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filterPrivacy="1" codeName="현재_통합_문서"/>
  <xr:revisionPtr revIDLastSave="0" documentId="13_ncr:1_{5CAD686E-035D-49F4-BB53-F5D179E8F08B}" xr6:coauthVersionLast="47" xr6:coauthVersionMax="47" xr10:uidLastSave="{00000000-0000-0000-0000-000000000000}"/>
  <bookViews>
    <workbookView xWindow="39870" yWindow="1245" windowWidth="36420" windowHeight="13440" activeTab="7" xr2:uid="{E51AE651-B7D5-4E52-89E3-4BEFD95891D5}"/>
  </bookViews>
  <sheets>
    <sheet name="022.퀘스트테이블" sheetId="80" r:id="rId1"/>
    <sheet name="업적" sheetId="81" r:id="rId2"/>
    <sheet name="QuestType" sheetId="73" r:id="rId3"/>
    <sheet name="가이드" sheetId="83" r:id="rId4"/>
    <sheet name="가이드 언어" sheetId="111" r:id="rId5"/>
    <sheet name="가이드 작업용" sheetId="93" r:id="rId6"/>
    <sheet name="일일" sheetId="84" r:id="rId7"/>
    <sheet name="이벤트" sheetId="85" r:id="rId8"/>
    <sheet name="길드" sheetId="86" r:id="rId9"/>
    <sheet name="QuestTypeFixList" sheetId="70" state="hidden" r:id="rId10"/>
    <sheet name="빙고" sheetId="112" r:id="rId11"/>
    <sheet name="타임패트롤" sheetId="115" r:id="rId12"/>
    <sheet name="패스일일" sheetId="117" r:id="rId13"/>
    <sheet name="패스시즌" sheetId="118" r:id="rId14"/>
    <sheet name="미궁정복" sheetId="87" r:id="rId15"/>
    <sheet name="업적 작업용" sheetId="75" r:id="rId16"/>
    <sheet name="퀘스트 역할 및 보상(1912)" sheetId="72" r:id="rId17"/>
    <sheet name="Ref" sheetId="97" r:id="rId18"/>
    <sheet name="의뢰" sheetId="116" r:id="rId19"/>
  </sheets>
  <definedNames>
    <definedName name="_xlnm._FilterDatabase" localSheetId="5" hidden="1">'가이드 작업용'!$A$1:$AL$428</definedName>
    <definedName name="_xlnm._FilterDatabase" localSheetId="1" hidden="1">업적!$K$1:$K$261</definedName>
    <definedName name="QuestType_index">QuestType!$N$4:$N$86</definedName>
    <definedName name="QuestType_List">QuestType!$N$4:$R$86</definedName>
    <definedName name="Ref_경험치테이블_List">Ref!$A$1:$C$176</definedName>
    <definedName name="Ref_경험치테이블_일반경험치">Ref!$C$1:$C$176</definedName>
    <definedName name="Ref_경험치테이블_직업경험치">Ref!$B$1:$B$176</definedName>
    <definedName name="Ref_동료테이블_List">Ref!$FA$1:$GC$151</definedName>
    <definedName name="Ref_동료테이블_Row">Ref!$FA$1:$FA$151</definedName>
    <definedName name="Ref_몬스터테이블_List">Ref!$EQ$1:$EX$5089</definedName>
    <definedName name="Ref_몬스터테이블_Row">Ref!$EQ$1:$EQ$5089</definedName>
    <definedName name="Ref_스테이지테이블_List">Ref!$BC$1:$EE$73</definedName>
    <definedName name="Ref_스테이지테이블_Row">Ref!$BC$1:$BC$73</definedName>
    <definedName name="Ref_아이템테이블_List">Ref!$F$1:$AY$3000</definedName>
    <definedName name="Ref_아이템테이블_Row">Ref!$F$1:$F$3000</definedName>
    <definedName name="퀘스트_event_content_List">QuestType!$F$81:$I$108</definedName>
    <definedName name="퀘스트_event_content_name">QuestType!$G$81:$G$108</definedName>
    <definedName name="퀘스트_reward_type_List">QuestType!$F$20:$J$49</definedName>
    <definedName name="퀘스트_reward_type_name">QuestType!$G$20:$G$49</definedName>
    <definedName name="퀘스트_shortcut_type_List">QuestType!$F$120:$H$160</definedName>
    <definedName name="퀘스트_shortcut_type_name">QuestType!$G$120:$G$160</definedName>
    <definedName name="퀘스트_shortcut_type_Row">QuestType!$F$120:$F$160</definedName>
    <definedName name="퀘스트_카테고리">QuestType!$F$6:$H$14</definedName>
    <definedName name="퀘스트_튜토리얼">QuestType!$F$53:$J$75</definedName>
    <definedName name="퀘스트타입_condition_value">QuestType!$Q$3:$Q$86</definedName>
    <definedName name="퀘스트타입_List">QuestType!$N$3:$V$105</definedName>
    <definedName name="퀘스트타입_Row">QuestType!$N$3:$N$105</definedName>
    <definedName name="퀘스트타입_명칭">QuestType!$P$3:$P$86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J381" i="111" l="1"/>
  <c r="BK381" i="111"/>
  <c r="BL381" i="111"/>
  <c r="BM381" i="111"/>
  <c r="BN381" i="111"/>
  <c r="BO381" i="111"/>
  <c r="BP381" i="111"/>
  <c r="BQ381" i="111"/>
  <c r="BR381" i="111"/>
  <c r="BJ382" i="111"/>
  <c r="BK382" i="111"/>
  <c r="BL382" i="111"/>
  <c r="BM382" i="111"/>
  <c r="BN382" i="111"/>
  <c r="BO382" i="111"/>
  <c r="BP382" i="111"/>
  <c r="BQ382" i="111"/>
  <c r="BR382" i="111"/>
  <c r="BJ383" i="111"/>
  <c r="BK383" i="111"/>
  <c r="BL383" i="111"/>
  <c r="BM383" i="111"/>
  <c r="BN383" i="111"/>
  <c r="BO383" i="111"/>
  <c r="BP383" i="111"/>
  <c r="BQ383" i="111"/>
  <c r="BR383" i="111"/>
  <c r="BJ384" i="111"/>
  <c r="BK384" i="111"/>
  <c r="BL384" i="111"/>
  <c r="BM384" i="111"/>
  <c r="BN384" i="111"/>
  <c r="BO384" i="111"/>
  <c r="BP384" i="111"/>
  <c r="BQ384" i="111"/>
  <c r="BR384" i="111"/>
  <c r="BJ385" i="111"/>
  <c r="BK385" i="111"/>
  <c r="BL385" i="111"/>
  <c r="BM385" i="111"/>
  <c r="BN385" i="111"/>
  <c r="BO385" i="111"/>
  <c r="BP385" i="111"/>
  <c r="BQ385" i="111"/>
  <c r="BR385" i="111"/>
  <c r="BJ386" i="111"/>
  <c r="BK386" i="111"/>
  <c r="BL386" i="111"/>
  <c r="BM386" i="111"/>
  <c r="BN386" i="111"/>
  <c r="BO386" i="111"/>
  <c r="BP386" i="111"/>
  <c r="BQ386" i="111"/>
  <c r="BR386" i="111"/>
  <c r="BJ387" i="111"/>
  <c r="BK387" i="111"/>
  <c r="BL387" i="111"/>
  <c r="BM387" i="111"/>
  <c r="BN387" i="111"/>
  <c r="BO387" i="111"/>
  <c r="BP387" i="111"/>
  <c r="BQ387" i="111"/>
  <c r="BR387" i="111"/>
  <c r="BJ388" i="111"/>
  <c r="BK388" i="111"/>
  <c r="BL388" i="111"/>
  <c r="BM388" i="111"/>
  <c r="BN388" i="111"/>
  <c r="BO388" i="111"/>
  <c r="BP388" i="111"/>
  <c r="BQ388" i="111"/>
  <c r="BR388" i="111"/>
  <c r="BJ389" i="111"/>
  <c r="BK389" i="111"/>
  <c r="BL389" i="111"/>
  <c r="BM389" i="111"/>
  <c r="BN389" i="111"/>
  <c r="BO389" i="111"/>
  <c r="BP389" i="111"/>
  <c r="BQ389" i="111"/>
  <c r="BR389" i="111"/>
  <c r="BJ390" i="111"/>
  <c r="BK390" i="111"/>
  <c r="BL390" i="111"/>
  <c r="BM390" i="111"/>
  <c r="BN390" i="111"/>
  <c r="BO390" i="111"/>
  <c r="BP390" i="111"/>
  <c r="BQ390" i="111"/>
  <c r="BR390" i="111"/>
  <c r="BJ391" i="111"/>
  <c r="BK391" i="111"/>
  <c r="BL391" i="111"/>
  <c r="BM391" i="111"/>
  <c r="BN391" i="111"/>
  <c r="BO391" i="111"/>
  <c r="BP391" i="111"/>
  <c r="BQ391" i="111"/>
  <c r="BR391" i="111"/>
  <c r="BJ392" i="111"/>
  <c r="BK392" i="111"/>
  <c r="BL392" i="111"/>
  <c r="BM392" i="111"/>
  <c r="BN392" i="111"/>
  <c r="BO392" i="111"/>
  <c r="BP392" i="111"/>
  <c r="BQ392" i="111"/>
  <c r="BR392" i="111"/>
  <c r="BJ393" i="111"/>
  <c r="BK393" i="111"/>
  <c r="BL393" i="111"/>
  <c r="BM393" i="111"/>
  <c r="BN393" i="111"/>
  <c r="BO393" i="111"/>
  <c r="BP393" i="111"/>
  <c r="BQ393" i="111"/>
  <c r="BR393" i="111"/>
  <c r="BJ364" i="111"/>
  <c r="BK364" i="111"/>
  <c r="BL364" i="111"/>
  <c r="BM364" i="111"/>
  <c r="BN364" i="111"/>
  <c r="BO364" i="111"/>
  <c r="BP364" i="111"/>
  <c r="BQ364" i="111"/>
  <c r="BR364" i="111"/>
  <c r="BJ365" i="111"/>
  <c r="BK365" i="111"/>
  <c r="BL365" i="111"/>
  <c r="BM365" i="111"/>
  <c r="BN365" i="111"/>
  <c r="BO365" i="111"/>
  <c r="BP365" i="111"/>
  <c r="BQ365" i="111"/>
  <c r="BR365" i="111"/>
  <c r="BJ366" i="111"/>
  <c r="BK366" i="111"/>
  <c r="BL366" i="111"/>
  <c r="BM366" i="111"/>
  <c r="BN366" i="111"/>
  <c r="BO366" i="111"/>
  <c r="BP366" i="111"/>
  <c r="BQ366" i="111"/>
  <c r="BR366" i="111"/>
  <c r="BJ367" i="111"/>
  <c r="BK367" i="111"/>
  <c r="BL367" i="111"/>
  <c r="BM367" i="111"/>
  <c r="BN367" i="111"/>
  <c r="BO367" i="111"/>
  <c r="BP367" i="111"/>
  <c r="BQ367" i="111"/>
  <c r="BR367" i="111"/>
  <c r="BJ368" i="111"/>
  <c r="BK368" i="111"/>
  <c r="BL368" i="111"/>
  <c r="BM368" i="111"/>
  <c r="BN368" i="111"/>
  <c r="BO368" i="111"/>
  <c r="BP368" i="111"/>
  <c r="BQ368" i="111"/>
  <c r="BR368" i="111"/>
  <c r="BJ369" i="111"/>
  <c r="BK369" i="111"/>
  <c r="BL369" i="111"/>
  <c r="BM369" i="111"/>
  <c r="BN369" i="111"/>
  <c r="BO369" i="111"/>
  <c r="BP369" i="111"/>
  <c r="BQ369" i="111"/>
  <c r="BR369" i="111"/>
  <c r="BJ370" i="111"/>
  <c r="BK370" i="111"/>
  <c r="BL370" i="111"/>
  <c r="BM370" i="111"/>
  <c r="BN370" i="111"/>
  <c r="BO370" i="111"/>
  <c r="BP370" i="111"/>
  <c r="BQ370" i="111"/>
  <c r="BR370" i="111"/>
  <c r="BJ371" i="111"/>
  <c r="BK371" i="111"/>
  <c r="BL371" i="111"/>
  <c r="BM371" i="111"/>
  <c r="BN371" i="111"/>
  <c r="BO371" i="111"/>
  <c r="BP371" i="111"/>
  <c r="BQ371" i="111"/>
  <c r="BR371" i="111"/>
  <c r="BJ372" i="111"/>
  <c r="BK372" i="111"/>
  <c r="BL372" i="111"/>
  <c r="BM372" i="111"/>
  <c r="BN372" i="111"/>
  <c r="BO372" i="111"/>
  <c r="BP372" i="111"/>
  <c r="BQ372" i="111"/>
  <c r="BR372" i="111"/>
  <c r="BJ373" i="111"/>
  <c r="BK373" i="111"/>
  <c r="BL373" i="111"/>
  <c r="BM373" i="111"/>
  <c r="BN373" i="111"/>
  <c r="BO373" i="111"/>
  <c r="BP373" i="111"/>
  <c r="BQ373" i="111"/>
  <c r="BR373" i="111"/>
  <c r="BJ374" i="111"/>
  <c r="BK374" i="111"/>
  <c r="BL374" i="111"/>
  <c r="BM374" i="111"/>
  <c r="BN374" i="111"/>
  <c r="BO374" i="111"/>
  <c r="BP374" i="111"/>
  <c r="BQ374" i="111"/>
  <c r="BR374" i="111"/>
  <c r="BJ375" i="111"/>
  <c r="BK375" i="111"/>
  <c r="BL375" i="111"/>
  <c r="BM375" i="111"/>
  <c r="BN375" i="111"/>
  <c r="BO375" i="111"/>
  <c r="BP375" i="111"/>
  <c r="BQ375" i="111"/>
  <c r="BR375" i="111"/>
  <c r="BJ376" i="111"/>
  <c r="BK376" i="111"/>
  <c r="BL376" i="111"/>
  <c r="BM376" i="111"/>
  <c r="BN376" i="111"/>
  <c r="BO376" i="111"/>
  <c r="BP376" i="111"/>
  <c r="BQ376" i="111"/>
  <c r="BR376" i="111"/>
  <c r="BJ377" i="111"/>
  <c r="BK377" i="111"/>
  <c r="BL377" i="111"/>
  <c r="BM377" i="111"/>
  <c r="BN377" i="111"/>
  <c r="BO377" i="111"/>
  <c r="BP377" i="111"/>
  <c r="BQ377" i="111"/>
  <c r="BR377" i="111"/>
  <c r="BJ378" i="111"/>
  <c r="BK378" i="111"/>
  <c r="BL378" i="111"/>
  <c r="BM378" i="111"/>
  <c r="BN378" i="111"/>
  <c r="BO378" i="111"/>
  <c r="BP378" i="111"/>
  <c r="BQ378" i="111"/>
  <c r="BR378" i="111"/>
  <c r="BJ379" i="111"/>
  <c r="BK379" i="111"/>
  <c r="BL379" i="111"/>
  <c r="BM379" i="111"/>
  <c r="BN379" i="111"/>
  <c r="BO379" i="111"/>
  <c r="BP379" i="111"/>
  <c r="BQ379" i="111"/>
  <c r="BR379" i="111"/>
  <c r="BJ380" i="111"/>
  <c r="BK380" i="111"/>
  <c r="BL380" i="111"/>
  <c r="BM380" i="111"/>
  <c r="BN380" i="111"/>
  <c r="BO380" i="111"/>
  <c r="BP380" i="111"/>
  <c r="BQ380" i="111"/>
  <c r="BR380" i="111"/>
  <c r="B449" i="83"/>
  <c r="D449" i="83" s="1"/>
  <c r="C449" i="83"/>
  <c r="F449" i="83"/>
  <c r="H449" i="83"/>
  <c r="I449" i="83"/>
  <c r="AH449" i="83" s="1"/>
  <c r="J449" i="83"/>
  <c r="K449" i="83"/>
  <c r="L449" i="83"/>
  <c r="M449" i="83"/>
  <c r="N449" i="83"/>
  <c r="O449" i="83"/>
  <c r="P449" i="83"/>
  <c r="R449" i="83"/>
  <c r="S449" i="83"/>
  <c r="T449" i="83"/>
  <c r="U449" i="83"/>
  <c r="V449" i="83"/>
  <c r="W449" i="83"/>
  <c r="X449" i="83"/>
  <c r="Y449" i="83"/>
  <c r="Z449" i="83"/>
  <c r="AA449" i="83"/>
  <c r="AD449" i="83"/>
  <c r="AE449" i="83"/>
  <c r="B450" i="83"/>
  <c r="D450" i="83" s="1"/>
  <c r="C450" i="83"/>
  <c r="F450" i="83"/>
  <c r="H450" i="83"/>
  <c r="I450" i="83"/>
  <c r="AH450" i="83" s="1"/>
  <c r="J450" i="83"/>
  <c r="K450" i="83"/>
  <c r="L450" i="83"/>
  <c r="M450" i="83"/>
  <c r="N450" i="83"/>
  <c r="O450" i="83"/>
  <c r="P450" i="83"/>
  <c r="R450" i="83"/>
  <c r="S450" i="83"/>
  <c r="T450" i="83"/>
  <c r="U450" i="83"/>
  <c r="V450" i="83"/>
  <c r="W450" i="83"/>
  <c r="X450" i="83"/>
  <c r="Y450" i="83"/>
  <c r="Z450" i="83"/>
  <c r="AA450" i="83"/>
  <c r="AB450" i="83"/>
  <c r="AD450" i="83"/>
  <c r="AE450" i="83"/>
  <c r="B451" i="83"/>
  <c r="D451" i="83" s="1"/>
  <c r="C451" i="83"/>
  <c r="F451" i="83"/>
  <c r="H451" i="83"/>
  <c r="I451" i="83"/>
  <c r="J451" i="83"/>
  <c r="A451" i="83" s="1"/>
  <c r="K451" i="83"/>
  <c r="L451" i="83"/>
  <c r="M451" i="83"/>
  <c r="N451" i="83"/>
  <c r="O451" i="83"/>
  <c r="P451" i="83"/>
  <c r="R451" i="83"/>
  <c r="S451" i="83"/>
  <c r="T451" i="83"/>
  <c r="U451" i="83"/>
  <c r="V451" i="83"/>
  <c r="W451" i="83"/>
  <c r="X451" i="83"/>
  <c r="Y451" i="83"/>
  <c r="Z451" i="83"/>
  <c r="AA451" i="83"/>
  <c r="AD451" i="83"/>
  <c r="AE451" i="83"/>
  <c r="AH451" i="83"/>
  <c r="B452" i="83"/>
  <c r="C452" i="83"/>
  <c r="D452" i="83"/>
  <c r="F452" i="83"/>
  <c r="H452" i="83"/>
  <c r="I452" i="83"/>
  <c r="AH452" i="83" s="1"/>
  <c r="J452" i="83"/>
  <c r="K452" i="83"/>
  <c r="L452" i="83"/>
  <c r="M452" i="83"/>
  <c r="N452" i="83"/>
  <c r="O452" i="83"/>
  <c r="P452" i="83"/>
  <c r="R452" i="83"/>
  <c r="S452" i="83"/>
  <c r="T452" i="83"/>
  <c r="U452" i="83"/>
  <c r="V452" i="83"/>
  <c r="W452" i="83"/>
  <c r="X452" i="83"/>
  <c r="Y452" i="83"/>
  <c r="Z452" i="83"/>
  <c r="AA452" i="83"/>
  <c r="AB452" i="83"/>
  <c r="AC452" i="83"/>
  <c r="AD452" i="83"/>
  <c r="AE452" i="83"/>
  <c r="B453" i="83"/>
  <c r="D453" i="83" s="1"/>
  <c r="C453" i="83"/>
  <c r="F453" i="83"/>
  <c r="H453" i="83"/>
  <c r="I453" i="83"/>
  <c r="AH453" i="83" s="1"/>
  <c r="J453" i="83"/>
  <c r="L453" i="83"/>
  <c r="M453" i="83"/>
  <c r="N453" i="83"/>
  <c r="O453" i="83"/>
  <c r="P453" i="83"/>
  <c r="R453" i="83"/>
  <c r="S453" i="83"/>
  <c r="T453" i="83"/>
  <c r="U453" i="83"/>
  <c r="V453" i="83"/>
  <c r="W453" i="83"/>
  <c r="X453" i="83"/>
  <c r="Y453" i="83"/>
  <c r="Z453" i="83"/>
  <c r="AA453" i="83"/>
  <c r="AD453" i="83"/>
  <c r="AE453" i="83"/>
  <c r="B429" i="83"/>
  <c r="D429" i="83" s="1"/>
  <c r="C429" i="83"/>
  <c r="F429" i="83"/>
  <c r="H429" i="83"/>
  <c r="I429" i="83"/>
  <c r="AH429" i="83" s="1"/>
  <c r="J429" i="83"/>
  <c r="A429" i="83" s="1"/>
  <c r="K429" i="83"/>
  <c r="L429" i="83"/>
  <c r="M429" i="83"/>
  <c r="N429" i="83"/>
  <c r="O429" i="83"/>
  <c r="P429" i="83"/>
  <c r="R429" i="83"/>
  <c r="S429" i="83"/>
  <c r="T429" i="83"/>
  <c r="U429" i="83"/>
  <c r="V429" i="83"/>
  <c r="W429" i="83"/>
  <c r="X429" i="83"/>
  <c r="Y429" i="83"/>
  <c r="Z429" i="83"/>
  <c r="AA429" i="83"/>
  <c r="AD429" i="83"/>
  <c r="AE429" i="83"/>
  <c r="B430" i="83"/>
  <c r="D430" i="83" s="1"/>
  <c r="C430" i="83"/>
  <c r="F430" i="83"/>
  <c r="H430" i="83"/>
  <c r="I430" i="83"/>
  <c r="J430" i="83"/>
  <c r="A430" i="83" s="1"/>
  <c r="K430" i="83"/>
  <c r="L430" i="83"/>
  <c r="M430" i="83"/>
  <c r="N430" i="83"/>
  <c r="O430" i="83"/>
  <c r="P430" i="83"/>
  <c r="R430" i="83"/>
  <c r="S430" i="83"/>
  <c r="T430" i="83"/>
  <c r="U430" i="83"/>
  <c r="V430" i="83"/>
  <c r="W430" i="83"/>
  <c r="X430" i="83"/>
  <c r="Y430" i="83"/>
  <c r="Z430" i="83"/>
  <c r="AA430" i="83"/>
  <c r="AB430" i="83"/>
  <c r="AC430" i="83"/>
  <c r="AD430" i="83"/>
  <c r="AE430" i="83"/>
  <c r="AH430" i="83"/>
  <c r="B431" i="83"/>
  <c r="D431" i="83" s="1"/>
  <c r="C431" i="83"/>
  <c r="F431" i="83"/>
  <c r="H431" i="83"/>
  <c r="I431" i="83"/>
  <c r="AH431" i="83" s="1"/>
  <c r="J431" i="83"/>
  <c r="K431" i="83"/>
  <c r="L431" i="83"/>
  <c r="M431" i="83"/>
  <c r="N431" i="83"/>
  <c r="O431" i="83"/>
  <c r="P431" i="83"/>
  <c r="R431" i="83"/>
  <c r="S431" i="83"/>
  <c r="T431" i="83"/>
  <c r="U431" i="83"/>
  <c r="V431" i="83"/>
  <c r="W431" i="83"/>
  <c r="X431" i="83"/>
  <c r="Y431" i="83"/>
  <c r="Z431" i="83"/>
  <c r="AA431" i="83"/>
  <c r="AD431" i="83"/>
  <c r="AE431" i="83"/>
  <c r="B432" i="83"/>
  <c r="C432" i="83"/>
  <c r="D432" i="83"/>
  <c r="F432" i="83"/>
  <c r="H432" i="83"/>
  <c r="I432" i="83"/>
  <c r="AH432" i="83" s="1"/>
  <c r="J432" i="83"/>
  <c r="L432" i="83"/>
  <c r="M432" i="83"/>
  <c r="N432" i="83"/>
  <c r="O432" i="83"/>
  <c r="P432" i="83"/>
  <c r="R432" i="83"/>
  <c r="S432" i="83"/>
  <c r="T432" i="83"/>
  <c r="U432" i="83"/>
  <c r="V432" i="83"/>
  <c r="W432" i="83"/>
  <c r="X432" i="83"/>
  <c r="Y432" i="83"/>
  <c r="Z432" i="83"/>
  <c r="AA432" i="83"/>
  <c r="AD432" i="83"/>
  <c r="AE432" i="83"/>
  <c r="B433" i="83"/>
  <c r="D433" i="83" s="1"/>
  <c r="C433" i="83"/>
  <c r="F433" i="83"/>
  <c r="H433" i="83"/>
  <c r="I433" i="83"/>
  <c r="J433" i="83"/>
  <c r="K433" i="83"/>
  <c r="L433" i="83"/>
  <c r="M433" i="83"/>
  <c r="N433" i="83"/>
  <c r="O433" i="83"/>
  <c r="P433" i="83"/>
  <c r="R433" i="83"/>
  <c r="S433" i="83"/>
  <c r="T433" i="83"/>
  <c r="U433" i="83"/>
  <c r="V433" i="83"/>
  <c r="W433" i="83"/>
  <c r="X433" i="83"/>
  <c r="Y433" i="83"/>
  <c r="Z433" i="83"/>
  <c r="AA433" i="83"/>
  <c r="AD433" i="83"/>
  <c r="AE433" i="83"/>
  <c r="AH433" i="83"/>
  <c r="B434" i="83"/>
  <c r="D434" i="83" s="1"/>
  <c r="C434" i="83"/>
  <c r="F434" i="83"/>
  <c r="H434" i="83"/>
  <c r="I434" i="83"/>
  <c r="AH434" i="83" s="1"/>
  <c r="J434" i="83"/>
  <c r="K434" i="83"/>
  <c r="L434" i="83"/>
  <c r="M434" i="83"/>
  <c r="N434" i="83"/>
  <c r="O434" i="83"/>
  <c r="P434" i="83"/>
  <c r="R434" i="83"/>
  <c r="S434" i="83"/>
  <c r="T434" i="83"/>
  <c r="U434" i="83"/>
  <c r="V434" i="83"/>
  <c r="W434" i="83"/>
  <c r="X434" i="83"/>
  <c r="Y434" i="83"/>
  <c r="Z434" i="83"/>
  <c r="AA434" i="83"/>
  <c r="AB434" i="83"/>
  <c r="AC434" i="83"/>
  <c r="AD434" i="83"/>
  <c r="AE434" i="83"/>
  <c r="B435" i="83"/>
  <c r="D435" i="83" s="1"/>
  <c r="C435" i="83"/>
  <c r="F435" i="83"/>
  <c r="H435" i="83"/>
  <c r="I435" i="83"/>
  <c r="AH435" i="83" s="1"/>
  <c r="J435" i="83"/>
  <c r="A435" i="83" s="1"/>
  <c r="K435" i="83"/>
  <c r="L435" i="83"/>
  <c r="M435" i="83"/>
  <c r="N435" i="83"/>
  <c r="O435" i="83"/>
  <c r="P435" i="83"/>
  <c r="R435" i="83"/>
  <c r="S435" i="83"/>
  <c r="T435" i="83"/>
  <c r="U435" i="83"/>
  <c r="V435" i="83"/>
  <c r="W435" i="83"/>
  <c r="X435" i="83"/>
  <c r="Y435" i="83"/>
  <c r="Z435" i="83"/>
  <c r="AA435" i="83"/>
  <c r="AD435" i="83"/>
  <c r="AE435" i="83"/>
  <c r="B436" i="83"/>
  <c r="D436" i="83" s="1"/>
  <c r="C436" i="83"/>
  <c r="F436" i="83"/>
  <c r="H436" i="83"/>
  <c r="I436" i="83"/>
  <c r="AH436" i="83" s="1"/>
  <c r="J436" i="83"/>
  <c r="L436" i="83"/>
  <c r="M436" i="83"/>
  <c r="N436" i="83"/>
  <c r="O436" i="83"/>
  <c r="P436" i="83"/>
  <c r="R436" i="83"/>
  <c r="S436" i="83"/>
  <c r="T436" i="83"/>
  <c r="U436" i="83"/>
  <c r="V436" i="83"/>
  <c r="W436" i="83"/>
  <c r="X436" i="83"/>
  <c r="Y436" i="83"/>
  <c r="Z436" i="83"/>
  <c r="AA436" i="83"/>
  <c r="AD436" i="83"/>
  <c r="AE436" i="83"/>
  <c r="B437" i="83"/>
  <c r="D437" i="83" s="1"/>
  <c r="C437" i="83"/>
  <c r="F437" i="83"/>
  <c r="H437" i="83"/>
  <c r="I437" i="83"/>
  <c r="J437" i="83"/>
  <c r="A437" i="83" s="1"/>
  <c r="K437" i="83"/>
  <c r="L437" i="83"/>
  <c r="M437" i="83"/>
  <c r="N437" i="83"/>
  <c r="O437" i="83"/>
  <c r="P437" i="83"/>
  <c r="R437" i="83"/>
  <c r="S437" i="83"/>
  <c r="T437" i="83"/>
  <c r="U437" i="83"/>
  <c r="V437" i="83"/>
  <c r="W437" i="83"/>
  <c r="X437" i="83"/>
  <c r="Y437" i="83"/>
  <c r="Z437" i="83"/>
  <c r="AA437" i="83"/>
  <c r="AD437" i="83"/>
  <c r="AE437" i="83"/>
  <c r="AH437" i="83"/>
  <c r="B438" i="83"/>
  <c r="D438" i="83" s="1"/>
  <c r="C438" i="83"/>
  <c r="F438" i="83"/>
  <c r="H438" i="83"/>
  <c r="I438" i="83"/>
  <c r="AH438" i="83" s="1"/>
  <c r="J438" i="83"/>
  <c r="A438" i="83" s="1"/>
  <c r="K438" i="83"/>
  <c r="L438" i="83"/>
  <c r="M438" i="83"/>
  <c r="N438" i="83"/>
  <c r="O438" i="83"/>
  <c r="P438" i="83"/>
  <c r="R438" i="83"/>
  <c r="S438" i="83"/>
  <c r="T438" i="83"/>
  <c r="U438" i="83"/>
  <c r="V438" i="83"/>
  <c r="W438" i="83"/>
  <c r="X438" i="83"/>
  <c r="Y438" i="83"/>
  <c r="Z438" i="83"/>
  <c r="AA438" i="83"/>
  <c r="AB438" i="83"/>
  <c r="AC438" i="83"/>
  <c r="AD438" i="83"/>
  <c r="AE438" i="83"/>
  <c r="B439" i="83"/>
  <c r="D439" i="83" s="1"/>
  <c r="C439" i="83"/>
  <c r="F439" i="83"/>
  <c r="H439" i="83"/>
  <c r="I439" i="83"/>
  <c r="J439" i="83"/>
  <c r="A439" i="83" s="1"/>
  <c r="K439" i="83"/>
  <c r="L439" i="83"/>
  <c r="M439" i="83"/>
  <c r="N439" i="83"/>
  <c r="O439" i="83"/>
  <c r="P439" i="83"/>
  <c r="R439" i="83"/>
  <c r="S439" i="83"/>
  <c r="T439" i="83"/>
  <c r="U439" i="83"/>
  <c r="V439" i="83"/>
  <c r="W439" i="83"/>
  <c r="X439" i="83"/>
  <c r="Y439" i="83"/>
  <c r="Z439" i="83"/>
  <c r="AA439" i="83"/>
  <c r="AD439" i="83"/>
  <c r="AE439" i="83"/>
  <c r="AH439" i="83"/>
  <c r="B440" i="83"/>
  <c r="C440" i="83"/>
  <c r="D440" i="83"/>
  <c r="F440" i="83"/>
  <c r="H440" i="83"/>
  <c r="I440" i="83"/>
  <c r="AH440" i="83" s="1"/>
  <c r="J440" i="83"/>
  <c r="L440" i="83"/>
  <c r="M440" i="83"/>
  <c r="N440" i="83"/>
  <c r="O440" i="83"/>
  <c r="P440" i="83"/>
  <c r="R440" i="83"/>
  <c r="S440" i="83"/>
  <c r="T440" i="83"/>
  <c r="U440" i="83"/>
  <c r="V440" i="83"/>
  <c r="W440" i="83"/>
  <c r="X440" i="83"/>
  <c r="Y440" i="83"/>
  <c r="Z440" i="83"/>
  <c r="AA440" i="83"/>
  <c r="AD440" i="83"/>
  <c r="AE440" i="83"/>
  <c r="B441" i="83"/>
  <c r="D441" i="83" s="1"/>
  <c r="C441" i="83"/>
  <c r="F441" i="83"/>
  <c r="H441" i="83"/>
  <c r="I441" i="83"/>
  <c r="AH441" i="83" s="1"/>
  <c r="J441" i="83"/>
  <c r="K441" i="83"/>
  <c r="L441" i="83"/>
  <c r="M441" i="83"/>
  <c r="N441" i="83"/>
  <c r="O441" i="83"/>
  <c r="P441" i="83"/>
  <c r="R441" i="83"/>
  <c r="S441" i="83"/>
  <c r="T441" i="83"/>
  <c r="U441" i="83"/>
  <c r="V441" i="83"/>
  <c r="W441" i="83"/>
  <c r="X441" i="83"/>
  <c r="Y441" i="83"/>
  <c r="Z441" i="83"/>
  <c r="AA441" i="83"/>
  <c r="AD441" i="83"/>
  <c r="AE441" i="83"/>
  <c r="B442" i="83"/>
  <c r="D442" i="83" s="1"/>
  <c r="C442" i="83"/>
  <c r="F442" i="83"/>
  <c r="H442" i="83"/>
  <c r="I442" i="83"/>
  <c r="AH442" i="83" s="1"/>
  <c r="J442" i="83"/>
  <c r="K442" i="83"/>
  <c r="L442" i="83"/>
  <c r="M442" i="83"/>
  <c r="N442" i="83"/>
  <c r="O442" i="83"/>
  <c r="P442" i="83"/>
  <c r="R442" i="83"/>
  <c r="S442" i="83"/>
  <c r="T442" i="83"/>
  <c r="U442" i="83"/>
  <c r="V442" i="83"/>
  <c r="W442" i="83"/>
  <c r="X442" i="83"/>
  <c r="Y442" i="83"/>
  <c r="Z442" i="83"/>
  <c r="AA442" i="83"/>
  <c r="AB442" i="83"/>
  <c r="AC442" i="83"/>
  <c r="AD442" i="83"/>
  <c r="AE442" i="83"/>
  <c r="B443" i="83"/>
  <c r="D443" i="83" s="1"/>
  <c r="C443" i="83"/>
  <c r="F443" i="83"/>
  <c r="H443" i="83"/>
  <c r="I443" i="83"/>
  <c r="AH443" i="83" s="1"/>
  <c r="J443" i="83"/>
  <c r="A443" i="83" s="1"/>
  <c r="K443" i="83"/>
  <c r="L443" i="83"/>
  <c r="M443" i="83"/>
  <c r="N443" i="83"/>
  <c r="O443" i="83"/>
  <c r="P443" i="83"/>
  <c r="R443" i="83"/>
  <c r="S443" i="83"/>
  <c r="T443" i="83"/>
  <c r="U443" i="83"/>
  <c r="V443" i="83"/>
  <c r="W443" i="83"/>
  <c r="X443" i="83"/>
  <c r="Y443" i="83"/>
  <c r="Z443" i="83"/>
  <c r="AA443" i="83"/>
  <c r="AD443" i="83"/>
  <c r="AE443" i="83"/>
  <c r="B444" i="83"/>
  <c r="D444" i="83" s="1"/>
  <c r="C444" i="83"/>
  <c r="F444" i="83"/>
  <c r="H444" i="83"/>
  <c r="I444" i="83"/>
  <c r="AH444" i="83" s="1"/>
  <c r="J444" i="83"/>
  <c r="L444" i="83"/>
  <c r="M444" i="83"/>
  <c r="N444" i="83"/>
  <c r="O444" i="83"/>
  <c r="P444" i="83"/>
  <c r="R444" i="83"/>
  <c r="S444" i="83"/>
  <c r="T444" i="83"/>
  <c r="U444" i="83"/>
  <c r="V444" i="83"/>
  <c r="W444" i="83"/>
  <c r="X444" i="83"/>
  <c r="Y444" i="83"/>
  <c r="Z444" i="83"/>
  <c r="AA444" i="83"/>
  <c r="AD444" i="83"/>
  <c r="AE444" i="83"/>
  <c r="B445" i="83"/>
  <c r="D445" i="83" s="1"/>
  <c r="C445" i="83"/>
  <c r="F445" i="83"/>
  <c r="H445" i="83"/>
  <c r="I445" i="83"/>
  <c r="AH445" i="83" s="1"/>
  <c r="J445" i="83"/>
  <c r="K445" i="83"/>
  <c r="L445" i="83"/>
  <c r="M445" i="83"/>
  <c r="N445" i="83"/>
  <c r="O445" i="83"/>
  <c r="P445" i="83"/>
  <c r="R445" i="83"/>
  <c r="S445" i="83"/>
  <c r="T445" i="83"/>
  <c r="U445" i="83"/>
  <c r="V445" i="83"/>
  <c r="W445" i="83"/>
  <c r="X445" i="83"/>
  <c r="Y445" i="83"/>
  <c r="Z445" i="83"/>
  <c r="AA445" i="83"/>
  <c r="AD445" i="83"/>
  <c r="AE445" i="83"/>
  <c r="B446" i="83"/>
  <c r="D446" i="83" s="1"/>
  <c r="C446" i="83"/>
  <c r="F446" i="83"/>
  <c r="H446" i="83"/>
  <c r="I446" i="83"/>
  <c r="AH446" i="83" s="1"/>
  <c r="J446" i="83"/>
  <c r="K446" i="83"/>
  <c r="L446" i="83"/>
  <c r="M446" i="83"/>
  <c r="N446" i="83"/>
  <c r="O446" i="83"/>
  <c r="P446" i="83"/>
  <c r="R446" i="83"/>
  <c r="S446" i="83"/>
  <c r="T446" i="83"/>
  <c r="U446" i="83"/>
  <c r="V446" i="83"/>
  <c r="W446" i="83"/>
  <c r="X446" i="83"/>
  <c r="Y446" i="83"/>
  <c r="Z446" i="83"/>
  <c r="AA446" i="83"/>
  <c r="AB446" i="83"/>
  <c r="AC446" i="83"/>
  <c r="AD446" i="83"/>
  <c r="AE446" i="83"/>
  <c r="B447" i="83"/>
  <c r="C447" i="83"/>
  <c r="D447" i="83"/>
  <c r="F447" i="83"/>
  <c r="H447" i="83"/>
  <c r="I447" i="83"/>
  <c r="AH447" i="83" s="1"/>
  <c r="J447" i="83"/>
  <c r="K447" i="83"/>
  <c r="L447" i="83"/>
  <c r="M447" i="83"/>
  <c r="N447" i="83"/>
  <c r="O447" i="83"/>
  <c r="P447" i="83"/>
  <c r="R447" i="83"/>
  <c r="S447" i="83"/>
  <c r="T447" i="83"/>
  <c r="U447" i="83"/>
  <c r="V447" i="83"/>
  <c r="W447" i="83"/>
  <c r="X447" i="83"/>
  <c r="Y447" i="83"/>
  <c r="Z447" i="83"/>
  <c r="AA447" i="83"/>
  <c r="AD447" i="83"/>
  <c r="AE447" i="83"/>
  <c r="B448" i="83"/>
  <c r="D448" i="83" s="1"/>
  <c r="C448" i="83"/>
  <c r="F448" i="83"/>
  <c r="H448" i="83"/>
  <c r="I448" i="83"/>
  <c r="J448" i="83"/>
  <c r="A448" i="83" s="1"/>
  <c r="L448" i="83"/>
  <c r="M448" i="83"/>
  <c r="N448" i="83"/>
  <c r="O448" i="83"/>
  <c r="P448" i="83"/>
  <c r="R448" i="83"/>
  <c r="S448" i="83"/>
  <c r="T448" i="83"/>
  <c r="U448" i="83"/>
  <c r="V448" i="83"/>
  <c r="W448" i="83"/>
  <c r="X448" i="83"/>
  <c r="Y448" i="83"/>
  <c r="Z448" i="83"/>
  <c r="AA448" i="83"/>
  <c r="AD448" i="83"/>
  <c r="AE448" i="83"/>
  <c r="AH448" i="83"/>
  <c r="A447" i="83" l="1"/>
  <c r="AF430" i="83"/>
  <c r="AF448" i="83"/>
  <c r="A446" i="83"/>
  <c r="A445" i="83"/>
  <c r="A444" i="83"/>
  <c r="AF433" i="83"/>
  <c r="A431" i="83"/>
  <c r="A453" i="83"/>
  <c r="A442" i="83"/>
  <c r="AG431" i="83"/>
  <c r="AG443" i="83"/>
  <c r="AG436" i="83"/>
  <c r="AG451" i="83"/>
  <c r="AF445" i="83"/>
  <c r="AF452" i="83"/>
  <c r="AF442" i="83"/>
  <c r="AF441" i="83"/>
  <c r="AF440" i="83"/>
  <c r="A440" i="83"/>
  <c r="A436" i="83"/>
  <c r="AG434" i="83"/>
  <c r="AG433" i="83"/>
  <c r="A432" i="83"/>
  <c r="AF451" i="83"/>
  <c r="A450" i="83"/>
  <c r="AF446" i="83"/>
  <c r="AF432" i="83"/>
  <c r="AG450" i="83"/>
  <c r="AG448" i="83"/>
  <c r="AG445" i="83"/>
  <c r="AF439" i="83"/>
  <c r="AF438" i="83"/>
  <c r="AF437" i="83"/>
  <c r="AF429" i="83"/>
  <c r="AG453" i="83"/>
  <c r="A452" i="83"/>
  <c r="AG439" i="83"/>
  <c r="AG440" i="83"/>
  <c r="AF444" i="83"/>
  <c r="AF443" i="83"/>
  <c r="AG437" i="83"/>
  <c r="AF431" i="83"/>
  <c r="AF453" i="83"/>
  <c r="AG446" i="83"/>
  <c r="AG442" i="83"/>
  <c r="A441" i="83"/>
  <c r="AF436" i="83"/>
  <c r="AF435" i="83"/>
  <c r="AF434" i="83"/>
  <c r="A434" i="83"/>
  <c r="A433" i="83"/>
  <c r="AF450" i="83"/>
  <c r="AF449" i="83"/>
  <c r="AG430" i="83"/>
  <c r="AF447" i="83"/>
  <c r="A449" i="83"/>
  <c r="AG452" i="83"/>
  <c r="AG449" i="83"/>
  <c r="AG447" i="83"/>
  <c r="AG444" i="83"/>
  <c r="AG441" i="83"/>
  <c r="AG438" i="83"/>
  <c r="AG435" i="83"/>
  <c r="AG432" i="83"/>
  <c r="AG429" i="83"/>
  <c r="AA424" i="93" l="1"/>
  <c r="AA425" i="93"/>
  <c r="AA426" i="93"/>
  <c r="AA427" i="93"/>
  <c r="AA428" i="93"/>
  <c r="AA429" i="93"/>
  <c r="AA430" i="93"/>
  <c r="AA431" i="93"/>
  <c r="AA432" i="93"/>
  <c r="AA433" i="93"/>
  <c r="AA434" i="93"/>
  <c r="AA435" i="93"/>
  <c r="AA436" i="93"/>
  <c r="AA437" i="93"/>
  <c r="AA438" i="93"/>
  <c r="AA439" i="93"/>
  <c r="AA440" i="93"/>
  <c r="AA441" i="93"/>
  <c r="AA442" i="93"/>
  <c r="AA443" i="93"/>
  <c r="AA450" i="93"/>
  <c r="AA451" i="93"/>
  <c r="AA452" i="93"/>
  <c r="AA453" i="93"/>
  <c r="AA445" i="93"/>
  <c r="AA446" i="93"/>
  <c r="AA447" i="93"/>
  <c r="AA448" i="93"/>
  <c r="AA449" i="93"/>
  <c r="R428" i="93" l="1"/>
  <c r="R451" i="93"/>
  <c r="R450" i="93"/>
  <c r="R448" i="93"/>
  <c r="R447" i="93"/>
  <c r="R446" i="93"/>
  <c r="R444" i="93"/>
  <c r="R443" i="93"/>
  <c r="R442" i="93"/>
  <c r="R440" i="93"/>
  <c r="R439" i="93"/>
  <c r="R438" i="93"/>
  <c r="R436" i="93"/>
  <c r="R435" i="93"/>
  <c r="R434" i="93"/>
  <c r="R432" i="93"/>
  <c r="R431" i="93"/>
  <c r="R430" i="93"/>
  <c r="R427" i="93"/>
  <c r="R452" i="93"/>
  <c r="R453" i="93"/>
  <c r="B429" i="93" l="1"/>
  <c r="B430" i="93"/>
  <c r="B431" i="93"/>
  <c r="B432" i="93"/>
  <c r="B433" i="93"/>
  <c r="B434" i="93"/>
  <c r="B435" i="93"/>
  <c r="B436" i="93"/>
  <c r="B437" i="93"/>
  <c r="B438" i="93"/>
  <c r="B439" i="93"/>
  <c r="B440" i="93"/>
  <c r="B441" i="93"/>
  <c r="B442" i="93"/>
  <c r="B443" i="93"/>
  <c r="B444" i="93"/>
  <c r="B445" i="93"/>
  <c r="B446" i="93"/>
  <c r="B447" i="93"/>
  <c r="B448" i="93"/>
  <c r="B449" i="93"/>
  <c r="B450" i="93"/>
  <c r="B451" i="93"/>
  <c r="B452" i="93"/>
  <c r="B453" i="93"/>
  <c r="AE453" i="93" l="1"/>
  <c r="V453" i="93"/>
  <c r="AC453" i="83" s="1"/>
  <c r="T453" i="93"/>
  <c r="S453" i="93"/>
  <c r="K453" i="83" s="1"/>
  <c r="AE452" i="93"/>
  <c r="U452" i="93"/>
  <c r="AE451" i="93"/>
  <c r="V451" i="93"/>
  <c r="AC451" i="83" s="1"/>
  <c r="T451" i="93"/>
  <c r="AE450" i="93"/>
  <c r="V450" i="93"/>
  <c r="AC450" i="83" s="1"/>
  <c r="U450" i="93"/>
  <c r="V449" i="93"/>
  <c r="AC449" i="83" s="1"/>
  <c r="T449" i="93"/>
  <c r="AE448" i="93"/>
  <c r="V448" i="93"/>
  <c r="AC448" i="83" s="1"/>
  <c r="T448" i="93"/>
  <c r="S448" i="93"/>
  <c r="K448" i="83" s="1"/>
  <c r="AE447" i="93"/>
  <c r="V447" i="93"/>
  <c r="AC447" i="83" s="1"/>
  <c r="T447" i="93"/>
  <c r="AE446" i="93"/>
  <c r="U446" i="93"/>
  <c r="AE445" i="93"/>
  <c r="V445" i="93"/>
  <c r="AC445" i="83" s="1"/>
  <c r="T445" i="93"/>
  <c r="AE444" i="93"/>
  <c r="AA444" i="93"/>
  <c r="V444" i="93"/>
  <c r="AC444" i="83" s="1"/>
  <c r="T444" i="93"/>
  <c r="S444" i="93"/>
  <c r="K444" i="83" s="1"/>
  <c r="AE443" i="93"/>
  <c r="V443" i="93"/>
  <c r="AC443" i="83" s="1"/>
  <c r="T443" i="93"/>
  <c r="AE442" i="93"/>
  <c r="U442" i="93"/>
  <c r="AE441" i="93"/>
  <c r="V441" i="93"/>
  <c r="AC441" i="83" s="1"/>
  <c r="T441" i="93"/>
  <c r="AE440" i="93"/>
  <c r="V440" i="93"/>
  <c r="AC440" i="83" s="1"/>
  <c r="T440" i="93"/>
  <c r="S440" i="93"/>
  <c r="K440" i="83" s="1"/>
  <c r="AE439" i="93"/>
  <c r="V439" i="93"/>
  <c r="AC439" i="83" s="1"/>
  <c r="T439" i="93"/>
  <c r="AE438" i="93"/>
  <c r="U438" i="93"/>
  <c r="AE437" i="93"/>
  <c r="V437" i="93"/>
  <c r="AC437" i="83" s="1"/>
  <c r="T437" i="93"/>
  <c r="AE436" i="93"/>
  <c r="V436" i="93"/>
  <c r="AC436" i="83" s="1"/>
  <c r="T436" i="93"/>
  <c r="S436" i="93"/>
  <c r="K436" i="83" s="1"/>
  <c r="AE435" i="93"/>
  <c r="V435" i="93"/>
  <c r="AC435" i="83" s="1"/>
  <c r="T435" i="93"/>
  <c r="AE434" i="93"/>
  <c r="U434" i="93"/>
  <c r="AE433" i="93"/>
  <c r="V433" i="93"/>
  <c r="AC433" i="83" s="1"/>
  <c r="T433" i="93"/>
  <c r="AE432" i="93"/>
  <c r="V432" i="93"/>
  <c r="AC432" i="83" s="1"/>
  <c r="T432" i="93"/>
  <c r="S432" i="93"/>
  <c r="K432" i="83" s="1"/>
  <c r="AE431" i="93"/>
  <c r="V431" i="93"/>
  <c r="AC431" i="83" s="1"/>
  <c r="T431" i="93"/>
  <c r="AE430" i="93"/>
  <c r="U430" i="93"/>
  <c r="AE429" i="93"/>
  <c r="V429" i="93"/>
  <c r="AC429" i="83" s="1"/>
  <c r="T429" i="93"/>
  <c r="C313" i="85"/>
  <c r="C314" i="85"/>
  <c r="C315" i="85"/>
  <c r="C316" i="85"/>
  <c r="C317" i="85"/>
  <c r="C310" i="85"/>
  <c r="C311" i="85"/>
  <c r="C312" i="85"/>
  <c r="C309" i="85"/>
  <c r="C308" i="85"/>
  <c r="U431" i="93" l="1"/>
  <c r="AB431" i="83"/>
  <c r="U435" i="93"/>
  <c r="AB435" i="83"/>
  <c r="U439" i="93"/>
  <c r="AB439" i="83"/>
  <c r="U443" i="93"/>
  <c r="AB443" i="83"/>
  <c r="U444" i="93"/>
  <c r="AB444" i="83"/>
  <c r="U448" i="93"/>
  <c r="AB448" i="83"/>
  <c r="U429" i="93"/>
  <c r="AB429" i="83"/>
  <c r="U433" i="93"/>
  <c r="AB433" i="83"/>
  <c r="U437" i="93"/>
  <c r="AB437" i="83"/>
  <c r="U441" i="93"/>
  <c r="AB441" i="83"/>
  <c r="U447" i="93"/>
  <c r="AB447" i="83"/>
  <c r="U451" i="93"/>
  <c r="AB451" i="83"/>
  <c r="U453" i="93"/>
  <c r="AB453" i="83"/>
  <c r="U432" i="93"/>
  <c r="AB432" i="83"/>
  <c r="U436" i="93"/>
  <c r="AB436" i="83"/>
  <c r="U440" i="93"/>
  <c r="AB440" i="83"/>
  <c r="U445" i="93"/>
  <c r="AB445" i="83"/>
  <c r="U449" i="93"/>
  <c r="AB449" i="83"/>
  <c r="B402" i="83"/>
  <c r="D402" i="83" s="1"/>
  <c r="C402" i="83"/>
  <c r="F402" i="83"/>
  <c r="H402" i="83"/>
  <c r="I402" i="83"/>
  <c r="J402" i="83"/>
  <c r="K402" i="83"/>
  <c r="L402" i="83"/>
  <c r="M402" i="83"/>
  <c r="N402" i="83"/>
  <c r="O402" i="83"/>
  <c r="P402" i="83"/>
  <c r="R402" i="83"/>
  <c r="S402" i="83"/>
  <c r="T402" i="83"/>
  <c r="U402" i="83"/>
  <c r="V402" i="83"/>
  <c r="W402" i="83"/>
  <c r="X402" i="83"/>
  <c r="Y402" i="83"/>
  <c r="Z402" i="83"/>
  <c r="AA402" i="83"/>
  <c r="AB402" i="83"/>
  <c r="AC402" i="83"/>
  <c r="AD402" i="83"/>
  <c r="AE402" i="83"/>
  <c r="B403" i="83"/>
  <c r="D403" i="83" s="1"/>
  <c r="C403" i="83"/>
  <c r="F403" i="83"/>
  <c r="H403" i="83"/>
  <c r="I403" i="83"/>
  <c r="AH403" i="83" s="1"/>
  <c r="L403" i="83"/>
  <c r="M403" i="83"/>
  <c r="N403" i="83"/>
  <c r="O403" i="83"/>
  <c r="P403" i="83"/>
  <c r="R403" i="83"/>
  <c r="S403" i="83"/>
  <c r="T403" i="83"/>
  <c r="U403" i="83"/>
  <c r="V403" i="83"/>
  <c r="W403" i="83"/>
  <c r="X403" i="83"/>
  <c r="Y403" i="83"/>
  <c r="Z403" i="83"/>
  <c r="AA403" i="83"/>
  <c r="AD403" i="83"/>
  <c r="AE403" i="83"/>
  <c r="B404" i="83"/>
  <c r="D404" i="83" s="1"/>
  <c r="C404" i="83"/>
  <c r="F404" i="83"/>
  <c r="H404" i="83"/>
  <c r="I404" i="83"/>
  <c r="J404" i="83"/>
  <c r="K404" i="83"/>
  <c r="L404" i="83"/>
  <c r="M404" i="83"/>
  <c r="N404" i="83"/>
  <c r="O404" i="83"/>
  <c r="P404" i="83"/>
  <c r="R404" i="83"/>
  <c r="S404" i="83"/>
  <c r="T404" i="83"/>
  <c r="U404" i="83"/>
  <c r="V404" i="83"/>
  <c r="W404" i="83"/>
  <c r="X404" i="83"/>
  <c r="Y404" i="83"/>
  <c r="Z404" i="83"/>
  <c r="AA404" i="83"/>
  <c r="AB404" i="83"/>
  <c r="AD404" i="83"/>
  <c r="AE404" i="83"/>
  <c r="B405" i="83"/>
  <c r="D405" i="83" s="1"/>
  <c r="C405" i="83"/>
  <c r="F405" i="83"/>
  <c r="H405" i="83"/>
  <c r="I405" i="83"/>
  <c r="J405" i="83"/>
  <c r="K405" i="83"/>
  <c r="L405" i="83"/>
  <c r="M405" i="83"/>
  <c r="N405" i="83"/>
  <c r="O405" i="83"/>
  <c r="P405" i="83"/>
  <c r="R405" i="83"/>
  <c r="S405" i="83"/>
  <c r="T405" i="83"/>
  <c r="U405" i="83"/>
  <c r="V405" i="83"/>
  <c r="W405" i="83"/>
  <c r="X405" i="83"/>
  <c r="Y405" i="83"/>
  <c r="Z405" i="83"/>
  <c r="AA405" i="83"/>
  <c r="AD405" i="83"/>
  <c r="AE405" i="83"/>
  <c r="B406" i="83"/>
  <c r="D406" i="83" s="1"/>
  <c r="C406" i="83"/>
  <c r="F406" i="83"/>
  <c r="H406" i="83"/>
  <c r="I406" i="83"/>
  <c r="AH406" i="83" s="1"/>
  <c r="J406" i="83"/>
  <c r="K406" i="83"/>
  <c r="L406" i="83"/>
  <c r="M406" i="83"/>
  <c r="N406" i="83"/>
  <c r="O406" i="83"/>
  <c r="P406" i="83"/>
  <c r="R406" i="83"/>
  <c r="S406" i="83"/>
  <c r="T406" i="83"/>
  <c r="U406" i="83"/>
  <c r="V406" i="83"/>
  <c r="W406" i="83"/>
  <c r="X406" i="83"/>
  <c r="Y406" i="83"/>
  <c r="Z406" i="83"/>
  <c r="AA406" i="83"/>
  <c r="AD406" i="83"/>
  <c r="AE406" i="83"/>
  <c r="B407" i="83"/>
  <c r="D407" i="83" s="1"/>
  <c r="C407" i="83"/>
  <c r="F407" i="83"/>
  <c r="H407" i="83"/>
  <c r="I407" i="83"/>
  <c r="J407" i="83"/>
  <c r="K407" i="83"/>
  <c r="L407" i="83"/>
  <c r="M407" i="83"/>
  <c r="N407" i="83"/>
  <c r="O407" i="83"/>
  <c r="P407" i="83"/>
  <c r="R407" i="83"/>
  <c r="S407" i="83"/>
  <c r="T407" i="83"/>
  <c r="U407" i="83"/>
  <c r="V407" i="83"/>
  <c r="W407" i="83"/>
  <c r="X407" i="83"/>
  <c r="Y407" i="83"/>
  <c r="Z407" i="83"/>
  <c r="AA407" i="83"/>
  <c r="AD407" i="83"/>
  <c r="AE407" i="83"/>
  <c r="B408" i="83"/>
  <c r="D408" i="83" s="1"/>
  <c r="C408" i="83"/>
  <c r="F408" i="83"/>
  <c r="H408" i="83"/>
  <c r="I408" i="83"/>
  <c r="J408" i="83"/>
  <c r="K408" i="83"/>
  <c r="L408" i="83"/>
  <c r="M408" i="83"/>
  <c r="N408" i="83"/>
  <c r="O408" i="83"/>
  <c r="P408" i="83"/>
  <c r="R408" i="83"/>
  <c r="S408" i="83"/>
  <c r="T408" i="83"/>
  <c r="U408" i="83"/>
  <c r="V408" i="83"/>
  <c r="W408" i="83"/>
  <c r="X408" i="83"/>
  <c r="Y408" i="83"/>
  <c r="Z408" i="83"/>
  <c r="AA408" i="83"/>
  <c r="AD408" i="83"/>
  <c r="AE408" i="83"/>
  <c r="B409" i="83"/>
  <c r="D409" i="83" s="1"/>
  <c r="C409" i="83"/>
  <c r="F409" i="83"/>
  <c r="H409" i="83"/>
  <c r="I409" i="83"/>
  <c r="AH409" i="83" s="1"/>
  <c r="J409" i="83"/>
  <c r="K409" i="83"/>
  <c r="L409" i="83"/>
  <c r="M409" i="83"/>
  <c r="N409" i="83"/>
  <c r="O409" i="83"/>
  <c r="P409" i="83"/>
  <c r="R409" i="83"/>
  <c r="S409" i="83"/>
  <c r="T409" i="83"/>
  <c r="U409" i="83"/>
  <c r="V409" i="83"/>
  <c r="W409" i="83"/>
  <c r="X409" i="83"/>
  <c r="Y409" i="83"/>
  <c r="Z409" i="83"/>
  <c r="AA409" i="83"/>
  <c r="AD409" i="83"/>
  <c r="AE409" i="83"/>
  <c r="B410" i="83"/>
  <c r="D410" i="83" s="1"/>
  <c r="C410" i="83"/>
  <c r="F410" i="83"/>
  <c r="H410" i="83"/>
  <c r="I410" i="83"/>
  <c r="J410" i="83"/>
  <c r="K410" i="83"/>
  <c r="L410" i="83"/>
  <c r="M410" i="83"/>
  <c r="N410" i="83"/>
  <c r="O410" i="83"/>
  <c r="P410" i="83"/>
  <c r="R410" i="83"/>
  <c r="S410" i="83"/>
  <c r="T410" i="83"/>
  <c r="U410" i="83"/>
  <c r="V410" i="83"/>
  <c r="W410" i="83"/>
  <c r="X410" i="83"/>
  <c r="Y410" i="83"/>
  <c r="Z410" i="83"/>
  <c r="AA410" i="83"/>
  <c r="AD410" i="83"/>
  <c r="AE410" i="83"/>
  <c r="B411" i="83"/>
  <c r="D411" i="83" s="1"/>
  <c r="C411" i="83"/>
  <c r="F411" i="83"/>
  <c r="H411" i="83"/>
  <c r="I411" i="83"/>
  <c r="J411" i="83"/>
  <c r="K411" i="83"/>
  <c r="L411" i="83"/>
  <c r="M411" i="83"/>
  <c r="N411" i="83"/>
  <c r="O411" i="83"/>
  <c r="P411" i="83"/>
  <c r="R411" i="83"/>
  <c r="S411" i="83"/>
  <c r="T411" i="83"/>
  <c r="U411" i="83"/>
  <c r="V411" i="83"/>
  <c r="W411" i="83"/>
  <c r="X411" i="83"/>
  <c r="Y411" i="83"/>
  <c r="Z411" i="83"/>
  <c r="AA411" i="83"/>
  <c r="AD411" i="83"/>
  <c r="AE411" i="83"/>
  <c r="B412" i="83"/>
  <c r="D412" i="83" s="1"/>
  <c r="C412" i="83"/>
  <c r="F412" i="83"/>
  <c r="H412" i="83"/>
  <c r="I412" i="83"/>
  <c r="AH412" i="83" s="1"/>
  <c r="J412" i="83"/>
  <c r="K412" i="83"/>
  <c r="L412" i="83"/>
  <c r="M412" i="83"/>
  <c r="N412" i="83"/>
  <c r="O412" i="83"/>
  <c r="P412" i="83"/>
  <c r="R412" i="83"/>
  <c r="S412" i="83"/>
  <c r="T412" i="83"/>
  <c r="U412" i="83"/>
  <c r="V412" i="83"/>
  <c r="W412" i="83"/>
  <c r="X412" i="83"/>
  <c r="Y412" i="83"/>
  <c r="Z412" i="83"/>
  <c r="AA412" i="83"/>
  <c r="AD412" i="83"/>
  <c r="AE412" i="83"/>
  <c r="B413" i="83"/>
  <c r="D413" i="83" s="1"/>
  <c r="C413" i="83"/>
  <c r="F413" i="83"/>
  <c r="H413" i="83"/>
  <c r="I413" i="83"/>
  <c r="J413" i="83"/>
  <c r="K413" i="83"/>
  <c r="L413" i="83"/>
  <c r="M413" i="83"/>
  <c r="N413" i="83"/>
  <c r="O413" i="83"/>
  <c r="P413" i="83"/>
  <c r="R413" i="83"/>
  <c r="S413" i="83"/>
  <c r="T413" i="83"/>
  <c r="U413" i="83"/>
  <c r="V413" i="83"/>
  <c r="W413" i="83"/>
  <c r="X413" i="83"/>
  <c r="Y413" i="83"/>
  <c r="Z413" i="83"/>
  <c r="AA413" i="83"/>
  <c r="AB413" i="83"/>
  <c r="AC413" i="83"/>
  <c r="AD413" i="83"/>
  <c r="AE413" i="83"/>
  <c r="B414" i="83"/>
  <c r="D414" i="83" s="1"/>
  <c r="C414" i="83"/>
  <c r="F414" i="83"/>
  <c r="H414" i="83"/>
  <c r="I414" i="83"/>
  <c r="AH414" i="83" s="1"/>
  <c r="J414" i="83"/>
  <c r="K414" i="83"/>
  <c r="L414" i="83"/>
  <c r="M414" i="83"/>
  <c r="N414" i="83"/>
  <c r="O414" i="83"/>
  <c r="P414" i="83"/>
  <c r="R414" i="83"/>
  <c r="S414" i="83"/>
  <c r="T414" i="83"/>
  <c r="U414" i="83"/>
  <c r="V414" i="83"/>
  <c r="W414" i="83"/>
  <c r="X414" i="83"/>
  <c r="Y414" i="83"/>
  <c r="Z414" i="83"/>
  <c r="AA414" i="83"/>
  <c r="AD414" i="83"/>
  <c r="AE414" i="83"/>
  <c r="B415" i="83"/>
  <c r="D415" i="83" s="1"/>
  <c r="C415" i="83"/>
  <c r="F415" i="83"/>
  <c r="H415" i="83"/>
  <c r="I415" i="83"/>
  <c r="AH415" i="83" s="1"/>
  <c r="J415" i="83"/>
  <c r="K415" i="83"/>
  <c r="L415" i="83"/>
  <c r="M415" i="83"/>
  <c r="N415" i="83"/>
  <c r="O415" i="83"/>
  <c r="P415" i="83"/>
  <c r="R415" i="83"/>
  <c r="S415" i="83"/>
  <c r="T415" i="83"/>
  <c r="U415" i="83"/>
  <c r="V415" i="83"/>
  <c r="W415" i="83"/>
  <c r="X415" i="83"/>
  <c r="Y415" i="83"/>
  <c r="Z415" i="83"/>
  <c r="AA415" i="83"/>
  <c r="AD415" i="83"/>
  <c r="AE415" i="83"/>
  <c r="B416" i="83"/>
  <c r="D416" i="83" s="1"/>
  <c r="C416" i="83"/>
  <c r="F416" i="83"/>
  <c r="H416" i="83"/>
  <c r="I416" i="83"/>
  <c r="J416" i="83"/>
  <c r="K416" i="83"/>
  <c r="L416" i="83"/>
  <c r="M416" i="83"/>
  <c r="N416" i="83"/>
  <c r="O416" i="83"/>
  <c r="P416" i="83"/>
  <c r="R416" i="83"/>
  <c r="S416" i="83"/>
  <c r="T416" i="83"/>
  <c r="U416" i="83"/>
  <c r="V416" i="83"/>
  <c r="W416" i="83"/>
  <c r="X416" i="83"/>
  <c r="Y416" i="83"/>
  <c r="Z416" i="83"/>
  <c r="AA416" i="83"/>
  <c r="AD416" i="83"/>
  <c r="AE416" i="83"/>
  <c r="B417" i="83"/>
  <c r="D417" i="83" s="1"/>
  <c r="C417" i="83"/>
  <c r="F417" i="83"/>
  <c r="H417" i="83"/>
  <c r="I417" i="83"/>
  <c r="AH417" i="83" s="1"/>
  <c r="J417" i="83"/>
  <c r="K417" i="83"/>
  <c r="L417" i="83"/>
  <c r="M417" i="83"/>
  <c r="N417" i="83"/>
  <c r="O417" i="83"/>
  <c r="P417" i="83"/>
  <c r="R417" i="83"/>
  <c r="S417" i="83"/>
  <c r="T417" i="83"/>
  <c r="U417" i="83"/>
  <c r="V417" i="83"/>
  <c r="W417" i="83"/>
  <c r="X417" i="83"/>
  <c r="Y417" i="83"/>
  <c r="Z417" i="83"/>
  <c r="AA417" i="83"/>
  <c r="AB417" i="83"/>
  <c r="AC417" i="83"/>
  <c r="AD417" i="83"/>
  <c r="AE417" i="83"/>
  <c r="B418" i="83"/>
  <c r="D418" i="83" s="1"/>
  <c r="C418" i="83"/>
  <c r="F418" i="83"/>
  <c r="H418" i="83"/>
  <c r="I418" i="83"/>
  <c r="AH418" i="83" s="1"/>
  <c r="J418" i="83"/>
  <c r="K418" i="83"/>
  <c r="L418" i="83"/>
  <c r="M418" i="83"/>
  <c r="N418" i="83"/>
  <c r="O418" i="83"/>
  <c r="P418" i="83"/>
  <c r="R418" i="83"/>
  <c r="S418" i="83"/>
  <c r="T418" i="83"/>
  <c r="U418" i="83"/>
  <c r="V418" i="83"/>
  <c r="W418" i="83"/>
  <c r="X418" i="83"/>
  <c r="Y418" i="83"/>
  <c r="Z418" i="83"/>
  <c r="AA418" i="83"/>
  <c r="AD418" i="83"/>
  <c r="AE418" i="83"/>
  <c r="B419" i="83"/>
  <c r="D419" i="83" s="1"/>
  <c r="C419" i="83"/>
  <c r="F419" i="83"/>
  <c r="H419" i="83"/>
  <c r="I419" i="83"/>
  <c r="J419" i="83"/>
  <c r="K419" i="83"/>
  <c r="L419" i="83"/>
  <c r="M419" i="83"/>
  <c r="N419" i="83"/>
  <c r="O419" i="83"/>
  <c r="P419" i="83"/>
  <c r="R419" i="83"/>
  <c r="S419" i="83"/>
  <c r="T419" i="83"/>
  <c r="U419" i="83"/>
  <c r="V419" i="83"/>
  <c r="W419" i="83"/>
  <c r="X419" i="83"/>
  <c r="Y419" i="83"/>
  <c r="Z419" i="83"/>
  <c r="AA419" i="83"/>
  <c r="AD419" i="83"/>
  <c r="AE419" i="83"/>
  <c r="B420" i="83"/>
  <c r="D420" i="83" s="1"/>
  <c r="C420" i="83"/>
  <c r="F420" i="83"/>
  <c r="H420" i="83"/>
  <c r="I420" i="83"/>
  <c r="AH420" i="83" s="1"/>
  <c r="J420" i="83"/>
  <c r="K420" i="83"/>
  <c r="L420" i="83"/>
  <c r="M420" i="83"/>
  <c r="N420" i="83"/>
  <c r="O420" i="83"/>
  <c r="P420" i="83"/>
  <c r="R420" i="83"/>
  <c r="S420" i="83"/>
  <c r="T420" i="83"/>
  <c r="U420" i="83"/>
  <c r="V420" i="83"/>
  <c r="W420" i="83"/>
  <c r="X420" i="83"/>
  <c r="Y420" i="83"/>
  <c r="Z420" i="83"/>
  <c r="AA420" i="83"/>
  <c r="AD420" i="83"/>
  <c r="AE420" i="83"/>
  <c r="B421" i="83"/>
  <c r="D421" i="83" s="1"/>
  <c r="C421" i="83"/>
  <c r="F421" i="83"/>
  <c r="H421" i="83"/>
  <c r="I421" i="83"/>
  <c r="AH421" i="83" s="1"/>
  <c r="J421" i="83"/>
  <c r="K421" i="83"/>
  <c r="L421" i="83"/>
  <c r="M421" i="83"/>
  <c r="N421" i="83"/>
  <c r="O421" i="83"/>
  <c r="P421" i="83"/>
  <c r="R421" i="83"/>
  <c r="S421" i="83"/>
  <c r="T421" i="83"/>
  <c r="U421" i="83"/>
  <c r="V421" i="83"/>
  <c r="W421" i="83"/>
  <c r="X421" i="83"/>
  <c r="Y421" i="83"/>
  <c r="Z421" i="83"/>
  <c r="AA421" i="83"/>
  <c r="AB421" i="83"/>
  <c r="AC421" i="83"/>
  <c r="AD421" i="83"/>
  <c r="AE421" i="83"/>
  <c r="B422" i="83"/>
  <c r="D422" i="83" s="1"/>
  <c r="C422" i="83"/>
  <c r="F422" i="83"/>
  <c r="H422" i="83"/>
  <c r="I422" i="83"/>
  <c r="AH422" i="83" s="1"/>
  <c r="J422" i="83"/>
  <c r="K422" i="83"/>
  <c r="L422" i="83"/>
  <c r="M422" i="83"/>
  <c r="N422" i="83"/>
  <c r="O422" i="83"/>
  <c r="P422" i="83"/>
  <c r="R422" i="83"/>
  <c r="S422" i="83"/>
  <c r="T422" i="83"/>
  <c r="U422" i="83"/>
  <c r="V422" i="83"/>
  <c r="W422" i="83"/>
  <c r="X422" i="83"/>
  <c r="Y422" i="83"/>
  <c r="Z422" i="83"/>
  <c r="AA422" i="83"/>
  <c r="AD422" i="83"/>
  <c r="AE422" i="83"/>
  <c r="B423" i="83"/>
  <c r="D423" i="83" s="1"/>
  <c r="C423" i="83"/>
  <c r="F423" i="83"/>
  <c r="H423" i="83"/>
  <c r="I423" i="83"/>
  <c r="AH423" i="83" s="1"/>
  <c r="J423" i="83"/>
  <c r="K423" i="83"/>
  <c r="L423" i="83"/>
  <c r="M423" i="83"/>
  <c r="N423" i="83"/>
  <c r="O423" i="83"/>
  <c r="P423" i="83"/>
  <c r="R423" i="83"/>
  <c r="S423" i="83"/>
  <c r="T423" i="83"/>
  <c r="U423" i="83"/>
  <c r="V423" i="83"/>
  <c r="W423" i="83"/>
  <c r="X423" i="83"/>
  <c r="Y423" i="83"/>
  <c r="Z423" i="83"/>
  <c r="AA423" i="83"/>
  <c r="AD423" i="83"/>
  <c r="AE423" i="83"/>
  <c r="B424" i="83"/>
  <c r="D424" i="83" s="1"/>
  <c r="C424" i="83"/>
  <c r="F424" i="83"/>
  <c r="H424" i="83"/>
  <c r="I424" i="83"/>
  <c r="AH424" i="83" s="1"/>
  <c r="J424" i="83"/>
  <c r="K424" i="83"/>
  <c r="L424" i="83"/>
  <c r="M424" i="83"/>
  <c r="N424" i="83"/>
  <c r="O424" i="83"/>
  <c r="P424" i="83"/>
  <c r="R424" i="83"/>
  <c r="S424" i="83"/>
  <c r="T424" i="83"/>
  <c r="U424" i="83"/>
  <c r="V424" i="83"/>
  <c r="W424" i="83"/>
  <c r="X424" i="83"/>
  <c r="Y424" i="83"/>
  <c r="Z424" i="83"/>
  <c r="AA424" i="83"/>
  <c r="AD424" i="83"/>
  <c r="AE424" i="83"/>
  <c r="B425" i="83"/>
  <c r="D425" i="83" s="1"/>
  <c r="C425" i="83"/>
  <c r="F425" i="83"/>
  <c r="H425" i="83"/>
  <c r="I425" i="83"/>
  <c r="AH425" i="83" s="1"/>
  <c r="J425" i="83"/>
  <c r="K425" i="83"/>
  <c r="L425" i="83"/>
  <c r="M425" i="83"/>
  <c r="N425" i="83"/>
  <c r="O425" i="83"/>
  <c r="P425" i="83"/>
  <c r="R425" i="83"/>
  <c r="S425" i="83"/>
  <c r="T425" i="83"/>
  <c r="U425" i="83"/>
  <c r="V425" i="83"/>
  <c r="W425" i="83"/>
  <c r="X425" i="83"/>
  <c r="Y425" i="83"/>
  <c r="Z425" i="83"/>
  <c r="AA425" i="83"/>
  <c r="AB425" i="83"/>
  <c r="AD425" i="83"/>
  <c r="AE425" i="83"/>
  <c r="B426" i="83"/>
  <c r="D426" i="83" s="1"/>
  <c r="C426" i="83"/>
  <c r="F426" i="83"/>
  <c r="H426" i="83"/>
  <c r="I426" i="83"/>
  <c r="AH426" i="83" s="1"/>
  <c r="J426" i="83"/>
  <c r="K426" i="83"/>
  <c r="L426" i="83"/>
  <c r="M426" i="83"/>
  <c r="N426" i="83"/>
  <c r="O426" i="83"/>
  <c r="P426" i="83"/>
  <c r="R426" i="83"/>
  <c r="S426" i="83"/>
  <c r="T426" i="83"/>
  <c r="U426" i="83"/>
  <c r="V426" i="83"/>
  <c r="W426" i="83"/>
  <c r="X426" i="83"/>
  <c r="Y426" i="83"/>
  <c r="Z426" i="83"/>
  <c r="AA426" i="83"/>
  <c r="AD426" i="83"/>
  <c r="AE426" i="83"/>
  <c r="B427" i="83"/>
  <c r="D427" i="83" s="1"/>
  <c r="C427" i="83"/>
  <c r="F427" i="83"/>
  <c r="H427" i="83"/>
  <c r="I427" i="83"/>
  <c r="AH427" i="83" s="1"/>
  <c r="J427" i="83"/>
  <c r="K427" i="83"/>
  <c r="L427" i="83"/>
  <c r="M427" i="83"/>
  <c r="N427" i="83"/>
  <c r="O427" i="83"/>
  <c r="P427" i="83"/>
  <c r="R427" i="83"/>
  <c r="S427" i="83"/>
  <c r="T427" i="83"/>
  <c r="U427" i="83"/>
  <c r="V427" i="83"/>
  <c r="W427" i="83"/>
  <c r="X427" i="83"/>
  <c r="Y427" i="83"/>
  <c r="Z427" i="83"/>
  <c r="AA427" i="83"/>
  <c r="AB427" i="83"/>
  <c r="AC427" i="83"/>
  <c r="AD427" i="83"/>
  <c r="AE427" i="83"/>
  <c r="B428" i="83"/>
  <c r="D428" i="83" s="1"/>
  <c r="C428" i="83"/>
  <c r="F428" i="83"/>
  <c r="H428" i="83"/>
  <c r="I428" i="83"/>
  <c r="AH428" i="83" s="1"/>
  <c r="J428" i="83"/>
  <c r="K428" i="83"/>
  <c r="L428" i="83"/>
  <c r="M428" i="83"/>
  <c r="N428" i="83"/>
  <c r="O428" i="83"/>
  <c r="P428" i="83"/>
  <c r="R428" i="83"/>
  <c r="S428" i="83"/>
  <c r="T428" i="83"/>
  <c r="U428" i="83"/>
  <c r="V428" i="83"/>
  <c r="W428" i="83"/>
  <c r="X428" i="83"/>
  <c r="Y428" i="83"/>
  <c r="Z428" i="83"/>
  <c r="AA428" i="83"/>
  <c r="AD428" i="83"/>
  <c r="AE428" i="83"/>
  <c r="C18" i="83"/>
  <c r="F18" i="83"/>
  <c r="H18" i="83"/>
  <c r="I18" i="83"/>
  <c r="AH18" i="83" s="1"/>
  <c r="J18" i="83"/>
  <c r="K18" i="83"/>
  <c r="L18" i="83"/>
  <c r="N18" i="83"/>
  <c r="O18" i="83"/>
  <c r="P18" i="83"/>
  <c r="Q18" i="83"/>
  <c r="R18" i="83"/>
  <c r="S18" i="83"/>
  <c r="T18" i="83"/>
  <c r="U18" i="83"/>
  <c r="V18" i="83"/>
  <c r="W18" i="83"/>
  <c r="X18" i="83"/>
  <c r="Y18" i="83"/>
  <c r="Z18" i="83"/>
  <c r="AA18" i="83"/>
  <c r="AB18" i="83"/>
  <c r="AC18" i="83"/>
  <c r="AD18" i="83"/>
  <c r="AE18" i="83"/>
  <c r="C19" i="83"/>
  <c r="F19" i="83"/>
  <c r="H19" i="83"/>
  <c r="I19" i="83"/>
  <c r="AH19" i="83" s="1"/>
  <c r="J19" i="83"/>
  <c r="K19" i="83"/>
  <c r="L19" i="83"/>
  <c r="N19" i="83"/>
  <c r="O19" i="83"/>
  <c r="P19" i="83"/>
  <c r="Q19" i="83"/>
  <c r="R19" i="83"/>
  <c r="S19" i="83"/>
  <c r="T19" i="83"/>
  <c r="U19" i="83"/>
  <c r="V19" i="83"/>
  <c r="W19" i="83"/>
  <c r="X19" i="83"/>
  <c r="Y19" i="83"/>
  <c r="Z19" i="83"/>
  <c r="AA19" i="83"/>
  <c r="AB19" i="83"/>
  <c r="AC19" i="83"/>
  <c r="AD19" i="83"/>
  <c r="AE19" i="83"/>
  <c r="C20" i="83"/>
  <c r="F20" i="83"/>
  <c r="H20" i="83"/>
  <c r="I20" i="83"/>
  <c r="AH20" i="83" s="1"/>
  <c r="K20" i="83"/>
  <c r="L20" i="83"/>
  <c r="N20" i="83"/>
  <c r="O20" i="83"/>
  <c r="P20" i="83"/>
  <c r="Q20" i="83"/>
  <c r="R20" i="83"/>
  <c r="S20" i="83"/>
  <c r="T20" i="83"/>
  <c r="U20" i="83"/>
  <c r="V20" i="83"/>
  <c r="W20" i="83"/>
  <c r="X20" i="83"/>
  <c r="Y20" i="83"/>
  <c r="Z20" i="83"/>
  <c r="AA20" i="83"/>
  <c r="AD20" i="83"/>
  <c r="AE20" i="83"/>
  <c r="C21" i="83"/>
  <c r="F21" i="83"/>
  <c r="H21" i="83"/>
  <c r="I21" i="83"/>
  <c r="AH21" i="83" s="1"/>
  <c r="L21" i="83"/>
  <c r="N21" i="83"/>
  <c r="O21" i="83"/>
  <c r="P21" i="83"/>
  <c r="Q21" i="83"/>
  <c r="R21" i="83"/>
  <c r="S21" i="83"/>
  <c r="T21" i="83"/>
  <c r="U21" i="83"/>
  <c r="V21" i="83"/>
  <c r="W21" i="83"/>
  <c r="X21" i="83"/>
  <c r="Y21" i="83"/>
  <c r="Z21" i="83"/>
  <c r="AA21" i="83"/>
  <c r="AD21" i="83"/>
  <c r="AE21" i="83"/>
  <c r="C22" i="83"/>
  <c r="F22" i="83"/>
  <c r="H22" i="83"/>
  <c r="I22" i="83"/>
  <c r="AH22" i="83" s="1"/>
  <c r="J22" i="83"/>
  <c r="K22" i="83"/>
  <c r="L22" i="83"/>
  <c r="N22" i="83"/>
  <c r="O22" i="83"/>
  <c r="P22" i="83"/>
  <c r="Q22" i="83"/>
  <c r="R22" i="83"/>
  <c r="S22" i="83"/>
  <c r="T22" i="83"/>
  <c r="U22" i="83"/>
  <c r="V22" i="83"/>
  <c r="W22" i="83"/>
  <c r="X22" i="83"/>
  <c r="Y22" i="83"/>
  <c r="Z22" i="83"/>
  <c r="AA22" i="83"/>
  <c r="AB22" i="83"/>
  <c r="AC22" i="83"/>
  <c r="AD22" i="83"/>
  <c r="AE22" i="83"/>
  <c r="C23" i="83"/>
  <c r="F23" i="83"/>
  <c r="H23" i="83"/>
  <c r="I23" i="83"/>
  <c r="AH23" i="83" s="1"/>
  <c r="J23" i="83"/>
  <c r="K23" i="83"/>
  <c r="L23" i="83"/>
  <c r="N23" i="83"/>
  <c r="O23" i="83"/>
  <c r="P23" i="83"/>
  <c r="Q23" i="83"/>
  <c r="R23" i="83"/>
  <c r="S23" i="83"/>
  <c r="T23" i="83"/>
  <c r="U23" i="83"/>
  <c r="V23" i="83"/>
  <c r="W23" i="83"/>
  <c r="X23" i="83"/>
  <c r="Y23" i="83"/>
  <c r="Z23" i="83"/>
  <c r="AA23" i="83"/>
  <c r="AD23" i="83"/>
  <c r="AE23" i="83"/>
  <c r="C24" i="83"/>
  <c r="F24" i="83"/>
  <c r="H24" i="83"/>
  <c r="I24" i="83"/>
  <c r="AH24" i="83" s="1"/>
  <c r="J24" i="83"/>
  <c r="K24" i="83"/>
  <c r="L24" i="83"/>
  <c r="N24" i="83"/>
  <c r="O24" i="83"/>
  <c r="P24" i="83"/>
  <c r="Q24" i="83"/>
  <c r="R24" i="83"/>
  <c r="S24" i="83"/>
  <c r="T24" i="83"/>
  <c r="U24" i="83"/>
  <c r="V24" i="83"/>
  <c r="W24" i="83"/>
  <c r="X24" i="83"/>
  <c r="Y24" i="83"/>
  <c r="Z24" i="83"/>
  <c r="AA24" i="83"/>
  <c r="AB24" i="83"/>
  <c r="AD24" i="83"/>
  <c r="AE24" i="83"/>
  <c r="C25" i="83"/>
  <c r="F25" i="83"/>
  <c r="H25" i="83"/>
  <c r="I25" i="83"/>
  <c r="AH25" i="83" s="1"/>
  <c r="K25" i="83"/>
  <c r="L25" i="83"/>
  <c r="N25" i="83"/>
  <c r="O25" i="83"/>
  <c r="P25" i="83"/>
  <c r="Q25" i="83"/>
  <c r="R25" i="83"/>
  <c r="S25" i="83"/>
  <c r="T25" i="83"/>
  <c r="U25" i="83"/>
  <c r="V25" i="83"/>
  <c r="W25" i="83"/>
  <c r="X25" i="83"/>
  <c r="Y25" i="83"/>
  <c r="Z25" i="83"/>
  <c r="AA25" i="83"/>
  <c r="AD25" i="83"/>
  <c r="AE25" i="83"/>
  <c r="C26" i="83"/>
  <c r="F26" i="83"/>
  <c r="H26" i="83"/>
  <c r="I26" i="83"/>
  <c r="AH26" i="83" s="1"/>
  <c r="L26" i="83"/>
  <c r="N26" i="83"/>
  <c r="O26" i="83"/>
  <c r="P26" i="83"/>
  <c r="Q26" i="83"/>
  <c r="R26" i="83"/>
  <c r="S26" i="83"/>
  <c r="T26" i="83"/>
  <c r="U26" i="83"/>
  <c r="V26" i="83"/>
  <c r="W26" i="83"/>
  <c r="X26" i="83"/>
  <c r="Y26" i="83"/>
  <c r="Z26" i="83"/>
  <c r="AA26" i="83"/>
  <c r="AD26" i="83"/>
  <c r="AE26" i="83"/>
  <c r="C27" i="83"/>
  <c r="F27" i="83"/>
  <c r="H27" i="83"/>
  <c r="I27" i="83"/>
  <c r="AH27" i="83" s="1"/>
  <c r="J27" i="83"/>
  <c r="K27" i="83"/>
  <c r="L27" i="83"/>
  <c r="N27" i="83"/>
  <c r="O27" i="83"/>
  <c r="P27" i="83"/>
  <c r="Q27" i="83"/>
  <c r="R27" i="83"/>
  <c r="S27" i="83"/>
  <c r="T27" i="83"/>
  <c r="U27" i="83"/>
  <c r="V27" i="83"/>
  <c r="W27" i="83"/>
  <c r="X27" i="83"/>
  <c r="Y27" i="83"/>
  <c r="Z27" i="83"/>
  <c r="AA27" i="83"/>
  <c r="AB27" i="83"/>
  <c r="AC27" i="83"/>
  <c r="AD27" i="83"/>
  <c r="AE27" i="83"/>
  <c r="C28" i="83"/>
  <c r="F28" i="83"/>
  <c r="H28" i="83"/>
  <c r="I28" i="83"/>
  <c r="AH28" i="83" s="1"/>
  <c r="J28" i="83"/>
  <c r="K28" i="83"/>
  <c r="L28" i="83"/>
  <c r="N28" i="83"/>
  <c r="O28" i="83"/>
  <c r="P28" i="83"/>
  <c r="Q28" i="83"/>
  <c r="R28" i="83"/>
  <c r="S28" i="83"/>
  <c r="T28" i="83"/>
  <c r="U28" i="83"/>
  <c r="V28" i="83"/>
  <c r="W28" i="83"/>
  <c r="X28" i="83"/>
  <c r="Y28" i="83"/>
  <c r="Z28" i="83"/>
  <c r="AA28" i="83"/>
  <c r="AD28" i="83"/>
  <c r="AE28" i="83"/>
  <c r="C29" i="83"/>
  <c r="F29" i="83"/>
  <c r="H29" i="83"/>
  <c r="I29" i="83"/>
  <c r="AH29" i="83" s="1"/>
  <c r="J29" i="83"/>
  <c r="K29" i="83"/>
  <c r="L29" i="83"/>
  <c r="N29" i="83"/>
  <c r="O29" i="83"/>
  <c r="P29" i="83"/>
  <c r="Q29" i="83"/>
  <c r="R29" i="83"/>
  <c r="S29" i="83"/>
  <c r="T29" i="83"/>
  <c r="U29" i="83"/>
  <c r="V29" i="83"/>
  <c r="W29" i="83"/>
  <c r="X29" i="83"/>
  <c r="Y29" i="83"/>
  <c r="Z29" i="83"/>
  <c r="AA29" i="83"/>
  <c r="AB29" i="83"/>
  <c r="AC29" i="83"/>
  <c r="AD29" i="83"/>
  <c r="AE29" i="83"/>
  <c r="C30" i="83"/>
  <c r="F30" i="83"/>
  <c r="H30" i="83"/>
  <c r="I30" i="83"/>
  <c r="AH30" i="83" s="1"/>
  <c r="K30" i="83"/>
  <c r="L30" i="83"/>
  <c r="N30" i="83"/>
  <c r="O30" i="83"/>
  <c r="P30" i="83"/>
  <c r="Q30" i="83"/>
  <c r="R30" i="83"/>
  <c r="S30" i="83"/>
  <c r="T30" i="83"/>
  <c r="U30" i="83"/>
  <c r="V30" i="83"/>
  <c r="W30" i="83"/>
  <c r="X30" i="83"/>
  <c r="Y30" i="83"/>
  <c r="Z30" i="83"/>
  <c r="AA30" i="83"/>
  <c r="AD30" i="83"/>
  <c r="AE30" i="83"/>
  <c r="C31" i="83"/>
  <c r="F31" i="83"/>
  <c r="H31" i="83"/>
  <c r="I31" i="83"/>
  <c r="L31" i="83"/>
  <c r="N31" i="83"/>
  <c r="O31" i="83"/>
  <c r="P31" i="83"/>
  <c r="Q31" i="83"/>
  <c r="R31" i="83"/>
  <c r="S31" i="83"/>
  <c r="T31" i="83"/>
  <c r="U31" i="83"/>
  <c r="V31" i="83"/>
  <c r="W31" i="83"/>
  <c r="X31" i="83"/>
  <c r="Y31" i="83"/>
  <c r="Z31" i="83"/>
  <c r="AA31" i="83"/>
  <c r="AD31" i="83"/>
  <c r="AE31" i="83"/>
  <c r="AH31" i="83"/>
  <c r="C32" i="83"/>
  <c r="F32" i="83"/>
  <c r="H32" i="83"/>
  <c r="I32" i="83"/>
  <c r="AH32" i="83" s="1"/>
  <c r="J32" i="83"/>
  <c r="K32" i="83"/>
  <c r="L32" i="83"/>
  <c r="N32" i="83"/>
  <c r="O32" i="83"/>
  <c r="P32" i="83"/>
  <c r="Q32" i="83"/>
  <c r="R32" i="83"/>
  <c r="S32" i="83"/>
  <c r="T32" i="83"/>
  <c r="U32" i="83"/>
  <c r="V32" i="83"/>
  <c r="W32" i="83"/>
  <c r="X32" i="83"/>
  <c r="Y32" i="83"/>
  <c r="Z32" i="83"/>
  <c r="AA32" i="83"/>
  <c r="AB32" i="83"/>
  <c r="AC32" i="83"/>
  <c r="AD32" i="83"/>
  <c r="AE32" i="83"/>
  <c r="C33" i="83"/>
  <c r="F33" i="83"/>
  <c r="H33" i="83"/>
  <c r="I33" i="83"/>
  <c r="AH33" i="83" s="1"/>
  <c r="K33" i="83"/>
  <c r="L33" i="83"/>
  <c r="N33" i="83"/>
  <c r="O33" i="83"/>
  <c r="P33" i="83"/>
  <c r="Q33" i="83"/>
  <c r="R33" i="83"/>
  <c r="S33" i="83"/>
  <c r="T33" i="83"/>
  <c r="U33" i="83"/>
  <c r="V33" i="83"/>
  <c r="W33" i="83"/>
  <c r="X33" i="83"/>
  <c r="Y33" i="83"/>
  <c r="Z33" i="83"/>
  <c r="AA33" i="83"/>
  <c r="AD33" i="83"/>
  <c r="AE33" i="83"/>
  <c r="C34" i="83"/>
  <c r="F34" i="83"/>
  <c r="H34" i="83"/>
  <c r="I34" i="83"/>
  <c r="AH34" i="83" s="1"/>
  <c r="J34" i="83"/>
  <c r="K34" i="83"/>
  <c r="L34" i="83"/>
  <c r="N34" i="83"/>
  <c r="O34" i="83"/>
  <c r="P34" i="83"/>
  <c r="Q34" i="83"/>
  <c r="R34" i="83"/>
  <c r="S34" i="83"/>
  <c r="T34" i="83"/>
  <c r="U34" i="83"/>
  <c r="V34" i="83"/>
  <c r="W34" i="83"/>
  <c r="X34" i="83"/>
  <c r="Y34" i="83"/>
  <c r="Z34" i="83"/>
  <c r="AA34" i="83"/>
  <c r="AB34" i="83"/>
  <c r="AC34" i="83"/>
  <c r="AD34" i="83"/>
  <c r="AE34" i="83"/>
  <c r="C35" i="83"/>
  <c r="F35" i="83"/>
  <c r="H35" i="83"/>
  <c r="I35" i="83"/>
  <c r="AH35" i="83" s="1"/>
  <c r="K35" i="83"/>
  <c r="L35" i="83"/>
  <c r="N35" i="83"/>
  <c r="O35" i="83"/>
  <c r="P35" i="83"/>
  <c r="Q35" i="83"/>
  <c r="R35" i="83"/>
  <c r="S35" i="83"/>
  <c r="T35" i="83"/>
  <c r="U35" i="83"/>
  <c r="V35" i="83"/>
  <c r="W35" i="83"/>
  <c r="X35" i="83"/>
  <c r="Y35" i="83"/>
  <c r="Z35" i="83"/>
  <c r="AA35" i="83"/>
  <c r="AD35" i="83"/>
  <c r="AE35" i="83"/>
  <c r="C36" i="83"/>
  <c r="F36" i="83"/>
  <c r="H36" i="83"/>
  <c r="I36" i="83"/>
  <c r="L36" i="83"/>
  <c r="N36" i="83"/>
  <c r="O36" i="83"/>
  <c r="P36" i="83"/>
  <c r="Q36" i="83"/>
  <c r="R36" i="83"/>
  <c r="S36" i="83"/>
  <c r="T36" i="83"/>
  <c r="U36" i="83"/>
  <c r="V36" i="83"/>
  <c r="W36" i="83"/>
  <c r="X36" i="83"/>
  <c r="Y36" i="83"/>
  <c r="Z36" i="83"/>
  <c r="AA36" i="83"/>
  <c r="AD36" i="83"/>
  <c r="AE36" i="83"/>
  <c r="AH36" i="83"/>
  <c r="C37" i="83"/>
  <c r="F37" i="83"/>
  <c r="H37" i="83"/>
  <c r="I37" i="83"/>
  <c r="AH37" i="83" s="1"/>
  <c r="J37" i="83"/>
  <c r="K37" i="83"/>
  <c r="L37" i="83"/>
  <c r="N37" i="83"/>
  <c r="O37" i="83"/>
  <c r="P37" i="83"/>
  <c r="Q37" i="83"/>
  <c r="R37" i="83"/>
  <c r="S37" i="83"/>
  <c r="T37" i="83"/>
  <c r="U37" i="83"/>
  <c r="V37" i="83"/>
  <c r="W37" i="83"/>
  <c r="X37" i="83"/>
  <c r="Y37" i="83"/>
  <c r="Z37" i="83"/>
  <c r="AA37" i="83"/>
  <c r="AB37" i="83"/>
  <c r="AD37" i="83"/>
  <c r="AE37" i="83"/>
  <c r="C38" i="83"/>
  <c r="F38" i="83"/>
  <c r="H38" i="83"/>
  <c r="I38" i="83"/>
  <c r="AH38" i="83" s="1"/>
  <c r="J38" i="83"/>
  <c r="K38" i="83"/>
  <c r="L38" i="83"/>
  <c r="N38" i="83"/>
  <c r="O38" i="83"/>
  <c r="P38" i="83"/>
  <c r="Q38" i="83"/>
  <c r="R38" i="83"/>
  <c r="S38" i="83"/>
  <c r="T38" i="83"/>
  <c r="U38" i="83"/>
  <c r="V38" i="83"/>
  <c r="W38" i="83"/>
  <c r="X38" i="83"/>
  <c r="Y38" i="83"/>
  <c r="Z38" i="83"/>
  <c r="AA38" i="83"/>
  <c r="AB38" i="83"/>
  <c r="AC38" i="83"/>
  <c r="AD38" i="83"/>
  <c r="AE38" i="83"/>
  <c r="C39" i="83"/>
  <c r="F39" i="83"/>
  <c r="H39" i="83"/>
  <c r="I39" i="83"/>
  <c r="AH39" i="83" s="1"/>
  <c r="J39" i="83"/>
  <c r="K39" i="83"/>
  <c r="L39" i="83"/>
  <c r="N39" i="83"/>
  <c r="O39" i="83"/>
  <c r="P39" i="83"/>
  <c r="Q39" i="83"/>
  <c r="R39" i="83"/>
  <c r="S39" i="83"/>
  <c r="T39" i="83"/>
  <c r="U39" i="83"/>
  <c r="V39" i="83"/>
  <c r="W39" i="83"/>
  <c r="X39" i="83"/>
  <c r="Y39" i="83"/>
  <c r="Z39" i="83"/>
  <c r="AA39" i="83"/>
  <c r="AD39" i="83"/>
  <c r="AE39" i="83"/>
  <c r="C40" i="83"/>
  <c r="F40" i="83"/>
  <c r="H40" i="83"/>
  <c r="I40" i="83"/>
  <c r="AH40" i="83" s="1"/>
  <c r="K40" i="83"/>
  <c r="L40" i="83"/>
  <c r="N40" i="83"/>
  <c r="O40" i="83"/>
  <c r="P40" i="83"/>
  <c r="Q40" i="83"/>
  <c r="R40" i="83"/>
  <c r="S40" i="83"/>
  <c r="T40" i="83"/>
  <c r="U40" i="83"/>
  <c r="V40" i="83"/>
  <c r="W40" i="83"/>
  <c r="X40" i="83"/>
  <c r="Y40" i="83"/>
  <c r="Z40" i="83"/>
  <c r="AA40" i="83"/>
  <c r="AD40" i="83"/>
  <c r="AE40" i="83"/>
  <c r="C41" i="83"/>
  <c r="F41" i="83"/>
  <c r="H41" i="83"/>
  <c r="I41" i="83"/>
  <c r="AH41" i="83" s="1"/>
  <c r="L41" i="83"/>
  <c r="N41" i="83"/>
  <c r="O41" i="83"/>
  <c r="P41" i="83"/>
  <c r="Q41" i="83"/>
  <c r="R41" i="83"/>
  <c r="S41" i="83"/>
  <c r="T41" i="83"/>
  <c r="U41" i="83"/>
  <c r="V41" i="83"/>
  <c r="W41" i="83"/>
  <c r="X41" i="83"/>
  <c r="Y41" i="83"/>
  <c r="Z41" i="83"/>
  <c r="AA41" i="83"/>
  <c r="AD41" i="83"/>
  <c r="AE41" i="83"/>
  <c r="C42" i="83"/>
  <c r="F42" i="83"/>
  <c r="H42" i="83"/>
  <c r="I42" i="83"/>
  <c r="AH42" i="83" s="1"/>
  <c r="J42" i="83"/>
  <c r="K42" i="83"/>
  <c r="L42" i="83"/>
  <c r="N42" i="83"/>
  <c r="O42" i="83"/>
  <c r="P42" i="83"/>
  <c r="Q42" i="83"/>
  <c r="R42" i="83"/>
  <c r="S42" i="83"/>
  <c r="T42" i="83"/>
  <c r="U42" i="83"/>
  <c r="V42" i="83"/>
  <c r="W42" i="83"/>
  <c r="X42" i="83"/>
  <c r="Y42" i="83"/>
  <c r="Z42" i="83"/>
  <c r="AA42" i="83"/>
  <c r="AB42" i="83"/>
  <c r="AC42" i="83"/>
  <c r="AD42" i="83"/>
  <c r="AE42" i="83"/>
  <c r="C43" i="83"/>
  <c r="F43" i="83"/>
  <c r="H43" i="83"/>
  <c r="I43" i="83"/>
  <c r="AH43" i="83" s="1"/>
  <c r="K43" i="83"/>
  <c r="L43" i="83"/>
  <c r="N43" i="83"/>
  <c r="O43" i="83"/>
  <c r="P43" i="83"/>
  <c r="Q43" i="83"/>
  <c r="R43" i="83"/>
  <c r="S43" i="83"/>
  <c r="T43" i="83"/>
  <c r="U43" i="83"/>
  <c r="V43" i="83"/>
  <c r="W43" i="83"/>
  <c r="X43" i="83"/>
  <c r="Y43" i="83"/>
  <c r="Z43" i="83"/>
  <c r="AA43" i="83"/>
  <c r="AD43" i="83"/>
  <c r="AE43" i="83"/>
  <c r="C44" i="83"/>
  <c r="F44" i="83"/>
  <c r="H44" i="83"/>
  <c r="I44" i="83"/>
  <c r="AH44" i="83" s="1"/>
  <c r="J44" i="83"/>
  <c r="K44" i="83"/>
  <c r="L44" i="83"/>
  <c r="N44" i="83"/>
  <c r="O44" i="83"/>
  <c r="P44" i="83"/>
  <c r="Q44" i="83"/>
  <c r="R44" i="83"/>
  <c r="S44" i="83"/>
  <c r="T44" i="83"/>
  <c r="U44" i="83"/>
  <c r="V44" i="83"/>
  <c r="W44" i="83"/>
  <c r="X44" i="83"/>
  <c r="Y44" i="83"/>
  <c r="Z44" i="83"/>
  <c r="AA44" i="83"/>
  <c r="AB44" i="83"/>
  <c r="AC44" i="83"/>
  <c r="AD44" i="83"/>
  <c r="AE44" i="83"/>
  <c r="C45" i="83"/>
  <c r="F45" i="83"/>
  <c r="H45" i="83"/>
  <c r="I45" i="83"/>
  <c r="AH45" i="83" s="1"/>
  <c r="K45" i="83"/>
  <c r="L45" i="83"/>
  <c r="N45" i="83"/>
  <c r="O45" i="83"/>
  <c r="P45" i="83"/>
  <c r="Q45" i="83"/>
  <c r="R45" i="83"/>
  <c r="S45" i="83"/>
  <c r="T45" i="83"/>
  <c r="U45" i="83"/>
  <c r="V45" i="83"/>
  <c r="W45" i="83"/>
  <c r="X45" i="83"/>
  <c r="Y45" i="83"/>
  <c r="Z45" i="83"/>
  <c r="AA45" i="83"/>
  <c r="AD45" i="83"/>
  <c r="AE45" i="83"/>
  <c r="C46" i="83"/>
  <c r="F46" i="83"/>
  <c r="H46" i="83"/>
  <c r="I46" i="83"/>
  <c r="AH46" i="83" s="1"/>
  <c r="L46" i="83"/>
  <c r="N46" i="83"/>
  <c r="O46" i="83"/>
  <c r="P46" i="83"/>
  <c r="Q46" i="83"/>
  <c r="R46" i="83"/>
  <c r="S46" i="83"/>
  <c r="T46" i="83"/>
  <c r="U46" i="83"/>
  <c r="V46" i="83"/>
  <c r="W46" i="83"/>
  <c r="X46" i="83"/>
  <c r="Y46" i="83"/>
  <c r="Z46" i="83"/>
  <c r="AA46" i="83"/>
  <c r="AD46" i="83"/>
  <c r="AE46" i="83"/>
  <c r="C47" i="83"/>
  <c r="F47" i="83"/>
  <c r="H47" i="83"/>
  <c r="I47" i="83"/>
  <c r="AH47" i="83" s="1"/>
  <c r="J47" i="83"/>
  <c r="K47" i="83"/>
  <c r="L47" i="83"/>
  <c r="N47" i="83"/>
  <c r="O47" i="83"/>
  <c r="P47" i="83"/>
  <c r="Q47" i="83"/>
  <c r="R47" i="83"/>
  <c r="S47" i="83"/>
  <c r="T47" i="83"/>
  <c r="U47" i="83"/>
  <c r="V47" i="83"/>
  <c r="W47" i="83"/>
  <c r="X47" i="83"/>
  <c r="Y47" i="83"/>
  <c r="Z47" i="83"/>
  <c r="AA47" i="83"/>
  <c r="AB47" i="83"/>
  <c r="AC47" i="83"/>
  <c r="AD47" i="83"/>
  <c r="AE47" i="83"/>
  <c r="C48" i="83"/>
  <c r="F48" i="83"/>
  <c r="H48" i="83"/>
  <c r="I48" i="83"/>
  <c r="AH48" i="83" s="1"/>
  <c r="J48" i="83"/>
  <c r="K48" i="83"/>
  <c r="L48" i="83"/>
  <c r="N48" i="83"/>
  <c r="O48" i="83"/>
  <c r="P48" i="83"/>
  <c r="Q48" i="83"/>
  <c r="R48" i="83"/>
  <c r="S48" i="83"/>
  <c r="T48" i="83"/>
  <c r="U48" i="83"/>
  <c r="V48" i="83"/>
  <c r="W48" i="83"/>
  <c r="X48" i="83"/>
  <c r="Y48" i="83"/>
  <c r="Z48" i="83"/>
  <c r="AA48" i="83"/>
  <c r="AD48" i="83"/>
  <c r="AE48" i="83"/>
  <c r="C49" i="83"/>
  <c r="F49" i="83"/>
  <c r="H49" i="83"/>
  <c r="I49" i="83"/>
  <c r="AH49" i="83" s="1"/>
  <c r="J49" i="83"/>
  <c r="K49" i="83"/>
  <c r="L49" i="83"/>
  <c r="N49" i="83"/>
  <c r="O49" i="83"/>
  <c r="P49" i="83"/>
  <c r="Q49" i="83"/>
  <c r="R49" i="83"/>
  <c r="S49" i="83"/>
  <c r="T49" i="83"/>
  <c r="U49" i="83"/>
  <c r="V49" i="83"/>
  <c r="W49" i="83"/>
  <c r="X49" i="83"/>
  <c r="Y49" i="83"/>
  <c r="Z49" i="83"/>
  <c r="AA49" i="83"/>
  <c r="AB49" i="83"/>
  <c r="AD49" i="83"/>
  <c r="AE49" i="83"/>
  <c r="C50" i="83"/>
  <c r="F50" i="83"/>
  <c r="H50" i="83"/>
  <c r="I50" i="83"/>
  <c r="AH50" i="83" s="1"/>
  <c r="K50" i="83"/>
  <c r="L50" i="83"/>
  <c r="N50" i="83"/>
  <c r="O50" i="83"/>
  <c r="P50" i="83"/>
  <c r="Q50" i="83"/>
  <c r="R50" i="83"/>
  <c r="S50" i="83"/>
  <c r="T50" i="83"/>
  <c r="U50" i="83"/>
  <c r="V50" i="83"/>
  <c r="W50" i="83"/>
  <c r="X50" i="83"/>
  <c r="Y50" i="83"/>
  <c r="Z50" i="83"/>
  <c r="AA50" i="83"/>
  <c r="AD50" i="83"/>
  <c r="AE50" i="83"/>
  <c r="C51" i="83"/>
  <c r="F51" i="83"/>
  <c r="H51" i="83"/>
  <c r="I51" i="83"/>
  <c r="L51" i="83"/>
  <c r="N51" i="83"/>
  <c r="O51" i="83"/>
  <c r="P51" i="83"/>
  <c r="Q51" i="83"/>
  <c r="R51" i="83"/>
  <c r="S51" i="83"/>
  <c r="T51" i="83"/>
  <c r="U51" i="83"/>
  <c r="V51" i="83"/>
  <c r="W51" i="83"/>
  <c r="X51" i="83"/>
  <c r="Y51" i="83"/>
  <c r="Z51" i="83"/>
  <c r="AA51" i="83"/>
  <c r="AD51" i="83"/>
  <c r="AE51" i="83"/>
  <c r="AH51" i="83"/>
  <c r="C52" i="83"/>
  <c r="F52" i="83"/>
  <c r="H52" i="83"/>
  <c r="I52" i="83"/>
  <c r="AH52" i="83" s="1"/>
  <c r="J52" i="83"/>
  <c r="K52" i="83"/>
  <c r="L52" i="83"/>
  <c r="N52" i="83"/>
  <c r="O52" i="83"/>
  <c r="P52" i="83"/>
  <c r="Q52" i="83"/>
  <c r="R52" i="83"/>
  <c r="S52" i="83"/>
  <c r="T52" i="83"/>
  <c r="U52" i="83"/>
  <c r="V52" i="83"/>
  <c r="W52" i="83"/>
  <c r="X52" i="83"/>
  <c r="Y52" i="83"/>
  <c r="Z52" i="83"/>
  <c r="AA52" i="83"/>
  <c r="AB52" i="83"/>
  <c r="AC52" i="83"/>
  <c r="AD52" i="83"/>
  <c r="AE52" i="83"/>
  <c r="C53" i="83"/>
  <c r="F53" i="83"/>
  <c r="H53" i="83"/>
  <c r="I53" i="83"/>
  <c r="AH53" i="83" s="1"/>
  <c r="J53" i="83"/>
  <c r="K53" i="83"/>
  <c r="L53" i="83"/>
  <c r="N53" i="83"/>
  <c r="O53" i="83"/>
  <c r="P53" i="83"/>
  <c r="Q53" i="83"/>
  <c r="R53" i="83"/>
  <c r="S53" i="83"/>
  <c r="T53" i="83"/>
  <c r="U53" i="83"/>
  <c r="V53" i="83"/>
  <c r="W53" i="83"/>
  <c r="X53" i="83"/>
  <c r="Y53" i="83"/>
  <c r="Z53" i="83"/>
  <c r="AA53" i="83"/>
  <c r="AB53" i="83"/>
  <c r="AC53" i="83"/>
  <c r="AD53" i="83"/>
  <c r="AE53" i="83"/>
  <c r="C54" i="83"/>
  <c r="F54" i="83"/>
  <c r="H54" i="83"/>
  <c r="I54" i="83"/>
  <c r="AH54" i="83" s="1"/>
  <c r="K54" i="83"/>
  <c r="L54" i="83"/>
  <c r="N54" i="83"/>
  <c r="O54" i="83"/>
  <c r="P54" i="83"/>
  <c r="Q54" i="83"/>
  <c r="R54" i="83"/>
  <c r="S54" i="83"/>
  <c r="T54" i="83"/>
  <c r="U54" i="83"/>
  <c r="V54" i="83"/>
  <c r="W54" i="83"/>
  <c r="X54" i="83"/>
  <c r="Y54" i="83"/>
  <c r="Z54" i="83"/>
  <c r="AA54" i="83"/>
  <c r="AD54" i="83"/>
  <c r="AE54" i="83"/>
  <c r="C55" i="83"/>
  <c r="F55" i="83"/>
  <c r="H55" i="83"/>
  <c r="I55" i="83"/>
  <c r="AH55" i="83" s="1"/>
  <c r="J55" i="83"/>
  <c r="K55" i="83"/>
  <c r="L55" i="83"/>
  <c r="N55" i="83"/>
  <c r="O55" i="83"/>
  <c r="P55" i="83"/>
  <c r="Q55" i="83"/>
  <c r="R55" i="83"/>
  <c r="S55" i="83"/>
  <c r="T55" i="83"/>
  <c r="U55" i="83"/>
  <c r="V55" i="83"/>
  <c r="W55" i="83"/>
  <c r="X55" i="83"/>
  <c r="Y55" i="83"/>
  <c r="Z55" i="83"/>
  <c r="AA55" i="83"/>
  <c r="AB55" i="83"/>
  <c r="AC55" i="83"/>
  <c r="AD55" i="83"/>
  <c r="AE55" i="83"/>
  <c r="C56" i="83"/>
  <c r="F56" i="83"/>
  <c r="H56" i="83"/>
  <c r="I56" i="83"/>
  <c r="AH56" i="83" s="1"/>
  <c r="K56" i="83"/>
  <c r="L56" i="83"/>
  <c r="N56" i="83"/>
  <c r="O56" i="83"/>
  <c r="P56" i="83"/>
  <c r="Q56" i="83"/>
  <c r="R56" i="83"/>
  <c r="S56" i="83"/>
  <c r="T56" i="83"/>
  <c r="U56" i="83"/>
  <c r="V56" i="83"/>
  <c r="W56" i="83"/>
  <c r="X56" i="83"/>
  <c r="Y56" i="83"/>
  <c r="Z56" i="83"/>
  <c r="AA56" i="83"/>
  <c r="AD56" i="83"/>
  <c r="AE56" i="83"/>
  <c r="C57" i="83"/>
  <c r="F57" i="83"/>
  <c r="H57" i="83"/>
  <c r="I57" i="83"/>
  <c r="AH57" i="83" s="1"/>
  <c r="L57" i="83"/>
  <c r="N57" i="83"/>
  <c r="O57" i="83"/>
  <c r="P57" i="83"/>
  <c r="Q57" i="83"/>
  <c r="R57" i="83"/>
  <c r="S57" i="83"/>
  <c r="T57" i="83"/>
  <c r="U57" i="83"/>
  <c r="V57" i="83"/>
  <c r="W57" i="83"/>
  <c r="X57" i="83"/>
  <c r="Y57" i="83"/>
  <c r="Z57" i="83"/>
  <c r="AA57" i="83"/>
  <c r="AD57" i="83"/>
  <c r="AE57" i="83"/>
  <c r="C58" i="83"/>
  <c r="F58" i="83"/>
  <c r="H58" i="83"/>
  <c r="I58" i="83"/>
  <c r="AH58" i="83" s="1"/>
  <c r="J58" i="83"/>
  <c r="K58" i="83"/>
  <c r="L58" i="83"/>
  <c r="N58" i="83"/>
  <c r="O58" i="83"/>
  <c r="P58" i="83"/>
  <c r="Q58" i="83"/>
  <c r="R58" i="83"/>
  <c r="S58" i="83"/>
  <c r="T58" i="83"/>
  <c r="U58" i="83"/>
  <c r="V58" i="83"/>
  <c r="W58" i="83"/>
  <c r="X58" i="83"/>
  <c r="Y58" i="83"/>
  <c r="Z58" i="83"/>
  <c r="AA58" i="83"/>
  <c r="AB58" i="83"/>
  <c r="AC58" i="83"/>
  <c r="AD58" i="83"/>
  <c r="AE58" i="83"/>
  <c r="C59" i="83"/>
  <c r="F59" i="83"/>
  <c r="H59" i="83"/>
  <c r="I59" i="83"/>
  <c r="AH59" i="83" s="1"/>
  <c r="J59" i="83"/>
  <c r="K59" i="83"/>
  <c r="L59" i="83"/>
  <c r="N59" i="83"/>
  <c r="O59" i="83"/>
  <c r="P59" i="83"/>
  <c r="Q59" i="83"/>
  <c r="R59" i="83"/>
  <c r="S59" i="83"/>
  <c r="T59" i="83"/>
  <c r="U59" i="83"/>
  <c r="V59" i="83"/>
  <c r="W59" i="83"/>
  <c r="X59" i="83"/>
  <c r="Y59" i="83"/>
  <c r="Z59" i="83"/>
  <c r="AA59" i="83"/>
  <c r="AB59" i="83"/>
  <c r="AC59" i="83"/>
  <c r="AD59" i="83"/>
  <c r="AE59" i="83"/>
  <c r="C60" i="83"/>
  <c r="F60" i="83"/>
  <c r="H60" i="83"/>
  <c r="I60" i="83"/>
  <c r="AH60" i="83" s="1"/>
  <c r="J60" i="83"/>
  <c r="K60" i="83"/>
  <c r="L60" i="83"/>
  <c r="N60" i="83"/>
  <c r="O60" i="83"/>
  <c r="P60" i="83"/>
  <c r="Q60" i="83"/>
  <c r="R60" i="83"/>
  <c r="S60" i="83"/>
  <c r="T60" i="83"/>
  <c r="U60" i="83"/>
  <c r="V60" i="83"/>
  <c r="W60" i="83"/>
  <c r="X60" i="83"/>
  <c r="Y60" i="83"/>
  <c r="Z60" i="83"/>
  <c r="AA60" i="83"/>
  <c r="AB60" i="83"/>
  <c r="AC60" i="83"/>
  <c r="AD60" i="83"/>
  <c r="AE60" i="83"/>
  <c r="C61" i="83"/>
  <c r="F61" i="83"/>
  <c r="H61" i="83"/>
  <c r="I61" i="83"/>
  <c r="AH61" i="83" s="1"/>
  <c r="K61" i="83"/>
  <c r="L61" i="83"/>
  <c r="N61" i="83"/>
  <c r="O61" i="83"/>
  <c r="P61" i="83"/>
  <c r="Q61" i="83"/>
  <c r="R61" i="83"/>
  <c r="S61" i="83"/>
  <c r="T61" i="83"/>
  <c r="U61" i="83"/>
  <c r="V61" i="83"/>
  <c r="W61" i="83"/>
  <c r="X61" i="83"/>
  <c r="Y61" i="83"/>
  <c r="Z61" i="83"/>
  <c r="AA61" i="83"/>
  <c r="AD61" i="83"/>
  <c r="AE61" i="83"/>
  <c r="C62" i="83"/>
  <c r="F62" i="83"/>
  <c r="H62" i="83"/>
  <c r="I62" i="83"/>
  <c r="AH62" i="83" s="1"/>
  <c r="L62" i="83"/>
  <c r="N62" i="83"/>
  <c r="O62" i="83"/>
  <c r="P62" i="83"/>
  <c r="Q62" i="83"/>
  <c r="R62" i="83"/>
  <c r="S62" i="83"/>
  <c r="T62" i="83"/>
  <c r="U62" i="83"/>
  <c r="V62" i="83"/>
  <c r="W62" i="83"/>
  <c r="X62" i="83"/>
  <c r="Y62" i="83"/>
  <c r="Z62" i="83"/>
  <c r="AA62" i="83"/>
  <c r="AD62" i="83"/>
  <c r="AE62" i="83"/>
  <c r="C63" i="83"/>
  <c r="F63" i="83"/>
  <c r="H63" i="83"/>
  <c r="I63" i="83"/>
  <c r="AH63" i="83" s="1"/>
  <c r="K63" i="83"/>
  <c r="L63" i="83"/>
  <c r="N63" i="83"/>
  <c r="O63" i="83"/>
  <c r="P63" i="83"/>
  <c r="Q63" i="83"/>
  <c r="R63" i="83"/>
  <c r="S63" i="83"/>
  <c r="T63" i="83"/>
  <c r="U63" i="83"/>
  <c r="V63" i="83"/>
  <c r="W63" i="83"/>
  <c r="X63" i="83"/>
  <c r="Y63" i="83"/>
  <c r="Z63" i="83"/>
  <c r="AA63" i="83"/>
  <c r="AB63" i="83"/>
  <c r="AC63" i="83"/>
  <c r="AD63" i="83"/>
  <c r="AE63" i="83"/>
  <c r="C64" i="83"/>
  <c r="F64" i="83"/>
  <c r="H64" i="83"/>
  <c r="I64" i="83"/>
  <c r="AH64" i="83" s="1"/>
  <c r="J64" i="83"/>
  <c r="K64" i="83"/>
  <c r="L64" i="83"/>
  <c r="N64" i="83"/>
  <c r="O64" i="83"/>
  <c r="P64" i="83"/>
  <c r="Q64" i="83"/>
  <c r="R64" i="83"/>
  <c r="S64" i="83"/>
  <c r="T64" i="83"/>
  <c r="U64" i="83"/>
  <c r="V64" i="83"/>
  <c r="W64" i="83"/>
  <c r="X64" i="83"/>
  <c r="Y64" i="83"/>
  <c r="Z64" i="83"/>
  <c r="AA64" i="83"/>
  <c r="AB64" i="83"/>
  <c r="AC64" i="83"/>
  <c r="AD64" i="83"/>
  <c r="AE64" i="83"/>
  <c r="C65" i="83"/>
  <c r="F65" i="83"/>
  <c r="H65" i="83"/>
  <c r="I65" i="83"/>
  <c r="AH65" i="83" s="1"/>
  <c r="J65" i="83"/>
  <c r="K65" i="83"/>
  <c r="L65" i="83"/>
  <c r="N65" i="83"/>
  <c r="O65" i="83"/>
  <c r="P65" i="83"/>
  <c r="Q65" i="83"/>
  <c r="R65" i="83"/>
  <c r="S65" i="83"/>
  <c r="T65" i="83"/>
  <c r="U65" i="83"/>
  <c r="V65" i="83"/>
  <c r="W65" i="83"/>
  <c r="X65" i="83"/>
  <c r="Y65" i="83"/>
  <c r="Z65" i="83"/>
  <c r="AA65" i="83"/>
  <c r="AB65" i="83"/>
  <c r="AD65" i="83"/>
  <c r="AE65" i="83"/>
  <c r="C66" i="83"/>
  <c r="F66" i="83"/>
  <c r="H66" i="83"/>
  <c r="I66" i="83"/>
  <c r="AH66" i="83" s="1"/>
  <c r="J66" i="83"/>
  <c r="K66" i="83"/>
  <c r="L66" i="83"/>
  <c r="N66" i="83"/>
  <c r="O66" i="83"/>
  <c r="P66" i="83"/>
  <c r="Q66" i="83"/>
  <c r="R66" i="83"/>
  <c r="S66" i="83"/>
  <c r="T66" i="83"/>
  <c r="U66" i="83"/>
  <c r="V66" i="83"/>
  <c r="W66" i="83"/>
  <c r="X66" i="83"/>
  <c r="Y66" i="83"/>
  <c r="Z66" i="83"/>
  <c r="AA66" i="83"/>
  <c r="AB66" i="83"/>
  <c r="AC66" i="83"/>
  <c r="AD66" i="83"/>
  <c r="AE66" i="83"/>
  <c r="C67" i="83"/>
  <c r="F67" i="83"/>
  <c r="H67" i="83"/>
  <c r="I67" i="83"/>
  <c r="AH67" i="83" s="1"/>
  <c r="J67" i="83"/>
  <c r="K67" i="83"/>
  <c r="L67" i="83"/>
  <c r="N67" i="83"/>
  <c r="O67" i="83"/>
  <c r="P67" i="83"/>
  <c r="Q67" i="83"/>
  <c r="R67" i="83"/>
  <c r="S67" i="83"/>
  <c r="T67" i="83"/>
  <c r="U67" i="83"/>
  <c r="V67" i="83"/>
  <c r="W67" i="83"/>
  <c r="X67" i="83"/>
  <c r="Y67" i="83"/>
  <c r="Z67" i="83"/>
  <c r="AA67" i="83"/>
  <c r="AB67" i="83"/>
  <c r="AC67" i="83"/>
  <c r="AD67" i="83"/>
  <c r="AE67" i="83"/>
  <c r="C68" i="83"/>
  <c r="F68" i="83"/>
  <c r="H68" i="83"/>
  <c r="I68" i="83"/>
  <c r="AH68" i="83" s="1"/>
  <c r="K68" i="83"/>
  <c r="L68" i="83"/>
  <c r="N68" i="83"/>
  <c r="O68" i="83"/>
  <c r="P68" i="83"/>
  <c r="Q68" i="83"/>
  <c r="R68" i="83"/>
  <c r="S68" i="83"/>
  <c r="T68" i="83"/>
  <c r="U68" i="83"/>
  <c r="V68" i="83"/>
  <c r="W68" i="83"/>
  <c r="X68" i="83"/>
  <c r="Y68" i="83"/>
  <c r="Z68" i="83"/>
  <c r="AA68" i="83"/>
  <c r="AD68" i="83"/>
  <c r="AE68" i="83"/>
  <c r="C69" i="83"/>
  <c r="F69" i="83"/>
  <c r="H69" i="83"/>
  <c r="I69" i="83"/>
  <c r="L69" i="83"/>
  <c r="N69" i="83"/>
  <c r="O69" i="83"/>
  <c r="P69" i="83"/>
  <c r="Q69" i="83"/>
  <c r="R69" i="83"/>
  <c r="S69" i="83"/>
  <c r="T69" i="83"/>
  <c r="U69" i="83"/>
  <c r="V69" i="83"/>
  <c r="W69" i="83"/>
  <c r="X69" i="83"/>
  <c r="Y69" i="83"/>
  <c r="Z69" i="83"/>
  <c r="AA69" i="83"/>
  <c r="AD69" i="83"/>
  <c r="AE69" i="83"/>
  <c r="AH69" i="83"/>
  <c r="C70" i="83"/>
  <c r="F70" i="83"/>
  <c r="H70" i="83"/>
  <c r="I70" i="83"/>
  <c r="AH70" i="83" s="1"/>
  <c r="J70" i="83"/>
  <c r="K70" i="83"/>
  <c r="L70" i="83"/>
  <c r="N70" i="83"/>
  <c r="O70" i="83"/>
  <c r="P70" i="83"/>
  <c r="Q70" i="83"/>
  <c r="R70" i="83"/>
  <c r="S70" i="83"/>
  <c r="T70" i="83"/>
  <c r="U70" i="83"/>
  <c r="V70" i="83"/>
  <c r="W70" i="83"/>
  <c r="X70" i="83"/>
  <c r="Y70" i="83"/>
  <c r="Z70" i="83"/>
  <c r="AA70" i="83"/>
  <c r="AB70" i="83"/>
  <c r="AC70" i="83"/>
  <c r="AD70" i="83"/>
  <c r="AE70" i="83"/>
  <c r="C71" i="83"/>
  <c r="F71" i="83"/>
  <c r="H71" i="83"/>
  <c r="I71" i="83"/>
  <c r="AH71" i="83" s="1"/>
  <c r="J71" i="83"/>
  <c r="K71" i="83"/>
  <c r="L71" i="83"/>
  <c r="N71" i="83"/>
  <c r="O71" i="83"/>
  <c r="P71" i="83"/>
  <c r="Q71" i="83"/>
  <c r="R71" i="83"/>
  <c r="S71" i="83"/>
  <c r="T71" i="83"/>
  <c r="U71" i="83"/>
  <c r="V71" i="83"/>
  <c r="W71" i="83"/>
  <c r="X71" i="83"/>
  <c r="Y71" i="83"/>
  <c r="Z71" i="83"/>
  <c r="AA71" i="83"/>
  <c r="AD71" i="83"/>
  <c r="AE71" i="83"/>
  <c r="C72" i="83"/>
  <c r="F72" i="83"/>
  <c r="H72" i="83"/>
  <c r="I72" i="83"/>
  <c r="AH72" i="83" s="1"/>
  <c r="J72" i="83"/>
  <c r="K72" i="83"/>
  <c r="L72" i="83"/>
  <c r="N72" i="83"/>
  <c r="O72" i="83"/>
  <c r="P72" i="83"/>
  <c r="Q72" i="83"/>
  <c r="R72" i="83"/>
  <c r="S72" i="83"/>
  <c r="T72" i="83"/>
  <c r="U72" i="83"/>
  <c r="V72" i="83"/>
  <c r="W72" i="83"/>
  <c r="X72" i="83"/>
  <c r="Y72" i="83"/>
  <c r="Z72" i="83"/>
  <c r="AA72" i="83"/>
  <c r="AB72" i="83"/>
  <c r="AD72" i="83"/>
  <c r="AE72" i="83"/>
  <c r="C73" i="83"/>
  <c r="F73" i="83"/>
  <c r="H73" i="83"/>
  <c r="I73" i="83"/>
  <c r="AH73" i="83" s="1"/>
  <c r="K73" i="83"/>
  <c r="L73" i="83"/>
  <c r="N73" i="83"/>
  <c r="O73" i="83"/>
  <c r="P73" i="83"/>
  <c r="Q73" i="83"/>
  <c r="R73" i="83"/>
  <c r="S73" i="83"/>
  <c r="T73" i="83"/>
  <c r="U73" i="83"/>
  <c r="V73" i="83"/>
  <c r="W73" i="83"/>
  <c r="X73" i="83"/>
  <c r="Y73" i="83"/>
  <c r="Z73" i="83"/>
  <c r="AA73" i="83"/>
  <c r="AD73" i="83"/>
  <c r="AE73" i="83"/>
  <c r="C74" i="83"/>
  <c r="F74" i="83"/>
  <c r="H74" i="83"/>
  <c r="I74" i="83"/>
  <c r="AH74" i="83" s="1"/>
  <c r="L74" i="83"/>
  <c r="N74" i="83"/>
  <c r="O74" i="83"/>
  <c r="P74" i="83"/>
  <c r="Q74" i="83"/>
  <c r="R74" i="83"/>
  <c r="S74" i="83"/>
  <c r="T74" i="83"/>
  <c r="U74" i="83"/>
  <c r="V74" i="83"/>
  <c r="W74" i="83"/>
  <c r="X74" i="83"/>
  <c r="Y74" i="83"/>
  <c r="Z74" i="83"/>
  <c r="AA74" i="83"/>
  <c r="AD74" i="83"/>
  <c r="AE74" i="83"/>
  <c r="C75" i="83"/>
  <c r="F75" i="83"/>
  <c r="H75" i="83"/>
  <c r="I75" i="83"/>
  <c r="AH75" i="83" s="1"/>
  <c r="J75" i="83"/>
  <c r="K75" i="83"/>
  <c r="L75" i="83"/>
  <c r="N75" i="83"/>
  <c r="O75" i="83"/>
  <c r="P75" i="83"/>
  <c r="Q75" i="83"/>
  <c r="R75" i="83"/>
  <c r="S75" i="83"/>
  <c r="T75" i="83"/>
  <c r="U75" i="83"/>
  <c r="V75" i="83"/>
  <c r="W75" i="83"/>
  <c r="X75" i="83"/>
  <c r="Y75" i="83"/>
  <c r="Z75" i="83"/>
  <c r="AA75" i="83"/>
  <c r="AB75" i="83"/>
  <c r="AC75" i="83"/>
  <c r="AD75" i="83"/>
  <c r="AE75" i="83"/>
  <c r="C76" i="83"/>
  <c r="F76" i="83"/>
  <c r="H76" i="83"/>
  <c r="I76" i="83"/>
  <c r="AH76" i="83" s="1"/>
  <c r="J76" i="83"/>
  <c r="K76" i="83"/>
  <c r="L76" i="83"/>
  <c r="N76" i="83"/>
  <c r="O76" i="83"/>
  <c r="P76" i="83"/>
  <c r="Q76" i="83"/>
  <c r="R76" i="83"/>
  <c r="S76" i="83"/>
  <c r="T76" i="83"/>
  <c r="U76" i="83"/>
  <c r="V76" i="83"/>
  <c r="W76" i="83"/>
  <c r="X76" i="83"/>
  <c r="Y76" i="83"/>
  <c r="Z76" i="83"/>
  <c r="AA76" i="83"/>
  <c r="AB76" i="83"/>
  <c r="AC76" i="83"/>
  <c r="AD76" i="83"/>
  <c r="AE76" i="83"/>
  <c r="C77" i="83"/>
  <c r="F77" i="83"/>
  <c r="H77" i="83"/>
  <c r="I77" i="83"/>
  <c r="AH77" i="83" s="1"/>
  <c r="K77" i="83"/>
  <c r="L77" i="83"/>
  <c r="N77" i="83"/>
  <c r="O77" i="83"/>
  <c r="P77" i="83"/>
  <c r="Q77" i="83"/>
  <c r="R77" i="83"/>
  <c r="S77" i="83"/>
  <c r="T77" i="83"/>
  <c r="U77" i="83"/>
  <c r="V77" i="83"/>
  <c r="W77" i="83"/>
  <c r="X77" i="83"/>
  <c r="Y77" i="83"/>
  <c r="Z77" i="83"/>
  <c r="AA77" i="83"/>
  <c r="AD77" i="83"/>
  <c r="AE77" i="83"/>
  <c r="C78" i="83"/>
  <c r="F78" i="83"/>
  <c r="H78" i="83"/>
  <c r="I78" i="83"/>
  <c r="AH78" i="83" s="1"/>
  <c r="K78" i="83"/>
  <c r="L78" i="83"/>
  <c r="N78" i="83"/>
  <c r="O78" i="83"/>
  <c r="P78" i="83"/>
  <c r="Q78" i="83"/>
  <c r="R78" i="83"/>
  <c r="S78" i="83"/>
  <c r="T78" i="83"/>
  <c r="U78" i="83"/>
  <c r="V78" i="83"/>
  <c r="W78" i="83"/>
  <c r="X78" i="83"/>
  <c r="Y78" i="83"/>
  <c r="Z78" i="83"/>
  <c r="AA78" i="83"/>
  <c r="AD78" i="83"/>
  <c r="AE78" i="83"/>
  <c r="C79" i="83"/>
  <c r="F79" i="83"/>
  <c r="H79" i="83"/>
  <c r="I79" i="83"/>
  <c r="AH79" i="83" s="1"/>
  <c r="L79" i="83"/>
  <c r="N79" i="83"/>
  <c r="O79" i="83"/>
  <c r="P79" i="83"/>
  <c r="Q79" i="83"/>
  <c r="R79" i="83"/>
  <c r="S79" i="83"/>
  <c r="T79" i="83"/>
  <c r="U79" i="83"/>
  <c r="V79" i="83"/>
  <c r="W79" i="83"/>
  <c r="X79" i="83"/>
  <c r="Y79" i="83"/>
  <c r="Z79" i="83"/>
  <c r="AA79" i="83"/>
  <c r="AD79" i="83"/>
  <c r="AE79" i="83"/>
  <c r="C80" i="83"/>
  <c r="F80" i="83"/>
  <c r="H80" i="83"/>
  <c r="I80" i="83"/>
  <c r="AH80" i="83" s="1"/>
  <c r="J80" i="83"/>
  <c r="K80" i="83"/>
  <c r="L80" i="83"/>
  <c r="N80" i="83"/>
  <c r="O80" i="83"/>
  <c r="P80" i="83"/>
  <c r="Q80" i="83"/>
  <c r="R80" i="83"/>
  <c r="S80" i="83"/>
  <c r="T80" i="83"/>
  <c r="U80" i="83"/>
  <c r="V80" i="83"/>
  <c r="W80" i="83"/>
  <c r="X80" i="83"/>
  <c r="Y80" i="83"/>
  <c r="Z80" i="83"/>
  <c r="AA80" i="83"/>
  <c r="AB80" i="83"/>
  <c r="AC80" i="83"/>
  <c r="AD80" i="83"/>
  <c r="AE80" i="83"/>
  <c r="C81" i="83"/>
  <c r="F81" i="83"/>
  <c r="H81" i="83"/>
  <c r="I81" i="83"/>
  <c r="AH81" i="83" s="1"/>
  <c r="J81" i="83"/>
  <c r="K81" i="83"/>
  <c r="L81" i="83"/>
  <c r="N81" i="83"/>
  <c r="O81" i="83"/>
  <c r="P81" i="83"/>
  <c r="Q81" i="83"/>
  <c r="R81" i="83"/>
  <c r="S81" i="83"/>
  <c r="T81" i="83"/>
  <c r="U81" i="83"/>
  <c r="V81" i="83"/>
  <c r="W81" i="83"/>
  <c r="X81" i="83"/>
  <c r="Y81" i="83"/>
  <c r="Z81" i="83"/>
  <c r="AA81" i="83"/>
  <c r="AD81" i="83"/>
  <c r="AE81" i="83"/>
  <c r="C82" i="83"/>
  <c r="F82" i="83"/>
  <c r="H82" i="83"/>
  <c r="I82" i="83"/>
  <c r="AH82" i="83" s="1"/>
  <c r="K82" i="83"/>
  <c r="L82" i="83"/>
  <c r="N82" i="83"/>
  <c r="O82" i="83"/>
  <c r="P82" i="83"/>
  <c r="Q82" i="83"/>
  <c r="R82" i="83"/>
  <c r="S82" i="83"/>
  <c r="T82" i="83"/>
  <c r="U82" i="83"/>
  <c r="V82" i="83"/>
  <c r="W82" i="83"/>
  <c r="X82" i="83"/>
  <c r="Y82" i="83"/>
  <c r="Z82" i="83"/>
  <c r="AA82" i="83"/>
  <c r="AD82" i="83"/>
  <c r="AE82" i="83"/>
  <c r="C83" i="83"/>
  <c r="F83" i="83"/>
  <c r="H83" i="83"/>
  <c r="I83" i="83"/>
  <c r="AH83" i="83" s="1"/>
  <c r="L83" i="83"/>
  <c r="N83" i="83"/>
  <c r="O83" i="83"/>
  <c r="P83" i="83"/>
  <c r="Q83" i="83"/>
  <c r="R83" i="83"/>
  <c r="S83" i="83"/>
  <c r="T83" i="83"/>
  <c r="U83" i="83"/>
  <c r="V83" i="83"/>
  <c r="W83" i="83"/>
  <c r="X83" i="83"/>
  <c r="Y83" i="83"/>
  <c r="Z83" i="83"/>
  <c r="AA83" i="83"/>
  <c r="AD83" i="83"/>
  <c r="AE83" i="83"/>
  <c r="C84" i="83"/>
  <c r="F84" i="83"/>
  <c r="H84" i="83"/>
  <c r="I84" i="83"/>
  <c r="AH84" i="83" s="1"/>
  <c r="J84" i="83"/>
  <c r="K84" i="83"/>
  <c r="L84" i="83"/>
  <c r="N84" i="83"/>
  <c r="O84" i="83"/>
  <c r="P84" i="83"/>
  <c r="Q84" i="83"/>
  <c r="R84" i="83"/>
  <c r="S84" i="83"/>
  <c r="T84" i="83"/>
  <c r="U84" i="83"/>
  <c r="V84" i="83"/>
  <c r="W84" i="83"/>
  <c r="X84" i="83"/>
  <c r="Y84" i="83"/>
  <c r="Z84" i="83"/>
  <c r="AA84" i="83"/>
  <c r="AD84" i="83"/>
  <c r="AE84" i="83"/>
  <c r="C85" i="83"/>
  <c r="F85" i="83"/>
  <c r="H85" i="83"/>
  <c r="I85" i="83"/>
  <c r="AH85" i="83" s="1"/>
  <c r="J85" i="83"/>
  <c r="K85" i="83"/>
  <c r="L85" i="83"/>
  <c r="N85" i="83"/>
  <c r="O85" i="83"/>
  <c r="P85" i="83"/>
  <c r="Q85" i="83"/>
  <c r="R85" i="83"/>
  <c r="S85" i="83"/>
  <c r="T85" i="83"/>
  <c r="U85" i="83"/>
  <c r="V85" i="83"/>
  <c r="W85" i="83"/>
  <c r="X85" i="83"/>
  <c r="Y85" i="83"/>
  <c r="Z85" i="83"/>
  <c r="AA85" i="83"/>
  <c r="AB85" i="83"/>
  <c r="AC85" i="83"/>
  <c r="AD85" i="83"/>
  <c r="AE85" i="83"/>
  <c r="C86" i="83"/>
  <c r="F86" i="83"/>
  <c r="H86" i="83"/>
  <c r="I86" i="83"/>
  <c r="AH86" i="83" s="1"/>
  <c r="K86" i="83"/>
  <c r="L86" i="83"/>
  <c r="N86" i="83"/>
  <c r="O86" i="83"/>
  <c r="P86" i="83"/>
  <c r="Q86" i="83"/>
  <c r="R86" i="83"/>
  <c r="S86" i="83"/>
  <c r="T86" i="83"/>
  <c r="U86" i="83"/>
  <c r="V86" i="83"/>
  <c r="W86" i="83"/>
  <c r="X86" i="83"/>
  <c r="Y86" i="83"/>
  <c r="Z86" i="83"/>
  <c r="AA86" i="83"/>
  <c r="AD86" i="83"/>
  <c r="AE86" i="83"/>
  <c r="C87" i="83"/>
  <c r="F87" i="83"/>
  <c r="H87" i="83"/>
  <c r="I87" i="83"/>
  <c r="L87" i="83"/>
  <c r="N87" i="83"/>
  <c r="O87" i="83"/>
  <c r="P87" i="83"/>
  <c r="Q87" i="83"/>
  <c r="R87" i="83"/>
  <c r="S87" i="83"/>
  <c r="T87" i="83"/>
  <c r="U87" i="83"/>
  <c r="V87" i="83"/>
  <c r="W87" i="83"/>
  <c r="X87" i="83"/>
  <c r="Y87" i="83"/>
  <c r="Z87" i="83"/>
  <c r="AA87" i="83"/>
  <c r="AD87" i="83"/>
  <c r="AE87" i="83"/>
  <c r="AH87" i="83"/>
  <c r="C88" i="83"/>
  <c r="F88" i="83"/>
  <c r="H88" i="83"/>
  <c r="I88" i="83"/>
  <c r="AH88" i="83" s="1"/>
  <c r="K88" i="83"/>
  <c r="L88" i="83"/>
  <c r="N88" i="83"/>
  <c r="O88" i="83"/>
  <c r="P88" i="83"/>
  <c r="Q88" i="83"/>
  <c r="R88" i="83"/>
  <c r="S88" i="83"/>
  <c r="T88" i="83"/>
  <c r="U88" i="83"/>
  <c r="V88" i="83"/>
  <c r="W88" i="83"/>
  <c r="X88" i="83"/>
  <c r="Y88" i="83"/>
  <c r="Z88" i="83"/>
  <c r="AA88" i="83"/>
  <c r="AD88" i="83"/>
  <c r="AE88" i="83"/>
  <c r="C89" i="83"/>
  <c r="F89" i="83"/>
  <c r="H89" i="83"/>
  <c r="I89" i="83"/>
  <c r="AH89" i="83" s="1"/>
  <c r="J89" i="83"/>
  <c r="K89" i="83"/>
  <c r="L89" i="83"/>
  <c r="N89" i="83"/>
  <c r="O89" i="83"/>
  <c r="P89" i="83"/>
  <c r="Q89" i="83"/>
  <c r="R89" i="83"/>
  <c r="S89" i="83"/>
  <c r="T89" i="83"/>
  <c r="U89" i="83"/>
  <c r="V89" i="83"/>
  <c r="W89" i="83"/>
  <c r="X89" i="83"/>
  <c r="Y89" i="83"/>
  <c r="Z89" i="83"/>
  <c r="AA89" i="83"/>
  <c r="AB89" i="83"/>
  <c r="AD89" i="83"/>
  <c r="AE89" i="83"/>
  <c r="C90" i="83"/>
  <c r="F90" i="83"/>
  <c r="H90" i="83"/>
  <c r="I90" i="83"/>
  <c r="AH90" i="83" s="1"/>
  <c r="K90" i="83"/>
  <c r="L90" i="83"/>
  <c r="N90" i="83"/>
  <c r="O90" i="83"/>
  <c r="P90" i="83"/>
  <c r="Q90" i="83"/>
  <c r="R90" i="83"/>
  <c r="S90" i="83"/>
  <c r="T90" i="83"/>
  <c r="U90" i="83"/>
  <c r="V90" i="83"/>
  <c r="W90" i="83"/>
  <c r="X90" i="83"/>
  <c r="Y90" i="83"/>
  <c r="Z90" i="83"/>
  <c r="AA90" i="83"/>
  <c r="AD90" i="83"/>
  <c r="AE90" i="83"/>
  <c r="C91" i="83"/>
  <c r="F91" i="83"/>
  <c r="H91" i="83"/>
  <c r="I91" i="83"/>
  <c r="AH91" i="83" s="1"/>
  <c r="L91" i="83"/>
  <c r="N91" i="83"/>
  <c r="O91" i="83"/>
  <c r="P91" i="83"/>
  <c r="Q91" i="83"/>
  <c r="R91" i="83"/>
  <c r="S91" i="83"/>
  <c r="T91" i="83"/>
  <c r="U91" i="83"/>
  <c r="V91" i="83"/>
  <c r="W91" i="83"/>
  <c r="X91" i="83"/>
  <c r="Y91" i="83"/>
  <c r="Z91" i="83"/>
  <c r="AA91" i="83"/>
  <c r="AD91" i="83"/>
  <c r="AE91" i="83"/>
  <c r="C92" i="83"/>
  <c r="F92" i="83"/>
  <c r="H92" i="83"/>
  <c r="I92" i="83"/>
  <c r="AH92" i="83" s="1"/>
  <c r="J92" i="83"/>
  <c r="K92" i="83"/>
  <c r="L92" i="83"/>
  <c r="N92" i="83"/>
  <c r="O92" i="83"/>
  <c r="P92" i="83"/>
  <c r="Q92" i="83"/>
  <c r="R92" i="83"/>
  <c r="S92" i="83"/>
  <c r="T92" i="83"/>
  <c r="U92" i="83"/>
  <c r="V92" i="83"/>
  <c r="W92" i="83"/>
  <c r="X92" i="83"/>
  <c r="Y92" i="83"/>
  <c r="Z92" i="83"/>
  <c r="AA92" i="83"/>
  <c r="AB92" i="83"/>
  <c r="AD92" i="83"/>
  <c r="AE92" i="83"/>
  <c r="C93" i="83"/>
  <c r="F93" i="83"/>
  <c r="H93" i="83"/>
  <c r="I93" i="83"/>
  <c r="AH93" i="83" s="1"/>
  <c r="J93" i="83"/>
  <c r="K93" i="83"/>
  <c r="L93" i="83"/>
  <c r="N93" i="83"/>
  <c r="O93" i="83"/>
  <c r="P93" i="83"/>
  <c r="Q93" i="83"/>
  <c r="R93" i="83"/>
  <c r="S93" i="83"/>
  <c r="T93" i="83"/>
  <c r="U93" i="83"/>
  <c r="V93" i="83"/>
  <c r="W93" i="83"/>
  <c r="X93" i="83"/>
  <c r="Y93" i="83"/>
  <c r="Z93" i="83"/>
  <c r="AA93" i="83"/>
  <c r="AD93" i="83"/>
  <c r="AE93" i="83"/>
  <c r="C94" i="83"/>
  <c r="F94" i="83"/>
  <c r="H94" i="83"/>
  <c r="I94" i="83"/>
  <c r="AH94" i="83" s="1"/>
  <c r="J94" i="83"/>
  <c r="K94" i="83"/>
  <c r="L94" i="83"/>
  <c r="N94" i="83"/>
  <c r="O94" i="83"/>
  <c r="P94" i="83"/>
  <c r="Q94" i="83"/>
  <c r="R94" i="83"/>
  <c r="S94" i="83"/>
  <c r="T94" i="83"/>
  <c r="U94" i="83"/>
  <c r="V94" i="83"/>
  <c r="W94" i="83"/>
  <c r="X94" i="83"/>
  <c r="Y94" i="83"/>
  <c r="Z94" i="83"/>
  <c r="AA94" i="83"/>
  <c r="AB94" i="83"/>
  <c r="AC94" i="83"/>
  <c r="AD94" i="83"/>
  <c r="AE94" i="83"/>
  <c r="C95" i="83"/>
  <c r="F95" i="83"/>
  <c r="H95" i="83"/>
  <c r="I95" i="83"/>
  <c r="AH95" i="83" s="1"/>
  <c r="K95" i="83"/>
  <c r="L95" i="83"/>
  <c r="N95" i="83"/>
  <c r="O95" i="83"/>
  <c r="P95" i="83"/>
  <c r="Q95" i="83"/>
  <c r="R95" i="83"/>
  <c r="S95" i="83"/>
  <c r="T95" i="83"/>
  <c r="U95" i="83"/>
  <c r="V95" i="83"/>
  <c r="W95" i="83"/>
  <c r="X95" i="83"/>
  <c r="Y95" i="83"/>
  <c r="Z95" i="83"/>
  <c r="AA95" i="83"/>
  <c r="AD95" i="83"/>
  <c r="AE95" i="83"/>
  <c r="C96" i="83"/>
  <c r="F96" i="83"/>
  <c r="H96" i="83"/>
  <c r="I96" i="83"/>
  <c r="AH96" i="83" s="1"/>
  <c r="L96" i="83"/>
  <c r="N96" i="83"/>
  <c r="O96" i="83"/>
  <c r="P96" i="83"/>
  <c r="Q96" i="83"/>
  <c r="R96" i="83"/>
  <c r="S96" i="83"/>
  <c r="T96" i="83"/>
  <c r="U96" i="83"/>
  <c r="V96" i="83"/>
  <c r="W96" i="83"/>
  <c r="X96" i="83"/>
  <c r="Y96" i="83"/>
  <c r="Z96" i="83"/>
  <c r="AA96" i="83"/>
  <c r="AD96" i="83"/>
  <c r="AE96" i="83"/>
  <c r="C97" i="83"/>
  <c r="F97" i="83"/>
  <c r="H97" i="83"/>
  <c r="I97" i="83"/>
  <c r="AH97" i="83" s="1"/>
  <c r="J97" i="83"/>
  <c r="K97" i="83"/>
  <c r="L97" i="83"/>
  <c r="N97" i="83"/>
  <c r="O97" i="83"/>
  <c r="P97" i="83"/>
  <c r="Q97" i="83"/>
  <c r="R97" i="83"/>
  <c r="S97" i="83"/>
  <c r="T97" i="83"/>
  <c r="U97" i="83"/>
  <c r="V97" i="83"/>
  <c r="W97" i="83"/>
  <c r="X97" i="83"/>
  <c r="Y97" i="83"/>
  <c r="Z97" i="83"/>
  <c r="AA97" i="83"/>
  <c r="AB97" i="83"/>
  <c r="AC97" i="83"/>
  <c r="AD97" i="83"/>
  <c r="AE97" i="83"/>
  <c r="C98" i="83"/>
  <c r="F98" i="83"/>
  <c r="H98" i="83"/>
  <c r="I98" i="83"/>
  <c r="AH98" i="83" s="1"/>
  <c r="K98" i="83"/>
  <c r="L98" i="83"/>
  <c r="N98" i="83"/>
  <c r="O98" i="83"/>
  <c r="P98" i="83"/>
  <c r="Q98" i="83"/>
  <c r="R98" i="83"/>
  <c r="S98" i="83"/>
  <c r="T98" i="83"/>
  <c r="U98" i="83"/>
  <c r="V98" i="83"/>
  <c r="W98" i="83"/>
  <c r="X98" i="83"/>
  <c r="Y98" i="83"/>
  <c r="Z98" i="83"/>
  <c r="AA98" i="83"/>
  <c r="AB98" i="83"/>
  <c r="AC98" i="83"/>
  <c r="AD98" i="83"/>
  <c r="AE98" i="83"/>
  <c r="C99" i="83"/>
  <c r="F99" i="83"/>
  <c r="H99" i="83"/>
  <c r="I99" i="83"/>
  <c r="AH99" i="83" s="1"/>
  <c r="K99" i="83"/>
  <c r="L99" i="83"/>
  <c r="N99" i="83"/>
  <c r="O99" i="83"/>
  <c r="P99" i="83"/>
  <c r="Q99" i="83"/>
  <c r="R99" i="83"/>
  <c r="S99" i="83"/>
  <c r="T99" i="83"/>
  <c r="U99" i="83"/>
  <c r="V99" i="83"/>
  <c r="W99" i="83"/>
  <c r="X99" i="83"/>
  <c r="Y99" i="83"/>
  <c r="Z99" i="83"/>
  <c r="AA99" i="83"/>
  <c r="AD99" i="83"/>
  <c r="AE99" i="83"/>
  <c r="C100" i="83"/>
  <c r="F100" i="83"/>
  <c r="H100" i="83"/>
  <c r="I100" i="83"/>
  <c r="AH100" i="83" s="1"/>
  <c r="L100" i="83"/>
  <c r="N100" i="83"/>
  <c r="O100" i="83"/>
  <c r="P100" i="83"/>
  <c r="Q100" i="83"/>
  <c r="R100" i="83"/>
  <c r="S100" i="83"/>
  <c r="T100" i="83"/>
  <c r="U100" i="83"/>
  <c r="V100" i="83"/>
  <c r="W100" i="83"/>
  <c r="X100" i="83"/>
  <c r="Y100" i="83"/>
  <c r="Z100" i="83"/>
  <c r="AA100" i="83"/>
  <c r="AD100" i="83"/>
  <c r="AE100" i="83"/>
  <c r="C101" i="83"/>
  <c r="F101" i="83"/>
  <c r="H101" i="83"/>
  <c r="I101" i="83"/>
  <c r="AH101" i="83" s="1"/>
  <c r="J101" i="83"/>
  <c r="K101" i="83"/>
  <c r="L101" i="83"/>
  <c r="N101" i="83"/>
  <c r="O101" i="83"/>
  <c r="P101" i="83"/>
  <c r="Q101" i="83"/>
  <c r="R101" i="83"/>
  <c r="S101" i="83"/>
  <c r="T101" i="83"/>
  <c r="U101" i="83"/>
  <c r="V101" i="83"/>
  <c r="W101" i="83"/>
  <c r="X101" i="83"/>
  <c r="Y101" i="83"/>
  <c r="Z101" i="83"/>
  <c r="AA101" i="83"/>
  <c r="AB101" i="83"/>
  <c r="AC101" i="83"/>
  <c r="AD101" i="83"/>
  <c r="AE101" i="83"/>
  <c r="C102" i="83"/>
  <c r="F102" i="83"/>
  <c r="H102" i="83"/>
  <c r="I102" i="83"/>
  <c r="AH102" i="83" s="1"/>
  <c r="J102" i="83"/>
  <c r="K102" i="83"/>
  <c r="L102" i="83"/>
  <c r="N102" i="83"/>
  <c r="O102" i="83"/>
  <c r="P102" i="83"/>
  <c r="Q102" i="83"/>
  <c r="R102" i="83"/>
  <c r="S102" i="83"/>
  <c r="T102" i="83"/>
  <c r="U102" i="83"/>
  <c r="V102" i="83"/>
  <c r="W102" i="83"/>
  <c r="X102" i="83"/>
  <c r="Y102" i="83"/>
  <c r="Z102" i="83"/>
  <c r="AA102" i="83"/>
  <c r="AB102" i="83"/>
  <c r="AC102" i="83"/>
  <c r="AD102" i="83"/>
  <c r="AE102" i="83"/>
  <c r="C103" i="83"/>
  <c r="F103" i="83"/>
  <c r="H103" i="83"/>
  <c r="I103" i="83"/>
  <c r="AH103" i="83" s="1"/>
  <c r="J103" i="83"/>
  <c r="K103" i="83"/>
  <c r="L103" i="83"/>
  <c r="N103" i="83"/>
  <c r="O103" i="83"/>
  <c r="P103" i="83"/>
  <c r="Q103" i="83"/>
  <c r="R103" i="83"/>
  <c r="S103" i="83"/>
  <c r="T103" i="83"/>
  <c r="U103" i="83"/>
  <c r="V103" i="83"/>
  <c r="W103" i="83"/>
  <c r="X103" i="83"/>
  <c r="Y103" i="83"/>
  <c r="Z103" i="83"/>
  <c r="AA103" i="83"/>
  <c r="AD103" i="83"/>
  <c r="AE103" i="83"/>
  <c r="C104" i="83"/>
  <c r="F104" i="83"/>
  <c r="H104" i="83"/>
  <c r="I104" i="83"/>
  <c r="AH104" i="83" s="1"/>
  <c r="K104" i="83"/>
  <c r="L104" i="83"/>
  <c r="N104" i="83"/>
  <c r="O104" i="83"/>
  <c r="P104" i="83"/>
  <c r="Q104" i="83"/>
  <c r="R104" i="83"/>
  <c r="S104" i="83"/>
  <c r="T104" i="83"/>
  <c r="U104" i="83"/>
  <c r="V104" i="83"/>
  <c r="W104" i="83"/>
  <c r="X104" i="83"/>
  <c r="Y104" i="83"/>
  <c r="Z104" i="83"/>
  <c r="AA104" i="83"/>
  <c r="AD104" i="83"/>
  <c r="AE104" i="83"/>
  <c r="C105" i="83"/>
  <c r="F105" i="83"/>
  <c r="H105" i="83"/>
  <c r="I105" i="83"/>
  <c r="AH105" i="83" s="1"/>
  <c r="L105" i="83"/>
  <c r="N105" i="83"/>
  <c r="O105" i="83"/>
  <c r="P105" i="83"/>
  <c r="Q105" i="83"/>
  <c r="R105" i="83"/>
  <c r="S105" i="83"/>
  <c r="T105" i="83"/>
  <c r="U105" i="83"/>
  <c r="V105" i="83"/>
  <c r="W105" i="83"/>
  <c r="X105" i="83"/>
  <c r="Y105" i="83"/>
  <c r="Z105" i="83"/>
  <c r="AA105" i="83"/>
  <c r="AD105" i="83"/>
  <c r="AE105" i="83"/>
  <c r="C106" i="83"/>
  <c r="F106" i="83"/>
  <c r="H106" i="83"/>
  <c r="I106" i="83"/>
  <c r="AH106" i="83" s="1"/>
  <c r="J106" i="83"/>
  <c r="K106" i="83"/>
  <c r="L106" i="83"/>
  <c r="N106" i="83"/>
  <c r="O106" i="83"/>
  <c r="P106" i="83"/>
  <c r="Q106" i="83"/>
  <c r="R106" i="83"/>
  <c r="S106" i="83"/>
  <c r="T106" i="83"/>
  <c r="U106" i="83"/>
  <c r="V106" i="83"/>
  <c r="W106" i="83"/>
  <c r="X106" i="83"/>
  <c r="Y106" i="83"/>
  <c r="Z106" i="83"/>
  <c r="AA106" i="83"/>
  <c r="AB106" i="83"/>
  <c r="AC106" i="83"/>
  <c r="AD106" i="83"/>
  <c r="AE106" i="83"/>
  <c r="C107" i="83"/>
  <c r="F107" i="83"/>
  <c r="H107" i="83"/>
  <c r="I107" i="83"/>
  <c r="AH107" i="83" s="1"/>
  <c r="J107" i="83"/>
  <c r="K107" i="83"/>
  <c r="L107" i="83"/>
  <c r="N107" i="83"/>
  <c r="O107" i="83"/>
  <c r="P107" i="83"/>
  <c r="Q107" i="83"/>
  <c r="R107" i="83"/>
  <c r="S107" i="83"/>
  <c r="T107" i="83"/>
  <c r="U107" i="83"/>
  <c r="V107" i="83"/>
  <c r="W107" i="83"/>
  <c r="X107" i="83"/>
  <c r="Y107" i="83"/>
  <c r="Z107" i="83"/>
  <c r="AA107" i="83"/>
  <c r="AD107" i="83"/>
  <c r="AE107" i="83"/>
  <c r="C108" i="83"/>
  <c r="F108" i="83"/>
  <c r="H108" i="83"/>
  <c r="I108" i="83"/>
  <c r="AH108" i="83" s="1"/>
  <c r="K108" i="83"/>
  <c r="L108" i="83"/>
  <c r="N108" i="83"/>
  <c r="O108" i="83"/>
  <c r="P108" i="83"/>
  <c r="Q108" i="83"/>
  <c r="R108" i="83"/>
  <c r="S108" i="83"/>
  <c r="T108" i="83"/>
  <c r="U108" i="83"/>
  <c r="V108" i="83"/>
  <c r="W108" i="83"/>
  <c r="X108" i="83"/>
  <c r="Y108" i="83"/>
  <c r="Z108" i="83"/>
  <c r="AA108" i="83"/>
  <c r="AD108" i="83"/>
  <c r="AE108" i="83"/>
  <c r="C109" i="83"/>
  <c r="F109" i="83"/>
  <c r="H109" i="83"/>
  <c r="I109" i="83"/>
  <c r="L109" i="83"/>
  <c r="N109" i="83"/>
  <c r="O109" i="83"/>
  <c r="P109" i="83"/>
  <c r="Q109" i="83"/>
  <c r="R109" i="83"/>
  <c r="S109" i="83"/>
  <c r="T109" i="83"/>
  <c r="U109" i="83"/>
  <c r="V109" i="83"/>
  <c r="W109" i="83"/>
  <c r="X109" i="83"/>
  <c r="Y109" i="83"/>
  <c r="Z109" i="83"/>
  <c r="AA109" i="83"/>
  <c r="AD109" i="83"/>
  <c r="AE109" i="83"/>
  <c r="AH109" i="83"/>
  <c r="C110" i="83"/>
  <c r="F110" i="83"/>
  <c r="H110" i="83"/>
  <c r="I110" i="83"/>
  <c r="AH110" i="83" s="1"/>
  <c r="J110" i="83"/>
  <c r="K110" i="83"/>
  <c r="L110" i="83"/>
  <c r="N110" i="83"/>
  <c r="O110" i="83"/>
  <c r="P110" i="83"/>
  <c r="Q110" i="83"/>
  <c r="R110" i="83"/>
  <c r="S110" i="83"/>
  <c r="T110" i="83"/>
  <c r="U110" i="83"/>
  <c r="V110" i="83"/>
  <c r="W110" i="83"/>
  <c r="X110" i="83"/>
  <c r="Y110" i="83"/>
  <c r="Z110" i="83"/>
  <c r="AA110" i="83"/>
  <c r="AD110" i="83"/>
  <c r="AE110" i="83"/>
  <c r="C111" i="83"/>
  <c r="F111" i="83"/>
  <c r="H111" i="83"/>
  <c r="I111" i="83"/>
  <c r="AH111" i="83" s="1"/>
  <c r="J111" i="83"/>
  <c r="K111" i="83"/>
  <c r="L111" i="83"/>
  <c r="N111" i="83"/>
  <c r="O111" i="83"/>
  <c r="P111" i="83"/>
  <c r="Q111" i="83"/>
  <c r="R111" i="83"/>
  <c r="S111" i="83"/>
  <c r="T111" i="83"/>
  <c r="U111" i="83"/>
  <c r="V111" i="83"/>
  <c r="W111" i="83"/>
  <c r="X111" i="83"/>
  <c r="Y111" i="83"/>
  <c r="Z111" i="83"/>
  <c r="AA111" i="83"/>
  <c r="AB111" i="83"/>
  <c r="AC111" i="83"/>
  <c r="AD111" i="83"/>
  <c r="AE111" i="83"/>
  <c r="C112" i="83"/>
  <c r="F112" i="83"/>
  <c r="H112" i="83"/>
  <c r="I112" i="83"/>
  <c r="AH112" i="83" s="1"/>
  <c r="K112" i="83"/>
  <c r="L112" i="83"/>
  <c r="N112" i="83"/>
  <c r="O112" i="83"/>
  <c r="P112" i="83"/>
  <c r="Q112" i="83"/>
  <c r="R112" i="83"/>
  <c r="S112" i="83"/>
  <c r="T112" i="83"/>
  <c r="U112" i="83"/>
  <c r="V112" i="83"/>
  <c r="W112" i="83"/>
  <c r="X112" i="83"/>
  <c r="Y112" i="83"/>
  <c r="Z112" i="83"/>
  <c r="AA112" i="83"/>
  <c r="AD112" i="83"/>
  <c r="AE112" i="83"/>
  <c r="C113" i="83"/>
  <c r="F113" i="83"/>
  <c r="H113" i="83"/>
  <c r="I113" i="83"/>
  <c r="AH113" i="83" s="1"/>
  <c r="L113" i="83"/>
  <c r="N113" i="83"/>
  <c r="O113" i="83"/>
  <c r="P113" i="83"/>
  <c r="Q113" i="83"/>
  <c r="R113" i="83"/>
  <c r="S113" i="83"/>
  <c r="T113" i="83"/>
  <c r="U113" i="83"/>
  <c r="V113" i="83"/>
  <c r="W113" i="83"/>
  <c r="X113" i="83"/>
  <c r="Y113" i="83"/>
  <c r="Z113" i="83"/>
  <c r="AA113" i="83"/>
  <c r="AD113" i="83"/>
  <c r="AE113" i="83"/>
  <c r="C114" i="83"/>
  <c r="F114" i="83"/>
  <c r="H114" i="83"/>
  <c r="I114" i="83"/>
  <c r="AH114" i="83" s="1"/>
  <c r="K114" i="83"/>
  <c r="L114" i="83"/>
  <c r="N114" i="83"/>
  <c r="O114" i="83"/>
  <c r="P114" i="83"/>
  <c r="Q114" i="83"/>
  <c r="R114" i="83"/>
  <c r="S114" i="83"/>
  <c r="T114" i="83"/>
  <c r="U114" i="83"/>
  <c r="V114" i="83"/>
  <c r="W114" i="83"/>
  <c r="X114" i="83"/>
  <c r="Y114" i="83"/>
  <c r="Z114" i="83"/>
  <c r="AA114" i="83"/>
  <c r="AD114" i="83"/>
  <c r="AE114" i="83"/>
  <c r="C115" i="83"/>
  <c r="F115" i="83"/>
  <c r="H115" i="83"/>
  <c r="I115" i="83"/>
  <c r="AH115" i="83" s="1"/>
  <c r="J115" i="83"/>
  <c r="K115" i="83"/>
  <c r="L115" i="83"/>
  <c r="N115" i="83"/>
  <c r="O115" i="83"/>
  <c r="P115" i="83"/>
  <c r="Q115" i="83"/>
  <c r="R115" i="83"/>
  <c r="S115" i="83"/>
  <c r="T115" i="83"/>
  <c r="U115" i="83"/>
  <c r="V115" i="83"/>
  <c r="W115" i="83"/>
  <c r="X115" i="83"/>
  <c r="Y115" i="83"/>
  <c r="Z115" i="83"/>
  <c r="AA115" i="83"/>
  <c r="AB115" i="83"/>
  <c r="AD115" i="83"/>
  <c r="AE115" i="83"/>
  <c r="C116" i="83"/>
  <c r="F116" i="83"/>
  <c r="H116" i="83"/>
  <c r="I116" i="83"/>
  <c r="AH116" i="83" s="1"/>
  <c r="K116" i="83"/>
  <c r="L116" i="83"/>
  <c r="N116" i="83"/>
  <c r="O116" i="83"/>
  <c r="P116" i="83"/>
  <c r="Q116" i="83"/>
  <c r="R116" i="83"/>
  <c r="S116" i="83"/>
  <c r="T116" i="83"/>
  <c r="U116" i="83"/>
  <c r="V116" i="83"/>
  <c r="W116" i="83"/>
  <c r="X116" i="83"/>
  <c r="Y116" i="83"/>
  <c r="Z116" i="83"/>
  <c r="AA116" i="83"/>
  <c r="AD116" i="83"/>
  <c r="AE116" i="83"/>
  <c r="C117" i="83"/>
  <c r="F117" i="83"/>
  <c r="H117" i="83"/>
  <c r="I117" i="83"/>
  <c r="L117" i="83"/>
  <c r="N117" i="83"/>
  <c r="O117" i="83"/>
  <c r="P117" i="83"/>
  <c r="Q117" i="83"/>
  <c r="R117" i="83"/>
  <c r="S117" i="83"/>
  <c r="T117" i="83"/>
  <c r="U117" i="83"/>
  <c r="V117" i="83"/>
  <c r="W117" i="83"/>
  <c r="X117" i="83"/>
  <c r="Y117" i="83"/>
  <c r="Z117" i="83"/>
  <c r="AA117" i="83"/>
  <c r="AD117" i="83"/>
  <c r="AE117" i="83"/>
  <c r="AH117" i="83"/>
  <c r="C118" i="83"/>
  <c r="F118" i="83"/>
  <c r="H118" i="83"/>
  <c r="I118" i="83"/>
  <c r="AH118" i="83" s="1"/>
  <c r="J118" i="83"/>
  <c r="K118" i="83"/>
  <c r="L118" i="83"/>
  <c r="N118" i="83"/>
  <c r="O118" i="83"/>
  <c r="P118" i="83"/>
  <c r="Q118" i="83"/>
  <c r="R118" i="83"/>
  <c r="S118" i="83"/>
  <c r="T118" i="83"/>
  <c r="U118" i="83"/>
  <c r="V118" i="83"/>
  <c r="W118" i="83"/>
  <c r="X118" i="83"/>
  <c r="Y118" i="83"/>
  <c r="Z118" i="83"/>
  <c r="AA118" i="83"/>
  <c r="AB118" i="83"/>
  <c r="AC118" i="83"/>
  <c r="AD118" i="83"/>
  <c r="AE118" i="83"/>
  <c r="C119" i="83"/>
  <c r="F119" i="83"/>
  <c r="H119" i="83"/>
  <c r="I119" i="83"/>
  <c r="AH119" i="83" s="1"/>
  <c r="J119" i="83"/>
  <c r="K119" i="83"/>
  <c r="L119" i="83"/>
  <c r="N119" i="83"/>
  <c r="O119" i="83"/>
  <c r="P119" i="83"/>
  <c r="Q119" i="83"/>
  <c r="R119" i="83"/>
  <c r="S119" i="83"/>
  <c r="T119" i="83"/>
  <c r="U119" i="83"/>
  <c r="V119" i="83"/>
  <c r="W119" i="83"/>
  <c r="X119" i="83"/>
  <c r="Y119" i="83"/>
  <c r="Z119" i="83"/>
  <c r="AA119" i="83"/>
  <c r="AD119" i="83"/>
  <c r="AE119" i="83"/>
  <c r="C120" i="83"/>
  <c r="F120" i="83"/>
  <c r="H120" i="83"/>
  <c r="I120" i="83"/>
  <c r="AH120" i="83" s="1"/>
  <c r="J120" i="83"/>
  <c r="K120" i="83"/>
  <c r="L120" i="83"/>
  <c r="N120" i="83"/>
  <c r="O120" i="83"/>
  <c r="P120" i="83"/>
  <c r="Q120" i="83"/>
  <c r="R120" i="83"/>
  <c r="S120" i="83"/>
  <c r="T120" i="83"/>
  <c r="U120" i="83"/>
  <c r="V120" i="83"/>
  <c r="W120" i="83"/>
  <c r="X120" i="83"/>
  <c r="Y120" i="83"/>
  <c r="Z120" i="83"/>
  <c r="AA120" i="83"/>
  <c r="AB120" i="83"/>
  <c r="AC120" i="83"/>
  <c r="AD120" i="83"/>
  <c r="AE120" i="83"/>
  <c r="C121" i="83"/>
  <c r="F121" i="83"/>
  <c r="H121" i="83"/>
  <c r="I121" i="83"/>
  <c r="AH121" i="83" s="1"/>
  <c r="K121" i="83"/>
  <c r="L121" i="83"/>
  <c r="N121" i="83"/>
  <c r="O121" i="83"/>
  <c r="P121" i="83"/>
  <c r="Q121" i="83"/>
  <c r="R121" i="83"/>
  <c r="S121" i="83"/>
  <c r="T121" i="83"/>
  <c r="U121" i="83"/>
  <c r="V121" i="83"/>
  <c r="W121" i="83"/>
  <c r="X121" i="83"/>
  <c r="Y121" i="83"/>
  <c r="Z121" i="83"/>
  <c r="AA121" i="83"/>
  <c r="AD121" i="83"/>
  <c r="AE121" i="83"/>
  <c r="C122" i="83"/>
  <c r="F122" i="83"/>
  <c r="H122" i="83"/>
  <c r="I122" i="83"/>
  <c r="L122" i="83"/>
  <c r="N122" i="83"/>
  <c r="O122" i="83"/>
  <c r="P122" i="83"/>
  <c r="Q122" i="83"/>
  <c r="R122" i="83"/>
  <c r="S122" i="83"/>
  <c r="T122" i="83"/>
  <c r="U122" i="83"/>
  <c r="V122" i="83"/>
  <c r="W122" i="83"/>
  <c r="X122" i="83"/>
  <c r="Y122" i="83"/>
  <c r="Z122" i="83"/>
  <c r="AA122" i="83"/>
  <c r="AD122" i="83"/>
  <c r="AE122" i="83"/>
  <c r="AH122" i="83"/>
  <c r="C123" i="83"/>
  <c r="F123" i="83"/>
  <c r="H123" i="83"/>
  <c r="I123" i="83"/>
  <c r="AH123" i="83" s="1"/>
  <c r="K123" i="83"/>
  <c r="L123" i="83"/>
  <c r="N123" i="83"/>
  <c r="O123" i="83"/>
  <c r="P123" i="83"/>
  <c r="Q123" i="83"/>
  <c r="R123" i="83"/>
  <c r="S123" i="83"/>
  <c r="T123" i="83"/>
  <c r="U123" i="83"/>
  <c r="V123" i="83"/>
  <c r="W123" i="83"/>
  <c r="X123" i="83"/>
  <c r="Y123" i="83"/>
  <c r="Z123" i="83"/>
  <c r="AA123" i="83"/>
  <c r="AB123" i="83"/>
  <c r="AC123" i="83"/>
  <c r="AD123" i="83"/>
  <c r="AE123" i="83"/>
  <c r="C124" i="83"/>
  <c r="F124" i="83"/>
  <c r="H124" i="83"/>
  <c r="I124" i="83"/>
  <c r="AH124" i="83" s="1"/>
  <c r="J124" i="83"/>
  <c r="K124" i="83"/>
  <c r="L124" i="83"/>
  <c r="N124" i="83"/>
  <c r="O124" i="83"/>
  <c r="P124" i="83"/>
  <c r="Q124" i="83"/>
  <c r="R124" i="83"/>
  <c r="S124" i="83"/>
  <c r="T124" i="83"/>
  <c r="U124" i="83"/>
  <c r="V124" i="83"/>
  <c r="W124" i="83"/>
  <c r="X124" i="83"/>
  <c r="Y124" i="83"/>
  <c r="Z124" i="83"/>
  <c r="AA124" i="83"/>
  <c r="AB124" i="83"/>
  <c r="AC124" i="83"/>
  <c r="AD124" i="83"/>
  <c r="AE124" i="83"/>
  <c r="C125" i="83"/>
  <c r="F125" i="83"/>
  <c r="H125" i="83"/>
  <c r="I125" i="83"/>
  <c r="AH125" i="83" s="1"/>
  <c r="K125" i="83"/>
  <c r="L125" i="83"/>
  <c r="N125" i="83"/>
  <c r="O125" i="83"/>
  <c r="P125" i="83"/>
  <c r="Q125" i="83"/>
  <c r="R125" i="83"/>
  <c r="S125" i="83"/>
  <c r="T125" i="83"/>
  <c r="U125" i="83"/>
  <c r="V125" i="83"/>
  <c r="W125" i="83"/>
  <c r="X125" i="83"/>
  <c r="Y125" i="83"/>
  <c r="Z125" i="83"/>
  <c r="AA125" i="83"/>
  <c r="AD125" i="83"/>
  <c r="AE125" i="83"/>
  <c r="C126" i="83"/>
  <c r="F126" i="83"/>
  <c r="H126" i="83"/>
  <c r="I126" i="83"/>
  <c r="L126" i="83"/>
  <c r="N126" i="83"/>
  <c r="O126" i="83"/>
  <c r="P126" i="83"/>
  <c r="Q126" i="83"/>
  <c r="R126" i="83"/>
  <c r="S126" i="83"/>
  <c r="T126" i="83"/>
  <c r="U126" i="83"/>
  <c r="V126" i="83"/>
  <c r="W126" i="83"/>
  <c r="X126" i="83"/>
  <c r="Y126" i="83"/>
  <c r="Z126" i="83"/>
  <c r="AA126" i="83"/>
  <c r="AD126" i="83"/>
  <c r="AE126" i="83"/>
  <c r="AH126" i="83"/>
  <c r="C127" i="83"/>
  <c r="F127" i="83"/>
  <c r="H127" i="83"/>
  <c r="I127" i="83"/>
  <c r="AH127" i="83" s="1"/>
  <c r="J127" i="83"/>
  <c r="K127" i="83"/>
  <c r="L127" i="83"/>
  <c r="N127" i="83"/>
  <c r="O127" i="83"/>
  <c r="P127" i="83"/>
  <c r="Q127" i="83"/>
  <c r="R127" i="83"/>
  <c r="S127" i="83"/>
  <c r="T127" i="83"/>
  <c r="U127" i="83"/>
  <c r="V127" i="83"/>
  <c r="W127" i="83"/>
  <c r="X127" i="83"/>
  <c r="Y127" i="83"/>
  <c r="Z127" i="83"/>
  <c r="AA127" i="83"/>
  <c r="AB127" i="83"/>
  <c r="AC127" i="83"/>
  <c r="AD127" i="83"/>
  <c r="AE127" i="83"/>
  <c r="C128" i="83"/>
  <c r="F128" i="83"/>
  <c r="H128" i="83"/>
  <c r="I128" i="83"/>
  <c r="AH128" i="83" s="1"/>
  <c r="J128" i="83"/>
  <c r="K128" i="83"/>
  <c r="L128" i="83"/>
  <c r="N128" i="83"/>
  <c r="O128" i="83"/>
  <c r="P128" i="83"/>
  <c r="Q128" i="83"/>
  <c r="R128" i="83"/>
  <c r="S128" i="83"/>
  <c r="T128" i="83"/>
  <c r="U128" i="83"/>
  <c r="V128" i="83"/>
  <c r="W128" i="83"/>
  <c r="X128" i="83"/>
  <c r="Y128" i="83"/>
  <c r="Z128" i="83"/>
  <c r="AA128" i="83"/>
  <c r="AB128" i="83"/>
  <c r="AC128" i="83"/>
  <c r="AD128" i="83"/>
  <c r="AE128" i="83"/>
  <c r="C129" i="83"/>
  <c r="F129" i="83"/>
  <c r="H129" i="83"/>
  <c r="I129" i="83"/>
  <c r="AH129" i="83" s="1"/>
  <c r="K129" i="83"/>
  <c r="L129" i="83"/>
  <c r="N129" i="83"/>
  <c r="O129" i="83"/>
  <c r="P129" i="83"/>
  <c r="Q129" i="83"/>
  <c r="R129" i="83"/>
  <c r="S129" i="83"/>
  <c r="T129" i="83"/>
  <c r="U129" i="83"/>
  <c r="V129" i="83"/>
  <c r="W129" i="83"/>
  <c r="X129" i="83"/>
  <c r="Y129" i="83"/>
  <c r="Z129" i="83"/>
  <c r="AA129" i="83"/>
  <c r="AD129" i="83"/>
  <c r="AE129" i="83"/>
  <c r="C130" i="83"/>
  <c r="F130" i="83"/>
  <c r="H130" i="83"/>
  <c r="I130" i="83"/>
  <c r="AH130" i="83" s="1"/>
  <c r="K130" i="83"/>
  <c r="L130" i="83"/>
  <c r="N130" i="83"/>
  <c r="O130" i="83"/>
  <c r="P130" i="83"/>
  <c r="Q130" i="83"/>
  <c r="R130" i="83"/>
  <c r="S130" i="83"/>
  <c r="T130" i="83"/>
  <c r="U130" i="83"/>
  <c r="V130" i="83"/>
  <c r="W130" i="83"/>
  <c r="X130" i="83"/>
  <c r="Y130" i="83"/>
  <c r="Z130" i="83"/>
  <c r="AA130" i="83"/>
  <c r="AD130" i="83"/>
  <c r="AE130" i="83"/>
  <c r="C131" i="83"/>
  <c r="F131" i="83"/>
  <c r="H131" i="83"/>
  <c r="I131" i="83"/>
  <c r="L131" i="83"/>
  <c r="N131" i="83"/>
  <c r="O131" i="83"/>
  <c r="P131" i="83"/>
  <c r="Q131" i="83"/>
  <c r="R131" i="83"/>
  <c r="S131" i="83"/>
  <c r="T131" i="83"/>
  <c r="U131" i="83"/>
  <c r="V131" i="83"/>
  <c r="W131" i="83"/>
  <c r="X131" i="83"/>
  <c r="Y131" i="83"/>
  <c r="Z131" i="83"/>
  <c r="AA131" i="83"/>
  <c r="AD131" i="83"/>
  <c r="AE131" i="83"/>
  <c r="AH131" i="83"/>
  <c r="C132" i="83"/>
  <c r="F132" i="83"/>
  <c r="H132" i="83"/>
  <c r="I132" i="83"/>
  <c r="AH132" i="83" s="1"/>
  <c r="K132" i="83"/>
  <c r="L132" i="83"/>
  <c r="N132" i="83"/>
  <c r="O132" i="83"/>
  <c r="P132" i="83"/>
  <c r="Q132" i="83"/>
  <c r="R132" i="83"/>
  <c r="S132" i="83"/>
  <c r="T132" i="83"/>
  <c r="U132" i="83"/>
  <c r="V132" i="83"/>
  <c r="W132" i="83"/>
  <c r="X132" i="83"/>
  <c r="Y132" i="83"/>
  <c r="Z132" i="83"/>
  <c r="AA132" i="83"/>
  <c r="AD132" i="83"/>
  <c r="AE132" i="83"/>
  <c r="C133" i="83"/>
  <c r="F133" i="83"/>
  <c r="H133" i="83"/>
  <c r="I133" i="83"/>
  <c r="AH133" i="83" s="1"/>
  <c r="K133" i="83"/>
  <c r="L133" i="83"/>
  <c r="N133" i="83"/>
  <c r="O133" i="83"/>
  <c r="P133" i="83"/>
  <c r="Q133" i="83"/>
  <c r="R133" i="83"/>
  <c r="S133" i="83"/>
  <c r="T133" i="83"/>
  <c r="U133" i="83"/>
  <c r="V133" i="83"/>
  <c r="W133" i="83"/>
  <c r="X133" i="83"/>
  <c r="Y133" i="83"/>
  <c r="Z133" i="83"/>
  <c r="AA133" i="83"/>
  <c r="AD133" i="83"/>
  <c r="AE133" i="83"/>
  <c r="C134" i="83"/>
  <c r="F134" i="83"/>
  <c r="H134" i="83"/>
  <c r="I134" i="83"/>
  <c r="AH134" i="83" s="1"/>
  <c r="J134" i="83"/>
  <c r="K134" i="83"/>
  <c r="L134" i="83"/>
  <c r="N134" i="83"/>
  <c r="O134" i="83"/>
  <c r="P134" i="83"/>
  <c r="Q134" i="83"/>
  <c r="R134" i="83"/>
  <c r="S134" i="83"/>
  <c r="T134" i="83"/>
  <c r="U134" i="83"/>
  <c r="V134" i="83"/>
  <c r="W134" i="83"/>
  <c r="X134" i="83"/>
  <c r="Y134" i="83"/>
  <c r="Z134" i="83"/>
  <c r="AA134" i="83"/>
  <c r="AB134" i="83"/>
  <c r="AD134" i="83"/>
  <c r="AE134" i="83"/>
  <c r="C135" i="83"/>
  <c r="F135" i="83"/>
  <c r="H135" i="83"/>
  <c r="I135" i="83"/>
  <c r="AH135" i="83" s="1"/>
  <c r="K135" i="83"/>
  <c r="L135" i="83"/>
  <c r="N135" i="83"/>
  <c r="O135" i="83"/>
  <c r="P135" i="83"/>
  <c r="Q135" i="83"/>
  <c r="R135" i="83"/>
  <c r="S135" i="83"/>
  <c r="T135" i="83"/>
  <c r="U135" i="83"/>
  <c r="V135" i="83"/>
  <c r="W135" i="83"/>
  <c r="X135" i="83"/>
  <c r="Y135" i="83"/>
  <c r="Z135" i="83"/>
  <c r="AA135" i="83"/>
  <c r="AD135" i="83"/>
  <c r="AE135" i="83"/>
  <c r="C136" i="83"/>
  <c r="F136" i="83"/>
  <c r="H136" i="83"/>
  <c r="I136" i="83"/>
  <c r="L136" i="83"/>
  <c r="N136" i="83"/>
  <c r="O136" i="83"/>
  <c r="P136" i="83"/>
  <c r="Q136" i="83"/>
  <c r="R136" i="83"/>
  <c r="S136" i="83"/>
  <c r="T136" i="83"/>
  <c r="U136" i="83"/>
  <c r="V136" i="83"/>
  <c r="W136" i="83"/>
  <c r="X136" i="83"/>
  <c r="Y136" i="83"/>
  <c r="Z136" i="83"/>
  <c r="AA136" i="83"/>
  <c r="AD136" i="83"/>
  <c r="AE136" i="83"/>
  <c r="AH136" i="83"/>
  <c r="C137" i="83"/>
  <c r="F137" i="83"/>
  <c r="H137" i="83"/>
  <c r="I137" i="83"/>
  <c r="AH137" i="83" s="1"/>
  <c r="J137" i="83"/>
  <c r="K137" i="83"/>
  <c r="L137" i="83"/>
  <c r="N137" i="83"/>
  <c r="O137" i="83"/>
  <c r="P137" i="83"/>
  <c r="Q137" i="83"/>
  <c r="R137" i="83"/>
  <c r="S137" i="83"/>
  <c r="T137" i="83"/>
  <c r="U137" i="83"/>
  <c r="V137" i="83"/>
  <c r="W137" i="83"/>
  <c r="X137" i="83"/>
  <c r="Y137" i="83"/>
  <c r="Z137" i="83"/>
  <c r="AA137" i="83"/>
  <c r="AB137" i="83"/>
  <c r="AC137" i="83"/>
  <c r="AD137" i="83"/>
  <c r="AE137" i="83"/>
  <c r="C138" i="83"/>
  <c r="F138" i="83"/>
  <c r="H138" i="83"/>
  <c r="I138" i="83"/>
  <c r="AH138" i="83" s="1"/>
  <c r="K138" i="83"/>
  <c r="L138" i="83"/>
  <c r="N138" i="83"/>
  <c r="O138" i="83"/>
  <c r="P138" i="83"/>
  <c r="Q138" i="83"/>
  <c r="R138" i="83"/>
  <c r="S138" i="83"/>
  <c r="T138" i="83"/>
  <c r="U138" i="83"/>
  <c r="V138" i="83"/>
  <c r="W138" i="83"/>
  <c r="X138" i="83"/>
  <c r="Y138" i="83"/>
  <c r="Z138" i="83"/>
  <c r="AA138" i="83"/>
  <c r="AD138" i="83"/>
  <c r="AE138" i="83"/>
  <c r="C139" i="83"/>
  <c r="F139" i="83"/>
  <c r="H139" i="83"/>
  <c r="I139" i="83"/>
  <c r="AH139" i="83" s="1"/>
  <c r="K139" i="83"/>
  <c r="L139" i="83"/>
  <c r="N139" i="83"/>
  <c r="O139" i="83"/>
  <c r="P139" i="83"/>
  <c r="Q139" i="83"/>
  <c r="R139" i="83"/>
  <c r="S139" i="83"/>
  <c r="T139" i="83"/>
  <c r="U139" i="83"/>
  <c r="V139" i="83"/>
  <c r="W139" i="83"/>
  <c r="X139" i="83"/>
  <c r="Y139" i="83"/>
  <c r="Z139" i="83"/>
  <c r="AA139" i="83"/>
  <c r="AD139" i="83"/>
  <c r="AE139" i="83"/>
  <c r="C140" i="83"/>
  <c r="F140" i="83"/>
  <c r="H140" i="83"/>
  <c r="I140" i="83"/>
  <c r="L140" i="83"/>
  <c r="N140" i="83"/>
  <c r="O140" i="83"/>
  <c r="P140" i="83"/>
  <c r="Q140" i="83"/>
  <c r="R140" i="83"/>
  <c r="S140" i="83"/>
  <c r="T140" i="83"/>
  <c r="U140" i="83"/>
  <c r="V140" i="83"/>
  <c r="W140" i="83"/>
  <c r="X140" i="83"/>
  <c r="Y140" i="83"/>
  <c r="Z140" i="83"/>
  <c r="AA140" i="83"/>
  <c r="AD140" i="83"/>
  <c r="AE140" i="83"/>
  <c r="AH140" i="83"/>
  <c r="C141" i="83"/>
  <c r="F141" i="83"/>
  <c r="H141" i="83"/>
  <c r="I141" i="83"/>
  <c r="AH141" i="83" s="1"/>
  <c r="K141" i="83"/>
  <c r="L141" i="83"/>
  <c r="N141" i="83"/>
  <c r="O141" i="83"/>
  <c r="P141" i="83"/>
  <c r="Q141" i="83"/>
  <c r="R141" i="83"/>
  <c r="S141" i="83"/>
  <c r="T141" i="83"/>
  <c r="U141" i="83"/>
  <c r="V141" i="83"/>
  <c r="W141" i="83"/>
  <c r="X141" i="83"/>
  <c r="Y141" i="83"/>
  <c r="Z141" i="83"/>
  <c r="AA141" i="83"/>
  <c r="AD141" i="83"/>
  <c r="AE141" i="83"/>
  <c r="C142" i="83"/>
  <c r="F142" i="83"/>
  <c r="H142" i="83"/>
  <c r="I142" i="83"/>
  <c r="AH142" i="83" s="1"/>
  <c r="J142" i="83"/>
  <c r="K142" i="83"/>
  <c r="L142" i="83"/>
  <c r="N142" i="83"/>
  <c r="O142" i="83"/>
  <c r="P142" i="83"/>
  <c r="Q142" i="83"/>
  <c r="R142" i="83"/>
  <c r="S142" i="83"/>
  <c r="T142" i="83"/>
  <c r="U142" i="83"/>
  <c r="V142" i="83"/>
  <c r="W142" i="83"/>
  <c r="X142" i="83"/>
  <c r="Y142" i="83"/>
  <c r="Z142" i="83"/>
  <c r="AA142" i="83"/>
  <c r="AB142" i="83"/>
  <c r="AD142" i="83"/>
  <c r="AE142" i="83"/>
  <c r="C143" i="83"/>
  <c r="F143" i="83"/>
  <c r="H143" i="83"/>
  <c r="I143" i="83"/>
  <c r="AH143" i="83" s="1"/>
  <c r="K143" i="83"/>
  <c r="L143" i="83"/>
  <c r="N143" i="83"/>
  <c r="O143" i="83"/>
  <c r="P143" i="83"/>
  <c r="Q143" i="83"/>
  <c r="R143" i="83"/>
  <c r="S143" i="83"/>
  <c r="T143" i="83"/>
  <c r="U143" i="83"/>
  <c r="V143" i="83"/>
  <c r="W143" i="83"/>
  <c r="X143" i="83"/>
  <c r="Y143" i="83"/>
  <c r="Z143" i="83"/>
  <c r="AA143" i="83"/>
  <c r="AD143" i="83"/>
  <c r="AE143" i="83"/>
  <c r="C144" i="83"/>
  <c r="F144" i="83"/>
  <c r="H144" i="83"/>
  <c r="I144" i="83"/>
  <c r="AH144" i="83" s="1"/>
  <c r="L144" i="83"/>
  <c r="N144" i="83"/>
  <c r="O144" i="83"/>
  <c r="P144" i="83"/>
  <c r="Q144" i="83"/>
  <c r="R144" i="83"/>
  <c r="S144" i="83"/>
  <c r="T144" i="83"/>
  <c r="U144" i="83"/>
  <c r="V144" i="83"/>
  <c r="W144" i="83"/>
  <c r="X144" i="83"/>
  <c r="Y144" i="83"/>
  <c r="Z144" i="83"/>
  <c r="AA144" i="83"/>
  <c r="AD144" i="83"/>
  <c r="AE144" i="83"/>
  <c r="C145" i="83"/>
  <c r="F145" i="83"/>
  <c r="H145" i="83"/>
  <c r="I145" i="83"/>
  <c r="AH145" i="83" s="1"/>
  <c r="J145" i="83"/>
  <c r="K145" i="83"/>
  <c r="L145" i="83"/>
  <c r="N145" i="83"/>
  <c r="O145" i="83"/>
  <c r="P145" i="83"/>
  <c r="Q145" i="83"/>
  <c r="R145" i="83"/>
  <c r="S145" i="83"/>
  <c r="T145" i="83"/>
  <c r="U145" i="83"/>
  <c r="V145" i="83"/>
  <c r="W145" i="83"/>
  <c r="X145" i="83"/>
  <c r="Y145" i="83"/>
  <c r="Z145" i="83"/>
  <c r="AA145" i="83"/>
  <c r="AD145" i="83"/>
  <c r="AE145" i="83"/>
  <c r="C146" i="83"/>
  <c r="F146" i="83"/>
  <c r="H146" i="83"/>
  <c r="I146" i="83"/>
  <c r="AH146" i="83" s="1"/>
  <c r="J146" i="83"/>
  <c r="K146" i="83"/>
  <c r="L146" i="83"/>
  <c r="N146" i="83"/>
  <c r="O146" i="83"/>
  <c r="P146" i="83"/>
  <c r="Q146" i="83"/>
  <c r="R146" i="83"/>
  <c r="S146" i="83"/>
  <c r="T146" i="83"/>
  <c r="U146" i="83"/>
  <c r="V146" i="83"/>
  <c r="W146" i="83"/>
  <c r="X146" i="83"/>
  <c r="Y146" i="83"/>
  <c r="Z146" i="83"/>
  <c r="AA146" i="83"/>
  <c r="AB146" i="83"/>
  <c r="AC146" i="83"/>
  <c r="AD146" i="83"/>
  <c r="AE146" i="83"/>
  <c r="C147" i="83"/>
  <c r="F147" i="83"/>
  <c r="H147" i="83"/>
  <c r="I147" i="83"/>
  <c r="AH147" i="83" s="1"/>
  <c r="K147" i="83"/>
  <c r="L147" i="83"/>
  <c r="N147" i="83"/>
  <c r="O147" i="83"/>
  <c r="P147" i="83"/>
  <c r="Q147" i="83"/>
  <c r="R147" i="83"/>
  <c r="S147" i="83"/>
  <c r="T147" i="83"/>
  <c r="U147" i="83"/>
  <c r="V147" i="83"/>
  <c r="W147" i="83"/>
  <c r="X147" i="83"/>
  <c r="Y147" i="83"/>
  <c r="Z147" i="83"/>
  <c r="AA147" i="83"/>
  <c r="AD147" i="83"/>
  <c r="AE147" i="83"/>
  <c r="C148" i="83"/>
  <c r="F148" i="83"/>
  <c r="H148" i="83"/>
  <c r="I148" i="83"/>
  <c r="AH148" i="83" s="1"/>
  <c r="L148" i="83"/>
  <c r="N148" i="83"/>
  <c r="O148" i="83"/>
  <c r="P148" i="83"/>
  <c r="Q148" i="83"/>
  <c r="R148" i="83"/>
  <c r="S148" i="83"/>
  <c r="T148" i="83"/>
  <c r="U148" i="83"/>
  <c r="V148" i="83"/>
  <c r="W148" i="83"/>
  <c r="X148" i="83"/>
  <c r="Y148" i="83"/>
  <c r="Z148" i="83"/>
  <c r="AA148" i="83"/>
  <c r="AD148" i="83"/>
  <c r="AE148" i="83"/>
  <c r="C149" i="83"/>
  <c r="F149" i="83"/>
  <c r="H149" i="83"/>
  <c r="I149" i="83"/>
  <c r="AH149" i="83" s="1"/>
  <c r="J149" i="83"/>
  <c r="K149" i="83"/>
  <c r="L149" i="83"/>
  <c r="N149" i="83"/>
  <c r="O149" i="83"/>
  <c r="P149" i="83"/>
  <c r="Q149" i="83"/>
  <c r="R149" i="83"/>
  <c r="S149" i="83"/>
  <c r="T149" i="83"/>
  <c r="U149" i="83"/>
  <c r="V149" i="83"/>
  <c r="W149" i="83"/>
  <c r="X149" i="83"/>
  <c r="Y149" i="83"/>
  <c r="Z149" i="83"/>
  <c r="AA149" i="83"/>
  <c r="AB149" i="83"/>
  <c r="AC149" i="83"/>
  <c r="AD149" i="83"/>
  <c r="AE149" i="83"/>
  <c r="C150" i="83"/>
  <c r="F150" i="83"/>
  <c r="H150" i="83"/>
  <c r="I150" i="83"/>
  <c r="AH150" i="83" s="1"/>
  <c r="J150" i="83"/>
  <c r="K150" i="83"/>
  <c r="L150" i="83"/>
  <c r="N150" i="83"/>
  <c r="O150" i="83"/>
  <c r="P150" i="83"/>
  <c r="Q150" i="83"/>
  <c r="R150" i="83"/>
  <c r="S150" i="83"/>
  <c r="T150" i="83"/>
  <c r="U150" i="83"/>
  <c r="V150" i="83"/>
  <c r="W150" i="83"/>
  <c r="X150" i="83"/>
  <c r="Y150" i="83"/>
  <c r="Z150" i="83"/>
  <c r="AA150" i="83"/>
  <c r="AD150" i="83"/>
  <c r="AE150" i="83"/>
  <c r="C151" i="83"/>
  <c r="F151" i="83"/>
  <c r="H151" i="83"/>
  <c r="I151" i="83"/>
  <c r="AH151" i="83" s="1"/>
  <c r="K151" i="83"/>
  <c r="L151" i="83"/>
  <c r="N151" i="83"/>
  <c r="O151" i="83"/>
  <c r="P151" i="83"/>
  <c r="Q151" i="83"/>
  <c r="R151" i="83"/>
  <c r="S151" i="83"/>
  <c r="T151" i="83"/>
  <c r="U151" i="83"/>
  <c r="V151" i="83"/>
  <c r="W151" i="83"/>
  <c r="X151" i="83"/>
  <c r="Y151" i="83"/>
  <c r="Z151" i="83"/>
  <c r="AA151" i="83"/>
  <c r="AD151" i="83"/>
  <c r="AE151" i="83"/>
  <c r="C152" i="83"/>
  <c r="F152" i="83"/>
  <c r="H152" i="83"/>
  <c r="I152" i="83"/>
  <c r="AH152" i="83" s="1"/>
  <c r="L152" i="83"/>
  <c r="N152" i="83"/>
  <c r="O152" i="83"/>
  <c r="P152" i="83"/>
  <c r="Q152" i="83"/>
  <c r="R152" i="83"/>
  <c r="S152" i="83"/>
  <c r="T152" i="83"/>
  <c r="U152" i="83"/>
  <c r="V152" i="83"/>
  <c r="W152" i="83"/>
  <c r="X152" i="83"/>
  <c r="Y152" i="83"/>
  <c r="Z152" i="83"/>
  <c r="AA152" i="83"/>
  <c r="AD152" i="83"/>
  <c r="AE152" i="83"/>
  <c r="C153" i="83"/>
  <c r="F153" i="83"/>
  <c r="H153" i="83"/>
  <c r="I153" i="83"/>
  <c r="AH153" i="83" s="1"/>
  <c r="J153" i="83"/>
  <c r="K153" i="83"/>
  <c r="L153" i="83"/>
  <c r="N153" i="83"/>
  <c r="O153" i="83"/>
  <c r="P153" i="83"/>
  <c r="Q153" i="83"/>
  <c r="R153" i="83"/>
  <c r="S153" i="83"/>
  <c r="T153" i="83"/>
  <c r="U153" i="83"/>
  <c r="V153" i="83"/>
  <c r="W153" i="83"/>
  <c r="X153" i="83"/>
  <c r="Y153" i="83"/>
  <c r="Z153" i="83"/>
  <c r="AA153" i="83"/>
  <c r="AB153" i="83"/>
  <c r="AC153" i="83"/>
  <c r="AD153" i="83"/>
  <c r="AE153" i="83"/>
  <c r="C154" i="83"/>
  <c r="F154" i="83"/>
  <c r="H154" i="83"/>
  <c r="I154" i="83"/>
  <c r="AH154" i="83" s="1"/>
  <c r="J154" i="83"/>
  <c r="K154" i="83"/>
  <c r="L154" i="83"/>
  <c r="N154" i="83"/>
  <c r="O154" i="83"/>
  <c r="P154" i="83"/>
  <c r="Q154" i="83"/>
  <c r="R154" i="83"/>
  <c r="S154" i="83"/>
  <c r="T154" i="83"/>
  <c r="U154" i="83"/>
  <c r="V154" i="83"/>
  <c r="W154" i="83"/>
  <c r="X154" i="83"/>
  <c r="Y154" i="83"/>
  <c r="Z154" i="83"/>
  <c r="AA154" i="83"/>
  <c r="AB154" i="83"/>
  <c r="AC154" i="83"/>
  <c r="AD154" i="83"/>
  <c r="AE154" i="83"/>
  <c r="C155" i="83"/>
  <c r="F155" i="83"/>
  <c r="H155" i="83"/>
  <c r="I155" i="83"/>
  <c r="AH155" i="83" s="1"/>
  <c r="J155" i="83"/>
  <c r="K155" i="83"/>
  <c r="L155" i="83"/>
  <c r="N155" i="83"/>
  <c r="O155" i="83"/>
  <c r="P155" i="83"/>
  <c r="Q155" i="83"/>
  <c r="R155" i="83"/>
  <c r="S155" i="83"/>
  <c r="T155" i="83"/>
  <c r="U155" i="83"/>
  <c r="V155" i="83"/>
  <c r="W155" i="83"/>
  <c r="X155" i="83"/>
  <c r="Y155" i="83"/>
  <c r="Z155" i="83"/>
  <c r="AA155" i="83"/>
  <c r="AD155" i="83"/>
  <c r="AE155" i="83"/>
  <c r="C156" i="83"/>
  <c r="F156" i="83"/>
  <c r="H156" i="83"/>
  <c r="I156" i="83"/>
  <c r="AH156" i="83" s="1"/>
  <c r="K156" i="83"/>
  <c r="L156" i="83"/>
  <c r="N156" i="83"/>
  <c r="O156" i="83"/>
  <c r="P156" i="83"/>
  <c r="Q156" i="83"/>
  <c r="R156" i="83"/>
  <c r="S156" i="83"/>
  <c r="T156" i="83"/>
  <c r="U156" i="83"/>
  <c r="V156" i="83"/>
  <c r="W156" i="83"/>
  <c r="X156" i="83"/>
  <c r="Y156" i="83"/>
  <c r="Z156" i="83"/>
  <c r="AA156" i="83"/>
  <c r="AD156" i="83"/>
  <c r="AE156" i="83"/>
  <c r="C157" i="83"/>
  <c r="F157" i="83"/>
  <c r="H157" i="83"/>
  <c r="I157" i="83"/>
  <c r="AH157" i="83" s="1"/>
  <c r="L157" i="83"/>
  <c r="N157" i="83"/>
  <c r="O157" i="83"/>
  <c r="P157" i="83"/>
  <c r="Q157" i="83"/>
  <c r="R157" i="83"/>
  <c r="S157" i="83"/>
  <c r="T157" i="83"/>
  <c r="U157" i="83"/>
  <c r="V157" i="83"/>
  <c r="W157" i="83"/>
  <c r="X157" i="83"/>
  <c r="Y157" i="83"/>
  <c r="Z157" i="83"/>
  <c r="AA157" i="83"/>
  <c r="AD157" i="83"/>
  <c r="AE157" i="83"/>
  <c r="C158" i="83"/>
  <c r="F158" i="83"/>
  <c r="H158" i="83"/>
  <c r="I158" i="83"/>
  <c r="AH158" i="83" s="1"/>
  <c r="J158" i="83"/>
  <c r="K158" i="83"/>
  <c r="L158" i="83"/>
  <c r="N158" i="83"/>
  <c r="O158" i="83"/>
  <c r="P158" i="83"/>
  <c r="Q158" i="83"/>
  <c r="R158" i="83"/>
  <c r="S158" i="83"/>
  <c r="T158" i="83"/>
  <c r="U158" i="83"/>
  <c r="V158" i="83"/>
  <c r="W158" i="83"/>
  <c r="X158" i="83"/>
  <c r="Y158" i="83"/>
  <c r="Z158" i="83"/>
  <c r="AA158" i="83"/>
  <c r="AD158" i="83"/>
  <c r="AE158" i="83"/>
  <c r="C159" i="83"/>
  <c r="F159" i="83"/>
  <c r="H159" i="83"/>
  <c r="I159" i="83"/>
  <c r="AH159" i="83" s="1"/>
  <c r="K159" i="83"/>
  <c r="L159" i="83"/>
  <c r="N159" i="83"/>
  <c r="O159" i="83"/>
  <c r="P159" i="83"/>
  <c r="Q159" i="83"/>
  <c r="R159" i="83"/>
  <c r="S159" i="83"/>
  <c r="T159" i="83"/>
  <c r="U159" i="83"/>
  <c r="V159" i="83"/>
  <c r="W159" i="83"/>
  <c r="X159" i="83"/>
  <c r="Y159" i="83"/>
  <c r="Z159" i="83"/>
  <c r="AA159" i="83"/>
  <c r="AD159" i="83"/>
  <c r="AE159" i="83"/>
  <c r="C160" i="83"/>
  <c r="F160" i="83"/>
  <c r="H160" i="83"/>
  <c r="I160" i="83"/>
  <c r="AH160" i="83" s="1"/>
  <c r="J160" i="83"/>
  <c r="K160" i="83"/>
  <c r="L160" i="83"/>
  <c r="N160" i="83"/>
  <c r="O160" i="83"/>
  <c r="P160" i="83"/>
  <c r="Q160" i="83"/>
  <c r="R160" i="83"/>
  <c r="S160" i="83"/>
  <c r="T160" i="83"/>
  <c r="U160" i="83"/>
  <c r="V160" i="83"/>
  <c r="W160" i="83"/>
  <c r="X160" i="83"/>
  <c r="Y160" i="83"/>
  <c r="Z160" i="83"/>
  <c r="AA160" i="83"/>
  <c r="AB160" i="83"/>
  <c r="AC160" i="83"/>
  <c r="AD160" i="83"/>
  <c r="AE160" i="83"/>
  <c r="C161" i="83"/>
  <c r="F161" i="83"/>
  <c r="H161" i="83"/>
  <c r="I161" i="83"/>
  <c r="AH161" i="83" s="1"/>
  <c r="K161" i="83"/>
  <c r="L161" i="83"/>
  <c r="N161" i="83"/>
  <c r="O161" i="83"/>
  <c r="P161" i="83"/>
  <c r="Q161" i="83"/>
  <c r="R161" i="83"/>
  <c r="S161" i="83"/>
  <c r="T161" i="83"/>
  <c r="U161" i="83"/>
  <c r="V161" i="83"/>
  <c r="W161" i="83"/>
  <c r="X161" i="83"/>
  <c r="Y161" i="83"/>
  <c r="Z161" i="83"/>
  <c r="AA161" i="83"/>
  <c r="AD161" i="83"/>
  <c r="AE161" i="83"/>
  <c r="C162" i="83"/>
  <c r="F162" i="83"/>
  <c r="H162" i="83"/>
  <c r="I162" i="83"/>
  <c r="AH162" i="83" s="1"/>
  <c r="L162" i="83"/>
  <c r="N162" i="83"/>
  <c r="O162" i="83"/>
  <c r="P162" i="83"/>
  <c r="Q162" i="83"/>
  <c r="R162" i="83"/>
  <c r="S162" i="83"/>
  <c r="T162" i="83"/>
  <c r="U162" i="83"/>
  <c r="V162" i="83"/>
  <c r="W162" i="83"/>
  <c r="X162" i="83"/>
  <c r="Y162" i="83"/>
  <c r="Z162" i="83"/>
  <c r="AA162" i="83"/>
  <c r="AD162" i="83"/>
  <c r="AE162" i="83"/>
  <c r="C163" i="83"/>
  <c r="F163" i="83"/>
  <c r="H163" i="83"/>
  <c r="I163" i="83"/>
  <c r="AH163" i="83" s="1"/>
  <c r="J163" i="83"/>
  <c r="K163" i="83"/>
  <c r="L163" i="83"/>
  <c r="N163" i="83"/>
  <c r="O163" i="83"/>
  <c r="P163" i="83"/>
  <c r="Q163" i="83"/>
  <c r="R163" i="83"/>
  <c r="S163" i="83"/>
  <c r="T163" i="83"/>
  <c r="U163" i="83"/>
  <c r="V163" i="83"/>
  <c r="W163" i="83"/>
  <c r="X163" i="83"/>
  <c r="Y163" i="83"/>
  <c r="Z163" i="83"/>
  <c r="AA163" i="83"/>
  <c r="AB163" i="83"/>
  <c r="AC163" i="83"/>
  <c r="AD163" i="83"/>
  <c r="AE163" i="83"/>
  <c r="C164" i="83"/>
  <c r="F164" i="83"/>
  <c r="H164" i="83"/>
  <c r="I164" i="83"/>
  <c r="AH164" i="83" s="1"/>
  <c r="J164" i="83"/>
  <c r="K164" i="83"/>
  <c r="L164" i="83"/>
  <c r="N164" i="83"/>
  <c r="O164" i="83"/>
  <c r="P164" i="83"/>
  <c r="Q164" i="83"/>
  <c r="R164" i="83"/>
  <c r="S164" i="83"/>
  <c r="T164" i="83"/>
  <c r="U164" i="83"/>
  <c r="V164" i="83"/>
  <c r="W164" i="83"/>
  <c r="X164" i="83"/>
  <c r="Y164" i="83"/>
  <c r="Z164" i="83"/>
  <c r="AA164" i="83"/>
  <c r="AD164" i="83"/>
  <c r="AE164" i="83"/>
  <c r="C165" i="83"/>
  <c r="F165" i="83"/>
  <c r="H165" i="83"/>
  <c r="I165" i="83"/>
  <c r="AH165" i="83" s="1"/>
  <c r="K165" i="83"/>
  <c r="L165" i="83"/>
  <c r="N165" i="83"/>
  <c r="O165" i="83"/>
  <c r="P165" i="83"/>
  <c r="Q165" i="83"/>
  <c r="R165" i="83"/>
  <c r="S165" i="83"/>
  <c r="T165" i="83"/>
  <c r="U165" i="83"/>
  <c r="V165" i="83"/>
  <c r="W165" i="83"/>
  <c r="X165" i="83"/>
  <c r="Y165" i="83"/>
  <c r="Z165" i="83"/>
  <c r="AA165" i="83"/>
  <c r="AD165" i="83"/>
  <c r="AE165" i="83"/>
  <c r="B406" i="93"/>
  <c r="B407" i="93"/>
  <c r="B408" i="93"/>
  <c r="B409" i="93"/>
  <c r="B410" i="93"/>
  <c r="B411" i="93"/>
  <c r="B412" i="93"/>
  <c r="B413" i="93"/>
  <c r="B414" i="93"/>
  <c r="B415" i="93"/>
  <c r="B416" i="93"/>
  <c r="B417" i="93"/>
  <c r="B418" i="93"/>
  <c r="B419" i="93"/>
  <c r="B420" i="93"/>
  <c r="B421" i="93"/>
  <c r="B422" i="93"/>
  <c r="B423" i="93"/>
  <c r="B424" i="93"/>
  <c r="B425" i="93"/>
  <c r="B426" i="93"/>
  <c r="B427" i="93"/>
  <c r="B428" i="93"/>
  <c r="AA413" i="93"/>
  <c r="AE420" i="93"/>
  <c r="AA409" i="93"/>
  <c r="AC409" i="83"/>
  <c r="T409" i="93"/>
  <c r="BJ352" i="111"/>
  <c r="BK352" i="111"/>
  <c r="BL352" i="111"/>
  <c r="BM352" i="111"/>
  <c r="BN352" i="111"/>
  <c r="BO352" i="111"/>
  <c r="BP352" i="111"/>
  <c r="BQ352" i="111"/>
  <c r="BR352" i="111"/>
  <c r="BJ353" i="111"/>
  <c r="BK353" i="111"/>
  <c r="BL353" i="111"/>
  <c r="BM353" i="111"/>
  <c r="BN353" i="111"/>
  <c r="BO353" i="111"/>
  <c r="BP353" i="111"/>
  <c r="BQ353" i="111"/>
  <c r="BR353" i="111"/>
  <c r="BJ354" i="111"/>
  <c r="BK354" i="111"/>
  <c r="BL354" i="111"/>
  <c r="BM354" i="111"/>
  <c r="BN354" i="111"/>
  <c r="BO354" i="111"/>
  <c r="BP354" i="111"/>
  <c r="BQ354" i="111"/>
  <c r="BR354" i="111"/>
  <c r="BJ355" i="111"/>
  <c r="BK355" i="111"/>
  <c r="BL355" i="111"/>
  <c r="BM355" i="111"/>
  <c r="BN355" i="111"/>
  <c r="BO355" i="111"/>
  <c r="BP355" i="111"/>
  <c r="BQ355" i="111"/>
  <c r="BR355" i="111"/>
  <c r="BJ356" i="111"/>
  <c r="BK356" i="111"/>
  <c r="BL356" i="111"/>
  <c r="BM356" i="111"/>
  <c r="BN356" i="111"/>
  <c r="BO356" i="111"/>
  <c r="BP356" i="111"/>
  <c r="BQ356" i="111"/>
  <c r="BR356" i="111"/>
  <c r="BJ357" i="111"/>
  <c r="BK357" i="111"/>
  <c r="BL357" i="111"/>
  <c r="BM357" i="111"/>
  <c r="BN357" i="111"/>
  <c r="BO357" i="111"/>
  <c r="BP357" i="111"/>
  <c r="BQ357" i="111"/>
  <c r="BR357" i="111"/>
  <c r="BJ358" i="111"/>
  <c r="BK358" i="111"/>
  <c r="BL358" i="111"/>
  <c r="BM358" i="111"/>
  <c r="BN358" i="111"/>
  <c r="BO358" i="111"/>
  <c r="BP358" i="111"/>
  <c r="BQ358" i="111"/>
  <c r="BR358" i="111"/>
  <c r="BJ359" i="111"/>
  <c r="BK359" i="111"/>
  <c r="BL359" i="111"/>
  <c r="BM359" i="111"/>
  <c r="BN359" i="111"/>
  <c r="BO359" i="111"/>
  <c r="BP359" i="111"/>
  <c r="BQ359" i="111"/>
  <c r="BR359" i="111"/>
  <c r="BJ360" i="111"/>
  <c r="BK360" i="111"/>
  <c r="BL360" i="111"/>
  <c r="BM360" i="111"/>
  <c r="BN360" i="111"/>
  <c r="BO360" i="111"/>
  <c r="BP360" i="111"/>
  <c r="BQ360" i="111"/>
  <c r="BR360" i="111"/>
  <c r="BJ361" i="111"/>
  <c r="BK361" i="111"/>
  <c r="BL361" i="111"/>
  <c r="BM361" i="111"/>
  <c r="BN361" i="111"/>
  <c r="BO361" i="111"/>
  <c r="BP361" i="111"/>
  <c r="BQ361" i="111"/>
  <c r="BR361" i="111"/>
  <c r="BJ362" i="111"/>
  <c r="BK362" i="111"/>
  <c r="BL362" i="111"/>
  <c r="BM362" i="111"/>
  <c r="BN362" i="111"/>
  <c r="BO362" i="111"/>
  <c r="BP362" i="111"/>
  <c r="BQ362" i="111"/>
  <c r="BR362" i="111"/>
  <c r="BJ363" i="111"/>
  <c r="BK363" i="111"/>
  <c r="BL363" i="111"/>
  <c r="BM363" i="111"/>
  <c r="BN363" i="111"/>
  <c r="BO363" i="111"/>
  <c r="BP363" i="111"/>
  <c r="BQ363" i="111"/>
  <c r="BR363" i="111"/>
  <c r="B398" i="83"/>
  <c r="D398" i="83" s="1"/>
  <c r="C398" i="83"/>
  <c r="F398" i="83"/>
  <c r="H398" i="83"/>
  <c r="I398" i="83"/>
  <c r="L398" i="83"/>
  <c r="M398" i="83"/>
  <c r="N398" i="83"/>
  <c r="O398" i="83"/>
  <c r="P398" i="83"/>
  <c r="R398" i="83"/>
  <c r="S398" i="83"/>
  <c r="T398" i="83"/>
  <c r="U398" i="83"/>
  <c r="V398" i="83"/>
  <c r="W398" i="83"/>
  <c r="X398" i="83"/>
  <c r="Y398" i="83"/>
  <c r="Z398" i="83"/>
  <c r="AA398" i="83"/>
  <c r="AD398" i="83"/>
  <c r="AE398" i="83"/>
  <c r="AH398" i="83"/>
  <c r="B399" i="83"/>
  <c r="D399" i="83" s="1"/>
  <c r="C399" i="83"/>
  <c r="F399" i="83"/>
  <c r="H399" i="83"/>
  <c r="I399" i="83"/>
  <c r="L399" i="83"/>
  <c r="M399" i="83"/>
  <c r="N399" i="83"/>
  <c r="O399" i="83"/>
  <c r="P399" i="83"/>
  <c r="R399" i="83"/>
  <c r="S399" i="83"/>
  <c r="T399" i="83"/>
  <c r="U399" i="83"/>
  <c r="V399" i="83"/>
  <c r="W399" i="83"/>
  <c r="X399" i="83"/>
  <c r="Y399" i="83"/>
  <c r="Z399" i="83"/>
  <c r="AA399" i="83"/>
  <c r="AD399" i="83"/>
  <c r="AE399" i="83"/>
  <c r="AH399" i="83"/>
  <c r="B400" i="83"/>
  <c r="D400" i="83" s="1"/>
  <c r="C400" i="83"/>
  <c r="F400" i="83"/>
  <c r="H400" i="83"/>
  <c r="I400" i="83"/>
  <c r="AH400" i="83" s="1"/>
  <c r="J400" i="83"/>
  <c r="K400" i="83"/>
  <c r="L400" i="83"/>
  <c r="M400" i="83"/>
  <c r="N400" i="83"/>
  <c r="O400" i="83"/>
  <c r="P400" i="83"/>
  <c r="R400" i="83"/>
  <c r="S400" i="83"/>
  <c r="T400" i="83"/>
  <c r="U400" i="83"/>
  <c r="V400" i="83"/>
  <c r="W400" i="83"/>
  <c r="X400" i="83"/>
  <c r="Y400" i="83"/>
  <c r="Z400" i="83"/>
  <c r="AA400" i="83"/>
  <c r="AB400" i="83"/>
  <c r="AD400" i="83"/>
  <c r="AE400" i="83"/>
  <c r="B401" i="83"/>
  <c r="D401" i="83" s="1"/>
  <c r="C401" i="83"/>
  <c r="F401" i="83"/>
  <c r="H401" i="83"/>
  <c r="I401" i="83"/>
  <c r="AH401" i="83" s="1"/>
  <c r="K401" i="83"/>
  <c r="L401" i="83"/>
  <c r="M401" i="83"/>
  <c r="N401" i="83"/>
  <c r="O401" i="83"/>
  <c r="P401" i="83"/>
  <c r="R401" i="83"/>
  <c r="S401" i="83"/>
  <c r="T401" i="83"/>
  <c r="U401" i="83"/>
  <c r="V401" i="83"/>
  <c r="W401" i="83"/>
  <c r="X401" i="83"/>
  <c r="Y401" i="83"/>
  <c r="Z401" i="83"/>
  <c r="AA401" i="83"/>
  <c r="AD401" i="83"/>
  <c r="AE401" i="83"/>
  <c r="T428" i="93"/>
  <c r="U427" i="93"/>
  <c r="T426" i="93"/>
  <c r="R426" i="93"/>
  <c r="V425" i="93"/>
  <c r="AC425" i="83" s="1"/>
  <c r="U425" i="93"/>
  <c r="R425" i="93"/>
  <c r="T424" i="93"/>
  <c r="AA423" i="93"/>
  <c r="T423" i="93"/>
  <c r="R423" i="93"/>
  <c r="AA422" i="93"/>
  <c r="T422" i="93"/>
  <c r="AB422" i="83" s="1"/>
  <c r="R422" i="93"/>
  <c r="AA421" i="93"/>
  <c r="U421" i="93"/>
  <c r="R421" i="93"/>
  <c r="AA420" i="93"/>
  <c r="T420" i="93"/>
  <c r="AB420" i="83" s="1"/>
  <c r="AA419" i="93"/>
  <c r="T419" i="93"/>
  <c r="R419" i="93"/>
  <c r="AA418" i="93"/>
  <c r="T418" i="93"/>
  <c r="R418" i="93"/>
  <c r="AA417" i="93"/>
  <c r="U417" i="93"/>
  <c r="R417" i="93"/>
  <c r="AA416" i="93"/>
  <c r="T416" i="93"/>
  <c r="AA415" i="93"/>
  <c r="T415" i="93"/>
  <c r="AB415" i="83" s="1"/>
  <c r="R415" i="93"/>
  <c r="AA414" i="93"/>
  <c r="T414" i="93"/>
  <c r="R414" i="93"/>
  <c r="U413" i="93"/>
  <c r="R413" i="93"/>
  <c r="AA412" i="93"/>
  <c r="T412" i="93"/>
  <c r="AA411" i="93"/>
  <c r="T411" i="93"/>
  <c r="R411" i="93"/>
  <c r="AA410" i="93"/>
  <c r="T410" i="93"/>
  <c r="AB410" i="83" s="1"/>
  <c r="R410" i="93"/>
  <c r="AA408" i="93"/>
  <c r="T408" i="93"/>
  <c r="U408" i="93" s="1"/>
  <c r="AA407" i="93"/>
  <c r="T407" i="93"/>
  <c r="AB407" i="83" s="1"/>
  <c r="R407" i="93"/>
  <c r="AA406" i="93"/>
  <c r="T406" i="93"/>
  <c r="AB406" i="83" s="1"/>
  <c r="R406" i="93"/>
  <c r="AA405" i="93"/>
  <c r="T405" i="93"/>
  <c r="AA404" i="93"/>
  <c r="V404" i="93"/>
  <c r="AC404" i="83" s="1"/>
  <c r="U404" i="93"/>
  <c r="B410" i="111" a="1"/>
  <c r="B410" i="111" s="1"/>
  <c r="C410" i="111" a="1"/>
  <c r="C410" i="111" s="1"/>
  <c r="D410" i="111" a="1"/>
  <c r="D410" i="111" s="1"/>
  <c r="E410" i="111" a="1"/>
  <c r="E410" i="111" s="1"/>
  <c r="F410" i="111" a="1"/>
  <c r="F410" i="111" s="1"/>
  <c r="G410" i="111" a="1"/>
  <c r="G410" i="111" s="1"/>
  <c r="H410" i="111" a="1"/>
  <c r="H410" i="111" s="1"/>
  <c r="I410" i="111" a="1"/>
  <c r="I410" i="111" s="1"/>
  <c r="J410" i="111" a="1"/>
  <c r="J410" i="111" s="1"/>
  <c r="M410" i="111"/>
  <c r="B411" i="111" a="1"/>
  <c r="B411" i="111" s="1"/>
  <c r="C411" i="111" a="1"/>
  <c r="C411" i="111" s="1"/>
  <c r="D411" i="111" a="1"/>
  <c r="D411" i="111" s="1"/>
  <c r="E411" i="111" a="1"/>
  <c r="E411" i="111" s="1"/>
  <c r="F411" i="111" a="1"/>
  <c r="F411" i="111" s="1"/>
  <c r="G411" i="111" a="1"/>
  <c r="G411" i="111" s="1"/>
  <c r="H411" i="111" a="1"/>
  <c r="H411" i="111" s="1"/>
  <c r="I411" i="111" a="1"/>
  <c r="I411" i="111" s="1"/>
  <c r="J411" i="111" a="1"/>
  <c r="J411" i="111" s="1"/>
  <c r="M411" i="111"/>
  <c r="B412" i="111" a="1"/>
  <c r="B412" i="111" s="1"/>
  <c r="C412" i="111" a="1"/>
  <c r="C412" i="111" s="1"/>
  <c r="D412" i="111" a="1"/>
  <c r="D412" i="111" s="1"/>
  <c r="E412" i="111" a="1"/>
  <c r="E412" i="111" s="1"/>
  <c r="F412" i="111" a="1"/>
  <c r="F412" i="111" s="1"/>
  <c r="G412" i="111" a="1"/>
  <c r="G412" i="111" s="1"/>
  <c r="H412" i="111" a="1"/>
  <c r="H412" i="111" s="1"/>
  <c r="I412" i="111" a="1"/>
  <c r="I412" i="111" s="1"/>
  <c r="J412" i="111" a="1"/>
  <c r="J412" i="111" s="1"/>
  <c r="M412" i="111"/>
  <c r="B413" i="111" a="1"/>
  <c r="B413" i="111" s="1"/>
  <c r="C413" i="111" a="1"/>
  <c r="C413" i="111" s="1"/>
  <c r="D413" i="111" a="1"/>
  <c r="D413" i="111" s="1"/>
  <c r="E413" i="111" a="1"/>
  <c r="E413" i="111" s="1"/>
  <c r="F413" i="111" a="1"/>
  <c r="F413" i="111" s="1"/>
  <c r="G413" i="111" a="1"/>
  <c r="G413" i="111" s="1"/>
  <c r="H413" i="111" a="1"/>
  <c r="H413" i="111" s="1"/>
  <c r="I413" i="111" a="1"/>
  <c r="I413" i="111" s="1"/>
  <c r="J413" i="111" a="1"/>
  <c r="J413" i="111" s="1"/>
  <c r="M413" i="111"/>
  <c r="B414" i="111" a="1"/>
  <c r="B414" i="111" s="1"/>
  <c r="C414" i="111" a="1"/>
  <c r="C414" i="111" s="1"/>
  <c r="D414" i="111" a="1"/>
  <c r="D414" i="111" s="1"/>
  <c r="E414" i="111" a="1"/>
  <c r="E414" i="111" s="1"/>
  <c r="F414" i="111" a="1"/>
  <c r="F414" i="111" s="1"/>
  <c r="G414" i="111" a="1"/>
  <c r="G414" i="111" s="1"/>
  <c r="H414" i="111" a="1"/>
  <c r="H414" i="111" s="1"/>
  <c r="I414" i="111" a="1"/>
  <c r="I414" i="111" s="1"/>
  <c r="J414" i="111" a="1"/>
  <c r="J414" i="111" s="1"/>
  <c r="M414" i="111"/>
  <c r="B415" i="111" a="1"/>
  <c r="B415" i="111" s="1"/>
  <c r="C415" i="111" a="1"/>
  <c r="C415" i="111" s="1"/>
  <c r="D415" i="111" a="1"/>
  <c r="D415" i="111" s="1"/>
  <c r="E415" i="111" a="1"/>
  <c r="E415" i="111" s="1"/>
  <c r="F415" i="111" a="1"/>
  <c r="F415" i="111" s="1"/>
  <c r="G415" i="111" a="1"/>
  <c r="G415" i="111" s="1"/>
  <c r="H415" i="111" a="1"/>
  <c r="H415" i="111" s="1"/>
  <c r="I415" i="111" a="1"/>
  <c r="I415" i="111" s="1"/>
  <c r="J415" i="111" a="1"/>
  <c r="J415" i="111" s="1"/>
  <c r="M415" i="111"/>
  <c r="B416" i="111" a="1"/>
  <c r="B416" i="111" s="1"/>
  <c r="C416" i="111" a="1"/>
  <c r="C416" i="111" s="1"/>
  <c r="D416" i="111" a="1"/>
  <c r="D416" i="111" s="1"/>
  <c r="E416" i="111" a="1"/>
  <c r="E416" i="111" s="1"/>
  <c r="F416" i="111" a="1"/>
  <c r="F416" i="111" s="1"/>
  <c r="G416" i="111" a="1"/>
  <c r="G416" i="111" s="1"/>
  <c r="H416" i="111" a="1"/>
  <c r="H416" i="111" s="1"/>
  <c r="I416" i="111" a="1"/>
  <c r="I416" i="111" s="1"/>
  <c r="J416" i="111" a="1"/>
  <c r="J416" i="111" s="1"/>
  <c r="M416" i="111"/>
  <c r="B417" i="111" a="1"/>
  <c r="B417" i="111" s="1"/>
  <c r="C417" i="111" a="1"/>
  <c r="C417" i="111" s="1"/>
  <c r="D417" i="111" a="1"/>
  <c r="D417" i="111" s="1"/>
  <c r="E417" i="111" a="1"/>
  <c r="E417" i="111" s="1"/>
  <c r="F417" i="111" a="1"/>
  <c r="F417" i="111" s="1"/>
  <c r="G417" i="111" a="1"/>
  <c r="G417" i="111" s="1"/>
  <c r="H417" i="111" a="1"/>
  <c r="H417" i="111" s="1"/>
  <c r="I417" i="111" a="1"/>
  <c r="I417" i="111" s="1"/>
  <c r="J417" i="111" a="1"/>
  <c r="J417" i="111" s="1"/>
  <c r="M417" i="111"/>
  <c r="B418" i="111" a="1"/>
  <c r="B418" i="111" s="1"/>
  <c r="C418" i="111" a="1"/>
  <c r="C418" i="111" s="1"/>
  <c r="D418" i="111" a="1"/>
  <c r="D418" i="111" s="1"/>
  <c r="E418" i="111" a="1"/>
  <c r="E418" i="111" s="1"/>
  <c r="F418" i="111" a="1"/>
  <c r="F418" i="111" s="1"/>
  <c r="G418" i="111" a="1"/>
  <c r="G418" i="111" s="1"/>
  <c r="H418" i="111" a="1"/>
  <c r="H418" i="111" s="1"/>
  <c r="I418" i="111" a="1"/>
  <c r="I418" i="111" s="1"/>
  <c r="J418" i="111" a="1"/>
  <c r="J418" i="111" s="1"/>
  <c r="M418" i="111"/>
  <c r="B419" i="111" a="1"/>
  <c r="B419" i="111" s="1"/>
  <c r="C419" i="111" a="1"/>
  <c r="C419" i="111" s="1"/>
  <c r="D419" i="111" a="1"/>
  <c r="D419" i="111" s="1"/>
  <c r="E419" i="111" a="1"/>
  <c r="E419" i="111" s="1"/>
  <c r="F419" i="111" a="1"/>
  <c r="F419" i="111" s="1"/>
  <c r="G419" i="111" a="1"/>
  <c r="G419" i="111" s="1"/>
  <c r="H419" i="111" a="1"/>
  <c r="H419" i="111" s="1"/>
  <c r="I419" i="111" a="1"/>
  <c r="I419" i="111" s="1"/>
  <c r="J419" i="111" a="1"/>
  <c r="J419" i="111" s="1"/>
  <c r="M419" i="111"/>
  <c r="B420" i="111" a="1"/>
  <c r="B420" i="111" s="1"/>
  <c r="C420" i="111" a="1"/>
  <c r="C420" i="111" s="1"/>
  <c r="D420" i="111" a="1"/>
  <c r="D420" i="111" s="1"/>
  <c r="E420" i="111" a="1"/>
  <c r="E420" i="111" s="1"/>
  <c r="F420" i="111" a="1"/>
  <c r="F420" i="111" s="1"/>
  <c r="G420" i="111" a="1"/>
  <c r="G420" i="111" s="1"/>
  <c r="H420" i="111" a="1"/>
  <c r="H420" i="111" s="1"/>
  <c r="I420" i="111" a="1"/>
  <c r="I420" i="111" s="1"/>
  <c r="J420" i="111" a="1"/>
  <c r="J420" i="111" s="1"/>
  <c r="M420" i="111"/>
  <c r="B421" i="111" a="1"/>
  <c r="B421" i="111" s="1"/>
  <c r="C421" i="111" a="1"/>
  <c r="C421" i="111" s="1"/>
  <c r="D421" i="111" a="1"/>
  <c r="D421" i="111" s="1"/>
  <c r="E421" i="111" a="1"/>
  <c r="E421" i="111" s="1"/>
  <c r="F421" i="111" a="1"/>
  <c r="F421" i="111" s="1"/>
  <c r="G421" i="111" a="1"/>
  <c r="G421" i="111" s="1"/>
  <c r="H421" i="111" a="1"/>
  <c r="H421" i="111" s="1"/>
  <c r="I421" i="111" a="1"/>
  <c r="I421" i="111" s="1"/>
  <c r="J421" i="111" a="1"/>
  <c r="J421" i="111" s="1"/>
  <c r="M421" i="111"/>
  <c r="B422" i="111" a="1"/>
  <c r="B422" i="111" s="1"/>
  <c r="C422" i="111" a="1"/>
  <c r="C422" i="111" s="1"/>
  <c r="D422" i="111" a="1"/>
  <c r="D422" i="111" s="1"/>
  <c r="E422" i="111" a="1"/>
  <c r="E422" i="111" s="1"/>
  <c r="F422" i="111" a="1"/>
  <c r="F422" i="111" s="1"/>
  <c r="G422" i="111" a="1"/>
  <c r="G422" i="111" s="1"/>
  <c r="H422" i="111" a="1"/>
  <c r="H422" i="111" s="1"/>
  <c r="I422" i="111" a="1"/>
  <c r="I422" i="111" s="1"/>
  <c r="J422" i="111" a="1"/>
  <c r="J422" i="111" s="1"/>
  <c r="M422" i="111"/>
  <c r="B423" i="111" a="1"/>
  <c r="B423" i="111" s="1"/>
  <c r="C423" i="111" a="1"/>
  <c r="C423" i="111" s="1"/>
  <c r="D423" i="111" a="1"/>
  <c r="D423" i="111" s="1"/>
  <c r="E423" i="111" a="1"/>
  <c r="E423" i="111" s="1"/>
  <c r="F423" i="111" a="1"/>
  <c r="F423" i="111" s="1"/>
  <c r="G423" i="111" a="1"/>
  <c r="G423" i="111" s="1"/>
  <c r="H423" i="111" a="1"/>
  <c r="H423" i="111" s="1"/>
  <c r="I423" i="111" a="1"/>
  <c r="I423" i="111" s="1"/>
  <c r="J423" i="111" a="1"/>
  <c r="J423" i="111" s="1"/>
  <c r="M423" i="111"/>
  <c r="B424" i="111" a="1"/>
  <c r="B424" i="111" s="1"/>
  <c r="C424" i="111" a="1"/>
  <c r="C424" i="111" s="1"/>
  <c r="D424" i="111" a="1"/>
  <c r="D424" i="111" s="1"/>
  <c r="E424" i="111" a="1"/>
  <c r="E424" i="111" s="1"/>
  <c r="F424" i="111" a="1"/>
  <c r="F424" i="111" s="1"/>
  <c r="G424" i="111" a="1"/>
  <c r="G424" i="111" s="1"/>
  <c r="H424" i="111" a="1"/>
  <c r="H424" i="111" s="1"/>
  <c r="I424" i="111" a="1"/>
  <c r="I424" i="111" s="1"/>
  <c r="J424" i="111" a="1"/>
  <c r="J424" i="111" s="1"/>
  <c r="M424" i="111"/>
  <c r="B425" i="111" a="1"/>
  <c r="B425" i="111" s="1"/>
  <c r="C425" i="111" a="1"/>
  <c r="C425" i="111" s="1"/>
  <c r="D425" i="111" a="1"/>
  <c r="D425" i="111" s="1"/>
  <c r="E425" i="111" a="1"/>
  <c r="E425" i="111" s="1"/>
  <c r="F425" i="111" a="1"/>
  <c r="F425" i="111" s="1"/>
  <c r="G425" i="111" a="1"/>
  <c r="G425" i="111" s="1"/>
  <c r="H425" i="111" a="1"/>
  <c r="H425" i="111" s="1"/>
  <c r="I425" i="111" a="1"/>
  <c r="I425" i="111" s="1"/>
  <c r="J425" i="111" a="1"/>
  <c r="J425" i="111" s="1"/>
  <c r="M425" i="111"/>
  <c r="B426" i="111" a="1"/>
  <c r="B426" i="111" s="1"/>
  <c r="C426" i="111" a="1"/>
  <c r="C426" i="111" s="1"/>
  <c r="D426" i="111" a="1"/>
  <c r="D426" i="111" s="1"/>
  <c r="E426" i="111" a="1"/>
  <c r="E426" i="111" s="1"/>
  <c r="F426" i="111" a="1"/>
  <c r="F426" i="111" s="1"/>
  <c r="G426" i="111" a="1"/>
  <c r="G426" i="111" s="1"/>
  <c r="H426" i="111" a="1"/>
  <c r="H426" i="111" s="1"/>
  <c r="I426" i="111" a="1"/>
  <c r="I426" i="111" s="1"/>
  <c r="J426" i="111" a="1"/>
  <c r="J426" i="111" s="1"/>
  <c r="M426" i="111"/>
  <c r="B427" i="111" a="1"/>
  <c r="B427" i="111" s="1"/>
  <c r="C427" i="111" a="1"/>
  <c r="C427" i="111" s="1"/>
  <c r="D427" i="111" a="1"/>
  <c r="D427" i="111"/>
  <c r="E427" i="111" a="1"/>
  <c r="E427" i="111" s="1"/>
  <c r="F427" i="111" a="1"/>
  <c r="F427" i="111" s="1"/>
  <c r="G427" i="111" a="1"/>
  <c r="G427" i="111" s="1"/>
  <c r="H427" i="111" a="1"/>
  <c r="H427" i="111" s="1"/>
  <c r="I427" i="111" a="1"/>
  <c r="I427" i="111" s="1"/>
  <c r="J427" i="111" a="1"/>
  <c r="J427" i="111"/>
  <c r="M427" i="111"/>
  <c r="B428" i="111" a="1"/>
  <c r="B428" i="111" s="1"/>
  <c r="C428" i="111" a="1"/>
  <c r="C428" i="111" s="1"/>
  <c r="D428" i="111" a="1"/>
  <c r="D428" i="111" s="1"/>
  <c r="E428" i="111" a="1"/>
  <c r="E428" i="111" s="1"/>
  <c r="F428" i="111" a="1"/>
  <c r="F428" i="111" s="1"/>
  <c r="G428" i="111" a="1"/>
  <c r="G428" i="111" s="1"/>
  <c r="H428" i="111" a="1"/>
  <c r="H428" i="111" s="1"/>
  <c r="I428" i="111" a="1"/>
  <c r="I428" i="111" s="1"/>
  <c r="J428" i="111" a="1"/>
  <c r="J428" i="111" s="1"/>
  <c r="M428" i="111"/>
  <c r="B429" i="111" a="1"/>
  <c r="B429" i="111" s="1"/>
  <c r="C429" i="111" a="1"/>
  <c r="C429" i="111" s="1"/>
  <c r="D429" i="111" a="1"/>
  <c r="D429" i="111" s="1"/>
  <c r="E429" i="111" a="1"/>
  <c r="E429" i="111" s="1"/>
  <c r="F429" i="111" a="1"/>
  <c r="F429" i="111" s="1"/>
  <c r="G429" i="111" a="1"/>
  <c r="G429" i="111" s="1"/>
  <c r="H429" i="111" a="1"/>
  <c r="H429" i="111" s="1"/>
  <c r="I429" i="111" a="1"/>
  <c r="I429" i="111" s="1"/>
  <c r="J429" i="111" a="1"/>
  <c r="J429" i="111" s="1"/>
  <c r="M429" i="111"/>
  <c r="A418" i="83" l="1"/>
  <c r="AG409" i="83"/>
  <c r="AG406" i="83"/>
  <c r="A427" i="83"/>
  <c r="A424" i="83"/>
  <c r="A423" i="83"/>
  <c r="A412" i="83"/>
  <c r="A409" i="83"/>
  <c r="AG152" i="83"/>
  <c r="AG44" i="83"/>
  <c r="AG405" i="83"/>
  <c r="AG164" i="83"/>
  <c r="A419" i="83"/>
  <c r="AG161" i="83"/>
  <c r="AG153" i="83"/>
  <c r="AG151" i="83"/>
  <c r="N429" i="111"/>
  <c r="N426" i="111"/>
  <c r="AG163" i="83"/>
  <c r="AG150" i="83"/>
  <c r="N417" i="111"/>
  <c r="AG145" i="83"/>
  <c r="AG62" i="83"/>
  <c r="AG154" i="83"/>
  <c r="AF128" i="83"/>
  <c r="AG89" i="83"/>
  <c r="AG53" i="83"/>
  <c r="AG38" i="83"/>
  <c r="AG20" i="83"/>
  <c r="A421" i="83"/>
  <c r="A420" i="83"/>
  <c r="AG414" i="83"/>
  <c r="A405" i="83"/>
  <c r="AF104" i="83"/>
  <c r="AG32" i="83"/>
  <c r="AG41" i="83"/>
  <c r="AG419" i="83"/>
  <c r="A415" i="83"/>
  <c r="AG411" i="83"/>
  <c r="AG162" i="83"/>
  <c r="AG127" i="83"/>
  <c r="AG83" i="83"/>
  <c r="AG56" i="83"/>
  <c r="AG35" i="83"/>
  <c r="AG26" i="83"/>
  <c r="AG140" i="83"/>
  <c r="AF122" i="83"/>
  <c r="AF86" i="83"/>
  <c r="AF81" i="83"/>
  <c r="A425" i="83"/>
  <c r="AG413" i="83"/>
  <c r="AG50" i="83"/>
  <c r="AG417" i="83"/>
  <c r="AG416" i="83"/>
  <c r="A404" i="83"/>
  <c r="AG402" i="83"/>
  <c r="AG158" i="83"/>
  <c r="AF125" i="83"/>
  <c r="AG25" i="83"/>
  <c r="AG23" i="83"/>
  <c r="AG18" i="83"/>
  <c r="AF421" i="83"/>
  <c r="AG410" i="83"/>
  <c r="AG408" i="83"/>
  <c r="AG407" i="83"/>
  <c r="AG155" i="83"/>
  <c r="AG146" i="83"/>
  <c r="AF93" i="83"/>
  <c r="AG65" i="83"/>
  <c r="AG59" i="83"/>
  <c r="AG30" i="83"/>
  <c r="AG22" i="83"/>
  <c r="AG425" i="83"/>
  <c r="AG422" i="83"/>
  <c r="AG420" i="83"/>
  <c r="A417" i="83"/>
  <c r="AG165" i="83"/>
  <c r="AG71" i="83"/>
  <c r="U412" i="93"/>
  <c r="AB412" i="83"/>
  <c r="U423" i="93"/>
  <c r="AB423" i="83"/>
  <c r="AF160" i="83"/>
  <c r="AG160" i="83"/>
  <c r="AF159" i="83"/>
  <c r="AG159" i="83"/>
  <c r="AG149" i="83"/>
  <c r="AF139" i="83"/>
  <c r="AF161" i="83"/>
  <c r="AF140" i="83"/>
  <c r="AF127" i="83"/>
  <c r="AG125" i="83"/>
  <c r="AF124" i="83"/>
  <c r="AF117" i="83"/>
  <c r="AF108" i="83"/>
  <c r="AF106" i="83"/>
  <c r="AF100" i="83"/>
  <c r="AF85" i="83"/>
  <c r="AG64" i="83"/>
  <c r="AG424" i="83"/>
  <c r="AB408" i="83"/>
  <c r="U411" i="93"/>
  <c r="AB411" i="83"/>
  <c r="U416" i="93"/>
  <c r="AB416" i="83"/>
  <c r="U418" i="93"/>
  <c r="AB418" i="83"/>
  <c r="U414" i="93"/>
  <c r="AB414" i="83"/>
  <c r="A400" i="83"/>
  <c r="AF164" i="83"/>
  <c r="AF157" i="83"/>
  <c r="AF156" i="83"/>
  <c r="AF152" i="83"/>
  <c r="AF148" i="83"/>
  <c r="AF147" i="83"/>
  <c r="AF137" i="83"/>
  <c r="AG136" i="83"/>
  <c r="AF134" i="83"/>
  <c r="AF131" i="83"/>
  <c r="AF118" i="83"/>
  <c r="AF116" i="83"/>
  <c r="AF115" i="83"/>
  <c r="AF109" i="83"/>
  <c r="AF107" i="83"/>
  <c r="AG47" i="83"/>
  <c r="AG29" i="83"/>
  <c r="A406" i="83"/>
  <c r="AG404" i="83"/>
  <c r="AG100" i="83"/>
  <c r="U419" i="93"/>
  <c r="AB419" i="83"/>
  <c r="U409" i="93"/>
  <c r="AB409" i="83"/>
  <c r="AF163" i="83"/>
  <c r="AF162" i="83"/>
  <c r="AF155" i="83"/>
  <c r="AF151" i="83"/>
  <c r="AF150" i="83"/>
  <c r="AF146" i="83"/>
  <c r="AF144" i="83"/>
  <c r="AF138" i="83"/>
  <c r="AG131" i="83"/>
  <c r="AF130" i="83"/>
  <c r="AF119" i="83"/>
  <c r="AG118" i="83"/>
  <c r="AF113" i="83"/>
  <c r="AF110" i="83"/>
  <c r="AG109" i="83"/>
  <c r="AF102" i="83"/>
  <c r="U405" i="93"/>
  <c r="AB405" i="83"/>
  <c r="U424" i="93"/>
  <c r="AB424" i="83"/>
  <c r="AF165" i="83"/>
  <c r="AF143" i="83"/>
  <c r="AF142" i="83"/>
  <c r="AF135" i="83"/>
  <c r="AF129" i="83"/>
  <c r="AG122" i="83"/>
  <c r="AF121" i="83"/>
  <c r="AF111" i="83"/>
  <c r="AG104" i="83"/>
  <c r="AF103" i="83"/>
  <c r="AG66" i="83"/>
  <c r="AG48" i="83"/>
  <c r="AG412" i="83"/>
  <c r="AF101" i="83"/>
  <c r="AF97" i="83"/>
  <c r="U426" i="93"/>
  <c r="AB426" i="83"/>
  <c r="U428" i="93"/>
  <c r="AB428" i="83"/>
  <c r="AF158" i="83"/>
  <c r="AG157" i="83"/>
  <c r="AG156" i="83"/>
  <c r="AF154" i="83"/>
  <c r="AF153" i="83"/>
  <c r="AF149" i="83"/>
  <c r="AG148" i="83"/>
  <c r="AG147" i="83"/>
  <c r="AF145" i="83"/>
  <c r="AF136" i="83"/>
  <c r="AG134" i="83"/>
  <c r="AF133" i="83"/>
  <c r="AF126" i="83"/>
  <c r="AF120" i="83"/>
  <c r="AG113" i="83"/>
  <c r="AF112" i="83"/>
  <c r="AF99" i="83"/>
  <c r="AF428" i="83"/>
  <c r="AG428" i="83"/>
  <c r="AF95" i="83"/>
  <c r="AF92" i="83"/>
  <c r="AF91" i="83"/>
  <c r="AF87" i="83"/>
  <c r="AF80" i="83"/>
  <c r="AF79" i="83"/>
  <c r="AF74" i="83"/>
  <c r="AG70" i="83"/>
  <c r="AG57" i="83"/>
  <c r="AG55" i="83"/>
  <c r="AG39" i="83"/>
  <c r="AG31" i="83"/>
  <c r="AG426" i="83"/>
  <c r="AF419" i="83"/>
  <c r="AF415" i="83"/>
  <c r="AF414" i="83"/>
  <c r="AF404" i="83"/>
  <c r="AF403" i="83"/>
  <c r="AF88" i="83"/>
  <c r="AG60" i="83"/>
  <c r="AG58" i="83"/>
  <c r="AF52" i="83"/>
  <c r="AG42" i="83"/>
  <c r="AG34" i="83"/>
  <c r="AG24" i="83"/>
  <c r="AG19" i="83"/>
  <c r="AF427" i="83"/>
  <c r="AG423" i="83"/>
  <c r="A422" i="83"/>
  <c r="AG415" i="83"/>
  <c r="AF413" i="83"/>
  <c r="A413" i="83"/>
  <c r="A408" i="83"/>
  <c r="AG95" i="83"/>
  <c r="AF94" i="83"/>
  <c r="AF83" i="83"/>
  <c r="AF77" i="83"/>
  <c r="AG73" i="83"/>
  <c r="AF68" i="83"/>
  <c r="AG63" i="83"/>
  <c r="AG61" i="83"/>
  <c r="AF55" i="83"/>
  <c r="AF53" i="83"/>
  <c r="AG45" i="83"/>
  <c r="AG43" i="83"/>
  <c r="AG37" i="83"/>
  <c r="AF34" i="83"/>
  <c r="AG27" i="83"/>
  <c r="AF19" i="83"/>
  <c r="AG427" i="83"/>
  <c r="A426" i="83"/>
  <c r="AF424" i="83"/>
  <c r="AF420" i="83"/>
  <c r="A414" i="83"/>
  <c r="AF412" i="83"/>
  <c r="AF411" i="83"/>
  <c r="AF402" i="83"/>
  <c r="AF84" i="83"/>
  <c r="AF82" i="83"/>
  <c r="AF78" i="83"/>
  <c r="AG76" i="83"/>
  <c r="AF61" i="83"/>
  <c r="AG51" i="83"/>
  <c r="AG49" i="83"/>
  <c r="AF43" i="83"/>
  <c r="AG33" i="83"/>
  <c r="AF425" i="83"/>
  <c r="AG421" i="83"/>
  <c r="AF418" i="83"/>
  <c r="AF417" i="83"/>
  <c r="AF410" i="83"/>
  <c r="A410" i="83"/>
  <c r="AF409" i="83"/>
  <c r="AF408" i="83"/>
  <c r="AF98" i="83"/>
  <c r="AF90" i="83"/>
  <c r="AF89" i="83"/>
  <c r="AF64" i="83"/>
  <c r="AG54" i="83"/>
  <c r="AG52" i="83"/>
  <c r="AG36" i="83"/>
  <c r="AG28" i="83"/>
  <c r="AF25" i="83"/>
  <c r="AG21" i="83"/>
  <c r="A428" i="83"/>
  <c r="AF422" i="83"/>
  <c r="AG418" i="83"/>
  <c r="AF416" i="83"/>
  <c r="A416" i="83"/>
  <c r="A411" i="83"/>
  <c r="AF407" i="83"/>
  <c r="A407" i="83"/>
  <c r="AF406" i="83"/>
  <c r="AF405" i="83"/>
  <c r="AG403" i="83"/>
  <c r="A402" i="83"/>
  <c r="AH419" i="83"/>
  <c r="AH416" i="83"/>
  <c r="AH413" i="83"/>
  <c r="AH410" i="83"/>
  <c r="AH407" i="83"/>
  <c r="AH404" i="83"/>
  <c r="AH411" i="83"/>
  <c r="AH408" i="83"/>
  <c r="AH405" i="83"/>
  <c r="AH402" i="83"/>
  <c r="AF426" i="83"/>
  <c r="AF423" i="83"/>
  <c r="AF71" i="83"/>
  <c r="AG77" i="83"/>
  <c r="AG74" i="83"/>
  <c r="AG68" i="83"/>
  <c r="AF50" i="83"/>
  <c r="AF32" i="83"/>
  <c r="AF31" i="83"/>
  <c r="AG132" i="83"/>
  <c r="AF35" i="83"/>
  <c r="AF20" i="83"/>
  <c r="AG143" i="83"/>
  <c r="AG139" i="83"/>
  <c r="AG130" i="83"/>
  <c r="AG121" i="83"/>
  <c r="AG116" i="83"/>
  <c r="AG112" i="83"/>
  <c r="AG107" i="83"/>
  <c r="AG103" i="83"/>
  <c r="AG98" i="83"/>
  <c r="AG94" i="83"/>
  <c r="AG91" i="83"/>
  <c r="AG90" i="83"/>
  <c r="AG85" i="83"/>
  <c r="AG84" i="83"/>
  <c r="AG79" i="83"/>
  <c r="AG78" i="83"/>
  <c r="AG75" i="83"/>
  <c r="AF75" i="83"/>
  <c r="AG72" i="83"/>
  <c r="AF72" i="83"/>
  <c r="AG69" i="83"/>
  <c r="AF69" i="83"/>
  <c r="AF58" i="83"/>
  <c r="AF56" i="83"/>
  <c r="AF46" i="83"/>
  <c r="AF40" i="83"/>
  <c r="AF38" i="83"/>
  <c r="AF37" i="83"/>
  <c r="AG123" i="83"/>
  <c r="AG105" i="83"/>
  <c r="AG96" i="83"/>
  <c r="AG144" i="83"/>
  <c r="AG135" i="83"/>
  <c r="AG126" i="83"/>
  <c r="AG117" i="83"/>
  <c r="AG108" i="83"/>
  <c r="AG99" i="83"/>
  <c r="AF67" i="83"/>
  <c r="AF59" i="83"/>
  <c r="AF41" i="83"/>
  <c r="AF23" i="83"/>
  <c r="AF22" i="83"/>
  <c r="AG114" i="83"/>
  <c r="AG142" i="83"/>
  <c r="AG137" i="83"/>
  <c r="AG133" i="83"/>
  <c r="AG128" i="83"/>
  <c r="AG124" i="83"/>
  <c r="AG119" i="83"/>
  <c r="AG115" i="83"/>
  <c r="AG110" i="83"/>
  <c r="AG106" i="83"/>
  <c r="AG101" i="83"/>
  <c r="AG97" i="83"/>
  <c r="AG92" i="83"/>
  <c r="AG86" i="83"/>
  <c r="AG80" i="83"/>
  <c r="AF62" i="83"/>
  <c r="AF44" i="83"/>
  <c r="AF26" i="83"/>
  <c r="AG141" i="83"/>
  <c r="AF141" i="83"/>
  <c r="AG138" i="83"/>
  <c r="AF132" i="83"/>
  <c r="AG129" i="83"/>
  <c r="AF123" i="83"/>
  <c r="AG120" i="83"/>
  <c r="AF114" i="83"/>
  <c r="AG111" i="83"/>
  <c r="AF105" i="83"/>
  <c r="AG102" i="83"/>
  <c r="AF96" i="83"/>
  <c r="AG93" i="83"/>
  <c r="AG88" i="83"/>
  <c r="AG87" i="83"/>
  <c r="AG82" i="83"/>
  <c r="AG81" i="83"/>
  <c r="AF76" i="83"/>
  <c r="AF73" i="83"/>
  <c r="AF70" i="83"/>
  <c r="AF65" i="83"/>
  <c r="AF49" i="83"/>
  <c r="AF47" i="83"/>
  <c r="AF29" i="83"/>
  <c r="AF28" i="83"/>
  <c r="AF66" i="83"/>
  <c r="AF63" i="83"/>
  <c r="AF60" i="83"/>
  <c r="AF57" i="83"/>
  <c r="AF54" i="83"/>
  <c r="AF51" i="83"/>
  <c r="AF48" i="83"/>
  <c r="AF45" i="83"/>
  <c r="AF42" i="83"/>
  <c r="AF39" i="83"/>
  <c r="AF36" i="83"/>
  <c r="AF33" i="83"/>
  <c r="AF30" i="83"/>
  <c r="AF27" i="83"/>
  <c r="AF24" i="83"/>
  <c r="AF21" i="83"/>
  <c r="AF18" i="83"/>
  <c r="AG67" i="83"/>
  <c r="AG46" i="83"/>
  <c r="AG40" i="83"/>
  <c r="AG400" i="83"/>
  <c r="U406" i="93"/>
  <c r="U407" i="93"/>
  <c r="AG401" i="83"/>
  <c r="AF400" i="83"/>
  <c r="AF401" i="83"/>
  <c r="AG399" i="83"/>
  <c r="AG398" i="83"/>
  <c r="AF398" i="83"/>
  <c r="AF399" i="83"/>
  <c r="U415" i="93"/>
  <c r="N423" i="111"/>
  <c r="N420" i="111"/>
  <c r="N421" i="111"/>
  <c r="N411" i="111"/>
  <c r="U420" i="93"/>
  <c r="U422" i="93"/>
  <c r="U410" i="93"/>
  <c r="N414" i="111"/>
  <c r="N422" i="111"/>
  <c r="N413" i="111"/>
  <c r="N418" i="111"/>
  <c r="N412" i="111"/>
  <c r="N416" i="111"/>
  <c r="N415" i="111"/>
  <c r="N427" i="111"/>
  <c r="N425" i="111"/>
  <c r="N424" i="111"/>
  <c r="N428" i="111"/>
  <c r="N419" i="111"/>
  <c r="N410" i="111"/>
  <c r="L69" i="115"/>
  <c r="V406" i="93"/>
  <c r="AC406" i="83" s="1"/>
  <c r="V407" i="93"/>
  <c r="AC407" i="83" s="1"/>
  <c r="V408" i="93"/>
  <c r="AC408" i="83" s="1"/>
  <c r="V412" i="93"/>
  <c r="AC412" i="83" s="1"/>
  <c r="V414" i="93"/>
  <c r="AC414" i="83" s="1"/>
  <c r="V415" i="93"/>
  <c r="AC415" i="83" s="1"/>
  <c r="V416" i="93"/>
  <c r="AC416" i="83" s="1"/>
  <c r="V418" i="93"/>
  <c r="AC418" i="83" s="1"/>
  <c r="V419" i="93"/>
  <c r="AC419" i="83" s="1"/>
  <c r="V420" i="93"/>
  <c r="AC420" i="83" s="1"/>
  <c r="V422" i="93"/>
  <c r="AC422" i="83" s="1"/>
  <c r="V423" i="93"/>
  <c r="AC423" i="83" s="1"/>
  <c r="V424" i="93"/>
  <c r="AC424" i="83" s="1"/>
  <c r="V426" i="93"/>
  <c r="AC426" i="83" s="1"/>
  <c r="V428" i="93"/>
  <c r="AC428" i="83" s="1"/>
  <c r="V411" i="93" l="1"/>
  <c r="AC411" i="83" s="1"/>
  <c r="V410" i="93"/>
  <c r="AC410" i="83" s="1"/>
  <c r="C301" i="85"/>
  <c r="C302" i="85"/>
  <c r="C303" i="85"/>
  <c r="C304" i="85"/>
  <c r="C305" i="85"/>
  <c r="C306" i="85"/>
  <c r="C307" i="85"/>
  <c r="C300" i="85"/>
  <c r="D3" i="87"/>
  <c r="D4" i="87"/>
  <c r="D5" i="87"/>
  <c r="D6" i="87"/>
  <c r="D7" i="87"/>
  <c r="D8" i="87"/>
  <c r="D9" i="87"/>
  <c r="D10" i="87"/>
  <c r="D11" i="87"/>
  <c r="D2" i="87"/>
  <c r="C284" i="85"/>
  <c r="C285" i="85"/>
  <c r="C286" i="85"/>
  <c r="C287" i="85"/>
  <c r="C288" i="85"/>
  <c r="C289" i="85"/>
  <c r="C290" i="85"/>
  <c r="C291" i="85"/>
  <c r="C292" i="85"/>
  <c r="C293" i="85"/>
  <c r="C294" i="85"/>
  <c r="C295" i="85"/>
  <c r="C296" i="85"/>
  <c r="C297" i="85"/>
  <c r="C298" i="85"/>
  <c r="C299" i="85"/>
  <c r="AA16" i="93"/>
  <c r="AA17" i="93"/>
  <c r="AA18" i="93"/>
  <c r="AA19" i="93"/>
  <c r="AA20" i="93"/>
  <c r="R21" i="115" l="1"/>
  <c r="R27" i="115" s="1"/>
  <c r="R33" i="115" s="1"/>
  <c r="R39" i="115" s="1"/>
  <c r="R45" i="115" s="1"/>
  <c r="R51" i="115" s="1"/>
  <c r="R57" i="115" s="1"/>
  <c r="R63" i="115" s="1"/>
  <c r="R22" i="115"/>
  <c r="R28" i="115" s="1"/>
  <c r="R34" i="115" s="1"/>
  <c r="R40" i="115" s="1"/>
  <c r="R46" i="115" s="1"/>
  <c r="R52" i="115" s="1"/>
  <c r="R23" i="115"/>
  <c r="R29" i="115" s="1"/>
  <c r="R35" i="115" s="1"/>
  <c r="R41" i="115" s="1"/>
  <c r="R47" i="115" s="1"/>
  <c r="R53" i="115" s="1"/>
  <c r="R59" i="115" s="1"/>
  <c r="R65" i="115" s="1"/>
  <c r="R24" i="115"/>
  <c r="R30" i="115" s="1"/>
  <c r="R36" i="115" s="1"/>
  <c r="R42" i="115" s="1"/>
  <c r="R48" i="115" s="1"/>
  <c r="R54" i="115" s="1"/>
  <c r="R60" i="115" s="1"/>
  <c r="R66" i="115" s="1"/>
  <c r="R25" i="115"/>
  <c r="R31" i="115" s="1"/>
  <c r="R37" i="115" s="1"/>
  <c r="R43" i="115" s="1"/>
  <c r="R49" i="115" s="1"/>
  <c r="R20" i="115"/>
  <c r="R26" i="115" s="1"/>
  <c r="R32" i="115" s="1"/>
  <c r="R38" i="115" s="1"/>
  <c r="R44" i="115" s="1"/>
  <c r="R50" i="115" s="1"/>
  <c r="R56" i="115" s="1"/>
  <c r="R62" i="115" s="1"/>
  <c r="R55" i="115" l="1"/>
  <c r="R61" i="115" s="1"/>
  <c r="R67" i="115" s="1"/>
  <c r="R58" i="115"/>
  <c r="R64" i="115" s="1"/>
  <c r="AE12" i="93" l="1"/>
  <c r="AG68" i="115" l="1"/>
  <c r="AF68" i="115"/>
  <c r="AE68" i="115"/>
  <c r="G68" i="115"/>
  <c r="A68" i="115"/>
  <c r="AE3" i="115"/>
  <c r="AF3" i="115"/>
  <c r="AG3" i="115"/>
  <c r="AE4" i="115"/>
  <c r="AF4" i="115"/>
  <c r="AG4" i="115"/>
  <c r="AE5" i="115"/>
  <c r="AF5" i="115"/>
  <c r="AG5" i="115"/>
  <c r="AE6" i="115"/>
  <c r="AF6" i="115"/>
  <c r="AG6" i="115"/>
  <c r="AE7" i="115"/>
  <c r="AF7" i="115"/>
  <c r="AG7" i="115"/>
  <c r="AE8" i="115"/>
  <c r="AF8" i="115"/>
  <c r="AG8" i="115"/>
  <c r="AE9" i="115"/>
  <c r="AF9" i="115"/>
  <c r="AG9" i="115"/>
  <c r="AE10" i="115"/>
  <c r="AF10" i="115"/>
  <c r="AG10" i="115"/>
  <c r="AE11" i="115"/>
  <c r="AF11" i="115"/>
  <c r="AG11" i="115"/>
  <c r="AE12" i="115"/>
  <c r="AF12" i="115"/>
  <c r="AG12" i="115"/>
  <c r="AE32" i="115"/>
  <c r="AF32" i="115"/>
  <c r="AG32" i="115"/>
  <c r="AE33" i="115"/>
  <c r="AF33" i="115"/>
  <c r="AG33" i="115"/>
  <c r="AE34" i="115"/>
  <c r="AF34" i="115"/>
  <c r="AG34" i="115"/>
  <c r="AE35" i="115"/>
  <c r="AF35" i="115"/>
  <c r="AG35" i="115"/>
  <c r="AE36" i="115"/>
  <c r="AF36" i="115"/>
  <c r="AG36" i="115"/>
  <c r="AE37" i="115"/>
  <c r="AF37" i="115"/>
  <c r="AG37" i="115"/>
  <c r="AE38" i="115"/>
  <c r="AF38" i="115"/>
  <c r="AG38" i="115"/>
  <c r="AE39" i="115"/>
  <c r="AF39" i="115"/>
  <c r="AG39" i="115"/>
  <c r="AE40" i="115"/>
  <c r="AF40" i="115"/>
  <c r="AG40" i="115"/>
  <c r="AE41" i="115"/>
  <c r="AF41" i="115"/>
  <c r="AG41" i="115"/>
  <c r="AE42" i="115"/>
  <c r="AF42" i="115"/>
  <c r="AG42" i="115"/>
  <c r="AE43" i="115"/>
  <c r="AF43" i="115"/>
  <c r="AG43" i="115"/>
  <c r="AE44" i="115"/>
  <c r="AF44" i="115"/>
  <c r="AG44" i="115"/>
  <c r="AE45" i="115"/>
  <c r="AF45" i="115"/>
  <c r="AG45" i="115"/>
  <c r="AE46" i="115"/>
  <c r="AF46" i="115"/>
  <c r="AG46" i="115"/>
  <c r="AE47" i="115"/>
  <c r="AF47" i="115"/>
  <c r="AG47" i="115"/>
  <c r="AE48" i="115"/>
  <c r="AF48" i="115"/>
  <c r="AG48" i="115"/>
  <c r="AE49" i="115"/>
  <c r="AF49" i="115"/>
  <c r="AG49" i="115"/>
  <c r="AE50" i="115"/>
  <c r="AF50" i="115"/>
  <c r="AG50" i="115"/>
  <c r="AE51" i="115"/>
  <c r="AF51" i="115"/>
  <c r="AG51" i="115"/>
  <c r="AE52" i="115"/>
  <c r="AF52" i="115"/>
  <c r="AG52" i="115"/>
  <c r="AE53" i="115"/>
  <c r="AF53" i="115"/>
  <c r="AG53" i="115"/>
  <c r="AE54" i="115"/>
  <c r="AF54" i="115"/>
  <c r="AG54" i="115"/>
  <c r="AE55" i="115"/>
  <c r="AF55" i="115"/>
  <c r="AG55" i="115"/>
  <c r="AE56" i="115"/>
  <c r="AF56" i="115"/>
  <c r="AG56" i="115"/>
  <c r="AE57" i="115"/>
  <c r="AF57" i="115"/>
  <c r="AG57" i="115"/>
  <c r="AE58" i="115"/>
  <c r="AF58" i="115"/>
  <c r="AG58" i="115"/>
  <c r="AE59" i="115"/>
  <c r="AF59" i="115"/>
  <c r="AG59" i="115"/>
  <c r="AE60" i="115"/>
  <c r="AF60" i="115"/>
  <c r="AG60" i="115"/>
  <c r="AE61" i="115"/>
  <c r="AF61" i="115"/>
  <c r="AG61" i="115"/>
  <c r="AE62" i="115"/>
  <c r="AF62" i="115"/>
  <c r="AG62" i="115"/>
  <c r="AE63" i="115"/>
  <c r="AF63" i="115"/>
  <c r="AG63" i="115"/>
  <c r="AE64" i="115"/>
  <c r="AF64" i="115"/>
  <c r="AG64" i="115"/>
  <c r="AE65" i="115"/>
  <c r="AF65" i="115"/>
  <c r="AG65" i="115"/>
  <c r="AE66" i="115"/>
  <c r="AF66" i="115"/>
  <c r="AG66" i="115"/>
  <c r="AE67" i="115"/>
  <c r="AF67" i="115"/>
  <c r="AG67" i="115"/>
  <c r="AE14" i="115"/>
  <c r="AF14" i="115"/>
  <c r="AG14" i="115"/>
  <c r="AE15" i="115"/>
  <c r="AF15" i="115"/>
  <c r="AG15" i="115"/>
  <c r="AE16" i="115"/>
  <c r="AF16" i="115"/>
  <c r="AG16" i="115"/>
  <c r="AE17" i="115"/>
  <c r="AF17" i="115"/>
  <c r="AG17" i="115"/>
  <c r="AE18" i="115"/>
  <c r="AF18" i="115"/>
  <c r="AG18" i="115"/>
  <c r="AE19" i="115"/>
  <c r="AF19" i="115"/>
  <c r="AG19" i="115"/>
  <c r="AE20" i="115"/>
  <c r="AF20" i="115"/>
  <c r="AG20" i="115"/>
  <c r="AE21" i="115"/>
  <c r="AF21" i="115"/>
  <c r="AG21" i="115"/>
  <c r="AE22" i="115"/>
  <c r="AF22" i="115"/>
  <c r="AG22" i="115"/>
  <c r="AE23" i="115"/>
  <c r="AF23" i="115"/>
  <c r="AG23" i="115"/>
  <c r="AE24" i="115"/>
  <c r="AF24" i="115"/>
  <c r="AG24" i="115"/>
  <c r="AE25" i="115"/>
  <c r="AF25" i="115"/>
  <c r="AG25" i="115"/>
  <c r="AE26" i="115"/>
  <c r="AF26" i="115"/>
  <c r="AG26" i="115"/>
  <c r="AE27" i="115"/>
  <c r="AF27" i="115"/>
  <c r="AG27" i="115"/>
  <c r="AE28" i="115"/>
  <c r="AF28" i="115"/>
  <c r="AG28" i="115"/>
  <c r="AE29" i="115"/>
  <c r="AF29" i="115"/>
  <c r="AG29" i="115"/>
  <c r="AE30" i="115"/>
  <c r="AF30" i="115"/>
  <c r="AG30" i="115"/>
  <c r="AE31" i="115"/>
  <c r="AF31" i="115"/>
  <c r="AG31" i="115"/>
  <c r="A61" i="115"/>
  <c r="A62" i="115"/>
  <c r="A63" i="115"/>
  <c r="A64" i="115"/>
  <c r="A65" i="115"/>
  <c r="A66" i="115"/>
  <c r="A67" i="115"/>
  <c r="D67" i="115" s="1"/>
  <c r="G20" i="115"/>
  <c r="G21" i="115"/>
  <c r="G22" i="115"/>
  <c r="G23" i="115"/>
  <c r="G24" i="115"/>
  <c r="G25" i="115"/>
  <c r="G26" i="115"/>
  <c r="G27" i="115"/>
  <c r="G28" i="115"/>
  <c r="G29" i="115"/>
  <c r="G30" i="115"/>
  <c r="G31" i="115"/>
  <c r="G32" i="115"/>
  <c r="G33" i="115"/>
  <c r="G34" i="115"/>
  <c r="G35" i="115"/>
  <c r="G36" i="115"/>
  <c r="G37" i="115"/>
  <c r="G38" i="115"/>
  <c r="G39" i="115"/>
  <c r="G40" i="115"/>
  <c r="G41" i="115"/>
  <c r="G42" i="115"/>
  <c r="G43" i="115"/>
  <c r="G44" i="115"/>
  <c r="G45" i="115"/>
  <c r="G46" i="115"/>
  <c r="G47" i="115"/>
  <c r="G48" i="115"/>
  <c r="G49" i="115"/>
  <c r="G50" i="115"/>
  <c r="G51" i="115"/>
  <c r="G52" i="115"/>
  <c r="G53" i="115"/>
  <c r="G54" i="115"/>
  <c r="G55" i="115"/>
  <c r="G56" i="115"/>
  <c r="G57" i="115"/>
  <c r="G58" i="115"/>
  <c r="G59" i="115"/>
  <c r="G60" i="115"/>
  <c r="G61" i="115"/>
  <c r="G62" i="115"/>
  <c r="G63" i="115"/>
  <c r="G64" i="115"/>
  <c r="G65" i="115"/>
  <c r="G66" i="115"/>
  <c r="G67" i="115"/>
  <c r="G14" i="115"/>
  <c r="G15" i="115"/>
  <c r="G16" i="115"/>
  <c r="G17" i="115"/>
  <c r="G18" i="115"/>
  <c r="G19" i="115"/>
  <c r="A32" i="115"/>
  <c r="A33" i="115"/>
  <c r="A34" i="115"/>
  <c r="A35" i="115"/>
  <c r="A36" i="115"/>
  <c r="A37" i="115"/>
  <c r="A38" i="115"/>
  <c r="A39" i="115"/>
  <c r="A40" i="115"/>
  <c r="D40" i="115" s="1"/>
  <c r="A41" i="115"/>
  <c r="A42" i="115"/>
  <c r="A43" i="115"/>
  <c r="A44" i="115"/>
  <c r="A45" i="115"/>
  <c r="D45" i="115" s="1"/>
  <c r="A46" i="115"/>
  <c r="A47" i="115"/>
  <c r="A48" i="115"/>
  <c r="D48" i="115" s="1"/>
  <c r="A49" i="115"/>
  <c r="A50" i="115"/>
  <c r="D50" i="115" s="1"/>
  <c r="A51" i="115"/>
  <c r="A52" i="115"/>
  <c r="A53" i="115"/>
  <c r="A54" i="115"/>
  <c r="D54" i="115" s="1"/>
  <c r="A55" i="115"/>
  <c r="A56" i="115"/>
  <c r="D56" i="115" s="1"/>
  <c r="A57" i="115"/>
  <c r="A58" i="115"/>
  <c r="A59" i="115"/>
  <c r="D59" i="115" s="1"/>
  <c r="A60" i="115"/>
  <c r="A14" i="115"/>
  <c r="A15" i="115"/>
  <c r="D15" i="115" s="1"/>
  <c r="A16" i="115"/>
  <c r="A17" i="115"/>
  <c r="A18" i="115"/>
  <c r="D18" i="115" s="1"/>
  <c r="A19" i="115"/>
  <c r="A20" i="115"/>
  <c r="D20" i="115" s="1"/>
  <c r="A21" i="115"/>
  <c r="A22" i="115"/>
  <c r="A23" i="115"/>
  <c r="D23" i="115" s="1"/>
  <c r="A24" i="115"/>
  <c r="A25" i="115"/>
  <c r="A26" i="115"/>
  <c r="A27" i="115"/>
  <c r="A28" i="115"/>
  <c r="D28" i="115" s="1"/>
  <c r="A29" i="115"/>
  <c r="A30" i="115"/>
  <c r="A31" i="115"/>
  <c r="D31" i="115" s="1"/>
  <c r="G13" i="115"/>
  <c r="A13" i="115"/>
  <c r="G3" i="115"/>
  <c r="G4" i="115"/>
  <c r="G5" i="115"/>
  <c r="G6" i="115"/>
  <c r="G7" i="115"/>
  <c r="G8" i="115"/>
  <c r="G9" i="115"/>
  <c r="G10" i="115"/>
  <c r="G11" i="115"/>
  <c r="A3" i="115"/>
  <c r="D3" i="115" s="1"/>
  <c r="A4" i="115"/>
  <c r="A5" i="115"/>
  <c r="A6" i="115"/>
  <c r="A7" i="115"/>
  <c r="A8" i="115"/>
  <c r="A9" i="115"/>
  <c r="D9" i="115" s="1"/>
  <c r="A10" i="115"/>
  <c r="D10" i="115" s="1"/>
  <c r="A11" i="115"/>
  <c r="A12" i="115"/>
  <c r="C12" i="115" l="1"/>
  <c r="D12" i="115"/>
  <c r="C6" i="115"/>
  <c r="D6" i="115"/>
  <c r="C22" i="115"/>
  <c r="D22" i="115"/>
  <c r="C16" i="115"/>
  <c r="D16" i="115"/>
  <c r="C57" i="115"/>
  <c r="D57" i="115"/>
  <c r="C51" i="115"/>
  <c r="D51" i="115"/>
  <c r="C39" i="115"/>
  <c r="D39" i="115"/>
  <c r="C33" i="115"/>
  <c r="D33" i="115"/>
  <c r="C63" i="115"/>
  <c r="D63" i="115"/>
  <c r="C11" i="115"/>
  <c r="D11" i="115"/>
  <c r="C5" i="115"/>
  <c r="D5" i="115"/>
  <c r="C13" i="115"/>
  <c r="D13" i="115"/>
  <c r="C27" i="115"/>
  <c r="D27" i="115"/>
  <c r="C21" i="115"/>
  <c r="D21" i="115"/>
  <c r="C44" i="115"/>
  <c r="D44" i="115"/>
  <c r="C38" i="115"/>
  <c r="D38" i="115"/>
  <c r="C32" i="115"/>
  <c r="D32" i="115"/>
  <c r="C62" i="115"/>
  <c r="D62" i="115"/>
  <c r="C4" i="115"/>
  <c r="D4" i="115"/>
  <c r="C26" i="115"/>
  <c r="D26" i="115"/>
  <c r="C14" i="115"/>
  <c r="D14" i="115"/>
  <c r="C55" i="115"/>
  <c r="D55" i="115"/>
  <c r="C49" i="115"/>
  <c r="D49" i="115"/>
  <c r="C43" i="115"/>
  <c r="D43" i="115"/>
  <c r="C37" i="115"/>
  <c r="D37" i="115"/>
  <c r="C61" i="115"/>
  <c r="D61" i="115"/>
  <c r="C25" i="115"/>
  <c r="D25" i="115"/>
  <c r="C19" i="115"/>
  <c r="D19" i="115"/>
  <c r="C60" i="115"/>
  <c r="D60" i="115"/>
  <c r="C42" i="115"/>
  <c r="D42" i="115"/>
  <c r="C36" i="115"/>
  <c r="D36" i="115"/>
  <c r="C66" i="115"/>
  <c r="D66" i="115"/>
  <c r="C8" i="115"/>
  <c r="D8" i="115"/>
  <c r="C30" i="115"/>
  <c r="D30" i="115"/>
  <c r="C24" i="115"/>
  <c r="D24" i="115"/>
  <c r="C53" i="115"/>
  <c r="D53" i="115"/>
  <c r="C47" i="115"/>
  <c r="D47" i="115"/>
  <c r="C41" i="115"/>
  <c r="D41" i="115"/>
  <c r="C35" i="115"/>
  <c r="D35" i="115"/>
  <c r="C65" i="115"/>
  <c r="D65" i="115"/>
  <c r="C7" i="115"/>
  <c r="D7" i="115"/>
  <c r="C29" i="115"/>
  <c r="D29" i="115"/>
  <c r="C17" i="115"/>
  <c r="D17" i="115"/>
  <c r="C58" i="115"/>
  <c r="D58" i="115"/>
  <c r="C52" i="115"/>
  <c r="D52" i="115"/>
  <c r="C46" i="115"/>
  <c r="D46" i="115"/>
  <c r="C34" i="115"/>
  <c r="D34" i="115"/>
  <c r="C64" i="115"/>
  <c r="D64" i="115"/>
  <c r="C48" i="115"/>
  <c r="C67" i="115"/>
  <c r="C50" i="115"/>
  <c r="C56" i="115"/>
  <c r="C59" i="115"/>
  <c r="C18" i="115"/>
  <c r="C54" i="115"/>
  <c r="C10" i="115"/>
  <c r="C9" i="115"/>
  <c r="C40" i="115"/>
  <c r="C3" i="115"/>
  <c r="C45" i="115"/>
  <c r="C23" i="115"/>
  <c r="C28" i="115"/>
  <c r="C15" i="115"/>
  <c r="C31" i="115"/>
  <c r="C20" i="115"/>
  <c r="Z94" i="73" l="1"/>
  <c r="AB94" i="73"/>
  <c r="AC94" i="73"/>
  <c r="AD94" i="73"/>
  <c r="AE94" i="73"/>
  <c r="AF94" i="73"/>
  <c r="Z88" i="73"/>
  <c r="AB88" i="73"/>
  <c r="AC88" i="73"/>
  <c r="AD88" i="73"/>
  <c r="AE88" i="73"/>
  <c r="AF88" i="73"/>
  <c r="Z89" i="73"/>
  <c r="AB89" i="73"/>
  <c r="AC89" i="73"/>
  <c r="AD89" i="73"/>
  <c r="AE89" i="73"/>
  <c r="AF89" i="73"/>
  <c r="Z90" i="73"/>
  <c r="AB90" i="73"/>
  <c r="AC90" i="73"/>
  <c r="AD90" i="73"/>
  <c r="AE90" i="73"/>
  <c r="AF90" i="73"/>
  <c r="Z91" i="73"/>
  <c r="AB91" i="73"/>
  <c r="AC91" i="73"/>
  <c r="AD91" i="73"/>
  <c r="AE91" i="73"/>
  <c r="AF91" i="73"/>
  <c r="Z92" i="73"/>
  <c r="AB92" i="73"/>
  <c r="AC92" i="73"/>
  <c r="AD92" i="73"/>
  <c r="AE92" i="73"/>
  <c r="AF92" i="73"/>
  <c r="Z93" i="73"/>
  <c r="AB93" i="73"/>
  <c r="AC93" i="73"/>
  <c r="AD93" i="73"/>
  <c r="AE93" i="73"/>
  <c r="AF93" i="73"/>
  <c r="AF60" i="73" l="1"/>
  <c r="AF61" i="73"/>
  <c r="AF62" i="73"/>
  <c r="AF63" i="73"/>
  <c r="AF64" i="73"/>
  <c r="AF65" i="73"/>
  <c r="AF66" i="73"/>
  <c r="AF67" i="73"/>
  <c r="AF68" i="73"/>
  <c r="AF69" i="73"/>
  <c r="AF70" i="73"/>
  <c r="AF71" i="73"/>
  <c r="AF72" i="73"/>
  <c r="AF73" i="73"/>
  <c r="AF74" i="73"/>
  <c r="AF75" i="73"/>
  <c r="AF76" i="73"/>
  <c r="AF77" i="73"/>
  <c r="AF78" i="73"/>
  <c r="AF79" i="73"/>
  <c r="AF80" i="73"/>
  <c r="AF81" i="73"/>
  <c r="AF82" i="73"/>
  <c r="AF83" i="73"/>
  <c r="AF84" i="73"/>
  <c r="AF85" i="73"/>
  <c r="AF86" i="73"/>
  <c r="AF87" i="73"/>
  <c r="AF2" i="115"/>
  <c r="AE2" i="115"/>
  <c r="AF13" i="115"/>
  <c r="AE13" i="115"/>
  <c r="G2" i="115"/>
  <c r="AE87" i="73" l="1"/>
  <c r="AE86" i="73"/>
  <c r="AE85" i="73"/>
  <c r="AE84" i="73"/>
  <c r="AE83" i="73"/>
  <c r="AE82" i="73"/>
  <c r="AE81" i="73"/>
  <c r="AE80" i="73"/>
  <c r="AE79" i="73"/>
  <c r="AE78" i="73"/>
  <c r="AE77" i="73"/>
  <c r="AE76" i="73"/>
  <c r="AE75" i="73"/>
  <c r="AE74" i="73"/>
  <c r="AE73" i="73"/>
  <c r="AE72" i="73"/>
  <c r="AE71" i="73"/>
  <c r="AE70" i="73"/>
  <c r="AE69" i="73"/>
  <c r="AE68" i="73"/>
  <c r="AE67" i="73"/>
  <c r="AE66" i="73"/>
  <c r="AE65" i="73"/>
  <c r="AE64" i="73"/>
  <c r="AE63" i="73"/>
  <c r="AE62" i="73"/>
  <c r="AE61" i="73"/>
  <c r="AE60" i="73"/>
  <c r="A2" i="115" l="1"/>
  <c r="C2" i="115" l="1"/>
  <c r="D2" i="115"/>
  <c r="AG13" i="115" l="1"/>
  <c r="G12" i="115"/>
  <c r="AG2" i="115"/>
  <c r="A1" i="111"/>
  <c r="B405" i="93"/>
  <c r="V405" i="93" s="1"/>
  <c r="AC405" i="83" s="1"/>
  <c r="C283" i="85"/>
  <c r="C282" i="85"/>
  <c r="C281" i="85"/>
  <c r="C280" i="85"/>
  <c r="C279" i="85"/>
  <c r="C278" i="85"/>
  <c r="C277" i="85"/>
  <c r="C276" i="85"/>
  <c r="C275" i="85"/>
  <c r="C274" i="85"/>
  <c r="C273" i="85"/>
  <c r="C272" i="85"/>
  <c r="C271" i="85"/>
  <c r="C266" i="85" l="1"/>
  <c r="C267" i="85"/>
  <c r="C268" i="85"/>
  <c r="C269" i="85"/>
  <c r="C270" i="85"/>
  <c r="B404" i="93"/>
  <c r="C220" i="85" l="1"/>
  <c r="C221" i="85"/>
  <c r="C222" i="85"/>
  <c r="C223" i="85"/>
  <c r="C224" i="85"/>
  <c r="C225" i="85"/>
  <c r="C226" i="85"/>
  <c r="C227" i="85"/>
  <c r="C228" i="85"/>
  <c r="C229" i="85"/>
  <c r="C230" i="85"/>
  <c r="C231" i="85"/>
  <c r="C232" i="85"/>
  <c r="C233" i="85"/>
  <c r="C234" i="85"/>
  <c r="C235" i="85"/>
  <c r="C236" i="85"/>
  <c r="C237" i="85"/>
  <c r="C238" i="85"/>
  <c r="C239" i="85"/>
  <c r="C240" i="85"/>
  <c r="C241" i="85"/>
  <c r="C242" i="85"/>
  <c r="C243" i="85"/>
  <c r="C244" i="85"/>
  <c r="C245" i="85"/>
  <c r="C246" i="85"/>
  <c r="C247" i="85"/>
  <c r="C248" i="85"/>
  <c r="C249" i="85"/>
  <c r="C250" i="85"/>
  <c r="C251" i="85"/>
  <c r="C252" i="85"/>
  <c r="C253" i="85"/>
  <c r="C254" i="85"/>
  <c r="C255" i="85"/>
  <c r="C256" i="85"/>
  <c r="C257" i="85"/>
  <c r="C258" i="85"/>
  <c r="C259" i="85"/>
  <c r="C260" i="85"/>
  <c r="C261" i="85"/>
  <c r="C262" i="85"/>
  <c r="C263" i="85"/>
  <c r="C264" i="85"/>
  <c r="C265" i="85"/>
  <c r="C163" i="85"/>
  <c r="C164" i="85"/>
  <c r="C165" i="85"/>
  <c r="C166" i="85"/>
  <c r="C167" i="85"/>
  <c r="C168" i="85"/>
  <c r="C169" i="85"/>
  <c r="C170" i="85"/>
  <c r="C171" i="85"/>
  <c r="C172" i="85"/>
  <c r="C173" i="85"/>
  <c r="C174" i="85"/>
  <c r="C175" i="85"/>
  <c r="C176" i="85"/>
  <c r="C177" i="85"/>
  <c r="C178" i="85"/>
  <c r="C179" i="85"/>
  <c r="C180" i="85"/>
  <c r="C181" i="85"/>
  <c r="C182" i="85"/>
  <c r="C183" i="85"/>
  <c r="C184" i="85"/>
  <c r="C185" i="85"/>
  <c r="C186" i="85"/>
  <c r="C187" i="85"/>
  <c r="C188" i="85"/>
  <c r="C189" i="85"/>
  <c r="C190" i="85"/>
  <c r="C191" i="85"/>
  <c r="C192" i="85"/>
  <c r="C193" i="85"/>
  <c r="C194" i="85"/>
  <c r="C195" i="85"/>
  <c r="C196" i="85"/>
  <c r="C197" i="85"/>
  <c r="C198" i="85"/>
  <c r="C199" i="85"/>
  <c r="C200" i="85"/>
  <c r="C201" i="85"/>
  <c r="C202" i="85"/>
  <c r="C203" i="85"/>
  <c r="C204" i="85"/>
  <c r="C205" i="85"/>
  <c r="C206" i="85"/>
  <c r="C207" i="85"/>
  <c r="C208" i="85"/>
  <c r="C209" i="85"/>
  <c r="C210" i="85"/>
  <c r="C211" i="85"/>
  <c r="C212" i="85"/>
  <c r="C213" i="85"/>
  <c r="C214" i="85"/>
  <c r="C215" i="85"/>
  <c r="C216" i="85"/>
  <c r="C217" i="85"/>
  <c r="C218" i="85"/>
  <c r="C219" i="85"/>
  <c r="C162" i="85"/>
  <c r="AE399" i="93" l="1"/>
  <c r="AE373" i="93"/>
  <c r="AA399" i="93" l="1"/>
  <c r="AA391" i="93"/>
  <c r="AA382" i="93"/>
  <c r="AA373" i="93"/>
  <c r="AA365" i="93"/>
  <c r="AA356" i="93"/>
  <c r="AA402" i="93"/>
  <c r="AA376" i="93"/>
  <c r="R4" i="93"/>
  <c r="R6" i="93"/>
  <c r="R7" i="93"/>
  <c r="R8" i="93"/>
  <c r="R10" i="93"/>
  <c r="R11" i="93"/>
  <c r="R12" i="93"/>
  <c r="R13" i="93"/>
  <c r="R14" i="93"/>
  <c r="R16" i="93"/>
  <c r="R17" i="93"/>
  <c r="R18" i="93"/>
  <c r="R19" i="93"/>
  <c r="R20" i="93"/>
  <c r="R22" i="93"/>
  <c r="R23" i="93"/>
  <c r="R24" i="93"/>
  <c r="R25" i="93"/>
  <c r="R27" i="93"/>
  <c r="R28" i="93"/>
  <c r="R29" i="93"/>
  <c r="R30" i="93"/>
  <c r="R32" i="93"/>
  <c r="R34" i="93"/>
  <c r="R35" i="93"/>
  <c r="R37" i="93"/>
  <c r="R38" i="93"/>
  <c r="R39" i="93"/>
  <c r="R40" i="93"/>
  <c r="R42" i="93"/>
  <c r="R44" i="93"/>
  <c r="R45" i="93"/>
  <c r="R47" i="93"/>
  <c r="R48" i="93"/>
  <c r="R49" i="93"/>
  <c r="R50" i="93"/>
  <c r="R52" i="93"/>
  <c r="R53" i="93"/>
  <c r="R55" i="93"/>
  <c r="R56" i="93"/>
  <c r="R58" i="93"/>
  <c r="R59" i="93"/>
  <c r="R60" i="93"/>
  <c r="R61" i="93"/>
  <c r="R64" i="93"/>
  <c r="R65" i="93"/>
  <c r="R66" i="93"/>
  <c r="R67" i="93"/>
  <c r="R68" i="93"/>
  <c r="R70" i="93"/>
  <c r="R71" i="93"/>
  <c r="R72" i="93"/>
  <c r="R73" i="93"/>
  <c r="R75" i="93"/>
  <c r="R76" i="93"/>
  <c r="R78" i="93"/>
  <c r="R80" i="93"/>
  <c r="R81" i="93"/>
  <c r="R82" i="93"/>
  <c r="R84" i="93"/>
  <c r="R85" i="93"/>
  <c r="R86" i="93"/>
  <c r="R89" i="93"/>
  <c r="R90" i="93"/>
  <c r="R92" i="93"/>
  <c r="R93" i="93"/>
  <c r="R94" i="93"/>
  <c r="R95" i="93"/>
  <c r="R97" i="93"/>
  <c r="R99" i="93"/>
  <c r="R101" i="93"/>
  <c r="R102" i="93"/>
  <c r="R103" i="93"/>
  <c r="R104" i="93"/>
  <c r="R106" i="93"/>
  <c r="R107" i="93"/>
  <c r="R108" i="93"/>
  <c r="R110" i="93"/>
  <c r="R111" i="93"/>
  <c r="R112" i="93"/>
  <c r="R115" i="93"/>
  <c r="R116" i="93"/>
  <c r="R118" i="93"/>
  <c r="R119" i="93"/>
  <c r="R120" i="93"/>
  <c r="R121" i="93"/>
  <c r="R123" i="93"/>
  <c r="R124" i="93"/>
  <c r="R125" i="93"/>
  <c r="R127" i="93"/>
  <c r="R128" i="93"/>
  <c r="R129" i="93"/>
  <c r="R130" i="93"/>
  <c r="R132" i="93"/>
  <c r="R134" i="93"/>
  <c r="R135" i="93"/>
  <c r="R137" i="93"/>
  <c r="R139" i="93"/>
  <c r="R141" i="93"/>
  <c r="R142" i="93"/>
  <c r="R143" i="93"/>
  <c r="R145" i="93"/>
  <c r="R146" i="93"/>
  <c r="R147" i="93"/>
  <c r="R149" i="93"/>
  <c r="R150" i="93"/>
  <c r="R151" i="93"/>
  <c r="R153" i="93"/>
  <c r="R154" i="93"/>
  <c r="R155" i="93"/>
  <c r="R156" i="93"/>
  <c r="R158" i="93"/>
  <c r="R160" i="93"/>
  <c r="R161" i="93"/>
  <c r="R163" i="93"/>
  <c r="R164" i="93"/>
  <c r="R165" i="93"/>
  <c r="R167" i="93"/>
  <c r="R168" i="93"/>
  <c r="R169" i="93"/>
  <c r="R171" i="93"/>
  <c r="R172" i="93"/>
  <c r="R173" i="93"/>
  <c r="R175" i="93"/>
  <c r="R176" i="93"/>
  <c r="R177" i="93"/>
  <c r="R179" i="93"/>
  <c r="R180" i="93"/>
  <c r="R181" i="93"/>
  <c r="R182" i="93"/>
  <c r="R184" i="93"/>
  <c r="R185" i="93"/>
  <c r="R186" i="93"/>
  <c r="R188" i="93"/>
  <c r="R189" i="93"/>
  <c r="R190" i="93"/>
  <c r="R191" i="93"/>
  <c r="R193" i="93"/>
  <c r="R194" i="93"/>
  <c r="R195" i="93"/>
  <c r="R197" i="93"/>
  <c r="R198" i="93"/>
  <c r="R199" i="93"/>
  <c r="R200" i="93"/>
  <c r="R202" i="93"/>
  <c r="R203" i="93"/>
  <c r="R204" i="93"/>
  <c r="R206" i="93"/>
  <c r="R207" i="93"/>
  <c r="R208" i="93"/>
  <c r="R209" i="93"/>
  <c r="R211" i="93"/>
  <c r="R212" i="93"/>
  <c r="R213" i="93"/>
  <c r="R215" i="93"/>
  <c r="R216" i="93"/>
  <c r="R217" i="93"/>
  <c r="R219" i="93"/>
  <c r="R220" i="93"/>
  <c r="R221" i="93"/>
  <c r="R223" i="93"/>
  <c r="R224" i="93"/>
  <c r="R225" i="93"/>
  <c r="R226" i="93"/>
  <c r="R227" i="93"/>
  <c r="R228" i="93"/>
  <c r="R229" i="93"/>
  <c r="R230" i="93"/>
  <c r="R231" i="93"/>
  <c r="R232" i="93"/>
  <c r="R233" i="93"/>
  <c r="R234" i="93"/>
  <c r="R235" i="93"/>
  <c r="R236" i="93"/>
  <c r="R237" i="93"/>
  <c r="R238" i="93"/>
  <c r="R239" i="93"/>
  <c r="R240" i="93"/>
  <c r="R241" i="93"/>
  <c r="R242" i="93"/>
  <c r="R243" i="93"/>
  <c r="R244" i="93"/>
  <c r="R245" i="93"/>
  <c r="R246" i="93"/>
  <c r="R247" i="93"/>
  <c r="R248" i="93"/>
  <c r="R249" i="93"/>
  <c r="R250" i="93"/>
  <c r="R251" i="93"/>
  <c r="R252" i="93"/>
  <c r="R253" i="93"/>
  <c r="R254" i="93"/>
  <c r="R255" i="93"/>
  <c r="R256" i="93"/>
  <c r="R257" i="93"/>
  <c r="R258" i="93"/>
  <c r="R259" i="93"/>
  <c r="R260" i="93"/>
  <c r="R261" i="93"/>
  <c r="R262" i="93"/>
  <c r="R263" i="93"/>
  <c r="R264" i="93"/>
  <c r="R265" i="93"/>
  <c r="R266" i="93"/>
  <c r="R267" i="93"/>
  <c r="R268" i="93"/>
  <c r="R269" i="93"/>
  <c r="R270" i="93"/>
  <c r="R271" i="93"/>
  <c r="R272" i="93"/>
  <c r="R273" i="93"/>
  <c r="R274" i="93"/>
  <c r="R275" i="93"/>
  <c r="R276" i="93"/>
  <c r="R277" i="93"/>
  <c r="R278" i="93"/>
  <c r="R279" i="93"/>
  <c r="R280" i="93"/>
  <c r="R281" i="93"/>
  <c r="R282" i="93"/>
  <c r="R283" i="93"/>
  <c r="R284" i="93"/>
  <c r="R285" i="93"/>
  <c r="R286" i="93"/>
  <c r="R287" i="93"/>
  <c r="R288" i="93"/>
  <c r="R289" i="93"/>
  <c r="R290" i="93"/>
  <c r="R291" i="93"/>
  <c r="R292" i="93"/>
  <c r="R293" i="93"/>
  <c r="R294" i="93"/>
  <c r="R295" i="93"/>
  <c r="R296" i="93"/>
  <c r="R297" i="93"/>
  <c r="R298" i="93"/>
  <c r="R300" i="93"/>
  <c r="R301" i="93"/>
  <c r="R302" i="93"/>
  <c r="R304" i="93"/>
  <c r="R305" i="93"/>
  <c r="R306" i="93"/>
  <c r="R307" i="93"/>
  <c r="R309" i="93"/>
  <c r="R310" i="93"/>
  <c r="R311" i="93"/>
  <c r="R313" i="93"/>
  <c r="R314" i="93"/>
  <c r="R315" i="93"/>
  <c r="R316" i="93"/>
  <c r="R318" i="93"/>
  <c r="R319" i="93"/>
  <c r="R320" i="93"/>
  <c r="R322" i="93"/>
  <c r="R323" i="93"/>
  <c r="R324" i="93"/>
  <c r="R325" i="93"/>
  <c r="R327" i="93"/>
  <c r="R328" i="93"/>
  <c r="R329" i="93"/>
  <c r="R331" i="93"/>
  <c r="R332" i="93"/>
  <c r="R333" i="93"/>
  <c r="R334" i="93"/>
  <c r="R336" i="93"/>
  <c r="R337" i="93"/>
  <c r="R338" i="93"/>
  <c r="R340" i="93"/>
  <c r="R341" i="93"/>
  <c r="R342" i="93"/>
  <c r="R344" i="93"/>
  <c r="R345" i="93"/>
  <c r="R346" i="93"/>
  <c r="R348" i="93"/>
  <c r="R349" i="93"/>
  <c r="R350" i="93"/>
  <c r="R351" i="93"/>
  <c r="R353" i="93"/>
  <c r="R354" i="93"/>
  <c r="R355" i="93"/>
  <c r="R357" i="93"/>
  <c r="R358" i="93"/>
  <c r="R359" i="93"/>
  <c r="R360" i="93"/>
  <c r="R362" i="93"/>
  <c r="R363" i="93"/>
  <c r="R364" i="93"/>
  <c r="R366" i="93"/>
  <c r="R367" i="93"/>
  <c r="R368" i="93"/>
  <c r="R370" i="93"/>
  <c r="R371" i="93"/>
  <c r="R372" i="93"/>
  <c r="R374" i="93"/>
  <c r="R375" i="93"/>
  <c r="R376" i="93"/>
  <c r="R377" i="93"/>
  <c r="R379" i="93"/>
  <c r="R380" i="93"/>
  <c r="R381" i="93"/>
  <c r="R383" i="93"/>
  <c r="R384" i="93"/>
  <c r="R385" i="93"/>
  <c r="R386" i="93"/>
  <c r="R388" i="93"/>
  <c r="R389" i="93"/>
  <c r="R390" i="93"/>
  <c r="R392" i="93"/>
  <c r="R393" i="93"/>
  <c r="R394" i="93"/>
  <c r="R396" i="93"/>
  <c r="R397" i="93"/>
  <c r="R398" i="93"/>
  <c r="R400" i="93"/>
  <c r="R401" i="93"/>
  <c r="R402" i="93"/>
  <c r="R403" i="93"/>
  <c r="R2" i="93"/>
  <c r="EX5090" i="97"/>
  <c r="EX5091" i="97"/>
  <c r="EX5092" i="97"/>
  <c r="EX5093" i="97"/>
  <c r="EX5094" i="97"/>
  <c r="EX5095" i="97"/>
  <c r="EX5096" i="97"/>
  <c r="EX5097" i="97"/>
  <c r="EX5098" i="97"/>
  <c r="EX5099" i="97"/>
  <c r="EX5100" i="97"/>
  <c r="EX5101" i="97"/>
  <c r="EX5102" i="97"/>
  <c r="EX5103" i="97"/>
  <c r="EX5104" i="97"/>
  <c r="EX5105" i="97"/>
  <c r="EX5106" i="97"/>
  <c r="EX5107" i="97"/>
  <c r="EX5108" i="97"/>
  <c r="EX5109" i="97"/>
  <c r="EX5110" i="97"/>
  <c r="EX5111" i="97"/>
  <c r="EX5112" i="97"/>
  <c r="EX5113" i="97"/>
  <c r="EX5114" i="97"/>
  <c r="EX5115" i="97"/>
  <c r="EX5116" i="97"/>
  <c r="EX5117" i="97"/>
  <c r="EX5118" i="97"/>
  <c r="EX5119" i="97"/>
  <c r="EX5120" i="97"/>
  <c r="EX5121" i="97"/>
  <c r="EX5122" i="97"/>
  <c r="EX5123" i="97"/>
  <c r="EX5124" i="97"/>
  <c r="EX5125" i="97"/>
  <c r="EX5126" i="97"/>
  <c r="EX5127" i="97"/>
  <c r="EX5128" i="97"/>
  <c r="EX5129" i="97"/>
  <c r="EX5130" i="97"/>
  <c r="EX5131" i="97"/>
  <c r="EX5132" i="97"/>
  <c r="EX5133" i="97"/>
  <c r="EX5134" i="97"/>
  <c r="EX5135" i="97"/>
  <c r="EX5136" i="97"/>
  <c r="EX5137" i="97"/>
  <c r="EX5138" i="97"/>
  <c r="EX5139" i="97"/>
  <c r="EX5140" i="97"/>
  <c r="EX5141" i="97"/>
  <c r="EX5142" i="97"/>
  <c r="EX5143" i="97"/>
  <c r="EX5144" i="97"/>
  <c r="EX5145" i="97"/>
  <c r="EX5146" i="97"/>
  <c r="EX5147" i="97"/>
  <c r="EX5148" i="97"/>
  <c r="EX5149" i="97"/>
  <c r="EX5150" i="97"/>
  <c r="EX5151" i="97"/>
  <c r="EX5152" i="97"/>
  <c r="EX5153" i="97"/>
  <c r="EX5154" i="97"/>
  <c r="EX5155" i="97"/>
  <c r="EX5156" i="97"/>
  <c r="EX5157" i="97"/>
  <c r="EX5158" i="97"/>
  <c r="EX5159" i="97"/>
  <c r="EX5160" i="97"/>
  <c r="EX5161" i="97"/>
  <c r="EX5162" i="97"/>
  <c r="EX5163" i="97"/>
  <c r="EX5164" i="97"/>
  <c r="EX5165" i="97"/>
  <c r="EX5166" i="97"/>
  <c r="EX5167" i="97"/>
  <c r="EX5168" i="97"/>
  <c r="EX5169" i="97"/>
  <c r="EX5170" i="97"/>
  <c r="EX5171" i="97"/>
  <c r="EX5172" i="97"/>
  <c r="EX5173" i="97"/>
  <c r="EX5174" i="97"/>
  <c r="EX5175" i="97"/>
  <c r="EX5176" i="97"/>
  <c r="EX5177" i="97"/>
  <c r="EX5178" i="97"/>
  <c r="EX5179" i="97"/>
  <c r="EX5180" i="97"/>
  <c r="EX5181" i="97"/>
  <c r="EX5182" i="97"/>
  <c r="EX5183" i="97"/>
  <c r="EX5184" i="97"/>
  <c r="EX5185" i="97"/>
  <c r="EX5186" i="97"/>
  <c r="EX5187" i="97"/>
  <c r="EX5188" i="97"/>
  <c r="EX5189" i="97"/>
  <c r="EX5190" i="97"/>
  <c r="EX5191" i="97"/>
  <c r="EX5192" i="97"/>
  <c r="EX5193" i="97"/>
  <c r="EX5194" i="97"/>
  <c r="EX5195" i="97"/>
  <c r="EX5196" i="97"/>
  <c r="EX5197" i="97"/>
  <c r="EX5198" i="97"/>
  <c r="EX5199" i="97"/>
  <c r="EX5200" i="97"/>
  <c r="EX5201" i="97"/>
  <c r="EX5202" i="97"/>
  <c r="EX5203" i="97"/>
  <c r="EX5204" i="97"/>
  <c r="EX5205" i="97"/>
  <c r="EX5206" i="97"/>
  <c r="EX5207" i="97"/>
  <c r="EX5208" i="97"/>
  <c r="EX5209" i="97"/>
  <c r="EX5210" i="97"/>
  <c r="EX5211" i="97"/>
  <c r="EX5212" i="97"/>
  <c r="EX5213" i="97"/>
  <c r="EX5214" i="97"/>
  <c r="EX5215" i="97"/>
  <c r="EX5216" i="97"/>
  <c r="EX5217" i="97"/>
  <c r="EX5218" i="97"/>
  <c r="EX5219" i="97"/>
  <c r="EX5220" i="97"/>
  <c r="EX5221" i="97"/>
  <c r="EX5222" i="97"/>
  <c r="EX5223" i="97"/>
  <c r="EX5224" i="97"/>
  <c r="EX5225" i="97"/>
  <c r="EX5226" i="97"/>
  <c r="EX5227" i="97"/>
  <c r="EX5228" i="97"/>
  <c r="EX5229" i="97"/>
  <c r="EX5230" i="97"/>
  <c r="EX5231" i="97"/>
  <c r="EX5232" i="97"/>
  <c r="EX5233" i="97"/>
  <c r="EX5234" i="97"/>
  <c r="EX5235" i="97"/>
  <c r="EX5236" i="97"/>
  <c r="EX5237" i="97"/>
  <c r="EX5238" i="97"/>
  <c r="EX5239" i="97"/>
  <c r="EX5240" i="97"/>
  <c r="EX5241" i="97"/>
  <c r="EX5242" i="97"/>
  <c r="EX5243" i="97"/>
  <c r="EX5244" i="97"/>
  <c r="EX5245" i="97"/>
  <c r="EX5246" i="97"/>
  <c r="EX5247" i="97"/>
  <c r="EX5248" i="97"/>
  <c r="EX5249" i="97"/>
  <c r="EX5250" i="97"/>
  <c r="EX5251" i="97"/>
  <c r="EX5252" i="97"/>
  <c r="EX5253" i="97"/>
  <c r="EX5254" i="97"/>
  <c r="EX5255" i="97"/>
  <c r="EX5256" i="97"/>
  <c r="EX5257" i="97"/>
  <c r="EX5258" i="97"/>
  <c r="EX5259" i="97"/>
  <c r="EX5260" i="97"/>
  <c r="EX5261" i="97"/>
  <c r="EX5262" i="97"/>
  <c r="EX5263" i="97"/>
  <c r="EX5264" i="97"/>
  <c r="EX5265" i="97"/>
  <c r="EX5266" i="97"/>
  <c r="EX5267" i="97"/>
  <c r="EX5268" i="97"/>
  <c r="EX5269" i="97"/>
  <c r="EX5270" i="97"/>
  <c r="EX5271" i="97"/>
  <c r="EX5272" i="97"/>
  <c r="EX5273" i="97"/>
  <c r="EX5274" i="97"/>
  <c r="EX5275" i="97"/>
  <c r="EX5276" i="97"/>
  <c r="EX5277" i="97"/>
  <c r="EX5278" i="97"/>
  <c r="EX5279" i="97"/>
  <c r="EX5280" i="97"/>
  <c r="EX5281" i="97"/>
  <c r="EX5282" i="97"/>
  <c r="EX5283" i="97"/>
  <c r="EX5284" i="97"/>
  <c r="EX5285" i="97"/>
  <c r="EX5286" i="97"/>
  <c r="EX5287" i="97"/>
  <c r="EX5288" i="97"/>
  <c r="EX5289" i="97"/>
  <c r="EX5290" i="97"/>
  <c r="EX5291" i="97"/>
  <c r="EX5292" i="97"/>
  <c r="EX5293" i="97"/>
  <c r="EX5294" i="97"/>
  <c r="EX5295" i="97"/>
  <c r="EX5296" i="97"/>
  <c r="EX5297" i="97"/>
  <c r="EX5298" i="97"/>
  <c r="EX5299" i="97"/>
  <c r="EX5300" i="97"/>
  <c r="EX3" i="97"/>
  <c r="EX4" i="97"/>
  <c r="EX5" i="97"/>
  <c r="EX6" i="97"/>
  <c r="EX7" i="97"/>
  <c r="EX8" i="97"/>
  <c r="EX9" i="97"/>
  <c r="EX10" i="97"/>
  <c r="EX11" i="97"/>
  <c r="EX12" i="97"/>
  <c r="EX13" i="97"/>
  <c r="EX14" i="97"/>
  <c r="EX15" i="97"/>
  <c r="EX16" i="97"/>
  <c r="EX17" i="97"/>
  <c r="EX18" i="97"/>
  <c r="EX19" i="97"/>
  <c r="EX20" i="97"/>
  <c r="EX21" i="97"/>
  <c r="EX22" i="97"/>
  <c r="EX23" i="97"/>
  <c r="EX24" i="97"/>
  <c r="EX25" i="97"/>
  <c r="EX26" i="97"/>
  <c r="EX27" i="97"/>
  <c r="EX28" i="97"/>
  <c r="EX29" i="97"/>
  <c r="EX30" i="97"/>
  <c r="EX31" i="97"/>
  <c r="EX32" i="97"/>
  <c r="EX33" i="97"/>
  <c r="EX34" i="97"/>
  <c r="EX35" i="97"/>
  <c r="EX36" i="97"/>
  <c r="EX37" i="97"/>
  <c r="EX38" i="97"/>
  <c r="EX39" i="97"/>
  <c r="EX40" i="97"/>
  <c r="EX41" i="97"/>
  <c r="EX42" i="97"/>
  <c r="EX43" i="97"/>
  <c r="EX44" i="97"/>
  <c r="EX45" i="97"/>
  <c r="EX46" i="97"/>
  <c r="EX47" i="97"/>
  <c r="EX48" i="97"/>
  <c r="EX49" i="97"/>
  <c r="EX50" i="97"/>
  <c r="EX51" i="97"/>
  <c r="EX52" i="97"/>
  <c r="EX53" i="97"/>
  <c r="EX54" i="97"/>
  <c r="EX55" i="97"/>
  <c r="EX56" i="97"/>
  <c r="EX57" i="97"/>
  <c r="EX58" i="97"/>
  <c r="EX59" i="97"/>
  <c r="EX60" i="97"/>
  <c r="EX61" i="97"/>
  <c r="EX62" i="97"/>
  <c r="EX63" i="97"/>
  <c r="EX64" i="97"/>
  <c r="EX65" i="97"/>
  <c r="EX66" i="97"/>
  <c r="EX67" i="97"/>
  <c r="EX68" i="97"/>
  <c r="EX69" i="97"/>
  <c r="EX70" i="97"/>
  <c r="EX71" i="97"/>
  <c r="EX72" i="97"/>
  <c r="EX73" i="97"/>
  <c r="EX74" i="97"/>
  <c r="EX75" i="97"/>
  <c r="EX76" i="97"/>
  <c r="EX77" i="97"/>
  <c r="EX78" i="97"/>
  <c r="EX79" i="97"/>
  <c r="EX80" i="97"/>
  <c r="EX81" i="97"/>
  <c r="EX82" i="97"/>
  <c r="EX83" i="97"/>
  <c r="EX84" i="97"/>
  <c r="EX85" i="97"/>
  <c r="EX86" i="97"/>
  <c r="EX87" i="97"/>
  <c r="EX88" i="97"/>
  <c r="EX89" i="97"/>
  <c r="EX90" i="97"/>
  <c r="EX91" i="97"/>
  <c r="EX92" i="97"/>
  <c r="EX93" i="97"/>
  <c r="EX94" i="97"/>
  <c r="EX95" i="97"/>
  <c r="EX96" i="97"/>
  <c r="EX97" i="97"/>
  <c r="EX98" i="97"/>
  <c r="EX99" i="97"/>
  <c r="EX100" i="97"/>
  <c r="EX101" i="97"/>
  <c r="EX102" i="97"/>
  <c r="EX103" i="97"/>
  <c r="EX104" i="97"/>
  <c r="EX105" i="97"/>
  <c r="EX106" i="97"/>
  <c r="EX107" i="97"/>
  <c r="EX108" i="97"/>
  <c r="EX109" i="97"/>
  <c r="EX110" i="97"/>
  <c r="EX111" i="97"/>
  <c r="EX112" i="97"/>
  <c r="EX113" i="97"/>
  <c r="EX114" i="97"/>
  <c r="EX115" i="97"/>
  <c r="EX116" i="97"/>
  <c r="EX117" i="97"/>
  <c r="EX118" i="97"/>
  <c r="EX119" i="97"/>
  <c r="EX120" i="97"/>
  <c r="EX121" i="97"/>
  <c r="EX122" i="97"/>
  <c r="EX123" i="97"/>
  <c r="EX124" i="97"/>
  <c r="EX125" i="97"/>
  <c r="EX126" i="97"/>
  <c r="EX127" i="97"/>
  <c r="EX128" i="97"/>
  <c r="EX129" i="97"/>
  <c r="EX130" i="97"/>
  <c r="EX131" i="97"/>
  <c r="EX132" i="97"/>
  <c r="EX133" i="97"/>
  <c r="EX134" i="97"/>
  <c r="EX135" i="97"/>
  <c r="EX136" i="97"/>
  <c r="EX137" i="97"/>
  <c r="EX138" i="97"/>
  <c r="EX139" i="97"/>
  <c r="EX140" i="97"/>
  <c r="EX141" i="97"/>
  <c r="EX142" i="97"/>
  <c r="EX143" i="97"/>
  <c r="EX144" i="97"/>
  <c r="EX145" i="97"/>
  <c r="EX146" i="97"/>
  <c r="EX147" i="97"/>
  <c r="EX148" i="97"/>
  <c r="EX149" i="97"/>
  <c r="EX150" i="97"/>
  <c r="EX151" i="97"/>
  <c r="EX152" i="97"/>
  <c r="EX153" i="97"/>
  <c r="EX154" i="97"/>
  <c r="EX155" i="97"/>
  <c r="EX156" i="97"/>
  <c r="EX157" i="97"/>
  <c r="EX158" i="97"/>
  <c r="EX159" i="97"/>
  <c r="EX160" i="97"/>
  <c r="EX161" i="97"/>
  <c r="EX162" i="97"/>
  <c r="EX163" i="97"/>
  <c r="EX164" i="97"/>
  <c r="EX165" i="97"/>
  <c r="EX166" i="97"/>
  <c r="EX167" i="97"/>
  <c r="EX168" i="97"/>
  <c r="EX169" i="97"/>
  <c r="EX170" i="97"/>
  <c r="EX171" i="97"/>
  <c r="EX172" i="97"/>
  <c r="EX173" i="97"/>
  <c r="EX174" i="97"/>
  <c r="EX175" i="97"/>
  <c r="EX176" i="97"/>
  <c r="EX177" i="97"/>
  <c r="EX178" i="97"/>
  <c r="EX179" i="97"/>
  <c r="EX180" i="97"/>
  <c r="EX181" i="97"/>
  <c r="EX182" i="97"/>
  <c r="EX183" i="97"/>
  <c r="EX184" i="97"/>
  <c r="EX185" i="97"/>
  <c r="EX186" i="97"/>
  <c r="EX187" i="97"/>
  <c r="EX188" i="97"/>
  <c r="EX189" i="97"/>
  <c r="EX190" i="97"/>
  <c r="EX191" i="97"/>
  <c r="EX192" i="97"/>
  <c r="EX193" i="97"/>
  <c r="EX194" i="97"/>
  <c r="EX195" i="97"/>
  <c r="EX196" i="97"/>
  <c r="EX197" i="97"/>
  <c r="EX198" i="97"/>
  <c r="EX199" i="97"/>
  <c r="EX200" i="97"/>
  <c r="EX201" i="97"/>
  <c r="EX202" i="97"/>
  <c r="EX203" i="97"/>
  <c r="EX204" i="97"/>
  <c r="EX205" i="97"/>
  <c r="EX206" i="97"/>
  <c r="EX207" i="97"/>
  <c r="EX208" i="97"/>
  <c r="EX209" i="97"/>
  <c r="EX210" i="97"/>
  <c r="EX211" i="97"/>
  <c r="EX212" i="97"/>
  <c r="EX213" i="97"/>
  <c r="EX214" i="97"/>
  <c r="EX215" i="97"/>
  <c r="EX216" i="97"/>
  <c r="EX217" i="97"/>
  <c r="EX218" i="97"/>
  <c r="EX219" i="97"/>
  <c r="EX220" i="97"/>
  <c r="EX221" i="97"/>
  <c r="EX222" i="97"/>
  <c r="EX223" i="97"/>
  <c r="EX224" i="97"/>
  <c r="EX225" i="97"/>
  <c r="EX226" i="97"/>
  <c r="EX227" i="97"/>
  <c r="EX228" i="97"/>
  <c r="EX229" i="97"/>
  <c r="EX230" i="97"/>
  <c r="EX231" i="97"/>
  <c r="EX232" i="97"/>
  <c r="EX233" i="97"/>
  <c r="EX234" i="97"/>
  <c r="EX235" i="97"/>
  <c r="EX236" i="97"/>
  <c r="EX237" i="97"/>
  <c r="EX238" i="97"/>
  <c r="EX239" i="97"/>
  <c r="EX240" i="97"/>
  <c r="EX241" i="97"/>
  <c r="EX242" i="97"/>
  <c r="EX243" i="97"/>
  <c r="EX244" i="97"/>
  <c r="EX245" i="97"/>
  <c r="EX246" i="97"/>
  <c r="EX247" i="97"/>
  <c r="EX248" i="97"/>
  <c r="EX249" i="97"/>
  <c r="EX250" i="97"/>
  <c r="EX251" i="97"/>
  <c r="EX252" i="97"/>
  <c r="EX253" i="97"/>
  <c r="EX254" i="97"/>
  <c r="EX255" i="97"/>
  <c r="EX256" i="97"/>
  <c r="EX257" i="97"/>
  <c r="EX258" i="97"/>
  <c r="EX259" i="97"/>
  <c r="EX260" i="97"/>
  <c r="EX261" i="97"/>
  <c r="EX262" i="97"/>
  <c r="EX263" i="97"/>
  <c r="EX264" i="97"/>
  <c r="EX265" i="97"/>
  <c r="EX266" i="97"/>
  <c r="EX267" i="97"/>
  <c r="EX268" i="97"/>
  <c r="EX269" i="97"/>
  <c r="EX270" i="97"/>
  <c r="EX271" i="97"/>
  <c r="EX272" i="97"/>
  <c r="EX273" i="97"/>
  <c r="EX274" i="97"/>
  <c r="EX275" i="97"/>
  <c r="EX276" i="97"/>
  <c r="EX277" i="97"/>
  <c r="EX278" i="97"/>
  <c r="EX279" i="97"/>
  <c r="EX280" i="97"/>
  <c r="EX281" i="97"/>
  <c r="EX282" i="97"/>
  <c r="EX283" i="97"/>
  <c r="EX284" i="97"/>
  <c r="EX285" i="97"/>
  <c r="EX286" i="97"/>
  <c r="EX287" i="97"/>
  <c r="EX288" i="97"/>
  <c r="EX289" i="97"/>
  <c r="EX290" i="97"/>
  <c r="EX291" i="97"/>
  <c r="EX292" i="97"/>
  <c r="EX293" i="97"/>
  <c r="EX294" i="97"/>
  <c r="EX295" i="97"/>
  <c r="EX296" i="97"/>
  <c r="EX297" i="97"/>
  <c r="EX298" i="97"/>
  <c r="EX299" i="97"/>
  <c r="EX300" i="97"/>
  <c r="EX301" i="97"/>
  <c r="EX302" i="97"/>
  <c r="EX303" i="97"/>
  <c r="EX304" i="97"/>
  <c r="EX305" i="97"/>
  <c r="EX306" i="97"/>
  <c r="EX307" i="97"/>
  <c r="EX308" i="97"/>
  <c r="EX309" i="97"/>
  <c r="EX310" i="97"/>
  <c r="EX311" i="97"/>
  <c r="EX312" i="97"/>
  <c r="EX313" i="97"/>
  <c r="EX314" i="97"/>
  <c r="EX315" i="97"/>
  <c r="EX316" i="97"/>
  <c r="EX317" i="97"/>
  <c r="EX318" i="97"/>
  <c r="EX319" i="97"/>
  <c r="EX320" i="97"/>
  <c r="EX321" i="97"/>
  <c r="EX322" i="97"/>
  <c r="EX323" i="97"/>
  <c r="EX324" i="97"/>
  <c r="EX325" i="97"/>
  <c r="EX326" i="97"/>
  <c r="EX327" i="97"/>
  <c r="EX328" i="97"/>
  <c r="EX329" i="97"/>
  <c r="EX330" i="97"/>
  <c r="EX331" i="97"/>
  <c r="EX332" i="97"/>
  <c r="EX333" i="97"/>
  <c r="EX334" i="97"/>
  <c r="EX335" i="97"/>
  <c r="EX336" i="97"/>
  <c r="EX337" i="97"/>
  <c r="EX338" i="97"/>
  <c r="EX339" i="97"/>
  <c r="EX340" i="97"/>
  <c r="EX341" i="97"/>
  <c r="EX342" i="97"/>
  <c r="EX343" i="97"/>
  <c r="EX344" i="97"/>
  <c r="EX345" i="97"/>
  <c r="EX346" i="97"/>
  <c r="EX347" i="97"/>
  <c r="EX348" i="97"/>
  <c r="EX349" i="97"/>
  <c r="EX350" i="97"/>
  <c r="EX351" i="97"/>
  <c r="EX352" i="97"/>
  <c r="EX353" i="97"/>
  <c r="EX354" i="97"/>
  <c r="EX355" i="97"/>
  <c r="EX356" i="97"/>
  <c r="EX357" i="97"/>
  <c r="EX358" i="97"/>
  <c r="EX359" i="97"/>
  <c r="EX360" i="97"/>
  <c r="EX361" i="97"/>
  <c r="EX362" i="97"/>
  <c r="EX363" i="97"/>
  <c r="EX364" i="97"/>
  <c r="EX365" i="97"/>
  <c r="EX366" i="97"/>
  <c r="EX367" i="97"/>
  <c r="EX368" i="97"/>
  <c r="EX369" i="97"/>
  <c r="EX370" i="97"/>
  <c r="EX371" i="97"/>
  <c r="EX372" i="97"/>
  <c r="EX373" i="97"/>
  <c r="EX374" i="97"/>
  <c r="EX375" i="97"/>
  <c r="EX376" i="97"/>
  <c r="EX377" i="97"/>
  <c r="EX378" i="97"/>
  <c r="EX379" i="97"/>
  <c r="EX380" i="97"/>
  <c r="EX381" i="97"/>
  <c r="EX382" i="97"/>
  <c r="EX383" i="97"/>
  <c r="EX384" i="97"/>
  <c r="EX385" i="97"/>
  <c r="EX386" i="97"/>
  <c r="EX387" i="97"/>
  <c r="EX388" i="97"/>
  <c r="EX389" i="97"/>
  <c r="EX390" i="97"/>
  <c r="EX391" i="97"/>
  <c r="EX392" i="97"/>
  <c r="EX393" i="97"/>
  <c r="EX394" i="97"/>
  <c r="EX395" i="97"/>
  <c r="EX396" i="97"/>
  <c r="EX397" i="97"/>
  <c r="EX398" i="97"/>
  <c r="EX399" i="97"/>
  <c r="EX400" i="97"/>
  <c r="EX401" i="97"/>
  <c r="EX402" i="97"/>
  <c r="EX403" i="97"/>
  <c r="EX404" i="97"/>
  <c r="EX405" i="97"/>
  <c r="EX406" i="97"/>
  <c r="EX407" i="97"/>
  <c r="EX408" i="97"/>
  <c r="EX409" i="97"/>
  <c r="EX410" i="97"/>
  <c r="EX411" i="97"/>
  <c r="EX412" i="97"/>
  <c r="EX413" i="97"/>
  <c r="EX414" i="97"/>
  <c r="EX415" i="97"/>
  <c r="EX416" i="97"/>
  <c r="EX417" i="97"/>
  <c r="EX418" i="97"/>
  <c r="EX419" i="97"/>
  <c r="EX420" i="97"/>
  <c r="EX421" i="97"/>
  <c r="EX422" i="97"/>
  <c r="EX423" i="97"/>
  <c r="EX424" i="97"/>
  <c r="EX425" i="97"/>
  <c r="EX426" i="97"/>
  <c r="EX427" i="97"/>
  <c r="EX428" i="97"/>
  <c r="EX429" i="97"/>
  <c r="EX430" i="97"/>
  <c r="EX431" i="97"/>
  <c r="EX432" i="97"/>
  <c r="EX433" i="97"/>
  <c r="EX434" i="97"/>
  <c r="EX435" i="97"/>
  <c r="EX436" i="97"/>
  <c r="EX437" i="97"/>
  <c r="EX438" i="97"/>
  <c r="EX439" i="97"/>
  <c r="EX440" i="97"/>
  <c r="EX441" i="97"/>
  <c r="EX442" i="97"/>
  <c r="EX443" i="97"/>
  <c r="EX444" i="97"/>
  <c r="EX445" i="97"/>
  <c r="EX446" i="97"/>
  <c r="EX447" i="97"/>
  <c r="EX448" i="97"/>
  <c r="EX449" i="97"/>
  <c r="EX450" i="97"/>
  <c r="EX451" i="97"/>
  <c r="EX452" i="97"/>
  <c r="EX453" i="97"/>
  <c r="EX454" i="97"/>
  <c r="EX455" i="97"/>
  <c r="EX456" i="97"/>
  <c r="EX457" i="97"/>
  <c r="EX458" i="97"/>
  <c r="EX459" i="97"/>
  <c r="EX460" i="97"/>
  <c r="EX461" i="97"/>
  <c r="EX462" i="97"/>
  <c r="EX463" i="97"/>
  <c r="EX464" i="97"/>
  <c r="EX465" i="97"/>
  <c r="EX466" i="97"/>
  <c r="EX467" i="97"/>
  <c r="EX468" i="97"/>
  <c r="EX469" i="97"/>
  <c r="EX470" i="97"/>
  <c r="EX471" i="97"/>
  <c r="EX472" i="97"/>
  <c r="EX473" i="97"/>
  <c r="EX474" i="97"/>
  <c r="EX475" i="97"/>
  <c r="EX476" i="97"/>
  <c r="EX477" i="97"/>
  <c r="EX478" i="97"/>
  <c r="EX479" i="97"/>
  <c r="EX480" i="97"/>
  <c r="EX481" i="97"/>
  <c r="EX482" i="97"/>
  <c r="EX483" i="97"/>
  <c r="EX484" i="97"/>
  <c r="EX485" i="97"/>
  <c r="EX486" i="97"/>
  <c r="EX487" i="97"/>
  <c r="EX488" i="97"/>
  <c r="EX489" i="97"/>
  <c r="EX490" i="97"/>
  <c r="EX491" i="97"/>
  <c r="EX492" i="97"/>
  <c r="EX493" i="97"/>
  <c r="EX494" i="97"/>
  <c r="EX495" i="97"/>
  <c r="EX496" i="97"/>
  <c r="EX497" i="97"/>
  <c r="EX498" i="97"/>
  <c r="EX499" i="97"/>
  <c r="EX500" i="97"/>
  <c r="EX501" i="97"/>
  <c r="EX502" i="97"/>
  <c r="EX503" i="97"/>
  <c r="EX504" i="97"/>
  <c r="EX505" i="97"/>
  <c r="EX506" i="97"/>
  <c r="EX507" i="97"/>
  <c r="EX508" i="97"/>
  <c r="EX509" i="97"/>
  <c r="EX510" i="97"/>
  <c r="EX511" i="97"/>
  <c r="EX512" i="97"/>
  <c r="EX513" i="97"/>
  <c r="EX514" i="97"/>
  <c r="EX515" i="97"/>
  <c r="EX516" i="97"/>
  <c r="EX517" i="97"/>
  <c r="EX518" i="97"/>
  <c r="EX519" i="97"/>
  <c r="EX520" i="97"/>
  <c r="EX521" i="97"/>
  <c r="EX522" i="97"/>
  <c r="EX523" i="97"/>
  <c r="EX524" i="97"/>
  <c r="EX525" i="97"/>
  <c r="EX526" i="97"/>
  <c r="EX527" i="97"/>
  <c r="EX528" i="97"/>
  <c r="EX529" i="97"/>
  <c r="EX530" i="97"/>
  <c r="EX531" i="97"/>
  <c r="EX532" i="97"/>
  <c r="EX533" i="97"/>
  <c r="EX534" i="97"/>
  <c r="EX535" i="97"/>
  <c r="EX536" i="97"/>
  <c r="EX537" i="97"/>
  <c r="EX538" i="97"/>
  <c r="EX539" i="97"/>
  <c r="EX540" i="97"/>
  <c r="EX541" i="97"/>
  <c r="EX542" i="97"/>
  <c r="EX543" i="97"/>
  <c r="EX544" i="97"/>
  <c r="EX545" i="97"/>
  <c r="EX546" i="97"/>
  <c r="EX547" i="97"/>
  <c r="EX548" i="97"/>
  <c r="EX549" i="97"/>
  <c r="EX550" i="97"/>
  <c r="EX551" i="97"/>
  <c r="EX552" i="97"/>
  <c r="EX553" i="97"/>
  <c r="EX554" i="97"/>
  <c r="EX555" i="97"/>
  <c r="EX556" i="97"/>
  <c r="EX557" i="97"/>
  <c r="EX558" i="97"/>
  <c r="EX559" i="97"/>
  <c r="EX560" i="97"/>
  <c r="EX561" i="97"/>
  <c r="EX562" i="97"/>
  <c r="EX563" i="97"/>
  <c r="EX564" i="97"/>
  <c r="EX565" i="97"/>
  <c r="EX566" i="97"/>
  <c r="EX567" i="97"/>
  <c r="EX568" i="97"/>
  <c r="EX569" i="97"/>
  <c r="EX570" i="97"/>
  <c r="EX571" i="97"/>
  <c r="EX572" i="97"/>
  <c r="EX573" i="97"/>
  <c r="EX574" i="97"/>
  <c r="EX575" i="97"/>
  <c r="EX576" i="97"/>
  <c r="EX577" i="97"/>
  <c r="EX578" i="97"/>
  <c r="EX579" i="97"/>
  <c r="EX580" i="97"/>
  <c r="EX581" i="97"/>
  <c r="EX582" i="97"/>
  <c r="EX583" i="97"/>
  <c r="EX584" i="97"/>
  <c r="EX585" i="97"/>
  <c r="EX586" i="97"/>
  <c r="EX587" i="97"/>
  <c r="EX588" i="97"/>
  <c r="EX589" i="97"/>
  <c r="EX590" i="97"/>
  <c r="EX591" i="97"/>
  <c r="EX592" i="97"/>
  <c r="EX593" i="97"/>
  <c r="EX594" i="97"/>
  <c r="EX595" i="97"/>
  <c r="EX596" i="97"/>
  <c r="EX597" i="97"/>
  <c r="EX598" i="97"/>
  <c r="EX599" i="97"/>
  <c r="EX600" i="97"/>
  <c r="EX601" i="97"/>
  <c r="EX602" i="97"/>
  <c r="EX603" i="97"/>
  <c r="EX604" i="97"/>
  <c r="EX605" i="97"/>
  <c r="EX606" i="97"/>
  <c r="EX607" i="97"/>
  <c r="EX608" i="97"/>
  <c r="EX609" i="97"/>
  <c r="EX610" i="97"/>
  <c r="EX611" i="97"/>
  <c r="EX612" i="97"/>
  <c r="EX613" i="97"/>
  <c r="EX614" i="97"/>
  <c r="EX615" i="97"/>
  <c r="EX616" i="97"/>
  <c r="EX617" i="97"/>
  <c r="EX618" i="97"/>
  <c r="EX619" i="97"/>
  <c r="EX620" i="97"/>
  <c r="EX621" i="97"/>
  <c r="EX622" i="97"/>
  <c r="EX623" i="97"/>
  <c r="EX624" i="97"/>
  <c r="EX625" i="97"/>
  <c r="EX626" i="97"/>
  <c r="EX627" i="97"/>
  <c r="EX628" i="97"/>
  <c r="EX629" i="97"/>
  <c r="EX630" i="97"/>
  <c r="EX631" i="97"/>
  <c r="EX632" i="97"/>
  <c r="EX633" i="97"/>
  <c r="EX634" i="97"/>
  <c r="EX635" i="97"/>
  <c r="EX636" i="97"/>
  <c r="EX637" i="97"/>
  <c r="EX638" i="97"/>
  <c r="EX639" i="97"/>
  <c r="EX640" i="97"/>
  <c r="EX641" i="97"/>
  <c r="EX642" i="97"/>
  <c r="EX643" i="97"/>
  <c r="EX644" i="97"/>
  <c r="EX645" i="97"/>
  <c r="EX646" i="97"/>
  <c r="EX647" i="97"/>
  <c r="EX648" i="97"/>
  <c r="EX649" i="97"/>
  <c r="EX650" i="97"/>
  <c r="EX651" i="97"/>
  <c r="EX652" i="97"/>
  <c r="EX653" i="97"/>
  <c r="EX654" i="97"/>
  <c r="EX655" i="97"/>
  <c r="EX656" i="97"/>
  <c r="EX657" i="97"/>
  <c r="EX658" i="97"/>
  <c r="EX659" i="97"/>
  <c r="EX660" i="97"/>
  <c r="EX661" i="97"/>
  <c r="EX662" i="97"/>
  <c r="EX663" i="97"/>
  <c r="EX664" i="97"/>
  <c r="EX665" i="97"/>
  <c r="EX666" i="97"/>
  <c r="EX667" i="97"/>
  <c r="EX668" i="97"/>
  <c r="EX669" i="97"/>
  <c r="EX670" i="97"/>
  <c r="EX671" i="97"/>
  <c r="EX672" i="97"/>
  <c r="EX673" i="97"/>
  <c r="EX674" i="97"/>
  <c r="EX675" i="97"/>
  <c r="EX676" i="97"/>
  <c r="EX677" i="97"/>
  <c r="EX678" i="97"/>
  <c r="EX679" i="97"/>
  <c r="EX680" i="97"/>
  <c r="EX681" i="97"/>
  <c r="EX682" i="97"/>
  <c r="EX683" i="97"/>
  <c r="EX684" i="97"/>
  <c r="EX685" i="97"/>
  <c r="EX686" i="97"/>
  <c r="EX687" i="97"/>
  <c r="EX688" i="97"/>
  <c r="EX689" i="97"/>
  <c r="EX690" i="97"/>
  <c r="EX691" i="97"/>
  <c r="EX692" i="97"/>
  <c r="EX693" i="97"/>
  <c r="EX694" i="97"/>
  <c r="EX695" i="97"/>
  <c r="EX696" i="97"/>
  <c r="EX697" i="97"/>
  <c r="EX698" i="97"/>
  <c r="EX699" i="97"/>
  <c r="EX700" i="97"/>
  <c r="EX701" i="97"/>
  <c r="EX702" i="97"/>
  <c r="EX703" i="97"/>
  <c r="EX704" i="97"/>
  <c r="EX705" i="97"/>
  <c r="EX706" i="97"/>
  <c r="EX707" i="97"/>
  <c r="EX708" i="97"/>
  <c r="EX709" i="97"/>
  <c r="EX710" i="97"/>
  <c r="EX711" i="97"/>
  <c r="EX712" i="97"/>
  <c r="EX713" i="97"/>
  <c r="EX714" i="97"/>
  <c r="EX715" i="97"/>
  <c r="EX716" i="97"/>
  <c r="EX717" i="97"/>
  <c r="EX718" i="97"/>
  <c r="EX719" i="97"/>
  <c r="EX720" i="97"/>
  <c r="EX721" i="97"/>
  <c r="EX722" i="97"/>
  <c r="EX723" i="97"/>
  <c r="EX724" i="97"/>
  <c r="EX725" i="97"/>
  <c r="EX726" i="97"/>
  <c r="EX727" i="97"/>
  <c r="EX728" i="97"/>
  <c r="EX729" i="97"/>
  <c r="EX730" i="97"/>
  <c r="EX731" i="97"/>
  <c r="EX732" i="97"/>
  <c r="EX733" i="97"/>
  <c r="EX734" i="97"/>
  <c r="EX735" i="97"/>
  <c r="EX736" i="97"/>
  <c r="EX737" i="97"/>
  <c r="EX738" i="97"/>
  <c r="EX739" i="97"/>
  <c r="EX740" i="97"/>
  <c r="EX741" i="97"/>
  <c r="EX742" i="97"/>
  <c r="EX743" i="97"/>
  <c r="EX744" i="97"/>
  <c r="EX745" i="97"/>
  <c r="EX746" i="97"/>
  <c r="EX747" i="97"/>
  <c r="EX748" i="97"/>
  <c r="EX749" i="97"/>
  <c r="EX750" i="97"/>
  <c r="EX751" i="97"/>
  <c r="EX752" i="97"/>
  <c r="EX753" i="97"/>
  <c r="EX754" i="97"/>
  <c r="EX755" i="97"/>
  <c r="EX756" i="97"/>
  <c r="EX757" i="97"/>
  <c r="EX758" i="97"/>
  <c r="EX759" i="97"/>
  <c r="EX760" i="97"/>
  <c r="EX761" i="97"/>
  <c r="EX762" i="97"/>
  <c r="EX763" i="97"/>
  <c r="EX764" i="97"/>
  <c r="EX765" i="97"/>
  <c r="EX766" i="97"/>
  <c r="EX767" i="97"/>
  <c r="EX768" i="97"/>
  <c r="EX769" i="97"/>
  <c r="EX770" i="97"/>
  <c r="EX771" i="97"/>
  <c r="EX772" i="97"/>
  <c r="EX773" i="97"/>
  <c r="EX774" i="97"/>
  <c r="EX775" i="97"/>
  <c r="EX776" i="97"/>
  <c r="EX777" i="97"/>
  <c r="EX778" i="97"/>
  <c r="EX779" i="97"/>
  <c r="EX780" i="97"/>
  <c r="EX781" i="97"/>
  <c r="EX782" i="97"/>
  <c r="EX783" i="97"/>
  <c r="EX784" i="97"/>
  <c r="EX785" i="97"/>
  <c r="EX786" i="97"/>
  <c r="EX787" i="97"/>
  <c r="EX788" i="97"/>
  <c r="EX789" i="97"/>
  <c r="EX790" i="97"/>
  <c r="EX791" i="97"/>
  <c r="EX792" i="97"/>
  <c r="EX793" i="97"/>
  <c r="EX794" i="97"/>
  <c r="EX795" i="97"/>
  <c r="EX796" i="97"/>
  <c r="EX797" i="97"/>
  <c r="EX798" i="97"/>
  <c r="EX799" i="97"/>
  <c r="EX800" i="97"/>
  <c r="EX801" i="97"/>
  <c r="EX802" i="97"/>
  <c r="EX803" i="97"/>
  <c r="EX804" i="97"/>
  <c r="EX805" i="97"/>
  <c r="EX806" i="97"/>
  <c r="EX807" i="97"/>
  <c r="EX808" i="97"/>
  <c r="EX809" i="97"/>
  <c r="EX810" i="97"/>
  <c r="EX811" i="97"/>
  <c r="EX812" i="97"/>
  <c r="EX813" i="97"/>
  <c r="EX814" i="97"/>
  <c r="EX815" i="97"/>
  <c r="EX816" i="97"/>
  <c r="EX817" i="97"/>
  <c r="EX818" i="97"/>
  <c r="EX819" i="97"/>
  <c r="EX820" i="97"/>
  <c r="EX821" i="97"/>
  <c r="EX822" i="97"/>
  <c r="EX823" i="97"/>
  <c r="EX824" i="97"/>
  <c r="EX825" i="97"/>
  <c r="EX826" i="97"/>
  <c r="EX827" i="97"/>
  <c r="EX828" i="97"/>
  <c r="EX829" i="97"/>
  <c r="EX830" i="97"/>
  <c r="EX831" i="97"/>
  <c r="EX832" i="97"/>
  <c r="EX833" i="97"/>
  <c r="EX834" i="97"/>
  <c r="EX835" i="97"/>
  <c r="EX836" i="97"/>
  <c r="EX837" i="97"/>
  <c r="EX838" i="97"/>
  <c r="EX839" i="97"/>
  <c r="EX840" i="97"/>
  <c r="EX841" i="97"/>
  <c r="EX842" i="97"/>
  <c r="EX843" i="97"/>
  <c r="EX844" i="97"/>
  <c r="EX845" i="97"/>
  <c r="EX846" i="97"/>
  <c r="EX847" i="97"/>
  <c r="EX848" i="97"/>
  <c r="EX849" i="97"/>
  <c r="EX850" i="97"/>
  <c r="EX851" i="97"/>
  <c r="EX852" i="97"/>
  <c r="EX853" i="97"/>
  <c r="EX854" i="97"/>
  <c r="EX855" i="97"/>
  <c r="EX856" i="97"/>
  <c r="EX857" i="97"/>
  <c r="EX858" i="97"/>
  <c r="EX859" i="97"/>
  <c r="EX860" i="97"/>
  <c r="EX861" i="97"/>
  <c r="EX862" i="97"/>
  <c r="EX863" i="97"/>
  <c r="EX864" i="97"/>
  <c r="EX865" i="97"/>
  <c r="EX866" i="97"/>
  <c r="EX867" i="97"/>
  <c r="EX868" i="97"/>
  <c r="EX869" i="97"/>
  <c r="EX870" i="97"/>
  <c r="EX871" i="97"/>
  <c r="EX872" i="97"/>
  <c r="EX873" i="97"/>
  <c r="EX874" i="97"/>
  <c r="EX875" i="97"/>
  <c r="EX876" i="97"/>
  <c r="EX877" i="97"/>
  <c r="EX878" i="97"/>
  <c r="EX879" i="97"/>
  <c r="EX880" i="97"/>
  <c r="EX881" i="97"/>
  <c r="EX882" i="97"/>
  <c r="EX883" i="97"/>
  <c r="EX884" i="97"/>
  <c r="EX885" i="97"/>
  <c r="EX886" i="97"/>
  <c r="EX887" i="97"/>
  <c r="EX888" i="97"/>
  <c r="EX889" i="97"/>
  <c r="EX890" i="97"/>
  <c r="EX891" i="97"/>
  <c r="EX892" i="97"/>
  <c r="EX893" i="97"/>
  <c r="EX894" i="97"/>
  <c r="EX895" i="97"/>
  <c r="EX896" i="97"/>
  <c r="EX897" i="97"/>
  <c r="EX898" i="97"/>
  <c r="EX899" i="97"/>
  <c r="EX900" i="97"/>
  <c r="EX901" i="97"/>
  <c r="EX902" i="97"/>
  <c r="EX903" i="97"/>
  <c r="EX904" i="97"/>
  <c r="EX905" i="97"/>
  <c r="EX906" i="97"/>
  <c r="EX907" i="97"/>
  <c r="EX908" i="97"/>
  <c r="EX909" i="97"/>
  <c r="EX910" i="97"/>
  <c r="EX911" i="97"/>
  <c r="EX912" i="97"/>
  <c r="EX913" i="97"/>
  <c r="EX914" i="97"/>
  <c r="EX915" i="97"/>
  <c r="EX916" i="97"/>
  <c r="EX917" i="97"/>
  <c r="EX918" i="97"/>
  <c r="EX919" i="97"/>
  <c r="EX920" i="97"/>
  <c r="EX921" i="97"/>
  <c r="EX922" i="97"/>
  <c r="EX923" i="97"/>
  <c r="EX924" i="97"/>
  <c r="EX925" i="97"/>
  <c r="EX926" i="97"/>
  <c r="EX927" i="97"/>
  <c r="EX928" i="97"/>
  <c r="EX929" i="97"/>
  <c r="EX930" i="97"/>
  <c r="EX931" i="97"/>
  <c r="EX932" i="97"/>
  <c r="EX933" i="97"/>
  <c r="EX934" i="97"/>
  <c r="EX935" i="97"/>
  <c r="EX936" i="97"/>
  <c r="EX937" i="97"/>
  <c r="EX938" i="97"/>
  <c r="EX939" i="97"/>
  <c r="EX940" i="97"/>
  <c r="EX941" i="97"/>
  <c r="EX942" i="97"/>
  <c r="EX943" i="97"/>
  <c r="EX944" i="97"/>
  <c r="EX945" i="97"/>
  <c r="EX946" i="97"/>
  <c r="EX947" i="97"/>
  <c r="EX948" i="97"/>
  <c r="EX949" i="97"/>
  <c r="EX950" i="97"/>
  <c r="EX951" i="97"/>
  <c r="EX952" i="97"/>
  <c r="EX953" i="97"/>
  <c r="EX954" i="97"/>
  <c r="EX955" i="97"/>
  <c r="EX956" i="97"/>
  <c r="EX957" i="97"/>
  <c r="EX958" i="97"/>
  <c r="EX959" i="97"/>
  <c r="EX960" i="97"/>
  <c r="EX961" i="97"/>
  <c r="EX962" i="97"/>
  <c r="EX963" i="97"/>
  <c r="EX964" i="97"/>
  <c r="EX965" i="97"/>
  <c r="EX966" i="97"/>
  <c r="EX967" i="97"/>
  <c r="EX968" i="97"/>
  <c r="EX969" i="97"/>
  <c r="EX970" i="97"/>
  <c r="EX971" i="97"/>
  <c r="EX972" i="97"/>
  <c r="EX973" i="97"/>
  <c r="EX974" i="97"/>
  <c r="EX975" i="97"/>
  <c r="EX976" i="97"/>
  <c r="EX977" i="97"/>
  <c r="EX978" i="97"/>
  <c r="EX979" i="97"/>
  <c r="EX980" i="97"/>
  <c r="EX981" i="97"/>
  <c r="EX982" i="97"/>
  <c r="EX983" i="97"/>
  <c r="EX984" i="97"/>
  <c r="EX985" i="97"/>
  <c r="EX986" i="97"/>
  <c r="EX987" i="97"/>
  <c r="EX988" i="97"/>
  <c r="EX989" i="97"/>
  <c r="EX990" i="97"/>
  <c r="EX991" i="97"/>
  <c r="EX992" i="97"/>
  <c r="EX993" i="97"/>
  <c r="EX994" i="97"/>
  <c r="EX995" i="97"/>
  <c r="EX996" i="97"/>
  <c r="EX997" i="97"/>
  <c r="EX998" i="97"/>
  <c r="EX999" i="97"/>
  <c r="EX1000" i="97"/>
  <c r="EX1001" i="97"/>
  <c r="EX1002" i="97"/>
  <c r="EX1003" i="97"/>
  <c r="EX1004" i="97"/>
  <c r="EX1005" i="97"/>
  <c r="EX1006" i="97"/>
  <c r="EX1007" i="97"/>
  <c r="EX1008" i="97"/>
  <c r="EX1009" i="97"/>
  <c r="EX1010" i="97"/>
  <c r="EX1011" i="97"/>
  <c r="EX1012" i="97"/>
  <c r="EX1013" i="97"/>
  <c r="EX1014" i="97"/>
  <c r="EX1015" i="97"/>
  <c r="EX1016" i="97"/>
  <c r="EX1017" i="97"/>
  <c r="EX1018" i="97"/>
  <c r="EX1019" i="97"/>
  <c r="EX1020" i="97"/>
  <c r="EX1021" i="97"/>
  <c r="EX1022" i="97"/>
  <c r="EX1023" i="97"/>
  <c r="EX1024" i="97"/>
  <c r="EX1025" i="97"/>
  <c r="EX1026" i="97"/>
  <c r="EX1027" i="97"/>
  <c r="EX1028" i="97"/>
  <c r="EX1029" i="97"/>
  <c r="EX1030" i="97"/>
  <c r="EX1031" i="97"/>
  <c r="EX1032" i="97"/>
  <c r="EX1033" i="97"/>
  <c r="EX1034" i="97"/>
  <c r="EX1035" i="97"/>
  <c r="EX1036" i="97"/>
  <c r="EX1037" i="97"/>
  <c r="EX1038" i="97"/>
  <c r="EX1039" i="97"/>
  <c r="EX1040" i="97"/>
  <c r="EX1041" i="97"/>
  <c r="EX1042" i="97"/>
  <c r="EX1043" i="97"/>
  <c r="EX1044" i="97"/>
  <c r="EX1045" i="97"/>
  <c r="EX1046" i="97"/>
  <c r="EX1047" i="97"/>
  <c r="EX1048" i="97"/>
  <c r="EX1049" i="97"/>
  <c r="EX1050" i="97"/>
  <c r="EX1051" i="97"/>
  <c r="EX1052" i="97"/>
  <c r="EX1053" i="97"/>
  <c r="EX1054" i="97"/>
  <c r="EX1055" i="97"/>
  <c r="EX1056" i="97"/>
  <c r="EX1057" i="97"/>
  <c r="EX1058" i="97"/>
  <c r="EX1059" i="97"/>
  <c r="EX1060" i="97"/>
  <c r="EX1061" i="97"/>
  <c r="EX1062" i="97"/>
  <c r="EX1063" i="97"/>
  <c r="EX1064" i="97"/>
  <c r="EX1065" i="97"/>
  <c r="EX1066" i="97"/>
  <c r="EX1067" i="97"/>
  <c r="EX1068" i="97"/>
  <c r="EX1069" i="97"/>
  <c r="EX1070" i="97"/>
  <c r="EX1071" i="97"/>
  <c r="EX1072" i="97"/>
  <c r="EX1073" i="97"/>
  <c r="EX1074" i="97"/>
  <c r="EX1075" i="97"/>
  <c r="EX1076" i="97"/>
  <c r="EX1077" i="97"/>
  <c r="EX1078" i="97"/>
  <c r="EX1079" i="97"/>
  <c r="EX1080" i="97"/>
  <c r="EX1081" i="97"/>
  <c r="EX1082" i="97"/>
  <c r="EX1083" i="97"/>
  <c r="EX1084" i="97"/>
  <c r="EX1085" i="97"/>
  <c r="EX1086" i="97"/>
  <c r="EX1087" i="97"/>
  <c r="EX1088" i="97"/>
  <c r="EX1089" i="97"/>
  <c r="EX1090" i="97"/>
  <c r="EX1091" i="97"/>
  <c r="EX1092" i="97"/>
  <c r="EX1093" i="97"/>
  <c r="EX1094" i="97"/>
  <c r="EX1095" i="97"/>
  <c r="EX1096" i="97"/>
  <c r="EX1097" i="97"/>
  <c r="EX1098" i="97"/>
  <c r="EX1099" i="97"/>
  <c r="EX1100" i="97"/>
  <c r="EX1101" i="97"/>
  <c r="EX1102" i="97"/>
  <c r="EX1103" i="97"/>
  <c r="EX1104" i="97"/>
  <c r="EX1105" i="97"/>
  <c r="EX1106" i="97"/>
  <c r="EX1107" i="97"/>
  <c r="EX1108" i="97"/>
  <c r="EX1109" i="97"/>
  <c r="EX1110" i="97"/>
  <c r="EX1111" i="97"/>
  <c r="EX1112" i="97"/>
  <c r="EX1113" i="97"/>
  <c r="EX1114" i="97"/>
  <c r="EX1115" i="97"/>
  <c r="EX1116" i="97"/>
  <c r="EX1117" i="97"/>
  <c r="EX1118" i="97"/>
  <c r="EX1119" i="97"/>
  <c r="EX1120" i="97"/>
  <c r="EX1121" i="97"/>
  <c r="EX1122" i="97"/>
  <c r="EX1123" i="97"/>
  <c r="EX1124" i="97"/>
  <c r="EX1125" i="97"/>
  <c r="EX1126" i="97"/>
  <c r="EX1127" i="97"/>
  <c r="EX1128" i="97"/>
  <c r="EX1129" i="97"/>
  <c r="EX1130" i="97"/>
  <c r="EX1131" i="97"/>
  <c r="EX1132" i="97"/>
  <c r="EX1133" i="97"/>
  <c r="EX1134" i="97"/>
  <c r="EX1135" i="97"/>
  <c r="EX1136" i="97"/>
  <c r="EX1137" i="97"/>
  <c r="EX1138" i="97"/>
  <c r="EX1139" i="97"/>
  <c r="EX1140" i="97"/>
  <c r="EX1141" i="97"/>
  <c r="EX1142" i="97"/>
  <c r="EX1143" i="97"/>
  <c r="EX1144" i="97"/>
  <c r="EX1145" i="97"/>
  <c r="EX1146" i="97"/>
  <c r="EX1147" i="97"/>
  <c r="EX1148" i="97"/>
  <c r="EX1149" i="97"/>
  <c r="EX1150" i="97"/>
  <c r="EX1151" i="97"/>
  <c r="EX1152" i="97"/>
  <c r="EX1153" i="97"/>
  <c r="EX1154" i="97"/>
  <c r="EX1155" i="97"/>
  <c r="EX1156" i="97"/>
  <c r="EX1157" i="97"/>
  <c r="EX1158" i="97"/>
  <c r="EX1159" i="97"/>
  <c r="EX1160" i="97"/>
  <c r="EX1161" i="97"/>
  <c r="EX1162" i="97"/>
  <c r="EX1163" i="97"/>
  <c r="EX1164" i="97"/>
  <c r="EX1165" i="97"/>
  <c r="EX1166" i="97"/>
  <c r="EX1167" i="97"/>
  <c r="EX1168" i="97"/>
  <c r="EX1169" i="97"/>
  <c r="EX1170" i="97"/>
  <c r="EX1171" i="97"/>
  <c r="EX1172" i="97"/>
  <c r="EX1173" i="97"/>
  <c r="EX1174" i="97"/>
  <c r="EX1175" i="97"/>
  <c r="EX1176" i="97"/>
  <c r="EX1177" i="97"/>
  <c r="EX1178" i="97"/>
  <c r="EX1179" i="97"/>
  <c r="EX1180" i="97"/>
  <c r="EX1181" i="97"/>
  <c r="EX1182" i="97"/>
  <c r="EX1183" i="97"/>
  <c r="EX1184" i="97"/>
  <c r="EX1185" i="97"/>
  <c r="EX1186" i="97"/>
  <c r="EX1187" i="97"/>
  <c r="EX1188" i="97"/>
  <c r="EX1189" i="97"/>
  <c r="EX1190" i="97"/>
  <c r="EX1191" i="97"/>
  <c r="EX1192" i="97"/>
  <c r="EX1193" i="97"/>
  <c r="EX1194" i="97"/>
  <c r="EX1195" i="97"/>
  <c r="EX1196" i="97"/>
  <c r="EX1197" i="97"/>
  <c r="EX1198" i="97"/>
  <c r="EX1199" i="97"/>
  <c r="EX1200" i="97"/>
  <c r="EX1201" i="97"/>
  <c r="EX1202" i="97"/>
  <c r="EX1203" i="97"/>
  <c r="EX1204" i="97"/>
  <c r="EX1205" i="97"/>
  <c r="EX1206" i="97"/>
  <c r="EX1207" i="97"/>
  <c r="EX1208" i="97"/>
  <c r="EX1209" i="97"/>
  <c r="EX1210" i="97"/>
  <c r="EX1211" i="97"/>
  <c r="EX1212" i="97"/>
  <c r="EX1213" i="97"/>
  <c r="EX1214" i="97"/>
  <c r="EX1215" i="97"/>
  <c r="EX1216" i="97"/>
  <c r="EX1217" i="97"/>
  <c r="EX1218" i="97"/>
  <c r="EX1219" i="97"/>
  <c r="EX1220" i="97"/>
  <c r="EX1221" i="97"/>
  <c r="EX1222" i="97"/>
  <c r="EX1223" i="97"/>
  <c r="EX1224" i="97"/>
  <c r="EX1225" i="97"/>
  <c r="EX1226" i="97"/>
  <c r="EX1227" i="97"/>
  <c r="EX1228" i="97"/>
  <c r="EX1229" i="97"/>
  <c r="EX1230" i="97"/>
  <c r="EX1231" i="97"/>
  <c r="EX1232" i="97"/>
  <c r="EX1233" i="97"/>
  <c r="EX1234" i="97"/>
  <c r="EX1235" i="97"/>
  <c r="EX1236" i="97"/>
  <c r="EX1237" i="97"/>
  <c r="EX1238" i="97"/>
  <c r="EX1239" i="97"/>
  <c r="EX1240" i="97"/>
  <c r="EX1241" i="97"/>
  <c r="EX1242" i="97"/>
  <c r="EX1243" i="97"/>
  <c r="EX1244" i="97"/>
  <c r="EX1245" i="97"/>
  <c r="EX1246" i="97"/>
  <c r="EX1247" i="97"/>
  <c r="EX1248" i="97"/>
  <c r="EX1249" i="97"/>
  <c r="EX1250" i="97"/>
  <c r="EX1251" i="97"/>
  <c r="EX1252" i="97"/>
  <c r="EX1253" i="97"/>
  <c r="EX1254" i="97"/>
  <c r="EX1255" i="97"/>
  <c r="EX1256" i="97"/>
  <c r="EX1257" i="97"/>
  <c r="EX1258" i="97"/>
  <c r="EX1259" i="97"/>
  <c r="EX1260" i="97"/>
  <c r="EX1261" i="97"/>
  <c r="EX1262" i="97"/>
  <c r="EX1263" i="97"/>
  <c r="EX1264" i="97"/>
  <c r="EX1265" i="97"/>
  <c r="EX1266" i="97"/>
  <c r="EX1267" i="97"/>
  <c r="EX1268" i="97"/>
  <c r="EX1269" i="97"/>
  <c r="EX1270" i="97"/>
  <c r="EX1271" i="97"/>
  <c r="EX1272" i="97"/>
  <c r="EX1273" i="97"/>
  <c r="EX1274" i="97"/>
  <c r="EX1275" i="97"/>
  <c r="EX1276" i="97"/>
  <c r="EX1277" i="97"/>
  <c r="EX1278" i="97"/>
  <c r="EX1279" i="97"/>
  <c r="EX1280" i="97"/>
  <c r="EX1281" i="97"/>
  <c r="EX1282" i="97"/>
  <c r="EX1283" i="97"/>
  <c r="EX1284" i="97"/>
  <c r="EX1285" i="97"/>
  <c r="EX1286" i="97"/>
  <c r="EX1287" i="97"/>
  <c r="EX1288" i="97"/>
  <c r="EX1289" i="97"/>
  <c r="EX1290" i="97"/>
  <c r="EX1291" i="97"/>
  <c r="EX1292" i="97"/>
  <c r="EX1293" i="97"/>
  <c r="EX1294" i="97"/>
  <c r="EX1295" i="97"/>
  <c r="EX1296" i="97"/>
  <c r="EX1297" i="97"/>
  <c r="EX1298" i="97"/>
  <c r="EX1299" i="97"/>
  <c r="EX1300" i="97"/>
  <c r="EX1301" i="97"/>
  <c r="EX1302" i="97"/>
  <c r="EX1303" i="97"/>
  <c r="EX1304" i="97"/>
  <c r="EX1305" i="97"/>
  <c r="EX1306" i="97"/>
  <c r="EX1307" i="97"/>
  <c r="EX1308" i="97"/>
  <c r="EX1309" i="97"/>
  <c r="EX1310" i="97"/>
  <c r="EX1311" i="97"/>
  <c r="EX1312" i="97"/>
  <c r="EX1313" i="97"/>
  <c r="EX1314" i="97"/>
  <c r="EX1315" i="97"/>
  <c r="EX1316" i="97"/>
  <c r="EX1317" i="97"/>
  <c r="EX1318" i="97"/>
  <c r="EX1319" i="97"/>
  <c r="EX1320" i="97"/>
  <c r="EX1321" i="97"/>
  <c r="EX1322" i="97"/>
  <c r="EX1323" i="97"/>
  <c r="EX1324" i="97"/>
  <c r="EX1325" i="97"/>
  <c r="EX1326" i="97"/>
  <c r="EX1327" i="97"/>
  <c r="EX1328" i="97"/>
  <c r="EX1329" i="97"/>
  <c r="EX1330" i="97"/>
  <c r="EX1331" i="97"/>
  <c r="EX1332" i="97"/>
  <c r="EX1333" i="97"/>
  <c r="EX1334" i="97"/>
  <c r="EX1335" i="97"/>
  <c r="EX1336" i="97"/>
  <c r="EX1337" i="97"/>
  <c r="EX1338" i="97"/>
  <c r="EX1339" i="97"/>
  <c r="EX1340" i="97"/>
  <c r="EX1341" i="97"/>
  <c r="EX1342" i="97"/>
  <c r="EX1343" i="97"/>
  <c r="EX1344" i="97"/>
  <c r="EX1345" i="97"/>
  <c r="EX1346" i="97"/>
  <c r="EX1347" i="97"/>
  <c r="EX1348" i="97"/>
  <c r="EX1349" i="97"/>
  <c r="EX1350" i="97"/>
  <c r="EX1351" i="97"/>
  <c r="EX1352" i="97"/>
  <c r="EX1353" i="97"/>
  <c r="EX1354" i="97"/>
  <c r="EX1355" i="97"/>
  <c r="EX1356" i="97"/>
  <c r="EX1357" i="97"/>
  <c r="EX1358" i="97"/>
  <c r="EX1359" i="97"/>
  <c r="EX1360" i="97"/>
  <c r="EX1361" i="97"/>
  <c r="EX1362" i="97"/>
  <c r="EX1363" i="97"/>
  <c r="EX1364" i="97"/>
  <c r="EX1365" i="97"/>
  <c r="EX1366" i="97"/>
  <c r="EX1367" i="97"/>
  <c r="EX1368" i="97"/>
  <c r="EX1369" i="97"/>
  <c r="EX1370" i="97"/>
  <c r="EX1371" i="97"/>
  <c r="EX1372" i="97"/>
  <c r="EX1373" i="97"/>
  <c r="EX1374" i="97"/>
  <c r="EX1375" i="97"/>
  <c r="EX1376" i="97"/>
  <c r="EX1377" i="97"/>
  <c r="EX1378" i="97"/>
  <c r="EX1379" i="97"/>
  <c r="EX1380" i="97"/>
  <c r="EX1381" i="97"/>
  <c r="EX1382" i="97"/>
  <c r="EX1383" i="97"/>
  <c r="EX1384" i="97"/>
  <c r="EX1385" i="97"/>
  <c r="EX1386" i="97"/>
  <c r="EX1387" i="97"/>
  <c r="EX1388" i="97"/>
  <c r="EX1389" i="97"/>
  <c r="EX1390" i="97"/>
  <c r="EX1391" i="97"/>
  <c r="EX1392" i="97"/>
  <c r="EX1393" i="97"/>
  <c r="EX1394" i="97"/>
  <c r="EX1395" i="97"/>
  <c r="EX1396" i="97"/>
  <c r="EX1397" i="97"/>
  <c r="EX1398" i="97"/>
  <c r="EX1399" i="97"/>
  <c r="EX1400" i="97"/>
  <c r="EX1401" i="97"/>
  <c r="EX1402" i="97"/>
  <c r="EX1403" i="97"/>
  <c r="EX1404" i="97"/>
  <c r="EX1405" i="97"/>
  <c r="EX1406" i="97"/>
  <c r="EX1407" i="97"/>
  <c r="EX1408" i="97"/>
  <c r="EX1409" i="97"/>
  <c r="EX1410" i="97"/>
  <c r="EX1411" i="97"/>
  <c r="EX1412" i="97"/>
  <c r="EX1413" i="97"/>
  <c r="EX1414" i="97"/>
  <c r="EX1415" i="97"/>
  <c r="EX1416" i="97"/>
  <c r="EX1417" i="97"/>
  <c r="EX1418" i="97"/>
  <c r="EX1419" i="97"/>
  <c r="EX1420" i="97"/>
  <c r="EX1421" i="97"/>
  <c r="EX1422" i="97"/>
  <c r="EX1423" i="97"/>
  <c r="EX1424" i="97"/>
  <c r="EX1425" i="97"/>
  <c r="EX1426" i="97"/>
  <c r="EX1427" i="97"/>
  <c r="EX1428" i="97"/>
  <c r="EX1429" i="97"/>
  <c r="EX1430" i="97"/>
  <c r="EX1431" i="97"/>
  <c r="EX1432" i="97"/>
  <c r="EX1433" i="97"/>
  <c r="EX1434" i="97"/>
  <c r="EX1435" i="97"/>
  <c r="EX1436" i="97"/>
  <c r="EX1437" i="97"/>
  <c r="EX1438" i="97"/>
  <c r="EX1439" i="97"/>
  <c r="EX1440" i="97"/>
  <c r="EX1441" i="97"/>
  <c r="EX1442" i="97"/>
  <c r="EX1443" i="97"/>
  <c r="EX1444" i="97"/>
  <c r="EX1445" i="97"/>
  <c r="EX1446" i="97"/>
  <c r="EX1447" i="97"/>
  <c r="EX1448" i="97"/>
  <c r="EX1449" i="97"/>
  <c r="EX1450" i="97"/>
  <c r="EX1451" i="97"/>
  <c r="EX1452" i="97"/>
  <c r="EX1453" i="97"/>
  <c r="EX1454" i="97"/>
  <c r="EX1455" i="97"/>
  <c r="EX1456" i="97"/>
  <c r="EX1457" i="97"/>
  <c r="EX1458" i="97"/>
  <c r="EX1459" i="97"/>
  <c r="EX1460" i="97"/>
  <c r="EX1461" i="97"/>
  <c r="EX1462" i="97"/>
  <c r="EX1463" i="97"/>
  <c r="EX1464" i="97"/>
  <c r="EX1465" i="97"/>
  <c r="EX1466" i="97"/>
  <c r="EX1467" i="97"/>
  <c r="EX1468" i="97"/>
  <c r="EX1469" i="97"/>
  <c r="EX1470" i="97"/>
  <c r="EX1471" i="97"/>
  <c r="EX1472" i="97"/>
  <c r="EX1473" i="97"/>
  <c r="EX1474" i="97"/>
  <c r="EX1475" i="97"/>
  <c r="EX1476" i="97"/>
  <c r="EX1477" i="97"/>
  <c r="EX1478" i="97"/>
  <c r="EX1479" i="97"/>
  <c r="EX1480" i="97"/>
  <c r="EX1481" i="97"/>
  <c r="EX1482" i="97"/>
  <c r="EX1483" i="97"/>
  <c r="EX1484" i="97"/>
  <c r="EX1485" i="97"/>
  <c r="EX1486" i="97"/>
  <c r="EX1487" i="97"/>
  <c r="EX1488" i="97"/>
  <c r="EX1489" i="97"/>
  <c r="EX1490" i="97"/>
  <c r="EX1491" i="97"/>
  <c r="EX1492" i="97"/>
  <c r="EX1493" i="97"/>
  <c r="EX1494" i="97"/>
  <c r="EX1495" i="97"/>
  <c r="EX1496" i="97"/>
  <c r="EX1497" i="97"/>
  <c r="EX1498" i="97"/>
  <c r="EX1499" i="97"/>
  <c r="EX1500" i="97"/>
  <c r="EX1501" i="97"/>
  <c r="EX1502" i="97"/>
  <c r="EX1503" i="97"/>
  <c r="EX1504" i="97"/>
  <c r="EX1505" i="97"/>
  <c r="EX1506" i="97"/>
  <c r="EX1507" i="97"/>
  <c r="EX1508" i="97"/>
  <c r="EX1509" i="97"/>
  <c r="EX1510" i="97"/>
  <c r="EX1511" i="97"/>
  <c r="EX1512" i="97"/>
  <c r="EX1513" i="97"/>
  <c r="EX1514" i="97"/>
  <c r="EX1515" i="97"/>
  <c r="EX1516" i="97"/>
  <c r="EX1517" i="97"/>
  <c r="EX1518" i="97"/>
  <c r="EX1519" i="97"/>
  <c r="EX1520" i="97"/>
  <c r="EX1521" i="97"/>
  <c r="EX1522" i="97"/>
  <c r="EX1523" i="97"/>
  <c r="EX1524" i="97"/>
  <c r="EX1525" i="97"/>
  <c r="EX1526" i="97"/>
  <c r="EX1527" i="97"/>
  <c r="EX1528" i="97"/>
  <c r="EX1529" i="97"/>
  <c r="EX1530" i="97"/>
  <c r="EX1531" i="97"/>
  <c r="EX1532" i="97"/>
  <c r="EX1533" i="97"/>
  <c r="EX1534" i="97"/>
  <c r="EX1535" i="97"/>
  <c r="EX1536" i="97"/>
  <c r="EX1537" i="97"/>
  <c r="EX1538" i="97"/>
  <c r="EX1539" i="97"/>
  <c r="EX1540" i="97"/>
  <c r="EX1541" i="97"/>
  <c r="EX1542" i="97"/>
  <c r="EX1543" i="97"/>
  <c r="EX1544" i="97"/>
  <c r="EX1545" i="97"/>
  <c r="EX1546" i="97"/>
  <c r="EX1547" i="97"/>
  <c r="EX1548" i="97"/>
  <c r="EX1549" i="97"/>
  <c r="EX1550" i="97"/>
  <c r="EX1551" i="97"/>
  <c r="EX1552" i="97"/>
  <c r="EX1553" i="97"/>
  <c r="EX1554" i="97"/>
  <c r="EX1555" i="97"/>
  <c r="EX1556" i="97"/>
  <c r="EX1557" i="97"/>
  <c r="EX1558" i="97"/>
  <c r="EX1559" i="97"/>
  <c r="EX1560" i="97"/>
  <c r="EX1561" i="97"/>
  <c r="EX1562" i="97"/>
  <c r="EX1563" i="97"/>
  <c r="EX1564" i="97"/>
  <c r="EX1565" i="97"/>
  <c r="EX1566" i="97"/>
  <c r="EX1567" i="97"/>
  <c r="EX1568" i="97"/>
  <c r="EX1569" i="97"/>
  <c r="EX1570" i="97"/>
  <c r="EX1571" i="97"/>
  <c r="EX1572" i="97"/>
  <c r="EX1573" i="97"/>
  <c r="EX1574" i="97"/>
  <c r="EX1575" i="97"/>
  <c r="EX1576" i="97"/>
  <c r="EX1577" i="97"/>
  <c r="EX1578" i="97"/>
  <c r="EX1579" i="97"/>
  <c r="EX1580" i="97"/>
  <c r="EX1581" i="97"/>
  <c r="EX1582" i="97"/>
  <c r="EX1583" i="97"/>
  <c r="EX1584" i="97"/>
  <c r="EX1585" i="97"/>
  <c r="EX1586" i="97"/>
  <c r="EX1587" i="97"/>
  <c r="EX1588" i="97"/>
  <c r="EX1589" i="97"/>
  <c r="EX1590" i="97"/>
  <c r="EX1591" i="97"/>
  <c r="EX1592" i="97"/>
  <c r="EX1593" i="97"/>
  <c r="EX1594" i="97"/>
  <c r="EX1595" i="97"/>
  <c r="EX1596" i="97"/>
  <c r="EX1597" i="97"/>
  <c r="EX1598" i="97"/>
  <c r="EX1599" i="97"/>
  <c r="EX1600" i="97"/>
  <c r="EX1601" i="97"/>
  <c r="EX1602" i="97"/>
  <c r="EX1603" i="97"/>
  <c r="EX1604" i="97"/>
  <c r="EX1605" i="97"/>
  <c r="EX1606" i="97"/>
  <c r="EX1607" i="97"/>
  <c r="EX1608" i="97"/>
  <c r="EX1609" i="97"/>
  <c r="EX1610" i="97"/>
  <c r="EX1611" i="97"/>
  <c r="EX1612" i="97"/>
  <c r="EX1613" i="97"/>
  <c r="EX1614" i="97"/>
  <c r="EX1615" i="97"/>
  <c r="EX1616" i="97"/>
  <c r="EX1617" i="97"/>
  <c r="EX1618" i="97"/>
  <c r="EX1619" i="97"/>
  <c r="EX1620" i="97"/>
  <c r="EX1621" i="97"/>
  <c r="EX1622" i="97"/>
  <c r="EX1623" i="97"/>
  <c r="EX1624" i="97"/>
  <c r="EX1625" i="97"/>
  <c r="EX1626" i="97"/>
  <c r="EX1627" i="97"/>
  <c r="EX1628" i="97"/>
  <c r="EX1629" i="97"/>
  <c r="EX1630" i="97"/>
  <c r="EX1631" i="97"/>
  <c r="EX1632" i="97"/>
  <c r="EX1633" i="97"/>
  <c r="EX1634" i="97"/>
  <c r="EX1635" i="97"/>
  <c r="EX1636" i="97"/>
  <c r="EX1637" i="97"/>
  <c r="EX1638" i="97"/>
  <c r="EX1639" i="97"/>
  <c r="EX1640" i="97"/>
  <c r="EX1641" i="97"/>
  <c r="EX1642" i="97"/>
  <c r="EX1643" i="97"/>
  <c r="EX1644" i="97"/>
  <c r="EX1645" i="97"/>
  <c r="EX1646" i="97"/>
  <c r="EX1647" i="97"/>
  <c r="EX1648" i="97"/>
  <c r="EX1649" i="97"/>
  <c r="EX1650" i="97"/>
  <c r="EX1651" i="97"/>
  <c r="EX1652" i="97"/>
  <c r="EX1653" i="97"/>
  <c r="EX1654" i="97"/>
  <c r="EX1655" i="97"/>
  <c r="EX1656" i="97"/>
  <c r="EX1657" i="97"/>
  <c r="EX1658" i="97"/>
  <c r="EX1659" i="97"/>
  <c r="EX1660" i="97"/>
  <c r="EX1661" i="97"/>
  <c r="EX1662" i="97"/>
  <c r="EX1663" i="97"/>
  <c r="EX1664" i="97"/>
  <c r="EX1665" i="97"/>
  <c r="EX1666" i="97"/>
  <c r="EX1667" i="97"/>
  <c r="EX1668" i="97"/>
  <c r="EX1669" i="97"/>
  <c r="EX1670" i="97"/>
  <c r="EX1671" i="97"/>
  <c r="EX1672" i="97"/>
  <c r="EX1673" i="97"/>
  <c r="EX1674" i="97"/>
  <c r="EX1675" i="97"/>
  <c r="EX1676" i="97"/>
  <c r="EX1677" i="97"/>
  <c r="EX1678" i="97"/>
  <c r="EX1679" i="97"/>
  <c r="EX1680" i="97"/>
  <c r="EX1681" i="97"/>
  <c r="EX1682" i="97"/>
  <c r="EX1683" i="97"/>
  <c r="EX1684" i="97"/>
  <c r="EX1685" i="97"/>
  <c r="EX1686" i="97"/>
  <c r="EX1687" i="97"/>
  <c r="EX1688" i="97"/>
  <c r="EX1689" i="97"/>
  <c r="EX1690" i="97"/>
  <c r="EX1691" i="97"/>
  <c r="EX1692" i="97"/>
  <c r="EX1693" i="97"/>
  <c r="EX1694" i="97"/>
  <c r="EX1695" i="97"/>
  <c r="EX1696" i="97"/>
  <c r="EX1697" i="97"/>
  <c r="EX1698" i="97"/>
  <c r="EX1699" i="97"/>
  <c r="EX1700" i="97"/>
  <c r="EX1701" i="97"/>
  <c r="EX1702" i="97"/>
  <c r="EX1703" i="97"/>
  <c r="EX1704" i="97"/>
  <c r="EX1705" i="97"/>
  <c r="EX1706" i="97"/>
  <c r="EX1707" i="97"/>
  <c r="EX1708" i="97"/>
  <c r="EX1709" i="97"/>
  <c r="EX1710" i="97"/>
  <c r="EX1711" i="97"/>
  <c r="EX1712" i="97"/>
  <c r="EX1713" i="97"/>
  <c r="EX1714" i="97"/>
  <c r="EX1715" i="97"/>
  <c r="EX1716" i="97"/>
  <c r="EX1717" i="97"/>
  <c r="EX1718" i="97"/>
  <c r="EX1719" i="97"/>
  <c r="EX1720" i="97"/>
  <c r="EX1721" i="97"/>
  <c r="EX1722" i="97"/>
  <c r="EX1723" i="97"/>
  <c r="EX1724" i="97"/>
  <c r="EX1725" i="97"/>
  <c r="EX1726" i="97"/>
  <c r="EX1727" i="97"/>
  <c r="EX1728" i="97"/>
  <c r="EX1729" i="97"/>
  <c r="EX1730" i="97"/>
  <c r="EX1731" i="97"/>
  <c r="EX1732" i="97"/>
  <c r="EX1733" i="97"/>
  <c r="EX1734" i="97"/>
  <c r="EX1735" i="97"/>
  <c r="EX1736" i="97"/>
  <c r="EX1737" i="97"/>
  <c r="EX1738" i="97"/>
  <c r="EX1739" i="97"/>
  <c r="EX1740" i="97"/>
  <c r="EX1741" i="97"/>
  <c r="EX1742" i="97"/>
  <c r="EX1743" i="97"/>
  <c r="EX1744" i="97"/>
  <c r="EX1745" i="97"/>
  <c r="EX1746" i="97"/>
  <c r="EX1747" i="97"/>
  <c r="EX1748" i="97"/>
  <c r="EX1749" i="97"/>
  <c r="EX1750" i="97"/>
  <c r="EX1751" i="97"/>
  <c r="EX1752" i="97"/>
  <c r="EX1753" i="97"/>
  <c r="EX1754" i="97"/>
  <c r="EX1755" i="97"/>
  <c r="EX1756" i="97"/>
  <c r="EX1757" i="97"/>
  <c r="EX1758" i="97"/>
  <c r="EX1759" i="97"/>
  <c r="EX1760" i="97"/>
  <c r="EX1761" i="97"/>
  <c r="EX1762" i="97"/>
  <c r="EX1763" i="97"/>
  <c r="EX1764" i="97"/>
  <c r="EX1765" i="97"/>
  <c r="EX1766" i="97"/>
  <c r="EX1767" i="97"/>
  <c r="EX1768" i="97"/>
  <c r="EX1769" i="97"/>
  <c r="EX1770" i="97"/>
  <c r="EX1771" i="97"/>
  <c r="EX1772" i="97"/>
  <c r="EX1773" i="97"/>
  <c r="EX1774" i="97"/>
  <c r="EX1775" i="97"/>
  <c r="EX1776" i="97"/>
  <c r="EX1777" i="97"/>
  <c r="EX1778" i="97"/>
  <c r="EX1779" i="97"/>
  <c r="EX1780" i="97"/>
  <c r="EX1781" i="97"/>
  <c r="EX1782" i="97"/>
  <c r="EX1783" i="97"/>
  <c r="EX1784" i="97"/>
  <c r="EX1785" i="97"/>
  <c r="EX1786" i="97"/>
  <c r="EX1787" i="97"/>
  <c r="EX1788" i="97"/>
  <c r="EX1789" i="97"/>
  <c r="EX1790" i="97"/>
  <c r="EX1791" i="97"/>
  <c r="EX1792" i="97"/>
  <c r="EX1793" i="97"/>
  <c r="EX1794" i="97"/>
  <c r="EX1795" i="97"/>
  <c r="EX1796" i="97"/>
  <c r="EX1797" i="97"/>
  <c r="EX1798" i="97"/>
  <c r="EX1799" i="97"/>
  <c r="EX1800" i="97"/>
  <c r="EX1801" i="97"/>
  <c r="EX1802" i="97"/>
  <c r="EX1803" i="97"/>
  <c r="EX1804" i="97"/>
  <c r="EX1805" i="97"/>
  <c r="EX1806" i="97"/>
  <c r="EX1807" i="97"/>
  <c r="EX1808" i="97"/>
  <c r="EX1809" i="97"/>
  <c r="EX1810" i="97"/>
  <c r="EX1811" i="97"/>
  <c r="EX1812" i="97"/>
  <c r="EX1813" i="97"/>
  <c r="EX1814" i="97"/>
  <c r="EX1815" i="97"/>
  <c r="EX1816" i="97"/>
  <c r="EX1817" i="97"/>
  <c r="EX1818" i="97"/>
  <c r="EX1819" i="97"/>
  <c r="EX1820" i="97"/>
  <c r="EX1821" i="97"/>
  <c r="EX1822" i="97"/>
  <c r="EX1823" i="97"/>
  <c r="EX1824" i="97"/>
  <c r="EX1825" i="97"/>
  <c r="EX1826" i="97"/>
  <c r="EX1827" i="97"/>
  <c r="EX1828" i="97"/>
  <c r="EX1829" i="97"/>
  <c r="EX1830" i="97"/>
  <c r="EX1831" i="97"/>
  <c r="EX1832" i="97"/>
  <c r="EX1833" i="97"/>
  <c r="EX1834" i="97"/>
  <c r="EX1835" i="97"/>
  <c r="EX1836" i="97"/>
  <c r="EX1837" i="97"/>
  <c r="EX1838" i="97"/>
  <c r="EX1839" i="97"/>
  <c r="EX1840" i="97"/>
  <c r="EX1841" i="97"/>
  <c r="EX1842" i="97"/>
  <c r="EX1843" i="97"/>
  <c r="EX1844" i="97"/>
  <c r="EX1845" i="97"/>
  <c r="EX1846" i="97"/>
  <c r="EX1847" i="97"/>
  <c r="EX1848" i="97"/>
  <c r="EX1849" i="97"/>
  <c r="EX1850" i="97"/>
  <c r="EX1851" i="97"/>
  <c r="EX1852" i="97"/>
  <c r="EX1853" i="97"/>
  <c r="EX1854" i="97"/>
  <c r="EX1855" i="97"/>
  <c r="EX1856" i="97"/>
  <c r="EX1857" i="97"/>
  <c r="EX1858" i="97"/>
  <c r="EX1859" i="97"/>
  <c r="EX1860" i="97"/>
  <c r="EX1861" i="97"/>
  <c r="EX1862" i="97"/>
  <c r="EX1863" i="97"/>
  <c r="EX1864" i="97"/>
  <c r="EX1865" i="97"/>
  <c r="EX1866" i="97"/>
  <c r="EX1867" i="97"/>
  <c r="EX1868" i="97"/>
  <c r="EX1869" i="97"/>
  <c r="EX1870" i="97"/>
  <c r="EX1871" i="97"/>
  <c r="EX1872" i="97"/>
  <c r="EX1873" i="97"/>
  <c r="EX1874" i="97"/>
  <c r="EX1875" i="97"/>
  <c r="EX1876" i="97"/>
  <c r="EX1877" i="97"/>
  <c r="EX1878" i="97"/>
  <c r="EX1879" i="97"/>
  <c r="EX1880" i="97"/>
  <c r="EX1881" i="97"/>
  <c r="EX1882" i="97"/>
  <c r="EX1883" i="97"/>
  <c r="EX1884" i="97"/>
  <c r="EX1885" i="97"/>
  <c r="EX1886" i="97"/>
  <c r="EX1887" i="97"/>
  <c r="EX1888" i="97"/>
  <c r="EX1889" i="97"/>
  <c r="EX1890" i="97"/>
  <c r="EX1891" i="97"/>
  <c r="EX1892" i="97"/>
  <c r="EX1893" i="97"/>
  <c r="EX1894" i="97"/>
  <c r="EX1895" i="97"/>
  <c r="EX1896" i="97"/>
  <c r="EX1897" i="97"/>
  <c r="EX1898" i="97"/>
  <c r="EX1899" i="97"/>
  <c r="EX1900" i="97"/>
  <c r="EX1901" i="97"/>
  <c r="EX1902" i="97"/>
  <c r="EX1903" i="97"/>
  <c r="EX1904" i="97"/>
  <c r="EX1905" i="97"/>
  <c r="EX1906" i="97"/>
  <c r="EX1907" i="97"/>
  <c r="EX1908" i="97"/>
  <c r="EX1909" i="97"/>
  <c r="EX1910" i="97"/>
  <c r="EX1911" i="97"/>
  <c r="EX1912" i="97"/>
  <c r="EX1913" i="97"/>
  <c r="EX1914" i="97"/>
  <c r="EX1915" i="97"/>
  <c r="EX1916" i="97"/>
  <c r="EX1917" i="97"/>
  <c r="EX1918" i="97"/>
  <c r="EX1919" i="97"/>
  <c r="EX1920" i="97"/>
  <c r="EX1921" i="97"/>
  <c r="EX1922" i="97"/>
  <c r="EX1923" i="97"/>
  <c r="EX1924" i="97"/>
  <c r="EX1925" i="97"/>
  <c r="EX1926" i="97"/>
  <c r="EX1927" i="97"/>
  <c r="EX1928" i="97"/>
  <c r="EX1929" i="97"/>
  <c r="EX1930" i="97"/>
  <c r="EX1931" i="97"/>
  <c r="EX1932" i="97"/>
  <c r="EX1933" i="97"/>
  <c r="EX1934" i="97"/>
  <c r="EX1935" i="97"/>
  <c r="EX1936" i="97"/>
  <c r="EX1937" i="97"/>
  <c r="EX1938" i="97"/>
  <c r="EX1939" i="97"/>
  <c r="EX1940" i="97"/>
  <c r="EX1941" i="97"/>
  <c r="EX1942" i="97"/>
  <c r="EX1943" i="97"/>
  <c r="EX1944" i="97"/>
  <c r="EX1945" i="97"/>
  <c r="EX1946" i="97"/>
  <c r="EX1947" i="97"/>
  <c r="EX1948" i="97"/>
  <c r="EX1949" i="97"/>
  <c r="EX1950" i="97"/>
  <c r="EX1951" i="97"/>
  <c r="EX1952" i="97"/>
  <c r="EX1953" i="97"/>
  <c r="EX1954" i="97"/>
  <c r="EX1955" i="97"/>
  <c r="EX1956" i="97"/>
  <c r="EX1957" i="97"/>
  <c r="EX1958" i="97"/>
  <c r="EX1959" i="97"/>
  <c r="EX1960" i="97"/>
  <c r="EX1961" i="97"/>
  <c r="EX1962" i="97"/>
  <c r="EX1963" i="97"/>
  <c r="EX1964" i="97"/>
  <c r="EX1965" i="97"/>
  <c r="EX1966" i="97"/>
  <c r="EX1967" i="97"/>
  <c r="EX1968" i="97"/>
  <c r="EX1969" i="97"/>
  <c r="EX1970" i="97"/>
  <c r="EX1971" i="97"/>
  <c r="EX1972" i="97"/>
  <c r="EX1973" i="97"/>
  <c r="EX1974" i="97"/>
  <c r="EX1975" i="97"/>
  <c r="EX1976" i="97"/>
  <c r="EX1977" i="97"/>
  <c r="EX1978" i="97"/>
  <c r="EX1979" i="97"/>
  <c r="EX1980" i="97"/>
  <c r="EX1981" i="97"/>
  <c r="EX1982" i="97"/>
  <c r="EX1983" i="97"/>
  <c r="EX1984" i="97"/>
  <c r="EX1985" i="97"/>
  <c r="EX1986" i="97"/>
  <c r="EX1987" i="97"/>
  <c r="EX1988" i="97"/>
  <c r="EX1989" i="97"/>
  <c r="EX1990" i="97"/>
  <c r="EX1991" i="97"/>
  <c r="EX1992" i="97"/>
  <c r="EX1993" i="97"/>
  <c r="EX1994" i="97"/>
  <c r="EX1995" i="97"/>
  <c r="EX1996" i="97"/>
  <c r="EX1997" i="97"/>
  <c r="EX1998" i="97"/>
  <c r="EX1999" i="97"/>
  <c r="EX2000" i="97"/>
  <c r="EX2001" i="97"/>
  <c r="EX2002" i="97"/>
  <c r="EX2003" i="97"/>
  <c r="EX2004" i="97"/>
  <c r="EX2005" i="97"/>
  <c r="EX2006" i="97"/>
  <c r="EX2007" i="97"/>
  <c r="EX2008" i="97"/>
  <c r="EX2009" i="97"/>
  <c r="EX2010" i="97"/>
  <c r="EX2011" i="97"/>
  <c r="EX2012" i="97"/>
  <c r="EX2013" i="97"/>
  <c r="EX2014" i="97"/>
  <c r="EX2015" i="97"/>
  <c r="EX2016" i="97"/>
  <c r="EX2017" i="97"/>
  <c r="EX2018" i="97"/>
  <c r="EX2019" i="97"/>
  <c r="EX2020" i="97"/>
  <c r="EX2021" i="97"/>
  <c r="EX2022" i="97"/>
  <c r="EX2023" i="97"/>
  <c r="EX2024" i="97"/>
  <c r="EX2025" i="97"/>
  <c r="EX2026" i="97"/>
  <c r="EX2027" i="97"/>
  <c r="EX2028" i="97"/>
  <c r="EX2029" i="97"/>
  <c r="EX2030" i="97"/>
  <c r="EX2031" i="97"/>
  <c r="EX2032" i="97"/>
  <c r="EX2033" i="97"/>
  <c r="EX2034" i="97"/>
  <c r="EX2035" i="97"/>
  <c r="EX2036" i="97"/>
  <c r="EX2037" i="97"/>
  <c r="EX2038" i="97"/>
  <c r="EX2039" i="97"/>
  <c r="EX2040" i="97"/>
  <c r="EX2041" i="97"/>
  <c r="EX2042" i="97"/>
  <c r="EX2043" i="97"/>
  <c r="EX2044" i="97"/>
  <c r="EX2045" i="97"/>
  <c r="EX2046" i="97"/>
  <c r="EX2047" i="97"/>
  <c r="EX2048" i="97"/>
  <c r="EX2049" i="97"/>
  <c r="EX2050" i="97"/>
  <c r="EX2051" i="97"/>
  <c r="EX2052" i="97"/>
  <c r="EX2053" i="97"/>
  <c r="EX2054" i="97"/>
  <c r="EX2055" i="97"/>
  <c r="EX2056" i="97"/>
  <c r="EX2057" i="97"/>
  <c r="EX2058" i="97"/>
  <c r="EX2059" i="97"/>
  <c r="EX2060" i="97"/>
  <c r="EX2061" i="97"/>
  <c r="EX2062" i="97"/>
  <c r="EX2063" i="97"/>
  <c r="EX2064" i="97"/>
  <c r="EX2065" i="97"/>
  <c r="EX2066" i="97"/>
  <c r="EX2067" i="97"/>
  <c r="EX2068" i="97"/>
  <c r="EX2069" i="97"/>
  <c r="EX2070" i="97"/>
  <c r="EX2071" i="97"/>
  <c r="EX2072" i="97"/>
  <c r="EX2073" i="97"/>
  <c r="EX2074" i="97"/>
  <c r="EX2075" i="97"/>
  <c r="EX2076" i="97"/>
  <c r="EX2077" i="97"/>
  <c r="EX2078" i="97"/>
  <c r="EX2079" i="97"/>
  <c r="EX2080" i="97"/>
  <c r="EX2081" i="97"/>
  <c r="EX2082" i="97"/>
  <c r="EX2083" i="97"/>
  <c r="EX2084" i="97"/>
  <c r="EX2085" i="97"/>
  <c r="EX2086" i="97"/>
  <c r="EX2087" i="97"/>
  <c r="EX2088" i="97"/>
  <c r="EX2089" i="97"/>
  <c r="EX2090" i="97"/>
  <c r="EX2091" i="97"/>
  <c r="EX2092" i="97"/>
  <c r="EX2093" i="97"/>
  <c r="EX2094" i="97"/>
  <c r="EX2095" i="97"/>
  <c r="EX2096" i="97"/>
  <c r="EX2097" i="97"/>
  <c r="EX2098" i="97"/>
  <c r="EX2099" i="97"/>
  <c r="EX2100" i="97"/>
  <c r="EX2101" i="97"/>
  <c r="EX2102" i="97"/>
  <c r="EX2103" i="97"/>
  <c r="EX2104" i="97"/>
  <c r="EX2105" i="97"/>
  <c r="EX2106" i="97"/>
  <c r="EX2107" i="97"/>
  <c r="EX2108" i="97"/>
  <c r="EX2109" i="97"/>
  <c r="EX2110" i="97"/>
  <c r="EX2111" i="97"/>
  <c r="EX2112" i="97"/>
  <c r="EX2113" i="97"/>
  <c r="EX2114" i="97"/>
  <c r="EX2115" i="97"/>
  <c r="EX2116" i="97"/>
  <c r="EX2117" i="97"/>
  <c r="EX2118" i="97"/>
  <c r="EX2119" i="97"/>
  <c r="EX2120" i="97"/>
  <c r="EX2121" i="97"/>
  <c r="EX2122" i="97"/>
  <c r="EX2123" i="97"/>
  <c r="EX2124" i="97"/>
  <c r="EX2125" i="97"/>
  <c r="EX2126" i="97"/>
  <c r="EX2127" i="97"/>
  <c r="EX2128" i="97"/>
  <c r="EX2129" i="97"/>
  <c r="EX2130" i="97"/>
  <c r="EX2131" i="97"/>
  <c r="EX2132" i="97"/>
  <c r="EX2133" i="97"/>
  <c r="EX2134" i="97"/>
  <c r="EX2135" i="97"/>
  <c r="EX2136" i="97"/>
  <c r="EX2137" i="97"/>
  <c r="EX2138" i="97"/>
  <c r="EX2139" i="97"/>
  <c r="EX2140" i="97"/>
  <c r="EX2141" i="97"/>
  <c r="EX2142" i="97"/>
  <c r="EX2143" i="97"/>
  <c r="EX2144" i="97"/>
  <c r="EX2145" i="97"/>
  <c r="EX2146" i="97"/>
  <c r="EX2147" i="97"/>
  <c r="EX2148" i="97"/>
  <c r="EX2149" i="97"/>
  <c r="EX2150" i="97"/>
  <c r="EX2151" i="97"/>
  <c r="EX2152" i="97"/>
  <c r="EX2153" i="97"/>
  <c r="EX2154" i="97"/>
  <c r="EX2155" i="97"/>
  <c r="EX2156" i="97"/>
  <c r="EX2157" i="97"/>
  <c r="EX2158" i="97"/>
  <c r="EX2159" i="97"/>
  <c r="EX2160" i="97"/>
  <c r="EX2161" i="97"/>
  <c r="EX2162" i="97"/>
  <c r="EX2163" i="97"/>
  <c r="EX2164" i="97"/>
  <c r="EX2165" i="97"/>
  <c r="EX2166" i="97"/>
  <c r="EX2167" i="97"/>
  <c r="EX2168" i="97"/>
  <c r="EX2169" i="97"/>
  <c r="EX2170" i="97"/>
  <c r="EX2171" i="97"/>
  <c r="EX2172" i="97"/>
  <c r="EX2173" i="97"/>
  <c r="EX2174" i="97"/>
  <c r="EX2175" i="97"/>
  <c r="EX2176" i="97"/>
  <c r="EX2177" i="97"/>
  <c r="EX2178" i="97"/>
  <c r="EX2179" i="97"/>
  <c r="EX2180" i="97"/>
  <c r="EX2181" i="97"/>
  <c r="EX2182" i="97"/>
  <c r="EX2183" i="97"/>
  <c r="EX2184" i="97"/>
  <c r="EX2185" i="97"/>
  <c r="EX2186" i="97"/>
  <c r="EX2187" i="97"/>
  <c r="EX2188" i="97"/>
  <c r="EX2189" i="97"/>
  <c r="EX2190" i="97"/>
  <c r="EX2191" i="97"/>
  <c r="EX2192" i="97"/>
  <c r="EX2193" i="97"/>
  <c r="EX2194" i="97"/>
  <c r="EX2195" i="97"/>
  <c r="EX2196" i="97"/>
  <c r="EX2197" i="97"/>
  <c r="EX2198" i="97"/>
  <c r="EX2199" i="97"/>
  <c r="EX2200" i="97"/>
  <c r="EX2201" i="97"/>
  <c r="EX2202" i="97"/>
  <c r="EX2203" i="97"/>
  <c r="EX2204" i="97"/>
  <c r="EX2205" i="97"/>
  <c r="EX2206" i="97"/>
  <c r="EX2207" i="97"/>
  <c r="EX2208" i="97"/>
  <c r="EX2209" i="97"/>
  <c r="EX2210" i="97"/>
  <c r="EX2211" i="97"/>
  <c r="EX2212" i="97"/>
  <c r="EX2213" i="97"/>
  <c r="EX2214" i="97"/>
  <c r="EX2215" i="97"/>
  <c r="EX2216" i="97"/>
  <c r="EX2217" i="97"/>
  <c r="EX2218" i="97"/>
  <c r="EX2219" i="97"/>
  <c r="EX2220" i="97"/>
  <c r="EX2221" i="97"/>
  <c r="EX2222" i="97"/>
  <c r="EX2223" i="97"/>
  <c r="EX2224" i="97"/>
  <c r="EX2225" i="97"/>
  <c r="EX2226" i="97"/>
  <c r="EX2227" i="97"/>
  <c r="EX2228" i="97"/>
  <c r="EX2229" i="97"/>
  <c r="EX2230" i="97"/>
  <c r="EX2231" i="97"/>
  <c r="EX2232" i="97"/>
  <c r="EX2233" i="97"/>
  <c r="EX2234" i="97"/>
  <c r="EX2235" i="97"/>
  <c r="EX2236" i="97"/>
  <c r="EX2237" i="97"/>
  <c r="EX2238" i="97"/>
  <c r="EX2239" i="97"/>
  <c r="EX2240" i="97"/>
  <c r="EX2241" i="97"/>
  <c r="EX2242" i="97"/>
  <c r="EX2243" i="97"/>
  <c r="EX2244" i="97"/>
  <c r="EX2245" i="97"/>
  <c r="EX2246" i="97"/>
  <c r="EX2247" i="97"/>
  <c r="EX2248" i="97"/>
  <c r="EX2249" i="97"/>
  <c r="EX2250" i="97"/>
  <c r="EX2251" i="97"/>
  <c r="EX2252" i="97"/>
  <c r="EX2253" i="97"/>
  <c r="EX2254" i="97"/>
  <c r="EX2255" i="97"/>
  <c r="EX2256" i="97"/>
  <c r="EX2257" i="97"/>
  <c r="EX2258" i="97"/>
  <c r="EX2259" i="97"/>
  <c r="EX2260" i="97"/>
  <c r="EX2261" i="97"/>
  <c r="EX2262" i="97"/>
  <c r="EX2263" i="97"/>
  <c r="EX2264" i="97"/>
  <c r="EX2265" i="97"/>
  <c r="EX2266" i="97"/>
  <c r="EX2267" i="97"/>
  <c r="EX2268" i="97"/>
  <c r="EX2269" i="97"/>
  <c r="EX2270" i="97"/>
  <c r="EX2271" i="97"/>
  <c r="EX2272" i="97"/>
  <c r="EX2273" i="97"/>
  <c r="EX2274" i="97"/>
  <c r="EX2275" i="97"/>
  <c r="EX2276" i="97"/>
  <c r="EX2277" i="97"/>
  <c r="EX2278" i="97"/>
  <c r="EX2279" i="97"/>
  <c r="EX2280" i="97"/>
  <c r="EX2281" i="97"/>
  <c r="EX2282" i="97"/>
  <c r="EX2283" i="97"/>
  <c r="EX2284" i="97"/>
  <c r="EX2285" i="97"/>
  <c r="EX2286" i="97"/>
  <c r="EX2287" i="97"/>
  <c r="EX2288" i="97"/>
  <c r="EX2289" i="97"/>
  <c r="EX2290" i="97"/>
  <c r="EX2291" i="97"/>
  <c r="EX2292" i="97"/>
  <c r="EX2293" i="97"/>
  <c r="EX2294" i="97"/>
  <c r="EX2295" i="97"/>
  <c r="EX2296" i="97"/>
  <c r="EX2297" i="97"/>
  <c r="EX2298" i="97"/>
  <c r="EX2299" i="97"/>
  <c r="EX2300" i="97"/>
  <c r="EX2301" i="97"/>
  <c r="EX2302" i="97"/>
  <c r="EX2303" i="97"/>
  <c r="EX2304" i="97"/>
  <c r="EX2305" i="97"/>
  <c r="EX2306" i="97"/>
  <c r="EX2307" i="97"/>
  <c r="EX2308" i="97"/>
  <c r="EX2309" i="97"/>
  <c r="EX2310" i="97"/>
  <c r="EX2311" i="97"/>
  <c r="EX2312" i="97"/>
  <c r="EX2313" i="97"/>
  <c r="EX2314" i="97"/>
  <c r="EX2315" i="97"/>
  <c r="EX2316" i="97"/>
  <c r="EX2317" i="97"/>
  <c r="EX2318" i="97"/>
  <c r="EX2319" i="97"/>
  <c r="EX2320" i="97"/>
  <c r="EX2321" i="97"/>
  <c r="EX2322" i="97"/>
  <c r="EX2323" i="97"/>
  <c r="EX2324" i="97"/>
  <c r="EX2325" i="97"/>
  <c r="EX2326" i="97"/>
  <c r="EX2327" i="97"/>
  <c r="EX2328" i="97"/>
  <c r="EX2329" i="97"/>
  <c r="EX2330" i="97"/>
  <c r="EX2331" i="97"/>
  <c r="EX2332" i="97"/>
  <c r="EX2333" i="97"/>
  <c r="EX2334" i="97"/>
  <c r="EX2335" i="97"/>
  <c r="EX2336" i="97"/>
  <c r="EX2337" i="97"/>
  <c r="EX2338" i="97"/>
  <c r="EX2339" i="97"/>
  <c r="EX2340" i="97"/>
  <c r="EX2341" i="97"/>
  <c r="EX2342" i="97"/>
  <c r="EX2343" i="97"/>
  <c r="EX2344" i="97"/>
  <c r="EX2345" i="97"/>
  <c r="EX2346" i="97"/>
  <c r="EX2347" i="97"/>
  <c r="EX2348" i="97"/>
  <c r="EX2349" i="97"/>
  <c r="EX2350" i="97"/>
  <c r="EX2351" i="97"/>
  <c r="EX2352" i="97"/>
  <c r="EX2353" i="97"/>
  <c r="EX2354" i="97"/>
  <c r="EX2355" i="97"/>
  <c r="EX2356" i="97"/>
  <c r="EX2357" i="97"/>
  <c r="EX2358" i="97"/>
  <c r="EX2359" i="97"/>
  <c r="EX2360" i="97"/>
  <c r="EX2361" i="97"/>
  <c r="EX2362" i="97"/>
  <c r="EX2363" i="97"/>
  <c r="EX2364" i="97"/>
  <c r="EX2365" i="97"/>
  <c r="EX2366" i="97"/>
  <c r="EX2367" i="97"/>
  <c r="EX2368" i="97"/>
  <c r="EX2369" i="97"/>
  <c r="EX2370" i="97"/>
  <c r="EX2371" i="97"/>
  <c r="EX2372" i="97"/>
  <c r="EX2373" i="97"/>
  <c r="EX2374" i="97"/>
  <c r="EX2375" i="97"/>
  <c r="EX2376" i="97"/>
  <c r="EX2377" i="97"/>
  <c r="EX2378" i="97"/>
  <c r="EX2379" i="97"/>
  <c r="EX2380" i="97"/>
  <c r="EX2381" i="97"/>
  <c r="EX2382" i="97"/>
  <c r="EX2383" i="97"/>
  <c r="EX2384" i="97"/>
  <c r="EX2385" i="97"/>
  <c r="EX2386" i="97"/>
  <c r="EX2387" i="97"/>
  <c r="EX2388" i="97"/>
  <c r="EX2389" i="97"/>
  <c r="EX2390" i="97"/>
  <c r="EX2391" i="97"/>
  <c r="EX2392" i="97"/>
  <c r="EX2393" i="97"/>
  <c r="EX2394" i="97"/>
  <c r="EX2395" i="97"/>
  <c r="EX2396" i="97"/>
  <c r="EX2397" i="97"/>
  <c r="EX2398" i="97"/>
  <c r="EX2399" i="97"/>
  <c r="EX2400" i="97"/>
  <c r="EX2401" i="97"/>
  <c r="EX2402" i="97"/>
  <c r="EX2403" i="97"/>
  <c r="EX2404" i="97"/>
  <c r="EX2405" i="97"/>
  <c r="EX2406" i="97"/>
  <c r="EX2407" i="97"/>
  <c r="EX2408" i="97"/>
  <c r="EX2409" i="97"/>
  <c r="EX2410" i="97"/>
  <c r="EX2411" i="97"/>
  <c r="EX2412" i="97"/>
  <c r="EX2413" i="97"/>
  <c r="EX2414" i="97"/>
  <c r="EX2415" i="97"/>
  <c r="EX2416" i="97"/>
  <c r="EX2417" i="97"/>
  <c r="EX2418" i="97"/>
  <c r="EX2419" i="97"/>
  <c r="EX2420" i="97"/>
  <c r="EX2421" i="97"/>
  <c r="EX2422" i="97"/>
  <c r="EX2423" i="97"/>
  <c r="EX2424" i="97"/>
  <c r="EX2425" i="97"/>
  <c r="EX2426" i="97"/>
  <c r="EX2427" i="97"/>
  <c r="EX2428" i="97"/>
  <c r="EX2429" i="97"/>
  <c r="EX2430" i="97"/>
  <c r="EX2431" i="97"/>
  <c r="EX2432" i="97"/>
  <c r="EX2433" i="97"/>
  <c r="EX2434" i="97"/>
  <c r="EX2435" i="97"/>
  <c r="EX2436" i="97"/>
  <c r="EX2437" i="97"/>
  <c r="EX2438" i="97"/>
  <c r="EX2439" i="97"/>
  <c r="EX2440" i="97"/>
  <c r="EX2441" i="97"/>
  <c r="EX2442" i="97"/>
  <c r="EX2443" i="97"/>
  <c r="EX2444" i="97"/>
  <c r="EX2445" i="97"/>
  <c r="EX2446" i="97"/>
  <c r="EX2447" i="97"/>
  <c r="EX2448" i="97"/>
  <c r="EX2449" i="97"/>
  <c r="EX2450" i="97"/>
  <c r="EX2451" i="97"/>
  <c r="EX2452" i="97"/>
  <c r="EX2453" i="97"/>
  <c r="EX2454" i="97"/>
  <c r="EX2455" i="97"/>
  <c r="EX2456" i="97"/>
  <c r="EX2457" i="97"/>
  <c r="EX2458" i="97"/>
  <c r="EX2459" i="97"/>
  <c r="EX2460" i="97"/>
  <c r="EX2461" i="97"/>
  <c r="EX2462" i="97"/>
  <c r="EX2463" i="97"/>
  <c r="EX2464" i="97"/>
  <c r="EX2465" i="97"/>
  <c r="EX2466" i="97"/>
  <c r="EX2467" i="97"/>
  <c r="EX2468" i="97"/>
  <c r="EX2469" i="97"/>
  <c r="EX2470" i="97"/>
  <c r="EX2471" i="97"/>
  <c r="EX2472" i="97"/>
  <c r="EX2473" i="97"/>
  <c r="EX2474" i="97"/>
  <c r="EX2475" i="97"/>
  <c r="EX2476" i="97"/>
  <c r="EX2477" i="97"/>
  <c r="EX2478" i="97"/>
  <c r="EX2479" i="97"/>
  <c r="EX2480" i="97"/>
  <c r="EX2481" i="97"/>
  <c r="EX2482" i="97"/>
  <c r="EX2483" i="97"/>
  <c r="EX2484" i="97"/>
  <c r="EX2485" i="97"/>
  <c r="EX2486" i="97"/>
  <c r="EX2487" i="97"/>
  <c r="EX2488" i="97"/>
  <c r="EX2489" i="97"/>
  <c r="EX2490" i="97"/>
  <c r="EX2491" i="97"/>
  <c r="EX2492" i="97"/>
  <c r="EX2493" i="97"/>
  <c r="EX2494" i="97"/>
  <c r="EX2495" i="97"/>
  <c r="EX2496" i="97"/>
  <c r="EX2497" i="97"/>
  <c r="EX2498" i="97"/>
  <c r="EX2499" i="97"/>
  <c r="EX2500" i="97"/>
  <c r="EX2501" i="97"/>
  <c r="EX2502" i="97"/>
  <c r="EX2503" i="97"/>
  <c r="EX2504" i="97"/>
  <c r="EX2505" i="97"/>
  <c r="EX2506" i="97"/>
  <c r="EX2507" i="97"/>
  <c r="EX2508" i="97"/>
  <c r="EX2509" i="97"/>
  <c r="EX2510" i="97"/>
  <c r="EX2511" i="97"/>
  <c r="EX2512" i="97"/>
  <c r="EX2513" i="97"/>
  <c r="EX2514" i="97"/>
  <c r="EX2515" i="97"/>
  <c r="EX2516" i="97"/>
  <c r="EX2517" i="97"/>
  <c r="EX2518" i="97"/>
  <c r="EX2519" i="97"/>
  <c r="EX2520" i="97"/>
  <c r="EX2521" i="97"/>
  <c r="EX2522" i="97"/>
  <c r="EX2523" i="97"/>
  <c r="EX2524" i="97"/>
  <c r="EX2525" i="97"/>
  <c r="EX2526" i="97"/>
  <c r="EX2527" i="97"/>
  <c r="EX2528" i="97"/>
  <c r="EX2529" i="97"/>
  <c r="EX2530" i="97"/>
  <c r="EX2531" i="97"/>
  <c r="EX2532" i="97"/>
  <c r="EX2533" i="97"/>
  <c r="EX2534" i="97"/>
  <c r="EX2535" i="97"/>
  <c r="EX2536" i="97"/>
  <c r="EX2537" i="97"/>
  <c r="EX2538" i="97"/>
  <c r="EX2539" i="97"/>
  <c r="EX2540" i="97"/>
  <c r="EX2541" i="97"/>
  <c r="EX2542" i="97"/>
  <c r="EX2543" i="97"/>
  <c r="EX2544" i="97"/>
  <c r="EX2545" i="97"/>
  <c r="EX2546" i="97"/>
  <c r="EX2547" i="97"/>
  <c r="EX2548" i="97"/>
  <c r="EX2549" i="97"/>
  <c r="EX2550" i="97"/>
  <c r="EX2551" i="97"/>
  <c r="EX2552" i="97"/>
  <c r="EX2553" i="97"/>
  <c r="EX2554" i="97"/>
  <c r="EX2555" i="97"/>
  <c r="EX2556" i="97"/>
  <c r="EX2557" i="97"/>
  <c r="EX2558" i="97"/>
  <c r="EX2559" i="97"/>
  <c r="EX2560" i="97"/>
  <c r="EX2561" i="97"/>
  <c r="EX2562" i="97"/>
  <c r="EX2563" i="97"/>
  <c r="EX2564" i="97"/>
  <c r="EX2565" i="97"/>
  <c r="EX2566" i="97"/>
  <c r="EX2567" i="97"/>
  <c r="EX2568" i="97"/>
  <c r="EX2569" i="97"/>
  <c r="EX2570" i="97"/>
  <c r="EX2571" i="97"/>
  <c r="EX2572" i="97"/>
  <c r="EX2573" i="97"/>
  <c r="EX2574" i="97"/>
  <c r="EX2575" i="97"/>
  <c r="EX2576" i="97"/>
  <c r="EX2577" i="97"/>
  <c r="EX2578" i="97"/>
  <c r="EX2579" i="97"/>
  <c r="EX2580" i="97"/>
  <c r="EX2581" i="97"/>
  <c r="EX2582" i="97"/>
  <c r="EX2583" i="97"/>
  <c r="EX2584" i="97"/>
  <c r="EX2585" i="97"/>
  <c r="EX2586" i="97"/>
  <c r="EX2587" i="97"/>
  <c r="EX2588" i="97"/>
  <c r="EX2589" i="97"/>
  <c r="EX2590" i="97"/>
  <c r="EX2591" i="97"/>
  <c r="EX2592" i="97"/>
  <c r="EX2593" i="97"/>
  <c r="EX2594" i="97"/>
  <c r="EX2595" i="97"/>
  <c r="EX2596" i="97"/>
  <c r="EX2597" i="97"/>
  <c r="EX2598" i="97"/>
  <c r="EX2599" i="97"/>
  <c r="EX2600" i="97"/>
  <c r="EX2601" i="97"/>
  <c r="EX2602" i="97"/>
  <c r="EX2603" i="97"/>
  <c r="EX2604" i="97"/>
  <c r="EX2605" i="97"/>
  <c r="EX2606" i="97"/>
  <c r="EX2607" i="97"/>
  <c r="EX2608" i="97"/>
  <c r="EX2609" i="97"/>
  <c r="EX2610" i="97"/>
  <c r="EX2611" i="97"/>
  <c r="EX2612" i="97"/>
  <c r="EX2613" i="97"/>
  <c r="EX2614" i="97"/>
  <c r="EX2615" i="97"/>
  <c r="EX2616" i="97"/>
  <c r="EX2617" i="97"/>
  <c r="EX2618" i="97"/>
  <c r="EX2619" i="97"/>
  <c r="EX2620" i="97"/>
  <c r="EX2621" i="97"/>
  <c r="EX2622" i="97"/>
  <c r="EX2623" i="97"/>
  <c r="EX2624" i="97"/>
  <c r="EX2625" i="97"/>
  <c r="EX2626" i="97"/>
  <c r="EX2627" i="97"/>
  <c r="EX2628" i="97"/>
  <c r="EX2629" i="97"/>
  <c r="EX2630" i="97"/>
  <c r="EX2631" i="97"/>
  <c r="EX2632" i="97"/>
  <c r="EX2633" i="97"/>
  <c r="EX2634" i="97"/>
  <c r="EX2635" i="97"/>
  <c r="EX2636" i="97"/>
  <c r="EX2637" i="97"/>
  <c r="EX2638" i="97"/>
  <c r="EX2639" i="97"/>
  <c r="EX2640" i="97"/>
  <c r="EX2641" i="97"/>
  <c r="EX2642" i="97"/>
  <c r="EX2643" i="97"/>
  <c r="EX2644" i="97"/>
  <c r="EX2645" i="97"/>
  <c r="EX2646" i="97"/>
  <c r="EX2647" i="97"/>
  <c r="EX2648" i="97"/>
  <c r="EX2649" i="97"/>
  <c r="EX2650" i="97"/>
  <c r="EX2651" i="97"/>
  <c r="EX2652" i="97"/>
  <c r="EX2653" i="97"/>
  <c r="EX2654" i="97"/>
  <c r="EX2655" i="97"/>
  <c r="EX2656" i="97"/>
  <c r="EX2657" i="97"/>
  <c r="EX2658" i="97"/>
  <c r="EX2659" i="97"/>
  <c r="EX2660" i="97"/>
  <c r="EX2661" i="97"/>
  <c r="EX2662" i="97"/>
  <c r="EX2663" i="97"/>
  <c r="EX2664" i="97"/>
  <c r="EX2665" i="97"/>
  <c r="EX2666" i="97"/>
  <c r="EX2667" i="97"/>
  <c r="EX2668" i="97"/>
  <c r="EX2669" i="97"/>
  <c r="EX2670" i="97"/>
  <c r="EX2671" i="97"/>
  <c r="EX2672" i="97"/>
  <c r="EX2673" i="97"/>
  <c r="EX2674" i="97"/>
  <c r="EX2675" i="97"/>
  <c r="EX2676" i="97"/>
  <c r="EX2677" i="97"/>
  <c r="EX2678" i="97"/>
  <c r="EX2679" i="97"/>
  <c r="EX2680" i="97"/>
  <c r="EX2681" i="97"/>
  <c r="EX2682" i="97"/>
  <c r="EX2683" i="97"/>
  <c r="EX2684" i="97"/>
  <c r="EX2685" i="97"/>
  <c r="EX2686" i="97"/>
  <c r="EX2687" i="97"/>
  <c r="EX2688" i="97"/>
  <c r="EX2689" i="97"/>
  <c r="EX2690" i="97"/>
  <c r="EX2691" i="97"/>
  <c r="EX2692" i="97"/>
  <c r="EX2693" i="97"/>
  <c r="EX2694" i="97"/>
  <c r="EX2695" i="97"/>
  <c r="EX2696" i="97"/>
  <c r="EX2697" i="97"/>
  <c r="EX2698" i="97"/>
  <c r="EX2699" i="97"/>
  <c r="EX2700" i="97"/>
  <c r="EX2701" i="97"/>
  <c r="EX2702" i="97"/>
  <c r="EX2703" i="97"/>
  <c r="EX2704" i="97"/>
  <c r="EX2705" i="97"/>
  <c r="EX2706" i="97"/>
  <c r="EX2707" i="97"/>
  <c r="EX2708" i="97"/>
  <c r="EX2709" i="97"/>
  <c r="EX2710" i="97"/>
  <c r="EX2711" i="97"/>
  <c r="EX2712" i="97"/>
  <c r="EX2713" i="97"/>
  <c r="EX2714" i="97"/>
  <c r="EX2715" i="97"/>
  <c r="EX2716" i="97"/>
  <c r="EX2717" i="97"/>
  <c r="EX2718" i="97"/>
  <c r="EX2719" i="97"/>
  <c r="EX2720" i="97"/>
  <c r="EX2721" i="97"/>
  <c r="EX2722" i="97"/>
  <c r="EX2723" i="97"/>
  <c r="EX2724" i="97"/>
  <c r="EX2725" i="97"/>
  <c r="EX2726" i="97"/>
  <c r="EX2727" i="97"/>
  <c r="EX2728" i="97"/>
  <c r="EX2729" i="97"/>
  <c r="EX2730" i="97"/>
  <c r="EX2731" i="97"/>
  <c r="EX2732" i="97"/>
  <c r="EX2733" i="97"/>
  <c r="EX2734" i="97"/>
  <c r="EX2735" i="97"/>
  <c r="EX2736" i="97"/>
  <c r="EX2737" i="97"/>
  <c r="EX2738" i="97"/>
  <c r="EX2739" i="97"/>
  <c r="EX2740" i="97"/>
  <c r="EX2741" i="97"/>
  <c r="EX2742" i="97"/>
  <c r="EX2743" i="97"/>
  <c r="EX2744" i="97"/>
  <c r="EX2745" i="97"/>
  <c r="EX2746" i="97"/>
  <c r="EX2747" i="97"/>
  <c r="EX2748" i="97"/>
  <c r="EX2749" i="97"/>
  <c r="EX2750" i="97"/>
  <c r="EX2751" i="97"/>
  <c r="EX2752" i="97"/>
  <c r="EX2753" i="97"/>
  <c r="EX2754" i="97"/>
  <c r="EX2755" i="97"/>
  <c r="EX2756" i="97"/>
  <c r="EX2757" i="97"/>
  <c r="EX2758" i="97"/>
  <c r="EX2759" i="97"/>
  <c r="EX2760" i="97"/>
  <c r="EX2761" i="97"/>
  <c r="EX2762" i="97"/>
  <c r="EX2763" i="97"/>
  <c r="EX2764" i="97"/>
  <c r="EX2765" i="97"/>
  <c r="EX2766" i="97"/>
  <c r="EX2767" i="97"/>
  <c r="EX2768" i="97"/>
  <c r="EX2769" i="97"/>
  <c r="EX2770" i="97"/>
  <c r="EX2771" i="97"/>
  <c r="EX2772" i="97"/>
  <c r="EX2773" i="97"/>
  <c r="EX2774" i="97"/>
  <c r="EX2775" i="97"/>
  <c r="EX2776" i="97"/>
  <c r="EX2777" i="97"/>
  <c r="EX2778" i="97"/>
  <c r="EX2779" i="97"/>
  <c r="EX2780" i="97"/>
  <c r="EX2781" i="97"/>
  <c r="EX2782" i="97"/>
  <c r="EX2783" i="97"/>
  <c r="EX2784" i="97"/>
  <c r="EX2785" i="97"/>
  <c r="EX2786" i="97"/>
  <c r="EX2787" i="97"/>
  <c r="EX2788" i="97"/>
  <c r="EX2789" i="97"/>
  <c r="EX2790" i="97"/>
  <c r="EX2791" i="97"/>
  <c r="EX2792" i="97"/>
  <c r="EX2793" i="97"/>
  <c r="EX2794" i="97"/>
  <c r="EX2795" i="97"/>
  <c r="EX2796" i="97"/>
  <c r="EX2797" i="97"/>
  <c r="EX2798" i="97"/>
  <c r="EX2799" i="97"/>
  <c r="EX2800" i="97"/>
  <c r="EX2801" i="97"/>
  <c r="EX2802" i="97"/>
  <c r="EX2803" i="97"/>
  <c r="EX2804" i="97"/>
  <c r="EX2805" i="97"/>
  <c r="EX2806" i="97"/>
  <c r="EX2807" i="97"/>
  <c r="EX2808" i="97"/>
  <c r="EX2809" i="97"/>
  <c r="EX2810" i="97"/>
  <c r="EX2811" i="97"/>
  <c r="EX2812" i="97"/>
  <c r="EX2813" i="97"/>
  <c r="EX2814" i="97"/>
  <c r="EX2815" i="97"/>
  <c r="EX2816" i="97"/>
  <c r="EX2817" i="97"/>
  <c r="EX2818" i="97"/>
  <c r="EX2819" i="97"/>
  <c r="EX2820" i="97"/>
  <c r="EX2821" i="97"/>
  <c r="EX2822" i="97"/>
  <c r="EX2823" i="97"/>
  <c r="EX2824" i="97"/>
  <c r="EX2825" i="97"/>
  <c r="EX2826" i="97"/>
  <c r="EX2827" i="97"/>
  <c r="EX2828" i="97"/>
  <c r="EX2829" i="97"/>
  <c r="EX2830" i="97"/>
  <c r="EX2831" i="97"/>
  <c r="EX2832" i="97"/>
  <c r="EX2833" i="97"/>
  <c r="EX2834" i="97"/>
  <c r="EX2835" i="97"/>
  <c r="EX2836" i="97"/>
  <c r="EX2837" i="97"/>
  <c r="EX2838" i="97"/>
  <c r="EX2839" i="97"/>
  <c r="EX2840" i="97"/>
  <c r="EX2841" i="97"/>
  <c r="EX2842" i="97"/>
  <c r="EX2843" i="97"/>
  <c r="EX2844" i="97"/>
  <c r="EX2845" i="97"/>
  <c r="EX2846" i="97"/>
  <c r="EX2847" i="97"/>
  <c r="EX2848" i="97"/>
  <c r="EX2849" i="97"/>
  <c r="EX2850" i="97"/>
  <c r="EX2851" i="97"/>
  <c r="EX2852" i="97"/>
  <c r="EX2853" i="97"/>
  <c r="EX2854" i="97"/>
  <c r="EX2855" i="97"/>
  <c r="EX2856" i="97"/>
  <c r="EX2857" i="97"/>
  <c r="EX2858" i="97"/>
  <c r="EX2859" i="97"/>
  <c r="EX2860" i="97"/>
  <c r="EX2861" i="97"/>
  <c r="EX2862" i="97"/>
  <c r="EX2863" i="97"/>
  <c r="EX2864" i="97"/>
  <c r="EX2865" i="97"/>
  <c r="EX2866" i="97"/>
  <c r="EX2867" i="97"/>
  <c r="EX2868" i="97"/>
  <c r="EX2869" i="97"/>
  <c r="EX2870" i="97"/>
  <c r="EX2871" i="97"/>
  <c r="EX2872" i="97"/>
  <c r="EX2873" i="97"/>
  <c r="EX2874" i="97"/>
  <c r="EX2875" i="97"/>
  <c r="EX2876" i="97"/>
  <c r="EX2877" i="97"/>
  <c r="EX2878" i="97"/>
  <c r="EX2879" i="97"/>
  <c r="EX2880" i="97"/>
  <c r="EX2881" i="97"/>
  <c r="EX2882" i="97"/>
  <c r="EX2883" i="97"/>
  <c r="EX2884" i="97"/>
  <c r="EX2885" i="97"/>
  <c r="EX2886" i="97"/>
  <c r="EX2887" i="97"/>
  <c r="EX2888" i="97"/>
  <c r="EX2889" i="97"/>
  <c r="EX2890" i="97"/>
  <c r="EX2891" i="97"/>
  <c r="EX2892" i="97"/>
  <c r="EX2893" i="97"/>
  <c r="EX2894" i="97"/>
  <c r="EX2895" i="97"/>
  <c r="EX2896" i="97"/>
  <c r="EX2897" i="97"/>
  <c r="EX2898" i="97"/>
  <c r="EX2899" i="97"/>
  <c r="EX2900" i="97"/>
  <c r="EX2901" i="97"/>
  <c r="EX2902" i="97"/>
  <c r="EX2903" i="97"/>
  <c r="EX2904" i="97"/>
  <c r="EX2905" i="97"/>
  <c r="EX2906" i="97"/>
  <c r="EX2907" i="97"/>
  <c r="EX2908" i="97"/>
  <c r="EX2909" i="97"/>
  <c r="EX2910" i="97"/>
  <c r="EX2911" i="97"/>
  <c r="EX2912" i="97"/>
  <c r="EX2913" i="97"/>
  <c r="EX2914" i="97"/>
  <c r="EX2915" i="97"/>
  <c r="EX2916" i="97"/>
  <c r="EX2917" i="97"/>
  <c r="EX2918" i="97"/>
  <c r="EX2919" i="97"/>
  <c r="EX2920" i="97"/>
  <c r="EX2921" i="97"/>
  <c r="EX2922" i="97"/>
  <c r="EX2923" i="97"/>
  <c r="EX2924" i="97"/>
  <c r="EX2925" i="97"/>
  <c r="EX2926" i="97"/>
  <c r="EX2927" i="97"/>
  <c r="EX2928" i="97"/>
  <c r="EX2929" i="97"/>
  <c r="EX2930" i="97"/>
  <c r="EX2931" i="97"/>
  <c r="EX2932" i="97"/>
  <c r="EX2933" i="97"/>
  <c r="EX2934" i="97"/>
  <c r="EX2935" i="97"/>
  <c r="EX2936" i="97"/>
  <c r="EX2937" i="97"/>
  <c r="EX2938" i="97"/>
  <c r="EX2939" i="97"/>
  <c r="EX2940" i="97"/>
  <c r="EX2941" i="97"/>
  <c r="EX2942" i="97"/>
  <c r="EX2943" i="97"/>
  <c r="EX2944" i="97"/>
  <c r="EX2945" i="97"/>
  <c r="EX2946" i="97"/>
  <c r="EX2947" i="97"/>
  <c r="EX2948" i="97"/>
  <c r="EX2949" i="97"/>
  <c r="EX2950" i="97"/>
  <c r="EX2951" i="97"/>
  <c r="EX2952" i="97"/>
  <c r="EX2953" i="97"/>
  <c r="EX2954" i="97"/>
  <c r="EX2955" i="97"/>
  <c r="EX2956" i="97"/>
  <c r="EX2957" i="97"/>
  <c r="EX2958" i="97"/>
  <c r="EX2959" i="97"/>
  <c r="EX2960" i="97"/>
  <c r="EX2961" i="97"/>
  <c r="EX2962" i="97"/>
  <c r="EX2963" i="97"/>
  <c r="EX2964" i="97"/>
  <c r="EX2965" i="97"/>
  <c r="EX2966" i="97"/>
  <c r="EX2967" i="97"/>
  <c r="EX2968" i="97"/>
  <c r="EX2969" i="97"/>
  <c r="EX2970" i="97"/>
  <c r="EX2971" i="97"/>
  <c r="EX2972" i="97"/>
  <c r="EX2973" i="97"/>
  <c r="EX2974" i="97"/>
  <c r="EX2975" i="97"/>
  <c r="EX2976" i="97"/>
  <c r="EX2977" i="97"/>
  <c r="EX2978" i="97"/>
  <c r="EX2979" i="97"/>
  <c r="EX2980" i="97"/>
  <c r="EX2981" i="97"/>
  <c r="EX2982" i="97"/>
  <c r="EX2983" i="97"/>
  <c r="EX2984" i="97"/>
  <c r="EX2985" i="97"/>
  <c r="EX2986" i="97"/>
  <c r="EX2987" i="97"/>
  <c r="EX2988" i="97"/>
  <c r="EX2989" i="97"/>
  <c r="EX2990" i="97"/>
  <c r="EX2991" i="97"/>
  <c r="EX2992" i="97"/>
  <c r="EX2993" i="97"/>
  <c r="EX2994" i="97"/>
  <c r="EX2995" i="97"/>
  <c r="EX2996" i="97"/>
  <c r="EX2997" i="97"/>
  <c r="EX2998" i="97"/>
  <c r="EX2999" i="97"/>
  <c r="EX3000" i="97"/>
  <c r="EX3001" i="97"/>
  <c r="EX3002" i="97"/>
  <c r="EX3003" i="97"/>
  <c r="EX3004" i="97"/>
  <c r="EX3005" i="97"/>
  <c r="EX3006" i="97"/>
  <c r="EX3007" i="97"/>
  <c r="EX3008" i="97"/>
  <c r="EX3009" i="97"/>
  <c r="EX3010" i="97"/>
  <c r="EX3011" i="97"/>
  <c r="EX3012" i="97"/>
  <c r="EX3013" i="97"/>
  <c r="EX3014" i="97"/>
  <c r="EX3015" i="97"/>
  <c r="EX3016" i="97"/>
  <c r="EX3017" i="97"/>
  <c r="EX3018" i="97"/>
  <c r="EX3019" i="97"/>
  <c r="EX3020" i="97"/>
  <c r="EX3021" i="97"/>
  <c r="EX3022" i="97"/>
  <c r="EX3023" i="97"/>
  <c r="EX3024" i="97"/>
  <c r="EX3025" i="97"/>
  <c r="EX3026" i="97"/>
  <c r="EX3027" i="97"/>
  <c r="EX3028" i="97"/>
  <c r="EX3029" i="97"/>
  <c r="EX3030" i="97"/>
  <c r="EX3031" i="97"/>
  <c r="EX3032" i="97"/>
  <c r="EX3033" i="97"/>
  <c r="EX3034" i="97"/>
  <c r="EX3035" i="97"/>
  <c r="EX3036" i="97"/>
  <c r="EX3037" i="97"/>
  <c r="EX3038" i="97"/>
  <c r="EX3039" i="97"/>
  <c r="EX3040" i="97"/>
  <c r="EX3041" i="97"/>
  <c r="EX3042" i="97"/>
  <c r="EX3043" i="97"/>
  <c r="EX3044" i="97"/>
  <c r="EX3045" i="97"/>
  <c r="EX3046" i="97"/>
  <c r="EX3047" i="97"/>
  <c r="EX3048" i="97"/>
  <c r="EX3049" i="97"/>
  <c r="EX3050" i="97"/>
  <c r="EX3051" i="97"/>
  <c r="EX3052" i="97"/>
  <c r="EX3053" i="97"/>
  <c r="EX3054" i="97"/>
  <c r="EX3055" i="97"/>
  <c r="EX3056" i="97"/>
  <c r="EX3057" i="97"/>
  <c r="EX3058" i="97"/>
  <c r="EX3059" i="97"/>
  <c r="EX3060" i="97"/>
  <c r="EX3061" i="97"/>
  <c r="EX3062" i="97"/>
  <c r="EX3063" i="97"/>
  <c r="EX3064" i="97"/>
  <c r="EX3065" i="97"/>
  <c r="EX3066" i="97"/>
  <c r="EX3067" i="97"/>
  <c r="EX3068" i="97"/>
  <c r="EX3069" i="97"/>
  <c r="EX3070" i="97"/>
  <c r="EX3071" i="97"/>
  <c r="EX3072" i="97"/>
  <c r="EX3073" i="97"/>
  <c r="EX3074" i="97"/>
  <c r="EX3075" i="97"/>
  <c r="EX3076" i="97"/>
  <c r="EX3077" i="97"/>
  <c r="EX3078" i="97"/>
  <c r="EX3079" i="97"/>
  <c r="EX3080" i="97"/>
  <c r="EX3081" i="97"/>
  <c r="EX3082" i="97"/>
  <c r="EX3083" i="97"/>
  <c r="EX3084" i="97"/>
  <c r="EX3085" i="97"/>
  <c r="EX3086" i="97"/>
  <c r="EX3087" i="97"/>
  <c r="EX3088" i="97"/>
  <c r="EX3089" i="97"/>
  <c r="EX3090" i="97"/>
  <c r="EX3091" i="97"/>
  <c r="EX3092" i="97"/>
  <c r="EX3093" i="97"/>
  <c r="EX3094" i="97"/>
  <c r="EX3095" i="97"/>
  <c r="EX3096" i="97"/>
  <c r="EX3097" i="97"/>
  <c r="EX3098" i="97"/>
  <c r="EX3099" i="97"/>
  <c r="EX3100" i="97"/>
  <c r="EX3101" i="97"/>
  <c r="EX3102" i="97"/>
  <c r="EX3103" i="97"/>
  <c r="EX3104" i="97"/>
  <c r="EX3105" i="97"/>
  <c r="EX3106" i="97"/>
  <c r="EX3107" i="97"/>
  <c r="EX3108" i="97"/>
  <c r="EX3109" i="97"/>
  <c r="EX3110" i="97"/>
  <c r="EX3111" i="97"/>
  <c r="EX3112" i="97"/>
  <c r="EX3113" i="97"/>
  <c r="EX3114" i="97"/>
  <c r="EX3115" i="97"/>
  <c r="EX3116" i="97"/>
  <c r="EX3117" i="97"/>
  <c r="EX3118" i="97"/>
  <c r="EX3119" i="97"/>
  <c r="EX3120" i="97"/>
  <c r="EX3121" i="97"/>
  <c r="EX3122" i="97"/>
  <c r="EX3123" i="97"/>
  <c r="EX3124" i="97"/>
  <c r="EX3125" i="97"/>
  <c r="EX3126" i="97"/>
  <c r="EX3127" i="97"/>
  <c r="EX3128" i="97"/>
  <c r="EX3129" i="97"/>
  <c r="EX3130" i="97"/>
  <c r="EX3131" i="97"/>
  <c r="EX3132" i="97"/>
  <c r="EX3133" i="97"/>
  <c r="EX3134" i="97"/>
  <c r="EX3135" i="97"/>
  <c r="EX3136" i="97"/>
  <c r="EX3137" i="97"/>
  <c r="EX3138" i="97"/>
  <c r="EX3139" i="97"/>
  <c r="EX3140" i="97"/>
  <c r="EX3141" i="97"/>
  <c r="EX3142" i="97"/>
  <c r="EX3143" i="97"/>
  <c r="EX3144" i="97"/>
  <c r="EX3145" i="97"/>
  <c r="EX3146" i="97"/>
  <c r="EX3147" i="97"/>
  <c r="EX3148" i="97"/>
  <c r="EX3149" i="97"/>
  <c r="EX3150" i="97"/>
  <c r="EX3151" i="97"/>
  <c r="EX3152" i="97"/>
  <c r="EX3153" i="97"/>
  <c r="EX3154" i="97"/>
  <c r="EX3155" i="97"/>
  <c r="EX3156" i="97"/>
  <c r="EX3157" i="97"/>
  <c r="EX3158" i="97"/>
  <c r="EX3159" i="97"/>
  <c r="EX3160" i="97"/>
  <c r="EX3161" i="97"/>
  <c r="EX3162" i="97"/>
  <c r="EX3163" i="97"/>
  <c r="EX3164" i="97"/>
  <c r="EX3165" i="97"/>
  <c r="EX3166" i="97"/>
  <c r="EX3167" i="97"/>
  <c r="EX3168" i="97"/>
  <c r="EX3169" i="97"/>
  <c r="EX3170" i="97"/>
  <c r="EX3171" i="97"/>
  <c r="EX3172" i="97"/>
  <c r="EX3173" i="97"/>
  <c r="EX3174" i="97"/>
  <c r="EX3175" i="97"/>
  <c r="EX3176" i="97"/>
  <c r="EX3177" i="97"/>
  <c r="EX3178" i="97"/>
  <c r="EX3179" i="97"/>
  <c r="EX3180" i="97"/>
  <c r="EX3181" i="97"/>
  <c r="EX3182" i="97"/>
  <c r="EX3183" i="97"/>
  <c r="EX3184" i="97"/>
  <c r="EX3185" i="97"/>
  <c r="EX3186" i="97"/>
  <c r="EX3187" i="97"/>
  <c r="EX3188" i="97"/>
  <c r="EX3189" i="97"/>
  <c r="EX3190" i="97"/>
  <c r="EX3191" i="97"/>
  <c r="EX3192" i="97"/>
  <c r="EX3193" i="97"/>
  <c r="EX3194" i="97"/>
  <c r="EX3195" i="97"/>
  <c r="EX3196" i="97"/>
  <c r="EX3197" i="97"/>
  <c r="EX3198" i="97"/>
  <c r="EX3199" i="97"/>
  <c r="EX3200" i="97"/>
  <c r="EX3201" i="97"/>
  <c r="EX3202" i="97"/>
  <c r="EX3203" i="97"/>
  <c r="EX3204" i="97"/>
  <c r="EX3205" i="97"/>
  <c r="EX3206" i="97"/>
  <c r="EX3207" i="97"/>
  <c r="EX3208" i="97"/>
  <c r="EX3209" i="97"/>
  <c r="EX3210" i="97"/>
  <c r="EX3211" i="97"/>
  <c r="EX3212" i="97"/>
  <c r="EX3213" i="97"/>
  <c r="EX3214" i="97"/>
  <c r="EX3215" i="97"/>
  <c r="EX3216" i="97"/>
  <c r="EX3217" i="97"/>
  <c r="EX3218" i="97"/>
  <c r="EX3219" i="97"/>
  <c r="EX3220" i="97"/>
  <c r="EX3221" i="97"/>
  <c r="EX3222" i="97"/>
  <c r="EX3223" i="97"/>
  <c r="EX3224" i="97"/>
  <c r="EX3225" i="97"/>
  <c r="EX3226" i="97"/>
  <c r="EX3227" i="97"/>
  <c r="EX3228" i="97"/>
  <c r="EX3229" i="97"/>
  <c r="EX3230" i="97"/>
  <c r="EX3231" i="97"/>
  <c r="EX3232" i="97"/>
  <c r="EX3233" i="97"/>
  <c r="EX3234" i="97"/>
  <c r="EX3235" i="97"/>
  <c r="EX3236" i="97"/>
  <c r="EX3237" i="97"/>
  <c r="EX3238" i="97"/>
  <c r="EX3239" i="97"/>
  <c r="EX3240" i="97"/>
  <c r="EX3241" i="97"/>
  <c r="EX3242" i="97"/>
  <c r="EX3243" i="97"/>
  <c r="EX3244" i="97"/>
  <c r="EX3245" i="97"/>
  <c r="EX3246" i="97"/>
  <c r="EX3247" i="97"/>
  <c r="EX3248" i="97"/>
  <c r="EX3249" i="97"/>
  <c r="EX3250" i="97"/>
  <c r="EX3251" i="97"/>
  <c r="EX3252" i="97"/>
  <c r="EX3253" i="97"/>
  <c r="EX3254" i="97"/>
  <c r="EX3255" i="97"/>
  <c r="EX3256" i="97"/>
  <c r="EX3257" i="97"/>
  <c r="EX3258" i="97"/>
  <c r="EX3259" i="97"/>
  <c r="EX3260" i="97"/>
  <c r="EX3261" i="97"/>
  <c r="EX3262" i="97"/>
  <c r="EX3263" i="97"/>
  <c r="EX3264" i="97"/>
  <c r="EX3265" i="97"/>
  <c r="EX3266" i="97"/>
  <c r="EX3267" i="97"/>
  <c r="EX3268" i="97"/>
  <c r="EX3269" i="97"/>
  <c r="EX3270" i="97"/>
  <c r="EX3271" i="97"/>
  <c r="EX3272" i="97"/>
  <c r="EX3273" i="97"/>
  <c r="EX3274" i="97"/>
  <c r="EX3275" i="97"/>
  <c r="EX3276" i="97"/>
  <c r="EX3277" i="97"/>
  <c r="EX3278" i="97"/>
  <c r="EX3279" i="97"/>
  <c r="EX3280" i="97"/>
  <c r="EX3281" i="97"/>
  <c r="EX3282" i="97"/>
  <c r="EX3283" i="97"/>
  <c r="EX3284" i="97"/>
  <c r="EX3285" i="97"/>
  <c r="EX3286" i="97"/>
  <c r="EX3287" i="97"/>
  <c r="EX3288" i="97"/>
  <c r="EX3289" i="97"/>
  <c r="EX3290" i="97"/>
  <c r="EX3291" i="97"/>
  <c r="EX3292" i="97"/>
  <c r="EX3293" i="97"/>
  <c r="EX3294" i="97"/>
  <c r="EX3295" i="97"/>
  <c r="EX3296" i="97"/>
  <c r="EX3297" i="97"/>
  <c r="EX3298" i="97"/>
  <c r="EX3299" i="97"/>
  <c r="EX3300" i="97"/>
  <c r="EX3301" i="97"/>
  <c r="EX3302" i="97"/>
  <c r="EX3303" i="97"/>
  <c r="EX3304" i="97"/>
  <c r="EX3305" i="97"/>
  <c r="EX3306" i="97"/>
  <c r="EX3307" i="97"/>
  <c r="EX3308" i="97"/>
  <c r="EX3309" i="97"/>
  <c r="EX3310" i="97"/>
  <c r="EX3311" i="97"/>
  <c r="EX3312" i="97"/>
  <c r="EX3313" i="97"/>
  <c r="EX3314" i="97"/>
  <c r="EX3315" i="97"/>
  <c r="EX3316" i="97"/>
  <c r="EX3317" i="97"/>
  <c r="EX3318" i="97"/>
  <c r="EX3319" i="97"/>
  <c r="EX3320" i="97"/>
  <c r="EX3321" i="97"/>
  <c r="EX3322" i="97"/>
  <c r="EX3323" i="97"/>
  <c r="EX3324" i="97"/>
  <c r="EX3325" i="97"/>
  <c r="EX3326" i="97"/>
  <c r="EX3327" i="97"/>
  <c r="EX3328" i="97"/>
  <c r="EX3329" i="97"/>
  <c r="EX3330" i="97"/>
  <c r="EX3331" i="97"/>
  <c r="EX3332" i="97"/>
  <c r="EX3333" i="97"/>
  <c r="EX3334" i="97"/>
  <c r="EX3335" i="97"/>
  <c r="EX3336" i="97"/>
  <c r="EX3337" i="97"/>
  <c r="EX3338" i="97"/>
  <c r="EX3339" i="97"/>
  <c r="EX3340" i="97"/>
  <c r="EX3341" i="97"/>
  <c r="EX3342" i="97"/>
  <c r="EX3343" i="97"/>
  <c r="EX3344" i="97"/>
  <c r="EX3345" i="97"/>
  <c r="EX3346" i="97"/>
  <c r="EX3347" i="97"/>
  <c r="EX3348" i="97"/>
  <c r="EX3349" i="97"/>
  <c r="EX3350" i="97"/>
  <c r="EX3351" i="97"/>
  <c r="EX3352" i="97"/>
  <c r="EX3353" i="97"/>
  <c r="EX3354" i="97"/>
  <c r="EX3355" i="97"/>
  <c r="EX3356" i="97"/>
  <c r="EX3357" i="97"/>
  <c r="EX3358" i="97"/>
  <c r="EX3359" i="97"/>
  <c r="EX3360" i="97"/>
  <c r="EX3361" i="97"/>
  <c r="EX3362" i="97"/>
  <c r="EX3363" i="97"/>
  <c r="EX3364" i="97"/>
  <c r="EX3365" i="97"/>
  <c r="EX3366" i="97"/>
  <c r="EX3367" i="97"/>
  <c r="EX3368" i="97"/>
  <c r="EX3369" i="97"/>
  <c r="EX3370" i="97"/>
  <c r="EX3371" i="97"/>
  <c r="EX3372" i="97"/>
  <c r="EX3373" i="97"/>
  <c r="EX3374" i="97"/>
  <c r="EX3375" i="97"/>
  <c r="EX3376" i="97"/>
  <c r="EX3377" i="97"/>
  <c r="EX3378" i="97"/>
  <c r="EX3379" i="97"/>
  <c r="EX3380" i="97"/>
  <c r="EX3381" i="97"/>
  <c r="EX3382" i="97"/>
  <c r="EX3383" i="97"/>
  <c r="EX3384" i="97"/>
  <c r="EX3385" i="97"/>
  <c r="EX3386" i="97"/>
  <c r="EX3387" i="97"/>
  <c r="EX3388" i="97"/>
  <c r="EX3389" i="97"/>
  <c r="EX3390" i="97"/>
  <c r="EX3391" i="97"/>
  <c r="EX3392" i="97"/>
  <c r="EX3393" i="97"/>
  <c r="EX3394" i="97"/>
  <c r="EX3395" i="97"/>
  <c r="EX3396" i="97"/>
  <c r="EX3397" i="97"/>
  <c r="EX3398" i="97"/>
  <c r="EX3399" i="97"/>
  <c r="EX3400" i="97"/>
  <c r="EX3401" i="97"/>
  <c r="EX3402" i="97"/>
  <c r="EX3403" i="97"/>
  <c r="EX3404" i="97"/>
  <c r="EX3405" i="97"/>
  <c r="EX3406" i="97"/>
  <c r="EX3407" i="97"/>
  <c r="EX3408" i="97"/>
  <c r="EX3409" i="97"/>
  <c r="EX3410" i="97"/>
  <c r="EX3411" i="97"/>
  <c r="EX3412" i="97"/>
  <c r="EX3413" i="97"/>
  <c r="EX3414" i="97"/>
  <c r="EX3415" i="97"/>
  <c r="EX3416" i="97"/>
  <c r="EX3417" i="97"/>
  <c r="EX3418" i="97"/>
  <c r="EX3419" i="97"/>
  <c r="EX3420" i="97"/>
  <c r="EX3421" i="97"/>
  <c r="EX3422" i="97"/>
  <c r="EX3423" i="97"/>
  <c r="EX3424" i="97"/>
  <c r="EX3425" i="97"/>
  <c r="EX3426" i="97"/>
  <c r="EX3427" i="97"/>
  <c r="EX3428" i="97"/>
  <c r="EX3429" i="97"/>
  <c r="EX3430" i="97"/>
  <c r="EX3431" i="97"/>
  <c r="EX3432" i="97"/>
  <c r="EX3433" i="97"/>
  <c r="EX3434" i="97"/>
  <c r="EX3435" i="97"/>
  <c r="EX3436" i="97"/>
  <c r="EX3437" i="97"/>
  <c r="EX3438" i="97"/>
  <c r="EX3439" i="97"/>
  <c r="EX3440" i="97"/>
  <c r="EX3441" i="97"/>
  <c r="EX3442" i="97"/>
  <c r="EX3443" i="97"/>
  <c r="EX3444" i="97"/>
  <c r="EX3445" i="97"/>
  <c r="EX3446" i="97"/>
  <c r="EX3447" i="97"/>
  <c r="EX3448" i="97"/>
  <c r="EX3449" i="97"/>
  <c r="EX3450" i="97"/>
  <c r="EX3451" i="97"/>
  <c r="EX3452" i="97"/>
  <c r="EX3453" i="97"/>
  <c r="EX3454" i="97"/>
  <c r="EX3455" i="97"/>
  <c r="EX3456" i="97"/>
  <c r="EX3457" i="97"/>
  <c r="EX3458" i="97"/>
  <c r="EX3459" i="97"/>
  <c r="EX3460" i="97"/>
  <c r="EX3461" i="97"/>
  <c r="EX3462" i="97"/>
  <c r="EX3463" i="97"/>
  <c r="EX3464" i="97"/>
  <c r="EX3465" i="97"/>
  <c r="EX3466" i="97"/>
  <c r="EX3467" i="97"/>
  <c r="EX3468" i="97"/>
  <c r="EX3469" i="97"/>
  <c r="EX3470" i="97"/>
  <c r="EX3471" i="97"/>
  <c r="EX3472" i="97"/>
  <c r="EX3473" i="97"/>
  <c r="EX3474" i="97"/>
  <c r="EX3475" i="97"/>
  <c r="EX3476" i="97"/>
  <c r="EX3477" i="97"/>
  <c r="EX3478" i="97"/>
  <c r="EX3479" i="97"/>
  <c r="EX3480" i="97"/>
  <c r="EX3481" i="97"/>
  <c r="EX3482" i="97"/>
  <c r="EX3483" i="97"/>
  <c r="EX3484" i="97"/>
  <c r="EX3485" i="97"/>
  <c r="EX3486" i="97"/>
  <c r="EX3487" i="97"/>
  <c r="EX3488" i="97"/>
  <c r="EX3489" i="97"/>
  <c r="EX3490" i="97"/>
  <c r="EX3491" i="97"/>
  <c r="EX3492" i="97"/>
  <c r="EX3493" i="97"/>
  <c r="EX3494" i="97"/>
  <c r="EX3495" i="97"/>
  <c r="EX3496" i="97"/>
  <c r="EX3497" i="97"/>
  <c r="EX3498" i="97"/>
  <c r="EX3499" i="97"/>
  <c r="EX3500" i="97"/>
  <c r="EX3501" i="97"/>
  <c r="EX3502" i="97"/>
  <c r="EX3503" i="97"/>
  <c r="EX3504" i="97"/>
  <c r="EX3505" i="97"/>
  <c r="EX3506" i="97"/>
  <c r="EX3507" i="97"/>
  <c r="EX3508" i="97"/>
  <c r="EX3509" i="97"/>
  <c r="EX3510" i="97"/>
  <c r="EX3511" i="97"/>
  <c r="EX3512" i="97"/>
  <c r="EX3513" i="97"/>
  <c r="EX3514" i="97"/>
  <c r="EX3515" i="97"/>
  <c r="EX3516" i="97"/>
  <c r="EX3517" i="97"/>
  <c r="EX3518" i="97"/>
  <c r="EX3519" i="97"/>
  <c r="EX3520" i="97"/>
  <c r="EX3521" i="97"/>
  <c r="EX3522" i="97"/>
  <c r="EX3523" i="97"/>
  <c r="EX3524" i="97"/>
  <c r="EX3525" i="97"/>
  <c r="EX3526" i="97"/>
  <c r="EX3527" i="97"/>
  <c r="EX3528" i="97"/>
  <c r="EX3529" i="97"/>
  <c r="EX3530" i="97"/>
  <c r="EX3531" i="97"/>
  <c r="EX3532" i="97"/>
  <c r="EX3533" i="97"/>
  <c r="EX3534" i="97"/>
  <c r="EX3535" i="97"/>
  <c r="EX3536" i="97"/>
  <c r="EX3537" i="97"/>
  <c r="EX3538" i="97"/>
  <c r="EX3539" i="97"/>
  <c r="EX3540" i="97"/>
  <c r="EX3541" i="97"/>
  <c r="EX3542" i="97"/>
  <c r="EX3543" i="97"/>
  <c r="EX3544" i="97"/>
  <c r="EX3545" i="97"/>
  <c r="EX3546" i="97"/>
  <c r="EX3547" i="97"/>
  <c r="EX3548" i="97"/>
  <c r="EX3549" i="97"/>
  <c r="EX3550" i="97"/>
  <c r="EX3551" i="97"/>
  <c r="EX3552" i="97"/>
  <c r="EX3553" i="97"/>
  <c r="EX3554" i="97"/>
  <c r="EX3555" i="97"/>
  <c r="EX3556" i="97"/>
  <c r="EX3557" i="97"/>
  <c r="EX3558" i="97"/>
  <c r="EX3559" i="97"/>
  <c r="EX3560" i="97"/>
  <c r="EX3561" i="97"/>
  <c r="EX3562" i="97"/>
  <c r="EX3563" i="97"/>
  <c r="EX3564" i="97"/>
  <c r="EX3565" i="97"/>
  <c r="EX3566" i="97"/>
  <c r="EX3567" i="97"/>
  <c r="EX3568" i="97"/>
  <c r="EX3569" i="97"/>
  <c r="EX3570" i="97"/>
  <c r="EX3571" i="97"/>
  <c r="EX3572" i="97"/>
  <c r="EX3573" i="97"/>
  <c r="EX3574" i="97"/>
  <c r="EX3575" i="97"/>
  <c r="EX3576" i="97"/>
  <c r="EX3577" i="97"/>
  <c r="EX3578" i="97"/>
  <c r="EX3579" i="97"/>
  <c r="EX3580" i="97"/>
  <c r="EX3581" i="97"/>
  <c r="EX3582" i="97"/>
  <c r="EX3583" i="97"/>
  <c r="EX3584" i="97"/>
  <c r="EX3585" i="97"/>
  <c r="EX3586" i="97"/>
  <c r="EX3587" i="97"/>
  <c r="EX3588" i="97"/>
  <c r="EX3589" i="97"/>
  <c r="EX3590" i="97"/>
  <c r="EX3591" i="97"/>
  <c r="EX3592" i="97"/>
  <c r="EX3593" i="97"/>
  <c r="EX3594" i="97"/>
  <c r="EX3595" i="97"/>
  <c r="EX3596" i="97"/>
  <c r="EX3597" i="97"/>
  <c r="EX3598" i="97"/>
  <c r="EX3599" i="97"/>
  <c r="EX3600" i="97"/>
  <c r="EX3601" i="97"/>
  <c r="EX3602" i="97"/>
  <c r="EX3603" i="97"/>
  <c r="EX3604" i="97"/>
  <c r="EX3605" i="97"/>
  <c r="EX3606" i="97"/>
  <c r="EX3607" i="97"/>
  <c r="EX3608" i="97"/>
  <c r="EX3609" i="97"/>
  <c r="EX3610" i="97"/>
  <c r="EX3611" i="97"/>
  <c r="EX3612" i="97"/>
  <c r="EX3613" i="97"/>
  <c r="EX3614" i="97"/>
  <c r="EX3615" i="97"/>
  <c r="EX3616" i="97"/>
  <c r="EX3617" i="97"/>
  <c r="EX3618" i="97"/>
  <c r="EX3619" i="97"/>
  <c r="EX3620" i="97"/>
  <c r="EX3621" i="97"/>
  <c r="EX3622" i="97"/>
  <c r="EX3623" i="97"/>
  <c r="EX3624" i="97"/>
  <c r="EX3625" i="97"/>
  <c r="EX3626" i="97"/>
  <c r="EX3627" i="97"/>
  <c r="EX3628" i="97"/>
  <c r="EX3629" i="97"/>
  <c r="EX3630" i="97"/>
  <c r="EX3631" i="97"/>
  <c r="EX3632" i="97"/>
  <c r="EX3633" i="97"/>
  <c r="EX3634" i="97"/>
  <c r="EX3635" i="97"/>
  <c r="EX3636" i="97"/>
  <c r="EX3637" i="97"/>
  <c r="EX3638" i="97"/>
  <c r="EX3639" i="97"/>
  <c r="EX3640" i="97"/>
  <c r="EX3641" i="97"/>
  <c r="EX3642" i="97"/>
  <c r="EX3643" i="97"/>
  <c r="EX3644" i="97"/>
  <c r="EX3645" i="97"/>
  <c r="EX3646" i="97"/>
  <c r="EX3647" i="97"/>
  <c r="EX3648" i="97"/>
  <c r="EX3649" i="97"/>
  <c r="EX3650" i="97"/>
  <c r="EX3651" i="97"/>
  <c r="EX3652" i="97"/>
  <c r="EX3653" i="97"/>
  <c r="EX3654" i="97"/>
  <c r="EX3655" i="97"/>
  <c r="EX3656" i="97"/>
  <c r="EX3657" i="97"/>
  <c r="EX3658" i="97"/>
  <c r="EX3659" i="97"/>
  <c r="EX3660" i="97"/>
  <c r="EX3661" i="97"/>
  <c r="EX3662" i="97"/>
  <c r="EX3663" i="97"/>
  <c r="EX3664" i="97"/>
  <c r="EX3665" i="97"/>
  <c r="EX3666" i="97"/>
  <c r="EX3667" i="97"/>
  <c r="EX3668" i="97"/>
  <c r="EX3669" i="97"/>
  <c r="EX3670" i="97"/>
  <c r="EX3671" i="97"/>
  <c r="EX3672" i="97"/>
  <c r="EX3673" i="97"/>
  <c r="EX3674" i="97"/>
  <c r="EX3675" i="97"/>
  <c r="EX3676" i="97"/>
  <c r="EX3677" i="97"/>
  <c r="EX3678" i="97"/>
  <c r="EX3679" i="97"/>
  <c r="EX3680" i="97"/>
  <c r="EX3681" i="97"/>
  <c r="EX3682" i="97"/>
  <c r="EX3683" i="97"/>
  <c r="EX3684" i="97"/>
  <c r="EX3685" i="97"/>
  <c r="EX3686" i="97"/>
  <c r="EX3687" i="97"/>
  <c r="EX3688" i="97"/>
  <c r="EX3689" i="97"/>
  <c r="EX3690" i="97"/>
  <c r="EX3691" i="97"/>
  <c r="EX3692" i="97"/>
  <c r="EX3693" i="97"/>
  <c r="EX3694" i="97"/>
  <c r="EX3695" i="97"/>
  <c r="EX3696" i="97"/>
  <c r="EX3697" i="97"/>
  <c r="EX3698" i="97"/>
  <c r="EX3699" i="97"/>
  <c r="EX3700" i="97"/>
  <c r="EX3701" i="97"/>
  <c r="EX3702" i="97"/>
  <c r="EX3703" i="97"/>
  <c r="EX3704" i="97"/>
  <c r="EX3705" i="97"/>
  <c r="EX3706" i="97"/>
  <c r="EX3707" i="97"/>
  <c r="EX3708" i="97"/>
  <c r="EX3709" i="97"/>
  <c r="EX3710" i="97"/>
  <c r="EX3711" i="97"/>
  <c r="EX3712" i="97"/>
  <c r="EX3713" i="97"/>
  <c r="EX3714" i="97"/>
  <c r="EX3715" i="97"/>
  <c r="EX3716" i="97"/>
  <c r="EX3717" i="97"/>
  <c r="EX3718" i="97"/>
  <c r="EX3719" i="97"/>
  <c r="EX3720" i="97"/>
  <c r="EX3721" i="97"/>
  <c r="EX3722" i="97"/>
  <c r="EX3723" i="97"/>
  <c r="EX3724" i="97"/>
  <c r="EX3725" i="97"/>
  <c r="EX3726" i="97"/>
  <c r="EX3727" i="97"/>
  <c r="EX3728" i="97"/>
  <c r="EX3729" i="97"/>
  <c r="EX3730" i="97"/>
  <c r="EX3731" i="97"/>
  <c r="EX3732" i="97"/>
  <c r="EX3733" i="97"/>
  <c r="EX3734" i="97"/>
  <c r="EX3735" i="97"/>
  <c r="EX3736" i="97"/>
  <c r="EX3737" i="97"/>
  <c r="EX3738" i="97"/>
  <c r="EX3739" i="97"/>
  <c r="EX3740" i="97"/>
  <c r="EX3741" i="97"/>
  <c r="EX3742" i="97"/>
  <c r="EX3743" i="97"/>
  <c r="EX3744" i="97"/>
  <c r="EX3745" i="97"/>
  <c r="EX3746" i="97"/>
  <c r="EX3747" i="97"/>
  <c r="EX3748" i="97"/>
  <c r="EX3749" i="97"/>
  <c r="EX3750" i="97"/>
  <c r="EX3751" i="97"/>
  <c r="EX3752" i="97"/>
  <c r="EX3753" i="97"/>
  <c r="EX3754" i="97"/>
  <c r="EX3755" i="97"/>
  <c r="EX3756" i="97"/>
  <c r="EX3757" i="97"/>
  <c r="EX3758" i="97"/>
  <c r="EX3759" i="97"/>
  <c r="EX3760" i="97"/>
  <c r="EX3761" i="97"/>
  <c r="EX3762" i="97"/>
  <c r="EX3763" i="97"/>
  <c r="EX3764" i="97"/>
  <c r="EX3765" i="97"/>
  <c r="EX3766" i="97"/>
  <c r="EX3767" i="97"/>
  <c r="EX3768" i="97"/>
  <c r="EX3769" i="97"/>
  <c r="EX3770" i="97"/>
  <c r="EX3771" i="97"/>
  <c r="EX3772" i="97"/>
  <c r="EX3773" i="97"/>
  <c r="EX3774" i="97"/>
  <c r="EX3775" i="97"/>
  <c r="EX3776" i="97"/>
  <c r="EX3777" i="97"/>
  <c r="EX3778" i="97"/>
  <c r="EX3779" i="97"/>
  <c r="EX3780" i="97"/>
  <c r="EX3781" i="97"/>
  <c r="EX3782" i="97"/>
  <c r="EX3783" i="97"/>
  <c r="EX3784" i="97"/>
  <c r="EX3785" i="97"/>
  <c r="EX3786" i="97"/>
  <c r="EX3787" i="97"/>
  <c r="EX3788" i="97"/>
  <c r="EX3789" i="97"/>
  <c r="EX3790" i="97"/>
  <c r="EX3791" i="97"/>
  <c r="EX3792" i="97"/>
  <c r="EX3793" i="97"/>
  <c r="EX3794" i="97"/>
  <c r="EX3795" i="97"/>
  <c r="EX3796" i="97"/>
  <c r="EX3797" i="97"/>
  <c r="EX3798" i="97"/>
  <c r="EX3799" i="97"/>
  <c r="EX3800" i="97"/>
  <c r="EX3801" i="97"/>
  <c r="EX3802" i="97"/>
  <c r="EX3803" i="97"/>
  <c r="EX3804" i="97"/>
  <c r="EX3805" i="97"/>
  <c r="EX3806" i="97"/>
  <c r="EX3807" i="97"/>
  <c r="EX3808" i="97"/>
  <c r="EX3809" i="97"/>
  <c r="EX3810" i="97"/>
  <c r="EX3811" i="97"/>
  <c r="EX3812" i="97"/>
  <c r="EX3813" i="97"/>
  <c r="EX3814" i="97"/>
  <c r="EX3815" i="97"/>
  <c r="EX3816" i="97"/>
  <c r="EX3817" i="97"/>
  <c r="EX3818" i="97"/>
  <c r="EX3819" i="97"/>
  <c r="EX3820" i="97"/>
  <c r="EX3821" i="97"/>
  <c r="EX3822" i="97"/>
  <c r="EX3823" i="97"/>
  <c r="EX3824" i="97"/>
  <c r="EX3825" i="97"/>
  <c r="EX3826" i="97"/>
  <c r="EX3827" i="97"/>
  <c r="EX3828" i="97"/>
  <c r="EX3829" i="97"/>
  <c r="EX3830" i="97"/>
  <c r="EX3831" i="97"/>
  <c r="EX3832" i="97"/>
  <c r="EX3833" i="97"/>
  <c r="EX3834" i="97"/>
  <c r="EX3835" i="97"/>
  <c r="EX3836" i="97"/>
  <c r="EX3837" i="97"/>
  <c r="EX3838" i="97"/>
  <c r="EX3839" i="97"/>
  <c r="EX3840" i="97"/>
  <c r="EX3841" i="97"/>
  <c r="EX3842" i="97"/>
  <c r="EX3843" i="97"/>
  <c r="EX3844" i="97"/>
  <c r="EX3845" i="97"/>
  <c r="EX3846" i="97"/>
  <c r="EX3847" i="97"/>
  <c r="EX3848" i="97"/>
  <c r="EX3849" i="97"/>
  <c r="EX3850" i="97"/>
  <c r="EX3851" i="97"/>
  <c r="EX3852" i="97"/>
  <c r="EX3853" i="97"/>
  <c r="EX3854" i="97"/>
  <c r="EX3855" i="97"/>
  <c r="EX3856" i="97"/>
  <c r="EX3857" i="97"/>
  <c r="EX3858" i="97"/>
  <c r="EX3859" i="97"/>
  <c r="EX3860" i="97"/>
  <c r="EX3861" i="97"/>
  <c r="EX3862" i="97"/>
  <c r="EX3863" i="97"/>
  <c r="EX3864" i="97"/>
  <c r="EX3865" i="97"/>
  <c r="EX3866" i="97"/>
  <c r="EX3867" i="97"/>
  <c r="EX3868" i="97"/>
  <c r="EX3869" i="97"/>
  <c r="EX3870" i="97"/>
  <c r="EX3871" i="97"/>
  <c r="EX3872" i="97"/>
  <c r="EX3873" i="97"/>
  <c r="EX3874" i="97"/>
  <c r="EX3875" i="97"/>
  <c r="EX3876" i="97"/>
  <c r="EX3877" i="97"/>
  <c r="EX3878" i="97"/>
  <c r="EX3879" i="97"/>
  <c r="EX3880" i="97"/>
  <c r="EX3881" i="97"/>
  <c r="EX3882" i="97"/>
  <c r="EX3883" i="97"/>
  <c r="EX3884" i="97"/>
  <c r="EX3885" i="97"/>
  <c r="EX3886" i="97"/>
  <c r="EX3887" i="97"/>
  <c r="EX3888" i="97"/>
  <c r="EX3889" i="97"/>
  <c r="EX3890" i="97"/>
  <c r="EX3891" i="97"/>
  <c r="EX3892" i="97"/>
  <c r="EX3893" i="97"/>
  <c r="EX3894" i="97"/>
  <c r="EX3895" i="97"/>
  <c r="EX3896" i="97"/>
  <c r="EX3897" i="97"/>
  <c r="EX3898" i="97"/>
  <c r="EX3899" i="97"/>
  <c r="EX3900" i="97"/>
  <c r="EX3901" i="97"/>
  <c r="EX3902" i="97"/>
  <c r="EX3903" i="97"/>
  <c r="EX3904" i="97"/>
  <c r="EX3905" i="97"/>
  <c r="EX3906" i="97"/>
  <c r="EX3907" i="97"/>
  <c r="EX3908" i="97"/>
  <c r="EX3909" i="97"/>
  <c r="EX3910" i="97"/>
  <c r="EX3911" i="97"/>
  <c r="EX3912" i="97"/>
  <c r="EX3913" i="97"/>
  <c r="EX3914" i="97"/>
  <c r="EX3915" i="97"/>
  <c r="EX3916" i="97"/>
  <c r="EX3917" i="97"/>
  <c r="EX3918" i="97"/>
  <c r="EX3919" i="97"/>
  <c r="EX3920" i="97"/>
  <c r="EX3921" i="97"/>
  <c r="EX3922" i="97"/>
  <c r="EX3923" i="97"/>
  <c r="EX3924" i="97"/>
  <c r="EX3925" i="97"/>
  <c r="EX3926" i="97"/>
  <c r="EX3927" i="97"/>
  <c r="EX3928" i="97"/>
  <c r="EX3929" i="97"/>
  <c r="EX3930" i="97"/>
  <c r="EX3931" i="97"/>
  <c r="EX3932" i="97"/>
  <c r="EX3933" i="97"/>
  <c r="EX3934" i="97"/>
  <c r="EX3935" i="97"/>
  <c r="EX3936" i="97"/>
  <c r="EX3937" i="97"/>
  <c r="EX3938" i="97"/>
  <c r="EX3939" i="97"/>
  <c r="EX3940" i="97"/>
  <c r="EX3941" i="97"/>
  <c r="EX3942" i="97"/>
  <c r="EX3943" i="97"/>
  <c r="EX3944" i="97"/>
  <c r="EX3945" i="97"/>
  <c r="EX3946" i="97"/>
  <c r="EX3947" i="97"/>
  <c r="EX3948" i="97"/>
  <c r="EX3949" i="97"/>
  <c r="EX3950" i="97"/>
  <c r="EX3951" i="97"/>
  <c r="EX3952" i="97"/>
  <c r="EX3953" i="97"/>
  <c r="EX3954" i="97"/>
  <c r="EX3955" i="97"/>
  <c r="EX3956" i="97"/>
  <c r="EX3957" i="97"/>
  <c r="EX3958" i="97"/>
  <c r="EX3959" i="97"/>
  <c r="EX3960" i="97"/>
  <c r="EX3961" i="97"/>
  <c r="EX3962" i="97"/>
  <c r="EX3963" i="97"/>
  <c r="EX3964" i="97"/>
  <c r="EX3965" i="97"/>
  <c r="EX3966" i="97"/>
  <c r="EX3967" i="97"/>
  <c r="EX3968" i="97"/>
  <c r="EX3969" i="97"/>
  <c r="EX3970" i="97"/>
  <c r="EX3971" i="97"/>
  <c r="EX3972" i="97"/>
  <c r="EX3973" i="97"/>
  <c r="EX3974" i="97"/>
  <c r="EX3975" i="97"/>
  <c r="EX3976" i="97"/>
  <c r="EX3977" i="97"/>
  <c r="EX3978" i="97"/>
  <c r="EX3979" i="97"/>
  <c r="EX3980" i="97"/>
  <c r="EX3981" i="97"/>
  <c r="EX3982" i="97"/>
  <c r="EX3983" i="97"/>
  <c r="EX3984" i="97"/>
  <c r="EX3985" i="97"/>
  <c r="EX3986" i="97"/>
  <c r="EX3987" i="97"/>
  <c r="EX3988" i="97"/>
  <c r="EX3989" i="97"/>
  <c r="EX3990" i="97"/>
  <c r="EX3991" i="97"/>
  <c r="EX3992" i="97"/>
  <c r="EX3993" i="97"/>
  <c r="EX3994" i="97"/>
  <c r="EX3995" i="97"/>
  <c r="EX3996" i="97"/>
  <c r="EX3997" i="97"/>
  <c r="EX3998" i="97"/>
  <c r="EX3999" i="97"/>
  <c r="EX4000" i="97"/>
  <c r="EX4001" i="97"/>
  <c r="EX4002" i="97"/>
  <c r="EX4003" i="97"/>
  <c r="EX4004" i="97"/>
  <c r="EX4005" i="97"/>
  <c r="EX4006" i="97"/>
  <c r="EX4007" i="97"/>
  <c r="EX4008" i="97"/>
  <c r="EX4009" i="97"/>
  <c r="EX4010" i="97"/>
  <c r="EX4011" i="97"/>
  <c r="EX4012" i="97"/>
  <c r="EX4013" i="97"/>
  <c r="EX4014" i="97"/>
  <c r="EX4015" i="97"/>
  <c r="EX4016" i="97"/>
  <c r="EX4017" i="97"/>
  <c r="EX4018" i="97"/>
  <c r="EX4019" i="97"/>
  <c r="EX4020" i="97"/>
  <c r="EX4021" i="97"/>
  <c r="EX4022" i="97"/>
  <c r="EX4023" i="97"/>
  <c r="EX4024" i="97"/>
  <c r="EX4025" i="97"/>
  <c r="EX4026" i="97"/>
  <c r="EX4027" i="97"/>
  <c r="EX4028" i="97"/>
  <c r="EX4029" i="97"/>
  <c r="EX4030" i="97"/>
  <c r="EX4031" i="97"/>
  <c r="EX4032" i="97"/>
  <c r="EX4033" i="97"/>
  <c r="EX4034" i="97"/>
  <c r="EX4035" i="97"/>
  <c r="EX4036" i="97"/>
  <c r="EX4037" i="97"/>
  <c r="EX4038" i="97"/>
  <c r="EX4039" i="97"/>
  <c r="EX4040" i="97"/>
  <c r="EX4041" i="97"/>
  <c r="EX4042" i="97"/>
  <c r="EX4043" i="97"/>
  <c r="EX4044" i="97"/>
  <c r="EX4045" i="97"/>
  <c r="EX4046" i="97"/>
  <c r="EX4047" i="97"/>
  <c r="EX4048" i="97"/>
  <c r="EX4049" i="97"/>
  <c r="EX4050" i="97"/>
  <c r="EX4051" i="97"/>
  <c r="EX4052" i="97"/>
  <c r="EX4053" i="97"/>
  <c r="EX4054" i="97"/>
  <c r="EX4055" i="97"/>
  <c r="EX4056" i="97"/>
  <c r="EX4057" i="97"/>
  <c r="EX4058" i="97"/>
  <c r="EX4059" i="97"/>
  <c r="EX4060" i="97"/>
  <c r="EX4061" i="97"/>
  <c r="EX4062" i="97"/>
  <c r="EX4063" i="97"/>
  <c r="EX4064" i="97"/>
  <c r="EX4065" i="97"/>
  <c r="EX4066" i="97"/>
  <c r="EX4067" i="97"/>
  <c r="EX4068" i="97"/>
  <c r="EX4069" i="97"/>
  <c r="EX4070" i="97"/>
  <c r="EX4071" i="97"/>
  <c r="EX4072" i="97"/>
  <c r="EX4073" i="97"/>
  <c r="EX4074" i="97"/>
  <c r="EX4075" i="97"/>
  <c r="EX4076" i="97"/>
  <c r="EX4077" i="97"/>
  <c r="EX4078" i="97"/>
  <c r="EX4079" i="97"/>
  <c r="EX4080" i="97"/>
  <c r="EX4081" i="97"/>
  <c r="EX4082" i="97"/>
  <c r="EX4083" i="97"/>
  <c r="EX4084" i="97"/>
  <c r="EX4085" i="97"/>
  <c r="EX4086" i="97"/>
  <c r="EX4087" i="97"/>
  <c r="EX4088" i="97"/>
  <c r="EX4089" i="97"/>
  <c r="EX4090" i="97"/>
  <c r="EX4091" i="97"/>
  <c r="EX4092" i="97"/>
  <c r="EX4093" i="97"/>
  <c r="EX4094" i="97"/>
  <c r="EX4095" i="97"/>
  <c r="EX4096" i="97"/>
  <c r="EX4097" i="97"/>
  <c r="EX4098" i="97"/>
  <c r="EX4099" i="97"/>
  <c r="EX4100" i="97"/>
  <c r="EX4101" i="97"/>
  <c r="EX4102" i="97"/>
  <c r="EX4103" i="97"/>
  <c r="EX4104" i="97"/>
  <c r="EX4105" i="97"/>
  <c r="EX4106" i="97"/>
  <c r="EX4107" i="97"/>
  <c r="EX4108" i="97"/>
  <c r="EX4109" i="97"/>
  <c r="EX4110" i="97"/>
  <c r="EX4111" i="97"/>
  <c r="EX4112" i="97"/>
  <c r="EX4113" i="97"/>
  <c r="EX4114" i="97"/>
  <c r="EX4115" i="97"/>
  <c r="EX4116" i="97"/>
  <c r="EX4117" i="97"/>
  <c r="EX4118" i="97"/>
  <c r="EX4119" i="97"/>
  <c r="EX4120" i="97"/>
  <c r="EX4121" i="97"/>
  <c r="EX4122" i="97"/>
  <c r="EX4123" i="97"/>
  <c r="EX4124" i="97"/>
  <c r="EX4125" i="97"/>
  <c r="EX4126" i="97"/>
  <c r="EX4127" i="97"/>
  <c r="EX4128" i="97"/>
  <c r="EX4129" i="97"/>
  <c r="EX4130" i="97"/>
  <c r="EX4131" i="97"/>
  <c r="EX4132" i="97"/>
  <c r="EX4133" i="97"/>
  <c r="EX4134" i="97"/>
  <c r="EX4135" i="97"/>
  <c r="EX4136" i="97"/>
  <c r="EX4137" i="97"/>
  <c r="EX4138" i="97"/>
  <c r="EX4139" i="97"/>
  <c r="EX4140" i="97"/>
  <c r="EX4141" i="97"/>
  <c r="EX4142" i="97"/>
  <c r="EX4143" i="97"/>
  <c r="EX4144" i="97"/>
  <c r="EX4145" i="97"/>
  <c r="EX4146" i="97"/>
  <c r="EX4147" i="97"/>
  <c r="EX4148" i="97"/>
  <c r="EX4149" i="97"/>
  <c r="EX4150" i="97"/>
  <c r="EX4151" i="97"/>
  <c r="EX4152" i="97"/>
  <c r="EX4153" i="97"/>
  <c r="EX4154" i="97"/>
  <c r="EX4155" i="97"/>
  <c r="EX4156" i="97"/>
  <c r="EX4157" i="97"/>
  <c r="EX4158" i="97"/>
  <c r="EX4159" i="97"/>
  <c r="EX4160" i="97"/>
  <c r="EX4161" i="97"/>
  <c r="EX4162" i="97"/>
  <c r="EX4163" i="97"/>
  <c r="EX4164" i="97"/>
  <c r="EX4165" i="97"/>
  <c r="EX4166" i="97"/>
  <c r="EX4167" i="97"/>
  <c r="EX4168" i="97"/>
  <c r="EX4169" i="97"/>
  <c r="EX4170" i="97"/>
  <c r="EX4171" i="97"/>
  <c r="EX4172" i="97"/>
  <c r="EX4173" i="97"/>
  <c r="EX4174" i="97"/>
  <c r="EX4175" i="97"/>
  <c r="EX4176" i="97"/>
  <c r="EX4177" i="97"/>
  <c r="EX4178" i="97"/>
  <c r="EX4179" i="97"/>
  <c r="EX4180" i="97"/>
  <c r="EX4181" i="97"/>
  <c r="EX4182" i="97"/>
  <c r="EX4183" i="97"/>
  <c r="EX4184" i="97"/>
  <c r="EX4185" i="97"/>
  <c r="EX4186" i="97"/>
  <c r="EX4187" i="97"/>
  <c r="EX4188" i="97"/>
  <c r="EX4189" i="97"/>
  <c r="EX4190" i="97"/>
  <c r="EX4191" i="97"/>
  <c r="EX4192" i="97"/>
  <c r="EX4193" i="97"/>
  <c r="EX4194" i="97"/>
  <c r="EX4195" i="97"/>
  <c r="EX4196" i="97"/>
  <c r="EX4197" i="97"/>
  <c r="EX4198" i="97"/>
  <c r="EX4199" i="97"/>
  <c r="EX4200" i="97"/>
  <c r="EX4201" i="97"/>
  <c r="EX4202" i="97"/>
  <c r="EX4203" i="97"/>
  <c r="EX4204" i="97"/>
  <c r="EX4205" i="97"/>
  <c r="EX4206" i="97"/>
  <c r="EX4207" i="97"/>
  <c r="EX4208" i="97"/>
  <c r="EX4209" i="97"/>
  <c r="EX4210" i="97"/>
  <c r="EX4211" i="97"/>
  <c r="EX4212" i="97"/>
  <c r="EX4213" i="97"/>
  <c r="EX4214" i="97"/>
  <c r="EX4215" i="97"/>
  <c r="EX4216" i="97"/>
  <c r="EX4217" i="97"/>
  <c r="EX4218" i="97"/>
  <c r="EX4219" i="97"/>
  <c r="EX4220" i="97"/>
  <c r="EX4221" i="97"/>
  <c r="EX4222" i="97"/>
  <c r="EX4223" i="97"/>
  <c r="EX4224" i="97"/>
  <c r="EX4225" i="97"/>
  <c r="EX4226" i="97"/>
  <c r="EX4227" i="97"/>
  <c r="EX4228" i="97"/>
  <c r="EX4229" i="97"/>
  <c r="EX4230" i="97"/>
  <c r="EX4231" i="97"/>
  <c r="EX4232" i="97"/>
  <c r="EX4233" i="97"/>
  <c r="EX4234" i="97"/>
  <c r="EX4235" i="97"/>
  <c r="EX4236" i="97"/>
  <c r="EX4237" i="97"/>
  <c r="EX4238" i="97"/>
  <c r="EX4239" i="97"/>
  <c r="EX4240" i="97"/>
  <c r="EX4241" i="97"/>
  <c r="EX4242" i="97"/>
  <c r="EX4243" i="97"/>
  <c r="EX4244" i="97"/>
  <c r="EX4245" i="97"/>
  <c r="EX4246" i="97"/>
  <c r="EX4247" i="97"/>
  <c r="EX4248" i="97"/>
  <c r="EX4249" i="97"/>
  <c r="EX4250" i="97"/>
  <c r="EX4251" i="97"/>
  <c r="EX4252" i="97"/>
  <c r="EX4253" i="97"/>
  <c r="EX4254" i="97"/>
  <c r="EX4255" i="97"/>
  <c r="EX4256" i="97"/>
  <c r="EX4257" i="97"/>
  <c r="EX4258" i="97"/>
  <c r="EX4259" i="97"/>
  <c r="EX4260" i="97"/>
  <c r="EX4261" i="97"/>
  <c r="EX4262" i="97"/>
  <c r="EX4263" i="97"/>
  <c r="EX4264" i="97"/>
  <c r="EX4265" i="97"/>
  <c r="EX4266" i="97"/>
  <c r="EX4267" i="97"/>
  <c r="EX4268" i="97"/>
  <c r="EX4269" i="97"/>
  <c r="EX4270" i="97"/>
  <c r="EX4271" i="97"/>
  <c r="EX4272" i="97"/>
  <c r="EX4273" i="97"/>
  <c r="EX4274" i="97"/>
  <c r="EX4275" i="97"/>
  <c r="EX4276" i="97"/>
  <c r="EX4277" i="97"/>
  <c r="EX4278" i="97"/>
  <c r="EX4279" i="97"/>
  <c r="EX4280" i="97"/>
  <c r="EX4281" i="97"/>
  <c r="EX4282" i="97"/>
  <c r="EX4283" i="97"/>
  <c r="EX4284" i="97"/>
  <c r="EX4285" i="97"/>
  <c r="EX4286" i="97"/>
  <c r="EX4287" i="97"/>
  <c r="EX4288" i="97"/>
  <c r="EX4289" i="97"/>
  <c r="EX4290" i="97"/>
  <c r="EX4291" i="97"/>
  <c r="EX4292" i="97"/>
  <c r="EX4293" i="97"/>
  <c r="EX4294" i="97"/>
  <c r="EX4295" i="97"/>
  <c r="EX4296" i="97"/>
  <c r="EX4297" i="97"/>
  <c r="EX4298" i="97"/>
  <c r="EX4299" i="97"/>
  <c r="EX4300" i="97"/>
  <c r="EX4301" i="97"/>
  <c r="EX4302" i="97"/>
  <c r="EX4303" i="97"/>
  <c r="EX4304" i="97"/>
  <c r="EX4305" i="97"/>
  <c r="EX4306" i="97"/>
  <c r="EX4307" i="97"/>
  <c r="EX4308" i="97"/>
  <c r="EX4309" i="97"/>
  <c r="EX4310" i="97"/>
  <c r="EX4311" i="97"/>
  <c r="EX4312" i="97"/>
  <c r="EX4313" i="97"/>
  <c r="EX4314" i="97"/>
  <c r="EX4315" i="97"/>
  <c r="EX4316" i="97"/>
  <c r="EX4317" i="97"/>
  <c r="EX4318" i="97"/>
  <c r="EX4319" i="97"/>
  <c r="EX4320" i="97"/>
  <c r="EX4321" i="97"/>
  <c r="EX4322" i="97"/>
  <c r="EX4323" i="97"/>
  <c r="EX4324" i="97"/>
  <c r="EX4325" i="97"/>
  <c r="EX4326" i="97"/>
  <c r="EX4327" i="97"/>
  <c r="EX4328" i="97"/>
  <c r="EX4329" i="97"/>
  <c r="EX4330" i="97"/>
  <c r="EX4331" i="97"/>
  <c r="EX4332" i="97"/>
  <c r="EX4333" i="97"/>
  <c r="EX4334" i="97"/>
  <c r="EX4335" i="97"/>
  <c r="EX4336" i="97"/>
  <c r="EX4337" i="97"/>
  <c r="EX4338" i="97"/>
  <c r="EX4339" i="97"/>
  <c r="EX4340" i="97"/>
  <c r="EX4341" i="97"/>
  <c r="EX4342" i="97"/>
  <c r="EX4343" i="97"/>
  <c r="EX4344" i="97"/>
  <c r="EX4345" i="97"/>
  <c r="EX4346" i="97"/>
  <c r="EX4347" i="97"/>
  <c r="EX4348" i="97"/>
  <c r="EX4349" i="97"/>
  <c r="EX4350" i="97"/>
  <c r="EX4351" i="97"/>
  <c r="EX4352" i="97"/>
  <c r="EX4353" i="97"/>
  <c r="EX4354" i="97"/>
  <c r="EX4355" i="97"/>
  <c r="EX4356" i="97"/>
  <c r="EX4357" i="97"/>
  <c r="EX4358" i="97"/>
  <c r="EX4359" i="97"/>
  <c r="EX4360" i="97"/>
  <c r="EX4361" i="97"/>
  <c r="EX4362" i="97"/>
  <c r="EX4363" i="97"/>
  <c r="EX4364" i="97"/>
  <c r="EX4365" i="97"/>
  <c r="EX4366" i="97"/>
  <c r="EX4367" i="97"/>
  <c r="EX4368" i="97"/>
  <c r="EX4369" i="97"/>
  <c r="EX4370" i="97"/>
  <c r="EX4371" i="97"/>
  <c r="EX4372" i="97"/>
  <c r="EX4373" i="97"/>
  <c r="EX4374" i="97"/>
  <c r="EX4375" i="97"/>
  <c r="EX4376" i="97"/>
  <c r="EX4377" i="97"/>
  <c r="EX4378" i="97"/>
  <c r="EX4379" i="97"/>
  <c r="EX4380" i="97"/>
  <c r="EX4381" i="97"/>
  <c r="EX4382" i="97"/>
  <c r="EX4383" i="97"/>
  <c r="EX4384" i="97"/>
  <c r="EX4385" i="97"/>
  <c r="EX4386" i="97"/>
  <c r="EX4387" i="97"/>
  <c r="EX4388" i="97"/>
  <c r="EX4389" i="97"/>
  <c r="EX4390" i="97"/>
  <c r="EX4391" i="97"/>
  <c r="EX4392" i="97"/>
  <c r="EX4393" i="97"/>
  <c r="EX4394" i="97"/>
  <c r="EX4395" i="97"/>
  <c r="EX4396" i="97"/>
  <c r="EX4397" i="97"/>
  <c r="EX4398" i="97"/>
  <c r="EX4399" i="97"/>
  <c r="EX4400" i="97"/>
  <c r="EX4401" i="97"/>
  <c r="EX4402" i="97"/>
  <c r="EX4403" i="97"/>
  <c r="EX4404" i="97"/>
  <c r="EX4405" i="97"/>
  <c r="EX4406" i="97"/>
  <c r="EX4407" i="97"/>
  <c r="EX4408" i="97"/>
  <c r="EX4409" i="97"/>
  <c r="EX4410" i="97"/>
  <c r="EX4411" i="97"/>
  <c r="EX4412" i="97"/>
  <c r="EX4413" i="97"/>
  <c r="EX4414" i="97"/>
  <c r="EX4415" i="97"/>
  <c r="EX4416" i="97"/>
  <c r="EX4417" i="97"/>
  <c r="EX4418" i="97"/>
  <c r="EX4419" i="97"/>
  <c r="EX4420" i="97"/>
  <c r="EX4421" i="97"/>
  <c r="EX4422" i="97"/>
  <c r="EX4423" i="97"/>
  <c r="EX4424" i="97"/>
  <c r="EX4425" i="97"/>
  <c r="EX4426" i="97"/>
  <c r="EX4427" i="97"/>
  <c r="EX4428" i="97"/>
  <c r="EX4429" i="97"/>
  <c r="EX4430" i="97"/>
  <c r="EX4431" i="97"/>
  <c r="EX4432" i="97"/>
  <c r="EX4433" i="97"/>
  <c r="EX4434" i="97"/>
  <c r="EX4435" i="97"/>
  <c r="EX4436" i="97"/>
  <c r="EX4437" i="97"/>
  <c r="EX4438" i="97"/>
  <c r="EX4439" i="97"/>
  <c r="EX4440" i="97"/>
  <c r="EX4441" i="97"/>
  <c r="EX4442" i="97"/>
  <c r="EX4443" i="97"/>
  <c r="EX4444" i="97"/>
  <c r="EX4445" i="97"/>
  <c r="EX4446" i="97"/>
  <c r="EX4447" i="97"/>
  <c r="EX4448" i="97"/>
  <c r="EX4449" i="97"/>
  <c r="EX4450" i="97"/>
  <c r="EX4451" i="97"/>
  <c r="EX4452" i="97"/>
  <c r="EX4453" i="97"/>
  <c r="EX4454" i="97"/>
  <c r="EX4455" i="97"/>
  <c r="EX4456" i="97"/>
  <c r="EX4457" i="97"/>
  <c r="EX4458" i="97"/>
  <c r="EX4459" i="97"/>
  <c r="EX4460" i="97"/>
  <c r="EX4461" i="97"/>
  <c r="EX4462" i="97"/>
  <c r="EX4463" i="97"/>
  <c r="EX4464" i="97"/>
  <c r="EX4465" i="97"/>
  <c r="EX4466" i="97"/>
  <c r="EX4467" i="97"/>
  <c r="EX4468" i="97"/>
  <c r="EX4469" i="97"/>
  <c r="EX4470" i="97"/>
  <c r="EX4471" i="97"/>
  <c r="EX4472" i="97"/>
  <c r="EX4473" i="97"/>
  <c r="EX4474" i="97"/>
  <c r="EX4475" i="97"/>
  <c r="EX4476" i="97"/>
  <c r="EX4477" i="97"/>
  <c r="EX4478" i="97"/>
  <c r="EX4479" i="97"/>
  <c r="EX4480" i="97"/>
  <c r="EX4481" i="97"/>
  <c r="EX4482" i="97"/>
  <c r="EX4483" i="97"/>
  <c r="EX4484" i="97"/>
  <c r="EX4485" i="97"/>
  <c r="EX4486" i="97"/>
  <c r="EX4487" i="97"/>
  <c r="EX4488" i="97"/>
  <c r="EX4489" i="97"/>
  <c r="EX4490" i="97"/>
  <c r="EX4491" i="97"/>
  <c r="EX4492" i="97"/>
  <c r="EX4493" i="97"/>
  <c r="EX4494" i="97"/>
  <c r="EX4495" i="97"/>
  <c r="EX4496" i="97"/>
  <c r="EX4497" i="97"/>
  <c r="EX4498" i="97"/>
  <c r="EX4499" i="97"/>
  <c r="EX4500" i="97"/>
  <c r="EX4501" i="97"/>
  <c r="EX4502" i="97"/>
  <c r="EX4503" i="97"/>
  <c r="EX4504" i="97"/>
  <c r="EX4505" i="97"/>
  <c r="EX4506" i="97"/>
  <c r="EX4507" i="97"/>
  <c r="EX4508" i="97"/>
  <c r="EX4509" i="97"/>
  <c r="EX4510" i="97"/>
  <c r="EX4511" i="97"/>
  <c r="EX4512" i="97"/>
  <c r="EX4513" i="97"/>
  <c r="EX4514" i="97"/>
  <c r="EX4515" i="97"/>
  <c r="EX4516" i="97"/>
  <c r="EX4517" i="97"/>
  <c r="EX4518" i="97"/>
  <c r="EX4519" i="97"/>
  <c r="EX4520" i="97"/>
  <c r="EX4521" i="97"/>
  <c r="EX4522" i="97"/>
  <c r="EX4523" i="97"/>
  <c r="EX4524" i="97"/>
  <c r="EX4525" i="97"/>
  <c r="EX4526" i="97"/>
  <c r="EX4527" i="97"/>
  <c r="EX4528" i="97"/>
  <c r="EX4529" i="97"/>
  <c r="EX4530" i="97"/>
  <c r="EX4531" i="97"/>
  <c r="EX4532" i="97"/>
  <c r="EX4533" i="97"/>
  <c r="EX4534" i="97"/>
  <c r="EX4535" i="97"/>
  <c r="EX4536" i="97"/>
  <c r="EX4537" i="97"/>
  <c r="EX4538" i="97"/>
  <c r="EX4539" i="97"/>
  <c r="EX4540" i="97"/>
  <c r="EX4541" i="97"/>
  <c r="EX4542" i="97"/>
  <c r="EX4543" i="97"/>
  <c r="EX4544" i="97"/>
  <c r="EX4545" i="97"/>
  <c r="EX4546" i="97"/>
  <c r="EX4547" i="97"/>
  <c r="EX4548" i="97"/>
  <c r="EX4549" i="97"/>
  <c r="EX4550" i="97"/>
  <c r="EX4551" i="97"/>
  <c r="EX4552" i="97"/>
  <c r="EX4553" i="97"/>
  <c r="EX4554" i="97"/>
  <c r="EX4555" i="97"/>
  <c r="EX4556" i="97"/>
  <c r="EX4557" i="97"/>
  <c r="EX4558" i="97"/>
  <c r="EX4559" i="97"/>
  <c r="EX4560" i="97"/>
  <c r="EX4561" i="97"/>
  <c r="EX4562" i="97"/>
  <c r="EX4563" i="97"/>
  <c r="EX4564" i="97"/>
  <c r="EX4565" i="97"/>
  <c r="EX4566" i="97"/>
  <c r="EX4567" i="97"/>
  <c r="EX4568" i="97"/>
  <c r="EX4569" i="97"/>
  <c r="EX4570" i="97"/>
  <c r="EX4571" i="97"/>
  <c r="EX4572" i="97"/>
  <c r="EX4573" i="97"/>
  <c r="EX4574" i="97"/>
  <c r="EX4575" i="97"/>
  <c r="EX4576" i="97"/>
  <c r="EX4577" i="97"/>
  <c r="EX4578" i="97"/>
  <c r="EX4579" i="97"/>
  <c r="EX4580" i="97"/>
  <c r="EX4581" i="97"/>
  <c r="EX4582" i="97"/>
  <c r="EX4583" i="97"/>
  <c r="EX4584" i="97"/>
  <c r="EX4585" i="97"/>
  <c r="EX4586" i="97"/>
  <c r="EX4587" i="97"/>
  <c r="EX4588" i="97"/>
  <c r="EX4589" i="97"/>
  <c r="EX4590" i="97"/>
  <c r="EX4591" i="97"/>
  <c r="EX4592" i="97"/>
  <c r="EX4593" i="97"/>
  <c r="EX4594" i="97"/>
  <c r="EX4595" i="97"/>
  <c r="EX4596" i="97"/>
  <c r="EX4597" i="97"/>
  <c r="EX4598" i="97"/>
  <c r="EX4599" i="97"/>
  <c r="EX4600" i="97"/>
  <c r="EX4601" i="97"/>
  <c r="EX4602" i="97"/>
  <c r="EX4603" i="97"/>
  <c r="EX4604" i="97"/>
  <c r="EX4605" i="97"/>
  <c r="EX4606" i="97"/>
  <c r="EX4607" i="97"/>
  <c r="EX4608" i="97"/>
  <c r="EX4609" i="97"/>
  <c r="EX4610" i="97"/>
  <c r="EX4611" i="97"/>
  <c r="EX4612" i="97"/>
  <c r="EX4613" i="97"/>
  <c r="EX4614" i="97"/>
  <c r="EX4615" i="97"/>
  <c r="EX4616" i="97"/>
  <c r="EX4617" i="97"/>
  <c r="EX4618" i="97"/>
  <c r="EX4619" i="97"/>
  <c r="EX4620" i="97"/>
  <c r="EX4621" i="97"/>
  <c r="EX4622" i="97"/>
  <c r="EX4623" i="97"/>
  <c r="EX4624" i="97"/>
  <c r="EX4625" i="97"/>
  <c r="EX4626" i="97"/>
  <c r="EX4627" i="97"/>
  <c r="EX4628" i="97"/>
  <c r="EX4629" i="97"/>
  <c r="EX4630" i="97"/>
  <c r="EX4631" i="97"/>
  <c r="EX4632" i="97"/>
  <c r="EX4633" i="97"/>
  <c r="EX4634" i="97"/>
  <c r="EX4635" i="97"/>
  <c r="EX4636" i="97"/>
  <c r="EX4637" i="97"/>
  <c r="EX4638" i="97"/>
  <c r="EX4639" i="97"/>
  <c r="EX4640" i="97"/>
  <c r="EX4641" i="97"/>
  <c r="EX4642" i="97"/>
  <c r="EX4643" i="97"/>
  <c r="EX4644" i="97"/>
  <c r="EX4645" i="97"/>
  <c r="EX4646" i="97"/>
  <c r="EX4647" i="97"/>
  <c r="EX4648" i="97"/>
  <c r="EX4649" i="97"/>
  <c r="EX4650" i="97"/>
  <c r="EX4651" i="97"/>
  <c r="EX4652" i="97"/>
  <c r="EX4653" i="97"/>
  <c r="EX4654" i="97"/>
  <c r="EX4655" i="97"/>
  <c r="EX4656" i="97"/>
  <c r="EX4657" i="97"/>
  <c r="EX4658" i="97"/>
  <c r="EX4659" i="97"/>
  <c r="EX4660" i="97"/>
  <c r="EX4661" i="97"/>
  <c r="EX4662" i="97"/>
  <c r="EX4663" i="97"/>
  <c r="EX4664" i="97"/>
  <c r="EX4665" i="97"/>
  <c r="EX4666" i="97"/>
  <c r="EX4667" i="97"/>
  <c r="EX4668" i="97"/>
  <c r="EX4669" i="97"/>
  <c r="EX4670" i="97"/>
  <c r="EX4671" i="97"/>
  <c r="EX4672" i="97"/>
  <c r="EX4673" i="97"/>
  <c r="EX4674" i="97"/>
  <c r="EX4675" i="97"/>
  <c r="EX4676" i="97"/>
  <c r="EX4677" i="97"/>
  <c r="EX4678" i="97"/>
  <c r="EX4679" i="97"/>
  <c r="EX4680" i="97"/>
  <c r="EX4681" i="97"/>
  <c r="EX4682" i="97"/>
  <c r="EX4683" i="97"/>
  <c r="EX4684" i="97"/>
  <c r="EX4685" i="97"/>
  <c r="EX4686" i="97"/>
  <c r="EX4687" i="97"/>
  <c r="EX4688" i="97"/>
  <c r="EX4689" i="97"/>
  <c r="EX4690" i="97"/>
  <c r="EX4691" i="97"/>
  <c r="EX4692" i="97"/>
  <c r="EX4693" i="97"/>
  <c r="EX4694" i="97"/>
  <c r="EX4695" i="97"/>
  <c r="EX4696" i="97"/>
  <c r="EX4697" i="97"/>
  <c r="EX4698" i="97"/>
  <c r="EX4699" i="97"/>
  <c r="EX4700" i="97"/>
  <c r="EX4701" i="97"/>
  <c r="EX4702" i="97"/>
  <c r="EX4703" i="97"/>
  <c r="EX4704" i="97"/>
  <c r="EX4705" i="97"/>
  <c r="EX4706" i="97"/>
  <c r="EX4707" i="97"/>
  <c r="EX4708" i="97"/>
  <c r="EX4709" i="97"/>
  <c r="EX4710" i="97"/>
  <c r="EX4711" i="97"/>
  <c r="EX4712" i="97"/>
  <c r="EX4713" i="97"/>
  <c r="EX4714" i="97"/>
  <c r="EX4715" i="97"/>
  <c r="EX4716" i="97"/>
  <c r="EX4717" i="97"/>
  <c r="EX4718" i="97"/>
  <c r="EX4719" i="97"/>
  <c r="EX4720" i="97"/>
  <c r="EX4721" i="97"/>
  <c r="EX4722" i="97"/>
  <c r="EX4723" i="97"/>
  <c r="EX4724" i="97"/>
  <c r="EX4725" i="97"/>
  <c r="EX4726" i="97"/>
  <c r="EX4727" i="97"/>
  <c r="EX4728" i="97"/>
  <c r="EX4729" i="97"/>
  <c r="EX4730" i="97"/>
  <c r="EX4731" i="97"/>
  <c r="EX4732" i="97"/>
  <c r="EX4733" i="97"/>
  <c r="EX4734" i="97"/>
  <c r="EX4735" i="97"/>
  <c r="EX4736" i="97"/>
  <c r="EX4737" i="97"/>
  <c r="EX4738" i="97"/>
  <c r="EX4739" i="97"/>
  <c r="EX4740" i="97"/>
  <c r="EX4741" i="97"/>
  <c r="EX4742" i="97"/>
  <c r="EX4743" i="97"/>
  <c r="EX4744" i="97"/>
  <c r="EX4745" i="97"/>
  <c r="EX4746" i="97"/>
  <c r="EX4747" i="97"/>
  <c r="EX4748" i="97"/>
  <c r="EX4749" i="97"/>
  <c r="EX4750" i="97"/>
  <c r="EX4751" i="97"/>
  <c r="EX4752" i="97"/>
  <c r="EX4753" i="97"/>
  <c r="EX4754" i="97"/>
  <c r="EX4755" i="97"/>
  <c r="EX4756" i="97"/>
  <c r="EX4757" i="97"/>
  <c r="EX4758" i="97"/>
  <c r="EX4759" i="97"/>
  <c r="EX4760" i="97"/>
  <c r="EX4761" i="97"/>
  <c r="EX4762" i="97"/>
  <c r="EX4763" i="97"/>
  <c r="EX4764" i="97"/>
  <c r="EX4765" i="97"/>
  <c r="EX4766" i="97"/>
  <c r="EX4767" i="97"/>
  <c r="EX4768" i="97"/>
  <c r="EX4769" i="97"/>
  <c r="EX4770" i="97"/>
  <c r="EX4771" i="97"/>
  <c r="EX4772" i="97"/>
  <c r="EX4773" i="97"/>
  <c r="EX4774" i="97"/>
  <c r="EX4775" i="97"/>
  <c r="EX4776" i="97"/>
  <c r="EX4777" i="97"/>
  <c r="EX4778" i="97"/>
  <c r="EX4779" i="97"/>
  <c r="EX4780" i="97"/>
  <c r="EX4781" i="97"/>
  <c r="EX4782" i="97"/>
  <c r="EX4783" i="97"/>
  <c r="EX4784" i="97"/>
  <c r="EX4785" i="97"/>
  <c r="EX4786" i="97"/>
  <c r="EX4787" i="97"/>
  <c r="EX4788" i="97"/>
  <c r="EX4789" i="97"/>
  <c r="EX4790" i="97"/>
  <c r="EX4791" i="97"/>
  <c r="EX4792" i="97"/>
  <c r="EX4793" i="97"/>
  <c r="EX4794" i="97"/>
  <c r="EX4795" i="97"/>
  <c r="EX4796" i="97"/>
  <c r="EX4797" i="97"/>
  <c r="EX4798" i="97"/>
  <c r="EX4799" i="97"/>
  <c r="EX4800" i="97"/>
  <c r="EX4801" i="97"/>
  <c r="EX4802" i="97"/>
  <c r="EX4803" i="97"/>
  <c r="EX4804" i="97"/>
  <c r="EX4805" i="97"/>
  <c r="EX4806" i="97"/>
  <c r="EX4807" i="97"/>
  <c r="EX4808" i="97"/>
  <c r="EX4809" i="97"/>
  <c r="EX4810" i="97"/>
  <c r="EX4811" i="97"/>
  <c r="EX4812" i="97"/>
  <c r="EX4813" i="97"/>
  <c r="EX4814" i="97"/>
  <c r="EX4815" i="97"/>
  <c r="EX4816" i="97"/>
  <c r="EX4817" i="97"/>
  <c r="EX4818" i="97"/>
  <c r="EX4819" i="97"/>
  <c r="EX4820" i="97"/>
  <c r="EX4821" i="97"/>
  <c r="EX4822" i="97"/>
  <c r="EX4823" i="97"/>
  <c r="EX4824" i="97"/>
  <c r="EX4825" i="97"/>
  <c r="EX4826" i="97"/>
  <c r="EX4827" i="97"/>
  <c r="EX4828" i="97"/>
  <c r="EX4829" i="97"/>
  <c r="EX4830" i="97"/>
  <c r="EX4831" i="97"/>
  <c r="EX4832" i="97"/>
  <c r="EX4833" i="97"/>
  <c r="EX4834" i="97"/>
  <c r="EX4835" i="97"/>
  <c r="EX4836" i="97"/>
  <c r="EX4837" i="97"/>
  <c r="EX4838" i="97"/>
  <c r="EX4839" i="97"/>
  <c r="EX4840" i="97"/>
  <c r="EX4841" i="97"/>
  <c r="EX4842" i="97"/>
  <c r="EX4843" i="97"/>
  <c r="EX4844" i="97"/>
  <c r="EX4845" i="97"/>
  <c r="EX4846" i="97"/>
  <c r="EX4847" i="97"/>
  <c r="EX4848" i="97"/>
  <c r="EX4849" i="97"/>
  <c r="EX4850" i="97"/>
  <c r="EX4851" i="97"/>
  <c r="EX4852" i="97"/>
  <c r="EX4853" i="97"/>
  <c r="EX4854" i="97"/>
  <c r="EX4855" i="97"/>
  <c r="EX4856" i="97"/>
  <c r="EX4857" i="97"/>
  <c r="EX4858" i="97"/>
  <c r="EX4859" i="97"/>
  <c r="EX4860" i="97"/>
  <c r="EX4861" i="97"/>
  <c r="EX4862" i="97"/>
  <c r="EX4863" i="97"/>
  <c r="EX4864" i="97"/>
  <c r="EX4865" i="97"/>
  <c r="EX4866" i="97"/>
  <c r="EX4867" i="97"/>
  <c r="EX4868" i="97"/>
  <c r="EX4869" i="97"/>
  <c r="EX4870" i="97"/>
  <c r="EX4871" i="97"/>
  <c r="EX4872" i="97"/>
  <c r="EX4873" i="97"/>
  <c r="EX4874" i="97"/>
  <c r="EX4875" i="97"/>
  <c r="EX4876" i="97"/>
  <c r="EX4877" i="97"/>
  <c r="EX4878" i="97"/>
  <c r="EX4879" i="97"/>
  <c r="EX4880" i="97"/>
  <c r="EX4881" i="97"/>
  <c r="EX4882" i="97"/>
  <c r="EX4883" i="97"/>
  <c r="EX4884" i="97"/>
  <c r="EX4885" i="97"/>
  <c r="EX4886" i="97"/>
  <c r="EX4887" i="97"/>
  <c r="EX4888" i="97"/>
  <c r="EX4889" i="97"/>
  <c r="EX4890" i="97"/>
  <c r="EX4891" i="97"/>
  <c r="EX4892" i="97"/>
  <c r="EX4893" i="97"/>
  <c r="EX4894" i="97"/>
  <c r="EX4895" i="97"/>
  <c r="EX4896" i="97"/>
  <c r="EX4897" i="97"/>
  <c r="EX4898" i="97"/>
  <c r="EX4899" i="97"/>
  <c r="EX4900" i="97"/>
  <c r="EX4901" i="97"/>
  <c r="EX4902" i="97"/>
  <c r="EX4903" i="97"/>
  <c r="EX4904" i="97"/>
  <c r="EX4905" i="97"/>
  <c r="EX4906" i="97"/>
  <c r="EX4907" i="97"/>
  <c r="EX4908" i="97"/>
  <c r="EX4909" i="97"/>
  <c r="EX4910" i="97"/>
  <c r="EX4911" i="97"/>
  <c r="EX4912" i="97"/>
  <c r="EX4913" i="97"/>
  <c r="EX4914" i="97"/>
  <c r="EX4915" i="97"/>
  <c r="EX4916" i="97"/>
  <c r="EX4917" i="97"/>
  <c r="EX4918" i="97"/>
  <c r="EX4919" i="97"/>
  <c r="EX4920" i="97"/>
  <c r="EX4921" i="97"/>
  <c r="EX4922" i="97"/>
  <c r="EX4923" i="97"/>
  <c r="EX4924" i="97"/>
  <c r="EX4925" i="97"/>
  <c r="EX4926" i="97"/>
  <c r="EX4927" i="97"/>
  <c r="EX4928" i="97"/>
  <c r="EX4929" i="97"/>
  <c r="EX4930" i="97"/>
  <c r="EX4931" i="97"/>
  <c r="EX4932" i="97"/>
  <c r="EX4933" i="97"/>
  <c r="EX4934" i="97"/>
  <c r="EX4935" i="97"/>
  <c r="EX4936" i="97"/>
  <c r="EX4937" i="97"/>
  <c r="EX4938" i="97"/>
  <c r="EX4939" i="97"/>
  <c r="EX4940" i="97"/>
  <c r="EX4941" i="97"/>
  <c r="EX4942" i="97"/>
  <c r="EX4943" i="97"/>
  <c r="EX4944" i="97"/>
  <c r="EX4945" i="97"/>
  <c r="EX4946" i="97"/>
  <c r="EX4947" i="97"/>
  <c r="EX4948" i="97"/>
  <c r="EX4949" i="97"/>
  <c r="EX4950" i="97"/>
  <c r="EX4951" i="97"/>
  <c r="EX4952" i="97"/>
  <c r="EX4953" i="97"/>
  <c r="EX4954" i="97"/>
  <c r="EX4955" i="97"/>
  <c r="EX4956" i="97"/>
  <c r="EX4957" i="97"/>
  <c r="EX4958" i="97"/>
  <c r="EX4959" i="97"/>
  <c r="EX4960" i="97"/>
  <c r="EX4961" i="97"/>
  <c r="EX4962" i="97"/>
  <c r="EX4963" i="97"/>
  <c r="EX4964" i="97"/>
  <c r="EX4965" i="97"/>
  <c r="EX4966" i="97"/>
  <c r="EX4967" i="97"/>
  <c r="EX4968" i="97"/>
  <c r="EX4969" i="97"/>
  <c r="EX4970" i="97"/>
  <c r="EX4971" i="97"/>
  <c r="EX4972" i="97"/>
  <c r="EX4973" i="97"/>
  <c r="EX4974" i="97"/>
  <c r="EX4975" i="97"/>
  <c r="EX4976" i="97"/>
  <c r="EX4977" i="97"/>
  <c r="EX4978" i="97"/>
  <c r="EX4979" i="97"/>
  <c r="EX4980" i="97"/>
  <c r="EX4981" i="97"/>
  <c r="EX4982" i="97"/>
  <c r="EX4983" i="97"/>
  <c r="EX4984" i="97"/>
  <c r="EX4985" i="97"/>
  <c r="EX4986" i="97"/>
  <c r="EX4987" i="97"/>
  <c r="EX4988" i="97"/>
  <c r="EX4989" i="97"/>
  <c r="EX4990" i="97"/>
  <c r="EX4991" i="97"/>
  <c r="EX4992" i="97"/>
  <c r="EX4993" i="97"/>
  <c r="EX4994" i="97"/>
  <c r="EX4995" i="97"/>
  <c r="EX4996" i="97"/>
  <c r="EX4997" i="97"/>
  <c r="EX4998" i="97"/>
  <c r="EX4999" i="97"/>
  <c r="EX5000" i="97"/>
  <c r="EX5001" i="97"/>
  <c r="EX5002" i="97"/>
  <c r="EX5003" i="97"/>
  <c r="EX5004" i="97"/>
  <c r="EX5005" i="97"/>
  <c r="EX5006" i="97"/>
  <c r="EX5007" i="97"/>
  <c r="EX5008" i="97"/>
  <c r="EX5009" i="97"/>
  <c r="EX5010" i="97"/>
  <c r="EX5011" i="97"/>
  <c r="EX5012" i="97"/>
  <c r="EX5013" i="97"/>
  <c r="EX5014" i="97"/>
  <c r="EX5015" i="97"/>
  <c r="EX5016" i="97"/>
  <c r="EX5017" i="97"/>
  <c r="EX5018" i="97"/>
  <c r="EX5019" i="97"/>
  <c r="EX5020" i="97"/>
  <c r="EX5021" i="97"/>
  <c r="EX5022" i="97"/>
  <c r="EX5023" i="97"/>
  <c r="EX5024" i="97"/>
  <c r="EX5025" i="97"/>
  <c r="EX5026" i="97"/>
  <c r="EX5027" i="97"/>
  <c r="EX5028" i="97"/>
  <c r="EX5029" i="97"/>
  <c r="EX5030" i="97"/>
  <c r="EX5031" i="97"/>
  <c r="EX5032" i="97"/>
  <c r="EX5033" i="97"/>
  <c r="EX5034" i="97"/>
  <c r="EX5035" i="97"/>
  <c r="EX5036" i="97"/>
  <c r="EX5037" i="97"/>
  <c r="EX5038" i="97"/>
  <c r="EX5039" i="97"/>
  <c r="EX5040" i="97"/>
  <c r="EX5041" i="97"/>
  <c r="EX5042" i="97"/>
  <c r="EX5043" i="97"/>
  <c r="EX5044" i="97"/>
  <c r="EX5045" i="97"/>
  <c r="EX5046" i="97"/>
  <c r="EX5047" i="97"/>
  <c r="EX5048" i="97"/>
  <c r="EX5049" i="97"/>
  <c r="EX5050" i="97"/>
  <c r="EX5051" i="97"/>
  <c r="EX5052" i="97"/>
  <c r="EX5053" i="97"/>
  <c r="EX5054" i="97"/>
  <c r="EX5055" i="97"/>
  <c r="EX5056" i="97"/>
  <c r="EX5057" i="97"/>
  <c r="EX5058" i="97"/>
  <c r="EX5059" i="97"/>
  <c r="EX5060" i="97"/>
  <c r="EX5061" i="97"/>
  <c r="EX5062" i="97"/>
  <c r="EX5063" i="97"/>
  <c r="EX5064" i="97"/>
  <c r="EX5065" i="97"/>
  <c r="EX5066" i="97"/>
  <c r="EX5067" i="97"/>
  <c r="EX5068" i="97"/>
  <c r="EX5069" i="97"/>
  <c r="EX5070" i="97"/>
  <c r="EX5071" i="97"/>
  <c r="EX5072" i="97"/>
  <c r="EX5073" i="97"/>
  <c r="EX5074" i="97"/>
  <c r="EX5075" i="97"/>
  <c r="EX5076" i="97"/>
  <c r="EX5077" i="97"/>
  <c r="EX5078" i="97"/>
  <c r="EX5079" i="97"/>
  <c r="EX5080" i="97"/>
  <c r="EX5081" i="97"/>
  <c r="EX5082" i="97"/>
  <c r="EX5083" i="97"/>
  <c r="EX5084" i="97"/>
  <c r="EX5085" i="97"/>
  <c r="EX5086" i="97"/>
  <c r="EX5087" i="97"/>
  <c r="EX5088" i="97"/>
  <c r="EX5089" i="97"/>
  <c r="EX2" i="97"/>
  <c r="EP2" i="97" l="1"/>
  <c r="EP3" i="97"/>
  <c r="EP4" i="97"/>
  <c r="EP5" i="97"/>
  <c r="EP6" i="97"/>
  <c r="EP7" i="97"/>
  <c r="EP8" i="97"/>
  <c r="EP9" i="97"/>
  <c r="EP10" i="97"/>
  <c r="EP11" i="97"/>
  <c r="EP12" i="97"/>
  <c r="EP13" i="97"/>
  <c r="EP14" i="97"/>
  <c r="EP15" i="97"/>
  <c r="EP16" i="97"/>
  <c r="EP17" i="97"/>
  <c r="EP18" i="97"/>
  <c r="EP19" i="97"/>
  <c r="EP20" i="97"/>
  <c r="EP21" i="97"/>
  <c r="EP22" i="97"/>
  <c r="EP23" i="97"/>
  <c r="EP24" i="97"/>
  <c r="EP25" i="97"/>
  <c r="EP26" i="97"/>
  <c r="EP27" i="97"/>
  <c r="EP28" i="97"/>
  <c r="EP29" i="97"/>
  <c r="EP30" i="97"/>
  <c r="EP31" i="97"/>
  <c r="EP32" i="97"/>
  <c r="EP33" i="97"/>
  <c r="EP34" i="97"/>
  <c r="EP35" i="97"/>
  <c r="EP36" i="97"/>
  <c r="EP37" i="97"/>
  <c r="EP38" i="97"/>
  <c r="EP39" i="97"/>
  <c r="EP40" i="97"/>
  <c r="EP41" i="97"/>
  <c r="EP42" i="97"/>
  <c r="EP43" i="97"/>
  <c r="EP44" i="97"/>
  <c r="EP45" i="97"/>
  <c r="EP46" i="97"/>
  <c r="EP47" i="97"/>
  <c r="EP48" i="97"/>
  <c r="EP49" i="97"/>
  <c r="EP50" i="97"/>
  <c r="EP51" i="97"/>
  <c r="EP52" i="97"/>
  <c r="EP53" i="97"/>
  <c r="EP54" i="97"/>
  <c r="EP55" i="97"/>
  <c r="EP56" i="97"/>
  <c r="EP57" i="97"/>
  <c r="EP58" i="97"/>
  <c r="EP59" i="97"/>
  <c r="EP60" i="97"/>
  <c r="EP61" i="97"/>
  <c r="EP62" i="97"/>
  <c r="EP63" i="97"/>
  <c r="EP64" i="97"/>
  <c r="EP65" i="97"/>
  <c r="EP66" i="97"/>
  <c r="EP67" i="97"/>
  <c r="EP68" i="97"/>
  <c r="EP69" i="97"/>
  <c r="EP70" i="97"/>
  <c r="EP71" i="97"/>
  <c r="EP72" i="97"/>
  <c r="EP73" i="97"/>
  <c r="B351" i="83" l="1"/>
  <c r="D351" i="83" s="1"/>
  <c r="C351" i="83"/>
  <c r="F351" i="83"/>
  <c r="H351" i="83"/>
  <c r="I351" i="83"/>
  <c r="AH351" i="83" s="1"/>
  <c r="L351" i="83"/>
  <c r="M351" i="83"/>
  <c r="N351" i="83"/>
  <c r="O351" i="83"/>
  <c r="P351" i="83"/>
  <c r="R351" i="83"/>
  <c r="S351" i="83"/>
  <c r="T351" i="83"/>
  <c r="U351" i="83"/>
  <c r="V351" i="83"/>
  <c r="W351" i="83"/>
  <c r="X351" i="83"/>
  <c r="Y351" i="83"/>
  <c r="Z351" i="83"/>
  <c r="AA351" i="83"/>
  <c r="AD351" i="83"/>
  <c r="AE351" i="83"/>
  <c r="B352" i="83"/>
  <c r="D352" i="83" s="1"/>
  <c r="C352" i="83"/>
  <c r="F352" i="83"/>
  <c r="H352" i="83"/>
  <c r="I352" i="83"/>
  <c r="AH352" i="83" s="1"/>
  <c r="L352" i="83"/>
  <c r="M352" i="83"/>
  <c r="N352" i="83"/>
  <c r="O352" i="83"/>
  <c r="P352" i="83"/>
  <c r="R352" i="83"/>
  <c r="S352" i="83"/>
  <c r="T352" i="83"/>
  <c r="U352" i="83"/>
  <c r="V352" i="83"/>
  <c r="W352" i="83"/>
  <c r="X352" i="83"/>
  <c r="Y352" i="83"/>
  <c r="Z352" i="83"/>
  <c r="AA352" i="83"/>
  <c r="AD352" i="83"/>
  <c r="AE352" i="83"/>
  <c r="B353" i="83"/>
  <c r="D353" i="83" s="1"/>
  <c r="C353" i="83"/>
  <c r="F353" i="83"/>
  <c r="H353" i="83"/>
  <c r="I353" i="83"/>
  <c r="AH353" i="83" s="1"/>
  <c r="K353" i="83"/>
  <c r="L353" i="83"/>
  <c r="M353" i="83"/>
  <c r="N353" i="83"/>
  <c r="O353" i="83"/>
  <c r="P353" i="83"/>
  <c r="R353" i="83"/>
  <c r="S353" i="83"/>
  <c r="T353" i="83"/>
  <c r="U353" i="83"/>
  <c r="V353" i="83"/>
  <c r="W353" i="83"/>
  <c r="X353" i="83"/>
  <c r="Y353" i="83"/>
  <c r="Z353" i="83"/>
  <c r="AA353" i="83"/>
  <c r="AD353" i="83"/>
  <c r="AE353" i="83"/>
  <c r="B354" i="83"/>
  <c r="D354" i="83" s="1"/>
  <c r="C354" i="83"/>
  <c r="F354" i="83"/>
  <c r="H354" i="83"/>
  <c r="I354" i="83"/>
  <c r="AH354" i="83" s="1"/>
  <c r="J354" i="83"/>
  <c r="K354" i="83"/>
  <c r="L354" i="83"/>
  <c r="M354" i="83"/>
  <c r="N354" i="83"/>
  <c r="O354" i="83"/>
  <c r="P354" i="83"/>
  <c r="R354" i="83"/>
  <c r="S354" i="83"/>
  <c r="T354" i="83"/>
  <c r="U354" i="83"/>
  <c r="V354" i="83"/>
  <c r="W354" i="83"/>
  <c r="X354" i="83"/>
  <c r="Y354" i="83"/>
  <c r="Z354" i="83"/>
  <c r="AA354" i="83"/>
  <c r="AB354" i="83"/>
  <c r="AC354" i="83"/>
  <c r="AD354" i="83"/>
  <c r="AE354" i="83"/>
  <c r="B355" i="83"/>
  <c r="D355" i="83" s="1"/>
  <c r="C355" i="83"/>
  <c r="F355" i="83"/>
  <c r="H355" i="83"/>
  <c r="I355" i="83"/>
  <c r="AH355" i="83" s="1"/>
  <c r="L355" i="83"/>
  <c r="M355" i="83"/>
  <c r="N355" i="83"/>
  <c r="O355" i="83"/>
  <c r="P355" i="83"/>
  <c r="R355" i="83"/>
  <c r="S355" i="83"/>
  <c r="T355" i="83"/>
  <c r="U355" i="83"/>
  <c r="V355" i="83"/>
  <c r="W355" i="83"/>
  <c r="X355" i="83"/>
  <c r="Y355" i="83"/>
  <c r="Z355" i="83"/>
  <c r="AA355" i="83"/>
  <c r="AD355" i="83"/>
  <c r="AE355" i="83"/>
  <c r="B356" i="83"/>
  <c r="D356" i="83" s="1"/>
  <c r="C356" i="83"/>
  <c r="F356" i="83"/>
  <c r="H356" i="83"/>
  <c r="I356" i="83"/>
  <c r="AH356" i="83" s="1"/>
  <c r="L356" i="83"/>
  <c r="M356" i="83"/>
  <c r="N356" i="83"/>
  <c r="O356" i="83"/>
  <c r="P356" i="83"/>
  <c r="R356" i="83"/>
  <c r="S356" i="83"/>
  <c r="T356" i="83"/>
  <c r="U356" i="83"/>
  <c r="V356" i="83"/>
  <c r="W356" i="83"/>
  <c r="X356" i="83"/>
  <c r="Y356" i="83"/>
  <c r="Z356" i="83"/>
  <c r="AA356" i="83"/>
  <c r="AD356" i="83"/>
  <c r="AE356" i="83"/>
  <c r="B357" i="83"/>
  <c r="D357" i="83" s="1"/>
  <c r="C357" i="83"/>
  <c r="F357" i="83"/>
  <c r="H357" i="83"/>
  <c r="I357" i="83"/>
  <c r="AH357" i="83" s="1"/>
  <c r="J357" i="83"/>
  <c r="K357" i="83"/>
  <c r="L357" i="83"/>
  <c r="M357" i="83"/>
  <c r="N357" i="83"/>
  <c r="O357" i="83"/>
  <c r="P357" i="83"/>
  <c r="R357" i="83"/>
  <c r="S357" i="83"/>
  <c r="T357" i="83"/>
  <c r="U357" i="83"/>
  <c r="V357" i="83"/>
  <c r="W357" i="83"/>
  <c r="X357" i="83"/>
  <c r="Y357" i="83"/>
  <c r="Z357" i="83"/>
  <c r="AA357" i="83"/>
  <c r="AB357" i="83"/>
  <c r="AD357" i="83"/>
  <c r="AE357" i="83"/>
  <c r="B358" i="83"/>
  <c r="D358" i="83" s="1"/>
  <c r="C358" i="83"/>
  <c r="F358" i="83"/>
  <c r="H358" i="83"/>
  <c r="I358" i="83"/>
  <c r="AH358" i="83" s="1"/>
  <c r="J358" i="83"/>
  <c r="K358" i="83"/>
  <c r="L358" i="83"/>
  <c r="M358" i="83"/>
  <c r="N358" i="83"/>
  <c r="O358" i="83"/>
  <c r="P358" i="83"/>
  <c r="R358" i="83"/>
  <c r="S358" i="83"/>
  <c r="T358" i="83"/>
  <c r="U358" i="83"/>
  <c r="V358" i="83"/>
  <c r="W358" i="83"/>
  <c r="X358" i="83"/>
  <c r="Y358" i="83"/>
  <c r="Z358" i="83"/>
  <c r="AA358" i="83"/>
  <c r="AB358" i="83"/>
  <c r="AD358" i="83"/>
  <c r="AE358" i="83"/>
  <c r="B359" i="83"/>
  <c r="D359" i="83" s="1"/>
  <c r="C359" i="83"/>
  <c r="F359" i="83"/>
  <c r="H359" i="83"/>
  <c r="I359" i="83"/>
  <c r="AH359" i="83" s="1"/>
  <c r="K359" i="83"/>
  <c r="L359" i="83"/>
  <c r="M359" i="83"/>
  <c r="N359" i="83"/>
  <c r="O359" i="83"/>
  <c r="P359" i="83"/>
  <c r="R359" i="83"/>
  <c r="S359" i="83"/>
  <c r="T359" i="83"/>
  <c r="U359" i="83"/>
  <c r="V359" i="83"/>
  <c r="W359" i="83"/>
  <c r="X359" i="83"/>
  <c r="Y359" i="83"/>
  <c r="Z359" i="83"/>
  <c r="AA359" i="83"/>
  <c r="AD359" i="83"/>
  <c r="AE359" i="83"/>
  <c r="B360" i="83"/>
  <c r="D360" i="83" s="1"/>
  <c r="C360" i="83"/>
  <c r="F360" i="83"/>
  <c r="H360" i="83"/>
  <c r="I360" i="83"/>
  <c r="AH360" i="83" s="1"/>
  <c r="L360" i="83"/>
  <c r="M360" i="83"/>
  <c r="N360" i="83"/>
  <c r="O360" i="83"/>
  <c r="P360" i="83"/>
  <c r="R360" i="83"/>
  <c r="S360" i="83"/>
  <c r="T360" i="83"/>
  <c r="U360" i="83"/>
  <c r="V360" i="83"/>
  <c r="W360" i="83"/>
  <c r="X360" i="83"/>
  <c r="Y360" i="83"/>
  <c r="Z360" i="83"/>
  <c r="AA360" i="83"/>
  <c r="AD360" i="83"/>
  <c r="AE360" i="83"/>
  <c r="B361" i="83"/>
  <c r="D361" i="83" s="1"/>
  <c r="C361" i="83"/>
  <c r="F361" i="83"/>
  <c r="H361" i="83"/>
  <c r="I361" i="83"/>
  <c r="AH361" i="83" s="1"/>
  <c r="L361" i="83"/>
  <c r="M361" i="83"/>
  <c r="N361" i="83"/>
  <c r="O361" i="83"/>
  <c r="P361" i="83"/>
  <c r="R361" i="83"/>
  <c r="S361" i="83"/>
  <c r="T361" i="83"/>
  <c r="U361" i="83"/>
  <c r="V361" i="83"/>
  <c r="W361" i="83"/>
  <c r="X361" i="83"/>
  <c r="Y361" i="83"/>
  <c r="Z361" i="83"/>
  <c r="AA361" i="83"/>
  <c r="AD361" i="83"/>
  <c r="AE361" i="83"/>
  <c r="B362" i="83"/>
  <c r="D362" i="83" s="1"/>
  <c r="C362" i="83"/>
  <c r="F362" i="83"/>
  <c r="H362" i="83"/>
  <c r="I362" i="83"/>
  <c r="AH362" i="83" s="1"/>
  <c r="J362" i="83"/>
  <c r="K362" i="83"/>
  <c r="L362" i="83"/>
  <c r="M362" i="83"/>
  <c r="N362" i="83"/>
  <c r="O362" i="83"/>
  <c r="P362" i="83"/>
  <c r="R362" i="83"/>
  <c r="S362" i="83"/>
  <c r="T362" i="83"/>
  <c r="U362" i="83"/>
  <c r="V362" i="83"/>
  <c r="W362" i="83"/>
  <c r="X362" i="83"/>
  <c r="Y362" i="83"/>
  <c r="Z362" i="83"/>
  <c r="AA362" i="83"/>
  <c r="AB362" i="83"/>
  <c r="AC362" i="83"/>
  <c r="AD362" i="83"/>
  <c r="AE362" i="83"/>
  <c r="B363" i="83"/>
  <c r="D363" i="83" s="1"/>
  <c r="C363" i="83"/>
  <c r="F363" i="83"/>
  <c r="H363" i="83"/>
  <c r="I363" i="83"/>
  <c r="AH363" i="83" s="1"/>
  <c r="K363" i="83"/>
  <c r="L363" i="83"/>
  <c r="M363" i="83"/>
  <c r="N363" i="83"/>
  <c r="O363" i="83"/>
  <c r="P363" i="83"/>
  <c r="R363" i="83"/>
  <c r="S363" i="83"/>
  <c r="T363" i="83"/>
  <c r="U363" i="83"/>
  <c r="V363" i="83"/>
  <c r="W363" i="83"/>
  <c r="X363" i="83"/>
  <c r="Y363" i="83"/>
  <c r="Z363" i="83"/>
  <c r="AA363" i="83"/>
  <c r="AD363" i="83"/>
  <c r="AE363" i="83"/>
  <c r="B364" i="83"/>
  <c r="D364" i="83" s="1"/>
  <c r="C364" i="83"/>
  <c r="F364" i="83"/>
  <c r="H364" i="83"/>
  <c r="I364" i="83"/>
  <c r="AH364" i="83" s="1"/>
  <c r="L364" i="83"/>
  <c r="M364" i="83"/>
  <c r="N364" i="83"/>
  <c r="O364" i="83"/>
  <c r="P364" i="83"/>
  <c r="R364" i="83"/>
  <c r="S364" i="83"/>
  <c r="T364" i="83"/>
  <c r="U364" i="83"/>
  <c r="V364" i="83"/>
  <c r="W364" i="83"/>
  <c r="X364" i="83"/>
  <c r="Y364" i="83"/>
  <c r="Z364" i="83"/>
  <c r="AA364" i="83"/>
  <c r="AD364" i="83"/>
  <c r="AE364" i="83"/>
  <c r="B365" i="83"/>
  <c r="D365" i="83" s="1"/>
  <c r="C365" i="83"/>
  <c r="F365" i="83"/>
  <c r="H365" i="83"/>
  <c r="I365" i="83"/>
  <c r="AH365" i="83" s="1"/>
  <c r="L365" i="83"/>
  <c r="M365" i="83"/>
  <c r="N365" i="83"/>
  <c r="O365" i="83"/>
  <c r="P365" i="83"/>
  <c r="R365" i="83"/>
  <c r="S365" i="83"/>
  <c r="T365" i="83"/>
  <c r="U365" i="83"/>
  <c r="V365" i="83"/>
  <c r="W365" i="83"/>
  <c r="X365" i="83"/>
  <c r="Y365" i="83"/>
  <c r="Z365" i="83"/>
  <c r="AA365" i="83"/>
  <c r="AD365" i="83"/>
  <c r="AE365" i="83"/>
  <c r="B366" i="83"/>
  <c r="D366" i="83" s="1"/>
  <c r="C366" i="83"/>
  <c r="F366" i="83"/>
  <c r="H366" i="83"/>
  <c r="I366" i="83"/>
  <c r="AH366" i="83" s="1"/>
  <c r="J366" i="83"/>
  <c r="K366" i="83"/>
  <c r="L366" i="83"/>
  <c r="M366" i="83"/>
  <c r="N366" i="83"/>
  <c r="O366" i="83"/>
  <c r="P366" i="83"/>
  <c r="R366" i="83"/>
  <c r="S366" i="83"/>
  <c r="T366" i="83"/>
  <c r="U366" i="83"/>
  <c r="V366" i="83"/>
  <c r="W366" i="83"/>
  <c r="X366" i="83"/>
  <c r="Y366" i="83"/>
  <c r="Z366" i="83"/>
  <c r="AA366" i="83"/>
  <c r="AB366" i="83"/>
  <c r="AC366" i="83"/>
  <c r="AD366" i="83"/>
  <c r="AE366" i="83"/>
  <c r="B367" i="83"/>
  <c r="D367" i="83" s="1"/>
  <c r="C367" i="83"/>
  <c r="F367" i="83"/>
  <c r="H367" i="83"/>
  <c r="I367" i="83"/>
  <c r="AH367" i="83" s="1"/>
  <c r="K367" i="83"/>
  <c r="L367" i="83"/>
  <c r="M367" i="83"/>
  <c r="N367" i="83"/>
  <c r="O367" i="83"/>
  <c r="P367" i="83"/>
  <c r="R367" i="83"/>
  <c r="S367" i="83"/>
  <c r="T367" i="83"/>
  <c r="U367" i="83"/>
  <c r="V367" i="83"/>
  <c r="W367" i="83"/>
  <c r="X367" i="83"/>
  <c r="Y367" i="83"/>
  <c r="Z367" i="83"/>
  <c r="AA367" i="83"/>
  <c r="AD367" i="83"/>
  <c r="AE367" i="83"/>
  <c r="B368" i="83"/>
  <c r="D368" i="83" s="1"/>
  <c r="C368" i="83"/>
  <c r="F368" i="83"/>
  <c r="H368" i="83"/>
  <c r="I368" i="83"/>
  <c r="AH368" i="83" s="1"/>
  <c r="L368" i="83"/>
  <c r="M368" i="83"/>
  <c r="N368" i="83"/>
  <c r="O368" i="83"/>
  <c r="P368" i="83"/>
  <c r="R368" i="83"/>
  <c r="S368" i="83"/>
  <c r="T368" i="83"/>
  <c r="U368" i="83"/>
  <c r="V368" i="83"/>
  <c r="W368" i="83"/>
  <c r="X368" i="83"/>
  <c r="Y368" i="83"/>
  <c r="Z368" i="83"/>
  <c r="AA368" i="83"/>
  <c r="AD368" i="83"/>
  <c r="AE368" i="83"/>
  <c r="B369" i="83"/>
  <c r="D369" i="83" s="1"/>
  <c r="C369" i="83"/>
  <c r="F369" i="83"/>
  <c r="H369" i="83"/>
  <c r="I369" i="83"/>
  <c r="AH369" i="83" s="1"/>
  <c r="L369" i="83"/>
  <c r="M369" i="83"/>
  <c r="N369" i="83"/>
  <c r="O369" i="83"/>
  <c r="P369" i="83"/>
  <c r="R369" i="83"/>
  <c r="S369" i="83"/>
  <c r="T369" i="83"/>
  <c r="U369" i="83"/>
  <c r="V369" i="83"/>
  <c r="W369" i="83"/>
  <c r="X369" i="83"/>
  <c r="Y369" i="83"/>
  <c r="Z369" i="83"/>
  <c r="AA369" i="83"/>
  <c r="AD369" i="83"/>
  <c r="AE369" i="83"/>
  <c r="B370" i="83"/>
  <c r="D370" i="83" s="1"/>
  <c r="C370" i="83"/>
  <c r="F370" i="83"/>
  <c r="H370" i="83"/>
  <c r="I370" i="83"/>
  <c r="AH370" i="83" s="1"/>
  <c r="J370" i="83"/>
  <c r="K370" i="83"/>
  <c r="L370" i="83"/>
  <c r="M370" i="83"/>
  <c r="N370" i="83"/>
  <c r="O370" i="83"/>
  <c r="P370" i="83"/>
  <c r="R370" i="83"/>
  <c r="S370" i="83"/>
  <c r="T370" i="83"/>
  <c r="U370" i="83"/>
  <c r="V370" i="83"/>
  <c r="W370" i="83"/>
  <c r="X370" i="83"/>
  <c r="Y370" i="83"/>
  <c r="Z370" i="83"/>
  <c r="AA370" i="83"/>
  <c r="AB370" i="83"/>
  <c r="AC370" i="83"/>
  <c r="AD370" i="83"/>
  <c r="AE370" i="83"/>
  <c r="B371" i="83"/>
  <c r="D371" i="83" s="1"/>
  <c r="C371" i="83"/>
  <c r="F371" i="83"/>
  <c r="H371" i="83"/>
  <c r="I371" i="83"/>
  <c r="AH371" i="83" s="1"/>
  <c r="K371" i="83"/>
  <c r="L371" i="83"/>
  <c r="M371" i="83"/>
  <c r="N371" i="83"/>
  <c r="O371" i="83"/>
  <c r="P371" i="83"/>
  <c r="R371" i="83"/>
  <c r="S371" i="83"/>
  <c r="T371" i="83"/>
  <c r="U371" i="83"/>
  <c r="V371" i="83"/>
  <c r="W371" i="83"/>
  <c r="X371" i="83"/>
  <c r="Y371" i="83"/>
  <c r="Z371" i="83"/>
  <c r="AA371" i="83"/>
  <c r="AD371" i="83"/>
  <c r="AE371" i="83"/>
  <c r="B372" i="83"/>
  <c r="D372" i="83" s="1"/>
  <c r="C372" i="83"/>
  <c r="F372" i="83"/>
  <c r="H372" i="83"/>
  <c r="I372" i="83"/>
  <c r="L372" i="83"/>
  <c r="M372" i="83"/>
  <c r="N372" i="83"/>
  <c r="O372" i="83"/>
  <c r="P372" i="83"/>
  <c r="R372" i="83"/>
  <c r="S372" i="83"/>
  <c r="T372" i="83"/>
  <c r="U372" i="83"/>
  <c r="V372" i="83"/>
  <c r="W372" i="83"/>
  <c r="X372" i="83"/>
  <c r="Y372" i="83"/>
  <c r="Z372" i="83"/>
  <c r="AA372" i="83"/>
  <c r="AD372" i="83"/>
  <c r="AE372" i="83"/>
  <c r="AH372" i="83"/>
  <c r="B373" i="83"/>
  <c r="D373" i="83" s="1"/>
  <c r="C373" i="83"/>
  <c r="F373" i="83"/>
  <c r="H373" i="83"/>
  <c r="I373" i="83"/>
  <c r="AH373" i="83" s="1"/>
  <c r="L373" i="83"/>
  <c r="M373" i="83"/>
  <c r="N373" i="83"/>
  <c r="O373" i="83"/>
  <c r="P373" i="83"/>
  <c r="R373" i="83"/>
  <c r="S373" i="83"/>
  <c r="T373" i="83"/>
  <c r="U373" i="83"/>
  <c r="V373" i="83"/>
  <c r="W373" i="83"/>
  <c r="X373" i="83"/>
  <c r="Y373" i="83"/>
  <c r="Z373" i="83"/>
  <c r="AA373" i="83"/>
  <c r="AD373" i="83"/>
  <c r="AE373" i="83"/>
  <c r="B374" i="83"/>
  <c r="D374" i="83" s="1"/>
  <c r="C374" i="83"/>
  <c r="F374" i="83"/>
  <c r="H374" i="83"/>
  <c r="I374" i="83"/>
  <c r="AH374" i="83" s="1"/>
  <c r="J374" i="83"/>
  <c r="K374" i="83"/>
  <c r="L374" i="83"/>
  <c r="M374" i="83"/>
  <c r="N374" i="83"/>
  <c r="O374" i="83"/>
  <c r="P374" i="83"/>
  <c r="R374" i="83"/>
  <c r="S374" i="83"/>
  <c r="T374" i="83"/>
  <c r="U374" i="83"/>
  <c r="V374" i="83"/>
  <c r="W374" i="83"/>
  <c r="X374" i="83"/>
  <c r="Y374" i="83"/>
  <c r="Z374" i="83"/>
  <c r="AA374" i="83"/>
  <c r="AB374" i="83"/>
  <c r="AD374" i="83"/>
  <c r="AE374" i="83"/>
  <c r="B375" i="83"/>
  <c r="D375" i="83" s="1"/>
  <c r="C375" i="83"/>
  <c r="F375" i="83"/>
  <c r="H375" i="83"/>
  <c r="I375" i="83"/>
  <c r="AH375" i="83" s="1"/>
  <c r="K375" i="83"/>
  <c r="L375" i="83"/>
  <c r="M375" i="83"/>
  <c r="N375" i="83"/>
  <c r="O375" i="83"/>
  <c r="P375" i="83"/>
  <c r="R375" i="83"/>
  <c r="S375" i="83"/>
  <c r="T375" i="83"/>
  <c r="U375" i="83"/>
  <c r="V375" i="83"/>
  <c r="W375" i="83"/>
  <c r="X375" i="83"/>
  <c r="Y375" i="83"/>
  <c r="Z375" i="83"/>
  <c r="AA375" i="83"/>
  <c r="AD375" i="83"/>
  <c r="AE375" i="83"/>
  <c r="B376" i="83"/>
  <c r="D376" i="83" s="1"/>
  <c r="C376" i="83"/>
  <c r="F376" i="83"/>
  <c r="H376" i="83"/>
  <c r="I376" i="83"/>
  <c r="AH376" i="83" s="1"/>
  <c r="J376" i="83"/>
  <c r="K376" i="83"/>
  <c r="L376" i="83"/>
  <c r="M376" i="83"/>
  <c r="N376" i="83"/>
  <c r="O376" i="83"/>
  <c r="P376" i="83"/>
  <c r="R376" i="83"/>
  <c r="S376" i="83"/>
  <c r="T376" i="83"/>
  <c r="U376" i="83"/>
  <c r="V376" i="83"/>
  <c r="W376" i="83"/>
  <c r="X376" i="83"/>
  <c r="Y376" i="83"/>
  <c r="Z376" i="83"/>
  <c r="AA376" i="83"/>
  <c r="AB376" i="83"/>
  <c r="AC376" i="83"/>
  <c r="AD376" i="83"/>
  <c r="AE376" i="83"/>
  <c r="B377" i="83"/>
  <c r="D377" i="83" s="1"/>
  <c r="C377" i="83"/>
  <c r="F377" i="83"/>
  <c r="H377" i="83"/>
  <c r="I377" i="83"/>
  <c r="AH377" i="83" s="1"/>
  <c r="L377" i="83"/>
  <c r="M377" i="83"/>
  <c r="N377" i="83"/>
  <c r="O377" i="83"/>
  <c r="P377" i="83"/>
  <c r="R377" i="83"/>
  <c r="S377" i="83"/>
  <c r="T377" i="83"/>
  <c r="U377" i="83"/>
  <c r="V377" i="83"/>
  <c r="W377" i="83"/>
  <c r="X377" i="83"/>
  <c r="Y377" i="83"/>
  <c r="Z377" i="83"/>
  <c r="AA377" i="83"/>
  <c r="AD377" i="83"/>
  <c r="AE377" i="83"/>
  <c r="B378" i="83"/>
  <c r="D378" i="83" s="1"/>
  <c r="C378" i="83"/>
  <c r="F378" i="83"/>
  <c r="H378" i="83"/>
  <c r="I378" i="83"/>
  <c r="L378" i="83"/>
  <c r="M378" i="83"/>
  <c r="N378" i="83"/>
  <c r="O378" i="83"/>
  <c r="P378" i="83"/>
  <c r="R378" i="83"/>
  <c r="S378" i="83"/>
  <c r="T378" i="83"/>
  <c r="U378" i="83"/>
  <c r="V378" i="83"/>
  <c r="W378" i="83"/>
  <c r="X378" i="83"/>
  <c r="Y378" i="83"/>
  <c r="Z378" i="83"/>
  <c r="AA378" i="83"/>
  <c r="AD378" i="83"/>
  <c r="AE378" i="83"/>
  <c r="AH378" i="83"/>
  <c r="B379" i="83"/>
  <c r="D379" i="83" s="1"/>
  <c r="C379" i="83"/>
  <c r="F379" i="83"/>
  <c r="H379" i="83"/>
  <c r="I379" i="83"/>
  <c r="AH379" i="83" s="1"/>
  <c r="J379" i="83"/>
  <c r="K379" i="83"/>
  <c r="L379" i="83"/>
  <c r="M379" i="83"/>
  <c r="N379" i="83"/>
  <c r="O379" i="83"/>
  <c r="P379" i="83"/>
  <c r="R379" i="83"/>
  <c r="S379" i="83"/>
  <c r="T379" i="83"/>
  <c r="U379" i="83"/>
  <c r="V379" i="83"/>
  <c r="W379" i="83"/>
  <c r="X379" i="83"/>
  <c r="Y379" i="83"/>
  <c r="Z379" i="83"/>
  <c r="AA379" i="83"/>
  <c r="AB379" i="83"/>
  <c r="AC379" i="83"/>
  <c r="AD379" i="83"/>
  <c r="AE379" i="83"/>
  <c r="B380" i="83"/>
  <c r="D380" i="83" s="1"/>
  <c r="C380" i="83"/>
  <c r="F380" i="83"/>
  <c r="H380" i="83"/>
  <c r="I380" i="83"/>
  <c r="AH380" i="83" s="1"/>
  <c r="K380" i="83"/>
  <c r="L380" i="83"/>
  <c r="M380" i="83"/>
  <c r="N380" i="83"/>
  <c r="O380" i="83"/>
  <c r="P380" i="83"/>
  <c r="R380" i="83"/>
  <c r="S380" i="83"/>
  <c r="T380" i="83"/>
  <c r="U380" i="83"/>
  <c r="V380" i="83"/>
  <c r="W380" i="83"/>
  <c r="X380" i="83"/>
  <c r="Y380" i="83"/>
  <c r="Z380" i="83"/>
  <c r="AA380" i="83"/>
  <c r="AD380" i="83"/>
  <c r="AE380" i="83"/>
  <c r="B381" i="83"/>
  <c r="D381" i="83" s="1"/>
  <c r="C381" i="83"/>
  <c r="F381" i="83"/>
  <c r="H381" i="83"/>
  <c r="I381" i="83"/>
  <c r="AH381" i="83" s="1"/>
  <c r="L381" i="83"/>
  <c r="M381" i="83"/>
  <c r="N381" i="83"/>
  <c r="O381" i="83"/>
  <c r="P381" i="83"/>
  <c r="R381" i="83"/>
  <c r="S381" i="83"/>
  <c r="T381" i="83"/>
  <c r="U381" i="83"/>
  <c r="V381" i="83"/>
  <c r="W381" i="83"/>
  <c r="X381" i="83"/>
  <c r="Y381" i="83"/>
  <c r="Z381" i="83"/>
  <c r="AA381" i="83"/>
  <c r="AD381" i="83"/>
  <c r="AE381" i="83"/>
  <c r="B382" i="83"/>
  <c r="D382" i="83" s="1"/>
  <c r="C382" i="83"/>
  <c r="F382" i="83"/>
  <c r="H382" i="83"/>
  <c r="I382" i="83"/>
  <c r="AH382" i="83" s="1"/>
  <c r="L382" i="83"/>
  <c r="M382" i="83"/>
  <c r="N382" i="83"/>
  <c r="O382" i="83"/>
  <c r="P382" i="83"/>
  <c r="R382" i="83"/>
  <c r="S382" i="83"/>
  <c r="T382" i="83"/>
  <c r="U382" i="83"/>
  <c r="V382" i="83"/>
  <c r="W382" i="83"/>
  <c r="X382" i="83"/>
  <c r="Y382" i="83"/>
  <c r="Z382" i="83"/>
  <c r="AA382" i="83"/>
  <c r="AD382" i="83"/>
  <c r="AE382" i="83"/>
  <c r="B383" i="83"/>
  <c r="D383" i="83" s="1"/>
  <c r="C383" i="83"/>
  <c r="F383" i="83"/>
  <c r="H383" i="83"/>
  <c r="I383" i="83"/>
  <c r="AH383" i="83" s="1"/>
  <c r="J383" i="83"/>
  <c r="K383" i="83"/>
  <c r="L383" i="83"/>
  <c r="M383" i="83"/>
  <c r="N383" i="83"/>
  <c r="O383" i="83"/>
  <c r="P383" i="83"/>
  <c r="R383" i="83"/>
  <c r="S383" i="83"/>
  <c r="T383" i="83"/>
  <c r="U383" i="83"/>
  <c r="V383" i="83"/>
  <c r="W383" i="83"/>
  <c r="X383" i="83"/>
  <c r="Y383" i="83"/>
  <c r="Z383" i="83"/>
  <c r="AA383" i="83"/>
  <c r="AB383" i="83"/>
  <c r="AD383" i="83"/>
  <c r="AE383" i="83"/>
  <c r="B384" i="83"/>
  <c r="D384" i="83" s="1"/>
  <c r="C384" i="83"/>
  <c r="F384" i="83"/>
  <c r="H384" i="83"/>
  <c r="I384" i="83"/>
  <c r="AH384" i="83" s="1"/>
  <c r="J384" i="83"/>
  <c r="K384" i="83"/>
  <c r="L384" i="83"/>
  <c r="M384" i="83"/>
  <c r="N384" i="83"/>
  <c r="O384" i="83"/>
  <c r="P384" i="83"/>
  <c r="R384" i="83"/>
  <c r="S384" i="83"/>
  <c r="T384" i="83"/>
  <c r="U384" i="83"/>
  <c r="V384" i="83"/>
  <c r="W384" i="83"/>
  <c r="X384" i="83"/>
  <c r="Y384" i="83"/>
  <c r="Z384" i="83"/>
  <c r="AA384" i="83"/>
  <c r="AB384" i="83"/>
  <c r="AD384" i="83"/>
  <c r="AE384" i="83"/>
  <c r="B385" i="83"/>
  <c r="D385" i="83" s="1"/>
  <c r="C385" i="83"/>
  <c r="F385" i="83"/>
  <c r="H385" i="83"/>
  <c r="I385" i="83"/>
  <c r="AH385" i="83" s="1"/>
  <c r="K385" i="83"/>
  <c r="L385" i="83"/>
  <c r="M385" i="83"/>
  <c r="N385" i="83"/>
  <c r="O385" i="83"/>
  <c r="P385" i="83"/>
  <c r="R385" i="83"/>
  <c r="S385" i="83"/>
  <c r="T385" i="83"/>
  <c r="U385" i="83"/>
  <c r="V385" i="83"/>
  <c r="W385" i="83"/>
  <c r="X385" i="83"/>
  <c r="Y385" i="83"/>
  <c r="Z385" i="83"/>
  <c r="AA385" i="83"/>
  <c r="AD385" i="83"/>
  <c r="AE385" i="83"/>
  <c r="B386" i="83"/>
  <c r="D386" i="83" s="1"/>
  <c r="C386" i="83"/>
  <c r="F386" i="83"/>
  <c r="H386" i="83"/>
  <c r="I386" i="83"/>
  <c r="AH386" i="83" s="1"/>
  <c r="L386" i="83"/>
  <c r="M386" i="83"/>
  <c r="N386" i="83"/>
  <c r="O386" i="83"/>
  <c r="P386" i="83"/>
  <c r="R386" i="83"/>
  <c r="S386" i="83"/>
  <c r="T386" i="83"/>
  <c r="U386" i="83"/>
  <c r="V386" i="83"/>
  <c r="W386" i="83"/>
  <c r="X386" i="83"/>
  <c r="Y386" i="83"/>
  <c r="Z386" i="83"/>
  <c r="AA386" i="83"/>
  <c r="AD386" i="83"/>
  <c r="AE386" i="83"/>
  <c r="B387" i="83"/>
  <c r="D387" i="83" s="1"/>
  <c r="C387" i="83"/>
  <c r="F387" i="83"/>
  <c r="H387" i="83"/>
  <c r="I387" i="83"/>
  <c r="AH387" i="83" s="1"/>
  <c r="L387" i="83"/>
  <c r="M387" i="83"/>
  <c r="N387" i="83"/>
  <c r="O387" i="83"/>
  <c r="P387" i="83"/>
  <c r="R387" i="83"/>
  <c r="S387" i="83"/>
  <c r="T387" i="83"/>
  <c r="U387" i="83"/>
  <c r="V387" i="83"/>
  <c r="W387" i="83"/>
  <c r="X387" i="83"/>
  <c r="Y387" i="83"/>
  <c r="Z387" i="83"/>
  <c r="AA387" i="83"/>
  <c r="AD387" i="83"/>
  <c r="AE387" i="83"/>
  <c r="B388" i="83"/>
  <c r="D388" i="83" s="1"/>
  <c r="C388" i="83"/>
  <c r="F388" i="83"/>
  <c r="H388" i="83"/>
  <c r="I388" i="83"/>
  <c r="AH388" i="83" s="1"/>
  <c r="J388" i="83"/>
  <c r="K388" i="83"/>
  <c r="L388" i="83"/>
  <c r="M388" i="83"/>
  <c r="N388" i="83"/>
  <c r="O388" i="83"/>
  <c r="P388" i="83"/>
  <c r="R388" i="83"/>
  <c r="S388" i="83"/>
  <c r="T388" i="83"/>
  <c r="U388" i="83"/>
  <c r="V388" i="83"/>
  <c r="W388" i="83"/>
  <c r="X388" i="83"/>
  <c r="Y388" i="83"/>
  <c r="Z388" i="83"/>
  <c r="AA388" i="83"/>
  <c r="AB388" i="83"/>
  <c r="AC388" i="83"/>
  <c r="AD388" i="83"/>
  <c r="AE388" i="83"/>
  <c r="B389" i="83"/>
  <c r="D389" i="83" s="1"/>
  <c r="C389" i="83"/>
  <c r="F389" i="83"/>
  <c r="H389" i="83"/>
  <c r="I389" i="83"/>
  <c r="AH389" i="83" s="1"/>
  <c r="K389" i="83"/>
  <c r="L389" i="83"/>
  <c r="M389" i="83"/>
  <c r="N389" i="83"/>
  <c r="O389" i="83"/>
  <c r="P389" i="83"/>
  <c r="R389" i="83"/>
  <c r="S389" i="83"/>
  <c r="T389" i="83"/>
  <c r="U389" i="83"/>
  <c r="V389" i="83"/>
  <c r="W389" i="83"/>
  <c r="X389" i="83"/>
  <c r="Y389" i="83"/>
  <c r="Z389" i="83"/>
  <c r="AA389" i="83"/>
  <c r="AD389" i="83"/>
  <c r="AE389" i="83"/>
  <c r="B390" i="83"/>
  <c r="D390" i="83" s="1"/>
  <c r="C390" i="83"/>
  <c r="F390" i="83"/>
  <c r="H390" i="83"/>
  <c r="I390" i="83"/>
  <c r="AH390" i="83" s="1"/>
  <c r="L390" i="83"/>
  <c r="M390" i="83"/>
  <c r="N390" i="83"/>
  <c r="O390" i="83"/>
  <c r="P390" i="83"/>
  <c r="R390" i="83"/>
  <c r="S390" i="83"/>
  <c r="T390" i="83"/>
  <c r="U390" i="83"/>
  <c r="V390" i="83"/>
  <c r="W390" i="83"/>
  <c r="X390" i="83"/>
  <c r="Y390" i="83"/>
  <c r="Z390" i="83"/>
  <c r="AA390" i="83"/>
  <c r="AD390" i="83"/>
  <c r="AE390" i="83"/>
  <c r="B391" i="83"/>
  <c r="D391" i="83" s="1"/>
  <c r="C391" i="83"/>
  <c r="F391" i="83"/>
  <c r="H391" i="83"/>
  <c r="I391" i="83"/>
  <c r="AH391" i="83" s="1"/>
  <c r="L391" i="83"/>
  <c r="M391" i="83"/>
  <c r="N391" i="83"/>
  <c r="O391" i="83"/>
  <c r="P391" i="83"/>
  <c r="R391" i="83"/>
  <c r="S391" i="83"/>
  <c r="T391" i="83"/>
  <c r="U391" i="83"/>
  <c r="V391" i="83"/>
  <c r="W391" i="83"/>
  <c r="X391" i="83"/>
  <c r="Y391" i="83"/>
  <c r="Z391" i="83"/>
  <c r="AA391" i="83"/>
  <c r="AD391" i="83"/>
  <c r="AE391" i="83"/>
  <c r="B392" i="83"/>
  <c r="D392" i="83" s="1"/>
  <c r="C392" i="83"/>
  <c r="F392" i="83"/>
  <c r="H392" i="83"/>
  <c r="I392" i="83"/>
  <c r="AH392" i="83" s="1"/>
  <c r="J392" i="83"/>
  <c r="K392" i="83"/>
  <c r="L392" i="83"/>
  <c r="M392" i="83"/>
  <c r="N392" i="83"/>
  <c r="O392" i="83"/>
  <c r="P392" i="83"/>
  <c r="R392" i="83"/>
  <c r="S392" i="83"/>
  <c r="T392" i="83"/>
  <c r="U392" i="83"/>
  <c r="V392" i="83"/>
  <c r="W392" i="83"/>
  <c r="X392" i="83"/>
  <c r="Y392" i="83"/>
  <c r="Z392" i="83"/>
  <c r="AA392" i="83"/>
  <c r="AB392" i="83"/>
  <c r="AC392" i="83"/>
  <c r="AD392" i="83"/>
  <c r="AE392" i="83"/>
  <c r="B393" i="83"/>
  <c r="D393" i="83" s="1"/>
  <c r="C393" i="83"/>
  <c r="F393" i="83"/>
  <c r="H393" i="83"/>
  <c r="I393" i="83"/>
  <c r="AH393" i="83" s="1"/>
  <c r="K393" i="83"/>
  <c r="L393" i="83"/>
  <c r="M393" i="83"/>
  <c r="N393" i="83"/>
  <c r="O393" i="83"/>
  <c r="P393" i="83"/>
  <c r="R393" i="83"/>
  <c r="S393" i="83"/>
  <c r="T393" i="83"/>
  <c r="U393" i="83"/>
  <c r="V393" i="83"/>
  <c r="W393" i="83"/>
  <c r="X393" i="83"/>
  <c r="Y393" i="83"/>
  <c r="Z393" i="83"/>
  <c r="AA393" i="83"/>
  <c r="AD393" i="83"/>
  <c r="AE393" i="83"/>
  <c r="B394" i="83"/>
  <c r="D394" i="83" s="1"/>
  <c r="C394" i="83"/>
  <c r="F394" i="83"/>
  <c r="H394" i="83"/>
  <c r="I394" i="83"/>
  <c r="L394" i="83"/>
  <c r="M394" i="83"/>
  <c r="N394" i="83"/>
  <c r="O394" i="83"/>
  <c r="P394" i="83"/>
  <c r="R394" i="83"/>
  <c r="S394" i="83"/>
  <c r="T394" i="83"/>
  <c r="U394" i="83"/>
  <c r="V394" i="83"/>
  <c r="W394" i="83"/>
  <c r="X394" i="83"/>
  <c r="Y394" i="83"/>
  <c r="Z394" i="83"/>
  <c r="AA394" i="83"/>
  <c r="AD394" i="83"/>
  <c r="AE394" i="83"/>
  <c r="AH394" i="83"/>
  <c r="B395" i="83"/>
  <c r="D395" i="83" s="1"/>
  <c r="C395" i="83"/>
  <c r="F395" i="83"/>
  <c r="H395" i="83"/>
  <c r="I395" i="83"/>
  <c r="AH395" i="83" s="1"/>
  <c r="L395" i="83"/>
  <c r="M395" i="83"/>
  <c r="N395" i="83"/>
  <c r="O395" i="83"/>
  <c r="P395" i="83"/>
  <c r="R395" i="83"/>
  <c r="S395" i="83"/>
  <c r="T395" i="83"/>
  <c r="U395" i="83"/>
  <c r="V395" i="83"/>
  <c r="W395" i="83"/>
  <c r="X395" i="83"/>
  <c r="Y395" i="83"/>
  <c r="Z395" i="83"/>
  <c r="AA395" i="83"/>
  <c r="AD395" i="83"/>
  <c r="AE395" i="83"/>
  <c r="B396" i="83"/>
  <c r="D396" i="83" s="1"/>
  <c r="C396" i="83"/>
  <c r="F396" i="83"/>
  <c r="H396" i="83"/>
  <c r="I396" i="83"/>
  <c r="AH396" i="83" s="1"/>
  <c r="J396" i="83"/>
  <c r="K396" i="83"/>
  <c r="L396" i="83"/>
  <c r="M396" i="83"/>
  <c r="N396" i="83"/>
  <c r="O396" i="83"/>
  <c r="P396" i="83"/>
  <c r="R396" i="83"/>
  <c r="S396" i="83"/>
  <c r="T396" i="83"/>
  <c r="U396" i="83"/>
  <c r="V396" i="83"/>
  <c r="W396" i="83"/>
  <c r="X396" i="83"/>
  <c r="Y396" i="83"/>
  <c r="Z396" i="83"/>
  <c r="AA396" i="83"/>
  <c r="AB396" i="83"/>
  <c r="AC396" i="83"/>
  <c r="AD396" i="83"/>
  <c r="AE396" i="83"/>
  <c r="B397" i="83"/>
  <c r="D397" i="83" s="1"/>
  <c r="C397" i="83"/>
  <c r="F397" i="83"/>
  <c r="H397" i="83"/>
  <c r="I397" i="83"/>
  <c r="AH397" i="83" s="1"/>
  <c r="K397" i="83"/>
  <c r="L397" i="83"/>
  <c r="M397" i="83"/>
  <c r="N397" i="83"/>
  <c r="O397" i="83"/>
  <c r="P397" i="83"/>
  <c r="R397" i="83"/>
  <c r="S397" i="83"/>
  <c r="T397" i="83"/>
  <c r="U397" i="83"/>
  <c r="V397" i="83"/>
  <c r="W397" i="83"/>
  <c r="X397" i="83"/>
  <c r="Y397" i="83"/>
  <c r="Z397" i="83"/>
  <c r="AA397" i="83"/>
  <c r="AD397" i="83"/>
  <c r="AE397" i="83"/>
  <c r="AA362" i="93"/>
  <c r="A374" i="83" l="1"/>
  <c r="A354" i="83"/>
  <c r="A384" i="83"/>
  <c r="A388" i="83"/>
  <c r="A366" i="83"/>
  <c r="A358" i="83"/>
  <c r="A379" i="83"/>
  <c r="A362" i="83"/>
  <c r="A370" i="83"/>
  <c r="A396" i="83"/>
  <c r="A392" i="83"/>
  <c r="A357" i="83"/>
  <c r="A383" i="83"/>
  <c r="A376" i="83"/>
  <c r="AG375" i="83"/>
  <c r="AG395" i="83"/>
  <c r="AG357" i="83"/>
  <c r="AG383" i="83"/>
  <c r="AF379" i="83"/>
  <c r="AF385" i="83"/>
  <c r="AF351" i="83"/>
  <c r="AF381" i="83"/>
  <c r="AG379" i="83"/>
  <c r="AG377" i="83"/>
  <c r="AG353" i="83"/>
  <c r="AF387" i="83"/>
  <c r="AF395" i="83"/>
  <c r="AG389" i="83"/>
  <c r="AF367" i="83"/>
  <c r="AG359" i="83"/>
  <c r="AF355" i="83"/>
  <c r="AF393" i="83"/>
  <c r="AG387" i="83"/>
  <c r="AG371" i="83"/>
  <c r="AG363" i="83"/>
  <c r="AF391" i="83"/>
  <c r="AF369" i="83"/>
  <c r="AG351" i="83"/>
  <c r="AF361" i="83"/>
  <c r="AG365" i="83"/>
  <c r="AG391" i="83"/>
  <c r="AF377" i="83"/>
  <c r="AF373" i="83"/>
  <c r="AG369" i="83"/>
  <c r="AF363" i="83"/>
  <c r="AF357" i="83"/>
  <c r="AF389" i="83"/>
  <c r="AF371" i="83"/>
  <c r="AF397" i="83"/>
  <c r="AG393" i="83"/>
  <c r="AF375" i="83"/>
  <c r="AG367" i="83"/>
  <c r="AG361" i="83"/>
  <c r="AG355" i="83"/>
  <c r="AF383" i="83"/>
  <c r="AF365" i="83"/>
  <c r="AF359" i="83"/>
  <c r="AF353" i="83"/>
  <c r="AF396" i="83"/>
  <c r="AG396" i="83"/>
  <c r="AF372" i="83"/>
  <c r="AG372" i="83"/>
  <c r="AF364" i="83"/>
  <c r="AG364" i="83"/>
  <c r="AF390" i="83"/>
  <c r="AG390" i="83"/>
  <c r="AG381" i="83"/>
  <c r="AF378" i="83"/>
  <c r="AG378" i="83"/>
  <c r="AF392" i="83"/>
  <c r="AG392" i="83"/>
  <c r="AF380" i="83"/>
  <c r="AG380" i="83"/>
  <c r="AF368" i="83"/>
  <c r="AG368" i="83"/>
  <c r="AF362" i="83"/>
  <c r="AG362" i="83"/>
  <c r="AF356" i="83"/>
  <c r="AG356" i="83"/>
  <c r="AG397" i="83"/>
  <c r="AF394" i="83"/>
  <c r="AG394" i="83"/>
  <c r="AG385" i="83"/>
  <c r="AF382" i="83"/>
  <c r="AG382" i="83"/>
  <c r="AG373" i="83"/>
  <c r="AF370" i="83"/>
  <c r="AG370" i="83"/>
  <c r="AF384" i="83"/>
  <c r="AG384" i="83"/>
  <c r="AF358" i="83"/>
  <c r="AG358" i="83"/>
  <c r="AF352" i="83"/>
  <c r="AG352" i="83"/>
  <c r="AF386" i="83"/>
  <c r="AG386" i="83"/>
  <c r="AF374" i="83"/>
  <c r="AG374" i="83"/>
  <c r="AF388" i="83"/>
  <c r="AG388" i="83"/>
  <c r="AF376" i="83"/>
  <c r="AG376" i="83"/>
  <c r="AF366" i="83"/>
  <c r="AG366" i="83"/>
  <c r="AF360" i="83"/>
  <c r="AG360" i="83"/>
  <c r="AF354" i="83"/>
  <c r="AG354" i="83"/>
  <c r="V400" i="93" l="1"/>
  <c r="AC400" i="83" s="1"/>
  <c r="U400" i="93"/>
  <c r="U396" i="93"/>
  <c r="U392" i="93"/>
  <c r="U388" i="93"/>
  <c r="AC384" i="83" l="1"/>
  <c r="U384" i="93"/>
  <c r="AC383" i="83"/>
  <c r="U383" i="93"/>
  <c r="U376" i="93"/>
  <c r="V374" i="93"/>
  <c r="AC374" i="83" s="1"/>
  <c r="U374" i="93"/>
  <c r="U370" i="93"/>
  <c r="AC358" i="83"/>
  <c r="U358" i="93"/>
  <c r="AC357" i="83"/>
  <c r="U357" i="93"/>
  <c r="B403" i="93" l="1"/>
  <c r="Q403" i="93" s="1"/>
  <c r="J403" i="83" s="1"/>
  <c r="A403" i="83" s="1"/>
  <c r="AE403" i="93"/>
  <c r="AA403" i="93"/>
  <c r="T403" i="93"/>
  <c r="AB403" i="83" s="1"/>
  <c r="S403" i="93"/>
  <c r="K403" i="83" s="1"/>
  <c r="T353" i="93"/>
  <c r="AA353" i="93"/>
  <c r="AE353" i="93"/>
  <c r="U354" i="93"/>
  <c r="AA354" i="93"/>
  <c r="AE354" i="93"/>
  <c r="S355" i="93"/>
  <c r="K355" i="83" s="1"/>
  <c r="T355" i="93"/>
  <c r="AA355" i="93"/>
  <c r="AE355" i="93"/>
  <c r="T356" i="93"/>
  <c r="AE356" i="93"/>
  <c r="AA357" i="93"/>
  <c r="AE357" i="93"/>
  <c r="AA358" i="93"/>
  <c r="AE358" i="93"/>
  <c r="T359" i="93"/>
  <c r="AA359" i="93"/>
  <c r="AE359" i="93"/>
  <c r="S360" i="93"/>
  <c r="K360" i="83" s="1"/>
  <c r="T360" i="93"/>
  <c r="AA360" i="93"/>
  <c r="AE360" i="93"/>
  <c r="T361" i="93"/>
  <c r="AB361" i="83" s="1"/>
  <c r="AA361" i="93"/>
  <c r="AE361" i="93"/>
  <c r="U362" i="93"/>
  <c r="AE362" i="93"/>
  <c r="T363" i="93"/>
  <c r="AB363" i="83" s="1"/>
  <c r="AA363" i="93"/>
  <c r="AE363" i="93"/>
  <c r="S364" i="93"/>
  <c r="K364" i="83" s="1"/>
  <c r="T364" i="93"/>
  <c r="AA364" i="93"/>
  <c r="AE364" i="93"/>
  <c r="T365" i="93"/>
  <c r="AE365" i="93"/>
  <c r="U366" i="93"/>
  <c r="AA366" i="93"/>
  <c r="AE366" i="93"/>
  <c r="T367" i="93"/>
  <c r="AA367" i="93"/>
  <c r="AE367" i="93"/>
  <c r="S368" i="93"/>
  <c r="K368" i="83" s="1"/>
  <c r="T368" i="93"/>
  <c r="AA368" i="93"/>
  <c r="AE368" i="93"/>
  <c r="T369" i="93"/>
  <c r="AA369" i="93"/>
  <c r="AE369" i="93"/>
  <c r="AA370" i="93"/>
  <c r="AE370" i="93"/>
  <c r="T371" i="93"/>
  <c r="AA371" i="93"/>
  <c r="AE371" i="93"/>
  <c r="S372" i="93"/>
  <c r="K372" i="83" s="1"/>
  <c r="T372" i="93"/>
  <c r="AB372" i="83" s="1"/>
  <c r="AA372" i="93"/>
  <c r="AE372" i="93"/>
  <c r="T373" i="93"/>
  <c r="AA374" i="93"/>
  <c r="AE374" i="93"/>
  <c r="T375" i="93"/>
  <c r="AA375" i="93"/>
  <c r="AE375" i="93"/>
  <c r="AE376" i="93"/>
  <c r="S377" i="93"/>
  <c r="K377" i="83" s="1"/>
  <c r="T377" i="93"/>
  <c r="AA377" i="93"/>
  <c r="AE377" i="93"/>
  <c r="T378" i="93"/>
  <c r="AB378" i="83" s="1"/>
  <c r="AA378" i="93"/>
  <c r="AE378" i="93"/>
  <c r="U379" i="93"/>
  <c r="AA379" i="93"/>
  <c r="AE379" i="93"/>
  <c r="T380" i="93"/>
  <c r="AA380" i="93"/>
  <c r="AE380" i="93"/>
  <c r="S381" i="93"/>
  <c r="K381" i="83" s="1"/>
  <c r="T381" i="93"/>
  <c r="AA381" i="93"/>
  <c r="AE381" i="93"/>
  <c r="T382" i="93"/>
  <c r="AE382" i="93"/>
  <c r="AA383" i="93"/>
  <c r="AE383" i="93"/>
  <c r="AA384" i="93"/>
  <c r="AE384" i="93"/>
  <c r="T385" i="93"/>
  <c r="AB385" i="83" s="1"/>
  <c r="AA385" i="93"/>
  <c r="AE385" i="93"/>
  <c r="S386" i="93"/>
  <c r="K386" i="83" s="1"/>
  <c r="T386" i="93"/>
  <c r="AA386" i="93"/>
  <c r="AE386" i="93"/>
  <c r="T387" i="93"/>
  <c r="AA387" i="93"/>
  <c r="AE387" i="93"/>
  <c r="AA388" i="93"/>
  <c r="AE388" i="93"/>
  <c r="T389" i="93"/>
  <c r="AA389" i="93"/>
  <c r="AE389" i="93"/>
  <c r="S390" i="93"/>
  <c r="K390" i="83" s="1"/>
  <c r="T390" i="93"/>
  <c r="AB390" i="83" s="1"/>
  <c r="AA390" i="93"/>
  <c r="AE390" i="93"/>
  <c r="T391" i="93"/>
  <c r="AE391" i="93"/>
  <c r="AA392" i="93"/>
  <c r="AE392" i="93"/>
  <c r="T393" i="93"/>
  <c r="AA393" i="93"/>
  <c r="AE393" i="93"/>
  <c r="T394" i="93"/>
  <c r="AB394" i="83" s="1"/>
  <c r="AA394" i="93"/>
  <c r="AE394" i="93"/>
  <c r="T395" i="93"/>
  <c r="AA395" i="93"/>
  <c r="AE395" i="93"/>
  <c r="AA396" i="93"/>
  <c r="AE396" i="93"/>
  <c r="T397" i="93"/>
  <c r="AB397" i="83" s="1"/>
  <c r="AA397" i="93"/>
  <c r="AE397" i="93"/>
  <c r="S398" i="93"/>
  <c r="K398" i="83" s="1"/>
  <c r="T398" i="93"/>
  <c r="AB398" i="83" s="1"/>
  <c r="AA398" i="93"/>
  <c r="AE398" i="93"/>
  <c r="T399" i="93"/>
  <c r="AB399" i="83" s="1"/>
  <c r="AA400" i="93"/>
  <c r="AE400" i="93"/>
  <c r="T401" i="93"/>
  <c r="AB401" i="83" s="1"/>
  <c r="AA401" i="93"/>
  <c r="AE401" i="93"/>
  <c r="U402" i="93"/>
  <c r="AE402" i="93"/>
  <c r="AE352" i="93"/>
  <c r="AA352" i="93"/>
  <c r="T352" i="93"/>
  <c r="B352" i="93"/>
  <c r="B353" i="93"/>
  <c r="Q353" i="93" s="1"/>
  <c r="J353" i="83" s="1"/>
  <c r="A353" i="83" s="1"/>
  <c r="B354" i="93"/>
  <c r="B355" i="93"/>
  <c r="Q355" i="93" s="1"/>
  <c r="J355" i="83" s="1"/>
  <c r="A355" i="83" s="1"/>
  <c r="B356" i="93"/>
  <c r="B357" i="93"/>
  <c r="B358" i="93"/>
  <c r="B359" i="93"/>
  <c r="Q359" i="93" s="1"/>
  <c r="J359" i="83" s="1"/>
  <c r="A359" i="83" s="1"/>
  <c r="B360" i="93"/>
  <c r="B361" i="93"/>
  <c r="R361" i="93" s="1"/>
  <c r="B362" i="93"/>
  <c r="B363" i="93"/>
  <c r="Q363" i="93" s="1"/>
  <c r="J363" i="83" s="1"/>
  <c r="A363" i="83" s="1"/>
  <c r="B364" i="93"/>
  <c r="B365" i="93"/>
  <c r="B366" i="93"/>
  <c r="B367" i="93"/>
  <c r="Q367" i="93" s="1"/>
  <c r="J367" i="83" s="1"/>
  <c r="A367" i="83" s="1"/>
  <c r="B368" i="93"/>
  <c r="B369" i="93"/>
  <c r="B370" i="93"/>
  <c r="B371" i="93"/>
  <c r="Q371" i="93" s="1"/>
  <c r="J371" i="83" s="1"/>
  <c r="A371" i="83" s="1"/>
  <c r="B372" i="93"/>
  <c r="B373" i="93"/>
  <c r="R373" i="93" s="1"/>
  <c r="B374" i="93"/>
  <c r="B375" i="93"/>
  <c r="Q375" i="93" s="1"/>
  <c r="J375" i="83" s="1"/>
  <c r="A375" i="83" s="1"/>
  <c r="B376" i="93"/>
  <c r="B377" i="93"/>
  <c r="B378" i="93"/>
  <c r="R378" i="93" s="1"/>
  <c r="B379" i="93"/>
  <c r="B380" i="93"/>
  <c r="Q380" i="93" s="1"/>
  <c r="J380" i="83" s="1"/>
  <c r="A380" i="83" s="1"/>
  <c r="B381" i="93"/>
  <c r="B382" i="93"/>
  <c r="R382" i="93" s="1"/>
  <c r="B383" i="93"/>
  <c r="B384" i="93"/>
  <c r="B385" i="93"/>
  <c r="Q385" i="93" s="1"/>
  <c r="J385" i="83" s="1"/>
  <c r="A385" i="83" s="1"/>
  <c r="B386" i="93"/>
  <c r="B387" i="93"/>
  <c r="R387" i="93" s="1"/>
  <c r="B388" i="93"/>
  <c r="B389" i="93"/>
  <c r="Q389" i="93" s="1"/>
  <c r="J389" i="83" s="1"/>
  <c r="A389" i="83" s="1"/>
  <c r="B390" i="93"/>
  <c r="B391" i="93"/>
  <c r="R391" i="93" s="1"/>
  <c r="B392" i="93"/>
  <c r="B393" i="93"/>
  <c r="Q393" i="93" s="1"/>
  <c r="J393" i="83" s="1"/>
  <c r="A393" i="83" s="1"/>
  <c r="B394" i="93"/>
  <c r="B395" i="93"/>
  <c r="R395" i="93" s="1"/>
  <c r="B396" i="93"/>
  <c r="B397" i="93"/>
  <c r="Q397" i="93" s="1"/>
  <c r="J397" i="83" s="1"/>
  <c r="A397" i="83" s="1"/>
  <c r="B398" i="93"/>
  <c r="B399" i="93"/>
  <c r="R399" i="93" s="1"/>
  <c r="B400" i="93"/>
  <c r="B401" i="93"/>
  <c r="Q401" i="93" s="1"/>
  <c r="J401" i="83" s="1"/>
  <c r="A401" i="83" s="1"/>
  <c r="B402" i="93"/>
  <c r="U394" i="93" l="1"/>
  <c r="U378" i="93"/>
  <c r="Q369" i="93"/>
  <c r="J369" i="83" s="1"/>
  <c r="A369" i="83" s="1"/>
  <c r="R369" i="93"/>
  <c r="S369" i="93" s="1"/>
  <c r="K369" i="83" s="1"/>
  <c r="U401" i="93"/>
  <c r="U398" i="93"/>
  <c r="U390" i="93"/>
  <c r="U382" i="93"/>
  <c r="AB382" i="83"/>
  <c r="U356" i="93"/>
  <c r="AB356" i="83"/>
  <c r="Q356" i="93"/>
  <c r="J356" i="83" s="1"/>
  <c r="A356" i="83" s="1"/>
  <c r="R356" i="93"/>
  <c r="R352" i="93"/>
  <c r="Q352" i="93"/>
  <c r="J352" i="83" s="1"/>
  <c r="A352" i="83" s="1"/>
  <c r="U369" i="93"/>
  <c r="AB369" i="83"/>
  <c r="U365" i="93"/>
  <c r="AB365" i="83"/>
  <c r="U399" i="93"/>
  <c r="U391" i="93"/>
  <c r="AB391" i="83"/>
  <c r="U381" i="93"/>
  <c r="AB381" i="83"/>
  <c r="U371" i="93"/>
  <c r="AB371" i="83"/>
  <c r="U367" i="93"/>
  <c r="AB367" i="83"/>
  <c r="U363" i="93"/>
  <c r="U361" i="93"/>
  <c r="U355" i="93"/>
  <c r="AB355" i="83"/>
  <c r="U386" i="93"/>
  <c r="AB386" i="83"/>
  <c r="U352" i="93"/>
  <c r="AB352" i="83"/>
  <c r="U397" i="93"/>
  <c r="U395" i="93"/>
  <c r="AB395" i="83"/>
  <c r="U387" i="93"/>
  <c r="AB387" i="83"/>
  <c r="U375" i="93"/>
  <c r="AB375" i="83"/>
  <c r="U372" i="93"/>
  <c r="V353" i="93"/>
  <c r="AC353" i="83" s="1"/>
  <c r="U380" i="93"/>
  <c r="AB380" i="83"/>
  <c r="U373" i="93"/>
  <c r="AB373" i="83"/>
  <c r="U360" i="93"/>
  <c r="AB360" i="83"/>
  <c r="U403" i="93"/>
  <c r="Q365" i="93"/>
  <c r="J365" i="83" s="1"/>
  <c r="A365" i="83" s="1"/>
  <c r="R365" i="93"/>
  <c r="V352" i="93"/>
  <c r="AC352" i="83" s="1"/>
  <c r="U393" i="93"/>
  <c r="AB393" i="83"/>
  <c r="U389" i="93"/>
  <c r="AB389" i="83"/>
  <c r="U385" i="93"/>
  <c r="U377" i="93"/>
  <c r="AB377" i="83"/>
  <c r="U368" i="93"/>
  <c r="AB368" i="83"/>
  <c r="U364" i="93"/>
  <c r="AB364" i="83"/>
  <c r="U359" i="93"/>
  <c r="AB359" i="83"/>
  <c r="V356" i="93"/>
  <c r="AC356" i="83" s="1"/>
  <c r="U353" i="93"/>
  <c r="AB353" i="83"/>
  <c r="V391" i="93"/>
  <c r="AC391" i="83" s="1"/>
  <c r="Q395" i="93"/>
  <c r="J395" i="83" s="1"/>
  <c r="A395" i="83" s="1"/>
  <c r="V397" i="93"/>
  <c r="AC397" i="83" s="1"/>
  <c r="V359" i="93"/>
  <c r="AC359" i="83" s="1"/>
  <c r="V393" i="93"/>
  <c r="AC393" i="83" s="1"/>
  <c r="V367" i="93"/>
  <c r="AC367" i="83" s="1"/>
  <c r="V401" i="93"/>
  <c r="AC401" i="83" s="1"/>
  <c r="V371" i="93"/>
  <c r="AC371" i="83" s="1"/>
  <c r="V385" i="93"/>
  <c r="AC385" i="83" s="1"/>
  <c r="V375" i="93"/>
  <c r="AC375" i="83" s="1"/>
  <c r="V363" i="93"/>
  <c r="AC363" i="83" s="1"/>
  <c r="V389" i="93"/>
  <c r="AC389" i="83" s="1"/>
  <c r="V380" i="93"/>
  <c r="AC380" i="83" s="1"/>
  <c r="Q381" i="93"/>
  <c r="J381" i="83" s="1"/>
  <c r="A381" i="83" s="1"/>
  <c r="V387" i="93"/>
  <c r="AC387" i="83" s="1"/>
  <c r="Q387" i="93"/>
  <c r="J387" i="83" s="1"/>
  <c r="A387" i="83" s="1"/>
  <c r="V368" i="93"/>
  <c r="AC368" i="83" s="1"/>
  <c r="Q368" i="93"/>
  <c r="J368" i="83" s="1"/>
  <c r="A368" i="83" s="1"/>
  <c r="S391" i="93"/>
  <c r="K391" i="83" s="1"/>
  <c r="Q391" i="93"/>
  <c r="J391" i="83" s="1"/>
  <c r="A391" i="83" s="1"/>
  <c r="V373" i="93"/>
  <c r="AC373" i="83" s="1"/>
  <c r="Q373" i="93"/>
  <c r="J373" i="83" s="1"/>
  <c r="A373" i="83" s="1"/>
  <c r="V361" i="93"/>
  <c r="AC361" i="83" s="1"/>
  <c r="Q361" i="93"/>
  <c r="J361" i="83" s="1"/>
  <c r="A361" i="83" s="1"/>
  <c r="V365" i="93"/>
  <c r="AC365" i="83" s="1"/>
  <c r="V382" i="93"/>
  <c r="AC382" i="83" s="1"/>
  <c r="Q382" i="93"/>
  <c r="J382" i="83" s="1"/>
  <c r="A382" i="83" s="1"/>
  <c r="S399" i="93"/>
  <c r="K399" i="83" s="1"/>
  <c r="Q399" i="93"/>
  <c r="J399" i="83" s="1"/>
  <c r="A399" i="83" s="1"/>
  <c r="V398" i="93"/>
  <c r="AC398" i="83" s="1"/>
  <c r="Q398" i="93"/>
  <c r="J398" i="83" s="1"/>
  <c r="A398" i="83" s="1"/>
  <c r="V386" i="93"/>
  <c r="AC386" i="83" s="1"/>
  <c r="Q386" i="93"/>
  <c r="J386" i="83" s="1"/>
  <c r="A386" i="83" s="1"/>
  <c r="V390" i="93"/>
  <c r="AC390" i="83" s="1"/>
  <c r="Q390" i="93"/>
  <c r="J390" i="83" s="1"/>
  <c r="A390" i="83" s="1"/>
  <c r="S378" i="93"/>
  <c r="K378" i="83" s="1"/>
  <c r="Q378" i="93"/>
  <c r="J378" i="83" s="1"/>
  <c r="A378" i="83" s="1"/>
  <c r="V372" i="93"/>
  <c r="AC372" i="83" s="1"/>
  <c r="Q372" i="93"/>
  <c r="J372" i="83" s="1"/>
  <c r="A372" i="83" s="1"/>
  <c r="V360" i="93"/>
  <c r="AC360" i="83" s="1"/>
  <c r="Q360" i="93"/>
  <c r="J360" i="83" s="1"/>
  <c r="A360" i="83" s="1"/>
  <c r="Q394" i="93"/>
  <c r="J394" i="83" s="1"/>
  <c r="A394" i="83" s="1"/>
  <c r="Q364" i="93"/>
  <c r="J364" i="83" s="1"/>
  <c r="A364" i="83" s="1"/>
  <c r="V377" i="93"/>
  <c r="AC377" i="83" s="1"/>
  <c r="Q377" i="93"/>
  <c r="J377" i="83" s="1"/>
  <c r="A377" i="83" s="1"/>
  <c r="S382" i="93"/>
  <c r="K382" i="83" s="1"/>
  <c r="V369" i="93"/>
  <c r="AC369" i="83" s="1"/>
  <c r="V399" i="93"/>
  <c r="AC399" i="83" s="1"/>
  <c r="S373" i="93"/>
  <c r="K373" i="83" s="1"/>
  <c r="V355" i="93"/>
  <c r="AC355" i="83" s="1"/>
  <c r="V395" i="93"/>
  <c r="AC395" i="83" s="1"/>
  <c r="S387" i="93"/>
  <c r="K387" i="83" s="1"/>
  <c r="S395" i="93"/>
  <c r="K395" i="83" s="1"/>
  <c r="V378" i="93"/>
  <c r="AC378" i="83" s="1"/>
  <c r="V381" i="93"/>
  <c r="AC381" i="83" s="1"/>
  <c r="V403" i="93"/>
  <c r="AC403" i="83" s="1"/>
  <c r="V364" i="93"/>
  <c r="AC364" i="83" s="1"/>
  <c r="S394" i="93"/>
  <c r="K394" i="83" s="1"/>
  <c r="V394" i="93"/>
  <c r="AC394" i="83" s="1"/>
  <c r="AD87" i="73" l="1"/>
  <c r="AC87" i="73"/>
  <c r="AB87" i="73"/>
  <c r="Z87" i="73"/>
  <c r="AT3" i="111" l="1"/>
  <c r="AU3" i="111"/>
  <c r="AV3" i="111"/>
  <c r="AW3" i="111"/>
  <c r="AX3" i="111"/>
  <c r="AY3" i="111"/>
  <c r="AZ3" i="111"/>
  <c r="BA3" i="111"/>
  <c r="BB3" i="111"/>
  <c r="AT4" i="111"/>
  <c r="AU4" i="111"/>
  <c r="AV4" i="111"/>
  <c r="AW4" i="111"/>
  <c r="AX4" i="111"/>
  <c r="AY4" i="111"/>
  <c r="AZ4" i="111"/>
  <c r="BA4" i="111"/>
  <c r="BB4" i="111"/>
  <c r="AT5" i="111"/>
  <c r="AU5" i="111"/>
  <c r="AV5" i="111"/>
  <c r="AW5" i="111"/>
  <c r="AX5" i="111"/>
  <c r="AY5" i="111"/>
  <c r="AZ5" i="111"/>
  <c r="BA5" i="111"/>
  <c r="BB5" i="111"/>
  <c r="AT6" i="111"/>
  <c r="AU6" i="111"/>
  <c r="AV6" i="111"/>
  <c r="AW6" i="111"/>
  <c r="AX6" i="111"/>
  <c r="AY6" i="111"/>
  <c r="AZ6" i="111"/>
  <c r="BA6" i="111"/>
  <c r="BB6" i="111"/>
  <c r="AT7" i="111"/>
  <c r="AU7" i="111"/>
  <c r="AV7" i="111"/>
  <c r="AW7" i="111"/>
  <c r="AX7" i="111"/>
  <c r="AY7" i="111"/>
  <c r="AZ7" i="111"/>
  <c r="BA7" i="111"/>
  <c r="BB7" i="111"/>
  <c r="AT8" i="111"/>
  <c r="AU8" i="111"/>
  <c r="AV8" i="111"/>
  <c r="AW8" i="111"/>
  <c r="AX8" i="111"/>
  <c r="AY8" i="111"/>
  <c r="AZ8" i="111"/>
  <c r="BA8" i="111"/>
  <c r="BB8" i="111"/>
  <c r="AT9" i="111"/>
  <c r="AU9" i="111"/>
  <c r="AV9" i="111"/>
  <c r="AW9" i="111"/>
  <c r="AX9" i="111"/>
  <c r="AY9" i="111"/>
  <c r="AZ9" i="111"/>
  <c r="BA9" i="111"/>
  <c r="BB9" i="111"/>
  <c r="AT10" i="111"/>
  <c r="AU10" i="111"/>
  <c r="AV10" i="111"/>
  <c r="AW10" i="111"/>
  <c r="AX10" i="111"/>
  <c r="AY10" i="111"/>
  <c r="AZ10" i="111"/>
  <c r="BA10" i="111"/>
  <c r="BB10" i="111"/>
  <c r="AT11" i="111"/>
  <c r="AU11" i="111"/>
  <c r="AV11" i="111"/>
  <c r="AW11" i="111"/>
  <c r="AX11" i="111"/>
  <c r="AY11" i="111"/>
  <c r="AZ11" i="111"/>
  <c r="BA11" i="111"/>
  <c r="BB11" i="111"/>
  <c r="AT12" i="111"/>
  <c r="AU12" i="111"/>
  <c r="AV12" i="111"/>
  <c r="AW12" i="111"/>
  <c r="AX12" i="111"/>
  <c r="AY12" i="111"/>
  <c r="AZ12" i="111"/>
  <c r="BA12" i="111"/>
  <c r="BB12" i="111"/>
  <c r="AT13" i="111"/>
  <c r="AU13" i="111"/>
  <c r="AV13" i="111"/>
  <c r="AW13" i="111"/>
  <c r="AX13" i="111"/>
  <c r="AY13" i="111"/>
  <c r="AZ13" i="111"/>
  <c r="BA13" i="111"/>
  <c r="BB13" i="111"/>
  <c r="AT14" i="111"/>
  <c r="AU14" i="111"/>
  <c r="AV14" i="111"/>
  <c r="AW14" i="111"/>
  <c r="AX14" i="111"/>
  <c r="AY14" i="111"/>
  <c r="AZ14" i="111"/>
  <c r="BA14" i="111"/>
  <c r="BB14" i="111"/>
  <c r="AT15" i="111"/>
  <c r="AU15" i="111"/>
  <c r="AV15" i="111"/>
  <c r="AW15" i="111"/>
  <c r="AX15" i="111"/>
  <c r="AY15" i="111"/>
  <c r="AZ15" i="111"/>
  <c r="BA15" i="111"/>
  <c r="BB15" i="111"/>
  <c r="AT16" i="111"/>
  <c r="AU16" i="111"/>
  <c r="AV16" i="111"/>
  <c r="AW16" i="111"/>
  <c r="AX16" i="111"/>
  <c r="AY16" i="111"/>
  <c r="AZ16" i="111"/>
  <c r="BA16" i="111"/>
  <c r="BB16" i="111"/>
  <c r="AT17" i="111"/>
  <c r="AU17" i="111"/>
  <c r="AV17" i="111"/>
  <c r="AW17" i="111"/>
  <c r="AX17" i="111"/>
  <c r="AY17" i="111"/>
  <c r="AZ17" i="111"/>
  <c r="BA17" i="111"/>
  <c r="BB17" i="111"/>
  <c r="AT18" i="111"/>
  <c r="AU18" i="111"/>
  <c r="AV18" i="111"/>
  <c r="AW18" i="111"/>
  <c r="AX18" i="111"/>
  <c r="AY18" i="111"/>
  <c r="AZ18" i="111"/>
  <c r="BA18" i="111"/>
  <c r="BB18" i="111"/>
  <c r="AT19" i="111"/>
  <c r="AU19" i="111"/>
  <c r="AV19" i="111"/>
  <c r="AW19" i="111"/>
  <c r="AX19" i="111"/>
  <c r="AY19" i="111"/>
  <c r="AZ19" i="111"/>
  <c r="BA19" i="111"/>
  <c r="BB19" i="111"/>
  <c r="AT20" i="111"/>
  <c r="AU20" i="111"/>
  <c r="AV20" i="111"/>
  <c r="AW20" i="111"/>
  <c r="AX20" i="111"/>
  <c r="AY20" i="111"/>
  <c r="AZ20" i="111"/>
  <c r="BA20" i="111"/>
  <c r="BB20" i="111"/>
  <c r="AT21" i="111"/>
  <c r="AU21" i="111"/>
  <c r="AV21" i="111"/>
  <c r="AW21" i="111"/>
  <c r="AX21" i="111"/>
  <c r="AY21" i="111"/>
  <c r="AZ21" i="111"/>
  <c r="BA21" i="111"/>
  <c r="BB21" i="111"/>
  <c r="AT22" i="111"/>
  <c r="AU22" i="111"/>
  <c r="AV22" i="111"/>
  <c r="AW22" i="111"/>
  <c r="AX22" i="111"/>
  <c r="AY22" i="111"/>
  <c r="AZ22" i="111"/>
  <c r="BA22" i="111"/>
  <c r="BB22" i="111"/>
  <c r="AT23" i="111"/>
  <c r="AU23" i="111"/>
  <c r="AV23" i="111"/>
  <c r="AW23" i="111"/>
  <c r="AX23" i="111"/>
  <c r="AY23" i="111"/>
  <c r="AZ23" i="111"/>
  <c r="BA23" i="111"/>
  <c r="BB23" i="111"/>
  <c r="AT24" i="111"/>
  <c r="AU24" i="111"/>
  <c r="AV24" i="111"/>
  <c r="AW24" i="111"/>
  <c r="AX24" i="111"/>
  <c r="AY24" i="111"/>
  <c r="AZ24" i="111"/>
  <c r="BA24" i="111"/>
  <c r="BB24" i="111"/>
  <c r="AT25" i="111"/>
  <c r="AU25" i="111"/>
  <c r="AV25" i="111"/>
  <c r="AW25" i="111"/>
  <c r="AX25" i="111"/>
  <c r="AY25" i="111"/>
  <c r="AZ25" i="111"/>
  <c r="BA25" i="111"/>
  <c r="BB25" i="111"/>
  <c r="AT26" i="111"/>
  <c r="AU26" i="111"/>
  <c r="AV26" i="111"/>
  <c r="AW26" i="111"/>
  <c r="AX26" i="111"/>
  <c r="AY26" i="111"/>
  <c r="AZ26" i="111"/>
  <c r="BA26" i="111"/>
  <c r="BB26" i="111"/>
  <c r="AT27" i="111"/>
  <c r="AU27" i="111"/>
  <c r="AV27" i="111"/>
  <c r="AW27" i="111"/>
  <c r="AX27" i="111"/>
  <c r="AY27" i="111"/>
  <c r="AZ27" i="111"/>
  <c r="BA27" i="111"/>
  <c r="BB27" i="111"/>
  <c r="AT28" i="111"/>
  <c r="AU28" i="111"/>
  <c r="AV28" i="111"/>
  <c r="AW28" i="111"/>
  <c r="AX28" i="111"/>
  <c r="AY28" i="111"/>
  <c r="AZ28" i="111"/>
  <c r="BA28" i="111"/>
  <c r="BB28" i="111"/>
  <c r="AT29" i="111"/>
  <c r="AU29" i="111"/>
  <c r="AV29" i="111"/>
  <c r="AW29" i="111"/>
  <c r="AX29" i="111"/>
  <c r="AY29" i="111"/>
  <c r="AZ29" i="111"/>
  <c r="BA29" i="111"/>
  <c r="BB29" i="111"/>
  <c r="AT30" i="111"/>
  <c r="AU30" i="111"/>
  <c r="AV30" i="111"/>
  <c r="AW30" i="111"/>
  <c r="AX30" i="111"/>
  <c r="AY30" i="111"/>
  <c r="AZ30" i="111"/>
  <c r="BA30" i="111"/>
  <c r="BB30" i="111"/>
  <c r="AT31" i="111"/>
  <c r="AU31" i="111"/>
  <c r="AV31" i="111"/>
  <c r="AW31" i="111"/>
  <c r="AX31" i="111"/>
  <c r="AY31" i="111"/>
  <c r="AZ31" i="111"/>
  <c r="BA31" i="111"/>
  <c r="BB31" i="111"/>
  <c r="AT32" i="111"/>
  <c r="AU32" i="111"/>
  <c r="AV32" i="111"/>
  <c r="AW32" i="111"/>
  <c r="AX32" i="111"/>
  <c r="AY32" i="111"/>
  <c r="AZ32" i="111"/>
  <c r="BA32" i="111"/>
  <c r="BB32" i="111"/>
  <c r="AT33" i="111"/>
  <c r="AU33" i="111"/>
  <c r="AV33" i="111"/>
  <c r="AW33" i="111"/>
  <c r="AX33" i="111"/>
  <c r="AY33" i="111"/>
  <c r="AZ33" i="111"/>
  <c r="BA33" i="111"/>
  <c r="BB33" i="111"/>
  <c r="AT34" i="111"/>
  <c r="AU34" i="111"/>
  <c r="AV34" i="111"/>
  <c r="AW34" i="111"/>
  <c r="AX34" i="111"/>
  <c r="AY34" i="111"/>
  <c r="AZ34" i="111"/>
  <c r="BA34" i="111"/>
  <c r="BB34" i="111"/>
  <c r="AT35" i="111"/>
  <c r="AU35" i="111"/>
  <c r="AV35" i="111"/>
  <c r="AW35" i="111"/>
  <c r="AX35" i="111"/>
  <c r="AY35" i="111"/>
  <c r="AZ35" i="111"/>
  <c r="BA35" i="111"/>
  <c r="BB35" i="111"/>
  <c r="AT36" i="111"/>
  <c r="AU36" i="111"/>
  <c r="AV36" i="111"/>
  <c r="AW36" i="111"/>
  <c r="AX36" i="111"/>
  <c r="AY36" i="111"/>
  <c r="AZ36" i="111"/>
  <c r="BA36" i="111"/>
  <c r="BB36" i="111"/>
  <c r="AT37" i="111"/>
  <c r="AU37" i="111"/>
  <c r="AV37" i="111"/>
  <c r="AW37" i="111"/>
  <c r="AX37" i="111"/>
  <c r="AY37" i="111"/>
  <c r="AZ37" i="111"/>
  <c r="BA37" i="111"/>
  <c r="BB37" i="111"/>
  <c r="AT38" i="111"/>
  <c r="AU38" i="111"/>
  <c r="AV38" i="111"/>
  <c r="AW38" i="111"/>
  <c r="AX38" i="111"/>
  <c r="AY38" i="111"/>
  <c r="AZ38" i="111"/>
  <c r="BA38" i="111"/>
  <c r="BB38" i="111"/>
  <c r="AT39" i="111"/>
  <c r="AU39" i="111"/>
  <c r="AV39" i="111"/>
  <c r="AW39" i="111"/>
  <c r="AX39" i="111"/>
  <c r="AY39" i="111"/>
  <c r="AZ39" i="111"/>
  <c r="BA39" i="111"/>
  <c r="BB39" i="111"/>
  <c r="AT40" i="111"/>
  <c r="AU40" i="111"/>
  <c r="AV40" i="111"/>
  <c r="AW40" i="111"/>
  <c r="AX40" i="111"/>
  <c r="AY40" i="111"/>
  <c r="AZ40" i="111"/>
  <c r="BA40" i="111"/>
  <c r="BB40" i="111"/>
  <c r="AT41" i="111"/>
  <c r="AU41" i="111"/>
  <c r="AV41" i="111"/>
  <c r="AW41" i="111"/>
  <c r="AX41" i="111"/>
  <c r="AY41" i="111"/>
  <c r="AZ41" i="111"/>
  <c r="BA41" i="111"/>
  <c r="BB41" i="111"/>
  <c r="AT42" i="111"/>
  <c r="AU42" i="111"/>
  <c r="AV42" i="111"/>
  <c r="AW42" i="111"/>
  <c r="AX42" i="111"/>
  <c r="AY42" i="111"/>
  <c r="AZ42" i="111"/>
  <c r="BA42" i="111"/>
  <c r="BB42" i="111"/>
  <c r="AT43" i="111"/>
  <c r="AU43" i="111"/>
  <c r="AV43" i="111"/>
  <c r="AW43" i="111"/>
  <c r="AX43" i="111"/>
  <c r="AY43" i="111"/>
  <c r="AZ43" i="111"/>
  <c r="BA43" i="111"/>
  <c r="BB43" i="111"/>
  <c r="AT44" i="111"/>
  <c r="AU44" i="111"/>
  <c r="AV44" i="111"/>
  <c r="AW44" i="111"/>
  <c r="AX44" i="111"/>
  <c r="AY44" i="111"/>
  <c r="AZ44" i="111"/>
  <c r="BA44" i="111"/>
  <c r="BB44" i="111"/>
  <c r="AT45" i="111"/>
  <c r="AU45" i="111"/>
  <c r="AV45" i="111"/>
  <c r="AW45" i="111"/>
  <c r="AX45" i="111"/>
  <c r="AY45" i="111"/>
  <c r="AZ45" i="111"/>
  <c r="BA45" i="111"/>
  <c r="BB45" i="111"/>
  <c r="AT46" i="111"/>
  <c r="AU46" i="111"/>
  <c r="AV46" i="111"/>
  <c r="AW46" i="111"/>
  <c r="AX46" i="111"/>
  <c r="AY46" i="111"/>
  <c r="AZ46" i="111"/>
  <c r="BA46" i="111"/>
  <c r="BB46" i="111"/>
  <c r="AT47" i="111"/>
  <c r="AU47" i="111"/>
  <c r="AV47" i="111"/>
  <c r="AW47" i="111"/>
  <c r="AX47" i="111"/>
  <c r="AY47" i="111"/>
  <c r="AZ47" i="111"/>
  <c r="BA47" i="111"/>
  <c r="BB47" i="111"/>
  <c r="AT48" i="111"/>
  <c r="AU48" i="111"/>
  <c r="AV48" i="111"/>
  <c r="AW48" i="111"/>
  <c r="AX48" i="111"/>
  <c r="AY48" i="111"/>
  <c r="AZ48" i="111"/>
  <c r="BA48" i="111"/>
  <c r="BB48" i="111"/>
  <c r="AT49" i="111"/>
  <c r="AU49" i="111"/>
  <c r="AV49" i="111"/>
  <c r="AW49" i="111"/>
  <c r="AX49" i="111"/>
  <c r="AY49" i="111"/>
  <c r="AZ49" i="111"/>
  <c r="BA49" i="111"/>
  <c r="BB49" i="111"/>
  <c r="AT50" i="111"/>
  <c r="AU50" i="111"/>
  <c r="AV50" i="111"/>
  <c r="AW50" i="111"/>
  <c r="AX50" i="111"/>
  <c r="AY50" i="111"/>
  <c r="AZ50" i="111"/>
  <c r="BA50" i="111"/>
  <c r="BB50" i="111"/>
  <c r="AT51" i="111"/>
  <c r="AU51" i="111"/>
  <c r="AV51" i="111"/>
  <c r="AW51" i="111"/>
  <c r="AX51" i="111"/>
  <c r="AY51" i="111"/>
  <c r="AZ51" i="111"/>
  <c r="BA51" i="111"/>
  <c r="BB51" i="111"/>
  <c r="AT52" i="111"/>
  <c r="AU52" i="111"/>
  <c r="AV52" i="111"/>
  <c r="AW52" i="111"/>
  <c r="AX52" i="111"/>
  <c r="AY52" i="111"/>
  <c r="AZ52" i="111"/>
  <c r="BA52" i="111"/>
  <c r="BB52" i="111"/>
  <c r="AT53" i="111"/>
  <c r="AU53" i="111"/>
  <c r="AV53" i="111"/>
  <c r="AW53" i="111"/>
  <c r="AX53" i="111"/>
  <c r="AY53" i="111"/>
  <c r="AZ53" i="111"/>
  <c r="BA53" i="111"/>
  <c r="BB53" i="111"/>
  <c r="AT54" i="111"/>
  <c r="AU54" i="111"/>
  <c r="AV54" i="111"/>
  <c r="AW54" i="111"/>
  <c r="AX54" i="111"/>
  <c r="AY54" i="111"/>
  <c r="AZ54" i="111"/>
  <c r="BA54" i="111"/>
  <c r="BB54" i="111"/>
  <c r="AT55" i="111"/>
  <c r="AU55" i="111"/>
  <c r="AV55" i="111"/>
  <c r="AW55" i="111"/>
  <c r="AX55" i="111"/>
  <c r="AY55" i="111"/>
  <c r="AZ55" i="111"/>
  <c r="BA55" i="111"/>
  <c r="BB55" i="111"/>
  <c r="AT56" i="111"/>
  <c r="AU56" i="111"/>
  <c r="AV56" i="111"/>
  <c r="AW56" i="111"/>
  <c r="AX56" i="111"/>
  <c r="AY56" i="111"/>
  <c r="AZ56" i="111"/>
  <c r="BA56" i="111"/>
  <c r="BB56" i="111"/>
  <c r="AT57" i="111"/>
  <c r="AU57" i="111"/>
  <c r="AV57" i="111"/>
  <c r="AW57" i="111"/>
  <c r="AX57" i="111"/>
  <c r="AY57" i="111"/>
  <c r="AZ57" i="111"/>
  <c r="BA57" i="111"/>
  <c r="BB57" i="111"/>
  <c r="AT58" i="111"/>
  <c r="AU58" i="111"/>
  <c r="AV58" i="111"/>
  <c r="AW58" i="111"/>
  <c r="AX58" i="111"/>
  <c r="AY58" i="111"/>
  <c r="AZ58" i="111"/>
  <c r="BA58" i="111"/>
  <c r="BB58" i="111"/>
  <c r="AT59" i="111"/>
  <c r="AU59" i="111"/>
  <c r="AV59" i="111"/>
  <c r="AW59" i="111"/>
  <c r="AX59" i="111"/>
  <c r="AY59" i="111"/>
  <c r="AZ59" i="111"/>
  <c r="BA59" i="111"/>
  <c r="BB59" i="111"/>
  <c r="AT60" i="111"/>
  <c r="AU60" i="111"/>
  <c r="AV60" i="111"/>
  <c r="AW60" i="111"/>
  <c r="AX60" i="111"/>
  <c r="AY60" i="111"/>
  <c r="AZ60" i="111"/>
  <c r="BA60" i="111"/>
  <c r="BB60" i="111"/>
  <c r="AT61" i="111"/>
  <c r="AU61" i="111"/>
  <c r="AV61" i="111"/>
  <c r="AW61" i="111"/>
  <c r="AX61" i="111"/>
  <c r="AY61" i="111"/>
  <c r="AZ61" i="111"/>
  <c r="BA61" i="111"/>
  <c r="BB61" i="111"/>
  <c r="AT62" i="111"/>
  <c r="AU62" i="111"/>
  <c r="AV62" i="111"/>
  <c r="AW62" i="111"/>
  <c r="AX62" i="111"/>
  <c r="AY62" i="111"/>
  <c r="AZ62" i="111"/>
  <c r="BA62" i="111"/>
  <c r="BB62" i="111"/>
  <c r="AT63" i="111"/>
  <c r="AU63" i="111"/>
  <c r="AV63" i="111"/>
  <c r="AW63" i="111"/>
  <c r="AX63" i="111"/>
  <c r="AY63" i="111"/>
  <c r="AZ63" i="111"/>
  <c r="BA63" i="111"/>
  <c r="BB63" i="111"/>
  <c r="AT64" i="111"/>
  <c r="AU64" i="111"/>
  <c r="AV64" i="111"/>
  <c r="AW64" i="111"/>
  <c r="AX64" i="111"/>
  <c r="AY64" i="111"/>
  <c r="AZ64" i="111"/>
  <c r="BA64" i="111"/>
  <c r="BB64" i="111"/>
  <c r="AT65" i="111"/>
  <c r="AU65" i="111"/>
  <c r="AV65" i="111"/>
  <c r="AW65" i="111"/>
  <c r="AX65" i="111"/>
  <c r="AY65" i="111"/>
  <c r="AZ65" i="111"/>
  <c r="BA65" i="111"/>
  <c r="BB65" i="111"/>
  <c r="AT66" i="111"/>
  <c r="AU66" i="111"/>
  <c r="AV66" i="111"/>
  <c r="AW66" i="111"/>
  <c r="AX66" i="111"/>
  <c r="AY66" i="111"/>
  <c r="AZ66" i="111"/>
  <c r="BA66" i="111"/>
  <c r="BB66" i="111"/>
  <c r="AT67" i="111"/>
  <c r="AU67" i="111"/>
  <c r="AV67" i="111"/>
  <c r="AW67" i="111"/>
  <c r="AX67" i="111"/>
  <c r="AY67" i="111"/>
  <c r="AZ67" i="111"/>
  <c r="BA67" i="111"/>
  <c r="BB67" i="111"/>
  <c r="AT68" i="111"/>
  <c r="AU68" i="111"/>
  <c r="AV68" i="111"/>
  <c r="AW68" i="111"/>
  <c r="AX68" i="111"/>
  <c r="AY68" i="111"/>
  <c r="AZ68" i="111"/>
  <c r="BA68" i="111"/>
  <c r="BB68" i="111"/>
  <c r="AT69" i="111"/>
  <c r="AU69" i="111"/>
  <c r="AV69" i="111"/>
  <c r="AW69" i="111"/>
  <c r="AX69" i="111"/>
  <c r="AY69" i="111"/>
  <c r="AZ69" i="111"/>
  <c r="BA69" i="111"/>
  <c r="BB69" i="111"/>
  <c r="AT70" i="111"/>
  <c r="AU70" i="111"/>
  <c r="AV70" i="111"/>
  <c r="AW70" i="111"/>
  <c r="AX70" i="111"/>
  <c r="AY70" i="111"/>
  <c r="AZ70" i="111"/>
  <c r="BA70" i="111"/>
  <c r="BB70" i="111"/>
  <c r="AT71" i="111"/>
  <c r="AU71" i="111"/>
  <c r="AV71" i="111"/>
  <c r="AW71" i="111"/>
  <c r="AX71" i="111"/>
  <c r="AY71" i="111"/>
  <c r="AZ71" i="111"/>
  <c r="BA71" i="111"/>
  <c r="BB71" i="111"/>
  <c r="AT72" i="111"/>
  <c r="AU72" i="111"/>
  <c r="AV72" i="111"/>
  <c r="AW72" i="111"/>
  <c r="AX72" i="111"/>
  <c r="AY72" i="111"/>
  <c r="AZ72" i="111"/>
  <c r="BA72" i="111"/>
  <c r="BB72" i="111"/>
  <c r="AT73" i="111"/>
  <c r="AU73" i="111"/>
  <c r="AV73" i="111"/>
  <c r="AW73" i="111"/>
  <c r="AX73" i="111"/>
  <c r="AY73" i="111"/>
  <c r="AZ73" i="111"/>
  <c r="BA73" i="111"/>
  <c r="BB73" i="111"/>
  <c r="AT74" i="111"/>
  <c r="AU74" i="111"/>
  <c r="AV74" i="111"/>
  <c r="AW74" i="111"/>
  <c r="AX74" i="111"/>
  <c r="AY74" i="111"/>
  <c r="AZ74" i="111"/>
  <c r="BA74" i="111"/>
  <c r="BB74" i="111"/>
  <c r="AT75" i="111"/>
  <c r="AU75" i="111"/>
  <c r="AV75" i="111"/>
  <c r="AW75" i="111"/>
  <c r="AX75" i="111"/>
  <c r="AY75" i="111"/>
  <c r="AZ75" i="111"/>
  <c r="BA75" i="111"/>
  <c r="BB75" i="111"/>
  <c r="AT76" i="111"/>
  <c r="AU76" i="111"/>
  <c r="AV76" i="111"/>
  <c r="AW76" i="111"/>
  <c r="AX76" i="111"/>
  <c r="AY76" i="111"/>
  <c r="AZ76" i="111"/>
  <c r="BA76" i="111"/>
  <c r="BB76" i="111"/>
  <c r="AT77" i="111"/>
  <c r="AU77" i="111"/>
  <c r="AV77" i="111"/>
  <c r="AW77" i="111"/>
  <c r="AX77" i="111"/>
  <c r="AY77" i="111"/>
  <c r="AZ77" i="111"/>
  <c r="BA77" i="111"/>
  <c r="BB77" i="111"/>
  <c r="AT78" i="111"/>
  <c r="AU78" i="111"/>
  <c r="AV78" i="111"/>
  <c r="AW78" i="111"/>
  <c r="AX78" i="111"/>
  <c r="AY78" i="111"/>
  <c r="AZ78" i="111"/>
  <c r="BA78" i="111"/>
  <c r="BB78" i="111"/>
  <c r="AT79" i="111"/>
  <c r="AU79" i="111"/>
  <c r="AV79" i="111"/>
  <c r="AW79" i="111"/>
  <c r="AX79" i="111"/>
  <c r="AY79" i="111"/>
  <c r="AZ79" i="111"/>
  <c r="BA79" i="111"/>
  <c r="BB79" i="111"/>
  <c r="AT80" i="111"/>
  <c r="AU80" i="111"/>
  <c r="AV80" i="111"/>
  <c r="AW80" i="111"/>
  <c r="AX80" i="111"/>
  <c r="AY80" i="111"/>
  <c r="AZ80" i="111"/>
  <c r="BA80" i="111"/>
  <c r="BB80" i="111"/>
  <c r="AT81" i="111"/>
  <c r="AU81" i="111"/>
  <c r="AV81" i="111"/>
  <c r="AW81" i="111"/>
  <c r="AX81" i="111"/>
  <c r="AY81" i="111"/>
  <c r="AZ81" i="111"/>
  <c r="BA81" i="111"/>
  <c r="BB81" i="111"/>
  <c r="AT82" i="111"/>
  <c r="AU82" i="111"/>
  <c r="AV82" i="111"/>
  <c r="AW82" i="111"/>
  <c r="AX82" i="111"/>
  <c r="AY82" i="111"/>
  <c r="AZ82" i="111"/>
  <c r="BA82" i="111"/>
  <c r="BB82" i="111"/>
  <c r="AT83" i="111"/>
  <c r="AU83" i="111"/>
  <c r="AV83" i="111"/>
  <c r="AW83" i="111"/>
  <c r="AX83" i="111"/>
  <c r="AY83" i="111"/>
  <c r="AZ83" i="111"/>
  <c r="BA83" i="111"/>
  <c r="BB83" i="111"/>
  <c r="AT84" i="111"/>
  <c r="AU84" i="111"/>
  <c r="AV84" i="111"/>
  <c r="AW84" i="111"/>
  <c r="AX84" i="111"/>
  <c r="AY84" i="111"/>
  <c r="AZ84" i="111"/>
  <c r="BA84" i="111"/>
  <c r="BB84" i="111"/>
  <c r="AT85" i="111"/>
  <c r="AU85" i="111"/>
  <c r="AV85" i="111"/>
  <c r="AW85" i="111"/>
  <c r="AX85" i="111"/>
  <c r="AY85" i="111"/>
  <c r="AZ85" i="111"/>
  <c r="BA85" i="111"/>
  <c r="BB85" i="111"/>
  <c r="AT86" i="111"/>
  <c r="AU86" i="111"/>
  <c r="AV86" i="111"/>
  <c r="AW86" i="111"/>
  <c r="AX86" i="111"/>
  <c r="AY86" i="111"/>
  <c r="AZ86" i="111"/>
  <c r="BA86" i="111"/>
  <c r="BB86" i="111"/>
  <c r="AT87" i="111"/>
  <c r="AU87" i="111"/>
  <c r="AV87" i="111"/>
  <c r="AW87" i="111"/>
  <c r="AX87" i="111"/>
  <c r="AY87" i="111"/>
  <c r="AZ87" i="111"/>
  <c r="BA87" i="111"/>
  <c r="BB87" i="111"/>
  <c r="AT88" i="111"/>
  <c r="AU88" i="111"/>
  <c r="AV88" i="111"/>
  <c r="AW88" i="111"/>
  <c r="AX88" i="111"/>
  <c r="AY88" i="111"/>
  <c r="AZ88" i="111"/>
  <c r="BA88" i="111"/>
  <c r="BB88" i="111"/>
  <c r="AT89" i="111"/>
  <c r="AU89" i="111"/>
  <c r="AV89" i="111"/>
  <c r="AW89" i="111"/>
  <c r="AX89" i="111"/>
  <c r="AY89" i="111"/>
  <c r="AZ89" i="111"/>
  <c r="BA89" i="111"/>
  <c r="BB89" i="111"/>
  <c r="AT90" i="111"/>
  <c r="AU90" i="111"/>
  <c r="AV90" i="111"/>
  <c r="AW90" i="111"/>
  <c r="AX90" i="111"/>
  <c r="AY90" i="111"/>
  <c r="AZ90" i="111"/>
  <c r="BA90" i="111"/>
  <c r="BB90" i="111"/>
  <c r="AT91" i="111"/>
  <c r="AU91" i="111"/>
  <c r="AV91" i="111"/>
  <c r="AW91" i="111"/>
  <c r="AX91" i="111"/>
  <c r="AY91" i="111"/>
  <c r="AZ91" i="111"/>
  <c r="BA91" i="111"/>
  <c r="BB91" i="111"/>
  <c r="AT92" i="111"/>
  <c r="AU92" i="111"/>
  <c r="AV92" i="111"/>
  <c r="AW92" i="111"/>
  <c r="AX92" i="111"/>
  <c r="AY92" i="111"/>
  <c r="AZ92" i="111"/>
  <c r="BA92" i="111"/>
  <c r="BB92" i="111"/>
  <c r="AT93" i="111"/>
  <c r="AU93" i="111"/>
  <c r="AV93" i="111"/>
  <c r="AW93" i="111"/>
  <c r="AX93" i="111"/>
  <c r="AY93" i="111"/>
  <c r="AZ93" i="111"/>
  <c r="BA93" i="111"/>
  <c r="BB93" i="111"/>
  <c r="AT94" i="111"/>
  <c r="AU94" i="111"/>
  <c r="AV94" i="111"/>
  <c r="AW94" i="111"/>
  <c r="AX94" i="111"/>
  <c r="AY94" i="111"/>
  <c r="AZ94" i="111"/>
  <c r="BA94" i="111"/>
  <c r="BB94" i="111"/>
  <c r="AT95" i="111"/>
  <c r="AU95" i="111"/>
  <c r="AV95" i="111"/>
  <c r="AW95" i="111"/>
  <c r="AX95" i="111"/>
  <c r="AY95" i="111"/>
  <c r="AZ95" i="111"/>
  <c r="BA95" i="111"/>
  <c r="BB95" i="111"/>
  <c r="AT96" i="111"/>
  <c r="AU96" i="111"/>
  <c r="AV96" i="111"/>
  <c r="AW96" i="111"/>
  <c r="AX96" i="111"/>
  <c r="AY96" i="111"/>
  <c r="AZ96" i="111"/>
  <c r="BA96" i="111"/>
  <c r="BB96" i="111"/>
  <c r="AT97" i="111"/>
  <c r="AU97" i="111"/>
  <c r="AV97" i="111"/>
  <c r="AW97" i="111"/>
  <c r="AX97" i="111"/>
  <c r="AY97" i="111"/>
  <c r="AZ97" i="111"/>
  <c r="BA97" i="111"/>
  <c r="BB97" i="111"/>
  <c r="AT98" i="111"/>
  <c r="AU98" i="111"/>
  <c r="AV98" i="111"/>
  <c r="AW98" i="111"/>
  <c r="AX98" i="111"/>
  <c r="AY98" i="111"/>
  <c r="AZ98" i="111"/>
  <c r="BA98" i="111"/>
  <c r="BB98" i="111"/>
  <c r="AT99" i="111"/>
  <c r="AU99" i="111"/>
  <c r="AV99" i="111"/>
  <c r="AW99" i="111"/>
  <c r="AX99" i="111"/>
  <c r="AY99" i="111"/>
  <c r="AZ99" i="111"/>
  <c r="BA99" i="111"/>
  <c r="BB99" i="111"/>
  <c r="AT100" i="111"/>
  <c r="AU100" i="111"/>
  <c r="AV100" i="111"/>
  <c r="AW100" i="111"/>
  <c r="AX100" i="111"/>
  <c r="AY100" i="111"/>
  <c r="AZ100" i="111"/>
  <c r="BA100" i="111"/>
  <c r="BB100" i="111"/>
  <c r="AT101" i="111"/>
  <c r="AU101" i="111"/>
  <c r="AV101" i="111"/>
  <c r="AW101" i="111"/>
  <c r="AX101" i="111"/>
  <c r="AY101" i="111"/>
  <c r="AZ101" i="111"/>
  <c r="BA101" i="111"/>
  <c r="BB101" i="111"/>
  <c r="AT102" i="111"/>
  <c r="AU102" i="111"/>
  <c r="AV102" i="111"/>
  <c r="AW102" i="111"/>
  <c r="AX102" i="111"/>
  <c r="AY102" i="111"/>
  <c r="AZ102" i="111"/>
  <c r="BA102" i="111"/>
  <c r="BB102" i="111"/>
  <c r="AT103" i="111"/>
  <c r="AU103" i="111"/>
  <c r="AV103" i="111"/>
  <c r="AW103" i="111"/>
  <c r="AX103" i="111"/>
  <c r="AY103" i="111"/>
  <c r="AZ103" i="111"/>
  <c r="BA103" i="111"/>
  <c r="BB103" i="111"/>
  <c r="AT104" i="111"/>
  <c r="AU104" i="111"/>
  <c r="AV104" i="111"/>
  <c r="AW104" i="111"/>
  <c r="AX104" i="111"/>
  <c r="AY104" i="111"/>
  <c r="AZ104" i="111"/>
  <c r="BA104" i="111"/>
  <c r="BB104" i="111"/>
  <c r="AT105" i="111"/>
  <c r="AU105" i="111"/>
  <c r="AV105" i="111"/>
  <c r="AW105" i="111"/>
  <c r="AX105" i="111"/>
  <c r="AY105" i="111"/>
  <c r="AZ105" i="111"/>
  <c r="BA105" i="111"/>
  <c r="BB105" i="111"/>
  <c r="AT106" i="111"/>
  <c r="AU106" i="111"/>
  <c r="AV106" i="111"/>
  <c r="AW106" i="111"/>
  <c r="AX106" i="111"/>
  <c r="AY106" i="111"/>
  <c r="AZ106" i="111"/>
  <c r="BA106" i="111"/>
  <c r="BB106" i="111"/>
  <c r="AT107" i="111"/>
  <c r="AU107" i="111"/>
  <c r="AV107" i="111"/>
  <c r="AW107" i="111"/>
  <c r="AX107" i="111"/>
  <c r="AY107" i="111"/>
  <c r="AZ107" i="111"/>
  <c r="BA107" i="111"/>
  <c r="BB107" i="111"/>
  <c r="AT108" i="111"/>
  <c r="AU108" i="111"/>
  <c r="AV108" i="111"/>
  <c r="AW108" i="111"/>
  <c r="AX108" i="111"/>
  <c r="AY108" i="111"/>
  <c r="AZ108" i="111"/>
  <c r="BA108" i="111"/>
  <c r="BB108" i="111"/>
  <c r="AT109" i="111"/>
  <c r="AU109" i="111"/>
  <c r="AV109" i="111"/>
  <c r="AW109" i="111"/>
  <c r="AX109" i="111"/>
  <c r="AY109" i="111"/>
  <c r="AZ109" i="111"/>
  <c r="BA109" i="111"/>
  <c r="BB109" i="111"/>
  <c r="AT110" i="111"/>
  <c r="AU110" i="111"/>
  <c r="AV110" i="111"/>
  <c r="AW110" i="111"/>
  <c r="AX110" i="111"/>
  <c r="AY110" i="111"/>
  <c r="AZ110" i="111"/>
  <c r="BA110" i="111"/>
  <c r="BB110" i="111"/>
  <c r="AT111" i="111"/>
  <c r="AU111" i="111"/>
  <c r="AV111" i="111"/>
  <c r="AW111" i="111"/>
  <c r="AX111" i="111"/>
  <c r="AY111" i="111"/>
  <c r="AZ111" i="111"/>
  <c r="BA111" i="111"/>
  <c r="BB111" i="111"/>
  <c r="AT112" i="111"/>
  <c r="AU112" i="111"/>
  <c r="AV112" i="111"/>
  <c r="AW112" i="111"/>
  <c r="AX112" i="111"/>
  <c r="AY112" i="111"/>
  <c r="AZ112" i="111"/>
  <c r="BA112" i="111"/>
  <c r="BB112" i="111"/>
  <c r="AT113" i="111"/>
  <c r="AU113" i="111"/>
  <c r="AV113" i="111"/>
  <c r="AW113" i="111"/>
  <c r="AX113" i="111"/>
  <c r="AY113" i="111"/>
  <c r="AZ113" i="111"/>
  <c r="BA113" i="111"/>
  <c r="BB113" i="111"/>
  <c r="AT114" i="111"/>
  <c r="AU114" i="111"/>
  <c r="AV114" i="111"/>
  <c r="AW114" i="111"/>
  <c r="AX114" i="111"/>
  <c r="AY114" i="111"/>
  <c r="AZ114" i="111"/>
  <c r="BA114" i="111"/>
  <c r="BB114" i="111"/>
  <c r="AT115" i="111"/>
  <c r="AU115" i="111"/>
  <c r="AV115" i="111"/>
  <c r="AW115" i="111"/>
  <c r="AX115" i="111"/>
  <c r="AY115" i="111"/>
  <c r="AZ115" i="111"/>
  <c r="BA115" i="111"/>
  <c r="BB115" i="111"/>
  <c r="AT116" i="111"/>
  <c r="AU116" i="111"/>
  <c r="AV116" i="111"/>
  <c r="AW116" i="111"/>
  <c r="AX116" i="111"/>
  <c r="AY116" i="111"/>
  <c r="AZ116" i="111"/>
  <c r="BA116" i="111"/>
  <c r="BB116" i="111"/>
  <c r="AT117" i="111"/>
  <c r="AU117" i="111"/>
  <c r="AV117" i="111"/>
  <c r="AW117" i="111"/>
  <c r="AX117" i="111"/>
  <c r="AY117" i="111"/>
  <c r="AZ117" i="111"/>
  <c r="BA117" i="111"/>
  <c r="BB117" i="111"/>
  <c r="AT118" i="111"/>
  <c r="AU118" i="111"/>
  <c r="AV118" i="111"/>
  <c r="AW118" i="111"/>
  <c r="AX118" i="111"/>
  <c r="AY118" i="111"/>
  <c r="AZ118" i="111"/>
  <c r="BA118" i="111"/>
  <c r="BB118" i="111"/>
  <c r="AT119" i="111"/>
  <c r="AU119" i="111"/>
  <c r="AV119" i="111"/>
  <c r="AW119" i="111"/>
  <c r="AX119" i="111"/>
  <c r="AY119" i="111"/>
  <c r="AZ119" i="111"/>
  <c r="BA119" i="111"/>
  <c r="BB119" i="111"/>
  <c r="AT120" i="111"/>
  <c r="AU120" i="111"/>
  <c r="AV120" i="111"/>
  <c r="AW120" i="111"/>
  <c r="AX120" i="111"/>
  <c r="AY120" i="111"/>
  <c r="AZ120" i="111"/>
  <c r="BA120" i="111"/>
  <c r="BB120" i="111"/>
  <c r="AT121" i="111"/>
  <c r="AU121" i="111"/>
  <c r="AV121" i="111"/>
  <c r="AW121" i="111"/>
  <c r="AX121" i="111"/>
  <c r="AY121" i="111"/>
  <c r="AZ121" i="111"/>
  <c r="BA121" i="111"/>
  <c r="BB121" i="111"/>
  <c r="AT122" i="111"/>
  <c r="AU122" i="111"/>
  <c r="AV122" i="111"/>
  <c r="AW122" i="111"/>
  <c r="AX122" i="111"/>
  <c r="AY122" i="111"/>
  <c r="AZ122" i="111"/>
  <c r="BA122" i="111"/>
  <c r="BB122" i="111"/>
  <c r="AT123" i="111"/>
  <c r="AU123" i="111"/>
  <c r="AV123" i="111"/>
  <c r="AW123" i="111"/>
  <c r="AX123" i="111"/>
  <c r="AY123" i="111"/>
  <c r="AZ123" i="111"/>
  <c r="BA123" i="111"/>
  <c r="BB123" i="111"/>
  <c r="AT124" i="111"/>
  <c r="AU124" i="111"/>
  <c r="AV124" i="111"/>
  <c r="AW124" i="111"/>
  <c r="AX124" i="111"/>
  <c r="AY124" i="111"/>
  <c r="AZ124" i="111"/>
  <c r="BA124" i="111"/>
  <c r="BB124" i="111"/>
  <c r="AT125" i="111"/>
  <c r="AU125" i="111"/>
  <c r="AV125" i="111"/>
  <c r="AW125" i="111"/>
  <c r="AX125" i="111"/>
  <c r="AY125" i="111"/>
  <c r="AZ125" i="111"/>
  <c r="BA125" i="111"/>
  <c r="BB125" i="111"/>
  <c r="AT126" i="111"/>
  <c r="AU126" i="111"/>
  <c r="AV126" i="111"/>
  <c r="AW126" i="111"/>
  <c r="AX126" i="111"/>
  <c r="AY126" i="111"/>
  <c r="AZ126" i="111"/>
  <c r="BA126" i="111"/>
  <c r="BB126" i="111"/>
  <c r="AT127" i="111"/>
  <c r="AU127" i="111"/>
  <c r="AV127" i="111"/>
  <c r="AW127" i="111"/>
  <c r="AX127" i="111"/>
  <c r="AY127" i="111"/>
  <c r="AZ127" i="111"/>
  <c r="BA127" i="111"/>
  <c r="BB127" i="111"/>
  <c r="AT128" i="111"/>
  <c r="AU128" i="111"/>
  <c r="AV128" i="111"/>
  <c r="AW128" i="111"/>
  <c r="AX128" i="111"/>
  <c r="AY128" i="111"/>
  <c r="AZ128" i="111"/>
  <c r="BA128" i="111"/>
  <c r="BB128" i="111"/>
  <c r="AT129" i="111"/>
  <c r="AU129" i="111"/>
  <c r="AV129" i="111"/>
  <c r="AW129" i="111"/>
  <c r="AX129" i="111"/>
  <c r="AY129" i="111"/>
  <c r="AZ129" i="111"/>
  <c r="BA129" i="111"/>
  <c r="BB129" i="111"/>
  <c r="AT130" i="111"/>
  <c r="AU130" i="111"/>
  <c r="AV130" i="111"/>
  <c r="AW130" i="111"/>
  <c r="AX130" i="111"/>
  <c r="AY130" i="111"/>
  <c r="AZ130" i="111"/>
  <c r="BA130" i="111"/>
  <c r="BB130" i="111"/>
  <c r="AT131" i="111"/>
  <c r="AU131" i="111"/>
  <c r="AV131" i="111"/>
  <c r="AW131" i="111"/>
  <c r="AX131" i="111"/>
  <c r="AY131" i="111"/>
  <c r="AZ131" i="111"/>
  <c r="BA131" i="111"/>
  <c r="BB131" i="111"/>
  <c r="AT132" i="111"/>
  <c r="AU132" i="111"/>
  <c r="AV132" i="111"/>
  <c r="AW132" i="111"/>
  <c r="AX132" i="111"/>
  <c r="AY132" i="111"/>
  <c r="AZ132" i="111"/>
  <c r="BA132" i="111"/>
  <c r="BB132" i="111"/>
  <c r="AT133" i="111"/>
  <c r="AU133" i="111"/>
  <c r="AV133" i="111"/>
  <c r="AW133" i="111"/>
  <c r="AX133" i="111"/>
  <c r="AY133" i="111"/>
  <c r="AZ133" i="111"/>
  <c r="BA133" i="111"/>
  <c r="BB133" i="111"/>
  <c r="AT134" i="111"/>
  <c r="AU134" i="111"/>
  <c r="AV134" i="111"/>
  <c r="AW134" i="111"/>
  <c r="AX134" i="111"/>
  <c r="AY134" i="111"/>
  <c r="AZ134" i="111"/>
  <c r="BA134" i="111"/>
  <c r="BB134" i="111"/>
  <c r="AT135" i="111"/>
  <c r="AU135" i="111"/>
  <c r="AV135" i="111"/>
  <c r="AW135" i="111"/>
  <c r="AX135" i="111"/>
  <c r="AY135" i="111"/>
  <c r="AZ135" i="111"/>
  <c r="BA135" i="111"/>
  <c r="BB135" i="111"/>
  <c r="AT136" i="111"/>
  <c r="AU136" i="111"/>
  <c r="AV136" i="111"/>
  <c r="AW136" i="111"/>
  <c r="AX136" i="111"/>
  <c r="AY136" i="111"/>
  <c r="AZ136" i="111"/>
  <c r="BA136" i="111"/>
  <c r="BB136" i="111"/>
  <c r="AT137" i="111"/>
  <c r="AU137" i="111"/>
  <c r="AV137" i="111"/>
  <c r="AW137" i="111"/>
  <c r="AX137" i="111"/>
  <c r="AY137" i="111"/>
  <c r="AZ137" i="111"/>
  <c r="BA137" i="111"/>
  <c r="BB137" i="111"/>
  <c r="AT138" i="111"/>
  <c r="AU138" i="111"/>
  <c r="AV138" i="111"/>
  <c r="AW138" i="111"/>
  <c r="AX138" i="111"/>
  <c r="AY138" i="111"/>
  <c r="AZ138" i="111"/>
  <c r="BA138" i="111"/>
  <c r="BB138" i="111"/>
  <c r="AT139" i="111"/>
  <c r="AU139" i="111"/>
  <c r="AV139" i="111"/>
  <c r="AW139" i="111"/>
  <c r="AX139" i="111"/>
  <c r="AY139" i="111"/>
  <c r="AZ139" i="111"/>
  <c r="BA139" i="111"/>
  <c r="BB139" i="111"/>
  <c r="AT140" i="111"/>
  <c r="AU140" i="111"/>
  <c r="AV140" i="111"/>
  <c r="AW140" i="111"/>
  <c r="AX140" i="111"/>
  <c r="AY140" i="111"/>
  <c r="AZ140" i="111"/>
  <c r="BA140" i="111"/>
  <c r="BB140" i="111"/>
  <c r="AT141" i="111"/>
  <c r="AU141" i="111"/>
  <c r="AV141" i="111"/>
  <c r="AW141" i="111"/>
  <c r="AX141" i="111"/>
  <c r="AY141" i="111"/>
  <c r="AZ141" i="111"/>
  <c r="BA141" i="111"/>
  <c r="BB141" i="111"/>
  <c r="AT142" i="111"/>
  <c r="AU142" i="111"/>
  <c r="AV142" i="111"/>
  <c r="AW142" i="111"/>
  <c r="AX142" i="111"/>
  <c r="AY142" i="111"/>
  <c r="AZ142" i="111"/>
  <c r="BA142" i="111"/>
  <c r="BB142" i="111"/>
  <c r="AT143" i="111"/>
  <c r="AU143" i="111"/>
  <c r="AV143" i="111"/>
  <c r="AW143" i="111"/>
  <c r="AX143" i="111"/>
  <c r="AY143" i="111"/>
  <c r="AZ143" i="111"/>
  <c r="BA143" i="111"/>
  <c r="BB143" i="111"/>
  <c r="AT144" i="111"/>
  <c r="AU144" i="111"/>
  <c r="AV144" i="111"/>
  <c r="AW144" i="111"/>
  <c r="AX144" i="111"/>
  <c r="AY144" i="111"/>
  <c r="AZ144" i="111"/>
  <c r="BA144" i="111"/>
  <c r="BB144" i="111"/>
  <c r="AT145" i="111"/>
  <c r="AU145" i="111"/>
  <c r="AV145" i="111"/>
  <c r="AW145" i="111"/>
  <c r="AX145" i="111"/>
  <c r="AY145" i="111"/>
  <c r="AZ145" i="111"/>
  <c r="BA145" i="111"/>
  <c r="BB145" i="111"/>
  <c r="AT146" i="111"/>
  <c r="AU146" i="111"/>
  <c r="AV146" i="111"/>
  <c r="AW146" i="111"/>
  <c r="AX146" i="111"/>
  <c r="AY146" i="111"/>
  <c r="AZ146" i="111"/>
  <c r="BA146" i="111"/>
  <c r="BB146" i="111"/>
  <c r="AT147" i="111"/>
  <c r="AU147" i="111"/>
  <c r="AV147" i="111"/>
  <c r="AW147" i="111"/>
  <c r="AX147" i="111"/>
  <c r="AY147" i="111"/>
  <c r="AZ147" i="111"/>
  <c r="BA147" i="111"/>
  <c r="BB147" i="111"/>
  <c r="AT148" i="111"/>
  <c r="AU148" i="111"/>
  <c r="AV148" i="111"/>
  <c r="AW148" i="111"/>
  <c r="AX148" i="111"/>
  <c r="AY148" i="111"/>
  <c r="AZ148" i="111"/>
  <c r="BA148" i="111"/>
  <c r="BB148" i="111"/>
  <c r="AT149" i="111"/>
  <c r="AU149" i="111"/>
  <c r="AV149" i="111"/>
  <c r="AW149" i="111"/>
  <c r="AX149" i="111"/>
  <c r="AY149" i="111"/>
  <c r="AZ149" i="111"/>
  <c r="BA149" i="111"/>
  <c r="BB149" i="111"/>
  <c r="AT150" i="111"/>
  <c r="AU150" i="111"/>
  <c r="AV150" i="111"/>
  <c r="AW150" i="111"/>
  <c r="AX150" i="111"/>
  <c r="AY150" i="111"/>
  <c r="AZ150" i="111"/>
  <c r="BA150" i="111"/>
  <c r="BB150" i="111"/>
  <c r="AT151" i="111"/>
  <c r="AU151" i="111"/>
  <c r="AV151" i="111"/>
  <c r="AW151" i="111"/>
  <c r="AX151" i="111"/>
  <c r="AY151" i="111"/>
  <c r="AZ151" i="111"/>
  <c r="BA151" i="111"/>
  <c r="BB151" i="111"/>
  <c r="AT152" i="111"/>
  <c r="AU152" i="111"/>
  <c r="AV152" i="111"/>
  <c r="AW152" i="111"/>
  <c r="AX152" i="111"/>
  <c r="AY152" i="111"/>
  <c r="AZ152" i="111"/>
  <c r="BA152" i="111"/>
  <c r="BB152" i="111"/>
  <c r="AT153" i="111"/>
  <c r="AU153" i="111"/>
  <c r="AV153" i="111"/>
  <c r="AW153" i="111"/>
  <c r="AX153" i="111"/>
  <c r="AY153" i="111"/>
  <c r="AZ153" i="111"/>
  <c r="BA153" i="111"/>
  <c r="BB153" i="111"/>
  <c r="AT154" i="111"/>
  <c r="AU154" i="111"/>
  <c r="AV154" i="111"/>
  <c r="AW154" i="111"/>
  <c r="AX154" i="111"/>
  <c r="AY154" i="111"/>
  <c r="AZ154" i="111"/>
  <c r="BA154" i="111"/>
  <c r="BB154" i="111"/>
  <c r="AT155" i="111"/>
  <c r="AU155" i="111"/>
  <c r="AV155" i="111"/>
  <c r="AW155" i="111"/>
  <c r="AX155" i="111"/>
  <c r="AY155" i="111"/>
  <c r="AZ155" i="111"/>
  <c r="BA155" i="111"/>
  <c r="BB155" i="111"/>
  <c r="AT156" i="111"/>
  <c r="AU156" i="111"/>
  <c r="AV156" i="111"/>
  <c r="AW156" i="111"/>
  <c r="AX156" i="111"/>
  <c r="AY156" i="111"/>
  <c r="AZ156" i="111"/>
  <c r="BA156" i="111"/>
  <c r="BB156" i="111"/>
  <c r="AT157" i="111"/>
  <c r="AU157" i="111"/>
  <c r="AV157" i="111"/>
  <c r="AW157" i="111"/>
  <c r="AX157" i="111"/>
  <c r="AY157" i="111"/>
  <c r="AZ157" i="111"/>
  <c r="BA157" i="111"/>
  <c r="BB157" i="111"/>
  <c r="AT158" i="111"/>
  <c r="AU158" i="111"/>
  <c r="AV158" i="111"/>
  <c r="AW158" i="111"/>
  <c r="AX158" i="111"/>
  <c r="AY158" i="111"/>
  <c r="AZ158" i="111"/>
  <c r="BA158" i="111"/>
  <c r="BB158" i="111"/>
  <c r="AT159" i="111"/>
  <c r="AU159" i="111"/>
  <c r="AV159" i="111"/>
  <c r="AW159" i="111"/>
  <c r="AX159" i="111"/>
  <c r="AY159" i="111"/>
  <c r="AZ159" i="111"/>
  <c r="BA159" i="111"/>
  <c r="BB159" i="111"/>
  <c r="AT160" i="111"/>
  <c r="AU160" i="111"/>
  <c r="AV160" i="111"/>
  <c r="AW160" i="111"/>
  <c r="AX160" i="111"/>
  <c r="AY160" i="111"/>
  <c r="AZ160" i="111"/>
  <c r="BA160" i="111"/>
  <c r="BB160" i="111"/>
  <c r="AT161" i="111"/>
  <c r="AU161" i="111"/>
  <c r="AV161" i="111"/>
  <c r="AW161" i="111"/>
  <c r="AX161" i="111"/>
  <c r="AY161" i="111"/>
  <c r="AZ161" i="111"/>
  <c r="BA161" i="111"/>
  <c r="BB161" i="111"/>
  <c r="AT162" i="111"/>
  <c r="AU162" i="111"/>
  <c r="AV162" i="111"/>
  <c r="AW162" i="111"/>
  <c r="AX162" i="111"/>
  <c r="AY162" i="111"/>
  <c r="AZ162" i="111"/>
  <c r="BA162" i="111"/>
  <c r="BB162" i="111"/>
  <c r="AT163" i="111"/>
  <c r="AU163" i="111"/>
  <c r="AV163" i="111"/>
  <c r="AW163" i="111"/>
  <c r="AX163" i="111"/>
  <c r="AY163" i="111"/>
  <c r="AZ163" i="111"/>
  <c r="BA163" i="111"/>
  <c r="BB163" i="111"/>
  <c r="AT164" i="111"/>
  <c r="AU164" i="111"/>
  <c r="AV164" i="111"/>
  <c r="AW164" i="111"/>
  <c r="AX164" i="111"/>
  <c r="AY164" i="111"/>
  <c r="AZ164" i="111"/>
  <c r="BA164" i="111"/>
  <c r="BB164" i="111"/>
  <c r="AT165" i="111"/>
  <c r="AU165" i="111"/>
  <c r="AV165" i="111"/>
  <c r="AW165" i="111"/>
  <c r="AX165" i="111"/>
  <c r="AY165" i="111"/>
  <c r="AZ165" i="111"/>
  <c r="BA165" i="111"/>
  <c r="BB165" i="111"/>
  <c r="AT166" i="111"/>
  <c r="AU166" i="111"/>
  <c r="AV166" i="111"/>
  <c r="AW166" i="111"/>
  <c r="AX166" i="111"/>
  <c r="AY166" i="111"/>
  <c r="AZ166" i="111"/>
  <c r="BA166" i="111"/>
  <c r="BB166" i="111"/>
  <c r="AT167" i="111"/>
  <c r="AU167" i="111"/>
  <c r="AV167" i="111"/>
  <c r="AW167" i="111"/>
  <c r="AX167" i="111"/>
  <c r="AY167" i="111"/>
  <c r="AZ167" i="111"/>
  <c r="BA167" i="111"/>
  <c r="BB167" i="111"/>
  <c r="AT168" i="111"/>
  <c r="AU168" i="111"/>
  <c r="AV168" i="111"/>
  <c r="AW168" i="111"/>
  <c r="AX168" i="111"/>
  <c r="AY168" i="111"/>
  <c r="AZ168" i="111"/>
  <c r="BA168" i="111"/>
  <c r="BB168" i="111"/>
  <c r="AT169" i="111"/>
  <c r="AU169" i="111"/>
  <c r="AV169" i="111"/>
  <c r="AW169" i="111"/>
  <c r="AX169" i="111"/>
  <c r="AY169" i="111"/>
  <c r="AZ169" i="111"/>
  <c r="BA169" i="111"/>
  <c r="BB169" i="111"/>
  <c r="AT170" i="111"/>
  <c r="AU170" i="111"/>
  <c r="AV170" i="111"/>
  <c r="AW170" i="111"/>
  <c r="AX170" i="111"/>
  <c r="AY170" i="111"/>
  <c r="AZ170" i="111"/>
  <c r="BA170" i="111"/>
  <c r="BB170" i="111"/>
  <c r="AT171" i="111"/>
  <c r="AU171" i="111"/>
  <c r="AV171" i="111"/>
  <c r="AW171" i="111"/>
  <c r="AX171" i="111"/>
  <c r="AY171" i="111"/>
  <c r="AZ171" i="111"/>
  <c r="BA171" i="111"/>
  <c r="BB171" i="111"/>
  <c r="AT172" i="111"/>
  <c r="AU172" i="111"/>
  <c r="AV172" i="111"/>
  <c r="AW172" i="111"/>
  <c r="AX172" i="111"/>
  <c r="AY172" i="111"/>
  <c r="AZ172" i="111"/>
  <c r="BA172" i="111"/>
  <c r="BB172" i="111"/>
  <c r="AT173" i="111"/>
  <c r="AU173" i="111"/>
  <c r="AV173" i="111"/>
  <c r="AW173" i="111"/>
  <c r="AX173" i="111"/>
  <c r="AY173" i="111"/>
  <c r="AZ173" i="111"/>
  <c r="BA173" i="111"/>
  <c r="BB173" i="111"/>
  <c r="AT174" i="111"/>
  <c r="AU174" i="111"/>
  <c r="AV174" i="111"/>
  <c r="AW174" i="111"/>
  <c r="AX174" i="111"/>
  <c r="AY174" i="111"/>
  <c r="AZ174" i="111"/>
  <c r="BA174" i="111"/>
  <c r="BB174" i="111"/>
  <c r="AT175" i="111"/>
  <c r="AU175" i="111"/>
  <c r="AV175" i="111"/>
  <c r="AW175" i="111"/>
  <c r="AX175" i="111"/>
  <c r="AY175" i="111"/>
  <c r="AZ175" i="111"/>
  <c r="BA175" i="111"/>
  <c r="BB175" i="111"/>
  <c r="AT176" i="111"/>
  <c r="AU176" i="111"/>
  <c r="AV176" i="111"/>
  <c r="AW176" i="111"/>
  <c r="AX176" i="111"/>
  <c r="AY176" i="111"/>
  <c r="AZ176" i="111"/>
  <c r="BA176" i="111"/>
  <c r="BB176" i="111"/>
  <c r="AT177" i="111"/>
  <c r="AU177" i="111"/>
  <c r="AV177" i="111"/>
  <c r="AW177" i="111"/>
  <c r="AX177" i="111"/>
  <c r="AY177" i="111"/>
  <c r="AZ177" i="111"/>
  <c r="BA177" i="111"/>
  <c r="BB177" i="111"/>
  <c r="AT178" i="111"/>
  <c r="AU178" i="111"/>
  <c r="AV178" i="111"/>
  <c r="AW178" i="111"/>
  <c r="AX178" i="111"/>
  <c r="AY178" i="111"/>
  <c r="AZ178" i="111"/>
  <c r="BA178" i="111"/>
  <c r="BB178" i="111"/>
  <c r="AT179" i="111"/>
  <c r="AU179" i="111"/>
  <c r="AV179" i="111"/>
  <c r="AW179" i="111"/>
  <c r="AX179" i="111"/>
  <c r="AY179" i="111"/>
  <c r="AZ179" i="111"/>
  <c r="BA179" i="111"/>
  <c r="BB179" i="111"/>
  <c r="AT180" i="111"/>
  <c r="AU180" i="111"/>
  <c r="AV180" i="111"/>
  <c r="AW180" i="111"/>
  <c r="AX180" i="111"/>
  <c r="AY180" i="111"/>
  <c r="AZ180" i="111"/>
  <c r="BA180" i="111"/>
  <c r="BB180" i="111"/>
  <c r="AT181" i="111"/>
  <c r="AU181" i="111"/>
  <c r="AV181" i="111"/>
  <c r="AW181" i="111"/>
  <c r="AX181" i="111"/>
  <c r="AY181" i="111"/>
  <c r="AZ181" i="111"/>
  <c r="BA181" i="111"/>
  <c r="BB181" i="111"/>
  <c r="AT182" i="111"/>
  <c r="AU182" i="111"/>
  <c r="AV182" i="111"/>
  <c r="AW182" i="111"/>
  <c r="AX182" i="111"/>
  <c r="AY182" i="111"/>
  <c r="AZ182" i="111"/>
  <c r="BA182" i="111"/>
  <c r="BB182" i="111"/>
  <c r="AT183" i="111"/>
  <c r="AU183" i="111"/>
  <c r="AV183" i="111"/>
  <c r="AW183" i="111"/>
  <c r="AX183" i="111"/>
  <c r="AY183" i="111"/>
  <c r="AZ183" i="111"/>
  <c r="BA183" i="111"/>
  <c r="BB183" i="111"/>
  <c r="AT184" i="111"/>
  <c r="AU184" i="111"/>
  <c r="AV184" i="111"/>
  <c r="AW184" i="111"/>
  <c r="AX184" i="111"/>
  <c r="AY184" i="111"/>
  <c r="AZ184" i="111"/>
  <c r="BA184" i="111"/>
  <c r="BB184" i="111"/>
  <c r="AT185" i="111"/>
  <c r="AU185" i="111"/>
  <c r="AV185" i="111"/>
  <c r="AW185" i="111"/>
  <c r="AX185" i="111"/>
  <c r="AY185" i="111"/>
  <c r="AZ185" i="111"/>
  <c r="BA185" i="111"/>
  <c r="BB185" i="111"/>
  <c r="AT186" i="111"/>
  <c r="AU186" i="111"/>
  <c r="AV186" i="111"/>
  <c r="AW186" i="111"/>
  <c r="AX186" i="111"/>
  <c r="AY186" i="111"/>
  <c r="AZ186" i="111"/>
  <c r="BA186" i="111"/>
  <c r="BB186" i="111"/>
  <c r="AT187" i="111"/>
  <c r="AU187" i="111"/>
  <c r="AV187" i="111"/>
  <c r="AW187" i="111"/>
  <c r="AX187" i="111"/>
  <c r="AY187" i="111"/>
  <c r="AZ187" i="111"/>
  <c r="BA187" i="111"/>
  <c r="BB187" i="111"/>
  <c r="AT188" i="111"/>
  <c r="AU188" i="111"/>
  <c r="AV188" i="111"/>
  <c r="AW188" i="111"/>
  <c r="AX188" i="111"/>
  <c r="AY188" i="111"/>
  <c r="AZ188" i="111"/>
  <c r="BA188" i="111"/>
  <c r="BB188" i="111"/>
  <c r="AT189" i="111"/>
  <c r="AU189" i="111"/>
  <c r="AV189" i="111"/>
  <c r="AW189" i="111"/>
  <c r="AX189" i="111"/>
  <c r="AY189" i="111"/>
  <c r="AZ189" i="111"/>
  <c r="BA189" i="111"/>
  <c r="BB189" i="111"/>
  <c r="AT190" i="111"/>
  <c r="AU190" i="111"/>
  <c r="AV190" i="111"/>
  <c r="AW190" i="111"/>
  <c r="AX190" i="111"/>
  <c r="AY190" i="111"/>
  <c r="AZ190" i="111"/>
  <c r="BA190" i="111"/>
  <c r="BB190" i="111"/>
  <c r="AT191" i="111"/>
  <c r="AU191" i="111"/>
  <c r="AV191" i="111"/>
  <c r="AW191" i="111"/>
  <c r="AX191" i="111"/>
  <c r="AY191" i="111"/>
  <c r="AZ191" i="111"/>
  <c r="BA191" i="111"/>
  <c r="BB191" i="111"/>
  <c r="AT192" i="111"/>
  <c r="AU192" i="111"/>
  <c r="AV192" i="111"/>
  <c r="AW192" i="111"/>
  <c r="AX192" i="111"/>
  <c r="AY192" i="111"/>
  <c r="AZ192" i="111"/>
  <c r="BA192" i="111"/>
  <c r="BB192" i="111"/>
  <c r="AT193" i="111"/>
  <c r="AU193" i="111"/>
  <c r="AV193" i="111"/>
  <c r="AW193" i="111"/>
  <c r="AX193" i="111"/>
  <c r="AY193" i="111"/>
  <c r="AZ193" i="111"/>
  <c r="BA193" i="111"/>
  <c r="BB193" i="111"/>
  <c r="AT194" i="111"/>
  <c r="AU194" i="111"/>
  <c r="AV194" i="111"/>
  <c r="AW194" i="111"/>
  <c r="AX194" i="111"/>
  <c r="AY194" i="111"/>
  <c r="AZ194" i="111"/>
  <c r="BA194" i="111"/>
  <c r="BB194" i="111"/>
  <c r="AT195" i="111"/>
  <c r="AU195" i="111"/>
  <c r="AV195" i="111"/>
  <c r="AW195" i="111"/>
  <c r="AX195" i="111"/>
  <c r="AY195" i="111"/>
  <c r="AZ195" i="111"/>
  <c r="BA195" i="111"/>
  <c r="BB195" i="111"/>
  <c r="AT196" i="111"/>
  <c r="AU196" i="111"/>
  <c r="AV196" i="111"/>
  <c r="AW196" i="111"/>
  <c r="AX196" i="111"/>
  <c r="AY196" i="111"/>
  <c r="AZ196" i="111"/>
  <c r="BA196" i="111"/>
  <c r="BB196" i="111"/>
  <c r="AT197" i="111"/>
  <c r="AU197" i="111"/>
  <c r="AV197" i="111"/>
  <c r="AW197" i="111"/>
  <c r="AX197" i="111"/>
  <c r="AY197" i="111"/>
  <c r="AZ197" i="111"/>
  <c r="BA197" i="111"/>
  <c r="BB197" i="111"/>
  <c r="AT198" i="111"/>
  <c r="AU198" i="111"/>
  <c r="AV198" i="111"/>
  <c r="AW198" i="111"/>
  <c r="AX198" i="111"/>
  <c r="AY198" i="111"/>
  <c r="AZ198" i="111"/>
  <c r="BA198" i="111"/>
  <c r="BB198" i="111"/>
  <c r="AT199" i="111"/>
  <c r="AU199" i="111"/>
  <c r="AV199" i="111"/>
  <c r="AW199" i="111"/>
  <c r="AX199" i="111"/>
  <c r="AY199" i="111"/>
  <c r="AZ199" i="111"/>
  <c r="BA199" i="111"/>
  <c r="BB199" i="111"/>
  <c r="AT200" i="111"/>
  <c r="AU200" i="111"/>
  <c r="AV200" i="111"/>
  <c r="AW200" i="111"/>
  <c r="AX200" i="111"/>
  <c r="AY200" i="111"/>
  <c r="AZ200" i="111"/>
  <c r="BA200" i="111"/>
  <c r="BB200" i="111"/>
  <c r="AT201" i="111"/>
  <c r="AU201" i="111"/>
  <c r="AV201" i="111"/>
  <c r="AW201" i="111"/>
  <c r="AX201" i="111"/>
  <c r="AY201" i="111"/>
  <c r="AZ201" i="111"/>
  <c r="BA201" i="111"/>
  <c r="BB201" i="111"/>
  <c r="AT202" i="111"/>
  <c r="AU202" i="111"/>
  <c r="AV202" i="111"/>
  <c r="AW202" i="111"/>
  <c r="AX202" i="111"/>
  <c r="AY202" i="111"/>
  <c r="AZ202" i="111"/>
  <c r="BA202" i="111"/>
  <c r="BB202" i="111"/>
  <c r="AT203" i="111"/>
  <c r="AU203" i="111"/>
  <c r="AV203" i="111"/>
  <c r="AW203" i="111"/>
  <c r="AX203" i="111"/>
  <c r="AY203" i="111"/>
  <c r="AZ203" i="111"/>
  <c r="BA203" i="111"/>
  <c r="BB203" i="111"/>
  <c r="AT204" i="111"/>
  <c r="AU204" i="111"/>
  <c r="AV204" i="111"/>
  <c r="AW204" i="111"/>
  <c r="AX204" i="111"/>
  <c r="AY204" i="111"/>
  <c r="AZ204" i="111"/>
  <c r="BA204" i="111"/>
  <c r="BB204" i="111"/>
  <c r="AT205" i="111"/>
  <c r="AU205" i="111"/>
  <c r="AV205" i="111"/>
  <c r="AW205" i="111"/>
  <c r="AX205" i="111"/>
  <c r="AY205" i="111"/>
  <c r="AZ205" i="111"/>
  <c r="BA205" i="111"/>
  <c r="BB205" i="111"/>
  <c r="AT206" i="111"/>
  <c r="AU206" i="111"/>
  <c r="AV206" i="111"/>
  <c r="AW206" i="111"/>
  <c r="AX206" i="111"/>
  <c r="AY206" i="111"/>
  <c r="AZ206" i="111"/>
  <c r="BA206" i="111"/>
  <c r="BB206" i="111"/>
  <c r="AT207" i="111"/>
  <c r="AU207" i="111"/>
  <c r="AV207" i="111"/>
  <c r="AW207" i="111"/>
  <c r="AX207" i="111"/>
  <c r="AY207" i="111"/>
  <c r="AZ207" i="111"/>
  <c r="BA207" i="111"/>
  <c r="BB207" i="111"/>
  <c r="AT208" i="111"/>
  <c r="AU208" i="111"/>
  <c r="AV208" i="111"/>
  <c r="AW208" i="111"/>
  <c r="AX208" i="111"/>
  <c r="AY208" i="111"/>
  <c r="AZ208" i="111"/>
  <c r="BA208" i="111"/>
  <c r="BB208" i="111"/>
  <c r="AT209" i="111"/>
  <c r="AU209" i="111"/>
  <c r="AV209" i="111"/>
  <c r="AW209" i="111"/>
  <c r="AX209" i="111"/>
  <c r="AY209" i="111"/>
  <c r="AZ209" i="111"/>
  <c r="BA209" i="111"/>
  <c r="BB209" i="111"/>
  <c r="AT210" i="111"/>
  <c r="AU210" i="111"/>
  <c r="AV210" i="111"/>
  <c r="AW210" i="111"/>
  <c r="AX210" i="111"/>
  <c r="AY210" i="111"/>
  <c r="AZ210" i="111"/>
  <c r="BA210" i="111"/>
  <c r="BB210" i="111"/>
  <c r="AT211" i="111"/>
  <c r="AU211" i="111"/>
  <c r="AV211" i="111"/>
  <c r="AW211" i="111"/>
  <c r="AX211" i="111"/>
  <c r="AY211" i="111"/>
  <c r="AZ211" i="111"/>
  <c r="BA211" i="111"/>
  <c r="BB211" i="111"/>
  <c r="AT212" i="111"/>
  <c r="AU212" i="111"/>
  <c r="AV212" i="111"/>
  <c r="AW212" i="111"/>
  <c r="AX212" i="111"/>
  <c r="AY212" i="111"/>
  <c r="AZ212" i="111"/>
  <c r="BA212" i="111"/>
  <c r="BB212" i="111"/>
  <c r="AT213" i="111"/>
  <c r="AU213" i="111"/>
  <c r="AV213" i="111"/>
  <c r="AW213" i="111"/>
  <c r="AX213" i="111"/>
  <c r="AY213" i="111"/>
  <c r="AZ213" i="111"/>
  <c r="BA213" i="111"/>
  <c r="BB213" i="111"/>
  <c r="AT214" i="111"/>
  <c r="AU214" i="111"/>
  <c r="AV214" i="111"/>
  <c r="AW214" i="111"/>
  <c r="AX214" i="111"/>
  <c r="AY214" i="111"/>
  <c r="AZ214" i="111"/>
  <c r="BA214" i="111"/>
  <c r="BB214" i="111"/>
  <c r="AT215" i="111"/>
  <c r="AU215" i="111"/>
  <c r="AV215" i="111"/>
  <c r="AW215" i="111"/>
  <c r="AX215" i="111"/>
  <c r="AY215" i="111"/>
  <c r="AZ215" i="111"/>
  <c r="BA215" i="111"/>
  <c r="BB215" i="111"/>
  <c r="AT216" i="111"/>
  <c r="AU216" i="111"/>
  <c r="AV216" i="111"/>
  <c r="AW216" i="111"/>
  <c r="AX216" i="111"/>
  <c r="AY216" i="111"/>
  <c r="AZ216" i="111"/>
  <c r="BA216" i="111"/>
  <c r="BB216" i="111"/>
  <c r="AT217" i="111"/>
  <c r="AU217" i="111"/>
  <c r="AV217" i="111"/>
  <c r="AW217" i="111"/>
  <c r="AX217" i="111"/>
  <c r="AY217" i="111"/>
  <c r="AZ217" i="111"/>
  <c r="BA217" i="111"/>
  <c r="BB217" i="111"/>
  <c r="AT218" i="111"/>
  <c r="AU218" i="111"/>
  <c r="AV218" i="111"/>
  <c r="AW218" i="111"/>
  <c r="AX218" i="111"/>
  <c r="AY218" i="111"/>
  <c r="AZ218" i="111"/>
  <c r="BA218" i="111"/>
  <c r="BB218" i="111"/>
  <c r="AT219" i="111"/>
  <c r="AU219" i="111"/>
  <c r="AV219" i="111"/>
  <c r="AW219" i="111"/>
  <c r="AX219" i="111"/>
  <c r="AY219" i="111"/>
  <c r="AZ219" i="111"/>
  <c r="BA219" i="111"/>
  <c r="BB219" i="111"/>
  <c r="AT220" i="111"/>
  <c r="AU220" i="111"/>
  <c r="AV220" i="111"/>
  <c r="AW220" i="111"/>
  <c r="AX220" i="111"/>
  <c r="AY220" i="111"/>
  <c r="AZ220" i="111"/>
  <c r="BA220" i="111"/>
  <c r="BB220" i="111"/>
  <c r="AT221" i="111"/>
  <c r="AU221" i="111"/>
  <c r="AV221" i="111"/>
  <c r="AW221" i="111"/>
  <c r="AX221" i="111"/>
  <c r="AY221" i="111"/>
  <c r="AZ221" i="111"/>
  <c r="BA221" i="111"/>
  <c r="BB221" i="111"/>
  <c r="AT222" i="111"/>
  <c r="AU222" i="111"/>
  <c r="AV222" i="111"/>
  <c r="AW222" i="111"/>
  <c r="AX222" i="111"/>
  <c r="AY222" i="111"/>
  <c r="AZ222" i="111"/>
  <c r="BA222" i="111"/>
  <c r="BB222" i="111"/>
  <c r="AT223" i="111"/>
  <c r="AU223" i="111"/>
  <c r="AV223" i="111"/>
  <c r="AW223" i="111"/>
  <c r="AX223" i="111"/>
  <c r="AY223" i="111"/>
  <c r="AZ223" i="111"/>
  <c r="BA223" i="111"/>
  <c r="BB223" i="111"/>
  <c r="AT224" i="111"/>
  <c r="AU224" i="111"/>
  <c r="AV224" i="111"/>
  <c r="AW224" i="111"/>
  <c r="AX224" i="111"/>
  <c r="AY224" i="111"/>
  <c r="AZ224" i="111"/>
  <c r="BA224" i="111"/>
  <c r="BB224" i="111"/>
  <c r="AT225" i="111"/>
  <c r="AU225" i="111"/>
  <c r="AV225" i="111"/>
  <c r="AW225" i="111"/>
  <c r="AX225" i="111"/>
  <c r="AY225" i="111"/>
  <c r="AZ225" i="111"/>
  <c r="BA225" i="111"/>
  <c r="BB225" i="111"/>
  <c r="AT226" i="111"/>
  <c r="AU226" i="111"/>
  <c r="AV226" i="111"/>
  <c r="AW226" i="111"/>
  <c r="AX226" i="111"/>
  <c r="AY226" i="111"/>
  <c r="AZ226" i="111"/>
  <c r="BA226" i="111"/>
  <c r="BB226" i="111"/>
  <c r="AT227" i="111"/>
  <c r="AU227" i="111"/>
  <c r="AV227" i="111"/>
  <c r="AW227" i="111"/>
  <c r="AX227" i="111"/>
  <c r="AY227" i="111"/>
  <c r="AZ227" i="111"/>
  <c r="BA227" i="111"/>
  <c r="BB227" i="111"/>
  <c r="AT228" i="111"/>
  <c r="AU228" i="111"/>
  <c r="AV228" i="111"/>
  <c r="AW228" i="111"/>
  <c r="AX228" i="111"/>
  <c r="AY228" i="111"/>
  <c r="AZ228" i="111"/>
  <c r="BA228" i="111"/>
  <c r="BB228" i="111"/>
  <c r="AT229" i="111"/>
  <c r="AU229" i="111"/>
  <c r="AV229" i="111"/>
  <c r="AW229" i="111"/>
  <c r="AX229" i="111"/>
  <c r="AY229" i="111"/>
  <c r="AZ229" i="111"/>
  <c r="BA229" i="111"/>
  <c r="BB229" i="111"/>
  <c r="AT230" i="111"/>
  <c r="AU230" i="111"/>
  <c r="AV230" i="111"/>
  <c r="AW230" i="111"/>
  <c r="AX230" i="111"/>
  <c r="AY230" i="111"/>
  <c r="AZ230" i="111"/>
  <c r="BA230" i="111"/>
  <c r="BB230" i="111"/>
  <c r="AT231" i="111"/>
  <c r="AU231" i="111"/>
  <c r="AV231" i="111"/>
  <c r="AW231" i="111"/>
  <c r="AX231" i="111"/>
  <c r="AY231" i="111"/>
  <c r="AZ231" i="111"/>
  <c r="BA231" i="111"/>
  <c r="BB231" i="111"/>
  <c r="AT232" i="111"/>
  <c r="AU232" i="111"/>
  <c r="AV232" i="111"/>
  <c r="AW232" i="111"/>
  <c r="AX232" i="111"/>
  <c r="AY232" i="111"/>
  <c r="AZ232" i="111"/>
  <c r="BA232" i="111"/>
  <c r="BB232" i="111"/>
  <c r="AT233" i="111"/>
  <c r="AU233" i="111"/>
  <c r="AV233" i="111"/>
  <c r="AW233" i="111"/>
  <c r="AX233" i="111"/>
  <c r="AY233" i="111"/>
  <c r="AZ233" i="111"/>
  <c r="BA233" i="111"/>
  <c r="BB233" i="111"/>
  <c r="AT234" i="111"/>
  <c r="AU234" i="111"/>
  <c r="AV234" i="111"/>
  <c r="AW234" i="111"/>
  <c r="AX234" i="111"/>
  <c r="AY234" i="111"/>
  <c r="AZ234" i="111"/>
  <c r="BA234" i="111"/>
  <c r="BB234" i="111"/>
  <c r="AT235" i="111"/>
  <c r="AU235" i="111"/>
  <c r="AV235" i="111"/>
  <c r="AW235" i="111"/>
  <c r="AX235" i="111"/>
  <c r="AY235" i="111"/>
  <c r="AZ235" i="111"/>
  <c r="BA235" i="111"/>
  <c r="BB235" i="111"/>
  <c r="AT236" i="111"/>
  <c r="AU236" i="111"/>
  <c r="AV236" i="111"/>
  <c r="AW236" i="111"/>
  <c r="AX236" i="111"/>
  <c r="AY236" i="111"/>
  <c r="AZ236" i="111"/>
  <c r="BA236" i="111"/>
  <c r="BB236" i="111"/>
  <c r="AT237" i="111"/>
  <c r="AU237" i="111"/>
  <c r="AV237" i="111"/>
  <c r="AW237" i="111"/>
  <c r="AX237" i="111"/>
  <c r="AY237" i="111"/>
  <c r="AZ237" i="111"/>
  <c r="BA237" i="111"/>
  <c r="BB237" i="111"/>
  <c r="AT238" i="111"/>
  <c r="AU238" i="111"/>
  <c r="AV238" i="111"/>
  <c r="AW238" i="111"/>
  <c r="AX238" i="111"/>
  <c r="AY238" i="111"/>
  <c r="AZ238" i="111"/>
  <c r="BA238" i="111"/>
  <c r="BB238" i="111"/>
  <c r="AT239" i="111"/>
  <c r="AU239" i="111"/>
  <c r="AV239" i="111"/>
  <c r="AW239" i="111"/>
  <c r="AX239" i="111"/>
  <c r="AY239" i="111"/>
  <c r="AZ239" i="111"/>
  <c r="BA239" i="111"/>
  <c r="BB239" i="111"/>
  <c r="AT240" i="111"/>
  <c r="AU240" i="111"/>
  <c r="AV240" i="111"/>
  <c r="AW240" i="111"/>
  <c r="AX240" i="111"/>
  <c r="AY240" i="111"/>
  <c r="AZ240" i="111"/>
  <c r="BA240" i="111"/>
  <c r="BB240" i="111"/>
  <c r="AT241" i="111"/>
  <c r="AU241" i="111"/>
  <c r="AV241" i="111"/>
  <c r="AW241" i="111"/>
  <c r="AX241" i="111"/>
  <c r="AY241" i="111"/>
  <c r="AZ241" i="111"/>
  <c r="BA241" i="111"/>
  <c r="BB241" i="111"/>
  <c r="AT242" i="111"/>
  <c r="AU242" i="111"/>
  <c r="AV242" i="111"/>
  <c r="AW242" i="111"/>
  <c r="AX242" i="111"/>
  <c r="AY242" i="111"/>
  <c r="AZ242" i="111"/>
  <c r="BA242" i="111"/>
  <c r="BB242" i="111"/>
  <c r="AT243" i="111"/>
  <c r="AU243" i="111"/>
  <c r="AV243" i="111"/>
  <c r="AW243" i="111"/>
  <c r="AX243" i="111"/>
  <c r="AY243" i="111"/>
  <c r="AZ243" i="111"/>
  <c r="BA243" i="111"/>
  <c r="BB243" i="111"/>
  <c r="AT244" i="111"/>
  <c r="AU244" i="111"/>
  <c r="AV244" i="111"/>
  <c r="AW244" i="111"/>
  <c r="AX244" i="111"/>
  <c r="AY244" i="111"/>
  <c r="AZ244" i="111"/>
  <c r="BA244" i="111"/>
  <c r="BB244" i="111"/>
  <c r="AT245" i="111"/>
  <c r="AU245" i="111"/>
  <c r="AV245" i="111"/>
  <c r="AW245" i="111"/>
  <c r="AX245" i="111"/>
  <c r="AY245" i="111"/>
  <c r="AZ245" i="111"/>
  <c r="BA245" i="111"/>
  <c r="BB245" i="111"/>
  <c r="AT246" i="111"/>
  <c r="AU246" i="111"/>
  <c r="AV246" i="111"/>
  <c r="AW246" i="111"/>
  <c r="AX246" i="111"/>
  <c r="AY246" i="111"/>
  <c r="AZ246" i="111"/>
  <c r="BA246" i="111"/>
  <c r="BB246" i="111"/>
  <c r="AT247" i="111"/>
  <c r="AU247" i="111"/>
  <c r="AV247" i="111"/>
  <c r="AW247" i="111"/>
  <c r="AX247" i="111"/>
  <c r="AY247" i="111"/>
  <c r="AZ247" i="111"/>
  <c r="BA247" i="111"/>
  <c r="BB247" i="111"/>
  <c r="AT248" i="111"/>
  <c r="AU248" i="111"/>
  <c r="AV248" i="111"/>
  <c r="AW248" i="111"/>
  <c r="AX248" i="111"/>
  <c r="AY248" i="111"/>
  <c r="AZ248" i="111"/>
  <c r="BA248" i="111"/>
  <c r="BB248" i="111"/>
  <c r="AT249" i="111"/>
  <c r="AU249" i="111"/>
  <c r="AV249" i="111"/>
  <c r="AW249" i="111"/>
  <c r="AX249" i="111"/>
  <c r="AY249" i="111"/>
  <c r="AZ249" i="111"/>
  <c r="BA249" i="111"/>
  <c r="BB249" i="111"/>
  <c r="AT250" i="111"/>
  <c r="AU250" i="111"/>
  <c r="AV250" i="111"/>
  <c r="AW250" i="111"/>
  <c r="AX250" i="111"/>
  <c r="AY250" i="111"/>
  <c r="AZ250" i="111"/>
  <c r="BA250" i="111"/>
  <c r="BB250" i="111"/>
  <c r="AT251" i="111"/>
  <c r="AU251" i="111"/>
  <c r="AV251" i="111"/>
  <c r="AW251" i="111"/>
  <c r="AX251" i="111"/>
  <c r="AY251" i="111"/>
  <c r="AZ251" i="111"/>
  <c r="BA251" i="111"/>
  <c r="BB251" i="111"/>
  <c r="AT252" i="111"/>
  <c r="AU252" i="111"/>
  <c r="AV252" i="111"/>
  <c r="AW252" i="111"/>
  <c r="AX252" i="111"/>
  <c r="AY252" i="111"/>
  <c r="AZ252" i="111"/>
  <c r="BA252" i="111"/>
  <c r="BB252" i="111"/>
  <c r="AT253" i="111"/>
  <c r="AU253" i="111"/>
  <c r="AV253" i="111"/>
  <c r="AW253" i="111"/>
  <c r="AX253" i="111"/>
  <c r="AY253" i="111"/>
  <c r="AZ253" i="111"/>
  <c r="BA253" i="111"/>
  <c r="BB253" i="111"/>
  <c r="AT254" i="111"/>
  <c r="AU254" i="111"/>
  <c r="AV254" i="111"/>
  <c r="AW254" i="111"/>
  <c r="AX254" i="111"/>
  <c r="AY254" i="111"/>
  <c r="AZ254" i="111"/>
  <c r="BA254" i="111"/>
  <c r="BB254" i="111"/>
  <c r="AT255" i="111"/>
  <c r="AU255" i="111"/>
  <c r="AV255" i="111"/>
  <c r="AW255" i="111"/>
  <c r="AX255" i="111"/>
  <c r="AY255" i="111"/>
  <c r="AZ255" i="111"/>
  <c r="BA255" i="111"/>
  <c r="BB255" i="111"/>
  <c r="AT256" i="111"/>
  <c r="AU256" i="111"/>
  <c r="AV256" i="111"/>
  <c r="AW256" i="111"/>
  <c r="AX256" i="111"/>
  <c r="AY256" i="111"/>
  <c r="AZ256" i="111"/>
  <c r="BA256" i="111"/>
  <c r="BB256" i="111"/>
  <c r="AT257" i="111"/>
  <c r="AU257" i="111"/>
  <c r="AV257" i="111"/>
  <c r="AW257" i="111"/>
  <c r="AX257" i="111"/>
  <c r="AY257" i="111"/>
  <c r="AZ257" i="111"/>
  <c r="BA257" i="111"/>
  <c r="BB257" i="111"/>
  <c r="AT258" i="111"/>
  <c r="AU258" i="111"/>
  <c r="AV258" i="111"/>
  <c r="AW258" i="111"/>
  <c r="AX258" i="111"/>
  <c r="AY258" i="111"/>
  <c r="AZ258" i="111"/>
  <c r="BA258" i="111"/>
  <c r="BB258" i="111"/>
  <c r="AT259" i="111"/>
  <c r="AU259" i="111"/>
  <c r="AV259" i="111"/>
  <c r="AW259" i="111"/>
  <c r="AX259" i="111"/>
  <c r="AY259" i="111"/>
  <c r="AZ259" i="111"/>
  <c r="BA259" i="111"/>
  <c r="BB259" i="111"/>
  <c r="AT260" i="111"/>
  <c r="AU260" i="111"/>
  <c r="AV260" i="111"/>
  <c r="AW260" i="111"/>
  <c r="AX260" i="111"/>
  <c r="AY260" i="111"/>
  <c r="AZ260" i="111"/>
  <c r="BA260" i="111"/>
  <c r="BB260" i="111"/>
  <c r="AT261" i="111"/>
  <c r="AU261" i="111"/>
  <c r="AV261" i="111"/>
  <c r="AW261" i="111"/>
  <c r="AX261" i="111"/>
  <c r="AY261" i="111"/>
  <c r="AZ261" i="111"/>
  <c r="BA261" i="111"/>
  <c r="BB261" i="111"/>
  <c r="AT262" i="111"/>
  <c r="AU262" i="111"/>
  <c r="AV262" i="111"/>
  <c r="AW262" i="111"/>
  <c r="AX262" i="111"/>
  <c r="AY262" i="111"/>
  <c r="AZ262" i="111"/>
  <c r="BA262" i="111"/>
  <c r="BB262" i="111"/>
  <c r="AT263" i="111"/>
  <c r="AU263" i="111"/>
  <c r="AV263" i="111"/>
  <c r="AW263" i="111"/>
  <c r="AX263" i="111"/>
  <c r="AY263" i="111"/>
  <c r="AZ263" i="111"/>
  <c r="BA263" i="111"/>
  <c r="BB263" i="111"/>
  <c r="AT264" i="111"/>
  <c r="AU264" i="111"/>
  <c r="AV264" i="111"/>
  <c r="AW264" i="111"/>
  <c r="AX264" i="111"/>
  <c r="AY264" i="111"/>
  <c r="AZ264" i="111"/>
  <c r="BA264" i="111"/>
  <c r="BB264" i="111"/>
  <c r="AT265" i="111"/>
  <c r="AU265" i="111"/>
  <c r="AV265" i="111"/>
  <c r="AW265" i="111"/>
  <c r="AX265" i="111"/>
  <c r="AY265" i="111"/>
  <c r="AZ265" i="111"/>
  <c r="BA265" i="111"/>
  <c r="BB265" i="111"/>
  <c r="AT266" i="111"/>
  <c r="AU266" i="111"/>
  <c r="AV266" i="111"/>
  <c r="AW266" i="111"/>
  <c r="AX266" i="111"/>
  <c r="AY266" i="111"/>
  <c r="AZ266" i="111"/>
  <c r="BA266" i="111"/>
  <c r="BB266" i="111"/>
  <c r="AT267" i="111"/>
  <c r="AU267" i="111"/>
  <c r="AV267" i="111"/>
  <c r="AW267" i="111"/>
  <c r="AX267" i="111"/>
  <c r="AY267" i="111"/>
  <c r="AZ267" i="111"/>
  <c r="BA267" i="111"/>
  <c r="BB267" i="111"/>
  <c r="AT268" i="111"/>
  <c r="AU268" i="111"/>
  <c r="AV268" i="111"/>
  <c r="AW268" i="111"/>
  <c r="AX268" i="111"/>
  <c r="AY268" i="111"/>
  <c r="AZ268" i="111"/>
  <c r="BA268" i="111"/>
  <c r="BB268" i="111"/>
  <c r="AT269" i="111"/>
  <c r="AU269" i="111"/>
  <c r="AV269" i="111"/>
  <c r="AW269" i="111"/>
  <c r="AX269" i="111"/>
  <c r="AY269" i="111"/>
  <c r="AZ269" i="111"/>
  <c r="BA269" i="111"/>
  <c r="BB269" i="111"/>
  <c r="AT270" i="111"/>
  <c r="AU270" i="111"/>
  <c r="AV270" i="111"/>
  <c r="AW270" i="111"/>
  <c r="AX270" i="111"/>
  <c r="AY270" i="111"/>
  <c r="AZ270" i="111"/>
  <c r="BA270" i="111"/>
  <c r="BB270" i="111"/>
  <c r="AT271" i="111"/>
  <c r="AU271" i="111"/>
  <c r="AV271" i="111"/>
  <c r="AW271" i="111"/>
  <c r="AX271" i="111"/>
  <c r="AY271" i="111"/>
  <c r="AZ271" i="111"/>
  <c r="BA271" i="111"/>
  <c r="BB271" i="111"/>
  <c r="AT272" i="111"/>
  <c r="AU272" i="111"/>
  <c r="AV272" i="111"/>
  <c r="AW272" i="111"/>
  <c r="AX272" i="111"/>
  <c r="AY272" i="111"/>
  <c r="AZ272" i="111"/>
  <c r="BA272" i="111"/>
  <c r="BB272" i="111"/>
  <c r="AT273" i="111"/>
  <c r="AU273" i="111"/>
  <c r="AV273" i="111"/>
  <c r="AW273" i="111"/>
  <c r="AX273" i="111"/>
  <c r="AY273" i="111"/>
  <c r="AZ273" i="111"/>
  <c r="BA273" i="111"/>
  <c r="BB273" i="111"/>
  <c r="AT274" i="111"/>
  <c r="AU274" i="111"/>
  <c r="AV274" i="111"/>
  <c r="AW274" i="111"/>
  <c r="AX274" i="111"/>
  <c r="AY274" i="111"/>
  <c r="AZ274" i="111"/>
  <c r="BA274" i="111"/>
  <c r="BB274" i="111"/>
  <c r="AT275" i="111"/>
  <c r="AU275" i="111"/>
  <c r="AV275" i="111"/>
  <c r="AW275" i="111"/>
  <c r="AX275" i="111"/>
  <c r="AY275" i="111"/>
  <c r="AZ275" i="111"/>
  <c r="BA275" i="111"/>
  <c r="BB275" i="111"/>
  <c r="AT276" i="111"/>
  <c r="AU276" i="111"/>
  <c r="AV276" i="111"/>
  <c r="AW276" i="111"/>
  <c r="AX276" i="111"/>
  <c r="AY276" i="111"/>
  <c r="AZ276" i="111"/>
  <c r="BA276" i="111"/>
  <c r="BB276" i="111"/>
  <c r="AT277" i="111"/>
  <c r="AU277" i="111"/>
  <c r="AV277" i="111"/>
  <c r="AW277" i="111"/>
  <c r="AX277" i="111"/>
  <c r="AY277" i="111"/>
  <c r="AZ277" i="111"/>
  <c r="BA277" i="111"/>
  <c r="BB277" i="111"/>
  <c r="AT278" i="111"/>
  <c r="AU278" i="111"/>
  <c r="AV278" i="111"/>
  <c r="AW278" i="111"/>
  <c r="AX278" i="111"/>
  <c r="AY278" i="111"/>
  <c r="AZ278" i="111"/>
  <c r="BA278" i="111"/>
  <c r="BB278" i="111"/>
  <c r="AT279" i="111"/>
  <c r="AU279" i="111"/>
  <c r="AV279" i="111"/>
  <c r="AW279" i="111"/>
  <c r="AX279" i="111"/>
  <c r="AY279" i="111"/>
  <c r="AZ279" i="111"/>
  <c r="BA279" i="111"/>
  <c r="BB279" i="111"/>
  <c r="AT280" i="111"/>
  <c r="AU280" i="111"/>
  <c r="AV280" i="111"/>
  <c r="AW280" i="111"/>
  <c r="AX280" i="111"/>
  <c r="AY280" i="111"/>
  <c r="AZ280" i="111"/>
  <c r="BA280" i="111"/>
  <c r="BB280" i="111"/>
  <c r="AU2" i="111"/>
  <c r="AV2" i="111"/>
  <c r="AW2" i="111"/>
  <c r="AX2" i="111"/>
  <c r="AY2" i="111"/>
  <c r="AZ2" i="111"/>
  <c r="BA2" i="111"/>
  <c r="BB2" i="111"/>
  <c r="AT2" i="111"/>
  <c r="B299" i="93" l="1"/>
  <c r="R299" i="93" s="1"/>
  <c r="B300" i="93"/>
  <c r="B301" i="93"/>
  <c r="B302" i="93"/>
  <c r="B303" i="93"/>
  <c r="R303" i="93" s="1"/>
  <c r="B304" i="93"/>
  <c r="B305" i="93"/>
  <c r="B306" i="93"/>
  <c r="B307" i="93"/>
  <c r="B308" i="93"/>
  <c r="R308" i="93" s="1"/>
  <c r="B309" i="93"/>
  <c r="B310" i="93"/>
  <c r="B311" i="93"/>
  <c r="B312" i="93"/>
  <c r="R312" i="93" s="1"/>
  <c r="B313" i="93"/>
  <c r="B314" i="93"/>
  <c r="B315" i="93"/>
  <c r="B316" i="93"/>
  <c r="B317" i="93"/>
  <c r="R317" i="93" s="1"/>
  <c r="B318" i="93"/>
  <c r="B319" i="93"/>
  <c r="B320" i="93"/>
  <c r="B321" i="93"/>
  <c r="R321" i="93" s="1"/>
  <c r="B322" i="93"/>
  <c r="B323" i="93"/>
  <c r="B324" i="93"/>
  <c r="B325" i="93"/>
  <c r="B326" i="93"/>
  <c r="R326" i="93" s="1"/>
  <c r="B327" i="93"/>
  <c r="B328" i="93"/>
  <c r="B329" i="93"/>
  <c r="B330" i="93"/>
  <c r="R330" i="93" s="1"/>
  <c r="B331" i="93"/>
  <c r="B332" i="93"/>
  <c r="B333" i="93"/>
  <c r="B334" i="93"/>
  <c r="B335" i="93"/>
  <c r="R335" i="93" s="1"/>
  <c r="B336" i="93"/>
  <c r="B337" i="93"/>
  <c r="B338" i="93"/>
  <c r="B339" i="93"/>
  <c r="R339" i="93" s="1"/>
  <c r="B340" i="93"/>
  <c r="B341" i="93"/>
  <c r="B342" i="93"/>
  <c r="B343" i="93"/>
  <c r="R343" i="93" s="1"/>
  <c r="B344" i="93"/>
  <c r="B345" i="93"/>
  <c r="B346" i="93"/>
  <c r="Q346" i="93" s="1"/>
  <c r="B347" i="93"/>
  <c r="B348" i="93"/>
  <c r="B349" i="93"/>
  <c r="Q349" i="93" s="1"/>
  <c r="B350" i="93"/>
  <c r="B351" i="93"/>
  <c r="Q351" i="93" s="1"/>
  <c r="J351" i="83" s="1"/>
  <c r="A351" i="83" s="1"/>
  <c r="R347" i="93" l="1"/>
  <c r="Q347" i="93"/>
  <c r="G227" i="83"/>
  <c r="G228" i="83"/>
  <c r="G229" i="83"/>
  <c r="G230" i="83"/>
  <c r="G231" i="83"/>
  <c r="G232" i="83"/>
  <c r="G233" i="83"/>
  <c r="G234" i="83"/>
  <c r="G235" i="83"/>
  <c r="G236" i="83"/>
  <c r="G237" i="83"/>
  <c r="G238" i="83"/>
  <c r="G239" i="83"/>
  <c r="G240" i="83"/>
  <c r="G241" i="83"/>
  <c r="G242" i="83"/>
  <c r="G243" i="83"/>
  <c r="G244" i="83"/>
  <c r="G245" i="83"/>
  <c r="G246" i="83"/>
  <c r="G247" i="83"/>
  <c r="G248" i="83"/>
  <c r="G249" i="83"/>
  <c r="G250" i="83"/>
  <c r="G251" i="83"/>
  <c r="G252" i="83"/>
  <c r="G253" i="83"/>
  <c r="G254" i="83"/>
  <c r="G255" i="83"/>
  <c r="G256" i="83"/>
  <c r="G257" i="83"/>
  <c r="G258" i="83"/>
  <c r="G259" i="83"/>
  <c r="G260" i="83"/>
  <c r="G261" i="83"/>
  <c r="G262" i="83"/>
  <c r="G263" i="83"/>
  <c r="G264" i="83"/>
  <c r="G265" i="83"/>
  <c r="G266" i="83"/>
  <c r="G267" i="83"/>
  <c r="G268" i="83"/>
  <c r="G269" i="83"/>
  <c r="G270" i="83"/>
  <c r="G271" i="83"/>
  <c r="G272" i="83"/>
  <c r="G273" i="83"/>
  <c r="G274" i="83"/>
  <c r="G275" i="83"/>
  <c r="G276" i="83"/>
  <c r="G277" i="83"/>
  <c r="G278" i="83"/>
  <c r="G279" i="83"/>
  <c r="G280" i="83"/>
  <c r="G281" i="83"/>
  <c r="G282" i="83"/>
  <c r="G283" i="83"/>
  <c r="G284" i="83"/>
  <c r="G285" i="83"/>
  <c r="G286" i="83"/>
  <c r="G287" i="83"/>
  <c r="G288" i="83"/>
  <c r="G289" i="83"/>
  <c r="G290" i="83"/>
  <c r="G291" i="83"/>
  <c r="G292" i="83"/>
  <c r="G293" i="83"/>
  <c r="G294" i="83"/>
  <c r="G295" i="83"/>
  <c r="G296" i="83"/>
  <c r="G297" i="83"/>
  <c r="G298" i="83"/>
  <c r="F239" i="83"/>
  <c r="M3" i="111"/>
  <c r="M4" i="111"/>
  <c r="M5" i="111"/>
  <c r="M6" i="111"/>
  <c r="M7" i="111"/>
  <c r="M8" i="111"/>
  <c r="M9" i="111"/>
  <c r="M10" i="111"/>
  <c r="M11" i="111"/>
  <c r="M12" i="111"/>
  <c r="M13" i="111"/>
  <c r="M14" i="111"/>
  <c r="M15" i="111"/>
  <c r="M16" i="111"/>
  <c r="M17" i="111"/>
  <c r="M18" i="111"/>
  <c r="M19" i="111"/>
  <c r="M20" i="111"/>
  <c r="M21" i="111"/>
  <c r="M22" i="111"/>
  <c r="M23" i="111"/>
  <c r="M24" i="111"/>
  <c r="M25" i="111"/>
  <c r="M26" i="111"/>
  <c r="M27" i="111"/>
  <c r="M28" i="111"/>
  <c r="M29" i="111"/>
  <c r="M30" i="111"/>
  <c r="M31" i="111"/>
  <c r="M32" i="111"/>
  <c r="M33" i="111"/>
  <c r="M34" i="111"/>
  <c r="M35" i="111"/>
  <c r="M36" i="111"/>
  <c r="M37" i="111"/>
  <c r="M38" i="111"/>
  <c r="M39" i="111"/>
  <c r="M40" i="111"/>
  <c r="M41" i="111"/>
  <c r="M42" i="111"/>
  <c r="M43" i="111"/>
  <c r="M44" i="111"/>
  <c r="M45" i="111"/>
  <c r="M46" i="111"/>
  <c r="M47" i="111"/>
  <c r="M48" i="111"/>
  <c r="M49" i="111"/>
  <c r="M50" i="111"/>
  <c r="M51" i="111"/>
  <c r="M52" i="111"/>
  <c r="M53" i="111"/>
  <c r="M54" i="111"/>
  <c r="M55" i="111"/>
  <c r="M56" i="111"/>
  <c r="M57" i="111"/>
  <c r="M58" i="111"/>
  <c r="M59" i="111"/>
  <c r="M60" i="111"/>
  <c r="M61" i="111"/>
  <c r="M62" i="111"/>
  <c r="M63" i="111"/>
  <c r="M64" i="111"/>
  <c r="M65" i="111"/>
  <c r="M66" i="111"/>
  <c r="M67" i="111"/>
  <c r="M68" i="111"/>
  <c r="M69" i="111"/>
  <c r="M70" i="111"/>
  <c r="M71" i="111"/>
  <c r="M72" i="111"/>
  <c r="M73" i="111"/>
  <c r="M74" i="111"/>
  <c r="M75" i="111"/>
  <c r="M76" i="111"/>
  <c r="M77" i="111"/>
  <c r="M78" i="111"/>
  <c r="M79" i="111"/>
  <c r="M80" i="111"/>
  <c r="M81" i="111"/>
  <c r="M82" i="111"/>
  <c r="M83" i="111"/>
  <c r="M84" i="111"/>
  <c r="M85" i="111"/>
  <c r="M86" i="111"/>
  <c r="M87" i="111"/>
  <c r="M88" i="111"/>
  <c r="M89" i="111"/>
  <c r="M90" i="111"/>
  <c r="M91" i="111"/>
  <c r="M92" i="111"/>
  <c r="M93" i="111"/>
  <c r="M94" i="111"/>
  <c r="M95" i="111"/>
  <c r="M96" i="111"/>
  <c r="M97" i="111"/>
  <c r="M98" i="111"/>
  <c r="M99" i="111"/>
  <c r="M100" i="111"/>
  <c r="M101" i="111"/>
  <c r="M102" i="111"/>
  <c r="M103" i="111"/>
  <c r="M104" i="111"/>
  <c r="M105" i="111"/>
  <c r="M106" i="111"/>
  <c r="M107" i="111"/>
  <c r="M108" i="111"/>
  <c r="M109" i="111"/>
  <c r="M110" i="111"/>
  <c r="M111" i="111"/>
  <c r="M112" i="111"/>
  <c r="M113" i="111"/>
  <c r="M114" i="111"/>
  <c r="M115" i="111"/>
  <c r="M116" i="111"/>
  <c r="M117" i="111"/>
  <c r="M118" i="111"/>
  <c r="M119" i="111"/>
  <c r="M120" i="111"/>
  <c r="M121" i="111"/>
  <c r="M122" i="111"/>
  <c r="M123" i="111"/>
  <c r="M124" i="111"/>
  <c r="M125" i="111"/>
  <c r="M126" i="111"/>
  <c r="M127" i="111"/>
  <c r="M128" i="111"/>
  <c r="M129" i="111"/>
  <c r="M130" i="111"/>
  <c r="M131" i="111"/>
  <c r="M132" i="111"/>
  <c r="M133" i="111"/>
  <c r="M134" i="111"/>
  <c r="M135" i="111"/>
  <c r="M136" i="111"/>
  <c r="M137" i="111"/>
  <c r="M138" i="111"/>
  <c r="M139" i="111"/>
  <c r="M140" i="111"/>
  <c r="M141" i="111"/>
  <c r="M142" i="111"/>
  <c r="M143" i="111"/>
  <c r="M144" i="111"/>
  <c r="M145" i="111"/>
  <c r="M146" i="111"/>
  <c r="M147" i="111"/>
  <c r="M148" i="111"/>
  <c r="M149" i="111"/>
  <c r="M150" i="111"/>
  <c r="M151" i="111"/>
  <c r="M152" i="111"/>
  <c r="M153" i="111"/>
  <c r="M154" i="111"/>
  <c r="M155" i="111"/>
  <c r="M156" i="111"/>
  <c r="M157" i="111"/>
  <c r="M158" i="111"/>
  <c r="M159" i="111"/>
  <c r="M160" i="111"/>
  <c r="M161" i="111"/>
  <c r="M162" i="111"/>
  <c r="M163" i="111"/>
  <c r="M164" i="111"/>
  <c r="M165" i="111"/>
  <c r="M166" i="111"/>
  <c r="M167" i="111"/>
  <c r="M168" i="111"/>
  <c r="M169" i="111"/>
  <c r="M170" i="111"/>
  <c r="M171" i="111"/>
  <c r="M172" i="111"/>
  <c r="M173" i="111"/>
  <c r="M174" i="111"/>
  <c r="M175" i="111"/>
  <c r="M176" i="111"/>
  <c r="M177" i="111"/>
  <c r="M178" i="111"/>
  <c r="M179" i="111"/>
  <c r="M180" i="111"/>
  <c r="M181" i="111"/>
  <c r="M182" i="111"/>
  <c r="M183" i="111"/>
  <c r="M184" i="111"/>
  <c r="M185" i="111"/>
  <c r="M186" i="111"/>
  <c r="M187" i="111"/>
  <c r="M188" i="111"/>
  <c r="M189" i="111"/>
  <c r="M190" i="111"/>
  <c r="M191" i="111"/>
  <c r="M192" i="111"/>
  <c r="M193" i="111"/>
  <c r="M194" i="111"/>
  <c r="M195" i="111"/>
  <c r="M196" i="111"/>
  <c r="M197" i="111"/>
  <c r="M198" i="111"/>
  <c r="M199" i="111"/>
  <c r="M200" i="111"/>
  <c r="M201" i="111"/>
  <c r="M202" i="111"/>
  <c r="M203" i="111"/>
  <c r="M204" i="111"/>
  <c r="M205" i="111"/>
  <c r="M206" i="111"/>
  <c r="M207" i="111"/>
  <c r="M208" i="111"/>
  <c r="M209" i="111"/>
  <c r="M210" i="111"/>
  <c r="M211" i="111"/>
  <c r="M212" i="111"/>
  <c r="M213" i="111"/>
  <c r="M214" i="111"/>
  <c r="M215" i="111"/>
  <c r="M216" i="111"/>
  <c r="M217" i="111"/>
  <c r="M218" i="111"/>
  <c r="M219" i="111"/>
  <c r="M220" i="111"/>
  <c r="M221" i="111"/>
  <c r="M222" i="111"/>
  <c r="M223" i="111"/>
  <c r="M224" i="111"/>
  <c r="M225" i="111"/>
  <c r="M226" i="111"/>
  <c r="M227" i="111"/>
  <c r="M228" i="111"/>
  <c r="M229" i="111"/>
  <c r="M230" i="111"/>
  <c r="M231" i="111"/>
  <c r="M232" i="111"/>
  <c r="M233" i="111"/>
  <c r="M234" i="111"/>
  <c r="M235" i="111"/>
  <c r="M236" i="111"/>
  <c r="M237" i="111"/>
  <c r="M238" i="111"/>
  <c r="M239" i="111"/>
  <c r="M240" i="111"/>
  <c r="M241" i="111"/>
  <c r="M242" i="111"/>
  <c r="M243" i="111"/>
  <c r="M244" i="111"/>
  <c r="M245" i="111"/>
  <c r="M246" i="111"/>
  <c r="M247" i="111"/>
  <c r="M248" i="111"/>
  <c r="M249" i="111"/>
  <c r="M250" i="111"/>
  <c r="M251" i="111"/>
  <c r="M252" i="111"/>
  <c r="M253" i="111"/>
  <c r="M254" i="111"/>
  <c r="M255" i="111"/>
  <c r="M256" i="111"/>
  <c r="M257" i="111"/>
  <c r="M258" i="111"/>
  <c r="M259" i="111"/>
  <c r="M260" i="111"/>
  <c r="M261" i="111"/>
  <c r="M262" i="111"/>
  <c r="M263" i="111"/>
  <c r="M264" i="111"/>
  <c r="M265" i="111"/>
  <c r="M266" i="111"/>
  <c r="M267" i="111"/>
  <c r="M268" i="111"/>
  <c r="M269" i="111"/>
  <c r="M270" i="111"/>
  <c r="M271" i="111"/>
  <c r="M272" i="111"/>
  <c r="M273" i="111"/>
  <c r="M274" i="111"/>
  <c r="M275" i="111"/>
  <c r="M276" i="111"/>
  <c r="M277" i="111"/>
  <c r="M278" i="111"/>
  <c r="M279" i="111"/>
  <c r="M280" i="111"/>
  <c r="M281" i="111"/>
  <c r="M282" i="111"/>
  <c r="M283" i="111"/>
  <c r="M284" i="111"/>
  <c r="M285" i="111"/>
  <c r="M286" i="111"/>
  <c r="M287" i="111"/>
  <c r="M288" i="111"/>
  <c r="M289" i="111"/>
  <c r="M290" i="111"/>
  <c r="M291" i="111"/>
  <c r="M292" i="111"/>
  <c r="M293" i="111"/>
  <c r="M294" i="111"/>
  <c r="M295" i="111"/>
  <c r="M296" i="111"/>
  <c r="M297" i="111"/>
  <c r="M298" i="111"/>
  <c r="M299" i="111"/>
  <c r="M300" i="111"/>
  <c r="M301" i="111"/>
  <c r="M302" i="111"/>
  <c r="M303" i="111"/>
  <c r="M304" i="111"/>
  <c r="M305" i="111"/>
  <c r="M306" i="111"/>
  <c r="M307" i="111"/>
  <c r="M308" i="111"/>
  <c r="M309" i="111"/>
  <c r="M310" i="111"/>
  <c r="M311" i="111"/>
  <c r="M312" i="111"/>
  <c r="M313" i="111"/>
  <c r="M314" i="111"/>
  <c r="M315" i="111"/>
  <c r="M316" i="111"/>
  <c r="M317" i="111"/>
  <c r="M318" i="111"/>
  <c r="M319" i="111"/>
  <c r="M320" i="111"/>
  <c r="M321" i="111"/>
  <c r="M322" i="111"/>
  <c r="M323" i="111"/>
  <c r="M324" i="111"/>
  <c r="M325" i="111"/>
  <c r="M326" i="111"/>
  <c r="M327" i="111"/>
  <c r="M328" i="111"/>
  <c r="M329" i="111"/>
  <c r="M330" i="111"/>
  <c r="M331" i="111"/>
  <c r="M332" i="111"/>
  <c r="M333" i="111"/>
  <c r="M334" i="111"/>
  <c r="M335" i="111"/>
  <c r="M336" i="111"/>
  <c r="M337" i="111"/>
  <c r="M338" i="111"/>
  <c r="M339" i="111"/>
  <c r="M340" i="111"/>
  <c r="M341" i="111"/>
  <c r="M342" i="111"/>
  <c r="M343" i="111"/>
  <c r="M344" i="111"/>
  <c r="M345" i="111"/>
  <c r="M346" i="111"/>
  <c r="M347" i="111"/>
  <c r="M348" i="111"/>
  <c r="M349" i="111"/>
  <c r="M350" i="111"/>
  <c r="M351" i="111"/>
  <c r="M352" i="111"/>
  <c r="M353" i="111"/>
  <c r="M354" i="111"/>
  <c r="M355" i="111"/>
  <c r="M356" i="111"/>
  <c r="M357" i="111"/>
  <c r="M358" i="111"/>
  <c r="M359" i="111"/>
  <c r="M360" i="111"/>
  <c r="M361" i="111"/>
  <c r="M362" i="111"/>
  <c r="M363" i="111"/>
  <c r="M364" i="111"/>
  <c r="M365" i="111"/>
  <c r="M366" i="111"/>
  <c r="M367" i="111"/>
  <c r="M368" i="111"/>
  <c r="M369" i="111"/>
  <c r="M370" i="111"/>
  <c r="M371" i="111"/>
  <c r="M372" i="111"/>
  <c r="M373" i="111"/>
  <c r="M374" i="111"/>
  <c r="M375" i="111"/>
  <c r="M376" i="111"/>
  <c r="M377" i="111"/>
  <c r="M378" i="111"/>
  <c r="M379" i="111"/>
  <c r="M380" i="111"/>
  <c r="M381" i="111"/>
  <c r="M382" i="111"/>
  <c r="M383" i="111"/>
  <c r="M384" i="111"/>
  <c r="M385" i="111"/>
  <c r="M386" i="111"/>
  <c r="M387" i="111"/>
  <c r="M388" i="111"/>
  <c r="M389" i="111"/>
  <c r="M390" i="111"/>
  <c r="M391" i="111"/>
  <c r="M392" i="111"/>
  <c r="M393" i="111"/>
  <c r="M394" i="111"/>
  <c r="M395" i="111"/>
  <c r="M396" i="111"/>
  <c r="M397" i="111"/>
  <c r="M398" i="111"/>
  <c r="M399" i="111"/>
  <c r="M400" i="111"/>
  <c r="M401" i="111"/>
  <c r="M402" i="111"/>
  <c r="M403" i="111"/>
  <c r="M404" i="111"/>
  <c r="M405" i="111"/>
  <c r="M406" i="111"/>
  <c r="M407" i="111"/>
  <c r="M408" i="111"/>
  <c r="M409" i="111"/>
  <c r="B124" i="111" a="1"/>
  <c r="B124" i="111" s="1"/>
  <c r="C124" i="111" a="1"/>
  <c r="C124" i="111" s="1"/>
  <c r="D124" i="111" a="1"/>
  <c r="D124" i="111" s="1"/>
  <c r="E124" i="111" a="1"/>
  <c r="E124" i="111" s="1"/>
  <c r="F124" i="111" a="1"/>
  <c r="F124" i="111" s="1"/>
  <c r="G124" i="111" a="1"/>
  <c r="G124" i="111" s="1"/>
  <c r="H124" i="111" a="1"/>
  <c r="H124" i="111" s="1"/>
  <c r="I124" i="111" a="1"/>
  <c r="I124" i="111" s="1"/>
  <c r="J124" i="111" a="1"/>
  <c r="J124" i="111" s="1"/>
  <c r="B125" i="111" a="1"/>
  <c r="B125" i="111" s="1"/>
  <c r="N125" i="111" s="1"/>
  <c r="C125" i="111" a="1"/>
  <c r="C125" i="111" s="1"/>
  <c r="D125" i="111" a="1"/>
  <c r="D125" i="111" s="1"/>
  <c r="E125" i="111" a="1"/>
  <c r="E125" i="111" s="1"/>
  <c r="F125" i="111" a="1"/>
  <c r="F125" i="111" s="1"/>
  <c r="G125" i="111" a="1"/>
  <c r="G125" i="111" s="1"/>
  <c r="H125" i="111" a="1"/>
  <c r="H125" i="111" s="1"/>
  <c r="I125" i="111" a="1"/>
  <c r="I125" i="111" s="1"/>
  <c r="J125" i="111" a="1"/>
  <c r="J125" i="111" s="1"/>
  <c r="B126" i="111" a="1"/>
  <c r="B126" i="111" s="1"/>
  <c r="C126" i="111" a="1"/>
  <c r="C126" i="111" s="1"/>
  <c r="D126" i="111" a="1"/>
  <c r="D126" i="111" s="1"/>
  <c r="E126" i="111" a="1"/>
  <c r="E126" i="111" s="1"/>
  <c r="F126" i="111" a="1"/>
  <c r="F126" i="111" s="1"/>
  <c r="G126" i="111" a="1"/>
  <c r="G126" i="111" s="1"/>
  <c r="H126" i="111" a="1"/>
  <c r="H126" i="111" s="1"/>
  <c r="I126" i="111" a="1"/>
  <c r="I126" i="111" s="1"/>
  <c r="J126" i="111" a="1"/>
  <c r="J126" i="111" s="1"/>
  <c r="B127" i="111" a="1"/>
  <c r="B127" i="111" s="1"/>
  <c r="C127" i="111" a="1"/>
  <c r="C127" i="111" s="1"/>
  <c r="D127" i="111" a="1"/>
  <c r="D127" i="111" s="1"/>
  <c r="E127" i="111" a="1"/>
  <c r="E127" i="111" s="1"/>
  <c r="F127" i="111" a="1"/>
  <c r="F127" i="111" s="1"/>
  <c r="G127" i="111" a="1"/>
  <c r="G127" i="111" s="1"/>
  <c r="H127" i="111" a="1"/>
  <c r="H127" i="111" s="1"/>
  <c r="I127" i="111" a="1"/>
  <c r="I127" i="111" s="1"/>
  <c r="J127" i="111" a="1"/>
  <c r="J127" i="111" s="1"/>
  <c r="B128" i="111" a="1"/>
  <c r="B128" i="111" s="1"/>
  <c r="N128" i="111" s="1"/>
  <c r="C128" i="111" a="1"/>
  <c r="C128" i="111" s="1"/>
  <c r="D128" i="111" a="1"/>
  <c r="D128" i="111" s="1"/>
  <c r="E128" i="111" a="1"/>
  <c r="E128" i="111" s="1"/>
  <c r="F128" i="111" a="1"/>
  <c r="F128" i="111" s="1"/>
  <c r="G128" i="111" a="1"/>
  <c r="G128" i="111" s="1"/>
  <c r="H128" i="111" a="1"/>
  <c r="H128" i="111" s="1"/>
  <c r="I128" i="111" a="1"/>
  <c r="I128" i="111" s="1"/>
  <c r="J128" i="111" a="1"/>
  <c r="J128" i="111" s="1"/>
  <c r="B129" i="111" a="1"/>
  <c r="B129" i="111" s="1"/>
  <c r="C129" i="111" a="1"/>
  <c r="C129" i="111" s="1"/>
  <c r="D129" i="111" a="1"/>
  <c r="D129" i="111" s="1"/>
  <c r="E129" i="111" a="1"/>
  <c r="E129" i="111" s="1"/>
  <c r="F129" i="111" a="1"/>
  <c r="F129" i="111" s="1"/>
  <c r="G129" i="111" a="1"/>
  <c r="G129" i="111" s="1"/>
  <c r="H129" i="111" a="1"/>
  <c r="H129" i="111" s="1"/>
  <c r="I129" i="111" a="1"/>
  <c r="I129" i="111" s="1"/>
  <c r="J129" i="111" a="1"/>
  <c r="J129" i="111" s="1"/>
  <c r="B130" i="111" a="1"/>
  <c r="B130" i="111" s="1"/>
  <c r="C130" i="111" a="1"/>
  <c r="C130" i="111" s="1"/>
  <c r="D130" i="111" a="1"/>
  <c r="D130" i="111" s="1"/>
  <c r="E130" i="111" a="1"/>
  <c r="E130" i="111" s="1"/>
  <c r="F130" i="111" a="1"/>
  <c r="F130" i="111" s="1"/>
  <c r="G130" i="111" a="1"/>
  <c r="G130" i="111" s="1"/>
  <c r="H130" i="111" a="1"/>
  <c r="H130" i="111" s="1"/>
  <c r="I130" i="111" a="1"/>
  <c r="I130" i="111" s="1"/>
  <c r="J130" i="111" a="1"/>
  <c r="J130" i="111" s="1"/>
  <c r="B131" i="111" a="1"/>
  <c r="B131" i="111" s="1"/>
  <c r="N131" i="111" s="1"/>
  <c r="C131" i="111" a="1"/>
  <c r="C131" i="111" s="1"/>
  <c r="D131" i="111" a="1"/>
  <c r="D131" i="111" s="1"/>
  <c r="E131" i="111" a="1"/>
  <c r="E131" i="111" s="1"/>
  <c r="F131" i="111" a="1"/>
  <c r="F131" i="111" s="1"/>
  <c r="G131" i="111" a="1"/>
  <c r="G131" i="111" s="1"/>
  <c r="H131" i="111" a="1"/>
  <c r="H131" i="111" s="1"/>
  <c r="I131" i="111" a="1"/>
  <c r="I131" i="111" s="1"/>
  <c r="J131" i="111" a="1"/>
  <c r="J131" i="111" s="1"/>
  <c r="B132" i="111" a="1"/>
  <c r="B132" i="111" s="1"/>
  <c r="C132" i="111" a="1"/>
  <c r="C132" i="111" s="1"/>
  <c r="D132" i="111" a="1"/>
  <c r="D132" i="111" s="1"/>
  <c r="E132" i="111" a="1"/>
  <c r="E132" i="111" s="1"/>
  <c r="F132" i="111" a="1"/>
  <c r="F132" i="111" s="1"/>
  <c r="G132" i="111" a="1"/>
  <c r="G132" i="111" s="1"/>
  <c r="H132" i="111" a="1"/>
  <c r="H132" i="111" s="1"/>
  <c r="I132" i="111" a="1"/>
  <c r="I132" i="111" s="1"/>
  <c r="J132" i="111" a="1"/>
  <c r="J132" i="111" s="1"/>
  <c r="B133" i="111" a="1"/>
  <c r="B133" i="111" s="1"/>
  <c r="C133" i="111" a="1"/>
  <c r="C133" i="111" s="1"/>
  <c r="D133" i="111" a="1"/>
  <c r="D133" i="111" s="1"/>
  <c r="E133" i="111" a="1"/>
  <c r="E133" i="111" s="1"/>
  <c r="F133" i="111" a="1"/>
  <c r="F133" i="111" s="1"/>
  <c r="G133" i="111" a="1"/>
  <c r="G133" i="111" s="1"/>
  <c r="H133" i="111" a="1"/>
  <c r="H133" i="111" s="1"/>
  <c r="I133" i="111" a="1"/>
  <c r="I133" i="111" s="1"/>
  <c r="J133" i="111" a="1"/>
  <c r="J133" i="111" s="1"/>
  <c r="B134" i="111" a="1"/>
  <c r="B134" i="111" s="1"/>
  <c r="N134" i="111" s="1"/>
  <c r="C134" i="111" a="1"/>
  <c r="C134" i="111" s="1"/>
  <c r="D134" i="111" a="1"/>
  <c r="D134" i="111" s="1"/>
  <c r="E134" i="111" a="1"/>
  <c r="E134" i="111" s="1"/>
  <c r="F134" i="111" a="1"/>
  <c r="F134" i="111" s="1"/>
  <c r="G134" i="111" a="1"/>
  <c r="G134" i="111" s="1"/>
  <c r="H134" i="111" a="1"/>
  <c r="H134" i="111" s="1"/>
  <c r="I134" i="111" a="1"/>
  <c r="I134" i="111" s="1"/>
  <c r="J134" i="111" a="1"/>
  <c r="J134" i="111" s="1"/>
  <c r="B135" i="111" a="1"/>
  <c r="B135" i="111" s="1"/>
  <c r="C135" i="111" a="1"/>
  <c r="C135" i="111" s="1"/>
  <c r="D135" i="111" a="1"/>
  <c r="D135" i="111" s="1"/>
  <c r="E135" i="111" a="1"/>
  <c r="E135" i="111" s="1"/>
  <c r="F135" i="111" a="1"/>
  <c r="F135" i="111" s="1"/>
  <c r="G135" i="111" a="1"/>
  <c r="G135" i="111" s="1"/>
  <c r="H135" i="111" a="1"/>
  <c r="H135" i="111" s="1"/>
  <c r="I135" i="111" a="1"/>
  <c r="I135" i="111" s="1"/>
  <c r="J135" i="111" a="1"/>
  <c r="J135" i="111" s="1"/>
  <c r="B136" i="111" a="1"/>
  <c r="B136" i="111" s="1"/>
  <c r="C136" i="111" a="1"/>
  <c r="C136" i="111" s="1"/>
  <c r="D136" i="111" a="1"/>
  <c r="D136" i="111" s="1"/>
  <c r="E136" i="111" a="1"/>
  <c r="E136" i="111" s="1"/>
  <c r="F136" i="111" a="1"/>
  <c r="F136" i="111" s="1"/>
  <c r="G136" i="111" a="1"/>
  <c r="G136" i="111" s="1"/>
  <c r="H136" i="111" a="1"/>
  <c r="H136" i="111" s="1"/>
  <c r="I136" i="111" a="1"/>
  <c r="I136" i="111" s="1"/>
  <c r="J136" i="111" a="1"/>
  <c r="J136" i="111" s="1"/>
  <c r="B137" i="111" a="1"/>
  <c r="B137" i="111" s="1"/>
  <c r="N137" i="111" s="1"/>
  <c r="C137" i="111" a="1"/>
  <c r="C137" i="111" s="1"/>
  <c r="D137" i="111" a="1"/>
  <c r="D137" i="111" s="1"/>
  <c r="E137" i="111" a="1"/>
  <c r="E137" i="111" s="1"/>
  <c r="F137" i="111" a="1"/>
  <c r="F137" i="111" s="1"/>
  <c r="G137" i="111" a="1"/>
  <c r="G137" i="111" s="1"/>
  <c r="H137" i="111" a="1"/>
  <c r="H137" i="111" s="1"/>
  <c r="I137" i="111" a="1"/>
  <c r="I137" i="111" s="1"/>
  <c r="J137" i="111" a="1"/>
  <c r="J137" i="111" s="1"/>
  <c r="B138" i="111" a="1"/>
  <c r="B138" i="111" s="1"/>
  <c r="C138" i="111" a="1"/>
  <c r="C138" i="111" s="1"/>
  <c r="D138" i="111" a="1"/>
  <c r="D138" i="111" s="1"/>
  <c r="E138" i="111" a="1"/>
  <c r="E138" i="111" s="1"/>
  <c r="F138" i="111" a="1"/>
  <c r="F138" i="111" s="1"/>
  <c r="G138" i="111" a="1"/>
  <c r="G138" i="111" s="1"/>
  <c r="H138" i="111" a="1"/>
  <c r="H138" i="111" s="1"/>
  <c r="I138" i="111" a="1"/>
  <c r="I138" i="111" s="1"/>
  <c r="J138" i="111" a="1"/>
  <c r="J138" i="111" s="1"/>
  <c r="B139" i="111" a="1"/>
  <c r="B139" i="111" s="1"/>
  <c r="C139" i="111" a="1"/>
  <c r="C139" i="111" s="1"/>
  <c r="D139" i="111" a="1"/>
  <c r="D139" i="111" s="1"/>
  <c r="E139" i="111" a="1"/>
  <c r="E139" i="111" s="1"/>
  <c r="F139" i="111" a="1"/>
  <c r="F139" i="111" s="1"/>
  <c r="G139" i="111" a="1"/>
  <c r="G139" i="111" s="1"/>
  <c r="H139" i="111" a="1"/>
  <c r="H139" i="111" s="1"/>
  <c r="I139" i="111" a="1"/>
  <c r="I139" i="111" s="1"/>
  <c r="J139" i="111" a="1"/>
  <c r="J139" i="111" s="1"/>
  <c r="B140" i="111" a="1"/>
  <c r="B140" i="111" s="1"/>
  <c r="N140" i="111" s="1"/>
  <c r="C140" i="111" a="1"/>
  <c r="C140" i="111" s="1"/>
  <c r="D140" i="111" a="1"/>
  <c r="D140" i="111" s="1"/>
  <c r="E140" i="111" a="1"/>
  <c r="E140" i="111" s="1"/>
  <c r="F140" i="111" a="1"/>
  <c r="F140" i="111" s="1"/>
  <c r="G140" i="111" a="1"/>
  <c r="G140" i="111" s="1"/>
  <c r="H140" i="111" a="1"/>
  <c r="H140" i="111" s="1"/>
  <c r="I140" i="111" a="1"/>
  <c r="I140" i="111" s="1"/>
  <c r="J140" i="111" a="1"/>
  <c r="J140" i="111" s="1"/>
  <c r="B141" i="111" a="1"/>
  <c r="B141" i="111" s="1"/>
  <c r="C141" i="111" a="1"/>
  <c r="C141" i="111" s="1"/>
  <c r="D141" i="111" a="1"/>
  <c r="D141" i="111" s="1"/>
  <c r="E141" i="111" a="1"/>
  <c r="E141" i="111" s="1"/>
  <c r="F141" i="111" a="1"/>
  <c r="F141" i="111" s="1"/>
  <c r="G141" i="111" a="1"/>
  <c r="G141" i="111" s="1"/>
  <c r="H141" i="111" a="1"/>
  <c r="H141" i="111" s="1"/>
  <c r="I141" i="111" a="1"/>
  <c r="I141" i="111" s="1"/>
  <c r="J141" i="111" a="1"/>
  <c r="J141" i="111" s="1"/>
  <c r="B142" i="111" a="1"/>
  <c r="B142" i="111" s="1"/>
  <c r="C142" i="111" a="1"/>
  <c r="C142" i="111" s="1"/>
  <c r="D142" i="111" a="1"/>
  <c r="D142" i="111" s="1"/>
  <c r="E142" i="111" a="1"/>
  <c r="E142" i="111" s="1"/>
  <c r="F142" i="111" a="1"/>
  <c r="F142" i="111" s="1"/>
  <c r="G142" i="111" a="1"/>
  <c r="G142" i="111" s="1"/>
  <c r="H142" i="111" a="1"/>
  <c r="H142" i="111" s="1"/>
  <c r="I142" i="111" a="1"/>
  <c r="I142" i="111" s="1"/>
  <c r="J142" i="111" a="1"/>
  <c r="J142" i="111" s="1"/>
  <c r="B143" i="111" a="1"/>
  <c r="B143" i="111" s="1"/>
  <c r="N143" i="111" s="1"/>
  <c r="C143" i="111" a="1"/>
  <c r="C143" i="111" s="1"/>
  <c r="D143" i="111" a="1"/>
  <c r="D143" i="111" s="1"/>
  <c r="E143" i="111" a="1"/>
  <c r="E143" i="111" s="1"/>
  <c r="F143" i="111" a="1"/>
  <c r="F143" i="111" s="1"/>
  <c r="G143" i="111" a="1"/>
  <c r="G143" i="111" s="1"/>
  <c r="H143" i="111" a="1"/>
  <c r="H143" i="111" s="1"/>
  <c r="I143" i="111" a="1"/>
  <c r="I143" i="111" s="1"/>
  <c r="J143" i="111" a="1"/>
  <c r="J143" i="111" s="1"/>
  <c r="B144" i="111" a="1"/>
  <c r="B144" i="111" s="1"/>
  <c r="C144" i="111" a="1"/>
  <c r="C144" i="111" s="1"/>
  <c r="D144" i="111" a="1"/>
  <c r="D144" i="111" s="1"/>
  <c r="E144" i="111" a="1"/>
  <c r="E144" i="111" s="1"/>
  <c r="F144" i="111" a="1"/>
  <c r="F144" i="111" s="1"/>
  <c r="G144" i="111" a="1"/>
  <c r="G144" i="111" s="1"/>
  <c r="H144" i="111" a="1"/>
  <c r="H144" i="111" s="1"/>
  <c r="I144" i="111" a="1"/>
  <c r="I144" i="111" s="1"/>
  <c r="J144" i="111" a="1"/>
  <c r="J144" i="111" s="1"/>
  <c r="B145" i="111" a="1"/>
  <c r="B145" i="111" s="1"/>
  <c r="C145" i="111" a="1"/>
  <c r="C145" i="111" s="1"/>
  <c r="D145" i="111" a="1"/>
  <c r="D145" i="111" s="1"/>
  <c r="E145" i="111" a="1"/>
  <c r="E145" i="111" s="1"/>
  <c r="F145" i="111" a="1"/>
  <c r="F145" i="111" s="1"/>
  <c r="G145" i="111" a="1"/>
  <c r="G145" i="111" s="1"/>
  <c r="H145" i="111" a="1"/>
  <c r="H145" i="111" s="1"/>
  <c r="I145" i="111" a="1"/>
  <c r="I145" i="111" s="1"/>
  <c r="J145" i="111" a="1"/>
  <c r="J145" i="111" s="1"/>
  <c r="B146" i="111" a="1"/>
  <c r="B146" i="111" s="1"/>
  <c r="N146" i="111" s="1"/>
  <c r="C146" i="111" a="1"/>
  <c r="C146" i="111" s="1"/>
  <c r="D146" i="111" a="1"/>
  <c r="D146" i="111" s="1"/>
  <c r="E146" i="111" a="1"/>
  <c r="E146" i="111" s="1"/>
  <c r="F146" i="111" a="1"/>
  <c r="F146" i="111" s="1"/>
  <c r="G146" i="111" a="1"/>
  <c r="G146" i="111" s="1"/>
  <c r="H146" i="111" a="1"/>
  <c r="H146" i="111" s="1"/>
  <c r="I146" i="111" a="1"/>
  <c r="I146" i="111" s="1"/>
  <c r="J146" i="111" a="1"/>
  <c r="J146" i="111" s="1"/>
  <c r="B147" i="111" a="1"/>
  <c r="B147" i="111" s="1"/>
  <c r="C147" i="111" a="1"/>
  <c r="C147" i="111" s="1"/>
  <c r="D147" i="111" a="1"/>
  <c r="D147" i="111" s="1"/>
  <c r="E147" i="111" a="1"/>
  <c r="E147" i="111" s="1"/>
  <c r="F147" i="111" a="1"/>
  <c r="F147" i="111" s="1"/>
  <c r="G147" i="111" a="1"/>
  <c r="G147" i="111" s="1"/>
  <c r="H147" i="111" a="1"/>
  <c r="H147" i="111" s="1"/>
  <c r="I147" i="111" a="1"/>
  <c r="I147" i="111" s="1"/>
  <c r="J147" i="111" a="1"/>
  <c r="J147" i="111" s="1"/>
  <c r="B148" i="111" a="1"/>
  <c r="B148" i="111" s="1"/>
  <c r="C148" i="111" a="1"/>
  <c r="C148" i="111" s="1"/>
  <c r="D148" i="111" a="1"/>
  <c r="D148" i="111" s="1"/>
  <c r="E148" i="111" a="1"/>
  <c r="E148" i="111" s="1"/>
  <c r="F148" i="111" a="1"/>
  <c r="F148" i="111" s="1"/>
  <c r="G148" i="111" a="1"/>
  <c r="G148" i="111" s="1"/>
  <c r="H148" i="111" a="1"/>
  <c r="H148" i="111" s="1"/>
  <c r="I148" i="111" a="1"/>
  <c r="I148" i="111" s="1"/>
  <c r="J148" i="111" a="1"/>
  <c r="J148" i="111" s="1"/>
  <c r="B149" i="111" a="1"/>
  <c r="B149" i="111" s="1"/>
  <c r="N149" i="111" s="1"/>
  <c r="C149" i="111" a="1"/>
  <c r="C149" i="111" s="1"/>
  <c r="D149" i="111" a="1"/>
  <c r="D149" i="111" s="1"/>
  <c r="E149" i="111" a="1"/>
  <c r="E149" i="111" s="1"/>
  <c r="F149" i="111" a="1"/>
  <c r="F149" i="111" s="1"/>
  <c r="G149" i="111" a="1"/>
  <c r="G149" i="111" s="1"/>
  <c r="H149" i="111" a="1"/>
  <c r="H149" i="111" s="1"/>
  <c r="I149" i="111" a="1"/>
  <c r="I149" i="111" s="1"/>
  <c r="J149" i="111" a="1"/>
  <c r="J149" i="111" s="1"/>
  <c r="B150" i="111" a="1"/>
  <c r="B150" i="111" s="1"/>
  <c r="C150" i="111" a="1"/>
  <c r="C150" i="111" s="1"/>
  <c r="D150" i="111" a="1"/>
  <c r="D150" i="111" s="1"/>
  <c r="E150" i="111" a="1"/>
  <c r="E150" i="111" s="1"/>
  <c r="F150" i="111" a="1"/>
  <c r="F150" i="111" s="1"/>
  <c r="G150" i="111" a="1"/>
  <c r="G150" i="111" s="1"/>
  <c r="H150" i="111" a="1"/>
  <c r="H150" i="111" s="1"/>
  <c r="I150" i="111" a="1"/>
  <c r="I150" i="111" s="1"/>
  <c r="J150" i="111" a="1"/>
  <c r="J150" i="111" s="1"/>
  <c r="B151" i="111" a="1"/>
  <c r="B151" i="111" s="1"/>
  <c r="C151" i="111" a="1"/>
  <c r="C151" i="111" s="1"/>
  <c r="D151" i="111" a="1"/>
  <c r="D151" i="111" s="1"/>
  <c r="E151" i="111" a="1"/>
  <c r="E151" i="111" s="1"/>
  <c r="F151" i="111" a="1"/>
  <c r="F151" i="111" s="1"/>
  <c r="G151" i="111" a="1"/>
  <c r="G151" i="111" s="1"/>
  <c r="H151" i="111" a="1"/>
  <c r="H151" i="111" s="1"/>
  <c r="I151" i="111" a="1"/>
  <c r="I151" i="111" s="1"/>
  <c r="J151" i="111" a="1"/>
  <c r="J151" i="111" s="1"/>
  <c r="B152" i="111" a="1"/>
  <c r="B152" i="111" s="1"/>
  <c r="N152" i="111" s="1"/>
  <c r="C152" i="111" a="1"/>
  <c r="C152" i="111" s="1"/>
  <c r="D152" i="111" a="1"/>
  <c r="D152" i="111" s="1"/>
  <c r="E152" i="111" a="1"/>
  <c r="E152" i="111" s="1"/>
  <c r="F152" i="111" a="1"/>
  <c r="F152" i="111" s="1"/>
  <c r="G152" i="111" a="1"/>
  <c r="G152" i="111" s="1"/>
  <c r="H152" i="111" a="1"/>
  <c r="H152" i="111" s="1"/>
  <c r="I152" i="111" a="1"/>
  <c r="I152" i="111" s="1"/>
  <c r="J152" i="111" a="1"/>
  <c r="J152" i="111" s="1"/>
  <c r="B153" i="111" a="1"/>
  <c r="B153" i="111" s="1"/>
  <c r="C153" i="111" a="1"/>
  <c r="C153" i="111" s="1"/>
  <c r="D153" i="111" a="1"/>
  <c r="D153" i="111" s="1"/>
  <c r="E153" i="111" a="1"/>
  <c r="E153" i="111" s="1"/>
  <c r="F153" i="111" a="1"/>
  <c r="F153" i="111" s="1"/>
  <c r="G153" i="111" a="1"/>
  <c r="G153" i="111" s="1"/>
  <c r="H153" i="111" a="1"/>
  <c r="H153" i="111" s="1"/>
  <c r="I153" i="111" a="1"/>
  <c r="I153" i="111" s="1"/>
  <c r="J153" i="111" a="1"/>
  <c r="J153" i="111" s="1"/>
  <c r="B154" i="111" a="1"/>
  <c r="B154" i="111" s="1"/>
  <c r="C154" i="111" a="1"/>
  <c r="C154" i="111" s="1"/>
  <c r="D154" i="111" a="1"/>
  <c r="D154" i="111" s="1"/>
  <c r="E154" i="111" a="1"/>
  <c r="E154" i="111" s="1"/>
  <c r="F154" i="111" a="1"/>
  <c r="F154" i="111" s="1"/>
  <c r="G154" i="111" a="1"/>
  <c r="G154" i="111" s="1"/>
  <c r="H154" i="111" a="1"/>
  <c r="H154" i="111" s="1"/>
  <c r="I154" i="111" a="1"/>
  <c r="I154" i="111" s="1"/>
  <c r="J154" i="111" a="1"/>
  <c r="J154" i="111" s="1"/>
  <c r="B155" i="111" a="1"/>
  <c r="B155" i="111" s="1"/>
  <c r="N155" i="111" s="1"/>
  <c r="C155" i="111" a="1"/>
  <c r="C155" i="111" s="1"/>
  <c r="D155" i="111" a="1"/>
  <c r="D155" i="111" s="1"/>
  <c r="E155" i="111" a="1"/>
  <c r="E155" i="111" s="1"/>
  <c r="F155" i="111" a="1"/>
  <c r="F155" i="111" s="1"/>
  <c r="G155" i="111" a="1"/>
  <c r="G155" i="111" s="1"/>
  <c r="H155" i="111" a="1"/>
  <c r="H155" i="111" s="1"/>
  <c r="I155" i="111" a="1"/>
  <c r="I155" i="111" s="1"/>
  <c r="J155" i="111" a="1"/>
  <c r="J155" i="111" s="1"/>
  <c r="B156" i="111" a="1"/>
  <c r="B156" i="111" s="1"/>
  <c r="C156" i="111" a="1"/>
  <c r="C156" i="111" s="1"/>
  <c r="D156" i="111" a="1"/>
  <c r="D156" i="111" s="1"/>
  <c r="E156" i="111" a="1"/>
  <c r="E156" i="111" s="1"/>
  <c r="F156" i="111" a="1"/>
  <c r="F156" i="111" s="1"/>
  <c r="G156" i="111" a="1"/>
  <c r="G156" i="111" s="1"/>
  <c r="H156" i="111" a="1"/>
  <c r="H156" i="111" s="1"/>
  <c r="I156" i="111" a="1"/>
  <c r="I156" i="111" s="1"/>
  <c r="J156" i="111" a="1"/>
  <c r="J156" i="111" s="1"/>
  <c r="B157" i="111" a="1"/>
  <c r="B157" i="111" s="1"/>
  <c r="C157" i="111" a="1"/>
  <c r="C157" i="111" s="1"/>
  <c r="D157" i="111" a="1"/>
  <c r="D157" i="111" s="1"/>
  <c r="E157" i="111" a="1"/>
  <c r="E157" i="111" s="1"/>
  <c r="F157" i="111" a="1"/>
  <c r="F157" i="111" s="1"/>
  <c r="G157" i="111" a="1"/>
  <c r="G157" i="111" s="1"/>
  <c r="H157" i="111" a="1"/>
  <c r="H157" i="111" s="1"/>
  <c r="I157" i="111" a="1"/>
  <c r="I157" i="111" s="1"/>
  <c r="J157" i="111" a="1"/>
  <c r="J157" i="111" s="1"/>
  <c r="B158" i="111" a="1"/>
  <c r="B158" i="111" s="1"/>
  <c r="N158" i="111" s="1"/>
  <c r="C158" i="111" a="1"/>
  <c r="C158" i="111" s="1"/>
  <c r="D158" i="111" a="1"/>
  <c r="D158" i="111" s="1"/>
  <c r="E158" i="111" a="1"/>
  <c r="E158" i="111" s="1"/>
  <c r="F158" i="111" a="1"/>
  <c r="F158" i="111" s="1"/>
  <c r="G158" i="111" a="1"/>
  <c r="G158" i="111" s="1"/>
  <c r="H158" i="111" a="1"/>
  <c r="H158" i="111" s="1"/>
  <c r="I158" i="111" a="1"/>
  <c r="I158" i="111" s="1"/>
  <c r="J158" i="111" a="1"/>
  <c r="J158" i="111" s="1"/>
  <c r="B159" i="111" a="1"/>
  <c r="B159" i="111" s="1"/>
  <c r="C159" i="111" a="1"/>
  <c r="C159" i="111" s="1"/>
  <c r="D159" i="111" a="1"/>
  <c r="D159" i="111" s="1"/>
  <c r="E159" i="111" a="1"/>
  <c r="E159" i="111" s="1"/>
  <c r="F159" i="111" a="1"/>
  <c r="F159" i="111" s="1"/>
  <c r="G159" i="111" a="1"/>
  <c r="G159" i="111" s="1"/>
  <c r="H159" i="111" a="1"/>
  <c r="H159" i="111" s="1"/>
  <c r="I159" i="111" a="1"/>
  <c r="I159" i="111" s="1"/>
  <c r="J159" i="111" a="1"/>
  <c r="J159" i="111" s="1"/>
  <c r="B160" i="111" a="1"/>
  <c r="B160" i="111" s="1"/>
  <c r="C160" i="111" a="1"/>
  <c r="C160" i="111" s="1"/>
  <c r="D160" i="111" a="1"/>
  <c r="D160" i="111" s="1"/>
  <c r="E160" i="111" a="1"/>
  <c r="E160" i="111" s="1"/>
  <c r="F160" i="111" a="1"/>
  <c r="F160" i="111" s="1"/>
  <c r="G160" i="111" a="1"/>
  <c r="G160" i="111" s="1"/>
  <c r="H160" i="111" a="1"/>
  <c r="H160" i="111" s="1"/>
  <c r="I160" i="111" a="1"/>
  <c r="I160" i="111" s="1"/>
  <c r="J160" i="111" a="1"/>
  <c r="J160" i="111" s="1"/>
  <c r="B161" i="111" a="1"/>
  <c r="B161" i="111" s="1"/>
  <c r="N161" i="111" s="1"/>
  <c r="C161" i="111" a="1"/>
  <c r="C161" i="111" s="1"/>
  <c r="D161" i="111" a="1"/>
  <c r="D161" i="111" s="1"/>
  <c r="E161" i="111" a="1"/>
  <c r="E161" i="111" s="1"/>
  <c r="F161" i="111" a="1"/>
  <c r="F161" i="111" s="1"/>
  <c r="G161" i="111" a="1"/>
  <c r="G161" i="111" s="1"/>
  <c r="H161" i="111" a="1"/>
  <c r="H161" i="111" s="1"/>
  <c r="I161" i="111" a="1"/>
  <c r="I161" i="111" s="1"/>
  <c r="J161" i="111" a="1"/>
  <c r="J161" i="111" s="1"/>
  <c r="B162" i="111" a="1"/>
  <c r="B162" i="111" s="1"/>
  <c r="C162" i="111" a="1"/>
  <c r="C162" i="111" s="1"/>
  <c r="D162" i="111" a="1"/>
  <c r="D162" i="111" s="1"/>
  <c r="E162" i="111" a="1"/>
  <c r="E162" i="111" s="1"/>
  <c r="F162" i="111" a="1"/>
  <c r="F162" i="111" s="1"/>
  <c r="G162" i="111" a="1"/>
  <c r="G162" i="111" s="1"/>
  <c r="H162" i="111" a="1"/>
  <c r="H162" i="111" s="1"/>
  <c r="I162" i="111" a="1"/>
  <c r="I162" i="111" s="1"/>
  <c r="J162" i="111" a="1"/>
  <c r="J162" i="111" s="1"/>
  <c r="B163" i="111" a="1"/>
  <c r="B163" i="111" s="1"/>
  <c r="C163" i="111" a="1"/>
  <c r="C163" i="111" s="1"/>
  <c r="D163" i="111" a="1"/>
  <c r="D163" i="111" s="1"/>
  <c r="E163" i="111" a="1"/>
  <c r="E163" i="111" s="1"/>
  <c r="F163" i="111" a="1"/>
  <c r="F163" i="111" s="1"/>
  <c r="G163" i="111" a="1"/>
  <c r="G163" i="111" s="1"/>
  <c r="H163" i="111" a="1"/>
  <c r="H163" i="111" s="1"/>
  <c r="I163" i="111" a="1"/>
  <c r="I163" i="111" s="1"/>
  <c r="J163" i="111" a="1"/>
  <c r="J163" i="111" s="1"/>
  <c r="B164" i="111" a="1"/>
  <c r="B164" i="111" s="1"/>
  <c r="N164" i="111" s="1"/>
  <c r="C164" i="111" a="1"/>
  <c r="C164" i="111" s="1"/>
  <c r="D164" i="111" a="1"/>
  <c r="D164" i="111" s="1"/>
  <c r="E164" i="111" a="1"/>
  <c r="E164" i="111" s="1"/>
  <c r="F164" i="111" a="1"/>
  <c r="F164" i="111" s="1"/>
  <c r="G164" i="111" a="1"/>
  <c r="G164" i="111" s="1"/>
  <c r="H164" i="111" a="1"/>
  <c r="H164" i="111" s="1"/>
  <c r="I164" i="111" a="1"/>
  <c r="I164" i="111" s="1"/>
  <c r="J164" i="111" a="1"/>
  <c r="J164" i="111" s="1"/>
  <c r="B165" i="111" a="1"/>
  <c r="B165" i="111" s="1"/>
  <c r="C165" i="111" a="1"/>
  <c r="C165" i="111" s="1"/>
  <c r="D165" i="111" a="1"/>
  <c r="D165" i="111" s="1"/>
  <c r="E165" i="111" a="1"/>
  <c r="E165" i="111" s="1"/>
  <c r="F165" i="111" a="1"/>
  <c r="F165" i="111" s="1"/>
  <c r="G165" i="111" a="1"/>
  <c r="G165" i="111" s="1"/>
  <c r="H165" i="111" a="1"/>
  <c r="H165" i="111" s="1"/>
  <c r="I165" i="111" a="1"/>
  <c r="I165" i="111" s="1"/>
  <c r="J165" i="111" a="1"/>
  <c r="J165" i="111" s="1"/>
  <c r="B166" i="111" a="1"/>
  <c r="B166" i="111" s="1"/>
  <c r="C166" i="111" a="1"/>
  <c r="C166" i="111" s="1"/>
  <c r="D166" i="111" a="1"/>
  <c r="D166" i="111" s="1"/>
  <c r="E166" i="111" a="1"/>
  <c r="E166" i="111" s="1"/>
  <c r="F166" i="111" a="1"/>
  <c r="F166" i="111" s="1"/>
  <c r="G166" i="111" a="1"/>
  <c r="G166" i="111" s="1"/>
  <c r="H166" i="111" a="1"/>
  <c r="H166" i="111" s="1"/>
  <c r="I166" i="111" a="1"/>
  <c r="I166" i="111" s="1"/>
  <c r="J166" i="111" a="1"/>
  <c r="J166" i="111" s="1"/>
  <c r="B167" i="111" a="1"/>
  <c r="B167" i="111" s="1"/>
  <c r="N167" i="111" s="1"/>
  <c r="C167" i="111" a="1"/>
  <c r="C167" i="111" s="1"/>
  <c r="D167" i="111" a="1"/>
  <c r="D167" i="111" s="1"/>
  <c r="E167" i="111" a="1"/>
  <c r="E167" i="111" s="1"/>
  <c r="F167" i="111" a="1"/>
  <c r="F167" i="111" s="1"/>
  <c r="G167" i="111" a="1"/>
  <c r="G167" i="111" s="1"/>
  <c r="H167" i="111" a="1"/>
  <c r="H167" i="111" s="1"/>
  <c r="I167" i="111" a="1"/>
  <c r="I167" i="111" s="1"/>
  <c r="J167" i="111" a="1"/>
  <c r="J167" i="111" s="1"/>
  <c r="B168" i="111" a="1"/>
  <c r="B168" i="111" s="1"/>
  <c r="C168" i="111" a="1"/>
  <c r="C168" i="111" s="1"/>
  <c r="D168" i="111" a="1"/>
  <c r="D168" i="111" s="1"/>
  <c r="E168" i="111" a="1"/>
  <c r="E168" i="111" s="1"/>
  <c r="F168" i="111" a="1"/>
  <c r="F168" i="111" s="1"/>
  <c r="G168" i="111" a="1"/>
  <c r="G168" i="111" s="1"/>
  <c r="H168" i="111" a="1"/>
  <c r="H168" i="111" s="1"/>
  <c r="I168" i="111" a="1"/>
  <c r="I168" i="111" s="1"/>
  <c r="J168" i="111" a="1"/>
  <c r="J168" i="111" s="1"/>
  <c r="B169" i="111" a="1"/>
  <c r="B169" i="111" s="1"/>
  <c r="C169" i="111" a="1"/>
  <c r="C169" i="111" s="1"/>
  <c r="D169" i="111" a="1"/>
  <c r="D169" i="111" s="1"/>
  <c r="E169" i="111" a="1"/>
  <c r="E169" i="111" s="1"/>
  <c r="F169" i="111" a="1"/>
  <c r="F169" i="111" s="1"/>
  <c r="G169" i="111" a="1"/>
  <c r="G169" i="111" s="1"/>
  <c r="H169" i="111" a="1"/>
  <c r="H169" i="111" s="1"/>
  <c r="I169" i="111" a="1"/>
  <c r="I169" i="111" s="1"/>
  <c r="J169" i="111" a="1"/>
  <c r="J169" i="111" s="1"/>
  <c r="B170" i="111" a="1"/>
  <c r="B170" i="111" s="1"/>
  <c r="N170" i="111" s="1"/>
  <c r="C170" i="111" a="1"/>
  <c r="C170" i="111" s="1"/>
  <c r="D170" i="111" a="1"/>
  <c r="D170" i="111" s="1"/>
  <c r="E170" i="111" a="1"/>
  <c r="E170" i="111" s="1"/>
  <c r="F170" i="111" a="1"/>
  <c r="F170" i="111" s="1"/>
  <c r="G170" i="111" a="1"/>
  <c r="G170" i="111" s="1"/>
  <c r="H170" i="111" a="1"/>
  <c r="H170" i="111" s="1"/>
  <c r="I170" i="111" a="1"/>
  <c r="I170" i="111" s="1"/>
  <c r="J170" i="111" a="1"/>
  <c r="J170" i="111" s="1"/>
  <c r="B171" i="111" a="1"/>
  <c r="B171" i="111" s="1"/>
  <c r="C171" i="111" a="1"/>
  <c r="C171" i="111" s="1"/>
  <c r="D171" i="111" a="1"/>
  <c r="D171" i="111" s="1"/>
  <c r="E171" i="111" a="1"/>
  <c r="E171" i="111" s="1"/>
  <c r="F171" i="111" a="1"/>
  <c r="F171" i="111" s="1"/>
  <c r="G171" i="111" a="1"/>
  <c r="G171" i="111" s="1"/>
  <c r="H171" i="111" a="1"/>
  <c r="H171" i="111" s="1"/>
  <c r="I171" i="111" a="1"/>
  <c r="I171" i="111" s="1"/>
  <c r="J171" i="111" a="1"/>
  <c r="J171" i="111" s="1"/>
  <c r="B172" i="111" a="1"/>
  <c r="B172" i="111" s="1"/>
  <c r="C172" i="111" a="1"/>
  <c r="C172" i="111" s="1"/>
  <c r="D172" i="111" a="1"/>
  <c r="D172" i="111" s="1"/>
  <c r="E172" i="111" a="1"/>
  <c r="E172" i="111" s="1"/>
  <c r="F172" i="111" a="1"/>
  <c r="F172" i="111" s="1"/>
  <c r="G172" i="111" a="1"/>
  <c r="G172" i="111" s="1"/>
  <c r="H172" i="111" a="1"/>
  <c r="H172" i="111" s="1"/>
  <c r="I172" i="111" a="1"/>
  <c r="I172" i="111" s="1"/>
  <c r="J172" i="111" a="1"/>
  <c r="J172" i="111" s="1"/>
  <c r="B173" i="111" a="1"/>
  <c r="B173" i="111" s="1"/>
  <c r="N173" i="111" s="1"/>
  <c r="C173" i="111" a="1"/>
  <c r="C173" i="111" s="1"/>
  <c r="D173" i="111" a="1"/>
  <c r="D173" i="111" s="1"/>
  <c r="E173" i="111" a="1"/>
  <c r="E173" i="111" s="1"/>
  <c r="F173" i="111" a="1"/>
  <c r="F173" i="111" s="1"/>
  <c r="G173" i="111" a="1"/>
  <c r="G173" i="111" s="1"/>
  <c r="H173" i="111" a="1"/>
  <c r="H173" i="111" s="1"/>
  <c r="I173" i="111" a="1"/>
  <c r="I173" i="111" s="1"/>
  <c r="J173" i="111" a="1"/>
  <c r="J173" i="111" s="1"/>
  <c r="B174" i="111" a="1"/>
  <c r="B174" i="111" s="1"/>
  <c r="C174" i="111" a="1"/>
  <c r="C174" i="111" s="1"/>
  <c r="D174" i="111" a="1"/>
  <c r="D174" i="111" s="1"/>
  <c r="E174" i="111" a="1"/>
  <c r="E174" i="111" s="1"/>
  <c r="F174" i="111" a="1"/>
  <c r="F174" i="111" s="1"/>
  <c r="G174" i="111" a="1"/>
  <c r="G174" i="111" s="1"/>
  <c r="H174" i="111" a="1"/>
  <c r="H174" i="111" s="1"/>
  <c r="I174" i="111" a="1"/>
  <c r="I174" i="111" s="1"/>
  <c r="J174" i="111" a="1"/>
  <c r="J174" i="111" s="1"/>
  <c r="B175" i="111" a="1"/>
  <c r="B175" i="111" s="1"/>
  <c r="C175" i="111" a="1"/>
  <c r="C175" i="111" s="1"/>
  <c r="D175" i="111" a="1"/>
  <c r="D175" i="111" s="1"/>
  <c r="E175" i="111" a="1"/>
  <c r="E175" i="111" s="1"/>
  <c r="F175" i="111" a="1"/>
  <c r="F175" i="111" s="1"/>
  <c r="G175" i="111" a="1"/>
  <c r="G175" i="111" s="1"/>
  <c r="H175" i="111" a="1"/>
  <c r="H175" i="111" s="1"/>
  <c r="I175" i="111" a="1"/>
  <c r="I175" i="111" s="1"/>
  <c r="J175" i="111" a="1"/>
  <c r="J175" i="111" s="1"/>
  <c r="B176" i="111" a="1"/>
  <c r="B176" i="111" s="1"/>
  <c r="C176" i="111" a="1"/>
  <c r="C176" i="111" s="1"/>
  <c r="D176" i="111" a="1"/>
  <c r="D176" i="111" s="1"/>
  <c r="E176" i="111" a="1"/>
  <c r="E176" i="111" s="1"/>
  <c r="F176" i="111" a="1"/>
  <c r="F176" i="111" s="1"/>
  <c r="G176" i="111" a="1"/>
  <c r="G176" i="111" s="1"/>
  <c r="H176" i="111" a="1"/>
  <c r="H176" i="111" s="1"/>
  <c r="I176" i="111" a="1"/>
  <c r="I176" i="111" s="1"/>
  <c r="J176" i="111" a="1"/>
  <c r="J176" i="111" s="1"/>
  <c r="B177" i="111" a="1"/>
  <c r="B177" i="111" s="1"/>
  <c r="C177" i="111" a="1"/>
  <c r="C177" i="111" s="1"/>
  <c r="D177" i="111" a="1"/>
  <c r="D177" i="111" s="1"/>
  <c r="E177" i="111" a="1"/>
  <c r="E177" i="111" s="1"/>
  <c r="F177" i="111" a="1"/>
  <c r="F177" i="111" s="1"/>
  <c r="G177" i="111" a="1"/>
  <c r="G177" i="111" s="1"/>
  <c r="H177" i="111" a="1"/>
  <c r="H177" i="111" s="1"/>
  <c r="I177" i="111" a="1"/>
  <c r="I177" i="111" s="1"/>
  <c r="J177" i="111" a="1"/>
  <c r="J177" i="111" s="1"/>
  <c r="B178" i="111" a="1"/>
  <c r="B178" i="111" s="1"/>
  <c r="C178" i="111" a="1"/>
  <c r="C178" i="111" s="1"/>
  <c r="D178" i="111" a="1"/>
  <c r="D178" i="111" s="1"/>
  <c r="E178" i="111" a="1"/>
  <c r="E178" i="111" s="1"/>
  <c r="F178" i="111" a="1"/>
  <c r="F178" i="111" s="1"/>
  <c r="G178" i="111" a="1"/>
  <c r="G178" i="111" s="1"/>
  <c r="H178" i="111" a="1"/>
  <c r="H178" i="111" s="1"/>
  <c r="I178" i="111" a="1"/>
  <c r="I178" i="111" s="1"/>
  <c r="J178" i="111" a="1"/>
  <c r="J178" i="111" s="1"/>
  <c r="B179" i="111" a="1"/>
  <c r="B179" i="111" s="1"/>
  <c r="C179" i="111" a="1"/>
  <c r="C179" i="111" s="1"/>
  <c r="D179" i="111" a="1"/>
  <c r="D179" i="111" s="1"/>
  <c r="E179" i="111" a="1"/>
  <c r="E179" i="111" s="1"/>
  <c r="F179" i="111" a="1"/>
  <c r="F179" i="111" s="1"/>
  <c r="G179" i="111" a="1"/>
  <c r="G179" i="111" s="1"/>
  <c r="H179" i="111" a="1"/>
  <c r="H179" i="111" s="1"/>
  <c r="I179" i="111" a="1"/>
  <c r="I179" i="111" s="1"/>
  <c r="J179" i="111" a="1"/>
  <c r="J179" i="111" s="1"/>
  <c r="B180" i="111" a="1"/>
  <c r="B180" i="111" s="1"/>
  <c r="C180" i="111" a="1"/>
  <c r="C180" i="111" s="1"/>
  <c r="D180" i="111" a="1"/>
  <c r="D180" i="111" s="1"/>
  <c r="E180" i="111" a="1"/>
  <c r="E180" i="111" s="1"/>
  <c r="F180" i="111" a="1"/>
  <c r="F180" i="111" s="1"/>
  <c r="G180" i="111" a="1"/>
  <c r="G180" i="111" s="1"/>
  <c r="H180" i="111" a="1"/>
  <c r="H180" i="111" s="1"/>
  <c r="I180" i="111" a="1"/>
  <c r="I180" i="111" s="1"/>
  <c r="J180" i="111" a="1"/>
  <c r="J180" i="111" s="1"/>
  <c r="B181" i="111" a="1"/>
  <c r="B181" i="111" s="1"/>
  <c r="C181" i="111" a="1"/>
  <c r="C181" i="111" s="1"/>
  <c r="D181" i="111" a="1"/>
  <c r="D181" i="111" s="1"/>
  <c r="E181" i="111" a="1"/>
  <c r="E181" i="111" s="1"/>
  <c r="F181" i="111" a="1"/>
  <c r="F181" i="111" s="1"/>
  <c r="G181" i="111" a="1"/>
  <c r="G181" i="111" s="1"/>
  <c r="H181" i="111" a="1"/>
  <c r="H181" i="111" s="1"/>
  <c r="I181" i="111" a="1"/>
  <c r="I181" i="111" s="1"/>
  <c r="J181" i="111" a="1"/>
  <c r="J181" i="111" s="1"/>
  <c r="B182" i="111" a="1"/>
  <c r="B182" i="111" s="1"/>
  <c r="C182" i="111" a="1"/>
  <c r="C182" i="111" s="1"/>
  <c r="D182" i="111" a="1"/>
  <c r="D182" i="111" s="1"/>
  <c r="E182" i="111" a="1"/>
  <c r="E182" i="111" s="1"/>
  <c r="F182" i="111" a="1"/>
  <c r="F182" i="111" s="1"/>
  <c r="G182" i="111" a="1"/>
  <c r="G182" i="111" s="1"/>
  <c r="H182" i="111" a="1"/>
  <c r="H182" i="111" s="1"/>
  <c r="I182" i="111" a="1"/>
  <c r="I182" i="111" s="1"/>
  <c r="J182" i="111" a="1"/>
  <c r="J182" i="111" s="1"/>
  <c r="B183" i="111" a="1"/>
  <c r="B183" i="111" s="1"/>
  <c r="C183" i="111" a="1"/>
  <c r="C183" i="111" s="1"/>
  <c r="D183" i="111" a="1"/>
  <c r="D183" i="111" s="1"/>
  <c r="E183" i="111" a="1"/>
  <c r="E183" i="111" s="1"/>
  <c r="F183" i="111" a="1"/>
  <c r="F183" i="111" s="1"/>
  <c r="G183" i="111" a="1"/>
  <c r="G183" i="111" s="1"/>
  <c r="H183" i="111" a="1"/>
  <c r="H183" i="111" s="1"/>
  <c r="I183" i="111" a="1"/>
  <c r="I183" i="111" s="1"/>
  <c r="J183" i="111" a="1"/>
  <c r="J183" i="111" s="1"/>
  <c r="B184" i="111" a="1"/>
  <c r="B184" i="111" s="1"/>
  <c r="C184" i="111" a="1"/>
  <c r="C184" i="111" s="1"/>
  <c r="D184" i="111" a="1"/>
  <c r="D184" i="111" s="1"/>
  <c r="E184" i="111" a="1"/>
  <c r="E184" i="111" s="1"/>
  <c r="F184" i="111" a="1"/>
  <c r="F184" i="111" s="1"/>
  <c r="G184" i="111" a="1"/>
  <c r="G184" i="111" s="1"/>
  <c r="H184" i="111" a="1"/>
  <c r="H184" i="111" s="1"/>
  <c r="I184" i="111" a="1"/>
  <c r="I184" i="111" s="1"/>
  <c r="J184" i="111" a="1"/>
  <c r="J184" i="111" s="1"/>
  <c r="B185" i="111" a="1"/>
  <c r="B185" i="111" s="1"/>
  <c r="C185" i="111" a="1"/>
  <c r="C185" i="111" s="1"/>
  <c r="D185" i="111" a="1"/>
  <c r="D185" i="111" s="1"/>
  <c r="E185" i="111" a="1"/>
  <c r="E185" i="111" s="1"/>
  <c r="F185" i="111" a="1"/>
  <c r="F185" i="111" s="1"/>
  <c r="G185" i="111" a="1"/>
  <c r="G185" i="111" s="1"/>
  <c r="H185" i="111" a="1"/>
  <c r="H185" i="111" s="1"/>
  <c r="I185" i="111" a="1"/>
  <c r="I185" i="111" s="1"/>
  <c r="J185" i="111" a="1"/>
  <c r="J185" i="111" s="1"/>
  <c r="B186" i="111" a="1"/>
  <c r="B186" i="111" s="1"/>
  <c r="C186" i="111" a="1"/>
  <c r="C186" i="111" s="1"/>
  <c r="D186" i="111" a="1"/>
  <c r="D186" i="111" s="1"/>
  <c r="E186" i="111" a="1"/>
  <c r="E186" i="111" s="1"/>
  <c r="F186" i="111" a="1"/>
  <c r="F186" i="111" s="1"/>
  <c r="G186" i="111" a="1"/>
  <c r="G186" i="111" s="1"/>
  <c r="H186" i="111" a="1"/>
  <c r="H186" i="111" s="1"/>
  <c r="I186" i="111" a="1"/>
  <c r="I186" i="111" s="1"/>
  <c r="J186" i="111" a="1"/>
  <c r="J186" i="111" s="1"/>
  <c r="B187" i="111" a="1"/>
  <c r="B187" i="111" s="1"/>
  <c r="C187" i="111" a="1"/>
  <c r="C187" i="111" s="1"/>
  <c r="D187" i="111" a="1"/>
  <c r="D187" i="111" s="1"/>
  <c r="E187" i="111" a="1"/>
  <c r="E187" i="111" s="1"/>
  <c r="F187" i="111" a="1"/>
  <c r="F187" i="111" s="1"/>
  <c r="G187" i="111" a="1"/>
  <c r="G187" i="111" s="1"/>
  <c r="H187" i="111" a="1"/>
  <c r="H187" i="111" s="1"/>
  <c r="I187" i="111" a="1"/>
  <c r="I187" i="111" s="1"/>
  <c r="J187" i="111" a="1"/>
  <c r="J187" i="111" s="1"/>
  <c r="B188" i="111" a="1"/>
  <c r="B188" i="111" s="1"/>
  <c r="C188" i="111" a="1"/>
  <c r="C188" i="111" s="1"/>
  <c r="D188" i="111" a="1"/>
  <c r="D188" i="111" s="1"/>
  <c r="E188" i="111" a="1"/>
  <c r="E188" i="111" s="1"/>
  <c r="F188" i="111" a="1"/>
  <c r="F188" i="111" s="1"/>
  <c r="G188" i="111" a="1"/>
  <c r="G188" i="111" s="1"/>
  <c r="H188" i="111" a="1"/>
  <c r="H188" i="111" s="1"/>
  <c r="I188" i="111" a="1"/>
  <c r="I188" i="111" s="1"/>
  <c r="J188" i="111" a="1"/>
  <c r="J188" i="111" s="1"/>
  <c r="B189" i="111" a="1"/>
  <c r="B189" i="111" s="1"/>
  <c r="C189" i="111" a="1"/>
  <c r="C189" i="111" s="1"/>
  <c r="D189" i="111" a="1"/>
  <c r="D189" i="111" s="1"/>
  <c r="E189" i="111" a="1"/>
  <c r="E189" i="111" s="1"/>
  <c r="F189" i="111" a="1"/>
  <c r="F189" i="111" s="1"/>
  <c r="G189" i="111" a="1"/>
  <c r="G189" i="111" s="1"/>
  <c r="H189" i="111" a="1"/>
  <c r="H189" i="111" s="1"/>
  <c r="I189" i="111" a="1"/>
  <c r="I189" i="111" s="1"/>
  <c r="J189" i="111" a="1"/>
  <c r="J189" i="111" s="1"/>
  <c r="B190" i="111" a="1"/>
  <c r="B190" i="111" s="1"/>
  <c r="C190" i="111" a="1"/>
  <c r="C190" i="111" s="1"/>
  <c r="D190" i="111" a="1"/>
  <c r="D190" i="111" s="1"/>
  <c r="E190" i="111" a="1"/>
  <c r="E190" i="111" s="1"/>
  <c r="F190" i="111" a="1"/>
  <c r="F190" i="111" s="1"/>
  <c r="G190" i="111" a="1"/>
  <c r="G190" i="111" s="1"/>
  <c r="H190" i="111" a="1"/>
  <c r="H190" i="111" s="1"/>
  <c r="I190" i="111" a="1"/>
  <c r="I190" i="111" s="1"/>
  <c r="J190" i="111" a="1"/>
  <c r="J190" i="111" s="1"/>
  <c r="B191" i="111" a="1"/>
  <c r="B191" i="111" s="1"/>
  <c r="C191" i="111" a="1"/>
  <c r="C191" i="111" s="1"/>
  <c r="D191" i="111" a="1"/>
  <c r="D191" i="111" s="1"/>
  <c r="E191" i="111" a="1"/>
  <c r="E191" i="111" s="1"/>
  <c r="F191" i="111" a="1"/>
  <c r="F191" i="111" s="1"/>
  <c r="G191" i="111" a="1"/>
  <c r="G191" i="111" s="1"/>
  <c r="H191" i="111" a="1"/>
  <c r="H191" i="111" s="1"/>
  <c r="I191" i="111" a="1"/>
  <c r="I191" i="111" s="1"/>
  <c r="J191" i="111" a="1"/>
  <c r="J191" i="111" s="1"/>
  <c r="B192" i="111" a="1"/>
  <c r="B192" i="111" s="1"/>
  <c r="C192" i="111" a="1"/>
  <c r="C192" i="111" s="1"/>
  <c r="D192" i="111" a="1"/>
  <c r="D192" i="111" s="1"/>
  <c r="E192" i="111" a="1"/>
  <c r="E192" i="111" s="1"/>
  <c r="F192" i="111" a="1"/>
  <c r="F192" i="111" s="1"/>
  <c r="G192" i="111" a="1"/>
  <c r="G192" i="111" s="1"/>
  <c r="H192" i="111" a="1"/>
  <c r="H192" i="111" s="1"/>
  <c r="I192" i="111" a="1"/>
  <c r="I192" i="111" s="1"/>
  <c r="J192" i="111" a="1"/>
  <c r="J192" i="111" s="1"/>
  <c r="B193" i="111" a="1"/>
  <c r="B193" i="111" s="1"/>
  <c r="C193" i="111" a="1"/>
  <c r="C193" i="111" s="1"/>
  <c r="D193" i="111" a="1"/>
  <c r="D193" i="111" s="1"/>
  <c r="E193" i="111" a="1"/>
  <c r="E193" i="111" s="1"/>
  <c r="F193" i="111" a="1"/>
  <c r="F193" i="111" s="1"/>
  <c r="G193" i="111" a="1"/>
  <c r="G193" i="111" s="1"/>
  <c r="H193" i="111" a="1"/>
  <c r="H193" i="111" s="1"/>
  <c r="I193" i="111" a="1"/>
  <c r="I193" i="111" s="1"/>
  <c r="J193" i="111" a="1"/>
  <c r="J193" i="111" s="1"/>
  <c r="B194" i="111" a="1"/>
  <c r="B194" i="111" s="1"/>
  <c r="C194" i="111" a="1"/>
  <c r="C194" i="111" s="1"/>
  <c r="D194" i="111" a="1"/>
  <c r="D194" i="111" s="1"/>
  <c r="E194" i="111" a="1"/>
  <c r="E194" i="111" s="1"/>
  <c r="F194" i="111" a="1"/>
  <c r="F194" i="111" s="1"/>
  <c r="G194" i="111" a="1"/>
  <c r="G194" i="111" s="1"/>
  <c r="H194" i="111" a="1"/>
  <c r="H194" i="111" s="1"/>
  <c r="I194" i="111" a="1"/>
  <c r="I194" i="111" s="1"/>
  <c r="J194" i="111" a="1"/>
  <c r="J194" i="111" s="1"/>
  <c r="B195" i="111" a="1"/>
  <c r="B195" i="111" s="1"/>
  <c r="C195" i="111" a="1"/>
  <c r="C195" i="111" s="1"/>
  <c r="D195" i="111" a="1"/>
  <c r="D195" i="111" s="1"/>
  <c r="E195" i="111" a="1"/>
  <c r="E195" i="111" s="1"/>
  <c r="F195" i="111" a="1"/>
  <c r="F195" i="111" s="1"/>
  <c r="G195" i="111" a="1"/>
  <c r="G195" i="111" s="1"/>
  <c r="H195" i="111" a="1"/>
  <c r="H195" i="111" s="1"/>
  <c r="I195" i="111" a="1"/>
  <c r="I195" i="111" s="1"/>
  <c r="J195" i="111" a="1"/>
  <c r="J195" i="111" s="1"/>
  <c r="B196" i="111" a="1"/>
  <c r="B196" i="111" s="1"/>
  <c r="C196" i="111" a="1"/>
  <c r="C196" i="111" s="1"/>
  <c r="D196" i="111" a="1"/>
  <c r="D196" i="111" s="1"/>
  <c r="E196" i="111" a="1"/>
  <c r="E196" i="111" s="1"/>
  <c r="F196" i="111" a="1"/>
  <c r="F196" i="111" s="1"/>
  <c r="G196" i="111" a="1"/>
  <c r="G196" i="111" s="1"/>
  <c r="H196" i="111" a="1"/>
  <c r="H196" i="111" s="1"/>
  <c r="I196" i="111" a="1"/>
  <c r="I196" i="111" s="1"/>
  <c r="J196" i="111" a="1"/>
  <c r="J196" i="111" s="1"/>
  <c r="B197" i="111" a="1"/>
  <c r="B197" i="111" s="1"/>
  <c r="C197" i="111" a="1"/>
  <c r="C197" i="111" s="1"/>
  <c r="D197" i="111" a="1"/>
  <c r="D197" i="111" s="1"/>
  <c r="E197" i="111" a="1"/>
  <c r="E197" i="111" s="1"/>
  <c r="F197" i="111" a="1"/>
  <c r="F197" i="111" s="1"/>
  <c r="G197" i="111" a="1"/>
  <c r="G197" i="111" s="1"/>
  <c r="H197" i="111" a="1"/>
  <c r="H197" i="111" s="1"/>
  <c r="I197" i="111" a="1"/>
  <c r="I197" i="111" s="1"/>
  <c r="J197" i="111" a="1"/>
  <c r="J197" i="111" s="1"/>
  <c r="B198" i="111" a="1"/>
  <c r="B198" i="111" s="1"/>
  <c r="C198" i="111" a="1"/>
  <c r="C198" i="111" s="1"/>
  <c r="D198" i="111" a="1"/>
  <c r="D198" i="111" s="1"/>
  <c r="E198" i="111" a="1"/>
  <c r="E198" i="111" s="1"/>
  <c r="F198" i="111" a="1"/>
  <c r="F198" i="111" s="1"/>
  <c r="G198" i="111" a="1"/>
  <c r="G198" i="111" s="1"/>
  <c r="H198" i="111" a="1"/>
  <c r="H198" i="111" s="1"/>
  <c r="I198" i="111" a="1"/>
  <c r="I198" i="111" s="1"/>
  <c r="J198" i="111" a="1"/>
  <c r="J198" i="111" s="1"/>
  <c r="B199" i="111" a="1"/>
  <c r="B199" i="111" s="1"/>
  <c r="C199" i="111" a="1"/>
  <c r="C199" i="111" s="1"/>
  <c r="D199" i="111" a="1"/>
  <c r="D199" i="111" s="1"/>
  <c r="E199" i="111" a="1"/>
  <c r="E199" i="111" s="1"/>
  <c r="F199" i="111" a="1"/>
  <c r="F199" i="111" s="1"/>
  <c r="G199" i="111" a="1"/>
  <c r="G199" i="111" s="1"/>
  <c r="H199" i="111" a="1"/>
  <c r="H199" i="111" s="1"/>
  <c r="I199" i="111" a="1"/>
  <c r="I199" i="111" s="1"/>
  <c r="J199" i="111" a="1"/>
  <c r="J199" i="111" s="1"/>
  <c r="B200" i="111" a="1"/>
  <c r="B200" i="111" s="1"/>
  <c r="C200" i="111" a="1"/>
  <c r="C200" i="111" s="1"/>
  <c r="D200" i="111" a="1"/>
  <c r="D200" i="111" s="1"/>
  <c r="E200" i="111" a="1"/>
  <c r="E200" i="111" s="1"/>
  <c r="F200" i="111" a="1"/>
  <c r="F200" i="111" s="1"/>
  <c r="G200" i="111" a="1"/>
  <c r="G200" i="111" s="1"/>
  <c r="H200" i="111" a="1"/>
  <c r="H200" i="111" s="1"/>
  <c r="I200" i="111" a="1"/>
  <c r="I200" i="111" s="1"/>
  <c r="J200" i="111" a="1"/>
  <c r="J200" i="111" s="1"/>
  <c r="B201" i="111" a="1"/>
  <c r="B201" i="111" s="1"/>
  <c r="C201" i="111" a="1"/>
  <c r="C201" i="111" s="1"/>
  <c r="D201" i="111" a="1"/>
  <c r="D201" i="111" s="1"/>
  <c r="E201" i="111" a="1"/>
  <c r="E201" i="111" s="1"/>
  <c r="F201" i="111" a="1"/>
  <c r="F201" i="111" s="1"/>
  <c r="G201" i="111" a="1"/>
  <c r="G201" i="111" s="1"/>
  <c r="H201" i="111" a="1"/>
  <c r="H201" i="111" s="1"/>
  <c r="I201" i="111" a="1"/>
  <c r="I201" i="111" s="1"/>
  <c r="J201" i="111" a="1"/>
  <c r="J201" i="111" s="1"/>
  <c r="B202" i="111" a="1"/>
  <c r="B202" i="111" s="1"/>
  <c r="C202" i="111" a="1"/>
  <c r="C202" i="111" s="1"/>
  <c r="D202" i="111" a="1"/>
  <c r="D202" i="111" s="1"/>
  <c r="E202" i="111" a="1"/>
  <c r="E202" i="111" s="1"/>
  <c r="F202" i="111" a="1"/>
  <c r="F202" i="111" s="1"/>
  <c r="G202" i="111" a="1"/>
  <c r="G202" i="111" s="1"/>
  <c r="H202" i="111" a="1"/>
  <c r="H202" i="111" s="1"/>
  <c r="I202" i="111" a="1"/>
  <c r="I202" i="111" s="1"/>
  <c r="J202" i="111" a="1"/>
  <c r="J202" i="111" s="1"/>
  <c r="B203" i="111" a="1"/>
  <c r="B203" i="111" s="1"/>
  <c r="C203" i="111" a="1"/>
  <c r="C203" i="111" s="1"/>
  <c r="D203" i="111" a="1"/>
  <c r="D203" i="111" s="1"/>
  <c r="E203" i="111" a="1"/>
  <c r="E203" i="111" s="1"/>
  <c r="F203" i="111" a="1"/>
  <c r="F203" i="111" s="1"/>
  <c r="G203" i="111" a="1"/>
  <c r="G203" i="111" s="1"/>
  <c r="H203" i="111" a="1"/>
  <c r="H203" i="111" s="1"/>
  <c r="I203" i="111" a="1"/>
  <c r="I203" i="111" s="1"/>
  <c r="J203" i="111" a="1"/>
  <c r="J203" i="111" s="1"/>
  <c r="B204" i="111" a="1"/>
  <c r="B204" i="111" s="1"/>
  <c r="C204" i="111" a="1"/>
  <c r="C204" i="111" s="1"/>
  <c r="D204" i="111" a="1"/>
  <c r="D204" i="111" s="1"/>
  <c r="E204" i="111" a="1"/>
  <c r="E204" i="111" s="1"/>
  <c r="F204" i="111" a="1"/>
  <c r="F204" i="111" s="1"/>
  <c r="G204" i="111" a="1"/>
  <c r="G204" i="111" s="1"/>
  <c r="H204" i="111" a="1"/>
  <c r="H204" i="111" s="1"/>
  <c r="I204" i="111" a="1"/>
  <c r="I204" i="111" s="1"/>
  <c r="J204" i="111" a="1"/>
  <c r="J204" i="111" s="1"/>
  <c r="B205" i="111" a="1"/>
  <c r="B205" i="111" s="1"/>
  <c r="C205" i="111" a="1"/>
  <c r="C205" i="111" s="1"/>
  <c r="D205" i="111" a="1"/>
  <c r="D205" i="111" s="1"/>
  <c r="E205" i="111" a="1"/>
  <c r="E205" i="111" s="1"/>
  <c r="F205" i="111" a="1"/>
  <c r="F205" i="111" s="1"/>
  <c r="G205" i="111" a="1"/>
  <c r="G205" i="111" s="1"/>
  <c r="H205" i="111" a="1"/>
  <c r="H205" i="111" s="1"/>
  <c r="I205" i="111" a="1"/>
  <c r="I205" i="111" s="1"/>
  <c r="J205" i="111" a="1"/>
  <c r="J205" i="111" s="1"/>
  <c r="B206" i="111" a="1"/>
  <c r="B206" i="111" s="1"/>
  <c r="C206" i="111" a="1"/>
  <c r="C206" i="111" s="1"/>
  <c r="D206" i="111" a="1"/>
  <c r="D206" i="111" s="1"/>
  <c r="E206" i="111" a="1"/>
  <c r="E206" i="111" s="1"/>
  <c r="F206" i="111" a="1"/>
  <c r="F206" i="111" s="1"/>
  <c r="G206" i="111" a="1"/>
  <c r="G206" i="111" s="1"/>
  <c r="H206" i="111" a="1"/>
  <c r="H206" i="111" s="1"/>
  <c r="I206" i="111" a="1"/>
  <c r="I206" i="111" s="1"/>
  <c r="J206" i="111" a="1"/>
  <c r="J206" i="111" s="1"/>
  <c r="B207" i="111" a="1"/>
  <c r="B207" i="111" s="1"/>
  <c r="C207" i="111" a="1"/>
  <c r="C207" i="111" s="1"/>
  <c r="D207" i="111" a="1"/>
  <c r="D207" i="111" s="1"/>
  <c r="E207" i="111" a="1"/>
  <c r="E207" i="111" s="1"/>
  <c r="F207" i="111" a="1"/>
  <c r="F207" i="111" s="1"/>
  <c r="G207" i="111" a="1"/>
  <c r="G207" i="111" s="1"/>
  <c r="H207" i="111" a="1"/>
  <c r="H207" i="111" s="1"/>
  <c r="I207" i="111" a="1"/>
  <c r="I207" i="111" s="1"/>
  <c r="J207" i="111" a="1"/>
  <c r="J207" i="111" s="1"/>
  <c r="B208" i="111" a="1"/>
  <c r="B208" i="111" s="1"/>
  <c r="C208" i="111" a="1"/>
  <c r="C208" i="111" s="1"/>
  <c r="D208" i="111" a="1"/>
  <c r="D208" i="111" s="1"/>
  <c r="E208" i="111" a="1"/>
  <c r="E208" i="111" s="1"/>
  <c r="F208" i="111" a="1"/>
  <c r="F208" i="111" s="1"/>
  <c r="G208" i="111" a="1"/>
  <c r="G208" i="111" s="1"/>
  <c r="H208" i="111" a="1"/>
  <c r="H208" i="111" s="1"/>
  <c r="I208" i="111" a="1"/>
  <c r="I208" i="111" s="1"/>
  <c r="J208" i="111" a="1"/>
  <c r="J208" i="111" s="1"/>
  <c r="B209" i="111" a="1"/>
  <c r="B209" i="111" s="1"/>
  <c r="N209" i="111" s="1"/>
  <c r="C209" i="111" a="1"/>
  <c r="C209" i="111" s="1"/>
  <c r="D209" i="111" a="1"/>
  <c r="D209" i="111" s="1"/>
  <c r="E209" i="111" a="1"/>
  <c r="E209" i="111" s="1"/>
  <c r="F209" i="111" a="1"/>
  <c r="F209" i="111" s="1"/>
  <c r="G209" i="111" a="1"/>
  <c r="G209" i="111" s="1"/>
  <c r="H209" i="111" a="1"/>
  <c r="H209" i="111" s="1"/>
  <c r="I209" i="111" a="1"/>
  <c r="I209" i="111" s="1"/>
  <c r="J209" i="111" a="1"/>
  <c r="J209" i="111" s="1"/>
  <c r="B210" i="111" a="1"/>
  <c r="B210" i="111" s="1"/>
  <c r="C210" i="111" a="1"/>
  <c r="C210" i="111" s="1"/>
  <c r="D210" i="111" a="1"/>
  <c r="D210" i="111" s="1"/>
  <c r="E210" i="111" a="1"/>
  <c r="E210" i="111" s="1"/>
  <c r="F210" i="111" a="1"/>
  <c r="F210" i="111" s="1"/>
  <c r="G210" i="111" a="1"/>
  <c r="G210" i="111" s="1"/>
  <c r="H210" i="111" a="1"/>
  <c r="H210" i="111" s="1"/>
  <c r="I210" i="111" a="1"/>
  <c r="I210" i="111" s="1"/>
  <c r="J210" i="111" a="1"/>
  <c r="J210" i="111" s="1"/>
  <c r="B211" i="111" a="1"/>
  <c r="B211" i="111" s="1"/>
  <c r="C211" i="111" a="1"/>
  <c r="C211" i="111" s="1"/>
  <c r="D211" i="111" a="1"/>
  <c r="D211" i="111" s="1"/>
  <c r="E211" i="111" a="1"/>
  <c r="E211" i="111" s="1"/>
  <c r="F211" i="111" a="1"/>
  <c r="F211" i="111" s="1"/>
  <c r="G211" i="111" a="1"/>
  <c r="G211" i="111" s="1"/>
  <c r="H211" i="111" a="1"/>
  <c r="H211" i="111" s="1"/>
  <c r="I211" i="111" a="1"/>
  <c r="I211" i="111" s="1"/>
  <c r="J211" i="111" a="1"/>
  <c r="J211" i="111" s="1"/>
  <c r="B212" i="111" a="1"/>
  <c r="B212" i="111" s="1"/>
  <c r="C212" i="111" a="1"/>
  <c r="C212" i="111" s="1"/>
  <c r="D212" i="111" a="1"/>
  <c r="D212" i="111" s="1"/>
  <c r="E212" i="111" a="1"/>
  <c r="E212" i="111" s="1"/>
  <c r="F212" i="111" a="1"/>
  <c r="F212" i="111" s="1"/>
  <c r="G212" i="111" a="1"/>
  <c r="G212" i="111" s="1"/>
  <c r="H212" i="111" a="1"/>
  <c r="H212" i="111" s="1"/>
  <c r="I212" i="111" a="1"/>
  <c r="I212" i="111" s="1"/>
  <c r="J212" i="111" a="1"/>
  <c r="J212" i="111" s="1"/>
  <c r="B213" i="111" a="1"/>
  <c r="B213" i="111" s="1"/>
  <c r="C213" i="111" a="1"/>
  <c r="C213" i="111" s="1"/>
  <c r="D213" i="111" a="1"/>
  <c r="D213" i="111" s="1"/>
  <c r="E213" i="111" a="1"/>
  <c r="E213" i="111" s="1"/>
  <c r="F213" i="111" a="1"/>
  <c r="F213" i="111" s="1"/>
  <c r="G213" i="111" a="1"/>
  <c r="G213" i="111" s="1"/>
  <c r="H213" i="111" a="1"/>
  <c r="H213" i="111" s="1"/>
  <c r="I213" i="111" a="1"/>
  <c r="I213" i="111" s="1"/>
  <c r="J213" i="111" a="1"/>
  <c r="J213" i="111" s="1"/>
  <c r="B214" i="111" a="1"/>
  <c r="B214" i="111" s="1"/>
  <c r="C214" i="111" a="1"/>
  <c r="C214" i="111" s="1"/>
  <c r="D214" i="111" a="1"/>
  <c r="D214" i="111" s="1"/>
  <c r="E214" i="111" a="1"/>
  <c r="E214" i="111" s="1"/>
  <c r="F214" i="111" a="1"/>
  <c r="F214" i="111" s="1"/>
  <c r="G214" i="111" a="1"/>
  <c r="G214" i="111" s="1"/>
  <c r="H214" i="111" a="1"/>
  <c r="H214" i="111" s="1"/>
  <c r="I214" i="111" a="1"/>
  <c r="I214" i="111" s="1"/>
  <c r="J214" i="111" a="1"/>
  <c r="J214" i="111" s="1"/>
  <c r="B215" i="111" a="1"/>
  <c r="B215" i="111" s="1"/>
  <c r="N215" i="111" s="1"/>
  <c r="C215" i="111" a="1"/>
  <c r="C215" i="111" s="1"/>
  <c r="D215" i="111" a="1"/>
  <c r="D215" i="111" s="1"/>
  <c r="E215" i="111" a="1"/>
  <c r="E215" i="111" s="1"/>
  <c r="F215" i="111" a="1"/>
  <c r="F215" i="111" s="1"/>
  <c r="G215" i="111" a="1"/>
  <c r="G215" i="111" s="1"/>
  <c r="H215" i="111" a="1"/>
  <c r="H215" i="111" s="1"/>
  <c r="I215" i="111" a="1"/>
  <c r="I215" i="111" s="1"/>
  <c r="J215" i="111" a="1"/>
  <c r="J215" i="111" s="1"/>
  <c r="B216" i="111" a="1"/>
  <c r="B216" i="111" s="1"/>
  <c r="C216" i="111" a="1"/>
  <c r="C216" i="111" s="1"/>
  <c r="D216" i="111" a="1"/>
  <c r="D216" i="111" s="1"/>
  <c r="E216" i="111" a="1"/>
  <c r="E216" i="111" s="1"/>
  <c r="F216" i="111" a="1"/>
  <c r="F216" i="111" s="1"/>
  <c r="G216" i="111" a="1"/>
  <c r="G216" i="111" s="1"/>
  <c r="H216" i="111" a="1"/>
  <c r="H216" i="111" s="1"/>
  <c r="I216" i="111" a="1"/>
  <c r="I216" i="111" s="1"/>
  <c r="J216" i="111" a="1"/>
  <c r="J216" i="111" s="1"/>
  <c r="B217" i="111" a="1"/>
  <c r="B217" i="111" s="1"/>
  <c r="C217" i="111" a="1"/>
  <c r="C217" i="111" s="1"/>
  <c r="D217" i="111" a="1"/>
  <c r="D217" i="111" s="1"/>
  <c r="E217" i="111" a="1"/>
  <c r="E217" i="111" s="1"/>
  <c r="F217" i="111" a="1"/>
  <c r="F217" i="111" s="1"/>
  <c r="G217" i="111" a="1"/>
  <c r="G217" i="111" s="1"/>
  <c r="H217" i="111" a="1"/>
  <c r="H217" i="111" s="1"/>
  <c r="I217" i="111" a="1"/>
  <c r="I217" i="111" s="1"/>
  <c r="J217" i="111" a="1"/>
  <c r="J217" i="111" s="1"/>
  <c r="B218" i="111" a="1"/>
  <c r="B218" i="111" s="1"/>
  <c r="C218" i="111" a="1"/>
  <c r="C218" i="111" s="1"/>
  <c r="D218" i="111" a="1"/>
  <c r="D218" i="111" s="1"/>
  <c r="E218" i="111" a="1"/>
  <c r="E218" i="111" s="1"/>
  <c r="F218" i="111" a="1"/>
  <c r="F218" i="111" s="1"/>
  <c r="G218" i="111" a="1"/>
  <c r="G218" i="111" s="1"/>
  <c r="H218" i="111" a="1"/>
  <c r="H218" i="111" s="1"/>
  <c r="I218" i="111" a="1"/>
  <c r="I218" i="111" s="1"/>
  <c r="J218" i="111" a="1"/>
  <c r="J218" i="111" s="1"/>
  <c r="B219" i="111" a="1"/>
  <c r="B219" i="111" s="1"/>
  <c r="C219" i="111" a="1"/>
  <c r="C219" i="111" s="1"/>
  <c r="D219" i="111" a="1"/>
  <c r="D219" i="111" s="1"/>
  <c r="E219" i="111" a="1"/>
  <c r="E219" i="111" s="1"/>
  <c r="F219" i="111" a="1"/>
  <c r="F219" i="111" s="1"/>
  <c r="G219" i="111" a="1"/>
  <c r="G219" i="111" s="1"/>
  <c r="H219" i="111" a="1"/>
  <c r="H219" i="111" s="1"/>
  <c r="I219" i="111" a="1"/>
  <c r="I219" i="111" s="1"/>
  <c r="J219" i="111" a="1"/>
  <c r="J219" i="111" s="1"/>
  <c r="B220" i="111" a="1"/>
  <c r="B220" i="111" s="1"/>
  <c r="C220" i="111" a="1"/>
  <c r="C220" i="111" s="1"/>
  <c r="D220" i="111" a="1"/>
  <c r="D220" i="111" s="1"/>
  <c r="E220" i="111" a="1"/>
  <c r="E220" i="111" s="1"/>
  <c r="F220" i="111" a="1"/>
  <c r="F220" i="111" s="1"/>
  <c r="G220" i="111" a="1"/>
  <c r="G220" i="111" s="1"/>
  <c r="H220" i="111" a="1"/>
  <c r="H220" i="111" s="1"/>
  <c r="I220" i="111" a="1"/>
  <c r="I220" i="111" s="1"/>
  <c r="J220" i="111" a="1"/>
  <c r="J220" i="111" s="1"/>
  <c r="B221" i="111" a="1"/>
  <c r="B221" i="111" s="1"/>
  <c r="N221" i="111" s="1"/>
  <c r="C221" i="111" a="1"/>
  <c r="C221" i="111" s="1"/>
  <c r="D221" i="111" a="1"/>
  <c r="D221" i="111" s="1"/>
  <c r="E221" i="111" a="1"/>
  <c r="E221" i="111" s="1"/>
  <c r="F221" i="111" a="1"/>
  <c r="F221" i="111" s="1"/>
  <c r="G221" i="111" a="1"/>
  <c r="G221" i="111" s="1"/>
  <c r="H221" i="111" a="1"/>
  <c r="H221" i="111" s="1"/>
  <c r="I221" i="111" a="1"/>
  <c r="I221" i="111" s="1"/>
  <c r="J221" i="111" a="1"/>
  <c r="J221" i="111" s="1"/>
  <c r="B222" i="111" a="1"/>
  <c r="B222" i="111" s="1"/>
  <c r="C222" i="111" a="1"/>
  <c r="C222" i="111" s="1"/>
  <c r="D222" i="111" a="1"/>
  <c r="D222" i="111" s="1"/>
  <c r="E222" i="111" a="1"/>
  <c r="E222" i="111" s="1"/>
  <c r="F222" i="111" a="1"/>
  <c r="F222" i="111" s="1"/>
  <c r="G222" i="111" a="1"/>
  <c r="G222" i="111" s="1"/>
  <c r="H222" i="111" a="1"/>
  <c r="H222" i="111" s="1"/>
  <c r="I222" i="111" a="1"/>
  <c r="I222" i="111" s="1"/>
  <c r="J222" i="111" a="1"/>
  <c r="J222" i="111" s="1"/>
  <c r="B223" i="111" a="1"/>
  <c r="B223" i="111" s="1"/>
  <c r="C223" i="111" a="1"/>
  <c r="C223" i="111" s="1"/>
  <c r="D223" i="111" a="1"/>
  <c r="D223" i="111" s="1"/>
  <c r="E223" i="111" a="1"/>
  <c r="E223" i="111" s="1"/>
  <c r="F223" i="111" a="1"/>
  <c r="F223" i="111" s="1"/>
  <c r="G223" i="111" a="1"/>
  <c r="G223" i="111" s="1"/>
  <c r="H223" i="111" a="1"/>
  <c r="H223" i="111" s="1"/>
  <c r="I223" i="111" a="1"/>
  <c r="I223" i="111" s="1"/>
  <c r="J223" i="111" a="1"/>
  <c r="J223" i="111" s="1"/>
  <c r="B224" i="111" a="1"/>
  <c r="B224" i="111" s="1"/>
  <c r="C224" i="111" a="1"/>
  <c r="C224" i="111" s="1"/>
  <c r="D224" i="111" a="1"/>
  <c r="D224" i="111" s="1"/>
  <c r="E224" i="111" a="1"/>
  <c r="E224" i="111" s="1"/>
  <c r="F224" i="111" a="1"/>
  <c r="F224" i="111" s="1"/>
  <c r="G224" i="111" a="1"/>
  <c r="G224" i="111" s="1"/>
  <c r="H224" i="111" a="1"/>
  <c r="H224" i="111" s="1"/>
  <c r="I224" i="111" a="1"/>
  <c r="I224" i="111" s="1"/>
  <c r="J224" i="111" a="1"/>
  <c r="J224" i="111" s="1"/>
  <c r="B225" i="111" a="1"/>
  <c r="B225" i="111" s="1"/>
  <c r="C225" i="111" a="1"/>
  <c r="C225" i="111" s="1"/>
  <c r="D225" i="111" a="1"/>
  <c r="D225" i="111" s="1"/>
  <c r="E225" i="111" a="1"/>
  <c r="E225" i="111" s="1"/>
  <c r="F225" i="111" a="1"/>
  <c r="F225" i="111" s="1"/>
  <c r="G225" i="111" a="1"/>
  <c r="G225" i="111" s="1"/>
  <c r="H225" i="111" a="1"/>
  <c r="H225" i="111" s="1"/>
  <c r="I225" i="111" a="1"/>
  <c r="I225" i="111" s="1"/>
  <c r="J225" i="111" a="1"/>
  <c r="J225" i="111" s="1"/>
  <c r="B226" i="111" a="1"/>
  <c r="B226" i="111" s="1"/>
  <c r="C226" i="111" a="1"/>
  <c r="C226" i="111" s="1"/>
  <c r="D226" i="111" a="1"/>
  <c r="D226" i="111" s="1"/>
  <c r="E226" i="111" a="1"/>
  <c r="E226" i="111" s="1"/>
  <c r="F226" i="111" a="1"/>
  <c r="F226" i="111" s="1"/>
  <c r="G226" i="111" a="1"/>
  <c r="G226" i="111" s="1"/>
  <c r="H226" i="111" a="1"/>
  <c r="H226" i="111" s="1"/>
  <c r="I226" i="111" a="1"/>
  <c r="I226" i="111" s="1"/>
  <c r="J226" i="111" a="1"/>
  <c r="J226" i="111" s="1"/>
  <c r="B227" i="111" a="1"/>
  <c r="B227" i="111" s="1"/>
  <c r="N227" i="111" s="1"/>
  <c r="C227" i="111" a="1"/>
  <c r="C227" i="111" s="1"/>
  <c r="D227" i="111" a="1"/>
  <c r="D227" i="111" s="1"/>
  <c r="E227" i="111" a="1"/>
  <c r="E227" i="111" s="1"/>
  <c r="F227" i="111" a="1"/>
  <c r="F227" i="111" s="1"/>
  <c r="G227" i="111" a="1"/>
  <c r="G227" i="111" s="1"/>
  <c r="H227" i="111" a="1"/>
  <c r="H227" i="111" s="1"/>
  <c r="I227" i="111" a="1"/>
  <c r="I227" i="111" s="1"/>
  <c r="J227" i="111" a="1"/>
  <c r="J227" i="111" s="1"/>
  <c r="B228" i="111" a="1"/>
  <c r="B228" i="111" s="1"/>
  <c r="C228" i="111" a="1"/>
  <c r="C228" i="111" s="1"/>
  <c r="D228" i="111" a="1"/>
  <c r="D228" i="111" s="1"/>
  <c r="E228" i="111" a="1"/>
  <c r="E228" i="111" s="1"/>
  <c r="F228" i="111" a="1"/>
  <c r="F228" i="111" s="1"/>
  <c r="G228" i="111" a="1"/>
  <c r="G228" i="111" s="1"/>
  <c r="H228" i="111" a="1"/>
  <c r="H228" i="111" s="1"/>
  <c r="I228" i="111" a="1"/>
  <c r="I228" i="111" s="1"/>
  <c r="J228" i="111" a="1"/>
  <c r="J228" i="111" s="1"/>
  <c r="B229" i="111" a="1"/>
  <c r="B229" i="111" s="1"/>
  <c r="C229" i="111" a="1"/>
  <c r="C229" i="111" s="1"/>
  <c r="D229" i="111" a="1"/>
  <c r="D229" i="111" s="1"/>
  <c r="E229" i="111" a="1"/>
  <c r="E229" i="111" s="1"/>
  <c r="F229" i="111" a="1"/>
  <c r="F229" i="111" s="1"/>
  <c r="G229" i="111" a="1"/>
  <c r="G229" i="111" s="1"/>
  <c r="H229" i="111" a="1"/>
  <c r="H229" i="111" s="1"/>
  <c r="I229" i="111" a="1"/>
  <c r="I229" i="111" s="1"/>
  <c r="J229" i="111" a="1"/>
  <c r="J229" i="111" s="1"/>
  <c r="B230" i="111" a="1"/>
  <c r="B230" i="111" s="1"/>
  <c r="N230" i="111" s="1"/>
  <c r="C230" i="111" a="1"/>
  <c r="C230" i="111" s="1"/>
  <c r="D230" i="111" a="1"/>
  <c r="D230" i="111" s="1"/>
  <c r="E230" i="111" a="1"/>
  <c r="E230" i="111" s="1"/>
  <c r="F230" i="111" a="1"/>
  <c r="F230" i="111" s="1"/>
  <c r="G230" i="111" a="1"/>
  <c r="G230" i="111" s="1"/>
  <c r="H230" i="111" a="1"/>
  <c r="H230" i="111" s="1"/>
  <c r="I230" i="111" a="1"/>
  <c r="I230" i="111" s="1"/>
  <c r="J230" i="111" a="1"/>
  <c r="J230" i="111" s="1"/>
  <c r="B231" i="111" a="1"/>
  <c r="B231" i="111" s="1"/>
  <c r="C231" i="111" a="1"/>
  <c r="C231" i="111" s="1"/>
  <c r="D231" i="111" a="1"/>
  <c r="D231" i="111" s="1"/>
  <c r="E231" i="111" a="1"/>
  <c r="E231" i="111" s="1"/>
  <c r="F231" i="111" a="1"/>
  <c r="F231" i="111" s="1"/>
  <c r="G231" i="111" a="1"/>
  <c r="G231" i="111" s="1"/>
  <c r="H231" i="111" a="1"/>
  <c r="H231" i="111" s="1"/>
  <c r="I231" i="111" a="1"/>
  <c r="I231" i="111" s="1"/>
  <c r="J231" i="111" a="1"/>
  <c r="J231" i="111" s="1"/>
  <c r="B232" i="111" a="1"/>
  <c r="B232" i="111" s="1"/>
  <c r="C232" i="111" a="1"/>
  <c r="C232" i="111" s="1"/>
  <c r="D232" i="111" a="1"/>
  <c r="D232" i="111" s="1"/>
  <c r="E232" i="111" a="1"/>
  <c r="E232" i="111" s="1"/>
  <c r="F232" i="111" a="1"/>
  <c r="F232" i="111" s="1"/>
  <c r="G232" i="111" a="1"/>
  <c r="G232" i="111" s="1"/>
  <c r="H232" i="111" a="1"/>
  <c r="H232" i="111" s="1"/>
  <c r="I232" i="111" a="1"/>
  <c r="I232" i="111" s="1"/>
  <c r="J232" i="111" a="1"/>
  <c r="J232" i="111" s="1"/>
  <c r="B233" i="111" a="1"/>
  <c r="B233" i="111" s="1"/>
  <c r="N233" i="111" s="1"/>
  <c r="C233" i="111" a="1"/>
  <c r="C233" i="111" s="1"/>
  <c r="D233" i="111" a="1"/>
  <c r="D233" i="111" s="1"/>
  <c r="E233" i="111" a="1"/>
  <c r="E233" i="111" s="1"/>
  <c r="F233" i="111" a="1"/>
  <c r="F233" i="111" s="1"/>
  <c r="G233" i="111" a="1"/>
  <c r="G233" i="111" s="1"/>
  <c r="H233" i="111" a="1"/>
  <c r="H233" i="111" s="1"/>
  <c r="I233" i="111" a="1"/>
  <c r="I233" i="111" s="1"/>
  <c r="J233" i="111" a="1"/>
  <c r="J233" i="111" s="1"/>
  <c r="B234" i="111" a="1"/>
  <c r="B234" i="111" s="1"/>
  <c r="C234" i="111" a="1"/>
  <c r="C234" i="111" s="1"/>
  <c r="D234" i="111" a="1"/>
  <c r="D234" i="111" s="1"/>
  <c r="E234" i="111" a="1"/>
  <c r="E234" i="111" s="1"/>
  <c r="F234" i="111" a="1"/>
  <c r="F234" i="111" s="1"/>
  <c r="G234" i="111" a="1"/>
  <c r="G234" i="111" s="1"/>
  <c r="H234" i="111" a="1"/>
  <c r="H234" i="111" s="1"/>
  <c r="I234" i="111" a="1"/>
  <c r="I234" i="111" s="1"/>
  <c r="J234" i="111" a="1"/>
  <c r="J234" i="111" s="1"/>
  <c r="B235" i="111" a="1"/>
  <c r="B235" i="111" s="1"/>
  <c r="C235" i="111" a="1"/>
  <c r="C235" i="111" s="1"/>
  <c r="D235" i="111" a="1"/>
  <c r="D235" i="111" s="1"/>
  <c r="E235" i="111" a="1"/>
  <c r="E235" i="111" s="1"/>
  <c r="F235" i="111" a="1"/>
  <c r="F235" i="111" s="1"/>
  <c r="G235" i="111" a="1"/>
  <c r="G235" i="111" s="1"/>
  <c r="H235" i="111" a="1"/>
  <c r="H235" i="111" s="1"/>
  <c r="I235" i="111" a="1"/>
  <c r="I235" i="111" s="1"/>
  <c r="J235" i="111" a="1"/>
  <c r="J235" i="111" s="1"/>
  <c r="B236" i="111" a="1"/>
  <c r="B236" i="111" s="1"/>
  <c r="N236" i="111" s="1"/>
  <c r="C236" i="111" a="1"/>
  <c r="C236" i="111" s="1"/>
  <c r="D236" i="111" a="1"/>
  <c r="D236" i="111" s="1"/>
  <c r="E236" i="111" a="1"/>
  <c r="E236" i="111" s="1"/>
  <c r="F236" i="111" a="1"/>
  <c r="F236" i="111" s="1"/>
  <c r="G236" i="111" a="1"/>
  <c r="G236" i="111" s="1"/>
  <c r="H236" i="111" a="1"/>
  <c r="H236" i="111" s="1"/>
  <c r="I236" i="111" a="1"/>
  <c r="I236" i="111" s="1"/>
  <c r="J236" i="111" a="1"/>
  <c r="J236" i="111" s="1"/>
  <c r="B237" i="111" a="1"/>
  <c r="B237" i="111" s="1"/>
  <c r="C237" i="111" a="1"/>
  <c r="C237" i="111" s="1"/>
  <c r="D237" i="111" a="1"/>
  <c r="D237" i="111" s="1"/>
  <c r="E237" i="111" a="1"/>
  <c r="E237" i="111" s="1"/>
  <c r="F237" i="111" a="1"/>
  <c r="F237" i="111" s="1"/>
  <c r="G237" i="111" a="1"/>
  <c r="G237" i="111" s="1"/>
  <c r="H237" i="111" a="1"/>
  <c r="H237" i="111" s="1"/>
  <c r="I237" i="111" a="1"/>
  <c r="I237" i="111" s="1"/>
  <c r="J237" i="111" a="1"/>
  <c r="J237" i="111" s="1"/>
  <c r="B238" i="111" a="1"/>
  <c r="B238" i="111" s="1"/>
  <c r="C238" i="111" a="1"/>
  <c r="C238" i="111" s="1"/>
  <c r="D238" i="111" a="1"/>
  <c r="D238" i="111" s="1"/>
  <c r="E238" i="111" a="1"/>
  <c r="E238" i="111" s="1"/>
  <c r="F238" i="111" a="1"/>
  <c r="F238" i="111" s="1"/>
  <c r="G238" i="111" a="1"/>
  <c r="G238" i="111" s="1"/>
  <c r="H238" i="111" a="1"/>
  <c r="H238" i="111" s="1"/>
  <c r="I238" i="111" a="1"/>
  <c r="I238" i="111" s="1"/>
  <c r="J238" i="111" a="1"/>
  <c r="J238" i="111" s="1"/>
  <c r="B239" i="111" a="1"/>
  <c r="B239" i="111" s="1"/>
  <c r="N239" i="111" s="1"/>
  <c r="C239" i="111" a="1"/>
  <c r="C239" i="111" s="1"/>
  <c r="D239" i="111" a="1"/>
  <c r="D239" i="111" s="1"/>
  <c r="E239" i="111" a="1"/>
  <c r="E239" i="111" s="1"/>
  <c r="F239" i="111" a="1"/>
  <c r="F239" i="111" s="1"/>
  <c r="G239" i="111" a="1"/>
  <c r="G239" i="111" s="1"/>
  <c r="H239" i="111" a="1"/>
  <c r="H239" i="111" s="1"/>
  <c r="I239" i="111" a="1"/>
  <c r="I239" i="111" s="1"/>
  <c r="J239" i="111" a="1"/>
  <c r="J239" i="111" s="1"/>
  <c r="B240" i="111" a="1"/>
  <c r="B240" i="111" s="1"/>
  <c r="C240" i="111" a="1"/>
  <c r="C240" i="111" s="1"/>
  <c r="D240" i="111" a="1"/>
  <c r="D240" i="111" s="1"/>
  <c r="E240" i="111" a="1"/>
  <c r="E240" i="111" s="1"/>
  <c r="F240" i="111" a="1"/>
  <c r="F240" i="111" s="1"/>
  <c r="G240" i="111" a="1"/>
  <c r="G240" i="111" s="1"/>
  <c r="H240" i="111" a="1"/>
  <c r="H240" i="111" s="1"/>
  <c r="I240" i="111" a="1"/>
  <c r="I240" i="111" s="1"/>
  <c r="J240" i="111" a="1"/>
  <c r="J240" i="111" s="1"/>
  <c r="B241" i="111" a="1"/>
  <c r="B241" i="111" s="1"/>
  <c r="C241" i="111" a="1"/>
  <c r="C241" i="111" s="1"/>
  <c r="D241" i="111" a="1"/>
  <c r="D241" i="111" s="1"/>
  <c r="E241" i="111" a="1"/>
  <c r="E241" i="111" s="1"/>
  <c r="F241" i="111" a="1"/>
  <c r="F241" i="111" s="1"/>
  <c r="G241" i="111" a="1"/>
  <c r="G241" i="111" s="1"/>
  <c r="H241" i="111" a="1"/>
  <c r="H241" i="111" s="1"/>
  <c r="I241" i="111" a="1"/>
  <c r="I241" i="111" s="1"/>
  <c r="J241" i="111" a="1"/>
  <c r="J241" i="111" s="1"/>
  <c r="B242" i="111" a="1"/>
  <c r="B242" i="111" s="1"/>
  <c r="N242" i="111" s="1"/>
  <c r="C242" i="111" a="1"/>
  <c r="C242" i="111" s="1"/>
  <c r="D242" i="111" a="1"/>
  <c r="D242" i="111" s="1"/>
  <c r="E242" i="111" a="1"/>
  <c r="E242" i="111" s="1"/>
  <c r="F242" i="111" a="1"/>
  <c r="F242" i="111" s="1"/>
  <c r="G242" i="111" a="1"/>
  <c r="G242" i="111" s="1"/>
  <c r="H242" i="111" a="1"/>
  <c r="H242" i="111" s="1"/>
  <c r="I242" i="111" a="1"/>
  <c r="I242" i="111" s="1"/>
  <c r="J242" i="111" a="1"/>
  <c r="J242" i="111" s="1"/>
  <c r="B243" i="111" a="1"/>
  <c r="B243" i="111" s="1"/>
  <c r="C243" i="111" a="1"/>
  <c r="C243" i="111" s="1"/>
  <c r="D243" i="111" a="1"/>
  <c r="D243" i="111" s="1"/>
  <c r="E243" i="111" a="1"/>
  <c r="E243" i="111" s="1"/>
  <c r="F243" i="111" a="1"/>
  <c r="F243" i="111" s="1"/>
  <c r="G243" i="111" a="1"/>
  <c r="G243" i="111" s="1"/>
  <c r="H243" i="111" a="1"/>
  <c r="H243" i="111" s="1"/>
  <c r="I243" i="111" a="1"/>
  <c r="I243" i="111" s="1"/>
  <c r="J243" i="111" a="1"/>
  <c r="J243" i="111" s="1"/>
  <c r="B244" i="111" a="1"/>
  <c r="B244" i="111" s="1"/>
  <c r="C244" i="111" a="1"/>
  <c r="C244" i="111" s="1"/>
  <c r="D244" i="111" a="1"/>
  <c r="D244" i="111" s="1"/>
  <c r="E244" i="111" a="1"/>
  <c r="E244" i="111" s="1"/>
  <c r="F244" i="111" a="1"/>
  <c r="F244" i="111" s="1"/>
  <c r="G244" i="111" a="1"/>
  <c r="G244" i="111" s="1"/>
  <c r="H244" i="111" a="1"/>
  <c r="H244" i="111" s="1"/>
  <c r="I244" i="111" a="1"/>
  <c r="I244" i="111" s="1"/>
  <c r="J244" i="111" a="1"/>
  <c r="J244" i="111" s="1"/>
  <c r="B245" i="111" a="1"/>
  <c r="B245" i="111" s="1"/>
  <c r="N245" i="111" s="1"/>
  <c r="C245" i="111" a="1"/>
  <c r="C245" i="111" s="1"/>
  <c r="D245" i="111" a="1"/>
  <c r="D245" i="111" s="1"/>
  <c r="E245" i="111" a="1"/>
  <c r="E245" i="111" s="1"/>
  <c r="F245" i="111" a="1"/>
  <c r="F245" i="111" s="1"/>
  <c r="G245" i="111" a="1"/>
  <c r="G245" i="111" s="1"/>
  <c r="H245" i="111" a="1"/>
  <c r="H245" i="111" s="1"/>
  <c r="I245" i="111" a="1"/>
  <c r="I245" i="111" s="1"/>
  <c r="J245" i="111" a="1"/>
  <c r="J245" i="111" s="1"/>
  <c r="B246" i="111" a="1"/>
  <c r="B246" i="111" s="1"/>
  <c r="C246" i="111" a="1"/>
  <c r="C246" i="111" s="1"/>
  <c r="D246" i="111" a="1"/>
  <c r="D246" i="111" s="1"/>
  <c r="E246" i="111" a="1"/>
  <c r="E246" i="111" s="1"/>
  <c r="F246" i="111" a="1"/>
  <c r="F246" i="111" s="1"/>
  <c r="G246" i="111" a="1"/>
  <c r="G246" i="111" s="1"/>
  <c r="H246" i="111" a="1"/>
  <c r="H246" i="111" s="1"/>
  <c r="I246" i="111" a="1"/>
  <c r="I246" i="111" s="1"/>
  <c r="J246" i="111" a="1"/>
  <c r="J246" i="111" s="1"/>
  <c r="B247" i="111" a="1"/>
  <c r="B247" i="111" s="1"/>
  <c r="C247" i="111" a="1"/>
  <c r="C247" i="111" s="1"/>
  <c r="D247" i="111" a="1"/>
  <c r="D247" i="111" s="1"/>
  <c r="E247" i="111" a="1"/>
  <c r="E247" i="111" s="1"/>
  <c r="F247" i="111" a="1"/>
  <c r="F247" i="111" s="1"/>
  <c r="G247" i="111" a="1"/>
  <c r="G247" i="111" s="1"/>
  <c r="H247" i="111" a="1"/>
  <c r="H247" i="111" s="1"/>
  <c r="I247" i="111" a="1"/>
  <c r="I247" i="111" s="1"/>
  <c r="J247" i="111" a="1"/>
  <c r="J247" i="111" s="1"/>
  <c r="B248" i="111" a="1"/>
  <c r="B248" i="111" s="1"/>
  <c r="N248" i="111" s="1"/>
  <c r="C248" i="111" a="1"/>
  <c r="C248" i="111" s="1"/>
  <c r="D248" i="111" a="1"/>
  <c r="D248" i="111" s="1"/>
  <c r="E248" i="111" a="1"/>
  <c r="E248" i="111" s="1"/>
  <c r="F248" i="111" a="1"/>
  <c r="F248" i="111" s="1"/>
  <c r="G248" i="111" a="1"/>
  <c r="G248" i="111" s="1"/>
  <c r="H248" i="111" a="1"/>
  <c r="H248" i="111" s="1"/>
  <c r="I248" i="111" a="1"/>
  <c r="I248" i="111" s="1"/>
  <c r="J248" i="111" a="1"/>
  <c r="J248" i="111" s="1"/>
  <c r="B249" i="111" a="1"/>
  <c r="B249" i="111" s="1"/>
  <c r="C249" i="111" a="1"/>
  <c r="C249" i="111" s="1"/>
  <c r="D249" i="111" a="1"/>
  <c r="D249" i="111" s="1"/>
  <c r="E249" i="111" a="1"/>
  <c r="E249" i="111" s="1"/>
  <c r="F249" i="111" a="1"/>
  <c r="F249" i="111" s="1"/>
  <c r="G249" i="111" a="1"/>
  <c r="G249" i="111" s="1"/>
  <c r="H249" i="111" a="1"/>
  <c r="H249" i="111" s="1"/>
  <c r="I249" i="111" a="1"/>
  <c r="I249" i="111" s="1"/>
  <c r="J249" i="111" a="1"/>
  <c r="J249" i="111" s="1"/>
  <c r="B250" i="111" a="1"/>
  <c r="B250" i="111" s="1"/>
  <c r="C250" i="111" a="1"/>
  <c r="C250" i="111" s="1"/>
  <c r="D250" i="111" a="1"/>
  <c r="D250" i="111" s="1"/>
  <c r="E250" i="111" a="1"/>
  <c r="E250" i="111" s="1"/>
  <c r="F250" i="111" a="1"/>
  <c r="F250" i="111" s="1"/>
  <c r="G250" i="111" a="1"/>
  <c r="G250" i="111" s="1"/>
  <c r="H250" i="111" a="1"/>
  <c r="H250" i="111" s="1"/>
  <c r="I250" i="111" a="1"/>
  <c r="I250" i="111" s="1"/>
  <c r="J250" i="111" a="1"/>
  <c r="J250" i="111" s="1"/>
  <c r="B251" i="111" a="1"/>
  <c r="B251" i="111" s="1"/>
  <c r="N251" i="111" s="1"/>
  <c r="C251" i="111" a="1"/>
  <c r="C251" i="111" s="1"/>
  <c r="D251" i="111" a="1"/>
  <c r="D251" i="111" s="1"/>
  <c r="E251" i="111" a="1"/>
  <c r="E251" i="111" s="1"/>
  <c r="F251" i="111" a="1"/>
  <c r="F251" i="111" s="1"/>
  <c r="G251" i="111" a="1"/>
  <c r="G251" i="111" s="1"/>
  <c r="H251" i="111" a="1"/>
  <c r="H251" i="111" s="1"/>
  <c r="I251" i="111" a="1"/>
  <c r="I251" i="111" s="1"/>
  <c r="J251" i="111" a="1"/>
  <c r="J251" i="111" s="1"/>
  <c r="B252" i="111" a="1"/>
  <c r="B252" i="111" s="1"/>
  <c r="C252" i="111" a="1"/>
  <c r="C252" i="111" s="1"/>
  <c r="D252" i="111" a="1"/>
  <c r="D252" i="111" s="1"/>
  <c r="E252" i="111" a="1"/>
  <c r="E252" i="111" s="1"/>
  <c r="F252" i="111" a="1"/>
  <c r="F252" i="111" s="1"/>
  <c r="G252" i="111" a="1"/>
  <c r="G252" i="111" s="1"/>
  <c r="H252" i="111" a="1"/>
  <c r="H252" i="111" s="1"/>
  <c r="I252" i="111" a="1"/>
  <c r="I252" i="111" s="1"/>
  <c r="J252" i="111" a="1"/>
  <c r="J252" i="111" s="1"/>
  <c r="B253" i="111" a="1"/>
  <c r="B253" i="111" s="1"/>
  <c r="C253" i="111" a="1"/>
  <c r="C253" i="111" s="1"/>
  <c r="D253" i="111" a="1"/>
  <c r="D253" i="111" s="1"/>
  <c r="E253" i="111" a="1"/>
  <c r="E253" i="111" s="1"/>
  <c r="F253" i="111" a="1"/>
  <c r="F253" i="111" s="1"/>
  <c r="G253" i="111" a="1"/>
  <c r="G253" i="111" s="1"/>
  <c r="H253" i="111" a="1"/>
  <c r="H253" i="111" s="1"/>
  <c r="I253" i="111" a="1"/>
  <c r="I253" i="111" s="1"/>
  <c r="J253" i="111" a="1"/>
  <c r="J253" i="111" s="1"/>
  <c r="B254" i="111" a="1"/>
  <c r="B254" i="111" s="1"/>
  <c r="N254" i="111" s="1"/>
  <c r="C254" i="111" a="1"/>
  <c r="C254" i="111" s="1"/>
  <c r="D254" i="111" a="1"/>
  <c r="D254" i="111" s="1"/>
  <c r="E254" i="111" a="1"/>
  <c r="E254" i="111" s="1"/>
  <c r="F254" i="111" a="1"/>
  <c r="F254" i="111" s="1"/>
  <c r="G254" i="111" a="1"/>
  <c r="G254" i="111" s="1"/>
  <c r="H254" i="111" a="1"/>
  <c r="H254" i="111" s="1"/>
  <c r="I254" i="111" a="1"/>
  <c r="I254" i="111" s="1"/>
  <c r="J254" i="111" a="1"/>
  <c r="J254" i="111" s="1"/>
  <c r="B255" i="111" a="1"/>
  <c r="B255" i="111" s="1"/>
  <c r="C255" i="111" a="1"/>
  <c r="C255" i="111" s="1"/>
  <c r="D255" i="111" a="1"/>
  <c r="D255" i="111" s="1"/>
  <c r="E255" i="111" a="1"/>
  <c r="E255" i="111" s="1"/>
  <c r="F255" i="111" a="1"/>
  <c r="F255" i="111" s="1"/>
  <c r="G255" i="111" a="1"/>
  <c r="G255" i="111" s="1"/>
  <c r="H255" i="111" a="1"/>
  <c r="H255" i="111" s="1"/>
  <c r="I255" i="111" a="1"/>
  <c r="I255" i="111" s="1"/>
  <c r="J255" i="111" a="1"/>
  <c r="J255" i="111" s="1"/>
  <c r="B256" i="111" a="1"/>
  <c r="B256" i="111" s="1"/>
  <c r="C256" i="111" a="1"/>
  <c r="C256" i="111" s="1"/>
  <c r="D256" i="111" a="1"/>
  <c r="D256" i="111" s="1"/>
  <c r="E256" i="111" a="1"/>
  <c r="E256" i="111" s="1"/>
  <c r="F256" i="111" a="1"/>
  <c r="F256" i="111" s="1"/>
  <c r="G256" i="111" a="1"/>
  <c r="G256" i="111" s="1"/>
  <c r="H256" i="111" a="1"/>
  <c r="H256" i="111" s="1"/>
  <c r="I256" i="111" a="1"/>
  <c r="I256" i="111" s="1"/>
  <c r="J256" i="111" a="1"/>
  <c r="J256" i="111" s="1"/>
  <c r="B257" i="111" a="1"/>
  <c r="B257" i="111" s="1"/>
  <c r="N257" i="111" s="1"/>
  <c r="C257" i="111" a="1"/>
  <c r="C257" i="111" s="1"/>
  <c r="D257" i="111" a="1"/>
  <c r="D257" i="111" s="1"/>
  <c r="E257" i="111" a="1"/>
  <c r="E257" i="111" s="1"/>
  <c r="F257" i="111" a="1"/>
  <c r="F257" i="111" s="1"/>
  <c r="G257" i="111" a="1"/>
  <c r="G257" i="111" s="1"/>
  <c r="H257" i="111" a="1"/>
  <c r="H257" i="111" s="1"/>
  <c r="I257" i="111" a="1"/>
  <c r="I257" i="111" s="1"/>
  <c r="J257" i="111" a="1"/>
  <c r="J257" i="111" s="1"/>
  <c r="B258" i="111" a="1"/>
  <c r="B258" i="111" s="1"/>
  <c r="C258" i="111" a="1"/>
  <c r="C258" i="111" s="1"/>
  <c r="D258" i="111" a="1"/>
  <c r="D258" i="111" s="1"/>
  <c r="E258" i="111" a="1"/>
  <c r="E258" i="111" s="1"/>
  <c r="F258" i="111" a="1"/>
  <c r="F258" i="111" s="1"/>
  <c r="G258" i="111" a="1"/>
  <c r="G258" i="111" s="1"/>
  <c r="H258" i="111" a="1"/>
  <c r="H258" i="111" s="1"/>
  <c r="I258" i="111" a="1"/>
  <c r="I258" i="111" s="1"/>
  <c r="J258" i="111" a="1"/>
  <c r="J258" i="111" s="1"/>
  <c r="B259" i="111" a="1"/>
  <c r="B259" i="111" s="1"/>
  <c r="C259" i="111" a="1"/>
  <c r="C259" i="111" s="1"/>
  <c r="D259" i="111" a="1"/>
  <c r="D259" i="111" s="1"/>
  <c r="E259" i="111" a="1"/>
  <c r="E259" i="111" s="1"/>
  <c r="F259" i="111" a="1"/>
  <c r="F259" i="111" s="1"/>
  <c r="G259" i="111" a="1"/>
  <c r="G259" i="111" s="1"/>
  <c r="H259" i="111" a="1"/>
  <c r="H259" i="111" s="1"/>
  <c r="I259" i="111" a="1"/>
  <c r="I259" i="111" s="1"/>
  <c r="J259" i="111" a="1"/>
  <c r="J259" i="111" s="1"/>
  <c r="B260" i="111" a="1"/>
  <c r="B260" i="111" s="1"/>
  <c r="N260" i="111" s="1"/>
  <c r="C260" i="111" a="1"/>
  <c r="C260" i="111" s="1"/>
  <c r="D260" i="111" a="1"/>
  <c r="D260" i="111" s="1"/>
  <c r="E260" i="111" a="1"/>
  <c r="E260" i="111" s="1"/>
  <c r="F260" i="111" a="1"/>
  <c r="F260" i="111" s="1"/>
  <c r="G260" i="111" a="1"/>
  <c r="G260" i="111" s="1"/>
  <c r="H260" i="111" a="1"/>
  <c r="H260" i="111" s="1"/>
  <c r="I260" i="111" a="1"/>
  <c r="I260" i="111" s="1"/>
  <c r="J260" i="111" a="1"/>
  <c r="J260" i="111" s="1"/>
  <c r="B261" i="111" a="1"/>
  <c r="B261" i="111" s="1"/>
  <c r="C261" i="111" a="1"/>
  <c r="C261" i="111" s="1"/>
  <c r="D261" i="111" a="1"/>
  <c r="D261" i="111" s="1"/>
  <c r="E261" i="111" a="1"/>
  <c r="E261" i="111" s="1"/>
  <c r="F261" i="111" a="1"/>
  <c r="F261" i="111" s="1"/>
  <c r="G261" i="111" a="1"/>
  <c r="G261" i="111" s="1"/>
  <c r="H261" i="111" a="1"/>
  <c r="H261" i="111" s="1"/>
  <c r="I261" i="111" a="1"/>
  <c r="I261" i="111" s="1"/>
  <c r="J261" i="111" a="1"/>
  <c r="J261" i="111" s="1"/>
  <c r="B262" i="111" a="1"/>
  <c r="B262" i="111" s="1"/>
  <c r="C262" i="111" a="1"/>
  <c r="C262" i="111" s="1"/>
  <c r="D262" i="111" a="1"/>
  <c r="D262" i="111" s="1"/>
  <c r="E262" i="111" a="1"/>
  <c r="E262" i="111" s="1"/>
  <c r="F262" i="111" a="1"/>
  <c r="F262" i="111" s="1"/>
  <c r="G262" i="111" a="1"/>
  <c r="G262" i="111" s="1"/>
  <c r="H262" i="111" a="1"/>
  <c r="H262" i="111" s="1"/>
  <c r="I262" i="111" a="1"/>
  <c r="I262" i="111" s="1"/>
  <c r="J262" i="111" a="1"/>
  <c r="J262" i="111" s="1"/>
  <c r="B263" i="111" a="1"/>
  <c r="B263" i="111" s="1"/>
  <c r="N263" i="111" s="1"/>
  <c r="C263" i="111" a="1"/>
  <c r="C263" i="111" s="1"/>
  <c r="D263" i="111" a="1"/>
  <c r="D263" i="111" s="1"/>
  <c r="E263" i="111" a="1"/>
  <c r="E263" i="111" s="1"/>
  <c r="F263" i="111" a="1"/>
  <c r="F263" i="111" s="1"/>
  <c r="G263" i="111" a="1"/>
  <c r="G263" i="111" s="1"/>
  <c r="H263" i="111" a="1"/>
  <c r="H263" i="111" s="1"/>
  <c r="I263" i="111" a="1"/>
  <c r="I263" i="111" s="1"/>
  <c r="J263" i="111" a="1"/>
  <c r="J263" i="111" s="1"/>
  <c r="B264" i="111" a="1"/>
  <c r="B264" i="111" s="1"/>
  <c r="C264" i="111" a="1"/>
  <c r="C264" i="111" s="1"/>
  <c r="D264" i="111" a="1"/>
  <c r="D264" i="111" s="1"/>
  <c r="E264" i="111" a="1"/>
  <c r="E264" i="111" s="1"/>
  <c r="F264" i="111" a="1"/>
  <c r="F264" i="111" s="1"/>
  <c r="G264" i="111" a="1"/>
  <c r="G264" i="111" s="1"/>
  <c r="H264" i="111" a="1"/>
  <c r="H264" i="111" s="1"/>
  <c r="I264" i="111" a="1"/>
  <c r="I264" i="111" s="1"/>
  <c r="J264" i="111" a="1"/>
  <c r="J264" i="111" s="1"/>
  <c r="B265" i="111" a="1"/>
  <c r="B265" i="111" s="1"/>
  <c r="C265" i="111" a="1"/>
  <c r="C265" i="111" s="1"/>
  <c r="D265" i="111" a="1"/>
  <c r="D265" i="111" s="1"/>
  <c r="E265" i="111" a="1"/>
  <c r="E265" i="111" s="1"/>
  <c r="F265" i="111" a="1"/>
  <c r="F265" i="111" s="1"/>
  <c r="G265" i="111" a="1"/>
  <c r="G265" i="111" s="1"/>
  <c r="H265" i="111" a="1"/>
  <c r="H265" i="111" s="1"/>
  <c r="I265" i="111" a="1"/>
  <c r="I265" i="111" s="1"/>
  <c r="J265" i="111" a="1"/>
  <c r="J265" i="111" s="1"/>
  <c r="B266" i="111" a="1"/>
  <c r="B266" i="111" s="1"/>
  <c r="N266" i="111" s="1"/>
  <c r="C266" i="111" a="1"/>
  <c r="C266" i="111" s="1"/>
  <c r="D266" i="111" a="1"/>
  <c r="D266" i="111" s="1"/>
  <c r="E266" i="111" a="1"/>
  <c r="E266" i="111" s="1"/>
  <c r="F266" i="111" a="1"/>
  <c r="F266" i="111" s="1"/>
  <c r="G266" i="111" a="1"/>
  <c r="G266" i="111" s="1"/>
  <c r="H266" i="111" a="1"/>
  <c r="H266" i="111" s="1"/>
  <c r="I266" i="111" a="1"/>
  <c r="I266" i="111" s="1"/>
  <c r="J266" i="111" a="1"/>
  <c r="J266" i="111" s="1"/>
  <c r="B267" i="111" a="1"/>
  <c r="B267" i="111" s="1"/>
  <c r="C267" i="111" a="1"/>
  <c r="C267" i="111" s="1"/>
  <c r="D267" i="111" a="1"/>
  <c r="D267" i="111" s="1"/>
  <c r="E267" i="111" a="1"/>
  <c r="E267" i="111" s="1"/>
  <c r="F267" i="111" a="1"/>
  <c r="F267" i="111" s="1"/>
  <c r="G267" i="111" a="1"/>
  <c r="G267" i="111" s="1"/>
  <c r="H267" i="111" a="1"/>
  <c r="H267" i="111" s="1"/>
  <c r="I267" i="111" a="1"/>
  <c r="I267" i="111" s="1"/>
  <c r="J267" i="111" a="1"/>
  <c r="J267" i="111" s="1"/>
  <c r="B268" i="111" a="1"/>
  <c r="B268" i="111" s="1"/>
  <c r="C268" i="111" a="1"/>
  <c r="C268" i="111" s="1"/>
  <c r="D268" i="111" a="1"/>
  <c r="D268" i="111" s="1"/>
  <c r="E268" i="111" a="1"/>
  <c r="E268" i="111" s="1"/>
  <c r="F268" i="111" a="1"/>
  <c r="F268" i="111" s="1"/>
  <c r="G268" i="111" a="1"/>
  <c r="G268" i="111" s="1"/>
  <c r="H268" i="111" a="1"/>
  <c r="H268" i="111" s="1"/>
  <c r="I268" i="111" a="1"/>
  <c r="I268" i="111" s="1"/>
  <c r="J268" i="111" a="1"/>
  <c r="J268" i="111" s="1"/>
  <c r="B269" i="111" a="1"/>
  <c r="B269" i="111" s="1"/>
  <c r="N269" i="111" s="1"/>
  <c r="C269" i="111" a="1"/>
  <c r="C269" i="111" s="1"/>
  <c r="D269" i="111" a="1"/>
  <c r="D269" i="111" s="1"/>
  <c r="E269" i="111" a="1"/>
  <c r="E269" i="111" s="1"/>
  <c r="F269" i="111" a="1"/>
  <c r="F269" i="111" s="1"/>
  <c r="G269" i="111" a="1"/>
  <c r="G269" i="111" s="1"/>
  <c r="H269" i="111" a="1"/>
  <c r="H269" i="111" s="1"/>
  <c r="I269" i="111" a="1"/>
  <c r="I269" i="111" s="1"/>
  <c r="J269" i="111" a="1"/>
  <c r="J269" i="111" s="1"/>
  <c r="B270" i="111" a="1"/>
  <c r="B270" i="111" s="1"/>
  <c r="C270" i="111" a="1"/>
  <c r="C270" i="111" s="1"/>
  <c r="D270" i="111" a="1"/>
  <c r="D270" i="111" s="1"/>
  <c r="E270" i="111" a="1"/>
  <c r="E270" i="111" s="1"/>
  <c r="F270" i="111" a="1"/>
  <c r="F270" i="111" s="1"/>
  <c r="G270" i="111" a="1"/>
  <c r="G270" i="111" s="1"/>
  <c r="H270" i="111" a="1"/>
  <c r="H270" i="111" s="1"/>
  <c r="I270" i="111" a="1"/>
  <c r="I270" i="111" s="1"/>
  <c r="J270" i="111" a="1"/>
  <c r="J270" i="111" s="1"/>
  <c r="B271" i="111" a="1"/>
  <c r="B271" i="111" s="1"/>
  <c r="C271" i="111" a="1"/>
  <c r="C271" i="111" s="1"/>
  <c r="D271" i="111" a="1"/>
  <c r="D271" i="111" s="1"/>
  <c r="E271" i="111" a="1"/>
  <c r="E271" i="111" s="1"/>
  <c r="F271" i="111" a="1"/>
  <c r="F271" i="111" s="1"/>
  <c r="G271" i="111" a="1"/>
  <c r="G271" i="111" s="1"/>
  <c r="H271" i="111" a="1"/>
  <c r="H271" i="111" s="1"/>
  <c r="I271" i="111" a="1"/>
  <c r="I271" i="111" s="1"/>
  <c r="J271" i="111" a="1"/>
  <c r="J271" i="111" s="1"/>
  <c r="B272" i="111" a="1"/>
  <c r="B272" i="111" s="1"/>
  <c r="N272" i="111" s="1"/>
  <c r="C272" i="111" a="1"/>
  <c r="C272" i="111" s="1"/>
  <c r="D272" i="111" a="1"/>
  <c r="D272" i="111" s="1"/>
  <c r="E272" i="111" a="1"/>
  <c r="E272" i="111" s="1"/>
  <c r="F272" i="111" a="1"/>
  <c r="F272" i="111" s="1"/>
  <c r="G272" i="111" a="1"/>
  <c r="G272" i="111" s="1"/>
  <c r="H272" i="111" a="1"/>
  <c r="H272" i="111" s="1"/>
  <c r="I272" i="111" a="1"/>
  <c r="I272" i="111" s="1"/>
  <c r="J272" i="111" a="1"/>
  <c r="J272" i="111" s="1"/>
  <c r="B273" i="111" a="1"/>
  <c r="B273" i="111" s="1"/>
  <c r="C273" i="111" a="1"/>
  <c r="C273" i="111" s="1"/>
  <c r="D273" i="111" a="1"/>
  <c r="D273" i="111" s="1"/>
  <c r="E273" i="111" a="1"/>
  <c r="E273" i="111" s="1"/>
  <c r="F273" i="111" a="1"/>
  <c r="F273" i="111" s="1"/>
  <c r="G273" i="111" a="1"/>
  <c r="G273" i="111" s="1"/>
  <c r="H273" i="111" a="1"/>
  <c r="H273" i="111" s="1"/>
  <c r="I273" i="111" a="1"/>
  <c r="I273" i="111" s="1"/>
  <c r="J273" i="111" a="1"/>
  <c r="J273" i="111" s="1"/>
  <c r="B274" i="111" a="1"/>
  <c r="B274" i="111" s="1"/>
  <c r="C274" i="111" a="1"/>
  <c r="C274" i="111" s="1"/>
  <c r="D274" i="111" a="1"/>
  <c r="D274" i="111" s="1"/>
  <c r="E274" i="111" a="1"/>
  <c r="E274" i="111" s="1"/>
  <c r="F274" i="111" a="1"/>
  <c r="F274" i="111" s="1"/>
  <c r="G274" i="111" a="1"/>
  <c r="G274" i="111" s="1"/>
  <c r="H274" i="111" a="1"/>
  <c r="H274" i="111" s="1"/>
  <c r="I274" i="111" a="1"/>
  <c r="I274" i="111" s="1"/>
  <c r="J274" i="111" a="1"/>
  <c r="J274" i="111" s="1"/>
  <c r="B275" i="111" a="1"/>
  <c r="B275" i="111" s="1"/>
  <c r="N275" i="111" s="1"/>
  <c r="C275" i="111" a="1"/>
  <c r="C275" i="111" s="1"/>
  <c r="D275" i="111" a="1"/>
  <c r="D275" i="111" s="1"/>
  <c r="E275" i="111" a="1"/>
  <c r="E275" i="111" s="1"/>
  <c r="F275" i="111" a="1"/>
  <c r="F275" i="111" s="1"/>
  <c r="G275" i="111" a="1"/>
  <c r="G275" i="111" s="1"/>
  <c r="H275" i="111" a="1"/>
  <c r="H275" i="111" s="1"/>
  <c r="I275" i="111" a="1"/>
  <c r="I275" i="111" s="1"/>
  <c r="J275" i="111" a="1"/>
  <c r="J275" i="111" s="1"/>
  <c r="B276" i="111" a="1"/>
  <c r="B276" i="111" s="1"/>
  <c r="C276" i="111" a="1"/>
  <c r="C276" i="111" s="1"/>
  <c r="D276" i="111" a="1"/>
  <c r="D276" i="111" s="1"/>
  <c r="E276" i="111" a="1"/>
  <c r="E276" i="111" s="1"/>
  <c r="F276" i="111" a="1"/>
  <c r="F276" i="111" s="1"/>
  <c r="G276" i="111" a="1"/>
  <c r="G276" i="111" s="1"/>
  <c r="H276" i="111" a="1"/>
  <c r="H276" i="111" s="1"/>
  <c r="I276" i="111" a="1"/>
  <c r="I276" i="111" s="1"/>
  <c r="J276" i="111" a="1"/>
  <c r="J276" i="111" s="1"/>
  <c r="B277" i="111" a="1"/>
  <c r="B277" i="111" s="1"/>
  <c r="C277" i="111" a="1"/>
  <c r="C277" i="111" s="1"/>
  <c r="D277" i="111" a="1"/>
  <c r="D277" i="111" s="1"/>
  <c r="E277" i="111" a="1"/>
  <c r="E277" i="111" s="1"/>
  <c r="F277" i="111" a="1"/>
  <c r="F277" i="111" s="1"/>
  <c r="G277" i="111" a="1"/>
  <c r="G277" i="111" s="1"/>
  <c r="H277" i="111" a="1"/>
  <c r="H277" i="111" s="1"/>
  <c r="I277" i="111" a="1"/>
  <c r="I277" i="111" s="1"/>
  <c r="J277" i="111" a="1"/>
  <c r="J277" i="111" s="1"/>
  <c r="B278" i="111" a="1"/>
  <c r="B278" i="111" s="1"/>
  <c r="N278" i="111" s="1"/>
  <c r="C278" i="111" a="1"/>
  <c r="C278" i="111" s="1"/>
  <c r="D278" i="111" a="1"/>
  <c r="D278" i="111" s="1"/>
  <c r="E278" i="111" a="1"/>
  <c r="E278" i="111" s="1"/>
  <c r="F278" i="111" a="1"/>
  <c r="F278" i="111" s="1"/>
  <c r="G278" i="111" a="1"/>
  <c r="G278" i="111" s="1"/>
  <c r="H278" i="111" a="1"/>
  <c r="H278" i="111" s="1"/>
  <c r="I278" i="111" a="1"/>
  <c r="I278" i="111" s="1"/>
  <c r="J278" i="111" a="1"/>
  <c r="J278" i="111" s="1"/>
  <c r="B279" i="111" a="1"/>
  <c r="B279" i="111" s="1"/>
  <c r="C279" i="111" a="1"/>
  <c r="C279" i="111" s="1"/>
  <c r="D279" i="111" a="1"/>
  <c r="D279" i="111" s="1"/>
  <c r="E279" i="111" a="1"/>
  <c r="E279" i="111" s="1"/>
  <c r="F279" i="111" a="1"/>
  <c r="F279" i="111" s="1"/>
  <c r="G279" i="111" a="1"/>
  <c r="G279" i="111" s="1"/>
  <c r="H279" i="111" a="1"/>
  <c r="H279" i="111" s="1"/>
  <c r="I279" i="111" a="1"/>
  <c r="I279" i="111" s="1"/>
  <c r="J279" i="111" a="1"/>
  <c r="J279" i="111" s="1"/>
  <c r="B280" i="111" a="1"/>
  <c r="B280" i="111" s="1"/>
  <c r="C280" i="111" a="1"/>
  <c r="C280" i="111" s="1"/>
  <c r="D280" i="111" a="1"/>
  <c r="D280" i="111" s="1"/>
  <c r="E280" i="111" a="1"/>
  <c r="E280" i="111" s="1"/>
  <c r="F280" i="111" a="1"/>
  <c r="F280" i="111" s="1"/>
  <c r="G280" i="111" a="1"/>
  <c r="G280" i="111" s="1"/>
  <c r="H280" i="111" a="1"/>
  <c r="H280" i="111" s="1"/>
  <c r="I280" i="111" a="1"/>
  <c r="I280" i="111" s="1"/>
  <c r="J280" i="111" a="1"/>
  <c r="J280" i="111" s="1"/>
  <c r="B281" i="111" a="1"/>
  <c r="B281" i="111" s="1"/>
  <c r="N281" i="111" s="1"/>
  <c r="C281" i="111" a="1"/>
  <c r="C281" i="111" s="1"/>
  <c r="D281" i="111" a="1"/>
  <c r="D281" i="111" s="1"/>
  <c r="E281" i="111" a="1"/>
  <c r="E281" i="111" s="1"/>
  <c r="F281" i="111" a="1"/>
  <c r="F281" i="111" s="1"/>
  <c r="G281" i="111" a="1"/>
  <c r="G281" i="111" s="1"/>
  <c r="H281" i="111" a="1"/>
  <c r="H281" i="111" s="1"/>
  <c r="I281" i="111" a="1"/>
  <c r="I281" i="111" s="1"/>
  <c r="J281" i="111" a="1"/>
  <c r="J281" i="111" s="1"/>
  <c r="B282" i="111" a="1"/>
  <c r="B282" i="111" s="1"/>
  <c r="C282" i="111" a="1"/>
  <c r="C282" i="111" s="1"/>
  <c r="D282" i="111" a="1"/>
  <c r="D282" i="111" s="1"/>
  <c r="E282" i="111" a="1"/>
  <c r="E282" i="111" s="1"/>
  <c r="F282" i="111" a="1"/>
  <c r="F282" i="111" s="1"/>
  <c r="G282" i="111" a="1"/>
  <c r="G282" i="111" s="1"/>
  <c r="H282" i="111" a="1"/>
  <c r="H282" i="111" s="1"/>
  <c r="I282" i="111" a="1"/>
  <c r="I282" i="111" s="1"/>
  <c r="J282" i="111" a="1"/>
  <c r="J282" i="111" s="1"/>
  <c r="B283" i="111" a="1"/>
  <c r="B283" i="111" s="1"/>
  <c r="C283" i="111" a="1"/>
  <c r="C283" i="111" s="1"/>
  <c r="D283" i="111" a="1"/>
  <c r="D283" i="111" s="1"/>
  <c r="E283" i="111" a="1"/>
  <c r="E283" i="111" s="1"/>
  <c r="F283" i="111" a="1"/>
  <c r="F283" i="111" s="1"/>
  <c r="G283" i="111" a="1"/>
  <c r="G283" i="111" s="1"/>
  <c r="H283" i="111" a="1"/>
  <c r="H283" i="111" s="1"/>
  <c r="I283" i="111" a="1"/>
  <c r="I283" i="111" s="1"/>
  <c r="J283" i="111" a="1"/>
  <c r="J283" i="111" s="1"/>
  <c r="B284" i="111" a="1"/>
  <c r="B284" i="111" s="1"/>
  <c r="N284" i="111" s="1"/>
  <c r="C284" i="111" a="1"/>
  <c r="C284" i="111" s="1"/>
  <c r="D284" i="111" a="1"/>
  <c r="D284" i="111" s="1"/>
  <c r="E284" i="111" a="1"/>
  <c r="E284" i="111" s="1"/>
  <c r="F284" i="111" a="1"/>
  <c r="F284" i="111" s="1"/>
  <c r="G284" i="111" a="1"/>
  <c r="G284" i="111" s="1"/>
  <c r="H284" i="111" a="1"/>
  <c r="H284" i="111" s="1"/>
  <c r="I284" i="111" a="1"/>
  <c r="I284" i="111" s="1"/>
  <c r="J284" i="111" a="1"/>
  <c r="J284" i="111" s="1"/>
  <c r="B285" i="111" a="1"/>
  <c r="B285" i="111" s="1"/>
  <c r="C285" i="111" a="1"/>
  <c r="C285" i="111" s="1"/>
  <c r="D285" i="111" a="1"/>
  <c r="D285" i="111" s="1"/>
  <c r="E285" i="111" a="1"/>
  <c r="E285" i="111" s="1"/>
  <c r="F285" i="111" a="1"/>
  <c r="F285" i="111" s="1"/>
  <c r="G285" i="111" a="1"/>
  <c r="G285" i="111" s="1"/>
  <c r="H285" i="111" a="1"/>
  <c r="H285" i="111" s="1"/>
  <c r="I285" i="111" a="1"/>
  <c r="I285" i="111" s="1"/>
  <c r="J285" i="111" a="1"/>
  <c r="J285" i="111" s="1"/>
  <c r="B286" i="111" a="1"/>
  <c r="B286" i="111" s="1"/>
  <c r="C286" i="111" a="1"/>
  <c r="C286" i="111" s="1"/>
  <c r="D286" i="111" a="1"/>
  <c r="D286" i="111" s="1"/>
  <c r="E286" i="111" a="1"/>
  <c r="E286" i="111" s="1"/>
  <c r="F286" i="111" a="1"/>
  <c r="F286" i="111" s="1"/>
  <c r="G286" i="111" a="1"/>
  <c r="G286" i="111" s="1"/>
  <c r="H286" i="111" a="1"/>
  <c r="H286" i="111" s="1"/>
  <c r="I286" i="111" a="1"/>
  <c r="I286" i="111" s="1"/>
  <c r="J286" i="111" a="1"/>
  <c r="J286" i="111" s="1"/>
  <c r="B287" i="111" a="1"/>
  <c r="B287" i="111" s="1"/>
  <c r="N287" i="111" s="1"/>
  <c r="C287" i="111" a="1"/>
  <c r="C287" i="111" s="1"/>
  <c r="D287" i="111" a="1"/>
  <c r="D287" i="111" s="1"/>
  <c r="E287" i="111" a="1"/>
  <c r="E287" i="111" s="1"/>
  <c r="F287" i="111" a="1"/>
  <c r="F287" i="111" s="1"/>
  <c r="G287" i="111" a="1"/>
  <c r="G287" i="111" s="1"/>
  <c r="H287" i="111" a="1"/>
  <c r="H287" i="111" s="1"/>
  <c r="I287" i="111" a="1"/>
  <c r="I287" i="111" s="1"/>
  <c r="J287" i="111" a="1"/>
  <c r="J287" i="111" s="1"/>
  <c r="B288" i="111" a="1"/>
  <c r="B288" i="111" s="1"/>
  <c r="C288" i="111" a="1"/>
  <c r="C288" i="111" s="1"/>
  <c r="D288" i="111" a="1"/>
  <c r="D288" i="111" s="1"/>
  <c r="E288" i="111" a="1"/>
  <c r="E288" i="111" s="1"/>
  <c r="F288" i="111" a="1"/>
  <c r="F288" i="111" s="1"/>
  <c r="G288" i="111" a="1"/>
  <c r="G288" i="111" s="1"/>
  <c r="H288" i="111" a="1"/>
  <c r="H288" i="111" s="1"/>
  <c r="I288" i="111" a="1"/>
  <c r="I288" i="111" s="1"/>
  <c r="J288" i="111" a="1"/>
  <c r="J288" i="111" s="1"/>
  <c r="B289" i="111" a="1"/>
  <c r="B289" i="111" s="1"/>
  <c r="C289" i="111" a="1"/>
  <c r="C289" i="111" s="1"/>
  <c r="D289" i="111" a="1"/>
  <c r="D289" i="111" s="1"/>
  <c r="E289" i="111" a="1"/>
  <c r="E289" i="111" s="1"/>
  <c r="F289" i="111" a="1"/>
  <c r="F289" i="111" s="1"/>
  <c r="G289" i="111" a="1"/>
  <c r="G289" i="111" s="1"/>
  <c r="H289" i="111" a="1"/>
  <c r="H289" i="111" s="1"/>
  <c r="I289" i="111" a="1"/>
  <c r="I289" i="111" s="1"/>
  <c r="J289" i="111" a="1"/>
  <c r="J289" i="111" s="1"/>
  <c r="B290" i="111" a="1"/>
  <c r="B290" i="111" s="1"/>
  <c r="N290" i="111" s="1"/>
  <c r="C290" i="111" a="1"/>
  <c r="C290" i="111" s="1"/>
  <c r="D290" i="111" a="1"/>
  <c r="D290" i="111" s="1"/>
  <c r="E290" i="111" a="1"/>
  <c r="E290" i="111" s="1"/>
  <c r="F290" i="111" a="1"/>
  <c r="F290" i="111" s="1"/>
  <c r="G290" i="111" a="1"/>
  <c r="G290" i="111" s="1"/>
  <c r="H290" i="111" a="1"/>
  <c r="H290" i="111" s="1"/>
  <c r="I290" i="111" a="1"/>
  <c r="I290" i="111" s="1"/>
  <c r="J290" i="111" a="1"/>
  <c r="J290" i="111" s="1"/>
  <c r="B291" i="111" a="1"/>
  <c r="B291" i="111" s="1"/>
  <c r="C291" i="111" a="1"/>
  <c r="C291" i="111" s="1"/>
  <c r="D291" i="111" a="1"/>
  <c r="D291" i="111" s="1"/>
  <c r="E291" i="111" a="1"/>
  <c r="E291" i="111" s="1"/>
  <c r="F291" i="111" a="1"/>
  <c r="F291" i="111" s="1"/>
  <c r="G291" i="111" a="1"/>
  <c r="G291" i="111" s="1"/>
  <c r="H291" i="111" a="1"/>
  <c r="H291" i="111" s="1"/>
  <c r="I291" i="111" a="1"/>
  <c r="I291" i="111" s="1"/>
  <c r="J291" i="111" a="1"/>
  <c r="J291" i="111" s="1"/>
  <c r="B292" i="111" a="1"/>
  <c r="B292" i="111" s="1"/>
  <c r="C292" i="111" a="1"/>
  <c r="C292" i="111" s="1"/>
  <c r="D292" i="111" a="1"/>
  <c r="D292" i="111" s="1"/>
  <c r="E292" i="111" a="1"/>
  <c r="E292" i="111" s="1"/>
  <c r="F292" i="111" a="1"/>
  <c r="F292" i="111" s="1"/>
  <c r="G292" i="111" a="1"/>
  <c r="G292" i="111" s="1"/>
  <c r="H292" i="111" a="1"/>
  <c r="H292" i="111" s="1"/>
  <c r="I292" i="111" a="1"/>
  <c r="I292" i="111" s="1"/>
  <c r="J292" i="111" a="1"/>
  <c r="J292" i="111" s="1"/>
  <c r="B293" i="111" a="1"/>
  <c r="B293" i="111" s="1"/>
  <c r="N293" i="111" s="1"/>
  <c r="C293" i="111" a="1"/>
  <c r="C293" i="111" s="1"/>
  <c r="D293" i="111" a="1"/>
  <c r="D293" i="111" s="1"/>
  <c r="E293" i="111" a="1"/>
  <c r="E293" i="111" s="1"/>
  <c r="F293" i="111" a="1"/>
  <c r="F293" i="111" s="1"/>
  <c r="G293" i="111" a="1"/>
  <c r="G293" i="111" s="1"/>
  <c r="H293" i="111" a="1"/>
  <c r="H293" i="111" s="1"/>
  <c r="I293" i="111" a="1"/>
  <c r="I293" i="111" s="1"/>
  <c r="J293" i="111" a="1"/>
  <c r="J293" i="111" s="1"/>
  <c r="B294" i="111" a="1"/>
  <c r="B294" i="111" s="1"/>
  <c r="C294" i="111" a="1"/>
  <c r="C294" i="111" s="1"/>
  <c r="D294" i="111" a="1"/>
  <c r="D294" i="111" s="1"/>
  <c r="E294" i="111" a="1"/>
  <c r="E294" i="111" s="1"/>
  <c r="F294" i="111" a="1"/>
  <c r="F294" i="111" s="1"/>
  <c r="G294" i="111" a="1"/>
  <c r="G294" i="111" s="1"/>
  <c r="H294" i="111" a="1"/>
  <c r="H294" i="111" s="1"/>
  <c r="I294" i="111" a="1"/>
  <c r="I294" i="111" s="1"/>
  <c r="J294" i="111" a="1"/>
  <c r="J294" i="111" s="1"/>
  <c r="B295" i="111" a="1"/>
  <c r="B295" i="111" s="1"/>
  <c r="C295" i="111" a="1"/>
  <c r="C295" i="111" s="1"/>
  <c r="D295" i="111" a="1"/>
  <c r="D295" i="111" s="1"/>
  <c r="E295" i="111" a="1"/>
  <c r="E295" i="111" s="1"/>
  <c r="F295" i="111" a="1"/>
  <c r="F295" i="111" s="1"/>
  <c r="G295" i="111" a="1"/>
  <c r="G295" i="111" s="1"/>
  <c r="H295" i="111" a="1"/>
  <c r="H295" i="111" s="1"/>
  <c r="I295" i="111" a="1"/>
  <c r="I295" i="111" s="1"/>
  <c r="J295" i="111" a="1"/>
  <c r="J295" i="111" s="1"/>
  <c r="B296" i="111" a="1"/>
  <c r="B296" i="111" s="1"/>
  <c r="N296" i="111" s="1"/>
  <c r="C296" i="111" a="1"/>
  <c r="C296" i="111" s="1"/>
  <c r="D296" i="111" a="1"/>
  <c r="D296" i="111" s="1"/>
  <c r="E296" i="111" a="1"/>
  <c r="E296" i="111" s="1"/>
  <c r="F296" i="111" a="1"/>
  <c r="F296" i="111" s="1"/>
  <c r="G296" i="111" a="1"/>
  <c r="G296" i="111" s="1"/>
  <c r="H296" i="111" a="1"/>
  <c r="H296" i="111" s="1"/>
  <c r="I296" i="111" a="1"/>
  <c r="I296" i="111" s="1"/>
  <c r="J296" i="111" a="1"/>
  <c r="J296" i="111" s="1"/>
  <c r="B297" i="111" a="1"/>
  <c r="B297" i="111" s="1"/>
  <c r="C297" i="111" a="1"/>
  <c r="C297" i="111" s="1"/>
  <c r="D297" i="111" a="1"/>
  <c r="D297" i="111" s="1"/>
  <c r="E297" i="111" a="1"/>
  <c r="E297" i="111" s="1"/>
  <c r="F297" i="111" a="1"/>
  <c r="F297" i="111" s="1"/>
  <c r="G297" i="111" a="1"/>
  <c r="G297" i="111" s="1"/>
  <c r="H297" i="111" a="1"/>
  <c r="H297" i="111" s="1"/>
  <c r="I297" i="111" a="1"/>
  <c r="I297" i="111" s="1"/>
  <c r="J297" i="111" a="1"/>
  <c r="J297" i="111" s="1"/>
  <c r="B298" i="111" a="1"/>
  <c r="B298" i="111" s="1"/>
  <c r="C298" i="111" a="1"/>
  <c r="C298" i="111" s="1"/>
  <c r="D298" i="111" a="1"/>
  <c r="D298" i="111" s="1"/>
  <c r="E298" i="111" a="1"/>
  <c r="E298" i="111" s="1"/>
  <c r="F298" i="111" a="1"/>
  <c r="F298" i="111" s="1"/>
  <c r="G298" i="111" a="1"/>
  <c r="G298" i="111" s="1"/>
  <c r="H298" i="111" a="1"/>
  <c r="H298" i="111" s="1"/>
  <c r="I298" i="111" a="1"/>
  <c r="I298" i="111" s="1"/>
  <c r="J298" i="111" a="1"/>
  <c r="J298" i="111" s="1"/>
  <c r="B299" i="111" a="1"/>
  <c r="B299" i="111" s="1"/>
  <c r="N299" i="111" s="1"/>
  <c r="C299" i="111" a="1"/>
  <c r="C299" i="111" s="1"/>
  <c r="D299" i="111" a="1"/>
  <c r="D299" i="111" s="1"/>
  <c r="E299" i="111" a="1"/>
  <c r="E299" i="111" s="1"/>
  <c r="F299" i="111" a="1"/>
  <c r="F299" i="111" s="1"/>
  <c r="G299" i="111" a="1"/>
  <c r="G299" i="111" s="1"/>
  <c r="H299" i="111" a="1"/>
  <c r="H299" i="111" s="1"/>
  <c r="I299" i="111" a="1"/>
  <c r="I299" i="111" s="1"/>
  <c r="J299" i="111" a="1"/>
  <c r="J299" i="111" s="1"/>
  <c r="B300" i="111" a="1"/>
  <c r="B300" i="111" s="1"/>
  <c r="C300" i="111" a="1"/>
  <c r="C300" i="111" s="1"/>
  <c r="D300" i="111" a="1"/>
  <c r="D300" i="111" s="1"/>
  <c r="E300" i="111" a="1"/>
  <c r="E300" i="111" s="1"/>
  <c r="F300" i="111" a="1"/>
  <c r="F300" i="111" s="1"/>
  <c r="G300" i="111" a="1"/>
  <c r="G300" i="111" s="1"/>
  <c r="H300" i="111" a="1"/>
  <c r="H300" i="111" s="1"/>
  <c r="I300" i="111" a="1"/>
  <c r="I300" i="111" s="1"/>
  <c r="J300" i="111" a="1"/>
  <c r="J300" i="111" s="1"/>
  <c r="B301" i="111" a="1"/>
  <c r="B301" i="111" s="1"/>
  <c r="C301" i="111" a="1"/>
  <c r="C301" i="111" s="1"/>
  <c r="D301" i="111" a="1"/>
  <c r="D301" i="111" s="1"/>
  <c r="E301" i="111" a="1"/>
  <c r="E301" i="111" s="1"/>
  <c r="F301" i="111" a="1"/>
  <c r="F301" i="111" s="1"/>
  <c r="G301" i="111" a="1"/>
  <c r="G301" i="111" s="1"/>
  <c r="H301" i="111" a="1"/>
  <c r="H301" i="111" s="1"/>
  <c r="I301" i="111" a="1"/>
  <c r="I301" i="111" s="1"/>
  <c r="J301" i="111" a="1"/>
  <c r="J301" i="111" s="1"/>
  <c r="B302" i="111" a="1"/>
  <c r="B302" i="111" s="1"/>
  <c r="N302" i="111" s="1"/>
  <c r="C302" i="111" a="1"/>
  <c r="C302" i="111" s="1"/>
  <c r="D302" i="111" a="1"/>
  <c r="D302" i="111" s="1"/>
  <c r="E302" i="111" a="1"/>
  <c r="E302" i="111" s="1"/>
  <c r="F302" i="111" a="1"/>
  <c r="F302" i="111" s="1"/>
  <c r="G302" i="111" a="1"/>
  <c r="G302" i="111" s="1"/>
  <c r="H302" i="111" a="1"/>
  <c r="H302" i="111" s="1"/>
  <c r="I302" i="111" a="1"/>
  <c r="I302" i="111" s="1"/>
  <c r="J302" i="111" a="1"/>
  <c r="J302" i="111" s="1"/>
  <c r="B303" i="111" a="1"/>
  <c r="B303" i="111" s="1"/>
  <c r="C303" i="111" a="1"/>
  <c r="C303" i="111" s="1"/>
  <c r="D303" i="111" a="1"/>
  <c r="D303" i="111" s="1"/>
  <c r="E303" i="111" a="1"/>
  <c r="E303" i="111" s="1"/>
  <c r="F303" i="111" a="1"/>
  <c r="F303" i="111" s="1"/>
  <c r="G303" i="111" a="1"/>
  <c r="G303" i="111" s="1"/>
  <c r="H303" i="111" a="1"/>
  <c r="H303" i="111" s="1"/>
  <c r="I303" i="111" a="1"/>
  <c r="I303" i="111" s="1"/>
  <c r="J303" i="111" a="1"/>
  <c r="J303" i="111" s="1"/>
  <c r="B304" i="111" a="1"/>
  <c r="B304" i="111" s="1"/>
  <c r="C304" i="111" a="1"/>
  <c r="C304" i="111" s="1"/>
  <c r="D304" i="111" a="1"/>
  <c r="D304" i="111" s="1"/>
  <c r="E304" i="111" a="1"/>
  <c r="E304" i="111" s="1"/>
  <c r="F304" i="111" a="1"/>
  <c r="F304" i="111" s="1"/>
  <c r="G304" i="111" a="1"/>
  <c r="G304" i="111" s="1"/>
  <c r="H304" i="111" a="1"/>
  <c r="H304" i="111" s="1"/>
  <c r="I304" i="111" a="1"/>
  <c r="I304" i="111" s="1"/>
  <c r="J304" i="111" a="1"/>
  <c r="J304" i="111" s="1"/>
  <c r="B305" i="111" a="1"/>
  <c r="B305" i="111" s="1"/>
  <c r="N305" i="111" s="1"/>
  <c r="C305" i="111" a="1"/>
  <c r="C305" i="111" s="1"/>
  <c r="D305" i="111" a="1"/>
  <c r="D305" i="111" s="1"/>
  <c r="E305" i="111" a="1"/>
  <c r="E305" i="111" s="1"/>
  <c r="F305" i="111" a="1"/>
  <c r="F305" i="111" s="1"/>
  <c r="G305" i="111" a="1"/>
  <c r="G305" i="111" s="1"/>
  <c r="H305" i="111" a="1"/>
  <c r="H305" i="111" s="1"/>
  <c r="I305" i="111" a="1"/>
  <c r="I305" i="111" s="1"/>
  <c r="J305" i="111" a="1"/>
  <c r="J305" i="111" s="1"/>
  <c r="B306" i="111" a="1"/>
  <c r="B306" i="111" s="1"/>
  <c r="C306" i="111" a="1"/>
  <c r="C306" i="111" s="1"/>
  <c r="D306" i="111" a="1"/>
  <c r="D306" i="111" s="1"/>
  <c r="E306" i="111" a="1"/>
  <c r="E306" i="111" s="1"/>
  <c r="F306" i="111" a="1"/>
  <c r="F306" i="111" s="1"/>
  <c r="G306" i="111" a="1"/>
  <c r="G306" i="111" s="1"/>
  <c r="H306" i="111" a="1"/>
  <c r="H306" i="111" s="1"/>
  <c r="I306" i="111" a="1"/>
  <c r="I306" i="111" s="1"/>
  <c r="J306" i="111" a="1"/>
  <c r="J306" i="111" s="1"/>
  <c r="B307" i="111" a="1"/>
  <c r="B307" i="111" s="1"/>
  <c r="C307" i="111" a="1"/>
  <c r="C307" i="111" s="1"/>
  <c r="D307" i="111" a="1"/>
  <c r="D307" i="111" s="1"/>
  <c r="E307" i="111" a="1"/>
  <c r="E307" i="111" s="1"/>
  <c r="F307" i="111" a="1"/>
  <c r="F307" i="111" s="1"/>
  <c r="G307" i="111" a="1"/>
  <c r="G307" i="111" s="1"/>
  <c r="H307" i="111" a="1"/>
  <c r="H307" i="111" s="1"/>
  <c r="I307" i="111" a="1"/>
  <c r="I307" i="111" s="1"/>
  <c r="J307" i="111" a="1"/>
  <c r="J307" i="111" s="1"/>
  <c r="B308" i="111" a="1"/>
  <c r="B308" i="111" s="1"/>
  <c r="N308" i="111" s="1"/>
  <c r="C308" i="111" a="1"/>
  <c r="C308" i="111" s="1"/>
  <c r="D308" i="111" a="1"/>
  <c r="D308" i="111" s="1"/>
  <c r="E308" i="111" a="1"/>
  <c r="E308" i="111" s="1"/>
  <c r="F308" i="111" a="1"/>
  <c r="F308" i="111" s="1"/>
  <c r="G308" i="111" a="1"/>
  <c r="G308" i="111" s="1"/>
  <c r="H308" i="111" a="1"/>
  <c r="H308" i="111" s="1"/>
  <c r="I308" i="111" a="1"/>
  <c r="I308" i="111" s="1"/>
  <c r="J308" i="111" a="1"/>
  <c r="J308" i="111" s="1"/>
  <c r="B309" i="111" a="1"/>
  <c r="B309" i="111" s="1"/>
  <c r="C309" i="111" a="1"/>
  <c r="C309" i="111" s="1"/>
  <c r="D309" i="111" a="1"/>
  <c r="D309" i="111" s="1"/>
  <c r="E309" i="111" a="1"/>
  <c r="E309" i="111" s="1"/>
  <c r="F309" i="111" a="1"/>
  <c r="F309" i="111" s="1"/>
  <c r="G309" i="111" a="1"/>
  <c r="G309" i="111" s="1"/>
  <c r="H309" i="111" a="1"/>
  <c r="H309" i="111" s="1"/>
  <c r="I309" i="111" a="1"/>
  <c r="I309" i="111" s="1"/>
  <c r="J309" i="111" a="1"/>
  <c r="J309" i="111" s="1"/>
  <c r="B310" i="111" a="1"/>
  <c r="B310" i="111" s="1"/>
  <c r="C310" i="111" a="1"/>
  <c r="C310" i="111" s="1"/>
  <c r="D310" i="111" a="1"/>
  <c r="D310" i="111" s="1"/>
  <c r="E310" i="111" a="1"/>
  <c r="E310" i="111" s="1"/>
  <c r="F310" i="111" a="1"/>
  <c r="F310" i="111" s="1"/>
  <c r="G310" i="111" a="1"/>
  <c r="G310" i="111" s="1"/>
  <c r="H310" i="111" a="1"/>
  <c r="H310" i="111" s="1"/>
  <c r="I310" i="111" a="1"/>
  <c r="I310" i="111" s="1"/>
  <c r="J310" i="111" a="1"/>
  <c r="J310" i="111" s="1"/>
  <c r="B311" i="111" a="1"/>
  <c r="B311" i="111" s="1"/>
  <c r="N311" i="111" s="1"/>
  <c r="C311" i="111" a="1"/>
  <c r="C311" i="111" s="1"/>
  <c r="D311" i="111" a="1"/>
  <c r="D311" i="111" s="1"/>
  <c r="E311" i="111" a="1"/>
  <c r="E311" i="111" s="1"/>
  <c r="F311" i="111" a="1"/>
  <c r="F311" i="111" s="1"/>
  <c r="G311" i="111" a="1"/>
  <c r="G311" i="111" s="1"/>
  <c r="H311" i="111" a="1"/>
  <c r="H311" i="111" s="1"/>
  <c r="I311" i="111" a="1"/>
  <c r="I311" i="111" s="1"/>
  <c r="J311" i="111" a="1"/>
  <c r="J311" i="111" s="1"/>
  <c r="B312" i="111" a="1"/>
  <c r="B312" i="111" s="1"/>
  <c r="C312" i="111" a="1"/>
  <c r="C312" i="111" s="1"/>
  <c r="D312" i="111" a="1"/>
  <c r="D312" i="111" s="1"/>
  <c r="E312" i="111" a="1"/>
  <c r="E312" i="111" s="1"/>
  <c r="F312" i="111" a="1"/>
  <c r="F312" i="111" s="1"/>
  <c r="G312" i="111" a="1"/>
  <c r="G312" i="111" s="1"/>
  <c r="H312" i="111" a="1"/>
  <c r="H312" i="111" s="1"/>
  <c r="I312" i="111" a="1"/>
  <c r="I312" i="111" s="1"/>
  <c r="J312" i="111" a="1"/>
  <c r="J312" i="111" s="1"/>
  <c r="B313" i="111" a="1"/>
  <c r="B313" i="111" s="1"/>
  <c r="C313" i="111" a="1"/>
  <c r="C313" i="111" s="1"/>
  <c r="D313" i="111" a="1"/>
  <c r="D313" i="111" s="1"/>
  <c r="E313" i="111" a="1"/>
  <c r="E313" i="111" s="1"/>
  <c r="F313" i="111" a="1"/>
  <c r="F313" i="111" s="1"/>
  <c r="G313" i="111" a="1"/>
  <c r="G313" i="111" s="1"/>
  <c r="H313" i="111" a="1"/>
  <c r="H313" i="111" s="1"/>
  <c r="I313" i="111" a="1"/>
  <c r="I313" i="111" s="1"/>
  <c r="J313" i="111" a="1"/>
  <c r="J313" i="111" s="1"/>
  <c r="B314" i="111" a="1"/>
  <c r="B314" i="111" s="1"/>
  <c r="N314" i="111" s="1"/>
  <c r="C314" i="111" a="1"/>
  <c r="C314" i="111" s="1"/>
  <c r="D314" i="111" a="1"/>
  <c r="D314" i="111" s="1"/>
  <c r="E314" i="111" a="1"/>
  <c r="E314" i="111" s="1"/>
  <c r="F314" i="111" a="1"/>
  <c r="F314" i="111" s="1"/>
  <c r="G314" i="111" a="1"/>
  <c r="G314" i="111" s="1"/>
  <c r="H314" i="111" a="1"/>
  <c r="H314" i="111" s="1"/>
  <c r="I314" i="111" a="1"/>
  <c r="I314" i="111" s="1"/>
  <c r="J314" i="111" a="1"/>
  <c r="J314" i="111" s="1"/>
  <c r="B315" i="111" a="1"/>
  <c r="B315" i="111" s="1"/>
  <c r="C315" i="111" a="1"/>
  <c r="C315" i="111" s="1"/>
  <c r="D315" i="111" a="1"/>
  <c r="D315" i="111" s="1"/>
  <c r="E315" i="111" a="1"/>
  <c r="E315" i="111" s="1"/>
  <c r="F315" i="111" a="1"/>
  <c r="F315" i="111" s="1"/>
  <c r="G315" i="111" a="1"/>
  <c r="G315" i="111" s="1"/>
  <c r="H315" i="111" a="1"/>
  <c r="H315" i="111" s="1"/>
  <c r="I315" i="111" a="1"/>
  <c r="I315" i="111" s="1"/>
  <c r="J315" i="111" a="1"/>
  <c r="J315" i="111" s="1"/>
  <c r="B316" i="111" a="1"/>
  <c r="B316" i="111" s="1"/>
  <c r="C316" i="111" a="1"/>
  <c r="C316" i="111" s="1"/>
  <c r="D316" i="111" a="1"/>
  <c r="D316" i="111" s="1"/>
  <c r="E316" i="111" a="1"/>
  <c r="E316" i="111" s="1"/>
  <c r="F316" i="111" a="1"/>
  <c r="F316" i="111" s="1"/>
  <c r="G316" i="111" a="1"/>
  <c r="G316" i="111" s="1"/>
  <c r="H316" i="111" a="1"/>
  <c r="H316" i="111" s="1"/>
  <c r="I316" i="111" a="1"/>
  <c r="I316" i="111" s="1"/>
  <c r="J316" i="111" a="1"/>
  <c r="J316" i="111" s="1"/>
  <c r="B317" i="111" a="1"/>
  <c r="B317" i="111" s="1"/>
  <c r="N317" i="111" s="1"/>
  <c r="C317" i="111" a="1"/>
  <c r="C317" i="111" s="1"/>
  <c r="D317" i="111" a="1"/>
  <c r="D317" i="111" s="1"/>
  <c r="E317" i="111" a="1"/>
  <c r="E317" i="111" s="1"/>
  <c r="F317" i="111" a="1"/>
  <c r="F317" i="111" s="1"/>
  <c r="G317" i="111" a="1"/>
  <c r="G317" i="111" s="1"/>
  <c r="H317" i="111" a="1"/>
  <c r="H317" i="111" s="1"/>
  <c r="I317" i="111" a="1"/>
  <c r="I317" i="111" s="1"/>
  <c r="J317" i="111" a="1"/>
  <c r="J317" i="111" s="1"/>
  <c r="B318" i="111" a="1"/>
  <c r="B318" i="111" s="1"/>
  <c r="C318" i="111" a="1"/>
  <c r="C318" i="111" s="1"/>
  <c r="D318" i="111" a="1"/>
  <c r="D318" i="111" s="1"/>
  <c r="E318" i="111" a="1"/>
  <c r="E318" i="111" s="1"/>
  <c r="F318" i="111" a="1"/>
  <c r="F318" i="111" s="1"/>
  <c r="G318" i="111" a="1"/>
  <c r="G318" i="111" s="1"/>
  <c r="H318" i="111" a="1"/>
  <c r="H318" i="111" s="1"/>
  <c r="I318" i="111" a="1"/>
  <c r="I318" i="111" s="1"/>
  <c r="J318" i="111" a="1"/>
  <c r="J318" i="111" s="1"/>
  <c r="B319" i="111" a="1"/>
  <c r="B319" i="111" s="1"/>
  <c r="C319" i="111" a="1"/>
  <c r="C319" i="111" s="1"/>
  <c r="D319" i="111" a="1"/>
  <c r="D319" i="111" s="1"/>
  <c r="E319" i="111" a="1"/>
  <c r="E319" i="111" s="1"/>
  <c r="F319" i="111" a="1"/>
  <c r="F319" i="111" s="1"/>
  <c r="G319" i="111" a="1"/>
  <c r="G319" i="111" s="1"/>
  <c r="H319" i="111" a="1"/>
  <c r="H319" i="111" s="1"/>
  <c r="I319" i="111" a="1"/>
  <c r="I319" i="111" s="1"/>
  <c r="J319" i="111" a="1"/>
  <c r="J319" i="111" s="1"/>
  <c r="B320" i="111" a="1"/>
  <c r="B320" i="111" s="1"/>
  <c r="N320" i="111" s="1"/>
  <c r="C320" i="111" a="1"/>
  <c r="C320" i="111" s="1"/>
  <c r="D320" i="111" a="1"/>
  <c r="D320" i="111" s="1"/>
  <c r="E320" i="111" a="1"/>
  <c r="E320" i="111" s="1"/>
  <c r="F320" i="111" a="1"/>
  <c r="F320" i="111" s="1"/>
  <c r="G320" i="111" a="1"/>
  <c r="G320" i="111" s="1"/>
  <c r="H320" i="111" a="1"/>
  <c r="H320" i="111" s="1"/>
  <c r="I320" i="111" a="1"/>
  <c r="I320" i="111" s="1"/>
  <c r="J320" i="111" a="1"/>
  <c r="J320" i="111" s="1"/>
  <c r="B321" i="111" a="1"/>
  <c r="B321" i="111" s="1"/>
  <c r="C321" i="111" a="1"/>
  <c r="C321" i="111" s="1"/>
  <c r="D321" i="111" a="1"/>
  <c r="D321" i="111" s="1"/>
  <c r="E321" i="111" a="1"/>
  <c r="E321" i="111" s="1"/>
  <c r="F321" i="111" a="1"/>
  <c r="F321" i="111" s="1"/>
  <c r="G321" i="111" a="1"/>
  <c r="G321" i="111" s="1"/>
  <c r="H321" i="111" a="1"/>
  <c r="H321" i="111" s="1"/>
  <c r="I321" i="111" a="1"/>
  <c r="I321" i="111" s="1"/>
  <c r="J321" i="111" a="1"/>
  <c r="J321" i="111" s="1"/>
  <c r="B322" i="111" a="1"/>
  <c r="B322" i="111" s="1"/>
  <c r="C322" i="111" a="1"/>
  <c r="C322" i="111" s="1"/>
  <c r="D322" i="111" a="1"/>
  <c r="D322" i="111" s="1"/>
  <c r="E322" i="111" a="1"/>
  <c r="E322" i="111" s="1"/>
  <c r="F322" i="111" a="1"/>
  <c r="F322" i="111" s="1"/>
  <c r="G322" i="111" a="1"/>
  <c r="G322" i="111" s="1"/>
  <c r="H322" i="111" a="1"/>
  <c r="H322" i="111" s="1"/>
  <c r="I322" i="111" a="1"/>
  <c r="I322" i="111" s="1"/>
  <c r="J322" i="111" a="1"/>
  <c r="J322" i="111" s="1"/>
  <c r="B323" i="111" a="1"/>
  <c r="B323" i="111" s="1"/>
  <c r="N323" i="111" s="1"/>
  <c r="C323" i="111" a="1"/>
  <c r="C323" i="111" s="1"/>
  <c r="D323" i="111" a="1"/>
  <c r="D323" i="111" s="1"/>
  <c r="E323" i="111" a="1"/>
  <c r="E323" i="111" s="1"/>
  <c r="F323" i="111" a="1"/>
  <c r="F323" i="111" s="1"/>
  <c r="G323" i="111" a="1"/>
  <c r="G323" i="111" s="1"/>
  <c r="H323" i="111" a="1"/>
  <c r="H323" i="111" s="1"/>
  <c r="I323" i="111" a="1"/>
  <c r="I323" i="111" s="1"/>
  <c r="J323" i="111" a="1"/>
  <c r="J323" i="111" s="1"/>
  <c r="B324" i="111" a="1"/>
  <c r="B324" i="111" s="1"/>
  <c r="C324" i="111" a="1"/>
  <c r="C324" i="111" s="1"/>
  <c r="D324" i="111" a="1"/>
  <c r="D324" i="111" s="1"/>
  <c r="E324" i="111" a="1"/>
  <c r="E324" i="111" s="1"/>
  <c r="F324" i="111" a="1"/>
  <c r="F324" i="111" s="1"/>
  <c r="G324" i="111" a="1"/>
  <c r="G324" i="111" s="1"/>
  <c r="H324" i="111" a="1"/>
  <c r="H324" i="111" s="1"/>
  <c r="I324" i="111" a="1"/>
  <c r="I324" i="111" s="1"/>
  <c r="J324" i="111" a="1"/>
  <c r="J324" i="111" s="1"/>
  <c r="B325" i="111" a="1"/>
  <c r="B325" i="111" s="1"/>
  <c r="C325" i="111" a="1"/>
  <c r="C325" i="111" s="1"/>
  <c r="D325" i="111" a="1"/>
  <c r="D325" i="111" s="1"/>
  <c r="E325" i="111" a="1"/>
  <c r="E325" i="111" s="1"/>
  <c r="F325" i="111" a="1"/>
  <c r="F325" i="111" s="1"/>
  <c r="G325" i="111" a="1"/>
  <c r="G325" i="111" s="1"/>
  <c r="H325" i="111" a="1"/>
  <c r="H325" i="111" s="1"/>
  <c r="I325" i="111" a="1"/>
  <c r="I325" i="111" s="1"/>
  <c r="J325" i="111" a="1"/>
  <c r="J325" i="111" s="1"/>
  <c r="B326" i="111" a="1"/>
  <c r="B326" i="111" s="1"/>
  <c r="N326" i="111" s="1"/>
  <c r="C326" i="111" a="1"/>
  <c r="C326" i="111" s="1"/>
  <c r="D326" i="111" a="1"/>
  <c r="D326" i="111" s="1"/>
  <c r="E326" i="111" a="1"/>
  <c r="E326" i="111" s="1"/>
  <c r="F326" i="111" a="1"/>
  <c r="F326" i="111" s="1"/>
  <c r="G326" i="111" a="1"/>
  <c r="G326" i="111" s="1"/>
  <c r="H326" i="111" a="1"/>
  <c r="H326" i="111" s="1"/>
  <c r="I326" i="111" a="1"/>
  <c r="I326" i="111" s="1"/>
  <c r="J326" i="111" a="1"/>
  <c r="J326" i="111" s="1"/>
  <c r="B327" i="111" a="1"/>
  <c r="B327" i="111" s="1"/>
  <c r="C327" i="111" a="1"/>
  <c r="C327" i="111" s="1"/>
  <c r="D327" i="111" a="1"/>
  <c r="D327" i="111" s="1"/>
  <c r="E327" i="111" a="1"/>
  <c r="E327" i="111" s="1"/>
  <c r="F327" i="111" a="1"/>
  <c r="F327" i="111" s="1"/>
  <c r="G327" i="111" a="1"/>
  <c r="G327" i="111" s="1"/>
  <c r="H327" i="111" a="1"/>
  <c r="H327" i="111" s="1"/>
  <c r="I327" i="111" a="1"/>
  <c r="I327" i="111" s="1"/>
  <c r="J327" i="111" a="1"/>
  <c r="J327" i="111" s="1"/>
  <c r="B328" i="111" a="1"/>
  <c r="B328" i="111" s="1"/>
  <c r="C328" i="111" a="1"/>
  <c r="C328" i="111" s="1"/>
  <c r="D328" i="111" a="1"/>
  <c r="D328" i="111" s="1"/>
  <c r="E328" i="111" a="1"/>
  <c r="E328" i="111" s="1"/>
  <c r="F328" i="111" a="1"/>
  <c r="F328" i="111" s="1"/>
  <c r="G328" i="111" a="1"/>
  <c r="G328" i="111" s="1"/>
  <c r="H328" i="111" a="1"/>
  <c r="H328" i="111" s="1"/>
  <c r="I328" i="111" a="1"/>
  <c r="I328" i="111" s="1"/>
  <c r="J328" i="111" a="1"/>
  <c r="J328" i="111" s="1"/>
  <c r="B329" i="111" a="1"/>
  <c r="B329" i="111" s="1"/>
  <c r="N329" i="111" s="1"/>
  <c r="C329" i="111" a="1"/>
  <c r="C329" i="111" s="1"/>
  <c r="D329" i="111" a="1"/>
  <c r="D329" i="111" s="1"/>
  <c r="E329" i="111" a="1"/>
  <c r="E329" i="111" s="1"/>
  <c r="F329" i="111" a="1"/>
  <c r="F329" i="111" s="1"/>
  <c r="G329" i="111" a="1"/>
  <c r="G329" i="111" s="1"/>
  <c r="H329" i="111" a="1"/>
  <c r="H329" i="111" s="1"/>
  <c r="I329" i="111" a="1"/>
  <c r="I329" i="111" s="1"/>
  <c r="J329" i="111" a="1"/>
  <c r="J329" i="111" s="1"/>
  <c r="B330" i="111" a="1"/>
  <c r="B330" i="111" s="1"/>
  <c r="C330" i="111" a="1"/>
  <c r="C330" i="111" s="1"/>
  <c r="D330" i="111" a="1"/>
  <c r="D330" i="111" s="1"/>
  <c r="E330" i="111" a="1"/>
  <c r="E330" i="111" s="1"/>
  <c r="F330" i="111" a="1"/>
  <c r="F330" i="111" s="1"/>
  <c r="G330" i="111" a="1"/>
  <c r="G330" i="111" s="1"/>
  <c r="H330" i="111" a="1"/>
  <c r="H330" i="111" s="1"/>
  <c r="I330" i="111" a="1"/>
  <c r="I330" i="111" s="1"/>
  <c r="J330" i="111" a="1"/>
  <c r="J330" i="111" s="1"/>
  <c r="B331" i="111" a="1"/>
  <c r="B331" i="111" s="1"/>
  <c r="C331" i="111" a="1"/>
  <c r="C331" i="111" s="1"/>
  <c r="D331" i="111" a="1"/>
  <c r="D331" i="111" s="1"/>
  <c r="E331" i="111" a="1"/>
  <c r="E331" i="111" s="1"/>
  <c r="F331" i="111" a="1"/>
  <c r="F331" i="111" s="1"/>
  <c r="G331" i="111" a="1"/>
  <c r="G331" i="111" s="1"/>
  <c r="H331" i="111" a="1"/>
  <c r="H331" i="111" s="1"/>
  <c r="I331" i="111" a="1"/>
  <c r="I331" i="111" s="1"/>
  <c r="J331" i="111" a="1"/>
  <c r="J331" i="111" s="1"/>
  <c r="B332" i="111" a="1"/>
  <c r="B332" i="111" s="1"/>
  <c r="N332" i="111" s="1"/>
  <c r="C332" i="111" a="1"/>
  <c r="C332" i="111" s="1"/>
  <c r="D332" i="111" a="1"/>
  <c r="D332" i="111" s="1"/>
  <c r="E332" i="111" a="1"/>
  <c r="E332" i="111" s="1"/>
  <c r="F332" i="111" a="1"/>
  <c r="F332" i="111" s="1"/>
  <c r="G332" i="111" a="1"/>
  <c r="G332" i="111" s="1"/>
  <c r="H332" i="111" a="1"/>
  <c r="H332" i="111" s="1"/>
  <c r="I332" i="111" a="1"/>
  <c r="I332" i="111" s="1"/>
  <c r="J332" i="111" a="1"/>
  <c r="J332" i="111" s="1"/>
  <c r="B333" i="111" a="1"/>
  <c r="B333" i="111" s="1"/>
  <c r="C333" i="111" a="1"/>
  <c r="C333" i="111" s="1"/>
  <c r="D333" i="111" a="1"/>
  <c r="D333" i="111" s="1"/>
  <c r="E333" i="111" a="1"/>
  <c r="E333" i="111" s="1"/>
  <c r="F333" i="111" a="1"/>
  <c r="F333" i="111" s="1"/>
  <c r="G333" i="111" a="1"/>
  <c r="G333" i="111" s="1"/>
  <c r="H333" i="111" a="1"/>
  <c r="H333" i="111" s="1"/>
  <c r="I333" i="111" a="1"/>
  <c r="I333" i="111" s="1"/>
  <c r="J333" i="111" a="1"/>
  <c r="J333" i="111" s="1"/>
  <c r="B334" i="111" a="1"/>
  <c r="B334" i="111" s="1"/>
  <c r="C334" i="111" a="1"/>
  <c r="C334" i="111" s="1"/>
  <c r="D334" i="111" a="1"/>
  <c r="D334" i="111" s="1"/>
  <c r="E334" i="111" a="1"/>
  <c r="E334" i="111" s="1"/>
  <c r="F334" i="111" a="1"/>
  <c r="F334" i="111" s="1"/>
  <c r="G334" i="111" a="1"/>
  <c r="G334" i="111" s="1"/>
  <c r="H334" i="111" a="1"/>
  <c r="H334" i="111" s="1"/>
  <c r="I334" i="111" a="1"/>
  <c r="I334" i="111" s="1"/>
  <c r="J334" i="111" a="1"/>
  <c r="J334" i="111" s="1"/>
  <c r="B335" i="111" a="1"/>
  <c r="B335" i="111" s="1"/>
  <c r="N335" i="111" s="1"/>
  <c r="C335" i="111" a="1"/>
  <c r="C335" i="111" s="1"/>
  <c r="D335" i="111" a="1"/>
  <c r="D335" i="111" s="1"/>
  <c r="E335" i="111" a="1"/>
  <c r="E335" i="111" s="1"/>
  <c r="F335" i="111" a="1"/>
  <c r="F335" i="111" s="1"/>
  <c r="G335" i="111" a="1"/>
  <c r="G335" i="111" s="1"/>
  <c r="H335" i="111" a="1"/>
  <c r="H335" i="111" s="1"/>
  <c r="I335" i="111" a="1"/>
  <c r="I335" i="111" s="1"/>
  <c r="J335" i="111" a="1"/>
  <c r="J335" i="111" s="1"/>
  <c r="B336" i="111" a="1"/>
  <c r="B336" i="111" s="1"/>
  <c r="C336" i="111" a="1"/>
  <c r="C336" i="111" s="1"/>
  <c r="D336" i="111" a="1"/>
  <c r="D336" i="111" s="1"/>
  <c r="E336" i="111" a="1"/>
  <c r="E336" i="111" s="1"/>
  <c r="F336" i="111" a="1"/>
  <c r="F336" i="111" s="1"/>
  <c r="G336" i="111" a="1"/>
  <c r="G336" i="111" s="1"/>
  <c r="H336" i="111" a="1"/>
  <c r="H336" i="111" s="1"/>
  <c r="I336" i="111" a="1"/>
  <c r="I336" i="111" s="1"/>
  <c r="J336" i="111" a="1"/>
  <c r="J336" i="111" s="1"/>
  <c r="B337" i="111" a="1"/>
  <c r="B337" i="111" s="1"/>
  <c r="C337" i="111" a="1"/>
  <c r="C337" i="111" s="1"/>
  <c r="D337" i="111" a="1"/>
  <c r="D337" i="111" s="1"/>
  <c r="E337" i="111" a="1"/>
  <c r="E337" i="111" s="1"/>
  <c r="F337" i="111" a="1"/>
  <c r="F337" i="111" s="1"/>
  <c r="G337" i="111" a="1"/>
  <c r="G337" i="111" s="1"/>
  <c r="H337" i="111" a="1"/>
  <c r="H337" i="111" s="1"/>
  <c r="I337" i="111" a="1"/>
  <c r="I337" i="111" s="1"/>
  <c r="J337" i="111" a="1"/>
  <c r="J337" i="111" s="1"/>
  <c r="B338" i="111" a="1"/>
  <c r="B338" i="111" s="1"/>
  <c r="N338" i="111" s="1"/>
  <c r="C338" i="111" a="1"/>
  <c r="C338" i="111" s="1"/>
  <c r="D338" i="111" a="1"/>
  <c r="D338" i="111" s="1"/>
  <c r="E338" i="111" a="1"/>
  <c r="E338" i="111" s="1"/>
  <c r="F338" i="111" a="1"/>
  <c r="F338" i="111" s="1"/>
  <c r="G338" i="111" a="1"/>
  <c r="G338" i="111" s="1"/>
  <c r="H338" i="111" a="1"/>
  <c r="H338" i="111" s="1"/>
  <c r="I338" i="111" a="1"/>
  <c r="I338" i="111" s="1"/>
  <c r="J338" i="111" a="1"/>
  <c r="J338" i="111" s="1"/>
  <c r="B339" i="111" a="1"/>
  <c r="B339" i="111" s="1"/>
  <c r="C339" i="111" a="1"/>
  <c r="C339" i="111" s="1"/>
  <c r="D339" i="111" a="1"/>
  <c r="D339" i="111" s="1"/>
  <c r="E339" i="111" a="1"/>
  <c r="E339" i="111" s="1"/>
  <c r="F339" i="111" a="1"/>
  <c r="F339" i="111" s="1"/>
  <c r="G339" i="111" a="1"/>
  <c r="G339" i="111" s="1"/>
  <c r="H339" i="111" a="1"/>
  <c r="H339" i="111" s="1"/>
  <c r="I339" i="111" a="1"/>
  <c r="I339" i="111" s="1"/>
  <c r="J339" i="111" a="1"/>
  <c r="J339" i="111" s="1"/>
  <c r="B340" i="111" a="1"/>
  <c r="B340" i="111" s="1"/>
  <c r="C340" i="111" a="1"/>
  <c r="C340" i="111" s="1"/>
  <c r="D340" i="111" a="1"/>
  <c r="D340" i="111" s="1"/>
  <c r="E340" i="111" a="1"/>
  <c r="E340" i="111" s="1"/>
  <c r="F340" i="111" a="1"/>
  <c r="F340" i="111" s="1"/>
  <c r="G340" i="111" a="1"/>
  <c r="G340" i="111" s="1"/>
  <c r="H340" i="111" a="1"/>
  <c r="H340" i="111" s="1"/>
  <c r="I340" i="111" a="1"/>
  <c r="I340" i="111" s="1"/>
  <c r="J340" i="111" a="1"/>
  <c r="J340" i="111" s="1"/>
  <c r="B341" i="111" a="1"/>
  <c r="B341" i="111" s="1"/>
  <c r="N341" i="111" s="1"/>
  <c r="C341" i="111" a="1"/>
  <c r="C341" i="111" s="1"/>
  <c r="D341" i="111" a="1"/>
  <c r="D341" i="111" s="1"/>
  <c r="E341" i="111" a="1"/>
  <c r="E341" i="111" s="1"/>
  <c r="F341" i="111" a="1"/>
  <c r="F341" i="111" s="1"/>
  <c r="G341" i="111" a="1"/>
  <c r="G341" i="111" s="1"/>
  <c r="H341" i="111" a="1"/>
  <c r="H341" i="111" s="1"/>
  <c r="I341" i="111" a="1"/>
  <c r="I341" i="111" s="1"/>
  <c r="J341" i="111" a="1"/>
  <c r="J341" i="111" s="1"/>
  <c r="B342" i="111" a="1"/>
  <c r="B342" i="111" s="1"/>
  <c r="C342" i="111" a="1"/>
  <c r="C342" i="111" s="1"/>
  <c r="D342" i="111" a="1"/>
  <c r="D342" i="111" s="1"/>
  <c r="E342" i="111" a="1"/>
  <c r="E342" i="111" s="1"/>
  <c r="F342" i="111" a="1"/>
  <c r="F342" i="111" s="1"/>
  <c r="G342" i="111" a="1"/>
  <c r="G342" i="111" s="1"/>
  <c r="H342" i="111" a="1"/>
  <c r="H342" i="111" s="1"/>
  <c r="I342" i="111" a="1"/>
  <c r="I342" i="111" s="1"/>
  <c r="J342" i="111" a="1"/>
  <c r="J342" i="111" s="1"/>
  <c r="B343" i="111" a="1"/>
  <c r="B343" i="111" s="1"/>
  <c r="C343" i="111" a="1"/>
  <c r="C343" i="111" s="1"/>
  <c r="D343" i="111" a="1"/>
  <c r="D343" i="111" s="1"/>
  <c r="E343" i="111" a="1"/>
  <c r="E343" i="111" s="1"/>
  <c r="F343" i="111" a="1"/>
  <c r="F343" i="111" s="1"/>
  <c r="G343" i="111" a="1"/>
  <c r="G343" i="111" s="1"/>
  <c r="H343" i="111" a="1"/>
  <c r="H343" i="111" s="1"/>
  <c r="I343" i="111" a="1"/>
  <c r="I343" i="111" s="1"/>
  <c r="J343" i="111" a="1"/>
  <c r="J343" i="111" s="1"/>
  <c r="B344" i="111" a="1"/>
  <c r="B344" i="111" s="1"/>
  <c r="N344" i="111" s="1"/>
  <c r="C344" i="111" a="1"/>
  <c r="C344" i="111" s="1"/>
  <c r="D344" i="111" a="1"/>
  <c r="D344" i="111" s="1"/>
  <c r="E344" i="111" a="1"/>
  <c r="E344" i="111" s="1"/>
  <c r="F344" i="111" a="1"/>
  <c r="F344" i="111" s="1"/>
  <c r="G344" i="111" a="1"/>
  <c r="G344" i="111" s="1"/>
  <c r="H344" i="111" a="1"/>
  <c r="H344" i="111" s="1"/>
  <c r="I344" i="111" a="1"/>
  <c r="I344" i="111" s="1"/>
  <c r="J344" i="111" a="1"/>
  <c r="J344" i="111" s="1"/>
  <c r="B345" i="111" a="1"/>
  <c r="B345" i="111" s="1"/>
  <c r="C345" i="111" a="1"/>
  <c r="C345" i="111" s="1"/>
  <c r="D345" i="111" a="1"/>
  <c r="D345" i="111" s="1"/>
  <c r="E345" i="111" a="1"/>
  <c r="E345" i="111" s="1"/>
  <c r="F345" i="111" a="1"/>
  <c r="F345" i="111" s="1"/>
  <c r="G345" i="111" a="1"/>
  <c r="G345" i="111" s="1"/>
  <c r="H345" i="111" a="1"/>
  <c r="H345" i="111" s="1"/>
  <c r="I345" i="111" a="1"/>
  <c r="I345" i="111" s="1"/>
  <c r="J345" i="111" a="1"/>
  <c r="J345" i="111" s="1"/>
  <c r="B346" i="111" a="1"/>
  <c r="B346" i="111" s="1"/>
  <c r="C346" i="111" a="1"/>
  <c r="C346" i="111" s="1"/>
  <c r="D346" i="111" a="1"/>
  <c r="D346" i="111" s="1"/>
  <c r="E346" i="111" a="1"/>
  <c r="E346" i="111" s="1"/>
  <c r="F346" i="111" a="1"/>
  <c r="F346" i="111" s="1"/>
  <c r="G346" i="111" a="1"/>
  <c r="G346" i="111" s="1"/>
  <c r="H346" i="111" a="1"/>
  <c r="H346" i="111" s="1"/>
  <c r="I346" i="111" a="1"/>
  <c r="I346" i="111" s="1"/>
  <c r="J346" i="111" a="1"/>
  <c r="J346" i="111" s="1"/>
  <c r="B347" i="111" a="1"/>
  <c r="B347" i="111" s="1"/>
  <c r="N347" i="111" s="1"/>
  <c r="C347" i="111" a="1"/>
  <c r="C347" i="111" s="1"/>
  <c r="D347" i="111" a="1"/>
  <c r="D347" i="111" s="1"/>
  <c r="E347" i="111" a="1"/>
  <c r="E347" i="111" s="1"/>
  <c r="F347" i="111" a="1"/>
  <c r="F347" i="111" s="1"/>
  <c r="G347" i="111" a="1"/>
  <c r="G347" i="111" s="1"/>
  <c r="H347" i="111" a="1"/>
  <c r="H347" i="111" s="1"/>
  <c r="I347" i="111" a="1"/>
  <c r="I347" i="111" s="1"/>
  <c r="J347" i="111" a="1"/>
  <c r="J347" i="111" s="1"/>
  <c r="B348" i="111" a="1"/>
  <c r="B348" i="111" s="1"/>
  <c r="C348" i="111" a="1"/>
  <c r="C348" i="111" s="1"/>
  <c r="D348" i="111" a="1"/>
  <c r="D348" i="111" s="1"/>
  <c r="E348" i="111" a="1"/>
  <c r="E348" i="111" s="1"/>
  <c r="F348" i="111" a="1"/>
  <c r="F348" i="111" s="1"/>
  <c r="G348" i="111" a="1"/>
  <c r="G348" i="111" s="1"/>
  <c r="H348" i="111" a="1"/>
  <c r="H348" i="111" s="1"/>
  <c r="I348" i="111" a="1"/>
  <c r="I348" i="111" s="1"/>
  <c r="J348" i="111" a="1"/>
  <c r="J348" i="111" s="1"/>
  <c r="B349" i="111" a="1"/>
  <c r="B349" i="111" s="1"/>
  <c r="C349" i="111" a="1"/>
  <c r="C349" i="111" s="1"/>
  <c r="D349" i="111" a="1"/>
  <c r="D349" i="111" s="1"/>
  <c r="E349" i="111" a="1"/>
  <c r="E349" i="111" s="1"/>
  <c r="F349" i="111" a="1"/>
  <c r="F349" i="111" s="1"/>
  <c r="G349" i="111" a="1"/>
  <c r="G349" i="111" s="1"/>
  <c r="H349" i="111" a="1"/>
  <c r="H349" i="111" s="1"/>
  <c r="I349" i="111" a="1"/>
  <c r="I349" i="111" s="1"/>
  <c r="J349" i="111" a="1"/>
  <c r="J349" i="111" s="1"/>
  <c r="B350" i="111" a="1"/>
  <c r="B350" i="111" s="1"/>
  <c r="N350" i="111" s="1"/>
  <c r="C350" i="111" a="1"/>
  <c r="C350" i="111" s="1"/>
  <c r="D350" i="111" a="1"/>
  <c r="D350" i="111" s="1"/>
  <c r="E350" i="111" a="1"/>
  <c r="E350" i="111" s="1"/>
  <c r="F350" i="111" a="1"/>
  <c r="F350" i="111" s="1"/>
  <c r="G350" i="111" a="1"/>
  <c r="G350" i="111" s="1"/>
  <c r="H350" i="111" a="1"/>
  <c r="H350" i="111" s="1"/>
  <c r="I350" i="111" a="1"/>
  <c r="I350" i="111" s="1"/>
  <c r="J350" i="111" a="1"/>
  <c r="J350" i="111" s="1"/>
  <c r="B351" i="111" a="1"/>
  <c r="B351" i="111" s="1"/>
  <c r="C351" i="111" a="1"/>
  <c r="C351" i="111" s="1"/>
  <c r="D351" i="111" a="1"/>
  <c r="D351" i="111" s="1"/>
  <c r="E351" i="111" a="1"/>
  <c r="E351" i="111" s="1"/>
  <c r="F351" i="111" a="1"/>
  <c r="F351" i="111" s="1"/>
  <c r="G351" i="111" a="1"/>
  <c r="G351" i="111" s="1"/>
  <c r="H351" i="111" a="1"/>
  <c r="H351" i="111" s="1"/>
  <c r="I351" i="111" a="1"/>
  <c r="I351" i="111" s="1"/>
  <c r="J351" i="111" a="1"/>
  <c r="J351" i="111" s="1"/>
  <c r="B352" i="111" a="1"/>
  <c r="B352" i="111" s="1"/>
  <c r="C352" i="111" a="1"/>
  <c r="C352" i="111" s="1"/>
  <c r="D352" i="111" a="1"/>
  <c r="D352" i="111" s="1"/>
  <c r="E352" i="111" a="1"/>
  <c r="E352" i="111" s="1"/>
  <c r="F352" i="111" a="1"/>
  <c r="F352" i="111" s="1"/>
  <c r="G352" i="111" a="1"/>
  <c r="G352" i="111" s="1"/>
  <c r="H352" i="111" a="1"/>
  <c r="H352" i="111" s="1"/>
  <c r="I352" i="111" a="1"/>
  <c r="I352" i="111" s="1"/>
  <c r="J352" i="111" a="1"/>
  <c r="J352" i="111" s="1"/>
  <c r="B353" i="111" a="1"/>
  <c r="B353" i="111" s="1"/>
  <c r="N353" i="111" s="1"/>
  <c r="C353" i="111" a="1"/>
  <c r="C353" i="111" s="1"/>
  <c r="D353" i="111" a="1"/>
  <c r="D353" i="111" s="1"/>
  <c r="E353" i="111" a="1"/>
  <c r="E353" i="111" s="1"/>
  <c r="F353" i="111" a="1"/>
  <c r="F353" i="111" s="1"/>
  <c r="G353" i="111" a="1"/>
  <c r="G353" i="111" s="1"/>
  <c r="H353" i="111" a="1"/>
  <c r="H353" i="111" s="1"/>
  <c r="I353" i="111" a="1"/>
  <c r="I353" i="111" s="1"/>
  <c r="J353" i="111" a="1"/>
  <c r="J353" i="111" s="1"/>
  <c r="B354" i="111" a="1"/>
  <c r="B354" i="111" s="1"/>
  <c r="C354" i="111" a="1"/>
  <c r="C354" i="111" s="1"/>
  <c r="D354" i="111" a="1"/>
  <c r="D354" i="111" s="1"/>
  <c r="E354" i="111" a="1"/>
  <c r="E354" i="111" s="1"/>
  <c r="F354" i="111" a="1"/>
  <c r="F354" i="111" s="1"/>
  <c r="G354" i="111" a="1"/>
  <c r="G354" i="111" s="1"/>
  <c r="H354" i="111" a="1"/>
  <c r="H354" i="111" s="1"/>
  <c r="I354" i="111" a="1"/>
  <c r="I354" i="111" s="1"/>
  <c r="J354" i="111" a="1"/>
  <c r="J354" i="111" s="1"/>
  <c r="B355" i="111" a="1"/>
  <c r="B355" i="111" s="1"/>
  <c r="C355" i="111" a="1"/>
  <c r="C355" i="111" s="1"/>
  <c r="D355" i="111" a="1"/>
  <c r="D355" i="111" s="1"/>
  <c r="E355" i="111" a="1"/>
  <c r="E355" i="111" s="1"/>
  <c r="F355" i="111" a="1"/>
  <c r="F355" i="111" s="1"/>
  <c r="G355" i="111" a="1"/>
  <c r="G355" i="111" s="1"/>
  <c r="H355" i="111" a="1"/>
  <c r="H355" i="111" s="1"/>
  <c r="I355" i="111" a="1"/>
  <c r="I355" i="111" s="1"/>
  <c r="J355" i="111" a="1"/>
  <c r="J355" i="111" s="1"/>
  <c r="B356" i="111" a="1"/>
  <c r="B356" i="111" s="1"/>
  <c r="N356" i="111" s="1"/>
  <c r="C356" i="111" a="1"/>
  <c r="C356" i="111" s="1"/>
  <c r="D356" i="111" a="1"/>
  <c r="D356" i="111" s="1"/>
  <c r="E356" i="111" a="1"/>
  <c r="E356" i="111" s="1"/>
  <c r="F356" i="111" a="1"/>
  <c r="F356" i="111" s="1"/>
  <c r="G356" i="111" a="1"/>
  <c r="G356" i="111" s="1"/>
  <c r="H356" i="111" a="1"/>
  <c r="H356" i="111" s="1"/>
  <c r="I356" i="111" a="1"/>
  <c r="I356" i="111" s="1"/>
  <c r="J356" i="111" a="1"/>
  <c r="J356" i="111" s="1"/>
  <c r="B357" i="111" a="1"/>
  <c r="B357" i="111" s="1"/>
  <c r="C357" i="111" a="1"/>
  <c r="C357" i="111" s="1"/>
  <c r="D357" i="111" a="1"/>
  <c r="D357" i="111" s="1"/>
  <c r="E357" i="111" a="1"/>
  <c r="E357" i="111" s="1"/>
  <c r="F357" i="111" a="1"/>
  <c r="F357" i="111" s="1"/>
  <c r="G357" i="111" a="1"/>
  <c r="G357" i="111" s="1"/>
  <c r="H357" i="111" a="1"/>
  <c r="H357" i="111" s="1"/>
  <c r="I357" i="111" a="1"/>
  <c r="I357" i="111" s="1"/>
  <c r="J357" i="111" a="1"/>
  <c r="J357" i="111" s="1"/>
  <c r="B358" i="111" a="1"/>
  <c r="B358" i="111" s="1"/>
  <c r="C358" i="111" a="1"/>
  <c r="C358" i="111" s="1"/>
  <c r="D358" i="111" a="1"/>
  <c r="D358" i="111" s="1"/>
  <c r="E358" i="111" a="1"/>
  <c r="E358" i="111" s="1"/>
  <c r="F358" i="111" a="1"/>
  <c r="F358" i="111" s="1"/>
  <c r="G358" i="111" a="1"/>
  <c r="G358" i="111" s="1"/>
  <c r="H358" i="111" a="1"/>
  <c r="H358" i="111" s="1"/>
  <c r="I358" i="111" a="1"/>
  <c r="I358" i="111" s="1"/>
  <c r="J358" i="111" a="1"/>
  <c r="J358" i="111" s="1"/>
  <c r="B359" i="111" a="1"/>
  <c r="B359" i="111" s="1"/>
  <c r="N359" i="111" s="1"/>
  <c r="C359" i="111" a="1"/>
  <c r="C359" i="111" s="1"/>
  <c r="D359" i="111" a="1"/>
  <c r="D359" i="111" s="1"/>
  <c r="E359" i="111" a="1"/>
  <c r="E359" i="111" s="1"/>
  <c r="F359" i="111" a="1"/>
  <c r="F359" i="111" s="1"/>
  <c r="G359" i="111" a="1"/>
  <c r="G359" i="111" s="1"/>
  <c r="H359" i="111" a="1"/>
  <c r="H359" i="111" s="1"/>
  <c r="I359" i="111" a="1"/>
  <c r="I359" i="111" s="1"/>
  <c r="J359" i="111" a="1"/>
  <c r="J359" i="111" s="1"/>
  <c r="B360" i="111" a="1"/>
  <c r="B360" i="111" s="1"/>
  <c r="C360" i="111" a="1"/>
  <c r="C360" i="111" s="1"/>
  <c r="D360" i="111" a="1"/>
  <c r="D360" i="111" s="1"/>
  <c r="E360" i="111" a="1"/>
  <c r="E360" i="111" s="1"/>
  <c r="F360" i="111" a="1"/>
  <c r="F360" i="111" s="1"/>
  <c r="G360" i="111" a="1"/>
  <c r="G360" i="111" s="1"/>
  <c r="H360" i="111" a="1"/>
  <c r="H360" i="111" s="1"/>
  <c r="I360" i="111" a="1"/>
  <c r="I360" i="111" s="1"/>
  <c r="J360" i="111" a="1"/>
  <c r="J360" i="111" s="1"/>
  <c r="B361" i="111" a="1"/>
  <c r="B361" i="111" s="1"/>
  <c r="C361" i="111" a="1"/>
  <c r="C361" i="111" s="1"/>
  <c r="D361" i="111" a="1"/>
  <c r="D361" i="111" s="1"/>
  <c r="E361" i="111" a="1"/>
  <c r="E361" i="111" s="1"/>
  <c r="F361" i="111" a="1"/>
  <c r="F361" i="111" s="1"/>
  <c r="G361" i="111" a="1"/>
  <c r="G361" i="111" s="1"/>
  <c r="H361" i="111" a="1"/>
  <c r="H361" i="111" s="1"/>
  <c r="I361" i="111" a="1"/>
  <c r="I361" i="111" s="1"/>
  <c r="J361" i="111" a="1"/>
  <c r="J361" i="111" s="1"/>
  <c r="B362" i="111" a="1"/>
  <c r="B362" i="111" s="1"/>
  <c r="N362" i="111" s="1"/>
  <c r="C362" i="111" a="1"/>
  <c r="C362" i="111" s="1"/>
  <c r="D362" i="111" a="1"/>
  <c r="D362" i="111" s="1"/>
  <c r="E362" i="111" a="1"/>
  <c r="E362" i="111" s="1"/>
  <c r="F362" i="111" a="1"/>
  <c r="F362" i="111" s="1"/>
  <c r="G362" i="111" a="1"/>
  <c r="G362" i="111" s="1"/>
  <c r="H362" i="111" a="1"/>
  <c r="H362" i="111" s="1"/>
  <c r="I362" i="111" a="1"/>
  <c r="I362" i="111" s="1"/>
  <c r="J362" i="111" a="1"/>
  <c r="J362" i="111" s="1"/>
  <c r="B363" i="111" a="1"/>
  <c r="B363" i="111" s="1"/>
  <c r="C363" i="111" a="1"/>
  <c r="C363" i="111" s="1"/>
  <c r="D363" i="111" a="1"/>
  <c r="D363" i="111" s="1"/>
  <c r="E363" i="111" a="1"/>
  <c r="E363" i="111" s="1"/>
  <c r="F363" i="111" a="1"/>
  <c r="F363" i="111" s="1"/>
  <c r="G363" i="111" a="1"/>
  <c r="G363" i="111" s="1"/>
  <c r="H363" i="111" a="1"/>
  <c r="H363" i="111" s="1"/>
  <c r="I363" i="111" a="1"/>
  <c r="I363" i="111" s="1"/>
  <c r="J363" i="111" a="1"/>
  <c r="J363" i="111" s="1"/>
  <c r="B364" i="111" a="1"/>
  <c r="B364" i="111" s="1"/>
  <c r="C364" i="111" a="1"/>
  <c r="C364" i="111" s="1"/>
  <c r="D364" i="111" a="1"/>
  <c r="D364" i="111" s="1"/>
  <c r="E364" i="111" a="1"/>
  <c r="E364" i="111" s="1"/>
  <c r="F364" i="111" a="1"/>
  <c r="F364" i="111" s="1"/>
  <c r="G364" i="111" a="1"/>
  <c r="G364" i="111" s="1"/>
  <c r="H364" i="111" a="1"/>
  <c r="H364" i="111" s="1"/>
  <c r="I364" i="111" a="1"/>
  <c r="I364" i="111" s="1"/>
  <c r="J364" i="111" a="1"/>
  <c r="J364" i="111" s="1"/>
  <c r="B365" i="111" a="1"/>
  <c r="B365" i="111" s="1"/>
  <c r="N365" i="111" s="1"/>
  <c r="C365" i="111" a="1"/>
  <c r="C365" i="111" s="1"/>
  <c r="D365" i="111" a="1"/>
  <c r="D365" i="111" s="1"/>
  <c r="E365" i="111" a="1"/>
  <c r="E365" i="111" s="1"/>
  <c r="F365" i="111" a="1"/>
  <c r="F365" i="111" s="1"/>
  <c r="G365" i="111" a="1"/>
  <c r="G365" i="111" s="1"/>
  <c r="H365" i="111" a="1"/>
  <c r="H365" i="111" s="1"/>
  <c r="I365" i="111" a="1"/>
  <c r="I365" i="111" s="1"/>
  <c r="J365" i="111" a="1"/>
  <c r="J365" i="111" s="1"/>
  <c r="B366" i="111" a="1"/>
  <c r="B366" i="111" s="1"/>
  <c r="C366" i="111" a="1"/>
  <c r="C366" i="111" s="1"/>
  <c r="D366" i="111" a="1"/>
  <c r="D366" i="111" s="1"/>
  <c r="E366" i="111" a="1"/>
  <c r="E366" i="111" s="1"/>
  <c r="F366" i="111" a="1"/>
  <c r="F366" i="111" s="1"/>
  <c r="G366" i="111" a="1"/>
  <c r="G366" i="111" s="1"/>
  <c r="H366" i="111" a="1"/>
  <c r="H366" i="111" s="1"/>
  <c r="I366" i="111" a="1"/>
  <c r="I366" i="111" s="1"/>
  <c r="J366" i="111" a="1"/>
  <c r="J366" i="111" s="1"/>
  <c r="B367" i="111" a="1"/>
  <c r="B367" i="111" s="1"/>
  <c r="C367" i="111" a="1"/>
  <c r="C367" i="111" s="1"/>
  <c r="D367" i="111" a="1"/>
  <c r="D367" i="111" s="1"/>
  <c r="E367" i="111" a="1"/>
  <c r="E367" i="111" s="1"/>
  <c r="F367" i="111" a="1"/>
  <c r="F367" i="111" s="1"/>
  <c r="G367" i="111" a="1"/>
  <c r="G367" i="111" s="1"/>
  <c r="H367" i="111" a="1"/>
  <c r="H367" i="111" s="1"/>
  <c r="I367" i="111" a="1"/>
  <c r="I367" i="111" s="1"/>
  <c r="J367" i="111" a="1"/>
  <c r="J367" i="111" s="1"/>
  <c r="B368" i="111" a="1"/>
  <c r="B368" i="111" s="1"/>
  <c r="N368" i="111" s="1"/>
  <c r="C368" i="111" a="1"/>
  <c r="C368" i="111" s="1"/>
  <c r="D368" i="111" a="1"/>
  <c r="D368" i="111" s="1"/>
  <c r="E368" i="111" a="1"/>
  <c r="E368" i="111" s="1"/>
  <c r="F368" i="111" a="1"/>
  <c r="F368" i="111" s="1"/>
  <c r="G368" i="111" a="1"/>
  <c r="G368" i="111" s="1"/>
  <c r="H368" i="111" a="1"/>
  <c r="H368" i="111" s="1"/>
  <c r="I368" i="111" a="1"/>
  <c r="I368" i="111" s="1"/>
  <c r="J368" i="111" a="1"/>
  <c r="J368" i="111" s="1"/>
  <c r="B369" i="111" a="1"/>
  <c r="B369" i="111" s="1"/>
  <c r="C369" i="111" a="1"/>
  <c r="C369" i="111" s="1"/>
  <c r="D369" i="111" a="1"/>
  <c r="D369" i="111" s="1"/>
  <c r="E369" i="111" a="1"/>
  <c r="E369" i="111" s="1"/>
  <c r="F369" i="111" a="1"/>
  <c r="F369" i="111" s="1"/>
  <c r="G369" i="111" a="1"/>
  <c r="G369" i="111" s="1"/>
  <c r="H369" i="111" a="1"/>
  <c r="H369" i="111" s="1"/>
  <c r="I369" i="111" a="1"/>
  <c r="I369" i="111" s="1"/>
  <c r="J369" i="111" a="1"/>
  <c r="J369" i="111" s="1"/>
  <c r="B370" i="111" a="1"/>
  <c r="B370" i="111" s="1"/>
  <c r="C370" i="111" a="1"/>
  <c r="C370" i="111" s="1"/>
  <c r="D370" i="111" a="1"/>
  <c r="D370" i="111" s="1"/>
  <c r="E370" i="111" a="1"/>
  <c r="E370" i="111" s="1"/>
  <c r="F370" i="111" a="1"/>
  <c r="F370" i="111" s="1"/>
  <c r="G370" i="111" a="1"/>
  <c r="G370" i="111" s="1"/>
  <c r="H370" i="111" a="1"/>
  <c r="H370" i="111" s="1"/>
  <c r="I370" i="111" a="1"/>
  <c r="I370" i="111" s="1"/>
  <c r="J370" i="111" a="1"/>
  <c r="J370" i="111" s="1"/>
  <c r="B371" i="111" a="1"/>
  <c r="B371" i="111" s="1"/>
  <c r="N371" i="111" s="1"/>
  <c r="C371" i="111" a="1"/>
  <c r="C371" i="111" s="1"/>
  <c r="D371" i="111" a="1"/>
  <c r="D371" i="111" s="1"/>
  <c r="E371" i="111" a="1"/>
  <c r="E371" i="111" s="1"/>
  <c r="F371" i="111" a="1"/>
  <c r="F371" i="111" s="1"/>
  <c r="G371" i="111" a="1"/>
  <c r="G371" i="111" s="1"/>
  <c r="H371" i="111" a="1"/>
  <c r="H371" i="111" s="1"/>
  <c r="I371" i="111" a="1"/>
  <c r="I371" i="111" s="1"/>
  <c r="J371" i="111" a="1"/>
  <c r="J371" i="111" s="1"/>
  <c r="B372" i="111" a="1"/>
  <c r="B372" i="111" s="1"/>
  <c r="C372" i="111" a="1"/>
  <c r="C372" i="111" s="1"/>
  <c r="D372" i="111" a="1"/>
  <c r="D372" i="111" s="1"/>
  <c r="E372" i="111" a="1"/>
  <c r="E372" i="111" s="1"/>
  <c r="F372" i="111" a="1"/>
  <c r="F372" i="111" s="1"/>
  <c r="G372" i="111" a="1"/>
  <c r="G372" i="111" s="1"/>
  <c r="H372" i="111" a="1"/>
  <c r="H372" i="111" s="1"/>
  <c r="I372" i="111" a="1"/>
  <c r="I372" i="111" s="1"/>
  <c r="J372" i="111" a="1"/>
  <c r="J372" i="111" s="1"/>
  <c r="B373" i="111" a="1"/>
  <c r="B373" i="111" s="1"/>
  <c r="C373" i="111" a="1"/>
  <c r="C373" i="111" s="1"/>
  <c r="D373" i="111" a="1"/>
  <c r="D373" i="111" s="1"/>
  <c r="E373" i="111" a="1"/>
  <c r="E373" i="111" s="1"/>
  <c r="F373" i="111" a="1"/>
  <c r="F373" i="111" s="1"/>
  <c r="G373" i="111" a="1"/>
  <c r="G373" i="111" s="1"/>
  <c r="H373" i="111" a="1"/>
  <c r="H373" i="111" s="1"/>
  <c r="I373" i="111" a="1"/>
  <c r="I373" i="111" s="1"/>
  <c r="J373" i="111" a="1"/>
  <c r="J373" i="111" s="1"/>
  <c r="B374" i="111" a="1"/>
  <c r="B374" i="111" s="1"/>
  <c r="N374" i="111" s="1"/>
  <c r="C374" i="111" a="1"/>
  <c r="C374" i="111" s="1"/>
  <c r="D374" i="111" a="1"/>
  <c r="D374" i="111" s="1"/>
  <c r="E374" i="111" a="1"/>
  <c r="E374" i="111" s="1"/>
  <c r="F374" i="111" a="1"/>
  <c r="F374" i="111" s="1"/>
  <c r="G374" i="111" a="1"/>
  <c r="G374" i="111" s="1"/>
  <c r="H374" i="111" a="1"/>
  <c r="H374" i="111" s="1"/>
  <c r="I374" i="111" a="1"/>
  <c r="I374" i="111" s="1"/>
  <c r="J374" i="111" a="1"/>
  <c r="J374" i="111" s="1"/>
  <c r="B375" i="111" a="1"/>
  <c r="B375" i="111" s="1"/>
  <c r="C375" i="111" a="1"/>
  <c r="C375" i="111" s="1"/>
  <c r="D375" i="111" a="1"/>
  <c r="D375" i="111" s="1"/>
  <c r="E375" i="111" a="1"/>
  <c r="E375" i="111" s="1"/>
  <c r="F375" i="111" a="1"/>
  <c r="F375" i="111" s="1"/>
  <c r="G375" i="111" a="1"/>
  <c r="G375" i="111" s="1"/>
  <c r="H375" i="111" a="1"/>
  <c r="H375" i="111" s="1"/>
  <c r="I375" i="111" a="1"/>
  <c r="I375" i="111" s="1"/>
  <c r="J375" i="111" a="1"/>
  <c r="J375" i="111" s="1"/>
  <c r="B376" i="111" a="1"/>
  <c r="B376" i="111" s="1"/>
  <c r="C376" i="111" a="1"/>
  <c r="C376" i="111" s="1"/>
  <c r="D376" i="111" a="1"/>
  <c r="D376" i="111" s="1"/>
  <c r="E376" i="111" a="1"/>
  <c r="E376" i="111" s="1"/>
  <c r="F376" i="111" a="1"/>
  <c r="F376" i="111" s="1"/>
  <c r="G376" i="111" a="1"/>
  <c r="G376" i="111" s="1"/>
  <c r="H376" i="111" a="1"/>
  <c r="H376" i="111" s="1"/>
  <c r="I376" i="111" a="1"/>
  <c r="I376" i="111" s="1"/>
  <c r="J376" i="111" a="1"/>
  <c r="J376" i="111" s="1"/>
  <c r="B377" i="111" a="1"/>
  <c r="B377" i="111" s="1"/>
  <c r="N377" i="111" s="1"/>
  <c r="C377" i="111" a="1"/>
  <c r="C377" i="111" s="1"/>
  <c r="D377" i="111" a="1"/>
  <c r="D377" i="111" s="1"/>
  <c r="E377" i="111" a="1"/>
  <c r="E377" i="111" s="1"/>
  <c r="F377" i="111" a="1"/>
  <c r="F377" i="111" s="1"/>
  <c r="G377" i="111" a="1"/>
  <c r="G377" i="111" s="1"/>
  <c r="H377" i="111" a="1"/>
  <c r="H377" i="111" s="1"/>
  <c r="I377" i="111" a="1"/>
  <c r="I377" i="111" s="1"/>
  <c r="J377" i="111" a="1"/>
  <c r="J377" i="111" s="1"/>
  <c r="B378" i="111" a="1"/>
  <c r="B378" i="111" s="1"/>
  <c r="C378" i="111" a="1"/>
  <c r="C378" i="111" s="1"/>
  <c r="D378" i="111" a="1"/>
  <c r="D378" i="111" s="1"/>
  <c r="E378" i="111" a="1"/>
  <c r="E378" i="111" s="1"/>
  <c r="F378" i="111" a="1"/>
  <c r="F378" i="111" s="1"/>
  <c r="G378" i="111" a="1"/>
  <c r="G378" i="111" s="1"/>
  <c r="H378" i="111" a="1"/>
  <c r="H378" i="111" s="1"/>
  <c r="I378" i="111" a="1"/>
  <c r="I378" i="111" s="1"/>
  <c r="J378" i="111" a="1"/>
  <c r="J378" i="111" s="1"/>
  <c r="B379" i="111" a="1"/>
  <c r="B379" i="111" s="1"/>
  <c r="C379" i="111" a="1"/>
  <c r="C379" i="111" s="1"/>
  <c r="D379" i="111" a="1"/>
  <c r="D379" i="111" s="1"/>
  <c r="E379" i="111" a="1"/>
  <c r="E379" i="111" s="1"/>
  <c r="F379" i="111" a="1"/>
  <c r="F379" i="111" s="1"/>
  <c r="G379" i="111" a="1"/>
  <c r="G379" i="111" s="1"/>
  <c r="H379" i="111" a="1"/>
  <c r="H379" i="111" s="1"/>
  <c r="I379" i="111" a="1"/>
  <c r="I379" i="111" s="1"/>
  <c r="J379" i="111" a="1"/>
  <c r="J379" i="111" s="1"/>
  <c r="B380" i="111" a="1"/>
  <c r="B380" i="111" s="1"/>
  <c r="N380" i="111" s="1"/>
  <c r="C380" i="111" a="1"/>
  <c r="C380" i="111" s="1"/>
  <c r="D380" i="111" a="1"/>
  <c r="D380" i="111" s="1"/>
  <c r="E380" i="111" a="1"/>
  <c r="E380" i="111" s="1"/>
  <c r="F380" i="111" a="1"/>
  <c r="F380" i="111" s="1"/>
  <c r="G380" i="111" a="1"/>
  <c r="G380" i="111" s="1"/>
  <c r="H380" i="111" a="1"/>
  <c r="H380" i="111" s="1"/>
  <c r="I380" i="111" a="1"/>
  <c r="I380" i="111" s="1"/>
  <c r="J380" i="111" a="1"/>
  <c r="J380" i="111" s="1"/>
  <c r="B381" i="111" a="1"/>
  <c r="B381" i="111" s="1"/>
  <c r="C381" i="111" a="1"/>
  <c r="C381" i="111" s="1"/>
  <c r="D381" i="111" a="1"/>
  <c r="D381" i="111" s="1"/>
  <c r="E381" i="111" a="1"/>
  <c r="E381" i="111" s="1"/>
  <c r="F381" i="111" a="1"/>
  <c r="F381" i="111" s="1"/>
  <c r="G381" i="111" a="1"/>
  <c r="G381" i="111" s="1"/>
  <c r="H381" i="111" a="1"/>
  <c r="H381" i="111" s="1"/>
  <c r="I381" i="111" a="1"/>
  <c r="I381" i="111" s="1"/>
  <c r="J381" i="111" a="1"/>
  <c r="J381" i="111" s="1"/>
  <c r="B382" i="111" a="1"/>
  <c r="B382" i="111" s="1"/>
  <c r="C382" i="111" a="1"/>
  <c r="C382" i="111" s="1"/>
  <c r="D382" i="111" a="1"/>
  <c r="D382" i="111" s="1"/>
  <c r="E382" i="111" a="1"/>
  <c r="E382" i="111" s="1"/>
  <c r="F382" i="111" a="1"/>
  <c r="F382" i="111" s="1"/>
  <c r="G382" i="111" a="1"/>
  <c r="G382" i="111" s="1"/>
  <c r="H382" i="111" a="1"/>
  <c r="H382" i="111" s="1"/>
  <c r="I382" i="111" a="1"/>
  <c r="I382" i="111" s="1"/>
  <c r="J382" i="111" a="1"/>
  <c r="J382" i="111" s="1"/>
  <c r="B383" i="111" a="1"/>
  <c r="B383" i="111" s="1"/>
  <c r="N383" i="111" s="1"/>
  <c r="C383" i="111" a="1"/>
  <c r="C383" i="111" s="1"/>
  <c r="D383" i="111" a="1"/>
  <c r="D383" i="111" s="1"/>
  <c r="E383" i="111" a="1"/>
  <c r="E383" i="111" s="1"/>
  <c r="F383" i="111" a="1"/>
  <c r="F383" i="111" s="1"/>
  <c r="G383" i="111" a="1"/>
  <c r="G383" i="111" s="1"/>
  <c r="H383" i="111" a="1"/>
  <c r="H383" i="111" s="1"/>
  <c r="I383" i="111" a="1"/>
  <c r="I383" i="111" s="1"/>
  <c r="J383" i="111" a="1"/>
  <c r="J383" i="111" s="1"/>
  <c r="B384" i="111" a="1"/>
  <c r="B384" i="111" s="1"/>
  <c r="C384" i="111" a="1"/>
  <c r="C384" i="111" s="1"/>
  <c r="D384" i="111" a="1"/>
  <c r="D384" i="111" s="1"/>
  <c r="E384" i="111" a="1"/>
  <c r="E384" i="111" s="1"/>
  <c r="F384" i="111" a="1"/>
  <c r="F384" i="111" s="1"/>
  <c r="G384" i="111" a="1"/>
  <c r="G384" i="111" s="1"/>
  <c r="H384" i="111" a="1"/>
  <c r="H384" i="111" s="1"/>
  <c r="I384" i="111" a="1"/>
  <c r="I384" i="111" s="1"/>
  <c r="J384" i="111" a="1"/>
  <c r="J384" i="111" s="1"/>
  <c r="B385" i="111" a="1"/>
  <c r="B385" i="111" s="1"/>
  <c r="C385" i="111" a="1"/>
  <c r="C385" i="111" s="1"/>
  <c r="D385" i="111" a="1"/>
  <c r="D385" i="111" s="1"/>
  <c r="E385" i="111" a="1"/>
  <c r="E385" i="111" s="1"/>
  <c r="F385" i="111" a="1"/>
  <c r="F385" i="111" s="1"/>
  <c r="G385" i="111" a="1"/>
  <c r="G385" i="111" s="1"/>
  <c r="H385" i="111" a="1"/>
  <c r="H385" i="111" s="1"/>
  <c r="I385" i="111" a="1"/>
  <c r="I385" i="111" s="1"/>
  <c r="J385" i="111" a="1"/>
  <c r="J385" i="111" s="1"/>
  <c r="B386" i="111" a="1"/>
  <c r="B386" i="111" s="1"/>
  <c r="N386" i="111" s="1"/>
  <c r="C386" i="111" a="1"/>
  <c r="C386" i="111" s="1"/>
  <c r="D386" i="111" a="1"/>
  <c r="D386" i="111" s="1"/>
  <c r="E386" i="111" a="1"/>
  <c r="E386" i="111" s="1"/>
  <c r="F386" i="111" a="1"/>
  <c r="F386" i="111" s="1"/>
  <c r="G386" i="111" a="1"/>
  <c r="G386" i="111" s="1"/>
  <c r="H386" i="111" a="1"/>
  <c r="H386" i="111" s="1"/>
  <c r="I386" i="111" a="1"/>
  <c r="I386" i="111" s="1"/>
  <c r="J386" i="111" a="1"/>
  <c r="J386" i="111" s="1"/>
  <c r="B387" i="111" a="1"/>
  <c r="B387" i="111" s="1"/>
  <c r="C387" i="111" a="1"/>
  <c r="C387" i="111" s="1"/>
  <c r="D387" i="111" a="1"/>
  <c r="D387" i="111" s="1"/>
  <c r="E387" i="111" a="1"/>
  <c r="E387" i="111" s="1"/>
  <c r="F387" i="111" a="1"/>
  <c r="F387" i="111" s="1"/>
  <c r="G387" i="111" a="1"/>
  <c r="G387" i="111" s="1"/>
  <c r="H387" i="111" a="1"/>
  <c r="H387" i="111" s="1"/>
  <c r="I387" i="111" a="1"/>
  <c r="I387" i="111" s="1"/>
  <c r="J387" i="111" a="1"/>
  <c r="J387" i="111" s="1"/>
  <c r="B388" i="111" a="1"/>
  <c r="B388" i="111" s="1"/>
  <c r="C388" i="111" a="1"/>
  <c r="C388" i="111" s="1"/>
  <c r="D388" i="111" a="1"/>
  <c r="D388" i="111" s="1"/>
  <c r="E388" i="111" a="1"/>
  <c r="E388" i="111" s="1"/>
  <c r="F388" i="111" a="1"/>
  <c r="F388" i="111" s="1"/>
  <c r="G388" i="111" a="1"/>
  <c r="G388" i="111" s="1"/>
  <c r="H388" i="111" a="1"/>
  <c r="H388" i="111" s="1"/>
  <c r="I388" i="111" a="1"/>
  <c r="I388" i="111" s="1"/>
  <c r="J388" i="111" a="1"/>
  <c r="J388" i="111" s="1"/>
  <c r="B389" i="111" a="1"/>
  <c r="B389" i="111" s="1"/>
  <c r="N389" i="111" s="1"/>
  <c r="C389" i="111" a="1"/>
  <c r="C389" i="111" s="1"/>
  <c r="D389" i="111" a="1"/>
  <c r="D389" i="111" s="1"/>
  <c r="E389" i="111" a="1"/>
  <c r="E389" i="111" s="1"/>
  <c r="F389" i="111" a="1"/>
  <c r="F389" i="111" s="1"/>
  <c r="G389" i="111" a="1"/>
  <c r="G389" i="111" s="1"/>
  <c r="H389" i="111" a="1"/>
  <c r="H389" i="111" s="1"/>
  <c r="I389" i="111" a="1"/>
  <c r="I389" i="111" s="1"/>
  <c r="J389" i="111" a="1"/>
  <c r="J389" i="111" s="1"/>
  <c r="B390" i="111" a="1"/>
  <c r="B390" i="111" s="1"/>
  <c r="C390" i="111" a="1"/>
  <c r="C390" i="111" s="1"/>
  <c r="D390" i="111" a="1"/>
  <c r="D390" i="111" s="1"/>
  <c r="E390" i="111" a="1"/>
  <c r="E390" i="111" s="1"/>
  <c r="F390" i="111" a="1"/>
  <c r="F390" i="111" s="1"/>
  <c r="G390" i="111" a="1"/>
  <c r="G390" i="111" s="1"/>
  <c r="H390" i="111" a="1"/>
  <c r="H390" i="111" s="1"/>
  <c r="I390" i="111" a="1"/>
  <c r="I390" i="111" s="1"/>
  <c r="J390" i="111" a="1"/>
  <c r="J390" i="111" s="1"/>
  <c r="B391" i="111" a="1"/>
  <c r="B391" i="111" s="1"/>
  <c r="C391" i="111" a="1"/>
  <c r="C391" i="111" s="1"/>
  <c r="D391" i="111" a="1"/>
  <c r="D391" i="111" s="1"/>
  <c r="E391" i="111" a="1"/>
  <c r="E391" i="111" s="1"/>
  <c r="F391" i="111" a="1"/>
  <c r="F391" i="111" s="1"/>
  <c r="G391" i="111" a="1"/>
  <c r="G391" i="111" s="1"/>
  <c r="H391" i="111" a="1"/>
  <c r="H391" i="111" s="1"/>
  <c r="I391" i="111" a="1"/>
  <c r="I391" i="111" s="1"/>
  <c r="J391" i="111" a="1"/>
  <c r="J391" i="111" s="1"/>
  <c r="B392" i="111" a="1"/>
  <c r="B392" i="111" s="1"/>
  <c r="N392" i="111" s="1"/>
  <c r="C392" i="111" a="1"/>
  <c r="C392" i="111" s="1"/>
  <c r="D392" i="111" a="1"/>
  <c r="D392" i="111" s="1"/>
  <c r="E392" i="111" a="1"/>
  <c r="E392" i="111" s="1"/>
  <c r="F392" i="111" a="1"/>
  <c r="F392" i="111" s="1"/>
  <c r="G392" i="111" a="1"/>
  <c r="G392" i="111" s="1"/>
  <c r="H392" i="111" a="1"/>
  <c r="H392" i="111" s="1"/>
  <c r="I392" i="111" a="1"/>
  <c r="I392" i="111" s="1"/>
  <c r="J392" i="111" a="1"/>
  <c r="J392" i="111" s="1"/>
  <c r="B393" i="111" a="1"/>
  <c r="B393" i="111" s="1"/>
  <c r="C393" i="111" a="1"/>
  <c r="C393" i="111" s="1"/>
  <c r="D393" i="111" a="1"/>
  <c r="D393" i="111" s="1"/>
  <c r="E393" i="111" a="1"/>
  <c r="E393" i="111" s="1"/>
  <c r="F393" i="111" a="1"/>
  <c r="F393" i="111" s="1"/>
  <c r="G393" i="111" a="1"/>
  <c r="G393" i="111" s="1"/>
  <c r="H393" i="111" a="1"/>
  <c r="H393" i="111" s="1"/>
  <c r="I393" i="111" a="1"/>
  <c r="I393" i="111" s="1"/>
  <c r="J393" i="111" a="1"/>
  <c r="J393" i="111" s="1"/>
  <c r="B394" i="111" a="1"/>
  <c r="B394" i="111" s="1"/>
  <c r="C394" i="111" a="1"/>
  <c r="C394" i="111" s="1"/>
  <c r="D394" i="111" a="1"/>
  <c r="D394" i="111" s="1"/>
  <c r="E394" i="111" a="1"/>
  <c r="E394" i="111" s="1"/>
  <c r="F394" i="111" a="1"/>
  <c r="F394" i="111" s="1"/>
  <c r="G394" i="111" a="1"/>
  <c r="G394" i="111" s="1"/>
  <c r="H394" i="111" a="1"/>
  <c r="H394" i="111" s="1"/>
  <c r="I394" i="111" a="1"/>
  <c r="I394" i="111" s="1"/>
  <c r="J394" i="111" a="1"/>
  <c r="J394" i="111" s="1"/>
  <c r="B395" i="111" a="1"/>
  <c r="B395" i="111" s="1"/>
  <c r="N395" i="111" s="1"/>
  <c r="C395" i="111" a="1"/>
  <c r="C395" i="111" s="1"/>
  <c r="D395" i="111" a="1"/>
  <c r="D395" i="111" s="1"/>
  <c r="E395" i="111" a="1"/>
  <c r="E395" i="111" s="1"/>
  <c r="F395" i="111" a="1"/>
  <c r="F395" i="111" s="1"/>
  <c r="G395" i="111" a="1"/>
  <c r="G395" i="111" s="1"/>
  <c r="H395" i="111" a="1"/>
  <c r="H395" i="111" s="1"/>
  <c r="I395" i="111" a="1"/>
  <c r="I395" i="111" s="1"/>
  <c r="J395" i="111" a="1"/>
  <c r="J395" i="111" s="1"/>
  <c r="B396" i="111" a="1"/>
  <c r="B396" i="111" s="1"/>
  <c r="C396" i="111" a="1"/>
  <c r="C396" i="111" s="1"/>
  <c r="D396" i="111" a="1"/>
  <c r="D396" i="111" s="1"/>
  <c r="E396" i="111" a="1"/>
  <c r="E396" i="111" s="1"/>
  <c r="F396" i="111" a="1"/>
  <c r="F396" i="111" s="1"/>
  <c r="G396" i="111" a="1"/>
  <c r="G396" i="111" s="1"/>
  <c r="H396" i="111" a="1"/>
  <c r="H396" i="111" s="1"/>
  <c r="I396" i="111" a="1"/>
  <c r="I396" i="111" s="1"/>
  <c r="J396" i="111" a="1"/>
  <c r="J396" i="111" s="1"/>
  <c r="B397" i="111" a="1"/>
  <c r="B397" i="111" s="1"/>
  <c r="C397" i="111" a="1"/>
  <c r="C397" i="111" s="1"/>
  <c r="D397" i="111" a="1"/>
  <c r="D397" i="111" s="1"/>
  <c r="E397" i="111" a="1"/>
  <c r="E397" i="111" s="1"/>
  <c r="F397" i="111" a="1"/>
  <c r="F397" i="111" s="1"/>
  <c r="G397" i="111" a="1"/>
  <c r="G397" i="111" s="1"/>
  <c r="H397" i="111" a="1"/>
  <c r="H397" i="111" s="1"/>
  <c r="I397" i="111" a="1"/>
  <c r="I397" i="111" s="1"/>
  <c r="J397" i="111" a="1"/>
  <c r="J397" i="111" s="1"/>
  <c r="B398" i="111" a="1"/>
  <c r="B398" i="111" s="1"/>
  <c r="N398" i="111" s="1"/>
  <c r="C398" i="111" a="1"/>
  <c r="C398" i="111" s="1"/>
  <c r="D398" i="111" a="1"/>
  <c r="D398" i="111" s="1"/>
  <c r="E398" i="111" a="1"/>
  <c r="E398" i="111" s="1"/>
  <c r="F398" i="111" a="1"/>
  <c r="F398" i="111" s="1"/>
  <c r="G398" i="111" a="1"/>
  <c r="G398" i="111" s="1"/>
  <c r="H398" i="111" a="1"/>
  <c r="H398" i="111" s="1"/>
  <c r="I398" i="111" a="1"/>
  <c r="I398" i="111" s="1"/>
  <c r="J398" i="111" a="1"/>
  <c r="J398" i="111" s="1"/>
  <c r="B399" i="111" a="1"/>
  <c r="B399" i="111" s="1"/>
  <c r="C399" i="111" a="1"/>
  <c r="C399" i="111" s="1"/>
  <c r="D399" i="111" a="1"/>
  <c r="D399" i="111" s="1"/>
  <c r="E399" i="111" a="1"/>
  <c r="E399" i="111" s="1"/>
  <c r="F399" i="111" a="1"/>
  <c r="F399" i="111" s="1"/>
  <c r="G399" i="111" a="1"/>
  <c r="G399" i="111" s="1"/>
  <c r="H399" i="111" a="1"/>
  <c r="H399" i="111" s="1"/>
  <c r="I399" i="111" a="1"/>
  <c r="I399" i="111" s="1"/>
  <c r="J399" i="111" a="1"/>
  <c r="J399" i="111" s="1"/>
  <c r="B400" i="111" a="1"/>
  <c r="B400" i="111" s="1"/>
  <c r="C400" i="111" a="1"/>
  <c r="C400" i="111" s="1"/>
  <c r="D400" i="111" a="1"/>
  <c r="D400" i="111" s="1"/>
  <c r="E400" i="111" a="1"/>
  <c r="E400" i="111" s="1"/>
  <c r="F400" i="111" a="1"/>
  <c r="F400" i="111" s="1"/>
  <c r="G400" i="111" a="1"/>
  <c r="G400" i="111" s="1"/>
  <c r="H400" i="111" a="1"/>
  <c r="H400" i="111" s="1"/>
  <c r="I400" i="111" a="1"/>
  <c r="I400" i="111" s="1"/>
  <c r="J400" i="111" a="1"/>
  <c r="J400" i="111" s="1"/>
  <c r="B401" i="111" a="1"/>
  <c r="B401" i="111" s="1"/>
  <c r="N401" i="111" s="1"/>
  <c r="C401" i="111" a="1"/>
  <c r="C401" i="111" s="1"/>
  <c r="D401" i="111" a="1"/>
  <c r="D401" i="111" s="1"/>
  <c r="E401" i="111" a="1"/>
  <c r="E401" i="111" s="1"/>
  <c r="F401" i="111" a="1"/>
  <c r="F401" i="111" s="1"/>
  <c r="G401" i="111" a="1"/>
  <c r="G401" i="111" s="1"/>
  <c r="H401" i="111" a="1"/>
  <c r="H401" i="111" s="1"/>
  <c r="I401" i="111" a="1"/>
  <c r="I401" i="111" s="1"/>
  <c r="J401" i="111" a="1"/>
  <c r="J401" i="111" s="1"/>
  <c r="B402" i="111" a="1"/>
  <c r="B402" i="111" s="1"/>
  <c r="C402" i="111" a="1"/>
  <c r="C402" i="111" s="1"/>
  <c r="D402" i="111" a="1"/>
  <c r="D402" i="111" s="1"/>
  <c r="E402" i="111" a="1"/>
  <c r="E402" i="111" s="1"/>
  <c r="F402" i="111" a="1"/>
  <c r="F402" i="111" s="1"/>
  <c r="G402" i="111" a="1"/>
  <c r="G402" i="111" s="1"/>
  <c r="H402" i="111" a="1"/>
  <c r="H402" i="111" s="1"/>
  <c r="I402" i="111" a="1"/>
  <c r="I402" i="111" s="1"/>
  <c r="J402" i="111" a="1"/>
  <c r="J402" i="111" s="1"/>
  <c r="B403" i="111" a="1"/>
  <c r="B403" i="111" s="1"/>
  <c r="C403" i="111" a="1"/>
  <c r="C403" i="111" s="1"/>
  <c r="D403" i="111" a="1"/>
  <c r="D403" i="111" s="1"/>
  <c r="E403" i="111" a="1"/>
  <c r="E403" i="111" s="1"/>
  <c r="F403" i="111" a="1"/>
  <c r="F403" i="111" s="1"/>
  <c r="G403" i="111" a="1"/>
  <c r="G403" i="111" s="1"/>
  <c r="H403" i="111" a="1"/>
  <c r="H403" i="111" s="1"/>
  <c r="I403" i="111" a="1"/>
  <c r="I403" i="111" s="1"/>
  <c r="J403" i="111" a="1"/>
  <c r="J403" i="111" s="1"/>
  <c r="B404" i="111" a="1"/>
  <c r="B404" i="111" s="1"/>
  <c r="N404" i="111" s="1"/>
  <c r="C404" i="111" a="1"/>
  <c r="C404" i="111" s="1"/>
  <c r="D404" i="111" a="1"/>
  <c r="D404" i="111" s="1"/>
  <c r="E404" i="111" a="1"/>
  <c r="E404" i="111" s="1"/>
  <c r="F404" i="111" a="1"/>
  <c r="F404" i="111" s="1"/>
  <c r="G404" i="111" a="1"/>
  <c r="G404" i="111" s="1"/>
  <c r="H404" i="111" a="1"/>
  <c r="H404" i="111" s="1"/>
  <c r="I404" i="111" a="1"/>
  <c r="I404" i="111" s="1"/>
  <c r="J404" i="111" a="1"/>
  <c r="J404" i="111" s="1"/>
  <c r="B405" i="111" a="1"/>
  <c r="B405" i="111" s="1"/>
  <c r="C405" i="111" a="1"/>
  <c r="C405" i="111" s="1"/>
  <c r="D405" i="111" a="1"/>
  <c r="D405" i="111" s="1"/>
  <c r="E405" i="111" a="1"/>
  <c r="E405" i="111" s="1"/>
  <c r="F405" i="111" a="1"/>
  <c r="F405" i="111" s="1"/>
  <c r="G405" i="111" a="1"/>
  <c r="G405" i="111" s="1"/>
  <c r="H405" i="111" a="1"/>
  <c r="H405" i="111" s="1"/>
  <c r="I405" i="111" a="1"/>
  <c r="I405" i="111" s="1"/>
  <c r="J405" i="111" a="1"/>
  <c r="J405" i="111" s="1"/>
  <c r="B406" i="111" a="1"/>
  <c r="B406" i="111" s="1"/>
  <c r="C406" i="111" a="1"/>
  <c r="C406" i="111" s="1"/>
  <c r="D406" i="111" a="1"/>
  <c r="D406" i="111" s="1"/>
  <c r="E406" i="111" a="1"/>
  <c r="E406" i="111" s="1"/>
  <c r="F406" i="111" a="1"/>
  <c r="F406" i="111" s="1"/>
  <c r="G406" i="111" a="1"/>
  <c r="G406" i="111" s="1"/>
  <c r="H406" i="111" a="1"/>
  <c r="H406" i="111" s="1"/>
  <c r="I406" i="111" a="1"/>
  <c r="I406" i="111" s="1"/>
  <c r="J406" i="111" a="1"/>
  <c r="J406" i="111" s="1"/>
  <c r="B407" i="111" a="1"/>
  <c r="B407" i="111" s="1"/>
  <c r="N407" i="111" s="1"/>
  <c r="C407" i="111" a="1"/>
  <c r="C407" i="111" s="1"/>
  <c r="D407" i="111" a="1"/>
  <c r="D407" i="111" s="1"/>
  <c r="E407" i="111" a="1"/>
  <c r="E407" i="111" s="1"/>
  <c r="F407" i="111" a="1"/>
  <c r="F407" i="111" s="1"/>
  <c r="G407" i="111" a="1"/>
  <c r="G407" i="111" s="1"/>
  <c r="H407" i="111" a="1"/>
  <c r="H407" i="111" s="1"/>
  <c r="I407" i="111" a="1"/>
  <c r="I407" i="111" s="1"/>
  <c r="J407" i="111" a="1"/>
  <c r="J407" i="111" s="1"/>
  <c r="B408" i="111" a="1"/>
  <c r="B408" i="111" s="1"/>
  <c r="C408" i="111" a="1"/>
  <c r="C408" i="111" s="1"/>
  <c r="D408" i="111" a="1"/>
  <c r="D408" i="111" s="1"/>
  <c r="E408" i="111" a="1"/>
  <c r="E408" i="111" s="1"/>
  <c r="F408" i="111" a="1"/>
  <c r="F408" i="111" s="1"/>
  <c r="G408" i="111" a="1"/>
  <c r="G408" i="111" s="1"/>
  <c r="H408" i="111" a="1"/>
  <c r="H408" i="111" s="1"/>
  <c r="I408" i="111" a="1"/>
  <c r="I408" i="111" s="1"/>
  <c r="J408" i="111" a="1"/>
  <c r="J408" i="111" s="1"/>
  <c r="B409" i="111" a="1"/>
  <c r="B409" i="111" s="1"/>
  <c r="C409" i="111" a="1"/>
  <c r="C409" i="111" s="1"/>
  <c r="D409" i="111" a="1"/>
  <c r="D409" i="111" s="1"/>
  <c r="E409" i="111" a="1"/>
  <c r="E409" i="111" s="1"/>
  <c r="F409" i="111" a="1"/>
  <c r="F409" i="111" s="1"/>
  <c r="G409" i="111" a="1"/>
  <c r="G409" i="111" s="1"/>
  <c r="H409" i="111" a="1"/>
  <c r="H409" i="111" s="1"/>
  <c r="I409" i="111" a="1"/>
  <c r="I409" i="111" s="1"/>
  <c r="J409" i="111" a="1"/>
  <c r="J409" i="111" s="1"/>
  <c r="B3" i="111" a="1"/>
  <c r="B3" i="111" s="1"/>
  <c r="C3" i="111" a="1"/>
  <c r="C3" i="111" s="1"/>
  <c r="D3" i="111" a="1"/>
  <c r="D3" i="111" s="1"/>
  <c r="E3" i="111" a="1"/>
  <c r="E3" i="111" s="1"/>
  <c r="F3" i="111" a="1"/>
  <c r="F3" i="111" s="1"/>
  <c r="G3" i="111" a="1"/>
  <c r="G3" i="111" s="1"/>
  <c r="H3" i="111" a="1"/>
  <c r="H3" i="111" s="1"/>
  <c r="I3" i="111" a="1"/>
  <c r="I3" i="111" s="1"/>
  <c r="J3" i="111" a="1"/>
  <c r="J3" i="111" s="1"/>
  <c r="B4" i="111" a="1"/>
  <c r="B4" i="111" s="1"/>
  <c r="C4" i="111" a="1"/>
  <c r="C4" i="111" s="1"/>
  <c r="D4" i="111" a="1"/>
  <c r="D4" i="111" s="1"/>
  <c r="E4" i="111" a="1"/>
  <c r="E4" i="111" s="1"/>
  <c r="F4" i="111" a="1"/>
  <c r="F4" i="111" s="1"/>
  <c r="G4" i="111" a="1"/>
  <c r="G4" i="111" s="1"/>
  <c r="H4" i="111" a="1"/>
  <c r="H4" i="111" s="1"/>
  <c r="I4" i="111" a="1"/>
  <c r="I4" i="111" s="1"/>
  <c r="J4" i="111" a="1"/>
  <c r="J4" i="111" s="1"/>
  <c r="B5" i="111" a="1"/>
  <c r="B5" i="111" s="1"/>
  <c r="C5" i="111" a="1"/>
  <c r="C5" i="111" s="1"/>
  <c r="D5" i="111" a="1"/>
  <c r="D5" i="111" s="1"/>
  <c r="E5" i="111" a="1"/>
  <c r="E5" i="111" s="1"/>
  <c r="F5" i="111" a="1"/>
  <c r="F5" i="111" s="1"/>
  <c r="G5" i="111" a="1"/>
  <c r="G5" i="111" s="1"/>
  <c r="H5" i="111" a="1"/>
  <c r="H5" i="111" s="1"/>
  <c r="I5" i="111" a="1"/>
  <c r="I5" i="111" s="1"/>
  <c r="J5" i="111" a="1"/>
  <c r="J5" i="111" s="1"/>
  <c r="B6" i="111" a="1"/>
  <c r="B6" i="111" s="1"/>
  <c r="C6" i="111" a="1"/>
  <c r="C6" i="111" s="1"/>
  <c r="D6" i="111" a="1"/>
  <c r="D6" i="111" s="1"/>
  <c r="E6" i="111" a="1"/>
  <c r="E6" i="111" s="1"/>
  <c r="F6" i="111" a="1"/>
  <c r="F6" i="111" s="1"/>
  <c r="G6" i="111" a="1"/>
  <c r="G6" i="111" s="1"/>
  <c r="H6" i="111" a="1"/>
  <c r="H6" i="111" s="1"/>
  <c r="I6" i="111" a="1"/>
  <c r="I6" i="111" s="1"/>
  <c r="J6" i="111" a="1"/>
  <c r="J6" i="111" s="1"/>
  <c r="B7" i="111" a="1"/>
  <c r="B7" i="111" s="1"/>
  <c r="C7" i="111" a="1"/>
  <c r="C7" i="111" s="1"/>
  <c r="D7" i="111" a="1"/>
  <c r="D7" i="111" s="1"/>
  <c r="E7" i="111" a="1"/>
  <c r="E7" i="111" s="1"/>
  <c r="F7" i="111" a="1"/>
  <c r="F7" i="111" s="1"/>
  <c r="G7" i="111" a="1"/>
  <c r="G7" i="111" s="1"/>
  <c r="H7" i="111" a="1"/>
  <c r="H7" i="111" s="1"/>
  <c r="I7" i="111" a="1"/>
  <c r="I7" i="111" s="1"/>
  <c r="J7" i="111" a="1"/>
  <c r="J7" i="111" s="1"/>
  <c r="B8" i="111" a="1"/>
  <c r="B8" i="111" s="1"/>
  <c r="C8" i="111" a="1"/>
  <c r="C8" i="111" s="1"/>
  <c r="D8" i="111" a="1"/>
  <c r="D8" i="111" s="1"/>
  <c r="E8" i="111" a="1"/>
  <c r="E8" i="111" s="1"/>
  <c r="F8" i="111" a="1"/>
  <c r="F8" i="111" s="1"/>
  <c r="G8" i="111" a="1"/>
  <c r="G8" i="111" s="1"/>
  <c r="H8" i="111" a="1"/>
  <c r="H8" i="111" s="1"/>
  <c r="I8" i="111" a="1"/>
  <c r="I8" i="111" s="1"/>
  <c r="J8" i="111" a="1"/>
  <c r="J8" i="111" s="1"/>
  <c r="B9" i="111" a="1"/>
  <c r="B9" i="111" s="1"/>
  <c r="C9" i="111" a="1"/>
  <c r="C9" i="111" s="1"/>
  <c r="D9" i="111" a="1"/>
  <c r="D9" i="111" s="1"/>
  <c r="E9" i="111" a="1"/>
  <c r="E9" i="111" s="1"/>
  <c r="F9" i="111" a="1"/>
  <c r="F9" i="111" s="1"/>
  <c r="G9" i="111" a="1"/>
  <c r="G9" i="111" s="1"/>
  <c r="H9" i="111" a="1"/>
  <c r="H9" i="111" s="1"/>
  <c r="I9" i="111" a="1"/>
  <c r="I9" i="111" s="1"/>
  <c r="J9" i="111" a="1"/>
  <c r="J9" i="111" s="1"/>
  <c r="B10" i="111" a="1"/>
  <c r="B10" i="111" s="1"/>
  <c r="C10" i="111" a="1"/>
  <c r="C10" i="111" s="1"/>
  <c r="D10" i="111" a="1"/>
  <c r="D10" i="111" s="1"/>
  <c r="E10" i="111" a="1"/>
  <c r="E10" i="111" s="1"/>
  <c r="F10" i="111" a="1"/>
  <c r="F10" i="111" s="1"/>
  <c r="G10" i="111" a="1"/>
  <c r="G10" i="111" s="1"/>
  <c r="H10" i="111" a="1"/>
  <c r="H10" i="111" s="1"/>
  <c r="I10" i="111" a="1"/>
  <c r="I10" i="111" s="1"/>
  <c r="J10" i="111" a="1"/>
  <c r="J10" i="111" s="1"/>
  <c r="B11" i="111" a="1"/>
  <c r="B11" i="111" s="1"/>
  <c r="C11" i="111" a="1"/>
  <c r="C11" i="111" s="1"/>
  <c r="D11" i="111" a="1"/>
  <c r="D11" i="111" s="1"/>
  <c r="E11" i="111" a="1"/>
  <c r="E11" i="111" s="1"/>
  <c r="F11" i="111" a="1"/>
  <c r="F11" i="111" s="1"/>
  <c r="G11" i="111" a="1"/>
  <c r="G11" i="111" s="1"/>
  <c r="H11" i="111" a="1"/>
  <c r="H11" i="111" s="1"/>
  <c r="I11" i="111" a="1"/>
  <c r="I11" i="111" s="1"/>
  <c r="J11" i="111" a="1"/>
  <c r="J11" i="111" s="1"/>
  <c r="B12" i="111" a="1"/>
  <c r="B12" i="111" s="1"/>
  <c r="C12" i="111" a="1"/>
  <c r="C12" i="111" s="1"/>
  <c r="D12" i="111" a="1"/>
  <c r="D12" i="111" s="1"/>
  <c r="E12" i="111" a="1"/>
  <c r="E12" i="111" s="1"/>
  <c r="F12" i="111" a="1"/>
  <c r="F12" i="111" s="1"/>
  <c r="G12" i="111" a="1"/>
  <c r="G12" i="111" s="1"/>
  <c r="H12" i="111" a="1"/>
  <c r="H12" i="111" s="1"/>
  <c r="I12" i="111" a="1"/>
  <c r="I12" i="111" s="1"/>
  <c r="J12" i="111" a="1"/>
  <c r="J12" i="111" s="1"/>
  <c r="B13" i="111" a="1"/>
  <c r="B13" i="111" s="1"/>
  <c r="C13" i="111" a="1"/>
  <c r="C13" i="111" s="1"/>
  <c r="D13" i="111" a="1"/>
  <c r="D13" i="111" s="1"/>
  <c r="E13" i="111" a="1"/>
  <c r="E13" i="111" s="1"/>
  <c r="F13" i="111" a="1"/>
  <c r="F13" i="111" s="1"/>
  <c r="G13" i="111" a="1"/>
  <c r="G13" i="111" s="1"/>
  <c r="H13" i="111" a="1"/>
  <c r="H13" i="111" s="1"/>
  <c r="I13" i="111" a="1"/>
  <c r="I13" i="111" s="1"/>
  <c r="J13" i="111" a="1"/>
  <c r="J13" i="111" s="1"/>
  <c r="B14" i="111" a="1"/>
  <c r="B14" i="111" s="1"/>
  <c r="C14" i="111" a="1"/>
  <c r="C14" i="111" s="1"/>
  <c r="D14" i="111" a="1"/>
  <c r="D14" i="111" s="1"/>
  <c r="E14" i="111" a="1"/>
  <c r="E14" i="111" s="1"/>
  <c r="F14" i="111" a="1"/>
  <c r="F14" i="111" s="1"/>
  <c r="G14" i="111" a="1"/>
  <c r="G14" i="111" s="1"/>
  <c r="H14" i="111" a="1"/>
  <c r="H14" i="111" s="1"/>
  <c r="I14" i="111" a="1"/>
  <c r="I14" i="111" s="1"/>
  <c r="J14" i="111" a="1"/>
  <c r="J14" i="111" s="1"/>
  <c r="B15" i="111" a="1"/>
  <c r="B15" i="111" s="1"/>
  <c r="C15" i="111" a="1"/>
  <c r="C15" i="111" s="1"/>
  <c r="D15" i="111" a="1"/>
  <c r="D15" i="111" s="1"/>
  <c r="E15" i="111" a="1"/>
  <c r="E15" i="111" s="1"/>
  <c r="F15" i="111" a="1"/>
  <c r="F15" i="111" s="1"/>
  <c r="G15" i="111" a="1"/>
  <c r="G15" i="111" s="1"/>
  <c r="H15" i="111" a="1"/>
  <c r="H15" i="111" s="1"/>
  <c r="I15" i="111" a="1"/>
  <c r="I15" i="111" s="1"/>
  <c r="J15" i="111" a="1"/>
  <c r="J15" i="111" s="1"/>
  <c r="B16" i="111" a="1"/>
  <c r="B16" i="111" s="1"/>
  <c r="C16" i="111" a="1"/>
  <c r="C16" i="111" s="1"/>
  <c r="D16" i="111" a="1"/>
  <c r="D16" i="111" s="1"/>
  <c r="E16" i="111" a="1"/>
  <c r="E16" i="111" s="1"/>
  <c r="F16" i="111" a="1"/>
  <c r="F16" i="111" s="1"/>
  <c r="G16" i="111" a="1"/>
  <c r="G16" i="111" s="1"/>
  <c r="H16" i="111" a="1"/>
  <c r="H16" i="111" s="1"/>
  <c r="I16" i="111" a="1"/>
  <c r="I16" i="111" s="1"/>
  <c r="J16" i="111" a="1"/>
  <c r="J16" i="111" s="1"/>
  <c r="B17" i="111" a="1"/>
  <c r="B17" i="111" s="1"/>
  <c r="C17" i="111" a="1"/>
  <c r="C17" i="111" s="1"/>
  <c r="D17" i="111" a="1"/>
  <c r="D17" i="111" s="1"/>
  <c r="E17" i="111" a="1"/>
  <c r="E17" i="111" s="1"/>
  <c r="F17" i="111" a="1"/>
  <c r="F17" i="111" s="1"/>
  <c r="G17" i="111" a="1"/>
  <c r="G17" i="111" s="1"/>
  <c r="H17" i="111" a="1"/>
  <c r="H17" i="111" s="1"/>
  <c r="I17" i="111" a="1"/>
  <c r="I17" i="111" s="1"/>
  <c r="J17" i="111" a="1"/>
  <c r="J17" i="111" s="1"/>
  <c r="B18" i="111" a="1"/>
  <c r="B18" i="111" s="1"/>
  <c r="C18" i="111" a="1"/>
  <c r="C18" i="111" s="1"/>
  <c r="D18" i="111" a="1"/>
  <c r="D18" i="111" s="1"/>
  <c r="E18" i="111" a="1"/>
  <c r="E18" i="111" s="1"/>
  <c r="F18" i="111" a="1"/>
  <c r="F18" i="111" s="1"/>
  <c r="G18" i="111" a="1"/>
  <c r="G18" i="111" s="1"/>
  <c r="H18" i="111" a="1"/>
  <c r="H18" i="111" s="1"/>
  <c r="I18" i="111" a="1"/>
  <c r="I18" i="111" s="1"/>
  <c r="J18" i="111" a="1"/>
  <c r="J18" i="111" s="1"/>
  <c r="B19" i="111" a="1"/>
  <c r="B19" i="111" s="1"/>
  <c r="C19" i="111" a="1"/>
  <c r="C19" i="111" s="1"/>
  <c r="D19" i="111" a="1"/>
  <c r="D19" i="111" s="1"/>
  <c r="E19" i="111" a="1"/>
  <c r="E19" i="111" s="1"/>
  <c r="F19" i="111" a="1"/>
  <c r="F19" i="111" s="1"/>
  <c r="G19" i="111" a="1"/>
  <c r="G19" i="111" s="1"/>
  <c r="H19" i="111" a="1"/>
  <c r="H19" i="111" s="1"/>
  <c r="I19" i="111" a="1"/>
  <c r="I19" i="111" s="1"/>
  <c r="J19" i="111" a="1"/>
  <c r="J19" i="111" s="1"/>
  <c r="B20" i="111" a="1"/>
  <c r="B20" i="111" s="1"/>
  <c r="C20" i="111" a="1"/>
  <c r="C20" i="111" s="1"/>
  <c r="D20" i="111" a="1"/>
  <c r="D20" i="111" s="1"/>
  <c r="E20" i="111" a="1"/>
  <c r="E20" i="111" s="1"/>
  <c r="F20" i="111" a="1"/>
  <c r="F20" i="111" s="1"/>
  <c r="G20" i="111" a="1"/>
  <c r="G20" i="111" s="1"/>
  <c r="H20" i="111" a="1"/>
  <c r="H20" i="111" s="1"/>
  <c r="I20" i="111" a="1"/>
  <c r="I20" i="111" s="1"/>
  <c r="J20" i="111" a="1"/>
  <c r="J20" i="111" s="1"/>
  <c r="B21" i="111" a="1"/>
  <c r="B21" i="111" s="1"/>
  <c r="C21" i="111" a="1"/>
  <c r="C21" i="111" s="1"/>
  <c r="D21" i="111" a="1"/>
  <c r="D21" i="111" s="1"/>
  <c r="E21" i="111" a="1"/>
  <c r="E21" i="111" s="1"/>
  <c r="F21" i="111" a="1"/>
  <c r="F21" i="111" s="1"/>
  <c r="G21" i="111" a="1"/>
  <c r="G21" i="111" s="1"/>
  <c r="H21" i="111" a="1"/>
  <c r="H21" i="111" s="1"/>
  <c r="I21" i="111" a="1"/>
  <c r="I21" i="111" s="1"/>
  <c r="J21" i="111" a="1"/>
  <c r="J21" i="111" s="1"/>
  <c r="B22" i="111" a="1"/>
  <c r="B22" i="111" s="1"/>
  <c r="C22" i="111" a="1"/>
  <c r="C22" i="111" s="1"/>
  <c r="D22" i="111" a="1"/>
  <c r="D22" i="111" s="1"/>
  <c r="E22" i="111" a="1"/>
  <c r="E22" i="111" s="1"/>
  <c r="F22" i="111" a="1"/>
  <c r="F22" i="111" s="1"/>
  <c r="G22" i="111" a="1"/>
  <c r="G22" i="111" s="1"/>
  <c r="H22" i="111" a="1"/>
  <c r="H22" i="111" s="1"/>
  <c r="I22" i="111" a="1"/>
  <c r="I22" i="111" s="1"/>
  <c r="J22" i="111" a="1"/>
  <c r="J22" i="111" s="1"/>
  <c r="B23" i="111" a="1"/>
  <c r="B23" i="111" s="1"/>
  <c r="C23" i="111" a="1"/>
  <c r="C23" i="111" s="1"/>
  <c r="D23" i="111" a="1"/>
  <c r="D23" i="111" s="1"/>
  <c r="E23" i="111" a="1"/>
  <c r="E23" i="111" s="1"/>
  <c r="F23" i="111" a="1"/>
  <c r="F23" i="111" s="1"/>
  <c r="G23" i="111" a="1"/>
  <c r="G23" i="111" s="1"/>
  <c r="H23" i="111" a="1"/>
  <c r="H23" i="111" s="1"/>
  <c r="I23" i="111" a="1"/>
  <c r="I23" i="111" s="1"/>
  <c r="J23" i="111" a="1"/>
  <c r="J23" i="111" s="1"/>
  <c r="B24" i="111" a="1"/>
  <c r="B24" i="111" s="1"/>
  <c r="C24" i="111" a="1"/>
  <c r="C24" i="111" s="1"/>
  <c r="D24" i="111" a="1"/>
  <c r="D24" i="111" s="1"/>
  <c r="E24" i="111" a="1"/>
  <c r="E24" i="111" s="1"/>
  <c r="F24" i="111" a="1"/>
  <c r="F24" i="111" s="1"/>
  <c r="G24" i="111" a="1"/>
  <c r="G24" i="111" s="1"/>
  <c r="H24" i="111" a="1"/>
  <c r="H24" i="111" s="1"/>
  <c r="I24" i="111" a="1"/>
  <c r="I24" i="111" s="1"/>
  <c r="J24" i="111" a="1"/>
  <c r="J24" i="111" s="1"/>
  <c r="B25" i="111" a="1"/>
  <c r="B25" i="111" s="1"/>
  <c r="C25" i="111" a="1"/>
  <c r="C25" i="111" s="1"/>
  <c r="D25" i="111" a="1"/>
  <c r="D25" i="111" s="1"/>
  <c r="E25" i="111" a="1"/>
  <c r="E25" i="111" s="1"/>
  <c r="F25" i="111" a="1"/>
  <c r="F25" i="111" s="1"/>
  <c r="G25" i="111" a="1"/>
  <c r="G25" i="111" s="1"/>
  <c r="H25" i="111" a="1"/>
  <c r="H25" i="111" s="1"/>
  <c r="I25" i="111" a="1"/>
  <c r="I25" i="111" s="1"/>
  <c r="J25" i="111" a="1"/>
  <c r="J25" i="111" s="1"/>
  <c r="B26" i="111" a="1"/>
  <c r="B26" i="111" s="1"/>
  <c r="C26" i="111" a="1"/>
  <c r="C26" i="111" s="1"/>
  <c r="D26" i="111" a="1"/>
  <c r="D26" i="111" s="1"/>
  <c r="E26" i="111" a="1"/>
  <c r="E26" i="111" s="1"/>
  <c r="F26" i="111" a="1"/>
  <c r="F26" i="111" s="1"/>
  <c r="G26" i="111" a="1"/>
  <c r="G26" i="111" s="1"/>
  <c r="H26" i="111" a="1"/>
  <c r="H26" i="111" s="1"/>
  <c r="I26" i="111" a="1"/>
  <c r="I26" i="111" s="1"/>
  <c r="J26" i="111" a="1"/>
  <c r="J26" i="111" s="1"/>
  <c r="B27" i="111" a="1"/>
  <c r="B27" i="111" s="1"/>
  <c r="C27" i="111" a="1"/>
  <c r="C27" i="111" s="1"/>
  <c r="D27" i="111" a="1"/>
  <c r="D27" i="111" s="1"/>
  <c r="E27" i="111" a="1"/>
  <c r="E27" i="111" s="1"/>
  <c r="F27" i="111" a="1"/>
  <c r="F27" i="111" s="1"/>
  <c r="G27" i="111" a="1"/>
  <c r="G27" i="111" s="1"/>
  <c r="H27" i="111" a="1"/>
  <c r="H27" i="111" s="1"/>
  <c r="I27" i="111" a="1"/>
  <c r="I27" i="111" s="1"/>
  <c r="J27" i="111" a="1"/>
  <c r="J27" i="111" s="1"/>
  <c r="B28" i="111" a="1"/>
  <c r="B28" i="111" s="1"/>
  <c r="C28" i="111" a="1"/>
  <c r="C28" i="111" s="1"/>
  <c r="D28" i="111" a="1"/>
  <c r="D28" i="111" s="1"/>
  <c r="E28" i="111" a="1"/>
  <c r="E28" i="111" s="1"/>
  <c r="F28" i="111" a="1"/>
  <c r="F28" i="111" s="1"/>
  <c r="G28" i="111" a="1"/>
  <c r="G28" i="111" s="1"/>
  <c r="H28" i="111" a="1"/>
  <c r="H28" i="111" s="1"/>
  <c r="I28" i="111" a="1"/>
  <c r="I28" i="111" s="1"/>
  <c r="J28" i="111" a="1"/>
  <c r="J28" i="111" s="1"/>
  <c r="B29" i="111" a="1"/>
  <c r="B29" i="111" s="1"/>
  <c r="C29" i="111" a="1"/>
  <c r="C29" i="111" s="1"/>
  <c r="D29" i="111" a="1"/>
  <c r="D29" i="111" s="1"/>
  <c r="E29" i="111" a="1"/>
  <c r="E29" i="111" s="1"/>
  <c r="F29" i="111" a="1"/>
  <c r="F29" i="111" s="1"/>
  <c r="G29" i="111" a="1"/>
  <c r="G29" i="111" s="1"/>
  <c r="H29" i="111" a="1"/>
  <c r="H29" i="111" s="1"/>
  <c r="I29" i="111" a="1"/>
  <c r="I29" i="111" s="1"/>
  <c r="J29" i="111" a="1"/>
  <c r="J29" i="111" s="1"/>
  <c r="B30" i="111" a="1"/>
  <c r="B30" i="111" s="1"/>
  <c r="C30" i="111" a="1"/>
  <c r="C30" i="111" s="1"/>
  <c r="D30" i="111" a="1"/>
  <c r="D30" i="111" s="1"/>
  <c r="E30" i="111" a="1"/>
  <c r="E30" i="111" s="1"/>
  <c r="F30" i="111" a="1"/>
  <c r="F30" i="111" s="1"/>
  <c r="G30" i="111" a="1"/>
  <c r="G30" i="111" s="1"/>
  <c r="H30" i="111" a="1"/>
  <c r="H30" i="111" s="1"/>
  <c r="I30" i="111" a="1"/>
  <c r="I30" i="111" s="1"/>
  <c r="J30" i="111" a="1"/>
  <c r="J30" i="111" s="1"/>
  <c r="B31" i="111" a="1"/>
  <c r="B31" i="111" s="1"/>
  <c r="C31" i="111" a="1"/>
  <c r="C31" i="111" s="1"/>
  <c r="D31" i="111" a="1"/>
  <c r="D31" i="111" s="1"/>
  <c r="E31" i="111" a="1"/>
  <c r="E31" i="111" s="1"/>
  <c r="F31" i="111" a="1"/>
  <c r="F31" i="111" s="1"/>
  <c r="G31" i="111" a="1"/>
  <c r="G31" i="111" s="1"/>
  <c r="H31" i="111" a="1"/>
  <c r="H31" i="111" s="1"/>
  <c r="I31" i="111" a="1"/>
  <c r="I31" i="111" s="1"/>
  <c r="J31" i="111" a="1"/>
  <c r="J31" i="111" s="1"/>
  <c r="B32" i="111" a="1"/>
  <c r="B32" i="111" s="1"/>
  <c r="C32" i="111" a="1"/>
  <c r="C32" i="111" s="1"/>
  <c r="D32" i="111" a="1"/>
  <c r="D32" i="111" s="1"/>
  <c r="E32" i="111" a="1"/>
  <c r="E32" i="111" s="1"/>
  <c r="F32" i="111" a="1"/>
  <c r="F32" i="111" s="1"/>
  <c r="G32" i="111" a="1"/>
  <c r="G32" i="111" s="1"/>
  <c r="H32" i="111" a="1"/>
  <c r="H32" i="111" s="1"/>
  <c r="I32" i="111" a="1"/>
  <c r="I32" i="111" s="1"/>
  <c r="J32" i="111" a="1"/>
  <c r="J32" i="111" s="1"/>
  <c r="B33" i="111" a="1"/>
  <c r="B33" i="111" s="1"/>
  <c r="C33" i="111" a="1"/>
  <c r="C33" i="111" s="1"/>
  <c r="D33" i="111" a="1"/>
  <c r="D33" i="111" s="1"/>
  <c r="E33" i="111" a="1"/>
  <c r="E33" i="111" s="1"/>
  <c r="F33" i="111" a="1"/>
  <c r="F33" i="111" s="1"/>
  <c r="G33" i="111" a="1"/>
  <c r="G33" i="111" s="1"/>
  <c r="H33" i="111" a="1"/>
  <c r="H33" i="111" s="1"/>
  <c r="I33" i="111" a="1"/>
  <c r="I33" i="111" s="1"/>
  <c r="J33" i="111" a="1"/>
  <c r="J33" i="111" s="1"/>
  <c r="B34" i="111" a="1"/>
  <c r="B34" i="111" s="1"/>
  <c r="C34" i="111" a="1"/>
  <c r="C34" i="111" s="1"/>
  <c r="D34" i="111" a="1"/>
  <c r="D34" i="111" s="1"/>
  <c r="E34" i="111" a="1"/>
  <c r="E34" i="111" s="1"/>
  <c r="F34" i="111" a="1"/>
  <c r="F34" i="111" s="1"/>
  <c r="G34" i="111" a="1"/>
  <c r="G34" i="111" s="1"/>
  <c r="H34" i="111" a="1"/>
  <c r="H34" i="111" s="1"/>
  <c r="I34" i="111" a="1"/>
  <c r="I34" i="111" s="1"/>
  <c r="J34" i="111" a="1"/>
  <c r="J34" i="111" s="1"/>
  <c r="B35" i="111" a="1"/>
  <c r="B35" i="111" s="1"/>
  <c r="C35" i="111" a="1"/>
  <c r="C35" i="111" s="1"/>
  <c r="D35" i="111" a="1"/>
  <c r="D35" i="111" s="1"/>
  <c r="E35" i="111" a="1"/>
  <c r="E35" i="111" s="1"/>
  <c r="F35" i="111" a="1"/>
  <c r="F35" i="111" s="1"/>
  <c r="G35" i="111" a="1"/>
  <c r="G35" i="111" s="1"/>
  <c r="H35" i="111" a="1"/>
  <c r="H35" i="111" s="1"/>
  <c r="I35" i="111" a="1"/>
  <c r="I35" i="111" s="1"/>
  <c r="J35" i="111" a="1"/>
  <c r="J35" i="111" s="1"/>
  <c r="B36" i="111" a="1"/>
  <c r="B36" i="111" s="1"/>
  <c r="C36" i="111" a="1"/>
  <c r="C36" i="111" s="1"/>
  <c r="D36" i="111" a="1"/>
  <c r="D36" i="111" s="1"/>
  <c r="E36" i="111" a="1"/>
  <c r="E36" i="111" s="1"/>
  <c r="F36" i="111" a="1"/>
  <c r="F36" i="111" s="1"/>
  <c r="G36" i="111" a="1"/>
  <c r="G36" i="111" s="1"/>
  <c r="H36" i="111" a="1"/>
  <c r="H36" i="111" s="1"/>
  <c r="I36" i="111" a="1"/>
  <c r="I36" i="111" s="1"/>
  <c r="J36" i="111" a="1"/>
  <c r="J36" i="111" s="1"/>
  <c r="B37" i="111" a="1"/>
  <c r="B37" i="111" s="1"/>
  <c r="C37" i="111" a="1"/>
  <c r="C37" i="111" s="1"/>
  <c r="D37" i="111" a="1"/>
  <c r="D37" i="111" s="1"/>
  <c r="E37" i="111" a="1"/>
  <c r="E37" i="111" s="1"/>
  <c r="F37" i="111" a="1"/>
  <c r="F37" i="111" s="1"/>
  <c r="G37" i="111" a="1"/>
  <c r="G37" i="111" s="1"/>
  <c r="H37" i="111" a="1"/>
  <c r="H37" i="111" s="1"/>
  <c r="I37" i="111" a="1"/>
  <c r="I37" i="111" s="1"/>
  <c r="J37" i="111" a="1"/>
  <c r="J37" i="111" s="1"/>
  <c r="B38" i="111" a="1"/>
  <c r="B38" i="111" s="1"/>
  <c r="C38" i="111" a="1"/>
  <c r="C38" i="111" s="1"/>
  <c r="D38" i="111" a="1"/>
  <c r="D38" i="111" s="1"/>
  <c r="E38" i="111" a="1"/>
  <c r="E38" i="111" s="1"/>
  <c r="F38" i="111" a="1"/>
  <c r="F38" i="111" s="1"/>
  <c r="G38" i="111" a="1"/>
  <c r="G38" i="111" s="1"/>
  <c r="H38" i="111" a="1"/>
  <c r="H38" i="111" s="1"/>
  <c r="I38" i="111" a="1"/>
  <c r="I38" i="111" s="1"/>
  <c r="J38" i="111" a="1"/>
  <c r="J38" i="111" s="1"/>
  <c r="B39" i="111" a="1"/>
  <c r="B39" i="111" s="1"/>
  <c r="C39" i="111" a="1"/>
  <c r="C39" i="111" s="1"/>
  <c r="D39" i="111" a="1"/>
  <c r="D39" i="111" s="1"/>
  <c r="E39" i="111" a="1"/>
  <c r="E39" i="111" s="1"/>
  <c r="F39" i="111" a="1"/>
  <c r="F39" i="111" s="1"/>
  <c r="G39" i="111" a="1"/>
  <c r="G39" i="111" s="1"/>
  <c r="H39" i="111" a="1"/>
  <c r="H39" i="111" s="1"/>
  <c r="I39" i="111" a="1"/>
  <c r="I39" i="111" s="1"/>
  <c r="J39" i="111" a="1"/>
  <c r="J39" i="111" s="1"/>
  <c r="B40" i="111" a="1"/>
  <c r="B40" i="111" s="1"/>
  <c r="C40" i="111" a="1"/>
  <c r="C40" i="111" s="1"/>
  <c r="D40" i="111" a="1"/>
  <c r="D40" i="111" s="1"/>
  <c r="E40" i="111" a="1"/>
  <c r="E40" i="111" s="1"/>
  <c r="F40" i="111" a="1"/>
  <c r="F40" i="111" s="1"/>
  <c r="G40" i="111" a="1"/>
  <c r="G40" i="111" s="1"/>
  <c r="H40" i="111" a="1"/>
  <c r="H40" i="111" s="1"/>
  <c r="I40" i="111" a="1"/>
  <c r="I40" i="111" s="1"/>
  <c r="J40" i="111" a="1"/>
  <c r="J40" i="111" s="1"/>
  <c r="B41" i="111" a="1"/>
  <c r="B41" i="111" s="1"/>
  <c r="C41" i="111" a="1"/>
  <c r="C41" i="111" s="1"/>
  <c r="D41" i="111" a="1"/>
  <c r="D41" i="111" s="1"/>
  <c r="E41" i="111" a="1"/>
  <c r="E41" i="111" s="1"/>
  <c r="F41" i="111" a="1"/>
  <c r="F41" i="111" s="1"/>
  <c r="G41" i="111" a="1"/>
  <c r="G41" i="111" s="1"/>
  <c r="H41" i="111" a="1"/>
  <c r="H41" i="111" s="1"/>
  <c r="I41" i="111" a="1"/>
  <c r="I41" i="111" s="1"/>
  <c r="J41" i="111" a="1"/>
  <c r="J41" i="111" s="1"/>
  <c r="B42" i="111" a="1"/>
  <c r="B42" i="111" s="1"/>
  <c r="C42" i="111" a="1"/>
  <c r="C42" i="111" s="1"/>
  <c r="D42" i="111" a="1"/>
  <c r="D42" i="111" s="1"/>
  <c r="E42" i="111" a="1"/>
  <c r="E42" i="111" s="1"/>
  <c r="F42" i="111" a="1"/>
  <c r="F42" i="111" s="1"/>
  <c r="G42" i="111" a="1"/>
  <c r="G42" i="111" s="1"/>
  <c r="H42" i="111" a="1"/>
  <c r="H42" i="111" s="1"/>
  <c r="I42" i="111" a="1"/>
  <c r="I42" i="111" s="1"/>
  <c r="J42" i="111" a="1"/>
  <c r="J42" i="111" s="1"/>
  <c r="B43" i="111" a="1"/>
  <c r="B43" i="111" s="1"/>
  <c r="C43" i="111" a="1"/>
  <c r="C43" i="111" s="1"/>
  <c r="D43" i="111" a="1"/>
  <c r="D43" i="111" s="1"/>
  <c r="E43" i="111" a="1"/>
  <c r="E43" i="111" s="1"/>
  <c r="F43" i="111" a="1"/>
  <c r="F43" i="111" s="1"/>
  <c r="G43" i="111" a="1"/>
  <c r="G43" i="111" s="1"/>
  <c r="H43" i="111" a="1"/>
  <c r="H43" i="111" s="1"/>
  <c r="I43" i="111" a="1"/>
  <c r="I43" i="111" s="1"/>
  <c r="J43" i="111" a="1"/>
  <c r="J43" i="111" s="1"/>
  <c r="B44" i="111" a="1"/>
  <c r="B44" i="111" s="1"/>
  <c r="C44" i="111" a="1"/>
  <c r="C44" i="111" s="1"/>
  <c r="D44" i="111" a="1"/>
  <c r="D44" i="111" s="1"/>
  <c r="E44" i="111" a="1"/>
  <c r="E44" i="111" s="1"/>
  <c r="F44" i="111" a="1"/>
  <c r="F44" i="111" s="1"/>
  <c r="G44" i="111" a="1"/>
  <c r="G44" i="111" s="1"/>
  <c r="H44" i="111" a="1"/>
  <c r="H44" i="111" s="1"/>
  <c r="I44" i="111" a="1"/>
  <c r="I44" i="111" s="1"/>
  <c r="J44" i="111" a="1"/>
  <c r="J44" i="111" s="1"/>
  <c r="B45" i="111" a="1"/>
  <c r="B45" i="111" s="1"/>
  <c r="C45" i="111" a="1"/>
  <c r="C45" i="111" s="1"/>
  <c r="D45" i="111" a="1"/>
  <c r="D45" i="111" s="1"/>
  <c r="E45" i="111" a="1"/>
  <c r="E45" i="111" s="1"/>
  <c r="F45" i="111" a="1"/>
  <c r="F45" i="111" s="1"/>
  <c r="G45" i="111" a="1"/>
  <c r="G45" i="111" s="1"/>
  <c r="H45" i="111" a="1"/>
  <c r="H45" i="111" s="1"/>
  <c r="I45" i="111" a="1"/>
  <c r="I45" i="111" s="1"/>
  <c r="J45" i="111" a="1"/>
  <c r="J45" i="111" s="1"/>
  <c r="B46" i="111" a="1"/>
  <c r="B46" i="111" s="1"/>
  <c r="C46" i="111" a="1"/>
  <c r="C46" i="111" s="1"/>
  <c r="D46" i="111" a="1"/>
  <c r="D46" i="111" s="1"/>
  <c r="E46" i="111" a="1"/>
  <c r="E46" i="111" s="1"/>
  <c r="F46" i="111" a="1"/>
  <c r="F46" i="111" s="1"/>
  <c r="G46" i="111" a="1"/>
  <c r="G46" i="111" s="1"/>
  <c r="H46" i="111" a="1"/>
  <c r="H46" i="111" s="1"/>
  <c r="I46" i="111" a="1"/>
  <c r="I46" i="111" s="1"/>
  <c r="J46" i="111" a="1"/>
  <c r="J46" i="111" s="1"/>
  <c r="B47" i="111" a="1"/>
  <c r="B47" i="111" s="1"/>
  <c r="C47" i="111" a="1"/>
  <c r="C47" i="111" s="1"/>
  <c r="D47" i="111" a="1"/>
  <c r="D47" i="111" s="1"/>
  <c r="E47" i="111" a="1"/>
  <c r="E47" i="111" s="1"/>
  <c r="F47" i="111" a="1"/>
  <c r="F47" i="111" s="1"/>
  <c r="G47" i="111" a="1"/>
  <c r="G47" i="111" s="1"/>
  <c r="H47" i="111" a="1"/>
  <c r="H47" i="111" s="1"/>
  <c r="I47" i="111" a="1"/>
  <c r="I47" i="111" s="1"/>
  <c r="J47" i="111" a="1"/>
  <c r="J47" i="111" s="1"/>
  <c r="B48" i="111" a="1"/>
  <c r="B48" i="111" s="1"/>
  <c r="C48" i="111" a="1"/>
  <c r="C48" i="111" s="1"/>
  <c r="D48" i="111" a="1"/>
  <c r="D48" i="111" s="1"/>
  <c r="E48" i="111" a="1"/>
  <c r="E48" i="111" s="1"/>
  <c r="F48" i="111" a="1"/>
  <c r="F48" i="111" s="1"/>
  <c r="G48" i="111" a="1"/>
  <c r="G48" i="111" s="1"/>
  <c r="H48" i="111" a="1"/>
  <c r="H48" i="111" s="1"/>
  <c r="I48" i="111" a="1"/>
  <c r="I48" i="111" s="1"/>
  <c r="J48" i="111" a="1"/>
  <c r="J48" i="111" s="1"/>
  <c r="B49" i="111" a="1"/>
  <c r="B49" i="111" s="1"/>
  <c r="C49" i="111" a="1"/>
  <c r="C49" i="111" s="1"/>
  <c r="D49" i="111" a="1"/>
  <c r="D49" i="111" s="1"/>
  <c r="E49" i="111" a="1"/>
  <c r="E49" i="111" s="1"/>
  <c r="F49" i="111" a="1"/>
  <c r="F49" i="111" s="1"/>
  <c r="G49" i="111" a="1"/>
  <c r="G49" i="111" s="1"/>
  <c r="H49" i="111" a="1"/>
  <c r="H49" i="111" s="1"/>
  <c r="I49" i="111" a="1"/>
  <c r="I49" i="111" s="1"/>
  <c r="J49" i="111" a="1"/>
  <c r="J49" i="111" s="1"/>
  <c r="B50" i="111" a="1"/>
  <c r="B50" i="111" s="1"/>
  <c r="C50" i="111" a="1"/>
  <c r="C50" i="111" s="1"/>
  <c r="D50" i="111" a="1"/>
  <c r="D50" i="111" s="1"/>
  <c r="E50" i="111" a="1"/>
  <c r="E50" i="111" s="1"/>
  <c r="F50" i="111" a="1"/>
  <c r="F50" i="111" s="1"/>
  <c r="G50" i="111" a="1"/>
  <c r="G50" i="111" s="1"/>
  <c r="H50" i="111" a="1"/>
  <c r="H50" i="111" s="1"/>
  <c r="I50" i="111" a="1"/>
  <c r="I50" i="111" s="1"/>
  <c r="J50" i="111" a="1"/>
  <c r="J50" i="111" s="1"/>
  <c r="B51" i="111" a="1"/>
  <c r="B51" i="111" s="1"/>
  <c r="C51" i="111" a="1"/>
  <c r="C51" i="111" s="1"/>
  <c r="D51" i="111" a="1"/>
  <c r="D51" i="111" s="1"/>
  <c r="E51" i="111" a="1"/>
  <c r="E51" i="111" s="1"/>
  <c r="F51" i="111" a="1"/>
  <c r="F51" i="111" s="1"/>
  <c r="G51" i="111" a="1"/>
  <c r="G51" i="111" s="1"/>
  <c r="H51" i="111" a="1"/>
  <c r="H51" i="111" s="1"/>
  <c r="I51" i="111" a="1"/>
  <c r="I51" i="111" s="1"/>
  <c r="J51" i="111" a="1"/>
  <c r="J51" i="111" s="1"/>
  <c r="B52" i="111" a="1"/>
  <c r="B52" i="111" s="1"/>
  <c r="C52" i="111" a="1"/>
  <c r="C52" i="111" s="1"/>
  <c r="D52" i="111" a="1"/>
  <c r="D52" i="111" s="1"/>
  <c r="E52" i="111" a="1"/>
  <c r="E52" i="111" s="1"/>
  <c r="F52" i="111" a="1"/>
  <c r="F52" i="111" s="1"/>
  <c r="G52" i="111" a="1"/>
  <c r="G52" i="111" s="1"/>
  <c r="H52" i="111" a="1"/>
  <c r="H52" i="111" s="1"/>
  <c r="I52" i="111" a="1"/>
  <c r="I52" i="111" s="1"/>
  <c r="J52" i="111" a="1"/>
  <c r="J52" i="111" s="1"/>
  <c r="B53" i="111" a="1"/>
  <c r="B53" i="111" s="1"/>
  <c r="C53" i="111" a="1"/>
  <c r="C53" i="111" s="1"/>
  <c r="D53" i="111" a="1"/>
  <c r="D53" i="111" s="1"/>
  <c r="E53" i="111" a="1"/>
  <c r="E53" i="111" s="1"/>
  <c r="F53" i="111" a="1"/>
  <c r="F53" i="111" s="1"/>
  <c r="G53" i="111" a="1"/>
  <c r="G53" i="111" s="1"/>
  <c r="H53" i="111" a="1"/>
  <c r="H53" i="111" s="1"/>
  <c r="I53" i="111" a="1"/>
  <c r="I53" i="111" s="1"/>
  <c r="J53" i="111" a="1"/>
  <c r="J53" i="111" s="1"/>
  <c r="B54" i="111" a="1"/>
  <c r="B54" i="111" s="1"/>
  <c r="C54" i="111" a="1"/>
  <c r="C54" i="111" s="1"/>
  <c r="D54" i="111" a="1"/>
  <c r="D54" i="111" s="1"/>
  <c r="E54" i="111" a="1"/>
  <c r="E54" i="111" s="1"/>
  <c r="F54" i="111" a="1"/>
  <c r="F54" i="111" s="1"/>
  <c r="G54" i="111" a="1"/>
  <c r="G54" i="111" s="1"/>
  <c r="H54" i="111" a="1"/>
  <c r="H54" i="111" s="1"/>
  <c r="I54" i="111" a="1"/>
  <c r="I54" i="111" s="1"/>
  <c r="J54" i="111" a="1"/>
  <c r="J54" i="111" s="1"/>
  <c r="B55" i="111" a="1"/>
  <c r="B55" i="111" s="1"/>
  <c r="C55" i="111" a="1"/>
  <c r="C55" i="111" s="1"/>
  <c r="D55" i="111" a="1"/>
  <c r="D55" i="111" s="1"/>
  <c r="E55" i="111" a="1"/>
  <c r="E55" i="111" s="1"/>
  <c r="F55" i="111" a="1"/>
  <c r="F55" i="111" s="1"/>
  <c r="G55" i="111" a="1"/>
  <c r="G55" i="111" s="1"/>
  <c r="H55" i="111" a="1"/>
  <c r="H55" i="111" s="1"/>
  <c r="I55" i="111" a="1"/>
  <c r="I55" i="111" s="1"/>
  <c r="J55" i="111" a="1"/>
  <c r="J55" i="111" s="1"/>
  <c r="B56" i="111" a="1"/>
  <c r="B56" i="111" s="1"/>
  <c r="C56" i="111" a="1"/>
  <c r="C56" i="111" s="1"/>
  <c r="D56" i="111" a="1"/>
  <c r="D56" i="111" s="1"/>
  <c r="E56" i="111" a="1"/>
  <c r="E56" i="111" s="1"/>
  <c r="F56" i="111" a="1"/>
  <c r="F56" i="111" s="1"/>
  <c r="G56" i="111" a="1"/>
  <c r="G56" i="111" s="1"/>
  <c r="H56" i="111" a="1"/>
  <c r="H56" i="111" s="1"/>
  <c r="I56" i="111" a="1"/>
  <c r="I56" i="111" s="1"/>
  <c r="J56" i="111" a="1"/>
  <c r="J56" i="111" s="1"/>
  <c r="B57" i="111" a="1"/>
  <c r="B57" i="111" s="1"/>
  <c r="C57" i="111" a="1"/>
  <c r="C57" i="111" s="1"/>
  <c r="D57" i="111" a="1"/>
  <c r="D57" i="111" s="1"/>
  <c r="E57" i="111" a="1"/>
  <c r="E57" i="111" s="1"/>
  <c r="F57" i="111" a="1"/>
  <c r="F57" i="111" s="1"/>
  <c r="G57" i="111" a="1"/>
  <c r="G57" i="111" s="1"/>
  <c r="H57" i="111" a="1"/>
  <c r="H57" i="111" s="1"/>
  <c r="I57" i="111" a="1"/>
  <c r="I57" i="111" s="1"/>
  <c r="J57" i="111" a="1"/>
  <c r="J57" i="111" s="1"/>
  <c r="B58" i="111" a="1"/>
  <c r="B58" i="111" s="1"/>
  <c r="C58" i="111" a="1"/>
  <c r="C58" i="111" s="1"/>
  <c r="D58" i="111" a="1"/>
  <c r="D58" i="111" s="1"/>
  <c r="E58" i="111" a="1"/>
  <c r="E58" i="111" s="1"/>
  <c r="F58" i="111" a="1"/>
  <c r="F58" i="111" s="1"/>
  <c r="G58" i="111" a="1"/>
  <c r="G58" i="111" s="1"/>
  <c r="H58" i="111" a="1"/>
  <c r="H58" i="111" s="1"/>
  <c r="I58" i="111" a="1"/>
  <c r="I58" i="111" s="1"/>
  <c r="J58" i="111" a="1"/>
  <c r="J58" i="111" s="1"/>
  <c r="B59" i="111" a="1"/>
  <c r="B59" i="111" s="1"/>
  <c r="C59" i="111" a="1"/>
  <c r="C59" i="111" s="1"/>
  <c r="D59" i="111" a="1"/>
  <c r="D59" i="111" s="1"/>
  <c r="E59" i="111" a="1"/>
  <c r="E59" i="111" s="1"/>
  <c r="F59" i="111" a="1"/>
  <c r="F59" i="111" s="1"/>
  <c r="G59" i="111" a="1"/>
  <c r="G59" i="111" s="1"/>
  <c r="H59" i="111" a="1"/>
  <c r="H59" i="111" s="1"/>
  <c r="I59" i="111" a="1"/>
  <c r="I59" i="111" s="1"/>
  <c r="J59" i="111" a="1"/>
  <c r="J59" i="111" s="1"/>
  <c r="B60" i="111" a="1"/>
  <c r="B60" i="111" s="1"/>
  <c r="C60" i="111" a="1"/>
  <c r="C60" i="111" s="1"/>
  <c r="D60" i="111" a="1"/>
  <c r="D60" i="111" s="1"/>
  <c r="E60" i="111" a="1"/>
  <c r="E60" i="111" s="1"/>
  <c r="F60" i="111" a="1"/>
  <c r="F60" i="111" s="1"/>
  <c r="G60" i="111" a="1"/>
  <c r="G60" i="111" s="1"/>
  <c r="H60" i="111" a="1"/>
  <c r="H60" i="111" s="1"/>
  <c r="I60" i="111" a="1"/>
  <c r="I60" i="111" s="1"/>
  <c r="J60" i="111" a="1"/>
  <c r="J60" i="111" s="1"/>
  <c r="B61" i="111" a="1"/>
  <c r="B61" i="111" s="1"/>
  <c r="C61" i="111" a="1"/>
  <c r="C61" i="111" s="1"/>
  <c r="D61" i="111" a="1"/>
  <c r="D61" i="111" s="1"/>
  <c r="E61" i="111" a="1"/>
  <c r="E61" i="111" s="1"/>
  <c r="F61" i="111" a="1"/>
  <c r="F61" i="111" s="1"/>
  <c r="G61" i="111" a="1"/>
  <c r="G61" i="111" s="1"/>
  <c r="H61" i="111" a="1"/>
  <c r="H61" i="111" s="1"/>
  <c r="I61" i="111" a="1"/>
  <c r="I61" i="111" s="1"/>
  <c r="J61" i="111" a="1"/>
  <c r="J61" i="111" s="1"/>
  <c r="B62" i="111" a="1"/>
  <c r="B62" i="111" s="1"/>
  <c r="C62" i="111" a="1"/>
  <c r="C62" i="111" s="1"/>
  <c r="D62" i="111" a="1"/>
  <c r="D62" i="111" s="1"/>
  <c r="E62" i="111" a="1"/>
  <c r="E62" i="111" s="1"/>
  <c r="F62" i="111" a="1"/>
  <c r="F62" i="111" s="1"/>
  <c r="G62" i="111" a="1"/>
  <c r="G62" i="111" s="1"/>
  <c r="H62" i="111" a="1"/>
  <c r="H62" i="111" s="1"/>
  <c r="I62" i="111" a="1"/>
  <c r="I62" i="111" s="1"/>
  <c r="J62" i="111" a="1"/>
  <c r="J62" i="111" s="1"/>
  <c r="B63" i="111" a="1"/>
  <c r="B63" i="111" s="1"/>
  <c r="C63" i="111" a="1"/>
  <c r="C63" i="111" s="1"/>
  <c r="D63" i="111" a="1"/>
  <c r="D63" i="111" s="1"/>
  <c r="E63" i="111" a="1"/>
  <c r="E63" i="111" s="1"/>
  <c r="F63" i="111" a="1"/>
  <c r="F63" i="111" s="1"/>
  <c r="G63" i="111" a="1"/>
  <c r="G63" i="111" s="1"/>
  <c r="H63" i="111" a="1"/>
  <c r="H63" i="111" s="1"/>
  <c r="I63" i="111" a="1"/>
  <c r="I63" i="111" s="1"/>
  <c r="J63" i="111" a="1"/>
  <c r="J63" i="111" s="1"/>
  <c r="B64" i="111" a="1"/>
  <c r="B64" i="111" s="1"/>
  <c r="C64" i="111" a="1"/>
  <c r="C64" i="111" s="1"/>
  <c r="D64" i="111" a="1"/>
  <c r="D64" i="111" s="1"/>
  <c r="E64" i="111" a="1"/>
  <c r="E64" i="111" s="1"/>
  <c r="F64" i="111" a="1"/>
  <c r="F64" i="111" s="1"/>
  <c r="G64" i="111" a="1"/>
  <c r="G64" i="111" s="1"/>
  <c r="H64" i="111" a="1"/>
  <c r="H64" i="111" s="1"/>
  <c r="I64" i="111" a="1"/>
  <c r="I64" i="111" s="1"/>
  <c r="J64" i="111" a="1"/>
  <c r="J64" i="111" s="1"/>
  <c r="B65" i="111" a="1"/>
  <c r="B65" i="111" s="1"/>
  <c r="C65" i="111" a="1"/>
  <c r="C65" i="111" s="1"/>
  <c r="D65" i="111" a="1"/>
  <c r="D65" i="111" s="1"/>
  <c r="E65" i="111" a="1"/>
  <c r="E65" i="111" s="1"/>
  <c r="F65" i="111" a="1"/>
  <c r="F65" i="111" s="1"/>
  <c r="G65" i="111" a="1"/>
  <c r="G65" i="111" s="1"/>
  <c r="H65" i="111" a="1"/>
  <c r="H65" i="111" s="1"/>
  <c r="I65" i="111" a="1"/>
  <c r="I65" i="111" s="1"/>
  <c r="J65" i="111" a="1"/>
  <c r="J65" i="111" s="1"/>
  <c r="B66" i="111" a="1"/>
  <c r="B66" i="111" s="1"/>
  <c r="C66" i="111" a="1"/>
  <c r="C66" i="111" s="1"/>
  <c r="D66" i="111" a="1"/>
  <c r="D66" i="111" s="1"/>
  <c r="E66" i="111" a="1"/>
  <c r="E66" i="111" s="1"/>
  <c r="F66" i="111" a="1"/>
  <c r="F66" i="111" s="1"/>
  <c r="G66" i="111" a="1"/>
  <c r="G66" i="111" s="1"/>
  <c r="H66" i="111" a="1"/>
  <c r="H66" i="111" s="1"/>
  <c r="I66" i="111" a="1"/>
  <c r="I66" i="111" s="1"/>
  <c r="J66" i="111" a="1"/>
  <c r="J66" i="111" s="1"/>
  <c r="B67" i="111" a="1"/>
  <c r="B67" i="111" s="1"/>
  <c r="C67" i="111" a="1"/>
  <c r="C67" i="111" s="1"/>
  <c r="D67" i="111" a="1"/>
  <c r="D67" i="111" s="1"/>
  <c r="E67" i="111" a="1"/>
  <c r="E67" i="111" s="1"/>
  <c r="F67" i="111" a="1"/>
  <c r="F67" i="111" s="1"/>
  <c r="G67" i="111" a="1"/>
  <c r="G67" i="111" s="1"/>
  <c r="H67" i="111" a="1"/>
  <c r="H67" i="111" s="1"/>
  <c r="I67" i="111" a="1"/>
  <c r="I67" i="111" s="1"/>
  <c r="J67" i="111" a="1"/>
  <c r="J67" i="111" s="1"/>
  <c r="B68" i="111" a="1"/>
  <c r="B68" i="111" s="1"/>
  <c r="C68" i="111" a="1"/>
  <c r="C68" i="111" s="1"/>
  <c r="D68" i="111" a="1"/>
  <c r="D68" i="111" s="1"/>
  <c r="E68" i="111" a="1"/>
  <c r="E68" i="111" s="1"/>
  <c r="F68" i="111" a="1"/>
  <c r="F68" i="111" s="1"/>
  <c r="G68" i="111" a="1"/>
  <c r="G68" i="111" s="1"/>
  <c r="H68" i="111" a="1"/>
  <c r="H68" i="111" s="1"/>
  <c r="I68" i="111" a="1"/>
  <c r="I68" i="111" s="1"/>
  <c r="J68" i="111" a="1"/>
  <c r="J68" i="111" s="1"/>
  <c r="B69" i="111" a="1"/>
  <c r="B69" i="111" s="1"/>
  <c r="C69" i="111" a="1"/>
  <c r="C69" i="111" s="1"/>
  <c r="D69" i="111" a="1"/>
  <c r="D69" i="111" s="1"/>
  <c r="E69" i="111" a="1"/>
  <c r="E69" i="111" s="1"/>
  <c r="F69" i="111" a="1"/>
  <c r="F69" i="111" s="1"/>
  <c r="G69" i="111" a="1"/>
  <c r="G69" i="111" s="1"/>
  <c r="H69" i="111" a="1"/>
  <c r="H69" i="111" s="1"/>
  <c r="I69" i="111" a="1"/>
  <c r="I69" i="111" s="1"/>
  <c r="J69" i="111" a="1"/>
  <c r="J69" i="111" s="1"/>
  <c r="B70" i="111" a="1"/>
  <c r="B70" i="111" s="1"/>
  <c r="C70" i="111" a="1"/>
  <c r="C70" i="111" s="1"/>
  <c r="D70" i="111" a="1"/>
  <c r="D70" i="111" s="1"/>
  <c r="E70" i="111" a="1"/>
  <c r="E70" i="111" s="1"/>
  <c r="F70" i="111" a="1"/>
  <c r="F70" i="111" s="1"/>
  <c r="G70" i="111" a="1"/>
  <c r="G70" i="111" s="1"/>
  <c r="H70" i="111" a="1"/>
  <c r="H70" i="111" s="1"/>
  <c r="I70" i="111" a="1"/>
  <c r="I70" i="111" s="1"/>
  <c r="J70" i="111" a="1"/>
  <c r="J70" i="111" s="1"/>
  <c r="B71" i="111" a="1"/>
  <c r="B71" i="111" s="1"/>
  <c r="C71" i="111" a="1"/>
  <c r="C71" i="111" s="1"/>
  <c r="D71" i="111" a="1"/>
  <c r="D71" i="111" s="1"/>
  <c r="E71" i="111" a="1"/>
  <c r="E71" i="111" s="1"/>
  <c r="F71" i="111" a="1"/>
  <c r="F71" i="111" s="1"/>
  <c r="G71" i="111" a="1"/>
  <c r="G71" i="111" s="1"/>
  <c r="H71" i="111" a="1"/>
  <c r="H71" i="111" s="1"/>
  <c r="I71" i="111" a="1"/>
  <c r="I71" i="111" s="1"/>
  <c r="J71" i="111" a="1"/>
  <c r="J71" i="111" s="1"/>
  <c r="B72" i="111" a="1"/>
  <c r="B72" i="111" s="1"/>
  <c r="C72" i="111" a="1"/>
  <c r="C72" i="111" s="1"/>
  <c r="D72" i="111" a="1"/>
  <c r="D72" i="111" s="1"/>
  <c r="E72" i="111" a="1"/>
  <c r="E72" i="111" s="1"/>
  <c r="F72" i="111" a="1"/>
  <c r="F72" i="111" s="1"/>
  <c r="G72" i="111" a="1"/>
  <c r="G72" i="111" s="1"/>
  <c r="H72" i="111" a="1"/>
  <c r="H72" i="111" s="1"/>
  <c r="I72" i="111" a="1"/>
  <c r="I72" i="111" s="1"/>
  <c r="J72" i="111" a="1"/>
  <c r="J72" i="111" s="1"/>
  <c r="B73" i="111" a="1"/>
  <c r="B73" i="111" s="1"/>
  <c r="C73" i="111" a="1"/>
  <c r="C73" i="111" s="1"/>
  <c r="D73" i="111" a="1"/>
  <c r="D73" i="111" s="1"/>
  <c r="E73" i="111" a="1"/>
  <c r="E73" i="111" s="1"/>
  <c r="F73" i="111" a="1"/>
  <c r="F73" i="111" s="1"/>
  <c r="G73" i="111" a="1"/>
  <c r="G73" i="111" s="1"/>
  <c r="H73" i="111" a="1"/>
  <c r="H73" i="111" s="1"/>
  <c r="I73" i="111" a="1"/>
  <c r="I73" i="111" s="1"/>
  <c r="J73" i="111" a="1"/>
  <c r="J73" i="111" s="1"/>
  <c r="B74" i="111" a="1"/>
  <c r="B74" i="111" s="1"/>
  <c r="C74" i="111" a="1"/>
  <c r="C74" i="111" s="1"/>
  <c r="D74" i="111" a="1"/>
  <c r="D74" i="111" s="1"/>
  <c r="E74" i="111" a="1"/>
  <c r="E74" i="111" s="1"/>
  <c r="F74" i="111" a="1"/>
  <c r="F74" i="111" s="1"/>
  <c r="G74" i="111" a="1"/>
  <c r="G74" i="111" s="1"/>
  <c r="H74" i="111" a="1"/>
  <c r="H74" i="111" s="1"/>
  <c r="I74" i="111" a="1"/>
  <c r="I74" i="111" s="1"/>
  <c r="J74" i="111" a="1"/>
  <c r="J74" i="111" s="1"/>
  <c r="B75" i="111" a="1"/>
  <c r="B75" i="111" s="1"/>
  <c r="C75" i="111" a="1"/>
  <c r="C75" i="111" s="1"/>
  <c r="D75" i="111" a="1"/>
  <c r="D75" i="111" s="1"/>
  <c r="E75" i="111" a="1"/>
  <c r="E75" i="111" s="1"/>
  <c r="F75" i="111" a="1"/>
  <c r="F75" i="111" s="1"/>
  <c r="G75" i="111" a="1"/>
  <c r="G75" i="111" s="1"/>
  <c r="H75" i="111" a="1"/>
  <c r="H75" i="111" s="1"/>
  <c r="I75" i="111" a="1"/>
  <c r="I75" i="111" s="1"/>
  <c r="J75" i="111" a="1"/>
  <c r="J75" i="111" s="1"/>
  <c r="B76" i="111" a="1"/>
  <c r="B76" i="111" s="1"/>
  <c r="C76" i="111" a="1"/>
  <c r="C76" i="111" s="1"/>
  <c r="D76" i="111" a="1"/>
  <c r="D76" i="111" s="1"/>
  <c r="E76" i="111" a="1"/>
  <c r="E76" i="111" s="1"/>
  <c r="F76" i="111" a="1"/>
  <c r="F76" i="111" s="1"/>
  <c r="G76" i="111" a="1"/>
  <c r="G76" i="111" s="1"/>
  <c r="H76" i="111" a="1"/>
  <c r="H76" i="111" s="1"/>
  <c r="I76" i="111" a="1"/>
  <c r="I76" i="111" s="1"/>
  <c r="J76" i="111" a="1"/>
  <c r="J76" i="111" s="1"/>
  <c r="B77" i="111" a="1"/>
  <c r="B77" i="111" s="1"/>
  <c r="C77" i="111" a="1"/>
  <c r="C77" i="111" s="1"/>
  <c r="D77" i="111" a="1"/>
  <c r="D77" i="111" s="1"/>
  <c r="E77" i="111" a="1"/>
  <c r="E77" i="111" s="1"/>
  <c r="F77" i="111" a="1"/>
  <c r="F77" i="111" s="1"/>
  <c r="G77" i="111" a="1"/>
  <c r="G77" i="111" s="1"/>
  <c r="H77" i="111" a="1"/>
  <c r="H77" i="111" s="1"/>
  <c r="I77" i="111" a="1"/>
  <c r="I77" i="111" s="1"/>
  <c r="J77" i="111" a="1"/>
  <c r="J77" i="111" s="1"/>
  <c r="B78" i="111" a="1"/>
  <c r="B78" i="111" s="1"/>
  <c r="C78" i="111" a="1"/>
  <c r="C78" i="111" s="1"/>
  <c r="D78" i="111" a="1"/>
  <c r="D78" i="111" s="1"/>
  <c r="E78" i="111" a="1"/>
  <c r="E78" i="111" s="1"/>
  <c r="F78" i="111" a="1"/>
  <c r="F78" i="111" s="1"/>
  <c r="G78" i="111" a="1"/>
  <c r="G78" i="111" s="1"/>
  <c r="H78" i="111" a="1"/>
  <c r="H78" i="111" s="1"/>
  <c r="I78" i="111" a="1"/>
  <c r="I78" i="111" s="1"/>
  <c r="J78" i="111" a="1"/>
  <c r="J78" i="111" s="1"/>
  <c r="B79" i="111" a="1"/>
  <c r="B79" i="111" s="1"/>
  <c r="C79" i="111" a="1"/>
  <c r="C79" i="111" s="1"/>
  <c r="D79" i="111" a="1"/>
  <c r="D79" i="111" s="1"/>
  <c r="E79" i="111" a="1"/>
  <c r="E79" i="111" s="1"/>
  <c r="F79" i="111" a="1"/>
  <c r="F79" i="111" s="1"/>
  <c r="G79" i="111" a="1"/>
  <c r="G79" i="111" s="1"/>
  <c r="H79" i="111" a="1"/>
  <c r="H79" i="111" s="1"/>
  <c r="I79" i="111" a="1"/>
  <c r="I79" i="111" s="1"/>
  <c r="J79" i="111" a="1"/>
  <c r="J79" i="111" s="1"/>
  <c r="B80" i="111" a="1"/>
  <c r="B80" i="111" s="1"/>
  <c r="C80" i="111" a="1"/>
  <c r="C80" i="111" s="1"/>
  <c r="D80" i="111" a="1"/>
  <c r="D80" i="111" s="1"/>
  <c r="E80" i="111" a="1"/>
  <c r="E80" i="111" s="1"/>
  <c r="F80" i="111" a="1"/>
  <c r="F80" i="111" s="1"/>
  <c r="G80" i="111" a="1"/>
  <c r="G80" i="111" s="1"/>
  <c r="H80" i="111" a="1"/>
  <c r="H80" i="111" s="1"/>
  <c r="I80" i="111" a="1"/>
  <c r="I80" i="111" s="1"/>
  <c r="J80" i="111" a="1"/>
  <c r="J80" i="111" s="1"/>
  <c r="B81" i="111" a="1"/>
  <c r="B81" i="111" s="1"/>
  <c r="C81" i="111" a="1"/>
  <c r="C81" i="111" s="1"/>
  <c r="D81" i="111" a="1"/>
  <c r="D81" i="111" s="1"/>
  <c r="E81" i="111" a="1"/>
  <c r="E81" i="111" s="1"/>
  <c r="F81" i="111" a="1"/>
  <c r="F81" i="111" s="1"/>
  <c r="G81" i="111" a="1"/>
  <c r="G81" i="111" s="1"/>
  <c r="H81" i="111" a="1"/>
  <c r="H81" i="111" s="1"/>
  <c r="I81" i="111" a="1"/>
  <c r="I81" i="111" s="1"/>
  <c r="J81" i="111" a="1"/>
  <c r="J81" i="111" s="1"/>
  <c r="B82" i="111" a="1"/>
  <c r="B82" i="111" s="1"/>
  <c r="C82" i="111" a="1"/>
  <c r="C82" i="111" s="1"/>
  <c r="D82" i="111" a="1"/>
  <c r="D82" i="111" s="1"/>
  <c r="E82" i="111" a="1"/>
  <c r="E82" i="111" s="1"/>
  <c r="F82" i="111" a="1"/>
  <c r="F82" i="111" s="1"/>
  <c r="G82" i="111" a="1"/>
  <c r="G82" i="111" s="1"/>
  <c r="H82" i="111" a="1"/>
  <c r="H82" i="111" s="1"/>
  <c r="I82" i="111" a="1"/>
  <c r="I82" i="111" s="1"/>
  <c r="J82" i="111" a="1"/>
  <c r="J82" i="111" s="1"/>
  <c r="B83" i="111" a="1"/>
  <c r="B83" i="111" s="1"/>
  <c r="C83" i="111" a="1"/>
  <c r="C83" i="111" s="1"/>
  <c r="D83" i="111" a="1"/>
  <c r="D83" i="111" s="1"/>
  <c r="E83" i="111" a="1"/>
  <c r="E83" i="111" s="1"/>
  <c r="F83" i="111" a="1"/>
  <c r="F83" i="111" s="1"/>
  <c r="G83" i="111" a="1"/>
  <c r="G83" i="111" s="1"/>
  <c r="H83" i="111" a="1"/>
  <c r="H83" i="111" s="1"/>
  <c r="I83" i="111" a="1"/>
  <c r="I83" i="111" s="1"/>
  <c r="J83" i="111" a="1"/>
  <c r="J83" i="111" s="1"/>
  <c r="B84" i="111" a="1"/>
  <c r="B84" i="111" s="1"/>
  <c r="C84" i="111" a="1"/>
  <c r="C84" i="111" s="1"/>
  <c r="D84" i="111" a="1"/>
  <c r="D84" i="111" s="1"/>
  <c r="E84" i="111" a="1"/>
  <c r="E84" i="111" s="1"/>
  <c r="F84" i="111" a="1"/>
  <c r="F84" i="111" s="1"/>
  <c r="G84" i="111" a="1"/>
  <c r="G84" i="111" s="1"/>
  <c r="H84" i="111" a="1"/>
  <c r="H84" i="111" s="1"/>
  <c r="I84" i="111" a="1"/>
  <c r="I84" i="111" s="1"/>
  <c r="J84" i="111" a="1"/>
  <c r="J84" i="111" s="1"/>
  <c r="B85" i="111" a="1"/>
  <c r="B85" i="111" s="1"/>
  <c r="C85" i="111" a="1"/>
  <c r="C85" i="111" s="1"/>
  <c r="D85" i="111" a="1"/>
  <c r="D85" i="111" s="1"/>
  <c r="E85" i="111" a="1"/>
  <c r="E85" i="111" s="1"/>
  <c r="F85" i="111" a="1"/>
  <c r="F85" i="111" s="1"/>
  <c r="G85" i="111" a="1"/>
  <c r="G85" i="111" s="1"/>
  <c r="H85" i="111" a="1"/>
  <c r="H85" i="111" s="1"/>
  <c r="I85" i="111" a="1"/>
  <c r="I85" i="111" s="1"/>
  <c r="J85" i="111" a="1"/>
  <c r="J85" i="111" s="1"/>
  <c r="B86" i="111" a="1"/>
  <c r="B86" i="111" s="1"/>
  <c r="C86" i="111" a="1"/>
  <c r="C86" i="111" s="1"/>
  <c r="D86" i="111" a="1"/>
  <c r="D86" i="111" s="1"/>
  <c r="E86" i="111" a="1"/>
  <c r="E86" i="111" s="1"/>
  <c r="F86" i="111" a="1"/>
  <c r="F86" i="111" s="1"/>
  <c r="G86" i="111" a="1"/>
  <c r="G86" i="111" s="1"/>
  <c r="H86" i="111" a="1"/>
  <c r="H86" i="111" s="1"/>
  <c r="I86" i="111" a="1"/>
  <c r="I86" i="111" s="1"/>
  <c r="J86" i="111" a="1"/>
  <c r="J86" i="111" s="1"/>
  <c r="B87" i="111" a="1"/>
  <c r="B87" i="111" s="1"/>
  <c r="C87" i="111" a="1"/>
  <c r="C87" i="111" s="1"/>
  <c r="D87" i="111" a="1"/>
  <c r="D87" i="111" s="1"/>
  <c r="E87" i="111" a="1"/>
  <c r="E87" i="111" s="1"/>
  <c r="F87" i="111" a="1"/>
  <c r="F87" i="111" s="1"/>
  <c r="G87" i="111" a="1"/>
  <c r="G87" i="111" s="1"/>
  <c r="H87" i="111" a="1"/>
  <c r="H87" i="111" s="1"/>
  <c r="I87" i="111" a="1"/>
  <c r="I87" i="111" s="1"/>
  <c r="J87" i="111" a="1"/>
  <c r="J87" i="111" s="1"/>
  <c r="B88" i="111" a="1"/>
  <c r="B88" i="111" s="1"/>
  <c r="C88" i="111" a="1"/>
  <c r="C88" i="111" s="1"/>
  <c r="D88" i="111" a="1"/>
  <c r="D88" i="111" s="1"/>
  <c r="E88" i="111" a="1"/>
  <c r="E88" i="111" s="1"/>
  <c r="F88" i="111" a="1"/>
  <c r="F88" i="111" s="1"/>
  <c r="G88" i="111" a="1"/>
  <c r="G88" i="111" s="1"/>
  <c r="H88" i="111" a="1"/>
  <c r="H88" i="111" s="1"/>
  <c r="I88" i="111" a="1"/>
  <c r="I88" i="111" s="1"/>
  <c r="J88" i="111" a="1"/>
  <c r="J88" i="111" s="1"/>
  <c r="B89" i="111" a="1"/>
  <c r="B89" i="111" s="1"/>
  <c r="C89" i="111" a="1"/>
  <c r="C89" i="111" s="1"/>
  <c r="D89" i="111" a="1"/>
  <c r="D89" i="111" s="1"/>
  <c r="E89" i="111" a="1"/>
  <c r="E89" i="111" s="1"/>
  <c r="F89" i="111" a="1"/>
  <c r="F89" i="111" s="1"/>
  <c r="G89" i="111" a="1"/>
  <c r="G89" i="111" s="1"/>
  <c r="H89" i="111" a="1"/>
  <c r="H89" i="111" s="1"/>
  <c r="I89" i="111" a="1"/>
  <c r="I89" i="111" s="1"/>
  <c r="J89" i="111" a="1"/>
  <c r="J89" i="111" s="1"/>
  <c r="B90" i="111" a="1"/>
  <c r="B90" i="111" s="1"/>
  <c r="C90" i="111" a="1"/>
  <c r="C90" i="111" s="1"/>
  <c r="D90" i="111" a="1"/>
  <c r="D90" i="111" s="1"/>
  <c r="E90" i="111" a="1"/>
  <c r="E90" i="111" s="1"/>
  <c r="F90" i="111" a="1"/>
  <c r="F90" i="111" s="1"/>
  <c r="G90" i="111" a="1"/>
  <c r="G90" i="111" s="1"/>
  <c r="H90" i="111" a="1"/>
  <c r="H90" i="111" s="1"/>
  <c r="I90" i="111" a="1"/>
  <c r="I90" i="111" s="1"/>
  <c r="J90" i="111" a="1"/>
  <c r="J90" i="111" s="1"/>
  <c r="B91" i="111" a="1"/>
  <c r="B91" i="111" s="1"/>
  <c r="C91" i="111" a="1"/>
  <c r="C91" i="111" s="1"/>
  <c r="D91" i="111" a="1"/>
  <c r="D91" i="111" s="1"/>
  <c r="E91" i="111" a="1"/>
  <c r="E91" i="111" s="1"/>
  <c r="F91" i="111" a="1"/>
  <c r="F91" i="111" s="1"/>
  <c r="G91" i="111" a="1"/>
  <c r="G91" i="111" s="1"/>
  <c r="H91" i="111" a="1"/>
  <c r="H91" i="111" s="1"/>
  <c r="I91" i="111" a="1"/>
  <c r="I91" i="111" s="1"/>
  <c r="J91" i="111" a="1"/>
  <c r="J91" i="111" s="1"/>
  <c r="B92" i="111" a="1"/>
  <c r="B92" i="111" s="1"/>
  <c r="C92" i="111" a="1"/>
  <c r="C92" i="111" s="1"/>
  <c r="D92" i="111" a="1"/>
  <c r="D92" i="111" s="1"/>
  <c r="E92" i="111" a="1"/>
  <c r="E92" i="111" s="1"/>
  <c r="F92" i="111" a="1"/>
  <c r="F92" i="111" s="1"/>
  <c r="G92" i="111" a="1"/>
  <c r="G92" i="111" s="1"/>
  <c r="H92" i="111" a="1"/>
  <c r="H92" i="111" s="1"/>
  <c r="I92" i="111" a="1"/>
  <c r="I92" i="111" s="1"/>
  <c r="J92" i="111" a="1"/>
  <c r="J92" i="111" s="1"/>
  <c r="B93" i="111" a="1"/>
  <c r="B93" i="111" s="1"/>
  <c r="C93" i="111" a="1"/>
  <c r="C93" i="111" s="1"/>
  <c r="D93" i="111" a="1"/>
  <c r="D93" i="111" s="1"/>
  <c r="E93" i="111" a="1"/>
  <c r="E93" i="111" s="1"/>
  <c r="F93" i="111" a="1"/>
  <c r="F93" i="111" s="1"/>
  <c r="G93" i="111" a="1"/>
  <c r="G93" i="111" s="1"/>
  <c r="H93" i="111" a="1"/>
  <c r="H93" i="111" s="1"/>
  <c r="I93" i="111" a="1"/>
  <c r="I93" i="111" s="1"/>
  <c r="J93" i="111" a="1"/>
  <c r="J93" i="111" s="1"/>
  <c r="B94" i="111" a="1"/>
  <c r="B94" i="111" s="1"/>
  <c r="C94" i="111" a="1"/>
  <c r="C94" i="111" s="1"/>
  <c r="D94" i="111" a="1"/>
  <c r="D94" i="111" s="1"/>
  <c r="E94" i="111" a="1"/>
  <c r="E94" i="111" s="1"/>
  <c r="F94" i="111" a="1"/>
  <c r="F94" i="111" s="1"/>
  <c r="G94" i="111" a="1"/>
  <c r="G94" i="111" s="1"/>
  <c r="H94" i="111" a="1"/>
  <c r="H94" i="111" s="1"/>
  <c r="I94" i="111" a="1"/>
  <c r="I94" i="111" s="1"/>
  <c r="J94" i="111" a="1"/>
  <c r="J94" i="111" s="1"/>
  <c r="B95" i="111" a="1"/>
  <c r="B95" i="111" s="1"/>
  <c r="C95" i="111" a="1"/>
  <c r="C95" i="111" s="1"/>
  <c r="D95" i="111" a="1"/>
  <c r="D95" i="111" s="1"/>
  <c r="E95" i="111" a="1"/>
  <c r="E95" i="111" s="1"/>
  <c r="F95" i="111" a="1"/>
  <c r="F95" i="111" s="1"/>
  <c r="G95" i="111" a="1"/>
  <c r="G95" i="111" s="1"/>
  <c r="H95" i="111" a="1"/>
  <c r="H95" i="111" s="1"/>
  <c r="I95" i="111" a="1"/>
  <c r="I95" i="111" s="1"/>
  <c r="J95" i="111" a="1"/>
  <c r="J95" i="111" s="1"/>
  <c r="B96" i="111" a="1"/>
  <c r="B96" i="111" s="1"/>
  <c r="C96" i="111" a="1"/>
  <c r="C96" i="111" s="1"/>
  <c r="D96" i="111" a="1"/>
  <c r="D96" i="111" s="1"/>
  <c r="E96" i="111" a="1"/>
  <c r="E96" i="111" s="1"/>
  <c r="F96" i="111" a="1"/>
  <c r="F96" i="111" s="1"/>
  <c r="G96" i="111" a="1"/>
  <c r="G96" i="111" s="1"/>
  <c r="H96" i="111" a="1"/>
  <c r="H96" i="111" s="1"/>
  <c r="I96" i="111" a="1"/>
  <c r="I96" i="111" s="1"/>
  <c r="J96" i="111" a="1"/>
  <c r="J96" i="111" s="1"/>
  <c r="B97" i="111" a="1"/>
  <c r="B97" i="111" s="1"/>
  <c r="C97" i="111" a="1"/>
  <c r="C97" i="111" s="1"/>
  <c r="D97" i="111" a="1"/>
  <c r="D97" i="111" s="1"/>
  <c r="E97" i="111" a="1"/>
  <c r="E97" i="111" s="1"/>
  <c r="F97" i="111" a="1"/>
  <c r="F97" i="111" s="1"/>
  <c r="G97" i="111" a="1"/>
  <c r="G97" i="111" s="1"/>
  <c r="H97" i="111" a="1"/>
  <c r="H97" i="111" s="1"/>
  <c r="I97" i="111" a="1"/>
  <c r="I97" i="111" s="1"/>
  <c r="J97" i="111" a="1"/>
  <c r="J97" i="111" s="1"/>
  <c r="B98" i="111" a="1"/>
  <c r="B98" i="111" s="1"/>
  <c r="C98" i="111" a="1"/>
  <c r="C98" i="111" s="1"/>
  <c r="D98" i="111" a="1"/>
  <c r="D98" i="111" s="1"/>
  <c r="E98" i="111" a="1"/>
  <c r="E98" i="111" s="1"/>
  <c r="F98" i="111" a="1"/>
  <c r="F98" i="111" s="1"/>
  <c r="G98" i="111" a="1"/>
  <c r="G98" i="111" s="1"/>
  <c r="H98" i="111" a="1"/>
  <c r="H98" i="111" s="1"/>
  <c r="I98" i="111" a="1"/>
  <c r="I98" i="111" s="1"/>
  <c r="J98" i="111" a="1"/>
  <c r="J98" i="111" s="1"/>
  <c r="B99" i="111" a="1"/>
  <c r="B99" i="111" s="1"/>
  <c r="C99" i="111" a="1"/>
  <c r="C99" i="111" s="1"/>
  <c r="D99" i="111" a="1"/>
  <c r="D99" i="111" s="1"/>
  <c r="E99" i="111" a="1"/>
  <c r="E99" i="111" s="1"/>
  <c r="F99" i="111" a="1"/>
  <c r="F99" i="111" s="1"/>
  <c r="G99" i="111" a="1"/>
  <c r="G99" i="111" s="1"/>
  <c r="H99" i="111" a="1"/>
  <c r="H99" i="111" s="1"/>
  <c r="I99" i="111" a="1"/>
  <c r="I99" i="111" s="1"/>
  <c r="J99" i="111" a="1"/>
  <c r="J99" i="111" s="1"/>
  <c r="B100" i="111" a="1"/>
  <c r="B100" i="111" s="1"/>
  <c r="C100" i="111" a="1"/>
  <c r="C100" i="111" s="1"/>
  <c r="D100" i="111" a="1"/>
  <c r="D100" i="111" s="1"/>
  <c r="E100" i="111" a="1"/>
  <c r="E100" i="111" s="1"/>
  <c r="F100" i="111" a="1"/>
  <c r="F100" i="111" s="1"/>
  <c r="G100" i="111" a="1"/>
  <c r="G100" i="111" s="1"/>
  <c r="H100" i="111" a="1"/>
  <c r="H100" i="111" s="1"/>
  <c r="I100" i="111" a="1"/>
  <c r="I100" i="111" s="1"/>
  <c r="J100" i="111" a="1"/>
  <c r="J100" i="111" s="1"/>
  <c r="B101" i="111" a="1"/>
  <c r="B101" i="111" s="1"/>
  <c r="C101" i="111" a="1"/>
  <c r="C101" i="111" s="1"/>
  <c r="D101" i="111" a="1"/>
  <c r="D101" i="111" s="1"/>
  <c r="E101" i="111" a="1"/>
  <c r="E101" i="111" s="1"/>
  <c r="F101" i="111" a="1"/>
  <c r="F101" i="111" s="1"/>
  <c r="G101" i="111" a="1"/>
  <c r="G101" i="111" s="1"/>
  <c r="H101" i="111" a="1"/>
  <c r="H101" i="111" s="1"/>
  <c r="I101" i="111" a="1"/>
  <c r="I101" i="111" s="1"/>
  <c r="J101" i="111" a="1"/>
  <c r="J101" i="111" s="1"/>
  <c r="B102" i="111" a="1"/>
  <c r="B102" i="111" s="1"/>
  <c r="C102" i="111" a="1"/>
  <c r="C102" i="111" s="1"/>
  <c r="D102" i="111" a="1"/>
  <c r="D102" i="111" s="1"/>
  <c r="E102" i="111" a="1"/>
  <c r="E102" i="111" s="1"/>
  <c r="F102" i="111" a="1"/>
  <c r="F102" i="111" s="1"/>
  <c r="G102" i="111" a="1"/>
  <c r="G102" i="111" s="1"/>
  <c r="H102" i="111" a="1"/>
  <c r="H102" i="111" s="1"/>
  <c r="I102" i="111" a="1"/>
  <c r="I102" i="111" s="1"/>
  <c r="J102" i="111" a="1"/>
  <c r="J102" i="111" s="1"/>
  <c r="B103" i="111" a="1"/>
  <c r="B103" i="111" s="1"/>
  <c r="C103" i="111" a="1"/>
  <c r="C103" i="111" s="1"/>
  <c r="D103" i="111" a="1"/>
  <c r="D103" i="111" s="1"/>
  <c r="E103" i="111" a="1"/>
  <c r="E103" i="111" s="1"/>
  <c r="F103" i="111" a="1"/>
  <c r="F103" i="111" s="1"/>
  <c r="G103" i="111" a="1"/>
  <c r="G103" i="111" s="1"/>
  <c r="H103" i="111" a="1"/>
  <c r="H103" i="111" s="1"/>
  <c r="I103" i="111" a="1"/>
  <c r="I103" i="111" s="1"/>
  <c r="J103" i="111" a="1"/>
  <c r="J103" i="111" s="1"/>
  <c r="B104" i="111" a="1"/>
  <c r="B104" i="111" s="1"/>
  <c r="C104" i="111" a="1"/>
  <c r="C104" i="111" s="1"/>
  <c r="D104" i="111" a="1"/>
  <c r="D104" i="111" s="1"/>
  <c r="E104" i="111" a="1"/>
  <c r="E104" i="111" s="1"/>
  <c r="F104" i="111" a="1"/>
  <c r="F104" i="111" s="1"/>
  <c r="G104" i="111" a="1"/>
  <c r="G104" i="111" s="1"/>
  <c r="H104" i="111" a="1"/>
  <c r="H104" i="111" s="1"/>
  <c r="I104" i="111" a="1"/>
  <c r="I104" i="111" s="1"/>
  <c r="J104" i="111" a="1"/>
  <c r="J104" i="111" s="1"/>
  <c r="B105" i="111" a="1"/>
  <c r="B105" i="111" s="1"/>
  <c r="C105" i="111" a="1"/>
  <c r="C105" i="111" s="1"/>
  <c r="D105" i="111" a="1"/>
  <c r="D105" i="111" s="1"/>
  <c r="E105" i="111" a="1"/>
  <c r="E105" i="111" s="1"/>
  <c r="F105" i="111" a="1"/>
  <c r="F105" i="111" s="1"/>
  <c r="G105" i="111" a="1"/>
  <c r="G105" i="111" s="1"/>
  <c r="H105" i="111" a="1"/>
  <c r="H105" i="111" s="1"/>
  <c r="I105" i="111" a="1"/>
  <c r="I105" i="111" s="1"/>
  <c r="J105" i="111" a="1"/>
  <c r="J105" i="111" s="1"/>
  <c r="B106" i="111" a="1"/>
  <c r="B106" i="111" s="1"/>
  <c r="C106" i="111" a="1"/>
  <c r="C106" i="111" s="1"/>
  <c r="D106" i="111" a="1"/>
  <c r="D106" i="111" s="1"/>
  <c r="E106" i="111" a="1"/>
  <c r="E106" i="111" s="1"/>
  <c r="F106" i="111" a="1"/>
  <c r="F106" i="111" s="1"/>
  <c r="G106" i="111" a="1"/>
  <c r="G106" i="111" s="1"/>
  <c r="H106" i="111" a="1"/>
  <c r="H106" i="111" s="1"/>
  <c r="I106" i="111" a="1"/>
  <c r="I106" i="111" s="1"/>
  <c r="J106" i="111" a="1"/>
  <c r="J106" i="111" s="1"/>
  <c r="B107" i="111" a="1"/>
  <c r="B107" i="111" s="1"/>
  <c r="C107" i="111" a="1"/>
  <c r="C107" i="111" s="1"/>
  <c r="D107" i="111" a="1"/>
  <c r="D107" i="111" s="1"/>
  <c r="E107" i="111" a="1"/>
  <c r="E107" i="111" s="1"/>
  <c r="F107" i="111" a="1"/>
  <c r="F107" i="111" s="1"/>
  <c r="G107" i="111" a="1"/>
  <c r="G107" i="111" s="1"/>
  <c r="H107" i="111" a="1"/>
  <c r="H107" i="111" s="1"/>
  <c r="I107" i="111" a="1"/>
  <c r="I107" i="111" s="1"/>
  <c r="J107" i="111" a="1"/>
  <c r="J107" i="111" s="1"/>
  <c r="B108" i="111" a="1"/>
  <c r="B108" i="111" s="1"/>
  <c r="C108" i="111" a="1"/>
  <c r="C108" i="111" s="1"/>
  <c r="D108" i="111" a="1"/>
  <c r="D108" i="111" s="1"/>
  <c r="E108" i="111" a="1"/>
  <c r="E108" i="111" s="1"/>
  <c r="F108" i="111" a="1"/>
  <c r="F108" i="111" s="1"/>
  <c r="G108" i="111" a="1"/>
  <c r="G108" i="111" s="1"/>
  <c r="H108" i="111" a="1"/>
  <c r="H108" i="111" s="1"/>
  <c r="I108" i="111" a="1"/>
  <c r="I108" i="111" s="1"/>
  <c r="J108" i="111" a="1"/>
  <c r="J108" i="111" s="1"/>
  <c r="B109" i="111" a="1"/>
  <c r="B109" i="111" s="1"/>
  <c r="C109" i="111" a="1"/>
  <c r="C109" i="111" s="1"/>
  <c r="D109" i="111" a="1"/>
  <c r="D109" i="111" s="1"/>
  <c r="E109" i="111" a="1"/>
  <c r="E109" i="111" s="1"/>
  <c r="F109" i="111" a="1"/>
  <c r="F109" i="111" s="1"/>
  <c r="G109" i="111" a="1"/>
  <c r="G109" i="111" s="1"/>
  <c r="H109" i="111" a="1"/>
  <c r="H109" i="111" s="1"/>
  <c r="I109" i="111" a="1"/>
  <c r="I109" i="111" s="1"/>
  <c r="J109" i="111" a="1"/>
  <c r="J109" i="111" s="1"/>
  <c r="B110" i="111" a="1"/>
  <c r="B110" i="111" s="1"/>
  <c r="C110" i="111" a="1"/>
  <c r="C110" i="111" s="1"/>
  <c r="D110" i="111" a="1"/>
  <c r="D110" i="111" s="1"/>
  <c r="E110" i="111" a="1"/>
  <c r="E110" i="111" s="1"/>
  <c r="F110" i="111" a="1"/>
  <c r="F110" i="111" s="1"/>
  <c r="G110" i="111" a="1"/>
  <c r="G110" i="111" s="1"/>
  <c r="H110" i="111" a="1"/>
  <c r="H110" i="111" s="1"/>
  <c r="I110" i="111" a="1"/>
  <c r="I110" i="111" s="1"/>
  <c r="J110" i="111" a="1"/>
  <c r="J110" i="111" s="1"/>
  <c r="B111" i="111" a="1"/>
  <c r="B111" i="111" s="1"/>
  <c r="C111" i="111" a="1"/>
  <c r="C111" i="111" s="1"/>
  <c r="D111" i="111" a="1"/>
  <c r="D111" i="111" s="1"/>
  <c r="E111" i="111" a="1"/>
  <c r="E111" i="111" s="1"/>
  <c r="F111" i="111" a="1"/>
  <c r="F111" i="111" s="1"/>
  <c r="G111" i="111" a="1"/>
  <c r="G111" i="111" s="1"/>
  <c r="H111" i="111" a="1"/>
  <c r="H111" i="111" s="1"/>
  <c r="I111" i="111" a="1"/>
  <c r="I111" i="111" s="1"/>
  <c r="J111" i="111" a="1"/>
  <c r="J111" i="111" s="1"/>
  <c r="B112" i="111" a="1"/>
  <c r="B112" i="111" s="1"/>
  <c r="C112" i="111" a="1"/>
  <c r="C112" i="111" s="1"/>
  <c r="D112" i="111" a="1"/>
  <c r="D112" i="111" s="1"/>
  <c r="E112" i="111" a="1"/>
  <c r="E112" i="111" s="1"/>
  <c r="F112" i="111" a="1"/>
  <c r="F112" i="111" s="1"/>
  <c r="G112" i="111" a="1"/>
  <c r="G112" i="111" s="1"/>
  <c r="H112" i="111" a="1"/>
  <c r="H112" i="111" s="1"/>
  <c r="I112" i="111" a="1"/>
  <c r="I112" i="111" s="1"/>
  <c r="J112" i="111" a="1"/>
  <c r="J112" i="111" s="1"/>
  <c r="B113" i="111" a="1"/>
  <c r="B113" i="111" s="1"/>
  <c r="C113" i="111" a="1"/>
  <c r="C113" i="111" s="1"/>
  <c r="D113" i="111" a="1"/>
  <c r="D113" i="111" s="1"/>
  <c r="E113" i="111" a="1"/>
  <c r="E113" i="111" s="1"/>
  <c r="F113" i="111" a="1"/>
  <c r="F113" i="111" s="1"/>
  <c r="G113" i="111" a="1"/>
  <c r="G113" i="111" s="1"/>
  <c r="H113" i="111" a="1"/>
  <c r="H113" i="111" s="1"/>
  <c r="I113" i="111" a="1"/>
  <c r="I113" i="111" s="1"/>
  <c r="J113" i="111" a="1"/>
  <c r="J113" i="111" s="1"/>
  <c r="B114" i="111" a="1"/>
  <c r="B114" i="111" s="1"/>
  <c r="C114" i="111" a="1"/>
  <c r="C114" i="111" s="1"/>
  <c r="D114" i="111" a="1"/>
  <c r="D114" i="111" s="1"/>
  <c r="E114" i="111" a="1"/>
  <c r="E114" i="111" s="1"/>
  <c r="F114" i="111" a="1"/>
  <c r="F114" i="111" s="1"/>
  <c r="G114" i="111" a="1"/>
  <c r="G114" i="111" s="1"/>
  <c r="H114" i="111" a="1"/>
  <c r="H114" i="111" s="1"/>
  <c r="I114" i="111" a="1"/>
  <c r="I114" i="111" s="1"/>
  <c r="J114" i="111" a="1"/>
  <c r="J114" i="111" s="1"/>
  <c r="B115" i="111" a="1"/>
  <c r="B115" i="111" s="1"/>
  <c r="C115" i="111" a="1"/>
  <c r="C115" i="111" s="1"/>
  <c r="D115" i="111" a="1"/>
  <c r="D115" i="111" s="1"/>
  <c r="E115" i="111" a="1"/>
  <c r="E115" i="111" s="1"/>
  <c r="F115" i="111" a="1"/>
  <c r="F115" i="111" s="1"/>
  <c r="G115" i="111" a="1"/>
  <c r="G115" i="111" s="1"/>
  <c r="H115" i="111" a="1"/>
  <c r="H115" i="111" s="1"/>
  <c r="I115" i="111" a="1"/>
  <c r="I115" i="111" s="1"/>
  <c r="J115" i="111" a="1"/>
  <c r="J115" i="111" s="1"/>
  <c r="B116" i="111" a="1"/>
  <c r="B116" i="111" s="1"/>
  <c r="C116" i="111" a="1"/>
  <c r="C116" i="111" s="1"/>
  <c r="D116" i="111" a="1"/>
  <c r="D116" i="111" s="1"/>
  <c r="E116" i="111" a="1"/>
  <c r="E116" i="111" s="1"/>
  <c r="F116" i="111" a="1"/>
  <c r="F116" i="111" s="1"/>
  <c r="G116" i="111" a="1"/>
  <c r="G116" i="111" s="1"/>
  <c r="H116" i="111" a="1"/>
  <c r="H116" i="111" s="1"/>
  <c r="I116" i="111" a="1"/>
  <c r="I116" i="111" s="1"/>
  <c r="J116" i="111" a="1"/>
  <c r="J116" i="111" s="1"/>
  <c r="B117" i="111" a="1"/>
  <c r="B117" i="111" s="1"/>
  <c r="C117" i="111" a="1"/>
  <c r="C117" i="111" s="1"/>
  <c r="D117" i="111" a="1"/>
  <c r="D117" i="111" s="1"/>
  <c r="E117" i="111" a="1"/>
  <c r="E117" i="111" s="1"/>
  <c r="F117" i="111" a="1"/>
  <c r="F117" i="111" s="1"/>
  <c r="G117" i="111" a="1"/>
  <c r="G117" i="111" s="1"/>
  <c r="H117" i="111" a="1"/>
  <c r="H117" i="111" s="1"/>
  <c r="I117" i="111" a="1"/>
  <c r="I117" i="111" s="1"/>
  <c r="J117" i="111" a="1"/>
  <c r="J117" i="111" s="1"/>
  <c r="B118" i="111" a="1"/>
  <c r="B118" i="111" s="1"/>
  <c r="C118" i="111" a="1"/>
  <c r="C118" i="111" s="1"/>
  <c r="D118" i="111" a="1"/>
  <c r="D118" i="111" s="1"/>
  <c r="E118" i="111" a="1"/>
  <c r="E118" i="111" s="1"/>
  <c r="F118" i="111" a="1"/>
  <c r="F118" i="111" s="1"/>
  <c r="G118" i="111" a="1"/>
  <c r="G118" i="111" s="1"/>
  <c r="H118" i="111" a="1"/>
  <c r="H118" i="111" s="1"/>
  <c r="I118" i="111" a="1"/>
  <c r="I118" i="111" s="1"/>
  <c r="J118" i="111" a="1"/>
  <c r="J118" i="111" s="1"/>
  <c r="B119" i="111" a="1"/>
  <c r="B119" i="111" s="1"/>
  <c r="C119" i="111" a="1"/>
  <c r="C119" i="111" s="1"/>
  <c r="D119" i="111" a="1"/>
  <c r="D119" i="111" s="1"/>
  <c r="E119" i="111" a="1"/>
  <c r="E119" i="111" s="1"/>
  <c r="F119" i="111" a="1"/>
  <c r="F119" i="111" s="1"/>
  <c r="G119" i="111" a="1"/>
  <c r="G119" i="111" s="1"/>
  <c r="H119" i="111" a="1"/>
  <c r="H119" i="111" s="1"/>
  <c r="I119" i="111" a="1"/>
  <c r="I119" i="111" s="1"/>
  <c r="J119" i="111" a="1"/>
  <c r="J119" i="111" s="1"/>
  <c r="B120" i="111" a="1"/>
  <c r="B120" i="111" s="1"/>
  <c r="C120" i="111" a="1"/>
  <c r="C120" i="111" s="1"/>
  <c r="D120" i="111" a="1"/>
  <c r="D120" i="111" s="1"/>
  <c r="E120" i="111" a="1"/>
  <c r="E120" i="111" s="1"/>
  <c r="F120" i="111" a="1"/>
  <c r="F120" i="111" s="1"/>
  <c r="G120" i="111" a="1"/>
  <c r="G120" i="111" s="1"/>
  <c r="H120" i="111" a="1"/>
  <c r="H120" i="111" s="1"/>
  <c r="I120" i="111" a="1"/>
  <c r="I120" i="111" s="1"/>
  <c r="J120" i="111" a="1"/>
  <c r="J120" i="111" s="1"/>
  <c r="B121" i="111" a="1"/>
  <c r="B121" i="111" s="1"/>
  <c r="C121" i="111" a="1"/>
  <c r="C121" i="111" s="1"/>
  <c r="D121" i="111" a="1"/>
  <c r="D121" i="111" s="1"/>
  <c r="E121" i="111" a="1"/>
  <c r="E121" i="111" s="1"/>
  <c r="F121" i="111" a="1"/>
  <c r="F121" i="111" s="1"/>
  <c r="G121" i="111" a="1"/>
  <c r="G121" i="111" s="1"/>
  <c r="H121" i="111" a="1"/>
  <c r="H121" i="111" s="1"/>
  <c r="I121" i="111" a="1"/>
  <c r="I121" i="111" s="1"/>
  <c r="J121" i="111" a="1"/>
  <c r="J121" i="111" s="1"/>
  <c r="B122" i="111" a="1"/>
  <c r="B122" i="111" s="1"/>
  <c r="C122" i="111" a="1"/>
  <c r="C122" i="111" s="1"/>
  <c r="D122" i="111" a="1"/>
  <c r="D122" i="111" s="1"/>
  <c r="E122" i="111" a="1"/>
  <c r="E122" i="111" s="1"/>
  <c r="F122" i="111" a="1"/>
  <c r="F122" i="111" s="1"/>
  <c r="G122" i="111" a="1"/>
  <c r="G122" i="111" s="1"/>
  <c r="H122" i="111" a="1"/>
  <c r="H122" i="111" s="1"/>
  <c r="I122" i="111" a="1"/>
  <c r="I122" i="111" s="1"/>
  <c r="J122" i="111" a="1"/>
  <c r="J122" i="111" s="1"/>
  <c r="B123" i="111" a="1"/>
  <c r="B123" i="111" s="1"/>
  <c r="C123" i="111" a="1"/>
  <c r="C123" i="111" s="1"/>
  <c r="D123" i="111" a="1"/>
  <c r="D123" i="111" s="1"/>
  <c r="E123" i="111" a="1"/>
  <c r="E123" i="111" s="1"/>
  <c r="F123" i="111" a="1"/>
  <c r="F123" i="111" s="1"/>
  <c r="G123" i="111" a="1"/>
  <c r="G123" i="111" s="1"/>
  <c r="H123" i="111" a="1"/>
  <c r="H123" i="111" s="1"/>
  <c r="I123" i="111" a="1"/>
  <c r="I123" i="111" s="1"/>
  <c r="J123" i="111" a="1"/>
  <c r="J123" i="111" s="1"/>
  <c r="C2" i="111" a="1"/>
  <c r="C2" i="111" s="1"/>
  <c r="D2" i="111" a="1"/>
  <c r="D2" i="111" s="1"/>
  <c r="E2" i="111" a="1"/>
  <c r="E2" i="111" s="1"/>
  <c r="F2" i="111" a="1"/>
  <c r="F2" i="111" s="1"/>
  <c r="G2" i="111" a="1"/>
  <c r="G2" i="111" s="1"/>
  <c r="H2" i="111" a="1"/>
  <c r="H2" i="111" s="1"/>
  <c r="I2" i="111" a="1"/>
  <c r="I2" i="111" s="1"/>
  <c r="J2" i="111" a="1"/>
  <c r="J2" i="111" s="1"/>
  <c r="B2" i="111" a="1"/>
  <c r="B2" i="111" s="1"/>
  <c r="BJ351" i="111"/>
  <c r="BK351" i="111"/>
  <c r="BL351" i="111"/>
  <c r="BM351" i="111"/>
  <c r="BN351" i="111"/>
  <c r="BO351" i="111"/>
  <c r="BP351" i="111"/>
  <c r="BQ351" i="111"/>
  <c r="BR351" i="111"/>
  <c r="BJ346" i="111"/>
  <c r="BK346" i="111"/>
  <c r="BL346" i="111"/>
  <c r="BM346" i="111"/>
  <c r="BN346" i="111"/>
  <c r="BO346" i="111"/>
  <c r="BP346" i="111"/>
  <c r="BQ346" i="111"/>
  <c r="BR346" i="111"/>
  <c r="BJ347" i="111"/>
  <c r="BK347" i="111"/>
  <c r="BL347" i="111"/>
  <c r="BM347" i="111"/>
  <c r="BN347" i="111"/>
  <c r="BO347" i="111"/>
  <c r="BP347" i="111"/>
  <c r="BQ347" i="111"/>
  <c r="BR347" i="111"/>
  <c r="BJ348" i="111"/>
  <c r="BK348" i="111"/>
  <c r="BL348" i="111"/>
  <c r="BM348" i="111"/>
  <c r="BN348" i="111"/>
  <c r="BO348" i="111"/>
  <c r="BP348" i="111"/>
  <c r="BQ348" i="111"/>
  <c r="BR348" i="111"/>
  <c r="BJ349" i="111"/>
  <c r="BK349" i="111"/>
  <c r="BL349" i="111"/>
  <c r="BM349" i="111"/>
  <c r="BN349" i="111"/>
  <c r="BO349" i="111"/>
  <c r="BP349" i="111"/>
  <c r="BQ349" i="111"/>
  <c r="BR349" i="111"/>
  <c r="BJ350" i="111"/>
  <c r="BK350" i="111"/>
  <c r="BL350" i="111"/>
  <c r="BM350" i="111"/>
  <c r="BN350" i="111"/>
  <c r="BO350" i="111"/>
  <c r="BP350" i="111"/>
  <c r="BQ350" i="111"/>
  <c r="BR350" i="111"/>
  <c r="BJ302" i="111"/>
  <c r="BK302" i="111"/>
  <c r="BL302" i="111"/>
  <c r="BM302" i="111"/>
  <c r="BN302" i="111"/>
  <c r="BO302" i="111"/>
  <c r="BP302" i="111"/>
  <c r="BQ302" i="111"/>
  <c r="BR302" i="111"/>
  <c r="BJ303" i="111"/>
  <c r="BK303" i="111"/>
  <c r="BL303" i="111"/>
  <c r="BM303" i="111"/>
  <c r="BN303" i="111"/>
  <c r="BO303" i="111"/>
  <c r="BP303" i="111"/>
  <c r="BQ303" i="111"/>
  <c r="BR303" i="111"/>
  <c r="BJ304" i="111"/>
  <c r="BK304" i="111"/>
  <c r="BL304" i="111"/>
  <c r="BM304" i="111"/>
  <c r="BN304" i="111"/>
  <c r="BO304" i="111"/>
  <c r="BP304" i="111"/>
  <c r="BQ304" i="111"/>
  <c r="BR304" i="111"/>
  <c r="BJ305" i="111"/>
  <c r="BK305" i="111"/>
  <c r="BL305" i="111"/>
  <c r="BM305" i="111"/>
  <c r="BN305" i="111"/>
  <c r="BO305" i="111"/>
  <c r="BP305" i="111"/>
  <c r="BQ305" i="111"/>
  <c r="BR305" i="111"/>
  <c r="BJ306" i="111"/>
  <c r="BK306" i="111"/>
  <c r="BL306" i="111"/>
  <c r="BM306" i="111"/>
  <c r="BN306" i="111"/>
  <c r="BO306" i="111"/>
  <c r="BP306" i="111"/>
  <c r="BQ306" i="111"/>
  <c r="BR306" i="111"/>
  <c r="BJ307" i="111"/>
  <c r="BK307" i="111"/>
  <c r="BL307" i="111"/>
  <c r="BM307" i="111"/>
  <c r="BN307" i="111"/>
  <c r="BO307" i="111"/>
  <c r="BP307" i="111"/>
  <c r="BQ307" i="111"/>
  <c r="BR307" i="111"/>
  <c r="BJ308" i="111"/>
  <c r="BK308" i="111"/>
  <c r="BL308" i="111"/>
  <c r="BM308" i="111"/>
  <c r="BN308" i="111"/>
  <c r="BO308" i="111"/>
  <c r="BP308" i="111"/>
  <c r="BQ308" i="111"/>
  <c r="BR308" i="111"/>
  <c r="BJ309" i="111"/>
  <c r="BK309" i="111"/>
  <c r="BL309" i="111"/>
  <c r="BM309" i="111"/>
  <c r="BN309" i="111"/>
  <c r="BO309" i="111"/>
  <c r="BP309" i="111"/>
  <c r="BQ309" i="111"/>
  <c r="BR309" i="111"/>
  <c r="BJ310" i="111"/>
  <c r="BK310" i="111"/>
  <c r="BL310" i="111"/>
  <c r="BM310" i="111"/>
  <c r="BN310" i="111"/>
  <c r="BO310" i="111"/>
  <c r="BP310" i="111"/>
  <c r="BQ310" i="111"/>
  <c r="BR310" i="111"/>
  <c r="BJ311" i="111"/>
  <c r="BK311" i="111"/>
  <c r="BL311" i="111"/>
  <c r="BM311" i="111"/>
  <c r="BN311" i="111"/>
  <c r="BO311" i="111"/>
  <c r="BP311" i="111"/>
  <c r="BQ311" i="111"/>
  <c r="BR311" i="111"/>
  <c r="BJ312" i="111"/>
  <c r="BK312" i="111"/>
  <c r="BL312" i="111"/>
  <c r="BM312" i="111"/>
  <c r="BN312" i="111"/>
  <c r="BO312" i="111"/>
  <c r="BP312" i="111"/>
  <c r="BQ312" i="111"/>
  <c r="BR312" i="111"/>
  <c r="BJ313" i="111"/>
  <c r="BK313" i="111"/>
  <c r="BL313" i="111"/>
  <c r="BM313" i="111"/>
  <c r="BN313" i="111"/>
  <c r="BO313" i="111"/>
  <c r="BP313" i="111"/>
  <c r="BQ313" i="111"/>
  <c r="BR313" i="111"/>
  <c r="BJ314" i="111"/>
  <c r="BK314" i="111"/>
  <c r="BL314" i="111"/>
  <c r="BM314" i="111"/>
  <c r="BN314" i="111"/>
  <c r="BO314" i="111"/>
  <c r="BP314" i="111"/>
  <c r="BQ314" i="111"/>
  <c r="BR314" i="111"/>
  <c r="BJ315" i="111"/>
  <c r="BK315" i="111"/>
  <c r="BL315" i="111"/>
  <c r="BM315" i="111"/>
  <c r="BN315" i="111"/>
  <c r="BO315" i="111"/>
  <c r="BP315" i="111"/>
  <c r="BQ315" i="111"/>
  <c r="BR315" i="111"/>
  <c r="BJ316" i="111"/>
  <c r="BK316" i="111"/>
  <c r="BL316" i="111"/>
  <c r="BM316" i="111"/>
  <c r="BN316" i="111"/>
  <c r="BO316" i="111"/>
  <c r="BP316" i="111"/>
  <c r="BQ316" i="111"/>
  <c r="BR316" i="111"/>
  <c r="BJ317" i="111"/>
  <c r="BK317" i="111"/>
  <c r="BL317" i="111"/>
  <c r="BM317" i="111"/>
  <c r="BN317" i="111"/>
  <c r="BO317" i="111"/>
  <c r="BP317" i="111"/>
  <c r="BQ317" i="111"/>
  <c r="BR317" i="111"/>
  <c r="BJ318" i="111"/>
  <c r="BK318" i="111"/>
  <c r="BL318" i="111"/>
  <c r="BM318" i="111"/>
  <c r="BN318" i="111"/>
  <c r="BO318" i="111"/>
  <c r="BP318" i="111"/>
  <c r="BQ318" i="111"/>
  <c r="BR318" i="111"/>
  <c r="BJ319" i="111"/>
  <c r="BK319" i="111"/>
  <c r="BL319" i="111"/>
  <c r="BM319" i="111"/>
  <c r="BN319" i="111"/>
  <c r="BO319" i="111"/>
  <c r="BP319" i="111"/>
  <c r="BQ319" i="111"/>
  <c r="BR319" i="111"/>
  <c r="BJ320" i="111"/>
  <c r="BK320" i="111"/>
  <c r="BL320" i="111"/>
  <c r="BM320" i="111"/>
  <c r="BN320" i="111"/>
  <c r="BO320" i="111"/>
  <c r="BP320" i="111"/>
  <c r="BQ320" i="111"/>
  <c r="BR320" i="111"/>
  <c r="BJ321" i="111"/>
  <c r="BK321" i="111"/>
  <c r="BL321" i="111"/>
  <c r="BM321" i="111"/>
  <c r="BN321" i="111"/>
  <c r="BO321" i="111"/>
  <c r="BP321" i="111"/>
  <c r="BQ321" i="111"/>
  <c r="BR321" i="111"/>
  <c r="BJ322" i="111"/>
  <c r="BK322" i="111"/>
  <c r="BL322" i="111"/>
  <c r="BM322" i="111"/>
  <c r="BN322" i="111"/>
  <c r="BO322" i="111"/>
  <c r="BP322" i="111"/>
  <c r="BQ322" i="111"/>
  <c r="BR322" i="111"/>
  <c r="BJ323" i="111"/>
  <c r="BK323" i="111"/>
  <c r="BL323" i="111"/>
  <c r="BM323" i="111"/>
  <c r="BN323" i="111"/>
  <c r="BO323" i="111"/>
  <c r="BP323" i="111"/>
  <c r="BQ323" i="111"/>
  <c r="BR323" i="111"/>
  <c r="BJ324" i="111"/>
  <c r="BK324" i="111"/>
  <c r="BL324" i="111"/>
  <c r="BM324" i="111"/>
  <c r="BN324" i="111"/>
  <c r="BO324" i="111"/>
  <c r="BP324" i="111"/>
  <c r="BQ324" i="111"/>
  <c r="BR324" i="111"/>
  <c r="BJ325" i="111"/>
  <c r="BK325" i="111"/>
  <c r="BL325" i="111"/>
  <c r="BM325" i="111"/>
  <c r="BN325" i="111"/>
  <c r="BO325" i="111"/>
  <c r="BP325" i="111"/>
  <c r="BQ325" i="111"/>
  <c r="BR325" i="111"/>
  <c r="BJ326" i="111"/>
  <c r="BK326" i="111"/>
  <c r="BL326" i="111"/>
  <c r="BM326" i="111"/>
  <c r="BN326" i="111"/>
  <c r="BO326" i="111"/>
  <c r="BP326" i="111"/>
  <c r="BQ326" i="111"/>
  <c r="BR326" i="111"/>
  <c r="BJ327" i="111"/>
  <c r="BK327" i="111"/>
  <c r="BL327" i="111"/>
  <c r="BM327" i="111"/>
  <c r="BN327" i="111"/>
  <c r="BO327" i="111"/>
  <c r="BP327" i="111"/>
  <c r="BQ327" i="111"/>
  <c r="BR327" i="111"/>
  <c r="BJ328" i="111"/>
  <c r="BK328" i="111"/>
  <c r="BL328" i="111"/>
  <c r="BM328" i="111"/>
  <c r="BN328" i="111"/>
  <c r="BO328" i="111"/>
  <c r="BP328" i="111"/>
  <c r="BQ328" i="111"/>
  <c r="BR328" i="111"/>
  <c r="BJ329" i="111"/>
  <c r="BK329" i="111"/>
  <c r="BL329" i="111"/>
  <c r="BM329" i="111"/>
  <c r="BN329" i="111"/>
  <c r="BO329" i="111"/>
  <c r="BP329" i="111"/>
  <c r="BQ329" i="111"/>
  <c r="BR329" i="111"/>
  <c r="BJ330" i="111"/>
  <c r="BK330" i="111"/>
  <c r="BL330" i="111"/>
  <c r="BM330" i="111"/>
  <c r="BN330" i="111"/>
  <c r="BO330" i="111"/>
  <c r="BP330" i="111"/>
  <c r="BQ330" i="111"/>
  <c r="BR330" i="111"/>
  <c r="BJ331" i="111"/>
  <c r="BK331" i="111"/>
  <c r="BL331" i="111"/>
  <c r="BM331" i="111"/>
  <c r="BN331" i="111"/>
  <c r="BO331" i="111"/>
  <c r="BP331" i="111"/>
  <c r="BQ331" i="111"/>
  <c r="BR331" i="111"/>
  <c r="BJ332" i="111"/>
  <c r="BK332" i="111"/>
  <c r="BL332" i="111"/>
  <c r="BM332" i="111"/>
  <c r="BN332" i="111"/>
  <c r="BO332" i="111"/>
  <c r="BP332" i="111"/>
  <c r="BQ332" i="111"/>
  <c r="BR332" i="111"/>
  <c r="BJ333" i="111"/>
  <c r="BK333" i="111"/>
  <c r="BL333" i="111"/>
  <c r="BM333" i="111"/>
  <c r="BN333" i="111"/>
  <c r="BO333" i="111"/>
  <c r="BP333" i="111"/>
  <c r="BQ333" i="111"/>
  <c r="BR333" i="111"/>
  <c r="BJ334" i="111"/>
  <c r="BK334" i="111"/>
  <c r="BL334" i="111"/>
  <c r="BM334" i="111"/>
  <c r="BN334" i="111"/>
  <c r="BO334" i="111"/>
  <c r="BP334" i="111"/>
  <c r="BQ334" i="111"/>
  <c r="BR334" i="111"/>
  <c r="BJ335" i="111"/>
  <c r="BK335" i="111"/>
  <c r="BL335" i="111"/>
  <c r="BM335" i="111"/>
  <c r="BN335" i="111"/>
  <c r="BO335" i="111"/>
  <c r="BP335" i="111"/>
  <c r="BQ335" i="111"/>
  <c r="BR335" i="111"/>
  <c r="BJ336" i="111"/>
  <c r="BK336" i="111"/>
  <c r="BL336" i="111"/>
  <c r="BM336" i="111"/>
  <c r="BN336" i="111"/>
  <c r="BO336" i="111"/>
  <c r="BP336" i="111"/>
  <c r="BQ336" i="111"/>
  <c r="BR336" i="111"/>
  <c r="BJ337" i="111"/>
  <c r="BK337" i="111"/>
  <c r="BL337" i="111"/>
  <c r="BM337" i="111"/>
  <c r="BN337" i="111"/>
  <c r="BO337" i="111"/>
  <c r="BP337" i="111"/>
  <c r="BQ337" i="111"/>
  <c r="BR337" i="111"/>
  <c r="BJ338" i="111"/>
  <c r="BK338" i="111"/>
  <c r="BL338" i="111"/>
  <c r="BM338" i="111"/>
  <c r="BN338" i="111"/>
  <c r="BO338" i="111"/>
  <c r="BP338" i="111"/>
  <c r="BQ338" i="111"/>
  <c r="BR338" i="111"/>
  <c r="BJ339" i="111"/>
  <c r="BK339" i="111"/>
  <c r="BL339" i="111"/>
  <c r="BM339" i="111"/>
  <c r="BN339" i="111"/>
  <c r="BO339" i="111"/>
  <c r="BP339" i="111"/>
  <c r="BQ339" i="111"/>
  <c r="BR339" i="111"/>
  <c r="BJ340" i="111"/>
  <c r="BK340" i="111"/>
  <c r="BL340" i="111"/>
  <c r="BM340" i="111"/>
  <c r="BN340" i="111"/>
  <c r="BO340" i="111"/>
  <c r="BP340" i="111"/>
  <c r="BQ340" i="111"/>
  <c r="BR340" i="111"/>
  <c r="BJ341" i="111"/>
  <c r="BK341" i="111"/>
  <c r="BL341" i="111"/>
  <c r="BM341" i="111"/>
  <c r="BN341" i="111"/>
  <c r="BO341" i="111"/>
  <c r="BP341" i="111"/>
  <c r="BQ341" i="111"/>
  <c r="BR341" i="111"/>
  <c r="BJ342" i="111"/>
  <c r="BK342" i="111"/>
  <c r="BL342" i="111"/>
  <c r="BM342" i="111"/>
  <c r="BN342" i="111"/>
  <c r="BO342" i="111"/>
  <c r="BP342" i="111"/>
  <c r="BQ342" i="111"/>
  <c r="BR342" i="111"/>
  <c r="BJ343" i="111"/>
  <c r="BK343" i="111"/>
  <c r="BL343" i="111"/>
  <c r="BM343" i="111"/>
  <c r="BN343" i="111"/>
  <c r="BO343" i="111"/>
  <c r="BP343" i="111"/>
  <c r="BQ343" i="111"/>
  <c r="BR343" i="111"/>
  <c r="BJ344" i="111"/>
  <c r="BK344" i="111"/>
  <c r="BL344" i="111"/>
  <c r="BM344" i="111"/>
  <c r="BN344" i="111"/>
  <c r="BO344" i="111"/>
  <c r="BP344" i="111"/>
  <c r="BQ344" i="111"/>
  <c r="BR344" i="111"/>
  <c r="BJ345" i="111"/>
  <c r="BK345" i="111"/>
  <c r="BL345" i="111"/>
  <c r="BM345" i="111"/>
  <c r="BN345" i="111"/>
  <c r="BO345" i="111"/>
  <c r="BP345" i="111"/>
  <c r="BQ345" i="111"/>
  <c r="BR345" i="111"/>
  <c r="B300" i="83"/>
  <c r="D300" i="83" s="1"/>
  <c r="C300" i="83"/>
  <c r="F300" i="83"/>
  <c r="H300" i="83"/>
  <c r="I300" i="83"/>
  <c r="AH300" i="83" s="1"/>
  <c r="K300" i="83"/>
  <c r="L300" i="83"/>
  <c r="M300" i="83"/>
  <c r="N300" i="83"/>
  <c r="O300" i="83"/>
  <c r="P300" i="83"/>
  <c r="R300" i="83"/>
  <c r="S300" i="83"/>
  <c r="T300" i="83"/>
  <c r="U300" i="83"/>
  <c r="V300" i="83"/>
  <c r="W300" i="83"/>
  <c r="X300" i="83"/>
  <c r="Y300" i="83"/>
  <c r="Z300" i="83"/>
  <c r="AA300" i="83"/>
  <c r="AD300" i="83"/>
  <c r="AE300" i="83"/>
  <c r="B301" i="83"/>
  <c r="D301" i="83" s="1"/>
  <c r="C301" i="83"/>
  <c r="F301" i="83"/>
  <c r="H301" i="83"/>
  <c r="I301" i="83"/>
  <c r="J301" i="83"/>
  <c r="K301" i="83"/>
  <c r="L301" i="83"/>
  <c r="M301" i="83"/>
  <c r="N301" i="83"/>
  <c r="O301" i="83"/>
  <c r="P301" i="83"/>
  <c r="R301" i="83"/>
  <c r="S301" i="83"/>
  <c r="T301" i="83"/>
  <c r="U301" i="83"/>
  <c r="V301" i="83"/>
  <c r="W301" i="83"/>
  <c r="X301" i="83"/>
  <c r="Y301" i="83"/>
  <c r="Z301" i="83"/>
  <c r="AA301" i="83"/>
  <c r="AB301" i="83"/>
  <c r="AC301" i="83"/>
  <c r="AD301" i="83"/>
  <c r="AE301" i="83"/>
  <c r="B302" i="83"/>
  <c r="D302" i="83" s="1"/>
  <c r="C302" i="83"/>
  <c r="F302" i="83"/>
  <c r="H302" i="83"/>
  <c r="I302" i="83"/>
  <c r="L302" i="83"/>
  <c r="M302" i="83"/>
  <c r="N302" i="83"/>
  <c r="O302" i="83"/>
  <c r="P302" i="83"/>
  <c r="R302" i="83"/>
  <c r="S302" i="83"/>
  <c r="T302" i="83"/>
  <c r="U302" i="83"/>
  <c r="V302" i="83"/>
  <c r="W302" i="83"/>
  <c r="X302" i="83"/>
  <c r="Y302" i="83"/>
  <c r="Z302" i="83"/>
  <c r="AA302" i="83"/>
  <c r="AD302" i="83"/>
  <c r="AE302" i="83"/>
  <c r="B303" i="83"/>
  <c r="D303" i="83" s="1"/>
  <c r="C303" i="83"/>
  <c r="F303" i="83"/>
  <c r="H303" i="83"/>
  <c r="I303" i="83"/>
  <c r="L303" i="83"/>
  <c r="M303" i="83"/>
  <c r="N303" i="83"/>
  <c r="O303" i="83"/>
  <c r="P303" i="83"/>
  <c r="R303" i="83"/>
  <c r="S303" i="83"/>
  <c r="T303" i="83"/>
  <c r="U303" i="83"/>
  <c r="V303" i="83"/>
  <c r="W303" i="83"/>
  <c r="X303" i="83"/>
  <c r="Y303" i="83"/>
  <c r="Z303" i="83"/>
  <c r="AA303" i="83"/>
  <c r="AD303" i="83"/>
  <c r="AE303" i="83"/>
  <c r="AH303" i="83"/>
  <c r="B304" i="83"/>
  <c r="D304" i="83" s="1"/>
  <c r="C304" i="83"/>
  <c r="F304" i="83"/>
  <c r="H304" i="83"/>
  <c r="I304" i="83"/>
  <c r="J304" i="83"/>
  <c r="K304" i="83"/>
  <c r="L304" i="83"/>
  <c r="M304" i="83"/>
  <c r="N304" i="83"/>
  <c r="O304" i="83"/>
  <c r="P304" i="83"/>
  <c r="R304" i="83"/>
  <c r="S304" i="83"/>
  <c r="T304" i="83"/>
  <c r="U304" i="83"/>
  <c r="V304" i="83"/>
  <c r="W304" i="83"/>
  <c r="X304" i="83"/>
  <c r="Y304" i="83"/>
  <c r="Z304" i="83"/>
  <c r="AA304" i="83"/>
  <c r="AB304" i="83"/>
  <c r="AD304" i="83"/>
  <c r="AE304" i="83"/>
  <c r="B305" i="83"/>
  <c r="D305" i="83" s="1"/>
  <c r="C305" i="83"/>
  <c r="F305" i="83"/>
  <c r="H305" i="83"/>
  <c r="I305" i="83"/>
  <c r="J305" i="83"/>
  <c r="K305" i="83"/>
  <c r="L305" i="83"/>
  <c r="M305" i="83"/>
  <c r="N305" i="83"/>
  <c r="O305" i="83"/>
  <c r="P305" i="83"/>
  <c r="R305" i="83"/>
  <c r="S305" i="83"/>
  <c r="T305" i="83"/>
  <c r="U305" i="83"/>
  <c r="V305" i="83"/>
  <c r="W305" i="83"/>
  <c r="X305" i="83"/>
  <c r="Y305" i="83"/>
  <c r="Z305" i="83"/>
  <c r="AA305" i="83"/>
  <c r="AB305" i="83"/>
  <c r="AD305" i="83"/>
  <c r="AE305" i="83"/>
  <c r="B306" i="83"/>
  <c r="D306" i="83" s="1"/>
  <c r="C306" i="83"/>
  <c r="F306" i="83"/>
  <c r="H306" i="83"/>
  <c r="I306" i="83"/>
  <c r="AH306" i="83" s="1"/>
  <c r="K306" i="83"/>
  <c r="L306" i="83"/>
  <c r="M306" i="83"/>
  <c r="N306" i="83"/>
  <c r="O306" i="83"/>
  <c r="P306" i="83"/>
  <c r="R306" i="83"/>
  <c r="S306" i="83"/>
  <c r="T306" i="83"/>
  <c r="U306" i="83"/>
  <c r="V306" i="83"/>
  <c r="W306" i="83"/>
  <c r="X306" i="83"/>
  <c r="Y306" i="83"/>
  <c r="Z306" i="83"/>
  <c r="AA306" i="83"/>
  <c r="AD306" i="83"/>
  <c r="AE306" i="83"/>
  <c r="B307" i="83"/>
  <c r="D307" i="83" s="1"/>
  <c r="C307" i="83"/>
  <c r="F307" i="83"/>
  <c r="H307" i="83"/>
  <c r="I307" i="83"/>
  <c r="L307" i="83"/>
  <c r="M307" i="83"/>
  <c r="N307" i="83"/>
  <c r="O307" i="83"/>
  <c r="P307" i="83"/>
  <c r="R307" i="83"/>
  <c r="S307" i="83"/>
  <c r="T307" i="83"/>
  <c r="U307" i="83"/>
  <c r="V307" i="83"/>
  <c r="W307" i="83"/>
  <c r="X307" i="83"/>
  <c r="Y307" i="83"/>
  <c r="Z307" i="83"/>
  <c r="AA307" i="83"/>
  <c r="AD307" i="83"/>
  <c r="AE307" i="83"/>
  <c r="AH307" i="83"/>
  <c r="B308" i="83"/>
  <c r="D308" i="83" s="1"/>
  <c r="C308" i="83"/>
  <c r="F308" i="83"/>
  <c r="H308" i="83"/>
  <c r="I308" i="83"/>
  <c r="L308" i="83"/>
  <c r="M308" i="83"/>
  <c r="N308" i="83"/>
  <c r="O308" i="83"/>
  <c r="P308" i="83"/>
  <c r="R308" i="83"/>
  <c r="S308" i="83"/>
  <c r="T308" i="83"/>
  <c r="U308" i="83"/>
  <c r="V308" i="83"/>
  <c r="W308" i="83"/>
  <c r="X308" i="83"/>
  <c r="Y308" i="83"/>
  <c r="Z308" i="83"/>
  <c r="AA308" i="83"/>
  <c r="AD308" i="83"/>
  <c r="AE308" i="83"/>
  <c r="B309" i="83"/>
  <c r="D309" i="83" s="1"/>
  <c r="C309" i="83"/>
  <c r="F309" i="83"/>
  <c r="H309" i="83"/>
  <c r="I309" i="83"/>
  <c r="AH309" i="83" s="1"/>
  <c r="J309" i="83"/>
  <c r="K309" i="83"/>
  <c r="L309" i="83"/>
  <c r="M309" i="83"/>
  <c r="N309" i="83"/>
  <c r="O309" i="83"/>
  <c r="P309" i="83"/>
  <c r="R309" i="83"/>
  <c r="S309" i="83"/>
  <c r="T309" i="83"/>
  <c r="U309" i="83"/>
  <c r="V309" i="83"/>
  <c r="W309" i="83"/>
  <c r="X309" i="83"/>
  <c r="Y309" i="83"/>
  <c r="Z309" i="83"/>
  <c r="AA309" i="83"/>
  <c r="AB309" i="83"/>
  <c r="AD309" i="83"/>
  <c r="AE309" i="83"/>
  <c r="B310" i="83"/>
  <c r="D310" i="83" s="1"/>
  <c r="C310" i="83"/>
  <c r="F310" i="83"/>
  <c r="H310" i="83"/>
  <c r="I310" i="83"/>
  <c r="AH310" i="83" s="1"/>
  <c r="K310" i="83"/>
  <c r="L310" i="83"/>
  <c r="M310" i="83"/>
  <c r="N310" i="83"/>
  <c r="O310" i="83"/>
  <c r="P310" i="83"/>
  <c r="R310" i="83"/>
  <c r="S310" i="83"/>
  <c r="T310" i="83"/>
  <c r="U310" i="83"/>
  <c r="V310" i="83"/>
  <c r="W310" i="83"/>
  <c r="X310" i="83"/>
  <c r="Y310" i="83"/>
  <c r="Z310" i="83"/>
  <c r="AA310" i="83"/>
  <c r="AD310" i="83"/>
  <c r="AE310" i="83"/>
  <c r="B311" i="83"/>
  <c r="D311" i="83" s="1"/>
  <c r="C311" i="83"/>
  <c r="F311" i="83"/>
  <c r="H311" i="83"/>
  <c r="I311" i="83"/>
  <c r="L311" i="83"/>
  <c r="M311" i="83"/>
  <c r="N311" i="83"/>
  <c r="O311" i="83"/>
  <c r="P311" i="83"/>
  <c r="R311" i="83"/>
  <c r="S311" i="83"/>
  <c r="T311" i="83"/>
  <c r="U311" i="83"/>
  <c r="V311" i="83"/>
  <c r="W311" i="83"/>
  <c r="X311" i="83"/>
  <c r="Y311" i="83"/>
  <c r="Z311" i="83"/>
  <c r="AA311" i="83"/>
  <c r="AD311" i="83"/>
  <c r="AE311" i="83"/>
  <c r="B312" i="83"/>
  <c r="D312" i="83" s="1"/>
  <c r="C312" i="83"/>
  <c r="F312" i="83"/>
  <c r="H312" i="83"/>
  <c r="I312" i="83"/>
  <c r="L312" i="83"/>
  <c r="M312" i="83"/>
  <c r="N312" i="83"/>
  <c r="O312" i="83"/>
  <c r="P312" i="83"/>
  <c r="R312" i="83"/>
  <c r="S312" i="83"/>
  <c r="T312" i="83"/>
  <c r="U312" i="83"/>
  <c r="V312" i="83"/>
  <c r="W312" i="83"/>
  <c r="X312" i="83"/>
  <c r="Y312" i="83"/>
  <c r="Z312" i="83"/>
  <c r="AA312" i="83"/>
  <c r="AD312" i="83"/>
  <c r="AE312" i="83"/>
  <c r="AH312" i="83"/>
  <c r="B313" i="83"/>
  <c r="D313" i="83" s="1"/>
  <c r="C313" i="83"/>
  <c r="F313" i="83"/>
  <c r="H313" i="83"/>
  <c r="I313" i="83"/>
  <c r="J313" i="83"/>
  <c r="K313" i="83"/>
  <c r="L313" i="83"/>
  <c r="M313" i="83"/>
  <c r="N313" i="83"/>
  <c r="O313" i="83"/>
  <c r="P313" i="83"/>
  <c r="R313" i="83"/>
  <c r="S313" i="83"/>
  <c r="T313" i="83"/>
  <c r="U313" i="83"/>
  <c r="V313" i="83"/>
  <c r="W313" i="83"/>
  <c r="X313" i="83"/>
  <c r="Y313" i="83"/>
  <c r="Z313" i="83"/>
  <c r="AA313" i="83"/>
  <c r="AB313" i="83"/>
  <c r="AC313" i="83"/>
  <c r="AD313" i="83"/>
  <c r="AE313" i="83"/>
  <c r="B314" i="83"/>
  <c r="D314" i="83" s="1"/>
  <c r="C314" i="83"/>
  <c r="F314" i="83"/>
  <c r="H314" i="83"/>
  <c r="I314" i="83"/>
  <c r="J314" i="83"/>
  <c r="K314" i="83"/>
  <c r="L314" i="83"/>
  <c r="M314" i="83"/>
  <c r="N314" i="83"/>
  <c r="O314" i="83"/>
  <c r="P314" i="83"/>
  <c r="R314" i="83"/>
  <c r="S314" i="83"/>
  <c r="T314" i="83"/>
  <c r="U314" i="83"/>
  <c r="V314" i="83"/>
  <c r="W314" i="83"/>
  <c r="X314" i="83"/>
  <c r="Y314" i="83"/>
  <c r="Z314" i="83"/>
  <c r="AA314" i="83"/>
  <c r="AB314" i="83"/>
  <c r="AC314" i="83"/>
  <c r="AD314" i="83"/>
  <c r="AE314" i="83"/>
  <c r="B315" i="83"/>
  <c r="D315" i="83" s="1"/>
  <c r="C315" i="83"/>
  <c r="F315" i="83"/>
  <c r="H315" i="83"/>
  <c r="I315" i="83"/>
  <c r="AH315" i="83" s="1"/>
  <c r="K315" i="83"/>
  <c r="L315" i="83"/>
  <c r="M315" i="83"/>
  <c r="N315" i="83"/>
  <c r="O315" i="83"/>
  <c r="P315" i="83"/>
  <c r="R315" i="83"/>
  <c r="S315" i="83"/>
  <c r="T315" i="83"/>
  <c r="U315" i="83"/>
  <c r="V315" i="83"/>
  <c r="W315" i="83"/>
  <c r="X315" i="83"/>
  <c r="Y315" i="83"/>
  <c r="Z315" i="83"/>
  <c r="AA315" i="83"/>
  <c r="AD315" i="83"/>
  <c r="AE315" i="83"/>
  <c r="B316" i="83"/>
  <c r="D316" i="83" s="1"/>
  <c r="C316" i="83"/>
  <c r="F316" i="83"/>
  <c r="H316" i="83"/>
  <c r="I316" i="83"/>
  <c r="L316" i="83"/>
  <c r="M316" i="83"/>
  <c r="N316" i="83"/>
  <c r="O316" i="83"/>
  <c r="P316" i="83"/>
  <c r="R316" i="83"/>
  <c r="S316" i="83"/>
  <c r="T316" i="83"/>
  <c r="U316" i="83"/>
  <c r="V316" i="83"/>
  <c r="W316" i="83"/>
  <c r="X316" i="83"/>
  <c r="Y316" i="83"/>
  <c r="Z316" i="83"/>
  <c r="AA316" i="83"/>
  <c r="AD316" i="83"/>
  <c r="AE316" i="83"/>
  <c r="AH316" i="83"/>
  <c r="B317" i="83"/>
  <c r="D317" i="83" s="1"/>
  <c r="C317" i="83"/>
  <c r="F317" i="83"/>
  <c r="H317" i="83"/>
  <c r="I317" i="83"/>
  <c r="L317" i="83"/>
  <c r="M317" i="83"/>
  <c r="N317" i="83"/>
  <c r="O317" i="83"/>
  <c r="P317" i="83"/>
  <c r="R317" i="83"/>
  <c r="S317" i="83"/>
  <c r="T317" i="83"/>
  <c r="U317" i="83"/>
  <c r="V317" i="83"/>
  <c r="W317" i="83"/>
  <c r="X317" i="83"/>
  <c r="Y317" i="83"/>
  <c r="Z317" i="83"/>
  <c r="AA317" i="83"/>
  <c r="AD317" i="83"/>
  <c r="AE317" i="83"/>
  <c r="B318" i="83"/>
  <c r="D318" i="83" s="1"/>
  <c r="C318" i="83"/>
  <c r="F318" i="83"/>
  <c r="H318" i="83"/>
  <c r="I318" i="83"/>
  <c r="AH318" i="83" s="1"/>
  <c r="J318" i="83"/>
  <c r="K318" i="83"/>
  <c r="L318" i="83"/>
  <c r="M318" i="83"/>
  <c r="N318" i="83"/>
  <c r="O318" i="83"/>
  <c r="P318" i="83"/>
  <c r="R318" i="83"/>
  <c r="S318" i="83"/>
  <c r="T318" i="83"/>
  <c r="U318" i="83"/>
  <c r="V318" i="83"/>
  <c r="W318" i="83"/>
  <c r="X318" i="83"/>
  <c r="Y318" i="83"/>
  <c r="Z318" i="83"/>
  <c r="AA318" i="83"/>
  <c r="AB318" i="83"/>
  <c r="AC318" i="83"/>
  <c r="AD318" i="83"/>
  <c r="AE318" i="83"/>
  <c r="B319" i="83"/>
  <c r="D319" i="83" s="1"/>
  <c r="C319" i="83"/>
  <c r="F319" i="83"/>
  <c r="H319" i="83"/>
  <c r="I319" i="83"/>
  <c r="AH319" i="83" s="1"/>
  <c r="K319" i="83"/>
  <c r="L319" i="83"/>
  <c r="M319" i="83"/>
  <c r="N319" i="83"/>
  <c r="O319" i="83"/>
  <c r="P319" i="83"/>
  <c r="R319" i="83"/>
  <c r="S319" i="83"/>
  <c r="T319" i="83"/>
  <c r="U319" i="83"/>
  <c r="V319" i="83"/>
  <c r="W319" i="83"/>
  <c r="X319" i="83"/>
  <c r="Y319" i="83"/>
  <c r="Z319" i="83"/>
  <c r="AA319" i="83"/>
  <c r="AD319" i="83"/>
  <c r="AE319" i="83"/>
  <c r="B320" i="83"/>
  <c r="D320" i="83" s="1"/>
  <c r="C320" i="83"/>
  <c r="F320" i="83"/>
  <c r="H320" i="83"/>
  <c r="I320" i="83"/>
  <c r="L320" i="83"/>
  <c r="M320" i="83"/>
  <c r="N320" i="83"/>
  <c r="O320" i="83"/>
  <c r="P320" i="83"/>
  <c r="R320" i="83"/>
  <c r="S320" i="83"/>
  <c r="T320" i="83"/>
  <c r="U320" i="83"/>
  <c r="V320" i="83"/>
  <c r="W320" i="83"/>
  <c r="X320" i="83"/>
  <c r="Y320" i="83"/>
  <c r="Z320" i="83"/>
  <c r="AA320" i="83"/>
  <c r="AD320" i="83"/>
  <c r="AE320" i="83"/>
  <c r="B321" i="83"/>
  <c r="D321" i="83" s="1"/>
  <c r="C321" i="83"/>
  <c r="F321" i="83"/>
  <c r="H321" i="83"/>
  <c r="I321" i="83"/>
  <c r="L321" i="83"/>
  <c r="M321" i="83"/>
  <c r="N321" i="83"/>
  <c r="O321" i="83"/>
  <c r="P321" i="83"/>
  <c r="R321" i="83"/>
  <c r="S321" i="83"/>
  <c r="T321" i="83"/>
  <c r="U321" i="83"/>
  <c r="V321" i="83"/>
  <c r="W321" i="83"/>
  <c r="X321" i="83"/>
  <c r="Y321" i="83"/>
  <c r="Z321" i="83"/>
  <c r="AA321" i="83"/>
  <c r="AD321" i="83"/>
  <c r="AE321" i="83"/>
  <c r="AH321" i="83"/>
  <c r="B322" i="83"/>
  <c r="D322" i="83" s="1"/>
  <c r="C322" i="83"/>
  <c r="F322" i="83"/>
  <c r="H322" i="83"/>
  <c r="I322" i="83"/>
  <c r="AH322" i="83" s="1"/>
  <c r="J322" i="83"/>
  <c r="K322" i="83"/>
  <c r="L322" i="83"/>
  <c r="M322" i="83"/>
  <c r="N322" i="83"/>
  <c r="O322" i="83"/>
  <c r="P322" i="83"/>
  <c r="R322" i="83"/>
  <c r="S322" i="83"/>
  <c r="T322" i="83"/>
  <c r="U322" i="83"/>
  <c r="V322" i="83"/>
  <c r="W322" i="83"/>
  <c r="X322" i="83"/>
  <c r="Y322" i="83"/>
  <c r="Z322" i="83"/>
  <c r="AA322" i="83"/>
  <c r="AB322" i="83"/>
  <c r="AC322" i="83"/>
  <c r="AD322" i="83"/>
  <c r="AE322" i="83"/>
  <c r="B323" i="83"/>
  <c r="D323" i="83" s="1"/>
  <c r="C323" i="83"/>
  <c r="F323" i="83"/>
  <c r="H323" i="83"/>
  <c r="I323" i="83"/>
  <c r="K323" i="83"/>
  <c r="L323" i="83"/>
  <c r="M323" i="83"/>
  <c r="N323" i="83"/>
  <c r="O323" i="83"/>
  <c r="P323" i="83"/>
  <c r="R323" i="83"/>
  <c r="S323" i="83"/>
  <c r="T323" i="83"/>
  <c r="U323" i="83"/>
  <c r="V323" i="83"/>
  <c r="W323" i="83"/>
  <c r="X323" i="83"/>
  <c r="Y323" i="83"/>
  <c r="Z323" i="83"/>
  <c r="AA323" i="83"/>
  <c r="AD323" i="83"/>
  <c r="AE323" i="83"/>
  <c r="B324" i="83"/>
  <c r="D324" i="83" s="1"/>
  <c r="C324" i="83"/>
  <c r="F324" i="83"/>
  <c r="H324" i="83"/>
  <c r="I324" i="83"/>
  <c r="AH324" i="83" s="1"/>
  <c r="J324" i="83"/>
  <c r="K324" i="83"/>
  <c r="L324" i="83"/>
  <c r="M324" i="83"/>
  <c r="N324" i="83"/>
  <c r="O324" i="83"/>
  <c r="P324" i="83"/>
  <c r="R324" i="83"/>
  <c r="S324" i="83"/>
  <c r="T324" i="83"/>
  <c r="U324" i="83"/>
  <c r="V324" i="83"/>
  <c r="W324" i="83"/>
  <c r="X324" i="83"/>
  <c r="Y324" i="83"/>
  <c r="Z324" i="83"/>
  <c r="AA324" i="83"/>
  <c r="AB324" i="83"/>
  <c r="AC324" i="83"/>
  <c r="AD324" i="83"/>
  <c r="AE324" i="83"/>
  <c r="B325" i="83"/>
  <c r="D325" i="83" s="1"/>
  <c r="C325" i="83"/>
  <c r="F325" i="83"/>
  <c r="H325" i="83"/>
  <c r="I325" i="83"/>
  <c r="AH325" i="83" s="1"/>
  <c r="L325" i="83"/>
  <c r="M325" i="83"/>
  <c r="N325" i="83"/>
  <c r="O325" i="83"/>
  <c r="P325" i="83"/>
  <c r="R325" i="83"/>
  <c r="S325" i="83"/>
  <c r="T325" i="83"/>
  <c r="U325" i="83"/>
  <c r="V325" i="83"/>
  <c r="W325" i="83"/>
  <c r="X325" i="83"/>
  <c r="Y325" i="83"/>
  <c r="Z325" i="83"/>
  <c r="AA325" i="83"/>
  <c r="AD325" i="83"/>
  <c r="AE325" i="83"/>
  <c r="B326" i="83"/>
  <c r="D326" i="83" s="1"/>
  <c r="C326" i="83"/>
  <c r="F326" i="83"/>
  <c r="H326" i="83"/>
  <c r="I326" i="83"/>
  <c r="L326" i="83"/>
  <c r="M326" i="83"/>
  <c r="N326" i="83"/>
  <c r="O326" i="83"/>
  <c r="P326" i="83"/>
  <c r="R326" i="83"/>
  <c r="S326" i="83"/>
  <c r="T326" i="83"/>
  <c r="U326" i="83"/>
  <c r="V326" i="83"/>
  <c r="W326" i="83"/>
  <c r="X326" i="83"/>
  <c r="Y326" i="83"/>
  <c r="Z326" i="83"/>
  <c r="AA326" i="83"/>
  <c r="AD326" i="83"/>
  <c r="AE326" i="83"/>
  <c r="B327" i="83"/>
  <c r="D327" i="83" s="1"/>
  <c r="C327" i="83"/>
  <c r="F327" i="83"/>
  <c r="H327" i="83"/>
  <c r="I327" i="83"/>
  <c r="AH327" i="83" s="1"/>
  <c r="J327" i="83"/>
  <c r="K327" i="83"/>
  <c r="L327" i="83"/>
  <c r="M327" i="83"/>
  <c r="N327" i="83"/>
  <c r="O327" i="83"/>
  <c r="P327" i="83"/>
  <c r="R327" i="83"/>
  <c r="S327" i="83"/>
  <c r="T327" i="83"/>
  <c r="U327" i="83"/>
  <c r="V327" i="83"/>
  <c r="W327" i="83"/>
  <c r="X327" i="83"/>
  <c r="Y327" i="83"/>
  <c r="Z327" i="83"/>
  <c r="AA327" i="83"/>
  <c r="AB327" i="83"/>
  <c r="AC327" i="83"/>
  <c r="AD327" i="83"/>
  <c r="AE327" i="83"/>
  <c r="B328" i="83"/>
  <c r="D328" i="83" s="1"/>
  <c r="C328" i="83"/>
  <c r="F328" i="83"/>
  <c r="H328" i="83"/>
  <c r="I328" i="83"/>
  <c r="AH328" i="83" s="1"/>
  <c r="K328" i="83"/>
  <c r="L328" i="83"/>
  <c r="M328" i="83"/>
  <c r="N328" i="83"/>
  <c r="O328" i="83"/>
  <c r="P328" i="83"/>
  <c r="R328" i="83"/>
  <c r="S328" i="83"/>
  <c r="T328" i="83"/>
  <c r="U328" i="83"/>
  <c r="V328" i="83"/>
  <c r="W328" i="83"/>
  <c r="X328" i="83"/>
  <c r="Y328" i="83"/>
  <c r="Z328" i="83"/>
  <c r="AA328" i="83"/>
  <c r="AB328" i="83"/>
  <c r="AD328" i="83"/>
  <c r="AE328" i="83"/>
  <c r="B329" i="83"/>
  <c r="D329" i="83" s="1"/>
  <c r="C329" i="83"/>
  <c r="F329" i="83"/>
  <c r="H329" i="83"/>
  <c r="I329" i="83"/>
  <c r="L329" i="83"/>
  <c r="M329" i="83"/>
  <c r="N329" i="83"/>
  <c r="O329" i="83"/>
  <c r="P329" i="83"/>
  <c r="R329" i="83"/>
  <c r="S329" i="83"/>
  <c r="T329" i="83"/>
  <c r="U329" i="83"/>
  <c r="V329" i="83"/>
  <c r="W329" i="83"/>
  <c r="X329" i="83"/>
  <c r="Y329" i="83"/>
  <c r="Z329" i="83"/>
  <c r="AA329" i="83"/>
  <c r="AD329" i="83"/>
  <c r="AE329" i="83"/>
  <c r="B330" i="83"/>
  <c r="D330" i="83" s="1"/>
  <c r="C330" i="83"/>
  <c r="F330" i="83"/>
  <c r="H330" i="83"/>
  <c r="I330" i="83"/>
  <c r="AH330" i="83" s="1"/>
  <c r="L330" i="83"/>
  <c r="M330" i="83"/>
  <c r="N330" i="83"/>
  <c r="O330" i="83"/>
  <c r="P330" i="83"/>
  <c r="R330" i="83"/>
  <c r="S330" i="83"/>
  <c r="T330" i="83"/>
  <c r="U330" i="83"/>
  <c r="V330" i="83"/>
  <c r="W330" i="83"/>
  <c r="X330" i="83"/>
  <c r="Y330" i="83"/>
  <c r="Z330" i="83"/>
  <c r="AA330" i="83"/>
  <c r="AD330" i="83"/>
  <c r="AE330" i="83"/>
  <c r="B331" i="83"/>
  <c r="D331" i="83" s="1"/>
  <c r="C331" i="83"/>
  <c r="F331" i="83"/>
  <c r="H331" i="83"/>
  <c r="I331" i="83"/>
  <c r="AH331" i="83" s="1"/>
  <c r="J331" i="83"/>
  <c r="K331" i="83"/>
  <c r="L331" i="83"/>
  <c r="M331" i="83"/>
  <c r="N331" i="83"/>
  <c r="O331" i="83"/>
  <c r="P331" i="83"/>
  <c r="R331" i="83"/>
  <c r="S331" i="83"/>
  <c r="T331" i="83"/>
  <c r="U331" i="83"/>
  <c r="V331" i="83"/>
  <c r="W331" i="83"/>
  <c r="X331" i="83"/>
  <c r="Y331" i="83"/>
  <c r="Z331" i="83"/>
  <c r="AA331" i="83"/>
  <c r="AB331" i="83"/>
  <c r="AD331" i="83"/>
  <c r="AE331" i="83"/>
  <c r="B332" i="83"/>
  <c r="D332" i="83" s="1"/>
  <c r="C332" i="83"/>
  <c r="F332" i="83"/>
  <c r="H332" i="83"/>
  <c r="I332" i="83"/>
  <c r="J332" i="83"/>
  <c r="K332" i="83"/>
  <c r="L332" i="83"/>
  <c r="M332" i="83"/>
  <c r="N332" i="83"/>
  <c r="O332" i="83"/>
  <c r="P332" i="83"/>
  <c r="R332" i="83"/>
  <c r="S332" i="83"/>
  <c r="T332" i="83"/>
  <c r="U332" i="83"/>
  <c r="V332" i="83"/>
  <c r="W332" i="83"/>
  <c r="X332" i="83"/>
  <c r="Y332" i="83"/>
  <c r="Z332" i="83"/>
  <c r="AA332" i="83"/>
  <c r="AB332" i="83"/>
  <c r="AD332" i="83"/>
  <c r="AE332" i="83"/>
  <c r="B333" i="83"/>
  <c r="D333" i="83" s="1"/>
  <c r="C333" i="83"/>
  <c r="F333" i="83"/>
  <c r="H333" i="83"/>
  <c r="I333" i="83"/>
  <c r="AH333" i="83" s="1"/>
  <c r="K333" i="83"/>
  <c r="L333" i="83"/>
  <c r="M333" i="83"/>
  <c r="N333" i="83"/>
  <c r="O333" i="83"/>
  <c r="P333" i="83"/>
  <c r="R333" i="83"/>
  <c r="S333" i="83"/>
  <c r="T333" i="83"/>
  <c r="U333" i="83"/>
  <c r="V333" i="83"/>
  <c r="W333" i="83"/>
  <c r="X333" i="83"/>
  <c r="Y333" i="83"/>
  <c r="Z333" i="83"/>
  <c r="AA333" i="83"/>
  <c r="AD333" i="83"/>
  <c r="AE333" i="83"/>
  <c r="B334" i="83"/>
  <c r="D334" i="83" s="1"/>
  <c r="C334" i="83"/>
  <c r="F334" i="83"/>
  <c r="H334" i="83"/>
  <c r="I334" i="83"/>
  <c r="AH334" i="83" s="1"/>
  <c r="L334" i="83"/>
  <c r="M334" i="83"/>
  <c r="N334" i="83"/>
  <c r="O334" i="83"/>
  <c r="P334" i="83"/>
  <c r="R334" i="83"/>
  <c r="S334" i="83"/>
  <c r="T334" i="83"/>
  <c r="U334" i="83"/>
  <c r="V334" i="83"/>
  <c r="W334" i="83"/>
  <c r="X334" i="83"/>
  <c r="Y334" i="83"/>
  <c r="Z334" i="83"/>
  <c r="AA334" i="83"/>
  <c r="AD334" i="83"/>
  <c r="AE334" i="83"/>
  <c r="B335" i="83"/>
  <c r="D335" i="83" s="1"/>
  <c r="C335" i="83"/>
  <c r="F335" i="83"/>
  <c r="H335" i="83"/>
  <c r="I335" i="83"/>
  <c r="L335" i="83"/>
  <c r="M335" i="83"/>
  <c r="N335" i="83"/>
  <c r="O335" i="83"/>
  <c r="P335" i="83"/>
  <c r="R335" i="83"/>
  <c r="S335" i="83"/>
  <c r="T335" i="83"/>
  <c r="U335" i="83"/>
  <c r="V335" i="83"/>
  <c r="W335" i="83"/>
  <c r="X335" i="83"/>
  <c r="Y335" i="83"/>
  <c r="Z335" i="83"/>
  <c r="AA335" i="83"/>
  <c r="AD335" i="83"/>
  <c r="AE335" i="83"/>
  <c r="B336" i="83"/>
  <c r="D336" i="83" s="1"/>
  <c r="C336" i="83"/>
  <c r="F336" i="83"/>
  <c r="H336" i="83"/>
  <c r="I336" i="83"/>
  <c r="AH336" i="83" s="1"/>
  <c r="J336" i="83"/>
  <c r="K336" i="83"/>
  <c r="L336" i="83"/>
  <c r="M336" i="83"/>
  <c r="N336" i="83"/>
  <c r="O336" i="83"/>
  <c r="P336" i="83"/>
  <c r="R336" i="83"/>
  <c r="S336" i="83"/>
  <c r="T336" i="83"/>
  <c r="U336" i="83"/>
  <c r="V336" i="83"/>
  <c r="W336" i="83"/>
  <c r="X336" i="83"/>
  <c r="Y336" i="83"/>
  <c r="Z336" i="83"/>
  <c r="AA336" i="83"/>
  <c r="AB336" i="83"/>
  <c r="AC336" i="83"/>
  <c r="AD336" i="83"/>
  <c r="AE336" i="83"/>
  <c r="B337" i="83"/>
  <c r="D337" i="83" s="1"/>
  <c r="C337" i="83"/>
  <c r="F337" i="83"/>
  <c r="H337" i="83"/>
  <c r="I337" i="83"/>
  <c r="AH337" i="83" s="1"/>
  <c r="K337" i="83"/>
  <c r="L337" i="83"/>
  <c r="M337" i="83"/>
  <c r="N337" i="83"/>
  <c r="O337" i="83"/>
  <c r="P337" i="83"/>
  <c r="R337" i="83"/>
  <c r="S337" i="83"/>
  <c r="T337" i="83"/>
  <c r="U337" i="83"/>
  <c r="V337" i="83"/>
  <c r="W337" i="83"/>
  <c r="X337" i="83"/>
  <c r="Y337" i="83"/>
  <c r="Z337" i="83"/>
  <c r="AA337" i="83"/>
  <c r="AD337" i="83"/>
  <c r="AE337" i="83"/>
  <c r="B338" i="83"/>
  <c r="D338" i="83" s="1"/>
  <c r="C338" i="83"/>
  <c r="F338" i="83"/>
  <c r="H338" i="83"/>
  <c r="I338" i="83"/>
  <c r="L338" i="83"/>
  <c r="M338" i="83"/>
  <c r="N338" i="83"/>
  <c r="O338" i="83"/>
  <c r="P338" i="83"/>
  <c r="R338" i="83"/>
  <c r="S338" i="83"/>
  <c r="T338" i="83"/>
  <c r="U338" i="83"/>
  <c r="V338" i="83"/>
  <c r="W338" i="83"/>
  <c r="X338" i="83"/>
  <c r="Y338" i="83"/>
  <c r="Z338" i="83"/>
  <c r="AA338" i="83"/>
  <c r="AD338" i="83"/>
  <c r="AE338" i="83"/>
  <c r="B339" i="83"/>
  <c r="D339" i="83" s="1"/>
  <c r="C339" i="83"/>
  <c r="F339" i="83"/>
  <c r="H339" i="83"/>
  <c r="I339" i="83"/>
  <c r="AH339" i="83" s="1"/>
  <c r="L339" i="83"/>
  <c r="M339" i="83"/>
  <c r="N339" i="83"/>
  <c r="O339" i="83"/>
  <c r="P339" i="83"/>
  <c r="R339" i="83"/>
  <c r="S339" i="83"/>
  <c r="T339" i="83"/>
  <c r="U339" i="83"/>
  <c r="V339" i="83"/>
  <c r="W339" i="83"/>
  <c r="X339" i="83"/>
  <c r="Y339" i="83"/>
  <c r="Z339" i="83"/>
  <c r="AA339" i="83"/>
  <c r="AD339" i="83"/>
  <c r="AE339" i="83"/>
  <c r="B340" i="83"/>
  <c r="D340" i="83" s="1"/>
  <c r="C340" i="83"/>
  <c r="F340" i="83"/>
  <c r="H340" i="83"/>
  <c r="I340" i="83"/>
  <c r="AH340" i="83" s="1"/>
  <c r="J340" i="83"/>
  <c r="K340" i="83"/>
  <c r="L340" i="83"/>
  <c r="M340" i="83"/>
  <c r="N340" i="83"/>
  <c r="O340" i="83"/>
  <c r="P340" i="83"/>
  <c r="R340" i="83"/>
  <c r="S340" i="83"/>
  <c r="T340" i="83"/>
  <c r="U340" i="83"/>
  <c r="V340" i="83"/>
  <c r="W340" i="83"/>
  <c r="X340" i="83"/>
  <c r="Y340" i="83"/>
  <c r="Z340" i="83"/>
  <c r="AA340" i="83"/>
  <c r="AB340" i="83"/>
  <c r="AC340" i="83"/>
  <c r="AD340" i="83"/>
  <c r="AE340" i="83"/>
  <c r="B341" i="83"/>
  <c r="D341" i="83" s="1"/>
  <c r="C341" i="83"/>
  <c r="F341" i="83"/>
  <c r="H341" i="83"/>
  <c r="I341" i="83"/>
  <c r="K341" i="83"/>
  <c r="L341" i="83"/>
  <c r="M341" i="83"/>
  <c r="N341" i="83"/>
  <c r="O341" i="83"/>
  <c r="P341" i="83"/>
  <c r="R341" i="83"/>
  <c r="S341" i="83"/>
  <c r="T341" i="83"/>
  <c r="U341" i="83"/>
  <c r="V341" i="83"/>
  <c r="W341" i="83"/>
  <c r="X341" i="83"/>
  <c r="Y341" i="83"/>
  <c r="Z341" i="83"/>
  <c r="AA341" i="83"/>
  <c r="AD341" i="83"/>
  <c r="AE341" i="83"/>
  <c r="B342" i="83"/>
  <c r="D342" i="83" s="1"/>
  <c r="C342" i="83"/>
  <c r="F342" i="83"/>
  <c r="H342" i="83"/>
  <c r="I342" i="83"/>
  <c r="AH342" i="83" s="1"/>
  <c r="L342" i="83"/>
  <c r="M342" i="83"/>
  <c r="N342" i="83"/>
  <c r="O342" i="83"/>
  <c r="P342" i="83"/>
  <c r="R342" i="83"/>
  <c r="S342" i="83"/>
  <c r="T342" i="83"/>
  <c r="U342" i="83"/>
  <c r="V342" i="83"/>
  <c r="W342" i="83"/>
  <c r="X342" i="83"/>
  <c r="Y342" i="83"/>
  <c r="Z342" i="83"/>
  <c r="AA342" i="83"/>
  <c r="AD342" i="83"/>
  <c r="AE342" i="83"/>
  <c r="B343" i="83"/>
  <c r="D343" i="83" s="1"/>
  <c r="C343" i="83"/>
  <c r="F343" i="83"/>
  <c r="H343" i="83"/>
  <c r="I343" i="83"/>
  <c r="L343" i="83"/>
  <c r="M343" i="83"/>
  <c r="N343" i="83"/>
  <c r="O343" i="83"/>
  <c r="P343" i="83"/>
  <c r="R343" i="83"/>
  <c r="S343" i="83"/>
  <c r="T343" i="83"/>
  <c r="U343" i="83"/>
  <c r="V343" i="83"/>
  <c r="W343" i="83"/>
  <c r="X343" i="83"/>
  <c r="Y343" i="83"/>
  <c r="Z343" i="83"/>
  <c r="AA343" i="83"/>
  <c r="AD343" i="83"/>
  <c r="AE343" i="83"/>
  <c r="AH343" i="83"/>
  <c r="B344" i="83"/>
  <c r="D344" i="83" s="1"/>
  <c r="C344" i="83"/>
  <c r="F344" i="83"/>
  <c r="H344" i="83"/>
  <c r="I344" i="83"/>
  <c r="J344" i="83"/>
  <c r="K344" i="83"/>
  <c r="L344" i="83"/>
  <c r="M344" i="83"/>
  <c r="N344" i="83"/>
  <c r="O344" i="83"/>
  <c r="P344" i="83"/>
  <c r="R344" i="83"/>
  <c r="S344" i="83"/>
  <c r="T344" i="83"/>
  <c r="U344" i="83"/>
  <c r="V344" i="83"/>
  <c r="W344" i="83"/>
  <c r="X344" i="83"/>
  <c r="Y344" i="83"/>
  <c r="Z344" i="83"/>
  <c r="AA344" i="83"/>
  <c r="AB344" i="83"/>
  <c r="AC344" i="83"/>
  <c r="AD344" i="83"/>
  <c r="AE344" i="83"/>
  <c r="B345" i="83"/>
  <c r="D345" i="83" s="1"/>
  <c r="C345" i="83"/>
  <c r="F345" i="83"/>
  <c r="H345" i="83"/>
  <c r="I345" i="83"/>
  <c r="AH345" i="83" s="1"/>
  <c r="K345" i="83"/>
  <c r="L345" i="83"/>
  <c r="M345" i="83"/>
  <c r="N345" i="83"/>
  <c r="O345" i="83"/>
  <c r="P345" i="83"/>
  <c r="R345" i="83"/>
  <c r="S345" i="83"/>
  <c r="T345" i="83"/>
  <c r="U345" i="83"/>
  <c r="V345" i="83"/>
  <c r="W345" i="83"/>
  <c r="X345" i="83"/>
  <c r="Y345" i="83"/>
  <c r="Z345" i="83"/>
  <c r="AA345" i="83"/>
  <c r="AD345" i="83"/>
  <c r="AE345" i="83"/>
  <c r="B346" i="83"/>
  <c r="D346" i="83" s="1"/>
  <c r="C346" i="83"/>
  <c r="F346" i="83"/>
  <c r="H346" i="83"/>
  <c r="I346" i="83"/>
  <c r="L346" i="83"/>
  <c r="M346" i="83"/>
  <c r="N346" i="83"/>
  <c r="O346" i="83"/>
  <c r="P346" i="83"/>
  <c r="R346" i="83"/>
  <c r="S346" i="83"/>
  <c r="T346" i="83"/>
  <c r="U346" i="83"/>
  <c r="V346" i="83"/>
  <c r="W346" i="83"/>
  <c r="X346" i="83"/>
  <c r="Y346" i="83"/>
  <c r="Z346" i="83"/>
  <c r="AA346" i="83"/>
  <c r="AD346" i="83"/>
  <c r="AE346" i="83"/>
  <c r="AH346" i="83"/>
  <c r="B347" i="83"/>
  <c r="D347" i="83" s="1"/>
  <c r="C347" i="83"/>
  <c r="F347" i="83"/>
  <c r="H347" i="83"/>
  <c r="I347" i="83"/>
  <c r="L347" i="83"/>
  <c r="M347" i="83"/>
  <c r="N347" i="83"/>
  <c r="O347" i="83"/>
  <c r="P347" i="83"/>
  <c r="R347" i="83"/>
  <c r="S347" i="83"/>
  <c r="T347" i="83"/>
  <c r="U347" i="83"/>
  <c r="V347" i="83"/>
  <c r="W347" i="83"/>
  <c r="X347" i="83"/>
  <c r="Y347" i="83"/>
  <c r="Z347" i="83"/>
  <c r="AA347" i="83"/>
  <c r="AD347" i="83"/>
  <c r="AE347" i="83"/>
  <c r="B348" i="83"/>
  <c r="D348" i="83" s="1"/>
  <c r="C348" i="83"/>
  <c r="F348" i="83"/>
  <c r="H348" i="83"/>
  <c r="I348" i="83"/>
  <c r="AH348" i="83" s="1"/>
  <c r="J348" i="83"/>
  <c r="K348" i="83"/>
  <c r="L348" i="83"/>
  <c r="M348" i="83"/>
  <c r="N348" i="83"/>
  <c r="O348" i="83"/>
  <c r="P348" i="83"/>
  <c r="R348" i="83"/>
  <c r="S348" i="83"/>
  <c r="T348" i="83"/>
  <c r="U348" i="83"/>
  <c r="V348" i="83"/>
  <c r="W348" i="83"/>
  <c r="X348" i="83"/>
  <c r="Y348" i="83"/>
  <c r="Z348" i="83"/>
  <c r="AA348" i="83"/>
  <c r="AB348" i="83"/>
  <c r="AD348" i="83"/>
  <c r="AE348" i="83"/>
  <c r="B349" i="83"/>
  <c r="D349" i="83" s="1"/>
  <c r="C349" i="83"/>
  <c r="F349" i="83"/>
  <c r="H349" i="83"/>
  <c r="I349" i="83"/>
  <c r="AH349" i="83" s="1"/>
  <c r="K349" i="83"/>
  <c r="L349" i="83"/>
  <c r="M349" i="83"/>
  <c r="N349" i="83"/>
  <c r="O349" i="83"/>
  <c r="P349" i="83"/>
  <c r="R349" i="83"/>
  <c r="S349" i="83"/>
  <c r="T349" i="83"/>
  <c r="U349" i="83"/>
  <c r="V349" i="83"/>
  <c r="W349" i="83"/>
  <c r="X349" i="83"/>
  <c r="Y349" i="83"/>
  <c r="Z349" i="83"/>
  <c r="AA349" i="83"/>
  <c r="AD349" i="83"/>
  <c r="AE349" i="83"/>
  <c r="B350" i="83"/>
  <c r="D350" i="83" s="1"/>
  <c r="C350" i="83"/>
  <c r="F350" i="83"/>
  <c r="H350" i="83"/>
  <c r="I350" i="83"/>
  <c r="J350" i="83"/>
  <c r="K350" i="83"/>
  <c r="L350" i="83"/>
  <c r="M350" i="83"/>
  <c r="N350" i="83"/>
  <c r="O350" i="83"/>
  <c r="P350" i="83"/>
  <c r="R350" i="83"/>
  <c r="S350" i="83"/>
  <c r="T350" i="83"/>
  <c r="U350" i="83"/>
  <c r="V350" i="83"/>
  <c r="W350" i="83"/>
  <c r="X350" i="83"/>
  <c r="Y350" i="83"/>
  <c r="Z350" i="83"/>
  <c r="AA350" i="83"/>
  <c r="AB350" i="83"/>
  <c r="AC350" i="83"/>
  <c r="AD350" i="83"/>
  <c r="AE350" i="83"/>
  <c r="AE299" i="83"/>
  <c r="AD299" i="83"/>
  <c r="AA299" i="83"/>
  <c r="Z299" i="83"/>
  <c r="Y299" i="83"/>
  <c r="X299" i="83"/>
  <c r="W299" i="83"/>
  <c r="V299" i="83"/>
  <c r="U299" i="83"/>
  <c r="T299" i="83"/>
  <c r="S299" i="83"/>
  <c r="R299" i="83"/>
  <c r="Q299" i="83"/>
  <c r="P299" i="83"/>
  <c r="O299" i="83"/>
  <c r="N299" i="83"/>
  <c r="M299" i="83"/>
  <c r="L299" i="83"/>
  <c r="I299" i="83"/>
  <c r="AH299" i="83" s="1"/>
  <c r="H299" i="83"/>
  <c r="F299" i="83"/>
  <c r="C299" i="83"/>
  <c r="B299" i="83"/>
  <c r="AA309" i="93"/>
  <c r="AA327" i="93"/>
  <c r="AA344" i="93"/>
  <c r="N121" i="111" l="1"/>
  <c r="N115" i="111"/>
  <c r="N109" i="111"/>
  <c r="N103" i="111"/>
  <c r="N97" i="111"/>
  <c r="N91" i="111"/>
  <c r="N85" i="111"/>
  <c r="N79" i="111"/>
  <c r="N73" i="111"/>
  <c r="N67" i="111"/>
  <c r="N61" i="111"/>
  <c r="N55" i="111"/>
  <c r="N348" i="111"/>
  <c r="N342" i="111"/>
  <c r="N336" i="111"/>
  <c r="N330" i="111"/>
  <c r="N324" i="111"/>
  <c r="N318" i="111"/>
  <c r="N312" i="111"/>
  <c r="N306" i="111"/>
  <c r="N300" i="111"/>
  <c r="N294" i="111"/>
  <c r="N288" i="111"/>
  <c r="N282" i="111"/>
  <c r="N276" i="111"/>
  <c r="N270" i="111"/>
  <c r="N264" i="111"/>
  <c r="N258" i="111"/>
  <c r="N252" i="111"/>
  <c r="N246" i="111"/>
  <c r="N240" i="111"/>
  <c r="N234" i="111"/>
  <c r="N228" i="111"/>
  <c r="N405" i="111"/>
  <c r="N399" i="111"/>
  <c r="N393" i="111"/>
  <c r="N387" i="111"/>
  <c r="N381" i="111"/>
  <c r="N351" i="111"/>
  <c r="N345" i="111"/>
  <c r="N339" i="111"/>
  <c r="N333" i="111"/>
  <c r="N327" i="111"/>
  <c r="N321" i="111"/>
  <c r="N315" i="111"/>
  <c r="N309" i="111"/>
  <c r="N303" i="111"/>
  <c r="N297" i="111"/>
  <c r="N291" i="111"/>
  <c r="N285" i="111"/>
  <c r="N279" i="111"/>
  <c r="N273" i="111"/>
  <c r="N267" i="111"/>
  <c r="N261" i="111"/>
  <c r="N255" i="111"/>
  <c r="N249" i="111"/>
  <c r="N243" i="111"/>
  <c r="N237" i="111"/>
  <c r="N231" i="111"/>
  <c r="N44" i="111"/>
  <c r="N26" i="111"/>
  <c r="N14" i="111"/>
  <c r="N403" i="111"/>
  <c r="N391" i="111"/>
  <c r="N385" i="111"/>
  <c r="N373" i="111"/>
  <c r="N367" i="111"/>
  <c r="N361" i="111"/>
  <c r="N349" i="111"/>
  <c r="N337" i="111"/>
  <c r="N325" i="111"/>
  <c r="N295" i="111"/>
  <c r="N283" i="111"/>
  <c r="N253" i="111"/>
  <c r="N241" i="111"/>
  <c r="N223" i="111"/>
  <c r="N50" i="111"/>
  <c r="N38" i="111"/>
  <c r="N32" i="111"/>
  <c r="N20" i="111"/>
  <c r="N8" i="111"/>
  <c r="N409" i="111"/>
  <c r="N397" i="111"/>
  <c r="N379" i="111"/>
  <c r="N355" i="111"/>
  <c r="N343" i="111"/>
  <c r="N331" i="111"/>
  <c r="N319" i="111"/>
  <c r="N313" i="111"/>
  <c r="N307" i="111"/>
  <c r="N301" i="111"/>
  <c r="N289" i="111"/>
  <c r="N277" i="111"/>
  <c r="N271" i="111"/>
  <c r="N265" i="111"/>
  <c r="N259" i="111"/>
  <c r="N247" i="111"/>
  <c r="N235" i="111"/>
  <c r="N229" i="111"/>
  <c r="N205" i="111"/>
  <c r="N123" i="111"/>
  <c r="N117" i="111"/>
  <c r="N111" i="111"/>
  <c r="N105" i="111"/>
  <c r="N99" i="111"/>
  <c r="N93" i="111"/>
  <c r="N87" i="111"/>
  <c r="N81" i="111"/>
  <c r="N75" i="111"/>
  <c r="N69" i="111"/>
  <c r="N63" i="111"/>
  <c r="N57" i="111"/>
  <c r="N51" i="111"/>
  <c r="N45" i="111"/>
  <c r="N39" i="111"/>
  <c r="N33" i="111"/>
  <c r="N27" i="111"/>
  <c r="N21" i="111"/>
  <c r="N15" i="111"/>
  <c r="N9" i="111"/>
  <c r="N3" i="111"/>
  <c r="N408" i="111"/>
  <c r="N118" i="111"/>
  <c r="N112" i="111"/>
  <c r="N106" i="111"/>
  <c r="N100" i="111"/>
  <c r="N94" i="111"/>
  <c r="N88" i="111"/>
  <c r="N82" i="111"/>
  <c r="N70" i="111"/>
  <c r="N64" i="111"/>
  <c r="N58" i="111"/>
  <c r="N52" i="111"/>
  <c r="N46" i="111"/>
  <c r="N40" i="111"/>
  <c r="N34" i="111"/>
  <c r="N28" i="111"/>
  <c r="N22" i="111"/>
  <c r="N16" i="111"/>
  <c r="N10" i="111"/>
  <c r="N4" i="111"/>
  <c r="A324" i="83"/>
  <c r="N119" i="111"/>
  <c r="N113" i="111"/>
  <c r="N107" i="111"/>
  <c r="N101" i="111"/>
  <c r="N95" i="111"/>
  <c r="N89" i="111"/>
  <c r="N83" i="111"/>
  <c r="N77" i="111"/>
  <c r="N71" i="111"/>
  <c r="N65" i="111"/>
  <c r="N59" i="111"/>
  <c r="N53" i="111"/>
  <c r="N47" i="111"/>
  <c r="N41" i="111"/>
  <c r="N35" i="111"/>
  <c r="N29" i="111"/>
  <c r="N23" i="111"/>
  <c r="N17" i="111"/>
  <c r="N11" i="111"/>
  <c r="N5" i="111"/>
  <c r="A340" i="83"/>
  <c r="N400" i="111"/>
  <c r="N394" i="111"/>
  <c r="N388" i="111"/>
  <c r="N382" i="111"/>
  <c r="N376" i="111"/>
  <c r="N370" i="111"/>
  <c r="N364" i="111"/>
  <c r="N358" i="111"/>
  <c r="N352" i="111"/>
  <c r="N346" i="111"/>
  <c r="N340" i="111"/>
  <c r="N334" i="111"/>
  <c r="N328" i="111"/>
  <c r="N322" i="111"/>
  <c r="N316" i="111"/>
  <c r="N310" i="111"/>
  <c r="N304" i="111"/>
  <c r="N298" i="111"/>
  <c r="N292" i="111"/>
  <c r="N286" i="111"/>
  <c r="N280" i="111"/>
  <c r="N274" i="111"/>
  <c r="N268" i="111"/>
  <c r="N262" i="111"/>
  <c r="N256" i="111"/>
  <c r="N250" i="111"/>
  <c r="N244" i="111"/>
  <c r="N238" i="111"/>
  <c r="N232" i="111"/>
  <c r="A348" i="83"/>
  <c r="N406" i="111"/>
  <c r="A314" i="83"/>
  <c r="A301" i="83"/>
  <c r="N226" i="111"/>
  <c r="A336" i="83"/>
  <c r="A331" i="83"/>
  <c r="A327" i="83"/>
  <c r="A318" i="83"/>
  <c r="AG314" i="83"/>
  <c r="A304" i="83"/>
  <c r="AH304" i="83"/>
  <c r="N220" i="111"/>
  <c r="N214" i="111"/>
  <c r="N208" i="111"/>
  <c r="N202" i="111"/>
  <c r="N196" i="111"/>
  <c r="N190" i="111"/>
  <c r="N184" i="111"/>
  <c r="N178" i="111"/>
  <c r="A344" i="83"/>
  <c r="A322" i="83"/>
  <c r="A313" i="83"/>
  <c r="A309" i="83"/>
  <c r="A305" i="83"/>
  <c r="AH301" i="83"/>
  <c r="A350" i="83"/>
  <c r="N402" i="111"/>
  <c r="N396" i="111"/>
  <c r="N390" i="111"/>
  <c r="N384" i="111"/>
  <c r="N378" i="111"/>
  <c r="N375" i="111"/>
  <c r="N369" i="111"/>
  <c r="N363" i="111"/>
  <c r="N357" i="111"/>
  <c r="N372" i="111"/>
  <c r="N366" i="111"/>
  <c r="N360" i="111"/>
  <c r="N354" i="111"/>
  <c r="AG303" i="83"/>
  <c r="AG301" i="83"/>
  <c r="AG313" i="83"/>
  <c r="AF303" i="83"/>
  <c r="AG350" i="83"/>
  <c r="AG327" i="83"/>
  <c r="AF320" i="83"/>
  <c r="AG345" i="83"/>
  <c r="AG328" i="83"/>
  <c r="AG322" i="83"/>
  <c r="AF319" i="83"/>
  <c r="AG319" i="83"/>
  <c r="AF345" i="83"/>
  <c r="AG344" i="83"/>
  <c r="AG320" i="83"/>
  <c r="AG346" i="83"/>
  <c r="AG329" i="83"/>
  <c r="AG321" i="83"/>
  <c r="AG335" i="83"/>
  <c r="AG334" i="83"/>
  <c r="AG332" i="83"/>
  <c r="AG323" i="83"/>
  <c r="AG341" i="83"/>
  <c r="AG336" i="83"/>
  <c r="AG324" i="83"/>
  <c r="AG348" i="83"/>
  <c r="AG333" i="83"/>
  <c r="AG331" i="83"/>
  <c r="AF330" i="83"/>
  <c r="AG330" i="83"/>
  <c r="AF314" i="83"/>
  <c r="AG311" i="83"/>
  <c r="AG307" i="83"/>
  <c r="AG347" i="83"/>
  <c r="AG343" i="83"/>
  <c r="AG338" i="83"/>
  <c r="AG316" i="83"/>
  <c r="AG315" i="83"/>
  <c r="AG309" i="83"/>
  <c r="AG304" i="83"/>
  <c r="AG308" i="83"/>
  <c r="AG305" i="83"/>
  <c r="AG349" i="83"/>
  <c r="AF342" i="83"/>
  <c r="AG342" i="83"/>
  <c r="AG340" i="83"/>
  <c r="AG337" i="83"/>
  <c r="AF315" i="83"/>
  <c r="AG312" i="83"/>
  <c r="AG339" i="83"/>
  <c r="AG326" i="83"/>
  <c r="AF322" i="83"/>
  <c r="AG310" i="83"/>
  <c r="AG302" i="83"/>
  <c r="N48" i="111"/>
  <c r="N42" i="111"/>
  <c r="N36" i="111"/>
  <c r="N30" i="111"/>
  <c r="N24" i="111"/>
  <c r="N18" i="111"/>
  <c r="N12" i="111"/>
  <c r="N6" i="111"/>
  <c r="N225" i="111"/>
  <c r="N219" i="111"/>
  <c r="N213" i="111"/>
  <c r="N207" i="111"/>
  <c r="N201" i="111"/>
  <c r="N195" i="111"/>
  <c r="N189" i="111"/>
  <c r="N183" i="111"/>
  <c r="N177" i="111"/>
  <c r="N171" i="111"/>
  <c r="N165" i="111"/>
  <c r="N159" i="111"/>
  <c r="N153" i="111"/>
  <c r="N147" i="111"/>
  <c r="N141" i="111"/>
  <c r="N135" i="111"/>
  <c r="N129" i="111"/>
  <c r="N172" i="111"/>
  <c r="N166" i="111"/>
  <c r="N160" i="111"/>
  <c r="N154" i="111"/>
  <c r="N148" i="111"/>
  <c r="N142" i="111"/>
  <c r="N136" i="111"/>
  <c r="N130" i="111"/>
  <c r="N124" i="111"/>
  <c r="N49" i="111"/>
  <c r="N43" i="111"/>
  <c r="N37" i="111"/>
  <c r="N31" i="111"/>
  <c r="N25" i="111"/>
  <c r="N19" i="111"/>
  <c r="N13" i="111"/>
  <c r="N7" i="111"/>
  <c r="N122" i="111"/>
  <c r="N120" i="111"/>
  <c r="N116" i="111"/>
  <c r="N114" i="111"/>
  <c r="N110" i="111"/>
  <c r="N108" i="111"/>
  <c r="N104" i="111"/>
  <c r="N102" i="111"/>
  <c r="N98" i="111"/>
  <c r="N96" i="111"/>
  <c r="N92" i="111"/>
  <c r="N90" i="111"/>
  <c r="N86" i="111"/>
  <c r="N84" i="111"/>
  <c r="N80" i="111"/>
  <c r="N78" i="111"/>
  <c r="N74" i="111"/>
  <c r="N72" i="111"/>
  <c r="N68" i="111"/>
  <c r="N66" i="111"/>
  <c r="N62" i="111"/>
  <c r="N60" i="111"/>
  <c r="N56" i="111"/>
  <c r="N54" i="111"/>
  <c r="N224" i="111"/>
  <c r="N218" i="111"/>
  <c r="N212" i="111"/>
  <c r="N206" i="111"/>
  <c r="N200" i="111"/>
  <c r="N194" i="111"/>
  <c r="N188" i="111"/>
  <c r="N182" i="111"/>
  <c r="N176" i="111"/>
  <c r="N197" i="111"/>
  <c r="N191" i="111"/>
  <c r="N185" i="111"/>
  <c r="N179" i="111"/>
  <c r="N198" i="111"/>
  <c r="N192" i="111"/>
  <c r="N186" i="111"/>
  <c r="N180" i="111"/>
  <c r="N203" i="111"/>
  <c r="N210" i="111"/>
  <c r="N169" i="111"/>
  <c r="N163" i="111"/>
  <c r="N157" i="111"/>
  <c r="N151" i="111"/>
  <c r="N145" i="111"/>
  <c r="N139" i="111"/>
  <c r="N217" i="111"/>
  <c r="N133" i="111"/>
  <c r="N127" i="111"/>
  <c r="N204" i="111"/>
  <c r="N199" i="111"/>
  <c r="N174" i="111"/>
  <c r="N222" i="111"/>
  <c r="N211" i="111"/>
  <c r="N193" i="111"/>
  <c r="N187" i="111"/>
  <c r="N181" i="111"/>
  <c r="N175" i="111"/>
  <c r="N168" i="111"/>
  <c r="N162" i="111"/>
  <c r="N156" i="111"/>
  <c r="N150" i="111"/>
  <c r="N144" i="111"/>
  <c r="N138" i="111"/>
  <c r="N216" i="111"/>
  <c r="N132" i="111"/>
  <c r="N126" i="111"/>
  <c r="N76" i="111"/>
  <c r="AF335" i="83"/>
  <c r="AG318" i="83"/>
  <c r="AF306" i="83"/>
  <c r="AG306" i="83"/>
  <c r="AF300" i="83"/>
  <c r="AG300" i="83"/>
  <c r="AF350" i="83"/>
  <c r="AF349" i="83"/>
  <c r="AF348" i="83"/>
  <c r="AF346" i="83"/>
  <c r="AF343" i="83"/>
  <c r="AF339" i="83"/>
  <c r="AF318" i="83"/>
  <c r="AH313" i="83"/>
  <c r="AF347" i="83"/>
  <c r="AG325" i="83"/>
  <c r="AF332" i="83"/>
  <c r="A332" i="83"/>
  <c r="AF328" i="83"/>
  <c r="AF323" i="83"/>
  <c r="AG317" i="83"/>
  <c r="AF305" i="83"/>
  <c r="AF344" i="83"/>
  <c r="AG299" i="83"/>
  <c r="AF341" i="83"/>
  <c r="AF337" i="83"/>
  <c r="AF333" i="83"/>
  <c r="AF331" i="83"/>
  <c r="AF329" i="83"/>
  <c r="AF327" i="83"/>
  <c r="AF326" i="83"/>
  <c r="AF340" i="83"/>
  <c r="AF338" i="83"/>
  <c r="AF336" i="83"/>
  <c r="AF334" i="83"/>
  <c r="AF316" i="83"/>
  <c r="AF310" i="83"/>
  <c r="AF309" i="83"/>
  <c r="AF307" i="83"/>
  <c r="AF304" i="83"/>
  <c r="AF317" i="83"/>
  <c r="AF313" i="83"/>
  <c r="AF311" i="83"/>
  <c r="AF308" i="83"/>
  <c r="AF302" i="83"/>
  <c r="AF301" i="83"/>
  <c r="AF321" i="83"/>
  <c r="AF312" i="83"/>
  <c r="AF325" i="83"/>
  <c r="AF324" i="83"/>
  <c r="AH350" i="83"/>
  <c r="AH347" i="83"/>
  <c r="AH344" i="83"/>
  <c r="AH341" i="83"/>
  <c r="AH338" i="83"/>
  <c r="AH335" i="83"/>
  <c r="AH332" i="83"/>
  <c r="AH329" i="83"/>
  <c r="AH326" i="83"/>
  <c r="AH323" i="83"/>
  <c r="AH320" i="83"/>
  <c r="AH317" i="83"/>
  <c r="AH314" i="83"/>
  <c r="AH311" i="83"/>
  <c r="AH308" i="83"/>
  <c r="AH305" i="83"/>
  <c r="AH302" i="83"/>
  <c r="AF299" i="83"/>
  <c r="D299" i="83"/>
  <c r="AA350" i="93" l="1"/>
  <c r="AA324" i="93"/>
  <c r="AE321" i="93" l="1"/>
  <c r="AE347" i="93"/>
  <c r="AE313" i="93" l="1"/>
  <c r="AE314" i="93"/>
  <c r="AE315" i="93"/>
  <c r="AE316" i="93"/>
  <c r="AE317" i="93"/>
  <c r="AE318" i="93"/>
  <c r="AE319" i="93"/>
  <c r="AE320" i="93"/>
  <c r="AE322" i="93"/>
  <c r="AE323" i="93"/>
  <c r="AE324" i="93"/>
  <c r="AE325" i="93"/>
  <c r="AE326" i="93"/>
  <c r="AE327" i="93"/>
  <c r="AE328" i="93"/>
  <c r="AE329" i="93"/>
  <c r="AE330" i="93"/>
  <c r="AE331" i="93"/>
  <c r="AE332" i="93"/>
  <c r="AE333" i="93"/>
  <c r="AE334" i="93"/>
  <c r="AE335" i="93"/>
  <c r="AE336" i="93"/>
  <c r="AE337" i="93"/>
  <c r="AE338" i="93"/>
  <c r="AE339" i="93"/>
  <c r="AE340" i="93"/>
  <c r="AE341" i="93"/>
  <c r="AE342" i="93"/>
  <c r="AE343" i="93"/>
  <c r="AE344" i="93"/>
  <c r="AE345" i="93"/>
  <c r="AE346" i="93"/>
  <c r="AE348" i="93"/>
  <c r="AE349" i="93"/>
  <c r="AE350" i="93"/>
  <c r="AE351" i="93"/>
  <c r="AA343" i="93"/>
  <c r="AA340" i="93"/>
  <c r="AA336" i="93"/>
  <c r="AA335" i="93"/>
  <c r="AA332" i="93"/>
  <c r="AA331" i="93"/>
  <c r="AA326" i="93"/>
  <c r="AA313" i="93"/>
  <c r="AA308" i="93"/>
  <c r="AA300" i="93"/>
  <c r="K300" i="93" l="1"/>
  <c r="Q300" i="83" s="1"/>
  <c r="Q300" i="93"/>
  <c r="J300" i="83" s="1"/>
  <c r="A300" i="83" s="1"/>
  <c r="Q306" i="93"/>
  <c r="J306" i="83" s="1"/>
  <c r="A306" i="83" s="1"/>
  <c r="Q310" i="93"/>
  <c r="J310" i="83" s="1"/>
  <c r="A310" i="83" s="1"/>
  <c r="Q315" i="93"/>
  <c r="J315" i="83" s="1"/>
  <c r="A315" i="83" s="1"/>
  <c r="V316" i="93"/>
  <c r="AC316" i="83" s="1"/>
  <c r="Q320" i="93"/>
  <c r="J320" i="83" s="1"/>
  <c r="A320" i="83" s="1"/>
  <c r="V321" i="93"/>
  <c r="AC321" i="83" s="1"/>
  <c r="Q328" i="93"/>
  <c r="J328" i="83" s="1"/>
  <c r="A328" i="83" s="1"/>
  <c r="Q330" i="93"/>
  <c r="J330" i="83" s="1"/>
  <c r="A330" i="83" s="1"/>
  <c r="V333" i="93"/>
  <c r="AC333" i="83" s="1"/>
  <c r="Q334" i="93"/>
  <c r="J334" i="83" s="1"/>
  <c r="A334" i="83" s="1"/>
  <c r="V335" i="93"/>
  <c r="AC335" i="83" s="1"/>
  <c r="Q338" i="93"/>
  <c r="J338" i="83" s="1"/>
  <c r="A338" i="83" s="1"/>
  <c r="Q341" i="93"/>
  <c r="J341" i="83" s="1"/>
  <c r="A341" i="83" s="1"/>
  <c r="Q342" i="93"/>
  <c r="J342" i="83" s="1"/>
  <c r="A342" i="83" s="1"/>
  <c r="V346" i="93"/>
  <c r="AC346" i="83" s="1"/>
  <c r="V347" i="93"/>
  <c r="AC347" i="83" s="1"/>
  <c r="V349" i="93"/>
  <c r="AC349" i="83" s="1"/>
  <c r="V351" i="93"/>
  <c r="AC351" i="83" s="1"/>
  <c r="V299" i="93"/>
  <c r="AC299" i="83" s="1"/>
  <c r="Q303" i="93"/>
  <c r="J303" i="83" s="1"/>
  <c r="A303" i="83" s="1"/>
  <c r="Q339" i="93"/>
  <c r="J339" i="83" s="1"/>
  <c r="A339" i="83" s="1"/>
  <c r="Q345" i="93"/>
  <c r="J345" i="83" s="1"/>
  <c r="A345" i="83" s="1"/>
  <c r="AA351" i="93"/>
  <c r="T351" i="93"/>
  <c r="AB351" i="83" s="1"/>
  <c r="S351" i="93"/>
  <c r="K351" i="83" s="1"/>
  <c r="U350" i="93"/>
  <c r="AA349" i="93"/>
  <c r="T349" i="93"/>
  <c r="AB349" i="83" s="1"/>
  <c r="J349" i="83"/>
  <c r="A349" i="83" s="1"/>
  <c r="AA348" i="93"/>
  <c r="V348" i="93"/>
  <c r="AC348" i="83" s="1"/>
  <c r="U348" i="93"/>
  <c r="AA347" i="93"/>
  <c r="T347" i="93"/>
  <c r="AB347" i="83" s="1"/>
  <c r="AA346" i="93"/>
  <c r="T346" i="93"/>
  <c r="AB346" i="83" s="1"/>
  <c r="S346" i="93"/>
  <c r="K346" i="83" s="1"/>
  <c r="AA345" i="93"/>
  <c r="T345" i="93"/>
  <c r="U344" i="93"/>
  <c r="V343" i="93"/>
  <c r="AC343" i="83" s="1"/>
  <c r="T343" i="93"/>
  <c r="Q343" i="93"/>
  <c r="J343" i="83" s="1"/>
  <c r="A343" i="83" s="1"/>
  <c r="AA342" i="93"/>
  <c r="T342" i="93"/>
  <c r="AB342" i="83" s="1"/>
  <c r="S342" i="93"/>
  <c r="K342" i="83" s="1"/>
  <c r="AA341" i="93"/>
  <c r="T341" i="93"/>
  <c r="U340" i="93"/>
  <c r="AA339" i="93"/>
  <c r="T339" i="93"/>
  <c r="AB339" i="83" s="1"/>
  <c r="AA338" i="93"/>
  <c r="V338" i="93"/>
  <c r="AC338" i="83" s="1"/>
  <c r="T338" i="93"/>
  <c r="S338" i="93"/>
  <c r="K338" i="83" s="1"/>
  <c r="AA337" i="93"/>
  <c r="V337" i="93"/>
  <c r="AC337" i="83" s="1"/>
  <c r="T337" i="93"/>
  <c r="AB337" i="83" s="1"/>
  <c r="Q337" i="93"/>
  <c r="J337" i="83" s="1"/>
  <c r="A337" i="83" s="1"/>
  <c r="U336" i="93"/>
  <c r="T335" i="93"/>
  <c r="Q335" i="93"/>
  <c r="J335" i="83" s="1"/>
  <c r="A335" i="83" s="1"/>
  <c r="AA334" i="93"/>
  <c r="T334" i="93"/>
  <c r="AB334" i="83" s="1"/>
  <c r="S334" i="93"/>
  <c r="K334" i="83" s="1"/>
  <c r="AA333" i="93"/>
  <c r="T333" i="93"/>
  <c r="AC332" i="83"/>
  <c r="U332" i="93"/>
  <c r="AC331" i="83"/>
  <c r="U331" i="93"/>
  <c r="AA330" i="93"/>
  <c r="T330" i="93"/>
  <c r="AB330" i="83" s="1"/>
  <c r="AA329" i="93"/>
  <c r="V329" i="93"/>
  <c r="AC329" i="83" s="1"/>
  <c r="T329" i="93"/>
  <c r="AB329" i="83" s="1"/>
  <c r="S329" i="93"/>
  <c r="K329" i="83" s="1"/>
  <c r="Q329" i="93"/>
  <c r="J329" i="83" s="1"/>
  <c r="A329" i="83" s="1"/>
  <c r="AA328" i="93"/>
  <c r="U328" i="93"/>
  <c r="U327" i="93"/>
  <c r="V326" i="93"/>
  <c r="AC326" i="83" s="1"/>
  <c r="T326" i="93"/>
  <c r="AB326" i="83" s="1"/>
  <c r="Q326" i="93"/>
  <c r="J326" i="83" s="1"/>
  <c r="A326" i="83" s="1"/>
  <c r="AA325" i="93"/>
  <c r="V325" i="93"/>
  <c r="AC325" i="83" s="1"/>
  <c r="T325" i="93"/>
  <c r="S325" i="93"/>
  <c r="K325" i="83" s="1"/>
  <c r="Q325" i="93"/>
  <c r="J325" i="83" s="1"/>
  <c r="A325" i="83" s="1"/>
  <c r="U324" i="93"/>
  <c r="AA323" i="93"/>
  <c r="V323" i="93"/>
  <c r="AC323" i="83" s="1"/>
  <c r="T323" i="93"/>
  <c r="AB323" i="83" s="1"/>
  <c r="Q323" i="93"/>
  <c r="J323" i="83" s="1"/>
  <c r="A323" i="83" s="1"/>
  <c r="AA322" i="93"/>
  <c r="U322" i="93"/>
  <c r="AA321" i="93"/>
  <c r="T321" i="93"/>
  <c r="AB321" i="83" s="1"/>
  <c r="Q321" i="93"/>
  <c r="J321" i="83" s="1"/>
  <c r="A321" i="83" s="1"/>
  <c r="AA320" i="93"/>
  <c r="T320" i="93"/>
  <c r="S320" i="93"/>
  <c r="K320" i="83" s="1"/>
  <c r="AA319" i="93"/>
  <c r="V319" i="93"/>
  <c r="AC319" i="83" s="1"/>
  <c r="T319" i="93"/>
  <c r="Q319" i="93"/>
  <c r="J319" i="83" s="1"/>
  <c r="A319" i="83" s="1"/>
  <c r="AA318" i="93"/>
  <c r="U318" i="93"/>
  <c r="AA317" i="93"/>
  <c r="V317" i="93"/>
  <c r="AC317" i="83" s="1"/>
  <c r="T317" i="93"/>
  <c r="Q317" i="93"/>
  <c r="J317" i="83" s="1"/>
  <c r="A317" i="83" s="1"/>
  <c r="AA316" i="93"/>
  <c r="T316" i="93"/>
  <c r="AB316" i="83" s="1"/>
  <c r="S316" i="93"/>
  <c r="K316" i="83" s="1"/>
  <c r="AA315" i="93"/>
  <c r="T315" i="93"/>
  <c r="AB315" i="83" s="1"/>
  <c r="AA314" i="93"/>
  <c r="U314" i="93"/>
  <c r="U313" i="93"/>
  <c r="AE312" i="93"/>
  <c r="AA312" i="93"/>
  <c r="V312" i="93"/>
  <c r="AC312" i="83" s="1"/>
  <c r="T312" i="93"/>
  <c r="Q312" i="93"/>
  <c r="J312" i="83" s="1"/>
  <c r="A312" i="83" s="1"/>
  <c r="AE311" i="93"/>
  <c r="AA311" i="93"/>
  <c r="V311" i="93"/>
  <c r="AC311" i="83" s="1"/>
  <c r="T311" i="93"/>
  <c r="S311" i="93"/>
  <c r="K311" i="83" s="1"/>
  <c r="Q311" i="93"/>
  <c r="J311" i="83" s="1"/>
  <c r="A311" i="83" s="1"/>
  <c r="AE310" i="93"/>
  <c r="AA310" i="93"/>
  <c r="T310" i="93"/>
  <c r="AB310" i="83" s="1"/>
  <c r="AE309" i="93"/>
  <c r="V309" i="93"/>
  <c r="AC309" i="83" s="1"/>
  <c r="U309" i="93"/>
  <c r="AE308" i="93"/>
  <c r="V308" i="93"/>
  <c r="AC308" i="83" s="1"/>
  <c r="T308" i="93"/>
  <c r="AB308" i="83" s="1"/>
  <c r="Q308" i="93"/>
  <c r="J308" i="83" s="1"/>
  <c r="A308" i="83" s="1"/>
  <c r="AE307" i="93"/>
  <c r="AA307" i="93"/>
  <c r="V307" i="93"/>
  <c r="AC307" i="83" s="1"/>
  <c r="T307" i="93"/>
  <c r="S307" i="93"/>
  <c r="K307" i="83" s="1"/>
  <c r="Q307" i="93"/>
  <c r="J307" i="83" s="1"/>
  <c r="A307" i="83" s="1"/>
  <c r="AE306" i="93"/>
  <c r="AA306" i="93"/>
  <c r="V306" i="93"/>
  <c r="AC306" i="83" s="1"/>
  <c r="T306" i="93"/>
  <c r="AE305" i="93"/>
  <c r="AA305" i="93"/>
  <c r="AC305" i="83"/>
  <c r="U305" i="93"/>
  <c r="AE304" i="93"/>
  <c r="AA304" i="93"/>
  <c r="AC304" i="83"/>
  <c r="U304" i="93"/>
  <c r="AE303" i="93"/>
  <c r="AA303" i="93"/>
  <c r="V303" i="93"/>
  <c r="AC303" i="83" s="1"/>
  <c r="T303" i="93"/>
  <c r="AE302" i="93"/>
  <c r="AA302" i="93"/>
  <c r="V302" i="93"/>
  <c r="AC302" i="83" s="1"/>
  <c r="T302" i="93"/>
  <c r="S302" i="93"/>
  <c r="K302" i="83" s="1"/>
  <c r="Q302" i="93"/>
  <c r="J302" i="83" s="1"/>
  <c r="A302" i="83" s="1"/>
  <c r="AE301" i="93"/>
  <c r="AA301" i="93"/>
  <c r="U301" i="93"/>
  <c r="AE300" i="93"/>
  <c r="V300" i="93"/>
  <c r="AC300" i="83" s="1"/>
  <c r="T300" i="93"/>
  <c r="AB300" i="83" s="1"/>
  <c r="AE299" i="93"/>
  <c r="AA299" i="93"/>
  <c r="T299" i="93"/>
  <c r="AB299" i="83" s="1"/>
  <c r="U321" i="93" l="1"/>
  <c r="U339" i="93"/>
  <c r="U347" i="93"/>
  <c r="U337" i="93"/>
  <c r="U315" i="93"/>
  <c r="U334" i="93"/>
  <c r="U330" i="93"/>
  <c r="U342" i="93"/>
  <c r="U306" i="93"/>
  <c r="AB306" i="83"/>
  <c r="U300" i="93"/>
  <c r="U299" i="93"/>
  <c r="U308" i="93"/>
  <c r="U320" i="93"/>
  <c r="AB320" i="83"/>
  <c r="U323" i="93"/>
  <c r="U329" i="93"/>
  <c r="U341" i="93"/>
  <c r="AB341" i="83"/>
  <c r="U335" i="93"/>
  <c r="AB335" i="83"/>
  <c r="U307" i="93"/>
  <c r="AB307" i="83"/>
  <c r="U317" i="93"/>
  <c r="AB317" i="83"/>
  <c r="U303" i="93"/>
  <c r="AB303" i="83"/>
  <c r="U316" i="93"/>
  <c r="U319" i="93"/>
  <c r="AB319" i="83"/>
  <c r="U326" i="93"/>
  <c r="U346" i="93"/>
  <c r="U349" i="93"/>
  <c r="U351" i="93"/>
  <c r="U325" i="93"/>
  <c r="AB325" i="83"/>
  <c r="U333" i="93"/>
  <c r="AB333" i="83"/>
  <c r="U345" i="93"/>
  <c r="AB345" i="83"/>
  <c r="K301" i="93"/>
  <c r="U302" i="93"/>
  <c r="AB302" i="83"/>
  <c r="U310" i="93"/>
  <c r="U311" i="93"/>
  <c r="AB311" i="83"/>
  <c r="U312" i="93"/>
  <c r="AB312" i="83"/>
  <c r="U338" i="93"/>
  <c r="AB338" i="83"/>
  <c r="U343" i="93"/>
  <c r="AB343" i="83"/>
  <c r="J347" i="83"/>
  <c r="A347" i="83" s="1"/>
  <c r="V341" i="93"/>
  <c r="AC341" i="83" s="1"/>
  <c r="V330" i="93"/>
  <c r="AC330" i="83" s="1"/>
  <c r="V342" i="93"/>
  <c r="AC342" i="83" s="1"/>
  <c r="V320" i="93"/>
  <c r="AC320" i="83" s="1"/>
  <c r="V328" i="93"/>
  <c r="AC328" i="83" s="1"/>
  <c r="J346" i="83"/>
  <c r="A346" i="83" s="1"/>
  <c r="V310" i="93"/>
  <c r="AC310" i="83" s="1"/>
  <c r="Q316" i="93"/>
  <c r="J316" i="83" s="1"/>
  <c r="A316" i="83" s="1"/>
  <c r="Q333" i="93"/>
  <c r="J333" i="83" s="1"/>
  <c r="A333" i="83" s="1"/>
  <c r="V334" i="93"/>
  <c r="AC334" i="83" s="1"/>
  <c r="Q299" i="93"/>
  <c r="J299" i="83" s="1"/>
  <c r="A299" i="83" s="1"/>
  <c r="V315" i="93"/>
  <c r="AC315" i="83" s="1"/>
  <c r="V345" i="93"/>
  <c r="AC345" i="83" s="1"/>
  <c r="V339" i="93"/>
  <c r="AC339" i="83" s="1"/>
  <c r="K302" i="93" l="1"/>
  <c r="Q301" i="83"/>
  <c r="AA179" i="93"/>
  <c r="AA180" i="93"/>
  <c r="AA207" i="93"/>
  <c r="AA206" i="93"/>
  <c r="K303" i="93" l="1"/>
  <c r="Q302" i="83"/>
  <c r="AA176" i="93"/>
  <c r="K304" i="93" l="1"/>
  <c r="Q303" i="83"/>
  <c r="AE200" i="93"/>
  <c r="K305" i="93" l="1"/>
  <c r="Q304" i="83"/>
  <c r="C226" i="83"/>
  <c r="B226" i="83"/>
  <c r="D226" i="83" s="1"/>
  <c r="I298" i="83"/>
  <c r="AH298" i="83" s="1"/>
  <c r="T298" i="83"/>
  <c r="X298" i="83"/>
  <c r="O298" i="83"/>
  <c r="S298" i="83"/>
  <c r="W298" i="83"/>
  <c r="AA298" i="83"/>
  <c r="AE298" i="83"/>
  <c r="AD298" i="83"/>
  <c r="Z298" i="83"/>
  <c r="Y298" i="83"/>
  <c r="V298" i="83"/>
  <c r="U298" i="83"/>
  <c r="R298" i="83"/>
  <c r="Q298" i="83"/>
  <c r="N298" i="83"/>
  <c r="M298" i="83"/>
  <c r="H298" i="83"/>
  <c r="F298" i="83"/>
  <c r="B298" i="83"/>
  <c r="D298" i="83" s="1"/>
  <c r="C298" i="83"/>
  <c r="AE221" i="93"/>
  <c r="AE222" i="93"/>
  <c r="B298" i="93"/>
  <c r="C298" i="93" s="1"/>
  <c r="AE218" i="93"/>
  <c r="AA218" i="93"/>
  <c r="U193" i="93"/>
  <c r="AE219" i="93"/>
  <c r="AA219" i="93"/>
  <c r="U219" i="93"/>
  <c r="AE223" i="93"/>
  <c r="AA223" i="93"/>
  <c r="V223" i="93"/>
  <c r="AC223" i="83" s="1"/>
  <c r="U223" i="93"/>
  <c r="B224" i="93"/>
  <c r="Q224" i="93" s="1"/>
  <c r="J224" i="83" s="1"/>
  <c r="T224" i="93"/>
  <c r="AA224" i="93"/>
  <c r="AE224" i="93"/>
  <c r="U225" i="93"/>
  <c r="AA225" i="93"/>
  <c r="AE225" i="93"/>
  <c r="B226" i="93"/>
  <c r="Q226" i="93" s="1"/>
  <c r="J226" i="83" s="1"/>
  <c r="S226" i="93"/>
  <c r="K226" i="83" s="1"/>
  <c r="T226" i="93"/>
  <c r="U226" i="93" s="1"/>
  <c r="AA226" i="93"/>
  <c r="AE226" i="93"/>
  <c r="B227" i="93"/>
  <c r="C227" i="93" s="1"/>
  <c r="K227" i="83"/>
  <c r="T227" i="93"/>
  <c r="U227" i="93" s="1"/>
  <c r="V227" i="93"/>
  <c r="AC227" i="83" s="1"/>
  <c r="AA227" i="93"/>
  <c r="AE227" i="93"/>
  <c r="B228" i="93"/>
  <c r="C228" i="93" s="1"/>
  <c r="K228" i="83"/>
  <c r="T228" i="93"/>
  <c r="U228" i="93" s="1"/>
  <c r="V228" i="93"/>
  <c r="AC228" i="83" s="1"/>
  <c r="AA228" i="93"/>
  <c r="AE228" i="93"/>
  <c r="B229" i="93"/>
  <c r="C229" i="93" s="1"/>
  <c r="K229" i="83"/>
  <c r="T229" i="93"/>
  <c r="U229" i="93" s="1"/>
  <c r="V229" i="93"/>
  <c r="AC229" i="83" s="1"/>
  <c r="AA229" i="93"/>
  <c r="AE229" i="93"/>
  <c r="B230" i="93"/>
  <c r="D230" i="93" s="1"/>
  <c r="J230" i="83"/>
  <c r="K230" i="83"/>
  <c r="T230" i="93"/>
  <c r="U230" i="93" s="1"/>
  <c r="V230" i="93"/>
  <c r="AA230" i="93"/>
  <c r="AE230" i="93"/>
  <c r="B231" i="93"/>
  <c r="C231" i="93" s="1"/>
  <c r="K231" i="83"/>
  <c r="T231" i="93"/>
  <c r="U231" i="93" s="1"/>
  <c r="V231" i="93"/>
  <c r="AC231" i="83" s="1"/>
  <c r="AA231" i="93"/>
  <c r="AE231" i="93"/>
  <c r="B232" i="93"/>
  <c r="C232" i="93" s="1"/>
  <c r="J232" i="83"/>
  <c r="K232" i="83"/>
  <c r="T232" i="93"/>
  <c r="U232" i="93" s="1"/>
  <c r="V232" i="93"/>
  <c r="AC232" i="83" s="1"/>
  <c r="AA232" i="93"/>
  <c r="AE232" i="93"/>
  <c r="B233" i="93"/>
  <c r="C233" i="93" s="1"/>
  <c r="K233" i="83"/>
  <c r="T233" i="93"/>
  <c r="U233" i="93" s="1"/>
  <c r="V233" i="93"/>
  <c r="AC233" i="83" s="1"/>
  <c r="AA233" i="93"/>
  <c r="AE233" i="93"/>
  <c r="B234" i="93"/>
  <c r="J234" i="83" s="1"/>
  <c r="K234" i="83"/>
  <c r="T234" i="93"/>
  <c r="U234" i="93" s="1"/>
  <c r="V234" i="93"/>
  <c r="AC234" i="83" s="1"/>
  <c r="AA234" i="93"/>
  <c r="AE234" i="93"/>
  <c r="B235" i="93"/>
  <c r="C235" i="93" s="1"/>
  <c r="K235" i="83"/>
  <c r="T235" i="93"/>
  <c r="U235" i="93" s="1"/>
  <c r="V235" i="93"/>
  <c r="AC235" i="83" s="1"/>
  <c r="AA235" i="93"/>
  <c r="AE235" i="93"/>
  <c r="B236" i="93"/>
  <c r="C236" i="93" s="1"/>
  <c r="K236" i="83"/>
  <c r="T236" i="93"/>
  <c r="U236" i="93" s="1"/>
  <c r="V236" i="93"/>
  <c r="AA236" i="93"/>
  <c r="AE236" i="93"/>
  <c r="B237" i="93"/>
  <c r="C237" i="93" s="1"/>
  <c r="T237" i="93"/>
  <c r="U237" i="93" s="1"/>
  <c r="V237" i="93"/>
  <c r="AA237" i="93"/>
  <c r="AE237" i="93"/>
  <c r="B238" i="93"/>
  <c r="C238" i="93" s="1"/>
  <c r="J238" i="83"/>
  <c r="K238" i="83"/>
  <c r="T238" i="93"/>
  <c r="U238" i="93" s="1"/>
  <c r="V238" i="93"/>
  <c r="AC238" i="83" s="1"/>
  <c r="AA238" i="93"/>
  <c r="AE238" i="93"/>
  <c r="B239" i="93"/>
  <c r="D239" i="93" s="1"/>
  <c r="J239" i="83"/>
  <c r="K239" i="83"/>
  <c r="T239" i="93"/>
  <c r="U239" i="93" s="1"/>
  <c r="V239" i="93"/>
  <c r="AC239" i="83" s="1"/>
  <c r="AA239" i="93"/>
  <c r="AE239" i="93"/>
  <c r="B240" i="93"/>
  <c r="C240" i="93" s="1"/>
  <c r="K240" i="83"/>
  <c r="T240" i="93"/>
  <c r="U240" i="93" s="1"/>
  <c r="V240" i="93"/>
  <c r="AC240" i="83" s="1"/>
  <c r="AA240" i="93"/>
  <c r="AE240" i="93"/>
  <c r="B241" i="93"/>
  <c r="D241" i="93" s="1"/>
  <c r="K241" i="83"/>
  <c r="T241" i="93"/>
  <c r="U241" i="93" s="1"/>
  <c r="V241" i="93"/>
  <c r="AC241" i="83" s="1"/>
  <c r="AA241" i="93"/>
  <c r="AE241" i="93"/>
  <c r="B242" i="93"/>
  <c r="C242" i="93" s="1"/>
  <c r="K242" i="83"/>
  <c r="T242" i="93"/>
  <c r="U242" i="93" s="1"/>
  <c r="V242" i="93"/>
  <c r="AC242" i="83" s="1"/>
  <c r="AA242" i="93"/>
  <c r="AE242" i="93"/>
  <c r="B243" i="93"/>
  <c r="J243" i="83" s="1"/>
  <c r="K243" i="83"/>
  <c r="T243" i="93"/>
  <c r="U243" i="93" s="1"/>
  <c r="V243" i="93"/>
  <c r="AC243" i="83" s="1"/>
  <c r="AA243" i="93"/>
  <c r="AE243" i="93"/>
  <c r="B244" i="93"/>
  <c r="C244" i="93" s="1"/>
  <c r="K244" i="83"/>
  <c r="T244" i="93"/>
  <c r="V244" i="93"/>
  <c r="AC244" i="83" s="1"/>
  <c r="AA244" i="93"/>
  <c r="AE244" i="93"/>
  <c r="B245" i="93"/>
  <c r="C245" i="93" s="1"/>
  <c r="J245" i="83"/>
  <c r="K245" i="83"/>
  <c r="T245" i="93"/>
  <c r="U245" i="93" s="1"/>
  <c r="V245" i="93"/>
  <c r="AC245" i="83" s="1"/>
  <c r="AA245" i="93"/>
  <c r="AE245" i="93"/>
  <c r="B246" i="93"/>
  <c r="D246" i="93" s="1"/>
  <c r="J246" i="83"/>
  <c r="K246" i="83"/>
  <c r="T246" i="93"/>
  <c r="U246" i="93" s="1"/>
  <c r="V246" i="93"/>
  <c r="AC246" i="83" s="1"/>
  <c r="AA246" i="93"/>
  <c r="AE246" i="93"/>
  <c r="B247" i="93"/>
  <c r="D247" i="93" s="1"/>
  <c r="J247" i="83"/>
  <c r="K247" i="83"/>
  <c r="T247" i="93"/>
  <c r="U247" i="93" s="1"/>
  <c r="V247" i="93"/>
  <c r="AC247" i="83" s="1"/>
  <c r="AA247" i="93"/>
  <c r="AE247" i="93"/>
  <c r="B248" i="93"/>
  <c r="D248" i="93" s="1"/>
  <c r="J248" i="83"/>
  <c r="K248" i="83"/>
  <c r="T248" i="93"/>
  <c r="U248" i="93" s="1"/>
  <c r="V248" i="93"/>
  <c r="AC248" i="83" s="1"/>
  <c r="AA248" i="93"/>
  <c r="AE248" i="93"/>
  <c r="B249" i="93"/>
  <c r="D249" i="93" s="1"/>
  <c r="K249" i="83"/>
  <c r="T249" i="93"/>
  <c r="U249" i="93" s="1"/>
  <c r="V249" i="93"/>
  <c r="AC249" i="83" s="1"/>
  <c r="AA249" i="93"/>
  <c r="AE249" i="93"/>
  <c r="B250" i="93"/>
  <c r="C250" i="93" s="1"/>
  <c r="J250" i="83"/>
  <c r="K250" i="83"/>
  <c r="T250" i="93"/>
  <c r="V250" i="93"/>
  <c r="AC250" i="83" s="1"/>
  <c r="AA250" i="93"/>
  <c r="AE250" i="93"/>
  <c r="B251" i="93"/>
  <c r="D251" i="93" s="1"/>
  <c r="K251" i="83"/>
  <c r="T251" i="93"/>
  <c r="V251" i="93"/>
  <c r="AC251" i="83" s="1"/>
  <c r="AA251" i="93"/>
  <c r="AE251" i="93"/>
  <c r="B252" i="93"/>
  <c r="J252" i="83" s="1"/>
  <c r="K252" i="83"/>
  <c r="T252" i="93"/>
  <c r="U252" i="93" s="1"/>
  <c r="V252" i="93"/>
  <c r="AC252" i="83" s="1"/>
  <c r="AA252" i="93"/>
  <c r="AE252" i="93"/>
  <c r="B253" i="93"/>
  <c r="C253" i="93" s="1"/>
  <c r="K253" i="83"/>
  <c r="T253" i="93"/>
  <c r="U253" i="93" s="1"/>
  <c r="V253" i="93"/>
  <c r="AC253" i="83" s="1"/>
  <c r="AA253" i="93"/>
  <c r="AE253" i="93"/>
  <c r="B254" i="93"/>
  <c r="C254" i="93" s="1"/>
  <c r="J254" i="83"/>
  <c r="K254" i="83"/>
  <c r="T254" i="93"/>
  <c r="U254" i="93" s="1"/>
  <c r="V254" i="93"/>
  <c r="AA254" i="93"/>
  <c r="AE254" i="93"/>
  <c r="B255" i="93"/>
  <c r="C255" i="93" s="1"/>
  <c r="J255" i="83"/>
  <c r="T255" i="93"/>
  <c r="U255" i="93" s="1"/>
  <c r="V255" i="93"/>
  <c r="AA255" i="93"/>
  <c r="AE255" i="93"/>
  <c r="B256" i="93"/>
  <c r="C256" i="93" s="1"/>
  <c r="J256" i="83"/>
  <c r="K256" i="83"/>
  <c r="T256" i="93"/>
  <c r="U256" i="93" s="1"/>
  <c r="V256" i="93"/>
  <c r="AC256" i="83" s="1"/>
  <c r="AA256" i="93"/>
  <c r="AE256" i="93"/>
  <c r="B257" i="93"/>
  <c r="D257" i="93" s="1"/>
  <c r="J257" i="83"/>
  <c r="K257" i="83"/>
  <c r="T257" i="93"/>
  <c r="U257" i="93" s="1"/>
  <c r="V257" i="93"/>
  <c r="AC257" i="83" s="1"/>
  <c r="AA257" i="93"/>
  <c r="AE257" i="93"/>
  <c r="B258" i="93"/>
  <c r="C258" i="93" s="1"/>
  <c r="K258" i="83"/>
  <c r="T258" i="93"/>
  <c r="U258" i="93" s="1"/>
  <c r="V258" i="93"/>
  <c r="AC258" i="83" s="1"/>
  <c r="AA258" i="93"/>
  <c r="AE258" i="93"/>
  <c r="B259" i="93"/>
  <c r="C259" i="93" s="1"/>
  <c r="J259" i="83"/>
  <c r="K259" i="83"/>
  <c r="T259" i="93"/>
  <c r="V259" i="93"/>
  <c r="AC259" i="83" s="1"/>
  <c r="AA259" i="93"/>
  <c r="AE259" i="93"/>
  <c r="B260" i="93"/>
  <c r="D260" i="93" s="1"/>
  <c r="K260" i="83"/>
  <c r="T260" i="93"/>
  <c r="U260" i="93" s="1"/>
  <c r="V260" i="93"/>
  <c r="AC260" i="83" s="1"/>
  <c r="AA260" i="93"/>
  <c r="AE260" i="93"/>
  <c r="B261" i="93"/>
  <c r="J261" i="83" s="1"/>
  <c r="K261" i="83"/>
  <c r="T261" i="93"/>
  <c r="U261" i="93" s="1"/>
  <c r="V261" i="93"/>
  <c r="AC261" i="83" s="1"/>
  <c r="AA261" i="93"/>
  <c r="AE261" i="93"/>
  <c r="B262" i="93"/>
  <c r="C262" i="93" s="1"/>
  <c r="K262" i="83"/>
  <c r="T262" i="93"/>
  <c r="U262" i="93" s="1"/>
  <c r="V262" i="93"/>
  <c r="AC262" i="83" s="1"/>
  <c r="AA262" i="93"/>
  <c r="AE262" i="93"/>
  <c r="B263" i="93"/>
  <c r="C263" i="93" s="1"/>
  <c r="K263" i="83"/>
  <c r="T263" i="93"/>
  <c r="U263" i="93" s="1"/>
  <c r="V263" i="93"/>
  <c r="AC263" i="83" s="1"/>
  <c r="AA263" i="93"/>
  <c r="AE263" i="93"/>
  <c r="B264" i="93"/>
  <c r="C264" i="93" s="1"/>
  <c r="J264" i="83"/>
  <c r="K264" i="83"/>
  <c r="T264" i="93"/>
  <c r="U264" i="93" s="1"/>
  <c r="V264" i="93"/>
  <c r="AA264" i="93"/>
  <c r="AE264" i="93"/>
  <c r="B265" i="93"/>
  <c r="C265" i="93" s="1"/>
  <c r="J265" i="83"/>
  <c r="K265" i="83"/>
  <c r="T265" i="93"/>
  <c r="U265" i="93" s="1"/>
  <c r="V265" i="93"/>
  <c r="AC265" i="83" s="1"/>
  <c r="AA265" i="93"/>
  <c r="AE265" i="93"/>
  <c r="B266" i="93"/>
  <c r="C266" i="93" s="1"/>
  <c r="J266" i="83"/>
  <c r="K266" i="83"/>
  <c r="T266" i="93"/>
  <c r="U266" i="93" s="1"/>
  <c r="V266" i="93"/>
  <c r="AC266" i="83" s="1"/>
  <c r="AA266" i="93"/>
  <c r="AE266" i="93"/>
  <c r="B267" i="93"/>
  <c r="C267" i="93" s="1"/>
  <c r="K267" i="83"/>
  <c r="T267" i="93"/>
  <c r="U267" i="93" s="1"/>
  <c r="V267" i="93"/>
  <c r="AC267" i="83" s="1"/>
  <c r="AA267" i="93"/>
  <c r="AE267" i="93"/>
  <c r="B268" i="93"/>
  <c r="D268" i="93" s="1"/>
  <c r="J268" i="83"/>
  <c r="T268" i="93"/>
  <c r="U268" i="93" s="1"/>
  <c r="V268" i="93"/>
  <c r="AC268" i="83" s="1"/>
  <c r="AA268" i="93"/>
  <c r="AE268" i="93"/>
  <c r="B269" i="93"/>
  <c r="C269" i="93" s="1"/>
  <c r="K269" i="83"/>
  <c r="T269" i="93"/>
  <c r="U269" i="93" s="1"/>
  <c r="V269" i="93"/>
  <c r="AC269" i="83" s="1"/>
  <c r="AA269" i="93"/>
  <c r="AE269" i="93"/>
  <c r="B270" i="93"/>
  <c r="J270" i="83" s="1"/>
  <c r="K270" i="83"/>
  <c r="T270" i="93"/>
  <c r="U270" i="93" s="1"/>
  <c r="V270" i="93"/>
  <c r="AC270" i="83" s="1"/>
  <c r="AA270" i="93"/>
  <c r="AE270" i="93"/>
  <c r="B271" i="93"/>
  <c r="C271" i="93" s="1"/>
  <c r="K271" i="83"/>
  <c r="T271" i="93"/>
  <c r="U271" i="93" s="1"/>
  <c r="V271" i="93"/>
  <c r="AC271" i="83" s="1"/>
  <c r="AA271" i="93"/>
  <c r="AE271" i="93"/>
  <c r="B272" i="93"/>
  <c r="C272" i="93" s="1"/>
  <c r="K272" i="83"/>
  <c r="T272" i="93"/>
  <c r="AB272" i="83" s="1"/>
  <c r="V272" i="93"/>
  <c r="AC272" i="83" s="1"/>
  <c r="AA272" i="93"/>
  <c r="AE272" i="93"/>
  <c r="B273" i="93"/>
  <c r="D273" i="93" s="1"/>
  <c r="T273" i="93"/>
  <c r="U273" i="93" s="1"/>
  <c r="V273" i="93"/>
  <c r="AC273" i="83" s="1"/>
  <c r="AA273" i="93"/>
  <c r="AE273" i="93"/>
  <c r="B274" i="93"/>
  <c r="C274" i="93" s="1"/>
  <c r="J274" i="83"/>
  <c r="K274" i="83"/>
  <c r="T274" i="93"/>
  <c r="V274" i="93"/>
  <c r="AC274" i="83" s="1"/>
  <c r="AA274" i="93"/>
  <c r="AE274" i="93"/>
  <c r="B275" i="93"/>
  <c r="C275" i="93" s="1"/>
  <c r="J275" i="83"/>
  <c r="K275" i="83"/>
  <c r="T275" i="93"/>
  <c r="U275" i="93" s="1"/>
  <c r="V275" i="93"/>
  <c r="AC275" i="83" s="1"/>
  <c r="AA275" i="93"/>
  <c r="AE275" i="93"/>
  <c r="B276" i="93"/>
  <c r="J276" i="83" s="1"/>
  <c r="K276" i="83"/>
  <c r="T276" i="93"/>
  <c r="U276" i="93" s="1"/>
  <c r="V276" i="93"/>
  <c r="AC276" i="83" s="1"/>
  <c r="AA276" i="93"/>
  <c r="AE276" i="93"/>
  <c r="B277" i="93"/>
  <c r="D277" i="93" s="1"/>
  <c r="J277" i="83"/>
  <c r="K277" i="83"/>
  <c r="T277" i="93"/>
  <c r="U277" i="93" s="1"/>
  <c r="V277" i="93"/>
  <c r="AC277" i="83" s="1"/>
  <c r="AA277" i="93"/>
  <c r="AE277" i="93"/>
  <c r="B278" i="93"/>
  <c r="D278" i="93" s="1"/>
  <c r="K278" i="83"/>
  <c r="T278" i="93"/>
  <c r="U278" i="93" s="1"/>
  <c r="V278" i="93"/>
  <c r="AC278" i="83" s="1"/>
  <c r="AA278" i="93"/>
  <c r="AE278" i="93"/>
  <c r="B279" i="93"/>
  <c r="J279" i="83" s="1"/>
  <c r="K279" i="83"/>
  <c r="T279" i="93"/>
  <c r="U279" i="93" s="1"/>
  <c r="V279" i="93"/>
  <c r="AC279" i="83" s="1"/>
  <c r="AA279" i="93"/>
  <c r="AE279" i="93"/>
  <c r="B280" i="93"/>
  <c r="C280" i="93" s="1"/>
  <c r="K280" i="83"/>
  <c r="T280" i="93"/>
  <c r="U280" i="93" s="1"/>
  <c r="V280" i="93"/>
  <c r="AC280" i="83" s="1"/>
  <c r="AA280" i="93"/>
  <c r="AE280" i="93"/>
  <c r="B281" i="93"/>
  <c r="C281" i="93" s="1"/>
  <c r="J281" i="83"/>
  <c r="K281" i="83"/>
  <c r="T281" i="93"/>
  <c r="U281" i="93" s="1"/>
  <c r="V281" i="93"/>
  <c r="AC281" i="83" s="1"/>
  <c r="AA281" i="93"/>
  <c r="AE281" i="93"/>
  <c r="B282" i="93"/>
  <c r="D282" i="93" s="1"/>
  <c r="J282" i="83"/>
  <c r="K282" i="83"/>
  <c r="T282" i="93"/>
  <c r="U282" i="93" s="1"/>
  <c r="V282" i="93"/>
  <c r="AC282" i="83" s="1"/>
  <c r="AA282" i="93"/>
  <c r="AE282" i="93"/>
  <c r="B283" i="93"/>
  <c r="D283" i="93" s="1"/>
  <c r="J283" i="83"/>
  <c r="K283" i="83"/>
  <c r="T283" i="93"/>
  <c r="U283" i="93" s="1"/>
  <c r="V283" i="93"/>
  <c r="AC283" i="83" s="1"/>
  <c r="AA283" i="93"/>
  <c r="AE283" i="93"/>
  <c r="B284" i="93"/>
  <c r="D284" i="93" s="1"/>
  <c r="J284" i="83"/>
  <c r="K284" i="83"/>
  <c r="T284" i="93"/>
  <c r="U284" i="93" s="1"/>
  <c r="V284" i="93"/>
  <c r="AC284" i="83" s="1"/>
  <c r="AA284" i="93"/>
  <c r="AE284" i="93"/>
  <c r="B285" i="93"/>
  <c r="J285" i="83" s="1"/>
  <c r="K285" i="83"/>
  <c r="T285" i="93"/>
  <c r="AB285" i="83" s="1"/>
  <c r="V285" i="93"/>
  <c r="AC285" i="83" s="1"/>
  <c r="AA285" i="93"/>
  <c r="AE285" i="93"/>
  <c r="B286" i="93"/>
  <c r="D286" i="93" s="1"/>
  <c r="J286" i="83"/>
  <c r="K286" i="83"/>
  <c r="T286" i="93"/>
  <c r="V286" i="93"/>
  <c r="AC286" i="83" s="1"/>
  <c r="AA286" i="93"/>
  <c r="AE286" i="93"/>
  <c r="B287" i="93"/>
  <c r="D287" i="93" s="1"/>
  <c r="K287" i="83"/>
  <c r="T287" i="93"/>
  <c r="U287" i="93" s="1"/>
  <c r="V287" i="93"/>
  <c r="AC287" i="83" s="1"/>
  <c r="AA287" i="93"/>
  <c r="AE287" i="93"/>
  <c r="B288" i="93"/>
  <c r="J288" i="83" s="1"/>
  <c r="K288" i="83"/>
  <c r="T288" i="93"/>
  <c r="U288" i="93" s="1"/>
  <c r="V288" i="93"/>
  <c r="AC288" i="83" s="1"/>
  <c r="AA288" i="93"/>
  <c r="AE288" i="93"/>
  <c r="B289" i="93"/>
  <c r="D289" i="93" s="1"/>
  <c r="K289" i="83"/>
  <c r="T289" i="93"/>
  <c r="U289" i="93" s="1"/>
  <c r="V289" i="93"/>
  <c r="AC289" i="83" s="1"/>
  <c r="AA289" i="93"/>
  <c r="AE289" i="93"/>
  <c r="B290" i="93"/>
  <c r="D290" i="93" s="1"/>
  <c r="J290" i="83"/>
  <c r="K290" i="83"/>
  <c r="T290" i="93"/>
  <c r="U290" i="93" s="1"/>
  <c r="V290" i="93"/>
  <c r="AC290" i="83" s="1"/>
  <c r="AA290" i="93"/>
  <c r="AE290" i="93"/>
  <c r="B291" i="93"/>
  <c r="C291" i="93" s="1"/>
  <c r="K291" i="83"/>
  <c r="T291" i="93"/>
  <c r="U291" i="93" s="1"/>
  <c r="V291" i="93"/>
  <c r="AC291" i="83" s="1"/>
  <c r="AA291" i="93"/>
  <c r="AE291" i="93"/>
  <c r="B292" i="93"/>
  <c r="C292" i="93" s="1"/>
  <c r="J292" i="83"/>
  <c r="K292" i="83"/>
  <c r="T292" i="93"/>
  <c r="U292" i="93" s="1"/>
  <c r="V292" i="93"/>
  <c r="AC292" i="83" s="1"/>
  <c r="AA292" i="93"/>
  <c r="AE292" i="93"/>
  <c r="B293" i="93"/>
  <c r="D293" i="93" s="1"/>
  <c r="K293" i="83"/>
  <c r="T293" i="93"/>
  <c r="U293" i="93" s="1"/>
  <c r="V293" i="93"/>
  <c r="AC293" i="83" s="1"/>
  <c r="AA293" i="93"/>
  <c r="AE293" i="93"/>
  <c r="B294" i="93"/>
  <c r="J294" i="83" s="1"/>
  <c r="K294" i="83"/>
  <c r="T294" i="93"/>
  <c r="AB294" i="83" s="1"/>
  <c r="V294" i="93"/>
  <c r="AC294" i="83" s="1"/>
  <c r="AA294" i="93"/>
  <c r="AE294" i="93"/>
  <c r="B295" i="93"/>
  <c r="D295" i="93" s="1"/>
  <c r="J295" i="83"/>
  <c r="K295" i="83"/>
  <c r="T295" i="93"/>
  <c r="V295" i="93"/>
  <c r="AC295" i="83" s="1"/>
  <c r="AA295" i="93"/>
  <c r="AE295" i="93"/>
  <c r="B296" i="93"/>
  <c r="C296" i="93" s="1"/>
  <c r="J296" i="83"/>
  <c r="K296" i="83"/>
  <c r="T296" i="93"/>
  <c r="U296" i="93" s="1"/>
  <c r="V296" i="93"/>
  <c r="AC296" i="83" s="1"/>
  <c r="AA296" i="93"/>
  <c r="AE296" i="93"/>
  <c r="B297" i="93"/>
  <c r="J297" i="83" s="1"/>
  <c r="K297" i="83"/>
  <c r="T297" i="93"/>
  <c r="V297" i="93"/>
  <c r="AC297" i="83" s="1"/>
  <c r="AA297" i="93"/>
  <c r="AE297" i="93"/>
  <c r="J298" i="83"/>
  <c r="K298" i="83"/>
  <c r="T298" i="93"/>
  <c r="AB298" i="83" s="1"/>
  <c r="V298" i="93"/>
  <c r="AC298" i="83" s="1"/>
  <c r="AA298" i="93"/>
  <c r="AE298" i="93"/>
  <c r="AA193" i="93"/>
  <c r="AE192" i="93"/>
  <c r="AA192" i="93"/>
  <c r="AE201" i="93"/>
  <c r="AA201" i="93"/>
  <c r="AA202" i="93"/>
  <c r="U202" i="93"/>
  <c r="AA203" i="93"/>
  <c r="B203" i="93"/>
  <c r="V203" i="93" s="1"/>
  <c r="AC203" i="83" s="1"/>
  <c r="U203" i="93"/>
  <c r="AA199" i="93"/>
  <c r="B202" i="93"/>
  <c r="C202" i="93" s="1"/>
  <c r="AD86" i="73"/>
  <c r="AC86" i="73"/>
  <c r="AB86" i="73"/>
  <c r="I193" i="83"/>
  <c r="AH193" i="83" s="1"/>
  <c r="I180" i="83"/>
  <c r="AH180" i="83" s="1"/>
  <c r="I207" i="83"/>
  <c r="I203" i="83"/>
  <c r="AH203" i="83" s="1"/>
  <c r="I202" i="83"/>
  <c r="AH202" i="83" s="1"/>
  <c r="I184" i="83"/>
  <c r="I211" i="83"/>
  <c r="AH211" i="83" s="1"/>
  <c r="I224" i="83"/>
  <c r="AH224" i="83" s="1"/>
  <c r="I225" i="83"/>
  <c r="I226" i="83"/>
  <c r="AH226" i="83" s="1"/>
  <c r="I227" i="83"/>
  <c r="AH227" i="83" s="1"/>
  <c r="I228" i="83"/>
  <c r="AH228" i="83" s="1"/>
  <c r="I229" i="83"/>
  <c r="AH229" i="83" s="1"/>
  <c r="I230" i="83"/>
  <c r="I231" i="83"/>
  <c r="I232" i="83"/>
  <c r="AH232" i="83" s="1"/>
  <c r="I233" i="83"/>
  <c r="AH233" i="83" s="1"/>
  <c r="I234" i="83"/>
  <c r="I235" i="83"/>
  <c r="AH235" i="83" s="1"/>
  <c r="I236" i="83"/>
  <c r="AH236" i="83" s="1"/>
  <c r="I237" i="83"/>
  <c r="I238" i="83"/>
  <c r="AH238" i="83" s="1"/>
  <c r="I239" i="83"/>
  <c r="AH239" i="83" s="1"/>
  <c r="I240" i="83"/>
  <c r="AH240" i="83" s="1"/>
  <c r="I241" i="83"/>
  <c r="AH241" i="83" s="1"/>
  <c r="I242" i="83"/>
  <c r="AH242" i="83" s="1"/>
  <c r="I243" i="83"/>
  <c r="I244" i="83"/>
  <c r="AH244" i="83" s="1"/>
  <c r="I245" i="83"/>
  <c r="AH245" i="83" s="1"/>
  <c r="I246" i="83"/>
  <c r="AH246" i="83" s="1"/>
  <c r="I247" i="83"/>
  <c r="AH247" i="83" s="1"/>
  <c r="I248" i="83"/>
  <c r="AH248" i="83" s="1"/>
  <c r="I249" i="83"/>
  <c r="I250" i="83"/>
  <c r="AH250" i="83" s="1"/>
  <c r="I251" i="83"/>
  <c r="AH251" i="83" s="1"/>
  <c r="I252" i="83"/>
  <c r="I253" i="83"/>
  <c r="AH253" i="83" s="1"/>
  <c r="I254" i="83"/>
  <c r="AH254" i="83" s="1"/>
  <c r="I255" i="83"/>
  <c r="I256" i="83"/>
  <c r="AH256" i="83" s="1"/>
  <c r="I257" i="83"/>
  <c r="AH257" i="83" s="1"/>
  <c r="I258" i="83"/>
  <c r="I259" i="83"/>
  <c r="AH259" i="83" s="1"/>
  <c r="I260" i="83"/>
  <c r="AH260" i="83" s="1"/>
  <c r="I261" i="83"/>
  <c r="I262" i="83"/>
  <c r="AH262" i="83" s="1"/>
  <c r="I263" i="83"/>
  <c r="AH263" i="83" s="1"/>
  <c r="I264" i="83"/>
  <c r="AH264" i="83" s="1"/>
  <c r="I265" i="83"/>
  <c r="AH265" i="83" s="1"/>
  <c r="I266" i="83"/>
  <c r="AH266" i="83" s="1"/>
  <c r="I267" i="83"/>
  <c r="I268" i="83"/>
  <c r="AH268" i="83" s="1"/>
  <c r="I269" i="83"/>
  <c r="AH269" i="83" s="1"/>
  <c r="I270" i="83"/>
  <c r="AH270" i="83" s="1"/>
  <c r="I271" i="83"/>
  <c r="AH271" i="83" s="1"/>
  <c r="I272" i="83"/>
  <c r="AH272" i="83" s="1"/>
  <c r="I273" i="83"/>
  <c r="I274" i="83"/>
  <c r="AH274" i="83" s="1"/>
  <c r="I275" i="83"/>
  <c r="AH275" i="83" s="1"/>
  <c r="I276" i="83"/>
  <c r="AH276" i="83" s="1"/>
  <c r="I277" i="83"/>
  <c r="AH277" i="83" s="1"/>
  <c r="I278" i="83"/>
  <c r="AH278" i="83" s="1"/>
  <c r="I279" i="83"/>
  <c r="I280" i="83"/>
  <c r="AH280" i="83" s="1"/>
  <c r="I281" i="83"/>
  <c r="AH281" i="83" s="1"/>
  <c r="I282" i="83"/>
  <c r="AH282" i="83" s="1"/>
  <c r="I283" i="83"/>
  <c r="AH283" i="83" s="1"/>
  <c r="I284" i="83"/>
  <c r="AH284" i="83" s="1"/>
  <c r="I285" i="83"/>
  <c r="AH285" i="83" s="1"/>
  <c r="I286" i="83"/>
  <c r="AH286" i="83" s="1"/>
  <c r="I287" i="83"/>
  <c r="AH287" i="83" s="1"/>
  <c r="I288" i="83"/>
  <c r="AH288" i="83" s="1"/>
  <c r="I289" i="83"/>
  <c r="AH289" i="83" s="1"/>
  <c r="I290" i="83"/>
  <c r="AH290" i="83" s="1"/>
  <c r="I291" i="83"/>
  <c r="AH291" i="83" s="1"/>
  <c r="I292" i="83"/>
  <c r="AH292" i="83" s="1"/>
  <c r="I293" i="83"/>
  <c r="AH293" i="83" s="1"/>
  <c r="I294" i="83"/>
  <c r="AH294" i="83" s="1"/>
  <c r="I295" i="83"/>
  <c r="AH295" i="83" s="1"/>
  <c r="I296" i="83"/>
  <c r="AH296" i="83" s="1"/>
  <c r="I297" i="83"/>
  <c r="AH297" i="83" s="1"/>
  <c r="I223" i="83"/>
  <c r="AH223" i="83" s="1"/>
  <c r="I219" i="83"/>
  <c r="AH219" i="83" s="1"/>
  <c r="I2" i="83"/>
  <c r="I3" i="83"/>
  <c r="AH3" i="83" s="1"/>
  <c r="I4" i="83"/>
  <c r="I5" i="83"/>
  <c r="I6" i="83"/>
  <c r="I7" i="83"/>
  <c r="AH7" i="83" s="1"/>
  <c r="I8" i="83"/>
  <c r="AH8" i="83" s="1"/>
  <c r="I9" i="83"/>
  <c r="AH9" i="83" s="1"/>
  <c r="I10" i="83"/>
  <c r="AH10" i="83" s="1"/>
  <c r="I11" i="83"/>
  <c r="I12" i="83"/>
  <c r="I13" i="83"/>
  <c r="AH13" i="83" s="1"/>
  <c r="I14" i="83"/>
  <c r="AH14" i="83" s="1"/>
  <c r="I15" i="83"/>
  <c r="AH15" i="83" s="1"/>
  <c r="I16" i="83"/>
  <c r="AH16" i="83" s="1"/>
  <c r="I17" i="83"/>
  <c r="I166" i="83"/>
  <c r="AH166" i="83" s="1"/>
  <c r="I167" i="83"/>
  <c r="AH167" i="83" s="1"/>
  <c r="I168" i="83"/>
  <c r="AH168" i="83" s="1"/>
  <c r="I169" i="83"/>
  <c r="AH169" i="83" s="1"/>
  <c r="I170" i="83"/>
  <c r="AH170" i="83" s="1"/>
  <c r="I171" i="83"/>
  <c r="I172" i="83"/>
  <c r="AH172" i="83" s="1"/>
  <c r="I173" i="83"/>
  <c r="AH173" i="83" s="1"/>
  <c r="I174" i="83"/>
  <c r="AH174" i="83" s="1"/>
  <c r="I175" i="83"/>
  <c r="I176" i="83"/>
  <c r="AH176" i="83" s="1"/>
  <c r="I177" i="83"/>
  <c r="I178" i="83"/>
  <c r="AH178" i="83" s="1"/>
  <c r="I179" i="83"/>
  <c r="AH179" i="83" s="1"/>
  <c r="I181" i="83"/>
  <c r="AH181" i="83" s="1"/>
  <c r="I182" i="83"/>
  <c r="I183" i="83"/>
  <c r="AH183" i="83" s="1"/>
  <c r="I185" i="83"/>
  <c r="I186" i="83"/>
  <c r="AH186" i="83" s="1"/>
  <c r="I187" i="83"/>
  <c r="AH187" i="83" s="1"/>
  <c r="I188" i="83"/>
  <c r="AH188" i="83" s="1"/>
  <c r="I189" i="83"/>
  <c r="AH189" i="83" s="1"/>
  <c r="I190" i="83"/>
  <c r="I191" i="83"/>
  <c r="I192" i="83"/>
  <c r="AH192" i="83" s="1"/>
  <c r="I194" i="83"/>
  <c r="AH194" i="83" s="1"/>
  <c r="I195" i="83"/>
  <c r="AH195" i="83" s="1"/>
  <c r="I196" i="83"/>
  <c r="AH196" i="83" s="1"/>
  <c r="I197" i="83"/>
  <c r="AH197" i="83" s="1"/>
  <c r="I198" i="83"/>
  <c r="I199" i="83"/>
  <c r="AH199" i="83" s="1"/>
  <c r="I200" i="83"/>
  <c r="AH200" i="83" s="1"/>
  <c r="I201" i="83"/>
  <c r="AH201" i="83" s="1"/>
  <c r="I204" i="83"/>
  <c r="AH204" i="83" s="1"/>
  <c r="I205" i="83"/>
  <c r="I206" i="83"/>
  <c r="I208" i="83"/>
  <c r="AH208" i="83" s="1"/>
  <c r="I209" i="83"/>
  <c r="AH209" i="83" s="1"/>
  <c r="I210" i="83"/>
  <c r="AH210" i="83" s="1"/>
  <c r="I212" i="83"/>
  <c r="AH212" i="83" s="1"/>
  <c r="I213" i="83"/>
  <c r="AH213" i="83" s="1"/>
  <c r="I214" i="83"/>
  <c r="I215" i="83"/>
  <c r="AH215" i="83" s="1"/>
  <c r="I216" i="83"/>
  <c r="AH216" i="83" s="1"/>
  <c r="I217" i="83"/>
  <c r="AH217" i="83" s="1"/>
  <c r="I218" i="83"/>
  <c r="AH218" i="83" s="1"/>
  <c r="I220" i="83"/>
  <c r="I221" i="83"/>
  <c r="I222" i="83"/>
  <c r="AH222" i="83" s="1"/>
  <c r="Z86" i="73"/>
  <c r="AD85" i="73"/>
  <c r="AC85" i="73"/>
  <c r="AB85" i="73"/>
  <c r="Z85" i="73"/>
  <c r="AA222" i="93"/>
  <c r="AA214" i="93"/>
  <c r="AA205" i="93"/>
  <c r="AA195" i="93"/>
  <c r="AA196" i="93"/>
  <c r="AA187" i="93"/>
  <c r="AA178" i="93"/>
  <c r="AA217" i="93"/>
  <c r="AA209" i="93"/>
  <c r="AA200" i="93"/>
  <c r="AA191" i="93"/>
  <c r="AA182" i="93"/>
  <c r="AA215" i="93"/>
  <c r="Y184" i="93"/>
  <c r="U184" i="83" s="1"/>
  <c r="Y183" i="93"/>
  <c r="U183" i="83" s="1"/>
  <c r="Y211" i="93"/>
  <c r="U211" i="83" s="1"/>
  <c r="Y210" i="93"/>
  <c r="U210" i="83" s="1"/>
  <c r="BJ301" i="111"/>
  <c r="BK301" i="111"/>
  <c r="BL301" i="111"/>
  <c r="BM301" i="111"/>
  <c r="BN301" i="111"/>
  <c r="BO301" i="111"/>
  <c r="BP301" i="111"/>
  <c r="BQ301" i="111"/>
  <c r="BR301" i="111"/>
  <c r="BJ292" i="111"/>
  <c r="BK292" i="111"/>
  <c r="BL292" i="111"/>
  <c r="BM292" i="111"/>
  <c r="BN292" i="111"/>
  <c r="BO292" i="111"/>
  <c r="BP292" i="111"/>
  <c r="BQ292" i="111"/>
  <c r="BR292" i="111"/>
  <c r="BJ293" i="111"/>
  <c r="BK293" i="111"/>
  <c r="BL293" i="111"/>
  <c r="BM293" i="111"/>
  <c r="BN293" i="111"/>
  <c r="BO293" i="111"/>
  <c r="BP293" i="111"/>
  <c r="BQ293" i="111"/>
  <c r="BR293" i="111"/>
  <c r="BJ294" i="111"/>
  <c r="BK294" i="111"/>
  <c r="BL294" i="111"/>
  <c r="BM294" i="111"/>
  <c r="BN294" i="111"/>
  <c r="BO294" i="111"/>
  <c r="BP294" i="111"/>
  <c r="BQ294" i="111"/>
  <c r="BR294" i="111"/>
  <c r="BJ295" i="111"/>
  <c r="BK295" i="111"/>
  <c r="BL295" i="111"/>
  <c r="BM295" i="111"/>
  <c r="BN295" i="111"/>
  <c r="BO295" i="111"/>
  <c r="BP295" i="111"/>
  <c r="BQ295" i="111"/>
  <c r="BR295" i="111"/>
  <c r="BJ296" i="111"/>
  <c r="BK296" i="111"/>
  <c r="BL296" i="111"/>
  <c r="BM296" i="111"/>
  <c r="BN296" i="111"/>
  <c r="BO296" i="111"/>
  <c r="BP296" i="111"/>
  <c r="BQ296" i="111"/>
  <c r="BR296" i="111"/>
  <c r="BJ297" i="111"/>
  <c r="BK297" i="111"/>
  <c r="BL297" i="111"/>
  <c r="BM297" i="111"/>
  <c r="BN297" i="111"/>
  <c r="BO297" i="111"/>
  <c r="BP297" i="111"/>
  <c r="BQ297" i="111"/>
  <c r="BR297" i="111"/>
  <c r="BJ298" i="111"/>
  <c r="BK298" i="111"/>
  <c r="BL298" i="111"/>
  <c r="BM298" i="111"/>
  <c r="BN298" i="111"/>
  <c r="BO298" i="111"/>
  <c r="BP298" i="111"/>
  <c r="BQ298" i="111"/>
  <c r="BR298" i="111"/>
  <c r="BJ299" i="111"/>
  <c r="BK299" i="111"/>
  <c r="BL299" i="111"/>
  <c r="BM299" i="111"/>
  <c r="BN299" i="111"/>
  <c r="BO299" i="111"/>
  <c r="BP299" i="111"/>
  <c r="BQ299" i="111"/>
  <c r="BR299" i="111"/>
  <c r="BJ300" i="111"/>
  <c r="BK300" i="111"/>
  <c r="BL300" i="111"/>
  <c r="BM300" i="111"/>
  <c r="BN300" i="111"/>
  <c r="BO300" i="111"/>
  <c r="BP300" i="111"/>
  <c r="BQ300" i="111"/>
  <c r="BR300" i="111"/>
  <c r="BJ282" i="111"/>
  <c r="BK282" i="111"/>
  <c r="BL282" i="111"/>
  <c r="BM282" i="111"/>
  <c r="BN282" i="111"/>
  <c r="BO282" i="111"/>
  <c r="BP282" i="111"/>
  <c r="BQ282" i="111"/>
  <c r="BR282" i="111"/>
  <c r="BJ283" i="111"/>
  <c r="BK283" i="111"/>
  <c r="BL283" i="111"/>
  <c r="BM283" i="111"/>
  <c r="BN283" i="111"/>
  <c r="BO283" i="111"/>
  <c r="BP283" i="111"/>
  <c r="BQ283" i="111"/>
  <c r="BR283" i="111"/>
  <c r="BJ284" i="111"/>
  <c r="BK284" i="111"/>
  <c r="BL284" i="111"/>
  <c r="BM284" i="111"/>
  <c r="BN284" i="111"/>
  <c r="BO284" i="111"/>
  <c r="BP284" i="111"/>
  <c r="BQ284" i="111"/>
  <c r="BR284" i="111"/>
  <c r="BJ285" i="111"/>
  <c r="BK285" i="111"/>
  <c r="BL285" i="111"/>
  <c r="BM285" i="111"/>
  <c r="BN285" i="111"/>
  <c r="BO285" i="111"/>
  <c r="BP285" i="111"/>
  <c r="BQ285" i="111"/>
  <c r="BR285" i="111"/>
  <c r="BJ286" i="111"/>
  <c r="BK286" i="111"/>
  <c r="BL286" i="111"/>
  <c r="BM286" i="111"/>
  <c r="BN286" i="111"/>
  <c r="BO286" i="111"/>
  <c r="BP286" i="111"/>
  <c r="BQ286" i="111"/>
  <c r="BR286" i="111"/>
  <c r="BJ287" i="111"/>
  <c r="BK287" i="111"/>
  <c r="BL287" i="111"/>
  <c r="BM287" i="111"/>
  <c r="BN287" i="111"/>
  <c r="BO287" i="111"/>
  <c r="BP287" i="111"/>
  <c r="BQ287" i="111"/>
  <c r="BR287" i="111"/>
  <c r="BJ288" i="111"/>
  <c r="BK288" i="111"/>
  <c r="BL288" i="111"/>
  <c r="BM288" i="111"/>
  <c r="BN288" i="111"/>
  <c r="BO288" i="111"/>
  <c r="BP288" i="111"/>
  <c r="BQ288" i="111"/>
  <c r="BR288" i="111"/>
  <c r="BJ289" i="111"/>
  <c r="BK289" i="111"/>
  <c r="BL289" i="111"/>
  <c r="BM289" i="111"/>
  <c r="BN289" i="111"/>
  <c r="BO289" i="111"/>
  <c r="BP289" i="111"/>
  <c r="BQ289" i="111"/>
  <c r="BR289" i="111"/>
  <c r="BJ290" i="111"/>
  <c r="BK290" i="111"/>
  <c r="BL290" i="111"/>
  <c r="BM290" i="111"/>
  <c r="BN290" i="111"/>
  <c r="BO290" i="111"/>
  <c r="BP290" i="111"/>
  <c r="BQ290" i="111"/>
  <c r="BR290" i="111"/>
  <c r="BJ291" i="111"/>
  <c r="BK291" i="111"/>
  <c r="BL291" i="111"/>
  <c r="BM291" i="111"/>
  <c r="BN291" i="111"/>
  <c r="BO291" i="111"/>
  <c r="BP291" i="111"/>
  <c r="BQ291" i="111"/>
  <c r="BR291" i="111"/>
  <c r="B281" i="83"/>
  <c r="D281" i="83" s="1"/>
  <c r="C281" i="83"/>
  <c r="F281" i="83"/>
  <c r="H281" i="83"/>
  <c r="G3" i="93"/>
  <c r="G4" i="93" s="1"/>
  <c r="M281" i="83"/>
  <c r="N281" i="83"/>
  <c r="O281" i="83"/>
  <c r="K176" i="93"/>
  <c r="K177" i="93" s="1"/>
  <c r="Q281" i="83"/>
  <c r="R281" i="83"/>
  <c r="S281" i="83"/>
  <c r="T281" i="83"/>
  <c r="U281" i="83"/>
  <c r="V281" i="83"/>
  <c r="W281" i="83"/>
  <c r="X281" i="83"/>
  <c r="Y281" i="83"/>
  <c r="Z281" i="83"/>
  <c r="AA281" i="83"/>
  <c r="AD281" i="83"/>
  <c r="AE281" i="83"/>
  <c r="B282" i="83"/>
  <c r="D282" i="83" s="1"/>
  <c r="C282" i="83"/>
  <c r="F282" i="83"/>
  <c r="H282" i="83"/>
  <c r="M282" i="83"/>
  <c r="N282" i="83"/>
  <c r="O282" i="83"/>
  <c r="Q282" i="83"/>
  <c r="R282" i="83"/>
  <c r="S282" i="83"/>
  <c r="T282" i="83"/>
  <c r="U282" i="83"/>
  <c r="V282" i="83"/>
  <c r="W282" i="83"/>
  <c r="X282" i="83"/>
  <c r="Y282" i="83"/>
  <c r="Z282" i="83"/>
  <c r="AA282" i="83"/>
  <c r="AD282" i="83"/>
  <c r="AE282" i="83"/>
  <c r="B283" i="83"/>
  <c r="D283" i="83" s="1"/>
  <c r="C283" i="83"/>
  <c r="F283" i="83"/>
  <c r="H283" i="83"/>
  <c r="M283" i="83"/>
  <c r="N283" i="83"/>
  <c r="O283" i="83"/>
  <c r="Q283" i="83"/>
  <c r="R283" i="83"/>
  <c r="S283" i="83"/>
  <c r="T283" i="83"/>
  <c r="U283" i="83"/>
  <c r="V283" i="83"/>
  <c r="W283" i="83"/>
  <c r="X283" i="83"/>
  <c r="Y283" i="83"/>
  <c r="Z283" i="83"/>
  <c r="AA283" i="83"/>
  <c r="AD283" i="83"/>
  <c r="AE283" i="83"/>
  <c r="B284" i="83"/>
  <c r="D284" i="83" s="1"/>
  <c r="C284" i="83"/>
  <c r="F284" i="83"/>
  <c r="H284" i="83"/>
  <c r="M284" i="83"/>
  <c r="N284" i="83"/>
  <c r="O284" i="83"/>
  <c r="Q284" i="83"/>
  <c r="R284" i="83"/>
  <c r="S284" i="83"/>
  <c r="T284" i="83"/>
  <c r="U284" i="83"/>
  <c r="V284" i="83"/>
  <c r="W284" i="83"/>
  <c r="X284" i="83"/>
  <c r="Y284" i="83"/>
  <c r="Z284" i="83"/>
  <c r="AA284" i="83"/>
  <c r="AD284" i="83"/>
  <c r="AE284" i="83"/>
  <c r="B285" i="83"/>
  <c r="D285" i="83" s="1"/>
  <c r="C285" i="83"/>
  <c r="F285" i="83"/>
  <c r="H285" i="83"/>
  <c r="M285" i="83"/>
  <c r="N285" i="83"/>
  <c r="O285" i="83"/>
  <c r="Q285" i="83"/>
  <c r="R285" i="83"/>
  <c r="S285" i="83"/>
  <c r="T285" i="83"/>
  <c r="U285" i="83"/>
  <c r="V285" i="83"/>
  <c r="W285" i="83"/>
  <c r="X285" i="83"/>
  <c r="Y285" i="83"/>
  <c r="Z285" i="83"/>
  <c r="AA285" i="83"/>
  <c r="AD285" i="83"/>
  <c r="AE285" i="83"/>
  <c r="B286" i="83"/>
  <c r="D286" i="83" s="1"/>
  <c r="C286" i="83"/>
  <c r="F286" i="83"/>
  <c r="H286" i="83"/>
  <c r="M286" i="83"/>
  <c r="N286" i="83"/>
  <c r="O286" i="83"/>
  <c r="Q286" i="83"/>
  <c r="R286" i="83"/>
  <c r="S286" i="83"/>
  <c r="T286" i="83"/>
  <c r="U286" i="83"/>
  <c r="V286" i="83"/>
  <c r="W286" i="83"/>
  <c r="X286" i="83"/>
  <c r="Y286" i="83"/>
  <c r="Z286" i="83"/>
  <c r="AA286" i="83"/>
  <c r="AD286" i="83"/>
  <c r="AE286" i="83"/>
  <c r="J287" i="83"/>
  <c r="B287" i="83"/>
  <c r="D287" i="83" s="1"/>
  <c r="C287" i="83"/>
  <c r="F287" i="83"/>
  <c r="H287" i="83"/>
  <c r="M287" i="83"/>
  <c r="N287" i="83"/>
  <c r="O287" i="83"/>
  <c r="Q287" i="83"/>
  <c r="R287" i="83"/>
  <c r="S287" i="83"/>
  <c r="T287" i="83"/>
  <c r="U287" i="83"/>
  <c r="V287" i="83"/>
  <c r="W287" i="83"/>
  <c r="X287" i="83"/>
  <c r="Y287" i="83"/>
  <c r="Z287" i="83"/>
  <c r="AA287" i="83"/>
  <c r="AD287" i="83"/>
  <c r="AE287" i="83"/>
  <c r="B288" i="83"/>
  <c r="D288" i="83" s="1"/>
  <c r="C288" i="83"/>
  <c r="F288" i="83"/>
  <c r="H288" i="83"/>
  <c r="M288" i="83"/>
  <c r="N288" i="83"/>
  <c r="O288" i="83"/>
  <c r="Q288" i="83"/>
  <c r="R288" i="83"/>
  <c r="S288" i="83"/>
  <c r="T288" i="83"/>
  <c r="U288" i="83"/>
  <c r="V288" i="83"/>
  <c r="W288" i="83"/>
  <c r="X288" i="83"/>
  <c r="Y288" i="83"/>
  <c r="Z288" i="83"/>
  <c r="AA288" i="83"/>
  <c r="AD288" i="83"/>
  <c r="AE288" i="83"/>
  <c r="J289" i="83"/>
  <c r="B289" i="83"/>
  <c r="D289" i="83" s="1"/>
  <c r="C289" i="83"/>
  <c r="F289" i="83"/>
  <c r="H289" i="83"/>
  <c r="M289" i="83"/>
  <c r="N289" i="83"/>
  <c r="O289" i="83"/>
  <c r="Q289" i="83"/>
  <c r="R289" i="83"/>
  <c r="S289" i="83"/>
  <c r="T289" i="83"/>
  <c r="U289" i="83"/>
  <c r="V289" i="83"/>
  <c r="W289" i="83"/>
  <c r="X289" i="83"/>
  <c r="Y289" i="83"/>
  <c r="Z289" i="83"/>
  <c r="AA289" i="83"/>
  <c r="AD289" i="83"/>
  <c r="AE289" i="83"/>
  <c r="B290" i="83"/>
  <c r="D290" i="83" s="1"/>
  <c r="C290" i="83"/>
  <c r="F290" i="83"/>
  <c r="H290" i="83"/>
  <c r="M290" i="83"/>
  <c r="N290" i="83"/>
  <c r="O290" i="83"/>
  <c r="Q290" i="83"/>
  <c r="R290" i="83"/>
  <c r="S290" i="83"/>
  <c r="T290" i="83"/>
  <c r="U290" i="83"/>
  <c r="V290" i="83"/>
  <c r="W290" i="83"/>
  <c r="X290" i="83"/>
  <c r="Y290" i="83"/>
  <c r="Z290" i="83"/>
  <c r="AA290" i="83"/>
  <c r="AD290" i="83"/>
  <c r="AE290" i="83"/>
  <c r="J291" i="83"/>
  <c r="B291" i="83"/>
  <c r="D291" i="83" s="1"/>
  <c r="C291" i="83"/>
  <c r="F291" i="83"/>
  <c r="H291" i="83"/>
  <c r="M291" i="83"/>
  <c r="N291" i="83"/>
  <c r="O291" i="83"/>
  <c r="Q291" i="83"/>
  <c r="R291" i="83"/>
  <c r="S291" i="83"/>
  <c r="T291" i="83"/>
  <c r="U291" i="83"/>
  <c r="V291" i="83"/>
  <c r="W291" i="83"/>
  <c r="X291" i="83"/>
  <c r="Y291" i="83"/>
  <c r="Z291" i="83"/>
  <c r="AA291" i="83"/>
  <c r="AD291" i="83"/>
  <c r="AE291" i="83"/>
  <c r="B292" i="83"/>
  <c r="D292" i="83" s="1"/>
  <c r="C292" i="83"/>
  <c r="F292" i="83"/>
  <c r="H292" i="83"/>
  <c r="M292" i="83"/>
  <c r="N292" i="83"/>
  <c r="O292" i="83"/>
  <c r="Q292" i="83"/>
  <c r="R292" i="83"/>
  <c r="S292" i="83"/>
  <c r="T292" i="83"/>
  <c r="U292" i="83"/>
  <c r="V292" i="83"/>
  <c r="W292" i="83"/>
  <c r="X292" i="83"/>
  <c r="Y292" i="83"/>
  <c r="Z292" i="83"/>
  <c r="AA292" i="83"/>
  <c r="AD292" i="83"/>
  <c r="AE292" i="83"/>
  <c r="J293" i="83"/>
  <c r="B293" i="83"/>
  <c r="D293" i="83" s="1"/>
  <c r="C293" i="83"/>
  <c r="F293" i="83"/>
  <c r="H293" i="83"/>
  <c r="M293" i="83"/>
  <c r="N293" i="83"/>
  <c r="O293" i="83"/>
  <c r="Q293" i="83"/>
  <c r="R293" i="83"/>
  <c r="S293" i="83"/>
  <c r="T293" i="83"/>
  <c r="U293" i="83"/>
  <c r="V293" i="83"/>
  <c r="W293" i="83"/>
  <c r="X293" i="83"/>
  <c r="Y293" i="83"/>
  <c r="Z293" i="83"/>
  <c r="AA293" i="83"/>
  <c r="AD293" i="83"/>
  <c r="AE293" i="83"/>
  <c r="B294" i="83"/>
  <c r="D294" i="83" s="1"/>
  <c r="C294" i="83"/>
  <c r="F294" i="83"/>
  <c r="H294" i="83"/>
  <c r="M294" i="83"/>
  <c r="N294" i="83"/>
  <c r="O294" i="83"/>
  <c r="Q294" i="83"/>
  <c r="R294" i="83"/>
  <c r="S294" i="83"/>
  <c r="T294" i="83"/>
  <c r="U294" i="83"/>
  <c r="V294" i="83"/>
  <c r="W294" i="83"/>
  <c r="X294" i="83"/>
  <c r="Y294" i="83"/>
  <c r="Z294" i="83"/>
  <c r="AA294" i="83"/>
  <c r="AD294" i="83"/>
  <c r="AE294" i="83"/>
  <c r="B295" i="83"/>
  <c r="D295" i="83" s="1"/>
  <c r="C295" i="83"/>
  <c r="F295" i="83"/>
  <c r="H295" i="83"/>
  <c r="M295" i="83"/>
  <c r="N295" i="83"/>
  <c r="O295" i="83"/>
  <c r="Q295" i="83"/>
  <c r="R295" i="83"/>
  <c r="S295" i="83"/>
  <c r="T295" i="83"/>
  <c r="U295" i="83"/>
  <c r="V295" i="83"/>
  <c r="W295" i="83"/>
  <c r="X295" i="83"/>
  <c r="Y295" i="83"/>
  <c r="Z295" i="83"/>
  <c r="AA295" i="83"/>
  <c r="AD295" i="83"/>
  <c r="AE295" i="83"/>
  <c r="B296" i="83"/>
  <c r="D296" i="83" s="1"/>
  <c r="C296" i="83"/>
  <c r="F296" i="83"/>
  <c r="H296" i="83"/>
  <c r="M296" i="83"/>
  <c r="N296" i="83"/>
  <c r="O296" i="83"/>
  <c r="Q296" i="83"/>
  <c r="R296" i="83"/>
  <c r="S296" i="83"/>
  <c r="T296" i="83"/>
  <c r="U296" i="83"/>
  <c r="V296" i="83"/>
  <c r="W296" i="83"/>
  <c r="X296" i="83"/>
  <c r="Y296" i="83"/>
  <c r="Z296" i="83"/>
  <c r="AA296" i="83"/>
  <c r="AD296" i="83"/>
  <c r="AE296" i="83"/>
  <c r="B297" i="83"/>
  <c r="D297" i="83" s="1"/>
  <c r="C297" i="83"/>
  <c r="F297" i="83"/>
  <c r="H297" i="83"/>
  <c r="M297" i="83"/>
  <c r="N297" i="83"/>
  <c r="O297" i="83"/>
  <c r="Q297" i="83"/>
  <c r="R297" i="83"/>
  <c r="S297" i="83"/>
  <c r="T297" i="83"/>
  <c r="U297" i="83"/>
  <c r="V297" i="83"/>
  <c r="W297" i="83"/>
  <c r="X297" i="83"/>
  <c r="Y297" i="83"/>
  <c r="Z297" i="83"/>
  <c r="AA297" i="83"/>
  <c r="AD297" i="83"/>
  <c r="AE297" i="83"/>
  <c r="B42" i="83"/>
  <c r="B43" i="93"/>
  <c r="Q43" i="93" s="1"/>
  <c r="B43" i="83"/>
  <c r="T43" i="93"/>
  <c r="AB43" i="83" s="1"/>
  <c r="B44" i="83"/>
  <c r="B45" i="93"/>
  <c r="V45" i="93" s="1"/>
  <c r="AC45" i="83" s="1"/>
  <c r="B45" i="83"/>
  <c r="T45" i="93"/>
  <c r="AB45" i="83" s="1"/>
  <c r="B46" i="93"/>
  <c r="R46" i="93" s="1"/>
  <c r="B46" i="83"/>
  <c r="T46" i="93"/>
  <c r="AB46" i="83" s="1"/>
  <c r="B47" i="83"/>
  <c r="B48" i="83"/>
  <c r="T48" i="93"/>
  <c r="AB48" i="83" s="1"/>
  <c r="B48" i="93"/>
  <c r="V48" i="93" s="1"/>
  <c r="AC48" i="83" s="1"/>
  <c r="B49" i="83"/>
  <c r="V49" i="93"/>
  <c r="AC49" i="83" s="1"/>
  <c r="B50" i="93"/>
  <c r="V50" i="93" s="1"/>
  <c r="AC50" i="83" s="1"/>
  <c r="B50" i="83"/>
  <c r="T50" i="93"/>
  <c r="AB50" i="83" s="1"/>
  <c r="B51" i="93"/>
  <c r="R51" i="93" s="1"/>
  <c r="B51" i="83"/>
  <c r="T51" i="93"/>
  <c r="AB51" i="83" s="1"/>
  <c r="B52" i="83"/>
  <c r="B53" i="83"/>
  <c r="B54" i="93"/>
  <c r="V54" i="93" s="1"/>
  <c r="AC54" i="83" s="1"/>
  <c r="B54" i="83"/>
  <c r="T54" i="93"/>
  <c r="AB54" i="83" s="1"/>
  <c r="B55" i="83"/>
  <c r="B56" i="93"/>
  <c r="Q56" i="93" s="1"/>
  <c r="B56" i="83"/>
  <c r="T56" i="93"/>
  <c r="AB56" i="83" s="1"/>
  <c r="B57" i="93"/>
  <c r="R57" i="93" s="1"/>
  <c r="S57" i="93" s="1"/>
  <c r="K57" i="83" s="1"/>
  <c r="B57" i="83"/>
  <c r="T57" i="93"/>
  <c r="AB57" i="83" s="1"/>
  <c r="B58" i="83"/>
  <c r="B59" i="83"/>
  <c r="B60" i="83"/>
  <c r="B61" i="93"/>
  <c r="D61" i="93" s="1"/>
  <c r="B61" i="83"/>
  <c r="T61" i="93"/>
  <c r="AB61" i="83" s="1"/>
  <c r="B62" i="93"/>
  <c r="B62" i="83"/>
  <c r="T62" i="93"/>
  <c r="AB62" i="83" s="1"/>
  <c r="B63" i="93"/>
  <c r="Q63" i="93" s="1"/>
  <c r="B63" i="83"/>
  <c r="B64" i="83"/>
  <c r="B65" i="83"/>
  <c r="V65" i="93"/>
  <c r="AC65" i="83" s="1"/>
  <c r="B66" i="83"/>
  <c r="B67" i="83"/>
  <c r="B68" i="93"/>
  <c r="Q68" i="93" s="1"/>
  <c r="J68" i="83" s="1"/>
  <c r="B68" i="83"/>
  <c r="T68" i="93"/>
  <c r="AB68" i="83" s="1"/>
  <c r="B69" i="93"/>
  <c r="B69" i="83"/>
  <c r="T69" i="93"/>
  <c r="AB69" i="83" s="1"/>
  <c r="B70" i="83"/>
  <c r="B71" i="83"/>
  <c r="T71" i="93"/>
  <c r="AB71" i="83" s="1"/>
  <c r="B71" i="93"/>
  <c r="V71" i="93" s="1"/>
  <c r="AC71" i="83" s="1"/>
  <c r="B72" i="83"/>
  <c r="V72" i="93"/>
  <c r="AC72" i="83" s="1"/>
  <c r="B73" i="93"/>
  <c r="V73" i="93" s="1"/>
  <c r="AC73" i="83" s="1"/>
  <c r="B73" i="83"/>
  <c r="T73" i="93"/>
  <c r="AB73" i="83" s="1"/>
  <c r="B74" i="93"/>
  <c r="B74" i="83"/>
  <c r="T74" i="93"/>
  <c r="AB74" i="83" s="1"/>
  <c r="A75" i="83"/>
  <c r="B75" i="83"/>
  <c r="B76" i="83"/>
  <c r="B77" i="93"/>
  <c r="Q77" i="93" s="1"/>
  <c r="B77" i="83"/>
  <c r="T77" i="93"/>
  <c r="AB77" i="83" s="1"/>
  <c r="B78" i="93"/>
  <c r="V78" i="93" s="1"/>
  <c r="AC78" i="83" s="1"/>
  <c r="B78" i="83"/>
  <c r="T78" i="93"/>
  <c r="AB78" i="83" s="1"/>
  <c r="B79" i="93"/>
  <c r="R79" i="93" s="1"/>
  <c r="B79" i="83"/>
  <c r="T79" i="93"/>
  <c r="AB79" i="83" s="1"/>
  <c r="B80" i="83"/>
  <c r="A81" i="83"/>
  <c r="B81" i="83"/>
  <c r="T81" i="93"/>
  <c r="AB81" i="83" s="1"/>
  <c r="B81" i="93"/>
  <c r="V81" i="93" s="1"/>
  <c r="AC81" i="83" s="1"/>
  <c r="B82" i="93"/>
  <c r="V82" i="93" s="1"/>
  <c r="AC82" i="83" s="1"/>
  <c r="B82" i="83"/>
  <c r="T82" i="93"/>
  <c r="AB82" i="83" s="1"/>
  <c r="B83" i="93"/>
  <c r="R83" i="93" s="1"/>
  <c r="B83" i="83"/>
  <c r="T83" i="93"/>
  <c r="AB83" i="83" s="1"/>
  <c r="B84" i="83"/>
  <c r="T84" i="93"/>
  <c r="AB84" i="83" s="1"/>
  <c r="B84" i="93"/>
  <c r="V84" i="93" s="1"/>
  <c r="AC84" i="83" s="1"/>
  <c r="B85" i="83"/>
  <c r="B86" i="93"/>
  <c r="Q86" i="93" s="1"/>
  <c r="J86" i="83" s="1"/>
  <c r="B86" i="83"/>
  <c r="T86" i="93"/>
  <c r="AB86" i="83" s="1"/>
  <c r="B87" i="93"/>
  <c r="B87" i="83"/>
  <c r="T87" i="93"/>
  <c r="AB87" i="83" s="1"/>
  <c r="B88" i="93"/>
  <c r="V88" i="93" s="1"/>
  <c r="AC88" i="83" s="1"/>
  <c r="B88" i="83"/>
  <c r="T88" i="93"/>
  <c r="AB88" i="83" s="1"/>
  <c r="A89" i="83"/>
  <c r="B89" i="83"/>
  <c r="V89" i="93"/>
  <c r="AC89" i="83" s="1"/>
  <c r="B90" i="93"/>
  <c r="Q90" i="93" s="1"/>
  <c r="J90" i="83" s="1"/>
  <c r="B90" i="83"/>
  <c r="T90" i="93"/>
  <c r="AB90" i="83" s="1"/>
  <c r="B91" i="93"/>
  <c r="B91" i="83"/>
  <c r="T91" i="93"/>
  <c r="AB91" i="83" s="1"/>
  <c r="B92" i="83"/>
  <c r="V92" i="93"/>
  <c r="AC92" i="83" s="1"/>
  <c r="A93" i="83"/>
  <c r="B93" i="83"/>
  <c r="T93" i="93"/>
  <c r="AB93" i="83" s="1"/>
  <c r="B93" i="93"/>
  <c r="V93" i="93" s="1"/>
  <c r="AC93" i="83" s="1"/>
  <c r="B94" i="83"/>
  <c r="B95" i="93"/>
  <c r="C95" i="93" s="1"/>
  <c r="B95" i="83"/>
  <c r="T95" i="93"/>
  <c r="AB95" i="83" s="1"/>
  <c r="B96" i="93"/>
  <c r="B96" i="83"/>
  <c r="T96" i="93"/>
  <c r="AB96" i="83" s="1"/>
  <c r="A97" i="83"/>
  <c r="B97" i="83"/>
  <c r="B98" i="93"/>
  <c r="Q98" i="93" s="1"/>
  <c r="B98" i="83"/>
  <c r="B99" i="93"/>
  <c r="V99" i="93" s="1"/>
  <c r="AC99" i="83" s="1"/>
  <c r="B99" i="83"/>
  <c r="T99" i="93"/>
  <c r="AB99" i="83" s="1"/>
  <c r="B100" i="93"/>
  <c r="D100" i="93" s="1"/>
  <c r="B100" i="83"/>
  <c r="T100" i="93"/>
  <c r="AB100" i="83" s="1"/>
  <c r="A101" i="83"/>
  <c r="B101" i="83"/>
  <c r="B102" i="83"/>
  <c r="B103" i="83"/>
  <c r="T103" i="93"/>
  <c r="AB103" i="83" s="1"/>
  <c r="B103" i="93"/>
  <c r="V103" i="93" s="1"/>
  <c r="AC103" i="83" s="1"/>
  <c r="B104" i="93"/>
  <c r="V104" i="93" s="1"/>
  <c r="AC104" i="83" s="1"/>
  <c r="B104" i="83"/>
  <c r="T104" i="93"/>
  <c r="AB104" i="83" s="1"/>
  <c r="B105" i="93"/>
  <c r="B105" i="83"/>
  <c r="T105" i="93"/>
  <c r="AB105" i="83" s="1"/>
  <c r="B106" i="83"/>
  <c r="A107" i="83"/>
  <c r="B107" i="83"/>
  <c r="T107" i="93"/>
  <c r="AB107" i="83" s="1"/>
  <c r="B107" i="93"/>
  <c r="V107" i="93" s="1"/>
  <c r="AC107" i="83" s="1"/>
  <c r="B108" i="93"/>
  <c r="Q108" i="93" s="1"/>
  <c r="J108" i="83" s="1"/>
  <c r="B108" i="83"/>
  <c r="T108" i="93"/>
  <c r="AB108" i="83" s="1"/>
  <c r="B109" i="93"/>
  <c r="B109" i="83"/>
  <c r="T109" i="93"/>
  <c r="AB109" i="83" s="1"/>
  <c r="A110" i="83"/>
  <c r="B110" i="83"/>
  <c r="T110" i="93"/>
  <c r="AB110" i="83" s="1"/>
  <c r="B110" i="93"/>
  <c r="V110" i="93" s="1"/>
  <c r="AC110" i="83" s="1"/>
  <c r="A111" i="83"/>
  <c r="B111" i="83"/>
  <c r="B112" i="93"/>
  <c r="Q112" i="93" s="1"/>
  <c r="J112" i="83" s="1"/>
  <c r="B112" i="83"/>
  <c r="T112" i="93"/>
  <c r="AB112" i="83" s="1"/>
  <c r="B113" i="93"/>
  <c r="B113" i="83"/>
  <c r="T113" i="93"/>
  <c r="AB113" i="83" s="1"/>
  <c r="B114" i="93"/>
  <c r="Q114" i="93" s="1"/>
  <c r="B114" i="83"/>
  <c r="T114" i="93"/>
  <c r="AB114" i="83" s="1"/>
  <c r="B115" i="83"/>
  <c r="B115" i="93"/>
  <c r="V115" i="93" s="1"/>
  <c r="AC115" i="83" s="1"/>
  <c r="B116" i="93"/>
  <c r="V116" i="93" s="1"/>
  <c r="AC116" i="83" s="1"/>
  <c r="B116" i="83"/>
  <c r="T116" i="93"/>
  <c r="AB116" i="83" s="1"/>
  <c r="B117" i="93"/>
  <c r="D117" i="93" s="1"/>
  <c r="B117" i="83"/>
  <c r="T117" i="93"/>
  <c r="AB117" i="83" s="1"/>
  <c r="B118" i="83"/>
  <c r="A119" i="83"/>
  <c r="B119" i="83"/>
  <c r="T119" i="93"/>
  <c r="AB119" i="83" s="1"/>
  <c r="B119" i="93"/>
  <c r="V119" i="93" s="1"/>
  <c r="AC119" i="83" s="1"/>
  <c r="B120" i="83"/>
  <c r="B121" i="93"/>
  <c r="Q121" i="93" s="1"/>
  <c r="J121" i="83" s="1"/>
  <c r="B121" i="83"/>
  <c r="T121" i="93"/>
  <c r="AB121" i="83" s="1"/>
  <c r="B122" i="93"/>
  <c r="B122" i="83"/>
  <c r="T122" i="93"/>
  <c r="AB122" i="83" s="1"/>
  <c r="B123" i="93"/>
  <c r="Q123" i="93" s="1"/>
  <c r="B123" i="83"/>
  <c r="B124" i="83"/>
  <c r="B125" i="93"/>
  <c r="V125" i="93" s="1"/>
  <c r="AC125" i="83" s="1"/>
  <c r="B125" i="83"/>
  <c r="T125" i="93"/>
  <c r="AB125" i="83" s="1"/>
  <c r="B126" i="93"/>
  <c r="R126" i="93" s="1"/>
  <c r="B126" i="83"/>
  <c r="T126" i="93"/>
  <c r="AB126" i="83" s="1"/>
  <c r="B127" i="83"/>
  <c r="A128" i="83"/>
  <c r="B128" i="83"/>
  <c r="B129" i="93"/>
  <c r="V129" i="93" s="1"/>
  <c r="AC129" i="83" s="1"/>
  <c r="B129" i="83"/>
  <c r="T129" i="93"/>
  <c r="AB129" i="83" s="1"/>
  <c r="B130" i="93"/>
  <c r="Q130" i="93" s="1"/>
  <c r="J130" i="83" s="1"/>
  <c r="B130" i="83"/>
  <c r="T130" i="93"/>
  <c r="AB130" i="83" s="1"/>
  <c r="B131" i="93"/>
  <c r="D131" i="93" s="1"/>
  <c r="B131" i="83"/>
  <c r="T131" i="93"/>
  <c r="AB131" i="83" s="1"/>
  <c r="B132" i="93"/>
  <c r="D132" i="93" s="1"/>
  <c r="B132" i="83"/>
  <c r="T132" i="93"/>
  <c r="AB132" i="83" s="1"/>
  <c r="B133" i="93"/>
  <c r="Q133" i="93" s="1"/>
  <c r="B133" i="83"/>
  <c r="T133" i="93"/>
  <c r="AB133" i="83" s="1"/>
  <c r="A134" i="83"/>
  <c r="B134" i="83"/>
  <c r="V134" i="93"/>
  <c r="AC134" i="83" s="1"/>
  <c r="B135" i="93"/>
  <c r="D135" i="93" s="1"/>
  <c r="B135" i="83"/>
  <c r="T135" i="93"/>
  <c r="AB135" i="83" s="1"/>
  <c r="B136" i="93"/>
  <c r="B136" i="83"/>
  <c r="T136" i="93"/>
  <c r="AB136" i="83" s="1"/>
  <c r="A137" i="83"/>
  <c r="B137" i="83"/>
  <c r="B138" i="93"/>
  <c r="C138" i="93" s="1"/>
  <c r="B138" i="83"/>
  <c r="T138" i="93"/>
  <c r="AB138" i="83" s="1"/>
  <c r="B139" i="93"/>
  <c r="Q139" i="93" s="1"/>
  <c r="B139" i="83"/>
  <c r="T139" i="93"/>
  <c r="AB139" i="83" s="1"/>
  <c r="B140" i="93"/>
  <c r="B140" i="83"/>
  <c r="T140" i="93"/>
  <c r="AB140" i="83" s="1"/>
  <c r="B141" i="93"/>
  <c r="C141" i="93" s="1"/>
  <c r="B141" i="83"/>
  <c r="T141" i="93"/>
  <c r="AB141" i="83" s="1"/>
  <c r="B142" i="83"/>
  <c r="V142" i="93"/>
  <c r="AC142" i="83" s="1"/>
  <c r="B143" i="93"/>
  <c r="V143" i="93" s="1"/>
  <c r="AC143" i="83" s="1"/>
  <c r="B143" i="83"/>
  <c r="T143" i="93"/>
  <c r="AB143" i="83" s="1"/>
  <c r="B144" i="93"/>
  <c r="B144" i="83"/>
  <c r="T144" i="93"/>
  <c r="AB144" i="83" s="1"/>
  <c r="B145" i="83"/>
  <c r="T145" i="93"/>
  <c r="AB145" i="83" s="1"/>
  <c r="B145" i="93"/>
  <c r="V145" i="93" s="1"/>
  <c r="AC145" i="83" s="1"/>
  <c r="A146" i="83"/>
  <c r="B146" i="83"/>
  <c r="B147" i="93"/>
  <c r="C147" i="93" s="1"/>
  <c r="B147" i="83"/>
  <c r="T147" i="93"/>
  <c r="AB147" i="83" s="1"/>
  <c r="B148" i="93"/>
  <c r="B148" i="83"/>
  <c r="T148" i="93"/>
  <c r="AB148" i="83" s="1"/>
  <c r="B149" i="83"/>
  <c r="B150" i="83"/>
  <c r="T150" i="93"/>
  <c r="AB150" i="83" s="1"/>
  <c r="B150" i="93"/>
  <c r="V150" i="93" s="1"/>
  <c r="AC150" i="83" s="1"/>
  <c r="B151" i="93"/>
  <c r="Q151" i="93" s="1"/>
  <c r="B151" i="83"/>
  <c r="T151" i="93"/>
  <c r="AB151" i="83" s="1"/>
  <c r="B152" i="93"/>
  <c r="B152" i="83"/>
  <c r="T152" i="93"/>
  <c r="AB152" i="83" s="1"/>
  <c r="A153" i="83"/>
  <c r="B153" i="83"/>
  <c r="B154" i="83"/>
  <c r="A155" i="83"/>
  <c r="B155" i="83"/>
  <c r="T155" i="93"/>
  <c r="AB155" i="83" s="1"/>
  <c r="B155" i="93"/>
  <c r="V155" i="93" s="1"/>
  <c r="AC155" i="83" s="1"/>
  <c r="B156" i="93"/>
  <c r="V156" i="93" s="1"/>
  <c r="AC156" i="83" s="1"/>
  <c r="B156" i="83"/>
  <c r="T156" i="93"/>
  <c r="AB156" i="83" s="1"/>
  <c r="B157" i="93"/>
  <c r="B157" i="83"/>
  <c r="T157" i="93"/>
  <c r="AB157" i="83" s="1"/>
  <c r="A158" i="83"/>
  <c r="B158" i="83"/>
  <c r="T158" i="93"/>
  <c r="AB158" i="83" s="1"/>
  <c r="B158" i="93"/>
  <c r="V158" i="93" s="1"/>
  <c r="AC158" i="83" s="1"/>
  <c r="B159" i="93"/>
  <c r="V159" i="93" s="1"/>
  <c r="AC159" i="83" s="1"/>
  <c r="B159" i="83"/>
  <c r="T159" i="93"/>
  <c r="AB159" i="83" s="1"/>
  <c r="B160" i="83"/>
  <c r="B161" i="93"/>
  <c r="Q161" i="93" s="1"/>
  <c r="B161" i="83"/>
  <c r="T161" i="93"/>
  <c r="AB161" i="83" s="1"/>
  <c r="B162" i="93"/>
  <c r="B162" i="83"/>
  <c r="T162" i="93"/>
  <c r="AB162" i="83" s="1"/>
  <c r="A163" i="83"/>
  <c r="B163" i="83"/>
  <c r="A164" i="83"/>
  <c r="B164" i="83"/>
  <c r="T164" i="93"/>
  <c r="AB164" i="83" s="1"/>
  <c r="B164" i="93"/>
  <c r="C164" i="93" s="1"/>
  <c r="B165" i="93"/>
  <c r="D165" i="93" s="1"/>
  <c r="B165" i="83"/>
  <c r="T165" i="93"/>
  <c r="AB165" i="83" s="1"/>
  <c r="B166" i="93"/>
  <c r="D166" i="93" s="1"/>
  <c r="B166" i="83"/>
  <c r="D166" i="83" s="1"/>
  <c r="C166" i="83"/>
  <c r="F166" i="83"/>
  <c r="H166" i="83"/>
  <c r="L166" i="83"/>
  <c r="N166" i="83"/>
  <c r="O166" i="83"/>
  <c r="P166" i="83"/>
  <c r="Q166" i="83"/>
  <c r="R166" i="83"/>
  <c r="S166" i="83"/>
  <c r="T166" i="83"/>
  <c r="U166" i="83"/>
  <c r="V166" i="83"/>
  <c r="W166" i="83"/>
  <c r="X166" i="83"/>
  <c r="Y166" i="83"/>
  <c r="Z166" i="83"/>
  <c r="AA166" i="83"/>
  <c r="T166" i="93"/>
  <c r="AB166" i="83" s="1"/>
  <c r="AD166" i="83"/>
  <c r="AE166" i="83"/>
  <c r="J167" i="83"/>
  <c r="B167" i="83"/>
  <c r="E167" i="83" s="1"/>
  <c r="C167" i="83"/>
  <c r="F167" i="83"/>
  <c r="H167" i="83"/>
  <c r="K167" i="83"/>
  <c r="L167" i="83"/>
  <c r="N167" i="83"/>
  <c r="O167" i="83"/>
  <c r="P167" i="83"/>
  <c r="Q167" i="83"/>
  <c r="R167" i="83"/>
  <c r="S167" i="83"/>
  <c r="T167" i="83"/>
  <c r="U167" i="83"/>
  <c r="V167" i="83"/>
  <c r="W167" i="83"/>
  <c r="X167" i="83"/>
  <c r="Y167" i="83"/>
  <c r="Z167" i="83"/>
  <c r="AA167" i="83"/>
  <c r="T167" i="93"/>
  <c r="AB167" i="83" s="1"/>
  <c r="B167" i="93"/>
  <c r="V167" i="93" s="1"/>
  <c r="AC167" i="83" s="1"/>
  <c r="AD167" i="83"/>
  <c r="AE167" i="83"/>
  <c r="J168" i="83"/>
  <c r="B168" i="83"/>
  <c r="C168" i="83"/>
  <c r="F168" i="83"/>
  <c r="H168" i="83"/>
  <c r="K168" i="83"/>
  <c r="L168" i="83"/>
  <c r="N168" i="83"/>
  <c r="O168" i="83"/>
  <c r="P168" i="83"/>
  <c r="Q168" i="83"/>
  <c r="R168" i="83"/>
  <c r="S168" i="83"/>
  <c r="T168" i="83"/>
  <c r="U168" i="83"/>
  <c r="V168" i="83"/>
  <c r="W168" i="83"/>
  <c r="X168" i="83"/>
  <c r="Y168" i="83"/>
  <c r="Z168" i="83"/>
  <c r="AA168" i="83"/>
  <c r="AB168" i="83"/>
  <c r="V168" i="93"/>
  <c r="AC168" i="83" s="1"/>
  <c r="AD168" i="83"/>
  <c r="AE168" i="83"/>
  <c r="B169" i="93"/>
  <c r="V169" i="93" s="1"/>
  <c r="AC169" i="83" s="1"/>
  <c r="B169" i="83"/>
  <c r="D169" i="83" s="1"/>
  <c r="C169" i="83"/>
  <c r="F169" i="83"/>
  <c r="H169" i="83"/>
  <c r="K169" i="83"/>
  <c r="L169" i="83"/>
  <c r="N169" i="83"/>
  <c r="O169" i="83"/>
  <c r="P169" i="83"/>
  <c r="Q169" i="83"/>
  <c r="R169" i="83"/>
  <c r="S169" i="83"/>
  <c r="T169" i="83"/>
  <c r="U169" i="83"/>
  <c r="V169" i="83"/>
  <c r="W169" i="83"/>
  <c r="X169" i="83"/>
  <c r="Y169" i="83"/>
  <c r="Z169" i="83"/>
  <c r="AA169" i="83"/>
  <c r="T169" i="93"/>
  <c r="AB169" i="83" s="1"/>
  <c r="AD169" i="83"/>
  <c r="AE169" i="83"/>
  <c r="B170" i="93"/>
  <c r="B170" i="83"/>
  <c r="D170" i="83" s="1"/>
  <c r="C170" i="83"/>
  <c r="F170" i="83"/>
  <c r="H170" i="83"/>
  <c r="L170" i="83"/>
  <c r="N170" i="83"/>
  <c r="O170" i="83"/>
  <c r="P170" i="83"/>
  <c r="Q170" i="83"/>
  <c r="R170" i="83"/>
  <c r="S170" i="83"/>
  <c r="T170" i="83"/>
  <c r="U170" i="83"/>
  <c r="V170" i="83"/>
  <c r="W170" i="83"/>
  <c r="X170" i="83"/>
  <c r="Y170" i="83"/>
  <c r="Z170" i="83"/>
  <c r="AA170" i="83"/>
  <c r="T170" i="93"/>
  <c r="AB170" i="83" s="1"/>
  <c r="AD170" i="83"/>
  <c r="AE170" i="83"/>
  <c r="J171" i="83"/>
  <c r="A171" i="83" s="1"/>
  <c r="B171" i="83"/>
  <c r="C171" i="83"/>
  <c r="F171" i="83"/>
  <c r="H171" i="83"/>
  <c r="K171" i="83"/>
  <c r="L171" i="83"/>
  <c r="N171" i="83"/>
  <c r="O171" i="83"/>
  <c r="P171" i="83"/>
  <c r="Q171" i="83"/>
  <c r="R171" i="83"/>
  <c r="S171" i="83"/>
  <c r="T171" i="83"/>
  <c r="U171" i="83"/>
  <c r="V171" i="83"/>
  <c r="W171" i="83"/>
  <c r="X171" i="83"/>
  <c r="Y171" i="83"/>
  <c r="Z171" i="83"/>
  <c r="AA171" i="83"/>
  <c r="T171" i="93"/>
  <c r="AB171" i="83" s="1"/>
  <c r="B171" i="93"/>
  <c r="V171" i="93" s="1"/>
  <c r="AC171" i="83" s="1"/>
  <c r="AD171" i="83"/>
  <c r="AE171" i="83"/>
  <c r="AH171" i="83"/>
  <c r="J172" i="83"/>
  <c r="B172" i="83"/>
  <c r="C172" i="83"/>
  <c r="F172" i="83"/>
  <c r="H172" i="83"/>
  <c r="K172" i="83"/>
  <c r="L172" i="83"/>
  <c r="N172" i="83"/>
  <c r="O172" i="83"/>
  <c r="P172" i="83"/>
  <c r="Q172" i="83"/>
  <c r="R172" i="83"/>
  <c r="S172" i="83"/>
  <c r="T172" i="83"/>
  <c r="U172" i="83"/>
  <c r="V172" i="83"/>
  <c r="W172" i="83"/>
  <c r="X172" i="83"/>
  <c r="Y172" i="83"/>
  <c r="Z172" i="83"/>
  <c r="AA172" i="83"/>
  <c r="AB172" i="83"/>
  <c r="AC172" i="83"/>
  <c r="AD172" i="83"/>
  <c r="AE172" i="83"/>
  <c r="B173" i="93"/>
  <c r="V173" i="93" s="1"/>
  <c r="AC173" i="83" s="1"/>
  <c r="B173" i="83"/>
  <c r="D173" i="83" s="1"/>
  <c r="C173" i="83"/>
  <c r="F173" i="83"/>
  <c r="H173" i="83"/>
  <c r="K173" i="83"/>
  <c r="L173" i="83"/>
  <c r="N173" i="83"/>
  <c r="O173" i="83"/>
  <c r="P173" i="83"/>
  <c r="Q173" i="83"/>
  <c r="R173" i="83"/>
  <c r="S173" i="83"/>
  <c r="T173" i="83"/>
  <c r="U173" i="83"/>
  <c r="V173" i="83"/>
  <c r="W173" i="83"/>
  <c r="X173" i="83"/>
  <c r="Y173" i="83"/>
  <c r="Z173" i="83"/>
  <c r="AA173" i="83"/>
  <c r="T173" i="93"/>
  <c r="AD173" i="83"/>
  <c r="AE173" i="83"/>
  <c r="B174" i="93"/>
  <c r="B174" i="83"/>
  <c r="C174" i="83"/>
  <c r="F174" i="83"/>
  <c r="H174" i="83"/>
  <c r="L174" i="83"/>
  <c r="N174" i="83"/>
  <c r="O174" i="83"/>
  <c r="P174" i="83"/>
  <c r="Q174" i="83"/>
  <c r="R174" i="83"/>
  <c r="S174" i="83"/>
  <c r="T174" i="83"/>
  <c r="U174" i="83"/>
  <c r="V174" i="83"/>
  <c r="W174" i="83"/>
  <c r="X174" i="83"/>
  <c r="Y174" i="83"/>
  <c r="Z174" i="83"/>
  <c r="AA174" i="83"/>
  <c r="T174" i="93"/>
  <c r="AD174" i="83"/>
  <c r="AE174" i="83"/>
  <c r="B175" i="93"/>
  <c r="Q175" i="93" s="1"/>
  <c r="J175" i="83" s="1"/>
  <c r="A175" i="83" s="1"/>
  <c r="B175" i="83"/>
  <c r="C175" i="83"/>
  <c r="F175" i="83"/>
  <c r="H175" i="83"/>
  <c r="K175" i="83"/>
  <c r="L175" i="83"/>
  <c r="N175" i="83"/>
  <c r="O175" i="83"/>
  <c r="P175" i="83"/>
  <c r="Q175" i="83"/>
  <c r="R175" i="83"/>
  <c r="S175" i="83"/>
  <c r="T175" i="83"/>
  <c r="U175" i="83"/>
  <c r="V175" i="83"/>
  <c r="W175" i="83"/>
  <c r="X175" i="83"/>
  <c r="Y175" i="83"/>
  <c r="Z175" i="83"/>
  <c r="AA175" i="83"/>
  <c r="T175" i="93"/>
  <c r="AB175" i="83" s="1"/>
  <c r="AD175" i="83"/>
  <c r="AE175" i="83"/>
  <c r="AH175" i="83"/>
  <c r="J176" i="83"/>
  <c r="B176" i="83"/>
  <c r="D176" i="83" s="1"/>
  <c r="C176" i="83"/>
  <c r="F176" i="83"/>
  <c r="H176" i="83"/>
  <c r="K176" i="83"/>
  <c r="L176" i="83"/>
  <c r="N176" i="83"/>
  <c r="O176" i="83"/>
  <c r="P176" i="83"/>
  <c r="R176" i="83"/>
  <c r="S176" i="83"/>
  <c r="T176" i="83"/>
  <c r="U176" i="83"/>
  <c r="V176" i="83"/>
  <c r="W176" i="83"/>
  <c r="X176" i="83"/>
  <c r="Y176" i="83"/>
  <c r="Z176" i="83"/>
  <c r="AA176" i="83"/>
  <c r="AB176" i="83"/>
  <c r="AC176" i="83"/>
  <c r="AD176" i="83"/>
  <c r="AE176" i="83"/>
  <c r="B177" i="93"/>
  <c r="V177" i="93" s="1"/>
  <c r="AC177" i="83" s="1"/>
  <c r="B177" i="83"/>
  <c r="D177" i="83" s="1"/>
  <c r="C177" i="83"/>
  <c r="F177" i="83"/>
  <c r="H177" i="83"/>
  <c r="S177" i="93"/>
  <c r="K177" i="83" s="1"/>
  <c r="L177" i="83"/>
  <c r="N177" i="83"/>
  <c r="O177" i="83"/>
  <c r="P177" i="83"/>
  <c r="R177" i="83"/>
  <c r="S177" i="83"/>
  <c r="T177" i="83"/>
  <c r="U177" i="83"/>
  <c r="V177" i="83"/>
  <c r="W177" i="83"/>
  <c r="X177" i="83"/>
  <c r="Y177" i="83"/>
  <c r="Z177" i="83"/>
  <c r="AA177" i="83"/>
  <c r="T177" i="93"/>
  <c r="AB177" i="83" s="1"/>
  <c r="AD177" i="83"/>
  <c r="AE177" i="83"/>
  <c r="AH177" i="83"/>
  <c r="B178" i="93"/>
  <c r="R178" i="93" s="1"/>
  <c r="B178" i="83"/>
  <c r="C178" i="83"/>
  <c r="F178" i="83"/>
  <c r="H178" i="83"/>
  <c r="L178" i="83"/>
  <c r="N178" i="83"/>
  <c r="O178" i="83"/>
  <c r="P178" i="83"/>
  <c r="R178" i="83"/>
  <c r="S178" i="83"/>
  <c r="T178" i="83"/>
  <c r="U178" i="83"/>
  <c r="V178" i="83"/>
  <c r="W178" i="83"/>
  <c r="X178" i="83"/>
  <c r="Y178" i="83"/>
  <c r="Z178" i="83"/>
  <c r="AA178" i="83"/>
  <c r="T178" i="93"/>
  <c r="AD178" i="83"/>
  <c r="AE178" i="83"/>
  <c r="J179" i="83"/>
  <c r="B179" i="83"/>
  <c r="C179" i="83"/>
  <c r="F179" i="83"/>
  <c r="H179" i="83"/>
  <c r="K179" i="83"/>
  <c r="L179" i="83"/>
  <c r="N179" i="83"/>
  <c r="O179" i="83"/>
  <c r="P179" i="83"/>
  <c r="R179" i="83"/>
  <c r="S179" i="83"/>
  <c r="T179" i="83"/>
  <c r="U179" i="83"/>
  <c r="V179" i="83"/>
  <c r="W179" i="83"/>
  <c r="X179" i="83"/>
  <c r="Y179" i="83"/>
  <c r="Z179" i="83"/>
  <c r="AA179" i="83"/>
  <c r="AB179" i="83"/>
  <c r="AC179" i="83"/>
  <c r="AD179" i="83"/>
  <c r="AE179" i="83"/>
  <c r="J180" i="83"/>
  <c r="B180" i="83"/>
  <c r="C180" i="83"/>
  <c r="F180" i="83"/>
  <c r="H180" i="83"/>
  <c r="K180" i="83"/>
  <c r="L180" i="83"/>
  <c r="N180" i="83"/>
  <c r="O180" i="83"/>
  <c r="P180" i="83"/>
  <c r="R180" i="83"/>
  <c r="S180" i="83"/>
  <c r="T180" i="83"/>
  <c r="U180" i="83"/>
  <c r="V180" i="83"/>
  <c r="W180" i="83"/>
  <c r="X180" i="83"/>
  <c r="Y180" i="83"/>
  <c r="Z180" i="83"/>
  <c r="AA180" i="83"/>
  <c r="AB180" i="83"/>
  <c r="AC180" i="83"/>
  <c r="AD180" i="83"/>
  <c r="AE180" i="83"/>
  <c r="B181" i="93"/>
  <c r="Q181" i="93" s="1"/>
  <c r="J181" i="83" s="1"/>
  <c r="B181" i="83"/>
  <c r="E181" i="83" s="1"/>
  <c r="C181" i="83"/>
  <c r="F181" i="83"/>
  <c r="H181" i="83"/>
  <c r="K181" i="83"/>
  <c r="L181" i="83"/>
  <c r="N181" i="83"/>
  <c r="O181" i="83"/>
  <c r="P181" i="83"/>
  <c r="R181" i="83"/>
  <c r="S181" i="83"/>
  <c r="T181" i="83"/>
  <c r="U181" i="83"/>
  <c r="V181" i="83"/>
  <c r="W181" i="83"/>
  <c r="X181" i="83"/>
  <c r="Y181" i="83"/>
  <c r="Z181" i="83"/>
  <c r="AA181" i="83"/>
  <c r="T181" i="93"/>
  <c r="AB181" i="83" s="1"/>
  <c r="AD181" i="83"/>
  <c r="AE181" i="83"/>
  <c r="B182" i="93"/>
  <c r="Q182" i="93" s="1"/>
  <c r="J182" i="83" s="1"/>
  <c r="B182" i="83"/>
  <c r="C182" i="83"/>
  <c r="F182" i="83"/>
  <c r="H182" i="83"/>
  <c r="S182" i="93"/>
  <c r="K182" i="83" s="1"/>
  <c r="L182" i="83"/>
  <c r="N182" i="83"/>
  <c r="O182" i="83"/>
  <c r="P182" i="83"/>
  <c r="R182" i="83"/>
  <c r="S182" i="83"/>
  <c r="T182" i="83"/>
  <c r="U182" i="83"/>
  <c r="V182" i="83"/>
  <c r="W182" i="83"/>
  <c r="X182" i="83"/>
  <c r="Y182" i="83"/>
  <c r="Z182" i="83"/>
  <c r="AA182" i="83"/>
  <c r="T182" i="93"/>
  <c r="AB182" i="83" s="1"/>
  <c r="AD182" i="83"/>
  <c r="AE182" i="83"/>
  <c r="AH182" i="83"/>
  <c r="B183" i="93"/>
  <c r="B183" i="83"/>
  <c r="D183" i="83" s="1"/>
  <c r="C183" i="83"/>
  <c r="E183" i="83"/>
  <c r="F183" i="83"/>
  <c r="H183" i="83"/>
  <c r="L183" i="83"/>
  <c r="N183" i="83"/>
  <c r="O183" i="83"/>
  <c r="P183" i="83"/>
  <c r="R183" i="83"/>
  <c r="S183" i="83"/>
  <c r="T183" i="83"/>
  <c r="V183" i="83"/>
  <c r="W183" i="83"/>
  <c r="X183" i="83"/>
  <c r="Y183" i="83"/>
  <c r="Z183" i="83"/>
  <c r="AA183" i="83"/>
  <c r="T183" i="93"/>
  <c r="AB183" i="83" s="1"/>
  <c r="AD183" i="83"/>
  <c r="AE183" i="83"/>
  <c r="J184" i="83"/>
  <c r="B184" i="83"/>
  <c r="E184" i="83" s="1"/>
  <c r="C184" i="83"/>
  <c r="F184" i="83"/>
  <c r="H184" i="83"/>
  <c r="K184" i="83"/>
  <c r="L184" i="83"/>
  <c r="N184" i="83"/>
  <c r="O184" i="83"/>
  <c r="P184" i="83"/>
  <c r="R184" i="83"/>
  <c r="S184" i="83"/>
  <c r="T184" i="83"/>
  <c r="V184" i="83"/>
  <c r="W184" i="83"/>
  <c r="X184" i="83"/>
  <c r="Y184" i="83"/>
  <c r="Z184" i="83"/>
  <c r="AA184" i="83"/>
  <c r="AB184" i="83"/>
  <c r="V184" i="93"/>
  <c r="AC184" i="83" s="1"/>
  <c r="AD184" i="83"/>
  <c r="AE184" i="83"/>
  <c r="AH184" i="83"/>
  <c r="B185" i="93"/>
  <c r="C185" i="93" s="1"/>
  <c r="B185" i="83"/>
  <c r="E185" i="83" s="1"/>
  <c r="C185" i="83"/>
  <c r="F185" i="83"/>
  <c r="H185" i="83"/>
  <c r="K185" i="83"/>
  <c r="L185" i="83"/>
  <c r="N185" i="83"/>
  <c r="O185" i="83"/>
  <c r="P185" i="83"/>
  <c r="R185" i="83"/>
  <c r="S185" i="83"/>
  <c r="T185" i="83"/>
  <c r="U185" i="83"/>
  <c r="V185" i="83"/>
  <c r="W185" i="83"/>
  <c r="X185" i="83"/>
  <c r="Y185" i="83"/>
  <c r="Z185" i="83"/>
  <c r="AA185" i="83"/>
  <c r="T185" i="93"/>
  <c r="AB185" i="83" s="1"/>
  <c r="AD185" i="83"/>
  <c r="AE185" i="83"/>
  <c r="AH185" i="83"/>
  <c r="B186" i="93"/>
  <c r="V186" i="93" s="1"/>
  <c r="AC186" i="83" s="1"/>
  <c r="B186" i="83"/>
  <c r="C186" i="83"/>
  <c r="F186" i="83"/>
  <c r="H186" i="83"/>
  <c r="S186" i="93"/>
  <c r="K186" i="83" s="1"/>
  <c r="L186" i="83"/>
  <c r="N186" i="83"/>
  <c r="O186" i="83"/>
  <c r="P186" i="83"/>
  <c r="R186" i="83"/>
  <c r="S186" i="83"/>
  <c r="T186" i="83"/>
  <c r="U186" i="83"/>
  <c r="V186" i="83"/>
  <c r="W186" i="83"/>
  <c r="X186" i="83"/>
  <c r="Y186" i="83"/>
  <c r="Z186" i="83"/>
  <c r="AA186" i="83"/>
  <c r="T186" i="93"/>
  <c r="AB186" i="83" s="1"/>
  <c r="AD186" i="83"/>
  <c r="AE186" i="83"/>
  <c r="B187" i="93"/>
  <c r="B187" i="83"/>
  <c r="D187" i="83" s="1"/>
  <c r="C187" i="83"/>
  <c r="F187" i="83"/>
  <c r="H187" i="83"/>
  <c r="L187" i="83"/>
  <c r="N187" i="83"/>
  <c r="O187" i="83"/>
  <c r="P187" i="83"/>
  <c r="R187" i="83"/>
  <c r="S187" i="83"/>
  <c r="T187" i="83"/>
  <c r="U187" i="83"/>
  <c r="V187" i="83"/>
  <c r="W187" i="83"/>
  <c r="X187" i="83"/>
  <c r="Y187" i="83"/>
  <c r="Z187" i="83"/>
  <c r="AA187" i="83"/>
  <c r="T187" i="93"/>
  <c r="AB187" i="83" s="1"/>
  <c r="AD187" i="83"/>
  <c r="AE187" i="83"/>
  <c r="J188" i="83"/>
  <c r="B188" i="83"/>
  <c r="E188" i="83" s="1"/>
  <c r="C188" i="83"/>
  <c r="F188" i="83"/>
  <c r="H188" i="83"/>
  <c r="K188" i="83"/>
  <c r="L188" i="83"/>
  <c r="N188" i="83"/>
  <c r="O188" i="83"/>
  <c r="P188" i="83"/>
  <c r="R188" i="83"/>
  <c r="S188" i="83"/>
  <c r="T188" i="83"/>
  <c r="U188" i="83"/>
  <c r="V188" i="83"/>
  <c r="W188" i="83"/>
  <c r="X188" i="83"/>
  <c r="Y188" i="83"/>
  <c r="Z188" i="83"/>
  <c r="AA188" i="83"/>
  <c r="AB188" i="83"/>
  <c r="AC188" i="83"/>
  <c r="AD188" i="83"/>
  <c r="AE188" i="83"/>
  <c r="J189" i="83"/>
  <c r="B189" i="83"/>
  <c r="E189" i="83" s="1"/>
  <c r="C189" i="83"/>
  <c r="F189" i="83"/>
  <c r="H189" i="83"/>
  <c r="K189" i="83"/>
  <c r="L189" i="83"/>
  <c r="N189" i="83"/>
  <c r="O189" i="83"/>
  <c r="P189" i="83"/>
  <c r="R189" i="83"/>
  <c r="S189" i="83"/>
  <c r="T189" i="83"/>
  <c r="U189" i="83"/>
  <c r="V189" i="83"/>
  <c r="W189" i="83"/>
  <c r="X189" i="83"/>
  <c r="Y189" i="83"/>
  <c r="Z189" i="83"/>
  <c r="AA189" i="83"/>
  <c r="AB189" i="83"/>
  <c r="AC189" i="83"/>
  <c r="AD189" i="83"/>
  <c r="AE189" i="83"/>
  <c r="B190" i="93"/>
  <c r="C190" i="93" s="1"/>
  <c r="B190" i="83"/>
  <c r="C190" i="83"/>
  <c r="F190" i="83"/>
  <c r="H190" i="83"/>
  <c r="K190" i="83"/>
  <c r="L190" i="83"/>
  <c r="N190" i="83"/>
  <c r="O190" i="83"/>
  <c r="P190" i="83"/>
  <c r="R190" i="83"/>
  <c r="S190" i="83"/>
  <c r="T190" i="83"/>
  <c r="U190" i="83"/>
  <c r="V190" i="83"/>
  <c r="W190" i="83"/>
  <c r="X190" i="83"/>
  <c r="Y190" i="83"/>
  <c r="Z190" i="83"/>
  <c r="AA190" i="83"/>
  <c r="T190" i="93"/>
  <c r="AB190" i="83" s="1"/>
  <c r="AD190" i="83"/>
  <c r="AE190" i="83"/>
  <c r="AH190" i="83"/>
  <c r="B191" i="93"/>
  <c r="C191" i="93" s="1"/>
  <c r="B191" i="83"/>
  <c r="D191" i="83" s="1"/>
  <c r="C191" i="83"/>
  <c r="F191" i="83"/>
  <c r="H191" i="83"/>
  <c r="S191" i="93"/>
  <c r="K191" i="83" s="1"/>
  <c r="L191" i="83"/>
  <c r="N191" i="83"/>
  <c r="O191" i="83"/>
  <c r="P191" i="83"/>
  <c r="R191" i="83"/>
  <c r="S191" i="83"/>
  <c r="T191" i="83"/>
  <c r="U191" i="83"/>
  <c r="V191" i="83"/>
  <c r="W191" i="83"/>
  <c r="X191" i="83"/>
  <c r="Y191" i="83"/>
  <c r="Z191" i="83"/>
  <c r="AA191" i="83"/>
  <c r="T191" i="93"/>
  <c r="AB191" i="83" s="1"/>
  <c r="AD191" i="83"/>
  <c r="AE191" i="83"/>
  <c r="AH191" i="83"/>
  <c r="B192" i="93"/>
  <c r="B192" i="83"/>
  <c r="E192" i="83" s="1"/>
  <c r="C192" i="83"/>
  <c r="F192" i="83"/>
  <c r="H192" i="83"/>
  <c r="L192" i="83"/>
  <c r="N192" i="83"/>
  <c r="O192" i="83"/>
  <c r="P192" i="83"/>
  <c r="R192" i="83"/>
  <c r="S192" i="83"/>
  <c r="T192" i="83"/>
  <c r="U192" i="83"/>
  <c r="V192" i="83"/>
  <c r="W192" i="83"/>
  <c r="X192" i="83"/>
  <c r="Y192" i="83"/>
  <c r="Z192" i="83"/>
  <c r="AA192" i="83"/>
  <c r="T192" i="93"/>
  <c r="AD192" i="83"/>
  <c r="AE192" i="83"/>
  <c r="J193" i="83"/>
  <c r="B193" i="83"/>
  <c r="C193" i="83"/>
  <c r="F193" i="83"/>
  <c r="H193" i="83"/>
  <c r="K193" i="83"/>
  <c r="L193" i="83"/>
  <c r="N193" i="83"/>
  <c r="O193" i="83"/>
  <c r="P193" i="83"/>
  <c r="R193" i="83"/>
  <c r="S193" i="83"/>
  <c r="T193" i="83"/>
  <c r="U193" i="83"/>
  <c r="V193" i="83"/>
  <c r="W193" i="83"/>
  <c r="X193" i="83"/>
  <c r="Y193" i="83"/>
  <c r="Z193" i="83"/>
  <c r="AA193" i="83"/>
  <c r="AB193" i="83"/>
  <c r="AC193" i="83"/>
  <c r="AD193" i="83"/>
  <c r="AE193" i="83"/>
  <c r="B194" i="93"/>
  <c r="V194" i="93" s="1"/>
  <c r="AC194" i="83" s="1"/>
  <c r="B194" i="83"/>
  <c r="C194" i="83"/>
  <c r="F194" i="83"/>
  <c r="H194" i="83"/>
  <c r="K194" i="83"/>
  <c r="L194" i="83"/>
  <c r="N194" i="83"/>
  <c r="O194" i="83"/>
  <c r="P194" i="83"/>
  <c r="R194" i="83"/>
  <c r="S194" i="83"/>
  <c r="T194" i="83"/>
  <c r="U194" i="83"/>
  <c r="V194" i="83"/>
  <c r="W194" i="83"/>
  <c r="X194" i="83"/>
  <c r="Y194" i="83"/>
  <c r="Z194" i="83"/>
  <c r="AA194" i="83"/>
  <c r="T194" i="93"/>
  <c r="AB194" i="83" s="1"/>
  <c r="AD194" i="83"/>
  <c r="AE194" i="83"/>
  <c r="B195" i="93"/>
  <c r="D195" i="93" s="1"/>
  <c r="B195" i="83"/>
  <c r="D195" i="83" s="1"/>
  <c r="C195" i="83"/>
  <c r="F195" i="83"/>
  <c r="H195" i="83"/>
  <c r="S195" i="93"/>
  <c r="K195" i="83" s="1"/>
  <c r="L195" i="83"/>
  <c r="N195" i="83"/>
  <c r="O195" i="83"/>
  <c r="P195" i="83"/>
  <c r="R195" i="83"/>
  <c r="S195" i="83"/>
  <c r="T195" i="83"/>
  <c r="U195" i="83"/>
  <c r="V195" i="83"/>
  <c r="W195" i="83"/>
  <c r="X195" i="83"/>
  <c r="Y195" i="83"/>
  <c r="Z195" i="83"/>
  <c r="AA195" i="83"/>
  <c r="T195" i="93"/>
  <c r="AB195" i="83" s="1"/>
  <c r="AD195" i="83"/>
  <c r="AE195" i="83"/>
  <c r="B196" i="93"/>
  <c r="B196" i="83"/>
  <c r="C196" i="83"/>
  <c r="F196" i="83"/>
  <c r="H196" i="83"/>
  <c r="L196" i="83"/>
  <c r="N196" i="83"/>
  <c r="O196" i="83"/>
  <c r="P196" i="83"/>
  <c r="R196" i="83"/>
  <c r="S196" i="83"/>
  <c r="T196" i="83"/>
  <c r="U196" i="83"/>
  <c r="V196" i="83"/>
  <c r="W196" i="83"/>
  <c r="X196" i="83"/>
  <c r="Y196" i="83"/>
  <c r="Z196" i="83"/>
  <c r="AA196" i="83"/>
  <c r="T196" i="93"/>
  <c r="AB196" i="83" s="1"/>
  <c r="AD196" i="83"/>
  <c r="AE196" i="83"/>
  <c r="J197" i="83"/>
  <c r="B197" i="83"/>
  <c r="D197" i="83" s="1"/>
  <c r="C197" i="83"/>
  <c r="F197" i="83"/>
  <c r="H197" i="83"/>
  <c r="K197" i="83"/>
  <c r="L197" i="83"/>
  <c r="N197" i="83"/>
  <c r="O197" i="83"/>
  <c r="P197" i="83"/>
  <c r="R197" i="83"/>
  <c r="S197" i="83"/>
  <c r="T197" i="83"/>
  <c r="U197" i="83"/>
  <c r="V197" i="83"/>
  <c r="W197" i="83"/>
  <c r="X197" i="83"/>
  <c r="Y197" i="83"/>
  <c r="Z197" i="83"/>
  <c r="AA197" i="83"/>
  <c r="AB197" i="83"/>
  <c r="AC197" i="83"/>
  <c r="AD197" i="83"/>
  <c r="AE197" i="83"/>
  <c r="B198" i="93"/>
  <c r="D198" i="93" s="1"/>
  <c r="B198" i="83"/>
  <c r="D198" i="83" s="1"/>
  <c r="C198" i="83"/>
  <c r="F198" i="83"/>
  <c r="H198" i="83"/>
  <c r="K198" i="83"/>
  <c r="L198" i="83"/>
  <c r="N198" i="83"/>
  <c r="O198" i="83"/>
  <c r="P198" i="83"/>
  <c r="R198" i="83"/>
  <c r="S198" i="83"/>
  <c r="T198" i="83"/>
  <c r="U198" i="83"/>
  <c r="V198" i="83"/>
  <c r="W198" i="83"/>
  <c r="X198" i="83"/>
  <c r="Y198" i="83"/>
  <c r="Z198" i="83"/>
  <c r="AA198" i="83"/>
  <c r="T198" i="93"/>
  <c r="AB198" i="83" s="1"/>
  <c r="AD198" i="83"/>
  <c r="AE198" i="83"/>
  <c r="AH198" i="83"/>
  <c r="J199" i="83"/>
  <c r="B199" i="83"/>
  <c r="E199" i="83" s="1"/>
  <c r="C199" i="83"/>
  <c r="F199" i="83"/>
  <c r="H199" i="83"/>
  <c r="K199" i="83"/>
  <c r="L199" i="83"/>
  <c r="N199" i="83"/>
  <c r="O199" i="83"/>
  <c r="P199" i="83"/>
  <c r="R199" i="83"/>
  <c r="S199" i="83"/>
  <c r="T199" i="83"/>
  <c r="U199" i="83"/>
  <c r="V199" i="83"/>
  <c r="W199" i="83"/>
  <c r="X199" i="83"/>
  <c r="Y199" i="83"/>
  <c r="Z199" i="83"/>
  <c r="AA199" i="83"/>
  <c r="AB199" i="83"/>
  <c r="AC199" i="83"/>
  <c r="AD199" i="83"/>
  <c r="AE199" i="83"/>
  <c r="B200" i="93"/>
  <c r="C200" i="93" s="1"/>
  <c r="B200" i="83"/>
  <c r="E200" i="83" s="1"/>
  <c r="C200" i="83"/>
  <c r="F200" i="83"/>
  <c r="H200" i="83"/>
  <c r="S200" i="93"/>
  <c r="K200" i="83" s="1"/>
  <c r="L200" i="83"/>
  <c r="N200" i="83"/>
  <c r="O200" i="83"/>
  <c r="P200" i="83"/>
  <c r="R200" i="83"/>
  <c r="S200" i="83"/>
  <c r="T200" i="83"/>
  <c r="U200" i="83"/>
  <c r="V200" i="83"/>
  <c r="W200" i="83"/>
  <c r="X200" i="83"/>
  <c r="Y200" i="83"/>
  <c r="Z200" i="83"/>
  <c r="AA200" i="83"/>
  <c r="T200" i="93"/>
  <c r="AB200" i="83" s="1"/>
  <c r="AD200" i="83"/>
  <c r="AE200" i="83"/>
  <c r="B201" i="93"/>
  <c r="B201" i="83"/>
  <c r="D201" i="83" s="1"/>
  <c r="C201" i="83"/>
  <c r="F201" i="83"/>
  <c r="H201" i="83"/>
  <c r="L201" i="83"/>
  <c r="N201" i="83"/>
  <c r="O201" i="83"/>
  <c r="P201" i="83"/>
  <c r="R201" i="83"/>
  <c r="S201" i="83"/>
  <c r="T201" i="83"/>
  <c r="U201" i="83"/>
  <c r="V201" i="83"/>
  <c r="W201" i="83"/>
  <c r="X201" i="83"/>
  <c r="Y201" i="83"/>
  <c r="Z201" i="83"/>
  <c r="AA201" i="83"/>
  <c r="T201" i="93"/>
  <c r="AB201" i="83" s="1"/>
  <c r="AD201" i="83"/>
  <c r="AE201" i="83"/>
  <c r="J202" i="83"/>
  <c r="B202" i="83"/>
  <c r="D202" i="83" s="1"/>
  <c r="C202" i="83"/>
  <c r="F202" i="83"/>
  <c r="H202" i="83"/>
  <c r="K202" i="83"/>
  <c r="L202" i="83"/>
  <c r="N202" i="83"/>
  <c r="O202" i="83"/>
  <c r="P202" i="83"/>
  <c r="R202" i="83"/>
  <c r="S202" i="83"/>
  <c r="T202" i="83"/>
  <c r="U202" i="83"/>
  <c r="V202" i="83"/>
  <c r="W202" i="83"/>
  <c r="X202" i="83"/>
  <c r="Y202" i="83"/>
  <c r="Z202" i="83"/>
  <c r="AA202" i="83"/>
  <c r="AB202" i="83"/>
  <c r="AC202" i="83"/>
  <c r="AD202" i="83"/>
  <c r="AE202" i="83"/>
  <c r="B203" i="83"/>
  <c r="E203" i="83" s="1"/>
  <c r="C203" i="83"/>
  <c r="F203" i="83"/>
  <c r="H203" i="83"/>
  <c r="K203" i="83"/>
  <c r="L203" i="83"/>
  <c r="N203" i="83"/>
  <c r="O203" i="83"/>
  <c r="P203" i="83"/>
  <c r="R203" i="83"/>
  <c r="S203" i="83"/>
  <c r="T203" i="83"/>
  <c r="U203" i="83"/>
  <c r="V203" i="83"/>
  <c r="W203" i="83"/>
  <c r="X203" i="83"/>
  <c r="Y203" i="83"/>
  <c r="Z203" i="83"/>
  <c r="AA203" i="83"/>
  <c r="AB203" i="83"/>
  <c r="AD203" i="83"/>
  <c r="AE203" i="83"/>
  <c r="B204" i="93"/>
  <c r="V204" i="93" s="1"/>
  <c r="AC204" i="83" s="1"/>
  <c r="B204" i="83"/>
  <c r="E204" i="83" s="1"/>
  <c r="C204" i="83"/>
  <c r="F204" i="83"/>
  <c r="H204" i="83"/>
  <c r="S204" i="93"/>
  <c r="K204" i="83" s="1"/>
  <c r="L204" i="83"/>
  <c r="N204" i="83"/>
  <c r="O204" i="83"/>
  <c r="P204" i="83"/>
  <c r="R204" i="83"/>
  <c r="S204" i="83"/>
  <c r="T204" i="83"/>
  <c r="U204" i="83"/>
  <c r="V204" i="83"/>
  <c r="W204" i="83"/>
  <c r="X204" i="83"/>
  <c r="Y204" i="83"/>
  <c r="Z204" i="83"/>
  <c r="AA204" i="83"/>
  <c r="T204" i="93"/>
  <c r="AB204" i="83" s="1"/>
  <c r="AD204" i="83"/>
  <c r="AE204" i="83"/>
  <c r="B205" i="93"/>
  <c r="B205" i="83"/>
  <c r="C205" i="83"/>
  <c r="F205" i="83"/>
  <c r="H205" i="83"/>
  <c r="L205" i="83"/>
  <c r="N205" i="83"/>
  <c r="O205" i="83"/>
  <c r="P205" i="83"/>
  <c r="R205" i="83"/>
  <c r="S205" i="83"/>
  <c r="T205" i="83"/>
  <c r="U205" i="83"/>
  <c r="V205" i="83"/>
  <c r="W205" i="83"/>
  <c r="X205" i="83"/>
  <c r="Y205" i="83"/>
  <c r="Z205" i="83"/>
  <c r="AA205" i="83"/>
  <c r="T205" i="93"/>
  <c r="AB205" i="83" s="1"/>
  <c r="AD205" i="83"/>
  <c r="AE205" i="83"/>
  <c r="AH205" i="83"/>
  <c r="J206" i="83"/>
  <c r="A206" i="83" s="1"/>
  <c r="B206" i="83"/>
  <c r="D206" i="83" s="1"/>
  <c r="C206" i="83"/>
  <c r="F206" i="83"/>
  <c r="H206" i="83"/>
  <c r="K206" i="83"/>
  <c r="L206" i="83"/>
  <c r="N206" i="83"/>
  <c r="O206" i="83"/>
  <c r="P206" i="83"/>
  <c r="R206" i="83"/>
  <c r="S206" i="83"/>
  <c r="T206" i="83"/>
  <c r="U206" i="83"/>
  <c r="V206" i="83"/>
  <c r="W206" i="83"/>
  <c r="X206" i="83"/>
  <c r="Y206" i="83"/>
  <c r="Z206" i="83"/>
  <c r="AA206" i="83"/>
  <c r="AB206" i="83"/>
  <c r="AC206" i="83"/>
  <c r="AD206" i="83"/>
  <c r="AE206" i="83"/>
  <c r="AH206" i="83"/>
  <c r="J207" i="83"/>
  <c r="A207" i="83" s="1"/>
  <c r="B207" i="83"/>
  <c r="E207" i="83" s="1"/>
  <c r="C207" i="83"/>
  <c r="F207" i="83"/>
  <c r="H207" i="83"/>
  <c r="K207" i="83"/>
  <c r="L207" i="83"/>
  <c r="N207" i="83"/>
  <c r="O207" i="83"/>
  <c r="P207" i="83"/>
  <c r="R207" i="83"/>
  <c r="S207" i="83"/>
  <c r="T207" i="83"/>
  <c r="U207" i="83"/>
  <c r="V207" i="83"/>
  <c r="W207" i="83"/>
  <c r="X207" i="83"/>
  <c r="Y207" i="83"/>
  <c r="Z207" i="83"/>
  <c r="AA207" i="83"/>
  <c r="AB207" i="83"/>
  <c r="AC207" i="83"/>
  <c r="AD207" i="83"/>
  <c r="AE207" i="83"/>
  <c r="AH207" i="83"/>
  <c r="B208" i="93"/>
  <c r="V208" i="93" s="1"/>
  <c r="AC208" i="83" s="1"/>
  <c r="B208" i="83"/>
  <c r="C208" i="83"/>
  <c r="F208" i="83"/>
  <c r="H208" i="83"/>
  <c r="K208" i="83"/>
  <c r="L208" i="83"/>
  <c r="N208" i="83"/>
  <c r="O208" i="83"/>
  <c r="P208" i="83"/>
  <c r="R208" i="83"/>
  <c r="S208" i="83"/>
  <c r="T208" i="83"/>
  <c r="U208" i="83"/>
  <c r="V208" i="83"/>
  <c r="W208" i="83"/>
  <c r="X208" i="83"/>
  <c r="Y208" i="83"/>
  <c r="Z208" i="83"/>
  <c r="AA208" i="83"/>
  <c r="T208" i="93"/>
  <c r="AB208" i="83" s="1"/>
  <c r="AD208" i="83"/>
  <c r="AE208" i="83"/>
  <c r="B209" i="93"/>
  <c r="V209" i="93" s="1"/>
  <c r="AC209" i="83" s="1"/>
  <c r="B209" i="83"/>
  <c r="C209" i="83"/>
  <c r="F209" i="83"/>
  <c r="H209" i="83"/>
  <c r="S209" i="93"/>
  <c r="K209" i="83" s="1"/>
  <c r="L209" i="83"/>
  <c r="N209" i="83"/>
  <c r="O209" i="83"/>
  <c r="P209" i="83"/>
  <c r="R209" i="83"/>
  <c r="S209" i="83"/>
  <c r="T209" i="83"/>
  <c r="U209" i="83"/>
  <c r="V209" i="83"/>
  <c r="W209" i="83"/>
  <c r="X209" i="83"/>
  <c r="Y209" i="83"/>
  <c r="Z209" i="83"/>
  <c r="AA209" i="83"/>
  <c r="T209" i="93"/>
  <c r="AB209" i="83" s="1"/>
  <c r="AD209" i="83"/>
  <c r="AE209" i="83"/>
  <c r="B210" i="93"/>
  <c r="B210" i="83"/>
  <c r="D210" i="83" s="1"/>
  <c r="C210" i="83"/>
  <c r="F210" i="83"/>
  <c r="H210" i="83"/>
  <c r="L210" i="83"/>
  <c r="N210" i="83"/>
  <c r="O210" i="83"/>
  <c r="P210" i="83"/>
  <c r="R210" i="83"/>
  <c r="S210" i="83"/>
  <c r="T210" i="83"/>
  <c r="V210" i="83"/>
  <c r="W210" i="83"/>
  <c r="X210" i="83"/>
  <c r="Y210" i="83"/>
  <c r="Z210" i="83"/>
  <c r="AA210" i="83"/>
  <c r="T210" i="93"/>
  <c r="AB210" i="83" s="1"/>
  <c r="AD210" i="83"/>
  <c r="AE210" i="83"/>
  <c r="J211" i="83"/>
  <c r="B211" i="83"/>
  <c r="E211" i="83" s="1"/>
  <c r="C211" i="83"/>
  <c r="F211" i="83"/>
  <c r="H211" i="83"/>
  <c r="K211" i="83"/>
  <c r="L211" i="83"/>
  <c r="N211" i="83"/>
  <c r="O211" i="83"/>
  <c r="P211" i="83"/>
  <c r="R211" i="83"/>
  <c r="S211" i="83"/>
  <c r="T211" i="83"/>
  <c r="V211" i="83"/>
  <c r="W211" i="83"/>
  <c r="X211" i="83"/>
  <c r="Y211" i="83"/>
  <c r="Z211" i="83"/>
  <c r="AA211" i="83"/>
  <c r="AB211" i="83"/>
  <c r="AC211" i="83"/>
  <c r="AD211" i="83"/>
  <c r="AE211" i="83"/>
  <c r="B212" i="93"/>
  <c r="C212" i="93" s="1"/>
  <c r="B212" i="83"/>
  <c r="E212" i="83" s="1"/>
  <c r="C212" i="83"/>
  <c r="F212" i="83"/>
  <c r="H212" i="83"/>
  <c r="K212" i="83"/>
  <c r="L212" i="83"/>
  <c r="N212" i="83"/>
  <c r="O212" i="83"/>
  <c r="P212" i="83"/>
  <c r="R212" i="83"/>
  <c r="S212" i="83"/>
  <c r="T212" i="83"/>
  <c r="U212" i="83"/>
  <c r="V212" i="83"/>
  <c r="W212" i="83"/>
  <c r="X212" i="83"/>
  <c r="Y212" i="83"/>
  <c r="Z212" i="83"/>
  <c r="AA212" i="83"/>
  <c r="T212" i="93"/>
  <c r="AB212" i="83" s="1"/>
  <c r="AD212" i="83"/>
  <c r="AE212" i="83"/>
  <c r="B213" i="93"/>
  <c r="Q213" i="93" s="1"/>
  <c r="J213" i="83" s="1"/>
  <c r="A213" i="83" s="1"/>
  <c r="B213" i="83"/>
  <c r="D213" i="83" s="1"/>
  <c r="C213" i="83"/>
  <c r="F213" i="83"/>
  <c r="H213" i="83"/>
  <c r="S213" i="93"/>
  <c r="K213" i="83" s="1"/>
  <c r="L213" i="83"/>
  <c r="N213" i="83"/>
  <c r="O213" i="83"/>
  <c r="P213" i="83"/>
  <c r="R213" i="83"/>
  <c r="S213" i="83"/>
  <c r="T213" i="83"/>
  <c r="U213" i="83"/>
  <c r="V213" i="83"/>
  <c r="W213" i="83"/>
  <c r="X213" i="83"/>
  <c r="Y213" i="83"/>
  <c r="Z213" i="83"/>
  <c r="AA213" i="83"/>
  <c r="T213" i="93"/>
  <c r="AB213" i="83" s="1"/>
  <c r="AD213" i="83"/>
  <c r="AE213" i="83"/>
  <c r="B214" i="93"/>
  <c r="R214" i="93" s="1"/>
  <c r="B214" i="83"/>
  <c r="E214" i="83" s="1"/>
  <c r="C214" i="83"/>
  <c r="F214" i="83"/>
  <c r="H214" i="83"/>
  <c r="L214" i="83"/>
  <c r="N214" i="83"/>
  <c r="O214" i="83"/>
  <c r="P214" i="83"/>
  <c r="R214" i="83"/>
  <c r="S214" i="83"/>
  <c r="T214" i="83"/>
  <c r="U214" i="83"/>
  <c r="V214" i="83"/>
  <c r="W214" i="83"/>
  <c r="X214" i="83"/>
  <c r="Y214" i="83"/>
  <c r="Z214" i="83"/>
  <c r="AA214" i="83"/>
  <c r="T214" i="93"/>
  <c r="AB214" i="83" s="1"/>
  <c r="AD214" i="83"/>
  <c r="AE214" i="83"/>
  <c r="AH214" i="83"/>
  <c r="J215" i="83"/>
  <c r="B215" i="83"/>
  <c r="D215" i="83" s="1"/>
  <c r="C215" i="83"/>
  <c r="F215" i="83"/>
  <c r="H215" i="83"/>
  <c r="K215" i="83"/>
  <c r="L215" i="83"/>
  <c r="N215" i="83"/>
  <c r="O215" i="83"/>
  <c r="P215" i="83"/>
  <c r="R215" i="83"/>
  <c r="S215" i="83"/>
  <c r="T215" i="83"/>
  <c r="U215" i="83"/>
  <c r="V215" i="83"/>
  <c r="W215" i="83"/>
  <c r="X215" i="83"/>
  <c r="Y215" i="83"/>
  <c r="Z215" i="83"/>
  <c r="AA215" i="83"/>
  <c r="AB215" i="83"/>
  <c r="AC215" i="83"/>
  <c r="AD215" i="83"/>
  <c r="AE215" i="83"/>
  <c r="B216" i="93"/>
  <c r="C216" i="93" s="1"/>
  <c r="B216" i="83"/>
  <c r="D216" i="83" s="1"/>
  <c r="C216" i="83"/>
  <c r="F216" i="83"/>
  <c r="H216" i="83"/>
  <c r="K216" i="83"/>
  <c r="L216" i="83"/>
  <c r="N216" i="83"/>
  <c r="O216" i="83"/>
  <c r="P216" i="83"/>
  <c r="R216" i="83"/>
  <c r="S216" i="83"/>
  <c r="T216" i="83"/>
  <c r="U216" i="83"/>
  <c r="V216" i="83"/>
  <c r="W216" i="83"/>
  <c r="X216" i="83"/>
  <c r="Y216" i="83"/>
  <c r="Z216" i="83"/>
  <c r="AA216" i="83"/>
  <c r="T216" i="93"/>
  <c r="AB216" i="83" s="1"/>
  <c r="AD216" i="83"/>
  <c r="AE216" i="83"/>
  <c r="B217" i="93"/>
  <c r="Q217" i="93" s="1"/>
  <c r="J217" i="83" s="1"/>
  <c r="B217" i="83"/>
  <c r="D217" i="83" s="1"/>
  <c r="C217" i="83"/>
  <c r="F217" i="83"/>
  <c r="H217" i="83"/>
  <c r="S217" i="93"/>
  <c r="K217" i="83" s="1"/>
  <c r="L217" i="83"/>
  <c r="N217" i="83"/>
  <c r="O217" i="83"/>
  <c r="P217" i="83"/>
  <c r="R217" i="83"/>
  <c r="S217" i="83"/>
  <c r="T217" i="83"/>
  <c r="U217" i="83"/>
  <c r="V217" i="83"/>
  <c r="W217" i="83"/>
  <c r="X217" i="83"/>
  <c r="Y217" i="83"/>
  <c r="Z217" i="83"/>
  <c r="AA217" i="83"/>
  <c r="T217" i="93"/>
  <c r="AB217" i="83" s="1"/>
  <c r="AD217" i="83"/>
  <c r="AE217" i="83"/>
  <c r="B218" i="93"/>
  <c r="R218" i="93" s="1"/>
  <c r="B218" i="83"/>
  <c r="E218" i="83" s="1"/>
  <c r="C218" i="83"/>
  <c r="F218" i="83"/>
  <c r="H218" i="83"/>
  <c r="L218" i="83"/>
  <c r="N218" i="83"/>
  <c r="O218" i="83"/>
  <c r="P218" i="83"/>
  <c r="R218" i="83"/>
  <c r="S218" i="83"/>
  <c r="T218" i="83"/>
  <c r="U218" i="83"/>
  <c r="V218" i="83"/>
  <c r="W218" i="83"/>
  <c r="X218" i="83"/>
  <c r="Y218" i="83"/>
  <c r="Z218" i="83"/>
  <c r="AA218" i="83"/>
  <c r="T218" i="93"/>
  <c r="AB218" i="83" s="1"/>
  <c r="AD218" i="83"/>
  <c r="AE218" i="83"/>
  <c r="J219" i="83"/>
  <c r="B219" i="83"/>
  <c r="D219" i="83" s="1"/>
  <c r="C219" i="83"/>
  <c r="F219" i="83"/>
  <c r="H219" i="83"/>
  <c r="K219" i="83"/>
  <c r="L219" i="83"/>
  <c r="N219" i="83"/>
  <c r="O219" i="83"/>
  <c r="P219" i="83"/>
  <c r="R219" i="83"/>
  <c r="S219" i="83"/>
  <c r="T219" i="83"/>
  <c r="U219" i="83"/>
  <c r="V219" i="83"/>
  <c r="W219" i="83"/>
  <c r="X219" i="83"/>
  <c r="Y219" i="83"/>
  <c r="Z219" i="83"/>
  <c r="AA219" i="83"/>
  <c r="AB219" i="83"/>
  <c r="AC219" i="83"/>
  <c r="AD219" i="83"/>
  <c r="AE219" i="83"/>
  <c r="B220" i="93"/>
  <c r="Q220" i="93" s="1"/>
  <c r="J220" i="83" s="1"/>
  <c r="B220" i="83"/>
  <c r="D220" i="83" s="1"/>
  <c r="C220" i="83"/>
  <c r="F220" i="83"/>
  <c r="H220" i="83"/>
  <c r="K220" i="83"/>
  <c r="L220" i="83"/>
  <c r="N220" i="83"/>
  <c r="O220" i="83"/>
  <c r="P220" i="83"/>
  <c r="R220" i="83"/>
  <c r="S220" i="83"/>
  <c r="T220" i="83"/>
  <c r="U220" i="83"/>
  <c r="V220" i="83"/>
  <c r="W220" i="83"/>
  <c r="X220" i="83"/>
  <c r="Y220" i="83"/>
  <c r="Z220" i="83"/>
  <c r="AA220" i="83"/>
  <c r="T220" i="93"/>
  <c r="AB220" i="83" s="1"/>
  <c r="AD220" i="83"/>
  <c r="AE220" i="83"/>
  <c r="AH220" i="83"/>
  <c r="B221" i="93"/>
  <c r="Q221" i="93" s="1"/>
  <c r="J221" i="83" s="1"/>
  <c r="A221" i="83" s="1"/>
  <c r="B221" i="83"/>
  <c r="D221" i="83" s="1"/>
  <c r="C221" i="83"/>
  <c r="F221" i="83"/>
  <c r="H221" i="83"/>
  <c r="S221" i="93"/>
  <c r="K221" i="83" s="1"/>
  <c r="L221" i="83"/>
  <c r="N221" i="83"/>
  <c r="O221" i="83"/>
  <c r="P221" i="83"/>
  <c r="R221" i="83"/>
  <c r="S221" i="83"/>
  <c r="T221" i="83"/>
  <c r="U221" i="83"/>
  <c r="V221" i="83"/>
  <c r="W221" i="83"/>
  <c r="X221" i="83"/>
  <c r="Y221" i="83"/>
  <c r="Z221" i="83"/>
  <c r="AA221" i="83"/>
  <c r="T221" i="93"/>
  <c r="AB221" i="83" s="1"/>
  <c r="AD221" i="83"/>
  <c r="AE221" i="83"/>
  <c r="AH221" i="83"/>
  <c r="B222" i="93"/>
  <c r="R222" i="93" s="1"/>
  <c r="B222" i="83"/>
  <c r="D222" i="83" s="1"/>
  <c r="C222" i="83"/>
  <c r="F222" i="83"/>
  <c r="H222" i="83"/>
  <c r="L222" i="83"/>
  <c r="N222" i="83"/>
  <c r="O222" i="83"/>
  <c r="P222" i="83"/>
  <c r="R222" i="83"/>
  <c r="S222" i="83"/>
  <c r="T222" i="83"/>
  <c r="U222" i="83"/>
  <c r="V222" i="83"/>
  <c r="W222" i="83"/>
  <c r="X222" i="83"/>
  <c r="Y222" i="83"/>
  <c r="Z222" i="83"/>
  <c r="AA222" i="83"/>
  <c r="T222" i="93"/>
  <c r="AB222" i="83" s="1"/>
  <c r="AD222" i="83"/>
  <c r="AE222" i="83"/>
  <c r="B223" i="93"/>
  <c r="D223" i="93" s="1"/>
  <c r="J223" i="83"/>
  <c r="B223" i="83"/>
  <c r="E223" i="83" s="1"/>
  <c r="C223" i="83"/>
  <c r="F223" i="83"/>
  <c r="H223" i="83"/>
  <c r="K223" i="83"/>
  <c r="L223" i="83"/>
  <c r="N223" i="83"/>
  <c r="O223" i="83"/>
  <c r="P223" i="83"/>
  <c r="R223" i="83"/>
  <c r="S223" i="83"/>
  <c r="T223" i="83"/>
  <c r="U223" i="83"/>
  <c r="V223" i="83"/>
  <c r="W223" i="83"/>
  <c r="X223" i="83"/>
  <c r="Y223" i="83"/>
  <c r="Z223" i="83"/>
  <c r="AA223" i="83"/>
  <c r="AB223" i="83"/>
  <c r="AD223" i="83"/>
  <c r="AE223" i="83"/>
  <c r="B224" i="83"/>
  <c r="C224" i="83"/>
  <c r="F224" i="83"/>
  <c r="H224" i="83"/>
  <c r="K224" i="83"/>
  <c r="L224" i="83"/>
  <c r="N224" i="83"/>
  <c r="O224" i="83"/>
  <c r="P224" i="83"/>
  <c r="R224" i="83"/>
  <c r="S224" i="83"/>
  <c r="T224" i="83"/>
  <c r="U224" i="83"/>
  <c r="V224" i="83"/>
  <c r="W224" i="83"/>
  <c r="X224" i="83"/>
  <c r="Y224" i="83"/>
  <c r="Z224" i="83"/>
  <c r="AA224" i="83"/>
  <c r="AD224" i="83"/>
  <c r="AE224" i="83"/>
  <c r="B225" i="93"/>
  <c r="D225" i="93" s="1"/>
  <c r="J225" i="83"/>
  <c r="A225" i="83" s="1"/>
  <c r="B225" i="83"/>
  <c r="C225" i="83"/>
  <c r="F225" i="83"/>
  <c r="H225" i="83"/>
  <c r="K225" i="83"/>
  <c r="L225" i="83"/>
  <c r="N225" i="83"/>
  <c r="O225" i="83"/>
  <c r="P225" i="83"/>
  <c r="R225" i="83"/>
  <c r="S225" i="83"/>
  <c r="T225" i="83"/>
  <c r="U225" i="83"/>
  <c r="V225" i="83"/>
  <c r="W225" i="83"/>
  <c r="X225" i="83"/>
  <c r="Y225" i="83"/>
  <c r="Z225" i="83"/>
  <c r="AA225" i="83"/>
  <c r="AB225" i="83"/>
  <c r="AC225" i="83"/>
  <c r="AD225" i="83"/>
  <c r="AE225" i="83"/>
  <c r="AH225" i="83"/>
  <c r="F226" i="83"/>
  <c r="H226" i="83"/>
  <c r="L226" i="83"/>
  <c r="N226" i="83"/>
  <c r="O226" i="83"/>
  <c r="P226" i="83"/>
  <c r="R226" i="83"/>
  <c r="S226" i="83"/>
  <c r="T226" i="83"/>
  <c r="U226" i="83"/>
  <c r="V226" i="83"/>
  <c r="W226" i="83"/>
  <c r="X226" i="83"/>
  <c r="Y226" i="83"/>
  <c r="Z226" i="83"/>
  <c r="AA226" i="83"/>
  <c r="AD226" i="83"/>
  <c r="AE226" i="83"/>
  <c r="J227" i="83"/>
  <c r="B227" i="83"/>
  <c r="D227" i="83" s="1"/>
  <c r="C227" i="83"/>
  <c r="F227" i="83"/>
  <c r="H227" i="83"/>
  <c r="M227" i="83"/>
  <c r="N227" i="83"/>
  <c r="O227" i="83"/>
  <c r="Q227" i="83"/>
  <c r="R227" i="83"/>
  <c r="S227" i="83"/>
  <c r="T227" i="83"/>
  <c r="U227" i="83"/>
  <c r="V227" i="83"/>
  <c r="W227" i="83"/>
  <c r="X227" i="83"/>
  <c r="Y227" i="83"/>
  <c r="Z227" i="83"/>
  <c r="AA227" i="83"/>
  <c r="AD227" i="83"/>
  <c r="AE227" i="83"/>
  <c r="J228" i="83"/>
  <c r="B228" i="83"/>
  <c r="D228" i="83" s="1"/>
  <c r="C228" i="83"/>
  <c r="F228" i="83"/>
  <c r="H228" i="83"/>
  <c r="M228" i="83"/>
  <c r="N228" i="83"/>
  <c r="O228" i="83"/>
  <c r="Q228" i="83"/>
  <c r="R228" i="83"/>
  <c r="S228" i="83"/>
  <c r="T228" i="83"/>
  <c r="U228" i="83"/>
  <c r="V228" i="83"/>
  <c r="W228" i="83"/>
  <c r="X228" i="83"/>
  <c r="Y228" i="83"/>
  <c r="Z228" i="83"/>
  <c r="AA228" i="83"/>
  <c r="AD228" i="83"/>
  <c r="AE228" i="83"/>
  <c r="J229" i="83"/>
  <c r="B229" i="83"/>
  <c r="D229" i="83" s="1"/>
  <c r="C229" i="83"/>
  <c r="F229" i="83"/>
  <c r="H229" i="83"/>
  <c r="M229" i="83"/>
  <c r="N229" i="83"/>
  <c r="O229" i="83"/>
  <c r="Q229" i="83"/>
  <c r="R229" i="83"/>
  <c r="S229" i="83"/>
  <c r="T229" i="83"/>
  <c r="U229" i="83"/>
  <c r="V229" i="83"/>
  <c r="W229" i="83"/>
  <c r="X229" i="83"/>
  <c r="Y229" i="83"/>
  <c r="Z229" i="83"/>
  <c r="AA229" i="83"/>
  <c r="AD229" i="83"/>
  <c r="AE229" i="83"/>
  <c r="B230" i="83"/>
  <c r="D230" i="83" s="1"/>
  <c r="C230" i="83"/>
  <c r="F230" i="83"/>
  <c r="H230" i="83"/>
  <c r="M230" i="83"/>
  <c r="N230" i="83"/>
  <c r="O230" i="83"/>
  <c r="Q230" i="83"/>
  <c r="R230" i="83"/>
  <c r="S230" i="83"/>
  <c r="T230" i="83"/>
  <c r="U230" i="83"/>
  <c r="V230" i="83"/>
  <c r="W230" i="83"/>
  <c r="X230" i="83"/>
  <c r="Y230" i="83"/>
  <c r="Z230" i="83"/>
  <c r="AA230" i="83"/>
  <c r="AC230" i="83"/>
  <c r="AD230" i="83"/>
  <c r="AE230" i="83"/>
  <c r="J231" i="83"/>
  <c r="A231" i="83" s="1"/>
  <c r="B231" i="83"/>
  <c r="D231" i="83" s="1"/>
  <c r="C231" i="83"/>
  <c r="F231" i="83"/>
  <c r="H231" i="83"/>
  <c r="M231" i="83"/>
  <c r="N231" i="83"/>
  <c r="O231" i="83"/>
  <c r="Q231" i="83"/>
  <c r="R231" i="83"/>
  <c r="S231" i="83"/>
  <c r="T231" i="83"/>
  <c r="U231" i="83"/>
  <c r="V231" i="83"/>
  <c r="W231" i="83"/>
  <c r="X231" i="83"/>
  <c r="Y231" i="83"/>
  <c r="Z231" i="83"/>
  <c r="AA231" i="83"/>
  <c r="AD231" i="83"/>
  <c r="AE231" i="83"/>
  <c r="AH231" i="83"/>
  <c r="B232" i="83"/>
  <c r="D232" i="83" s="1"/>
  <c r="C232" i="83"/>
  <c r="F232" i="83"/>
  <c r="H232" i="83"/>
  <c r="M232" i="83"/>
  <c r="N232" i="83"/>
  <c r="O232" i="83"/>
  <c r="Q232" i="83"/>
  <c r="R232" i="83"/>
  <c r="S232" i="83"/>
  <c r="T232" i="83"/>
  <c r="U232" i="83"/>
  <c r="V232" i="83"/>
  <c r="W232" i="83"/>
  <c r="X232" i="83"/>
  <c r="Y232" i="83"/>
  <c r="Z232" i="83"/>
  <c r="AA232" i="83"/>
  <c r="AB232" i="83"/>
  <c r="AD232" i="83"/>
  <c r="AE232" i="83"/>
  <c r="J233" i="83"/>
  <c r="B233" i="83"/>
  <c r="D233" i="83" s="1"/>
  <c r="C233" i="83"/>
  <c r="F233" i="83"/>
  <c r="H233" i="83"/>
  <c r="M233" i="83"/>
  <c r="N233" i="83"/>
  <c r="O233" i="83"/>
  <c r="Q233" i="83"/>
  <c r="R233" i="83"/>
  <c r="S233" i="83"/>
  <c r="T233" i="83"/>
  <c r="U233" i="83"/>
  <c r="V233" i="83"/>
  <c r="W233" i="83"/>
  <c r="X233" i="83"/>
  <c r="Y233" i="83"/>
  <c r="Z233" i="83"/>
  <c r="AA233" i="83"/>
  <c r="AB233" i="83"/>
  <c r="AD233" i="83"/>
  <c r="AE233" i="83"/>
  <c r="B234" i="83"/>
  <c r="D234" i="83" s="1"/>
  <c r="C234" i="83"/>
  <c r="F234" i="83"/>
  <c r="H234" i="83"/>
  <c r="M234" i="83"/>
  <c r="N234" i="83"/>
  <c r="O234" i="83"/>
  <c r="Q234" i="83"/>
  <c r="R234" i="83"/>
  <c r="S234" i="83"/>
  <c r="T234" i="83"/>
  <c r="U234" i="83"/>
  <c r="V234" i="83"/>
  <c r="W234" i="83"/>
  <c r="X234" i="83"/>
  <c r="Y234" i="83"/>
  <c r="Z234" i="83"/>
  <c r="AA234" i="83"/>
  <c r="AB234" i="83"/>
  <c r="AD234" i="83"/>
  <c r="AE234" i="83"/>
  <c r="AH234" i="83"/>
  <c r="J235" i="83"/>
  <c r="A235" i="83" s="1"/>
  <c r="B235" i="83"/>
  <c r="D235" i="83" s="1"/>
  <c r="C235" i="83"/>
  <c r="F235" i="83"/>
  <c r="H235" i="83"/>
  <c r="M235" i="83"/>
  <c r="N235" i="83"/>
  <c r="O235" i="83"/>
  <c r="Q235" i="83"/>
  <c r="R235" i="83"/>
  <c r="S235" i="83"/>
  <c r="T235" i="83"/>
  <c r="U235" i="83"/>
  <c r="V235" i="83"/>
  <c r="W235" i="83"/>
  <c r="X235" i="83"/>
  <c r="Y235" i="83"/>
  <c r="Z235" i="83"/>
  <c r="AA235" i="83"/>
  <c r="AB235" i="83"/>
  <c r="AD235" i="83"/>
  <c r="AE235" i="83"/>
  <c r="J236" i="83"/>
  <c r="B236" i="83"/>
  <c r="D236" i="83" s="1"/>
  <c r="C236" i="83"/>
  <c r="F236" i="83"/>
  <c r="H236" i="83"/>
  <c r="M236" i="83"/>
  <c r="N236" i="83"/>
  <c r="O236" i="83"/>
  <c r="Q236" i="83"/>
  <c r="R236" i="83"/>
  <c r="S236" i="83"/>
  <c r="T236" i="83"/>
  <c r="U236" i="83"/>
  <c r="V236" i="83"/>
  <c r="W236" i="83"/>
  <c r="X236" i="83"/>
  <c r="Y236" i="83"/>
  <c r="Z236" i="83"/>
  <c r="AA236" i="83"/>
  <c r="AC236" i="83"/>
  <c r="AD236" i="83"/>
  <c r="AE236" i="83"/>
  <c r="J237" i="83"/>
  <c r="A237" i="83" s="1"/>
  <c r="B237" i="83"/>
  <c r="D237" i="83" s="1"/>
  <c r="C237" i="83"/>
  <c r="F237" i="83"/>
  <c r="H237" i="83"/>
  <c r="K237" i="83"/>
  <c r="M237" i="83"/>
  <c r="N237" i="83"/>
  <c r="O237" i="83"/>
  <c r="Q237" i="83"/>
  <c r="R237" i="83"/>
  <c r="S237" i="83"/>
  <c r="T237" i="83"/>
  <c r="U237" i="83"/>
  <c r="V237" i="83"/>
  <c r="W237" i="83"/>
  <c r="X237" i="83"/>
  <c r="Y237" i="83"/>
  <c r="Z237" i="83"/>
  <c r="AA237" i="83"/>
  <c r="AC237" i="83"/>
  <c r="AD237" i="83"/>
  <c r="AE237" i="83"/>
  <c r="AH237" i="83"/>
  <c r="B238" i="83"/>
  <c r="D238" i="83" s="1"/>
  <c r="C238" i="83"/>
  <c r="F238" i="83"/>
  <c r="H238" i="83"/>
  <c r="M238" i="83"/>
  <c r="N238" i="83"/>
  <c r="O238" i="83"/>
  <c r="Q238" i="83"/>
  <c r="R238" i="83"/>
  <c r="S238" i="83"/>
  <c r="T238" i="83"/>
  <c r="U238" i="83"/>
  <c r="V238" i="83"/>
  <c r="W238" i="83"/>
  <c r="X238" i="83"/>
  <c r="Y238" i="83"/>
  <c r="Z238" i="83"/>
  <c r="AA238" i="83"/>
  <c r="AB238" i="83"/>
  <c r="AD238" i="83"/>
  <c r="AE238" i="83"/>
  <c r="B239" i="83"/>
  <c r="D239" i="83" s="1"/>
  <c r="C239" i="83"/>
  <c r="H239" i="83"/>
  <c r="M239" i="83"/>
  <c r="N239" i="83"/>
  <c r="O239" i="83"/>
  <c r="Q239" i="83"/>
  <c r="R239" i="83"/>
  <c r="S239" i="83"/>
  <c r="T239" i="83"/>
  <c r="U239" i="83"/>
  <c r="V239" i="83"/>
  <c r="W239" i="83"/>
  <c r="X239" i="83"/>
  <c r="Y239" i="83"/>
  <c r="Z239" i="83"/>
  <c r="AA239" i="83"/>
  <c r="AB239" i="83"/>
  <c r="AD239" i="83"/>
  <c r="AE239" i="83"/>
  <c r="J240" i="83"/>
  <c r="B240" i="83"/>
  <c r="D240" i="83" s="1"/>
  <c r="C240" i="83"/>
  <c r="F240" i="83"/>
  <c r="H240" i="83"/>
  <c r="M240" i="83"/>
  <c r="N240" i="83"/>
  <c r="O240" i="83"/>
  <c r="Q240" i="83"/>
  <c r="R240" i="83"/>
  <c r="S240" i="83"/>
  <c r="T240" i="83"/>
  <c r="U240" i="83"/>
  <c r="V240" i="83"/>
  <c r="W240" i="83"/>
  <c r="X240" i="83"/>
  <c r="Y240" i="83"/>
  <c r="Z240" i="83"/>
  <c r="AA240" i="83"/>
  <c r="AB240" i="83"/>
  <c r="AD240" i="83"/>
  <c r="AE240" i="83"/>
  <c r="J241" i="83"/>
  <c r="B241" i="83"/>
  <c r="D241" i="83" s="1"/>
  <c r="C241" i="83"/>
  <c r="F241" i="83"/>
  <c r="H241" i="83"/>
  <c r="M241" i="83"/>
  <c r="N241" i="83"/>
  <c r="O241" i="83"/>
  <c r="Q241" i="83"/>
  <c r="R241" i="83"/>
  <c r="S241" i="83"/>
  <c r="T241" i="83"/>
  <c r="U241" i="83"/>
  <c r="V241" i="83"/>
  <c r="W241" i="83"/>
  <c r="X241" i="83"/>
  <c r="Y241" i="83"/>
  <c r="Z241" i="83"/>
  <c r="AA241" i="83"/>
  <c r="AB241" i="83"/>
  <c r="AD241" i="83"/>
  <c r="AE241" i="83"/>
  <c r="J242" i="83"/>
  <c r="B242" i="83"/>
  <c r="D242" i="83" s="1"/>
  <c r="C242" i="83"/>
  <c r="F242" i="83"/>
  <c r="H242" i="83"/>
  <c r="M242" i="83"/>
  <c r="N242" i="83"/>
  <c r="O242" i="83"/>
  <c r="Q242" i="83"/>
  <c r="R242" i="83"/>
  <c r="S242" i="83"/>
  <c r="T242" i="83"/>
  <c r="U242" i="83"/>
  <c r="V242" i="83"/>
  <c r="W242" i="83"/>
  <c r="X242" i="83"/>
  <c r="Y242" i="83"/>
  <c r="Z242" i="83"/>
  <c r="AA242" i="83"/>
  <c r="AB242" i="83"/>
  <c r="AD242" i="83"/>
  <c r="AE242" i="83"/>
  <c r="B243" i="83"/>
  <c r="D243" i="83" s="1"/>
  <c r="C243" i="83"/>
  <c r="F243" i="83"/>
  <c r="H243" i="83"/>
  <c r="M243" i="83"/>
  <c r="N243" i="83"/>
  <c r="O243" i="83"/>
  <c r="Q243" i="83"/>
  <c r="R243" i="83"/>
  <c r="S243" i="83"/>
  <c r="T243" i="83"/>
  <c r="U243" i="83"/>
  <c r="V243" i="83"/>
  <c r="W243" i="83"/>
  <c r="X243" i="83"/>
  <c r="Y243" i="83"/>
  <c r="Z243" i="83"/>
  <c r="AA243" i="83"/>
  <c r="AB243" i="83"/>
  <c r="AD243" i="83"/>
  <c r="AE243" i="83"/>
  <c r="AH243" i="83"/>
  <c r="J244" i="83"/>
  <c r="B244" i="83"/>
  <c r="D244" i="83" s="1"/>
  <c r="C244" i="83"/>
  <c r="F244" i="83"/>
  <c r="H244" i="83"/>
  <c r="M244" i="83"/>
  <c r="N244" i="83"/>
  <c r="O244" i="83"/>
  <c r="Q244" i="83"/>
  <c r="R244" i="83"/>
  <c r="S244" i="83"/>
  <c r="T244" i="83"/>
  <c r="U244" i="83"/>
  <c r="V244" i="83"/>
  <c r="W244" i="83"/>
  <c r="X244" i="83"/>
  <c r="Y244" i="83"/>
  <c r="Z244" i="83"/>
  <c r="AA244" i="83"/>
  <c r="AD244" i="83"/>
  <c r="AE244" i="83"/>
  <c r="B245" i="83"/>
  <c r="D245" i="83" s="1"/>
  <c r="C245" i="83"/>
  <c r="F245" i="83"/>
  <c r="H245" i="83"/>
  <c r="M245" i="83"/>
  <c r="N245" i="83"/>
  <c r="O245" i="83"/>
  <c r="Q245" i="83"/>
  <c r="R245" i="83"/>
  <c r="S245" i="83"/>
  <c r="T245" i="83"/>
  <c r="U245" i="83"/>
  <c r="V245" i="83"/>
  <c r="W245" i="83"/>
  <c r="X245" i="83"/>
  <c r="Y245" i="83"/>
  <c r="Z245" i="83"/>
  <c r="AA245" i="83"/>
  <c r="AD245" i="83"/>
  <c r="AE245" i="83"/>
  <c r="B246" i="83"/>
  <c r="D246" i="83" s="1"/>
  <c r="C246" i="83"/>
  <c r="F246" i="83"/>
  <c r="H246" i="83"/>
  <c r="M246" i="83"/>
  <c r="N246" i="83"/>
  <c r="O246" i="83"/>
  <c r="Q246" i="83"/>
  <c r="R246" i="83"/>
  <c r="S246" i="83"/>
  <c r="T246" i="83"/>
  <c r="U246" i="83"/>
  <c r="V246" i="83"/>
  <c r="W246" i="83"/>
  <c r="X246" i="83"/>
  <c r="Y246" i="83"/>
  <c r="Z246" i="83"/>
  <c r="AA246" i="83"/>
  <c r="AD246" i="83"/>
  <c r="AE246" i="83"/>
  <c r="B247" i="83"/>
  <c r="D247" i="83" s="1"/>
  <c r="C247" i="83"/>
  <c r="F247" i="83"/>
  <c r="H247" i="83"/>
  <c r="M247" i="83"/>
  <c r="N247" i="83"/>
  <c r="O247" i="83"/>
  <c r="Q247" i="83"/>
  <c r="R247" i="83"/>
  <c r="S247" i="83"/>
  <c r="T247" i="83"/>
  <c r="U247" i="83"/>
  <c r="V247" i="83"/>
  <c r="W247" i="83"/>
  <c r="X247" i="83"/>
  <c r="Y247" i="83"/>
  <c r="Z247" i="83"/>
  <c r="AA247" i="83"/>
  <c r="AD247" i="83"/>
  <c r="AE247" i="83"/>
  <c r="B248" i="83"/>
  <c r="D248" i="83" s="1"/>
  <c r="C248" i="83"/>
  <c r="F248" i="83"/>
  <c r="H248" i="83"/>
  <c r="M248" i="83"/>
  <c r="N248" i="83"/>
  <c r="O248" i="83"/>
  <c r="Q248" i="83"/>
  <c r="R248" i="83"/>
  <c r="S248" i="83"/>
  <c r="T248" i="83"/>
  <c r="U248" i="83"/>
  <c r="V248" i="83"/>
  <c r="W248" i="83"/>
  <c r="X248" i="83"/>
  <c r="Y248" i="83"/>
  <c r="Z248" i="83"/>
  <c r="AA248" i="83"/>
  <c r="AD248" i="83"/>
  <c r="AE248" i="83"/>
  <c r="J249" i="83"/>
  <c r="A249" i="83" s="1"/>
  <c r="B249" i="83"/>
  <c r="D249" i="83" s="1"/>
  <c r="C249" i="83"/>
  <c r="F249" i="83"/>
  <c r="H249" i="83"/>
  <c r="M249" i="83"/>
  <c r="N249" i="83"/>
  <c r="O249" i="83"/>
  <c r="Q249" i="83"/>
  <c r="R249" i="83"/>
  <c r="S249" i="83"/>
  <c r="T249" i="83"/>
  <c r="U249" i="83"/>
  <c r="V249" i="83"/>
  <c r="W249" i="83"/>
  <c r="X249" i="83"/>
  <c r="Y249" i="83"/>
  <c r="Z249" i="83"/>
  <c r="AA249" i="83"/>
  <c r="AD249" i="83"/>
  <c r="AE249" i="83"/>
  <c r="AH249" i="83"/>
  <c r="B250" i="83"/>
  <c r="D250" i="83" s="1"/>
  <c r="C250" i="83"/>
  <c r="F250" i="83"/>
  <c r="H250" i="83"/>
  <c r="M250" i="83"/>
  <c r="N250" i="83"/>
  <c r="O250" i="83"/>
  <c r="Q250" i="83"/>
  <c r="R250" i="83"/>
  <c r="S250" i="83"/>
  <c r="T250" i="83"/>
  <c r="U250" i="83"/>
  <c r="V250" i="83"/>
  <c r="W250" i="83"/>
  <c r="X250" i="83"/>
  <c r="Y250" i="83"/>
  <c r="Z250" i="83"/>
  <c r="AA250" i="83"/>
  <c r="AD250" i="83"/>
  <c r="AE250" i="83"/>
  <c r="J251" i="83"/>
  <c r="B251" i="83"/>
  <c r="D251" i="83" s="1"/>
  <c r="C251" i="83"/>
  <c r="F251" i="83"/>
  <c r="H251" i="83"/>
  <c r="M251" i="83"/>
  <c r="N251" i="83"/>
  <c r="O251" i="83"/>
  <c r="Q251" i="83"/>
  <c r="R251" i="83"/>
  <c r="S251" i="83"/>
  <c r="T251" i="83"/>
  <c r="U251" i="83"/>
  <c r="V251" i="83"/>
  <c r="W251" i="83"/>
  <c r="X251" i="83"/>
  <c r="Y251" i="83"/>
  <c r="Z251" i="83"/>
  <c r="AA251" i="83"/>
  <c r="AD251" i="83"/>
  <c r="AE251" i="83"/>
  <c r="B252" i="83"/>
  <c r="D252" i="83" s="1"/>
  <c r="C252" i="83"/>
  <c r="F252" i="83"/>
  <c r="H252" i="83"/>
  <c r="M252" i="83"/>
  <c r="N252" i="83"/>
  <c r="O252" i="83"/>
  <c r="Q252" i="83"/>
  <c r="R252" i="83"/>
  <c r="S252" i="83"/>
  <c r="T252" i="83"/>
  <c r="U252" i="83"/>
  <c r="V252" i="83"/>
  <c r="W252" i="83"/>
  <c r="X252" i="83"/>
  <c r="Y252" i="83"/>
  <c r="Z252" i="83"/>
  <c r="AA252" i="83"/>
  <c r="AD252" i="83"/>
  <c r="AE252" i="83"/>
  <c r="AH252" i="83"/>
  <c r="J253" i="83"/>
  <c r="A253" i="83" s="1"/>
  <c r="B253" i="83"/>
  <c r="D253" i="83" s="1"/>
  <c r="C253" i="83"/>
  <c r="F253" i="83"/>
  <c r="H253" i="83"/>
  <c r="M253" i="83"/>
  <c r="N253" i="83"/>
  <c r="O253" i="83"/>
  <c r="Q253" i="83"/>
  <c r="R253" i="83"/>
  <c r="S253" i="83"/>
  <c r="T253" i="83"/>
  <c r="U253" i="83"/>
  <c r="V253" i="83"/>
  <c r="W253" i="83"/>
  <c r="X253" i="83"/>
  <c r="Y253" i="83"/>
  <c r="Z253" i="83"/>
  <c r="AA253" i="83"/>
  <c r="AD253" i="83"/>
  <c r="AE253" i="83"/>
  <c r="B254" i="83"/>
  <c r="D254" i="83" s="1"/>
  <c r="C254" i="83"/>
  <c r="F254" i="83"/>
  <c r="H254" i="83"/>
  <c r="M254" i="83"/>
  <c r="N254" i="83"/>
  <c r="O254" i="83"/>
  <c r="Q254" i="83"/>
  <c r="R254" i="83"/>
  <c r="S254" i="83"/>
  <c r="T254" i="83"/>
  <c r="U254" i="83"/>
  <c r="V254" i="83"/>
  <c r="W254" i="83"/>
  <c r="X254" i="83"/>
  <c r="Y254" i="83"/>
  <c r="Z254" i="83"/>
  <c r="AA254" i="83"/>
  <c r="AB254" i="83"/>
  <c r="AC254" i="83"/>
  <c r="AD254" i="83"/>
  <c r="AE254" i="83"/>
  <c r="B255" i="83"/>
  <c r="D255" i="83" s="1"/>
  <c r="C255" i="83"/>
  <c r="F255" i="83"/>
  <c r="H255" i="83"/>
  <c r="K255" i="83"/>
  <c r="M255" i="83"/>
  <c r="N255" i="83"/>
  <c r="O255" i="83"/>
  <c r="Q255" i="83"/>
  <c r="R255" i="83"/>
  <c r="S255" i="83"/>
  <c r="T255" i="83"/>
  <c r="U255" i="83"/>
  <c r="V255" i="83"/>
  <c r="W255" i="83"/>
  <c r="X255" i="83"/>
  <c r="Y255" i="83"/>
  <c r="Z255" i="83"/>
  <c r="AA255" i="83"/>
  <c r="AC255" i="83"/>
  <c r="AD255" i="83"/>
  <c r="AE255" i="83"/>
  <c r="AH255" i="83"/>
  <c r="B256" i="83"/>
  <c r="D256" i="83" s="1"/>
  <c r="C256" i="83"/>
  <c r="F256" i="83"/>
  <c r="H256" i="83"/>
  <c r="M256" i="83"/>
  <c r="N256" i="83"/>
  <c r="O256" i="83"/>
  <c r="Q256" i="83"/>
  <c r="R256" i="83"/>
  <c r="S256" i="83"/>
  <c r="T256" i="83"/>
  <c r="U256" i="83"/>
  <c r="V256" i="83"/>
  <c r="W256" i="83"/>
  <c r="X256" i="83"/>
  <c r="Y256" i="83"/>
  <c r="Z256" i="83"/>
  <c r="AA256" i="83"/>
  <c r="AD256" i="83"/>
  <c r="AE256" i="83"/>
  <c r="B257" i="83"/>
  <c r="D257" i="83" s="1"/>
  <c r="C257" i="83"/>
  <c r="F257" i="83"/>
  <c r="H257" i="83"/>
  <c r="M257" i="83"/>
  <c r="N257" i="83"/>
  <c r="O257" i="83"/>
  <c r="Q257" i="83"/>
  <c r="R257" i="83"/>
  <c r="S257" i="83"/>
  <c r="T257" i="83"/>
  <c r="U257" i="83"/>
  <c r="V257" i="83"/>
  <c r="W257" i="83"/>
  <c r="X257" i="83"/>
  <c r="Y257" i="83"/>
  <c r="Z257" i="83"/>
  <c r="AA257" i="83"/>
  <c r="AB257" i="83"/>
  <c r="AD257" i="83"/>
  <c r="AE257" i="83"/>
  <c r="J258" i="83"/>
  <c r="B258" i="83"/>
  <c r="D258" i="83" s="1"/>
  <c r="C258" i="83"/>
  <c r="F258" i="83"/>
  <c r="H258" i="83"/>
  <c r="M258" i="83"/>
  <c r="N258" i="83"/>
  <c r="O258" i="83"/>
  <c r="Q258" i="83"/>
  <c r="R258" i="83"/>
  <c r="S258" i="83"/>
  <c r="T258" i="83"/>
  <c r="U258" i="83"/>
  <c r="V258" i="83"/>
  <c r="W258" i="83"/>
  <c r="X258" i="83"/>
  <c r="Y258" i="83"/>
  <c r="Z258" i="83"/>
  <c r="AA258" i="83"/>
  <c r="AB258" i="83"/>
  <c r="AD258" i="83"/>
  <c r="AE258" i="83"/>
  <c r="AH258" i="83"/>
  <c r="B259" i="83"/>
  <c r="D259" i="83" s="1"/>
  <c r="C259" i="83"/>
  <c r="F259" i="83"/>
  <c r="H259" i="83"/>
  <c r="M259" i="83"/>
  <c r="N259" i="83"/>
  <c r="O259" i="83"/>
  <c r="Q259" i="83"/>
  <c r="R259" i="83"/>
  <c r="S259" i="83"/>
  <c r="T259" i="83"/>
  <c r="U259" i="83"/>
  <c r="V259" i="83"/>
  <c r="W259" i="83"/>
  <c r="X259" i="83"/>
  <c r="Y259" i="83"/>
  <c r="Z259" i="83"/>
  <c r="AA259" i="83"/>
  <c r="AD259" i="83"/>
  <c r="AE259" i="83"/>
  <c r="J260" i="83"/>
  <c r="B260" i="83"/>
  <c r="D260" i="83" s="1"/>
  <c r="C260" i="83"/>
  <c r="F260" i="83"/>
  <c r="H260" i="83"/>
  <c r="M260" i="83"/>
  <c r="N260" i="83"/>
  <c r="O260" i="83"/>
  <c r="Q260" i="83"/>
  <c r="R260" i="83"/>
  <c r="S260" i="83"/>
  <c r="T260" i="83"/>
  <c r="U260" i="83"/>
  <c r="V260" i="83"/>
  <c r="W260" i="83"/>
  <c r="X260" i="83"/>
  <c r="Y260" i="83"/>
  <c r="Z260" i="83"/>
  <c r="AA260" i="83"/>
  <c r="AD260" i="83"/>
  <c r="AE260" i="83"/>
  <c r="B261" i="83"/>
  <c r="D261" i="83" s="1"/>
  <c r="C261" i="83"/>
  <c r="F261" i="83"/>
  <c r="H261" i="83"/>
  <c r="M261" i="83"/>
  <c r="N261" i="83"/>
  <c r="O261" i="83"/>
  <c r="Q261" i="83"/>
  <c r="R261" i="83"/>
  <c r="S261" i="83"/>
  <c r="T261" i="83"/>
  <c r="U261" i="83"/>
  <c r="V261" i="83"/>
  <c r="W261" i="83"/>
  <c r="X261" i="83"/>
  <c r="Y261" i="83"/>
  <c r="Z261" i="83"/>
  <c r="AA261" i="83"/>
  <c r="AD261" i="83"/>
  <c r="AE261" i="83"/>
  <c r="AH261" i="83"/>
  <c r="J262" i="83"/>
  <c r="B262" i="83"/>
  <c r="D262" i="83" s="1"/>
  <c r="C262" i="83"/>
  <c r="F262" i="83"/>
  <c r="H262" i="83"/>
  <c r="M262" i="83"/>
  <c r="N262" i="83"/>
  <c r="O262" i="83"/>
  <c r="Q262" i="83"/>
  <c r="R262" i="83"/>
  <c r="S262" i="83"/>
  <c r="T262" i="83"/>
  <c r="U262" i="83"/>
  <c r="V262" i="83"/>
  <c r="W262" i="83"/>
  <c r="X262" i="83"/>
  <c r="Y262" i="83"/>
  <c r="Z262" i="83"/>
  <c r="AA262" i="83"/>
  <c r="AD262" i="83"/>
  <c r="AE262" i="83"/>
  <c r="J263" i="83"/>
  <c r="B263" i="83"/>
  <c r="D263" i="83" s="1"/>
  <c r="C263" i="83"/>
  <c r="F263" i="83"/>
  <c r="H263" i="83"/>
  <c r="M263" i="83"/>
  <c r="N263" i="83"/>
  <c r="O263" i="83"/>
  <c r="Q263" i="83"/>
  <c r="R263" i="83"/>
  <c r="S263" i="83"/>
  <c r="T263" i="83"/>
  <c r="U263" i="83"/>
  <c r="V263" i="83"/>
  <c r="W263" i="83"/>
  <c r="X263" i="83"/>
  <c r="Y263" i="83"/>
  <c r="Z263" i="83"/>
  <c r="AA263" i="83"/>
  <c r="AD263" i="83"/>
  <c r="AE263" i="83"/>
  <c r="B264" i="83"/>
  <c r="D264" i="83" s="1"/>
  <c r="C264" i="83"/>
  <c r="F264" i="83"/>
  <c r="H264" i="83"/>
  <c r="M264" i="83"/>
  <c r="N264" i="83"/>
  <c r="O264" i="83"/>
  <c r="Q264" i="83"/>
  <c r="R264" i="83"/>
  <c r="S264" i="83"/>
  <c r="T264" i="83"/>
  <c r="U264" i="83"/>
  <c r="V264" i="83"/>
  <c r="W264" i="83"/>
  <c r="X264" i="83"/>
  <c r="Y264" i="83"/>
  <c r="Z264" i="83"/>
  <c r="AA264" i="83"/>
  <c r="AC264" i="83"/>
  <c r="AD264" i="83"/>
  <c r="AE264" i="83"/>
  <c r="B265" i="83"/>
  <c r="D265" i="83" s="1"/>
  <c r="C265" i="83"/>
  <c r="F265" i="83"/>
  <c r="H265" i="83"/>
  <c r="M265" i="83"/>
  <c r="N265" i="83"/>
  <c r="O265" i="83"/>
  <c r="Q265" i="83"/>
  <c r="R265" i="83"/>
  <c r="S265" i="83"/>
  <c r="T265" i="83"/>
  <c r="U265" i="83"/>
  <c r="V265" i="83"/>
  <c r="W265" i="83"/>
  <c r="X265" i="83"/>
  <c r="Y265" i="83"/>
  <c r="Z265" i="83"/>
  <c r="AA265" i="83"/>
  <c r="AD265" i="83"/>
  <c r="AE265" i="83"/>
  <c r="B266" i="83"/>
  <c r="D266" i="83" s="1"/>
  <c r="C266" i="83"/>
  <c r="F266" i="83"/>
  <c r="H266" i="83"/>
  <c r="M266" i="83"/>
  <c r="N266" i="83"/>
  <c r="O266" i="83"/>
  <c r="Q266" i="83"/>
  <c r="R266" i="83"/>
  <c r="S266" i="83"/>
  <c r="T266" i="83"/>
  <c r="U266" i="83"/>
  <c r="V266" i="83"/>
  <c r="W266" i="83"/>
  <c r="X266" i="83"/>
  <c r="Y266" i="83"/>
  <c r="Z266" i="83"/>
  <c r="AA266" i="83"/>
  <c r="AB266" i="83"/>
  <c r="AD266" i="83"/>
  <c r="AE266" i="83"/>
  <c r="J267" i="83"/>
  <c r="A267" i="83" s="1"/>
  <c r="B267" i="83"/>
  <c r="D267" i="83" s="1"/>
  <c r="C267" i="83"/>
  <c r="F267" i="83"/>
  <c r="H267" i="83"/>
  <c r="M267" i="83"/>
  <c r="N267" i="83"/>
  <c r="O267" i="83"/>
  <c r="Q267" i="83"/>
  <c r="R267" i="83"/>
  <c r="S267" i="83"/>
  <c r="T267" i="83"/>
  <c r="U267" i="83"/>
  <c r="V267" i="83"/>
  <c r="W267" i="83"/>
  <c r="X267" i="83"/>
  <c r="Y267" i="83"/>
  <c r="Z267" i="83"/>
  <c r="AA267" i="83"/>
  <c r="AD267" i="83"/>
  <c r="AE267" i="83"/>
  <c r="AH267" i="83"/>
  <c r="B268" i="83"/>
  <c r="D268" i="83" s="1"/>
  <c r="C268" i="83"/>
  <c r="F268" i="83"/>
  <c r="H268" i="83"/>
  <c r="K268" i="83"/>
  <c r="M268" i="83"/>
  <c r="N268" i="83"/>
  <c r="O268" i="83"/>
  <c r="Q268" i="83"/>
  <c r="R268" i="83"/>
  <c r="S268" i="83"/>
  <c r="T268" i="83"/>
  <c r="U268" i="83"/>
  <c r="V268" i="83"/>
  <c r="W268" i="83"/>
  <c r="X268" i="83"/>
  <c r="Y268" i="83"/>
  <c r="Z268" i="83"/>
  <c r="AA268" i="83"/>
  <c r="AD268" i="83"/>
  <c r="AE268" i="83"/>
  <c r="J269" i="83"/>
  <c r="B269" i="83"/>
  <c r="D269" i="83" s="1"/>
  <c r="C269" i="83"/>
  <c r="F269" i="83"/>
  <c r="H269" i="83"/>
  <c r="M269" i="83"/>
  <c r="N269" i="83"/>
  <c r="O269" i="83"/>
  <c r="Q269" i="83"/>
  <c r="R269" i="83"/>
  <c r="S269" i="83"/>
  <c r="T269" i="83"/>
  <c r="U269" i="83"/>
  <c r="V269" i="83"/>
  <c r="W269" i="83"/>
  <c r="X269" i="83"/>
  <c r="Y269" i="83"/>
  <c r="Z269" i="83"/>
  <c r="AA269" i="83"/>
  <c r="AD269" i="83"/>
  <c r="AE269" i="83"/>
  <c r="B270" i="83"/>
  <c r="D270" i="83" s="1"/>
  <c r="C270" i="83"/>
  <c r="F270" i="83"/>
  <c r="H270" i="83"/>
  <c r="M270" i="83"/>
  <c r="N270" i="83"/>
  <c r="O270" i="83"/>
  <c r="Q270" i="83"/>
  <c r="R270" i="83"/>
  <c r="S270" i="83"/>
  <c r="T270" i="83"/>
  <c r="U270" i="83"/>
  <c r="V270" i="83"/>
  <c r="W270" i="83"/>
  <c r="X270" i="83"/>
  <c r="Y270" i="83"/>
  <c r="Z270" i="83"/>
  <c r="AA270" i="83"/>
  <c r="AD270" i="83"/>
  <c r="AE270" i="83"/>
  <c r="J271" i="83"/>
  <c r="B271" i="83"/>
  <c r="D271" i="83" s="1"/>
  <c r="C271" i="83"/>
  <c r="F271" i="83"/>
  <c r="H271" i="83"/>
  <c r="M271" i="83"/>
  <c r="N271" i="83"/>
  <c r="O271" i="83"/>
  <c r="Q271" i="83"/>
  <c r="R271" i="83"/>
  <c r="S271" i="83"/>
  <c r="T271" i="83"/>
  <c r="U271" i="83"/>
  <c r="V271" i="83"/>
  <c r="W271" i="83"/>
  <c r="X271" i="83"/>
  <c r="Y271" i="83"/>
  <c r="Z271" i="83"/>
  <c r="AA271" i="83"/>
  <c r="AD271" i="83"/>
  <c r="AE271" i="83"/>
  <c r="J272" i="83"/>
  <c r="B272" i="83"/>
  <c r="D272" i="83" s="1"/>
  <c r="C272" i="83"/>
  <c r="F272" i="83"/>
  <c r="H272" i="83"/>
  <c r="M272" i="83"/>
  <c r="N272" i="83"/>
  <c r="O272" i="83"/>
  <c r="Q272" i="83"/>
  <c r="R272" i="83"/>
  <c r="S272" i="83"/>
  <c r="T272" i="83"/>
  <c r="U272" i="83"/>
  <c r="V272" i="83"/>
  <c r="W272" i="83"/>
  <c r="X272" i="83"/>
  <c r="Y272" i="83"/>
  <c r="Z272" i="83"/>
  <c r="AA272" i="83"/>
  <c r="AD272" i="83"/>
  <c r="AE272" i="83"/>
  <c r="J273" i="83"/>
  <c r="A273" i="83" s="1"/>
  <c r="B273" i="83"/>
  <c r="D273" i="83" s="1"/>
  <c r="C273" i="83"/>
  <c r="F273" i="83"/>
  <c r="H273" i="83"/>
  <c r="K273" i="83"/>
  <c r="M273" i="83"/>
  <c r="N273" i="83"/>
  <c r="O273" i="83"/>
  <c r="Q273" i="83"/>
  <c r="R273" i="83"/>
  <c r="S273" i="83"/>
  <c r="T273" i="83"/>
  <c r="U273" i="83"/>
  <c r="V273" i="83"/>
  <c r="W273" i="83"/>
  <c r="X273" i="83"/>
  <c r="Y273" i="83"/>
  <c r="Z273" i="83"/>
  <c r="AA273" i="83"/>
  <c r="AB273" i="83"/>
  <c r="AD273" i="83"/>
  <c r="AE273" i="83"/>
  <c r="AH273" i="83"/>
  <c r="B274" i="83"/>
  <c r="D274" i="83" s="1"/>
  <c r="C274" i="83"/>
  <c r="F274" i="83"/>
  <c r="H274" i="83"/>
  <c r="M274" i="83"/>
  <c r="N274" i="83"/>
  <c r="O274" i="83"/>
  <c r="Q274" i="83"/>
  <c r="R274" i="83"/>
  <c r="S274" i="83"/>
  <c r="T274" i="83"/>
  <c r="U274" i="83"/>
  <c r="V274" i="83"/>
  <c r="W274" i="83"/>
  <c r="X274" i="83"/>
  <c r="Y274" i="83"/>
  <c r="Z274" i="83"/>
  <c r="AA274" i="83"/>
  <c r="AD274" i="83"/>
  <c r="AE274" i="83"/>
  <c r="B275" i="83"/>
  <c r="D275" i="83" s="1"/>
  <c r="C275" i="83"/>
  <c r="F275" i="83"/>
  <c r="H275" i="83"/>
  <c r="M275" i="83"/>
  <c r="N275" i="83"/>
  <c r="O275" i="83"/>
  <c r="Q275" i="83"/>
  <c r="R275" i="83"/>
  <c r="S275" i="83"/>
  <c r="T275" i="83"/>
  <c r="U275" i="83"/>
  <c r="V275" i="83"/>
  <c r="W275" i="83"/>
  <c r="X275" i="83"/>
  <c r="Y275" i="83"/>
  <c r="Z275" i="83"/>
  <c r="AA275" i="83"/>
  <c r="AD275" i="83"/>
  <c r="AE275" i="83"/>
  <c r="B276" i="83"/>
  <c r="D276" i="83" s="1"/>
  <c r="C276" i="83"/>
  <c r="F276" i="83"/>
  <c r="H276" i="83"/>
  <c r="M276" i="83"/>
  <c r="N276" i="83"/>
  <c r="O276" i="83"/>
  <c r="Q276" i="83"/>
  <c r="R276" i="83"/>
  <c r="S276" i="83"/>
  <c r="T276" i="83"/>
  <c r="U276" i="83"/>
  <c r="V276" i="83"/>
  <c r="W276" i="83"/>
  <c r="X276" i="83"/>
  <c r="Y276" i="83"/>
  <c r="Z276" i="83"/>
  <c r="AA276" i="83"/>
  <c r="AD276" i="83"/>
  <c r="AE276" i="83"/>
  <c r="B277" i="83"/>
  <c r="D277" i="83" s="1"/>
  <c r="C277" i="83"/>
  <c r="F277" i="83"/>
  <c r="H277" i="83"/>
  <c r="M277" i="83"/>
  <c r="N277" i="83"/>
  <c r="O277" i="83"/>
  <c r="Q277" i="83"/>
  <c r="R277" i="83"/>
  <c r="S277" i="83"/>
  <c r="T277" i="83"/>
  <c r="U277" i="83"/>
  <c r="V277" i="83"/>
  <c r="W277" i="83"/>
  <c r="X277" i="83"/>
  <c r="Y277" i="83"/>
  <c r="Z277" i="83"/>
  <c r="AA277" i="83"/>
  <c r="AB277" i="83"/>
  <c r="AD277" i="83"/>
  <c r="AE277" i="83"/>
  <c r="J278" i="83"/>
  <c r="B278" i="83"/>
  <c r="D278" i="83" s="1"/>
  <c r="C278" i="83"/>
  <c r="F278" i="83"/>
  <c r="H278" i="83"/>
  <c r="M278" i="83"/>
  <c r="N278" i="83"/>
  <c r="O278" i="83"/>
  <c r="Q278" i="83"/>
  <c r="R278" i="83"/>
  <c r="S278" i="83"/>
  <c r="T278" i="83"/>
  <c r="U278" i="83"/>
  <c r="V278" i="83"/>
  <c r="W278" i="83"/>
  <c r="X278" i="83"/>
  <c r="Y278" i="83"/>
  <c r="Z278" i="83"/>
  <c r="AA278" i="83"/>
  <c r="AB278" i="83"/>
  <c r="AD278" i="83"/>
  <c r="AE278" i="83"/>
  <c r="B279" i="83"/>
  <c r="D279" i="83" s="1"/>
  <c r="C279" i="83"/>
  <c r="F279" i="83"/>
  <c r="H279" i="83"/>
  <c r="M279" i="83"/>
  <c r="N279" i="83"/>
  <c r="O279" i="83"/>
  <c r="Q279" i="83"/>
  <c r="R279" i="83"/>
  <c r="S279" i="83"/>
  <c r="T279" i="83"/>
  <c r="U279" i="83"/>
  <c r="V279" i="83"/>
  <c r="W279" i="83"/>
  <c r="X279" i="83"/>
  <c r="Y279" i="83"/>
  <c r="Z279" i="83"/>
  <c r="AA279" i="83"/>
  <c r="AB279" i="83"/>
  <c r="AD279" i="83"/>
  <c r="AE279" i="83"/>
  <c r="AH279" i="83"/>
  <c r="J280" i="83"/>
  <c r="B280" i="83"/>
  <c r="D280" i="83" s="1"/>
  <c r="C280" i="83"/>
  <c r="F280" i="83"/>
  <c r="H280" i="83"/>
  <c r="M280" i="83"/>
  <c r="N280" i="83"/>
  <c r="O280" i="83"/>
  <c r="Q280" i="83"/>
  <c r="R280" i="83"/>
  <c r="S280" i="83"/>
  <c r="T280" i="83"/>
  <c r="U280" i="83"/>
  <c r="V280" i="83"/>
  <c r="W280" i="83"/>
  <c r="X280" i="83"/>
  <c r="Y280" i="83"/>
  <c r="Z280" i="83"/>
  <c r="AA280" i="83"/>
  <c r="AB280" i="83"/>
  <c r="AD280" i="83"/>
  <c r="AE280" i="83"/>
  <c r="C294" i="93"/>
  <c r="D296" i="93"/>
  <c r="J2" i="93"/>
  <c r="J3" i="93" s="1"/>
  <c r="J4" i="93" s="1"/>
  <c r="J5" i="93" s="1"/>
  <c r="J6" i="93" s="1"/>
  <c r="J7" i="93" s="1"/>
  <c r="J8" i="93" s="1"/>
  <c r="J9" i="93" s="1"/>
  <c r="J10" i="93" s="1"/>
  <c r="J11" i="93" s="1"/>
  <c r="J12" i="93" s="1"/>
  <c r="J13" i="93" s="1"/>
  <c r="J14" i="93" s="1"/>
  <c r="J15" i="93" s="1"/>
  <c r="J16" i="93" s="1"/>
  <c r="J17" i="93" s="1"/>
  <c r="J18" i="93" s="1"/>
  <c r="J19" i="93" s="1"/>
  <c r="J20" i="93" s="1"/>
  <c r="J21" i="93" s="1"/>
  <c r="J22" i="93" s="1"/>
  <c r="J23" i="93" s="1"/>
  <c r="J24" i="93" s="1"/>
  <c r="J25" i="93" s="1"/>
  <c r="J26" i="93" s="1"/>
  <c r="J27" i="93" s="1"/>
  <c r="J28" i="93" s="1"/>
  <c r="J29" i="93" s="1"/>
  <c r="J30" i="93" s="1"/>
  <c r="J31" i="93" s="1"/>
  <c r="J32" i="93" s="1"/>
  <c r="J33" i="93" s="1"/>
  <c r="J34" i="93" s="1"/>
  <c r="J35" i="93" s="1"/>
  <c r="J36" i="93" s="1"/>
  <c r="J37" i="93" s="1"/>
  <c r="J38" i="93" s="1"/>
  <c r="J39" i="93" s="1"/>
  <c r="J40" i="93" s="1"/>
  <c r="J41" i="93" s="1"/>
  <c r="J42" i="93" s="1"/>
  <c r="J43" i="93" s="1"/>
  <c r="J44" i="93" s="1"/>
  <c r="J45" i="93" s="1"/>
  <c r="J46" i="93" s="1"/>
  <c r="J47" i="93" s="1"/>
  <c r="J48" i="93" s="1"/>
  <c r="J49" i="93" s="1"/>
  <c r="J50" i="93" s="1"/>
  <c r="J51" i="93" s="1"/>
  <c r="J52" i="93" s="1"/>
  <c r="J53" i="93" s="1"/>
  <c r="J54" i="93" s="1"/>
  <c r="J55" i="93" s="1"/>
  <c r="J56" i="93" s="1"/>
  <c r="J57" i="93" s="1"/>
  <c r="J58" i="93" s="1"/>
  <c r="J59" i="93" s="1"/>
  <c r="J60" i="93" s="1"/>
  <c r="J61" i="93" s="1"/>
  <c r="J62" i="93" s="1"/>
  <c r="J63" i="93" s="1"/>
  <c r="J64" i="93" s="1"/>
  <c r="J65" i="93" s="1"/>
  <c r="J66" i="93" s="1"/>
  <c r="J67" i="93" s="1"/>
  <c r="J68" i="93" s="1"/>
  <c r="J69" i="93" s="1"/>
  <c r="J70" i="93" s="1"/>
  <c r="J71" i="93" s="1"/>
  <c r="J72" i="93" s="1"/>
  <c r="J73" i="93" s="1"/>
  <c r="J74" i="93" s="1"/>
  <c r="J75" i="93" s="1"/>
  <c r="J76" i="93" s="1"/>
  <c r="J77" i="93" s="1"/>
  <c r="J78" i="93" s="1"/>
  <c r="J79" i="93" s="1"/>
  <c r="J80" i="93" s="1"/>
  <c r="J81" i="93" s="1"/>
  <c r="J82" i="93" s="1"/>
  <c r="J83" i="93" s="1"/>
  <c r="J84" i="93" s="1"/>
  <c r="J85" i="93" s="1"/>
  <c r="J86" i="93" s="1"/>
  <c r="J87" i="93" s="1"/>
  <c r="J88" i="93" s="1"/>
  <c r="J89" i="93" s="1"/>
  <c r="J90" i="93" s="1"/>
  <c r="J91" i="93" s="1"/>
  <c r="J92" i="93" s="1"/>
  <c r="J93" i="93" s="1"/>
  <c r="J94" i="93" s="1"/>
  <c r="J95" i="93" s="1"/>
  <c r="J96" i="93" s="1"/>
  <c r="J97" i="93" s="1"/>
  <c r="J98" i="93" s="1"/>
  <c r="J99" i="93" s="1"/>
  <c r="J100" i="93" s="1"/>
  <c r="J101" i="93" s="1"/>
  <c r="J102" i="93" s="1"/>
  <c r="J103" i="93" s="1"/>
  <c r="J104" i="93" s="1"/>
  <c r="J105" i="93" s="1"/>
  <c r="J106" i="93" s="1"/>
  <c r="J107" i="93" s="1"/>
  <c r="J108" i="93" s="1"/>
  <c r="J109" i="93" s="1"/>
  <c r="J110" i="93" s="1"/>
  <c r="J111" i="93" s="1"/>
  <c r="J112" i="93" s="1"/>
  <c r="J113" i="93" s="1"/>
  <c r="J114" i="93" s="1"/>
  <c r="J115" i="93" s="1"/>
  <c r="J116" i="93" s="1"/>
  <c r="J117" i="93" s="1"/>
  <c r="J118" i="93" s="1"/>
  <c r="J119" i="93" s="1"/>
  <c r="J120" i="93" s="1"/>
  <c r="J121" i="93" s="1"/>
  <c r="J122" i="93" s="1"/>
  <c r="J123" i="93" s="1"/>
  <c r="J124" i="93" s="1"/>
  <c r="J125" i="93" s="1"/>
  <c r="J126" i="93" s="1"/>
  <c r="J127" i="93" s="1"/>
  <c r="J128" i="93" s="1"/>
  <c r="J129" i="93" s="1"/>
  <c r="J130" i="93" s="1"/>
  <c r="J131" i="93" s="1"/>
  <c r="J132" i="93" s="1"/>
  <c r="J133" i="93" s="1"/>
  <c r="J134" i="93" s="1"/>
  <c r="J135" i="93" s="1"/>
  <c r="J136" i="93" s="1"/>
  <c r="J137" i="93" s="1"/>
  <c r="J138" i="93" s="1"/>
  <c r="J139" i="93" s="1"/>
  <c r="J140" i="93" s="1"/>
  <c r="J141" i="93" s="1"/>
  <c r="J142" i="93" s="1"/>
  <c r="J143" i="93" s="1"/>
  <c r="J144" i="93" s="1"/>
  <c r="J145" i="93" s="1"/>
  <c r="J146" i="93" s="1"/>
  <c r="J147" i="93" s="1"/>
  <c r="J148" i="93" s="1"/>
  <c r="J149" i="93" s="1"/>
  <c r="J150" i="93" s="1"/>
  <c r="J151" i="93" s="1"/>
  <c r="J152" i="93" s="1"/>
  <c r="J153" i="93" s="1"/>
  <c r="J154" i="93" s="1"/>
  <c r="J155" i="93" s="1"/>
  <c r="J156" i="93" s="1"/>
  <c r="J157" i="93" s="1"/>
  <c r="J158" i="93" s="1"/>
  <c r="J159" i="93" s="1"/>
  <c r="J160" i="93" s="1"/>
  <c r="J161" i="93" s="1"/>
  <c r="J162" i="93" s="1"/>
  <c r="J163" i="93" s="1"/>
  <c r="J164" i="93" s="1"/>
  <c r="J165" i="93" s="1"/>
  <c r="J166" i="93" s="1"/>
  <c r="J167" i="93" s="1"/>
  <c r="J168" i="93" s="1"/>
  <c r="J169" i="93" s="1"/>
  <c r="F2" i="93"/>
  <c r="B8" i="93"/>
  <c r="B14" i="93"/>
  <c r="B20" i="93"/>
  <c r="B25" i="93"/>
  <c r="B30" i="93"/>
  <c r="B35" i="93"/>
  <c r="B40" i="93"/>
  <c r="A225" i="93"/>
  <c r="C224" i="93"/>
  <c r="A224" i="93"/>
  <c r="A223" i="93"/>
  <c r="A222" i="93"/>
  <c r="A221" i="93"/>
  <c r="A220" i="93"/>
  <c r="B219" i="93"/>
  <c r="D219" i="93" s="1"/>
  <c r="A219" i="93"/>
  <c r="A218" i="93"/>
  <c r="A217" i="93"/>
  <c r="A216" i="93"/>
  <c r="B215" i="93"/>
  <c r="D215" i="93" s="1"/>
  <c r="A215" i="93"/>
  <c r="B172" i="93"/>
  <c r="C172" i="93" s="1"/>
  <c r="B176" i="93"/>
  <c r="C176" i="93" s="1"/>
  <c r="B179" i="93"/>
  <c r="C179" i="93" s="1"/>
  <c r="B180" i="93"/>
  <c r="C180" i="93" s="1"/>
  <c r="B184" i="93"/>
  <c r="D184" i="93" s="1"/>
  <c r="B188" i="93"/>
  <c r="C188" i="93" s="1"/>
  <c r="B189" i="93"/>
  <c r="C189" i="93" s="1"/>
  <c r="B193" i="93"/>
  <c r="C193" i="93" s="1"/>
  <c r="B197" i="93"/>
  <c r="D197" i="93" s="1"/>
  <c r="B199" i="93"/>
  <c r="C199" i="93" s="1"/>
  <c r="D203" i="93"/>
  <c r="B206" i="93"/>
  <c r="C206" i="93" s="1"/>
  <c r="B207" i="93"/>
  <c r="D207" i="93" s="1"/>
  <c r="B211" i="93"/>
  <c r="C211" i="93" s="1"/>
  <c r="D228" i="93"/>
  <c r="D229" i="93"/>
  <c r="C248" i="93"/>
  <c r="C257" i="93"/>
  <c r="C260" i="93"/>
  <c r="C261" i="93"/>
  <c r="D267" i="93"/>
  <c r="AE215" i="93"/>
  <c r="U215" i="93"/>
  <c r="N4" i="73"/>
  <c r="N5" i="73"/>
  <c r="P199" i="93" s="1"/>
  <c r="N6" i="73"/>
  <c r="N7" i="73"/>
  <c r="N8" i="73"/>
  <c r="N9" i="73"/>
  <c r="N10" i="73"/>
  <c r="N11" i="73"/>
  <c r="N12" i="73"/>
  <c r="N13" i="73"/>
  <c r="N14" i="73"/>
  <c r="N15" i="73"/>
  <c r="N16" i="73"/>
  <c r="N17" i="73"/>
  <c r="AB17" i="73" s="1"/>
  <c r="N18" i="73"/>
  <c r="N19" i="73"/>
  <c r="N20" i="73"/>
  <c r="N21" i="73"/>
  <c r="N22" i="73"/>
  <c r="N23" i="73"/>
  <c r="AB23" i="73" s="1"/>
  <c r="N24" i="73"/>
  <c r="N25" i="73"/>
  <c r="AD25" i="73" s="1"/>
  <c r="N26" i="73"/>
  <c r="N27" i="73"/>
  <c r="N28" i="73"/>
  <c r="N29" i="73"/>
  <c r="AB29" i="73" s="1"/>
  <c r="N30" i="73"/>
  <c r="N31" i="73"/>
  <c r="N32" i="73"/>
  <c r="N33" i="73"/>
  <c r="N34" i="73"/>
  <c r="N35" i="73"/>
  <c r="Z35" i="73" s="1"/>
  <c r="N36" i="73"/>
  <c r="N37" i="73"/>
  <c r="AD37" i="73" s="1"/>
  <c r="N38" i="73"/>
  <c r="N39" i="73"/>
  <c r="N40" i="73"/>
  <c r="N41" i="73"/>
  <c r="AB41" i="73" s="1"/>
  <c r="N42" i="73"/>
  <c r="N43" i="73"/>
  <c r="AC43" i="73" s="1"/>
  <c r="N44" i="73"/>
  <c r="N45" i="73"/>
  <c r="N46" i="73"/>
  <c r="N47" i="73"/>
  <c r="AD47" i="73" s="1"/>
  <c r="N48" i="73"/>
  <c r="N49" i="73"/>
  <c r="N50" i="73"/>
  <c r="N51" i="73"/>
  <c r="N52" i="73"/>
  <c r="N53" i="73"/>
  <c r="AB53" i="73" s="1"/>
  <c r="N54" i="73"/>
  <c r="N55" i="73"/>
  <c r="AD55" i="73" s="1"/>
  <c r="N56" i="73"/>
  <c r="N57" i="73"/>
  <c r="N58" i="73"/>
  <c r="N59" i="73"/>
  <c r="AB59" i="73" s="1"/>
  <c r="AE207" i="93"/>
  <c r="U207" i="93"/>
  <c r="AE206" i="93"/>
  <c r="U206" i="93"/>
  <c r="A188" i="93"/>
  <c r="A189" i="93"/>
  <c r="A190" i="93"/>
  <c r="A191" i="93"/>
  <c r="A192" i="93"/>
  <c r="A193" i="93"/>
  <c r="AE184" i="93"/>
  <c r="AA184" i="93"/>
  <c r="U184" i="93"/>
  <c r="AA188" i="93"/>
  <c r="AE189" i="93"/>
  <c r="AA189" i="93"/>
  <c r="U189" i="93"/>
  <c r="A207" i="93"/>
  <c r="AE188" i="93"/>
  <c r="U188" i="93"/>
  <c r="AE194" i="93"/>
  <c r="AA194" i="93"/>
  <c r="AE210" i="93"/>
  <c r="AA210" i="93"/>
  <c r="AE205" i="93"/>
  <c r="A176" i="93"/>
  <c r="A177" i="93"/>
  <c r="A178" i="93"/>
  <c r="A179" i="93"/>
  <c r="A180" i="93"/>
  <c r="A181" i="93"/>
  <c r="A182" i="93"/>
  <c r="A183" i="93"/>
  <c r="A184" i="93"/>
  <c r="A185" i="93"/>
  <c r="A186" i="93"/>
  <c r="A187" i="93"/>
  <c r="A194" i="93"/>
  <c r="A195" i="93"/>
  <c r="A196" i="93"/>
  <c r="A197" i="93"/>
  <c r="A198" i="93"/>
  <c r="A199" i="93"/>
  <c r="A200" i="93"/>
  <c r="A201" i="93"/>
  <c r="A202" i="93"/>
  <c r="A203" i="93"/>
  <c r="A204" i="93"/>
  <c r="A205" i="93"/>
  <c r="A206" i="93"/>
  <c r="A208" i="93"/>
  <c r="A209" i="93"/>
  <c r="A210" i="93"/>
  <c r="A211" i="93"/>
  <c r="A212" i="93"/>
  <c r="A213" i="93"/>
  <c r="A214" i="93"/>
  <c r="A226" i="93"/>
  <c r="A299" i="93" s="1"/>
  <c r="A300" i="93" s="1"/>
  <c r="A301" i="93" s="1"/>
  <c r="A302" i="93" s="1"/>
  <c r="A303" i="93" s="1"/>
  <c r="A304" i="93" s="1"/>
  <c r="A305" i="93" s="1"/>
  <c r="A306" i="93" s="1"/>
  <c r="A307" i="93" s="1"/>
  <c r="A308" i="93" s="1"/>
  <c r="A309" i="93" s="1"/>
  <c r="A310" i="93" s="1"/>
  <c r="A311" i="93" s="1"/>
  <c r="A312" i="93" s="1"/>
  <c r="A313" i="93" s="1"/>
  <c r="A314" i="93" s="1"/>
  <c r="A315" i="93" s="1"/>
  <c r="A316" i="93" s="1"/>
  <c r="A317" i="93" s="1"/>
  <c r="A318" i="93" s="1"/>
  <c r="A319" i="93" s="1"/>
  <c r="U176" i="93"/>
  <c r="AE180" i="93"/>
  <c r="AE179" i="93"/>
  <c r="AE176" i="93"/>
  <c r="AE196" i="93"/>
  <c r="U196" i="93"/>
  <c r="AE197" i="93"/>
  <c r="AA197" i="93"/>
  <c r="U197" i="93"/>
  <c r="U180" i="93"/>
  <c r="U179" i="93"/>
  <c r="A2" i="93"/>
  <c r="BJ3" i="111"/>
  <c r="BJ4" i="111"/>
  <c r="BJ5" i="111"/>
  <c r="BJ6" i="111"/>
  <c r="BJ7" i="111"/>
  <c r="BJ8" i="111"/>
  <c r="BJ9" i="111"/>
  <c r="BJ10" i="111"/>
  <c r="BJ11" i="111"/>
  <c r="BJ12" i="111"/>
  <c r="BJ13" i="111"/>
  <c r="BJ14" i="111"/>
  <c r="BJ15" i="111"/>
  <c r="BJ16" i="111"/>
  <c r="BJ17" i="111"/>
  <c r="BJ18" i="111"/>
  <c r="BJ19" i="111"/>
  <c r="BJ20" i="111"/>
  <c r="BJ21" i="111"/>
  <c r="BJ22" i="111"/>
  <c r="BJ23" i="111"/>
  <c r="BJ24" i="111"/>
  <c r="BJ25" i="111"/>
  <c r="BJ26" i="111"/>
  <c r="BJ27" i="111"/>
  <c r="BJ28" i="111"/>
  <c r="BJ29" i="111"/>
  <c r="BJ30" i="111"/>
  <c r="BJ31" i="111"/>
  <c r="BJ32" i="111"/>
  <c r="BJ33" i="111"/>
  <c r="BJ34" i="111"/>
  <c r="BJ35" i="111"/>
  <c r="BJ36" i="111"/>
  <c r="BJ37" i="111"/>
  <c r="BJ38" i="111"/>
  <c r="BJ39" i="111"/>
  <c r="BJ40" i="111"/>
  <c r="BJ41" i="111"/>
  <c r="BJ42" i="111"/>
  <c r="BJ43" i="111"/>
  <c r="BJ44" i="111"/>
  <c r="BJ45" i="111"/>
  <c r="BJ46" i="111"/>
  <c r="BJ47" i="111"/>
  <c r="BJ48" i="111"/>
  <c r="BJ49" i="111"/>
  <c r="BJ50" i="111"/>
  <c r="BJ51" i="111"/>
  <c r="BJ52" i="111"/>
  <c r="BJ53" i="111"/>
  <c r="BJ54" i="111"/>
  <c r="BJ55" i="111"/>
  <c r="BJ56" i="111"/>
  <c r="BJ57" i="111"/>
  <c r="BJ58" i="111"/>
  <c r="BJ59" i="111"/>
  <c r="BJ60" i="111"/>
  <c r="BJ61" i="111"/>
  <c r="BJ62" i="111"/>
  <c r="BJ63" i="111"/>
  <c r="BJ64" i="111"/>
  <c r="BJ65" i="111"/>
  <c r="BJ66" i="111"/>
  <c r="BJ67" i="111"/>
  <c r="BJ68" i="111"/>
  <c r="BJ69" i="111"/>
  <c r="BJ70" i="111"/>
  <c r="BJ71" i="111"/>
  <c r="BJ72" i="111"/>
  <c r="BJ73" i="111"/>
  <c r="BJ74" i="111"/>
  <c r="BJ75" i="111"/>
  <c r="BJ76" i="111"/>
  <c r="BJ77" i="111"/>
  <c r="BJ78" i="111"/>
  <c r="BJ79" i="111"/>
  <c r="BJ80" i="111"/>
  <c r="BJ81" i="111"/>
  <c r="BJ82" i="111"/>
  <c r="BJ83" i="111"/>
  <c r="BJ84" i="111"/>
  <c r="BJ85" i="111"/>
  <c r="BJ86" i="111"/>
  <c r="BJ87" i="111"/>
  <c r="BJ88" i="111"/>
  <c r="BJ89" i="111"/>
  <c r="BJ90" i="111"/>
  <c r="BJ91" i="111"/>
  <c r="BJ92" i="111"/>
  <c r="BJ93" i="111"/>
  <c r="BJ94" i="111"/>
  <c r="BJ95" i="111"/>
  <c r="BJ96" i="111"/>
  <c r="BJ97" i="111"/>
  <c r="BJ98" i="111"/>
  <c r="BJ99" i="111"/>
  <c r="BJ100" i="111"/>
  <c r="BJ101" i="111"/>
  <c r="BJ102" i="111"/>
  <c r="BJ103" i="111"/>
  <c r="BJ104" i="111"/>
  <c r="BJ105" i="111"/>
  <c r="BJ106" i="111"/>
  <c r="BJ107" i="111"/>
  <c r="BJ108" i="111"/>
  <c r="BJ109" i="111"/>
  <c r="BJ110" i="111"/>
  <c r="BJ111" i="111"/>
  <c r="BJ112" i="111"/>
  <c r="BJ113" i="111"/>
  <c r="BJ114" i="111"/>
  <c r="BJ115" i="111"/>
  <c r="BJ116" i="111"/>
  <c r="BJ117" i="111"/>
  <c r="BJ118" i="111"/>
  <c r="BJ119" i="111"/>
  <c r="BJ120" i="111"/>
  <c r="BJ121" i="111"/>
  <c r="BJ122" i="111"/>
  <c r="BJ123" i="111"/>
  <c r="BJ124" i="111"/>
  <c r="BJ125" i="111"/>
  <c r="BJ126" i="111"/>
  <c r="BJ127" i="111"/>
  <c r="BJ128" i="111"/>
  <c r="BJ129" i="111"/>
  <c r="BJ130" i="111"/>
  <c r="BJ131" i="111"/>
  <c r="BJ132" i="111"/>
  <c r="BJ133" i="111"/>
  <c r="BJ134" i="111"/>
  <c r="BJ135" i="111"/>
  <c r="BJ136" i="111"/>
  <c r="BJ137" i="111"/>
  <c r="BJ138" i="111"/>
  <c r="BJ139" i="111"/>
  <c r="BJ140" i="111"/>
  <c r="BJ141" i="111"/>
  <c r="BJ142" i="111"/>
  <c r="BJ143" i="111"/>
  <c r="BJ144" i="111"/>
  <c r="BJ145" i="111"/>
  <c r="BJ146" i="111"/>
  <c r="BJ147" i="111"/>
  <c r="BJ148" i="111"/>
  <c r="BJ149" i="111"/>
  <c r="BJ150" i="111"/>
  <c r="BJ151" i="111"/>
  <c r="BJ152" i="111"/>
  <c r="BJ153" i="111"/>
  <c r="BJ154" i="111"/>
  <c r="BJ155" i="111"/>
  <c r="BJ156" i="111"/>
  <c r="BJ157" i="111"/>
  <c r="BJ158" i="111"/>
  <c r="BJ159" i="111"/>
  <c r="BJ160" i="111"/>
  <c r="BJ161" i="111"/>
  <c r="BJ162" i="111"/>
  <c r="BJ163" i="111"/>
  <c r="BJ164" i="111"/>
  <c r="BJ165" i="111"/>
  <c r="BJ166" i="111"/>
  <c r="BJ167" i="111"/>
  <c r="BJ168" i="111"/>
  <c r="BJ169" i="111"/>
  <c r="BJ170" i="111"/>
  <c r="BJ171" i="111"/>
  <c r="BJ172" i="111"/>
  <c r="BJ173" i="111"/>
  <c r="BJ174" i="111"/>
  <c r="BJ175" i="111"/>
  <c r="BJ176" i="111"/>
  <c r="BJ177" i="111"/>
  <c r="BJ178" i="111"/>
  <c r="BJ179" i="111"/>
  <c r="BJ180" i="111"/>
  <c r="BJ181" i="111"/>
  <c r="BJ182" i="111"/>
  <c r="BJ183" i="111"/>
  <c r="BJ184" i="111"/>
  <c r="BJ185" i="111"/>
  <c r="BJ186" i="111"/>
  <c r="BJ187" i="111"/>
  <c r="BJ188" i="111"/>
  <c r="BJ189" i="111"/>
  <c r="BJ190" i="111"/>
  <c r="BJ191" i="111"/>
  <c r="BJ192" i="111"/>
  <c r="BJ193" i="111"/>
  <c r="BJ194" i="111"/>
  <c r="BJ195" i="111"/>
  <c r="BJ196" i="111"/>
  <c r="BJ197" i="111"/>
  <c r="BJ198" i="111"/>
  <c r="BJ199" i="111"/>
  <c r="BJ200" i="111"/>
  <c r="BJ201" i="111"/>
  <c r="BJ202" i="111"/>
  <c r="BJ203" i="111"/>
  <c r="BJ204" i="111"/>
  <c r="BJ205" i="111"/>
  <c r="BJ206" i="111"/>
  <c r="BJ207" i="111"/>
  <c r="BJ208" i="111"/>
  <c r="BJ209" i="111"/>
  <c r="BJ210" i="111"/>
  <c r="BJ211" i="111"/>
  <c r="BJ212" i="111"/>
  <c r="BJ213" i="111"/>
  <c r="BJ214" i="111"/>
  <c r="BJ215" i="111"/>
  <c r="BJ216" i="111"/>
  <c r="BJ217" i="111"/>
  <c r="BJ218" i="111"/>
  <c r="BJ219" i="111"/>
  <c r="BJ220" i="111"/>
  <c r="BJ221" i="111"/>
  <c r="BJ222" i="111"/>
  <c r="BJ223" i="111"/>
  <c r="BJ224" i="111"/>
  <c r="BJ225" i="111"/>
  <c r="BJ226" i="111"/>
  <c r="BJ227" i="111"/>
  <c r="BJ228" i="111"/>
  <c r="BJ229" i="111"/>
  <c r="BJ230" i="111"/>
  <c r="BJ231" i="111"/>
  <c r="BJ232" i="111"/>
  <c r="BJ233" i="111"/>
  <c r="BJ234" i="111"/>
  <c r="BJ235" i="111"/>
  <c r="BJ236" i="111"/>
  <c r="BJ237" i="111"/>
  <c r="BJ238" i="111"/>
  <c r="BJ239" i="111"/>
  <c r="BJ240" i="111"/>
  <c r="BJ241" i="111"/>
  <c r="BJ242" i="111"/>
  <c r="BJ243" i="111"/>
  <c r="BJ244" i="111"/>
  <c r="BJ245" i="111"/>
  <c r="BJ246" i="111"/>
  <c r="BJ247" i="111"/>
  <c r="BJ248" i="111"/>
  <c r="BJ249" i="111"/>
  <c r="BJ250" i="111"/>
  <c r="BJ251" i="111"/>
  <c r="BJ252" i="111"/>
  <c r="BJ253" i="111"/>
  <c r="BJ254" i="111"/>
  <c r="BJ255" i="111"/>
  <c r="BJ256" i="111"/>
  <c r="BJ257" i="111"/>
  <c r="BJ258" i="111"/>
  <c r="BJ259" i="111"/>
  <c r="BJ260" i="111"/>
  <c r="BJ261" i="111"/>
  <c r="BJ262" i="111"/>
  <c r="BJ263" i="111"/>
  <c r="BJ264" i="111"/>
  <c r="BJ265" i="111"/>
  <c r="BJ266" i="111"/>
  <c r="BJ267" i="111"/>
  <c r="BJ268" i="111"/>
  <c r="BJ269" i="111"/>
  <c r="BJ270" i="111"/>
  <c r="BJ271" i="111"/>
  <c r="BJ272" i="111"/>
  <c r="BJ273" i="111"/>
  <c r="BJ274" i="111"/>
  <c r="BJ275" i="111"/>
  <c r="BJ276" i="111"/>
  <c r="BJ277" i="111"/>
  <c r="BJ278" i="111"/>
  <c r="BJ279" i="111"/>
  <c r="BJ280" i="111"/>
  <c r="BJ281" i="111"/>
  <c r="BJ2" i="111"/>
  <c r="BK267" i="111"/>
  <c r="BL267" i="111"/>
  <c r="BM267" i="111"/>
  <c r="BN267" i="111"/>
  <c r="BO267" i="111"/>
  <c r="BP267" i="111"/>
  <c r="BQ267" i="111"/>
  <c r="BR267" i="111"/>
  <c r="BK268" i="111"/>
  <c r="BL268" i="111"/>
  <c r="BM268" i="111"/>
  <c r="BN268" i="111"/>
  <c r="BO268" i="111"/>
  <c r="BP268" i="111"/>
  <c r="BQ268" i="111"/>
  <c r="BR268" i="111"/>
  <c r="BK269" i="111"/>
  <c r="BL269" i="111"/>
  <c r="BM269" i="111"/>
  <c r="BN269" i="111"/>
  <c r="BO269" i="111"/>
  <c r="BP269" i="111"/>
  <c r="BQ269" i="111"/>
  <c r="BR269" i="111"/>
  <c r="BK270" i="111"/>
  <c r="BL270" i="111"/>
  <c r="BM270" i="111"/>
  <c r="BN270" i="111"/>
  <c r="BO270" i="111"/>
  <c r="BP270" i="111"/>
  <c r="BQ270" i="111"/>
  <c r="BR270" i="111"/>
  <c r="BK271" i="111"/>
  <c r="BL271" i="111"/>
  <c r="BM271" i="111"/>
  <c r="BN271" i="111"/>
  <c r="BO271" i="111"/>
  <c r="BP271" i="111"/>
  <c r="BQ271" i="111"/>
  <c r="BR271" i="111"/>
  <c r="BK272" i="111"/>
  <c r="BL272" i="111"/>
  <c r="BM272" i="111"/>
  <c r="BN272" i="111"/>
  <c r="BO272" i="111"/>
  <c r="BP272" i="111"/>
  <c r="BQ272" i="111"/>
  <c r="BR272" i="111"/>
  <c r="BK273" i="111"/>
  <c r="BL273" i="111"/>
  <c r="BM273" i="111"/>
  <c r="BN273" i="111"/>
  <c r="BO273" i="111"/>
  <c r="BP273" i="111"/>
  <c r="BQ273" i="111"/>
  <c r="BR273" i="111"/>
  <c r="BK274" i="111"/>
  <c r="BL274" i="111"/>
  <c r="BM274" i="111"/>
  <c r="BN274" i="111"/>
  <c r="BO274" i="111"/>
  <c r="BP274" i="111"/>
  <c r="BQ274" i="111"/>
  <c r="BR274" i="111"/>
  <c r="BK275" i="111"/>
  <c r="BL275" i="111"/>
  <c r="BM275" i="111"/>
  <c r="BN275" i="111"/>
  <c r="BO275" i="111"/>
  <c r="BP275" i="111"/>
  <c r="BQ275" i="111"/>
  <c r="BR275" i="111"/>
  <c r="BK276" i="111"/>
  <c r="BL276" i="111"/>
  <c r="BM276" i="111"/>
  <c r="BN276" i="111"/>
  <c r="BO276" i="111"/>
  <c r="BP276" i="111"/>
  <c r="BQ276" i="111"/>
  <c r="BR276" i="111"/>
  <c r="BK277" i="111"/>
  <c r="BL277" i="111"/>
  <c r="BM277" i="111"/>
  <c r="BN277" i="111"/>
  <c r="BO277" i="111"/>
  <c r="BP277" i="111"/>
  <c r="BQ277" i="111"/>
  <c r="BR277" i="111"/>
  <c r="BK278" i="111"/>
  <c r="BL278" i="111"/>
  <c r="BM278" i="111"/>
  <c r="BN278" i="111"/>
  <c r="BO278" i="111"/>
  <c r="BP278" i="111"/>
  <c r="BQ278" i="111"/>
  <c r="BR278" i="111"/>
  <c r="BK279" i="111"/>
  <c r="BL279" i="111"/>
  <c r="BM279" i="111"/>
  <c r="BN279" i="111"/>
  <c r="BO279" i="111"/>
  <c r="BP279" i="111"/>
  <c r="BQ279" i="111"/>
  <c r="BR279" i="111"/>
  <c r="BK280" i="111"/>
  <c r="BL280" i="111"/>
  <c r="BM280" i="111"/>
  <c r="BN280" i="111"/>
  <c r="BO280" i="111"/>
  <c r="BP280" i="111"/>
  <c r="BQ280" i="111"/>
  <c r="BR280" i="111"/>
  <c r="BK281" i="111"/>
  <c r="BL281" i="111"/>
  <c r="BM281" i="111"/>
  <c r="BN281" i="111"/>
  <c r="BO281" i="111"/>
  <c r="BP281" i="111"/>
  <c r="BQ281" i="111"/>
  <c r="BR281" i="111"/>
  <c r="BK3" i="111"/>
  <c r="BL3" i="111"/>
  <c r="BM3" i="111"/>
  <c r="BN3" i="111"/>
  <c r="BO3" i="111"/>
  <c r="BP3" i="111"/>
  <c r="BQ3" i="111"/>
  <c r="BR3" i="111"/>
  <c r="BK4" i="111"/>
  <c r="BL4" i="111"/>
  <c r="BM4" i="111"/>
  <c r="BN4" i="111"/>
  <c r="BO4" i="111"/>
  <c r="BP4" i="111"/>
  <c r="BQ4" i="111"/>
  <c r="BR4" i="111"/>
  <c r="BK5" i="111"/>
  <c r="BL5" i="111"/>
  <c r="BM5" i="111"/>
  <c r="BN5" i="111"/>
  <c r="BO5" i="111"/>
  <c r="BP5" i="111"/>
  <c r="BQ5" i="111"/>
  <c r="BR5" i="111"/>
  <c r="BK6" i="111"/>
  <c r="BL6" i="111"/>
  <c r="BM6" i="111"/>
  <c r="BN6" i="111"/>
  <c r="BO6" i="111"/>
  <c r="BP6" i="111"/>
  <c r="BQ6" i="111"/>
  <c r="BR6" i="111"/>
  <c r="BK7" i="111"/>
  <c r="BL7" i="111"/>
  <c r="BM7" i="111"/>
  <c r="BN7" i="111"/>
  <c r="BO7" i="111"/>
  <c r="BP7" i="111"/>
  <c r="BQ7" i="111"/>
  <c r="BR7" i="111"/>
  <c r="BK8" i="111"/>
  <c r="BL8" i="111"/>
  <c r="BM8" i="111"/>
  <c r="BN8" i="111"/>
  <c r="BO8" i="111"/>
  <c r="BP8" i="111"/>
  <c r="BQ8" i="111"/>
  <c r="BR8" i="111"/>
  <c r="BK9" i="111"/>
  <c r="BL9" i="111"/>
  <c r="BM9" i="111"/>
  <c r="BN9" i="111"/>
  <c r="BO9" i="111"/>
  <c r="BP9" i="111"/>
  <c r="BQ9" i="111"/>
  <c r="BR9" i="111"/>
  <c r="BK10" i="111"/>
  <c r="BL10" i="111"/>
  <c r="BM10" i="111"/>
  <c r="BN10" i="111"/>
  <c r="BO10" i="111"/>
  <c r="BP10" i="111"/>
  <c r="BQ10" i="111"/>
  <c r="BR10" i="111"/>
  <c r="BK11" i="111"/>
  <c r="BL11" i="111"/>
  <c r="BM11" i="111"/>
  <c r="BN11" i="111"/>
  <c r="BO11" i="111"/>
  <c r="BP11" i="111"/>
  <c r="BQ11" i="111"/>
  <c r="BR11" i="111"/>
  <c r="BK12" i="111"/>
  <c r="BL12" i="111"/>
  <c r="BM12" i="111"/>
  <c r="BN12" i="111"/>
  <c r="BO12" i="111"/>
  <c r="BP12" i="111"/>
  <c r="BQ12" i="111"/>
  <c r="BR12" i="111"/>
  <c r="BK13" i="111"/>
  <c r="BL13" i="111"/>
  <c r="BM13" i="111"/>
  <c r="BN13" i="111"/>
  <c r="BO13" i="111"/>
  <c r="BP13" i="111"/>
  <c r="BQ13" i="111"/>
  <c r="BR13" i="111"/>
  <c r="BK14" i="111"/>
  <c r="BL14" i="111"/>
  <c r="BM14" i="111"/>
  <c r="BN14" i="111"/>
  <c r="BO14" i="111"/>
  <c r="BP14" i="111"/>
  <c r="BQ14" i="111"/>
  <c r="BR14" i="111"/>
  <c r="BK15" i="111"/>
  <c r="BL15" i="111"/>
  <c r="BM15" i="111"/>
  <c r="BN15" i="111"/>
  <c r="BO15" i="111"/>
  <c r="BP15" i="111"/>
  <c r="BQ15" i="111"/>
  <c r="BR15" i="111"/>
  <c r="BK16" i="111"/>
  <c r="BL16" i="111"/>
  <c r="BM16" i="111"/>
  <c r="BN16" i="111"/>
  <c r="BO16" i="111"/>
  <c r="BP16" i="111"/>
  <c r="BQ16" i="111"/>
  <c r="BR16" i="111"/>
  <c r="BK17" i="111"/>
  <c r="BL17" i="111"/>
  <c r="BM17" i="111"/>
  <c r="BN17" i="111"/>
  <c r="BO17" i="111"/>
  <c r="BP17" i="111"/>
  <c r="BQ17" i="111"/>
  <c r="BR17" i="111"/>
  <c r="BK18" i="111"/>
  <c r="BL18" i="111"/>
  <c r="BM18" i="111"/>
  <c r="BN18" i="111"/>
  <c r="BO18" i="111"/>
  <c r="BP18" i="111"/>
  <c r="BQ18" i="111"/>
  <c r="BR18" i="111"/>
  <c r="BK19" i="111"/>
  <c r="BL19" i="111"/>
  <c r="BM19" i="111"/>
  <c r="BN19" i="111"/>
  <c r="BO19" i="111"/>
  <c r="BP19" i="111"/>
  <c r="BQ19" i="111"/>
  <c r="BR19" i="111"/>
  <c r="BK20" i="111"/>
  <c r="BL20" i="111"/>
  <c r="BM20" i="111"/>
  <c r="BN20" i="111"/>
  <c r="BO20" i="111"/>
  <c r="BP20" i="111"/>
  <c r="BQ20" i="111"/>
  <c r="BR20" i="111"/>
  <c r="BK21" i="111"/>
  <c r="BL21" i="111"/>
  <c r="BM21" i="111"/>
  <c r="BN21" i="111"/>
  <c r="BO21" i="111"/>
  <c r="BP21" i="111"/>
  <c r="BQ21" i="111"/>
  <c r="BR21" i="111"/>
  <c r="BK22" i="111"/>
  <c r="BL22" i="111"/>
  <c r="BM22" i="111"/>
  <c r="BN22" i="111"/>
  <c r="BO22" i="111"/>
  <c r="BP22" i="111"/>
  <c r="BQ22" i="111"/>
  <c r="BR22" i="111"/>
  <c r="BK23" i="111"/>
  <c r="BL23" i="111"/>
  <c r="BM23" i="111"/>
  <c r="BN23" i="111"/>
  <c r="BO23" i="111"/>
  <c r="BP23" i="111"/>
  <c r="BQ23" i="111"/>
  <c r="BR23" i="111"/>
  <c r="BK24" i="111"/>
  <c r="BL24" i="111"/>
  <c r="BM24" i="111"/>
  <c r="BN24" i="111"/>
  <c r="BO24" i="111"/>
  <c r="BP24" i="111"/>
  <c r="BQ24" i="111"/>
  <c r="BR24" i="111"/>
  <c r="BK25" i="111"/>
  <c r="BL25" i="111"/>
  <c r="BM25" i="111"/>
  <c r="BN25" i="111"/>
  <c r="BO25" i="111"/>
  <c r="BP25" i="111"/>
  <c r="BQ25" i="111"/>
  <c r="BR25" i="111"/>
  <c r="BK26" i="111"/>
  <c r="BL26" i="111"/>
  <c r="BM26" i="111"/>
  <c r="BN26" i="111"/>
  <c r="BO26" i="111"/>
  <c r="BP26" i="111"/>
  <c r="BQ26" i="111"/>
  <c r="BR26" i="111"/>
  <c r="BK27" i="111"/>
  <c r="BL27" i="111"/>
  <c r="BM27" i="111"/>
  <c r="BN27" i="111"/>
  <c r="BO27" i="111"/>
  <c r="BP27" i="111"/>
  <c r="BQ27" i="111"/>
  <c r="BR27" i="111"/>
  <c r="BK28" i="111"/>
  <c r="BL28" i="111"/>
  <c r="BM28" i="111"/>
  <c r="BN28" i="111"/>
  <c r="BO28" i="111"/>
  <c r="BP28" i="111"/>
  <c r="BQ28" i="111"/>
  <c r="BR28" i="111"/>
  <c r="BK29" i="111"/>
  <c r="BL29" i="111"/>
  <c r="BM29" i="111"/>
  <c r="BN29" i="111"/>
  <c r="BO29" i="111"/>
  <c r="BP29" i="111"/>
  <c r="BQ29" i="111"/>
  <c r="BR29" i="111"/>
  <c r="BK30" i="111"/>
  <c r="BL30" i="111"/>
  <c r="BM30" i="111"/>
  <c r="BN30" i="111"/>
  <c r="BO30" i="111"/>
  <c r="BP30" i="111"/>
  <c r="BQ30" i="111"/>
  <c r="BR30" i="111"/>
  <c r="BK31" i="111"/>
  <c r="BL31" i="111"/>
  <c r="BM31" i="111"/>
  <c r="BN31" i="111"/>
  <c r="BO31" i="111"/>
  <c r="BP31" i="111"/>
  <c r="BQ31" i="111"/>
  <c r="BR31" i="111"/>
  <c r="BK32" i="111"/>
  <c r="BL32" i="111"/>
  <c r="BM32" i="111"/>
  <c r="BN32" i="111"/>
  <c r="BO32" i="111"/>
  <c r="BP32" i="111"/>
  <c r="BQ32" i="111"/>
  <c r="BR32" i="111"/>
  <c r="BK33" i="111"/>
  <c r="BL33" i="111"/>
  <c r="BM33" i="111"/>
  <c r="BN33" i="111"/>
  <c r="BO33" i="111"/>
  <c r="BP33" i="111"/>
  <c r="BQ33" i="111"/>
  <c r="BR33" i="111"/>
  <c r="BK34" i="111"/>
  <c r="BL34" i="111"/>
  <c r="BM34" i="111"/>
  <c r="BN34" i="111"/>
  <c r="BO34" i="111"/>
  <c r="BP34" i="111"/>
  <c r="BQ34" i="111"/>
  <c r="BR34" i="111"/>
  <c r="BK35" i="111"/>
  <c r="BL35" i="111"/>
  <c r="BM35" i="111"/>
  <c r="BN35" i="111"/>
  <c r="BO35" i="111"/>
  <c r="BP35" i="111"/>
  <c r="BQ35" i="111"/>
  <c r="BR35" i="111"/>
  <c r="BK36" i="111"/>
  <c r="BL36" i="111"/>
  <c r="BM36" i="111"/>
  <c r="BN36" i="111"/>
  <c r="BO36" i="111"/>
  <c r="BP36" i="111"/>
  <c r="BQ36" i="111"/>
  <c r="BR36" i="111"/>
  <c r="BK37" i="111"/>
  <c r="BL37" i="111"/>
  <c r="BM37" i="111"/>
  <c r="BN37" i="111"/>
  <c r="BO37" i="111"/>
  <c r="BP37" i="111"/>
  <c r="BQ37" i="111"/>
  <c r="BR37" i="111"/>
  <c r="BK38" i="111"/>
  <c r="BL38" i="111"/>
  <c r="BM38" i="111"/>
  <c r="BN38" i="111"/>
  <c r="BO38" i="111"/>
  <c r="BP38" i="111"/>
  <c r="BQ38" i="111"/>
  <c r="BR38" i="111"/>
  <c r="BK39" i="111"/>
  <c r="BL39" i="111"/>
  <c r="BM39" i="111"/>
  <c r="BN39" i="111"/>
  <c r="BO39" i="111"/>
  <c r="BP39" i="111"/>
  <c r="BQ39" i="111"/>
  <c r="BR39" i="111"/>
  <c r="BK40" i="111"/>
  <c r="BL40" i="111"/>
  <c r="BM40" i="111"/>
  <c r="BN40" i="111"/>
  <c r="BO40" i="111"/>
  <c r="BP40" i="111"/>
  <c r="BQ40" i="111"/>
  <c r="BR40" i="111"/>
  <c r="BK41" i="111"/>
  <c r="BL41" i="111"/>
  <c r="BM41" i="111"/>
  <c r="BN41" i="111"/>
  <c r="BO41" i="111"/>
  <c r="BP41" i="111"/>
  <c r="BQ41" i="111"/>
  <c r="BR41" i="111"/>
  <c r="BK42" i="111"/>
  <c r="BL42" i="111"/>
  <c r="BM42" i="111"/>
  <c r="BN42" i="111"/>
  <c r="BO42" i="111"/>
  <c r="BP42" i="111"/>
  <c r="BQ42" i="111"/>
  <c r="BR42" i="111"/>
  <c r="BK43" i="111"/>
  <c r="BL43" i="111"/>
  <c r="BM43" i="111"/>
  <c r="BN43" i="111"/>
  <c r="BO43" i="111"/>
  <c r="BP43" i="111"/>
  <c r="BQ43" i="111"/>
  <c r="BR43" i="111"/>
  <c r="BK44" i="111"/>
  <c r="BL44" i="111"/>
  <c r="BM44" i="111"/>
  <c r="BN44" i="111"/>
  <c r="BO44" i="111"/>
  <c r="BP44" i="111"/>
  <c r="BQ44" i="111"/>
  <c r="BR44" i="111"/>
  <c r="BK45" i="111"/>
  <c r="BL45" i="111"/>
  <c r="BM45" i="111"/>
  <c r="BN45" i="111"/>
  <c r="BO45" i="111"/>
  <c r="BP45" i="111"/>
  <c r="BQ45" i="111"/>
  <c r="BR45" i="111"/>
  <c r="BK46" i="111"/>
  <c r="BL46" i="111"/>
  <c r="BM46" i="111"/>
  <c r="BN46" i="111"/>
  <c r="BO46" i="111"/>
  <c r="BP46" i="111"/>
  <c r="BQ46" i="111"/>
  <c r="BR46" i="111"/>
  <c r="BK47" i="111"/>
  <c r="BL47" i="111"/>
  <c r="BM47" i="111"/>
  <c r="BN47" i="111"/>
  <c r="BO47" i="111"/>
  <c r="BP47" i="111"/>
  <c r="BQ47" i="111"/>
  <c r="BR47" i="111"/>
  <c r="BK48" i="111"/>
  <c r="BL48" i="111"/>
  <c r="BM48" i="111"/>
  <c r="BN48" i="111"/>
  <c r="BO48" i="111"/>
  <c r="BP48" i="111"/>
  <c r="BQ48" i="111"/>
  <c r="BR48" i="111"/>
  <c r="BK49" i="111"/>
  <c r="BL49" i="111"/>
  <c r="BM49" i="111"/>
  <c r="BN49" i="111"/>
  <c r="BO49" i="111"/>
  <c r="BP49" i="111"/>
  <c r="BQ49" i="111"/>
  <c r="BR49" i="111"/>
  <c r="BK50" i="111"/>
  <c r="BL50" i="111"/>
  <c r="BM50" i="111"/>
  <c r="BN50" i="111"/>
  <c r="BO50" i="111"/>
  <c r="BP50" i="111"/>
  <c r="BQ50" i="111"/>
  <c r="BR50" i="111"/>
  <c r="BK51" i="111"/>
  <c r="BL51" i="111"/>
  <c r="BM51" i="111"/>
  <c r="BN51" i="111"/>
  <c r="BO51" i="111"/>
  <c r="BP51" i="111"/>
  <c r="BQ51" i="111"/>
  <c r="BR51" i="111"/>
  <c r="BK52" i="111"/>
  <c r="BL52" i="111"/>
  <c r="BM52" i="111"/>
  <c r="BN52" i="111"/>
  <c r="BO52" i="111"/>
  <c r="BP52" i="111"/>
  <c r="BQ52" i="111"/>
  <c r="BR52" i="111"/>
  <c r="BK53" i="111"/>
  <c r="BL53" i="111"/>
  <c r="BM53" i="111"/>
  <c r="BN53" i="111"/>
  <c r="BO53" i="111"/>
  <c r="BP53" i="111"/>
  <c r="BQ53" i="111"/>
  <c r="BR53" i="111"/>
  <c r="BK54" i="111"/>
  <c r="BL54" i="111"/>
  <c r="BM54" i="111"/>
  <c r="BN54" i="111"/>
  <c r="BO54" i="111"/>
  <c r="BP54" i="111"/>
  <c r="BQ54" i="111"/>
  <c r="BR54" i="111"/>
  <c r="BK55" i="111"/>
  <c r="BL55" i="111"/>
  <c r="BM55" i="111"/>
  <c r="BN55" i="111"/>
  <c r="BO55" i="111"/>
  <c r="BP55" i="111"/>
  <c r="BQ55" i="111"/>
  <c r="BR55" i="111"/>
  <c r="BK56" i="111"/>
  <c r="BL56" i="111"/>
  <c r="BM56" i="111"/>
  <c r="BN56" i="111"/>
  <c r="BO56" i="111"/>
  <c r="BP56" i="111"/>
  <c r="BQ56" i="111"/>
  <c r="BR56" i="111"/>
  <c r="BK57" i="111"/>
  <c r="BL57" i="111"/>
  <c r="BM57" i="111"/>
  <c r="BN57" i="111"/>
  <c r="BO57" i="111"/>
  <c r="BP57" i="111"/>
  <c r="BQ57" i="111"/>
  <c r="BR57" i="111"/>
  <c r="BK58" i="111"/>
  <c r="BL58" i="111"/>
  <c r="BM58" i="111"/>
  <c r="BN58" i="111"/>
  <c r="BO58" i="111"/>
  <c r="BP58" i="111"/>
  <c r="BQ58" i="111"/>
  <c r="BR58" i="111"/>
  <c r="BK59" i="111"/>
  <c r="BL59" i="111"/>
  <c r="BM59" i="111"/>
  <c r="BN59" i="111"/>
  <c r="BO59" i="111"/>
  <c r="BP59" i="111"/>
  <c r="BQ59" i="111"/>
  <c r="BR59" i="111"/>
  <c r="BK60" i="111"/>
  <c r="BL60" i="111"/>
  <c r="BM60" i="111"/>
  <c r="BN60" i="111"/>
  <c r="BO60" i="111"/>
  <c r="BP60" i="111"/>
  <c r="BQ60" i="111"/>
  <c r="BR60" i="111"/>
  <c r="BK61" i="111"/>
  <c r="BL61" i="111"/>
  <c r="BM61" i="111"/>
  <c r="BN61" i="111"/>
  <c r="BO61" i="111"/>
  <c r="BP61" i="111"/>
  <c r="BQ61" i="111"/>
  <c r="BR61" i="111"/>
  <c r="BK62" i="111"/>
  <c r="BL62" i="111"/>
  <c r="BM62" i="111"/>
  <c r="BN62" i="111"/>
  <c r="BO62" i="111"/>
  <c r="BP62" i="111"/>
  <c r="BQ62" i="111"/>
  <c r="BR62" i="111"/>
  <c r="BK63" i="111"/>
  <c r="BL63" i="111"/>
  <c r="BM63" i="111"/>
  <c r="BN63" i="111"/>
  <c r="BO63" i="111"/>
  <c r="BP63" i="111"/>
  <c r="BQ63" i="111"/>
  <c r="BR63" i="111"/>
  <c r="BK64" i="111"/>
  <c r="BL64" i="111"/>
  <c r="BM64" i="111"/>
  <c r="BN64" i="111"/>
  <c r="BO64" i="111"/>
  <c r="BP64" i="111"/>
  <c r="BQ64" i="111"/>
  <c r="BR64" i="111"/>
  <c r="BK65" i="111"/>
  <c r="BL65" i="111"/>
  <c r="BM65" i="111"/>
  <c r="BN65" i="111"/>
  <c r="BO65" i="111"/>
  <c r="BP65" i="111"/>
  <c r="BQ65" i="111"/>
  <c r="BR65" i="111"/>
  <c r="BK66" i="111"/>
  <c r="BL66" i="111"/>
  <c r="BM66" i="111"/>
  <c r="BN66" i="111"/>
  <c r="BO66" i="111"/>
  <c r="BP66" i="111"/>
  <c r="BQ66" i="111"/>
  <c r="BR66" i="111"/>
  <c r="BK67" i="111"/>
  <c r="BL67" i="111"/>
  <c r="BM67" i="111"/>
  <c r="BN67" i="111"/>
  <c r="BO67" i="111"/>
  <c r="BP67" i="111"/>
  <c r="BQ67" i="111"/>
  <c r="BR67" i="111"/>
  <c r="BK68" i="111"/>
  <c r="BL68" i="111"/>
  <c r="BM68" i="111"/>
  <c r="BN68" i="111"/>
  <c r="BO68" i="111"/>
  <c r="BP68" i="111"/>
  <c r="BQ68" i="111"/>
  <c r="BR68" i="111"/>
  <c r="BK69" i="111"/>
  <c r="BL69" i="111"/>
  <c r="BM69" i="111"/>
  <c r="BN69" i="111"/>
  <c r="BO69" i="111"/>
  <c r="BP69" i="111"/>
  <c r="BQ69" i="111"/>
  <c r="BR69" i="111"/>
  <c r="BK70" i="111"/>
  <c r="BL70" i="111"/>
  <c r="BM70" i="111"/>
  <c r="BN70" i="111"/>
  <c r="BO70" i="111"/>
  <c r="BP70" i="111"/>
  <c r="BQ70" i="111"/>
  <c r="BR70" i="111"/>
  <c r="BK71" i="111"/>
  <c r="BL71" i="111"/>
  <c r="BM71" i="111"/>
  <c r="BN71" i="111"/>
  <c r="BO71" i="111"/>
  <c r="BP71" i="111"/>
  <c r="BQ71" i="111"/>
  <c r="BR71" i="111"/>
  <c r="BK72" i="111"/>
  <c r="BL72" i="111"/>
  <c r="BM72" i="111"/>
  <c r="BN72" i="111"/>
  <c r="BO72" i="111"/>
  <c r="BP72" i="111"/>
  <c r="BQ72" i="111"/>
  <c r="BR72" i="111"/>
  <c r="BK73" i="111"/>
  <c r="BL73" i="111"/>
  <c r="BM73" i="111"/>
  <c r="BN73" i="111"/>
  <c r="BO73" i="111"/>
  <c r="BP73" i="111"/>
  <c r="BQ73" i="111"/>
  <c r="BR73" i="111"/>
  <c r="BK74" i="111"/>
  <c r="BL74" i="111"/>
  <c r="BM74" i="111"/>
  <c r="BN74" i="111"/>
  <c r="BO74" i="111"/>
  <c r="BP74" i="111"/>
  <c r="BQ74" i="111"/>
  <c r="BR74" i="111"/>
  <c r="BK75" i="111"/>
  <c r="BL75" i="111"/>
  <c r="BM75" i="111"/>
  <c r="BN75" i="111"/>
  <c r="BO75" i="111"/>
  <c r="BP75" i="111"/>
  <c r="BQ75" i="111"/>
  <c r="BR75" i="111"/>
  <c r="BK76" i="111"/>
  <c r="BL76" i="111"/>
  <c r="BM76" i="111"/>
  <c r="BN76" i="111"/>
  <c r="BO76" i="111"/>
  <c r="BP76" i="111"/>
  <c r="BQ76" i="111"/>
  <c r="BR76" i="111"/>
  <c r="BK77" i="111"/>
  <c r="BL77" i="111"/>
  <c r="BM77" i="111"/>
  <c r="BN77" i="111"/>
  <c r="BO77" i="111"/>
  <c r="BP77" i="111"/>
  <c r="BQ77" i="111"/>
  <c r="BR77" i="111"/>
  <c r="BK78" i="111"/>
  <c r="BL78" i="111"/>
  <c r="BM78" i="111"/>
  <c r="BN78" i="111"/>
  <c r="BO78" i="111"/>
  <c r="BP78" i="111"/>
  <c r="BQ78" i="111"/>
  <c r="BR78" i="111"/>
  <c r="BK79" i="111"/>
  <c r="BL79" i="111"/>
  <c r="BM79" i="111"/>
  <c r="BN79" i="111"/>
  <c r="BO79" i="111"/>
  <c r="BP79" i="111"/>
  <c r="BQ79" i="111"/>
  <c r="BR79" i="111"/>
  <c r="BK80" i="111"/>
  <c r="BL80" i="111"/>
  <c r="BM80" i="111"/>
  <c r="BN80" i="111"/>
  <c r="BO80" i="111"/>
  <c r="BP80" i="111"/>
  <c r="BQ80" i="111"/>
  <c r="BR80" i="111"/>
  <c r="BK81" i="111"/>
  <c r="BL81" i="111"/>
  <c r="BM81" i="111"/>
  <c r="BN81" i="111"/>
  <c r="BO81" i="111"/>
  <c r="BP81" i="111"/>
  <c r="BQ81" i="111"/>
  <c r="BR81" i="111"/>
  <c r="BK82" i="111"/>
  <c r="BL82" i="111"/>
  <c r="BM82" i="111"/>
  <c r="BN82" i="111"/>
  <c r="BO82" i="111"/>
  <c r="BP82" i="111"/>
  <c r="BQ82" i="111"/>
  <c r="BR82" i="111"/>
  <c r="BK83" i="111"/>
  <c r="BL83" i="111"/>
  <c r="BM83" i="111"/>
  <c r="BN83" i="111"/>
  <c r="BO83" i="111"/>
  <c r="BP83" i="111"/>
  <c r="BQ83" i="111"/>
  <c r="BR83" i="111"/>
  <c r="BK84" i="111"/>
  <c r="BL84" i="111"/>
  <c r="BM84" i="111"/>
  <c r="BN84" i="111"/>
  <c r="BO84" i="111"/>
  <c r="BP84" i="111"/>
  <c r="BQ84" i="111"/>
  <c r="BR84" i="111"/>
  <c r="BK85" i="111"/>
  <c r="BL85" i="111"/>
  <c r="BM85" i="111"/>
  <c r="BN85" i="111"/>
  <c r="BO85" i="111"/>
  <c r="BP85" i="111"/>
  <c r="BQ85" i="111"/>
  <c r="BR85" i="111"/>
  <c r="BK86" i="111"/>
  <c r="BL86" i="111"/>
  <c r="BM86" i="111"/>
  <c r="BN86" i="111"/>
  <c r="BO86" i="111"/>
  <c r="BP86" i="111"/>
  <c r="BQ86" i="111"/>
  <c r="BR86" i="111"/>
  <c r="BK87" i="111"/>
  <c r="BL87" i="111"/>
  <c r="BM87" i="111"/>
  <c r="BN87" i="111"/>
  <c r="BO87" i="111"/>
  <c r="BP87" i="111"/>
  <c r="BQ87" i="111"/>
  <c r="BR87" i="111"/>
  <c r="BK88" i="111"/>
  <c r="BL88" i="111"/>
  <c r="BM88" i="111"/>
  <c r="BN88" i="111"/>
  <c r="BO88" i="111"/>
  <c r="BP88" i="111"/>
  <c r="BQ88" i="111"/>
  <c r="BR88" i="111"/>
  <c r="BK89" i="111"/>
  <c r="BL89" i="111"/>
  <c r="BM89" i="111"/>
  <c r="BN89" i="111"/>
  <c r="BO89" i="111"/>
  <c r="BP89" i="111"/>
  <c r="BQ89" i="111"/>
  <c r="BR89" i="111"/>
  <c r="BK90" i="111"/>
  <c r="BL90" i="111"/>
  <c r="BM90" i="111"/>
  <c r="BN90" i="111"/>
  <c r="BO90" i="111"/>
  <c r="BP90" i="111"/>
  <c r="BQ90" i="111"/>
  <c r="BR90" i="111"/>
  <c r="BK91" i="111"/>
  <c r="BL91" i="111"/>
  <c r="BM91" i="111"/>
  <c r="BN91" i="111"/>
  <c r="BO91" i="111"/>
  <c r="BP91" i="111"/>
  <c r="BQ91" i="111"/>
  <c r="BR91" i="111"/>
  <c r="BK92" i="111"/>
  <c r="BL92" i="111"/>
  <c r="BM92" i="111"/>
  <c r="BN92" i="111"/>
  <c r="BO92" i="111"/>
  <c r="BP92" i="111"/>
  <c r="BQ92" i="111"/>
  <c r="BR92" i="111"/>
  <c r="BK93" i="111"/>
  <c r="BL93" i="111"/>
  <c r="BM93" i="111"/>
  <c r="BN93" i="111"/>
  <c r="BO93" i="111"/>
  <c r="BP93" i="111"/>
  <c r="BQ93" i="111"/>
  <c r="BR93" i="111"/>
  <c r="BK94" i="111"/>
  <c r="BL94" i="111"/>
  <c r="BM94" i="111"/>
  <c r="BN94" i="111"/>
  <c r="BO94" i="111"/>
  <c r="BP94" i="111"/>
  <c r="BQ94" i="111"/>
  <c r="BR94" i="111"/>
  <c r="BK95" i="111"/>
  <c r="BL95" i="111"/>
  <c r="BM95" i="111"/>
  <c r="BN95" i="111"/>
  <c r="BO95" i="111"/>
  <c r="BP95" i="111"/>
  <c r="BQ95" i="111"/>
  <c r="BR95" i="111"/>
  <c r="BK96" i="111"/>
  <c r="BL96" i="111"/>
  <c r="BM96" i="111"/>
  <c r="BN96" i="111"/>
  <c r="BO96" i="111"/>
  <c r="BP96" i="111"/>
  <c r="BQ96" i="111"/>
  <c r="BR96" i="111"/>
  <c r="BK97" i="111"/>
  <c r="BL97" i="111"/>
  <c r="BM97" i="111"/>
  <c r="BN97" i="111"/>
  <c r="BO97" i="111"/>
  <c r="BP97" i="111"/>
  <c r="BQ97" i="111"/>
  <c r="BR97" i="111"/>
  <c r="BK98" i="111"/>
  <c r="BL98" i="111"/>
  <c r="BM98" i="111"/>
  <c r="BN98" i="111"/>
  <c r="BO98" i="111"/>
  <c r="BP98" i="111"/>
  <c r="BQ98" i="111"/>
  <c r="BR98" i="111"/>
  <c r="BK99" i="111"/>
  <c r="BL99" i="111"/>
  <c r="BM99" i="111"/>
  <c r="BN99" i="111"/>
  <c r="BO99" i="111"/>
  <c r="BP99" i="111"/>
  <c r="BQ99" i="111"/>
  <c r="BR99" i="111"/>
  <c r="BK100" i="111"/>
  <c r="BL100" i="111"/>
  <c r="BM100" i="111"/>
  <c r="BN100" i="111"/>
  <c r="BO100" i="111"/>
  <c r="BP100" i="111"/>
  <c r="BQ100" i="111"/>
  <c r="BR100" i="111"/>
  <c r="BK101" i="111"/>
  <c r="BL101" i="111"/>
  <c r="BM101" i="111"/>
  <c r="BN101" i="111"/>
  <c r="BO101" i="111"/>
  <c r="BP101" i="111"/>
  <c r="BQ101" i="111"/>
  <c r="BR101" i="111"/>
  <c r="BK102" i="111"/>
  <c r="BL102" i="111"/>
  <c r="BM102" i="111"/>
  <c r="BN102" i="111"/>
  <c r="BO102" i="111"/>
  <c r="BP102" i="111"/>
  <c r="BQ102" i="111"/>
  <c r="BR102" i="111"/>
  <c r="BK103" i="111"/>
  <c r="BL103" i="111"/>
  <c r="BM103" i="111"/>
  <c r="BN103" i="111"/>
  <c r="BO103" i="111"/>
  <c r="BP103" i="111"/>
  <c r="BQ103" i="111"/>
  <c r="BR103" i="111"/>
  <c r="BK104" i="111"/>
  <c r="BL104" i="111"/>
  <c r="BM104" i="111"/>
  <c r="BN104" i="111"/>
  <c r="BO104" i="111"/>
  <c r="BP104" i="111"/>
  <c r="BQ104" i="111"/>
  <c r="BR104" i="111"/>
  <c r="BK105" i="111"/>
  <c r="BL105" i="111"/>
  <c r="BM105" i="111"/>
  <c r="BN105" i="111"/>
  <c r="BO105" i="111"/>
  <c r="BP105" i="111"/>
  <c r="BQ105" i="111"/>
  <c r="BR105" i="111"/>
  <c r="BK106" i="111"/>
  <c r="BL106" i="111"/>
  <c r="BM106" i="111"/>
  <c r="BN106" i="111"/>
  <c r="BO106" i="111"/>
  <c r="BP106" i="111"/>
  <c r="BQ106" i="111"/>
  <c r="BR106" i="111"/>
  <c r="BK107" i="111"/>
  <c r="BL107" i="111"/>
  <c r="BM107" i="111"/>
  <c r="BN107" i="111"/>
  <c r="BO107" i="111"/>
  <c r="BP107" i="111"/>
  <c r="BQ107" i="111"/>
  <c r="BR107" i="111"/>
  <c r="BK108" i="111"/>
  <c r="BL108" i="111"/>
  <c r="BM108" i="111"/>
  <c r="BN108" i="111"/>
  <c r="BO108" i="111"/>
  <c r="BP108" i="111"/>
  <c r="BQ108" i="111"/>
  <c r="BR108" i="111"/>
  <c r="BK109" i="111"/>
  <c r="BL109" i="111"/>
  <c r="BM109" i="111"/>
  <c r="BN109" i="111"/>
  <c r="BO109" i="111"/>
  <c r="BP109" i="111"/>
  <c r="BQ109" i="111"/>
  <c r="BR109" i="111"/>
  <c r="BK110" i="111"/>
  <c r="BL110" i="111"/>
  <c r="BM110" i="111"/>
  <c r="BN110" i="111"/>
  <c r="BO110" i="111"/>
  <c r="BP110" i="111"/>
  <c r="BQ110" i="111"/>
  <c r="BR110" i="111"/>
  <c r="BK111" i="111"/>
  <c r="BL111" i="111"/>
  <c r="BM111" i="111"/>
  <c r="BN111" i="111"/>
  <c r="BO111" i="111"/>
  <c r="BP111" i="111"/>
  <c r="BQ111" i="111"/>
  <c r="BR111" i="111"/>
  <c r="BK112" i="111"/>
  <c r="BL112" i="111"/>
  <c r="BM112" i="111"/>
  <c r="BN112" i="111"/>
  <c r="BO112" i="111"/>
  <c r="BP112" i="111"/>
  <c r="BQ112" i="111"/>
  <c r="BR112" i="111"/>
  <c r="BK113" i="111"/>
  <c r="BL113" i="111"/>
  <c r="BM113" i="111"/>
  <c r="BN113" i="111"/>
  <c r="BO113" i="111"/>
  <c r="BP113" i="111"/>
  <c r="BQ113" i="111"/>
  <c r="BR113" i="111"/>
  <c r="BK114" i="111"/>
  <c r="BL114" i="111"/>
  <c r="BM114" i="111"/>
  <c r="BN114" i="111"/>
  <c r="BO114" i="111"/>
  <c r="BP114" i="111"/>
  <c r="BQ114" i="111"/>
  <c r="BR114" i="111"/>
  <c r="BK115" i="111"/>
  <c r="BL115" i="111"/>
  <c r="BM115" i="111"/>
  <c r="BN115" i="111"/>
  <c r="BO115" i="111"/>
  <c r="BP115" i="111"/>
  <c r="BQ115" i="111"/>
  <c r="BR115" i="111"/>
  <c r="BK116" i="111"/>
  <c r="BL116" i="111"/>
  <c r="BM116" i="111"/>
  <c r="BN116" i="111"/>
  <c r="BO116" i="111"/>
  <c r="BP116" i="111"/>
  <c r="BQ116" i="111"/>
  <c r="BR116" i="111"/>
  <c r="BK117" i="111"/>
  <c r="BL117" i="111"/>
  <c r="BM117" i="111"/>
  <c r="BN117" i="111"/>
  <c r="BO117" i="111"/>
  <c r="BP117" i="111"/>
  <c r="BQ117" i="111"/>
  <c r="BR117" i="111"/>
  <c r="BK118" i="111"/>
  <c r="BL118" i="111"/>
  <c r="BM118" i="111"/>
  <c r="BN118" i="111"/>
  <c r="BO118" i="111"/>
  <c r="BP118" i="111"/>
  <c r="BQ118" i="111"/>
  <c r="BR118" i="111"/>
  <c r="BK119" i="111"/>
  <c r="BL119" i="111"/>
  <c r="BM119" i="111"/>
  <c r="BN119" i="111"/>
  <c r="BO119" i="111"/>
  <c r="BP119" i="111"/>
  <c r="BQ119" i="111"/>
  <c r="BR119" i="111"/>
  <c r="BK120" i="111"/>
  <c r="BL120" i="111"/>
  <c r="BM120" i="111"/>
  <c r="BN120" i="111"/>
  <c r="BO120" i="111"/>
  <c r="BP120" i="111"/>
  <c r="BQ120" i="111"/>
  <c r="BR120" i="111"/>
  <c r="BK121" i="111"/>
  <c r="BL121" i="111"/>
  <c r="BM121" i="111"/>
  <c r="BN121" i="111"/>
  <c r="BO121" i="111"/>
  <c r="BP121" i="111"/>
  <c r="BQ121" i="111"/>
  <c r="BR121" i="111"/>
  <c r="BK122" i="111"/>
  <c r="BL122" i="111"/>
  <c r="BM122" i="111"/>
  <c r="BN122" i="111"/>
  <c r="BO122" i="111"/>
  <c r="BP122" i="111"/>
  <c r="BQ122" i="111"/>
  <c r="BR122" i="111"/>
  <c r="BK123" i="111"/>
  <c r="BL123" i="111"/>
  <c r="BM123" i="111"/>
  <c r="BN123" i="111"/>
  <c r="BO123" i="111"/>
  <c r="BP123" i="111"/>
  <c r="BQ123" i="111"/>
  <c r="BR123" i="111"/>
  <c r="BK124" i="111"/>
  <c r="BL124" i="111"/>
  <c r="BM124" i="111"/>
  <c r="BN124" i="111"/>
  <c r="BO124" i="111"/>
  <c r="BP124" i="111"/>
  <c r="BQ124" i="111"/>
  <c r="BR124" i="111"/>
  <c r="BK125" i="111"/>
  <c r="BL125" i="111"/>
  <c r="BM125" i="111"/>
  <c r="BN125" i="111"/>
  <c r="BO125" i="111"/>
  <c r="BP125" i="111"/>
  <c r="BQ125" i="111"/>
  <c r="BR125" i="111"/>
  <c r="BK126" i="111"/>
  <c r="BL126" i="111"/>
  <c r="BM126" i="111"/>
  <c r="BN126" i="111"/>
  <c r="BO126" i="111"/>
  <c r="BP126" i="111"/>
  <c r="BQ126" i="111"/>
  <c r="BR126" i="111"/>
  <c r="BK127" i="111"/>
  <c r="BL127" i="111"/>
  <c r="BM127" i="111"/>
  <c r="BN127" i="111"/>
  <c r="BO127" i="111"/>
  <c r="BP127" i="111"/>
  <c r="BQ127" i="111"/>
  <c r="BR127" i="111"/>
  <c r="BK128" i="111"/>
  <c r="BL128" i="111"/>
  <c r="BM128" i="111"/>
  <c r="BN128" i="111"/>
  <c r="BO128" i="111"/>
  <c r="BP128" i="111"/>
  <c r="BQ128" i="111"/>
  <c r="BR128" i="111"/>
  <c r="BK129" i="111"/>
  <c r="BL129" i="111"/>
  <c r="BM129" i="111"/>
  <c r="BN129" i="111"/>
  <c r="BO129" i="111"/>
  <c r="BP129" i="111"/>
  <c r="BQ129" i="111"/>
  <c r="BR129" i="111"/>
  <c r="BK130" i="111"/>
  <c r="BL130" i="111"/>
  <c r="BM130" i="111"/>
  <c r="BN130" i="111"/>
  <c r="BO130" i="111"/>
  <c r="BP130" i="111"/>
  <c r="BQ130" i="111"/>
  <c r="BR130" i="111"/>
  <c r="BK131" i="111"/>
  <c r="BL131" i="111"/>
  <c r="BM131" i="111"/>
  <c r="BN131" i="111"/>
  <c r="BO131" i="111"/>
  <c r="BP131" i="111"/>
  <c r="BQ131" i="111"/>
  <c r="BR131" i="111"/>
  <c r="BK132" i="111"/>
  <c r="BL132" i="111"/>
  <c r="BM132" i="111"/>
  <c r="BN132" i="111"/>
  <c r="BO132" i="111"/>
  <c r="BP132" i="111"/>
  <c r="BQ132" i="111"/>
  <c r="BR132" i="111"/>
  <c r="BK133" i="111"/>
  <c r="BL133" i="111"/>
  <c r="BM133" i="111"/>
  <c r="BN133" i="111"/>
  <c r="BO133" i="111"/>
  <c r="BP133" i="111"/>
  <c r="BQ133" i="111"/>
  <c r="BR133" i="111"/>
  <c r="BK134" i="111"/>
  <c r="BL134" i="111"/>
  <c r="BM134" i="111"/>
  <c r="BN134" i="111"/>
  <c r="BO134" i="111"/>
  <c r="BP134" i="111"/>
  <c r="BQ134" i="111"/>
  <c r="BR134" i="111"/>
  <c r="BK135" i="111"/>
  <c r="BL135" i="111"/>
  <c r="BM135" i="111"/>
  <c r="BN135" i="111"/>
  <c r="BO135" i="111"/>
  <c r="BP135" i="111"/>
  <c r="BQ135" i="111"/>
  <c r="BR135" i="111"/>
  <c r="BK136" i="111"/>
  <c r="BL136" i="111"/>
  <c r="BM136" i="111"/>
  <c r="BN136" i="111"/>
  <c r="BO136" i="111"/>
  <c r="BP136" i="111"/>
  <c r="BQ136" i="111"/>
  <c r="BR136" i="111"/>
  <c r="BK137" i="111"/>
  <c r="BL137" i="111"/>
  <c r="BM137" i="111"/>
  <c r="BN137" i="111"/>
  <c r="BO137" i="111"/>
  <c r="BP137" i="111"/>
  <c r="BQ137" i="111"/>
  <c r="BR137" i="111"/>
  <c r="BK138" i="111"/>
  <c r="BL138" i="111"/>
  <c r="BM138" i="111"/>
  <c r="BN138" i="111"/>
  <c r="BO138" i="111"/>
  <c r="BP138" i="111"/>
  <c r="BQ138" i="111"/>
  <c r="BR138" i="111"/>
  <c r="BK139" i="111"/>
  <c r="BL139" i="111"/>
  <c r="BM139" i="111"/>
  <c r="BN139" i="111"/>
  <c r="BO139" i="111"/>
  <c r="BP139" i="111"/>
  <c r="BQ139" i="111"/>
  <c r="BR139" i="111"/>
  <c r="BK140" i="111"/>
  <c r="BL140" i="111"/>
  <c r="BM140" i="111"/>
  <c r="BN140" i="111"/>
  <c r="BO140" i="111"/>
  <c r="BP140" i="111"/>
  <c r="BQ140" i="111"/>
  <c r="BR140" i="111"/>
  <c r="BK141" i="111"/>
  <c r="BL141" i="111"/>
  <c r="BM141" i="111"/>
  <c r="BN141" i="111"/>
  <c r="BO141" i="111"/>
  <c r="BP141" i="111"/>
  <c r="BQ141" i="111"/>
  <c r="BR141" i="111"/>
  <c r="BK142" i="111"/>
  <c r="BL142" i="111"/>
  <c r="BM142" i="111"/>
  <c r="BN142" i="111"/>
  <c r="BO142" i="111"/>
  <c r="BP142" i="111"/>
  <c r="BQ142" i="111"/>
  <c r="BR142" i="111"/>
  <c r="BK143" i="111"/>
  <c r="BL143" i="111"/>
  <c r="BM143" i="111"/>
  <c r="BN143" i="111"/>
  <c r="BO143" i="111"/>
  <c r="BP143" i="111"/>
  <c r="BQ143" i="111"/>
  <c r="BR143" i="111"/>
  <c r="BK144" i="111"/>
  <c r="BL144" i="111"/>
  <c r="BM144" i="111"/>
  <c r="BN144" i="111"/>
  <c r="BO144" i="111"/>
  <c r="BP144" i="111"/>
  <c r="BQ144" i="111"/>
  <c r="BR144" i="111"/>
  <c r="BK145" i="111"/>
  <c r="BL145" i="111"/>
  <c r="BM145" i="111"/>
  <c r="BN145" i="111"/>
  <c r="BO145" i="111"/>
  <c r="BP145" i="111"/>
  <c r="BQ145" i="111"/>
  <c r="BR145" i="111"/>
  <c r="BK146" i="111"/>
  <c r="BL146" i="111"/>
  <c r="BM146" i="111"/>
  <c r="BN146" i="111"/>
  <c r="BO146" i="111"/>
  <c r="BP146" i="111"/>
  <c r="BQ146" i="111"/>
  <c r="BR146" i="111"/>
  <c r="BK147" i="111"/>
  <c r="BL147" i="111"/>
  <c r="BM147" i="111"/>
  <c r="BN147" i="111"/>
  <c r="BO147" i="111"/>
  <c r="BP147" i="111"/>
  <c r="BQ147" i="111"/>
  <c r="BR147" i="111"/>
  <c r="BK148" i="111"/>
  <c r="BL148" i="111"/>
  <c r="BM148" i="111"/>
  <c r="BN148" i="111"/>
  <c r="BO148" i="111"/>
  <c r="BP148" i="111"/>
  <c r="BQ148" i="111"/>
  <c r="BR148" i="111"/>
  <c r="BK149" i="111"/>
  <c r="BL149" i="111"/>
  <c r="BM149" i="111"/>
  <c r="BN149" i="111"/>
  <c r="BO149" i="111"/>
  <c r="BP149" i="111"/>
  <c r="BQ149" i="111"/>
  <c r="BR149" i="111"/>
  <c r="BK150" i="111"/>
  <c r="BL150" i="111"/>
  <c r="BM150" i="111"/>
  <c r="BN150" i="111"/>
  <c r="BO150" i="111"/>
  <c r="BP150" i="111"/>
  <c r="BQ150" i="111"/>
  <c r="BR150" i="111"/>
  <c r="BK151" i="111"/>
  <c r="BL151" i="111"/>
  <c r="BM151" i="111"/>
  <c r="BN151" i="111"/>
  <c r="BO151" i="111"/>
  <c r="BP151" i="111"/>
  <c r="BQ151" i="111"/>
  <c r="BR151" i="111"/>
  <c r="BK152" i="111"/>
  <c r="BL152" i="111"/>
  <c r="BM152" i="111"/>
  <c r="BN152" i="111"/>
  <c r="BO152" i="111"/>
  <c r="BP152" i="111"/>
  <c r="BQ152" i="111"/>
  <c r="BR152" i="111"/>
  <c r="BK153" i="111"/>
  <c r="BL153" i="111"/>
  <c r="BM153" i="111"/>
  <c r="BN153" i="111"/>
  <c r="BO153" i="111"/>
  <c r="BP153" i="111"/>
  <c r="BQ153" i="111"/>
  <c r="BR153" i="111"/>
  <c r="BK154" i="111"/>
  <c r="BL154" i="111"/>
  <c r="BM154" i="111"/>
  <c r="BN154" i="111"/>
  <c r="BO154" i="111"/>
  <c r="BP154" i="111"/>
  <c r="BQ154" i="111"/>
  <c r="BR154" i="111"/>
  <c r="BK155" i="111"/>
  <c r="BL155" i="111"/>
  <c r="BM155" i="111"/>
  <c r="BN155" i="111"/>
  <c r="BO155" i="111"/>
  <c r="BP155" i="111"/>
  <c r="BQ155" i="111"/>
  <c r="BR155" i="111"/>
  <c r="BK156" i="111"/>
  <c r="BL156" i="111"/>
  <c r="BM156" i="111"/>
  <c r="BN156" i="111"/>
  <c r="BO156" i="111"/>
  <c r="BP156" i="111"/>
  <c r="BQ156" i="111"/>
  <c r="BR156" i="111"/>
  <c r="BK157" i="111"/>
  <c r="BL157" i="111"/>
  <c r="BM157" i="111"/>
  <c r="BN157" i="111"/>
  <c r="BO157" i="111"/>
  <c r="BP157" i="111"/>
  <c r="BQ157" i="111"/>
  <c r="BR157" i="111"/>
  <c r="BK158" i="111"/>
  <c r="BL158" i="111"/>
  <c r="BM158" i="111"/>
  <c r="BN158" i="111"/>
  <c r="BO158" i="111"/>
  <c r="BP158" i="111"/>
  <c r="BQ158" i="111"/>
  <c r="BR158" i="111"/>
  <c r="BK159" i="111"/>
  <c r="BL159" i="111"/>
  <c r="BM159" i="111"/>
  <c r="BN159" i="111"/>
  <c r="BO159" i="111"/>
  <c r="BP159" i="111"/>
  <c r="BQ159" i="111"/>
  <c r="BR159" i="111"/>
  <c r="BK160" i="111"/>
  <c r="BL160" i="111"/>
  <c r="BM160" i="111"/>
  <c r="BN160" i="111"/>
  <c r="BO160" i="111"/>
  <c r="BP160" i="111"/>
  <c r="BQ160" i="111"/>
  <c r="BR160" i="111"/>
  <c r="BK161" i="111"/>
  <c r="BL161" i="111"/>
  <c r="BM161" i="111"/>
  <c r="BN161" i="111"/>
  <c r="BO161" i="111"/>
  <c r="BP161" i="111"/>
  <c r="BQ161" i="111"/>
  <c r="BR161" i="111"/>
  <c r="BK162" i="111"/>
  <c r="BL162" i="111"/>
  <c r="BM162" i="111"/>
  <c r="BN162" i="111"/>
  <c r="BO162" i="111"/>
  <c r="BP162" i="111"/>
  <c r="BQ162" i="111"/>
  <c r="BR162" i="111"/>
  <c r="BK163" i="111"/>
  <c r="BL163" i="111"/>
  <c r="BM163" i="111"/>
  <c r="BN163" i="111"/>
  <c r="BO163" i="111"/>
  <c r="BP163" i="111"/>
  <c r="BQ163" i="111"/>
  <c r="BR163" i="111"/>
  <c r="BK164" i="111"/>
  <c r="BL164" i="111"/>
  <c r="BM164" i="111"/>
  <c r="BN164" i="111"/>
  <c r="BO164" i="111"/>
  <c r="BP164" i="111"/>
  <c r="BQ164" i="111"/>
  <c r="BR164" i="111"/>
  <c r="BK165" i="111"/>
  <c r="BL165" i="111"/>
  <c r="BM165" i="111"/>
  <c r="BN165" i="111"/>
  <c r="BO165" i="111"/>
  <c r="BP165" i="111"/>
  <c r="BQ165" i="111"/>
  <c r="BR165" i="111"/>
  <c r="BK166" i="111"/>
  <c r="BL166" i="111"/>
  <c r="BM166" i="111"/>
  <c r="BN166" i="111"/>
  <c r="BO166" i="111"/>
  <c r="BP166" i="111"/>
  <c r="BQ166" i="111"/>
  <c r="BR166" i="111"/>
  <c r="BK167" i="111"/>
  <c r="BL167" i="111"/>
  <c r="BM167" i="111"/>
  <c r="BN167" i="111"/>
  <c r="BO167" i="111"/>
  <c r="BP167" i="111"/>
  <c r="BQ167" i="111"/>
  <c r="BR167" i="111"/>
  <c r="BK168" i="111"/>
  <c r="BL168" i="111"/>
  <c r="BM168" i="111"/>
  <c r="BN168" i="111"/>
  <c r="BO168" i="111"/>
  <c r="BP168" i="111"/>
  <c r="BQ168" i="111"/>
  <c r="BR168" i="111"/>
  <c r="BK169" i="111"/>
  <c r="BL169" i="111"/>
  <c r="BM169" i="111"/>
  <c r="BN169" i="111"/>
  <c r="BO169" i="111"/>
  <c r="BP169" i="111"/>
  <c r="BQ169" i="111"/>
  <c r="BR169" i="111"/>
  <c r="BK170" i="111"/>
  <c r="BL170" i="111"/>
  <c r="BM170" i="111"/>
  <c r="BN170" i="111"/>
  <c r="BO170" i="111"/>
  <c r="BP170" i="111"/>
  <c r="BQ170" i="111"/>
  <c r="BR170" i="111"/>
  <c r="BK171" i="111"/>
  <c r="BL171" i="111"/>
  <c r="BM171" i="111"/>
  <c r="BN171" i="111"/>
  <c r="BO171" i="111"/>
  <c r="BP171" i="111"/>
  <c r="BQ171" i="111"/>
  <c r="BR171" i="111"/>
  <c r="BK172" i="111"/>
  <c r="BL172" i="111"/>
  <c r="BM172" i="111"/>
  <c r="BN172" i="111"/>
  <c r="BO172" i="111"/>
  <c r="BP172" i="111"/>
  <c r="BQ172" i="111"/>
  <c r="BR172" i="111"/>
  <c r="BK173" i="111"/>
  <c r="BL173" i="111"/>
  <c r="BM173" i="111"/>
  <c r="BN173" i="111"/>
  <c r="BO173" i="111"/>
  <c r="BP173" i="111"/>
  <c r="BQ173" i="111"/>
  <c r="BR173" i="111"/>
  <c r="BK174" i="111"/>
  <c r="BL174" i="111"/>
  <c r="BM174" i="111"/>
  <c r="BN174" i="111"/>
  <c r="BO174" i="111"/>
  <c r="BP174" i="111"/>
  <c r="BQ174" i="111"/>
  <c r="BR174" i="111"/>
  <c r="BK175" i="111"/>
  <c r="BL175" i="111"/>
  <c r="BM175" i="111"/>
  <c r="BN175" i="111"/>
  <c r="BO175" i="111"/>
  <c r="BP175" i="111"/>
  <c r="BQ175" i="111"/>
  <c r="BR175" i="111"/>
  <c r="BK176" i="111"/>
  <c r="BL176" i="111"/>
  <c r="BM176" i="111"/>
  <c r="BN176" i="111"/>
  <c r="BO176" i="111"/>
  <c r="BP176" i="111"/>
  <c r="BQ176" i="111"/>
  <c r="BR176" i="111"/>
  <c r="BK177" i="111"/>
  <c r="BL177" i="111"/>
  <c r="BM177" i="111"/>
  <c r="BN177" i="111"/>
  <c r="BO177" i="111"/>
  <c r="BP177" i="111"/>
  <c r="BQ177" i="111"/>
  <c r="BR177" i="111"/>
  <c r="BK178" i="111"/>
  <c r="BL178" i="111"/>
  <c r="BM178" i="111"/>
  <c r="BN178" i="111"/>
  <c r="BO178" i="111"/>
  <c r="BP178" i="111"/>
  <c r="BQ178" i="111"/>
  <c r="BR178" i="111"/>
  <c r="BK179" i="111"/>
  <c r="BL179" i="111"/>
  <c r="BM179" i="111"/>
  <c r="BN179" i="111"/>
  <c r="BO179" i="111"/>
  <c r="BP179" i="111"/>
  <c r="BQ179" i="111"/>
  <c r="BR179" i="111"/>
  <c r="BK180" i="111"/>
  <c r="BL180" i="111"/>
  <c r="BM180" i="111"/>
  <c r="BN180" i="111"/>
  <c r="BO180" i="111"/>
  <c r="BP180" i="111"/>
  <c r="BQ180" i="111"/>
  <c r="BR180" i="111"/>
  <c r="BK181" i="111"/>
  <c r="BL181" i="111"/>
  <c r="BM181" i="111"/>
  <c r="BN181" i="111"/>
  <c r="BO181" i="111"/>
  <c r="BP181" i="111"/>
  <c r="BQ181" i="111"/>
  <c r="BR181" i="111"/>
  <c r="BK182" i="111"/>
  <c r="BL182" i="111"/>
  <c r="BM182" i="111"/>
  <c r="BN182" i="111"/>
  <c r="BO182" i="111"/>
  <c r="BP182" i="111"/>
  <c r="BQ182" i="111"/>
  <c r="BR182" i="111"/>
  <c r="BK183" i="111"/>
  <c r="BL183" i="111"/>
  <c r="BM183" i="111"/>
  <c r="BN183" i="111"/>
  <c r="BO183" i="111"/>
  <c r="BP183" i="111"/>
  <c r="BQ183" i="111"/>
  <c r="BR183" i="111"/>
  <c r="BK184" i="111"/>
  <c r="BL184" i="111"/>
  <c r="BM184" i="111"/>
  <c r="BN184" i="111"/>
  <c r="BO184" i="111"/>
  <c r="BP184" i="111"/>
  <c r="BQ184" i="111"/>
  <c r="BR184" i="111"/>
  <c r="BK185" i="111"/>
  <c r="BL185" i="111"/>
  <c r="BM185" i="111"/>
  <c r="BN185" i="111"/>
  <c r="BO185" i="111"/>
  <c r="BP185" i="111"/>
  <c r="BQ185" i="111"/>
  <c r="BR185" i="111"/>
  <c r="BK186" i="111"/>
  <c r="BL186" i="111"/>
  <c r="BM186" i="111"/>
  <c r="BN186" i="111"/>
  <c r="BO186" i="111"/>
  <c r="BP186" i="111"/>
  <c r="BQ186" i="111"/>
  <c r="BR186" i="111"/>
  <c r="BK187" i="111"/>
  <c r="BL187" i="111"/>
  <c r="BM187" i="111"/>
  <c r="BN187" i="111"/>
  <c r="BO187" i="111"/>
  <c r="BP187" i="111"/>
  <c r="BQ187" i="111"/>
  <c r="BR187" i="111"/>
  <c r="BK188" i="111"/>
  <c r="BL188" i="111"/>
  <c r="BM188" i="111"/>
  <c r="BN188" i="111"/>
  <c r="BO188" i="111"/>
  <c r="BP188" i="111"/>
  <c r="BQ188" i="111"/>
  <c r="BR188" i="111"/>
  <c r="BK189" i="111"/>
  <c r="BL189" i="111"/>
  <c r="BM189" i="111"/>
  <c r="BN189" i="111"/>
  <c r="BO189" i="111"/>
  <c r="BP189" i="111"/>
  <c r="BQ189" i="111"/>
  <c r="BR189" i="111"/>
  <c r="BK190" i="111"/>
  <c r="BL190" i="111"/>
  <c r="BM190" i="111"/>
  <c r="BN190" i="111"/>
  <c r="BO190" i="111"/>
  <c r="BP190" i="111"/>
  <c r="BQ190" i="111"/>
  <c r="BR190" i="111"/>
  <c r="BK191" i="111"/>
  <c r="BL191" i="111"/>
  <c r="BM191" i="111"/>
  <c r="BN191" i="111"/>
  <c r="BO191" i="111"/>
  <c r="BP191" i="111"/>
  <c r="BQ191" i="111"/>
  <c r="BR191" i="111"/>
  <c r="BK192" i="111"/>
  <c r="BL192" i="111"/>
  <c r="BM192" i="111"/>
  <c r="BN192" i="111"/>
  <c r="BO192" i="111"/>
  <c r="BP192" i="111"/>
  <c r="BQ192" i="111"/>
  <c r="BR192" i="111"/>
  <c r="BK193" i="111"/>
  <c r="BL193" i="111"/>
  <c r="BM193" i="111"/>
  <c r="BN193" i="111"/>
  <c r="BO193" i="111"/>
  <c r="BP193" i="111"/>
  <c r="BQ193" i="111"/>
  <c r="BR193" i="111"/>
  <c r="BK194" i="111"/>
  <c r="BL194" i="111"/>
  <c r="BM194" i="111"/>
  <c r="BN194" i="111"/>
  <c r="BO194" i="111"/>
  <c r="BP194" i="111"/>
  <c r="BQ194" i="111"/>
  <c r="BR194" i="111"/>
  <c r="BK195" i="111"/>
  <c r="BL195" i="111"/>
  <c r="BM195" i="111"/>
  <c r="BN195" i="111"/>
  <c r="BO195" i="111"/>
  <c r="BP195" i="111"/>
  <c r="BQ195" i="111"/>
  <c r="BR195" i="111"/>
  <c r="BK196" i="111"/>
  <c r="BL196" i="111"/>
  <c r="BM196" i="111"/>
  <c r="BN196" i="111"/>
  <c r="BO196" i="111"/>
  <c r="BP196" i="111"/>
  <c r="BQ196" i="111"/>
  <c r="BR196" i="111"/>
  <c r="BK197" i="111"/>
  <c r="BL197" i="111"/>
  <c r="BM197" i="111"/>
  <c r="BN197" i="111"/>
  <c r="BO197" i="111"/>
  <c r="BP197" i="111"/>
  <c r="BQ197" i="111"/>
  <c r="BR197" i="111"/>
  <c r="BK198" i="111"/>
  <c r="BL198" i="111"/>
  <c r="BM198" i="111"/>
  <c r="BN198" i="111"/>
  <c r="BO198" i="111"/>
  <c r="BP198" i="111"/>
  <c r="BQ198" i="111"/>
  <c r="BR198" i="111"/>
  <c r="BK199" i="111"/>
  <c r="BL199" i="111"/>
  <c r="BM199" i="111"/>
  <c r="BN199" i="111"/>
  <c r="BO199" i="111"/>
  <c r="BP199" i="111"/>
  <c r="BQ199" i="111"/>
  <c r="BR199" i="111"/>
  <c r="BK200" i="111"/>
  <c r="BL200" i="111"/>
  <c r="BM200" i="111"/>
  <c r="BN200" i="111"/>
  <c r="BO200" i="111"/>
  <c r="BP200" i="111"/>
  <c r="BQ200" i="111"/>
  <c r="BR200" i="111"/>
  <c r="BK201" i="111"/>
  <c r="BL201" i="111"/>
  <c r="BM201" i="111"/>
  <c r="BN201" i="111"/>
  <c r="BO201" i="111"/>
  <c r="BP201" i="111"/>
  <c r="BQ201" i="111"/>
  <c r="BR201" i="111"/>
  <c r="BK202" i="111"/>
  <c r="BL202" i="111"/>
  <c r="BM202" i="111"/>
  <c r="BN202" i="111"/>
  <c r="BO202" i="111"/>
  <c r="BP202" i="111"/>
  <c r="BQ202" i="111"/>
  <c r="BR202" i="111"/>
  <c r="BK203" i="111"/>
  <c r="BL203" i="111"/>
  <c r="BM203" i="111"/>
  <c r="BN203" i="111"/>
  <c r="BO203" i="111"/>
  <c r="BP203" i="111"/>
  <c r="BQ203" i="111"/>
  <c r="BR203" i="111"/>
  <c r="BK204" i="111"/>
  <c r="BL204" i="111"/>
  <c r="BM204" i="111"/>
  <c r="BN204" i="111"/>
  <c r="BO204" i="111"/>
  <c r="BP204" i="111"/>
  <c r="BQ204" i="111"/>
  <c r="BR204" i="111"/>
  <c r="BK205" i="111"/>
  <c r="BL205" i="111"/>
  <c r="BM205" i="111"/>
  <c r="BN205" i="111"/>
  <c r="BO205" i="111"/>
  <c r="BP205" i="111"/>
  <c r="BQ205" i="111"/>
  <c r="BR205" i="111"/>
  <c r="BK206" i="111"/>
  <c r="BL206" i="111"/>
  <c r="BM206" i="111"/>
  <c r="BN206" i="111"/>
  <c r="BO206" i="111"/>
  <c r="BP206" i="111"/>
  <c r="BQ206" i="111"/>
  <c r="BR206" i="111"/>
  <c r="BK207" i="111"/>
  <c r="BL207" i="111"/>
  <c r="BM207" i="111"/>
  <c r="BN207" i="111"/>
  <c r="BO207" i="111"/>
  <c r="BP207" i="111"/>
  <c r="BQ207" i="111"/>
  <c r="BR207" i="111"/>
  <c r="BK208" i="111"/>
  <c r="BL208" i="111"/>
  <c r="BM208" i="111"/>
  <c r="BN208" i="111"/>
  <c r="BO208" i="111"/>
  <c r="BP208" i="111"/>
  <c r="BQ208" i="111"/>
  <c r="BR208" i="111"/>
  <c r="BK209" i="111"/>
  <c r="BL209" i="111"/>
  <c r="BM209" i="111"/>
  <c r="BN209" i="111"/>
  <c r="BO209" i="111"/>
  <c r="BP209" i="111"/>
  <c r="BQ209" i="111"/>
  <c r="BR209" i="111"/>
  <c r="BK210" i="111"/>
  <c r="BL210" i="111"/>
  <c r="BM210" i="111"/>
  <c r="BN210" i="111"/>
  <c r="BO210" i="111"/>
  <c r="BP210" i="111"/>
  <c r="BQ210" i="111"/>
  <c r="BR210" i="111"/>
  <c r="BK211" i="111"/>
  <c r="BL211" i="111"/>
  <c r="BM211" i="111"/>
  <c r="BN211" i="111"/>
  <c r="BO211" i="111"/>
  <c r="BP211" i="111"/>
  <c r="BQ211" i="111"/>
  <c r="BR211" i="111"/>
  <c r="BK212" i="111"/>
  <c r="BL212" i="111"/>
  <c r="BM212" i="111"/>
  <c r="BN212" i="111"/>
  <c r="BO212" i="111"/>
  <c r="BP212" i="111"/>
  <c r="BQ212" i="111"/>
  <c r="BR212" i="111"/>
  <c r="BK213" i="111"/>
  <c r="BL213" i="111"/>
  <c r="BM213" i="111"/>
  <c r="BN213" i="111"/>
  <c r="BO213" i="111"/>
  <c r="BP213" i="111"/>
  <c r="BQ213" i="111"/>
  <c r="BR213" i="111"/>
  <c r="BK214" i="111"/>
  <c r="BL214" i="111"/>
  <c r="BM214" i="111"/>
  <c r="BN214" i="111"/>
  <c r="BO214" i="111"/>
  <c r="BP214" i="111"/>
  <c r="BQ214" i="111"/>
  <c r="BR214" i="111"/>
  <c r="BK215" i="111"/>
  <c r="BL215" i="111"/>
  <c r="BM215" i="111"/>
  <c r="BN215" i="111"/>
  <c r="BO215" i="111"/>
  <c r="BP215" i="111"/>
  <c r="BQ215" i="111"/>
  <c r="BR215" i="111"/>
  <c r="BK216" i="111"/>
  <c r="BL216" i="111"/>
  <c r="BM216" i="111"/>
  <c r="BN216" i="111"/>
  <c r="BO216" i="111"/>
  <c r="BP216" i="111"/>
  <c r="BQ216" i="111"/>
  <c r="BR216" i="111"/>
  <c r="BK217" i="111"/>
  <c r="BL217" i="111"/>
  <c r="BM217" i="111"/>
  <c r="BN217" i="111"/>
  <c r="BO217" i="111"/>
  <c r="BP217" i="111"/>
  <c r="BQ217" i="111"/>
  <c r="BR217" i="111"/>
  <c r="BK218" i="111"/>
  <c r="BL218" i="111"/>
  <c r="BM218" i="111"/>
  <c r="BN218" i="111"/>
  <c r="BO218" i="111"/>
  <c r="BP218" i="111"/>
  <c r="BQ218" i="111"/>
  <c r="BR218" i="111"/>
  <c r="BK219" i="111"/>
  <c r="BL219" i="111"/>
  <c r="BM219" i="111"/>
  <c r="BN219" i="111"/>
  <c r="BO219" i="111"/>
  <c r="BP219" i="111"/>
  <c r="BQ219" i="111"/>
  <c r="BR219" i="111"/>
  <c r="BK220" i="111"/>
  <c r="BL220" i="111"/>
  <c r="BM220" i="111"/>
  <c r="BN220" i="111"/>
  <c r="BO220" i="111"/>
  <c r="BP220" i="111"/>
  <c r="BQ220" i="111"/>
  <c r="BR220" i="111"/>
  <c r="BK221" i="111"/>
  <c r="BL221" i="111"/>
  <c r="BM221" i="111"/>
  <c r="BN221" i="111"/>
  <c r="BO221" i="111"/>
  <c r="BP221" i="111"/>
  <c r="BQ221" i="111"/>
  <c r="BR221" i="111"/>
  <c r="BK222" i="111"/>
  <c r="BL222" i="111"/>
  <c r="BM222" i="111"/>
  <c r="BN222" i="111"/>
  <c r="BO222" i="111"/>
  <c r="BP222" i="111"/>
  <c r="BQ222" i="111"/>
  <c r="BR222" i="111"/>
  <c r="BK223" i="111"/>
  <c r="BL223" i="111"/>
  <c r="BM223" i="111"/>
  <c r="BN223" i="111"/>
  <c r="BO223" i="111"/>
  <c r="BP223" i="111"/>
  <c r="BQ223" i="111"/>
  <c r="BR223" i="111"/>
  <c r="BK224" i="111"/>
  <c r="BL224" i="111"/>
  <c r="BM224" i="111"/>
  <c r="BN224" i="111"/>
  <c r="BO224" i="111"/>
  <c r="BP224" i="111"/>
  <c r="BQ224" i="111"/>
  <c r="BR224" i="111"/>
  <c r="BK225" i="111"/>
  <c r="BL225" i="111"/>
  <c r="BM225" i="111"/>
  <c r="BN225" i="111"/>
  <c r="BO225" i="111"/>
  <c r="BP225" i="111"/>
  <c r="BQ225" i="111"/>
  <c r="BR225" i="111"/>
  <c r="BK226" i="111"/>
  <c r="BL226" i="111"/>
  <c r="BM226" i="111"/>
  <c r="BN226" i="111"/>
  <c r="BO226" i="111"/>
  <c r="BP226" i="111"/>
  <c r="BQ226" i="111"/>
  <c r="BR226" i="111"/>
  <c r="BK227" i="111"/>
  <c r="BL227" i="111"/>
  <c r="BM227" i="111"/>
  <c r="BN227" i="111"/>
  <c r="BO227" i="111"/>
  <c r="BP227" i="111"/>
  <c r="BQ227" i="111"/>
  <c r="BR227" i="111"/>
  <c r="BK228" i="111"/>
  <c r="BL228" i="111"/>
  <c r="BM228" i="111"/>
  <c r="BN228" i="111"/>
  <c r="BO228" i="111"/>
  <c r="BP228" i="111"/>
  <c r="BQ228" i="111"/>
  <c r="BR228" i="111"/>
  <c r="BK229" i="111"/>
  <c r="BL229" i="111"/>
  <c r="BM229" i="111"/>
  <c r="BN229" i="111"/>
  <c r="BO229" i="111"/>
  <c r="BP229" i="111"/>
  <c r="BQ229" i="111"/>
  <c r="BR229" i="111"/>
  <c r="BK230" i="111"/>
  <c r="BL230" i="111"/>
  <c r="BM230" i="111"/>
  <c r="BN230" i="111"/>
  <c r="BO230" i="111"/>
  <c r="BP230" i="111"/>
  <c r="BQ230" i="111"/>
  <c r="BR230" i="111"/>
  <c r="BK231" i="111"/>
  <c r="BL231" i="111"/>
  <c r="BM231" i="111"/>
  <c r="BN231" i="111"/>
  <c r="BO231" i="111"/>
  <c r="BP231" i="111"/>
  <c r="BQ231" i="111"/>
  <c r="BR231" i="111"/>
  <c r="BK232" i="111"/>
  <c r="BL232" i="111"/>
  <c r="BM232" i="111"/>
  <c r="BN232" i="111"/>
  <c r="BO232" i="111"/>
  <c r="BP232" i="111"/>
  <c r="BQ232" i="111"/>
  <c r="BR232" i="111"/>
  <c r="BK233" i="111"/>
  <c r="BL233" i="111"/>
  <c r="BM233" i="111"/>
  <c r="BN233" i="111"/>
  <c r="BO233" i="111"/>
  <c r="BP233" i="111"/>
  <c r="BQ233" i="111"/>
  <c r="BR233" i="111"/>
  <c r="BK234" i="111"/>
  <c r="BL234" i="111"/>
  <c r="BM234" i="111"/>
  <c r="BN234" i="111"/>
  <c r="BO234" i="111"/>
  <c r="BP234" i="111"/>
  <c r="BQ234" i="111"/>
  <c r="BR234" i="111"/>
  <c r="BK235" i="111"/>
  <c r="BL235" i="111"/>
  <c r="BM235" i="111"/>
  <c r="BN235" i="111"/>
  <c r="BO235" i="111"/>
  <c r="BP235" i="111"/>
  <c r="BQ235" i="111"/>
  <c r="BR235" i="111"/>
  <c r="BK236" i="111"/>
  <c r="BL236" i="111"/>
  <c r="BM236" i="111"/>
  <c r="BN236" i="111"/>
  <c r="BO236" i="111"/>
  <c r="BP236" i="111"/>
  <c r="BQ236" i="111"/>
  <c r="BR236" i="111"/>
  <c r="BK237" i="111"/>
  <c r="BL237" i="111"/>
  <c r="BM237" i="111"/>
  <c r="BN237" i="111"/>
  <c r="BO237" i="111"/>
  <c r="BP237" i="111"/>
  <c r="BQ237" i="111"/>
  <c r="BR237" i="111"/>
  <c r="BK238" i="111"/>
  <c r="BL238" i="111"/>
  <c r="BM238" i="111"/>
  <c r="BN238" i="111"/>
  <c r="BO238" i="111"/>
  <c r="BP238" i="111"/>
  <c r="BQ238" i="111"/>
  <c r="BR238" i="111"/>
  <c r="BK239" i="111"/>
  <c r="BL239" i="111"/>
  <c r="BM239" i="111"/>
  <c r="BN239" i="111"/>
  <c r="BO239" i="111"/>
  <c r="BP239" i="111"/>
  <c r="BQ239" i="111"/>
  <c r="BR239" i="111"/>
  <c r="BK240" i="111"/>
  <c r="BL240" i="111"/>
  <c r="BM240" i="111"/>
  <c r="BN240" i="111"/>
  <c r="BO240" i="111"/>
  <c r="BP240" i="111"/>
  <c r="BQ240" i="111"/>
  <c r="BR240" i="111"/>
  <c r="BK241" i="111"/>
  <c r="BL241" i="111"/>
  <c r="BM241" i="111"/>
  <c r="BN241" i="111"/>
  <c r="BO241" i="111"/>
  <c r="BP241" i="111"/>
  <c r="BQ241" i="111"/>
  <c r="BR241" i="111"/>
  <c r="BK242" i="111"/>
  <c r="BL242" i="111"/>
  <c r="BM242" i="111"/>
  <c r="BN242" i="111"/>
  <c r="BO242" i="111"/>
  <c r="BP242" i="111"/>
  <c r="BQ242" i="111"/>
  <c r="BR242" i="111"/>
  <c r="BK243" i="111"/>
  <c r="BL243" i="111"/>
  <c r="BM243" i="111"/>
  <c r="BN243" i="111"/>
  <c r="BO243" i="111"/>
  <c r="BP243" i="111"/>
  <c r="BQ243" i="111"/>
  <c r="BR243" i="111"/>
  <c r="BK244" i="111"/>
  <c r="BL244" i="111"/>
  <c r="BM244" i="111"/>
  <c r="BN244" i="111"/>
  <c r="BO244" i="111"/>
  <c r="BP244" i="111"/>
  <c r="BQ244" i="111"/>
  <c r="BR244" i="111"/>
  <c r="BK245" i="111"/>
  <c r="BL245" i="111"/>
  <c r="BM245" i="111"/>
  <c r="BN245" i="111"/>
  <c r="BO245" i="111"/>
  <c r="BP245" i="111"/>
  <c r="BQ245" i="111"/>
  <c r="BR245" i="111"/>
  <c r="BK246" i="111"/>
  <c r="BL246" i="111"/>
  <c r="BM246" i="111"/>
  <c r="BN246" i="111"/>
  <c r="BO246" i="111"/>
  <c r="BP246" i="111"/>
  <c r="BQ246" i="111"/>
  <c r="BR246" i="111"/>
  <c r="BK247" i="111"/>
  <c r="BL247" i="111"/>
  <c r="BM247" i="111"/>
  <c r="BN247" i="111"/>
  <c r="BO247" i="111"/>
  <c r="BP247" i="111"/>
  <c r="BQ247" i="111"/>
  <c r="BR247" i="111"/>
  <c r="BK248" i="111"/>
  <c r="BL248" i="111"/>
  <c r="BM248" i="111"/>
  <c r="BN248" i="111"/>
  <c r="BO248" i="111"/>
  <c r="BP248" i="111"/>
  <c r="BQ248" i="111"/>
  <c r="BR248" i="111"/>
  <c r="BK249" i="111"/>
  <c r="BL249" i="111"/>
  <c r="BM249" i="111"/>
  <c r="BN249" i="111"/>
  <c r="BO249" i="111"/>
  <c r="BP249" i="111"/>
  <c r="BQ249" i="111"/>
  <c r="BR249" i="111"/>
  <c r="BK250" i="111"/>
  <c r="BL250" i="111"/>
  <c r="BM250" i="111"/>
  <c r="BN250" i="111"/>
  <c r="BO250" i="111"/>
  <c r="BP250" i="111"/>
  <c r="BQ250" i="111"/>
  <c r="BR250" i="111"/>
  <c r="BK251" i="111"/>
  <c r="BL251" i="111"/>
  <c r="BM251" i="111"/>
  <c r="BN251" i="111"/>
  <c r="BO251" i="111"/>
  <c r="BP251" i="111"/>
  <c r="BQ251" i="111"/>
  <c r="BR251" i="111"/>
  <c r="BK252" i="111"/>
  <c r="BL252" i="111"/>
  <c r="BM252" i="111"/>
  <c r="BN252" i="111"/>
  <c r="BO252" i="111"/>
  <c r="BP252" i="111"/>
  <c r="BQ252" i="111"/>
  <c r="BR252" i="111"/>
  <c r="BK253" i="111"/>
  <c r="BL253" i="111"/>
  <c r="BM253" i="111"/>
  <c r="BN253" i="111"/>
  <c r="BO253" i="111"/>
  <c r="BP253" i="111"/>
  <c r="BQ253" i="111"/>
  <c r="BR253" i="111"/>
  <c r="BK254" i="111"/>
  <c r="BL254" i="111"/>
  <c r="BM254" i="111"/>
  <c r="BN254" i="111"/>
  <c r="BO254" i="111"/>
  <c r="BP254" i="111"/>
  <c r="BQ254" i="111"/>
  <c r="BR254" i="111"/>
  <c r="BK255" i="111"/>
  <c r="BL255" i="111"/>
  <c r="BM255" i="111"/>
  <c r="BN255" i="111"/>
  <c r="BO255" i="111"/>
  <c r="BP255" i="111"/>
  <c r="BQ255" i="111"/>
  <c r="BR255" i="111"/>
  <c r="BK256" i="111"/>
  <c r="BL256" i="111"/>
  <c r="BM256" i="111"/>
  <c r="BN256" i="111"/>
  <c r="BO256" i="111"/>
  <c r="BP256" i="111"/>
  <c r="BQ256" i="111"/>
  <c r="BR256" i="111"/>
  <c r="BK257" i="111"/>
  <c r="BL257" i="111"/>
  <c r="BM257" i="111"/>
  <c r="BN257" i="111"/>
  <c r="BO257" i="111"/>
  <c r="BP257" i="111"/>
  <c r="BQ257" i="111"/>
  <c r="BR257" i="111"/>
  <c r="BK258" i="111"/>
  <c r="BL258" i="111"/>
  <c r="BM258" i="111"/>
  <c r="BN258" i="111"/>
  <c r="BO258" i="111"/>
  <c r="BP258" i="111"/>
  <c r="BQ258" i="111"/>
  <c r="BR258" i="111"/>
  <c r="BK259" i="111"/>
  <c r="BL259" i="111"/>
  <c r="BM259" i="111"/>
  <c r="BN259" i="111"/>
  <c r="BO259" i="111"/>
  <c r="BP259" i="111"/>
  <c r="BQ259" i="111"/>
  <c r="BR259" i="111"/>
  <c r="BK260" i="111"/>
  <c r="BL260" i="111"/>
  <c r="BM260" i="111"/>
  <c r="BN260" i="111"/>
  <c r="BO260" i="111"/>
  <c r="BP260" i="111"/>
  <c r="BQ260" i="111"/>
  <c r="BR260" i="111"/>
  <c r="BK261" i="111"/>
  <c r="BL261" i="111"/>
  <c r="BM261" i="111"/>
  <c r="BN261" i="111"/>
  <c r="BO261" i="111"/>
  <c r="BP261" i="111"/>
  <c r="BQ261" i="111"/>
  <c r="BR261" i="111"/>
  <c r="BK262" i="111"/>
  <c r="BL262" i="111"/>
  <c r="BM262" i="111"/>
  <c r="BN262" i="111"/>
  <c r="BO262" i="111"/>
  <c r="BP262" i="111"/>
  <c r="BQ262" i="111"/>
  <c r="BR262" i="111"/>
  <c r="BK263" i="111"/>
  <c r="BL263" i="111"/>
  <c r="BM263" i="111"/>
  <c r="BN263" i="111"/>
  <c r="BO263" i="111"/>
  <c r="BP263" i="111"/>
  <c r="BQ263" i="111"/>
  <c r="BR263" i="111"/>
  <c r="BK264" i="111"/>
  <c r="BL264" i="111"/>
  <c r="BM264" i="111"/>
  <c r="BN264" i="111"/>
  <c r="BO264" i="111"/>
  <c r="BP264" i="111"/>
  <c r="BQ264" i="111"/>
  <c r="BR264" i="111"/>
  <c r="BK265" i="111"/>
  <c r="BL265" i="111"/>
  <c r="BM265" i="111"/>
  <c r="BN265" i="111"/>
  <c r="BO265" i="111"/>
  <c r="BP265" i="111"/>
  <c r="BQ265" i="111"/>
  <c r="BR265" i="111"/>
  <c r="BK266" i="111"/>
  <c r="BL266" i="111"/>
  <c r="BM266" i="111"/>
  <c r="BN266" i="111"/>
  <c r="BO266" i="111"/>
  <c r="BP266" i="111"/>
  <c r="BQ266" i="111"/>
  <c r="BR266" i="111"/>
  <c r="BR2" i="111"/>
  <c r="BQ2" i="111"/>
  <c r="BP2" i="111"/>
  <c r="BO2" i="111"/>
  <c r="BN2" i="111"/>
  <c r="BM2" i="111"/>
  <c r="BL2" i="111"/>
  <c r="BK2" i="111"/>
  <c r="GL14" i="97"/>
  <c r="GU14" i="97" s="1"/>
  <c r="GN13" i="97"/>
  <c r="GW13" i="97" s="1"/>
  <c r="GM13" i="97"/>
  <c r="B3" i="93"/>
  <c r="R3" i="93" s="1"/>
  <c r="B4" i="93"/>
  <c r="B5" i="93"/>
  <c r="Q5" i="93" s="1"/>
  <c r="R5" i="93" s="1"/>
  <c r="B6" i="93"/>
  <c r="C6" i="93" s="1"/>
  <c r="B7" i="93"/>
  <c r="D7" i="93" s="1"/>
  <c r="B9" i="93"/>
  <c r="R9" i="93" s="1"/>
  <c r="B10" i="93"/>
  <c r="C10" i="93" s="1"/>
  <c r="B11" i="93"/>
  <c r="B12" i="93"/>
  <c r="D12" i="93" s="1"/>
  <c r="B13" i="93"/>
  <c r="B15" i="93"/>
  <c r="R15" i="93" s="1"/>
  <c r="B16" i="93"/>
  <c r="B17" i="93"/>
  <c r="D17" i="93" s="1"/>
  <c r="B18" i="93"/>
  <c r="B19" i="93"/>
  <c r="C19" i="93" s="1"/>
  <c r="B21" i="93"/>
  <c r="V21" i="93" s="1"/>
  <c r="AC21" i="83" s="1"/>
  <c r="B22" i="93"/>
  <c r="C22" i="93" s="1"/>
  <c r="B23" i="93"/>
  <c r="V23" i="93" s="1"/>
  <c r="AC23" i="83" s="1"/>
  <c r="B24" i="93"/>
  <c r="D24" i="93" s="1"/>
  <c r="B26" i="93"/>
  <c r="R26" i="93" s="1"/>
  <c r="B27" i="93"/>
  <c r="D27" i="93" s="1"/>
  <c r="B28" i="93"/>
  <c r="V28" i="93" s="1"/>
  <c r="AC28" i="83" s="1"/>
  <c r="B29" i="93"/>
  <c r="D29" i="93" s="1"/>
  <c r="B31" i="93"/>
  <c r="R31" i="93" s="1"/>
  <c r="B32" i="93"/>
  <c r="C32" i="93" s="1"/>
  <c r="B33" i="93"/>
  <c r="Q33" i="93" s="1"/>
  <c r="B34" i="93"/>
  <c r="C34" i="93" s="1"/>
  <c r="B36" i="93"/>
  <c r="C36" i="93" s="1"/>
  <c r="B37" i="93"/>
  <c r="D37" i="93" s="1"/>
  <c r="B38" i="93"/>
  <c r="C38" i="93" s="1"/>
  <c r="B39" i="93"/>
  <c r="C39" i="93" s="1"/>
  <c r="B41" i="93"/>
  <c r="R41" i="93" s="1"/>
  <c r="B42" i="93"/>
  <c r="D42" i="93" s="1"/>
  <c r="B44" i="93"/>
  <c r="C44" i="93" s="1"/>
  <c r="B47" i="93"/>
  <c r="C47" i="93" s="1"/>
  <c r="B49" i="93"/>
  <c r="C49" i="93" s="1"/>
  <c r="B52" i="93"/>
  <c r="C52" i="93" s="1"/>
  <c r="B53" i="93"/>
  <c r="C53" i="93" s="1"/>
  <c r="B55" i="93"/>
  <c r="C55" i="93" s="1"/>
  <c r="B58" i="93"/>
  <c r="D58" i="93" s="1"/>
  <c r="B59" i="93"/>
  <c r="D59" i="93" s="1"/>
  <c r="B60" i="93"/>
  <c r="D60" i="93" s="1"/>
  <c r="B64" i="93"/>
  <c r="C64" i="93" s="1"/>
  <c r="B65" i="93"/>
  <c r="C65" i="93" s="1"/>
  <c r="B66" i="93"/>
  <c r="D66" i="93" s="1"/>
  <c r="B67" i="93"/>
  <c r="C67" i="93" s="1"/>
  <c r="B70" i="93"/>
  <c r="D70" i="93" s="1"/>
  <c r="B72" i="93"/>
  <c r="D72" i="93" s="1"/>
  <c r="B75" i="93"/>
  <c r="D75" i="93" s="1"/>
  <c r="B76" i="93"/>
  <c r="C76" i="93" s="1"/>
  <c r="B80" i="93"/>
  <c r="D80" i="93" s="1"/>
  <c r="B85" i="93"/>
  <c r="C85" i="93" s="1"/>
  <c r="B89" i="93"/>
  <c r="C89" i="93" s="1"/>
  <c r="B92" i="93"/>
  <c r="D92" i="93" s="1"/>
  <c r="B94" i="93"/>
  <c r="C94" i="93" s="1"/>
  <c r="B97" i="93"/>
  <c r="D97" i="93" s="1"/>
  <c r="B101" i="93"/>
  <c r="D101" i="93" s="1"/>
  <c r="B102" i="93"/>
  <c r="C102" i="93" s="1"/>
  <c r="B106" i="93"/>
  <c r="C106" i="93" s="1"/>
  <c r="B111" i="93"/>
  <c r="C111" i="93" s="1"/>
  <c r="B118" i="93"/>
  <c r="D118" i="93" s="1"/>
  <c r="B120" i="93"/>
  <c r="C120" i="93" s="1"/>
  <c r="B124" i="93"/>
  <c r="D124" i="93" s="1"/>
  <c r="B127" i="93"/>
  <c r="C127" i="93" s="1"/>
  <c r="B128" i="93"/>
  <c r="C128" i="93" s="1"/>
  <c r="B134" i="93"/>
  <c r="D134" i="93" s="1"/>
  <c r="B137" i="93"/>
  <c r="D137" i="93" s="1"/>
  <c r="B142" i="93"/>
  <c r="D142" i="93" s="1"/>
  <c r="B146" i="93"/>
  <c r="D146" i="93" s="1"/>
  <c r="B149" i="93"/>
  <c r="D149" i="93" s="1"/>
  <c r="B153" i="93"/>
  <c r="C153" i="93" s="1"/>
  <c r="B154" i="93"/>
  <c r="D154" i="93" s="1"/>
  <c r="B160" i="93"/>
  <c r="C160" i="93" s="1"/>
  <c r="B163" i="93"/>
  <c r="D163" i="93" s="1"/>
  <c r="B168" i="93"/>
  <c r="C168" i="93" s="1"/>
  <c r="B2" i="93"/>
  <c r="C2" i="93" s="1"/>
  <c r="B3" i="83"/>
  <c r="D3" i="83" s="1"/>
  <c r="C3" i="83"/>
  <c r="F3" i="83"/>
  <c r="H3" i="83"/>
  <c r="L3" i="83"/>
  <c r="O3" i="83"/>
  <c r="P3" i="83"/>
  <c r="S3" i="83"/>
  <c r="T3" i="83"/>
  <c r="W3" i="83"/>
  <c r="X3" i="83"/>
  <c r="AA3" i="83"/>
  <c r="N3" i="83"/>
  <c r="Q3" i="83"/>
  <c r="R3" i="83"/>
  <c r="U3" i="83"/>
  <c r="V3" i="83"/>
  <c r="Y3" i="83"/>
  <c r="Z3" i="83"/>
  <c r="AB3" i="83"/>
  <c r="AC3" i="83"/>
  <c r="AD3" i="83"/>
  <c r="AE3" i="83"/>
  <c r="B4" i="83"/>
  <c r="E4" i="83" s="1"/>
  <c r="C4" i="83"/>
  <c r="F4" i="83"/>
  <c r="H4" i="83"/>
  <c r="AH4" i="83"/>
  <c r="J4" i="83"/>
  <c r="A4" i="83" s="1"/>
  <c r="K4" i="83"/>
  <c r="L4" i="83"/>
  <c r="N4" i="83"/>
  <c r="O4" i="83"/>
  <c r="P4" i="83"/>
  <c r="Q4" i="83"/>
  <c r="R4" i="83"/>
  <c r="S4" i="83"/>
  <c r="T4" i="83"/>
  <c r="W4" i="83"/>
  <c r="X4" i="83"/>
  <c r="AA4" i="83"/>
  <c r="U4" i="83"/>
  <c r="V4" i="83"/>
  <c r="Y4" i="83"/>
  <c r="Z4" i="83"/>
  <c r="AB4" i="83"/>
  <c r="AC4" i="83"/>
  <c r="AD4" i="83"/>
  <c r="AE4" i="83"/>
  <c r="B5" i="83"/>
  <c r="E5" i="83" s="1"/>
  <c r="G5" i="83" s="1"/>
  <c r="C5" i="83"/>
  <c r="F5" i="83"/>
  <c r="H5" i="83"/>
  <c r="K5" i="83"/>
  <c r="L5" i="83"/>
  <c r="O5" i="83"/>
  <c r="P5" i="83"/>
  <c r="S5" i="83"/>
  <c r="T5" i="83"/>
  <c r="W5" i="83"/>
  <c r="X5" i="83"/>
  <c r="AA5" i="83"/>
  <c r="N5" i="83"/>
  <c r="Q5" i="83"/>
  <c r="R5" i="83"/>
  <c r="U5" i="83"/>
  <c r="V5" i="83"/>
  <c r="Y5" i="83"/>
  <c r="Z5" i="83"/>
  <c r="AB5" i="83"/>
  <c r="AC5" i="83"/>
  <c r="AD5" i="83"/>
  <c r="AE5" i="83"/>
  <c r="AH5" i="83"/>
  <c r="B6" i="83"/>
  <c r="E6" i="83" s="1"/>
  <c r="C6" i="83"/>
  <c r="F6" i="83"/>
  <c r="H6" i="83"/>
  <c r="J6" i="83"/>
  <c r="K6" i="83"/>
  <c r="L6" i="83"/>
  <c r="N6" i="83"/>
  <c r="O6" i="83"/>
  <c r="P6" i="83"/>
  <c r="Q6" i="83"/>
  <c r="R6" i="83"/>
  <c r="S6" i="83"/>
  <c r="T6" i="83"/>
  <c r="W6" i="83"/>
  <c r="X6" i="83"/>
  <c r="AA6" i="83"/>
  <c r="U6" i="83"/>
  <c r="V6" i="83"/>
  <c r="Y6" i="83"/>
  <c r="Z6" i="83"/>
  <c r="AB6" i="83"/>
  <c r="AC6" i="83"/>
  <c r="AD6" i="83"/>
  <c r="AE6" i="83"/>
  <c r="B7" i="83"/>
  <c r="D7" i="83" s="1"/>
  <c r="C7" i="83"/>
  <c r="F7" i="83"/>
  <c r="H7" i="83"/>
  <c r="J7" i="83"/>
  <c r="A7" i="83" s="1"/>
  <c r="K7" i="83"/>
  <c r="L7" i="83"/>
  <c r="O7" i="83"/>
  <c r="P7" i="83"/>
  <c r="S7" i="83"/>
  <c r="T7" i="83"/>
  <c r="W7" i="83"/>
  <c r="X7" i="83"/>
  <c r="AA7" i="83"/>
  <c r="N7" i="83"/>
  <c r="Q7" i="83"/>
  <c r="R7" i="83"/>
  <c r="U7" i="83"/>
  <c r="V7" i="83"/>
  <c r="Y7" i="83"/>
  <c r="Z7" i="83"/>
  <c r="AB7" i="83"/>
  <c r="AC7" i="83"/>
  <c r="AD7" i="83"/>
  <c r="AE7" i="83"/>
  <c r="B8" i="83"/>
  <c r="E8" i="83" s="1"/>
  <c r="C8" i="83"/>
  <c r="F8" i="83"/>
  <c r="H8" i="83"/>
  <c r="K8" i="83"/>
  <c r="L8" i="83"/>
  <c r="N8" i="83"/>
  <c r="O8" i="83"/>
  <c r="P8" i="83"/>
  <c r="T8" i="83"/>
  <c r="X8" i="83"/>
  <c r="Q8" i="83"/>
  <c r="R8" i="83"/>
  <c r="S8" i="83"/>
  <c r="W8" i="83"/>
  <c r="AA8" i="83"/>
  <c r="U8" i="83"/>
  <c r="V8" i="83"/>
  <c r="Y8" i="83"/>
  <c r="Z8" i="83"/>
  <c r="AB8" i="83"/>
  <c r="AC8" i="83"/>
  <c r="AD8" i="83"/>
  <c r="AE8" i="83"/>
  <c r="B9" i="83"/>
  <c r="E9" i="83" s="1"/>
  <c r="C9" i="83"/>
  <c r="F9" i="83"/>
  <c r="H9" i="83"/>
  <c r="L9" i="83"/>
  <c r="O9" i="83"/>
  <c r="P9" i="83"/>
  <c r="S9" i="83"/>
  <c r="T9" i="83"/>
  <c r="W9" i="83"/>
  <c r="X9" i="83"/>
  <c r="AA9" i="83"/>
  <c r="N9" i="83"/>
  <c r="Q9" i="83"/>
  <c r="R9" i="83"/>
  <c r="U9" i="83"/>
  <c r="V9" i="83"/>
  <c r="Y9" i="83"/>
  <c r="Z9" i="83"/>
  <c r="AB9" i="83"/>
  <c r="AC9" i="83"/>
  <c r="AD9" i="83"/>
  <c r="AE9" i="83"/>
  <c r="B10" i="83"/>
  <c r="E10" i="83" s="1"/>
  <c r="C10" i="83"/>
  <c r="F10" i="83"/>
  <c r="H10" i="83"/>
  <c r="J10" i="83"/>
  <c r="A10" i="83" s="1"/>
  <c r="K10" i="83"/>
  <c r="L10" i="83"/>
  <c r="N10" i="83"/>
  <c r="O10" i="83"/>
  <c r="P10" i="83"/>
  <c r="T10" i="83"/>
  <c r="X10" i="83"/>
  <c r="Q10" i="83"/>
  <c r="R10" i="83"/>
  <c r="S10" i="83"/>
  <c r="W10" i="83"/>
  <c r="AA10" i="83"/>
  <c r="U10" i="83"/>
  <c r="V10" i="83"/>
  <c r="Y10" i="83"/>
  <c r="Z10" i="83"/>
  <c r="AB10" i="83"/>
  <c r="AC10" i="83"/>
  <c r="AD10" i="83"/>
  <c r="AE10" i="83"/>
  <c r="B11" i="83"/>
  <c r="D11" i="83" s="1"/>
  <c r="C11" i="83"/>
  <c r="F11" i="83"/>
  <c r="H11" i="83"/>
  <c r="J11" i="83"/>
  <c r="A11" i="83" s="1"/>
  <c r="K11" i="83"/>
  <c r="L11" i="83"/>
  <c r="O11" i="83"/>
  <c r="P11" i="83"/>
  <c r="S11" i="83"/>
  <c r="T11" i="83"/>
  <c r="W11" i="83"/>
  <c r="X11" i="83"/>
  <c r="AA11" i="83"/>
  <c r="N11" i="83"/>
  <c r="Q11" i="83"/>
  <c r="R11" i="83"/>
  <c r="U11" i="83"/>
  <c r="V11" i="83"/>
  <c r="Y11" i="83"/>
  <c r="Z11" i="83"/>
  <c r="AB11" i="83"/>
  <c r="AC11" i="83"/>
  <c r="AD11" i="83"/>
  <c r="AE11" i="83"/>
  <c r="AH11" i="83"/>
  <c r="B12" i="83"/>
  <c r="D12" i="83" s="1"/>
  <c r="C12" i="83"/>
  <c r="F12" i="83"/>
  <c r="H12" i="83"/>
  <c r="J12" i="83"/>
  <c r="K12" i="83"/>
  <c r="L12" i="83"/>
  <c r="N12" i="83"/>
  <c r="O12" i="83"/>
  <c r="P12" i="83"/>
  <c r="T12" i="83"/>
  <c r="X12" i="83"/>
  <c r="Q12" i="83"/>
  <c r="R12" i="83"/>
  <c r="S12" i="83"/>
  <c r="W12" i="83"/>
  <c r="AA12" i="83"/>
  <c r="U12" i="83"/>
  <c r="V12" i="83"/>
  <c r="Y12" i="83"/>
  <c r="Z12" i="83"/>
  <c r="AB12" i="83"/>
  <c r="AC12" i="83"/>
  <c r="AD12" i="83"/>
  <c r="AE12" i="83"/>
  <c r="B13" i="83"/>
  <c r="E13" i="83" s="1"/>
  <c r="C13" i="83"/>
  <c r="F13" i="83"/>
  <c r="H13" i="83"/>
  <c r="J13" i="83"/>
  <c r="A13" i="83" s="1"/>
  <c r="K13" i="83"/>
  <c r="L13" i="83"/>
  <c r="O13" i="83"/>
  <c r="P13" i="83"/>
  <c r="S13" i="83"/>
  <c r="T13" i="83"/>
  <c r="W13" i="83"/>
  <c r="X13" i="83"/>
  <c r="AA13" i="83"/>
  <c r="N13" i="83"/>
  <c r="Q13" i="83"/>
  <c r="R13" i="83"/>
  <c r="U13" i="83"/>
  <c r="V13" i="83"/>
  <c r="Y13" i="83"/>
  <c r="Z13" i="83"/>
  <c r="AB13" i="83"/>
  <c r="AC13" i="83"/>
  <c r="AD13" i="83"/>
  <c r="AE13" i="83"/>
  <c r="B14" i="83"/>
  <c r="E14" i="83" s="1"/>
  <c r="C14" i="83"/>
  <c r="F14" i="83"/>
  <c r="H14" i="83"/>
  <c r="K14" i="83"/>
  <c r="L14" i="83"/>
  <c r="N14" i="83"/>
  <c r="O14" i="83"/>
  <c r="P14" i="83"/>
  <c r="T14" i="83"/>
  <c r="X14" i="83"/>
  <c r="Q14" i="83"/>
  <c r="R14" i="83"/>
  <c r="S14" i="83"/>
  <c r="W14" i="83"/>
  <c r="AA14" i="83"/>
  <c r="U14" i="83"/>
  <c r="V14" i="83"/>
  <c r="Y14" i="83"/>
  <c r="Z14" i="83"/>
  <c r="AB14" i="83"/>
  <c r="AC14" i="83"/>
  <c r="AD14" i="83"/>
  <c r="AE14" i="83"/>
  <c r="B15" i="83"/>
  <c r="C15" i="83"/>
  <c r="F15" i="83"/>
  <c r="H15" i="83"/>
  <c r="L15" i="83"/>
  <c r="O15" i="83"/>
  <c r="P15" i="83"/>
  <c r="S15" i="83"/>
  <c r="T15" i="83"/>
  <c r="W15" i="83"/>
  <c r="X15" i="83"/>
  <c r="AA15" i="83"/>
  <c r="N15" i="83"/>
  <c r="Q15" i="83"/>
  <c r="R15" i="83"/>
  <c r="U15" i="83"/>
  <c r="V15" i="83"/>
  <c r="Y15" i="83"/>
  <c r="Z15" i="83"/>
  <c r="AB15" i="83"/>
  <c r="AC15" i="83"/>
  <c r="AD15" i="83"/>
  <c r="AE15" i="83"/>
  <c r="B16" i="83"/>
  <c r="E16" i="83" s="1"/>
  <c r="C16" i="83"/>
  <c r="F16" i="83"/>
  <c r="H16" i="83"/>
  <c r="J16" i="83"/>
  <c r="K16" i="83"/>
  <c r="L16" i="83"/>
  <c r="N16" i="83"/>
  <c r="O16" i="83"/>
  <c r="P16" i="83"/>
  <c r="T16" i="83"/>
  <c r="X16" i="83"/>
  <c r="Q16" i="83"/>
  <c r="R16" i="83"/>
  <c r="S16" i="83"/>
  <c r="W16" i="83"/>
  <c r="AA16" i="83"/>
  <c r="U16" i="83"/>
  <c r="V16" i="83"/>
  <c r="Y16" i="83"/>
  <c r="Z16" i="83"/>
  <c r="AB16" i="83"/>
  <c r="AD16" i="83"/>
  <c r="AE16" i="83"/>
  <c r="B17" i="83"/>
  <c r="D17" i="83" s="1"/>
  <c r="C17" i="83"/>
  <c r="F17" i="83"/>
  <c r="H17" i="83"/>
  <c r="J17" i="83"/>
  <c r="K17" i="83"/>
  <c r="L17" i="83"/>
  <c r="P17" i="83"/>
  <c r="T17" i="83"/>
  <c r="O17" i="83"/>
  <c r="S17" i="83"/>
  <c r="W17" i="83"/>
  <c r="X17" i="83"/>
  <c r="AA17" i="83"/>
  <c r="N17" i="83"/>
  <c r="Q17" i="83"/>
  <c r="R17" i="83"/>
  <c r="U17" i="83"/>
  <c r="V17" i="83"/>
  <c r="Y17" i="83"/>
  <c r="Z17" i="83"/>
  <c r="AB17" i="83"/>
  <c r="AD17" i="83"/>
  <c r="AE17" i="83"/>
  <c r="AH17" i="83"/>
  <c r="B18" i="83"/>
  <c r="B19" i="83"/>
  <c r="A19" i="83"/>
  <c r="B20" i="83"/>
  <c r="T20" i="93"/>
  <c r="AB20" i="83" s="1"/>
  <c r="B21" i="83"/>
  <c r="T21" i="93"/>
  <c r="AB21" i="83" s="1"/>
  <c r="B22" i="83"/>
  <c r="A22" i="83"/>
  <c r="B23" i="83"/>
  <c r="A23" i="83"/>
  <c r="T23" i="93"/>
  <c r="AB23" i="83" s="1"/>
  <c r="B24" i="83"/>
  <c r="B25" i="83"/>
  <c r="T25" i="93"/>
  <c r="AB25" i="83" s="1"/>
  <c r="B26" i="83"/>
  <c r="T26" i="93"/>
  <c r="AB26" i="83" s="1"/>
  <c r="B27" i="83"/>
  <c r="A27" i="83"/>
  <c r="B28" i="83"/>
  <c r="T28" i="93"/>
  <c r="AB28" i="83" s="1"/>
  <c r="B29" i="83"/>
  <c r="A29" i="83"/>
  <c r="B30" i="83"/>
  <c r="T30" i="93"/>
  <c r="AB30" i="83" s="1"/>
  <c r="B31" i="83"/>
  <c r="T31" i="93"/>
  <c r="AB31" i="83" s="1"/>
  <c r="B32" i="83"/>
  <c r="A32" i="83"/>
  <c r="B33" i="83"/>
  <c r="T33" i="93"/>
  <c r="AB33" i="83" s="1"/>
  <c r="B34" i="83"/>
  <c r="B35" i="83"/>
  <c r="T35" i="93"/>
  <c r="AB35" i="83" s="1"/>
  <c r="B36" i="83"/>
  <c r="T36" i="93"/>
  <c r="AB36" i="83" s="1"/>
  <c r="B37" i="83"/>
  <c r="A37" i="83"/>
  <c r="B38" i="83"/>
  <c r="A38" i="83"/>
  <c r="B39" i="83"/>
  <c r="A39" i="83"/>
  <c r="T39" i="93"/>
  <c r="AB39" i="83" s="1"/>
  <c r="B40" i="83"/>
  <c r="T40" i="93"/>
  <c r="AB40" i="83" s="1"/>
  <c r="B41" i="83"/>
  <c r="T41" i="93"/>
  <c r="AB41" i="83" s="1"/>
  <c r="AA44" i="93"/>
  <c r="AE120" i="93"/>
  <c r="AA120" i="93"/>
  <c r="U120" i="93"/>
  <c r="AE146" i="93"/>
  <c r="AA146" i="93"/>
  <c r="U146" i="93"/>
  <c r="AE160" i="93"/>
  <c r="AA160" i="93"/>
  <c r="U160" i="93"/>
  <c r="AA161" i="93"/>
  <c r="AE161" i="93"/>
  <c r="AA162" i="93"/>
  <c r="AE162" i="93"/>
  <c r="U163" i="93"/>
  <c r="AA163" i="93"/>
  <c r="AE163" i="93"/>
  <c r="AA164" i="93"/>
  <c r="AE164" i="93"/>
  <c r="AA165" i="93"/>
  <c r="AE165" i="93"/>
  <c r="AA166" i="93"/>
  <c r="AE166" i="93"/>
  <c r="AA167" i="93"/>
  <c r="AE167" i="93"/>
  <c r="U168" i="93"/>
  <c r="AA168" i="93"/>
  <c r="AE168" i="93"/>
  <c r="AA169" i="93"/>
  <c r="AE169" i="93"/>
  <c r="AA170" i="93"/>
  <c r="AE170" i="93"/>
  <c r="AA171" i="93"/>
  <c r="AE171" i="93"/>
  <c r="U172" i="93"/>
  <c r="AA172" i="93"/>
  <c r="AE172" i="93"/>
  <c r="AA173" i="93"/>
  <c r="AE173" i="93"/>
  <c r="AA174" i="93"/>
  <c r="AE174" i="93"/>
  <c r="AA175" i="93"/>
  <c r="AE175" i="93"/>
  <c r="AA177" i="93"/>
  <c r="AE177" i="93"/>
  <c r="AE178" i="93"/>
  <c r="U181" i="93"/>
  <c r="AA181" i="93"/>
  <c r="AE181" i="93"/>
  <c r="AE182" i="93"/>
  <c r="AA183" i="93"/>
  <c r="AE183" i="93"/>
  <c r="U185" i="93"/>
  <c r="AA185" i="93"/>
  <c r="AE185" i="93"/>
  <c r="U186" i="93"/>
  <c r="AA186" i="93"/>
  <c r="AE186" i="93"/>
  <c r="AE187" i="93"/>
  <c r="AA190" i="93"/>
  <c r="AE190" i="93"/>
  <c r="AE191" i="93"/>
  <c r="AE193" i="93"/>
  <c r="P195" i="93"/>
  <c r="AE195" i="93"/>
  <c r="AA198" i="93"/>
  <c r="AE198" i="93"/>
  <c r="U199" i="93"/>
  <c r="AE199" i="93"/>
  <c r="U200" i="93"/>
  <c r="AE202" i="93"/>
  <c r="AE203" i="93"/>
  <c r="AA204" i="93"/>
  <c r="AE204" i="93"/>
  <c r="AA208" i="93"/>
  <c r="AE208" i="93"/>
  <c r="AE209" i="93"/>
  <c r="U211" i="93"/>
  <c r="AA211" i="93"/>
  <c r="AE211" i="93"/>
  <c r="AA212" i="93"/>
  <c r="AE212" i="93"/>
  <c r="AA213" i="93"/>
  <c r="AE213" i="93"/>
  <c r="AE214" i="93"/>
  <c r="AA216" i="93"/>
  <c r="AE216" i="93"/>
  <c r="O217" i="93"/>
  <c r="AE217" i="93"/>
  <c r="AA220" i="93"/>
  <c r="AE220" i="93"/>
  <c r="AA221" i="93"/>
  <c r="AA154" i="93"/>
  <c r="AA153" i="93"/>
  <c r="AE159" i="93"/>
  <c r="AA159" i="93"/>
  <c r="AE158" i="93"/>
  <c r="AA158" i="93"/>
  <c r="AE157" i="93"/>
  <c r="AA157" i="93"/>
  <c r="AE156" i="93"/>
  <c r="AA156" i="93"/>
  <c r="AE155" i="93"/>
  <c r="AA155" i="93"/>
  <c r="AE154" i="93"/>
  <c r="U154" i="93"/>
  <c r="AE153" i="93"/>
  <c r="U153" i="93"/>
  <c r="AE152" i="93"/>
  <c r="AA152" i="93"/>
  <c r="AE151" i="93"/>
  <c r="AA151" i="93"/>
  <c r="AE150" i="93"/>
  <c r="AA150" i="93"/>
  <c r="AE149" i="93"/>
  <c r="AA149" i="93"/>
  <c r="U149" i="93"/>
  <c r="AE148" i="93"/>
  <c r="AA148" i="93"/>
  <c r="AE147" i="93"/>
  <c r="AA147" i="93"/>
  <c r="AE145" i="93"/>
  <c r="AA145" i="93"/>
  <c r="AE144" i="93"/>
  <c r="AA144" i="93"/>
  <c r="AE143" i="93"/>
  <c r="AA143" i="93"/>
  <c r="AE142" i="93"/>
  <c r="AA142" i="93"/>
  <c r="U142" i="93"/>
  <c r="AE141" i="93"/>
  <c r="AA141" i="93"/>
  <c r="AE140" i="93"/>
  <c r="AA140" i="93"/>
  <c r="AE139" i="93"/>
  <c r="AA139" i="93"/>
  <c r="AE138" i="93"/>
  <c r="AA138" i="93"/>
  <c r="AE137" i="93"/>
  <c r="AA137" i="93"/>
  <c r="U137" i="93"/>
  <c r="AE136" i="93"/>
  <c r="AA136" i="93"/>
  <c r="AE135" i="93"/>
  <c r="AA135" i="93"/>
  <c r="AE134" i="93"/>
  <c r="AA134" i="93"/>
  <c r="U134" i="93"/>
  <c r="AE133" i="93"/>
  <c r="AA133" i="93"/>
  <c r="AE132" i="93"/>
  <c r="AA132" i="93"/>
  <c r="AE131" i="93"/>
  <c r="AA131" i="93"/>
  <c r="AE130" i="93"/>
  <c r="AA130" i="93"/>
  <c r="AE129" i="93"/>
  <c r="AA129" i="93"/>
  <c r="AE128" i="93"/>
  <c r="AA128" i="93"/>
  <c r="U128" i="93"/>
  <c r="AE127" i="93"/>
  <c r="AA127" i="93"/>
  <c r="U127" i="93"/>
  <c r="AE126" i="93"/>
  <c r="AA126" i="93"/>
  <c r="AE125" i="93"/>
  <c r="AA125" i="93"/>
  <c r="AE124" i="93"/>
  <c r="AA124" i="93"/>
  <c r="U124" i="93"/>
  <c r="AE123" i="93"/>
  <c r="AA123" i="93"/>
  <c r="U123" i="93"/>
  <c r="AE122" i="93"/>
  <c r="AA122" i="93"/>
  <c r="AE121" i="93"/>
  <c r="AA121" i="93"/>
  <c r="AE119" i="93"/>
  <c r="AA119" i="93"/>
  <c r="U119" i="93"/>
  <c r="AE118" i="93"/>
  <c r="AA118" i="93"/>
  <c r="U118" i="93"/>
  <c r="AE117" i="93"/>
  <c r="AA117" i="93"/>
  <c r="AE116" i="93"/>
  <c r="AA116" i="93"/>
  <c r="AE115" i="93"/>
  <c r="AA115" i="93"/>
  <c r="U115" i="93"/>
  <c r="AE114" i="93"/>
  <c r="AA114" i="93"/>
  <c r="U114" i="93"/>
  <c r="AE113" i="93"/>
  <c r="AA113" i="93"/>
  <c r="AE112" i="93"/>
  <c r="AA112" i="93"/>
  <c r="U112" i="93"/>
  <c r="AE111" i="93"/>
  <c r="AA111" i="93"/>
  <c r="U111" i="93"/>
  <c r="AE110" i="93"/>
  <c r="AA110" i="93"/>
  <c r="AE109" i="93"/>
  <c r="AA109" i="93"/>
  <c r="AE108" i="93"/>
  <c r="AA108" i="93"/>
  <c r="AE107" i="93"/>
  <c r="AA107" i="93"/>
  <c r="AE106" i="93"/>
  <c r="AA106" i="93"/>
  <c r="U106" i="93"/>
  <c r="AE105" i="93"/>
  <c r="AA105" i="93"/>
  <c r="AE104" i="93"/>
  <c r="AA104" i="93"/>
  <c r="AE103" i="93"/>
  <c r="AA103" i="93"/>
  <c r="AE102" i="93"/>
  <c r="AA102" i="93"/>
  <c r="U102" i="93"/>
  <c r="AE101" i="93"/>
  <c r="AA101" i="93"/>
  <c r="U101" i="93"/>
  <c r="AE100" i="93"/>
  <c r="AA100" i="93"/>
  <c r="U100" i="93"/>
  <c r="AE99" i="93"/>
  <c r="AA99" i="93"/>
  <c r="U99" i="93"/>
  <c r="AA98" i="93"/>
  <c r="AA55" i="93"/>
  <c r="AA54" i="93"/>
  <c r="AE62" i="93"/>
  <c r="U64" i="93"/>
  <c r="AA64" i="93"/>
  <c r="AE64" i="93"/>
  <c r="U65" i="93"/>
  <c r="AA65" i="93"/>
  <c r="AE65" i="93"/>
  <c r="U66" i="93"/>
  <c r="AA66" i="93"/>
  <c r="AE66" i="93"/>
  <c r="U67" i="93"/>
  <c r="AA67" i="93"/>
  <c r="AE67" i="93"/>
  <c r="U68" i="93"/>
  <c r="AA68" i="93"/>
  <c r="AE68" i="93"/>
  <c r="AA69" i="93"/>
  <c r="AE69" i="93"/>
  <c r="U70" i="93"/>
  <c r="AA70" i="93"/>
  <c r="AE70" i="93"/>
  <c r="U71" i="93"/>
  <c r="AA71" i="93"/>
  <c r="AE71" i="93"/>
  <c r="U72" i="93"/>
  <c r="AA72" i="93"/>
  <c r="AE72" i="93"/>
  <c r="AA73" i="93"/>
  <c r="AE73" i="93"/>
  <c r="AA74" i="93"/>
  <c r="AE74" i="93"/>
  <c r="U75" i="93"/>
  <c r="AA75" i="93"/>
  <c r="AE75" i="93"/>
  <c r="U76" i="93"/>
  <c r="AA76" i="93"/>
  <c r="AE76" i="93"/>
  <c r="U77" i="93"/>
  <c r="AA77" i="93"/>
  <c r="AE77" i="93"/>
  <c r="AA78" i="93"/>
  <c r="AE78" i="93"/>
  <c r="AA79" i="93"/>
  <c r="AE79" i="93"/>
  <c r="U80" i="93"/>
  <c r="AA80" i="93"/>
  <c r="AE80" i="93"/>
  <c r="U81" i="93"/>
  <c r="AA81" i="93"/>
  <c r="AE81" i="93"/>
  <c r="U82" i="93"/>
  <c r="AA82" i="93"/>
  <c r="AE82" i="93"/>
  <c r="U83" i="93"/>
  <c r="AA83" i="93"/>
  <c r="AE83" i="93"/>
  <c r="AA84" i="93"/>
  <c r="AE84" i="93"/>
  <c r="U85" i="93"/>
  <c r="AA85" i="93"/>
  <c r="AE85" i="93"/>
  <c r="U86" i="93"/>
  <c r="AA86" i="93"/>
  <c r="AE86" i="93"/>
  <c r="AA87" i="93"/>
  <c r="AE87" i="93"/>
  <c r="AA88" i="93"/>
  <c r="AE88" i="93"/>
  <c r="U89" i="93"/>
  <c r="AA89" i="93"/>
  <c r="AE89" i="93"/>
  <c r="AA90" i="93"/>
  <c r="AE90" i="93"/>
  <c r="U91" i="93"/>
  <c r="AA91" i="93"/>
  <c r="AE91" i="93"/>
  <c r="U92" i="93"/>
  <c r="AA92" i="93"/>
  <c r="AE92" i="93"/>
  <c r="AA93" i="93"/>
  <c r="AE93" i="93"/>
  <c r="U94" i="93"/>
  <c r="AA94" i="93"/>
  <c r="AE94" i="93"/>
  <c r="AA95" i="93"/>
  <c r="AE95" i="93"/>
  <c r="U96" i="93"/>
  <c r="AA96" i="93"/>
  <c r="AE96" i="93"/>
  <c r="U97" i="93"/>
  <c r="AA97" i="93"/>
  <c r="AE97" i="93"/>
  <c r="U98" i="93"/>
  <c r="AE98" i="93"/>
  <c r="U63" i="93"/>
  <c r="U55" i="93"/>
  <c r="A8" i="84"/>
  <c r="A28" i="83"/>
  <c r="A34" i="83"/>
  <c r="AA56" i="93"/>
  <c r="AE56" i="93"/>
  <c r="AA57" i="93"/>
  <c r="AE57" i="93"/>
  <c r="U58" i="93"/>
  <c r="AA58" i="93"/>
  <c r="AE58" i="93"/>
  <c r="U59" i="93"/>
  <c r="AA59" i="93"/>
  <c r="AE59" i="93"/>
  <c r="U60" i="93"/>
  <c r="AA60" i="93"/>
  <c r="AE60" i="93"/>
  <c r="U61" i="93"/>
  <c r="AA61" i="93"/>
  <c r="AE61" i="93"/>
  <c r="AA62" i="93"/>
  <c r="AA63" i="93"/>
  <c r="AE63" i="93"/>
  <c r="A2" i="84"/>
  <c r="A4" i="84"/>
  <c r="A5" i="84"/>
  <c r="A6" i="84"/>
  <c r="A7" i="84"/>
  <c r="A3" i="84"/>
  <c r="M2" i="111"/>
  <c r="N2" i="111" s="1"/>
  <c r="S2" i="83"/>
  <c r="Q2" i="83"/>
  <c r="P2" i="83"/>
  <c r="GN2" i="97"/>
  <c r="GW2" i="97" s="1"/>
  <c r="GN3" i="97"/>
  <c r="GW3" i="97" s="1"/>
  <c r="GN4" i="97"/>
  <c r="GW4" i="97" s="1"/>
  <c r="GN5" i="97"/>
  <c r="GW5" i="97" s="1"/>
  <c r="GN6" i="97"/>
  <c r="GW6" i="97" s="1"/>
  <c r="GN7" i="97"/>
  <c r="GW7" i="97" s="1"/>
  <c r="GN8" i="97"/>
  <c r="GW8" i="97" s="1"/>
  <c r="GM2" i="97"/>
  <c r="GV2" i="97" s="1"/>
  <c r="GM3" i="97"/>
  <c r="GV3" i="97" s="1"/>
  <c r="GM4" i="97"/>
  <c r="GV4" i="97" s="1"/>
  <c r="GM5" i="97"/>
  <c r="GV5" i="97" s="1"/>
  <c r="GM6" i="97"/>
  <c r="GV6" i="97" s="1"/>
  <c r="GM7" i="97"/>
  <c r="GV7" i="97" s="1"/>
  <c r="GM8" i="97"/>
  <c r="GV8" i="97" s="1"/>
  <c r="GU3" i="97"/>
  <c r="GU4" i="97"/>
  <c r="GU5" i="97"/>
  <c r="GU6" i="97"/>
  <c r="GU7" i="97"/>
  <c r="GU8" i="97"/>
  <c r="GU2" i="97"/>
  <c r="AA43" i="93"/>
  <c r="FE114" i="97"/>
  <c r="FE115" i="97"/>
  <c r="FE116" i="97"/>
  <c r="FE117" i="97"/>
  <c r="FE118" i="97"/>
  <c r="FE119" i="97"/>
  <c r="FE120" i="97"/>
  <c r="FE121" i="97"/>
  <c r="FE122" i="97"/>
  <c r="FE123" i="97"/>
  <c r="FE124" i="97"/>
  <c r="FE125" i="97"/>
  <c r="FE126" i="97"/>
  <c r="FE127" i="97"/>
  <c r="FE128" i="97"/>
  <c r="FE129" i="97"/>
  <c r="AA33" i="93"/>
  <c r="GU9" i="97"/>
  <c r="GM9" i="97"/>
  <c r="GV9" i="97" s="1"/>
  <c r="GN9" i="97"/>
  <c r="GW9" i="97" s="1"/>
  <c r="E2" i="81"/>
  <c r="E3" i="81"/>
  <c r="E4" i="81"/>
  <c r="E5" i="81"/>
  <c r="E6" i="81"/>
  <c r="E7" i="81"/>
  <c r="E8" i="81"/>
  <c r="E9" i="81"/>
  <c r="E10" i="81"/>
  <c r="E11" i="81"/>
  <c r="E12" i="81"/>
  <c r="E13" i="81"/>
  <c r="E14" i="81"/>
  <c r="E15" i="81"/>
  <c r="E16" i="81"/>
  <c r="E17" i="81"/>
  <c r="E18" i="81"/>
  <c r="E19" i="81"/>
  <c r="E20" i="81"/>
  <c r="E21" i="81"/>
  <c r="E22" i="81"/>
  <c r="E23" i="81"/>
  <c r="E24" i="81"/>
  <c r="E25" i="81"/>
  <c r="E26" i="81"/>
  <c r="E27" i="81"/>
  <c r="E28" i="81"/>
  <c r="E29" i="81"/>
  <c r="E30" i="81"/>
  <c r="E31" i="81"/>
  <c r="E32" i="81"/>
  <c r="E33" i="81"/>
  <c r="E34" i="81"/>
  <c r="E35" i="81"/>
  <c r="E36" i="81"/>
  <c r="E37" i="81"/>
  <c r="E38" i="81"/>
  <c r="E39" i="81"/>
  <c r="E40" i="81"/>
  <c r="E41" i="81"/>
  <c r="E42" i="81"/>
  <c r="E43" i="81"/>
  <c r="E44" i="81"/>
  <c r="E45" i="81"/>
  <c r="E46" i="81"/>
  <c r="E47" i="81"/>
  <c r="E48" i="81"/>
  <c r="E49" i="81"/>
  <c r="E50" i="81"/>
  <c r="E51" i="81"/>
  <c r="E52" i="81"/>
  <c r="E53" i="81"/>
  <c r="E54" i="81"/>
  <c r="E55" i="81"/>
  <c r="E56" i="81"/>
  <c r="E57" i="81"/>
  <c r="E58" i="81"/>
  <c r="E59" i="81"/>
  <c r="E60" i="81"/>
  <c r="E61" i="81"/>
  <c r="E62" i="81"/>
  <c r="E63" i="81"/>
  <c r="E64" i="81"/>
  <c r="E65" i="81"/>
  <c r="E66" i="81"/>
  <c r="E67" i="81"/>
  <c r="E68" i="81"/>
  <c r="E69" i="81"/>
  <c r="E70" i="81"/>
  <c r="E71" i="81"/>
  <c r="E72" i="81"/>
  <c r="E73" i="81"/>
  <c r="E74" i="81"/>
  <c r="E75" i="81"/>
  <c r="E76" i="81"/>
  <c r="E77" i="81"/>
  <c r="E78" i="81"/>
  <c r="E79" i="81"/>
  <c r="E80" i="81"/>
  <c r="E81" i="81"/>
  <c r="E82" i="81"/>
  <c r="E83" i="81"/>
  <c r="E84" i="81"/>
  <c r="E85" i="81"/>
  <c r="E86" i="81"/>
  <c r="E87" i="81"/>
  <c r="E88" i="81"/>
  <c r="E89" i="81"/>
  <c r="E90" i="81"/>
  <c r="E91" i="81"/>
  <c r="E92" i="81"/>
  <c r="E93" i="81"/>
  <c r="E94" i="81"/>
  <c r="E95" i="81"/>
  <c r="E96" i="81"/>
  <c r="E97" i="81"/>
  <c r="E98" i="81"/>
  <c r="E99" i="81"/>
  <c r="E100" i="81"/>
  <c r="E101" i="81"/>
  <c r="E102" i="81"/>
  <c r="E103" i="81"/>
  <c r="E104" i="81"/>
  <c r="E105" i="81"/>
  <c r="E106" i="81"/>
  <c r="E107" i="81"/>
  <c r="E108" i="81"/>
  <c r="E109" i="81"/>
  <c r="E110" i="81"/>
  <c r="E111" i="81"/>
  <c r="E112" i="81"/>
  <c r="E113" i="81"/>
  <c r="E114" i="81"/>
  <c r="E115" i="81"/>
  <c r="E116" i="81"/>
  <c r="E117" i="81"/>
  <c r="E118" i="81"/>
  <c r="E119" i="81"/>
  <c r="E120" i="81"/>
  <c r="E121" i="81"/>
  <c r="E122" i="81"/>
  <c r="E123" i="81"/>
  <c r="E124" i="81"/>
  <c r="E125" i="81"/>
  <c r="E126" i="81"/>
  <c r="E127" i="81"/>
  <c r="E128" i="81"/>
  <c r="E129" i="81"/>
  <c r="E130" i="81"/>
  <c r="E131" i="81"/>
  <c r="E132" i="81"/>
  <c r="E133" i="81"/>
  <c r="E134" i="81"/>
  <c r="E135" i="81"/>
  <c r="E136" i="81"/>
  <c r="E137" i="81"/>
  <c r="E138" i="81"/>
  <c r="E139" i="81"/>
  <c r="E140" i="81"/>
  <c r="E141" i="81"/>
  <c r="E142" i="81"/>
  <c r="E143" i="81"/>
  <c r="E144" i="81"/>
  <c r="E145" i="81"/>
  <c r="E146" i="81"/>
  <c r="E147" i="81"/>
  <c r="E148" i="81"/>
  <c r="E149" i="81"/>
  <c r="E150" i="81"/>
  <c r="E151" i="81"/>
  <c r="E152" i="81"/>
  <c r="E153" i="81"/>
  <c r="E154" i="81"/>
  <c r="E155" i="81"/>
  <c r="E156" i="81"/>
  <c r="E157" i="81"/>
  <c r="E158" i="81"/>
  <c r="E159" i="81"/>
  <c r="E160" i="81"/>
  <c r="E161" i="81"/>
  <c r="E162" i="81"/>
  <c r="E163" i="81"/>
  <c r="E164" i="81"/>
  <c r="E165" i="81"/>
  <c r="E166" i="81"/>
  <c r="E167" i="81"/>
  <c r="E168" i="81"/>
  <c r="E169" i="81"/>
  <c r="E170" i="81"/>
  <c r="E171" i="81"/>
  <c r="E172" i="81"/>
  <c r="E173" i="81"/>
  <c r="E174" i="81"/>
  <c r="E175" i="81"/>
  <c r="E176" i="81"/>
  <c r="E177" i="81"/>
  <c r="E178" i="81"/>
  <c r="E179" i="81"/>
  <c r="E180" i="81"/>
  <c r="E181" i="81"/>
  <c r="E182" i="81"/>
  <c r="E183" i="81"/>
  <c r="E184" i="81"/>
  <c r="E185" i="81"/>
  <c r="E186" i="81"/>
  <c r="E187" i="81"/>
  <c r="E188" i="81"/>
  <c r="E189" i="81"/>
  <c r="E190" i="81"/>
  <c r="E191" i="81"/>
  <c r="E192" i="81"/>
  <c r="E193" i="81"/>
  <c r="E194" i="81"/>
  <c r="E195" i="81"/>
  <c r="E196" i="81"/>
  <c r="E197" i="81"/>
  <c r="E198" i="81"/>
  <c r="E199" i="81"/>
  <c r="E200" i="81"/>
  <c r="E201" i="81"/>
  <c r="E202" i="81"/>
  <c r="E203" i="81"/>
  <c r="E204" i="81"/>
  <c r="E205" i="81"/>
  <c r="E206" i="81"/>
  <c r="E207" i="81"/>
  <c r="E208" i="81"/>
  <c r="E209" i="81"/>
  <c r="E210" i="81"/>
  <c r="E211" i="81"/>
  <c r="E212" i="81"/>
  <c r="E213" i="81"/>
  <c r="E214" i="81"/>
  <c r="E215" i="81"/>
  <c r="E216" i="81"/>
  <c r="E217" i="81"/>
  <c r="E218" i="81"/>
  <c r="E219" i="81"/>
  <c r="E220" i="81"/>
  <c r="E221" i="81"/>
  <c r="E222" i="81"/>
  <c r="E223" i="81"/>
  <c r="E224" i="81"/>
  <c r="E225" i="81"/>
  <c r="E226" i="81"/>
  <c r="E227" i="81"/>
  <c r="E228" i="81"/>
  <c r="E229" i="81"/>
  <c r="E230" i="81"/>
  <c r="E231" i="81"/>
  <c r="E232" i="81"/>
  <c r="E233" i="81"/>
  <c r="E234" i="81"/>
  <c r="E235" i="81"/>
  <c r="E236" i="81"/>
  <c r="E237" i="81"/>
  <c r="E238" i="81"/>
  <c r="E239" i="81"/>
  <c r="E240" i="81"/>
  <c r="E241" i="81"/>
  <c r="E242" i="81"/>
  <c r="E243" i="81"/>
  <c r="E244" i="81"/>
  <c r="E245" i="81"/>
  <c r="E246" i="81"/>
  <c r="E247" i="81"/>
  <c r="E248" i="81"/>
  <c r="E249" i="81"/>
  <c r="E250" i="81"/>
  <c r="E251" i="81"/>
  <c r="E252" i="81"/>
  <c r="E253" i="81"/>
  <c r="E254" i="81"/>
  <c r="E255" i="81"/>
  <c r="E256" i="81"/>
  <c r="E257" i="81"/>
  <c r="E258" i="81"/>
  <c r="E259" i="81"/>
  <c r="E260" i="81"/>
  <c r="E261" i="81"/>
  <c r="GU10" i="97"/>
  <c r="GM10" i="97"/>
  <c r="GV10" i="97" s="1"/>
  <c r="GN10" i="97"/>
  <c r="GW10" i="97" s="1"/>
  <c r="AE21" i="93"/>
  <c r="AA21" i="93"/>
  <c r="GN11" i="97"/>
  <c r="GW11" i="97" s="1"/>
  <c r="GM11" i="97"/>
  <c r="GV11" i="97" s="1"/>
  <c r="GU11" i="97"/>
  <c r="AE22" i="93"/>
  <c r="AE6" i="93"/>
  <c r="AE10" i="93"/>
  <c r="GU12" i="97"/>
  <c r="GN12" i="97"/>
  <c r="GW12" i="97" s="1"/>
  <c r="GM12" i="97"/>
  <c r="GV12" i="97" s="1"/>
  <c r="GV13" i="97"/>
  <c r="GU13" i="97"/>
  <c r="A86" i="93"/>
  <c r="V3" i="111"/>
  <c r="V4" i="111"/>
  <c r="V5" i="111"/>
  <c r="V6" i="111"/>
  <c r="V7" i="111"/>
  <c r="V8" i="111"/>
  <c r="V9" i="111"/>
  <c r="V10" i="111"/>
  <c r="V11" i="111"/>
  <c r="V12" i="111"/>
  <c r="V13" i="111"/>
  <c r="V14" i="111"/>
  <c r="V15" i="111"/>
  <c r="V16" i="111"/>
  <c r="V17" i="111"/>
  <c r="V18" i="111"/>
  <c r="V19" i="111"/>
  <c r="V20" i="111"/>
  <c r="V21" i="111"/>
  <c r="V22" i="111"/>
  <c r="V23" i="111"/>
  <c r="V24" i="111"/>
  <c r="V25" i="111"/>
  <c r="V26" i="111"/>
  <c r="V27" i="111"/>
  <c r="V28" i="111"/>
  <c r="V29" i="111"/>
  <c r="V30" i="111"/>
  <c r="V31" i="111"/>
  <c r="V32" i="111"/>
  <c r="V33" i="111"/>
  <c r="V34" i="111"/>
  <c r="V35" i="111"/>
  <c r="V36" i="111"/>
  <c r="V37" i="111"/>
  <c r="V38" i="111"/>
  <c r="V39" i="111"/>
  <c r="V40" i="111"/>
  <c r="V41" i="111"/>
  <c r="V42" i="111"/>
  <c r="V43" i="111"/>
  <c r="V44" i="111"/>
  <c r="V45" i="111"/>
  <c r="V46" i="111"/>
  <c r="V47" i="111"/>
  <c r="V48" i="111"/>
  <c r="V49" i="111"/>
  <c r="V50" i="111"/>
  <c r="V51" i="111"/>
  <c r="V52" i="111"/>
  <c r="V53" i="111"/>
  <c r="V54" i="111"/>
  <c r="V55" i="111"/>
  <c r="V56" i="111"/>
  <c r="V57" i="111"/>
  <c r="V58" i="111"/>
  <c r="V59" i="111"/>
  <c r="V60" i="111"/>
  <c r="V61" i="111"/>
  <c r="V62" i="111"/>
  <c r="V63" i="111"/>
  <c r="V64" i="111"/>
  <c r="V65" i="111"/>
  <c r="V66" i="111"/>
  <c r="V67" i="111"/>
  <c r="V68" i="111"/>
  <c r="V69" i="111"/>
  <c r="V70" i="111"/>
  <c r="V71" i="111"/>
  <c r="V72" i="111"/>
  <c r="V73" i="111"/>
  <c r="V74" i="111"/>
  <c r="V75" i="111"/>
  <c r="V76" i="111"/>
  <c r="V77" i="111"/>
  <c r="V78" i="111"/>
  <c r="V79" i="111"/>
  <c r="V80" i="111"/>
  <c r="V81" i="111"/>
  <c r="V82" i="111"/>
  <c r="V83" i="111"/>
  <c r="V84" i="111"/>
  <c r="V85" i="111"/>
  <c r="V86" i="111"/>
  <c r="V87" i="111"/>
  <c r="V88" i="111"/>
  <c r="V89" i="111"/>
  <c r="V90" i="111"/>
  <c r="V91" i="111"/>
  <c r="V92" i="111"/>
  <c r="V93" i="111"/>
  <c r="V94" i="111"/>
  <c r="V95" i="111"/>
  <c r="V96" i="111"/>
  <c r="V97" i="111"/>
  <c r="V98" i="111"/>
  <c r="V99" i="111"/>
  <c r="V100" i="111"/>
  <c r="V101" i="111"/>
  <c r="V102" i="111"/>
  <c r="V103" i="111"/>
  <c r="V104" i="111"/>
  <c r="V105" i="111"/>
  <c r="V106" i="111"/>
  <c r="V107" i="111"/>
  <c r="V108" i="111"/>
  <c r="V109" i="111"/>
  <c r="V110" i="111"/>
  <c r="V111" i="111"/>
  <c r="V112" i="111"/>
  <c r="V113" i="111"/>
  <c r="V114" i="111"/>
  <c r="V115" i="111"/>
  <c r="V116" i="111"/>
  <c r="V117" i="111"/>
  <c r="V118" i="111"/>
  <c r="V119" i="111"/>
  <c r="V120" i="111"/>
  <c r="V121" i="111"/>
  <c r="V122" i="111"/>
  <c r="V123" i="111"/>
  <c r="V124" i="111"/>
  <c r="V125" i="111"/>
  <c r="V126" i="111"/>
  <c r="V127" i="111"/>
  <c r="V128" i="111"/>
  <c r="V129" i="111"/>
  <c r="V130" i="111"/>
  <c r="V131" i="111"/>
  <c r="V132" i="111"/>
  <c r="V133" i="111"/>
  <c r="V134" i="111"/>
  <c r="V135" i="111"/>
  <c r="V136" i="111"/>
  <c r="V137" i="111"/>
  <c r="V138" i="111"/>
  <c r="V139" i="111"/>
  <c r="V140" i="111"/>
  <c r="V141" i="111"/>
  <c r="V142" i="111"/>
  <c r="V143" i="111"/>
  <c r="V144" i="111"/>
  <c r="V145" i="111"/>
  <c r="V146" i="111"/>
  <c r="V147" i="111"/>
  <c r="V148" i="111"/>
  <c r="V149" i="111"/>
  <c r="V150" i="111"/>
  <c r="V151" i="111"/>
  <c r="V152" i="111"/>
  <c r="V153" i="111"/>
  <c r="V154" i="111"/>
  <c r="V155" i="111"/>
  <c r="V156" i="111"/>
  <c r="V157" i="111"/>
  <c r="V158" i="111"/>
  <c r="V159" i="111"/>
  <c r="V160" i="111"/>
  <c r="V161" i="111"/>
  <c r="V162" i="111"/>
  <c r="V163" i="111"/>
  <c r="V164" i="111"/>
  <c r="V165" i="111"/>
  <c r="V166" i="111"/>
  <c r="V167" i="111"/>
  <c r="V168" i="111"/>
  <c r="V169" i="111"/>
  <c r="V170" i="111"/>
  <c r="C86" i="93"/>
  <c r="D86" i="93"/>
  <c r="V171" i="111"/>
  <c r="V2" i="111"/>
  <c r="X3" i="111"/>
  <c r="X4" i="111"/>
  <c r="X5" i="111"/>
  <c r="X6" i="111"/>
  <c r="X7" i="111"/>
  <c r="X8" i="111"/>
  <c r="X9" i="111"/>
  <c r="X10" i="111"/>
  <c r="X11" i="111"/>
  <c r="X12" i="111"/>
  <c r="X13" i="111"/>
  <c r="X14" i="111"/>
  <c r="X15" i="111"/>
  <c r="X16" i="111"/>
  <c r="X17" i="111"/>
  <c r="X18" i="111"/>
  <c r="X19" i="111"/>
  <c r="X20" i="111"/>
  <c r="X21" i="111"/>
  <c r="X22" i="111"/>
  <c r="X23" i="111"/>
  <c r="X24" i="111"/>
  <c r="X25" i="111"/>
  <c r="X26" i="111"/>
  <c r="X27" i="111"/>
  <c r="X28" i="111"/>
  <c r="X29" i="111"/>
  <c r="X30" i="111"/>
  <c r="X31" i="111"/>
  <c r="X32" i="111"/>
  <c r="X33" i="111"/>
  <c r="X34" i="111"/>
  <c r="X35" i="111"/>
  <c r="X36" i="111"/>
  <c r="X37" i="111"/>
  <c r="X38" i="111"/>
  <c r="X39" i="111"/>
  <c r="X40" i="111"/>
  <c r="X41" i="111"/>
  <c r="X42" i="111"/>
  <c r="X43" i="111"/>
  <c r="X44" i="111"/>
  <c r="X45" i="111"/>
  <c r="X46" i="111"/>
  <c r="X47" i="111"/>
  <c r="X48" i="111"/>
  <c r="X49" i="111"/>
  <c r="X50" i="111"/>
  <c r="X51" i="111"/>
  <c r="X52" i="111"/>
  <c r="X53" i="111"/>
  <c r="X54" i="111"/>
  <c r="X55" i="111"/>
  <c r="X56" i="111"/>
  <c r="X57" i="111"/>
  <c r="X58" i="111"/>
  <c r="X59" i="111"/>
  <c r="X60" i="111"/>
  <c r="X61" i="111"/>
  <c r="X62" i="111"/>
  <c r="X63" i="111"/>
  <c r="X64" i="111"/>
  <c r="X65" i="111"/>
  <c r="X66" i="111"/>
  <c r="X67" i="111"/>
  <c r="X68" i="111"/>
  <c r="X69" i="111"/>
  <c r="X70" i="111"/>
  <c r="X71" i="111"/>
  <c r="X72" i="111"/>
  <c r="X73" i="111"/>
  <c r="X74" i="111"/>
  <c r="X75" i="111"/>
  <c r="X76" i="111"/>
  <c r="X77" i="111"/>
  <c r="X78" i="111"/>
  <c r="X79" i="111"/>
  <c r="X80" i="111"/>
  <c r="X81" i="111"/>
  <c r="X82" i="111"/>
  <c r="X83" i="111"/>
  <c r="X84" i="111"/>
  <c r="X85" i="111"/>
  <c r="X86" i="111"/>
  <c r="X87" i="111"/>
  <c r="X88" i="111"/>
  <c r="X89" i="111"/>
  <c r="X90" i="111"/>
  <c r="X91" i="111"/>
  <c r="X92" i="111"/>
  <c r="X93" i="111"/>
  <c r="X94" i="111"/>
  <c r="X95" i="111"/>
  <c r="X96" i="111"/>
  <c r="X97" i="111"/>
  <c r="X98" i="111"/>
  <c r="X99" i="111"/>
  <c r="X100" i="111"/>
  <c r="X101" i="111"/>
  <c r="X102" i="111"/>
  <c r="X103" i="111"/>
  <c r="X104" i="111"/>
  <c r="X105" i="111"/>
  <c r="X106" i="111"/>
  <c r="X107" i="111"/>
  <c r="X108" i="111"/>
  <c r="X109" i="111"/>
  <c r="X110" i="111"/>
  <c r="X111" i="111"/>
  <c r="X112" i="111"/>
  <c r="X113" i="111"/>
  <c r="X114" i="111"/>
  <c r="X115" i="111"/>
  <c r="X116" i="111"/>
  <c r="X117" i="111"/>
  <c r="X118" i="111"/>
  <c r="X119" i="111"/>
  <c r="X120" i="111"/>
  <c r="X121" i="111"/>
  <c r="X122" i="111"/>
  <c r="X123" i="111"/>
  <c r="X124" i="111"/>
  <c r="X125" i="111"/>
  <c r="X126" i="111"/>
  <c r="X127" i="111"/>
  <c r="X128" i="111"/>
  <c r="X129" i="111"/>
  <c r="X130" i="111"/>
  <c r="X131" i="111"/>
  <c r="X132" i="111"/>
  <c r="X133" i="111"/>
  <c r="X134" i="111"/>
  <c r="X135" i="111"/>
  <c r="X136" i="111"/>
  <c r="X137" i="111"/>
  <c r="X138" i="111"/>
  <c r="X139" i="111"/>
  <c r="X140" i="111"/>
  <c r="X141" i="111"/>
  <c r="X142" i="111"/>
  <c r="X143" i="111"/>
  <c r="X144" i="111"/>
  <c r="X145" i="111"/>
  <c r="X146" i="111"/>
  <c r="X147" i="111"/>
  <c r="X148" i="111"/>
  <c r="X149" i="111"/>
  <c r="X150" i="111"/>
  <c r="X151" i="111"/>
  <c r="X152" i="111"/>
  <c r="X153" i="111"/>
  <c r="X154" i="111"/>
  <c r="X155" i="111"/>
  <c r="X156" i="111"/>
  <c r="X157" i="111"/>
  <c r="X158" i="111"/>
  <c r="X159" i="111"/>
  <c r="X160" i="111"/>
  <c r="X161" i="111"/>
  <c r="X162" i="111"/>
  <c r="X163" i="111"/>
  <c r="X164" i="111"/>
  <c r="X165" i="111"/>
  <c r="X166" i="111"/>
  <c r="X167" i="111"/>
  <c r="X168" i="111"/>
  <c r="X169" i="111"/>
  <c r="X170" i="111"/>
  <c r="X171" i="111"/>
  <c r="X172" i="111"/>
  <c r="X173" i="111"/>
  <c r="X174" i="111"/>
  <c r="X175" i="111"/>
  <c r="X176" i="111"/>
  <c r="X177" i="111"/>
  <c r="X178" i="111"/>
  <c r="X179" i="111"/>
  <c r="X180" i="111"/>
  <c r="X181" i="111"/>
  <c r="X182" i="111"/>
  <c r="X183" i="111"/>
  <c r="X184" i="111"/>
  <c r="X185" i="111"/>
  <c r="X186" i="111"/>
  <c r="X187" i="111"/>
  <c r="X188" i="111"/>
  <c r="X189" i="111"/>
  <c r="X190" i="111"/>
  <c r="X191" i="111"/>
  <c r="X192" i="111"/>
  <c r="X193" i="111"/>
  <c r="X194" i="111"/>
  <c r="X195" i="111"/>
  <c r="X196" i="111"/>
  <c r="X197" i="111"/>
  <c r="X198" i="111"/>
  <c r="X199" i="111"/>
  <c r="X200" i="111"/>
  <c r="X201" i="111"/>
  <c r="X202" i="111"/>
  <c r="X203" i="111"/>
  <c r="X204" i="111"/>
  <c r="X205" i="111"/>
  <c r="X206" i="111"/>
  <c r="X207" i="111"/>
  <c r="X208" i="111"/>
  <c r="X209" i="111"/>
  <c r="X210" i="111"/>
  <c r="X211" i="111"/>
  <c r="X212" i="111"/>
  <c r="X213" i="111"/>
  <c r="X214" i="111"/>
  <c r="X215" i="111"/>
  <c r="X216" i="111"/>
  <c r="X217" i="111"/>
  <c r="X218" i="111"/>
  <c r="X219" i="111"/>
  <c r="X220" i="111"/>
  <c r="X221" i="111"/>
  <c r="X222" i="111"/>
  <c r="X223" i="111"/>
  <c r="X224" i="111"/>
  <c r="X225" i="111"/>
  <c r="X226" i="111"/>
  <c r="X227" i="111"/>
  <c r="X228" i="111"/>
  <c r="X229" i="111"/>
  <c r="X230" i="111"/>
  <c r="X231" i="111"/>
  <c r="X232" i="111"/>
  <c r="X233" i="111"/>
  <c r="X234" i="111"/>
  <c r="X235" i="111"/>
  <c r="X236" i="111"/>
  <c r="X237" i="111"/>
  <c r="X238" i="111"/>
  <c r="X239" i="111"/>
  <c r="X240" i="111"/>
  <c r="X241" i="111"/>
  <c r="X242" i="111"/>
  <c r="X243" i="111"/>
  <c r="X244" i="111"/>
  <c r="X245" i="111"/>
  <c r="X246" i="111"/>
  <c r="X247" i="111"/>
  <c r="X248" i="111"/>
  <c r="X249" i="111"/>
  <c r="X250" i="111"/>
  <c r="X251" i="111"/>
  <c r="X252" i="111"/>
  <c r="X253" i="111"/>
  <c r="X254" i="111"/>
  <c r="X255" i="111"/>
  <c r="X256" i="111"/>
  <c r="X257" i="111"/>
  <c r="X258" i="111"/>
  <c r="X259" i="111"/>
  <c r="X260" i="111"/>
  <c r="X261" i="111"/>
  <c r="X262" i="111"/>
  <c r="X263" i="111"/>
  <c r="X264" i="111"/>
  <c r="X265" i="111"/>
  <c r="X266" i="111"/>
  <c r="X267" i="111"/>
  <c r="X268" i="111"/>
  <c r="X269" i="111"/>
  <c r="X270" i="111"/>
  <c r="X271" i="111"/>
  <c r="X272" i="111"/>
  <c r="X273" i="111"/>
  <c r="X274" i="111"/>
  <c r="X275" i="111"/>
  <c r="X276" i="111"/>
  <c r="X2" i="111"/>
  <c r="W31" i="111"/>
  <c r="W32" i="111"/>
  <c r="W33" i="111"/>
  <c r="W34" i="111"/>
  <c r="W35" i="111"/>
  <c r="W36" i="111"/>
  <c r="W37" i="111"/>
  <c r="W38" i="111"/>
  <c r="W39" i="111"/>
  <c r="W40" i="111"/>
  <c r="W41" i="111"/>
  <c r="W42" i="111"/>
  <c r="W43" i="111"/>
  <c r="W44" i="111"/>
  <c r="W45" i="111"/>
  <c r="W46" i="111"/>
  <c r="W47" i="111"/>
  <c r="W48" i="111"/>
  <c r="W49" i="111"/>
  <c r="W50" i="111"/>
  <c r="W51" i="111"/>
  <c r="W52" i="111"/>
  <c r="W53" i="111"/>
  <c r="W54" i="111"/>
  <c r="W55" i="111"/>
  <c r="W56" i="111"/>
  <c r="W57" i="111"/>
  <c r="W58" i="111"/>
  <c r="W59" i="111"/>
  <c r="W60" i="111"/>
  <c r="W61" i="111"/>
  <c r="W62" i="111"/>
  <c r="W63" i="111"/>
  <c r="W64" i="111"/>
  <c r="W65" i="111"/>
  <c r="W66" i="111"/>
  <c r="W67" i="111"/>
  <c r="W68" i="111"/>
  <c r="W69" i="111"/>
  <c r="W70" i="111"/>
  <c r="W71" i="111"/>
  <c r="W72" i="111"/>
  <c r="W73" i="111"/>
  <c r="W74" i="111"/>
  <c r="W75" i="111"/>
  <c r="W76" i="111"/>
  <c r="W77" i="111"/>
  <c r="W78" i="111"/>
  <c r="W79" i="111"/>
  <c r="W80" i="111"/>
  <c r="W81" i="111"/>
  <c r="W82" i="111"/>
  <c r="W83" i="111"/>
  <c r="W84" i="111"/>
  <c r="W85" i="111"/>
  <c r="W86" i="111"/>
  <c r="W87" i="111"/>
  <c r="W88" i="111"/>
  <c r="W89" i="111"/>
  <c r="W90" i="111"/>
  <c r="W91" i="111"/>
  <c r="W92" i="111"/>
  <c r="W93" i="111"/>
  <c r="W94" i="111"/>
  <c r="W95" i="111"/>
  <c r="W96" i="111"/>
  <c r="W97" i="111"/>
  <c r="W98" i="111"/>
  <c r="W99" i="111"/>
  <c r="W100" i="111"/>
  <c r="W101" i="111"/>
  <c r="W102" i="111"/>
  <c r="W103" i="111"/>
  <c r="W104" i="111"/>
  <c r="W105" i="111"/>
  <c r="W106" i="111"/>
  <c r="W107" i="111"/>
  <c r="W108" i="111"/>
  <c r="W109" i="111"/>
  <c r="W110" i="111"/>
  <c r="W111" i="111"/>
  <c r="W112" i="111"/>
  <c r="W113" i="111"/>
  <c r="W114" i="111"/>
  <c r="W115" i="111"/>
  <c r="W116" i="111"/>
  <c r="W117" i="111"/>
  <c r="W118" i="111"/>
  <c r="W119" i="111"/>
  <c r="W120" i="111"/>
  <c r="W121" i="111"/>
  <c r="W122" i="111"/>
  <c r="W123" i="111"/>
  <c r="W124" i="111"/>
  <c r="W125" i="111"/>
  <c r="W126" i="111"/>
  <c r="W127" i="111"/>
  <c r="W128" i="111"/>
  <c r="W129" i="111"/>
  <c r="W130" i="111"/>
  <c r="W131" i="111"/>
  <c r="W132" i="111"/>
  <c r="W133" i="111"/>
  <c r="W134" i="111"/>
  <c r="W135" i="111"/>
  <c r="W136" i="111"/>
  <c r="W137" i="111"/>
  <c r="W138" i="111"/>
  <c r="W139" i="111"/>
  <c r="W140" i="111"/>
  <c r="W141" i="111"/>
  <c r="W142" i="111"/>
  <c r="W143" i="111"/>
  <c r="W144" i="111"/>
  <c r="W145" i="111"/>
  <c r="W146" i="111"/>
  <c r="W147" i="111"/>
  <c r="W148" i="111"/>
  <c r="W149" i="111"/>
  <c r="W150" i="111"/>
  <c r="W151" i="111"/>
  <c r="W152" i="111"/>
  <c r="W153" i="111"/>
  <c r="W154" i="111"/>
  <c r="W155" i="111"/>
  <c r="W156" i="111"/>
  <c r="W157" i="111"/>
  <c r="W158" i="111"/>
  <c r="W159" i="111"/>
  <c r="W160" i="111"/>
  <c r="W161" i="111"/>
  <c r="W162" i="111"/>
  <c r="W163" i="111"/>
  <c r="W164" i="111"/>
  <c r="W165" i="111"/>
  <c r="W166" i="111"/>
  <c r="W167" i="111"/>
  <c r="W168" i="111"/>
  <c r="W169" i="111"/>
  <c r="W170" i="111"/>
  <c r="W171" i="111"/>
  <c r="W172" i="111"/>
  <c r="W173" i="111"/>
  <c r="W174" i="111"/>
  <c r="W175" i="111"/>
  <c r="W176" i="111"/>
  <c r="W177" i="111"/>
  <c r="W178" i="111"/>
  <c r="W179" i="111"/>
  <c r="W180" i="111"/>
  <c r="W181" i="111"/>
  <c r="W182" i="111"/>
  <c r="W183" i="111"/>
  <c r="W184" i="111"/>
  <c r="W185" i="111"/>
  <c r="W186" i="111"/>
  <c r="W187" i="111"/>
  <c r="W188" i="111"/>
  <c r="W189" i="111"/>
  <c r="W190" i="111"/>
  <c r="W191" i="111"/>
  <c r="W192" i="111"/>
  <c r="W193" i="111"/>
  <c r="W194" i="111"/>
  <c r="W195" i="111"/>
  <c r="W196" i="111"/>
  <c r="W197" i="111"/>
  <c r="W198" i="111"/>
  <c r="W199" i="111"/>
  <c r="W200" i="111"/>
  <c r="W201" i="111"/>
  <c r="W202" i="111"/>
  <c r="W203" i="111"/>
  <c r="W204" i="111"/>
  <c r="W205" i="111"/>
  <c r="W206" i="111"/>
  <c r="W207" i="111"/>
  <c r="W208" i="111"/>
  <c r="W209" i="111"/>
  <c r="W210" i="111"/>
  <c r="W211" i="111"/>
  <c r="W212" i="111"/>
  <c r="W213" i="111"/>
  <c r="W214" i="111"/>
  <c r="W215" i="111"/>
  <c r="W216" i="111"/>
  <c r="W217" i="111"/>
  <c r="W218" i="111"/>
  <c r="W219" i="111"/>
  <c r="W220" i="111"/>
  <c r="W221" i="111"/>
  <c r="W222" i="111"/>
  <c r="W223" i="111"/>
  <c r="W224" i="111"/>
  <c r="W225" i="111"/>
  <c r="W226" i="111"/>
  <c r="W227" i="111"/>
  <c r="W228" i="111"/>
  <c r="W229" i="111"/>
  <c r="W230" i="111"/>
  <c r="W231" i="111"/>
  <c r="W232" i="111"/>
  <c r="W233" i="111"/>
  <c r="W234" i="111"/>
  <c r="W235" i="111"/>
  <c r="W236" i="111"/>
  <c r="W237" i="111"/>
  <c r="W238" i="111"/>
  <c r="W239" i="111"/>
  <c r="W240" i="111"/>
  <c r="W241" i="111"/>
  <c r="W242" i="111"/>
  <c r="W243" i="111"/>
  <c r="W244" i="111"/>
  <c r="W245" i="111"/>
  <c r="W246" i="111"/>
  <c r="W247" i="111"/>
  <c r="W248" i="111"/>
  <c r="W249" i="111"/>
  <c r="W250" i="111"/>
  <c r="W251" i="111"/>
  <c r="W252" i="111"/>
  <c r="W253" i="111"/>
  <c r="W254" i="111"/>
  <c r="W255" i="111"/>
  <c r="W256" i="111"/>
  <c r="W257" i="111"/>
  <c r="W258" i="111"/>
  <c r="W259" i="111"/>
  <c r="W260" i="111"/>
  <c r="W261" i="111"/>
  <c r="W262" i="111"/>
  <c r="W263" i="111"/>
  <c r="W264" i="111"/>
  <c r="W265" i="111"/>
  <c r="W266" i="111"/>
  <c r="W267" i="111"/>
  <c r="W268" i="111"/>
  <c r="W269" i="111"/>
  <c r="W270" i="111"/>
  <c r="W271" i="111"/>
  <c r="W272" i="111"/>
  <c r="W273" i="111"/>
  <c r="W274" i="111"/>
  <c r="W275" i="111"/>
  <c r="W276" i="111"/>
  <c r="W30" i="111"/>
  <c r="W3" i="111"/>
  <c r="W4" i="111"/>
  <c r="W5" i="111"/>
  <c r="W6" i="111"/>
  <c r="W7" i="111"/>
  <c r="W8" i="111"/>
  <c r="W9" i="111"/>
  <c r="W10" i="111"/>
  <c r="W11" i="111"/>
  <c r="W12" i="111"/>
  <c r="W13" i="111"/>
  <c r="W14" i="111"/>
  <c r="W15" i="111"/>
  <c r="W16" i="111"/>
  <c r="W17" i="111"/>
  <c r="W18" i="111"/>
  <c r="W19" i="111"/>
  <c r="W20" i="111"/>
  <c r="W21" i="111"/>
  <c r="W22" i="111"/>
  <c r="W23" i="111"/>
  <c r="W24" i="111"/>
  <c r="W25" i="111"/>
  <c r="W26" i="111"/>
  <c r="W27" i="111"/>
  <c r="W28" i="111"/>
  <c r="W29" i="111"/>
  <c r="W2" i="111"/>
  <c r="E2" i="97"/>
  <c r="E176" i="97"/>
  <c r="E175" i="97"/>
  <c r="E174" i="97"/>
  <c r="E173" i="97"/>
  <c r="E172" i="97"/>
  <c r="E171" i="97"/>
  <c r="E170" i="97"/>
  <c r="E169" i="97"/>
  <c r="E168" i="97"/>
  <c r="E167" i="97"/>
  <c r="E166" i="97"/>
  <c r="E165" i="97"/>
  <c r="E164" i="97"/>
  <c r="E163" i="97"/>
  <c r="E162" i="97"/>
  <c r="E161" i="97"/>
  <c r="E160" i="97"/>
  <c r="E159" i="97"/>
  <c r="E158" i="97"/>
  <c r="E157" i="97"/>
  <c r="E156" i="97"/>
  <c r="E155" i="97"/>
  <c r="E154" i="97"/>
  <c r="E153" i="97"/>
  <c r="E152" i="97"/>
  <c r="E151" i="97"/>
  <c r="E150" i="97"/>
  <c r="E149" i="97"/>
  <c r="E148" i="97"/>
  <c r="E147" i="97"/>
  <c r="E146" i="97"/>
  <c r="E145" i="97"/>
  <c r="E144" i="97"/>
  <c r="E143" i="97"/>
  <c r="E142" i="97"/>
  <c r="E141" i="97"/>
  <c r="E140" i="97"/>
  <c r="E139" i="97"/>
  <c r="E138" i="97"/>
  <c r="E137" i="97"/>
  <c r="E136" i="97"/>
  <c r="E135" i="97"/>
  <c r="E134" i="97"/>
  <c r="E133" i="97"/>
  <c r="E132" i="97"/>
  <c r="E131" i="97"/>
  <c r="E130" i="97"/>
  <c r="E129" i="97"/>
  <c r="E128" i="97"/>
  <c r="E127" i="97"/>
  <c r="E126" i="97"/>
  <c r="E125" i="97"/>
  <c r="E124" i="97"/>
  <c r="E123" i="97"/>
  <c r="E122" i="97"/>
  <c r="E121" i="97"/>
  <c r="E120" i="97"/>
  <c r="E119" i="97"/>
  <c r="E118" i="97"/>
  <c r="E117" i="97"/>
  <c r="E116" i="97"/>
  <c r="E115" i="97"/>
  <c r="E114" i="97"/>
  <c r="E113" i="97"/>
  <c r="E112" i="97"/>
  <c r="E111" i="97"/>
  <c r="E110" i="97"/>
  <c r="E109" i="97"/>
  <c r="E108" i="97"/>
  <c r="E107" i="97"/>
  <c r="E106" i="97"/>
  <c r="E105" i="97"/>
  <c r="E104" i="97"/>
  <c r="E103" i="97"/>
  <c r="E102" i="97"/>
  <c r="E101" i="97"/>
  <c r="E100" i="97"/>
  <c r="E99" i="97"/>
  <c r="E98" i="97"/>
  <c r="E97" i="97"/>
  <c r="E96" i="97"/>
  <c r="E95" i="97"/>
  <c r="E94" i="97"/>
  <c r="E93" i="97"/>
  <c r="E92" i="97"/>
  <c r="E91" i="97"/>
  <c r="E90" i="97"/>
  <c r="E89" i="97"/>
  <c r="E88" i="97"/>
  <c r="E87" i="97"/>
  <c r="E86" i="97"/>
  <c r="E85" i="97"/>
  <c r="E84" i="97"/>
  <c r="E83" i="97"/>
  <c r="E82" i="97"/>
  <c r="E81" i="97"/>
  <c r="E80" i="97"/>
  <c r="E79" i="97"/>
  <c r="E78" i="97"/>
  <c r="E77" i="97"/>
  <c r="E76" i="97"/>
  <c r="E75" i="97"/>
  <c r="E74" i="97"/>
  <c r="E73" i="97"/>
  <c r="E72" i="97"/>
  <c r="E71" i="97"/>
  <c r="E70" i="97"/>
  <c r="E69" i="97"/>
  <c r="E68" i="97"/>
  <c r="E67" i="97"/>
  <c r="E66" i="97"/>
  <c r="E65" i="97"/>
  <c r="E64" i="97"/>
  <c r="E63" i="97"/>
  <c r="E62" i="97"/>
  <c r="E61" i="97"/>
  <c r="E60" i="97"/>
  <c r="E59" i="97"/>
  <c r="E58" i="97"/>
  <c r="E57" i="97"/>
  <c r="E56" i="97"/>
  <c r="E55" i="97"/>
  <c r="E54" i="97"/>
  <c r="E53" i="97"/>
  <c r="E52" i="97"/>
  <c r="E51" i="97"/>
  <c r="E50" i="97"/>
  <c r="E49" i="97"/>
  <c r="E48" i="97"/>
  <c r="E47" i="97"/>
  <c r="E46" i="97"/>
  <c r="E45" i="97"/>
  <c r="E44" i="97"/>
  <c r="E43" i="97"/>
  <c r="E42" i="97"/>
  <c r="E41" i="97"/>
  <c r="E40" i="97"/>
  <c r="E39" i="97"/>
  <c r="E38" i="97"/>
  <c r="E37" i="97"/>
  <c r="E36" i="97"/>
  <c r="E35" i="97"/>
  <c r="E34" i="97"/>
  <c r="E33" i="97"/>
  <c r="E32" i="97"/>
  <c r="E31" i="97"/>
  <c r="E30" i="97"/>
  <c r="E29" i="97"/>
  <c r="E28" i="97"/>
  <c r="E27" i="97"/>
  <c r="E26" i="97"/>
  <c r="E25" i="97"/>
  <c r="E24" i="97"/>
  <c r="E23" i="97"/>
  <c r="E22" i="97"/>
  <c r="E21" i="97"/>
  <c r="E20" i="97"/>
  <c r="E19" i="97"/>
  <c r="E18" i="97"/>
  <c r="E17" i="97"/>
  <c r="E16" i="97"/>
  <c r="E15" i="97"/>
  <c r="E14" i="97"/>
  <c r="E13" i="97"/>
  <c r="E12" i="97"/>
  <c r="E11" i="97"/>
  <c r="E10" i="97"/>
  <c r="E9" i="97"/>
  <c r="E8" i="97"/>
  <c r="E7" i="97"/>
  <c r="E6" i="97"/>
  <c r="E5" i="97"/>
  <c r="E4" i="97"/>
  <c r="E3" i="97"/>
  <c r="V270" i="111"/>
  <c r="V275" i="111"/>
  <c r="V266" i="111"/>
  <c r="V265" i="111"/>
  <c r="V273" i="111"/>
  <c r="V264" i="111"/>
  <c r="V267" i="111"/>
  <c r="V272" i="111"/>
  <c r="V268" i="111"/>
  <c r="V263" i="111"/>
  <c r="V271" i="111"/>
  <c r="V276" i="111"/>
  <c r="V274" i="111"/>
  <c r="V269" i="111"/>
  <c r="C293" i="93"/>
  <c r="A116" i="93"/>
  <c r="Z60" i="73"/>
  <c r="Z61" i="73"/>
  <c r="Z62" i="73"/>
  <c r="Z63" i="73"/>
  <c r="Z64" i="73"/>
  <c r="Z65" i="73"/>
  <c r="Z66" i="73"/>
  <c r="Z67" i="73"/>
  <c r="Z68" i="73"/>
  <c r="Z69" i="73"/>
  <c r="Z70" i="73"/>
  <c r="Z71" i="73"/>
  <c r="Z72" i="73"/>
  <c r="Z73" i="73"/>
  <c r="Z74" i="73"/>
  <c r="Z75" i="73"/>
  <c r="Z76" i="73"/>
  <c r="Z77" i="73"/>
  <c r="Z78" i="73"/>
  <c r="Z79" i="73"/>
  <c r="Z80" i="73"/>
  <c r="Z81" i="73"/>
  <c r="Z82" i="73"/>
  <c r="Z83" i="73"/>
  <c r="Z84" i="73"/>
  <c r="B2" i="83"/>
  <c r="E2" i="83" s="1"/>
  <c r="AA22" i="93"/>
  <c r="AE3" i="93"/>
  <c r="AE4" i="93"/>
  <c r="AE5" i="93"/>
  <c r="AE7" i="93"/>
  <c r="AE8" i="93"/>
  <c r="AE9" i="93"/>
  <c r="AE11" i="93"/>
  <c r="AE13" i="93"/>
  <c r="AE14" i="93"/>
  <c r="AE15" i="93"/>
  <c r="AE16" i="93"/>
  <c r="AE17" i="93"/>
  <c r="AE18" i="93"/>
  <c r="AE19" i="93"/>
  <c r="AE20" i="93"/>
  <c r="AE23" i="93"/>
  <c r="AE24" i="93"/>
  <c r="AE25" i="93"/>
  <c r="AE26" i="93"/>
  <c r="AE27" i="93"/>
  <c r="AE28" i="93"/>
  <c r="AE29" i="93"/>
  <c r="AE30" i="93"/>
  <c r="AE31" i="93"/>
  <c r="AE32" i="93"/>
  <c r="AE33" i="93"/>
  <c r="AE34" i="93"/>
  <c r="AE35" i="93"/>
  <c r="AE36" i="93"/>
  <c r="AE37" i="93"/>
  <c r="AE38" i="93"/>
  <c r="AE39" i="93"/>
  <c r="AE40" i="93"/>
  <c r="AE41" i="93"/>
  <c r="AE42" i="93"/>
  <c r="AE43" i="93"/>
  <c r="AE44" i="93"/>
  <c r="AE45" i="93"/>
  <c r="AE46" i="93"/>
  <c r="AE47" i="93"/>
  <c r="AE48" i="93"/>
  <c r="AE49" i="93"/>
  <c r="AE50" i="93"/>
  <c r="AE51" i="93"/>
  <c r="AE52" i="93"/>
  <c r="AE53" i="93"/>
  <c r="AE54" i="93"/>
  <c r="AE55" i="93"/>
  <c r="AE2" i="93"/>
  <c r="AA3" i="93"/>
  <c r="AA4" i="93"/>
  <c r="AA5" i="93"/>
  <c r="AA6" i="93"/>
  <c r="AA7" i="93"/>
  <c r="AA8" i="93"/>
  <c r="AA9" i="93"/>
  <c r="AA10" i="93"/>
  <c r="AA11" i="93"/>
  <c r="AA12" i="93"/>
  <c r="AA13" i="93"/>
  <c r="AA14" i="93"/>
  <c r="AA15" i="93"/>
  <c r="AA23" i="93"/>
  <c r="AA24" i="93"/>
  <c r="AA25" i="93"/>
  <c r="AA26" i="93"/>
  <c r="AA27" i="93"/>
  <c r="AA28" i="93"/>
  <c r="AA29" i="93"/>
  <c r="AA30" i="93"/>
  <c r="AA31" i="93"/>
  <c r="AA32" i="93"/>
  <c r="AA34" i="93"/>
  <c r="AA35" i="93"/>
  <c r="AA36" i="93"/>
  <c r="AA37" i="93"/>
  <c r="AA38" i="93"/>
  <c r="AA39" i="93"/>
  <c r="AA40" i="93"/>
  <c r="AA41" i="93"/>
  <c r="AA42" i="93"/>
  <c r="AA45" i="93"/>
  <c r="AA46" i="93"/>
  <c r="AA47" i="93"/>
  <c r="AA48" i="93"/>
  <c r="AA49" i="93"/>
  <c r="AA50" i="93"/>
  <c r="AA51" i="93"/>
  <c r="AA52" i="93"/>
  <c r="AA53" i="93"/>
  <c r="AA2" i="93"/>
  <c r="FE130" i="97"/>
  <c r="FE131" i="97"/>
  <c r="FE132" i="97"/>
  <c r="FE133" i="97"/>
  <c r="FE134" i="97"/>
  <c r="FE135" i="97"/>
  <c r="FE136" i="97"/>
  <c r="FE137" i="97"/>
  <c r="FE138" i="97"/>
  <c r="FE139" i="97"/>
  <c r="FE140" i="97"/>
  <c r="FE141" i="97"/>
  <c r="FE142" i="97"/>
  <c r="FE143" i="97"/>
  <c r="FE144" i="97"/>
  <c r="FE145" i="97"/>
  <c r="FE146" i="97"/>
  <c r="FE147" i="97"/>
  <c r="FE148" i="97"/>
  <c r="FE149" i="97"/>
  <c r="FE150" i="97"/>
  <c r="FE151" i="97"/>
  <c r="I13" i="75"/>
  <c r="I14" i="75" s="1"/>
  <c r="I15" i="75" s="1"/>
  <c r="I16" i="75" s="1"/>
  <c r="I17" i="75" s="1"/>
  <c r="I18" i="75" s="1"/>
  <c r="I19" i="75" s="1"/>
  <c r="I20" i="75" s="1"/>
  <c r="I21" i="75" s="1"/>
  <c r="I22" i="75" s="1"/>
  <c r="I23" i="75" s="1"/>
  <c r="I24" i="75" s="1"/>
  <c r="I25" i="75" s="1"/>
  <c r="I26" i="75" s="1"/>
  <c r="I5" i="75"/>
  <c r="C5" i="75"/>
  <c r="D5" i="75"/>
  <c r="E5" i="75"/>
  <c r="F5" i="75"/>
  <c r="G5" i="75"/>
  <c r="H5" i="75"/>
  <c r="J5" i="75"/>
  <c r="K5" i="75"/>
  <c r="L5" i="75"/>
  <c r="B5" i="75"/>
  <c r="L8" i="75"/>
  <c r="L9" i="75"/>
  <c r="L10" i="75"/>
  <c r="L11" i="75"/>
  <c r="L12" i="75"/>
  <c r="L13" i="75"/>
  <c r="L14" i="75"/>
  <c r="L15" i="75"/>
  <c r="L16" i="75"/>
  <c r="L17" i="75"/>
  <c r="L18" i="75"/>
  <c r="L19" i="75"/>
  <c r="L20" i="75"/>
  <c r="L21" i="75"/>
  <c r="L22" i="75"/>
  <c r="L23" i="75"/>
  <c r="L24" i="75"/>
  <c r="L25" i="75"/>
  <c r="L26" i="75"/>
  <c r="L27" i="75"/>
  <c r="L28" i="75"/>
  <c r="L29" i="75"/>
  <c r="L30" i="75"/>
  <c r="L31" i="75"/>
  <c r="L32" i="75"/>
  <c r="L33" i="75"/>
  <c r="L34" i="75"/>
  <c r="L35" i="75"/>
  <c r="L36" i="75"/>
  <c r="L37" i="75"/>
  <c r="L38" i="75"/>
  <c r="L39" i="75"/>
  <c r="L40" i="75"/>
  <c r="L41" i="75"/>
  <c r="L42" i="75"/>
  <c r="L43" i="75"/>
  <c r="L44" i="75"/>
  <c r="L45" i="75"/>
  <c r="L46" i="75"/>
  <c r="L47" i="75"/>
  <c r="L48" i="75"/>
  <c r="L49" i="75"/>
  <c r="L50" i="75"/>
  <c r="L51" i="75"/>
  <c r="L52" i="75"/>
  <c r="L53" i="75"/>
  <c r="L54" i="75"/>
  <c r="L55" i="75"/>
  <c r="L56" i="75"/>
  <c r="L7" i="75"/>
  <c r="K8" i="75"/>
  <c r="K9" i="75"/>
  <c r="K10" i="75"/>
  <c r="K11" i="75"/>
  <c r="K12" i="75"/>
  <c r="K13" i="75"/>
  <c r="K14" i="75"/>
  <c r="K15" i="75"/>
  <c r="K16" i="75"/>
  <c r="K17" i="75"/>
  <c r="K18" i="75"/>
  <c r="K19" i="75"/>
  <c r="K20" i="75"/>
  <c r="K21" i="75"/>
  <c r="K22" i="75"/>
  <c r="K23" i="75"/>
  <c r="K24" i="75"/>
  <c r="K25" i="75"/>
  <c r="K26" i="75"/>
  <c r="K7" i="75"/>
  <c r="E13" i="75"/>
  <c r="E14" i="75"/>
  <c r="E15" i="75"/>
  <c r="A2" i="81"/>
  <c r="A3" i="81"/>
  <c r="A4" i="81"/>
  <c r="A5" i="81"/>
  <c r="A6" i="81"/>
  <c r="A7" i="81"/>
  <c r="A8" i="81"/>
  <c r="A9" i="81"/>
  <c r="A10" i="81"/>
  <c r="A11" i="81"/>
  <c r="A12" i="81"/>
  <c r="A13" i="81"/>
  <c r="A14" i="81"/>
  <c r="A15" i="81"/>
  <c r="A16" i="81"/>
  <c r="A17" i="81"/>
  <c r="A18" i="81"/>
  <c r="A19" i="81"/>
  <c r="A20" i="81"/>
  <c r="A21" i="81"/>
  <c r="A22" i="81"/>
  <c r="A23" i="81"/>
  <c r="A24" i="81"/>
  <c r="A25" i="81"/>
  <c r="A26" i="81"/>
  <c r="A27" i="81"/>
  <c r="A28" i="81"/>
  <c r="A29" i="81"/>
  <c r="A30" i="81"/>
  <c r="A31" i="81"/>
  <c r="A32" i="81"/>
  <c r="A33" i="81"/>
  <c r="A34" i="81"/>
  <c r="A35" i="81"/>
  <c r="A36" i="81"/>
  <c r="A37" i="81"/>
  <c r="A38" i="81"/>
  <c r="A39" i="81"/>
  <c r="A40" i="81"/>
  <c r="A41" i="81"/>
  <c r="A42" i="81"/>
  <c r="A43" i="81"/>
  <c r="A44" i="81"/>
  <c r="A45" i="81"/>
  <c r="A46" i="81"/>
  <c r="A47" i="81"/>
  <c r="A48" i="81"/>
  <c r="A49" i="81"/>
  <c r="A50" i="81"/>
  <c r="A51" i="81"/>
  <c r="A52" i="81"/>
  <c r="A53" i="81"/>
  <c r="A54" i="81"/>
  <c r="A55" i="81"/>
  <c r="A56" i="81"/>
  <c r="A57" i="81"/>
  <c r="A58" i="81"/>
  <c r="A59" i="81"/>
  <c r="A60" i="81"/>
  <c r="A61" i="81"/>
  <c r="A62" i="81"/>
  <c r="A63" i="81"/>
  <c r="A64" i="81"/>
  <c r="A65" i="81"/>
  <c r="A66" i="81"/>
  <c r="A67" i="81"/>
  <c r="A68" i="81"/>
  <c r="A69" i="81"/>
  <c r="A70" i="81"/>
  <c r="A71" i="81"/>
  <c r="A72" i="81"/>
  <c r="A73" i="81"/>
  <c r="A74" i="81"/>
  <c r="A75" i="81"/>
  <c r="A76" i="81"/>
  <c r="A77" i="81"/>
  <c r="A78" i="81"/>
  <c r="A79" i="81"/>
  <c r="A80" i="81"/>
  <c r="A81" i="81"/>
  <c r="A82" i="81"/>
  <c r="A83" i="81"/>
  <c r="A84" i="81"/>
  <c r="A85" i="81"/>
  <c r="A86" i="81"/>
  <c r="A87" i="81"/>
  <c r="A88" i="81"/>
  <c r="A89" i="81"/>
  <c r="A90" i="81"/>
  <c r="A91" i="81"/>
  <c r="A92" i="81"/>
  <c r="A93" i="81"/>
  <c r="A94" i="81"/>
  <c r="A95" i="81"/>
  <c r="A96" i="81"/>
  <c r="A97" i="81"/>
  <c r="A98" i="81"/>
  <c r="A99" i="81"/>
  <c r="A100" i="81"/>
  <c r="A101" i="81"/>
  <c r="A102" i="81"/>
  <c r="A103" i="81"/>
  <c r="A104" i="81"/>
  <c r="A105" i="81"/>
  <c r="A106" i="81"/>
  <c r="A107" i="81"/>
  <c r="A108" i="81"/>
  <c r="A109" i="81"/>
  <c r="A110" i="81"/>
  <c r="A111" i="81"/>
  <c r="A112" i="81"/>
  <c r="A113" i="81"/>
  <c r="A114" i="81"/>
  <c r="A115" i="81"/>
  <c r="A116" i="81"/>
  <c r="A117" i="81"/>
  <c r="A118" i="81"/>
  <c r="A119" i="81"/>
  <c r="A120" i="81"/>
  <c r="A121" i="81"/>
  <c r="A122" i="81"/>
  <c r="A123" i="81"/>
  <c r="A124" i="81"/>
  <c r="A125" i="81"/>
  <c r="A126" i="81"/>
  <c r="A127" i="81"/>
  <c r="A128" i="81"/>
  <c r="A129" i="81"/>
  <c r="A130" i="81"/>
  <c r="A131" i="81"/>
  <c r="A132" i="81"/>
  <c r="A133" i="81"/>
  <c r="A134" i="81"/>
  <c r="A135" i="81"/>
  <c r="A136" i="81"/>
  <c r="A137" i="81"/>
  <c r="A138" i="81"/>
  <c r="A139" i="81"/>
  <c r="A140" i="81"/>
  <c r="A141" i="81"/>
  <c r="A142" i="81"/>
  <c r="A143" i="81"/>
  <c r="A144" i="81"/>
  <c r="A145" i="81"/>
  <c r="A146" i="81"/>
  <c r="A147" i="81"/>
  <c r="A148" i="81"/>
  <c r="A149" i="81"/>
  <c r="A150" i="81"/>
  <c r="A151" i="81"/>
  <c r="A152" i="81"/>
  <c r="A153" i="81"/>
  <c r="A154" i="81"/>
  <c r="A155" i="81"/>
  <c r="A156" i="81"/>
  <c r="A157" i="81"/>
  <c r="A158" i="81"/>
  <c r="A159" i="81"/>
  <c r="A160" i="81"/>
  <c r="A161" i="81"/>
  <c r="A162" i="81"/>
  <c r="A163" i="81"/>
  <c r="A164" i="81"/>
  <c r="A165" i="81"/>
  <c r="A166" i="81"/>
  <c r="A167" i="81"/>
  <c r="A168" i="81"/>
  <c r="A169" i="81"/>
  <c r="A170" i="81"/>
  <c r="A171" i="81"/>
  <c r="A172" i="81"/>
  <c r="A173" i="81"/>
  <c r="A174" i="81"/>
  <c r="A175" i="81"/>
  <c r="A176" i="81"/>
  <c r="A177" i="81"/>
  <c r="A178" i="81"/>
  <c r="A179" i="81"/>
  <c r="A180" i="81"/>
  <c r="A181" i="81"/>
  <c r="A182" i="81"/>
  <c r="A183" i="81"/>
  <c r="A184" i="81"/>
  <c r="A185" i="81"/>
  <c r="A186" i="81"/>
  <c r="A187" i="81"/>
  <c r="A188" i="81"/>
  <c r="A189" i="81"/>
  <c r="A190" i="81"/>
  <c r="A191" i="81"/>
  <c r="A192" i="81"/>
  <c r="A193" i="81"/>
  <c r="A194" i="81"/>
  <c r="A195" i="81"/>
  <c r="A196" i="81"/>
  <c r="A197" i="81"/>
  <c r="A198" i="81"/>
  <c r="A199" i="81"/>
  <c r="A200" i="81"/>
  <c r="A201" i="81"/>
  <c r="A202" i="81"/>
  <c r="A203" i="81"/>
  <c r="A204" i="81"/>
  <c r="A205" i="81"/>
  <c r="A206" i="81"/>
  <c r="A207" i="81"/>
  <c r="A208" i="81"/>
  <c r="A209" i="81"/>
  <c r="A210" i="81"/>
  <c r="A211" i="81"/>
  <c r="A212" i="81"/>
  <c r="A213" i="81"/>
  <c r="A214" i="81"/>
  <c r="A215" i="81"/>
  <c r="A216" i="81"/>
  <c r="A217" i="81"/>
  <c r="A218" i="81"/>
  <c r="A219" i="81"/>
  <c r="A220" i="81"/>
  <c r="A221" i="81"/>
  <c r="A222" i="81"/>
  <c r="A223" i="81"/>
  <c r="A224" i="81"/>
  <c r="A225" i="81"/>
  <c r="A226" i="81"/>
  <c r="A227" i="81"/>
  <c r="A228" i="81"/>
  <c r="A229" i="81"/>
  <c r="A230" i="81"/>
  <c r="A231" i="81"/>
  <c r="A232" i="81"/>
  <c r="A233" i="81"/>
  <c r="A234" i="81"/>
  <c r="A235" i="81"/>
  <c r="A236" i="81"/>
  <c r="A237" i="81"/>
  <c r="A238" i="81"/>
  <c r="A239" i="81"/>
  <c r="A240" i="81"/>
  <c r="A241" i="81"/>
  <c r="A242" i="81"/>
  <c r="A243" i="81"/>
  <c r="A244" i="81"/>
  <c r="A245" i="81"/>
  <c r="A246" i="81"/>
  <c r="A247" i="81"/>
  <c r="A248" i="81"/>
  <c r="A249" i="81"/>
  <c r="A250" i="81"/>
  <c r="A251" i="81"/>
  <c r="A252" i="81"/>
  <c r="A253" i="81"/>
  <c r="A254" i="81"/>
  <c r="A255" i="81"/>
  <c r="A256" i="81"/>
  <c r="A257" i="81"/>
  <c r="A258" i="81"/>
  <c r="A259" i="81"/>
  <c r="A260" i="81"/>
  <c r="A261" i="81"/>
  <c r="J56" i="75"/>
  <c r="J55" i="75"/>
  <c r="J54" i="75"/>
  <c r="J53" i="75"/>
  <c r="J52" i="75"/>
  <c r="J51" i="75"/>
  <c r="J50" i="75"/>
  <c r="J49" i="75"/>
  <c r="J48" i="75"/>
  <c r="J47" i="75"/>
  <c r="J46" i="75"/>
  <c r="J45" i="75"/>
  <c r="J44" i="75"/>
  <c r="J43" i="75"/>
  <c r="J42" i="75"/>
  <c r="J41" i="75"/>
  <c r="J40" i="75"/>
  <c r="J39" i="75"/>
  <c r="J38" i="75"/>
  <c r="J37" i="75"/>
  <c r="J36" i="75"/>
  <c r="J35" i="75"/>
  <c r="J34" i="75"/>
  <c r="J33" i="75"/>
  <c r="J32" i="75"/>
  <c r="J31" i="75"/>
  <c r="J30" i="75"/>
  <c r="J29" i="75"/>
  <c r="J28" i="75"/>
  <c r="J27" i="75"/>
  <c r="J26" i="75"/>
  <c r="J25" i="75"/>
  <c r="J24" i="75"/>
  <c r="J23" i="75"/>
  <c r="J22" i="75"/>
  <c r="J21" i="75"/>
  <c r="J20" i="75"/>
  <c r="J19" i="75"/>
  <c r="J18" i="75"/>
  <c r="J17" i="75"/>
  <c r="J16" i="75"/>
  <c r="J15" i="75"/>
  <c r="J14" i="75"/>
  <c r="J13" i="75"/>
  <c r="J12" i="75"/>
  <c r="J11" i="75"/>
  <c r="J10" i="75"/>
  <c r="J9" i="75"/>
  <c r="J8" i="75"/>
  <c r="J7" i="75"/>
  <c r="B14" i="75"/>
  <c r="B15" i="75"/>
  <c r="B16" i="75"/>
  <c r="B17" i="75"/>
  <c r="B18" i="75"/>
  <c r="B19" i="75"/>
  <c r="B20" i="75"/>
  <c r="B21" i="75"/>
  <c r="B22" i="75"/>
  <c r="B23" i="75"/>
  <c r="B24" i="75"/>
  <c r="B25" i="75"/>
  <c r="B26" i="75"/>
  <c r="B27" i="75"/>
  <c r="B28" i="75"/>
  <c r="B29" i="75"/>
  <c r="B30" i="75"/>
  <c r="B31" i="75"/>
  <c r="B32" i="75"/>
  <c r="B33" i="75"/>
  <c r="B34" i="75"/>
  <c r="B35" i="75"/>
  <c r="B36" i="75"/>
  <c r="B37" i="75"/>
  <c r="B38" i="75"/>
  <c r="B39" i="75"/>
  <c r="B40" i="75"/>
  <c r="B41" i="75"/>
  <c r="B42" i="75"/>
  <c r="B43" i="75"/>
  <c r="B44" i="75"/>
  <c r="B45" i="75"/>
  <c r="B46" i="75"/>
  <c r="B47" i="75"/>
  <c r="B48" i="75"/>
  <c r="B49" i="75"/>
  <c r="B50" i="75"/>
  <c r="B51" i="75"/>
  <c r="B52" i="75"/>
  <c r="B53" i="75"/>
  <c r="B54" i="75"/>
  <c r="B55" i="75"/>
  <c r="B56" i="75"/>
  <c r="H11" i="75"/>
  <c r="H12" i="75"/>
  <c r="H13" i="75"/>
  <c r="H14" i="75"/>
  <c r="H15" i="75"/>
  <c r="H16" i="75"/>
  <c r="H17" i="75"/>
  <c r="H18" i="75"/>
  <c r="H19" i="75"/>
  <c r="H20" i="75"/>
  <c r="H21" i="75"/>
  <c r="H22" i="75"/>
  <c r="H23" i="75"/>
  <c r="H24" i="75"/>
  <c r="H25" i="75"/>
  <c r="H26" i="75"/>
  <c r="G56" i="75"/>
  <c r="G55" i="75"/>
  <c r="G54" i="75"/>
  <c r="G53" i="75"/>
  <c r="G52" i="75"/>
  <c r="G51" i="75"/>
  <c r="G50" i="75"/>
  <c r="G49" i="75"/>
  <c r="G48" i="75"/>
  <c r="G47" i="75"/>
  <c r="G46" i="75"/>
  <c r="G45" i="75"/>
  <c r="G44" i="75"/>
  <c r="G43" i="75"/>
  <c r="G42" i="75"/>
  <c r="G41" i="75"/>
  <c r="G40" i="75"/>
  <c r="G39" i="75"/>
  <c r="G38" i="75"/>
  <c r="G37" i="75"/>
  <c r="G36" i="75"/>
  <c r="G35" i="75"/>
  <c r="G34" i="75"/>
  <c r="G33" i="75"/>
  <c r="G32" i="75"/>
  <c r="G31" i="75"/>
  <c r="G30" i="75"/>
  <c r="G29" i="75"/>
  <c r="G28" i="75"/>
  <c r="G27" i="75"/>
  <c r="G26" i="75"/>
  <c r="G25" i="75"/>
  <c r="G24" i="75"/>
  <c r="G23" i="75"/>
  <c r="G22" i="75"/>
  <c r="G21" i="75"/>
  <c r="G20" i="75"/>
  <c r="G19" i="75"/>
  <c r="G18" i="75"/>
  <c r="G17" i="75"/>
  <c r="G16" i="75"/>
  <c r="G15" i="75"/>
  <c r="G14" i="75"/>
  <c r="G13" i="75"/>
  <c r="G12" i="75"/>
  <c r="F56" i="75"/>
  <c r="F55" i="75"/>
  <c r="F54" i="75"/>
  <c r="F53" i="75"/>
  <c r="F52" i="75"/>
  <c r="F51" i="75"/>
  <c r="F50" i="75"/>
  <c r="F49" i="75"/>
  <c r="F48" i="75"/>
  <c r="F47" i="75"/>
  <c r="F46" i="75"/>
  <c r="F45" i="75"/>
  <c r="F44" i="75"/>
  <c r="F43" i="75"/>
  <c r="F42" i="75"/>
  <c r="F41" i="75"/>
  <c r="F40" i="75"/>
  <c r="F39" i="75"/>
  <c r="F38" i="75"/>
  <c r="F37" i="75"/>
  <c r="F36" i="75"/>
  <c r="F35" i="75"/>
  <c r="F34" i="75"/>
  <c r="F33" i="75"/>
  <c r="F32" i="75"/>
  <c r="F31" i="75"/>
  <c r="F30" i="75"/>
  <c r="F29" i="75"/>
  <c r="F28" i="75"/>
  <c r="F27" i="75"/>
  <c r="F26" i="75"/>
  <c r="F25" i="75"/>
  <c r="F24" i="75"/>
  <c r="F23" i="75"/>
  <c r="F22" i="75"/>
  <c r="F21" i="75"/>
  <c r="F20" i="75"/>
  <c r="F19" i="75"/>
  <c r="F18" i="75"/>
  <c r="F17" i="75"/>
  <c r="F16" i="75"/>
  <c r="F15" i="75"/>
  <c r="F14" i="75"/>
  <c r="F13" i="75"/>
  <c r="F12" i="75"/>
  <c r="F11" i="75"/>
  <c r="E16" i="75"/>
  <c r="E17" i="75"/>
  <c r="E18" i="75"/>
  <c r="E19" i="75"/>
  <c r="E20" i="75"/>
  <c r="E21" i="75"/>
  <c r="E22" i="75"/>
  <c r="E23" i="75"/>
  <c r="E24" i="75"/>
  <c r="E25" i="75"/>
  <c r="E26" i="75"/>
  <c r="E27" i="75"/>
  <c r="E28" i="75"/>
  <c r="E29" i="75"/>
  <c r="E30" i="75"/>
  <c r="E31" i="75"/>
  <c r="E32" i="75"/>
  <c r="E33" i="75"/>
  <c r="E34" i="75"/>
  <c r="E35" i="75"/>
  <c r="E36" i="75"/>
  <c r="E37" i="75"/>
  <c r="E38" i="75"/>
  <c r="E39" i="75"/>
  <c r="E40" i="75"/>
  <c r="E41" i="75"/>
  <c r="E42" i="75"/>
  <c r="E43" i="75"/>
  <c r="E44" i="75"/>
  <c r="E45" i="75"/>
  <c r="E46" i="75"/>
  <c r="E47" i="75"/>
  <c r="E48" i="75"/>
  <c r="E49" i="75"/>
  <c r="E50" i="75"/>
  <c r="E51" i="75"/>
  <c r="E52" i="75"/>
  <c r="E53" i="75"/>
  <c r="E54" i="75"/>
  <c r="E55" i="75"/>
  <c r="E56" i="75"/>
  <c r="C7" i="75"/>
  <c r="C8" i="75"/>
  <c r="C9" i="75"/>
  <c r="C10" i="75"/>
  <c r="C11" i="75"/>
  <c r="C12" i="75"/>
  <c r="C13" i="75"/>
  <c r="C14" i="75"/>
  <c r="C15" i="75"/>
  <c r="C16" i="75"/>
  <c r="C17" i="75"/>
  <c r="C18" i="75"/>
  <c r="C19" i="75"/>
  <c r="C20" i="75"/>
  <c r="C21" i="75"/>
  <c r="C22" i="75"/>
  <c r="C23" i="75"/>
  <c r="C24" i="75"/>
  <c r="C25" i="75"/>
  <c r="C26" i="75"/>
  <c r="D10" i="75"/>
  <c r="D11" i="75"/>
  <c r="D12" i="75"/>
  <c r="D13" i="75"/>
  <c r="D14" i="75"/>
  <c r="D15" i="75"/>
  <c r="D16" i="75"/>
  <c r="D17" i="75"/>
  <c r="D18" i="75"/>
  <c r="D19" i="75"/>
  <c r="D20" i="75"/>
  <c r="D21" i="75"/>
  <c r="D22" i="75"/>
  <c r="D23" i="75"/>
  <c r="D24" i="75"/>
  <c r="D25" i="75"/>
  <c r="D26" i="75"/>
  <c r="O7" i="75"/>
  <c r="N7" i="75"/>
  <c r="Q26" i="75"/>
  <c r="Q8" i="75"/>
  <c r="Q9" i="75"/>
  <c r="Q10" i="75"/>
  <c r="Q11" i="75"/>
  <c r="Q12" i="75"/>
  <c r="Q13" i="75"/>
  <c r="Q14" i="75"/>
  <c r="Q15" i="75"/>
  <c r="Q16" i="75"/>
  <c r="Q17" i="75"/>
  <c r="Q18" i="75"/>
  <c r="Q19" i="75"/>
  <c r="Q20" i="75"/>
  <c r="Q21" i="75"/>
  <c r="Q22" i="75"/>
  <c r="Q23" i="75"/>
  <c r="Q24" i="75"/>
  <c r="Q25" i="75"/>
  <c r="Q7" i="75"/>
  <c r="R7" i="75"/>
  <c r="R9" i="75"/>
  <c r="R10" i="75"/>
  <c r="R11" i="75"/>
  <c r="R12" i="75"/>
  <c r="R13" i="75"/>
  <c r="R14" i="75"/>
  <c r="R15" i="75"/>
  <c r="R16" i="75"/>
  <c r="R17" i="75"/>
  <c r="R18" i="75"/>
  <c r="R19" i="75"/>
  <c r="R20" i="75"/>
  <c r="R21" i="75"/>
  <c r="R22" i="75"/>
  <c r="R23" i="75"/>
  <c r="R24" i="75"/>
  <c r="R25" i="75"/>
  <c r="R26" i="75"/>
  <c r="R27" i="75"/>
  <c r="R28" i="75"/>
  <c r="R29" i="75"/>
  <c r="R30" i="75"/>
  <c r="R31" i="75"/>
  <c r="R32" i="75"/>
  <c r="R33" i="75"/>
  <c r="R34" i="75"/>
  <c r="R35" i="75"/>
  <c r="R36" i="75"/>
  <c r="R37" i="75"/>
  <c r="R38" i="75"/>
  <c r="R39" i="75"/>
  <c r="R40" i="75"/>
  <c r="R41" i="75"/>
  <c r="R42" i="75"/>
  <c r="R43" i="75"/>
  <c r="R44" i="75"/>
  <c r="R45" i="75"/>
  <c r="R46" i="75"/>
  <c r="R47" i="75"/>
  <c r="R48" i="75"/>
  <c r="R49" i="75"/>
  <c r="R50" i="75"/>
  <c r="R51" i="75"/>
  <c r="R52" i="75"/>
  <c r="R53" i="75"/>
  <c r="R54" i="75"/>
  <c r="R55" i="75"/>
  <c r="R56" i="75"/>
  <c r="R8" i="75"/>
  <c r="N9" i="75"/>
  <c r="N10" i="75"/>
  <c r="N11" i="75"/>
  <c r="N12" i="75"/>
  <c r="N13" i="75"/>
  <c r="N14" i="75"/>
  <c r="N15" i="75"/>
  <c r="N16" i="75"/>
  <c r="N17" i="75"/>
  <c r="N18" i="75"/>
  <c r="N19" i="75"/>
  <c r="N20" i="75"/>
  <c r="N21" i="75"/>
  <c r="N22" i="75"/>
  <c r="N23" i="75"/>
  <c r="N24" i="75"/>
  <c r="N25" i="75"/>
  <c r="N26" i="75"/>
  <c r="N8" i="75"/>
  <c r="O8" i="75"/>
  <c r="O9" i="75"/>
  <c r="O10" i="75"/>
  <c r="O11" i="75"/>
  <c r="O12" i="75"/>
  <c r="O13" i="75"/>
  <c r="O14" i="75"/>
  <c r="O15" i="75"/>
  <c r="O16" i="75"/>
  <c r="O17" i="75"/>
  <c r="O18" i="75"/>
  <c r="O19" i="75"/>
  <c r="O20" i="75"/>
  <c r="O21" i="75"/>
  <c r="O22" i="75"/>
  <c r="O23" i="75"/>
  <c r="O24" i="75"/>
  <c r="O25" i="75"/>
  <c r="O26" i="75"/>
  <c r="O27" i="75"/>
  <c r="O28" i="75"/>
  <c r="O29" i="75"/>
  <c r="O30" i="75"/>
  <c r="O31" i="75"/>
  <c r="O32" i="75"/>
  <c r="O33" i="75"/>
  <c r="O34" i="75"/>
  <c r="O35" i="75"/>
  <c r="O36" i="75"/>
  <c r="O37" i="75"/>
  <c r="O38" i="75"/>
  <c r="O39" i="75"/>
  <c r="O40" i="75"/>
  <c r="O41" i="75"/>
  <c r="O42" i="75"/>
  <c r="O43" i="75"/>
  <c r="O44" i="75"/>
  <c r="O45" i="75"/>
  <c r="O46" i="75"/>
  <c r="O47" i="75"/>
  <c r="O48" i="75"/>
  <c r="O49" i="75"/>
  <c r="O50" i="75"/>
  <c r="O51" i="75"/>
  <c r="O52" i="75"/>
  <c r="O53" i="75"/>
  <c r="O54" i="75"/>
  <c r="O55" i="75"/>
  <c r="O56" i="75"/>
  <c r="AD2" i="83"/>
  <c r="Z2" i="83"/>
  <c r="V2" i="83"/>
  <c r="R2" i="83"/>
  <c r="O2" i="83"/>
  <c r="N2" i="83"/>
  <c r="A126" i="93"/>
  <c r="L2" i="83"/>
  <c r="C2" i="83"/>
  <c r="A174" i="93"/>
  <c r="A175" i="93"/>
  <c r="A133" i="93"/>
  <c r="A134" i="93"/>
  <c r="A135" i="93"/>
  <c r="A136" i="93"/>
  <c r="A137" i="93"/>
  <c r="A138" i="93"/>
  <c r="A139" i="93"/>
  <c r="A140" i="93"/>
  <c r="A141" i="93"/>
  <c r="A142" i="93"/>
  <c r="A143" i="93"/>
  <c r="A144" i="93"/>
  <c r="A145" i="93"/>
  <c r="A146" i="93"/>
  <c r="A147" i="93"/>
  <c r="A148" i="93"/>
  <c r="A149" i="93"/>
  <c r="A150" i="93"/>
  <c r="A151" i="93"/>
  <c r="A152" i="93"/>
  <c r="A153" i="93"/>
  <c r="A154" i="93"/>
  <c r="A155" i="93"/>
  <c r="A156" i="93"/>
  <c r="A157" i="93"/>
  <c r="A158" i="93"/>
  <c r="A159" i="93"/>
  <c r="A160" i="93"/>
  <c r="A161" i="93"/>
  <c r="A162" i="93"/>
  <c r="A163" i="93"/>
  <c r="A164" i="93"/>
  <c r="A165" i="93"/>
  <c r="A166" i="93"/>
  <c r="A167" i="93"/>
  <c r="A168" i="93"/>
  <c r="A169" i="93"/>
  <c r="A170" i="93"/>
  <c r="A171" i="93"/>
  <c r="A172" i="93"/>
  <c r="A173" i="93"/>
  <c r="V230" i="111"/>
  <c r="V200" i="111"/>
  <c r="V261" i="111"/>
  <c r="V255" i="111"/>
  <c r="V249" i="111"/>
  <c r="V243" i="111"/>
  <c r="V237" i="111"/>
  <c r="V231" i="111"/>
  <c r="V225" i="111"/>
  <c r="V219" i="111"/>
  <c r="V213" i="111"/>
  <c r="V207" i="111"/>
  <c r="V201" i="111"/>
  <c r="V195" i="111"/>
  <c r="V189" i="111"/>
  <c r="V183" i="111"/>
  <c r="V177" i="111"/>
  <c r="V248" i="111"/>
  <c r="V176" i="111"/>
  <c r="V242" i="111"/>
  <c r="V212" i="111"/>
  <c r="V182" i="111"/>
  <c r="V259" i="111"/>
  <c r="V253" i="111"/>
  <c r="V247" i="111"/>
  <c r="V241" i="111"/>
  <c r="V235" i="111"/>
  <c r="V229" i="111"/>
  <c r="V223" i="111"/>
  <c r="V217" i="111"/>
  <c r="V211" i="111"/>
  <c r="V205" i="111"/>
  <c r="V199" i="111"/>
  <c r="V193" i="111"/>
  <c r="V187" i="111"/>
  <c r="V181" i="111"/>
  <c r="V175" i="111"/>
  <c r="V236" i="111"/>
  <c r="V206" i="111"/>
  <c r="V258" i="111"/>
  <c r="V252" i="111"/>
  <c r="V246" i="111"/>
  <c r="V240" i="111"/>
  <c r="V234" i="111"/>
  <c r="V228" i="111"/>
  <c r="V222" i="111"/>
  <c r="V216" i="111"/>
  <c r="V210" i="111"/>
  <c r="V204" i="111"/>
  <c r="V198" i="111"/>
  <c r="V192" i="111"/>
  <c r="V186" i="111"/>
  <c r="V180" i="111"/>
  <c r="V174" i="111"/>
  <c r="V254" i="111"/>
  <c r="V218" i="111"/>
  <c r="V194" i="111"/>
  <c r="V257" i="111"/>
  <c r="V251" i="111"/>
  <c r="V245" i="111"/>
  <c r="V239" i="111"/>
  <c r="V233" i="111"/>
  <c r="V227" i="111"/>
  <c r="V221" i="111"/>
  <c r="V215" i="111"/>
  <c r="V209" i="111"/>
  <c r="V203" i="111"/>
  <c r="V197" i="111"/>
  <c r="V191" i="111"/>
  <c r="V185" i="111"/>
  <c r="V179" i="111"/>
  <c r="V173" i="111"/>
  <c r="V260" i="111"/>
  <c r="V224" i="111"/>
  <c r="V188" i="111"/>
  <c r="V262" i="111"/>
  <c r="V256" i="111"/>
  <c r="V250" i="111"/>
  <c r="V244" i="111"/>
  <c r="V238" i="111"/>
  <c r="V232" i="111"/>
  <c r="V226" i="111"/>
  <c r="V220" i="111"/>
  <c r="V214" i="111"/>
  <c r="V208" i="111"/>
  <c r="V202" i="111"/>
  <c r="V196" i="111"/>
  <c r="V190" i="111"/>
  <c r="V184" i="111"/>
  <c r="V178" i="111"/>
  <c r="V172" i="111"/>
  <c r="D158" i="93"/>
  <c r="I42" i="93" a="1"/>
  <c r="I42" i="93" s="1"/>
  <c r="I78" i="93" a="1"/>
  <c r="I78" i="93" s="1"/>
  <c r="I114" i="93" a="1"/>
  <c r="I114" i="93" s="1"/>
  <c r="I150" i="93" a="1"/>
  <c r="I150" i="93" s="1"/>
  <c r="AD84" i="73"/>
  <c r="AC84" i="73"/>
  <c r="AB84" i="73"/>
  <c r="AD83" i="73"/>
  <c r="AC83" i="73"/>
  <c r="AB83" i="73"/>
  <c r="AD82" i="73"/>
  <c r="AC82" i="73"/>
  <c r="AB82" i="73"/>
  <c r="AD81" i="73"/>
  <c r="AC81" i="73"/>
  <c r="AB81" i="73"/>
  <c r="K15" i="83"/>
  <c r="K9" i="83"/>
  <c r="Q8" i="93"/>
  <c r="J8" i="83" s="1"/>
  <c r="A8" i="83" s="1"/>
  <c r="F2" i="83"/>
  <c r="V40" i="93"/>
  <c r="AC40" i="83" s="1"/>
  <c r="V24" i="93"/>
  <c r="AC24" i="83" s="1"/>
  <c r="V37" i="93"/>
  <c r="AC37" i="83" s="1"/>
  <c r="AC16" i="83"/>
  <c r="A79" i="93"/>
  <c r="A132" i="93"/>
  <c r="A131" i="93"/>
  <c r="D57" i="93"/>
  <c r="C40" i="93"/>
  <c r="C45" i="93"/>
  <c r="C46" i="93"/>
  <c r="D40" i="93"/>
  <c r="D45" i="93"/>
  <c r="D46" i="93"/>
  <c r="D52" i="93"/>
  <c r="D54" i="93"/>
  <c r="D4" i="93"/>
  <c r="C9" i="93"/>
  <c r="C11" i="93"/>
  <c r="D16" i="93"/>
  <c r="AC17" i="83"/>
  <c r="D18" i="93"/>
  <c r="D23" i="93"/>
  <c r="C5" i="93"/>
  <c r="D20" i="93"/>
  <c r="C57" i="93"/>
  <c r="C23" i="93"/>
  <c r="C18" i="93"/>
  <c r="C16" i="93"/>
  <c r="D19" i="93"/>
  <c r="D6" i="93"/>
  <c r="D56" i="93"/>
  <c r="C4" i="93"/>
  <c r="D11" i="93"/>
  <c r="D9" i="93"/>
  <c r="D5" i="93"/>
  <c r="C63" i="93"/>
  <c r="D63" i="93"/>
  <c r="C74" i="93"/>
  <c r="D74" i="93"/>
  <c r="AD80" i="73"/>
  <c r="AC80" i="73"/>
  <c r="AB80" i="73"/>
  <c r="AD79" i="73"/>
  <c r="AC79" i="73"/>
  <c r="AB79" i="73"/>
  <c r="AD78" i="73"/>
  <c r="AC78" i="73"/>
  <c r="AB78" i="73"/>
  <c r="AB60" i="73"/>
  <c r="AC60" i="73"/>
  <c r="AD60" i="73"/>
  <c r="AB61" i="73"/>
  <c r="AC61" i="73"/>
  <c r="AD61" i="73"/>
  <c r="AB62" i="73"/>
  <c r="AC62" i="73"/>
  <c r="AD62" i="73"/>
  <c r="AB63" i="73"/>
  <c r="AC63" i="73"/>
  <c r="AD63" i="73"/>
  <c r="AB64" i="73"/>
  <c r="AC64" i="73"/>
  <c r="AD64" i="73"/>
  <c r="AB65" i="73"/>
  <c r="AC65" i="73"/>
  <c r="AD65" i="73"/>
  <c r="AB66" i="73"/>
  <c r="AC66" i="73"/>
  <c r="AD66" i="73"/>
  <c r="AB67" i="73"/>
  <c r="AC67" i="73"/>
  <c r="AD67" i="73"/>
  <c r="AB68" i="73"/>
  <c r="AC68" i="73"/>
  <c r="AD68" i="73"/>
  <c r="AB69" i="73"/>
  <c r="AC69" i="73"/>
  <c r="AD69" i="73"/>
  <c r="AB70" i="73"/>
  <c r="AC70" i="73"/>
  <c r="AD70" i="73"/>
  <c r="AB71" i="73"/>
  <c r="AC71" i="73"/>
  <c r="AD71" i="73"/>
  <c r="AB72" i="73"/>
  <c r="AC72" i="73"/>
  <c r="AD72" i="73"/>
  <c r="AB73" i="73"/>
  <c r="AC73" i="73"/>
  <c r="AD73" i="73"/>
  <c r="AB74" i="73"/>
  <c r="AC74" i="73"/>
  <c r="AD74" i="73"/>
  <c r="AB75" i="73"/>
  <c r="AC75" i="73"/>
  <c r="AD75" i="73"/>
  <c r="AB76" i="73"/>
  <c r="AC76" i="73"/>
  <c r="AD76" i="73"/>
  <c r="AB77" i="73"/>
  <c r="AC77" i="73"/>
  <c r="AD77" i="73"/>
  <c r="C82" i="93"/>
  <c r="D82" i="93"/>
  <c r="C92" i="93"/>
  <c r="C104" i="93"/>
  <c r="D104" i="93"/>
  <c r="D110" i="93"/>
  <c r="C112" i="93"/>
  <c r="D112" i="93"/>
  <c r="D111" i="93"/>
  <c r="U18" i="93"/>
  <c r="U14" i="93"/>
  <c r="U51" i="93"/>
  <c r="U50" i="93"/>
  <c r="U45" i="93"/>
  <c r="U31" i="93"/>
  <c r="U22" i="93"/>
  <c r="U17" i="93"/>
  <c r="U16" i="93"/>
  <c r="U12" i="93"/>
  <c r="U11" i="93"/>
  <c r="U7" i="93"/>
  <c r="U6" i="93"/>
  <c r="U47" i="93"/>
  <c r="U48" i="93"/>
  <c r="U49" i="93"/>
  <c r="U52" i="93"/>
  <c r="U53" i="93"/>
  <c r="U24" i="93"/>
  <c r="U27" i="93"/>
  <c r="U29" i="93"/>
  <c r="U32" i="93"/>
  <c r="U34" i="93"/>
  <c r="U37" i="93"/>
  <c r="U38" i="93"/>
  <c r="U42" i="93"/>
  <c r="U44" i="93"/>
  <c r="Q9" i="93"/>
  <c r="J9" i="83" s="1"/>
  <c r="Q40" i="93"/>
  <c r="AA2" i="83"/>
  <c r="W2" i="83"/>
  <c r="Y2" i="83"/>
  <c r="X2" i="83"/>
  <c r="T2" i="83"/>
  <c r="U2" i="83"/>
  <c r="AE2" i="83"/>
  <c r="AC2" i="83"/>
  <c r="AB2" i="83"/>
  <c r="U3" i="93"/>
  <c r="U4" i="93"/>
  <c r="U5" i="93"/>
  <c r="U8" i="93"/>
  <c r="U9" i="93"/>
  <c r="U10" i="93"/>
  <c r="U13" i="93"/>
  <c r="U15" i="93"/>
  <c r="U2" i="93"/>
  <c r="A3" i="93"/>
  <c r="A4" i="93"/>
  <c r="A5" i="93"/>
  <c r="A6" i="93"/>
  <c r="A7" i="93"/>
  <c r="A8" i="93"/>
  <c r="A9" i="93"/>
  <c r="A10" i="93"/>
  <c r="A11" i="93"/>
  <c r="A12" i="93"/>
  <c r="A13" i="93"/>
  <c r="A14" i="93"/>
  <c r="A15" i="93"/>
  <c r="A16" i="93"/>
  <c r="A17" i="93"/>
  <c r="A18" i="93"/>
  <c r="A19" i="93"/>
  <c r="A20" i="93"/>
  <c r="A21" i="93"/>
  <c r="A22" i="93"/>
  <c r="A23" i="93"/>
  <c r="A24" i="93"/>
  <c r="A25" i="93"/>
  <c r="A26" i="93"/>
  <c r="A27" i="93"/>
  <c r="A28" i="93"/>
  <c r="A29" i="93"/>
  <c r="A30" i="93"/>
  <c r="A31" i="93"/>
  <c r="A32" i="93"/>
  <c r="A33" i="93"/>
  <c r="A34" i="93"/>
  <c r="A35" i="93"/>
  <c r="A36" i="93"/>
  <c r="A37" i="93"/>
  <c r="A38" i="93"/>
  <c r="A39" i="93"/>
  <c r="A40" i="93"/>
  <c r="A41" i="93"/>
  <c r="A42" i="93"/>
  <c r="A43" i="93"/>
  <c r="A44" i="93"/>
  <c r="A45" i="93"/>
  <c r="A46" i="93"/>
  <c r="A47" i="93"/>
  <c r="A48" i="93"/>
  <c r="A49" i="93"/>
  <c r="A50" i="93"/>
  <c r="A51" i="93"/>
  <c r="A52" i="93"/>
  <c r="A53" i="93"/>
  <c r="A54" i="93"/>
  <c r="A55" i="93"/>
  <c r="A56" i="93"/>
  <c r="A57" i="93"/>
  <c r="A58" i="93"/>
  <c r="A59" i="93"/>
  <c r="A60" i="93"/>
  <c r="A61" i="93"/>
  <c r="A62" i="93"/>
  <c r="A63" i="93"/>
  <c r="A64" i="93"/>
  <c r="A65" i="93"/>
  <c r="A66" i="93"/>
  <c r="A67" i="93"/>
  <c r="A68" i="93"/>
  <c r="A69" i="93"/>
  <c r="A70" i="93"/>
  <c r="A71" i="93"/>
  <c r="A72" i="93"/>
  <c r="A73" i="93"/>
  <c r="A74" i="93"/>
  <c r="A75" i="93"/>
  <c r="A76" i="93"/>
  <c r="A77" i="93"/>
  <c r="A78" i="93"/>
  <c r="A80" i="93"/>
  <c r="A81" i="93"/>
  <c r="A82" i="93"/>
  <c r="A83" i="93"/>
  <c r="A84" i="93"/>
  <c r="A85" i="93"/>
  <c r="A87" i="93"/>
  <c r="A88" i="93"/>
  <c r="A89" i="93"/>
  <c r="A90" i="93"/>
  <c r="A91" i="93"/>
  <c r="A92" i="93"/>
  <c r="A93" i="93"/>
  <c r="A94" i="93"/>
  <c r="A95" i="93"/>
  <c r="A96" i="93"/>
  <c r="A97" i="93"/>
  <c r="A98" i="93"/>
  <c r="A99" i="93"/>
  <c r="A100" i="93"/>
  <c r="A101" i="93"/>
  <c r="A102" i="93"/>
  <c r="A103" i="93"/>
  <c r="A104" i="93"/>
  <c r="A105" i="93"/>
  <c r="A106" i="93"/>
  <c r="A107" i="93"/>
  <c r="A108" i="93"/>
  <c r="A109" i="93"/>
  <c r="A110" i="93"/>
  <c r="A111" i="93"/>
  <c r="A112" i="93"/>
  <c r="A113" i="93"/>
  <c r="A114" i="93"/>
  <c r="A115" i="93"/>
  <c r="A117" i="93"/>
  <c r="A118" i="93"/>
  <c r="A119" i="93"/>
  <c r="A120" i="93"/>
  <c r="A121" i="93"/>
  <c r="A122" i="93"/>
  <c r="A123" i="93"/>
  <c r="A124" i="93"/>
  <c r="A125" i="93"/>
  <c r="A127" i="93"/>
  <c r="A128" i="93"/>
  <c r="A129" i="93"/>
  <c r="A130" i="93"/>
  <c r="M2" i="83"/>
  <c r="H2" i="83"/>
  <c r="K2" i="83"/>
  <c r="J2" i="83"/>
  <c r="A2" i="83" s="1"/>
  <c r="C60" i="72"/>
  <c r="K59" i="70"/>
  <c r="K58" i="70"/>
  <c r="K57" i="70"/>
  <c r="K56" i="70"/>
  <c r="K55" i="70"/>
  <c r="K54" i="70"/>
  <c r="K53" i="70"/>
  <c r="K52" i="70"/>
  <c r="K51" i="70"/>
  <c r="K50" i="70"/>
  <c r="K49" i="70"/>
  <c r="K48" i="70"/>
  <c r="K47" i="70"/>
  <c r="K46" i="70"/>
  <c r="K45" i="70"/>
  <c r="K44" i="70"/>
  <c r="K43" i="70"/>
  <c r="K42" i="70"/>
  <c r="K41" i="70"/>
  <c r="K40" i="70"/>
  <c r="K39" i="70"/>
  <c r="K38" i="70"/>
  <c r="K37" i="70"/>
  <c r="K36" i="70"/>
  <c r="K35" i="70"/>
  <c r="K34" i="70"/>
  <c r="K33" i="70"/>
  <c r="K32" i="70"/>
  <c r="K31" i="70"/>
  <c r="K30" i="70"/>
  <c r="K29" i="70"/>
  <c r="K28" i="70"/>
  <c r="K27" i="70"/>
  <c r="K26" i="70"/>
  <c r="K25" i="70"/>
  <c r="K24" i="70"/>
  <c r="K23" i="70"/>
  <c r="K22" i="70"/>
  <c r="K21" i="70"/>
  <c r="K20" i="70"/>
  <c r="K19" i="70"/>
  <c r="K18" i="70"/>
  <c r="K17" i="70"/>
  <c r="K16" i="70"/>
  <c r="K15" i="70"/>
  <c r="K14" i="70"/>
  <c r="K13" i="70"/>
  <c r="K12" i="70"/>
  <c r="K11" i="70"/>
  <c r="K10" i="70"/>
  <c r="K9" i="70"/>
  <c r="K8" i="70"/>
  <c r="K7" i="70"/>
  <c r="K6" i="70"/>
  <c r="K5" i="70"/>
  <c r="K4" i="70"/>
  <c r="AH2" i="83"/>
  <c r="Z52" i="73"/>
  <c r="Z50" i="73"/>
  <c r="Z34" i="73"/>
  <c r="Z16" i="73"/>
  <c r="Z14" i="73"/>
  <c r="Z10" i="73"/>
  <c r="Z4" i="73"/>
  <c r="AC16" i="73"/>
  <c r="AB16" i="73"/>
  <c r="AC28" i="73"/>
  <c r="AD28" i="73"/>
  <c r="AB28" i="73"/>
  <c r="AC40" i="73"/>
  <c r="AD40" i="73"/>
  <c r="AB40" i="73"/>
  <c r="AC52" i="73"/>
  <c r="AD52" i="73"/>
  <c r="AB52" i="73"/>
  <c r="AD31" i="73"/>
  <c r="AD13" i="73"/>
  <c r="AC41" i="73"/>
  <c r="AC10" i="73"/>
  <c r="AD10" i="73"/>
  <c r="AB10" i="73"/>
  <c r="AB14" i="73"/>
  <c r="AC22" i="73"/>
  <c r="AD22" i="73"/>
  <c r="AB22" i="73"/>
  <c r="AC26" i="73"/>
  <c r="AD26" i="73"/>
  <c r="AC34" i="73"/>
  <c r="AD34" i="73"/>
  <c r="AB34" i="73"/>
  <c r="AB38" i="73"/>
  <c r="AC46" i="73"/>
  <c r="AD46" i="73"/>
  <c r="AB46" i="73"/>
  <c r="AD50" i="73"/>
  <c r="AC58" i="73"/>
  <c r="AD58" i="73"/>
  <c r="AB58" i="73"/>
  <c r="AD4" i="73"/>
  <c r="P14" i="93"/>
  <c r="AC4" i="73"/>
  <c r="O95" i="93" l="1"/>
  <c r="U20" i="93"/>
  <c r="O121" i="93"/>
  <c r="U175" i="93"/>
  <c r="D10" i="83"/>
  <c r="O35" i="93"/>
  <c r="AC17" i="73"/>
  <c r="O177" i="93"/>
  <c r="AB47" i="73"/>
  <c r="Z17" i="73"/>
  <c r="O30" i="93"/>
  <c r="O104" i="93"/>
  <c r="G2" i="83"/>
  <c r="U30" i="93"/>
  <c r="A220" i="83"/>
  <c r="A197" i="83"/>
  <c r="A176" i="83"/>
  <c r="O191" i="93"/>
  <c r="O453" i="93"/>
  <c r="O448" i="93"/>
  <c r="O447" i="93"/>
  <c r="O444" i="93"/>
  <c r="O443" i="93"/>
  <c r="O440" i="93"/>
  <c r="O439" i="93"/>
  <c r="O436" i="93"/>
  <c r="O435" i="93"/>
  <c r="O432" i="93"/>
  <c r="O431" i="93"/>
  <c r="P452" i="93"/>
  <c r="P451" i="93"/>
  <c r="P450" i="93"/>
  <c r="P449" i="93"/>
  <c r="P446" i="93"/>
  <c r="P445" i="93"/>
  <c r="P442" i="93"/>
  <c r="P441" i="93"/>
  <c r="P438" i="93"/>
  <c r="P437" i="93"/>
  <c r="P434" i="93"/>
  <c r="P433" i="93"/>
  <c r="P430" i="93"/>
  <c r="P429" i="93"/>
  <c r="P453" i="93"/>
  <c r="O452" i="93"/>
  <c r="O451" i="93"/>
  <c r="O450" i="93"/>
  <c r="O449" i="93"/>
  <c r="P448" i="93"/>
  <c r="P447" i="93"/>
  <c r="O446" i="93"/>
  <c r="O445" i="93"/>
  <c r="P444" i="93"/>
  <c r="P443" i="93"/>
  <c r="O442" i="93"/>
  <c r="O441" i="93"/>
  <c r="P440" i="93"/>
  <c r="P439" i="93"/>
  <c r="O438" i="93"/>
  <c r="O437" i="93"/>
  <c r="P436" i="93"/>
  <c r="P435" i="93"/>
  <c r="O434" i="93"/>
  <c r="O433" i="93"/>
  <c r="P432" i="93"/>
  <c r="P431" i="93"/>
  <c r="O430" i="93"/>
  <c r="O429" i="93"/>
  <c r="U33" i="93"/>
  <c r="P182" i="93"/>
  <c r="O165" i="93"/>
  <c r="P25" i="93"/>
  <c r="P30" i="93"/>
  <c r="O50" i="93"/>
  <c r="O20" i="93"/>
  <c r="AD41" i="73"/>
  <c r="AD17" i="73"/>
  <c r="AB5" i="73"/>
  <c r="AC47" i="73"/>
  <c r="P82" i="93"/>
  <c r="Z59" i="73"/>
  <c r="P108" i="93"/>
  <c r="P143" i="93"/>
  <c r="P217" i="93"/>
  <c r="O182" i="93"/>
  <c r="P169" i="93"/>
  <c r="O45" i="93"/>
  <c r="O8" i="93"/>
  <c r="P35" i="93"/>
  <c r="AD23" i="73"/>
  <c r="AD35" i="73"/>
  <c r="O82" i="93"/>
  <c r="P104" i="93"/>
  <c r="O195" i="93"/>
  <c r="P173" i="93"/>
  <c r="AD53" i="73"/>
  <c r="AD29" i="73"/>
  <c r="AC23" i="73"/>
  <c r="P161" i="93"/>
  <c r="O78" i="93"/>
  <c r="AC53" i="73"/>
  <c r="AC29" i="73"/>
  <c r="AD5" i="73"/>
  <c r="O61" i="93"/>
  <c r="O151" i="93"/>
  <c r="O25" i="93"/>
  <c r="P40" i="93"/>
  <c r="P8" i="93"/>
  <c r="P191" i="93"/>
  <c r="O14" i="93"/>
  <c r="O40" i="93"/>
  <c r="O186" i="93"/>
  <c r="O173" i="93"/>
  <c r="P50" i="93"/>
  <c r="P45" i="93"/>
  <c r="P20" i="93"/>
  <c r="AC5" i="73"/>
  <c r="O56" i="93"/>
  <c r="O135" i="93"/>
  <c r="P151" i="93"/>
  <c r="E176" i="83"/>
  <c r="D167" i="83"/>
  <c r="D98" i="93"/>
  <c r="C78" i="93"/>
  <c r="D68" i="93"/>
  <c r="I138" i="93" a="1"/>
  <c r="I138" i="93" s="1"/>
  <c r="I102" i="93" a="1"/>
  <c r="I102" i="93" s="1"/>
  <c r="I66" i="93" a="1"/>
  <c r="I66" i="93" s="1"/>
  <c r="I30" i="93" a="1"/>
  <c r="I30" i="93" s="1"/>
  <c r="U88" i="93"/>
  <c r="D280" i="93"/>
  <c r="AB270" i="83"/>
  <c r="AB267" i="83"/>
  <c r="A228" i="83"/>
  <c r="A193" i="83"/>
  <c r="A189" i="83"/>
  <c r="A289" i="83"/>
  <c r="AB284" i="83"/>
  <c r="U35" i="93"/>
  <c r="D78" i="93"/>
  <c r="I144" i="93" a="1"/>
  <c r="I144" i="93" s="1"/>
  <c r="I108" i="93" a="1"/>
  <c r="I108" i="93" s="1"/>
  <c r="I36" i="93" a="1"/>
  <c r="I36" i="93" s="1"/>
  <c r="C98" i="93"/>
  <c r="I168" i="93" a="1"/>
  <c r="I168" i="93" s="1"/>
  <c r="I132" i="93" a="1"/>
  <c r="I132" i="93" s="1"/>
  <c r="I96" i="93" a="1"/>
  <c r="I96" i="93" s="1"/>
  <c r="I60" i="93" a="1"/>
  <c r="I60" i="93" s="1"/>
  <c r="I23" i="93" a="1"/>
  <c r="I23" i="93" s="1"/>
  <c r="U147" i="93"/>
  <c r="U204" i="93"/>
  <c r="D4" i="83"/>
  <c r="D258" i="93"/>
  <c r="AB271" i="83"/>
  <c r="AB268" i="83"/>
  <c r="I12" i="93" a="1"/>
  <c r="I12" i="93" s="1"/>
  <c r="U109" i="93"/>
  <c r="G16" i="83"/>
  <c r="G10" i="83"/>
  <c r="G4" i="83"/>
  <c r="A271" i="83"/>
  <c r="A258" i="83"/>
  <c r="AB252" i="83"/>
  <c r="A241" i="83"/>
  <c r="A240" i="83"/>
  <c r="A229" i="83"/>
  <c r="E191" i="83"/>
  <c r="U54" i="93"/>
  <c r="I162" i="93" a="1"/>
  <c r="I162" i="93" s="1"/>
  <c r="I126" i="93" a="1"/>
  <c r="I126" i="93" s="1"/>
  <c r="I90" i="93" a="1"/>
  <c r="I90" i="93" s="1"/>
  <c r="I54" i="93" a="1"/>
  <c r="I54" i="93" s="1"/>
  <c r="A9" i="83"/>
  <c r="I156" i="93" a="1"/>
  <c r="I156" i="93" s="1"/>
  <c r="I120" i="93" a="1"/>
  <c r="I120" i="93" s="1"/>
  <c r="I84" i="93" a="1"/>
  <c r="I84" i="93" s="1"/>
  <c r="I48" i="93" a="1"/>
  <c r="I48" i="93" s="1"/>
  <c r="U150" i="93"/>
  <c r="M3" i="83"/>
  <c r="AB269" i="83"/>
  <c r="AB253" i="83"/>
  <c r="A211" i="83"/>
  <c r="A184" i="83"/>
  <c r="A182" i="83"/>
  <c r="I72" i="93" a="1"/>
  <c r="I72" i="93" s="1"/>
  <c r="D38" i="83"/>
  <c r="E38" i="83"/>
  <c r="G38" i="83" s="1"/>
  <c r="D35" i="83"/>
  <c r="E35" i="83"/>
  <c r="G35" i="83" s="1"/>
  <c r="D160" i="83"/>
  <c r="E160" i="83"/>
  <c r="G160" i="83" s="1"/>
  <c r="D158" i="83"/>
  <c r="E158" i="83"/>
  <c r="G158" i="83" s="1"/>
  <c r="D156" i="83"/>
  <c r="E156" i="83"/>
  <c r="G156" i="83" s="1"/>
  <c r="D154" i="83"/>
  <c r="E154" i="83"/>
  <c r="G154" i="83" s="1"/>
  <c r="D149" i="83"/>
  <c r="E149" i="83"/>
  <c r="G149" i="83" s="1"/>
  <c r="D140" i="83"/>
  <c r="E140" i="83"/>
  <c r="G140" i="83" s="1"/>
  <c r="D138" i="83"/>
  <c r="E138" i="83"/>
  <c r="G138" i="83" s="1"/>
  <c r="E127" i="83"/>
  <c r="G127" i="83" s="1"/>
  <c r="D127" i="83"/>
  <c r="D104" i="83"/>
  <c r="E104" i="83"/>
  <c r="G104" i="83" s="1"/>
  <c r="D101" i="83"/>
  <c r="E101" i="83"/>
  <c r="G101" i="83" s="1"/>
  <c r="E99" i="83"/>
  <c r="G99" i="83" s="1"/>
  <c r="D99" i="83"/>
  <c r="D94" i="83"/>
  <c r="E94" i="83"/>
  <c r="G94" i="83" s="1"/>
  <c r="E92" i="83"/>
  <c r="G92" i="83" s="1"/>
  <c r="D92" i="83"/>
  <c r="D83" i="83"/>
  <c r="E83" i="83"/>
  <c r="G83" i="83" s="1"/>
  <c r="E62" i="83"/>
  <c r="G62" i="83" s="1"/>
  <c r="D62" i="83"/>
  <c r="D59" i="83"/>
  <c r="E59" i="83"/>
  <c r="G59" i="83" s="1"/>
  <c r="D56" i="83"/>
  <c r="E56" i="83"/>
  <c r="G56" i="83" s="1"/>
  <c r="D53" i="83"/>
  <c r="E53" i="83"/>
  <c r="G53" i="83" s="1"/>
  <c r="E50" i="83"/>
  <c r="G50" i="83" s="1"/>
  <c r="D50" i="83"/>
  <c r="D48" i="83"/>
  <c r="E48" i="83"/>
  <c r="G48" i="83" s="1"/>
  <c r="E45" i="83"/>
  <c r="G45" i="83" s="1"/>
  <c r="D45" i="83"/>
  <c r="D42" i="83"/>
  <c r="E42" i="83"/>
  <c r="G42" i="83" s="1"/>
  <c r="D40" i="83"/>
  <c r="E40" i="83"/>
  <c r="G40" i="83" s="1"/>
  <c r="D34" i="83"/>
  <c r="E34" i="83"/>
  <c r="G34" i="83" s="1"/>
  <c r="D31" i="83"/>
  <c r="E31" i="83"/>
  <c r="G31" i="83" s="1"/>
  <c r="E28" i="83"/>
  <c r="G28" i="83" s="1"/>
  <c r="D28" i="83"/>
  <c r="E25" i="83"/>
  <c r="G25" i="83" s="1"/>
  <c r="D25" i="83"/>
  <c r="E22" i="83"/>
  <c r="G22" i="83" s="1"/>
  <c r="D22" i="83"/>
  <c r="E19" i="83"/>
  <c r="G19" i="83" s="1"/>
  <c r="D19" i="83"/>
  <c r="E222" i="83"/>
  <c r="G222" i="83" s="1"/>
  <c r="D162" i="83"/>
  <c r="E162" i="83"/>
  <c r="G162" i="83" s="1"/>
  <c r="D153" i="83"/>
  <c r="E153" i="83"/>
  <c r="G153" i="83" s="1"/>
  <c r="D151" i="83"/>
  <c r="E151" i="83"/>
  <c r="G151" i="83" s="1"/>
  <c r="E146" i="83"/>
  <c r="G146" i="83" s="1"/>
  <c r="D146" i="83"/>
  <c r="D144" i="83"/>
  <c r="E144" i="83"/>
  <c r="G144" i="83" s="1"/>
  <c r="D142" i="83"/>
  <c r="E142" i="83"/>
  <c r="G142" i="83" s="1"/>
  <c r="D124" i="83"/>
  <c r="E124" i="83"/>
  <c r="G124" i="83" s="1"/>
  <c r="D119" i="83"/>
  <c r="E119" i="83"/>
  <c r="G119" i="83" s="1"/>
  <c r="D114" i="83"/>
  <c r="E114" i="83"/>
  <c r="G114" i="83" s="1"/>
  <c r="D112" i="83"/>
  <c r="E112" i="83"/>
  <c r="G112" i="83" s="1"/>
  <c r="D110" i="83"/>
  <c r="E110" i="83"/>
  <c r="G110" i="83" s="1"/>
  <c r="D108" i="83"/>
  <c r="E108" i="83"/>
  <c r="G108" i="83" s="1"/>
  <c r="D106" i="83"/>
  <c r="E106" i="83"/>
  <c r="G106" i="83" s="1"/>
  <c r="E96" i="83"/>
  <c r="G96" i="83" s="1"/>
  <c r="D96" i="83"/>
  <c r="D85" i="83"/>
  <c r="E85" i="83"/>
  <c r="G85" i="83" s="1"/>
  <c r="D81" i="83"/>
  <c r="E81" i="83"/>
  <c r="G81" i="83" s="1"/>
  <c r="D76" i="83"/>
  <c r="E76" i="83"/>
  <c r="G76" i="83" s="1"/>
  <c r="D65" i="83"/>
  <c r="E65" i="83"/>
  <c r="G65" i="83" s="1"/>
  <c r="E58" i="83"/>
  <c r="G58" i="83" s="1"/>
  <c r="D58" i="83"/>
  <c r="E52" i="83"/>
  <c r="G52" i="83" s="1"/>
  <c r="D52" i="83"/>
  <c r="D47" i="83"/>
  <c r="E47" i="83"/>
  <c r="G47" i="83" s="1"/>
  <c r="D37" i="83"/>
  <c r="E37" i="83"/>
  <c r="G37" i="83" s="1"/>
  <c r="D24" i="83"/>
  <c r="E24" i="83"/>
  <c r="G24" i="83" s="1"/>
  <c r="D18" i="83"/>
  <c r="E18" i="83"/>
  <c r="G18" i="83" s="1"/>
  <c r="AB249" i="83"/>
  <c r="E169" i="83"/>
  <c r="D164" i="83"/>
  <c r="E164" i="83"/>
  <c r="G164" i="83" s="1"/>
  <c r="D159" i="83"/>
  <c r="E159" i="83"/>
  <c r="G159" i="83" s="1"/>
  <c r="D148" i="83"/>
  <c r="E148" i="83"/>
  <c r="G148" i="83" s="1"/>
  <c r="D137" i="83"/>
  <c r="E137" i="83"/>
  <c r="G137" i="83" s="1"/>
  <c r="D135" i="83"/>
  <c r="E135" i="83"/>
  <c r="G135" i="83" s="1"/>
  <c r="D133" i="83"/>
  <c r="E133" i="83"/>
  <c r="G133" i="83" s="1"/>
  <c r="D131" i="83"/>
  <c r="E131" i="83"/>
  <c r="G131" i="83" s="1"/>
  <c r="D129" i="83"/>
  <c r="E129" i="83"/>
  <c r="G129" i="83" s="1"/>
  <c r="E126" i="83"/>
  <c r="G126" i="83" s="1"/>
  <c r="D126" i="83"/>
  <c r="E123" i="83"/>
  <c r="G123" i="83" s="1"/>
  <c r="D123" i="83"/>
  <c r="E121" i="83"/>
  <c r="G121" i="83" s="1"/>
  <c r="D121" i="83"/>
  <c r="E116" i="83"/>
  <c r="G116" i="83" s="1"/>
  <c r="D116" i="83"/>
  <c r="E98" i="83"/>
  <c r="G98" i="83" s="1"/>
  <c r="D98" i="83"/>
  <c r="D91" i="83"/>
  <c r="E91" i="83"/>
  <c r="G91" i="83" s="1"/>
  <c r="D89" i="83"/>
  <c r="E89" i="83"/>
  <c r="G89" i="83" s="1"/>
  <c r="D87" i="83"/>
  <c r="E87" i="83"/>
  <c r="G87" i="83" s="1"/>
  <c r="D78" i="83"/>
  <c r="E78" i="83"/>
  <c r="G78" i="83" s="1"/>
  <c r="E75" i="83"/>
  <c r="G75" i="83" s="1"/>
  <c r="D75" i="83"/>
  <c r="E73" i="83"/>
  <c r="G73" i="83" s="1"/>
  <c r="D73" i="83"/>
  <c r="D71" i="83"/>
  <c r="E71" i="83"/>
  <c r="G71" i="83" s="1"/>
  <c r="E68" i="83"/>
  <c r="G68" i="83" s="1"/>
  <c r="D68" i="83"/>
  <c r="D64" i="83"/>
  <c r="E64" i="83"/>
  <c r="G64" i="83" s="1"/>
  <c r="D55" i="83"/>
  <c r="E55" i="83"/>
  <c r="G55" i="83" s="1"/>
  <c r="D44" i="83"/>
  <c r="E44" i="83"/>
  <c r="G44" i="83" s="1"/>
  <c r="D33" i="83"/>
  <c r="E33" i="83"/>
  <c r="G33" i="83" s="1"/>
  <c r="D30" i="83"/>
  <c r="E30" i="83"/>
  <c r="G30" i="83" s="1"/>
  <c r="D27" i="83"/>
  <c r="E27" i="83"/>
  <c r="G27" i="83" s="1"/>
  <c r="E21" i="83"/>
  <c r="G21" i="83" s="1"/>
  <c r="D21" i="83"/>
  <c r="O409" i="93"/>
  <c r="P409" i="93"/>
  <c r="D157" i="83"/>
  <c r="E157" i="83"/>
  <c r="G157" i="83" s="1"/>
  <c r="E141" i="83"/>
  <c r="G141" i="83" s="1"/>
  <c r="D141" i="83"/>
  <c r="D139" i="83"/>
  <c r="E139" i="83"/>
  <c r="G139" i="83" s="1"/>
  <c r="D118" i="83"/>
  <c r="E118" i="83"/>
  <c r="G118" i="83" s="1"/>
  <c r="E111" i="83"/>
  <c r="G111" i="83" s="1"/>
  <c r="D111" i="83"/>
  <c r="D105" i="83"/>
  <c r="E105" i="83"/>
  <c r="G105" i="83" s="1"/>
  <c r="E100" i="83"/>
  <c r="G100" i="83" s="1"/>
  <c r="D100" i="83"/>
  <c r="D93" i="83"/>
  <c r="E93" i="83"/>
  <c r="G93" i="83" s="1"/>
  <c r="D82" i="83"/>
  <c r="E82" i="83"/>
  <c r="G82" i="83" s="1"/>
  <c r="D80" i="83"/>
  <c r="E80" i="83"/>
  <c r="G80" i="83" s="1"/>
  <c r="D70" i="83"/>
  <c r="E70" i="83"/>
  <c r="G70" i="83" s="1"/>
  <c r="E63" i="83"/>
  <c r="G63" i="83" s="1"/>
  <c r="D63" i="83"/>
  <c r="D61" i="83"/>
  <c r="E61" i="83"/>
  <c r="G61" i="83" s="1"/>
  <c r="E57" i="83"/>
  <c r="G57" i="83" s="1"/>
  <c r="D57" i="83"/>
  <c r="D51" i="83"/>
  <c r="E51" i="83"/>
  <c r="G51" i="83" s="1"/>
  <c r="D49" i="83"/>
  <c r="E49" i="83"/>
  <c r="G49" i="83" s="1"/>
  <c r="D46" i="83"/>
  <c r="E46" i="83"/>
  <c r="G46" i="83" s="1"/>
  <c r="D39" i="83"/>
  <c r="E39" i="83"/>
  <c r="G39" i="83" s="1"/>
  <c r="E36" i="83"/>
  <c r="G36" i="83" s="1"/>
  <c r="D36" i="83"/>
  <c r="D212" i="83"/>
  <c r="E210" i="83"/>
  <c r="G210" i="83" s="1"/>
  <c r="E165" i="83"/>
  <c r="G165" i="83" s="1"/>
  <c r="D165" i="83"/>
  <c r="D163" i="83"/>
  <c r="E163" i="83"/>
  <c r="G163" i="83" s="1"/>
  <c r="D161" i="83"/>
  <c r="E161" i="83"/>
  <c r="G161" i="83" s="1"/>
  <c r="E155" i="83"/>
  <c r="G155" i="83" s="1"/>
  <c r="D155" i="83"/>
  <c r="E152" i="83"/>
  <c r="G152" i="83" s="1"/>
  <c r="D152" i="83"/>
  <c r="D143" i="83"/>
  <c r="E143" i="83"/>
  <c r="G143" i="83" s="1"/>
  <c r="D128" i="83"/>
  <c r="E128" i="83"/>
  <c r="G128" i="83" s="1"/>
  <c r="E120" i="83"/>
  <c r="G120" i="83" s="1"/>
  <c r="D120" i="83"/>
  <c r="D113" i="83"/>
  <c r="E113" i="83"/>
  <c r="G113" i="83" s="1"/>
  <c r="D109" i="83"/>
  <c r="E109" i="83"/>
  <c r="G109" i="83" s="1"/>
  <c r="E103" i="83"/>
  <c r="G103" i="83" s="1"/>
  <c r="D103" i="83"/>
  <c r="D97" i="83"/>
  <c r="E97" i="83"/>
  <c r="G97" i="83" s="1"/>
  <c r="D95" i="83"/>
  <c r="E95" i="83"/>
  <c r="G95" i="83" s="1"/>
  <c r="D84" i="83"/>
  <c r="E84" i="83"/>
  <c r="G84" i="83" s="1"/>
  <c r="D67" i="83"/>
  <c r="E67" i="83"/>
  <c r="G67" i="83" s="1"/>
  <c r="D54" i="83"/>
  <c r="E54" i="83"/>
  <c r="G54" i="83" s="1"/>
  <c r="D43" i="83"/>
  <c r="E43" i="83"/>
  <c r="G43" i="83" s="1"/>
  <c r="D41" i="83"/>
  <c r="E41" i="83"/>
  <c r="G41" i="83" s="1"/>
  <c r="D32" i="83"/>
  <c r="E32" i="83"/>
  <c r="G32" i="83" s="1"/>
  <c r="D29" i="83"/>
  <c r="E29" i="83"/>
  <c r="G29" i="83" s="1"/>
  <c r="D26" i="83"/>
  <c r="E26" i="83"/>
  <c r="G26" i="83" s="1"/>
  <c r="D23" i="83"/>
  <c r="E23" i="83"/>
  <c r="G23" i="83" s="1"/>
  <c r="D20" i="83"/>
  <c r="E20" i="83"/>
  <c r="G20" i="83" s="1"/>
  <c r="D199" i="83"/>
  <c r="D188" i="83"/>
  <c r="E150" i="83"/>
  <c r="G150" i="83" s="1"/>
  <c r="D150" i="83"/>
  <c r="D147" i="83"/>
  <c r="E147" i="83"/>
  <c r="G147" i="83" s="1"/>
  <c r="D145" i="83"/>
  <c r="E145" i="83"/>
  <c r="G145" i="83" s="1"/>
  <c r="D136" i="83"/>
  <c r="E136" i="83"/>
  <c r="G136" i="83" s="1"/>
  <c r="D134" i="83"/>
  <c r="E134" i="83"/>
  <c r="G134" i="83" s="1"/>
  <c r="E132" i="83"/>
  <c r="G132" i="83" s="1"/>
  <c r="D132" i="83"/>
  <c r="D130" i="83"/>
  <c r="E130" i="83"/>
  <c r="G130" i="83" s="1"/>
  <c r="D125" i="83"/>
  <c r="E125" i="83"/>
  <c r="G125" i="83" s="1"/>
  <c r="D122" i="83"/>
  <c r="E122" i="83"/>
  <c r="G122" i="83" s="1"/>
  <c r="D117" i="83"/>
  <c r="E117" i="83"/>
  <c r="G117" i="83" s="1"/>
  <c r="D115" i="83"/>
  <c r="E115" i="83"/>
  <c r="G115" i="83" s="1"/>
  <c r="D107" i="83"/>
  <c r="E107" i="83"/>
  <c r="G107" i="83" s="1"/>
  <c r="D102" i="83"/>
  <c r="E102" i="83"/>
  <c r="G102" i="83" s="1"/>
  <c r="D90" i="83"/>
  <c r="E90" i="83"/>
  <c r="G90" i="83" s="1"/>
  <c r="D88" i="83"/>
  <c r="E88" i="83"/>
  <c r="G88" i="83" s="1"/>
  <c r="E86" i="83"/>
  <c r="G86" i="83" s="1"/>
  <c r="D86" i="83"/>
  <c r="D79" i="83"/>
  <c r="E79" i="83"/>
  <c r="G79" i="83" s="1"/>
  <c r="E77" i="83"/>
  <c r="G77" i="83" s="1"/>
  <c r="D77" i="83"/>
  <c r="E74" i="83"/>
  <c r="G74" i="83" s="1"/>
  <c r="D74" i="83"/>
  <c r="D72" i="83"/>
  <c r="E72" i="83"/>
  <c r="G72" i="83" s="1"/>
  <c r="D69" i="83"/>
  <c r="E69" i="83"/>
  <c r="G69" i="83" s="1"/>
  <c r="E66" i="83"/>
  <c r="G66" i="83" s="1"/>
  <c r="D66" i="83"/>
  <c r="D60" i="83"/>
  <c r="E60" i="83"/>
  <c r="G60" i="83" s="1"/>
  <c r="J56" i="83"/>
  <c r="A56" i="83" s="1"/>
  <c r="U129" i="93"/>
  <c r="U169" i="93"/>
  <c r="J151" i="83"/>
  <c r="A151" i="83" s="1"/>
  <c r="R114" i="93"/>
  <c r="J114" i="83"/>
  <c r="A114" i="83" s="1"/>
  <c r="D2" i="93"/>
  <c r="R33" i="93"/>
  <c r="J33" i="83"/>
  <c r="A33" i="83" s="1"/>
  <c r="AB237" i="83"/>
  <c r="A227" i="83"/>
  <c r="A219" i="83"/>
  <c r="A167" i="83"/>
  <c r="R133" i="93"/>
  <c r="J133" i="83"/>
  <c r="A133" i="83" s="1"/>
  <c r="J123" i="83"/>
  <c r="A123" i="83" s="1"/>
  <c r="R98" i="93"/>
  <c r="J98" i="83"/>
  <c r="A98" i="83" s="1"/>
  <c r="D244" i="93"/>
  <c r="A233" i="83"/>
  <c r="AB230" i="83"/>
  <c r="J139" i="83"/>
  <c r="A139" i="83" s="1"/>
  <c r="R63" i="93"/>
  <c r="J63" i="83"/>
  <c r="A63" i="83" s="1"/>
  <c r="J40" i="83"/>
  <c r="A40" i="83" s="1"/>
  <c r="U121" i="93"/>
  <c r="D240" i="93"/>
  <c r="A269" i="83"/>
  <c r="AB248" i="83"/>
  <c r="AB231" i="83"/>
  <c r="A179" i="83"/>
  <c r="J161" i="83"/>
  <c r="A161" i="83" s="1"/>
  <c r="R43" i="93"/>
  <c r="J43" i="83"/>
  <c r="AB282" i="83"/>
  <c r="A251" i="83"/>
  <c r="AB226" i="83"/>
  <c r="A202" i="83"/>
  <c r="R77" i="93"/>
  <c r="J77" i="83"/>
  <c r="A77" i="83" s="1"/>
  <c r="D35" i="93"/>
  <c r="A115" i="83"/>
  <c r="AA9" i="73"/>
  <c r="C15" i="93"/>
  <c r="U23" i="93"/>
  <c r="D15" i="93"/>
  <c r="A145" i="83"/>
  <c r="A127" i="83"/>
  <c r="U26" i="93"/>
  <c r="A49" i="83"/>
  <c r="A121" i="83"/>
  <c r="A103" i="83"/>
  <c r="U145" i="93"/>
  <c r="A112" i="83"/>
  <c r="A71" i="83"/>
  <c r="C56" i="93"/>
  <c r="D48" i="93"/>
  <c r="C48" i="93"/>
  <c r="U108" i="93"/>
  <c r="U139" i="93"/>
  <c r="C103" i="93"/>
  <c r="C75" i="93"/>
  <c r="U87" i="93"/>
  <c r="U41" i="93"/>
  <c r="C129" i="93"/>
  <c r="D103" i="93"/>
  <c r="C17" i="93"/>
  <c r="U93" i="93"/>
  <c r="U140" i="93"/>
  <c r="Q176" i="83"/>
  <c r="A149" i="83"/>
  <c r="A85" i="83"/>
  <c r="A67" i="83"/>
  <c r="U74" i="93"/>
  <c r="A142" i="83"/>
  <c r="D64" i="93"/>
  <c r="C14" i="93"/>
  <c r="V39" i="93"/>
  <c r="AC39" i="83" s="1"/>
  <c r="Q3" i="93"/>
  <c r="J3" i="83" s="1"/>
  <c r="A3" i="83" s="1"/>
  <c r="C110" i="93"/>
  <c r="C8" i="93"/>
  <c r="D14" i="93"/>
  <c r="Q20" i="93"/>
  <c r="C3" i="93"/>
  <c r="U117" i="93"/>
  <c r="U133" i="93"/>
  <c r="D227" i="93"/>
  <c r="AB256" i="83"/>
  <c r="A180" i="83"/>
  <c r="A172" i="83"/>
  <c r="A130" i="83"/>
  <c r="D10" i="93"/>
  <c r="C118" i="93"/>
  <c r="D3" i="93"/>
  <c r="C24" i="93"/>
  <c r="C20" i="93"/>
  <c r="V20" i="93"/>
  <c r="AC20" i="83" s="1"/>
  <c r="D39" i="93"/>
  <c r="U90" i="93"/>
  <c r="U84" i="93"/>
  <c r="U69" i="93"/>
  <c r="A16" i="83"/>
  <c r="D262" i="93"/>
  <c r="D294" i="93"/>
  <c r="AB275" i="83"/>
  <c r="A272" i="83"/>
  <c r="AB245" i="83"/>
  <c r="A124" i="83"/>
  <c r="A94" i="83"/>
  <c r="AB288" i="83"/>
  <c r="D94" i="93"/>
  <c r="D8" i="93"/>
  <c r="S3" i="93"/>
  <c r="K3" i="83" s="1"/>
  <c r="U116" i="93"/>
  <c r="U125" i="93"/>
  <c r="U132" i="93"/>
  <c r="AB289" i="83"/>
  <c r="Q14" i="93"/>
  <c r="J14" i="83" s="1"/>
  <c r="A14" i="83" s="1"/>
  <c r="AB276" i="83"/>
  <c r="A215" i="83"/>
  <c r="A199" i="83"/>
  <c r="A160" i="83"/>
  <c r="A118" i="83"/>
  <c r="A106" i="83"/>
  <c r="A70" i="83"/>
  <c r="AB287" i="83"/>
  <c r="U39" i="93"/>
  <c r="I14" i="93" a="1"/>
  <c r="I14" i="93" s="1"/>
  <c r="O428" i="93"/>
  <c r="P422" i="93"/>
  <c r="O421" i="93"/>
  <c r="P417" i="93"/>
  <c r="O412" i="93"/>
  <c r="P423" i="93"/>
  <c r="O422" i="93"/>
  <c r="P418" i="93"/>
  <c r="P413" i="93"/>
  <c r="P408" i="93"/>
  <c r="P407" i="93"/>
  <c r="P426" i="93"/>
  <c r="O420" i="93"/>
  <c r="O415" i="93"/>
  <c r="P411" i="93"/>
  <c r="O404" i="93"/>
  <c r="O427" i="93"/>
  <c r="O417" i="93"/>
  <c r="P406" i="93"/>
  <c r="P405" i="93"/>
  <c r="P428" i="93"/>
  <c r="O425" i="93"/>
  <c r="O416" i="93"/>
  <c r="P424" i="93"/>
  <c r="O423" i="93"/>
  <c r="P419" i="93"/>
  <c r="O418" i="93"/>
  <c r="P414" i="93"/>
  <c r="O413" i="93"/>
  <c r="O408" i="93"/>
  <c r="O407" i="93"/>
  <c r="O406" i="93"/>
  <c r="P427" i="93"/>
  <c r="P425" i="93"/>
  <c r="P412" i="93"/>
  <c r="O411" i="93"/>
  <c r="O405" i="93"/>
  <c r="O424" i="93"/>
  <c r="P420" i="93"/>
  <c r="O419" i="93"/>
  <c r="P415" i="93"/>
  <c r="O414" i="93"/>
  <c r="P410" i="93"/>
  <c r="P404" i="93"/>
  <c r="P416" i="93"/>
  <c r="O410" i="93"/>
  <c r="O426" i="93"/>
  <c r="P421" i="93"/>
  <c r="U187" i="93"/>
  <c r="U36" i="93"/>
  <c r="AF14" i="83"/>
  <c r="U177" i="93"/>
  <c r="U167" i="93"/>
  <c r="Q15" i="93"/>
  <c r="J15" i="83" s="1"/>
  <c r="A15" i="83" s="1"/>
  <c r="U182" i="93"/>
  <c r="U78" i="93"/>
  <c r="U159" i="93"/>
  <c r="U221" i="93"/>
  <c r="U198" i="93"/>
  <c r="U164" i="93"/>
  <c r="U122" i="93"/>
  <c r="U183" i="93"/>
  <c r="A181" i="83"/>
  <c r="C7" i="93"/>
  <c r="U21" i="93"/>
  <c r="U28" i="93"/>
  <c r="U220" i="93"/>
  <c r="U190" i="93"/>
  <c r="C239" i="93"/>
  <c r="A76" i="83"/>
  <c r="A52" i="83"/>
  <c r="AA62" i="73"/>
  <c r="X62" i="73" s="1"/>
  <c r="A58" i="83"/>
  <c r="A64" i="83"/>
  <c r="AA15" i="73"/>
  <c r="Q30" i="93"/>
  <c r="AA50" i="73"/>
  <c r="C42" i="93"/>
  <c r="I163" i="93" a="1"/>
  <c r="I163" i="93" s="1"/>
  <c r="I157" i="93" a="1"/>
  <c r="I157" i="93" s="1"/>
  <c r="I151" i="93" a="1"/>
  <c r="I151" i="93" s="1"/>
  <c r="I145" i="93" a="1"/>
  <c r="I145" i="93" s="1"/>
  <c r="I139" i="93" a="1"/>
  <c r="I139" i="93" s="1"/>
  <c r="I133" i="93" a="1"/>
  <c r="I133" i="93" s="1"/>
  <c r="I127" i="93" a="1"/>
  <c r="I127" i="93" s="1"/>
  <c r="I121" i="93" a="1"/>
  <c r="I121" i="93" s="1"/>
  <c r="I115" i="93" a="1"/>
  <c r="I115" i="93" s="1"/>
  <c r="I109" i="93" a="1"/>
  <c r="I109" i="93" s="1"/>
  <c r="I103" i="93" a="1"/>
  <c r="I103" i="93" s="1"/>
  <c r="I97" i="93" a="1"/>
  <c r="I97" i="93" s="1"/>
  <c r="I91" i="93" a="1"/>
  <c r="I91" i="93" s="1"/>
  <c r="I85" i="93" a="1"/>
  <c r="I85" i="93" s="1"/>
  <c r="I79" i="93" a="1"/>
  <c r="I79" i="93" s="1"/>
  <c r="I73" i="93" a="1"/>
  <c r="I73" i="93" s="1"/>
  <c r="I67" i="93" a="1"/>
  <c r="I67" i="93" s="1"/>
  <c r="I61" i="93" a="1"/>
  <c r="I61" i="93" s="1"/>
  <c r="I55" i="93" a="1"/>
  <c r="I55" i="93" s="1"/>
  <c r="I49" i="93" a="1"/>
  <c r="I49" i="93" s="1"/>
  <c r="I43" i="93" a="1"/>
  <c r="I43" i="93" s="1"/>
  <c r="I37" i="93" a="1"/>
  <c r="I37" i="93" s="1"/>
  <c r="I31" i="93" a="1"/>
  <c r="I31" i="93" s="1"/>
  <c r="I29" i="93" a="1"/>
  <c r="I29" i="93" s="1"/>
  <c r="I24" i="93" a="1"/>
  <c r="I24" i="93" s="1"/>
  <c r="I18" i="93" a="1"/>
  <c r="I18" i="93" s="1"/>
  <c r="I13" i="93" a="1"/>
  <c r="I13" i="93" s="1"/>
  <c r="I8" i="93" a="1"/>
  <c r="I8" i="93" s="1"/>
  <c r="I5" i="93" a="1"/>
  <c r="I5" i="93" s="1"/>
  <c r="U131" i="93"/>
  <c r="U171" i="93"/>
  <c r="U162" i="93"/>
  <c r="C252" i="93"/>
  <c r="AB293" i="83"/>
  <c r="C12" i="93"/>
  <c r="C50" i="93"/>
  <c r="C27" i="93"/>
  <c r="I167" i="93" a="1"/>
  <c r="I167" i="93" s="1"/>
  <c r="I161" i="93" a="1"/>
  <c r="I161" i="93" s="1"/>
  <c r="I155" i="93" a="1"/>
  <c r="I155" i="93" s="1"/>
  <c r="I149" i="93" a="1"/>
  <c r="I149" i="93" s="1"/>
  <c r="I143" i="93" a="1"/>
  <c r="I143" i="93" s="1"/>
  <c r="I137" i="93" a="1"/>
  <c r="I137" i="93" s="1"/>
  <c r="I131" i="93" a="1"/>
  <c r="I131" i="93" s="1"/>
  <c r="I125" i="93" a="1"/>
  <c r="I125" i="93" s="1"/>
  <c r="I119" i="93" a="1"/>
  <c r="I119" i="93" s="1"/>
  <c r="I113" i="93" a="1"/>
  <c r="I113" i="93" s="1"/>
  <c r="I107" i="93" a="1"/>
  <c r="I107" i="93" s="1"/>
  <c r="I101" i="93" a="1"/>
  <c r="I101" i="93" s="1"/>
  <c r="I95" i="93" a="1"/>
  <c r="I95" i="93" s="1"/>
  <c r="I89" i="93" a="1"/>
  <c r="I89" i="93" s="1"/>
  <c r="I83" i="93" a="1"/>
  <c r="I83" i="93" s="1"/>
  <c r="I77" i="93" a="1"/>
  <c r="I77" i="93" s="1"/>
  <c r="I71" i="93" a="1"/>
  <c r="I71" i="93" s="1"/>
  <c r="I65" i="93" a="1"/>
  <c r="I65" i="93" s="1"/>
  <c r="I59" i="93" a="1"/>
  <c r="I59" i="93" s="1"/>
  <c r="I53" i="93" a="1"/>
  <c r="I53" i="93" s="1"/>
  <c r="I47" i="93" a="1"/>
  <c r="I47" i="93" s="1"/>
  <c r="I41" i="93" a="1"/>
  <c r="I41" i="93" s="1"/>
  <c r="I35" i="93" a="1"/>
  <c r="I35" i="93" s="1"/>
  <c r="I17" i="93" a="1"/>
  <c r="I17" i="93" s="1"/>
  <c r="I11" i="93" a="1"/>
  <c r="I11" i="93" s="1"/>
  <c r="I7" i="93" a="1"/>
  <c r="I7" i="93" s="1"/>
  <c r="I4" i="93" a="1"/>
  <c r="I4" i="93" s="1"/>
  <c r="U43" i="93"/>
  <c r="U56" i="93"/>
  <c r="A6" i="83"/>
  <c r="U155" i="93"/>
  <c r="U213" i="93"/>
  <c r="D266" i="93"/>
  <c r="D237" i="93"/>
  <c r="AB261" i="83"/>
  <c r="A188" i="83"/>
  <c r="AA73" i="73"/>
  <c r="X73" i="73" s="1"/>
  <c r="I166" i="93" a="1"/>
  <c r="I166" i="93" s="1"/>
  <c r="I142" i="93" a="1"/>
  <c r="I142" i="93" s="1"/>
  <c r="I124" i="93" a="1"/>
  <c r="I124" i="93" s="1"/>
  <c r="I94" i="93" a="1"/>
  <c r="I94" i="93" s="1"/>
  <c r="I70" i="93" a="1"/>
  <c r="I70" i="93" s="1"/>
  <c r="I40" i="93" a="1"/>
  <c r="I40" i="93" s="1"/>
  <c r="I10" i="93" a="1"/>
  <c r="I10" i="93" s="1"/>
  <c r="U130" i="93"/>
  <c r="D233" i="93"/>
  <c r="AB262" i="83"/>
  <c r="A223" i="83"/>
  <c r="A217" i="83"/>
  <c r="I160" i="93" a="1"/>
  <c r="I160" i="93" s="1"/>
  <c r="I148" i="93" a="1"/>
  <c r="I148" i="93" s="1"/>
  <c r="I130" i="93" a="1"/>
  <c r="I130" i="93" s="1"/>
  <c r="I112" i="93" a="1"/>
  <c r="I112" i="93" s="1"/>
  <c r="I106" i="93" a="1"/>
  <c r="I106" i="93" s="1"/>
  <c r="I88" i="93" a="1"/>
  <c r="I88" i="93" s="1"/>
  <c r="I76" i="93" a="1"/>
  <c r="I76" i="93" s="1"/>
  <c r="I58" i="93" a="1"/>
  <c r="I58" i="93" s="1"/>
  <c r="I46" i="93" a="1"/>
  <c r="I46" i="93" s="1"/>
  <c r="I22" i="93" a="1"/>
  <c r="I22" i="93" s="1"/>
  <c r="I21" i="93" a="1"/>
  <c r="I21" i="93" s="1"/>
  <c r="C284" i="93"/>
  <c r="I6" i="93" a="1"/>
  <c r="I6" i="93" s="1"/>
  <c r="I3" i="93" a="1"/>
  <c r="I3" i="93" s="1"/>
  <c r="U46" i="93"/>
  <c r="C30" i="93"/>
  <c r="D50" i="93"/>
  <c r="I165" i="93" a="1"/>
  <c r="I165" i="93" s="1"/>
  <c r="I159" i="93" a="1"/>
  <c r="I159" i="93" s="1"/>
  <c r="I153" i="93" a="1"/>
  <c r="I153" i="93" s="1"/>
  <c r="I147" i="93" a="1"/>
  <c r="I147" i="93" s="1"/>
  <c r="I141" i="93" a="1"/>
  <c r="I141" i="93" s="1"/>
  <c r="I135" i="93" a="1"/>
  <c r="I135" i="93" s="1"/>
  <c r="I129" i="93" a="1"/>
  <c r="I129" i="93" s="1"/>
  <c r="I123" i="93" a="1"/>
  <c r="I123" i="93" s="1"/>
  <c r="I117" i="93" a="1"/>
  <c r="I117" i="93" s="1"/>
  <c r="I111" i="93" a="1"/>
  <c r="I111" i="93" s="1"/>
  <c r="I105" i="93" a="1"/>
  <c r="I105" i="93" s="1"/>
  <c r="I99" i="93" a="1"/>
  <c r="I99" i="93" s="1"/>
  <c r="I93" i="93" a="1"/>
  <c r="I93" i="93" s="1"/>
  <c r="I87" i="93" a="1"/>
  <c r="I87" i="93" s="1"/>
  <c r="I81" i="93" a="1"/>
  <c r="I81" i="93" s="1"/>
  <c r="I75" i="93" a="1"/>
  <c r="I75" i="93" s="1"/>
  <c r="I69" i="93" a="1"/>
  <c r="I69" i="93" s="1"/>
  <c r="I63" i="93" a="1"/>
  <c r="I63" i="93" s="1"/>
  <c r="I57" i="93" a="1"/>
  <c r="I57" i="93" s="1"/>
  <c r="I51" i="93" a="1"/>
  <c r="I51" i="93" s="1"/>
  <c r="I45" i="93" a="1"/>
  <c r="I45" i="93" s="1"/>
  <c r="I39" i="93" a="1"/>
  <c r="I39" i="93" s="1"/>
  <c r="I33" i="93" a="1"/>
  <c r="I33" i="93" s="1"/>
  <c r="I26" i="93" a="1"/>
  <c r="I26" i="93" s="1"/>
  <c r="I20" i="93" a="1"/>
  <c r="I20" i="93" s="1"/>
  <c r="I16" i="93" a="1"/>
  <c r="I16" i="93" s="1"/>
  <c r="I9" i="93" a="1"/>
  <c r="I9" i="93" s="1"/>
  <c r="I2" i="93" a="1"/>
  <c r="I2" i="93" s="1"/>
  <c r="U95" i="93"/>
  <c r="U79" i="93"/>
  <c r="U216" i="93"/>
  <c r="A65" i="83"/>
  <c r="V30" i="93"/>
  <c r="AC30" i="83" s="1"/>
  <c r="I154" i="93" a="1"/>
  <c r="I154" i="93" s="1"/>
  <c r="I136" i="93" a="1"/>
  <c r="I136" i="93" s="1"/>
  <c r="I118" i="93" a="1"/>
  <c r="I118" i="93" s="1"/>
  <c r="I100" i="93" a="1"/>
  <c r="I100" i="93" s="1"/>
  <c r="I82" i="93" a="1"/>
  <c r="I82" i="93" s="1"/>
  <c r="I64" i="93" a="1"/>
  <c r="I64" i="93" s="1"/>
  <c r="I52" i="93" a="1"/>
  <c r="I52" i="93" s="1"/>
  <c r="I34" i="93" a="1"/>
  <c r="I34" i="93" s="1"/>
  <c r="I27" i="93" a="1"/>
  <c r="I27" i="93" s="1"/>
  <c r="D30" i="93"/>
  <c r="I164" i="93" a="1"/>
  <c r="I164" i="93" s="1"/>
  <c r="I158" i="93" a="1"/>
  <c r="I158" i="93" s="1"/>
  <c r="I152" i="93" a="1"/>
  <c r="I152" i="93" s="1"/>
  <c r="I146" i="93" a="1"/>
  <c r="I146" i="93" s="1"/>
  <c r="I140" i="93" a="1"/>
  <c r="I140" i="93" s="1"/>
  <c r="I134" i="93" a="1"/>
  <c r="I134" i="93" s="1"/>
  <c r="I128" i="93" a="1"/>
  <c r="I128" i="93" s="1"/>
  <c r="I122" i="93" a="1"/>
  <c r="I122" i="93" s="1"/>
  <c r="I116" i="93" a="1"/>
  <c r="I116" i="93" s="1"/>
  <c r="I110" i="93" a="1"/>
  <c r="I110" i="93" s="1"/>
  <c r="I104" i="93" a="1"/>
  <c r="I104" i="93" s="1"/>
  <c r="I98" i="93" a="1"/>
  <c r="I98" i="93" s="1"/>
  <c r="I92" i="93" a="1"/>
  <c r="I92" i="93" s="1"/>
  <c r="I86" i="93" a="1"/>
  <c r="I86" i="93" s="1"/>
  <c r="I80" i="93" a="1"/>
  <c r="I80" i="93" s="1"/>
  <c r="I74" i="93" a="1"/>
  <c r="I74" i="93" s="1"/>
  <c r="I68" i="93" a="1"/>
  <c r="I68" i="93" s="1"/>
  <c r="I62" i="93" a="1"/>
  <c r="I62" i="93" s="1"/>
  <c r="I56" i="93" a="1"/>
  <c r="I56" i="93" s="1"/>
  <c r="I50" i="93" a="1"/>
  <c r="I50" i="93" s="1"/>
  <c r="I44" i="93" a="1"/>
  <c r="I44" i="93" s="1"/>
  <c r="I38" i="93" a="1"/>
  <c r="I38" i="93" s="1"/>
  <c r="I32" i="93" a="1"/>
  <c r="I32" i="93" s="1"/>
  <c r="I28" i="93" a="1"/>
  <c r="I28" i="93" s="1"/>
  <c r="I25" i="93" a="1"/>
  <c r="I25" i="93" s="1"/>
  <c r="I19" i="93" a="1"/>
  <c r="I19" i="93" s="1"/>
  <c r="I15" i="93" a="1"/>
  <c r="I15" i="93" s="1"/>
  <c r="U105" i="93"/>
  <c r="U156" i="93"/>
  <c r="U217" i="93"/>
  <c r="U212" i="93"/>
  <c r="D253" i="93"/>
  <c r="AB263" i="83"/>
  <c r="AB260" i="83"/>
  <c r="AB247" i="83"/>
  <c r="A86" i="83"/>
  <c r="A44" i="83"/>
  <c r="A92" i="83"/>
  <c r="AB296" i="83"/>
  <c r="A80" i="83"/>
  <c r="A68" i="83"/>
  <c r="U222" i="93"/>
  <c r="V68" i="93"/>
  <c r="AC68" i="83" s="1"/>
  <c r="A59" i="83"/>
  <c r="A47" i="83"/>
  <c r="U209" i="93"/>
  <c r="U210" i="93"/>
  <c r="U148" i="93"/>
  <c r="U143" i="93"/>
  <c r="U152" i="93"/>
  <c r="U158" i="93"/>
  <c r="U195" i="93"/>
  <c r="U161" i="93"/>
  <c r="U218" i="93"/>
  <c r="U194" i="93"/>
  <c r="U201" i="93"/>
  <c r="U208" i="93"/>
  <c r="U191" i="93"/>
  <c r="U170" i="93"/>
  <c r="D218" i="83"/>
  <c r="V10" i="75"/>
  <c r="E7" i="83"/>
  <c r="G7" i="83" s="1"/>
  <c r="E198" i="83"/>
  <c r="G198" i="83" s="1"/>
  <c r="D192" i="83"/>
  <c r="D181" i="83"/>
  <c r="A291" i="83"/>
  <c r="D203" i="83"/>
  <c r="E177" i="83"/>
  <c r="G177" i="83" s="1"/>
  <c r="E170" i="83"/>
  <c r="G170" i="83" s="1"/>
  <c r="A288" i="83"/>
  <c r="D13" i="83"/>
  <c r="E206" i="83"/>
  <c r="G206" i="83" s="1"/>
  <c r="E202" i="83"/>
  <c r="G202" i="83" s="1"/>
  <c r="E201" i="83"/>
  <c r="G201" i="83" s="1"/>
  <c r="D189" i="83"/>
  <c r="U294" i="93"/>
  <c r="AA26" i="73"/>
  <c r="U166" i="93"/>
  <c r="U144" i="93"/>
  <c r="U141" i="93"/>
  <c r="U126" i="93"/>
  <c r="U165" i="93"/>
  <c r="U57" i="93"/>
  <c r="AA10" i="73"/>
  <c r="AF10" i="83"/>
  <c r="E172" i="83"/>
  <c r="G172" i="83" s="1"/>
  <c r="D172" i="83"/>
  <c r="U107" i="93"/>
  <c r="AB251" i="83"/>
  <c r="U251" i="93"/>
  <c r="U250" i="93"/>
  <c r="AB250" i="83"/>
  <c r="U244" i="93"/>
  <c r="AB244" i="83"/>
  <c r="U224" i="93"/>
  <c r="AB224" i="83"/>
  <c r="E15" i="83"/>
  <c r="G15" i="83" s="1"/>
  <c r="D15" i="83"/>
  <c r="AB192" i="83"/>
  <c r="U192" i="93"/>
  <c r="U157" i="93"/>
  <c r="U73" i="93"/>
  <c r="AB259" i="83"/>
  <c r="U259" i="93"/>
  <c r="U214" i="93"/>
  <c r="AD7" i="73"/>
  <c r="O162" i="93"/>
  <c r="O178" i="93"/>
  <c r="D209" i="83"/>
  <c r="E209" i="83"/>
  <c r="G209" i="83" s="1"/>
  <c r="D196" i="83"/>
  <c r="E196" i="83"/>
  <c r="G196" i="83" s="1"/>
  <c r="AB174" i="83"/>
  <c r="U174" i="93"/>
  <c r="AB173" i="83"/>
  <c r="U173" i="93"/>
  <c r="U110" i="93"/>
  <c r="U103" i="93"/>
  <c r="U62" i="93"/>
  <c r="U295" i="93"/>
  <c r="AB295" i="83"/>
  <c r="U274" i="93"/>
  <c r="AB274" i="83"/>
  <c r="V15" i="75"/>
  <c r="AA33" i="73"/>
  <c r="C13" i="93"/>
  <c r="D13" i="93"/>
  <c r="D224" i="83"/>
  <c r="E224" i="83"/>
  <c r="G224" i="83" s="1"/>
  <c r="E190" i="83"/>
  <c r="D190" i="83"/>
  <c r="AB178" i="83"/>
  <c r="U178" i="93"/>
  <c r="U151" i="93"/>
  <c r="U138" i="93"/>
  <c r="U136" i="93"/>
  <c r="U135" i="93"/>
  <c r="U113" i="93"/>
  <c r="U104" i="93"/>
  <c r="A120" i="83"/>
  <c r="A24" i="83"/>
  <c r="A18" i="83"/>
  <c r="AH12" i="83"/>
  <c r="A12" i="83"/>
  <c r="AH6" i="83"/>
  <c r="AA20" i="73"/>
  <c r="A298" i="83"/>
  <c r="F3" i="93"/>
  <c r="E3" i="93" s="1" a="1"/>
  <c r="E3" i="93" s="1"/>
  <c r="E2" i="93" a="1"/>
  <c r="E2" i="93" s="1"/>
  <c r="D214" i="83"/>
  <c r="D184" i="83"/>
  <c r="A72" i="83"/>
  <c r="E173" i="83"/>
  <c r="G173" i="83" s="1"/>
  <c r="A150" i="83"/>
  <c r="A108" i="83"/>
  <c r="A90" i="83"/>
  <c r="A66" i="83"/>
  <c r="D16" i="83"/>
  <c r="A262" i="83"/>
  <c r="A60" i="83"/>
  <c r="A48" i="83"/>
  <c r="A42" i="83"/>
  <c r="D8" i="83"/>
  <c r="U205" i="93"/>
  <c r="D200" i="83"/>
  <c r="E187" i="83"/>
  <c r="G187" i="83" s="1"/>
  <c r="G9" i="83"/>
  <c r="A280" i="83"/>
  <c r="A244" i="83"/>
  <c r="A168" i="83"/>
  <c r="A84" i="83"/>
  <c r="AF12" i="83"/>
  <c r="AF8" i="83"/>
  <c r="O164" i="93"/>
  <c r="O187" i="93"/>
  <c r="O190" i="93"/>
  <c r="P183" i="93"/>
  <c r="O192" i="93"/>
  <c r="AB48" i="73"/>
  <c r="AC48" i="73"/>
  <c r="Z48" i="73"/>
  <c r="AD48" i="73"/>
  <c r="AC30" i="73"/>
  <c r="Z30" i="73"/>
  <c r="AB30" i="73"/>
  <c r="AD30" i="73"/>
  <c r="Z18" i="73"/>
  <c r="AD18" i="73"/>
  <c r="AB18" i="73"/>
  <c r="AC18" i="73"/>
  <c r="P175" i="93"/>
  <c r="P170" i="93"/>
  <c r="P168" i="93"/>
  <c r="P167" i="93"/>
  <c r="O146" i="93"/>
  <c r="P181" i="93"/>
  <c r="P162" i="93"/>
  <c r="O174" i="93"/>
  <c r="O166" i="93"/>
  <c r="O120" i="93"/>
  <c r="O198" i="93"/>
  <c r="AB12" i="73"/>
  <c r="Z12" i="73"/>
  <c r="AC12" i="73"/>
  <c r="AD12" i="73"/>
  <c r="O172" i="93"/>
  <c r="P164" i="93"/>
  <c r="O175" i="93"/>
  <c r="P190" i="93"/>
  <c r="O171" i="93"/>
  <c r="O163" i="93"/>
  <c r="P178" i="93"/>
  <c r="O167" i="93"/>
  <c r="Z54" i="73"/>
  <c r="AD54" i="73"/>
  <c r="AB54" i="73"/>
  <c r="AC54" i="73"/>
  <c r="Z42" i="73"/>
  <c r="AD42" i="73"/>
  <c r="AB42" i="73"/>
  <c r="AC42" i="73"/>
  <c r="AB36" i="73"/>
  <c r="AC36" i="73"/>
  <c r="AD36" i="73"/>
  <c r="Z36" i="73"/>
  <c r="AB24" i="73"/>
  <c r="AC24" i="73"/>
  <c r="Z24" i="73"/>
  <c r="AD24" i="73"/>
  <c r="Z6" i="73"/>
  <c r="P32" i="93"/>
  <c r="O9" i="93"/>
  <c r="AD6" i="73"/>
  <c r="P47" i="93"/>
  <c r="P17" i="93"/>
  <c r="O13" i="93"/>
  <c r="O41" i="93"/>
  <c r="O44" i="93"/>
  <c r="P10" i="93"/>
  <c r="O29" i="93"/>
  <c r="AC6" i="73"/>
  <c r="O34" i="93"/>
  <c r="O7" i="93"/>
  <c r="P13" i="93"/>
  <c r="P41" i="93"/>
  <c r="AB6" i="73"/>
  <c r="O12" i="93"/>
  <c r="O38" i="93"/>
  <c r="P26" i="93"/>
  <c r="P29" i="93"/>
  <c r="P2" i="93"/>
  <c r="O185" i="93"/>
  <c r="O160" i="93"/>
  <c r="Q35" i="93"/>
  <c r="C25" i="93"/>
  <c r="D49" i="93"/>
  <c r="D38" i="93"/>
  <c r="C35" i="93"/>
  <c r="C166" i="93"/>
  <c r="Q25" i="93"/>
  <c r="V25" i="93"/>
  <c r="AC25" i="83" s="1"/>
  <c r="D31" i="93"/>
  <c r="C181" i="93"/>
  <c r="D114" i="93"/>
  <c r="C72" i="93"/>
  <c r="C61" i="93"/>
  <c r="V35" i="93"/>
  <c r="AC35" i="83" s="1"/>
  <c r="C114" i="93"/>
  <c r="V33" i="93"/>
  <c r="AC33" i="83" s="1"/>
  <c r="C158" i="93"/>
  <c r="C134" i="93"/>
  <c r="U19" i="93"/>
  <c r="C60" i="93"/>
  <c r="C31" i="93"/>
  <c r="V31" i="93"/>
  <c r="AC31" i="83" s="1"/>
  <c r="S31" i="93"/>
  <c r="K31" i="83" s="1"/>
  <c r="C154" i="93"/>
  <c r="Q31" i="93"/>
  <c r="Q26" i="93"/>
  <c r="C130" i="93"/>
  <c r="D108" i="93"/>
  <c r="D41" i="93"/>
  <c r="C51" i="93"/>
  <c r="C43" i="93"/>
  <c r="C33" i="93"/>
  <c r="V41" i="93"/>
  <c r="AC41" i="83" s="1"/>
  <c r="S26" i="93"/>
  <c r="K26" i="83" s="1"/>
  <c r="C290" i="93"/>
  <c r="C226" i="93"/>
  <c r="Q41" i="93"/>
  <c r="D76" i="93"/>
  <c r="D26" i="93"/>
  <c r="C41" i="93"/>
  <c r="D53" i="93"/>
  <c r="C26" i="93"/>
  <c r="V26" i="93"/>
  <c r="AC26" i="83" s="1"/>
  <c r="C247" i="93"/>
  <c r="S41" i="93"/>
  <c r="K41" i="83" s="1"/>
  <c r="C287" i="93"/>
  <c r="V51" i="93"/>
  <c r="AC51" i="83" s="1"/>
  <c r="D130" i="93"/>
  <c r="C108" i="93"/>
  <c r="D90" i="93"/>
  <c r="D51" i="93"/>
  <c r="D43" i="93"/>
  <c r="D33" i="93"/>
  <c r="C289" i="93"/>
  <c r="C79" i="93"/>
  <c r="D297" i="93"/>
  <c r="C117" i="93"/>
  <c r="Q36" i="93"/>
  <c r="C54" i="93"/>
  <c r="C28" i="93"/>
  <c r="Q45" i="93"/>
  <c r="D73" i="93"/>
  <c r="D231" i="93"/>
  <c r="D79" i="93"/>
  <c r="D226" i="93"/>
  <c r="V56" i="93"/>
  <c r="AC56" i="83" s="1"/>
  <c r="AA92" i="73"/>
  <c r="X92" i="73" s="1"/>
  <c r="AA94" i="73"/>
  <c r="X94" i="73" s="1"/>
  <c r="AA88" i="73"/>
  <c r="X88" i="73" s="1"/>
  <c r="AA89" i="73"/>
  <c r="X89" i="73" s="1"/>
  <c r="AA90" i="73"/>
  <c r="X90" i="73" s="1"/>
  <c r="AA91" i="73"/>
  <c r="X91" i="73" s="1"/>
  <c r="AA93" i="73"/>
  <c r="X93" i="73" s="1"/>
  <c r="Q21" i="93"/>
  <c r="C59" i="93"/>
  <c r="D25" i="93"/>
  <c r="D34" i="93"/>
  <c r="V43" i="93"/>
  <c r="AC43" i="83" s="1"/>
  <c r="V79" i="93"/>
  <c r="AC79" i="83" s="1"/>
  <c r="D85" i="93"/>
  <c r="D47" i="93"/>
  <c r="D32" i="93"/>
  <c r="D181" i="93"/>
  <c r="Q46" i="93"/>
  <c r="AF56" i="73"/>
  <c r="AE56" i="73"/>
  <c r="AB50" i="73"/>
  <c r="AF50" i="73"/>
  <c r="AE50" i="73"/>
  <c r="AF44" i="73"/>
  <c r="AE44" i="73"/>
  <c r="AF38" i="73"/>
  <c r="AE38" i="73"/>
  <c r="AC38" i="73"/>
  <c r="AF32" i="73"/>
  <c r="AE32" i="73"/>
  <c r="AF26" i="73"/>
  <c r="AE26" i="73"/>
  <c r="AF20" i="73"/>
  <c r="AE20" i="73"/>
  <c r="AD14" i="73"/>
  <c r="AF14" i="73"/>
  <c r="AE14" i="73"/>
  <c r="AF8" i="73"/>
  <c r="AE8" i="73"/>
  <c r="O48" i="93"/>
  <c r="P31" i="93"/>
  <c r="P22" i="93"/>
  <c r="AF57" i="73"/>
  <c r="AE57" i="73"/>
  <c r="AF51" i="73"/>
  <c r="AE51" i="73"/>
  <c r="AF45" i="73"/>
  <c r="AE45" i="73"/>
  <c r="AF39" i="73"/>
  <c r="AE39" i="73"/>
  <c r="AF33" i="73"/>
  <c r="AE33" i="73"/>
  <c r="AF27" i="73"/>
  <c r="AE27" i="73"/>
  <c r="AF21" i="73"/>
  <c r="AE21" i="73"/>
  <c r="Z15" i="73"/>
  <c r="AF15" i="73"/>
  <c r="AE15" i="73"/>
  <c r="AF9" i="73"/>
  <c r="AE9" i="73"/>
  <c r="AC55" i="73"/>
  <c r="AF55" i="73"/>
  <c r="AE55" i="73"/>
  <c r="AF49" i="73"/>
  <c r="AE49" i="73"/>
  <c r="AF43" i="73"/>
  <c r="AE43" i="73"/>
  <c r="AF37" i="73"/>
  <c r="AE37" i="73"/>
  <c r="AF31" i="73"/>
  <c r="AE31" i="73"/>
  <c r="AF25" i="73"/>
  <c r="AE25" i="73"/>
  <c r="AF19" i="73"/>
  <c r="AE19" i="73"/>
  <c r="AB13" i="73"/>
  <c r="AF13" i="73"/>
  <c r="AE13" i="73"/>
  <c r="AF7" i="73"/>
  <c r="AE7" i="73"/>
  <c r="AF54" i="73"/>
  <c r="AE54" i="73"/>
  <c r="AF48" i="73"/>
  <c r="AE48" i="73"/>
  <c r="AF42" i="73"/>
  <c r="AE42" i="73"/>
  <c r="AF36" i="73"/>
  <c r="AE36" i="73"/>
  <c r="AF30" i="73"/>
  <c r="AE30" i="73"/>
  <c r="AF24" i="73"/>
  <c r="AE24" i="73"/>
  <c r="AF18" i="73"/>
  <c r="AE18" i="73"/>
  <c r="AF12" i="73"/>
  <c r="AE12" i="73"/>
  <c r="AF6" i="73"/>
  <c r="AE6" i="73"/>
  <c r="AD59" i="73"/>
  <c r="AF59" i="73"/>
  <c r="AE59" i="73"/>
  <c r="Z53" i="73"/>
  <c r="AF53" i="73"/>
  <c r="AE53" i="73"/>
  <c r="AF47" i="73"/>
  <c r="AE47" i="73"/>
  <c r="Z41" i="73"/>
  <c r="AF41" i="73"/>
  <c r="AE41" i="73"/>
  <c r="AC35" i="73"/>
  <c r="AF35" i="73"/>
  <c r="AE35" i="73"/>
  <c r="Z29" i="73"/>
  <c r="AF29" i="73"/>
  <c r="AE29" i="73"/>
  <c r="Z23" i="73"/>
  <c r="AF23" i="73"/>
  <c r="AE23" i="73"/>
  <c r="AF17" i="73"/>
  <c r="AE17" i="73"/>
  <c r="AF11" i="73"/>
  <c r="AE11" i="73"/>
  <c r="AF5" i="73"/>
  <c r="AE5" i="73"/>
  <c r="Z58" i="73"/>
  <c r="AF58" i="73"/>
  <c r="AE58" i="73"/>
  <c r="AF52" i="73"/>
  <c r="AE52" i="73"/>
  <c r="Z46" i="73"/>
  <c r="AF46" i="73"/>
  <c r="AE46" i="73"/>
  <c r="AA40" i="73"/>
  <c r="AF40" i="73"/>
  <c r="AE40" i="73"/>
  <c r="AF34" i="73"/>
  <c r="AE34" i="73"/>
  <c r="Z28" i="73"/>
  <c r="AF28" i="73"/>
  <c r="AE28" i="73"/>
  <c r="Z22" i="73"/>
  <c r="AF22" i="73"/>
  <c r="AE22" i="73"/>
  <c r="AD16" i="73"/>
  <c r="AF16" i="73"/>
  <c r="AE16" i="73"/>
  <c r="AF10" i="73"/>
  <c r="AE10" i="73"/>
  <c r="AF4" i="73"/>
  <c r="AE4" i="73"/>
  <c r="AG2" i="83"/>
  <c r="Z11" i="73"/>
  <c r="V16" i="75"/>
  <c r="V9" i="75"/>
  <c r="D6" i="83"/>
  <c r="K178" i="93"/>
  <c r="Q177" i="83"/>
  <c r="U25" i="93"/>
  <c r="U40" i="93"/>
  <c r="V11" i="75"/>
  <c r="V17" i="75"/>
  <c r="D2" i="83"/>
  <c r="D14" i="83"/>
  <c r="D9" i="83"/>
  <c r="GL15" i="97"/>
  <c r="GU15" i="97" s="1"/>
  <c r="GN14" i="97"/>
  <c r="GW14" i="97" s="1"/>
  <c r="G5" i="93"/>
  <c r="M4" i="83"/>
  <c r="V12" i="75"/>
  <c r="D204" i="83"/>
  <c r="Q174" i="93"/>
  <c r="J174" i="83" s="1"/>
  <c r="A174" i="83" s="1"/>
  <c r="R174" i="93"/>
  <c r="V166" i="93"/>
  <c r="AC166" i="83" s="1"/>
  <c r="R166" i="93"/>
  <c r="Q136" i="93"/>
  <c r="R136" i="93"/>
  <c r="V122" i="93"/>
  <c r="AC122" i="83" s="1"/>
  <c r="R122" i="93"/>
  <c r="V91" i="93"/>
  <c r="AC91" i="83" s="1"/>
  <c r="R91" i="93"/>
  <c r="A226" i="83"/>
  <c r="E12" i="83"/>
  <c r="G12" i="83" s="1"/>
  <c r="D157" i="93"/>
  <c r="R157" i="93"/>
  <c r="Q140" i="93"/>
  <c r="R140" i="93"/>
  <c r="Q113" i="93"/>
  <c r="R113" i="93"/>
  <c r="D96" i="93"/>
  <c r="R96" i="93"/>
  <c r="Q54" i="93"/>
  <c r="AA87" i="73"/>
  <c r="X87" i="73" s="1"/>
  <c r="A285" i="83"/>
  <c r="R36" i="93"/>
  <c r="S36" i="93" s="1"/>
  <c r="K36" i="83" s="1"/>
  <c r="C21" i="93"/>
  <c r="R21" i="93"/>
  <c r="S21" i="93" s="1"/>
  <c r="K21" i="83" s="1"/>
  <c r="C210" i="93"/>
  <c r="R210" i="93"/>
  <c r="Q205" i="93"/>
  <c r="J205" i="83" s="1"/>
  <c r="A205" i="83" s="1"/>
  <c r="R205" i="93"/>
  <c r="E195" i="83"/>
  <c r="Q183" i="93"/>
  <c r="J183" i="83" s="1"/>
  <c r="A183" i="83" s="1"/>
  <c r="R183" i="93"/>
  <c r="V170" i="93"/>
  <c r="AC170" i="83" s="1"/>
  <c r="R170" i="93"/>
  <c r="A224" i="83"/>
  <c r="D211" i="83"/>
  <c r="D207" i="83"/>
  <c r="V187" i="93"/>
  <c r="AC187" i="83" s="1"/>
  <c r="R187" i="93"/>
  <c r="E166" i="83"/>
  <c r="G166" i="83" s="1"/>
  <c r="C144" i="93"/>
  <c r="R144" i="93"/>
  <c r="Q131" i="93"/>
  <c r="R131" i="93"/>
  <c r="Q117" i="93"/>
  <c r="R117" i="93"/>
  <c r="C69" i="93"/>
  <c r="R69" i="93"/>
  <c r="S69" i="93" s="1"/>
  <c r="K69" i="83" s="1"/>
  <c r="AG287" i="83"/>
  <c r="A292" i="83"/>
  <c r="A238" i="83"/>
  <c r="Q196" i="93"/>
  <c r="J196" i="83" s="1"/>
  <c r="A196" i="83" s="1"/>
  <c r="R196" i="93"/>
  <c r="V192" i="93"/>
  <c r="AC192" i="83" s="1"/>
  <c r="R192" i="93"/>
  <c r="Q162" i="93"/>
  <c r="R162" i="93"/>
  <c r="C152" i="93"/>
  <c r="R152" i="93"/>
  <c r="V105" i="93"/>
  <c r="AC105" i="83" s="1"/>
  <c r="R105" i="93"/>
  <c r="V100" i="93"/>
  <c r="AC100" i="83" s="1"/>
  <c r="R100" i="93"/>
  <c r="Q87" i="93"/>
  <c r="R87" i="93"/>
  <c r="Q74" i="93"/>
  <c r="R74" i="93"/>
  <c r="Q51" i="93"/>
  <c r="A17" i="83"/>
  <c r="U285" i="93"/>
  <c r="V201" i="93"/>
  <c r="AC201" i="83" s="1"/>
  <c r="R201" i="93"/>
  <c r="D148" i="93"/>
  <c r="R148" i="93"/>
  <c r="V109" i="93"/>
  <c r="AC109" i="83" s="1"/>
  <c r="R109" i="93"/>
  <c r="Q83" i="93"/>
  <c r="D62" i="93"/>
  <c r="R62" i="93"/>
  <c r="S62" i="93" s="1"/>
  <c r="K62" i="83" s="1"/>
  <c r="A43" i="83"/>
  <c r="GM14" i="97"/>
  <c r="GV14" i="97" s="1"/>
  <c r="P392" i="93"/>
  <c r="O392" i="93"/>
  <c r="P383" i="93"/>
  <c r="O358" i="93"/>
  <c r="P402" i="93"/>
  <c r="O384" i="93"/>
  <c r="P358" i="93"/>
  <c r="P384" i="93"/>
  <c r="O383" i="93"/>
  <c r="O402" i="93"/>
  <c r="P357" i="93"/>
  <c r="P376" i="93"/>
  <c r="O376" i="93"/>
  <c r="O357" i="93"/>
  <c r="P356" i="93"/>
  <c r="P365" i="93"/>
  <c r="P378" i="93"/>
  <c r="P379" i="93"/>
  <c r="P380" i="93"/>
  <c r="P381" i="93"/>
  <c r="O382" i="93"/>
  <c r="P387" i="93"/>
  <c r="P391" i="93"/>
  <c r="O393" i="93"/>
  <c r="O394" i="93"/>
  <c r="O395" i="93"/>
  <c r="P396" i="93"/>
  <c r="P398" i="93"/>
  <c r="O399" i="93"/>
  <c r="P400" i="93"/>
  <c r="O352" i="93"/>
  <c r="P403" i="93"/>
  <c r="O403" i="93"/>
  <c r="O371" i="93"/>
  <c r="O372" i="93"/>
  <c r="O375" i="93"/>
  <c r="P393" i="93"/>
  <c r="P394" i="93"/>
  <c r="P395" i="93"/>
  <c r="P399" i="93"/>
  <c r="O353" i="93"/>
  <c r="O359" i="93"/>
  <c r="O360" i="93"/>
  <c r="O363" i="93"/>
  <c r="O367" i="93"/>
  <c r="O368" i="93"/>
  <c r="O370" i="93"/>
  <c r="P371" i="93"/>
  <c r="P372" i="93"/>
  <c r="O374" i="93"/>
  <c r="P375" i="93"/>
  <c r="O385" i="93"/>
  <c r="O389" i="93"/>
  <c r="O390" i="93"/>
  <c r="O401" i="93"/>
  <c r="P353" i="93"/>
  <c r="O354" i="93"/>
  <c r="O355" i="93"/>
  <c r="P359" i="93"/>
  <c r="P360" i="93"/>
  <c r="O361" i="93"/>
  <c r="O362" i="93"/>
  <c r="P363" i="93"/>
  <c r="O364" i="93"/>
  <c r="O366" i="93"/>
  <c r="P367" i="93"/>
  <c r="P368" i="93"/>
  <c r="O369" i="93"/>
  <c r="P370" i="93"/>
  <c r="O373" i="93"/>
  <c r="P374" i="93"/>
  <c r="O377" i="93"/>
  <c r="P385" i="93"/>
  <c r="O386" i="93"/>
  <c r="O388" i="93"/>
  <c r="P389" i="93"/>
  <c r="P390" i="93"/>
  <c r="O397" i="93"/>
  <c r="P401" i="93"/>
  <c r="P354" i="93"/>
  <c r="P355" i="93"/>
  <c r="O356" i="93"/>
  <c r="P361" i="93"/>
  <c r="P362" i="93"/>
  <c r="P364" i="93"/>
  <c r="O365" i="93"/>
  <c r="P366" i="93"/>
  <c r="P369" i="93"/>
  <c r="P373" i="93"/>
  <c r="P377" i="93"/>
  <c r="O378" i="93"/>
  <c r="O379" i="93"/>
  <c r="O380" i="93"/>
  <c r="O381" i="93"/>
  <c r="P386" i="93"/>
  <c r="O387" i="93"/>
  <c r="P388" i="93"/>
  <c r="O391" i="93"/>
  <c r="O396" i="93"/>
  <c r="P397" i="93"/>
  <c r="O398" i="93"/>
  <c r="O400" i="93"/>
  <c r="P352" i="93"/>
  <c r="P382" i="93"/>
  <c r="P34" i="93"/>
  <c r="O31" i="93"/>
  <c r="O52" i="93"/>
  <c r="P28" i="93"/>
  <c r="Z55" i="73"/>
  <c r="AB55" i="73"/>
  <c r="Z49" i="73"/>
  <c r="AD49" i="73"/>
  <c r="AC49" i="73"/>
  <c r="Z43" i="73"/>
  <c r="AB43" i="73"/>
  <c r="AD43" i="73"/>
  <c r="Z37" i="73"/>
  <c r="AC37" i="73"/>
  <c r="Z31" i="73"/>
  <c r="AC31" i="73"/>
  <c r="Z25" i="73"/>
  <c r="AB25" i="73"/>
  <c r="AC25" i="73"/>
  <c r="Z19" i="73"/>
  <c r="AC19" i="73"/>
  <c r="AD19" i="73"/>
  <c r="Z13" i="73"/>
  <c r="AC13" i="73"/>
  <c r="AB7" i="73"/>
  <c r="P18" i="93"/>
  <c r="P39" i="93"/>
  <c r="P49" i="93"/>
  <c r="P12" i="93"/>
  <c r="P5" i="93"/>
  <c r="O16" i="93"/>
  <c r="P15" i="93"/>
  <c r="O21" i="93"/>
  <c r="O77" i="93"/>
  <c r="AC7" i="73"/>
  <c r="O47" i="93"/>
  <c r="P46" i="93"/>
  <c r="O15" i="93"/>
  <c r="P53" i="93"/>
  <c r="O6" i="93"/>
  <c r="AB49" i="73"/>
  <c r="AB37" i="73"/>
  <c r="AB31" i="73"/>
  <c r="AB19" i="73"/>
  <c r="AF191" i="83"/>
  <c r="AA57" i="73"/>
  <c r="Z57" i="73"/>
  <c r="AB57" i="73"/>
  <c r="AC51" i="73"/>
  <c r="AD51" i="73"/>
  <c r="Z51" i="73"/>
  <c r="AB45" i="73"/>
  <c r="Z45" i="73"/>
  <c r="AC45" i="73"/>
  <c r="AB39" i="73"/>
  <c r="AC39" i="73"/>
  <c r="AD39" i="73"/>
  <c r="AB33" i="73"/>
  <c r="Z33" i="73"/>
  <c r="AC33" i="73"/>
  <c r="AC27" i="73"/>
  <c r="AD27" i="73"/>
  <c r="AA27" i="73"/>
  <c r="Z21" i="73"/>
  <c r="AB21" i="73"/>
  <c r="AC21" i="73"/>
  <c r="AD21" i="73"/>
  <c r="AB15" i="73"/>
  <c r="AC15" i="73"/>
  <c r="AD15" i="73"/>
  <c r="P70" i="93"/>
  <c r="AB9" i="73"/>
  <c r="O19" i="93"/>
  <c r="O28" i="93"/>
  <c r="P27" i="93"/>
  <c r="O27" i="93"/>
  <c r="O2" i="93"/>
  <c r="P51" i="93"/>
  <c r="O42" i="93"/>
  <c r="O17" i="93"/>
  <c r="P21" i="93"/>
  <c r="P7" i="93"/>
  <c r="P54" i="93"/>
  <c r="AC9" i="73"/>
  <c r="O24" i="93"/>
  <c r="P23" i="93"/>
  <c r="P38" i="93"/>
  <c r="O4" i="93"/>
  <c r="O55" i="93"/>
  <c r="P11" i="93"/>
  <c r="O3" i="93"/>
  <c r="P3" i="93"/>
  <c r="Z9" i="73"/>
  <c r="AD9" i="73"/>
  <c r="P6" i="93"/>
  <c r="O5" i="93"/>
  <c r="O26" i="93"/>
  <c r="O32" i="93"/>
  <c r="P48" i="93"/>
  <c r="AD45" i="73"/>
  <c r="AB27" i="73"/>
  <c r="AD57" i="73"/>
  <c r="AB51" i="73"/>
  <c r="Z39" i="73"/>
  <c r="AC57" i="73"/>
  <c r="AD33" i="73"/>
  <c r="Z27" i="73"/>
  <c r="O204" i="93"/>
  <c r="AG181" i="83"/>
  <c r="AC59" i="73"/>
  <c r="AB35" i="73"/>
  <c r="AC11" i="73"/>
  <c r="Z18" i="75"/>
  <c r="P57" i="93"/>
  <c r="P95" i="93"/>
  <c r="P78" i="93"/>
  <c r="P86" i="93"/>
  <c r="Z47" i="73"/>
  <c r="O99" i="93"/>
  <c r="P116" i="93"/>
  <c r="O125" i="93"/>
  <c r="P130" i="93"/>
  <c r="O139" i="93"/>
  <c r="O156" i="93"/>
  <c r="O209" i="93"/>
  <c r="P200" i="93"/>
  <c r="P186" i="93"/>
  <c r="P177" i="93"/>
  <c r="P165" i="93"/>
  <c r="AG273" i="83"/>
  <c r="AF249" i="83"/>
  <c r="AF235" i="83"/>
  <c r="AB11" i="73"/>
  <c r="Z9" i="75"/>
  <c r="P56" i="93"/>
  <c r="O86" i="93"/>
  <c r="P68" i="93"/>
  <c r="Z5" i="73"/>
  <c r="Z40" i="73"/>
  <c r="P99" i="93"/>
  <c r="O112" i="93"/>
  <c r="P125" i="93"/>
  <c r="P139" i="93"/>
  <c r="O147" i="93"/>
  <c r="P156" i="93"/>
  <c r="P221" i="93"/>
  <c r="P213" i="93"/>
  <c r="P204" i="93"/>
  <c r="O200" i="93"/>
  <c r="O161" i="93"/>
  <c r="AG15" i="83"/>
  <c r="O73" i="93"/>
  <c r="P73" i="93"/>
  <c r="O90" i="93"/>
  <c r="O108" i="93"/>
  <c r="P112" i="93"/>
  <c r="O143" i="93"/>
  <c r="P147" i="93"/>
  <c r="O221" i="93"/>
  <c r="O213" i="93"/>
  <c r="AF269" i="83"/>
  <c r="AG235" i="83"/>
  <c r="O311" i="93"/>
  <c r="AB4" i="73"/>
  <c r="AD11" i="73"/>
  <c r="P61" i="93"/>
  <c r="O98" i="93"/>
  <c r="P90" i="93"/>
  <c r="O68" i="93"/>
  <c r="O116" i="93"/>
  <c r="P121" i="93"/>
  <c r="O130" i="93"/>
  <c r="P135" i="93"/>
  <c r="P209" i="93"/>
  <c r="O169" i="93"/>
  <c r="AG11" i="83"/>
  <c r="AF205" i="83"/>
  <c r="AF264" i="83"/>
  <c r="AF280" i="83"/>
  <c r="AG265" i="83"/>
  <c r="AF233" i="83"/>
  <c r="AF286" i="83"/>
  <c r="AF224" i="83"/>
  <c r="C203" i="93"/>
  <c r="D151" i="93"/>
  <c r="D276" i="93"/>
  <c r="C170" i="93"/>
  <c r="C223" i="93"/>
  <c r="D141" i="93"/>
  <c r="C276" i="93"/>
  <c r="C136" i="93"/>
  <c r="D271" i="93"/>
  <c r="D150" i="93"/>
  <c r="C174" i="93"/>
  <c r="D125" i="93"/>
  <c r="C246" i="93"/>
  <c r="AA80" i="73"/>
  <c r="X80" i="73" s="1"/>
  <c r="C125" i="93"/>
  <c r="D139" i="93"/>
  <c r="C137" i="93"/>
  <c r="C139" i="93"/>
  <c r="C249" i="93"/>
  <c r="A102" i="83"/>
  <c r="D143" i="93"/>
  <c r="C161" i="93"/>
  <c r="D174" i="93"/>
  <c r="D224" i="93"/>
  <c r="D275" i="93"/>
  <c r="D89" i="93"/>
  <c r="D170" i="93"/>
  <c r="D127" i="93"/>
  <c r="C83" i="93"/>
  <c r="C68" i="93"/>
  <c r="D140" i="93"/>
  <c r="C58" i="93"/>
  <c r="D156" i="93"/>
  <c r="C140" i="93"/>
  <c r="D102" i="93"/>
  <c r="D95" i="93"/>
  <c r="D147" i="93"/>
  <c r="C146" i="93"/>
  <c r="D116" i="93"/>
  <c r="D83" i="93"/>
  <c r="D67" i="93"/>
  <c r="D136" i="93"/>
  <c r="C116" i="93"/>
  <c r="D186" i="93"/>
  <c r="V96" i="93"/>
  <c r="AC96" i="83" s="1"/>
  <c r="Q82" i="93"/>
  <c r="Q73" i="93"/>
  <c r="A53" i="83"/>
  <c r="AA22" i="73"/>
  <c r="AA6" i="73"/>
  <c r="AA53" i="73"/>
  <c r="AA29" i="73"/>
  <c r="AA5" i="73"/>
  <c r="AA7" i="73"/>
  <c r="AA36" i="73"/>
  <c r="AA4" i="73"/>
  <c r="AA59" i="73"/>
  <c r="AA19" i="73"/>
  <c r="AA70" i="73"/>
  <c r="X70" i="73" s="1"/>
  <c r="AA75" i="73"/>
  <c r="X75" i="73" s="1"/>
  <c r="AA81" i="73"/>
  <c r="X81" i="73" s="1"/>
  <c r="C196" i="93"/>
  <c r="AA54" i="73"/>
  <c r="AA37" i="73"/>
  <c r="AA13" i="73"/>
  <c r="AA23" i="73"/>
  <c r="AA52" i="73"/>
  <c r="AA48" i="73"/>
  <c r="AA35" i="73"/>
  <c r="AA65" i="73"/>
  <c r="X65" i="73" s="1"/>
  <c r="AA74" i="73"/>
  <c r="X74" i="73" s="1"/>
  <c r="C156" i="93"/>
  <c r="C283" i="93"/>
  <c r="D192" i="93"/>
  <c r="D182" i="93"/>
  <c r="AA58" i="73"/>
  <c r="AA41" i="73"/>
  <c r="AA17" i="73"/>
  <c r="AA31" i="73"/>
  <c r="AA12" i="73"/>
  <c r="AA43" i="73"/>
  <c r="AA76" i="73"/>
  <c r="X76" i="73" s="1"/>
  <c r="AA67" i="73"/>
  <c r="X67" i="73" s="1"/>
  <c r="C192" i="93"/>
  <c r="C182" i="93"/>
  <c r="AA42" i="73"/>
  <c r="AA30" i="73"/>
  <c r="AA14" i="73"/>
  <c r="AA45" i="73"/>
  <c r="AA21" i="73"/>
  <c r="AA39" i="73"/>
  <c r="AA24" i="73"/>
  <c r="AA16" i="73"/>
  <c r="AA47" i="73"/>
  <c r="AA68" i="73"/>
  <c r="X68" i="73" s="1"/>
  <c r="AA61" i="73"/>
  <c r="X61" i="73" s="1"/>
  <c r="C251" i="93"/>
  <c r="D208" i="93"/>
  <c r="A154" i="83"/>
  <c r="AA46" i="73"/>
  <c r="AA34" i="73"/>
  <c r="AA18" i="73"/>
  <c r="AA49" i="73"/>
  <c r="AA25" i="73"/>
  <c r="AA55" i="73"/>
  <c r="AA28" i="73"/>
  <c r="AA51" i="73"/>
  <c r="AA11" i="73"/>
  <c r="AA60" i="73"/>
  <c r="X60" i="73" s="1"/>
  <c r="D196" i="93"/>
  <c r="D212" i="93"/>
  <c r="C204" i="93"/>
  <c r="D138" i="93"/>
  <c r="D160" i="93"/>
  <c r="C175" i="93"/>
  <c r="Q152" i="93"/>
  <c r="D152" i="93"/>
  <c r="C208" i="93"/>
  <c r="C186" i="93"/>
  <c r="D162" i="93"/>
  <c r="C162" i="93"/>
  <c r="D191" i="93"/>
  <c r="C221" i="93"/>
  <c r="D177" i="93"/>
  <c r="V196" i="93"/>
  <c r="AC196" i="83" s="1"/>
  <c r="V190" i="93"/>
  <c r="AC190" i="83" s="1"/>
  <c r="Q190" i="93"/>
  <c r="J190" i="83" s="1"/>
  <c r="A190" i="83" s="1"/>
  <c r="C278" i="93"/>
  <c r="D213" i="93"/>
  <c r="D202" i="93"/>
  <c r="D217" i="93"/>
  <c r="V200" i="93"/>
  <c r="AC200" i="83" s="1"/>
  <c r="V132" i="93"/>
  <c r="AC132" i="83" s="1"/>
  <c r="C132" i="93"/>
  <c r="C107" i="93"/>
  <c r="C150" i="93"/>
  <c r="C270" i="93"/>
  <c r="D232" i="93"/>
  <c r="C213" i="93"/>
  <c r="D206" i="93"/>
  <c r="C169" i="93"/>
  <c r="D107" i="93"/>
  <c r="D145" i="93"/>
  <c r="D200" i="93"/>
  <c r="C143" i="93"/>
  <c r="Q185" i="93"/>
  <c r="J185" i="83" s="1"/>
  <c r="A185" i="83" s="1"/>
  <c r="G13" i="83"/>
  <c r="G8" i="83"/>
  <c r="G14" i="83"/>
  <c r="C131" i="93"/>
  <c r="C77" i="93"/>
  <c r="C163" i="93"/>
  <c r="D201" i="93"/>
  <c r="C184" i="93"/>
  <c r="Q216" i="93"/>
  <c r="J216" i="83" s="1"/>
  <c r="A216" i="83" s="1"/>
  <c r="Q208" i="93"/>
  <c r="J208" i="83" s="1"/>
  <c r="A208" i="83" s="1"/>
  <c r="V77" i="93"/>
  <c r="AC77" i="83" s="1"/>
  <c r="V226" i="93"/>
  <c r="AC226" i="83" s="1"/>
  <c r="V165" i="93"/>
  <c r="AC165" i="83" s="1"/>
  <c r="V161" i="93"/>
  <c r="AC161" i="83" s="1"/>
  <c r="D121" i="93"/>
  <c r="C109" i="93"/>
  <c r="D77" i="93"/>
  <c r="C165" i="93"/>
  <c r="D292" i="93"/>
  <c r="D256" i="93"/>
  <c r="D209" i="93"/>
  <c r="C201" i="93"/>
  <c r="V212" i="93"/>
  <c r="AC212" i="83" s="1"/>
  <c r="C121" i="93"/>
  <c r="D109" i="93"/>
  <c r="C100" i="93"/>
  <c r="D88" i="93"/>
  <c r="D161" i="93"/>
  <c r="C243" i="93"/>
  <c r="C183" i="93"/>
  <c r="C225" i="93"/>
  <c r="Q173" i="93"/>
  <c r="J173" i="83" s="1"/>
  <c r="A173" i="83" s="1"/>
  <c r="V151" i="93"/>
  <c r="AC151" i="83" s="1"/>
  <c r="V140" i="93"/>
  <c r="AC140" i="83" s="1"/>
  <c r="Q116" i="93"/>
  <c r="D122" i="93"/>
  <c r="D120" i="93"/>
  <c r="C113" i="93"/>
  <c r="C105" i="93"/>
  <c r="C88" i="93"/>
  <c r="C286" i="93"/>
  <c r="D269" i="93"/>
  <c r="D265" i="93"/>
  <c r="D242" i="93"/>
  <c r="D238" i="93"/>
  <c r="D187" i="93"/>
  <c r="V220" i="93"/>
  <c r="AC220" i="83" s="1"/>
  <c r="V121" i="93"/>
  <c r="AC121" i="83" s="1"/>
  <c r="D129" i="93"/>
  <c r="C122" i="93"/>
  <c r="D113" i="93"/>
  <c r="D105" i="93"/>
  <c r="C197" i="93"/>
  <c r="C217" i="93"/>
  <c r="Q214" i="93"/>
  <c r="J214" i="83" s="1"/>
  <c r="A214" i="83" s="1"/>
  <c r="Q212" i="93"/>
  <c r="J212" i="83" s="1"/>
  <c r="A212" i="83" s="1"/>
  <c r="Q201" i="93"/>
  <c r="J201" i="83" s="1"/>
  <c r="A201" i="83" s="1"/>
  <c r="Q165" i="93"/>
  <c r="Q122" i="93"/>
  <c r="V114" i="93"/>
  <c r="AC114" i="83" s="1"/>
  <c r="C101" i="93"/>
  <c r="D84" i="93"/>
  <c r="C73" i="93"/>
  <c r="C66" i="93"/>
  <c r="D65" i="93"/>
  <c r="D133" i="93"/>
  <c r="C142" i="93"/>
  <c r="C241" i="93"/>
  <c r="D204" i="93"/>
  <c r="Q204" i="93"/>
  <c r="J204" i="83" s="1"/>
  <c r="A204" i="83" s="1"/>
  <c r="Q159" i="93"/>
  <c r="Q96" i="93"/>
  <c r="D123" i="93"/>
  <c r="C96" i="93"/>
  <c r="D87" i="93"/>
  <c r="C282" i="93"/>
  <c r="C124" i="93"/>
  <c r="D115" i="93"/>
  <c r="D99" i="93"/>
  <c r="D93" i="93"/>
  <c r="C87" i="93"/>
  <c r="C62" i="93"/>
  <c r="D55" i="93"/>
  <c r="D159" i="93"/>
  <c r="C133" i="93"/>
  <c r="C126" i="93"/>
  <c r="C230" i="93"/>
  <c r="C195" i="93"/>
  <c r="Q200" i="93"/>
  <c r="J200" i="83" s="1"/>
  <c r="A200" i="83" s="1"/>
  <c r="V152" i="93"/>
  <c r="AC152" i="83" s="1"/>
  <c r="Q104" i="93"/>
  <c r="V185" i="93"/>
  <c r="AC185" i="83" s="1"/>
  <c r="V87" i="93"/>
  <c r="AC87" i="83" s="1"/>
  <c r="C115" i="93"/>
  <c r="C97" i="93"/>
  <c r="C99" i="93"/>
  <c r="C81" i="93"/>
  <c r="C80" i="93"/>
  <c r="D71" i="93"/>
  <c r="C159" i="93"/>
  <c r="C268" i="93"/>
  <c r="D210" i="93"/>
  <c r="D194" i="93"/>
  <c r="D185" i="93"/>
  <c r="D178" i="93"/>
  <c r="D173" i="93"/>
  <c r="C295" i="93"/>
  <c r="V178" i="93"/>
  <c r="AC178" i="83" s="1"/>
  <c r="V174" i="93"/>
  <c r="AC174" i="83" s="1"/>
  <c r="C93" i="93"/>
  <c r="D168" i="93"/>
  <c r="C84" i="93"/>
  <c r="D81" i="93"/>
  <c r="C71" i="93"/>
  <c r="C151" i="93"/>
  <c r="C135" i="93"/>
  <c r="D291" i="93"/>
  <c r="C273" i="93"/>
  <c r="D264" i="93"/>
  <c r="D193" i="93"/>
  <c r="C173" i="93"/>
  <c r="D218" i="93"/>
  <c r="D221" i="93"/>
  <c r="V181" i="93"/>
  <c r="AC181" i="83" s="1"/>
  <c r="V139" i="93"/>
  <c r="AC139" i="83" s="1"/>
  <c r="V136" i="93"/>
  <c r="AC136" i="83" s="1"/>
  <c r="Q132" i="93"/>
  <c r="V117" i="93"/>
  <c r="AC117" i="83" s="1"/>
  <c r="Q109" i="93"/>
  <c r="V108" i="93"/>
  <c r="AC108" i="83" s="1"/>
  <c r="V83" i="93"/>
  <c r="AC83" i="83" s="1"/>
  <c r="Q78" i="93"/>
  <c r="C91" i="93"/>
  <c r="C90" i="93"/>
  <c r="C70" i="93"/>
  <c r="D36" i="93"/>
  <c r="D28" i="93"/>
  <c r="C37" i="93"/>
  <c r="V36" i="93"/>
  <c r="AC36" i="83" s="1"/>
  <c r="C149" i="93"/>
  <c r="C148" i="93"/>
  <c r="C207" i="93"/>
  <c r="C198" i="93"/>
  <c r="D175" i="93"/>
  <c r="D172" i="93"/>
  <c r="D169" i="93"/>
  <c r="D216" i="93"/>
  <c r="Q194" i="93"/>
  <c r="J194" i="83" s="1"/>
  <c r="A194" i="83" s="1"/>
  <c r="Q178" i="93"/>
  <c r="J178" i="83" s="1"/>
  <c r="A178" i="83" s="1"/>
  <c r="V164" i="93"/>
  <c r="AC164" i="83" s="1"/>
  <c r="Q148" i="93"/>
  <c r="Q126" i="93"/>
  <c r="V90" i="93"/>
  <c r="AC90" i="83" s="1"/>
  <c r="Q69" i="93"/>
  <c r="Q203" i="93"/>
  <c r="J203" i="83" s="1"/>
  <c r="A203" i="83" s="1"/>
  <c r="V157" i="93"/>
  <c r="AC157" i="83" s="1"/>
  <c r="V69" i="93"/>
  <c r="AC69" i="83" s="1"/>
  <c r="C123" i="93"/>
  <c r="D119" i="93"/>
  <c r="D69" i="93"/>
  <c r="C29" i="93"/>
  <c r="D167" i="93"/>
  <c r="D153" i="93"/>
  <c r="C167" i="93"/>
  <c r="D126" i="93"/>
  <c r="D259" i="93"/>
  <c r="C194" i="93"/>
  <c r="C178" i="93"/>
  <c r="D171" i="93"/>
  <c r="D164" i="93"/>
  <c r="D144" i="93"/>
  <c r="C155" i="93"/>
  <c r="C209" i="93"/>
  <c r="C187" i="93"/>
  <c r="C171" i="93"/>
  <c r="V216" i="93"/>
  <c r="AC216" i="83" s="1"/>
  <c r="V214" i="93"/>
  <c r="AC214" i="83" s="1"/>
  <c r="V205" i="93"/>
  <c r="AC205" i="83" s="1"/>
  <c r="V175" i="93"/>
  <c r="AC175" i="83" s="1"/>
  <c r="V130" i="93"/>
  <c r="AC130" i="83" s="1"/>
  <c r="Q105" i="93"/>
  <c r="V148" i="93"/>
  <c r="AC148" i="83" s="1"/>
  <c r="V144" i="93"/>
  <c r="AC144" i="83" s="1"/>
  <c r="C119" i="93"/>
  <c r="D22" i="93"/>
  <c r="D128" i="93"/>
  <c r="D106" i="93"/>
  <c r="D44" i="93"/>
  <c r="D21" i="93"/>
  <c r="D155" i="93"/>
  <c r="C145" i="93"/>
  <c r="C157" i="93"/>
  <c r="C285" i="93"/>
  <c r="D274" i="93"/>
  <c r="D255" i="93"/>
  <c r="D250" i="93"/>
  <c r="D235" i="93"/>
  <c r="D214" i="93"/>
  <c r="D211" i="93"/>
  <c r="D205" i="93"/>
  <c r="D190" i="93"/>
  <c r="C177" i="93"/>
  <c r="C220" i="93"/>
  <c r="C222" i="93"/>
  <c r="Q186" i="93"/>
  <c r="J186" i="83" s="1"/>
  <c r="A186" i="83" s="1"/>
  <c r="V182" i="93"/>
  <c r="AC182" i="83" s="1"/>
  <c r="D91" i="93"/>
  <c r="C277" i="93"/>
  <c r="D285" i="93"/>
  <c r="C234" i="93"/>
  <c r="C214" i="93"/>
  <c r="C205" i="93"/>
  <c r="D183" i="93"/>
  <c r="C218" i="93"/>
  <c r="D220" i="93"/>
  <c r="D222" i="93"/>
  <c r="Q177" i="93"/>
  <c r="J177" i="83" s="1"/>
  <c r="A177" i="83" s="1"/>
  <c r="V126" i="93"/>
  <c r="AC126" i="83" s="1"/>
  <c r="Q99" i="93"/>
  <c r="V86" i="93"/>
  <c r="AC86" i="83" s="1"/>
  <c r="Q50" i="93"/>
  <c r="V19" i="75"/>
  <c r="V18" i="75"/>
  <c r="V13" i="75"/>
  <c r="V14" i="75"/>
  <c r="J170" i="93"/>
  <c r="I169" i="93" a="1"/>
  <c r="I169" i="93" s="1"/>
  <c r="E17" i="83"/>
  <c r="G17" i="83" s="1"/>
  <c r="E11" i="83"/>
  <c r="G11" i="83" s="1"/>
  <c r="D5" i="83"/>
  <c r="E3" i="83"/>
  <c r="G3" i="83" s="1"/>
  <c r="G212" i="83"/>
  <c r="G223" i="83"/>
  <c r="G6" i="83"/>
  <c r="A320" i="93"/>
  <c r="A321" i="93" s="1"/>
  <c r="A322" i="93" s="1"/>
  <c r="A323" i="93" s="1"/>
  <c r="A324" i="93" s="1"/>
  <c r="A325" i="93" s="1"/>
  <c r="A326" i="93" s="1"/>
  <c r="A327" i="93" s="1"/>
  <c r="A328" i="93" s="1"/>
  <c r="A329" i="93" s="1"/>
  <c r="A330" i="93" s="1"/>
  <c r="A331" i="93" s="1"/>
  <c r="A332" i="93" s="1"/>
  <c r="A333" i="93" s="1"/>
  <c r="A334" i="93" s="1"/>
  <c r="A335" i="93" s="1"/>
  <c r="A336" i="93" s="1"/>
  <c r="A337" i="93" s="1"/>
  <c r="A338" i="93" s="1"/>
  <c r="A339" i="93" s="1"/>
  <c r="A340" i="93" s="1"/>
  <c r="A341" i="93" s="1"/>
  <c r="A342" i="93" s="1"/>
  <c r="A343" i="93" s="1"/>
  <c r="A344" i="93" s="1"/>
  <c r="A345" i="93" s="1"/>
  <c r="A346" i="93" s="1"/>
  <c r="A347" i="93" s="1"/>
  <c r="A348" i="93" s="1"/>
  <c r="A349" i="93" s="1"/>
  <c r="A350" i="93" s="1"/>
  <c r="A351" i="93" s="1"/>
  <c r="A352" i="93" s="1"/>
  <c r="A353" i="93" s="1"/>
  <c r="A354" i="93" s="1"/>
  <c r="A355" i="93" s="1"/>
  <c r="A356" i="93" s="1"/>
  <c r="A357" i="93" s="1"/>
  <c r="A358" i="93" s="1"/>
  <c r="A359" i="93" s="1"/>
  <c r="A360" i="93" s="1"/>
  <c r="A361" i="93" s="1"/>
  <c r="A362" i="93" s="1"/>
  <c r="A363" i="93" s="1"/>
  <c r="A364" i="93" s="1"/>
  <c r="A365" i="93" s="1"/>
  <c r="A366" i="93" s="1"/>
  <c r="A367" i="93" s="1"/>
  <c r="A368" i="93" s="1"/>
  <c r="A369" i="93" s="1"/>
  <c r="A370" i="93" s="1"/>
  <c r="A371" i="93" s="1"/>
  <c r="A372" i="93" s="1"/>
  <c r="A373" i="93" s="1"/>
  <c r="A374" i="93" s="1"/>
  <c r="A375" i="93" s="1"/>
  <c r="A376" i="93" s="1"/>
  <c r="A377" i="93" s="1"/>
  <c r="A378" i="93" s="1"/>
  <c r="A379" i="93" s="1"/>
  <c r="A380" i="93" s="1"/>
  <c r="A381" i="93" s="1"/>
  <c r="A382" i="93" s="1"/>
  <c r="A383" i="93" s="1"/>
  <c r="A384" i="93" s="1"/>
  <c r="A385" i="93" s="1"/>
  <c r="A386" i="93" s="1"/>
  <c r="A387" i="93" s="1"/>
  <c r="A388" i="93" s="1"/>
  <c r="A389" i="93" s="1"/>
  <c r="A390" i="93" s="1"/>
  <c r="A391" i="93" s="1"/>
  <c r="A392" i="93" s="1"/>
  <c r="A393" i="93" s="1"/>
  <c r="A394" i="93" s="1"/>
  <c r="A395" i="93" s="1"/>
  <c r="A396" i="93" s="1"/>
  <c r="A397" i="93" s="1"/>
  <c r="A398" i="93" s="1"/>
  <c r="A399" i="93" s="1"/>
  <c r="A400" i="93" s="1"/>
  <c r="A401" i="93" s="1"/>
  <c r="A402" i="93" s="1"/>
  <c r="A403" i="93" s="1"/>
  <c r="A404" i="93" s="1"/>
  <c r="A405" i="93" s="1"/>
  <c r="A406" i="93" s="1"/>
  <c r="A407" i="93" s="1"/>
  <c r="A408" i="93" s="1"/>
  <c r="A409" i="93" s="1"/>
  <c r="A410" i="93" s="1"/>
  <c r="A411" i="93" s="1"/>
  <c r="A412" i="93" s="1"/>
  <c r="A413" i="93" s="1"/>
  <c r="A414" i="93" s="1"/>
  <c r="A415" i="93" s="1"/>
  <c r="A416" i="93" s="1"/>
  <c r="A417" i="93" s="1"/>
  <c r="A418" i="93" s="1"/>
  <c r="A419" i="93" s="1"/>
  <c r="A420" i="93" s="1"/>
  <c r="A421" i="93" s="1"/>
  <c r="A422" i="93" s="1"/>
  <c r="A423" i="93" s="1"/>
  <c r="A424" i="93" s="1"/>
  <c r="A425" i="93" s="1"/>
  <c r="A426" i="93" s="1"/>
  <c r="A427" i="93" s="1"/>
  <c r="A428" i="93" s="1"/>
  <c r="A429" i="93" s="1"/>
  <c r="A430" i="93" s="1"/>
  <c r="A431" i="93" s="1"/>
  <c r="A432" i="93" s="1"/>
  <c r="A433" i="93" s="1"/>
  <c r="A434" i="93" s="1"/>
  <c r="A435" i="93" s="1"/>
  <c r="A436" i="93" s="1"/>
  <c r="A437" i="93" s="1"/>
  <c r="A438" i="93" s="1"/>
  <c r="A439" i="93" s="1"/>
  <c r="A440" i="93" s="1"/>
  <c r="A441" i="93" s="1"/>
  <c r="A442" i="93" s="1"/>
  <c r="A443" i="93" s="1"/>
  <c r="A444" i="93" s="1"/>
  <c r="A445" i="93" s="1"/>
  <c r="A446" i="93" s="1"/>
  <c r="A447" i="93" s="1"/>
  <c r="A448" i="93" s="1"/>
  <c r="A449" i="93" s="1"/>
  <c r="A450" i="93" s="1"/>
  <c r="A451" i="93" s="1"/>
  <c r="A452" i="93" s="1"/>
  <c r="A453" i="93" s="1"/>
  <c r="D188" i="93"/>
  <c r="D176" i="93"/>
  <c r="C215" i="93"/>
  <c r="G211" i="83"/>
  <c r="AG13" i="83"/>
  <c r="AG12" i="83"/>
  <c r="D199" i="93"/>
  <c r="D189" i="93"/>
  <c r="D180" i="93"/>
  <c r="D179" i="93"/>
  <c r="C219" i="93"/>
  <c r="AF3" i="83"/>
  <c r="AF268" i="83"/>
  <c r="AG264" i="83"/>
  <c r="AF237" i="83"/>
  <c r="AG236" i="83"/>
  <c r="D223" i="83"/>
  <c r="Q222" i="93"/>
  <c r="J222" i="83" s="1"/>
  <c r="A222" i="83" s="1"/>
  <c r="V221" i="93"/>
  <c r="AC221" i="83" s="1"/>
  <c r="E220" i="83"/>
  <c r="G220" i="83" s="1"/>
  <c r="E219" i="83"/>
  <c r="G219" i="83" s="1"/>
  <c r="Q218" i="93"/>
  <c r="J218" i="83" s="1"/>
  <c r="A218" i="83" s="1"/>
  <c r="V217" i="93"/>
  <c r="AC217" i="83" s="1"/>
  <c r="E216" i="83"/>
  <c r="G216" i="83" s="1"/>
  <c r="E215" i="83"/>
  <c r="G215" i="83" s="1"/>
  <c r="AF212" i="83"/>
  <c r="Q209" i="93"/>
  <c r="J209" i="83" s="1"/>
  <c r="A209" i="83" s="1"/>
  <c r="G204" i="83"/>
  <c r="G199" i="83"/>
  <c r="AF198" i="83"/>
  <c r="E193" i="83"/>
  <c r="G193" i="83" s="1"/>
  <c r="D193" i="83"/>
  <c r="D185" i="83"/>
  <c r="G184" i="83"/>
  <c r="G181" i="83"/>
  <c r="Q169" i="93"/>
  <c r="J169" i="83" s="1"/>
  <c r="A169" i="83" s="1"/>
  <c r="Q135" i="93"/>
  <c r="V135" i="93"/>
  <c r="AC135" i="83" s="1"/>
  <c r="Q129" i="93"/>
  <c r="AF271" i="83"/>
  <c r="AG263" i="83"/>
  <c r="AF261" i="83"/>
  <c r="AF260" i="83"/>
  <c r="AF242" i="83"/>
  <c r="AF234" i="83"/>
  <c r="AG233" i="83"/>
  <c r="AF228" i="83"/>
  <c r="G200" i="83"/>
  <c r="E197" i="83"/>
  <c r="G197" i="83" s="1"/>
  <c r="AG193" i="83"/>
  <c r="Q192" i="93"/>
  <c r="J192" i="83" s="1"/>
  <c r="A192" i="83" s="1"/>
  <c r="G191" i="83"/>
  <c r="D186" i="83"/>
  <c r="E186" i="83"/>
  <c r="G186" i="83" s="1"/>
  <c r="E171" i="83"/>
  <c r="G171" i="83" s="1"/>
  <c r="D171" i="83"/>
  <c r="Q156" i="93"/>
  <c r="Q144" i="93"/>
  <c r="Q79" i="93"/>
  <c r="AF277" i="83"/>
  <c r="AF257" i="83"/>
  <c r="AF227" i="83"/>
  <c r="AG222" i="83"/>
  <c r="AF218" i="83"/>
  <c r="G218" i="83"/>
  <c r="AF215" i="83"/>
  <c r="V213" i="93"/>
  <c r="AC213" i="83" s="1"/>
  <c r="Q198" i="93"/>
  <c r="J198" i="83" s="1"/>
  <c r="A198" i="83" s="1"/>
  <c r="V198" i="93"/>
  <c r="AC198" i="83" s="1"/>
  <c r="Q195" i="93"/>
  <c r="J195" i="83" s="1"/>
  <c r="A195" i="83" s="1"/>
  <c r="V195" i="93"/>
  <c r="AC195" i="83" s="1"/>
  <c r="D194" i="83"/>
  <c r="E194" i="83"/>
  <c r="G194" i="83" s="1"/>
  <c r="G185" i="83"/>
  <c r="V141" i="93"/>
  <c r="AC141" i="83" s="1"/>
  <c r="Q141" i="93"/>
  <c r="V112" i="93"/>
  <c r="AC112" i="83" s="1"/>
  <c r="E225" i="83"/>
  <c r="G225" i="83" s="1"/>
  <c r="D225" i="83"/>
  <c r="Q210" i="93"/>
  <c r="J210" i="83" s="1"/>
  <c r="A210" i="83" s="1"/>
  <c r="D208" i="83"/>
  <c r="E208" i="83"/>
  <c r="G208" i="83" s="1"/>
  <c r="G207" i="83"/>
  <c r="D180" i="83"/>
  <c r="E180" i="83"/>
  <c r="G180" i="83" s="1"/>
  <c r="E174" i="83"/>
  <c r="G174" i="83" s="1"/>
  <c r="D174" i="83"/>
  <c r="Q88" i="93"/>
  <c r="AF259" i="83"/>
  <c r="AF252" i="83"/>
  <c r="AF251" i="83"/>
  <c r="AF245" i="83"/>
  <c r="V222" i="93"/>
  <c r="AC222" i="83" s="1"/>
  <c r="E221" i="83"/>
  <c r="G221" i="83" s="1"/>
  <c r="V218" i="93"/>
  <c r="AC218" i="83" s="1"/>
  <c r="E217" i="83"/>
  <c r="G217" i="83" s="1"/>
  <c r="V210" i="93"/>
  <c r="AC210" i="83" s="1"/>
  <c r="G195" i="83"/>
  <c r="V191" i="93"/>
  <c r="AC191" i="83" s="1"/>
  <c r="Q191" i="93"/>
  <c r="J191" i="83" s="1"/>
  <c r="A191" i="83" s="1"/>
  <c r="E178" i="83"/>
  <c r="G178" i="83" s="1"/>
  <c r="D178" i="83"/>
  <c r="Q147" i="93"/>
  <c r="V147" i="93"/>
  <c r="AC147" i="83" s="1"/>
  <c r="V133" i="93"/>
  <c r="AC133" i="83" s="1"/>
  <c r="V113" i="93"/>
  <c r="AC113" i="83" s="1"/>
  <c r="Q95" i="93"/>
  <c r="V95" i="93"/>
  <c r="AC95" i="83" s="1"/>
  <c r="AF278" i="83"/>
  <c r="AF266" i="83"/>
  <c r="G214" i="83"/>
  <c r="E213" i="83"/>
  <c r="G213" i="83" s="1"/>
  <c r="D205" i="83"/>
  <c r="E205" i="83"/>
  <c r="G205" i="83" s="1"/>
  <c r="G203" i="83"/>
  <c r="G188" i="83"/>
  <c r="D182" i="83"/>
  <c r="E182" i="83"/>
  <c r="G182" i="83" s="1"/>
  <c r="V162" i="93"/>
  <c r="AC162" i="83" s="1"/>
  <c r="V138" i="93"/>
  <c r="AC138" i="83" s="1"/>
  <c r="Q138" i="93"/>
  <c r="V131" i="93"/>
  <c r="AC131" i="83" s="1"/>
  <c r="Q91" i="93"/>
  <c r="AG208" i="83"/>
  <c r="G192" i="83"/>
  <c r="G189" i="83"/>
  <c r="V183" i="93"/>
  <c r="AC183" i="83" s="1"/>
  <c r="D179" i="83"/>
  <c r="E179" i="83"/>
  <c r="G179" i="83" s="1"/>
  <c r="D175" i="83"/>
  <c r="E175" i="83"/>
  <c r="G175" i="83" s="1"/>
  <c r="Q166" i="93"/>
  <c r="J166" i="83" s="1"/>
  <c r="A166" i="83" s="1"/>
  <c r="Q143" i="93"/>
  <c r="Q125" i="93"/>
  <c r="Q62" i="93"/>
  <c r="V62" i="93"/>
  <c r="AC62" i="83" s="1"/>
  <c r="AG205" i="83"/>
  <c r="AF190" i="83"/>
  <c r="G190" i="83"/>
  <c r="Q187" i="93"/>
  <c r="J187" i="83" s="1"/>
  <c r="A187" i="83" s="1"/>
  <c r="G183" i="83"/>
  <c r="Q100" i="93"/>
  <c r="V57" i="93"/>
  <c r="AC57" i="83" s="1"/>
  <c r="Q57" i="93"/>
  <c r="G176" i="83"/>
  <c r="Q170" i="93"/>
  <c r="J170" i="83" s="1"/>
  <c r="A170" i="83" s="1"/>
  <c r="G169" i="83"/>
  <c r="D168" i="83"/>
  <c r="E168" i="83"/>
  <c r="G168" i="83" s="1"/>
  <c r="G167" i="83"/>
  <c r="Q157" i="93"/>
  <c r="Q61" i="93"/>
  <c r="V61" i="93"/>
  <c r="AC61" i="83" s="1"/>
  <c r="U297" i="93"/>
  <c r="AB297" i="83"/>
  <c r="A55" i="83"/>
  <c r="U286" i="93"/>
  <c r="AB286" i="83"/>
  <c r="AG190" i="83"/>
  <c r="V74" i="93"/>
  <c r="AC74" i="83" s="1"/>
  <c r="S51" i="93"/>
  <c r="K51" i="83" s="1"/>
  <c r="S46" i="93"/>
  <c r="K46" i="83" s="1"/>
  <c r="AG297" i="83"/>
  <c r="A284" i="83"/>
  <c r="A274" i="83"/>
  <c r="A268" i="83"/>
  <c r="A265" i="83"/>
  <c r="A261" i="83"/>
  <c r="V224" i="93"/>
  <c r="AC224" i="83" s="1"/>
  <c r="D298" i="93"/>
  <c r="AF285" i="83"/>
  <c r="A257" i="83"/>
  <c r="A247" i="83"/>
  <c r="AF294" i="83"/>
  <c r="A287" i="83"/>
  <c r="AF283" i="83"/>
  <c r="AA64" i="73"/>
  <c r="X64" i="73" s="1"/>
  <c r="A297" i="83"/>
  <c r="A286" i="83"/>
  <c r="A283" i="83"/>
  <c r="A264" i="83"/>
  <c r="V46" i="93"/>
  <c r="AC46" i="83" s="1"/>
  <c r="AF293" i="83"/>
  <c r="A293" i="83"/>
  <c r="AF289" i="83"/>
  <c r="A294" i="83"/>
  <c r="A279" i="83"/>
  <c r="A276" i="83"/>
  <c r="A256" i="83"/>
  <c r="A246" i="83"/>
  <c r="A243" i="83"/>
  <c r="E226" i="83"/>
  <c r="AG286" i="83"/>
  <c r="AF282" i="83"/>
  <c r="AF281" i="83"/>
  <c r="A282" i="83"/>
  <c r="A275" i="83"/>
  <c r="A270" i="83"/>
  <c r="A255" i="83"/>
  <c r="A252" i="83"/>
  <c r="A234" i="83"/>
  <c r="K306" i="93"/>
  <c r="Q305" i="83"/>
  <c r="J5" i="83"/>
  <c r="A5" i="83" s="1"/>
  <c r="A242" i="83"/>
  <c r="A236" i="83"/>
  <c r="AB283" i="83"/>
  <c r="AB281" i="83"/>
  <c r="AA71" i="73"/>
  <c r="X71" i="73" s="1"/>
  <c r="AA77" i="73"/>
  <c r="X77" i="73" s="1"/>
  <c r="AA84" i="73"/>
  <c r="X84" i="73" s="1"/>
  <c r="D288" i="93"/>
  <c r="A278" i="83"/>
  <c r="A263" i="83"/>
  <c r="A296" i="83"/>
  <c r="AA63" i="73"/>
  <c r="X63" i="73" s="1"/>
  <c r="AA69" i="73"/>
  <c r="X69" i="73" s="1"/>
  <c r="AA83" i="73"/>
  <c r="X83" i="73" s="1"/>
  <c r="C279" i="93"/>
  <c r="D281" i="93"/>
  <c r="D270" i="93"/>
  <c r="D261" i="93"/>
  <c r="D252" i="93"/>
  <c r="D243" i="93"/>
  <c r="D234" i="93"/>
  <c r="AB265" i="83"/>
  <c r="AB255" i="83"/>
  <c r="AB246" i="83"/>
  <c r="AB236" i="83"/>
  <c r="AH230" i="83"/>
  <c r="AB229" i="83"/>
  <c r="AB227" i="83"/>
  <c r="AB292" i="83"/>
  <c r="AB290" i="83"/>
  <c r="AA85" i="73"/>
  <c r="X85" i="73" s="1"/>
  <c r="AA86" i="73"/>
  <c r="X86" i="73" s="1"/>
  <c r="U272" i="93"/>
  <c r="A266" i="83"/>
  <c r="A248" i="83"/>
  <c r="A239" i="83"/>
  <c r="A230" i="83"/>
  <c r="AA66" i="73"/>
  <c r="X66" i="73" s="1"/>
  <c r="AA72" i="73"/>
  <c r="X72" i="73" s="1"/>
  <c r="AA82" i="73"/>
  <c r="X82" i="73" s="1"/>
  <c r="D279" i="93"/>
  <c r="D272" i="93"/>
  <c r="D263" i="93"/>
  <c r="D254" i="93"/>
  <c r="D245" i="93"/>
  <c r="D236" i="93"/>
  <c r="C297" i="93"/>
  <c r="A260" i="83"/>
  <c r="AB291" i="83"/>
  <c r="A295" i="83"/>
  <c r="A277" i="83"/>
  <c r="A259" i="83"/>
  <c r="A250" i="83"/>
  <c r="A232" i="83"/>
  <c r="AA79" i="73"/>
  <c r="X79" i="73" s="1"/>
  <c r="AA78" i="73"/>
  <c r="X78" i="73" s="1"/>
  <c r="C288" i="93"/>
  <c r="AB264" i="83"/>
  <c r="AB228" i="83"/>
  <c r="U298" i="93"/>
  <c r="A290" i="83"/>
  <c r="A281" i="83"/>
  <c r="A254" i="83"/>
  <c r="A245" i="83"/>
  <c r="Z56" i="73"/>
  <c r="AC56" i="73"/>
  <c r="AD56" i="73"/>
  <c r="AA56" i="73"/>
  <c r="AB56" i="73"/>
  <c r="AB44" i="73"/>
  <c r="AC44" i="73"/>
  <c r="Z44" i="73"/>
  <c r="AD44" i="73"/>
  <c r="AD38" i="73"/>
  <c r="Z38" i="73"/>
  <c r="AC32" i="73"/>
  <c r="AD32" i="73"/>
  <c r="Z32" i="73"/>
  <c r="AA32" i="73"/>
  <c r="AB32" i="73"/>
  <c r="Z26" i="73"/>
  <c r="AB26" i="73"/>
  <c r="Z20" i="73"/>
  <c r="AB20" i="73"/>
  <c r="AC20" i="73"/>
  <c r="AD20" i="73"/>
  <c r="P64" i="93"/>
  <c r="O80" i="93"/>
  <c r="P71" i="93"/>
  <c r="P92" i="93"/>
  <c r="O85" i="93"/>
  <c r="O83" i="93"/>
  <c r="P59" i="93"/>
  <c r="O58" i="93"/>
  <c r="Z15" i="75"/>
  <c r="Z14" i="75"/>
  <c r="AC8" i="73"/>
  <c r="O64" i="93"/>
  <c r="O87" i="93"/>
  <c r="P65" i="93"/>
  <c r="P88" i="93"/>
  <c r="O69" i="93"/>
  <c r="O81" i="93"/>
  <c r="O72" i="93"/>
  <c r="O93" i="93"/>
  <c r="O57" i="93"/>
  <c r="P60" i="93"/>
  <c r="O60" i="93"/>
  <c r="V1" i="73"/>
  <c r="Z16" i="75"/>
  <c r="Z10" i="75"/>
  <c r="AD8" i="73"/>
  <c r="O65" i="93"/>
  <c r="O88" i="93"/>
  <c r="O67" i="93"/>
  <c r="P89" i="93"/>
  <c r="O70" i="93"/>
  <c r="P79" i="93"/>
  <c r="O59" i="93"/>
  <c r="Z11" i="75"/>
  <c r="Z19" i="75"/>
  <c r="O18" i="93"/>
  <c r="AA8" i="73"/>
  <c r="P19" i="93"/>
  <c r="O33" i="93"/>
  <c r="O46" i="93"/>
  <c r="O37" i="93"/>
  <c r="O23" i="93"/>
  <c r="P33" i="93"/>
  <c r="P55" i="93"/>
  <c r="P9" i="93"/>
  <c r="P52" i="93"/>
  <c r="O51" i="93"/>
  <c r="O36" i="93"/>
  <c r="O10" i="93"/>
  <c r="O53" i="93"/>
  <c r="P74" i="93"/>
  <c r="P96" i="93"/>
  <c r="O71" i="93"/>
  <c r="O91" i="93"/>
  <c r="P80" i="93"/>
  <c r="O75" i="93"/>
  <c r="O96" i="93"/>
  <c r="O94" i="93"/>
  <c r="O62" i="93"/>
  <c r="P62" i="93"/>
  <c r="P63" i="93"/>
  <c r="Z13" i="75"/>
  <c r="Z8" i="73"/>
  <c r="O76" i="93"/>
  <c r="P97" i="93"/>
  <c r="P76" i="93"/>
  <c r="P66" i="93"/>
  <c r="P77" i="93"/>
  <c r="O92" i="93"/>
  <c r="P83" i="93"/>
  <c r="O97" i="93"/>
  <c r="P93" i="93"/>
  <c r="O63" i="93"/>
  <c r="O43" i="93"/>
  <c r="Z12" i="75"/>
  <c r="AB8" i="73"/>
  <c r="AC50" i="73"/>
  <c r="AC14" i="73"/>
  <c r="P72" i="93"/>
  <c r="P84" i="93"/>
  <c r="O22" i="93"/>
  <c r="P42" i="93"/>
  <c r="P4" i="93"/>
  <c r="P36" i="93"/>
  <c r="O54" i="93"/>
  <c r="O11" i="93"/>
  <c r="P16" i="93"/>
  <c r="P24" i="93"/>
  <c r="P44" i="93"/>
  <c r="O39" i="93"/>
  <c r="P37" i="93"/>
  <c r="O49" i="93"/>
  <c r="AA38" i="73"/>
  <c r="AA44" i="73"/>
  <c r="P98" i="93"/>
  <c r="AF13" i="83"/>
  <c r="P91" i="93"/>
  <c r="P67" i="93"/>
  <c r="P85" i="93"/>
  <c r="AG16" i="83"/>
  <c r="O210" i="93"/>
  <c r="AF253" i="83"/>
  <c r="AG230" i="83"/>
  <c r="AG223" i="83"/>
  <c r="AG215" i="83"/>
  <c r="AG198" i="83"/>
  <c r="AG180" i="83"/>
  <c r="AF17" i="83"/>
  <c r="AF9" i="83"/>
  <c r="AF240" i="83"/>
  <c r="AF202" i="83"/>
  <c r="AG191" i="83"/>
  <c r="AF189" i="83"/>
  <c r="AG178" i="83"/>
  <c r="AG295" i="83"/>
  <c r="AG14" i="83"/>
  <c r="AG8" i="83"/>
  <c r="AF6" i="83"/>
  <c r="AG250" i="83"/>
  <c r="AF201" i="83"/>
  <c r="AF192" i="83"/>
  <c r="AG296" i="83"/>
  <c r="AG289" i="83"/>
  <c r="AF194" i="83"/>
  <c r="P105" i="93"/>
  <c r="P192" i="93"/>
  <c r="AG255" i="83"/>
  <c r="AF244" i="83"/>
  <c r="AG231" i="83"/>
  <c r="AG229" i="83"/>
  <c r="AF211" i="83"/>
  <c r="AF207" i="83"/>
  <c r="AF203" i="83"/>
  <c r="AF200" i="83"/>
  <c r="AF197" i="83"/>
  <c r="AF186" i="83"/>
  <c r="AF178" i="83"/>
  <c r="AF176" i="83"/>
  <c r="AF172" i="83"/>
  <c r="AF292" i="83"/>
  <c r="Z17" i="75"/>
  <c r="P43" i="93"/>
  <c r="P58" i="93"/>
  <c r="O84" i="93"/>
  <c r="P94" i="93"/>
  <c r="O74" i="93"/>
  <c r="P81" i="93"/>
  <c r="P69" i="93"/>
  <c r="O79" i="93"/>
  <c r="P87" i="93"/>
  <c r="O66" i="93"/>
  <c r="O89" i="93"/>
  <c r="P75" i="93"/>
  <c r="Z7" i="73"/>
  <c r="AF4" i="83"/>
  <c r="AF276" i="83"/>
  <c r="AF275" i="83"/>
  <c r="AF272" i="83"/>
  <c r="AG267" i="83"/>
  <c r="AF262" i="83"/>
  <c r="AG258" i="83"/>
  <c r="AG241" i="83"/>
  <c r="AG240" i="83"/>
  <c r="AG239" i="83"/>
  <c r="AF216" i="83"/>
  <c r="AG169" i="83"/>
  <c r="AF295" i="83"/>
  <c r="AG291" i="83"/>
  <c r="AG285" i="83"/>
  <c r="AG283" i="83"/>
  <c r="AG282" i="83"/>
  <c r="P102" i="93"/>
  <c r="AF5" i="83"/>
  <c r="AG3" i="83"/>
  <c r="O194" i="93"/>
  <c r="O179" i="93"/>
  <c r="AF256" i="83"/>
  <c r="AF254" i="83"/>
  <c r="AG248" i="83"/>
  <c r="AF247" i="83"/>
  <c r="AG243" i="83"/>
  <c r="AF238" i="83"/>
  <c r="AF232" i="83"/>
  <c r="AF222" i="83"/>
  <c r="AG212" i="83"/>
  <c r="AF208" i="83"/>
  <c r="AF204" i="83"/>
  <c r="AG187" i="83"/>
  <c r="AG185" i="83"/>
  <c r="AF177" i="83"/>
  <c r="AF288" i="83"/>
  <c r="P101" i="93"/>
  <c r="AF7" i="83"/>
  <c r="AG270" i="83"/>
  <c r="AG10" i="83"/>
  <c r="P216" i="93"/>
  <c r="AG274" i="83"/>
  <c r="AG246" i="83"/>
  <c r="AG226" i="83"/>
  <c r="AG225" i="83"/>
  <c r="AG219" i="83"/>
  <c r="AF217" i="83"/>
  <c r="AF213" i="83"/>
  <c r="AF209" i="83"/>
  <c r="AG201" i="83"/>
  <c r="AF195" i="83"/>
  <c r="AF184" i="83"/>
  <c r="AF170" i="83"/>
  <c r="AF166" i="83"/>
  <c r="AF2" i="83"/>
  <c r="P127" i="93"/>
  <c r="O132" i="93"/>
  <c r="P152" i="93"/>
  <c r="AG5" i="83"/>
  <c r="P184" i="93"/>
  <c r="AG257" i="83"/>
  <c r="AG256" i="83"/>
  <c r="AG253" i="83"/>
  <c r="AG252" i="83"/>
  <c r="AG251" i="83"/>
  <c r="AF230" i="83"/>
  <c r="AF221" i="83"/>
  <c r="AF219" i="83"/>
  <c r="AG218" i="83"/>
  <c r="AG211" i="83"/>
  <c r="AG209" i="83"/>
  <c r="AG202" i="83"/>
  <c r="AF196" i="83"/>
  <c r="AG194" i="83"/>
  <c r="AF188" i="83"/>
  <c r="AF180" i="83"/>
  <c r="AG281" i="83"/>
  <c r="P145" i="93"/>
  <c r="P220" i="93"/>
  <c r="O199" i="93"/>
  <c r="AG7" i="83"/>
  <c r="AG17" i="83"/>
  <c r="AG4" i="83"/>
  <c r="O197" i="93"/>
  <c r="P189" i="93"/>
  <c r="P206" i="93"/>
  <c r="AG262" i="83"/>
  <c r="AG261" i="83"/>
  <c r="AG260" i="83"/>
  <c r="AG259" i="83"/>
  <c r="AF258" i="83"/>
  <c r="AF255" i="83"/>
  <c r="AG254" i="83"/>
  <c r="AF250" i="83"/>
  <c r="AF248" i="83"/>
  <c r="AG238" i="83"/>
  <c r="AG237" i="83"/>
  <c r="AF214" i="83"/>
  <c r="AG203" i="83"/>
  <c r="AF193" i="83"/>
  <c r="AG176" i="83"/>
  <c r="AF171" i="83"/>
  <c r="AF168" i="83"/>
  <c r="AF287" i="83"/>
  <c r="AF298" i="83"/>
  <c r="O100" i="93"/>
  <c r="O119" i="93"/>
  <c r="O126" i="93"/>
  <c r="O155" i="93"/>
  <c r="P166" i="93"/>
  <c r="AG9" i="83"/>
  <c r="AF15" i="83"/>
  <c r="AF11" i="83"/>
  <c r="O215" i="93"/>
  <c r="AG204" i="83"/>
  <c r="AG177" i="83"/>
  <c r="O118" i="93"/>
  <c r="O144" i="93"/>
  <c r="P176" i="93"/>
  <c r="P222" i="93"/>
  <c r="P188" i="93"/>
  <c r="AG280" i="83"/>
  <c r="AG276" i="83"/>
  <c r="AG275" i="83"/>
  <c r="AG272" i="83"/>
  <c r="AG271" i="83"/>
  <c r="AG269" i="83"/>
  <c r="AG268" i="83"/>
  <c r="AG245" i="83"/>
  <c r="AG244" i="83"/>
  <c r="AG242" i="83"/>
  <c r="AG232" i="83"/>
  <c r="AG228" i="83"/>
  <c r="AG227" i="83"/>
  <c r="AG224" i="83"/>
  <c r="AF220" i="83"/>
  <c r="AF210" i="83"/>
  <c r="AG197" i="83"/>
  <c r="AG189" i="83"/>
  <c r="AF174" i="83"/>
  <c r="AG294" i="83"/>
  <c r="AG288" i="83"/>
  <c r="P103" i="93"/>
  <c r="P133" i="93"/>
  <c r="O138" i="93"/>
  <c r="O350" i="93"/>
  <c r="O341" i="93"/>
  <c r="P337" i="93"/>
  <c r="O334" i="93"/>
  <c r="O327" i="93"/>
  <c r="P326" i="93"/>
  <c r="P324" i="93"/>
  <c r="O316" i="93"/>
  <c r="O315" i="93"/>
  <c r="P311" i="93"/>
  <c r="P307" i="93"/>
  <c r="P351" i="93"/>
  <c r="P349" i="93"/>
  <c r="P348" i="93"/>
  <c r="P344" i="93"/>
  <c r="P343" i="93"/>
  <c r="O337" i="93"/>
  <c r="P329" i="93"/>
  <c r="O326" i="93"/>
  <c r="O324" i="93"/>
  <c r="P321" i="93"/>
  <c r="P301" i="93"/>
  <c r="O302" i="93"/>
  <c r="P300" i="93"/>
  <c r="O306" i="93"/>
  <c r="O351" i="93"/>
  <c r="O349" i="93"/>
  <c r="O348" i="93"/>
  <c r="O344" i="93"/>
  <c r="O343" i="93"/>
  <c r="P339" i="93"/>
  <c r="P331" i="93"/>
  <c r="O329" i="93"/>
  <c r="O328" i="93"/>
  <c r="P325" i="93"/>
  <c r="P323" i="93"/>
  <c r="O322" i="93"/>
  <c r="O321" i="93"/>
  <c r="P313" i="93"/>
  <c r="P310" i="93"/>
  <c r="P309" i="93"/>
  <c r="O307" i="93"/>
  <c r="P306" i="93"/>
  <c r="P347" i="93"/>
  <c r="P345" i="93"/>
  <c r="P340" i="93"/>
  <c r="O339" i="93"/>
  <c r="P332" i="93"/>
  <c r="O331" i="93"/>
  <c r="O325" i="93"/>
  <c r="O323" i="93"/>
  <c r="P320" i="93"/>
  <c r="P318" i="93"/>
  <c r="O313" i="93"/>
  <c r="O310" i="93"/>
  <c r="O309" i="93"/>
  <c r="O347" i="93"/>
  <c r="P346" i="93"/>
  <c r="O345" i="93"/>
  <c r="P342" i="93"/>
  <c r="O340" i="93"/>
  <c r="P338" i="93"/>
  <c r="P336" i="93"/>
  <c r="P335" i="93"/>
  <c r="P333" i="93"/>
  <c r="O332" i="93"/>
  <c r="P330" i="93"/>
  <c r="O320" i="93"/>
  <c r="P319" i="93"/>
  <c r="O318" i="93"/>
  <c r="P317" i="93"/>
  <c r="P314" i="93"/>
  <c r="P312" i="93"/>
  <c r="P308" i="93"/>
  <c r="O305" i="93"/>
  <c r="P304" i="93"/>
  <c r="P303" i="93"/>
  <c r="O314" i="93"/>
  <c r="O308" i="93"/>
  <c r="O304" i="93"/>
  <c r="O303" i="93"/>
  <c r="P328" i="93"/>
  <c r="P322" i="93"/>
  <c r="O300" i="93"/>
  <c r="O299" i="93"/>
  <c r="P350" i="93"/>
  <c r="O346" i="93"/>
  <c r="O342" i="93"/>
  <c r="P341" i="93"/>
  <c r="O338" i="93"/>
  <c r="O336" i="93"/>
  <c r="O335" i="93"/>
  <c r="P334" i="93"/>
  <c r="O333" i="93"/>
  <c r="O330" i="93"/>
  <c r="P327" i="93"/>
  <c r="O319" i="93"/>
  <c r="O317" i="93"/>
  <c r="P316" i="93"/>
  <c r="P315" i="93"/>
  <c r="O312" i="93"/>
  <c r="P302" i="93"/>
  <c r="O301" i="93"/>
  <c r="P299" i="93"/>
  <c r="P305" i="93"/>
  <c r="AF279" i="83"/>
  <c r="AG278" i="83"/>
  <c r="AG277" i="83"/>
  <c r="AF274" i="83"/>
  <c r="AF273" i="83"/>
  <c r="AF270" i="83"/>
  <c r="AF267" i="83"/>
  <c r="AG266" i="83"/>
  <c r="AF265" i="83"/>
  <c r="AF263" i="83"/>
  <c r="AG249" i="83"/>
  <c r="AG247" i="83"/>
  <c r="AF246" i="83"/>
  <c r="AF243" i="83"/>
  <c r="AF241" i="83"/>
  <c r="AF239" i="83"/>
  <c r="AF236" i="83"/>
  <c r="AF231" i="83"/>
  <c r="AF229" i="83"/>
  <c r="AF226" i="83"/>
  <c r="AF225" i="83"/>
  <c r="AF223" i="83"/>
  <c r="AF199" i="83"/>
  <c r="AF182" i="83"/>
  <c r="AG175" i="83"/>
  <c r="AF297" i="83"/>
  <c r="AF296" i="83"/>
  <c r="AG293" i="83"/>
  <c r="AG292" i="83"/>
  <c r="AF291" i="83"/>
  <c r="P100" i="93"/>
  <c r="O115" i="93"/>
  <c r="O117" i="93"/>
  <c r="P118" i="93"/>
  <c r="P126" i="93"/>
  <c r="O131" i="93"/>
  <c r="P132" i="93"/>
  <c r="O137" i="93"/>
  <c r="P138" i="93"/>
  <c r="P144" i="93"/>
  <c r="O150" i="93"/>
  <c r="P155" i="93"/>
  <c r="O220" i="93"/>
  <c r="O216" i="93"/>
  <c r="P211" i="93"/>
  <c r="P172" i="93"/>
  <c r="AG6" i="83"/>
  <c r="P179" i="93"/>
  <c r="P197" i="93"/>
  <c r="P210" i="93"/>
  <c r="P194" i="93"/>
  <c r="P215" i="93"/>
  <c r="AG234" i="83"/>
  <c r="AG221" i="83"/>
  <c r="AG214" i="83"/>
  <c r="AG199" i="83"/>
  <c r="AF187" i="83"/>
  <c r="AG182" i="83"/>
  <c r="AF181" i="83"/>
  <c r="O114" i="93"/>
  <c r="P115" i="93"/>
  <c r="P117" i="93"/>
  <c r="O124" i="93"/>
  <c r="P131" i="93"/>
  <c r="O136" i="93"/>
  <c r="P137" i="93"/>
  <c r="O142" i="93"/>
  <c r="O149" i="93"/>
  <c r="P150" i="93"/>
  <c r="O154" i="93"/>
  <c r="O159" i="93"/>
  <c r="P212" i="93"/>
  <c r="O211" i="93"/>
  <c r="P120" i="93"/>
  <c r="O201" i="93"/>
  <c r="O205" i="93"/>
  <c r="O207" i="93"/>
  <c r="AG220" i="83"/>
  <c r="AG217" i="83"/>
  <c r="AG210" i="83"/>
  <c r="AF206" i="83"/>
  <c r="AG196" i="83"/>
  <c r="AG188" i="83"/>
  <c r="AF183" i="83"/>
  <c r="AG172" i="83"/>
  <c r="AF284" i="83"/>
  <c r="AG284" i="83"/>
  <c r="O110" i="93"/>
  <c r="O111" i="93"/>
  <c r="O113" i="93"/>
  <c r="P114" i="93"/>
  <c r="O123" i="93"/>
  <c r="P124" i="93"/>
  <c r="O129" i="93"/>
  <c r="P136" i="93"/>
  <c r="O141" i="93"/>
  <c r="P142" i="93"/>
  <c r="O148" i="93"/>
  <c r="P149" i="93"/>
  <c r="P154" i="93"/>
  <c r="O158" i="93"/>
  <c r="P159" i="93"/>
  <c r="P218" i="93"/>
  <c r="O212" i="93"/>
  <c r="P187" i="93"/>
  <c r="O183" i="93"/>
  <c r="O170" i="93"/>
  <c r="P160" i="93"/>
  <c r="O180" i="93"/>
  <c r="P201" i="93"/>
  <c r="P205" i="93"/>
  <c r="P207" i="93"/>
  <c r="P219" i="93"/>
  <c r="O227" i="93"/>
  <c r="P228" i="93"/>
  <c r="O233" i="93"/>
  <c r="P234" i="93"/>
  <c r="O239" i="93"/>
  <c r="P240" i="93"/>
  <c r="O245" i="93"/>
  <c r="P246" i="93"/>
  <c r="O251" i="93"/>
  <c r="P252" i="93"/>
  <c r="O257" i="93"/>
  <c r="P258" i="93"/>
  <c r="O263" i="93"/>
  <c r="P264" i="93"/>
  <c r="O269" i="93"/>
  <c r="P270" i="93"/>
  <c r="O275" i="93"/>
  <c r="P276" i="93"/>
  <c r="O281" i="93"/>
  <c r="P282" i="93"/>
  <c r="O287" i="93"/>
  <c r="P288" i="93"/>
  <c r="O293" i="93"/>
  <c r="P294" i="93"/>
  <c r="O298" i="93"/>
  <c r="P202" i="93"/>
  <c r="O219" i="93"/>
  <c r="P223" i="93"/>
  <c r="O225" i="93"/>
  <c r="O226" i="93"/>
  <c r="P227" i="93"/>
  <c r="O232" i="93"/>
  <c r="P233" i="93"/>
  <c r="O238" i="93"/>
  <c r="P239" i="93"/>
  <c r="O244" i="93"/>
  <c r="P245" i="93"/>
  <c r="O250" i="93"/>
  <c r="P251" i="93"/>
  <c r="O256" i="93"/>
  <c r="P257" i="93"/>
  <c r="O262" i="93"/>
  <c r="P263" i="93"/>
  <c r="O268" i="93"/>
  <c r="P269" i="93"/>
  <c r="O274" i="93"/>
  <c r="P275" i="93"/>
  <c r="O280" i="93"/>
  <c r="P281" i="93"/>
  <c r="O286" i="93"/>
  <c r="P287" i="93"/>
  <c r="O292" i="93"/>
  <c r="P293" i="93"/>
  <c r="O297" i="93"/>
  <c r="P298" i="93"/>
  <c r="O202" i="93"/>
  <c r="P119" i="93"/>
  <c r="O223" i="93"/>
  <c r="P225" i="93"/>
  <c r="P226" i="93"/>
  <c r="O231" i="93"/>
  <c r="P232" i="93"/>
  <c r="O237" i="93"/>
  <c r="P238" i="93"/>
  <c r="O243" i="93"/>
  <c r="P244" i="93"/>
  <c r="O249" i="93"/>
  <c r="P250" i="93"/>
  <c r="O255" i="93"/>
  <c r="P256" i="93"/>
  <c r="O261" i="93"/>
  <c r="P262" i="93"/>
  <c r="O267" i="93"/>
  <c r="P268" i="93"/>
  <c r="O273" i="93"/>
  <c r="P274" i="93"/>
  <c r="O279" i="93"/>
  <c r="P280" i="93"/>
  <c r="O285" i="93"/>
  <c r="P286" i="93"/>
  <c r="O291" i="93"/>
  <c r="P292" i="93"/>
  <c r="P297" i="93"/>
  <c r="P203" i="93"/>
  <c r="O224" i="93"/>
  <c r="O230" i="93"/>
  <c r="P231" i="93"/>
  <c r="O236" i="93"/>
  <c r="P237" i="93"/>
  <c r="O242" i="93"/>
  <c r="P243" i="93"/>
  <c r="O248" i="93"/>
  <c r="P249" i="93"/>
  <c r="O254" i="93"/>
  <c r="P255" i="93"/>
  <c r="O260" i="93"/>
  <c r="P261" i="93"/>
  <c r="O266" i="93"/>
  <c r="P267" i="93"/>
  <c r="O272" i="93"/>
  <c r="P273" i="93"/>
  <c r="O278" i="93"/>
  <c r="P279" i="93"/>
  <c r="O284" i="93"/>
  <c r="P285" i="93"/>
  <c r="O290" i="93"/>
  <c r="P291" i="93"/>
  <c r="O296" i="93"/>
  <c r="O203" i="93"/>
  <c r="P224" i="93"/>
  <c r="O229" i="93"/>
  <c r="P230" i="93"/>
  <c r="O235" i="93"/>
  <c r="P236" i="93"/>
  <c r="O241" i="93"/>
  <c r="P242" i="93"/>
  <c r="O247" i="93"/>
  <c r="P248" i="93"/>
  <c r="O253" i="93"/>
  <c r="P254" i="93"/>
  <c r="O259" i="93"/>
  <c r="P260" i="93"/>
  <c r="O265" i="93"/>
  <c r="P266" i="93"/>
  <c r="O271" i="93"/>
  <c r="P272" i="93"/>
  <c r="O277" i="93"/>
  <c r="P278" i="93"/>
  <c r="O283" i="93"/>
  <c r="P284" i="93"/>
  <c r="O289" i="93"/>
  <c r="P290" i="93"/>
  <c r="O295" i="93"/>
  <c r="P296" i="93"/>
  <c r="O228" i="93"/>
  <c r="P229" i="93"/>
  <c r="O234" i="93"/>
  <c r="P235" i="93"/>
  <c r="O240" i="93"/>
  <c r="P241" i="93"/>
  <c r="O246" i="93"/>
  <c r="P247" i="93"/>
  <c r="O252" i="93"/>
  <c r="P253" i="93"/>
  <c r="O258" i="93"/>
  <c r="P259" i="93"/>
  <c r="O264" i="93"/>
  <c r="P265" i="93"/>
  <c r="O270" i="93"/>
  <c r="P271" i="93"/>
  <c r="O276" i="93"/>
  <c r="P277" i="93"/>
  <c r="O282" i="93"/>
  <c r="P283" i="93"/>
  <c r="O288" i="93"/>
  <c r="P289" i="93"/>
  <c r="O294" i="93"/>
  <c r="P295" i="93"/>
  <c r="AG279" i="83"/>
  <c r="AG216" i="83"/>
  <c r="AG213" i="83"/>
  <c r="AG195" i="83"/>
  <c r="AG192" i="83"/>
  <c r="AF175" i="83"/>
  <c r="AG174" i="83"/>
  <c r="AG170" i="83"/>
  <c r="AF167" i="83"/>
  <c r="AG167" i="83"/>
  <c r="AF290" i="83"/>
  <c r="AG290" i="83"/>
  <c r="O106" i="93"/>
  <c r="O107" i="93"/>
  <c r="O109" i="93"/>
  <c r="P110" i="93"/>
  <c r="P111" i="93"/>
  <c r="P113" i="93"/>
  <c r="O122" i="93"/>
  <c r="P123" i="93"/>
  <c r="O128" i="93"/>
  <c r="P129" i="93"/>
  <c r="O134" i="93"/>
  <c r="O140" i="93"/>
  <c r="P141" i="93"/>
  <c r="P148" i="93"/>
  <c r="O153" i="93"/>
  <c r="O157" i="93"/>
  <c r="P158" i="93"/>
  <c r="O218" i="93"/>
  <c r="P214" i="93"/>
  <c r="P208" i="93"/>
  <c r="P198" i="93"/>
  <c r="P193" i="93"/>
  <c r="O181" i="93"/>
  <c r="P146" i="93"/>
  <c r="AF16" i="83"/>
  <c r="O196" i="93"/>
  <c r="P180" i="93"/>
  <c r="O193" i="93"/>
  <c r="O206" i="93"/>
  <c r="AF185" i="83"/>
  <c r="AG184" i="83"/>
  <c r="AG171" i="83"/>
  <c r="AF169" i="83"/>
  <c r="AG168" i="83"/>
  <c r="O101" i="93"/>
  <c r="O102" i="93"/>
  <c r="O103" i="93"/>
  <c r="O105" i="93"/>
  <c r="P106" i="93"/>
  <c r="P107" i="93"/>
  <c r="P109" i="93"/>
  <c r="P122" i="93"/>
  <c r="O127" i="93"/>
  <c r="P128" i="93"/>
  <c r="O133" i="93"/>
  <c r="P134" i="93"/>
  <c r="P140" i="93"/>
  <c r="O145" i="93"/>
  <c r="O152" i="93"/>
  <c r="P153" i="93"/>
  <c r="P157" i="93"/>
  <c r="O214" i="93"/>
  <c r="O208" i="93"/>
  <c r="P185" i="93"/>
  <c r="P174" i="93"/>
  <c r="P171" i="93"/>
  <c r="O168" i="93"/>
  <c r="P163" i="93"/>
  <c r="P196" i="93"/>
  <c r="O176" i="93"/>
  <c r="O222" i="93"/>
  <c r="O188" i="93"/>
  <c r="O189" i="93"/>
  <c r="O184" i="93"/>
  <c r="AG298" i="83"/>
  <c r="AG186" i="83"/>
  <c r="AG183" i="83"/>
  <c r="AF173" i="83"/>
  <c r="AG166" i="83"/>
  <c r="AG179" i="83"/>
  <c r="AF179" i="83"/>
  <c r="AG206" i="83"/>
  <c r="AG207" i="83"/>
  <c r="AG173" i="83"/>
  <c r="AG200" i="83"/>
  <c r="GM15" i="97" l="1"/>
  <c r="GV15" i="97" s="1"/>
  <c r="GN15" i="97"/>
  <c r="GW15" i="97" s="1"/>
  <c r="GL16" i="97"/>
  <c r="S79" i="93" s="1"/>
  <c r="K79" i="83" s="1"/>
  <c r="J141" i="83"/>
  <c r="A141" i="83" s="1"/>
  <c r="J135" i="83"/>
  <c r="A135" i="83" s="1"/>
  <c r="J132" i="83"/>
  <c r="A132" i="83" s="1"/>
  <c r="J104" i="83"/>
  <c r="A104" i="83" s="1"/>
  <c r="J117" i="83"/>
  <c r="A117" i="83" s="1"/>
  <c r="R54" i="93"/>
  <c r="J54" i="83"/>
  <c r="A54" i="83" s="1"/>
  <c r="J140" i="83"/>
  <c r="A140" i="83" s="1"/>
  <c r="J30" i="83"/>
  <c r="A30" i="83" s="1"/>
  <c r="J62" i="83"/>
  <c r="A62" i="83" s="1"/>
  <c r="J147" i="83"/>
  <c r="A147" i="83" s="1"/>
  <c r="J79" i="83"/>
  <c r="A79" i="83" s="1"/>
  <c r="J50" i="83"/>
  <c r="A50" i="83" s="1"/>
  <c r="J78" i="83"/>
  <c r="A78" i="83" s="1"/>
  <c r="J96" i="83"/>
  <c r="A96" i="83" s="1"/>
  <c r="J73" i="83"/>
  <c r="A73" i="83" s="1"/>
  <c r="J87" i="83"/>
  <c r="A87" i="83" s="1"/>
  <c r="J36" i="83"/>
  <c r="A36" i="83" s="1"/>
  <c r="J20" i="83"/>
  <c r="A20" i="83" s="1"/>
  <c r="J125" i="83"/>
  <c r="A125" i="83" s="1"/>
  <c r="J91" i="83"/>
  <c r="A91" i="83" s="1"/>
  <c r="J144" i="83"/>
  <c r="A144" i="83" s="1"/>
  <c r="J69" i="83"/>
  <c r="A69" i="83" s="1"/>
  <c r="R159" i="93"/>
  <c r="J159" i="83"/>
  <c r="A159" i="83" s="1"/>
  <c r="J122" i="83"/>
  <c r="A122" i="83" s="1"/>
  <c r="J116" i="83"/>
  <c r="A116" i="83" s="1"/>
  <c r="J82" i="83"/>
  <c r="A82" i="83" s="1"/>
  <c r="J131" i="83"/>
  <c r="A131" i="83" s="1"/>
  <c r="J136" i="83"/>
  <c r="A136" i="83" s="1"/>
  <c r="J57" i="83"/>
  <c r="A57" i="83" s="1"/>
  <c r="J143" i="83"/>
  <c r="A143" i="83" s="1"/>
  <c r="J95" i="83"/>
  <c r="A95" i="83" s="1"/>
  <c r="J156" i="83"/>
  <c r="A156" i="83" s="1"/>
  <c r="J99" i="83"/>
  <c r="A99" i="83" s="1"/>
  <c r="J165" i="83"/>
  <c r="A165" i="83" s="1"/>
  <c r="J152" i="83"/>
  <c r="A152" i="83" s="1"/>
  <c r="J51" i="83"/>
  <c r="A51" i="83" s="1"/>
  <c r="J162" i="83"/>
  <c r="A162" i="83" s="1"/>
  <c r="J21" i="83"/>
  <c r="A21" i="83" s="1"/>
  <c r="J26" i="83"/>
  <c r="A26" i="83" s="1"/>
  <c r="J61" i="83"/>
  <c r="A61" i="83" s="1"/>
  <c r="R138" i="93"/>
  <c r="J138" i="83"/>
  <c r="A138" i="83" s="1"/>
  <c r="R88" i="93"/>
  <c r="J88" i="83"/>
  <c r="A88" i="83" s="1"/>
  <c r="J129" i="83"/>
  <c r="A129" i="83" s="1"/>
  <c r="J126" i="83"/>
  <c r="A126" i="83" s="1"/>
  <c r="J109" i="83"/>
  <c r="A109" i="83" s="1"/>
  <c r="J83" i="83"/>
  <c r="A83" i="83" s="1"/>
  <c r="J113" i="83"/>
  <c r="A113" i="83" s="1"/>
  <c r="J45" i="83"/>
  <c r="A45" i="83" s="1"/>
  <c r="J41" i="83"/>
  <c r="A41" i="83" s="1"/>
  <c r="J31" i="83"/>
  <c r="A31" i="83" s="1"/>
  <c r="J25" i="83"/>
  <c r="A25" i="83" s="1"/>
  <c r="J35" i="83"/>
  <c r="A35" i="83" s="1"/>
  <c r="J157" i="83"/>
  <c r="A157" i="83" s="1"/>
  <c r="J100" i="83"/>
  <c r="A100" i="83" s="1"/>
  <c r="J105" i="83"/>
  <c r="A105" i="83" s="1"/>
  <c r="J148" i="83"/>
  <c r="A148" i="83" s="1"/>
  <c r="J74" i="83"/>
  <c r="A74" i="83" s="1"/>
  <c r="J46" i="83"/>
  <c r="A46" i="83" s="1"/>
  <c r="F4" i="93"/>
  <c r="F5" i="93" s="1"/>
  <c r="S74" i="93"/>
  <c r="K74" i="83" s="1"/>
  <c r="X29" i="73"/>
  <c r="X41" i="73"/>
  <c r="X10" i="73"/>
  <c r="X46" i="73"/>
  <c r="X16" i="73"/>
  <c r="X24" i="73"/>
  <c r="X42" i="73"/>
  <c r="X6" i="73"/>
  <c r="X48" i="73"/>
  <c r="X28" i="73"/>
  <c r="X53" i="73"/>
  <c r="X34" i="73"/>
  <c r="X30" i="73"/>
  <c r="X12" i="73"/>
  <c r="X17" i="73"/>
  <c r="X58" i="73"/>
  <c r="X40" i="73"/>
  <c r="X54" i="73"/>
  <c r="X50" i="73"/>
  <c r="X52" i="73"/>
  <c r="X36" i="73"/>
  <c r="X22" i="73"/>
  <c r="X18" i="73"/>
  <c r="X23" i="73"/>
  <c r="X4" i="73"/>
  <c r="X47" i="73"/>
  <c r="Q178" i="83"/>
  <c r="K179" i="93"/>
  <c r="G6" i="93"/>
  <c r="M5" i="83"/>
  <c r="X55" i="73"/>
  <c r="X43" i="73"/>
  <c r="GM16" i="97"/>
  <c r="GV16" i="97" s="1"/>
  <c r="X33" i="73"/>
  <c r="X15" i="73"/>
  <c r="X9" i="73"/>
  <c r="X57" i="73"/>
  <c r="X25" i="73"/>
  <c r="X27" i="73"/>
  <c r="X19" i="73"/>
  <c r="X31" i="73"/>
  <c r="X51" i="73"/>
  <c r="X45" i="73"/>
  <c r="X49" i="73"/>
  <c r="X13" i="73"/>
  <c r="X37" i="73"/>
  <c r="X39" i="73"/>
  <c r="X21" i="73"/>
  <c r="X5" i="73"/>
  <c r="X59" i="73"/>
  <c r="X35" i="73"/>
  <c r="X11" i="73"/>
  <c r="X7" i="73"/>
  <c r="X14" i="73"/>
  <c r="K307" i="93"/>
  <c r="Q306" i="83"/>
  <c r="E299" i="83"/>
  <c r="G226" i="83"/>
  <c r="J171" i="93"/>
  <c r="I170" i="93" a="1"/>
  <c r="I170" i="93" s="1"/>
  <c r="X44" i="73"/>
  <c r="X20" i="73"/>
  <c r="X32" i="73"/>
  <c r="X8" i="73"/>
  <c r="X38" i="73"/>
  <c r="X56" i="73"/>
  <c r="X26" i="73"/>
  <c r="GL17" i="97" l="1"/>
  <c r="S83" i="93" s="1"/>
  <c r="K83" i="83" s="1"/>
  <c r="GU16" i="97"/>
  <c r="GN16" i="97"/>
  <c r="GW16" i="97" s="1"/>
  <c r="E4" i="93" a="1"/>
  <c r="E4" i="93" s="1"/>
  <c r="G7" i="93"/>
  <c r="M6" i="83"/>
  <c r="K180" i="93"/>
  <c r="Q179" i="83"/>
  <c r="F6" i="93"/>
  <c r="E5" i="93" a="1"/>
  <c r="E5" i="93" s="1"/>
  <c r="GN17" i="97"/>
  <c r="GW17" i="97" s="1"/>
  <c r="GU17" i="97"/>
  <c r="GL18" i="97"/>
  <c r="J172" i="93"/>
  <c r="I171" i="93" a="1"/>
  <c r="I171" i="93" s="1"/>
  <c r="G299" i="83"/>
  <c r="E300" i="83"/>
  <c r="K308" i="93"/>
  <c r="Q307" i="83"/>
  <c r="GM17" i="97" l="1"/>
  <c r="GV17" i="97" s="1"/>
  <c r="F7" i="93"/>
  <c r="E6" i="93" a="1"/>
  <c r="E6" i="93" s="1"/>
  <c r="G8" i="93"/>
  <c r="M7" i="83"/>
  <c r="K181" i="93"/>
  <c r="Q180" i="83"/>
  <c r="S87" i="93"/>
  <c r="K87" i="83" s="1"/>
  <c r="GL19" i="97"/>
  <c r="GM18" i="97"/>
  <c r="GV18" i="97" s="1"/>
  <c r="GN18" i="97"/>
  <c r="GW18" i="97" s="1"/>
  <c r="GU18" i="97"/>
  <c r="J173" i="93"/>
  <c r="I172" i="93" a="1"/>
  <c r="I172" i="93" s="1"/>
  <c r="K309" i="93"/>
  <c r="Q308" i="83"/>
  <c r="E301" i="83"/>
  <c r="G300" i="83"/>
  <c r="K182" i="93" l="1"/>
  <c r="Q181" i="83"/>
  <c r="G9" i="93"/>
  <c r="M8" i="83"/>
  <c r="F8" i="93"/>
  <c r="E7" i="93" a="1"/>
  <c r="E7" i="93" s="1"/>
  <c r="GL20" i="97"/>
  <c r="GM19" i="97"/>
  <c r="GV19" i="97" s="1"/>
  <c r="S91" i="93"/>
  <c r="K91" i="83" s="1"/>
  <c r="GN19" i="97"/>
  <c r="GW19" i="97" s="1"/>
  <c r="GU19" i="97"/>
  <c r="E302" i="83"/>
  <c r="G301" i="83"/>
  <c r="K310" i="93"/>
  <c r="Q309" i="83"/>
  <c r="J174" i="93"/>
  <c r="I173" i="93" a="1"/>
  <c r="I173" i="93" s="1"/>
  <c r="K183" i="93" l="1"/>
  <c r="Q182" i="83"/>
  <c r="G10" i="93"/>
  <c r="M9" i="83"/>
  <c r="F9" i="93"/>
  <c r="E8" i="93" a="1"/>
  <c r="E8" i="93" s="1"/>
  <c r="GU20" i="97"/>
  <c r="GN20" i="97"/>
  <c r="GW20" i="97" s="1"/>
  <c r="GM20" i="97"/>
  <c r="GL21" i="97"/>
  <c r="G302" i="83"/>
  <c r="E303" i="83"/>
  <c r="J175" i="93"/>
  <c r="I174" i="93" a="1"/>
  <c r="I174" i="93" s="1"/>
  <c r="K311" i="93"/>
  <c r="Q310" i="83"/>
  <c r="G11" i="93" l="1"/>
  <c r="M10" i="83"/>
  <c r="F10" i="93"/>
  <c r="E9" i="93" a="1"/>
  <c r="E9" i="93" s="1"/>
  <c r="K184" i="93"/>
  <c r="Q183" i="83"/>
  <c r="GU21" i="97"/>
  <c r="GM21" i="97"/>
  <c r="GL22" i="97"/>
  <c r="GN21" i="97"/>
  <c r="GW21" i="97" s="1"/>
  <c r="GV20" i="97"/>
  <c r="S96" i="93"/>
  <c r="K96" i="83" s="1"/>
  <c r="G303" i="83"/>
  <c r="E304" i="83"/>
  <c r="K312" i="93"/>
  <c r="Q311" i="83"/>
  <c r="J176" i="93"/>
  <c r="I175" i="93" a="1"/>
  <c r="I175" i="93" s="1"/>
  <c r="F11" i="93" l="1"/>
  <c r="E10" i="93" a="1"/>
  <c r="E10" i="93" s="1"/>
  <c r="Q184" i="83"/>
  <c r="K185" i="93"/>
  <c r="G12" i="93"/>
  <c r="M11" i="83"/>
  <c r="GV21" i="97"/>
  <c r="S100" i="93"/>
  <c r="K100" i="83" s="1"/>
  <c r="GN22" i="97"/>
  <c r="GW22" i="97" s="1"/>
  <c r="GM22" i="97"/>
  <c r="GL23" i="97"/>
  <c r="GU22" i="97"/>
  <c r="K313" i="93"/>
  <c r="Q312" i="83"/>
  <c r="J177" i="93"/>
  <c r="I176" i="93" a="1"/>
  <c r="I176" i="93" s="1"/>
  <c r="G304" i="83"/>
  <c r="E305" i="83"/>
  <c r="F12" i="93" l="1"/>
  <c r="E11" i="93" a="1"/>
  <c r="E11" i="93" s="1"/>
  <c r="G13" i="93"/>
  <c r="M12" i="83"/>
  <c r="K186" i="93"/>
  <c r="Q185" i="83"/>
  <c r="GV22" i="97"/>
  <c r="S105" i="93"/>
  <c r="K105" i="83" s="1"/>
  <c r="GM23" i="97"/>
  <c r="GV23" i="97" s="1"/>
  <c r="GL24" i="97"/>
  <c r="GN23" i="97"/>
  <c r="GU23" i="97"/>
  <c r="G305" i="83"/>
  <c r="E306" i="83"/>
  <c r="J178" i="93"/>
  <c r="I177" i="93" a="1"/>
  <c r="I177" i="93" s="1"/>
  <c r="K314" i="93"/>
  <c r="Q313" i="83"/>
  <c r="K187" i="93" l="1"/>
  <c r="Q186" i="83"/>
  <c r="G14" i="93"/>
  <c r="M13" i="83"/>
  <c r="F13" i="93"/>
  <c r="E12" i="93" a="1"/>
  <c r="E12" i="93" s="1"/>
  <c r="GW23" i="97"/>
  <c r="S109" i="93"/>
  <c r="K109" i="83" s="1"/>
  <c r="GN24" i="97"/>
  <c r="GW24" i="97" s="1"/>
  <c r="GU24" i="97"/>
  <c r="GL25" i="97"/>
  <c r="GM24" i="97"/>
  <c r="E307" i="83"/>
  <c r="G306" i="83"/>
  <c r="K315" i="93"/>
  <c r="Q314" i="83"/>
  <c r="I178" i="93" a="1"/>
  <c r="I178" i="93" s="1"/>
  <c r="J179" i="93"/>
  <c r="G15" i="93" l="1"/>
  <c r="M14" i="83"/>
  <c r="F14" i="93"/>
  <c r="E13" i="93" a="1"/>
  <c r="E13" i="93" s="1"/>
  <c r="K188" i="93"/>
  <c r="Q187" i="83"/>
  <c r="GV24" i="97"/>
  <c r="S113" i="93"/>
  <c r="K113" i="83" s="1"/>
  <c r="GL26" i="97"/>
  <c r="GN25" i="97"/>
  <c r="GW25" i="97" s="1"/>
  <c r="GU25" i="97"/>
  <c r="GM25" i="97"/>
  <c r="J180" i="93"/>
  <c r="I179" i="93" a="1"/>
  <c r="I179" i="93" s="1"/>
  <c r="E308" i="83"/>
  <c r="G307" i="83"/>
  <c r="K316" i="93"/>
  <c r="Q315" i="83"/>
  <c r="F15" i="93" l="1"/>
  <c r="E14" i="93" a="1"/>
  <c r="E14" i="93" s="1"/>
  <c r="K189" i="93"/>
  <c r="Q188" i="83"/>
  <c r="G16" i="93"/>
  <c r="M15" i="83"/>
  <c r="GV25" i="97"/>
  <c r="S117" i="93"/>
  <c r="K117" i="83" s="1"/>
  <c r="GM26" i="97"/>
  <c r="GV26" i="97" s="1"/>
  <c r="GL27" i="97"/>
  <c r="GN26" i="97"/>
  <c r="GW26" i="97" s="1"/>
  <c r="GU26" i="97"/>
  <c r="S122" i="93"/>
  <c r="K122" i="83" s="1"/>
  <c r="E309" i="83"/>
  <c r="G308" i="83"/>
  <c r="J181" i="93"/>
  <c r="I180" i="93" a="1"/>
  <c r="I180" i="93" s="1"/>
  <c r="K317" i="93"/>
  <c r="Q316" i="83"/>
  <c r="K190" i="93" l="1"/>
  <c r="Q189" i="83"/>
  <c r="G17" i="93"/>
  <c r="M16" i="83"/>
  <c r="F16" i="93"/>
  <c r="E16" i="93" s="1" a="1"/>
  <c r="E16" i="93" s="1"/>
  <c r="E15" i="93" a="1"/>
  <c r="E15" i="93" s="1"/>
  <c r="S126" i="93"/>
  <c r="K126" i="83" s="1"/>
  <c r="GM27" i="97"/>
  <c r="GV27" i="97" s="1"/>
  <c r="GU27" i="97"/>
  <c r="GN27" i="97"/>
  <c r="GW27" i="97" s="1"/>
  <c r="GL28" i="97"/>
  <c r="J182" i="93"/>
  <c r="I181" i="93" a="1"/>
  <c r="I181" i="93" s="1"/>
  <c r="G309" i="83"/>
  <c r="E310" i="83"/>
  <c r="K318" i="93"/>
  <c r="Q317" i="83"/>
  <c r="K191" i="93" l="1"/>
  <c r="Q190" i="83"/>
  <c r="G18" i="93"/>
  <c r="M18" i="83" s="1"/>
  <c r="M17" i="83"/>
  <c r="F17" i="93"/>
  <c r="E17" i="93" s="1" a="1"/>
  <c r="E17" i="93" s="1"/>
  <c r="GM28" i="97"/>
  <c r="GV28" i="97" s="1"/>
  <c r="S131" i="93"/>
  <c r="K131" i="83" s="1"/>
  <c r="GN28" i="97"/>
  <c r="GW28" i="97" s="1"/>
  <c r="GL29" i="97"/>
  <c r="GU28" i="97"/>
  <c r="K319" i="93"/>
  <c r="Q318" i="83"/>
  <c r="G310" i="83"/>
  <c r="E311" i="83"/>
  <c r="J183" i="93"/>
  <c r="I182" i="93" a="1"/>
  <c r="I182" i="93" s="1"/>
  <c r="G19" i="93" l="1"/>
  <c r="M19" i="83" s="1"/>
  <c r="F18" i="93"/>
  <c r="E18" i="93" s="1" a="1"/>
  <c r="E18" i="93" s="1"/>
  <c r="K192" i="93"/>
  <c r="Q191" i="83"/>
  <c r="GM29" i="97"/>
  <c r="GV29" i="97" s="1"/>
  <c r="GN29" i="97"/>
  <c r="GU29" i="97"/>
  <c r="GL30" i="97"/>
  <c r="K320" i="93"/>
  <c r="Q319" i="83"/>
  <c r="J184" i="93"/>
  <c r="I183" i="93" a="1"/>
  <c r="I183" i="93" s="1"/>
  <c r="G311" i="83"/>
  <c r="E312" i="83"/>
  <c r="K193" i="93" l="1"/>
  <c r="Q192" i="83"/>
  <c r="G20" i="93"/>
  <c r="M20" i="83" s="1"/>
  <c r="F19" i="93"/>
  <c r="E19" i="93" s="1" a="1"/>
  <c r="E19" i="93" s="1"/>
  <c r="GL31" i="97"/>
  <c r="GU30" i="97"/>
  <c r="GN30" i="97"/>
  <c r="GW30" i="97" s="1"/>
  <c r="GM30" i="97"/>
  <c r="GW29" i="97"/>
  <c r="S136" i="93"/>
  <c r="K136" i="83" s="1"/>
  <c r="E313" i="83"/>
  <c r="G312" i="83"/>
  <c r="J185" i="93"/>
  <c r="I184" i="93" a="1"/>
  <c r="I184" i="93" s="1"/>
  <c r="K321" i="93"/>
  <c r="Q320" i="83"/>
  <c r="G21" i="93" l="1"/>
  <c r="M21" i="83" s="1"/>
  <c r="F20" i="93"/>
  <c r="E20" i="93" s="1" a="1"/>
  <c r="E20" i="93" s="1"/>
  <c r="K194" i="93"/>
  <c r="Q193" i="83"/>
  <c r="S140" i="93"/>
  <c r="K140" i="83" s="1"/>
  <c r="GV30" i="97"/>
  <c r="GU31" i="97"/>
  <c r="GN31" i="97"/>
  <c r="GW31" i="97" s="1"/>
  <c r="GL32" i="97"/>
  <c r="GM31" i="97"/>
  <c r="K322" i="93"/>
  <c r="Q321" i="83"/>
  <c r="J186" i="93"/>
  <c r="I185" i="93" a="1"/>
  <c r="I185" i="93" s="1"/>
  <c r="E314" i="83"/>
  <c r="G313" i="83"/>
  <c r="Q194" i="83" l="1"/>
  <c r="K195" i="93"/>
  <c r="G22" i="93"/>
  <c r="M22" i="83" s="1"/>
  <c r="F21" i="93"/>
  <c r="E21" i="93" s="1" a="1"/>
  <c r="E21" i="93" s="1"/>
  <c r="GV31" i="97"/>
  <c r="S144" i="93"/>
  <c r="K144" i="83" s="1"/>
  <c r="S148" i="93"/>
  <c r="K148" i="83" s="1"/>
  <c r="GL33" i="97"/>
  <c r="GU32" i="97"/>
  <c r="GN32" i="97"/>
  <c r="GW32" i="97" s="1"/>
  <c r="GM32" i="97"/>
  <c r="GV32" i="97" s="1"/>
  <c r="J187" i="93"/>
  <c r="I186" i="93" a="1"/>
  <c r="I186" i="93" s="1"/>
  <c r="K323" i="93"/>
  <c r="Q322" i="83"/>
  <c r="E315" i="83"/>
  <c r="G314" i="83"/>
  <c r="K196" i="93" l="1"/>
  <c r="Q195" i="83"/>
  <c r="G23" i="93"/>
  <c r="M23" i="83" s="1"/>
  <c r="F22" i="93"/>
  <c r="E22" i="93" s="1" a="1"/>
  <c r="E22" i="93" s="1"/>
  <c r="GN33" i="97"/>
  <c r="GW33" i="97" s="1"/>
  <c r="GM33" i="97"/>
  <c r="GL34" i="97"/>
  <c r="GU33" i="97"/>
  <c r="G315" i="83"/>
  <c r="E316" i="83"/>
  <c r="K324" i="93"/>
  <c r="Q323" i="83"/>
  <c r="J188" i="93"/>
  <c r="I187" i="93" a="1"/>
  <c r="I187" i="93" s="1"/>
  <c r="G24" i="93" l="1"/>
  <c r="M24" i="83" s="1"/>
  <c r="F23" i="93"/>
  <c r="E23" i="93" s="1" a="1"/>
  <c r="E23" i="93" s="1"/>
  <c r="K197" i="93"/>
  <c r="Q196" i="83"/>
  <c r="GL35" i="97"/>
  <c r="GU34" i="97"/>
  <c r="GM34" i="97"/>
  <c r="GN34" i="97"/>
  <c r="GW34" i="97" s="1"/>
  <c r="GV33" i="97"/>
  <c r="S152" i="93"/>
  <c r="K152" i="83" s="1"/>
  <c r="K325" i="93"/>
  <c r="Q324" i="83"/>
  <c r="G316" i="83"/>
  <c r="E317" i="83"/>
  <c r="J189" i="93"/>
  <c r="I188" i="93" a="1"/>
  <c r="I188" i="93" s="1"/>
  <c r="G25" i="93" l="1"/>
  <c r="M25" i="83" s="1"/>
  <c r="F24" i="93"/>
  <c r="E24" i="93" s="1" a="1"/>
  <c r="E24" i="93" s="1"/>
  <c r="K198" i="93"/>
  <c r="Q197" i="83"/>
  <c r="GV34" i="97"/>
  <c r="S157" i="93"/>
  <c r="K157" i="83" s="1"/>
  <c r="GM35" i="97"/>
  <c r="GV35" i="97" s="1"/>
  <c r="S162" i="93"/>
  <c r="K162" i="83" s="1"/>
  <c r="GL36" i="97"/>
  <c r="GN35" i="97"/>
  <c r="GW35" i="97" s="1"/>
  <c r="GU35" i="97"/>
  <c r="J190" i="93"/>
  <c r="I189" i="93" a="1"/>
  <c r="I189" i="93" s="1"/>
  <c r="G317" i="83"/>
  <c r="E318" i="83"/>
  <c r="K326" i="93"/>
  <c r="Q325" i="83"/>
  <c r="Q198" i="83" l="1"/>
  <c r="K199" i="93"/>
  <c r="G26" i="93"/>
  <c r="M26" i="83" s="1"/>
  <c r="F25" i="93"/>
  <c r="E25" i="93" s="1" a="1"/>
  <c r="E25" i="93" s="1"/>
  <c r="GL37" i="97"/>
  <c r="GU36" i="97"/>
  <c r="GM36" i="97"/>
  <c r="GN36" i="97"/>
  <c r="GW36" i="97" s="1"/>
  <c r="K327" i="93"/>
  <c r="Q326" i="83"/>
  <c r="J191" i="93"/>
  <c r="I190" i="93" a="1"/>
  <c r="I190" i="93" s="1"/>
  <c r="E319" i="83"/>
  <c r="G318" i="83"/>
  <c r="K200" i="93" l="1"/>
  <c r="Q199" i="83"/>
  <c r="G27" i="93"/>
  <c r="M27" i="83" s="1"/>
  <c r="F26" i="93"/>
  <c r="E26" i="93" s="1" a="1"/>
  <c r="E26" i="93" s="1"/>
  <c r="GV36" i="97"/>
  <c r="S166" i="93"/>
  <c r="K166" i="83" s="1"/>
  <c r="GN37" i="97"/>
  <c r="GW37" i="97" s="1"/>
  <c r="GL38" i="97"/>
  <c r="GU37" i="97"/>
  <c r="GM37" i="97"/>
  <c r="E320" i="83"/>
  <c r="G319" i="83"/>
  <c r="K328" i="93"/>
  <c r="Q327" i="83"/>
  <c r="J192" i="93"/>
  <c r="I191" i="93" a="1"/>
  <c r="I191" i="93" s="1"/>
  <c r="G28" i="93" l="1"/>
  <c r="M28" i="83" s="1"/>
  <c r="F27" i="93"/>
  <c r="E27" i="93" s="1" a="1"/>
  <c r="E27" i="93" s="1"/>
  <c r="K201" i="93"/>
  <c r="Q200" i="83"/>
  <c r="GV37" i="97"/>
  <c r="S170" i="93"/>
  <c r="K170" i="83" s="1"/>
  <c r="GL39" i="97"/>
  <c r="GN38" i="97"/>
  <c r="GW38" i="97" s="1"/>
  <c r="GM38" i="97"/>
  <c r="GV38" i="97" s="1"/>
  <c r="GU38" i="97"/>
  <c r="S174" i="93"/>
  <c r="K174" i="83" s="1"/>
  <c r="K329" i="93"/>
  <c r="Q328" i="83"/>
  <c r="E321" i="83"/>
  <c r="G320" i="83"/>
  <c r="J193" i="93"/>
  <c r="I192" i="93" a="1"/>
  <c r="I192" i="93" s="1"/>
  <c r="K202" i="93" l="1"/>
  <c r="Q201" i="83"/>
  <c r="G29" i="93"/>
  <c r="M29" i="83" s="1"/>
  <c r="F28" i="93"/>
  <c r="E28" i="93" s="1" a="1"/>
  <c r="E28" i="93" s="1"/>
  <c r="GU39" i="97"/>
  <c r="GM39" i="97"/>
  <c r="GV39" i="97" s="1"/>
  <c r="S178" i="93"/>
  <c r="K178" i="83" s="1"/>
  <c r="GL40" i="97"/>
  <c r="GN39" i="97"/>
  <c r="GW39" i="97" s="1"/>
  <c r="K330" i="93"/>
  <c r="Q329" i="83"/>
  <c r="G321" i="83"/>
  <c r="E322" i="83"/>
  <c r="J194" i="93"/>
  <c r="I193" i="93" a="1"/>
  <c r="I193" i="93" s="1"/>
  <c r="Q202" i="83" l="1"/>
  <c r="K203" i="93"/>
  <c r="G30" i="93"/>
  <c r="M30" i="83" s="1"/>
  <c r="F29" i="93"/>
  <c r="E29" i="93" s="1" a="1"/>
  <c r="E29" i="93" s="1"/>
  <c r="GL41" i="97"/>
  <c r="GM40" i="97"/>
  <c r="GV40" i="97" s="1"/>
  <c r="S183" i="93"/>
  <c r="K183" i="83" s="1"/>
  <c r="GU40" i="97"/>
  <c r="GN40" i="97"/>
  <c r="GW40" i="97" s="1"/>
  <c r="J195" i="93"/>
  <c r="I194" i="93" a="1"/>
  <c r="I194" i="93" s="1"/>
  <c r="E323" i="83"/>
  <c r="G322" i="83"/>
  <c r="K331" i="93"/>
  <c r="Q330" i="83"/>
  <c r="Q203" i="83" l="1"/>
  <c r="K204" i="93"/>
  <c r="G31" i="93"/>
  <c r="M31" i="83" s="1"/>
  <c r="F30" i="93"/>
  <c r="E30" i="93" s="1" a="1"/>
  <c r="E30" i="93" s="1"/>
  <c r="GN41" i="97"/>
  <c r="GW41" i="97" s="1"/>
  <c r="GM41" i="97"/>
  <c r="GU41" i="97"/>
  <c r="GL42" i="97"/>
  <c r="K332" i="93"/>
  <c r="Q331" i="83"/>
  <c r="G323" i="83"/>
  <c r="E324" i="83"/>
  <c r="J196" i="93"/>
  <c r="I195" i="93" a="1"/>
  <c r="I195" i="93" s="1"/>
  <c r="G32" i="93" l="1"/>
  <c r="M32" i="83" s="1"/>
  <c r="F31" i="93"/>
  <c r="E31" i="93" s="1" a="1"/>
  <c r="E31" i="93" s="1"/>
  <c r="K205" i="93"/>
  <c r="Q204" i="83"/>
  <c r="GL43" i="97"/>
  <c r="GM42" i="97"/>
  <c r="GU42" i="97"/>
  <c r="GN42" i="97"/>
  <c r="GW42" i="97" s="1"/>
  <c r="GV41" i="97"/>
  <c r="S187" i="93"/>
  <c r="K187" i="83" s="1"/>
  <c r="I196" i="93" a="1"/>
  <c r="I196" i="93" s="1"/>
  <c r="J197" i="93"/>
  <c r="K333" i="93"/>
  <c r="Q332" i="83"/>
  <c r="E325" i="83"/>
  <c r="G324" i="83"/>
  <c r="K206" i="93" l="1"/>
  <c r="Q205" i="83"/>
  <c r="G33" i="93"/>
  <c r="M33" i="83" s="1"/>
  <c r="F32" i="93"/>
  <c r="E32" i="93" s="1" a="1"/>
  <c r="E32" i="93" s="1"/>
  <c r="GV42" i="97"/>
  <c r="S192" i="93"/>
  <c r="K192" i="83" s="1"/>
  <c r="GU43" i="97"/>
  <c r="GL44" i="97"/>
  <c r="GN43" i="97"/>
  <c r="GW43" i="97" s="1"/>
  <c r="GM43" i="97"/>
  <c r="K334" i="93"/>
  <c r="Q333" i="83"/>
  <c r="E326" i="83"/>
  <c r="G325" i="83"/>
  <c r="J198" i="93"/>
  <c r="I197" i="93" a="1"/>
  <c r="I197" i="93" s="1"/>
  <c r="G34" i="93" l="1"/>
  <c r="M34" i="83" s="1"/>
  <c r="F33" i="93"/>
  <c r="E33" i="93" s="1" a="1"/>
  <c r="E33" i="93" s="1"/>
  <c r="Q206" i="83"/>
  <c r="K207" i="93"/>
  <c r="GV43" i="97"/>
  <c r="S196" i="93"/>
  <c r="K196" i="83" s="1"/>
  <c r="GM44" i="97"/>
  <c r="GV44" i="97" s="1"/>
  <c r="GU44" i="97"/>
  <c r="GL45" i="97"/>
  <c r="GN44" i="97"/>
  <c r="GW44" i="97" s="1"/>
  <c r="S201" i="93"/>
  <c r="K201" i="83" s="1"/>
  <c r="E327" i="83"/>
  <c r="G326" i="83"/>
  <c r="J199" i="93"/>
  <c r="I198" i="93" a="1"/>
  <c r="I198" i="93" s="1"/>
  <c r="K335" i="93"/>
  <c r="Q334" i="83"/>
  <c r="Q207" i="83" l="1"/>
  <c r="K208" i="93"/>
  <c r="G35" i="93"/>
  <c r="M35" i="83" s="1"/>
  <c r="F34" i="93"/>
  <c r="E34" i="93" s="1" a="1"/>
  <c r="E34" i="93" s="1"/>
  <c r="GU45" i="97"/>
  <c r="GL46" i="97"/>
  <c r="GM45" i="97"/>
  <c r="GN45" i="97"/>
  <c r="GW45" i="97" s="1"/>
  <c r="J200" i="93"/>
  <c r="I199" i="93" a="1"/>
  <c r="I199" i="93" s="1"/>
  <c r="G327" i="83"/>
  <c r="E328" i="83"/>
  <c r="K336" i="93"/>
  <c r="Q335" i="83"/>
  <c r="G36" i="93" l="1"/>
  <c r="M36" i="83" s="1"/>
  <c r="F35" i="93"/>
  <c r="E35" i="93" s="1" a="1"/>
  <c r="E35" i="93" s="1"/>
  <c r="K209" i="93"/>
  <c r="Q208" i="83"/>
  <c r="GV45" i="97"/>
  <c r="S205" i="93"/>
  <c r="K205" i="83" s="1"/>
  <c r="GN46" i="97"/>
  <c r="GW46" i="97" s="1"/>
  <c r="GL47" i="97"/>
  <c r="GM46" i="97"/>
  <c r="GU46" i="97"/>
  <c r="K337" i="93"/>
  <c r="Q336" i="83"/>
  <c r="G328" i="83"/>
  <c r="E329" i="83"/>
  <c r="J201" i="93"/>
  <c r="I200" i="93" a="1"/>
  <c r="I200" i="93" s="1"/>
  <c r="Q209" i="83" l="1"/>
  <c r="K210" i="93"/>
  <c r="G37" i="93"/>
  <c r="M37" i="83" s="1"/>
  <c r="F36" i="93"/>
  <c r="E36" i="93" s="1" a="1"/>
  <c r="E36" i="93" s="1"/>
  <c r="GV46" i="97"/>
  <c r="S210" i="93"/>
  <c r="K210" i="83" s="1"/>
  <c r="GL48" i="97"/>
  <c r="GN47" i="97"/>
  <c r="GW47" i="97" s="1"/>
  <c r="GM47" i="97"/>
  <c r="GU47" i="97"/>
  <c r="J202" i="93"/>
  <c r="I201" i="93" a="1"/>
  <c r="I201" i="93" s="1"/>
  <c r="K338" i="93"/>
  <c r="Q337" i="83"/>
  <c r="G329" i="83"/>
  <c r="E330" i="83"/>
  <c r="G38" i="93" l="1"/>
  <c r="M38" i="83" s="1"/>
  <c r="F37" i="93"/>
  <c r="E37" i="93" s="1" a="1"/>
  <c r="E37" i="93" s="1"/>
  <c r="K211" i="93"/>
  <c r="Q210" i="83"/>
  <c r="GU48" i="97"/>
  <c r="GM48" i="97"/>
  <c r="GN48" i="97"/>
  <c r="GW48" i="97" s="1"/>
  <c r="GL49" i="97"/>
  <c r="S214" i="93"/>
  <c r="K214" i="83" s="1"/>
  <c r="GV47" i="97"/>
  <c r="K339" i="93"/>
  <c r="Q338" i="83"/>
  <c r="E331" i="83"/>
  <c r="G330" i="83"/>
  <c r="I202" i="93" a="1"/>
  <c r="I202" i="93" s="1"/>
  <c r="J203" i="93"/>
  <c r="Q211" i="83" l="1"/>
  <c r="K212" i="93"/>
  <c r="G39" i="93"/>
  <c r="M39" i="83" s="1"/>
  <c r="F38" i="93"/>
  <c r="E38" i="93" s="1" a="1"/>
  <c r="E38" i="93" s="1"/>
  <c r="GN49" i="97"/>
  <c r="GM49" i="97"/>
  <c r="GV49" i="97" s="1"/>
  <c r="GU49" i="97"/>
  <c r="GL50" i="97"/>
  <c r="S218" i="93"/>
  <c r="K218" i="83" s="1"/>
  <c r="GV48" i="97"/>
  <c r="E332" i="83"/>
  <c r="G331" i="83"/>
  <c r="J204" i="93"/>
  <c r="I203" i="93" a="1"/>
  <c r="I203" i="93" s="1"/>
  <c r="K340" i="93"/>
  <c r="Q339" i="83"/>
  <c r="G40" i="93" l="1"/>
  <c r="M40" i="83" s="1"/>
  <c r="F39" i="93"/>
  <c r="E39" i="93" s="1" a="1"/>
  <c r="E39" i="93" s="1"/>
  <c r="K213" i="93"/>
  <c r="Q212" i="83"/>
  <c r="GM50" i="97"/>
  <c r="GV50" i="97" s="1"/>
  <c r="GU50" i="97"/>
  <c r="GL51" i="97"/>
  <c r="S299" i="93"/>
  <c r="K299" i="83" s="1"/>
  <c r="GN50" i="97"/>
  <c r="GW50" i="97" s="1"/>
  <c r="GW49" i="97"/>
  <c r="S222" i="93"/>
  <c r="K222" i="83" s="1"/>
  <c r="J205" i="93"/>
  <c r="I204" i="93" a="1"/>
  <c r="I204" i="93" s="1"/>
  <c r="Q340" i="83"/>
  <c r="K341" i="93"/>
  <c r="E333" i="83"/>
  <c r="G332" i="83"/>
  <c r="K214" i="93" l="1"/>
  <c r="Q213" i="83"/>
  <c r="G41" i="93"/>
  <c r="M41" i="83" s="1"/>
  <c r="F40" i="93"/>
  <c r="E40" i="93" s="1" a="1"/>
  <c r="E40" i="93" s="1"/>
  <c r="GL52" i="97"/>
  <c r="GM51" i="97"/>
  <c r="GV51" i="97" s="1"/>
  <c r="GN51" i="97"/>
  <c r="GW51" i="97" s="1"/>
  <c r="GU51" i="97"/>
  <c r="S303" i="93"/>
  <c r="K303" i="83" s="1"/>
  <c r="J206" i="93"/>
  <c r="I205" i="93" a="1"/>
  <c r="I205" i="93" s="1"/>
  <c r="G333" i="83"/>
  <c r="E334" i="83"/>
  <c r="K342" i="93"/>
  <c r="Q341" i="83"/>
  <c r="G42" i="93" l="1"/>
  <c r="M42" i="83" s="1"/>
  <c r="F41" i="93"/>
  <c r="E41" i="93" s="1" a="1"/>
  <c r="E41" i="93" s="1"/>
  <c r="K215" i="93"/>
  <c r="Q214" i="83"/>
  <c r="S308" i="93"/>
  <c r="K308" i="83" s="1"/>
  <c r="GN52" i="97"/>
  <c r="GW52" i="97" s="1"/>
  <c r="GM52" i="97"/>
  <c r="GV52" i="97" s="1"/>
  <c r="GL53" i="97"/>
  <c r="GU52" i="97"/>
  <c r="I206" i="93" a="1"/>
  <c r="I206" i="93" s="1"/>
  <c r="J207" i="93"/>
  <c r="E335" i="83"/>
  <c r="G334" i="83"/>
  <c r="K343" i="93"/>
  <c r="Q342" i="83"/>
  <c r="K216" i="93" l="1"/>
  <c r="Q215" i="83"/>
  <c r="G43" i="93"/>
  <c r="M43" i="83" s="1"/>
  <c r="F42" i="93"/>
  <c r="E42" i="93" s="1" a="1"/>
  <c r="E42" i="93" s="1"/>
  <c r="GU53" i="97"/>
  <c r="S312" i="93"/>
  <c r="K312" i="83" s="1"/>
  <c r="GN53" i="97"/>
  <c r="GW53" i="97" s="1"/>
  <c r="GM53" i="97"/>
  <c r="GV53" i="97" s="1"/>
  <c r="GL54" i="97"/>
  <c r="G335" i="83"/>
  <c r="E336" i="83"/>
  <c r="J208" i="93"/>
  <c r="I207" i="93" a="1"/>
  <c r="I207" i="93" s="1"/>
  <c r="K344" i="93"/>
  <c r="Q343" i="83"/>
  <c r="G44" i="93" l="1"/>
  <c r="M44" i="83" s="1"/>
  <c r="F43" i="93"/>
  <c r="E43" i="93" s="1" a="1"/>
  <c r="E43" i="93" s="1"/>
  <c r="K217" i="93"/>
  <c r="Q216" i="83"/>
  <c r="GU54" i="97"/>
  <c r="GL55" i="97"/>
  <c r="GM54" i="97"/>
  <c r="GN54" i="97"/>
  <c r="GW54" i="97" s="1"/>
  <c r="K345" i="93"/>
  <c r="Q344" i="83"/>
  <c r="J209" i="93"/>
  <c r="I208" i="93" a="1"/>
  <c r="I208" i="93" s="1"/>
  <c r="E337" i="83"/>
  <c r="G336" i="83"/>
  <c r="G45" i="93" l="1"/>
  <c r="M45" i="83" s="1"/>
  <c r="F44" i="93"/>
  <c r="E44" i="93" s="1" a="1"/>
  <c r="E44" i="93" s="1"/>
  <c r="Q217" i="83"/>
  <c r="K218" i="93"/>
  <c r="S317" i="93"/>
  <c r="K317" i="83" s="1"/>
  <c r="GV54" i="97"/>
  <c r="GL56" i="97"/>
  <c r="GN55" i="97"/>
  <c r="GW55" i="97" s="1"/>
  <c r="GM55" i="97"/>
  <c r="GV55" i="97" s="1"/>
  <c r="GU55" i="97"/>
  <c r="S321" i="93"/>
  <c r="K321" i="83" s="1"/>
  <c r="K346" i="93"/>
  <c r="Q345" i="83"/>
  <c r="E338" i="83"/>
  <c r="G337" i="83"/>
  <c r="J210" i="93"/>
  <c r="I209" i="93" a="1"/>
  <c r="I209" i="93" s="1"/>
  <c r="G46" i="93" l="1"/>
  <c r="M46" i="83" s="1"/>
  <c r="F45" i="93"/>
  <c r="E45" i="93" s="1" a="1"/>
  <c r="E45" i="93" s="1"/>
  <c r="K219" i="93"/>
  <c r="Q218" i="83"/>
  <c r="GL57" i="97"/>
  <c r="GN56" i="97"/>
  <c r="GW56" i="97" s="1"/>
  <c r="GM56" i="97"/>
  <c r="GU56" i="97"/>
  <c r="J211" i="93"/>
  <c r="I210" i="93" a="1"/>
  <c r="I210" i="93" s="1"/>
  <c r="E339" i="83"/>
  <c r="G338" i="83"/>
  <c r="K347" i="93"/>
  <c r="Q346" i="83"/>
  <c r="Q219" i="83" l="1"/>
  <c r="K220" i="93"/>
  <c r="G47" i="93"/>
  <c r="M47" i="83" s="1"/>
  <c r="F46" i="93"/>
  <c r="E46" i="93" s="1" a="1"/>
  <c r="E46" i="93" s="1"/>
  <c r="S326" i="93"/>
  <c r="K326" i="83" s="1"/>
  <c r="GV56" i="97"/>
  <c r="GN57" i="97"/>
  <c r="GW57" i="97" s="1"/>
  <c r="GL58" i="97"/>
  <c r="GU57" i="97"/>
  <c r="S330" i="93"/>
  <c r="K330" i="83" s="1"/>
  <c r="GM57" i="97"/>
  <c r="GV57" i="97" s="1"/>
  <c r="J212" i="93"/>
  <c r="I211" i="93" a="1"/>
  <c r="I211" i="93" s="1"/>
  <c r="K348" i="93"/>
  <c r="Q347" i="83"/>
  <c r="G339" i="83"/>
  <c r="E340" i="83"/>
  <c r="G48" i="93" l="1"/>
  <c r="M48" i="83" s="1"/>
  <c r="F47" i="93"/>
  <c r="E47" i="93" s="1" a="1"/>
  <c r="E47" i="93" s="1"/>
  <c r="K221" i="93"/>
  <c r="Q220" i="83"/>
  <c r="S335" i="93"/>
  <c r="K335" i="83" s="1"/>
  <c r="GN58" i="97"/>
  <c r="GW58" i="97" s="1"/>
  <c r="GU58" i="97"/>
  <c r="GL59" i="97"/>
  <c r="GM58" i="97"/>
  <c r="GV58" i="97" s="1"/>
  <c r="J213" i="93"/>
  <c r="I212" i="93" a="1"/>
  <c r="I212" i="93" s="1"/>
  <c r="G340" i="83"/>
  <c r="E341" i="83"/>
  <c r="K349" i="93"/>
  <c r="Q348" i="83"/>
  <c r="G49" i="93" l="1"/>
  <c r="M49" i="83" s="1"/>
  <c r="F48" i="93"/>
  <c r="E48" i="93" s="1" a="1"/>
  <c r="E48" i="93" s="1"/>
  <c r="K222" i="93"/>
  <c r="Q221" i="83"/>
  <c r="GU59" i="97"/>
  <c r="GL60" i="97"/>
  <c r="GN59" i="97"/>
  <c r="GW59" i="97" s="1"/>
  <c r="GM59" i="97"/>
  <c r="K350" i="93"/>
  <c r="Q349" i="83"/>
  <c r="J214" i="93"/>
  <c r="I213" i="93" a="1"/>
  <c r="I213" i="93" s="1"/>
  <c r="G341" i="83"/>
  <c r="E342" i="83"/>
  <c r="K223" i="93" l="1"/>
  <c r="Q222" i="83"/>
  <c r="G50" i="93"/>
  <c r="M50" i="83" s="1"/>
  <c r="F49" i="93"/>
  <c r="E49" i="93" s="1" a="1"/>
  <c r="E49" i="93" s="1"/>
  <c r="GV59" i="97"/>
  <c r="S339" i="93"/>
  <c r="K339" i="83" s="1"/>
  <c r="S343" i="93"/>
  <c r="K343" i="83" s="1"/>
  <c r="GL61" i="97"/>
  <c r="GN60" i="97"/>
  <c r="GW60" i="97" s="1"/>
  <c r="GM60" i="97"/>
  <c r="GV60" i="97" s="1"/>
  <c r="GU60" i="97"/>
  <c r="K351" i="93"/>
  <c r="Q350" i="83"/>
  <c r="E343" i="83"/>
  <c r="G342" i="83"/>
  <c r="I214" i="93" a="1"/>
  <c r="I214" i="93" s="1"/>
  <c r="J215" i="93"/>
  <c r="Q351" i="83" l="1"/>
  <c r="K352" i="93"/>
  <c r="G51" i="93"/>
  <c r="M51" i="83" s="1"/>
  <c r="F50" i="93"/>
  <c r="E50" i="93" s="1" a="1"/>
  <c r="E50" i="93" s="1"/>
  <c r="K224" i="93"/>
  <c r="Q223" i="83"/>
  <c r="GL62" i="97"/>
  <c r="GN61" i="97"/>
  <c r="GW61" i="97" s="1"/>
  <c r="GU61" i="97"/>
  <c r="GM61" i="97"/>
  <c r="J216" i="93"/>
  <c r="I215" i="93" a="1"/>
  <c r="I215" i="93" s="1"/>
  <c r="E344" i="83"/>
  <c r="G343" i="83"/>
  <c r="Q224" i="83" l="1"/>
  <c r="K225" i="93"/>
  <c r="G52" i="93"/>
  <c r="M52" i="83" s="1"/>
  <c r="F51" i="93"/>
  <c r="E51" i="93" s="1" a="1"/>
  <c r="E51" i="93" s="1"/>
  <c r="Q352" i="83"/>
  <c r="K353" i="93"/>
  <c r="S347" i="93"/>
  <c r="K347" i="83" s="1"/>
  <c r="GV61" i="97"/>
  <c r="S352" i="93"/>
  <c r="K352" i="83" s="1"/>
  <c r="GU62" i="97"/>
  <c r="GN62" i="97"/>
  <c r="GW62" i="97" s="1"/>
  <c r="GM62" i="97"/>
  <c r="GV62" i="97" s="1"/>
  <c r="GL63" i="97"/>
  <c r="E345" i="83"/>
  <c r="G344" i="83"/>
  <c r="J217" i="93"/>
  <c r="I216" i="93" a="1"/>
  <c r="I216" i="93" s="1"/>
  <c r="Q353" i="83" l="1"/>
  <c r="K354" i="93"/>
  <c r="G53" i="93"/>
  <c r="M53" i="83" s="1"/>
  <c r="F52" i="93"/>
  <c r="E52" i="93" s="1" a="1"/>
  <c r="E52" i="93" s="1"/>
  <c r="Q225" i="83"/>
  <c r="K226" i="93"/>
  <c r="Q226" i="83" s="1"/>
  <c r="GN63" i="97"/>
  <c r="GL64" i="97"/>
  <c r="GM63" i="97"/>
  <c r="GV63" i="97" s="1"/>
  <c r="GU63" i="97"/>
  <c r="J218" i="93"/>
  <c r="I217" i="93" a="1"/>
  <c r="I217" i="93" s="1"/>
  <c r="G345" i="83"/>
  <c r="E346" i="83"/>
  <c r="G54" i="93" l="1"/>
  <c r="M54" i="83" s="1"/>
  <c r="F53" i="93"/>
  <c r="E53" i="93" s="1" a="1"/>
  <c r="E53" i="93" s="1"/>
  <c r="Q354" i="83"/>
  <c r="K355" i="93"/>
  <c r="GN64" i="97"/>
  <c r="GW64" i="97" s="1"/>
  <c r="GM64" i="97"/>
  <c r="GU64" i="97"/>
  <c r="GL65" i="97"/>
  <c r="GW63" i="97"/>
  <c r="S356" i="93"/>
  <c r="K356" i="83" s="1"/>
  <c r="J219" i="93"/>
  <c r="I218" i="93" a="1"/>
  <c r="I218" i="93" s="1"/>
  <c r="G346" i="83"/>
  <c r="E347" i="83"/>
  <c r="GW66" i="97"/>
  <c r="GV66" i="97"/>
  <c r="GU66" i="97"/>
  <c r="Q355" i="83" l="1"/>
  <c r="K356" i="93"/>
  <c r="G55" i="93"/>
  <c r="M55" i="83" s="1"/>
  <c r="F54" i="93"/>
  <c r="E54" i="93" s="1" a="1"/>
  <c r="E54" i="93" s="1"/>
  <c r="S365" i="93"/>
  <c r="K365" i="83" s="1"/>
  <c r="GM65" i="97"/>
  <c r="GV65" i="97" s="1"/>
  <c r="GU65" i="97"/>
  <c r="GN65" i="97"/>
  <c r="GW65" i="97" s="1"/>
  <c r="GV64" i="97"/>
  <c r="S361" i="93"/>
  <c r="K361" i="83" s="1"/>
  <c r="GU67" i="97"/>
  <c r="GW67" i="97"/>
  <c r="GV67" i="97"/>
  <c r="J220" i="93"/>
  <c r="I219" i="93" a="1"/>
  <c r="I219" i="93" s="1"/>
  <c r="G347" i="83"/>
  <c r="E348" i="83"/>
  <c r="G56" i="93" l="1"/>
  <c r="M56" i="83" s="1"/>
  <c r="F55" i="93"/>
  <c r="E55" i="93" s="1" a="1"/>
  <c r="E55" i="93" s="1"/>
  <c r="Q356" i="83"/>
  <c r="K357" i="93"/>
  <c r="GU68" i="97"/>
  <c r="GW68" i="97"/>
  <c r="GV68" i="97"/>
  <c r="J221" i="93"/>
  <c r="I220" i="93" a="1"/>
  <c r="I220" i="93" s="1"/>
  <c r="E349" i="83"/>
  <c r="G348" i="83"/>
  <c r="K358" i="93" l="1"/>
  <c r="Q357" i="83"/>
  <c r="G57" i="93"/>
  <c r="M57" i="83" s="1"/>
  <c r="F56" i="93"/>
  <c r="E56" i="93" s="1" a="1"/>
  <c r="E56" i="93" s="1"/>
  <c r="E350" i="83"/>
  <c r="E351" i="83" s="1"/>
  <c r="G349" i="83"/>
  <c r="GU69" i="97"/>
  <c r="GW69" i="97"/>
  <c r="GV69" i="97"/>
  <c r="J222" i="93"/>
  <c r="I221" i="93" a="1"/>
  <c r="I221" i="93" s="1"/>
  <c r="G58" i="93" l="1"/>
  <c r="M58" i="83" s="1"/>
  <c r="F57" i="93"/>
  <c r="E57" i="93" s="1" a="1"/>
  <c r="E57" i="93" s="1"/>
  <c r="G351" i="83"/>
  <c r="E352" i="83"/>
  <c r="K359" i="93"/>
  <c r="Q358" i="83"/>
  <c r="GW70" i="97"/>
  <c r="GV70" i="97"/>
  <c r="GU70" i="97"/>
  <c r="J223" i="93"/>
  <c r="I222" i="93" a="1"/>
  <c r="I222" i="93" s="1"/>
  <c r="G350" i="83"/>
  <c r="K360" i="93" l="1"/>
  <c r="Q359" i="83"/>
  <c r="E353" i="83"/>
  <c r="G352" i="83"/>
  <c r="G59" i="93"/>
  <c r="M59" i="83" s="1"/>
  <c r="F58" i="93"/>
  <c r="E58" i="93" s="1" a="1"/>
  <c r="E58" i="93" s="1"/>
  <c r="J224" i="93"/>
  <c r="I223" i="93" a="1"/>
  <c r="I223" i="93" s="1"/>
  <c r="GV71" i="97"/>
  <c r="GU71" i="97"/>
  <c r="GW71" i="97"/>
  <c r="G353" i="83" l="1"/>
  <c r="E354" i="83"/>
  <c r="K361" i="93"/>
  <c r="Q360" i="83"/>
  <c r="G60" i="93"/>
  <c r="M60" i="83" s="1"/>
  <c r="F59" i="93"/>
  <c r="E59" i="93" s="1" a="1"/>
  <c r="E59" i="93" s="1"/>
  <c r="GW72" i="97"/>
  <c r="GV72" i="97"/>
  <c r="GU72" i="97"/>
  <c r="J225" i="93"/>
  <c r="I224" i="93" a="1"/>
  <c r="I224" i="93" s="1"/>
  <c r="K362" i="93" l="1"/>
  <c r="Q361" i="83"/>
  <c r="G61" i="93"/>
  <c r="M61" i="83" s="1"/>
  <c r="F60" i="93"/>
  <c r="E60" i="93" s="1" a="1"/>
  <c r="E60" i="93" s="1"/>
  <c r="E355" i="83"/>
  <c r="G354" i="83"/>
  <c r="I225" i="93" a="1"/>
  <c r="I225" i="93" s="1"/>
  <c r="J226" i="93"/>
  <c r="GU73" i="97"/>
  <c r="GW73" i="97"/>
  <c r="GV73" i="97"/>
  <c r="K363" i="93" l="1"/>
  <c r="Q362" i="83"/>
  <c r="E356" i="83"/>
  <c r="G355" i="83"/>
  <c r="G62" i="93"/>
  <c r="M62" i="83" s="1"/>
  <c r="F61" i="93"/>
  <c r="E61" i="93" s="1" a="1"/>
  <c r="E61" i="93" s="1"/>
  <c r="J227" i="93"/>
  <c r="I226" i="93" a="1"/>
  <c r="I226" i="93" s="1"/>
  <c r="G63" i="93" l="1"/>
  <c r="M63" i="83" s="1"/>
  <c r="F62" i="93"/>
  <c r="E62" i="93" s="1" a="1"/>
  <c r="E62" i="93" s="1"/>
  <c r="G356" i="83"/>
  <c r="E357" i="83"/>
  <c r="K364" i="93"/>
  <c r="Q363" i="83"/>
  <c r="I227" i="93" a="1"/>
  <c r="I227" i="93" s="1"/>
  <c r="J228" i="93"/>
  <c r="G357" i="83" l="1"/>
  <c r="E358" i="83"/>
  <c r="K365" i="93"/>
  <c r="Q364" i="83"/>
  <c r="G64" i="93"/>
  <c r="M64" i="83" s="1"/>
  <c r="F63" i="93"/>
  <c r="E63" i="93" s="1" a="1"/>
  <c r="E63" i="93" s="1"/>
  <c r="J229" i="93"/>
  <c r="I228" i="93" a="1"/>
  <c r="I228" i="93" s="1"/>
  <c r="K366" i="93" l="1"/>
  <c r="Q365" i="83"/>
  <c r="G358" i="83"/>
  <c r="E359" i="83"/>
  <c r="G65" i="93"/>
  <c r="M65" i="83" s="1"/>
  <c r="F64" i="93"/>
  <c r="E64" i="93" s="1" a="1"/>
  <c r="E64" i="93" s="1"/>
  <c r="J230" i="93"/>
  <c r="I229" i="93" a="1"/>
  <c r="I229" i="93" s="1"/>
  <c r="G66" i="93" l="1"/>
  <c r="M66" i="83" s="1"/>
  <c r="F65" i="93"/>
  <c r="E65" i="93" s="1" a="1"/>
  <c r="E65" i="93" s="1"/>
  <c r="G359" i="83"/>
  <c r="E360" i="83"/>
  <c r="K367" i="93"/>
  <c r="Q366" i="83"/>
  <c r="I230" i="93" a="1"/>
  <c r="I230" i="93" s="1"/>
  <c r="J231" i="93"/>
  <c r="G360" i="83" l="1"/>
  <c r="E361" i="83"/>
  <c r="K368" i="93"/>
  <c r="Q367" i="83"/>
  <c r="G67" i="93"/>
  <c r="M67" i="83" s="1"/>
  <c r="F66" i="93"/>
  <c r="E66" i="93" s="1" a="1"/>
  <c r="E66" i="93" s="1"/>
  <c r="J232" i="93"/>
  <c r="I231" i="93" a="1"/>
  <c r="I231" i="93" s="1"/>
  <c r="K369" i="93" l="1"/>
  <c r="Q368" i="83"/>
  <c r="G361" i="83"/>
  <c r="E362" i="83"/>
  <c r="G68" i="93"/>
  <c r="M68" i="83" s="1"/>
  <c r="F67" i="93"/>
  <c r="E67" i="93" s="1" a="1"/>
  <c r="E67" i="93" s="1"/>
  <c r="I232" i="93" a="1"/>
  <c r="I232" i="93" s="1"/>
  <c r="J233" i="93"/>
  <c r="G362" i="83" l="1"/>
  <c r="E363" i="83"/>
  <c r="G69" i="93"/>
  <c r="M69" i="83" s="1"/>
  <c r="F68" i="93"/>
  <c r="E68" i="93" s="1" a="1"/>
  <c r="E68" i="93" s="1"/>
  <c r="K370" i="93"/>
  <c r="Q369" i="83"/>
  <c r="I233" i="93" a="1"/>
  <c r="I233" i="93" s="1"/>
  <c r="J234" i="93"/>
  <c r="G70" i="93" l="1"/>
  <c r="M70" i="83" s="1"/>
  <c r="F69" i="93"/>
  <c r="E69" i="93" s="1" a="1"/>
  <c r="E69" i="93" s="1"/>
  <c r="G363" i="83"/>
  <c r="E364" i="83"/>
  <c r="K371" i="93"/>
  <c r="Q370" i="83"/>
  <c r="J235" i="93"/>
  <c r="I234" i="93" a="1"/>
  <c r="I234" i="93" s="1"/>
  <c r="K372" i="93" l="1"/>
  <c r="Q371" i="83"/>
  <c r="G364" i="83"/>
  <c r="E365" i="83"/>
  <c r="G71" i="93"/>
  <c r="M71" i="83" s="1"/>
  <c r="F70" i="93"/>
  <c r="E70" i="93" s="1" a="1"/>
  <c r="E70" i="93" s="1"/>
  <c r="J236" i="93"/>
  <c r="I235" i="93" a="1"/>
  <c r="I235" i="93" s="1"/>
  <c r="K373" i="93" l="1"/>
  <c r="Q372" i="83"/>
  <c r="G72" i="93"/>
  <c r="M72" i="83" s="1"/>
  <c r="F71" i="93"/>
  <c r="E71" i="93" s="1" a="1"/>
  <c r="E71" i="93" s="1"/>
  <c r="G365" i="83"/>
  <c r="E366" i="83"/>
  <c r="J237" i="93"/>
  <c r="I236" i="93" a="1"/>
  <c r="I236" i="93" s="1"/>
  <c r="G366" i="83" l="1"/>
  <c r="E367" i="83"/>
  <c r="G73" i="93"/>
  <c r="M73" i="83" s="1"/>
  <c r="F72" i="93"/>
  <c r="E72" i="93" s="1" a="1"/>
  <c r="E72" i="93" s="1"/>
  <c r="K374" i="93"/>
  <c r="Q373" i="83"/>
  <c r="J238" i="93"/>
  <c r="I237" i="93" a="1"/>
  <c r="I237" i="93" s="1"/>
  <c r="K375" i="93" l="1"/>
  <c r="Q374" i="83"/>
  <c r="G74" i="93"/>
  <c r="M74" i="83" s="1"/>
  <c r="F73" i="93"/>
  <c r="E73" i="93" s="1" a="1"/>
  <c r="E73" i="93" s="1"/>
  <c r="G367" i="83"/>
  <c r="E368" i="83"/>
  <c r="J239" i="93"/>
  <c r="I238" i="93" a="1"/>
  <c r="I238" i="93" s="1"/>
  <c r="E369" i="83" l="1"/>
  <c r="G368" i="83"/>
  <c r="G75" i="93"/>
  <c r="M75" i="83" s="1"/>
  <c r="F74" i="93"/>
  <c r="E74" i="93" s="1" a="1"/>
  <c r="E74" i="93" s="1"/>
  <c r="K376" i="93"/>
  <c r="Q375" i="83"/>
  <c r="I239" i="93" a="1"/>
  <c r="I239" i="93" s="1"/>
  <c r="J240" i="93"/>
  <c r="K377" i="93" l="1"/>
  <c r="Q376" i="83"/>
  <c r="G76" i="93"/>
  <c r="M76" i="83" s="1"/>
  <c r="F75" i="93"/>
  <c r="E75" i="93" s="1" a="1"/>
  <c r="E75" i="93" s="1"/>
  <c r="G369" i="83"/>
  <c r="E370" i="83"/>
  <c r="I240" i="93" a="1"/>
  <c r="I240" i="93" s="1"/>
  <c r="J241" i="93"/>
  <c r="G370" i="83" l="1"/>
  <c r="E371" i="83"/>
  <c r="G77" i="93"/>
  <c r="M77" i="83" s="1"/>
  <c r="F76" i="93"/>
  <c r="E76" i="93" s="1" a="1"/>
  <c r="E76" i="93" s="1"/>
  <c r="K378" i="93"/>
  <c r="Q377" i="83"/>
  <c r="I241" i="93" a="1"/>
  <c r="I241" i="93" s="1"/>
  <c r="J242" i="93"/>
  <c r="G371" i="83" l="1"/>
  <c r="E372" i="83"/>
  <c r="K379" i="93"/>
  <c r="Q378" i="83"/>
  <c r="G78" i="93"/>
  <c r="M78" i="83" s="1"/>
  <c r="F77" i="93"/>
  <c r="E77" i="93" s="1" a="1"/>
  <c r="E77" i="93" s="1"/>
  <c r="I242" i="93" a="1"/>
  <c r="I242" i="93" s="1"/>
  <c r="J243" i="93"/>
  <c r="G79" i="93" l="1"/>
  <c r="M79" i="83" s="1"/>
  <c r="F78" i="93"/>
  <c r="E78" i="93" s="1" a="1"/>
  <c r="E78" i="93" s="1"/>
  <c r="K380" i="93"/>
  <c r="Q379" i="83"/>
  <c r="G372" i="83"/>
  <c r="E373" i="83"/>
  <c r="I243" i="93" a="1"/>
  <c r="I243" i="93" s="1"/>
  <c r="J244" i="93"/>
  <c r="G373" i="83" l="1"/>
  <c r="E374" i="83"/>
  <c r="K381" i="93"/>
  <c r="Q380" i="83"/>
  <c r="G80" i="93"/>
  <c r="M80" i="83" s="1"/>
  <c r="F79" i="93"/>
  <c r="E79" i="93" s="1" a="1"/>
  <c r="E79" i="93" s="1"/>
  <c r="I244" i="93" a="1"/>
  <c r="I244" i="93" s="1"/>
  <c r="J245" i="93"/>
  <c r="K382" i="93" l="1"/>
  <c r="Q381" i="83"/>
  <c r="G374" i="83"/>
  <c r="E375" i="83"/>
  <c r="G81" i="93"/>
  <c r="M81" i="83" s="1"/>
  <c r="F80" i="93"/>
  <c r="E80" i="93" s="1" a="1"/>
  <c r="E80" i="93" s="1"/>
  <c r="J246" i="93"/>
  <c r="I245" i="93" a="1"/>
  <c r="I245" i="93" s="1"/>
  <c r="G82" i="93" l="1"/>
  <c r="M82" i="83" s="1"/>
  <c r="F81" i="93"/>
  <c r="E81" i="93" s="1" a="1"/>
  <c r="E81" i="93" s="1"/>
  <c r="G375" i="83"/>
  <c r="E376" i="83"/>
  <c r="K383" i="93"/>
  <c r="Q382" i="83"/>
  <c r="I246" i="93" a="1"/>
  <c r="I246" i="93" s="1"/>
  <c r="J247" i="93"/>
  <c r="K384" i="93" l="1"/>
  <c r="Q383" i="83"/>
  <c r="G376" i="83"/>
  <c r="E377" i="83"/>
  <c r="G83" i="93"/>
  <c r="M83" i="83" s="1"/>
  <c r="F82" i="93"/>
  <c r="E82" i="93" s="1" a="1"/>
  <c r="E82" i="93" s="1"/>
  <c r="J248" i="93"/>
  <c r="I247" i="93" a="1"/>
  <c r="I247" i="93" s="1"/>
  <c r="K385" i="93" l="1"/>
  <c r="Q384" i="83"/>
  <c r="G84" i="93"/>
  <c r="M84" i="83" s="1"/>
  <c r="F83" i="93"/>
  <c r="E83" i="93" s="1" a="1"/>
  <c r="E83" i="93" s="1"/>
  <c r="G377" i="83"/>
  <c r="E378" i="83"/>
  <c r="J249" i="93"/>
  <c r="I248" i="93" a="1"/>
  <c r="I248" i="93" s="1"/>
  <c r="G85" i="93" l="1"/>
  <c r="M85" i="83" s="1"/>
  <c r="F84" i="93"/>
  <c r="E84" i="93" s="1" a="1"/>
  <c r="E84" i="93" s="1"/>
  <c r="G378" i="83"/>
  <c r="E379" i="83"/>
  <c r="K386" i="93"/>
  <c r="Q385" i="83"/>
  <c r="I249" i="93" a="1"/>
  <c r="I249" i="93" s="1"/>
  <c r="J250" i="93"/>
  <c r="K387" i="93" l="1"/>
  <c r="Q386" i="83"/>
  <c r="G379" i="83"/>
  <c r="E380" i="83"/>
  <c r="G86" i="93"/>
  <c r="M86" i="83" s="1"/>
  <c r="F85" i="93"/>
  <c r="E85" i="93" s="1" a="1"/>
  <c r="E85" i="93" s="1"/>
  <c r="I250" i="93" a="1"/>
  <c r="I250" i="93" s="1"/>
  <c r="J251" i="93"/>
  <c r="K388" i="93" l="1"/>
  <c r="Q387" i="83"/>
  <c r="G87" i="93"/>
  <c r="M87" i="83" s="1"/>
  <c r="F86" i="93"/>
  <c r="E86" i="93" s="1" a="1"/>
  <c r="E86" i="93" s="1"/>
  <c r="G380" i="83"/>
  <c r="E381" i="83"/>
  <c r="J252" i="93"/>
  <c r="I251" i="93" a="1"/>
  <c r="I251" i="93" s="1"/>
  <c r="G381" i="83" l="1"/>
  <c r="E382" i="83"/>
  <c r="G88" i="93"/>
  <c r="M88" i="83" s="1"/>
  <c r="F87" i="93"/>
  <c r="E87" i="93" s="1" a="1"/>
  <c r="E87" i="93" s="1"/>
  <c r="K389" i="93"/>
  <c r="Q388" i="83"/>
  <c r="J253" i="93"/>
  <c r="I252" i="93" a="1"/>
  <c r="I252" i="93" s="1"/>
  <c r="G89" i="93" l="1"/>
  <c r="M89" i="83" s="1"/>
  <c r="F88" i="93"/>
  <c r="E88" i="93" s="1" a="1"/>
  <c r="E88" i="93" s="1"/>
  <c r="G382" i="83"/>
  <c r="E383" i="83"/>
  <c r="K390" i="93"/>
  <c r="Q389" i="83"/>
  <c r="J254" i="93"/>
  <c r="I253" i="93" a="1"/>
  <c r="I253" i="93" s="1"/>
  <c r="K391" i="93" l="1"/>
  <c r="Q390" i="83"/>
  <c r="G383" i="83"/>
  <c r="E384" i="83"/>
  <c r="G90" i="93"/>
  <c r="M90" i="83" s="1"/>
  <c r="F89" i="93"/>
  <c r="E89" i="93" s="1" a="1"/>
  <c r="E89" i="93" s="1"/>
  <c r="J255" i="93"/>
  <c r="I254" i="93" a="1"/>
  <c r="I254" i="93" s="1"/>
  <c r="G91" i="93" l="1"/>
  <c r="M91" i="83" s="1"/>
  <c r="F90" i="93"/>
  <c r="E90" i="93" s="1" a="1"/>
  <c r="E90" i="93" s="1"/>
  <c r="G384" i="83"/>
  <c r="E385" i="83"/>
  <c r="K392" i="93"/>
  <c r="Q391" i="83"/>
  <c r="J256" i="93"/>
  <c r="I255" i="93" a="1"/>
  <c r="I255" i="93" s="1"/>
  <c r="E386" i="83" l="1"/>
  <c r="G385" i="83"/>
  <c r="K393" i="93"/>
  <c r="Q392" i="83"/>
  <c r="G92" i="93"/>
  <c r="M92" i="83" s="1"/>
  <c r="F91" i="93"/>
  <c r="E91" i="93" s="1" a="1"/>
  <c r="E91" i="93" s="1"/>
  <c r="I256" i="93" a="1"/>
  <c r="I256" i="93" s="1"/>
  <c r="J257" i="93"/>
  <c r="K394" i="93" l="1"/>
  <c r="Q393" i="83"/>
  <c r="G386" i="83"/>
  <c r="E387" i="83"/>
  <c r="G93" i="93"/>
  <c r="M93" i="83" s="1"/>
  <c r="F92" i="93"/>
  <c r="E92" i="93" s="1" a="1"/>
  <c r="E92" i="93" s="1"/>
  <c r="J258" i="93"/>
  <c r="I257" i="93" a="1"/>
  <c r="I257" i="93" s="1"/>
  <c r="G94" i="93" l="1"/>
  <c r="M94" i="83" s="1"/>
  <c r="F93" i="93"/>
  <c r="E93" i="93" s="1" a="1"/>
  <c r="E93" i="93" s="1"/>
  <c r="G387" i="83"/>
  <c r="E388" i="83"/>
  <c r="K395" i="93"/>
  <c r="Q394" i="83"/>
  <c r="I258" i="93" a="1"/>
  <c r="I258" i="93" s="1"/>
  <c r="J259" i="93"/>
  <c r="G388" i="83" l="1"/>
  <c r="E389" i="83"/>
  <c r="K396" i="93"/>
  <c r="Q395" i="83"/>
  <c r="G95" i="93"/>
  <c r="M95" i="83" s="1"/>
  <c r="F94" i="93"/>
  <c r="E94" i="93" s="1" a="1"/>
  <c r="E94" i="93" s="1"/>
  <c r="J260" i="93"/>
  <c r="I259" i="93" a="1"/>
  <c r="I259" i="93" s="1"/>
  <c r="K397" i="93" l="1"/>
  <c r="Q396" i="83"/>
  <c r="G96" i="93"/>
  <c r="M96" i="83" s="1"/>
  <c r="F95" i="93"/>
  <c r="E95" i="93" s="1" a="1"/>
  <c r="E95" i="93" s="1"/>
  <c r="G389" i="83"/>
  <c r="E390" i="83"/>
  <c r="J261" i="93"/>
  <c r="I260" i="93" a="1"/>
  <c r="I260" i="93" s="1"/>
  <c r="G390" i="83" l="1"/>
  <c r="E391" i="83"/>
  <c r="K398" i="93"/>
  <c r="Q398" i="83" s="1"/>
  <c r="Q397" i="83"/>
  <c r="G97" i="93"/>
  <c r="M97" i="83" s="1"/>
  <c r="F96" i="93"/>
  <c r="E96" i="93" s="1" a="1"/>
  <c r="E96" i="93" s="1"/>
  <c r="I261" i="93" a="1"/>
  <c r="I261" i="93" s="1"/>
  <c r="J262" i="93"/>
  <c r="G98" i="93" l="1"/>
  <c r="M98" i="83" s="1"/>
  <c r="F97" i="93"/>
  <c r="E97" i="93" s="1" a="1"/>
  <c r="E97" i="93" s="1"/>
  <c r="K399" i="93"/>
  <c r="Q399" i="83" s="1"/>
  <c r="G391" i="83"/>
  <c r="E392" i="83"/>
  <c r="I262" i="93" a="1"/>
  <c r="I262" i="93" s="1"/>
  <c r="J263" i="93"/>
  <c r="G392" i="83" l="1"/>
  <c r="E393" i="83"/>
  <c r="G99" i="93"/>
  <c r="M99" i="83" s="1"/>
  <c r="F98" i="93"/>
  <c r="E98" i="93" s="1" a="1"/>
  <c r="E98" i="93" s="1"/>
  <c r="K400" i="93"/>
  <c r="Q400" i="83" s="1"/>
  <c r="J264" i="93"/>
  <c r="I263" i="93" a="1"/>
  <c r="I263" i="93" s="1"/>
  <c r="K401" i="93" l="1"/>
  <c r="Q401" i="83" s="1"/>
  <c r="G100" i="93"/>
  <c r="M100" i="83" s="1"/>
  <c r="F99" i="93"/>
  <c r="E99" i="93" s="1" a="1"/>
  <c r="E99" i="93" s="1"/>
  <c r="G393" i="83"/>
  <c r="E394" i="83"/>
  <c r="I264" i="93" a="1"/>
  <c r="I264" i="93" s="1"/>
  <c r="J265" i="93"/>
  <c r="G394" i="83" l="1"/>
  <c r="E395" i="83"/>
  <c r="G101" i="93"/>
  <c r="M101" i="83" s="1"/>
  <c r="F100" i="93"/>
  <c r="E100" i="93" s="1" a="1"/>
  <c r="E100" i="93" s="1"/>
  <c r="K402" i="93"/>
  <c r="Q402" i="83" s="1"/>
  <c r="J266" i="93"/>
  <c r="I265" i="93" a="1"/>
  <c r="I265" i="93" s="1"/>
  <c r="K403" i="93" l="1"/>
  <c r="Q403" i="83" s="1"/>
  <c r="G102" i="93"/>
  <c r="M102" i="83" s="1"/>
  <c r="F101" i="93"/>
  <c r="E101" i="93" s="1" a="1"/>
  <c r="E101" i="93" s="1"/>
  <c r="G395" i="83"/>
  <c r="E396" i="83"/>
  <c r="J267" i="93"/>
  <c r="I266" i="93" a="1"/>
  <c r="I266" i="93" s="1"/>
  <c r="K404" i="93" l="1"/>
  <c r="Q404" i="83" s="1"/>
  <c r="G103" i="93"/>
  <c r="M103" i="83" s="1"/>
  <c r="F102" i="93"/>
  <c r="E102" i="93" s="1" a="1"/>
  <c r="E102" i="93" s="1"/>
  <c r="G396" i="83"/>
  <c r="E397" i="83"/>
  <c r="E398" i="83" s="1"/>
  <c r="I267" i="93" a="1"/>
  <c r="I267" i="93" s="1"/>
  <c r="J268" i="93"/>
  <c r="G398" i="83" l="1"/>
  <c r="E399" i="83"/>
  <c r="K405" i="93"/>
  <c r="G397" i="83"/>
  <c r="G104" i="93"/>
  <c r="M104" i="83" s="1"/>
  <c r="F103" i="93"/>
  <c r="E103" i="93" s="1" a="1"/>
  <c r="E103" i="93" s="1"/>
  <c r="I268" i="93" a="1"/>
  <c r="I268" i="93" s="1"/>
  <c r="J269" i="93"/>
  <c r="E400" i="83" l="1"/>
  <c r="G399" i="83"/>
  <c r="Q405" i="83"/>
  <c r="K406" i="93"/>
  <c r="G105" i="93"/>
  <c r="M105" i="83" s="1"/>
  <c r="F104" i="93"/>
  <c r="E104" i="93" s="1" a="1"/>
  <c r="E104" i="93" s="1"/>
  <c r="I269" i="93" a="1"/>
  <c r="I269" i="93" s="1"/>
  <c r="J270" i="93"/>
  <c r="G400" i="83" l="1"/>
  <c r="E401" i="83"/>
  <c r="Q406" i="83"/>
  <c r="K407" i="93"/>
  <c r="G106" i="93"/>
  <c r="M106" i="83" s="1"/>
  <c r="F105" i="93"/>
  <c r="E105" i="93" s="1" a="1"/>
  <c r="E105" i="93" s="1"/>
  <c r="J271" i="93"/>
  <c r="I270" i="93" a="1"/>
  <c r="I270" i="93" s="1"/>
  <c r="E402" i="83" l="1"/>
  <c r="G401" i="83"/>
  <c r="K408" i="93"/>
  <c r="Q407" i="83"/>
  <c r="G107" i="93"/>
  <c r="M107" i="83" s="1"/>
  <c r="F106" i="93"/>
  <c r="E106" i="93" s="1" a="1"/>
  <c r="E106" i="93" s="1"/>
  <c r="I271" i="93" a="1"/>
  <c r="I271" i="93" s="1"/>
  <c r="J272" i="93"/>
  <c r="G402" i="83" l="1"/>
  <c r="E403" i="83"/>
  <c r="Q408" i="83"/>
  <c r="K409" i="93"/>
  <c r="G108" i="93"/>
  <c r="M108" i="83" s="1"/>
  <c r="F107" i="93"/>
  <c r="E107" i="93" s="1" a="1"/>
  <c r="E107" i="93" s="1"/>
  <c r="J273" i="93"/>
  <c r="I272" i="93" a="1"/>
  <c r="I272" i="93" s="1"/>
  <c r="E404" i="83" l="1"/>
  <c r="G403" i="83"/>
  <c r="Q409" i="83"/>
  <c r="K410" i="93"/>
  <c r="G109" i="93"/>
  <c r="M109" i="83" s="1"/>
  <c r="F108" i="93"/>
  <c r="E108" i="93" s="1" a="1"/>
  <c r="E108" i="93" s="1"/>
  <c r="I273" i="93" a="1"/>
  <c r="I273" i="93" s="1"/>
  <c r="J274" i="93"/>
  <c r="E405" i="83" l="1"/>
  <c r="G404" i="83"/>
  <c r="Q410" i="83"/>
  <c r="K411" i="93"/>
  <c r="G110" i="93"/>
  <c r="M110" i="83" s="1"/>
  <c r="F109" i="93"/>
  <c r="E109" i="93" s="1" a="1"/>
  <c r="E109" i="93" s="1"/>
  <c r="J275" i="93"/>
  <c r="I274" i="93" a="1"/>
  <c r="I274" i="93" s="1"/>
  <c r="E406" i="83" l="1"/>
  <c r="G405" i="83"/>
  <c r="K412" i="93"/>
  <c r="Q411" i="83"/>
  <c r="G111" i="93"/>
  <c r="M111" i="83" s="1"/>
  <c r="F110" i="93"/>
  <c r="E110" i="93" s="1" a="1"/>
  <c r="E110" i="93" s="1"/>
  <c r="I275" i="93" a="1"/>
  <c r="I275" i="93" s="1"/>
  <c r="J276" i="93"/>
  <c r="E407" i="83" l="1"/>
  <c r="G406" i="83"/>
  <c r="K413" i="93"/>
  <c r="Q412" i="83"/>
  <c r="G112" i="93"/>
  <c r="M112" i="83" s="1"/>
  <c r="F111" i="93"/>
  <c r="E111" i="93" s="1" a="1"/>
  <c r="E111" i="93" s="1"/>
  <c r="I276" i="93" a="1"/>
  <c r="I276" i="93" s="1"/>
  <c r="J277" i="93"/>
  <c r="G407" i="83" l="1"/>
  <c r="E408" i="83"/>
  <c r="K414" i="93"/>
  <c r="Q413" i="83"/>
  <c r="G113" i="93"/>
  <c r="M113" i="83" s="1"/>
  <c r="F112" i="93"/>
  <c r="E112" i="93" s="1" a="1"/>
  <c r="E112" i="93" s="1"/>
  <c r="J278" i="93"/>
  <c r="I277" i="93" a="1"/>
  <c r="I277" i="93" s="1"/>
  <c r="G408" i="83" l="1"/>
  <c r="E409" i="83"/>
  <c r="K415" i="93"/>
  <c r="Q414" i="83"/>
  <c r="G114" i="93"/>
  <c r="M114" i="83" s="1"/>
  <c r="F113" i="93"/>
  <c r="E113" i="93" s="1" a="1"/>
  <c r="E113" i="93" s="1"/>
  <c r="J279" i="93"/>
  <c r="I278" i="93" a="1"/>
  <c r="I278" i="93" s="1"/>
  <c r="E410" i="83" l="1"/>
  <c r="G409" i="83"/>
  <c r="K416" i="93"/>
  <c r="Q415" i="83"/>
  <c r="G115" i="93"/>
  <c r="M115" i="83" s="1"/>
  <c r="F114" i="93"/>
  <c r="E114" i="93" s="1" a="1"/>
  <c r="E114" i="93" s="1"/>
  <c r="I279" i="93" a="1"/>
  <c r="I279" i="93" s="1"/>
  <c r="J280" i="93"/>
  <c r="G410" i="83" l="1"/>
  <c r="E411" i="83"/>
  <c r="K417" i="93"/>
  <c r="Q416" i="83"/>
  <c r="G116" i="93"/>
  <c r="M116" i="83" s="1"/>
  <c r="F115" i="93"/>
  <c r="E115" i="93" s="1" a="1"/>
  <c r="E115" i="93" s="1"/>
  <c r="J281" i="93"/>
  <c r="I280" i="93" a="1"/>
  <c r="I280" i="93" s="1"/>
  <c r="E412" i="83" l="1"/>
  <c r="G411" i="83"/>
  <c r="K418" i="93"/>
  <c r="Q417" i="83"/>
  <c r="G117" i="93"/>
  <c r="M117" i="83" s="1"/>
  <c r="F116" i="93"/>
  <c r="E116" i="93" s="1" a="1"/>
  <c r="E116" i="93" s="1"/>
  <c r="J282" i="93"/>
  <c r="I281" i="93" a="1"/>
  <c r="I281" i="93" s="1"/>
  <c r="E413" i="83" l="1"/>
  <c r="G412" i="83"/>
  <c r="K419" i="93"/>
  <c r="Q418" i="83"/>
  <c r="G118" i="93"/>
  <c r="M118" i="83" s="1"/>
  <c r="F117" i="93"/>
  <c r="E117" i="93" s="1" a="1"/>
  <c r="E117" i="93" s="1"/>
  <c r="J283" i="93"/>
  <c r="I282" i="93" a="1"/>
  <c r="I282" i="93" s="1"/>
  <c r="E414" i="83" l="1"/>
  <c r="G413" i="83"/>
  <c r="K420" i="93"/>
  <c r="Q419" i="83"/>
  <c r="G119" i="93"/>
  <c r="M119" i="83" s="1"/>
  <c r="F118" i="93"/>
  <c r="E118" i="93" s="1" a="1"/>
  <c r="E118" i="93" s="1"/>
  <c r="I283" i="93" a="1"/>
  <c r="I283" i="93" s="1"/>
  <c r="J284" i="93"/>
  <c r="G414" i="83" l="1"/>
  <c r="E415" i="83"/>
  <c r="K421" i="93"/>
  <c r="Q420" i="83"/>
  <c r="G120" i="93"/>
  <c r="M120" i="83" s="1"/>
  <c r="F119" i="93"/>
  <c r="E119" i="93" s="1" a="1"/>
  <c r="E119" i="93" s="1"/>
  <c r="J285" i="93"/>
  <c r="I284" i="93" a="1"/>
  <c r="I284" i="93" s="1"/>
  <c r="E416" i="83" l="1"/>
  <c r="G415" i="83"/>
  <c r="K422" i="93"/>
  <c r="Q421" i="83"/>
  <c r="G121" i="93"/>
  <c r="M121" i="83" s="1"/>
  <c r="F120" i="93"/>
  <c r="E120" i="93" s="1" a="1"/>
  <c r="E120" i="93" s="1"/>
  <c r="J286" i="93"/>
  <c r="I285" i="93" a="1"/>
  <c r="I285" i="93" s="1"/>
  <c r="G416" i="83" l="1"/>
  <c r="E417" i="83"/>
  <c r="K423" i="93"/>
  <c r="Q422" i="83"/>
  <c r="G122" i="93"/>
  <c r="M122" i="83" s="1"/>
  <c r="F121" i="93"/>
  <c r="E121" i="93" s="1" a="1"/>
  <c r="E121" i="93" s="1"/>
  <c r="J287" i="93"/>
  <c r="I286" i="93" a="1"/>
  <c r="I286" i="93" s="1"/>
  <c r="G417" i="83" l="1"/>
  <c r="E418" i="83"/>
  <c r="K424" i="93"/>
  <c r="Q423" i="83"/>
  <c r="G123" i="93"/>
  <c r="M123" i="83" s="1"/>
  <c r="F122" i="93"/>
  <c r="E122" i="93" s="1" a="1"/>
  <c r="E122" i="93" s="1"/>
  <c r="J288" i="93"/>
  <c r="I287" i="93" a="1"/>
  <c r="I287" i="93" s="1"/>
  <c r="E419" i="83" l="1"/>
  <c r="G418" i="83"/>
  <c r="K425" i="93"/>
  <c r="Q424" i="83"/>
  <c r="G124" i="93"/>
  <c r="M124" i="83" s="1"/>
  <c r="F123" i="93"/>
  <c r="E123" i="93" s="1" a="1"/>
  <c r="E123" i="93" s="1"/>
  <c r="J289" i="93"/>
  <c r="I288" i="93" a="1"/>
  <c r="I288" i="93" s="1"/>
  <c r="G419" i="83" l="1"/>
  <c r="E420" i="83"/>
  <c r="K426" i="93"/>
  <c r="Q425" i="83"/>
  <c r="G125" i="93"/>
  <c r="M125" i="83" s="1"/>
  <c r="F124" i="93"/>
  <c r="E124" i="93" s="1" a="1"/>
  <c r="E124" i="93" s="1"/>
  <c r="J290" i="93"/>
  <c r="I289" i="93" a="1"/>
  <c r="I289" i="93" s="1"/>
  <c r="G420" i="83" l="1"/>
  <c r="E421" i="83"/>
  <c r="K427" i="93"/>
  <c r="Q426" i="83"/>
  <c r="G126" i="93"/>
  <c r="M126" i="83" s="1"/>
  <c r="F125" i="93"/>
  <c r="E125" i="93" s="1" a="1"/>
  <c r="E125" i="93" s="1"/>
  <c r="J291" i="93"/>
  <c r="I290" i="93" a="1"/>
  <c r="I290" i="93" s="1"/>
  <c r="E422" i="83" l="1"/>
  <c r="G421" i="83"/>
  <c r="K428" i="93"/>
  <c r="Q427" i="83"/>
  <c r="G127" i="93"/>
  <c r="M127" i="83" s="1"/>
  <c r="F126" i="93"/>
  <c r="E126" i="93" s="1" a="1"/>
  <c r="E126" i="93" s="1"/>
  <c r="I291" i="93" a="1"/>
  <c r="I291" i="93" s="1"/>
  <c r="J292" i="93"/>
  <c r="Q428" i="83" l="1"/>
  <c r="K429" i="93"/>
  <c r="Q429" i="83" s="1"/>
  <c r="G422" i="83"/>
  <c r="E423" i="83"/>
  <c r="G128" i="93"/>
  <c r="M128" i="83" s="1"/>
  <c r="F127" i="93"/>
  <c r="E127" i="93" s="1" a="1"/>
  <c r="E127" i="93" s="1"/>
  <c r="J293" i="93"/>
  <c r="I292" i="93" a="1"/>
  <c r="I292" i="93" s="1"/>
  <c r="K430" i="93" l="1"/>
  <c r="G423" i="83"/>
  <c r="E424" i="83"/>
  <c r="G129" i="93"/>
  <c r="M129" i="83" s="1"/>
  <c r="F128" i="93"/>
  <c r="E128" i="93" s="1" a="1"/>
  <c r="E128" i="93" s="1"/>
  <c r="J294" i="93"/>
  <c r="I293" i="93" a="1"/>
  <c r="I293" i="93" s="1"/>
  <c r="K431" i="93" l="1"/>
  <c r="Q430" i="83"/>
  <c r="E425" i="83"/>
  <c r="G424" i="83"/>
  <c r="G130" i="93"/>
  <c r="M130" i="83" s="1"/>
  <c r="F129" i="93"/>
  <c r="E129" i="93" s="1" a="1"/>
  <c r="E129" i="93" s="1"/>
  <c r="J295" i="93"/>
  <c r="I294" i="93" a="1"/>
  <c r="I294" i="93" s="1"/>
  <c r="K432" i="93" l="1"/>
  <c r="Q431" i="83"/>
  <c r="G425" i="83"/>
  <c r="E426" i="83"/>
  <c r="G131" i="93"/>
  <c r="M131" i="83" s="1"/>
  <c r="F130" i="93"/>
  <c r="E130" i="93" s="1" a="1"/>
  <c r="E130" i="93" s="1"/>
  <c r="J296" i="93"/>
  <c r="I295" i="93" a="1"/>
  <c r="I295" i="93" s="1"/>
  <c r="K433" i="93" l="1"/>
  <c r="Q432" i="83"/>
  <c r="G426" i="83"/>
  <c r="E427" i="83"/>
  <c r="G132" i="93"/>
  <c r="M132" i="83" s="1"/>
  <c r="F131" i="93"/>
  <c r="E131" i="93" s="1" a="1"/>
  <c r="E131" i="93" s="1"/>
  <c r="I296" i="93" a="1"/>
  <c r="I296" i="93" s="1"/>
  <c r="J297" i="93"/>
  <c r="K434" i="93" l="1"/>
  <c r="Q433" i="83"/>
  <c r="E428" i="83"/>
  <c r="G427" i="83"/>
  <c r="G133" i="93"/>
  <c r="M133" i="83" s="1"/>
  <c r="F132" i="93"/>
  <c r="E132" i="93" s="1" a="1"/>
  <c r="E132" i="93" s="1"/>
  <c r="J298" i="93"/>
  <c r="I297" i="93" a="1"/>
  <c r="I297" i="93" s="1"/>
  <c r="G428" i="83" l="1"/>
  <c r="E429" i="83"/>
  <c r="K435" i="93"/>
  <c r="Q434" i="83"/>
  <c r="G134" i="93"/>
  <c r="M134" i="83" s="1"/>
  <c r="F133" i="93"/>
  <c r="E133" i="93" s="1" a="1"/>
  <c r="E133" i="93" s="1"/>
  <c r="I298" i="93" a="1"/>
  <c r="I298" i="93" s="1"/>
  <c r="J299" i="93"/>
  <c r="K436" i="93" l="1"/>
  <c r="Q435" i="83"/>
  <c r="G429" i="83"/>
  <c r="E430" i="83"/>
  <c r="G135" i="93"/>
  <c r="M135" i="83" s="1"/>
  <c r="F134" i="93"/>
  <c r="E134" i="93" s="1" a="1"/>
  <c r="E134" i="93" s="1"/>
  <c r="J300" i="93"/>
  <c r="I299" i="93" a="1"/>
  <c r="I299" i="93" s="1"/>
  <c r="E431" i="83" l="1"/>
  <c r="G430" i="83"/>
  <c r="K437" i="93"/>
  <c r="Q436" i="83"/>
  <c r="G136" i="93"/>
  <c r="M136" i="83" s="1"/>
  <c r="F135" i="93"/>
  <c r="E135" i="93" s="1" a="1"/>
  <c r="E135" i="93" s="1"/>
  <c r="I300" i="93" a="1"/>
  <c r="I300" i="93" s="1"/>
  <c r="J301" i="93"/>
  <c r="G431" i="83" l="1"/>
  <c r="E432" i="83"/>
  <c r="K438" i="93"/>
  <c r="Q437" i="83"/>
  <c r="G137" i="93"/>
  <c r="M137" i="83" s="1"/>
  <c r="F136" i="93"/>
  <c r="E136" i="93" s="1" a="1"/>
  <c r="E136" i="93" s="1"/>
  <c r="I301" i="93" a="1"/>
  <c r="I301" i="93" s="1"/>
  <c r="J302" i="93"/>
  <c r="K439" i="93" l="1"/>
  <c r="Q438" i="83"/>
  <c r="G432" i="83"/>
  <c r="E433" i="83"/>
  <c r="G138" i="93"/>
  <c r="M138" i="83" s="1"/>
  <c r="F137" i="93"/>
  <c r="E137" i="93" s="1" a="1"/>
  <c r="E137" i="93" s="1"/>
  <c r="I302" i="93" a="1"/>
  <c r="I302" i="93" s="1"/>
  <c r="J303" i="93"/>
  <c r="E434" i="83" l="1"/>
  <c r="G433" i="83"/>
  <c r="K440" i="93"/>
  <c r="Q439" i="83"/>
  <c r="G139" i="93"/>
  <c r="M139" i="83" s="1"/>
  <c r="F138" i="93"/>
  <c r="E138" i="93" s="1" a="1"/>
  <c r="E138" i="93" s="1"/>
  <c r="J304" i="93"/>
  <c r="I303" i="93" a="1"/>
  <c r="I303" i="93" s="1"/>
  <c r="K441" i="93" l="1"/>
  <c r="Q440" i="83"/>
  <c r="G434" i="83"/>
  <c r="E435" i="83"/>
  <c r="G140" i="93"/>
  <c r="M140" i="83" s="1"/>
  <c r="F139" i="93"/>
  <c r="E139" i="93" s="1" a="1"/>
  <c r="E139" i="93" s="1"/>
  <c r="I304" i="93" a="1"/>
  <c r="I304" i="93" s="1"/>
  <c r="J305" i="93"/>
  <c r="G435" i="83" l="1"/>
  <c r="E436" i="83"/>
  <c r="K442" i="93"/>
  <c r="Q441" i="83"/>
  <c r="G141" i="93"/>
  <c r="M141" i="83" s="1"/>
  <c r="F140" i="93"/>
  <c r="E140" i="93" s="1" a="1"/>
  <c r="E140" i="93" s="1"/>
  <c r="J306" i="93"/>
  <c r="I305" i="93" a="1"/>
  <c r="I305" i="93" s="1"/>
  <c r="K443" i="93" l="1"/>
  <c r="Q442" i="83"/>
  <c r="E437" i="83"/>
  <c r="G436" i="83"/>
  <c r="G142" i="93"/>
  <c r="M142" i="83" s="1"/>
  <c r="F141" i="93"/>
  <c r="E141" i="93" s="1" a="1"/>
  <c r="E141" i="93" s="1"/>
  <c r="J307" i="93"/>
  <c r="I306" i="93" a="1"/>
  <c r="I306" i="93" s="1"/>
  <c r="G437" i="83" l="1"/>
  <c r="E438" i="83"/>
  <c r="K444" i="93"/>
  <c r="Q443" i="83"/>
  <c r="G143" i="93"/>
  <c r="M143" i="83" s="1"/>
  <c r="F142" i="93"/>
  <c r="E142" i="93" s="1" a="1"/>
  <c r="E142" i="93" s="1"/>
  <c r="J308" i="93"/>
  <c r="I307" i="93" a="1"/>
  <c r="I307" i="93" s="1"/>
  <c r="G438" i="83" l="1"/>
  <c r="E439" i="83"/>
  <c r="K445" i="93"/>
  <c r="Q444" i="83"/>
  <c r="G144" i="93"/>
  <c r="M144" i="83" s="1"/>
  <c r="F143" i="93"/>
  <c r="E143" i="93" s="1" a="1"/>
  <c r="E143" i="93" s="1"/>
  <c r="J309" i="93"/>
  <c r="I308" i="93" a="1"/>
  <c r="I308" i="93" s="1"/>
  <c r="K446" i="93" l="1"/>
  <c r="Q445" i="83"/>
  <c r="E440" i="83"/>
  <c r="G439" i="83"/>
  <c r="G145" i="93"/>
  <c r="M145" i="83" s="1"/>
  <c r="F144" i="93"/>
  <c r="E144" i="93" s="1" a="1"/>
  <c r="E144" i="93" s="1"/>
  <c r="J310" i="93"/>
  <c r="I309" i="93" a="1"/>
  <c r="I309" i="93" s="1"/>
  <c r="G440" i="83" l="1"/>
  <c r="E441" i="83"/>
  <c r="K447" i="93"/>
  <c r="Q446" i="83"/>
  <c r="G146" i="93"/>
  <c r="M146" i="83" s="1"/>
  <c r="F145" i="93"/>
  <c r="E145" i="93" s="1" a="1"/>
  <c r="E145" i="93" s="1"/>
  <c r="J311" i="93"/>
  <c r="I310" i="93" a="1"/>
  <c r="I310" i="93" s="1"/>
  <c r="K448" i="93" l="1"/>
  <c r="Q447" i="83"/>
  <c r="G441" i="83"/>
  <c r="E442" i="83"/>
  <c r="G147" i="93"/>
  <c r="M147" i="83" s="1"/>
  <c r="F146" i="93"/>
  <c r="E146" i="93" s="1" a="1"/>
  <c r="E146" i="93" s="1"/>
  <c r="I311" i="93" a="1"/>
  <c r="I311" i="93" s="1"/>
  <c r="J312" i="93"/>
  <c r="E443" i="83" l="1"/>
  <c r="G442" i="83"/>
  <c r="K449" i="93"/>
  <c r="Q448" i="83"/>
  <c r="G148" i="93"/>
  <c r="M148" i="83" s="1"/>
  <c r="F147" i="93"/>
  <c r="E147" i="93" s="1" a="1"/>
  <c r="E147" i="93" s="1"/>
  <c r="I312" i="93" a="1"/>
  <c r="I312" i="93" s="1"/>
  <c r="J313" i="93"/>
  <c r="K450" i="93" l="1"/>
  <c r="Q449" i="83"/>
  <c r="G443" i="83"/>
  <c r="E444" i="83"/>
  <c r="G149" i="93"/>
  <c r="M149" i="83" s="1"/>
  <c r="F148" i="93"/>
  <c r="E148" i="93" s="1" a="1"/>
  <c r="E148" i="93" s="1"/>
  <c r="I313" i="93" a="1"/>
  <c r="I313" i="93" s="1"/>
  <c r="J314" i="93"/>
  <c r="G444" i="83" l="1"/>
  <c r="E445" i="83"/>
  <c r="K451" i="93"/>
  <c r="Q450" i="83"/>
  <c r="G150" i="93"/>
  <c r="M150" i="83" s="1"/>
  <c r="F149" i="93"/>
  <c r="E149" i="93" s="1" a="1"/>
  <c r="E149" i="93" s="1"/>
  <c r="J315" i="93"/>
  <c r="I314" i="93" a="1"/>
  <c r="I314" i="93" s="1"/>
  <c r="E446" i="83" l="1"/>
  <c r="G445" i="83"/>
  <c r="K452" i="93"/>
  <c r="Q451" i="83"/>
  <c r="G151" i="93"/>
  <c r="M151" i="83" s="1"/>
  <c r="F150" i="93"/>
  <c r="E150" i="93" s="1" a="1"/>
  <c r="E150" i="93" s="1"/>
  <c r="I315" i="93" a="1"/>
  <c r="I315" i="93" s="1"/>
  <c r="J316" i="93"/>
  <c r="K453" i="93" l="1"/>
  <c r="Q453" i="83" s="1"/>
  <c r="Q452" i="83"/>
  <c r="G446" i="83"/>
  <c r="E447" i="83"/>
  <c r="G152" i="93"/>
  <c r="M152" i="83" s="1"/>
  <c r="F151" i="93"/>
  <c r="E151" i="93" s="1" a="1"/>
  <c r="E151" i="93" s="1"/>
  <c r="J317" i="93"/>
  <c r="I316" i="93" a="1"/>
  <c r="I316" i="93" s="1"/>
  <c r="G447" i="83" l="1"/>
  <c r="E448" i="83"/>
  <c r="G153" i="93"/>
  <c r="M153" i="83" s="1"/>
  <c r="F152" i="93"/>
  <c r="E152" i="93" s="1" a="1"/>
  <c r="E152" i="93" s="1"/>
  <c r="J318" i="93"/>
  <c r="I317" i="93" a="1"/>
  <c r="I317" i="93" s="1"/>
  <c r="G448" i="83" l="1"/>
  <c r="E449" i="83"/>
  <c r="G154" i="93"/>
  <c r="M154" i="83" s="1"/>
  <c r="F153" i="93"/>
  <c r="E153" i="93" s="1" a="1"/>
  <c r="E153" i="93" s="1"/>
  <c r="I318" i="93" a="1"/>
  <c r="I318" i="93" s="1"/>
  <c r="J319" i="93"/>
  <c r="G449" i="83" l="1"/>
  <c r="E450" i="83"/>
  <c r="G155" i="93"/>
  <c r="M155" i="83" s="1"/>
  <c r="F154" i="93"/>
  <c r="E154" i="93" s="1" a="1"/>
  <c r="E154" i="93" s="1"/>
  <c r="I319" i="93" a="1"/>
  <c r="I319" i="93" s="1"/>
  <c r="J320" i="93"/>
  <c r="E451" i="83" l="1"/>
  <c r="G450" i="83"/>
  <c r="G156" i="93"/>
  <c r="M156" i="83" s="1"/>
  <c r="F155" i="93"/>
  <c r="E155" i="93" s="1" a="1"/>
  <c r="E155" i="93" s="1"/>
  <c r="I320" i="93" a="1"/>
  <c r="I320" i="93" s="1"/>
  <c r="J321" i="93"/>
  <c r="G451" i="83" l="1"/>
  <c r="E452" i="83"/>
  <c r="G157" i="93"/>
  <c r="M157" i="83" s="1"/>
  <c r="F156" i="93"/>
  <c r="E156" i="93" s="1" a="1"/>
  <c r="E156" i="93" s="1"/>
  <c r="I321" i="93" a="1"/>
  <c r="I321" i="93" s="1"/>
  <c r="J322" i="93"/>
  <c r="E453" i="83" l="1"/>
  <c r="G453" i="83" s="1"/>
  <c r="G452" i="83"/>
  <c r="G158" i="93"/>
  <c r="M158" i="83" s="1"/>
  <c r="F157" i="93"/>
  <c r="E157" i="93" s="1" a="1"/>
  <c r="E157" i="93" s="1"/>
  <c r="J323" i="93"/>
  <c r="I322" i="93" a="1"/>
  <c r="I322" i="93" s="1"/>
  <c r="G159" i="93" l="1"/>
  <c r="M159" i="83" s="1"/>
  <c r="F158" i="93"/>
  <c r="E158" i="93" s="1" a="1"/>
  <c r="E158" i="93" s="1"/>
  <c r="I323" i="93" a="1"/>
  <c r="I323" i="93" s="1"/>
  <c r="J324" i="93"/>
  <c r="G160" i="93" l="1"/>
  <c r="M160" i="83" s="1"/>
  <c r="F159" i="93"/>
  <c r="E159" i="93" s="1" a="1"/>
  <c r="E159" i="93" s="1"/>
  <c r="J325" i="93"/>
  <c r="I324" i="93" a="1"/>
  <c r="I324" i="93" s="1"/>
  <c r="G161" i="93" l="1"/>
  <c r="M161" i="83" s="1"/>
  <c r="F160" i="93"/>
  <c r="E160" i="93" s="1" a="1"/>
  <c r="E160" i="93" s="1"/>
  <c r="J326" i="93"/>
  <c r="I325" i="93" a="1"/>
  <c r="I325" i="93" s="1"/>
  <c r="G162" i="93" l="1"/>
  <c r="M162" i="83" s="1"/>
  <c r="F161" i="93"/>
  <c r="E161" i="93" s="1" a="1"/>
  <c r="E161" i="93" s="1"/>
  <c r="J327" i="93"/>
  <c r="I326" i="93" a="1"/>
  <c r="I326" i="93" s="1"/>
  <c r="G163" i="93" l="1"/>
  <c r="M163" i="83" s="1"/>
  <c r="F162" i="93"/>
  <c r="E162" i="93" s="1" a="1"/>
  <c r="E162" i="93" s="1"/>
  <c r="I327" i="93" a="1"/>
  <c r="I327" i="93" s="1"/>
  <c r="J328" i="93"/>
  <c r="G164" i="93" l="1"/>
  <c r="M164" i="83" s="1"/>
  <c r="F163" i="93"/>
  <c r="E163" i="93" s="1" a="1"/>
  <c r="E163" i="93" s="1"/>
  <c r="J329" i="93"/>
  <c r="I328" i="93" a="1"/>
  <c r="I328" i="93" s="1"/>
  <c r="G165" i="93" l="1"/>
  <c r="M165" i="83" s="1"/>
  <c r="F164" i="93"/>
  <c r="E164" i="93" s="1" a="1"/>
  <c r="E164" i="93" s="1"/>
  <c r="J330" i="93"/>
  <c r="I329" i="93" a="1"/>
  <c r="I329" i="93" s="1"/>
  <c r="G166" i="93" l="1"/>
  <c r="F165" i="93"/>
  <c r="E165" i="93" s="1" a="1"/>
  <c r="E165" i="93" s="1"/>
  <c r="I330" i="93" a="1"/>
  <c r="I330" i="93" s="1"/>
  <c r="J331" i="93"/>
  <c r="M166" i="83" l="1"/>
  <c r="G167" i="93"/>
  <c r="F166" i="93"/>
  <c r="E166" i="93" s="1" a="1"/>
  <c r="E166" i="93" s="1"/>
  <c r="J332" i="93"/>
  <c r="I331" i="93" a="1"/>
  <c r="I331" i="93" s="1"/>
  <c r="G168" i="93" l="1"/>
  <c r="M167" i="83"/>
  <c r="F167" i="93"/>
  <c r="E167" i="93" s="1" a="1"/>
  <c r="E167" i="93" s="1"/>
  <c r="I332" i="93" a="1"/>
  <c r="I332" i="93" s="1"/>
  <c r="J333" i="93"/>
  <c r="G169" i="93" l="1"/>
  <c r="M168" i="83"/>
  <c r="F168" i="93"/>
  <c r="E168" i="93" s="1" a="1"/>
  <c r="E168" i="93" s="1"/>
  <c r="I333" i="93" a="1"/>
  <c r="I333" i="93" s="1"/>
  <c r="J334" i="93"/>
  <c r="G170" i="93" l="1"/>
  <c r="M169" i="83"/>
  <c r="F169" i="93"/>
  <c r="E169" i="93" s="1" a="1"/>
  <c r="E169" i="93" s="1"/>
  <c r="J335" i="93"/>
  <c r="I334" i="93" a="1"/>
  <c r="I334" i="93" s="1"/>
  <c r="G171" i="93" l="1"/>
  <c r="M170" i="83"/>
  <c r="F170" i="93"/>
  <c r="E170" i="93" s="1" a="1"/>
  <c r="E170" i="93" s="1"/>
  <c r="I335" i="93" a="1"/>
  <c r="I335" i="93" s="1"/>
  <c r="J336" i="93"/>
  <c r="G172" i="93" l="1"/>
  <c r="M171" i="83"/>
  <c r="F171" i="93"/>
  <c r="E171" i="93" s="1" a="1"/>
  <c r="E171" i="93" s="1"/>
  <c r="I336" i="93" a="1"/>
  <c r="I336" i="93" s="1"/>
  <c r="J337" i="93"/>
  <c r="M172" i="83" l="1"/>
  <c r="G173" i="93"/>
  <c r="F172" i="93"/>
  <c r="E172" i="93" s="1" a="1"/>
  <c r="E172" i="93" s="1"/>
  <c r="I337" i="93" a="1"/>
  <c r="I337" i="93" s="1"/>
  <c r="J338" i="93"/>
  <c r="G174" i="93" l="1"/>
  <c r="M173" i="83"/>
  <c r="F173" i="93"/>
  <c r="E173" i="93" s="1" a="1"/>
  <c r="E173" i="93" s="1"/>
  <c r="J339" i="93"/>
  <c r="I338" i="93" a="1"/>
  <c r="I338" i="93" s="1"/>
  <c r="G175" i="93" l="1"/>
  <c r="M174" i="83"/>
  <c r="F174" i="93"/>
  <c r="E174" i="93" s="1" a="1"/>
  <c r="E174" i="93" s="1"/>
  <c r="J340" i="93"/>
  <c r="I339" i="93" a="1"/>
  <c r="I339" i="93" s="1"/>
  <c r="G176" i="93" l="1"/>
  <c r="M175" i="83"/>
  <c r="F175" i="93"/>
  <c r="E175" i="93" s="1" a="1"/>
  <c r="E175" i="93" s="1"/>
  <c r="J341" i="93"/>
  <c r="I340" i="93" a="1"/>
  <c r="I340" i="93" s="1"/>
  <c r="G177" i="93" l="1"/>
  <c r="M176" i="83"/>
  <c r="F176" i="93"/>
  <c r="E176" i="93" s="1" a="1"/>
  <c r="E176" i="93" s="1"/>
  <c r="J342" i="93"/>
  <c r="I341" i="93" a="1"/>
  <c r="I341" i="93" s="1"/>
  <c r="M177" i="83" l="1"/>
  <c r="G178" i="93"/>
  <c r="F177" i="93"/>
  <c r="E177" i="93" s="1" a="1"/>
  <c r="E177" i="93" s="1"/>
  <c r="I342" i="93" a="1"/>
  <c r="I342" i="93" s="1"/>
  <c r="J343" i="93"/>
  <c r="G179" i="93" l="1"/>
  <c r="M178" i="83"/>
  <c r="F178" i="93"/>
  <c r="E178" i="93" s="1" a="1"/>
  <c r="E178" i="93" s="1"/>
  <c r="I343" i="93" a="1"/>
  <c r="I343" i="93" s="1"/>
  <c r="J344" i="93"/>
  <c r="M179" i="83" l="1"/>
  <c r="G180" i="93"/>
  <c r="F179" i="93"/>
  <c r="E179" i="93" s="1" a="1"/>
  <c r="E179" i="93" s="1"/>
  <c r="I344" i="93" a="1"/>
  <c r="I344" i="93" s="1"/>
  <c r="J345" i="93"/>
  <c r="G181" i="93" l="1"/>
  <c r="M180" i="83"/>
  <c r="F180" i="93"/>
  <c r="E180" i="93" s="1" a="1"/>
  <c r="E180" i="93" s="1"/>
  <c r="I345" i="93" a="1"/>
  <c r="I345" i="93" s="1"/>
  <c r="J346" i="93"/>
  <c r="M181" i="83" l="1"/>
  <c r="G182" i="93"/>
  <c r="F181" i="93"/>
  <c r="E181" i="93" s="1" a="1"/>
  <c r="E181" i="93" s="1"/>
  <c r="J347" i="93"/>
  <c r="I346" i="93" a="1"/>
  <c r="I346" i="93" s="1"/>
  <c r="G183" i="93" l="1"/>
  <c r="M182" i="83"/>
  <c r="F182" i="93"/>
  <c r="E182" i="93" s="1" a="1"/>
  <c r="E182" i="93" s="1"/>
  <c r="J348" i="93"/>
  <c r="I347" i="93" a="1"/>
  <c r="I347" i="93" s="1"/>
  <c r="M183" i="83" l="1"/>
  <c r="G184" i="93"/>
  <c r="F183" i="93"/>
  <c r="E183" i="93" s="1" a="1"/>
  <c r="E183" i="93" s="1"/>
  <c r="J349" i="93"/>
  <c r="I348" i="93" a="1"/>
  <c r="I348" i="93" s="1"/>
  <c r="G185" i="93" l="1"/>
  <c r="M184" i="83"/>
  <c r="F184" i="93"/>
  <c r="E184" i="93" s="1" a="1"/>
  <c r="E184" i="93" s="1"/>
  <c r="I349" i="93" a="1"/>
  <c r="I349" i="93" s="1"/>
  <c r="J350" i="93"/>
  <c r="M185" i="83" l="1"/>
  <c r="G186" i="93"/>
  <c r="F185" i="93"/>
  <c r="E185" i="93" s="1" a="1"/>
  <c r="E185" i="93" s="1"/>
  <c r="I350" i="93" a="1"/>
  <c r="I350" i="93" s="1"/>
  <c r="J351" i="93"/>
  <c r="I351" i="93" l="1" a="1"/>
  <c r="I351" i="93" s="1"/>
  <c r="J352" i="93"/>
  <c r="G187" i="93"/>
  <c r="M186" i="83"/>
  <c r="F186" i="93"/>
  <c r="E186" i="93" s="1" a="1"/>
  <c r="E186" i="93" s="1"/>
  <c r="G188" i="93" l="1"/>
  <c r="M187" i="83"/>
  <c r="F187" i="93"/>
  <c r="E187" i="93" s="1" a="1"/>
  <c r="E187" i="93" s="1"/>
  <c r="I352" i="93" a="1"/>
  <c r="I352" i="93" s="1"/>
  <c r="J353" i="93"/>
  <c r="I353" i="93" l="1" a="1"/>
  <c r="I353" i="93" s="1"/>
  <c r="J354" i="93"/>
  <c r="G189" i="93"/>
  <c r="M188" i="83"/>
  <c r="F188" i="93"/>
  <c r="E188" i="93" s="1" a="1"/>
  <c r="E188" i="93" s="1"/>
  <c r="G190" i="93" l="1"/>
  <c r="M189" i="83"/>
  <c r="F189" i="93"/>
  <c r="E189" i="93" s="1" a="1"/>
  <c r="E189" i="93" s="1"/>
  <c r="I354" i="93" a="1"/>
  <c r="I354" i="93" s="1"/>
  <c r="J355" i="93"/>
  <c r="I355" i="93" l="1" a="1"/>
  <c r="I355" i="93" s="1"/>
  <c r="J356" i="93"/>
  <c r="G191" i="93"/>
  <c r="M190" i="83"/>
  <c r="F190" i="93"/>
  <c r="E190" i="93" s="1" a="1"/>
  <c r="E190" i="93" s="1"/>
  <c r="G192" i="93" l="1"/>
  <c r="M191" i="83"/>
  <c r="F191" i="93"/>
  <c r="E191" i="93" s="1" a="1"/>
  <c r="E191" i="93" s="1"/>
  <c r="J357" i="93"/>
  <c r="I356" i="93" a="1"/>
  <c r="I356" i="93" s="1"/>
  <c r="I357" i="93" l="1" a="1"/>
  <c r="I357" i="93" s="1"/>
  <c r="J358" i="93"/>
  <c r="G193" i="93"/>
  <c r="M192" i="83"/>
  <c r="F192" i="93"/>
  <c r="E192" i="93" s="1" a="1"/>
  <c r="E192" i="93" s="1"/>
  <c r="M193" i="83" l="1"/>
  <c r="G194" i="93"/>
  <c r="F193" i="93"/>
  <c r="E193" i="93" s="1" a="1"/>
  <c r="E193" i="93" s="1"/>
  <c r="J359" i="93"/>
  <c r="I358" i="93" a="1"/>
  <c r="I358" i="93" s="1"/>
  <c r="J360" i="93" l="1"/>
  <c r="I359" i="93" a="1"/>
  <c r="I359" i="93" s="1"/>
  <c r="G195" i="93"/>
  <c r="M194" i="83"/>
  <c r="F194" i="93"/>
  <c r="E194" i="93" s="1" a="1"/>
  <c r="E194" i="93" s="1"/>
  <c r="M195" i="83" l="1"/>
  <c r="G196" i="93"/>
  <c r="F195" i="93"/>
  <c r="E195" i="93" s="1" a="1"/>
  <c r="E195" i="93" s="1"/>
  <c r="I360" i="93" a="1"/>
  <c r="I360" i="93" s="1"/>
  <c r="J361" i="93"/>
  <c r="G197" i="93" l="1"/>
  <c r="M196" i="83"/>
  <c r="F196" i="93"/>
  <c r="E196" i="93" s="1" a="1"/>
  <c r="E196" i="93" s="1"/>
  <c r="I361" i="93" a="1"/>
  <c r="I361" i="93" s="1"/>
  <c r="J362" i="93"/>
  <c r="J363" i="93" l="1"/>
  <c r="I362" i="93" a="1"/>
  <c r="I362" i="93" s="1"/>
  <c r="M197" i="83"/>
  <c r="G198" i="93"/>
  <c r="F197" i="93"/>
  <c r="E197" i="93" s="1" a="1"/>
  <c r="E197" i="93" s="1"/>
  <c r="G199" i="93" l="1"/>
  <c r="M198" i="83"/>
  <c r="F198" i="93"/>
  <c r="E198" i="93" s="1" a="1"/>
  <c r="E198" i="93" s="1"/>
  <c r="I363" i="93" a="1"/>
  <c r="I363" i="93" s="1"/>
  <c r="J364" i="93"/>
  <c r="G200" i="93" l="1"/>
  <c r="M199" i="83"/>
  <c r="F199" i="93"/>
  <c r="E199" i="93" s="1" a="1"/>
  <c r="E199" i="93" s="1"/>
  <c r="I364" i="93" a="1"/>
  <c r="I364" i="93" s="1"/>
  <c r="J365" i="93"/>
  <c r="J366" i="93" l="1"/>
  <c r="I365" i="93" a="1"/>
  <c r="I365" i="93" s="1"/>
  <c r="G201" i="93"/>
  <c r="M200" i="83"/>
  <c r="F200" i="93"/>
  <c r="E200" i="93" s="1" a="1"/>
  <c r="E200" i="93" s="1"/>
  <c r="G202" i="93" l="1"/>
  <c r="M201" i="83"/>
  <c r="F201" i="93"/>
  <c r="E201" i="93" s="1" a="1"/>
  <c r="E201" i="93" s="1"/>
  <c r="I366" i="93" a="1"/>
  <c r="I366" i="93" s="1"/>
  <c r="J367" i="93"/>
  <c r="I367" i="93" l="1" a="1"/>
  <c r="I367" i="93" s="1"/>
  <c r="J368" i="93"/>
  <c r="G203" i="93"/>
  <c r="M202" i="83"/>
  <c r="F202" i="93"/>
  <c r="E202" i="93" s="1" a="1"/>
  <c r="E202" i="93" s="1"/>
  <c r="M203" i="83" l="1"/>
  <c r="G204" i="93"/>
  <c r="F203" i="93"/>
  <c r="E203" i="93" s="1" a="1"/>
  <c r="E203" i="93" s="1"/>
  <c r="I368" i="93" a="1"/>
  <c r="I368" i="93" s="1"/>
  <c r="J369" i="93"/>
  <c r="G205" i="93" l="1"/>
  <c r="M204" i="83"/>
  <c r="F204" i="93"/>
  <c r="E204" i="93" s="1" a="1"/>
  <c r="E204" i="93" s="1"/>
  <c r="J370" i="93"/>
  <c r="I369" i="93" a="1"/>
  <c r="I369" i="93" s="1"/>
  <c r="J371" i="93" l="1"/>
  <c r="I370" i="93" a="1"/>
  <c r="I370" i="93" s="1"/>
  <c r="M205" i="83"/>
  <c r="G206" i="93"/>
  <c r="F205" i="93"/>
  <c r="E205" i="93" s="1" a="1"/>
  <c r="E205" i="93" s="1"/>
  <c r="G207" i="93" l="1"/>
  <c r="M206" i="83"/>
  <c r="F206" i="93"/>
  <c r="E206" i="93" s="1" a="1"/>
  <c r="E206" i="93" s="1"/>
  <c r="I371" i="93" a="1"/>
  <c r="I371" i="93" s="1"/>
  <c r="J372" i="93"/>
  <c r="M207" i="83" l="1"/>
  <c r="G208" i="93"/>
  <c r="F207" i="93"/>
  <c r="E207" i="93" s="1" a="1"/>
  <c r="E207" i="93" s="1"/>
  <c r="I372" i="93" a="1"/>
  <c r="I372" i="93" s="1"/>
  <c r="J373" i="93"/>
  <c r="G209" i="93" l="1"/>
  <c r="M208" i="83"/>
  <c r="F208" i="93"/>
  <c r="E208" i="93" s="1" a="1"/>
  <c r="E208" i="93" s="1"/>
  <c r="I373" i="93" a="1"/>
  <c r="I373" i="93" s="1"/>
  <c r="J374" i="93"/>
  <c r="I374" i="93" l="1" a="1"/>
  <c r="I374" i="93" s="1"/>
  <c r="J375" i="93"/>
  <c r="G210" i="93"/>
  <c r="M209" i="83"/>
  <c r="F209" i="93"/>
  <c r="E209" i="93" s="1" a="1"/>
  <c r="E209" i="93" s="1"/>
  <c r="G211" i="93" l="1"/>
  <c r="M210" i="83"/>
  <c r="F210" i="93"/>
  <c r="E210" i="93" s="1" a="1"/>
  <c r="E210" i="93" s="1"/>
  <c r="J376" i="93"/>
  <c r="I375" i="93" a="1"/>
  <c r="I375" i="93" s="1"/>
  <c r="J377" i="93" l="1"/>
  <c r="I376" i="93" a="1"/>
  <c r="I376" i="93" s="1"/>
  <c r="G212" i="93"/>
  <c r="M211" i="83"/>
  <c r="F211" i="93"/>
  <c r="E211" i="93" s="1" a="1"/>
  <c r="E211" i="93" s="1"/>
  <c r="G213" i="93" l="1"/>
  <c r="M212" i="83"/>
  <c r="F212" i="93"/>
  <c r="E212" i="93" s="1" a="1"/>
  <c r="E212" i="93" s="1"/>
  <c r="J378" i="93"/>
  <c r="I377" i="93" a="1"/>
  <c r="I377" i="93" s="1"/>
  <c r="I378" i="93" l="1" a="1"/>
  <c r="I378" i="93" s="1"/>
  <c r="J379" i="93"/>
  <c r="M213" i="83"/>
  <c r="G214" i="93"/>
  <c r="F213" i="93"/>
  <c r="E213" i="93" s="1" a="1"/>
  <c r="E213" i="93" s="1"/>
  <c r="I379" i="93" l="1" a="1"/>
  <c r="I379" i="93" s="1"/>
  <c r="J380" i="93"/>
  <c r="M214" i="83"/>
  <c r="G215" i="93"/>
  <c r="F214" i="93"/>
  <c r="E214" i="93" s="1" a="1"/>
  <c r="E214" i="93" s="1"/>
  <c r="G216" i="93" l="1"/>
  <c r="M215" i="83"/>
  <c r="F215" i="93"/>
  <c r="E215" i="93" s="1" a="1"/>
  <c r="E215" i="93" s="1"/>
  <c r="J381" i="93"/>
  <c r="I380" i="93" a="1"/>
  <c r="I380" i="93" s="1"/>
  <c r="J382" i="93" l="1"/>
  <c r="I381" i="93" a="1"/>
  <c r="I381" i="93" s="1"/>
  <c r="G217" i="93"/>
  <c r="M216" i="83"/>
  <c r="F216" i="93"/>
  <c r="E216" i="93" s="1" a="1"/>
  <c r="E216" i="93" s="1"/>
  <c r="G218" i="93" l="1"/>
  <c r="M217" i="83"/>
  <c r="F217" i="93"/>
  <c r="E217" i="93" s="1" a="1"/>
  <c r="E217" i="93" s="1"/>
  <c r="J383" i="93"/>
  <c r="I382" i="93" a="1"/>
  <c r="I382" i="93" s="1"/>
  <c r="I383" i="93" l="1" a="1"/>
  <c r="I383" i="93" s="1"/>
  <c r="J384" i="93"/>
  <c r="G219" i="93"/>
  <c r="M218" i="83"/>
  <c r="F218" i="93"/>
  <c r="E218" i="93" s="1" a="1"/>
  <c r="E218" i="93" s="1"/>
  <c r="G220" i="93" l="1"/>
  <c r="M219" i="83"/>
  <c r="F219" i="93"/>
  <c r="E219" i="93" s="1" a="1"/>
  <c r="E219" i="93" s="1"/>
  <c r="I384" i="93" a="1"/>
  <c r="I384" i="93" s="1"/>
  <c r="J385" i="93"/>
  <c r="I385" i="93" l="1" a="1"/>
  <c r="I385" i="93" s="1"/>
  <c r="J386" i="93"/>
  <c r="G221" i="93"/>
  <c r="M220" i="83"/>
  <c r="F220" i="93"/>
  <c r="E220" i="93" s="1" a="1"/>
  <c r="E220" i="93" s="1"/>
  <c r="M221" i="83" l="1"/>
  <c r="G222" i="93"/>
  <c r="F221" i="93"/>
  <c r="E221" i="93" s="1" a="1"/>
  <c r="E221" i="93" s="1"/>
  <c r="I386" i="93" a="1"/>
  <c r="I386" i="93" s="1"/>
  <c r="J387" i="93"/>
  <c r="M222" i="83" l="1"/>
  <c r="G223" i="93"/>
  <c r="F222" i="93"/>
  <c r="E222" i="93" s="1" a="1"/>
  <c r="E222" i="93" s="1"/>
  <c r="J388" i="93"/>
  <c r="I387" i="93" a="1"/>
  <c r="I387" i="93" s="1"/>
  <c r="G224" i="93" l="1"/>
  <c r="M223" i="83"/>
  <c r="F223" i="93"/>
  <c r="E223" i="93" s="1" a="1"/>
  <c r="E223" i="93" s="1"/>
  <c r="J389" i="93"/>
  <c r="I388" i="93" a="1"/>
  <c r="I388" i="93" s="1"/>
  <c r="J390" i="93" l="1"/>
  <c r="I389" i="93" a="1"/>
  <c r="I389" i="93" s="1"/>
  <c r="G225" i="93"/>
  <c r="M224" i="83"/>
  <c r="F224" i="93"/>
  <c r="E224" i="93" s="1" a="1"/>
  <c r="E224" i="93" s="1"/>
  <c r="G226" i="93" l="1"/>
  <c r="M225" i="83"/>
  <c r="F225" i="93"/>
  <c r="E225" i="93" s="1" a="1"/>
  <c r="E225" i="93" s="1"/>
  <c r="I390" i="93" a="1"/>
  <c r="I390" i="93" s="1"/>
  <c r="J391" i="93"/>
  <c r="I391" i="93" l="1" a="1"/>
  <c r="I391" i="93" s="1"/>
  <c r="J392" i="93"/>
  <c r="M226" i="83"/>
  <c r="F226" i="93"/>
  <c r="I392" i="93" l="1" a="1"/>
  <c r="I392" i="93" s="1"/>
  <c r="J393" i="93"/>
  <c r="F227" i="93"/>
  <c r="E226" i="93" a="1"/>
  <c r="E226" i="93" s="1"/>
  <c r="F228" i="93" l="1"/>
  <c r="E227" i="93" a="1"/>
  <c r="E227" i="93" s="1"/>
  <c r="J394" i="93"/>
  <c r="I393" i="93" a="1"/>
  <c r="I393" i="93" s="1"/>
  <c r="J395" i="93" l="1"/>
  <c r="I394" i="93" a="1"/>
  <c r="I394" i="93" s="1"/>
  <c r="F229" i="93"/>
  <c r="E228" i="93" a="1"/>
  <c r="E228" i="93" s="1"/>
  <c r="E229" i="93" l="1" a="1"/>
  <c r="E229" i="93" s="1"/>
  <c r="F230" i="93"/>
  <c r="I395" i="93" a="1"/>
  <c r="I395" i="93" s="1"/>
  <c r="J396" i="93"/>
  <c r="I396" i="93" l="1" a="1"/>
  <c r="I396" i="93" s="1"/>
  <c r="J397" i="93"/>
  <c r="F231" i="93"/>
  <c r="E230" i="93" a="1"/>
  <c r="E230" i="93" s="1"/>
  <c r="E231" i="93" l="1" a="1"/>
  <c r="E231" i="93" s="1"/>
  <c r="F232" i="93"/>
  <c r="I397" i="93" a="1"/>
  <c r="I397" i="93" s="1"/>
  <c r="J398" i="93"/>
  <c r="I398" i="93" l="1" a="1"/>
  <c r="I398" i="93" s="1"/>
  <c r="J399" i="93"/>
  <c r="E232" i="93" a="1"/>
  <c r="E232" i="93" s="1"/>
  <c r="F233" i="93"/>
  <c r="E233" i="93" l="1" a="1"/>
  <c r="E233" i="93" s="1"/>
  <c r="F234" i="93"/>
  <c r="J400" i="93"/>
  <c r="I399" i="93" a="1"/>
  <c r="I399" i="93" s="1"/>
  <c r="J401" i="93" l="1"/>
  <c r="I400" i="93" a="1"/>
  <c r="I400" i="93" s="1"/>
  <c r="F235" i="93"/>
  <c r="E234" i="93" a="1"/>
  <c r="E234" i="93" s="1"/>
  <c r="F236" i="93" l="1"/>
  <c r="E235" i="93" a="1"/>
  <c r="E235" i="93" s="1"/>
  <c r="J402" i="93"/>
  <c r="I401" i="93" a="1"/>
  <c r="I401" i="93" s="1"/>
  <c r="I402" i="93" l="1" a="1"/>
  <c r="I402" i="93" s="1"/>
  <c r="J403" i="93"/>
  <c r="F237" i="93"/>
  <c r="E236" i="93" a="1"/>
  <c r="E236" i="93" s="1"/>
  <c r="I403" i="93" l="1" a="1"/>
  <c r="I403" i="93" s="1"/>
  <c r="J404" i="93"/>
  <c r="E237" i="93" a="1"/>
  <c r="E237" i="93" s="1"/>
  <c r="F238" i="93"/>
  <c r="I404" i="93" l="1" a="1"/>
  <c r="I404" i="93" s="1"/>
  <c r="J405" i="93"/>
  <c r="J406" i="93" s="1"/>
  <c r="F239" i="93"/>
  <c r="E238" i="93" a="1"/>
  <c r="E238" i="93" s="1"/>
  <c r="J407" i="93" l="1"/>
  <c r="I406" i="93" a="1"/>
  <c r="I406" i="93" s="1"/>
  <c r="I405" i="93" a="1"/>
  <c r="I405" i="93" s="1"/>
  <c r="E239" i="93" a="1"/>
  <c r="E239" i="93" s="1"/>
  <c r="F240" i="93"/>
  <c r="I407" i="93" l="1" a="1"/>
  <c r="I407" i="93" s="1"/>
  <c r="J408" i="93"/>
  <c r="E240" i="93" a="1"/>
  <c r="E240" i="93" s="1"/>
  <c r="F241" i="93"/>
  <c r="I408" i="93" l="1" a="1"/>
  <c r="I408" i="93" s="1"/>
  <c r="J409" i="93"/>
  <c r="E241" i="93" a="1"/>
  <c r="E241" i="93" s="1"/>
  <c r="F242" i="93"/>
  <c r="I409" i="93" l="1" a="1"/>
  <c r="I409" i="93" s="1"/>
  <c r="J410" i="93"/>
  <c r="F243" i="93"/>
  <c r="E242" i="93" a="1"/>
  <c r="E242" i="93" s="1"/>
  <c r="I410" i="93" l="1" a="1"/>
  <c r="I410" i="93" s="1"/>
  <c r="J411" i="93"/>
  <c r="F244" i="93"/>
  <c r="E243" i="93" a="1"/>
  <c r="E243" i="93" s="1"/>
  <c r="J412" i="93" l="1"/>
  <c r="I411" i="93" a="1"/>
  <c r="I411" i="93" s="1"/>
  <c r="F245" i="93"/>
  <c r="E244" i="93" a="1"/>
  <c r="E244" i="93" s="1"/>
  <c r="I412" i="93" l="1" a="1"/>
  <c r="I412" i="93" s="1"/>
  <c r="J413" i="93"/>
  <c r="E245" i="93" a="1"/>
  <c r="E245" i="93" s="1"/>
  <c r="F246" i="93"/>
  <c r="I413" i="93" l="1" a="1"/>
  <c r="I413" i="93" s="1"/>
  <c r="J414" i="93"/>
  <c r="F247" i="93"/>
  <c r="E246" i="93" a="1"/>
  <c r="E246" i="93" s="1"/>
  <c r="I414" i="93" l="1" a="1"/>
  <c r="I414" i="93" s="1"/>
  <c r="J415" i="93"/>
  <c r="F248" i="93"/>
  <c r="E247" i="93" a="1"/>
  <c r="E247" i="93" s="1"/>
  <c r="I415" i="93" l="1" a="1"/>
  <c r="I415" i="93" s="1"/>
  <c r="J416" i="93"/>
  <c r="E248" i="93" a="1"/>
  <c r="E248" i="93" s="1"/>
  <c r="F249" i="93"/>
  <c r="I416" i="93" l="1" a="1"/>
  <c r="I416" i="93" s="1"/>
  <c r="J417" i="93"/>
  <c r="E249" i="93" a="1"/>
  <c r="E249" i="93" s="1"/>
  <c r="F250" i="93"/>
  <c r="I417" i="93" l="1" a="1"/>
  <c r="I417" i="93" s="1"/>
  <c r="J418" i="93"/>
  <c r="E250" i="93" a="1"/>
  <c r="E250" i="93" s="1"/>
  <c r="F251" i="93"/>
  <c r="I418" i="93" l="1" a="1"/>
  <c r="I418" i="93" s="1"/>
  <c r="J419" i="93"/>
  <c r="F252" i="93"/>
  <c r="E251" i="93" a="1"/>
  <c r="E251" i="93" s="1"/>
  <c r="J420" i="93" l="1"/>
  <c r="I419" i="93" a="1"/>
  <c r="I419" i="93" s="1"/>
  <c r="F253" i="93"/>
  <c r="E252" i="93" a="1"/>
  <c r="E252" i="93" s="1"/>
  <c r="J421" i="93" l="1"/>
  <c r="I420" i="93" a="1"/>
  <c r="I420" i="93" s="1"/>
  <c r="E253" i="93" a="1"/>
  <c r="E253" i="93" s="1"/>
  <c r="F254" i="93"/>
  <c r="I421" i="93" l="1" a="1"/>
  <c r="I421" i="93" s="1"/>
  <c r="J422" i="93"/>
  <c r="F255" i="93"/>
  <c r="E254" i="93" a="1"/>
  <c r="E254" i="93" s="1"/>
  <c r="I422" i="93" l="1" a="1"/>
  <c r="I422" i="93" s="1"/>
  <c r="J423" i="93"/>
  <c r="E255" i="93" a="1"/>
  <c r="E255" i="93" s="1"/>
  <c r="F256" i="93"/>
  <c r="I423" i="93" l="1" a="1"/>
  <c r="I423" i="93" s="1"/>
  <c r="J424" i="93"/>
  <c r="F257" i="93"/>
  <c r="E256" i="93" a="1"/>
  <c r="E256" i="93" s="1"/>
  <c r="J425" i="93" l="1"/>
  <c r="I424" i="93" a="1"/>
  <c r="I424" i="93" s="1"/>
  <c r="F258" i="93"/>
  <c r="E257" i="93" a="1"/>
  <c r="E257" i="93" s="1"/>
  <c r="I425" i="93" l="1" a="1"/>
  <c r="I425" i="93" s="1"/>
  <c r="J426" i="93"/>
  <c r="E258" i="93" a="1"/>
  <c r="E258" i="93" s="1"/>
  <c r="F259" i="93"/>
  <c r="J427" i="93" l="1"/>
  <c r="I426" i="93" a="1"/>
  <c r="I426" i="93" s="1"/>
  <c r="F260" i="93"/>
  <c r="E259" i="93" a="1"/>
  <c r="E259" i="93" s="1"/>
  <c r="I427" i="93" l="1" a="1"/>
  <c r="I427" i="93" s="1"/>
  <c r="J428" i="93"/>
  <c r="F261" i="93"/>
  <c r="E260" i="93" a="1"/>
  <c r="E260" i="93" s="1"/>
  <c r="I428" i="93" l="1" a="1"/>
  <c r="I428" i="93" s="1"/>
  <c r="J429" i="93"/>
  <c r="E261" i="93" a="1"/>
  <c r="E261" i="93" s="1"/>
  <c r="F262" i="93"/>
  <c r="I429" i="93" l="1" a="1"/>
  <c r="I429" i="93" s="1"/>
  <c r="J430" i="93"/>
  <c r="F263" i="93"/>
  <c r="E262" i="93" a="1"/>
  <c r="E262" i="93" s="1"/>
  <c r="I430" i="93" l="1" a="1"/>
  <c r="I430" i="93" s="1"/>
  <c r="J431" i="93"/>
  <c r="F264" i="93"/>
  <c r="E263" i="93" a="1"/>
  <c r="E263" i="93" s="1"/>
  <c r="J432" i="93" l="1"/>
  <c r="I431" i="93" a="1"/>
  <c r="I431" i="93" s="1"/>
  <c r="F265" i="93"/>
  <c r="E264" i="93" a="1"/>
  <c r="E264" i="93" s="1"/>
  <c r="J433" i="93" l="1"/>
  <c r="I432" i="93" a="1"/>
  <c r="I432" i="93" s="1"/>
  <c r="F266" i="93"/>
  <c r="E265" i="93" a="1"/>
  <c r="E265" i="93" s="1"/>
  <c r="J434" i="93" l="1"/>
  <c r="J435" i="93" s="1"/>
  <c r="I433" i="93" a="1"/>
  <c r="I433" i="93" s="1"/>
  <c r="E266" i="93" a="1"/>
  <c r="E266" i="93" s="1"/>
  <c r="F267" i="93"/>
  <c r="J436" i="93" l="1"/>
  <c r="I435" i="93" a="1"/>
  <c r="I435" i="93" s="1"/>
  <c r="I434" i="93" a="1"/>
  <c r="I434" i="93" s="1"/>
  <c r="F268" i="93"/>
  <c r="E267" i="93" a="1"/>
  <c r="E267" i="93" s="1"/>
  <c r="I436" i="93" l="1" a="1"/>
  <c r="I436" i="93" s="1"/>
  <c r="J437" i="93"/>
  <c r="E268" i="93" a="1"/>
  <c r="E268" i="93" s="1"/>
  <c r="F269" i="93"/>
  <c r="I437" i="93" l="1" a="1"/>
  <c r="I437" i="93" s="1"/>
  <c r="J438" i="93"/>
  <c r="E269" i="93" a="1"/>
  <c r="E269" i="93" s="1"/>
  <c r="F270" i="93"/>
  <c r="J439" i="93" l="1"/>
  <c r="I438" i="93" a="1"/>
  <c r="I438" i="93" s="1"/>
  <c r="F271" i="93"/>
  <c r="E270" i="93" a="1"/>
  <c r="E270" i="93" s="1"/>
  <c r="J440" i="93" l="1"/>
  <c r="I439" i="93" a="1"/>
  <c r="I439" i="93" s="1"/>
  <c r="E271" i="93" a="1"/>
  <c r="E271" i="93" s="1"/>
  <c r="F272" i="93"/>
  <c r="J441" i="93" l="1"/>
  <c r="I440" i="93" a="1"/>
  <c r="I440" i="93" s="1"/>
  <c r="E272" i="93" a="1"/>
  <c r="E272" i="93" s="1"/>
  <c r="F273" i="93"/>
  <c r="J442" i="93" l="1"/>
  <c r="I441" i="93" a="1"/>
  <c r="I441" i="93" s="1"/>
  <c r="F274" i="93"/>
  <c r="E273" i="93" a="1"/>
  <c r="E273" i="93" s="1"/>
  <c r="I442" i="93" l="1" a="1"/>
  <c r="I442" i="93" s="1"/>
  <c r="J443" i="93"/>
  <c r="E274" i="93" a="1"/>
  <c r="E274" i="93" s="1"/>
  <c r="F275" i="93"/>
  <c r="I443" i="93" l="1" a="1"/>
  <c r="I443" i="93" s="1"/>
  <c r="J444" i="93"/>
  <c r="F276" i="93"/>
  <c r="E275" i="93" a="1"/>
  <c r="E275" i="93" s="1"/>
  <c r="J445" i="93" l="1"/>
  <c r="I444" i="93" a="1"/>
  <c r="I444" i="93" s="1"/>
  <c r="E276" i="93" a="1"/>
  <c r="E276" i="93" s="1"/>
  <c r="F277" i="93"/>
  <c r="J446" i="93" l="1"/>
  <c r="I445" i="93" a="1"/>
  <c r="I445" i="93" s="1"/>
  <c r="E277" i="93" a="1"/>
  <c r="E277" i="93" s="1"/>
  <c r="F278" i="93"/>
  <c r="J447" i="93" l="1"/>
  <c r="I446" i="93" a="1"/>
  <c r="I446" i="93" s="1"/>
  <c r="F279" i="93"/>
  <c r="E278" i="93" a="1"/>
  <c r="E278" i="93" s="1"/>
  <c r="J448" i="93" l="1"/>
  <c r="I447" i="93" a="1"/>
  <c r="I447" i="93" s="1"/>
  <c r="F280" i="93"/>
  <c r="E279" i="93" a="1"/>
  <c r="E279" i="93" s="1"/>
  <c r="I448" i="93" l="1" a="1"/>
  <c r="I448" i="93" s="1"/>
  <c r="J449" i="93"/>
  <c r="E280" i="93" a="1"/>
  <c r="E280" i="93" s="1"/>
  <c r="F281" i="93"/>
  <c r="I449" i="93" l="1" a="1"/>
  <c r="I449" i="93" s="1"/>
  <c r="J450" i="93"/>
  <c r="E281" i="93" a="1"/>
  <c r="E281" i="93" s="1"/>
  <c r="F282" i="93"/>
  <c r="J451" i="93" l="1"/>
  <c r="I450" i="93" a="1"/>
  <c r="I450" i="93" s="1"/>
  <c r="E282" i="93" a="1"/>
  <c r="E282" i="93" s="1"/>
  <c r="F283" i="93"/>
  <c r="J452" i="93" l="1"/>
  <c r="I451" i="93" a="1"/>
  <c r="I451" i="93" s="1"/>
  <c r="F284" i="93"/>
  <c r="E283" i="93" a="1"/>
  <c r="E283" i="93" s="1"/>
  <c r="J453" i="93" l="1"/>
  <c r="I453" i="93" s="1" a="1"/>
  <c r="I453" i="93" s="1"/>
  <c r="I452" i="93" a="1"/>
  <c r="I452" i="93" s="1"/>
  <c r="E284" i="93" a="1"/>
  <c r="E284" i="93" s="1"/>
  <c r="F285" i="93"/>
  <c r="F286" i="93" l="1"/>
  <c r="E285" i="93" a="1"/>
  <c r="E285" i="93" s="1"/>
  <c r="F287" i="93" l="1"/>
  <c r="E286" i="93" a="1"/>
  <c r="E286" i="93" s="1"/>
  <c r="E287" i="93" l="1" a="1"/>
  <c r="E287" i="93" s="1"/>
  <c r="F288" i="93"/>
  <c r="F289" i="93" l="1"/>
  <c r="E288" i="93" a="1"/>
  <c r="E288" i="93" s="1"/>
  <c r="F290" i="93" l="1"/>
  <c r="E289" i="93" a="1"/>
  <c r="E289" i="93" s="1"/>
  <c r="E290" i="93" l="1" a="1"/>
  <c r="E290" i="93" s="1"/>
  <c r="F291" i="93"/>
  <c r="E291" i="93" l="1" a="1"/>
  <c r="E291" i="93" s="1"/>
  <c r="F292" i="93"/>
  <c r="E292" i="93" l="1" a="1"/>
  <c r="E292" i="93" s="1"/>
  <c r="F293" i="93"/>
  <c r="F294" i="93" l="1"/>
  <c r="E293" i="93" a="1"/>
  <c r="E293" i="93" s="1"/>
  <c r="F295" i="93" l="1"/>
  <c r="E294" i="93" a="1"/>
  <c r="E294" i="93" s="1"/>
  <c r="F296" i="93" l="1"/>
  <c r="E295" i="93" a="1"/>
  <c r="E295" i="93" s="1"/>
  <c r="E296" i="93" l="1" a="1"/>
  <c r="E296" i="93" s="1"/>
  <c r="F297" i="93"/>
  <c r="F298" i="93" l="1"/>
  <c r="E297" i="93" a="1"/>
  <c r="E297" i="93" s="1"/>
  <c r="F299" i="93" l="1"/>
  <c r="E298" i="93" a="1"/>
  <c r="E298" i="93" s="1"/>
  <c r="F300" i="93" l="1"/>
  <c r="E299" i="93" a="1"/>
  <c r="E299" i="93" s="1"/>
  <c r="E300" i="93" l="1" a="1"/>
  <c r="E300" i="93" s="1"/>
  <c r="F301" i="93"/>
  <c r="E301" i="93" l="1" a="1"/>
  <c r="E301" i="93" s="1"/>
  <c r="F302" i="93"/>
  <c r="F303" i="93" l="1"/>
  <c r="E302" i="93" a="1"/>
  <c r="E302" i="93" s="1"/>
  <c r="F304" i="93" l="1"/>
  <c r="E303" i="93" a="1"/>
  <c r="E303" i="93" s="1"/>
  <c r="F305" i="93" l="1"/>
  <c r="E304" i="93" a="1"/>
  <c r="E304" i="93" s="1"/>
  <c r="E305" i="93" l="1" a="1"/>
  <c r="E305" i="93" s="1"/>
  <c r="F306" i="93"/>
  <c r="E306" i="93" l="1" a="1"/>
  <c r="E306" i="93" s="1"/>
  <c r="F307" i="93"/>
  <c r="F308" i="93" l="1"/>
  <c r="E307" i="93" a="1"/>
  <c r="E307" i="93" s="1"/>
  <c r="E308" i="93" l="1" a="1"/>
  <c r="E308" i="93" s="1"/>
  <c r="F309" i="93"/>
  <c r="E309" i="93" l="1" a="1"/>
  <c r="E309" i="93" s="1"/>
  <c r="F310" i="93"/>
  <c r="E310" i="93" l="1" a="1"/>
  <c r="E310" i="93" s="1"/>
  <c r="F311" i="93"/>
  <c r="E311" i="93" l="1" a="1"/>
  <c r="E311" i="93" s="1"/>
  <c r="F312" i="93"/>
  <c r="E312" i="93" l="1" a="1"/>
  <c r="E312" i="93" s="1"/>
  <c r="F313" i="93"/>
  <c r="E313" i="93" l="1" a="1"/>
  <c r="E313" i="93" s="1"/>
  <c r="F314" i="93"/>
  <c r="E314" i="93" l="1" a="1"/>
  <c r="E314" i="93" s="1"/>
  <c r="F315" i="93"/>
  <c r="F316" i="93" l="1"/>
  <c r="E315" i="93" a="1"/>
  <c r="E315" i="93" s="1"/>
  <c r="E316" i="93" l="1" a="1"/>
  <c r="E316" i="93" s="1"/>
  <c r="F317" i="93"/>
  <c r="F318" i="93" l="1"/>
  <c r="E317" i="93" a="1"/>
  <c r="E317" i="93" s="1"/>
  <c r="F319" i="93" l="1"/>
  <c r="E318" i="93" a="1"/>
  <c r="E318" i="93" s="1"/>
  <c r="F320" i="93" l="1"/>
  <c r="E319" i="93" a="1"/>
  <c r="E319" i="93" s="1"/>
  <c r="F321" i="93" l="1"/>
  <c r="E320" i="93" a="1"/>
  <c r="E320" i="93" s="1"/>
  <c r="E321" i="93" l="1" a="1"/>
  <c r="E321" i="93" s="1"/>
  <c r="F322" i="93"/>
  <c r="F323" i="93" l="1"/>
  <c r="E322" i="93" a="1"/>
  <c r="E322" i="93" s="1"/>
  <c r="F324" i="93" l="1"/>
  <c r="E323" i="93" a="1"/>
  <c r="E323" i="93" s="1"/>
  <c r="E324" i="93" l="1" a="1"/>
  <c r="E324" i="93" s="1"/>
  <c r="F325" i="93"/>
  <c r="F326" i="93" l="1"/>
  <c r="E325" i="93" a="1"/>
  <c r="E325" i="93" s="1"/>
  <c r="F327" i="93" l="1"/>
  <c r="E326" i="93" a="1"/>
  <c r="E326" i="93" s="1"/>
  <c r="F328" i="93" l="1"/>
  <c r="E327" i="93" a="1"/>
  <c r="E327" i="93" s="1"/>
  <c r="E328" i="93" l="1" a="1"/>
  <c r="E328" i="93" s="1"/>
  <c r="F329" i="93"/>
  <c r="E329" i="93" l="1" a="1"/>
  <c r="E329" i="93" s="1"/>
  <c r="F330" i="93"/>
  <c r="E330" i="93" l="1" a="1"/>
  <c r="E330" i="93" s="1"/>
  <c r="F331" i="93"/>
  <c r="E331" i="93" l="1" a="1"/>
  <c r="E331" i="93" s="1"/>
  <c r="F332" i="93"/>
  <c r="F333" i="93" l="1"/>
  <c r="E332" i="93" a="1"/>
  <c r="E332" i="93" s="1"/>
  <c r="F334" i="93" l="1"/>
  <c r="E333" i="93" a="1"/>
  <c r="E333" i="93" s="1"/>
  <c r="E334" i="93" l="1" a="1"/>
  <c r="E334" i="93" s="1"/>
  <c r="F335" i="93"/>
  <c r="E335" i="93" l="1" a="1"/>
  <c r="E335" i="93" s="1"/>
  <c r="F336" i="93"/>
  <c r="F337" i="93" l="1"/>
  <c r="E336" i="93" a="1"/>
  <c r="E336" i="93" s="1"/>
  <c r="E337" i="93" l="1" a="1"/>
  <c r="E337" i="93" s="1"/>
  <c r="F338" i="93"/>
  <c r="E338" i="93" l="1" a="1"/>
  <c r="E338" i="93" s="1"/>
  <c r="F339" i="93"/>
  <c r="F340" i="93" l="1"/>
  <c r="E339" i="93" a="1"/>
  <c r="E339" i="93" s="1"/>
  <c r="F341" i="93" l="1"/>
  <c r="E340" i="93" a="1"/>
  <c r="E340" i="93" s="1"/>
  <c r="F342" i="93" l="1"/>
  <c r="E341" i="93" a="1"/>
  <c r="E341" i="93" s="1"/>
  <c r="F343" i="93" l="1"/>
  <c r="E342" i="93" a="1"/>
  <c r="E342" i="93" s="1"/>
  <c r="F344" i="93" l="1"/>
  <c r="E343" i="93" a="1"/>
  <c r="E343" i="93" s="1"/>
  <c r="F345" i="93" l="1"/>
  <c r="E344" i="93" a="1"/>
  <c r="E344" i="93" s="1"/>
  <c r="E345" i="93" l="1" a="1"/>
  <c r="E345" i="93" s="1"/>
  <c r="F346" i="93"/>
  <c r="E346" i="93" l="1" a="1"/>
  <c r="E346" i="93" s="1"/>
  <c r="F347" i="93"/>
  <c r="F348" i="93" l="1"/>
  <c r="E347" i="93" a="1"/>
  <c r="E347" i="93" s="1"/>
  <c r="E348" i="93" l="1" a="1"/>
  <c r="E348" i="93" s="1"/>
  <c r="F349" i="93"/>
  <c r="E349" i="93" l="1" a="1"/>
  <c r="E349" i="93" s="1"/>
  <c r="F350" i="93"/>
  <c r="E350" i="93" l="1" a="1"/>
  <c r="E350" i="93" s="1"/>
  <c r="F351" i="93"/>
  <c r="E351" i="93" l="1" a="1"/>
  <c r="E351" i="93" s="1"/>
  <c r="F352" i="93"/>
  <c r="F353" i="93" l="1"/>
  <c r="E352" i="93" a="1"/>
  <c r="E352" i="93" s="1"/>
  <c r="E353" i="93" l="1" a="1"/>
  <c r="E353" i="93" s="1"/>
  <c r="F354" i="93"/>
  <c r="E354" i="93" l="1" a="1"/>
  <c r="E354" i="93" s="1"/>
  <c r="F355" i="93"/>
  <c r="F356" i="93" l="1"/>
  <c r="E355" i="93" a="1"/>
  <c r="E355" i="93" s="1"/>
  <c r="E356" i="93" l="1" a="1"/>
  <c r="E356" i="93" s="1"/>
  <c r="F357" i="93"/>
  <c r="E357" i="93" l="1" a="1"/>
  <c r="E357" i="93" s="1"/>
  <c r="F358" i="93"/>
  <c r="F359" i="93" l="1"/>
  <c r="E358" i="93" a="1"/>
  <c r="E358" i="93" s="1"/>
  <c r="E359" i="93" l="1" a="1"/>
  <c r="E359" i="93" s="1"/>
  <c r="F360" i="93"/>
  <c r="F361" i="93" l="1"/>
  <c r="E360" i="93" a="1"/>
  <c r="E360" i="93" s="1"/>
  <c r="F362" i="93" l="1"/>
  <c r="E361" i="93" a="1"/>
  <c r="E361" i="93" s="1"/>
  <c r="E362" i="93" l="1" a="1"/>
  <c r="E362" i="93" s="1"/>
  <c r="F363" i="93"/>
  <c r="F364" i="93" l="1"/>
  <c r="E363" i="93" a="1"/>
  <c r="E363" i="93" s="1"/>
  <c r="F365" i="93" l="1"/>
  <c r="E364" i="93" a="1"/>
  <c r="E364" i="93" s="1"/>
  <c r="F366" i="93" l="1"/>
  <c r="E365" i="93" a="1"/>
  <c r="E365" i="93" s="1"/>
  <c r="E366" i="93" l="1" a="1"/>
  <c r="E366" i="93" s="1"/>
  <c r="F367" i="93"/>
  <c r="E367" i="93" l="1" a="1"/>
  <c r="E367" i="93" s="1"/>
  <c r="F368" i="93"/>
  <c r="F369" i="93" l="1"/>
  <c r="E368" i="93" a="1"/>
  <c r="E368" i="93" s="1"/>
  <c r="F370" i="93" l="1"/>
  <c r="E369" i="93" a="1"/>
  <c r="E369" i="93" s="1"/>
  <c r="E370" i="93" l="1" a="1"/>
  <c r="E370" i="93" s="1"/>
  <c r="F371" i="93"/>
  <c r="F372" i="93" l="1"/>
  <c r="E371" i="93" a="1"/>
  <c r="E371" i="93" s="1"/>
  <c r="E372" i="93" l="1" a="1"/>
  <c r="E372" i="93" s="1"/>
  <c r="F373" i="93"/>
  <c r="F374" i="93" l="1"/>
  <c r="E373" i="93" a="1"/>
  <c r="E373" i="93" s="1"/>
  <c r="E374" i="93" l="1" a="1"/>
  <c r="E374" i="93" s="1"/>
  <c r="F375" i="93"/>
  <c r="E375" i="93" l="1" a="1"/>
  <c r="E375" i="93" s="1"/>
  <c r="F376" i="93"/>
  <c r="F377" i="93" l="1"/>
  <c r="E376" i="93" a="1"/>
  <c r="E376" i="93" s="1"/>
  <c r="F378" i="93" l="1"/>
  <c r="E377" i="93" a="1"/>
  <c r="E377" i="93" s="1"/>
  <c r="E378" i="93" l="1" a="1"/>
  <c r="E378" i="93" s="1"/>
  <c r="F379" i="93"/>
  <c r="F380" i="93" l="1"/>
  <c r="E379" i="93" a="1"/>
  <c r="E379" i="93" s="1"/>
  <c r="F381" i="93" l="1"/>
  <c r="E380" i="93" a="1"/>
  <c r="E380" i="93" s="1"/>
  <c r="E381" i="93" l="1" a="1"/>
  <c r="E381" i="93" s="1"/>
  <c r="F382" i="93"/>
  <c r="E382" i="93" l="1" a="1"/>
  <c r="E382" i="93" s="1"/>
  <c r="F383" i="93"/>
  <c r="F384" i="93" l="1"/>
  <c r="E383" i="93" a="1"/>
  <c r="E383" i="93" s="1"/>
  <c r="E384" i="93" l="1" a="1"/>
  <c r="E384" i="93" s="1"/>
  <c r="F385" i="93"/>
  <c r="F386" i="93" l="1"/>
  <c r="E385" i="93" a="1"/>
  <c r="E385" i="93" s="1"/>
  <c r="E386" i="93" l="1" a="1"/>
  <c r="E386" i="93" s="1"/>
  <c r="F387" i="93"/>
  <c r="E387" i="93" l="1" a="1"/>
  <c r="E387" i="93" s="1"/>
  <c r="F388" i="93"/>
  <c r="F389" i="93" l="1"/>
  <c r="E388" i="93" a="1"/>
  <c r="E388" i="93" s="1"/>
  <c r="F390" i="93" l="1"/>
  <c r="E389" i="93" a="1"/>
  <c r="E389" i="93" s="1"/>
  <c r="E390" i="93" l="1" a="1"/>
  <c r="E390" i="93" s="1"/>
  <c r="F391" i="93"/>
  <c r="E391" i="93" l="1" a="1"/>
  <c r="E391" i="93" s="1"/>
  <c r="F392" i="93"/>
  <c r="F393" i="93" l="1"/>
  <c r="E392" i="93" a="1"/>
  <c r="E392" i="93" s="1"/>
  <c r="F394" i="93" l="1"/>
  <c r="E393" i="93" a="1"/>
  <c r="E393" i="93" s="1"/>
  <c r="E394" i="93" l="1" a="1"/>
  <c r="E394" i="93" s="1"/>
  <c r="F395" i="93"/>
  <c r="F396" i="93" l="1"/>
  <c r="E395" i="93" a="1"/>
  <c r="E395" i="93" s="1"/>
  <c r="F397" i="93" l="1"/>
  <c r="E396" i="93" a="1"/>
  <c r="E396" i="93" s="1"/>
  <c r="E397" i="93" l="1" a="1"/>
  <c r="E397" i="93" s="1"/>
  <c r="F398" i="93"/>
  <c r="F399" i="93" l="1"/>
  <c r="E398" i="93" a="1"/>
  <c r="E398" i="93" s="1"/>
  <c r="E399" i="93" l="1" a="1"/>
  <c r="E399" i="93" s="1"/>
  <c r="F400" i="93"/>
  <c r="F401" i="93" l="1"/>
  <c r="E400" i="93" a="1"/>
  <c r="E400" i="93" s="1"/>
  <c r="F402" i="93" l="1"/>
  <c r="E401" i="93" a="1"/>
  <c r="E401" i="93" s="1"/>
  <c r="E402" i="93" l="1" a="1"/>
  <c r="E402" i="93" s="1"/>
  <c r="F403" i="93"/>
  <c r="E403" i="93" l="1" a="1"/>
  <c r="E403" i="93" s="1"/>
  <c r="F404" i="93"/>
  <c r="E404" i="93" l="1" a="1"/>
  <c r="E404" i="93" s="1"/>
  <c r="F405" i="93"/>
  <c r="F406" i="93" s="1"/>
  <c r="E406" i="93" l="1" a="1"/>
  <c r="E406" i="93" s="1"/>
  <c r="F407" i="93"/>
  <c r="E405" i="93" a="1"/>
  <c r="E405" i="93" s="1"/>
  <c r="F408" i="93" l="1"/>
  <c r="E407" i="93" a="1"/>
  <c r="E407" i="93" s="1"/>
  <c r="F409" i="93" l="1"/>
  <c r="E408" i="93" a="1"/>
  <c r="E408" i="93" s="1"/>
  <c r="F410" i="93" l="1"/>
  <c r="E409" i="93" a="1"/>
  <c r="E409" i="93" s="1"/>
  <c r="E410" i="93" l="1" a="1"/>
  <c r="E410" i="93" s="1"/>
  <c r="F411" i="93"/>
  <c r="F412" i="93" l="1"/>
  <c r="E411" i="93" a="1"/>
  <c r="E411" i="93" s="1"/>
  <c r="F413" i="93" l="1"/>
  <c r="E412" i="93" a="1"/>
  <c r="E412" i="93" s="1"/>
  <c r="F414" i="93" l="1"/>
  <c r="E413" i="93" a="1"/>
  <c r="E413" i="93" s="1"/>
  <c r="F415" i="93" l="1"/>
  <c r="E414" i="93" a="1"/>
  <c r="E414" i="93" s="1"/>
  <c r="F416" i="93" l="1"/>
  <c r="E415" i="93" a="1"/>
  <c r="E415" i="93" s="1"/>
  <c r="F417" i="93" l="1"/>
  <c r="E416" i="93" a="1"/>
  <c r="E416" i="93" s="1"/>
  <c r="F418" i="93" l="1"/>
  <c r="E417" i="93" a="1"/>
  <c r="E417" i="93" s="1"/>
  <c r="F419" i="93" l="1"/>
  <c r="E418" i="93" a="1"/>
  <c r="E418" i="93" s="1"/>
  <c r="F420" i="93" l="1"/>
  <c r="E419" i="93" a="1"/>
  <c r="E419" i="93" s="1"/>
  <c r="F421" i="93" l="1"/>
  <c r="E420" i="93" a="1"/>
  <c r="E420" i="93" s="1"/>
  <c r="F422" i="93" l="1"/>
  <c r="E421" i="93" a="1"/>
  <c r="E421" i="93" s="1"/>
  <c r="F423" i="93" l="1"/>
  <c r="E422" i="93" a="1"/>
  <c r="E422" i="93" s="1"/>
  <c r="F424" i="93" l="1"/>
  <c r="E423" i="93" a="1"/>
  <c r="E423" i="93" s="1"/>
  <c r="F425" i="93" l="1"/>
  <c r="E424" i="93" a="1"/>
  <c r="E424" i="93" s="1"/>
  <c r="F426" i="93" l="1"/>
  <c r="E425" i="93" a="1"/>
  <c r="E425" i="93" s="1"/>
  <c r="F427" i="93" l="1"/>
  <c r="E426" i="93" a="1"/>
  <c r="E426" i="93" s="1"/>
  <c r="F428" i="93" l="1"/>
  <c r="E427" i="93" a="1"/>
  <c r="E427" i="93" s="1"/>
  <c r="E428" i="93" l="1" a="1"/>
  <c r="E428" i="93" s="1"/>
  <c r="F429" i="93"/>
  <c r="F430" i="93" l="1"/>
  <c r="E429" i="93" a="1"/>
  <c r="E429" i="93" s="1"/>
  <c r="F431" i="93" l="1"/>
  <c r="E430" i="93" a="1"/>
  <c r="E430" i="93" s="1"/>
  <c r="F432" i="93" l="1"/>
  <c r="E431" i="93" a="1"/>
  <c r="E431" i="93" s="1"/>
  <c r="F433" i="93" l="1"/>
  <c r="E432" i="93" a="1"/>
  <c r="E432" i="93" s="1"/>
  <c r="F434" i="93" l="1"/>
  <c r="F435" i="93" s="1"/>
  <c r="E433" i="93" a="1"/>
  <c r="E433" i="93" s="1"/>
  <c r="F436" i="93" l="1"/>
  <c r="E435" i="93" a="1"/>
  <c r="E435" i="93" s="1"/>
  <c r="E434" i="93" a="1"/>
  <c r="E434" i="93" s="1"/>
  <c r="F437" i="93" l="1"/>
  <c r="E436" i="93" a="1"/>
  <c r="E436" i="93" s="1"/>
  <c r="F438" i="93" l="1"/>
  <c r="E437" i="93" a="1"/>
  <c r="E437" i="93" s="1"/>
  <c r="F439" i="93" l="1"/>
  <c r="E438" i="93" a="1"/>
  <c r="E438" i="93" s="1"/>
  <c r="E439" i="93" l="1" a="1"/>
  <c r="E439" i="93" s="1"/>
  <c r="F440" i="93"/>
  <c r="E440" i="93" l="1" a="1"/>
  <c r="E440" i="93" s="1"/>
  <c r="F441" i="93"/>
  <c r="F442" i="93" l="1"/>
  <c r="E441" i="93" a="1"/>
  <c r="E441" i="93" s="1"/>
  <c r="F443" i="93" l="1"/>
  <c r="E442" i="93" a="1"/>
  <c r="E442" i="93" s="1"/>
  <c r="F444" i="93" l="1"/>
  <c r="E443" i="93" a="1"/>
  <c r="E443" i="93" s="1"/>
  <c r="F445" i="93" l="1"/>
  <c r="E444" i="93" a="1"/>
  <c r="E444" i="93" s="1"/>
  <c r="E445" i="93" l="1" a="1"/>
  <c r="E445" i="93" s="1"/>
  <c r="F446" i="93"/>
  <c r="E446" i="93" l="1" a="1"/>
  <c r="E446" i="93" s="1"/>
  <c r="F447" i="93"/>
  <c r="F448" i="93" l="1"/>
  <c r="E447" i="93" a="1"/>
  <c r="E447" i="93" s="1"/>
  <c r="F449" i="93" l="1"/>
  <c r="E448" i="93" a="1"/>
  <c r="E448" i="93" s="1"/>
  <c r="F450" i="93" l="1"/>
  <c r="E449" i="93" a="1"/>
  <c r="E449" i="93" s="1"/>
  <c r="F451" i="93" l="1"/>
  <c r="E450" i="93" a="1"/>
  <c r="E450" i="93" s="1"/>
  <c r="E451" i="93" l="1" a="1"/>
  <c r="E451" i="93" s="1"/>
  <c r="F452" i="93"/>
  <c r="E452" i="93" l="1" a="1"/>
  <c r="E452" i="93" s="1"/>
  <c r="F453" i="93"/>
  <c r="E453" i="93" s="1" a="1"/>
  <c r="E453" i="9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V13" authorId="0" shapeId="0" xr:uid="{00000000-0006-0000-0200-000001000000}">
      <text>
        <r>
          <rPr>
            <sz val="9"/>
            <color theme="1"/>
            <rFont val="맑은 고딕"/>
            <family val="3"/>
            <charset val="129"/>
            <scheme val="minor"/>
          </rPr>
          <t>의뢰 퀘스트가 삭제되어 사용하지 않음.</t>
        </r>
      </text>
    </comment>
    <comment ref="V53" authorId="0" shapeId="0" xr:uid="{00000000-0006-0000-0200-000002000000}">
      <text>
        <r>
          <rPr>
            <sz val="11"/>
            <color theme="1"/>
            <rFont val="맑은 고딕"/>
            <family val="2"/>
            <scheme val="minor"/>
          </rPr>
          <t>[스레드 댓글]
사용 중인 버전의 Excel에서 이 스레드 댓글을 읽을 수 있지만 파일을 이후 버전의 Excel에서 열면 편집 내용이 모두 제거됩니다. 자세한 정보: https://go.microsoft.com/fwlink/?linkid=870924.
댓글:
    자동으로 능력치가 찍어지는 방식으로 변경됨.</t>
        </r>
      </text>
    </comment>
    <comment ref="V62" authorId="0" shapeId="0" xr:uid="{00000000-0006-0000-0200-000003000000}">
      <text>
        <r>
          <rPr>
            <sz val="11"/>
            <color theme="1"/>
            <rFont val="맑은 고딕"/>
            <family val="2"/>
            <scheme val="minor"/>
          </rPr>
          <t>[스레드 댓글]
사용 중인 버전의 Excel에서 이 스레드 댓글을 읽을 수 있지만 파일을 이후 버전의 Excel에서 열면 편집 내용이 모두 제거됩니다. 자세한 정보: https://go.microsoft.com/fwlink/?linkid=870924.
댓글:
    장비 10강 도달 시 카드 장착 튜토리얼을 진행하기 때문에 가이드 퀘스트로 넣기 부적절함.</t>
        </r>
      </text>
    </comment>
    <comment ref="P66" authorId="0" shapeId="0" xr:uid="{00000000-0006-0000-0200-000004000000}">
      <text>
        <r>
          <rPr>
            <sz val="9"/>
            <color indexed="81"/>
            <rFont val="돋움"/>
            <family val="3"/>
            <charset val="129"/>
          </rPr>
          <t>몬스터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처치</t>
        </r>
      </text>
    </comment>
    <comment ref="V71" authorId="0" shapeId="0" xr:uid="{00000000-0006-0000-0200-000005000000}">
      <text>
        <r>
          <rPr>
            <sz val="11"/>
            <color theme="1"/>
            <rFont val="맑은 고딕"/>
            <family val="2"/>
            <scheme val="minor"/>
          </rPr>
          <t>[스레드 댓글]
사용 중인 버전의 Excel에서 이 스레드 댓글을 읽을 수 있지만 파일을 이후 버전의 Excel에서 열면 편집 내용이 모두 제거됩니다. 자세한 정보: https://go.microsoft.com/fwlink/?linkid=870924.
댓글:
    집결이 튜토리얼로 들어가면서 사용하지 않게됨.</t>
        </r>
      </text>
    </comment>
    <comment ref="V74" authorId="0" shapeId="0" xr:uid="{00000000-0006-0000-0200-000006000000}">
      <text>
        <r>
          <rPr>
            <sz val="11"/>
            <color theme="1"/>
            <rFont val="맑은 고딕"/>
            <family val="2"/>
            <scheme val="minor"/>
          </rPr>
          <t>UI 입장 시 한 명 지급하기 때문에 사용 불가능.</t>
        </r>
      </text>
    </comment>
    <comment ref="V75" authorId="0" shapeId="0" xr:uid="{00000000-0006-0000-0200-000007000000}">
      <text>
        <r>
          <rPr>
            <sz val="11"/>
            <color theme="1"/>
            <rFont val="맑은 고딕"/>
            <family val="2"/>
            <scheme val="minor"/>
          </rPr>
          <t>안 좋은 경험이라는 피드백이 많아 사용하지 않음.</t>
        </r>
      </text>
    </comment>
    <comment ref="H135" authorId="0" shapeId="0" xr:uid="{00000000-0006-0000-0200-000008000000}">
      <text>
        <r>
          <rPr>
            <b/>
            <sz val="9"/>
            <color indexed="81"/>
            <rFont val="돋움"/>
            <family val="3"/>
            <charset val="129"/>
          </rPr>
          <t>해당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위치에서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진행할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있으면</t>
        </r>
        <r>
          <rPr>
            <b/>
            <sz val="9"/>
            <color indexed="81"/>
            <rFont val="Tahoma"/>
            <family val="2"/>
          </rPr>
          <t xml:space="preserve">, UI </t>
        </r>
        <r>
          <rPr>
            <b/>
            <sz val="9"/>
            <color indexed="81"/>
            <rFont val="돋움"/>
            <family val="3"/>
            <charset val="129"/>
          </rPr>
          <t>띄우지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않음</t>
        </r>
        <r>
          <rPr>
            <b/>
            <sz val="9"/>
            <color indexed="81"/>
            <rFont val="Tahoma"/>
            <family val="2"/>
          </rPr>
          <t>. UI</t>
        </r>
        <r>
          <rPr>
            <b/>
            <sz val="9"/>
            <color indexed="81"/>
            <rFont val="돋움"/>
            <family val="3"/>
            <charset val="129"/>
          </rPr>
          <t>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스테이지의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챕터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단위로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페이지를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이동함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L2" authorId="0" shapeId="0" xr:uid="{68E60F14-D98F-43BA-A2FE-1FB8855A6A77}">
      <text>
        <r>
          <rPr>
            <sz val="11"/>
            <color theme="1"/>
            <rFont val="맑은 고딕"/>
            <family val="2"/>
            <scheme val="minor"/>
          </rPr>
          <t>파랑 빙고 ID : 85071
분홍 빙고 ID : 85119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<sst xmlns="http://schemas.openxmlformats.org/spreadsheetml/2006/main" count="33562" uniqueCount="14147">
  <si>
    <t>인덱스</t>
  </si>
  <si>
    <t>rating</t>
  </si>
  <si>
    <t>item_type</t>
  </si>
  <si>
    <t>name_id</t>
  </si>
  <si>
    <t>-</t>
    <phoneticPr fontId="3" type="noConversion"/>
  </si>
  <si>
    <t>name</t>
  </si>
  <si>
    <t>des</t>
  </si>
  <si>
    <t>zeny</t>
  </si>
  <si>
    <t>level</t>
  </si>
  <si>
    <t>quest_id</t>
  </si>
  <si>
    <t>quest_category</t>
  </si>
  <si>
    <t>description_id</t>
  </si>
  <si>
    <t>daily_group</t>
  </si>
  <si>
    <t>quest_type</t>
  </si>
  <si>
    <t>condition_value</t>
  </si>
  <si>
    <t>quest_value</t>
  </si>
  <si>
    <t>reward_type2</t>
  </si>
  <si>
    <t>reward_value2</t>
  </si>
  <si>
    <t>reward_option2</t>
  </si>
  <si>
    <t>reward_count2</t>
  </si>
  <si>
    <t>reward_type3</t>
  </si>
  <si>
    <t>reward_value3</t>
  </si>
  <si>
    <t>reward_option3</t>
  </si>
  <si>
    <t>reward_count3</t>
  </si>
  <si>
    <t>reward_type4</t>
  </si>
  <si>
    <t>reward_value4</t>
  </si>
  <si>
    <t>reward_option4</t>
  </si>
  <si>
    <t>reward_count4</t>
  </si>
  <si>
    <t>장비 아이템 1개 획득</t>
  </si>
  <si>
    <t>장비 아이템 2개 획득</t>
  </si>
  <si>
    <t>수고했어, 오늘도</t>
  </si>
  <si>
    <t>아이디</t>
  </si>
  <si>
    <t>정수</t>
  </si>
  <si>
    <t>item_id</t>
  </si>
  <si>
    <t>언어</t>
  </si>
  <si>
    <t>보상 타입</t>
  </si>
  <si>
    <t>index</t>
  </si>
  <si>
    <t>명칭</t>
  </si>
  <si>
    <t>아이템 아이디</t>
  </si>
  <si>
    <t>Lv.1 일일 사냥</t>
  </si>
  <si>
    <t>Lv.2 일일 사냥</t>
  </si>
  <si>
    <t>Lv.3 일일 사냥</t>
  </si>
  <si>
    <t>Lv.1 일일 행운</t>
  </si>
  <si>
    <t>Lv.2 일일 행운</t>
  </si>
  <si>
    <t>Lv.3 일일 행운</t>
  </si>
  <si>
    <t>장비 아이템 제련 1회 성공</t>
  </si>
  <si>
    <t>장비 아이템 제련 1회 실패</t>
  </si>
  <si>
    <t>큐펫 3마리 수집</t>
  </si>
  <si>
    <t>count</t>
  </si>
  <si>
    <t>신규 추가</t>
    <phoneticPr fontId="3" type="noConversion"/>
  </si>
  <si>
    <t>삭제</t>
    <phoneticPr fontId="3" type="noConversion"/>
  </si>
  <si>
    <t>형식</t>
  </si>
  <si>
    <t>퀘스트 아이디</t>
  </si>
  <si>
    <t>achieve</t>
  </si>
  <si>
    <t>업적 퀘스트</t>
  </si>
  <si>
    <t>MONSTER_KILL</t>
  </si>
  <si>
    <t>퀘스트 종류</t>
  </si>
  <si>
    <t>MONSTER_KILL_TARGET</t>
  </si>
  <si>
    <t>monster_id</t>
  </si>
  <si>
    <t>퀘스트 이름</t>
  </si>
  <si>
    <t>daily_start</t>
  </si>
  <si>
    <t>일일 퀘스트</t>
  </si>
  <si>
    <t>MONSTER_KILL_SIZE</t>
  </si>
  <si>
    <t>퀘스트 설명</t>
  </si>
  <si>
    <t>event</t>
  </si>
  <si>
    <t>이벤트 퀘스트</t>
  </si>
  <si>
    <t>MONSTER_KILL_ELEMENT</t>
  </si>
  <si>
    <t>element</t>
  </si>
  <si>
    <t>퀘스트 그룹</t>
  </si>
  <si>
    <t>guild</t>
  </si>
  <si>
    <t>길드 퀘스트</t>
  </si>
  <si>
    <t>FIELD_MONSTER_KILL</t>
  </si>
  <si>
    <t>normal</t>
  </si>
  <si>
    <t>의뢰 퀘스트</t>
  </si>
  <si>
    <t>WAVE_UP</t>
  </si>
  <si>
    <t>Wave 클리어 횟수</t>
  </si>
  <si>
    <t>특정 요구값</t>
  </si>
  <si>
    <t>WAVE_FOUND</t>
  </si>
  <si>
    <t>DUNGEON_TYPE_PLAY</t>
  </si>
  <si>
    <t>DAILY_QUEST_CLEAR</t>
  </si>
  <si>
    <t>일일 퀘스트 모두 클리어</t>
  </si>
  <si>
    <t>special</t>
  </si>
  <si>
    <t>보상 값</t>
  </si>
  <si>
    <t>정수,ID</t>
  </si>
  <si>
    <t>QUESTE_UP</t>
  </si>
  <si>
    <t>ZENY_GAIN</t>
  </si>
  <si>
    <t>제니 획득</t>
  </si>
  <si>
    <t>보상 개수</t>
  </si>
  <si>
    <t>ZENY_USE</t>
  </si>
  <si>
    <t>제니 소모</t>
  </si>
  <si>
    <t>FIELD_QUEST_CLEAR</t>
  </si>
  <si>
    <t>ITEM_GAIN</t>
  </si>
  <si>
    <t>ITEM_GAIN_TYPE</t>
  </si>
  <si>
    <t>ITEM_USE</t>
  </si>
  <si>
    <t>특정 아이템 사용 횟수</t>
  </si>
  <si>
    <t>ITEM_USE_POTION</t>
  </si>
  <si>
    <t>ITEM_MAKING</t>
  </si>
  <si>
    <t>아이템 제작 횟수</t>
  </si>
  <si>
    <t>ITEM_UPGRADE</t>
  </si>
  <si>
    <t>장비템 제련 횟수</t>
  </si>
  <si>
    <t>ITEM_UPGRADE_YES</t>
  </si>
  <si>
    <t>장비템 제련 성공 횟수</t>
  </si>
  <si>
    <t>ITEM_UPGRADE_NO</t>
  </si>
  <si>
    <t>장비템 제련 실패 횟수</t>
  </si>
  <si>
    <t>ITEM_UPGRADE_MAX</t>
  </si>
  <si>
    <t>장비템 특정 제련도 도달</t>
  </si>
  <si>
    <t>ITEM_STAR_UPGRADE</t>
  </si>
  <si>
    <t>장비템 특정 성급 제작 횟수</t>
  </si>
  <si>
    <t>ITEM_BREAK</t>
  </si>
  <si>
    <t>장비템 분해 횟수</t>
  </si>
  <si>
    <t>CUPET_FOUND</t>
  </si>
  <si>
    <t>특정 큐펫 획득 체크</t>
  </si>
  <si>
    <t>cupet_id</t>
  </si>
  <si>
    <t>count(1)</t>
  </si>
  <si>
    <t>CUPET_MAX</t>
  </si>
  <si>
    <t>큐펫 수집수 체크</t>
  </si>
  <si>
    <t>CUPET_MAX_STAR</t>
  </si>
  <si>
    <t>CUPET_STAR_UPGRADE</t>
  </si>
  <si>
    <t>CARD_UPGRADE</t>
  </si>
  <si>
    <t>CARD_UPGRADE_MAX</t>
  </si>
  <si>
    <t>CHARACTER_JOB_LEVEL</t>
  </si>
  <si>
    <t>직업 레벨 도달</t>
  </si>
  <si>
    <t>CHARACTER_BASIC_LEVEL</t>
  </si>
  <si>
    <t>일반 레벨 도달</t>
  </si>
  <si>
    <t>CHARACTER_BASIC_LEVEL_MAX</t>
  </si>
  <si>
    <t>일반 레벨업 횟수</t>
  </si>
  <si>
    <t>CHARACTER_RETURN</t>
  </si>
  <si>
    <t>전승 횟수</t>
  </si>
  <si>
    <t>reward_value</t>
  </si>
  <si>
    <t>wave</t>
    <phoneticPr fontId="3" type="noConversion"/>
  </si>
  <si>
    <t>라큐</t>
    <phoneticPr fontId="3" type="noConversion"/>
  </si>
  <si>
    <t>type</t>
    <phoneticPr fontId="3" type="noConversion"/>
  </si>
  <si>
    <t>몬스터 처치 수</t>
  </si>
  <si>
    <t>몬스터 처치 수</t>
    <phoneticPr fontId="3" type="noConversion"/>
  </si>
  <si>
    <t>특정 몬스터 처치 수</t>
    <phoneticPr fontId="3" type="noConversion"/>
  </si>
  <si>
    <t>몬스터 크기별 처치 수</t>
    <phoneticPr fontId="3" type="noConversion"/>
  </si>
  <si>
    <t>몬스터 속성별 처치 수</t>
    <phoneticPr fontId="3" type="noConversion"/>
  </si>
  <si>
    <t>필드 난이도</t>
    <phoneticPr fontId="3" type="noConversion"/>
  </si>
  <si>
    <t>item_id</t>
    <phoneticPr fontId="3" type="noConversion"/>
  </si>
  <si>
    <t>확인 필요</t>
    <phoneticPr fontId="3" type="noConversion"/>
  </si>
  <si>
    <t>큐펫 진화 횟수</t>
    <phoneticPr fontId="3" type="noConversion"/>
  </si>
  <si>
    <t>size</t>
    <phoneticPr fontId="3" type="noConversion"/>
  </si>
  <si>
    <t>[소(1),중(2),대(3)]</t>
  </si>
  <si>
    <t>특정 랭크 큐펫 수집수 체크</t>
    <phoneticPr fontId="3" type="noConversion"/>
  </si>
  <si>
    <t>Lv.1 일일 소비</t>
  </si>
  <si>
    <t>Lv.2 일일 소비</t>
  </si>
  <si>
    <t>Lv.3 일일 소비</t>
  </si>
  <si>
    <t>special</t>
    <phoneticPr fontId="3" type="noConversion"/>
  </si>
  <si>
    <t>quest_type</t>
    <phoneticPr fontId="3" type="noConversion"/>
  </si>
  <si>
    <t>Lv.1 일일 강화</t>
  </si>
  <si>
    <t>Lv.2 일일 강화</t>
  </si>
  <si>
    <t>Lv.3 일일 강화</t>
  </si>
  <si>
    <t>Lv.1 일일 제작</t>
  </si>
  <si>
    <t>Lv.2 일일 제작</t>
  </si>
  <si>
    <t>Lv.3 일일 제작</t>
  </si>
  <si>
    <t>Lv.1 일일 분해</t>
  </si>
  <si>
    <t>Lv.2 일일 분해</t>
  </si>
  <si>
    <t>Lv.3 일일 분해</t>
  </si>
  <si>
    <t>특정 랭크 큐펫 수집수 체크</t>
  </si>
  <si>
    <t>특정 퀘스트 완료 횟수</t>
    <phoneticPr fontId="3" type="noConversion"/>
  </si>
  <si>
    <t>FIELD_CLEAR_CHECK</t>
    <phoneticPr fontId="3" type="noConversion"/>
  </si>
  <si>
    <t>ITEM_MAKING_TYPE</t>
  </si>
  <si>
    <t>특정 타입 아이템 제작 횟수</t>
    <phoneticPr fontId="3" type="noConversion"/>
  </si>
  <si>
    <t>몬스터 카드 제련 횟수</t>
    <phoneticPr fontId="3" type="noConversion"/>
  </si>
  <si>
    <t>몬스터 카드 제련도 도달</t>
    <phoneticPr fontId="3" type="noConversion"/>
  </si>
  <si>
    <t>아이템 제작 횟수</t>
    <phoneticPr fontId="3" type="noConversion"/>
  </si>
  <si>
    <t>몬스터 카드 제련도 도달</t>
  </si>
  <si>
    <t>메모</t>
    <phoneticPr fontId="3" type="noConversion"/>
  </si>
  <si>
    <t>특정 아이템 제작 횟수</t>
    <phoneticPr fontId="3" type="noConversion"/>
  </si>
  <si>
    <t>count</t>
    <phoneticPr fontId="3" type="noConversion"/>
  </si>
  <si>
    <t>소비 아이템 사용 횟수</t>
    <phoneticPr fontId="3" type="noConversion"/>
  </si>
  <si>
    <t>item_type(2)</t>
    <phoneticPr fontId="3" type="noConversion"/>
  </si>
  <si>
    <t>특정 몬스터 그룹 처치 수</t>
    <phoneticPr fontId="3" type="noConversion"/>
  </si>
  <si>
    <t>monster_group</t>
    <phoneticPr fontId="3" type="noConversion"/>
  </si>
  <si>
    <t>stage</t>
    <phoneticPr fontId="3" type="noConversion"/>
  </si>
  <si>
    <t>dungeon_chapter</t>
    <phoneticPr fontId="3" type="noConversion"/>
  </si>
  <si>
    <t>특정 스테이지 챕터에서 처치 수</t>
    <phoneticPr fontId="3" type="noConversion"/>
  </si>
  <si>
    <t>stage_chapter</t>
    <phoneticPr fontId="3" type="noConversion"/>
  </si>
  <si>
    <t>count(1)</t>
    <phoneticPr fontId="3" type="noConversion"/>
  </si>
  <si>
    <t>특정 타입 아이템 획득 수</t>
    <phoneticPr fontId="3" type="noConversion"/>
  </si>
  <si>
    <t>특정 아이템 획득 수</t>
    <phoneticPr fontId="3" type="noConversion"/>
  </si>
  <si>
    <t>필드 퀘스트 모두 클리어</t>
  </si>
  <si>
    <t>특정 타입 던전 클리어 횟수</t>
    <phoneticPr fontId="3" type="noConversion"/>
  </si>
  <si>
    <t>dungeon_type</t>
    <phoneticPr fontId="3" type="noConversion"/>
  </si>
  <si>
    <t>특수 던전 클리어 횟수</t>
  </si>
  <si>
    <t>특수 던전 클리어 횟수</t>
    <phoneticPr fontId="3" type="noConversion"/>
  </si>
  <si>
    <t>level 위치 변경 희망</t>
    <phoneticPr fontId="3" type="noConversion"/>
  </si>
  <si>
    <t>튜토리얼 연관</t>
    <phoneticPr fontId="3" type="noConversion"/>
  </si>
  <si>
    <t>tier</t>
    <phoneticPr fontId="3" type="noConversion"/>
  </si>
  <si>
    <t>티어업 횟수</t>
    <phoneticPr fontId="3" type="noConversion"/>
  </si>
  <si>
    <t>업적 연관</t>
    <phoneticPr fontId="3" type="noConversion"/>
  </si>
  <si>
    <t>field를 chapter로 변경</t>
    <phoneticPr fontId="3" type="noConversion"/>
  </si>
  <si>
    <t>자동 분배 1회</t>
    <phoneticPr fontId="3" type="noConversion"/>
  </si>
  <si>
    <t>장비 장착 1회</t>
    <phoneticPr fontId="3" type="noConversion"/>
  </si>
  <si>
    <t>속성 부여 사용 횟수</t>
    <phoneticPr fontId="3" type="noConversion"/>
  </si>
  <si>
    <t>특정 필드에서 처치 수</t>
    <phoneticPr fontId="3" type="noConversion"/>
  </si>
  <si>
    <t>field_id</t>
    <phoneticPr fontId="3" type="noConversion"/>
  </si>
  <si>
    <t>특정 필드 Wave 도달</t>
    <phoneticPr fontId="3" type="noConversion"/>
  </si>
  <si>
    <t>특정 필드 클리어 횟수</t>
    <phoneticPr fontId="3" type="noConversion"/>
  </si>
  <si>
    <t>필드 퀘스트 모두 클리어</t>
    <phoneticPr fontId="3" type="noConversion"/>
  </si>
  <si>
    <t>특정 아이템 획득</t>
  </si>
  <si>
    <t>아이템 종류 획득 개수</t>
  </si>
  <si>
    <t>특정 필드 클리어 여부</t>
    <phoneticPr fontId="3" type="noConversion"/>
  </si>
  <si>
    <t>소모 아이템 사용 횟수</t>
  </si>
  <si>
    <t>item_type(2)</t>
  </si>
  <si>
    <t>▶</t>
    <phoneticPr fontId="3" type="noConversion"/>
  </si>
  <si>
    <t>현재 없는 시스템</t>
    <phoneticPr fontId="3" type="noConversion"/>
  </si>
  <si>
    <t>튜토리얼, 업적 연관</t>
    <phoneticPr fontId="3" type="noConversion"/>
  </si>
  <si>
    <t>특정 필드 던전에서 처치 수</t>
    <phoneticPr fontId="3" type="noConversion"/>
  </si>
  <si>
    <t>특정 필드 던전 Wave 도달</t>
    <phoneticPr fontId="3" type="noConversion"/>
  </si>
  <si>
    <t>특정 필드 던전 클리어 횟수</t>
    <phoneticPr fontId="3" type="noConversion"/>
  </si>
  <si>
    <t>특정 필드 던전 클리어 여부</t>
    <phoneticPr fontId="3" type="noConversion"/>
  </si>
  <si>
    <t>삭제 후 추가</t>
    <phoneticPr fontId="3" type="noConversion"/>
  </si>
  <si>
    <t>예시 데이터</t>
    <phoneticPr fontId="3" type="noConversion"/>
  </si>
  <si>
    <t>장비템 10 제련도 도달</t>
    <phoneticPr fontId="3" type="noConversion"/>
  </si>
  <si>
    <t>80001번 아이템 5번 제작</t>
    <phoneticPr fontId="3" type="noConversion"/>
  </si>
  <si>
    <t>직업 레벨 50 도달</t>
    <phoneticPr fontId="3" type="noConversion"/>
  </si>
  <si>
    <t>일반 레벨 60 도달</t>
    <phoneticPr fontId="3" type="noConversion"/>
  </si>
  <si>
    <t>몬스터 카드 8 제련도 도달</t>
    <phoneticPr fontId="3" type="noConversion"/>
  </si>
  <si>
    <t>던전테이블의 3번 던전 타입 던전 클리어 횟수</t>
    <phoneticPr fontId="3" type="noConversion"/>
  </si>
  <si>
    <t>20 스테이지 클리어 여부</t>
    <phoneticPr fontId="3" type="noConversion"/>
  </si>
  <si>
    <t>스테이지테이블 12 chapter에서 몬스터 10마리 처치</t>
    <phoneticPr fontId="3" type="noConversion"/>
  </si>
  <si>
    <t>몬스터테이블 24 monster_group 10마리 처치</t>
    <phoneticPr fontId="3" type="noConversion"/>
  </si>
  <si>
    <t>던전테이블의 1,2 타입을 제외한 던전들의 클리어 횟수 합</t>
    <phoneticPr fontId="3" type="noConversion"/>
  </si>
  <si>
    <t>비밀 상점 구매 횟수</t>
    <phoneticPr fontId="3" type="noConversion"/>
  </si>
  <si>
    <t>속성 부여 기능 5회 사용</t>
    <phoneticPr fontId="3" type="noConversion"/>
  </si>
  <si>
    <t>티어업 기능 8회 사용</t>
    <phoneticPr fontId="3" type="noConversion"/>
  </si>
  <si>
    <t>특정 티어 도달 횟수</t>
    <phoneticPr fontId="3" type="noConversion"/>
  </si>
  <si>
    <t>2티어 도달 10회</t>
    <phoneticPr fontId="3" type="noConversion"/>
  </si>
  <si>
    <t>해당 차수 전직 도달</t>
    <phoneticPr fontId="3" type="noConversion"/>
  </si>
  <si>
    <t>전직 차수</t>
    <phoneticPr fontId="3" type="noConversion"/>
  </si>
  <si>
    <t>가이드 퀘스트</t>
    <phoneticPr fontId="3" type="noConversion"/>
  </si>
  <si>
    <t>guide</t>
    <phoneticPr fontId="3" type="noConversion"/>
  </si>
  <si>
    <t>quest_id</t>
    <phoneticPr fontId="3" type="noConversion"/>
  </si>
  <si>
    <t>가이드 퀘스트 전체 완료</t>
    <phoneticPr fontId="3" type="noConversion"/>
  </si>
  <si>
    <t>특수 처리(마지막 가이드 퀘스트 id 완료 시 보상 확인 후 지급)</t>
    <phoneticPr fontId="3" type="noConversion"/>
  </si>
  <si>
    <t>비밀 상점 구매 횟수</t>
  </si>
  <si>
    <t>스테이지 클리어 횟수</t>
    <phoneticPr fontId="3" type="noConversion"/>
  </si>
  <si>
    <t>50회의 보스 도전을 성공하여 스테이지 클리어하기</t>
    <phoneticPr fontId="3" type="noConversion"/>
  </si>
  <si>
    <t>특수 처리(가이드 퀘스트를 위한 일일 퀘스트 전체 완료 타입입니다)</t>
    <phoneticPr fontId="3" type="noConversion"/>
  </si>
  <si>
    <t>던전테이블 chapter 6의 필드 던전에서 몬스터 10마리 처치</t>
    <phoneticPr fontId="3" type="noConversion"/>
  </si>
  <si>
    <t>던전테이블 chapter 6의 필드 던전 4회 클리어</t>
    <phoneticPr fontId="3" type="noConversion"/>
  </si>
  <si>
    <t>던전테이블 chapter 6의 필드 던전 클리어 여부</t>
    <phoneticPr fontId="3" type="noConversion"/>
  </si>
  <si>
    <t>자동 분배 1회 하기</t>
    <phoneticPr fontId="3" type="noConversion"/>
  </si>
  <si>
    <t>장비 장착 1회 하기</t>
    <phoneticPr fontId="3" type="noConversion"/>
  </si>
  <si>
    <t>2차 전직 하기</t>
    <phoneticPr fontId="3" type="noConversion"/>
  </si>
  <si>
    <t>비밀 상점에서 구매 10회 하기</t>
    <phoneticPr fontId="3" type="noConversion"/>
  </si>
  <si>
    <t>FIELD_DUNGEON_MONSTER_KILL</t>
  </si>
  <si>
    <t>//수정</t>
  </si>
  <si>
    <t>//삭제</t>
  </si>
  <si>
    <t>FIELD_DUNGEON_CLEAR_COUNT</t>
  </si>
  <si>
    <t>DAILY_QUESTE_CLEAR</t>
  </si>
  <si>
    <t>QUESTE_TYPE_CLEAR_COUNT</t>
  </si>
  <si>
    <t>FIELD_QUESTE_CLEAR</t>
  </si>
  <si>
    <t>FIELD_DUNGEON_CLEAR_CHECK</t>
  </si>
  <si>
    <t>MAKE_ITEM_COUNT</t>
  </si>
  <si>
    <t>//신규</t>
  </si>
  <si>
    <t>CHARACTER_MAX_JOB_LEVEL</t>
  </si>
  <si>
    <t>CHARACTER_MAX_BASIC_LEVEL</t>
  </si>
  <si>
    <t>DUNGEON_TYPE_CLEAR_COUNT</t>
  </si>
  <si>
    <t>STAGE_CLEAR_CHECK</t>
  </si>
  <si>
    <t>STAGE_CHAPTER_MONSTER_KILL_COUNT</t>
  </si>
  <si>
    <t>STAGE_CLEAR_COUNT</t>
  </si>
  <si>
    <t>MONSTER_GROUP_KILL_COUNT</t>
  </si>
  <si>
    <t>SPCIAL_DUNGEON_CLEAR_COUNT</t>
  </si>
  <si>
    <t>GUIDE_QUEST_ALL_CLEAR</t>
  </si>
  <si>
    <t>QUESTE_TYPE_CLEAR_COUNT_2</t>
  </si>
  <si>
    <t>ITEM_LEVEL_UPGRADE</t>
  </si>
  <si>
    <t>CARD_LEVEL_UPGRADE</t>
  </si>
  <si>
    <t>AUTO_STAT</t>
  </si>
  <si>
    <t>ITEM_EQUIP</t>
  </si>
  <si>
    <t>JOB_DEGREE</t>
  </si>
  <si>
    <t>SECRET_SHOP_BUY_COUNT</t>
  </si>
  <si>
    <t>ENCHANT_ELEMENT_COUNT</t>
  </si>
  <si>
    <t>TIER_UP_COUNT</t>
  </si>
  <si>
    <t>TIER_LEVEL_COUNT</t>
  </si>
  <si>
    <t>//여기부터는 신규</t>
    <phoneticPr fontId="3" type="noConversion"/>
  </si>
  <si>
    <t>QuestProcType.SUM</t>
  </si>
  <si>
    <t>QuestProcType.SUM_CONDITION</t>
  </si>
  <si>
    <t>QuestProcType.MAX_UPDATE</t>
  </si>
  <si>
    <t>QuestProcType.CLEAR</t>
  </si>
  <si>
    <t>1, "몬스터 사냥 수",</t>
  </si>
  <si>
    <t>2, "특정 몬스터 사냥 수",</t>
  </si>
  <si>
    <t>3, "몬스터 크기별 사냥 수",</t>
  </si>
  <si>
    <t>4, "몬스터 속성별 사냥 수",</t>
  </si>
  <si>
    <t>5, "특정 필드 던전에서 처치한 몬스터 사냥 수",</t>
  </si>
  <si>
    <t>6, "Wave 클리어 횟수",</t>
  </si>
  <si>
    <t>7, "특정 필드 Wave 도달",</t>
  </si>
  <si>
    <t>8, "특정 필드 던전 클리어 횟수1)",</t>
  </si>
  <si>
    <t>9, "일일 퀘스트 모두 클리어",</t>
  </si>
  <si>
    <t>10, "특정 퀘스트 타입 완료 횟수",</t>
  </si>
  <si>
    <t>11, "제니 획득",</t>
  </si>
  <si>
    <t>12, "제니 소모",</t>
  </si>
  <si>
    <t>13, "해당 필드 퀘스트 모두 클리어",</t>
  </si>
  <si>
    <t>14, "특정 아이템 획득",</t>
  </si>
  <si>
    <t>15, "아이템 종류 획득 개수",</t>
  </si>
  <si>
    <t>16, "특정 필드 던전 클리어 여부",</t>
  </si>
  <si>
    <t>17, "특정 아이템 사용 횟수",</t>
  </si>
  <si>
    <t>18, "소모 아이템 사용 횟수",</t>
  </si>
  <si>
    <t>19, "아이템 제작 횟수",</t>
  </si>
  <si>
    <t>20, "장비템 제련 횟수",</t>
  </si>
  <si>
    <t>21, "장비템 제련 성공 횟수",</t>
  </si>
  <si>
    <t>22, "장비템 제련 실패 횟수",</t>
  </si>
  <si>
    <t>23, "장비템 특정 제련도 도달",</t>
  </si>
  <si>
    <t>24, "장비템 특정 성급 제작 횟수",</t>
  </si>
  <si>
    <t>25, "장비템 분해 횟수",</t>
  </si>
  <si>
    <t>26, "특정 아이템 제작 횟수",</t>
  </si>
  <si>
    <t>27, "특정 큐펫 획득",</t>
  </si>
  <si>
    <t>28, "큐펫 수집수",</t>
  </si>
  <si>
    <t>29, "특정 성급 큐펫 수집수",</t>
  </si>
  <si>
    <t>30, "큐펫 성급 업그레이드 횟수",</t>
  </si>
  <si>
    <t>31, "특정 타입 아이템 제작 횟수",</t>
  </si>
  <si>
    <t>32, "큐펫 카드 제련 횟수",</t>
  </si>
  <si>
    <t>33, "큐펫 카드 제련도 도달",</t>
  </si>
  <si>
    <t>34, "직업 레벨 도달",</t>
  </si>
  <si>
    <t>35, "일반 레벨 도달",</t>
  </si>
  <si>
    <t>36, "일반 레벨업 누적 횟수",</t>
  </si>
  <si>
    <t>37, "전승 횟수",</t>
  </si>
  <si>
    <t>38, "특정 타입 던전 클리어 횟수",</t>
  </si>
  <si>
    <t>39, "특정 스테이지 클리어 여부",</t>
  </si>
  <si>
    <t>40, "특정 스테이지 챕터에서 몬스터 처치 수",</t>
  </si>
  <si>
    <t>41, "스테이지 클리어 횟수",</t>
  </si>
  <si>
    <t>42, "특정 몬스터 그룹 처치 수",</t>
  </si>
  <si>
    <t>43, "특수 던전 클리어 횟수",</t>
  </si>
  <si>
    <t>44, "가이드 퀘스트 전체 완료",</t>
  </si>
  <si>
    <t>45, "가이드-일일 퀘스트 전체 완료) 특정 퀘스트 타입 완료 횟수2)",</t>
  </si>
  <si>
    <t>46, "가이드)장비템 특정 제련도 도달",</t>
  </si>
  <si>
    <t>47, "가이드)몬스터 카드 제련도 도달",</t>
  </si>
  <si>
    <t>48, "가이드)직업 레벨 도달",</t>
  </si>
  <si>
    <t>49, "가이드)일반 레벨 도달",</t>
  </si>
  <si>
    <t>50, "자동 분배 1회",</t>
  </si>
  <si>
    <t>51, "장비 장착 1회",</t>
  </si>
  <si>
    <t>52, "해당 차수 전직 도달",</t>
  </si>
  <si>
    <t>53, "비밀 상점 구매 횟수",</t>
  </si>
  <si>
    <t>54, "속성 부여 사용 횟수",</t>
  </si>
  <si>
    <t>55, "티어업 횟수",</t>
  </si>
  <si>
    <t>56, "특정 티어 도달 횟수",</t>
  </si>
  <si>
    <t>특정 스테이지 클리어 횟수</t>
    <phoneticPr fontId="3" type="noConversion"/>
  </si>
  <si>
    <t>일일 퀘스트 전체 완료 횟수</t>
    <phoneticPr fontId="3" type="noConversion"/>
  </si>
  <si>
    <t>장비템 특정 제련도 도달 횟수</t>
    <phoneticPr fontId="3" type="noConversion"/>
  </si>
  <si>
    <t>몬스터 카드 제련도 도달 횟수</t>
    <phoneticPr fontId="3" type="noConversion"/>
  </si>
  <si>
    <t>직업 레벨 도달 횟수</t>
    <phoneticPr fontId="3" type="noConversion"/>
  </si>
  <si>
    <t>일반 레벨 도달 횟수</t>
    <phoneticPr fontId="3" type="noConversion"/>
  </si>
  <si>
    <t>특정 스테이지 클리어 횟수</t>
  </si>
  <si>
    <t>일반 퀘스트 목록</t>
  </si>
  <si>
    <t>6개</t>
  </si>
  <si>
    <t>하루 숙제?</t>
  </si>
  <si>
    <t>//유료 재화가 들지 않게 구성</t>
  </si>
  <si>
    <t>필드 던전 클리어 횟수</t>
  </si>
  <si>
    <t>의뢰 퀘스트 완료</t>
  </si>
  <si>
    <t>게임이 망했다</t>
  </si>
  <si>
    <t>(50, 300, 1000)</t>
  </si>
  <si>
    <t>캐릭터 카드 획득 수</t>
  </si>
  <si>
    <t>(5, 20, 100)</t>
  </si>
  <si>
    <t>던전 클리어 횟수</t>
  </si>
  <si>
    <t>(1, 2, 5)</t>
  </si>
  <si>
    <t>아레나 전투 횟수</t>
  </si>
  <si>
    <t>(1, 3, 5)</t>
  </si>
  <si>
    <t>일반 퀘스트 완료 횟수</t>
  </si>
  <si>
    <t>(3, 10, 20)</t>
  </si>
  <si>
    <t>5개</t>
  </si>
  <si>
    <t>1. Wave 클리어 수 50</t>
  </si>
  <si>
    <t>2. 몬스터 처치 수 50</t>
  </si>
  <si>
    <t>3. 일반 레벨업 횟수 50</t>
  </si>
  <si>
    <t>4. 전승 횟수 50</t>
  </si>
  <si>
    <t>5. 일일 퀘스트 완료 50</t>
  </si>
  <si>
    <t>6. 의뢰 퀘스트 완료 50</t>
  </si>
  <si>
    <t>8. 장비 아이템 획득 50</t>
  </si>
  <si>
    <t>9. 소모 아이템 획득 50</t>
  </si>
  <si>
    <t>10. 몬스터 카드 획득 50</t>
  </si>
  <si>
    <t>11. 일반 카드 획득 50</t>
  </si>
  <si>
    <t>12. 제작 재료 획득 50</t>
  </si>
  <si>
    <t>13. 몬스터 조각 획득 50</t>
  </si>
  <si>
    <t>14. 소모 아이템 사용 횟수 50</t>
  </si>
  <si>
    <t>15. 아이템 제작 횟수 50</t>
  </si>
  <si>
    <t>17. 장비템 제련 실패 횟수 50</t>
  </si>
  <si>
    <t>18. 장비템 분해 횟수 50</t>
  </si>
  <si>
    <t>19. 장비템 특정 제련도 도달(20) +1</t>
  </si>
  <si>
    <t>20. 5랭크 장비 제작 횟수(20) +1 +10</t>
  </si>
  <si>
    <t>21. 큐펫 수집 수(20) +1 +5</t>
  </si>
  <si>
    <t>22. 5랭크 큐펫 수집수(20) +1 +5</t>
  </si>
  <si>
    <t>count(일퀘수)</t>
    <phoneticPr fontId="3" type="noConversion"/>
  </si>
  <si>
    <t>기존 목록(무료)</t>
  </si>
  <si>
    <t>300,600,900</t>
  </si>
  <si>
    <t>소형 처치</t>
  </si>
  <si>
    <t>중형 처치</t>
  </si>
  <si>
    <t>50,100,150</t>
  </si>
  <si>
    <t>대형 처치</t>
  </si>
  <si>
    <t>무</t>
  </si>
  <si>
    <t>화</t>
  </si>
  <si>
    <t>수</t>
  </si>
  <si>
    <t>풍</t>
  </si>
  <si>
    <t>지</t>
  </si>
  <si>
    <t>(100, 400, 1000)</t>
  </si>
  <si>
    <t>40분</t>
  </si>
  <si>
    <t>Wave 클리어</t>
  </si>
  <si>
    <t>50000,100000,150000</t>
  </si>
  <si>
    <t>20000,40000,60000</t>
  </si>
  <si>
    <t>(3,5,10)</t>
  </si>
  <si>
    <t>장비템 획득</t>
  </si>
  <si>
    <t>1,2,3</t>
  </si>
  <si>
    <t>스테이지 클리어 횟수</t>
  </si>
  <si>
    <t>소비템 획득</t>
  </si>
  <si>
    <t>3,6,9</t>
  </si>
  <si>
    <t>전체 완료</t>
  </si>
  <si>
    <t>재료템 획득</t>
  </si>
  <si>
    <t>10,20,30</t>
  </si>
  <si>
    <t>조각템 획득</t>
  </si>
  <si>
    <t>2,4,6</t>
  </si>
  <si>
    <t>소비템 사용</t>
  </si>
  <si>
    <t>아이템 제작</t>
  </si>
  <si>
    <t>장비템 분해</t>
  </si>
  <si>
    <t>일반 레벨업</t>
  </si>
  <si>
    <t>기존 목록(유료)</t>
  </si>
  <si>
    <t>500,1000</t>
  </si>
  <si>
    <t>350,700</t>
  </si>
  <si>
    <t>100,200</t>
  </si>
  <si>
    <t>10,20</t>
  </si>
  <si>
    <t>100000,200000</t>
  </si>
  <si>
    <t>50000,100000</t>
  </si>
  <si>
    <t>3,6</t>
  </si>
  <si>
    <t>5,10</t>
  </si>
  <si>
    <t>25,50</t>
  </si>
  <si>
    <t>3,5</t>
  </si>
  <si>
    <t>2,4</t>
  </si>
  <si>
    <t>이벤트 퀘스트</t>
    <phoneticPr fontId="3" type="noConversion"/>
  </si>
  <si>
    <t>상자 제작</t>
    <phoneticPr fontId="3" type="noConversion"/>
  </si>
  <si>
    <t>장비 제작</t>
    <phoneticPr fontId="3" type="noConversion"/>
  </si>
  <si>
    <t>별의 결정 획득</t>
    <phoneticPr fontId="3" type="noConversion"/>
  </si>
  <si>
    <t>장비를 획득(재료)</t>
    <phoneticPr fontId="3" type="noConversion"/>
  </si>
  <si>
    <t>-</t>
    <phoneticPr fontId="3" type="noConversion"/>
  </si>
  <si>
    <t>예상 평균 시간</t>
    <phoneticPr fontId="3" type="noConversion"/>
  </si>
  <si>
    <t>15개</t>
    <phoneticPr fontId="3" type="noConversion"/>
  </si>
  <si>
    <t>37.5분</t>
    <phoneticPr fontId="3" type="noConversion"/>
  </si>
  <si>
    <t>특정 퀘스트 완료 횟수</t>
  </si>
  <si>
    <t>합 2시간 이내</t>
    <phoneticPr fontId="3" type="noConversion"/>
  </si>
  <si>
    <t>몬스터 처치 수</t>
    <phoneticPr fontId="3" type="noConversion"/>
  </si>
  <si>
    <t>아이템 제작</t>
    <phoneticPr fontId="3" type="noConversion"/>
  </si>
  <si>
    <t>Add</t>
    <phoneticPr fontId="3" type="noConversion"/>
  </si>
  <si>
    <t>경험치 던전 클리어</t>
    <phoneticPr fontId="3" type="noConversion"/>
  </si>
  <si>
    <t>제니 던전 클리어</t>
    <phoneticPr fontId="3" type="noConversion"/>
  </si>
  <si>
    <t>재료 던전 클리어</t>
    <phoneticPr fontId="3" type="noConversion"/>
  </si>
  <si>
    <t>가이드</t>
    <phoneticPr fontId="3" type="noConversion"/>
  </si>
  <si>
    <t>일일</t>
    <phoneticPr fontId="3" type="noConversion"/>
  </si>
  <si>
    <t>이벤트</t>
    <phoneticPr fontId="3" type="noConversion"/>
  </si>
  <si>
    <t>길드</t>
    <phoneticPr fontId="3" type="noConversion"/>
  </si>
  <si>
    <t>의뢰</t>
    <phoneticPr fontId="3" type="noConversion"/>
  </si>
  <si>
    <t>업적</t>
    <phoneticPr fontId="3" type="noConversion"/>
  </si>
  <si>
    <t>상자 제작</t>
    <phoneticPr fontId="3" type="noConversion"/>
  </si>
  <si>
    <t>5,10,20,35,50</t>
    <phoneticPr fontId="3" type="noConversion"/>
  </si>
  <si>
    <t>아레나전투</t>
    <phoneticPr fontId="3" type="noConversion"/>
  </si>
  <si>
    <t>30,60,120,240,300</t>
    <phoneticPr fontId="3" type="noConversion"/>
  </si>
  <si>
    <t>장비 상자</t>
    <phoneticPr fontId="3" type="noConversion"/>
  </si>
  <si>
    <t>3성 만능 6</t>
    <phoneticPr fontId="3" type="noConversion"/>
  </si>
  <si>
    <t>4성 만능 4</t>
    <phoneticPr fontId="3" type="noConversion"/>
  </si>
  <si>
    <t>4성 만능 7</t>
    <phoneticPr fontId="3" type="noConversion"/>
  </si>
  <si>
    <t>퀘스트 코인 2000</t>
    <phoneticPr fontId="3" type="noConversion"/>
  </si>
  <si>
    <t>하급 재료 800</t>
    <phoneticPr fontId="3" type="noConversion"/>
  </si>
  <si>
    <t>상급 재료 200</t>
    <phoneticPr fontId="3" type="noConversion"/>
  </si>
  <si>
    <t>캐릭터 카드 500</t>
    <phoneticPr fontId="3" type="noConversion"/>
  </si>
  <si>
    <t>캐릭터 카드 1000</t>
    <phoneticPr fontId="3" type="noConversion"/>
  </si>
  <si>
    <t>최고급 장비 상자 1</t>
    <phoneticPr fontId="3" type="noConversion"/>
  </si>
  <si>
    <t>최고급 장비 상자 2</t>
    <phoneticPr fontId="3" type="noConversion"/>
  </si>
  <si>
    <t>만능 100장 상자</t>
    <phoneticPr fontId="3" type="noConversion"/>
  </si>
  <si>
    <t>던전 코인 2000</t>
    <phoneticPr fontId="3" type="noConversion"/>
  </si>
  <si>
    <t>5성 장비 확정 상자 1</t>
    <phoneticPr fontId="3" type="noConversion"/>
  </si>
  <si>
    <t>옵션 변경권 40</t>
    <phoneticPr fontId="3" type="noConversion"/>
  </si>
  <si>
    <t>강화 보호 10</t>
    <phoneticPr fontId="3" type="noConversion"/>
  </si>
  <si>
    <t>중급 카드 상자</t>
    <phoneticPr fontId="3" type="noConversion"/>
  </si>
  <si>
    <t>중급 카드 상자 2</t>
    <phoneticPr fontId="3" type="noConversion"/>
  </si>
  <si>
    <t>상금 카드 상자 1</t>
    <phoneticPr fontId="3" type="noConversion"/>
  </si>
  <si>
    <t>훈장 2500</t>
    <phoneticPr fontId="3" type="noConversion"/>
  </si>
  <si>
    <t>등급 변경권 15</t>
    <phoneticPr fontId="3" type="noConversion"/>
  </si>
  <si>
    <t>훈장 5000</t>
    <phoneticPr fontId="3" type="noConversion"/>
  </si>
  <si>
    <t>단순</t>
    <phoneticPr fontId="3" type="noConversion"/>
  </si>
  <si>
    <t>소형 몬스터 처치 3600</t>
    <phoneticPr fontId="3" type="noConversion"/>
  </si>
  <si>
    <t>중형 몬스터 처치 2400</t>
    <phoneticPr fontId="3" type="noConversion"/>
  </si>
  <si>
    <t>대형 몬스터 처치 1200</t>
    <phoneticPr fontId="3" type="noConversion"/>
  </si>
  <si>
    <t>특수</t>
    <phoneticPr fontId="3" type="noConversion"/>
  </si>
  <si>
    <t>보스 처치 21</t>
    <phoneticPr fontId="3" type="noConversion"/>
  </si>
  <si>
    <t>당근농장 4</t>
    <phoneticPr fontId="3" type="noConversion"/>
  </si>
  <si>
    <t>알부화장 4</t>
    <phoneticPr fontId="3" type="noConversion"/>
  </si>
  <si>
    <t>유물소환소 3</t>
    <phoneticPr fontId="3" type="noConversion"/>
  </si>
  <si>
    <t>게임이 망했다</t>
    <phoneticPr fontId="3" type="noConversion"/>
  </si>
  <si>
    <t>보상</t>
    <phoneticPr fontId="3" type="noConversion"/>
  </si>
  <si>
    <t>SUM</t>
    <phoneticPr fontId="3" type="noConversion"/>
  </si>
  <si>
    <t>장비 던전 클리어</t>
    <phoneticPr fontId="3" type="noConversion"/>
  </si>
  <si>
    <t>큐펫 조각 타입 획득</t>
    <phoneticPr fontId="3" type="noConversion"/>
  </si>
  <si>
    <t>재료 상자</t>
    <phoneticPr fontId="3" type="noConversion"/>
  </si>
  <si>
    <t>소비 상자</t>
    <phoneticPr fontId="3" type="noConversion"/>
  </si>
  <si>
    <t>나이트 무기 재료 획득</t>
    <phoneticPr fontId="3" type="noConversion"/>
  </si>
  <si>
    <t>매지션 무기 재료 획득</t>
    <phoneticPr fontId="3" type="noConversion"/>
  </si>
  <si>
    <t>씨프 무기 재료 획득</t>
    <phoneticPr fontId="3" type="noConversion"/>
  </si>
  <si>
    <t>아처 무기 재료 획득</t>
    <phoneticPr fontId="3" type="noConversion"/>
  </si>
  <si>
    <t>목걸이 재료 획득</t>
    <phoneticPr fontId="3" type="noConversion"/>
  </si>
  <si>
    <t>반지 재료 획득</t>
    <phoneticPr fontId="3" type="noConversion"/>
  </si>
  <si>
    <t>-</t>
    <phoneticPr fontId="3" type="noConversion"/>
  </si>
  <si>
    <t>라큐</t>
    <phoneticPr fontId="3" type="noConversion"/>
  </si>
  <si>
    <t>직업 재료 xxx</t>
    <phoneticPr fontId="3" type="noConversion"/>
  </si>
  <si>
    <t>방어구1 재료 xxx</t>
    <phoneticPr fontId="3" type="noConversion"/>
  </si>
  <si>
    <t>별의 결정 10</t>
    <phoneticPr fontId="3" type="noConversion"/>
  </si>
  <si>
    <t>별의 결정 20</t>
    <phoneticPr fontId="3" type="noConversion"/>
  </si>
  <si>
    <t>별의 결정 30</t>
    <phoneticPr fontId="3" type="noConversion"/>
  </si>
  <si>
    <t>5,10,20,35,55</t>
    <phoneticPr fontId="3" type="noConversion"/>
  </si>
  <si>
    <t>스테이지 클리어</t>
    <phoneticPr fontId="3" type="noConversion"/>
  </si>
  <si>
    <t>강화 보호</t>
    <phoneticPr fontId="3" type="noConversion"/>
  </si>
  <si>
    <t>속성 부여</t>
    <phoneticPr fontId="3" type="noConversion"/>
  </si>
  <si>
    <t>스테이지 클리어 횟수 10</t>
    <phoneticPr fontId="3" type="noConversion"/>
  </si>
  <si>
    <t>등급 변경 모루</t>
    <phoneticPr fontId="3" type="noConversion"/>
  </si>
  <si>
    <t>하급 큐펫 조각 상자</t>
    <phoneticPr fontId="3" type="noConversion"/>
  </si>
  <si>
    <t>중급 큐펫 조각 상자</t>
    <phoneticPr fontId="3" type="noConversion"/>
  </si>
  <si>
    <t>상급 큐펫 조각 상자</t>
    <phoneticPr fontId="3" type="noConversion"/>
  </si>
  <si>
    <t>별의 결정 40</t>
    <phoneticPr fontId="3" type="noConversion"/>
  </si>
  <si>
    <t>별의 결정 50</t>
    <phoneticPr fontId="3" type="noConversion"/>
  </si>
  <si>
    <t>하급 장비 상자</t>
  </si>
  <si>
    <t>중급 장비 상자</t>
  </si>
  <si>
    <t>상급 장비 상자</t>
  </si>
  <si>
    <t>무기 강화</t>
    <phoneticPr fontId="3" type="noConversion"/>
  </si>
  <si>
    <t>방어구 강화</t>
    <phoneticPr fontId="3" type="noConversion"/>
  </si>
  <si>
    <t>소탕권</t>
    <phoneticPr fontId="3" type="noConversion"/>
  </si>
  <si>
    <t>카드 상자</t>
    <phoneticPr fontId="3" type="noConversion"/>
  </si>
  <si>
    <t>하급 재료 상자</t>
    <phoneticPr fontId="3" type="noConversion"/>
  </si>
  <si>
    <t>1800</t>
    <phoneticPr fontId="3" type="noConversion"/>
  </si>
  <si>
    <t>1200</t>
    <phoneticPr fontId="3" type="noConversion"/>
  </si>
  <si>
    <t>600</t>
    <phoneticPr fontId="3" type="noConversion"/>
  </si>
  <si>
    <t>20</t>
    <phoneticPr fontId="3" type="noConversion"/>
  </si>
  <si>
    <t>60</t>
    <phoneticPr fontId="3" type="noConversion"/>
  </si>
  <si>
    <t>1</t>
    <phoneticPr fontId="3" type="noConversion"/>
  </si>
  <si>
    <t>소형 처치</t>
    <phoneticPr fontId="3" type="noConversion"/>
  </si>
  <si>
    <t>중형 처치</t>
    <phoneticPr fontId="3" type="noConversion"/>
  </si>
  <si>
    <t>대형 처치</t>
    <phoneticPr fontId="3" type="noConversion"/>
  </si>
  <si>
    <t>수정 유료 조건</t>
    <phoneticPr fontId="3" type="noConversion"/>
  </si>
  <si>
    <t>1500</t>
    <phoneticPr fontId="3" type="noConversion"/>
  </si>
  <si>
    <t>1000</t>
    <phoneticPr fontId="3" type="noConversion"/>
  </si>
  <si>
    <t>500</t>
    <phoneticPr fontId="3" type="noConversion"/>
  </si>
  <si>
    <t>40</t>
    <phoneticPr fontId="3" type="noConversion"/>
  </si>
  <si>
    <t>10</t>
    <phoneticPr fontId="3" type="noConversion"/>
  </si>
  <si>
    <t>3</t>
    <phoneticPr fontId="3" type="noConversion"/>
  </si>
  <si>
    <t>조각 상자</t>
    <phoneticPr fontId="3" type="noConversion"/>
  </si>
  <si>
    <t>네잎클</t>
    <phoneticPr fontId="3" type="noConversion"/>
  </si>
  <si>
    <t>모조</t>
    <phoneticPr fontId="3" type="noConversion"/>
  </si>
  <si>
    <t>빛수</t>
    <phoneticPr fontId="3" type="noConversion"/>
  </si>
  <si>
    <t>기존 목록</t>
    <phoneticPr fontId="3" type="noConversion"/>
  </si>
  <si>
    <t>목록 구성 완료</t>
    <phoneticPr fontId="3" type="noConversion"/>
  </si>
  <si>
    <t>스테이지 돌파</t>
    <phoneticPr fontId="3" type="noConversion"/>
  </si>
  <si>
    <t>Stage</t>
    <phoneticPr fontId="3" type="noConversion"/>
  </si>
  <si>
    <t>보상 세팅 X</t>
    <phoneticPr fontId="3" type="noConversion"/>
  </si>
  <si>
    <t>특정 아이템 사용 횟수</t>
    <phoneticPr fontId="3" type="noConversion"/>
  </si>
  <si>
    <t>몬스터 처치</t>
    <phoneticPr fontId="3" type="noConversion"/>
  </si>
  <si>
    <t>캐릭터 조각 획득</t>
    <phoneticPr fontId="3" type="noConversion"/>
  </si>
  <si>
    <t>던전 클리어 횟수</t>
    <phoneticPr fontId="3" type="noConversion"/>
  </si>
  <si>
    <t>결투장 전투 횟수</t>
    <phoneticPr fontId="3" type="noConversion"/>
  </si>
  <si>
    <t>일반 퀘스트 완료 횟수</t>
    <phoneticPr fontId="3" type="noConversion"/>
  </si>
  <si>
    <t>계정 레벨</t>
    <phoneticPr fontId="3" type="noConversion"/>
  </si>
  <si>
    <t>캐릭터 레벨</t>
    <phoneticPr fontId="3" type="noConversion"/>
  </si>
  <si>
    <t>장비 아이템 획득 수</t>
    <phoneticPr fontId="3" type="noConversion"/>
  </si>
  <si>
    <t>4성 장비 제작 횟수</t>
    <phoneticPr fontId="3" type="noConversion"/>
  </si>
  <si>
    <t>5성 장비 제작 횟수</t>
    <phoneticPr fontId="3" type="noConversion"/>
  </si>
  <si>
    <t>6성 장비 제작 횟수</t>
    <phoneticPr fontId="3" type="noConversion"/>
  </si>
  <si>
    <t>중급 카드 상자 제작 횟수</t>
    <phoneticPr fontId="3" type="noConversion"/>
  </si>
  <si>
    <t>최고급 장비 상자 제작 횟수</t>
    <phoneticPr fontId="3" type="noConversion"/>
  </si>
  <si>
    <t>타일 클리어</t>
    <phoneticPr fontId="3" type="noConversion"/>
  </si>
  <si>
    <t>골드 획득</t>
    <phoneticPr fontId="3" type="noConversion"/>
  </si>
  <si>
    <t>장비 강화도 도달</t>
    <phoneticPr fontId="3" type="noConversion"/>
  </si>
  <si>
    <t>16개</t>
    <phoneticPr fontId="3" type="noConversion"/>
  </si>
  <si>
    <t>17개</t>
    <phoneticPr fontId="3" type="noConversion"/>
  </si>
  <si>
    <t>제니 획득</t>
    <phoneticPr fontId="3" type="noConversion"/>
  </si>
  <si>
    <t>daily_group</t>
    <phoneticPr fontId="3" type="noConversion"/>
  </si>
  <si>
    <t>23. 몬스터 카드 제련도(20) +2 +5</t>
    <phoneticPr fontId="3" type="noConversion"/>
  </si>
  <si>
    <t>16. 장비템 제련 성공 횟수 50</t>
    <phoneticPr fontId="3" type="noConversion"/>
  </si>
  <si>
    <t>중급 카드 상자 1</t>
    <phoneticPr fontId="3" type="noConversion"/>
  </si>
  <si>
    <t>장비 제작(5성)</t>
    <phoneticPr fontId="3" type="noConversion"/>
  </si>
  <si>
    <t>장비 제작</t>
    <phoneticPr fontId="3" type="noConversion"/>
  </si>
  <si>
    <t>직업 레벨 도달</t>
    <phoneticPr fontId="3" type="noConversion"/>
  </si>
  <si>
    <t>level</t>
    <phoneticPr fontId="3" type="noConversion"/>
  </si>
  <si>
    <t>순서</t>
    <phoneticPr fontId="3" type="noConversion"/>
  </si>
  <si>
    <t>5개</t>
    <phoneticPr fontId="3" type="noConversion"/>
  </si>
  <si>
    <t>정리 (항목 20개)</t>
    <phoneticPr fontId="3" type="noConversion"/>
  </si>
  <si>
    <t>보상을 공식으로 넣을 수 있는 시트</t>
    <phoneticPr fontId="3" type="noConversion"/>
  </si>
  <si>
    <t>퀘스트 클리어 소요 시간 체크 후 보상 정하기 (노란색이 확정 리스트)</t>
    <phoneticPr fontId="3" type="noConversion"/>
  </si>
  <si>
    <t>필드 던전 클리어 횟수</t>
    <phoneticPr fontId="3" type="noConversion"/>
  </si>
  <si>
    <t>-</t>
    <phoneticPr fontId="4" type="noConversion"/>
  </si>
  <si>
    <t>장비 장착</t>
  </si>
  <si>
    <t>메모</t>
    <phoneticPr fontId="4" type="noConversion"/>
  </si>
  <si>
    <t>콘텐츠 해금</t>
    <phoneticPr fontId="4" type="noConversion"/>
  </si>
  <si>
    <t>명칭</t>
    <phoneticPr fontId="4" type="noConversion"/>
  </si>
  <si>
    <t>Index</t>
    <phoneticPr fontId="4" type="noConversion"/>
  </si>
  <si>
    <t>카드 제련</t>
    <phoneticPr fontId="3" type="noConversion"/>
  </si>
  <si>
    <t>카드</t>
    <phoneticPr fontId="3" type="noConversion"/>
  </si>
  <si>
    <t>중급 카드 상자</t>
    <phoneticPr fontId="3" type="noConversion"/>
  </si>
  <si>
    <t>하급 카드 상자</t>
    <phoneticPr fontId="3" type="noConversion"/>
  </si>
  <si>
    <t>장비 상자 재료</t>
    <phoneticPr fontId="3" type="noConversion"/>
  </si>
  <si>
    <t>장비 제작 재료</t>
    <phoneticPr fontId="3" type="noConversion"/>
  </si>
  <si>
    <t>장비 강화 재료</t>
    <phoneticPr fontId="3" type="noConversion"/>
  </si>
  <si>
    <t>* 하늘색이 메인 보상</t>
    <phoneticPr fontId="3" type="noConversion"/>
  </si>
  <si>
    <t>중급 재료 상자</t>
    <phoneticPr fontId="3" type="noConversion"/>
  </si>
  <si>
    <t>상급 재료 상자</t>
    <phoneticPr fontId="3" type="noConversion"/>
  </si>
  <si>
    <t>모험</t>
  </si>
  <si>
    <t>모험</t>
    <phoneticPr fontId="3" type="noConversion"/>
  </si>
  <si>
    <t>제작</t>
  </si>
  <si>
    <t>[상점]비밀상점</t>
  </si>
  <si>
    <t>[메뉴]큐펫</t>
  </si>
  <si>
    <t>[메뉴]던전</t>
  </si>
  <si>
    <t>특정 타입 아이템 사용 횟수</t>
    <phoneticPr fontId="3" type="noConversion"/>
  </si>
  <si>
    <t>수정된 목록 적용</t>
    <phoneticPr fontId="3" type="noConversion"/>
  </si>
  <si>
    <t>초월 재료 xxx</t>
  </si>
  <si>
    <t>보상 세팅 O</t>
    <phoneticPr fontId="3" type="noConversion"/>
  </si>
  <si>
    <t>스킬 투자 횟수</t>
    <phoneticPr fontId="3" type="noConversion"/>
  </si>
  <si>
    <t>ITEM_USE_TYPE</t>
    <phoneticPr fontId="3" type="noConversion"/>
  </si>
  <si>
    <t>전직</t>
  </si>
  <si>
    <t>자동 분배</t>
  </si>
  <si>
    <t>소비 아이템 사용</t>
  </si>
  <si>
    <t>스킬</t>
  </si>
  <si>
    <t>제련</t>
  </si>
  <si>
    <t>등급 변경</t>
  </si>
  <si>
    <t>카드 인챈트</t>
  </si>
  <si>
    <t>필드 던전</t>
  </si>
  <si>
    <t>큐펫 소환</t>
  </si>
  <si>
    <t>큐펫 진화</t>
  </si>
  <si>
    <t>장비 분해</t>
  </si>
  <si>
    <t>비밀 상점</t>
  </si>
  <si>
    <t>전승</t>
  </si>
  <si>
    <t>reward_type</t>
  </si>
  <si>
    <t>reward_option</t>
  </si>
  <si>
    <t>reward_count</t>
  </si>
  <si>
    <t>shortcut_type</t>
  </si>
  <si>
    <t>바로 이동 타입</t>
  </si>
  <si>
    <t>shortcut_value</t>
  </si>
  <si>
    <t>바로 이동 값</t>
  </si>
  <si>
    <t>ID</t>
  </si>
  <si>
    <t>던전</t>
  </si>
  <si>
    <t>큐펫</t>
  </si>
  <si>
    <t>비밀상점</t>
  </si>
  <si>
    <t>event_tutorial</t>
  </si>
  <si>
    <t>event_content</t>
  </si>
  <si>
    <t>하늘색 배경은 앞으로 쓸 것</t>
    <phoneticPr fontId="3" type="noConversion"/>
  </si>
  <si>
    <t>장비 육성</t>
    <phoneticPr fontId="3" type="noConversion"/>
  </si>
  <si>
    <t>장비 육성</t>
  </si>
  <si>
    <t>가방</t>
  </si>
  <si>
    <t>스테이지 이동</t>
  </si>
  <si>
    <t>목록 구성 완료(데이터화 X)</t>
    <phoneticPr fontId="3" type="noConversion"/>
  </si>
  <si>
    <t>3회만</t>
    <phoneticPr fontId="3" type="noConversion"/>
  </si>
  <si>
    <t>냥다래 써야만 완료</t>
    <phoneticPr fontId="3" type="noConversion"/>
  </si>
  <si>
    <t>(1,2,3)</t>
    <phoneticPr fontId="3" type="noConversion"/>
  </si>
  <si>
    <t>필드 던전 클리어 5</t>
    <phoneticPr fontId="3" type="noConversion"/>
  </si>
  <si>
    <t>특수 던전 클리어 5</t>
    <phoneticPr fontId="3" type="noConversion"/>
  </si>
  <si>
    <t>디펜스 던전 3</t>
    <phoneticPr fontId="3" type="noConversion"/>
  </si>
  <si>
    <t>월드 보스 5</t>
    <phoneticPr fontId="3" type="noConversion"/>
  </si>
  <si>
    <t>//주 단위 퀘스트</t>
    <phoneticPr fontId="3" type="noConversion"/>
  </si>
  <si>
    <t>Greeting</t>
  </si>
  <si>
    <t>BossSummon</t>
  </si>
  <si>
    <t>NextStage</t>
  </si>
  <si>
    <t>QuestReward</t>
  </si>
  <si>
    <t>AutoStatus</t>
  </si>
  <si>
    <t>Equipment</t>
  </si>
  <si>
    <t>UseConsumable</t>
  </si>
  <si>
    <t>Skill</t>
  </si>
  <si>
    <t>JobChange</t>
  </si>
  <si>
    <t>Smelt</t>
  </si>
  <si>
    <t>Tier</t>
  </si>
  <si>
    <t>CardEnchant</t>
  </si>
  <si>
    <t xml:space="preserve">CardLevelUp    </t>
  </si>
  <si>
    <t xml:space="preserve">Dungeon        </t>
  </si>
  <si>
    <t xml:space="preserve">CupetSummon    </t>
  </si>
  <si>
    <t xml:space="preserve">CupetEvolution </t>
  </si>
  <si>
    <t xml:space="preserve">Disassemble    </t>
  </si>
  <si>
    <t xml:space="preserve">SecretShop     </t>
  </si>
  <si>
    <t xml:space="preserve">Rebirth        </t>
  </si>
  <si>
    <t>제작(아이템)</t>
  </si>
  <si>
    <t>퀘스트</t>
  </si>
  <si>
    <t>최상급 장비 상자</t>
    <phoneticPr fontId="3" type="noConversion"/>
  </si>
  <si>
    <t>11개</t>
    <phoneticPr fontId="3" type="noConversion"/>
  </si>
  <si>
    <t>-</t>
  </si>
  <si>
    <t>업적_퀘스트_Data</t>
    <phoneticPr fontId="3" type="noConversion"/>
  </si>
  <si>
    <t>가이드_퀘스트_Data</t>
    <phoneticPr fontId="3" type="noConversion"/>
  </si>
  <si>
    <t>일일_퀘스트_Data</t>
    <phoneticPr fontId="3" type="noConversion"/>
  </si>
  <si>
    <t>이벤트_퀘스트_Data</t>
    <phoneticPr fontId="3" type="noConversion"/>
  </si>
  <si>
    <t>길드_퀘스트_Data</t>
    <phoneticPr fontId="3" type="noConversion"/>
  </si>
  <si>
    <t>의뢰_퀘스트_Data</t>
    <phoneticPr fontId="3" type="noConversion"/>
  </si>
  <si>
    <t>확인용</t>
  </si>
  <si>
    <t>설명</t>
  </si>
  <si>
    <t>튜토리얼</t>
  </si>
  <si>
    <t>콘텐츠 해금</t>
  </si>
  <si>
    <t>묶을 UI 그룹</t>
  </si>
  <si>
    <t>진행 순서</t>
  </si>
  <si>
    <t>인사말</t>
  </si>
  <si>
    <t>stage id(잠금 상태 시  최대 도달 스테이지 이동)</t>
  </si>
  <si>
    <t>보스도전</t>
  </si>
  <si>
    <t>다음 스테이지</t>
  </si>
  <si>
    <t>퀘스트 보상 받기</t>
  </si>
  <si>
    <t>영웅</t>
  </si>
  <si>
    <t>상점</t>
  </si>
  <si>
    <t>메인화면</t>
  </si>
  <si>
    <t>카드 레벨업</t>
  </si>
  <si>
    <t xml:space="preserve">Make           </t>
  </si>
  <si>
    <t>"다시하기" 기능 함께 해금</t>
  </si>
  <si>
    <t>[영웅]전승</t>
  </si>
  <si>
    <t>name</t>
    <phoneticPr fontId="3" type="noConversion"/>
  </si>
  <si>
    <t>타입 그룹</t>
    <phoneticPr fontId="3" type="noConversion"/>
  </si>
  <si>
    <t>같은 그룹끼리 묶음</t>
    <phoneticPr fontId="3" type="noConversion"/>
  </si>
  <si>
    <t>순차 진행</t>
    <phoneticPr fontId="3" type="noConversion"/>
  </si>
  <si>
    <t>퀘스트 타입</t>
    <phoneticPr fontId="3" type="noConversion"/>
  </si>
  <si>
    <t>퀘스트 타입과 특정 요구값이 키로 쓰입니다.</t>
    <phoneticPr fontId="3" type="noConversion"/>
  </si>
  <si>
    <t>같은 그룹끼리 목록 생성</t>
    <phoneticPr fontId="3" type="noConversion"/>
  </si>
  <si>
    <t>같은 그룹끼리 리스트에서 묶입니다.</t>
    <phoneticPr fontId="3" type="noConversion"/>
  </si>
  <si>
    <t>키가 달라도 그룹끼리 묶습니다.</t>
    <phoneticPr fontId="3" type="noConversion"/>
  </si>
  <si>
    <t>그룹에서 값이 낮은 순으로 리스트에 표시됩니다.</t>
    <phoneticPr fontId="3" type="noConversion"/>
  </si>
  <si>
    <t>업적 퀘스트(1)</t>
    <phoneticPr fontId="3" type="noConversion"/>
  </si>
  <si>
    <t>일일 퀘스트(3)</t>
    <phoneticPr fontId="3" type="noConversion"/>
  </si>
  <si>
    <t>의뢰 퀘스트(6)</t>
    <phoneticPr fontId="3" type="noConversion"/>
  </si>
  <si>
    <t>길드 퀘스트(5)</t>
    <phoneticPr fontId="3" type="noConversion"/>
  </si>
  <si>
    <t>이벤트 퀘스트(4)</t>
    <phoneticPr fontId="3" type="noConversion"/>
  </si>
  <si>
    <t>네잎클(메인 보상)</t>
    <phoneticPr fontId="3" type="noConversion"/>
  </si>
  <si>
    <t>모조(메인 보상)</t>
    <phoneticPr fontId="3" type="noConversion"/>
  </si>
  <si>
    <t>빛수(메인 보상)</t>
    <phoneticPr fontId="3" type="noConversion"/>
  </si>
  <si>
    <t>조각 상자(메인 보상)</t>
    <phoneticPr fontId="3" type="noConversion"/>
  </si>
  <si>
    <t>부적절</t>
    <phoneticPr fontId="3" type="noConversion"/>
  </si>
  <si>
    <t>대전권 사용 횟수</t>
    <phoneticPr fontId="3" type="noConversion"/>
  </si>
  <si>
    <t>추가 목록</t>
    <phoneticPr fontId="3" type="noConversion"/>
  </si>
  <si>
    <t>튜토리얼 연관</t>
    <phoneticPr fontId="3" type="noConversion"/>
  </si>
  <si>
    <t>X</t>
    <phoneticPr fontId="3" type="noConversion"/>
  </si>
  <si>
    <t>포링 카드</t>
  </si>
  <si>
    <t>등급 변경 모루</t>
  </si>
  <si>
    <t>des_id</t>
  </si>
  <si>
    <t>price</t>
  </si>
  <si>
    <t>weight</t>
  </si>
  <si>
    <t>cooldown</t>
  </si>
  <si>
    <t>skill_rate</t>
  </si>
  <si>
    <t>skill_id</t>
  </si>
  <si>
    <t>class_bit_type</t>
  </si>
  <si>
    <t>element_type</t>
  </si>
  <si>
    <t>atk_min</t>
  </si>
  <si>
    <t>atk_max</t>
  </si>
  <si>
    <t>matk_min</t>
  </si>
  <si>
    <t>matk_max</t>
  </si>
  <si>
    <t>def_min</t>
  </si>
  <si>
    <t>def_max</t>
  </si>
  <si>
    <t>mdef_min</t>
  </si>
  <si>
    <t>mdef_max</t>
  </si>
  <si>
    <t>duration</t>
  </si>
  <si>
    <t>battle_option_type_1</t>
  </si>
  <si>
    <t>value1_b1</t>
  </si>
  <si>
    <t>value2_b1</t>
  </si>
  <si>
    <t>battle_option_type_2</t>
  </si>
  <si>
    <t>value1_b2</t>
  </si>
  <si>
    <t>value2_b2</t>
  </si>
  <si>
    <t>battle_option_type_3</t>
  </si>
  <si>
    <t>value1_b3</t>
  </si>
  <si>
    <t>value2_b3</t>
  </si>
  <si>
    <t>battle_option_type_4</t>
  </si>
  <si>
    <t>value1_b4</t>
  </si>
  <si>
    <t>value2_b4</t>
  </si>
  <si>
    <t>prefab_name</t>
  </si>
  <si>
    <t>낡은 소드</t>
  </si>
  <si>
    <t>낡아서 닳아버린 한손검. 양손검, 양손창, 한손검들의 제작 재료로도 사용된다.</t>
  </si>
  <si>
    <t>Item80001</t>
  </si>
  <si>
    <t>1_G_SwordO</t>
  </si>
  <si>
    <t>숟가락</t>
  </si>
  <si>
    <t>감옥의 죄수들이 탈옥을 위한 구멍을 만드는데 쓰였을 듯 하다.</t>
  </si>
  <si>
    <t>Item80002</t>
  </si>
  <si>
    <t>시미터</t>
  </si>
  <si>
    <t>날이 완만하게 휘어져 쳐내리기에 적합한 곡도. 세이버 제작 재료로도 사용된다.</t>
  </si>
  <si>
    <t>Item80003</t>
  </si>
  <si>
    <t>환두태도</t>
  </si>
  <si>
    <t>칼자루 끝을 둥글게 장식한 검. 프람베르그 제작 재료로도 사용된다.</t>
  </si>
  <si>
    <t>Item80004</t>
  </si>
  <si>
    <t>폴쳔</t>
  </si>
  <si>
    <t>둥그런 날을 가진 폭이 넓은 한손검. 츠루기 제작 재료로도 사용된다.</t>
  </si>
  <si>
    <t>Item80005</t>
  </si>
  <si>
    <t>블레이드</t>
  </si>
  <si>
    <t>두꺼운 날을 갖고 있어 다용도로 편리한 검. 해동검 제작 재료로도 사용된다.</t>
  </si>
  <si>
    <t>Item80006</t>
  </si>
  <si>
    <t>세이버</t>
  </si>
  <si>
    <t>기병들이 사용하던 한손검. 의식적인 면이 강하다. 진홍의 세이버 제작 재료로도 사용된다.</t>
  </si>
  <si>
    <t>Item80007</t>
  </si>
  <si>
    <t>프람베르그</t>
  </si>
  <si>
    <t>검날이 물결무늬를 이루고 있는 아름다운 검. 엣지 제작 재료로도 사용된다.</t>
  </si>
  <si>
    <t>Item80008</t>
  </si>
  <si>
    <t>츠루기</t>
  </si>
  <si>
    <t>무섭도록 새파랗게 날이 서 있는 살상용 검. 네이건 제작 재료로도 사용된다.</t>
  </si>
  <si>
    <t>Item80009</t>
  </si>
  <si>
    <t>해동검</t>
  </si>
  <si>
    <t>먼 동쪽나라에서 만들어져 인격 수련을 위해 사용했다고 알려진 검.</t>
  </si>
  <si>
    <t>Item80010</t>
  </si>
  <si>
    <t>진홍의 세이버</t>
  </si>
  <si>
    <t>검신에 붉은 빛이 감도는 한손검.</t>
  </si>
  <si>
    <t>커틀러스</t>
  </si>
  <si>
    <t>선원들이 사용하던 실용적인 검. 스타더스트 소드 제작 재료로도 사용된다.</t>
  </si>
  <si>
    <t>엣지</t>
  </si>
  <si>
    <t>무섭도록 날카로운 칼날을 가진 한손검.</t>
  </si>
  <si>
    <t>네이건</t>
  </si>
  <si>
    <t>여러 개의 날이 있어 한번 베이면 치명적인 상처를 면하기 어려운 검.</t>
  </si>
  <si>
    <t>스타더스트 소드</t>
  </si>
  <si>
    <t>날 부분을 운석으로 주조하였다는 특수한 검. 밤에는 날 부분이 별처럼 빛난다고 한다.</t>
  </si>
  <si>
    <t>파이어 브랜드</t>
  </si>
  <si>
    <t>불의 힘을 가지고 있는 붉은 칼날의 둔탁해 보이는 검.</t>
  </si>
  <si>
    <t>아이스 팔시온</t>
  </si>
  <si>
    <t>물의 힘을 갖고 있는 파란 칼날의 검.</t>
  </si>
  <si>
    <t>별운검</t>
  </si>
  <si>
    <t>군대의 지휘자가 차고 다녔다고 알려진 길고 큰 장검.</t>
  </si>
  <si>
    <t>엘레멘탈 소드</t>
  </si>
  <si>
    <t>4대 속성의 힘이 깃든 마법검. 4대 속성의 효과가 강화된다.</t>
  </si>
  <si>
    <t>오래된 양산</t>
  </si>
  <si>
    <t>어느 정도의 세월이 흐른건지 알 수 없을 정도로 오래되고 낡은 양산. 마력이 느껴진다.</t>
  </si>
  <si>
    <t>80020_G_SwordO</t>
  </si>
  <si>
    <t>낡은 지팡이</t>
  </si>
  <si>
    <t>낡아서 닳아버린 지팡이. 스태프, 신관의 지팡이 제작 재료로도 사용된다.</t>
  </si>
  <si>
    <t>Item80021</t>
  </si>
  <si>
    <t>1_G_StaffO</t>
  </si>
  <si>
    <t>스태프</t>
  </si>
  <si>
    <t>활동성보다는 위력을 중시한 형태의 약간 긴 지팡이. 오르도 스태프, 릴리즈 오브 위스 제작 재료로도 사용된다.</t>
  </si>
  <si>
    <t>Item80022</t>
  </si>
  <si>
    <t>신관의 지팡이</t>
  </si>
  <si>
    <t>제사를 드리는 제사장과 신관들이 장착했다고 하는 지팡이. 마이트 스태프, 생존의 지팡이 제작 재료로도 사용된다.</t>
  </si>
  <si>
    <t>Item80023</t>
  </si>
  <si>
    <t>오르도 스태프</t>
  </si>
  <si>
    <t>지시봉같이 짧고 간결한 느낌의 지팡이. 진홍의 스태프 제작 재료로도 사용된다.</t>
  </si>
  <si>
    <t>80024_G_StaffO</t>
  </si>
  <si>
    <t>릴리즈 오브 위스</t>
  </si>
  <si>
    <t>크리스털로 만들어져 빛의 반사에 아름답게 빛나는 지팡이. 소울 스태프의 제작 재료로도 사용된다.</t>
  </si>
  <si>
    <t>마이트 스태프</t>
  </si>
  <si>
    <t>사용자의 정신력을 파괴력으로 변환해 주는 지팡이. 리치의 해골지팡이 제작 재료로도 사용된다.</t>
  </si>
  <si>
    <t>생존의 지팡이</t>
  </si>
  <si>
    <t>고행을 하고 있는 수행자들을 위해 만들어진 지팡이.</t>
  </si>
  <si>
    <t>진홍의 스태프</t>
  </si>
  <si>
    <t>붉은 빛이 감도는 지팡이.</t>
  </si>
  <si>
    <t>크로노스</t>
  </si>
  <si>
    <t>시공을 지배하는 용의 비늘로 장식된 지팡이. 크림즌 스태프 제작 재료로도 사용된다.</t>
  </si>
  <si>
    <t>소울 스태프</t>
  </si>
  <si>
    <t>마력을 증폭시켜주는 강력한 효과를 가진 우수한 지팡이. 아쿠아 스태프 제작 재료로도 사용된다.</t>
  </si>
  <si>
    <t>윙 스태프</t>
  </si>
  <si>
    <t>바람의 정령이 깃들어 있는 지팡이. 지니고 있으면 모든 면에서 날렵해진다. 클라우드 스태프의 제작 재료로도 사용된다.</t>
  </si>
  <si>
    <t>리치의 해골지팡이</t>
  </si>
  <si>
    <t>강력한 리치의 해골로 만들어져, 저주의 기운이 끊임없이 쏟아져 나오는 지팡이. 포레스트 스태프 제작 재료로도 사용된다.</t>
  </si>
  <si>
    <t>크림즌 스태프</t>
  </si>
  <si>
    <t>타오르는 불의 힘을 집약시킨 마법지팡이.</t>
  </si>
  <si>
    <t>80033_G_StaffO</t>
  </si>
  <si>
    <t>아쿠아 스태프</t>
  </si>
  <si>
    <t>차디찬 얼음의 힘을 집약시킨 마법지팡이.</t>
  </si>
  <si>
    <t>80034_G_StaffO</t>
  </si>
  <si>
    <t>클라우드 스태프</t>
  </si>
  <si>
    <t>몰아치는 바람의 힘을 집약시킨 마법지팡이.</t>
  </si>
  <si>
    <t>80035_G_StaffO</t>
  </si>
  <si>
    <t>포레스트 스태프</t>
  </si>
  <si>
    <t>웅대한 땅의 힘을 집약시킨 마법지팡이.</t>
  </si>
  <si>
    <t>80036_G_StaffO</t>
  </si>
  <si>
    <t>멘탈 스틱</t>
  </si>
  <si>
    <t>원소의 힘을 사이킥 에너지로 전환하는 지팡이.</t>
  </si>
  <si>
    <t>80037_G_StaffO</t>
  </si>
  <si>
    <t>가시나무 지팡이</t>
  </si>
  <si>
    <t>가시덩굴로 둘러쌓인 지팡이로 주술적 의미가 강하게 담겨있다.</t>
  </si>
  <si>
    <t>80038_G_StaffO</t>
  </si>
  <si>
    <t>간반테인</t>
  </si>
  <si>
    <t>공격한 대상을 침묵시키는 특성을 지닌 지팡이로, 적의 마술을 무력화 시킨다.</t>
  </si>
  <si>
    <t>해바라기 소년</t>
  </si>
  <si>
    <t>대마법사 나조히나가 사용했었다고 알려진 지팡이.</t>
  </si>
  <si>
    <t>80040_G_StaffO</t>
  </si>
  <si>
    <t>낡은 단검</t>
  </si>
  <si>
    <t>낡아서 닳아버린 단검. 표츈 소드, 나이프의 제작 재료로도 사용된다.</t>
  </si>
  <si>
    <t>Item80041</t>
  </si>
  <si>
    <t>1_G_DaggerO</t>
  </si>
  <si>
    <t>포츈 소드</t>
  </si>
  <si>
    <t>사용자로 하여금 행운의 길로 들어서게 한다는 단검. 대거, 그림투스의 제작 재료로도 사용된다.</t>
  </si>
  <si>
    <t>Item80042</t>
  </si>
  <si>
    <t>나이프</t>
  </si>
  <si>
    <t>누구나 손쉽게 사용할 수 있도록 간단하게 만들어진 짧은 단검. 다마스커스, 제니 나이프의 제작 재료로도 사용된다.</t>
  </si>
  <si>
    <t>Item80043</t>
  </si>
  <si>
    <t>대거</t>
  </si>
  <si>
    <t>날이 완만하게 휜 짧은 단도. 진홍의 대거 제작 재료로도 사용된다.</t>
  </si>
  <si>
    <t>Item80044</t>
  </si>
  <si>
    <t>그림투스</t>
  </si>
  <si>
    <t>어떤 괴물의 이빨로 만들어졌다고 알려진 단검. 컴뱃 나이프의 제작 재료로도 사용된다.</t>
  </si>
  <si>
    <t>다마스커스</t>
  </si>
  <si>
    <t>특수한 제조법으로 만들어진 단검. 바제랄드의 제작 재료로도 사용된다.</t>
  </si>
  <si>
    <t>제니 나이프</t>
  </si>
  <si>
    <t>왠지 부자가 될 수 있을 것만 같은 느낌을 주는 칼날을 가진 단검.</t>
  </si>
  <si>
    <t>80044_G_DaggerO</t>
  </si>
  <si>
    <t>진홍의 대거</t>
  </si>
  <si>
    <t>검신에 붉은 빛이 감도는 단검.</t>
  </si>
  <si>
    <t>컴뱃 나이프</t>
  </si>
  <si>
    <t>대인전투용으로써 다양한 공격패턴을 취할 수 있게끔 만들어진 살상용 단검. 저주받은 단검 제작 재료로도 사용된다.</t>
  </si>
  <si>
    <t>메스</t>
  </si>
  <si>
    <t>작고 가벼우며 칼날이 매우 예리한 칼. 포이즌 나이프의 제작 재료로도 사용된다.</t>
  </si>
  <si>
    <t>Item80050</t>
  </si>
  <si>
    <t>송곳</t>
  </si>
  <si>
    <t>가늘면서도 놀랍도록 뾰족한 무기. 추적자의 단검 제작 재료로도 사용된다.</t>
  </si>
  <si>
    <t>Item80051</t>
  </si>
  <si>
    <t>바제랄드</t>
  </si>
  <si>
    <t>매우 화려한 문양이 장식되어져 있는 단검.</t>
  </si>
  <si>
    <t>저주받은 단검</t>
  </si>
  <si>
    <t>찔린 상대의 상처를 파고 들어가 상대에게 저주를 걸어버리는 단검.</t>
  </si>
  <si>
    <t>포이즌 나이프</t>
  </si>
  <si>
    <t>보라색으로 섬뜩하게 빛나는 보는 이로 하여금 왠지 두려워지게 하는 단검.</t>
  </si>
  <si>
    <t>추적자의 단검</t>
  </si>
  <si>
    <t>돌진기에 특화된 단검. 추적자용으로 특수 제작되었다.</t>
  </si>
  <si>
    <t>월광검</t>
  </si>
  <si>
    <t>달의 정기를 받아 만들어진 검으로 사용자의 정신력을 보충해준다. 월광검 제작 재료로도 사용된다.</t>
  </si>
  <si>
    <t>블랙윙</t>
  </si>
  <si>
    <t>로그 길드에서 제작한 검은 톱니 모양의 단검.</t>
  </si>
  <si>
    <t>80057_G_DaggerO</t>
  </si>
  <si>
    <t>크리스나가</t>
  </si>
  <si>
    <t>뛰어난 마력이 잠재되어 있는 단검.</t>
  </si>
  <si>
    <t>80058_G_DaggerO</t>
  </si>
  <si>
    <t>퀸의 다리</t>
  </si>
  <si>
    <t>강력한 시간 왜곡의 힘이 남아 있는 어느 생물의 날카로운 다리 일부분.</t>
  </si>
  <si>
    <t>줄리엣 디 레이첼</t>
  </si>
  <si>
    <t>암살자 청은이 사용했다고 알려진 무기. 다시 만날 수 없는 연인의 이름을 붙였다고 한다.</t>
  </si>
  <si>
    <t>낡은 활</t>
  </si>
  <si>
    <t>낡아서 닳아버린 활. 보우, 도둑의 활 제작 재료로도 사용된다.</t>
  </si>
  <si>
    <t>Item80061</t>
  </si>
  <si>
    <t>1_G_BowT</t>
  </si>
  <si>
    <t>보우</t>
  </si>
  <si>
    <t>사용이 간편한 작은 활. 헌터 보우, 컴포지트 보우 제작 재료로도 사용된다.</t>
  </si>
  <si>
    <t>Item80062</t>
  </si>
  <si>
    <t>도둑의 활</t>
  </si>
  <si>
    <t>우수한 사정거리를 갖고 적을 농락할 수 있는 활. 팔켄 블리츠, 루드라의 활 제작 재료로도 사용된다.</t>
  </si>
  <si>
    <t>헌터 보우</t>
  </si>
  <si>
    <t>정밀한 사격이 가능한 사냥꾼들이 주로 사용했다는 활. 진홍의 보우 제작 재료로도 사용된다.</t>
  </si>
  <si>
    <t>80064_G_BowT</t>
  </si>
  <si>
    <t>팔켄 블리츠</t>
  </si>
  <si>
    <t>비상하는 매의 모습을 닮은 붉은 활. 유려하고 아름답다. 스킬 사용에 특화되어 있다.</t>
  </si>
  <si>
    <t>컴포지트 보우</t>
  </si>
  <si>
    <t>여러 가지 재료를 섞어서 만든 복합 활. 질풍의 활 제작 재료로도 사용된다.</t>
  </si>
  <si>
    <t>루드라의 활</t>
  </si>
  <si>
    <t>성스러운 기운을 담고 있는 신의 활로 사용자의 숨겨진 능력을 끌어낸다.</t>
  </si>
  <si>
    <t>진홍의 보우</t>
  </si>
  <si>
    <t>붉은 빛이 감도는 활.</t>
  </si>
  <si>
    <t>불타는 활</t>
  </si>
  <si>
    <t>뜨럽게 불타오르는 듯한 모양의 활. 매우 뜨거워 보여 손에 쥘 수 없을 것 같다. 자경단 보우 제작 재료로도 사용된다.</t>
  </si>
  <si>
    <t>냉각의 활</t>
  </si>
  <si>
    <t>차갑게 얼어붙은 활. 과연 제대로 당겨질지 의문이다. 미스틱 보우 제작 재료로도 사용된다.</t>
  </si>
  <si>
    <t>질풍의 활</t>
  </si>
  <si>
    <t>날아갈 듯 가벼워 보이는 활. 회오리라도 일으킬 것 같다. 음유시인의 활 제작 재료로도 사용된다.</t>
  </si>
  <si>
    <t>대지의 활</t>
  </si>
  <si>
    <t>자연이 만들어 놓은 듯 자연스러워 보이는 활. 커즈드 라이어 제작 재료로도 사용된다.</t>
  </si>
  <si>
    <t>자경단 보우</t>
  </si>
  <si>
    <t>과거 범죄자들을 막기 위해 활동하던 자경단의 활.</t>
  </si>
  <si>
    <t>미스틱 보우</t>
  </si>
  <si>
    <t>신비한 힘이 깃든 작은 활.</t>
  </si>
  <si>
    <t>음유시인의 활</t>
  </si>
  <si>
    <t>음유시인들이 악기를 개조하여 만들었다는 활. 곡선과 외양이 아릅답다.</t>
  </si>
  <si>
    <t>커즈드 라이어</t>
  </si>
  <si>
    <t>먼 옛날 동방의 한 소국에서 영웅을 쏘아 죽였다는 전설이 전해져 오는 저주 받은 활.</t>
  </si>
  <si>
    <t>왕가의 활</t>
  </si>
  <si>
    <t>지금은 잊혀진 왕가에서 전해져온 고대 영웅의 활</t>
  </si>
  <si>
    <t>엘븐 보우</t>
  </si>
  <si>
    <t>고대 숲을 지키는 종족의 무기를 본떠 만들어진 활.</t>
  </si>
  <si>
    <t>거궁</t>
  </si>
  <si>
    <t>크고 무겁기 때문에 연사에는 적합하지 않지만 위력이 뛰어난 활.</t>
  </si>
  <si>
    <t>폭풍의 활</t>
  </si>
  <si>
    <t>폭풍을 형상화 시킨 활.</t>
  </si>
  <si>
    <t>슬레이어</t>
  </si>
  <si>
    <t>적을 제압하는데 탁월한 효과를 가진 양손검. 투핸드 소드 제작 재료로도 사용된다.</t>
  </si>
  <si>
    <t>카타나</t>
  </si>
  <si>
    <t>잘 만들어 날이 살아있는 양손검. 무라마사 제작 재료로도 사용된다.</t>
  </si>
  <si>
    <t>Item80082</t>
  </si>
  <si>
    <t>투핸드소드</t>
  </si>
  <si>
    <t>무게와 휘두르는 속도로 적을 제압하는 대형 양손검. 진홍의 투핸드소드 제작 재료로도 사용된다.</t>
  </si>
  <si>
    <t>1_G_SwordT</t>
  </si>
  <si>
    <t>무라마사</t>
  </si>
  <si>
    <t>동방의 어느 명성 높은 도공의 이름을 딴 검. 요도라 불리기도 한다. 카츠발게르 제작 재료로도 사용된다.</t>
  </si>
  <si>
    <t>진홍의 투핸드소드</t>
  </si>
  <si>
    <t>검신에 붉은 빛이 감도는 양손검.</t>
  </si>
  <si>
    <t>카츠발게르</t>
  </si>
  <si>
    <t>싸움용 이라는 뜻을 가지고 있는 검. 알카 브링거 제작 재료로도 사용된다.</t>
  </si>
  <si>
    <t>죽음의 인도자</t>
  </si>
  <si>
    <t>모든 존재의 파멸만을 위해 존재하는 저주받은 무기. 태구련 제작 재료로도 사용된다.</t>
  </si>
  <si>
    <t>Item80087</t>
  </si>
  <si>
    <t>알카 브링거</t>
  </si>
  <si>
    <t>주황 빛이 도는 폭이 넓은 양손검.</t>
  </si>
  <si>
    <t>태구련</t>
  </si>
  <si>
    <t>동방에서 전해진 어느 용감한 장군의 검이라고 한다.</t>
  </si>
  <si>
    <t>동방의 보검</t>
  </si>
  <si>
    <t>어느 동방에서 사악한 영혼까지 베어버린다고 전해져 내려오는 고대의 보검.</t>
  </si>
  <si>
    <t>바이올렛 피어</t>
  </si>
  <si>
    <t>두 자루의 검을 합쳐 하나로 만든 보라색의 거대 양손검.</t>
  </si>
  <si>
    <t>린디합</t>
  </si>
  <si>
    <t>광전사 리엘이 사용했다고 알려진 검. 그가 적을 베어 넘기는 속도는 광속이었다고 한다.</t>
  </si>
  <si>
    <t>꼬챙이</t>
  </si>
  <si>
    <t>길고 가느다란 날을 가진 쇠막대. 랜스 제작 재료로도 사용된다.</t>
  </si>
  <si>
    <t>스피어</t>
  </si>
  <si>
    <t>범용적인 모습을 가진 양손창. 헌팅 스피어 제작 재료로도 사용된다.</t>
  </si>
  <si>
    <t>Item80094</t>
  </si>
  <si>
    <t>랜스</t>
  </si>
  <si>
    <t>마상돌격용으로 사용되어지는 긴 창. 진홍의 랜스 제작 재료로도 사용된다.</t>
  </si>
  <si>
    <t>Item80095</t>
  </si>
  <si>
    <t>헌팅 스피어</t>
  </si>
  <si>
    <t>사냥을 목적으로 만들어진 창으로 찌르기 보다는 무게로 눌러 타격을 입히는 창. 브류나크 제작 재료로도 사용된다.</t>
  </si>
  <si>
    <t>Item80096</t>
  </si>
  <si>
    <t>진홍의 랜스</t>
  </si>
  <si>
    <t>창신에 붉은 빛이 감도는 양손창.</t>
  </si>
  <si>
    <t>브류나크</t>
  </si>
  <si>
    <t>성스러운 빛의 창. 여러 갈퀴의 날은 목표를 향해 각기 따로 뻗어 나간다고 한다. 폴 액스 제작 재료로도 사용된다.</t>
  </si>
  <si>
    <t>제퓨로스</t>
  </si>
  <si>
    <t>휘어진 창날에 번개를 연상시키는 창으로 베기와 찌르기가 동시에 가능한 창. 헬파이어 제작 재료로도 사용된다.</t>
  </si>
  <si>
    <t>폴 액스</t>
  </si>
  <si>
    <t>대형 창으로 긴 몸체에 창과 더불어 낫과 같은 병기도 달아 다양한 공격패턴을 가진 창.</t>
  </si>
  <si>
    <t>헬파이어</t>
  </si>
  <si>
    <t>이름 그대로 지옥의 불길과도 같은 뜨거움을 창날에 간직하고 있는 창.</t>
  </si>
  <si>
    <t>독으로 벼린 창</t>
  </si>
  <si>
    <t>강력한 공격력을 자랑하지만 다루는자에게도 그만한 대가가 따르게 되어있다.</t>
  </si>
  <si>
    <t>롱혼</t>
  </si>
  <si>
    <t>성스러운 일각수의 뿔로 만들어진 창. 그 뾰족함에 찔리면 피가 멈추지 않는다고 한다.</t>
  </si>
  <si>
    <t>임페리얼 스피어</t>
  </si>
  <si>
    <t>룬 왕국의 문양이 새겨진 아름다운 창.</t>
  </si>
  <si>
    <t>무한의 세이버</t>
  </si>
  <si>
    <t>기묘한 힘을 지니고 있는 한손검. 사념의 세이버 제작 재료로도 사용된다.</t>
  </si>
  <si>
    <t>무한의 스태프</t>
  </si>
  <si>
    <t>기묘한 힘을 지니고 있는 지팡이. 사념의 스태프 제작 재료로도 사용된다.</t>
  </si>
  <si>
    <t>Item80106</t>
  </si>
  <si>
    <t>무한의 대거</t>
  </si>
  <si>
    <t>기묘한 힘을 지니고 있는 단검. 사념의 대거 제작 재료로도 사용된다.</t>
  </si>
  <si>
    <t>Item80107</t>
  </si>
  <si>
    <t>무한의 보우</t>
  </si>
  <si>
    <t>기묘한 힘을 지니고 있는 활. 사념의 보우 제작 재료로도 사용된다.</t>
  </si>
  <si>
    <t>Item80108</t>
  </si>
  <si>
    <t>무한의 투핸드소드</t>
  </si>
  <si>
    <t>기묘한 힘을 지니고 있는 양손검. 사념의 투핸드소드 제작 재료로도 사용된다.</t>
  </si>
  <si>
    <t>Item80109</t>
  </si>
  <si>
    <t>무한의 랜스</t>
  </si>
  <si>
    <t>기묘한 힘을 지니고 있는 양손창. 사념의 랜스 제작 재료로도 사용된다.</t>
  </si>
  <si>
    <t>Item80110</t>
  </si>
  <si>
    <t>사념의 세이버</t>
  </si>
  <si>
    <t>사념이 깃들어 있는 한손검.</t>
  </si>
  <si>
    <t>Item80111</t>
  </si>
  <si>
    <t>사념의 스태프</t>
  </si>
  <si>
    <t>사념이 깃들어 있는 지팡이.</t>
  </si>
  <si>
    <t>Item80112</t>
  </si>
  <si>
    <t>사념의 대거</t>
  </si>
  <si>
    <t>사념이 깃들어 있는 단검.</t>
  </si>
  <si>
    <t>Item80113</t>
  </si>
  <si>
    <t>사념의 보우</t>
  </si>
  <si>
    <t>사념이 깃들어 있는 활.</t>
  </si>
  <si>
    <t>Item80114</t>
  </si>
  <si>
    <t>사념의 투핸드소드</t>
  </si>
  <si>
    <t>사념이 깃들어 있는 양손검.</t>
  </si>
  <si>
    <t>Item80115</t>
  </si>
  <si>
    <t>사념의 랜스</t>
  </si>
  <si>
    <t>사념이 깃들어 있는 양손창.</t>
  </si>
  <si>
    <t>Item80116</t>
  </si>
  <si>
    <t>Item80501</t>
  </si>
  <si>
    <t>낡은 메일</t>
  </si>
  <si>
    <t>낡아서 닳아버린 메일. 본 플레이트, 우든 메일의 제작 재료로도 사용된다.</t>
  </si>
  <si>
    <t>낡은 로브</t>
  </si>
  <si>
    <t>낡아서 닳아버린 로브. 실크 로브, 씨프 클로스 제작 재료로도 사용된다.</t>
  </si>
  <si>
    <t>Item80502</t>
  </si>
  <si>
    <t>본 플레이트</t>
  </si>
  <si>
    <t>날카로운 뼈로 둘러쌓여 있는 약간 어두워 보이는 플레이트. 게브네이의 갑옷 제작 재료로도 사용된다.</t>
  </si>
  <si>
    <t>Item80503</t>
  </si>
  <si>
    <t>실크 로브</t>
  </si>
  <si>
    <t>실크라는 이름의 천을 사용하여 가공한 값비싼 옷으로 마법력을 제공한다. 첨의의 로브 제작 재료로도 사용된다.</t>
  </si>
  <si>
    <t>Item80504</t>
  </si>
  <si>
    <t>씨프 클로스</t>
  </si>
  <si>
    <t>입은듯 안입은듯 매우 가벼워 몸놀림이 가벼워질 것만 같은 옷. 오를레앙의 제복 제작 재료로도 사용된다.</t>
  </si>
  <si>
    <t>Item80505</t>
  </si>
  <si>
    <t>우든 메일</t>
  </si>
  <si>
    <t>나무로 만들어진 갑옷으로 가벼워 널리 이용되는 보편적인 갑옷. 어드벤처러 슈트의 제작 재료로도 사용된다.</t>
  </si>
  <si>
    <t>Item80506</t>
  </si>
  <si>
    <t>게브네이의 갑옷</t>
  </si>
  <si>
    <t>대장장이인 게브네이가 마시던 불로 불사의 에일이 묻은 갑옷. 힘의 갑옷, 마력의 갑옷 제작 재료로도 사용된다.</t>
  </si>
  <si>
    <t>Item80507</t>
  </si>
  <si>
    <t>첨의의 로브</t>
  </si>
  <si>
    <t>고위층 관료들의 지위를 나타내기 위해 만들어진 옷. 협의의 로브, 독설의 로브 제작 재료로도 사용된다.</t>
  </si>
  <si>
    <t>Item80508</t>
  </si>
  <si>
    <t>오를레앙의 제복</t>
  </si>
  <si>
    <t>지독할 결벽증이 있던 궁정요리사가 입었다는 제복. 안티 매직 슈트, 게펜 매직 로브 제작 재료로도 사용된다.</t>
  </si>
  <si>
    <t>Item80509</t>
  </si>
  <si>
    <t>어드벤처러 슈트</t>
  </si>
  <si>
    <t>여행자들을 위해 만들어진 전천후 만능 옷. 스나이핑 슈트, 오딘의 축복 제작 재료로도 사용된다.</t>
  </si>
  <si>
    <t>Item80510</t>
  </si>
  <si>
    <t>힘의 갑옷</t>
  </si>
  <si>
    <t>강력한 힘이 내재되어 있는 붉은 갑옷. 페오즈의 플레이트 제작 재료로도 사용된다.</t>
  </si>
  <si>
    <t>Item80511</t>
  </si>
  <si>
    <t>마력의 갑옷</t>
  </si>
  <si>
    <t>강인한 마력이 잠재된 푸른 갑옷. 우르의 플레이트 제작 재료로도 사용된다.</t>
  </si>
  <si>
    <t>Item80512</t>
  </si>
  <si>
    <t>협의의 로브</t>
  </si>
  <si>
    <t>기품이 느껴지는 로브. 고위층 관료들이 착욜할 법 하다. 대행자의 로브 제작 재료로도 사용된다.</t>
  </si>
  <si>
    <t>Item80513</t>
  </si>
  <si>
    <t>독설의 로브</t>
  </si>
  <si>
    <t xml:space="preserve">영혼까지 심각한 타격을 입히는 대화가 가능한 사람들의 옷. </t>
  </si>
  <si>
    <t>Item80514</t>
  </si>
  <si>
    <t>안티 매직 슈트</t>
  </si>
  <si>
    <t>게펜에서 지속적인 연구를 통해 만들어진 슈트이다. 사바흐의 클로스 제작 재료로도 사용된다.</t>
  </si>
  <si>
    <t>Item80515</t>
  </si>
  <si>
    <t>게펜 매직 로브</t>
  </si>
  <si>
    <t>집중력을 향상시켜주는 능력을 가진 로브. 나브의 클로스 제작 재료로도 사용된다.</t>
  </si>
  <si>
    <t>Item80516</t>
  </si>
  <si>
    <t>스나이핑 슈트</t>
  </si>
  <si>
    <t>활을 더욱 자유자재로 사용하게끔 도와주는 슈트. 흰날개의 슈트 제작 재료로도 사용된다.</t>
  </si>
  <si>
    <t>Item80517</t>
  </si>
  <si>
    <t>오딘의 축복</t>
  </si>
  <si>
    <t>최고신 오딘의 축복이 깃든 갑옷. 숨겨진 힘을 지니고 있다. 검은날개의 슈트 제작 재료로도 사용된다.</t>
  </si>
  <si>
    <t>Item80518</t>
  </si>
  <si>
    <t>스프린트 메일</t>
  </si>
  <si>
    <t>전력 질주를 할 수 있도록 날쌘 움직임을 보여주는 갑옷.</t>
  </si>
  <si>
    <t>Item80519</t>
  </si>
  <si>
    <t>발키리의 갑옷</t>
  </si>
  <si>
    <t>오딘을 섬기는 싸움의 처녀의 갑옷으로 그녀들이 입었을 때 백색으로 빛을 발하기도 한다.</t>
  </si>
  <si>
    <t>Item80520</t>
  </si>
  <si>
    <t>페오즈의 플레이트</t>
  </si>
  <si>
    <t>페오즈의 룬을 정제하여 만든 플레이트.</t>
  </si>
  <si>
    <t>Item80521</t>
  </si>
  <si>
    <t>우르의 플레이트</t>
  </si>
  <si>
    <t>우르의 룬을 정제하여 만든 플레이트.</t>
  </si>
  <si>
    <t>Item80522</t>
  </si>
  <si>
    <t>대행자의 로브</t>
  </si>
  <si>
    <t>니드호그의 이름을 빌린 자에게서 떨어져 나온 조각을 가공해 만든 로브. 강한 힘이 깃들어있는 듯 하다.</t>
  </si>
  <si>
    <t>Item80523</t>
  </si>
  <si>
    <t>원소의 로브</t>
  </si>
  <si>
    <t>로브에 깃든 원소들이 착용자에게 힘을 빌려준다고 전해지는 옷.</t>
  </si>
  <si>
    <t>Item80524</t>
  </si>
  <si>
    <t>사바흐의 클로스</t>
  </si>
  <si>
    <t>오래전 어둠의 세계에서 유명했던 자의 유물이라고 한다.</t>
  </si>
  <si>
    <t>Item80525</t>
  </si>
  <si>
    <t>나브의 클로스</t>
  </si>
  <si>
    <t>과거 이도류로 유명했던 자의 유물이라고 한다.</t>
  </si>
  <si>
    <t>Item80526</t>
  </si>
  <si>
    <t>흰날개의 슈트</t>
  </si>
  <si>
    <t>과거 희대의 명궁들이 많이 배출되었다고 하는 이카루스 길드의 유물.</t>
  </si>
  <si>
    <t>Item80527</t>
  </si>
  <si>
    <t>검은날개의 슈트</t>
  </si>
  <si>
    <t>집중력과 정신력을 맑게 유지시켜주도록 특화된 검은날개 마크의 유물</t>
  </si>
  <si>
    <t>Item80528</t>
  </si>
  <si>
    <t>엑셀리온 슈트</t>
  </si>
  <si>
    <t>폐허가 돼버린 연구동의 소실된 기술로 만들어진 파워슈트.</t>
  </si>
  <si>
    <t>Item80529</t>
  </si>
  <si>
    <t>혼돈의 갑옷</t>
  </si>
  <si>
    <t>솟아 넘치는 힘과 강인한 마력이 함께 내재되어 있는 검은 갑옷.</t>
  </si>
  <si>
    <t>Item80530</t>
  </si>
  <si>
    <t>비공정 갑옷</t>
  </si>
  <si>
    <t>비공정을 타고 오가는 여행자가 사용하던 갑옷. 펠록의 갑옷 제작 재료로도 사용된다.</t>
  </si>
  <si>
    <t>펠록의 갑옷</t>
  </si>
  <si>
    <t>비공정 선장 펠록의 소지품. 비공정 습격 사건을 해결하고 얻는 전리품이다.</t>
  </si>
  <si>
    <t>Item81001</t>
  </si>
  <si>
    <t>낡은 헬름</t>
  </si>
  <si>
    <t>낡아서 닳아버린 헬름. 뿔투구 헬름, 해적 두건 제작 재료로도 사용된다.</t>
  </si>
  <si>
    <t>낡은 서클릿</t>
  </si>
  <si>
    <t>낡아서 닳아버린 서클릿. 마법 모자, 헌팅캡 제작 재료로도 사용된다.</t>
  </si>
  <si>
    <t>Item81002</t>
  </si>
  <si>
    <t>뿔투구 헬름</t>
  </si>
  <si>
    <t>뿔이 달려있는 단단한 투구. 위대한 전사만이 착용할 수 있다. 게브네이의 투구 제작 재료로도 사용된다.</t>
  </si>
  <si>
    <t>Item81003</t>
  </si>
  <si>
    <t>마법 모자</t>
  </si>
  <si>
    <t>재능있는 마법사라면 누구나 탐을 낸다는 모자. 티아라 제작 재료로도 사용된다.</t>
  </si>
  <si>
    <t>Item81004</t>
  </si>
  <si>
    <t>해적 두건</t>
  </si>
  <si>
    <t>바다의 해적들의 상징힌 해골이 그려져 있는 두건. 웨스턴 그레이스 제작 재료로도 사용된다.</t>
  </si>
  <si>
    <t>Item81005</t>
  </si>
  <si>
    <t>헌팅캡</t>
  </si>
  <si>
    <t>사냥과 멋을 아는 이들만 사용한다고 알려진 모자. 로드 서클릿 제작 재료로도 사용된다.</t>
  </si>
  <si>
    <t>Item81006</t>
  </si>
  <si>
    <t>게브네이의 투구</t>
  </si>
  <si>
    <t>무기를 주로 만들었던 게브네이의 몇 안되는 방어구 중 하나. 모리아네의 헬름, 본 헤드 제작 재료로도 사용된다.</t>
  </si>
  <si>
    <t>Item81007</t>
  </si>
  <si>
    <t>티아라</t>
  </si>
  <si>
    <t>마법적인 청명함이 머리를 감싸와 머리가 맑아진다는 머리장식. 실버 티아라, 골드 티아라 제작 재료로도 사용된다.</t>
  </si>
  <si>
    <t>Item81008</t>
  </si>
  <si>
    <t>웨스턴 그레이스</t>
  </si>
  <si>
    <t>서부의 풍미를 그대로 살린 카우보이 풍의 모자. 커세어, 메긴캡 제작 재료로도 사용된다.</t>
  </si>
  <si>
    <t>Item81009</t>
  </si>
  <si>
    <t>로드 서클릿</t>
  </si>
  <si>
    <t>한 일족의 지도자급이나 쓰고 다닐 수 있음직한 서클릿. 울캡, 프리카의 서클릿 제작 재료로도 사용된다.</t>
  </si>
  <si>
    <t>Item81010</t>
  </si>
  <si>
    <t>모리아네의 헬름</t>
  </si>
  <si>
    <t>전장의 여신들중 우두머리라고 할 수 있는 증표가 되는 투구. 룬 서클릿 제작 재료로도 사용된다.</t>
  </si>
  <si>
    <t>Item81011</t>
  </si>
  <si>
    <t>본 헤드</t>
  </si>
  <si>
    <t>용의 뼈로 만든 머리 방어구. 너무 단단해서 쉽게 부서지지 않는다. 수호의 관 제작 재료로도 사용된다.</t>
  </si>
  <si>
    <t>Item81012</t>
  </si>
  <si>
    <t>실버 티아라</t>
  </si>
  <si>
    <t>은은하게 빛나는 은빛이 돋보이는 머리장식으로 중앙의 별이 포인트. 마력의 돌 모자 제작 재료로도 사용된다.</t>
  </si>
  <si>
    <t>Item81013</t>
  </si>
  <si>
    <t>골드 티아라</t>
  </si>
  <si>
    <t>화려하게 빛나는 금빛이 돋보이는 머리장식으로 중앙의 별이 포인트. 바람의 속삭임 제작 재료로도 사용된다.</t>
  </si>
  <si>
    <t>Item81014</t>
  </si>
  <si>
    <t>커세어</t>
  </si>
  <si>
    <t>해적 선장이 쓰는 커다란 모자. 뼈의 서클릿 제작 재료로도 사용된다.</t>
  </si>
  <si>
    <t>Item81015</t>
  </si>
  <si>
    <t>메긴캡</t>
  </si>
  <si>
    <t>토르의 아들 마그니가 쓰던 모자. 그림자 공작 제작 재료로도 사용된다.</t>
  </si>
  <si>
    <t>Item81016</t>
  </si>
  <si>
    <t>울캡</t>
  </si>
  <si>
    <t>수렵의 신 울르가 쓰던 사냥용 양털모자. 얼룩무늬 토끼후드 제작 재료로도 사용된다.</t>
  </si>
  <si>
    <t>Item81017</t>
  </si>
  <si>
    <t>프리카의 서클릿</t>
  </si>
  <si>
    <t>발두르의 어머니 여신 프리그의 축복을 받은 서클릿. 빈사의 백조 제작 재료로도 사용된다.</t>
  </si>
  <si>
    <t>Item81018</t>
  </si>
  <si>
    <t>여우 가면</t>
  </si>
  <si>
    <t>모 암살부대가 신분을 숨기기 위해 어굴에 착용한다고 알려진 가면.</t>
  </si>
  <si>
    <t>Item81019</t>
  </si>
  <si>
    <t>발키리의 투구</t>
  </si>
  <si>
    <t>오딘을 섬기는 싸움의 처녀의 투구. 펼쳐진 날개를 상징하는 듯한 화려한 장식이 돋보인다.</t>
  </si>
  <si>
    <t>Item81020</t>
  </si>
  <si>
    <t>룬 서클릿</t>
  </si>
  <si>
    <t>룬 나이트의 복식에 맞추어 세공된 룬 마력을 지닌 서클릿.</t>
  </si>
  <si>
    <t>Item81021</t>
  </si>
  <si>
    <t>수호의 관</t>
  </si>
  <si>
    <t>지키는 일이 사명이었던 자들에게 수여된 관.</t>
  </si>
  <si>
    <t>Item81022</t>
  </si>
  <si>
    <t>마력의 돌 모자</t>
  </si>
  <si>
    <t>강력한 마력이 보존된 이계의 광물로 장식된 모자.</t>
  </si>
  <si>
    <t>Item81023</t>
  </si>
  <si>
    <t>바람의 속삭임</t>
  </si>
  <si>
    <t>정령의 힘이 깃든 깃을 모아 만든 제례용 모자.</t>
  </si>
  <si>
    <t>Item81024</t>
  </si>
  <si>
    <t>뼈의 서클릿</t>
  </si>
  <si>
    <t>무언가의 뼈를 세공하여 만들어진 음산한 서클릿.</t>
  </si>
  <si>
    <t>Item81025</t>
  </si>
  <si>
    <t>그림자 공작</t>
  </si>
  <si>
    <t>그림자 공방에서 제작된 미니 크라운으로 디자이너 둠크의 회심작.</t>
  </si>
  <si>
    <t>Item81026</t>
  </si>
  <si>
    <t>얼룩무늬 토끼후드</t>
  </si>
  <si>
    <t>위장색으로 덮인 토끼 귀 모양 후드.</t>
  </si>
  <si>
    <t>Item81027</t>
  </si>
  <si>
    <t>빈사의 백조</t>
  </si>
  <si>
    <t>발레의 여주인공을 위한 아름다운 깃털 머리장식.</t>
  </si>
  <si>
    <t>Item81028</t>
  </si>
  <si>
    <t>고대의 금장식</t>
  </si>
  <si>
    <t>고대 마력이 깃든 화려한 금장식.</t>
  </si>
  <si>
    <t>Item81029</t>
  </si>
  <si>
    <t>거신뱀의 숨결</t>
  </si>
  <si>
    <t>거신뱀이 뿜고 있는 불을 형상화한 모형. 끼고 있는 것만으로도 거신뱀이 된 느낌이 든다.</t>
  </si>
  <si>
    <t>Item81030</t>
  </si>
  <si>
    <t>비공정 모자</t>
  </si>
  <si>
    <t>비공정을 타고 오가는 여행자가 사용하던 모자. 펠록의 갑옷 제작 재료로도 사용된다.</t>
  </si>
  <si>
    <t>펠록의 모자</t>
  </si>
  <si>
    <t>낡은 망토</t>
  </si>
  <si>
    <t>낡아서 닳아버린 망토. 황야의 망토 제작 재료로도 사용된다.</t>
  </si>
  <si>
    <t>Item81501</t>
  </si>
  <si>
    <t>황야의 망토</t>
  </si>
  <si>
    <t>황야의 방랑자들이 입던 망토. 옛 영주의 망토, 생존의 망토 제작 재료로도 사용된다.</t>
  </si>
  <si>
    <t>Item81502</t>
  </si>
  <si>
    <t>옛 영주의 망토</t>
  </si>
  <si>
    <t>옜날 한 고을의 유명한 영주가 입고 다녔던 망토. 모리아네의 망토, 매의 날개옷 제작 재료로도 사용된다.</t>
  </si>
  <si>
    <t>Item81503</t>
  </si>
  <si>
    <t>생존의 망토</t>
  </si>
  <si>
    <t>어떤 상황에서도 생존할 수 있는 가능성을 높여주는 망토. 미스릴 마법 망토, 울프헤딘 제작 재료로도 사용된다.</t>
  </si>
  <si>
    <t>Item81504</t>
  </si>
  <si>
    <t>모리아네의 망토</t>
  </si>
  <si>
    <t>잿빛 까마귀의 화신 모리아네의 권능이 깃든 망토. 페오즈의 망토, 우르의 망토 제작 재료로도 사용된다.</t>
  </si>
  <si>
    <t>Item81505</t>
  </si>
  <si>
    <t>미스릴 마법망토</t>
  </si>
  <si>
    <t>마법 보호의 주문이 걸려있는 신비로운 망토. 대행자의 껍질조각, 원소의 망토 제작 재료로도 사용된다.</t>
  </si>
  <si>
    <t>Item81506</t>
  </si>
  <si>
    <t>울프헤딘</t>
  </si>
  <si>
    <t>보호의 주문이 걸려있는 신비의 망토. 사바흐의 후드, 나브의 후드 제작 재료로도 사용된다.</t>
  </si>
  <si>
    <t>Item81507</t>
  </si>
  <si>
    <t>매의 날개옷</t>
  </si>
  <si>
    <t>뇨르드의 딸 프레이야가 로키에게 빌려주곤 했던 머플러. 흰날개의 망토, 검은날개의 망토 제작 재료로도 사용된다.</t>
  </si>
  <si>
    <t>Item81508</t>
  </si>
  <si>
    <t>발리의 망토</t>
  </si>
  <si>
    <t>오딘의 아들중 하나인 발리가 쓰던 망토.</t>
  </si>
  <si>
    <t>Item81509</t>
  </si>
  <si>
    <t>발키리의 망토</t>
  </si>
  <si>
    <t>오딘을 섬기는 싸움의 처녀의 망토로 화려하며 가볍다.</t>
  </si>
  <si>
    <t>Item81510</t>
  </si>
  <si>
    <t>페오즈의 망토</t>
  </si>
  <si>
    <t>페오즈의 룬을 정제하여 만든 망토.</t>
  </si>
  <si>
    <t>Item81511</t>
  </si>
  <si>
    <t>우르의 망토</t>
  </si>
  <si>
    <t>우르의 룬을 정제하여 만든 망토.</t>
  </si>
  <si>
    <t>Item81512</t>
  </si>
  <si>
    <t>대행자의 껍질조각</t>
  </si>
  <si>
    <t>니드호그의 이름을 빌린자에게서 떨어져 나온 껍질을 가공하여 만든 망토.</t>
  </si>
  <si>
    <t>Item81513</t>
  </si>
  <si>
    <t>원소의 망토</t>
  </si>
  <si>
    <t>원소의 힘이 깃든 망토.</t>
  </si>
  <si>
    <t>Item81514</t>
  </si>
  <si>
    <t>사바흐의 후드</t>
  </si>
  <si>
    <t>Item81515</t>
  </si>
  <si>
    <t>나브의 후드</t>
  </si>
  <si>
    <t>과거 이도류로 유명했던 어쌔신의 유물이라고 한다.</t>
  </si>
  <si>
    <t>Item81516</t>
  </si>
  <si>
    <t>흰날개의 망토</t>
  </si>
  <si>
    <t>Item81517</t>
  </si>
  <si>
    <t>검은날개의 망토</t>
  </si>
  <si>
    <t>집중력과 정신력을 맑게 유지 시켜주도록 특화된 검은날개 마크의 유물.</t>
  </si>
  <si>
    <t>Item81518</t>
  </si>
  <si>
    <t>엑셀리온 윙</t>
  </si>
  <si>
    <t>폐허가 되버린 연구동의 소실된 기술로 만들어진 파워 윙.</t>
  </si>
  <si>
    <t>Item81519</t>
  </si>
  <si>
    <t>거신뱀의 껍질</t>
  </si>
  <si>
    <t>왜곡된 시간의 틈에서 물리친 페이스웜의 머리 외피.</t>
  </si>
  <si>
    <t>Item81520</t>
  </si>
  <si>
    <t>비공정 망토</t>
  </si>
  <si>
    <t>비공정을 타고 오가는 여행자가 사용했던 망토. 펠록의 망토 제작 재료로도 사용된다.</t>
  </si>
  <si>
    <t>펠록의 망토</t>
  </si>
  <si>
    <t>비공정의 선장 펠록의 소지품. 비공정 습격 사건을 해결하고 얻는 전리품이다.</t>
  </si>
  <si>
    <t>낡은 목걸이</t>
  </si>
  <si>
    <t>낡아서 닳아버린 목걸이. 신기한 펜던트 제작 재료로도 사용된다.</t>
  </si>
  <si>
    <t>Item82001</t>
  </si>
  <si>
    <t>신기한 펜던트</t>
  </si>
  <si>
    <t>몬스터들의 마음이 담긴 신기한 펜던트. 오를레앙의 목걸이, 브로치 제작 재료로도 사용된다.</t>
  </si>
  <si>
    <t>Item82002</t>
  </si>
  <si>
    <t>오를레앙의 목걸이</t>
  </si>
  <si>
    <t>최고의 궁중요리인의 정성이 담긴 목걸이. 모리아네의 펜던트, 로자리 제작 재료로도 사용된다.</t>
  </si>
  <si>
    <t>Item82003</t>
  </si>
  <si>
    <t>브로치</t>
  </si>
  <si>
    <t>옷에 장식하여 발랄함을 한껏 돋보이게 해주는 장식물. 루나틱 브로치, 행운의 브로치 제작 재료로도 사용된다.</t>
  </si>
  <si>
    <t>Item82004</t>
  </si>
  <si>
    <t>모리아네의 펜던트</t>
  </si>
  <si>
    <t>모리아네가 사랑했던 쿠 훌린에게 받은 펜던트. 페오즈의 인장, 우르의 인장 제작 재료로도 사용된다.</t>
  </si>
  <si>
    <t>Item82005</t>
  </si>
  <si>
    <t>루나틱 브로치</t>
  </si>
  <si>
    <t>초승달 모양의 금색으로 반짝반짝 빛나는 브로치. 흰날개의 브로치, 검은날개의 브로치 제작 재료로도 사용된다.</t>
  </si>
  <si>
    <t>Item82006</t>
  </si>
  <si>
    <t>로자리</t>
  </si>
  <si>
    <t>신의 가호를 받은 십자형태의 아름다운 장식물. 냉정한 마음, 히피의 깃털 제작 재료도도 사용된다.</t>
  </si>
  <si>
    <t>Item82007</t>
  </si>
  <si>
    <t>행운의 브로치</t>
  </si>
  <si>
    <t>행운의 여신의 브로치. 탐욕의 브로치, 자경단 배지 제작 재료로도 사용된다.</t>
  </si>
  <si>
    <t>Item82008</t>
  </si>
  <si>
    <t>에뜰랑의 유품</t>
  </si>
  <si>
    <t>고대 라피네의 선조 중 하나였던 에뜰랑의 목걸이.</t>
  </si>
  <si>
    <t>Item82009</t>
  </si>
  <si>
    <t>물방울 브로치</t>
  </si>
  <si>
    <t>아쿠아 엘리멘탈의 눈물을 모아 만든 브로치.</t>
  </si>
  <si>
    <t>Item82010</t>
  </si>
  <si>
    <t>페오즈의 인장</t>
  </si>
  <si>
    <t>페오즈의 룬을 정제하여 만든 인장.</t>
  </si>
  <si>
    <t>Item82011</t>
  </si>
  <si>
    <t>우르의 인장</t>
  </si>
  <si>
    <t>우르의 룬을 정제하여 만든 인장.</t>
  </si>
  <si>
    <t>Item82012</t>
  </si>
  <si>
    <t>흰날개의 브로치</t>
  </si>
  <si>
    <t>과거희대의 명궁들이 많이 배출되었다고 하는 이카루스 길드의 유물.</t>
  </si>
  <si>
    <t>Item82013</t>
  </si>
  <si>
    <t>검은날개의 브로치</t>
  </si>
  <si>
    <t>Item82014</t>
  </si>
  <si>
    <t>냉정한 마음</t>
  </si>
  <si>
    <t>암살자에게 중요한 마음가짐. 검 장식품에 대해선 이런저런 소문이 있다.</t>
  </si>
  <si>
    <t>Item82015</t>
  </si>
  <si>
    <t>하피의 깃털</t>
  </si>
  <si>
    <t>자유로운 삶에 대한 의지가 느껴지는 깃털로 장식된 팔찌.</t>
  </si>
  <si>
    <t>Item82016</t>
  </si>
  <si>
    <t>탐욕의 브로치</t>
  </si>
  <si>
    <t>거미를 모티브로 만들어진 아름다운 보석을 끼워놓은 브로치.</t>
  </si>
  <si>
    <t>Item82017</t>
  </si>
  <si>
    <t>자경단 배지</t>
  </si>
  <si>
    <t>과거 범죄자들을 막기 위해 활동하던 자경단의 배지.</t>
  </si>
  <si>
    <t>Item82018</t>
  </si>
  <si>
    <t>블랙캣</t>
  </si>
  <si>
    <t>암흑가에서 꽤 인지도 있는 로그 길드의 마크를 팬던트화 했다.</t>
  </si>
  <si>
    <t>Item82019</t>
  </si>
  <si>
    <t>신관의 목걸이</t>
  </si>
  <si>
    <t>여신 프레이야의 목걸이를 본따 만든 성물.</t>
  </si>
  <si>
    <t>Item82020</t>
  </si>
  <si>
    <t>낡은 반지</t>
  </si>
  <si>
    <t>낡아서 닳아버린 반지. 그리움의 반지 제작 재료로도 사용된다.</t>
  </si>
  <si>
    <t>Item82501</t>
  </si>
  <si>
    <t>그리움의 반지</t>
  </si>
  <si>
    <t>친구를 그리워하는 마음이 구현화된 반지. 다이아 반지, 달빛의 반지 제작 재료로도 사용된다.</t>
  </si>
  <si>
    <t>Item82502</t>
  </si>
  <si>
    <t>달빛의 반지</t>
  </si>
  <si>
    <t>어둠의 망자들이 달빛의 기운을 담아 만들어낸 반지이다. 크리티컬 링, 세이프티 링 제작 재료로도 사용된다.</t>
  </si>
  <si>
    <t>Item82503</t>
  </si>
  <si>
    <t>다이아 반지</t>
  </si>
  <si>
    <t>누구나 받고 싶어하는 반지로 영원한 사랑의 증표. 신체 강화 반지, 마력 증폭 반지 제작 재료로도 사용된다.</t>
  </si>
  <si>
    <t>Item82504</t>
  </si>
  <si>
    <t>신체 강화 반지</t>
  </si>
  <si>
    <t>게펜에서 개발한 마법 반지로 신체의 능력을 향상시켜준다. 불의 반지, 땅의 반지 제작 재료로도 사용된다.</t>
  </si>
  <si>
    <t>Item82505</t>
  </si>
  <si>
    <t>마력 증폭 반지</t>
  </si>
  <si>
    <t>게펜에서 개발한 마법 반지로 마법 능력을 향상시켜준다. 물의 반지, 바람의 반지 제작 재료로도 사용된다.</t>
  </si>
  <si>
    <t>Item82506</t>
  </si>
  <si>
    <t>크리티컬 링</t>
  </si>
  <si>
    <t>상대의 약점을 보여주는 신비한 마법의 반지. 도적의 반지, 사바흐의 링 제작 재료로도 사용된다.</t>
  </si>
  <si>
    <t>Item82507</t>
  </si>
  <si>
    <t>세이프티 링</t>
  </si>
  <si>
    <t>마법적인 능력을 발휘하여 착용자를 보호해주는 반지. 나브의 링, 왕의 수호 반지 제작 재료로도 사용된다.</t>
  </si>
  <si>
    <t>Item82508</t>
  </si>
  <si>
    <t>스프린트 반지</t>
  </si>
  <si>
    <t>전력을 다하게 만들어 줄 것만 같은, 바람의 흐름이 느껴질 것 같은 반지.</t>
  </si>
  <si>
    <t>Item82509</t>
  </si>
  <si>
    <t>발키리의 반지</t>
  </si>
  <si>
    <t>평화의 방패라는 의미를 가진 아름다운 반지.</t>
  </si>
  <si>
    <t>Item82510</t>
  </si>
  <si>
    <t>불의 반지</t>
  </si>
  <si>
    <t>불의 정령에 의한 축복받은 신비로운 반지.</t>
  </si>
  <si>
    <t>Item82511</t>
  </si>
  <si>
    <t>물의 반지</t>
  </si>
  <si>
    <t>물의 정령에 의해 축복받은 신비로운 반지.</t>
  </si>
  <si>
    <t>Item82512</t>
  </si>
  <si>
    <t>바람의 반지</t>
  </si>
  <si>
    <t>바람의 정령에 의해 축복받은 신비로운 반지.</t>
  </si>
  <si>
    <t>Item82513</t>
  </si>
  <si>
    <t>대지의 반지</t>
  </si>
  <si>
    <t>대지의 정령에 의해 축복받은 신비로운 반지.</t>
  </si>
  <si>
    <t>Item82514</t>
  </si>
  <si>
    <t>도적의 반지</t>
  </si>
  <si>
    <t>손놀림을 민첩하고 은밀하게 만들어주는 신비한 반지.</t>
  </si>
  <si>
    <t>Item82515</t>
  </si>
  <si>
    <t>사바흐의 링</t>
  </si>
  <si>
    <t>Item82516</t>
  </si>
  <si>
    <t>나브의 링</t>
  </si>
  <si>
    <t>Item82517</t>
  </si>
  <si>
    <t>왕의 수호 반지</t>
  </si>
  <si>
    <t>고대의 어떤 왕이 지녔던 수호의 반지.</t>
  </si>
  <si>
    <t>Item82518</t>
  </si>
  <si>
    <t>익스퍼트 링</t>
  </si>
  <si>
    <t>자신의 능력을 특화시킬 수 있게 해주는 궁극의 반지.</t>
  </si>
  <si>
    <t>Item82519</t>
  </si>
  <si>
    <t>혼돈의 반지</t>
  </si>
  <si>
    <t>힘과 마력이 공존하는 흑빛의 반지. 반지에 담긴 흑빛은 그 어떤 것보다 검게 빛난다고 한다.</t>
  </si>
  <si>
    <t>Item82520</t>
  </si>
  <si>
    <t>할로-할로</t>
  </si>
  <si>
    <t>케이크</t>
  </si>
  <si>
    <t>이그드라실의 열매</t>
  </si>
  <si>
    <t>물리 방어 포션</t>
  </si>
  <si>
    <t>마법 방어 포션</t>
  </si>
  <si>
    <t>버서크 포션</t>
  </si>
  <si>
    <t>신속 포션</t>
  </si>
  <si>
    <t>농축 화이트 포션</t>
  </si>
  <si>
    <t>슈퍼스타간식</t>
  </si>
  <si>
    <t>골렘의 핵</t>
  </si>
  <si>
    <t>만능약</t>
  </si>
  <si>
    <t>사막 샌드위치</t>
  </si>
  <si>
    <t>아루나펠츠에서 연합 조사단에 보내주는 간식. 강력한 스태미너 간식으로 입에서 불이 날 정도로 매운 향신료가 섞여 있다. 치명타 대미지 &amp; 치명타 확률 증가</t>
  </si>
  <si>
    <t>중요한 부분만 매우 간단하게 요약된 전투교범. 전투에 가장 효율적인 전략을 직접적으로 제시한다. 직업 경험치 획득 증가</t>
  </si>
  <si>
    <t>전투 교범</t>
  </si>
  <si>
    <t>보다 효율적인 전투방법이 기록된 설명서. 시키는 대로 하면 왠지 빨리 성장할 것 같다. 일반 경험치 획득 증가</t>
  </si>
  <si>
    <t>금화 주머니</t>
  </si>
  <si>
    <t>금화가 들어있는 주머니. 제니 드랍율 증가</t>
  </si>
  <si>
    <t>풍선껌</t>
  </si>
  <si>
    <t>쫄깃하고 달콤한 풍선껌. 이 껌을 씹고 있는 자에게는 왠지 가진것을 모두 내놓아야 할 것 같은 느낌이 들게된다. 아이템 드랍율 증가</t>
  </si>
  <si>
    <t>소드맨 장비 상자</t>
  </si>
  <si>
    <t>주력 무기인 한손검이 들어있습니다.</t>
  </si>
  <si>
    <t>매지션 장비 상자</t>
  </si>
  <si>
    <t>주력 무기인 지팡이가 들어있습니다.</t>
  </si>
  <si>
    <t>씨프 장비 상자</t>
  </si>
  <si>
    <t>주력 무기인 단검이 들어있습니다.</t>
  </si>
  <si>
    <t>아처 장비 상자</t>
  </si>
  <si>
    <t>주력 무기인 활이 들어있습니다.</t>
  </si>
  <si>
    <t>하급 장비 아이템이 들어있는 상자이다.</t>
  </si>
  <si>
    <t>Item85000</t>
  </si>
  <si>
    <t>중급 장비 아이템이 들어있는 상자이다.</t>
  </si>
  <si>
    <t>Item85001</t>
  </si>
  <si>
    <t>상급 장비 아이템이 들어있는 상자이다.</t>
  </si>
  <si>
    <t>Item85002</t>
  </si>
  <si>
    <t>최상급 장비 상자</t>
  </si>
  <si>
    <t>선택 장비 상자</t>
  </si>
  <si>
    <t>Item85003</t>
  </si>
  <si>
    <t>하급 조각 상자</t>
  </si>
  <si>
    <t>Item85004</t>
  </si>
  <si>
    <t>중급 조각 상자</t>
  </si>
  <si>
    <t>Item85005</t>
  </si>
  <si>
    <t>상급 조각 상자</t>
  </si>
  <si>
    <t>Item85006</t>
  </si>
  <si>
    <t>최상급 조각 상자</t>
  </si>
  <si>
    <t>선택 조각 상자</t>
  </si>
  <si>
    <t>Item85007</t>
  </si>
  <si>
    <t>하급 카드 상자</t>
  </si>
  <si>
    <t>Item85008</t>
  </si>
  <si>
    <t>중급 카드 상자</t>
  </si>
  <si>
    <t>Item85009</t>
  </si>
  <si>
    <t>상급 카드 상자</t>
  </si>
  <si>
    <t>Item85010</t>
  </si>
  <si>
    <t>최상급 카드 상자</t>
  </si>
  <si>
    <t>선택 카드 상자</t>
  </si>
  <si>
    <t>Item85011</t>
  </si>
  <si>
    <t>하급 재료 상자</t>
  </si>
  <si>
    <t>중급 재료 상자</t>
  </si>
  <si>
    <t>상급 재료 상자</t>
  </si>
  <si>
    <t>Item85018</t>
  </si>
  <si>
    <t>행운 재료 상자</t>
  </si>
  <si>
    <t>Item85019</t>
  </si>
  <si>
    <t>하급 소비 상자</t>
  </si>
  <si>
    <t>Item85020</t>
  </si>
  <si>
    <t>중급 소비 상자</t>
  </si>
  <si>
    <t>Item85021</t>
  </si>
  <si>
    <t>상급 소비 상자</t>
  </si>
  <si>
    <t>Item85022</t>
  </si>
  <si>
    <t>행운 소비 상자</t>
  </si>
  <si>
    <t>Item85023</t>
  </si>
  <si>
    <t>하급 카드 자판기</t>
  </si>
  <si>
    <t>상급 카드 자판기</t>
  </si>
  <si>
    <t>포링 큐펫 조각</t>
  </si>
  <si>
    <t>포링 큐펫 조각이다</t>
  </si>
  <si>
    <t>파브르 큐펫 조각</t>
  </si>
  <si>
    <t>파브르 큐펫 조각이다</t>
  </si>
  <si>
    <t>루나틱 큐펫 조각</t>
  </si>
  <si>
    <t>루나틱 큐펫 조각이다</t>
  </si>
  <si>
    <t>로다 프로그 큐펫 조각</t>
  </si>
  <si>
    <t>로다 프로그 큐펫 조각이다</t>
  </si>
  <si>
    <t>로커 큐펫 조각</t>
  </si>
  <si>
    <t>로커 큐펫 조각이다</t>
  </si>
  <si>
    <t>보컬 큐펫 조각</t>
  </si>
  <si>
    <t>보컬 큐펫 조각이다</t>
  </si>
  <si>
    <t>이클립스 큐펫 조각</t>
  </si>
  <si>
    <t>이클립스 큐펫 조각이다</t>
  </si>
  <si>
    <t>도둑벌레 큐펫 조각</t>
  </si>
  <si>
    <t>도둑벌레 큐펫 조각이다</t>
  </si>
  <si>
    <t>퍼밀리어 큐펫 조각</t>
  </si>
  <si>
    <t>퍼밀리어 큐펫 조각이다</t>
  </si>
  <si>
    <t>암컷 도둑벌레 큐펫 조각</t>
  </si>
  <si>
    <t>암컷 도둑벌레 큐펫 조각이다</t>
  </si>
  <si>
    <t>수컷 도둑벌레 큐펫 조각</t>
  </si>
  <si>
    <t>수컷 도둑벌레 큐펫 조각이다</t>
  </si>
  <si>
    <t>황금 도둑벌레 큐펫 조각</t>
  </si>
  <si>
    <t>황금 도둑벌레 큐펫 조각이다</t>
  </si>
  <si>
    <t>세비지 베베 큐펫 조각</t>
  </si>
  <si>
    <t>세비지 베베 큐펫 조각이다</t>
  </si>
  <si>
    <t>코코 큐펫 조각</t>
  </si>
  <si>
    <t>코코 큐펫 조각이다</t>
  </si>
  <si>
    <t>크리미 큐펫 조각</t>
  </si>
  <si>
    <t>크리미 큐펫 조각이다</t>
  </si>
  <si>
    <t>호른 큐펫 조각</t>
  </si>
  <si>
    <t>호른 큐펫 조각이다</t>
  </si>
  <si>
    <t>호넷 큐펫 조각</t>
  </si>
  <si>
    <t>호넷 큐펫 조각이다</t>
  </si>
  <si>
    <t>타로우 큐펫 조각</t>
  </si>
  <si>
    <t>타로우 큐펫 조각이다</t>
  </si>
  <si>
    <t>윌로우 큐펫 조각</t>
  </si>
  <si>
    <t>윌로우 큐펫 조각이다</t>
  </si>
  <si>
    <t>스포아 큐펫 조각</t>
  </si>
  <si>
    <t>스포아 큐펫 조각이다</t>
  </si>
  <si>
    <t>빅풋 큐펫 조각</t>
  </si>
  <si>
    <t>빅풋 큐펫 조각이다</t>
  </si>
  <si>
    <t>픽키 큐펫 조각</t>
  </si>
  <si>
    <t>픽키 큐펫 조각이다</t>
  </si>
  <si>
    <t>콘도르 큐펫 조각</t>
  </si>
  <si>
    <t>콘도르 큐펫 조각이다</t>
  </si>
  <si>
    <t>촌촌 큐펫 조각</t>
  </si>
  <si>
    <t>촌촌 큐펫 조각이다</t>
  </si>
  <si>
    <t>드래곤 플라이 큐펫 조각</t>
  </si>
  <si>
    <t>드래곤 플라이 큐펫 조각이다</t>
  </si>
  <si>
    <t>울프 큐펫 조각</t>
  </si>
  <si>
    <t>울프 큐펫 조각이다</t>
  </si>
  <si>
    <t>페코페코 큐펫 조각</t>
  </si>
  <si>
    <t>페코페코 큐펫 조각이다</t>
  </si>
  <si>
    <t>스콜피온 큐펫 조각</t>
  </si>
  <si>
    <t>스콜피온 큐펫 조각이다</t>
  </si>
  <si>
    <t>떠돌이 늑대 큐펫 조각</t>
  </si>
  <si>
    <t>떠돌이 늑대 큐펫 조각이다</t>
  </si>
  <si>
    <t>스켈레톤 큐펫 조각</t>
  </si>
  <si>
    <t>스켈레톤 큐펫 조각이다</t>
  </si>
  <si>
    <t>솔저 스켈레톤 큐펫 조각</t>
  </si>
  <si>
    <t>솔저 스켈레톤 큐펫 조각이다</t>
  </si>
  <si>
    <t>아처 스켈레톤 큐펫 조각</t>
  </si>
  <si>
    <t>아처 스켈레톤 큐펫 조각이다</t>
  </si>
  <si>
    <t>미이라 큐펫 조각</t>
  </si>
  <si>
    <t>미이라 큐펫 조각이다</t>
  </si>
  <si>
    <t>스틸 촌촌 큐펫 조각</t>
  </si>
  <si>
    <t>스틸 촌촌 큐펫 조각이다</t>
  </si>
  <si>
    <t>플랑크톤 큐펫 조각</t>
  </si>
  <si>
    <t>플랑크톤 큐펫 조각이다</t>
  </si>
  <si>
    <t>포포링 큐펫 조각</t>
  </si>
  <si>
    <t>포포링 큐펫 조각이다</t>
  </si>
  <si>
    <t>토드 큐펫 조각</t>
  </si>
  <si>
    <t>토드 큐펫 조각이다</t>
  </si>
  <si>
    <t>타라 프로그 큐펫 조각</t>
  </si>
  <si>
    <t>타라 프로그 큐펫 조각이다</t>
  </si>
  <si>
    <t>엘더 윌로우 큐펫 조각</t>
  </si>
  <si>
    <t>엘더 윌로우 큐펫 조각이다</t>
  </si>
  <si>
    <t>포이즌 스포아 큐펫 조각</t>
  </si>
  <si>
    <t>포이즌 스포아 큐펫 조각이다</t>
  </si>
  <si>
    <t>크램프 큐펫 조각</t>
  </si>
  <si>
    <t>크램프 큐펫 조각이다</t>
  </si>
  <si>
    <t>고블린 모닝스타 큐펫 조각</t>
  </si>
  <si>
    <t>고블린 모닝스타 큐펫 조각이다</t>
  </si>
  <si>
    <t>고블린 해머 큐펫 조각</t>
  </si>
  <si>
    <t>고블린 해머 큐펫 조각이다</t>
  </si>
  <si>
    <t>고블린 플레일 큐펫 조각</t>
  </si>
  <si>
    <t>고블린 플레일 큐펫 조각이다</t>
  </si>
  <si>
    <t>고블린 단검 큐펫 조각</t>
  </si>
  <si>
    <t>고블린 단검 큐펫 조각이다</t>
  </si>
  <si>
    <t>고블린 도끼 큐펫 조각</t>
  </si>
  <si>
    <t>고블린 도끼 큐펫 조각이다</t>
  </si>
  <si>
    <t>고블린 아처 큐펫 조각</t>
  </si>
  <si>
    <t>고블린 아처 큐펫 조각이다</t>
  </si>
  <si>
    <t>고블린 스팀라이더 큐펫 조각</t>
  </si>
  <si>
    <t>고블린 스팀라이더 큐펫 조각이다</t>
  </si>
  <si>
    <t>팬저 고블린 큐펫 조각</t>
  </si>
  <si>
    <t>팬저 고블린 큐펫 조각이다</t>
  </si>
  <si>
    <t>고블린 리더 큐펫 조각</t>
  </si>
  <si>
    <t>고블린 리더 큐펫 조각이다</t>
  </si>
  <si>
    <t>게 큐펫 조각</t>
  </si>
  <si>
    <t>게 큐펫 조각이다</t>
  </si>
  <si>
    <t>요요 큐펫 조각</t>
  </si>
  <si>
    <t>요요 큐펫 조각이다</t>
  </si>
  <si>
    <t>쵸코 큐펫 조각</t>
  </si>
  <si>
    <t>쵸코 큐펫 조각이다</t>
  </si>
  <si>
    <t>마스터링 큐펫 조각</t>
  </si>
  <si>
    <t>마스터링 큐펫 조각이다</t>
  </si>
  <si>
    <t>갈라파고 큐펫 조각</t>
  </si>
  <si>
    <t>갈라파고 큐펫 조각이다</t>
  </si>
  <si>
    <t>해달 큐펫 조각</t>
  </si>
  <si>
    <t>해달 큐펫 조각이다</t>
  </si>
  <si>
    <t>퍼씰 큐펫 조각</t>
  </si>
  <si>
    <t>퍼씰 큐펫 조각이다</t>
  </si>
  <si>
    <t>로터 자이로 큐펫 조각</t>
  </si>
  <si>
    <t>로터 자이로 큐펫 조각이다</t>
  </si>
  <si>
    <t>폭력배 큐펫 조각</t>
  </si>
  <si>
    <t>폭력배 큐펫 조각이다</t>
  </si>
  <si>
    <t>드롭프스 큐펫 조각</t>
  </si>
  <si>
    <t>드롭프스 큐펫 조각이다</t>
  </si>
  <si>
    <t>에스터 큐펫 조각</t>
  </si>
  <si>
    <t>에스터 큐펫 조각이다</t>
  </si>
  <si>
    <t>드레인리어 큐펫 조각</t>
  </si>
  <si>
    <t>드레인리어 큐펫 조각이다</t>
  </si>
  <si>
    <t>데저트 울프 새끼 큐펫 조각</t>
  </si>
  <si>
    <t>데저트 울프 새끼 큐펫 조각이다</t>
  </si>
  <si>
    <t>마그마링 큐펫 조각</t>
  </si>
  <si>
    <t>마그마링 큐펫 조각이다</t>
  </si>
  <si>
    <t>플로라 큐펫 조각</t>
  </si>
  <si>
    <t>플로라 큐펫 조각이다</t>
  </si>
  <si>
    <t>와일드 로즈 큐펫 조각</t>
  </si>
  <si>
    <t>와일드 로즈 큐펫 조각이다</t>
  </si>
  <si>
    <t>데저트 울프 큐펫 조각</t>
  </si>
  <si>
    <t>데저트 울프 큐펫 조각이다</t>
  </si>
  <si>
    <t>위스퍼 큐펫 조각</t>
  </si>
  <si>
    <t>위스퍼 큐펫 조각이다</t>
  </si>
  <si>
    <t>크라벤 큐펫 조각</t>
  </si>
  <si>
    <t>크라벤 큐펫 조각이다</t>
  </si>
  <si>
    <t>탐루안 큐펫 조각</t>
  </si>
  <si>
    <t>탐루안 큐펫 조각이다</t>
  </si>
  <si>
    <t>타니 아가씨 큐펫 조각</t>
  </si>
  <si>
    <t>타니 아가씨 큐펫 조각이다</t>
  </si>
  <si>
    <t>오크 베이비 큐펫 조각</t>
  </si>
  <si>
    <t>오크 베이비 큐펫 조각이다</t>
  </si>
  <si>
    <t>오크 워리어 큐펫 조각</t>
  </si>
  <si>
    <t>오크 워리어 큐펫 조각이다</t>
  </si>
  <si>
    <t>오크 레이디 큐펫 조각</t>
  </si>
  <si>
    <t>오크 레이디 큐펫 조각이다</t>
  </si>
  <si>
    <t>오크 아처 큐펫 조각</t>
  </si>
  <si>
    <t>오크 아처 큐펫 조각이다</t>
  </si>
  <si>
    <t>오크 히어로 큐펫 조각</t>
  </si>
  <si>
    <t>오크 히어로 큐펫 조각이다</t>
  </si>
  <si>
    <t>고스트링 큐펫 조각</t>
  </si>
  <si>
    <t>고스트링 큐펫 조각이다</t>
  </si>
  <si>
    <t>세일러 스컬 큐펫 조각</t>
  </si>
  <si>
    <t>세일러 스컬 큐펫 조각이다</t>
  </si>
  <si>
    <t>파이어럿 스켈 큐펫 조각</t>
  </si>
  <si>
    <t>파이어럿 스켈 큐펫 조각이다</t>
  </si>
  <si>
    <t>드레이크 큐펫 조각</t>
  </si>
  <si>
    <t>드레이크 큐펫 조각이다</t>
  </si>
  <si>
    <t>마린 큐펫 조각</t>
  </si>
  <si>
    <t>마린 큐펫 조각이다</t>
  </si>
  <si>
    <t>사스콰치 큐펫 조각</t>
  </si>
  <si>
    <t>사스콰치 큐펫 조각이다</t>
  </si>
  <si>
    <t>하티 베베 큐펫 조각</t>
  </si>
  <si>
    <t>하티 베베 큐펫 조각이다</t>
  </si>
  <si>
    <t>하티 큐펫 조각</t>
  </si>
  <si>
    <t>하티 큐펫 조각이다</t>
  </si>
  <si>
    <t>세비지 큐펫 조각</t>
  </si>
  <si>
    <t>세비지 큐펫 조각이다</t>
  </si>
  <si>
    <t>에드가 큐펫 조각</t>
  </si>
  <si>
    <t>에드가 큐펫 조각이다</t>
  </si>
  <si>
    <t>프리오니 큐펫 조각</t>
  </si>
  <si>
    <t>프리오니 큐펫 조각이다</t>
  </si>
  <si>
    <t>오시리스 큐펫 조각</t>
  </si>
  <si>
    <t>오시리스 큐펫 조각이다</t>
  </si>
  <si>
    <t>오크 로드 큐펫 조각</t>
  </si>
  <si>
    <t>오크 로드 큐펫 조각이다</t>
  </si>
  <si>
    <t>와일드 라이더 큐펫 조각</t>
  </si>
  <si>
    <t>와일드 라이더 큐펫 조각이다</t>
  </si>
  <si>
    <t>타오군 카 큐펫 조각</t>
  </si>
  <si>
    <t>타오군 카 큐펫 조각이다</t>
  </si>
  <si>
    <t>아트로스 큐펫 조각</t>
  </si>
  <si>
    <t>아트로스 큐펫 조각이다</t>
  </si>
  <si>
    <t>임프 큐펫 조각</t>
  </si>
  <si>
    <t>임프 큐펫 조각이다</t>
  </si>
  <si>
    <t>카사 큐펫 조각</t>
  </si>
  <si>
    <t>카사 큐펫 조각이다</t>
  </si>
  <si>
    <t>살라만다 큐펫 조각</t>
  </si>
  <si>
    <t>살라만다 큐펫 조각이다</t>
  </si>
  <si>
    <t>이프리트 큐펫 조각</t>
  </si>
  <si>
    <t>이프리트 큐펫 조각이다</t>
  </si>
  <si>
    <t>남녀노소 누구에게나 인기 많은 포링의 카드.</t>
  </si>
  <si>
    <t>화려한 날개를 꿈꾸는 파브르의 카드.</t>
  </si>
  <si>
    <t>수풀에 숨어 잠드는걸 좋아하는 루나틱의 카드.</t>
  </si>
  <si>
    <t>비오는 날 자주 볼 수 있는 로다 프로그의 카드.</t>
  </si>
  <si>
    <t>아름다운 선율을 연주하는 로커의 카드.</t>
  </si>
  <si>
    <t>감미로운 음색을 열창하는 보컬의 카드.</t>
  </si>
  <si>
    <t>네 잎 클로버를 물고다니는 이클립스의 카드.</t>
  </si>
  <si>
    <t>모험가의 동전을 노리는 도둑벌레의 카드.</t>
  </si>
  <si>
    <t>밤의 수호자 퍼밀리어의 카드.</t>
  </si>
  <si>
    <t>암컷 도둑벌레 카드이다.</t>
  </si>
  <si>
    <t>수컷 도둑벌레 카드이다.</t>
  </si>
  <si>
    <t>금빛으로 반짝이는 황금 도둑벌레의 카드.</t>
  </si>
  <si>
    <t>id</t>
  </si>
  <si>
    <t>icon_name</t>
  </si>
  <si>
    <t>is_log</t>
  </si>
  <si>
    <t>point_value</t>
  </si>
  <si>
    <t>item_get_bit_type</t>
  </si>
  <si>
    <t>item_use_bit_type</t>
  </si>
  <si>
    <t>80006_G_SwordO</t>
  </si>
  <si>
    <t>80008_G_SwordO</t>
  </si>
  <si>
    <t>80010_G_SwordO</t>
  </si>
  <si>
    <t>Item80011</t>
  </si>
  <si>
    <t>Item80012</t>
  </si>
  <si>
    <t>80012_G_SwordO</t>
  </si>
  <si>
    <t>Item80013</t>
  </si>
  <si>
    <t>Item80014</t>
  </si>
  <si>
    <t>80014_G_SwordO</t>
  </si>
  <si>
    <t>Item80015</t>
  </si>
  <si>
    <t>Item80016</t>
  </si>
  <si>
    <t>80016_G_SwordO</t>
  </si>
  <si>
    <t>Item80017</t>
  </si>
  <si>
    <t>80017_G_SwordO</t>
  </si>
  <si>
    <t>Item80018</t>
  </si>
  <si>
    <t>Item80019</t>
  </si>
  <si>
    <t>80019_G_SwordO</t>
  </si>
  <si>
    <t>Item80020</t>
  </si>
  <si>
    <t>Item80024</t>
  </si>
  <si>
    <t>Item80025</t>
  </si>
  <si>
    <t>80025_G_StaffO</t>
  </si>
  <si>
    <t>Item80026</t>
  </si>
  <si>
    <t>80026_G_StaffO</t>
  </si>
  <si>
    <t>Item80027</t>
  </si>
  <si>
    <t>80027_G_StaffO</t>
  </si>
  <si>
    <t>Item80028</t>
  </si>
  <si>
    <t>Item80029</t>
  </si>
  <si>
    <t>Item80030</t>
  </si>
  <si>
    <t>Item80031</t>
  </si>
  <si>
    <t>Item80032</t>
  </si>
  <si>
    <t>Item80033</t>
  </si>
  <si>
    <t>Item80034</t>
  </si>
  <si>
    <t>Item80035</t>
  </si>
  <si>
    <t>Item80036</t>
  </si>
  <si>
    <t>Item80037</t>
  </si>
  <si>
    <t>Item80038</t>
  </si>
  <si>
    <t>Item80039</t>
  </si>
  <si>
    <t>Item80040</t>
  </si>
  <si>
    <t>Item80045</t>
  </si>
  <si>
    <t>80045_G_DaggerO</t>
  </si>
  <si>
    <t>Item80046</t>
  </si>
  <si>
    <t>80046_G_DaggerO</t>
  </si>
  <si>
    <t>Item80047</t>
  </si>
  <si>
    <t>Item80048</t>
  </si>
  <si>
    <t>Item80049</t>
  </si>
  <si>
    <t>Item80052</t>
  </si>
  <si>
    <t>Item80053</t>
  </si>
  <si>
    <t>80053_G_DaggerO</t>
  </si>
  <si>
    <t>Item80054</t>
  </si>
  <si>
    <t>80054_G_DaggerO</t>
  </si>
  <si>
    <t>Item80055</t>
  </si>
  <si>
    <t>80055_G_DaggerO</t>
  </si>
  <si>
    <t>Item80056</t>
  </si>
  <si>
    <t>80056_G_DaggerO</t>
  </si>
  <si>
    <t>Item80057</t>
  </si>
  <si>
    <t>Item80058</t>
  </si>
  <si>
    <t>Item80059</t>
  </si>
  <si>
    <t>Item80060</t>
  </si>
  <si>
    <t>Item80063</t>
  </si>
  <si>
    <t>Item80064</t>
  </si>
  <si>
    <t>Item80065</t>
  </si>
  <si>
    <t>80065_G_BowT</t>
  </si>
  <si>
    <t>Item80066</t>
  </si>
  <si>
    <t>80066_G_BowT</t>
  </si>
  <si>
    <t>Item80067</t>
  </si>
  <si>
    <t>Item80068</t>
  </si>
  <si>
    <t>Item80069</t>
  </si>
  <si>
    <t>Item80070</t>
  </si>
  <si>
    <t>Item80071</t>
  </si>
  <si>
    <t>Item80072</t>
  </si>
  <si>
    <t>Item80073</t>
  </si>
  <si>
    <t>80073_G_BowT</t>
  </si>
  <si>
    <t>Item80074</t>
  </si>
  <si>
    <t>80074_G_BowT</t>
  </si>
  <si>
    <t>Item80075</t>
  </si>
  <si>
    <t>80075_G_BowT</t>
  </si>
  <si>
    <t>Item80076</t>
  </si>
  <si>
    <t>80076_G_BowT</t>
  </si>
  <si>
    <t>Item80077</t>
  </si>
  <si>
    <t>80077_G_BowT</t>
  </si>
  <si>
    <t>Item80078</t>
  </si>
  <si>
    <t>80078_G_BowT</t>
  </si>
  <si>
    <t>Item80079</t>
  </si>
  <si>
    <t>80079_G_BowT</t>
  </si>
  <si>
    <t>Item80080</t>
  </si>
  <si>
    <t>80080_G_BowT</t>
  </si>
  <si>
    <t>Item80081</t>
  </si>
  <si>
    <t>Item80083</t>
  </si>
  <si>
    <t>Item80084</t>
  </si>
  <si>
    <t>Item80085</t>
  </si>
  <si>
    <t>Item80086</t>
  </si>
  <si>
    <t>Item80088</t>
  </si>
  <si>
    <t>80088_G_SwordT</t>
  </si>
  <si>
    <t>Item80089</t>
  </si>
  <si>
    <t>80089_G_SwordT</t>
  </si>
  <si>
    <t>Item80090</t>
  </si>
  <si>
    <t>Item80091</t>
  </si>
  <si>
    <t>80091_G_SwordT</t>
  </si>
  <si>
    <t>Item80092</t>
  </si>
  <si>
    <t>80092_G_SwordT</t>
  </si>
  <si>
    <t>Item80093</t>
  </si>
  <si>
    <t>Item80097</t>
  </si>
  <si>
    <t>Item80098</t>
  </si>
  <si>
    <t>Item80099</t>
  </si>
  <si>
    <t>Item80100</t>
  </si>
  <si>
    <t>80100_G_SpearT</t>
  </si>
  <si>
    <t>Item80101</t>
  </si>
  <si>
    <t>Item80102</t>
  </si>
  <si>
    <t>80102_G_SpearT</t>
  </si>
  <si>
    <t>Item80103</t>
  </si>
  <si>
    <t>80103_G_SpearT</t>
  </si>
  <si>
    <t>Item80104</t>
  </si>
  <si>
    <t>80104_G_SpearT</t>
  </si>
  <si>
    <t>Item80105</t>
  </si>
  <si>
    <t>Item80533</t>
  </si>
  <si>
    <t>Item80534</t>
  </si>
  <si>
    <t>고글</t>
  </si>
  <si>
    <t>격렬한 바람으로부터 눈을 보호할 수 있는 모자.</t>
  </si>
  <si>
    <t>Item81033</t>
  </si>
  <si>
    <t>Item81034</t>
  </si>
  <si>
    <t>Item81523</t>
  </si>
  <si>
    <t>Item81524</t>
  </si>
  <si>
    <t>Item84000</t>
  </si>
  <si>
    <t>Item84001</t>
  </si>
  <si>
    <t>Item84002</t>
  </si>
  <si>
    <t>Item84003</t>
  </si>
  <si>
    <t>Item84004</t>
  </si>
  <si>
    <t>Item84005</t>
  </si>
  <si>
    <t>Item84006</t>
  </si>
  <si>
    <t>Item84007</t>
  </si>
  <si>
    <t>Item84008</t>
  </si>
  <si>
    <t>Item84009</t>
  </si>
  <si>
    <t>Item84010</t>
  </si>
  <si>
    <t>Item84011</t>
  </si>
  <si>
    <t>Item84012</t>
  </si>
  <si>
    <t>Item84013</t>
  </si>
  <si>
    <t>Item84014</t>
  </si>
  <si>
    <t>Item84015</t>
  </si>
  <si>
    <t>Item85016</t>
  </si>
  <si>
    <t>Item85017</t>
  </si>
  <si>
    <t>Item85024</t>
  </si>
  <si>
    <t>Item85025</t>
  </si>
  <si>
    <t>제련 재료 상자</t>
  </si>
  <si>
    <t>Item85026</t>
  </si>
  <si>
    <t>검사계열 전설 상자</t>
  </si>
  <si>
    <t>검사계열 장비만 들어있는 전설의 상자.</t>
  </si>
  <si>
    <t>법사계열 전설 상자</t>
  </si>
  <si>
    <t>법사계열 장비만 들어있는 전설의 상자.</t>
  </si>
  <si>
    <t>도둑계열 전설 상자</t>
  </si>
  <si>
    <t>도둑계열 장비만 들어있는 전설의 상자.</t>
  </si>
  <si>
    <t>궁수계열 전설 상자</t>
  </si>
  <si>
    <t>궁수계열 장비만 들어있는 전설의 상자.</t>
  </si>
  <si>
    <t>Item86001</t>
  </si>
  <si>
    <t>Item86002</t>
  </si>
  <si>
    <t>Item86003</t>
  </si>
  <si>
    <t>Item86004</t>
  </si>
  <si>
    <t>Item86005</t>
  </si>
  <si>
    <t>Item86006</t>
  </si>
  <si>
    <t>Item86007</t>
  </si>
  <si>
    <t>Item86008</t>
  </si>
  <si>
    <t>Item86009</t>
  </si>
  <si>
    <t>Item86010</t>
  </si>
  <si>
    <t>Item86011</t>
  </si>
  <si>
    <t>Item86012</t>
  </si>
  <si>
    <t>Item86013</t>
  </si>
  <si>
    <t>Item86014</t>
  </si>
  <si>
    <t>Item86015</t>
  </si>
  <si>
    <t>Item86016</t>
  </si>
  <si>
    <t>Item86017</t>
  </si>
  <si>
    <t>Item86018</t>
  </si>
  <si>
    <t>Item86019</t>
  </si>
  <si>
    <t>Item86020</t>
  </si>
  <si>
    <t>Item86021</t>
  </si>
  <si>
    <t>Item86022</t>
  </si>
  <si>
    <t>Item86023</t>
  </si>
  <si>
    <t>Item86024</t>
  </si>
  <si>
    <t>Item86025</t>
  </si>
  <si>
    <t>Item86026</t>
  </si>
  <si>
    <t>Item86027</t>
  </si>
  <si>
    <t>Item86028</t>
  </si>
  <si>
    <t>Item86029</t>
  </si>
  <si>
    <t>Item86030</t>
  </si>
  <si>
    <t>Item86031</t>
  </si>
  <si>
    <t>Item86032</t>
  </si>
  <si>
    <t>Item86033</t>
  </si>
  <si>
    <t>Item86034</t>
  </si>
  <si>
    <t>Item86035</t>
  </si>
  <si>
    <t>Item86036</t>
  </si>
  <si>
    <t>Item86037</t>
  </si>
  <si>
    <t>Item86038</t>
  </si>
  <si>
    <t>Item86039</t>
  </si>
  <si>
    <t>Item86040</t>
  </si>
  <si>
    <t>Item86041</t>
  </si>
  <si>
    <t>Item86042</t>
  </si>
  <si>
    <t>Item86043</t>
  </si>
  <si>
    <t>Item86044</t>
  </si>
  <si>
    <t>Item86045</t>
  </si>
  <si>
    <t>Item86046</t>
  </si>
  <si>
    <t>Item86047</t>
  </si>
  <si>
    <t>Item86048</t>
  </si>
  <si>
    <t>Item86049</t>
  </si>
  <si>
    <t>Item86050</t>
  </si>
  <si>
    <t>Item86051</t>
  </si>
  <si>
    <t>Item86052</t>
  </si>
  <si>
    <t>Item86053</t>
  </si>
  <si>
    <t>Item86054</t>
  </si>
  <si>
    <t>Item86055</t>
  </si>
  <si>
    <t>Item86056</t>
  </si>
  <si>
    <t>Item86057</t>
  </si>
  <si>
    <t>Item86058</t>
  </si>
  <si>
    <t>Item86059</t>
  </si>
  <si>
    <t>Item86060</t>
  </si>
  <si>
    <t>Item86061</t>
  </si>
  <si>
    <t>Item86062</t>
  </si>
  <si>
    <t>Item86063</t>
  </si>
  <si>
    <t>Item86064</t>
  </si>
  <si>
    <t>Item86065</t>
  </si>
  <si>
    <t>Item86066</t>
  </si>
  <si>
    <t>Item86067</t>
  </si>
  <si>
    <t>Item86068</t>
  </si>
  <si>
    <t>Item86069</t>
  </si>
  <si>
    <t>Item86070</t>
  </si>
  <si>
    <t>Item86071</t>
  </si>
  <si>
    <t>Item86072</t>
  </si>
  <si>
    <t>Item86073</t>
  </si>
  <si>
    <t>Item86074</t>
  </si>
  <si>
    <t>Item86075</t>
  </si>
  <si>
    <t>Item86076</t>
  </si>
  <si>
    <t>Item86077</t>
  </si>
  <si>
    <t>Item86078</t>
  </si>
  <si>
    <t>Item86079</t>
  </si>
  <si>
    <t>Item86080</t>
  </si>
  <si>
    <t>Item86081</t>
  </si>
  <si>
    <t>Item86082</t>
  </si>
  <si>
    <t>Item86083</t>
  </si>
  <si>
    <t>Item86084</t>
  </si>
  <si>
    <t>Item86085</t>
  </si>
  <si>
    <t>Item86086</t>
  </si>
  <si>
    <t>Item86087</t>
  </si>
  <si>
    <t>Item86088</t>
  </si>
  <si>
    <t>Item86089</t>
  </si>
  <si>
    <t>Item86090</t>
  </si>
  <si>
    <t>Item86091</t>
  </si>
  <si>
    <t>Item86092</t>
  </si>
  <si>
    <t>Item86093</t>
  </si>
  <si>
    <t>Item86094</t>
  </si>
  <si>
    <t>Item86095</t>
  </si>
  <si>
    <t>Item86096</t>
  </si>
  <si>
    <t>Card1</t>
  </si>
  <si>
    <t>파브르 카드</t>
  </si>
  <si>
    <t>Card2</t>
  </si>
  <si>
    <t>루나틱 카드</t>
  </si>
  <si>
    <t>Card3</t>
  </si>
  <si>
    <t>로다 프로그 카드</t>
  </si>
  <si>
    <t>Card4</t>
  </si>
  <si>
    <t>로커 카드</t>
  </si>
  <si>
    <t>Card5</t>
  </si>
  <si>
    <t>보컬 카드</t>
  </si>
  <si>
    <t>Card6</t>
  </si>
  <si>
    <t>이클립스 카드</t>
  </si>
  <si>
    <t>Card7</t>
  </si>
  <si>
    <t>도둑벌레 카드</t>
  </si>
  <si>
    <t>Card8</t>
  </si>
  <si>
    <t>퍼밀리어 카드</t>
  </si>
  <si>
    <t>Card9</t>
  </si>
  <si>
    <t>암컷 도둑벌레 카드</t>
  </si>
  <si>
    <t>Card10</t>
  </si>
  <si>
    <t>수컷 도둑벌레 카드</t>
  </si>
  <si>
    <t>Card11</t>
  </si>
  <si>
    <t>황금 도둑벌레 카드</t>
  </si>
  <si>
    <t>Card12</t>
  </si>
  <si>
    <t>세비지 베베 카드</t>
  </si>
  <si>
    <t>Card13</t>
  </si>
  <si>
    <t>코코 카드</t>
  </si>
  <si>
    <t>Card14</t>
  </si>
  <si>
    <t>크리미 카드</t>
  </si>
  <si>
    <t>Card15</t>
  </si>
  <si>
    <t>호른 카드</t>
  </si>
  <si>
    <t>Card16</t>
  </si>
  <si>
    <t>호넷 카드</t>
  </si>
  <si>
    <t>Card17</t>
  </si>
  <si>
    <t>타로우 카드</t>
  </si>
  <si>
    <t>Card18</t>
  </si>
  <si>
    <t>윌로우 카드</t>
  </si>
  <si>
    <t>Card19</t>
  </si>
  <si>
    <t>스포아 카드</t>
  </si>
  <si>
    <t>Card20</t>
  </si>
  <si>
    <t>빅풋 카드</t>
  </si>
  <si>
    <t>Card21</t>
  </si>
  <si>
    <t>픽키 카드</t>
  </si>
  <si>
    <t>Card22</t>
  </si>
  <si>
    <t>콘도르 카드</t>
  </si>
  <si>
    <t>Card23</t>
  </si>
  <si>
    <t>촌촌 카드</t>
  </si>
  <si>
    <t>Card24</t>
  </si>
  <si>
    <t>드래곤 플라이 카드</t>
  </si>
  <si>
    <t>Card25</t>
  </si>
  <si>
    <t>울프 카드</t>
  </si>
  <si>
    <t>Card26</t>
  </si>
  <si>
    <t>페코페코 카드</t>
  </si>
  <si>
    <t>Card27</t>
  </si>
  <si>
    <t>스콜피온 카드</t>
  </si>
  <si>
    <t>Card28</t>
  </si>
  <si>
    <t>떠돌이 늑대 카드</t>
  </si>
  <si>
    <t>Card29</t>
  </si>
  <si>
    <t>스켈레톤 카드</t>
  </si>
  <si>
    <t>Card30</t>
  </si>
  <si>
    <t>솔져 스켈레톤 카드</t>
  </si>
  <si>
    <t>아처 스켈레톤 카드</t>
  </si>
  <si>
    <t>Card32</t>
  </si>
  <si>
    <t>미이라 카드</t>
  </si>
  <si>
    <t>Card33</t>
  </si>
  <si>
    <t>스틸 촌촌 카드</t>
  </si>
  <si>
    <t>Card34</t>
  </si>
  <si>
    <t>플랑크톤 카드</t>
  </si>
  <si>
    <t>Card35</t>
  </si>
  <si>
    <t>포포링 카드</t>
  </si>
  <si>
    <t>Card36</t>
  </si>
  <si>
    <t>토드 카드</t>
  </si>
  <si>
    <t>Card37</t>
  </si>
  <si>
    <t>타라 프로그 카드</t>
  </si>
  <si>
    <t>Card38</t>
  </si>
  <si>
    <t>엘더 윌로우 카드</t>
  </si>
  <si>
    <t>Card39</t>
  </si>
  <si>
    <t>포이즌 스포아 카드</t>
  </si>
  <si>
    <t>Card40</t>
  </si>
  <si>
    <t>크램프 카드</t>
  </si>
  <si>
    <t>Card41</t>
  </si>
  <si>
    <t>고블린 카드</t>
  </si>
  <si>
    <t>Card42</t>
  </si>
  <si>
    <t>고블린 아처 카드</t>
  </si>
  <si>
    <t>Card47</t>
  </si>
  <si>
    <t>고블린 스팀라이더 카드</t>
  </si>
  <si>
    <t>Card48</t>
  </si>
  <si>
    <t>팬저 고블린 카드</t>
  </si>
  <si>
    <t>Card49</t>
  </si>
  <si>
    <t>고블린 리더 카드</t>
  </si>
  <si>
    <t>Card50</t>
  </si>
  <si>
    <t>게 카드</t>
  </si>
  <si>
    <t>Card51</t>
  </si>
  <si>
    <t>요요 카드</t>
  </si>
  <si>
    <t>Card52</t>
  </si>
  <si>
    <t>쵸코 카드</t>
  </si>
  <si>
    <t>Card53</t>
  </si>
  <si>
    <t>마스터링 카드</t>
  </si>
  <si>
    <t>Card54</t>
  </si>
  <si>
    <t>갈라파고 카드</t>
  </si>
  <si>
    <t>Card55</t>
  </si>
  <si>
    <t>해달 카드</t>
  </si>
  <si>
    <t>Card56</t>
  </si>
  <si>
    <t>퍼씰 카드</t>
  </si>
  <si>
    <t>Card57</t>
  </si>
  <si>
    <t>로터 자이로 카드</t>
  </si>
  <si>
    <t>Card58</t>
  </si>
  <si>
    <t>폭력배 카드</t>
  </si>
  <si>
    <t>Card59</t>
  </si>
  <si>
    <t>드롭프스 카드</t>
  </si>
  <si>
    <t>Card60</t>
  </si>
  <si>
    <t>에스터 카드</t>
  </si>
  <si>
    <t>Card61</t>
  </si>
  <si>
    <t>드레인리어 카드</t>
  </si>
  <si>
    <t>Card62</t>
  </si>
  <si>
    <t>데저트 울프 새끼 카드</t>
  </si>
  <si>
    <t>Card63</t>
  </si>
  <si>
    <t>마그마링 카드</t>
  </si>
  <si>
    <t>Card64</t>
  </si>
  <si>
    <t>플로라 카드</t>
  </si>
  <si>
    <t>Card65</t>
  </si>
  <si>
    <t>데저트 울프 카드</t>
  </si>
  <si>
    <t>Card67</t>
  </si>
  <si>
    <t>위스퍼 카드</t>
  </si>
  <si>
    <t>Card68</t>
  </si>
  <si>
    <t>크라벤 카드</t>
  </si>
  <si>
    <t>Card69</t>
  </si>
  <si>
    <t>탐루안 카드</t>
  </si>
  <si>
    <t>Card70</t>
  </si>
  <si>
    <t>타니 아가씨 카드</t>
  </si>
  <si>
    <t>Card71</t>
  </si>
  <si>
    <t>오크 베이비 카드</t>
  </si>
  <si>
    <t>Card72</t>
  </si>
  <si>
    <t>오크 워리어 카드</t>
  </si>
  <si>
    <t>Card73</t>
  </si>
  <si>
    <t>오크 레이디 카드</t>
  </si>
  <si>
    <t>Card74</t>
  </si>
  <si>
    <t>오크 아처 카드</t>
  </si>
  <si>
    <t>Card75</t>
  </si>
  <si>
    <t>오크 히어로 카드</t>
  </si>
  <si>
    <t>Card76</t>
  </si>
  <si>
    <t>세일러 스컬 카드</t>
  </si>
  <si>
    <t>Card79</t>
  </si>
  <si>
    <t>파이어럿 스켈 카드</t>
  </si>
  <si>
    <t>드레이크 카드</t>
  </si>
  <si>
    <t>Card80</t>
  </si>
  <si>
    <t>마린 카드</t>
  </si>
  <si>
    <t>Card81</t>
  </si>
  <si>
    <t>사스콰치 카드</t>
  </si>
  <si>
    <t>Card82</t>
  </si>
  <si>
    <t>하티 베베 카드</t>
  </si>
  <si>
    <t>Card83</t>
  </si>
  <si>
    <t>하티 카드</t>
  </si>
  <si>
    <t>Card84</t>
  </si>
  <si>
    <t>세비지 카드</t>
  </si>
  <si>
    <t>Card85</t>
  </si>
  <si>
    <t>에드가 카드</t>
  </si>
  <si>
    <t>Card86</t>
  </si>
  <si>
    <t>프리오니 카드</t>
  </si>
  <si>
    <t>Card87</t>
  </si>
  <si>
    <t>오시리스 카드</t>
  </si>
  <si>
    <t>Card88</t>
  </si>
  <si>
    <t>오크 로드 카드</t>
  </si>
  <si>
    <t>Card89</t>
  </si>
  <si>
    <t>와일드 라이더 카드</t>
  </si>
  <si>
    <t>Card90</t>
  </si>
  <si>
    <t>타오군 카 카드</t>
  </si>
  <si>
    <t>Card91</t>
  </si>
  <si>
    <t>아트로스 카드</t>
  </si>
  <si>
    <t>Card92</t>
  </si>
  <si>
    <t>임프 카드</t>
  </si>
  <si>
    <t>Card93</t>
  </si>
  <si>
    <t>카사 카드</t>
  </si>
  <si>
    <t>Card94</t>
  </si>
  <si>
    <t>살라만다 카드</t>
  </si>
  <si>
    <t>Card95</t>
  </si>
  <si>
    <t>이프리트 카드</t>
  </si>
  <si>
    <t>Card96</t>
  </si>
  <si>
    <t>비공정 습격단 카드</t>
  </si>
  <si>
    <t>Card109</t>
  </si>
  <si>
    <t>선장 펠록 카드</t>
  </si>
  <si>
    <t>Card110</t>
  </si>
  <si>
    <t>무한의 이클립스 카드</t>
  </si>
  <si>
    <t>Card97</t>
  </si>
  <si>
    <t>무한의 황금 도둑벌레 카드</t>
  </si>
  <si>
    <t>Card98</t>
  </si>
  <si>
    <t>무한의 세비지 카드</t>
  </si>
  <si>
    <t>Card99</t>
  </si>
  <si>
    <t>무한의 에드가 카드</t>
  </si>
  <si>
    <t>Card100</t>
  </si>
  <si>
    <t>무한의 프리오니 카드</t>
  </si>
  <si>
    <t>Card101</t>
  </si>
  <si>
    <t>무한의 오시리스 카드</t>
  </si>
  <si>
    <t>Card102</t>
  </si>
  <si>
    <t>무한의 오크 로드 카드</t>
  </si>
  <si>
    <t>Card103</t>
  </si>
  <si>
    <t>무한의 오크 히어로 카드</t>
  </si>
  <si>
    <t>Card104</t>
  </si>
  <si>
    <t>무한의 와일드 라이더 카드</t>
  </si>
  <si>
    <t>Card105</t>
  </si>
  <si>
    <t>무한의 타오군 카 카드</t>
  </si>
  <si>
    <t>Card106</t>
  </si>
  <si>
    <t>무한의 아트로스 카드</t>
  </si>
  <si>
    <t>Card107</t>
  </si>
  <si>
    <t>무한의 이프리트 카드</t>
  </si>
  <si>
    <t>Card108</t>
  </si>
  <si>
    <t>모든 장비의 등급을 재설정 해주는 소모형 아이템.\n장비의 등급이 상승할 수도, 하락할 수도 있다.</t>
  </si>
  <si>
    <t>최상급 변경 모루(랭크1~3)</t>
  </si>
  <si>
    <t>랭크1~3 장비의 등급을 최상급으로 변경해주는 소모형 아이템.</t>
  </si>
  <si>
    <t>최상급 변경 모루(랭크4)</t>
  </si>
  <si>
    <t>랭크4 장비의 등급을 최상급으로 변경해주는 소모형 아이템.</t>
  </si>
  <si>
    <t>최상급 변경 모루(랭크5)</t>
  </si>
  <si>
    <t>랭크5 장비의 등급을 최상급으로 변경해주는 소모형 아이템.</t>
  </si>
  <si>
    <t>강력 접착제</t>
  </si>
  <si>
    <t>매우 강력한 접착제. 장비 제련 시 장비가 파괴되지 않게 해준다.</t>
  </si>
  <si>
    <t>Item89041</t>
  </si>
  <si>
    <t>던전 소탕권</t>
  </si>
  <si>
    <t>클리어했던 필드 던전이나 특수 던전을 소탕할 수 있게 해주는 티켓. 경험치 보상은 캐릭터에게만 주어진다.</t>
  </si>
  <si>
    <t>Item89071</t>
  </si>
  <si>
    <t>철</t>
  </si>
  <si>
    <t>Item94000</t>
  </si>
  <si>
    <t>강철</t>
  </si>
  <si>
    <t>Item94001</t>
  </si>
  <si>
    <t>바삭바삭한 비단</t>
  </si>
  <si>
    <t>Item94002</t>
  </si>
  <si>
    <t>부드러운 비단천</t>
  </si>
  <si>
    <t>Item94003</t>
  </si>
  <si>
    <t>고목나무의 진</t>
  </si>
  <si>
    <t>Item94004</t>
  </si>
  <si>
    <t>젤로피</t>
  </si>
  <si>
    <t>Item94005</t>
  </si>
  <si>
    <t>나무 심장</t>
  </si>
  <si>
    <t>Item94006</t>
  </si>
  <si>
    <t>나무 조각</t>
  </si>
  <si>
    <t>Item94007</t>
  </si>
  <si>
    <t>미스릴</t>
  </si>
  <si>
    <t>Item94008</t>
  </si>
  <si>
    <t>동물의 가죽</t>
  </si>
  <si>
    <t>Item94009</t>
  </si>
  <si>
    <t>딱딱한 피부</t>
  </si>
  <si>
    <t>Item94010</t>
  </si>
  <si>
    <t>구름 솜털</t>
  </si>
  <si>
    <t>Item94011</t>
  </si>
  <si>
    <t>실타래</t>
  </si>
  <si>
    <t>Item94012</t>
  </si>
  <si>
    <t>부드러운 깃털</t>
  </si>
  <si>
    <t>Item94013</t>
  </si>
  <si>
    <t>썩은 붕대</t>
  </si>
  <si>
    <t>Item94014</t>
  </si>
  <si>
    <t>날개 조각</t>
  </si>
  <si>
    <t>Item94015</t>
  </si>
  <si>
    <t>얼음 심장</t>
  </si>
  <si>
    <t>장신구 제작에 사용되는 재료. 매우 차가우므로 손 조심.</t>
  </si>
  <si>
    <t>Item94016</t>
  </si>
  <si>
    <t>루비</t>
  </si>
  <si>
    <t>Item94017</t>
  </si>
  <si>
    <t>사드오닉스</t>
  </si>
  <si>
    <t>Item94018</t>
  </si>
  <si>
    <t>사파이어</t>
  </si>
  <si>
    <t>Item94019</t>
  </si>
  <si>
    <t>에메랄드</t>
  </si>
  <si>
    <t>Item94020</t>
  </si>
  <si>
    <t>아메디스트</t>
  </si>
  <si>
    <t>Item94021</t>
  </si>
  <si>
    <t>매우 단단한 복숭아</t>
  </si>
  <si>
    <t>Item94022</t>
  </si>
  <si>
    <t>구름 조각</t>
  </si>
  <si>
    <t>Item94023</t>
  </si>
  <si>
    <t>토파즈</t>
  </si>
  <si>
    <t>Item94024</t>
  </si>
  <si>
    <t>오리데오콘</t>
  </si>
  <si>
    <t>Item94025</t>
  </si>
  <si>
    <t>고농축 오리데오콘</t>
  </si>
  <si>
    <t>Item94026</t>
  </si>
  <si>
    <t>에르늄</t>
  </si>
  <si>
    <t>Item94027</t>
  </si>
  <si>
    <t>고농축 에르늄</t>
  </si>
  <si>
    <t>Item94028</t>
  </si>
  <si>
    <t>별의 가루</t>
  </si>
  <si>
    <t>별의 가루, 정제하여 별의 조각을 만들 수 있다. 3랭크 이하의 장비 분해 시 획득.</t>
  </si>
  <si>
    <t>Item94029</t>
  </si>
  <si>
    <t>별의 조각</t>
  </si>
  <si>
    <t>별의 조각. 정제하여 별의 결정을 만들 수 있다. 4랭크 장비 분해 시 획득.</t>
  </si>
  <si>
    <t>Item94030</t>
  </si>
  <si>
    <t>별의 결정</t>
  </si>
  <si>
    <t>하늘에서 떨어지는 별똥별에서만 얻을 수 있다는 환상의 금속. 5랭크 장비 분해 시 획득.</t>
  </si>
  <si>
    <t>Item94031</t>
  </si>
  <si>
    <t>붉은 별</t>
  </si>
  <si>
    <t>진홍 무기를 만들 수 있는 희귀한 재료. 장비 분해 시 낮은 확률로 획득.</t>
  </si>
  <si>
    <t>Item94032</t>
  </si>
  <si>
    <t>마른 이그드라실 잎</t>
  </si>
  <si>
    <t>장비 상자 제작에 사용되는 잎. 바싹 말라있다.</t>
  </si>
  <si>
    <t>Item94033</t>
  </si>
  <si>
    <t>행복의 세잎 클로버</t>
  </si>
  <si>
    <t>재료 상자 제작에 사용되는 클로버. 엮어서 장식하면 봄 내음이 물씬 난다.</t>
  </si>
  <si>
    <t>Item94034</t>
  </si>
  <si>
    <t>채집한 약초</t>
  </si>
  <si>
    <t>소비 상자 제작에 사용되는 약초. 효능도 뛰어나다.</t>
  </si>
  <si>
    <t>Item94035</t>
  </si>
  <si>
    <t>Item94036</t>
  </si>
  <si>
    <t>Item94037</t>
  </si>
  <si>
    <t>대전 입장권</t>
  </si>
  <si>
    <t>대전에서 무료 입장 횟수를 다 사용했다면\n이 티켓을 사용해서 추가로 입장할 수 있다.</t>
  </si>
  <si>
    <t>Item94041</t>
  </si>
  <si>
    <t>부서진 마법석</t>
  </si>
  <si>
    <t>무한의 상자나 무한의 장비 제작에 사용되는 결정 조각.\n마법석의 형태를 가지고 있었을 듯 하다.</t>
  </si>
  <si>
    <t>Item94042</t>
  </si>
  <si>
    <t>비공정 부품</t>
  </si>
  <si>
    <t>비공정 상자나 비공정 장비 제작에 사용되는 부품.\n습격으로 인해 비공정에서 떨어진 것 같다.</t>
  </si>
  <si>
    <t>Item94043</t>
  </si>
  <si>
    <t>무한의 상자</t>
  </si>
  <si>
    <t>부서진 마법석을 재료로 제작되는 상자.\n무한 시리즈 장비나 카드가 희귀하게 등장한다.</t>
  </si>
  <si>
    <t>Item94044</t>
  </si>
  <si>
    <t>비공정 상자</t>
  </si>
  <si>
    <t>비공정 부품을 재료로 제작되는 상자.\n비공정 시리즈 장비나 카드가 희귀하게 등장한다.</t>
  </si>
  <si>
    <t>Item94045</t>
  </si>
  <si>
    <t>미로 입장권</t>
  </si>
  <si>
    <t>클리어했던 미로에 재입장할 수 있게 해주는 티켓.</t>
  </si>
  <si>
    <t>미로 소탕권</t>
  </si>
  <si>
    <t>클리어했던 미로의 모든 몬스터를 소탕할 수 있게 해주는 티켓. 경험치 보상은 캐릭터에게만 주어진다.</t>
  </si>
  <si>
    <t>몬스터 소탕권</t>
  </si>
  <si>
    <t>클리어했던 미로에서 원하는 몬스터만 소탕할 수 있게 해주는 티켓. 경험치 보상은 캐릭터에게만 주어진다.</t>
  </si>
  <si>
    <t>낡아서 닳아버린 한손검.</t>
  </si>
  <si>
    <t>낡아서 닳아버린 메일.</t>
  </si>
  <si>
    <t>낡아서 닳아버린 헬름.</t>
  </si>
  <si>
    <t>낡아서 닳아버린 망토.</t>
  </si>
  <si>
    <t>낡아서 닳아버린 목걸이.</t>
  </si>
  <si>
    <t>낡아서 닳아버린 반지.</t>
  </si>
  <si>
    <t>quest_id</t>
    <phoneticPr fontId="3" type="noConversion"/>
  </si>
  <si>
    <t>reward_type</t>
    <phoneticPr fontId="4" type="noConversion"/>
  </si>
  <si>
    <t>index</t>
    <phoneticPr fontId="4" type="noConversion"/>
  </si>
  <si>
    <t>name</t>
    <phoneticPr fontId="4" type="noConversion"/>
  </si>
  <si>
    <t>reward_value</t>
    <phoneticPr fontId="4" type="noConversion"/>
  </si>
  <si>
    <t>reward_count</t>
    <phoneticPr fontId="4" type="noConversion"/>
  </si>
  <si>
    <t>참조 테이블</t>
    <phoneticPr fontId="4" type="noConversion"/>
  </si>
  <si>
    <t>value</t>
  </si>
  <si>
    <t>스킬 포인트</t>
    <phoneticPr fontId="4" type="noConversion"/>
  </si>
  <si>
    <t>스탯 포인트</t>
    <phoneticPr fontId="4" type="noConversion"/>
  </si>
  <si>
    <t>아이템</t>
    <phoneticPr fontId="4" type="noConversion"/>
  </si>
  <si>
    <t>item_id</t>
    <phoneticPr fontId="4" type="noConversion"/>
  </si>
  <si>
    <t>count</t>
    <phoneticPr fontId="4" type="noConversion"/>
  </si>
  <si>
    <t>010.아이템테이블 참조</t>
    <phoneticPr fontId="4" type="noConversion"/>
  </si>
  <si>
    <t>직업 경험치</t>
    <phoneticPr fontId="4" type="noConversion"/>
  </si>
  <si>
    <t>일반 경험치</t>
    <phoneticPr fontId="4" type="noConversion"/>
  </si>
  <si>
    <t>필드 던전 티켓</t>
  </si>
  <si>
    <t>특수 던전 티켓</t>
  </si>
  <si>
    <t>길드 코인</t>
    <phoneticPr fontId="4" type="noConversion"/>
  </si>
  <si>
    <t>RO 포인트</t>
    <phoneticPr fontId="4" type="noConversion"/>
  </si>
  <si>
    <t>디펜스 던전 티켓</t>
  </si>
  <si>
    <t>월드보스 티켓</t>
  </si>
  <si>
    <t>대전 티켓</t>
  </si>
  <si>
    <t>미로맵 스테이지 보스 도전권 - 행동력</t>
    <phoneticPr fontId="4" type="noConversion"/>
  </si>
  <si>
    <t>동료</t>
    <phoneticPr fontId="4" type="noConversion"/>
  </si>
  <si>
    <t>agent_id</t>
    <phoneticPr fontId="4" type="noConversion"/>
  </si>
  <si>
    <t>036.동료테이블 참조</t>
    <phoneticPr fontId="4" type="noConversion"/>
  </si>
  <si>
    <t>멀티 미로 입장 티켓</t>
    <phoneticPr fontId="4" type="noConversion"/>
  </si>
  <si>
    <t>보상그룹테이블 참조</t>
    <phoneticPr fontId="4" type="noConversion"/>
  </si>
  <si>
    <t>group_id</t>
    <phoneticPr fontId="4" type="noConversion"/>
  </si>
  <si>
    <t>026.보상그룹테이블 참조</t>
    <phoneticPr fontId="4" type="noConversion"/>
  </si>
  <si>
    <t>아이템 그룹 보상</t>
    <phoneticPr fontId="4" type="noConversion"/>
  </si>
  <si>
    <t>group_id</t>
  </si>
  <si>
    <t>024.가챠테이블 참조</t>
    <phoneticPr fontId="4" type="noConversion"/>
  </si>
  <si>
    <t>동료 그룹 보상</t>
    <phoneticPr fontId="4" type="noConversion"/>
  </si>
  <si>
    <t>X</t>
  </si>
  <si>
    <t>큐펫 육성</t>
  </si>
  <si>
    <t>확인 필요</t>
  </si>
  <si>
    <t>영웅 육성</t>
  </si>
  <si>
    <t>시나리오 미로</t>
  </si>
  <si>
    <t>특정 시나리오 미로 클리어</t>
  </si>
  <si>
    <t>가이드</t>
  </si>
  <si>
    <t>멀티 미로</t>
  </si>
  <si>
    <t>MVP</t>
  </si>
  <si>
    <t>MVP 처치 횟수</t>
  </si>
  <si>
    <t>특정 필드에서 rare_type 3번 MVP 처치 횟수</t>
  </si>
  <si>
    <t>셰어</t>
  </si>
  <si>
    <t>대전</t>
  </si>
  <si>
    <t>대전 입장 횟수</t>
  </si>
  <si>
    <t>동료</t>
  </si>
  <si>
    <t>탐험</t>
  </si>
  <si>
    <t>주사용처</t>
    <phoneticPr fontId="3" type="noConversion"/>
  </si>
  <si>
    <t>가이드</t>
    <phoneticPr fontId="3" type="noConversion"/>
  </si>
  <si>
    <t>동료 합성 횟수</t>
    <phoneticPr fontId="3" type="noConversion"/>
  </si>
  <si>
    <t>튜토리얼</t>
    <phoneticPr fontId="3" type="noConversion"/>
  </si>
  <si>
    <t>count</t>
    <phoneticPr fontId="3" type="noConversion"/>
  </si>
  <si>
    <t>튜토리얼 &amp; 일일</t>
    <phoneticPr fontId="3" type="noConversion"/>
  </si>
  <si>
    <t>업적</t>
    <phoneticPr fontId="3" type="noConversion"/>
  </si>
  <si>
    <t>가이드</t>
    <phoneticPr fontId="3" type="noConversion"/>
  </si>
  <si>
    <t>월드 보스</t>
    <phoneticPr fontId="3" type="noConversion"/>
  </si>
  <si>
    <t>시스템 없음</t>
    <phoneticPr fontId="3" type="noConversion"/>
  </si>
  <si>
    <t>사용 안 함</t>
    <phoneticPr fontId="3" type="noConversion"/>
  </si>
  <si>
    <t>Wave 클리어 횟수</t>
    <phoneticPr fontId="3" type="noConversion"/>
  </si>
  <si>
    <t>특정 필드에서 MVP 처치 횟수</t>
    <phoneticPr fontId="3" type="noConversion"/>
  </si>
  <si>
    <t>가이드</t>
    <phoneticPr fontId="3" type="noConversion"/>
  </si>
  <si>
    <t>셰어</t>
    <phoneticPr fontId="3" type="noConversion"/>
  </si>
  <si>
    <t>특정 필드에서 셰어+동료 집결 횟수</t>
    <phoneticPr fontId="3" type="noConversion"/>
  </si>
  <si>
    <t>셰어 캐릭터 고용 횟수</t>
    <phoneticPr fontId="3" type="noConversion"/>
  </si>
  <si>
    <t>type</t>
    <phoneticPr fontId="3" type="noConversion"/>
  </si>
  <si>
    <t>일일 퀘스트 보상?</t>
    <phoneticPr fontId="3" type="noConversion"/>
  </si>
  <si>
    <t>제작 재료</t>
    <phoneticPr fontId="3" type="noConversion"/>
  </si>
  <si>
    <t>제련 재료</t>
    <phoneticPr fontId="3" type="noConversion"/>
  </si>
  <si>
    <t>value 형식</t>
    <phoneticPr fontId="3" type="noConversion"/>
  </si>
  <si>
    <t>condition_value</t>
    <phoneticPr fontId="3" type="noConversion"/>
  </si>
  <si>
    <t>quest_value</t>
    <phoneticPr fontId="3" type="noConversion"/>
  </si>
  <si>
    <t>특정 월드보스 처치(전투 참여)</t>
    <phoneticPr fontId="3" type="noConversion"/>
  </si>
  <si>
    <t>동료 획득 횟수</t>
    <phoneticPr fontId="3" type="noConversion"/>
  </si>
  <si>
    <t>특정 타입 던전 입장 횟수</t>
    <phoneticPr fontId="3" type="noConversion"/>
  </si>
  <si>
    <t>dungeon_type</t>
    <phoneticPr fontId="3" type="noConversion"/>
  </si>
  <si>
    <t>level</t>
    <phoneticPr fontId="3" type="noConversion"/>
  </si>
  <si>
    <t>value</t>
    <phoneticPr fontId="3" type="noConversion"/>
  </si>
  <si>
    <t>제니 던전 티켓</t>
    <phoneticPr fontId="3" type="noConversion"/>
  </si>
  <si>
    <t>경험치 던전 티켓</t>
    <phoneticPr fontId="3" type="noConversion"/>
  </si>
  <si>
    <t>shortcut_type</t>
    <phoneticPr fontId="4" type="noConversion"/>
  </si>
  <si>
    <t>Eng</t>
    <phoneticPr fontId="4" type="noConversion"/>
  </si>
  <si>
    <t>강제 여부</t>
    <phoneticPr fontId="4" type="noConversion"/>
  </si>
  <si>
    <t>quest_category</t>
    <phoneticPr fontId="4" type="noConversion"/>
  </si>
  <si>
    <t>022.퀘스트테이블</t>
    <phoneticPr fontId="4" type="noConversion"/>
  </si>
  <si>
    <t>chapter</t>
  </si>
  <si>
    <t>scene_name</t>
  </si>
  <si>
    <t>stage_group</t>
  </si>
  <si>
    <t>stage_group_name_id</t>
  </si>
  <si>
    <t>boss_monster_scale</t>
  </si>
  <si>
    <t>boss_monster_level</t>
  </si>
  <si>
    <t>boss_monster_id</t>
  </si>
  <si>
    <t>boss_base_exp</t>
  </si>
  <si>
    <t>boss_job_exp</t>
  </si>
  <si>
    <t>boss_zeny</t>
  </si>
  <si>
    <t>boss_drop_rate_1</t>
  </si>
  <si>
    <t>boss_drop_rate_2</t>
  </si>
  <si>
    <t>boss_drop_rate_3</t>
  </si>
  <si>
    <t>boss_drop_rate_4</t>
  </si>
  <si>
    <t>boss_drop_1</t>
  </si>
  <si>
    <t>boss_drop_2</t>
  </si>
  <si>
    <t>boss_drop_3</t>
  </si>
  <si>
    <t>boss_drop_4</t>
  </si>
  <si>
    <t>normal_monster_cost</t>
  </si>
  <si>
    <t>normal_monster_level</t>
  </si>
  <si>
    <t>normal_base_exp</t>
  </si>
  <si>
    <t>normal_job_exp</t>
  </si>
  <si>
    <t>normal_zeny</t>
  </si>
  <si>
    <t>normal_monster_rate_1</t>
  </si>
  <si>
    <t>normal_monster_rate_2</t>
  </si>
  <si>
    <t>normal_monster_rate_3</t>
  </si>
  <si>
    <t>normal_monster_rate_4</t>
  </si>
  <si>
    <t>normal_monster_id_1</t>
  </si>
  <si>
    <t>normal_monster_id_2</t>
  </si>
  <si>
    <t>normal_monster_id_3</t>
  </si>
  <si>
    <t>normal_monster_id_4</t>
  </si>
  <si>
    <t>normal_drop_rate_1</t>
  </si>
  <si>
    <t>normal_drop_rate_2</t>
  </si>
  <si>
    <t>normal_drop_rate_3</t>
  </si>
  <si>
    <t>normal_drop_rate_4</t>
  </si>
  <si>
    <t>normal_drop_1</t>
  </si>
  <si>
    <t>normal_drop_2</t>
  </si>
  <si>
    <t>normal_drop_3</t>
  </si>
  <si>
    <t>normal_drop_4</t>
  </si>
  <si>
    <t>scene_change_name</t>
  </si>
  <si>
    <t>maze_map_id</t>
  </si>
  <si>
    <t>maze_map_data</t>
  </si>
  <si>
    <t>maze_monster_type</t>
  </si>
  <si>
    <t>battleboss_count</t>
  </si>
  <si>
    <t>player_count</t>
  </si>
  <si>
    <t>scenario_maze_id</t>
  </si>
  <si>
    <t>mvp_group_id</t>
  </si>
  <si>
    <t>mvp_level</t>
  </si>
  <si>
    <t>mpv_first_reward_id</t>
  </si>
  <si>
    <t>mvp_reward_id_1</t>
  </si>
  <si>
    <t>mvp_reward_id_2</t>
  </si>
  <si>
    <t>mvp_reward_id_3</t>
  </si>
  <si>
    <t>bgm</t>
  </si>
  <si>
    <t>agent_trade_time_rating2</t>
  </si>
  <si>
    <t>agent_trade_time_rating3</t>
  </si>
  <si>
    <t>agent_trade_time_rating4</t>
  </si>
  <si>
    <t>agent_trade_time_rating5</t>
  </si>
  <si>
    <t>Prt_field_02</t>
  </si>
  <si>
    <t>Groundwater_01</t>
  </si>
  <si>
    <t>All_field_01</t>
  </si>
  <si>
    <t>Prologue_01</t>
  </si>
  <si>
    <t>Sograt_field_01</t>
  </si>
  <si>
    <t>Prison_01</t>
  </si>
  <si>
    <t>Rare_01</t>
  </si>
  <si>
    <t>Orc_field</t>
  </si>
  <si>
    <t>Comodo_field_01</t>
  </si>
  <si>
    <t>Prologue_02</t>
  </si>
  <si>
    <t>Odin_dun_02</t>
  </si>
  <si>
    <t>agent_trade_time_rating1</t>
  </si>
  <si>
    <t>agent_trade_ropoint</t>
  </si>
  <si>
    <t>agent_collect_time</t>
  </si>
  <si>
    <t>agent_collect_item</t>
  </si>
  <si>
    <t>agent_collect_count_rating1</t>
  </si>
  <si>
    <t>agent_collect_count_rating2</t>
  </si>
  <si>
    <t>agent_collect_count_rating3</t>
  </si>
  <si>
    <t>agent_collect_count_rating4</t>
  </si>
  <si>
    <t>agent_collect_count_rating5</t>
  </si>
  <si>
    <t>agent_dig_time</t>
  </si>
  <si>
    <t>agent_dig_item</t>
  </si>
  <si>
    <t>agent_dig_count_rating1</t>
  </si>
  <si>
    <t>agent_dig_count_rating2</t>
  </si>
  <si>
    <t>agent_dig_count_rating3</t>
  </si>
  <si>
    <t>agent_dig_count_rating4</t>
  </si>
  <si>
    <t>agent_dig_count_rating5</t>
  </si>
  <si>
    <t>size_x_min</t>
  </si>
  <si>
    <t>size_x_max</t>
  </si>
  <si>
    <t>size_z_min</t>
  </si>
  <si>
    <t>size_z_max</t>
  </si>
  <si>
    <t>agent_explore_type</t>
  </si>
  <si>
    <t>Scene_Field_PronteraField</t>
  </si>
  <si>
    <t>Scene_Field_Culvert</t>
  </si>
  <si>
    <t>카드 제련</t>
    <phoneticPr fontId="3" type="noConversion"/>
  </si>
  <si>
    <t>직렙</t>
    <phoneticPr fontId="3" type="noConversion"/>
  </si>
  <si>
    <t>idnex</t>
    <phoneticPr fontId="3" type="noConversion"/>
  </si>
  <si>
    <t>type 명칭</t>
    <phoneticPr fontId="3" type="noConversion"/>
  </si>
  <si>
    <t>멀티 미로 입장 횟수</t>
    <phoneticPr fontId="3" type="noConversion"/>
  </si>
  <si>
    <t>일일 퀘스트 모두 클리어</t>
    <phoneticPr fontId="3" type="noConversion"/>
  </si>
  <si>
    <t>몬스터 처치 수</t>
    <phoneticPr fontId="3" type="noConversion"/>
  </si>
  <si>
    <t>100, 400, 1000</t>
    <phoneticPr fontId="3" type="noConversion"/>
  </si>
  <si>
    <t>1, 3, 5</t>
    <phoneticPr fontId="3" type="noConversion"/>
  </si>
  <si>
    <t>가이드용</t>
    <phoneticPr fontId="3" type="noConversion"/>
  </si>
  <si>
    <t>일일용</t>
    <phoneticPr fontId="3" type="noConversion"/>
  </si>
  <si>
    <t>대전</t>
    <phoneticPr fontId="3" type="noConversion"/>
  </si>
  <si>
    <t>의뢰 퀘스트 완료 횟수</t>
    <phoneticPr fontId="3" type="noConversion"/>
  </si>
  <si>
    <t>3, 5, 10</t>
    <phoneticPr fontId="3" type="noConversion"/>
  </si>
  <si>
    <t>월드 보스 처치</t>
    <phoneticPr fontId="3" type="noConversion"/>
  </si>
  <si>
    <t>제니 던전 무료 입장 횟수</t>
    <phoneticPr fontId="3" type="noConversion"/>
  </si>
  <si>
    <t>경험치 던전 무료 입장 횟수</t>
    <phoneticPr fontId="3" type="noConversion"/>
  </si>
  <si>
    <t>1, 2, 3</t>
    <phoneticPr fontId="3" type="noConversion"/>
  </si>
  <si>
    <t>5회</t>
    <phoneticPr fontId="3" type="noConversion"/>
  </si>
  <si>
    <t>디펜스 던전</t>
    <phoneticPr fontId="3" type="noConversion"/>
  </si>
  <si>
    <t>2회</t>
    <phoneticPr fontId="3" type="noConversion"/>
  </si>
  <si>
    <t>멀티 미로 클리어 횟수</t>
    <phoneticPr fontId="3" type="noConversion"/>
  </si>
  <si>
    <t>동료 탐험 보내기 횟수</t>
    <phoneticPr fontId="3" type="noConversion"/>
  </si>
  <si>
    <t>셰어 캐릭터 고용 횟수</t>
    <phoneticPr fontId="3" type="noConversion"/>
  </si>
  <si>
    <t>MVP 처치 횟수</t>
    <phoneticPr fontId="3" type="noConversion"/>
  </si>
  <si>
    <t>MVP 처치</t>
  </si>
  <si>
    <t>이벤트 배너</t>
    <phoneticPr fontId="3" type="noConversion"/>
  </si>
  <si>
    <t>0(유료), 1(제니), 2(아이템), 3(상자), 4(동료), 5(길드)</t>
    <phoneticPr fontId="3" type="noConversion"/>
  </si>
  <si>
    <t>shortcut_value(탭번호는 좌측부터 0시작)</t>
    <phoneticPr fontId="4" type="noConversion"/>
  </si>
  <si>
    <t>가죽 재킷</t>
  </si>
  <si>
    <t>값싼 가죽으로 만들어진 재킷으로 오래 입으면 가죽만의 멋이 살아난다고 한다.</t>
  </si>
  <si>
    <t>요약된 전투 교범</t>
  </si>
  <si>
    <t>Item94050</t>
  </si>
  <si>
    <t>Item94052</t>
  </si>
  <si>
    <t>Item94054</t>
  </si>
  <si>
    <t>Item94055</t>
  </si>
  <si>
    <t>Item94056</t>
  </si>
  <si>
    <t>Item94057</t>
  </si>
  <si>
    <t>Item94058</t>
  </si>
  <si>
    <t>Item94059</t>
  </si>
  <si>
    <t>Item94060</t>
  </si>
  <si>
    <t>마이트 지팡이</t>
  </si>
  <si>
    <t>Item85028</t>
  </si>
  <si>
    <t>Item85029</t>
  </si>
  <si>
    <t>Item85027</t>
  </si>
  <si>
    <t>동료 합성</t>
  </si>
  <si>
    <t>Stage</t>
    <phoneticPr fontId="3" type="noConversion"/>
  </si>
  <si>
    <t>셰어</t>
    <phoneticPr fontId="3" type="noConversion"/>
  </si>
  <si>
    <t>event_content / 콘텐츠 해금</t>
    <phoneticPr fontId="4" type="noConversion"/>
  </si>
  <si>
    <t>제니 던전</t>
    <phoneticPr fontId="3" type="noConversion"/>
  </si>
  <si>
    <t>경험치 던전</t>
    <phoneticPr fontId="3" type="noConversion"/>
  </si>
  <si>
    <t>대전 도전</t>
  </si>
  <si>
    <t>소형 몬스터 처치</t>
  </si>
  <si>
    <t>중형 몬스터 처치</t>
  </si>
  <si>
    <t>대형 몬스터 처치</t>
  </si>
  <si>
    <t>명칭</t>
    <phoneticPr fontId="3" type="noConversion"/>
  </si>
  <si>
    <t>80007_G_SwordO</t>
  </si>
  <si>
    <t>80009_G_SwordO</t>
  </si>
  <si>
    <t>80011_G_SwordO</t>
  </si>
  <si>
    <t>80013_G_SwordO</t>
  </si>
  <si>
    <t>80015_G_SwordO</t>
  </si>
  <si>
    <t>80018_G_SwordO</t>
  </si>
  <si>
    <t>80028_G_StaffO</t>
  </si>
  <si>
    <t>80029_G_StaffO</t>
  </si>
  <si>
    <t>80030_G_StaffO</t>
  </si>
  <si>
    <t>80031_G_StaffO</t>
  </si>
  <si>
    <t>80032_G_StaffO</t>
  </si>
  <si>
    <t>80039_G_StaffO</t>
  </si>
  <si>
    <t>80048_G_DaggerO</t>
  </si>
  <si>
    <t>80049_G_DaggerO</t>
  </si>
  <si>
    <t>80050_G_DaggerO</t>
  </si>
  <si>
    <t>80051_G_DaggerO</t>
  </si>
  <si>
    <t>80052_G_DaggerO</t>
  </si>
  <si>
    <t>80059_G_DaggerO</t>
  </si>
  <si>
    <t>80060_G_DaggerO</t>
  </si>
  <si>
    <t>80067_G_BowT</t>
  </si>
  <si>
    <t>80068_G_BowT</t>
  </si>
  <si>
    <t>80069_G_BowT</t>
  </si>
  <si>
    <t>80070_G_BowT</t>
  </si>
  <si>
    <t>80071_G_BowT</t>
  </si>
  <si>
    <t>80072_G_BowT</t>
  </si>
  <si>
    <t>80083_G_SwordT</t>
  </si>
  <si>
    <t>80084_G_SwordT</t>
  </si>
  <si>
    <t>80085_G_SwordT</t>
  </si>
  <si>
    <t>80086_G_SwordT</t>
  </si>
  <si>
    <t>80087_G_SwordT</t>
  </si>
  <si>
    <t>80090_G_SwordT</t>
  </si>
  <si>
    <t>80095_G_SpearT</t>
  </si>
  <si>
    <t>80096_G_SpearT</t>
  </si>
  <si>
    <t>80097_G_SpearT</t>
  </si>
  <si>
    <t>80098_G_SpearT</t>
  </si>
  <si>
    <t>80099_G_SpearT</t>
  </si>
  <si>
    <t>80101_G_SpearT</t>
  </si>
  <si>
    <t>80105_G_SwordO</t>
  </si>
  <si>
    <t>80106_G_StaffO</t>
  </si>
  <si>
    <t>80107_G_DaggerO</t>
  </si>
  <si>
    <t>80108_G_BowT</t>
  </si>
  <si>
    <t>80109_G_SwordT</t>
  </si>
  <si>
    <t>80110_G_SpearT</t>
  </si>
  <si>
    <t>80111_G_SwordO</t>
  </si>
  <si>
    <t>80112_G_StaffO</t>
  </si>
  <si>
    <t>80113_G_DaggerO</t>
  </si>
  <si>
    <t>80114_G_BowT</t>
  </si>
  <si>
    <t>80115_G_SwordT</t>
  </si>
  <si>
    <t>80116_G_SpearT</t>
  </si>
  <si>
    <t>실버 카드 코인</t>
  </si>
  <si>
    <t>골드 카드 코인</t>
  </si>
  <si>
    <t>1~2랭크 동료를 세 번 뽑습니다.</t>
  </si>
  <si>
    <t>2~3랭크 동료를 세 번 뽑습니다.</t>
  </si>
  <si>
    <t>3~4랭크 동료를 세 번 뽑습니다.</t>
  </si>
  <si>
    <t>동료 무기</t>
  </si>
  <si>
    <t>동료 전용 아이템 입니다.</t>
  </si>
  <si>
    <t>챕터 1 / MVP 집결</t>
  </si>
  <si>
    <t>챕터 1 / MVP 레어 1</t>
  </si>
  <si>
    <t>챕터 1 / MVP 레어 2</t>
  </si>
  <si>
    <t>챕터 1 / MVP 레어 3</t>
  </si>
  <si>
    <t>챕터 2 / MVP 집결</t>
  </si>
  <si>
    <t>챕터 2 / MVP 레어 1</t>
  </si>
  <si>
    <t>챕터 2 / MVP 레어 2</t>
  </si>
  <si>
    <t>챕터 2 / MVP 레어 3</t>
  </si>
  <si>
    <t>챕터 3 / MVP 집결</t>
  </si>
  <si>
    <t>챕터 3 / MVP 레어 1</t>
  </si>
  <si>
    <t>챕터 3 / MVP 레어 2</t>
  </si>
  <si>
    <t>챕터 3 / MVP 레어 3</t>
  </si>
  <si>
    <t>챕터 4 / MVP 집결</t>
  </si>
  <si>
    <t>챕터 4 / MVP 레어 1</t>
  </si>
  <si>
    <t>챕터 4 / MVP 레어 2</t>
  </si>
  <si>
    <t>챕터 4 / MVP 레어 3</t>
  </si>
  <si>
    <t>챕터 5 / MVP 집결</t>
  </si>
  <si>
    <t>챕터 5 / MVP 레어 1</t>
  </si>
  <si>
    <t>챕터 5 / MVP 레어 2</t>
  </si>
  <si>
    <t>챕터 5 / MVP 레어 3</t>
  </si>
  <si>
    <t>챕터 6 / MVP 집결</t>
  </si>
  <si>
    <t>챕터 6 / MVP 레어 1</t>
  </si>
  <si>
    <t>챕터 6 / MVP 레어 2</t>
  </si>
  <si>
    <t>챕터 6 / MVP 레어 3</t>
  </si>
  <si>
    <t>챕터 7 / MVP 집결</t>
  </si>
  <si>
    <t>챕터 7 / MVP 레어 1</t>
  </si>
  <si>
    <t>챕터 7 / MVP 레어 2</t>
  </si>
  <si>
    <t>챕터 7 / MVP 레어 3</t>
  </si>
  <si>
    <t>챕터 8 / MVP 집결</t>
  </si>
  <si>
    <t>챕터 8 / MVP 레어 1</t>
  </si>
  <si>
    <t>챕터 8 / MVP 레어 2</t>
  </si>
  <si>
    <t>챕터 8 / MVP 레어 3</t>
  </si>
  <si>
    <t>챕터 9 / MVP 집결</t>
  </si>
  <si>
    <t>챕터 9 / MVP 레어 1</t>
  </si>
  <si>
    <t>챕터 9 / MVP 레어 2</t>
  </si>
  <si>
    <t>챕터 9 / MVP 레어 3</t>
  </si>
  <si>
    <t>챕터 10 / MVP 집결</t>
  </si>
  <si>
    <t>챕터 10 / MVP 레어 1</t>
  </si>
  <si>
    <t>챕터 10 / MVP 레어 2</t>
  </si>
  <si>
    <t>챕터 10 / MVP 레어 3</t>
  </si>
  <si>
    <t>챕터 11 / MVP 집결</t>
  </si>
  <si>
    <t>챕터 11 / MVP 레어 1</t>
  </si>
  <si>
    <t>챕터 11 / MVP 레어 2</t>
  </si>
  <si>
    <t>챕터 11 / MVP 레어 3</t>
  </si>
  <si>
    <t>챕터 12 / MVP 집결</t>
  </si>
  <si>
    <t>챕터 12 / MVP 레어 1</t>
  </si>
  <si>
    <t>챕터 12 / MVP 레어 2</t>
  </si>
  <si>
    <t>챕터 12 / MVP 레어 3</t>
  </si>
  <si>
    <t>Equipment_Rank_1</t>
  </si>
  <si>
    <t>Equipment_Rank_2</t>
  </si>
  <si>
    <t>Equipment_Rank_3</t>
  </si>
  <si>
    <t>Equipment_Rank_4</t>
  </si>
  <si>
    <t>Equipment_Rank_5</t>
  </si>
  <si>
    <t>Card_Rank_1</t>
  </si>
  <si>
    <t>Card_Rank_2</t>
  </si>
  <si>
    <t>Card_Rank_3</t>
  </si>
  <si>
    <t>Card_Rank_4</t>
  </si>
  <si>
    <t>Card_Rank_5</t>
  </si>
  <si>
    <t>shortcut_value</t>
    <phoneticPr fontId="3" type="noConversion"/>
  </si>
  <si>
    <t>event_content</t>
    <phoneticPr fontId="3" type="noConversion"/>
  </si>
  <si>
    <t>버프</t>
    <phoneticPr fontId="3" type="noConversion"/>
  </si>
  <si>
    <t>0(아이템), 1(무기), 2(방어구), 3(특수)</t>
    <phoneticPr fontId="3" type="noConversion"/>
  </si>
  <si>
    <t>value 형식</t>
    <phoneticPr fontId="3" type="noConversion"/>
  </si>
  <si>
    <t>제니</t>
  </si>
  <si>
    <t>아이템</t>
  </si>
  <si>
    <t>보상3_type</t>
    <phoneticPr fontId="3" type="noConversion"/>
  </si>
  <si>
    <t>보상4_type</t>
    <phoneticPr fontId="3" type="noConversion"/>
  </si>
  <si>
    <t>아이템</t>
    <phoneticPr fontId="3" type="noConversion"/>
  </si>
  <si>
    <t>퀘스트 코인</t>
    <phoneticPr fontId="4" type="noConversion"/>
  </si>
  <si>
    <t>냥다래(결제)</t>
    <phoneticPr fontId="4" type="noConversion"/>
  </si>
  <si>
    <t>냥다래(무료)</t>
    <phoneticPr fontId="4" type="noConversion"/>
  </si>
  <si>
    <t>MVP 소환권</t>
    <phoneticPr fontId="3" type="noConversion"/>
  </si>
  <si>
    <t>0(메인), 1(의뢰), 2(일일), 3(업적), 4(길드)</t>
    <phoneticPr fontId="3" type="noConversion"/>
  </si>
  <si>
    <t>월드보스</t>
    <phoneticPr fontId="3" type="noConversion"/>
  </si>
  <si>
    <t>월드보스 인덱스</t>
    <phoneticPr fontId="3" type="noConversion"/>
  </si>
  <si>
    <t>카드 장착</t>
  </si>
  <si>
    <t>특정 챕터 멀티 미로 클리어 횟수</t>
    <phoneticPr fontId="3" type="noConversion"/>
  </si>
  <si>
    <t>멀티 미로</t>
    <phoneticPr fontId="3" type="noConversion"/>
  </si>
  <si>
    <t>장비템 강화 횟수</t>
    <phoneticPr fontId="3" type="noConversion"/>
  </si>
  <si>
    <t>장비템 특정 강화도 도달</t>
    <phoneticPr fontId="3" type="noConversion"/>
  </si>
  <si>
    <t>장비템 특정 강화도 도달 횟수</t>
    <phoneticPr fontId="3" type="noConversion"/>
  </si>
  <si>
    <t>제니 던전</t>
  </si>
  <si>
    <t>경험치 던전</t>
  </si>
  <si>
    <t>월드 보스 던전</t>
  </si>
  <si>
    <t>디펜스 던전</t>
  </si>
  <si>
    <t>cost</t>
  </si>
  <si>
    <t>포링</t>
  </si>
  <si>
    <t>파브르</t>
  </si>
  <si>
    <t>루나틱</t>
  </si>
  <si>
    <t>로다 프로그</t>
  </si>
  <si>
    <t>로커</t>
  </si>
  <si>
    <t>보컬</t>
  </si>
  <si>
    <t>이클립스</t>
  </si>
  <si>
    <t>도둑벌레</t>
  </si>
  <si>
    <t>퍼밀리어</t>
  </si>
  <si>
    <t>암컷 도둑벌레</t>
  </si>
  <si>
    <t>수컷 도둑벌레</t>
  </si>
  <si>
    <t>황금 도둑벌레</t>
  </si>
  <si>
    <t>세비지 베베</t>
  </si>
  <si>
    <t>코코</t>
  </si>
  <si>
    <t>크리미</t>
  </si>
  <si>
    <t>호른</t>
  </si>
  <si>
    <t>호넷</t>
  </si>
  <si>
    <t>타로우</t>
  </si>
  <si>
    <t>윌로우</t>
  </si>
  <si>
    <t>스포아</t>
  </si>
  <si>
    <t>빅풋</t>
  </si>
  <si>
    <t>픽키</t>
  </si>
  <si>
    <t>콘도르</t>
  </si>
  <si>
    <t>촌촌</t>
  </si>
  <si>
    <t>드래곤 플라이</t>
  </si>
  <si>
    <t>울프</t>
  </si>
  <si>
    <t>페코페코</t>
  </si>
  <si>
    <t>스콜피온</t>
  </si>
  <si>
    <t>떠돌이 늑대</t>
  </si>
  <si>
    <t>스켈레톤</t>
  </si>
  <si>
    <t>솔저 스켈레톤</t>
  </si>
  <si>
    <t>아처 스켈레톤</t>
  </si>
  <si>
    <t>미이라</t>
  </si>
  <si>
    <t>스틸 촌촌</t>
  </si>
  <si>
    <t>플랑크톤</t>
  </si>
  <si>
    <t>포포링</t>
  </si>
  <si>
    <t>토드</t>
  </si>
  <si>
    <t>타라 프로그</t>
  </si>
  <si>
    <t>엘더 윌로우</t>
  </si>
  <si>
    <t>포이즌 스포아</t>
  </si>
  <si>
    <t>크램프</t>
  </si>
  <si>
    <t>고블린(모닝스타)</t>
  </si>
  <si>
    <t>고블린(해머)</t>
  </si>
  <si>
    <t>고블린(플레일)</t>
  </si>
  <si>
    <t>고블린(단검)</t>
  </si>
  <si>
    <t>고블린(도끼)</t>
  </si>
  <si>
    <t>고블린 아처</t>
  </si>
  <si>
    <t>고블린 스팀라이더</t>
  </si>
  <si>
    <t>팬저 고블린</t>
  </si>
  <si>
    <t>고블린 리더</t>
  </si>
  <si>
    <t>게</t>
  </si>
  <si>
    <t>요요</t>
  </si>
  <si>
    <t>쵸코</t>
  </si>
  <si>
    <t>마스터링</t>
  </si>
  <si>
    <t>갈라파고</t>
  </si>
  <si>
    <t>해달</t>
  </si>
  <si>
    <t>퍼씰</t>
  </si>
  <si>
    <t>로터 자이로</t>
  </si>
  <si>
    <t>폭력배</t>
  </si>
  <si>
    <t>드롭프스</t>
  </si>
  <si>
    <t>에스터</t>
  </si>
  <si>
    <t>드레인리어</t>
  </si>
  <si>
    <t>데저트 울프 새끼</t>
  </si>
  <si>
    <t>마그마링</t>
  </si>
  <si>
    <t>플로라</t>
  </si>
  <si>
    <t>와일드 로즈</t>
  </si>
  <si>
    <t>데저트 울프</t>
  </si>
  <si>
    <t>위스퍼</t>
  </si>
  <si>
    <t>크라벤</t>
  </si>
  <si>
    <t>탐루안</t>
  </si>
  <si>
    <t>타니 아가씨</t>
  </si>
  <si>
    <t>오크 베이비</t>
  </si>
  <si>
    <t>오크 워리어</t>
  </si>
  <si>
    <t>오크 레이디</t>
  </si>
  <si>
    <t>오크 아처</t>
  </si>
  <si>
    <t>오크 히어로</t>
  </si>
  <si>
    <t>고스트링</t>
  </si>
  <si>
    <t>세일러 스컬</t>
  </si>
  <si>
    <t>파이어럿 스켈</t>
  </si>
  <si>
    <t>드레이크</t>
  </si>
  <si>
    <t>마린</t>
  </si>
  <si>
    <t>사스콰치</t>
  </si>
  <si>
    <t>하티 베베</t>
  </si>
  <si>
    <t>하티</t>
  </si>
  <si>
    <t>세비지</t>
  </si>
  <si>
    <t>에드가</t>
  </si>
  <si>
    <t>프리오니</t>
  </si>
  <si>
    <t>오시리스</t>
  </si>
  <si>
    <t>오크 로드</t>
  </si>
  <si>
    <t>와일드 라이더</t>
  </si>
  <si>
    <t>타오군 카</t>
  </si>
  <si>
    <t>아트로스</t>
  </si>
  <si>
    <t>임프</t>
  </si>
  <si>
    <t>카사</t>
  </si>
  <si>
    <t>살라만다</t>
  </si>
  <si>
    <t>이프리트</t>
  </si>
  <si>
    <t>하이 오크</t>
  </si>
  <si>
    <t>머맨</t>
  </si>
  <si>
    <t>메두사</t>
  </si>
  <si>
    <t>스태포</t>
  </si>
  <si>
    <t>갈리온</t>
  </si>
  <si>
    <t>노커</t>
  </si>
  <si>
    <t>뵤르그</t>
  </si>
  <si>
    <t>데빌링</t>
  </si>
  <si>
    <t>엔젤링</t>
  </si>
  <si>
    <t>탐험 동료</t>
    <phoneticPr fontId="3" type="noConversion"/>
  </si>
  <si>
    <t>0(탐험), 1(관리), 2(합성), 3(인연)</t>
    <phoneticPr fontId="3" type="noConversion"/>
  </si>
  <si>
    <t>미로</t>
    <phoneticPr fontId="3" type="noConversion"/>
  </si>
  <si>
    <t>카드 강화 횟수</t>
    <phoneticPr fontId="3" type="noConversion"/>
  </si>
  <si>
    <t>카드 특정 강화도 도달</t>
    <phoneticPr fontId="3" type="noConversion"/>
  </si>
  <si>
    <t>카드 강화</t>
  </si>
  <si>
    <t>무한의 공간</t>
  </si>
  <si>
    <t>비공정 습격</t>
  </si>
  <si>
    <t>0(던전), 1(제니), 2(경험치), 3(무공), 4(비습), 5(중앙실), 6(펫테이밍)</t>
    <phoneticPr fontId="3" type="noConversion"/>
  </si>
  <si>
    <t>스테이지 id</t>
    <phoneticPr fontId="3" type="noConversion"/>
  </si>
  <si>
    <t>거래소</t>
    <phoneticPr fontId="3" type="noConversion"/>
  </si>
  <si>
    <t>reward_count4</t>
    <phoneticPr fontId="3" type="noConversion"/>
  </si>
  <si>
    <t>카드 장착 횟수</t>
    <phoneticPr fontId="3" type="noConversion"/>
  </si>
  <si>
    <t>상자 제작</t>
  </si>
  <si>
    <t>장비 제작</t>
  </si>
  <si>
    <t>사냥 업적</t>
    <phoneticPr fontId="3" type="noConversion"/>
  </si>
  <si>
    <t>성장 업적</t>
    <phoneticPr fontId="3" type="noConversion"/>
  </si>
  <si>
    <t>전승 업적</t>
    <phoneticPr fontId="3" type="noConversion"/>
  </si>
  <si>
    <t>카드 업적</t>
    <phoneticPr fontId="3" type="noConversion"/>
  </si>
  <si>
    <t>구매 업적</t>
    <phoneticPr fontId="3" type="noConversion"/>
  </si>
  <si>
    <t>제작 업적</t>
    <phoneticPr fontId="3" type="noConversion"/>
  </si>
  <si>
    <t>분해 업적</t>
    <phoneticPr fontId="3" type="noConversion"/>
  </si>
  <si>
    <t>특별 업적</t>
    <phoneticPr fontId="3" type="noConversion"/>
  </si>
  <si>
    <t>큐펫 업적</t>
    <phoneticPr fontId="3" type="noConversion"/>
  </si>
  <si>
    <t>진화 업적</t>
    <phoneticPr fontId="3" type="noConversion"/>
  </si>
  <si>
    <t>의뢰 업적</t>
    <phoneticPr fontId="3" type="noConversion"/>
  </si>
  <si>
    <t>index</t>
    <phoneticPr fontId="3" type="noConversion"/>
  </si>
  <si>
    <t>des</t>
    <phoneticPr fontId="3" type="noConversion"/>
  </si>
  <si>
    <t>동료 파견</t>
  </si>
  <si>
    <t>동료 파견 횟수</t>
    <phoneticPr fontId="3" type="noConversion"/>
  </si>
  <si>
    <t>무한의 공간, 이클립스 도전</t>
  </si>
  <si>
    <t>무한의 공간, 세비지 도전</t>
  </si>
  <si>
    <t>무한의 공간, 에드가 도전</t>
  </si>
  <si>
    <t>무한의 공간, 프리오니 도전</t>
  </si>
  <si>
    <t>무한의 공간, 오시리스 도전</t>
  </si>
  <si>
    <t>프론테라 멀티 미로 클리어</t>
  </si>
  <si>
    <t>지하수로 멀티 미로 클리어</t>
  </si>
  <si>
    <t>비공정 습격 클리어</t>
  </si>
  <si>
    <t>비공정 습격 클리어</t>
    <phoneticPr fontId="3" type="noConversion"/>
  </si>
  <si>
    <t>재료 획득</t>
  </si>
  <si>
    <t>재료 획득</t>
    <phoneticPr fontId="3" type="noConversion"/>
  </si>
  <si>
    <t>korean</t>
  </si>
  <si>
    <t>Lv.1 사냥 업적</t>
  </si>
  <si>
    <t>Lv.2 사냥 업적</t>
  </si>
  <si>
    <t>Lv.3 사냥 업적</t>
  </si>
  <si>
    <t>Lv.4 사냥 업적</t>
  </si>
  <si>
    <t>Lv.5 사냥 업적</t>
  </si>
  <si>
    <t>Lv.6 사냥 업적</t>
  </si>
  <si>
    <t>Lv.7 사냥 업적</t>
  </si>
  <si>
    <t>Lv.8 사냥 업적</t>
  </si>
  <si>
    <t>Lv.9 사냥 업적</t>
  </si>
  <si>
    <t>Lv.10 사냥 업적</t>
  </si>
  <si>
    <t>Lv.11 사냥 업적</t>
  </si>
  <si>
    <t>Lv.12 사냥 업적</t>
  </si>
  <si>
    <t>Lv.13 사냥 업적</t>
  </si>
  <si>
    <t>Lv.14 사냥 업적</t>
  </si>
  <si>
    <t>Lv.15 사냥 업적</t>
  </si>
  <si>
    <t>Lv.16 사냥 업적</t>
  </si>
  <si>
    <t>Lv.17 사냥 업적</t>
  </si>
  <si>
    <t>Lv.18 사냥 업적</t>
  </si>
  <si>
    <t>Lv.19 사냥 업적</t>
  </si>
  <si>
    <t>Lv.20 사냥 업적</t>
  </si>
  <si>
    <t>Lv.21 사냥 업적</t>
  </si>
  <si>
    <t>Lv.22 사냥 업적</t>
  </si>
  <si>
    <t>Lv.23 사냥 업적</t>
  </si>
  <si>
    <t>Lv.24 사냥 업적</t>
  </si>
  <si>
    <t>Lv.25 사냥 업적</t>
  </si>
  <si>
    <t>Lv.26 사냥 업적</t>
  </si>
  <si>
    <t>Lv.27 사냥 업적</t>
  </si>
  <si>
    <t>Lv.28 사냥 업적</t>
  </si>
  <si>
    <t>Lv.29 사냥 업적</t>
  </si>
  <si>
    <t>Lv.30 사냥 업적</t>
  </si>
  <si>
    <t>Lv.31 사냥 업적</t>
  </si>
  <si>
    <t>Lv.32 사냥 업적</t>
  </si>
  <si>
    <t>Lv.33 사냥 업적</t>
  </si>
  <si>
    <t>Lv.34 사냥 업적</t>
  </si>
  <si>
    <t>Lv.35 사냥 업적</t>
  </si>
  <si>
    <t>Lv.36 사냥 업적</t>
  </si>
  <si>
    <t>Lv.37 사냥 업적</t>
  </si>
  <si>
    <t>Lv.38 사냥 업적</t>
  </si>
  <si>
    <t>Lv.39 사냥 업적</t>
  </si>
  <si>
    <t>Lv.40 사냥 업적</t>
  </si>
  <si>
    <t>Lv.41 사냥 업적</t>
  </si>
  <si>
    <t>Lv.42 사냥 업적</t>
  </si>
  <si>
    <t>Lv.43 사냥 업적</t>
  </si>
  <si>
    <t>Lv.44 사냥 업적</t>
  </si>
  <si>
    <t>Lv.45 사냥 업적</t>
  </si>
  <si>
    <t>Lv.46 사냥 업적</t>
  </si>
  <si>
    <t>Lv.47 사냥 업적</t>
  </si>
  <si>
    <t>Lv.48 사냥 업적</t>
  </si>
  <si>
    <t>Lv.49 사냥 업적</t>
  </si>
  <si>
    <t>Lv.50 사냥 업적</t>
  </si>
  <si>
    <t>모험가여 강해져라</t>
  </si>
  <si>
    <t>몬스터 소탕 작전</t>
  </si>
  <si>
    <t>드로! 몬스터 카드!</t>
  </si>
  <si>
    <t>400번 두드려 만든 무기</t>
  </si>
  <si>
    <t>활력 조달</t>
  </si>
  <si>
    <t>경비 조달</t>
  </si>
  <si>
    <t>병기 조달</t>
  </si>
  <si>
    <t>자원 조달</t>
  </si>
  <si>
    <t>화속성 원소 조달</t>
  </si>
  <si>
    <t>수속성 원소 조달</t>
  </si>
  <si>
    <t>풍속성 원소 조달</t>
  </si>
  <si>
    <t>지속성 원소 조달</t>
  </si>
  <si>
    <t>장비 강화</t>
    <phoneticPr fontId="3" type="noConversion"/>
  </si>
  <si>
    <t>듀얼</t>
    <phoneticPr fontId="3" type="noConversion"/>
  </si>
  <si>
    <t>사용하지 않음 (원래 조건인 LV로 오픈)</t>
    <phoneticPr fontId="3" type="noConversion"/>
  </si>
  <si>
    <t>미로</t>
    <phoneticPr fontId="3" type="noConversion"/>
  </si>
  <si>
    <t>파견</t>
    <phoneticPr fontId="3" type="noConversion"/>
  </si>
  <si>
    <t>PVP 동료</t>
    <phoneticPr fontId="3" type="noConversion"/>
  </si>
  <si>
    <t>장비 강화</t>
  </si>
  <si>
    <t>파견</t>
  </si>
  <si>
    <t>챕터 id</t>
    <phoneticPr fontId="3" type="noConversion"/>
  </si>
  <si>
    <t>X</t>
    <phoneticPr fontId="3" type="noConversion"/>
  </si>
  <si>
    <t>일일</t>
    <phoneticPr fontId="3" type="noConversion"/>
  </si>
  <si>
    <t>가이드</t>
    <phoneticPr fontId="3" type="noConversion"/>
  </si>
  <si>
    <t>업적</t>
    <phoneticPr fontId="3" type="noConversion"/>
  </si>
  <si>
    <t>장비 육성</t>
    <phoneticPr fontId="3" type="noConversion"/>
  </si>
  <si>
    <t>업적, 길드</t>
    <phoneticPr fontId="3" type="noConversion"/>
  </si>
  <si>
    <t>보스도전</t>
    <phoneticPr fontId="3" type="noConversion"/>
  </si>
  <si>
    <t>스킬</t>
    <phoneticPr fontId="3" type="noConversion"/>
  </si>
  <si>
    <t>장비 강화</t>
    <phoneticPr fontId="3" type="noConversion"/>
  </si>
  <si>
    <t>보스 도전</t>
    <phoneticPr fontId="3" type="noConversion"/>
  </si>
  <si>
    <t>버프</t>
    <phoneticPr fontId="3" type="noConversion"/>
  </si>
  <si>
    <t>셰어</t>
    <phoneticPr fontId="3" type="noConversion"/>
  </si>
  <si>
    <t>전직</t>
    <phoneticPr fontId="3" type="noConversion"/>
  </si>
  <si>
    <t>듀얼 도전 횟수</t>
    <phoneticPr fontId="3" type="noConversion"/>
  </si>
  <si>
    <t>-</t>
    <phoneticPr fontId="3" type="noConversion"/>
  </si>
  <si>
    <t>던전</t>
    <phoneticPr fontId="3" type="noConversion"/>
  </si>
  <si>
    <t>미로</t>
    <phoneticPr fontId="3" type="noConversion"/>
  </si>
  <si>
    <t>제작</t>
    <phoneticPr fontId="3" type="noConversion"/>
  </si>
  <si>
    <t>대전</t>
    <phoneticPr fontId="3" type="noConversion"/>
  </si>
  <si>
    <t>MVP 처치 횟수</t>
    <phoneticPr fontId="3" type="noConversion"/>
  </si>
  <si>
    <t>비공정 습격 입장 횟수</t>
    <phoneticPr fontId="3" type="noConversion"/>
  </si>
  <si>
    <t>2차 전직</t>
  </si>
  <si>
    <t>가방</t>
    <phoneticPr fontId="3" type="noConversion"/>
  </si>
  <si>
    <t>모험</t>
    <phoneticPr fontId="3" type="noConversion"/>
  </si>
  <si>
    <t>영웅</t>
    <phoneticPr fontId="3" type="noConversion"/>
  </si>
  <si>
    <t>PVP 동료</t>
  </si>
  <si>
    <t>셰어 이용</t>
  </si>
  <si>
    <t>포링 처치</t>
  </si>
  <si>
    <t>응급 치료!</t>
  </si>
  <si>
    <t>포링 소탕</t>
  </si>
  <si>
    <t>포링 보스 처치</t>
  </si>
  <si>
    <t>루나틱 처치</t>
  </si>
  <si>
    <t>1차 전직</t>
  </si>
  <si>
    <t>버프 사용</t>
  </si>
  <si>
    <t>루나틱 보스 처치</t>
  </si>
  <si>
    <t>파브르 처치</t>
  </si>
  <si>
    <t>듀얼 도전</t>
  </si>
  <si>
    <t>파브르 보스 처치</t>
  </si>
  <si>
    <t>로다 프로그 처치</t>
  </si>
  <si>
    <t>싱글 프론테라 미로 클리어</t>
  </si>
  <si>
    <t>멀티 프론테라 미로 클리어</t>
  </si>
  <si>
    <t>로다 프로그 소탕</t>
  </si>
  <si>
    <t>로다 프로그 보스 처치</t>
  </si>
  <si>
    <t>로커 처치</t>
  </si>
  <si>
    <t>무한의 공간 도전</t>
  </si>
  <si>
    <t>경험치 던전 도전</t>
  </si>
  <si>
    <t>제니 던전 도전</t>
  </si>
  <si>
    <t>로커 보스 처치</t>
  </si>
  <si>
    <t>보컬 처치</t>
  </si>
  <si>
    <t>프론테라 듀얼 클리어</t>
  </si>
  <si>
    <t>보컬 보스 처치</t>
  </si>
  <si>
    <t>도둑벌레 처치</t>
  </si>
  <si>
    <t>도둑벌레 보스 처치</t>
  </si>
  <si>
    <t>타로우 처치</t>
  </si>
  <si>
    <t>타로우 보스 처치</t>
  </si>
  <si>
    <t>제작 연습</t>
  </si>
  <si>
    <t>제작의 시작</t>
  </si>
  <si>
    <t>암컷 도둑벌레 처치</t>
  </si>
  <si>
    <t>암컷 도둑벌레 보스 처치</t>
  </si>
  <si>
    <t>수컷 도둑벌레 처치</t>
  </si>
  <si>
    <t>싱글 지하수로 미로 클리어</t>
  </si>
  <si>
    <t>멀티 지하수로 미로 클리어</t>
  </si>
  <si>
    <t>타로우 소탕</t>
  </si>
  <si>
    <t>수컷 도둑벌레 소탕</t>
  </si>
  <si>
    <t>플랑크톤 처치</t>
  </si>
  <si>
    <t>수컷 도둑벌레 보스 처치</t>
  </si>
  <si>
    <t>비공정 습격 방어</t>
  </si>
  <si>
    <t>플랑크톤 보스 처치</t>
  </si>
  <si>
    <t>크램프 처치</t>
  </si>
  <si>
    <t>지하수로 듀얼 클리어</t>
  </si>
  <si>
    <t>크램프 보스 처치</t>
  </si>
  <si>
    <t>호넷 처치</t>
  </si>
  <si>
    <t>보컬 소탕</t>
  </si>
  <si>
    <t>호넷 보스 처치</t>
  </si>
  <si>
    <t>세비지 베베 처치</t>
  </si>
  <si>
    <t>싱글 페이욘 숲 속 미로 클리어</t>
  </si>
  <si>
    <t>멀티 페이욘 숲 속 미로 클리어</t>
  </si>
  <si>
    <t>세비지 베베 소탕</t>
  </si>
  <si>
    <t>세비지 베베 보스 처치</t>
  </si>
  <si>
    <t>크리미 처치</t>
  </si>
  <si>
    <t>크리미 보스 처치</t>
  </si>
  <si>
    <t>요요 처치</t>
  </si>
  <si>
    <t>요요 소탕</t>
  </si>
  <si>
    <t>강한 장비 제작</t>
  </si>
  <si>
    <t>요요 보스 처치</t>
  </si>
  <si>
    <t>코코 처치</t>
  </si>
  <si>
    <t>코코 보스 처치</t>
  </si>
  <si>
    <t>쵸코 처치</t>
  </si>
  <si>
    <t>페이욘 숲 속 듀얼 클리어</t>
  </si>
  <si>
    <t>쵸코 보스 처치</t>
  </si>
  <si>
    <t>윌로우 처치</t>
  </si>
  <si>
    <t>학습 완료!</t>
  </si>
  <si>
    <t>윌로우 보스 처치</t>
  </si>
  <si>
    <t>스포아 처치</t>
  </si>
  <si>
    <t>싱글 깊은 숲 속 미로 클리어</t>
  </si>
  <si>
    <t>멀티 깊은 숲 속 미로 클리어</t>
  </si>
  <si>
    <t>스포아 소탕</t>
  </si>
  <si>
    <t>스포아 보스 처치</t>
  </si>
  <si>
    <t>포이즌 스포아 처치</t>
  </si>
  <si>
    <t>포이즌 스포아 보스 처치</t>
  </si>
  <si>
    <t>빅풋 처치</t>
  </si>
  <si>
    <t>빅풋 소탕</t>
  </si>
  <si>
    <t>제작 마스터</t>
  </si>
  <si>
    <t>빅풋 보스 처치</t>
  </si>
  <si>
    <t>호른 처치</t>
  </si>
  <si>
    <t>호른 보스 처치</t>
  </si>
  <si>
    <t>엘더 윌로우 처치</t>
  </si>
  <si>
    <t>깊은 숲 속 듀얼 클리어</t>
  </si>
  <si>
    <t>엘더 윌로우 보스 처치</t>
  </si>
  <si>
    <t>픽키 처치</t>
  </si>
  <si>
    <t>전승!</t>
  </si>
  <si>
    <t>픽키 보스 처치</t>
  </si>
  <si>
    <t>메인 퀘스트 2 클리어</t>
  </si>
  <si>
    <t>메인 퀘스트 3 클리어</t>
  </si>
  <si>
    <t>메인 퀘스트 4 클리어</t>
  </si>
  <si>
    <t>메인 퀘스트 5 클리어</t>
  </si>
  <si>
    <t>메인 퀘스트 6 클리어</t>
  </si>
  <si>
    <t>메인 퀘스트 7 클리어</t>
  </si>
  <si>
    <t>메인 퀘스트 8 클리어</t>
  </si>
  <si>
    <t>메인 퀘스트 9 클리어</t>
  </si>
  <si>
    <t>메인 퀘스트 10 클리어</t>
  </si>
  <si>
    <t>메인 퀘스트 11 클리어</t>
  </si>
  <si>
    <t>메인 퀘스트 12 클리어</t>
  </si>
  <si>
    <t>메인 퀘스트 13 클리어</t>
  </si>
  <si>
    <t>메인 퀘스트 14 클리어</t>
  </si>
  <si>
    <t>메인 퀘스트 15 클리어</t>
  </si>
  <si>
    <t>메인 퀘스트 16 클리어</t>
  </si>
  <si>
    <t>메인 퀘스트 17 클리어</t>
  </si>
  <si>
    <t>메인 퀘스트 18 클리어</t>
  </si>
  <si>
    <t>메인 퀘스트 19 클리어</t>
  </si>
  <si>
    <t>메인 퀘스트 20 클리어</t>
  </si>
  <si>
    <t>메인 퀘스트 21 클리어</t>
  </si>
  <si>
    <t>메인 퀘스트 22 클리어</t>
  </si>
  <si>
    <t>메인 퀘스트 23 클리어</t>
  </si>
  <si>
    <t>메인 퀘스트 24 클리어</t>
  </si>
  <si>
    <t>메인 퀘스트 25 클리어</t>
  </si>
  <si>
    <t>메인 퀘스트 26 클리어</t>
  </si>
  <si>
    <t>메인 퀘스트 27 클리어</t>
  </si>
  <si>
    <t>메인 퀘스트 28 클리어</t>
  </si>
  <si>
    <t>메인 퀘스트 29 클리어</t>
  </si>
  <si>
    <t>메인 퀘스트 30 클리어</t>
  </si>
  <si>
    <t>메인 퀘스트 31 클리어</t>
  </si>
  <si>
    <t>메인 퀘스트 32 클리어</t>
  </si>
  <si>
    <t>메인 퀘스트 33 클리어</t>
  </si>
  <si>
    <t>메인 퀘스트 34 클리어</t>
  </si>
  <si>
    <t>메인 퀘스트 35 클리어</t>
  </si>
  <si>
    <t>메인 퀘스트 36 클리어</t>
  </si>
  <si>
    <t>메인 퀘스트 37 클리어</t>
  </si>
  <si>
    <t>메인 퀘스트 38 클리어</t>
  </si>
  <si>
    <t>메인 퀘스트 39 클리어</t>
  </si>
  <si>
    <t>메인 퀘스트 40 클리어</t>
  </si>
  <si>
    <t>메인 퀘스트 41 클리어</t>
  </si>
  <si>
    <t>메인 퀘스트 42 클리어</t>
  </si>
  <si>
    <t>메인 퀘스트 43 클리어</t>
  </si>
  <si>
    <t>메인 퀘스트 44 클리어</t>
  </si>
  <si>
    <t>메인 퀘스트 45 클리어</t>
  </si>
  <si>
    <t>메인 퀘스트 46 클리어</t>
  </si>
  <si>
    <t>메인 퀘스트 47 클리어</t>
  </si>
  <si>
    <t>메인 퀘스트 48 클리어</t>
  </si>
  <si>
    <t>메인 퀘스트 49 클리어</t>
  </si>
  <si>
    <t>메인 퀘스트 50 클리어</t>
  </si>
  <si>
    <t>메인 퀘스트 51 클리어</t>
  </si>
  <si>
    <t>메인 퀘스트 52 클리어</t>
  </si>
  <si>
    <t>메인 퀘스트 53 클리어</t>
  </si>
  <si>
    <t>메인 퀘스트 54 클리어</t>
  </si>
  <si>
    <t>메인 퀘스트 55 클리어</t>
  </si>
  <si>
    <t>메인 퀘스트 56 클리어</t>
  </si>
  <si>
    <t>메인 퀘스트 57 클리어</t>
  </si>
  <si>
    <t>메인 퀘스트 58 클리어</t>
  </si>
  <si>
    <t>메인 퀘스트 59 클리어</t>
  </si>
  <si>
    <t>메인 퀘스트 60 클리어</t>
  </si>
  <si>
    <t>메인 퀘스트 61 클리어</t>
  </si>
  <si>
    <t>메인 퀘스트 62 클리어</t>
  </si>
  <si>
    <t>메인 퀘스트 63 클리어</t>
  </si>
  <si>
    <t>메인 퀘스트 64 클리어</t>
  </si>
  <si>
    <t>메인 퀘스트 65 클리어</t>
  </si>
  <si>
    <t>메인 퀘스트 66 클리어</t>
  </si>
  <si>
    <t>메인 퀘스트 67 클리어</t>
  </si>
  <si>
    <t>메인 퀘스트 68 클리어</t>
  </si>
  <si>
    <t>메인 퀘스트 69 클리어</t>
  </si>
  <si>
    <t>메인 퀘스트 70 클리어</t>
  </si>
  <si>
    <t>메인 퀘스트 71 클리어</t>
  </si>
  <si>
    <t>메인 퀘스트 72 클리어</t>
  </si>
  <si>
    <t>메인 퀘스트 73 클리어</t>
  </si>
  <si>
    <t>메인 퀘스트 74 클리어</t>
  </si>
  <si>
    <t>메인 퀘스트 75 클리어</t>
  </si>
  <si>
    <t>메인 퀘스트 76 클리어</t>
  </si>
  <si>
    <t>메인 퀘스트 77 클리어</t>
  </si>
  <si>
    <t>메인 퀘스트 78 클리어</t>
  </si>
  <si>
    <t>메인 퀘스트 79 클리어</t>
  </si>
  <si>
    <t>메인 퀘스트 80 클리어</t>
  </si>
  <si>
    <t>메인 퀘스트 81 클리어</t>
  </si>
  <si>
    <t>메인 퀘스트 82 클리어</t>
  </si>
  <si>
    <t>메인 퀘스트 83 클리어</t>
  </si>
  <si>
    <t>메인 퀘스트 84 클리어</t>
  </si>
  <si>
    <t>메인 퀘스트 85 클리어</t>
  </si>
  <si>
    <t>메인 퀘스트 86 클리어</t>
  </si>
  <si>
    <t>메인 퀘스트 87 클리어</t>
  </si>
  <si>
    <t>메인 퀘스트 88 클리어</t>
  </si>
  <si>
    <t>메인 퀘스트 89 클리어</t>
  </si>
  <si>
    <t>메인 퀘스트 90 클리어</t>
  </si>
  <si>
    <t>메인 퀘스트 91 클리어</t>
  </si>
  <si>
    <t>메인 퀘스트 92 클리어</t>
  </si>
  <si>
    <t>메인 퀘스트 93 클리어</t>
  </si>
  <si>
    <t>메인 퀘스트 94 클리어</t>
  </si>
  <si>
    <t>메인 퀘스트 95 클리어</t>
  </si>
  <si>
    <t>메인 퀘스트 96 클리어</t>
  </si>
  <si>
    <t>메인 퀘스트 97 클리어</t>
  </si>
  <si>
    <t>메인 퀘스트 98 클리어</t>
  </si>
  <si>
    <t>메인 퀘스트 99 클리어</t>
  </si>
  <si>
    <t>메인 퀘스트 100 클리어</t>
  </si>
  <si>
    <t>메인 퀘스트 101 클리어</t>
  </si>
  <si>
    <t>메인 퀘스트 102 클리어</t>
  </si>
  <si>
    <t>메인 퀘스트 103 클리어</t>
  </si>
  <si>
    <t>메인 퀘스트 104 클리어</t>
  </si>
  <si>
    <t>메인 퀘스트 105 클리어</t>
  </si>
  <si>
    <t>메인 퀘스트 106 클리어</t>
  </si>
  <si>
    <t>메인 퀘스트 107 클리어</t>
  </si>
  <si>
    <t>메인 퀘스트 108 클리어</t>
  </si>
  <si>
    <t>메인 퀘스트 109 클리어</t>
  </si>
  <si>
    <t>메인 퀘스트 110 클리어</t>
  </si>
  <si>
    <t>메인 퀘스트 111 클리어</t>
  </si>
  <si>
    <t>메인 퀘스트 112 클리어</t>
  </si>
  <si>
    <t>메인 퀘스트 113 클리어</t>
  </si>
  <si>
    <t>메인 퀘스트 114 클리어</t>
  </si>
  <si>
    <t>메인 퀘스트 115 클리어</t>
  </si>
  <si>
    <t>메인 퀘스트 116 클리어</t>
  </si>
  <si>
    <t>메인 퀘스트 117 클리어</t>
  </si>
  <si>
    <t>메인 퀘스트 118 클리어</t>
  </si>
  <si>
    <t>메인 퀘스트 119 클리어</t>
  </si>
  <si>
    <t>메인 퀘스트 120 클리어</t>
  </si>
  <si>
    <t>메인 퀘스트 121 클리어</t>
  </si>
  <si>
    <t>메인 퀘스트 122 클리어</t>
  </si>
  <si>
    <t>메인 퀘스트 123 클리어</t>
  </si>
  <si>
    <t>메인 퀘스트 1 클리어</t>
  </si>
  <si>
    <t>듀얼</t>
    <phoneticPr fontId="3" type="noConversion"/>
  </si>
  <si>
    <t>강화</t>
    <phoneticPr fontId="3" type="noConversion"/>
  </si>
  <si>
    <t>장비템 특정 랭크 제작 횟수</t>
    <phoneticPr fontId="3" type="noConversion"/>
  </si>
  <si>
    <t>stage id</t>
    <phoneticPr fontId="3" type="noConversion"/>
  </si>
  <si>
    <t>chapter id</t>
    <phoneticPr fontId="3" type="noConversion"/>
  </si>
  <si>
    <t>chapter id</t>
    <phoneticPr fontId="3" type="noConversion"/>
  </si>
  <si>
    <t>worldboss id</t>
    <phoneticPr fontId="3" type="noConversion"/>
  </si>
  <si>
    <t>item rating</t>
    <phoneticPr fontId="3" type="noConversion"/>
  </si>
  <si>
    <t>1랭크 장비 강화도 도달</t>
    <phoneticPr fontId="3" type="noConversion"/>
  </si>
  <si>
    <t>2랭크 장비 강화도 도달</t>
    <phoneticPr fontId="3" type="noConversion"/>
  </si>
  <si>
    <t>3랭크 장비 강화도 도달</t>
    <phoneticPr fontId="3" type="noConversion"/>
  </si>
  <si>
    <t>4랭크 장비 강화도 도달</t>
    <phoneticPr fontId="3" type="noConversion"/>
  </si>
  <si>
    <t>5랭크 장비 강화도 도달</t>
    <phoneticPr fontId="3" type="noConversion"/>
  </si>
  <si>
    <t>특정 챕터 듀얼 보상 받기 횟수</t>
    <phoneticPr fontId="3" type="noConversion"/>
  </si>
  <si>
    <t>듀얼</t>
  </si>
  <si>
    <t>듀얼, 대전보다 앞에 존재해야 함</t>
    <phoneticPr fontId="3" type="noConversion"/>
  </si>
  <si>
    <t>[메뉴]스킬</t>
    <phoneticPr fontId="3" type="noConversion"/>
  </si>
  <si>
    <t>모험</t>
    <phoneticPr fontId="3" type="noConversion"/>
  </si>
  <si>
    <t>LoginBonus</t>
  </si>
  <si>
    <t>4일 보상</t>
    <phoneticPr fontId="3" type="noConversion"/>
  </si>
  <si>
    <t>멀티 미로 클리어 횟수</t>
  </si>
  <si>
    <t>동료 파견 횟수</t>
  </si>
  <si>
    <t>의뢰 퀘스트 완료 횟수</t>
  </si>
  <si>
    <t>일퀘 모두 클리어</t>
  </si>
  <si>
    <t>대전 횟수</t>
    <phoneticPr fontId="3" type="noConversion"/>
  </si>
  <si>
    <t>무한의 공간 입장 횟수</t>
    <phoneticPr fontId="3" type="noConversion"/>
  </si>
  <si>
    <t>2시간 이내</t>
    <phoneticPr fontId="3" type="noConversion"/>
  </si>
  <si>
    <t>100분</t>
    <phoneticPr fontId="3" type="noConversion"/>
  </si>
  <si>
    <t>2000, 8000, 20000</t>
    <phoneticPr fontId="3" type="noConversion"/>
  </si>
  <si>
    <t>1, 3, 5</t>
    <phoneticPr fontId="3" type="noConversion"/>
  </si>
  <si>
    <t>비공정 습격 입장 횟수</t>
    <phoneticPr fontId="3" type="noConversion"/>
  </si>
  <si>
    <t>1, 2, 3</t>
    <phoneticPr fontId="3" type="noConversion"/>
  </si>
  <si>
    <t>2, 5, 10</t>
    <phoneticPr fontId="3" type="noConversion"/>
  </si>
  <si>
    <t>냥다래 100</t>
    <phoneticPr fontId="3" type="noConversion"/>
  </si>
  <si>
    <t>냥다래 500</t>
    <phoneticPr fontId="3" type="noConversion"/>
  </si>
  <si>
    <t>MVP 소환권</t>
    <phoneticPr fontId="3" type="noConversion"/>
  </si>
  <si>
    <t>카드 강화권</t>
    <phoneticPr fontId="3" type="noConversion"/>
  </si>
  <si>
    <t>오리데오콘</t>
    <phoneticPr fontId="3" type="noConversion"/>
  </si>
  <si>
    <t>에르늄</t>
    <phoneticPr fontId="3" type="noConversion"/>
  </si>
  <si>
    <t>셰어 충전 시간</t>
    <phoneticPr fontId="3" type="noConversion"/>
  </si>
  <si>
    <t>동료</t>
    <phoneticPr fontId="3" type="noConversion"/>
  </si>
  <si>
    <t>하급 상자(장비, 카드, 동료)</t>
    <phoneticPr fontId="3" type="noConversion"/>
  </si>
  <si>
    <t>MVP 소환권(1, 1, 1)</t>
    <phoneticPr fontId="3" type="noConversion"/>
  </si>
  <si>
    <t>카드 강화권(5*10, 10*10, 15*10)</t>
    <phoneticPr fontId="3" type="noConversion"/>
  </si>
  <si>
    <t>오리데오콘(10, 20, 30)</t>
    <phoneticPr fontId="3" type="noConversion"/>
  </si>
  <si>
    <t>에르늄(20, 40, 60)</t>
    <phoneticPr fontId="3" type="noConversion"/>
  </si>
  <si>
    <t>셰어 충전 시간(4h, 4h, 4h)</t>
    <phoneticPr fontId="3" type="noConversion"/>
  </si>
  <si>
    <t>4시간 플 가능</t>
    <phoneticPr fontId="3" type="noConversion"/>
  </si>
  <si>
    <t>온라인 보상 200개</t>
    <phoneticPr fontId="3" type="noConversion"/>
  </si>
  <si>
    <t>ㅏ</t>
    <phoneticPr fontId="3" type="noConversion"/>
  </si>
  <si>
    <t>룰렛</t>
    <phoneticPr fontId="3" type="noConversion"/>
  </si>
  <si>
    <t>EventRoulette</t>
    <phoneticPr fontId="3" type="noConversion"/>
  </si>
  <si>
    <t>guide_key</t>
    <phoneticPr fontId="3" type="noConversion"/>
  </si>
  <si>
    <t>가방</t>
    <phoneticPr fontId="3" type="noConversion"/>
  </si>
  <si>
    <t>일일 대전</t>
  </si>
  <si>
    <t>일일 방어</t>
  </si>
  <si>
    <t>일일 공격</t>
  </si>
  <si>
    <t>일일 미로</t>
  </si>
  <si>
    <t>일일 MVP</t>
  </si>
  <si>
    <t>일일 사냥</t>
  </si>
  <si>
    <t>거래소</t>
  </si>
  <si>
    <t>메인 퀘스트 124 클리어</t>
  </si>
  <si>
    <t>메인 퀘스트 125 클리어</t>
  </si>
  <si>
    <t>메인 퀘스트 126 클리어</t>
  </si>
  <si>
    <t>메인 퀘스트 127 클리어</t>
  </si>
  <si>
    <t>메인 퀘스트 128 클리어</t>
  </si>
  <si>
    <t>메인 퀘스트 130 클리어</t>
  </si>
  <si>
    <t>메인 퀘스트 131 클리어</t>
  </si>
  <si>
    <t>메인 퀘스트 132 클리어</t>
  </si>
  <si>
    <t>메인 퀘스트 133 클리어</t>
  </si>
  <si>
    <t>메인 퀘스트 134 클리어</t>
  </si>
  <si>
    <t>메인 퀘스트 135 클리어</t>
  </si>
  <si>
    <t>메인 퀘스트 136 클리어</t>
  </si>
  <si>
    <t>메인 퀘스트 137 클리어</t>
  </si>
  <si>
    <t>메인 퀘스트 138 클리어</t>
  </si>
  <si>
    <t>메인 퀘스트 139 클리어</t>
  </si>
  <si>
    <t>메인 퀘스트 140 클리어</t>
  </si>
  <si>
    <t>메인 퀘스트 141 클리어</t>
  </si>
  <si>
    <t>메인 퀘스트 142 클리어</t>
  </si>
  <si>
    <t>메인 퀘스트 143 클리어</t>
  </si>
  <si>
    <t>메인 퀘스트 144 클리어</t>
  </si>
  <si>
    <t>메인 퀘스트 145 클리어</t>
  </si>
  <si>
    <t>메인 퀘스트 146 클리어</t>
  </si>
  <si>
    <t>메인 퀘스트 147 클리어</t>
  </si>
  <si>
    <t>메인 퀘스트 148 클리어</t>
  </si>
  <si>
    <t>메인 퀘스트 149 클리어</t>
  </si>
  <si>
    <t>메인 퀘스트 150 클리어</t>
  </si>
  <si>
    <t>메인 퀘스트 151 클리어</t>
  </si>
  <si>
    <t>메인 퀘스트 152 클리어</t>
  </si>
  <si>
    <t>메인 퀘스트 153 클리어</t>
  </si>
  <si>
    <t>메인 퀘스트 154 클리어</t>
  </si>
  <si>
    <t>메인 퀘스트 155 클리어</t>
  </si>
  <si>
    <t>메인 퀘스트 156 클리어</t>
  </si>
  <si>
    <t>메인 퀘스트 157 클리어</t>
  </si>
  <si>
    <t>메인 퀘스트 158 클리어</t>
  </si>
  <si>
    <t>메인 퀘스트 159 클리어</t>
  </si>
  <si>
    <t>메인 퀘스트 160 클리어</t>
  </si>
  <si>
    <t>메인 퀘스트 161 클리어</t>
  </si>
  <si>
    <t>메인 퀘스트 162 클리어</t>
  </si>
  <si>
    <t>메인 퀘스트 163 클리어</t>
  </si>
  <si>
    <t>메인 퀘스트 164 클리어</t>
  </si>
  <si>
    <t>메인 퀘스트 165 클리어</t>
  </si>
  <si>
    <t>메인 퀘스트 166 클리어</t>
  </si>
  <si>
    <t>메인 퀘스트 167 클리어</t>
  </si>
  <si>
    <t>메인 퀘스트 168 클리어</t>
  </si>
  <si>
    <t>메인 퀘스트 172 클리어</t>
  </si>
  <si>
    <t>메인 퀘스트 173 클리어</t>
  </si>
  <si>
    <t>메인 퀘스트 174 클리어</t>
  </si>
  <si>
    <t>메인 퀘스트 175 클리어</t>
  </si>
  <si>
    <t>메인 퀘스트 176 클리어</t>
  </si>
  <si>
    <t>메인 퀘스트 177 클리어</t>
  </si>
  <si>
    <t>메인 퀘스트 178 클리어</t>
  </si>
  <si>
    <t>메인 퀘스트 179 클리어</t>
  </si>
  <si>
    <t>메인 퀘스트 180 클리어</t>
  </si>
  <si>
    <t>메인 퀘스트 181 클리어</t>
  </si>
  <si>
    <t>메인 퀘스트 182 클리어</t>
  </si>
  <si>
    <t>메인 퀘스트 183 클리어</t>
  </si>
  <si>
    <t>메인 퀘스트 184 클리어</t>
  </si>
  <si>
    <t>메인 퀘스트 185 클리어</t>
  </si>
  <si>
    <t>메인 퀘스트 186 클리어</t>
  </si>
  <si>
    <t>메인 퀘스트 187 클리어</t>
  </si>
  <si>
    <t>메인 퀘스트 188 클리어</t>
  </si>
  <si>
    <t>메인 퀘스트 189 클리어</t>
  </si>
  <si>
    <t>메인 퀘스트 190 클리어</t>
  </si>
  <si>
    <t>메인 퀘스트 191 클리어</t>
  </si>
  <si>
    <t>메인 퀘스트 192 클리어</t>
  </si>
  <si>
    <t>메인 퀘스트 193 클리어</t>
  </si>
  <si>
    <t>메인 퀘스트 194 클리어</t>
  </si>
  <si>
    <t>메인 퀘스트 195 클리어</t>
  </si>
  <si>
    <t>메인 퀘스트 196 클리어</t>
  </si>
  <si>
    <t>메인 퀘스트 197 클리어</t>
  </si>
  <si>
    <t>메인 퀘스트 198 클리어</t>
  </si>
  <si>
    <t>메인 퀘스트 199 클리어</t>
  </si>
  <si>
    <t>메인 퀘스트 200 클리어</t>
  </si>
  <si>
    <t>메인 퀘스트 201 클리어</t>
  </si>
  <si>
    <t>메인 퀘스트 202 클리어</t>
  </si>
  <si>
    <t>메인 퀘스트 203 클리어</t>
  </si>
  <si>
    <t>메인 퀘스트 204 클리어</t>
  </si>
  <si>
    <t>메인 퀘스트 205 클리어</t>
  </si>
  <si>
    <t>메인 퀘스트 206 클리어</t>
  </si>
  <si>
    <t>메인 퀘스트 207 클리어</t>
  </si>
  <si>
    <t>메인 퀘스트 208 클리어</t>
  </si>
  <si>
    <t>메인 퀘스트 209 클리어</t>
  </si>
  <si>
    <t>메인 퀘스트 210 클리어</t>
  </si>
  <si>
    <t>메인 퀘스트 211 클리어</t>
  </si>
  <si>
    <t>메인 퀘스트 212 클리어</t>
  </si>
  <si>
    <t>메인 퀘스트 213 클리어</t>
  </si>
  <si>
    <t>메인 퀘스트 214 클리어</t>
  </si>
  <si>
    <t>메인 퀘스트 215 클리어</t>
  </si>
  <si>
    <t>메인 퀘스트 216 클리어</t>
  </si>
  <si>
    <t>메인 퀘스트 217 클리어</t>
  </si>
  <si>
    <t>메인 퀘스트 218 클리어</t>
  </si>
  <si>
    <t>메인 퀘스트 219 클리어</t>
  </si>
  <si>
    <t>메인 퀘스트 220 클리어</t>
  </si>
  <si>
    <t>메인 퀘스트 221 클리어</t>
  </si>
  <si>
    <t>메인 퀘스트 222 클리어</t>
  </si>
  <si>
    <t>메인 퀘스트 223 클리어</t>
  </si>
  <si>
    <t>메인 퀘스트 224 클리어</t>
  </si>
  <si>
    <t>메인 퀘스트 225 클리어</t>
  </si>
  <si>
    <t>메인 퀘스트 226 클리어</t>
  </si>
  <si>
    <t>메인 퀘스트 227 클리어</t>
  </si>
  <si>
    <t>메인 퀘스트 228 클리어</t>
  </si>
  <si>
    <t>메인 퀘스트 229 클리어</t>
  </si>
  <si>
    <t>메인 퀘스트 230 클리어</t>
  </si>
  <si>
    <t>메인 퀘스트 231 클리어</t>
  </si>
  <si>
    <t>메인 퀘스트 232 클리어</t>
  </si>
  <si>
    <t>메인 퀘스트 233 클리어</t>
  </si>
  <si>
    <t>메인 퀘스트 234 클리어</t>
  </si>
  <si>
    <t>메인 퀘스트 235 클리어</t>
  </si>
  <si>
    <t>메인 퀘스트 236 클리어</t>
  </si>
  <si>
    <t>메인 퀘스트 237 클리어</t>
  </si>
  <si>
    <t>메인 퀘스트 238 클리어</t>
  </si>
  <si>
    <t>메인 퀘스트 239 클리어</t>
  </si>
  <si>
    <t>메인 퀘스트 240 클리어</t>
  </si>
  <si>
    <t>메인 퀘스트 241 클리어</t>
  </si>
  <si>
    <t>메인 퀘스트 242 클리어</t>
  </si>
  <si>
    <t>메인 퀘스트 243 클리어</t>
  </si>
  <si>
    <t>메인 퀘스트 244 클리어</t>
  </si>
  <si>
    <t>메인 퀘스트 245 클리어</t>
  </si>
  <si>
    <t>메인 퀘스트 246 클리어</t>
  </si>
  <si>
    <t>메인 퀘스트 247 클리어</t>
  </si>
  <si>
    <t>메인 퀘스트 248 클리어</t>
  </si>
  <si>
    <t>메인 퀘스트 249 클리어</t>
  </si>
  <si>
    <t>메인 퀘스트 250 클리어</t>
  </si>
  <si>
    <t>메인 퀘스트 251 클리어</t>
  </si>
  <si>
    <t>메인 퀘스트 252 클리어</t>
  </si>
  <si>
    <t>메인 퀘스트 253 클리어</t>
  </si>
  <si>
    <t>메인 퀘스트 254 클리어</t>
  </si>
  <si>
    <t>메인 퀘스트 255 클리어</t>
  </si>
  <si>
    <t>메인 퀘스트 256 클리어</t>
  </si>
  <si>
    <t>메인 퀘스트 257 클리어</t>
  </si>
  <si>
    <t>메인 퀘스트 258 클리어</t>
  </si>
  <si>
    <t>메인 퀘스트 259 클리어</t>
  </si>
  <si>
    <t>메인 퀘스트 260 클리어</t>
  </si>
  <si>
    <t>메인 퀘스트 261 클리어</t>
  </si>
  <si>
    <t>메인 퀘스트 262 클리어</t>
  </si>
  <si>
    <t>메인 퀘스트 263 클리어</t>
  </si>
  <si>
    <t>MVP</t>
    <phoneticPr fontId="3" type="noConversion"/>
  </si>
  <si>
    <t>MVP 튜토 진행</t>
    <phoneticPr fontId="3" type="noConversion"/>
  </si>
  <si>
    <t>특수 처리</t>
    <phoneticPr fontId="3" type="noConversion"/>
  </si>
  <si>
    <t>event_tutorial / 튜토리얼</t>
    <phoneticPr fontId="4" type="noConversion"/>
  </si>
  <si>
    <t>* 가이드 10번 깨고 MVP 자동 소환</t>
    <phoneticPr fontId="3" type="noConversion"/>
  </si>
  <si>
    <t>Stage</t>
  </si>
  <si>
    <t>버프</t>
  </si>
  <si>
    <t>전승 1회</t>
  </si>
  <si>
    <t>프론테라</t>
    <phoneticPr fontId="3" type="noConversion"/>
  </si>
  <si>
    <t>듀얼 클리어</t>
    <phoneticPr fontId="3" type="noConversion"/>
  </si>
  <si>
    <t>셰어 조작</t>
    <phoneticPr fontId="3" type="noConversion"/>
  </si>
  <si>
    <t>중앙 실험실</t>
    <phoneticPr fontId="3" type="noConversion"/>
  </si>
  <si>
    <t>장비 초월</t>
    <phoneticPr fontId="3" type="noConversion"/>
  </si>
  <si>
    <t>난전</t>
    <phoneticPr fontId="3" type="noConversion"/>
  </si>
  <si>
    <t>아이템 보상 타입 카운트 체크</t>
    <phoneticPr fontId="3" type="noConversion"/>
  </si>
  <si>
    <t>유료 냥다래 타입 체크</t>
    <phoneticPr fontId="3" type="noConversion"/>
  </si>
  <si>
    <t>퀘스트 타입 체크</t>
    <phoneticPr fontId="3" type="noConversion"/>
  </si>
  <si>
    <t>속성석 사용 횟수</t>
    <phoneticPr fontId="3" type="noConversion"/>
  </si>
  <si>
    <t>장비템 랭크5 제작 횟수</t>
    <phoneticPr fontId="3" type="noConversion"/>
  </si>
  <si>
    <t>50기준 제니</t>
    <phoneticPr fontId="3" type="noConversion"/>
  </si>
  <si>
    <t>20기준 제니</t>
    <phoneticPr fontId="3" type="noConversion"/>
  </si>
  <si>
    <t>50기준 RP</t>
    <phoneticPr fontId="3" type="noConversion"/>
  </si>
  <si>
    <t>20기준 RP</t>
    <phoneticPr fontId="3" type="noConversion"/>
  </si>
  <si>
    <t>기준</t>
    <phoneticPr fontId="3" type="noConversion"/>
  </si>
  <si>
    <t>가중치</t>
    <phoneticPr fontId="3" type="noConversion"/>
  </si>
  <si>
    <t>수정</t>
    <phoneticPr fontId="3" type="noConversion"/>
  </si>
  <si>
    <t>12억</t>
    <phoneticPr fontId="3" type="noConversion"/>
  </si>
  <si>
    <t>제니 소모(페이백)</t>
    <phoneticPr fontId="3" type="noConversion"/>
  </si>
  <si>
    <t>기존 냥다래</t>
    <phoneticPr fontId="3" type="noConversion"/>
  </si>
  <si>
    <t>next_base_lv_need_exp</t>
  </si>
  <si>
    <t>next_job_lv_need_exp</t>
  </si>
  <si>
    <t>유도 직렙</t>
    <phoneticPr fontId="3" type="noConversion"/>
  </si>
  <si>
    <t>유도 누적 플탐</t>
    <phoneticPr fontId="3" type="noConversion"/>
  </si>
  <si>
    <t>셰어 4시간</t>
  </si>
  <si>
    <t>셰어 4시간</t>
    <phoneticPr fontId="4" type="noConversion"/>
  </si>
  <si>
    <t>셰어 8시간</t>
    <phoneticPr fontId="4" type="noConversion"/>
  </si>
  <si>
    <t>셰어 16시간</t>
    <phoneticPr fontId="4" type="noConversion"/>
  </si>
  <si>
    <t>MVP 소환권</t>
  </si>
  <si>
    <t>강화</t>
  </si>
  <si>
    <t>사용</t>
  </si>
  <si>
    <t>클리어</t>
  </si>
  <si>
    <t>분해</t>
  </si>
  <si>
    <t>시작</t>
  </si>
  <si>
    <t>event_id</t>
  </si>
  <si>
    <t>item_group_type</t>
  </si>
  <si>
    <t>effect_name</t>
  </si>
  <si>
    <t>테스트 무기</t>
  </si>
  <si>
    <t>테스트 방어구</t>
  </si>
  <si>
    <t>1랭크 장비</t>
  </si>
  <si>
    <t>1랭크 장비를 획득할 수 있습니다.</t>
  </si>
  <si>
    <t>1~2랭크 장비</t>
  </si>
  <si>
    <t>1~2랭크 장비를 획득할 수 있습니다.</t>
  </si>
  <si>
    <t>1~3랭크 장비</t>
  </si>
  <si>
    <t>1~3랭크 장비를 획득할 수 있습니다.</t>
  </si>
  <si>
    <t>1~4랭크 장비</t>
  </si>
  <si>
    <t>1~4랭크 장비를 획득할 수 있습니다.</t>
  </si>
  <si>
    <t>1~5랭크 장비</t>
  </si>
  <si>
    <t>1~5랭크 장비를 획득할 수 있습니다.</t>
  </si>
  <si>
    <t>1랭크 카드</t>
  </si>
  <si>
    <t>1랭크 카드를 획득할 수 있습니다.</t>
  </si>
  <si>
    <t>1~2랭크 카드</t>
  </si>
  <si>
    <t>1~2랭크 카드를 획득할 수 있습니다.</t>
  </si>
  <si>
    <t>1~3랭크 카드</t>
  </si>
  <si>
    <t>1~3랭크 카드를 획득할 수 있습니다.</t>
  </si>
  <si>
    <t>1~4랭크 카드</t>
  </si>
  <si>
    <t>1~4랭크 카드를 획득할 수 있습니다.</t>
  </si>
  <si>
    <t>1~5랭크 카드</t>
  </si>
  <si>
    <t>1~5랭크 카드를 획득할 수 있습니다.</t>
  </si>
  <si>
    <t>프론테라 듀얼 조각</t>
  </si>
  <si>
    <t>듀얼 보상을 받을 수 있게 해주는 조각.\n직업별로 획득할 수 있는 조각이 다르다.</t>
  </si>
  <si>
    <t>Ui_Duel_Prontera_01</t>
  </si>
  <si>
    <t>지하수로 듀얼 조각</t>
  </si>
  <si>
    <t>Ui_Duel_Culvert_01</t>
  </si>
  <si>
    <t>페이욘 듀얼 조각</t>
  </si>
  <si>
    <t>Ui_Duel_PayonForest_01</t>
  </si>
  <si>
    <t>깊은 숲 듀얼 조각</t>
  </si>
  <si>
    <t>Ui_Duel_DeepForest_01</t>
  </si>
  <si>
    <t>소그라트 듀얼 조각</t>
  </si>
  <si>
    <t>Ui_Duel_SogratDesert_01</t>
  </si>
  <si>
    <t>피라미드 듀얼 조각</t>
  </si>
  <si>
    <t>Ui_Duel_InsidePyramid_01</t>
  </si>
  <si>
    <t>게펜 듀얼 조각</t>
  </si>
  <si>
    <t>Ui_Duel_Geffen_01</t>
  </si>
  <si>
    <t>오크 듀얼 조각</t>
  </si>
  <si>
    <t>Ui_Duel_OrcVillage_01</t>
  </si>
  <si>
    <t>코코모 듀얼 조각</t>
  </si>
  <si>
    <t>Ui_Duel_KokomoBeach_01</t>
  </si>
  <si>
    <t>서쪽 동굴 듀얼 조각</t>
  </si>
  <si>
    <t>Ui_Duel_KaruTheWestCave_01</t>
  </si>
  <si>
    <t>베인스 듀얼 조각</t>
  </si>
  <si>
    <t>Ui_Duel_VeinsField_01</t>
  </si>
  <si>
    <t>토르 듀얼 조각</t>
  </si>
  <si>
    <t>Ui_Duel_ThorVolcano_01</t>
  </si>
  <si>
    <t>미로 클리어 보상 1 Chapter</t>
  </si>
  <si>
    <t>미로 클리어 보상 2 Chapter</t>
  </si>
  <si>
    <t>미로 클리어 보상 3 Chapter</t>
  </si>
  <si>
    <t>미로 클리어 보상 4 Chapter</t>
  </si>
  <si>
    <t>미로 클리어 보상 5 Chapter</t>
  </si>
  <si>
    <t>미로 클리어 보상 6 Chapter</t>
  </si>
  <si>
    <t>미로 클리어 보상 7 Chapter</t>
  </si>
  <si>
    <t>미로 클리어 보상 8 Chapter</t>
  </si>
  <si>
    <t>미로 클리어 보상 9 Chapter</t>
  </si>
  <si>
    <t>미로 클리어 보상 10 Chapter</t>
  </si>
  <si>
    <t>미로 클리어 보상 11 Chapter</t>
  </si>
  <si>
    <t>미로 클리어 보상 12 Chapter</t>
  </si>
  <si>
    <t>멀티 미로 참여 보상 1 Chapter</t>
  </si>
  <si>
    <t>멀티 미로 참여 보상 2 Chapter</t>
  </si>
  <si>
    <t>멀티 미로 참여 보상 3 Chapter</t>
  </si>
  <si>
    <t>멀티 미로 참여 보상 4 Chapter</t>
  </si>
  <si>
    <t>멀티 미로 참여 보상 5 Chapter</t>
  </si>
  <si>
    <t>멀티 미로 참여 보상 6 Chapter</t>
  </si>
  <si>
    <t>멀티 미로 참여 보상 7 Chapter</t>
  </si>
  <si>
    <t>멀티 미로 참여 보상 8 Chapter</t>
  </si>
  <si>
    <t>멀티 미로 참여 보상 9 Chapter</t>
  </si>
  <si>
    <t>멀티 미로 참여 보상 10 Chapter</t>
  </si>
  <si>
    <t>멀티 미로 참여 보상 11 Chapter</t>
  </si>
  <si>
    <t>멀티 미로 참여 보상 12 Chapter</t>
  </si>
  <si>
    <t>멀티 미로 보상 3 / 기본 보상</t>
  </si>
  <si>
    <t>멀티 미로 보상 3 / 하급 보상</t>
  </si>
  <si>
    <t>멀티 미로 보상 3 / 중급 보상</t>
  </si>
  <si>
    <t>멀티 미로 보상 3 / 고급 보상</t>
  </si>
  <si>
    <t>멀티 미로 보상 4 / 기본 보상</t>
  </si>
  <si>
    <t>멀티 미로 보상 4 / 하급 보상</t>
  </si>
  <si>
    <t>멀티 미로 보상 4 / 중급 보상</t>
  </si>
  <si>
    <t>멀티 미로 보상 4 / 고급 보상</t>
  </si>
  <si>
    <t>CBT 기념 코인</t>
  </si>
  <si>
    <t>Item777</t>
  </si>
  <si>
    <t>[100] 전체 능력치</t>
  </si>
  <si>
    <t>[100] 전체 능력치 상승하는 장비</t>
  </si>
  <si>
    <t>[101] 근력</t>
  </si>
  <si>
    <t>[101] 근력 상승하는 장비</t>
  </si>
  <si>
    <t>[102] 민첩</t>
  </si>
  <si>
    <t>[102] 민첩 상승하는 장비</t>
  </si>
  <si>
    <t>[103] 체력</t>
  </si>
  <si>
    <t>[103] 체력 상승하는 장비</t>
  </si>
  <si>
    <t>[104] 지력</t>
  </si>
  <si>
    <t>[104] 지력 상승하는 장비</t>
  </si>
  <si>
    <t>[105] 재주</t>
  </si>
  <si>
    <t>[105] 재주 상승하는 장비</t>
  </si>
  <si>
    <t>[106] 운</t>
  </si>
  <si>
    <t>[106] 운 상승하는 장비</t>
  </si>
  <si>
    <t>[107] 전체 체력</t>
  </si>
  <si>
    <t>[107] 전체 체력 상승하는 장비</t>
  </si>
  <si>
    <t>[108] 체력 재생 퍼센트</t>
  </si>
  <si>
    <t>[108] 체력 재생 퍼센트 상승하는 장비</t>
  </si>
  <si>
    <t>[109] 물리 공격력</t>
  </si>
  <si>
    <t>[109] 물리 공격력 상승하는 장비</t>
  </si>
  <si>
    <t>[110] 마법 공격력</t>
  </si>
  <si>
    <t>[110] 마법 공격력 상승하는 장비</t>
  </si>
  <si>
    <t>[111] 물리 방어력</t>
  </si>
  <si>
    <t>[111] 물리 방어력 상승하는 장비</t>
  </si>
  <si>
    <t>[112] 마법 방어력</t>
  </si>
  <si>
    <t>[112] 마법 방어력 상승하는 장비</t>
  </si>
  <si>
    <t>[113] 명중률 증감치</t>
  </si>
  <si>
    <t>[113] 명중률 증감치 상승하는 장비</t>
  </si>
  <si>
    <t>[114] 회피율 증감치</t>
  </si>
  <si>
    <t>[114] 회피율 증감치 상승하는 장비</t>
  </si>
  <si>
    <t>[115] 공격 속도 퍼센트</t>
  </si>
  <si>
    <t>[115] 공격 속도 퍼센트 상승하는 장비</t>
  </si>
  <si>
    <t>[116] 치명타 확률 퍼센트</t>
  </si>
  <si>
    <t>[116] 치명타 확률 퍼센트 상승하는 장비</t>
  </si>
  <si>
    <t>[117]  치명타 확률 저항율 퍼센트</t>
  </si>
  <si>
    <t>[117]  치명타 확률 저항율 퍼센트 상승하는 장비</t>
  </si>
  <si>
    <t>[118] 치명타 대미지 퍼센트</t>
  </si>
  <si>
    <t>[118] 치명타 대미지 퍼센트 상승하는 장비</t>
  </si>
  <si>
    <t>[119] 공격 사정 거리 퍼센트</t>
  </si>
  <si>
    <t>[119] 공격 사정 거리 퍼센트 상승하는 장비</t>
  </si>
  <si>
    <t>[120] 이동 속도 퍼센트</t>
  </si>
  <si>
    <t>[120] 이동 속도 퍼센트 상승하는 장비</t>
  </si>
  <si>
    <t>[121] 재사용 대기시간 감소 퍼센트</t>
  </si>
  <si>
    <t>[121] 재사용 대기시간 감소 퍼센트 상승하는 장비</t>
  </si>
  <si>
    <t>[122] 전체 대미지 퍼센트</t>
  </si>
  <si>
    <t>[122] 전체 대미지 퍼센트 상승하는 장비</t>
  </si>
  <si>
    <t>[123] 대미지 저항 퍼센트</t>
  </si>
  <si>
    <t>[123] 대미지 저항 퍼센트 상승하는 장비</t>
  </si>
  <si>
    <t>[124] 근거리 대미지 퍼센트</t>
  </si>
  <si>
    <t>[124] 근거리 대미지 퍼센트 상승하는 장비</t>
  </si>
  <si>
    <t>[125] 근거리 대미지 저항 퍼센트</t>
  </si>
  <si>
    <t>[125] 근거리 대미지 저항 퍼센트 상승하는 장비</t>
  </si>
  <si>
    <t>[126] 원거리 대미지 퍼센트</t>
  </si>
  <si>
    <t>[126] 원거리 대미지 퍼센트 상승하는 장비</t>
  </si>
  <si>
    <t>[127] 원거리 대미지 저항 퍼센트</t>
  </si>
  <si>
    <t>[127] 원거리 대미지 저항 퍼센트 상승하는 장비</t>
  </si>
  <si>
    <t>[128] 일반 몬스터 대미지 퍼센트</t>
  </si>
  <si>
    <t>[128] 일반 몬스터 대미지 퍼센트 상승하는 장비</t>
  </si>
  <si>
    <t>[129] 보스 몬스터 대미지 퍼센트</t>
  </si>
  <si>
    <t>[129] 보스 몬스터 대미지 퍼센트 상승하는 장비</t>
  </si>
  <si>
    <t>[130] 소형 몬스터 대미지 퍼센트</t>
  </si>
  <si>
    <t>[130] 소형 몬스터 대미지 퍼센트 상승하는 장비</t>
  </si>
  <si>
    <t>[131] 중형 몬스터 대미지 퍼센트</t>
  </si>
  <si>
    <t>[131] 중형 몬스터 대미지 퍼센트 상승하는 장비</t>
  </si>
  <si>
    <t>[132] 대형 몬스터 대미지 퍼센트</t>
  </si>
  <si>
    <t>[132] 대형 몬스터 대미지 퍼센트 상승하는 장비</t>
  </si>
  <si>
    <t>[133] 모든 상태 이상 저항 퍼센트</t>
  </si>
  <si>
    <t>[133] 모든 상태 이상 저항 퍼센트 상승하는 장비</t>
  </si>
  <si>
    <t>[134] 상태 이상 저항 퍼센트</t>
  </si>
  <si>
    <t>[134] 상태 이상 저항 퍼센트 상승하는 장비</t>
  </si>
  <si>
    <t>[135] 평타 시 모든 상태 이상 확률 증감치</t>
  </si>
  <si>
    <t>[135] 평타 시 모든 상태 이상 확률 증감치 상승하는 장비</t>
  </si>
  <si>
    <t>[136] 평타 시 상태 이상 확률 증감치</t>
  </si>
  <si>
    <t>[136] 평타 시 상태 이상 확률 증감치 상승하는 장비</t>
  </si>
  <si>
    <t>[137] 모든 속성 대미지 퍼센트</t>
  </si>
  <si>
    <t>[137] 모든 속성 대미지 퍼센트 상승하는 장비</t>
  </si>
  <si>
    <t>[138] 속성 대미지 퍼센트</t>
  </si>
  <si>
    <t>[138] 속성 대미지 퍼센트 상승하는 장비</t>
  </si>
  <si>
    <t>[139] 모든 속성 대미지 저항 퍼센트</t>
  </si>
  <si>
    <t>[139] 모든 속성 대미지 저항 퍼센트 상승하는 장비</t>
  </si>
  <si>
    <t>[140] 속성 대미지 저항 퍼센트</t>
  </si>
  <si>
    <t>[140] 속성 대미지 저항 퍼센트 상승하는 장비</t>
  </si>
  <si>
    <t>[141] 피격 시 공격 무시율(오토 가드)</t>
  </si>
  <si>
    <t>[141] 피격 시 공격 무시율(오토 가드) 상승하는 장비</t>
  </si>
  <si>
    <t>[142] 일반 경험치 드랍률 퍼센트</t>
  </si>
  <si>
    <t>[142] 일반 경험치 드랍률 퍼센트 상승하는 장비</t>
  </si>
  <si>
    <t>[143] 직업 경험치 드랍률 퍼센트</t>
  </si>
  <si>
    <t>[143] 직업 경험치 드랍률 퍼센트 상승하는 장비</t>
  </si>
  <si>
    <t>[144] 제니 드랍률 퍼센트</t>
  </si>
  <si>
    <t>[144] 제니 드랍률 퍼센트 상승하는 장비</t>
  </si>
  <si>
    <t>[145] 아이템 드랍률 퍼센트</t>
  </si>
  <si>
    <t>[145] 아이템 드랍률 퍼센트 상승하는 장비</t>
  </si>
  <si>
    <t>[146] 몬스터 조각 드랍률 퍼센트 [사용X]</t>
  </si>
  <si>
    <t>[146] 몬스터 조각 드랍률 퍼센트 [사용X] 상승하는 장비</t>
  </si>
  <si>
    <t>[147] 스킬 id 대미지 증가 퍼센트</t>
  </si>
  <si>
    <t>[147] 스킬 id 대미지 증가 퍼센트 상승하는 장비</t>
  </si>
  <si>
    <t>[148] 화속성 공격 시 발동(파이어 필라)</t>
  </si>
  <si>
    <t>[148] 화속성 공격 시 발동(파이어 필라) 상승하는 장비</t>
  </si>
  <si>
    <t>[149] 동료</t>
  </si>
  <si>
    <t>[149] 동료 상승하는 장비</t>
  </si>
  <si>
    <t>[150] 평타 스킬 id 변경</t>
  </si>
  <si>
    <t>[150] 평타 스킬 id 변경 상승하는 장비</t>
  </si>
  <si>
    <t>[151] 스킬 참조 후 자동 사용(서몬 볼)</t>
  </si>
  <si>
    <t>[151] 스킬 참조 후 자동 사용(서몬 볼) 상승하는 장비</t>
  </si>
  <si>
    <t>[152] 헌신(특수)</t>
  </si>
  <si>
    <t>[152] 헌신(특수) 상승하는 장비</t>
  </si>
  <si>
    <t>전옵타 100~109번 상자</t>
  </si>
  <si>
    <t>전옵타 110~119번 상자</t>
  </si>
  <si>
    <t>전옵타 120~129번 상자</t>
  </si>
  <si>
    <t>전옵타 130~139번 상자</t>
  </si>
  <si>
    <t>전옵타 140~151번 상자 (146,149 X)</t>
  </si>
  <si>
    <t>전옵타 묶음 상자</t>
  </si>
  <si>
    <t>스테이지1 보스 보상</t>
  </si>
  <si>
    <t>스테이지2 보스 보상</t>
  </si>
  <si>
    <t>스테이지3 보스 보상</t>
  </si>
  <si>
    <t>스테이지4 보스 보상</t>
  </si>
  <si>
    <t>스테이지5 보스 보상</t>
  </si>
  <si>
    <t>스테이지6 보스 보상</t>
  </si>
  <si>
    <t>스테이지7 보스 보상</t>
  </si>
  <si>
    <t>스테이지8 보스 보상</t>
  </si>
  <si>
    <t>스테이지9 보스 보상</t>
  </si>
  <si>
    <t>스테이지10 보스 보상</t>
  </si>
  <si>
    <t>스테이지11 보스 보상</t>
  </si>
  <si>
    <t>스테이지12 보스 보상</t>
  </si>
  <si>
    <t>스테이지13 보스 보상</t>
  </si>
  <si>
    <t>스테이지14 보스 보상</t>
  </si>
  <si>
    <t>스테이지15 보스 보상</t>
  </si>
  <si>
    <t>스테이지16 보스 보상</t>
  </si>
  <si>
    <t>스테이지17 보스 보상</t>
  </si>
  <si>
    <t>스테이지18 보스 보상</t>
  </si>
  <si>
    <t>스테이지19 보스 보상</t>
  </si>
  <si>
    <t>스테이지20 보스 보상</t>
  </si>
  <si>
    <t>스테이지21 보스 보상</t>
  </si>
  <si>
    <t>스테이지22 보스 보상</t>
  </si>
  <si>
    <t>스테이지23 보스 보상</t>
  </si>
  <si>
    <t>스테이지24 보스 보상</t>
  </si>
  <si>
    <t>스테이지25 보스 보상</t>
  </si>
  <si>
    <t>스테이지26 보스 보상</t>
  </si>
  <si>
    <t>스테이지27 보스 보상</t>
  </si>
  <si>
    <t>스테이지28 보스 보상</t>
  </si>
  <si>
    <t>스테이지29 보스 보상</t>
  </si>
  <si>
    <t>스테이지30 보스 보상</t>
  </si>
  <si>
    <t>스테이지31 보스 보상</t>
  </si>
  <si>
    <t>스테이지32 보스 보상</t>
  </si>
  <si>
    <t>스테이지33 보스 보상</t>
  </si>
  <si>
    <t>스테이지34 보스 보상</t>
  </si>
  <si>
    <t>스테이지35 보스 보상</t>
  </si>
  <si>
    <t>스테이지36 보스 보상</t>
  </si>
  <si>
    <t>스테이지37 보스 보상</t>
  </si>
  <si>
    <t>스테이지38 보스 보상</t>
  </si>
  <si>
    <t>스테이지39 보스 보상</t>
  </si>
  <si>
    <t>스테이지40 보스 보상</t>
  </si>
  <si>
    <t>스테이지41 보스 보상</t>
  </si>
  <si>
    <t>스테이지42 보스 보상</t>
  </si>
  <si>
    <t>스테이지43 보스 보상</t>
  </si>
  <si>
    <t>스테이지44 보스 보상</t>
  </si>
  <si>
    <t>스테이지45 보스 보상</t>
  </si>
  <si>
    <t>스테이지46 보스 보상</t>
  </si>
  <si>
    <t>스테이지47 보스 보상</t>
  </si>
  <si>
    <t>스테이지48 보스 보상</t>
  </si>
  <si>
    <t>스테이지49 보스 보상</t>
  </si>
  <si>
    <t>스테이지50 보스 보상</t>
  </si>
  <si>
    <t>스테이지51 보스 보상</t>
  </si>
  <si>
    <t>스테이지52 보스 보상</t>
  </si>
  <si>
    <t>스테이지53 보스 보상</t>
  </si>
  <si>
    <t>스테이지54 보스 보상</t>
  </si>
  <si>
    <t>스테이지55 보스 보상</t>
  </si>
  <si>
    <t>스테이지56 보스 보상</t>
  </si>
  <si>
    <t>스테이지57 보스 보상</t>
  </si>
  <si>
    <t>스테이지58 보스 보상</t>
  </si>
  <si>
    <t>스테이지59 보스 보상</t>
  </si>
  <si>
    <t>스테이지60 보스 보상</t>
  </si>
  <si>
    <t>스테이지61 보스 보상</t>
  </si>
  <si>
    <t>스테이지62 보스 보상</t>
  </si>
  <si>
    <t>스테이지63 보스 보상</t>
  </si>
  <si>
    <t>스테이지64 보스 보상</t>
  </si>
  <si>
    <t>스테이지65 보스 보상</t>
  </si>
  <si>
    <t>스테이지66 보스 보상</t>
  </si>
  <si>
    <t>스테이지67 보스 보상</t>
  </si>
  <si>
    <t>스테이지68 보스 보상</t>
  </si>
  <si>
    <t>스테이지69 보스 보상</t>
  </si>
  <si>
    <t>스테이지70 보스 보상</t>
  </si>
  <si>
    <t>스테이지71 보스 보상</t>
  </si>
  <si>
    <t>스테이지72 보스 보상</t>
  </si>
  <si>
    <t>1_G_SpearT</t>
  </si>
  <si>
    <t>Item80500</t>
  </si>
  <si>
    <t>Item81000</t>
  </si>
  <si>
    <t>포링 모자</t>
  </si>
  <si>
    <t>CBT 기간에 제공되는 이벤트 모자이다.</t>
  </si>
  <si>
    <t>Item82521</t>
  </si>
  <si>
    <t>온몸에 피를 끓게하여 광전사의 상태로 만드는 대단한 물약. 30분 동안 공격 속도 증가.</t>
  </si>
  <si>
    <t>이동 속도가 증가하는 신기한 포션. 30분 동안 이동 속도 증가.</t>
  </si>
  <si>
    <t>맛이 일품인 포션. 1시간 동안 이동 속도 증가.</t>
  </si>
  <si>
    <t>보다 효율적인 전투방법이 기록된 설명서. 1시간 동안 일반 경험치 드랍률 증가.</t>
  </si>
  <si>
    <t>각성 포션</t>
  </si>
  <si>
    <t>Item84016</t>
  </si>
  <si>
    <t>집중 포션</t>
  </si>
  <si>
    <t>Item84017</t>
  </si>
  <si>
    <t>확성기</t>
  </si>
  <si>
    <t>Item84018</t>
  </si>
  <si>
    <t>5성 카드 상자</t>
  </si>
  <si>
    <t>CBT 성장 패키지</t>
  </si>
  <si>
    <t>제작 패키지</t>
  </si>
  <si>
    <t>제니 폭발 패키지</t>
  </si>
  <si>
    <t>포션 패키지</t>
  </si>
  <si>
    <t>검사 패키지</t>
  </si>
  <si>
    <t>법사 패키지</t>
  </si>
  <si>
    <t>도둑 패키지</t>
  </si>
  <si>
    <t>궁수 패키지</t>
  </si>
  <si>
    <t>Item85030</t>
  </si>
  <si>
    <t>장신구 패키지</t>
  </si>
  <si>
    <t>MVP 소환권 상자</t>
  </si>
  <si>
    <t>대전 입장권 상자</t>
  </si>
  <si>
    <t>장비 강화 지원 상자</t>
  </si>
  <si>
    <t>카드 강화 지원 상자</t>
  </si>
  <si>
    <t>파견 지원 상자</t>
  </si>
  <si>
    <t>Item85062</t>
  </si>
  <si>
    <t>PVP 지원 상자</t>
  </si>
  <si>
    <t>Item85061</t>
  </si>
  <si>
    <t>하급 파견 동료 상자</t>
  </si>
  <si>
    <t>하급 PVP 동료 상자</t>
  </si>
  <si>
    <t>무한의 공간 1등 보상</t>
  </si>
  <si>
    <t>Item85049</t>
  </si>
  <si>
    <t>Item85050</t>
  </si>
  <si>
    <t>Item85051</t>
  </si>
  <si>
    <t>Item85052</t>
  </si>
  <si>
    <t>Item85053</t>
  </si>
  <si>
    <t>Item85054</t>
  </si>
  <si>
    <t>Item85055</t>
  </si>
  <si>
    <t>Item85056</t>
  </si>
  <si>
    <t>Item85057</t>
  </si>
  <si>
    <t>Item85058</t>
  </si>
  <si>
    <t>Item85059</t>
  </si>
  <si>
    <t>Item85060</t>
  </si>
  <si>
    <t>2성 PVP 동료</t>
  </si>
  <si>
    <t>3성 PVP 동료</t>
  </si>
  <si>
    <t>4성 PVP 동료</t>
  </si>
  <si>
    <t>5성 PVP 동료</t>
  </si>
  <si>
    <t>하급 동료 상자</t>
  </si>
  <si>
    <t>중급 동료 상자</t>
  </si>
  <si>
    <t>상급 동료 상자</t>
  </si>
  <si>
    <t>동료, 아이템, 재화 즉뽑</t>
  </si>
  <si>
    <t>동료, 아이템 지급 상자</t>
  </si>
  <si>
    <t>동료, 재화 지급 상자</t>
  </si>
  <si>
    <t>동료, 아이템, 재화 지급 상자</t>
  </si>
  <si>
    <t>RO Point</t>
  </si>
  <si>
    <t>Card31</t>
  </si>
  <si>
    <t>한손검</t>
  </si>
  <si>
    <t>지팡이</t>
  </si>
  <si>
    <t>단검</t>
  </si>
  <si>
    <t>활</t>
  </si>
  <si>
    <t>양손검</t>
  </si>
  <si>
    <t>양손창</t>
  </si>
  <si>
    <t>망토</t>
  </si>
  <si>
    <t>단단함에 비해 매우 가벼운 금속.</t>
  </si>
  <si>
    <t>철을 여러번 담금질 하여 더욱더 강도를 높인 것.</t>
  </si>
  <si>
    <t>매끈하고 윤기가 흐르며 빛이 나지만 어쩐지 잘 부스러질 것 같다.</t>
  </si>
  <si>
    <t>무척이나 부드러워 피부에 닿는 감촉이 좋은 비단으로 만들어진 천.</t>
  </si>
  <si>
    <t>고목나무에서 흘러나오는 진을 모아놓은 것.</t>
  </si>
  <si>
    <t>일부 몬스터들에게 나오는 작은 결정.</t>
  </si>
  <si>
    <t>우든골램의 원동력인 나무로 만든 마법의 심장.</t>
  </si>
  <si>
    <t>나무의 작은 조각.</t>
  </si>
  <si>
    <t>순수한 미스릴 광석을 정제하여 만든 광석.</t>
  </si>
  <si>
    <t>동물들의 가죽을 벗겨온 것.</t>
  </si>
  <si>
    <t>회색의 매우 딱딱한 피부.</t>
  </si>
  <si>
    <t>구름처럼 가볍고 부드러운 솜털.</t>
  </si>
  <si>
    <t>기본적인 실타래.</t>
  </si>
  <si>
    <t>마치 일어나기 싫은 새벽에 자신을 둘러싸고 있는 포근한 이불의 유혹과 같은 느낌을 주는 깃털.</t>
  </si>
  <si>
    <t>오래되어 가치없어 보이는 붕대.</t>
  </si>
  <si>
    <t>아름답고 커다란 벌레의 날개 조각.</t>
  </si>
  <si>
    <t>진한홍색을 띠고 있는 보석.</t>
  </si>
  <si>
    <t>붉은색을 띠고 있는 보석.</t>
  </si>
  <si>
    <t>파란색을 띠고 있는 보석.</t>
  </si>
  <si>
    <t>초록색을 띠고 있는 보석.</t>
  </si>
  <si>
    <t>보라색을 띠고 있는 보석.</t>
  </si>
  <si>
    <t>반지 제작에 사용되는 재료.\n먹을 수는 없겠지만 던졌을 때 맞으면 꽤나 아플 것이다.</t>
  </si>
  <si>
    <t>망토 제작에 사용되는 재료.\n병에 들어있는 조각들이 기하학적인 모양으로 변하는 모습은 보는 것만으로도 황홀하다.</t>
  </si>
  <si>
    <t>노란색을 띠고 있는 보석.</t>
  </si>
  <si>
    <t>신의 금속이라 불리우는 신비의 금속.</t>
  </si>
  <si>
    <t>제련도 높은 무기 아이템을 제련할 때 필요한 고농축의 금속.</t>
  </si>
  <si>
    <t>가볍고 독성이 없는 금속.</t>
  </si>
  <si>
    <t>제련도 높은 방어구 아이템을 제련할 때 필요한 고농축의 금속.</t>
  </si>
  <si>
    <t>1~3랭크 카드 분해 시 획득할 수 있는\n은색 코인. 하급 카드 자판기 제작에 사용된다.</t>
  </si>
  <si>
    <t>4~5랭크 카드 분해 시 획득할 수 있는\n금색 코인. 상급 카드 자판기 제작에 사용된다.</t>
  </si>
  <si>
    <t>듀얼 패스</t>
  </si>
  <si>
    <t>Item94038</t>
  </si>
  <si>
    <t>배틀 코인</t>
  </si>
  <si>
    <t>Item94039</t>
  </si>
  <si>
    <t>카드 강화권 10레벨</t>
  </si>
  <si>
    <t>카드를 강화에 사용되는 티켓.\n최대 10레벨까지 사용 할 수 있다.</t>
  </si>
  <si>
    <t>카드 강화권 20레벨</t>
  </si>
  <si>
    <t>카드를 강화에 사용되는 티켓.\n최대 20레벨까지 사용 할 수 있다.</t>
  </si>
  <si>
    <t>카드 강화권 30레벨</t>
  </si>
  <si>
    <t>카드를 강화에 사용되는 티켓.\n최대 30레벨까지 사용 할 수 있다.</t>
  </si>
  <si>
    <t>카드 강화권 40레벨</t>
  </si>
  <si>
    <t>카드를 강화에 사용되는 티켓.\n최대 40레벨까지 사용 할 수 있다.</t>
  </si>
  <si>
    <t>카드 강화권 50레벨</t>
  </si>
  <si>
    <t>카드를 강화에 사용되는 티켓.\n최대 50레벨까지 사용 할 수 있다.</t>
  </si>
  <si>
    <t>카드 강화권 60레벨</t>
  </si>
  <si>
    <t>카드를 강화에 사용되는 티켓.\n최대 60레벨까지 사용 할 수 있다.</t>
  </si>
  <si>
    <t>카드 강화권 35레벨</t>
  </si>
  <si>
    <t>카드 강화권 45레벨</t>
  </si>
  <si>
    <t>카드 강화권 55레벨</t>
  </si>
  <si>
    <t>무속성</t>
  </si>
  <si>
    <t>무속성 속성 부여에 사용 되는 재료 아이템</t>
  </si>
  <si>
    <t>Item94062</t>
  </si>
  <si>
    <t>화속성</t>
  </si>
  <si>
    <t>화속성 속성 부여에 사용 되는 재료 아이템</t>
  </si>
  <si>
    <t>Item94063</t>
  </si>
  <si>
    <t>수속성</t>
  </si>
  <si>
    <t>수속성 속성 부여에 사용 되는 재료 아이템</t>
  </si>
  <si>
    <t>Item94064</t>
  </si>
  <si>
    <t>풍속성</t>
  </si>
  <si>
    <t>풍속성 속성 부여에 사용 되는 재료 아이템</t>
  </si>
  <si>
    <t>Item94065</t>
  </si>
  <si>
    <t>지속성</t>
  </si>
  <si>
    <t>지속성 속성 부여에 사용 되는 재료 아이템</t>
  </si>
  <si>
    <t>Item94066</t>
  </si>
  <si>
    <t>독속성</t>
  </si>
  <si>
    <t>독속성 속성 부여에 사용 되는 재료 아이템</t>
  </si>
  <si>
    <t>Item94067</t>
  </si>
  <si>
    <t>성속성</t>
  </si>
  <si>
    <t>성속성 속성 부여에 사용 되는 재료 아이템</t>
  </si>
  <si>
    <t>Item94068</t>
  </si>
  <si>
    <t>암속성</t>
  </si>
  <si>
    <t>암속성 속성 부여에 사용 되는 재료 아이템</t>
  </si>
  <si>
    <t>Item94069</t>
  </si>
  <si>
    <t>염속성</t>
  </si>
  <si>
    <t>염속성 속성 부여에 사용 되는 재료 아이템</t>
  </si>
  <si>
    <t>Item94070</t>
  </si>
  <si>
    <t>사속성 속성 부여에 사용 되는 재료 아이템</t>
  </si>
  <si>
    <t>Item94071</t>
  </si>
  <si>
    <t>발키리힘의 파편(거래불가)</t>
  </si>
  <si>
    <t>전승 시 사용 되는 재료 아이템</t>
  </si>
  <si>
    <t>Item94072</t>
  </si>
  <si>
    <t>발키리힘의 파편</t>
  </si>
  <si>
    <t>MVP 보상</t>
  </si>
  <si>
    <t>비밀 상점 초기화권</t>
  </si>
  <si>
    <t>코스튬 획득 상자</t>
  </si>
  <si>
    <t>희귀한 코스튬을 얻을 수 있는 상자.</t>
  </si>
  <si>
    <t>더미 셰어 캐릭터 무기</t>
  </si>
  <si>
    <t>더미 셰어 캐릭터 전용 아이템 입니다.</t>
  </si>
  <si>
    <t>job_id</t>
  </si>
  <si>
    <t>gender</t>
  </si>
  <si>
    <t>weapon_id</t>
  </si>
  <si>
    <t>skill_id_1</t>
  </si>
  <si>
    <t>skill_id_2</t>
  </si>
  <si>
    <t>skill_id_3</t>
  </si>
  <si>
    <t>skill_id_4</t>
  </si>
  <si>
    <t>agent_type</t>
  </si>
  <si>
    <t>agent_rating</t>
  </si>
  <si>
    <t>explore_bit_type</t>
  </si>
  <si>
    <t>dummy_chapter</t>
  </si>
  <si>
    <t>dummy_lv</t>
  </si>
  <si>
    <t>dummy_battle_score</t>
  </si>
  <si>
    <t>Swordman_M</t>
  </si>
  <si>
    <t>Swordman_F</t>
  </si>
  <si>
    <t>Magician_M</t>
  </si>
  <si>
    <t>Magician_F</t>
  </si>
  <si>
    <t>Thief_M</t>
  </si>
  <si>
    <t>Thief_F</t>
  </si>
  <si>
    <t>Archer_M</t>
  </si>
  <si>
    <t>Archer_F</t>
  </si>
  <si>
    <t>Knight_M</t>
  </si>
  <si>
    <t>Knight_F</t>
  </si>
  <si>
    <t>Crusader_M</t>
  </si>
  <si>
    <t>Crusader_F</t>
  </si>
  <si>
    <t>Wizard_M</t>
  </si>
  <si>
    <t>Wizard_F</t>
  </si>
  <si>
    <t>Sage_M</t>
  </si>
  <si>
    <t>Sage_F</t>
  </si>
  <si>
    <t>Assassin_M</t>
  </si>
  <si>
    <t>Assassin_F</t>
  </si>
  <si>
    <t>Rogue_M</t>
  </si>
  <si>
    <t>Rogue_F</t>
  </si>
  <si>
    <t>Hunter_M</t>
  </si>
  <si>
    <t>Hunter_F</t>
  </si>
  <si>
    <t>Dancer_M</t>
  </si>
  <si>
    <t>Dancer_F</t>
  </si>
  <si>
    <t>LordKnight_M</t>
  </si>
  <si>
    <t>LordKnight_F</t>
  </si>
  <si>
    <t>Paladin_M</t>
  </si>
  <si>
    <t>Paladin_F</t>
  </si>
  <si>
    <t>HighWizard_M</t>
  </si>
  <si>
    <t>HighWizard_F</t>
  </si>
  <si>
    <t>Professor_M</t>
  </si>
  <si>
    <t>Professor_F</t>
  </si>
  <si>
    <t>AssassinCross_M</t>
  </si>
  <si>
    <t>AssassinCross_F</t>
  </si>
  <si>
    <t>Stalker_M</t>
  </si>
  <si>
    <t>Stalker_F</t>
  </si>
  <si>
    <t>Sniper_M</t>
  </si>
  <si>
    <t>Sniper_F</t>
  </si>
  <si>
    <t>Clown_M</t>
  </si>
  <si>
    <t>Clown_F</t>
  </si>
  <si>
    <t>RuneKnight_M</t>
  </si>
  <si>
    <t>RuneKnight_F</t>
  </si>
  <si>
    <t>RoyalGuard_M</t>
  </si>
  <si>
    <t>RoyalGuard_F</t>
  </si>
  <si>
    <t>Warlock_M</t>
  </si>
  <si>
    <t>Warlock_F</t>
  </si>
  <si>
    <t>Sorcerer_M</t>
  </si>
  <si>
    <t>Sorcerer_F</t>
  </si>
  <si>
    <t>GuillotineCross_M</t>
  </si>
  <si>
    <t>GuillotineCross_F</t>
  </si>
  <si>
    <t>ShadowChaser_M</t>
  </si>
  <si>
    <t>ShadowChaser_F</t>
  </si>
  <si>
    <t>Ranger_M</t>
  </si>
  <si>
    <t>Ranger_F</t>
  </si>
  <si>
    <t>Wanderer_M</t>
  </si>
  <si>
    <t>Wanderer_F</t>
  </si>
  <si>
    <t>Explore_rank1_1</t>
  </si>
  <si>
    <t>Explore_rank1_2</t>
  </si>
  <si>
    <t>Explore_rank1_3</t>
  </si>
  <si>
    <t>Explore_rank1_4</t>
  </si>
  <si>
    <t>Explore_rank1_5</t>
  </si>
  <si>
    <t>Explore_rank1_6</t>
  </si>
  <si>
    <t>Explore_rank1_7</t>
  </si>
  <si>
    <t>Explore_rank1_8</t>
  </si>
  <si>
    <t>Explore_rank2_1</t>
  </si>
  <si>
    <t>Explore_rank2_2</t>
  </si>
  <si>
    <t>Explore_rank2_3</t>
  </si>
  <si>
    <t>Explore_rank2_4</t>
  </si>
  <si>
    <t>Explore_rank2_5</t>
  </si>
  <si>
    <t>Explore_rank2_6</t>
  </si>
  <si>
    <t>Explore_rank2_7</t>
  </si>
  <si>
    <t>Explore_rank2_8</t>
  </si>
  <si>
    <t>Explore_rank2_9</t>
  </si>
  <si>
    <t>Explore_rank2_10</t>
  </si>
  <si>
    <t>Explore_rank2_11</t>
  </si>
  <si>
    <t>Explore_rank2_12</t>
  </si>
  <si>
    <t>Explore_rank2_13</t>
  </si>
  <si>
    <t>Explore_rank2_14</t>
  </si>
  <si>
    <t>Explore_rank2_15</t>
  </si>
  <si>
    <t>Explore_rank2_16</t>
  </si>
  <si>
    <t>Explore_rank3_1</t>
  </si>
  <si>
    <t>Explore_rank3_2</t>
  </si>
  <si>
    <t>Explore_rank3_3</t>
  </si>
  <si>
    <t>Explore_rank3_4</t>
  </si>
  <si>
    <t>Explore_rank3_5</t>
  </si>
  <si>
    <t>Explore_rank3_6</t>
  </si>
  <si>
    <t>Explore_rank3_7</t>
  </si>
  <si>
    <t>Explore_rank3_8</t>
  </si>
  <si>
    <t>Explore_rank3_9</t>
  </si>
  <si>
    <t>Explore_rank3_10</t>
  </si>
  <si>
    <t>Explore_rank3_11</t>
  </si>
  <si>
    <t>Explore_rank3_12</t>
  </si>
  <si>
    <t>Explore_rank3_13</t>
  </si>
  <si>
    <t>Explore_rank3_14</t>
  </si>
  <si>
    <t>Explore_rank3_15</t>
  </si>
  <si>
    <t>Explore_rank3_16</t>
  </si>
  <si>
    <t>Explore_rank4_1</t>
  </si>
  <si>
    <t>Explore_rank4_2</t>
  </si>
  <si>
    <t>Explore_rank4_3</t>
  </si>
  <si>
    <t>Explore_rank4_4</t>
  </si>
  <si>
    <t>Explore_rank4_5</t>
  </si>
  <si>
    <t>Explore_rank4_6</t>
  </si>
  <si>
    <t>Explore_rank4_7</t>
  </si>
  <si>
    <t>Explore_rank4_8</t>
  </si>
  <si>
    <t>Explore_rank4_9</t>
  </si>
  <si>
    <t>Explore_rank4_10</t>
  </si>
  <si>
    <t>Explore_rank4_11</t>
  </si>
  <si>
    <t>Explore_rank4_12</t>
  </si>
  <si>
    <t>Explore_rank4_13</t>
  </si>
  <si>
    <t>Explore_rank4_14</t>
  </si>
  <si>
    <t>Explore_rank4_15</t>
  </si>
  <si>
    <t>Explore_rank4_16</t>
  </si>
  <si>
    <t>확인</t>
  </si>
  <si>
    <t>취소</t>
  </si>
  <si>
    <t>게임종료</t>
  </si>
  <si>
    <t>게임을 종료하시겠습니까?</t>
  </si>
  <si>
    <t>알림</t>
  </si>
  <si>
    <t>게스트 로그인</t>
  </si>
  <si>
    <t>주의: 게스트 로그인의 경우 앱을 삭제 하거나 다른 기기에서 접속 시 플레이 데이터 전체가 사라질 수 있습니다.\n(게임 내 설정에서 계정 연동가능)</t>
  </si>
  <si>
    <t>{SIZE} 의 추가 리소스를 다운로드합니다.\n계속하시겠습니까?</t>
  </si>
  <si>
    <t>{SIZE} 의 추가 데이터를 다운로드 받습니다.\n계속하시겠습니까?</t>
  </si>
  <si>
    <t>서버 연결이 끊어졌습니다.\n타이틀로 돌아갑니다.</t>
  </si>
  <si>
    <t>언어 선택</t>
  </si>
  <si>
    <t>게임에 접속중입니다.</t>
  </si>
  <si>
    <t>데이터 파일 다운로드 중입니다.</t>
  </si>
  <si>
    <t>리소스 파일 다운로드 중입니다.</t>
  </si>
  <si>
    <t>리소스 파일 로딩 중입니다.</t>
  </si>
  <si>
    <t>로그인</t>
  </si>
  <si>
    <t>Touch To Start</t>
  </si>
  <si>
    <t>다음</t>
  </si>
  <si>
    <t>미니게임 제작 중...</t>
  </si>
  <si>
    <t>Facebook</t>
  </si>
  <si>
    <t>Google</t>
  </si>
  <si>
    <t>Guest</t>
  </si>
  <si>
    <t>Apple</t>
  </si>
  <si>
    <t>바포메트</t>
  </si>
  <si>
    <t>알 수 없는 에러입니다.</t>
  </si>
  <si>
    <t>해당 작업을 요청할 수 없습니다.</t>
  </si>
  <si>
    <t>해당 작업을 완료하였습니다.</t>
  </si>
  <si>
    <t>이미 사용중인 이름입니다.</t>
  </si>
  <si>
    <t>새로운 버전이 업데이트 되었습니다.</t>
  </si>
  <si>
    <t>유저 정보가 존재하지 않습니다.</t>
  </si>
  <si>
    <t>로그인 인증에 실패하였습니다.</t>
  </si>
  <si>
    <t>변경된 내용이 존재합니다.\n인증 서버로 재접속 합니다.</t>
  </si>
  <si>
    <t>서버 점검 중입니다.</t>
  </si>
  <si>
    <t>다른 디바이스에서 로그인 시도를 하였습니다.</t>
  </si>
  <si>
    <t>차단 중인 유저입니다.</t>
  </si>
  <si>
    <t>게스트 로그인 실패\n잠시 후에 이용해 주십시오.</t>
  </si>
  <si>
    <t>더 이상 진행할 수 없습니다.</t>
  </si>
  <si>
    <t>제니가 부족합니다.</t>
  </si>
  <si>
    <t>냥다래 열매가 부족합니다.</t>
  </si>
  <si>
    <t>스킬 포인트가 부족합니다.</t>
  </si>
  <si>
    <t>스텟 포인트가 부족합니다.</t>
  </si>
  <si>
    <t>필드 던전 티켓이 부족합니다.</t>
  </si>
  <si>
    <t>특수 던전 티켓이 부족합니다.</t>
  </si>
  <si>
    <t>유효하지 않은 iOS 영수증 입니다.</t>
  </si>
  <si>
    <t>유효하지 않은 iOS 결제 시도입니다.</t>
  </si>
  <si>
    <t>이미 사용한 영수증입니다.</t>
  </si>
  <si>
    <t>탈퇴 대기중인 데이터가 존재합니다.</t>
  </si>
  <si>
    <t>잘못된 상품코드입니다.</t>
  </si>
  <si>
    <t>유효하지 않은 상품 결제입니다.</t>
  </si>
  <si>
    <t>결제에 실패하였습니다.</t>
  </si>
  <si>
    <t>패스워드가 일치하지 않습니다.</t>
  </si>
  <si>
    <t>계정을 생성할 수 없습니다.</t>
  </si>
  <si>
    <t>최대 횟수를 초과하였습니다.</t>
  </si>
  <si>
    <t>재사용 대기 시간이 남아있습니다.</t>
  </si>
  <si>
    <t>쿠폰의 일일시도 횟수가 초과하였습니다.</t>
  </si>
  <si>
    <t>유효하지 않는 쿠폰번호입니다.</t>
  </si>
  <si>
    <t>가방의 무게가 부족합니다.</t>
  </si>
  <si>
    <t>잘못된 요청입니다. 재시작하시기 바랍니다.</t>
  </si>
  <si>
    <t>인증 대기중입니다.</t>
  </si>
  <si>
    <t>해당 정보가 존재하지 않습니다.</t>
  </si>
  <si>
    <t>현재 진행중이 아닙니다.</t>
  </si>
  <si>
    <t>중복된 요청입니다.</t>
  </si>
  <si>
    <t>퀘스트 완료 조건을 만족하지 않습니다.</t>
  </si>
  <si>
    <t>더 이상 사용할 수 없습니다.</t>
  </si>
  <si>
    <t>더 이상 신고할 수 없습니다.</t>
  </si>
  <si>
    <t>에러 코드 메시지를 확인하세요.</t>
  </si>
  <si>
    <t>채팅 채널 연결이 끊겼습니다.</t>
  </si>
  <si>
    <t>이용 가능한 시간이 아닙니다.</t>
  </si>
  <si>
    <t>이미 연동된 계정입니다.</t>
  </si>
  <si>
    <t>이미 연동된 구글 계정입니다.</t>
  </si>
  <si>
    <t>잠시 후 다시 시도 하십시오.</t>
  </si>
  <si>
    <t>레벨이 충족되지 않습니다.</t>
  </si>
  <si>
    <t>이미 길드에 가입되어 있습니다.</t>
  </si>
  <si>
    <t>길드원만 이용할 수 있습니다.</t>
  </si>
  <si>
    <t>너무 짧은 이름은 사용할 수 없습니다.</t>
  </si>
  <si>
    <t>길드 정원을 초과하였습니다.</t>
  </si>
  <si>
    <t>요청 권한이 없습니다.</t>
  </si>
  <si>
    <t>길드 포인트가 부족합니다.</t>
  </si>
  <si>
    <t>쿨타임 중에는 이용할 수 없습니다.</t>
  </si>
  <si>
    <t>길드 가입 요청을 철회한 유저입니다.</t>
  </si>
  <si>
    <t>길드 재가입 대기시간이 남아있습니다.</t>
  </si>
  <si>
    <t>길드 코인이 부족합니다.</t>
  </si>
  <si>
    <t>길드를 생성할 수 없습니다.</t>
  </si>
  <si>
    <t>아이템 잠금 해제 후 이용하십시오.</t>
  </si>
  <si>
    <t>직업 레벨이 부족합니다.</t>
  </si>
  <si>
    <t>귓속말을 보낼 수 없습니다.</t>
  </si>
  <si>
    <t>개인상점 정원을 초과하였습니다.</t>
  </si>
  <si>
    <t>개인상점에 판매할 수 없는 아이템입니다.</t>
  </si>
  <si>
    <t>개인상점에 등록할 수 없는 아이템입니다.</t>
  </si>
  <si>
    <t>사냥 필드 진행도가 부족합니다.</t>
  </si>
  <si>
    <t>던전 진행도가 부족합니다.</t>
  </si>
  <si>
    <t>(요청 실패)</t>
  </si>
  <si>
    <t>요청 실패</t>
  </si>
  <si>
    <t>이미 소비한 결제 정보입니다.</t>
  </si>
  <si>
    <t>취소된 결제입니다.</t>
  </si>
  <si>
    <t>변경할 수 없는 스킬입니다.</t>
  </si>
  <si>
    <t>개인거래 구매에 실패하였습니다.</t>
  </si>
  <si>
    <t>개인거래 로비 정원을 초과하였습니다.</t>
  </si>
  <si>
    <t>개인거래 입장에 실패하였습니다.</t>
  </si>
  <si>
    <t>개인거래 로비 입장에 실패하였습니다.</t>
  </si>
  <si>
    <t>개인거래 룸 입장에 실패하였습니다.</t>
  </si>
  <si>
    <t>개인거래 개설중이 아닙니다.</t>
  </si>
  <si>
    <t>무한의 공간 정원을 초과하였습니다.</t>
  </si>
  <si>
    <t>현재 진행중인 보스 몬스터가 아닙니다.</t>
  </si>
  <si>
    <t>비공정 습격 입장권이 부족합니다.</t>
  </si>
  <si>
    <t>무한의 공간 입장권이 부족합니다.</t>
  </si>
  <si>
    <t>대전 입장권이 부족합니다.</t>
  </si>
  <si>
    <t>랭킹 정산 중입니다.</t>
  </si>
  <si>
    <t>대전 매칭에 실패하였습니다.</t>
  </si>
  <si>
    <t>대전 시즌이 종료되었습니다.</t>
  </si>
  <si>
    <t>대전 중에는 이용할 수 없습니다.</t>
  </si>
  <si>
    <t>클리어 완료 조건을 만족하지 않습니다.</t>
  </si>
  <si>
    <t>무한의 공간 입장에 실패하였습니다.</t>
  </si>
  <si>
    <t>대미지 검증에 실패하였습니다.</t>
  </si>
  <si>
    <t>기기 이동 인증에 실패하였습니다.</t>
  </si>
  <si>
    <t>MVP 보스 티켓이 부족합니다.</t>
  </si>
  <si>
    <t>미로 입장에 실패하였습니다.</t>
  </si>
  <si>
    <t>의뢰 퀘스트 코인이 부족합니다.</t>
  </si>
  <si>
    <t>튜토리얼이 존재하지 않습니다.</t>
  </si>
  <si>
    <t>길드미로 입장에 실패하였습니다.</t>
  </si>
  <si>
    <t>테이밍 미로 입장에 실패하였습니다.</t>
  </si>
  <si>
    <t>거래소 입장에 실패하였습니다.</t>
  </si>
  <si>
    <t>테이밍 중입니다.</t>
  </si>
  <si>
    <t>테이밍 몬스터가 존재하지 않습니다.</t>
  </si>
  <si>
    <t>테이밍 미로에 유저가 존재 하지 않습니다.</t>
  </si>
  <si>
    <t>길드로비 입장에 실패하였습니다.</t>
  </si>
  <si>
    <t>다른 유저가 이미 소환하였습니다.</t>
  </si>
  <si>
    <t>RO포인트가 부족합니다.</t>
  </si>
  <si>
    <t>충전 시간이 부족합니다.</t>
  </si>
  <si>
    <t>캐릭터 정보 저장중입니다.</t>
  </si>
  <si>
    <t>멀티 던전 티켓이 부족합니다.</t>
  </si>
  <si>
    <t>티켓이 부족합니다.</t>
  </si>
  <si>
    <t>접속할수 있는 멀티 서버가 없습니다.</t>
  </si>
  <si>
    <t>듀얼 조각이 존재하지 않습니다.</t>
  </si>
  <si>
    <t>듀얼 조각이 부족합니다.</t>
  </si>
  <si>
    <t>이미 최대치에 도달하였습니다.</t>
  </si>
  <si>
    <t>셰어링 캐릭터가 존재하지 않습니다.</t>
  </si>
  <si>
    <t>입장 가능한 멀티미로 방이 없습니다.</t>
  </si>
  <si>
    <t>멀티 미로 입장에 실패하였습니다.</t>
  </si>
  <si>
    <t>입장 가능한 멀티미로 대기실이 없습니다.</t>
  </si>
  <si>
    <t>멀티 미로 대기실 입장에 실패하였습니다.</t>
  </si>
  <si>
    <t>무한의 공간 전투가 아직 진행 중입니다.</t>
  </si>
  <si>
    <t>일치하지 않은 몬스터 정보입니다.</t>
  </si>
  <si>
    <t>정보를 공개 하지 않은 캐릭터입니다.</t>
  </si>
  <si>
    <t>해당 이름은 사용할 수 없습니다.</t>
  </si>
  <si>
    <t>입장 가능한 최대 스테이지에 도달하였습니다.</t>
  </si>
  <si>
    <t>요청에 실패하였습니다.\n해당 작업을 다시 요청합니다.</t>
  </si>
  <si>
    <t>네트워크 연결이 원활하지 않습니다.\n타이틀로 돌아갑니다.</t>
  </si>
  <si>
    <t>화면을 드래그해서 움직여 보세요.</t>
  </si>
  <si>
    <t>&lt;스토리 요약&gt;\n\n위에서 깨어났지만\n어디를 향하고 있었는지 기억이 나지 않고,\n의문의 남자에게 무언가를 받게 되는데..</t>
  </si>
  <si>
    <t>Skip 하시겠습니까?</t>
  </si>
  <si>
    <t>나</t>
  </si>
  <si>
    <t>의문의 남자</t>
  </si>
  <si>
    <t>으음...</t>
  </si>
  <si>
    <t>내가 왜 여기 있는거지? \n일단 움직여 봐야겠어.</t>
  </si>
  <si>
    <t>남아있는 여행자가 있었나?</t>
  </si>
  <si>
    <t>기억이 나지 않지만, \n깜빡.. 잠이 든 것 같네요.</t>
  </si>
  <si>
    <t>잠깐. 분명 어디선가 본 적이 있는 얼굴인데..</t>
  </si>
  <si>
    <t>그랬군. 기억을 잃은 영웅이 자네였나.</t>
  </si>
  <si>
    <t>자네, 내가 아는 영웅과 많이 닮은 얼굴이군.</t>
  </si>
  <si>
    <t>내 기억은 거짓말을 하지않네. 이 때를 위해 가지고 있던게 있었어.</t>
  </si>
  <si>
    <t>의문의 사내에게서 정채 모를 물건을 받았다.</t>
  </si>
  <si>
    <t>혼란스럽겠지만, 자네가 해야할 일은 이 물체가 알려줄거야.</t>
  </si>
  <si>
    <t>이 곳의 다른 모험가들과 연결을 시켜주는 물체야. 너도, 그들도, 서로의 도움이 필요할 테니까.</t>
  </si>
  <si>
    <t>내 역할은 이 정도뿐이군. 짧은 만남이라 아쉽지만, 만나서 영광이었네. 빛이 제 길을 찾아가길..</t>
  </si>
  <si>
    <t>기억을 잃은 영웅?</t>
  </si>
  <si>
    <t>잘못 보신거 같아요.</t>
  </si>
  <si>
    <t>제가 영웅이라구요?</t>
  </si>
  <si>
    <t>신규 획득</t>
  </si>
  <si>
    <t>셰어 바이스를 획득하였습니다.</t>
  </si>
  <si>
    <t>모험의 시작</t>
  </si>
  <si>
    <t>삭 제</t>
  </si>
  <si>
    <t>삭제 취소</t>
  </si>
  <si>
    <t>삭제 대기중</t>
  </si>
  <si>
    <t>생 성</t>
  </si>
  <si>
    <t>시 작</t>
  </si>
  <si>
    <t>다 음</t>
  </si>
  <si>
    <t>멸망의 위기에서 벗어난 인간, 신계, 마계는\n길고 긴 휴전의 상태로 들어갔지만 차원의 균열을 통해\n습격을 받게 된다.</t>
  </si>
  <si>
    <t>캐릭터 생성</t>
  </si>
  <si>
    <t>캐릭터 스킬</t>
  </si>
  <si>
    <t>최소 2글자, 최대 8글자 이내</t>
  </si>
  <si>
    <t>전직\n미리보기</t>
  </si>
  <si>
    <t>평화의 상징인 이미르의 조각을 찾기 위해\n룬 미드가츠의 국왕은 모험가 모집 공고를 내고,\n소식을 들은 모험가들이 이즈루드행 배에 오르기 시작한다.</t>
  </si>
  <si>
    <t>[4C4A4D]Pick Me![-] [97B5FF]Plz.[-]</t>
  </si>
  <si>
    <t>[97B5FF]함께\n모험하자[-] [FF6767]♥[-]</t>
  </si>
  <si>
    <t>[ STR ]\n근접 물리 공격력에 영향을 줍니다.\n\n[ AGI ]\n공격 속도에 영향을 줍니다.\n\n[ VIT ]\nHP와 회복력에 영향을 줍니다.\n\n[ INT ]\n마법 공격력에 영향을 줍니다.\n\n[ DEX ]\n원거리 물리 공격력과 명중력에 영향을 줍니다.\n\n[ LUK ]\n치명타 관련 능력치에 영향을 줍니다.</t>
  </si>
  <si>
    <t>나가기</t>
  </si>
  <si>
    <t>노점</t>
  </si>
  <si>
    <t>지도</t>
  </si>
  <si>
    <t>카드 미로</t>
  </si>
  <si>
    <t>바로 도전</t>
  </si>
  <si>
    <t>돌림판</t>
  </si>
  <si>
    <t>{NAME}의 탐험이 완료되었습니다. 보상을 수령해주세요.</t>
  </si>
  <si>
    <t>{NAME} 외 {COUNT}명의 탐험이 완료되었습니다. 보상을 수령해주세요.</t>
  </si>
  <si>
    <t>난이도 선택</t>
  </si>
  <si>
    <t>쉬움</t>
  </si>
  <si>
    <t>보상</t>
  </si>
  <si>
    <t>어려움</t>
  </si>
  <si>
    <t>입장권 보유 수는 자정에 초기화됩니다.</t>
  </si>
  <si>
    <t>구매</t>
  </si>
  <si>
    <t>입장권을 추가로 구매하여 입장하시겠습니까?</t>
  </si>
  <si>
    <t>(입장권은 구매할 때마다 가격이 상승하지만,\n자정에 구입 가격이 초기화됩니다.</t>
  </si>
  <si>
    <t>입장</t>
  </si>
  <si>
    <t>입장권 보유 수는 자정에 초기화되며, 입장 시에 즉시 소모됩니다.</t>
  </si>
  <si>
    <t>소환권</t>
  </si>
  <si>
    <t>집결!</t>
  </si>
  <si>
    <t>소환!</t>
  </si>
  <si>
    <t>MP</t>
  </si>
  <si>
    <t>MAX:{VALUE}</t>
  </si>
  <si>
    <t>메뉴</t>
  </si>
  <si>
    <t>길드</t>
  </si>
  <si>
    <t>랭킹</t>
  </si>
  <si>
    <t>챌린지</t>
  </si>
  <si>
    <t>공성전</t>
  </si>
  <si>
    <t>코스튬</t>
  </si>
  <si>
    <t>설정</t>
  </si>
  <si>
    <t>[c][FF6C88]QUEST {VALUE}[-][/c]</t>
  </si>
  <si>
    <t>[c][FFB625]JOB Lv.{LEVEL}[-][/c]</t>
  </si>
  <si>
    <t>[c][4E7FEB]UPDATE[-][/c]</t>
  </si>
  <si>
    <t>{NAME}\n(이벤트 기간 : {START_DATE} ~ {END_DATE} 점검 전)</t>
  </si>
  <si>
    <t>AUTO</t>
  </si>
  <si>
    <t>조종 종료</t>
  </si>
  <si>
    <t>[000000]Lv.{LEVEL}[-] [729BFF]{NAME}[-]</t>
  </si>
  <si>
    <t>[729BFF]{NAME}[-]</t>
  </si>
  <si>
    <t>유니크 MVP!</t>
  </si>
  <si>
    <t>보스 도전!</t>
  </si>
  <si>
    <t>나무</t>
  </si>
  <si>
    <t>이벤트</t>
  </si>
  <si>
    <t>우편함</t>
  </si>
  <si>
    <t>맵이동</t>
  </si>
  <si>
    <t>전직 가능</t>
  </si>
  <si>
    <t>Job : Lv{JobLevel}</t>
  </si>
  <si>
    <t>전직하기</t>
  </si>
  <si>
    <t>BASE</t>
  </si>
  <si>
    <t>JOB</t>
  </si>
  <si>
    <t>커뮤니티에 가입하시면 푸짐한 선물을 드립니다.</t>
  </si>
  <si>
    <t>웨이브 준비 중...</t>
  </si>
  <si>
    <t>필드이동</t>
  </si>
  <si>
    <t>BASE Lv. {LEVEL}</t>
  </si>
  <si>
    <t>JOB Lv. {LEVEL}</t>
  </si>
  <si>
    <t>출석체크</t>
  </si>
  <si>
    <t>마을</t>
  </si>
  <si>
    <t>무역상점</t>
  </si>
  <si>
    <t>필드 정보</t>
  </si>
  <si>
    <t>자동분배</t>
  </si>
  <si>
    <t>채널{VALUE}</t>
  </si>
  <si>
    <t>{VALUE}/{MAX}</t>
  </si>
  <si>
    <t>현재 노점 수</t>
  </si>
  <si>
    <t>보스 도전 가능</t>
  </si>
  <si>
    <t>보스도전 중</t>
  </si>
  <si>
    <t>기록</t>
  </si>
  <si>
    <t>채팅</t>
  </si>
  <si>
    <t>아요타야 마을</t>
  </si>
  <si>
    <t>미로입장</t>
  </si>
  <si>
    <t>셰어 고용 GO!</t>
  </si>
  <si>
    <t>{VALUE}일차</t>
  </si>
  <si>
    <t>{VALUE}일차 보상</t>
  </si>
  <si>
    <t>[3B68AA]TIP[-]</t>
  </si>
  <si>
    <t>업데이트 예정</t>
  </si>
  <si>
    <t>화면을 터치하여 행동 불능에서 빠져나오세요!</t>
  </si>
  <si>
    <t>쿠폰</t>
  </si>
  <si>
    <t>카오스</t>
  </si>
  <si>
    <t>발키리</t>
  </si>
  <si>
    <t>토르</t>
  </si>
  <si>
    <t>이그드라실</t>
  </si>
  <si>
    <t>능력치</t>
  </si>
  <si>
    <t>STR</t>
  </si>
  <si>
    <t>AGI</t>
  </si>
  <si>
    <t>VIT</t>
  </si>
  <si>
    <t>INT</t>
  </si>
  <si>
    <t>DEX</t>
  </si>
  <si>
    <t>LUK</t>
  </si>
  <si>
    <t>HP</t>
  </si>
  <si>
    <t>ATK</t>
  </si>
  <si>
    <t>DEF</t>
  </si>
  <si>
    <t>MATK</t>
  </si>
  <si>
    <t>MDEF</t>
  </si>
  <si>
    <t>HIT</t>
  </si>
  <si>
    <t>FLEE</t>
  </si>
  <si>
    <t>CRI</t>
  </si>
  <si>
    <t>[4C4A4D]{Status}[-][908F90]{BuffStatus}[-]</t>
  </si>
  <si>
    <t>[4C4A4D]{Status}[-][908F90]{BuffStatus}[-] [809CE5]{PlusStatus}[-]</t>
  </si>
  <si>
    <t>x10</t>
  </si>
  <si>
    <t>STATUS POINT</t>
  </si>
  <si>
    <t>능력치 초기화</t>
  </si>
  <si>
    <t>SKILL POINT</t>
  </si>
  <si>
    <t>필요 포인트</t>
  </si>
  <si>
    <t>레벨</t>
  </si>
  <si>
    <t>스킬 초기화</t>
  </si>
  <si>
    <t>레벨업</t>
  </si>
  <si>
    <t>장착</t>
  </si>
  <si>
    <t>재사용 대기시간 :</t>
  </si>
  <si>
    <t>타격 횟수 :</t>
  </si>
  <si>
    <t>지속 시간 :</t>
  </si>
  <si>
    <t>시전 거리 :</t>
  </si>
  <si>
    <t>패시브</t>
  </si>
  <si>
    <t>전승 누적 STATUS POINT</t>
  </si>
  <si>
    <t>획득 가능 한계 STATUS POINT :</t>
  </si>
  <si>
    <t>전승 시 추가 STATUS POINT</t>
  </si>
  <si>
    <t>BASE 레벨 {Level}이상 가능합니다.</t>
  </si>
  <si>
    <t>시전 대상 :</t>
  </si>
  <si>
    <t>액티브</t>
  </si>
  <si>
    <t>사정 거리 :</t>
  </si>
  <si>
    <t>장착중</t>
  </si>
  <si>
    <t>전투력 :</t>
  </si>
  <si>
    <t>상세 능력치</t>
  </si>
  <si>
    <t>공격 능력</t>
  </si>
  <si>
    <t>방어 능력</t>
  </si>
  <si>
    <t>더 보기</t>
  </si>
  <si>
    <t>최초 1회!</t>
  </si>
  <si>
    <t>발키리의 선물</t>
  </si>
  <si>
    <t>장비</t>
  </si>
  <si>
    <t>닫기</t>
  </si>
  <si>
    <t>보유 스킬</t>
  </si>
  <si>
    <t>Lv. {LEVEL}</t>
  </si>
  <si>
    <t>스킬 프리셋</t>
  </si>
  <si>
    <t>캐릭터 정보가 비공개로 설정된 캐릭터 입니다.</t>
  </si>
  <si>
    <t>New</t>
  </si>
  <si>
    <t>New+{COUNT}</t>
  </si>
  <si>
    <t>해제</t>
  </si>
  <si>
    <t>소환</t>
  </si>
  <si>
    <t>장착 해제</t>
  </si>
  <si>
    <t>보유 목록</t>
  </si>
  <si>
    <t>세트 효과</t>
  </si>
  <si>
    <t>세트 효과 이름</t>
  </si>
  <si>
    <t>장착하기</t>
  </si>
  <si>
    <t>E</t>
  </si>
  <si>
    <t>진형 {INDEX}</t>
  </si>
  <si>
    <t>적용</t>
  </si>
  <si>
    <t>적용중</t>
  </si>
  <si>
    <t>진형 구입</t>
  </si>
  <si>
    <t>진형을 구입하시겠습니까?</t>
  </si>
  <si>
    <t>진형 옵션 변경</t>
  </si>
  <si>
    <t>진형 옵션을 변경하시겠습니까?</t>
  </si>
  <si>
    <t>진형 옵션을 변경하시겠습니까?\n(장착된 큐펫은 장착 해제 됩니다)</t>
  </si>
  <si>
    <t>장착 불가</t>
  </si>
  <si>
    <t>잠금 해제</t>
  </si>
  <si>
    <t>옵션 변경</t>
  </si>
  <si>
    <t>정보</t>
  </si>
  <si>
    <t>보유 큐펫 : {COUNT}/{MAX}</t>
  </si>
  <si>
    <t>{COUNT}\n필요</t>
  </si>
  <si>
    <t>출전 중</t>
  </si>
  <si>
    <t>미보유</t>
  </si>
  <si>
    <t>랭크 낮은 순</t>
  </si>
  <si>
    <t>랭크 높은 순</t>
  </si>
  <si>
    <t>전체</t>
  </si>
  <si>
    <t>장착 큐펫</t>
  </si>
  <si>
    <t>전체 해제</t>
  </si>
  <si>
    <t>조각 획득처</t>
  </si>
  <si>
    <t>카드</t>
  </si>
  <si>
    <t>재료</t>
  </si>
  <si>
    <t>소비</t>
  </si>
  <si>
    <t>장비분해</t>
  </si>
  <si>
    <t>정렬</t>
  </si>
  <si>
    <t>종류</t>
  </si>
  <si>
    <t>랭크</t>
  </si>
  <si>
    <t>상자</t>
  </si>
  <si>
    <t>전체 선택</t>
  </si>
  <si>
    <t>자동 장착</t>
  </si>
  <si>
    <t>장착 할 수 있는 카드가 없습니다.</t>
  </si>
  <si>
    <t>카드분해</t>
  </si>
  <si>
    <t>코스튬 분해</t>
  </si>
  <si>
    <t>바로 장착</t>
  </si>
  <si>
    <t>재료 목록</t>
  </si>
  <si>
    <t>등급 변경 재료가 없습니다.</t>
  </si>
  <si>
    <t>해당 던전에 입장하시겠습니까?</t>
  </si>
  <si>
    <t>EMPTY</t>
  </si>
  <si>
    <t>특수 던전</t>
  </si>
  <si>
    <t>메모리얼 던전</t>
  </si>
  <si>
    <t>무료 입장</t>
  </si>
  <si>
    <t>필드의 히든 보스를 처치하여\n희귀한 큐펫 조각을 얻어보세요.</t>
  </si>
  <si>
    <t>다양한 보상이 있는 던전입니다.\n원하는 보상을 선택해보세요.</t>
  </si>
  <si>
    <t>차원의 균열로 들어가\n색다른 전투를 즐길 수 있습니다.</t>
  </si>
  <si>
    <t>{DUNGEON} 클리어 시 오픈</t>
  </si>
  <si>
    <t>남은 도전 횟수</t>
  </si>
  <si>
    <t>{COUNT}/{MAX}</t>
  </si>
  <si>
    <t>난이도{DIFFICULTY}</t>
  </si>
  <si>
    <t>몬스터</t>
  </si>
  <si>
    <t>던전 소탕</t>
  </si>
  <si>
    <t>던전 입장</t>
  </si>
  <si>
    <t>Job Lv.{LEVEL} 오픈</t>
  </si>
  <si>
    <t>{DUNGEON} 난이도{DIFFICULTY} 클리어 시 오픈</t>
  </si>
  <si>
    <t>{DUNGEON}</t>
  </si>
  <si>
    <t>월드 보스의 등장!</t>
  </si>
  <si>
    <t>룬기관을 수호하라!</t>
  </si>
  <si>
    <t>던전 입장({COUNT}/{MAX})</t>
  </si>
  <si>
    <t>진행 인원 : {COUNT}명</t>
  </si>
  <si>
    <t>부활 : {TIME}</t>
  </si>
  <si>
    <t>길드 미로</t>
  </si>
  <si>
    <t>보상 아이템</t>
  </si>
  <si>
    <t>보너스</t>
  </si>
  <si>
    <t>한계를 시험하라!</t>
  </si>
  <si>
    <t>돈으로 살 수 없는 것들</t>
  </si>
  <si>
    <t>프로페셔널의 조건</t>
  </si>
  <si>
    <t>{VALUE}차 전직(JOB Lv.{LEVEL}) 후 오픈</t>
  </si>
  <si>
    <t>무료 지급까지 남은 시간</t>
  </si>
  <si>
    <t>무료 지급 받기</t>
  </si>
  <si>
    <t>도전에 성공하셨습니다.</t>
  </si>
  <si>
    <t>보상 목록</t>
  </si>
  <si>
    <t>다시하기</t>
  </si>
  <si>
    <t>무한의 공간 클리어</t>
  </si>
  <si>
    <t>등수</t>
  </si>
  <si>
    <t>유저</t>
  </si>
  <si>
    <t>피해량(%)</t>
  </si>
  <si>
    <t>보상은 우편함으로 지급됩니다.</t>
  </si>
  <si>
    <t>돌아가기</t>
  </si>
  <si>
    <t>피해량 랭킹</t>
  </si>
  <si>
    <t>즉시 이동</t>
  </si>
  <si>
    <t>개봉하거나 사용한 상품은 청약철회 되지 않습니다.</t>
  </si>
  <si>
    <t>결제</t>
  </si>
  <si>
    <t>재화</t>
  </si>
  <si>
    <t>게임속도</t>
  </si>
  <si>
    <t>제니 획득량</t>
  </si>
  <si>
    <t>던전 클리어 보상 증가</t>
  </si>
  <si>
    <t>게임의 속도가 2배 증가합니다</t>
  </si>
  <si>
    <t>몬스터 처치 시 제니 획득량이 증가합니다</t>
  </si>
  <si>
    <t>던전 클리어 시 보상이 증가합니다</t>
  </si>
  <si>
    <t>일반 경험치 증가</t>
  </si>
  <si>
    <t>직업 경험치 증가</t>
  </si>
  <si>
    <t>아이템 드랍률 증가</t>
  </si>
  <si>
    <t>일반 경험치 획득량이 증가합니다.</t>
  </si>
  <si>
    <t>직업 경험치 획득량이 증가합니다.</t>
  </si>
  <si>
    <t>아이템 드랍률이 증가합니다.</t>
  </si>
  <si>
    <t>광고 보기</t>
  </si>
  <si>
    <t>광고 스킵 시 보상을 획득할 수 없습니다.</t>
  </si>
  <si>
    <t>준비되어 있는 광고가 없습니다.</t>
  </si>
  <si>
    <t>목록 변경까지 남은 시간</t>
  </si>
  <si>
    <t>변경</t>
  </si>
  <si>
    <t>무료 변경</t>
  </si>
  <si>
    <t>일정 시간마다 목록이 변경됩니다.</t>
  </si>
  <si>
    <t>이벤트 상점</t>
  </si>
  <si>
    <t>재화 상점</t>
  </si>
  <si>
    <t>지원</t>
  </si>
  <si>
    <t>매일매일 상점</t>
  </si>
  <si>
    <t>길드 상점</t>
  </si>
  <si>
    <t>일반 상점</t>
  </si>
  <si>
    <t>{NAME}\n도달 시 해금</t>
  </si>
  <si>
    <t>(캐릭터)</t>
  </si>
  <si>
    <t>구매 횟수 제한 없음</t>
  </si>
  <si>
    <t>기간 한정{NAME}</t>
  </si>
  <si>
    <t>구매 한정{NAME}</t>
  </si>
  <si>
    <t>일일 한정{NAME}</t>
  </si>
  <si>
    <t>주간 한정{NAME}</t>
  </si>
  <si>
    <t>월간 한정{NAME}</t>
  </si>
  <si>
    <t>D-{TIME}</t>
  </si>
  <si>
    <t>(+{VALUE})</t>
  </si>
  <si>
    <t>Bonus</t>
  </si>
  <si>
    <t>SaleOff</t>
  </si>
  <si>
    <t>보유 재화</t>
  </si>
  <si>
    <t>구매 가격</t>
  </si>
  <si>
    <t>입장하기</t>
  </si>
  <si>
    <t>필드 입장</t>
  </si>
  <si>
    <t>이전 스테이지 클리어 시 오픈</t>
  </si>
  <si>
    <t>몬스터 : {NAME}</t>
  </si>
  <si>
    <t>진행중</t>
  </si>
  <si>
    <t>출석보상</t>
  </si>
  <si>
    <t>{DAY}일</t>
  </si>
  <si>
    <t>나무보상</t>
  </si>
  <si>
    <t>냥다래</t>
  </si>
  <si>
    <t>온라인 접속 시간:</t>
  </si>
  <si>
    <t>{MINUTE}분</t>
  </si>
  <si>
    <t>{MINUTE}분 남음</t>
  </si>
  <si>
    <t>보상 획득</t>
  </si>
  <si>
    <t>누적 제니</t>
  </si>
  <si>
    <t>누적 접속 시간:</t>
  </si>
  <si>
    <t>특별한 선물을 준비했어요.\n받아 주실 꺼죠?</t>
  </si>
  <si>
    <t>등장 아이템</t>
  </si>
  <si>
    <t>퀘스트를 통해 경험치를 획득할 수 있습니다.</t>
  </si>
  <si>
    <t>메인</t>
  </si>
  <si>
    <t>의뢰</t>
  </si>
  <si>
    <t>일일</t>
  </si>
  <si>
    <t>업적</t>
  </si>
  <si>
    <t>모든 메인 퀘스트를 완료하였습니다</t>
  </si>
  <si>
    <t>의뢰받기</t>
  </si>
  <si>
    <t>필요 재화</t>
  </si>
  <si>
    <t>보상획득</t>
  </si>
  <si>
    <t>획득완료</t>
  </si>
  <si>
    <t>일일 의뢰 완료 보상</t>
  </si>
  <si>
    <t>포기</t>
  </si>
  <si>
    <t>즉시완료</t>
  </si>
  <si>
    <t>빈 슬롯</t>
  </si>
  <si>
    <t>진행상황</t>
  </si>
  <si>
    <t>보 상</t>
  </si>
  <si>
    <t>업적 달성률</t>
  </si>
  <si>
    <t>이동하기</t>
  </si>
  <si>
    <t>[난이도{DIFFICULTY}]{FIELD} wave</t>
  </si>
  <si>
    <t>일일 완료 가능 횟수</t>
  </si>
  <si>
    <t>길드에 가입한 유저만 길드 퀘스트를 받을 수 있습니다.</t>
  </si>
  <si>
    <t>1회 지급</t>
  </si>
  <si>
    <t>퀘스트 완료</t>
  </si>
  <si>
    <t>보상 받기</t>
  </si>
  <si>
    <t>캐릭터 셰어</t>
  </si>
  <si>
    <t>셰어 캐릭터를 고용하여 [c][84A2EC]같이 사냥[-][/c]을 진행할 수 있습니다.\n남은 이용 시간은 이용 중인 셰어 캐릭터의 수에 따라 감소합니다.</t>
  </si>
  <si>
    <t>캐릭터를 셰어 등록하여 다른 유저들에게 고용될 수 있습니다.\n고용된 캐릭터는 해당 필드에서 획득한 보상을 받을 수 있습니다.</t>
  </si>
  <si>
    <t>필드 내 셰어 캐릭터</t>
  </si>
  <si>
    <t>전투력 {VALUE}</t>
  </si>
  <si>
    <t>셰어된 캐릭터가 없습니다.</t>
  </si>
  <si>
    <t>남은 이용 시간</t>
  </si>
  <si>
    <t>충전</t>
  </si>
  <si>
    <t>셰어 등록하기</t>
  </si>
  <si>
    <t>셰어 리스트</t>
  </si>
  <si>
    <t>모험가 캐릭터</t>
  </si>
  <si>
    <t>길드 캐릭터</t>
  </si>
  <si>
    <t>현재 지역에서 이용 가능한 셰어 캐릭터가 없습니다.</t>
  </si>
  <si>
    <t>셰어 받기</t>
  </si>
  <si>
    <t>계약 해지</t>
  </si>
  <si>
    <t>{NAME}님의 셰어 계약을 해지하시겠습니까?</t>
  </si>
  <si>
    <t>이용시간 충전</t>
  </si>
  <si>
    <t>{MINUTES}분</t>
  </si>
  <si>
    <t>무료 {HOURS}시간 충전</t>
  </si>
  <si>
    <t>무료충전은 매일 자정에 초기화 됩니다.</t>
  </si>
  <si>
    <t>이용시간은 [c][84a2ec]최대 {HOURS}시간[-][/c]까지 누적 가능합니다</t>
  </si>
  <si>
    <t>이용 시간이 정상적으로 충전 되었습니다.</t>
  </si>
  <si>
    <t>캐릭터 셰어 시간을 충전 후 이용하시기 바랍니다.</t>
  </si>
  <si>
    <t>최대 누적 가능 시간을 초과합니다.\n초과한 시간은 충전 되지 않습니다.\n\n계속하시겠습니까?</t>
  </si>
  <si>
    <t>셰어 등록</t>
  </si>
  <si>
    <t>이용 안내</t>
  </si>
  <si>
    <t>등록 안내</t>
  </si>
  <si>
    <t>가방 무게</t>
  </si>
  <si>
    <t>무게가 초과할 경우, 일부 아이템 획득이 제한 됩니다.</t>
  </si>
  <si>
    <t>자동장착</t>
  </si>
  <si>
    <t>게임 종료 시 자동 셰어 등록</t>
  </si>
  <si>
    <t>해제 시 게임 종료를 통해 셰어 등록이 되지 않습니다.\n해제하시겠습니까?</t>
  </si>
  <si>
    <t>{HOURS}시간</t>
  </si>
  <si>
    <t>친구 캐릭터</t>
  </si>
  <si>
    <t>내 캐릭터</t>
  </si>
  <si>
    <t>캐릭터 셰어 중</t>
  </si>
  <si>
    <t>누적 전투 시간 {HOURS}:{MINUTES}</t>
  </si>
  <si>
    <t>전투 보상</t>
  </si>
  <si>
    <t>캐릭터 셰어 대기 중 입니다.</t>
  </si>
  <si>
    <t>고용주 정보</t>
  </si>
  <si>
    <t>전투 시간</t>
  </si>
  <si>
    <t>JOB Lv.{LEVEL}</t>
  </si>
  <si>
    <t>해제 후 보상받기</t>
  </si>
  <si>
    <t>현재 전투가 진행 중입니다.\n해당 필드에서 이탈하고 정산을 진행 하시겠습니까?</t>
  </si>
  <si>
    <t>캐릭터 셰어 만료</t>
  </si>
  <si>
    <t>셰어 등록이 만료 되었습니다.</t>
  </si>
  <si>
    <t>게임을 종료해도 셰어 상태는 해제 되지 않습니다.</t>
  </si>
  <si>
    <t>전투 중 셰어 등록을 종료하더라도 불이익은 없습니다.</t>
  </si>
  <si>
    <t>캐릭터를 변경하더라도 셰어 상태는 해제 되지 않습니다.</t>
  </si>
  <si>
    <t>캐릭터 셰어 대기 중</t>
  </si>
  <si>
    <t>게임 종료</t>
  </si>
  <si>
    <t>게임을 종료하시겠습니까?\n셰어 상태는 유지 됩니다.</t>
  </si>
  <si>
    <t>필터</t>
  </si>
  <si>
    <t>아직 보상을 획득하지 못했습니다.</t>
  </si>
  <si>
    <t>정산받을 보상이 없습니다.</t>
  </si>
  <si>
    <t>셰어 보상 정산</t>
  </si>
  <si>
    <t>컨텐츠 오픈</t>
  </si>
  <si>
    <t>{NAME} 컨텐츠가 오픈되었습니다.</t>
  </si>
  <si>
    <t>EVENT</t>
  </si>
  <si>
    <t>남은 시간 {DAY}일 {HOUR}시간 {MINUTE}분</t>
  </si>
  <si>
    <t>필요 코인 : {VALUE}</t>
  </si>
  <si>
    <t>돌림판 보상</t>
  </si>
  <si>
    <t>코인이 부족합니다.</t>
  </si>
  <si>
    <t>모두 받기</t>
  </si>
  <si>
    <t>현재 우편함이 비어있습니다</t>
  </si>
  <si>
    <t>받기</t>
  </si>
  <si>
    <t>계정</t>
  </si>
  <si>
    <t>캐릭터</t>
  </si>
  <si>
    <t>수령 완료</t>
  </si>
  <si>
    <t>거래</t>
  </si>
  <si>
    <t>거래소에서 수수료 {VALUE}제니를 차감한 판매금액 입니다.</t>
  </si>
  <si>
    <t>거래소에서 구매한 물품 입니다.</t>
  </si>
  <si>
    <t>거래 기록은 최대 50개 까지 저장이 되며, 수령 금액 및\n아이템은 3일, 미수령 금액 및 아이템은 30일 보관 후 삭제 됩니다.</t>
  </si>
  <si>
    <t>{VALUE} {NAME}</t>
  </si>
  <si>
    <t>{NAME} {VALUE}개</t>
  </si>
  <si>
    <t>{NAME}</t>
  </si>
  <si>
    <t>필드 이동</t>
  </si>
  <si>
    <t>난이도 {VALUE}</t>
  </si>
  <si>
    <t>Chapter {VALUE} {NAME}</t>
  </si>
  <si>
    <t>옵션</t>
  </si>
  <si>
    <t>시스템</t>
  </si>
  <si>
    <t>배경음</t>
  </si>
  <si>
    <t>효과음</t>
  </si>
  <si>
    <t>ON</t>
  </si>
  <si>
    <t>OFF</t>
  </si>
  <si>
    <t>그래픽 품질</t>
  </si>
  <si>
    <t>하</t>
  </si>
  <si>
    <t>중</t>
  </si>
  <si>
    <t>상</t>
  </si>
  <si>
    <t>자동 절전 모드</t>
  </si>
  <si>
    <t>{VALUE} 분</t>
  </si>
  <si>
    <t>계정 정보</t>
  </si>
  <si>
    <t>캐릭터 ID</t>
  </si>
  <si>
    <t>캐릭터 이름</t>
  </si>
  <si>
    <t>이름 변경</t>
  </si>
  <si>
    <t>기타</t>
  </si>
  <si>
    <t>로그아웃</t>
  </si>
  <si>
    <t>캐릭터 이름 변경</t>
  </si>
  <si>
    <t>변경할 닉네임을 입력하세요</t>
  </si>
  <si>
    <t>캐릭터 이름은 최소 2글자, 최대 8글자까지 만들 수 있습니다.</t>
  </si>
  <si>
    <t>(최초 {COUNT}회는 캐릭터 이름을 무료로 변경할 수 있습니다.)</t>
  </si>
  <si>
    <t>이름변경</t>
  </si>
  <si>
    <t>알림 선택</t>
  </si>
  <si>
    <t>계정 연동</t>
  </si>
  <si>
    <t>(연동됨)</t>
  </si>
  <si>
    <t>구글 업적</t>
  </si>
  <si>
    <t>구글 랭킹</t>
  </si>
  <si>
    <t>고객 센터</t>
  </si>
  <si>
    <t>쿠폰 등록</t>
  </si>
  <si>
    <t>초대하기</t>
  </si>
  <si>
    <t>추천인</t>
  </si>
  <si>
    <t>저장하기</t>
  </si>
  <si>
    <t>불러오기</t>
  </si>
  <si>
    <t>탈퇴하기</t>
  </si>
  <si>
    <t>개발자 모드</t>
  </si>
  <si>
    <t>플레이어 이동 시 카메라 효과</t>
  </si>
  <si>
    <t>확대</t>
  </si>
  <si>
    <t>없음</t>
  </si>
  <si>
    <t>축소</t>
  </si>
  <si>
    <t>캐릭터 정보 공개</t>
  </si>
  <si>
    <t>개인 정보 처리 방침</t>
  </si>
  <si>
    <t>게임 이용 약관</t>
  </si>
  <si>
    <t>전체 푸시</t>
  </si>
  <si>
    <t>야간 푸시</t>
  </si>
  <si>
    <t>공지사항</t>
  </si>
  <si>
    <t>셰어 푸시</t>
  </si>
  <si>
    <t>변경 결과</t>
  </si>
  <si>
    <t>등급({TIER}%)</t>
  </si>
  <si>
    <t>화면을 터치해주세요</t>
  </si>
  <si>
    <t>장비 목록</t>
  </si>
  <si>
    <t>박스 목록</t>
  </si>
  <si>
    <t>해당 타입의 장비가 없습니다.</t>
  </si>
  <si>
    <t>코스튬 목록</t>
  </si>
  <si>
    <t>해당 타입의 코스튬이 없습니다.</t>
  </si>
  <si>
    <t>장비 등급 변경</t>
  </si>
  <si>
    <t>스롯을 터치하여 아이템을 선택하세요</t>
  </si>
  <si>
    <t>아이템 정보</t>
  </si>
  <si>
    <t>장비 해제</t>
  </si>
  <si>
    <t>장착된 카드가 없습니다.</t>
  </si>
  <si>
    <t>카드 옵션</t>
  </si>
  <si>
    <t>장비 제련</t>
  </si>
  <si>
    <t>[{COLOR}]{TIER_NAME}({TIER}%)[-]</t>
  </si>
  <si>
    <t>획득처 보기</t>
  </si>
  <si>
    <t>사용처 보기</t>
  </si>
  <si>
    <t>[c][84A2EC][+{VALUE}강][-][/c] 달성 시, 카드 슬롯 해금</t>
  </si>
  <si>
    <t>[c][84A2EC][+{VALUE}][-][/c]\n강화 필요</t>
  </si>
  <si>
    <t>강화 재료가 부족합니다</t>
  </si>
  <si>
    <t>제련 / 등급</t>
  </si>
  <si>
    <t>제련도를 올려줍니다.</t>
  </si>
  <si>
    <t>등급을 변경해줍니다.</t>
  </si>
  <si>
    <t>[4C4A4D]제련 성공 확률 : [-][63A1EE]{RATE}%[-]</t>
  </si>
  <si>
    <t>[4C4A4D]제련 성공 확률 : [-][FF0000]{RATE}%[-]</t>
  </si>
  <si>
    <t>장비가 파괴될 수 있으며, 파괴 시 장착된 카드도 사라집니다.</t>
  </si>
  <si>
    <t>장비 옵션</t>
  </si>
  <si>
    <t>장비 보호권</t>
  </si>
  <si>
    <t>장비보호는 제련도+{SMELT} 이상부터 사용 가능합니다.</t>
  </si>
  <si>
    <t>취 소</t>
  </si>
  <si>
    <t>제 련</t>
  </si>
  <si>
    <t>제련 실패 시 제련도 하락, 장비 파괴를 막아줍니다.</t>
  </si>
  <si>
    <t>카드 목록</t>
  </si>
  <si>
    <t>제련 성공</t>
  </si>
  <si>
    <t>제련 실패</t>
  </si>
  <si>
    <t>제련도 상승</t>
  </si>
  <si>
    <t>제련도 유지</t>
  </si>
  <si>
    <t>제련도 하락</t>
  </si>
  <si>
    <t>장비가 파괴 되었습니다.</t>
  </si>
  <si>
    <t>Destroyed</t>
  </si>
  <si>
    <t>으.. 처음 보는 곳인데..\n여긴 어디지..?$$저기 보이는 녀석에게 물어봐야겠어.</t>
  </si>
  <si>
    <t>꽤 하네 너. 다음으로 넘어가볼까?</t>
  </si>
  <si>
    <t>이미 최초 보상을 획득하셨습니다.</t>
  </si>
  <si>
    <t>카드 해제</t>
  </si>
  <si>
    <t>MAX</t>
  </si>
  <si>
    <t>몬스터 처치</t>
  </si>
  <si>
    <t>제작 재료</t>
  </si>
  <si>
    <t>[{COLOR}]{NAME}({VALUE}%)[-]</t>
  </si>
  <si>
    <t>(MAX {VALUE})</t>
  </si>
  <si>
    <t>보유 제니</t>
  </si>
  <si>
    <t>소모 제니</t>
  </si>
  <si>
    <t>[4C4A4D]강화 성공 확률 : [-][63A1EE]{VALUE}%[-]</t>
  </si>
  <si>
    <t>[4C4A4D]강화 성공 확률 : [-][FF0000]{VALUE}%[-]</t>
  </si>
  <si>
    <t>연속 강화</t>
  </si>
  <si>
    <t>사용 가능한 재료가 없습니다.</t>
  </si>
  <si>
    <t>투입 재료 선택</t>
  </si>
  <si>
    <t>카드 강화에 사용 할 재료를 선택하세요.</t>
  </si>
  <si>
    <t>연속 강화 진행 중...</t>
  </si>
  <si>
    <t>연속 강화 중단</t>
  </si>
  <si>
    <t>카드 강화 결과</t>
  </si>
  <si>
    <t>카드 강화도</t>
  </si>
  <si>
    <t>소비 재화</t>
  </si>
  <si>
    <t>고급 재료 투입</t>
  </si>
  <si>
    <t>복원 체크 포인트 자동 갱신</t>
  </si>
  <si>
    <t>큐펫 정보</t>
  </si>
  <si>
    <t>진화</t>
  </si>
  <si>
    <t>큐펫 스킬</t>
  </si>
  <si>
    <t>레벨 {VALUE}</t>
  </si>
  <si>
    <t>진화 필요</t>
  </si>
  <si>
    <t>Lv. {LEVEL} {NAME}</t>
  </si>
  <si>
    <t>포지션</t>
  </si>
  <si>
    <t>경험치</t>
  </si>
  <si>
    <t>체력</t>
  </si>
  <si>
    <t>사정거리</t>
  </si>
  <si>
    <t>이동속도</t>
  </si>
  <si>
    <t>공격속도</t>
  </si>
  <si>
    <t>물리공격</t>
  </si>
  <si>
    <t>물리방어</t>
  </si>
  <si>
    <t>마법공격</t>
  </si>
  <si>
    <t>마법방어</t>
  </si>
  <si>
    <t>진화 시 큐펫의 랭크가 상승하며, 랭크당 Max Lv이 20씩 증가합니다.</t>
  </si>
  <si>
    <t>진화 시 필요 조각</t>
  </si>
  <si>
    <t>대기시간</t>
  </si>
  <si>
    <t>지속시간</t>
  </si>
  <si>
    <t>시전범위</t>
  </si>
  <si>
    <t>레벨 업 조건</t>
  </si>
  <si>
    <t>해금 조건</t>
  </si>
  <si>
    <t>모든 가이드 퀘스트를 완료하셨습니다.</t>
  </si>
  <si>
    <t>퀘스트 보상</t>
  </si>
  <si>
    <t>Click!</t>
  </si>
  <si>
    <t>시간</t>
  </si>
  <si>
    <t>수량 : {COUNT}</t>
  </si>
  <si>
    <t>제 {NAME} 장</t>
  </si>
  <si>
    <t>위치</t>
  </si>
  <si>
    <t>랩타임</t>
  </si>
  <si>
    <t>이동</t>
  </si>
  <si>
    <t>확 인</t>
  </si>
  <si>
    <t>쿨타임 : {SECONDS}s</t>
  </si>
  <si>
    <t>지속시간 : {SECONDS}s</t>
  </si>
  <si>
    <t>다른 모험가들에게 알릴 내용을 써주세요!</t>
  </si>
  <si>
    <t>내용을 입력해주세요.</t>
  </si>
  <si>
    <t>확성기를 사용했습니다.</t>
  </si>
  <si>
    <t>CLOSE ▶</t>
  </si>
  <si>
    <t>전직할 직업을 선택해 주세요</t>
  </si>
  <si>
    <t>SKIP</t>
  </si>
  <si>
    <t>복원 정보 안내</t>
  </si>
  <si>
    <t>복원 정보</t>
  </si>
  <si>
    <t>저장 후 강화하기</t>
  </si>
  <si>
    <t>이 카드는 복원 기능을 이용하여\n[c][FF0000]{LEVEL}[-][/c]레벨로 복원 할 수 있습니다.</t>
  </si>
  <si>
    <t>복원 체크 포인트 저장이 완료 되면\n더 이상 [c][FF0000]{LEVEL}[-][/c]레벨로 복원 할 수 없습니다.</t>
  </si>
  <si>
    <t>복원 옵션</t>
  </si>
  <si>
    <t>현재 옵션</t>
  </si>
  <si>
    <t>Before</t>
  </si>
  <si>
    <t>After</t>
  </si>
  <si>
    <t>[복원 체크 포인트]</t>
  </si>
  <si>
    <t>[복원 체크 포인트 변경]</t>
  </si>
  <si>
    <t>해당 타입의 아이템이 없습니다.</t>
  </si>
  <si>
    <t>선택된 아이템 수가 부족합니다.</t>
  </si>
  <si>
    <t>아이템 선택</t>
  </si>
  <si>
    <t>선택</t>
  </si>
  <si>
    <t>데비루치</t>
  </si>
  <si>
    <t>우편함을 눌러 우편함을 열어 봅시다.</t>
  </si>
  <si>
    <t>모두 받기를 터치하여 받은 우편을 모두 한 번에 획득이 가능합니다.</t>
  </si>
  <si>
    <t>우편함을 통해 지급된 아이템들은 튜토리얼 중에 사용이 될 예정입니다.\n우편함을 닫고 다음 튜토리얼로 이동 합니다.</t>
  </si>
  <si>
    <t>다음 튜토리얼을 위해 영웅탭으로 이동 합니다.</t>
  </si>
  <si>
    <t>영웅의 능력치를 관리 할 수 있습니다.</t>
  </si>
  <si>
    <t>원하는 능력치 옆 +버튼을 눌러 능력치를 올릴 수 있습니다.</t>
  </si>
  <si>
    <t>확인 버튼을 눌러 +한 능력치를 적용 할 수 있습니다.</t>
  </si>
  <si>
    <t>스킬을 배워 전투에서 사용이 가능합니다.</t>
  </si>
  <si>
    <t>필요 스킬 포인트를 소모하여 선택한 스킬의 레벨을 올릴 수 있습니다.</t>
  </si>
  <si>
    <t>장착 버튼을 터치하여 현재 선택 중인 스킬을 장착 할 수 있습니다.</t>
  </si>
  <si>
    <t>빈공간 혹은 이미 장착한 스킬을 터치 시 선택한 스킬로 교체 됩니다.</t>
  </si>
  <si>
    <t>스킬을 사용하러 이동 하겠습니다.\n일단 창을 종료 해주세요.</t>
  </si>
  <si>
    <t>영웅탭도 종료 해주세요.</t>
  </si>
  <si>
    <t>체력 게이지는 캐릭터 밑에서 확인 할 수 있습니다.\n스킬 사용을 위해 체력을 줄이겠습니다.</t>
  </si>
  <si>
    <t>스킬을 누르면 스킬이 발동 됩니다.\n아래로 슬라이스를 하면 자동 사용 모드로 변경 됩니다.</t>
  </si>
  <si>
    <t>캐릭터는 기본으로 가까이 있는 몬스터를 자동 공격 합니다.</t>
  </si>
  <si>
    <t>필드를 터치하여 캐릭터를 이동시킬 수 있습니다.</t>
  </si>
  <si>
    <t>몬스터 터치 시 해당 몬스터를 1순위 타겟으로 공격을 합니다.</t>
  </si>
  <si>
    <t>마지막으로 지금까지 배운걸 이용해 몬스터 풀을 잡아 봅시다.</t>
  </si>
  <si>
    <t>이제 진짜 필드로 이동 해봅시다.\n필드 이동 아이콘을 터치 하세요.</t>
  </si>
  <si>
    <t>이동하기 버튼을 터치하여 실제 필드로 이동 합니다.</t>
  </si>
  <si>
    <t>[4C4A4D][라그나로크:큐브]에 오신 걸 환영합니다.\n접속하신 순간부터 게임은 [6EBEFF]자동 사냥[-]으로 진행되며,\n신들의 가호를 받은 나무들이 계속 자랍니다.\n\n모험가님은 언제든 돌아오셔서 나무에 열린\n[6EBEFF]제니와 아이템[-]을 얻을 수 있습니다.\n그럼 떠나볼까요?[-]</t>
  </si>
  <si>
    <t>Wave를 다 클리어 하시면 해당 필드의 보스가 등장합니다~\n화면을 터치하여 모험을 시작합니다.</t>
  </si>
  <si>
    <t>보스 처치 성공 시 다음 필드에 진입이 가능합니다~</t>
  </si>
  <si>
    <t>마스터링이 떨어뜨린 동전을 터치해서 획득해보세요.\n일정 시간 내에 줍지 않으면 사라집니다.</t>
  </si>
  <si>
    <t>퀘스트를 클리어할 수 있습니다.</t>
  </si>
  <si>
    <t>환영합니다</t>
  </si>
  <si>
    <t>완료한 퀘스트 보상을 받아 보세요.</t>
  </si>
  <si>
    <t>튜토리얼 중에는 이용할 수 없습니다.</t>
  </si>
  <si>
    <t>타마미</t>
  </si>
  <si>
    <t>흥미진진한 모험들이 여러분을 기다리고 있습니다.\n\n함께 떠나시겠습니까?</t>
  </si>
  <si>
    <t>벤투스</t>
  </si>
  <si>
    <t>장비 강화를 하실 수 있게 됐네요. [62AEE4][C]가방[/c][-]으로 가볼까요?</t>
  </si>
  <si>
    <t>버튼 한 번으로 [62AEE4][C]강화가 즉시 가능[/c][-]하니까, 꼭 한 번 해보세요!</t>
  </si>
  <si>
    <t>장비에 [62AEE4][C]카드[/c][-]를 장착할 수 있게 됐어요!</t>
  </si>
  <si>
    <t>해금된 [62AEE4][C]슬롯[/c][-]을 눌러, 원하는 카드 장착이 가능해요.</t>
  </si>
  <si>
    <t>손쉽게 장착하려면 [62AEE4][C]자동 장착[/c][-]을 사용해도 된답니다.</t>
  </si>
  <si>
    <t>카드 장착으로 한층 더 강해지셨죠?</t>
  </si>
  <si>
    <t>여기서 더 강해지려면 [62AEE4][C]카드 강화[/c][-]도 필요하답니다.</t>
  </si>
  <si>
    <t>[62AEE4][C]MVP 처치[/c][-]를 통해 [62AEE4][C]강화 재료[/c][-]를 획득할 수 있으니 한 번 도전해보세요.</t>
  </si>
  <si>
    <t>[62AEE4][C]듀얼[/c][-]이 오픈되었네요.\n입장해보시겠어요?</t>
  </si>
  <si>
    <t>이 곳에서, 최대 [62AEE4][C]8종류의 듀얼 조각[/c][-]을 다른 유저에게서 빼앗을 수 있어요.</t>
  </si>
  <si>
    <t>MVP 처치로 하나씩 획득해도 되지만, [62AEE4][C]직업마다 획득[/c][-]할 수 있는 듀얼 조각이 달라요.</t>
  </si>
  <si>
    <t>[62AEE4][C]듀얼 조각을 다 모았다면[/c][-] 보상을 받을 수 있어요.</t>
  </si>
  <si>
    <t>듀얼 횟수는 필드에서 [62AEE4][C]몬스터를 일정량 처치[/c][-]하면 채워져요.</t>
  </si>
  <si>
    <t>듀얼에 도전하실 때, [62AEE4][C]PVP 동료[/c][-]를 데리고 가는 것도 잊지 마시구요.</t>
  </si>
  <si>
    <t>이제, 얻고 싶은 듀얼 조각을 눌러 빼앗아보세요!</t>
  </si>
  <si>
    <t>[62AEE4][C]거래소[/c][-]에선 모험가님들이 등록한 물건을 구입할 수 있어요.</t>
  </si>
  <si>
    <t>단, 거래소 재화인 [62AEE4][C]RO Point[/c][-]가 필요해요. 상점이나 모험에서 획득해보세요.</t>
  </si>
  <si>
    <t>[62AEE4][C]노점을 열어 판매도 가능해요.[/c][-]\n판매할 땐 RO Point가 소모되지 않으니 노점을 직접 열어보세요.</t>
  </si>
  <si>
    <t>MVP가 등장했어요!\n캐릭터 아래의 화살표를 따라 MVP에게 접근하세요.</t>
  </si>
  <si>
    <t>집결!을 눌러 셰어 캐릭터와 함께 전투하세요.</t>
  </si>
  <si>
    <t>MVP를 처치하면 보상을 획득할 수 있습니다!</t>
  </si>
  <si>
    <t>부활</t>
  </si>
  <si>
    <t>캐릭터가 사망했습니다.</t>
  </si>
  <si>
    <t>{TIME}초 후 자동으로 부활합니다.</t>
  </si>
  <si>
    <t>바로 부활</t>
  </si>
  <si>
    <t>{TIME}초 후 자동으로 퇴장합니다.</t>
  </si>
  <si>
    <t>다시 시도</t>
  </si>
  <si>
    <t>{TIME}초 후 자동으로 재시도합니다.</t>
  </si>
  <si>
    <t>제작하기</t>
  </si>
  <si>
    <t>제작에 필요한 재료</t>
  </si>
  <si>
    <t>갑옷</t>
  </si>
  <si>
    <t>투구</t>
  </si>
  <si>
    <t>장신구</t>
  </si>
  <si>
    <t>반지</t>
  </si>
  <si>
    <t>무기</t>
  </si>
  <si>
    <t>방어구</t>
  </si>
  <si>
    <t>[4C4A4D]제작 성공 확률 : [-][63A1EE]{RATE}%[-]</t>
  </si>
  <si>
    <t>[4C4A4D]제작 성공 확률 : [-][FF0000]{RATE}%[-]</t>
  </si>
  <si>
    <t>장비 아이템 제작 시에는 하위 장비가 재료로 필요합니다.</t>
  </si>
  <si>
    <t>제작중...</t>
  </si>
  <si>
    <t>특수</t>
  </si>
  <si>
    <t>제작 잠금 해제</t>
  </si>
  <si>
    <t>제작할 아이템을 선택해주세요.</t>
  </si>
  <si>
    <t>마도공학</t>
  </si>
  <si>
    <t>마도공학 관련 Notice</t>
  </si>
  <si>
    <t>속성 부여</t>
  </si>
  <si>
    <t>장비 초월</t>
  </si>
  <si>
    <t>카드 복원</t>
  </si>
  <si>
    <t>카드 재구성</t>
  </si>
  <si>
    <t>속성석</t>
  </si>
  <si>
    <t>잠금된 장비는 등록할 수 없습니다.</t>
  </si>
  <si>
    <t>장착한 장비는 등록할 수 없습니다.</t>
  </si>
  <si>
    <t>슬롯을 터치하여 아이템을 선택하세요!</t>
  </si>
  <si>
    <t>필요 재료</t>
  </si>
  <si>
    <t>최대 초월 수치에 도달하였습니다.</t>
  </si>
  <si>
    <t>복원할 카드를 선택해주세요.</t>
  </si>
  <si>
    <t>잠금된 카드는 등록할 수 없습니다.</t>
  </si>
  <si>
    <t>재구성 정보</t>
  </si>
  <si>
    <t>재구성할 카드를 선택해주세요.</t>
  </si>
  <si>
    <t>카드를 재구성할 경우, [c][76C5FE]같은 종류의 1레벨 카드를 획득[-][/c] 할 수 있습니다.\n재구성된 카드의 옵션은 상기된 범위에서 랜덤하게 결정됩니다.</t>
  </si>
  <si>
    <t>Card Quality</t>
  </si>
  <si>
    <t>카드 재구성이 완료되었습니다.</t>
  </si>
  <si>
    <t>장비 속성 변경이 완료되었습니다.</t>
  </si>
  <si>
    <t>장비 초월이 완료되었습니다.</t>
  </si>
  <si>
    <t>카드 복원이 완료되었습니다.</t>
  </si>
  <si>
    <t>장비를 선택하세요.</t>
  </si>
  <si>
    <t>카드를 선택하세요.</t>
  </si>
  <si>
    <t>변경 전</t>
  </si>
  <si>
    <t>변경 후</t>
  </si>
  <si>
    <t>장비 선택</t>
  </si>
  <si>
    <t>아래 조건에 해당하는 재료를선택해주세요({COUNT}/{NEED_COUNT})</t>
  </si>
  <si>
    <t>현재 해당하는 장비가 없습니다.</t>
  </si>
  <si>
    <t>세부 정보</t>
  </si>
  <si>
    <t>선택 완료</t>
  </si>
  <si>
    <t>카드가 장착된 장비는 재료로 선택할 수 없습니다.</t>
  </si>
  <si>
    <t>제작 결과</t>
  </si>
  <si>
    <t>성공</t>
  </si>
  <si>
    <t>실패</t>
  </si>
  <si>
    <t>스킵</t>
  </si>
  <si>
    <t>전송</t>
  </si>
  <si>
    <t>채팅 내용을 입력하세요</t>
  </si>
  <si>
    <t>전체 채팅</t>
  </si>
  <si>
    <t>자유 채팅 / 채널 {VALUE}</t>
  </si>
  <si>
    <t>길드 채팅 / {NAME}</t>
  </si>
  <si>
    <t>거래소 채팅 / 채널 {VALUE}</t>
  </si>
  <si>
    <t>채널 변경</t>
  </si>
  <si>
    <t>입장할 채널 번호를 입력해주세요</t>
  </si>
  <si>
    <t>1~50</t>
  </si>
  <si>
    <t>GM포링</t>
  </si>
  <si>
    <t>전 직</t>
  </si>
  <si>
    <t>{GRADE}차 전직은 {LEVEL}레벨에 가능합니다.</t>
  </si>
  <si>
    <t>JOB 레벨 {LEVEL}이상 가능합니다.</t>
  </si>
  <si>
    <t>전직 보상</t>
  </si>
  <si>
    <t>전직 보상을 확인해 주세요.</t>
  </si>
  <si>
    <t>코스튬 해금</t>
  </si>
  <si>
    <t>코스튬이 해금되었습니다.</t>
  </si>
  <si>
    <t>듀얼 보상</t>
  </si>
  <si>
    <t>듀얼 보상을 획득하였습니다.</t>
  </si>
  <si>
    <t>해당 플레이어에게 승리하여 「{NAME}」을 획득했습니다.</t>
  </si>
  <si>
    <t>해당 플레이어에게 승리했지만, 「{NAME}」을 획득하진 못했습니다. 듀얼 포인트가 반환됩니다.</t>
  </si>
  <si>
    <t>해당 플레이어에게 패배하여 「{NAME}」을 획득하지 못했습니다.</t>
  </si>
  <si>
    <t>이름 : {NAME}</t>
  </si>
  <si>
    <t>직업 : {NAME}</t>
  </si>
  <si>
    <t>길드 : {NAME}</t>
  </si>
  <si>
    <t>프로필</t>
  </si>
  <si>
    <t>(길드 없음)</t>
  </si>
  <si>
    <t>게임</t>
  </si>
  <si>
    <t>캐릭터 이름 : {NAME}</t>
  </si>
  <si>
    <t>캐릭터 ID : {NAME}</t>
  </si>
  <si>
    <t>Base Lv. {LEVEL}</t>
  </si>
  <si>
    <t>Job Lv. {LEVEL}</t>
  </si>
  <si>
    <t>웨이브 : {FIELD} WAVE {VALUE}/{MAX}</t>
  </si>
  <si>
    <t>캐릭터 선택</t>
  </si>
  <si>
    <t>직업 레벨</t>
  </si>
  <si>
    <t>전승 능력치</t>
  </si>
  <si>
    <t>웨이브</t>
  </si>
  <si>
    <t>가장 높은 직업 레벨을 달성한 순서로 측정 됩니다.\n같은 직업 레벨일 경우 먼저 달성한 순서로 측정 됩니다.</t>
  </si>
  <si>
    <t>전승을 통한 누적 능력치 순서로 측정 됩니다.\n누적된 능력치가 같다면 먼저 도달한 사람 순서로 측정 됩니다.</t>
  </si>
  <si>
    <t>가장 멀리 있는 필드와 웨이브를 클리어 한 기준으로 측정 됩니다.\n같은 필드의 같은 웨이브 시 먼저 도달한 사람 순서로 측정 됩니다.</t>
  </si>
  <si>
    <t>{RANK}등</t>
  </si>
  <si>
    <t>직업 레벨 : Lv {JOB_LEVEL}</t>
  </si>
  <si>
    <t>{FIELD} WAVE {VALUE}/{MAX}</t>
  </si>
  <si>
    <t>집계중</t>
  </si>
  <si>
    <t>큐펫 랭크</t>
  </si>
  <si>
    <t>큐펫 랭크 총합 : {SUM}</t>
  </si>
  <si>
    <t>사냥 필드</t>
  </si>
  <si>
    <t>최종 사냥 필드 : {STAGE_NAME}</t>
  </si>
  <si>
    <t>모든 큐펫의 랭크 총합 순서로 측정 됩니다.</t>
  </si>
  <si>
    <t>최종 해금된 사냥 필드 기준으로 측정됩니다.</t>
  </si>
  <si>
    <t>전투력</t>
  </si>
  <si>
    <t>가장 높은 전투력 순서로 측정됩니다.</t>
  </si>
  <si>
    <t>전투력 : {VALUE}</t>
  </si>
  <si>
    <t>길드 생성</t>
  </si>
  <si>
    <t>길드 가입</t>
  </si>
  <si>
    <t>길드를 생성하고\n새로운 친구를 만들어 보세요.</t>
  </si>
  <si>
    <t>길드에 가입하고\n새로운 친구를 만들어 보세요.</t>
  </si>
  <si>
    <t>엠블렘 변경</t>
  </si>
  <si>
    <t>길드명을 입력하세요</t>
  </si>
  <si>
    <t>길드 소개</t>
  </si>
  <si>
    <t>길드 소개글을 입력해주세요.</t>
  </si>
  <si>
    <t>길드 생성 시</t>
  </si>
  <si>
    <t>{COST}이 필요합니다.</t>
  </si>
  <si>
    <t>생성</t>
  </si>
  <si>
    <t>길드 엠블렘 변경</t>
  </si>
  <si>
    <t>배경</t>
  </si>
  <si>
    <t>프레임</t>
  </si>
  <si>
    <t>아이콘</t>
  </si>
  <si>
    <t>검색</t>
  </si>
  <si>
    <t>길드명</t>
  </si>
  <si>
    <t>가입조건</t>
  </si>
  <si>
    <t>길드원</t>
  </si>
  <si>
    <t>신청</t>
  </si>
  <si>
    <t>신청 목록</t>
  </si>
  <si>
    <t>신청가입</t>
  </si>
  <si>
    <t>자유가입</t>
  </si>
  <si>
    <t>신청완료</t>
  </si>
  <si>
    <t>길드 정보</t>
  </si>
  <si>
    <t>게시판</t>
  </si>
  <si>
    <t>출석 체크</t>
  </si>
  <si>
    <t>길드 랭킹</t>
  </si>
  <si>
    <t>길드장 :</t>
  </si>
  <si>
    <t>인원 :</t>
  </si>
  <si>
    <t>길드 누적 경험치 :</t>
  </si>
  <si>
    <t>[보상 받기] 버튼 터치 시 길드 출석 보상이 지급됩니다.</t>
  </si>
  <si>
    <t>전날의 출석 인원수에 따라 보상이 달라집니다.</t>
  </si>
  <si>
    <t>[908F90]오늘 출석 : [-][7AB0F0]{COUNT}[-]</t>
  </si>
  <si>
    <t>보상 보기</t>
  </si>
  <si>
    <t>가입신청({COUNT})</t>
  </si>
  <si>
    <t>길드 탈퇴</t>
  </si>
  <si>
    <t>길드 관리</t>
  </si>
  <si>
    <t>직업</t>
  </si>
  <si>
    <t>이름</t>
  </si>
  <si>
    <t>신청일</t>
  </si>
  <si>
    <t>ID : {VALUE}</t>
  </si>
  <si>
    <t>거절</t>
  </si>
  <si>
    <t>승인</t>
  </si>
  <si>
    <t>기여도</t>
  </si>
  <si>
    <t>직위</t>
  </si>
  <si>
    <t>접속중</t>
  </si>
  <si>
    <t>길드 스킬</t>
  </si>
  <si>
    <t>보유 길드코인</t>
  </si>
  <si>
    <t>길드 코인 경험치 제한 시간</t>
  </si>
  <si>
    <t>유료 경험치 제한 횟수</t>
  </si>
  <si>
    <t>EXP +{EXP}</t>
  </si>
  <si>
    <t>레벨업 가능</t>
  </si>
  <si>
    <t>남은시간\n{TIME}</t>
  </si>
  <si>
    <t>명부 확장</t>
  </si>
  <si>
    <t>길드 최대 인원 +{COUNT}</t>
  </si>
  <si>
    <t>길드 게시판</t>
  </si>
  <si>
    <t>공지 사항</t>
  </si>
  <si>
    <t>공지사항을 입력해주세요.</t>
  </si>
  <si>
    <t>글쓰기</t>
  </si>
  <si>
    <t>길드명은 최소 2글자에서 최대 8글자 입니다.</t>
  </si>
  <si>
    <t>출석 보상 목록</t>
  </si>
  <si>
    <t>어제 출석 인원</t>
  </si>
  <si>
    <t>{COUNT}명</t>
  </si>
  <si>
    <t>{COUNT}명 이상</t>
  </si>
  <si>
    <t>상세정보</t>
  </si>
  <si>
    <t>[4C4A4D]Lv. {LEVEL} {NAME}[-][908f90] (ID:{ID})[-]</t>
  </si>
  <si>
    <t>직업 : {JOB_NAME}</t>
  </si>
  <si>
    <t>부길드장\n임명</t>
  </si>
  <si>
    <t>부길드장\n해임</t>
  </si>
  <si>
    <t>길드 양도</t>
  </si>
  <si>
    <t>길드 추방</t>
  </si>
  <si>
    <t>메모를 남기세요.\n최대 64자까지 입력이 가능합니다.</t>
  </si>
  <si>
    <t>작성 완료</t>
  </si>
  <si>
    <t>가입 설정</t>
  </si>
  <si>
    <t>자유 가입</t>
  </si>
  <si>
    <t>신청 가입</t>
  </si>
  <si>
    <t>순위</t>
  </si>
  <si>
    <t>누적 경험치</t>
  </si>
  <si>
    <t>길드레벨 {LEVEL} 필요</t>
  </si>
  <si>
    <t>가입</t>
  </si>
  <si>
    <t>NEW</t>
  </si>
  <si>
    <t>길드 가입 후 일정 시간이 지나야 가능합니다.\n\n남은 시간 : {TIME}</t>
  </si>
  <si>
    <t>멀티</t>
  </si>
  <si>
    <t>&lt;월요일&gt;</t>
  </si>
  <si>
    <t>&lt;화요일&gt;</t>
  </si>
  <si>
    <t>&lt;수요일&gt;</t>
  </si>
  <si>
    <t>&lt;목요일&gt;</t>
  </si>
  <si>
    <t>&lt;금요일&gt;</t>
  </si>
  <si>
    <t>&lt;토요일&gt;</t>
  </si>
  <si>
    <t>&lt;일요일&gt;</t>
  </si>
  <si>
    <t>남은 입장 시간</t>
  </si>
  <si>
    <t>먹이</t>
  </si>
  <si>
    <t>등장 몬스터</t>
  </si>
  <si>
    <t>테이밍 미로</t>
  </si>
  <si>
    <t>[c][476FAA]입장 가능 시간[-]\n\n[76C5FE]10 : 00 ~ 11 : 00\n16 : 00 ~ 17 : 00\n21 : 00 ~ 22 : 00[-]\n\n[808080]큐펫 조각을 획득할 수 있는 공간입니다.\n몬스터에게 먹이를 주어 테이밍 해보세요.[-][/c]</t>
  </si>
  <si>
    <t>테이밍 결과</t>
  </si>
  <si>
    <t>테이밍 [c][i][4DB2F9]성공[-][/i][/c]</t>
  </si>
  <si>
    <t>테이밍 [c][i][5080E3]대성공[-][/i][/c]</t>
  </si>
  <si>
    <t>길드 보상</t>
  </si>
  <si>
    <t>내 보상</t>
  </si>
  <si>
    <t>길드에서 추방 되어 길드 보상을 받을 수 없습니다.</t>
  </si>
  <si>
    <t>길드 기여도 + {VALUE}</t>
  </si>
  <si>
    <t>보스 보상 목록</t>
  </si>
  <si>
    <t>살래요</t>
  </si>
  <si>
    <t>팔래요</t>
  </si>
  <si>
    <t>거래 기록</t>
  </si>
  <si>
    <t>{TIME}분 전</t>
  </si>
  <si>
    <t>[FF8B03]{NAME}[-] [4C4A4D]님의 총 {COUNT}개의[-]</t>
  </si>
  <si>
    <t>{ITEM} 구매</t>
  </si>
  <si>
    <t>수령</t>
  </si>
  <si>
    <t>판매 기록</t>
  </si>
  <si>
    <t>구매 기록</t>
  </si>
  <si>
    <t>기래소 기록은 {DAY1}일, 미수령 금액 및 아이템은 {DAY2}일 보관 후 삭제됩니다.</t>
  </si>
  <si>
    <t>전체 수령</t>
  </si>
  <si>
    <t>상품 통계</t>
  </si>
  <si>
    <t>상품 정보</t>
  </si>
  <si>
    <t>현재 판매 수량 : {COUNT}개</t>
  </si>
  <si>
    <t>보유중 : {COUNT}개</t>
  </si>
  <si>
    <t>구매 수량</t>
  </si>
  <si>
    <t>구매 단가</t>
  </si>
  <si>
    <t>구매 총 가격</t>
  </si>
  <si>
    <t>판매</t>
  </si>
  <si>
    <t>서버 작업 중 입니다.</t>
  </si>
  <si>
    <t>거래가 불가능한 아이템입니다.</t>
  </si>
  <si>
    <t>MVP 출현!</t>
  </si>
  <si>
    <t>노말</t>
  </si>
  <si>
    <t>레어</t>
  </si>
  <si>
    <t>유니크</t>
  </si>
  <si>
    <t>Wave {VALUE}</t>
  </si>
  <si>
    <t>Wave {VALUE}/{MAX}</t>
  </si>
  <si>
    <t>불러오는 중입니다.</t>
  </si>
  <si>
    <t>스킬 초기화를 진행하시겠습니까?</t>
  </si>
  <si>
    <t>[4C4A4D]Skill Point : [-][FF4031]{VALUE}[-]</t>
  </si>
  <si>
    <t>{VALUE}차 전직(JOB Lv.{LEVEL}) 후 개방됩니다</t>
  </si>
  <si>
    <t>LV.{LEVEL} {NAME}</t>
  </si>
  <si>
    <t>대기 시간</t>
  </si>
  <si>
    <t>지속 시간</t>
  </si>
  <si>
    <t>사정 거리</t>
  </si>
  <si>
    <t>시전 범위</t>
  </si>
  <si>
    <t>스킬 포인트</t>
  </si>
  <si>
    <t>스킬 선택 후, 슬롯을 터치하면 장착됩니다.</t>
  </si>
  <si>
    <t>장착 가능한 스킬이 존재하지 않습니다.</t>
  </si>
  <si>
    <t>패시브 스킬은 장착할 수 없습니다.</t>
  </si>
  <si>
    <t>레벨이 0인 스킬은 장착할 수 없습니다.</t>
  </si>
  <si>
    <t>MP 소모</t>
  </si>
  <si>
    <t>Skill Point :</t>
  </si>
  <si>
    <t>스킬 선택</t>
  </si>
  <si>
    <t>결정</t>
  </si>
  <si>
    <t>훔칠 스킬을 선택하세요.</t>
  </si>
  <si>
    <t>원하는 스킬을 선택하세요.</t>
  </si>
  <si>
    <t>해당 스킬을 선택하시겠습니까?</t>
  </si>
  <si>
    <t>스킬 정보</t>
  </si>
  <si>
    <t>카드 구하기</t>
  </si>
  <si>
    <t>장착 가능한 카드가 없습니다.\n카드를 얻을 수 있는 [c][69B2E6]미로[-][/c]로 떠나시겠습니까?</t>
  </si>
  <si>
    <t>도전 하기</t>
  </si>
  <si>
    <t>[4C4A4D]판매 중[-] [7CAAE0]({COUNT}/{MAX})[-]</t>
  </si>
  <si>
    <t>[4C4A4D]판매 준비 중[-] [7CAAE0]({COUNT}/{MAX})[-]</t>
  </si>
  <si>
    <t>[4C4A4D]판매자 : [-][7CAAE0]{NAME}({VALUE})[-]</t>
  </si>
  <si>
    <t>판매 종료</t>
  </si>
  <si>
    <t>판매 시작</t>
  </si>
  <si>
    <t>현재 최대 등록 개수는 {VALUE}개 입니다.\n상점에서 추가 등록권을 구매 하시겠습니까?</t>
  </si>
  <si>
    <t>판매를 종료 하시겠습니까?</t>
  </si>
  <si>
    <t>등록하기</t>
  </si>
  <si>
    <t>{NAME}의 상점</t>
  </si>
  <si>
    <t>점포 이름</t>
  </si>
  <si>
    <t>노점 이름은 최대 16자 입니다.</t>
  </si>
  <si>
    <t>현재 판매 수량 : {COUNT}</t>
  </si>
  <si>
    <t>보유 중 : {COUNT}</t>
  </si>
  <si>
    <t>소모 RO Point</t>
  </si>
  <si>
    <t>아이템 하한가 : {VALUE}</t>
  </si>
  <si>
    <t>판매 수량</t>
  </si>
  <si>
    <t>판매 단가</t>
  </si>
  <si>
    <t>판매 총 가격</t>
  </si>
  <si>
    <t>등록</t>
  </si>
  <si>
    <t>하한가보다 낮게 단가를 설정 할 수 없습니다.</t>
  </si>
  <si>
    <t>아이템을 회수 하시겠습니까?</t>
  </si>
  <si>
    <t>가방 무게가 부족하여 아이템 회수를 할 수 없습니다.\n가방 정리 후 다시 시도 해주세요.</t>
  </si>
  <si>
    <t>제니가 부족 합니다.</t>
  </si>
  <si>
    <t>이미 다른 유저가 구매한 상품 입니다.</t>
  </si>
  <si>
    <t>아이템을 구매 하였습니다.\n우편함에서 획득이 가능합니다.</t>
  </si>
  <si>
    <t>물건 판매를 시작하였습니다.</t>
  </si>
  <si>
    <t>물건 판매를 종료했습니다.</t>
  </si>
  <si>
    <t>조금만 천천히 입력해주세요.</t>
  </si>
  <si>
    <t>판매자</t>
  </si>
  <si>
    <t>아이템 획득처</t>
  </si>
  <si>
    <t>아이템 사용처</t>
  </si>
  <si>
    <t>아이템 상점</t>
  </si>
  <si>
    <t>상자 상점</t>
  </si>
  <si>
    <t>강화 재료</t>
  </si>
  <si>
    <t>강화 보호</t>
  </si>
  <si>
    <t>목록</t>
  </si>
  <si>
    <t>사냥 필드에서 획득할 수 있습니다.</t>
  </si>
  <si>
    <t>던전에서 획득할 수 있습니다.</t>
  </si>
  <si>
    <t>무한의 공간에서 획득할 수 있습니다.</t>
  </si>
  <si>
    <t>상자를 통해 획득할 수 있습니다.</t>
  </si>
  <si>
    <t>제작을 통해 획득할 수 있습니다.</t>
  </si>
  <si>
    <t>비밀 상점에서 획득할 수 있습니다.</t>
  </si>
  <si>
    <t>아이템 상점에서 획득할 수 있습니다.</t>
  </si>
  <si>
    <t>상자 상점에서 획득할 수 있습니다.</t>
  </si>
  <si>
    <t>길드 상점에서 획득할 수 있습니다.</t>
  </si>
  <si>
    <t>의뢰 퀘스트를 통해 획득할 수 있습니다.</t>
  </si>
  <si>
    <t>일일 퀘스트를 통해 획득할 수 있습니다.</t>
  </si>
  <si>
    <t>길드 퀘스트를 통해 획득할 수 있습니다.</t>
  </si>
  <si>
    <t>이벤트를 통해 획득할 수 있습니다.</t>
  </si>
  <si>
    <t>제작 재료로 사용됩니다.</t>
  </si>
  <si>
    <t>강화 재료로 사용됩니다.</t>
  </si>
  <si>
    <t>등급 변경 재료로 사용됩니다.</t>
  </si>
  <si>
    <t>강화 보호 재료로 사용됩니다.</t>
  </si>
  <si>
    <t>던전 소탕에 필요한 재료입니다.</t>
  </si>
  <si>
    <t>대전 보상으로 획득할 수 있습니다.</t>
  </si>
  <si>
    <t>대전에 추가 입장할 때 사용됩니다.</t>
  </si>
  <si>
    <t>카드 분해</t>
  </si>
  <si>
    <t>장비 분해를 통해 획득할 수 있습니다.</t>
  </si>
  <si>
    <t>카드 분해를 통해 획득할 수 있습니다.</t>
  </si>
  <si>
    <t>카드미로</t>
  </si>
  <si>
    <t>카드 미로 보상으로 획득할 수 있습니다.</t>
  </si>
  <si>
    <t>MVP 보상으로 획득할 수 있습니다.</t>
  </si>
  <si>
    <t>파견 보상으로 획득할 수 있습니다.</t>
  </si>
  <si>
    <t>정보가 없습니다.</t>
  </si>
  <si>
    <t>이벤트 재료로 사용됩니다.</t>
  </si>
  <si>
    <t>재화 정보</t>
  </si>
  <si>
    <t>사용처가 많은 일반 재화. 은빛으로 빛난다.</t>
  </si>
  <si>
    <t>사용처가 많은 희귀 재화. 고양이 형태를 지녔다.</t>
  </si>
  <si>
    <t>Job Lv을 상승시킬 수 있는 경험치.</t>
  </si>
  <si>
    <t>Base Lv을 상승시킬 수 있는 경험치.</t>
  </si>
  <si>
    <t>거래소에서 물건을 구입할 때 소모되는 특별 재화.</t>
  </si>
  <si>
    <t>셰어 시간을 충전해주는 신기한 모래시계.\n약간의 시간이 충전된다.</t>
  </si>
  <si>
    <t>셰어 시간을 충전해주는 신기한 모래시계.\n많은 시간이 충전된다.</t>
  </si>
  <si>
    <t>셰어 시간을 충전해주는 신기한 모래시계.\n아주 많은 시간이 충전된다.</t>
  </si>
  <si>
    <t>멀티 미로에 입장할 수 있게 해주는 티켓.\n자정이 되면 보유량이 초기화 된다.</t>
  </si>
  <si>
    <t>유니크 MVP를 소환해주는 주문서.\n클리어 된 필드에서 보스도전 대신 사용된다.</t>
  </si>
  <si>
    <t>현재 위치에서 이동이 불가능합니다.</t>
  </si>
  <si>
    <t>시즌 종료일 까지: {DAYS}일 {HOURS}시간 {MINUTES}분 {SECONDS}초</t>
  </si>
  <si>
    <t>시즌 오픈일 까지: {DAYS}일 {HOURS}시간 {MINUTES}분 {SECONDS}초</t>
  </si>
  <si>
    <t>등급 보상</t>
  </si>
  <si>
    <t>순위 보상</t>
  </si>
  <si>
    <t>{RANK}위</t>
  </si>
  <si>
    <t>{WIN}승 {LOSE}패</t>
  </si>
  <si>
    <t>랭킹 정보가 없습니다.</t>
  </si>
  <si>
    <t>랭킹 집계중입니다.</t>
  </si>
  <si>
    <t>입장권</t>
  </si>
  <si>
    <t>연속 대전</t>
  </si>
  <si>
    <t>필요 포인트 : {VALUE}</t>
  </si>
  <si>
    <t>참가 보상</t>
  </si>
  <si>
    <t>대전 횟수 설정</t>
  </si>
  <si>
    <t>무료 잔여 횟수가 남아있다면, 무료 횟수가 먼저 차감됩니다.</t>
  </si>
  <si>
    <t>시즌 결과</t>
  </si>
  <si>
    <t>시즌 {VALUE} 랭킹 결과</t>
  </si>
  <si>
    <t>우편함에서 보상을 확인하세요.</t>
  </si>
  <si>
    <t>무료 입장 횟수를 모두 소진하였습니다. 입장권을 사용하여 대전하시겠습니까?</t>
  </si>
  <si>
    <t>입장권이 없습니다.</t>
  </si>
  <si>
    <t>{MONTHS}월 {DAYS}일 {HOURS}시 {MINUTES}분에 집계된 랭킹 정보입니다.</t>
  </si>
  <si>
    <t>순위밖</t>
  </si>
  <si>
    <t>시즌이 종료되었습니다.</t>
  </si>
  <si>
    <t>동료 장착</t>
  </si>
  <si>
    <t>직업 레벨 : Lv {LEVEL}</t>
  </si>
  <si>
    <t>최초 클리어 보상</t>
  </si>
  <si>
    <t>몬스터 처치 보상</t>
  </si>
  <si>
    <t>아무곳이나 터치하세요</t>
  </si>
  <si>
    <t>출전 큐펫 선택</t>
  </si>
  <si>
    <t>전투 시작</t>
  </si>
  <si>
    <t>도망간다</t>
  </si>
  <si>
    <t>교역</t>
  </si>
  <si>
    <t>채집</t>
  </si>
  <si>
    <t>발굴</t>
  </si>
  <si>
    <t>관리</t>
  </si>
  <si>
    <t>합성</t>
  </si>
  <si>
    <t>인연</t>
  </si>
  <si>
    <t>파견 동료</t>
  </si>
  <si>
    <t>파견 중</t>
  </si>
  <si>
    <t>파견완료</t>
  </si>
  <si>
    <t>장착 중</t>
  </si>
  <si>
    <t>중복으로 보유한 동료가 없습니다.</t>
  </si>
  <si>
    <t>[9E9B9E]보유 효과{{COUNT}}[-] [{COLOR}]{VALUE}[-]</t>
  </si>
  <si>
    <t>{INDEX}차\n전직\n필요</t>
  </si>
  <si>
    <t>동료 수가 부족합니다.</t>
  </si>
  <si>
    <t>중복으로 보유한 동료만 합성 재료로 사용 가능!</t>
  </si>
  <si>
    <t>합성 시 동일 랭크 혹은 한 단계 높은 랭크의 동료를 획득합니다.\n(최대 3랭크)</t>
  </si>
  <si>
    <t>[69B2E6][c]등록된 동료와 동일한 랭크의 동료만 표기됩니다.[/c][-]</t>
  </si>
  <si>
    <t>파견 보내기</t>
  </si>
  <si>
    <t>[9E9B9E][c]파견을 새로 보내기 위해[/c][-] [69B2E6][c]모험창[/c][-][9E9B9E][c]으로 이동하시겠습니까?[/c][-]</t>
  </si>
  <si>
    <t>[9E9B9E][c]동료가[/c][-] [69B2E6][c]{NAME}[/c][-][9E9B9E][c]을 마치고 돌아왔습니다.[/c][-]</t>
  </si>
  <si>
    <t>발굴 결과</t>
  </si>
  <si>
    <t>으로</t>
  </si>
  <si>
    <t>로</t>
  </si>
  <si>
    <t>이</t>
  </si>
  <si>
    <t>가</t>
  </si>
  <si>
    <t>과</t>
  </si>
  <si>
    <t>와</t>
  </si>
  <si>
    <t>{NAME1}{POSTPOSITION1} {NAME2}{POSTPOSITION2} {NAME3}을 하러 떠납니다.</t>
  </si>
  <si>
    <t>{NAME1}{POSTPOSITION1} {NAME2}{POSTPOSITION2} 동료 {COUNT}명이 {NAME3}을 하러 떠납니다.</t>
  </si>
  <si>
    <t>초기화</t>
  </si>
  <si>
    <t>[9E9B9E][c]해당 구역의 일일 교역 가능 횟수를[/c][-] [69B2E6][c]초기화[/c][-] [9E9B9E][c]하시겠습니까?[/c][-]\n[A9A9A9][c](횟수는 매일 자정에 초기화 됩니다.)[/c][-]</t>
  </si>
  <si>
    <t>재파견</t>
  </si>
  <si>
    <t>{NAME} 결과</t>
  </si>
  <si>
    <t>일괄 선택</t>
  </si>
  <si>
    <t>완료</t>
  </si>
  <si>
    <t>보유 효과</t>
  </si>
  <si>
    <t>동료 정보</t>
  </si>
  <si>
    <t>인연 정보</t>
  </si>
  <si>
    <t>파견 보상을 획득하였습니다.</t>
  </si>
  <si>
    <t>교역 횟수가 초기화되었습니다.</t>
  </si>
  <si>
    <t>교역 중...</t>
  </si>
  <si>
    <t>채집 중...</t>
  </si>
  <si>
    <t>발굴 중...</t>
  </si>
  <si>
    <t>{NAME} 클리어 후 이용 가능</t>
  </si>
  <si>
    <t>동료 상점</t>
  </si>
  <si>
    <t>파견 정보</t>
  </si>
  <si>
    <t>동료 선택</t>
  </si>
  <si>
    <t>보유한 동료가 없습니다.</t>
  </si>
  <si>
    <t>예상 {NAME} 시간</t>
  </si>
  <si>
    <t>예상 {NAME} 수량</t>
  </si>
  <si>
    <t>{NAME1}{POSTPOSITION} {NAME2}로\n {NAME3}을 하러 떠났습니다.</t>
  </si>
  <si>
    <t>{NAME1}{POSTPOSITION} 동료 {COUNT}명이 {NAME2}(으)로\n {NAME3}을 하러 떠났습니다.</t>
  </si>
  <si>
    <t>해당 랭크의 동료가 없습니다.</t>
  </si>
  <si>
    <t>최대 4명까지 선택 가능합니다.</t>
  </si>
  <si>
    <t>파견을 보낼 동료를 선택해주세요.</t>
  </si>
  <si>
    <t>파견을 보냈습니다.</t>
  </si>
  <si>
    <t>교역을 보낼 동료를 선택해주세요.</t>
  </si>
  <si>
    <t>교역을 보냈습니다.</t>
  </si>
  <si>
    <t>이미 파견이 완료되었습니다. 보상을 수령해주세요.</t>
  </si>
  <si>
    <t>즉시 완료</t>
  </si>
  <si>
    <t>교역 횟수를 소모하여 교역을 보내시겠습니까?</t>
  </si>
  <si>
    <t>교역 보상</t>
  </si>
  <si>
    <t>Lv.{LEVEL}</t>
  </si>
  <si>
    <t>대전에서 승리하였습니다.</t>
  </si>
  <si>
    <t>대전에서 패배하였습니다.</t>
  </si>
  <si>
    <t>대전에서 승리하여 등급이 상승했습니다.</t>
  </si>
  <si>
    <t>대전에서 패배하여 등급이 하락했습니다.</t>
  </si>
  <si>
    <t>포인트 : {VALUE}</t>
  </si>
  <si>
    <t>[00B050]+{VALUE}[-]</t>
  </si>
  <si>
    <t>[C40F0F]-{VALUE}[-]</t>
  </si>
  <si>
    <t>시야 방해</t>
  </si>
  <si>
    <t>방향 상실</t>
  </si>
  <si>
    <t>이벤트 중이 아닙니다.</t>
  </si>
  <si>
    <t>이 챕터의 모든 보상을 획득하셨어요.\n축하드립니다!</t>
  </si>
  <si>
    <t>듀얼 내역이 없습니다.</t>
  </si>
  <si>
    <t>공격 성공</t>
  </si>
  <si>
    <t>공격 실패</t>
  </si>
  <si>
    <t>방어 성공</t>
  </si>
  <si>
    <t>방어 실패</t>
  </si>
  <si>
    <t>[c][{COLOR}]{NAME} 계열[-][/c] 듀얼 조각은 MVP 처치 시 획득할 수 있습니다.</t>
  </si>
  <si>
    <t>{WIN}승 / {LOSE}패</t>
  </si>
  <si>
    <t>승리하여 「{NAME}」을 획득했습니다.</t>
  </si>
  <si>
    <t>승리했지만, 「{NAME}」을 획득하진 못했습니다.</t>
  </si>
  <si>
    <t>패배하여 「{NAME}」을 획득하지 못했습니다.</t>
  </si>
  <si>
    <t>승리하여 「{NAME}」을 지켜냈습니다.</t>
  </si>
  <si>
    <t>패배하여 「{NAME}」을 빼앗겼습니다.</t>
  </si>
  <si>
    <t>패배했지만, 「{NAME}」을 빼앗기진 않았습니다.</t>
  </si>
  <si>
    <t>이미 모든 보상을 다 받았습니다.</t>
  </si>
  <si>
    <t>듀얼 포인트가 최대치입니다.</t>
  </si>
  <si>
    <t>듀얼 포인트 충전</t>
  </si>
  <si>
    <t>듀얼 포인트를 충전하시겠습니까?</t>
  </si>
  <si>
    <t>냥다래가 부족합니다.</t>
  </si>
  <si>
    <t>듀얼 포인트를 구매하였습니다.</t>
  </si>
  <si>
    <t>이미 보유한 듀얼 조각입니다.</t>
  </si>
  <si>
    <t>듀얼 포인트가 부족합니다.</t>
  </si>
  <si>
    <t>듀얼 잠금 해제</t>
  </si>
  <si>
    <t>듀얼 조각</t>
  </si>
  <si>
    <t>{VALUE}회</t>
  </si>
  <si>
    <t>챕터 해금 필요</t>
  </si>
  <si>
    <t>전투를 포기하고 나가시겠습니까?</t>
  </si>
  <si>
    <t>제 {INDEX} 회 최강 서버 결정전</t>
  </si>
  <si>
    <t>탈락</t>
  </si>
  <si>
    <t>승리 횟수</t>
  </si>
  <si>
    <t>듀얼을 통해, 다른 서버의 듀얼 조각을 획득할 수 있습니다.\n보유 듀얼 조각이 없는 서버는 탈락하게 됩니다.</t>
  </si>
  <si>
    <t>종료일까지 남은 시간</t>
  </si>
  <si>
    <t>{DAYS}일 {HOURS}:{MINUTES}:{SECONDS}</t>
  </si>
  <si>
    <t>나의 순위</t>
  </si>
  <si>
    <t>목록 변경</t>
  </si>
  <si>
    <t>전투</t>
  </si>
  <si>
    <t>듀얼 상대가 없습니다.</t>
  </si>
  <si>
    <t>필드 보상</t>
  </si>
  <si>
    <t>{NAME} 클리어 필요</t>
  </si>
  <si>
    <t>시나리오 {NAME} 던전 클리어 후에 이용 가능합니다.</t>
  </si>
  <si>
    <t>카드 생성 중...</t>
  </si>
  <si>
    <t>포링의 축복</t>
  </si>
  <si>
    <t>특수 카드를 획득하세요.</t>
  </si>
  <si>
    <t>포링의 선물</t>
  </si>
  <si>
    <t>중앙실험실</t>
  </si>
  <si>
    <t>{MAX} Stages</t>
  </si>
  <si>
    <t>닫으려면 터치하세요</t>
  </si>
  <si>
    <t>{SECONDS}초 후 닫힙니다.</t>
  </si>
  <si>
    <t>무게 초과!</t>
  </si>
  <si>
    <t>알 상점</t>
  </si>
  <si>
    <t>부화 시간</t>
  </si>
  <si>
    <t>현재 위치에서 진행 가능한 퀘스트입니다.</t>
  </si>
  <si>
    <t>미로 선택</t>
  </si>
  <si>
    <t>최초 보상</t>
  </si>
  <si>
    <t>싱글 모드</t>
  </si>
  <si>
    <t>멀티 모드</t>
  </si>
  <si>
    <t>권장 전투력</t>
  </si>
  <si>
    <t>멀티 모드에선, 실패 시에도 참여 보상은 지급 (입장권은 자정에 초기화)</t>
  </si>
  <si>
    <t>매칭</t>
  </si>
  <si>
    <t>매칭 취소</t>
  </si>
  <si>
    <t>플레이어 찾는 중</t>
  </si>
  <si>
    <t>매칭 인원 : {VALUE}/{MAX}</t>
  </si>
  <si>
    <t>함께 전투할 셰어 캐릭터가 없습니다.\n\n현재 상태로 진행하시겠습니까?</t>
  </si>
  <si>
    <t>[셰어 바로가기]</t>
  </si>
  <si>
    <t>권장 전투력 {VALUE}</t>
  </si>
  <si>
    <t>{NAME}에 도달하면 오픈됩니다.</t>
  </si>
  <si>
    <t>{NAME} MVP 보상</t>
  </si>
  <si>
    <t>집결 보상</t>
  </si>
  <si>
    <t>노말 보상</t>
  </si>
  <si>
    <t>레어 보상</t>
  </si>
  <si>
    <t>유니크 보상</t>
  </si>
  <si>
    <t>캐릭터 행동 불능</t>
  </si>
  <si>
    <t>카드 획득</t>
  </si>
  <si>
    <t>던전 탐험</t>
  </si>
  <si>
    <t>위의 방법을 통해 더욱 강해질 수 있습니다!</t>
  </si>
  <si>
    <t>바로 부활하기</t>
  </si>
  <si>
    <t>강력한 스킬을 배우자!</t>
  </si>
  <si>
    <t>스킬 포인트 {VALUE} 보유 중, 스킬 레벨을 올려보아요.</t>
  </si>
  <si>
    <t>넘치는 잠재력!</t>
  </si>
  <si>
    <t>스텟 포인트 {VALUE} 보유 중, 필요한 스텟에 투자하세요.</t>
  </si>
  <si>
    <t>카드 장착 가능!</t>
  </si>
  <si>
    <t>강력한 장비를 만들기 위해서는 카드 장착이 필수!</t>
  </si>
  <si>
    <t>카드 강화 가능!</t>
  </si>
  <si>
    <t>카드의 진정한 힘을 끌어내세요!</t>
  </si>
  <si>
    <t>장비 강화 가능!</t>
  </si>
  <si>
    <t>착용 중인 장비를 강화 할 수 있어요!</t>
  </si>
  <si>
    <t>추천 필드 : {NAME}</t>
  </si>
  <si>
    <t>Lv {VALUE} {NAME} 등장! 적당한 상대와 전투해요.</t>
  </si>
  <si>
    <t>던전에서 파밍하자!</t>
  </si>
  <si>
    <t>제니 / 경험치 등 다양한 보상을 획득할 수 있어요.</t>
  </si>
  <si>
    <t>비밀 상점 신상 입고!</t>
  </si>
  <si>
    <t>비밀 상점에 신상품이 있어요, 확인 해보셨나요?</t>
  </si>
  <si>
    <t>일일 퀘스트를 하자!</t>
  </si>
  <si>
    <t>매일 매일 퀘스트 깨고 보상을 받자.</t>
  </si>
  <si>
    <t>모험가에게 물어보자!</t>
  </si>
  <si>
    <t>채팅으로 선배 모험가에게 물어보면 꿀팁 대방출!</t>
  </si>
  <si>
    <t>퀘스트 코인 3개 이상 보유 시 전투에 입장할 수 있습니다.</t>
  </si>
  <si>
    <t>듀얼 조각 보상</t>
  </si>
  <si>
    <t>매일마다 출석하면 선물을 받을 수 있어</t>
  </si>
  <si>
    <t>받으신 선물은 우편함에서 수령 하실 수 있습니다.</t>
  </si>
  <si>
    <t>랜덤 카드 지급!!</t>
  </si>
  <si>
    <t>몬스터 타입 : {NAME}</t>
  </si>
  <si>
    <t>물리형</t>
  </si>
  <si>
    <t>마법형</t>
  </si>
  <si>
    <t>혼합형</t>
  </si>
  <si>
    <t>언속성</t>
  </si>
  <si>
    <t>스턴</t>
  </si>
  <si>
    <t>침묵</t>
  </si>
  <si>
    <t>수면</t>
  </si>
  <si>
    <t>환각</t>
  </si>
  <si>
    <t>출혈</t>
  </si>
  <si>
    <t>화상</t>
  </si>
  <si>
    <t>중독</t>
  </si>
  <si>
    <t>저주</t>
  </si>
  <si>
    <t>빙결</t>
  </si>
  <si>
    <t>동빙</t>
  </si>
  <si>
    <t>소형</t>
  </si>
  <si>
    <t>중형</t>
  </si>
  <si>
    <t>대형</t>
  </si>
  <si>
    <t>S</t>
  </si>
  <si>
    <t>M</t>
  </si>
  <si>
    <t>L</t>
  </si>
  <si>
    <t>필드</t>
  </si>
  <si>
    <t>장비 아이템</t>
  </si>
  <si>
    <t>소모 아이템</t>
  </si>
  <si>
    <t>몬스터 카드</t>
  </si>
  <si>
    <t>일반 카드</t>
  </si>
  <si>
    <t>큐펫 조각</t>
  </si>
  <si>
    <t>몬스터 {COUNT}마리 사냥</t>
  </si>
  <si>
    <t>{MONSTER_NAME} 보스 처치 {COUNT}회</t>
  </si>
  <si>
    <t>{UNIT_SIZE} 몬스터 {COUNT}마리 사냥</t>
  </si>
  <si>
    <t>{ELEMENT_TYPE} 몬스터 {COUNT}마리 사냥</t>
  </si>
  <si>
    <t>{FIELD_NAME} 몬스터 {COUNT}마리 사냥</t>
  </si>
  <si>
    <t>웨이브 {COUNT}회 클리어</t>
  </si>
  <si>
    <t>{FIELD_NAME} {COUNT}웨이브 도달</t>
  </si>
  <si>
    <t>{FIELD_NAME} {COUNT}회 클리어</t>
  </si>
  <si>
    <t>일일퀘스트 모두 클리어</t>
  </si>
  <si>
    <t>{QUEST_NAME} 퀘스트 {COUNT}회 클리어</t>
  </si>
  <si>
    <t>제니 {COUNT} 획득</t>
  </si>
  <si>
    <t>제니 {COUNT} 사용</t>
  </si>
  <si>
    <t>{FIELD_NAME} 필드 퀘스트 모두 클리어</t>
  </si>
  <si>
    <t>{ITEM_NAME} {COUNT}개 획득</t>
  </si>
  <si>
    <t>{ITEM_TYPE} {COUNT}개 획득</t>
  </si>
  <si>
    <t>{ITEM_NAME} {COUNT}회 사용</t>
  </si>
  <si>
    <t>소모 아이템 {COUNT}회 사용</t>
  </si>
  <si>
    <t>아이템 제작 {COUNT}회</t>
  </si>
  <si>
    <t>장비 아이템 강화 {COUNT}회</t>
  </si>
  <si>
    <t>장비 아이템 제련 {COUNT}회 성공</t>
  </si>
  <si>
    <t>장비 아이템 제련 {COUNT}회 실패</t>
  </si>
  <si>
    <t>장비 아이템 {ITEM_LEVEL}강화 도달</t>
  </si>
  <si>
    <t>{RATING}성 장비 아이템 {COUNT}회 제작</t>
  </si>
  <si>
    <t>장비 아이템 분해 {COUNT}회</t>
  </si>
  <si>
    <t>장비 아이템 {COUNT}회 판매</t>
  </si>
  <si>
    <t>{CUPET_NAME} 큐펫 {COUNT}마리 획득</t>
  </si>
  <si>
    <t>큐펫 {COUNT}마리 수집</t>
  </si>
  <si>
    <t>{RATING}성 큐펫 {COUNT}마리 수집</t>
  </si>
  <si>
    <t>큐펫 진화 {COUNT}회 완료</t>
  </si>
  <si>
    <t>큐펫 카드 {COUNT}회 제작</t>
  </si>
  <si>
    <t>큐펫 카드 {COUNT}회 제련</t>
  </si>
  <si>
    <t>큐펫 카드 {ITEM_LEVEL}제련도 도달</t>
  </si>
  <si>
    <t>직업 레벨 {LEVEL} 도달</t>
  </si>
  <si>
    <t>일반 레벨 {LEVEL} 도달</t>
  </si>
  <si>
    <t>일반 레벨업 {COUNT}회</t>
  </si>
  <si>
    <t>{COUNT}회 전승</t>
  </si>
  <si>
    <t>{FIELD_NAME} 클리어</t>
  </si>
  <si>
    <t>{ITEM_TYPE} {COUNT}회 제작</t>
  </si>
  <si>
    <t>{ITEM_NAME} {COUNT}회 제작</t>
  </si>
  <si>
    <t>{DUNGEON_TYPE} {COUNT} 회 클리어</t>
  </si>
  <si>
    <t>{STAGE_CHAPTER_NAME} 몬스터 {COUNT}마리 사냥</t>
  </si>
  <si>
    <t>{STAGE_NAME} {COUNT}회 클리어</t>
  </si>
  <si>
    <t>{MONSTER_GROUP_NAME} {COUNT}마리 사냥</t>
  </si>
  <si>
    <t>특수던전 {COUNT}회 클리어</t>
  </si>
  <si>
    <t>가이드 퀘스트 모두 클리어</t>
  </si>
  <si>
    <t>자동 분배 {COUNT}회 완료</t>
  </si>
  <si>
    <t>장비 장착 {COUNT}회 완료</t>
  </si>
  <si>
    <t>{JOB_DEGREE}차 전직 완료</t>
  </si>
  <si>
    <t>비밀상점 {COUNT}회 구매</t>
  </si>
  <si>
    <t>필드 {COUNT}회 클리어</t>
  </si>
  <si>
    <t>{ITEM_TYPE} {COUNT}회 사용</t>
  </si>
  <si>
    <t>무기 속성 {COUNT}회 부여</t>
  </si>
  <si>
    <t>장비 등급 {COUNT}회 변경</t>
  </si>
  <si>
    <t>장비 {TIER}등급 {COUNT}회 도달</t>
  </si>
  <si>
    <t>스킬 {COUNT}회 레벨업</t>
  </si>
  <si>
    <t>장비에 카드 장착 {COUNT}회</t>
  </si>
  <si>
    <t>무한의 공간 {NAME} 도전</t>
  </si>
  <si>
    <t>대전 도전 {COUNT}회</t>
  </si>
  <si>
    <t>{NAME} 클리어</t>
  </si>
  <si>
    <t>{NAME} 멀티 미로 {COUNT}회 클리어</t>
  </si>
  <si>
    <t>MVP {COUNT}회 처치</t>
  </si>
  <si>
    <t>{NAME}, MVP {COUNT}회 처치</t>
  </si>
  <si>
    <t>{NAME}, 유니크 MVP {COUNT}회 처치</t>
  </si>
  <si>
    <t>셰어 캐릭터 고용 {COUNT}회</t>
  </si>
  <si>
    <t>{NAME}, 집결 {COUNT}회</t>
  </si>
  <si>
    <t>카드 강화 {COUNT}회</t>
  </si>
  <si>
    <t>카드 {LEVEL}강화도 도달</t>
  </si>
  <si>
    <t>동료 획득 {COUNT}명</t>
  </si>
  <si>
    <t>동료 합성 {COUNT}회</t>
  </si>
  <si>
    <t>동료 파견 {COUNT}회</t>
  </si>
  <si>
    <t>{TYPE} 도전 {COUNT}회</t>
  </si>
  <si>
    <t>듀얼 {COUNT}회 도전</t>
  </si>
  <si>
    <t>{NAME} 듀얼 {COUNT}회 보상 받기</t>
  </si>
  <si>
    <t>1랭크 장비 {LEVEL}강화 도달</t>
  </si>
  <si>
    <t>2랭크 장비 {LEVEL}강화 도달</t>
  </si>
  <si>
    <t>3랭크 장비 {LEVEL}강화 도달</t>
  </si>
  <si>
    <t>4랭크 장비 {LEVEL}강화 도달</t>
  </si>
  <si>
    <t>5랭크 장비 {LEVEL}강화 도달</t>
  </si>
  <si>
    <t>물리 돌진형</t>
  </si>
  <si>
    <t>마법 돌진형</t>
  </si>
  <si>
    <t>물리 공격형</t>
  </si>
  <si>
    <t>마법 공격형</t>
  </si>
  <si>
    <t>물리 방어형</t>
  </si>
  <si>
    <t>마법 방어형</t>
  </si>
  <si>
    <t>물리 지원형</t>
  </si>
  <si>
    <t>마법 지원형</t>
  </si>
  <si>
    <t>물리 공격력</t>
  </si>
  <si>
    <t>마법 공격력</t>
  </si>
  <si>
    <t>물리 방어력</t>
  </si>
  <si>
    <t>마법 방어력</t>
  </si>
  <si>
    <t>목걸이</t>
  </si>
  <si>
    <t>직업 경험치</t>
  </si>
  <si>
    <t>일반 경험치</t>
  </si>
  <si>
    <t>길드코인</t>
  </si>
  <si>
    <t>광고</t>
  </si>
  <si>
    <t>퀘스트 코인</t>
  </si>
  <si>
    <t>인연의 모래시계</t>
  </si>
  <si>
    <t>멀티미로 티켓</t>
  </si>
  <si>
    <t>MVP 소환 티켓</t>
  </si>
  <si>
    <t>제니던전 티켓</t>
  </si>
  <si>
    <t>경험치던전 티켓</t>
  </si>
  <si>
    <t>장비 던전</t>
  </si>
  <si>
    <t>재료 던전</t>
  </si>
  <si>
    <t>(CBT) 무한의 공간</t>
  </si>
  <si>
    <t>(CBT) 비공정 습격</t>
  </si>
  <si>
    <t>(OBT) 중앙실험실</t>
  </si>
  <si>
    <t>(OBT) 펫테이밍 던전[길드]</t>
  </si>
  <si>
    <t>(OBT) 팀 난투[길드]</t>
  </si>
  <si>
    <t>카드 미로[멀티]</t>
  </si>
  <si>
    <t>물리 대미지</t>
  </si>
  <si>
    <t>마법 대미지</t>
  </si>
  <si>
    <t>체력 회복량</t>
  </si>
  <si>
    <t>체력 흡수량</t>
  </si>
  <si>
    <t>{TYPE} 확률</t>
  </si>
  <si>
    <t>기본 스탯</t>
  </si>
  <si>
    <t>Max HP</t>
  </si>
  <si>
    <t>체력 재생 증가율</t>
  </si>
  <si>
    <t>Hit</t>
  </si>
  <si>
    <t>Flee</t>
  </si>
  <si>
    <t>공격 속도</t>
  </si>
  <si>
    <t>치명타 확률</t>
  </si>
  <si>
    <t>치명타 확률 저항</t>
  </si>
  <si>
    <t>치명타 대미지 증가율</t>
  </si>
  <si>
    <t>이동 속도</t>
  </si>
  <si>
    <t>스킬 대기 시간 감소율</t>
  </si>
  <si>
    <t>전체 대미지 증가율</t>
  </si>
  <si>
    <t>전체 대미지 저항율</t>
  </si>
  <si>
    <t>근거리 대미지 증가율</t>
  </si>
  <si>
    <t>근거리 대미지 저항률</t>
  </si>
  <si>
    <t>원거리 대미지 증가율</t>
  </si>
  <si>
    <t>원거리 대미지 저항률</t>
  </si>
  <si>
    <t>일반 몬스터 대미지 증가율</t>
  </si>
  <si>
    <t>보스 몬스터 대미지 증가율</t>
  </si>
  <si>
    <t>소형 몬스터 대미지 증가율</t>
  </si>
  <si>
    <t>중형 몬스터 대미지 증가율</t>
  </si>
  <si>
    <t>대형 몬스터 대미지 증가율</t>
  </si>
  <si>
    <t>모든 상태 이상 저항률</t>
  </si>
  <si>
    <t>{TYPE} 저항률</t>
  </si>
  <si>
    <t>기본 공격 시 모든 상태 이상 확률</t>
  </si>
  <si>
    <t>기본 공격 시 {TYPE} 확률</t>
  </si>
  <si>
    <t>모든 속성 대미지 증가율</t>
  </si>
  <si>
    <t>{TYPE} 대미지 증가율</t>
  </si>
  <si>
    <t>모든 속성 대미지 저항률</t>
  </si>
  <si>
    <t>{TYPE} 대미지 저항률</t>
  </si>
  <si>
    <t>피해 무시 확률</t>
  </si>
  <si>
    <t>일반 경험치 드랍률</t>
  </si>
  <si>
    <t>직업 경험치 드랍률</t>
  </si>
  <si>
    <t>제니 드랍률</t>
  </si>
  <si>
    <t>아이템 드랍률</t>
  </si>
  <si>
    <t>큐펫 조각 드랍률</t>
  </si>
  <si>
    <t>{LINK} 대미지 증가율</t>
  </si>
  <si>
    <t>화속성 공격 시 {LINK} 발동률</t>
  </si>
  <si>
    <t>{LINK} 동행</t>
  </si>
  <si>
    <t>기본 공격 시 {LINK} 발동률</t>
  </si>
  <si>
    <t>공격시 {LINK} 발동률</t>
  </si>
  <si>
    <t>아군 피해 흡수율</t>
  </si>
  <si>
    <t>룬 스톤 제조</t>
  </si>
  <si>
    <t>{VALUE}</t>
  </si>
  <si>
    <t>{VALUE}%</t>
  </si>
  <si>
    <t>ATK {VALUE}%</t>
  </si>
  <si>
    <t>MATK {VALUE}%</t>
  </si>
  <si>
    <t>INT {VALUE}%</t>
  </si>
  <si>
    <t>Damage {VALUE}%</t>
  </si>
  <si>
    <t>MaxHP {VALUE}%</t>
  </si>
  <si>
    <t>ATK {VALUE}% x {COUNT}</t>
  </si>
  <si>
    <t>MATK {VALUE}% x {COUNT}</t>
  </si>
  <si>
    <t>아군</t>
  </si>
  <si>
    <t>자신</t>
  </si>
  <si>
    <t>적군 전체</t>
  </si>
  <si>
    <t>적군</t>
  </si>
  <si>
    <t>적군 큐펫</t>
  </si>
  <si>
    <t>평타</t>
  </si>
  <si>
    <t>일반길드원</t>
  </si>
  <si>
    <t>부길드장</t>
  </si>
  <si>
    <t>길드장</t>
  </si>
  <si>
    <t>{DAYS}일전</t>
  </si>
  <si>
    <t>{HOURS}시간전</t>
  </si>
  <si>
    <t>{MINUTES}분전</t>
  </si>
  <si>
    <t>{SECONDS}초전</t>
  </si>
  <si>
    <t>최하급</t>
  </si>
  <si>
    <t>하급</t>
  </si>
  <si>
    <t>중급</t>
  </si>
  <si>
    <t>상급</t>
  </si>
  <si>
    <t>최상급</t>
  </si>
  <si>
    <t>버프 정보</t>
  </si>
  <si>
    <t>현재 적용중인 버프 정보가 없습니다.</t>
  </si>
  <si>
    <t>{DAYS}일</t>
  </si>
  <si>
    <t>{SECONDS}초</t>
  </si>
  <si>
    <t>보유 소비 아이템</t>
  </si>
  <si>
    <t>상 점</t>
  </si>
  <si>
    <t>이번에 새로 오신 모험가님이시죠?\n모험을 혼자 떠나는 건 위험하실 거예요.</t>
  </si>
  <si>
    <t>다른 모험가님들의 캐릭터를 [62AEE4][C]셰어[/c][-] 받아\n같이 모험해볼까요?</t>
  </si>
  <si>
    <t>셰어 받기 위한 슬롯을 눌러주세요</t>
  </si>
  <si>
    <t>이 캐릭터를 셰어 받아 볼까요?</t>
  </si>
  <si>
    <t>[62AEE4][C]셰어 받기[/c][-]를 눌러주세요.</t>
  </si>
  <si>
    <t>총 4명까지 셰어 받을 수 있어요!\n이번엔 간편한 [62AEE4][C]자동 장착[/c][-]을 이용해볼까요?</t>
  </si>
  <si>
    <t>모험가님들의 셰어도 받았으니\n이제 다 함께 모험을 떠나볼까요?</t>
  </si>
  <si>
    <t>전직 가능한 레벨이 되셨네요. 전직을 하러 가볼까요?</t>
  </si>
  <si>
    <t>원하는 직업을 선택하면, 직업 상세정보를 확인할 수 있습니다.</t>
  </si>
  <si>
    <t>전직을 축하드립니다! [62AEE4][C]직업에 맞는 무기[/c][-]를 지급해드렸으니 장착해보세요.</t>
  </si>
  <si>
    <t>스킬을 이용하면 더욱 강해질 수 있습니다.</t>
  </si>
  <si>
    <t>해당 스킬을 선택해주세요.</t>
  </si>
  <si>
    <t>레벨업 버튼을 통해 [62AEE4][C]스킬 습득 및 강화[/c][-]가 가능합니다.</t>
  </si>
  <si>
    <t>해당 슬롯을 눌러 선택한 스킬을 [62AEE4][C]장착[/c][-]하면 완료랍니다!</t>
  </si>
  <si>
    <t>다음 필드로 넘어갈 수 있는 길이 열렸어요!\n[62AEE4][C]보스도전[/c][-]에 대해 알아볼까요?</t>
  </si>
  <si>
    <t>여길 누르면, 필드 어딘가에 [62AEE4][C]보스 몬스터[/c][-]가 등장하게 되요.</t>
  </si>
  <si>
    <t>스킬을 배울 수 있게 됐네요!\n[62AEE4][C]메뉴[/c][-]를 눌러볼까요?</t>
  </si>
  <si>
    <t>스킬 버튼을 눌러보세요.</t>
  </si>
  <si>
    <t>원하는 스킬을 레벨업 시켜,\n더욱 강해져보세요!</t>
  </si>
  <si>
    <t>그럼 [62AEE4][C]집결[/c][-] 버튼이 생성되는데,\n꼭, 보스에게 다가가 눌러보세요!</t>
  </si>
  <si>
    <t>보스 처치에 성공한다면 [62AEE4][C]다음 필드[/c][-]로 넘어가실 수 있을거에요. 한 번 도전해보세요!</t>
  </si>
  <si>
    <t>몬스터 정보</t>
  </si>
  <si>
    <t>이미 가입 신청한 길드입니다.</t>
  </si>
  <si>
    <t>더 이상 가입 신청을 할 수 없습니다.</t>
  </si>
  <si>
    <t>없는 길드입니다.</t>
  </si>
  <si>
    <t>길드 재가입까지 남은 시간이 있습니다.</t>
  </si>
  <si>
    <t>길드가입 신청 레벨이 부족합니다.</t>
  </si>
  <si>
    <t>이미 가입되어 있는 길드가 있습니다.</t>
  </si>
  <si>
    <t>길드의 정원이 가득 찼습니다.</t>
  </si>
  <si>
    <t>길드명이 중복 되었습니다.</t>
  </si>
  <si>
    <t>직업레벨이 부족합니다.</t>
  </si>
  <si>
    <t>길드이름은 최소2자 이상입니다.</t>
  </si>
  <si>
    <t>길드 정보가 존재하지 않습니다.</t>
  </si>
  <si>
    <t>가입되어 있는 길드가 없습니다.</t>
  </si>
  <si>
    <t>권한이 없습니다.</t>
  </si>
  <si>
    <t>길드 가입요청이 존재하지 않습니다.</t>
  </si>
  <si>
    <t>소속된 길드원이 아닙니다.</t>
  </si>
  <si>
    <t>길드장은 권한 위임 후 탈퇴할 수 있습니다.</t>
  </si>
  <si>
    <t>오늘은 이미 길드 출석을 했습니다.</t>
  </si>
  <si>
    <t>Lv.{LEVEL} {NAME}</t>
  </si>
  <si>
    <t>수정</t>
  </si>
  <si>
    <t>아야!</t>
  </si>
  <si>
    <t>대전 안내원</t>
  </si>
  <si>
    <t>상대와의 대전을 통해\n당신의 힘을 증명하세요!</t>
  </si>
  <si>
    <t>[5DBAF5]MP는 일정 시간마다 회복되며, 몬스터를 처치하면 추가로 회복됩니다.[-]</t>
  </si>
  <si>
    <t>[5DBAF5]맵을 이동하거나 부활하면 HP와 MP가 모두 회복됩니다.[-]</t>
  </si>
  <si>
    <t>[5DBAF5]장비의 강화도를 높이면 카드를 장착할 수 있게 됩니다.[-]</t>
  </si>
  <si>
    <t>[5DBAF5]파견을 통해서만 얻을 수 있는 것들도 있습니다.[-]</t>
  </si>
  <si>
    <t>[5DBAF5]MVP가 출현했다면, 다가가 '집결!'을 눌러보세요. 추가 보상이 있습니다.[-]</t>
  </si>
  <si>
    <t>[5DBAF5]카드 분해와 카드 미로를 통해 얻은 코인은 자판기 제작에 사용됩니다.[-]</t>
  </si>
  <si>
    <t>[5DBAF5]거래소에서 제니와 RO Point로 거래가 가능합니다.[-]</t>
  </si>
  <si>
    <t>[5DBAF5]캐릭터 스킬은 Lv.30까지, 길드 스킬은 Lv.20까지 습득할 수 있습니다.[-]</t>
  </si>
  <si>
    <t>[5DBAF5]MVP나 보스가 존재할 때는 셰어를 해제할 수 없습니다.[-]</t>
  </si>
  <si>
    <t>[5DBAF5]일정 시간마다 비밀 상점 목록이 변경됩니다. 희귀 템을 놓지지 마세요![-]</t>
  </si>
  <si>
    <t>[5DBAF5]MVP 전투나 보스 전투에선 HP 관리에 더욱 유의하세요.[-]</t>
  </si>
  <si>
    <t>[5DBAF5]가방 무게가 부족하면 장비 획득이 불가능합니다. 관리에 유의하세요.[-]</t>
  </si>
  <si>
    <t>{COIN}(이)가 부족합니다.</t>
  </si>
  <si>
    <t>가방 무게 확장</t>
  </si>
  <si>
    <t>가방 무게가 {WEIGHT} 증가합니다.</t>
  </si>
  <si>
    <t>초기화 하시겠습니까?</t>
  </si>
  <si>
    <t>스킬 슬롯 구매</t>
  </si>
  <si>
    <t>스킬 슬롯을 구매하시겠습니까?</t>
  </si>
  <si>
    <t>모든 스킬을 초기화하시겠습니까?</t>
  </si>
  <si>
    <t>초기화 가능한 스킬이 없습니다.</t>
  </si>
  <si>
    <t>최대레벨에 도달한 스킬입니다.</t>
  </si>
  <si>
    <t>MP가 부족합니다.</t>
  </si>
  <si>
    <t>패시브 스킬은 장착 할 수 없습니다.</t>
  </si>
  <si>
    <t>미습득 스킬입니다.</t>
  </si>
  <si>
    <t>전승은 {LEVEL}레벨부터 가능합니다.</t>
  </si>
  <si>
    <t>더 이상 획득 가능한 능력치 포인트가 없습니다.</t>
  </si>
  <si>
    <t>분해할 장비를 선택해주세요.</t>
  </si>
  <si>
    <t>장착 중인 장비는 분해할 수 없습니다.</t>
  </si>
  <si>
    <t>장비를 분해하시겠습니까?</t>
  </si>
  <si>
    <t>장비에 인첸트된 카드를 해제하시겠습니까?</t>
  </si>
  <si>
    <t>비밀상점 상품 변경</t>
  </si>
  <si>
    <t>냥다래를 소모하여 상품을 변경하시겠습니까?</t>
  </si>
  <si>
    <t>상품을 구매하시겠습니까?</t>
  </si>
  <si>
    <t>가방 무게가 초과하였습니다.</t>
  </si>
  <si>
    <t>가방 무게 부족</t>
  </si>
  <si>
    <t>가방 무게가 부족하여 드랍되는 아이템을 획득하지 못할 수 있습니다.\n계속 진행하시겠습니까?</t>
  </si>
  <si>
    <t>유료 던전 입장</t>
  </si>
  <si>
    <t>냥다래를 소모하여 던전에 입장하시겠습니까?</t>
  </si>
  <si>
    <t>최대 제련도에 도달하여 더 이상 제련이 불가능합니다.</t>
  </si>
  <si>
    <t>장비를 제련하시겠습니까?</t>
  </si>
  <si>
    <t>장비가 파괴되었습니다.</t>
  </si>
  <si>
    <t>[{Equipment}+{OldSmelt}]\n\n▼\n\n[{Equipment}+{Smelt}]</t>
  </si>
  <si>
    <t>제작 시스템 퀘스트 완료 후에 이용 가능합니다.</t>
  </si>
  <si>
    <t>즉시 퀘스트를 완료하시겠습니까?</t>
  </si>
  <si>
    <t>정말로 퀘스트를 포기하시겠습니까?</t>
  </si>
  <si>
    <t>퀘스트를 받으시겠습니까?</t>
  </si>
  <si>
    <t>의뢰 퀘스트는 최대 {NormalQuestMaxCount}개까지 동시진행할 수 있습니다</t>
  </si>
  <si>
    <t>{ItemName} x{Count} 획득</t>
  </si>
  <si>
    <t>{JOB}(으)로 전직 하시겠습니까?</t>
  </si>
  <si>
    <t>캐릭터를 삭제하시겠습니까?\n\n[FF0000]※ 캐릭터는 24시간 후 부터 삭제 할 수 있으며 취소할 수 있습니다.\n삭제 후에는 모든 정보가 사라집니다.[-]"</t>
  </si>
  <si>
    <t>정말 캐릭터를 삭제하시겠습니까?\n\n[FF0000]※ 삭제 후에는 모든 정보가 사라집니다.[-]</t>
  </si>
  <si>
    <t>지금 능력치로 적용하시겠습니까?</t>
  </si>
  <si>
    <t>전승시 레벨1로 초기화되고 추가 능력치 포인트를 획득합니다.\n전승하시겠습니까?</t>
  </si>
  <si>
    <t>아이템을 제작하시겠습니까?</t>
  </si>
  <si>
    <t>업데이트 예정입니다.</t>
  </si>
  <si>
    <t>능력치를 초기화 하시겠습니까?</t>
  </si>
  <si>
    <t>더이상 가방 무게를 늘릴 수 없습니다.</t>
  </si>
  <si>
    <t>1차 전직은 직업 레벨 5에 전직 할 수 있습니다.</t>
  </si>
  <si>
    <t>전직을 할 수 있는 상태가 아닙니다.</t>
  </si>
  <si>
    <t>코스튬을 착용할 수 있는 상태가 아닙니다.</t>
  </si>
  <si>
    <t>웨이브 준비 중에는 던전을 이동할 수 없습니다.</t>
  </si>
  <si>
    <t>3차 전직은 기다려주세요</t>
  </si>
  <si>
    <t>길드탈퇴 또는 길드 해산 후 캐릭터 삭제가 가능합니다.</t>
  </si>
  <si>
    <t>길드 생성은 직업레벨 {JOB_LEVEL}이상부터 가능합니다.</t>
  </si>
  <si>
    <t>길드 [{GUILD_NAME}] 생성 하시겠습니까?</t>
  </si>
  <si>
    <t>{NAME}님이 부길드장 직위로 변경 되었습니다.</t>
  </si>
  <si>
    <t>{NAME}님이 길드장 직위로 변경 되었습니다.</t>
  </si>
  <si>
    <t>{NAME}님이 길드장 권한을 얻었습니다.</t>
  </si>
  <si>
    <t>{NAME}님이 길드에 새롭게 가입하셨습니다.</t>
  </si>
  <si>
    <t>길드스킬 [{NAME}]이 Lv.{LEVEL}로 변경 되었습니다.</t>
  </si>
  <si>
    <t>길드탈퇴시 {TIME}시간 동안 새로운 길드가입 및 생성이 불가능합니다.\n정말로 탈퇴하시겠습니까?</t>
  </si>
  <si>
    <t>탈퇴 후 {TIME}시간 동안 길드에 가입할 수 없습니다.\n남은시간 : {REMAIN_TIME}</t>
  </si>
  <si>
    <t>탈퇴 후 {TIME}시간 동안 길드를 생성할 수 없습니다.\n남은시간 : {REMAIN_TIME}</t>
  </si>
  <si>
    <t>스킬레벨업은 길드장, 부길드장만 가능합니다.</t>
  </si>
  <si>
    <t>길드레벨 {LEVEL}부터 스킬레벨업이 가능합니다.</t>
  </si>
  <si>
    <t>길드에 가입되었습니다.</t>
  </si>
  <si>
    <t>카드를 강화 하시겠습니까?</t>
  </si>
  <si>
    <t>안전 제련 구간이 아닙니다.\n접착제 사용 없이 장비를 제련하시겠습니까?</t>
  </si>
  <si>
    <t>상품을 변경하시겠습니까?</t>
  </si>
  <si>
    <t>던전을 포기 하시겠습니까?</t>
  </si>
  <si>
    <t>길드 엠블렘을 변경하시겠습니까?</t>
  </si>
  <si>
    <t>{NAME} x{COUNT} 아이템이 판매되었습니다.</t>
  </si>
  <si>
    <t>{NAME} x{COUNT} 아이템을 구매했습니다.</t>
  </si>
  <si>
    <t>길드 스킬에 경험치가 적용되는 제한 시간입니다.\n\n이미 제한 시간이 적용 중이라면 0이 되기전까지는 다른 길드 스킬에 경험치를 줄 수 없습니다.</t>
  </si>
  <si>
    <t>길드 신청 목록이 초과하였습니다.</t>
  </si>
  <si>
    <t>결제를 취소하였습니다.</t>
  </si>
  <si>
    <t>결제 실패</t>
  </si>
  <si>
    <t>메인 퀘스트 [{NUMBER}.{NAME}] 클리어 해야합니다.</t>
  </si>
  <si>
    <t>플레이어 사망 시에는 이용할 수 없습니다.</t>
  </si>
  <si>
    <t>퀘스트를 클리어하였습니다.</t>
  </si>
  <si>
    <t>던전에서 나가 사냥 필드로 이동을 하시겠습니까?\n던전 도전이 실패합니다.</t>
  </si>
  <si>
    <t>직업레벨 {LEVEL} 이후에 오픈됩니다.</t>
  </si>
  <si>
    <t>장착, 잠금 해제 후 재료로 사용하시겠습니까?</t>
  </si>
  <si>
    <t>비밀상점 목록 변경에 실패하였습니다.</t>
  </si>
  <si>
    <t>카드가 장착 된 장비가 있습니다. 장비를 분해하시겠습니까?</t>
  </si>
  <si>
    <t>분해할 카드를 선택해주세요.</t>
  </si>
  <si>
    <t>카드를 분해하시겠습니까?</t>
  </si>
  <si>
    <t>맵에 회득하진 않은 아이템 혹은 몬스터가 있습니다.\n다음 맵으로 이동하시겠습니까?</t>
  </si>
  <si>
    <t>보스 몬스터를 처치 시 이동 가능합니다</t>
  </si>
  <si>
    <t>맵에 모든 몬스터를 처치하여 보물상자를 획득할 수 있습니다.</t>
  </si>
  <si>
    <t>워프를 통해 다음 지역으로 이동할 수 있습니다.</t>
  </si>
  <si>
    <t>모든 몬스터를 처치해야 획득 가능합니다.</t>
  </si>
  <si>
    <t>보스 전투 중에는 이용할 수 없습니다.</t>
  </si>
  <si>
    <t>장착한 스킬이 없습니다.\n\n그래도 진행하시겠습니까?</t>
  </si>
  <si>
    <t>최소 한 마리의 큐펫을 장착해야 합니다.\n\n장착된 큐펫이 없으면 입장할 수 없습니다.</t>
  </si>
  <si>
    <t>{TIME}초간 시야가 좁아집니다.</t>
  </si>
  <si>
    <t>일정량의 피해를 입었습니다.</t>
  </si>
  <si>
    <t>전투를 포기하시겠습니까?\n진행 중인 미로의 정보를 모두 잃습니다.</t>
  </si>
  <si>
    <t>{TIME}초간 반대로 이동하게 됩니다.</t>
  </si>
  <si>
    <t>MVP 등장!</t>
  </si>
  <si>
    <t>{NAME}님에 의해 {TIME}초간 시야가 좁아집니다.</t>
  </si>
  <si>
    <t>직업 레벨 {LEVEL} 도달 시 추가 소환이 가능합니다.</t>
  </si>
  <si>
    <t>{NAME}님에 의해 {TIME}초간 반대로 이동하게 됩니다.</t>
  </si>
  <si>
    <t>다른유저가 {TIME}초간 시야가 좁아집니다.</t>
  </si>
  <si>
    <t>다른유저가 {TIME}초간 반대로 이동하게 됩니다.</t>
  </si>
  <si>
    <t>보물 상자 획득까지 소요되는 시간입니다.\n소요 시간이 1시간이 넘거나 보물 상자를 열면 정지됩니다.</t>
  </si>
  <si>
    <t>마나가 부족합니다.</t>
  </si>
  <si>
    <t>동료 [{NAME}]를 장착하시겠습니까?</t>
  </si>
  <si>
    <t>[스킬 장착 바로가기]</t>
  </si>
  <si>
    <t>[큐펫 장착 바로가기]</t>
  </si>
  <si>
    <t>남은 동료 슬롯이 없습니다.</t>
  </si>
  <si>
    <t>이미 연동되어 있는 계정입니다.\n계정에 저장되어 있는 데이터로 플레이 하시겠습니까?</t>
  </si>
  <si>
    <t>{NAME}님이 클리어하셨습니다.</t>
  </si>
  <si>
    <t>몬스터와 충돌해 체력이 소폭 감소됩니다.</t>
  </si>
  <si>
    <t>일정량의 체력이 감소됩니다.</t>
  </si>
  <si>
    <t>{SECONDS}초간 조작이 반대로 됩니다.</t>
  </si>
  <si>
    <t>{SECONDS}초간 시야가 제한됩니다.</t>
  </si>
  <si>
    <t>일정량의 체력이 회복되었습니다.</t>
  </si>
  <si>
    <t>{NAME}님에 의해 몬스터들의 이동 속도가 느려집니다.</t>
  </si>
  <si>
    <t>{NAME}님에 의해 체력이 감소됩니다.</t>
  </si>
  <si>
    <t>{NAME}님에 의해 {SECONDS}초간 조작이 반대로 됩니다.</t>
  </si>
  <si>
    <t>{NAME}님에 의해 {SECONDS}초간 시야가 제한됩니다.</t>
  </si>
  <si>
    <t>보스와 전투가 가능합니다.</t>
  </si>
  <si>
    <t>큐브 조각을 전부 획득했습니다.\n보스와 전투가 가능합니다.</t>
  </si>
  <si>
    <t>[62AEE4][C]더 높은 레벨[/c][-]까지 사용 가능한 재료가 선택 되었습니다.\n해당 아이템을 강화하는데 사용하시겠습니까?</t>
  </si>
  <si>
    <t>{NAME} 클리어시 오픈 됩니다.</t>
  </si>
  <si>
    <t>현재 동일한 버프가 적용 중입니다.\n지금 사용시 남은 지속 시간을 잃게 됩니다.\n[62AEE4][C]{NAME}[/c][-]을 정말 사용하시겠습니까?</t>
  </si>
  <si>
    <t>해당 기능을 이용할 수 없는 상태입니다.</t>
  </si>
  <si>
    <t>획득한 보상이 없습니다.</t>
  </si>
  <si>
    <t>던전을 탐험하여 보상을 획득하였습니다!</t>
  </si>
  <si>
    <t>방어에 실패하여 보상을 획득할 수 없습니다.</t>
  </si>
  <si>
    <t>방어에 성공하여 보상을 획득하였습니다!</t>
  </si>
  <si>
    <t>{NAME}님이 {ITEM}을 획득했습니다.</t>
  </si>
  <si>
    <t>이미 소환되어 있는 MVP 몬스터가 존재합니다.</t>
  </si>
  <si>
    <t>소환권이 부족합니다.</t>
  </si>
  <si>
    <t>출현한 MVP 몬스터가 없습니다.</t>
  </si>
  <si>
    <t>집결할 셰어 캐릭터가 없습니다.</t>
  </si>
  <si>
    <t>좀 더 MVP 몬스터와 가까운 거리에서 사용하세요.</t>
  </si>
  <si>
    <t>전직을 해야합니다.</t>
  </si>
  <si>
    <t>우리팀의 수정이 파괴되었습니다.</t>
  </si>
  <si>
    <t>우리팀이 아이템에 의해 수면에 빠집니다.</t>
  </si>
  <si>
    <t>우리팀이 아이템에 의해 대미지를 입었습니다.</t>
  </si>
  <si>
    <t>상대팀의 수정이 파괴되었습니다.</t>
  </si>
  <si>
    <t>상대팀이 아이템에 의해 수면에 빠집니다.</t>
  </si>
  <si>
    <t>상대팀이 아이템에 의해 대미지를 입었습니다.</t>
  </si>
  <si>
    <t>레디 상태의 몬스터 입니다.</t>
  </si>
  <si>
    <t>위로 드래그 시 테이밍 시작합니다.</t>
  </si>
  <si>
    <t>클리어! 축하합니다.</t>
  </si>
  <si>
    <t>미션 실패! 다시 도전해 보세요.</t>
  </si>
  <si>
    <t>로비 알림</t>
  </si>
  <si>
    <t>로비에 존재하지 않는 유저입니다.</t>
  </si>
  <si>
    <t>작업을 요청할 수 없습니다.</t>
  </si>
  <si>
    <t>유저가 접속중이 아닙니다.</t>
  </si>
  <si>
    <t>해당 유저의 세션이 만료되었습니다.</t>
  </si>
  <si>
    <t>현재 로비에 존재하지 않습니다.</t>
  </si>
  <si>
    <t>현재 거래 상태가 아닙니다.</t>
  </si>
  <si>
    <t>시나리오 미로 [{VALUE}.{NAME}] 클리어 해야 합니다.</t>
  </si>
  <si>
    <t>직업 레벨이 부족하여 전직이 불가능합니다.</t>
  </si>
  <si>
    <t>이미 보스 도전 진행중입니다.</t>
  </si>
  <si>
    <t>MVP 몬스터 처치 후 이용가능합니다.</t>
  </si>
  <si>
    <t>{VALUE}차 전직(JOB Lv.{LEVEL}) 후 이용 가능합니다.</t>
  </si>
  <si>
    <t>싱글모드 클리어시 오픈됩니다</t>
  </si>
  <si>
    <t>미로 모드에서는 캐릭터 변경을 할 수 없습니다</t>
  </si>
  <si>
    <t>장착 가능한 PVP 동료가 있습니다.\n\n현재 상태로 진행하시겠습니까?</t>
  </si>
  <si>
    <t>[동료 장착 바로가기]</t>
  </si>
  <si>
    <t>[62AEE4][C]{ITEM}[/c][-]을 소모하여 장비를 강화합니다.\n계속 하시겠습니까?</t>
  </si>
  <si>
    <t>로그아웃 하시겠습니까?\n(게스트 로그인 중이라면 플레이 데이터가 사라질 수 있습니다)</t>
  </si>
  <si>
    <t>메인 퀘스트 [37BCFF][c][{NUMBER}.{NAME}][/c][-] 클리어 해야합니다.</t>
  </si>
  <si>
    <t>정말로 파견을 포기하시겠습니까?</t>
  </si>
  <si>
    <t>[셰어 등록 바로가기]</t>
  </si>
  <si>
    <t>이미 거래소에 위치하고 있습니다.</t>
  </si>
  <si>
    <t>보스 소환 시 MVP 몬스터가 사라집니다.\n그래도 도전하시겠습니까?</t>
  </si>
  <si>
    <t>좀 더 보스 몬스터와 가까운 거리에서 사용하세요.</t>
  </si>
  <si>
    <t>빈 문자열은 사용할 수 없습니다.</t>
  </si>
  <si>
    <t>공백이 포함되어 있습니다.</t>
  </si>
  <si>
    <t>사용할 수 없는 문자가 포함되어 있습니다.\n{VALUE}</t>
  </si>
  <si>
    <t>{USERNAME}님에게 듀얼 조각을 빼앗겼습니다.</t>
  </si>
  <si>
    <t>{USERNAME}님이 등록된 셰어 캐릭터를 사용하셨습니다. 보상을 받아가세요!</t>
  </si>
  <si>
    <t>코인을 빼앗겼습니다.</t>
  </si>
  <si>
    <t>피해를 입었습니다.</t>
  </si>
  <si>
    <t>CBT 중에는 이용이 불가능합니다.</t>
  </si>
  <si>
    <t>상점이 닫혔습니다.</t>
  </si>
  <si>
    <t>셰어 대상이 셰어를 종료했습니다.</t>
  </si>
  <si>
    <t>셰어중이던 케릭터 {NAME}님이 새로운 모험을 향해 떠납니다.</t>
  </si>
  <si>
    <t>카드가 장착된 장비는 등록할 수 없습니다.</t>
  </si>
  <si>
    <t>CBT에 참여해주신걸 진심으로 감사드립니다.\n보답으로 추후에 사용될 쿠폰 코드를 드리겠습니다.\n다음에 또 뵙기를 바라겠습니다.\n\n{VALUE}</t>
  </si>
  <si>
    <t>소환된 몬스터 처치 후에 이용 가능합니다.</t>
  </si>
  <si>
    <t>현재 위치한 필드입니다.</t>
  </si>
  <si>
    <t>장착 할 수 있는 카드가 없습니다.\n[c][69B2E6]미로[-][/c]에 도전하고 카드를 획득하세요.</t>
  </si>
  <si>
    <t>결제를 성공하였습니다.</t>
  </si>
  <si>
    <t>쿠폰 사용을 성공하였습니다.</t>
  </si>
  <si>
    <t>쿠폰코드를 입력해주세요.</t>
  </si>
  <si>
    <t>셰어 캐릭터로는 집결을 할 수 없습니다.</t>
  </si>
  <si>
    <t>듀얼 알림</t>
  </si>
  <si>
    <t>셰어 알림</t>
  </si>
  <si>
    <t>분해할 코스튬을 선택해주세요.</t>
  </si>
  <si>
    <t>코스튬을 분해하시겠습니까?</t>
  </si>
  <si>
    <t>냥다래를 소모하여 카드를 재구성 합니다.\n재구성 된 카드는 레벨 1이 됩니다.\n옵션은 랜덤하게 결정됩니다.\n\n계속 하시겠습니까?</t>
  </si>
  <si>
    <t>냥다래를 소모하여 카드를 복원 합니다.\n카드 강화에 소모된 재화는 반환 되지 않습니다.\n\n계속 하시겠습니까?</t>
  </si>
  <si>
    <t>변경권을 소모하여 상품을 변경하시겠습니까?</t>
  </si>
  <si>
    <t>{NAME} 큐펫이 소환되어 셰어가 가능해졌습니다.</t>
  </si>
  <si>
    <t>{NAME} 큐펫의 랭크가 {RATING}(으)로 상승했습니다.</t>
  </si>
  <si>
    <t>노비스</t>
  </si>
  <si>
    <t>소드맨</t>
  </si>
  <si>
    <t>매지션</t>
  </si>
  <si>
    <t>씨프</t>
  </si>
  <si>
    <t>아처</t>
  </si>
  <si>
    <t>나이트</t>
  </si>
  <si>
    <t>크루세이더</t>
  </si>
  <si>
    <t>위저드</t>
  </si>
  <si>
    <t>세이지</t>
  </si>
  <si>
    <t>어쌔신</t>
  </si>
  <si>
    <t>로그</t>
  </si>
  <si>
    <t>헌터</t>
  </si>
  <si>
    <t>댄서</t>
  </si>
  <si>
    <t>로드나이트</t>
  </si>
  <si>
    <t>팔라딘</t>
  </si>
  <si>
    <t>하이위저드</t>
  </si>
  <si>
    <t>프로페서</t>
  </si>
  <si>
    <t>어쌔신크로스</t>
  </si>
  <si>
    <t>스토커</t>
  </si>
  <si>
    <t>스나이퍼</t>
  </si>
  <si>
    <t>클로운</t>
  </si>
  <si>
    <t>룬나이트</t>
  </si>
  <si>
    <t>로얄가드</t>
  </si>
  <si>
    <t>워록</t>
  </si>
  <si>
    <t>소서러</t>
  </si>
  <si>
    <t>길로틴크로스</t>
  </si>
  <si>
    <t>쉐도우체이서</t>
  </si>
  <si>
    <t>레인져</t>
  </si>
  <si>
    <t>윈더러</t>
  </si>
  <si>
    <t>2랭크 장비</t>
  </si>
  <si>
    <t>3랭크 장비</t>
  </si>
  <si>
    <t>4랭크 장비</t>
  </si>
  <si>
    <t>5랭크 장비</t>
  </si>
  <si>
    <t>ProjectZ CBT에\n참여해 줘서 고마워</t>
  </si>
  <si>
    <t>특별 선물이라구!\n내일도 올거지?</t>
  </si>
  <si>
    <t>벌써 3일째!\n내일 기대하고 있을게.</t>
  </si>
  <si>
    <t>기다리고 있었어!\n행운을 빌어!</t>
  </si>
  <si>
    <t>프론테라 필드</t>
  </si>
  <si>
    <t>지하수로</t>
  </si>
  <si>
    <t>페이욘 숲 속</t>
  </si>
  <si>
    <t>깊은 숲 속</t>
  </si>
  <si>
    <t>소그라트 사막</t>
  </si>
  <si>
    <t>피라미드 안</t>
  </si>
  <si>
    <t>게펜 필드</t>
  </si>
  <si>
    <t>오크 던전</t>
  </si>
  <si>
    <t>코코모 해변</t>
  </si>
  <si>
    <t>서쪽 동굴 카루</t>
  </si>
  <si>
    <t>베인스 필드</t>
  </si>
  <si>
    <t>토르 화산</t>
  </si>
  <si>
    <t>프론테라 필드 1</t>
  </si>
  <si>
    <t>프론테라 필드 2</t>
  </si>
  <si>
    <t>프론테라 필드 3</t>
  </si>
  <si>
    <t>프론테라 필드 4</t>
  </si>
  <si>
    <t>프론테라 필드 5</t>
  </si>
  <si>
    <t>프론테라 필드 6</t>
  </si>
  <si>
    <t>지하수로 1</t>
  </si>
  <si>
    <t>지하수로 2</t>
  </si>
  <si>
    <t>지하수로 3</t>
  </si>
  <si>
    <t>지하수로 4</t>
  </si>
  <si>
    <t>지하수로 5</t>
  </si>
  <si>
    <t>지하수로 6</t>
  </si>
  <si>
    <t>페이욘 숲 속 1</t>
  </si>
  <si>
    <t>페이욘 숲 속 2</t>
  </si>
  <si>
    <t>페이욘 숲 속 3</t>
  </si>
  <si>
    <t>페이욘 숲 속 4</t>
  </si>
  <si>
    <t>페이욘 숲 속 5</t>
  </si>
  <si>
    <t>페이욘 숲 속 6</t>
  </si>
  <si>
    <t>깊은 숲 속 1</t>
  </si>
  <si>
    <t>깊은 숲 속 2</t>
  </si>
  <si>
    <t>깊은 숲 속 3</t>
  </si>
  <si>
    <t>깊은 숲 속 4</t>
  </si>
  <si>
    <t>깊은 숲 속 5</t>
  </si>
  <si>
    <t>깊은 숲 속 6</t>
  </si>
  <si>
    <t>소그라트 사막 1</t>
  </si>
  <si>
    <t>소그라트 사막 2</t>
  </si>
  <si>
    <t>소그라트 사막 3</t>
  </si>
  <si>
    <t>소그라트 사막 4</t>
  </si>
  <si>
    <t>소그라트 사막 5</t>
  </si>
  <si>
    <t>소그라트 사막 6</t>
  </si>
  <si>
    <t>피라미드 안 1</t>
  </si>
  <si>
    <t>피라미드 안 2</t>
  </si>
  <si>
    <t>피라미드 안 3</t>
  </si>
  <si>
    <t>피라미드 안 4</t>
  </si>
  <si>
    <t>피라미드 안 5</t>
  </si>
  <si>
    <t>피라미드 안 6</t>
  </si>
  <si>
    <t>게펜 필드 1</t>
  </si>
  <si>
    <t>게펜 필드 2</t>
  </si>
  <si>
    <t>게펜 필드 3</t>
  </si>
  <si>
    <t>게펜 필드 4</t>
  </si>
  <si>
    <t>게펜 필드 5</t>
  </si>
  <si>
    <t>게펜 필드 6</t>
  </si>
  <si>
    <t>오크 던전 1</t>
  </si>
  <si>
    <t>오크 던전 2</t>
  </si>
  <si>
    <t>오크 던전 3</t>
  </si>
  <si>
    <t>오크 던전 4</t>
  </si>
  <si>
    <t>오크 던전 5</t>
  </si>
  <si>
    <t>오크 던전 6</t>
  </si>
  <si>
    <t>코코모 해변 1</t>
  </si>
  <si>
    <t>코코모 해변 2</t>
  </si>
  <si>
    <t>코코모 해변 3</t>
  </si>
  <si>
    <t>코코모 해변 4</t>
  </si>
  <si>
    <t>코코모 해변 5</t>
  </si>
  <si>
    <t>코코모 해변 6</t>
  </si>
  <si>
    <t>서쪽 동굴 카루 1</t>
  </si>
  <si>
    <t>서쪽 동굴 카루 2</t>
  </si>
  <si>
    <t>서쪽 동굴 카루 3</t>
  </si>
  <si>
    <t>서쪽 동굴 카루 4</t>
  </si>
  <si>
    <t>서쪽 동굴 카루 5</t>
  </si>
  <si>
    <t>서쪽 동굴 카루 6</t>
  </si>
  <si>
    <t>베인스 필드 1</t>
  </si>
  <si>
    <t>베인스 필드 2</t>
  </si>
  <si>
    <t>베인스 필드 3</t>
  </si>
  <si>
    <t>베인스 필드 4</t>
  </si>
  <si>
    <t>베인스 필드 5</t>
  </si>
  <si>
    <t>베인스 필드 6</t>
  </si>
  <si>
    <t>토르 화산 1</t>
  </si>
  <si>
    <t>토르 화산 2</t>
  </si>
  <si>
    <t>토르 화산 3</t>
  </si>
  <si>
    <t>토르 화산 4</t>
  </si>
  <si>
    <t>토르 화산 5</t>
  </si>
  <si>
    <t>토르 화산 6</t>
  </si>
  <si>
    <t>스테이지 73</t>
  </si>
  <si>
    <t>스테이지 74</t>
  </si>
  <si>
    <t>스테이지 75</t>
  </si>
  <si>
    <t>스테이지 76</t>
  </si>
  <si>
    <t>스테이지 77</t>
  </si>
  <si>
    <t>스테이지 78</t>
  </si>
  <si>
    <t>스테이지 79</t>
  </si>
  <si>
    <t>스테이지 80</t>
  </si>
  <si>
    <t>스테이지 81</t>
  </si>
  <si>
    <t>스테이지 82</t>
  </si>
  <si>
    <t>스테이지 83</t>
  </si>
  <si>
    <t>스테이지 84</t>
  </si>
  <si>
    <t>스테이지 85</t>
  </si>
  <si>
    <t>스테이지 86</t>
  </si>
  <si>
    <t>스테이지 87</t>
  </si>
  <si>
    <t>스테이지 88</t>
  </si>
  <si>
    <t>스테이지 89</t>
  </si>
  <si>
    <t>스테이지 90</t>
  </si>
  <si>
    <t>스테이지 91</t>
  </si>
  <si>
    <t>스테이지 92</t>
  </si>
  <si>
    <t>스테이지 93</t>
  </si>
  <si>
    <t>스테이지 94</t>
  </si>
  <si>
    <t>스테이지 95</t>
  </si>
  <si>
    <t>스테이지 96</t>
  </si>
  <si>
    <t>스테이지 97</t>
  </si>
  <si>
    <t>스테이지 98</t>
  </si>
  <si>
    <t>스테이지 99</t>
  </si>
  <si>
    <t>스테이지 100</t>
  </si>
  <si>
    <t>스테이지 101</t>
  </si>
  <si>
    <t>스테이지 102</t>
  </si>
  <si>
    <t>스테이지 103</t>
  </si>
  <si>
    <t>스테이지 104</t>
  </si>
  <si>
    <t>스테이지 105</t>
  </si>
  <si>
    <t>스테이지 106</t>
  </si>
  <si>
    <t>스테이지 107</t>
  </si>
  <si>
    <t>스테이지 108</t>
  </si>
  <si>
    <t>스테이지 109</t>
  </si>
  <si>
    <t>스테이지 110</t>
  </si>
  <si>
    <t>스테이지 111</t>
  </si>
  <si>
    <t>스테이지 112</t>
  </si>
  <si>
    <t>스테이지 113</t>
  </si>
  <si>
    <t>스테이지 114</t>
  </si>
  <si>
    <t>스테이지 115</t>
  </si>
  <si>
    <t>스테이지 116</t>
  </si>
  <si>
    <t>스테이지 117</t>
  </si>
  <si>
    <t>스테이지 118</t>
  </si>
  <si>
    <t>스테이지 119</t>
  </si>
  <si>
    <t>스테이지 120</t>
  </si>
  <si>
    <t>스테이지 121</t>
  </si>
  <si>
    <t>스테이지 122</t>
  </si>
  <si>
    <t>스테이지 123</t>
  </si>
  <si>
    <t>스테이지 124</t>
  </si>
  <si>
    <t>스테이지 125</t>
  </si>
  <si>
    <t>스테이지 126</t>
  </si>
  <si>
    <t>스테이지 127</t>
  </si>
  <si>
    <t>스테이지 128</t>
  </si>
  <si>
    <t>스테이지 129</t>
  </si>
  <si>
    <t>스테이지 130</t>
  </si>
  <si>
    <t>스테이지 131</t>
  </si>
  <si>
    <t>스테이지 132</t>
  </si>
  <si>
    <t>스테이지 133</t>
  </si>
  <si>
    <t>스테이지 134</t>
  </si>
  <si>
    <t>스테이지 135</t>
  </si>
  <si>
    <t>스테이지 136</t>
  </si>
  <si>
    <t>스테이지 137</t>
  </si>
  <si>
    <t>스테이지 138</t>
  </si>
  <si>
    <t>스테이지 139</t>
  </si>
  <si>
    <t>스테이지 140</t>
  </si>
  <si>
    <t>스테이지 141</t>
  </si>
  <si>
    <t>스테이지 142</t>
  </si>
  <si>
    <t>스테이지 143</t>
  </si>
  <si>
    <t>스테이지 144</t>
  </si>
  <si>
    <t>스테이지 145</t>
  </si>
  <si>
    <t>스테이지 146</t>
  </si>
  <si>
    <t>스테이지 147</t>
  </si>
  <si>
    <t>스테이지 148</t>
  </si>
  <si>
    <t>스테이지 149</t>
  </si>
  <si>
    <t>스테이지 150</t>
  </si>
  <si>
    <t>스테이지 151</t>
  </si>
  <si>
    <t>스테이지 152</t>
  </si>
  <si>
    <t>스테이지 153</t>
  </si>
  <si>
    <t>스테이지 154</t>
  </si>
  <si>
    <t>스테이지 155</t>
  </si>
  <si>
    <t>스테이지 156</t>
  </si>
  <si>
    <t>스테이지 157</t>
  </si>
  <si>
    <t>스테이지 158</t>
  </si>
  <si>
    <t>스테이지 159</t>
  </si>
  <si>
    <t>스테이지 160</t>
  </si>
  <si>
    <t>스테이지 161</t>
  </si>
  <si>
    <t>스테이지 162</t>
  </si>
  <si>
    <t>스테이지 163</t>
  </si>
  <si>
    <t>스테이지 164</t>
  </si>
  <si>
    <t>스테이지 165</t>
  </si>
  <si>
    <t>스테이지 166</t>
  </si>
  <si>
    <t>스테이지 167</t>
  </si>
  <si>
    <t>스테이지 168</t>
  </si>
  <si>
    <t>스테이지 169</t>
  </si>
  <si>
    <t>스테이지 170</t>
  </si>
  <si>
    <t>스테이지 171</t>
  </si>
  <si>
    <t>스테이지 172</t>
  </si>
  <si>
    <t>스테이지 173</t>
  </si>
  <si>
    <t>스테이지 174</t>
  </si>
  <si>
    <t>스테이지 175</t>
  </si>
  <si>
    <t>스테이지 176</t>
  </si>
  <si>
    <t>스테이지 177</t>
  </si>
  <si>
    <t>스테이지 178</t>
  </si>
  <si>
    <t>스테이지 179</t>
  </si>
  <si>
    <t>스테이지 180</t>
  </si>
  <si>
    <t>스테이지 181</t>
  </si>
  <si>
    <t>스테이지 182</t>
  </si>
  <si>
    <t>스테이지 183</t>
  </si>
  <si>
    <t>스테이지 184</t>
  </si>
  <si>
    <t>스테이지 185</t>
  </si>
  <si>
    <t>스테이지 186</t>
  </si>
  <si>
    <t>스테이지 187</t>
  </si>
  <si>
    <t>스테이지 188</t>
  </si>
  <si>
    <t>스테이지 189</t>
  </si>
  <si>
    <t>스테이지 190</t>
  </si>
  <si>
    <t>스테이지 191</t>
  </si>
  <si>
    <t>스테이지 192</t>
  </si>
  <si>
    <t>스테이지 193</t>
  </si>
  <si>
    <t>스테이지 194</t>
  </si>
  <si>
    <t>스테이지 195</t>
  </si>
  <si>
    <t>스테이지 196</t>
  </si>
  <si>
    <t>스테이지 197</t>
  </si>
  <si>
    <t>스테이지 198</t>
  </si>
  <si>
    <t>스테이지 199</t>
  </si>
  <si>
    <t>스테이지 200</t>
  </si>
  <si>
    <t>스테이지 201</t>
  </si>
  <si>
    <t>스테이지 202</t>
  </si>
  <si>
    <t>스테이지 203</t>
  </si>
  <si>
    <t>스테이지 204</t>
  </si>
  <si>
    <t>스테이지 205</t>
  </si>
  <si>
    <t>스테이지 206</t>
  </si>
  <si>
    <t>스테이지 207</t>
  </si>
  <si>
    <t>스테이지 208</t>
  </si>
  <si>
    <t>스테이지 209</t>
  </si>
  <si>
    <t>스테이지 210</t>
  </si>
  <si>
    <t>스테이지 211</t>
  </si>
  <si>
    <t>스테이지 212</t>
  </si>
  <si>
    <t>스테이지 213</t>
  </si>
  <si>
    <t>스테이지 214</t>
  </si>
  <si>
    <t>스테이지 215</t>
  </si>
  <si>
    <t>스테이지 216</t>
  </si>
  <si>
    <t>스테이지 217</t>
  </si>
  <si>
    <t>스테이지 218</t>
  </si>
  <si>
    <t>스테이지 219</t>
  </si>
  <si>
    <t>스테이지 220</t>
  </si>
  <si>
    <t>스테이지 221</t>
  </si>
  <si>
    <t>스테이지 222</t>
  </si>
  <si>
    <t>스테이지 223</t>
  </si>
  <si>
    <t>스테이지 224</t>
  </si>
  <si>
    <t>스테이지 225</t>
  </si>
  <si>
    <t>스테이지 226</t>
  </si>
  <si>
    <t>스테이지 227</t>
  </si>
  <si>
    <t>스테이지 228</t>
  </si>
  <si>
    <t>스테이지 229</t>
  </si>
  <si>
    <t>스테이지 230</t>
  </si>
  <si>
    <t>스테이지 231</t>
  </si>
  <si>
    <t>스테이지 232</t>
  </si>
  <si>
    <t>스테이지 233</t>
  </si>
  <si>
    <t>스테이지 234</t>
  </si>
  <si>
    <t>스테이지 235</t>
  </si>
  <si>
    <t>스테이지 236</t>
  </si>
  <si>
    <t>스테이지 237</t>
  </si>
  <si>
    <t>스테이지 238</t>
  </si>
  <si>
    <t>스테이지 239</t>
  </si>
  <si>
    <t>스테이지 240</t>
  </si>
  <si>
    <t>스테이지 241</t>
  </si>
  <si>
    <t>스테이지 242</t>
  </si>
  <si>
    <t>스테이지 243</t>
  </si>
  <si>
    <t>스테이지 244</t>
  </si>
  <si>
    <t>스테이지 245</t>
  </si>
  <si>
    <t>스테이지 246</t>
  </si>
  <si>
    <t>스테이지 247</t>
  </si>
  <si>
    <t>스테이지 248</t>
  </si>
  <si>
    <t>스테이지 249</t>
  </si>
  <si>
    <t>스테이지 250</t>
  </si>
  <si>
    <t>스테이지 251</t>
  </si>
  <si>
    <t>스테이지 252</t>
  </si>
  <si>
    <t>스테이지 253</t>
  </si>
  <si>
    <t>스테이지 254</t>
  </si>
  <si>
    <t>스테이지 255</t>
  </si>
  <si>
    <t>스테이지 256</t>
  </si>
  <si>
    <t>스테이지 257</t>
  </si>
  <si>
    <t>스테이지 258</t>
  </si>
  <si>
    <t>스테이지 259</t>
  </si>
  <si>
    <t>스테이지 260</t>
  </si>
  <si>
    <t>스테이지 261</t>
  </si>
  <si>
    <t>스테이지 262</t>
  </si>
  <si>
    <t>스테이지 263</t>
  </si>
  <si>
    <t>스테이지 264</t>
  </si>
  <si>
    <t>스테이지 265</t>
  </si>
  <si>
    <t>스테이지 266</t>
  </si>
  <si>
    <t>스테이지 267</t>
  </si>
  <si>
    <t>스테이지 268</t>
  </si>
  <si>
    <t>스테이지 269</t>
  </si>
  <si>
    <t>스테이지 270</t>
  </si>
  <si>
    <t>스테이지 271</t>
  </si>
  <si>
    <t>스테이지 272</t>
  </si>
  <si>
    <t>스테이지 273</t>
  </si>
  <si>
    <t>스테이지 274</t>
  </si>
  <si>
    <t>스테이지 275</t>
  </si>
  <si>
    <t>스테이지 276</t>
  </si>
  <si>
    <t>스테이지 277</t>
  </si>
  <si>
    <t>스테이지 278</t>
  </si>
  <si>
    <t>스테이지 279</t>
  </si>
  <si>
    <t>스테이지 280</t>
  </si>
  <si>
    <t>스테이지 281</t>
  </si>
  <si>
    <t>스테이지 282</t>
  </si>
  <si>
    <t>스테이지 283</t>
  </si>
  <si>
    <t>스테이지 284</t>
  </si>
  <si>
    <t>스테이지 285</t>
  </si>
  <si>
    <t>스테이지 286</t>
  </si>
  <si>
    <t>스테이지 287</t>
  </si>
  <si>
    <t>스테이지 288</t>
  </si>
  <si>
    <t>스테이지 289</t>
  </si>
  <si>
    <t>스테이지 290</t>
  </si>
  <si>
    <t>스테이지 291</t>
  </si>
  <si>
    <t>스테이지 292</t>
  </si>
  <si>
    <t>스테이지 293</t>
  </si>
  <si>
    <t>스테이지 294</t>
  </si>
  <si>
    <t>스테이지 295</t>
  </si>
  <si>
    <t>스테이지 296</t>
  </si>
  <si>
    <t>스테이지 297</t>
  </si>
  <si>
    <t>스테이지 298</t>
  </si>
  <si>
    <t>스테이지 299</t>
  </si>
  <si>
    <t>스테이지 300</t>
  </si>
  <si>
    <t>스테이지 301</t>
  </si>
  <si>
    <t>스테이지 302</t>
  </si>
  <si>
    <t>스테이지 303</t>
  </si>
  <si>
    <t>스테이지 304</t>
  </si>
  <si>
    <t>스테이지 305</t>
  </si>
  <si>
    <t>스테이지 306</t>
  </si>
  <si>
    <t>스테이지 307</t>
  </si>
  <si>
    <t>스테이지 308</t>
  </si>
  <si>
    <t>스테이지 309</t>
  </si>
  <si>
    <t>스테이지 310</t>
  </si>
  <si>
    <t>스테이지 311</t>
  </si>
  <si>
    <t>스테이지 312</t>
  </si>
  <si>
    <t>스테이지 313</t>
  </si>
  <si>
    <t>스테이지 314</t>
  </si>
  <si>
    <t>스테이지 315</t>
  </si>
  <si>
    <t>스테이지 316</t>
  </si>
  <si>
    <t>스테이지 317</t>
  </si>
  <si>
    <t>스테이지 318</t>
  </si>
  <si>
    <t>스테이지 319</t>
  </si>
  <si>
    <t>스테이지 320</t>
  </si>
  <si>
    <t>스테이지 321</t>
  </si>
  <si>
    <t>스테이지 322</t>
  </si>
  <si>
    <t>스테이지 323</t>
  </si>
  <si>
    <t>스테이지 324</t>
  </si>
  <si>
    <t>스테이지 325</t>
  </si>
  <si>
    <t>스테이지 326</t>
  </si>
  <si>
    <t>스테이지 327</t>
  </si>
  <si>
    <t>스테이지 328</t>
  </si>
  <si>
    <t>스테이지 329</t>
  </si>
  <si>
    <t>스테이지 330</t>
  </si>
  <si>
    <t>스테이지 331</t>
  </si>
  <si>
    <t>스테이지 332</t>
  </si>
  <si>
    <t>스테이지 333</t>
  </si>
  <si>
    <t>스테이지 334</t>
  </si>
  <si>
    <t>스테이지 335</t>
  </si>
  <si>
    <t>스테이지 336</t>
  </si>
  <si>
    <t>스테이지 337</t>
  </si>
  <si>
    <t>스테이지 338</t>
  </si>
  <si>
    <t>스테이지 339</t>
  </si>
  <si>
    <t>스테이지 340</t>
  </si>
  <si>
    <t>스테이지 341</t>
  </si>
  <si>
    <t>스테이지 342</t>
  </si>
  <si>
    <t>스테이지 343</t>
  </si>
  <si>
    <t>스테이지 344</t>
  </si>
  <si>
    <t>스테이지 345</t>
  </si>
  <si>
    <t>스테이지 346</t>
  </si>
  <si>
    <t>스테이지 347</t>
  </si>
  <si>
    <t>스테이지 348</t>
  </si>
  <si>
    <t>스테이지 349</t>
  </si>
  <si>
    <t>스테이지 350</t>
  </si>
  <si>
    <t>스테이지 351</t>
  </si>
  <si>
    <t>스테이지 352</t>
  </si>
  <si>
    <t>스테이지 353</t>
  </si>
  <si>
    <t>스테이지 354</t>
  </si>
  <si>
    <t>스테이지 355</t>
  </si>
  <si>
    <t>스테이지 356</t>
  </si>
  <si>
    <t>스테이지 357</t>
  </si>
  <si>
    <t>스테이지 358</t>
  </si>
  <si>
    <t>스테이지 359</t>
  </si>
  <si>
    <t>스테이지 360</t>
  </si>
  <si>
    <t>스테이지 361</t>
  </si>
  <si>
    <t>스테이지 362</t>
  </si>
  <si>
    <t>스테이지 363</t>
  </si>
  <si>
    <t>스테이지 364</t>
  </si>
  <si>
    <t>스테이지 365</t>
  </si>
  <si>
    <t>스테이지 366</t>
  </si>
  <si>
    <t>스테이지 367</t>
  </si>
  <si>
    <t>스테이지 368</t>
  </si>
  <si>
    <t>스테이지 369</t>
  </si>
  <si>
    <t>스테이지 370</t>
  </si>
  <si>
    <t>스테이지 371</t>
  </si>
  <si>
    <t>스테이지 372</t>
  </si>
  <si>
    <t>스테이지 373</t>
  </si>
  <si>
    <t>스테이지 374</t>
  </si>
  <si>
    <t>스테이지 375</t>
  </si>
  <si>
    <t>스테이지 376</t>
  </si>
  <si>
    <t>스테이지 377</t>
  </si>
  <si>
    <t>스테이지 378</t>
  </si>
  <si>
    <t>스테이지 379</t>
  </si>
  <si>
    <t>스테이지 380</t>
  </si>
  <si>
    <t>스테이지 381</t>
  </si>
  <si>
    <t>스테이지 382</t>
  </si>
  <si>
    <t>스테이지 383</t>
  </si>
  <si>
    <t>스테이지 384</t>
  </si>
  <si>
    <t>스테이지 385</t>
  </si>
  <si>
    <t>스테이지 386</t>
  </si>
  <si>
    <t>스테이지 387</t>
  </si>
  <si>
    <t>스테이지 388</t>
  </si>
  <si>
    <t>스테이지 389</t>
  </si>
  <si>
    <t>스테이지 390</t>
  </si>
  <si>
    <t>스테이지 391</t>
  </si>
  <si>
    <t>스테이지 392</t>
  </si>
  <si>
    <t>스테이지 393</t>
  </si>
  <si>
    <t>스테이지 394</t>
  </si>
  <si>
    <t>스테이지 395</t>
  </si>
  <si>
    <t>스테이지 396</t>
  </si>
  <si>
    <t>스테이지 397</t>
  </si>
  <si>
    <t>스테이지 398</t>
  </si>
  <si>
    <t>스테이지 399</t>
  </si>
  <si>
    <t>스테이지 400</t>
  </si>
  <si>
    <t>스테이지 401</t>
  </si>
  <si>
    <t>스테이지 402</t>
  </si>
  <si>
    <t>스테이지 403</t>
  </si>
  <si>
    <t>스테이지 404</t>
  </si>
  <si>
    <t>스테이지 405</t>
  </si>
  <si>
    <t>스테이지 406</t>
  </si>
  <si>
    <t>스테이지 407</t>
  </si>
  <si>
    <t>스테이지 408</t>
  </si>
  <si>
    <t>스테이지 409</t>
  </si>
  <si>
    <t>스테이지 410</t>
  </si>
  <si>
    <t>스테이지 411</t>
  </si>
  <si>
    <t>스테이지 412</t>
  </si>
  <si>
    <t>스테이지 413</t>
  </si>
  <si>
    <t>스테이지 414</t>
  </si>
  <si>
    <t>스테이지 415</t>
  </si>
  <si>
    <t>스테이지 416</t>
  </si>
  <si>
    <t>스테이지 417</t>
  </si>
  <si>
    <t>스테이지 418</t>
  </si>
  <si>
    <t>스테이지 419</t>
  </si>
  <si>
    <t>스테이지 420</t>
  </si>
  <si>
    <t>프론테라 던전</t>
  </si>
  <si>
    <t>지하수로 던전</t>
  </si>
  <si>
    <t>페이욘 던전</t>
  </si>
  <si>
    <t>깊은 숲 던전</t>
  </si>
  <si>
    <t>소그라트 던전</t>
  </si>
  <si>
    <t>피라미드 던전</t>
  </si>
  <si>
    <t>게펜 던전</t>
  </si>
  <si>
    <t>코코모 던전</t>
  </si>
  <si>
    <t>서쪽 동굴 던전</t>
  </si>
  <si>
    <t>베인스 던전</t>
  </si>
  <si>
    <t>토르 화산 던전</t>
  </si>
  <si>
    <t>[CBT] 경험치 던전</t>
  </si>
  <si>
    <t>[CBT] 장비 던전</t>
  </si>
  <si>
    <t>[CBT] 제니 던전</t>
  </si>
  <si>
    <t>[CBT] 재료 던전</t>
  </si>
  <si>
    <t>[CBT] 메모리얼 던전</t>
  </si>
  <si>
    <t>펫테이밍 던전</t>
  </si>
  <si>
    <t>멀티 미로 대기실</t>
  </si>
  <si>
    <t>프론테라 멀티 미로</t>
  </si>
  <si>
    <t>지하수로 멀티 미로</t>
  </si>
  <si>
    <t>페이욘 멀티 미로</t>
  </si>
  <si>
    <t>깊은 숲 멀티 미로</t>
  </si>
  <si>
    <t>난파선</t>
  </si>
  <si>
    <t>프론테라</t>
  </si>
  <si>
    <t>지하 수로</t>
  </si>
  <si>
    <t>게펜</t>
  </si>
  <si>
    <t>오크 마을</t>
  </si>
  <si>
    <t>[CBT] 비공정 습격</t>
  </si>
  <si>
    <t>[CBT] 무한의 공간</t>
  </si>
  <si>
    <t>지하 수로 1</t>
  </si>
  <si>
    <t>지하 수로 2</t>
  </si>
  <si>
    <t>지하 수로 3</t>
  </si>
  <si>
    <t>지하 수로 4</t>
  </si>
  <si>
    <t>게펜 필드 7</t>
  </si>
  <si>
    <t>게펜 필드 8</t>
  </si>
  <si>
    <t>오크 마을 1</t>
  </si>
  <si>
    <t>오크 마을 2</t>
  </si>
  <si>
    <t>오크 마을 3</t>
  </si>
  <si>
    <t>오크 마을 4</t>
  </si>
  <si>
    <t>오크 마을 5</t>
  </si>
  <si>
    <t>오크 마을 6</t>
  </si>
  <si>
    <t>오크 마을 7</t>
  </si>
  <si>
    <t>오크 마을 8</t>
  </si>
  <si>
    <t>코코모 해변 7</t>
  </si>
  <si>
    <t>코코모 해변 8</t>
  </si>
  <si>
    <t>서쪽 동굴 카루 7</t>
  </si>
  <si>
    <t>서쪽 동굴 카루 8</t>
  </si>
  <si>
    <t>베인스 필드 7</t>
  </si>
  <si>
    <t>베인스 필드 8</t>
  </si>
  <si>
    <t>토르 화산 7</t>
  </si>
  <si>
    <t>토르 화산 8</t>
  </si>
  <si>
    <t>프론테라 미로(싱글)</t>
  </si>
  <si>
    <t>지하수로 미로(싱글)</t>
  </si>
  <si>
    <t>페이욘 미로(싱글)</t>
  </si>
  <si>
    <t>깊은 숲 미로(싱글)</t>
  </si>
  <si>
    <t>소그라트 미로(싱글)</t>
  </si>
  <si>
    <t>피라미드 미로(싱글)</t>
  </si>
  <si>
    <t>게펜 미로(싱글)</t>
  </si>
  <si>
    <t>오크 미로(싱글)</t>
  </si>
  <si>
    <t>코코모 미로(싱글)</t>
  </si>
  <si>
    <t>서쪽 동굴 미로(싱글)</t>
  </si>
  <si>
    <t>베인스 미로(싱글)</t>
  </si>
  <si>
    <t>토르 미로(싱글)</t>
  </si>
  <si>
    <t>프론테라 미로(멀티)</t>
  </si>
  <si>
    <t>지하수로 미로(멀티)</t>
  </si>
  <si>
    <t>페이욘 미로(멀티)</t>
  </si>
  <si>
    <t>깊은 숲 미로(멀티)</t>
  </si>
  <si>
    <t>소그라트 미로(멀티)</t>
  </si>
  <si>
    <t>피라미드 미로(멀티)</t>
  </si>
  <si>
    <t>게펜 미로(멀티)</t>
  </si>
  <si>
    <t>오크 미로(멀티)</t>
  </si>
  <si>
    <t>코코모 미로(멀티)</t>
  </si>
  <si>
    <t>서쪽 동굴 미로(멀티)</t>
  </si>
  <si>
    <t>베인스 미로(멀티)</t>
  </si>
  <si>
    <t>토르 미로(멀티)</t>
  </si>
  <si>
    <t>조금 더 가깝게</t>
  </si>
  <si>
    <t>조금 더 멀리</t>
  </si>
  <si>
    <t>왕실 수호대</t>
  </si>
  <si>
    <t>차가운 매력</t>
  </si>
  <si>
    <t>따뜻한 손길</t>
  </si>
  <si>
    <t>재빠른 발놀림</t>
  </si>
  <si>
    <t>강인한 방패</t>
  </si>
  <si>
    <t>물리 강화</t>
  </si>
  <si>
    <t>마법 연구</t>
  </si>
  <si>
    <t>혼합 전략</t>
  </si>
  <si>
    <t>작은 고양이의 모험</t>
  </si>
  <si>
    <t>노력은 배신하지 않는다</t>
  </si>
  <si>
    <t>누구에게나 처음은 있다</t>
  </si>
  <si>
    <t>친구의 이름으로</t>
  </si>
  <si>
    <t>잘못된 심부름</t>
  </si>
  <si>
    <t>카프라 서비스1</t>
  </si>
  <si>
    <t>카프라 서비스2</t>
  </si>
  <si>
    <t>위기의 찰스턴</t>
  </si>
  <si>
    <t>뉴오즈 모험단1</t>
  </si>
  <si>
    <t>뉴오즈 모험단2</t>
  </si>
  <si>
    <t>소드맨(남)</t>
  </si>
  <si>
    <t>소드맨(여)</t>
  </si>
  <si>
    <t>매지션(남)</t>
  </si>
  <si>
    <t>매지션(여)</t>
  </si>
  <si>
    <t>씨프(남)</t>
  </si>
  <si>
    <t>씨프(여)</t>
  </si>
  <si>
    <t>아처(남)</t>
  </si>
  <si>
    <t>아처(여)</t>
  </si>
  <si>
    <t>나이트(남)</t>
  </si>
  <si>
    <t>나이트(여)</t>
  </si>
  <si>
    <t>크루세이더(남)</t>
  </si>
  <si>
    <t>크루세이더(여)</t>
  </si>
  <si>
    <t>위저드(남)</t>
  </si>
  <si>
    <t>위저드(여)</t>
  </si>
  <si>
    <t>세이지(남)</t>
  </si>
  <si>
    <t>세이지(여)</t>
  </si>
  <si>
    <t>어쌔신(남)</t>
  </si>
  <si>
    <t>어쌔신(여)</t>
  </si>
  <si>
    <t>로그(남)</t>
  </si>
  <si>
    <t>로그(여)</t>
  </si>
  <si>
    <t>헌터(남)</t>
  </si>
  <si>
    <t>헌터(여)</t>
  </si>
  <si>
    <t>댄서(남)</t>
  </si>
  <si>
    <t>댄서(여)</t>
  </si>
  <si>
    <t>로드나이트(남)</t>
  </si>
  <si>
    <t>로드나이트(여)</t>
  </si>
  <si>
    <t>팔라딘(남)</t>
  </si>
  <si>
    <t>팔라딘(여)</t>
  </si>
  <si>
    <t>하이위저드(남)</t>
  </si>
  <si>
    <t>하이위저드(여)</t>
  </si>
  <si>
    <t>프로페서(남)</t>
  </si>
  <si>
    <t>프로페서(여)</t>
  </si>
  <si>
    <t>어쌔신크로스(남)</t>
  </si>
  <si>
    <t>어쌔신크로스(여)</t>
  </si>
  <si>
    <t>스토커(남)</t>
  </si>
  <si>
    <t>스토커(여)</t>
  </si>
  <si>
    <t>스나이퍼(남)</t>
  </si>
  <si>
    <t>스나이퍼(여)</t>
  </si>
  <si>
    <t>클로운(남)</t>
  </si>
  <si>
    <t>클로운(여)</t>
  </si>
  <si>
    <t>룬나이트(남)</t>
  </si>
  <si>
    <t>룬나이트(여)</t>
  </si>
  <si>
    <t>로얄가드(남)</t>
  </si>
  <si>
    <t>로얄가드(여)</t>
  </si>
  <si>
    <t>워록(남)</t>
  </si>
  <si>
    <t>워록(여)</t>
  </si>
  <si>
    <t>소서러(남)</t>
  </si>
  <si>
    <t>소서러(여)</t>
  </si>
  <si>
    <t>길로틴크로스(남)</t>
  </si>
  <si>
    <t>킬로틴크로스(여)</t>
  </si>
  <si>
    <t>쉐도우체이서(남)</t>
  </si>
  <si>
    <t>쉐도우체이서(여)</t>
  </si>
  <si>
    <t>레인져(남)</t>
  </si>
  <si>
    <t>레인져(여)</t>
  </si>
  <si>
    <t>원더러(남)</t>
  </si>
  <si>
    <t>원더러(여)</t>
  </si>
  <si>
    <t>엔타마</t>
  </si>
  <si>
    <t>세레</t>
  </si>
  <si>
    <t>진도</t>
  </si>
  <si>
    <t>스텔로</t>
  </si>
  <si>
    <t>냥쿤</t>
  </si>
  <si>
    <t>마요마요</t>
  </si>
  <si>
    <t>아제냐</t>
  </si>
  <si>
    <t>론카</t>
  </si>
  <si>
    <t>글로리아</t>
  </si>
  <si>
    <t>프로블럼</t>
  </si>
  <si>
    <t>미스티</t>
  </si>
  <si>
    <t>이세나</t>
  </si>
  <si>
    <t>김렛</t>
  </si>
  <si>
    <t>존다</t>
  </si>
  <si>
    <t>홀그렌</t>
  </si>
  <si>
    <t>파라</t>
  </si>
  <si>
    <t>미드</t>
  </si>
  <si>
    <t>룬</t>
  </si>
  <si>
    <t>벤카이스틴</t>
  </si>
  <si>
    <t>마쿠</t>
  </si>
  <si>
    <t>다이거츠</t>
  </si>
  <si>
    <t>엘리</t>
  </si>
  <si>
    <t>파노</t>
  </si>
  <si>
    <t>네마</t>
  </si>
  <si>
    <t>고로</t>
  </si>
  <si>
    <t>루이제</t>
  </si>
  <si>
    <t>본바스</t>
  </si>
  <si>
    <t>시키나</t>
  </si>
  <si>
    <t>이레이소</t>
  </si>
  <si>
    <t>스노토</t>
  </si>
  <si>
    <t>산타클로스</t>
  </si>
  <si>
    <t>펠록</t>
  </si>
  <si>
    <t>시키</t>
  </si>
  <si>
    <t>더블류</t>
  </si>
  <si>
    <t>글라리스</t>
  </si>
  <si>
    <t>비닛</t>
  </si>
  <si>
    <t>소린</t>
  </si>
  <si>
    <t>테일링</t>
  </si>
  <si>
    <t>디포르테</t>
  </si>
  <si>
    <t>프룻</t>
  </si>
  <si>
    <t>찰스턴 2호</t>
  </si>
  <si>
    <t>찰스턴 1호</t>
  </si>
  <si>
    <t>라임 이노베르</t>
  </si>
  <si>
    <t>알퀴엔</t>
  </si>
  <si>
    <t>베리티</t>
  </si>
  <si>
    <t>샬로쉬</t>
  </si>
  <si>
    <t>루나인</t>
  </si>
  <si>
    <t>로엘</t>
  </si>
  <si>
    <t>아랑</t>
  </si>
  <si>
    <t>라기</t>
  </si>
  <si>
    <t>밍민</t>
  </si>
  <si>
    <t>겔카</t>
  </si>
  <si>
    <t>로테르트</t>
  </si>
  <si>
    <t>아이구</t>
  </si>
  <si>
    <t>뉴오즈</t>
  </si>
  <si>
    <t>냥다래 x 400</t>
  </si>
  <si>
    <t>냥다래 x 2000</t>
  </si>
  <si>
    <t>냥다래 x 8000</t>
  </si>
  <si>
    <t>냥다래 x 14000</t>
  </si>
  <si>
    <t>냥다래 x 50000</t>
  </si>
  <si>
    <t>제니 5000</t>
  </si>
  <si>
    <t>제니 20000</t>
  </si>
  <si>
    <t>제니 100000</t>
  </si>
  <si>
    <t>제니 200000</t>
  </si>
  <si>
    <t>제니 500000</t>
  </si>
  <si>
    <t>길드 상품1</t>
  </si>
  <si>
    <t>길드 상품2</t>
  </si>
  <si>
    <t>길드 상품3</t>
  </si>
  <si>
    <t>월정액(28일)(매달1회)</t>
  </si>
  <si>
    <t>직업 정액(1회)</t>
  </si>
  <si>
    <t>필드 정액(1회)</t>
  </si>
  <si>
    <t>기간제 상품(1일)</t>
  </si>
  <si>
    <t>복귀 유저 상품</t>
  </si>
  <si>
    <t>신규 유저 환영 상품(1회)</t>
  </si>
  <si>
    <t>하루 1회 무료 아이템</t>
  </si>
  <si>
    <t>젤로피 폭발!</t>
  </si>
  <si>
    <t>자가 회복</t>
  </si>
  <si>
    <t>DEF 강화</t>
  </si>
  <si>
    <t>근접 보호막</t>
  </si>
  <si>
    <t>박치기!</t>
  </si>
  <si>
    <t>회피 강화</t>
  </si>
  <si>
    <t>아침 햇살</t>
  </si>
  <si>
    <t>저항력 지원</t>
  </si>
  <si>
    <t>재생력 지원</t>
  </si>
  <si>
    <t>MATK 지원</t>
  </si>
  <si>
    <t>회복 지원</t>
  </si>
  <si>
    <t>전력 지원</t>
  </si>
  <si>
    <t>무기 부식</t>
  </si>
  <si>
    <t>위험 감지</t>
  </si>
  <si>
    <t>속도 강화</t>
  </si>
  <si>
    <t>생존력 강화</t>
  </si>
  <si>
    <t>생명력 흡수!</t>
  </si>
  <si>
    <t>커스 러쉬!</t>
  </si>
  <si>
    <t>금빛 폭발!</t>
  </si>
  <si>
    <t>리플렉트 쉴드</t>
  </si>
  <si>
    <t>절망</t>
  </si>
  <si>
    <t>응원</t>
  </si>
  <si>
    <t>기절탄!</t>
  </si>
  <si>
    <t>딱밤!</t>
  </si>
  <si>
    <t>수면 가루!</t>
  </si>
  <si>
    <t>마법 보호막</t>
  </si>
  <si>
    <t>피어싱 어택!</t>
  </si>
  <si>
    <t>자연의 보호</t>
  </si>
  <si>
    <t>피어스 러쉬!</t>
  </si>
  <si>
    <t>신속</t>
  </si>
  <si>
    <t>깨물기!</t>
  </si>
  <si>
    <t>스키드 러쉬!</t>
  </si>
  <si>
    <t>뿌리박기!</t>
  </si>
  <si>
    <t>얼음 강타!</t>
  </si>
  <si>
    <t>벽긁기!</t>
  </si>
  <si>
    <t>방어 태세</t>
  </si>
  <si>
    <t>MDEF 지원</t>
  </si>
  <si>
    <t>아드레날린 러쉬!</t>
  </si>
  <si>
    <t>민첩 강화</t>
  </si>
  <si>
    <t>사막의 날개</t>
  </si>
  <si>
    <t>매직 러쉬!</t>
  </si>
  <si>
    <t>모래 폭풍!</t>
  </si>
  <si>
    <t>물어뜯기!</t>
  </si>
  <si>
    <t>소닉 블로우!</t>
  </si>
  <si>
    <t>연속 쪼기!</t>
  </si>
  <si>
    <t>몸단장</t>
  </si>
  <si>
    <t>화염 찌르기!</t>
  </si>
  <si>
    <t>독 뿌리기!</t>
  </si>
  <si>
    <t>소닉 러쉬!</t>
  </si>
  <si>
    <t>언데드 러쉬!</t>
  </si>
  <si>
    <t>저주탄!</t>
  </si>
  <si>
    <t>맹독 화살!</t>
  </si>
  <si>
    <t>마력탄!</t>
  </si>
  <si>
    <t>칼바람!</t>
  </si>
  <si>
    <t>마력 포자!</t>
  </si>
  <si>
    <t>맹독 폭발!</t>
  </si>
  <si>
    <t>맹독탄!</t>
  </si>
  <si>
    <t>워터볼!</t>
  </si>
  <si>
    <t>공격력 지원</t>
  </si>
  <si>
    <t>폭렬펀치!</t>
  </si>
  <si>
    <t>대지의 보호</t>
  </si>
  <si>
    <t>맹독 가루!</t>
  </si>
  <si>
    <t>하멜른의 피리!</t>
  </si>
  <si>
    <t>휘둘러치기!</t>
  </si>
  <si>
    <t>파워 쉴드</t>
  </si>
  <si>
    <t>해머 브레이크!</t>
  </si>
  <si>
    <t>연속 베기!</t>
  </si>
  <si>
    <t>집중력 강화</t>
  </si>
  <si>
    <t>상처 찢기!</t>
  </si>
  <si>
    <t>차지 애로우!</t>
  </si>
  <si>
    <t>애로우 샤워!</t>
  </si>
  <si>
    <t>포탄 발포!</t>
  </si>
  <si>
    <t>자폭!</t>
  </si>
  <si>
    <t>광풍 찌르기!</t>
  </si>
  <si>
    <t>맥시마이즈 파워!</t>
  </si>
  <si>
    <t>믹시마이즈 파워!</t>
  </si>
  <si>
    <t>찝기!</t>
  </si>
  <si>
    <t>조개 갑옷</t>
  </si>
  <si>
    <t>도발</t>
  </si>
  <si>
    <t>꿀바나나</t>
  </si>
  <si>
    <t>포션 피쳐</t>
  </si>
  <si>
    <t>머드볼!</t>
  </si>
  <si>
    <t>조개 찍기!</t>
  </si>
  <si>
    <t>해수 주스</t>
  </si>
  <si>
    <t>뺨치기!</t>
  </si>
  <si>
    <t>흙장난!</t>
  </si>
  <si>
    <t>폭렬킥!</t>
  </si>
  <si>
    <t>모래 뿌리기!</t>
  </si>
  <si>
    <t>화염탄!</t>
  </si>
  <si>
    <t>오렌지 주스</t>
  </si>
  <si>
    <t>저주 포자!</t>
  </si>
  <si>
    <t>오아시스</t>
  </si>
  <si>
    <t>오사시스</t>
  </si>
  <si>
    <t>집중력 지원</t>
  </si>
  <si>
    <t>화염 폭발!</t>
  </si>
  <si>
    <t>용암 방벽</t>
  </si>
  <si>
    <t>그루밍</t>
  </si>
  <si>
    <t>울부짖기</t>
  </si>
  <si>
    <t>잿빛 안개</t>
  </si>
  <si>
    <t>빙의</t>
  </si>
  <si>
    <t>굉음!</t>
  </si>
  <si>
    <t>귀신 베기!</t>
  </si>
  <si>
    <t>영혼 방출!</t>
  </si>
  <si>
    <t>별의 축복</t>
  </si>
  <si>
    <t>활력 지원</t>
  </si>
  <si>
    <t>액스 브레이크!</t>
  </si>
  <si>
    <t>충격 흡수</t>
  </si>
  <si>
    <t>갑옷 해체</t>
  </si>
  <si>
    <t>지휘의 외침</t>
  </si>
  <si>
    <t>에임드 볼트!</t>
  </si>
  <si>
    <t>샤프 슈팅!</t>
  </si>
  <si>
    <t>대지 가르기!</t>
  </si>
  <si>
    <t>공격 약화</t>
  </si>
  <si>
    <t>속도 저하</t>
  </si>
  <si>
    <t>저주 베기!</t>
  </si>
  <si>
    <t>저주 꽂기!</t>
  </si>
  <si>
    <t>4연격!</t>
  </si>
  <si>
    <t>사형 선고</t>
  </si>
  <si>
    <t>빙결탄!</t>
  </si>
  <si>
    <t>스톰 가스트!</t>
  </si>
  <si>
    <t>버서크</t>
  </si>
  <si>
    <t>배치기!</t>
  </si>
  <si>
    <t>인듀어</t>
  </si>
  <si>
    <t>매그넘 브레이크!</t>
  </si>
  <si>
    <t>이그니션 브레이크!</t>
  </si>
  <si>
    <t>출혈탄!</t>
  </si>
  <si>
    <t>헤븐즈 드라이브!</t>
  </si>
  <si>
    <t>죽음의 숨결!</t>
  </si>
  <si>
    <t>다크 선더!</t>
  </si>
  <si>
    <t>기합권!</t>
  </si>
  <si>
    <t>쉴드 브레이크!</t>
  </si>
  <si>
    <t>붕붕 냥냥</t>
  </si>
  <si>
    <t>냥냥 붕붕</t>
  </si>
  <si>
    <t>콤보 공격!</t>
  </si>
  <si>
    <t>헤드 크러쉬!</t>
  </si>
  <si>
    <t>폭기</t>
  </si>
  <si>
    <t>파이어 러쉬!</t>
  </si>
  <si>
    <t>분노</t>
  </si>
  <si>
    <t>파이어 브레스!</t>
  </si>
  <si>
    <t>파이어 피어스!</t>
  </si>
  <si>
    <t>메테오 스톰!</t>
  </si>
  <si>
    <t>자연재해!</t>
  </si>
  <si>
    <t>포링 패시브 스킬1</t>
  </si>
  <si>
    <t>포링 패시브 스킬2</t>
  </si>
  <si>
    <t>파브르 패시브 스킬1</t>
  </si>
  <si>
    <t>파브르 패시브 스킬2</t>
  </si>
  <si>
    <t>루나틱 패시브 스킬1</t>
  </si>
  <si>
    <t>루나틱 패시브 스킬2</t>
  </si>
  <si>
    <t>로다 프로그 패시브 스킬1</t>
  </si>
  <si>
    <t>로다 프로그 패시브 스킬2</t>
  </si>
  <si>
    <t>로커 패시브 스킬1</t>
  </si>
  <si>
    <t>로커 패시브 스킬2</t>
  </si>
  <si>
    <t>보컬 패시브 스킬1</t>
  </si>
  <si>
    <t>보컬 패시브 스킬2</t>
  </si>
  <si>
    <t>이클립스 패시브 스킬1</t>
  </si>
  <si>
    <t>이클립스 패시브 스킬2</t>
  </si>
  <si>
    <t>도둑벌레 패시브 스킬1</t>
  </si>
  <si>
    <t>도둑벌레 패시브 스킬2</t>
  </si>
  <si>
    <t>퍼밀리어 패시브 스킬1</t>
  </si>
  <si>
    <t>퍼밀리어 패시브 스킬2</t>
  </si>
  <si>
    <t>암컷 도둑벌레 패시브 스킬1</t>
  </si>
  <si>
    <t>암컷 도둑벌레 패시브 스킬2</t>
  </si>
  <si>
    <t>수컷 도둑벌레 패시브 스킬1</t>
  </si>
  <si>
    <t>수컷 도둑벌레 패시브 스킬2</t>
  </si>
  <si>
    <t>황금 도둑벌레 패시브 스킬1</t>
  </si>
  <si>
    <t>황금 도둑벌레 패시브 스킬2</t>
  </si>
  <si>
    <t>세비지 베베 패시브 스킬1</t>
  </si>
  <si>
    <t>세비지 베베 패시브 스킬2</t>
  </si>
  <si>
    <t>코코 패시브 스킬1</t>
  </si>
  <si>
    <t>코코 패시브 스킬2</t>
  </si>
  <si>
    <t>크리미 패시브 스킬1</t>
  </si>
  <si>
    <t>크리미 패시브 스킬2</t>
  </si>
  <si>
    <t>호른 패시브 스킬1</t>
  </si>
  <si>
    <t>호른 패시브 스킬2</t>
  </si>
  <si>
    <t>호넷 패시브 스킬1</t>
  </si>
  <si>
    <t>호넷 패시브 스킬2</t>
  </si>
  <si>
    <t>타로우 패시브 스킬1</t>
  </si>
  <si>
    <t>타로우 패시브 스킬2</t>
  </si>
  <si>
    <t>윌로우 패시브 스킬1</t>
  </si>
  <si>
    <t>윌로우 패시브 스킬2</t>
  </si>
  <si>
    <t>스포아 패시브 스킬1</t>
  </si>
  <si>
    <t>스포아 패시브 스킬2</t>
  </si>
  <si>
    <t>빅풋 패시브 스킬1</t>
  </si>
  <si>
    <t>빅풋 패시브 스킬2</t>
  </si>
  <si>
    <t>픽키 패시브 스킬1</t>
  </si>
  <si>
    <t>픽키 패시브 스킬2</t>
  </si>
  <si>
    <t>콘도르 패시브 스킬1</t>
  </si>
  <si>
    <t>콘도르 패시브 스킬2</t>
  </si>
  <si>
    <t>촌촌 패시브 스킬1</t>
  </si>
  <si>
    <t>촌촌 패시브 스킬2</t>
  </si>
  <si>
    <t>드래곤 플라이 패시브 스킬1</t>
  </si>
  <si>
    <t>드래곤 플라이 패시브 스킬2</t>
  </si>
  <si>
    <t>울프 패시브 스킬1</t>
  </si>
  <si>
    <t>울프 패시브 스킬2</t>
  </si>
  <si>
    <t>페코페코 패시브 스킬1</t>
  </si>
  <si>
    <t>페코페코 패시브 스킬2</t>
  </si>
  <si>
    <t>스콜피온 패시브 스킬1</t>
  </si>
  <si>
    <t>스콜피온 패시브 스킬2</t>
  </si>
  <si>
    <t>떠돌이 늑대 패시브 스킬1</t>
  </si>
  <si>
    <t>떠돌이 늑대 패시브 스킬2</t>
  </si>
  <si>
    <t>스켈레톤 패시브 스킬1</t>
  </si>
  <si>
    <t>스켈레톤 패시브 스킬2</t>
  </si>
  <si>
    <t>솔저 스켈레톤 패시브 스킬1</t>
  </si>
  <si>
    <t>솔저 스켈레톤 패시브 스킬2</t>
  </si>
  <si>
    <t>아처 스켈레톤 패시브 스킬1</t>
  </si>
  <si>
    <t>아처 스켈레톤 패시브 스킬2</t>
  </si>
  <si>
    <t>미이라 패시브 스킬1</t>
  </si>
  <si>
    <t>미이라 패시브 스킬2</t>
  </si>
  <si>
    <t>스틸 촌촌 패시브 스킬1</t>
  </si>
  <si>
    <t>스틸 촌촌 패시브 스킬2</t>
  </si>
  <si>
    <t>플랑크톤 패시브 스킬1</t>
  </si>
  <si>
    <t>플랑크톤 패시브 스킬2</t>
  </si>
  <si>
    <t>포포링 패시브 스킬1</t>
  </si>
  <si>
    <t>포포링 패시브 스킬2</t>
  </si>
  <si>
    <t>토드 패시브 스킬1</t>
  </si>
  <si>
    <t>토드 패시브 스킬2</t>
  </si>
  <si>
    <t>타라 프로그 패시브 스킬1</t>
  </si>
  <si>
    <t>타라 프로그 패시브 스킬2</t>
  </si>
  <si>
    <t>엘더 윌로우 패시브 스킬1</t>
  </si>
  <si>
    <t>엘더 윌로우 패시브 스킬2</t>
  </si>
  <si>
    <t>포이즌 스포아 패시브 스킬1</t>
  </si>
  <si>
    <t>포이즌 스포아 패시브 스킬2</t>
  </si>
  <si>
    <t>크램프 패시브 스킬1</t>
  </si>
  <si>
    <t>크램프 패시브 스킬2</t>
  </si>
  <si>
    <t>고블린(모닝스타) 패시브 스킬1</t>
  </si>
  <si>
    <t>고블린(모닝스타) 패시브 스킬2</t>
  </si>
  <si>
    <t>고블린(해머) 패시브 스킬1</t>
  </si>
  <si>
    <t>고블린(해머) 패시브 스킬2</t>
  </si>
  <si>
    <t>고블린(플레일) 패시브 스킬1</t>
  </si>
  <si>
    <t>고블린(플레일) 패시브 스킬2</t>
  </si>
  <si>
    <t>고블린(단검) 패시브 스킬1</t>
  </si>
  <si>
    <t>고블린(단검) 패시브 스킬2</t>
  </si>
  <si>
    <t>고블린(도끼) 패시브 스킬1</t>
  </si>
  <si>
    <t>고블린(도끼) 패시브 스킬2</t>
  </si>
  <si>
    <t>고블린 아처 패시브 스킬1</t>
  </si>
  <si>
    <t>고블린 아처 패시브 스킬2</t>
  </si>
  <si>
    <t>고블린 스팀라이더 패시브 스킬1</t>
  </si>
  <si>
    <t>고블린 스팀라이더 패시브 스킬2</t>
  </si>
  <si>
    <t>팬저 고블린 패시브 스킬1</t>
  </si>
  <si>
    <t>팬저 고블린 패시브 스킬2</t>
  </si>
  <si>
    <t>고블린 리더 패시브 스킬1</t>
  </si>
  <si>
    <t>고블린 리더 패시브 스킬2</t>
  </si>
  <si>
    <t>게 패시브 스킬1</t>
  </si>
  <si>
    <t>게 패시브 스킬2</t>
  </si>
  <si>
    <t>요요 패시브 스킬1</t>
  </si>
  <si>
    <t>요요 패시브 스킬2</t>
  </si>
  <si>
    <t>쵸코 패시브 스킬1</t>
  </si>
  <si>
    <t>쵸코 패시브 스킬2</t>
  </si>
  <si>
    <t>마스터링 패시브 스킬1</t>
  </si>
  <si>
    <t>마스터링 패시브 스킬2</t>
  </si>
  <si>
    <t>갈라파고 패시브 스킬1</t>
  </si>
  <si>
    <t>갈라파고 패시브 스킬2</t>
  </si>
  <si>
    <t>해달 패시브 스킬1</t>
  </si>
  <si>
    <t>해달 패시브 스킬2</t>
  </si>
  <si>
    <t>퍼씰 패시브 스킬1</t>
  </si>
  <si>
    <t>퍼씰 패시브 스킬2</t>
  </si>
  <si>
    <t>로터 자이로 패시브 스킬1</t>
  </si>
  <si>
    <t>로터 자이로 패시브 스킬2</t>
  </si>
  <si>
    <t>폭력배 패시브 스킬1</t>
  </si>
  <si>
    <t>폭력배 패시브 스킬2</t>
  </si>
  <si>
    <t>드롭프스 패시브 스킬1</t>
  </si>
  <si>
    <t>드롭프스 패시브 스킬2</t>
  </si>
  <si>
    <t>에스터 패시브 스킬1</t>
  </si>
  <si>
    <t>에스터 패시브 스킬2</t>
  </si>
  <si>
    <t>드레인리어 패시브 스킬1</t>
  </si>
  <si>
    <t>드레인리어 패시브 스킬2</t>
  </si>
  <si>
    <t>데저트 울프 새끼 패시브 스킬1</t>
  </si>
  <si>
    <t>데저트 울프 새끼 패시브 스킬2</t>
  </si>
  <si>
    <t>마그마링 패시브 스킬1</t>
  </si>
  <si>
    <t>마그마링 패시브 스킬2</t>
  </si>
  <si>
    <t>플로라 패시브 스킬1</t>
  </si>
  <si>
    <t>플로라 패시브 스킬2</t>
  </si>
  <si>
    <t>와일드 로즈 패시브 스킬1</t>
  </si>
  <si>
    <t>와일드 로즈 패시브 스킬2</t>
  </si>
  <si>
    <t>데저트 울프 패시브 스킬1</t>
  </si>
  <si>
    <t>데저트 울프 패시브 스킬2</t>
  </si>
  <si>
    <t>위스퍼 패시브 스킬1</t>
  </si>
  <si>
    <t>위스퍼 패시브 스킬2</t>
  </si>
  <si>
    <t>크라벤 패시브 스킬1</t>
  </si>
  <si>
    <t>크라벤 패시브 스킬2</t>
  </si>
  <si>
    <t>탐루안 패시브 스킬1</t>
  </si>
  <si>
    <t>탐루안 패시브 스킬2</t>
  </si>
  <si>
    <t>타니 아가씨 패시브 스킬1</t>
  </si>
  <si>
    <t>타니 아가씨 패시브 스킬2</t>
  </si>
  <si>
    <t>오크 베이비 패시브 스킬1</t>
  </si>
  <si>
    <t>오크 베이비 패시브 스킬2</t>
  </si>
  <si>
    <t>오크 워리어 패시브 스킬1</t>
  </si>
  <si>
    <t>오크 워리어 패시브 스킬2</t>
  </si>
  <si>
    <t>오크 레이디 패시브 스킬1</t>
  </si>
  <si>
    <t>오크 레이디 패시브 스킬2</t>
  </si>
  <si>
    <t>오크 아처 패시브 스킬1</t>
  </si>
  <si>
    <t>오크 아처 패시브 스킬2</t>
  </si>
  <si>
    <t>오크 히어로 패시브 스킬1</t>
  </si>
  <si>
    <t>오크 히어로 패시브 스킬2</t>
  </si>
  <si>
    <t>고스트링 패시브 스킬1</t>
  </si>
  <si>
    <t>고스트링 패시브 스킬2</t>
  </si>
  <si>
    <t>세일러 스컬 패시브 스킬1</t>
  </si>
  <si>
    <t>세일러 스컬 패시브 스킬2</t>
  </si>
  <si>
    <t>파이어럿 스켈 패시브 스킬1</t>
  </si>
  <si>
    <t>파이어럿 스켈 패시브 스킬2</t>
  </si>
  <si>
    <t>드레이크 패시브 스킬1</t>
  </si>
  <si>
    <t>드레이크 패시브 스킬2</t>
  </si>
  <si>
    <t>마린 패시브 스킬1</t>
  </si>
  <si>
    <t>마린 패시브 스킬2</t>
  </si>
  <si>
    <t>사스콰치 패시브 스킬1</t>
  </si>
  <si>
    <t>사스콰치 패시브 스킬2</t>
  </si>
  <si>
    <t>하티 베베 패시브 스킬1</t>
  </si>
  <si>
    <t>하티 베베 패시브 스킬2</t>
  </si>
  <si>
    <t>하티 패시브 스킬1</t>
  </si>
  <si>
    <t>하티 패시브 스킬2</t>
  </si>
  <si>
    <t>세비지 패시브 스킬1</t>
  </si>
  <si>
    <t>세비지 패시브 스킬2</t>
  </si>
  <si>
    <t>프리오니 패시브 스킬1</t>
  </si>
  <si>
    <t>프리오니 패시브 스킬2</t>
  </si>
  <si>
    <t>에드가 패시브 스킬1</t>
  </si>
  <si>
    <t>에드가 패시브 스킬2</t>
  </si>
  <si>
    <t>오시리스 패시브 스킬1</t>
  </si>
  <si>
    <t>오시리스 패시브 스킬2</t>
  </si>
  <si>
    <t>오크 로드 패시브 스킬1</t>
  </si>
  <si>
    <t>오크 로드 패시브 스킬2</t>
  </si>
  <si>
    <t>와일드 라이더 패시브 스킬1</t>
  </si>
  <si>
    <t>와일드 라이더 패시브 스킬2</t>
  </si>
  <si>
    <t>타오군 카 패시브 스킬1</t>
  </si>
  <si>
    <t>타오군 카 패시브 스킬2</t>
  </si>
  <si>
    <t>아트로스 패시브 스킬1</t>
  </si>
  <si>
    <t>아트로스 패시브 스킬2</t>
  </si>
  <si>
    <t>임프 패시브 스킬1</t>
  </si>
  <si>
    <t>임프 패시브 스킬2</t>
  </si>
  <si>
    <t>카사 패시브 스킬1</t>
  </si>
  <si>
    <t>카사 패시브 스킬2</t>
  </si>
  <si>
    <t>살라만다 패시브 스킬1</t>
  </si>
  <si>
    <t>살라만다 패시브 스킬2</t>
  </si>
  <si>
    <t>이프리트 패시브 스킬1</t>
  </si>
  <si>
    <t>이프리트 패시브 스킬2</t>
  </si>
  <si>
    <t>프론테라 듀얼 조각1</t>
  </si>
  <si>
    <t>프론테라 듀얼 조각2</t>
  </si>
  <si>
    <t>프론테라 듀얼 조각3</t>
  </si>
  <si>
    <t>프론테라 듀얼 조각4</t>
  </si>
  <si>
    <t>프론테라 듀얼 조각5</t>
  </si>
  <si>
    <t>프론테라 듀얼 조각6</t>
  </si>
  <si>
    <t>프론테라 듀얼 조각7</t>
  </si>
  <si>
    <t>프론테라 듀얼 조각8</t>
  </si>
  <si>
    <t>지하수로 듀얼 조각1</t>
  </si>
  <si>
    <t>지하수로 듀얼 조각2</t>
  </si>
  <si>
    <t>지하수로 듀얼 조각3</t>
  </si>
  <si>
    <t>지하수로 듀얼 조각4</t>
  </si>
  <si>
    <t>지하수로 듀얼 조각5</t>
  </si>
  <si>
    <t>지하수로 듀얼 조각6</t>
  </si>
  <si>
    <t>지하수로 듀얼 조각7</t>
  </si>
  <si>
    <t>지하수로 듀얼 조각8</t>
  </si>
  <si>
    <t>페이욘 듀얼 조각1</t>
  </si>
  <si>
    <t>페이욘 듀얼 조각2</t>
  </si>
  <si>
    <t>페이욘 듀얼 조각3</t>
  </si>
  <si>
    <t>페이욘 듀얼 조각4</t>
  </si>
  <si>
    <t>페이욘 듀얼 조각5</t>
  </si>
  <si>
    <t>페이욘 듀얼 조각6</t>
  </si>
  <si>
    <t>페이욘 듀얼 조각7</t>
  </si>
  <si>
    <t>페이욘 듀얼 조각8</t>
  </si>
  <si>
    <t>깊은 숲 듀얼 조각1</t>
  </si>
  <si>
    <t>깊은 숲 듀얼 조각2</t>
  </si>
  <si>
    <t>깊은 숲 듀얼 조각3</t>
  </si>
  <si>
    <t>깊은 숲 듀얼 조각4</t>
  </si>
  <si>
    <t>깊은 숲 듀얼 조각5</t>
  </si>
  <si>
    <t>깊은 숲 듀얼 조각6</t>
  </si>
  <si>
    <t>깊은 숲 듀얼 조각7</t>
  </si>
  <si>
    <t>깊은 숲 듀얼 조각8</t>
  </si>
  <si>
    <t>소그라트 듀얼 조각1</t>
  </si>
  <si>
    <t>소그라트 듀얼 조각2</t>
  </si>
  <si>
    <t>소그라트 듀얼 조각3</t>
  </si>
  <si>
    <t>소그라트 듀얼 조각4</t>
  </si>
  <si>
    <t>소그라트 듀얼 조각5</t>
  </si>
  <si>
    <t>소그라트 듀얼 조각6</t>
  </si>
  <si>
    <t>소그라트 듀얼 조각7</t>
  </si>
  <si>
    <t>소그라트 듀얼 조각8</t>
  </si>
  <si>
    <t>피라미드 듀얼 조각1</t>
  </si>
  <si>
    <t>피라미드 듀얼 조각2</t>
  </si>
  <si>
    <t>피라미드 듀얼 조각3</t>
  </si>
  <si>
    <t>피라미드 듀얼 조각4</t>
  </si>
  <si>
    <t>피라미드 듀얼 조각5</t>
  </si>
  <si>
    <t>피라미드 듀얼 조각6</t>
  </si>
  <si>
    <t>피라미드 듀얼 조각7</t>
  </si>
  <si>
    <t>피라미드 듀얼 조각8</t>
  </si>
  <si>
    <t>게펜 듀얼 조각1</t>
  </si>
  <si>
    <t>게펜 듀얼 조각2</t>
  </si>
  <si>
    <t>게펜 듀얼 조각3</t>
  </si>
  <si>
    <t>게펜 듀얼 조각4</t>
  </si>
  <si>
    <t>게펜 듀얼 조각5</t>
  </si>
  <si>
    <t>게펜 듀얼 조각6</t>
  </si>
  <si>
    <t>게펜 듀얼 조각7</t>
  </si>
  <si>
    <t>게펜 듀얼 조각8</t>
  </si>
  <si>
    <t>오크 듀얼 조각1</t>
  </si>
  <si>
    <t>오크 듀얼 조각2</t>
  </si>
  <si>
    <t>오크 듀얼 조각3</t>
  </si>
  <si>
    <t>오크 듀얼 조각4</t>
  </si>
  <si>
    <t>오크 듀얼 조각5</t>
  </si>
  <si>
    <t>오크 듀얼 조각6</t>
  </si>
  <si>
    <t>오크 듀얼 조각7</t>
  </si>
  <si>
    <t>오크 듀얼 조각8</t>
  </si>
  <si>
    <t>코코모 듀얼 조각1</t>
  </si>
  <si>
    <t>코코모 듀얼 조각2</t>
  </si>
  <si>
    <t>코코모 듀얼 조각3</t>
  </si>
  <si>
    <t>코코모 듀얼 조각4</t>
  </si>
  <si>
    <t>코코모 듀얼 조각5</t>
  </si>
  <si>
    <t>코코모 듀얼 조각6</t>
  </si>
  <si>
    <t>코코모 듀얼 조각7</t>
  </si>
  <si>
    <t>코코모 듀얼 조각8</t>
  </si>
  <si>
    <t>서쪽 동굴 듀얼 조각1</t>
  </si>
  <si>
    <t>서쪽 동굴 듀얼 조각2</t>
  </si>
  <si>
    <t>서쪽 동굴 듀얼 조각3</t>
  </si>
  <si>
    <t>서쪽 동굴 듀얼 조각4</t>
  </si>
  <si>
    <t>서쪽 동굴 듀얼 조각5</t>
  </si>
  <si>
    <t>서쪽 동굴 듀얼 조각6</t>
  </si>
  <si>
    <t>서쪽 동굴 듀얼 조각7</t>
  </si>
  <si>
    <t>서쪽 동굴 듀얼 조각8</t>
  </si>
  <si>
    <t>베인스 듀얼 조각1</t>
  </si>
  <si>
    <t>베인스 듀얼 조각2</t>
  </si>
  <si>
    <t>베인스 듀얼 조각3</t>
  </si>
  <si>
    <t>베인스 듀얼 조각4</t>
  </si>
  <si>
    <t>베인스 듀얼 조각5</t>
  </si>
  <si>
    <t>베인스 듀얼 조각6</t>
  </si>
  <si>
    <t>베인스 듀얼 조각7</t>
  </si>
  <si>
    <t>베인스 듀얼 조각8</t>
  </si>
  <si>
    <t>토르 듀얼 조각1</t>
  </si>
  <si>
    <t>토르 듀얼 조각2</t>
  </si>
  <si>
    <t>토르 듀얼 조각3</t>
  </si>
  <si>
    <t>토르 듀얼 조각4</t>
  </si>
  <si>
    <t>토르 듀얼 조각5</t>
  </si>
  <si>
    <t>토르 듀얼 조각6</t>
  </si>
  <si>
    <t>토르 듀얼 조각7</t>
  </si>
  <si>
    <t>토르 듀얼 조각8</t>
  </si>
  <si>
    <t>검술 훈련</t>
  </si>
  <si>
    <t>마법 훈련</t>
  </si>
  <si>
    <t>방어 훈련</t>
  </si>
  <si>
    <t>마법 방어 훈련</t>
  </si>
  <si>
    <t>표적 훈련</t>
  </si>
  <si>
    <t>달리기 훈련</t>
  </si>
  <si>
    <t>소형 몬스터 전문화</t>
  </si>
  <si>
    <t>중형 몬스터 전문화</t>
  </si>
  <si>
    <t>대형 몬스터 전문화</t>
  </si>
  <si>
    <t>위기 회피 훈련</t>
  </si>
  <si>
    <t>[대전]</t>
  </si>
  <si>
    <t>티어 보상이 지급되었습니다.</t>
  </si>
  <si>
    <t>보상이 지급되었습니다.</t>
  </si>
  <si>
    <t>[무한의 공간]</t>
  </si>
  <si>
    <t>처치 1위 보상이 지급되었습니다.</t>
  </si>
  <si>
    <t>처치 2위 보상이 지급되었습니다.</t>
  </si>
  <si>
    <t>처치 3위 보상이 지급되었습니다.</t>
  </si>
  <si>
    <t>처치 참여 보상이 지급되었습니다.</t>
  </si>
  <si>
    <t>브론즈3</t>
  </si>
  <si>
    <t>브론즈2</t>
  </si>
  <si>
    <t>브론즈1</t>
  </si>
  <si>
    <t>실버3</t>
  </si>
  <si>
    <t>실버2</t>
  </si>
  <si>
    <t>실버1</t>
  </si>
  <si>
    <t>골드3</t>
  </si>
  <si>
    <t>골드2</t>
  </si>
  <si>
    <t>골드1</t>
  </si>
  <si>
    <t>플레티넘3</t>
  </si>
  <si>
    <t>플레티넘2</t>
  </si>
  <si>
    <t>플레티넘1</t>
  </si>
  <si>
    <t>다이아몬드3</t>
  </si>
  <si>
    <t>다이아몬드2</t>
  </si>
  <si>
    <t>다이아몬드1</t>
  </si>
  <si>
    <t>마스터3</t>
  </si>
  <si>
    <t>마스터2</t>
  </si>
  <si>
    <t>마스터1</t>
  </si>
  <si>
    <t>그랜드 마스터</t>
  </si>
  <si>
    <t>참가</t>
  </si>
  <si>
    <t>1위</t>
  </si>
  <si>
    <t>2위</t>
  </si>
  <si>
    <t>3위</t>
  </si>
  <si>
    <t>4~10위</t>
  </si>
  <si>
    <t>11~50위</t>
  </si>
  <si>
    <t>51~100위</t>
  </si>
  <si>
    <t>101~500위</t>
  </si>
  <si>
    <t>501~1000위</t>
  </si>
  <si>
    <t>몬스터 처치 수 / 0 / 1</t>
  </si>
  <si>
    <t>특정 몬스터 처치 수 / 50001 / 1</t>
  </si>
  <si>
    <t>몬스터 크기별 처치 수 / 1 / 1</t>
  </si>
  <si>
    <t>몬스터 속성별 처치 수 / 1 / 1</t>
  </si>
  <si>
    <t>특정 필드 던전에서 처치 수 / 2 / 1</t>
  </si>
  <si>
    <t>- / 0 / 1</t>
  </si>
  <si>
    <t>특정 필드 던전 Wave 도달 / 1 / 3</t>
  </si>
  <si>
    <t>특정 필드 던전 클리어 횟수 / 1 / 2</t>
  </si>
  <si>
    <t>일일 퀘스트 모두 클리어 / 0 / 1</t>
  </si>
  <si>
    <t>특정 퀘스트 완료 횟수 / 3 / 2</t>
  </si>
  <si>
    <t>제니 획득 / 0 / 100</t>
  </si>
  <si>
    <t>제니 소모 / 0 / 1000</t>
  </si>
  <si>
    <t>특정 아이템 획득 수 / 84018 / 1</t>
  </si>
  <si>
    <t>특정 타입 아이템 획득 수 / 6 / 1</t>
  </si>
  <si>
    <t>특정 필드 던전 클리어 여부 / 2 / 1</t>
  </si>
  <si>
    <t>특정 아이템 사용 횟수 / 84018 / 1</t>
  </si>
  <si>
    <t>소비 아이템 사용 횟수 / 2 / 2</t>
  </si>
  <si>
    <t>아이템 제작 횟수 / 0 / 1</t>
  </si>
  <si>
    <t>장비템 제련 횟수 / 0 / 1</t>
  </si>
  <si>
    <t>장비템 제련 성공 횟수 / 0 / 1</t>
  </si>
  <si>
    <t>장비템 제련 실패 횟수 / 0 / 1</t>
  </si>
  <si>
    <t>장비템 특정 제련도 도달 / 0 / 2</t>
  </si>
  <si>
    <t>장비템 특정 성급 제작 횟수 / 3 / 1</t>
  </si>
  <si>
    <t>장비템 분해 횟수 / 0 / 2</t>
  </si>
  <si>
    <t>특정 아이템 제작 횟수 / 80007 / 2</t>
  </si>
  <si>
    <t>특정 큐펫 획득 체크 / 55002 / 1</t>
  </si>
  <si>
    <t>큐펫 수집수 체크 / 0 / 1</t>
  </si>
  <si>
    <t>특정 랭크 큐펫 수집수 체크 / 2 / 2</t>
  </si>
  <si>
    <t>큐펫 진화 횟수 / 0 / 1</t>
  </si>
  <si>
    <t>특정 타입 아이템 제작 횟수 / 1 / 2</t>
  </si>
  <si>
    <t>몬스터 카드 강화 횟수 / 0 / 3</t>
  </si>
  <si>
    <t>몬스터 카드 강화도 도달 / 0 / 5</t>
  </si>
  <si>
    <t>직업 레벨 도달 / 0 / 5</t>
  </si>
  <si>
    <t>일반 레벨 도달 / 0 / 5</t>
  </si>
  <si>
    <t>일반 레벨업 횟수 / 0 / 100</t>
  </si>
  <si>
    <t>전승 횟수 / 0 / 1</t>
  </si>
  <si>
    <t>특정 타입 던전 클리어 횟수 / 3 / 1</t>
  </si>
  <si>
    <t>특정 스테이지 클리어 횟수 / 30 / 1</t>
  </si>
  <si>
    <t>특정 스테이지 챕터에서 처치 수 / 0 / 1</t>
  </si>
  <si>
    <t>스테이지 클리어 횟수 / 0 / 1</t>
  </si>
  <si>
    <t>특정 몬스터 그룹 처치 수 / 0 / 1</t>
  </si>
  <si>
    <t>특수 던전 클리어 횟수 / 0 / 1</t>
  </si>
  <si>
    <t>가이드 퀘스트 전체 완료 / 0 / 0</t>
  </si>
  <si>
    <t>일일 퀘스트 전체 완료 횟수 / 0 / 1</t>
  </si>
  <si>
    <t>장비템 특정 제련도 도달 횟수 / 2 / 3</t>
  </si>
  <si>
    <t>몬스터 카드 강화도 도달 횟수 / 2 / 3</t>
  </si>
  <si>
    <t>직업 레벨 도달 횟수 / 10 / 1</t>
  </si>
  <si>
    <t>일반 레벨 도달 횟수 / 10 / 1</t>
  </si>
  <si>
    <t>자동 분배 1회 / 0 / 2</t>
  </si>
  <si>
    <t>장비 장착 1회 / 0 / 2</t>
  </si>
  <si>
    <t>해당 차수 전직 도달 / 1 / 0</t>
  </si>
  <si>
    <t>비밀 상점 구매 횟수 / 0 / 2</t>
  </si>
  <si>
    <t>속성 부여 사용 횟수 / 0 / 1</t>
  </si>
  <si>
    <t>티어업 횟수 / 0 / 1</t>
  </si>
  <si>
    <t>특정 티어 도달 횟수 / 0 / 1</t>
  </si>
  <si>
    <t>/ 0 / 1</t>
  </si>
  <si>
    <t>quest_type 10번 test용</t>
  </si>
  <si>
    <t>quest_type 12번 test용</t>
  </si>
  <si>
    <t>quest_type 14번 test용</t>
  </si>
  <si>
    <t>quest_type 19번 test용</t>
  </si>
  <si>
    <t>quest_type 20번 test용</t>
  </si>
  <si>
    <t>quest_type 21번 test용</t>
  </si>
  <si>
    <t>quest_type 22번 test용</t>
  </si>
  <si>
    <t>quest_type 23번 test용</t>
  </si>
  <si>
    <t>quest_type 24번 test용</t>
  </si>
  <si>
    <t>quest_type 25번 test용</t>
  </si>
  <si>
    <t>quest_type 27번 test용</t>
  </si>
  <si>
    <t>quest_type 28번 test용</t>
  </si>
  <si>
    <t>quest_type 29번 test용</t>
  </si>
  <si>
    <t>quest_type 30번 test용</t>
  </si>
  <si>
    <t>quest_type 31번 test용</t>
  </si>
  <si>
    <t>quest_type 32번 test용</t>
  </si>
  <si>
    <t>quest_type 33번 test용</t>
  </si>
  <si>
    <t>quest_type 34번 test용</t>
  </si>
  <si>
    <t>quest_type 35번 test용</t>
  </si>
  <si>
    <t>quest_type 36번 test용</t>
  </si>
  <si>
    <t>quest_type 37번 test용</t>
  </si>
  <si>
    <t>quest_type 8번 test용</t>
  </si>
  <si>
    <t>추가 의뢰퀘스트1</t>
  </si>
  <si>
    <t>추가 의뢰퀘스트2</t>
  </si>
  <si>
    <t>추가 의뢰퀘스트3</t>
  </si>
  <si>
    <t>추가 의뢰퀘스트4</t>
  </si>
  <si>
    <t>추가 의뢰퀘스트5</t>
  </si>
  <si>
    <t>추가 의뢰퀘스트6</t>
  </si>
  <si>
    <t>추가 의뢰퀘스트7</t>
  </si>
  <si>
    <t>추가 의뢰퀘스트(유료)1</t>
  </si>
  <si>
    <t>추가 의뢰퀘스트(유료)2</t>
  </si>
  <si>
    <t>추가 의뢰퀘스트(유료)3</t>
  </si>
  <si>
    <t>추가 의뢰퀘스트(유료)4</t>
  </si>
  <si>
    <t>추가 의뢰퀘스트(유료)5</t>
  </si>
  <si>
    <t>추가 의뢰퀘스트(유료)6</t>
  </si>
  <si>
    <t>추가 의뢰퀘스트(유료)7</t>
  </si>
  <si>
    <t>추가 의뢰퀘스트(유료)8</t>
  </si>
  <si>
    <t>추가 의뢰퀘스트(유료)9</t>
  </si>
  <si>
    <t>추가 의뢰퀘스트(유료)10</t>
  </si>
  <si>
    <t>추가 의뢰퀘스트(유료)11</t>
  </si>
  <si>
    <t>추가 의뢰퀘스트(유료)12</t>
  </si>
  <si>
    <t>추가 의뢰퀘스트(유료)13</t>
  </si>
  <si>
    <t>추가 의뢰퀘스트(유료)14</t>
  </si>
  <si>
    <t>추가 의뢰퀘스트(유료)15</t>
  </si>
  <si>
    <t>추가 의뢰퀘스트(유료)16</t>
  </si>
  <si>
    <t>추가 의뢰퀘스트(유료)17</t>
  </si>
  <si>
    <t>추가 의뢰퀘스트(유료)18</t>
  </si>
  <si>
    <t>추가 의뢰퀘스트(유료)19</t>
  </si>
  <si>
    <t>추가 의뢰퀘스트(유료)20</t>
  </si>
  <si>
    <t>추가 의뢰퀘스트(유료)21</t>
  </si>
  <si>
    <t>추가 의뢰퀘스트(유료)22</t>
  </si>
  <si>
    <t>Lv.1 제련 업적</t>
  </si>
  <si>
    <t>Lv.2 제련 업적</t>
  </si>
  <si>
    <t>Lv.3 제련 업적</t>
  </si>
  <si>
    <t>Lv.1 큐펫 업적</t>
  </si>
  <si>
    <t>Lv.1 수집 업적</t>
  </si>
  <si>
    <t>Lv.2 수집 업적</t>
  </si>
  <si>
    <t>Lv.3 수집 업적</t>
  </si>
  <si>
    <t>Lv.1 육성 업적</t>
  </si>
  <si>
    <t>Lv.2 육성 업적</t>
  </si>
  <si>
    <t>Lv.3 육성 업적</t>
  </si>
  <si>
    <t>Lv.1 카드 업적</t>
  </si>
  <si>
    <t>Lv.2 카드 업적</t>
  </si>
  <si>
    <t>Lv.3 카드 업적</t>
  </si>
  <si>
    <t>Lv.1 도달 업적</t>
  </si>
  <si>
    <t>Lv.2 도달 업적</t>
  </si>
  <si>
    <t>Lv.3 도달 업적</t>
  </si>
  <si>
    <t>Lv.1 성장 업적</t>
  </si>
  <si>
    <t>Lv.2 성장 업적</t>
  </si>
  <si>
    <t>Lv.3 성장 업적</t>
  </si>
  <si>
    <t>추가 의뢰퀘스트(유료)23</t>
  </si>
  <si>
    <t>[장사하자]</t>
  </si>
  <si>
    <t>[땅파서 장사하기]</t>
  </si>
  <si>
    <t>[먹을 것좀 주세요]</t>
  </si>
  <si>
    <t>[마실 것좀 주세요]</t>
  </si>
  <si>
    <t>[입은걸 내놔라]</t>
  </si>
  <si>
    <t>[이 아이템은 이제 제껍니다]</t>
  </si>
  <si>
    <t>[날고 있는 새는 땅을 본다]</t>
  </si>
  <si>
    <t>[날개 잃은 새는 하늘을 본다]</t>
  </si>
  <si>
    <t>Lv.4 성장 업적</t>
  </si>
  <si>
    <t>Lv.5 성장 업적</t>
  </si>
  <si>
    <t>Lv.6 성장 업적</t>
  </si>
  <si>
    <t>Lv.7 성장 업적</t>
  </si>
  <si>
    <t>Lv.8 성장 업적</t>
  </si>
  <si>
    <t>Lv.9 성장 업적</t>
  </si>
  <si>
    <t>Lv.10 성장 업적</t>
  </si>
  <si>
    <t>Lv.11 성장 업적</t>
  </si>
  <si>
    <t>Lv.12 성장 업적</t>
  </si>
  <si>
    <t>Lv.13 성장 업적</t>
  </si>
  <si>
    <t>Lv.14 성장 업적</t>
  </si>
  <si>
    <t>Lv.15 성장 업적</t>
  </si>
  <si>
    <t>Lv.16 성장 업적</t>
  </si>
  <si>
    <t>Lv.17 성장 업적</t>
  </si>
  <si>
    <t>Lv.18 성장 업적</t>
  </si>
  <si>
    <t>Lv.19 성장 업적</t>
  </si>
  <si>
    <t>Lv.20 성장 업적</t>
  </si>
  <si>
    <t>Lv.1 전승 업적</t>
  </si>
  <si>
    <t>Lv.2 전승 업적</t>
  </si>
  <si>
    <t>Lv.3 전승 업적</t>
  </si>
  <si>
    <t>Lv.4 전승 업적</t>
  </si>
  <si>
    <t>Lv.5 전승 업적</t>
  </si>
  <si>
    <t>Lv.6 전승 업적</t>
  </si>
  <si>
    <t>Lv.7 전승 업적</t>
  </si>
  <si>
    <t>Lv.8 전승 업적</t>
  </si>
  <si>
    <t>Lv.9 전승 업적</t>
  </si>
  <si>
    <t>Lv.10 전승 업적</t>
  </si>
  <si>
    <t>Lv.11 전승 업적</t>
  </si>
  <si>
    <t>Lv.12 전승 업적</t>
  </si>
  <si>
    <t>Lv.13 전승 업적</t>
  </si>
  <si>
    <t>Lv.14 전승 업적</t>
  </si>
  <si>
    <t>Lv.15 전승 업적</t>
  </si>
  <si>
    <t>Lv.16 전승 업적</t>
  </si>
  <si>
    <t>Lv.17 전승 업적</t>
  </si>
  <si>
    <t>Lv.18 전승 업적</t>
  </si>
  <si>
    <t>Lv.19 전승 업적</t>
  </si>
  <si>
    <t>Lv.20 전승 업적</t>
  </si>
  <si>
    <t>Lv.4 카드 업적</t>
  </si>
  <si>
    <t>Lv.5 카드 업적</t>
  </si>
  <si>
    <t>Lv.6 카드 업적</t>
  </si>
  <si>
    <t>Lv.7 카드 업적</t>
  </si>
  <si>
    <t>Lv.8 카드 업적</t>
  </si>
  <si>
    <t>Lv.9 카드 업적</t>
  </si>
  <si>
    <t>Lv.10 카드 업적</t>
  </si>
  <si>
    <t>Lv.11 카드 업적</t>
  </si>
  <si>
    <t>Lv.12 카드 업적</t>
  </si>
  <si>
    <t>Lv.13 카드 업적</t>
  </si>
  <si>
    <t>Lv.14 카드 업적</t>
  </si>
  <si>
    <t>Lv.15 카드 업적</t>
  </si>
  <si>
    <t>Lv.16 카드 업적</t>
  </si>
  <si>
    <t>Lv.17 카드 업적</t>
  </si>
  <si>
    <t>Lv.18 카드 업적</t>
  </si>
  <si>
    <t>Lv.19 카드 업적</t>
  </si>
  <si>
    <t>Lv.20 카드 업적</t>
  </si>
  <si>
    <t>Lv.1 구매 업적</t>
  </si>
  <si>
    <t>Lv.2 구매 업적</t>
  </si>
  <si>
    <t>Lv.3 구매 업적</t>
  </si>
  <si>
    <t>Lv.4 구매 업적</t>
  </si>
  <si>
    <t>Lv.5 구매 업적</t>
  </si>
  <si>
    <t>Lv.6 구매 업적</t>
  </si>
  <si>
    <t>Lv.7 구매 업적</t>
  </si>
  <si>
    <t>Lv.8 구매 업적</t>
  </si>
  <si>
    <t>Lv.9 구매 업적</t>
  </si>
  <si>
    <t>Lv.10 구매 업적</t>
  </si>
  <si>
    <t>Lv.11 구매 업적</t>
  </si>
  <si>
    <t>Lv.12 구매 업적</t>
  </si>
  <si>
    <t>Lv.13 구매 업적</t>
  </si>
  <si>
    <t>Lv.14 구매 업적</t>
  </si>
  <si>
    <t>Lv.15 구매 업적</t>
  </si>
  <si>
    <t>Lv.16 구매 업적</t>
  </si>
  <si>
    <t>Lv.17 구매 업적</t>
  </si>
  <si>
    <t>Lv.18 구매 업적</t>
  </si>
  <si>
    <t>Lv.19 구매 업적</t>
  </si>
  <si>
    <t>Lv.20 구매 업적</t>
  </si>
  <si>
    <t>Lv.21 구매 업적</t>
  </si>
  <si>
    <t>Lv.22 구매 업적</t>
  </si>
  <si>
    <t>Lv.23 구매 업적</t>
  </si>
  <si>
    <t>Lv.24 구매 업적</t>
  </si>
  <si>
    <t>Lv.25 구매 업적</t>
  </si>
  <si>
    <t>Lv.26 구매 업적</t>
  </si>
  <si>
    <t>Lv.27 구매 업적</t>
  </si>
  <si>
    <t>Lv.28 구매 업적</t>
  </si>
  <si>
    <t>Lv.29 구매 업적</t>
  </si>
  <si>
    <t>Lv.30 구매 업적</t>
  </si>
  <si>
    <t>Lv.31 구매 업적</t>
  </si>
  <si>
    <t>Lv.32 구매 업적</t>
  </si>
  <si>
    <t>Lv.33 구매 업적</t>
  </si>
  <si>
    <t>Lv.34 구매 업적</t>
  </si>
  <si>
    <t>Lv.35 구매 업적</t>
  </si>
  <si>
    <t>Lv.36 구매 업적</t>
  </si>
  <si>
    <t>Lv.37 구매 업적</t>
  </si>
  <si>
    <t>Lv.38 구매 업적</t>
  </si>
  <si>
    <t>Lv.39 구매 업적</t>
  </si>
  <si>
    <t>Lv.40 구매 업적</t>
  </si>
  <si>
    <t>Lv.41 구매 업적</t>
  </si>
  <si>
    <t>Lv.42 구매 업적</t>
  </si>
  <si>
    <t>Lv.43 구매 업적</t>
  </si>
  <si>
    <t>Lv.44 구매 업적</t>
  </si>
  <si>
    <t>Lv.45 구매 업적</t>
  </si>
  <si>
    <t>Lv.46 구매 업적</t>
  </si>
  <si>
    <t>Lv.47 구매 업적</t>
  </si>
  <si>
    <t>Lv.48 구매 업적</t>
  </si>
  <si>
    <t>Lv.49 구매 업적</t>
  </si>
  <si>
    <t>Lv.50 구매 업적</t>
  </si>
  <si>
    <t>Lv.1 제작 업적</t>
  </si>
  <si>
    <t>Lv.2 제작 업적</t>
  </si>
  <si>
    <t>Lv.3 제작 업적</t>
  </si>
  <si>
    <t>Lv.4 제작 업적</t>
  </si>
  <si>
    <t>Lv.5 제작 업적</t>
  </si>
  <si>
    <t>Lv.6 제작 업적</t>
  </si>
  <si>
    <t>Lv.7 제작 업적</t>
  </si>
  <si>
    <t>Lv.8 제작 업적</t>
  </si>
  <si>
    <t>Lv.9 제작 업적</t>
  </si>
  <si>
    <t>Lv.10 제작 업적</t>
  </si>
  <si>
    <t>Lv.11 제작 업적</t>
  </si>
  <si>
    <t>Lv.12 제작 업적</t>
  </si>
  <si>
    <t>Lv.13 제작 업적</t>
  </si>
  <si>
    <t>Lv.14 제작 업적</t>
  </si>
  <si>
    <t>Lv.15 제작 업적</t>
  </si>
  <si>
    <t>Lv.16 제작 업적</t>
  </si>
  <si>
    <t>Lv.17 제작 업적</t>
  </si>
  <si>
    <t>Lv.18 제작 업적</t>
  </si>
  <si>
    <t>Lv.19 제작 업적</t>
  </si>
  <si>
    <t>Lv.20 제작 업적</t>
  </si>
  <si>
    <t>Lv.21 제작 업적</t>
  </si>
  <si>
    <t>Lv.22 제작 업적</t>
  </si>
  <si>
    <t>Lv.23 제작 업적</t>
  </si>
  <si>
    <t>Lv.24 제작 업적</t>
  </si>
  <si>
    <t>Lv.25 제작 업적</t>
  </si>
  <si>
    <t>Lv.26 제작 업적</t>
  </si>
  <si>
    <t>Lv.27 제작 업적</t>
  </si>
  <si>
    <t>Lv.28 제작 업적</t>
  </si>
  <si>
    <t>Lv.29 제작 업적</t>
  </si>
  <si>
    <t>Lv.30 제작 업적</t>
  </si>
  <si>
    <t>Lv.31 제작 업적</t>
  </si>
  <si>
    <t>Lv.32 제작 업적</t>
  </si>
  <si>
    <t>Lv.33 제작 업적</t>
  </si>
  <si>
    <t>Lv.34 제작 업적</t>
  </si>
  <si>
    <t>Lv.35 제작 업적</t>
  </si>
  <si>
    <t>Lv.36 제작 업적</t>
  </si>
  <si>
    <t>Lv.37 제작 업적</t>
  </si>
  <si>
    <t>Lv.38 제작 업적</t>
  </si>
  <si>
    <t>Lv.39 제작 업적</t>
  </si>
  <si>
    <t>Lv.40 제작 업적</t>
  </si>
  <si>
    <t>Lv.41 제작 업적</t>
  </si>
  <si>
    <t>Lv.42 제작 업적</t>
  </si>
  <si>
    <t>Lv.43 제작 업적</t>
  </si>
  <si>
    <t>Lv.44 제작 업적</t>
  </si>
  <si>
    <t>Lv.45 제작 업적</t>
  </si>
  <si>
    <t>Lv.46 제작 업적</t>
  </si>
  <si>
    <t>Lv.47 제작 업적</t>
  </si>
  <si>
    <t>Lv.48 제작 업적</t>
  </si>
  <si>
    <t>Lv.49 제작 업적</t>
  </si>
  <si>
    <t>Lv.50 제작 업적</t>
  </si>
  <si>
    <t>Lv.1 분해 업적</t>
  </si>
  <si>
    <t>Lv.2 분해 업적</t>
  </si>
  <si>
    <t>Lv.3 분해 업적</t>
  </si>
  <si>
    <t>Lv.4 분해 업적</t>
  </si>
  <si>
    <t>Lv.5 분해 업적</t>
  </si>
  <si>
    <t>Lv.6 분해 업적</t>
  </si>
  <si>
    <t>Lv.7 분해 업적</t>
  </si>
  <si>
    <t>Lv.8 분해 업적</t>
  </si>
  <si>
    <t>Lv.9 분해 업적</t>
  </si>
  <si>
    <t>Lv.10 분해 업적</t>
  </si>
  <si>
    <t>Lv.11 분해 업적</t>
  </si>
  <si>
    <t>Lv.12 분해 업적</t>
  </si>
  <si>
    <t>Lv.13 분해 업적</t>
  </si>
  <si>
    <t>Lv.14 분해 업적</t>
  </si>
  <si>
    <t>Lv.15 분해 업적</t>
  </si>
  <si>
    <t>Lv.16 분해 업적</t>
  </si>
  <si>
    <t>Lv.17 분해 업적</t>
  </si>
  <si>
    <t>Lv.18 분해 업적</t>
  </si>
  <si>
    <t>Lv.19 분해 업적</t>
  </si>
  <si>
    <t>Lv.20 분해 업적</t>
  </si>
  <si>
    <t>Lv.21 분해 업적</t>
  </si>
  <si>
    <t>Lv.22 분해 업적</t>
  </si>
  <si>
    <t>Lv.23 분해 업적</t>
  </si>
  <si>
    <t>Lv.24 분해 업적</t>
  </si>
  <si>
    <t>Lv.25 분해 업적</t>
  </si>
  <si>
    <t>Lv.26 분해 업적</t>
  </si>
  <si>
    <t>Lv.27 분해 업적</t>
  </si>
  <si>
    <t>Lv.28 분해 업적</t>
  </si>
  <si>
    <t>Lv.29 분해 업적</t>
  </si>
  <si>
    <t>Lv.30 분해 업적</t>
  </si>
  <si>
    <t>Lv.31 분해 업적</t>
  </si>
  <si>
    <t>Lv.32 분해 업적</t>
  </si>
  <si>
    <t>Lv.33 분해 업적</t>
  </si>
  <si>
    <t>Lv.34 분해 업적</t>
  </si>
  <si>
    <t>Lv.35 분해 업적</t>
  </si>
  <si>
    <t>Lv.36 분해 업적</t>
  </si>
  <si>
    <t>Lv.37 분해 업적</t>
  </si>
  <si>
    <t>Lv.38 분해 업적</t>
  </si>
  <si>
    <t>Lv.39 분해 업적</t>
  </si>
  <si>
    <t>Lv.40 분해 업적</t>
  </si>
  <si>
    <t>Lv.41 분해 업적</t>
  </si>
  <si>
    <t>Lv.42 분해 업적</t>
  </si>
  <si>
    <t>Lv.43 분해 업적</t>
  </si>
  <si>
    <t>Lv.44 분해 업적</t>
  </si>
  <si>
    <t>Lv.45 분해 업적</t>
  </si>
  <si>
    <t>Lv.46 분해 업적</t>
  </si>
  <si>
    <t>Lv.47 분해 업적</t>
  </si>
  <si>
    <t>Lv.48 분해 업적</t>
  </si>
  <si>
    <t>Lv.49 분해 업적</t>
  </si>
  <si>
    <t>Lv.50 분해 업적</t>
  </si>
  <si>
    <t>Lv.1 특별 업적</t>
  </si>
  <si>
    <t>Lv.2 특별 업적</t>
  </si>
  <si>
    <t>Lv.3 특별 업적</t>
  </si>
  <si>
    <t>Lv.4 특별 업적</t>
  </si>
  <si>
    <t>Lv.5 특별 업적</t>
  </si>
  <si>
    <t>Lv.6 특별 업적</t>
  </si>
  <si>
    <t>Lv.7 특별 업적</t>
  </si>
  <si>
    <t>Lv.8 특별 업적</t>
  </si>
  <si>
    <t>Lv.9 특별 업적</t>
  </si>
  <si>
    <t>Lv.10 특별 업적</t>
  </si>
  <si>
    <t>Lv.11 특별 업적</t>
  </si>
  <si>
    <t>Lv.12 특별 업적</t>
  </si>
  <si>
    <t>Lv.13 특별 업적</t>
  </si>
  <si>
    <t>Lv.14 특별 업적</t>
  </si>
  <si>
    <t>Lv.15 특별 업적</t>
  </si>
  <si>
    <t>Lv.16 특별 업적</t>
  </si>
  <si>
    <t>Lv.17 특별 업적</t>
  </si>
  <si>
    <t>Lv.18 특별 업적</t>
  </si>
  <si>
    <t>Lv.19 특별 업적</t>
  </si>
  <si>
    <t>Lv.20 특별 업적</t>
  </si>
  <si>
    <t>개봉한 상품은 청약철회 되지 않습니다</t>
  </si>
  <si>
    <t>엠펠리움</t>
  </si>
  <si>
    <t>룬기관</t>
  </si>
  <si>
    <t>응급 치료</t>
  </si>
  <si>
    <t>전투 수련</t>
  </si>
  <si>
    <t>배쉬</t>
  </si>
  <si>
    <t>매그넘 브레이크</t>
  </si>
  <si>
    <t>HP회복력 향상</t>
  </si>
  <si>
    <t>차지 어택</t>
  </si>
  <si>
    <t>컨센트레이션</t>
  </si>
  <si>
    <t>투핸드 퀴큰</t>
  </si>
  <si>
    <t>헤드 크러쉬</t>
  </si>
  <si>
    <t>소닉 웨이브</t>
  </si>
  <si>
    <t>오라 블레이드</t>
  </si>
  <si>
    <t>인챈트 블레이드</t>
  </si>
  <si>
    <t>이그니션 브레이크</t>
  </si>
  <si>
    <t>드래곤 브레스</t>
  </si>
  <si>
    <t>데스 바운드</t>
  </si>
  <si>
    <t>룬 마스터리</t>
  </si>
  <si>
    <t>홀리 크로스</t>
  </si>
  <si>
    <t>헌신</t>
  </si>
  <si>
    <t>스피어 퀴큰</t>
  </si>
  <si>
    <t>오토 가드</t>
  </si>
  <si>
    <t>캐논 스피어</t>
  </si>
  <si>
    <t>문 슬래셔</t>
  </si>
  <si>
    <t>가스펠</t>
  </si>
  <si>
    <t>디펜더</t>
  </si>
  <si>
    <t>배니싱 포인트</t>
  </si>
  <si>
    <t>오버 브랜드</t>
  </si>
  <si>
    <t>인스피레이션</t>
  </si>
  <si>
    <t>왕의 가호</t>
  </si>
  <si>
    <t>파이어 볼트</t>
  </si>
  <si>
    <t>콜드 볼트</t>
  </si>
  <si>
    <t>라이트닝 볼트</t>
  </si>
  <si>
    <t>스톤 볼트</t>
  </si>
  <si>
    <t>파이어 월</t>
  </si>
  <si>
    <t>프로스트 다이버</t>
  </si>
  <si>
    <t>선더 스톰</t>
  </si>
  <si>
    <t>사이트 블래스터</t>
  </si>
  <si>
    <t>에너지 코트</t>
  </si>
  <si>
    <t>네이팜 비트</t>
  </si>
  <si>
    <t>메테오 스톰</t>
  </si>
  <si>
    <t>스톰 가스트</t>
  </si>
  <si>
    <t>로드 오브 버밀리온</t>
  </si>
  <si>
    <t>그라비테이션 필드</t>
  </si>
  <si>
    <t>마법력 증폭</t>
  </si>
  <si>
    <t>파이어 필라</t>
  </si>
  <si>
    <t>크림즌 록</t>
  </si>
  <si>
    <t>잭 프로스트</t>
  </si>
  <si>
    <t>테트라 볼텍스</t>
  </si>
  <si>
    <t>커미트</t>
  </si>
  <si>
    <t>라디어스</t>
  </si>
  <si>
    <t>서먼 볼</t>
  </si>
  <si>
    <t>어스 스파이크</t>
  </si>
  <si>
    <t>헤븐즈 드라이브</t>
  </si>
  <si>
    <t>사이즈믹 웨폰</t>
  </si>
  <si>
    <t>어드밴스 스태프</t>
  </si>
  <si>
    <t>매직 로드</t>
  </si>
  <si>
    <t>프리 캐스트</t>
  </si>
  <si>
    <t>사이킥 웨이브</t>
  </si>
  <si>
    <t>아를로</t>
  </si>
  <si>
    <t>스트라이킹</t>
  </si>
  <si>
    <t>메모라이즈</t>
  </si>
  <si>
    <t>마인드 브레이커</t>
  </si>
  <si>
    <t>스펠 피스트</t>
  </si>
  <si>
    <t>어스 그레이브</t>
  </si>
  <si>
    <t>다이아몬드 더스트</t>
  </si>
  <si>
    <t>바레티르 스피어</t>
  </si>
  <si>
    <t>워머</t>
  </si>
  <si>
    <t>인시그니아</t>
  </si>
  <si>
    <t>정령제어</t>
  </si>
  <si>
    <t>더블 어택</t>
  </si>
  <si>
    <t>기습</t>
  </si>
  <si>
    <t>스틸 코인</t>
  </si>
  <si>
    <t>해독</t>
  </si>
  <si>
    <t>소닉 블로우</t>
  </si>
  <si>
    <t>단검 수련</t>
  </si>
  <si>
    <t>인챈트 포이즌</t>
  </si>
  <si>
    <t>크로스 임팩트</t>
  </si>
  <si>
    <t>메테오 어절트</t>
  </si>
  <si>
    <t>롤링 커터</t>
  </si>
  <si>
    <t>치명적인 독</t>
  </si>
  <si>
    <t>베놈 프렛셔</t>
  </si>
  <si>
    <t>다크 일루젼</t>
  </si>
  <si>
    <t>크로스 리퍼 슬래셔</t>
  </si>
  <si>
    <t>할루시네이션 워크</t>
  </si>
  <si>
    <t>모래 뿌리기</t>
  </si>
  <si>
    <t>더블 스트레이핑</t>
  </si>
  <si>
    <t>스내쳐</t>
  </si>
  <si>
    <t>도작</t>
  </si>
  <si>
    <t>페이탈 메나스</t>
  </si>
  <si>
    <t>트라이앵글 샷</t>
  </si>
  <si>
    <t>쉐도우 폼</t>
  </si>
  <si>
    <t>리프로듀스</t>
  </si>
  <si>
    <t>이그노어런스</t>
  </si>
  <si>
    <t>카오스 패닉</t>
  </si>
  <si>
    <t>블러디 러스트</t>
  </si>
  <si>
    <t>데들리 인팩트</t>
  </si>
  <si>
    <t>애로우 샤워</t>
  </si>
  <si>
    <t>집중력 향상</t>
  </si>
  <si>
    <t>올빼미의 눈</t>
  </si>
  <si>
    <t>판타즈믹 애로우</t>
  </si>
  <si>
    <t>차지 애로우</t>
  </si>
  <si>
    <t>비스트 베인</t>
  </si>
  <si>
    <t>독수리의 눈</t>
  </si>
  <si>
    <t>팔콘 어절트</t>
  </si>
  <si>
    <t>샤프 슈팅</t>
  </si>
  <si>
    <t>트루 사이트</t>
  </si>
  <si>
    <t>윈드 워크</t>
  </si>
  <si>
    <t>에임드 볼트</t>
  </si>
  <si>
    <t>애로우 스톰</t>
  </si>
  <si>
    <t>언리밋</t>
  </si>
  <si>
    <t>워그 마스터리</t>
  </si>
  <si>
    <t>애로우 발칸</t>
  </si>
  <si>
    <t>불사신 지크프리드</t>
  </si>
  <si>
    <t>석양의 어쌔신 크로스</t>
  </si>
  <si>
    <t>흥얼거림</t>
  </si>
  <si>
    <t>서비어 레인스톰</t>
  </si>
  <si>
    <t>헤르모드의 지팡이</t>
  </si>
  <si>
    <t>불확정 요소의 언어</t>
  </si>
  <si>
    <t>운명의 타로카드</t>
  </si>
  <si>
    <t>안식의 자장가</t>
  </si>
  <si>
    <t>순환하는 자연의 소리</t>
  </si>
  <si>
    <t>풍차를 향해 돌격</t>
  </si>
  <si>
    <t>달빛의 세레나데</t>
  </si>
  <si>
    <t>서몬 파이어 볼</t>
  </si>
  <si>
    <t>서몬 콜드 볼</t>
  </si>
  <si>
    <t>서몬 라이트닝 볼</t>
  </si>
  <si>
    <t>서몬 스톤 볼</t>
  </si>
  <si>
    <t>클라우드 킬</t>
  </si>
  <si>
    <t>시렌치움</t>
  </si>
  <si>
    <t>힐</t>
  </si>
  <si>
    <t>드레인 라이프</t>
  </si>
  <si>
    <t>블러디피어</t>
  </si>
  <si>
    <t>어스퀘이크</t>
  </si>
  <si>
    <t>위험 극복</t>
  </si>
  <si>
    <t>한손검 기본 공격</t>
  </si>
  <si>
    <t>지팡이 기본 공격</t>
  </si>
  <si>
    <t>단검 기본 공격</t>
  </si>
  <si>
    <t>활 기본 공격</t>
  </si>
  <si>
    <t>양손검 기본 공격</t>
  </si>
  <si>
    <t>양손창 기본 공격</t>
  </si>
  <si>
    <t>기본 크리티컬 대미지</t>
  </si>
  <si>
    <t>두배 크리티컬 대미지</t>
  </si>
  <si>
    <t>보호막 지원</t>
  </si>
  <si>
    <t>물리 보호막</t>
  </si>
  <si>
    <t>치명타율 강화</t>
  </si>
  <si>
    <t>물어 뜯기!</t>
  </si>
  <si>
    <t>ATK 지원</t>
  </si>
  <si>
    <t>하멜른의 피리</t>
  </si>
  <si>
    <t>이동 속도 지원</t>
  </si>
  <si>
    <t>헤드 크러쉬 - 암!</t>
  </si>
  <si>
    <t>자연 재해!</t>
  </si>
  <si>
    <t>공격 속도 증가</t>
  </si>
  <si>
    <t>대미지 저항률 증가</t>
  </si>
  <si>
    <t>치명타 확률 증가</t>
  </si>
  <si>
    <t>치명타 대미지 증가</t>
  </si>
  <si>
    <t>치명타 저항률 증가</t>
  </si>
  <si>
    <t>상태 이상 저항률 증가</t>
  </si>
  <si>
    <t>스킬 대기 시간 감소</t>
  </si>
  <si>
    <t>스턴 확률 추가</t>
  </si>
  <si>
    <t>사막 포션</t>
  </si>
  <si>
    <t>소갈비찜</t>
  </si>
  <si>
    <t>슈퍼 포션</t>
  </si>
  <si>
    <t>슈퍼스타 간식</t>
  </si>
  <si>
    <t>골렘 포션</t>
  </si>
  <si>
    <t>만능 포션</t>
  </si>
  <si>
    <t>엘리멘탈 컨버터(화)</t>
  </si>
  <si>
    <t>엘리멘탈 컨버터(수)</t>
  </si>
  <si>
    <t>엘리멘탈 컨버터(지)</t>
  </si>
  <si>
    <t>엘리멘탈 컨버터(풍)</t>
  </si>
  <si>
    <t>레지스트 파이어포션</t>
  </si>
  <si>
    <t>레지스트 콜드포션</t>
  </si>
  <si>
    <t>레지스트 어스포션</t>
  </si>
  <si>
    <t>레지스트 썬더포션</t>
  </si>
  <si>
    <t>낡은 카드첩</t>
  </si>
  <si>
    <t>일반 카드첩</t>
  </si>
  <si>
    <t>마력이 깃든 카드첩</t>
  </si>
  <si>
    <t>클래스 별 무기 상자</t>
  </si>
  <si>
    <t>몬스터 조각 상자</t>
  </si>
  <si>
    <t>초보자용 상자</t>
  </si>
  <si>
    <t>전승 테스트 물약</t>
  </si>
  <si>
    <t>5랭크 장비 상자</t>
  </si>
  <si>
    <t>큐펫 카드 상자1</t>
  </si>
  <si>
    <t>큐펫 카드 상자2</t>
  </si>
  <si>
    <t>큐펫 카드 상자3</t>
  </si>
  <si>
    <t>큐펫 카드 상자4</t>
  </si>
  <si>
    <t>큐펫 카드 상자5</t>
  </si>
  <si>
    <t>큐펫 카드 상자6</t>
  </si>
  <si>
    <t>큐펫 카드 상자7</t>
  </si>
  <si>
    <t>큐펫 카드 상자8</t>
  </si>
  <si>
    <t>큐펫 카드 상자9</t>
  </si>
  <si>
    <t>큐펫 카드 종합 상자</t>
  </si>
  <si>
    <t>이클립스 1위 보상</t>
  </si>
  <si>
    <t>황금 도둑벌레 1위 보상</t>
  </si>
  <si>
    <t>세비지 1위 보상</t>
  </si>
  <si>
    <t>에드가 1위 보상</t>
  </si>
  <si>
    <t>프리오니 1위 보상</t>
  </si>
  <si>
    <t>오시리스 1위 보상</t>
  </si>
  <si>
    <t>오크 로드 1위 보상</t>
  </si>
  <si>
    <t>오크 히어로 1위 보상</t>
  </si>
  <si>
    <t>와일드 라이더 1위 보상</t>
  </si>
  <si>
    <t>타오군 카 1위 보상</t>
  </si>
  <si>
    <t>아트로스 1위 보상</t>
  </si>
  <si>
    <t>이프리트 1위 보상</t>
  </si>
  <si>
    <t>2랭크 PVP 동료</t>
  </si>
  <si>
    <t>3랭크 PVP 동료</t>
  </si>
  <si>
    <t>4랭크 PVP 동료</t>
  </si>
  <si>
    <t>5랭크 PVP 동료</t>
  </si>
  <si>
    <t>안대용</t>
  </si>
  <si>
    <t>재료 상자</t>
  </si>
  <si>
    <t>힘의 보석</t>
  </si>
  <si>
    <t>뛰어난 손재주의 갑옷</t>
  </si>
  <si>
    <t>파이어 볼트 장난감</t>
  </si>
  <si>
    <t>막대기</t>
  </si>
  <si>
    <t>핵꿀밤</t>
  </si>
  <si>
    <t>모랑지</t>
  </si>
  <si>
    <t>핫도그</t>
  </si>
  <si>
    <t>방탄 모자</t>
  </si>
  <si>
    <t>커피맛 포션</t>
  </si>
  <si>
    <t>rate_check_상자</t>
  </si>
  <si>
    <t>빨간 보석 카드</t>
  </si>
  <si>
    <t>테스트 포션1</t>
  </si>
  <si>
    <t>테스트 포션2</t>
  </si>
  <si>
    <t>테스트 포션3</t>
  </si>
  <si>
    <t>테스트 포션4</t>
  </si>
  <si>
    <t>테스트 포션5</t>
  </si>
  <si>
    <t>농축 오리데오콘</t>
  </si>
  <si>
    <t>농축 에르늄</t>
  </si>
  <si>
    <t>제작 재료1</t>
  </si>
  <si>
    <t>제작 재료2</t>
  </si>
  <si>
    <t>제작 재료3</t>
  </si>
  <si>
    <t>제작 재료4</t>
  </si>
  <si>
    <t>제작 재료5</t>
  </si>
  <si>
    <t>제작 재료6</t>
  </si>
  <si>
    <t>제작 재료7</t>
  </si>
  <si>
    <t>제작 재료8</t>
  </si>
  <si>
    <t>제작 재료9</t>
  </si>
  <si>
    <t>임시 급속 성장 물약</t>
  </si>
  <si>
    <t>임시 육성 물약</t>
  </si>
  <si>
    <t>노루 소드</t>
  </si>
  <si>
    <t>노루 아머</t>
  </si>
  <si>
    <t>3랭크 장비 상자</t>
  </si>
  <si>
    <t>4랭크 장비 상자</t>
  </si>
  <si>
    <t>모든 속성 대미지 증가 무기</t>
  </si>
  <si>
    <t>모든 속성 대미지 저항 무기</t>
  </si>
  <si>
    <t>화속성 대미지 증가 무기</t>
  </si>
  <si>
    <t>수속성 대미지 저항 무기</t>
  </si>
  <si>
    <t>파이어 볼트 대미지 증가 무기</t>
  </si>
  <si>
    <t>모든 속성 대미지 증가 갑옷</t>
  </si>
  <si>
    <t>모든 속성 대미지 저항 갑옷</t>
  </si>
  <si>
    <t>화속성 대미지 증가 갑옷</t>
  </si>
  <si>
    <t>수속성 대미지 저항 갑옷</t>
  </si>
  <si>
    <t>파이어 볼트 대미지 증가 갑옷</t>
  </si>
  <si>
    <t>모든 속성 대미지 증가 투구</t>
  </si>
  <si>
    <t>모든 속성 대미지 저항 투구</t>
  </si>
  <si>
    <t>화속성 대미지 증가 투구</t>
  </si>
  <si>
    <t>수속성 대미지 저항 투구</t>
  </si>
  <si>
    <t>파이어 볼트 대미지 증가 투구</t>
  </si>
  <si>
    <t>모든 속성 대미지 증가 망토</t>
  </si>
  <si>
    <t>모든 속성 대미지 저항 망토</t>
  </si>
  <si>
    <t>화속성 대미지 증가 망토</t>
  </si>
  <si>
    <t>수속성 대미지 저항 망토</t>
  </si>
  <si>
    <t>파이어 볼트 대미지 증가 망토</t>
  </si>
  <si>
    <t>모든 속성 대미지 증가 반지</t>
  </si>
  <si>
    <t>모든 속성 대미지 저항 반지</t>
  </si>
  <si>
    <t>화속성 대미지 증가 반지</t>
  </si>
  <si>
    <t>수속성 대미지 저항 반지</t>
  </si>
  <si>
    <t>파이어 볼트 대미지 증가 반지</t>
  </si>
  <si>
    <t>모든 속성 대미지 증가 장신구</t>
  </si>
  <si>
    <t>모든 속성 대미지 저항 장신구</t>
  </si>
  <si>
    <t>화속성 대미지 증가 장신구</t>
  </si>
  <si>
    <t>수속성 대미지 저항 장신구</t>
  </si>
  <si>
    <t>파이어 볼트 대미지 증가 장신구</t>
  </si>
  <si>
    <t>대미지 테스트 무기, 갑옷 상자</t>
  </si>
  <si>
    <t>대미지 테스트 투구, 망토 상자</t>
  </si>
  <si>
    <t>대미지 테스트 반지, 장신구 상자</t>
  </si>
  <si>
    <t>공속공속열매</t>
  </si>
  <si>
    <t>치명치명열매</t>
  </si>
  <si>
    <t>명치명치열매</t>
  </si>
  <si>
    <t>거리거리열매</t>
  </si>
  <si>
    <t>이속이속열매</t>
  </si>
  <si>
    <t>쿨감쿨감열매</t>
  </si>
  <si>
    <t>댐증댐증열매</t>
  </si>
  <si>
    <t>스턴스턴열매</t>
  </si>
  <si>
    <t>침묵침묵열매</t>
  </si>
  <si>
    <t>수면수면열매</t>
  </si>
  <si>
    <t>환각환각열매</t>
  </si>
  <si>
    <t>출혈출혈열매</t>
  </si>
  <si>
    <t>화상화상열매</t>
  </si>
  <si>
    <t>중독중독열매</t>
  </si>
  <si>
    <t>저주저주열매</t>
  </si>
  <si>
    <t>빙결빙결열매</t>
  </si>
  <si>
    <t>동빙동빙열매</t>
  </si>
  <si>
    <t>악마의 열매 1번 상자</t>
  </si>
  <si>
    <t>악마의 열매 2번 상자</t>
  </si>
  <si>
    <t>악마의 열매</t>
  </si>
  <si>
    <t>폭풍 성장 패키지</t>
  </si>
  <si>
    <t>큐펫 조각 드랍률 상승 물약</t>
  </si>
  <si>
    <t>일반 경험치 무기</t>
  </si>
  <si>
    <t>직업 경험치 무기</t>
  </si>
  <si>
    <t>제니 드랍률 무기</t>
  </si>
  <si>
    <t>아이템 드랍률 무기</t>
  </si>
  <si>
    <t>큐펫 조각 드랍률 무기</t>
  </si>
  <si>
    <t>일반 경험치 상승 물약</t>
  </si>
  <si>
    <t>직업 경험치 상승 물약</t>
  </si>
  <si>
    <t>제니 드랍률 상승 물약</t>
  </si>
  <si>
    <t>아이템 드랍률 상승 물약</t>
  </si>
  <si>
    <t>소탕권 상자</t>
  </si>
  <si>
    <t>별의 조각 상자</t>
  </si>
  <si>
    <t>카드 강화권 5레벨</t>
  </si>
  <si>
    <t>카드 강화권 15레벨</t>
  </si>
  <si>
    <t>카드 강화권 25레벨</t>
  </si>
  <si>
    <t>랜덤 보스 카드!!</t>
  </si>
  <si>
    <t>속성석(무)</t>
  </si>
  <si>
    <t>속성석(화)</t>
  </si>
  <si>
    <t>속성석(수)</t>
  </si>
  <si>
    <t>속성석(풍)</t>
  </si>
  <si>
    <t>속성석(지)</t>
  </si>
  <si>
    <t>속성석(독)</t>
  </si>
  <si>
    <t>속성석(성)</t>
  </si>
  <si>
    <t>속성석(암)</t>
  </si>
  <si>
    <t>속성석(염)</t>
  </si>
  <si>
    <t>속성석(사)</t>
  </si>
  <si>
    <t>발키리힘의 파편(EVENT)</t>
  </si>
  <si>
    <t>변변한 직업도 없이 떠돌지만 자신의 꿈을 좇아 나아가는 자들입니다.</t>
  </si>
  <si>
    <t>강인한 육체를 바탕으로 준수한 공격력과 방어력을 지닌 직업입니다.</t>
  </si>
  <si>
    <t>4대 원소 마법을 이용해 적들을 공략하는 마법 공격형 직업입니다.</t>
  </si>
  <si>
    <t>빠른 공격과 민첩한 몸놀림으로 치명적인 공격이 특기인 직업입니다.</t>
  </si>
  <si>
    <t>활을 이용한 원거리 공격을 통해 원활한 전투 능력을 지닌 직업입니다.</t>
  </si>
  <si>
    <t>적진에 뛰어들어 선봉에 서고 한순간 힘을 증폭시켜 적들을 해치우는 공격 능력이 뛰어난 직업입니다.</t>
  </si>
  <si>
    <t>아군의 피해를 대신 흡수하고 적들의 공격을 막아내는 방어 능력이 뛰어난 직업입니다.</t>
  </si>
  <si>
    <t>강력한 범위 마법 공격을 통해 적을 초토화시키는 직업입니다. 기본 공격을 원거리로 변형할 수 있습니다.</t>
  </si>
  <si>
    <t>마법적인 능력과 더불어 육체적인 능력도 끌어올려 물리 공격과 마법 공격을 자유롭게 응용하는 직업입니다.</t>
  </si>
  <si>
    <t>단숨에 적에게 파고들며 무기에 독속성을 부여해서 더욱 치명적인 공격을 가할 수 있는 직업입니다.</t>
  </si>
  <si>
    <t>뛰어난 손기술로 다른 직업의 스킬을 훔쳐 근거리와 원거리 전투를 자유롭게 응용하는 직업입니다.</t>
  </si>
  <si>
    <t>긴 사거리를 이용하여 뛰어난 전투능력을 선보이며 보스 전투에 특화되어 있는 직업입니다.</t>
  </si>
  <si>
    <t>춤과 노래를 이용해 아군을 회복시키거나 아군의 전투 속도를 증폭시켜주는 서포팅형 직업입니다.</t>
  </si>
  <si>
    <t>마법과 검을 동시에 사용하는 마법 검사로 가공할 공격력을 자랑하는 직업입니다.</t>
  </si>
  <si>
    <t>아군의 공격력을 크게 증폭시키는 버프 스킬과 광범위 공격 스킬로 전투의 포문을 여는 직업입니다.</t>
  </si>
  <si>
    <t>높은 수준의 마법으로 그 누구도 대적하지 못할 정도의 파괴력을 지닌 직업입니다.</t>
  </si>
  <si>
    <t>공격, 버프, 디버프 등 다양한 주문을 활용하여 다재다능함을 보여주는 직업입니다.</t>
  </si>
  <si>
    <t>더욱 강력한 독과 단일 공격, 광역 공격, 돌진 공격을 모두 활용하여 강력함을 보여주는 직업입니다.</t>
  </si>
  <si>
    <t>원거리 공격 스킬이 더욱 강화되고, 다른 직업의 핵심 스킬을 훔쳐 무궁무진한 성장력을 지닌 직업입니다.</t>
  </si>
  <si>
    <t>더욱 강력해진 공격력과 뛰어난 속도로 전진을 파괴하는, 원거리 물리병기에 필적하는 직업입니다.</t>
  </si>
  <si>
    <t>춤과 노래로 발생되는 마력으로 마법과 같은 효과를 발휘하고 적들을 방해하는 능력이 뛰어난 직업입니다.</t>
  </si>
  <si>
    <t>룬 스톤을 이용한 마법으로 본인의 능력을 강화하며 강력한 대인전 스킬들을 주로 사용하는 직업입니다.</t>
  </si>
  <si>
    <t>더욱 강력한 방어력과 강력한 버프 스킬로 아군과의 연계에 있어 효율적인 위치를 가진 직업입니다.</t>
  </si>
  <si>
    <t>한계에 구애받지 않고 마법을 사용할 수 있으며 파괴력, 활용성, 사거리가 모두 뛰어난 직업입니다.</t>
  </si>
  <si>
    <t>원소를 자유자재로 다루어 넓은 범위의 적을 공격할 수 있고 정령을 소환하여 함께 싸우는 직업입니다.</t>
  </si>
  <si>
    <t>뛰어난 기동성으로 보이지 않는 속도로 적을 섬멸하는 직업입니다.</t>
  </si>
  <si>
    <t>상대를 괴롭히는데 일가견이 있는 직업으로, 무서운 군중 제어기를 보유한 직업입니다.</t>
  </si>
  <si>
    <t>한순간의 집중으로 강력한 파괴력을 보여주고, 충실한 늑대 워그와 함께 전장을 누비는 직업입니다.</t>
  </si>
  <si>
    <t>단순한 노래와 춤 이상의 차원을 넘어, 자체에 실린 마력으로 아군의 전투 능력을 증폭시키는 직업입니다.</t>
  </si>
  <si>
    <t>2랭크 장비를 획득할 수 있습니다.</t>
  </si>
  <si>
    <t>3랭크 장비를 획득할 수 있습니다.</t>
  </si>
  <si>
    <t>4랭크 장비를 획득할 수 있습니다.</t>
  </si>
  <si>
    <t>5랭크 장비를 획득할 수 있습니다.</t>
  </si>
  <si>
    <t>CBT를 기념하기 위해 만들어진 코인.\n돌림판 이벤트에서 경품을 받을 수 있다.</t>
  </si>
  <si>
    <t>드레이크가 부하들을 이끌고\n야망을 펼치려고 합니다.\n[62AEE4][C]주 속성 : 사속성[/c][-]</t>
  </si>
  <si>
    <t>이 평화로운 초원에는 아기자기하고\n귀여운 몬스터들이 기다리고 있습니다.\n[62AEE4][C]주 속성 : 지속성 / 수속성[/c][-]</t>
  </si>
  <si>
    <t>어둡고 음침한 지하 수로는\n도둑벌레들이 제일 좋아하는 환경입니다.\n[62AEE4][C]주 속성 : 암속성[/c][-]</t>
  </si>
  <si>
    <t>초록빛이 가득한,\n울창한 숲입니다.\n[62AEE4][C]주 속성 : 지속성 / 풍속성[/c][-]</t>
  </si>
  <si>
    <t>더욱 깊이 들어갈 생각이라면\n준비를 단단히 해야될 것입니다.\n주[62AEE4][C]주 속성 : 지속성[/c][-]</t>
  </si>
  <si>
    <t>뜨거운 모래 폭풍이 모험가들을 덮칩니다.\n어떤 몬스터의 짓일까요?\n[62AEE4][C]주 속성 : 화속성 / 풍속성[/c][-]</t>
  </si>
  <si>
    <t>뛰어난 탐험가가 아니라면\n포기하시는 것이 좋습니다.\n[62AEE4][C]주 속성 : 사속성[/c][-]</t>
  </si>
  <si>
    <t>도시에서 흘러나온 마법의 영향이\n몬스터들 더욱 강하게 만듭니다.\n[62AEE4][C]주 속성 : 독속성 / 수속성[/c][-]</t>
  </si>
  <si>
    <t>그들의 영역에 발을 들이려면\n강인한 신체가 필요합니다.\n[62AEE4][C]주 속성 : 지속성[/c][-]</t>
  </si>
  <si>
    <t>축제의 불꽃이 하늘을 가득 메웁니다.\n그것도 매력적인 분홍빛 해변에서요!\n[62AEE4][C]주 속성 : 수속성[/c][-]</t>
  </si>
  <si>
    <t>이 깊고 미스테리한 동굴 안에서\n누군가가 여러분을 지켜보고 있습니다.\n[62AEE4][C]주 속성 : 수속성[/c][-]</t>
  </si>
  <si>
    <t>화산의 영향으로 잿가루가 가득합니다.\n앞도 잘 안보이구요.\n[62AEE4][C]주 속성 : 화속성 / 지속성[/c][-]</t>
  </si>
  <si>
    <t>뜨거운 화산 열기로 인해\n쉽게 접근하지 못할 것입니다.\n[62AEE4][C]주 속성 : 화속성[/c][-]</t>
  </si>
  <si>
    <t>미로에 도전하러 왔구나?$$[62AEE4][C]푸른 코인 5개[/c][-]를 모은 후에\n보스를 물리친다면 클리어!$$하지만 [62AEE4][C]푸른 코인 5개[/c][-]를 다 모으기 전에,\n보스 몬스터와 부딪힌다면 [EE3F48][C]바로 죽을테니[/c][-] 조심하라구?</t>
  </si>
  <si>
    <t>미로에 도전하러 왔구나?\n여기까지는 이전 미로와 같아.$$[62AEE4][C]푸른 코인 5개[/c][-]를 모은 후에\n보스를 물리친다면 클리어!$$하지만 [62AEE4][C]푸른 코인 5개[/c][-]를 다 모으기 전에,\n보스 몬스터와 부딪힌다면 [EE3F48][C]바로 죽을테니[/c][-] 조심하라구?</t>
  </si>
  <si>
    <t>새로운 미로에 온걸 환영해.\n쿡쿡쿡!$$이 미로엔 보스 몬스터가\n돌아다니진 않지만 $$[62AEE4][C]푸른 코인 9개[/c][-]를 모으면\n자동으로 보스와 전투할 수 있다구?</t>
  </si>
  <si>
    <t>새로운 미로에 온걸 환영해.\n쿡쿡쿡!$$이 미로엔 보스 몬스터가\n돌아다니진 않지만$$[62AEE4][C]푸른 코인 9개[/c][-]를 모으면\n자동으로 보스와 전투할 수 있다구?</t>
  </si>
  <si>
    <t>응? 뭐야, 너. 이 곳에 어떻게 들어온 거지?$$여기가 어디냐고?\n음... 내 부탁 들어주면 알려줄게.$$오른쪽에 있는 [62AEE4][C]푸른 코인[/c][-]을 가지고 와 줘.\n단! 쫓아오는 미니루치들은 조심해야 할거야. 쿡쿡쿡.</t>
  </si>
  <si>
    <t>그 인간 녀석만 잘 이용한다면... 쿡쿡쿡!$$앗, 뭐야 너?! 언제 온 거야!!\n말 정도는 하고 왔어야지!!$$진정해 데비군. 자, 부탁이 있어. 이번엔 [62AEE4][C]푸른 코인 3개[/c][-]를 모아야 해.$$[62AEE4][C]푸른 코인 3개[/c][-]를 모았다면, 거대한 몬스터를 무찌를 수 있어.$$하지만 [62AEE4][C]푸른 코인 3개[/c][-]를 다 모으기 전에,\n거대 몬스터와 부딪힌다면 [EE3F48][C]바로 죽을테니[/c][-] 조심하라구?</t>
  </si>
  <si>
    <t>아, 뭐야. 늦었잖아!\n설마 필드에 다녀 온건 아니겠지?$$어..어떻게 알았냐니...\n데비군은 모든걸 알고 있다구!$$자자, 세 번째 부탁! [62AEE4][C]속도가 빨라지는 포션 3개[/c][-]를 가지고 데비군에게 와 줘.$$[EE3F48][C]절대 몬스터와 만나지 말고[/c][-]\n데비군에게 돌아와야 해. 알겠지?</t>
  </si>
  <si>
    <t>계획이 바뀌긴 했지만 이정도면... 쿡쿡쿡!$$읏!?\n놀라게 좀 하지마!$$후, 그래도 너가 내 부탁을 들어줘서\n내 계획이 일사천리로 진행되고 있어.$$그러니까 이번엔 공짜 선물을 줄게!\n데비군의 특별 선물이야. 쿡쿡쿡.</t>
  </si>
  <si>
    <t>응?\n여기가 어딘지 언제 알려줄거냐구?$$음...\n곧 알려줄게. 쿡쿡쿡$$저번에 너가 혼내줬던 대왕 몬스터있지?\n그 때와 마찬가지인 부탁이야.$$[62AEE4][C]푸른 코인[/c][-] 5개를 모아서\n대왕 몬스터를 무찔러줘!</t>
  </si>
  <si>
    <t>또 부탁이 있어! 쿡쿡쿡.$$이번엔 [62AEE4][C]큐브에 갇힌 금색 동전[/c][-]을\n가지고 오면 돼.$$큐브에 닿은 다음, 열심히 [62AEE4][C]큐브를[/c][-]\n[62AEE4][C]터치하면[/c][-] 동전을 얻을 수 있을거야.$$잃어버리지 않게 잘 간직해서\n데비군에게 와줘.</t>
  </si>
  <si>
    <t>우.. 클일난 것 같아 인간!$$자꾸 몬스터들을 건드린 바람에\n녀석들이 화가난 것 같아..$$어떻게 하냐구?\n일단 데비군은 [62AEE4][C]프론테라를 벗어나야겠어[/c][-].$$따라오는 몬스터들의 처리는\n너에게 부탁할게!</t>
  </si>
  <si>
    <t>후.. 녀석들을 겨우 따돌렸네.$$앗, 너도 따라왔었구나.\n무사해서 다행이야. 쿡쿡쿡!$$서비스로 데비군의 두 번째\n특별 선물을 줄게!</t>
  </si>
  <si>
    <t>마침 잘왔어! 내가 좋은 정보를\n알아냈거든!$$여기 지하수로엔 많은 경험치가\n묻혀있는 모양이야.$$[62AEE4][C]큐브에 갇힌 경험치[/c][-]를\n3개 가지고 와줘.$$응? 이게 무슨 좋은정보냐구?\n왜냐하면 내 부탁도 끝나가거든!\n쿡쿡쿡.</t>
  </si>
  <si>
    <t>우... 거의다 끝나가는데...\n앗, 인간! 이번엔 나쁜 소식이야!$$녀석들이 여기까지 쫓아온 모양이야.\n이번이 마지막 전투가 될 거야.$$또 다시 [62AEE4][C]푸른 코인[/c][-] 5개를 모아서\n녀석들을 물리쳐 줘!</t>
  </si>
  <si>
    <t>좋아, 내 부탁은 이제 끝났어. 이제 여기가 어딘지 알려줄게.$$이 곳은 [62AEE4][C]큐브 미로[/c][-]! 내가 만든 공간이야. 나, 데비군의 계획을 실현하기 위해 만들어진 공간이지.$$데비군의 계획이 뭔지는 비밀이지만, 너가 맞춘다면 선물을 줄게. 정답을 알 것 같다면 다시 찾아와줘. 쿡쿡쿡.</t>
  </si>
  <si>
    <t>쿡쿡쿡. 너, 데비군만큼 똑똑하구나?$$맞아, 이 곳 [62AEE4][C]큐브 미로[/c][-]는 수십초 마다, 몬스터들을 불러들여와. 데비군은 그 몬스터들을 모아 인간 세상을 침략하려 했지!$$그런데, 이상하게 자꾸 인간들이 한 번씩 불려와. 내 계획에 반대하는 몬스터들 때문에 바쁜데 말이지.$$뭐, 인간을 이용해 계획에 반대하는 몬스터들도 처리하고, [EE3F48][C]침략 계획[/c][-]에 필요한 재료들도 빨리 모였으니 됐어.$$이제, 모든 준비가 끝났으니 인간은 필요없어. 데비군 수하들의 힘을 보여주지! 쿡쿡쿡!$$아, 이 곳에 숨겨놓은 [62AEE4][C]푸른 코인 5개[/c][-]는 건드리지 마! 인간은 얌전히 당하기만 하면 된다구!</t>
  </si>
  <si>
    <t>... 저리 가. 너가 내 계획을 망쳤어.$$데비군의 계획은 완벽했어. 네가 오면서 계획이 수정된 게 문제였지.$$이대로 포기할 순 없지만, 지금은 기분이 별로야. 저리 가줘.</t>
  </si>
  <si>
    <t>... 데비군은 당하고는 못 사는 성격이야.$$아무리 네가 방해한다고 해도 계속해서 몬스터들을 모아 인간 세상을 침략할 거라구!$$이번엔 더 강한 몬스터를 데리고 왔지! 이전처럼 쉽지만은 않을 거야. 쿡쿡쿡!</t>
  </si>
  <si>
    <t>뭐야! 또 너야?!\n이제 그만 쫓아오라구!</t>
  </si>
  <si>
    <t>[62AEE4][C]보스와의 전투[/c][-]가 가능해졌어!</t>
  </si>
  <si>
    <t>[62AEE4][C]절대 몬스터와 만나지 말고[/c][-]\n데비군에게 오도록!</t>
  </si>
  <si>
    <t>데비군에게 빨리 돌아오도록!</t>
  </si>
  <si>
    <t>냥다래 400개를 구매합니다.</t>
  </si>
  <si>
    <t>냥다래 2000개를 구매합니다.</t>
  </si>
  <si>
    <t>냥다래 8000개를 구매합니다.</t>
  </si>
  <si>
    <t>냥다래 14000개를 구매합니다.</t>
  </si>
  <si>
    <t>냥다래 50000개를 구매합니다.</t>
  </si>
  <si>
    <t>5000제니를 구매합니다.</t>
  </si>
  <si>
    <t>20000제니를 구매합니다.</t>
  </si>
  <si>
    <t>100000제니를 구매합니다.</t>
  </si>
  <si>
    <t>200000제니를 구매합니다.</t>
  </si>
  <si>
    <t>500000제니를 구매합니다.</t>
  </si>
  <si>
    <t>붉은 별 1개를 구매합니다.</t>
  </si>
  <si>
    <t>붉은 별 3개를 구매합니다.</t>
  </si>
  <si>
    <t>붉은 별 5개를 구매합니다.</t>
  </si>
  <si>
    <t>길드 스킬 1번이다</t>
  </si>
  <si>
    <t>길드 스킬 2번이다</t>
  </si>
  <si>
    <t>길드 스킬 3번이다</t>
  </si>
  <si>
    <t>길드 스킬 4번이다</t>
  </si>
  <si>
    <t>길드 스킬 5번이다</t>
  </si>
  <si>
    <t>길드 스킬 6번이다</t>
  </si>
  <si>
    <t>길드 스킬 7번이다</t>
  </si>
  <si>
    <t>길드 스킬 8번이다</t>
  </si>
  <si>
    <t>길드 스킬 9번이다</t>
  </si>
  <si>
    <t>길드 스킬 10번이다</t>
  </si>
  <si>
    <t>1제니 소모하기</t>
  </si>
  <si>
    <t>임시 급속 성장 물약 1개 획득해보기</t>
  </si>
  <si>
    <t>제작 1회 해보기</t>
  </si>
  <si>
    <t>제련 1회 해보기</t>
  </si>
  <si>
    <t>제련 성공 1회 해보기</t>
  </si>
  <si>
    <t>제련 실패 1회 해보기</t>
  </si>
  <si>
    <t>3제련도까지 올려보기</t>
  </si>
  <si>
    <t>4성 아이템 1회 제작해보기</t>
  </si>
  <si>
    <t>장비를 1회 분해 해보기</t>
  </si>
  <si>
    <t>파브르 큐펫 보유하고 있는지?</t>
  </si>
  <si>
    <t>큐펫 1마리 모았는지?</t>
  </si>
  <si>
    <t>1성 큐펫 1마리 모았는지?</t>
  </si>
  <si>
    <t>큐펫 성급 상승시켜보기 1회</t>
  </si>
  <si>
    <t>큐펫 카드 1회 제작해보기</t>
  </si>
  <si>
    <t>큐펫 카드 1회 제련해보기</t>
  </si>
  <si>
    <t>큐펫 카드 3제련도까지 올려보기</t>
  </si>
  <si>
    <t>직업 레벨 3 도달</t>
  </si>
  <si>
    <t>일반 레벨 3 도달</t>
  </si>
  <si>
    <t>일반 레벨업 100회</t>
  </si>
  <si>
    <t>전승 1회 해보기</t>
  </si>
  <si>
    <t>제니 던전 1회 클리어</t>
  </si>
  <si>
    <t>1제니 벌기</t>
  </si>
  <si>
    <t>10제니 벌기</t>
  </si>
  <si>
    <t>100제니 벌기</t>
  </si>
  <si>
    <t>몬스터 5마리 사냥</t>
  </si>
  <si>
    <t>소형 몬스터 1마리 사냥</t>
  </si>
  <si>
    <t>일반 레벨업 1회</t>
  </si>
  <si>
    <t>몬스터 7마리 사냥</t>
  </si>
  <si>
    <t>포링 6마리 잡기</t>
  </si>
  <si>
    <t>소형 몬스터 2마리 사냥</t>
  </si>
  <si>
    <t>수속성 몬스터 6마리 사냥</t>
  </si>
  <si>
    <t>프론테라에서 몬스터 11마리 사냥</t>
  </si>
  <si>
    <t>1010제니 벌기</t>
  </si>
  <si>
    <t>180제니 쓰기</t>
  </si>
  <si>
    <t>농축 화이트 포션Z 1개 획득</t>
  </si>
  <si>
    <t>철 1개 획득</t>
  </si>
  <si>
    <t>농축 화이트 포션Z 1개 사용</t>
  </si>
  <si>
    <t>소모 아이템 2회 사용</t>
  </si>
  <si>
    <t>아이템 제작 1회</t>
  </si>
  <si>
    <t>장비 아이템 제련 1회</t>
  </si>
  <si>
    <t>5랭크 무기 제작 1회</t>
  </si>
  <si>
    <t>큐펫 랭크 상승 1회</t>
  </si>
  <si>
    <t>큐펫 카드 1회 제작</t>
  </si>
  <si>
    <t>큐펫 카드 강화 1회</t>
  </si>
  <si>
    <t>일반 레벨업 2회</t>
  </si>
  <si>
    <t>장비 아이템 5제련도 도달</t>
  </si>
  <si>
    <t>장비 아이템 10제련도 도달</t>
  </si>
  <si>
    <t>장비 아이템 15제련도 도달</t>
  </si>
  <si>
    <t>큐펫 수집 {포링}</t>
  </si>
  <si>
    <t>큐펫 1마리 수집</t>
  </si>
  <si>
    <t>큐펫 2마리 수집</t>
  </si>
  <si>
    <t>1랭크 큐펫 1마리 수집</t>
  </si>
  <si>
    <t>1랭크 큐펫 2마리 수집</t>
  </si>
  <si>
    <t>2랭크 큐펫 1마리 수집</t>
  </si>
  <si>
    <t>몬스터 카드 2랭크 도달</t>
  </si>
  <si>
    <t>몬스터 카드 3랭크 도달</t>
  </si>
  <si>
    <t>몬스터 카드 4랭크 도달</t>
  </si>
  <si>
    <t>직업 레벨 25 도달</t>
  </si>
  <si>
    <t>직업 레벨 50 도달</t>
  </si>
  <si>
    <t>직업 레벨 75 도달</t>
  </si>
  <si>
    <t>일반 레벨 25 도달</t>
  </si>
  <si>
    <t>일반 레벨 50 도달</t>
  </si>
  <si>
    <t>일반 레벨 75 도달</t>
  </si>
  <si>
    <t>장비 분해 2회</t>
  </si>
  <si>
    <t>4989제니 벌기</t>
  </si>
  <si>
    <t>8282제니 쓰기</t>
  </si>
  <si>
    <t>임시 급속 성장 물약 1개 획득</t>
  </si>
  <si>
    <t>임시 육성 물약 1개 획득</t>
  </si>
  <si>
    <t>프론테라 필드 보스 마스터링 처치</t>
  </si>
  <si>
    <t>페이욘 숲 속 몬스터 처치</t>
  </si>
  <si>
    <t>페이욘 숲 속에 서식하는 세비지 베베 처치</t>
  </si>
  <si>
    <t>모든 몬스터 처치</t>
  </si>
  <si>
    <t>페이욘 숲 속에 서식하는 스포아 처치</t>
  </si>
  <si>
    <t>페이욘 숲 속 마지막 웨이브 도달</t>
  </si>
  <si>
    <t>소그라트 사막 몬스터 처치</t>
  </si>
  <si>
    <t>소그라트 사막에 서식하는 픽키 처치</t>
  </si>
  <si>
    <t>소그라트 사막에 서식하는 떠돌이 늑대 처치</t>
  </si>
  <si>
    <t>소그라트 사막 마지막 웨이브 도달</t>
  </si>
  <si>
    <t>게펜 필드 몬스터 처치</t>
  </si>
  <si>
    <t>게펜 필드에서 서식하는 스틸 촌촌 처치</t>
  </si>
  <si>
    <t>게펜 필드에서 서식하는 포이즌 스포아 처치</t>
  </si>
  <si>
    <t>게펜 숲 속 마지막 웨이브 도달</t>
  </si>
  <si>
    <t>코코모 해변 몬스터 처치</t>
  </si>
  <si>
    <t>코코모 해변에 서식하는 게 처치</t>
  </si>
  <si>
    <t>코코모 해변에 서식하는 쵸코 처치</t>
  </si>
  <si>
    <t>코코모 해변 마지막 웨이브 도달</t>
  </si>
  <si>
    <t>토르 화산 몬스터 처치</t>
  </si>
  <si>
    <t>베인스 필드에서 서식하는 데저트 울프 새끼 처치</t>
  </si>
  <si>
    <t>베인스 필드에서 서식하는 와일드 로즈 처치</t>
  </si>
  <si>
    <t>토르 화산 마지막 웨이브 도달</t>
  </si>
  <si>
    <t>프론테라 마지막 웨이브 정복</t>
  </si>
  <si>
    <t>페이욘 숲 속 마지막 웨이브 정복</t>
  </si>
  <si>
    <t>소그라트 사막 마지막 웨이브 정복</t>
  </si>
  <si>
    <t>게펜 필드 마지막 웨이브 정복</t>
  </si>
  <si>
    <t>코코모 해변 마지막 웨이브 정복</t>
  </si>
  <si>
    <t>토르 화산 마지막 웨이브 정복</t>
  </si>
  <si>
    <t>직업 레벨 도달하기</t>
  </si>
  <si>
    <t>Job Exp는 메인 퀘스트에서 획득 가능합니다</t>
  </si>
  <si>
    <t>무엇이 필요하신가요?</t>
  </si>
  <si>
    <t>각지에 물건들이 오고 있는 중입니다~</t>
  </si>
  <si>
    <t>천천히 둘러보시겠어요?</t>
  </si>
  <si>
    <t>우리 카프라 상인 서비스는 언제 어디서든 사용이 가능하답니다~</t>
  </si>
  <si>
    <t>내가 준 숙제는 잘 하고 있는거야?</t>
  </si>
  <si>
    <t>퀘스트 받으러 왔어?</t>
  </si>
  <si>
    <t>일일 퀘스트는 꼬박꼬박 해야지.</t>
  </si>
  <si>
    <t>열심히 노력하면 보상이 있는 법!</t>
  </si>
  <si>
    <t>제작과 관련된 것이라면\n무엇이든 맡겨주게!</t>
  </si>
  <si>
    <t>재료만 준비해 온다면 무엇이든 뚝딱뚝딱 만들어주지!</t>
  </si>
  <si>
    <t>제작에 실패할 확률도 존재한다네.</t>
  </si>
  <si>
    <t>실패는 성공의 한 과정일세.</t>
  </si>
  <si>
    <t>짜잔! 천재 마법 공학자 등장!</t>
  </si>
  <si>
    <t>별빛으로 빛나는 장비!\n정말 멋~~~져어어어어!!!!</t>
  </si>
  <si>
    <t>잠깐 졸았을 뿐이라구~\n홀그렌한태는 비밀이야?</t>
  </si>
  <si>
    <t>두개를 합치면 두배 더 강해진다구!!</t>
  </si>
  <si>
    <t>[117] 치명타 확률 저항율 퍼센트</t>
  </si>
  <si>
    <t>전옵타 140~151번 상자 (146, 149 제외)</t>
  </si>
  <si>
    <t>[62AEE4][C]무기 미제한 스킬[/c][-]\n체력을 즉시 회복한다. 체력 최대치가 높을 수록 회복량이 증가한다.</t>
  </si>
  <si>
    <t>[62AEE4][C]무기 미제한 스킬[/c][-]\n공격력을 증가시킨다.</t>
  </si>
  <si>
    <t>[62AEE4][C]근접 무기 전용 스킬[/c][-]\n강하게 공격하여 적에게 물리 피해를 입힌다. 피해 입은 적은 일정 확률로 스턴에 걸린다.</t>
  </si>
  <si>
    <t>[62AEE4][C]근접 무기 전용 스킬[/c][-]\n적에게 돌진하여 화속성 폭발을 일으킨다. 폭발에 닿은 적들은 혼합 피해를 입는다.</t>
  </si>
  <si>
    <t>[62AEE4][C]무기 미제한 스킬[/c][-]\n자연 치유 능력을 향상시켜, 체력 재생력을 증가시킨다.</t>
  </si>
  <si>
    <t>[62AEE4][C]무기 미제한 스킬[/c][-]\n정신력을 향상시켜, 마법 방어력과 상태 이상 저항을 증가시킨다.</t>
  </si>
  <si>
    <t>[62AEE4][C]근접 무기 전용 스킬[/c][-]\n적에게 돌진하여 두 번의 혼합 피해를 입힌다.</t>
  </si>
  <si>
    <t>[62AEE4][C]무기 미제한 스킬[/c][-]\n기를 발산시켜 일정 시간 동안 공격력이 증가하는 대신 방어력이 감소된다.</t>
  </si>
  <si>
    <t>[62AEE4][C]양손검 전용 스킬[/c][-]\n양손검을 사용 시의 공격 속도를 증가시킨다.</t>
  </si>
  <si>
    <t>[62AEE4][C]무기 미제한 스킬[/c][-]\n신체의 한계를 해방하여 공격력과 이동 속도가 증가하는 대신 회피율이 감소한다.</t>
  </si>
  <si>
    <t>[62AEE4][C]근접 무기 전용 스킬[/c][-]\n적을 두 번 타격하여 혼합 피해를 입히고, 일정 확률로 출혈을 일으킨다.</t>
  </si>
  <si>
    <t>[62AEE4][C]근접 무기 전용 스킬[/c][-]\n무기를 지면에 내리쳐, 적 주변에 풍속성 회오리를 발생시킨다. 회오리에 닿은 적들은 세 번의 마법 피해를 입는다.</t>
  </si>
  <si>
    <t>[62AEE4][C]양손검 전용 스킬[/c][-]\n무기에 오라를 주입하여, 공격력을 증가시킨다.</t>
  </si>
  <si>
    <t>[62AEE4][C]양손검 전용 스킬[/c][-]\n양손검에 마력을 걸어, 기본 공격에 마법 공격력을 추가한다. 스킬 레벨이 증가할 수록 기본 공격의 피해량이 증가한다.</t>
  </si>
  <si>
    <t>[62AEE4][C]근접 무기 전용 스킬[/c][-]\n무기를 땅에 내리쳐, 거대한 폭발을 일으킨다. 폭발에 맞은 적들은 혼합 피해를 입는다.</t>
  </si>
  <si>
    <t>[62AEE4][C]무기 미제한 스킬[/c][-]\n적의 발밑에 화염룡의 숨결을 터트린다. 숨결에 닿은 적들은 두 번의 마법 피해를 입는다.</t>
  </si>
  <si>
    <t>[62AEE4][C]무기 미제한 스킬[/c][-]\n자신이 입은 피해의 일정량을 적에게 되돌려 보낸다.</t>
  </si>
  <si>
    <t>[62AEE4][C]무기 미제한 스킬[/c][-]\n9종류의 룬 스톤 제조가 가능해진다.</t>
  </si>
  <si>
    <t>[62AEE4][C]양손창 전용 스킬[/c][-]\n성속성 십자 공격으로 적들을 타격하여 두 번의 물리 피해를 입힌다. 피해 입은 적은 일정 확률로 침묵에 걸린다.</t>
  </si>
  <si>
    <t>[62AEE4][C]무기 미제한 스킬[/c][-]\n일정 시간 동안 자신의 성속성 공격력을 증가시키고, 아군의 받는 피해의 일정량을 자신에게 돌린다.</t>
  </si>
  <si>
    <t>[62AEE4][C]양손창 전용 스킬[/c][-]\n양손창 사용 시의 공격 속도를 증가시킨다.</t>
  </si>
  <si>
    <t>[62AEE4][C]무기 미제한 스킬[/c][-]\n적들의 공격을 일정 확률로 막아낸다.</t>
  </si>
  <si>
    <t>[62AEE4][C]양손창 전용 스킬[/c][-]\n창끝에서부터 강력한 기를 쏘아내 세 번의 물리 피해를 입힌다. 피해 입은 적은 일정 확률로 출혈에 걸린다.</t>
  </si>
  <si>
    <t>[62AEE4][C]근접 무기 전용 스킬[/c][-]\n무기를 광역으로 휘둘러 주변 적들에게 물리 피해를 입힌다. 피해 입은 적은 일정 확률로 스턴에 걸린다.</t>
  </si>
  <si>
    <t>[62AEE4][C]무기 미제한 스킬[/c][-]\n찬송가를 통해 일정 시간 동안 아군의 피해량과 공격 속도를 크게 증가시킨다.</t>
  </si>
  <si>
    <t>[62AEE4][C]무기 미제한 스킬[/c][-]\n방어 능력을 향상 시켜 적의 원거리 피해와 치명타 확률을 감소시킨다.</t>
  </si>
  <si>
    <t>[62AEE4][C]양손창 전용 스킬[/c][-]\n눈으로 볼 수 없는 속도로 적을 여섯 번 꿰뚫어 큰 물리 피해를 입힌다.</t>
  </si>
  <si>
    <t>[62AEE4][C]양손창 전용 스킬[/c][-]\n피의 십자가를 그려, 적들에게 두 번의 물리 피해를 입힌다. 피해 입은 적은 일정 확률로 저주에 걸린다.</t>
  </si>
  <si>
    <t>[62AEE4][C]무기 미제한 스킬[/c][-]\n성령의 힘으로 일정 시간 동안 아군들의 공격력과 명중률, 이동 속도를 증가시킨다.</t>
  </si>
  <si>
    <t>[62AEE4][C]무기 미제한 스킬[/c][-]\n왕의 찬란한 위상으로, 상태 이상 저항과 방어력이 증가한다.</t>
  </si>
  <si>
    <t>[62AEE4][C]무기 미제한 스킬[/c][-]\n화속성 마법 구체를 발사하여 적들에게 마법 피해를 입힌다. 피해 입은 적은 일정 확률로 화상에 걸린다.</t>
  </si>
  <si>
    <t>[62AEE4][C]무기 미제한 스킬[/c][-]\n수속성 마법 구체를 발사하여 적들에게 마법 피해를 입힌다. 피해 입은 적은 일정 확률로 빙결에 걸린다.</t>
  </si>
  <si>
    <t>[62AEE4][C]무기 미제한 스킬[/c][-]\n풍속성 마법 구체를 발사하여 적들에게 마법 피해를 입힌다. 피해 입은 적은 일정 확률로 스턴에 걸린다.</t>
  </si>
  <si>
    <t>[62AEE4][C]무기 미제한 스킬[/c][-]\n지속성 마법 구체를 발사하여 적들에게 마법 피해를 입힌다. 피해 입은 적은 일정 확률로 스턴에 걸린다.</t>
  </si>
  <si>
    <t>[62AEE4][C]무기 미제한 스킬[/c][-]\n불의 장벽을 발생시켜 적들에게 두 번의 마법 피해를 입힌다. 피해 입은 적은 일정 확률로 화상에 걸린다.</t>
  </si>
  <si>
    <t>[62AEE4][C]무기 미제한 스킬[/c][-]\n바닥에서 얼음 조각들을 발사하여 적들에게 두 번의 마법 피해를 입힌다. 피해 입은 적은 일정 확률로 빙결에 걸린다.</t>
  </si>
  <si>
    <t>[62AEE4][C]무기 미제한 스킬[/c][-]\n번개를 내리쳐 적들에게 두 번의 마법 피해를 입힌다. 피해 입은 적은 일정 확률로 스턴에 걸린다.</t>
  </si>
  <si>
    <t>[62AEE4][C]무기 미제한 스킬[/c][-]\n일정 시간 동안 작은 불길을 소환하여 화속성의 보호를 받는다. 화속성 공격력 또한 증가하게 된다.</t>
  </si>
  <si>
    <t>[62AEE4][C]무기 미제한 스킬[/c][-]\n정신적 에너지로 몸을 감싸 물리 방어력과 근거리 저항력을 증가시킨다.</t>
  </si>
  <si>
    <t>[62AEE4][C]지팡이 전용 스킬[/c][-]\n지팡이의 기본 공격이 원거리 공격으로 변경 되고, 마법 공격력이 추가 된다. 스킬 레벨이 증가할 수록 피해량이 증가한다.</t>
  </si>
  <si>
    <t>[62AEE4][C]무기 미제한 스킬[/c][-]\n타오르는 운석을 떨어뜨려 적들에게 세 번의 마법 피해를 입힌다. 피해 입은 적은 일정 확률로 화상에 걸린다.</t>
  </si>
  <si>
    <t>[62AEE4][C]무기 미제한 스킬[/c][-]\n눈보라를 몰아쳐 적들에게 세 번의 마법 피해를 입힌다. 피해 입은 적은 일정 확률로 빙결에 걸린다.</t>
  </si>
  <si>
    <t>[62AEE4][C]무기 미제한 스킬[/c][-]\n전격을 터트려 적들에게 세 번의 마법 피해를 입힌다. 피해 입은 적은 일정 확률로 스턴에 걸린다.</t>
  </si>
  <si>
    <t>[62AEE4][C]지팡이 전용 스킬[/c][-]\n적 주변의 중력을 폭발시켜 적들에게 마법 피해를 주고, 높은 확률로 기절시킨다.</t>
  </si>
  <si>
    <t>[62AEE4][C]무기 미제한 스킬[/c][-]\n마법의 지식을 축적하여 마법 공격력을 증가시킨다.</t>
  </si>
  <si>
    <t>[62AEE4][C]무기 미제한 스킬[/c][-]\n화속성 피해를 입히면 일정 확률로 피해 입은 적 발밑에서 불기둥이 솟아오른다.</t>
  </si>
  <si>
    <t>[62AEE4][C]무기 미제한 스킬[/c][-]\n거대한 진홍빛 운석을 떨어뜨려 적들에게 네 번의 마법 피해를 입힌다. 피해 입은 적은 일정 확률로 화상이나 스턴에 걸린다.</t>
  </si>
  <si>
    <t>[62AEE4][C]무기 미제한 스킬[/c][-]\n대지를 냉각시킨 후 산산조각 내어 적들에게 네 번의 마법 피해를 입힌다. 피해 입은 적은 일정 확률로 빙결이나 동빙에 걸린다.</t>
  </si>
  <si>
    <t>[62AEE4][C]무기 미제한 스킬[/c][-]\n수많은 번개를 내리쳐 적들에게 네 번의 마법 피해를 입힌다. 피해 입은 적은 일정 확률로 스턴이나 침묵에 걸린다.</t>
  </si>
  <si>
    <t>[62AEE4][C]지팡이 전용 스킬[/c][-]\n우주로부터 파괴의 혜성을 떨어뜨려 무속성 폭발을 일으킨다. 폭발에 닿은 적들은 마법 피해를 입고 높은 확률로 스턴에 걸린다.</t>
  </si>
  <si>
    <t>[62AEE4][C]지팡이 전용 스킬[/c][-]\n깊은 마법 연구를 통해 지팡이를 사용할 때 모든 사정거리가 늘어나며, 스킬의 재사용 대기 시간이 감소한다.</t>
  </si>
  <si>
    <t>[62AEE4][C]지팡이 전용 스킬[/c][-]\n위저드 스킬중 하나를 선택하여 지속적으로 사용하게 된다. 슬롯에 장착하지 않아도 발동 되며, 스킬 초기화 시에만 재선택이 가능하다.</t>
  </si>
  <si>
    <t>[62AEE4][C]무기 미제한 스킬[/c][-]\n적이 서있는 곳에 대지의 힘을 터트려 두 번의 마법 피해를 입힌다. 피해 입은 적은 일정 확률로 스턴에 걸린다.</t>
  </si>
  <si>
    <t>[62AEE4][C]무기 미제한 스킬[/c][-]\n주변 지면을 크게 솟아오르게 하여 적들에게 마법 피해를 입힌다. 피해 입은 적은 일정 확률로 스턴에 걸린다.</t>
  </si>
  <si>
    <t>[62AEE4][C]무기 미제한 스킬[/c][-]\n일정 시간 동안 아군의 화속성, 수속성, 풍속성, 지속성 공격력을 크게 증가시킨다.</t>
  </si>
  <si>
    <t>[62AEE4][C]지팡이 전용 스킬[/c][-]\n지팡이를 사용할 때, 물리 공격력과 공격 속도가 증가한다.</t>
  </si>
  <si>
    <t>[62AEE4][C]지팡이 전용 스킬[/c][-]\n지팡이를 사용할 때, 받는 피해가 감소된다.</t>
  </si>
  <si>
    <t>[62AEE4][C]무기 미제한 스킬[/c][-]\n마력을 자유자재로 다루는 힘을 익혀 마법 공격력과 이동 속도가 증가한다.</t>
  </si>
  <si>
    <t>[62AEE4][C]무기 미제한 스킬[/c][-]\n주변에 염동 에너지를 발산하여 적들에게 세 번의 마법 피해를 입힌다.</t>
  </si>
  <si>
    <t>[62AEE4][C]지팡이 전용 스킬[/c][-]\n주변에 마법의 가루를 흩뿌려 적들에게 마법 피해를 입히고 높은 확률로 수면에 빠뜨린다.</t>
  </si>
  <si>
    <t>[62AEE4][C]무기 미제한 스킬[/c][-]\n일정 시간 동안 아군들의 물리 공격력과 치명타 확률을 증가시킨다.</t>
  </si>
  <si>
    <t>[62AEE4][C]무기 미제한 스킬[/c][-]\n스킬 숙련도를 향상시켜 스킬들의 대기 시간을 추가로 감소 시킨다.</t>
  </si>
  <si>
    <t>[62AEE4][C]무기 미제한 스킬[/c][-]\n주변 적들의 자아붕괴를 일으켜 마법 공격에 많은 피해를 입게 만든다.</t>
  </si>
  <si>
    <t>[62AEE4][C]지팡이 전용 스킬[/c][-]\n지팡이의 기본 공격에 마법 공격력을 추가하고, 기본 공격의 물리 피해도 증가한다. 스킬 레벨이 증가할 수록 피해량이 증가한다.</t>
  </si>
  <si>
    <t>[62AEE4][C]무기 미제한 스킬[/c][-]\n대지의 창을 소환하여 적들에게 네 번의 마법 피해를 입힌다. 피해 입은 적은 일정 확률로 스턴이나 출혈에 걸린다.</t>
  </si>
  <si>
    <t>[62AEE4][C]무기 미제한 스킬[/c][-]\n주변에 차가운 냉기 폭풍을 일으켜 적들에게 두 번의 마법 피해를 준다. 피해 입은 적은 일정 확률로 빙결이나 동빙에 걸린다.</t>
  </si>
  <si>
    <t>[62AEE4][C]무기 미제한 스킬[/c][-]\n거대한 전격 창을 내려찍어 적들에게 마법 피해를 입힌다. 피해 입은 적은 스턴이나 침묵에 걸린다.</t>
  </si>
  <si>
    <t>[62AEE4][C]무기 미제한 스킬[/c][-]\n따스한 기운을 불어 넣어 스턴, 수면, 빙결, 동빙의 저항력을 증가시킨다.</t>
  </si>
  <si>
    <t>[62AEE4][C]무기 미제한 스킬[/c][-]\n정령들의 힘을 받아 화속성, 수속성, 풍속성, 지속성의 공격력을 증가시킨다.</t>
  </si>
  <si>
    <t>[62AEE4][C]무기 미제한 스킬[/c][-]\n4가지 속성의 정령들 중에 하나를 선택하여 전투에 참전시킨다. 스킬 초기화 시에만 재선택이 가능하다.</t>
  </si>
  <si>
    <t>[62AEE4][C]근접 무기 전용 스킬[/c][-]\n연속적인 공격을 가하여 적에게 물리 피해를 입힌다.</t>
  </si>
  <si>
    <t>[62AEE4][C]근접 무기 전용 스킬[/c][-]\n적에게 단숨에 돌진하여 혼합 피해를 입힌다.</t>
  </si>
  <si>
    <t>[62AEE4][C]무기 미제한 스킬[/c][-]\n전투에서 얻는 제니 획득량이 증가한다.</t>
  </si>
  <si>
    <t>[62AEE4][C]무기 미제한 스킬[/c][-]\n독에 대한 연구를 거쳐 독속성 저항력과 중독의 저항력을 증가시킨다.</t>
  </si>
  <si>
    <t>[62AEE4][C]근접 무기 전용 스킬[/c][-]\n적을 빠르게 가격하여 물리 피해를 입힌다. 피해 입은 적은 일정 확률로 기절에 걸린다.</t>
  </si>
  <si>
    <t>[62AEE4][C]근접 무기 전용 스킬[/c][-]\n적에게 단숨에 돌진하여 치명적인 이빨로 두 번의 물리 피해를 입힌다.</t>
  </si>
  <si>
    <t>[62AEE4][C]단검 전용 스킬[/c][-]\n단검 사용 시의 물리 공격력을 증가시킨다.</t>
  </si>
  <si>
    <t>[62AEE4][C]단검 전용 스킬[/c][-]\n단검 기본 공격에 독속성이 부여 되며, 피해량도 증가한다. 본 스킬 습득 시 단검의 속성에 영향을 받지 않게 된다.</t>
  </si>
  <si>
    <t>[62AEE4][C]근접 무기 전용 스킬[/c][-]\n적을 빠르게 네 번 베어서 물리 피해를 입힌다.</t>
  </si>
  <si>
    <t>[62AEE4][C]근접 무기 전용 스킬[/c][-]\n적에게 단숨에 돌진하여 그림자 소용돌이를 일으킨다. 소용돌이에 닿은 적들은 두 번의 혼합 피해를 입는다.</t>
  </si>
  <si>
    <t>[62AEE4][C]근접 무기 전용 스킬[/c][-]\n고속으로 회전하여 주변의 적들에게 세 번의 물리 피해를 입힌다.</t>
  </si>
  <si>
    <t>[62AEE4][C]무기 미제한 스킬[/c][-]\n독속성 공격력을 증가시킨다.</t>
  </si>
  <si>
    <t>[62AEE4][C]근접 무기 전용 스킬[/c][-]\n농축된 독을 터트려 적에게 세 번의 물리 피해를 입힌다. 피해 입은 적은 일정 확률로 중독에 걸린다.</t>
  </si>
  <si>
    <t>[62AEE4][C]근접 무기 전용 스킬[/c][-]\n적을 급습하여 단칼에 베어내 물리 피해를 입힌다.</t>
  </si>
  <si>
    <t>[62AEE4][C]단검 전용 스킬[/c][-]\n회전하는 칼날을 내던져 적들에게 두 번의 물리 피해를 입힌다.</t>
  </si>
  <si>
    <t>[62AEE4][C]무기 미제한 스킬[/c][-]\n스피드를 극한까지 끌어올려 이동 속도와 마법 방어력이 증가한다.</t>
  </si>
  <si>
    <t>[62AEE4][C]무기 미제한 스킬[/c][-]\n적들에게 모래를 뿌려 혼합 피해를 입힌다. 피해 입은 적은 일정 확률로 스턴에 걸린다.</t>
  </si>
  <si>
    <t>[62AEE4][C]활 전용 스킬[/c][-]\n적에게 2발의 화살을 동시에 발사하여 두 번의 혼합 피해를 입힌다.</t>
  </si>
  <si>
    <t>[62AEE4][C]무기 미제한 스킬[/c][-]\n도둑의 손기술을 살려 전투에서 얻는 아이템 드랍률을 증가시킨다.</t>
  </si>
  <si>
    <t>[62AEE4][C]무기 미제한 스킬[/c][-]\n다른 직업의 1차 스킬중 하나를 훔쳐 사용할 수 있게 된다. 스킬 초기화 시에만 재선택이 가능하다.</t>
  </si>
  <si>
    <t>[62AEE4][C]무기 미제한 스킬[/c][-]\n악령들을 쏘아내 적들에게 두 번의 혼합 피해를 입힌다. 피해 입은 적은 일정 확률로 저주에 걸린다.</t>
  </si>
  <si>
    <t>[62AEE4][C]활 전용 스킬[/c][-]\n적에게 3발의 화살을 동시에 날려 세 번의 혼합 피해를 입힌다.</t>
  </si>
  <si>
    <t>[62AEE4][C]무기 미제한 스킬[/c][-]\n그림자 속에 몸을 숨겨 일정 시간 동안 피해를 입지 않게 되며, 암속성 공격력이 증가한다.</t>
  </si>
  <si>
    <t>[62AEE4][C]무기 미제한 스킬[/c][-]\n다른 직업의 3차 스킬중 하나를 훔쳐 사용할 수 있게 된다. 스킬 초기화 시에만 재선택이 가능하다.</t>
  </si>
  <si>
    <t>[62AEE4][C]무기 미제한 스킬[/c][-]\n고요의 바람을 발산해 적들에게 세 번의 혼합 피해를 입힌다. 피해 입은 적은 일정 확률로 침묵에 걸린다.</t>
  </si>
  <si>
    <t>[62AEE4][C]단검 전용 스킬[/c][-]\n혼돈의 사념을 찔러 넣어 적에게 혼합 피해를 입힌다. 피해를 입은 적은 일정 확률로 환각에 걸린다.</t>
  </si>
  <si>
    <t>[62AEE4][C]근접 무기 전용 스킬[/c][-]\n적을 찔러 물리 피해를 입히고 피해량의 일부분 만큼 체력을 회복한다.</t>
  </si>
  <si>
    <t>[62AEE4][C]무기 미제한 스킬[/c][-]\n치명적인 상태 이상에 관한 연구를 통해 환각, 출혈, 화상, 저주의 저항력이 증가한다.</t>
  </si>
  <si>
    <t>[62AEE4][C]활 전용 스킬[/c][-]\n바람의 화살비를 발사해 적들에게 물리 피해를 입힌다.</t>
  </si>
  <si>
    <t>[62AEE4][C]무기 미제한 스킬[/c][-]\n집중력을 향상시켜 공격 속도가 증가한다.</t>
  </si>
  <si>
    <t>[62AEE4][C]무기 미제한 스킬[/c][-]\n올빼미의 눈을 통해 명중률과 물리 공격력을 증가시킨다.</t>
  </si>
  <si>
    <t>[62AEE4][C]활 전용 스킬[/c][-]\n환상의 화살을 발사해 적에게 물리 피해를 입힌다. 피해 입은 적은 일정 확률로 스턴에 걸린다.</t>
  </si>
  <si>
    <t>[62AEE4][C]활 전용 스킬[/c][-]\n활시위를 길게 뒤로 당겨 적들을 관통하는 화살을 발사한다. 관통 화살에 닿은 적들은 두 번의 물리 피해를 입는다.</t>
  </si>
  <si>
    <t>[62AEE4][C]무기 미제한 스킬[/c][-]\n대형 몬스터에게 주는 피해가 증가한다.</t>
  </si>
  <si>
    <t>[62AEE4][C]활 전용 스킬[/c][-]\n독수리의 눈을 통해 활 사용 시의 사정 거리를 증가시킨다.</t>
  </si>
  <si>
    <t>[62AEE4][C]활 전용 스킬[/c][-]\n매의 힘이 담긴 화살을 발사해 적에게 두 번의 물리 피해를 입힌다.</t>
  </si>
  <si>
    <t>[62AEE4][C]활 전용 스킬[/c][-]\n강한 일격을 발사해 화속성 폭발을 일으킨다. 폭발에 닿은 적은 적들은 세 번의 물리 피해를 입는다.</t>
  </si>
  <si>
    <t>[62AEE4][C]무기 미제한 스킬[/c][-]\n적의 약점을 꿰뚫어 보아 일정 시간 동안 적에게 입히는 치명타 피해와 치명타 확률을 증가시킨다.</t>
  </si>
  <si>
    <t>[62AEE4][C]무기 미제한 스킬[/c][-]\n바럼처럼 움직여 이동 속도를 증가시킨다.</t>
  </si>
  <si>
    <t>[62AEE4][C]활 전용 스킬[/c][-]\n적에게 화살을 집중적으로 쏘아 세 번의 물리 피해를 입힌다.</t>
  </si>
  <si>
    <t>[62AEE4][C]활 전용 스킬[/c][-]\n적에게 화살 폭풍을 내려 적들에게 네 번의 물리 피해를 입힌다.</t>
  </si>
  <si>
    <t>[62AEE4][C]무기 미제한 스킬[/c][-]\n궁술의 신 울르의 힘을 빌어 일정 시간 동안 폭발적인 능력을 얻는다. 물리 공격력과 공격 속도가 크게 증가한다.</t>
  </si>
  <si>
    <t>[62AEE4][C]무기 미제한 스킬[/c][-]\n충성스러운 늑대 [62AEE4][C]워그[/c][-]와 같이 전투하게 된다.</t>
  </si>
  <si>
    <t>[62AEE4][C]활 전용 스킬[/c][-]\n적에게 대량의 화살을 연사하여 두 번의 혼합 피해를 입힌다.</t>
  </si>
  <si>
    <t>[62AEE4][C]무기 미제한 스킬[/c][-]\n용맹의 찬가를 연주해, 아군의 체력을 회복시킨다. INT가 높을 수록 회복량이 증가한다.</t>
  </si>
  <si>
    <t>[62AEE4][C]무기 미제한 스킬[/c][-]\n암살자의 선율을 연주하여, 일정 시간 동안 아군의 공격 속도를 증가시킨다.</t>
  </si>
  <si>
    <t>[62AEE4][C]무기 미제한 스킬[/c][-]\n전투에 리듬을 타 명중률과 크리티컬 확률이 증가한다.</t>
  </si>
  <si>
    <t>[62AEE4][C]활 전용 스킬[/c][-]\n주변에 바람의 화살비를 내려 적들에게 네 번의 혼합 피해를 입힌다.</t>
  </si>
  <si>
    <t>[62AEE4][C]무기 미제한 스킬[/c][-]\n주변 적들에게 마법 피해를 입히고 높은 확률로 침묵시킨다.</t>
  </si>
  <si>
    <t>[62AEE4][C]무기 미제한 스킬[/c][-]\n위저드의 공격 마법이 일정 확률로 발동하게 된다. 스킬 레벨이 상승할 수록 피해량은 증가하고 쿨타임은 감소된다.</t>
  </si>
  <si>
    <t>[62AEE4][C]활 전용 스킬[/c][-]\n활로 적에게 기본 공격을 가할 때 일정 확률로 여러 가지의 상태이상이 부여된다.</t>
  </si>
  <si>
    <t>[62AEE4][C]무기 미제한 스킬[/c][-]\n주변 적들에게 혼합 피해를 주고 높은 확률로 수면에 걸리게 한다. 일정 확률로 환각 또한 부여된다.</t>
  </si>
  <si>
    <t>[62AEE4][C]무기 미제한 스킬[/c][-]\n일정 시간 동안 주변 아군에게 순환하는 자연의 효과를 걸어 체력 재생력과 상태 이상 저항을 크게 증가시킨다.</t>
  </si>
  <si>
    <t>[62AEE4][C]무기 미제한 스킬[/c][-]\n행진의 찬가를 연주해 일정 시간 동안 아군의 공격력을 증가시킨다.</t>
  </si>
  <si>
    <t>[62AEE4][C]무기 미제한 스킬[/c][-]\n달빛의 축복으로 마법 공격력과 마법 방어력이 증가한다.</t>
  </si>
  <si>
    <t>한손검 기본 공격이다</t>
  </si>
  <si>
    <t>지팡이 기본 공격이다</t>
  </si>
  <si>
    <t>단검 기본 공격이다</t>
  </si>
  <si>
    <t>활 기본 공격이다</t>
  </si>
  <si>
    <t>양손검 기본 공격이다</t>
  </si>
  <si>
    <t>양손창 기본 공격이다</t>
  </si>
  <si>
    <t>기본 크리티컬 대미지다</t>
  </si>
  <si>
    <t>두배 크리티컬 대미지다</t>
  </si>
  <si>
    <t>젤로피를 폭발시켜 적들에게 수속성 마법 피해를 입힌다. 피해 입은 적은 일정 확률로 빙결에 걸린다.</t>
  </si>
  <si>
    <t>체력을 즉시 회복한다. 체력 최대치와 INT가 높을 수록 회복량이 증가한다.</t>
  </si>
  <si>
    <t>물리 방어력을 증가시킨다. 기본 물리 방어력이 높을 수록 더욱 증가한다.</t>
  </si>
  <si>
    <t>몸 주위에 보호막을 둘러 일정 시간 동안 적에게 입혀지는 근거리 피해를 감소시킨다.</t>
  </si>
  <si>
    <t>적에게 맹렬하게 돌진하여 마법 피해를 두 번 입힌다.</t>
  </si>
  <si>
    <t>일정 시간 동안 회피율을 증가시킨다.</t>
  </si>
  <si>
    <t>일정 시간 동안 아군들의 체력 재생력을 증가시킨다.</t>
  </si>
  <si>
    <t>일정 시간 동안 아군들의 모든 상태 이상 저항을 증가시킨다.</t>
  </si>
  <si>
    <t>일정 시간 동안 아군들의 체력 재생력과 원거리 대미지 저항률을 증가시킨다.</t>
  </si>
  <si>
    <t>일정 시간 동안 아군들의 마법 공격력을 증가시킨다.</t>
  </si>
  <si>
    <t>아군들의 체력을 즉시 회복시킨다. INT가 높을 수록 회복량이 증가한다.</t>
  </si>
  <si>
    <t>일정 시간 동안 아군의 체력 재생력과 방어력을 증가시킨다.</t>
  </si>
  <si>
    <t>일정 시간 동안 적군들의 공격력과 공격 속도를 감소시킨다.</t>
  </si>
  <si>
    <t>일정 시간 동안 아군들의 이동 속도와 원거리 대미지 저항을 증가시킨다.</t>
  </si>
  <si>
    <t>일정 시간 동안 이동 속도와 회피율을 증가시킨다.</t>
  </si>
  <si>
    <t>일정 시간 동안 체력 재생력과 무속성 대미지 저항을 증가시킨다.</t>
  </si>
  <si>
    <t>적에게 암속성 혼합 피해를 입히고, 입힌 피해에 비례해 체력을 회복한다.</t>
  </si>
  <si>
    <t>적에게 돌진하여 암속성 혼합 피해를 입힌다. 피해 입은 적은 일정 확률로 저주에 걸린다.</t>
  </si>
  <si>
    <t>적에게 돌진하여 암속성 마법 피해를 입힌다.</t>
  </si>
  <si>
    <t>일정 시간 동안 체력 재생력, 공격 속도, 이동 속도를 증가시킨다.</t>
  </si>
  <si>
    <t>적에게 돌진하여 암속성 물리 피해를 입힌다.</t>
  </si>
  <si>
    <t>금빛의 화염을 폭발시켜 적들에게 마법 피해를 두 번 입힌다. 피해 입은 적은 일정 확률로 화상에 걸린다.</t>
  </si>
  <si>
    <t>일정 시간 동안 물리 방어력과 근거리 대미지 저항을 증가시킨다.</t>
  </si>
  <si>
    <t>일정 시간 동안 적들의 화, 수, 풍, 지속성 대미지 저항을 감소시킨다.</t>
  </si>
  <si>
    <t>일정 시간 동안 아군들의 화, 수, 풍, 지속성 대미지를 증가시킨다.</t>
  </si>
  <si>
    <t>적에게 도토리를 던져 지속성 물리 피해를 입힌다. 피해 입은 적은 높은 확률로 기절에 걸린다.</t>
  </si>
  <si>
    <t>도토리를 내려쳐 적에게 지속성 물리 피해를 입힌다. 피해 입은 적은 높은 확률로 기절에 걸린다.</t>
  </si>
  <si>
    <t>적들에게 수면 가루를 날려 풍속성 마법 피해를 입힌다. 피해 입은 적은 일정 확률로 수면에 걸린다.</t>
  </si>
  <si>
    <t>일정 시간 동안 아군에게 보호막을 씌워 마법 방어력과 근거리 대미지 저항을 증가시킨다.</t>
  </si>
  <si>
    <t>적을 뿔로 찔러 지속성 물리 피해를 입힌다. 피해 입은 적은 일정 확률로 출혈에 걸린다.</t>
  </si>
  <si>
    <t>일정 시간 동안 보호막을 생성해 물리 방어력과 체력 재생력을 증가시킨다.</t>
  </si>
  <si>
    <t>적에게 돌진하여 풍속성의 물리 피해를 두 번 입힌다.</t>
  </si>
  <si>
    <t>일정 시간 동안 치명타 확률과 이동 속도가 증가한다.</t>
  </si>
  <si>
    <t>적을 깨물어 암속성 마법 피해를 입힌다. 피해 입은 적은 일정 확률로 출혈에 걸린다.</t>
  </si>
  <si>
    <t>적에게 돌진하여 강하게 부딪힌다. 부딪힌 적은 암속성 마법 피해를 입는다.</t>
  </si>
  <si>
    <t>적들의 발 밑에 나무 뿌리를 솟아오르게 해, 지속성 마법 피해를 입힌다. 피해 입은 적은 일정 확률로 스턴에 걸린다.</t>
  </si>
  <si>
    <t>일정 시간 동안 보호막을 생성해 마법 방어력과 체력 재생력을 증가시킨다.</t>
  </si>
  <si>
    <t>적들의 주변에 얼음 조각을 터트려 수속성 혼합 피해를 입힌다. 피해 입은 적은 일정 확률로 빙결에 걸린다.</t>
  </si>
  <si>
    <t>두 손을 크게 휘둘러 적들에게 물리 피해를 두 번 입힌다. 피해 입은 적은 일정 확률로 스턴에 걸린다.</t>
  </si>
  <si>
    <t>몸을 강화시켜 일정 시간동안 물리 방어력과 상태 이상 저항을 증가시킨다.</t>
  </si>
  <si>
    <t>픽키 스킬1이다</t>
  </si>
  <si>
    <t>픽키 스킬2이다</t>
  </si>
  <si>
    <t>콘도르 스킬1이다</t>
  </si>
  <si>
    <t>콘도르 스킬2이다</t>
  </si>
  <si>
    <t>촌촌 스킬1이다</t>
  </si>
  <si>
    <t>촌촌 스킬2이다</t>
  </si>
  <si>
    <t>드래곤 플라이 스킬1이다</t>
  </si>
  <si>
    <t>드래곤 플라이 스킬2이다</t>
  </si>
  <si>
    <t>울프 스킬1이다</t>
  </si>
  <si>
    <t>울프 스킬2이다</t>
  </si>
  <si>
    <t>페코페코 스킬1이다</t>
  </si>
  <si>
    <t>페코페코 스킬2이다</t>
  </si>
  <si>
    <t>스콜피온 스킬1이다</t>
  </si>
  <si>
    <t>스콜피온 스킬2이다</t>
  </si>
  <si>
    <t>떠돌이 늑대 스킬1이다</t>
  </si>
  <si>
    <t>떠돌이 늑대 스킬2이다</t>
  </si>
  <si>
    <t>적을 빠르게 가격하여 사속성 혼합 피해를 입힌다. 피해 입은 적은 일정 확률로 저주에 걸린다.</t>
  </si>
  <si>
    <t>죽음의 기운과 함께 돌진하여 사속성 혼합 피해를 입힌다.</t>
  </si>
  <si>
    <t>저주의 기운을 쏘아내어 적에게 사속성 물리 피해를 입힌다. 피해 입은 적은 일정 확률로 저주에 걸린다.</t>
  </si>
  <si>
    <t>맹독이 발린 화살을 쏴 적에게 독속성 물리 피해를 입힌다. 피해 입은 적은 일정 확률로 중독에 걸린다.</t>
  </si>
  <si>
    <t>스틸 촌촌 스킬1이다</t>
  </si>
  <si>
    <t>스틸 촌촌 스킬2이다</t>
  </si>
  <si>
    <t>마력의 포자를 생성해 적에게 마법 피해를 입힌다. 피해 입은 적은 높은 확률로 침묵에 걸린다.</t>
  </si>
  <si>
    <t>플랑크톤 스킬2이다</t>
  </si>
  <si>
    <t>포포링 스킬1이다</t>
  </si>
  <si>
    <t>포포링 스킬2이다</t>
  </si>
  <si>
    <t>토드 스킬1이다</t>
  </si>
  <si>
    <t>토드 스킬2이다</t>
  </si>
  <si>
    <t>타라 프로그 스킬1이다</t>
  </si>
  <si>
    <t>타라 프로그 스킬2이다</t>
  </si>
  <si>
    <t>힘을 모아 강하게 폭발시켜 적들에게 화속성 마법 피해를 두 번 입힌다. 피해 입은 적은 일정 확률로 스턴에 걸린다.</t>
  </si>
  <si>
    <t>엘더 윌로우 스킬2이다</t>
  </si>
  <si>
    <t>독속성의 폭발을 일으켜 적에게 물리 피해를 입힌다.</t>
  </si>
  <si>
    <t>포이즌 스포아 스킬2이다</t>
  </si>
  <si>
    <t>적에게 돌진하여 독속성 마법 피해를 입힌다.</t>
  </si>
  <si>
    <t>크램프 스킬2이다</t>
  </si>
  <si>
    <t>고블린(모닝스타) 스킬1이다</t>
  </si>
  <si>
    <t>고블린(모닝스타) 스킬2이다</t>
  </si>
  <si>
    <t>고블린(해머) 스킬1이다</t>
  </si>
  <si>
    <t>고블린(해머) 스킬2이다</t>
  </si>
  <si>
    <t>고블린(플레일) 스킬1이다</t>
  </si>
  <si>
    <t>고블린(플레일) 스킬2이다</t>
  </si>
  <si>
    <t>고블린(단검) 스킬1이다</t>
  </si>
  <si>
    <t>고블린(단검) 스킬2이다</t>
  </si>
  <si>
    <t>상처를 찢어 독속성 마법 피해를 입힌다. 피해 입은 적은 일정 확률로 중독에 걸린다.</t>
  </si>
  <si>
    <t>일정 시간동안 마법 방어력을 증가시킨다. 대형 몬스터에 입히는 피해량도 증가한다.</t>
  </si>
  <si>
    <t>독 기운의 화살을 날려 물리 피해를 입힌다.</t>
  </si>
  <si>
    <t>바람의 화살비를 발사해 적들에게 물리 피해를 입힌다.</t>
  </si>
  <si>
    <t>광역으로 터지는 포탄을 발포해 풍속성 물리 피해를 두 번 입힌다.</t>
  </si>
  <si>
    <t>주의! 광역 폭발로 풍속성 물리 피해를 입힌다. 피해 입은 적은 높은 확률로 스턴에 걸린다.</t>
  </si>
  <si>
    <t>광역으로 터지는 포탄을 발포해 풍속성 마법 피해를 두 번 입힌다.</t>
  </si>
  <si>
    <t>고블린 리더 스킬1이다</t>
  </si>
  <si>
    <t>고블린 리더 스킬2이다</t>
  </si>
  <si>
    <t>게 스킬1이다</t>
  </si>
  <si>
    <t>게 스킬2이다</t>
  </si>
  <si>
    <t>적에게 도토리를 던져 지속성 마법 피해를 입힌다. 피해 입은 적은 높은 확률로 기절에 걸린다.</t>
  </si>
  <si>
    <t>요요 스킬2이다</t>
  </si>
  <si>
    <t>바나나를 무더기로 뿌려 아군들의 체력을 세 번 회복시킨다.</t>
  </si>
  <si>
    <t>쵸코 스킬2이다</t>
  </si>
  <si>
    <t>마스터링 스킬1이다</t>
  </si>
  <si>
    <t>마스터링 스킬2이다</t>
  </si>
  <si>
    <t>갈라파고 스킬1이다</t>
  </si>
  <si>
    <t>갈라파고 스킬2이다</t>
  </si>
  <si>
    <t>해달 스킬1이다</t>
  </si>
  <si>
    <t>해달 스킬2이다</t>
  </si>
  <si>
    <t>퍼씰 스킬1이다</t>
  </si>
  <si>
    <t>퍼씰 스킬2이다</t>
  </si>
  <si>
    <t>로터 자이로 스킬1이다</t>
  </si>
  <si>
    <t>로터 자이로 스킬2이다</t>
  </si>
  <si>
    <t>폭력배 스킬1이다</t>
  </si>
  <si>
    <t>폭력배 스킬2이다</t>
  </si>
  <si>
    <t>드롭프스 스킬1이다</t>
  </si>
  <si>
    <t>드롭프스 스킬2이다</t>
  </si>
  <si>
    <t>에스터 스킬1이다</t>
  </si>
  <si>
    <t>에스터 스킬2이다</t>
  </si>
  <si>
    <t>드레인리어 스킬1이다</t>
  </si>
  <si>
    <t>드레인리어 스킬2이다</t>
  </si>
  <si>
    <t>데저트 울프 새끼 스킬1이다</t>
  </si>
  <si>
    <t>데저트 울프 새끼 스킬2이다</t>
  </si>
  <si>
    <t>마그마링 스킬1이다</t>
  </si>
  <si>
    <t>마그마링 스킬2이다</t>
  </si>
  <si>
    <t>플로라 스킬1이다</t>
  </si>
  <si>
    <t>플로라 스킬2이다</t>
  </si>
  <si>
    <t>와일드 로즈 스킬1이다</t>
  </si>
  <si>
    <t>와일드 로즈 스킬2이다</t>
  </si>
  <si>
    <t>데저트 울프 스킬1이다</t>
  </si>
  <si>
    <t>데저트 울프 스킬2이다</t>
  </si>
  <si>
    <t>위스퍼 스킬1이다</t>
  </si>
  <si>
    <t>위스퍼 스킬2이다</t>
  </si>
  <si>
    <t>크라벤 스킬1이다</t>
  </si>
  <si>
    <t>크라벤 스킬2이다</t>
  </si>
  <si>
    <t>탐루안 스킬1이다</t>
  </si>
  <si>
    <t>탐루안 스킬2이다</t>
  </si>
  <si>
    <t>타니 아가씨 스킬1이다</t>
  </si>
  <si>
    <t>타니 아가씨 스킬2이다</t>
  </si>
  <si>
    <t>오크 베이비 스킬1이다</t>
  </si>
  <si>
    <t>오크 베이비 스킬2이다</t>
  </si>
  <si>
    <t>오크 워리어 스킬1이다</t>
  </si>
  <si>
    <t>오크 워리어 스킬2이다</t>
  </si>
  <si>
    <t>오크 레이디 스킬1이다</t>
  </si>
  <si>
    <t>오크 레이디 스킬2이다</t>
  </si>
  <si>
    <t>오크 아처 스킬1이다</t>
  </si>
  <si>
    <t>오크 아처 스킬2이다</t>
  </si>
  <si>
    <t>오크 히어로 스킬1이다</t>
  </si>
  <si>
    <t>오크 히어로 스킬2이다</t>
  </si>
  <si>
    <t>고스트링 스킬1이다</t>
  </si>
  <si>
    <t>고스트링 스킬2이다</t>
  </si>
  <si>
    <t>세일러 스컬 스킬1이다</t>
  </si>
  <si>
    <t>세일러 스컬 스킬2이다</t>
  </si>
  <si>
    <t>파이어럿 스켈 스킬1이다</t>
  </si>
  <si>
    <t>파이어럿 스켈 스킬2이다</t>
  </si>
  <si>
    <t>드레이크 스킬1이다</t>
  </si>
  <si>
    <t>드레이크 스킬2이다</t>
  </si>
  <si>
    <t>마린 스킬1이다</t>
  </si>
  <si>
    <t>마린 스킬2이다</t>
  </si>
  <si>
    <t>사스콰치 스킬1이다</t>
  </si>
  <si>
    <t>사스콰치 스킬2이다</t>
  </si>
  <si>
    <t>하티 베베 스킬1이다</t>
  </si>
  <si>
    <t>하티 베베 스킬2이다</t>
  </si>
  <si>
    <t>하티 스킬1이다</t>
  </si>
  <si>
    <t>하티 스킬2이다</t>
  </si>
  <si>
    <t>세비지 스킬1이다</t>
  </si>
  <si>
    <t>세비지 스킬2이다</t>
  </si>
  <si>
    <t>에드가 스킬1이다</t>
  </si>
  <si>
    <t>에드가 스킬2이다</t>
  </si>
  <si>
    <t>프리오니 스킬1이다</t>
  </si>
  <si>
    <t>프리오니 스킬2이다</t>
  </si>
  <si>
    <t>오시리스 스킬1이다</t>
  </si>
  <si>
    <t>오시리스 스킬2이다</t>
  </si>
  <si>
    <t>오크 로드 스킬1이다</t>
  </si>
  <si>
    <t>오크 로드 스킬2이다</t>
  </si>
  <si>
    <t>와일드 라이더 스킬1이다</t>
  </si>
  <si>
    <t>와일드 라이더 스킬2이다</t>
  </si>
  <si>
    <t>타오군 카 스킬1이다</t>
  </si>
  <si>
    <t>타오군 카 스킬2이다</t>
  </si>
  <si>
    <t>아트로스 스킬1이다</t>
  </si>
  <si>
    <t>아트로스 스킬2이다</t>
  </si>
  <si>
    <t>임프 스킬1이다</t>
  </si>
  <si>
    <t>임프 스킬2이다</t>
  </si>
  <si>
    <t>카사 스킬1이다</t>
  </si>
  <si>
    <t>카사 스킬2이다</t>
  </si>
  <si>
    <t>살라만다 스킬1이다</t>
  </si>
  <si>
    <t>살라만다 스킬2이다</t>
  </si>
  <si>
    <t>이프리트 스킬1이다</t>
  </si>
  <si>
    <t>이프리트 스킬2이다</t>
  </si>
  <si>
    <t>포링 패시브 스킬1이다</t>
  </si>
  <si>
    <t>포링 패시브 스킬2이다</t>
  </si>
  <si>
    <t>파브르 패시브 스킬1이다</t>
  </si>
  <si>
    <t>파브르 패시브 스킬2이다</t>
  </si>
  <si>
    <t>루나틱 패시브 스킬1이다</t>
  </si>
  <si>
    <t>루나틱 패시브 스킬2이다</t>
  </si>
  <si>
    <t>로다 프로그 패시브 스킬1이다</t>
  </si>
  <si>
    <t>로다 프로그 패시브 스킬2이다</t>
  </si>
  <si>
    <t>로커 스킬1이다</t>
  </si>
  <si>
    <t>로커 스킬2이다</t>
  </si>
  <si>
    <t>보컬 스킬1이다</t>
  </si>
  <si>
    <t>보컬 스킬2이다</t>
  </si>
  <si>
    <t>이클립스 스킬1이다</t>
  </si>
  <si>
    <t>이클립스 스킬2이다</t>
  </si>
  <si>
    <t>도둑벌레 스킬1이다</t>
  </si>
  <si>
    <t>도둑벌레 스킬2이다</t>
  </si>
  <si>
    <t>퍼밀리어 스킬1이다</t>
  </si>
  <si>
    <t>퍼밀리어 스킬2이다</t>
  </si>
  <si>
    <t>암컷 도둑벌레 스킬1이다</t>
  </si>
  <si>
    <t>암컷 도둑벌레 스킬2이다</t>
  </si>
  <si>
    <t>수컷 도둑벌레 스킬1이다</t>
  </si>
  <si>
    <t>수컷 도둑벌레 스킬2이다</t>
  </si>
  <si>
    <t>황금 도둑벌레 스킬1이다</t>
  </si>
  <si>
    <t>황금 도둑벌레 스킬2이다</t>
  </si>
  <si>
    <t>세비지 베베 스킬1이다</t>
  </si>
  <si>
    <t>세비지 베베 스킬2이다</t>
  </si>
  <si>
    <t>코코 스킬1이다</t>
  </si>
  <si>
    <t>코코 스킬2이다</t>
  </si>
  <si>
    <t>크리미 스킬1이다</t>
  </si>
  <si>
    <t>크리미 스킬2이다</t>
  </si>
  <si>
    <t>호른 스킬1이다</t>
  </si>
  <si>
    <t>호른 스킬2이다</t>
  </si>
  <si>
    <t>호넷 스킬1이다</t>
  </si>
  <si>
    <t>호넷 스킬2이다</t>
  </si>
  <si>
    <t>타로우 스킬1이다</t>
  </si>
  <si>
    <t>타로우 스킬2이다</t>
  </si>
  <si>
    <t>윌로우 스킬1이다</t>
  </si>
  <si>
    <t>윌로우 스킬2이다</t>
  </si>
  <si>
    <t>스포아 스킬1이다</t>
  </si>
  <si>
    <t>스포아 스킬2이다</t>
  </si>
  <si>
    <t>빅풋 스킬1이다</t>
  </si>
  <si>
    <t>빅풋 스킬2이다</t>
  </si>
  <si>
    <t>스켈레톤 스킬1이다</t>
  </si>
  <si>
    <t>스켈레톤 스킬2이다</t>
  </si>
  <si>
    <t>솔저 스켈레톤 스킬1이다</t>
  </si>
  <si>
    <t>솔저 스켈레톤 스킬2이다</t>
  </si>
  <si>
    <t>아처 스켈레톤 스킬1이다</t>
  </si>
  <si>
    <t>아처 스켈레톤 스킬2이다</t>
  </si>
  <si>
    <t>미이라 스킬1이다</t>
  </si>
  <si>
    <t>미이라 스킬2이다</t>
  </si>
  <si>
    <t>플랑크톤 스킬1이다</t>
  </si>
  <si>
    <t>엘더 윌로우 스킬1이다</t>
  </si>
  <si>
    <t>포이즌 스포아 스킬1이다</t>
  </si>
  <si>
    <t>크램프 스킬1이다</t>
  </si>
  <si>
    <t>고블린(도끼) 스킬1이다</t>
  </si>
  <si>
    <t>고블린(도끼) 스킬2이다</t>
  </si>
  <si>
    <t>고블린 아처 스킬1이다</t>
  </si>
  <si>
    <t>고블린 아처 스킬2이다</t>
  </si>
  <si>
    <t>고블린 스팀라이더 스킬1이다</t>
  </si>
  <si>
    <t>고블린 스팀라이더 스킬2이다</t>
  </si>
  <si>
    <t>팬저 고블린 스킬1이다</t>
  </si>
  <si>
    <t>팬저 고블린 스킬2이다</t>
  </si>
  <si>
    <t>요요 스킬1이다</t>
  </si>
  <si>
    <t>쵸코 스킬1이다</t>
  </si>
  <si>
    <t>마린 패시브 스킬1이다</t>
  </si>
  <si>
    <t>마린 패시브 스킬2이다</t>
  </si>
  <si>
    <t>사스콰치 패시브 스킬1이다</t>
  </si>
  <si>
    <t>사스콰치 패시브 스킬2이다</t>
  </si>
  <si>
    <t>하티 베베 패시브 스킬1이다</t>
  </si>
  <si>
    <t>하티 베베 패시브 스킬2이다</t>
  </si>
  <si>
    <t>하티 패시브 스킬1이다</t>
  </si>
  <si>
    <t>하티 패시브 스킬2이다</t>
  </si>
  <si>
    <t>세비지 패시브 스킬1이다</t>
  </si>
  <si>
    <t>세비지 패시브 스킬2이다</t>
  </si>
  <si>
    <t>에드가 패시브 스킬1이다</t>
  </si>
  <si>
    <t>에드가 패시브 스킬2이다</t>
  </si>
  <si>
    <t>프리오니 패시브 스킬1이다</t>
  </si>
  <si>
    <t>프리오니 패시브 스킬2이다</t>
  </si>
  <si>
    <t>오시리스 패시브 스킬1이다</t>
  </si>
  <si>
    <t>오시리스 패시브 스킬2이다</t>
  </si>
  <si>
    <t>오크 로드 패시브 스킬1이다</t>
  </si>
  <si>
    <t>오크 로드 패시브 스킬2이다</t>
  </si>
  <si>
    <t>와일드 라이더 패시브 스킬1이다</t>
  </si>
  <si>
    <t>와일드 라이더 패시브 스킬2이다</t>
  </si>
  <si>
    <t>타오군 카 패시브 스킬1이다</t>
  </si>
  <si>
    <t>타오군 카 패시브 스킬2이다</t>
  </si>
  <si>
    <t>아트로스 패시브 스킬1이다</t>
  </si>
  <si>
    <t>아트로스 패시브 스킬2이다</t>
  </si>
  <si>
    <t>임프 패시브 스킬1이다</t>
  </si>
  <si>
    <t>임프 패시브 스킬2이다</t>
  </si>
  <si>
    <t>카사 패시브 스킬1이다</t>
  </si>
  <si>
    <t>카사 패시브 스킬2이다</t>
  </si>
  <si>
    <t>살라만다 패시브 스킬1이다</t>
  </si>
  <si>
    <t>살라만다 패시브 스킬2이다</t>
  </si>
  <si>
    <t>이프리트 패시브 스킬1이다</t>
  </si>
  <si>
    <t>이프리트 패시브 스킬2이다</t>
  </si>
  <si>
    <t>돌진형 패시브 스킬. 공격 속도가 증가한다.</t>
  </si>
  <si>
    <t>돌진형 패시브 스킬. 대미지 저항률이 증가한다.</t>
  </si>
  <si>
    <t>공격형 패시브 스킬. 치명타 확률이 증가한다.</t>
  </si>
  <si>
    <t>공격형 패시브 스킬. 치명타 대미지가 증가한다.</t>
  </si>
  <si>
    <t>방어형 패시브 스킬. 치명타 저항률이 증가한다.</t>
  </si>
  <si>
    <t>방어형 패시브 스킬. 상태 이상 저항률이 증가한다.</t>
  </si>
  <si>
    <t>지원형 패시브 스킬. 스킬 대기 시간이 감소한다.</t>
  </si>
  <si>
    <t>지원형 패시브 스킬. 기본 공격 시 스턴 확률이 추가된다.</t>
  </si>
  <si>
    <t>다양한 공격패턴을 취할 수 있게끔 만들어진 살상용 단검. 저주받은 단검 제작 재료로도 사용된다.</t>
  </si>
  <si>
    <t>영혼까지 심각한 타격을 입히는 대화가 가능한 사람들의 옷.</t>
  </si>
  <si>
    <t>착용하면 눈을 격렬한 바람으로부터 보호할 수 있다고 한다.</t>
  </si>
  <si>
    <t>여러 종류의 과일, 같은 얼음과 우유가 많이 들어있는 음료. 2시간 동안 모든 기본 스탯 증가.</t>
  </si>
  <si>
    <t>프론테라 명물 맛있는 케이크. 2시간 동안 체력 재생력 증가.</t>
  </si>
  <si>
    <t>이세계의 근원이 된 이그드라실 나무의 열매. 2시간 동안 최대 체력 증가.</t>
  </si>
  <si>
    <t>강인한 드래곤의 피부를 특수한 비약과 조합하여 만든 포션. 1시간 동안 DEF 증가.</t>
  </si>
  <si>
    <t>요정의 수염을 특수한 비약과 조합하여 만든 포션. 1시간 동안 MDEF 증가.</t>
  </si>
  <si>
    <t>슈퍼스타R로 선정된 몬스터에게 주어진 상품. 1시간 동안 전체 대미지 증가.</t>
  </si>
  <si>
    <t>3국 연슴술연맹에서 공동개발한 신약. 1시간 동안 적에게 받는 대미지 감소.</t>
  </si>
  <si>
    <t>다양한 상태이상에 대처하기 위해 만들어진 약. 1시간 동안 모든 상태 이상 저항 증가.</t>
  </si>
  <si>
    <t>아루나펠츠에서 연합 조사단에 보내주는 간식. 1시간 동안 치명타 확률 증가.</t>
  </si>
  <si>
    <t>중요한 부분만 매우 간단하게 요약된 전투교범. 1시간 동안 직업&amp;일반 경험치 드랍률 증가.</t>
  </si>
  <si>
    <t>금화가 들어있는 주머니. 1시간 동안 제니 드랍율 증가.</t>
  </si>
  <si>
    <t>쫄깃하고 달콤한 풍선껌. 1시간 동안 아이템 드랍율 증가.</t>
  </si>
  <si>
    <t>각성의 효과가 있는 신비한 포션. 1시간동안 공격 속도 증가</t>
  </si>
  <si>
    <t>집중력을 높여주는 성분을 지닌 물약. 2시간동안 공격 속도 증가</t>
  </si>
  <si>
    <t>온몸에 피를 끓게하여 광전사의 상태로 만드는 대단한 물약. 복용하면 이동속도가 상승한다.</t>
  </si>
  <si>
    <t>토막친 소갈비로 만든 찜. 재사용 대기시간이 감소 된다.</t>
  </si>
  <si>
    <t>특별한 힘이 느껴지는 포션. 전체 대미지가 증가한다.</t>
  </si>
  <si>
    <t>슈퍼스타에게만 주어진다는 희귀한 포션. 슈퍼스타의 기품이 느껴지는 맛. 체력 재생력이 크게 증가한다.</t>
  </si>
  <si>
    <t>3국 연슴술연맹에서 공동개발한 신약. 아주 짧은 순간이나마 초인적인 능력을 사용할 수 있게 해준다. 받는 대미지가 감소한다.</t>
  </si>
  <si>
    <t>다양한 상태이상(스턴, 침묵, 수면, 환각, 출혈, 화상, 독, 저주, 빙결, 동빙)의 저항력을 증가시켜 주는 신비한 약.</t>
  </si>
  <si>
    <t>이것을 사용하면 일정 시간동안 사용자의 무기에 불의 속성을 부여한다.</t>
  </si>
  <si>
    <t>이것을 사용하면 일정 시간동안 사용자의 무기에 물의 속성을 부여한다.</t>
  </si>
  <si>
    <t>이것을 사용하면 일정 시간동안 사용자의 무기에 땅의 속성을 부여한다.</t>
  </si>
  <si>
    <t>이것을 사용하면 일정 시간동안 사용자의 무기에 바람의 속성을 부여한다.</t>
  </si>
  <si>
    <t>불의 속성에 저항력을 올려주는 포션.</t>
  </si>
  <si>
    <t>물의 속성에 저항력을 올려주는 포션.</t>
  </si>
  <si>
    <t>땅의 속성에 저항력을 올려주는 포션.</t>
  </si>
  <si>
    <t>바람의 속성에 저항력을 올려주는 포션.</t>
  </si>
  <si>
    <t>하급 장비가 들어있습니다.</t>
  </si>
  <si>
    <t>중급 장비가 들어있습니다.</t>
  </si>
  <si>
    <t>상급 장비가 들어있습니다.</t>
  </si>
  <si>
    <t>하급 조각이 들어있습니다.</t>
  </si>
  <si>
    <t>중급 조각이 들어있습니다.</t>
  </si>
  <si>
    <t>상급 조각이 들어있습니다.</t>
  </si>
  <si>
    <t>낡은 카드들이 들어있습니다.</t>
  </si>
  <si>
    <t>일반 카드들이 들어있습니다.</t>
  </si>
  <si>
    <t>마력이 깃든 카드들이 들어있습니다.</t>
  </si>
  <si>
    <t>클래스 별 무기가 들어있습니다.</t>
  </si>
  <si>
    <t>몬스터 조각이 들어있습니다.</t>
  </si>
  <si>
    <t>다양한 아이템이 들어있는 상자입니다.</t>
  </si>
  <si>
    <t>전승 테스트용 물약입니다.</t>
  </si>
  <si>
    <t>화려하게 빛나는 장비가 가득한 상자.</t>
  </si>
  <si>
    <t>큐펫 카드가 들어있는 상자이다.</t>
  </si>
  <si>
    <t>모든 큐펫 카드가 들어있는 상자이다.</t>
  </si>
  <si>
    <t>중급 보석 아이템이 들어있는 상자이다.</t>
  </si>
  <si>
    <t>상급 보석 아이템이 들어있는 상자이다.</t>
  </si>
  <si>
    <t>최상급 보석 상자</t>
  </si>
  <si>
    <t>하급 재료 아이템이 들어있는 상자이다.</t>
  </si>
  <si>
    <t>중급 재료 아이템이 들어있는 상자이다.</t>
  </si>
  <si>
    <t>상급 재료 아이템이 들어있는 상자이다.</t>
  </si>
  <si>
    <t>하급 소비 아이템이 들어있는 상자이다.</t>
  </si>
  <si>
    <t>중급 소비 아이템이 들어있는 상자이다.</t>
  </si>
  <si>
    <t>상급 소비 아이템이 들어있는 상자이다.</t>
  </si>
  <si>
    <t>제련 재료들이 들어있는 상자이다.</t>
  </si>
  <si>
    <t>전투 교범*5, 오리데오콘*50, 에르늄*50, 카드 강화권 10레벨*25, 농축 화이트 포션*10, 각성 포션*10</t>
  </si>
  <si>
    <t>하급 재료 상자*3, 별의 가루*50</t>
  </si>
  <si>
    <t>제니*100000, 금화 주머니*5, 파이어럿 스켈 카드*1</t>
  </si>
  <si>
    <t>랜덤 포션*20</t>
  </si>
  <si>
    <t>세이버*1, 본 플레이트*1, 뿔투구 헬름*1</t>
  </si>
  <si>
    <t>오르도 스태프*1, 실크 로브*1, 마법 모자*1</t>
  </si>
  <si>
    <t>대거*1, 씨프 클로스*1, 해적 두건*1</t>
  </si>
  <si>
    <t>헌터 보우*1, 우든 메일*1, 헌팅캡*1</t>
  </si>
  <si>
    <t>신기한 펜던트*1, 그리움의 반지*1</t>
  </si>
  <si>
    <t>MVP 소환권*5</t>
  </si>
  <si>
    <t>대전 입장권*10</t>
  </si>
  <si>
    <t>오리데오콘*200, 에르늄*400</t>
  </si>
  <si>
    <t>카드 강화권 10레벨*100, 카드 강화권 40레벨*20</t>
  </si>
  <si>
    <t>하급 파견 동료 상자*5</t>
  </si>
  <si>
    <t>하급 PVP 동료 상자*5</t>
  </si>
  <si>
    <t>1~3★ 파견 동료를 획득 할 수 있는 상자</t>
  </si>
  <si>
    <t>1~3★ PVP 동료를 획득 할 수 있는 상자</t>
  </si>
  <si>
    <t>무한의 이클립스 카드 x 1, 부서진 마법석 x 30</t>
  </si>
  <si>
    <t>무한의 황금 도둑벌레 카드 x 1, 부서진 마법석 x 50</t>
  </si>
  <si>
    <t>무한의 세비지 카드 x 1, 부서진 마법석 x 70</t>
  </si>
  <si>
    <t>무한의 에드가 카드 x 1, 부서진 마법석 x 90</t>
  </si>
  <si>
    <t>무한의 프리오니 카드 x 1, 부서진 마법석 x 110</t>
  </si>
  <si>
    <t>무한의 오시리스 카드 x 1, 부서진 마법석 x 130</t>
  </si>
  <si>
    <t>무한의 오크 로드 카드 x 1, 부서진 마법석 x 150</t>
  </si>
  <si>
    <t>무한의 오크 히어로 카드 x 1, 부서진 마법석 x 170</t>
  </si>
  <si>
    <t>무한의 와일드 라이더 카드 x 1, 부서진 마법석 x 190</t>
  </si>
  <si>
    <t>무한의 타오군 카 카드 x 1, 부서진 마법석 x 210</t>
  </si>
  <si>
    <t>무한의 아트로스 카드 x 1, 부서진 마법석 x 230</t>
  </si>
  <si>
    <t>무한의 이프리트 카드 x 1, 부서진 마법석 x 250</t>
  </si>
  <si>
    <t>2랭크 PVP 동료 중 랜덤 1종</t>
  </si>
  <si>
    <t>3랭크 PVP 동료 중 랜덤 1종</t>
  </si>
  <si>
    <t>4랭크 PVP 동료 중 랜덤 1종</t>
  </si>
  <si>
    <t>5랭크 PVP 동료 중 랜덤 1종</t>
  </si>
  <si>
    <t>특정 부위의 장비에 장착할 수 있는 카드.</t>
  </si>
  <si>
    <t>보이면</t>
  </si>
  <si>
    <t>제작 재료가 들어있습니다.</t>
  </si>
  <si>
    <t>포링 카드이다.</t>
  </si>
  <si>
    <t>파월업</t>
  </si>
  <si>
    <t>방어력과 재주가 상승한다.</t>
  </si>
  <si>
    <t>파이어 볼트가 나갈지도?</t>
  </si>
  <si>
    <t>아프다</t>
  </si>
  <si>
    <t>.</t>
  </si>
  <si>
    <t>핫도그다</t>
  </si>
  <si>
    <t>BTS</t>
  </si>
  <si>
    <t>망토다</t>
  </si>
  <si>
    <t>목에 걸자</t>
  </si>
  <si>
    <t>절대 반지</t>
  </si>
  <si>
    <t>커피였다</t>
  </si>
  <si>
    <t>group &amp; rate 체크 O</t>
  </si>
  <si>
    <t>루나틱 카드이다</t>
  </si>
  <si>
    <t>퍼밀리어 카드이다</t>
  </si>
  <si>
    <t>포링 카드이다</t>
  </si>
  <si>
    <t>파브르 카드이다</t>
  </si>
  <si>
    <t>로다 프로그 카드이다</t>
  </si>
  <si>
    <t>로커 카드이다</t>
  </si>
  <si>
    <t>보컬 카드이다</t>
  </si>
  <si>
    <t>이클립스 카드이다</t>
  </si>
  <si>
    <t>도둑벌레 카드이다</t>
  </si>
  <si>
    <t>일반 경험치 10000을 획득합니다.</t>
  </si>
  <si>
    <t>직업 경험치 1000을 획득합니다.</t>
  </si>
  <si>
    <t>자연이 그대를 거부하리라</t>
  </si>
  <si>
    <t>노루 야캐요</t>
  </si>
  <si>
    <t>3랭크 장비가 등장하는 상자이다</t>
  </si>
  <si>
    <t>4랭크 장비가 등장하는 상자이다</t>
  </si>
  <si>
    <t>별의 가루다</t>
  </si>
  <si>
    <t>별의 조각이다</t>
  </si>
  <si>
    <t>별의 결정이다</t>
  </si>
  <si>
    <t>진홍 무기를 만들 수 있는 희귀한 재료</t>
  </si>
  <si>
    <t>모든 속성 대미지 증가 무기이다</t>
  </si>
  <si>
    <t>모든 속성 대미지 저항 무기이다</t>
  </si>
  <si>
    <t>화속성 대미지 증가 무기이다</t>
  </si>
  <si>
    <t>수속성 대미지 저항 무기이다</t>
  </si>
  <si>
    <t>파이어 볼트 대미지 증가 무기이다</t>
  </si>
  <si>
    <t>모든 속성 대미지 증가 갑옷이다</t>
  </si>
  <si>
    <t>모든 속성 대미지 저항 갑옷이다</t>
  </si>
  <si>
    <t>화속성 대미지 증가 갑옷이다</t>
  </si>
  <si>
    <t>수속성 대미지 저항 갑옷이다</t>
  </si>
  <si>
    <t>파이어 볼트 대미지 증가 갑옷이다</t>
  </si>
  <si>
    <t>모든 속성 대미지 증가 투구이다</t>
  </si>
  <si>
    <t>모든 속성 대미지 저항 투구이다</t>
  </si>
  <si>
    <t>화속성 대미지 증가 투구이다</t>
  </si>
  <si>
    <t>수속성 대미지 저항 투구이다</t>
  </si>
  <si>
    <t>파이어 볼트 대미지 증가 투구이다</t>
  </si>
  <si>
    <t>모든 속성 대미지 증가 망토이다</t>
  </si>
  <si>
    <t>모든 속성 대미지 저항 망토이다</t>
  </si>
  <si>
    <t>화속성 대미지 증가 망토이다</t>
  </si>
  <si>
    <t>수속성 대미지 저항 망토이다</t>
  </si>
  <si>
    <t>파이어 볼트 대미지 증가 망토이다</t>
  </si>
  <si>
    <t>모든 속성 대미지 증가 반지이다</t>
  </si>
  <si>
    <t>모든 속성 대미지 저항 반지이다</t>
  </si>
  <si>
    <t>화속성 대미지 증가 반지이다</t>
  </si>
  <si>
    <t>수속성 대미지 저항 반지이다</t>
  </si>
  <si>
    <t>파이어 볼트 대미지 증가 반지이다</t>
  </si>
  <si>
    <t>모든 속성 대미지 증가 장신구이다</t>
  </si>
  <si>
    <t>모든 속성 대미지 저항 장신구이다</t>
  </si>
  <si>
    <t>화속성 대미지 증가 장신구이다</t>
  </si>
  <si>
    <t>수속성 대미지 저항 장신구이다</t>
  </si>
  <si>
    <t>파이어 볼트 대미지 증가 장신구이다</t>
  </si>
  <si>
    <t>대미지 테스트 무기, 갑옷 상자이다</t>
  </si>
  <si>
    <t>대미지 테스트 투구, 망토 상자이다</t>
  </si>
  <si>
    <t>대미지 테스트 반지, 장신구 상자이다</t>
  </si>
  <si>
    <t>1분간 공격 속도가 2배가 된다.</t>
  </si>
  <si>
    <t>1분간 치명타 확률이 2배가 된다.</t>
  </si>
  <si>
    <t>1분간 치명타 피해를 2배로 주게 된다.</t>
  </si>
  <si>
    <t>1분간 일반 공격의 사정거리가 2배로 된다.</t>
  </si>
  <si>
    <t>1분간 이동 속도가 2배가 된다.</t>
  </si>
  <si>
    <t>1분간 스킬의 재사용 대기 시간이 절반이 된다.</t>
  </si>
  <si>
    <t>1분간 모든 피해를 2배로 주게 된다.</t>
  </si>
  <si>
    <t>1분간 일반 공격 시 100%확률로 스턴에 걸리게 한다.</t>
  </si>
  <si>
    <t>1분간 일반 공격 시 100%확률로 침묵에 걸리게 한다.</t>
  </si>
  <si>
    <t>1분간 일바 공격 시 100%확률로 수면에 걸리게 한다.</t>
  </si>
  <si>
    <t>1분간 일반 공격 시 100%확률로 환각에 걸리게 한다.</t>
  </si>
  <si>
    <t>1분간 일반 공격 시 100%확률로 출혈에 걸리게 한다.</t>
  </si>
  <si>
    <t>1분간 일반 공격 시 100%확률로 화상에 걸리게 한다.</t>
  </si>
  <si>
    <t>1분간 일반 공격 시 100%확률로 중독에 걸리게 한다.</t>
  </si>
  <si>
    <t>1분간 일반 공격 시 100%확률로 저주에 걸리게 한다.</t>
  </si>
  <si>
    <t>1분간 일반 공격 시 100%확률로 빙결에 걸리게 한다.</t>
  </si>
  <si>
    <t>1분간 일반 공격 시 100%확률로 동빙에 걸리게 한다.</t>
  </si>
  <si>
    <t>무서운 힘을 부여해주는 악마의 열매가 들어있다.</t>
  </si>
  <si>
    <t>악마의 열매를 먹은자는 무서운 힘을 얻게 된다.</t>
  </si>
  <si>
    <t>희귀한 능력을 가진 장비와 소모품이 들어있다.</t>
  </si>
  <si>
    <t>1분간 큐펫 조각 드랍률이 500% 증가한다.</t>
  </si>
  <si>
    <t>일반 경험치 드랍률이 500% 증가하는 장비.</t>
  </si>
  <si>
    <t>직업 경험치 드랍률이 500% 증가하는 장비.</t>
  </si>
  <si>
    <t>제니 드랍률이 500% 증가하는 장비.</t>
  </si>
  <si>
    <t>아이템 드랍률이 500% 증가하는 장비.</t>
  </si>
  <si>
    <t>큐펫 조각 드랍률이 500% 증가하는 장비.</t>
  </si>
  <si>
    <t>1분간 일반 경험치 드랍률이 500% 증가한다.</t>
  </si>
  <si>
    <t>1분간 직업 경험치 드랍률이 500% 증가한다.</t>
  </si>
  <si>
    <t>1분간 제니 드랍률이 500% 증가한다.</t>
  </si>
  <si>
    <t>1분간 아이템 드랍률이 500% 증가한다.</t>
  </si>
  <si>
    <t>매끈하고 윤기가 흐르며 빛이 난다.</t>
  </si>
  <si>
    <t>포근한 이불의 유혹과 같은 느낌을 주는 깃털.</t>
  </si>
  <si>
    <t>반지 제작에 사용되는 재료.</t>
  </si>
  <si>
    <t>망토 제작에 사용되는 재료.</t>
  </si>
  <si>
    <t>강화도 높은 무기 아이템을 강화할 때 필요한 고농축의 금속.</t>
  </si>
  <si>
    <t>강화도 높은 방어구 아이템을 제련할 때 필요한 고농축의 금속.</t>
  </si>
  <si>
    <t>환상의 금속. 5랭크 장비 분해 시 획득.</t>
  </si>
  <si>
    <t>1~3랭크 카드를 분해하거나, 카드 미로에서 획득할 수 있는 은색 코인.</t>
  </si>
  <si>
    <t>4~5랭크 카드를 분해하거나, 카드 미로에서 획득할 수 있는 금색 코인.</t>
  </si>
  <si>
    <t>듀얼 전체 완료 시 지급되는 패스.</t>
  </si>
  <si>
    <t>카드를 강화하는데 사용되는 티켓\n최대 5레벨까지 사용 할 수 있다.</t>
  </si>
  <si>
    <t>카드를 강화하는데 사용되는 티켓\n최대 10레벨까지 사용 할 수 있다.</t>
  </si>
  <si>
    <t>카드를 강화하는데 사용되는 티켓\n최대 15레벨까지 사용 할 수 있다.</t>
  </si>
  <si>
    <t>카드를 강화하는데 사용되는 티켓\n최대 20레벨까지 사용 할 수 있다.</t>
  </si>
  <si>
    <t>카드를 강화하는데 사용되는 티켓\n최대 25레벨까지 사용 할 수 있다.</t>
  </si>
  <si>
    <t>카드를 강화하는데 사용되는 티켓\n최대 30레벨까지 사용 할 수 있다.</t>
  </si>
  <si>
    <t>카드를 강화하는데 사용되는 티켓\n최대 35레벨까지 사용 할 수 있다.</t>
  </si>
  <si>
    <t>카드를 강화하는데 사용되는 티켓\n최대 40레벨까지 사용 할 수 있다.</t>
  </si>
  <si>
    <t>카드를 강화하는데 사용되는 티켓\n최대 45레벨까지 사용 할 수 있다.</t>
  </si>
  <si>
    <t>카드를 강화하는데 사용되는 티켓\n최대 50레벨까지 사용 할 수 있다.</t>
  </si>
  <si>
    <t>카드를 강화하는데 사용되는 티켓\n최대 55레벨까지 사용 할 수 있다.</t>
  </si>
  <si>
    <t>카드를 강화하는데 사용되는 티켓\n최대 60레벨까지 사용 할 수 있다.</t>
  </si>
  <si>
    <t>랜덤 보스 카드가 들어있습니다.</t>
  </si>
  <si>
    <t>전승 시, 사용 되는 재료 아이템\n(거래 불가)</t>
  </si>
  <si>
    <t>전승 시, 사용 되는 재료 아이템</t>
  </si>
  <si>
    <t>출석 보상입니다.</t>
  </si>
  <si>
    <t>전직 보상입니다.</t>
  </si>
  <si>
    <t>이벤트 출석 보상입니다.</t>
  </si>
  <si>
    <t>캐릭터 슬롯 구매</t>
  </si>
  <si>
    <t>소켓 재료</t>
  </si>
  <si>
    <t>아름다운 프론테라의 초원</t>
  </si>
  <si>
    <t>습하고 어두운 지하수로</t>
  </si>
  <si>
    <t>나무가 우거진 페이욘 숲</t>
  </si>
  <si>
    <t>어두운 페이욘 숲 깊은 곳</t>
  </si>
  <si>
    <t>척박한 소크라트 사막</t>
  </si>
  <si>
    <t>고대 소크라트의 유적</t>
  </si>
  <si>
    <t>고대 자연의 모습이 남아 있는 초원</t>
  </si>
  <si>
    <t>험난한 고대의 자연 속 오크 마을</t>
  </si>
  <si>
    <t>반짝이는 핑크빛 모래사장</t>
  </si>
  <si>
    <t>신비한 힘이 느껴지는 동굴</t>
  </si>
  <si>
    <t>야성이 가득한 베인스 협곡</t>
  </si>
  <si>
    <t>열기로 가득한 토르 화산</t>
  </si>
  <si>
    <t>숨겨진 미로(조작 칩)</t>
    <phoneticPr fontId="3" type="noConversion"/>
  </si>
  <si>
    <t>또 다른 신호(동료)</t>
    <phoneticPr fontId="3" type="noConversion"/>
  </si>
  <si>
    <t>누군가의 영혼(강화)</t>
    <phoneticPr fontId="3" type="noConversion"/>
  </si>
  <si>
    <t>제네릭의 흔적(속성석)</t>
    <phoneticPr fontId="3" type="noConversion"/>
  </si>
  <si>
    <t>초월적인 힘(초월)</t>
    <phoneticPr fontId="3" type="noConversion"/>
  </si>
  <si>
    <t>사용 여부</t>
    <phoneticPr fontId="3" type="noConversion"/>
  </si>
  <si>
    <t>아처 스켈레톤 처치</t>
  </si>
  <si>
    <t>Scene_Field_PayonForest</t>
  </si>
  <si>
    <t>Scene_Field_DeepForest</t>
  </si>
  <si>
    <t>Scene_Field_SogratDesert</t>
  </si>
  <si>
    <t>Scene_Field_InsidePyramid</t>
  </si>
  <si>
    <t>Scene_Field_GeffenField</t>
  </si>
  <si>
    <t>Scene_Field_OrcVillage</t>
  </si>
  <si>
    <t>Scene_Field_KokomoBeach</t>
  </si>
  <si>
    <t>Scene_Field_KaruTheWestCave</t>
  </si>
  <si>
    <t>Scene_Field_VeinsField</t>
  </si>
  <si>
    <t>Scene_Field_ThorVolcano</t>
  </si>
  <si>
    <t>퍼밀리어 처치</t>
  </si>
  <si>
    <t>퍼밀리어 보스 처치</t>
  </si>
  <si>
    <t>스켈레톤 처치</t>
  </si>
  <si>
    <t>스켈레톤 보스 처치</t>
  </si>
  <si>
    <t>솔저 스켈레톤 처치</t>
  </si>
  <si>
    <t>솔저 스켈레톤 보스 처치</t>
  </si>
  <si>
    <t>드레인리어 처치</t>
  </si>
  <si>
    <t>드레인리어 보스 처치</t>
  </si>
  <si>
    <t>아처 스켈레톤 보스 처치</t>
  </si>
  <si>
    <t>미이라 처시</t>
  </si>
  <si>
    <t>피라미드 안 듀얼 클리어</t>
  </si>
  <si>
    <t>미이라 보스 처치</t>
  </si>
  <si>
    <t>오래된 기억(카드)</t>
    <phoneticPr fontId="3" type="noConversion"/>
  </si>
  <si>
    <t>cost</t>
    <phoneticPr fontId="3" type="noConversion"/>
  </si>
  <si>
    <t>소형</t>
    <phoneticPr fontId="3" type="noConversion"/>
  </si>
  <si>
    <t>중형</t>
    <phoneticPr fontId="3" type="noConversion"/>
  </si>
  <si>
    <t>대형</t>
    <phoneticPr fontId="3" type="noConversion"/>
  </si>
  <si>
    <t>사이즈 타입</t>
    <phoneticPr fontId="3" type="noConversion"/>
  </si>
  <si>
    <t>참고</t>
    <phoneticPr fontId="3" type="noConversion"/>
  </si>
  <si>
    <t>* 가이드 17번 깨고 듀얼 조각 나옴 &gt;21로 변경</t>
    <phoneticPr fontId="3" type="noConversion"/>
  </si>
  <si>
    <t>◀ 퀘스트 조건용</t>
    <phoneticPr fontId="3" type="noConversion"/>
  </si>
  <si>
    <t>윌로우 소탕</t>
  </si>
  <si>
    <t>호른 소탕</t>
  </si>
  <si>
    <t>콘도르 처치</t>
  </si>
  <si>
    <t>소그라트 사막 싱글 미로 클리어</t>
  </si>
  <si>
    <t>소그라트 사막 멀티 미로 클리어</t>
  </si>
  <si>
    <t>콘도르 보스 처치</t>
  </si>
  <si>
    <t>스콜피온 처치</t>
  </si>
  <si>
    <t>스콜피온 소탕</t>
  </si>
  <si>
    <t>스콜피온 보스 처치</t>
  </si>
  <si>
    <t>페코페코 처치</t>
  </si>
  <si>
    <t>페코페코 소탕</t>
  </si>
  <si>
    <t>페코페코 보스 처치</t>
  </si>
  <si>
    <t>울프 처치</t>
  </si>
  <si>
    <t>울프 보스 처치</t>
  </si>
  <si>
    <t>떠돌이 늑대 처치</t>
  </si>
  <si>
    <t>소그라트 사막 듀얼 클리어</t>
  </si>
  <si>
    <t>떠돌이 늑대 보스 처치</t>
  </si>
  <si>
    <t>소그라트 사막 6 유니크 MVP 처치</t>
  </si>
  <si>
    <t>피라미드 안 싱글 미로 클리어</t>
  </si>
  <si>
    <t>피라미드 안 멀티 미로 클리어</t>
  </si>
  <si>
    <t>솔저 스켈레톤 소탕</t>
  </si>
  <si>
    <t>코코 소탕</t>
  </si>
  <si>
    <t>Defeat Poring</t>
  </si>
  <si>
    <t>First aid!</t>
  </si>
  <si>
    <t>Clear Poring</t>
  </si>
  <si>
    <t>Mount Gear</t>
  </si>
  <si>
    <t>Upgrade Gear</t>
  </si>
  <si>
    <t>Defeat Poring Boss</t>
  </si>
  <si>
    <t>Defeat Lunatic</t>
  </si>
  <si>
    <t>1st Job change</t>
  </si>
  <si>
    <t>Defeat MVP</t>
  </si>
  <si>
    <t>Use Buff</t>
  </si>
  <si>
    <t>Defeat Lunatic Boss</t>
  </si>
  <si>
    <t>Defeat Fabre</t>
  </si>
  <si>
    <t>Dispatch Friend</t>
  </si>
  <si>
    <t>Challenge Duel</t>
  </si>
  <si>
    <t>Compose Friend</t>
  </si>
  <si>
    <t>Defeat Fabre Boss</t>
  </si>
  <si>
    <t>Defeat Roda Frog</t>
  </si>
  <si>
    <t>Clear Single Prontera Maze</t>
  </si>
  <si>
    <t>Clear Multi Prontera Maze</t>
  </si>
  <si>
    <t>Defeat Roda Frog Boss</t>
  </si>
  <si>
    <t>Defeat Rocker</t>
  </si>
  <si>
    <t>Challenge Infinity Space</t>
  </si>
  <si>
    <t>Challenge EXP Dungeon</t>
  </si>
  <si>
    <t>Defeat Rocker Boss</t>
  </si>
  <si>
    <t>Defeat Vocal</t>
  </si>
  <si>
    <t>Upgrade Card</t>
  </si>
  <si>
    <t>Clear Vocal</t>
  </si>
  <si>
    <t>Clear Prontera Duel</t>
  </si>
  <si>
    <t>Defeat Vocal Boss</t>
  </si>
  <si>
    <t>Defeat Thief Bug</t>
  </si>
  <si>
    <t>Disassemble Gear</t>
  </si>
  <si>
    <t>Start of Production</t>
  </si>
  <si>
    <t>Defeat Thief Bug Boss</t>
  </si>
  <si>
    <t>Defeat Tarou</t>
  </si>
  <si>
    <t>Challenge Zeny Dungeon</t>
  </si>
  <si>
    <t>Clear Tarou</t>
  </si>
  <si>
    <t>Practice Production</t>
  </si>
  <si>
    <t>Defeat Tarou Boss</t>
  </si>
  <si>
    <t>Defeat Female Thief Bug</t>
  </si>
  <si>
    <t>2nd Job Change</t>
  </si>
  <si>
    <t>Defeat Female Thief Bug Boss</t>
  </si>
  <si>
    <t>Defeat Male Thief Bug</t>
  </si>
  <si>
    <t>Clear Single Culvert Maze</t>
  </si>
  <si>
    <t>Clear Multi Culvert Maze</t>
  </si>
  <si>
    <t>Clear Male Thief Bug</t>
  </si>
  <si>
    <t>Defeat Plankton</t>
  </si>
  <si>
    <t>Defeat Plankton Boss</t>
  </si>
  <si>
    <t>Defeat Cramp</t>
  </si>
  <si>
    <t>Challenge Battle</t>
  </si>
  <si>
    <t>Clear Culvert Duel</t>
  </si>
  <si>
    <t>Defeat Cramp Boss</t>
  </si>
  <si>
    <t>Defeat Hornet</t>
  </si>
  <si>
    <t>Defense Airship Assault</t>
  </si>
  <si>
    <t>Defeat Hornet Boss</t>
  </si>
  <si>
    <t>Defeat Savage Babe</t>
  </si>
  <si>
    <t>Clear Payon Forest Maze(Single)</t>
  </si>
  <si>
    <t>Clear Payon Forest Maze(Multi)</t>
  </si>
  <si>
    <t>Defeat Savage Babe Boss</t>
  </si>
  <si>
    <t>Defeat Creamy</t>
  </si>
  <si>
    <t>Challenge to Infinity Space</t>
  </si>
  <si>
    <t>Defeat Creamy Boss</t>
  </si>
  <si>
    <t>Defeat Yoyo</t>
  </si>
  <si>
    <t>Produce powerful Gear</t>
  </si>
  <si>
    <t>Defeat Yoyo Boss</t>
  </si>
  <si>
    <t>Defeat Coco</t>
  </si>
  <si>
    <t>Defeat Coco Boss</t>
  </si>
  <si>
    <t>Defeat Choco</t>
  </si>
  <si>
    <t>Clear Payon Forest Maze(Duel)</t>
  </si>
  <si>
    <t>Defeat Choco Boss</t>
  </si>
  <si>
    <t>Defeat Willow</t>
  </si>
  <si>
    <t>Studying Complete!</t>
  </si>
  <si>
    <t>Defeat Willow Boss</t>
  </si>
  <si>
    <t>Defeat Spore</t>
  </si>
  <si>
    <t>Clear Deep Forest Maze(Single)</t>
  </si>
  <si>
    <t>Clear Deep Forest Maze(Multi)</t>
  </si>
  <si>
    <t>Defeat Spore Boss</t>
  </si>
  <si>
    <t>Defeat Poison Spore</t>
  </si>
  <si>
    <t>Defeat Poison Spore Boss</t>
  </si>
  <si>
    <t>Defeat Bigfoot</t>
  </si>
  <si>
    <t>Production Master</t>
  </si>
  <si>
    <t>Defeat Bigfoot Boss</t>
  </si>
  <si>
    <t>Defeat Horn</t>
  </si>
  <si>
    <t>Defeat Horn Boss</t>
  </si>
  <si>
    <t>Defeat Elder Willow</t>
  </si>
  <si>
    <t>Clear Deep Forest Maze(Duel)</t>
  </si>
  <si>
    <t>Defeat Elder Willow Boss</t>
  </si>
  <si>
    <t>Defeat Picky</t>
  </si>
  <si>
    <t>Transcendent!</t>
  </si>
  <si>
    <t>Defeat Picky Boss</t>
  </si>
  <si>
    <t>Update Soon</t>
  </si>
  <si>
    <t>name_id</t>
    <phoneticPr fontId="3" type="noConversion"/>
  </si>
  <si>
    <t>korean</t>
    <phoneticPr fontId="3" type="noConversion"/>
  </si>
  <si>
    <t>english</t>
  </si>
  <si>
    <t>english</t>
    <phoneticPr fontId="3" type="noConversion"/>
  </si>
  <si>
    <t>셰어바이스 사용</t>
  </si>
  <si>
    <t>Use Sharevice</t>
  </si>
  <si>
    <t>Clear Coco</t>
    <phoneticPr fontId="3" type="noConversion"/>
  </si>
  <si>
    <t>코코 소탕</t>
    <phoneticPr fontId="3" type="noConversion"/>
  </si>
  <si>
    <t>Clear Willow</t>
  </si>
  <si>
    <t>Clear Horn</t>
  </si>
  <si>
    <t>수정본 비교</t>
    <phoneticPr fontId="3" type="noConversion"/>
  </si>
  <si>
    <t>수정 번역 파일▶▶</t>
    <phoneticPr fontId="3" type="noConversion"/>
  </si>
  <si>
    <t>기존 번역 파일▶</t>
    <phoneticPr fontId="3" type="noConversion"/>
  </si>
  <si>
    <t>무한의 공간, 황금 도둑벌레</t>
  </si>
  <si>
    <t>무한의 공간, 황금 도둑벌레</t>
    <phoneticPr fontId="3" type="noConversion"/>
  </si>
  <si>
    <t>Infinite space, Savage</t>
  </si>
  <si>
    <t>Infinite space, Savage</t>
    <phoneticPr fontId="3" type="noConversion"/>
  </si>
  <si>
    <t>Infinite Space, Eclipse</t>
  </si>
  <si>
    <t>Infinite Space, Eclipse</t>
    <phoneticPr fontId="3" type="noConversion"/>
  </si>
  <si>
    <t>Infinite Space, Golden Thief Bug</t>
  </si>
  <si>
    <t>Infinite Space, Golden Thief Bug</t>
    <phoneticPr fontId="3" type="noConversion"/>
  </si>
  <si>
    <t>Infinite space, Edgar</t>
  </si>
  <si>
    <t>Infinite space, Edgar</t>
    <phoneticPr fontId="3" type="noConversion"/>
  </si>
  <si>
    <t>Infinite space, Phreeoni</t>
  </si>
  <si>
    <t>Infinite space, Phreeoni</t>
    <phoneticPr fontId="3" type="noConversion"/>
  </si>
  <si>
    <t>Infinite space, Osiris</t>
  </si>
  <si>
    <t>Infinite space, Osiris</t>
    <phoneticPr fontId="3" type="noConversion"/>
  </si>
  <si>
    <t>무한의 공간, 이클립스</t>
  </si>
  <si>
    <t>무한의 공간, 이클립스</t>
    <phoneticPr fontId="3" type="noConversion"/>
  </si>
  <si>
    <t>무한의 공간, 세비지</t>
  </si>
  <si>
    <t>무한의 공간, 세비지</t>
    <phoneticPr fontId="3" type="noConversion"/>
  </si>
  <si>
    <t>무한의 공간, 에드가</t>
  </si>
  <si>
    <t>무한의 공간, 에드가</t>
    <phoneticPr fontId="3" type="noConversion"/>
  </si>
  <si>
    <t>무한의 공간, 프리오니</t>
  </si>
  <si>
    <t>무한의 공간, 프리오니</t>
    <phoneticPr fontId="3" type="noConversion"/>
  </si>
  <si>
    <t>무한의 공간, 오시리스</t>
  </si>
  <si>
    <t>무한의 공간, 오시리스</t>
    <phoneticPr fontId="3" type="noConversion"/>
  </si>
  <si>
    <t>수정 언어</t>
    <phoneticPr fontId="3" type="noConversion"/>
  </si>
  <si>
    <t>무한의 공간, 황금 도둑벌레 도전</t>
  </si>
  <si>
    <t>2차 전직 30</t>
    <phoneticPr fontId="3" type="noConversion"/>
  </si>
  <si>
    <t>빙고 퀘스트</t>
    <phoneticPr fontId="3" type="noConversion"/>
  </si>
  <si>
    <t>당일 몇 번째 퀘스트인지에 따라 그룹 1 / 2 / 3 에서 랜덤하게 등장</t>
  </si>
  <si>
    <t>동일 그룹 내에서 type과 condition_value가 같아서는 안 됩니다.</t>
  </si>
  <si>
    <t>경험치 던전 35</t>
    <phoneticPr fontId="3" type="noConversion"/>
  </si>
  <si>
    <t>제니 던전 25</t>
    <phoneticPr fontId="3" type="noConversion"/>
  </si>
  <si>
    <t>던전 열림 15</t>
    <phoneticPr fontId="3" type="noConversion"/>
  </si>
  <si>
    <t>quest_category / 1. 업적</t>
    <phoneticPr fontId="3" type="noConversion"/>
  </si>
  <si>
    <t>quest_category / 2. 가이드</t>
    <phoneticPr fontId="3" type="noConversion"/>
  </si>
  <si>
    <t>quest_category / 3. 일일</t>
    <phoneticPr fontId="3" type="noConversion"/>
  </si>
  <si>
    <t>quest_category / 7. 빙고</t>
    <phoneticPr fontId="3" type="noConversion"/>
  </si>
  <si>
    <t>quest_category / 4. 이벤트</t>
    <phoneticPr fontId="3" type="noConversion"/>
  </si>
  <si>
    <t>quest_category / 5.  길드 퀘스트</t>
    <phoneticPr fontId="3" type="noConversion"/>
  </si>
  <si>
    <t>퀘스트 키(타입과 컨디션 같음)가 같아서는 안 됩니다.</t>
    <phoneticPr fontId="3" type="noConversion"/>
  </si>
  <si>
    <t>같은 키(타입과 컨디션 같음)의 퀘스트로 묶습니다.</t>
  </si>
  <si>
    <t>같은 키(타입과 컨디션 같음)의 퀘스트로 묶습니다.</t>
    <phoneticPr fontId="3" type="noConversion"/>
  </si>
  <si>
    <t>튜토 및 해금</t>
    <phoneticPr fontId="3" type="noConversion"/>
  </si>
  <si>
    <t>대전 도전</t>
    <phoneticPr fontId="3" type="noConversion"/>
  </si>
  <si>
    <t>설명 언어▶</t>
    <phoneticPr fontId="3" type="noConversion"/>
  </si>
  <si>
    <t>shortcut_type</t>
    <phoneticPr fontId="3" type="noConversion"/>
  </si>
  <si>
    <t>UIEvent (GM툴 용, 퀘스트 사용 X)</t>
    <phoneticPr fontId="3" type="noConversion"/>
  </si>
  <si>
    <t>배너, 반응 없음</t>
    <phoneticPr fontId="3" type="noConversion"/>
  </si>
  <si>
    <t>배너, CBT 쿠폰</t>
    <phoneticPr fontId="3" type="noConversion"/>
  </si>
  <si>
    <t>셰어 레벨업</t>
    <phoneticPr fontId="3" type="noConversion"/>
  </si>
  <si>
    <t>카드 관리</t>
    <phoneticPr fontId="3" type="noConversion"/>
  </si>
  <si>
    <t>시나리오 미로에서 사용</t>
    <phoneticPr fontId="3" type="noConversion"/>
  </si>
  <si>
    <t>제니 소모하기</t>
  </si>
  <si>
    <t>제니 소모하기</t>
    <phoneticPr fontId="3" type="noConversion"/>
  </si>
  <si>
    <t>제니 획득하기</t>
  </si>
  <si>
    <t>제니 획득하기</t>
    <phoneticPr fontId="3" type="noConversion"/>
  </si>
  <si>
    <t>비밀 상점 상품 구매하기</t>
  </si>
  <si>
    <t>비밀 상점 상품 구매하기</t>
    <phoneticPr fontId="3" type="noConversion"/>
  </si>
  <si>
    <t>몬스터 처치하기</t>
  </si>
  <si>
    <t>몬스터 처치하기</t>
    <phoneticPr fontId="3" type="noConversion"/>
  </si>
  <si>
    <t>20000 제니 소모하기</t>
  </si>
  <si>
    <t>20000 제니 소모하기</t>
    <phoneticPr fontId="3" type="noConversion"/>
  </si>
  <si>
    <t>20000 제니 획득하기</t>
  </si>
  <si>
    <t>20000 제니 획득하기</t>
    <phoneticPr fontId="3" type="noConversion"/>
  </si>
  <si>
    <t>몬스터 1000마리 처치하기</t>
  </si>
  <si>
    <t>몬스터 1000마리 처치하기</t>
    <phoneticPr fontId="3" type="noConversion"/>
  </si>
  <si>
    <t>일렙</t>
    <phoneticPr fontId="3" type="noConversion"/>
  </si>
  <si>
    <t>직경</t>
    <phoneticPr fontId="3" type="noConversion"/>
  </si>
  <si>
    <t>누적 일경</t>
    <phoneticPr fontId="3" type="noConversion"/>
  </si>
  <si>
    <t>누적 직경</t>
    <phoneticPr fontId="3" type="noConversion"/>
  </si>
  <si>
    <t>월-소형 3000 처치/활력 조달</t>
    <phoneticPr fontId="3" type="noConversion"/>
  </si>
  <si>
    <t>화-화속몹 2000 처치/화속성 원소 조달</t>
    <phoneticPr fontId="3" type="noConversion"/>
  </si>
  <si>
    <t>수-수속몹 2000 처치/수속성 원소 조달</t>
    <phoneticPr fontId="3" type="noConversion"/>
  </si>
  <si>
    <t>목-풍속몹 2000 처치/풍속성 원소 조달</t>
    <phoneticPr fontId="3" type="noConversion"/>
  </si>
  <si>
    <t>금-지속몹 2000 처치/지속성 원소 조달</t>
    <phoneticPr fontId="3" type="noConversion"/>
  </si>
  <si>
    <t>토-중형 1000 처치/중형 몬스터 처치</t>
    <phoneticPr fontId="3" type="noConversion"/>
  </si>
  <si>
    <t>일-대형 500 처치/대형 몬스터 처치</t>
    <phoneticPr fontId="3" type="noConversion"/>
  </si>
  <si>
    <t>월-소형 3000 처치/활력 조달</t>
  </si>
  <si>
    <t>화-화속몹 2000 처치/화속성 원소 조달</t>
  </si>
  <si>
    <t>수-수속몹 2000 처치/수속성 원소 조달</t>
  </si>
  <si>
    <t>목-풍속몹 2000 처치/풍속성 원소 조달</t>
  </si>
  <si>
    <t>금-지속몹 2000 처치/지속성 원소 조달</t>
  </si>
  <si>
    <t>토-중형 1000 처치/중형 몬스터 처치</t>
  </si>
  <si>
    <t>일-대형 500 처치/대형 몬스터 처치</t>
  </si>
  <si>
    <t>아이템</t>
    <phoneticPr fontId="3" type="noConversion"/>
  </si>
  <si>
    <t>des</t>
    <phoneticPr fontId="3" type="noConversion"/>
  </si>
  <si>
    <t>0(능력치), 1(전승), 2(프로필)</t>
    <phoneticPr fontId="3" type="noConversion"/>
  </si>
  <si>
    <t>dic_id</t>
  </si>
  <si>
    <t>dic_order</t>
  </si>
  <si>
    <t>테스트 상자</t>
  </si>
  <si>
    <t>도감 등록</t>
  </si>
  <si>
    <t>해당 몬스터 처치 시, 도감에 등록할 수 있습니다.</t>
  </si>
  <si>
    <t>Item123</t>
  </si>
  <si>
    <t>여러 종류의 과일, 같은 얼음과 우유가 많이 들어있는 음료. 30분 동안 모든 기본 스탯 증가.</t>
  </si>
  <si>
    <t>프론테라 명물 맛있는 케이크. 30분 동안 체력 재생력 증가.</t>
  </si>
  <si>
    <t>이세계의 근원이 된 이그드라실 나무의 열매. 30분 동안 최대 체력 증가.</t>
  </si>
  <si>
    <t>온몸에 피를 끓게하여 광전사의 상태로 만드는 대단한 물약. 2시간 동안 공격 속도 증가.</t>
  </si>
  <si>
    <t>이동 속도가 증가하는 신기한 포션. 2시간 동안 이동 속도 증가.</t>
  </si>
  <si>
    <t>중요한 부분만 매우 간단하게 요약된 전투교범. 1시간 동안 일반 경험치 드랍률 증가.</t>
  </si>
  <si>
    <t>각성의 효과가 있는 신비한 포션. 1시간 동안 공격 속도 증가</t>
  </si>
  <si>
    <t>집중력을 높여주는 성분을 지닌 물약. 30분 동안 공격 속도 증가</t>
  </si>
  <si>
    <t>서버의 모든 사람에게 말을 전해주는 아이템. 사용 시 1분의 대기 시간이 존재하니 유의해서 사용할 것.</t>
  </si>
  <si>
    <t>2시간 동안 셰어 레벨을 일시적으로 올려주는 아이템.</t>
  </si>
  <si>
    <t>Item84019</t>
  </si>
  <si>
    <t>카프라 회원증</t>
  </si>
  <si>
    <t>사용 시, 28일간 카프라 회원만의 특권이 적용 됩니다.\n필드 사냥 보상과 셰어 정산 보상이 증가합니다.</t>
  </si>
  <si>
    <t>Item84020</t>
  </si>
  <si>
    <t>검사 계열 무기 상자</t>
  </si>
  <si>
    <t>검사 계열 무기가 하나 들어있는 상자이다.</t>
  </si>
  <si>
    <t>법사 계열 무기 상자</t>
  </si>
  <si>
    <t>법사 계열 무기가 하나 들어있는 상자이다.</t>
  </si>
  <si>
    <t>도둑 계열 무기 상자</t>
  </si>
  <si>
    <t>도둑 계열 무기가 하나 들어있는 상자이다.</t>
  </si>
  <si>
    <t>궁수 계열 무기 상자</t>
  </si>
  <si>
    <t>궁수 계열 무기가 하나 들어있는 상자이다.</t>
  </si>
  <si>
    <t>동료 최초 1회 뽑기</t>
  </si>
  <si>
    <t>Item85084</t>
  </si>
  <si>
    <t>제니 던전 보너스</t>
  </si>
  <si>
    <t>Item85037</t>
  </si>
  <si>
    <t>경험치 던전 보너스</t>
  </si>
  <si>
    <t>Item85038</t>
  </si>
  <si>
    <t>연구소 자료함</t>
  </si>
  <si>
    <t>Item85039</t>
  </si>
  <si>
    <t>Item85036</t>
  </si>
  <si>
    <t>Item85065</t>
  </si>
  <si>
    <t>Item85066</t>
  </si>
  <si>
    <t>Item85067</t>
  </si>
  <si>
    <t>코스튬 상자</t>
  </si>
  <si>
    <t>빙고 숫자 상자</t>
  </si>
  <si>
    <t>Item85071</t>
  </si>
  <si>
    <t>냥다래 구매 감사 상자 1</t>
  </si>
  <si>
    <t>냥다래 구매 감사 상자 2</t>
  </si>
  <si>
    <t>냥다래 구매 감사 상자 3</t>
  </si>
  <si>
    <t>냥다래 구매 감사 상자 4</t>
  </si>
  <si>
    <t>냥다래 구매 감사 상자 5</t>
  </si>
  <si>
    <t>누적 결제 감사 상자 1</t>
  </si>
  <si>
    <t>누적 결제 감사 상자 2</t>
  </si>
  <si>
    <t>누적 결제 감사 상자 3</t>
  </si>
  <si>
    <t>누적 결제 감사 상자 4</t>
  </si>
  <si>
    <t>Item85081</t>
  </si>
  <si>
    <t>Item85082</t>
  </si>
  <si>
    <t>Item85083</t>
  </si>
  <si>
    <t>직업 무기 상자</t>
  </si>
  <si>
    <t>보석 상자</t>
  </si>
  <si>
    <t>Item85085</t>
  </si>
  <si>
    <t>상급 장신구 상자</t>
  </si>
  <si>
    <t>Item85086</t>
  </si>
  <si>
    <t>FX_SwordO_001</t>
  </si>
  <si>
    <t>FX_StaffO_001</t>
  </si>
  <si>
    <t>FX_DaggerO_001</t>
  </si>
  <si>
    <t>FX_BowT_001</t>
  </si>
  <si>
    <t>FX_SwordT_001</t>
  </si>
  <si>
    <t>FX_SpearT_001</t>
  </si>
  <si>
    <t>토끼귀 머리띠</t>
  </si>
  <si>
    <t>토끼귀 머리띠 설명</t>
  </si>
  <si>
    <t>Item91001</t>
  </si>
  <si>
    <t>천사 머리띠</t>
  </si>
  <si>
    <t>천사 머리띠 설명</t>
  </si>
  <si>
    <t>Item91002</t>
  </si>
  <si>
    <t>악마 머리띠</t>
  </si>
  <si>
    <t>악마 머리띠 설명</t>
  </si>
  <si>
    <t>Item91003</t>
  </si>
  <si>
    <t>여우 모자</t>
  </si>
  <si>
    <t>여우 모자 설명</t>
  </si>
  <si>
    <t>Item91004</t>
  </si>
  <si>
    <t>간호사 모자</t>
  </si>
  <si>
    <t>간호사 모자 설명</t>
  </si>
  <si>
    <t>Item91005</t>
  </si>
  <si>
    <t>삿갓</t>
  </si>
  <si>
    <t>삿갓 설명</t>
  </si>
  <si>
    <t>Item91006</t>
  </si>
  <si>
    <t>판다 모자</t>
  </si>
  <si>
    <t>판다 모자 설명</t>
  </si>
  <si>
    <t>Item91007</t>
  </si>
  <si>
    <t>펭귄 모자</t>
  </si>
  <si>
    <t>펭귄 모자 설명</t>
  </si>
  <si>
    <t>Item91008</t>
  </si>
  <si>
    <t>무낙 모자</t>
  </si>
  <si>
    <t>무낙 모자 설명</t>
  </si>
  <si>
    <t>Item91009</t>
  </si>
  <si>
    <t>갈매기 모자</t>
  </si>
  <si>
    <t>갈매기 모자 설명</t>
  </si>
  <si>
    <t>Item91010</t>
  </si>
  <si>
    <t>병아리 모자</t>
  </si>
  <si>
    <t>병아리 모자 설명</t>
  </si>
  <si>
    <t>Item91011</t>
  </si>
  <si>
    <t>여우 귀</t>
  </si>
  <si>
    <t>여우 귀 설명</t>
  </si>
  <si>
    <t>Item91012</t>
  </si>
  <si>
    <t>껌</t>
  </si>
  <si>
    <t>껌 설명</t>
  </si>
  <si>
    <t>Item92001</t>
  </si>
  <si>
    <t>풀잎</t>
  </si>
  <si>
    <t>풀잎 설명</t>
  </si>
  <si>
    <t>Item92002</t>
  </si>
  <si>
    <t>꽃 머리띠</t>
  </si>
  <si>
    <t>꽃 머리띠 설명</t>
  </si>
  <si>
    <t>Item92003</t>
  </si>
  <si>
    <t>어쌔신 마스크</t>
  </si>
  <si>
    <t>어쌔신 마스크 설명</t>
  </si>
  <si>
    <t>Item92004</t>
  </si>
  <si>
    <t>마스크</t>
  </si>
  <si>
    <t>마스크 설명</t>
  </si>
  <si>
    <t>Item92005</t>
  </si>
  <si>
    <t>수염</t>
  </si>
  <si>
    <t>수염 설명</t>
  </si>
  <si>
    <t>Item92006</t>
  </si>
  <si>
    <t>담배</t>
  </si>
  <si>
    <t>담배 설명</t>
  </si>
  <si>
    <t>Item92007</t>
  </si>
  <si>
    <t>발그레</t>
  </si>
  <si>
    <t>발그레 설명</t>
  </si>
  <si>
    <t>Item92008</t>
  </si>
  <si>
    <t>악마 귀</t>
  </si>
  <si>
    <t>악마 귀 설명</t>
  </si>
  <si>
    <t>Item92009</t>
  </si>
  <si>
    <t>요괴 마스크</t>
  </si>
  <si>
    <t>요괴 마스크 설명</t>
  </si>
  <si>
    <t>Item92010</t>
  </si>
  <si>
    <t>웃는 가면</t>
  </si>
  <si>
    <t>웃는 가면 설명</t>
  </si>
  <si>
    <t>Item92011</t>
  </si>
  <si>
    <t>무표정 가면</t>
  </si>
  <si>
    <t>무표정 가면 설명</t>
  </si>
  <si>
    <t>Item92012</t>
  </si>
  <si>
    <t>놀란 가면</t>
  </si>
  <si>
    <t>놀란 가면 설명</t>
  </si>
  <si>
    <t>Item92013</t>
  </si>
  <si>
    <t>슬픈 가면</t>
  </si>
  <si>
    <t>슬픈 가면 설명</t>
  </si>
  <si>
    <t>Item92014</t>
  </si>
  <si>
    <t>고블린 리더 가면</t>
  </si>
  <si>
    <t>고블린 리더 가면 설명</t>
  </si>
  <si>
    <t>Item92015</t>
  </si>
  <si>
    <t>천사 귀</t>
  </si>
  <si>
    <t>천사 귀 설명</t>
  </si>
  <si>
    <t>Item92016</t>
  </si>
  <si>
    <t>광대 코</t>
  </si>
  <si>
    <t>광대 코 설명</t>
  </si>
  <si>
    <t>Item92017</t>
  </si>
  <si>
    <t>엘프 귀</t>
  </si>
  <si>
    <t>엘프 귀 설명</t>
  </si>
  <si>
    <t>Item92018</t>
  </si>
  <si>
    <t>로봇 안대</t>
  </si>
  <si>
    <t>로봇 안대 설명</t>
  </si>
  <si>
    <t>Item92019</t>
  </si>
  <si>
    <t>포링 가방</t>
  </si>
  <si>
    <t>포링 가방 설명</t>
  </si>
  <si>
    <t>Item93001</t>
  </si>
  <si>
    <t>마린 가방</t>
  </si>
  <si>
    <t>마린 가방 설명</t>
  </si>
  <si>
    <t>Item93003</t>
  </si>
  <si>
    <t>포포링 가방</t>
  </si>
  <si>
    <t>포포링 가방 설명</t>
  </si>
  <si>
    <t>Item93002</t>
  </si>
  <si>
    <t>수리검</t>
  </si>
  <si>
    <t>수리검 설명</t>
  </si>
  <si>
    <t>Item93004</t>
  </si>
  <si>
    <t>까마귀 날개</t>
  </si>
  <si>
    <t>까마귀 날개 설명</t>
  </si>
  <si>
    <t>Item93005</t>
  </si>
  <si>
    <t>낫</t>
  </si>
  <si>
    <t>낫 설명</t>
  </si>
  <si>
    <t>Item93006</t>
  </si>
  <si>
    <t>나비 날개</t>
  </si>
  <si>
    <t>나비 날개 설명</t>
  </si>
  <si>
    <t>Item93007</t>
  </si>
  <si>
    <t>귀여운 천사 날개</t>
  </si>
  <si>
    <t>귀여운 천사 날개 설명</t>
  </si>
  <si>
    <t>Item93008</t>
  </si>
  <si>
    <t>천사 날개</t>
  </si>
  <si>
    <t>천사 날개 설명</t>
  </si>
  <si>
    <t>Item93009</t>
  </si>
  <si>
    <t>백 사이드 리본</t>
  </si>
  <si>
    <t>백 사이드 리본 설명</t>
  </si>
  <si>
    <t>Item93010</t>
  </si>
  <si>
    <t>악마 날개</t>
  </si>
  <si>
    <t>악마 날개 설명</t>
  </si>
  <si>
    <t>Item93011</t>
  </si>
  <si>
    <t>귀여운 악마 날개</t>
  </si>
  <si>
    <t>귀여운 악마 날개 설명</t>
  </si>
  <si>
    <t>Item93012</t>
  </si>
  <si>
    <t>소악마 날개</t>
  </si>
  <si>
    <t>소악마 날개 설명</t>
  </si>
  <si>
    <t>Item93013</t>
  </si>
  <si>
    <t>대전 승리로 획득 할 수 있는 코인</t>
  </si>
  <si>
    <t>Item94049</t>
  </si>
  <si>
    <t>Item94051</t>
  </si>
  <si>
    <t>Item94053</t>
  </si>
  <si>
    <t>카드 강화권 70레벨</t>
  </si>
  <si>
    <t>카드를 강화에 사용되는 티켓.\n최대 70레벨까지 사용 할 수 있다.</t>
  </si>
  <si>
    <t>카드 강화권 80레벨</t>
  </si>
  <si>
    <t>카드를 강화에 사용되는 티켓.\n최대 80레벨까지 사용 할 수 있다.</t>
  </si>
  <si>
    <t>카드 강화권 90레벨</t>
  </si>
  <si>
    <t>카드를 강화에 사용되는 티켓.\n최대 90레벨까지 사용 할 수 있다.</t>
  </si>
  <si>
    <t>카드 강화권 100레벨</t>
  </si>
  <si>
    <t>카드를 강화에 사용되는 티켓.\n최대 100레벨까지 사용 할 수 있다.</t>
  </si>
  <si>
    <t>카드 강화권 110레벨</t>
  </si>
  <si>
    <t>카드를 강화에 사용되는 티켓.\n최대 110레벨까지 사용 할 수 있다.</t>
  </si>
  <si>
    <t>카드 강화권 120레벨</t>
  </si>
  <si>
    <t>카드를 강화에 사용되는 티켓.\n최대 120레벨까지 사용 할 수 있다.</t>
  </si>
  <si>
    <t>모험가의 혼</t>
  </si>
  <si>
    <t>Item94074</t>
  </si>
  <si>
    <t>연구 서류</t>
  </si>
  <si>
    <t>Item94075</t>
  </si>
  <si>
    <t>실험 파편</t>
  </si>
  <si>
    <t>Item94076</t>
  </si>
  <si>
    <t>Item94077</t>
  </si>
  <si>
    <t>코스튬 조각</t>
  </si>
  <si>
    <t>Item94078</t>
  </si>
  <si>
    <t>빙고1</t>
  </si>
  <si>
    <t>Item94080</t>
  </si>
  <si>
    <t>빙고2</t>
  </si>
  <si>
    <t>Item94081</t>
  </si>
  <si>
    <t>빙고3</t>
  </si>
  <si>
    <t>Item94082</t>
  </si>
  <si>
    <t>빙고4</t>
  </si>
  <si>
    <t>Item94083</t>
  </si>
  <si>
    <t>빙고5</t>
  </si>
  <si>
    <t>Item94084</t>
  </si>
  <si>
    <t>빙고6</t>
  </si>
  <si>
    <t>Item94085</t>
  </si>
  <si>
    <t>빙고7</t>
  </si>
  <si>
    <t>Item94086</t>
  </si>
  <si>
    <t>빙고8</t>
  </si>
  <si>
    <t>Item94087</t>
  </si>
  <si>
    <t>빙고9</t>
  </si>
  <si>
    <t>Item94088</t>
  </si>
  <si>
    <t>빙고10</t>
  </si>
  <si>
    <t>Item94089</t>
  </si>
  <si>
    <t>빙고11</t>
  </si>
  <si>
    <t>Item94090</t>
  </si>
  <si>
    <t>빙고12</t>
  </si>
  <si>
    <t>Item94091</t>
  </si>
  <si>
    <t>빙고13</t>
  </si>
  <si>
    <t>Item94092</t>
  </si>
  <si>
    <t>빙고14</t>
  </si>
  <si>
    <t>Item94093</t>
  </si>
  <si>
    <t>빙고15</t>
  </si>
  <si>
    <t>Item94094</t>
  </si>
  <si>
    <t>빙고16</t>
  </si>
  <si>
    <t>Item94095</t>
  </si>
  <si>
    <t>빙고17</t>
  </si>
  <si>
    <t>Item94096</t>
  </si>
  <si>
    <t>빙고18</t>
  </si>
  <si>
    <t>Item94097</t>
  </si>
  <si>
    <t>빙고19</t>
  </si>
  <si>
    <t>Item94098</t>
  </si>
  <si>
    <t>빙고20</t>
  </si>
  <si>
    <t>Item94099</t>
  </si>
  <si>
    <t>빙고21</t>
  </si>
  <si>
    <t>Item94100</t>
  </si>
  <si>
    <t>빙고22</t>
  </si>
  <si>
    <t>Item94101</t>
  </si>
  <si>
    <t>빙고23</t>
  </si>
  <si>
    <t>Item94102</t>
  </si>
  <si>
    <t>빙고24</t>
  </si>
  <si>
    <t>Item94103</t>
  </si>
  <si>
    <t>빙고25</t>
  </si>
  <si>
    <t>Item94104</t>
  </si>
  <si>
    <t>포도 주스</t>
  </si>
  <si>
    <t>월요일 테이밍 아이템/암,성</t>
  </si>
  <si>
    <t>Item94105</t>
  </si>
  <si>
    <t>화요일 테이밍 아이템/화</t>
  </si>
  <si>
    <t>Item94106</t>
  </si>
  <si>
    <t>사과 주스</t>
  </si>
  <si>
    <t>수요일 테이밍 아이템/수</t>
  </si>
  <si>
    <t>Item94107</t>
  </si>
  <si>
    <t>멜론 주스</t>
  </si>
  <si>
    <t>목요일 테이밍 아이템/풍</t>
  </si>
  <si>
    <t>Item94108</t>
  </si>
  <si>
    <t>바나나 주스</t>
  </si>
  <si>
    <t>금요일 테이밍 아이템/지</t>
  </si>
  <si>
    <t>Item94110</t>
  </si>
  <si>
    <t>정체불명 주스</t>
  </si>
  <si>
    <t>토요일 테이밍 아이템/사,염</t>
  </si>
  <si>
    <t>Item94109</t>
  </si>
  <si>
    <t>혼합 주스</t>
  </si>
  <si>
    <t>일요일 테이밍 아이템/무,독</t>
  </si>
  <si>
    <t>Item94111</t>
  </si>
  <si>
    <t>Lv.1 모험가여 강해져라</t>
    <phoneticPr fontId="3" type="noConversion"/>
  </si>
  <si>
    <t>Lv.2 모험가여 강해져라</t>
  </si>
  <si>
    <t>Lv.3 모험가여 강해져라</t>
  </si>
  <si>
    <t>Lv.4 모험가여 강해져라</t>
  </si>
  <si>
    <t>Lv.5 모험가여 강해져라</t>
  </si>
  <si>
    <t>Lv.6 모험가여 강해져라</t>
  </si>
  <si>
    <t>Lv.7 모험가여 강해져라</t>
  </si>
  <si>
    <t>Lv.8 모험가여 강해져라</t>
  </si>
  <si>
    <t>Lv.9 모험가여 강해져라</t>
  </si>
  <si>
    <t>Lv.10 모험가여 강해져라</t>
  </si>
  <si>
    <t>Lv.1 몬스터 소탕 작전</t>
    <phoneticPr fontId="3" type="noConversion"/>
  </si>
  <si>
    <t>Lv.2 몬스터 소탕 작전</t>
  </si>
  <si>
    <t>Lv.3 몬스터 소탕 작전</t>
  </si>
  <si>
    <t>Lv.4 몬스터 소탕 작전</t>
  </si>
  <si>
    <t>Lv.5 몬스터 소탕 작전</t>
  </si>
  <si>
    <t>Lv.1 드로! 몬스터 카드!</t>
    <phoneticPr fontId="3" type="noConversion"/>
  </si>
  <si>
    <t>Lv.2 드로! 몬스터 카드!</t>
  </si>
  <si>
    <t>Lv.3 드로! 몬스터 카드!</t>
  </si>
  <si>
    <t>Lv.4 드로! 몬스터 카드!</t>
  </si>
  <si>
    <t>Lv.5 드로! 몬스터 카드!</t>
  </si>
  <si>
    <t>Lv.1 집결! MVP를 잡아라</t>
    <phoneticPr fontId="3" type="noConversion"/>
  </si>
  <si>
    <t>Lv.2 집결! MVP를 잡아라</t>
  </si>
  <si>
    <t>Lv.3 집결! MVP를 잡아라</t>
  </si>
  <si>
    <t>Lv.4 집결! MVP를 잡아라</t>
  </si>
  <si>
    <t>Lv.5 집결! MVP를 잡아라</t>
  </si>
  <si>
    <t>Lv.1 400번 두드려 만든 장비</t>
    <phoneticPr fontId="3" type="noConversion"/>
  </si>
  <si>
    <t>Lv.2 400번 두드려 만든 장비</t>
    <phoneticPr fontId="3" type="noConversion"/>
  </si>
  <si>
    <t>Lv.3 400번 두드려 만든 장비</t>
    <phoneticPr fontId="3" type="noConversion"/>
  </si>
  <si>
    <t>Lv.4 400번 두드려 만든 장비</t>
    <phoneticPr fontId="3" type="noConversion"/>
  </si>
  <si>
    <t>Lv.5 400번 두드려 만든 장비</t>
    <phoneticPr fontId="3" type="noConversion"/>
  </si>
  <si>
    <t>D1 제작, 카드60</t>
    <phoneticPr fontId="3" type="noConversion"/>
  </si>
  <si>
    <t>D2 제작, 카드60</t>
    <phoneticPr fontId="3" type="noConversion"/>
  </si>
  <si>
    <t>Lv.1 모험가여 강해져라</t>
  </si>
  <si>
    <t>Lv.1 몬스터 소탕 작전</t>
  </si>
  <si>
    <t>Lv.1 드로! 몬스터 카드!</t>
  </si>
  <si>
    <t>Lv.1 집결! MVP를 잡아라</t>
  </si>
  <si>
    <t>D1 제작, 카드60</t>
  </si>
  <si>
    <t>Lv.1 400번 두드려 만든 장비</t>
  </si>
  <si>
    <t>D2 제작, 카드60</t>
  </si>
  <si>
    <t>Lv.2 400번 두드려 만든 장비</t>
  </si>
  <si>
    <t>Lv.3 400번 두드려 만든 장비</t>
  </si>
  <si>
    <t>Lv.4 400번 두드려 만든 장비</t>
  </si>
  <si>
    <t>Lv.5 400번 두드려 만든 장비</t>
  </si>
  <si>
    <t>아이템</t>
    <phoneticPr fontId="3" type="noConversion"/>
  </si>
  <si>
    <t>C1 MVP, 마이잎</t>
  </si>
  <si>
    <t>C1 MVP, 마이잎</t>
    <phoneticPr fontId="3" type="noConversion"/>
  </si>
  <si>
    <t>C2 MVP, 마이잎</t>
  </si>
  <si>
    <t>C2 MVP, 마이잎</t>
    <phoneticPr fontId="3" type="noConversion"/>
  </si>
  <si>
    <t>A1 몹처치, 마이잎</t>
  </si>
  <si>
    <t>A1 몹처치, 마이잎</t>
    <phoneticPr fontId="3" type="noConversion"/>
  </si>
  <si>
    <t>A2 몹처치, 마이잎</t>
  </si>
  <si>
    <t>A2 몹처치, 마이잎</t>
    <phoneticPr fontId="3" type="noConversion"/>
  </si>
  <si>
    <t>Lv.6 몬스터 소탕 작전</t>
  </si>
  <si>
    <t>Lv.7 몬스터 소탕 작전</t>
  </si>
  <si>
    <t>Lv.8 몬스터 소탕 작전</t>
  </si>
  <si>
    <t>Lv.9 몬스터 소탕 작전</t>
  </si>
  <si>
    <t>Lv.10 몬스터 소탕 작전</t>
  </si>
  <si>
    <t>A10 몹처치, 마이잎/MVP소환권</t>
  </si>
  <si>
    <t>A10 몹처치, 마이잎/MVP소환권</t>
    <phoneticPr fontId="3" type="noConversion"/>
  </si>
  <si>
    <t>Lv.6 드로! 몬스터 카드!</t>
  </si>
  <si>
    <t>Lv.7 드로! 몬스터 카드!</t>
  </si>
  <si>
    <t>Lv.8 드로! 몬스터 카드!</t>
  </si>
  <si>
    <t>Lv.9 드로! 몬스터 카드!</t>
  </si>
  <si>
    <t>Lv.10 드로! 몬스터 카드!</t>
  </si>
  <si>
    <t>Lv.6 집결! MVP를 잡아라</t>
  </si>
  <si>
    <t>Lv.7 집결! MVP를 잡아라</t>
  </si>
  <si>
    <t>Lv.8 집결! MVP를 잡아라</t>
  </si>
  <si>
    <t>Lv.9 집결! MVP를 잡아라</t>
  </si>
  <si>
    <t>Lv.10 집결! MVP를 잡아라</t>
  </si>
  <si>
    <t>B1 카드강화, 별의가루</t>
  </si>
  <si>
    <t>B1 카드강화, 별의가루</t>
    <phoneticPr fontId="3" type="noConversion"/>
  </si>
  <si>
    <t>B2 카드강화, 별의가루</t>
  </si>
  <si>
    <t>B2 카드강화, 별의가루</t>
    <phoneticPr fontId="3" type="noConversion"/>
  </si>
  <si>
    <t>Lv.6 400번 두드려 만든 장비</t>
  </si>
  <si>
    <t>Lv.6 400번 두드려 만든 장비</t>
    <phoneticPr fontId="3" type="noConversion"/>
  </si>
  <si>
    <t>Lv.7 400번 두드려 만든 장비</t>
  </si>
  <si>
    <t>Lv.7 400번 두드려 만든 장비</t>
    <phoneticPr fontId="3" type="noConversion"/>
  </si>
  <si>
    <t>Lv.8 400번 두드려 만든 장비</t>
  </si>
  <si>
    <t>Lv.8 400번 두드려 만든 장비</t>
    <phoneticPr fontId="3" type="noConversion"/>
  </si>
  <si>
    <t>Lv.9 400번 두드려 만든 장비</t>
  </si>
  <si>
    <t>Lv.9 400번 두드려 만든 장비</t>
    <phoneticPr fontId="3" type="noConversion"/>
  </si>
  <si>
    <t>Lv.10 400번 두드려 만든 장비</t>
  </si>
  <si>
    <t>Lv.10 400번 두드려 만든 장비</t>
    <phoneticPr fontId="3" type="noConversion"/>
  </si>
  <si>
    <t>C3 MVP, 마이잎</t>
  </si>
  <si>
    <t>C3 MVP, 마이잎</t>
    <phoneticPr fontId="3" type="noConversion"/>
  </si>
  <si>
    <t>C10 MVP, 마이잎/행소상</t>
  </si>
  <si>
    <t>C10 MVP, 마이잎/행소상</t>
    <phoneticPr fontId="3" type="noConversion"/>
  </si>
  <si>
    <t>B3 카드강화, 별의가루</t>
  </si>
  <si>
    <t>B3 카드강화, 별의가루</t>
    <phoneticPr fontId="3" type="noConversion"/>
  </si>
  <si>
    <t>D3 제작, 카드60</t>
  </si>
  <si>
    <t>D3 제작, 카드60</t>
    <phoneticPr fontId="3" type="noConversion"/>
  </si>
  <si>
    <t>D10 제작, 카드60/중카상</t>
  </si>
  <si>
    <t>D10 제작, 카드60/중카상</t>
    <phoneticPr fontId="3" type="noConversion"/>
  </si>
  <si>
    <t>B7 카드강화, 별의조각/동료의 혼</t>
  </si>
  <si>
    <t>B7 카드강화, 별의조각/동료의 혼</t>
    <phoneticPr fontId="3" type="noConversion"/>
  </si>
  <si>
    <t>A7 몹처치, 마이잎/MVP소환권</t>
  </si>
  <si>
    <t>A7 몹처치, 마이잎/MVP소환권</t>
    <phoneticPr fontId="3" type="noConversion"/>
  </si>
  <si>
    <t>C8 MVP, 마이잎/매지션 무기</t>
  </si>
  <si>
    <t>C8 MVP, 마이잎/매지션 무기</t>
    <phoneticPr fontId="3" type="noConversion"/>
  </si>
  <si>
    <t>C9 MVP, 마이잎/씨프 방어구</t>
  </si>
  <si>
    <t>C9 MVP, 마이잎/씨프 방어구</t>
    <phoneticPr fontId="3" type="noConversion"/>
  </si>
  <si>
    <t>C7 MVP, 마이잎/각성 포션</t>
  </si>
  <si>
    <t>C7 MVP, 마이잎/각성 포션</t>
    <phoneticPr fontId="3" type="noConversion"/>
  </si>
  <si>
    <t>B8 카드강화, 별의조각/아처 무기</t>
  </si>
  <si>
    <t>B8 카드강화, 별의조각/아처 무기</t>
    <phoneticPr fontId="3" type="noConversion"/>
  </si>
  <si>
    <t>B9 카드강화, 별의조각/소드맨 방어구</t>
  </si>
  <si>
    <t>B9 카드강화, 별의조각/소드맨 방어구</t>
    <phoneticPr fontId="3" type="noConversion"/>
  </si>
  <si>
    <t>B4 카드강화, 별의가루/동료의 혼</t>
  </si>
  <si>
    <t>B4 카드강화, 별의가루/동료의 혼</t>
    <phoneticPr fontId="3" type="noConversion"/>
  </si>
  <si>
    <t>C4 MVP, 마이잎/각성 포션</t>
  </si>
  <si>
    <t>C4 MVP, 마이잎/각성 포션</t>
    <phoneticPr fontId="3" type="noConversion"/>
  </si>
  <si>
    <t>B5 카드강화, 별의조각/아처 무기</t>
  </si>
  <si>
    <t>B5 카드강화, 별의조각/아처 무기</t>
    <phoneticPr fontId="3" type="noConversion"/>
  </si>
  <si>
    <t>B10 카드강화, 별의결정/보석상자</t>
  </si>
  <si>
    <t>B10 카드강화, 별의결정/보석상자</t>
    <phoneticPr fontId="3" type="noConversion"/>
  </si>
  <si>
    <t>A3 몹처치, 마이잎</t>
  </si>
  <si>
    <t>A3 몹처치, 마이잎</t>
    <phoneticPr fontId="3" type="noConversion"/>
  </si>
  <si>
    <t>A4 몹처치, 마이잎/MVP소환권</t>
  </si>
  <si>
    <t>A4 몹처치, 마이잎/MVP소환권</t>
    <phoneticPr fontId="3" type="noConversion"/>
  </si>
  <si>
    <t>B6 카드강화, 별의조각/소드맨 방어구</t>
  </si>
  <si>
    <t>B6 카드강화, 별의조각/소드맨 방어구</t>
    <phoneticPr fontId="3" type="noConversion"/>
  </si>
  <si>
    <t>C5 MVP, 마이잎/매지션 무기</t>
  </si>
  <si>
    <t>C5 MVP, 마이잎/매지션 무기</t>
    <phoneticPr fontId="3" type="noConversion"/>
  </si>
  <si>
    <t>C6 MVP, 마이잎/씨프 방어구</t>
  </si>
  <si>
    <t>C6 MVP, 마이잎/씨프 방어구</t>
    <phoneticPr fontId="3" type="noConversion"/>
  </si>
  <si>
    <t>D7 제작, 카드60/하카상</t>
  </si>
  <si>
    <t>D7 제작, 카드60/하카상</t>
    <phoneticPr fontId="3" type="noConversion"/>
  </si>
  <si>
    <t>D4 제작, 카드60/하카상</t>
  </si>
  <si>
    <t>D4 제작, 카드60/하카상</t>
    <phoneticPr fontId="3" type="noConversion"/>
  </si>
  <si>
    <t>D5 제작, 카드60/코스튬 조각</t>
  </si>
  <si>
    <t>D5 제작, 카드60/코스튬 조각</t>
    <phoneticPr fontId="3" type="noConversion"/>
  </si>
  <si>
    <t>D8 제작, 카드60/코스튬 조각</t>
  </si>
  <si>
    <t>D8 제작, 카드60/코스튬 조각</t>
    <phoneticPr fontId="3" type="noConversion"/>
  </si>
  <si>
    <t>D6 제작, 카드60/실버 카드 코인</t>
  </si>
  <si>
    <t>D6 제작, 카드60/실버 카드 코인</t>
    <phoneticPr fontId="3" type="noConversion"/>
  </si>
  <si>
    <t>D9 제작, 카드60/실버 카드 코인</t>
  </si>
  <si>
    <t>D9 제작, 카드60/실버 카드 코인</t>
    <phoneticPr fontId="3" type="noConversion"/>
  </si>
  <si>
    <t>BB1 카드강화, 별의가루</t>
  </si>
  <si>
    <t>BB2 카드강화, 별의가루</t>
  </si>
  <si>
    <t>BB3 카드강화, 별의가루</t>
  </si>
  <si>
    <t>BB4 카드강화, 별의가루/동료의 혼</t>
  </si>
  <si>
    <t>BB5 카드강화, 별의조각/씨프 무기</t>
  </si>
  <si>
    <t>BB7 카드강화, 별의조각/동료의 혼</t>
  </si>
  <si>
    <t>BB9 카드강화, 별의조각/매지션 방어구</t>
  </si>
  <si>
    <t>BB10 카드강화, 별의결정/보석상자</t>
  </si>
  <si>
    <t>CC1 MVP, 마이잎</t>
  </si>
  <si>
    <t>CC2 MVP, 마이잎</t>
  </si>
  <si>
    <t>CC3 MVP, 마이잎</t>
  </si>
  <si>
    <t>CC4 MVP, 마이잎/각성 포션</t>
  </si>
  <si>
    <t>CC7 MVP, 마이잎/각성 포션</t>
  </si>
  <si>
    <t>CC10 MVP, 마이잎/행소상</t>
  </si>
  <si>
    <t>A5 몹처치, 마이잎/오리데오콘</t>
  </si>
  <si>
    <t>A5 몹처치, 마이잎/오리데오콘</t>
    <phoneticPr fontId="3" type="noConversion"/>
  </si>
  <si>
    <t>A6 몹처치, 마이잎/에르늄</t>
  </si>
  <si>
    <t>A6 몹처치, 마이잎/에르늄</t>
    <phoneticPr fontId="3" type="noConversion"/>
  </si>
  <si>
    <t>A8 몹처치, 마이잎/오리데오콘</t>
  </si>
  <si>
    <t>A8 몹처치, 마이잎/오리데오콘</t>
    <phoneticPr fontId="3" type="noConversion"/>
  </si>
  <si>
    <t>A9 몹처치, 마이잎/에르늄</t>
  </si>
  <si>
    <t>A9 몹처치, 마이잎/에르늄</t>
    <phoneticPr fontId="3" type="noConversion"/>
  </si>
  <si>
    <t>CC5 MVP, 마이잎/소드맨 무기</t>
  </si>
  <si>
    <t>CC5 MVP, 마이잎/소드맨 무기</t>
    <phoneticPr fontId="3" type="noConversion"/>
  </si>
  <si>
    <t>CC8 MVP, 마이잎/소드맨 무기</t>
  </si>
  <si>
    <t>CC8 MVP, 마이잎/소드맨 무기</t>
    <phoneticPr fontId="3" type="noConversion"/>
  </si>
  <si>
    <t>BB6 카드강화, 별의조각/매지션 방어구</t>
  </si>
  <si>
    <t>BB6 카드강화, 별의조각/매지션 방어구</t>
    <phoneticPr fontId="3" type="noConversion"/>
  </si>
  <si>
    <t>BB8 카드강화, 별의조각/씨프 무기</t>
  </si>
  <si>
    <t>BB8 카드강화, 별의조각/씨프 무기</t>
    <phoneticPr fontId="3" type="noConversion"/>
  </si>
  <si>
    <t>CC6 MVP, 마이잎/아처 방어구</t>
  </si>
  <si>
    <t>CC6 MVP, 마이잎/아처 방어구</t>
    <phoneticPr fontId="3" type="noConversion"/>
  </si>
  <si>
    <t>CC9 MVP, 마이잎/아처 방어구</t>
  </si>
  <si>
    <t>CC9 MVP, 마이잎/아처 방어구</t>
    <phoneticPr fontId="3" type="noConversion"/>
  </si>
  <si>
    <t>1 : 랭크1 PVP.아처(여)</t>
  </si>
  <si>
    <t>2 : 랭크1 PVP.아처(남)</t>
  </si>
  <si>
    <t>3 : 랭크1 PVP.씨프(여)</t>
  </si>
  <si>
    <t>4 : 랭크1 PVP.씨프(남)</t>
  </si>
  <si>
    <t>5 : 랭크1 PVP.매지션(여)</t>
  </si>
  <si>
    <t>6 : 랭크1 PVP.매지션(남)</t>
  </si>
  <si>
    <t>7 : 랭크1 PVP.소드맨(여)</t>
  </si>
  <si>
    <t>8 : 랭크1 PVP.소드맨(남)</t>
  </si>
  <si>
    <t>9 : 랭크2 PVP.댄서(여)</t>
  </si>
  <si>
    <t>10 : 랭크2 PVP.댄서(남)</t>
  </si>
  <si>
    <t>11 : 랭크2 PVP.헌터(여)</t>
  </si>
  <si>
    <t>12 : 랭크2 PVP.헌터(남)</t>
  </si>
  <si>
    <t>13 : 랭크2 PVP.로그(여)</t>
  </si>
  <si>
    <t>14 : 랭크2 PVP.로그(남)</t>
  </si>
  <si>
    <t>15 : 랭크2 PVP.어쌔신(여)</t>
  </si>
  <si>
    <t>16 : 랭크2 PVP.어쌔신(남)</t>
  </si>
  <si>
    <t>17 : 랭크2 PVP.세이지(여)</t>
  </si>
  <si>
    <t>18 : 랭크2 PVP.세이지(남)</t>
  </si>
  <si>
    <t>19 : 랭크2 PVP.위저드(여)</t>
  </si>
  <si>
    <t>20 : 랭크2 PVP.위저드(남)</t>
  </si>
  <si>
    <t>21 : 랭크2 PVP.크루세이더(여)</t>
  </si>
  <si>
    <t>22 : 랭크2 PVP.크루세이더(남)</t>
  </si>
  <si>
    <t>23 : 랭크2 PVP.나이트(여)</t>
  </si>
  <si>
    <t>24 : 랭크2 PVP.나이트(남)</t>
  </si>
  <si>
    <t>25 : 랭크3 PVP.클로운(여)</t>
  </si>
  <si>
    <t>26 : 랭크3 PVP.클로운(남)</t>
  </si>
  <si>
    <t>27 : 랭크3 PVP.스나이퍼(여)</t>
  </si>
  <si>
    <t>28 : 랭크3 PVP.스나이퍼(남)</t>
  </si>
  <si>
    <t>29 : 랭크3 PVP.스토커(여)</t>
  </si>
  <si>
    <t>30 : 랭크3 PVP.스토커(남)</t>
  </si>
  <si>
    <t>31 : 랭크3 PVP.어쌔신크로스(여)</t>
  </si>
  <si>
    <t>32 : 랭크3 PVP.어쌔신크로스(남)</t>
  </si>
  <si>
    <t>33 : 랭크3 PVP.프로페서(여)</t>
  </si>
  <si>
    <t>34 : 랭크3 PVP.프로페서(남)</t>
  </si>
  <si>
    <t>35 : 랭크3 PVP.하이위저드(여)</t>
  </si>
  <si>
    <t>36 : 랭크3 PVP.하이위저드(남)</t>
  </si>
  <si>
    <t>37 : 랭크3 PVP.팔라딘(여)</t>
  </si>
  <si>
    <t>38 : 랭크3 PVP.팔라딘(남)</t>
  </si>
  <si>
    <t>39 : 랭크3 PVP.로드나이트(여)</t>
  </si>
  <si>
    <t>40 : 랭크3 PVP.로드나이트(남)</t>
  </si>
  <si>
    <t>41 : 랭크4 PVP.원더러(여)</t>
  </si>
  <si>
    <t>42 : 랭크4 PVP.원더러(남)</t>
  </si>
  <si>
    <t>43 : 랭크4 PVP.레인져(여)</t>
  </si>
  <si>
    <t>44 : 랭크4 PVP.레인져(남)</t>
  </si>
  <si>
    <t>45 : 랭크4 PVP.쉐도우체이서(여)</t>
  </si>
  <si>
    <t>46 : 랭크4 PVP.쉐도우체이서(남)</t>
  </si>
  <si>
    <t>47 : 랭크4 PVP.킬로틴크로스(여)</t>
  </si>
  <si>
    <t>48 : 랭크4 PVP.길로틴크로스(남)</t>
  </si>
  <si>
    <t>49 : 랭크4 PVP.소서러(여)</t>
  </si>
  <si>
    <t>50 : 랭크4 PVP.소서러(남)</t>
  </si>
  <si>
    <t>51 : 랭크4 PVP.워록(여)</t>
  </si>
  <si>
    <t>52 : 랭크4 PVP.워록(남)</t>
  </si>
  <si>
    <t>53 : 랭크4 PVP.로얄가드(여)</t>
  </si>
  <si>
    <t>54 : 랭크4 PVP.로얄가드(남)</t>
  </si>
  <si>
    <t>55 : 랭크4 PVP.룬나이트(여)</t>
  </si>
  <si>
    <t>56 : 랭크4 PVP.룬나이트(남)</t>
  </si>
  <si>
    <t>101 : 랭크1 파견.엔타마</t>
  </si>
  <si>
    <t>102 : 랭크1 파견.세레</t>
  </si>
  <si>
    <t>103 : 랭크1 파견.진도</t>
  </si>
  <si>
    <t>104 : 랭크1 파견.스텔로</t>
  </si>
  <si>
    <t>105 : 랭크1 파견.냥쿤</t>
  </si>
  <si>
    <t>106 : 랭크1 파견.마요마요</t>
  </si>
  <si>
    <t>107 : 랭크1 파견.아제냐</t>
  </si>
  <si>
    <t>108 : 랭크1 파견.론카</t>
  </si>
  <si>
    <t>109 : 랭크2 파견.글로리아</t>
  </si>
  <si>
    <t>110 : 랭크2 파견.프로블럼</t>
  </si>
  <si>
    <t>111 : 랭크2 파견.미스티</t>
  </si>
  <si>
    <t>112 : 랭크2 파견.이세나</t>
  </si>
  <si>
    <t>113 : 랭크2 파견.김렛</t>
  </si>
  <si>
    <t>114 : 랭크2 파견.존다</t>
  </si>
  <si>
    <t>115 : 랭크2 파견.홀그렌</t>
  </si>
  <si>
    <t>116 : 랭크2 파견.파라</t>
  </si>
  <si>
    <t>117 : 랭크2 파견.미드</t>
  </si>
  <si>
    <t>118 : 랭크2 파견.룬</t>
  </si>
  <si>
    <t>119 : 랭크2 파견.벤카이스틴</t>
  </si>
  <si>
    <t>120 : 랭크2 파견.마쿠</t>
  </si>
  <si>
    <t>121 : 랭크2 파견.다이거츠</t>
  </si>
  <si>
    <t>122 : 랭크2 파견.엘리</t>
  </si>
  <si>
    <t>123 : 랭크2 파견.파노</t>
  </si>
  <si>
    <t>124 : 랭크2 파견.네마</t>
  </si>
  <si>
    <t>125 : 랭크3 파견.발키리</t>
  </si>
  <si>
    <t>126 : 랭크3 파견.고로</t>
  </si>
  <si>
    <t>127 : 랭크3 파견.루이제</t>
  </si>
  <si>
    <t>128 : 랭크3 파견.본바스</t>
  </si>
  <si>
    <t>129 : 랭크3 파견.시키나</t>
  </si>
  <si>
    <t>130 : 랭크3 파견.이레이소</t>
  </si>
  <si>
    <t>131 : 랭크3 파견.스노토</t>
  </si>
  <si>
    <t>132 : 랭크3 파견.산타클로스</t>
  </si>
  <si>
    <t>133 : 랭크3 파견.펠록</t>
  </si>
  <si>
    <t>134 : 랭크3 파견.시키</t>
  </si>
  <si>
    <t>135 : 랭크3 파견.더블류</t>
  </si>
  <si>
    <t>136 : 랭크3 파견.글라리스</t>
  </si>
  <si>
    <t>137 : 랭크3 파견.비닛</t>
  </si>
  <si>
    <t>138 : 랭크3 파견.소린</t>
  </si>
  <si>
    <t>139 : 랭크3 파견.테일링</t>
  </si>
  <si>
    <t>140 : 랭크3 파견.디포르테</t>
  </si>
  <si>
    <t>141 : 랭크4 파견.프룻</t>
  </si>
  <si>
    <t>142 : 랭크4 파견.찰스턴 2호</t>
  </si>
  <si>
    <t>143 : 랭크4 파견.찰스턴 1호</t>
  </si>
  <si>
    <t>144 : 랭크4 파견.라임 이노베르</t>
  </si>
  <si>
    <t>145 : 랭크4 파견.알퀴엔</t>
  </si>
  <si>
    <t>146 : 랭크4 파견.베리티</t>
  </si>
  <si>
    <t>147 : 랭크4 파견.샬로쉬</t>
  </si>
  <si>
    <t>148 : 랭크4 파견.루나인</t>
  </si>
  <si>
    <t>149 : 랭크4 파견.로엘</t>
  </si>
  <si>
    <t>150 : 랭크4 파견.아랑</t>
  </si>
  <si>
    <t>151 : 랭크4 파견.라기</t>
  </si>
  <si>
    <t>152 : 랭크4 파견.밍민</t>
  </si>
  <si>
    <t>153 : 랭크4 파견.겔카</t>
  </si>
  <si>
    <t>154 : 랭크4 파견.로테르트</t>
  </si>
  <si>
    <t>155 : 랭크4 파견.아이구</t>
  </si>
  <si>
    <t>156 : 랭크4 파견.뉴오즈</t>
  </si>
  <si>
    <t>재료 획득하기</t>
    <phoneticPr fontId="3" type="noConversion"/>
  </si>
  <si>
    <t>재료 10개 획득하기</t>
    <phoneticPr fontId="3" type="noConversion"/>
  </si>
  <si>
    <t>재료 획득하기</t>
  </si>
  <si>
    <t>재료 10개 획득하기</t>
  </si>
  <si>
    <t>200928 이전 직경</t>
    <phoneticPr fontId="3" type="noConversion"/>
  </si>
  <si>
    <t>3성 제작</t>
    <phoneticPr fontId="3" type="noConversion"/>
  </si>
  <si>
    <t>5성 제작</t>
    <phoneticPr fontId="3" type="noConversion"/>
  </si>
  <si>
    <t>2성 제작</t>
    <phoneticPr fontId="3" type="noConversion"/>
  </si>
  <si>
    <t>제작 수련</t>
  </si>
  <si>
    <t>중앙실험실 조사</t>
  </si>
  <si>
    <t>4성 제작 52</t>
    <phoneticPr fontId="3" type="noConversion"/>
  </si>
  <si>
    <t>3성 20강</t>
    <phoneticPr fontId="3" type="noConversion"/>
  </si>
  <si>
    <t>◀ 퀘스트 조건용(200928이전)</t>
    <phoneticPr fontId="3" type="noConversion"/>
  </si>
  <si>
    <t>2차 전직</t>
    <phoneticPr fontId="3" type="noConversion"/>
  </si>
  <si>
    <t>item_group_type</t>
    <phoneticPr fontId="3" type="noConversion"/>
  </si>
  <si>
    <t>item_group_type (표시되는 위치)</t>
  </si>
  <si>
    <t>Gear</t>
  </si>
  <si>
    <t>Card</t>
  </si>
  <si>
    <t>Material</t>
  </si>
  <si>
    <t>Usage</t>
  </si>
  <si>
    <t>Costume</t>
  </si>
  <si>
    <t>Cupet UI</t>
  </si>
  <si>
    <t>아이템 타입 별 표시 탭</t>
  </si>
  <si>
    <t>표시 index</t>
  </si>
  <si>
    <t>표시</t>
  </si>
  <si>
    <t>카드 레벨업 재료</t>
  </si>
  <si>
    <t>셰어바이스 레벨업 재료</t>
  </si>
  <si>
    <t>item_group_type(4)</t>
    <phoneticPr fontId="3" type="noConversion"/>
  </si>
  <si>
    <t>비밀 상점 상품 1개 구매하기</t>
  </si>
  <si>
    <t>비밀 상점 상품 1개 구매하기</t>
    <phoneticPr fontId="3" type="noConversion"/>
  </si>
  <si>
    <t>20강</t>
    <phoneticPr fontId="3" type="noConversion"/>
  </si>
  <si>
    <t>중앙실험실 50</t>
    <phoneticPr fontId="3" type="noConversion"/>
  </si>
  <si>
    <t>비공정 습격 45</t>
    <phoneticPr fontId="3" type="noConversion"/>
  </si>
  <si>
    <t>일경</t>
    <phoneticPr fontId="3" type="noConversion"/>
  </si>
  <si>
    <t>대전 40</t>
    <phoneticPr fontId="3" type="noConversion"/>
  </si>
  <si>
    <t>30강</t>
    <phoneticPr fontId="3" type="noConversion"/>
  </si>
  <si>
    <t>10강</t>
    <phoneticPr fontId="3" type="noConversion"/>
  </si>
  <si>
    <t>5강</t>
    <phoneticPr fontId="3" type="noConversion"/>
  </si>
  <si>
    <t>쉐어바이스 사용</t>
  </si>
  <si>
    <t>使用共享</t>
  </si>
  <si>
    <t>共享使用</t>
  </si>
  <si>
    <t>シェア利用</t>
  </si>
  <si>
    <t>Gunakan Sharevice</t>
  </si>
  <si>
    <t>Gamitin ang Sharevice</t>
  </si>
  <si>
    <t>Guna Sharevice</t>
  </si>
  <si>
    <t>擊敗波利</t>
  </si>
  <si>
    <t>击杀波利</t>
  </si>
  <si>
    <t>フォーリング·処置</t>
  </si>
  <si>
    <t>จัดการ Poring</t>
  </si>
  <si>
    <t>Kalahkan Poring</t>
  </si>
  <si>
    <t>Talunin ang Poring</t>
  </si>
  <si>
    <t>Tewaskan Poring</t>
  </si>
  <si>
    <t>First Aid!</t>
  </si>
  <si>
    <t>急救！</t>
  </si>
  <si>
    <t>応急手当！</t>
  </si>
  <si>
    <t>ปฐมพยาบาล!</t>
  </si>
  <si>
    <t>Pertolongan Pertama!</t>
  </si>
  <si>
    <t>Pertolongan Cemas!</t>
  </si>
  <si>
    <t>Sweep Poring</t>
  </si>
  <si>
    <t>掃蕩波利</t>
  </si>
  <si>
    <t>扫荡波利</t>
  </si>
  <si>
    <t>フォーリング掃討</t>
  </si>
  <si>
    <t>กวาดล้าง Poring</t>
  </si>
  <si>
    <t>Musnahkan Poring</t>
  </si>
  <si>
    <t>Wasakin ang Poring</t>
  </si>
  <si>
    <t>Sapu Poring</t>
  </si>
  <si>
    <t>Equip Gear</t>
  </si>
  <si>
    <t>穿戴裝備</t>
  </si>
  <si>
    <t>穿戴装备</t>
  </si>
  <si>
    <t>装備装着</t>
  </si>
  <si>
    <t>ติดตั้งอุปกรณ์</t>
  </si>
  <si>
    <t>Pasang Peralatan</t>
  </si>
  <si>
    <t>Lengkapkan Kelengkapan</t>
  </si>
  <si>
    <t>強化裝備</t>
  </si>
  <si>
    <t>强化装备</t>
  </si>
  <si>
    <t>装備強化</t>
  </si>
  <si>
    <t>อัปเกรดอุปกรณ์</t>
  </si>
  <si>
    <t>Tingkatkan Peralatan</t>
  </si>
  <si>
    <t>Naik Tahap Kelengkapan</t>
  </si>
  <si>
    <t>擊敗波利BOSS</t>
  </si>
  <si>
    <t>击杀波利BOSS</t>
  </si>
  <si>
    <t>フォーリング·ボス·処置</t>
  </si>
  <si>
    <t>จัดการ Poring BOSS</t>
  </si>
  <si>
    <t>Kalahkan Bos Poring</t>
  </si>
  <si>
    <t>Talunin ang Poring Boss</t>
  </si>
  <si>
    <t>Tewaskan Boss Poring</t>
  </si>
  <si>
    <t>擊敗瘋兔</t>
  </si>
  <si>
    <t>击杀疯兔</t>
  </si>
  <si>
    <t>ルナティック·処置</t>
  </si>
  <si>
    <t>จัดการ Lunatic</t>
  </si>
  <si>
    <t>Kalahkan Lunatic</t>
  </si>
  <si>
    <t>Talunin ang Lunatic</t>
  </si>
  <si>
    <t>Tewaskan Lunatic</t>
  </si>
  <si>
    <t>擊敗MVP</t>
  </si>
  <si>
    <t>击杀MVP</t>
  </si>
  <si>
    <t>一次転職</t>
  </si>
  <si>
    <t>จัดการ MVP</t>
  </si>
  <si>
    <t>Kalahkan MVP</t>
  </si>
  <si>
    <t>Talunin ang MVP</t>
  </si>
  <si>
    <t>Tewaskan MVP</t>
  </si>
  <si>
    <t>1st Job Change</t>
  </si>
  <si>
    <t>第一次轉職</t>
  </si>
  <si>
    <t>第1次转职</t>
  </si>
  <si>
    <t>เปลี่ยนอาชีพขั้น 1</t>
  </si>
  <si>
    <t>Perubahan Job Pertama</t>
  </si>
  <si>
    <t>1st Pagbago ng Job</t>
  </si>
  <si>
    <t>Tukaran Pekerjaan Pertama</t>
  </si>
  <si>
    <t>MVP処置</t>
  </si>
  <si>
    <t>使用BUFF</t>
  </si>
  <si>
    <t>バフ使用</t>
  </si>
  <si>
    <t>Gunakan Buff</t>
  </si>
  <si>
    <t>Gamitin ang Buff</t>
  </si>
  <si>
    <t>Guna Tambah Kuasa</t>
  </si>
  <si>
    <t>擊敗瘋兔BOSS</t>
  </si>
  <si>
    <t>击杀疯兔BOSS</t>
  </si>
  <si>
    <t>ルナティック·ボス処置</t>
  </si>
  <si>
    <t>จัดการ Lunatic BOSS</t>
  </si>
  <si>
    <t>Kalahkan Bos Lunatic</t>
  </si>
  <si>
    <t>Talunin ang Lunatic Boss</t>
  </si>
  <si>
    <t>Tewaskan Boss Lunatic</t>
  </si>
  <si>
    <t>擊敗綠棉蟲</t>
  </si>
  <si>
    <t>击杀绿棉虫</t>
  </si>
  <si>
    <t>ファーブル·処置</t>
  </si>
  <si>
    <t>จัดการ Fabre</t>
  </si>
  <si>
    <t>Kalahkan Fabre</t>
  </si>
  <si>
    <t>Talunin ang Fabre</t>
  </si>
  <si>
    <t>Tewaskan Fabre</t>
  </si>
  <si>
    <t>싱글 프론테라 미궁 클리어</t>
  </si>
  <si>
    <t>Dispatch Companion</t>
  </si>
  <si>
    <t>派遣夥伴</t>
  </si>
  <si>
    <t>派遣伙伴</t>
  </si>
  <si>
    <t>デュアルチャレンジ</t>
  </si>
  <si>
    <t>Dispatch พันธมิตร</t>
  </si>
  <si>
    <t>Kirim Pendamping</t>
  </si>
  <si>
    <t>Ipadala ang Compadre</t>
  </si>
  <si>
    <t>Hantar Teman</t>
  </si>
  <si>
    <t>擊敗綠棉蟲BOSS</t>
  </si>
  <si>
    <t>击杀绿棉虫BOSS</t>
  </si>
  <si>
    <t>ファーブル·ボス処置</t>
  </si>
  <si>
    <t>จัดการ Fabre BOSS</t>
  </si>
  <si>
    <t>Kalahkan Bos Fabre</t>
  </si>
  <si>
    <t>Talunin ang Fabre Boss</t>
  </si>
  <si>
    <t>Tewaskan Boss Fabre</t>
  </si>
  <si>
    <t>擊敗羅達蛙</t>
  </si>
  <si>
    <t>击杀罗达蛙</t>
  </si>
  <si>
    <t>ローダ·フロッグ·処置</t>
  </si>
  <si>
    <t>จัดการ Roda Frog</t>
  </si>
  <si>
    <t>Kalahkan Roda Frog</t>
  </si>
  <si>
    <t>Talunin ang Roda Frog</t>
  </si>
  <si>
    <t>Tewaskan Katak Roda</t>
  </si>
  <si>
    <t>挑戰決鬥</t>
  </si>
  <si>
    <t>决斗挑战</t>
  </si>
  <si>
    <t>シングルフロンテラミーロクリア</t>
  </si>
  <si>
    <t>ท้าทาย Duel</t>
  </si>
  <si>
    <t>Tantangan Pertarungan</t>
  </si>
  <si>
    <t>Cabar Pertarungan</t>
  </si>
  <si>
    <t>擊敗羅達蛙BOSS</t>
  </si>
  <si>
    <t>击杀罗达蛙BOSS</t>
  </si>
  <si>
    <t>จัดการ Roda Frog BOSS</t>
  </si>
  <si>
    <t>Kalahkan Bos Roda Frog</t>
  </si>
  <si>
    <t>Talunin and Roda Frog Boss</t>
  </si>
  <si>
    <t>Tewaskan Boss Katak Roda</t>
  </si>
  <si>
    <t>擊敗狡猾搖滾蝗蟲</t>
  </si>
  <si>
    <t>击杀蝗虫</t>
  </si>
  <si>
    <t>ローダ·フロッグ·ボス処置</t>
  </si>
  <si>
    <t>จัดการ Rocker</t>
  </si>
  <si>
    <t>Kalahkan Rocker</t>
  </si>
  <si>
    <t>Talunin ang Rocker</t>
  </si>
  <si>
    <t>Tewaskan Rocker</t>
  </si>
  <si>
    <t>挑戰無限空間，藍瘋兔</t>
  </si>
  <si>
    <t>无限空间，挑战蓝疯兔</t>
  </si>
  <si>
    <t>ロッカー·処置</t>
  </si>
  <si>
    <t>Tantangan Ruang Tak Terbatas, Eclipse</t>
  </si>
  <si>
    <t>Hamunin ang Space of Infinite, Eclipse</t>
  </si>
  <si>
    <t>Cabar Ruang Infinit, Gerhana</t>
  </si>
  <si>
    <t>無限の空間挑戦</t>
  </si>
  <si>
    <t>強化卡片</t>
  </si>
  <si>
    <t>强化卡片</t>
  </si>
  <si>
    <t>อัปเกรดการ์ด</t>
  </si>
  <si>
    <t>Peningkatan Kartu</t>
  </si>
  <si>
    <t>Card Upgrade</t>
  </si>
  <si>
    <t>Naik Tahap Kad</t>
  </si>
  <si>
    <t>擊敗狡猾搖滾蝗蟲BOSS</t>
  </si>
  <si>
    <t>击杀蝗虫BOSS</t>
  </si>
  <si>
    <t>経験値ダンジョン挑戦</t>
  </si>
  <si>
    <t>จัดการ Rocker BOSS</t>
  </si>
  <si>
    <t>Kalahkan Bos Rocker</t>
  </si>
  <si>
    <t>Talunin ang Rocker Boss</t>
  </si>
  <si>
    <t>Tewaskan Boss Rocker</t>
  </si>
  <si>
    <t>擊敗蝗蟲之王</t>
  </si>
  <si>
    <t>击杀摇滚蝗虫</t>
  </si>
  <si>
    <t>ロッカー·ボス·処置</t>
  </si>
  <si>
    <t>จัดการ Vocal</t>
  </si>
  <si>
    <t>Kalahkan Vocal</t>
  </si>
  <si>
    <t>Talunin ang Vocal</t>
  </si>
  <si>
    <t>Tewaskan Vocal</t>
  </si>
  <si>
    <t>Sweep Vocal</t>
  </si>
  <si>
    <t>掃蕩蝗蟲之王</t>
  </si>
  <si>
    <t>扫荡摇滚蝗虫</t>
  </si>
  <si>
    <t>ボーカル掃討</t>
  </si>
  <si>
    <t>กวาดล้าง Vocal</t>
  </si>
  <si>
    <t>Musnahkan Vocal</t>
  </si>
  <si>
    <t>Wasakin ang Vocal</t>
  </si>
  <si>
    <t>Sapu Vocal</t>
  </si>
  <si>
    <t>擊敗蝗蟲之王BOSS</t>
  </si>
  <si>
    <t>击杀摇滚蝗虫BOSS</t>
  </si>
  <si>
    <t>フロンテラデュアルクリア</t>
  </si>
  <si>
    <t>จัดการ Vocal BOSS</t>
  </si>
  <si>
    <t>Kalahkan Bos Vocal</t>
  </si>
  <si>
    <t>Talunin ang Vocal Boss</t>
  </si>
  <si>
    <t>Tewaskan Boss Vocal</t>
  </si>
  <si>
    <t>擊敗盜蟲</t>
  </si>
  <si>
    <t>击杀盗虫</t>
  </si>
  <si>
    <t>ボーカル·ボス·処置</t>
  </si>
  <si>
    <t>จัดการ Thief Bug</t>
  </si>
  <si>
    <t>Kalahkan Thief Bug</t>
  </si>
  <si>
    <t>Talunin ang Thief Bug</t>
  </si>
  <si>
    <t>Tewaskan Serangga Pencuri</t>
  </si>
  <si>
    <t>Gear Disassembly</t>
  </si>
  <si>
    <t>裝備分解</t>
  </si>
  <si>
    <t>分解装备</t>
  </si>
  <si>
    <t>ย่อยอุปกรณ์</t>
  </si>
  <si>
    <t>Pembongkaran Peralatan</t>
  </si>
  <si>
    <t>Pagbaklas ng Card</t>
  </si>
  <si>
    <t>Rombakan Kelengkapan</t>
  </si>
  <si>
    <t>開始製作</t>
  </si>
  <si>
    <t>制作的开始</t>
  </si>
  <si>
    <t>装置分解</t>
  </si>
  <si>
    <t>เริ่มคราฟ</t>
  </si>
  <si>
    <t>Mulai Pembuatan</t>
  </si>
  <si>
    <t>Simula ng Paglikha</t>
  </si>
  <si>
    <t>Permulaan Pengkrafan</t>
  </si>
  <si>
    <t>擊敗盜蟲BOSS</t>
  </si>
  <si>
    <t>击杀盗虫BOSS</t>
  </si>
  <si>
    <t>จัดการ Thief Bug BOSS</t>
  </si>
  <si>
    <t>Kalahkan Bos Thief Bug</t>
  </si>
  <si>
    <t>Talunin ang Bug Boss</t>
  </si>
  <si>
    <t>Tewaskan Boss Serangga Pencuri</t>
  </si>
  <si>
    <t>擊敗白鼠</t>
  </si>
  <si>
    <t>击杀白鼠</t>
  </si>
  <si>
    <t>ドタバタムシのボス処置</t>
  </si>
  <si>
    <t>จัดการ Tarou</t>
  </si>
  <si>
    <t>Kalahkan Tarou</t>
  </si>
  <si>
    <t>Talunin ang Tarou</t>
  </si>
  <si>
    <t>Tewaskan Tarou</t>
  </si>
  <si>
    <t>挑戰Zeny副本</t>
  </si>
  <si>
    <t>挑战Zeny副本</t>
  </si>
  <si>
    <t>タロウ·処置</t>
  </si>
  <si>
    <t>ท้าทาย Zeny Dungeon</t>
  </si>
  <si>
    <t>Tantangan Zeny Dungeon</t>
  </si>
  <si>
    <t>Hamunin ang Zeny Dungeon</t>
  </si>
  <si>
    <t>Cabar Dungeon Zeny</t>
  </si>
  <si>
    <t>Sweep Tarou</t>
  </si>
  <si>
    <t>掃蕩白鼠</t>
  </si>
  <si>
    <t>扫荡白鼠</t>
  </si>
  <si>
    <t>ゼニダンジョン挑戦</t>
  </si>
  <si>
    <t>กวาดล้าง Tarou</t>
  </si>
  <si>
    <t>Musnahkan Tarou</t>
  </si>
  <si>
    <t>Wasakin ang Tarou</t>
  </si>
  <si>
    <t>Sapu Tarou</t>
  </si>
  <si>
    <t>練習製作</t>
  </si>
  <si>
    <t>制作练习</t>
  </si>
  <si>
    <t>タロウ掃討</t>
  </si>
  <si>
    <t>ฝึกคราฟ</t>
  </si>
  <si>
    <t>Praktek Pembuatan</t>
  </si>
  <si>
    <t>Pagensayo sa paglikha</t>
  </si>
  <si>
    <t>Latih Pengkrafan</t>
  </si>
  <si>
    <t>擊敗白鼠BOSS</t>
  </si>
  <si>
    <t>击杀白鼠BOSS</t>
  </si>
  <si>
    <t>製作練習</t>
  </si>
  <si>
    <t>จัดการ Tarou BOSS</t>
  </si>
  <si>
    <t>Kalahkan Bos Tarou</t>
  </si>
  <si>
    <t>Talunin ang Tarou Boss</t>
  </si>
  <si>
    <t>Tewaskan Boss Tarou</t>
  </si>
  <si>
    <t>擊敗浮勒盜蟲</t>
  </si>
  <si>
    <t>击杀浮勒盗虫</t>
  </si>
  <si>
    <t>タロウ·ボス·処置</t>
  </si>
  <si>
    <t>จัดการ Female Thief Bug</t>
  </si>
  <si>
    <t>Kalahkan Female Thief Bug</t>
  </si>
  <si>
    <t>Talunin ang Babaeng Thief Bug</t>
  </si>
  <si>
    <t>Tewaskan Serangga Pencuri Betina</t>
  </si>
  <si>
    <t>第二次轉職</t>
  </si>
  <si>
    <t>第2次转职</t>
  </si>
  <si>
    <t>เปลี่ยนอาชีพขั้น 2</t>
  </si>
  <si>
    <t>Perubahan Job Kedua</t>
  </si>
  <si>
    <t>2nd Pagbago ng Job</t>
  </si>
  <si>
    <t>Tukaran Pekerjaan Ke2</t>
  </si>
  <si>
    <t>二次転職</t>
  </si>
  <si>
    <t>擊敗浮勒盜蟲BOSS</t>
  </si>
  <si>
    <t>击杀浮勒盗虫BOSS</t>
  </si>
  <si>
    <t>Kalahkan Bos Female Thief Bug</t>
  </si>
  <si>
    <t>Talunin ang Babaeng Thief Bug Boss</t>
  </si>
  <si>
    <t>Tewaskan Boss Serangga Pencuri Betina</t>
  </si>
  <si>
    <t>擊敗瑪勒盜蟲</t>
  </si>
  <si>
    <t>击杀玛勒盗虫</t>
  </si>
  <si>
    <t>メスのドタバタムシ、ボス処置</t>
  </si>
  <si>
    <t>จัดการ Male Thief Bug</t>
  </si>
  <si>
    <t>Kalahkan Male Thief Bug</t>
  </si>
  <si>
    <t>Talunin ang Lalakeng Thief Bug</t>
  </si>
  <si>
    <t>Tewaskan Serangga Pencuri Jantan</t>
  </si>
  <si>
    <t>Sweep Male Thief Bug</t>
  </si>
  <si>
    <t>掃蕩浮勒盜蟲</t>
  </si>
  <si>
    <t>扫荡玛勒盗虫</t>
  </si>
  <si>
    <t>マルチ地下水路迷路クリア</t>
  </si>
  <si>
    <t>กวาดล้าง Male Thief Bug</t>
  </si>
  <si>
    <t>Musnahkan Male Thief Bug</t>
  </si>
  <si>
    <t>Sapu Serangga Pencuri Jantan</t>
  </si>
  <si>
    <t>擊敗瑪勒盜蟲BOSS</t>
  </si>
  <si>
    <t>击杀玛勒盗虫BOSS</t>
  </si>
  <si>
    <t>雄盗虫の掃討</t>
  </si>
  <si>
    <t>จัดการ Male Thief Bug BOSS</t>
  </si>
  <si>
    <t>Kalahkan Bos Male Thief Bug</t>
  </si>
  <si>
    <t>Talunin ang Lalake na Thief Bug Boss</t>
  </si>
  <si>
    <t>Tewaskan Boss Serangga Pencuri Jantan</t>
  </si>
  <si>
    <t>擊敗漂浮蟲</t>
  </si>
  <si>
    <t>击杀漂浮虫</t>
  </si>
  <si>
    <t>オスのドジョウムシのボス</t>
  </si>
  <si>
    <t>จัดการ Plankton</t>
  </si>
  <si>
    <t>Kalahkan Plankton</t>
  </si>
  <si>
    <t>Talunin ang Plankton</t>
  </si>
  <si>
    <t>Tewaskan Plankton</t>
  </si>
  <si>
    <t>挑戰無限空間，黃金蟲</t>
  </si>
  <si>
    <t>无限空间，黄金盗虫</t>
  </si>
  <si>
    <t>プランクトン·処置</t>
  </si>
  <si>
    <t>Tantangan Ruang Tak Terbatas, Golden Thief Bug</t>
  </si>
  <si>
    <t>Hamunin ang Space of Infinite, Golden Thief Bug</t>
  </si>
  <si>
    <t>Cabar Ruang Infinit, Serangga Pencuri Emas</t>
  </si>
  <si>
    <t>Transcend!</t>
  </si>
  <si>
    <t>轉生！</t>
  </si>
  <si>
    <t>传承！</t>
  </si>
  <si>
    <t>จุติ!</t>
  </si>
  <si>
    <t>Transendensi!</t>
  </si>
  <si>
    <t>Transen!</t>
  </si>
  <si>
    <t>挑戰經驗值副本</t>
  </si>
  <si>
    <t>挑战经验值副本</t>
  </si>
  <si>
    <t>ท้าทาย EXP Dungeon</t>
  </si>
  <si>
    <t>Tantangan EXP Dungeon</t>
  </si>
  <si>
    <t>Hamunin ang EXP Dungeon</t>
  </si>
  <si>
    <t>Cabar Dungeon EXP</t>
  </si>
  <si>
    <t>擊敗漂浮蟲BOSS</t>
  </si>
  <si>
    <t>击杀漂浮虫BOSS</t>
  </si>
  <si>
    <t>カード強化</t>
  </si>
  <si>
    <t>จัดการ Plankton BOSS</t>
  </si>
  <si>
    <t>Kalahkan Bos Plankton</t>
  </si>
  <si>
    <t>Talunin ang Plankton Boss</t>
  </si>
  <si>
    <t>Tewaskan Boss Plankton</t>
  </si>
  <si>
    <t>擊敗藍鼠</t>
  </si>
  <si>
    <t>击杀蓝鼠</t>
  </si>
  <si>
    <t>プランクトン·ボス処置</t>
  </si>
  <si>
    <t>จัดการ Cramp</t>
  </si>
  <si>
    <t>Kalahkan Cramp</t>
  </si>
  <si>
    <t>Talunin ang Cramp</t>
  </si>
  <si>
    <t>Tewaskan Cramp</t>
  </si>
  <si>
    <t>通關地下水道決鬥</t>
  </si>
  <si>
    <t>通关地下水道决斗</t>
  </si>
  <si>
    <t>เคลียร์ Culvert Duel</t>
  </si>
  <si>
    <t>Selesaikan Pertarungan Curvet</t>
  </si>
  <si>
    <t>Magtagumpay sa Culvert Duel</t>
  </si>
  <si>
    <t>Selesaikan Pertarungan Culvert</t>
  </si>
  <si>
    <t>擊敗藍鼠BOSS</t>
  </si>
  <si>
    <t>击杀蓝鼠BOSS</t>
  </si>
  <si>
    <t>地下水路デュアルクリア</t>
  </si>
  <si>
    <t>จัดการ Cramp BOSS</t>
  </si>
  <si>
    <t>Kalahkan Bos Cramp</t>
  </si>
  <si>
    <t>Talunin ang Cramp Boss</t>
  </si>
  <si>
    <t>Tewaskan Boss Cramp</t>
  </si>
  <si>
    <t>擊敗蜂兵</t>
  </si>
  <si>
    <t>击杀蜂兵</t>
  </si>
  <si>
    <t>クランプ·ボス·処置</t>
  </si>
  <si>
    <t>จัดการ Hornet</t>
  </si>
  <si>
    <t>Kalahkan Hornet</t>
  </si>
  <si>
    <t>Talunin ang Hornet</t>
  </si>
  <si>
    <t>Tewaskan Tebuan</t>
  </si>
  <si>
    <t>Defend Airship Assault</t>
  </si>
  <si>
    <t>防禦飛空艇襲擊</t>
  </si>
  <si>
    <t>飞空艇突袭防御</t>
  </si>
  <si>
    <t>ป้องกัน Airship Assault</t>
  </si>
  <si>
    <t>Pertahankan Serangan Kapal Udara</t>
  </si>
  <si>
    <t>Depensahan ang Airship Assault</t>
  </si>
  <si>
    <t>擊敗蜂兵BOSS</t>
  </si>
  <si>
    <t>击杀蜂兵BOSS</t>
  </si>
  <si>
    <t>飛空艇襲撃防御</t>
  </si>
  <si>
    <t>จัดการ Hornet BOSS</t>
  </si>
  <si>
    <t>Kalahkan Bos Hornet</t>
  </si>
  <si>
    <t>Talunin ang Hornet Boss</t>
  </si>
  <si>
    <t>Tewaskan Boss Tebuan</t>
  </si>
  <si>
    <t>擊敗小野豬</t>
  </si>
  <si>
    <t>击杀小野猪</t>
  </si>
  <si>
    <t>ホーネット·ボス処置</t>
  </si>
  <si>
    <t>จัดการ Savage Babe</t>
  </si>
  <si>
    <t>Kalahkan Savage Babe</t>
  </si>
  <si>
    <t>Talunin ang Savage Babe</t>
  </si>
  <si>
    <t>Tewaskan Savage Babe</t>
  </si>
  <si>
    <t>Sweek Savage Babe</t>
  </si>
  <si>
    <t>掃蕩小野豬</t>
  </si>
  <si>
    <t>扫荡小野猪</t>
  </si>
  <si>
    <t>マルチペイヨン森の迷路クリア</t>
  </si>
  <si>
    <t>กวาดล้าง Savage Babe</t>
  </si>
  <si>
    <t>Musnahkan Savage Babe</t>
  </si>
  <si>
    <t>Sapu Savage Babe</t>
  </si>
  <si>
    <t>擊敗小野豬BOSS</t>
  </si>
  <si>
    <t>击杀小野猪BOSS</t>
  </si>
  <si>
    <t>セベージベベ掃討</t>
  </si>
  <si>
    <t>จัดการ Savage Babe BOSS</t>
  </si>
  <si>
    <t>Kalahkan Bos Savage Babe</t>
  </si>
  <si>
    <t>Talunin ang Savage Babe Boss</t>
  </si>
  <si>
    <t>Tewaskan Boss Savage Babe</t>
  </si>
  <si>
    <t>擊敗克瑞米</t>
  </si>
  <si>
    <t>击杀狂暴克瑞米</t>
  </si>
  <si>
    <t>セベージ·ベベ·ボス処置</t>
  </si>
  <si>
    <t>จัดการ Creamy</t>
  </si>
  <si>
    <t>Kalahkan Creamy</t>
  </si>
  <si>
    <t>Talunin ang Creamy</t>
  </si>
  <si>
    <t>Tewaskan Creamy</t>
  </si>
  <si>
    <t>挑戰無限空間，野豬</t>
  </si>
  <si>
    <t>无限空间，挑战小野猪</t>
  </si>
  <si>
    <t>クリーミー·処置</t>
  </si>
  <si>
    <t>Tantangan Ruang tak terbatas, Savage</t>
  </si>
  <si>
    <t>Hamunin ang Space of Infinite, Savage</t>
  </si>
  <si>
    <t>Cabar Ruang Infinit, Savage</t>
  </si>
  <si>
    <t>擊敗克瑞米BOSS</t>
  </si>
  <si>
    <t>击杀狂暴克瑞米BOSS</t>
  </si>
  <si>
    <t>จัดการ Creamy BOSS</t>
  </si>
  <si>
    <t>Kalahkan Bos Creamy</t>
  </si>
  <si>
    <t>Talunin ang Creamy Boss</t>
  </si>
  <si>
    <t>Tewaskan Boss Creamy</t>
  </si>
  <si>
    <t>擊敗溜溜猴</t>
  </si>
  <si>
    <t>击杀溜溜猴</t>
  </si>
  <si>
    <t>クリーミー·ボス処置</t>
  </si>
  <si>
    <t>จัดการ Yoyo</t>
  </si>
  <si>
    <t>Kalahkan Yoyo</t>
  </si>
  <si>
    <t>Talunin ang Yoyo</t>
  </si>
  <si>
    <t>Tewaskan Yoyo</t>
  </si>
  <si>
    <t>Research Central Laboratory</t>
  </si>
  <si>
    <t>擊敗溜溜猴BOSS</t>
  </si>
  <si>
    <t>击杀溜溜猴BOSS</t>
  </si>
  <si>
    <t>強い装備製作</t>
  </si>
  <si>
    <t>จัดการ Yoyo BOSS</t>
  </si>
  <si>
    <t>Kalahkan Bos Yoyo</t>
  </si>
  <si>
    <t>Talunin ang Yoyo Boss</t>
  </si>
  <si>
    <t>Tewaskan Boss Yoyo</t>
  </si>
  <si>
    <t>擊敗松鼠</t>
  </si>
  <si>
    <t>击杀松鼠</t>
  </si>
  <si>
    <t>ヨーヨー·ボス処置</t>
  </si>
  <si>
    <t>จัดการ Coco</t>
  </si>
  <si>
    <t>Kalahkan Coco</t>
  </si>
  <si>
    <t>Talunin ang Coco</t>
  </si>
  <si>
    <t>Tewaskan Coco</t>
  </si>
  <si>
    <t>Sweep Coco</t>
  </si>
  <si>
    <t>掃蕩松鼠</t>
  </si>
  <si>
    <t>扫荡松鼠</t>
  </si>
  <si>
    <t>ココ処置</t>
  </si>
  <si>
    <t>กวาดล้าง Coco</t>
  </si>
  <si>
    <t>Musnahkan Coco</t>
  </si>
  <si>
    <t>Wasakin ang Coco</t>
  </si>
  <si>
    <t>Sapu Coco</t>
  </si>
  <si>
    <t>PvP Challenge</t>
  </si>
  <si>
    <t>挑戰PvP</t>
  </si>
  <si>
    <t>挑战对战</t>
  </si>
  <si>
    <t>ท้าทาย PVP</t>
  </si>
  <si>
    <t>Tantang PvP</t>
  </si>
  <si>
    <t>Hamunin ang PvP</t>
  </si>
  <si>
    <t>Cabaran PvP</t>
  </si>
  <si>
    <t>擊敗松鼠BOSS</t>
  </si>
  <si>
    <t>击杀松鼠BOSS</t>
  </si>
  <si>
    <t>ココ·ボス処置</t>
  </si>
  <si>
    <t>จัดการ Coco BOSS</t>
  </si>
  <si>
    <t>Kalahkan Bos Coco</t>
  </si>
  <si>
    <t>Talunin ang Coco Boss</t>
  </si>
  <si>
    <t>Tewaskan Boss Coco</t>
  </si>
  <si>
    <t>擊敗巧克猴</t>
  </si>
  <si>
    <t>击杀巧克猴</t>
  </si>
  <si>
    <t>チョコ処置</t>
  </si>
  <si>
    <t>จัดการ Choco</t>
  </si>
  <si>
    <t>Kalahkan Choco</t>
  </si>
  <si>
    <t>Talunin ang Choco</t>
  </si>
  <si>
    <t>Tewaskan Choco</t>
  </si>
  <si>
    <t>通關斐揚森林迷宮（決鬥）</t>
  </si>
  <si>
    <t>通关斐扬树林深处决斗</t>
  </si>
  <si>
    <t>フェイヨンの森の中のデュアルクリア</t>
  </si>
  <si>
    <t>Selesaikan Labirin Hutan Payon (Pertempuran)</t>
  </si>
  <si>
    <t>Magtagumpay sa Payon Forest Labyrinth(Duel)</t>
  </si>
  <si>
    <t>Selesaikan Labirin Hutan Payon(Pertarungan)</t>
  </si>
  <si>
    <t>擊敗巧克猴BOSS</t>
  </si>
  <si>
    <t>击杀巧克猴BOSS</t>
  </si>
  <si>
    <t>チョコボス処置</t>
  </si>
  <si>
    <t>จัดการ Choco BOSS</t>
  </si>
  <si>
    <t>Kalahkan Bos Choco</t>
  </si>
  <si>
    <t>Talunin ang Choco Boss</t>
  </si>
  <si>
    <t>Tewaskan Boss Choco</t>
  </si>
  <si>
    <t>擊敗樹精</t>
  </si>
  <si>
    <t>击杀树精</t>
  </si>
  <si>
    <t>ウィロー処置</t>
  </si>
  <si>
    <t>จัดการ Willow</t>
  </si>
  <si>
    <t>Kalahkan Willow</t>
  </si>
  <si>
    <t>Talunin ang Willow</t>
  </si>
  <si>
    <t>Tewaskan Willow</t>
  </si>
  <si>
    <t>Sweep Willow</t>
  </si>
  <si>
    <t>掃蕩樹精</t>
  </si>
  <si>
    <t>扫荡树精</t>
  </si>
  <si>
    <t>学習完了！</t>
  </si>
  <si>
    <t>กวาดล้าง Willow</t>
  </si>
  <si>
    <t>Musnahkan Willow</t>
  </si>
  <si>
    <t>Wasakin ang Willow</t>
  </si>
  <si>
    <t>Sapu Willow</t>
  </si>
  <si>
    <t>製作強力裝備</t>
  </si>
  <si>
    <t>制作强大装备</t>
  </si>
  <si>
    <t>ヨーヨー掃討</t>
  </si>
  <si>
    <t>คราฟอุปกรณ์ทรงพลัง</t>
  </si>
  <si>
    <t>Buat Peralatan yang Kuat</t>
  </si>
  <si>
    <t>Lumikha ng malakas na Gear</t>
  </si>
  <si>
    <t>Krafkan Kelengkapan berkuasa</t>
  </si>
  <si>
    <t>擊敗樹精BOSS</t>
  </si>
  <si>
    <t>击杀树精BOSS</t>
  </si>
  <si>
    <t>จัดการ Willow BOSS</t>
  </si>
  <si>
    <t>Kalahkan Bos Willow</t>
  </si>
  <si>
    <t>Talunin ang Willow Boss</t>
  </si>
  <si>
    <t>Tewaskan Boss Willow</t>
  </si>
  <si>
    <t>擊敗魔菇</t>
  </si>
  <si>
    <t>击杀魔菇</t>
  </si>
  <si>
    <t>ウィロー·ボス·処置</t>
  </si>
  <si>
    <t>จัดการ Spore</t>
  </si>
  <si>
    <t>Kalahkan Spore</t>
  </si>
  <si>
    <t>Talunin ang Spore</t>
  </si>
  <si>
    <t>Tewaskan Spora</t>
  </si>
  <si>
    <t>擊敗魔菇BOSS</t>
  </si>
  <si>
    <t>击杀魔菇BOSS</t>
  </si>
  <si>
    <t>スポア掃討</t>
  </si>
  <si>
    <t>จัดการ Spore BOSS</t>
  </si>
  <si>
    <t>Kalahkan Bos Spore</t>
  </si>
  <si>
    <t>Tanunin ang Spore Boss</t>
  </si>
  <si>
    <t>Tewaskan Boss Spora</t>
  </si>
  <si>
    <t>擊敗毒魔菇</t>
  </si>
  <si>
    <t>击杀毒魔菇</t>
  </si>
  <si>
    <t>スポアボスチッチ</t>
  </si>
  <si>
    <t>จัดการ Poison Spore</t>
  </si>
  <si>
    <t>Kalahkan Poison Spore</t>
  </si>
  <si>
    <t>Talunin ang Poison Spore</t>
  </si>
  <si>
    <t>Tewaskan Spora Beracun</t>
  </si>
  <si>
    <t>挑戰無限空間，虎王</t>
  </si>
  <si>
    <t>无限空间，挑战虎王</t>
  </si>
  <si>
    <t>ポイズン·スポア処置</t>
  </si>
  <si>
    <t>Tantangan Ruang tak terbatas, Eddga</t>
  </si>
  <si>
    <t>Hamunin ang Space of Infinite, Edgar</t>
  </si>
  <si>
    <t>Cabar Ruang Infinit, Eddga</t>
  </si>
  <si>
    <t>擊敗毒魔菇BOSS</t>
  </si>
  <si>
    <t>击杀毒魔菇BOSS</t>
  </si>
  <si>
    <t>จัดการ Poison Spore BOSS</t>
  </si>
  <si>
    <t>Kalahkan Bos Poison Spore</t>
  </si>
  <si>
    <t>Talunin ang Poison Spore Boss</t>
  </si>
  <si>
    <t>Tewaskan Boss Spora Beracun</t>
  </si>
  <si>
    <t>擊敗大腳熊</t>
  </si>
  <si>
    <t>击杀大脚熊</t>
  </si>
  <si>
    <t>ポイズン·スポア·ボス処置</t>
  </si>
  <si>
    <t>จัดการ Bigfoot</t>
  </si>
  <si>
    <t>Kalahkan Bigfoot</t>
  </si>
  <si>
    <t>Talunin ang Bigfoot</t>
  </si>
  <si>
    <t>Tewaskan Bigfoot</t>
  </si>
  <si>
    <t>製作大師</t>
  </si>
  <si>
    <t>制作大师</t>
  </si>
  <si>
    <t>ビッグフット掃討</t>
  </si>
  <si>
    <t>คราฟ Master</t>
  </si>
  <si>
    <t>Pemimpin Produksi</t>
  </si>
  <si>
    <t>Master sa Paglikha</t>
  </si>
  <si>
    <t>Pakar Pengkrafan</t>
  </si>
  <si>
    <t>擊敗大腳熊BOSS</t>
  </si>
  <si>
    <t>击杀大脚熊BOSS</t>
  </si>
  <si>
    <t>制作マスター</t>
  </si>
  <si>
    <t>จัดการ Bigfoot BOSS</t>
  </si>
  <si>
    <t>Kalahkan Bos Bigfoot</t>
  </si>
  <si>
    <t>Talunin ang Bigfoot Boss</t>
  </si>
  <si>
    <t>Tewaskan Boss Bigfoot</t>
  </si>
  <si>
    <t>擊敗鍬形蟲</t>
  </si>
  <si>
    <t>击杀锹形虫</t>
  </si>
  <si>
    <t>ビッグフット·ボス·処置</t>
  </si>
  <si>
    <t>จัดการ Horn</t>
  </si>
  <si>
    <t>Kalahkan Horn</t>
  </si>
  <si>
    <t>Talunin ang Horn</t>
  </si>
  <si>
    <t>Tewaskan Horn</t>
  </si>
  <si>
    <t>Sweep Horn</t>
  </si>
  <si>
    <t>掃蕩鍬形蟲</t>
  </si>
  <si>
    <t>扫荡锹形虫</t>
  </si>
  <si>
    <t>ホルン処置</t>
  </si>
  <si>
    <t>กวาดล้าง Horn</t>
  </si>
  <si>
    <t>Musnahkan Horn</t>
  </si>
  <si>
    <t>Wasakin ang Horn</t>
  </si>
  <si>
    <t>Sapu Horn</t>
  </si>
  <si>
    <t>擊敗鍬形蟲BOSS</t>
  </si>
  <si>
    <t>击杀锹形虫BOSS</t>
  </si>
  <si>
    <t>จัดการ Horn BOSS</t>
  </si>
  <si>
    <t>Kalahkan Bos Horn</t>
  </si>
  <si>
    <t>Talunin ang Horn Boss</t>
  </si>
  <si>
    <t>Tewaskan Boss Horn</t>
  </si>
  <si>
    <t>擊敗長老樹精</t>
  </si>
  <si>
    <t>击杀长老树精</t>
  </si>
  <si>
    <t>ホルン·ボス処置</t>
  </si>
  <si>
    <t>จัดการ Elder Willow</t>
  </si>
  <si>
    <t>Kalahkan Elder Willow</t>
  </si>
  <si>
    <t>Talunin ang Elder Willow</t>
  </si>
  <si>
    <t>Tewaskan Willow Tua</t>
  </si>
  <si>
    <t>通關深林決鬥</t>
  </si>
  <si>
    <t>通关深邃树林深处决斗</t>
  </si>
  <si>
    <t>深い森の中のデュアルクリア</t>
  </si>
  <si>
    <t>Selesaikan Pertarungan Labirin Hutan yang Dalam</t>
  </si>
  <si>
    <t>Magtagumpay sa Deep Forest Labyrinth(Duel)</t>
  </si>
  <si>
    <t>Selesaikan Pertarungan Hutan Suram</t>
  </si>
  <si>
    <t>擊敗長老樹精BOSS</t>
  </si>
  <si>
    <t>击杀长老树精BOSS</t>
  </si>
  <si>
    <t>エルダー·ウィロー·ボス処置</t>
  </si>
  <si>
    <t>จัดการ Elder Willow BOSS</t>
  </si>
  <si>
    <t>Kalahkan Bos Elder Willow</t>
  </si>
  <si>
    <t>Talunin ang Elder Willow Boss</t>
  </si>
  <si>
    <t>Tewaskan Boss Willow Tua</t>
  </si>
  <si>
    <t>擊敗小雞</t>
  </si>
  <si>
    <t>击杀小鸡</t>
  </si>
  <si>
    <t>ピッキー·処置</t>
  </si>
  <si>
    <t>จัดการ Picky</t>
  </si>
  <si>
    <t>Kalahkan Picky</t>
  </si>
  <si>
    <t>Talunin ang Picky</t>
  </si>
  <si>
    <t>Tewaskan Picky</t>
  </si>
  <si>
    <t>擊敗小雞BOSS</t>
  </si>
  <si>
    <t>击杀小鸡BOSS</t>
  </si>
  <si>
    <t>ピッキー·ボス処置</t>
  </si>
  <si>
    <t>จัดการ Picky BOSS</t>
  </si>
  <si>
    <t>Kalahkan Bos Picky</t>
  </si>
  <si>
    <t>Talunin ang Picky Boss</t>
  </si>
  <si>
    <t>Tewaskan Boss Picky</t>
  </si>
  <si>
    <t>Defeat Condor</t>
  </si>
  <si>
    <t>擊敗禿鷹</t>
  </si>
  <si>
    <t>击杀秃鹰</t>
  </si>
  <si>
    <t>コンドル·処置</t>
  </si>
  <si>
    <t>จัดการ Condor</t>
  </si>
  <si>
    <t>Kalahkan Condor</t>
  </si>
  <si>
    <t>Talunin ang Condor</t>
  </si>
  <si>
    <t>Tewaskan Kondor</t>
  </si>
  <si>
    <t>通關蘇克拉特沙漠單人迷宮</t>
  </si>
  <si>
    <t>通关苏克拉特沙漠单人迷宫</t>
  </si>
  <si>
    <t>通关苏克拉特沙漠多人迷宫</t>
  </si>
  <si>
    <t>Defeat Condor Boss</t>
  </si>
  <si>
    <t>擊敗禿鷹BOSS</t>
  </si>
  <si>
    <t>击杀秃鹰BOSS</t>
  </si>
  <si>
    <t>コンドル·ボス処置</t>
  </si>
  <si>
    <t>จัดการ Condor BOSS</t>
  </si>
  <si>
    <t>Kalahkan Bos Condor</t>
  </si>
  <si>
    <t>Talunin ang Condor Boss</t>
  </si>
  <si>
    <t>Tewaskan Boss Kondor</t>
  </si>
  <si>
    <t>Defeat Scorpion</t>
  </si>
  <si>
    <t>擊敗蠍子</t>
  </si>
  <si>
    <t>击杀蝎子</t>
  </si>
  <si>
    <t>スコルピオン処置</t>
  </si>
  <si>
    <t>จัดการ Scorpion</t>
  </si>
  <si>
    <t>Kalahkan Scorpion</t>
  </si>
  <si>
    <t>Talunin ang Scorpion</t>
  </si>
  <si>
    <t>Tewaskan Kala Jengking</t>
  </si>
  <si>
    <t>Sweep Scorpion</t>
  </si>
  <si>
    <t>扫荡蝎子</t>
  </si>
  <si>
    <t>スコルピオン掃討</t>
  </si>
  <si>
    <t>กวาดล้าง Scorpion</t>
  </si>
  <si>
    <t>Musnahkan Scorpion</t>
  </si>
  <si>
    <t>Wasakin ang Scorpion</t>
  </si>
  <si>
    <t>Sapu Kala Jengking</t>
  </si>
  <si>
    <t>Defeat Scorpion Boss</t>
  </si>
  <si>
    <t>擊敗蠍子BOSS</t>
  </si>
  <si>
    <t>击杀蝎子BOSS</t>
  </si>
  <si>
    <t>スコルピオン·ボス処置</t>
  </si>
  <si>
    <t>จัดการ Scorpion BOSS</t>
  </si>
  <si>
    <t>Kalahkan Bos Scorpion</t>
  </si>
  <si>
    <t>Talunin ang Scorpion Boss</t>
  </si>
  <si>
    <t>Tewaskan Boss Kala Jengking</t>
  </si>
  <si>
    <t>Defeat Peco peco</t>
  </si>
  <si>
    <t>擊敗大嘴鳥</t>
  </si>
  <si>
    <t>击杀大嘴鸟</t>
  </si>
  <si>
    <t>ペコペコ処置</t>
  </si>
  <si>
    <t>จัดการ Pecopeco</t>
  </si>
  <si>
    <t>Kalahkan Peco Peco</t>
  </si>
  <si>
    <t>Talunin ang Peco peco</t>
  </si>
  <si>
    <t>Tewaskan Peco Peco</t>
  </si>
  <si>
    <t>Space of Infinite, Phreeoni</t>
  </si>
  <si>
    <t>無限空間，皮里恩</t>
  </si>
  <si>
    <t>无限空间，皮里恩</t>
  </si>
  <si>
    <t>無限の空間、プリオーニ</t>
  </si>
  <si>
    <t>Ruang Tak Terbatas, Phreeoni</t>
  </si>
  <si>
    <t>Ruang Infinit, Phreeoni</t>
  </si>
  <si>
    <t>Sweep Peco Peco</t>
  </si>
  <si>
    <t>扫荡大嘴鸟</t>
  </si>
  <si>
    <t>ペコペコ掃討</t>
  </si>
  <si>
    <t>กวาดล้าง Pecopeco</t>
  </si>
  <si>
    <t>Musnahkan Peco Peco</t>
  </si>
  <si>
    <t>Wasakin ang Peco peco</t>
  </si>
  <si>
    <t>Sapu Peco Peco</t>
  </si>
  <si>
    <t>Defeat Peco Peco Boss</t>
  </si>
  <si>
    <t>擊敗大嘴鳥BOSS</t>
  </si>
  <si>
    <t>击杀大嘴鸟BOSS</t>
  </si>
  <si>
    <t>ペコペコ·ボス処置</t>
  </si>
  <si>
    <t>จัดการ Pecopeco BOSS</t>
  </si>
  <si>
    <t>Kalahkan Bos Peco Peco</t>
  </si>
  <si>
    <t>Talunin ang Peco Peco Boss</t>
  </si>
  <si>
    <t>Tewaskan Boss Peco Peco</t>
  </si>
  <si>
    <t>Defeat Wolf</t>
  </si>
  <si>
    <t>擊敗狼</t>
  </si>
  <si>
    <t>击杀狼</t>
  </si>
  <si>
    <t>ウルフ·処置</t>
  </si>
  <si>
    <t>จัดการ Wolf</t>
  </si>
  <si>
    <t>Kalahkan Wolf</t>
  </si>
  <si>
    <t>Talunin ang Wolf</t>
  </si>
  <si>
    <t>Tewaskan Serigala</t>
  </si>
  <si>
    <t>Defeat Wolf Boss</t>
  </si>
  <si>
    <t>擊敗狼BOSS</t>
  </si>
  <si>
    <t>击杀狼BOSS</t>
  </si>
  <si>
    <t>ウルフ·ボス処置</t>
  </si>
  <si>
    <t>จัดการ Wolf BOSS</t>
  </si>
  <si>
    <t>Kalahkan Bos Wolf</t>
  </si>
  <si>
    <t>Talunin ang Wolf Boss</t>
  </si>
  <si>
    <t>Tewaskan Boss Serigala</t>
  </si>
  <si>
    <t>Defeat Vegabond Wolf</t>
  </si>
  <si>
    <t>擊敗流浪之狼</t>
  </si>
  <si>
    <t>击杀流浪之狼</t>
  </si>
  <si>
    <t>流れ狼の処置</t>
  </si>
  <si>
    <t>จัดการ Vagabond Wolf</t>
  </si>
  <si>
    <t>Kalahkan Vegabond Wolf</t>
  </si>
  <si>
    <t>Talunin ang Vegabond Wolf</t>
  </si>
  <si>
    <t>Tewaskan Serigala Petualang</t>
  </si>
  <si>
    <t>通關蘇克拉特沙漠決鬥</t>
  </si>
  <si>
    <t>通关苏克拉特沙漠决斗</t>
  </si>
  <si>
    <t>ソグラート砂漠デュアルクリア</t>
  </si>
  <si>
    <t>Pertarungan Padang Pasir Sograt Selesai</t>
  </si>
  <si>
    <t>Tagumpay sa Sograt Desert Duel</t>
  </si>
  <si>
    <t>Selesai Pertarungan Gurun Sograt</t>
  </si>
  <si>
    <t>Defeat Vegabond Wolf Boss</t>
  </si>
  <si>
    <t>擊敗流浪之狼BOSS</t>
  </si>
  <si>
    <t>击杀流浪之狼BOSS</t>
  </si>
  <si>
    <t>流れ狼のボス処置</t>
  </si>
  <si>
    <t>จัดการ Vagabond Wolf BOSS</t>
  </si>
  <si>
    <t>Kalahkan Bos Vegabond Wolf</t>
  </si>
  <si>
    <t>Talunin ang Vegabond Wolf Boss</t>
  </si>
  <si>
    <t>Tewaskan Boss Serigala Petualang</t>
  </si>
  <si>
    <t>Defeat Familiar</t>
  </si>
  <si>
    <t>擊敗吸血蝙蝠</t>
  </si>
  <si>
    <t>击杀吸血蝙蝠</t>
  </si>
  <si>
    <t>パーミリア·処置</t>
  </si>
  <si>
    <t>จัดการ Familiar</t>
  </si>
  <si>
    <t>Kalahkan Familiar</t>
  </si>
  <si>
    <t>Talunin ang Familiar</t>
  </si>
  <si>
    <t>Tewaskan Familiar</t>
  </si>
  <si>
    <t>Kalahkan 6 MVP Unik di Padang Pasir Sograt</t>
  </si>
  <si>
    <t>Talunin ang 6 na Natatanging MVP sa Sograt Desert</t>
  </si>
  <si>
    <t>Tewaskan 6 MVP Unik di Gurun Sograt</t>
  </si>
  <si>
    <t>Defeat Familiar Boss</t>
  </si>
  <si>
    <t>擊敗吸血蝙蝠BOSS</t>
  </si>
  <si>
    <t>击杀吸血蝙蝠BOSS</t>
  </si>
  <si>
    <t>ファミリア·ボス処置</t>
  </si>
  <si>
    <t>จัดการ Familiar BOSS</t>
  </si>
  <si>
    <t>Kalahkan Bos Familiar</t>
  </si>
  <si>
    <t>Talunin ang Familiar Boss</t>
  </si>
  <si>
    <t>Tewaskan Boss Familiar</t>
  </si>
  <si>
    <t>Defeat Skeleton</t>
  </si>
  <si>
    <t>擊敗邪骸戰士</t>
  </si>
  <si>
    <t>击杀邪骸</t>
  </si>
  <si>
    <t>スケルトン·処置</t>
  </si>
  <si>
    <t>จัดการ Skeleton</t>
  </si>
  <si>
    <t>Kalahkan Skeleton</t>
  </si>
  <si>
    <t>Talunin ang Skeleton</t>
  </si>
  <si>
    <t>Tewaskan Jerangkung</t>
  </si>
  <si>
    <t>通關金字塔單人迷宮</t>
  </si>
  <si>
    <t>通关金字塔内单人迷宫</t>
  </si>
  <si>
    <t>通关金字塔内多人迷宫</t>
  </si>
  <si>
    <t>Defeat Skeleton Boss</t>
  </si>
  <si>
    <t>擊敗邪骸戰士BOSS</t>
  </si>
  <si>
    <t>击杀邪骸BOSS</t>
  </si>
  <si>
    <t>スケルトン·ボス処置</t>
  </si>
  <si>
    <t>จัดการ Skeleton BOSS</t>
  </si>
  <si>
    <t>Kalahkan Bos Skeleton</t>
  </si>
  <si>
    <t>Talunin ang Skeleton Boss</t>
  </si>
  <si>
    <t>Tewaskan Boss Jerangkung</t>
  </si>
  <si>
    <t>Defeat Soldier Skeleton</t>
  </si>
  <si>
    <t>擊敗邪骸士兵</t>
  </si>
  <si>
    <t>击杀邪骸士兵</t>
  </si>
  <si>
    <t>ソルジャー·スケルトン·処置</t>
  </si>
  <si>
    <t>จัดการ Soldier Skeleton</t>
  </si>
  <si>
    <t>Kalahkan Soldier Skeleton</t>
  </si>
  <si>
    <t>Talunin ang Solder Skeleton</t>
  </si>
  <si>
    <t>Tewaskan Jerangkung Askar</t>
  </si>
  <si>
    <t>Sweep Soldier Skeleton</t>
  </si>
  <si>
    <t>扫荡邪骸士兵</t>
  </si>
  <si>
    <t>ソルジャー·スケルトン掃討</t>
  </si>
  <si>
    <t>กวาดล้าง Soldier Skeleton</t>
  </si>
  <si>
    <t>Musnahkan Soldier Skeleton</t>
  </si>
  <si>
    <t>Wasakin ang Soldier Skeleton</t>
  </si>
  <si>
    <t>Sapu Jerangkung Askar</t>
  </si>
  <si>
    <t>Defeat Soldier Skeleton Boss</t>
  </si>
  <si>
    <t>擊敗邪骸士兵BOSS</t>
  </si>
  <si>
    <t>击杀邪骸士兵BOSS</t>
  </si>
  <si>
    <t>ソルジャー·スケルトン·ボス処置</t>
  </si>
  <si>
    <t>จัดการ Soldier Skeleton BOSS</t>
  </si>
  <si>
    <t>Kalahkan Bos Soldier Skeleton</t>
  </si>
  <si>
    <t>Talunin ang Soldier Skeleton Boss</t>
  </si>
  <si>
    <t>Tewaskan Boss Jerangkung Askar</t>
  </si>
  <si>
    <t>Defeat Drainliar</t>
  </si>
  <si>
    <t>擊敗紅蝙蝠</t>
  </si>
  <si>
    <t>击杀红蝙蝠</t>
  </si>
  <si>
    <t>ドレインリヤ処置</t>
  </si>
  <si>
    <t>จัดการ Drainliar</t>
  </si>
  <si>
    <t>Kalahkan Drainliar</t>
  </si>
  <si>
    <t>Talunin ang Drainliar</t>
  </si>
  <si>
    <t>Tewaskan Drainliar</t>
  </si>
  <si>
    <t>Space of Infinite, Osiris</t>
  </si>
  <si>
    <t>無限空間，俄塞里斯</t>
  </si>
  <si>
    <t>无限空间，俄塞里斯</t>
  </si>
  <si>
    <t>無限の空間、オシリス</t>
  </si>
  <si>
    <t>Ruang Tak Terbatas, Osiris</t>
  </si>
  <si>
    <t>Ruang Infinit, Osiris</t>
  </si>
  <si>
    <t>Defeat Drainliar Boss</t>
  </si>
  <si>
    <t>擊敗紅蝙蝠BOSS</t>
  </si>
  <si>
    <t>击杀红蝙蝠BOSS</t>
  </si>
  <si>
    <t>ドレン·リア·ボス·処置</t>
  </si>
  <si>
    <t>จัดการ Drainliar BOSS</t>
  </si>
  <si>
    <t>Kalahkan Bos Drainliar</t>
  </si>
  <si>
    <t>Talunin ang Drainliar Boss</t>
  </si>
  <si>
    <t>Tewaskan Boss Drainliar</t>
  </si>
  <si>
    <t>Defeat Skeleton Archer</t>
  </si>
  <si>
    <t>擊敗邪骸弓箭手</t>
  </si>
  <si>
    <t>击杀邪骸弓箭手</t>
  </si>
  <si>
    <t>アーチャー·スケルトン·処置</t>
  </si>
  <si>
    <t>จัดการ Archer Skeleton</t>
  </si>
  <si>
    <t>Kalahkan Archer Skeleton</t>
  </si>
  <si>
    <t>Talunin ang Archer Skeleton</t>
  </si>
  <si>
    <t>Tewaskan Jerangkung Pemanah</t>
  </si>
  <si>
    <t>Defeat Skeleton Archer Boss</t>
  </si>
  <si>
    <t>擊敗邪骸弓箭手BOSS</t>
  </si>
  <si>
    <t>击杀邪骸弓箭手BOSS</t>
  </si>
  <si>
    <t>アーチャー·スケルトン·ボス処置</t>
  </si>
  <si>
    <t>จัดการ Archer Skeleton BOSS</t>
  </si>
  <si>
    <t>Kalahkan Bos Archer Skeleton</t>
  </si>
  <si>
    <t>Talunin ang Archer Skeleton Boss</t>
  </si>
  <si>
    <t>Tewaskan Boss Jerangkung Pemanah</t>
  </si>
  <si>
    <t>Defeat Mummy</t>
  </si>
  <si>
    <t>擊敗木乃伊</t>
  </si>
  <si>
    <t>击杀木乃伊</t>
  </si>
  <si>
    <t>ミイラ処置</t>
  </si>
  <si>
    <t>จัดการ Mummy</t>
  </si>
  <si>
    <t>Kalahkan Mummy</t>
  </si>
  <si>
    <t>Talunin ang Mummy</t>
  </si>
  <si>
    <t>Tewaskan Mumia</t>
  </si>
  <si>
    <t>通關金字塔決鬥</t>
  </si>
  <si>
    <t>通关金字塔内决斗</t>
  </si>
  <si>
    <t>ピラミッド内デュアルクリア</t>
  </si>
  <si>
    <t>เคลียร์ Inside Pyramid Duel</t>
  </si>
  <si>
    <t>Pertarungan Di Dalam Pyramid Selesai</t>
  </si>
  <si>
    <t>Tagumpay sa Inside Pyramid Duel</t>
  </si>
  <si>
    <t>Selesai Pertarungan Didalam Piramid</t>
  </si>
  <si>
    <t>Defeat Mummy Boss</t>
  </si>
  <si>
    <t>擊敗木乃伊BOSS</t>
  </si>
  <si>
    <t>击杀木乃伊BOSS</t>
  </si>
  <si>
    <t>ミイラ·ボス処置</t>
  </si>
  <si>
    <t>จัดการ Mummy BOSS</t>
  </si>
  <si>
    <t>Kalahkan Bos Mummy</t>
  </si>
  <si>
    <t>Talunin ang Mummy Boss</t>
  </si>
  <si>
    <t>Tewaskan Boss Mumia</t>
  </si>
  <si>
    <t>即將更新</t>
  </si>
  <si>
    <t>预计更新</t>
  </si>
  <si>
    <t>アップデート予定</t>
  </si>
  <si>
    <t>อัปเดตเร็วๆ นี้</t>
  </si>
  <si>
    <t>Perbarui Segera</t>
  </si>
  <si>
    <t>Malapit ng ma-update</t>
  </si>
  <si>
    <t>Kemaskini Segera</t>
  </si>
  <si>
    <t>일일 파견</t>
  </si>
  <si>
    <t>이벤트 주화</t>
  </si>
  <si>
    <t>이벤트를 기념하기 위해 만들어진 코인.\n룰렛 이벤트에서 경품을 받을 수 있다.</t>
  </si>
  <si>
    <t>80047_G_DaggerO</t>
  </si>
  <si>
    <t>황금 뿔 머리띠</t>
  </si>
  <si>
    <t>듀얼 보상으로만 획득 가능한 특별한 아이템!\n보물의 기운에 민감해진다.</t>
  </si>
  <si>
    <t>Item82522</t>
  </si>
  <si>
    <t>중절모</t>
  </si>
  <si>
    <t>듀얼 보상으로만 획득 가능한 특별한 아이템!\n신사는여유를 즐기는 법.</t>
  </si>
  <si>
    <t>Item82523</t>
  </si>
  <si>
    <t>저주 받은 왕관</t>
  </si>
  <si>
    <t>듀얼 보상으로만 획득 가능한 특별한 아이템!\n쓰면 저주를 받지만, 왕의 통찰력을 얻을 수 있을 것 같다.</t>
  </si>
  <si>
    <t>Item82524</t>
  </si>
  <si>
    <t>영웅의 징표</t>
  </si>
  <si>
    <t>듀얼 보상으로만 획득 가능한 특별한 아이템!\n영웅의 화려한 등장을 위한 장식이 달려있다.</t>
  </si>
  <si>
    <t>Item82525</t>
  </si>
  <si>
    <t>물안경</t>
  </si>
  <si>
    <t>듀얼 보상으로만 획득 가능한 특별한 아이템!\n물 속에서 눈을 떠도 아프지 않아!</t>
  </si>
  <si>
    <t>Item82526</t>
  </si>
  <si>
    <t>불타는 가발</t>
  </si>
  <si>
    <t>듀얼 보상으로만 획득 가능한 특별한 아이템!\n찰랑(?)이는 머릿결이 매력을 더한다.</t>
  </si>
  <si>
    <t>Item82527</t>
  </si>
  <si>
    <t>성별 변경 포션</t>
  </si>
  <si>
    <t>성별을 변경시켜주는 신비한 포션</t>
  </si>
  <si>
    <t>Item84021</t>
  </si>
  <si>
    <t>MP 포션(소형)</t>
  </si>
  <si>
    <t>Item84022</t>
  </si>
  <si>
    <t>MP 포션(중형)</t>
  </si>
  <si>
    <t>Item84023</t>
  </si>
  <si>
    <t>강화 재료 상자</t>
  </si>
  <si>
    <t>소드맨 무기 상자</t>
  </si>
  <si>
    <t>초보자 직업 무기 상자</t>
  </si>
  <si>
    <t>Item85032</t>
  </si>
  <si>
    <t>매지션 무기 상자</t>
  </si>
  <si>
    <t>Item85033</t>
  </si>
  <si>
    <t>씨프 무기 상자</t>
  </si>
  <si>
    <t>Item85034</t>
  </si>
  <si>
    <t>아처 무기 상자</t>
  </si>
  <si>
    <t>Item85035</t>
  </si>
  <si>
    <t>스타트팩으로 판매</t>
  </si>
  <si>
    <t>랭크2 직업 무기 상자</t>
  </si>
  <si>
    <t>레벨 달성 10레벨로 판매 &amp; 사전 등록</t>
  </si>
  <si>
    <t>제니 던전 무료 보상</t>
  </si>
  <si>
    <t>기초데이터에서 id 사용</t>
  </si>
  <si>
    <t>경험치 던전 무료 보상</t>
  </si>
  <si>
    <t>비공정 습격 무료 보상</t>
  </si>
  <si>
    <t>50레벨 달성 선물</t>
  </si>
  <si>
    <t>사전 등록 보상</t>
  </si>
  <si>
    <t>Item85048</t>
  </si>
  <si>
    <t>무료 코스튬</t>
  </si>
  <si>
    <t>무료 동료</t>
  </si>
  <si>
    <t>무료 소모품</t>
  </si>
  <si>
    <t>무료 코인</t>
  </si>
  <si>
    <t>Item85064</t>
  </si>
  <si>
    <t>Item85040</t>
  </si>
  <si>
    <t>동료 지원 상자</t>
  </si>
  <si>
    <t>희귀 동료 상자</t>
  </si>
  <si>
    <t>길드 출석 보상 1</t>
  </si>
  <si>
    <t>Item85087</t>
  </si>
  <si>
    <t>길드 출석 보상 2</t>
  </si>
  <si>
    <t>Item85088</t>
  </si>
  <si>
    <t>길드 출석 보상 3</t>
  </si>
  <si>
    <t>Item85089</t>
  </si>
  <si>
    <t>길드 출석 보상 4</t>
  </si>
  <si>
    <t>Item85090</t>
  </si>
  <si>
    <t>길드 출석 보상 5</t>
  </si>
  <si>
    <t>Item85091</t>
  </si>
  <si>
    <t>누적 결제 감사 상자 5</t>
  </si>
  <si>
    <t>누적 결제 감사 상자 6</t>
  </si>
  <si>
    <t>누적 결제 감사 상자 7</t>
  </si>
  <si>
    <t>누적 결제 감사 상자 8</t>
  </si>
  <si>
    <t>초보자 카드 상자</t>
  </si>
  <si>
    <t>하급 카드 상자 설명</t>
  </si>
  <si>
    <t>축복 장비 상자</t>
  </si>
  <si>
    <t>무기 패키지</t>
  </si>
  <si>
    <t>무기 카드 패키지</t>
  </si>
  <si>
    <t>갑옷 패키지</t>
  </si>
  <si>
    <t>갑옷 카드 패키지</t>
  </si>
  <si>
    <t>투구 패키지</t>
  </si>
  <si>
    <t>투구 카드 패키지</t>
  </si>
  <si>
    <t>3성 파견 동료</t>
  </si>
  <si>
    <t>Card78</t>
  </si>
  <si>
    <t>동료의 혼</t>
  </si>
  <si>
    <t>15개를 모아 동료 상자로 교환 가능하다.</t>
  </si>
  <si>
    <t>Item94112</t>
  </si>
  <si>
    <t>일일 미궁</t>
  </si>
  <si>
    <t>카드 상자 제작</t>
    <phoneticPr fontId="3" type="noConversion"/>
  </si>
  <si>
    <t>장비 상자 제작</t>
    <phoneticPr fontId="3" type="noConversion"/>
  </si>
  <si>
    <t>미이라 처치</t>
  </si>
  <si>
    <t>크램프 소탕</t>
  </si>
  <si>
    <t>카드 상자 제작</t>
  </si>
  <si>
    <t>장비 상자 제작</t>
  </si>
  <si>
    <t>1차 전직</t>
    <phoneticPr fontId="3" type="noConversion"/>
  </si>
  <si>
    <t>제니</t>
    <phoneticPr fontId="3" type="noConversion"/>
  </si>
  <si>
    <t>제작 2회</t>
    <phoneticPr fontId="3" type="noConversion"/>
  </si>
  <si>
    <t>通关普隆德拉决斗</t>
  </si>
  <si>
    <t>เคลียร์ Prontera Duel</t>
  </si>
  <si>
    <t>Magtagumpay sa Prontera Duel</t>
  </si>
  <si>
    <t>Selesaikan Pertarungan Prontera</t>
  </si>
  <si>
    <t>taiwan</t>
  </si>
  <si>
    <t>china</t>
  </si>
  <si>
    <t>japanese</t>
  </si>
  <si>
    <t>thailand</t>
  </si>
  <si>
    <t>indonesian</t>
  </si>
  <si>
    <t>philippines</t>
  </si>
  <si>
    <t>malaysia</t>
  </si>
  <si>
    <t>메인 퀘스트 129 클리어</t>
  </si>
  <si>
    <t>메인 퀘스트 169 클리어</t>
  </si>
  <si>
    <t>메인 퀘스트 170 클리어</t>
  </si>
  <si>
    <t>메인 퀘스트 171 클리어</t>
  </si>
  <si>
    <t>메인 퀘스트 264 클리어</t>
  </si>
  <si>
    <t>메인 퀘스트 265 클리어</t>
  </si>
  <si>
    <t>메인 퀘스트 266 클리어</t>
  </si>
  <si>
    <t>메인 퀘스트 267 클리어</t>
  </si>
  <si>
    <t>메인 퀘스트 268 클리어</t>
  </si>
  <si>
    <t>메인 퀘스트 269 클리어</t>
  </si>
  <si>
    <t>메인 퀘스트 270 클리어</t>
  </si>
  <si>
    <t>메인 퀘스트 271 클리어</t>
  </si>
  <si>
    <t>메인 퀘스트 272 클리어</t>
  </si>
  <si>
    <t>메인 퀘스트 273 클리어</t>
  </si>
  <si>
    <t>메인 퀘스트 274 클리어</t>
  </si>
  <si>
    <t>메인 퀘스트 275 클리어</t>
  </si>
  <si>
    <t>메인 퀘스트 276 클리어</t>
  </si>
  <si>
    <t>메인 퀘스트 277 클리어</t>
  </si>
  <si>
    <t>메인 퀘스트 278 클리어</t>
  </si>
  <si>
    <t>Sweep Cramp</t>
  </si>
  <si>
    <t>Challenge Space of Infinite, Eclipse</t>
  </si>
  <si>
    <t>ท้าทาย Space of Infinite, Eclipse</t>
  </si>
  <si>
    <t>싱글 지하수로 미궁 클리어</t>
  </si>
  <si>
    <t>멀티 지하수로 미궁 클리어</t>
  </si>
  <si>
    <t>Defeat Male Thief Bug Boss</t>
  </si>
  <si>
    <t>Challenge Space of Infinite, Golden Thief Bug</t>
  </si>
  <si>
    <t>ท้าทาย Space of Infinite, Golden Thief Bug</t>
  </si>
  <si>
    <t>싱글 페이욘 숲 속 미궁 클리어</t>
  </si>
  <si>
    <t>멀티 페이욘 숲 속 미궁 클리어</t>
  </si>
  <si>
    <t>Challenge Space of Infinite, Savage</t>
  </si>
  <si>
    <t>ท้าทาย Space of Infinite, Savage</t>
  </si>
  <si>
    <t>싱글 깊은 숲 속 미궁 클리어</t>
  </si>
  <si>
    <t>멀티 깊은 숲 속 미궁 클리어</t>
  </si>
  <si>
    <t>Challenge Space of Infinite, Eddga</t>
  </si>
  <si>
    <t>ท้าทาย Space of Infinite, Eddga</t>
  </si>
  <si>
    <t>Clear Payon Forest Labyrinth(Duel)</t>
  </si>
  <si>
    <t>เคลียร์ Payon Forest Duel</t>
  </si>
  <si>
    <t>소그라트 사막 싱글 미궁 클리어</t>
  </si>
  <si>
    <t>เคลียร์ Sograt Desert Single Labyrinth</t>
  </si>
  <si>
    <t>소그라트 사막 멀티 미궁 클리어</t>
  </si>
  <si>
    <t>เคลียร์ Sograt Desert Multi Labyrinth</t>
  </si>
  <si>
    <t>Clear Deep Forest Labyrinth(Duel)</t>
  </si>
  <si>
    <t>เคลียร์ Deep Forest Duel</t>
  </si>
  <si>
    <t>Defeat 6 Unique MVP at Sograt Desert</t>
  </si>
  <si>
    <t>擊敗6個蘇克拉特沙漠的傳奇MVP</t>
  </si>
  <si>
    <t>击杀苏克拉特沙漠6传说MVP</t>
  </si>
  <si>
    <t>ソグラト砂漠 6 ユニークMVP処置</t>
  </si>
  <si>
    <t>จัดการ 6 Unique MVP ใน Sograt Desert</t>
  </si>
  <si>
    <t>피라미드 안 싱글 미궁 클리어</t>
  </si>
  <si>
    <t>เคลียร์ Inside Pyramid Single Labyrinth</t>
  </si>
  <si>
    <t>피라미드 안 멀티 미궁 클리어</t>
  </si>
  <si>
    <t>เคลียร์ Inside Pyramid Multi Labyrinth</t>
  </si>
  <si>
    <t>Sograt Desert Duel Clear</t>
  </si>
  <si>
    <t>เคลียร์ Sograt Desert Duel</t>
  </si>
  <si>
    <t>Pyramid Duel Clear</t>
  </si>
  <si>
    <t>UIEvent돌림판 (GM툴 용, 퀘스트 사용 X)</t>
    <phoneticPr fontId="3" type="noConversion"/>
  </si>
  <si>
    <t>장비 초월도 도달</t>
    <phoneticPr fontId="3" type="noConversion"/>
  </si>
  <si>
    <t>MVP 처치</t>
    <phoneticPr fontId="3" type="noConversion"/>
  </si>
  <si>
    <t>전승 재료</t>
    <phoneticPr fontId="3" type="noConversion"/>
  </si>
  <si>
    <t>유니크</t>
    <phoneticPr fontId="3" type="noConversion"/>
  </si>
  <si>
    <t>카드 강화</t>
    <phoneticPr fontId="3" type="noConversion"/>
  </si>
  <si>
    <t>5성 20강</t>
    <phoneticPr fontId="3" type="noConversion"/>
  </si>
  <si>
    <t>카드 강화 70</t>
    <phoneticPr fontId="3" type="noConversion"/>
  </si>
  <si>
    <t>카드 강화 80</t>
    <phoneticPr fontId="3" type="noConversion"/>
  </si>
  <si>
    <t>90, 무공</t>
    <phoneticPr fontId="3" type="noConversion"/>
  </si>
  <si>
    <t>80, 무공</t>
    <phoneticPr fontId="3" type="noConversion"/>
  </si>
  <si>
    <t>0(속성 부여), 1(장비 초월), 2(카드 복원), 3(카드 재구성)</t>
    <phoneticPr fontId="3" type="noConversion"/>
  </si>
  <si>
    <t>마도공학</t>
    <phoneticPr fontId="3" type="noConversion"/>
  </si>
  <si>
    <t>고블린(도끼) 처치</t>
  </si>
  <si>
    <t>고블린(도끼) 보스 처치</t>
  </si>
  <si>
    <t>고블린(플레일) 처치</t>
  </si>
  <si>
    <t>게펜 필드 싱글 미궁 클리어</t>
  </si>
  <si>
    <t>고블린(플레일) 보스 처치</t>
  </si>
  <si>
    <t>고블린(단검) 처치</t>
  </si>
  <si>
    <t>고블린(단검) 보스 처치</t>
  </si>
  <si>
    <t>고블린(해머) 처치</t>
  </si>
  <si>
    <t>무한의 공간, 고블린 리더</t>
  </si>
  <si>
    <t>발키리힘의 파편 제작</t>
  </si>
  <si>
    <t>고블린(해머) 보스 처치</t>
  </si>
  <si>
    <t>팬저 고블린 처치</t>
  </si>
  <si>
    <t>팬저 고블린 보스 처치</t>
  </si>
  <si>
    <t>고블린 스팀라이더 처치</t>
  </si>
  <si>
    <t>게펜 필드 듀얼 클리어</t>
  </si>
  <si>
    <t>고블린 스팀라이더 보스 처치</t>
  </si>
  <si>
    <t>오크 베이비 처치</t>
  </si>
  <si>
    <t>오크 베이비 보스 처치</t>
  </si>
  <si>
    <t>오크 워리어 처치</t>
  </si>
  <si>
    <t>오크 마을 싱글 미궁 클리어</t>
  </si>
  <si>
    <t>오크 워리어 보스 처치</t>
  </si>
  <si>
    <t>오크 레이디 처치</t>
  </si>
  <si>
    <t>오크 레이디 보스 처치</t>
  </si>
  <si>
    <t>오크 아처 처치</t>
  </si>
  <si>
    <t>무한의 공간, 오크 히어로</t>
  </si>
  <si>
    <t>오크 아처 보스 처치</t>
  </si>
  <si>
    <t>하이 오크 처치</t>
  </si>
  <si>
    <t>하이 오크 보스 처치</t>
  </si>
  <si>
    <t>오크 로드 처치</t>
  </si>
  <si>
    <t>오크 마을 듀얼 클리어</t>
  </si>
  <si>
    <t>오크 로드 보스 처치</t>
  </si>
  <si>
    <t>특정 챕터 멀티 미로 도전 횟수</t>
    <phoneticPr fontId="3" type="noConversion"/>
  </si>
  <si>
    <t>게펜 필드 멀티 미궁 도전</t>
  </si>
  <si>
    <t>오크 마을 멀티 미궁 도전</t>
  </si>
  <si>
    <t>할로윈 습격!</t>
    <phoneticPr fontId="3" type="noConversion"/>
  </si>
  <si>
    <t>강화도 도달 5랭크 35</t>
    <phoneticPr fontId="3" type="noConversion"/>
  </si>
  <si>
    <t>강화도 도달 5랭크 40</t>
    <phoneticPr fontId="3" type="noConversion"/>
  </si>
  <si>
    <t>타니 아가씨의 선물</t>
    <phoneticPr fontId="3" type="noConversion"/>
  </si>
  <si>
    <t>아이템 약탈 작전</t>
    <phoneticPr fontId="3" type="noConversion"/>
  </si>
  <si>
    <t>제니 보너스 타임</t>
    <phoneticPr fontId="3" type="noConversion"/>
  </si>
  <si>
    <t>제니 던전 보너스</t>
    <phoneticPr fontId="3" type="noConversion"/>
  </si>
  <si>
    <t>할로윈 주화</t>
    <phoneticPr fontId="3" type="noConversion"/>
  </si>
  <si>
    <t>부서진 마법석</t>
    <phoneticPr fontId="3" type="noConversion"/>
  </si>
  <si>
    <t>케이크</t>
    <phoneticPr fontId="3" type="noConversion"/>
  </si>
  <si>
    <t>행세 50</t>
    <phoneticPr fontId="3" type="noConversion"/>
  </si>
  <si>
    <t>No.1 할로윈 코스튬을 모아보자</t>
  </si>
  <si>
    <t>No.2 할로윈 코스튬을 모아보자</t>
  </si>
  <si>
    <t>No.3 할로윈 코스튬을 모아보자</t>
  </si>
  <si>
    <t>No.4 할로윈 코스튬을 모아보자</t>
  </si>
  <si>
    <t>No.5 할로윈 코스튬을 모아보자</t>
  </si>
  <si>
    <t>No.6 할로윈 코스튬을 모아보자</t>
  </si>
  <si>
    <t>No.7 할로윈 코스튬을 모아보자</t>
  </si>
  <si>
    <t>No.8 할로윈 코스튬을 모아보자</t>
  </si>
  <si>
    <t>No.9 할로윈 코스튬을 모아보자</t>
  </si>
  <si>
    <t>No.10 할로윈 코스튬을 모아보자</t>
  </si>
  <si>
    <t>No.11 할로윈 코스튬을 모아보자</t>
  </si>
  <si>
    <t>No.12 할로윈 코스튬을 모아보자</t>
  </si>
  <si>
    <t>호박 가면 / MP 중형 1</t>
    <phoneticPr fontId="3" type="noConversion"/>
  </si>
  <si>
    <t>마녀 모자 / 할로윈 주화 30</t>
    <phoneticPr fontId="3" type="noConversion"/>
  </si>
  <si>
    <t>하트 안대 / 매단복 50</t>
  </si>
  <si>
    <t>하트 안대 / 매단복 50</t>
    <phoneticPr fontId="3" type="noConversion"/>
  </si>
  <si>
    <t>악마 날개 / 얼음 심장 50</t>
  </si>
  <si>
    <t>악마 날개 / 얼음 심장 50</t>
    <phoneticPr fontId="3" type="noConversion"/>
  </si>
  <si>
    <t>악마 뿔 / 별의 조각 1</t>
  </si>
  <si>
    <t>악마 뿔 / 별의 조각 1</t>
    <phoneticPr fontId="3" type="noConversion"/>
  </si>
  <si>
    <t>할로윈 한손검 / 루비 10</t>
  </si>
  <si>
    <t>할로윈 한손검 / 루비 10</t>
    <phoneticPr fontId="3" type="noConversion"/>
  </si>
  <si>
    <t>할로윈 지팡이 / 사파이어 10</t>
  </si>
  <si>
    <t>할로윈 지팡이 / 사파이어 10</t>
    <phoneticPr fontId="3" type="noConversion"/>
  </si>
  <si>
    <t>할로윈 단검 / 아메디스트 10</t>
  </si>
  <si>
    <t>할로윈 단검 / 아메디스트 10</t>
    <phoneticPr fontId="3" type="noConversion"/>
  </si>
  <si>
    <t>할로윈 활 / 에메랄드 10</t>
  </si>
  <si>
    <t>할로윈 활 / 에메랄드 10</t>
    <phoneticPr fontId="3" type="noConversion"/>
  </si>
  <si>
    <t>할로윈 양손검 / 사드오닉스 10</t>
  </si>
  <si>
    <t>할로윈 양손검 / 사드오닉스 10</t>
    <phoneticPr fontId="3" type="noConversion"/>
  </si>
  <si>
    <t>할로윈 양손창 / 토파즈 10</t>
  </si>
  <si>
    <t>할로윈 양손창 / 토파즈 10</t>
    <phoneticPr fontId="3" type="noConversion"/>
  </si>
  <si>
    <t>낫 / 구름 조각 50</t>
  </si>
  <si>
    <t>낫 / 구름 조각 50</t>
    <phoneticPr fontId="3" type="noConversion"/>
  </si>
  <si>
    <t>아이템 약탈 작전</t>
  </si>
  <si>
    <t>제니 보너스 타임</t>
  </si>
  <si>
    <t>타니 아가씨의 선물</t>
  </si>
  <si>
    <t>행세 50</t>
  </si>
  <si>
    <t>할로윈 습격!</t>
  </si>
  <si>
    <t>할로윈 주화</t>
  </si>
  <si>
    <t>마녀 모자 / 할로윈 주화 30</t>
  </si>
  <si>
    <t>호박 가면 / MP 중형 1</t>
  </si>
  <si>
    <t>소그라트 사막 1 유니크 MVP 처치!</t>
  </si>
  <si>
    <t>소그라트 사막 1 유니크 MVP 처치!</t>
    <phoneticPr fontId="3" type="noConversion"/>
  </si>
  <si>
    <t>피라미드 안 6 유니크 MVP 처치</t>
  </si>
  <si>
    <t>게펜 필드 4 유니크 MVP 처치</t>
  </si>
  <si>
    <t>price_max_limit</t>
  </si>
  <si>
    <t>Ro Point</t>
  </si>
  <si>
    <t>Ropoint</t>
  </si>
  <si>
    <t>80001_G_SwordO</t>
  </si>
  <si>
    <t>80002_G_SwordO</t>
  </si>
  <si>
    <t>80003_G_SwordO</t>
  </si>
  <si>
    <t>80004_G_SwordO</t>
  </si>
  <si>
    <t>80005_G_SwordO</t>
  </si>
  <si>
    <t>80021_G_StaffO</t>
  </si>
  <si>
    <t>80022_G_StaffO</t>
  </si>
  <si>
    <t>80023_G_StaffO</t>
  </si>
  <si>
    <t>80041_G_DaggerO</t>
  </si>
  <si>
    <t>80042_G_DaggerO</t>
  </si>
  <si>
    <t>80043_G_DaggerO</t>
  </si>
  <si>
    <t>80061_G_BowT</t>
  </si>
  <si>
    <t>80062_G_BowT</t>
  </si>
  <si>
    <t>80063_G_BowT</t>
  </si>
  <si>
    <t>80081_G_SwordT</t>
  </si>
  <si>
    <t>80082_G_SwordT</t>
  </si>
  <si>
    <t>80093_G_SpearT</t>
  </si>
  <si>
    <t>80094_G_SpearT</t>
  </si>
  <si>
    <t>쉐어 부스트(+Lv.3)</t>
  </si>
  <si>
    <t>쉐어 부스트(+Lv.6)</t>
  </si>
  <si>
    <t>Item84024</t>
  </si>
  <si>
    <t>코스튬 상자(무기 제외)</t>
  </si>
  <si>
    <t>이벤트 가챠 상자</t>
  </si>
  <si>
    <t>Item85068</t>
  </si>
  <si>
    <t>중급 장비 상자(이벤트)</t>
  </si>
  <si>
    <t>냥다래 구매 감사 상자 6</t>
  </si>
  <si>
    <t>냥다래 구매 감사 상자 7</t>
  </si>
  <si>
    <t>돌림판 상자</t>
  </si>
  <si>
    <t>할로윈 상자</t>
  </si>
  <si>
    <t>Item85111</t>
  </si>
  <si>
    <t>5랭크 직업  무기 상자</t>
  </si>
  <si>
    <t>8챕터 쿠폰 보상</t>
  </si>
  <si>
    <t>인연의 모래시계 16H</t>
  </si>
  <si>
    <t>ShareTimer_3</t>
  </si>
  <si>
    <t>5랭크 방어구 상자</t>
  </si>
  <si>
    <t>7챕터 퀘스트 보상</t>
  </si>
  <si>
    <t>5랭크 검사 계열 무기 상자</t>
  </si>
  <si>
    <t>5랭크 법사 계열 무기 상자</t>
  </si>
  <si>
    <t>5랭크 도둑 계열 무기 상자</t>
  </si>
  <si>
    <t>5랭크 궁수 계열 무기 상자</t>
  </si>
  <si>
    <t>잭 카드</t>
  </si>
  <si>
    <t>Card111</t>
  </si>
  <si>
    <t>할로윈 한손검</t>
  </si>
  <si>
    <t>Item90117</t>
  </si>
  <si>
    <t>90117_G_SwordO</t>
  </si>
  <si>
    <t>FX_SwordO_002</t>
  </si>
  <si>
    <t>할로윈 지팡이</t>
  </si>
  <si>
    <t>Item90118</t>
  </si>
  <si>
    <t>90118_G_StaffO</t>
  </si>
  <si>
    <t>FX_StaffO_002</t>
  </si>
  <si>
    <t>할로윈 단검</t>
  </si>
  <si>
    <t>Item90119</t>
  </si>
  <si>
    <t>90119_G_DaggerO</t>
  </si>
  <si>
    <t>FX_DaggerO_002</t>
  </si>
  <si>
    <t>할로윈 활</t>
  </si>
  <si>
    <t>Item90120</t>
  </si>
  <si>
    <t>90120_G_BowT</t>
  </si>
  <si>
    <t>FX_BowT_002</t>
  </si>
  <si>
    <t>할로윈 양손검</t>
  </si>
  <si>
    <t>Item90121</t>
  </si>
  <si>
    <t>90121_G_SwordT</t>
  </si>
  <si>
    <t>FX_SwordT_002</t>
  </si>
  <si>
    <t>할로윈 양손창</t>
  </si>
  <si>
    <t>Item90122</t>
  </si>
  <si>
    <t>90122_G_SpearT</t>
  </si>
  <si>
    <t>FX_SpearT_002</t>
  </si>
  <si>
    <t>마녀 모자</t>
  </si>
  <si>
    <t>Item91013</t>
  </si>
  <si>
    <t>악마 뿔</t>
  </si>
  <si>
    <t>Item91014</t>
  </si>
  <si>
    <t>호박 가면</t>
  </si>
  <si>
    <t>Item92020</t>
  </si>
  <si>
    <t>하트 안대</t>
  </si>
  <si>
    <t>Item92021</t>
  </si>
  <si>
    <t>Item93014</t>
  </si>
  <si>
    <t>Item93015</t>
  </si>
  <si>
    <t>호박 사탕</t>
  </si>
  <si>
    <t>데비루치군에게 선물할 수 있다.</t>
  </si>
  <si>
    <t>Item94113</t>
  </si>
  <si>
    <t>잭 오 랜턴</t>
  </si>
  <si>
    <t>제작을 통해 이벤트 아이템으로 교환 가능하다.</t>
  </si>
  <si>
    <t>Item94114</t>
  </si>
  <si>
    <t>할로윈 기념하기 위해 만들어진 코인.\n룰렛 이벤트에서 경품을 받을 수 있다.</t>
  </si>
  <si>
    <t>Item94115</t>
  </si>
  <si>
    <t>3일차 보상(랜덤 3성 카드)</t>
  </si>
  <si>
    <t>Item94117</t>
  </si>
  <si>
    <t>잘못된 데이터가 쌓여 사용 X</t>
    <phoneticPr fontId="3" type="noConversion"/>
  </si>
  <si>
    <t>잘못된 데이터가 쌓여 사용 X</t>
  </si>
  <si>
    <t>내 캐릭터 클론 쉐어</t>
    <phoneticPr fontId="3" type="noConversion"/>
  </si>
  <si>
    <t>초월 2</t>
    <phoneticPr fontId="3" type="noConversion"/>
  </si>
  <si>
    <t>초월 1</t>
    <phoneticPr fontId="3" type="noConversion"/>
  </si>
  <si>
    <t>오크 마을 6 유니크 MVP 처치</t>
    <phoneticPr fontId="3" type="noConversion"/>
  </si>
  <si>
    <t>100, 무공</t>
    <phoneticPr fontId="3" type="noConversion"/>
  </si>
  <si>
    <t>110, 무공</t>
    <phoneticPr fontId="3" type="noConversion"/>
  </si>
  <si>
    <t>무한의 공간, 와일드 라이더</t>
    <phoneticPr fontId="3" type="noConversion"/>
  </si>
  <si>
    <t>무한의 공간, 타오군 카</t>
    <phoneticPr fontId="3" type="noConversion"/>
  </si>
  <si>
    <t>서쪽 동굴 카루 듀얼 클리어</t>
    <phoneticPr fontId="3" type="noConversion"/>
  </si>
  <si>
    <t>코코모 해변 듀얼 클리어</t>
    <phoneticPr fontId="3" type="noConversion"/>
  </si>
  <si>
    <t>코코모 해변 싱글 미궁 클리어</t>
    <phoneticPr fontId="3" type="noConversion"/>
  </si>
  <si>
    <t>코코모 해변 멀티 미궁 도전</t>
    <phoneticPr fontId="3" type="noConversion"/>
  </si>
  <si>
    <t>서쪽 동굴 카루 싱글 미궁 클리어</t>
    <phoneticPr fontId="3" type="noConversion"/>
  </si>
  <si>
    <t>서쪽 동굴 카루 멀티 미궁 도전</t>
    <phoneticPr fontId="3" type="noConversion"/>
  </si>
  <si>
    <t>게 처치</t>
    <phoneticPr fontId="3" type="noConversion"/>
  </si>
  <si>
    <t>게 보스 처치</t>
    <phoneticPr fontId="3" type="noConversion"/>
  </si>
  <si>
    <t>갈라파고 처치</t>
    <phoneticPr fontId="3" type="noConversion"/>
  </si>
  <si>
    <t>갈라파고 보스 처치</t>
    <phoneticPr fontId="3" type="noConversion"/>
  </si>
  <si>
    <t>퍼씰 처치</t>
    <phoneticPr fontId="3" type="noConversion"/>
  </si>
  <si>
    <t>퍼씰 보스 처치</t>
    <phoneticPr fontId="3" type="noConversion"/>
  </si>
  <si>
    <t>해달 처치</t>
    <phoneticPr fontId="3" type="noConversion"/>
  </si>
  <si>
    <t>해달 보스 처치</t>
    <phoneticPr fontId="3" type="noConversion"/>
  </si>
  <si>
    <t>폭력배 처치</t>
    <phoneticPr fontId="3" type="noConversion"/>
  </si>
  <si>
    <t>폭력배 보스 처치</t>
    <phoneticPr fontId="3" type="noConversion"/>
  </si>
  <si>
    <t>와일드 로즈 처치</t>
    <phoneticPr fontId="3" type="noConversion"/>
  </si>
  <si>
    <t>와일드 로즈 보스 처치</t>
    <phoneticPr fontId="3" type="noConversion"/>
  </si>
  <si>
    <t>토드 처치</t>
    <phoneticPr fontId="3" type="noConversion"/>
  </si>
  <si>
    <t>토드 보스 처치</t>
    <phoneticPr fontId="3" type="noConversion"/>
  </si>
  <si>
    <t>타라 프로그 처치</t>
    <phoneticPr fontId="3" type="noConversion"/>
  </si>
  <si>
    <t>타라 프로그 보스 처치</t>
    <phoneticPr fontId="3" type="noConversion"/>
  </si>
  <si>
    <t>에스터 처치</t>
    <phoneticPr fontId="3" type="noConversion"/>
  </si>
  <si>
    <t>에스터 보스 처치</t>
    <phoneticPr fontId="3" type="noConversion"/>
  </si>
  <si>
    <t>머맨 처치</t>
    <phoneticPr fontId="3" type="noConversion"/>
  </si>
  <si>
    <t>머맨 보스 처치</t>
    <phoneticPr fontId="3" type="noConversion"/>
  </si>
  <si>
    <t>트라이 조인트 처치</t>
    <phoneticPr fontId="3" type="noConversion"/>
  </si>
  <si>
    <t>트라이 조인트 보스 처치</t>
    <phoneticPr fontId="3" type="noConversion"/>
  </si>
  <si>
    <t>메두사 처치</t>
    <phoneticPr fontId="3" type="noConversion"/>
  </si>
  <si>
    <t>메두사 보스 처치</t>
    <phoneticPr fontId="3" type="noConversion"/>
  </si>
  <si>
    <t>7챕터 시나리오</t>
    <phoneticPr fontId="3" type="noConversion"/>
  </si>
  <si>
    <t>8챕터 시나리오</t>
    <phoneticPr fontId="3" type="noConversion"/>
  </si>
  <si>
    <t>10챕터 시나리오</t>
    <phoneticPr fontId="3" type="noConversion"/>
  </si>
  <si>
    <t>11챕터 시나리오</t>
    <phoneticPr fontId="3" type="noConversion"/>
  </si>
  <si>
    <t>12챕터 시나리오</t>
    <phoneticPr fontId="3" type="noConversion"/>
  </si>
  <si>
    <t>없음</t>
    <phoneticPr fontId="3" type="noConversion"/>
  </si>
  <si>
    <t>동료 합성</t>
    <phoneticPr fontId="3" type="noConversion"/>
  </si>
  <si>
    <t>카드 강화 90</t>
    <phoneticPr fontId="3" type="noConversion"/>
  </si>
  <si>
    <t>카드 강화 100</t>
    <phoneticPr fontId="3" type="noConversion"/>
  </si>
  <si>
    <t>무속성 2레벨 제작</t>
    <phoneticPr fontId="3" type="noConversion"/>
  </si>
  <si>
    <t>속성석(무) Lv.2 제작</t>
  </si>
  <si>
    <t>속성석(무) Lv.2 제작</t>
    <phoneticPr fontId="3" type="noConversion"/>
  </si>
  <si>
    <t>코코모 해변 4 유니크 MVP 처치</t>
  </si>
  <si>
    <t>코코모 해변 4 유니크 MVP 처치</t>
    <phoneticPr fontId="3" type="noConversion"/>
  </si>
  <si>
    <t>셰어 8시간</t>
  </si>
  <si>
    <t>비공정 정복</t>
  </si>
  <si>
    <t>비공정 정복</t>
    <phoneticPr fontId="3" type="noConversion"/>
  </si>
  <si>
    <t>연구소 자료함 훔치기</t>
  </si>
  <si>
    <t>연구소 자료함 훔치기</t>
    <phoneticPr fontId="3" type="noConversion"/>
  </si>
  <si>
    <t>제작(아이템)</t>
    <phoneticPr fontId="3" type="noConversion"/>
  </si>
  <si>
    <t>제작은 식은 죽 먹기</t>
  </si>
  <si>
    <t>제작은 식은 죽 먹기</t>
    <phoneticPr fontId="3" type="noConversion"/>
  </si>
  <si>
    <t>book_type</t>
  </si>
  <si>
    <t>이벤트 / 챕터 1 / MVP 레어 1</t>
  </si>
  <si>
    <t>이벤트 / 챕터 1 / MVP 레어 2</t>
  </si>
  <si>
    <t>이벤트 / 챕터 1 / MVP 레어 3</t>
  </si>
  <si>
    <t>이벤트 / 챕터 2 / MVP 레어 1</t>
  </si>
  <si>
    <t>이벤트 / 챕터 2 / MVP 레어 2</t>
  </si>
  <si>
    <t>이벤트 / 챕터 2 / MVP 레어 3</t>
  </si>
  <si>
    <t>이벤트 / 챕터 3 / MVP 레어 1</t>
  </si>
  <si>
    <t>이벤트 / 챕터 3 / MVP 레어 2</t>
  </si>
  <si>
    <t>이벤트 / 챕터 3 / MVP 레어 3</t>
  </si>
  <si>
    <t>이벤트 / 챕터 4 / MVP 레어 1</t>
  </si>
  <si>
    <t>이벤트 / 챕터 4 / MVP 레어 2</t>
  </si>
  <si>
    <t>이벤트 / 챕터 4 / MVP 레어 3</t>
  </si>
  <si>
    <t>이벤트 / 챕터 5 / MVP 레어 1</t>
  </si>
  <si>
    <t>이벤트 / 챕터 5 / MVP 레어 2</t>
  </si>
  <si>
    <t>이벤트 / 챕터 5 / MVP 레어 3</t>
  </si>
  <si>
    <t>이벤트 / 챕터 6 / MVP 레어 1</t>
  </si>
  <si>
    <t>이벤트 / 챕터 6 / MVP 레어 2</t>
  </si>
  <si>
    <t>이벤트 / 챕터 6 / MVP 레어 3</t>
  </si>
  <si>
    <t>이벤트 / 챕터 7 / MVP 레어 1</t>
  </si>
  <si>
    <t>이벤트 / 챕터 7 / MVP 레어 2</t>
  </si>
  <si>
    <t>이벤트 / 챕터 7 / MVP 레어 3</t>
  </si>
  <si>
    <t>이벤트 / 챕터 8 / MVP 레어 1</t>
  </si>
  <si>
    <t>이벤트 / 챕터 8 / MVP 레어 2</t>
  </si>
  <si>
    <t>이벤트 / 챕터 8 / MVP 레어 3</t>
  </si>
  <si>
    <t>이벤트 / 챕터 9 / MVP 레어 1</t>
  </si>
  <si>
    <t>이벤트 / 챕터 9 / MVP 레어 2</t>
  </si>
  <si>
    <t>이벤트 / 챕터 9 / MVP 레어 3</t>
  </si>
  <si>
    <t>이벤트 / 챕터 10 / MVP 레어 1</t>
  </si>
  <si>
    <t>이벤트 / 챕터 10 / MVP 레어 2</t>
  </si>
  <si>
    <t>이벤트 / 챕터 10 / MVP 레어 3</t>
  </si>
  <si>
    <t>이벤트 / 챕터 11 / MVP 레어 1</t>
  </si>
  <si>
    <t>이벤트 / 챕터 11 / MVP 레어 2</t>
  </si>
  <si>
    <t>이벤트 / 챕터 11 / MVP 레어 3</t>
  </si>
  <si>
    <t>이벤트 / 챕터 12 / MVP 레어 1</t>
  </si>
  <si>
    <t>이벤트 / 챕터 12 / MVP 레어 2</t>
  </si>
  <si>
    <t>이벤트 / 챕터 12 / MVP 레어 3</t>
  </si>
  <si>
    <t>[집결]이벤트 / 챕터 1 / MVP 레어 1</t>
  </si>
  <si>
    <t>[집결]이벤트 / 챕터 1 / MVP 레어 2</t>
  </si>
  <si>
    <t>[집결]이벤트 / 챕터 1 / MVP 레어 3</t>
  </si>
  <si>
    <t>[집결]이벤트 / 챕터 2 / MVP 레어 1</t>
  </si>
  <si>
    <t>[집결]이벤트 / 챕터 2 / MVP 레어 2</t>
  </si>
  <si>
    <t>[집결]이벤트 / 챕터 2 / MVP 레어 3</t>
  </si>
  <si>
    <t>[집결]이벤트 / 챕터 3 / MVP 레어 1</t>
  </si>
  <si>
    <t>[집결]이벤트 / 챕터 3 / MVP 레어 2</t>
  </si>
  <si>
    <t>[집결]이벤트 / 챕터 3 / MVP 레어 3</t>
  </si>
  <si>
    <t>[집결]이벤트 / 챕터 4 / MVP 레어 1</t>
  </si>
  <si>
    <t>[집결]이벤트 / 챕터 4 / MVP 레어 2</t>
  </si>
  <si>
    <t>[집결]이벤트 / 챕터 4 / MVP 레어 3</t>
  </si>
  <si>
    <t>[집결]이벤트 / 챕터 5 / MVP 레어 1</t>
  </si>
  <si>
    <t>[집결]이벤트 / 챕터 5 / MVP 레어 2</t>
  </si>
  <si>
    <t>[집결]이벤트 / 챕터 5 / MVP 레어 3</t>
  </si>
  <si>
    <t>[집결]이벤트 / 챕터 6 / MVP 레어 1</t>
  </si>
  <si>
    <t>[집결]이벤트 / 챕터 6 / MVP 레어 2</t>
  </si>
  <si>
    <t>[집결]이벤트 / 챕터 6 / MVP 레어 3</t>
  </si>
  <si>
    <t>[집결]이벤트 / 챕터 7 / MVP 레어 1</t>
  </si>
  <si>
    <t>[집결]이벤트 / 챕터 7 / MVP 레어 2</t>
  </si>
  <si>
    <t>[집결]이벤트 / 챕터 7 / MVP 레어 3</t>
  </si>
  <si>
    <t>[집결]이벤트 / 챕터 8 / MVP 레어 1</t>
  </si>
  <si>
    <t>[집결]이벤트 / 챕터 8 / MVP 레어 2</t>
  </si>
  <si>
    <t>[집결]이벤트 / 챕터 8 / MVP 레어 3</t>
  </si>
  <si>
    <t>[집결]이벤트 / 챕터 9 / MVP 레어 1</t>
  </si>
  <si>
    <t>[집결]이벤트 / 챕터 9 / MVP 레어 2</t>
  </si>
  <si>
    <t>[집결]이벤트 / 챕터 9 / MVP 레어 3</t>
  </si>
  <si>
    <t>[집결]이벤트 / 챕터 10 / MVP 레어 1</t>
  </si>
  <si>
    <t>[집결]이벤트 / 챕터 10 / MVP 레어 2</t>
  </si>
  <si>
    <t>[집결]이벤트 / 챕터 10 / MVP 레어 3</t>
  </si>
  <si>
    <t>[집결]이벤트 / 챕터 11 / MVP 레어 1</t>
  </si>
  <si>
    <t>[집결]이벤트 / 챕터 11 / MVP 레어 2</t>
  </si>
  <si>
    <t>[집결]이벤트 / 챕터 11 / MVP 레어 3</t>
  </si>
  <si>
    <t>[집결]이벤트 / 챕터 12 / MVP 레어 1</t>
  </si>
  <si>
    <t>[집결]이벤트 / 챕터 12 / MVP 레어 2</t>
  </si>
  <si>
    <t>[집결]이벤트 / 챕터 12 / MVP 레어 3</t>
  </si>
  <si>
    <t>듀얼 충전권</t>
  </si>
  <si>
    <t>사용 시, 듀얼 횟수 5회가 충전됩니다.</t>
  </si>
  <si>
    <t>Item84025</t>
  </si>
  <si>
    <t>Item85110</t>
  </si>
  <si>
    <t>Item85119</t>
  </si>
  <si>
    <t>이벤트 듀얼 완전 승리 보상</t>
  </si>
  <si>
    <t>비공정 망토 상자</t>
  </si>
  <si>
    <t>Item85125</t>
  </si>
  <si>
    <t>랜덤 속성석 Lv.2</t>
  </si>
  <si>
    <t>Item85126</t>
  </si>
  <si>
    <t>무한의 고블린 리더 카드</t>
  </si>
  <si>
    <t>RObot(무)</t>
  </si>
  <si>
    <t>주인을 따라다니는 귀여운 로봇. 색상이 다양하다.</t>
  </si>
  <si>
    <t>RObot_Neutral</t>
  </si>
  <si>
    <t>RObot(화)</t>
  </si>
  <si>
    <t>RObot_Fire</t>
  </si>
  <si>
    <t>RObot(수)</t>
  </si>
  <si>
    <t>RObot_Water</t>
  </si>
  <si>
    <t>RObot(풍)</t>
  </si>
  <si>
    <t>RObot_Wind</t>
  </si>
  <si>
    <t>RObot(지)</t>
  </si>
  <si>
    <t>RObot_Earth</t>
  </si>
  <si>
    <t>RObot(독)</t>
  </si>
  <si>
    <t>RObot_Poison</t>
  </si>
  <si>
    <t>RObot(성)</t>
  </si>
  <si>
    <t>RObot_Holy</t>
  </si>
  <si>
    <t>RObot(암)</t>
  </si>
  <si>
    <t>RObot_Shadow</t>
  </si>
  <si>
    <t>RObot(염)</t>
  </si>
  <si>
    <t>RObot_Ghost</t>
  </si>
  <si>
    <t>RObot(사)</t>
  </si>
  <si>
    <t>RObot_Undead</t>
  </si>
  <si>
    <t>호박 사탕 재료</t>
  </si>
  <si>
    <t>Item94118</t>
  </si>
  <si>
    <t>Item94119</t>
  </si>
  <si>
    <t>Item94120</t>
  </si>
  <si>
    <t>Item94121</t>
  </si>
  <si>
    <t>Item94122</t>
  </si>
  <si>
    <t>Item94123</t>
  </si>
  <si>
    <t>Item94124</t>
  </si>
  <si>
    <t>Item94125</t>
  </si>
  <si>
    <t>Item94126</t>
  </si>
  <si>
    <t>Item94127</t>
  </si>
  <si>
    <t>Item94128</t>
  </si>
  <si>
    <t>Item94129</t>
  </si>
  <si>
    <t>Item94130</t>
  </si>
  <si>
    <t>Item94131</t>
  </si>
  <si>
    <t>Item94132</t>
  </si>
  <si>
    <t>Item94133</t>
  </si>
  <si>
    <t>Item94134</t>
  </si>
  <si>
    <t>Item94135</t>
  </si>
  <si>
    <t>Item94136</t>
  </si>
  <si>
    <t>Item94137</t>
  </si>
  <si>
    <t>Item94138</t>
  </si>
  <si>
    <t>Item94139</t>
  </si>
  <si>
    <t>Item94140</t>
  </si>
  <si>
    <t>Item94141</t>
  </si>
  <si>
    <t>Item94142</t>
  </si>
  <si>
    <t>게 처치</t>
  </si>
  <si>
    <t>오크 마을 6 유니크 MVP 처치</t>
  </si>
  <si>
    <t>게 보스 처치</t>
  </si>
  <si>
    <t>갈라파고 처치</t>
  </si>
  <si>
    <t>코코모 해변 싱글 미궁 클리어</t>
  </si>
  <si>
    <t>코코모 해변 멀티 미궁 도전</t>
  </si>
  <si>
    <t>갈라파고 보스 처치</t>
  </si>
  <si>
    <t>퍼씰 처치</t>
  </si>
  <si>
    <t>퍼씰 보스 처치</t>
  </si>
  <si>
    <t>해달 처치</t>
  </si>
  <si>
    <t>무한의 공간, 와일드 라이더</t>
  </si>
  <si>
    <t>해달 보스 처치</t>
  </si>
  <si>
    <t>폭력배 처치</t>
  </si>
  <si>
    <t>폭력배 보스 처치</t>
  </si>
  <si>
    <t>와일드 로즈 처치</t>
  </si>
  <si>
    <t>코코모 해변 듀얼 클리어</t>
  </si>
  <si>
    <t>와일드 로즈 보스 처치</t>
  </si>
  <si>
    <t>토드 처치</t>
  </si>
  <si>
    <t>토드 보스 처치</t>
  </si>
  <si>
    <t>타라 프로그 처치</t>
  </si>
  <si>
    <t>서쪽 동굴 카루 싱글 미궁 클리어</t>
  </si>
  <si>
    <t>서쪽 동굴 카루 멀티 미궁 도전</t>
  </si>
  <si>
    <t>타라 프로그 보스 처치</t>
  </si>
  <si>
    <t>에스터 처치</t>
  </si>
  <si>
    <t>에스터 보스 처치</t>
  </si>
  <si>
    <t>머맨 처치</t>
  </si>
  <si>
    <t>무한의 공간, 타오군 카</t>
  </si>
  <si>
    <t>머맨 보스 처치</t>
  </si>
  <si>
    <t>트라이 조인트 처치</t>
  </si>
  <si>
    <t>트라이 조인트 보스 처치</t>
  </si>
  <si>
    <t>메두사 처치</t>
  </si>
  <si>
    <t>서쪽 동굴 카루 듀얼 클리어</t>
  </si>
  <si>
    <t>메두사 보스 처치</t>
  </si>
  <si>
    <t>Defeat Goblin (Axe)</t>
  </si>
  <si>
    <t>擊敗大斧哥布靈</t>
  </si>
  <si>
    <t>击杀哥布灵（斧头）</t>
  </si>
  <si>
    <t>กำจัด Goblin (Axe)</t>
  </si>
  <si>
    <t>Kalahkan Goblin (Kapak)</t>
  </si>
  <si>
    <t>Talunin ang Goblin (Axe)</t>
  </si>
  <si>
    <t>Tewaskan Goblin (Kapak)</t>
  </si>
  <si>
    <t>Defeat Unique MVP at Inside Pyramid 6</t>
  </si>
  <si>
    <t>在金字塔6擊敗傳說MVP</t>
  </si>
  <si>
    <t>在金字塔内6击杀传说MVP</t>
  </si>
  <si>
    <t>กำจัด Unique MVP ใน Pyramid 6</t>
  </si>
  <si>
    <t>Kalahkan MVP Unik di Pyramid 6</t>
  </si>
  <si>
    <t>Talunin ang na Natatanging MVP sa Pyramid 6</t>
  </si>
  <si>
    <t>Tewaskan MVP Unik di Piramid 6</t>
  </si>
  <si>
    <t>Defeat Goblin (Axe) Boss</t>
  </si>
  <si>
    <t>擊敗大斧哥布靈BOSS</t>
  </si>
  <si>
    <t>击杀哥布灵（斧头）BOSS</t>
  </si>
  <si>
    <t>กำจัด Goblin (Axe) Boss</t>
  </si>
  <si>
    <t>Kalahkan Bos Goblin (Kapak)</t>
  </si>
  <si>
    <t>Talunin ang Goblin (Axe) Boss</t>
  </si>
  <si>
    <t>Tewaskan Boss Goblin (Kapak)</t>
  </si>
  <si>
    <t>Defeat Goblin (Flail)</t>
  </si>
  <si>
    <t>擊敗鏈鎚哥布靈</t>
  </si>
  <si>
    <t>击杀哥布灵（流星锤）</t>
  </si>
  <si>
    <t>กำจัด Goblin (Flail)</t>
  </si>
  <si>
    <t>Kalahkan Goblin (Flail)</t>
  </si>
  <si>
    <t>Talunin ang Goblin (Flail)</t>
  </si>
  <si>
    <t>Tewaskan Goblin (Penebah)</t>
  </si>
  <si>
    <t>Clear Geffen Field Single Labyrinth</t>
  </si>
  <si>
    <t>通關吉芬戰場單人迷宮</t>
  </si>
  <si>
    <t>通关吉芬原野单人迷宫</t>
  </si>
  <si>
    <t>เคลียร์ Geffen Field Single Labyrinth</t>
  </si>
  <si>
    <t>Selesaikan Labirin Tunggal Daratan Geffen</t>
  </si>
  <si>
    <t>Magtagumpay sa Geffen Field Single Labyrinth</t>
  </si>
  <si>
    <t>Selesaikan Labirin Tunggal Lapangan Geffen</t>
  </si>
  <si>
    <t>Defeat Goblin (Flail) Boss</t>
  </si>
  <si>
    <t>擊敗鏈鎚哥布靈BOSS</t>
  </si>
  <si>
    <t>击杀哥布灵（流星锤）BOSS</t>
  </si>
  <si>
    <t>กำจัด Goblin (Flail) Boss</t>
  </si>
  <si>
    <t>Kalahkan Bos Goblin (Flail)</t>
  </si>
  <si>
    <t>Talunin ang Goblin (Flail) Boss</t>
  </si>
  <si>
    <t>Tewaskan Boss Goblin (Penebah)</t>
  </si>
  <si>
    <t>Defeat Goblin (Dagger)</t>
  </si>
  <si>
    <t>擊敗刺刀哥布靈</t>
  </si>
  <si>
    <t>击杀哥布灵（短剑）</t>
  </si>
  <si>
    <t>กำจัด Goblin (Dagger)</t>
  </si>
  <si>
    <t>Kalahkan Goblin (Belati)</t>
  </si>
  <si>
    <t>Talunin ang Goblin (Dagger)</t>
  </si>
  <si>
    <t>Tewaskan Goblin (Pisau Belati)</t>
  </si>
  <si>
    <t>Defeat Goblin (Dagger) Boss</t>
  </si>
  <si>
    <t>擊敗刺刀哥布靈BOSS</t>
  </si>
  <si>
    <t>击杀哥布灵（短剑）BOSS</t>
  </si>
  <si>
    <t>Kalahkan Bos Goblin (Belati)</t>
  </si>
  <si>
    <t>Talunin ang Goblin (Dagger) Boss</t>
  </si>
  <si>
    <t>Tewaskan Boss Goblin (Pisau Belati)</t>
  </si>
  <si>
    <t>Defeat Goblin (Hammer)</t>
  </si>
  <si>
    <t>擊敗榔頭哥布靈</t>
  </si>
  <si>
    <t>击杀哥布灵（钢斧）</t>
  </si>
  <si>
    <t>กำจัด Goblin (Hammer)</t>
  </si>
  <si>
    <t>Kalahkan Goblin (Palu)</t>
  </si>
  <si>
    <t>Talunin ang Goblin (Hammer)</t>
  </si>
  <si>
    <t>Tewaskan Goblin (Tukul)</t>
  </si>
  <si>
    <t>Space of Infinite, Goblin Leader</t>
  </si>
  <si>
    <t>無限空間，哥布靈首領</t>
  </si>
  <si>
    <t>无限空间，哥布灵首领</t>
  </si>
  <si>
    <t>Ruang Tak Terbatas, Pemimpin Goblin</t>
  </si>
  <si>
    <t>Ruang Infinit, Ketua Goblin</t>
  </si>
  <si>
    <t>Craft Fragment of Valkyrie's Power</t>
  </si>
  <si>
    <t>製作女武神之力碎片</t>
  </si>
  <si>
    <t>制作瓦尔基里的碎片</t>
  </si>
  <si>
    <t>คราฟ Fragment of Valkyrie's Power</t>
  </si>
  <si>
    <t>Buat Pecahan Kekuatan Valkyrie</t>
  </si>
  <si>
    <t>Maglikha ng Fragment of Valkyrie's Power</t>
  </si>
  <si>
    <t>Krafkan Serpihan Kuasa Valkyrie</t>
  </si>
  <si>
    <t>Defeat Goblin (Hammer) Boss</t>
  </si>
  <si>
    <t>擊敗榔頭哥布靈BOSS</t>
  </si>
  <si>
    <t>击杀哥布灵（钢斧）BOSS</t>
  </si>
  <si>
    <t>Kalahkan Bos Goblin (Palu)</t>
  </si>
  <si>
    <t>Talunin ang Goblin (Hammer) Boss</t>
  </si>
  <si>
    <t>Tewaskan Boss Goblin (Tukul)</t>
  </si>
  <si>
    <t>Defeat Panzer Goblin</t>
  </si>
  <si>
    <t>擊敗狂暴哥布靈</t>
  </si>
  <si>
    <t>击杀狂暴哥布灵</t>
  </si>
  <si>
    <t>กำจัด Panzer Goblin</t>
  </si>
  <si>
    <t>Kalahkan Panzer Goblin</t>
  </si>
  <si>
    <t>Talunin ang Panzer Goblin</t>
  </si>
  <si>
    <t>Tewaskan Panzer Goblin</t>
  </si>
  <si>
    <t>Transcend Gear</t>
  </si>
  <si>
    <t>突破裝備</t>
  </si>
  <si>
    <t>装备突破</t>
  </si>
  <si>
    <t>ข้ามขีดจำกัดอุปกรณ์</t>
  </si>
  <si>
    <t>Transendensi Peralatan</t>
  </si>
  <si>
    <t>Transenkan Kelengkapan</t>
  </si>
  <si>
    <t>Defeat Panzer Goblin Boss</t>
  </si>
  <si>
    <t>擊敗狂暴哥布靈BOSS</t>
  </si>
  <si>
    <t>击杀狂暴哥布灵BOSS</t>
  </si>
  <si>
    <t>กำจัด Panzer Goblin Boss</t>
  </si>
  <si>
    <t>Kalahkan Bos Panzer Goblin</t>
  </si>
  <si>
    <t>Talunin ang Panzer Goblin Boss</t>
  </si>
  <si>
    <t>Tewaskan Boss Panzer Goblin</t>
  </si>
  <si>
    <t>Defeat Goblin Steamrider</t>
  </si>
  <si>
    <t>擊敗噴射哥布靈</t>
  </si>
  <si>
    <t>击杀喷射哥布灵</t>
  </si>
  <si>
    <t>กำจัด Goblin Steamrider</t>
  </si>
  <si>
    <t>Kalahkan Goblin Steamrider</t>
  </si>
  <si>
    <t>Talunin ang Goblin Steamrider</t>
  </si>
  <si>
    <t>Tewaskan Goblin Steamrider</t>
  </si>
  <si>
    <t>Clear Geffen Field Duel</t>
  </si>
  <si>
    <t>通關吉芬戰場決鬥</t>
  </si>
  <si>
    <t>通关吉芬原野决斗</t>
  </si>
  <si>
    <t>เคลียร์ Geffen Field Duel</t>
  </si>
  <si>
    <t>Selesaikan Pertarungan Daratan Geffen</t>
  </si>
  <si>
    <t>Magtagumpay sa Geffen Field Duel</t>
  </si>
  <si>
    <t>Selesaikan Pertarungan Lapangan Geffen</t>
  </si>
  <si>
    <t>Defeat Goblin Steamrider Boss</t>
  </si>
  <si>
    <t>擊敗噴射哥布靈BOSS</t>
  </si>
  <si>
    <t>击杀喷射哥布灵BOSS</t>
  </si>
  <si>
    <t>กำจัด Goblin Steamrider Boss</t>
  </si>
  <si>
    <t>Kalahkan Bos Goblim Steamrider</t>
  </si>
  <si>
    <t>Talunin ang Goblin Steamrider Boss</t>
  </si>
  <si>
    <t>Tewaskan Boss Goblin Steamrider</t>
  </si>
  <si>
    <t>Defeat Orc Baby</t>
  </si>
  <si>
    <t>擊敗獸人嬰兒</t>
  </si>
  <si>
    <t>击杀兽人婴儿</t>
  </si>
  <si>
    <t>กำจัด Orc Baby</t>
  </si>
  <si>
    <t>Kalahkan Orc Baby</t>
  </si>
  <si>
    <t>Talunin ang Orc Baby</t>
  </si>
  <si>
    <t>Tewaskan Bayi Orc</t>
  </si>
  <si>
    <t>Defeat Orc Baby Boss</t>
  </si>
  <si>
    <t>擊敗獸人嬰兒BOSS</t>
  </si>
  <si>
    <t>击杀兽人婴儿BOSS</t>
  </si>
  <si>
    <t>กำจัด Orc Baby Boss</t>
  </si>
  <si>
    <t>Kalahkan Bos Orc Baby</t>
  </si>
  <si>
    <t>Talunin ang Orc Baby Boss</t>
  </si>
  <si>
    <t>Tewaskan Boss Bayi Orc</t>
  </si>
  <si>
    <t>Defeat Orc Warrior</t>
  </si>
  <si>
    <t>擊敗獸人戰士</t>
  </si>
  <si>
    <t>击杀兽人战士</t>
  </si>
  <si>
    <t>กำจัด Orc Warrior</t>
  </si>
  <si>
    <t>Kalahkan Orc Warrior</t>
  </si>
  <si>
    <t>Talunin ang Orc Warrior</t>
  </si>
  <si>
    <t>Tewaskan Pahlawan Orc</t>
  </si>
  <si>
    <t>Clear Orc Village Single Labyrinth</t>
  </si>
  <si>
    <t>通關獸人村單人迷宮</t>
  </si>
  <si>
    <t>通关兽人村庄单人迷宫</t>
  </si>
  <si>
    <t>เคลียร์ Orc Village Single Labyrinth</t>
  </si>
  <si>
    <t>Selesaikan Labirin Tunggal Desa Orc</t>
  </si>
  <si>
    <t>Magtagumpay sa Orc Village Single Labyrinth</t>
  </si>
  <si>
    <t>Selesaikan Labirin Tunggal Kampung Orc</t>
  </si>
  <si>
    <t>Challenge Orc Village Multi Labyrinth</t>
  </si>
  <si>
    <t>挑戰獸人村多人迷宮</t>
  </si>
  <si>
    <t>挑战兽人村庄多人迷宫</t>
  </si>
  <si>
    <t>ท้าทาย Orc Village Multi Labyrinth</t>
  </si>
  <si>
    <t>Tantangan Labirin Multi Desa Orc</t>
  </si>
  <si>
    <t>Hamunin ang Orc Village Multi Labyrinth</t>
  </si>
  <si>
    <t>Cabar Labirin Pelbagai Kampung Orc</t>
  </si>
  <si>
    <t>Defeat Orc Warrior Boss</t>
  </si>
  <si>
    <t>擊敗獸人戰士BOSS</t>
  </si>
  <si>
    <t>击杀兽人战士BOSS</t>
  </si>
  <si>
    <t>กำจัด Orc Warrior Boss</t>
  </si>
  <si>
    <t>Kalahkan Bos Orc Warrior</t>
  </si>
  <si>
    <t>Talunin ang Orc Warrior Boss</t>
  </si>
  <si>
    <t>Tewaskan Boss Pahlawan Orc</t>
  </si>
  <si>
    <t>Defeat Orc Lady</t>
  </si>
  <si>
    <t>擊敗獸人女戰士</t>
  </si>
  <si>
    <t>击杀兽人女战士</t>
  </si>
  <si>
    <t>กำจัด Orc Lady</t>
  </si>
  <si>
    <t>Kalahkan Orc Lady</t>
  </si>
  <si>
    <t>Talunin ang Orc Lady</t>
  </si>
  <si>
    <t>Tewaskan Orc Betina</t>
  </si>
  <si>
    <t>Defeat Orc Lady Boss</t>
  </si>
  <si>
    <t>擊敗獸人女戰士BOSS</t>
  </si>
  <si>
    <t>击杀兽人女战士BOSS</t>
  </si>
  <si>
    <t>กำจัด Orc Lady Boss</t>
  </si>
  <si>
    <t>Kalahkan Bos Orc Lady</t>
  </si>
  <si>
    <t>Talunin ang Orc Lady Boss</t>
  </si>
  <si>
    <t>Tewaskan Boss Orc Betina</t>
  </si>
  <si>
    <t>Defeat Orc Archer</t>
  </si>
  <si>
    <t>擊敗獸人弓箭手</t>
  </si>
  <si>
    <t>击杀兽人弓箭手</t>
  </si>
  <si>
    <t>กำจัด Orc Archer</t>
  </si>
  <si>
    <t>Kalahkan Orc Archer</t>
  </si>
  <si>
    <t>Talunin ang Orc Archer</t>
  </si>
  <si>
    <t>Tewaskan Pemanah Orc</t>
  </si>
  <si>
    <t>Space of Infinite, Orc Hero</t>
  </si>
  <si>
    <t>無限空間，獸人英雄</t>
  </si>
  <si>
    <t>无限空间，兽人英雄</t>
  </si>
  <si>
    <t>Ruang Tak Terbatas, Orc Hero</t>
  </si>
  <si>
    <t>Ruang Infinit, Wira Orc</t>
  </si>
  <si>
    <t>Defeat Orc Archer Boss</t>
  </si>
  <si>
    <t>擊敗獸人弓箭手BOSS</t>
  </si>
  <si>
    <t>击杀兽人弓箭手BOSS</t>
  </si>
  <si>
    <t>กำจัด Orc Archer Boss</t>
  </si>
  <si>
    <t>Kalahkan Bos Orc Hero</t>
  </si>
  <si>
    <t>Talunin ang Orc Archer Boss</t>
  </si>
  <si>
    <t>Tewaskan Boss Pemanah Orc</t>
  </si>
  <si>
    <t>Defeat High Orc</t>
  </si>
  <si>
    <t>擊敗獸人戰士長</t>
  </si>
  <si>
    <t>击杀兽人战士长</t>
  </si>
  <si>
    <t>กำจัด High Orc</t>
  </si>
  <si>
    <t>Kalahkan High Orc</t>
  </si>
  <si>
    <t>Talunin ang High Orc</t>
  </si>
  <si>
    <t>Tewaskan Orc Tinggi</t>
  </si>
  <si>
    <t>Defeat High Orc Boss</t>
  </si>
  <si>
    <t>擊敗獸人戰士長BOSS</t>
  </si>
  <si>
    <t>击杀兽人战士长BOSS</t>
  </si>
  <si>
    <t>กำจัด High Orc Boss</t>
  </si>
  <si>
    <t>Kalahkan Bos High Orc</t>
  </si>
  <si>
    <t>Talunin ang High Orc Boss</t>
  </si>
  <si>
    <t>Tewaskan Boss Orc Tinggi</t>
  </si>
  <si>
    <t>Defeat Orc Lord</t>
  </si>
  <si>
    <t>擊敗獸人酋長</t>
  </si>
  <si>
    <t>击杀兽人酋长</t>
  </si>
  <si>
    <t>กำจัด Orc Lord</t>
  </si>
  <si>
    <t>Kalahkan Orc Lord</t>
  </si>
  <si>
    <t>Talunin ang Orc Lord</t>
  </si>
  <si>
    <t>Tewaskan Pembesar Orc</t>
  </si>
  <si>
    <t>Defeat Orc Lord Boss</t>
  </si>
  <si>
    <t>擊敗獸人酋長BOSS</t>
  </si>
  <si>
    <t>击杀兽人酋长BOSS</t>
  </si>
  <si>
    <t>กำจัด Orc Lord Boss</t>
  </si>
  <si>
    <t>Kalahkan Bos Orc Lord</t>
  </si>
  <si>
    <t>Talunin ang Orc Lord Boss</t>
  </si>
  <si>
    <t>Tewaskan Boss Pembesar Orc</t>
  </si>
  <si>
    <t>트라이 조인트</t>
  </si>
  <si>
    <t>포링 습격!</t>
  </si>
  <si>
    <t>포링 습격!</t>
    <phoneticPr fontId="3" type="noConversion"/>
  </si>
  <si>
    <t>킹 포링 등장!</t>
  </si>
  <si>
    <t>킹 포링 등장!</t>
    <phoneticPr fontId="3" type="noConversion"/>
  </si>
  <si>
    <t>젤로피 10</t>
  </si>
  <si>
    <t>젤로피 10</t>
    <phoneticPr fontId="3" type="noConversion"/>
  </si>
  <si>
    <t>제니 1만</t>
  </si>
  <si>
    <t>제니 1만</t>
    <phoneticPr fontId="3" type="noConversion"/>
  </si>
  <si>
    <t>필드 데이터 분석</t>
  </si>
  <si>
    <t>필드 데이터 분석</t>
    <phoneticPr fontId="3" type="noConversion"/>
  </si>
  <si>
    <t>파견 데이터 분석</t>
  </si>
  <si>
    <t>파견 데이터 분석</t>
    <phoneticPr fontId="3" type="noConversion"/>
  </si>
  <si>
    <t>MVP 데이터 분석</t>
  </si>
  <si>
    <t>MVP 데이터 분석</t>
    <phoneticPr fontId="3" type="noConversion"/>
  </si>
  <si>
    <t>포션 데이터 분석</t>
  </si>
  <si>
    <t>포션 데이터 분석</t>
    <phoneticPr fontId="3" type="noConversion"/>
  </si>
  <si>
    <t>제작 데이터 분석</t>
  </si>
  <si>
    <t>제작 데이터 분석</t>
    <phoneticPr fontId="3" type="noConversion"/>
  </si>
  <si>
    <t>MVP 소환권 1</t>
  </si>
  <si>
    <t>MVP 소환권 1</t>
    <phoneticPr fontId="3" type="noConversion"/>
  </si>
  <si>
    <t>채집한 약초 50</t>
  </si>
  <si>
    <t>채집한 약초 50</t>
    <phoneticPr fontId="3" type="noConversion"/>
  </si>
  <si>
    <t>실험 파편 10</t>
  </si>
  <si>
    <t>실험 파편 10</t>
    <phoneticPr fontId="3" type="noConversion"/>
  </si>
  <si>
    <t>마른 이그드라실 잎 50</t>
  </si>
  <si>
    <t>마른 이그드라실 잎 50</t>
    <phoneticPr fontId="3" type="noConversion"/>
  </si>
  <si>
    <t>동료의 혼 2</t>
  </si>
  <si>
    <t>동료의 혼 2</t>
    <phoneticPr fontId="3" type="noConversion"/>
  </si>
  <si>
    <t>별의 조각 1</t>
  </si>
  <si>
    <t>별의 조각 1</t>
    <phoneticPr fontId="3" type="noConversion"/>
  </si>
  <si>
    <t>DD1 제작, 카드60</t>
  </si>
  <si>
    <t>DD2 제작, 카드60</t>
  </si>
  <si>
    <t>DD3 제작, 카드60</t>
  </si>
  <si>
    <t>DD4 제작, 카드60/하카상</t>
  </si>
  <si>
    <t>DD5 제작, 카드60/코스튬 조각</t>
  </si>
  <si>
    <t>DD6 제작, 카드60/실버 카드 코인</t>
  </si>
  <si>
    <t>DD7 제작, 카드60/하카상</t>
  </si>
  <si>
    <t>DD8 제작, 카드60/코스튬 조각</t>
  </si>
  <si>
    <t>DD9 제작, 카드60/실버 카드 코인</t>
  </si>
  <si>
    <t>DD10 제작, 카드60/중카상</t>
  </si>
  <si>
    <t>Lv.1 성실한 모험가</t>
  </si>
  <si>
    <t>Lv.1 성실한 모험가</t>
    <phoneticPr fontId="3" type="noConversion"/>
  </si>
  <si>
    <t>Lv.2 성실한 모험가</t>
  </si>
  <si>
    <t>Lv.3 성실한 모험가</t>
  </si>
  <si>
    <t>Lv.4 성실한 모험가</t>
  </si>
  <si>
    <t>Lv.5 성실한 모험가</t>
  </si>
  <si>
    <t>Lv.6 성실한 모험가</t>
  </si>
  <si>
    <t>Lv.7 성실한 모험가</t>
  </si>
  <si>
    <t>멀티 프론테라 미궁 도전</t>
  </si>
  <si>
    <t>멀티 지하수로 미궁 도전</t>
  </si>
  <si>
    <t>멀티 페이욘 숲 속 미궁 도전</t>
  </si>
  <si>
    <t>Defeat Crab</t>
  </si>
  <si>
    <t>擊敗卡拉蟹</t>
  </si>
  <si>
    <t>击杀卡拉蟹</t>
  </si>
  <si>
    <t>จัดการ Crab</t>
  </si>
  <si>
    <t>Kalahkan Crab</t>
  </si>
  <si>
    <t>Talunin ang Crab</t>
  </si>
  <si>
    <t>Tewaskan Ketam</t>
  </si>
  <si>
    <t>Defeat Orc Village 6 Unique MVP</t>
  </si>
  <si>
    <t>擊敗獸人村6個傳奇MVP</t>
  </si>
  <si>
    <t>击杀兽人村庄6传说MVP</t>
  </si>
  <si>
    <t>จัดการ Unique MVP ใน Orc Village 6</t>
  </si>
  <si>
    <t>Kalahkan MVP Unik Desa Orc 6</t>
  </si>
  <si>
    <t>Talunin ang Unique MVP ng Orc Village 6</t>
  </si>
  <si>
    <t>Tewaskan 6 MVP Unik Kampung Orc</t>
  </si>
  <si>
    <t>Defeat Crab Boss</t>
  </si>
  <si>
    <t>擊敗卡拉蟹BOSS</t>
  </si>
  <si>
    <t>击杀卡拉蟹BOSS</t>
  </si>
  <si>
    <t>จัดการ Crab BOSS</t>
  </si>
  <si>
    <t>Kalahkan Bos Crab</t>
  </si>
  <si>
    <t>Talunin ang Crab Boss</t>
  </si>
  <si>
    <t>Tewaskan Boss Ketam</t>
  </si>
  <si>
    <t>Defeat Galapago</t>
  </si>
  <si>
    <t>擊敗啤酒企鵝</t>
  </si>
  <si>
    <t>击杀啤酒企鹅</t>
  </si>
  <si>
    <t>จัดการ Galapago</t>
  </si>
  <si>
    <t>Kalahkan Galapago</t>
  </si>
  <si>
    <t>Talunin ang Galapago</t>
  </si>
  <si>
    <t>Tewaskan Galapago</t>
  </si>
  <si>
    <t>Clear Kokomo Beach Single Labyrinth</t>
  </si>
  <si>
    <t>通關克克魔海灘單人迷宮</t>
  </si>
  <si>
    <t>通关克克魔海边单人迷宫</t>
  </si>
  <si>
    <t>เคลียร์ Kokomo Beach Single Labyrinth</t>
  </si>
  <si>
    <t>Selesaikan Labirin Tunggal Pantai Kokomo</t>
  </si>
  <si>
    <t>Magtagumpay sa Kokomo Beach Single Labyrinth</t>
  </si>
  <si>
    <t>Challenge Kokomo Beach Multi Labyrinth</t>
  </si>
  <si>
    <t>挑戰克克魔海灘多人迷宮</t>
  </si>
  <si>
    <t>挑战克克魔海边多人迷宫</t>
  </si>
  <si>
    <t>ท้าทาย Kokomo Beach Multi Labyrinth</t>
  </si>
  <si>
    <t>Hamunin ang Kokomo Beach Multi Labyrinth</t>
  </si>
  <si>
    <t>Cabar Labirin Pelbagai Pantai Kokomo</t>
  </si>
  <si>
    <t>Defeat Galapago Boss</t>
  </si>
  <si>
    <t>擊敗啤酒企鵝BOSS</t>
  </si>
  <si>
    <t>击杀啤酒企鹅BOSS</t>
  </si>
  <si>
    <t>จัดการ Galapago BOSS</t>
  </si>
  <si>
    <t>Kalahkan Bos Galapago</t>
  </si>
  <si>
    <t>Talunin ang Galapago Boss</t>
  </si>
  <si>
    <t>Tewaskan Boss Galapago</t>
  </si>
  <si>
    <t>Defeat Fur Seal</t>
  </si>
  <si>
    <t>擊敗海豹寶寶</t>
  </si>
  <si>
    <t>击杀海豹宝宝</t>
  </si>
  <si>
    <t>จัดการ Fur Seal</t>
  </si>
  <si>
    <t>Kalahkan Fur Seal</t>
  </si>
  <si>
    <t>Talunin ang Fur Seal</t>
  </si>
  <si>
    <t>Tewaskan Anjing Laut Berbulu</t>
  </si>
  <si>
    <t>Compose Companion</t>
  </si>
  <si>
    <t>合成夥伴</t>
  </si>
  <si>
    <t>合成伙伴</t>
  </si>
  <si>
    <t>รวมพันธมิตร</t>
  </si>
  <si>
    <t>Buat Pendamping</t>
  </si>
  <si>
    <t>Bumuo ng Compadre</t>
  </si>
  <si>
    <t>Bentukkan Teman</t>
  </si>
  <si>
    <t>Defeat Fur Seal Boss</t>
  </si>
  <si>
    <t>擊敗海豹寶寶BOSS</t>
  </si>
  <si>
    <t>击杀海豹宝宝BOSS</t>
  </si>
  <si>
    <t>จัดการ Fur Seal BOSS</t>
  </si>
  <si>
    <t>Kalahkan Bos Fur Seal</t>
  </si>
  <si>
    <t>Talunin ang Fur Seal Boss</t>
  </si>
  <si>
    <t>Tewaskan Boss Anjing Laut Berbulu</t>
  </si>
  <si>
    <t>Defeat Sea Otter</t>
  </si>
  <si>
    <t>擊敗海獺</t>
  </si>
  <si>
    <t>击杀海獭</t>
  </si>
  <si>
    <t>จัดการ Sea Otter</t>
  </si>
  <si>
    <t>Kalahkan Sea Otter</t>
  </si>
  <si>
    <t>Talunin ang Sea Otter</t>
  </si>
  <si>
    <t>Tewaskan Memerang Laut</t>
  </si>
  <si>
    <t>Space of Inifinite, Wild Rider</t>
  </si>
  <si>
    <t>無限空間，野貓騎士</t>
  </si>
  <si>
    <t>无限空间，野猫骑士</t>
  </si>
  <si>
    <t>Ruang Tak Terbatas, Wild Rider</t>
  </si>
  <si>
    <t>Ruang Infinit, Wild Rider</t>
  </si>
  <si>
    <t>Craft Element Stone (Neutral) Lv.2</t>
  </si>
  <si>
    <t>合成屬性石（無）Lv.2</t>
  </si>
  <si>
    <t>制作属性石（无）Lv.2</t>
  </si>
  <si>
    <t>คราฟ Element Stone (Neutral) Lv.2</t>
  </si>
  <si>
    <t>Buat Elemen Batu (Netral) Lv. 2</t>
  </si>
  <si>
    <t>Lumikha ng Element Stone (Neutral) Lv.2</t>
  </si>
  <si>
    <t>Krafkan Batu Unsur (Neutral) Lv.2</t>
  </si>
  <si>
    <t>Defeat Sea Otter Boss</t>
  </si>
  <si>
    <t>擊敗海獺BOSS</t>
  </si>
  <si>
    <t>击杀海獭BOSS</t>
  </si>
  <si>
    <t>จัดการ Sea Otter BOSS</t>
  </si>
  <si>
    <t>Kalahkan Bos Sea Otter</t>
  </si>
  <si>
    <t>Talunin ang Sea Otter Boss</t>
  </si>
  <si>
    <t>Tewaskan Boss Memerang Laut</t>
  </si>
  <si>
    <t>Defeat Mobster</t>
  </si>
  <si>
    <t>擊敗流氓</t>
  </si>
  <si>
    <t>击杀流氓</t>
  </si>
  <si>
    <t>จัดการ Mobster</t>
  </si>
  <si>
    <t>Kalahkan Mobster</t>
  </si>
  <si>
    <t>Talunin ang Mobster</t>
  </si>
  <si>
    <t>Tewaskan Samseng</t>
  </si>
  <si>
    <t>Defeat Kokomo Beach 4 Unique MVP</t>
  </si>
  <si>
    <t>擊敗克克魔海灘4個傳奇MVP</t>
  </si>
  <si>
    <t>击杀克克魔海边4传说MVP</t>
  </si>
  <si>
    <t>จัดการ Unique MVP ใน Kokomo Beach 4</t>
  </si>
  <si>
    <t>Kalahkan MVP Unik Pantai Kokomo 4</t>
  </si>
  <si>
    <t>Talunin ang Unique MVP ng Kokomo Beach 4</t>
  </si>
  <si>
    <t>Tewaskan Pantai Kokomo 4 MVP Unik</t>
  </si>
  <si>
    <t>Defeat Mobster Boss</t>
  </si>
  <si>
    <t>擊敗流氓BOSS</t>
  </si>
  <si>
    <t>击杀流氓BOSS</t>
  </si>
  <si>
    <t>จัดการ Mobster BOSS</t>
  </si>
  <si>
    <t>Kalahkan Bos Mobster</t>
  </si>
  <si>
    <t>Talunin ang Mobster Boss</t>
  </si>
  <si>
    <t>Tewaskan Boss Samseng</t>
  </si>
  <si>
    <t>Defeat Wild Rose</t>
  </si>
  <si>
    <t>擊敗狂暴野貓</t>
  </si>
  <si>
    <t>击杀野猫骑士</t>
  </si>
  <si>
    <t>จัดการ Wild Rose</t>
  </si>
  <si>
    <t>Kalahkan Wild Rose</t>
  </si>
  <si>
    <t>Talunin ang Wild Rose</t>
  </si>
  <si>
    <t>Tewaskan Wild Rose</t>
  </si>
  <si>
    <t>Clear Kokomo Beach Duel</t>
  </si>
  <si>
    <t>通關克克魔海灘決鬥</t>
  </si>
  <si>
    <t>通关克克魔海边决斗</t>
  </si>
  <si>
    <t>เคลียร์ Kokomo Beach Duel</t>
  </si>
  <si>
    <t>Selesaikan Pertarungan Pantai Kokomo</t>
  </si>
  <si>
    <t>Magtagumpay sa Kokomo Beach Duel</t>
  </si>
  <si>
    <t>Defeat Wild Rose Boss</t>
  </si>
  <si>
    <t>擊敗狂暴野貓BOSS</t>
  </si>
  <si>
    <t>击杀野猫骑士BOSS</t>
  </si>
  <si>
    <t>จัดการ Wild Rose BOSS</t>
  </si>
  <si>
    <t>Kalahkan Bos Wild Rose</t>
  </si>
  <si>
    <t>Talunin ang Wilde Rose Boss</t>
  </si>
  <si>
    <t>Tewaskan Boss Wild Rose</t>
  </si>
  <si>
    <t>Defeat Toad</t>
  </si>
  <si>
    <t>擊敗蛙王</t>
  </si>
  <si>
    <t>击杀蛙王</t>
  </si>
  <si>
    <t>จัดการ Toad</t>
  </si>
  <si>
    <t>Kalahkan Toad</t>
  </si>
  <si>
    <t>Talunin ang Toad</t>
  </si>
  <si>
    <t>Tewaskan Kodok</t>
  </si>
  <si>
    <t>Crating is Easy Peasy</t>
  </si>
  <si>
    <t>合成很簡單的</t>
  </si>
  <si>
    <t>制作是小菜一碟</t>
  </si>
  <si>
    <t>การคราฟเป็นเรื่องกล้วยๆ</t>
  </si>
  <si>
    <t>Membuat adalah Sangat Mudah</t>
  </si>
  <si>
    <t>Ang Paglikha ay napakadali</t>
  </si>
  <si>
    <t>Mengkraf Senang Sahaja</t>
  </si>
  <si>
    <t>Defeat Toad Boss</t>
  </si>
  <si>
    <t>擊敗蛙王BOSS</t>
  </si>
  <si>
    <t>击杀蛙王BOSS</t>
  </si>
  <si>
    <t>จัดการ Toad BOSS</t>
  </si>
  <si>
    <t>Kalahkan Bos Toad</t>
  </si>
  <si>
    <t>Talunin ang Toad Boss</t>
  </si>
  <si>
    <t>Tewaskan Boss Kodok</t>
  </si>
  <si>
    <t>Defeat Thara Frog</t>
  </si>
  <si>
    <t>擊敗達拉蛙</t>
  </si>
  <si>
    <t>击杀达拉蛙</t>
  </si>
  <si>
    <t>จัดการ Thara Frog</t>
  </si>
  <si>
    <t>Kalahkan Thara Frog</t>
  </si>
  <si>
    <t>Talunin ang Thara Frog</t>
  </si>
  <si>
    <t>Tewaskan Katak Thara</t>
  </si>
  <si>
    <t>Clear Karu, the West Cave Single Labyrinth</t>
  </si>
  <si>
    <t>通關西邊洞穴加露單人迷宮</t>
  </si>
  <si>
    <t>通关西边洞穴加露单人迷宫</t>
  </si>
  <si>
    <t>เคลียร์ Karu, the West Cave Single Labyrinth</t>
  </si>
  <si>
    <t>Selesaikan Labirin Tunggal Karu, Gua Barat</t>
  </si>
  <si>
    <t>Magtagumpay sa Karu, the West Cave Single Labyrinth</t>
  </si>
  <si>
    <t>Challenge Karu, the West Cave Multi Labyrinth</t>
  </si>
  <si>
    <t>挑戰西邊洞穴加露多人迷宮</t>
  </si>
  <si>
    <t>挑战西边洞穴加露多人迷宫</t>
  </si>
  <si>
    <t>ท้าทาย Karu, the West Cave Multi Labyrinth</t>
  </si>
  <si>
    <t>Hamunin ang Karu, the West Cave Multi Labyrinth</t>
  </si>
  <si>
    <t>Cabar Labirin Pelbagai Karu, Gua Barat</t>
  </si>
  <si>
    <t>Defeat Thara Frog Boss</t>
  </si>
  <si>
    <t>擊敗達拉蛙BOSS</t>
  </si>
  <si>
    <t>击杀达拉蛙BOSS</t>
  </si>
  <si>
    <t>จัดการ Thara Frog BOSS</t>
  </si>
  <si>
    <t>Kalahkan Bos Thara Frog</t>
  </si>
  <si>
    <t>Talunin ang Thara Frog Boss</t>
  </si>
  <si>
    <t>Defeat Aster</t>
  </si>
  <si>
    <t>擊敗海星</t>
  </si>
  <si>
    <t>击杀海星</t>
  </si>
  <si>
    <t>จัดการ Aster</t>
  </si>
  <si>
    <t>Kalahkan Aster</t>
  </si>
  <si>
    <t>Talunin ang Aster</t>
  </si>
  <si>
    <t>Tewaskan Aster</t>
  </si>
  <si>
    <t>Conquer Airship</t>
  </si>
  <si>
    <t>征服飛空艇</t>
  </si>
  <si>
    <t>征服飞空艇</t>
  </si>
  <si>
    <t>พิชิต Airship</t>
  </si>
  <si>
    <t>Taklukkan Kapal Udara</t>
  </si>
  <si>
    <t>Sakupin ang Airship</t>
  </si>
  <si>
    <t>Takluki Kapal Udara</t>
  </si>
  <si>
    <t>Defeat Aster Boss</t>
  </si>
  <si>
    <t>擊敗海星BOSS</t>
  </si>
  <si>
    <t>击杀海星BOSS</t>
  </si>
  <si>
    <t>จัดการ Aster BOSS</t>
  </si>
  <si>
    <t>Kalahkan Bos Aster</t>
  </si>
  <si>
    <t>Talunin ang Aster Boss</t>
  </si>
  <si>
    <t>Tewaskan Boss Aster</t>
  </si>
  <si>
    <t>Defeat Merman</t>
  </si>
  <si>
    <t>擊敗人魚士兵</t>
  </si>
  <si>
    <t>击杀人鱼士兵</t>
  </si>
  <si>
    <t>จัดการ Merman</t>
  </si>
  <si>
    <t>Kalahkan Merman</t>
  </si>
  <si>
    <t>Talunin ang Merman</t>
  </si>
  <si>
    <t>Tewaskan Ikan Duyung Jantan</t>
  </si>
  <si>
    <t>Space of Infinite, Tao Gunka</t>
  </si>
  <si>
    <t>無限空間，塔奧群卡</t>
  </si>
  <si>
    <t>无限空间，塔奥群卡</t>
  </si>
  <si>
    <t>Ruang Tak Terbatas, Tao Gunka</t>
  </si>
  <si>
    <t>Ruang Infinit, Tao Gunka</t>
  </si>
  <si>
    <t>Defeat Merman Boss</t>
  </si>
  <si>
    <t>擊敗人魚士兵BOSS</t>
  </si>
  <si>
    <t>击杀人鱼士兵BOSS</t>
  </si>
  <si>
    <t>จัดการ Merman BOSS</t>
  </si>
  <si>
    <t>Kalahkan Bos Merman</t>
  </si>
  <si>
    <t>Talunin ang Merman Boss</t>
  </si>
  <si>
    <t>Tewaskan Boss Ikan Duyung Jantan</t>
  </si>
  <si>
    <t>Defeat Tri Joint</t>
  </si>
  <si>
    <t>擊敗三葉蟲</t>
  </si>
  <si>
    <t>击杀三叶虫</t>
  </si>
  <si>
    <t>จัดการ Tri Joint</t>
  </si>
  <si>
    <t>Kalahkan Tri Joint</t>
  </si>
  <si>
    <t>Talunin ang Tri Joint</t>
  </si>
  <si>
    <t>Tewaskan Tri Joint</t>
  </si>
  <si>
    <t>Steal Laboratory Data Box</t>
  </si>
  <si>
    <t>偷取實驗室資料箱</t>
  </si>
  <si>
    <t>盗取研究所资料箱</t>
  </si>
  <si>
    <t>ขโมยกล่องข้อมูลสถาบันวิจัย</t>
  </si>
  <si>
    <t>Curi Kotak Data Laboratorium</t>
  </si>
  <si>
    <t>Nakawin ang Laboratory Data Box</t>
  </si>
  <si>
    <t>Curi Kotak Data Makmal</t>
  </si>
  <si>
    <t>Defeat Tri Joint Boss</t>
  </si>
  <si>
    <t>擊敗三葉蟲BOSS</t>
  </si>
  <si>
    <t>击杀三叶虫BOSS</t>
  </si>
  <si>
    <t>จัดการ Tri Joint BOSS</t>
  </si>
  <si>
    <t>Kalahkan Bos Tri Joint</t>
  </si>
  <si>
    <t>Talunin ang Tri Joint Boss</t>
  </si>
  <si>
    <t>Tewaskan Boss Tri Joint</t>
  </si>
  <si>
    <t>Defeat Medusa</t>
  </si>
  <si>
    <t>擊敗米杜沙</t>
  </si>
  <si>
    <t>击杀米杜沙</t>
  </si>
  <si>
    <t>จัดการ Medusa</t>
  </si>
  <si>
    <t>Kalahkan Medusa</t>
  </si>
  <si>
    <t>Talunin ang Medusa</t>
  </si>
  <si>
    <t>Tewaskan Medusa</t>
  </si>
  <si>
    <t>Clear Karu, the West Cave Duel</t>
  </si>
  <si>
    <t>通關西邊洞穴加露決鬥</t>
  </si>
  <si>
    <t>通关西边洞穴加露决斗</t>
  </si>
  <si>
    <t>เคลียร์ Karu, the West Cave Duel</t>
  </si>
  <si>
    <t>Selesaikan Pertarungan Karu, Gua Barat</t>
  </si>
  <si>
    <t>Magtagumpay sa Karu, the West Cave Duel</t>
  </si>
  <si>
    <t>Defeat Medusa Boss</t>
  </si>
  <si>
    <t>擊敗米杜沙BOSS</t>
  </si>
  <si>
    <t>击杀米杜沙BOSS</t>
  </si>
  <si>
    <t>จัดการ Medusa BOSS</t>
  </si>
  <si>
    <t>Kalahkan Bos Medusa</t>
  </si>
  <si>
    <t>Talunin ang Medusa Boss</t>
  </si>
  <si>
    <t>Tewaskan Boss Medusa</t>
  </si>
  <si>
    <t>通關地下水道單人迷宮</t>
  </si>
  <si>
    <t>挑戰地下水道多人迷宮</t>
  </si>
  <si>
    <t>通關普隆德拉單人迷宮</t>
  </si>
  <si>
    <t>挑戰普隆德拉多人迷宮</t>
  </si>
  <si>
    <t>通关普隆德拉单人迷宫</t>
  </si>
  <si>
    <t>挑战普隆德拉多人迷宫</t>
  </si>
  <si>
    <t>通关地下水道单人迷宫</t>
  </si>
  <si>
    <t>挑战地下水道多人迷宫</t>
  </si>
  <si>
    <t>通关斐扬树林深处单人迷宫</t>
  </si>
  <si>
    <t>挑战斐扬树林深处多人迷宫</t>
  </si>
  <si>
    <t>通关深邃树林深处单人迷宫</t>
  </si>
  <si>
    <t>挑战深邃树林深处多人迷宫</t>
  </si>
  <si>
    <t>通關斐揚森林單人迷宮</t>
  </si>
  <si>
    <t>挑戰斐揚森林多人迷宮</t>
  </si>
  <si>
    <t>通關深林單人迷宮</t>
  </si>
  <si>
    <t>挑戰深林多人迷宮</t>
  </si>
  <si>
    <t>挑戰蘇克拉特沙漠多人迷宮</t>
  </si>
  <si>
    <t>挑戰金字塔多人迷宮</t>
  </si>
  <si>
    <t>挑戰吉芬戰場多人迷宮</t>
  </si>
  <si>
    <t>挑战吉芬原野多人迷宫</t>
  </si>
  <si>
    <t>挑战金字塔内多人迷宫</t>
  </si>
  <si>
    <t>挑战苏克拉特沙漠多人迷宫</t>
  </si>
  <si>
    <t>ท้าทาย Inside Pyramid Multi Labyrinth</t>
  </si>
  <si>
    <t>ท้าทาย Sograt Desert Multi Labyrinth</t>
  </si>
  <si>
    <t>เคลียร์ Deep Forest Single Labyrinth</t>
  </si>
  <si>
    <t>ท้าทาย Deep Forest Multi Labyrinth</t>
  </si>
  <si>
    <t>เคลียร์ Payon Forest Single Labyrinth</t>
  </si>
  <si>
    <t>ท้าทาย Payon Forest Multi Labyrinth</t>
  </si>
  <si>
    <t>เคลียร์ Culvert Single Labyrinth</t>
  </si>
  <si>
    <t>ท้าทาย Culvert Multi Labyrinth</t>
  </si>
  <si>
    <t>เคลียร์ Prontera Single Labyrinth</t>
  </si>
  <si>
    <t>ท้าทาย Prontera Multi Labyrinth</t>
  </si>
  <si>
    <t>ท้าทาย Geffen Field Multi Labyrinth</t>
  </si>
  <si>
    <t>Hamunin ang Geffen Field Multi Labyrinth</t>
  </si>
  <si>
    <t>Hamunin ang Inside Pyramid Multi Labyrinth</t>
  </si>
  <si>
    <t>Hamunin ang Sograt Desert Multi Labyrinth</t>
  </si>
  <si>
    <t>Hamunin ang Deep Forest Multi Labyrinth</t>
  </si>
  <si>
    <t>Hamunin ang Payon Forest Multi Labyrinth</t>
  </si>
  <si>
    <t>Hamunin ang Culvert Multi Labyrinth</t>
  </si>
  <si>
    <t>Hamunin ang Prontera Multi Labyrinth</t>
  </si>
  <si>
    <t>Cabar Labirin Pelbagai Lapangan Geffen</t>
  </si>
  <si>
    <t>Selesaikan Labirin Tunggal Didalam Piramid</t>
  </si>
  <si>
    <t>Cabar Labirin Pelbagai Didalam Piramid</t>
  </si>
  <si>
    <t>Selesaikan Labirin Tunggal Gurun Sograt</t>
  </si>
  <si>
    <t>Cabar Labirin Pelbagai Gurun Sograt</t>
  </si>
  <si>
    <t>Selesaikan Labirin Tunggal Hutan Suran</t>
  </si>
  <si>
    <t>Cabar Labirin Pelbagai Hutan Suran</t>
  </si>
  <si>
    <t>Selesaikan Labirin Tunggal Hutan Payon</t>
  </si>
  <si>
    <t>Cabar Labirin Pelbagai Hutan Payon</t>
  </si>
  <si>
    <t>Selesaikan Labirin Tunggal Culvert</t>
  </si>
  <si>
    <t>Cabar Labirin Pelbagai Culvert</t>
  </si>
  <si>
    <t>Selesaikan Labirin Tunggal Prontera</t>
  </si>
  <si>
    <t>Cabar Labirin Pelbagai Prontera</t>
  </si>
  <si>
    <t>Clear Prontera Single Labyrinth</t>
  </si>
  <si>
    <t>Challenge Prontera Multi Labyrinth</t>
  </si>
  <si>
    <t>Clear Culvert Single Labyrinth</t>
  </si>
  <si>
    <t>Challenge Culvert Multi Labyrinth</t>
  </si>
  <si>
    <t>Clear Payon Forest Single Labyrinth</t>
  </si>
  <si>
    <t>Challenge Payon Forest Multi Labyrinth</t>
  </si>
  <si>
    <t>Clear Deep Forest Single Labyrinth</t>
  </si>
  <si>
    <t>Challenge Deep Forest Multi Labyrinth</t>
  </si>
  <si>
    <t>Clear Sograt Desert Single Labyrinth</t>
  </si>
  <si>
    <t>Challenge Sograt Desert Multi Labyrinth</t>
  </si>
  <si>
    <t>Clear Inside Pyramid Single Labyrinth</t>
  </si>
  <si>
    <t>Challenge Inside Pyramid Multi Labyrinth</t>
  </si>
  <si>
    <t>Challenge Geffen Field Multi Labyrinth</t>
  </si>
  <si>
    <t>Magtagumpay sa Prontera Single Labyrinth</t>
  </si>
  <si>
    <t>Magtagumpay sa Culvert Single Labyrinth</t>
  </si>
  <si>
    <t>Magtagumpay sa Payon Forest Single Labyrinth</t>
  </si>
  <si>
    <t>Magtagumpay sa Deep Forest Single Labyrinth</t>
  </si>
  <si>
    <t>Magtagumpay sa Sograt Desert Single Labyrinth</t>
  </si>
  <si>
    <t>Magtagumpay sa Inside Pyramid Single Labyrinth</t>
  </si>
  <si>
    <t>멀티 깊은 숲 속 미궁 도전</t>
  </si>
  <si>
    <t>소그라트 사막 멀티 미궁 도전</t>
  </si>
  <si>
    <t>피라미드 안 멀티 미궁 도전</t>
  </si>
  <si>
    <t>Tantangan Labirin Multi Prontera</t>
  </si>
  <si>
    <t>Tantangan Labirin Multi Culvert</t>
  </si>
  <si>
    <t>Tantangan Labirin Multi Hutan Payon</t>
  </si>
  <si>
    <t>Selesaikan Labirin Tunggal Deep Forest</t>
  </si>
  <si>
    <t>Tantangan Labirin Multi Deep Forest</t>
  </si>
  <si>
    <t>Selesaikan Labirin Tunggal Sograt Desert</t>
  </si>
  <si>
    <t>Tantangan Labirin Multi Sograt Desert</t>
  </si>
  <si>
    <t>Selesaikan Labirin Tunggal Inside Pyramid</t>
  </si>
  <si>
    <t>Tantangan Labirin Multi Inside Pyramid</t>
  </si>
  <si>
    <t>Tantangan Labirin Multi Daratan Geffen</t>
  </si>
  <si>
    <t>Tantangan Labirin Multi Pantai Kokomo</t>
  </si>
  <si>
    <t>Tantangan Labirin Multi Karu, Gua Barat</t>
  </si>
  <si>
    <t>ใช้ Sharevice</t>
  </si>
  <si>
    <t>ใช้บัฟ</t>
  </si>
  <si>
    <t>Craft Card Box</t>
  </si>
  <si>
    <t>製作卡片箱</t>
  </si>
  <si>
    <t>制作卡片箱子</t>
  </si>
  <si>
    <t>คราฟกล่อง Card</t>
  </si>
  <si>
    <t>Buat Kotak Kartu</t>
  </si>
  <si>
    <t>Lumikha ng Card Box</t>
  </si>
  <si>
    <t>Kotak Pengkrafan Kad</t>
  </si>
  <si>
    <t>掃蕩藍鼠</t>
  </si>
  <si>
    <t>扫荡蓝鼠</t>
  </si>
  <si>
    <t>กวาดล้าง Cramp</t>
  </si>
  <si>
    <t>Musnahkan Cramp</t>
  </si>
  <si>
    <t>Wasakin ang Cramp</t>
  </si>
  <si>
    <t>Sapu Cramp</t>
  </si>
  <si>
    <t>Craft Gear Box</t>
  </si>
  <si>
    <t>製作裝備箱</t>
  </si>
  <si>
    <t>制作装备箱子</t>
  </si>
  <si>
    <t>คราฟกล่องอุปกรณ์</t>
  </si>
  <si>
    <t>Buat Kotak Peralatan</t>
  </si>
  <si>
    <t>Lumikha ng Gear Box</t>
  </si>
  <si>
    <t>Krafkan Kotak Kelengkapan</t>
  </si>
  <si>
    <t>Crafting Training</t>
  </si>
  <si>
    <t>製作修練</t>
  </si>
  <si>
    <t>战斗修炼</t>
  </si>
  <si>
    <t>Latihan Pembuatan</t>
  </si>
  <si>
    <t>Training sa Paglikha</t>
  </si>
  <si>
    <t>Latihan Pengkrafan</t>
  </si>
  <si>
    <t>調查中央實驗室</t>
  </si>
  <si>
    <t>检查中央实验室</t>
  </si>
  <si>
    <t>สำรวจ Central Laboratory</t>
  </si>
  <si>
    <t>Laboratorium Pusat Penelitian</t>
  </si>
  <si>
    <t>Kaji Makmal Pusat</t>
  </si>
  <si>
    <t>Gear TRANS</t>
  </si>
  <si>
    <t>超越装备</t>
  </si>
  <si>
    <t>装備超越</t>
  </si>
  <si>
    <t>Gear Transcendence</t>
  </si>
  <si>
    <t>Transen Kelengkapan</t>
  </si>
  <si>
    <t>จัดการ Orc Lord Boss</t>
  </si>
  <si>
    <t>Kalahkan Bos Oec Lord</t>
  </si>
  <si>
    <t>Clear Culvert Multi Labyrinth</t>
  </si>
  <si>
    <t>Clear Payon Forest Multi Labyrinth</t>
  </si>
  <si>
    <t>Clear Deep Forest Multi Labyrinth</t>
  </si>
  <si>
    <t>Clear Sograt Desert Multi Labyrinth</t>
  </si>
  <si>
    <t>Clear Inside Pyramid Multi Labyrinth</t>
  </si>
  <si>
    <t>通关地下水道多人迷宫</t>
  </si>
  <si>
    <t>通关斐扬树林深处多人迷宫</t>
  </si>
  <si>
    <t>通关深邃树林深处多人迷宫</t>
  </si>
  <si>
    <t>เคลียร์ Culvert Multi Labyrinth</t>
  </si>
  <si>
    <t>เคลียร์ Payon Forest Multi Labyrinth</t>
  </si>
  <si>
    <t>เคลียร์ Deep Forest Multi Labyrinth</t>
  </si>
  <si>
    <t>Selesaikan Labirin Multi Culvert</t>
  </si>
  <si>
    <t>Selesaikan Labirin Multi Hutan Payon</t>
  </si>
  <si>
    <t>Selesaikan Labirin Multi Deep Forest</t>
  </si>
  <si>
    <t>Selesaikan Labirin Multi Sograt Desert</t>
  </si>
  <si>
    <t>Selesaikan Labirin Multi Inside Pyramid</t>
  </si>
  <si>
    <t>Magtagumpay sa Culvert Multi Labyrinth</t>
  </si>
  <si>
    <t>Magtagumpay sa Payon Forest Multi Labyrinth</t>
  </si>
  <si>
    <t>Magtagumpay sa Deep Forest Multi Labyrinth</t>
  </si>
  <si>
    <t>Magtagumpay sa Sograt Desert Multi Labyrinth</t>
  </si>
  <si>
    <t>Magtagumpay sa Inside Pyramid Multi Labyrinth</t>
  </si>
  <si>
    <t>Selesaikan Labirin Pelbagai Culvert</t>
  </si>
  <si>
    <t>Selesaikan Labirin Pelbagai Hutan Payon</t>
  </si>
  <si>
    <t>Selesaikan Labirin Pelbagai Hutan Suran</t>
  </si>
  <si>
    <t>Selesaikan Labirin Pelbagai Gurun Sograt</t>
  </si>
  <si>
    <t>Selesaikan Labirin Pelbagai Didalam Piramid</t>
  </si>
  <si>
    <t>솔저 스켈레톤 처치</t>
    <phoneticPr fontId="3" type="noConversion"/>
  </si>
  <si>
    <t>난전 도전 횟수</t>
    <phoneticPr fontId="3" type="noConversion"/>
  </si>
  <si>
    <t>freefight_type</t>
    <phoneticPr fontId="3" type="noConversion"/>
  </si>
  <si>
    <t>dungeon_type(던전 인덱스)</t>
    <phoneticPr fontId="3" type="noConversion"/>
  </si>
  <si>
    <t>일반 난전</t>
    <phoneticPr fontId="3" type="noConversion"/>
  </si>
  <si>
    <t>크리스마스 이벤트 난전</t>
    <phoneticPr fontId="3" type="noConversion"/>
  </si>
  <si>
    <t>freefight_type(난전 인덱스)</t>
    <phoneticPr fontId="3" type="noConversion"/>
  </si>
  <si>
    <t>가위바위보 이벤트</t>
    <phoneticPr fontId="3" type="noConversion"/>
  </si>
  <si>
    <t>74번만 사용</t>
    <phoneticPr fontId="3" type="noConversion"/>
  </si>
  <si>
    <t>신기한 펜던트</t>
    <phoneticPr fontId="3" type="noConversion"/>
  </si>
  <si>
    <t>제니 50000</t>
  </si>
  <si>
    <t>제니 50000</t>
    <phoneticPr fontId="3" type="noConversion"/>
  </si>
  <si>
    <t>RO 10</t>
  </si>
  <si>
    <t>RO 10</t>
    <phoneticPr fontId="3" type="noConversion"/>
  </si>
  <si>
    <t>보석 상자 1</t>
  </si>
  <si>
    <t>보석 상자 1</t>
    <phoneticPr fontId="3" type="noConversion"/>
  </si>
  <si>
    <t>행운 소비 상자 1</t>
  </si>
  <si>
    <t>행운 소비 상자 1</t>
    <phoneticPr fontId="3" type="noConversion"/>
  </si>
  <si>
    <t>비밀 상점 초기화권 5</t>
  </si>
  <si>
    <t>비밀 상점 초기화권 5</t>
    <phoneticPr fontId="3" type="noConversion"/>
  </si>
  <si>
    <t>제니 100000</t>
    <phoneticPr fontId="3" type="noConversion"/>
  </si>
  <si>
    <t>교환 주화 10</t>
  </si>
  <si>
    <t>교환 주화 10</t>
    <phoneticPr fontId="3" type="noConversion"/>
  </si>
  <si>
    <t>랭크3 카드 1</t>
  </si>
  <si>
    <t>랭크3 카드 1</t>
    <phoneticPr fontId="3" type="noConversion"/>
  </si>
  <si>
    <t>MP 포션(소) 1개</t>
  </si>
  <si>
    <t>MP 포션(소) 1개</t>
    <phoneticPr fontId="3" type="noConversion"/>
  </si>
  <si>
    <t>크리스마스 케이크 1개</t>
  </si>
  <si>
    <t>크리스마스 케이크 1개</t>
    <phoneticPr fontId="3" type="noConversion"/>
  </si>
  <si>
    <t>귀엽지만 강한 포링!</t>
  </si>
  <si>
    <t>귀엽지만 강한 포링!</t>
    <phoneticPr fontId="3" type="noConversion"/>
  </si>
  <si>
    <t>단단한 파브르!</t>
  </si>
  <si>
    <t>단단한 파브르!</t>
    <phoneticPr fontId="3" type="noConversion"/>
  </si>
  <si>
    <t>빛이나는 비단!</t>
  </si>
  <si>
    <t>빛이나는 비단!</t>
    <phoneticPr fontId="3" type="noConversion"/>
  </si>
  <si>
    <t>홀로 미로 탐험!</t>
  </si>
  <si>
    <t>홀로 미로 탐험!</t>
    <phoneticPr fontId="3" type="noConversion"/>
  </si>
  <si>
    <t>최고의 연주자!</t>
  </si>
  <si>
    <t>최고의 연주자!</t>
    <phoneticPr fontId="3" type="noConversion"/>
  </si>
  <si>
    <t>유저들과 함께!</t>
  </si>
  <si>
    <t>유저들과 함께!</t>
    <phoneticPr fontId="3" type="noConversion"/>
  </si>
  <si>
    <t>도둑에게는 벌을!</t>
  </si>
  <si>
    <t>도둑에게는 벌을!</t>
    <phoneticPr fontId="3" type="noConversion"/>
  </si>
  <si>
    <t>사나운 늑대!</t>
  </si>
  <si>
    <t>사나운 늑대!</t>
    <phoneticPr fontId="3" type="noConversion"/>
  </si>
  <si>
    <t>야생버섯은 위험해!</t>
  </si>
  <si>
    <t>야생버섯은 위험해!</t>
    <phoneticPr fontId="3" type="noConversion"/>
  </si>
  <si>
    <t>루돌프 인형 1개</t>
  </si>
  <si>
    <t>루돌프 인형 1개</t>
    <phoneticPr fontId="3" type="noConversion"/>
  </si>
  <si>
    <t>비밀 상점 초기화권 1</t>
  </si>
  <si>
    <t>비밀 상점 초기화권 1</t>
    <phoneticPr fontId="3" type="noConversion"/>
  </si>
  <si>
    <t>눈싸움 시작!</t>
  </si>
  <si>
    <t>눈싸움 시작!</t>
    <phoneticPr fontId="3" type="noConversion"/>
  </si>
  <si>
    <t>크리스마스 선물 준비</t>
  </si>
  <si>
    <t>크리스마스 선물 준비</t>
    <phoneticPr fontId="3" type="noConversion"/>
  </si>
  <si>
    <t>No.1 크리스마스 코스튬 수집</t>
  </si>
  <si>
    <t>No.2 크리스마스 코스튬 수집</t>
  </si>
  <si>
    <t>No.3 크리스마스 코스튬 수집</t>
  </si>
  <si>
    <t>No.4 크리스마스 코스튬 수집</t>
  </si>
  <si>
    <t>No.5 크리스마스 코스튬 수집</t>
  </si>
  <si>
    <t>No.6 크리스마스 코스튬 수집</t>
  </si>
  <si>
    <t>No.7 크리스마스 코스튬 수집</t>
  </si>
  <si>
    <t>No.8 크리스마스 코스튬 수집</t>
  </si>
  <si>
    <t>No.9 크리스마스 코스튬 수집</t>
  </si>
  <si>
    <t>No.10 크리스마스 코스튬 수집</t>
  </si>
  <si>
    <t>산타 모자</t>
  </si>
  <si>
    <t>산타 수염</t>
  </si>
  <si>
    <t>선물 꾸러미</t>
  </si>
  <si>
    <t>푸른 막대 사탕 활</t>
  </si>
  <si>
    <t>붉은 막대 사탕 지팡이</t>
  </si>
  <si>
    <t>크리스마스 트리 한손검</t>
  </si>
  <si>
    <t>크리스마스 트리 단검</t>
  </si>
  <si>
    <t>푸른 빛의 고드름 양손검</t>
  </si>
  <si>
    <t>푸른 빛의 고드름 양손창</t>
  </si>
  <si>
    <t>루돌프 가방 / 매단복 50</t>
  </si>
  <si>
    <t>루돌프 가방 / 매단복 50</t>
    <phoneticPr fontId="3" type="noConversion"/>
  </si>
  <si>
    <t>스노우루치 / 눈덩이 10</t>
  </si>
  <si>
    <t>스노우루치 / 눈덩이 10</t>
    <phoneticPr fontId="3" type="noConversion"/>
  </si>
  <si>
    <t>산타 포링 / 얼음 심장 50</t>
  </si>
  <si>
    <t>산타 포링 / 얼음 심장 50</t>
    <phoneticPr fontId="3" type="noConversion"/>
  </si>
  <si>
    <t>루돌프 인형 / 루돌프 1</t>
  </si>
  <si>
    <t>루돌프 인형 / 루돌프 1</t>
    <phoneticPr fontId="3" type="noConversion"/>
  </si>
  <si>
    <t>산타의 첫 번째 선물</t>
  </si>
  <si>
    <t>산타의 첫 번째 선물</t>
    <phoneticPr fontId="3" type="noConversion"/>
  </si>
  <si>
    <t>산타의 두 번째 선물</t>
  </si>
  <si>
    <t>산타의 두 번째 선물</t>
    <phoneticPr fontId="3" type="noConversion"/>
  </si>
  <si>
    <t>산타의 세 번째 선물</t>
  </si>
  <si>
    <t>산타의 세 번째 선물</t>
    <phoneticPr fontId="3" type="noConversion"/>
  </si>
  <si>
    <t>크리스마스 파티 준비</t>
  </si>
  <si>
    <t>크리스마스 파티 준비</t>
    <phoneticPr fontId="3" type="noConversion"/>
  </si>
  <si>
    <t>고블린 산타 MVP 처치</t>
  </si>
  <si>
    <t>고블린 산타 MVP 처치</t>
    <phoneticPr fontId="3" type="noConversion"/>
  </si>
  <si>
    <t>고블린 산타 MVP 소탕</t>
  </si>
  <si>
    <t>고블린 산타 MVP 소탕</t>
    <phoneticPr fontId="3" type="noConversion"/>
  </si>
  <si>
    <t>산타 모자</t>
    <phoneticPr fontId="3" type="noConversion"/>
  </si>
  <si>
    <t>1만 제니</t>
  </si>
  <si>
    <t>1만 제니</t>
    <phoneticPr fontId="3" type="noConversion"/>
  </si>
  <si>
    <t>3만 제니</t>
  </si>
  <si>
    <t>3만 제니</t>
    <phoneticPr fontId="3" type="noConversion"/>
  </si>
  <si>
    <t>별의 가루 30개</t>
  </si>
  <si>
    <t>별의 가루 30개</t>
    <phoneticPr fontId="3" type="noConversion"/>
  </si>
  <si>
    <t>별의 가루 50개</t>
  </si>
  <si>
    <t>별의 가루 50개</t>
    <phoneticPr fontId="3" type="noConversion"/>
  </si>
  <si>
    <t>포츈 쿠키 1개</t>
  </si>
  <si>
    <t>포츈 쿠키 1개</t>
    <phoneticPr fontId="3" type="noConversion"/>
  </si>
  <si>
    <t>좋은 운세가 나올 때까지!</t>
  </si>
  <si>
    <t>좋은 운세가 나올 때까지!</t>
    <phoneticPr fontId="3" type="noConversion"/>
  </si>
  <si>
    <t>데저트 울프 새끼 처치</t>
  </si>
  <si>
    <t>서쪽 동굴 카루 6 유니크 MVP 처치</t>
  </si>
  <si>
    <t>데저트 울프 새끼 보스 처치</t>
  </si>
  <si>
    <t>플로라 처치</t>
  </si>
  <si>
    <t>베인스 싱글 미궁 클리어</t>
  </si>
  <si>
    <t>베인스 멀티 미궁 도전</t>
  </si>
  <si>
    <t>플로라 보스 처치</t>
  </si>
  <si>
    <t>데저트 울프 처치</t>
  </si>
  <si>
    <t>피 땀 눈물</t>
  </si>
  <si>
    <t>데저트 울프 보스 처치</t>
  </si>
  <si>
    <t>스태포 처치</t>
  </si>
  <si>
    <t>무한의 공간, 아트로스</t>
  </si>
  <si>
    <t>스태포 보스 처치</t>
  </si>
  <si>
    <t>무한의 공간 수호자</t>
  </si>
  <si>
    <t>갈리온 처치</t>
  </si>
  <si>
    <t>베인스 듀얼 클리어</t>
  </si>
  <si>
    <t>갈리온 보스 처치</t>
  </si>
  <si>
    <t>머스키퓰라 처치</t>
  </si>
  <si>
    <t>베인스 필드 6 유니크 MVP 처치</t>
  </si>
  <si>
    <t>마그마링 처치</t>
  </si>
  <si>
    <t>토르 화산 싱글 미로 클리어</t>
  </si>
  <si>
    <t>토르 화산 멀티 미궁 도전</t>
  </si>
  <si>
    <t>마그마링 보스 처치</t>
  </si>
  <si>
    <t>노커 처치</t>
  </si>
  <si>
    <t>상급 카드 자판기 제작 1회</t>
  </si>
  <si>
    <t>노커 보스 처치</t>
  </si>
  <si>
    <t>임프 처치</t>
  </si>
  <si>
    <t>무한의 공간, 이프리트</t>
  </si>
  <si>
    <t>임프 보스 처치</t>
  </si>
  <si>
    <t>카사 처치</t>
  </si>
  <si>
    <t>미궁섬 정복하기</t>
  </si>
  <si>
    <t>카사 보스 처치</t>
  </si>
  <si>
    <t>살라만다 처치</t>
  </si>
  <si>
    <t>토르 화산 듀얼 클리어</t>
  </si>
  <si>
    <t>살라만다 보스 처치</t>
  </si>
  <si>
    <t>메인 퀘스트 279 클리어</t>
  </si>
  <si>
    <t>메인 퀘스트 280 클리어</t>
  </si>
  <si>
    <t>메인 퀘스트 281 클리어</t>
  </si>
  <si>
    <t>메인 퀘스트 282 클리어</t>
  </si>
  <si>
    <t>메인 퀘스트 283 클리어</t>
  </si>
  <si>
    <t>메인 퀘스트 284 클리어</t>
  </si>
  <si>
    <t>메인 퀘스트 285 클리어</t>
  </si>
  <si>
    <t>메인 퀘스트 286 클리어</t>
  </si>
  <si>
    <t>메인 퀘스트 287 클리어</t>
  </si>
  <si>
    <t>메인 퀘스트 288 클리어</t>
  </si>
  <si>
    <t>메인 퀘스트 289 클리어</t>
  </si>
  <si>
    <t>메인 퀘스트 290 클리어</t>
  </si>
  <si>
    <t>메인 퀘스트 291 클리어</t>
  </si>
  <si>
    <t>메인 퀘스트 292 클리어</t>
  </si>
  <si>
    <t>메인 퀘스트 293 클리어</t>
  </si>
  <si>
    <t>메인 퀘스트 294 클리어</t>
  </si>
  <si>
    <t>메인 퀘스트 295 클리어</t>
  </si>
  <si>
    <t>메인 퀘스트 296 클리어</t>
  </si>
  <si>
    <t>메인 퀘스트 297 클리어</t>
  </si>
  <si>
    <t>메인 퀘스트 298 클리어</t>
  </si>
  <si>
    <t>메인 퀘스트 299 클리어</t>
  </si>
  <si>
    <t>메인 퀘스트 300 클리어</t>
  </si>
  <si>
    <t>메인 퀘스트 301 클리어</t>
  </si>
  <si>
    <t>메인 퀘스트 302 클리어</t>
  </si>
  <si>
    <t>메인 퀘스트 303 클리어</t>
  </si>
  <si>
    <t>메인 퀘스트 304 클리어</t>
  </si>
  <si>
    <t>메인 퀘스트 305 클리어</t>
  </si>
  <si>
    <t>메인 퀘스트 306 클리어</t>
  </si>
  <si>
    <t>메인 퀘스트 307 클리어</t>
  </si>
  <si>
    <t>메인 퀘스트 308 클리어</t>
  </si>
  <si>
    <t>메인 퀘스트 309 클리어</t>
  </si>
  <si>
    <t>메인 퀘스트 310 클리어</t>
  </si>
  <si>
    <t>메인 퀘스트 311 클리어</t>
  </si>
  <si>
    <t>메인 퀘스트 312 클리어</t>
  </si>
  <si>
    <t>메인 퀘스트 313 클리어</t>
  </si>
  <si>
    <t>메인 퀘스트 314 클리어</t>
  </si>
  <si>
    <t>메인 퀘스트 315 클리어</t>
  </si>
  <si>
    <t>메인 퀘스트 316 클리어</t>
  </si>
  <si>
    <t>메인 퀘스트 317 클리어</t>
  </si>
  <si>
    <t>메인 퀘스트 318 클리어</t>
  </si>
  <si>
    <t>메인 퀘스트 319 클리어</t>
  </si>
  <si>
    <t>메인 퀘스트 320 클리어</t>
  </si>
  <si>
    <t>메인 퀘스트 321 클리어</t>
  </si>
  <si>
    <t>메인 퀘스트 322 클리어</t>
  </si>
  <si>
    <t>메인 퀘스트 323 클리어</t>
  </si>
  <si>
    <t>메인 퀘스트 324 클리어</t>
  </si>
  <si>
    <t>메인 퀘스트 325 클리어</t>
  </si>
  <si>
    <t>메인 퀘스트 326 클리어</t>
  </si>
  <si>
    <t>메인 퀘스트 327 클리어</t>
  </si>
  <si>
    <t>메인 퀘스트 328 클리어</t>
  </si>
  <si>
    <t>메인 퀘스트 329 클리어</t>
  </si>
  <si>
    <t>메인 퀘스트 330 클리어</t>
  </si>
  <si>
    <t>길드 습격 도전 횟수</t>
    <phoneticPr fontId="3" type="noConversion"/>
  </si>
  <si>
    <t>`</t>
    <phoneticPr fontId="3" type="noConversion"/>
  </si>
  <si>
    <t>길드 습격 기부 횟수</t>
    <phoneticPr fontId="3" type="noConversion"/>
  </si>
  <si>
    <t>포링의 기묘한 모험 이벤트</t>
    <phoneticPr fontId="3" type="noConversion"/>
  </si>
  <si>
    <t>Lv.1 달콤한 습격</t>
  </si>
  <si>
    <t>Lv.2 달콤한 습격</t>
  </si>
  <si>
    <t>Lv.3 달콤한 습격</t>
  </si>
  <si>
    <t>Lv.4 달콤한 습격</t>
  </si>
  <si>
    <t>길드원과 함께!</t>
  </si>
  <si>
    <t>Lv.1 길드의 발전을 위해</t>
  </si>
  <si>
    <t>Lv.2 길드의 발전을 위해</t>
  </si>
  <si>
    <t>Lv.3 길드의 발전을 위해</t>
  </si>
  <si>
    <t>Lv.4 길드의 발전을 위해</t>
  </si>
  <si>
    <t>Lv.4 길드의 발전을 위해</t>
    <phoneticPr fontId="3" type="noConversion"/>
  </si>
  <si>
    <t>agent_production_time_rating1</t>
  </si>
  <si>
    <t>agent_production_time_rating2</t>
  </si>
  <si>
    <t>agent_production_time_rating3</t>
  </si>
  <si>
    <t>agent_production_time_rating4</t>
  </si>
  <si>
    <t>agent_production_time_rating5</t>
  </si>
  <si>
    <t>agent_production_reward_type</t>
  </si>
  <si>
    <t>agent_production_reward_value</t>
  </si>
  <si>
    <t>agent_production_reward_count</t>
  </si>
  <si>
    <t>일반 몬스터</t>
    <phoneticPr fontId="3" type="noConversion"/>
  </si>
  <si>
    <t>sensing</t>
  </si>
  <si>
    <t>monster_group</t>
  </si>
  <si>
    <t>산타 포링</t>
  </si>
  <si>
    <t>킹 포링</t>
  </si>
  <si>
    <t>머스키퓰라</t>
  </si>
  <si>
    <t>냥다래 쿠키 무리</t>
  </si>
  <si>
    <t>임프 처치</t>
    <phoneticPr fontId="3" type="noConversion"/>
  </si>
  <si>
    <t>머스키퓰라 처치</t>
    <phoneticPr fontId="3" type="noConversion"/>
  </si>
  <si>
    <t>머스키퓰라 보스 처치</t>
  </si>
  <si>
    <t>머스키퓰라 보스 처치</t>
    <phoneticPr fontId="3" type="noConversion"/>
  </si>
  <si>
    <t>마그마링 처치</t>
    <phoneticPr fontId="3" type="noConversion"/>
  </si>
  <si>
    <t>마그마링 보스 처치</t>
    <phoneticPr fontId="3" type="noConversion"/>
  </si>
  <si>
    <t>노커 처치</t>
    <phoneticPr fontId="3" type="noConversion"/>
  </si>
  <si>
    <t>노커 보스 처치</t>
    <phoneticPr fontId="3" type="noConversion"/>
  </si>
  <si>
    <t>임프 보스 처치</t>
    <phoneticPr fontId="3" type="noConversion"/>
  </si>
  <si>
    <t>뵤르그 처치</t>
  </si>
  <si>
    <t>뵤르그 처치</t>
    <phoneticPr fontId="3" type="noConversion"/>
  </si>
  <si>
    <t>뵤르그 보스 처치</t>
  </si>
  <si>
    <t>뵤르그 보스 처치</t>
    <phoneticPr fontId="3" type="noConversion"/>
  </si>
  <si>
    <t>금화 주머니 1, 별의 결정 1</t>
  </si>
  <si>
    <t>금화 주머니 1, 별의 결정 1</t>
    <phoneticPr fontId="3" type="noConversion"/>
  </si>
  <si>
    <t>비상초 1, 동료지원상자 1</t>
  </si>
  <si>
    <t>비상초 1, 동료지원상자 1</t>
    <phoneticPr fontId="3" type="noConversion"/>
  </si>
  <si>
    <t>비상초 1, 실버카드코인 500</t>
  </si>
  <si>
    <t>비상초 1, 실버카드코인 500</t>
    <phoneticPr fontId="3" type="noConversion"/>
  </si>
  <si>
    <t>비상초 1, 골드카드코인 3</t>
  </si>
  <si>
    <t>비상초 1, 골드카드코인 3</t>
    <phoneticPr fontId="3" type="noConversion"/>
  </si>
  <si>
    <t>비상초 1, 희귀동료상자 1</t>
  </si>
  <si>
    <t>비상초 1, 희귀동료상자 1</t>
    <phoneticPr fontId="3" type="noConversion"/>
  </si>
  <si>
    <t>Lv.1 부자되기</t>
  </si>
  <si>
    <t>Lv.1 부자되기</t>
    <phoneticPr fontId="3" type="noConversion"/>
  </si>
  <si>
    <t>Lv.2 부자되기</t>
  </si>
  <si>
    <t>Lv.2 부자되기</t>
    <phoneticPr fontId="3" type="noConversion"/>
  </si>
  <si>
    <t>Lv.3 부자되기</t>
  </si>
  <si>
    <t>Lv.1 이클립스 MVP 처치</t>
  </si>
  <si>
    <t>Lv.2 이클립스 MVP 처치</t>
  </si>
  <si>
    <t>Lv.3 이클립스 MVP 처치</t>
  </si>
  <si>
    <t>Lv.4 이클립스 MVP 처치</t>
  </si>
  <si>
    <t>Lv.5 이클립스 MVP 처치</t>
  </si>
  <si>
    <t>Lv.1 황금 도둑 벌레 MVP 처치</t>
  </si>
  <si>
    <t>Lv.2 황금 도둑 벌레 MVP 처치</t>
  </si>
  <si>
    <t>Lv.3 황금 도둑 벌레 MVP 처치</t>
  </si>
  <si>
    <t>Lv.4 황금 도둑 벌레 MVP 처치</t>
  </si>
  <si>
    <t>Lv.5 황금 도둑 벌레 MVP 처치</t>
  </si>
  <si>
    <t>Lv.1 세비지 MVP 처치</t>
  </si>
  <si>
    <t>Lv.2 세비지 MVP 처치</t>
  </si>
  <si>
    <t>Lv.3 세비지 MVP 처치</t>
  </si>
  <si>
    <t>Lv.4 세비지 MVP 처치</t>
  </si>
  <si>
    <t>Lv.5 세비지 MVP 처치</t>
  </si>
  <si>
    <t>Lv.1 에드가 MVP 처치</t>
  </si>
  <si>
    <t>Lv.2 에드가 MVP 처치</t>
  </si>
  <si>
    <t>Lv.3 에드가 MVP 처치</t>
  </si>
  <si>
    <t>Lv.4 에드가 MVP 처치</t>
  </si>
  <si>
    <t>Lv.5 에드가 MVP 처치</t>
  </si>
  <si>
    <t>Lv.1 프리오니 MVP 처치</t>
  </si>
  <si>
    <t>Lv.1 프리오니 MVP 처치</t>
    <phoneticPr fontId="3" type="noConversion"/>
  </si>
  <si>
    <t>Lv.2 프리오니 MVP 처치</t>
  </si>
  <si>
    <t>Lv.3 프리오니 MVP 처치</t>
  </si>
  <si>
    <t>Lv.4 프리오니 MVP 처치</t>
  </si>
  <si>
    <t>Lv.5 프리오니 MVP 처치</t>
  </si>
  <si>
    <t>Lv.1 오시리스 MVP 처치</t>
  </si>
  <si>
    <t>Lv.1 오시리스 MVP 처치</t>
    <phoneticPr fontId="3" type="noConversion"/>
  </si>
  <si>
    <t>Lv.2 오시리스 MVP 처치</t>
  </si>
  <si>
    <t>Lv.3 오시리스 MVP 처치</t>
  </si>
  <si>
    <t>Lv.4 오시리스 MVP 처치</t>
  </si>
  <si>
    <t>Lv.5 오시리스 MVP 처치</t>
  </si>
  <si>
    <t>Lv.1 고블린 리더 MVP 처치</t>
  </si>
  <si>
    <t>Lv.1 고블린 리더 MVP 처치</t>
    <phoneticPr fontId="3" type="noConversion"/>
  </si>
  <si>
    <t>Lv.2 고블린 리더 MVP 처치</t>
  </si>
  <si>
    <t>Lv.3 고블린 리더 MVP 처치</t>
  </si>
  <si>
    <t>Lv.4 고블린 리더 MVP 처치</t>
  </si>
  <si>
    <t>Lv.5 고블린 리더 MVP 처치</t>
  </si>
  <si>
    <t>Lv.1 오크 히어로 MVP 처치</t>
  </si>
  <si>
    <t>Lv.1 오크 히어로 MVP 처치</t>
    <phoneticPr fontId="3" type="noConversion"/>
  </si>
  <si>
    <t>Lv.2 오크 히어로 MVP 처치</t>
  </si>
  <si>
    <t>Lv.3 오크 히어로 MVP 처치</t>
  </si>
  <si>
    <t>Lv.4 오크 히어로 MVP 처치</t>
  </si>
  <si>
    <t>Lv.5 오크 히어로 MVP 처치</t>
  </si>
  <si>
    <t>Lv.1 와일드 라이더 MVP 처치</t>
  </si>
  <si>
    <t>Lv.1 와일드 라이더 MVP 처치</t>
    <phoneticPr fontId="3" type="noConversion"/>
  </si>
  <si>
    <t>Lv.2 와일드 라이더 MVP 처치</t>
  </si>
  <si>
    <t>Lv.3 와일드 라이더 MVP 처치</t>
  </si>
  <si>
    <t>Lv.4 와일드 라이더 MVP 처치</t>
  </si>
  <si>
    <t>Lv.5 와일드 라이더 MVP 처치</t>
  </si>
  <si>
    <t>Lv.1 타오군 카 MVP 처치</t>
  </si>
  <si>
    <t>Lv.1 타오군 카 MVP 처치</t>
    <phoneticPr fontId="3" type="noConversion"/>
  </si>
  <si>
    <t>Lv.2 타오군 카 MVP 처치</t>
  </si>
  <si>
    <t>Lv.3 타오군 카 MVP 처치</t>
  </si>
  <si>
    <t>Lv.4 타오군 카 MVP 처치</t>
  </si>
  <si>
    <t>Lv.5 타오군 카 MVP 처치</t>
  </si>
  <si>
    <t>Lv.1 아트로스 MVP 처치</t>
  </si>
  <si>
    <t>Lv.1 아트로스 MVP 처치</t>
    <phoneticPr fontId="3" type="noConversion"/>
  </si>
  <si>
    <t>Lv.2 아트로스 MVP 처치</t>
  </si>
  <si>
    <t>Lv.3 아트로스 MVP 처치</t>
  </si>
  <si>
    <t>Lv.4 아트로스 MVP 처치</t>
  </si>
  <si>
    <t>Lv.5 아트로스 MVP 처치</t>
  </si>
  <si>
    <t>이벤트 모드(챌린지) 레벨 별 클리어 횟수</t>
    <phoneticPr fontId="3" type="noConversion"/>
  </si>
  <si>
    <t>이벤트 모드(챌린지) 챕터 별 클리어 횟수</t>
    <phoneticPr fontId="3" type="noConversion"/>
  </si>
  <si>
    <t>chapter</t>
    <phoneticPr fontId="3" type="noConversion"/>
  </si>
  <si>
    <t>Lv.1 프론테라 정복</t>
  </si>
  <si>
    <t>Lv.1 프론테라 정복</t>
    <phoneticPr fontId="3" type="noConversion"/>
  </si>
  <si>
    <t>Lv.2 프론테라 정복</t>
  </si>
  <si>
    <t>Lv.3 프론테라 정복</t>
  </si>
  <si>
    <t>Lv.1 이벤트 모드 정복</t>
  </si>
  <si>
    <t>Lv.1 이벤트 모드 정복</t>
    <phoneticPr fontId="3" type="noConversion"/>
  </si>
  <si>
    <t>Lv.2 이벤트 모드 정복</t>
  </si>
  <si>
    <t>Lv.3 이벤트 모드 정복</t>
  </si>
  <si>
    <t>Lv.4 이벤트 모드 정복</t>
  </si>
  <si>
    <t>Lv.5 이벤트 모드 정복</t>
  </si>
  <si>
    <t>Lv.1 한계 도전!</t>
  </si>
  <si>
    <t>Lv.1 한계 도전!</t>
    <phoneticPr fontId="3" type="noConversion"/>
  </si>
  <si>
    <t>Lv.2 한계 도전!</t>
  </si>
  <si>
    <t>Lv.4 한계 도전!</t>
  </si>
  <si>
    <t>Lv.5 한계 도전!</t>
  </si>
  <si>
    <t>Lv.3 한계 도전!</t>
  </si>
  <si>
    <t>Lv.1 지하수로 정복</t>
  </si>
  <si>
    <t>Lv.2 지하수로 정복</t>
  </si>
  <si>
    <t>Lv.3 지하수로 정복</t>
  </si>
  <si>
    <t>Lv.1 페이욘 숲 속 정복</t>
  </si>
  <si>
    <t>Lv.2 페이욘 숲 속 정복</t>
  </si>
  <si>
    <t>Lv.3 페이욘 숲 속 정복</t>
  </si>
  <si>
    <t>Lv.1 깊은 숲 속 정복</t>
  </si>
  <si>
    <t>Lv.2 깊은 숲 속 정복</t>
  </si>
  <si>
    <t>Lv.3 깊은 숲 속 정복</t>
  </si>
  <si>
    <t>Lv.1 소그라트 사막 정복</t>
  </si>
  <si>
    <t>Lv.2 소그라트 사막 정복</t>
  </si>
  <si>
    <t>Lv.3 소그라트 사막 정복</t>
  </si>
  <si>
    <t>Lv.1 피라미드 안 정복</t>
  </si>
  <si>
    <t>Lv.2 피라미드 안 정복</t>
  </si>
  <si>
    <t>Lv.3 피라미드 안 정복</t>
  </si>
  <si>
    <t>Lv.1 게펜 정복</t>
  </si>
  <si>
    <t>Lv.2 게펜 정복</t>
  </si>
  <si>
    <t>Lv.3 게펜 정복</t>
  </si>
  <si>
    <t>Lv.1 오크 마을 정복</t>
  </si>
  <si>
    <t>Lv.2 오크 마을 정복</t>
  </si>
  <si>
    <t>Lv.3 오크 마을 정복</t>
  </si>
  <si>
    <t>Lv.1 코코모 해변 정복</t>
  </si>
  <si>
    <t>Lv.2 코코모 해변 정복</t>
  </si>
  <si>
    <t>Lv.3 코코모 해변 정복</t>
  </si>
  <si>
    <t>Lv.1 서쪽 동굴 카루 정복</t>
  </si>
  <si>
    <t>Lv.2 서쪽 동굴 카루 정복</t>
  </si>
  <si>
    <t>Lv.3 서쪽 동굴 카루 정복</t>
  </si>
  <si>
    <t>Lv.1 베인스 필드 정복</t>
  </si>
  <si>
    <t>Lv.2 베인스 필드 정복</t>
  </si>
  <si>
    <t>Lv.3 베인스 필드 정복</t>
  </si>
  <si>
    <t>Lv.1 토르 화산 정복</t>
  </si>
  <si>
    <t>Lv.2 토르 화산 정복</t>
  </si>
  <si>
    <t>Lv.3 토르 화산 정복</t>
  </si>
  <si>
    <t>메인 퀘스트 331 클리어</t>
  </si>
  <si>
    <t>Lv.1 스윗링과 만남!</t>
  </si>
  <si>
    <t>Lv.1 스윗링과 만남!</t>
    <phoneticPr fontId="3" type="noConversion"/>
  </si>
  <si>
    <t>Lv.2 스윗링과 만남!</t>
  </si>
  <si>
    <t>Lv.2 스윗링과 만남!</t>
    <phoneticPr fontId="3" type="noConversion"/>
  </si>
  <si>
    <t>Lv.3 스윗링과 만남!</t>
  </si>
  <si>
    <t>Lv.3 스윗링과 만남!</t>
    <phoneticPr fontId="3" type="noConversion"/>
  </si>
  <si>
    <t>Lv.4 스윗링과 만남!</t>
  </si>
  <si>
    <t>Lv.4 스윗링과 만남!</t>
    <phoneticPr fontId="3" type="noConversion"/>
  </si>
  <si>
    <t>Lv.5 스윗링과 만남!</t>
  </si>
  <si>
    <t>Lv.5 스윗링과 만남!</t>
    <phoneticPr fontId="3" type="noConversion"/>
  </si>
  <si>
    <t>엔들리스 타워</t>
    <phoneticPr fontId="3" type="noConversion"/>
  </si>
  <si>
    <t>엔들리스 타워 특정 층 클리어 횟수</t>
  </si>
  <si>
    <t>floor</t>
  </si>
  <si>
    <t>Lv.1 등반 도전!</t>
  </si>
  <si>
    <t>Lv.1 등반 도전!</t>
    <phoneticPr fontId="3" type="noConversion"/>
  </si>
  <si>
    <t>Lv.2 등반 도전!!</t>
  </si>
  <si>
    <t>Lv.2 등반 도전!!</t>
    <phoneticPr fontId="3" type="noConversion"/>
  </si>
  <si>
    <t>Lv.3 등반 도전!!!</t>
  </si>
  <si>
    <t>Lv.3 등반 도전!!!</t>
    <phoneticPr fontId="3" type="noConversion"/>
  </si>
  <si>
    <t>황금 도둑벌레 층 공략</t>
  </si>
  <si>
    <t>미스트레스 층 공략</t>
  </si>
  <si>
    <t>프리오니 층 공략</t>
  </si>
  <si>
    <t>드레이크 층 공략</t>
  </si>
  <si>
    <t>에드가 층 공략</t>
  </si>
  <si>
    <t>이클립스 층 공략</t>
  </si>
  <si>
    <t>와일드 라이더 층 공략</t>
  </si>
  <si>
    <t>고블린 리더 층 공략</t>
  </si>
  <si>
    <t>오시리스 층 공략</t>
  </si>
  <si>
    <t>하티 층 공략</t>
  </si>
  <si>
    <t>메인 퀘스트 332 클리어</t>
  </si>
  <si>
    <t xml:space="preserve">빙고 (5x5) </t>
    <phoneticPr fontId="3" type="noConversion"/>
  </si>
  <si>
    <t>이벤트 돌림판 (3x3)</t>
    <phoneticPr fontId="3" type="noConversion"/>
  </si>
  <si>
    <t>Facebook 이동 링크</t>
    <phoneticPr fontId="3" type="noConversion"/>
  </si>
  <si>
    <t>계정당 1회 첫 사용시 10만제니 제공</t>
    <phoneticPr fontId="3" type="noConversion"/>
  </si>
  <si>
    <t>timepatrol</t>
    <phoneticPr fontId="3" type="noConversion"/>
  </si>
  <si>
    <t>타임 패트롤 퀘스트</t>
    <phoneticPr fontId="3" type="noConversion"/>
  </si>
  <si>
    <t>TP</t>
    <phoneticPr fontId="3" type="noConversion"/>
  </si>
  <si>
    <t>요구 개수</t>
    <phoneticPr fontId="3" type="noConversion"/>
  </si>
  <si>
    <t>타임패트롤 A구역 몬스터 처치</t>
  </si>
  <si>
    <t>타임패트롤 A구역 몬스터 처치</t>
    <phoneticPr fontId="3" type="noConversion"/>
  </si>
  <si>
    <t>타임패트롤 B구역 몬스터 처치</t>
  </si>
  <si>
    <t>타임패트롤 B구역 몬스터 처치</t>
    <phoneticPr fontId="3" type="noConversion"/>
  </si>
  <si>
    <t>타임패트롤 C구역 몬스터 처치</t>
  </si>
  <si>
    <t>타임패트롤 C구역 몬스터 처치</t>
    <phoneticPr fontId="3" type="noConversion"/>
  </si>
  <si>
    <t>타임패트롤 D구역 몬스터 처치</t>
  </si>
  <si>
    <t>타임패트롤 D구역 몬스터 처치</t>
    <phoneticPr fontId="3" type="noConversion"/>
  </si>
  <si>
    <t>타임패트롤 E구역 몬스터 처치</t>
  </si>
  <si>
    <t>타임패트롤 E구역 몬스터 처치</t>
    <phoneticPr fontId="3" type="noConversion"/>
  </si>
  <si>
    <t>타임패트롤 F구역 몬스터 처치</t>
  </si>
  <si>
    <t>타임패트롤 F구역 몬스터 처치</t>
    <phoneticPr fontId="3" type="noConversion"/>
  </si>
  <si>
    <t>타임 패트롤 구역 보스 클리어</t>
    <phoneticPr fontId="3" type="noConversion"/>
  </si>
  <si>
    <t>zone_id</t>
  </si>
  <si>
    <t>TP LV.1</t>
    <phoneticPr fontId="3" type="noConversion"/>
  </si>
  <si>
    <t>A구역 타임 키퍼 처치</t>
    <phoneticPr fontId="3" type="noConversion"/>
  </si>
  <si>
    <t>B구역 타임 키퍼 처치</t>
    <phoneticPr fontId="3" type="noConversion"/>
  </si>
  <si>
    <t>C구역 타임 키퍼 처치</t>
    <phoneticPr fontId="3" type="noConversion"/>
  </si>
  <si>
    <t>D구역 타임 키퍼 처치</t>
    <phoneticPr fontId="3" type="noConversion"/>
  </si>
  <si>
    <t>E구역 타임 키퍼 처치</t>
    <phoneticPr fontId="3" type="noConversion"/>
  </si>
  <si>
    <t>F구역 타임 키퍼 처치</t>
    <phoneticPr fontId="3" type="noConversion"/>
  </si>
  <si>
    <t>LV2 한손검 타임 키퍼 처치</t>
    <phoneticPr fontId="3" type="noConversion"/>
  </si>
  <si>
    <t>LV2 지팡이 타임 키퍼 처치</t>
    <phoneticPr fontId="3" type="noConversion"/>
  </si>
  <si>
    <t>LV2 단검 타임 키퍼 처치</t>
    <phoneticPr fontId="3" type="noConversion"/>
  </si>
  <si>
    <t>LV2 활 타임 키퍼 처치</t>
    <phoneticPr fontId="3" type="noConversion"/>
  </si>
  <si>
    <t>LV2 양손검 타임 키퍼 처치</t>
    <phoneticPr fontId="3" type="noConversion"/>
  </si>
  <si>
    <t>LV2 양손창 타임 키퍼 처치</t>
    <phoneticPr fontId="3" type="noConversion"/>
  </si>
  <si>
    <t>LV3 한손검 타임 키퍼 처치</t>
  </si>
  <si>
    <t>LV3 지팡이 타임 키퍼 처치</t>
  </si>
  <si>
    <t>LV3 단검 타임 키퍼 처치</t>
  </si>
  <si>
    <t>LV3 활 타임 키퍼 처치</t>
  </si>
  <si>
    <t>LV3 양손검 타임 키퍼 처치</t>
  </si>
  <si>
    <t>LV3 양손창 타임 키퍼 처치</t>
  </si>
  <si>
    <t>LV4 한손검 타임 키퍼 처치</t>
  </si>
  <si>
    <t>LV4 지팡이 타임 키퍼 처치</t>
  </si>
  <si>
    <t>LV4 단검 타임 키퍼 처치</t>
  </si>
  <si>
    <t>LV4 활 타임 키퍼 처치</t>
  </si>
  <si>
    <t>LV4 양손검 타임 키퍼 처치</t>
  </si>
  <si>
    <t>LV4 양손창 타임 키퍼 처치</t>
  </si>
  <si>
    <t>LV5 한손검 타임 키퍼 처치</t>
  </si>
  <si>
    <t>LV5 지팡이 타임 키퍼 처치</t>
  </si>
  <si>
    <t>LV5 단검 타임 키퍼 처치</t>
  </si>
  <si>
    <t>LV5 활 타임 키퍼 처치</t>
  </si>
  <si>
    <t>LV5 양손검 타임 키퍼 처치</t>
  </si>
  <si>
    <t>LV5 양손창 타임 키퍼 처치</t>
  </si>
  <si>
    <t>LV6 한손검 타임 키퍼 처치</t>
  </si>
  <si>
    <t>LV6 지팡이 타임 키퍼 처치</t>
  </si>
  <si>
    <t>LV6 단검 타임 키퍼 처치</t>
  </si>
  <si>
    <t>LV6 활 타임 키퍼 처치</t>
  </si>
  <si>
    <t>LV6 양손검 타임 키퍼 처치</t>
  </si>
  <si>
    <t>LV6 양손창 타임 키퍼 처치</t>
  </si>
  <si>
    <t>LV7 한손검 타임 키퍼 처치</t>
  </si>
  <si>
    <t>LV7 지팡이 타임 키퍼 처치</t>
  </si>
  <si>
    <t>LV7 단검 타임 키퍼 처치</t>
  </si>
  <si>
    <t>LV7 활 타임 키퍼 처치</t>
  </si>
  <si>
    <t>LV7 양손검 타임 키퍼 처치</t>
  </si>
  <si>
    <t>LV7 양손창 타임 키퍼 처치</t>
  </si>
  <si>
    <t>LV8 한손검 타임 키퍼 처치</t>
  </si>
  <si>
    <t>LV8 지팡이 타임 키퍼 처치</t>
  </si>
  <si>
    <t>LV8 단검 타임 키퍼 처치</t>
  </si>
  <si>
    <t>LV8 활 타임 키퍼 처치</t>
  </si>
  <si>
    <t>LV8 양손검 타임 키퍼 처치</t>
  </si>
  <si>
    <t>LV8 양손창 타임 키퍼 처치</t>
  </si>
  <si>
    <t>LV9 한손검 타임 키퍼 처치</t>
  </si>
  <si>
    <t>LV9 지팡이 타임 키퍼 처치</t>
  </si>
  <si>
    <t>LV9 단검 타임 키퍼 처치</t>
  </si>
  <si>
    <t>LV9 활 타임 키퍼 처치</t>
  </si>
  <si>
    <t>LV9 양손검 타임 키퍼 처치</t>
  </si>
  <si>
    <t>LV9 양손창 타임 키퍼 처치</t>
  </si>
  <si>
    <t>LV10 한손검 타임 키퍼 처치</t>
  </si>
  <si>
    <t>LV10 지팡이 타임 키퍼 처치</t>
  </si>
  <si>
    <t>LV10 단검 타임 키퍼 처치</t>
  </si>
  <si>
    <t>LV10 활 타임 키퍼 처치</t>
  </si>
  <si>
    <t>LV10 양손검 타임 키퍼 처치</t>
  </si>
  <si>
    <t>LV10 양손창 타임 키퍼 처치</t>
  </si>
  <si>
    <t>업데이트 예정</t>
    <phoneticPr fontId="3" type="noConversion"/>
  </si>
  <si>
    <t>condition_value</t>
    <phoneticPr fontId="3" type="noConversion"/>
  </si>
  <si>
    <t>quest_value</t>
    <phoneticPr fontId="3" type="noConversion"/>
  </si>
  <si>
    <t>A구역 타임 키퍼 처치</t>
  </si>
  <si>
    <t>B구역 타임 키퍼 처치</t>
  </si>
  <si>
    <t>C구역 타임 키퍼 처치</t>
  </si>
  <si>
    <t>D구역 타임 키퍼 처치</t>
  </si>
  <si>
    <t>E구역 타임 키퍼 처치</t>
  </si>
  <si>
    <t>F구역 타임 키퍼 처치</t>
  </si>
  <si>
    <t>LV2 한손검 타임 키퍼 처치</t>
  </si>
  <si>
    <t>LV2 지팡이 타임 키퍼 처치</t>
  </si>
  <si>
    <t>LV2 단검 타임 키퍼 처치</t>
  </si>
  <si>
    <t>LV2 활 타임 키퍼 처치</t>
  </si>
  <si>
    <t>LV2 양손검 타임 키퍼 처치</t>
  </si>
  <si>
    <t>LV2 양손창 타임 키퍼 처치</t>
  </si>
  <si>
    <t>TP 시나리오</t>
    <phoneticPr fontId="3" type="noConversion"/>
  </si>
  <si>
    <t>타임 패트롤 퀘스트 1 클리어</t>
  </si>
  <si>
    <t>타임 패트롤 퀘스트 2 클리어</t>
  </si>
  <si>
    <t>타임 패트롤 퀘스트 3 클리어</t>
  </si>
  <si>
    <t>타임 패트롤 퀘스트 4 클리어</t>
  </si>
  <si>
    <t>타임 패트롤 퀘스트 5 클리어</t>
  </si>
  <si>
    <t>타임 패트롤 퀘스트 6 클리어</t>
  </si>
  <si>
    <t>타임 패트롤 퀘스트 7 클리어</t>
  </si>
  <si>
    <t>타임 패트롤 퀘스트 8 클리어</t>
  </si>
  <si>
    <t>타임 패트롤 퀘스트 9 클리어</t>
  </si>
  <si>
    <t>타임 패트롤 퀘스트 10 클리어</t>
  </si>
  <si>
    <t>타임 패트롤 퀘스트 11 클리어</t>
  </si>
  <si>
    <t>타임 패트롤 퀘스트 12 클리어</t>
  </si>
  <si>
    <t>타임 패트롤 퀘스트 13 클리어</t>
  </si>
  <si>
    <t>타임 패트롤 퀘스트 14 클리어</t>
  </si>
  <si>
    <t>타임 패트롤 퀘스트 15 클리어</t>
  </si>
  <si>
    <t>타임 패트롤 퀘스트 16 클리어</t>
  </si>
  <si>
    <t>타임 패트롤 퀘스트 17 클리어</t>
  </si>
  <si>
    <t>타임 패트롤 퀘스트 18 클리어</t>
  </si>
  <si>
    <t>타임 패트롤 퀘스트 19 클리어</t>
  </si>
  <si>
    <t>타임 패트롤 퀘스트 20 클리어</t>
  </si>
  <si>
    <t>타임 패트롤 퀘스트 21 클리어</t>
  </si>
  <si>
    <t>타임 패트롤 퀘스트 22 클리어</t>
  </si>
  <si>
    <t>타임 패트롤 퀘스트 23 클리어</t>
  </si>
  <si>
    <t>타임 패트롤 퀘스트 24 클리어</t>
  </si>
  <si>
    <t>타임 패트롤 퀘스트 25 클리어</t>
  </si>
  <si>
    <t>타임 패트롤 퀘스트 26 클리어</t>
  </si>
  <si>
    <t>타임 패트롤 퀘스트 27 클리어</t>
  </si>
  <si>
    <t>타임 패트롤 퀘스트 28 클리어</t>
  </si>
  <si>
    <t>타임 패트롤 퀘스트 29 클리어</t>
  </si>
  <si>
    <t>타임 패트롤 퀘스트 30 클리어</t>
  </si>
  <si>
    <t>타임 패트롤 퀘스트 31 클리어</t>
  </si>
  <si>
    <t>타임 패트롤 퀘스트 32 클리어</t>
  </si>
  <si>
    <t>타임 패트롤 퀘스트 33 클리어</t>
  </si>
  <si>
    <t>타임 패트롤 퀘스트 34 클리어</t>
  </si>
  <si>
    <t>타임 패트롤 퀘스트 35 클리어</t>
  </si>
  <si>
    <t>타임 패트롤 퀘스트 36 클리어</t>
  </si>
  <si>
    <t>타임 패트롤 퀘스트 37 클리어</t>
  </si>
  <si>
    <t>타임 패트롤 퀘스트 38 클리어</t>
  </si>
  <si>
    <t>타임 패트롤 퀘스트 39 클리어</t>
  </si>
  <si>
    <t>타임 패트롤 퀘스트 40 클리어</t>
  </si>
  <si>
    <t>타임 패트롤 퀘스트 41 클리어</t>
  </si>
  <si>
    <t>타임 패트롤 퀘스트 42 클리어</t>
  </si>
  <si>
    <t>타임 패트롤 퀘스트 43 클리어</t>
  </si>
  <si>
    <t>타임 패트롤 퀘스트 44 클리어</t>
  </si>
  <si>
    <t>타임 패트롤 퀘스트 45 클리어</t>
  </si>
  <si>
    <t>타임 패트롤 퀘스트 46 클리어</t>
  </si>
  <si>
    <t>타임 패트롤 퀘스트 47 클리어</t>
  </si>
  <si>
    <t>타임 패트롤 퀘스트 48 클리어</t>
  </si>
  <si>
    <t>타임 패트롤 퀘스트 49 클리어</t>
  </si>
  <si>
    <t>타임 패트롤 퀘스트 50 클리어</t>
  </si>
  <si>
    <t>타임 패트롤 퀘스트 51 클리어</t>
  </si>
  <si>
    <t>타임 패트롤 퀘스트 52 클리어</t>
  </si>
  <si>
    <t>타임 패트롤 퀘스트 53 클리어</t>
  </si>
  <si>
    <t>타임 패트롤 퀘스트 54 클리어</t>
  </si>
  <si>
    <t>타임 패트롤 퀘스트 55 클리어</t>
  </si>
  <si>
    <t>타임 패트롤 퀘스트 56 클리어</t>
  </si>
  <si>
    <t>타임 패트롤 퀘스트 57 클리어</t>
  </si>
  <si>
    <t>타임 패트롤 퀘스트 58 클리어</t>
  </si>
  <si>
    <t>타임 패트롤 퀘스트 59 클리어</t>
  </si>
  <si>
    <t>타임 패트롤 퀘스트 60 클리어</t>
  </si>
  <si>
    <t>타임 패트롤 퀘스트 61 클리어</t>
  </si>
  <si>
    <t>타임 패트롤 퀘스트 62 클리어</t>
  </si>
  <si>
    <t>타임 패트롤 퀘스트 63 클리어</t>
  </si>
  <si>
    <t>타임 패트롤 퀘스트 64 클리어</t>
  </si>
  <si>
    <t>타임 패트롤 퀘스트 65 클리어</t>
  </si>
  <si>
    <t>타임 패트롤 퀘스트 66 클리어</t>
  </si>
  <si>
    <t>타임 패트롤 퀘스트 67 클리어</t>
  </si>
  <si>
    <t>스테이지1 보스 보상 / 경험치 제거</t>
  </si>
  <si>
    <t>스테이지2 보스 보상 / 경험치 제거</t>
  </si>
  <si>
    <t>스테이지3 보스 보상 / 경험치 제거</t>
  </si>
  <si>
    <t>스테이지4 보스 보상 / 경험치 제거</t>
  </si>
  <si>
    <t>스테이지5 보스 보상 / 경험치 제거</t>
  </si>
  <si>
    <t>스테이지6 보스 보상 / 경험치 제거</t>
  </si>
  <si>
    <t>스테이지7 보스 보상 / 경험치 제거</t>
  </si>
  <si>
    <t>스테이지8 보스 보상 / 경험치 제거</t>
  </si>
  <si>
    <t>스테이지9 보스 보상 / 경험치 제거</t>
  </si>
  <si>
    <t>스테이지10 보스 보상 / 경험치 제거</t>
  </si>
  <si>
    <t>스테이지11 보스 보상 / 경험치 제거</t>
  </si>
  <si>
    <t>스테이지12 보스 보상 / 경험치 제거</t>
  </si>
  <si>
    <t>스테이지13 보스 보상 / 경험치 제거</t>
  </si>
  <si>
    <t>스테이지14 보스 보상 / 경험치 제거</t>
  </si>
  <si>
    <t>스테이지15 보스 보상 / 경험치 제거</t>
  </si>
  <si>
    <t>스테이지16 보스 보상 / 경험치 제거</t>
  </si>
  <si>
    <t>스테이지17 보스 보상 / 경험치 제거</t>
  </si>
  <si>
    <t>스테이지18 보스 보상 / 경험치 제거</t>
  </si>
  <si>
    <t>스테이지19 보스 보상 / 경험치 제거</t>
  </si>
  <si>
    <t>스테이지20 보스 보상 / 경험치 제거</t>
  </si>
  <si>
    <t>스테이지21 보스 보상 / 경험치 제거</t>
  </si>
  <si>
    <t>스테이지22 보스 보상 / 경험치 제거</t>
  </si>
  <si>
    <t>스테이지23 보스 보상 / 경험치 제거</t>
  </si>
  <si>
    <t>스테이지24 보스 보상 / 경험치 제거</t>
  </si>
  <si>
    <t>스테이지25 보스 보상 / 경험치 제거</t>
  </si>
  <si>
    <t>스테이지26 보스 보상 / 경험치 제거</t>
  </si>
  <si>
    <t>스테이지27 보스 보상 / 경험치 제거</t>
  </si>
  <si>
    <t>스테이지28 보스 보상 / 경험치 제거</t>
  </si>
  <si>
    <t>스테이지29 보스 보상 / 경험치 제거</t>
  </si>
  <si>
    <t>스테이지30 보스 보상 / 경험치 제거</t>
  </si>
  <si>
    <t>스테이지31 보스 보상 / 경험치 제거</t>
  </si>
  <si>
    <t>스테이지32 보스 보상 / 경험치 제거</t>
  </si>
  <si>
    <t>스테이지33 보스 보상 / 경험치 제거</t>
  </si>
  <si>
    <t>스테이지34 보스 보상 / 경험치 제거</t>
  </si>
  <si>
    <t>스테이지35 보스 보상 / 경험치 제거</t>
  </si>
  <si>
    <t>스테이지36 보스 보상 / 경험치 제거</t>
  </si>
  <si>
    <t>스테이지37 보스 보상 / 경험치 제거</t>
  </si>
  <si>
    <t>스테이지38 보스 보상 / 경험치 제거</t>
  </si>
  <si>
    <t>스테이지39 보스 보상 / 경험치 제거</t>
  </si>
  <si>
    <t>스테이지40 보스 보상 / 경험치 제거</t>
  </si>
  <si>
    <t>스테이지41 보스 보상 / 경험치 제거</t>
  </si>
  <si>
    <t>스테이지42 보스 보상 / 경험치 제거</t>
  </si>
  <si>
    <t>스테이지43 보스 보상 / 경험치 제거</t>
  </si>
  <si>
    <t>스테이지44 보스 보상 / 경험치 제거</t>
  </si>
  <si>
    <t>스테이지45 보스 보상 / 경험치 제거</t>
  </si>
  <si>
    <t>스테이지46 보스 보상 / 경험치 제거</t>
  </si>
  <si>
    <t>스테이지47 보스 보상 / 경험치 제거</t>
  </si>
  <si>
    <t>스테이지48 보스 보상 / 경험치 제거</t>
  </si>
  <si>
    <t>스테이지49 보스 보상 / 경험치 제거</t>
  </si>
  <si>
    <t>스테이지50 보스 보상 / 경험치 제거</t>
  </si>
  <si>
    <t>스테이지51 보스 보상 / 경험치 제거</t>
  </si>
  <si>
    <t>스테이지52 보스 보상 / 경험치 제거</t>
  </si>
  <si>
    <t>스테이지53 보스 보상 / 경험치 제거</t>
  </si>
  <si>
    <t>스테이지54 보스 보상 / 경험치 제거</t>
  </si>
  <si>
    <t>스테이지55 보스 보상 / 경험치 제거</t>
  </si>
  <si>
    <t>스테이지56 보스 보상 / 경험치 제거</t>
  </si>
  <si>
    <t>스테이지57 보스 보상 / 경험치 제거</t>
  </si>
  <si>
    <t>스테이지58 보스 보상 / 경험치 제거</t>
  </si>
  <si>
    <t>스테이지59 보스 보상 / 경험치 제거</t>
  </si>
  <si>
    <t>스테이지60 보스 보상 / 경험치 제거</t>
  </si>
  <si>
    <t>스테이지61 보스 보상 / 경험치 제거</t>
  </si>
  <si>
    <t>스테이지62 보스 보상 / 경험치 제거</t>
  </si>
  <si>
    <t>스테이지63 보스 보상 / 경험치 제거</t>
  </si>
  <si>
    <t>스테이지64 보스 보상 / 경험치 제거</t>
  </si>
  <si>
    <t>스테이지65 보스 보상 / 경험치 제거</t>
  </si>
  <si>
    <t>스테이지66 보스 보상 / 경험치 제거</t>
  </si>
  <si>
    <t>스테이지67 보스 보상 / 경험치 제거</t>
  </si>
  <si>
    <t>스테이지68 보스 보상 / 경험치 제거</t>
  </si>
  <si>
    <t>스테이지69 보스 보상 / 경험치 제거</t>
  </si>
  <si>
    <t>스테이지70 보스 보상 / 경험치 제거</t>
  </si>
  <si>
    <t>스테이지71 보스 보상 / 경험치 제거</t>
  </si>
  <si>
    <t>스테이지72 보스 보상 / 경험치 제거</t>
  </si>
  <si>
    <t>챌린지1 보스 보상</t>
  </si>
  <si>
    <t>챌린지2 보스 보상</t>
  </si>
  <si>
    <t>챌린지3 보스 보상</t>
  </si>
  <si>
    <t>챌린지4 보스 보상</t>
  </si>
  <si>
    <t>챌린지5 보스 보상</t>
  </si>
  <si>
    <t>챌린지6 보스 보상</t>
  </si>
  <si>
    <t>챌린지7 보스 보상</t>
  </si>
  <si>
    <t>챌린지8 보스 보상</t>
  </si>
  <si>
    <t>챌린지9 보스 보상</t>
  </si>
  <si>
    <t>챌린지10 보스 보상</t>
  </si>
  <si>
    <t>챌린지11 보스 보상</t>
  </si>
  <si>
    <t>챌린지12 보스 보상</t>
  </si>
  <si>
    <t>타임 패트롤 LV1 한손검</t>
  </si>
  <si>
    <t>타임 패트롤 LV1 지팡이</t>
  </si>
  <si>
    <t>타임 패트롤 LV1 단검</t>
  </si>
  <si>
    <t>타임 패트롤 LV1 활</t>
  </si>
  <si>
    <t>타임 패트롤 LV1 양손검</t>
  </si>
  <si>
    <t>타임 패트롤 LV1 양손창</t>
  </si>
  <si>
    <t>타임 패트롤 LV2 한손검</t>
  </si>
  <si>
    <t>타임 패트롤 LV2 지팡이</t>
  </si>
  <si>
    <t>타임 패트롤 LV2 단검</t>
  </si>
  <si>
    <t>타임 패트롤 LV2 활</t>
  </si>
  <si>
    <t>타임 패트롤 LV2 양손검</t>
  </si>
  <si>
    <t>타임 패트롤 LV2 양손창</t>
  </si>
  <si>
    <t>타임 패트롤 LV3 한손검</t>
  </si>
  <si>
    <t>타임 패트롤 LV3 지팡이</t>
  </si>
  <si>
    <t>타임 패트롤 LV3 단검</t>
  </si>
  <si>
    <t>타임 패트롤 LV3 활</t>
  </si>
  <si>
    <t>타임 패트롤 LV3 양손검</t>
  </si>
  <si>
    <t>타임 패트롤 LV3 양손창</t>
  </si>
  <si>
    <t>타임 패트롤 LV4 한손검</t>
  </si>
  <si>
    <t>타임 패트롤 LV4 지팡이</t>
  </si>
  <si>
    <t>타임 패트롤 LV4 단검</t>
  </si>
  <si>
    <t>타임 패트롤 LV4 활</t>
  </si>
  <si>
    <t>타임 패트롤 LV4 양손검</t>
  </si>
  <si>
    <t>타임 패트롤 LV4 양손창</t>
  </si>
  <si>
    <t>타임 패트롤 LV5 한손검</t>
  </si>
  <si>
    <t>타임 패트롤 LV5 지팡이</t>
  </si>
  <si>
    <t>타임 패트롤 LV5 단검</t>
  </si>
  <si>
    <t>타임 패트롤 LV5 활</t>
  </si>
  <si>
    <t>타임 패트롤 LV5 양손검</t>
  </si>
  <si>
    <t>타임 패트롤 LV5 양손창</t>
  </si>
  <si>
    <t>타임 패트롤 LV6 한손검</t>
  </si>
  <si>
    <t>타임 패트롤 LV6 지팡이</t>
  </si>
  <si>
    <t>타임 패트롤 LV6 단검</t>
  </si>
  <si>
    <t>타임 패트롤 LV6 활</t>
  </si>
  <si>
    <t>타임 패트롤 LV6 양손검</t>
  </si>
  <si>
    <t>타임 패트롤 LV6 양손창</t>
  </si>
  <si>
    <t>타임 패트롤 LV7 한손검</t>
  </si>
  <si>
    <t>타임 패트롤 LV7 지팡이</t>
  </si>
  <si>
    <t>타임 패트롤 LV7 단검</t>
  </si>
  <si>
    <t>타임 패트롤 LV7 활</t>
  </si>
  <si>
    <t>타임 패트롤 LV7 양손검</t>
  </si>
  <si>
    <t>타임 패트롤 LV7 양손창</t>
  </si>
  <si>
    <t>타임 패트롤 LV8 한손검</t>
  </si>
  <si>
    <t>타임 패트롤 LV8 지팡이</t>
  </si>
  <si>
    <t>타임 패트롤 LV8 단검</t>
  </si>
  <si>
    <t>타임 패트롤 LV8 활</t>
  </si>
  <si>
    <t>타임 패트롤 LV8 양손검</t>
  </si>
  <si>
    <t>타임 패트롤 LV8 양손창</t>
  </si>
  <si>
    <t>타임 패트롤 LV9 한손검</t>
  </si>
  <si>
    <t>타임 패트롤 LV9 지팡이</t>
  </si>
  <si>
    <t>타임 패트롤 LV9 단검</t>
  </si>
  <si>
    <t>타임 패트롤 LV9 활</t>
  </si>
  <si>
    <t>타임 패트롤 LV9 양손검</t>
  </si>
  <si>
    <t>타임 패트롤 LV9 양손창</t>
  </si>
  <si>
    <t>타임 패트롤 LV10 한손검</t>
  </si>
  <si>
    <t>타임 패트롤 LV10 지팡이</t>
  </si>
  <si>
    <t>타임 패트롤 LV10 단검</t>
  </si>
  <si>
    <t>타임 패트롤 LV10 활</t>
  </si>
  <si>
    <t>타임 패트롤 LV10 양손검</t>
  </si>
  <si>
    <t>타임 패트롤 LV10 양손창</t>
  </si>
  <si>
    <t>낡은 소드 쉐도우</t>
  </si>
  <si>
    <t>Item60001</t>
  </si>
  <si>
    <t>낡은 지팡이 쉐도우</t>
  </si>
  <si>
    <t>낡아서 닳아버린 지팡이.</t>
  </si>
  <si>
    <t>Item60002</t>
  </si>
  <si>
    <t>낡은 단검 쉐도우</t>
  </si>
  <si>
    <t>낡아서 닳아버린 단검.</t>
  </si>
  <si>
    <t>Item60003</t>
  </si>
  <si>
    <t>낡은 활 쉐도우</t>
  </si>
  <si>
    <t>낡아서 닳아버린 활.</t>
  </si>
  <si>
    <t>Item60004</t>
  </si>
  <si>
    <t>피지컬 웨폰 쉐도우</t>
  </si>
  <si>
    <t>무기를 착용하는 손에 장착하여 착용자의 잠재적인 물리 능력을 이끌어내는 검</t>
  </si>
  <si>
    <t>Item60005</t>
  </si>
  <si>
    <t>매지컬 웨폰 쉐도우</t>
  </si>
  <si>
    <t>무기를 착용하는 손에 장착하여 착용자의 잠재적인 마법 능력을 이끌어내는 지팡이</t>
  </si>
  <si>
    <t>Item60006</t>
  </si>
  <si>
    <t>로지컬 웨폰 쉐도우</t>
  </si>
  <si>
    <t>무기를 착용하는 손에 장착하여 착용자의 잠재적인 혼합 능력을 이끌어내는 장갑</t>
  </si>
  <si>
    <t>Item60007</t>
  </si>
  <si>
    <t>슬레이어 쉐도우</t>
  </si>
  <si>
    <t>적을 제압하는데 탁월한 효과를 가진 양손검.</t>
  </si>
  <si>
    <t>Item60008</t>
  </si>
  <si>
    <t>스태프 쉐도우</t>
  </si>
  <si>
    <t>활동성보다는 위력을 중시한 형태의 약간 긴 지팡이.</t>
  </si>
  <si>
    <t>Item60009</t>
  </si>
  <si>
    <t>나이프 쉐도우</t>
  </si>
  <si>
    <t>누구나 손쉽게 사용할 수 있도록 간단하게 만들어진 짧은 단검.</t>
  </si>
  <si>
    <t>Item60010</t>
  </si>
  <si>
    <t>보우 쉐도우</t>
  </si>
  <si>
    <t>사용이 간편한 작은 활.</t>
  </si>
  <si>
    <t>Item60011</t>
  </si>
  <si>
    <t>Item60012</t>
  </si>
  <si>
    <t>Item60013</t>
  </si>
  <si>
    <t>Item60014</t>
  </si>
  <si>
    <t>세이버 쉐도우</t>
  </si>
  <si>
    <t>기병들이 사용하던 한손검. 의식적인 면이 강하다.</t>
  </si>
  <si>
    <t>Item60015</t>
  </si>
  <si>
    <t>마이트 스태프 쉐도우</t>
  </si>
  <si>
    <t>사용자의 정신력을 파괴력으로 변환해 주는 지팡이.</t>
  </si>
  <si>
    <t>Item60016</t>
  </si>
  <si>
    <t>대거 쉐도우</t>
  </si>
  <si>
    <t>날이 완만하게 휜 짧은 단도.</t>
  </si>
  <si>
    <t>Item60017</t>
  </si>
  <si>
    <t>컴포지트 보우 쉐도우</t>
  </si>
  <si>
    <t>여러 가지 재료를 섞어서 만든 복합 활.</t>
  </si>
  <si>
    <t>Item60018</t>
  </si>
  <si>
    <t>Item60019</t>
  </si>
  <si>
    <t>Item60020</t>
  </si>
  <si>
    <t>Item60021</t>
  </si>
  <si>
    <t>해바라기 소년 쉐도우</t>
  </si>
  <si>
    <t>Item60022</t>
  </si>
  <si>
    <t>별운검 쉐도우</t>
  </si>
  <si>
    <t>Item60023</t>
  </si>
  <si>
    <t>오르도 스태프 쉐도우</t>
  </si>
  <si>
    <t>지시봉같이 짧고 간결한 느낌의 지팡이.</t>
  </si>
  <si>
    <t>Item60024</t>
  </si>
  <si>
    <t>다마스커스 쉐도우</t>
  </si>
  <si>
    <t>특수한 제조법으로 만들어진 단검.</t>
  </si>
  <si>
    <t>Item60025</t>
  </si>
  <si>
    <t>자경단 보우 쉐도우</t>
  </si>
  <si>
    <t>Item60026</t>
  </si>
  <si>
    <t>Item60027</t>
  </si>
  <si>
    <t>Item60028</t>
  </si>
  <si>
    <t>Item60029</t>
  </si>
  <si>
    <t>리치의 해골지팡이 쉐도우</t>
  </si>
  <si>
    <t>강력한 리치의 해골로 만들어져, 저주의 기운이 끊임없이 쏟아져 나오는 지팡이.</t>
  </si>
  <si>
    <t>Item60030</t>
  </si>
  <si>
    <t>바이올렛 피어 쉐도우</t>
  </si>
  <si>
    <t>Item60031</t>
  </si>
  <si>
    <t>크로노스 쉐도우</t>
  </si>
  <si>
    <t>시공을 지배하는 용의 비늘로 장식된 지팡이.</t>
  </si>
  <si>
    <t>Item60032</t>
  </si>
  <si>
    <t>추적자의 단검 쉐도우</t>
  </si>
  <si>
    <t>Item60033</t>
  </si>
  <si>
    <t>임페리얼 스피어 쉐도우</t>
  </si>
  <si>
    <t>Item60034</t>
  </si>
  <si>
    <t>폭풍의 활 쉐도우</t>
  </si>
  <si>
    <t>Item60035</t>
  </si>
  <si>
    <t>음유시인의 활 쉐도우</t>
  </si>
  <si>
    <t>Item60036</t>
  </si>
  <si>
    <t>Item60037</t>
  </si>
  <si>
    <t>Item60038</t>
  </si>
  <si>
    <t>Item60039</t>
  </si>
  <si>
    <t>어둠의 이프리트 카드</t>
  </si>
  <si>
    <t>연계 ,매그넘 브레이크 ,용암 분출</t>
  </si>
  <si>
    <t>SCard96</t>
  </si>
  <si>
    <t>OptionPanelCard96</t>
  </si>
  <si>
    <t>어둠의 살라만다 카드(안 들어가야함)</t>
  </si>
  <si>
    <t>연계 ,매그넘 브레이크 ,드래곤 오라</t>
  </si>
  <si>
    <t>SCard95</t>
  </si>
  <si>
    <t>OptionPanelCard95</t>
  </si>
  <si>
    <t>어둠의 카사 카드</t>
  </si>
  <si>
    <t>초월 ,매그넘 브레이크 ,익시드 브레이크</t>
  </si>
  <si>
    <t>SCard94</t>
  </si>
  <si>
    <t>OptionPanelCard94</t>
  </si>
  <si>
    <t>어둠의 솔져 스켈레톤 카드</t>
  </si>
  <si>
    <t>초월 ,차지 어택 ,파워 스윙</t>
  </si>
  <si>
    <t>SCard31</t>
  </si>
  <si>
    <t>OptionPanelCard31</t>
  </si>
  <si>
    <t>어둠의 오크 히어로 카드</t>
  </si>
  <si>
    <t>연계 ,차지 어택 ,테라의 은혜</t>
  </si>
  <si>
    <t>SCard76</t>
  </si>
  <si>
    <t>OptionPanelCard76</t>
  </si>
  <si>
    <t>어둠의 오크 로드 카드</t>
  </si>
  <si>
    <t>초월 ,헤드 크러쉬 ,차지 크러쉬</t>
  </si>
  <si>
    <t>SCard89</t>
  </si>
  <si>
    <t>OptionPanelCard89</t>
  </si>
  <si>
    <t>어둠의 호넷 카드</t>
  </si>
  <si>
    <t>초월 ,헤드 크러쉬 ,소닉 스톰</t>
  </si>
  <si>
    <t>SCard17</t>
  </si>
  <si>
    <t>OptionPanelCard17</t>
  </si>
  <si>
    <t>어둠의 데저트 울프 새끼 카드</t>
  </si>
  <si>
    <t>초월 ,홀리 크로스 ,헤스페루스 리트</t>
  </si>
  <si>
    <t>SCard63</t>
  </si>
  <si>
    <t>OptionPanelCard63</t>
  </si>
  <si>
    <t>어둠의 고블린 리더 카드</t>
  </si>
  <si>
    <t>연계 ,홀리 크로스 ,그랜드 크로스</t>
  </si>
  <si>
    <t>SCard50</t>
  </si>
  <si>
    <t>OptionPanelCard50</t>
  </si>
  <si>
    <t>어둠의 이클립스 카드</t>
  </si>
  <si>
    <t>초월 ,홀리 크로스 ,바실리카</t>
  </si>
  <si>
    <t>SCard7</t>
  </si>
  <si>
    <t>OptionPanelCard7</t>
  </si>
  <si>
    <t>어둠의 프리오니 카드</t>
  </si>
  <si>
    <t>초월 ,문 슬래셔 ,오버 브랜드</t>
  </si>
  <si>
    <t>SCard87</t>
  </si>
  <si>
    <t>OptionPanelCard87</t>
  </si>
  <si>
    <t>어둠의 탐루안 카드</t>
  </si>
  <si>
    <t>초월 ,문 슬래셔 ,문 러쉬</t>
  </si>
  <si>
    <t>SCard70</t>
  </si>
  <si>
    <t>OptionPanelCard70</t>
  </si>
  <si>
    <t>어둠의 마그마링 카드</t>
  </si>
  <si>
    <t>연계 ,파이어 볼트 ,파이어 볼</t>
  </si>
  <si>
    <t>SCard64</t>
  </si>
  <si>
    <t>OptionPanelCard64</t>
  </si>
  <si>
    <t>어둠의 에스터 카드</t>
  </si>
  <si>
    <t>초월 ,파이어 볼트 ,프로스트 노바</t>
  </si>
  <si>
    <t>SCard61</t>
  </si>
  <si>
    <t>OptionPanelCard61</t>
  </si>
  <si>
    <t>어둠의 팬저 고블린 카드</t>
  </si>
  <si>
    <t>연계 ,라이트닝 볼트 ,벤투스의 도움</t>
  </si>
  <si>
    <t>SCard49</t>
  </si>
  <si>
    <t>OptionPanelCard49</t>
  </si>
  <si>
    <t>어둠의 콘도르 카드</t>
  </si>
  <si>
    <t>초월 ,라이트닝 볼트 ,유피텔 선더</t>
  </si>
  <si>
    <t>SCard23</t>
  </si>
  <si>
    <t>OptionPanelCard23</t>
  </si>
  <si>
    <t>어둠의 황금 도둑벌레</t>
  </si>
  <si>
    <t>연계 ,파이어 월 ,헬 인페르노</t>
  </si>
  <si>
    <t>SCard12</t>
  </si>
  <si>
    <t>OptionPanelCard12</t>
  </si>
  <si>
    <t>어둠의 마린 카드</t>
  </si>
  <si>
    <t>초월 ,파이어 월 ,아이스 월</t>
  </si>
  <si>
    <t>SCard81</t>
  </si>
  <si>
    <t>OptionPanelCard81</t>
  </si>
  <si>
    <t>어둠의 촌촌 카드</t>
  </si>
  <si>
    <t>연계 ,선더 스톰 ,라이트닝 볼</t>
  </si>
  <si>
    <t>SCard24</t>
  </si>
  <si>
    <t>OptionPanelCard24</t>
  </si>
  <si>
    <t>어둠의 위스퍼 카드</t>
  </si>
  <si>
    <t>초월 ,선더 스톰 ,소울 익스펜션</t>
  </si>
  <si>
    <t>SCard68</t>
  </si>
  <si>
    <t>OptionPanelCard68</t>
  </si>
  <si>
    <t>어둠의 타오군 카 카드</t>
  </si>
  <si>
    <t>초월 ,어스 스파이크 ,어스 서핑</t>
  </si>
  <si>
    <t>SCard91</t>
  </si>
  <si>
    <t>OptionPanelCard91</t>
  </si>
  <si>
    <t>어둠의 쵸코 카드</t>
  </si>
  <si>
    <t>초월 ,어스 스파이크 ,어스 더스트</t>
  </si>
  <si>
    <t>SCard53</t>
  </si>
  <si>
    <t>OptionPanelCard53</t>
  </si>
  <si>
    <t>어둠의 로터 자이로 카드</t>
  </si>
  <si>
    <t>초월 ,사이즈믹 웨폰 ,바이어런스 게일</t>
  </si>
  <si>
    <t>SCard58</t>
  </si>
  <si>
    <t>OptionPanelCard58</t>
  </si>
  <si>
    <t>어둠의 선장 펠록 카드</t>
  </si>
  <si>
    <t>연계 ,사이즈믹 웨폰 ,한계 제어</t>
  </si>
  <si>
    <t>SCard110</t>
  </si>
  <si>
    <t>OptionPanelCard110</t>
  </si>
  <si>
    <t>어둠의 포포링 카드</t>
  </si>
  <si>
    <t>초월 ,인베넘 ,베놈 임프레스</t>
  </si>
  <si>
    <t>SCard36</t>
  </si>
  <si>
    <t>OptionPanelCard36</t>
  </si>
  <si>
    <t>어둠의 오크 레이디 카드</t>
  </si>
  <si>
    <t>초월 ,인베넘 ,검은 손톱</t>
  </si>
  <si>
    <t>SCard74</t>
  </si>
  <si>
    <t>OptionPanelCard74</t>
  </si>
  <si>
    <t>어둠의 오크 베이비 카드</t>
  </si>
  <si>
    <t>연계 ,인베넘 ,클라우드 킬</t>
  </si>
  <si>
    <t>SCard72</t>
  </si>
  <si>
    <t>OptionPanelCard72</t>
  </si>
  <si>
    <t>어둠의 스켈레톤 카드</t>
  </si>
  <si>
    <t>초월 ,소닉 블로우 ,소닉 임팩트</t>
  </si>
  <si>
    <t>SCard30</t>
  </si>
  <si>
    <t>OptionPanelCard30</t>
  </si>
  <si>
    <t>어둠의 세일러 스컬 카드</t>
  </si>
  <si>
    <t>초월 ,소닉 블로우 ,베놈 스톰</t>
  </si>
  <si>
    <t>SCard78</t>
  </si>
  <si>
    <t>OptionPanelCard78</t>
  </si>
  <si>
    <t>어둠의 폭력배 카드</t>
  </si>
  <si>
    <t>연계 ,그림 투스 ,다크 크로스</t>
  </si>
  <si>
    <t>SCard59</t>
  </si>
  <si>
    <t>OptionPanelCard59</t>
  </si>
  <si>
    <t>어둠의 파이어럿 스켈 카드</t>
  </si>
  <si>
    <t>초월 ,그림 투스 ,팬텀 메나스</t>
  </si>
  <si>
    <t>SCard79</t>
  </si>
  <si>
    <t>OptionPanelCard79</t>
  </si>
  <si>
    <t>어둠의 하티 카드</t>
  </si>
  <si>
    <t>초월 ,모래 뿌리기 ,소울 애로우</t>
  </si>
  <si>
    <t>SCard84</t>
  </si>
  <si>
    <t>OptionPanelCard84</t>
  </si>
  <si>
    <t>어둠의 데저트 울프 카드</t>
  </si>
  <si>
    <t>초월 ,모래 뿌리기 ,인티머데이트</t>
  </si>
  <si>
    <t>SCard67</t>
  </si>
  <si>
    <t>OptionPanelCard67</t>
  </si>
  <si>
    <t>어둠의 드레인리어 카드</t>
  </si>
  <si>
    <t>초월 ,페이탈 메나스 ,페이탈 슈팅</t>
  </si>
  <si>
    <t>SCard62</t>
  </si>
  <si>
    <t>OptionPanelCard62</t>
  </si>
  <si>
    <t>어둠의 스포아 카드</t>
  </si>
  <si>
    <t>초월 ,페이탈 메나스 ,페이탈 쉐도우 크로우</t>
  </si>
  <si>
    <t>SCard20</t>
  </si>
  <si>
    <t>OptionPanelCard20</t>
  </si>
  <si>
    <t>어둠의 포이즌 스포아 카드</t>
  </si>
  <si>
    <t>연계 ,페이탈 메나스 ,영혼 폭발</t>
  </si>
  <si>
    <t>SCard40</t>
  </si>
  <si>
    <t>OptionPanelCard40</t>
  </si>
  <si>
    <t>어둠의 고블린 아처 카드</t>
  </si>
  <si>
    <t>초월 ,애로우 샤워 ,윈드 스톰</t>
  </si>
  <si>
    <t>SCard47</t>
  </si>
  <si>
    <t>OptionPanelCard47</t>
  </si>
  <si>
    <t>어둠의 픽키 카드</t>
  </si>
  <si>
    <t>초월 ,애로우 샤워 ,팔콘 러쉬</t>
  </si>
  <si>
    <t>SCard9</t>
  </si>
  <si>
    <t>OptionPanelCard9</t>
  </si>
  <si>
    <t>어둠의 고블린 스팀라이더 카드</t>
  </si>
  <si>
    <t>초월 ,판타즈믹 애로우 ,돌풍</t>
  </si>
  <si>
    <t>SCard48</t>
  </si>
  <si>
    <t>OptionPanelCard48</t>
  </si>
  <si>
    <t>어둠의 드래곤 플라이 카드</t>
  </si>
  <si>
    <t>초월 ,판타즈믹 애로우 ,트루 스나이핑</t>
  </si>
  <si>
    <t>SCard25</t>
  </si>
  <si>
    <t>OptionPanelCard25</t>
  </si>
  <si>
    <t>어둠의 오크 아처 카드</t>
  </si>
  <si>
    <t>연계 ,차지 애로우 ,벤투스의 은혜</t>
  </si>
  <si>
    <t>SCard75</t>
  </si>
  <si>
    <t>OptionPanelCard75</t>
  </si>
  <si>
    <t>어둠의 임프 카드</t>
  </si>
  <si>
    <t>초월 ,차지 애로우 ,붐 애로우</t>
  </si>
  <si>
    <t>SCard93</t>
  </si>
  <si>
    <t>OptionPanelCard93</t>
  </si>
  <si>
    <t>어둠의 갈라파고 카드</t>
  </si>
  <si>
    <t>초월 ,애로우 발칸 ,메탈릭 사운드</t>
  </si>
  <si>
    <t>SCard55</t>
  </si>
  <si>
    <t>OptionPanelCard55</t>
  </si>
  <si>
    <t>어둠의 아처 스켈레톤 카드</t>
  </si>
  <si>
    <t>초월 ,애로우 발칸 ,수줍은 하루의 우울</t>
  </si>
  <si>
    <t>SCard32</t>
  </si>
  <si>
    <t>OptionPanelCard32</t>
  </si>
  <si>
    <t>어둠의 보컬 카드</t>
  </si>
  <si>
    <t>초월 ,불사신 지크프리드 ,메탈릭 퓨리</t>
  </si>
  <si>
    <t>SCard6</t>
  </si>
  <si>
    <t>OptionPanelCard6</t>
  </si>
  <si>
    <t>어둠의 타니 아가씨 카드</t>
  </si>
  <si>
    <t>연계 ,불사신 지크프리드 ,클루세오힐</t>
  </si>
  <si>
    <t>SCard71</t>
  </si>
  <si>
    <t>OptionPanelCard71</t>
  </si>
  <si>
    <t>어둠의 루나틱 카드</t>
  </si>
  <si>
    <t>일반 쉐도우 카드</t>
  </si>
  <si>
    <t>SCard3</t>
  </si>
  <si>
    <t>OptionPanelCard3</t>
  </si>
  <si>
    <t>어둠의 호른 카드</t>
  </si>
  <si>
    <t>SCard16</t>
  </si>
  <si>
    <t>OptionPanelCard16</t>
  </si>
  <si>
    <t>어둠의 로다 프로그 카드</t>
  </si>
  <si>
    <t>SCard4</t>
  </si>
  <si>
    <t>OptionPanelCard4</t>
  </si>
  <si>
    <t>어둠의 토드 카드</t>
  </si>
  <si>
    <t>SCard37</t>
  </si>
  <si>
    <t>OptionPanelCard37</t>
  </si>
  <si>
    <t>어둠의 엘더 윌로우 카드</t>
  </si>
  <si>
    <t>SCard39</t>
  </si>
  <si>
    <t>OptionPanelCard39</t>
  </si>
  <si>
    <t>어둠의 하티 베베 카드</t>
  </si>
  <si>
    <t>SCard83</t>
  </si>
  <si>
    <t>OptionPanelCard83</t>
  </si>
  <si>
    <t>SCard22</t>
  </si>
  <si>
    <t>OptionPanelCard22</t>
  </si>
  <si>
    <t>어둠의 게 카드</t>
  </si>
  <si>
    <t>SCard51</t>
  </si>
  <si>
    <t>OptionPanelCard51</t>
  </si>
  <si>
    <t>어둠의 수컷 도둑벌레 카드</t>
  </si>
  <si>
    <t>SCard11</t>
  </si>
  <si>
    <t>OptionPanelCard11</t>
  </si>
  <si>
    <t>어둠의 고블린 카드</t>
  </si>
  <si>
    <t>SCard42</t>
  </si>
  <si>
    <t>OptionPanelCard42</t>
  </si>
  <si>
    <t>어둠의 해달 카드</t>
  </si>
  <si>
    <t>SCard56</t>
  </si>
  <si>
    <t>OptionPanelCard56</t>
  </si>
  <si>
    <t>어둠의 암컷 도둑벌레 카드</t>
  </si>
  <si>
    <t>SCard10</t>
  </si>
  <si>
    <t>OptionPanelCard10</t>
  </si>
  <si>
    <t>어둠의 크램프 카드</t>
  </si>
  <si>
    <t>SCard41</t>
  </si>
  <si>
    <t>OptionPanelCard41</t>
  </si>
  <si>
    <t>어둠의 도둑벌레 카드</t>
  </si>
  <si>
    <t>SCard8</t>
  </si>
  <si>
    <t>OptionPanelCard8</t>
  </si>
  <si>
    <t>어둠의 울프 카드</t>
  </si>
  <si>
    <t>SCard26</t>
  </si>
  <si>
    <t>OptionPanelCard26</t>
  </si>
  <si>
    <t>어둠의 드롭프스 카드</t>
  </si>
  <si>
    <t>SCard60</t>
  </si>
  <si>
    <t>OptionPanelCard60</t>
  </si>
  <si>
    <t>어둠의 퍼씰 카드</t>
  </si>
  <si>
    <t>SCard57</t>
  </si>
  <si>
    <t>OptionPanelCard57</t>
  </si>
  <si>
    <t>어둠의 코코 카드</t>
  </si>
  <si>
    <t>SCard14</t>
  </si>
  <si>
    <t>OptionPanelCard14</t>
  </si>
  <si>
    <t>어둠의 포링 카드</t>
  </si>
  <si>
    <t>SCard1</t>
  </si>
  <si>
    <t>OptionPanelCard1</t>
  </si>
  <si>
    <t>어둠의 스틸 촌촌 카드</t>
  </si>
  <si>
    <t>SCard34</t>
  </si>
  <si>
    <t>OptionPanelCard34</t>
  </si>
  <si>
    <t>[이벤트] 알카 브링거</t>
  </si>
  <si>
    <t>이벤트로 받은 5성 무기이다. 별의 결정 5개로 원래 아이템을 만들 수 있다.</t>
  </si>
  <si>
    <t>[이벤트] 폴 액스</t>
  </si>
  <si>
    <t>[이벤트] 아쿠아 스태프</t>
  </si>
  <si>
    <t>[이벤트] 포레스트 스태프</t>
  </si>
  <si>
    <t>[이벤트] 저주받은 단검</t>
  </si>
  <si>
    <t>[이벤트] 월광검</t>
  </si>
  <si>
    <t>[이벤트] 자경단 보우</t>
  </si>
  <si>
    <t>[이벤트] 음유시인의 활</t>
  </si>
  <si>
    <t>[이벤트] 페오즈의 플레이트</t>
  </si>
  <si>
    <t>이벤트로 받은 5성 갑옷이다. 별의 결정 5개로 원래 아이템을 만들 수 있다.</t>
  </si>
  <si>
    <t>[이벤트] 우르의 플레이트</t>
  </si>
  <si>
    <t>[이벤트] 대행자의 로브</t>
  </si>
  <si>
    <t>[이벤트] 원소의 로브</t>
  </si>
  <si>
    <t>[이벤트] 사바흐의 클로스</t>
  </si>
  <si>
    <t>[이벤트] 나브의 클로스</t>
  </si>
  <si>
    <t>[이벤트] 흰날개의 슈트</t>
  </si>
  <si>
    <t>[이벤트] 검은날개의 슈트</t>
  </si>
  <si>
    <t>[이벤트] 페오즈의 인장</t>
  </si>
  <si>
    <t>이벤트로 받은 5성 목걸이다. 별의 결정 5개로 원래 아이템을 만들 수 있다.</t>
  </si>
  <si>
    <t>[이벤트] 우르의 인장</t>
  </si>
  <si>
    <t>[이벤트] 흰날개의 브로치</t>
  </si>
  <si>
    <t>[이벤트] 검은날개의 브로치</t>
  </si>
  <si>
    <t>[이벤트] 냉정한 마음</t>
  </si>
  <si>
    <t>[이벤트] 하피의 깃털</t>
  </si>
  <si>
    <t>[이벤트] 탐욕의 브로치</t>
  </si>
  <si>
    <t>[이벤트] 자경단 배지</t>
  </si>
  <si>
    <t>[이벤트] 불의 반지</t>
  </si>
  <si>
    <t>이벤트로 받은 5성 반지다. 별의 결정 5개로 원래 아이템을 만들 수 있다.</t>
  </si>
  <si>
    <t>[이벤트] 대지의 반지</t>
  </si>
  <si>
    <t>[이벤트] 물의 반지</t>
  </si>
  <si>
    <t>[이벤트] 바람의 반지</t>
  </si>
  <si>
    <t>[이벤트] 도적의 반지</t>
  </si>
  <si>
    <t>[이벤트] 사바흐의 링</t>
  </si>
  <si>
    <t>[이벤트] 나브의 링</t>
  </si>
  <si>
    <t>[이벤트] 왕의 수호 반지</t>
  </si>
  <si>
    <t>브라디움</t>
  </si>
  <si>
    <t>초월의 힘이 깃든 부러진 한손검. 무기 초월 재료로 사용이 가능하다.</t>
  </si>
  <si>
    <t>Item82528</t>
  </si>
  <si>
    <t>오라디움</t>
  </si>
  <si>
    <t>초월의 힘이 깃든 훼손된 갑옷. 방어구 초월 재료로 사용이 가능하다.</t>
  </si>
  <si>
    <t>Item82529</t>
  </si>
  <si>
    <t>크리스마스 케이크</t>
  </si>
  <si>
    <t>Item84026</t>
  </si>
  <si>
    <t>진저 쿠키</t>
  </si>
  <si>
    <t>Item84027</t>
  </si>
  <si>
    <t>신년 건강의 기운</t>
  </si>
  <si>
    <t>사용 시, 30분간 건강의 기운이 감돕니다.</t>
  </si>
  <si>
    <t>Item84028</t>
  </si>
  <si>
    <t>신년 지혜의 기운</t>
  </si>
  <si>
    <t>사용 시, 30분간 지혜의 기운이 감돕니다.</t>
  </si>
  <si>
    <t>Item84029</t>
  </si>
  <si>
    <t>신년 안정의 기운</t>
  </si>
  <si>
    <t>사용 시, 30분간 안정의 기운이 감돕니다.</t>
  </si>
  <si>
    <t>Item84030</t>
  </si>
  <si>
    <t>신년 재화의 기운</t>
  </si>
  <si>
    <t>사용 시, 30분간 재화의 기운이 감돕니다.</t>
  </si>
  <si>
    <t>Item84031</t>
  </si>
  <si>
    <t>빨간 포션</t>
  </si>
  <si>
    <t>붉고 찐득한 포션. 30분 동안 전체 대미지 증가.</t>
  </si>
  <si>
    <t>Item84032</t>
  </si>
  <si>
    <t>포링 초콜릿</t>
  </si>
  <si>
    <t>사용 시, 30분간 일반 경험치 드랍률 증가되며, 제작에서 코스튬으로 교환이 가능하다.</t>
  </si>
  <si>
    <t>Item84033</t>
  </si>
  <si>
    <t>농축 화이트 포션(Event)</t>
  </si>
  <si>
    <t>하얀 허브를 갈아 만든 포션. 짧은 시간 동안 이동 속도가 크게 증가합니다.</t>
  </si>
  <si>
    <t>펫 코스튬 미포함</t>
  </si>
  <si>
    <t>이벤트 듀얼 1위 서버</t>
  </si>
  <si>
    <t>이벤트 듀얼 2위 서버</t>
  </si>
  <si>
    <t>이벤트 듀얼 3위 서버</t>
  </si>
  <si>
    <t>이벤트 듀얼 참여 서버</t>
  </si>
  <si>
    <t>Item85127</t>
  </si>
  <si>
    <t>랜덤 속성석 Lv.3</t>
  </si>
  <si>
    <t>누적 결제 감사 상자 9</t>
  </si>
  <si>
    <t>누적 결제 감사 상자 10</t>
  </si>
  <si>
    <t>이벤트 가챠 상자 1</t>
  </si>
  <si>
    <t>Item85131</t>
  </si>
  <si>
    <t>이벤트 가챠 상자 2</t>
  </si>
  <si>
    <t>Item85132</t>
  </si>
  <si>
    <t>이벤트 가챠 상자 3</t>
  </si>
  <si>
    <t>Item85133</t>
  </si>
  <si>
    <t>완전 승리 보상</t>
  </si>
  <si>
    <t>개인 보상(전체) 1위</t>
  </si>
  <si>
    <t>개인 보상(서버) 1위</t>
  </si>
  <si>
    <t>개인 보상(서버) 2위</t>
  </si>
  <si>
    <t>개인 보상(서버) 3위</t>
  </si>
  <si>
    <t>개인 보상(서버) 4~10위</t>
  </si>
  <si>
    <t>개인 보상(서버) 11~50위</t>
  </si>
  <si>
    <t>개인 보상(서버) 51~100위</t>
  </si>
  <si>
    <t>Labyrinth 쿠폰 상자</t>
  </si>
  <si>
    <t>코스튬 상자 1, 10만 제니</t>
  </si>
  <si>
    <t>Item85069</t>
  </si>
  <si>
    <t>100만 사전 등록 상자</t>
  </si>
  <si>
    <t>코스튬 상자 1, Ro 100(12/31)</t>
  </si>
  <si>
    <t>Item85070</t>
  </si>
  <si>
    <t>크리스마스 돌림판 상자</t>
  </si>
  <si>
    <t>Item85148</t>
  </si>
  <si>
    <t>랭크5 목걸이 상자</t>
  </si>
  <si>
    <t>Item85149</t>
  </si>
  <si>
    <t>랭크5 반지 상자</t>
  </si>
  <si>
    <t>Item85150</t>
  </si>
  <si>
    <t>랭크3 장신구 상자</t>
  </si>
  <si>
    <t>Item85151</t>
  </si>
  <si>
    <t>뭉쳐진 눈덩이</t>
  </si>
  <si>
    <t>안씀</t>
  </si>
  <si>
    <t>Item94178</t>
  </si>
  <si>
    <t>고블린 산타 꾸러미</t>
  </si>
  <si>
    <t>Item93041</t>
  </si>
  <si>
    <t>크리스마스 상자</t>
  </si>
  <si>
    <t>크리스마스 선물이 가득 담긴 상자이다.</t>
  </si>
  <si>
    <t>Item85154</t>
  </si>
  <si>
    <t>포츈 쿠키</t>
  </si>
  <si>
    <t>신년 운세 쪽지가 들어 있는 쿠키.\n낮은 확률로 신년 행운의 기운이 들어있기도 한다.</t>
  </si>
  <si>
    <t>Item85155</t>
  </si>
  <si>
    <t>행운의 냥다래 쿠키</t>
  </si>
  <si>
    <t>신년 행운이 가득한 상자, 대박 보상을 노려보자!</t>
  </si>
  <si>
    <t>Item85156</t>
  </si>
  <si>
    <t>기묘한 주사위 상자</t>
  </si>
  <si>
    <t>포링 마을에서 발견 할 수 있는 기묘한 상자.</t>
  </si>
  <si>
    <t>Item85157</t>
  </si>
  <si>
    <t>핑크빛 큐브</t>
  </si>
  <si>
    <t>Item85158</t>
  </si>
  <si>
    <t>사념의 상자</t>
  </si>
  <si>
    <t>Item85159</t>
  </si>
  <si>
    <t>쉐도우 큐브</t>
  </si>
  <si>
    <t>쿠폰으로 지급한 상자</t>
  </si>
  <si>
    <t>Item85160</t>
  </si>
  <si>
    <t>특별한 선물 상자(소)</t>
  </si>
  <si>
    <t>완성된 눈사람 x10, 교환 주화 x25, 크리스마스 상자 x1, RO Point x50</t>
  </si>
  <si>
    <t>Item85161</t>
  </si>
  <si>
    <t>특별한 선물 상자(중)</t>
  </si>
  <si>
    <t>완성된 눈사람 x30, 교환 주화 x100, 크리스마스 상자 x2, RO Point x150</t>
  </si>
  <si>
    <t>Item85162</t>
  </si>
  <si>
    <t>특별한 선물 상자(대)</t>
  </si>
  <si>
    <t>완성된 눈사람 x50, 교환 주화 x200, 크리스마스 상자 x3, RO Point x250</t>
  </si>
  <si>
    <t>Item85163</t>
  </si>
  <si>
    <t>쿠폰 선물(12챕터)</t>
  </si>
  <si>
    <t>2021 특별한 신년 상자(소)</t>
  </si>
  <si>
    <t>2021 복주머니 x10, 교환 주화 x25, 2021 신년 상자 x1, RO Point x50</t>
  </si>
  <si>
    <t>Item85165</t>
  </si>
  <si>
    <t>2021 특별한 신년 상자(중)</t>
  </si>
  <si>
    <t>2021 복주머니 x30, 교환 주화 x100, 2021 신년 상자 x2, RO Point x150</t>
  </si>
  <si>
    <t>Item85166</t>
  </si>
  <si>
    <t>2021 특별한 신년 상자(대)</t>
  </si>
  <si>
    <t>2021 복주머니 x50, 교환 주화 x200, 2021 신년 상자 x3, RO Point x250</t>
  </si>
  <si>
    <t>Item85167</t>
  </si>
  <si>
    <t>2021 신년 상자</t>
  </si>
  <si>
    <t>코스튬 상자나 상급 상자(장비, 카드, 장신구)를 획득할 수 있다.</t>
  </si>
  <si>
    <t>Item85168</t>
  </si>
  <si>
    <t>쿠폰 선물(1월1일)</t>
  </si>
  <si>
    <t>포링 쿠폰</t>
  </si>
  <si>
    <t>100만 제니 대박을 노려보세요!</t>
  </si>
  <si>
    <t>Item85170</t>
  </si>
  <si>
    <t>신뢰의 선물상자(소)</t>
  </si>
  <si>
    <t>가챠 코인 x10, 교환 주화 x25, 신뢰의 상자 x1, RO Point x50</t>
  </si>
  <si>
    <t>Item85171</t>
  </si>
  <si>
    <t>신뢰의 선물상자(중)</t>
  </si>
  <si>
    <t>가챠 코인 x30, 교환 주화 x100, 신뢰의 상자 x2, RO Point x150</t>
  </si>
  <si>
    <t>Item85172</t>
  </si>
  <si>
    <t>신뢰의 선물상자(대)</t>
  </si>
  <si>
    <t>가챠 코인 x50, 교환 주화 x200, 신뢰의 상자 x3, RO Point x250</t>
  </si>
  <si>
    <t>Item85173</t>
  </si>
  <si>
    <t>신뢰의 상자</t>
  </si>
  <si>
    <t>Item85174</t>
  </si>
  <si>
    <t>100만 제니</t>
  </si>
  <si>
    <t>이벤트 모드 점수 랭킹 보상 1 위</t>
  </si>
  <si>
    <t>이벤트 모드에서 얻을 수 있는 상자이다. 가장 많은 점수를 가진 사람부터 차등 지급 된다.</t>
  </si>
  <si>
    <t>이벤트 모드 점수 랭킹 보상 2 위</t>
  </si>
  <si>
    <t>이벤트 모드 점수 랭킹 보상 3 위</t>
  </si>
  <si>
    <t>이벤트 모드 점수 랭킹 보상 4-10 위</t>
  </si>
  <si>
    <t>이벤트 모드 점수 랭킹 보상 11-50 위</t>
  </si>
  <si>
    <t>이벤트 모드 점수 랭킹 보상 51-100 위</t>
  </si>
  <si>
    <t>이벤트 모드 처치 랭킹 보상 1 위</t>
  </si>
  <si>
    <t>이벤트 모드에서 얻을 수 있는 상자이다. 가장 많은 보스를 잡은 사람부터 차등 지급 된다.</t>
  </si>
  <si>
    <t>이벤트 모드 처치 랭킹 보상 2 위</t>
  </si>
  <si>
    <t>이벤트 모드 처치 랭킹 보상 3 위</t>
  </si>
  <si>
    <t>이벤트 모드 처치 랭킹 보상 4-10 위</t>
  </si>
  <si>
    <t>이벤트 모드 처치 랭킹 보상 11-50 위</t>
  </si>
  <si>
    <t>이벤트 모드 처치 랭킹 보상 51-100 위</t>
  </si>
  <si>
    <t>랜덤 쉐도우 큐브</t>
  </si>
  <si>
    <t>업데이트 예정 / 제작에서 못 만들게 올렸었음. 제거함</t>
  </si>
  <si>
    <t>웨폰 쉐도우 큐브</t>
  </si>
  <si>
    <t>웨폰 쉐도우를 획득할 수 있는 큐브이다.(★3~5)</t>
  </si>
  <si>
    <t>Item85189</t>
  </si>
  <si>
    <t>Item85190</t>
  </si>
  <si>
    <t>망토 쉐도우 큐브</t>
  </si>
  <si>
    <t>Item85191</t>
  </si>
  <si>
    <t>장신구 쉐도우 큐브</t>
  </si>
  <si>
    <t>Item85192</t>
  </si>
  <si>
    <t>쉐도우 카드 실루엣</t>
  </si>
  <si>
    <t>사용 X</t>
  </si>
  <si>
    <t>Item85193</t>
  </si>
  <si>
    <t>신규/복귀 이벤트 40레벨 달성 상자</t>
  </si>
  <si>
    <t>이벤트 기간에 특정 레벨을 도달하면 받을 수 있는 5성 장비 상자이다.</t>
  </si>
  <si>
    <t>Item85194</t>
  </si>
  <si>
    <t>신규/복귀 이벤트 60레벨 달성 상자</t>
  </si>
  <si>
    <t>Item85195</t>
  </si>
  <si>
    <t>신규/복귀 이벤트 80레벨 달성 상자</t>
  </si>
  <si>
    <t>Item85196</t>
  </si>
  <si>
    <t>신규/복귀 이벤트 100레벨 달성 상자</t>
  </si>
  <si>
    <t>Item85197</t>
  </si>
  <si>
    <t>어둠의 카드첩(1)</t>
  </si>
  <si>
    <t>웨폰 쉐도우 카드를 획득할 수 있는 카드첩이다.(★1~4)</t>
  </si>
  <si>
    <t>Item85198</t>
  </si>
  <si>
    <t>바포메트 큐브(웨폰)</t>
  </si>
  <si>
    <t>바포메트의 기운이 느껴지는 큐브. 웨폰 쉐도우 카드를 획득할 수 있는 큐브이다.(★1~5)</t>
  </si>
  <si>
    <t>Item85199</t>
  </si>
  <si>
    <t>쉐도우 큐브(1)</t>
  </si>
  <si>
    <t>웨폰 쉐도우를 획득할 수 있는 큐브이다.(★1~3)</t>
  </si>
  <si>
    <t>황금 도둑벌레 클리어 보상</t>
  </si>
  <si>
    <t>해당 층 클리어 후 포탈에 진입할 시 획득할 수 있는 보상입니다.</t>
  </si>
  <si>
    <t>Item85201</t>
  </si>
  <si>
    <t>미스트레스 클리어 보상</t>
  </si>
  <si>
    <t>Item85202</t>
  </si>
  <si>
    <t>프리오니 클리어 보상</t>
  </si>
  <si>
    <t>Item85203</t>
  </si>
  <si>
    <t>드레이크 클리어 보상</t>
  </si>
  <si>
    <t>Item85204</t>
  </si>
  <si>
    <t>에드가 클리어 보상</t>
  </si>
  <si>
    <t>Item85205</t>
  </si>
  <si>
    <t>이클립스 클리어 보상</t>
  </si>
  <si>
    <t>Item85206</t>
  </si>
  <si>
    <t>와일드 라이더 클리어 보상</t>
  </si>
  <si>
    <t>Item85207</t>
  </si>
  <si>
    <t>고블린 리더 클리어 보상</t>
  </si>
  <si>
    <t>Item85208</t>
  </si>
  <si>
    <t>오시리스 클리어 보상</t>
  </si>
  <si>
    <t>Item85209</t>
  </si>
  <si>
    <t>하티 클리어 보상</t>
  </si>
  <si>
    <t>Item85210</t>
  </si>
  <si>
    <t>바포메트 큐브(1)</t>
  </si>
  <si>
    <t>쉐도우 카드를 획득할 수 있는 큐브이다.(★1~5)</t>
  </si>
  <si>
    <t>Item85211</t>
  </si>
  <si>
    <t>웨폰 바포메트 큐브</t>
  </si>
  <si>
    <t>웨폰 쉐도우 카드를 획득할 수 있는 큐브이다.(★3~5)</t>
  </si>
  <si>
    <t>Item85213</t>
  </si>
  <si>
    <t>망토 바포메트 큐브</t>
  </si>
  <si>
    <t>망토 쉐도우 카드를 획득할 수 있는 큐브이다.(★3~5)</t>
  </si>
  <si>
    <t>Item85214</t>
  </si>
  <si>
    <t>장신구 바포메트 큐브</t>
  </si>
  <si>
    <t>장신구 쉐도우 카드를 획득할 수 있는 큐브이다.(★3~5)</t>
  </si>
  <si>
    <t>Item85215</t>
  </si>
  <si>
    <t>바포메트 보상</t>
  </si>
  <si>
    <t>어둠의 카드(하급)</t>
  </si>
  <si>
    <t>실루엣</t>
  </si>
  <si>
    <t>어둠의 카드(중급)</t>
  </si>
  <si>
    <t>신규 지원 상자Ⅰ</t>
  </si>
  <si>
    <t>신규 지원 1일차 보상 상자이다.</t>
  </si>
  <si>
    <t>신규 지원 상자Ⅱ</t>
  </si>
  <si>
    <t>신규 지원 2일차 보상 상자이다.</t>
  </si>
  <si>
    <t>신규 지원 상자Ⅲ</t>
  </si>
  <si>
    <t>신규 지원 3일차 보상 상자이다.</t>
  </si>
  <si>
    <t>신규 지원 상자Ⅳ</t>
  </si>
  <si>
    <t>신규 지원 4일차 보상 상자이다.</t>
  </si>
  <si>
    <t>OptionPanelCard2</t>
  </si>
  <si>
    <t>OptionPanelCard5</t>
  </si>
  <si>
    <t>OptionPanelCard13</t>
  </si>
  <si>
    <t>OptionPanelCard15</t>
  </si>
  <si>
    <t>OptionPanelCard18</t>
  </si>
  <si>
    <t>OptionPanelCard19</t>
  </si>
  <si>
    <t>OptionPanelCard21</t>
  </si>
  <si>
    <t>OptionPanelCard27</t>
  </si>
  <si>
    <t>OptionPanelCard28</t>
  </si>
  <si>
    <t>OptionPanelCard29</t>
  </si>
  <si>
    <t>OptionPanelCard33</t>
  </si>
  <si>
    <t>OptionPanelCard35</t>
  </si>
  <si>
    <t>OptionPanelCard38</t>
  </si>
  <si>
    <t>OptionPanelCard52</t>
  </si>
  <si>
    <t>OptionPanelCard54</t>
  </si>
  <si>
    <t>OptionPanelCard65</t>
  </si>
  <si>
    <t>OptionPanelCard69</t>
  </si>
  <si>
    <t>OptionPanelCard73</t>
  </si>
  <si>
    <t>OptionPanelCard80</t>
  </si>
  <si>
    <t>OptionPanelCard82</t>
  </si>
  <si>
    <t>OptionPanelCard85</t>
  </si>
  <si>
    <t>OptionPanelCard86</t>
  </si>
  <si>
    <t>OptionPanelCard88</t>
  </si>
  <si>
    <t>OptionPanelCard90</t>
  </si>
  <si>
    <t>OptionPanelCard92</t>
  </si>
  <si>
    <t>OptionPanelCard109</t>
  </si>
  <si>
    <t>OptionPanelCard97</t>
  </si>
  <si>
    <t>OptionPanelCard98</t>
  </si>
  <si>
    <t>OptionPanelCard99</t>
  </si>
  <si>
    <t>OptionPanelCard100</t>
  </si>
  <si>
    <t>OptionPanelCard101</t>
  </si>
  <si>
    <t>OptionPanelCard102</t>
  </si>
  <si>
    <t>OptionPanelCard103</t>
  </si>
  <si>
    <t>OptionPanelCard104</t>
  </si>
  <si>
    <t>OptionPanelCard105</t>
  </si>
  <si>
    <t>OptionPanelCard106</t>
  </si>
  <si>
    <t>OptionPanelCard107</t>
  </si>
  <si>
    <t>OptionPanelCard108</t>
  </si>
  <si>
    <t>OptionPanelCard111</t>
  </si>
  <si>
    <t>킹 포링 카드</t>
  </si>
  <si>
    <t>Card112</t>
  </si>
  <si>
    <t>OptionPanelCard112</t>
  </si>
  <si>
    <t>크리스마스 카드</t>
  </si>
  <si>
    <t>Card113</t>
  </si>
  <si>
    <t>OptionPanelCard113</t>
  </si>
  <si>
    <t>하이 오크 카드</t>
  </si>
  <si>
    <t>Card114</t>
  </si>
  <si>
    <t>OptionPanelCard114</t>
  </si>
  <si>
    <t>머맨 카드</t>
  </si>
  <si>
    <t>Card115</t>
  </si>
  <si>
    <t>OptionPanelCard115</t>
  </si>
  <si>
    <t>트라이 조인트 카드</t>
  </si>
  <si>
    <t>Card116</t>
  </si>
  <si>
    <t>OptionPanelCard116</t>
  </si>
  <si>
    <t>메두사 카드</t>
  </si>
  <si>
    <t>Card117</t>
  </si>
  <si>
    <t>OptionPanelCard117</t>
  </si>
  <si>
    <t>샌드맨 카드</t>
  </si>
  <si>
    <t>OptionPanelCard118</t>
  </si>
  <si>
    <t>스태포 카드</t>
  </si>
  <si>
    <t>Card119</t>
  </si>
  <si>
    <t>OptionPanelCard119</t>
  </si>
  <si>
    <t>갈리온 카드</t>
  </si>
  <si>
    <t>Card120</t>
  </si>
  <si>
    <t>OptionPanelCard120</t>
  </si>
  <si>
    <t>머스키퓰라 카드</t>
  </si>
  <si>
    <t>Card121</t>
  </si>
  <si>
    <t>OptionPanelCard121</t>
  </si>
  <si>
    <t>노커 카드</t>
  </si>
  <si>
    <t>Card122</t>
  </si>
  <si>
    <t>OptionPanelCard122</t>
  </si>
  <si>
    <t>2020 할로윈 한정판</t>
  </si>
  <si>
    <t>Item93016</t>
  </si>
  <si>
    <t>ROBot_Netural_FX</t>
  </si>
  <si>
    <t>Item93017</t>
  </si>
  <si>
    <t>ROBot_Fire_FX</t>
  </si>
  <si>
    <t>Item93018</t>
  </si>
  <si>
    <t>ROBot_Water_FX</t>
  </si>
  <si>
    <t>Item93019</t>
  </si>
  <si>
    <t>ROBot_Wind_FX</t>
  </si>
  <si>
    <t>Item93020</t>
  </si>
  <si>
    <t>ROBot_Earth_FX</t>
  </si>
  <si>
    <t>Item93021</t>
  </si>
  <si>
    <t>ROBot_Poison_FX</t>
  </si>
  <si>
    <t>Item93022</t>
  </si>
  <si>
    <t>ROBot_Holy_FX</t>
  </si>
  <si>
    <t>Item93023</t>
  </si>
  <si>
    <t>ROBot_Shadow_FX</t>
  </si>
  <si>
    <t>Item93024</t>
  </si>
  <si>
    <t>ROBot_Ghost_FX</t>
  </si>
  <si>
    <t>Item93025</t>
  </si>
  <si>
    <t>ROBot_Undead_FX</t>
  </si>
  <si>
    <t>테스트 펫 촌촌</t>
  </si>
  <si>
    <t>Item93026</t>
  </si>
  <si>
    <t>Chonchon_Pet</t>
  </si>
  <si>
    <t>Chonchon_FX</t>
  </si>
  <si>
    <t>테스트 펫 데비루치</t>
  </si>
  <si>
    <t>Item93027</t>
  </si>
  <si>
    <t>Deviruchi_Pet</t>
  </si>
  <si>
    <t>Deviruchi_FX</t>
  </si>
  <si>
    <t>고스트링 펫</t>
  </si>
  <si>
    <t>Item93028</t>
  </si>
  <si>
    <t>Ghostring_Pet</t>
  </si>
  <si>
    <t>Ghostring_FX</t>
  </si>
  <si>
    <t>콘도르 펫</t>
  </si>
  <si>
    <t>Item93029</t>
  </si>
  <si>
    <t>Condor_Pet</t>
  </si>
  <si>
    <t>Condor_FX</t>
  </si>
  <si>
    <t>픽키 펫</t>
  </si>
  <si>
    <t>Item93030</t>
  </si>
  <si>
    <t>Picky_Pet</t>
  </si>
  <si>
    <t>Picky_FX</t>
  </si>
  <si>
    <t>퍼밀리어 펫</t>
  </si>
  <si>
    <t>Item93031</t>
  </si>
  <si>
    <t>Farmiliar_Pet</t>
  </si>
  <si>
    <t>Farmiliar_FX</t>
  </si>
  <si>
    <t>Alpha Bot</t>
  </si>
  <si>
    <t>Item93032</t>
  </si>
  <si>
    <t>AlphaBot</t>
  </si>
  <si>
    <t>AlphaBot_FX</t>
  </si>
  <si>
    <t>Beta Bot</t>
  </si>
  <si>
    <t>Item93033</t>
  </si>
  <si>
    <t>BetaBot</t>
  </si>
  <si>
    <t>BetaBot_FX</t>
  </si>
  <si>
    <t>킹 포링 펫(아이언)</t>
  </si>
  <si>
    <t>Item93034</t>
  </si>
  <si>
    <t>KingPoring_Iron</t>
  </si>
  <si>
    <t>KingPoring_Iron_FX</t>
  </si>
  <si>
    <t>킹 포링 펫(브론즈)</t>
  </si>
  <si>
    <t>Item93035</t>
  </si>
  <si>
    <t>KingPoring_Bronze</t>
  </si>
  <si>
    <t>KingPoring_Bronze_FX</t>
  </si>
  <si>
    <t>킹 포링 펫(실버)</t>
  </si>
  <si>
    <t>Item93036</t>
  </si>
  <si>
    <t>KingPoring_Silver</t>
  </si>
  <si>
    <t>KingPoring_Silver_FX</t>
  </si>
  <si>
    <t>킹 포링 펫(골드)</t>
  </si>
  <si>
    <t>Item93037</t>
  </si>
  <si>
    <t>KingPoring_Gold</t>
  </si>
  <si>
    <t>KingPoring_Gold_FX</t>
  </si>
  <si>
    <t>킹 포링 펫(다이아)</t>
  </si>
  <si>
    <t>Item93038</t>
  </si>
  <si>
    <t>KingPoring_Diamond</t>
  </si>
  <si>
    <t>KingPoring_Diamond_FX</t>
  </si>
  <si>
    <t>산타가 잃어버린 모자</t>
  </si>
  <si>
    <t>Item93039</t>
  </si>
  <si>
    <t>산타의 트랜드마크인 수염</t>
  </si>
  <si>
    <t>Item93040</t>
  </si>
  <si>
    <t>어린이들한테 나눠줄 선물 꾸러미</t>
  </si>
  <si>
    <t>루돌프 가방</t>
  </si>
  <si>
    <t>귀여운 루돌프 가방</t>
  </si>
  <si>
    <t>Item93042</t>
  </si>
  <si>
    <t>활 모양의 달콤한 푸른색 사탕</t>
  </si>
  <si>
    <t>Item93043</t>
  </si>
  <si>
    <t>93043_G_BowT</t>
  </si>
  <si>
    <t>FX_BowT_003</t>
  </si>
  <si>
    <t>지팡이 모양의 달콤한 붉은색 사탕</t>
  </si>
  <si>
    <t>Item93044</t>
  </si>
  <si>
    <t>93044_G_StaffO</t>
  </si>
  <si>
    <t>FX_StaffO_003</t>
  </si>
  <si>
    <t>크리스마스 장식으로 만든 한손검</t>
  </si>
  <si>
    <t>Item93045</t>
  </si>
  <si>
    <t>93045_G_SwordO</t>
  </si>
  <si>
    <t>FX_SwordO_003</t>
  </si>
  <si>
    <t>크리스마스 장식으로 만든 단검</t>
  </si>
  <si>
    <t>Item93046</t>
  </si>
  <si>
    <t>93046_G_DaggerO</t>
  </si>
  <si>
    <t>FX_DaggerO_003</t>
  </si>
  <si>
    <t>푸른 빛이 도는 고드름</t>
  </si>
  <si>
    <t>Item93047</t>
  </si>
  <si>
    <t>93047_G_SwordT</t>
  </si>
  <si>
    <t>FX_SwordT_003</t>
  </si>
  <si>
    <t>Item93048</t>
  </si>
  <si>
    <t>93048_G_SpearT</t>
  </si>
  <si>
    <t>FX_SpearT_003</t>
  </si>
  <si>
    <t>스노우루치</t>
  </si>
  <si>
    <t>주인을 따라다니는 귀여운 스노우루치</t>
  </si>
  <si>
    <t>Item93049</t>
  </si>
  <si>
    <t>SnowDeviruchi_Pet</t>
  </si>
  <si>
    <t>SnowDeviruchi_FX</t>
  </si>
  <si>
    <t>주인을 따라다니는 귀여운 산타 포링</t>
  </si>
  <si>
    <t>Item93050</t>
  </si>
  <si>
    <t>SantaPoring_Pet</t>
  </si>
  <si>
    <t>SantaPoring_FX</t>
  </si>
  <si>
    <t>루돌프</t>
  </si>
  <si>
    <t>주인을 따라다니는 귀여운 루돌프</t>
  </si>
  <si>
    <t>Item93051</t>
  </si>
  <si>
    <t>RudolfDoll_Pet</t>
  </si>
  <si>
    <t>RudolfDoll_FX</t>
  </si>
  <si>
    <t>2021 행복의 부적</t>
  </si>
  <si>
    <t>Item93052</t>
  </si>
  <si>
    <t>행운의 쿠키 인형</t>
  </si>
  <si>
    <t>행운의 기운이 깃든 작은 인형.\n(주의 : 먹지 마시오)</t>
  </si>
  <si>
    <t>Item93053</t>
  </si>
  <si>
    <t>Catcoin_Pet_1</t>
  </si>
  <si>
    <t>Catcoin_FX_1</t>
  </si>
  <si>
    <t>건강의 쿠키 인형</t>
  </si>
  <si>
    <t>건강의 기운이 깃든 작은 인형.\n(주의 : 먹지 마시오)</t>
  </si>
  <si>
    <t>Item93054</t>
  </si>
  <si>
    <t>Catcoin_Pet_2</t>
  </si>
  <si>
    <t>Catcoin_FX_2</t>
  </si>
  <si>
    <t>지혜의 쿠키 인행</t>
  </si>
  <si>
    <t>지혜의 기운이 깃든 작은 인형.\n(주의 : 먹지 마시오)</t>
  </si>
  <si>
    <t>Item93055</t>
  </si>
  <si>
    <t>Catcoin_Pet_3</t>
  </si>
  <si>
    <t>Catcoin_FX_3</t>
  </si>
  <si>
    <t>안정의 쿠키 인형</t>
  </si>
  <si>
    <t>안정의 기운이 깃든 작은 인형.\n(주의 : 먹지 마시오)</t>
  </si>
  <si>
    <t>Item93056</t>
  </si>
  <si>
    <t>Catcoin_Pet_4</t>
  </si>
  <si>
    <t>Catcoin_FX_4</t>
  </si>
  <si>
    <t>재화의 쿠키 인형</t>
  </si>
  <si>
    <t>재화의 기운이 깃든 작은 인형.\n(주의 : 먹지 마시오)</t>
  </si>
  <si>
    <t>Item93057</t>
  </si>
  <si>
    <t>Catcoin_Pet_5</t>
  </si>
  <si>
    <t>Catcoin_FX_5</t>
  </si>
  <si>
    <t>미궁 정복</t>
  </si>
  <si>
    <t>Item93058</t>
  </si>
  <si>
    <t>전투광</t>
  </si>
  <si>
    <t>Item93059</t>
  </si>
  <si>
    <t>발키리의 힘</t>
  </si>
  <si>
    <t>Item93060</t>
  </si>
  <si>
    <t>레어 수집가의 증표</t>
  </si>
  <si>
    <t>기간한정 레어 박스 가챠에서 획득</t>
  </si>
  <si>
    <t>Item93061</t>
  </si>
  <si>
    <t>동료의 증표</t>
  </si>
  <si>
    <t>기간한정 동료 박스 가챠에서 획득</t>
  </si>
  <si>
    <t>Item93062</t>
  </si>
  <si>
    <t>타임키퍼의 상징</t>
  </si>
  <si>
    <t>Item93063</t>
  </si>
  <si>
    <t>Item93064</t>
  </si>
  <si>
    <t>Item93065</t>
  </si>
  <si>
    <t>바포메트 주니어 펫</t>
  </si>
  <si>
    <t>바포메트의 새끼이고 호기심이 많다. 작고 귀엽지만 상당히 강한 전투력을 가지고 있다.</t>
  </si>
  <si>
    <t>Item93066</t>
  </si>
  <si>
    <t>BaphometJunio_Pet</t>
  </si>
  <si>
    <t>BaphometJunior_FX</t>
  </si>
  <si>
    <t>월드 듀얼 우승 전체 서버</t>
  </si>
  <si>
    <t>Item93500</t>
  </si>
  <si>
    <t>월드 듀얼 우승 1서버</t>
  </si>
  <si>
    <t>Item93501</t>
  </si>
  <si>
    <t>월드 듀얼 우승 2서버</t>
  </si>
  <si>
    <t>월드 듀얼 우승 3서버</t>
  </si>
  <si>
    <t>월드 듀얼 우승 4서버</t>
  </si>
  <si>
    <t>월드 듀얼 우승 5서버</t>
  </si>
  <si>
    <t>월드 듀얼 우승 6서버</t>
  </si>
  <si>
    <t>월드 듀얼 우승 7서버</t>
  </si>
  <si>
    <t>월드 듀얼 우승 8서버</t>
  </si>
  <si>
    <t>월드 듀얼 우승 9서버</t>
  </si>
  <si>
    <t>월드 듀얼 우승 10서버</t>
  </si>
  <si>
    <t>이벤트 모드 지배자</t>
  </si>
  <si>
    <t>이벤트 모드 점수 순위 서버별 1등에게 제공되는 칭호이다.</t>
  </si>
  <si>
    <t>Item93067</t>
  </si>
  <si>
    <t>이벤트 모드 도전자</t>
  </si>
  <si>
    <t>이벤트 모드 점수 순위 서버별 2~3등에게 제공되는 칭호이다.</t>
  </si>
  <si>
    <t>Item93068</t>
  </si>
  <si>
    <t>노력,끈기,성공</t>
  </si>
  <si>
    <t>이벤트 모드 처치 순위 서버별 1등에게 제공되는 칭호이다.</t>
  </si>
  <si>
    <t>Item93069</t>
  </si>
  <si>
    <t>노력,끈기,도전</t>
  </si>
  <si>
    <t>이벤트 모드 처치 순위 서버별 2~3등에게 제공되는 칭호이다.</t>
  </si>
  <si>
    <t>Item93070</t>
  </si>
  <si>
    <t>초콜릿 한입</t>
  </si>
  <si>
    <t>2021 발렌타인 데이 한정판 얼굴</t>
  </si>
  <si>
    <t>Item93071</t>
  </si>
  <si>
    <t>하트 초콜릿 가방</t>
  </si>
  <si>
    <t>2021 발렌타인 데이 한정판 가방</t>
  </si>
  <si>
    <t>Item93072</t>
  </si>
  <si>
    <t>heart_Effect</t>
  </si>
  <si>
    <t>초콜릿 마녀 모자</t>
  </si>
  <si>
    <t>2021 발렌타인 데이 한정판 모자</t>
  </si>
  <si>
    <t>Item93073</t>
  </si>
  <si>
    <t>2021 발렌타인 데이</t>
  </si>
  <si>
    <t>2021 발렌타인 데이 한정판 칭호</t>
  </si>
  <si>
    <t>Item93074</t>
  </si>
  <si>
    <t>타임 키퍼 헬멧</t>
  </si>
  <si>
    <t>타임패트롤의 등장하는 타임 키퍼의 헬멧이다.</t>
  </si>
  <si>
    <t>Item93075</t>
  </si>
  <si>
    <t>타임 키퍼 마스크</t>
  </si>
  <si>
    <t>Item93076</t>
  </si>
  <si>
    <t>타임 키퍼 날개</t>
  </si>
  <si>
    <t>Item93077</t>
  </si>
  <si>
    <t>아티스트의 혼</t>
  </si>
  <si>
    <t>팬아트 이벤트 수상자에게 부여되는 칭호</t>
  </si>
  <si>
    <t>Item93078</t>
  </si>
  <si>
    <t>카드 상자 제작에 사용되는 클로버. 엮어서 장식하면 봄 내음이 물씬 난다.</t>
  </si>
  <si>
    <t>4일차 보상(랜덤 몬스터 카드)</t>
  </si>
  <si>
    <t>4랭크 랜덤</t>
  </si>
  <si>
    <t>속성석(무) Lv.1</t>
  </si>
  <si>
    <t>속성석(화) Lv.1</t>
  </si>
  <si>
    <t>속성석(수) Lv.1</t>
  </si>
  <si>
    <t>속성석(풍) Lv.1</t>
  </si>
  <si>
    <t>속성석(지) Lv.1</t>
  </si>
  <si>
    <t>속성석(독) Lv.1</t>
  </si>
  <si>
    <t>속성석(성) Lv.1</t>
  </si>
  <si>
    <t>속성석(암) Lv.1</t>
  </si>
  <si>
    <t>속성석(염) Lv.1</t>
  </si>
  <si>
    <t>속성석(사) Lv.1</t>
  </si>
  <si>
    <t>파란색</t>
  </si>
  <si>
    <t>핑크색</t>
  </si>
  <si>
    <t>속성석(무) Lv.2</t>
  </si>
  <si>
    <t>속성석(화) Lv.2</t>
  </si>
  <si>
    <t>속성석(수) Lv.2</t>
  </si>
  <si>
    <t>속성석(풍) Lv.2</t>
  </si>
  <si>
    <t>속성석(지) Lv.2</t>
  </si>
  <si>
    <t>속성석(독) Lv.2</t>
  </si>
  <si>
    <t>속성석(성) Lv.2</t>
  </si>
  <si>
    <t>속성석(암) Lv.2</t>
  </si>
  <si>
    <t>속성석(염) Lv.2</t>
  </si>
  <si>
    <t>속성석(사) Lv.2</t>
  </si>
  <si>
    <t>속성석(무) Lv.3</t>
  </si>
  <si>
    <t>속성석(화) Lv.3</t>
  </si>
  <si>
    <t>속성석(수) Lv.3</t>
  </si>
  <si>
    <t>속성석(풍) Lv.3</t>
  </si>
  <si>
    <t>속성석(지) Lv.3</t>
  </si>
  <si>
    <t>속성석(독) Lv.3</t>
  </si>
  <si>
    <t>속성석(성) Lv.3</t>
  </si>
  <si>
    <t>속성석(암) Lv.3</t>
  </si>
  <si>
    <t>속성석(염) Lv.3</t>
  </si>
  <si>
    <t>속성석(사) Lv.3</t>
  </si>
  <si>
    <t>속성석(무) Lv.4</t>
  </si>
  <si>
    <t>속성석(화) Lv.4</t>
  </si>
  <si>
    <t>속성석(수) Lv.4</t>
  </si>
  <si>
    <t>속성석(풍) Lv.4</t>
  </si>
  <si>
    <t>속성석(지) Lv.4</t>
  </si>
  <si>
    <t>속성석(독) Lv.4</t>
  </si>
  <si>
    <t>속성석(성) Lv.4</t>
  </si>
  <si>
    <t>속성석(암) Lv.4</t>
  </si>
  <si>
    <t>속성석(염) Lv.4</t>
  </si>
  <si>
    <t>속성석(사) Lv.4</t>
  </si>
  <si>
    <t>킹 포링 주화</t>
  </si>
  <si>
    <t>킹 포링의 얼굴이 세겨진 기념 주화.\n룰렛 이벤트에서 경품을 받을 수 있다.</t>
  </si>
  <si>
    <t>Item94173</t>
  </si>
  <si>
    <t>RoBot 데이터 칩</t>
  </si>
  <si>
    <t>RoBot이 잃어버린 데이터 칩, 전해주고 보상을 받자.</t>
  </si>
  <si>
    <t>Item94174</t>
  </si>
  <si>
    <t>RoBot 데이터 파편</t>
  </si>
  <si>
    <t>RoBot 데이터 칩 제작 재료</t>
  </si>
  <si>
    <t>Item94175</t>
  </si>
  <si>
    <t>엠펠리움 결정</t>
  </si>
  <si>
    <t>길드 콘텐츠에서 획득 가능한 눈부신 빛을 가진 화려한 금속.</t>
  </si>
  <si>
    <t>Item94176</t>
  </si>
  <si>
    <t>교환 주화</t>
  </si>
  <si>
    <t>5랭크 장비와 교환이 가능한 매우 희귀한 주화. 제작에서 사용 가능하다.</t>
  </si>
  <si>
    <t>Item94177</t>
  </si>
  <si>
    <t>하얀 눈덩이</t>
  </si>
  <si>
    <t>누군가 뭉쳐놓은 눈덩이\n완성된 눈사람을 만들기 위해 사용된다.</t>
  </si>
  <si>
    <t>붉은 목도리</t>
  </si>
  <si>
    <t>눈사람 주민들이 즐겨쓰던 목도리\n완성된 눈사람을 만들기 위해 사용된다.</t>
  </si>
  <si>
    <t>Item94179</t>
  </si>
  <si>
    <t>루돌프 인형</t>
  </si>
  <si>
    <t>어린 아이들의 크리스마스 선물\n크리스마스 상자, 하급 장비 상자를 제작하는데 사용된다.</t>
  </si>
  <si>
    <t>Item94180</t>
  </si>
  <si>
    <t>완성된 눈사람</t>
  </si>
  <si>
    <t>킹 포링이 수집하는 눈사람\n룰렛을 돌리기 위해 사용된다.</t>
  </si>
  <si>
    <t>Item94181</t>
  </si>
  <si>
    <t>크리스마스 요정</t>
  </si>
  <si>
    <t>크리스마스에 나타나는 장난 꾸러기 요정. 크리스마스 상자 제작에 사용됩니다.</t>
  </si>
  <si>
    <t>Item94182</t>
  </si>
  <si>
    <t>붉은 양말</t>
  </si>
  <si>
    <t>Item94183</t>
  </si>
  <si>
    <t>신년 운세 쪽지</t>
  </si>
  <si>
    <t>아직 아무것도 적혀 있지 않은 운세 쪽지\n제작을 통해 포츈 쿠키를 제작하면 무언가 나타날지도?</t>
  </si>
  <si>
    <t>Item94184</t>
  </si>
  <si>
    <t>신년 행운의 기운</t>
  </si>
  <si>
    <t>신년의 황금빛 행운이 모여있다.\n제작을 통해 특별한 아이템을 만들 수 있을 것 같다.</t>
  </si>
  <si>
    <t>Item94185</t>
  </si>
  <si>
    <t>미궁섬 지도</t>
  </si>
  <si>
    <t>미궁섬의 전체적인 모습이 그려진 지도이다.</t>
  </si>
  <si>
    <t>Item94186</t>
  </si>
  <si>
    <t>낡은 헝겊 인형</t>
  </si>
  <si>
    <t>오래 된 듯 보이는 헝겊 인형이다.\n제작을 통해 수선 해보자.</t>
  </si>
  <si>
    <t>Item94187</t>
  </si>
  <si>
    <t>2021 코인</t>
  </si>
  <si>
    <t>2021 신년 룰렛을 돌리기 위해 사용된다.</t>
  </si>
  <si>
    <t>Item94188</t>
  </si>
  <si>
    <t>가챠 코인</t>
  </si>
  <si>
    <t>가챠를 이용할 때 사용되는 붉은 빛의 코인. 한 번 이용 시 3개가 필요하다.</t>
  </si>
  <si>
    <t>Item94189</t>
  </si>
  <si>
    <t>어둠의 조각</t>
  </si>
  <si>
    <t>정제하여 어둠의 결정체를 만들 수 있다. 쉐도우 장비 분해 시 획득.</t>
  </si>
  <si>
    <t>Item94190</t>
  </si>
  <si>
    <t>어둠의 결정체</t>
  </si>
  <si>
    <t>알 수 없는 강력한 어둠이 내재되어 있는 보석 결정. 쉐도우 장비 강화에 사용된다.</t>
  </si>
  <si>
    <t>Item94191</t>
  </si>
  <si>
    <t>영혼의 송곳</t>
  </si>
  <si>
    <t>영혼이 깃든 송곳. 쉐도우 장비 소켓을 여는데 소모되는 도구이다.</t>
  </si>
  <si>
    <t>Item94192</t>
  </si>
  <si>
    <t>어둠의 재</t>
  </si>
  <si>
    <t>어둠의 기운이 담겨있는 재. 엔들리스 타워에서 특수한 마력을 통해 마법을 부릴 수 있다.</t>
  </si>
  <si>
    <t>Item94193</t>
  </si>
  <si>
    <t>챌린지 도전권</t>
  </si>
  <si>
    <t>챌린지 도전을 추가로 할 수 있게 해주는 도전권이다. 챕터별 일일 최대 5회 까지 밖에 불가능하다.</t>
  </si>
  <si>
    <t>Item94194</t>
  </si>
  <si>
    <t>어둠의 교환 주화</t>
  </si>
  <si>
    <t>쉐도우 장비와 교환이 가능한 매우 희귀한 주화. 제작에서 사용 가능하다.</t>
  </si>
  <si>
    <t>Item94195</t>
  </si>
  <si>
    <t>엔들리스 타워 입장권</t>
  </si>
  <si>
    <t>엔들리스 타워를 추가로 입장할 수 있게 해주는 티켓.</t>
  </si>
  <si>
    <t>Item94196</t>
  </si>
  <si>
    <t>어둠의 파편</t>
  </si>
  <si>
    <t>바라보고 있으면 강력한 힘에 의해 빨려 들어가는 듯하다. 상급 쉐도우 장비 분해 시 획득.</t>
  </si>
  <si>
    <t>Item94197</t>
  </si>
  <si>
    <t>타버린 종이 조각</t>
  </si>
  <si>
    <t>강력한 힘에 의해 타버린 종이 조각. 쉐도우 카드 분해 시 획득.</t>
  </si>
  <si>
    <t>Item94198</t>
  </si>
  <si>
    <t>이미르의 심장 조각</t>
  </si>
  <si>
    <t>이미르의 심장이 부서지면서 조각난 부품이다.</t>
  </si>
  <si>
    <t>Item94199</t>
  </si>
  <si>
    <t>이미르의 심장 더미</t>
  </si>
  <si>
    <t>타임 키퍼의 주 동력원으로 신비한 빛을 내뿜고 있다.</t>
  </si>
  <si>
    <t>Item94200</t>
  </si>
  <si>
    <t>쉐어 포스 타임 실린더</t>
  </si>
  <si>
    <t>Item94201</t>
  </si>
  <si>
    <t>쉐어 포스 타임 베어링</t>
  </si>
  <si>
    <t>Item94202</t>
  </si>
  <si>
    <t>쉐어 포스 타임 나이프</t>
  </si>
  <si>
    <t>Item94203</t>
  </si>
  <si>
    <t>쉐어 포스 타임 실드</t>
  </si>
  <si>
    <t>Item94204</t>
  </si>
  <si>
    <t>쉐어 포스 타임 키</t>
  </si>
  <si>
    <t>Item94205</t>
  </si>
  <si>
    <t>쉐어 포스 타임 커터</t>
  </si>
  <si>
    <t>Item94206</t>
  </si>
  <si>
    <t>미궁숲 입장권</t>
  </si>
  <si>
    <t>미궁숲을 추가로 입장할 수 있게 해주는 티켓.</t>
  </si>
  <si>
    <t>Item94207</t>
  </si>
  <si>
    <t>시간의 모래</t>
  </si>
  <si>
    <t>쉐어바이스 강화와 사용시간을 늘릴 수 있는 재료</t>
  </si>
  <si>
    <t>Item94208</t>
  </si>
  <si>
    <t>관리자의 시계</t>
  </si>
  <si>
    <t>Item94209</t>
  </si>
  <si>
    <t>바포메트 주니어 인형</t>
  </si>
  <si>
    <t>미궁숲 클리어 시 획득할 수 있는 인형. 바포메트 큐브 제작에 사용된다.</t>
  </si>
  <si>
    <t>탐험 동료</t>
  </si>
  <si>
    <t>시나리오 미로에서 사용 &gt; 퀘스트로 변경</t>
    <phoneticPr fontId="3" type="noConversion"/>
  </si>
  <si>
    <t>프론테라 미궁 시나리오</t>
    <phoneticPr fontId="3" type="noConversion"/>
  </si>
  <si>
    <t>Lv.1 킹 포링의 시험</t>
  </si>
  <si>
    <t>Lv.2 킹 포링의 시험</t>
  </si>
  <si>
    <t>Lv.3 킹 포링의 시험</t>
  </si>
  <si>
    <t>Lv.4 킹 포링의 시험</t>
  </si>
  <si>
    <t>Lv.5 킹 포링의 시험</t>
  </si>
  <si>
    <t>Lv.6 킹 포링의 시험</t>
  </si>
  <si>
    <t>Lv.7 킹 포링의 시험</t>
  </si>
  <si>
    <t>Lv.8 킹 포링의 시험</t>
  </si>
  <si>
    <t>Lv.9 킹 포링의 시험</t>
  </si>
  <si>
    <t>Lv.10 킹 포링의 시험</t>
  </si>
  <si>
    <t>Lv.1 인형 사랑</t>
  </si>
  <si>
    <t>Lv.2 인형 사랑</t>
  </si>
  <si>
    <t>Lv.3 인형 사랑</t>
  </si>
  <si>
    <t>Lv.4 인형 사랑</t>
  </si>
  <si>
    <t>Lv.5 인형 사랑</t>
  </si>
  <si>
    <t>Lv.6 인형 사랑</t>
  </si>
  <si>
    <t>0(장비), 1(카드), 2(재료), 3(소비), 4(상자)</t>
    <phoneticPr fontId="3" type="noConversion"/>
  </si>
  <si>
    <t>카드 강화 튜토리얼</t>
  </si>
  <si>
    <t>카드 강화 튜토리얼</t>
    <phoneticPr fontId="3" type="noConversion"/>
  </si>
  <si>
    <t>미궁숲</t>
    <phoneticPr fontId="3" type="noConversion"/>
  </si>
  <si>
    <t>quest_category / 6. 미궁 정복자 퀘스트</t>
    <phoneticPr fontId="3" type="noConversion"/>
  </si>
  <si>
    <t>미로 멀티 도전 1회</t>
  </si>
  <si>
    <t>미로 멀티 도전 1회</t>
    <phoneticPr fontId="3" type="noConversion"/>
  </si>
  <si>
    <t>미로 멀티 클리어 10회</t>
  </si>
  <si>
    <t>미로 멀티 클리어 15회</t>
  </si>
  <si>
    <t>미로 멀티 클리어 20회</t>
  </si>
  <si>
    <t>미로 멀티 클리어 25회</t>
  </si>
  <si>
    <t>미로 멀티 클리어 30회</t>
  </si>
  <si>
    <t>미로 멀티 클리어 35회</t>
  </si>
  <si>
    <t>미로 멀티 클리어 40회</t>
  </si>
  <si>
    <t>미로 멀티 클리어 45회</t>
  </si>
  <si>
    <t>미로 멀티 클리어 50회</t>
  </si>
  <si>
    <t>1. 미로 정복자의 관문</t>
  </si>
  <si>
    <t>1. 미로 정복자의 관문</t>
    <phoneticPr fontId="3" type="noConversion"/>
  </si>
  <si>
    <t>2. 미로 정복자의 관문</t>
  </si>
  <si>
    <t>3. 미로 정복자의 관문</t>
  </si>
  <si>
    <t>4. 미로 정복자의 관문</t>
  </si>
  <si>
    <t>5. 미로 정복자의 관문</t>
  </si>
  <si>
    <t>6. 미로 정복자의 관문</t>
  </si>
  <si>
    <t>7. 미로 정복자의 관문</t>
  </si>
  <si>
    <t>8. 미로 정복자의 관문</t>
  </si>
  <si>
    <t>9. 미로 정복자의 관문</t>
  </si>
  <si>
    <t>10. 미로 정복자의 관문</t>
  </si>
  <si>
    <t>미궁</t>
    <phoneticPr fontId="3" type="noConversion"/>
  </si>
  <si>
    <t>미로 멀티 보스처치 10회</t>
  </si>
  <si>
    <t>미로 멀티 보스처치 10회</t>
    <phoneticPr fontId="3" type="noConversion"/>
  </si>
  <si>
    <t>미로 멀티 보스처치 15회</t>
  </si>
  <si>
    <t>미로 멀티 보스처치 20회</t>
  </si>
  <si>
    <t>미로 멀티 보스처치 25회</t>
  </si>
  <si>
    <t>미로 멀티 보스처치 30회</t>
  </si>
  <si>
    <t>미로 멀티 보스처치 35회</t>
  </si>
  <si>
    <t>미로 멀티 보스처치 40회</t>
  </si>
  <si>
    <t>미로 멀티 보스처치 45회</t>
  </si>
  <si>
    <t>미로 멀티 보스처치 50회</t>
  </si>
  <si>
    <t>Lv.1 위험한 실험</t>
  </si>
  <si>
    <t>Lv.2 위험한 실험</t>
  </si>
  <si>
    <t>Lv.3 위험한 실험</t>
  </si>
  <si>
    <t>Lv.4 위험한 실험</t>
  </si>
  <si>
    <t>Lv.5 위험한 실험</t>
  </si>
  <si>
    <t>Lv.6 위험한 실험</t>
  </si>
  <si>
    <t>Lv.7 위험한 실험</t>
  </si>
  <si>
    <t>Lv.8 위험한 실험</t>
  </si>
  <si>
    <t>Lv.9 위험한 실험</t>
  </si>
  <si>
    <t>Lv.1 수상한 벌레</t>
    <phoneticPr fontId="3" type="noConversion"/>
  </si>
  <si>
    <t>Lv.2 수상한 벌레</t>
  </si>
  <si>
    <t>Lv.3 수상한 벌레</t>
  </si>
  <si>
    <t>Lv.4 수상한 벌레</t>
  </si>
  <si>
    <t>Lv.5 수상한 벌레</t>
  </si>
  <si>
    <t>Lv.6 수상한 벌레</t>
  </si>
  <si>
    <t>Lv.10 위험한 실험</t>
  </si>
  <si>
    <t>Lv.10 위험한 실험</t>
    <phoneticPr fontId="3" type="noConversion"/>
  </si>
  <si>
    <t>Lv.1 수상한 벌레</t>
  </si>
  <si>
    <t>제니 던전 소탕 클리어 LV 1</t>
  </si>
  <si>
    <t>제니 던전 소탕 클리어 LV 1</t>
    <phoneticPr fontId="3" type="noConversion"/>
  </si>
  <si>
    <t>제니 던전 소탕 클리어 LV 2</t>
  </si>
  <si>
    <t>제니 던전 소탕 클리어 LV 2</t>
    <phoneticPr fontId="3" type="noConversion"/>
  </si>
  <si>
    <t>경험치 던전 소탕 클리어 LV 1</t>
  </si>
  <si>
    <t>경험치 던전 소탕 클리어 LV 1</t>
    <phoneticPr fontId="3" type="noConversion"/>
  </si>
  <si>
    <t>경험치 던전 소탕 클리어 LV 2</t>
  </si>
  <si>
    <t>경험치 던전 소탕 클리어 LV 2</t>
    <phoneticPr fontId="3" type="noConversion"/>
  </si>
  <si>
    <t>비공정 습격 소탕 클리어 LV 1</t>
  </si>
  <si>
    <t>비공정 습격 소탕 클리어 LV 1</t>
    <phoneticPr fontId="3" type="noConversion"/>
  </si>
  <si>
    <t>비공정 습격 소탕 클리어 LV 2</t>
  </si>
  <si>
    <t>비공정 습격 소탕 클리어 LV 2</t>
    <phoneticPr fontId="3" type="noConversion"/>
  </si>
  <si>
    <t>중앙 실험실 소탕 클리어 LV 1</t>
  </si>
  <si>
    <t>중앙 실험실 소탕 클리어 LV 1</t>
    <phoneticPr fontId="3" type="noConversion"/>
  </si>
  <si>
    <t>중앙 실험실 소탕 클리어 LV 2</t>
  </si>
  <si>
    <t>중앙 실험실 소탕 클리어 LV 2</t>
    <phoneticPr fontId="3" type="noConversion"/>
  </si>
  <si>
    <t>4성 발키리의 투구</t>
  </si>
  <si>
    <t>4성 발키리의 투구</t>
    <phoneticPr fontId="3" type="noConversion"/>
  </si>
  <si>
    <t>4성 발키리의 갑옷</t>
  </si>
  <si>
    <t>4성 발키리의 갑옷</t>
    <phoneticPr fontId="3" type="noConversion"/>
  </si>
  <si>
    <t>4성 발키리의 반지</t>
  </si>
  <si>
    <t>4성 발키리의 반지</t>
    <phoneticPr fontId="3" type="noConversion"/>
  </si>
  <si>
    <t>4성 물방울 브로치</t>
  </si>
  <si>
    <t>4성 물방울 브로치</t>
    <phoneticPr fontId="3" type="noConversion"/>
  </si>
  <si>
    <t>랭크4 카드 1</t>
  </si>
  <si>
    <t>랭크4 카드 1</t>
    <phoneticPr fontId="3" type="noConversion"/>
  </si>
  <si>
    <t>Lv.1 치밀한 전투</t>
    <phoneticPr fontId="3" type="noConversion"/>
  </si>
  <si>
    <t>길드전 공격 횟수 1</t>
    <phoneticPr fontId="3" type="noConversion"/>
  </si>
  <si>
    <t>Lv.2 치밀한 전투</t>
  </si>
  <si>
    <t>Lv.3 치밀한 전투</t>
  </si>
  <si>
    <t>길드전 공격 횟수 3</t>
  </si>
  <si>
    <t>Lv.4 치밀한 전투</t>
  </si>
  <si>
    <t>Lv.5 치밀한 전투</t>
  </si>
  <si>
    <t>길드전 공격 횟수 5</t>
  </si>
  <si>
    <t>Lv.6 치밀한 전투</t>
  </si>
  <si>
    <t>Lv.7 치밀한 전투</t>
  </si>
  <si>
    <t>길드전 공격 횟수 7</t>
  </si>
  <si>
    <t>Lv.8 치밀한 전투</t>
  </si>
  <si>
    <t>Lv.9 치밀한 전투</t>
  </si>
  <si>
    <t>길드전 공격 횟수 9</t>
  </si>
  <si>
    <t>Lv.10 치밀한 전투</t>
  </si>
  <si>
    <t>길드전 공격 횟수</t>
    <phoneticPr fontId="3" type="noConversion"/>
  </si>
  <si>
    <t>길드전</t>
    <phoneticPr fontId="3" type="noConversion"/>
  </si>
  <si>
    <t>길드전 이벤트</t>
    <phoneticPr fontId="3" type="noConversion"/>
  </si>
  <si>
    <t>Lv.1 치밀한 전투</t>
  </si>
  <si>
    <t>길드전 공격 횟수 1</t>
  </si>
  <si>
    <t>길드전 공격 횟수 3</t>
    <phoneticPr fontId="3" type="noConversion"/>
  </si>
  <si>
    <t>길드전 공격 횟수 5</t>
    <phoneticPr fontId="3" type="noConversion"/>
  </si>
  <si>
    <t>길드전 공격 횟수 7</t>
    <phoneticPr fontId="3" type="noConversion"/>
  </si>
  <si>
    <t>길드전 공격 횟수 9</t>
    <phoneticPr fontId="3" type="noConversion"/>
  </si>
  <si>
    <t>길드전 공격 횟수 11</t>
  </si>
  <si>
    <t>길드전 공격 횟수 11</t>
    <phoneticPr fontId="3" type="noConversion"/>
  </si>
  <si>
    <t>길드전 공격 횟수 13</t>
  </si>
  <si>
    <t>길드전 공격 횟수 13</t>
    <phoneticPr fontId="3" type="noConversion"/>
  </si>
  <si>
    <t>길드전 공격 횟수 15</t>
  </si>
  <si>
    <t>길드전 공격 횟수 15</t>
    <phoneticPr fontId="3" type="noConversion"/>
  </si>
  <si>
    <t>길드전 공격 횟수 17</t>
  </si>
  <si>
    <t>길드전 공격 횟수 17</t>
    <phoneticPr fontId="3" type="noConversion"/>
  </si>
  <si>
    <t>길드전 공격 횟수 20</t>
  </si>
  <si>
    <t>길드전 공격 횟수 20</t>
    <phoneticPr fontId="3" type="noConversion"/>
  </si>
  <si>
    <t>메탈링 처치</t>
  </si>
  <si>
    <t>메탈링 처치</t>
    <phoneticPr fontId="3" type="noConversion"/>
  </si>
  <si>
    <t>메탈링 보스 처치</t>
  </si>
  <si>
    <t>메탈링 보스 처치</t>
    <phoneticPr fontId="3" type="noConversion"/>
  </si>
  <si>
    <t>홀덴 처치</t>
  </si>
  <si>
    <t>홀덴 처치</t>
    <phoneticPr fontId="3" type="noConversion"/>
  </si>
  <si>
    <t>홀덴 보스 처치</t>
  </si>
  <si>
    <t>홀덴 보스 처치</t>
    <phoneticPr fontId="3" type="noConversion"/>
  </si>
  <si>
    <t>녹시어스 처치</t>
  </si>
  <si>
    <t>녹시어스 처치</t>
    <phoneticPr fontId="3" type="noConversion"/>
  </si>
  <si>
    <t>녹시어스 보스 처치</t>
  </si>
  <si>
    <t>녹시어스 보스 처치</t>
    <phoneticPr fontId="3" type="noConversion"/>
  </si>
  <si>
    <t>베노머스 처치</t>
  </si>
  <si>
    <t>베노머스 처치</t>
    <phoneticPr fontId="3" type="noConversion"/>
  </si>
  <si>
    <t>무한의 공간, RSX-0806</t>
  </si>
  <si>
    <t>무한의 공간, RSX-0806</t>
    <phoneticPr fontId="3" type="noConversion"/>
  </si>
  <si>
    <t>베노머스 보스 처치</t>
  </si>
  <si>
    <t>베노머스 보스 처치</t>
    <phoneticPr fontId="3" type="noConversion"/>
  </si>
  <si>
    <t>핏맨 처치</t>
  </si>
  <si>
    <t>핏맨 처치</t>
    <phoneticPr fontId="3" type="noConversion"/>
  </si>
  <si>
    <t>핏맨 보스 처치</t>
  </si>
  <si>
    <t>핏맨 보스 처치</t>
    <phoneticPr fontId="3" type="noConversion"/>
  </si>
  <si>
    <t>아인브로크 듀얼 클리어</t>
  </si>
  <si>
    <t>아인브로크 듀얼 클리어</t>
    <phoneticPr fontId="3" type="noConversion"/>
  </si>
  <si>
    <t>고철 난로 처치</t>
  </si>
  <si>
    <t>고철 난로 처치</t>
    <phoneticPr fontId="3" type="noConversion"/>
  </si>
  <si>
    <t>고철 난로 보스 처치</t>
  </si>
  <si>
    <t>고철 난로 보스 처치</t>
    <phoneticPr fontId="3" type="noConversion"/>
  </si>
  <si>
    <t>카드 강화권 130레벨</t>
    <phoneticPr fontId="3" type="noConversion"/>
  </si>
  <si>
    <t>메인 퀘스트 333 클리어</t>
  </si>
  <si>
    <t>메인 퀘스트 334 클리어</t>
  </si>
  <si>
    <t>메인 퀘스트 335 클리어</t>
  </si>
  <si>
    <t>메인 퀘스트 336 클리어</t>
  </si>
  <si>
    <t>메인 퀘스트 337 클리어</t>
  </si>
  <si>
    <t>메인 퀘스트 338 클리어</t>
  </si>
  <si>
    <t>메인 퀘스트 339 클리어</t>
  </si>
  <si>
    <t>메인 퀘스트 340 클리어</t>
  </si>
  <si>
    <t>메인 퀘스트 341 클리어</t>
  </si>
  <si>
    <t>메인 퀘스트 342 클리어</t>
  </si>
  <si>
    <t>메인 퀘스트 343 클리어</t>
  </si>
  <si>
    <t>메인 퀘스트 344 클리어</t>
  </si>
  <si>
    <t>메인 퀘스트 345 클리어</t>
  </si>
  <si>
    <t>메인 퀘스트 346 클리어</t>
  </si>
  <si>
    <t>메인 퀘스트 347 클리어</t>
  </si>
  <si>
    <t>메인 퀘스트 348 클리어</t>
  </si>
  <si>
    <t>메인 퀘스트 349 클리어</t>
  </si>
  <si>
    <t>메인 퀘스트 350 클리어</t>
  </si>
  <si>
    <t>타임 패트롤 레벨 클리어!</t>
  </si>
  <si>
    <t>타임 패트롤 레벨 클리어!</t>
    <phoneticPr fontId="3" type="noConversion"/>
  </si>
  <si>
    <t>메인 퀘스트 351 클리어</t>
  </si>
  <si>
    <t>메인 퀘스트 352 클리어</t>
  </si>
  <si>
    <t>메인 퀘스트 353 클리어</t>
  </si>
  <si>
    <t>메인 퀘스트 354 클리어</t>
  </si>
  <si>
    <t>메인 퀘스트 355 클리어</t>
  </si>
  <si>
    <t>타임 패트롤</t>
  </si>
  <si>
    <t>타임 패트롤</t>
    <phoneticPr fontId="3" type="noConversion"/>
  </si>
  <si>
    <t>동료합성</t>
  </si>
  <si>
    <t>동료합성</t>
    <phoneticPr fontId="3" type="noConversion"/>
  </si>
  <si>
    <t>현자의 힘</t>
  </si>
  <si>
    <t>현자의 힘</t>
    <phoneticPr fontId="3" type="noConversion"/>
  </si>
  <si>
    <t>아인브로크1 유니크 MVP 처치</t>
  </si>
  <si>
    <t>아인브로크1 유니크 MVP 처치</t>
    <phoneticPr fontId="3" type="noConversion"/>
  </si>
  <si>
    <t>엔들리스 타워 등반!</t>
  </si>
  <si>
    <t>엔들리스 타워 등반!</t>
    <phoneticPr fontId="3" type="noConversion"/>
  </si>
  <si>
    <t>엔들리스 타워</t>
  </si>
  <si>
    <t>시간의 모래</t>
    <phoneticPr fontId="3" type="noConversion"/>
  </si>
  <si>
    <t>통합 기념 쉐어</t>
  </si>
  <si>
    <t>통합 기념 쉐어</t>
    <phoneticPr fontId="3" type="noConversion"/>
  </si>
  <si>
    <t>통합 기념 제작</t>
  </si>
  <si>
    <t>통합 기념 제작</t>
    <phoneticPr fontId="3" type="noConversion"/>
  </si>
  <si>
    <t>통합 기념 집합</t>
  </si>
  <si>
    <t>통합 기념 집합</t>
    <phoneticPr fontId="3" type="noConversion"/>
  </si>
  <si>
    <t>통합 기념 악수</t>
  </si>
  <si>
    <t>통합 기념 악수</t>
    <phoneticPr fontId="3" type="noConversion"/>
  </si>
  <si>
    <t>통합 기념 환복</t>
  </si>
  <si>
    <t>통합 기념 환복</t>
    <phoneticPr fontId="3" type="noConversion"/>
  </si>
  <si>
    <t>미궁 숲</t>
    <phoneticPr fontId="3" type="noConversion"/>
  </si>
  <si>
    <t>찾았다! 이 녀석</t>
    <phoneticPr fontId="3" type="noConversion"/>
  </si>
  <si>
    <t>소란 정리</t>
    <phoneticPr fontId="3" type="noConversion"/>
  </si>
  <si>
    <t>Lv.1 어둠 속 실체</t>
    <phoneticPr fontId="3" type="noConversion"/>
  </si>
  <si>
    <t>Lv.2 어둠 속 실체</t>
    <phoneticPr fontId="3" type="noConversion"/>
  </si>
  <si>
    <t>Lv.3 어둠 속 실체</t>
  </si>
  <si>
    <t>오크용 기저귀 1회 획득</t>
    <phoneticPr fontId="3" type="noConversion"/>
  </si>
  <si>
    <t>오크용 기저귀 3회 획득</t>
    <phoneticPr fontId="3" type="noConversion"/>
  </si>
  <si>
    <t xml:space="preserve">프론테라의 찾아온 어둠 2회 클리어 </t>
    <phoneticPr fontId="3" type="noConversion"/>
  </si>
  <si>
    <t xml:space="preserve">프론테라의 찾아온 어둠 4회 클리어 </t>
    <phoneticPr fontId="3" type="noConversion"/>
  </si>
  <si>
    <t xml:space="preserve">프론테라의 찾아온 어둠 6회 클리어 </t>
    <phoneticPr fontId="3" type="noConversion"/>
  </si>
  <si>
    <t>이벤트 멀티 미로(크리스마스), 이벤트 미궁</t>
    <phoneticPr fontId="3" type="noConversion"/>
  </si>
  <si>
    <t>74번만 사용, 38</t>
    <phoneticPr fontId="3" type="noConversion"/>
  </si>
  <si>
    <t>쵸코 처치 1회</t>
  </si>
  <si>
    <t>떠돌이 늑대 처치 1회</t>
  </si>
  <si>
    <t>팬저 고블린 처치 1회</t>
  </si>
  <si>
    <t>폭력배 처치 1회</t>
  </si>
  <si>
    <t>갈리온 처치 1회</t>
  </si>
  <si>
    <t>Lv.1 자경단 시험</t>
  </si>
  <si>
    <t>Lv.2 자경단 시험</t>
  </si>
  <si>
    <t>Lv.3 자경단 시험</t>
  </si>
  <si>
    <t>Lv.4 자경단 시험</t>
  </si>
  <si>
    <t>Lv.5 자경단 시험</t>
  </si>
  <si>
    <t>패스 시즌 퀘스트</t>
    <phoneticPr fontId="3" type="noConversion"/>
  </si>
  <si>
    <t>패스 일일 퀘스트</t>
    <phoneticPr fontId="3" type="noConversion"/>
  </si>
  <si>
    <t>여름 기념 쉐어</t>
  </si>
  <si>
    <t>여름 기념 제작</t>
  </si>
  <si>
    <t>여름 기념 집합</t>
  </si>
  <si>
    <t>여름 기념 악수</t>
  </si>
  <si>
    <t>여름 기념 환복</t>
  </si>
  <si>
    <t>패스 경험치</t>
    <phoneticPr fontId="3" type="noConversion"/>
  </si>
  <si>
    <t>디미크 처치</t>
    <phoneticPr fontId="3" type="noConversion"/>
  </si>
  <si>
    <t>유노 듀얼 클리어</t>
    <phoneticPr fontId="3" type="noConversion"/>
  </si>
  <si>
    <t>그리즐리 보스 처치</t>
    <phoneticPr fontId="3" type="noConversion"/>
  </si>
  <si>
    <t>슬리퍼 처치</t>
    <phoneticPr fontId="3" type="noConversion"/>
  </si>
  <si>
    <t>기그 보스 처치</t>
    <phoneticPr fontId="3" type="noConversion"/>
  </si>
  <si>
    <t>디아볼릭 보스 처치</t>
    <phoneticPr fontId="3" type="noConversion"/>
  </si>
  <si>
    <t>디미크 보스 처치</t>
    <phoneticPr fontId="3" type="noConversion"/>
  </si>
  <si>
    <t>무한의 공간, 베스퍼</t>
    <phoneticPr fontId="3" type="noConversion"/>
  </si>
  <si>
    <t>신비한 보석 만들기 1</t>
    <phoneticPr fontId="3" type="noConversion"/>
  </si>
  <si>
    <t>신비한 보석 만들기 2</t>
    <phoneticPr fontId="3" type="noConversion"/>
  </si>
  <si>
    <t>슬리퍼 보스 처치</t>
    <phoneticPr fontId="3" type="noConversion"/>
  </si>
  <si>
    <t>하피 보스 처치</t>
    <phoneticPr fontId="3" type="noConversion"/>
  </si>
  <si>
    <t>하피 처치</t>
    <phoneticPr fontId="3" type="noConversion"/>
  </si>
  <si>
    <t>그리즐리 처치</t>
    <phoneticPr fontId="3" type="noConversion"/>
  </si>
  <si>
    <t>아인브로크 6 유니크 MVP 처치</t>
    <phoneticPr fontId="3" type="noConversion"/>
  </si>
  <si>
    <t>GATE 1 1회 도전</t>
    <phoneticPr fontId="3" type="noConversion"/>
  </si>
  <si>
    <t>디아볼릭 처치</t>
    <phoneticPr fontId="3" type="noConversion"/>
  </si>
  <si>
    <t>기그 처치</t>
    <phoneticPr fontId="3" type="noConversion"/>
  </si>
  <si>
    <t>대형</t>
    <phoneticPr fontId="3" type="noConversion"/>
  </si>
  <si>
    <t>중형</t>
    <phoneticPr fontId="3" type="noConversion"/>
  </si>
  <si>
    <t>소형</t>
    <phoneticPr fontId="3" type="noConversion"/>
  </si>
  <si>
    <t>특정 게이트 도전 횟수</t>
    <phoneticPr fontId="4" type="noConversion"/>
  </si>
  <si>
    <t>value</t>
    <phoneticPr fontId="4" type="noConversion"/>
  </si>
  <si>
    <t>게이트</t>
    <phoneticPr fontId="3" type="noConversion"/>
  </si>
  <si>
    <t>게이트</t>
    <phoneticPr fontId="3" type="noConversion"/>
  </si>
  <si>
    <t>카드 강화권 140레벨</t>
    <phoneticPr fontId="3" type="noConversion"/>
  </si>
  <si>
    <t>게이트 테스트 장비 (STR)</t>
  </si>
  <si>
    <t>게이트 테스트 장비 (AGI)</t>
  </si>
  <si>
    <t>게이트 테스트 장비 (VIT)</t>
  </si>
  <si>
    <t>게이트 테스트 장비 (INT)</t>
  </si>
  <si>
    <t>게이트 테스트 장비 (DEX)</t>
  </si>
  <si>
    <t>게이트 테스트 장비 (LUK)</t>
  </si>
  <si>
    <t>테스트 쉐어 레벨 업</t>
  </si>
  <si>
    <t>Item94234</t>
  </si>
  <si>
    <t>아인브로크 듀얼 조각</t>
  </si>
  <si>
    <t>Ui_Duel_Einbroch_01</t>
  </si>
  <si>
    <t>유노 듀얼 조각</t>
  </si>
  <si>
    <t>Ui_Duel_Juno_01</t>
  </si>
  <si>
    <t>게이트 보상</t>
  </si>
  <si>
    <t>Item94237</t>
  </si>
  <si>
    <t>멀티 미로 보상 5 / 기본 보상</t>
  </si>
  <si>
    <t>멀티 미로 보상 5 / 하급 보상</t>
  </si>
  <si>
    <t>멀티 미로 보상 5 / 중급 보상</t>
  </si>
  <si>
    <t>멀티 미로 보상 5 / 고급 보상</t>
  </si>
  <si>
    <t>멀티 미로 보상 6 / 기본 보상</t>
  </si>
  <si>
    <t>멀티 미로 보상 6 / 하급 보상</t>
  </si>
  <si>
    <t>멀티 미로 보상 6 / 중급 보상</t>
  </si>
  <si>
    <t>멀티 미로 보상 6 / 고급 보상</t>
  </si>
  <si>
    <t>챕터 13 / MVP 집결</t>
  </si>
  <si>
    <t>챕터 13 / MVP 레어 1</t>
  </si>
  <si>
    <t>챕터 13 / MVP 레어 2</t>
  </si>
  <si>
    <t>챕터 13 / MVP 레어 3</t>
  </si>
  <si>
    <t>게이트 참가 보상</t>
  </si>
  <si>
    <t>게이트 1인 클리어 보상</t>
  </si>
  <si>
    <t>게이트 2인 클리어 보상</t>
  </si>
  <si>
    <t>게이트 3인 클리어 보상</t>
  </si>
  <si>
    <t>게이트 4인 클리어 보상</t>
  </si>
  <si>
    <t>스테이지73 보스 보상</t>
  </si>
  <si>
    <t>스테이지74 보스 보상</t>
  </si>
  <si>
    <t>스테이지75 보스 보상</t>
  </si>
  <si>
    <t>스테이지76 보스 보상</t>
  </si>
  <si>
    <t>스테이지77 보스 보상</t>
  </si>
  <si>
    <t>스테이지78 보스 보상</t>
  </si>
  <si>
    <t>스테이지79 보스 보상</t>
  </si>
  <si>
    <t>스테이지80 보스 보상</t>
  </si>
  <si>
    <t>스테이지81 보스 보상</t>
  </si>
  <si>
    <t>스테이지82 보스 보상</t>
  </si>
  <si>
    <t>스테이지83 보스 보상</t>
  </si>
  <si>
    <t>스테이지84 보스 보상</t>
  </si>
  <si>
    <t>스테이지73 보스 보상 / 경험치 제거</t>
  </si>
  <si>
    <t>스테이지74 보스 보상 / 경험치 제거</t>
  </si>
  <si>
    <t>스테이지75 보스 보상 / 경험치 제거</t>
  </si>
  <si>
    <t>스테이지76 보스 보상 / 경험치 제거</t>
  </si>
  <si>
    <t>스테이지77 보스 보상 / 경험치 제거</t>
  </si>
  <si>
    <t>스테이지78 보스 보상 / 경험치 제거</t>
  </si>
  <si>
    <t>스테이지79 보스 보상 / 경험치 제거</t>
  </si>
  <si>
    <t>스테이지80 보스 보상 / 경험치 제거</t>
  </si>
  <si>
    <t>스테이지81 보스 보상 / 경험치 제거</t>
  </si>
  <si>
    <t>스테이지82 보스 보상 / 경험치 제거</t>
  </si>
  <si>
    <t>스테이지83 보스 보상 / 경험치 제거</t>
  </si>
  <si>
    <t>스테이지84 보스 보상 / 경험치 제거</t>
  </si>
  <si>
    <t>챌린지13 보스 보상</t>
  </si>
  <si>
    <t>챌린지14 보스 보상</t>
  </si>
  <si>
    <t>낡은 메일 쉐도우</t>
  </si>
  <si>
    <t>Item60040</t>
  </si>
  <si>
    <t>우든 메일 쉐도우</t>
  </si>
  <si>
    <t>Item60041</t>
  </si>
  <si>
    <t>게브네이의 갑옷 쉐도우</t>
  </si>
  <si>
    <t>Item60042</t>
  </si>
  <si>
    <t>나브의 클로스 쉐도우</t>
  </si>
  <si>
    <t>Item60043</t>
  </si>
  <si>
    <t>본 플레이트 쉐도우</t>
  </si>
  <si>
    <t>Item60044</t>
  </si>
  <si>
    <t>오딘의 축복 쉐도우</t>
  </si>
  <si>
    <t>Item60045</t>
  </si>
  <si>
    <t>어드벤처러 슈트 쉐도우</t>
  </si>
  <si>
    <t>Item60046</t>
  </si>
  <si>
    <t>안티 매직 슈트 쉐도우</t>
  </si>
  <si>
    <t>Item60047</t>
  </si>
  <si>
    <t>발키리의 갑옷 쉐도우</t>
  </si>
  <si>
    <t>Item60048</t>
  </si>
  <si>
    <t>힘의 갑옷 쉐도우</t>
  </si>
  <si>
    <t>Item60049</t>
  </si>
  <si>
    <t>엑셀리온 슈트 쉐도우</t>
  </si>
  <si>
    <t>Item60050</t>
  </si>
  <si>
    <t>Item60051</t>
  </si>
  <si>
    <t>낡은 헬름 쉐도우</t>
  </si>
  <si>
    <t>Item60052</t>
  </si>
  <si>
    <t>게브네이의 투구 쉐도우</t>
  </si>
  <si>
    <t>Item60053</t>
  </si>
  <si>
    <t>본 헤드 쉐도우</t>
  </si>
  <si>
    <t>Item60054</t>
  </si>
  <si>
    <t>울캡 쉐도우</t>
  </si>
  <si>
    <t>Item60055</t>
  </si>
  <si>
    <t>모리아네의 헬름 쉐도우</t>
  </si>
  <si>
    <t>Item60056</t>
  </si>
  <si>
    <t>마력의 돌 모자 쉐도우</t>
  </si>
  <si>
    <t>Item60057</t>
  </si>
  <si>
    <t>얼룩무늬 토끼후드 쉐도우</t>
  </si>
  <si>
    <t>Item60058</t>
  </si>
  <si>
    <t>커세어 쉐도우</t>
  </si>
  <si>
    <t>Item60059</t>
  </si>
  <si>
    <t>발키리의 투구 쉐도우</t>
  </si>
  <si>
    <t>Item60060</t>
  </si>
  <si>
    <t>수호의 관 쉐도우</t>
  </si>
  <si>
    <t>Item60061</t>
  </si>
  <si>
    <t>빈사의 백조 쉐도우</t>
  </si>
  <si>
    <t>Item60062</t>
  </si>
  <si>
    <t>여우 가면 쉐도우</t>
  </si>
  <si>
    <t>Item60063</t>
  </si>
  <si>
    <t>낡은 망토 쉐도우</t>
  </si>
  <si>
    <t>Item60064</t>
  </si>
  <si>
    <t>황야의 망토 쉐도우</t>
  </si>
  <si>
    <t>황야의 방랑자들이 입던 망토.</t>
  </si>
  <si>
    <t>Item60065</t>
  </si>
  <si>
    <t>옛 영주의 망토 쉐도우</t>
  </si>
  <si>
    <t>옜날 한 고을의 유명한 영주가 입고 다녔던 망토.</t>
  </si>
  <si>
    <t>Item60066</t>
  </si>
  <si>
    <t>생존의 망토 쉐도우</t>
  </si>
  <si>
    <t>어떤 상황에서도 생존할 수 있는 가능성을 높여주는 망토.</t>
  </si>
  <si>
    <t>Item60067</t>
  </si>
  <si>
    <t>모리아네의 망토 쉐도우</t>
  </si>
  <si>
    <t>잿빛 까마귀의 화신 모리아네의 권능이 깃든 망토.</t>
  </si>
  <si>
    <t>Item60068</t>
  </si>
  <si>
    <t>미스릴 망토 쉐도우</t>
  </si>
  <si>
    <t>마법 보호의 주문이 걸려있는 신비로운 망토.</t>
  </si>
  <si>
    <t>Item60069</t>
  </si>
  <si>
    <t>매의 날개옷 쉐도우</t>
  </si>
  <si>
    <t>뇨르드의 딸 프레이야가 로키에게 빌려주곤 했던 머플러.</t>
  </si>
  <si>
    <t>Item60070</t>
  </si>
  <si>
    <t>발키리의 망토 쉐도우</t>
  </si>
  <si>
    <t>Item60071</t>
  </si>
  <si>
    <t>페오즈의 망토 쉐도우</t>
  </si>
  <si>
    <t>Item60072</t>
  </si>
  <si>
    <t>원소의 망토 쉐도우</t>
  </si>
  <si>
    <t>Item60073</t>
  </si>
  <si>
    <t>흰날개의 망토 쉐도우</t>
  </si>
  <si>
    <t>Item60074</t>
  </si>
  <si>
    <t>거신뱀의 껍질 쉐도우</t>
  </si>
  <si>
    <t>Item60075</t>
  </si>
  <si>
    <t>나브의 후드 쉐도우</t>
  </si>
  <si>
    <t>Item60076</t>
  </si>
  <si>
    <t>엑셀리온 윙 쉐도우</t>
  </si>
  <si>
    <t>Item60077</t>
  </si>
  <si>
    <t>어둠의 퍼밀리어 카드</t>
  </si>
  <si>
    <t>어둠의 로커 카드</t>
  </si>
  <si>
    <t>SCard5</t>
  </si>
  <si>
    <t>어둠의 요요 카드</t>
  </si>
  <si>
    <t>SCard52</t>
  </si>
  <si>
    <t>어둠의 세비지 베베 카드</t>
  </si>
  <si>
    <t>SCard13</t>
  </si>
  <si>
    <t>어둠의 파브르 카드</t>
  </si>
  <si>
    <t>SCard2</t>
  </si>
  <si>
    <t>어둠의 머스키퓰라 카드</t>
  </si>
  <si>
    <t>SCard121</t>
  </si>
  <si>
    <t>어둠의 플로라 카드</t>
  </si>
  <si>
    <t>SCard65</t>
  </si>
  <si>
    <t>어둠의 디미크 카드</t>
  </si>
  <si>
    <t>SCard126</t>
  </si>
  <si>
    <t>OptionPanelCard126</t>
  </si>
  <si>
    <t>어둠의 타라 프로그 카드</t>
  </si>
  <si>
    <t>SCard38</t>
  </si>
  <si>
    <t>어둠의 떠돌이 늑대 카드</t>
  </si>
  <si>
    <t>SCard29</t>
  </si>
  <si>
    <t>어둠의 메탈링 카드</t>
  </si>
  <si>
    <t>SCard129</t>
  </si>
  <si>
    <t>OptionPanelCard129</t>
  </si>
  <si>
    <t>어둠의 녹시어스 카드</t>
  </si>
  <si>
    <t>SCard124</t>
  </si>
  <si>
    <t>OptionPanelCard124</t>
  </si>
  <si>
    <t>어둠의 비공정 습격단 카드</t>
  </si>
  <si>
    <t>SCard109</t>
  </si>
  <si>
    <t>어둠의 아트로스 카드</t>
  </si>
  <si>
    <t>SCard92</t>
  </si>
  <si>
    <t>어둠의 갈리온 카드</t>
  </si>
  <si>
    <t>SCard120</t>
  </si>
  <si>
    <t>어둠의 빅풋 카드</t>
  </si>
  <si>
    <t>SCard21</t>
  </si>
  <si>
    <t>어둠의 핏맨 카드</t>
  </si>
  <si>
    <t>SCard133</t>
  </si>
  <si>
    <t>OptionPanelCard133</t>
  </si>
  <si>
    <t>어둠의 에드가 카드</t>
  </si>
  <si>
    <t>초월, 버서크, 극한돌파</t>
  </si>
  <si>
    <t>SCard86</t>
  </si>
  <si>
    <t>어둠의 세비지 카드</t>
  </si>
  <si>
    <t>초월, 디펜더, 프레스티지</t>
  </si>
  <si>
    <t>SCard85</t>
  </si>
  <si>
    <t>어둠의 오시리스 카드</t>
  </si>
  <si>
    <t>초월, 마법력 증폭, 리코그나이즈드 스펠</t>
  </si>
  <si>
    <t>SCard88</t>
  </si>
  <si>
    <t>어둠의 RSX_0806 카드</t>
  </si>
  <si>
    <t>초월, 어드밴스 스태프, 매직 스태프</t>
  </si>
  <si>
    <t>SCard127</t>
  </si>
  <si>
    <t>OptionPanelCard127</t>
  </si>
  <si>
    <t>어둠의 와일드 로즈 카드</t>
  </si>
  <si>
    <t>초월, 오른손 수련, 암살 수련</t>
  </si>
  <si>
    <t>SCard66</t>
  </si>
  <si>
    <t>OptionPanelCard66</t>
  </si>
  <si>
    <t>어둠의 잭 카드</t>
  </si>
  <si>
    <t>초월, 스내쳐, 영혼 착취</t>
  </si>
  <si>
    <t>SCard111</t>
  </si>
  <si>
    <t>어둠의 드레이크 카드</t>
  </si>
  <si>
    <t>초월, 비스트 베인, 사냥 본능</t>
  </si>
  <si>
    <t>SCard80</t>
  </si>
  <si>
    <t>어둠의 크라벤 카드</t>
  </si>
  <si>
    <t>초월, 흥얼거림, 레슨</t>
  </si>
  <si>
    <t>SCard69</t>
  </si>
  <si>
    <t>어둠의 타로우 카드</t>
  </si>
  <si>
    <t>SCard18</t>
  </si>
  <si>
    <t>어둠의 플랑크톤 카드</t>
  </si>
  <si>
    <t>SCard35</t>
  </si>
  <si>
    <t>어둠의 샌드맨 카드</t>
  </si>
  <si>
    <t>SCard142</t>
  </si>
  <si>
    <t>OptionPanelCard142</t>
  </si>
  <si>
    <t>어둠의 스콜피온 카드</t>
  </si>
  <si>
    <t>SCard28</t>
  </si>
  <si>
    <t>어둠의 오크 워리어 카드</t>
  </si>
  <si>
    <t>SCard73</t>
  </si>
  <si>
    <t>어둠의 노커 카드</t>
  </si>
  <si>
    <t>SCard122</t>
  </si>
  <si>
    <t>어둠의 홀덴 카드</t>
  </si>
  <si>
    <t>SCard125</t>
  </si>
  <si>
    <t>OptionPanelCard125</t>
  </si>
  <si>
    <t>어둠의 스태포 카드</t>
  </si>
  <si>
    <t>SCard119</t>
  </si>
  <si>
    <t>어둠의 고철 난로 카드</t>
  </si>
  <si>
    <t>SCard130</t>
  </si>
  <si>
    <t>OptionPanelCard130</t>
  </si>
  <si>
    <t>어둠의 마스터링 카드</t>
  </si>
  <si>
    <t>SCard54</t>
  </si>
  <si>
    <t>어둠의 크리미 카드</t>
  </si>
  <si>
    <t>SCard15</t>
  </si>
  <si>
    <t>어둠의 베노머스 카드</t>
  </si>
  <si>
    <t>SCard123</t>
  </si>
  <si>
    <t>OptionPanelCard123</t>
  </si>
  <si>
    <t>어둠의 탐사 로봇 카드</t>
  </si>
  <si>
    <t>SCard132</t>
  </si>
  <si>
    <t>OptionPanelCard132</t>
  </si>
  <si>
    <t>어둠의 하이 오크 카드</t>
  </si>
  <si>
    <t>SCard114</t>
  </si>
  <si>
    <t>어둠의 트라이 조인트 카드</t>
  </si>
  <si>
    <t>SCard116</t>
  </si>
  <si>
    <t>어둠의 사스콰치 카드</t>
  </si>
  <si>
    <t>SCard82</t>
  </si>
  <si>
    <t>어둠의 미이라 카드</t>
  </si>
  <si>
    <t>연계, 소닉 웨이브, 소닉 슬래셔</t>
  </si>
  <si>
    <t>SCard33</t>
  </si>
  <si>
    <t>어둠의 페코페코 카드</t>
  </si>
  <si>
    <t>연계, 캐논 스피어, 캐논 프레셔</t>
  </si>
  <si>
    <t>SCard27</t>
  </si>
  <si>
    <t>어둠의 머맨 카드</t>
  </si>
  <si>
    <t>연계, 프로스트 다이버, 프로스트 미스티</t>
  </si>
  <si>
    <t>SCard115</t>
  </si>
  <si>
    <t>어둠의 엘비아 카드</t>
  </si>
  <si>
    <t>연계, 아를로, 푸른 별</t>
  </si>
  <si>
    <t>SCard128</t>
  </si>
  <si>
    <t>OptionPanelCard128</t>
  </si>
  <si>
    <t>어둠의 고철 로봇 카드</t>
  </si>
  <si>
    <t>연계, 롤링 커터, 롤링 썬더</t>
  </si>
  <si>
    <t>SCard131</t>
  </si>
  <si>
    <t>OptionPanelCard131</t>
  </si>
  <si>
    <t>어둠의 메두사 카드</t>
  </si>
  <si>
    <t>연계, 트라이앵글 샷, 프렌지 샷</t>
  </si>
  <si>
    <t>SCard117</t>
  </si>
  <si>
    <t>어둠의 윌로우 카드</t>
  </si>
  <si>
    <t>연계, 샤프 슈팅, 연쇄 폭발</t>
  </si>
  <si>
    <t>SCard19</t>
  </si>
  <si>
    <t>어둠의 와일드 라이더 카드</t>
  </si>
  <si>
    <t>연계, 서비어 레인스톰, 휘파람</t>
  </si>
  <si>
    <t>SCard90</t>
  </si>
  <si>
    <t>어둠의 루드 카드</t>
  </si>
  <si>
    <t>SCard135</t>
  </si>
  <si>
    <t>OptionPanelCard135</t>
  </si>
  <si>
    <t>어둠의 바포메트 주니어 카드</t>
  </si>
  <si>
    <t>SCard136</t>
  </si>
  <si>
    <t>OptionPanelCard136</t>
  </si>
  <si>
    <t>어둠의 프릴도라 카드</t>
  </si>
  <si>
    <t>SCard137</t>
  </si>
  <si>
    <t>OptionPanelCard137</t>
  </si>
  <si>
    <t>어둠의 호드 카드</t>
  </si>
  <si>
    <t>SCard138</t>
  </si>
  <si>
    <t>OptionPanelCard138</t>
  </si>
  <si>
    <t>어둠의 맨티스 카드</t>
  </si>
  <si>
    <t>SCard139</t>
  </si>
  <si>
    <t>OptionPanelCard139</t>
  </si>
  <si>
    <t>어둠의 이시스 카드</t>
  </si>
  <si>
    <t>SCard140</t>
  </si>
  <si>
    <t>OptionPanelCard140</t>
  </si>
  <si>
    <t>어둠의 마르스 카드</t>
  </si>
  <si>
    <t>SCard141</t>
  </si>
  <si>
    <t>OptionPanelCard141</t>
  </si>
  <si>
    <t>어둠의 뵤르그 카드</t>
  </si>
  <si>
    <t>SCard118</t>
  </si>
  <si>
    <t>어둠의 도플갱어 카드</t>
  </si>
  <si>
    <t>SCard143</t>
  </si>
  <si>
    <t>OptionPanelCard143</t>
  </si>
  <si>
    <t>어둠의 킬러 맨티스 카드</t>
  </si>
  <si>
    <t>SCard144</t>
  </si>
  <si>
    <t>OptionPanelCard144</t>
  </si>
  <si>
    <t>어둠의 크라켄 카드</t>
  </si>
  <si>
    <t>SCard145</t>
  </si>
  <si>
    <t>OptionPanelCard145</t>
  </si>
  <si>
    <t>어둠의 데빌링 카드</t>
  </si>
  <si>
    <t>SCard146</t>
  </si>
  <si>
    <t>OptionPanelCard146</t>
  </si>
  <si>
    <t>어둠의 바포메트 카드</t>
  </si>
  <si>
    <t>SCard147</t>
  </si>
  <si>
    <t>OptionPanelCard147</t>
  </si>
  <si>
    <t>어둠의 기그 카드</t>
  </si>
  <si>
    <t>SCard148</t>
  </si>
  <si>
    <t>OptionPanelCard148</t>
  </si>
  <si>
    <t>어둠의 오크 좀비 카드</t>
  </si>
  <si>
    <t>SCard149</t>
  </si>
  <si>
    <t>OptionPanelCard149</t>
  </si>
  <si>
    <t>어둠의 지오아이 카드</t>
  </si>
  <si>
    <t>SCard150</t>
  </si>
  <si>
    <t>OptionPanelCard150</t>
  </si>
  <si>
    <t>어둠의 나흐트지거 카드</t>
  </si>
  <si>
    <t>초월, 컨센트레이션, 드래곤 오라</t>
  </si>
  <si>
    <t>SCard151</t>
  </si>
  <si>
    <t>OptionPanelCard151</t>
  </si>
  <si>
    <t>어둠의 고우트 카드</t>
  </si>
  <si>
    <t>초월, 헌신, 홀리 쉴드</t>
  </si>
  <si>
    <t>SCard152</t>
  </si>
  <si>
    <t>OptionPanelCard152</t>
  </si>
  <si>
    <t>어둠의 살라만다 카드</t>
  </si>
  <si>
    <t>초월, 사이트 블래스터, 플로랄 플레어 로드</t>
  </si>
  <si>
    <t>어둠의 구미호 카드</t>
  </si>
  <si>
    <t>초월, 스트라이킹, 웨폰 리밋 익시드</t>
  </si>
  <si>
    <t>SCard153</t>
  </si>
  <si>
    <t>OptionPanelCard153</t>
  </si>
  <si>
    <t>어둠의 다크 로드 카드</t>
  </si>
  <si>
    <t>초월, 크로스 임팩트, 쉐도우 스탭</t>
  </si>
  <si>
    <t>SCard154</t>
  </si>
  <si>
    <t>OptionPanelCard154</t>
  </si>
  <si>
    <t>어둠의 흑사왕 카드</t>
  </si>
  <si>
    <t>초월, 섀도 폼, 인비지빌리티</t>
  </si>
  <si>
    <t>SCard155</t>
  </si>
  <si>
    <t>OptionPanelCard155</t>
  </si>
  <si>
    <t>어둠의 하피 카드</t>
  </si>
  <si>
    <t>초월, 트루 사이트, 독수리의 혼</t>
  </si>
  <si>
    <t>SCard156</t>
  </si>
  <si>
    <t>OptionPanelCard156</t>
  </si>
  <si>
    <t>어둠의 마야 카드</t>
  </si>
  <si>
    <t>초월, 석양의 어쌔신 크로스, 워그와 함께 춤을</t>
  </si>
  <si>
    <t>SCard157</t>
  </si>
  <si>
    <t>OptionPanelCard157</t>
  </si>
  <si>
    <t>고귀한 루비 목걸이</t>
  </si>
  <si>
    <t>왕족이 귀하게 여기는 목걸이.\n강력한 마력이 깃들어 있다.</t>
  </si>
  <si>
    <t>Item82530</t>
  </si>
  <si>
    <t>베스퍼 모자</t>
  </si>
  <si>
    <t>베스퍼를 본 띄워서 만든 베스퍼 모자.</t>
  </si>
  <si>
    <t>Item82563</t>
  </si>
  <si>
    <t>라비린스 백과</t>
  </si>
  <si>
    <t>사용 시, 3시간 동안 직업 경험치 드랍률이 증가한다.</t>
  </si>
  <si>
    <t>Item84035</t>
  </si>
  <si>
    <t>황금 도둑벌레 포션</t>
  </si>
  <si>
    <t>사용 시, 3시간 동안 제니 드랍률이 증가한다.</t>
  </si>
  <si>
    <t>Item84036</t>
  </si>
  <si>
    <t>프론테라의 축복</t>
  </si>
  <si>
    <t>전직 변경권</t>
  </si>
  <si>
    <t>같은 차수의 다른 직업으로 직업을 바꿀 수 있는 물약이다.\n보유 스킬 포인트와 스탯 포인트는 반환된다.</t>
  </si>
  <si>
    <t>Item84050</t>
  </si>
  <si>
    <t>item85074</t>
  </si>
  <si>
    <t>item85073</t>
  </si>
  <si>
    <t>사용 안함</t>
  </si>
  <si>
    <t>디펜스 쉐도우 큐브</t>
  </si>
  <si>
    <t>아머 쉐도우와 헬멧 쉐도우를 획득할 수 있는 큐브이다.(★3~5)</t>
  </si>
  <si>
    <t>망토 쉐도우를 획득할 수 있는 큐브이다.(★3~5)</t>
  </si>
  <si>
    <t>목걸이 쉐도우와 반지 쉐도우를 획득할 수 있는 큐브이다.(★3~5)</t>
  </si>
  <si>
    <t>Item85212</t>
  </si>
  <si>
    <t>디펜스 바포메트 큐브</t>
  </si>
  <si>
    <t>아머 쉐도우 카드와 헬멧 쉐도우 카드를 획득할 수 있는 큐브이다.(★3~5)</t>
  </si>
  <si>
    <t>Item85216</t>
  </si>
  <si>
    <t>Item85217</t>
  </si>
  <si>
    <t>Item85218</t>
  </si>
  <si>
    <t>Item85219</t>
  </si>
  <si>
    <t>정식 사전예약 쿠폰</t>
  </si>
  <si>
    <t>Item84039</t>
  </si>
  <si>
    <t>사전예약 매체 쿠폰</t>
  </si>
  <si>
    <t>모비 사전예약 쿠폰</t>
  </si>
  <si>
    <t>루팅 사전예약 쿠폰</t>
  </si>
  <si>
    <t>찌 사전예약 쿠폰</t>
  </si>
  <si>
    <t>헝그리앱 사전예약 쿠폰</t>
  </si>
  <si>
    <t>LD플레이어 쿠폰</t>
  </si>
  <si>
    <t>퀘스트마인 쿠폰</t>
  </si>
  <si>
    <t>아이템베이 쿠폰</t>
  </si>
  <si>
    <t>카카오 사전예약 쿠폰</t>
  </si>
  <si>
    <t>크래프트박스 쿠폰</t>
  </si>
  <si>
    <t>찌 가계부 VIP 쿠폰</t>
  </si>
  <si>
    <t>금수저 VVIP 쿠폰</t>
  </si>
  <si>
    <t>룰렛 사전예약 쿠폰1</t>
  </si>
  <si>
    <t>룰렛 사전예약 쿠폰3</t>
  </si>
  <si>
    <t>룰렛 사전예약 쿠폰5</t>
  </si>
  <si>
    <t>룰렛 사전예약 쿠폰7</t>
  </si>
  <si>
    <t>룰렛 사전예약 쿠폰10</t>
  </si>
  <si>
    <t>공유5,000달성쿠폰</t>
  </si>
  <si>
    <t>공유10,000달성쿠폰</t>
  </si>
  <si>
    <t>공유50,000달성쿠폰</t>
  </si>
  <si>
    <t>인플루언서용</t>
  </si>
  <si>
    <t>LootBoy용</t>
  </si>
  <si>
    <t>중급 장비 상자(특수)</t>
  </si>
  <si>
    <t>상급 장비 상자 이미지</t>
  </si>
  <si>
    <t>쿠폰일퀘 사전예약 쿠폰</t>
  </si>
  <si>
    <t>은 상자</t>
  </si>
  <si>
    <t>은을 녹여 만든 상자이다.</t>
  </si>
  <si>
    <t>Item85249</t>
  </si>
  <si>
    <t>고양이 보따리</t>
  </si>
  <si>
    <t>고양이가 들어있을 것 같은 보따리이다.</t>
  </si>
  <si>
    <t>Item85250</t>
  </si>
  <si>
    <t>기대평 이벤트 쿠폰</t>
  </si>
  <si>
    <t>기대평 이벤트 쿠폰 2</t>
  </si>
  <si>
    <t>최상급 직업 무기 상자</t>
  </si>
  <si>
    <t>내 직업의 최상급 무기를 획득할 수 있는 상자가 들어있다.(무기 상자 확률 ★4 : 70% / ★5 : 30%)</t>
  </si>
  <si>
    <t>Item85253</t>
  </si>
  <si>
    <t>최상급 검사 계열 무기 상자</t>
  </si>
  <si>
    <t>검사 계열의 최상급 무기가 하나 들어있는 상자이다.</t>
  </si>
  <si>
    <t>최상급 법사 계열 무기 상자</t>
  </si>
  <si>
    <t>법사 계열의 최상급 무기가 하나 들어있는 상자이다.</t>
  </si>
  <si>
    <t>최상급 도둑 계열 무기 상자</t>
  </si>
  <si>
    <t>도둑 계열의 최상급 무기가 하나 들어있는 상자이다.</t>
  </si>
  <si>
    <t>최상급 궁수 계열 무기 상자</t>
  </si>
  <si>
    <t>궁수 계열의 최상급 무기가 하나 들어있는 상자이다.</t>
  </si>
  <si>
    <t>룰렛 상자</t>
  </si>
  <si>
    <t>룰렛 상자 테스트용</t>
  </si>
  <si>
    <t>누적인증글 100건달성 공용쿠폰</t>
  </si>
  <si>
    <t>2차전직 2만명달성 공용쿠폰</t>
  </si>
  <si>
    <t>공략글 2위 쿠폰</t>
  </si>
  <si>
    <t>공략글 3위 쿠폰</t>
  </si>
  <si>
    <t>JOIN 달성 공용쿠폰</t>
  </si>
  <si>
    <t>500000 제니</t>
  </si>
  <si>
    <t>500,000 제니가 담긴 상자이다.</t>
  </si>
  <si>
    <t>icon_shop_zeny_3</t>
  </si>
  <si>
    <t>이벤트 모드 점수 랭킹 보상 1 위 - half</t>
  </si>
  <si>
    <t>이벤트 모드 점수 랭킹 보상 2 위 - half</t>
  </si>
  <si>
    <t>이벤트 모드 점수 랭킹 보상 3 위 - half</t>
  </si>
  <si>
    <t>이벤트 모드 점수 랭킹 보상 4-10 위 - half</t>
  </si>
  <si>
    <t>이벤트 모드 점수 랭킹 보상 11-50 위 - half</t>
  </si>
  <si>
    <t>이벤트 모드 점수 랭킹 보상 51-100 위 - half</t>
  </si>
  <si>
    <t>이벤트 모드 처치 랭킹 보상 1 위 - half</t>
  </si>
  <si>
    <t>이벤트 모드 처치 랭킹 보상 2 위 - half</t>
  </si>
  <si>
    <t>이벤트 모드 처치 랭킹 보상 3 위 - half</t>
  </si>
  <si>
    <t>이벤트 모드 처치 랭킹 보상 4-10 위 - half</t>
  </si>
  <si>
    <t>이벤트 모드 처치 랭킹 보상 11-50 위 - half</t>
  </si>
  <si>
    <t>이벤트 모드 처치 랭킹 보상 51-100 위 - half</t>
  </si>
  <si>
    <t>최상급 장비 상자(거래 불가)</t>
  </si>
  <si>
    <t>거래 불가</t>
  </si>
  <si>
    <t>최상급 카드 상자(거래 불가)</t>
  </si>
  <si>
    <t>ROLABY</t>
  </si>
  <si>
    <t>2차전직 2만명달성 공용쿠폰(거래 불가)</t>
  </si>
  <si>
    <t>JOIN 달성 공용쿠폰(거래 불가)</t>
  </si>
  <si>
    <t>수상한 상자</t>
  </si>
  <si>
    <t>수상한 도둑벌레가 가지고 있던 상자이다.</t>
  </si>
  <si>
    <t>Item85283</t>
  </si>
  <si>
    <t>명예의 상자</t>
  </si>
  <si>
    <t>명예를 가진 사람만이 얻을 수 있는 상자</t>
  </si>
  <si>
    <t>Item85284</t>
  </si>
  <si>
    <t>LabyrinthTV 쿠폰</t>
  </si>
  <si>
    <t>5랭크 카드 상자</t>
  </si>
  <si>
    <t>5랭크 카드가 들어있는 상자이다.(★5)</t>
  </si>
  <si>
    <t>쉐도우 큐브(2)</t>
  </si>
  <si>
    <t>웨폰 &amp; 아머 &amp; 헬름 쉐도우를 획득할 수 있는 큐브이다.(★1~3)</t>
  </si>
  <si>
    <t>어둠의 카드첩(2)</t>
  </si>
  <si>
    <t>쉐도우 카드를 획득할 수 있는 카드첩이다.(★1~4)</t>
  </si>
  <si>
    <t>바포메트 큐브(2)</t>
  </si>
  <si>
    <t>직업 4랭크 일반 무기 상자</t>
  </si>
  <si>
    <t>본인 직업에 맞는 4랭크 직업 무기를 획득할 수 있다.\n2차 전직 이전에는 아이템을 사용할 수 없다.</t>
  </si>
  <si>
    <t>믿음의 상자</t>
  </si>
  <si>
    <t>믿음을 얻게된 상자</t>
  </si>
  <si>
    <t>Item85287</t>
  </si>
  <si>
    <t>브라디움 상자</t>
  </si>
  <si>
    <t>붉은 빛의 브라디움이 포함된 상자</t>
  </si>
  <si>
    <t>Item85285</t>
  </si>
  <si>
    <t>어둠의 주화 상자</t>
  </si>
  <si>
    <t>어둠으로 둘러쌓인 주화가 가득 담긴 상자</t>
  </si>
  <si>
    <t>Item85286</t>
  </si>
  <si>
    <t>길드전 1위 보상 상자</t>
  </si>
  <si>
    <t>길드전 랭킹 보상입니다.</t>
  </si>
  <si>
    <t>길드전 2위 보상 상자</t>
  </si>
  <si>
    <t>길드전 3위 보상 상자</t>
  </si>
  <si>
    <t>길드전 4~10위 보상 상자</t>
  </si>
  <si>
    <t>길드전 11~50위 보상 상자</t>
  </si>
  <si>
    <t>길드전 51~100위 보상 상자</t>
  </si>
  <si>
    <t>길드전 이벤트 1위 보상 상자</t>
  </si>
  <si>
    <t>길드전 오픈 이벤트 보상입니다.</t>
  </si>
  <si>
    <t>길드전 이벤트 2위 보상 상자</t>
  </si>
  <si>
    <t>길드전 이벤트 3위 보상 상자</t>
  </si>
  <si>
    <t>길드전 이벤트 4~10위 보상 상자</t>
  </si>
  <si>
    <t>길드전 이벤트 11~50위 보상 상자</t>
  </si>
  <si>
    <t>길드전 이벤트 51~100위 보상 상자</t>
  </si>
  <si>
    <t>LabyrinthGOGO 쿠폰</t>
  </si>
  <si>
    <t>웨폰 쉐도우 큐브(2차 전직 필요)</t>
  </si>
  <si>
    <t>Item85308</t>
  </si>
  <si>
    <t>5랭크 카드 상자(거래 불가)</t>
  </si>
  <si>
    <t>쉐도우 큐브(3)</t>
  </si>
  <si>
    <t>웨폰 &amp; 아머 &amp; 헬름 &amp; 망토 쉐도우를 획득할 수 있는 큐브이다.(★1~3)</t>
  </si>
  <si>
    <t>어둠의 카드첩(3)</t>
  </si>
  <si>
    <t>바포메트 큐브(3)</t>
  </si>
  <si>
    <t>업데이트 기념 깜짝 쿠폰</t>
  </si>
  <si>
    <t>Item85314</t>
  </si>
  <si>
    <t>게이트 기본 참여 보상</t>
  </si>
  <si>
    <t>무한의 RSX-0806 카드</t>
  </si>
  <si>
    <t>Card134</t>
  </si>
  <si>
    <t>무한의 베스퍼 카드</t>
  </si>
  <si>
    <t>Card158</t>
  </si>
  <si>
    <t>OptionPanelCard158</t>
  </si>
  <si>
    <t>Card142</t>
  </si>
  <si>
    <t>썸머 마린 카드</t>
  </si>
  <si>
    <t>Card123</t>
  </si>
  <si>
    <t>행복한 롤리팝</t>
  </si>
  <si>
    <t>화이트데이 기념으로 탄생한 행복한 롤리팝</t>
  </si>
  <si>
    <t>Item93079</t>
  </si>
  <si>
    <t>Lollipop_Pet</t>
  </si>
  <si>
    <t>Lollipop_FX</t>
  </si>
  <si>
    <t>용감한 막대 사탕</t>
  </si>
  <si>
    <t>화이트데이 기념으로 탄생한 용감한 막대 사탕</t>
  </si>
  <si>
    <t>Item93080</t>
  </si>
  <si>
    <t>BraveCandy_Pet</t>
  </si>
  <si>
    <t>BraveCandy_FX</t>
  </si>
  <si>
    <t>소심한 캔디</t>
  </si>
  <si>
    <t>화이트데이 기념으로 탄생한 소심한 캔디</t>
  </si>
  <si>
    <t>Item93081</t>
  </si>
  <si>
    <t>Candy_Pet</t>
  </si>
  <si>
    <t>Candy_FX</t>
  </si>
  <si>
    <t>간절한 포링</t>
  </si>
  <si>
    <t>간절한 표정을 하고 있는 포링 펫</t>
  </si>
  <si>
    <t>Item93082</t>
  </si>
  <si>
    <t>Poring_Pet</t>
  </si>
  <si>
    <t>Poring_Pet_FX</t>
  </si>
  <si>
    <t>초월 이벤트 칭호</t>
  </si>
  <si>
    <t>칭호: [a583f8][C]Seirenne[/c][-]\n장비에 별을 달자! 이벤트에서 주어지는 칭호</t>
  </si>
  <si>
    <t>Item93083</t>
  </si>
  <si>
    <t>길드전 최강자</t>
  </si>
  <si>
    <t>길드전 오픈 이벤트 1위 칭호</t>
  </si>
  <si>
    <t>Item93084</t>
  </si>
  <si>
    <t>길드전 실력자</t>
  </si>
  <si>
    <t>길드전 오픈 이벤트 2위 칭호</t>
  </si>
  <si>
    <t>Item93085</t>
  </si>
  <si>
    <t>길드전 도전자</t>
  </si>
  <si>
    <t>길드전 오픈 이벤트 3위 칭호</t>
  </si>
  <si>
    <t>Item93086</t>
  </si>
  <si>
    <t>칭호: [a583f8][C]나름-_-스나[/c][-]\n장비에 별을 달자! 이벤트에서 주어지는 칭호</t>
  </si>
  <si>
    <t>칭호: [a583f8][C]ACE[/c][-]\n장비에 별을 달자! 이벤트에서 주어지는 칭호</t>
  </si>
  <si>
    <t>칭호: [a583f8][C]초월 지배자[/c][-]\n장비에 별을 달자! 이벤트에서 주어지는 칭호</t>
  </si>
  <si>
    <t>칭호: [a583f8][C]시미시미햏[/c][-]\n장비에 별을 달자! 이벤트에서 주어지는 칭호</t>
  </si>
  <si>
    <t>칭호: [a583f8][C]엘지트윈스[/c][-]\n장비에 별을 달자! 이벤트에서 주어지는 칭호</t>
  </si>
  <si>
    <t>칭호: [a583f8][C]로나의정석[/c][-]\n장비에 별을 달자! 이벤트에서 주어지는 칭호</t>
  </si>
  <si>
    <t>칭호: [a583f8][C]동물원 탈출한[/c][-]\n장비에 별을 달자! 이벤트에서 주어지는 칭호</t>
  </si>
  <si>
    <t>칭호: [a583f8][C]The★Rich[/c][-]\n장비에 별을 달자! 이벤트에서 주어지는 칭호</t>
  </si>
  <si>
    <t>칭호: [a583f8][C]수호[/c][-]\n장비에 별을 달자! 이벤트에서 주어지는 칭호</t>
  </si>
  <si>
    <t>칭호: [a583f8][C]나이트[/c][-]\n장비에 별을 달자! 이벤트에서 주어지는 칭호</t>
  </si>
  <si>
    <t>칭호: [a583f8][C]길로틴크로스[/c][-]\n장비에 별을 달자! 이벤트에서 주어지는 칭호</t>
  </si>
  <si>
    <t>칭호: [a583f8][C]현짱 아빠[/c][-]\n장비에 별을 달자! 이벤트에서 주어지는 칭호</t>
  </si>
  <si>
    <t>카프라 밴드</t>
  </si>
  <si>
    <t>카프라에서 만든 귀여운 밴드.\n장착하면 귀여움이 2배가 된다.</t>
  </si>
  <si>
    <t>Item93087</t>
  </si>
  <si>
    <t>고양이 수염</t>
  </si>
  <si>
    <t>고양이를 체험할 수 있는 수염.\n장착하면 귀여움이 4배가 된다.</t>
  </si>
  <si>
    <t>Item93088</t>
  </si>
  <si>
    <t>상냥한 루나틱</t>
  </si>
  <si>
    <t>카프라에 트렌드 마크인 상냥한 루나틱.\n귀여운 밴드가 포인트이다.</t>
  </si>
  <si>
    <t>Item93089</t>
  </si>
  <si>
    <t>Lunatic_Pet</t>
  </si>
  <si>
    <t>Lunatic_FX</t>
  </si>
  <si>
    <t>푸른 바다를 담은 활</t>
  </si>
  <si>
    <t>푸른 바다의 파도를 상징하는 활</t>
  </si>
  <si>
    <t>Item93102</t>
  </si>
  <si>
    <t>93102_S_BowT</t>
  </si>
  <si>
    <t>FX_BowT_005</t>
  </si>
  <si>
    <t>푸른 바다를 담은 지팡이</t>
  </si>
  <si>
    <t>푸른 바다의 파도를 상징하는 지팡이</t>
  </si>
  <si>
    <t>Item93103</t>
  </si>
  <si>
    <t>93103_S_StaffO</t>
  </si>
  <si>
    <t>FX_StaffO_005</t>
  </si>
  <si>
    <t>푸른 빛의 해마 한손검</t>
  </si>
  <si>
    <t>전설로 내려오는 푸른 해마를 담은 한손검</t>
  </si>
  <si>
    <t>Item93104</t>
  </si>
  <si>
    <t>93104_S_SwordO</t>
  </si>
  <si>
    <t>FX_SwordO_005</t>
  </si>
  <si>
    <t>푸른 빛의 해마 단검</t>
  </si>
  <si>
    <t>전설로 내려오는 푸른 해마를 담은 단검</t>
  </si>
  <si>
    <t>Item93105</t>
  </si>
  <si>
    <t>93105_S_DaggerO</t>
  </si>
  <si>
    <t>FX_DaggerO_005</t>
  </si>
  <si>
    <t>푸른 바다의 소라 양손검</t>
  </si>
  <si>
    <t>푸른 바다의 소라를 상징하는 양손검</t>
  </si>
  <si>
    <t>Item93106</t>
  </si>
  <si>
    <t>93106_S_SwordT</t>
  </si>
  <si>
    <t>FX_SwordT_005</t>
  </si>
  <si>
    <t>푸른 바다의 소라 양손창</t>
  </si>
  <si>
    <t>푸른 바다의 소라를 상징하는 양손창</t>
  </si>
  <si>
    <t>Item93107</t>
  </si>
  <si>
    <t>93107_S_SpearT</t>
  </si>
  <si>
    <t>FX_SpearT_005</t>
  </si>
  <si>
    <t>마린룩(남)</t>
  </si>
  <si>
    <t>코코모 해변에서 유행하는 마린룩 복장.\n남성 캐릭터만 착용이 가능하다.</t>
  </si>
  <si>
    <t>Item93108</t>
  </si>
  <si>
    <t>Body_M_Marine</t>
  </si>
  <si>
    <t>마린룩(여)</t>
  </si>
  <si>
    <t>코코모 해변에서 유행하는 마린룩 복장.\n여성 캐릭터만 착용이 가능하다.</t>
  </si>
  <si>
    <t>Item93109</t>
  </si>
  <si>
    <t>Body_F_Marine</t>
  </si>
  <si>
    <t>포링 주화</t>
  </si>
  <si>
    <t>이벤트를 위해 만들어진 주화.\n다양한 이벤트에서 사용된다.</t>
  </si>
  <si>
    <t>Item94211</t>
  </si>
  <si>
    <t>카프라 명함</t>
  </si>
  <si>
    <t>카프라 관계자에게 제공되는 명함이다.\n카프라 교환소에서 가치 있게 사용된다.</t>
  </si>
  <si>
    <t>Item94212</t>
  </si>
  <si>
    <t>카프라 엽서</t>
  </si>
  <si>
    <t>정성 들여 만들어진 엽서이다.\n카프라 교환소에서 가치 있게 사용된다.</t>
  </si>
  <si>
    <t>Item94213</t>
  </si>
  <si>
    <t>카프라 주화</t>
  </si>
  <si>
    <t>카프라 교환소에서 사용할 수 있는 주화이다.</t>
  </si>
  <si>
    <t>Item94214</t>
  </si>
  <si>
    <t>카프라 브로치</t>
  </si>
  <si>
    <t>카프라에서 특수 제작한 브로치이다.\n카프라 교환소에서 가치 있게 사용된다.</t>
  </si>
  <si>
    <t>Item94215</t>
  </si>
  <si>
    <t>은 장신구</t>
  </si>
  <si>
    <t>은으로 만든 장신구이다. 은 상자 제작에 사용된다.</t>
  </si>
  <si>
    <t>Item94216</t>
  </si>
  <si>
    <t>검은 고양이 인형</t>
  </si>
  <si>
    <t>어디서 만들어졌는지 모르는 인형이다. 고양이 보따리 제작에 사용된다.</t>
  </si>
  <si>
    <t>Item94217</t>
  </si>
  <si>
    <t>포링 인형</t>
  </si>
  <si>
    <t>포링의 형태를 띤 인형이다. 이벤트 기간 동안 제작에서 사용할 수 있다.</t>
  </si>
  <si>
    <t>Item94218</t>
  </si>
  <si>
    <t>초급 경험치 결정</t>
  </si>
  <si>
    <t>맑은 빛을 내는 결정.\n 큐펫 레벨을 올리는데 사용된다.</t>
  </si>
  <si>
    <t>Item94219</t>
  </si>
  <si>
    <t>중급 경험치 결정</t>
  </si>
  <si>
    <t>황금 빛을 내는 결정.\n 큐펫 레벨을 올리는데 사용된다.</t>
  </si>
  <si>
    <t>Item94220</t>
  </si>
  <si>
    <t>상급 경험치 결정</t>
  </si>
  <si>
    <t>붉은 빛을 내는 결정.\n 큐펫 레벨을 올리는데 사용된다.</t>
  </si>
  <si>
    <t>Item94221</t>
  </si>
  <si>
    <t>최고급 경험치 결정</t>
  </si>
  <si>
    <t>푸른 빛을 내는 결정.\n 큐펫 레벨을 올리는데 사용된다.</t>
  </si>
  <si>
    <t>Item94222</t>
  </si>
  <si>
    <t>명예의 증표</t>
  </si>
  <si>
    <t>명예를 수여하는 증표.\n 일정 수량을 모아 명예의 상자로 교환이 가능하다.</t>
  </si>
  <si>
    <t>Item94223</t>
  </si>
  <si>
    <t>브라디움 파편</t>
  </si>
  <si>
    <t>브라디움을 제작할 수 있는 파편</t>
  </si>
  <si>
    <t>Item94224</t>
  </si>
  <si>
    <t>오라디움 파편</t>
  </si>
  <si>
    <t>오라디움을 제작할 수 있는 파편</t>
  </si>
  <si>
    <t>Item94225</t>
  </si>
  <si>
    <t>카드 강화권 130레벨</t>
  </si>
  <si>
    <t>카드를 강화에 사용되는 티켓.\n최대 130레벨까지 사용 할 수 있다.</t>
  </si>
  <si>
    <t>Item94226</t>
  </si>
  <si>
    <t>카드 강화권 140레벨</t>
  </si>
  <si>
    <t>카드를 강화에 사용되는 티켓.\n최대 140레벨까지 사용 할 수 있다.</t>
  </si>
  <si>
    <t>Item94227</t>
  </si>
  <si>
    <t>카드 강화권 150레벨</t>
  </si>
  <si>
    <t>카드를 강화에 사용되는 티켓.\n최대 150레벨까지 사용 할 수 있다.</t>
  </si>
  <si>
    <t>Item94228</t>
  </si>
  <si>
    <t>카드 강화권 160레벨</t>
  </si>
  <si>
    <t>카드를 강화에 사용되는 티켓.\n최대 160레벨까지 사용 할 수 있다.</t>
  </si>
  <si>
    <t>Item94229</t>
  </si>
  <si>
    <t>카드 강화권 170레벨</t>
  </si>
  <si>
    <t>카드를 강화에 사용되는 티켓.\n최대 170레벨까지 사용 할 수 있다.</t>
  </si>
  <si>
    <t>Item94230</t>
  </si>
  <si>
    <t>카드 강화권 180레벨</t>
  </si>
  <si>
    <t>카드를 강화에 사용되는 티켓.\n최대 180레벨까지 사용 할 수 있다.</t>
  </si>
  <si>
    <t>Item94231</t>
  </si>
  <si>
    <t>카드 강화권 190레벨</t>
  </si>
  <si>
    <t>카드를 강화에 사용되는 티켓.\n최대 190레벨까지 사용 할 수 있다.</t>
  </si>
  <si>
    <t>Item94232</t>
  </si>
  <si>
    <t>카드 강화권 199레벨</t>
  </si>
  <si>
    <t>카드를 강화에 사용되는 티켓.\n최대 199레벨까지 사용 할 수 있다.</t>
  </si>
  <si>
    <t>Item94233</t>
  </si>
  <si>
    <t>현자의 시계</t>
  </si>
  <si>
    <t>오크용 기저귀</t>
  </si>
  <si>
    <t>오크 베이비가 입고 있던 기저귀이다. 이벤트 기간 동안 제작에서 사용할 수 있다.</t>
  </si>
  <si>
    <t>Item94235</t>
  </si>
  <si>
    <t>전자칩 부품</t>
  </si>
  <si>
    <t>자동 동력 장치에 사용되는 부품.\n오토매틱 실린더를 제작하는데 사용된다.</t>
  </si>
  <si>
    <t>Item94236</t>
  </si>
  <si>
    <t>오토매틱 실린더</t>
  </si>
  <si>
    <t>복원된 장비 강화용 실린더.\n장비의 레벨을 60까지 강화할 수 있다.</t>
  </si>
  <si>
    <t>대형 몬스터 처치 100마리</t>
  </si>
  <si>
    <t>암속성 몬스터 처치 100마리</t>
  </si>
  <si>
    <t>행복의 세잎 클로버 획득 100개</t>
  </si>
  <si>
    <t>멀티 미로 클리어 횟수 1회</t>
  </si>
  <si>
    <t>MVP 처치 횟수 5회</t>
  </si>
  <si>
    <t>페이욘 숲 속 6 유니크 MVP 처치 1회</t>
  </si>
  <si>
    <t>깊은 숲 속 4 유니크 MVP 처치 1회</t>
  </si>
  <si>
    <t>실버 카드 코인 획득 50개</t>
  </si>
  <si>
    <t>타버린 종이 조각 획득 5개</t>
  </si>
  <si>
    <t>행복의 세잎 클로버 획득 2000개</t>
  </si>
  <si>
    <t>타버린 종이 조각 획득 15개</t>
  </si>
  <si>
    <t>대형 몬스터 처치 100000마리 사냥</t>
  </si>
  <si>
    <t>바포메트 주니어 인형 획득 5개</t>
  </si>
  <si>
    <t>MVP 처치 횟수 1000회</t>
  </si>
  <si>
    <t>어둠의 카드첩(3) 제작 1회</t>
  </si>
  <si>
    <t>바포메트 큐브 제작 1회</t>
  </si>
  <si>
    <t>보스 직경</t>
  </si>
  <si>
    <t>여름 방학 숙제 이벤트_1</t>
  </si>
  <si>
    <t>포도알 1번 퀘스트</t>
  </si>
  <si>
    <t>여름 방학 숙제 이벤트_2</t>
  </si>
  <si>
    <t>포도알 2번 퀘스트</t>
  </si>
  <si>
    <t>여름 방학 숙제 이벤트_3</t>
  </si>
  <si>
    <t>포도알 3번 퀘스트</t>
  </si>
  <si>
    <t>여름 방학 숙제 이벤트_4</t>
  </si>
  <si>
    <t>포도알 4번 퀘스트</t>
  </si>
  <si>
    <t>여름 방학 숙제 이벤트_5</t>
  </si>
  <si>
    <t>포도알 5번 퀘스트</t>
  </si>
  <si>
    <t>여름 방학 숙제 이벤트_6</t>
  </si>
  <si>
    <t>포도알 6번 퀘스트</t>
  </si>
  <si>
    <t>여름 방학 숙제 이벤트_7</t>
  </si>
  <si>
    <t>포도알 7번 퀘스트</t>
  </si>
  <si>
    <t>여름 방학 숙제 이벤트_8</t>
  </si>
  <si>
    <t>포도알 8번 퀘스트</t>
  </si>
  <si>
    <t>여름 방학 숙제 이벤트_9</t>
  </si>
  <si>
    <t>포도알 9번 퀘스트</t>
  </si>
  <si>
    <t>여름 방학 숙제 이벤트_10</t>
  </si>
  <si>
    <t>포도알 10번 퀘스트</t>
  </si>
  <si>
    <t>여름 방학 숙제 이벤트_11(최종보상)</t>
  </si>
  <si>
    <t>포도알 10번 추가 보상 퀘스트</t>
  </si>
  <si>
    <t>별의 결정 제작 1회</t>
    <phoneticPr fontId="3" type="noConversion"/>
  </si>
  <si>
    <t>5성 제작 15회</t>
    <phoneticPr fontId="3" type="noConversion"/>
  </si>
  <si>
    <t>별의 결정 획득 20개</t>
  </si>
  <si>
    <t>멀티 미로 클리어 횟수 10회</t>
    <phoneticPr fontId="3" type="noConversion"/>
  </si>
  <si>
    <t>흑사왕 층 공략</t>
  </si>
  <si>
    <t>도플갱어 층 공략</t>
  </si>
  <si>
    <t>아트로스 층 공략</t>
  </si>
  <si>
    <t>오크 히어로 층 공략</t>
  </si>
  <si>
    <t>다크 로드 층 공략</t>
  </si>
  <si>
    <t>바포메트 층 공략</t>
  </si>
  <si>
    <t>그리즐리 처치</t>
  </si>
  <si>
    <t>메인 퀘스트 356 클리어</t>
  </si>
  <si>
    <t>아인브로크 6 유니크 MVP 처치</t>
  </si>
  <si>
    <t>메인 퀘스트 357 클리어</t>
  </si>
  <si>
    <t>메인 퀘스트 358 클리어</t>
  </si>
  <si>
    <t>그리즐리 보스 처치</t>
  </si>
  <si>
    <t>메인 퀘스트 359 클리어</t>
  </si>
  <si>
    <t>슬리퍼 처치</t>
  </si>
  <si>
    <t>메인 퀘스트 360 클리어</t>
  </si>
  <si>
    <t>GATE 1 1회 도전</t>
  </si>
  <si>
    <t>메인 퀘스트 361 클리어</t>
  </si>
  <si>
    <t>메인 퀘스트 362 클리어</t>
  </si>
  <si>
    <t>슬리퍼 보스 처치</t>
  </si>
  <si>
    <t>메인 퀘스트 363 클리어</t>
  </si>
  <si>
    <t>하피 처치</t>
  </si>
  <si>
    <t>메인 퀘스트 364 클리어</t>
  </si>
  <si>
    <t>신비한 보석 만들기 1</t>
  </si>
  <si>
    <t>메인 퀘스트 365 클리어</t>
  </si>
  <si>
    <t>메인 퀘스트 366 클리어</t>
  </si>
  <si>
    <t>하피 보스 처치</t>
  </si>
  <si>
    <t>메인 퀘스트 367 클리어</t>
  </si>
  <si>
    <t>기그 처치</t>
  </si>
  <si>
    <t>메인 퀘스트 368 클리어</t>
  </si>
  <si>
    <t>무한의 공간, 베스퍼</t>
  </si>
  <si>
    <t>메인 퀘스트 369 클리어</t>
  </si>
  <si>
    <t>메인 퀘스트 370 클리어</t>
  </si>
  <si>
    <t>기그 보스 처치</t>
  </si>
  <si>
    <t>메인 퀘스트 371 클리어</t>
  </si>
  <si>
    <t>디아볼릭 처치</t>
  </si>
  <si>
    <t>메인 퀘스트 372 클리어</t>
  </si>
  <si>
    <t>신비한 보석 만들기 2</t>
  </si>
  <si>
    <t>메인 퀘스트 373 클리어</t>
  </si>
  <si>
    <t>메인 퀘스트 374 클리어</t>
  </si>
  <si>
    <t>디아볼릭 보스 처치</t>
  </si>
  <si>
    <t>메인 퀘스트 375 클리어</t>
  </si>
  <si>
    <t>디미크 처치</t>
  </si>
  <si>
    <t>메인 퀘스트 376 클리어</t>
  </si>
  <si>
    <t>메인 퀘스트 377 클리어</t>
  </si>
  <si>
    <t>메인 퀘스트 378 클리어</t>
  </si>
  <si>
    <t>유노 듀얼 클리어</t>
  </si>
  <si>
    <t>메인 퀘스트 379 클리어</t>
  </si>
  <si>
    <t>디미크 보스 처치</t>
  </si>
  <si>
    <t>메인 퀘스트 380 클리어</t>
  </si>
  <si>
    <t>찾았다! 이 녀석</t>
  </si>
  <si>
    <t>오크용 기저귀 1회 획득</t>
  </si>
  <si>
    <t>소란 정리</t>
  </si>
  <si>
    <t>오크용 기저귀 3회 획득</t>
  </si>
  <si>
    <t>Lv.1 어둠 속 실체</t>
  </si>
  <si>
    <t xml:space="preserve">프론테라의 찾아온 어둠 2회 클리어 </t>
  </si>
  <si>
    <t>Lv.2 어둠 속 실체</t>
  </si>
  <si>
    <t xml:space="preserve">프론테라의 찾아온 어둠 4회 클리어 </t>
  </si>
  <si>
    <t xml:space="preserve">프론테라의 찾아온 어둠 6회 클리어 </t>
  </si>
  <si>
    <t>별의 결정 제작 1회</t>
  </si>
  <si>
    <t>멀티 미로 클리어 횟수 10회</t>
  </si>
  <si>
    <t>5성 제작 15회</t>
  </si>
  <si>
    <t>듀얼 아레나 승리 횟수</t>
    <phoneticPr fontId="3" type="noConversion"/>
  </si>
  <si>
    <t>Lv.1 아레나 도전</t>
  </si>
  <si>
    <t>Lv.2 아레나 도전</t>
  </si>
  <si>
    <t>Lv.3 아레나 도전</t>
  </si>
  <si>
    <t>Lv.4 아레나 도전</t>
  </si>
  <si>
    <t>Lv.5 아레나 도전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</si>
</sst>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굴림"/>
      <family val="3"/>
      <charset val="129"/>
    </font>
    <font>
      <b/>
      <sz val="9"/>
      <color theme="0"/>
      <name val="굴림"/>
      <family val="3"/>
      <charset val="129"/>
    </font>
    <font>
      <b/>
      <sz val="9"/>
      <color theme="1"/>
      <name val="굴림"/>
      <family val="3"/>
      <charset val="129"/>
    </font>
    <font>
      <sz val="9"/>
      <name val="굴림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9"/>
      <color theme="1"/>
      <name val="맑은 고딕"/>
      <family val="2"/>
      <scheme val="minor"/>
    </font>
    <font>
      <sz val="9"/>
      <color theme="1"/>
      <name val="맑은 고딕"/>
      <family val="3"/>
      <charset val="129"/>
    </font>
    <font>
      <sz val="9"/>
      <color rgb="FFFF0000"/>
      <name val="맑은 고딕"/>
      <family val="2"/>
      <scheme val="minor"/>
    </font>
    <font>
      <sz val="9"/>
      <color theme="1"/>
      <name val="맑은 고딕"/>
      <family val="2"/>
      <charset val="129"/>
      <scheme val="minor"/>
    </font>
    <font>
      <sz val="9"/>
      <color rgb="FF000000"/>
      <name val="맑은 고딕"/>
      <family val="3"/>
      <charset val="129"/>
      <scheme val="minor"/>
    </font>
    <font>
      <sz val="9"/>
      <name val="맑은 고딕"/>
      <family val="2"/>
      <scheme val="minor"/>
    </font>
    <font>
      <sz val="9"/>
      <color theme="1"/>
      <name val="Arial"/>
      <family val="2"/>
    </font>
    <font>
      <b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9"/>
      <color rgb="FFFF0000"/>
      <name val="맑은 고딕"/>
      <family val="2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 tint="-0.14999847407452621"/>
      <name val="맑은 고딕"/>
      <family val="3"/>
      <charset val="129"/>
      <scheme val="minor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Arial"/>
      <family val="2"/>
    </font>
    <font>
      <sz val="8"/>
      <color rgb="FF000000"/>
      <name val="Arial"/>
      <family val="2"/>
    </font>
    <font>
      <sz val="9"/>
      <name val="Arial"/>
      <family val="2"/>
    </font>
    <font>
      <b/>
      <i/>
      <sz val="9"/>
      <color theme="1"/>
      <name val="맑은 고딕"/>
      <family val="3"/>
      <charset val="129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medium">
        <color rgb="FFCCCCCC"/>
      </left>
      <right style="medium">
        <color rgb="FFB7B7B7"/>
      </right>
      <top style="medium">
        <color rgb="FFB7B7B7"/>
      </top>
      <bottom style="medium">
        <color rgb="FFCCCCCC"/>
      </bottom>
      <diagonal/>
    </border>
    <border>
      <left style="medium">
        <color rgb="FFCCCCCC"/>
      </left>
      <right style="medium">
        <color rgb="FFB7B7B7"/>
      </right>
      <top style="medium">
        <color rgb="FFB7B7B7"/>
      </top>
      <bottom style="medium">
        <color rgb="FFB7B7B7"/>
      </bottom>
      <diagonal/>
    </border>
    <border>
      <left style="medium">
        <color rgb="FFB7B7B7"/>
      </left>
      <right style="medium">
        <color rgb="FFB7B7B7"/>
      </right>
      <top style="medium">
        <color rgb="FFB7B7B7"/>
      </top>
      <bottom style="medium">
        <color rgb="FFB7B7B7"/>
      </bottom>
      <diagonal/>
    </border>
    <border>
      <left style="medium">
        <color rgb="FFCCCCCC"/>
      </left>
      <right style="medium">
        <color rgb="FFCCCCCC"/>
      </right>
      <top style="medium">
        <color rgb="FFB7B7B7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B7B7B7"/>
      </bottom>
      <diagonal/>
    </border>
    <border>
      <left style="medium">
        <color rgb="FFCCCCCC"/>
      </left>
      <right style="medium">
        <color rgb="FFB7B7B7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B7B7B7"/>
      </right>
      <top style="medium">
        <color rgb="FFCCCCCC"/>
      </top>
      <bottom style="medium">
        <color rgb="FFB7B7B7"/>
      </bottom>
      <diagonal/>
    </border>
    <border>
      <left style="medium">
        <color rgb="FFB7B7B7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B7B7B7"/>
      </left>
      <right style="medium">
        <color rgb="FFCCCCCC"/>
      </right>
      <top style="medium">
        <color rgb="FFCCCCCC"/>
      </top>
      <bottom style="medium">
        <color rgb="FFB7B7B7"/>
      </bottom>
      <diagonal/>
    </border>
    <border>
      <left style="medium">
        <color rgb="FFB7B7B7"/>
      </left>
      <right style="medium">
        <color rgb="FFCCCCCC"/>
      </right>
      <top style="medium">
        <color rgb="FFB7B7B7"/>
      </top>
      <bottom style="medium">
        <color rgb="FFCCCCCC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</borders>
  <cellStyleXfs count="5">
    <xf numFmtId="0" fontId="0" fillId="0" borderId="0">
      <alignment vertical="center"/>
    </xf>
    <xf numFmtId="0" fontId="18" fillId="0" borderId="0">
      <alignment vertical="center"/>
    </xf>
    <xf numFmtId="0" fontId="2" fillId="0" borderId="0">
      <alignment vertical="center"/>
    </xf>
    <xf numFmtId="0" fontId="18" fillId="0" borderId="0">
      <alignment vertical="center"/>
    </xf>
    <xf numFmtId="0" fontId="1" fillId="0" borderId="0">
      <alignment vertical="center"/>
    </xf>
  </cellStyleXfs>
  <cellXfs count="328">
    <xf numFmtId="0" fontId="0" fillId="0" borderId="0" xfId="0">
      <alignment vertical="center"/>
    </xf>
    <xf numFmtId="0" fontId="11" fillId="3" borderId="0" xfId="0" applyFont="1" applyFill="1">
      <alignment vertical="center"/>
    </xf>
    <xf numFmtId="0" fontId="11" fillId="0" borderId="0" xfId="0" applyFont="1">
      <alignment vertical="center"/>
    </xf>
    <xf numFmtId="0" fontId="11" fillId="0" borderId="1" xfId="0" applyFont="1" applyBorder="1">
      <alignment vertical="center"/>
    </xf>
    <xf numFmtId="0" fontId="11" fillId="3" borderId="1" xfId="0" applyFont="1" applyFill="1" applyBorder="1">
      <alignment vertical="center"/>
    </xf>
    <xf numFmtId="0" fontId="12" fillId="11" borderId="1" xfId="0" applyFont="1" applyFill="1" applyBorder="1" applyAlignment="1">
      <alignment vertical="center"/>
    </xf>
    <xf numFmtId="0" fontId="12" fillId="11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vertical="center"/>
    </xf>
    <xf numFmtId="0" fontId="11" fillId="0" borderId="1" xfId="0" applyFont="1" applyFill="1" applyBorder="1" applyAlignment="1">
      <alignment vertical="center"/>
    </xf>
    <xf numFmtId="0" fontId="11" fillId="6" borderId="1" xfId="0" applyFont="1" applyFill="1" applyBorder="1" applyAlignment="1">
      <alignment vertical="center"/>
    </xf>
    <xf numFmtId="0" fontId="13" fillId="6" borderId="1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left" vertical="center"/>
    </xf>
    <xf numFmtId="0" fontId="13" fillId="0" borderId="1" xfId="0" applyFont="1" applyFill="1" applyBorder="1" applyAlignment="1">
      <alignment vertical="center"/>
    </xf>
    <xf numFmtId="0" fontId="13" fillId="6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0" fontId="11" fillId="8" borderId="1" xfId="0" applyFont="1" applyFill="1" applyBorder="1" applyAlignment="1">
      <alignment vertical="center"/>
    </xf>
    <xf numFmtId="0" fontId="11" fillId="8" borderId="1" xfId="0" applyFont="1" applyFill="1" applyBorder="1" applyAlignment="1">
      <alignment horizontal="left" vertical="center"/>
    </xf>
    <xf numFmtId="0" fontId="11" fillId="8" borderId="1" xfId="0" applyFont="1" applyFill="1" applyBorder="1" applyAlignment="1">
      <alignment horizontal="left" vertical="center"/>
    </xf>
    <xf numFmtId="0" fontId="11" fillId="8" borderId="1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left" vertical="center"/>
    </xf>
    <xf numFmtId="0" fontId="11" fillId="10" borderId="1" xfId="0" applyFont="1" applyFill="1" applyBorder="1" applyAlignment="1">
      <alignment vertical="center"/>
    </xf>
    <xf numFmtId="0" fontId="11" fillId="10" borderId="1" xfId="0" applyFont="1" applyFill="1" applyBorder="1" applyAlignment="1">
      <alignment horizontal="left" vertical="center"/>
    </xf>
    <xf numFmtId="0" fontId="11" fillId="6" borderId="1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vertical="center"/>
    </xf>
    <xf numFmtId="0" fontId="11" fillId="10" borderId="1" xfId="0" applyFont="1" applyFill="1" applyBorder="1" applyAlignment="1">
      <alignment horizontal="left" vertical="center"/>
    </xf>
    <xf numFmtId="0" fontId="13" fillId="3" borderId="0" xfId="0" applyFont="1" applyFill="1">
      <alignment vertical="center"/>
    </xf>
    <xf numFmtId="0" fontId="11" fillId="3" borderId="0" xfId="0" applyFont="1" applyFill="1" applyAlignment="1">
      <alignment horizontal="center" vertical="center"/>
    </xf>
    <xf numFmtId="0" fontId="17" fillId="5" borderId="1" xfId="0" applyFont="1" applyFill="1" applyBorder="1" applyAlignment="1">
      <alignment vertical="center"/>
    </xf>
    <xf numFmtId="0" fontId="17" fillId="5" borderId="1" xfId="0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left" vertical="center"/>
    </xf>
    <xf numFmtId="0" fontId="17" fillId="5" borderId="1" xfId="0" applyFont="1" applyFill="1" applyBorder="1" applyAlignment="1">
      <alignment horizontal="left" vertical="center"/>
    </xf>
    <xf numFmtId="0" fontId="19" fillId="0" borderId="0" xfId="0" applyFont="1">
      <alignment vertical="center"/>
    </xf>
    <xf numFmtId="0" fontId="6" fillId="11" borderId="1" xfId="1" applyFont="1" applyFill="1" applyBorder="1">
      <alignment vertical="center"/>
    </xf>
    <xf numFmtId="0" fontId="5" fillId="3" borderId="1" xfId="1" applyFont="1" applyFill="1" applyBorder="1">
      <alignment vertical="center"/>
    </xf>
    <xf numFmtId="0" fontId="5" fillId="0" borderId="1" xfId="1" applyFont="1" applyBorder="1">
      <alignment vertical="center"/>
    </xf>
    <xf numFmtId="0" fontId="5" fillId="0" borderId="1" xfId="1" applyFont="1" applyBorder="1" applyAlignment="1">
      <alignment horizontal="center" vertical="center"/>
    </xf>
    <xf numFmtId="0" fontId="19" fillId="3" borderId="0" xfId="0" applyFont="1" applyFill="1">
      <alignment vertical="center"/>
    </xf>
    <xf numFmtId="0" fontId="5" fillId="0" borderId="1" xfId="1" applyFont="1" applyFill="1" applyBorder="1">
      <alignment vertical="center"/>
    </xf>
    <xf numFmtId="0" fontId="5" fillId="0" borderId="1" xfId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left" vertical="center"/>
    </xf>
    <xf numFmtId="0" fontId="8" fillId="0" borderId="1" xfId="1" applyFont="1" applyFill="1" applyBorder="1">
      <alignment vertical="center"/>
    </xf>
    <xf numFmtId="0" fontId="8" fillId="0" borderId="1" xfId="1" applyFont="1" applyFill="1" applyBorder="1" applyAlignment="1">
      <alignment horizontal="center" vertical="center"/>
    </xf>
    <xf numFmtId="0" fontId="20" fillId="3" borderId="0" xfId="0" applyFont="1" applyFill="1">
      <alignment vertical="center"/>
    </xf>
    <xf numFmtId="0" fontId="19" fillId="3" borderId="1" xfId="0" applyFont="1" applyFill="1" applyBorder="1">
      <alignment vertical="center"/>
    </xf>
    <xf numFmtId="0" fontId="11" fillId="6" borderId="1" xfId="0" applyFont="1" applyFill="1" applyBorder="1" applyAlignment="1">
      <alignment horizontal="left" vertical="center"/>
    </xf>
    <xf numFmtId="0" fontId="11" fillId="8" borderId="1" xfId="0" applyFont="1" applyFill="1" applyBorder="1">
      <alignment vertical="center"/>
    </xf>
    <xf numFmtId="0" fontId="13" fillId="8" borderId="1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left" vertical="center"/>
    </xf>
    <xf numFmtId="0" fontId="13" fillId="8" borderId="1" xfId="0" applyFont="1" applyFill="1" applyBorder="1" applyAlignment="1">
      <alignment horizontal="left" vertical="center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9" fillId="0" borderId="0" xfId="0" applyFont="1" applyFill="1">
      <alignment vertical="center"/>
    </xf>
    <xf numFmtId="0" fontId="11" fillId="6" borderId="1" xfId="0" applyFont="1" applyFill="1" applyBorder="1" applyAlignment="1">
      <alignment horizontal="left" vertical="center"/>
    </xf>
    <xf numFmtId="0" fontId="11" fillId="6" borderId="1" xfId="0" applyFont="1" applyFill="1" applyBorder="1">
      <alignment vertical="center"/>
    </xf>
    <xf numFmtId="0" fontId="14" fillId="0" borderId="0" xfId="0" applyFont="1">
      <alignment vertical="center"/>
    </xf>
    <xf numFmtId="0" fontId="14" fillId="12" borderId="0" xfId="0" applyFont="1" applyFill="1">
      <alignment vertical="center"/>
    </xf>
    <xf numFmtId="0" fontId="14" fillId="12" borderId="0" xfId="0" applyNumberFormat="1" applyFont="1" applyFill="1">
      <alignment vertical="center"/>
    </xf>
    <xf numFmtId="0" fontId="19" fillId="12" borderId="0" xfId="0" applyFont="1" applyFill="1">
      <alignment vertical="center"/>
    </xf>
    <xf numFmtId="0" fontId="19" fillId="13" borderId="0" xfId="0" applyFont="1" applyFill="1">
      <alignment vertical="center"/>
    </xf>
    <xf numFmtId="0" fontId="14" fillId="13" borderId="0" xfId="0" applyFont="1" applyFill="1">
      <alignment vertical="center"/>
    </xf>
    <xf numFmtId="0" fontId="19" fillId="3" borderId="3" xfId="0" applyFont="1" applyFill="1" applyBorder="1">
      <alignment vertical="center"/>
    </xf>
    <xf numFmtId="0" fontId="19" fillId="8" borderId="3" xfId="0" applyFont="1" applyFill="1" applyBorder="1">
      <alignment vertical="center"/>
    </xf>
    <xf numFmtId="0" fontId="11" fillId="3" borderId="2" xfId="0" applyFont="1" applyFill="1" applyBorder="1">
      <alignment vertical="center"/>
    </xf>
    <xf numFmtId="0" fontId="13" fillId="3" borderId="2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4" fillId="3" borderId="0" xfId="0" applyFont="1" applyFill="1" applyAlignment="1">
      <alignment horizontal="left" vertical="center"/>
    </xf>
    <xf numFmtId="0" fontId="11" fillId="0" borderId="3" xfId="0" applyFont="1" applyBorder="1">
      <alignment vertical="center"/>
    </xf>
    <xf numFmtId="0" fontId="11" fillId="3" borderId="3" xfId="0" applyFont="1" applyFill="1" applyBorder="1">
      <alignment vertical="center"/>
    </xf>
    <xf numFmtId="0" fontId="14" fillId="3" borderId="0" xfId="0" applyFont="1" applyFill="1">
      <alignment vertical="center"/>
    </xf>
    <xf numFmtId="0" fontId="14" fillId="3" borderId="3" xfId="0" applyFont="1" applyFill="1" applyBorder="1">
      <alignment vertical="center"/>
    </xf>
    <xf numFmtId="0" fontId="14" fillId="8" borderId="3" xfId="0" applyFont="1" applyFill="1" applyBorder="1">
      <alignment vertical="center"/>
    </xf>
    <xf numFmtId="0" fontId="11" fillId="0" borderId="3" xfId="0" applyFont="1" applyFill="1" applyBorder="1">
      <alignment vertical="center"/>
    </xf>
    <xf numFmtId="0" fontId="14" fillId="0" borderId="3" xfId="0" applyFont="1" applyFill="1" applyBorder="1">
      <alignment vertical="center"/>
    </xf>
    <xf numFmtId="0" fontId="11" fillId="13" borderId="3" xfId="0" applyFont="1" applyFill="1" applyBorder="1">
      <alignment vertical="center"/>
    </xf>
    <xf numFmtId="0" fontId="11" fillId="3" borderId="3" xfId="0" applyFont="1" applyFill="1" applyBorder="1" applyAlignment="1">
      <alignment vertical="center"/>
    </xf>
    <xf numFmtId="0" fontId="13" fillId="3" borderId="3" xfId="0" applyFont="1" applyFill="1" applyBorder="1" applyAlignment="1">
      <alignment vertical="center"/>
    </xf>
    <xf numFmtId="0" fontId="13" fillId="0" borderId="3" xfId="0" applyFont="1" applyFill="1" applyBorder="1" applyAlignment="1">
      <alignment vertical="center"/>
    </xf>
    <xf numFmtId="0" fontId="11" fillId="0" borderId="3" xfId="0" applyFont="1" applyBorder="1" applyAlignment="1">
      <alignment horizontal="center" vertical="center"/>
    </xf>
    <xf numFmtId="0" fontId="14" fillId="4" borderId="3" xfId="0" applyFont="1" applyFill="1" applyBorder="1">
      <alignment vertical="center"/>
    </xf>
    <xf numFmtId="0" fontId="19" fillId="3" borderId="3" xfId="0" applyFont="1" applyFill="1" applyBorder="1" applyAlignment="1">
      <alignment horizontal="center" vertical="center"/>
    </xf>
    <xf numFmtId="0" fontId="16" fillId="3" borderId="3" xfId="0" applyFont="1" applyFill="1" applyBorder="1">
      <alignment vertical="center"/>
    </xf>
    <xf numFmtId="0" fontId="13" fillId="3" borderId="3" xfId="0" applyFont="1" applyFill="1" applyBorder="1">
      <alignment vertical="center"/>
    </xf>
    <xf numFmtId="0" fontId="14" fillId="3" borderId="3" xfId="0" applyFont="1" applyFill="1" applyBorder="1" applyAlignment="1">
      <alignment vertical="center"/>
    </xf>
    <xf numFmtId="0" fontId="16" fillId="3" borderId="0" xfId="0" applyFont="1" applyFill="1">
      <alignment vertical="center"/>
    </xf>
    <xf numFmtId="0" fontId="13" fillId="0" borderId="3" xfId="0" applyFont="1" applyBorder="1" applyAlignment="1">
      <alignment horizontal="center" vertical="center"/>
    </xf>
    <xf numFmtId="0" fontId="11" fillId="3" borderId="0" xfId="0" applyFont="1" applyFill="1" applyBorder="1">
      <alignment vertical="center"/>
    </xf>
    <xf numFmtId="0" fontId="11" fillId="3" borderId="7" xfId="0" applyFont="1" applyFill="1" applyBorder="1">
      <alignment vertical="center"/>
    </xf>
    <xf numFmtId="0" fontId="14" fillId="0" borderId="3" xfId="0" applyFont="1" applyBorder="1">
      <alignment vertical="center"/>
    </xf>
    <xf numFmtId="0" fontId="11" fillId="2" borderId="0" xfId="0" applyFont="1" applyFill="1">
      <alignment vertical="center"/>
    </xf>
    <xf numFmtId="0" fontId="13" fillId="2" borderId="0" xfId="0" applyFont="1" applyFill="1">
      <alignment vertical="center"/>
    </xf>
    <xf numFmtId="0" fontId="14" fillId="3" borderId="0" xfId="0" applyFont="1" applyFill="1" applyBorder="1">
      <alignment vertical="center"/>
    </xf>
    <xf numFmtId="49" fontId="19" fillId="3" borderId="0" xfId="0" applyNumberFormat="1" applyFont="1" applyFill="1">
      <alignment vertical="center"/>
    </xf>
    <xf numFmtId="0" fontId="19" fillId="3" borderId="0" xfId="0" applyFont="1" applyFill="1" applyAlignment="1">
      <alignment horizontal="center" vertical="center"/>
    </xf>
    <xf numFmtId="0" fontId="19" fillId="9" borderId="0" xfId="0" applyFont="1" applyFill="1">
      <alignment vertical="center"/>
    </xf>
    <xf numFmtId="0" fontId="19" fillId="15" borderId="3" xfId="0" applyFont="1" applyFill="1" applyBorder="1">
      <alignment vertical="center"/>
    </xf>
    <xf numFmtId="0" fontId="19" fillId="8" borderId="6" xfId="0" applyFont="1" applyFill="1" applyBorder="1">
      <alignment vertical="center"/>
    </xf>
    <xf numFmtId="0" fontId="19" fillId="15" borderId="6" xfId="0" applyFont="1" applyFill="1" applyBorder="1">
      <alignment vertical="center"/>
    </xf>
    <xf numFmtId="0" fontId="19" fillId="13" borderId="3" xfId="0" applyFont="1" applyFill="1" applyBorder="1">
      <alignment vertical="center"/>
    </xf>
    <xf numFmtId="0" fontId="24" fillId="15" borderId="3" xfId="0" applyFont="1" applyFill="1" applyBorder="1">
      <alignment vertical="center"/>
    </xf>
    <xf numFmtId="0" fontId="14" fillId="9" borderId="0" xfId="0" applyFont="1" applyFill="1">
      <alignment vertical="center"/>
    </xf>
    <xf numFmtId="49" fontId="14" fillId="9" borderId="0" xfId="0" applyNumberFormat="1" applyFont="1" applyFill="1">
      <alignment vertical="center"/>
    </xf>
    <xf numFmtId="0" fontId="21" fillId="3" borderId="0" xfId="0" applyFont="1" applyFill="1">
      <alignment vertical="center"/>
    </xf>
    <xf numFmtId="49" fontId="19" fillId="3" borderId="3" xfId="0" applyNumberFormat="1" applyFont="1" applyFill="1" applyBorder="1">
      <alignment vertical="center"/>
    </xf>
    <xf numFmtId="0" fontId="19" fillId="14" borderId="3" xfId="0" applyFont="1" applyFill="1" applyBorder="1">
      <alignment vertical="center"/>
    </xf>
    <xf numFmtId="49" fontId="19" fillId="14" borderId="3" xfId="0" applyNumberFormat="1" applyFont="1" applyFill="1" applyBorder="1">
      <alignment vertical="center"/>
    </xf>
    <xf numFmtId="49" fontId="14" fillId="3" borderId="0" xfId="0" applyNumberFormat="1" applyFont="1" applyFill="1">
      <alignment vertical="center"/>
    </xf>
    <xf numFmtId="0" fontId="19" fillId="3" borderId="6" xfId="0" applyFont="1" applyFill="1" applyBorder="1">
      <alignment vertical="center"/>
    </xf>
    <xf numFmtId="49" fontId="14" fillId="3" borderId="3" xfId="0" applyNumberFormat="1" applyFont="1" applyFill="1" applyBorder="1">
      <alignment vertical="center"/>
    </xf>
    <xf numFmtId="0" fontId="21" fillId="3" borderId="3" xfId="0" applyFont="1" applyFill="1" applyBorder="1">
      <alignment vertical="center"/>
    </xf>
    <xf numFmtId="49" fontId="16" fillId="3" borderId="3" xfId="0" applyNumberFormat="1" applyFont="1" applyFill="1" applyBorder="1">
      <alignment vertical="center"/>
    </xf>
    <xf numFmtId="0" fontId="14" fillId="3" borderId="7" xfId="0" applyFont="1" applyFill="1" applyBorder="1">
      <alignment vertical="center"/>
    </xf>
    <xf numFmtId="0" fontId="24" fillId="3" borderId="3" xfId="0" applyFont="1" applyFill="1" applyBorder="1">
      <alignment vertical="center"/>
    </xf>
    <xf numFmtId="49" fontId="14" fillId="3" borderId="0" xfId="0" applyNumberFormat="1" applyFont="1" applyFill="1" applyBorder="1">
      <alignment vertical="center"/>
    </xf>
    <xf numFmtId="0" fontId="15" fillId="9" borderId="4" xfId="0" applyFont="1" applyFill="1" applyBorder="1" applyAlignment="1">
      <alignment vertical="center"/>
    </xf>
    <xf numFmtId="0" fontId="15" fillId="9" borderId="4" xfId="0" applyFont="1" applyFill="1" applyBorder="1" applyAlignment="1">
      <alignment horizontal="left" vertical="center"/>
    </xf>
    <xf numFmtId="0" fontId="15" fillId="9" borderId="3" xfId="0" applyFont="1" applyFill="1" applyBorder="1" applyAlignment="1">
      <alignment horizontal="center" vertical="center"/>
    </xf>
    <xf numFmtId="0" fontId="19" fillId="0" borderId="3" xfId="0" applyFont="1" applyFill="1" applyBorder="1">
      <alignment vertical="center"/>
    </xf>
    <xf numFmtId="0" fontId="13" fillId="0" borderId="3" xfId="0" applyFont="1" applyFill="1" applyBorder="1">
      <alignment vertical="center"/>
    </xf>
    <xf numFmtId="0" fontId="14" fillId="9" borderId="3" xfId="0" applyFont="1" applyFill="1" applyBorder="1">
      <alignment vertical="center"/>
    </xf>
    <xf numFmtId="0" fontId="22" fillId="3" borderId="3" xfId="0" applyFont="1" applyFill="1" applyBorder="1">
      <alignment vertical="center"/>
    </xf>
    <xf numFmtId="0" fontId="13" fillId="3" borderId="3" xfId="0" applyFont="1" applyFill="1" applyBorder="1" applyAlignment="1">
      <alignment horizontal="left" vertical="center"/>
    </xf>
    <xf numFmtId="0" fontId="13" fillId="3" borderId="3" xfId="0" applyFont="1" applyFill="1" applyBorder="1" applyAlignment="1">
      <alignment horizontal="center" vertical="center"/>
    </xf>
    <xf numFmtId="0" fontId="15" fillId="9" borderId="4" xfId="0" applyFont="1" applyFill="1" applyBorder="1" applyAlignment="1">
      <alignment horizontal="center" vertical="center"/>
    </xf>
    <xf numFmtId="0" fontId="11" fillId="3" borderId="6" xfId="0" applyFont="1" applyFill="1" applyBorder="1">
      <alignment vertical="center"/>
    </xf>
    <xf numFmtId="49" fontId="19" fillId="8" borderId="3" xfId="0" applyNumberFormat="1" applyFont="1" applyFill="1" applyBorder="1">
      <alignment vertical="center"/>
    </xf>
    <xf numFmtId="0" fontId="11" fillId="3" borderId="5" xfId="0" applyFont="1" applyFill="1" applyBorder="1">
      <alignment vertical="center"/>
    </xf>
    <xf numFmtId="0" fontId="14" fillId="9" borderId="5" xfId="0" applyFont="1" applyFill="1" applyBorder="1">
      <alignment vertical="center"/>
    </xf>
    <xf numFmtId="0" fontId="14" fillId="9" borderId="6" xfId="0" applyFont="1" applyFill="1" applyBorder="1">
      <alignment vertical="center"/>
    </xf>
    <xf numFmtId="0" fontId="16" fillId="17" borderId="3" xfId="0" applyFont="1" applyFill="1" applyBorder="1">
      <alignment vertical="center"/>
    </xf>
    <xf numFmtId="0" fontId="16" fillId="17" borderId="5" xfId="0" applyFont="1" applyFill="1" applyBorder="1">
      <alignment vertical="center"/>
    </xf>
    <xf numFmtId="0" fontId="16" fillId="17" borderId="6" xfId="0" applyFont="1" applyFill="1" applyBorder="1">
      <alignment vertical="center"/>
    </xf>
    <xf numFmtId="0" fontId="15" fillId="9" borderId="5" xfId="0" applyFont="1" applyFill="1" applyBorder="1" applyAlignment="1">
      <alignment vertical="center"/>
    </xf>
    <xf numFmtId="0" fontId="11" fillId="3" borderId="5" xfId="0" applyFont="1" applyFill="1" applyBorder="1" applyAlignment="1">
      <alignment vertical="center"/>
    </xf>
    <xf numFmtId="0" fontId="14" fillId="3" borderId="5" xfId="0" applyFont="1" applyFill="1" applyBorder="1" applyAlignment="1">
      <alignment vertical="center"/>
    </xf>
    <xf numFmtId="0" fontId="13" fillId="8" borderId="3" xfId="0" applyFont="1" applyFill="1" applyBorder="1">
      <alignment vertical="center"/>
    </xf>
    <xf numFmtId="0" fontId="24" fillId="8" borderId="3" xfId="0" applyFont="1" applyFill="1" applyBorder="1">
      <alignment vertical="center"/>
    </xf>
    <xf numFmtId="0" fontId="26" fillId="4" borderId="3" xfId="0" applyFont="1" applyFill="1" applyBorder="1" applyAlignment="1">
      <alignment horizontal="center" vertical="center"/>
    </xf>
    <xf numFmtId="0" fontId="27" fillId="4" borderId="3" xfId="0" applyFont="1" applyFill="1" applyBorder="1" applyAlignment="1">
      <alignment horizontal="center" vertical="center"/>
    </xf>
    <xf numFmtId="0" fontId="13" fillId="3" borderId="5" xfId="0" applyFont="1" applyFill="1" applyBorder="1">
      <alignment vertical="center"/>
    </xf>
    <xf numFmtId="0" fontId="19" fillId="0" borderId="3" xfId="0" applyFont="1" applyBorder="1">
      <alignment vertical="center"/>
    </xf>
    <xf numFmtId="0" fontId="23" fillId="3" borderId="3" xfId="0" applyFont="1" applyFill="1" applyBorder="1" applyAlignment="1">
      <alignment wrapText="1"/>
    </xf>
    <xf numFmtId="0" fontId="14" fillId="3" borderId="5" xfId="0" applyFont="1" applyFill="1" applyBorder="1">
      <alignment vertical="center"/>
    </xf>
    <xf numFmtId="0" fontId="19" fillId="3" borderId="5" xfId="0" applyFont="1" applyFill="1" applyBorder="1">
      <alignment vertical="center"/>
    </xf>
    <xf numFmtId="0" fontId="11" fillId="3" borderId="3" xfId="0" applyFont="1" applyFill="1" applyBorder="1" applyAlignment="1">
      <alignment horizontal="center" vertical="center"/>
    </xf>
    <xf numFmtId="0" fontId="11" fillId="3" borderId="0" xfId="0" applyFont="1" applyFill="1" applyAlignment="1">
      <alignment vertical="center"/>
    </xf>
    <xf numFmtId="0" fontId="14" fillId="3" borderId="3" xfId="0" applyFont="1" applyFill="1" applyBorder="1" applyAlignment="1">
      <alignment vertical="center" wrapText="1"/>
    </xf>
    <xf numFmtId="0" fontId="26" fillId="4" borderId="3" xfId="0" applyFont="1" applyFill="1" applyBorder="1" applyAlignment="1">
      <alignment vertical="center"/>
    </xf>
    <xf numFmtId="0" fontId="11" fillId="0" borderId="0" xfId="0" applyFont="1" applyAlignment="1">
      <alignment vertical="center"/>
    </xf>
    <xf numFmtId="0" fontId="11" fillId="0" borderId="3" xfId="0" applyFont="1" applyFill="1" applyBorder="1" applyAlignment="1">
      <alignment vertical="center"/>
    </xf>
    <xf numFmtId="0" fontId="27" fillId="4" borderId="3" xfId="0" applyFont="1" applyFill="1" applyBorder="1" applyAlignment="1">
      <alignment vertical="center"/>
    </xf>
    <xf numFmtId="0" fontId="13" fillId="4" borderId="3" xfId="0" applyFont="1" applyFill="1" applyBorder="1" applyAlignment="1">
      <alignment vertical="center"/>
    </xf>
    <xf numFmtId="0" fontId="14" fillId="18" borderId="3" xfId="0" applyFont="1" applyFill="1" applyBorder="1" applyAlignment="1">
      <alignment horizontal="left" vertical="center" wrapText="1"/>
    </xf>
    <xf numFmtId="0" fontId="11" fillId="18" borderId="3" xfId="0" applyFont="1" applyFill="1" applyBorder="1" applyAlignment="1">
      <alignment horizontal="left" vertical="center" wrapText="1"/>
    </xf>
    <xf numFmtId="0" fontId="13" fillId="18" borderId="3" xfId="0" applyFont="1" applyFill="1" applyBorder="1" applyAlignment="1">
      <alignment horizontal="left" vertical="center" wrapText="1"/>
    </xf>
    <xf numFmtId="0" fontId="11" fillId="18" borderId="3" xfId="0" applyFont="1" applyFill="1" applyBorder="1" applyAlignment="1">
      <alignment horizontal="left" vertical="center"/>
    </xf>
    <xf numFmtId="0" fontId="15" fillId="18" borderId="3" xfId="0" applyFont="1" applyFill="1" applyBorder="1" applyAlignment="1">
      <alignment vertical="center"/>
    </xf>
    <xf numFmtId="0" fontId="11" fillId="18" borderId="3" xfId="0" applyFont="1" applyFill="1" applyBorder="1" applyAlignment="1">
      <alignment vertical="center"/>
    </xf>
    <xf numFmtId="0" fontId="13" fillId="18" borderId="3" xfId="0" applyFont="1" applyFill="1" applyBorder="1" applyAlignment="1">
      <alignment vertical="center"/>
    </xf>
    <xf numFmtId="0" fontId="14" fillId="18" borderId="3" xfId="0" applyFont="1" applyFill="1" applyBorder="1" applyAlignment="1">
      <alignment vertical="center"/>
    </xf>
    <xf numFmtId="0" fontId="26" fillId="18" borderId="3" xfId="0" applyFont="1" applyFill="1" applyBorder="1" applyAlignment="1">
      <alignment horizontal="left" vertical="center"/>
    </xf>
    <xf numFmtId="0" fontId="27" fillId="18" borderId="3" xfId="0" applyFont="1" applyFill="1" applyBorder="1" applyAlignment="1">
      <alignment horizontal="left" vertical="center"/>
    </xf>
    <xf numFmtId="0" fontId="15" fillId="3" borderId="3" xfId="0" applyFont="1" applyFill="1" applyBorder="1" applyAlignment="1">
      <alignment vertical="center"/>
    </xf>
    <xf numFmtId="3" fontId="19" fillId="3" borderId="3" xfId="0" applyNumberFormat="1" applyFont="1" applyFill="1" applyBorder="1">
      <alignment vertical="center"/>
    </xf>
    <xf numFmtId="0" fontId="30" fillId="3" borderId="3" xfId="0" applyFont="1" applyFill="1" applyBorder="1">
      <alignment vertical="center"/>
    </xf>
    <xf numFmtId="0" fontId="15" fillId="3" borderId="3" xfId="0" applyFont="1" applyFill="1" applyBorder="1" applyAlignment="1">
      <alignment horizontal="right" vertical="center" wrapText="1"/>
    </xf>
    <xf numFmtId="0" fontId="16" fillId="0" borderId="3" xfId="0" applyFont="1" applyBorder="1">
      <alignment vertical="center"/>
    </xf>
    <xf numFmtId="0" fontId="31" fillId="9" borderId="3" xfId="0" applyFont="1" applyFill="1" applyBorder="1">
      <alignment vertical="center"/>
    </xf>
    <xf numFmtId="0" fontId="31" fillId="3" borderId="3" xfId="0" applyFont="1" applyFill="1" applyBorder="1">
      <alignment vertical="center"/>
    </xf>
    <xf numFmtId="0" fontId="19" fillId="3" borderId="0" xfId="0" applyFont="1" applyFill="1" applyBorder="1">
      <alignment vertical="center"/>
    </xf>
    <xf numFmtId="0" fontId="19" fillId="8" borderId="0" xfId="0" applyFont="1" applyFill="1">
      <alignment vertical="center"/>
    </xf>
    <xf numFmtId="0" fontId="14" fillId="3" borderId="3" xfId="0" applyFont="1" applyFill="1" applyBorder="1" applyAlignment="1">
      <alignment horizontal="center" vertical="center"/>
    </xf>
    <xf numFmtId="0" fontId="19" fillId="3" borderId="0" xfId="0" applyFont="1" applyFill="1" applyBorder="1" applyAlignment="1">
      <alignment horizontal="center" vertical="center"/>
    </xf>
    <xf numFmtId="0" fontId="19" fillId="3" borderId="0" xfId="0" applyFont="1" applyFill="1" applyAlignment="1">
      <alignment vertical="center"/>
    </xf>
    <xf numFmtId="0" fontId="13" fillId="3" borderId="3" xfId="0" applyFont="1" applyFill="1" applyBorder="1" applyAlignment="1">
      <alignment horizontal="right" wrapText="1"/>
    </xf>
    <xf numFmtId="0" fontId="11" fillId="8" borderId="3" xfId="0" applyFont="1" applyFill="1" applyBorder="1">
      <alignment vertical="center"/>
    </xf>
    <xf numFmtId="0" fontId="31" fillId="3" borderId="0" xfId="0" applyFont="1" applyFill="1">
      <alignment vertical="center"/>
    </xf>
    <xf numFmtId="0" fontId="14" fillId="19" borderId="3" xfId="0" applyFont="1" applyFill="1" applyBorder="1">
      <alignment vertical="center"/>
    </xf>
    <xf numFmtId="0" fontId="11" fillId="19" borderId="3" xfId="0" applyFont="1" applyFill="1" applyBorder="1">
      <alignment vertical="center"/>
    </xf>
    <xf numFmtId="0" fontId="14" fillId="4" borderId="3" xfId="0" applyFont="1" applyFill="1" applyBorder="1" applyAlignment="1">
      <alignment vertical="center" wrapText="1"/>
    </xf>
    <xf numFmtId="0" fontId="11" fillId="4" borderId="3" xfId="0" applyFont="1" applyFill="1" applyBorder="1" applyAlignment="1">
      <alignment horizontal="right" vertical="center" wrapText="1"/>
    </xf>
    <xf numFmtId="0" fontId="23" fillId="4" borderId="3" xfId="0" applyFont="1" applyFill="1" applyBorder="1" applyAlignment="1">
      <alignment vertical="center"/>
    </xf>
    <xf numFmtId="0" fontId="11" fillId="4" borderId="3" xfId="0" applyFont="1" applyFill="1" applyBorder="1" applyAlignment="1">
      <alignment vertical="center"/>
    </xf>
    <xf numFmtId="0" fontId="11" fillId="3" borderId="4" xfId="0" applyFont="1" applyFill="1" applyBorder="1">
      <alignment vertical="center"/>
    </xf>
    <xf numFmtId="0" fontId="11" fillId="20" borderId="3" xfId="0" applyFont="1" applyFill="1" applyBorder="1">
      <alignment vertical="center"/>
    </xf>
    <xf numFmtId="0" fontId="11" fillId="20" borderId="0" xfId="0" applyFont="1" applyFill="1">
      <alignment vertical="center"/>
    </xf>
    <xf numFmtId="0" fontId="19" fillId="0" borderId="5" xfId="0" applyFont="1" applyBorder="1">
      <alignment vertical="center"/>
    </xf>
    <xf numFmtId="0" fontId="11" fillId="3" borderId="3" xfId="0" applyFont="1" applyFill="1" applyBorder="1" applyAlignment="1">
      <alignment horizontal="left" vertical="center"/>
    </xf>
    <xf numFmtId="0" fontId="32" fillId="0" borderId="3" xfId="0" applyFont="1" applyBorder="1" applyAlignment="1">
      <alignment horizontal="center" vertical="center"/>
    </xf>
    <xf numFmtId="0" fontId="13" fillId="0" borderId="3" xfId="0" applyFont="1" applyBorder="1" applyAlignment="1">
      <alignment vertical="center"/>
    </xf>
    <xf numFmtId="0" fontId="14" fillId="3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14" fillId="3" borderId="3" xfId="0" applyFont="1" applyFill="1" applyBorder="1" applyAlignment="1">
      <alignment horizontal="center" vertical="center" wrapText="1"/>
    </xf>
    <xf numFmtId="0" fontId="11" fillId="3" borderId="3" xfId="0" applyFont="1" applyFill="1" applyBorder="1" applyAlignment="1">
      <alignment horizontal="center" vertical="center" wrapText="1"/>
    </xf>
    <xf numFmtId="0" fontId="13" fillId="3" borderId="0" xfId="0" applyFont="1" applyFill="1" applyBorder="1">
      <alignment vertical="center"/>
    </xf>
    <xf numFmtId="0" fontId="13" fillId="8" borderId="3" xfId="0" applyFont="1" applyFill="1" applyBorder="1" applyAlignment="1">
      <alignment horizontal="right" wrapText="1"/>
    </xf>
    <xf numFmtId="0" fontId="19" fillId="8" borderId="0" xfId="0" applyFont="1" applyFill="1" applyBorder="1">
      <alignment vertical="center"/>
    </xf>
    <xf numFmtId="0" fontId="19" fillId="18" borderId="3" xfId="0" applyFont="1" applyFill="1" applyBorder="1">
      <alignment vertical="center"/>
    </xf>
    <xf numFmtId="0" fontId="13" fillId="18" borderId="3" xfId="0" applyFont="1" applyFill="1" applyBorder="1">
      <alignment vertical="center"/>
    </xf>
    <xf numFmtId="0" fontId="24" fillId="0" borderId="3" xfId="0" applyFont="1" applyBorder="1">
      <alignment vertical="center"/>
    </xf>
    <xf numFmtId="0" fontId="24" fillId="18" borderId="3" xfId="0" applyFont="1" applyFill="1" applyBorder="1">
      <alignment vertical="center"/>
    </xf>
    <xf numFmtId="0" fontId="19" fillId="7" borderId="3" xfId="0" applyFont="1" applyFill="1" applyBorder="1">
      <alignment vertical="center"/>
    </xf>
    <xf numFmtId="0" fontId="13" fillId="7" borderId="3" xfId="0" applyFont="1" applyFill="1" applyBorder="1">
      <alignment vertical="center"/>
    </xf>
    <xf numFmtId="0" fontId="14" fillId="0" borderId="0" xfId="0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0" fontId="11" fillId="0" borderId="0" xfId="0" applyFont="1" applyAlignment="1">
      <alignment horizontal="right" vertical="center"/>
    </xf>
    <xf numFmtId="0" fontId="14" fillId="0" borderId="0" xfId="0" applyFont="1" applyAlignment="1">
      <alignment horizontal="right" vertical="center"/>
    </xf>
    <xf numFmtId="0" fontId="25" fillId="0" borderId="0" xfId="0" applyFont="1">
      <alignment vertical="center"/>
    </xf>
    <xf numFmtId="0" fontId="16" fillId="18" borderId="3" xfId="0" applyFont="1" applyFill="1" applyBorder="1" applyAlignment="1">
      <alignment horizontal="left" vertical="center"/>
    </xf>
    <xf numFmtId="0" fontId="33" fillId="0" borderId="0" xfId="0" applyFont="1">
      <alignment vertical="center"/>
    </xf>
    <xf numFmtId="0" fontId="11" fillId="3" borderId="0" xfId="0" applyFont="1" applyFill="1" applyBorder="1" applyAlignment="1">
      <alignment vertical="center"/>
    </xf>
    <xf numFmtId="0" fontId="11" fillId="3" borderId="7" xfId="0" applyFont="1" applyFill="1" applyBorder="1" applyAlignment="1">
      <alignment vertical="center"/>
    </xf>
    <xf numFmtId="0" fontId="13" fillId="3" borderId="6" xfId="0" applyFont="1" applyFill="1" applyBorder="1">
      <alignment vertical="center"/>
    </xf>
    <xf numFmtId="0" fontId="13" fillId="3" borderId="3" xfId="0" applyFont="1" applyFill="1" applyBorder="1" applyAlignment="1">
      <alignment horizontal="center" vertical="center" wrapText="1"/>
    </xf>
    <xf numFmtId="0" fontId="13" fillId="4" borderId="3" xfId="0" applyFont="1" applyFill="1" applyBorder="1" applyAlignment="1">
      <alignment horizontal="right" vertical="center" wrapText="1"/>
    </xf>
    <xf numFmtId="0" fontId="19" fillId="9" borderId="3" xfId="0" applyFont="1" applyFill="1" applyBorder="1">
      <alignment vertical="center"/>
    </xf>
    <xf numFmtId="0" fontId="13" fillId="9" borderId="3" xfId="0" applyFont="1" applyFill="1" applyBorder="1">
      <alignment vertical="center"/>
    </xf>
    <xf numFmtId="0" fontId="21" fillId="0" borderId="0" xfId="0" applyFont="1">
      <alignment vertical="center"/>
    </xf>
    <xf numFmtId="0" fontId="31" fillId="0" borderId="0" xfId="0" applyFont="1">
      <alignment vertical="center"/>
    </xf>
    <xf numFmtId="0" fontId="31" fillId="8" borderId="3" xfId="0" applyFont="1" applyFill="1" applyBorder="1">
      <alignment vertical="center"/>
    </xf>
    <xf numFmtId="0" fontId="14" fillId="17" borderId="3" xfId="0" applyFont="1" applyFill="1" applyBorder="1">
      <alignment vertical="center"/>
    </xf>
    <xf numFmtId="0" fontId="15" fillId="18" borderId="3" xfId="0" applyFont="1" applyFill="1" applyBorder="1" applyAlignment="1">
      <alignment horizontal="left" vertical="center" wrapText="1"/>
    </xf>
    <xf numFmtId="0" fontId="16" fillId="18" borderId="3" xfId="0" applyFont="1" applyFill="1" applyBorder="1" applyAlignment="1">
      <alignment horizontal="left" vertical="center" wrapText="1"/>
    </xf>
    <xf numFmtId="0" fontId="13" fillId="3" borderId="3" xfId="0" applyFont="1" applyFill="1" applyBorder="1" applyAlignment="1">
      <alignment horizontal="right" vertical="center" wrapText="1"/>
    </xf>
    <xf numFmtId="0" fontId="19" fillId="7" borderId="0" xfId="0" applyFont="1" applyFill="1" applyBorder="1">
      <alignment vertical="center"/>
    </xf>
    <xf numFmtId="0" fontId="19" fillId="4" borderId="3" xfId="0" applyFont="1" applyFill="1" applyBorder="1">
      <alignment vertical="center"/>
    </xf>
    <xf numFmtId="0" fontId="13" fillId="18" borderId="3" xfId="0" applyFont="1" applyFill="1" applyBorder="1" applyAlignment="1">
      <alignment horizontal="left" vertical="center"/>
    </xf>
    <xf numFmtId="0" fontId="3" fillId="4" borderId="3" xfId="0" applyFont="1" applyFill="1" applyBorder="1" applyAlignment="1">
      <alignment vertical="center"/>
    </xf>
    <xf numFmtId="0" fontId="3" fillId="4" borderId="3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left" vertical="center"/>
    </xf>
    <xf numFmtId="0" fontId="13" fillId="3" borderId="0" xfId="0" applyFont="1" applyFill="1" applyAlignment="1">
      <alignment vertical="center"/>
    </xf>
    <xf numFmtId="0" fontId="13" fillId="0" borderId="0" xfId="0" applyFont="1" applyAlignment="1">
      <alignment vertical="center"/>
    </xf>
    <xf numFmtId="0" fontId="16" fillId="3" borderId="3" xfId="0" applyFont="1" applyFill="1" applyBorder="1" applyAlignment="1">
      <alignment horizontal="right" vertical="center" wrapText="1"/>
    </xf>
    <xf numFmtId="0" fontId="11" fillId="23" borderId="3" xfId="0" applyFont="1" applyFill="1" applyBorder="1">
      <alignment vertical="center"/>
    </xf>
    <xf numFmtId="0" fontId="25" fillId="22" borderId="10" xfId="0" applyFont="1" applyFill="1" applyBorder="1" applyAlignment="1"/>
    <xf numFmtId="0" fontId="33" fillId="22" borderId="9" xfId="0" applyFont="1" applyFill="1" applyBorder="1" applyAlignment="1"/>
    <xf numFmtId="0" fontId="33" fillId="22" borderId="12" xfId="0" applyFont="1" applyFill="1" applyBorder="1" applyAlignment="1">
      <alignment horizontal="right"/>
    </xf>
    <xf numFmtId="0" fontId="34" fillId="16" borderId="11" xfId="0" applyFont="1" applyFill="1" applyBorder="1" applyAlignment="1">
      <alignment vertical="center"/>
    </xf>
    <xf numFmtId="0" fontId="34" fillId="16" borderId="10" xfId="0" applyFont="1" applyFill="1" applyBorder="1" applyAlignment="1">
      <alignment vertical="center"/>
    </xf>
    <xf numFmtId="0" fontId="26" fillId="0" borderId="0" xfId="0" applyFont="1" applyBorder="1">
      <alignment vertical="center"/>
    </xf>
    <xf numFmtId="0" fontId="26" fillId="8" borderId="0" xfId="0" applyFont="1" applyFill="1" applyBorder="1">
      <alignment vertical="center"/>
    </xf>
    <xf numFmtId="0" fontId="33" fillId="0" borderId="0" xfId="0" applyFont="1" applyBorder="1" applyAlignment="1"/>
    <xf numFmtId="0" fontId="19" fillId="0" borderId="0" xfId="0" applyFont="1" applyBorder="1" applyAlignment="1">
      <alignment vertical="center"/>
    </xf>
    <xf numFmtId="0" fontId="25" fillId="22" borderId="0" xfId="0" applyFont="1" applyFill="1" applyBorder="1" applyAlignment="1"/>
    <xf numFmtId="0" fontId="25" fillId="0" borderId="0" xfId="0" applyFont="1" applyBorder="1" applyAlignment="1"/>
    <xf numFmtId="0" fontId="11" fillId="3" borderId="7" xfId="0" applyFont="1" applyFill="1" applyBorder="1" applyAlignment="1">
      <alignment horizontal="left" vertical="center"/>
    </xf>
    <xf numFmtId="0" fontId="11" fillId="3" borderId="7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33" fillId="8" borderId="12" xfId="0" applyFont="1" applyFill="1" applyBorder="1" applyAlignment="1">
      <alignment horizontal="right"/>
    </xf>
    <xf numFmtId="0" fontId="33" fillId="8" borderId="9" xfId="0" applyFont="1" applyFill="1" applyBorder="1" applyAlignment="1"/>
    <xf numFmtId="0" fontId="25" fillId="8" borderId="10" xfId="0" applyFont="1" applyFill="1" applyBorder="1" applyAlignment="1"/>
    <xf numFmtId="0" fontId="36" fillId="3" borderId="0" xfId="0" applyFont="1" applyFill="1" applyBorder="1" applyAlignment="1"/>
    <xf numFmtId="0" fontId="19" fillId="3" borderId="0" xfId="0" applyFont="1" applyFill="1" applyBorder="1" applyAlignment="1">
      <alignment vertical="center"/>
    </xf>
    <xf numFmtId="0" fontId="33" fillId="3" borderId="0" xfId="0" applyFont="1" applyFill="1" applyBorder="1" applyAlignment="1"/>
    <xf numFmtId="0" fontId="25" fillId="3" borderId="0" xfId="0" applyFont="1" applyFill="1" applyBorder="1" applyAlignment="1"/>
    <xf numFmtId="0" fontId="33" fillId="3" borderId="0" xfId="0" applyFont="1" applyFill="1" applyBorder="1" applyAlignment="1">
      <alignment vertical="top"/>
    </xf>
    <xf numFmtId="0" fontId="26" fillId="0" borderId="0" xfId="0" applyFont="1" applyBorder="1" applyAlignment="1">
      <alignment vertical="center"/>
    </xf>
    <xf numFmtId="0" fontId="26" fillId="8" borderId="0" xfId="0" applyFont="1" applyFill="1" applyBorder="1" applyAlignment="1">
      <alignment vertical="center"/>
    </xf>
    <xf numFmtId="0" fontId="33" fillId="0" borderId="13" xfId="0" applyFont="1" applyBorder="1" applyAlignment="1"/>
    <xf numFmtId="0" fontId="25" fillId="0" borderId="13" xfId="0" applyFont="1" applyBorder="1" applyAlignment="1"/>
    <xf numFmtId="0" fontId="35" fillId="0" borderId="13" xfId="0" applyFont="1" applyBorder="1" applyAlignment="1">
      <alignment vertical="top"/>
    </xf>
    <xf numFmtId="0" fontId="25" fillId="0" borderId="14" xfId="0" applyFont="1" applyBorder="1" applyAlignment="1"/>
    <xf numFmtId="0" fontId="35" fillId="0" borderId="14" xfId="0" applyFont="1" applyBorder="1" applyAlignment="1">
      <alignment vertical="top"/>
    </xf>
    <xf numFmtId="0" fontId="33" fillId="0" borderId="15" xfId="0" applyFont="1" applyBorder="1" applyAlignment="1"/>
    <xf numFmtId="0" fontId="25" fillId="22" borderId="16" xfId="0" applyFont="1" applyFill="1" applyBorder="1" applyAlignment="1"/>
    <xf numFmtId="0" fontId="35" fillId="22" borderId="16" xfId="0" applyFont="1" applyFill="1" applyBorder="1" applyAlignment="1">
      <alignment vertical="top"/>
    </xf>
    <xf numFmtId="0" fontId="33" fillId="0" borderId="14" xfId="0" applyFont="1" applyBorder="1" applyAlignment="1"/>
    <xf numFmtId="0" fontId="35" fillId="0" borderId="13" xfId="0" applyFont="1" applyBorder="1" applyAlignment="1"/>
    <xf numFmtId="0" fontId="36" fillId="0" borderId="17" xfId="0" applyFont="1" applyBorder="1" applyAlignment="1">
      <alignment horizontal="right"/>
    </xf>
    <xf numFmtId="0" fontId="25" fillId="22" borderId="13" xfId="0" applyFont="1" applyFill="1" applyBorder="1" applyAlignment="1"/>
    <xf numFmtId="0" fontId="33" fillId="21" borderId="18" xfId="0" applyFont="1" applyFill="1" applyBorder="1" applyAlignment="1">
      <alignment horizontal="right"/>
    </xf>
    <xf numFmtId="0" fontId="33" fillId="21" borderId="14" xfId="0" applyFont="1" applyFill="1" applyBorder="1" applyAlignment="1"/>
    <xf numFmtId="0" fontId="25" fillId="22" borderId="14" xfId="0" applyFont="1" applyFill="1" applyBorder="1" applyAlignment="1"/>
    <xf numFmtId="0" fontId="33" fillId="0" borderId="19" xfId="0" applyFont="1" applyBorder="1" applyAlignment="1">
      <alignment horizontal="right"/>
    </xf>
    <xf numFmtId="0" fontId="33" fillId="8" borderId="12" xfId="0" applyFont="1" applyFill="1" applyBorder="1" applyAlignment="1"/>
    <xf numFmtId="0" fontId="33" fillId="0" borderId="12" xfId="0" applyFont="1" applyBorder="1" applyAlignment="1"/>
    <xf numFmtId="0" fontId="33" fillId="0" borderId="17" xfId="0" applyFont="1" applyBorder="1" applyAlignment="1">
      <alignment horizontal="right"/>
    </xf>
    <xf numFmtId="0" fontId="33" fillId="21" borderId="13" xfId="0" applyFont="1" applyFill="1" applyBorder="1" applyAlignment="1"/>
    <xf numFmtId="0" fontId="33" fillId="8" borderId="13" xfId="0" applyFont="1" applyFill="1" applyBorder="1" applyAlignment="1"/>
    <xf numFmtId="0" fontId="33" fillId="22" borderId="13" xfId="0" applyFont="1" applyFill="1" applyBorder="1" applyAlignment="1"/>
    <xf numFmtId="0" fontId="33" fillId="21" borderId="17" xfId="0" applyFont="1" applyFill="1" applyBorder="1" applyAlignment="1">
      <alignment horizontal="right"/>
    </xf>
    <xf numFmtId="0" fontId="33" fillId="22" borderId="0" xfId="0" applyFont="1" applyFill="1" applyBorder="1" applyAlignment="1"/>
    <xf numFmtId="0" fontId="14" fillId="18" borderId="3" xfId="0" applyFont="1" applyFill="1" applyBorder="1" applyAlignment="1">
      <alignment vertical="center" wrapText="1"/>
    </xf>
    <xf numFmtId="0" fontId="14" fillId="18" borderId="3" xfId="0" applyFont="1" applyFill="1" applyBorder="1" applyAlignment="1">
      <alignment horizontal="right" vertical="center" wrapText="1"/>
    </xf>
    <xf numFmtId="0" fontId="15" fillId="18" borderId="3" xfId="0" applyFont="1" applyFill="1" applyBorder="1" applyAlignment="1">
      <alignment horizontal="right" vertical="center" wrapText="1"/>
    </xf>
    <xf numFmtId="0" fontId="31" fillId="3" borderId="3" xfId="0" applyFont="1" applyFill="1" applyBorder="1" applyAlignment="1">
      <alignment horizontal="right" vertical="center" wrapText="1"/>
    </xf>
    <xf numFmtId="0" fontId="11" fillId="0" borderId="3" xfId="0" applyFont="1" applyBorder="1" applyAlignment="1">
      <alignment vertical="center"/>
    </xf>
    <xf numFmtId="0" fontId="15" fillId="20" borderId="3" xfId="0" applyFont="1" applyFill="1" applyBorder="1" applyAlignment="1">
      <alignment horizontal="right" vertical="center" wrapText="1"/>
    </xf>
    <xf numFmtId="0" fontId="37" fillId="0" borderId="13" xfId="0" applyFont="1" applyBorder="1" applyAlignment="1"/>
    <xf numFmtId="0" fontId="13" fillId="8" borderId="5" xfId="0" applyFont="1" applyFill="1" applyBorder="1">
      <alignment vertical="center"/>
    </xf>
    <xf numFmtId="0" fontId="13" fillId="8" borderId="6" xfId="0" applyFont="1" applyFill="1" applyBorder="1">
      <alignment vertical="center"/>
    </xf>
    <xf numFmtId="0" fontId="14" fillId="20" borderId="3" xfId="0" applyFont="1" applyFill="1" applyBorder="1">
      <alignment vertical="center"/>
    </xf>
    <xf numFmtId="0" fontId="13" fillId="20" borderId="3" xfId="0" applyFont="1" applyFill="1" applyBorder="1">
      <alignment vertical="center"/>
    </xf>
    <xf numFmtId="0" fontId="19" fillId="20" borderId="3" xfId="0" applyFont="1" applyFill="1" applyBorder="1">
      <alignment vertical="center"/>
    </xf>
    <xf numFmtId="0" fontId="11" fillId="3" borderId="3" xfId="0" applyFont="1" applyFill="1" applyBorder="1" applyAlignment="1"/>
    <xf numFmtId="0" fontId="14" fillId="3" borderId="0" xfId="0" applyFont="1" applyFill="1" applyAlignment="1">
      <alignment horizontal="center" vertical="center"/>
    </xf>
    <xf numFmtId="0" fontId="31" fillId="4" borderId="3" xfId="0" applyFont="1" applyFill="1" applyBorder="1" applyAlignment="1">
      <alignment vertical="center"/>
    </xf>
    <xf numFmtId="0" fontId="14" fillId="24" borderId="3" xfId="0" applyFont="1" applyFill="1" applyBorder="1">
      <alignment vertical="center"/>
    </xf>
    <xf numFmtId="0" fontId="19" fillId="24" borderId="3" xfId="0" applyFont="1" applyFill="1" applyBorder="1">
      <alignment vertical="center"/>
    </xf>
    <xf numFmtId="0" fontId="13" fillId="3" borderId="7" xfId="0" applyFont="1" applyFill="1" applyBorder="1">
      <alignment vertical="center"/>
    </xf>
    <xf numFmtId="0" fontId="14" fillId="3" borderId="0" xfId="0" applyFont="1" applyFill="1" applyAlignment="1">
      <alignment horizontal="center" vertical="center"/>
    </xf>
    <xf numFmtId="0" fontId="11" fillId="3" borderId="4" xfId="0" applyFont="1" applyFill="1" applyBorder="1" applyAlignment="1">
      <alignment vertical="center"/>
    </xf>
    <xf numFmtId="0" fontId="11" fillId="3" borderId="3" xfId="0" applyFont="1" applyFill="1" applyBorder="1" applyAlignment="1">
      <alignment vertical="center" wrapText="1"/>
    </xf>
    <xf numFmtId="0" fontId="19" fillId="3" borderId="3" xfId="0" applyFont="1" applyFill="1" applyBorder="1" applyAlignment="1">
      <alignment horizontal="right" vertical="center"/>
    </xf>
    <xf numFmtId="0" fontId="11" fillId="0" borderId="3" xfId="0" applyFont="1" applyBorder="1" applyAlignment="1"/>
    <xf numFmtId="0" fontId="19" fillId="3" borderId="3" xfId="0" applyNumberFormat="1" applyFont="1" applyFill="1" applyBorder="1">
      <alignment vertical="center"/>
    </xf>
    <xf numFmtId="0" fontId="13" fillId="3" borderId="3" xfId="0" applyFont="1" applyFill="1" applyBorder="1" applyAlignment="1"/>
    <xf numFmtId="0" fontId="38" fillId="3" borderId="0" xfId="0" applyFont="1" applyFill="1">
      <alignment vertical="center"/>
    </xf>
    <xf numFmtId="0" fontId="16" fillId="18" borderId="3" xfId="0" applyFont="1" applyFill="1" applyBorder="1" applyAlignment="1">
      <alignment vertical="center"/>
    </xf>
    <xf numFmtId="0" fontId="16" fillId="8" borderId="0" xfId="0" applyFont="1" applyFill="1">
      <alignment vertical="center"/>
    </xf>
    <xf numFmtId="0" fontId="13" fillId="3" borderId="7" xfId="0" applyFont="1" applyFill="1" applyBorder="1" applyAlignment="1">
      <alignment vertical="center"/>
    </xf>
    <xf numFmtId="0" fontId="11" fillId="3" borderId="20" xfId="0" applyFont="1" applyFill="1" applyBorder="1" applyAlignment="1">
      <alignment vertical="center"/>
    </xf>
    <xf numFmtId="0" fontId="15" fillId="3" borderId="3" xfId="0" applyFont="1" applyFill="1" applyBorder="1" applyAlignment="1">
      <alignment horizontal="center" vertical="center"/>
    </xf>
    <xf numFmtId="0" fontId="31" fillId="3" borderId="5" xfId="0" applyFont="1" applyFill="1" applyBorder="1" applyAlignment="1">
      <alignment horizontal="center" vertical="center"/>
    </xf>
    <xf numFmtId="0" fontId="31" fillId="3" borderId="8" xfId="0" applyFont="1" applyFill="1" applyBorder="1" applyAlignment="1">
      <alignment horizontal="center" vertical="center"/>
    </xf>
    <xf numFmtId="0" fontId="31" fillId="3" borderId="6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4" fillId="3" borderId="3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14" fillId="3" borderId="8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4" fillId="9" borderId="1" xfId="0" applyFont="1" applyFill="1" applyBorder="1" applyAlignment="1">
      <alignment horizontal="center" vertical="center"/>
    </xf>
    <xf numFmtId="0" fontId="7" fillId="9" borderId="1" xfId="1" applyFont="1" applyFill="1" applyBorder="1" applyAlignment="1">
      <alignment horizontal="center" vertical="center"/>
    </xf>
    <xf numFmtId="0" fontId="14" fillId="7" borderId="1" xfId="0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 vertical="center"/>
    </xf>
  </cellXfs>
  <cellStyles count="5">
    <cellStyle name="표준" xfId="0" builtinId="0"/>
    <cellStyle name="표준 2" xfId="1" xr:uid="{00000000-0005-0000-0000-000001000000}"/>
    <cellStyle name="표준 3" xfId="2" xr:uid="{00000000-0005-0000-0000-000002000000}"/>
    <cellStyle name="표준 5" xfId="4" xr:uid="{A85A003B-A60D-4325-B279-7C3646C5B4C8}"/>
    <cellStyle name="표준 6" xfId="3" xr:uid="{00000000-0005-0000-0000-000003000000}"/>
  </cellStyles>
  <dxfs count="44">
    <dxf>
      <fill>
        <patternFill>
          <bgColor theme="4" tint="0.79998168889431442"/>
        </patternFill>
      </fill>
    </dxf>
    <dxf>
      <font>
        <color theme="1"/>
      </font>
      <fill>
        <patternFill>
          <bgColor theme="0" tint="-4.9989318521683403E-2"/>
        </patternFill>
      </fill>
    </dxf>
    <dxf>
      <font>
        <color theme="1"/>
      </font>
      <fill>
        <patternFill>
          <bgColor theme="0" tint="-4.9989318521683403E-2"/>
        </patternFill>
      </fill>
    </dxf>
    <dxf>
      <font>
        <color theme="1"/>
      </font>
      <fill>
        <patternFill>
          <bgColor theme="0" tint="-4.9989318521683403E-2"/>
        </patternFill>
      </fill>
    </dxf>
    <dxf>
      <font>
        <color theme="1"/>
      </font>
      <fill>
        <patternFill>
          <bgColor theme="0" tint="-4.9989318521683403E-2"/>
        </patternFill>
      </fill>
    </dxf>
    <dxf>
      <font>
        <color theme="1"/>
      </font>
      <fill>
        <patternFill>
          <bgColor theme="0" tint="-4.9989318521683403E-2"/>
        </patternFill>
      </fill>
    </dxf>
    <dxf>
      <font>
        <color theme="1"/>
      </font>
      <fill>
        <patternFill>
          <bgColor theme="0" tint="-4.9989318521683403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2" tint="-0.499984740745262"/>
        </patternFill>
      </fill>
    </dxf>
    <dxf>
      <fill>
        <patternFill>
          <bgColor rgb="FF00B0F0"/>
        </patternFill>
      </fill>
    </dxf>
    <dxf>
      <fill>
        <patternFill>
          <bgColor theme="0" tint="-0.499984740745262"/>
        </patternFill>
      </fill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auto="1"/>
      </font>
      <fill>
        <patternFill>
          <bgColor rgb="FFFF0000"/>
        </patternFill>
      </fill>
    </dxf>
    <dxf>
      <font>
        <color theme="1"/>
      </font>
      <fill>
        <patternFill>
          <bgColor theme="0" tint="-4.9989318521683403E-2"/>
        </patternFill>
      </fill>
    </dxf>
    <dxf>
      <font>
        <color theme="1"/>
      </font>
      <fill>
        <patternFill>
          <bgColor theme="0" tint="-4.9989318521683403E-2"/>
        </patternFill>
      </fill>
    </dxf>
    <dxf>
      <font>
        <color theme="1"/>
      </font>
      <fill>
        <patternFill>
          <bgColor theme="0" tint="-4.9989318521683403E-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b/>
        <i val="0"/>
        <color theme="0"/>
      </font>
      <fill>
        <patternFill patternType="solid">
          <bgColor theme="3" tint="0.39994506668294322"/>
        </patternFill>
      </fill>
    </dxf>
    <dxf>
      <font>
        <b/>
        <i val="0"/>
        <color theme="0"/>
      </font>
      <fill>
        <patternFill patternType="solid">
          <bgColor theme="3" tint="0.39994506668294322"/>
        </patternFill>
      </fill>
    </dxf>
    <dxf>
      <font>
        <b/>
        <i val="0"/>
        <color theme="0"/>
      </font>
      <fill>
        <patternFill patternType="solid">
          <bgColor theme="3" tint="0.39994506668294322"/>
        </patternFill>
      </fill>
    </dxf>
    <dxf>
      <font>
        <b/>
        <i val="0"/>
        <color theme="0"/>
      </font>
      <fill>
        <patternFill patternType="solid">
          <bgColor theme="3" tint="0.39994506668294322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 patternType="solid">
          <bgColor theme="3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 patternType="solid">
          <bgColor theme="3" tint="0.39994506668294322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 patternType="solid">
          <bgColor theme="3" tint="0.39994506668294322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ont>
        <b/>
        <i val="0"/>
        <color theme="0"/>
      </font>
      <fill>
        <patternFill patternType="solid">
          <bgColor theme="3" tint="0.3999450666829432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66FFCC"/>
      <color rgb="FFFFFF99"/>
      <color rgb="FFCCCCFF"/>
      <color rgb="FFCCFFFF"/>
      <color rgb="FFCC99FF"/>
      <color rgb="FF00FFFF"/>
      <color rgb="FFCCECFF"/>
      <color rgb="FFFFCCFF"/>
      <color rgb="FF99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rgb="FF66FFCC"/>
  </sheetPr>
  <dimension ref="A1:AG1231"/>
  <sheetViews>
    <sheetView topLeftCell="A1193" workbookViewId="0">
      <selection activeCell="A1222" sqref="A1222:AD1231"/>
    </sheetView>
  </sheetViews>
  <sheetFormatPr defaultRowHeight="12" x14ac:dyDescent="0.3"/>
  <cols>
    <col min="1" max="1" width="7" style="61" bestFit="1" customWidth="1"/>
    <col min="2" max="2" width="11.625" style="61" bestFit="1" customWidth="1"/>
    <col min="3" max="3" width="7.125" style="61" bestFit="1" customWidth="1"/>
    <col min="4" max="4" width="10.875" style="61" bestFit="1" customWidth="1"/>
    <col min="5" max="6" width="22.625" style="61" customWidth="1"/>
    <col min="7" max="7" width="9.25" style="61" bestFit="1" customWidth="1"/>
    <col min="8" max="8" width="8.625" style="61" bestFit="1" customWidth="1"/>
    <col min="9" max="9" width="12.25" style="61" bestFit="1" customWidth="1"/>
    <col min="10" max="10" width="9.25" style="61" bestFit="1" customWidth="1"/>
    <col min="11" max="11" width="9.5" style="61" bestFit="1" customWidth="1"/>
    <col min="12" max="12" width="10.125" style="61" bestFit="1" customWidth="1"/>
    <col min="13" max="13" width="11.125" style="61" bestFit="1" customWidth="1"/>
    <col min="14" max="14" width="10.5" style="61" bestFit="1" customWidth="1"/>
    <col min="15" max="15" width="10.375" style="61" bestFit="1" customWidth="1"/>
    <col min="16" max="16" width="11.125" style="61" bestFit="1" customWidth="1"/>
    <col min="17" max="17" width="12.125" style="61" bestFit="1" customWidth="1"/>
    <col min="18" max="18" width="11.5" style="61" bestFit="1" customWidth="1"/>
    <col min="19" max="19" width="10.375" style="61" bestFit="1" customWidth="1"/>
    <col min="20" max="20" width="11.125" style="61" bestFit="1" customWidth="1"/>
    <col min="21" max="21" width="12.125" style="61" bestFit="1" customWidth="1"/>
    <col min="22" max="22" width="11.5" style="61" bestFit="1" customWidth="1"/>
    <col min="23" max="23" width="10.375" style="61" bestFit="1" customWidth="1"/>
    <col min="24" max="24" width="11.125" style="61" bestFit="1" customWidth="1"/>
    <col min="25" max="25" width="12.125" style="61" bestFit="1" customWidth="1"/>
    <col min="26" max="26" width="11.5" style="61" bestFit="1" customWidth="1"/>
    <col min="27" max="27" width="10.5" style="61" bestFit="1" customWidth="1"/>
    <col min="28" max="28" width="11.25" style="61" bestFit="1" customWidth="1"/>
    <col min="29" max="29" width="10.5" style="61" bestFit="1" customWidth="1"/>
    <col min="30" max="30" width="11" style="61" bestFit="1" customWidth="1"/>
    <col min="31" max="16384" width="9" style="36"/>
  </cols>
  <sheetData>
    <row r="1" spans="1:30" x14ac:dyDescent="0.3">
      <c r="A1" s="2" t="s">
        <v>9</v>
      </c>
      <c r="B1" s="2" t="s">
        <v>10</v>
      </c>
      <c r="C1" s="2" t="s">
        <v>3</v>
      </c>
      <c r="D1" s="2" t="s">
        <v>11</v>
      </c>
      <c r="E1" s="2" t="s">
        <v>5</v>
      </c>
      <c r="F1" s="2" t="s">
        <v>6</v>
      </c>
      <c r="G1" s="2" t="s">
        <v>12</v>
      </c>
      <c r="H1" s="2" t="s">
        <v>13</v>
      </c>
      <c r="I1" s="2" t="s">
        <v>14</v>
      </c>
      <c r="J1" s="2" t="s">
        <v>15</v>
      </c>
      <c r="K1" s="2" t="s">
        <v>622</v>
      </c>
      <c r="L1" s="2" t="s">
        <v>128</v>
      </c>
      <c r="M1" s="2" t="s">
        <v>623</v>
      </c>
      <c r="N1" s="2" t="s">
        <v>624</v>
      </c>
      <c r="O1" s="2" t="s">
        <v>16</v>
      </c>
      <c r="P1" s="2" t="s">
        <v>17</v>
      </c>
      <c r="Q1" s="2" t="s">
        <v>18</v>
      </c>
      <c r="R1" s="2" t="s">
        <v>19</v>
      </c>
      <c r="S1" s="2" t="s">
        <v>20</v>
      </c>
      <c r="T1" s="2" t="s">
        <v>21</v>
      </c>
      <c r="U1" s="2" t="s">
        <v>22</v>
      </c>
      <c r="V1" s="2" t="s">
        <v>23</v>
      </c>
      <c r="W1" s="2" t="s">
        <v>24</v>
      </c>
      <c r="X1" s="2" t="s">
        <v>25</v>
      </c>
      <c r="Y1" s="2" t="s">
        <v>26</v>
      </c>
      <c r="Z1" s="2" t="s">
        <v>27</v>
      </c>
      <c r="AA1" s="2" t="s">
        <v>625</v>
      </c>
      <c r="AB1" s="2" t="s">
        <v>627</v>
      </c>
      <c r="AC1" s="2" t="s">
        <v>633</v>
      </c>
      <c r="AD1" s="2" t="s">
        <v>634</v>
      </c>
    </row>
    <row r="2" spans="1:30" x14ac:dyDescent="0.3">
      <c r="A2" s="61">
        <v>1</v>
      </c>
      <c r="B2" s="61">
        <v>1</v>
      </c>
      <c r="C2" s="61">
        <v>141101</v>
      </c>
      <c r="D2" s="61">
        <v>0</v>
      </c>
      <c r="E2" s="61" t="s">
        <v>2786</v>
      </c>
      <c r="F2" s="61">
        <v>0</v>
      </c>
      <c r="G2" s="61">
        <v>1</v>
      </c>
      <c r="H2" s="61">
        <v>1</v>
      </c>
      <c r="I2" s="61">
        <v>0</v>
      </c>
      <c r="J2" s="61">
        <v>1000</v>
      </c>
      <c r="K2" s="61">
        <v>1</v>
      </c>
      <c r="L2" s="61">
        <v>2000</v>
      </c>
      <c r="M2" s="61">
        <v>0</v>
      </c>
      <c r="N2" s="61">
        <v>0</v>
      </c>
      <c r="O2" s="61">
        <v>25</v>
      </c>
      <c r="P2" s="61">
        <v>1</v>
      </c>
      <c r="Q2" s="61">
        <v>0</v>
      </c>
      <c r="R2" s="61">
        <v>0</v>
      </c>
      <c r="S2" s="61">
        <v>0</v>
      </c>
      <c r="T2" s="61">
        <v>0</v>
      </c>
      <c r="U2" s="61">
        <v>0</v>
      </c>
      <c r="V2" s="61">
        <v>0</v>
      </c>
      <c r="W2" s="61">
        <v>0</v>
      </c>
      <c r="X2" s="61">
        <v>0</v>
      </c>
      <c r="Y2" s="61">
        <v>0</v>
      </c>
      <c r="Z2" s="61">
        <v>0</v>
      </c>
      <c r="AA2" s="61">
        <v>0</v>
      </c>
      <c r="AB2" s="61">
        <v>0</v>
      </c>
      <c r="AC2" s="61">
        <v>0</v>
      </c>
      <c r="AD2" s="61">
        <v>0</v>
      </c>
    </row>
    <row r="3" spans="1:30" x14ac:dyDescent="0.3">
      <c r="A3" s="61">
        <v>2</v>
      </c>
      <c r="B3" s="61">
        <v>1</v>
      </c>
      <c r="C3" s="61">
        <v>141102</v>
      </c>
      <c r="D3" s="61">
        <v>0</v>
      </c>
      <c r="E3" s="61" t="s">
        <v>2787</v>
      </c>
      <c r="F3" s="61">
        <v>0</v>
      </c>
      <c r="G3" s="61">
        <v>1</v>
      </c>
      <c r="H3" s="61">
        <v>1</v>
      </c>
      <c r="I3" s="61">
        <v>0</v>
      </c>
      <c r="J3" s="61">
        <v>10000</v>
      </c>
      <c r="K3" s="61">
        <v>1</v>
      </c>
      <c r="L3" s="61">
        <v>4000</v>
      </c>
      <c r="M3" s="61">
        <v>0</v>
      </c>
      <c r="N3" s="61">
        <v>0</v>
      </c>
      <c r="O3" s="61">
        <v>25</v>
      </c>
      <c r="P3" s="61">
        <v>1</v>
      </c>
      <c r="Q3" s="61">
        <v>0</v>
      </c>
      <c r="R3" s="61">
        <v>0</v>
      </c>
      <c r="S3" s="61">
        <v>0</v>
      </c>
      <c r="T3" s="61">
        <v>0</v>
      </c>
      <c r="U3" s="61">
        <v>0</v>
      </c>
      <c r="V3" s="61">
        <v>0</v>
      </c>
      <c r="W3" s="61">
        <v>0</v>
      </c>
      <c r="X3" s="61">
        <v>0</v>
      </c>
      <c r="Y3" s="61">
        <v>0</v>
      </c>
      <c r="Z3" s="61">
        <v>0</v>
      </c>
      <c r="AA3" s="61">
        <v>0</v>
      </c>
      <c r="AB3" s="61">
        <v>0</v>
      </c>
      <c r="AC3" s="61">
        <v>0</v>
      </c>
      <c r="AD3" s="61">
        <v>0</v>
      </c>
    </row>
    <row r="4" spans="1:30" x14ac:dyDescent="0.3">
      <c r="A4" s="61">
        <v>3</v>
      </c>
      <c r="B4" s="61">
        <v>1</v>
      </c>
      <c r="C4" s="61">
        <v>141103</v>
      </c>
      <c r="D4" s="61">
        <v>0</v>
      </c>
      <c r="E4" s="61" t="s">
        <v>2788</v>
      </c>
      <c r="F4" s="61">
        <v>0</v>
      </c>
      <c r="G4" s="61">
        <v>1</v>
      </c>
      <c r="H4" s="61">
        <v>1</v>
      </c>
      <c r="I4" s="61">
        <v>0</v>
      </c>
      <c r="J4" s="61">
        <v>20000</v>
      </c>
      <c r="K4" s="61">
        <v>1</v>
      </c>
      <c r="L4" s="61">
        <v>6000</v>
      </c>
      <c r="M4" s="61">
        <v>0</v>
      </c>
      <c r="N4" s="61">
        <v>0</v>
      </c>
      <c r="O4" s="61">
        <v>25</v>
      </c>
      <c r="P4" s="61">
        <v>1</v>
      </c>
      <c r="Q4" s="61">
        <v>0</v>
      </c>
      <c r="R4" s="61">
        <v>0</v>
      </c>
      <c r="S4" s="61">
        <v>0</v>
      </c>
      <c r="T4" s="61">
        <v>0</v>
      </c>
      <c r="U4" s="61">
        <v>0</v>
      </c>
      <c r="V4" s="61">
        <v>0</v>
      </c>
      <c r="W4" s="61">
        <v>0</v>
      </c>
      <c r="X4" s="61">
        <v>0</v>
      </c>
      <c r="Y4" s="61">
        <v>0</v>
      </c>
      <c r="Z4" s="61">
        <v>0</v>
      </c>
      <c r="AA4" s="61">
        <v>0</v>
      </c>
      <c r="AB4" s="61">
        <v>0</v>
      </c>
      <c r="AC4" s="61">
        <v>0</v>
      </c>
      <c r="AD4" s="61">
        <v>0</v>
      </c>
    </row>
    <row r="5" spans="1:30" x14ac:dyDescent="0.3">
      <c r="A5" s="61">
        <v>4</v>
      </c>
      <c r="B5" s="61">
        <v>1</v>
      </c>
      <c r="C5" s="61">
        <v>141104</v>
      </c>
      <c r="D5" s="61">
        <v>0</v>
      </c>
      <c r="E5" s="61" t="s">
        <v>2789</v>
      </c>
      <c r="F5" s="61">
        <v>0</v>
      </c>
      <c r="G5" s="61">
        <v>1</v>
      </c>
      <c r="H5" s="61">
        <v>1</v>
      </c>
      <c r="I5" s="61">
        <v>0</v>
      </c>
      <c r="J5" s="61">
        <v>40000</v>
      </c>
      <c r="K5" s="61">
        <v>1</v>
      </c>
      <c r="L5" s="61">
        <v>8000</v>
      </c>
      <c r="M5" s="61">
        <v>0</v>
      </c>
      <c r="N5" s="61">
        <v>0</v>
      </c>
      <c r="O5" s="61">
        <v>25</v>
      </c>
      <c r="P5" s="61">
        <v>1</v>
      </c>
      <c r="Q5" s="61">
        <v>0</v>
      </c>
      <c r="R5" s="61">
        <v>0</v>
      </c>
      <c r="S5" s="61">
        <v>0</v>
      </c>
      <c r="T5" s="61">
        <v>0</v>
      </c>
      <c r="U5" s="61">
        <v>0</v>
      </c>
      <c r="V5" s="61">
        <v>0</v>
      </c>
      <c r="W5" s="61">
        <v>0</v>
      </c>
      <c r="X5" s="61">
        <v>0</v>
      </c>
      <c r="Y5" s="61">
        <v>0</v>
      </c>
      <c r="Z5" s="61">
        <v>0</v>
      </c>
      <c r="AA5" s="61">
        <v>0</v>
      </c>
      <c r="AB5" s="61">
        <v>0</v>
      </c>
      <c r="AC5" s="61">
        <v>0</v>
      </c>
      <c r="AD5" s="61">
        <v>0</v>
      </c>
    </row>
    <row r="6" spans="1:30" x14ac:dyDescent="0.3">
      <c r="A6" s="61">
        <v>5</v>
      </c>
      <c r="B6" s="61">
        <v>1</v>
      </c>
      <c r="C6" s="61">
        <v>141105</v>
      </c>
      <c r="D6" s="61">
        <v>0</v>
      </c>
      <c r="E6" s="61" t="s">
        <v>2790</v>
      </c>
      <c r="F6" s="61">
        <v>0</v>
      </c>
      <c r="G6" s="61">
        <v>1</v>
      </c>
      <c r="H6" s="61">
        <v>1</v>
      </c>
      <c r="I6" s="61">
        <v>0</v>
      </c>
      <c r="J6" s="61">
        <v>60000</v>
      </c>
      <c r="K6" s="61">
        <v>1</v>
      </c>
      <c r="L6" s="61">
        <v>10000</v>
      </c>
      <c r="M6" s="61">
        <v>0</v>
      </c>
      <c r="N6" s="61">
        <v>0</v>
      </c>
      <c r="O6" s="61">
        <v>25</v>
      </c>
      <c r="P6" s="61">
        <v>1</v>
      </c>
      <c r="Q6" s="61">
        <v>0</v>
      </c>
      <c r="R6" s="61">
        <v>0</v>
      </c>
      <c r="S6" s="61">
        <v>0</v>
      </c>
      <c r="T6" s="61">
        <v>0</v>
      </c>
      <c r="U6" s="61">
        <v>0</v>
      </c>
      <c r="V6" s="61">
        <v>0</v>
      </c>
      <c r="W6" s="61">
        <v>0</v>
      </c>
      <c r="X6" s="61">
        <v>0</v>
      </c>
      <c r="Y6" s="61">
        <v>0</v>
      </c>
      <c r="Z6" s="61">
        <v>0</v>
      </c>
      <c r="AA6" s="61">
        <v>0</v>
      </c>
      <c r="AB6" s="61">
        <v>0</v>
      </c>
      <c r="AC6" s="61">
        <v>0</v>
      </c>
      <c r="AD6" s="61">
        <v>0</v>
      </c>
    </row>
    <row r="7" spans="1:30" x14ac:dyDescent="0.3">
      <c r="A7" s="61">
        <v>6</v>
      </c>
      <c r="B7" s="61">
        <v>1</v>
      </c>
      <c r="C7" s="61">
        <v>141106</v>
      </c>
      <c r="D7" s="61">
        <v>0</v>
      </c>
      <c r="E7" s="61" t="s">
        <v>2791</v>
      </c>
      <c r="F7" s="61">
        <v>0</v>
      </c>
      <c r="G7" s="61">
        <v>1</v>
      </c>
      <c r="H7" s="61">
        <v>1</v>
      </c>
      <c r="I7" s="61">
        <v>0</v>
      </c>
      <c r="J7" s="61">
        <v>80000</v>
      </c>
      <c r="K7" s="61">
        <v>1</v>
      </c>
      <c r="L7" s="61">
        <v>12000</v>
      </c>
      <c r="M7" s="61">
        <v>0</v>
      </c>
      <c r="N7" s="61">
        <v>0</v>
      </c>
      <c r="O7" s="61">
        <v>25</v>
      </c>
      <c r="P7" s="61">
        <v>1</v>
      </c>
      <c r="Q7" s="61">
        <v>0</v>
      </c>
      <c r="R7" s="61">
        <v>0</v>
      </c>
      <c r="S7" s="61">
        <v>0</v>
      </c>
      <c r="T7" s="61">
        <v>0</v>
      </c>
      <c r="U7" s="61">
        <v>0</v>
      </c>
      <c r="V7" s="61">
        <v>0</v>
      </c>
      <c r="W7" s="61">
        <v>0</v>
      </c>
      <c r="X7" s="61">
        <v>0</v>
      </c>
      <c r="Y7" s="61">
        <v>0</v>
      </c>
      <c r="Z7" s="61">
        <v>0</v>
      </c>
      <c r="AA7" s="61">
        <v>0</v>
      </c>
      <c r="AB7" s="61">
        <v>0</v>
      </c>
      <c r="AC7" s="61">
        <v>0</v>
      </c>
      <c r="AD7" s="61">
        <v>0</v>
      </c>
    </row>
    <row r="8" spans="1:30" x14ac:dyDescent="0.3">
      <c r="A8" s="61">
        <v>7</v>
      </c>
      <c r="B8" s="61">
        <v>1</v>
      </c>
      <c r="C8" s="61">
        <v>141107</v>
      </c>
      <c r="D8" s="61">
        <v>0</v>
      </c>
      <c r="E8" s="61" t="s">
        <v>2792</v>
      </c>
      <c r="F8" s="61">
        <v>0</v>
      </c>
      <c r="G8" s="61">
        <v>1</v>
      </c>
      <c r="H8" s="61">
        <v>1</v>
      </c>
      <c r="I8" s="61">
        <v>0</v>
      </c>
      <c r="J8" s="61">
        <v>120000</v>
      </c>
      <c r="K8" s="61">
        <v>1</v>
      </c>
      <c r="L8" s="61">
        <v>14000</v>
      </c>
      <c r="M8" s="61">
        <v>0</v>
      </c>
      <c r="N8" s="61">
        <v>0</v>
      </c>
      <c r="O8" s="61">
        <v>25</v>
      </c>
      <c r="P8" s="61">
        <v>1</v>
      </c>
      <c r="Q8" s="61">
        <v>0</v>
      </c>
      <c r="R8" s="61">
        <v>0</v>
      </c>
      <c r="S8" s="61">
        <v>0</v>
      </c>
      <c r="T8" s="61">
        <v>0</v>
      </c>
      <c r="U8" s="61">
        <v>0</v>
      </c>
      <c r="V8" s="61">
        <v>0</v>
      </c>
      <c r="W8" s="61">
        <v>0</v>
      </c>
      <c r="X8" s="61">
        <v>0</v>
      </c>
      <c r="Y8" s="61">
        <v>0</v>
      </c>
      <c r="Z8" s="61">
        <v>0</v>
      </c>
      <c r="AA8" s="61">
        <v>0</v>
      </c>
      <c r="AB8" s="61">
        <v>0</v>
      </c>
      <c r="AC8" s="61">
        <v>0</v>
      </c>
      <c r="AD8" s="61">
        <v>0</v>
      </c>
    </row>
    <row r="9" spans="1:30" x14ac:dyDescent="0.3">
      <c r="A9" s="61">
        <v>8</v>
      </c>
      <c r="B9" s="61">
        <v>1</v>
      </c>
      <c r="C9" s="61">
        <v>141108</v>
      </c>
      <c r="D9" s="61">
        <v>0</v>
      </c>
      <c r="E9" s="61" t="s">
        <v>2793</v>
      </c>
      <c r="F9" s="61">
        <v>0</v>
      </c>
      <c r="G9" s="61">
        <v>1</v>
      </c>
      <c r="H9" s="61">
        <v>1</v>
      </c>
      <c r="I9" s="61">
        <v>0</v>
      </c>
      <c r="J9" s="61">
        <v>160000</v>
      </c>
      <c r="K9" s="61">
        <v>1</v>
      </c>
      <c r="L9" s="61">
        <v>16000</v>
      </c>
      <c r="M9" s="61">
        <v>0</v>
      </c>
      <c r="N9" s="61">
        <v>0</v>
      </c>
      <c r="O9" s="61">
        <v>25</v>
      </c>
      <c r="P9" s="61">
        <v>1</v>
      </c>
      <c r="Q9" s="61">
        <v>0</v>
      </c>
      <c r="R9" s="61">
        <v>0</v>
      </c>
      <c r="S9" s="61">
        <v>0</v>
      </c>
      <c r="T9" s="61">
        <v>0</v>
      </c>
      <c r="U9" s="61">
        <v>0</v>
      </c>
      <c r="V9" s="61">
        <v>0</v>
      </c>
      <c r="W9" s="61">
        <v>0</v>
      </c>
      <c r="X9" s="61">
        <v>0</v>
      </c>
      <c r="Y9" s="61">
        <v>0</v>
      </c>
      <c r="Z9" s="61">
        <v>0</v>
      </c>
      <c r="AA9" s="61">
        <v>0</v>
      </c>
      <c r="AB9" s="61">
        <v>0</v>
      </c>
      <c r="AC9" s="61">
        <v>0</v>
      </c>
      <c r="AD9" s="61">
        <v>0</v>
      </c>
    </row>
    <row r="10" spans="1:30" x14ac:dyDescent="0.3">
      <c r="A10" s="61">
        <v>9</v>
      </c>
      <c r="B10" s="61">
        <v>1</v>
      </c>
      <c r="C10" s="61">
        <v>141109</v>
      </c>
      <c r="D10" s="61">
        <v>0</v>
      </c>
      <c r="E10" s="61" t="s">
        <v>2794</v>
      </c>
      <c r="F10" s="61">
        <v>0</v>
      </c>
      <c r="G10" s="61">
        <v>1</v>
      </c>
      <c r="H10" s="61">
        <v>1</v>
      </c>
      <c r="I10" s="61">
        <v>0</v>
      </c>
      <c r="J10" s="61">
        <v>180000</v>
      </c>
      <c r="K10" s="61">
        <v>1</v>
      </c>
      <c r="L10" s="61">
        <v>17999.999999999996</v>
      </c>
      <c r="M10" s="61">
        <v>0</v>
      </c>
      <c r="N10" s="61">
        <v>0</v>
      </c>
      <c r="O10" s="61">
        <v>25</v>
      </c>
      <c r="P10" s="61">
        <v>1</v>
      </c>
      <c r="Q10" s="61">
        <v>0</v>
      </c>
      <c r="R10" s="61">
        <v>0</v>
      </c>
      <c r="S10" s="61">
        <v>0</v>
      </c>
      <c r="T10" s="61">
        <v>0</v>
      </c>
      <c r="U10" s="61">
        <v>0</v>
      </c>
      <c r="V10" s="61">
        <v>0</v>
      </c>
      <c r="W10" s="61">
        <v>0</v>
      </c>
      <c r="X10" s="61">
        <v>0</v>
      </c>
      <c r="Y10" s="61">
        <v>0</v>
      </c>
      <c r="Z10" s="61">
        <v>0</v>
      </c>
      <c r="AA10" s="61">
        <v>0</v>
      </c>
      <c r="AB10" s="61">
        <v>0</v>
      </c>
      <c r="AC10" s="61">
        <v>0</v>
      </c>
      <c r="AD10" s="61">
        <v>0</v>
      </c>
    </row>
    <row r="11" spans="1:30" x14ac:dyDescent="0.3">
      <c r="A11" s="61">
        <v>10</v>
      </c>
      <c r="B11" s="61">
        <v>1</v>
      </c>
      <c r="C11" s="61">
        <v>141110</v>
      </c>
      <c r="D11" s="61">
        <v>0</v>
      </c>
      <c r="E11" s="61" t="s">
        <v>2795</v>
      </c>
      <c r="F11" s="61">
        <v>0</v>
      </c>
      <c r="G11" s="61">
        <v>1</v>
      </c>
      <c r="H11" s="61">
        <v>1</v>
      </c>
      <c r="I11" s="61">
        <v>0</v>
      </c>
      <c r="J11" s="61">
        <v>200000</v>
      </c>
      <c r="K11" s="61">
        <v>1</v>
      </c>
      <c r="L11" s="61">
        <v>20000</v>
      </c>
      <c r="M11" s="61">
        <v>0</v>
      </c>
      <c r="N11" s="61">
        <v>0</v>
      </c>
      <c r="O11" s="61">
        <v>25</v>
      </c>
      <c r="P11" s="61">
        <v>1</v>
      </c>
      <c r="Q11" s="61">
        <v>0</v>
      </c>
      <c r="R11" s="61">
        <v>0</v>
      </c>
      <c r="S11" s="61">
        <v>0</v>
      </c>
      <c r="T11" s="61">
        <v>0</v>
      </c>
      <c r="U11" s="61">
        <v>0</v>
      </c>
      <c r="V11" s="61">
        <v>0</v>
      </c>
      <c r="W11" s="61">
        <v>0</v>
      </c>
      <c r="X11" s="61">
        <v>0</v>
      </c>
      <c r="Y11" s="61">
        <v>0</v>
      </c>
      <c r="Z11" s="61">
        <v>0</v>
      </c>
      <c r="AA11" s="61">
        <v>0</v>
      </c>
      <c r="AB11" s="61">
        <v>0</v>
      </c>
      <c r="AC11" s="61">
        <v>0</v>
      </c>
      <c r="AD11" s="61">
        <v>0</v>
      </c>
    </row>
    <row r="12" spans="1:30" x14ac:dyDescent="0.3">
      <c r="A12" s="61">
        <v>11</v>
      </c>
      <c r="B12" s="61">
        <v>1</v>
      </c>
      <c r="C12" s="61">
        <v>141111</v>
      </c>
      <c r="D12" s="61">
        <v>0</v>
      </c>
      <c r="E12" s="61" t="s">
        <v>2796</v>
      </c>
      <c r="F12" s="61">
        <v>0</v>
      </c>
      <c r="G12" s="61">
        <v>1</v>
      </c>
      <c r="H12" s="61">
        <v>1</v>
      </c>
      <c r="I12" s="61">
        <v>0</v>
      </c>
      <c r="J12" s="61">
        <v>220000</v>
      </c>
      <c r="K12" s="61">
        <v>1</v>
      </c>
      <c r="L12" s="61">
        <v>22000</v>
      </c>
      <c r="M12" s="61">
        <v>0</v>
      </c>
      <c r="N12" s="61">
        <v>0</v>
      </c>
      <c r="O12" s="61">
        <v>25</v>
      </c>
      <c r="P12" s="61">
        <v>2</v>
      </c>
      <c r="Q12" s="61">
        <v>0</v>
      </c>
      <c r="R12" s="61">
        <v>0</v>
      </c>
      <c r="S12" s="61">
        <v>0</v>
      </c>
      <c r="T12" s="61">
        <v>0</v>
      </c>
      <c r="U12" s="61">
        <v>0</v>
      </c>
      <c r="V12" s="61">
        <v>0</v>
      </c>
      <c r="W12" s="61">
        <v>0</v>
      </c>
      <c r="X12" s="61">
        <v>0</v>
      </c>
      <c r="Y12" s="61">
        <v>0</v>
      </c>
      <c r="Z12" s="61">
        <v>0</v>
      </c>
      <c r="AA12" s="61">
        <v>0</v>
      </c>
      <c r="AB12" s="61">
        <v>0</v>
      </c>
      <c r="AC12" s="61">
        <v>0</v>
      </c>
      <c r="AD12" s="61">
        <v>0</v>
      </c>
    </row>
    <row r="13" spans="1:30" x14ac:dyDescent="0.3">
      <c r="A13" s="61">
        <v>12</v>
      </c>
      <c r="B13" s="61">
        <v>1</v>
      </c>
      <c r="C13" s="61">
        <v>141112</v>
      </c>
      <c r="D13" s="61">
        <v>0</v>
      </c>
      <c r="E13" s="61" t="s">
        <v>2797</v>
      </c>
      <c r="F13" s="61">
        <v>0</v>
      </c>
      <c r="G13" s="61">
        <v>1</v>
      </c>
      <c r="H13" s="61">
        <v>1</v>
      </c>
      <c r="I13" s="61">
        <v>0</v>
      </c>
      <c r="J13" s="61">
        <v>240000</v>
      </c>
      <c r="K13" s="61">
        <v>1</v>
      </c>
      <c r="L13" s="61">
        <v>24000</v>
      </c>
      <c r="M13" s="61">
        <v>0</v>
      </c>
      <c r="N13" s="61">
        <v>0</v>
      </c>
      <c r="O13" s="61">
        <v>25</v>
      </c>
      <c r="P13" s="61">
        <v>2</v>
      </c>
      <c r="Q13" s="61">
        <v>0</v>
      </c>
      <c r="R13" s="61">
        <v>0</v>
      </c>
      <c r="S13" s="61">
        <v>0</v>
      </c>
      <c r="T13" s="61">
        <v>0</v>
      </c>
      <c r="U13" s="61">
        <v>0</v>
      </c>
      <c r="V13" s="61">
        <v>0</v>
      </c>
      <c r="W13" s="61">
        <v>0</v>
      </c>
      <c r="X13" s="61">
        <v>0</v>
      </c>
      <c r="Y13" s="61">
        <v>0</v>
      </c>
      <c r="Z13" s="61">
        <v>0</v>
      </c>
      <c r="AA13" s="61">
        <v>0</v>
      </c>
      <c r="AB13" s="61">
        <v>0</v>
      </c>
      <c r="AC13" s="61">
        <v>0</v>
      </c>
      <c r="AD13" s="61">
        <v>0</v>
      </c>
    </row>
    <row r="14" spans="1:30" x14ac:dyDescent="0.3">
      <c r="A14" s="61">
        <v>13</v>
      </c>
      <c r="B14" s="61">
        <v>1</v>
      </c>
      <c r="C14" s="61">
        <v>141113</v>
      </c>
      <c r="D14" s="61">
        <v>0</v>
      </c>
      <c r="E14" s="61" t="s">
        <v>2798</v>
      </c>
      <c r="F14" s="61">
        <v>0</v>
      </c>
      <c r="G14" s="61">
        <v>1</v>
      </c>
      <c r="H14" s="61">
        <v>1</v>
      </c>
      <c r="I14" s="61">
        <v>0</v>
      </c>
      <c r="J14" s="61">
        <v>260000</v>
      </c>
      <c r="K14" s="61">
        <v>1</v>
      </c>
      <c r="L14" s="61">
        <v>26000</v>
      </c>
      <c r="M14" s="61">
        <v>0</v>
      </c>
      <c r="N14" s="61">
        <v>0</v>
      </c>
      <c r="O14" s="61">
        <v>25</v>
      </c>
      <c r="P14" s="61">
        <v>2</v>
      </c>
      <c r="Q14" s="61">
        <v>0</v>
      </c>
      <c r="R14" s="61">
        <v>0</v>
      </c>
      <c r="S14" s="61">
        <v>0</v>
      </c>
      <c r="T14" s="61">
        <v>0</v>
      </c>
      <c r="U14" s="61">
        <v>0</v>
      </c>
      <c r="V14" s="61">
        <v>0</v>
      </c>
      <c r="W14" s="61">
        <v>0</v>
      </c>
      <c r="X14" s="61">
        <v>0</v>
      </c>
      <c r="Y14" s="61">
        <v>0</v>
      </c>
      <c r="Z14" s="61">
        <v>0</v>
      </c>
      <c r="AA14" s="61">
        <v>0</v>
      </c>
      <c r="AB14" s="61">
        <v>0</v>
      </c>
      <c r="AC14" s="61">
        <v>0</v>
      </c>
      <c r="AD14" s="61">
        <v>0</v>
      </c>
    </row>
    <row r="15" spans="1:30" x14ac:dyDescent="0.3">
      <c r="A15" s="61">
        <v>14</v>
      </c>
      <c r="B15" s="61">
        <v>1</v>
      </c>
      <c r="C15" s="61">
        <v>141114</v>
      </c>
      <c r="D15" s="61">
        <v>0</v>
      </c>
      <c r="E15" s="61" t="s">
        <v>2799</v>
      </c>
      <c r="F15" s="61">
        <v>0</v>
      </c>
      <c r="G15" s="61">
        <v>1</v>
      </c>
      <c r="H15" s="61">
        <v>1</v>
      </c>
      <c r="I15" s="61">
        <v>0</v>
      </c>
      <c r="J15" s="61">
        <v>280000</v>
      </c>
      <c r="K15" s="61">
        <v>1</v>
      </c>
      <c r="L15" s="61">
        <v>28000</v>
      </c>
      <c r="M15" s="61">
        <v>0</v>
      </c>
      <c r="N15" s="61">
        <v>0</v>
      </c>
      <c r="O15" s="61">
        <v>25</v>
      </c>
      <c r="P15" s="61">
        <v>2</v>
      </c>
      <c r="Q15" s="61">
        <v>0</v>
      </c>
      <c r="R15" s="61">
        <v>0</v>
      </c>
      <c r="S15" s="61">
        <v>0</v>
      </c>
      <c r="T15" s="61">
        <v>0</v>
      </c>
      <c r="U15" s="61">
        <v>0</v>
      </c>
      <c r="V15" s="61">
        <v>0</v>
      </c>
      <c r="W15" s="61">
        <v>0</v>
      </c>
      <c r="X15" s="61">
        <v>0</v>
      </c>
      <c r="Y15" s="61">
        <v>0</v>
      </c>
      <c r="Z15" s="61">
        <v>0</v>
      </c>
      <c r="AA15" s="61">
        <v>0</v>
      </c>
      <c r="AB15" s="61">
        <v>0</v>
      </c>
      <c r="AC15" s="61">
        <v>0</v>
      </c>
      <c r="AD15" s="61">
        <v>0</v>
      </c>
    </row>
    <row r="16" spans="1:30" x14ac:dyDescent="0.3">
      <c r="A16" s="61">
        <v>15</v>
      </c>
      <c r="B16" s="61">
        <v>1</v>
      </c>
      <c r="C16" s="61">
        <v>141115</v>
      </c>
      <c r="D16" s="61">
        <v>0</v>
      </c>
      <c r="E16" s="61" t="s">
        <v>2800</v>
      </c>
      <c r="F16" s="61">
        <v>0</v>
      </c>
      <c r="G16" s="61">
        <v>1</v>
      </c>
      <c r="H16" s="61">
        <v>1</v>
      </c>
      <c r="I16" s="61">
        <v>0</v>
      </c>
      <c r="J16" s="61">
        <v>300000</v>
      </c>
      <c r="K16" s="61">
        <v>1</v>
      </c>
      <c r="L16" s="61">
        <v>30000</v>
      </c>
      <c r="M16" s="61">
        <v>0</v>
      </c>
      <c r="N16" s="61">
        <v>0</v>
      </c>
      <c r="O16" s="61">
        <v>25</v>
      </c>
      <c r="P16" s="61">
        <v>2</v>
      </c>
      <c r="Q16" s="61">
        <v>0</v>
      </c>
      <c r="R16" s="61">
        <v>0</v>
      </c>
      <c r="S16" s="61">
        <v>0</v>
      </c>
      <c r="T16" s="61">
        <v>0</v>
      </c>
      <c r="U16" s="61">
        <v>0</v>
      </c>
      <c r="V16" s="61">
        <v>0</v>
      </c>
      <c r="W16" s="61">
        <v>0</v>
      </c>
      <c r="X16" s="61">
        <v>0</v>
      </c>
      <c r="Y16" s="61">
        <v>0</v>
      </c>
      <c r="Z16" s="61">
        <v>0</v>
      </c>
      <c r="AA16" s="61">
        <v>0</v>
      </c>
      <c r="AB16" s="61">
        <v>0</v>
      </c>
      <c r="AC16" s="61">
        <v>0</v>
      </c>
      <c r="AD16" s="61">
        <v>0</v>
      </c>
    </row>
    <row r="17" spans="1:30" x14ac:dyDescent="0.3">
      <c r="A17" s="61">
        <v>16</v>
      </c>
      <c r="B17" s="61">
        <v>1</v>
      </c>
      <c r="C17" s="61">
        <v>141116</v>
      </c>
      <c r="D17" s="61">
        <v>0</v>
      </c>
      <c r="E17" s="61" t="s">
        <v>2801</v>
      </c>
      <c r="F17" s="61">
        <v>0</v>
      </c>
      <c r="G17" s="61">
        <v>1</v>
      </c>
      <c r="H17" s="61">
        <v>1</v>
      </c>
      <c r="I17" s="61">
        <v>0</v>
      </c>
      <c r="J17" s="61">
        <v>320000</v>
      </c>
      <c r="K17" s="61">
        <v>1</v>
      </c>
      <c r="L17" s="61">
        <v>32000</v>
      </c>
      <c r="M17" s="61">
        <v>0</v>
      </c>
      <c r="N17" s="61">
        <v>0</v>
      </c>
      <c r="O17" s="61">
        <v>25</v>
      </c>
      <c r="P17" s="61">
        <v>2</v>
      </c>
      <c r="Q17" s="61">
        <v>0</v>
      </c>
      <c r="R17" s="61">
        <v>0</v>
      </c>
      <c r="S17" s="61">
        <v>0</v>
      </c>
      <c r="T17" s="61">
        <v>0</v>
      </c>
      <c r="U17" s="61">
        <v>0</v>
      </c>
      <c r="V17" s="61">
        <v>0</v>
      </c>
      <c r="W17" s="61">
        <v>0</v>
      </c>
      <c r="X17" s="61">
        <v>0</v>
      </c>
      <c r="Y17" s="61">
        <v>0</v>
      </c>
      <c r="Z17" s="61">
        <v>0</v>
      </c>
      <c r="AA17" s="61">
        <v>0</v>
      </c>
      <c r="AB17" s="61">
        <v>0</v>
      </c>
      <c r="AC17" s="61">
        <v>0</v>
      </c>
      <c r="AD17" s="61">
        <v>0</v>
      </c>
    </row>
    <row r="18" spans="1:30" x14ac:dyDescent="0.3">
      <c r="A18" s="61">
        <v>17</v>
      </c>
      <c r="B18" s="61">
        <v>1</v>
      </c>
      <c r="C18" s="61">
        <v>141117</v>
      </c>
      <c r="D18" s="61">
        <v>0</v>
      </c>
      <c r="E18" s="61" t="s">
        <v>2802</v>
      </c>
      <c r="F18" s="61">
        <v>0</v>
      </c>
      <c r="G18" s="61">
        <v>1</v>
      </c>
      <c r="H18" s="61">
        <v>1</v>
      </c>
      <c r="I18" s="61">
        <v>0</v>
      </c>
      <c r="J18" s="61">
        <v>340000</v>
      </c>
      <c r="K18" s="61">
        <v>1</v>
      </c>
      <c r="L18" s="61">
        <v>34000</v>
      </c>
      <c r="M18" s="61">
        <v>0</v>
      </c>
      <c r="N18" s="61">
        <v>0</v>
      </c>
      <c r="O18" s="61">
        <v>25</v>
      </c>
      <c r="P18" s="61">
        <v>2</v>
      </c>
      <c r="Q18" s="61">
        <v>0</v>
      </c>
      <c r="R18" s="61">
        <v>0</v>
      </c>
      <c r="S18" s="61">
        <v>0</v>
      </c>
      <c r="T18" s="61">
        <v>0</v>
      </c>
      <c r="U18" s="61">
        <v>0</v>
      </c>
      <c r="V18" s="61">
        <v>0</v>
      </c>
      <c r="W18" s="61">
        <v>0</v>
      </c>
      <c r="X18" s="61">
        <v>0</v>
      </c>
      <c r="Y18" s="61">
        <v>0</v>
      </c>
      <c r="Z18" s="61">
        <v>0</v>
      </c>
      <c r="AA18" s="61">
        <v>0</v>
      </c>
      <c r="AB18" s="61">
        <v>0</v>
      </c>
      <c r="AC18" s="61">
        <v>0</v>
      </c>
      <c r="AD18" s="61">
        <v>0</v>
      </c>
    </row>
    <row r="19" spans="1:30" x14ac:dyDescent="0.3">
      <c r="A19" s="61">
        <v>18</v>
      </c>
      <c r="B19" s="61">
        <v>1</v>
      </c>
      <c r="C19" s="61">
        <v>141118</v>
      </c>
      <c r="D19" s="61">
        <v>0</v>
      </c>
      <c r="E19" s="61" t="s">
        <v>2803</v>
      </c>
      <c r="F19" s="61">
        <v>0</v>
      </c>
      <c r="G19" s="61">
        <v>1</v>
      </c>
      <c r="H19" s="61">
        <v>1</v>
      </c>
      <c r="I19" s="61">
        <v>0</v>
      </c>
      <c r="J19" s="61">
        <v>360000</v>
      </c>
      <c r="K19" s="61">
        <v>1</v>
      </c>
      <c r="L19" s="61">
        <v>35999.999999999993</v>
      </c>
      <c r="M19" s="61">
        <v>0</v>
      </c>
      <c r="N19" s="61">
        <v>0</v>
      </c>
      <c r="O19" s="61">
        <v>25</v>
      </c>
      <c r="P19" s="61">
        <v>2</v>
      </c>
      <c r="Q19" s="61">
        <v>0</v>
      </c>
      <c r="R19" s="61">
        <v>0</v>
      </c>
      <c r="S19" s="61">
        <v>0</v>
      </c>
      <c r="T19" s="61">
        <v>0</v>
      </c>
      <c r="U19" s="61">
        <v>0</v>
      </c>
      <c r="V19" s="61">
        <v>0</v>
      </c>
      <c r="W19" s="61">
        <v>0</v>
      </c>
      <c r="X19" s="61">
        <v>0</v>
      </c>
      <c r="Y19" s="61">
        <v>0</v>
      </c>
      <c r="Z19" s="61">
        <v>0</v>
      </c>
      <c r="AA19" s="61">
        <v>0</v>
      </c>
      <c r="AB19" s="61">
        <v>0</v>
      </c>
      <c r="AC19" s="61">
        <v>0</v>
      </c>
      <c r="AD19" s="61">
        <v>0</v>
      </c>
    </row>
    <row r="20" spans="1:30" x14ac:dyDescent="0.3">
      <c r="A20" s="61">
        <v>19</v>
      </c>
      <c r="B20" s="61">
        <v>1</v>
      </c>
      <c r="C20" s="61">
        <v>141119</v>
      </c>
      <c r="D20" s="61">
        <v>0</v>
      </c>
      <c r="E20" s="61" t="s">
        <v>2804</v>
      </c>
      <c r="F20" s="61">
        <v>0</v>
      </c>
      <c r="G20" s="61">
        <v>1</v>
      </c>
      <c r="H20" s="61">
        <v>1</v>
      </c>
      <c r="I20" s="61">
        <v>0</v>
      </c>
      <c r="J20" s="61">
        <v>380000</v>
      </c>
      <c r="K20" s="61">
        <v>1</v>
      </c>
      <c r="L20" s="61">
        <v>38000</v>
      </c>
      <c r="M20" s="61">
        <v>0</v>
      </c>
      <c r="N20" s="61">
        <v>0</v>
      </c>
      <c r="O20" s="61">
        <v>25</v>
      </c>
      <c r="P20" s="61">
        <v>2</v>
      </c>
      <c r="Q20" s="61">
        <v>0</v>
      </c>
      <c r="R20" s="61">
        <v>0</v>
      </c>
      <c r="S20" s="61">
        <v>0</v>
      </c>
      <c r="T20" s="61">
        <v>0</v>
      </c>
      <c r="U20" s="61">
        <v>0</v>
      </c>
      <c r="V20" s="61">
        <v>0</v>
      </c>
      <c r="W20" s="61">
        <v>0</v>
      </c>
      <c r="X20" s="61">
        <v>0</v>
      </c>
      <c r="Y20" s="61">
        <v>0</v>
      </c>
      <c r="Z20" s="61">
        <v>0</v>
      </c>
      <c r="AA20" s="61">
        <v>0</v>
      </c>
      <c r="AB20" s="61">
        <v>0</v>
      </c>
      <c r="AC20" s="61">
        <v>0</v>
      </c>
      <c r="AD20" s="61">
        <v>0</v>
      </c>
    </row>
    <row r="21" spans="1:30" x14ac:dyDescent="0.3">
      <c r="A21" s="61">
        <v>20</v>
      </c>
      <c r="B21" s="61">
        <v>1</v>
      </c>
      <c r="C21" s="61">
        <v>141120</v>
      </c>
      <c r="D21" s="61">
        <v>0</v>
      </c>
      <c r="E21" s="61" t="s">
        <v>2805</v>
      </c>
      <c r="F21" s="61">
        <v>0</v>
      </c>
      <c r="G21" s="61">
        <v>1</v>
      </c>
      <c r="H21" s="61">
        <v>1</v>
      </c>
      <c r="I21" s="61">
        <v>0</v>
      </c>
      <c r="J21" s="61">
        <v>400000</v>
      </c>
      <c r="K21" s="61">
        <v>1</v>
      </c>
      <c r="L21" s="61">
        <v>40000</v>
      </c>
      <c r="M21" s="61">
        <v>0</v>
      </c>
      <c r="N21" s="61">
        <v>0</v>
      </c>
      <c r="O21" s="61">
        <v>25</v>
      </c>
      <c r="P21" s="61">
        <v>2</v>
      </c>
      <c r="Q21" s="61">
        <v>0</v>
      </c>
      <c r="R21" s="61">
        <v>0</v>
      </c>
      <c r="S21" s="61">
        <v>0</v>
      </c>
      <c r="T21" s="61">
        <v>0</v>
      </c>
      <c r="U21" s="61">
        <v>0</v>
      </c>
      <c r="V21" s="61">
        <v>0</v>
      </c>
      <c r="W21" s="61">
        <v>0</v>
      </c>
      <c r="X21" s="61">
        <v>0</v>
      </c>
      <c r="Y21" s="61">
        <v>0</v>
      </c>
      <c r="Z21" s="61">
        <v>0</v>
      </c>
      <c r="AA21" s="61">
        <v>0</v>
      </c>
      <c r="AB21" s="61">
        <v>0</v>
      </c>
      <c r="AC21" s="61">
        <v>0</v>
      </c>
      <c r="AD21" s="61">
        <v>0</v>
      </c>
    </row>
    <row r="22" spans="1:30" x14ac:dyDescent="0.3">
      <c r="A22" s="61">
        <v>21</v>
      </c>
      <c r="B22" s="61">
        <v>1</v>
      </c>
      <c r="C22" s="61">
        <v>141121</v>
      </c>
      <c r="D22" s="61">
        <v>0</v>
      </c>
      <c r="E22" s="61" t="s">
        <v>2806</v>
      </c>
      <c r="F22" s="61">
        <v>0</v>
      </c>
      <c r="G22" s="61">
        <v>1</v>
      </c>
      <c r="H22" s="61">
        <v>1</v>
      </c>
      <c r="I22" s="61">
        <v>0</v>
      </c>
      <c r="J22" s="61">
        <v>420000</v>
      </c>
      <c r="K22" s="61">
        <v>1</v>
      </c>
      <c r="L22" s="61">
        <v>42000</v>
      </c>
      <c r="M22" s="61">
        <v>0</v>
      </c>
      <c r="N22" s="61">
        <v>0</v>
      </c>
      <c r="O22" s="61">
        <v>25</v>
      </c>
      <c r="P22" s="61">
        <v>3</v>
      </c>
      <c r="Q22" s="61">
        <v>0</v>
      </c>
      <c r="R22" s="61">
        <v>0</v>
      </c>
      <c r="S22" s="61">
        <v>0</v>
      </c>
      <c r="T22" s="61">
        <v>0</v>
      </c>
      <c r="U22" s="61">
        <v>0</v>
      </c>
      <c r="V22" s="61">
        <v>0</v>
      </c>
      <c r="W22" s="61">
        <v>0</v>
      </c>
      <c r="X22" s="61">
        <v>0</v>
      </c>
      <c r="Y22" s="61">
        <v>0</v>
      </c>
      <c r="Z22" s="61">
        <v>0</v>
      </c>
      <c r="AA22" s="61">
        <v>0</v>
      </c>
      <c r="AB22" s="61">
        <v>0</v>
      </c>
      <c r="AC22" s="61">
        <v>0</v>
      </c>
      <c r="AD22" s="61">
        <v>0</v>
      </c>
    </row>
    <row r="23" spans="1:30" x14ac:dyDescent="0.3">
      <c r="A23" s="61">
        <v>22</v>
      </c>
      <c r="B23" s="61">
        <v>1</v>
      </c>
      <c r="C23" s="61">
        <v>141122</v>
      </c>
      <c r="D23" s="61">
        <v>0</v>
      </c>
      <c r="E23" s="61" t="s">
        <v>2807</v>
      </c>
      <c r="F23" s="61">
        <v>0</v>
      </c>
      <c r="G23" s="61">
        <v>1</v>
      </c>
      <c r="H23" s="61">
        <v>1</v>
      </c>
      <c r="I23" s="61">
        <v>0</v>
      </c>
      <c r="J23" s="61">
        <v>440000</v>
      </c>
      <c r="K23" s="61">
        <v>1</v>
      </c>
      <c r="L23" s="61">
        <v>44000</v>
      </c>
      <c r="M23" s="61">
        <v>0</v>
      </c>
      <c r="N23" s="61">
        <v>0</v>
      </c>
      <c r="O23" s="61">
        <v>25</v>
      </c>
      <c r="P23" s="61">
        <v>3</v>
      </c>
      <c r="Q23" s="61">
        <v>0</v>
      </c>
      <c r="R23" s="61">
        <v>0</v>
      </c>
      <c r="S23" s="61">
        <v>0</v>
      </c>
      <c r="T23" s="61">
        <v>0</v>
      </c>
      <c r="U23" s="61">
        <v>0</v>
      </c>
      <c r="V23" s="61">
        <v>0</v>
      </c>
      <c r="W23" s="61">
        <v>0</v>
      </c>
      <c r="X23" s="61">
        <v>0</v>
      </c>
      <c r="Y23" s="61">
        <v>0</v>
      </c>
      <c r="Z23" s="61">
        <v>0</v>
      </c>
      <c r="AA23" s="61">
        <v>0</v>
      </c>
      <c r="AB23" s="61">
        <v>0</v>
      </c>
      <c r="AC23" s="61">
        <v>0</v>
      </c>
      <c r="AD23" s="61">
        <v>0</v>
      </c>
    </row>
    <row r="24" spans="1:30" x14ac:dyDescent="0.3">
      <c r="A24" s="61">
        <v>23</v>
      </c>
      <c r="B24" s="61">
        <v>1</v>
      </c>
      <c r="C24" s="61">
        <v>141123</v>
      </c>
      <c r="D24" s="61">
        <v>0</v>
      </c>
      <c r="E24" s="61" t="s">
        <v>2808</v>
      </c>
      <c r="F24" s="61">
        <v>0</v>
      </c>
      <c r="G24" s="61">
        <v>1</v>
      </c>
      <c r="H24" s="61">
        <v>1</v>
      </c>
      <c r="I24" s="61">
        <v>0</v>
      </c>
      <c r="J24" s="61">
        <v>460000</v>
      </c>
      <c r="K24" s="61">
        <v>1</v>
      </c>
      <c r="L24" s="61">
        <v>46000</v>
      </c>
      <c r="M24" s="61">
        <v>0</v>
      </c>
      <c r="N24" s="61">
        <v>0</v>
      </c>
      <c r="O24" s="61">
        <v>25</v>
      </c>
      <c r="P24" s="61">
        <v>3</v>
      </c>
      <c r="Q24" s="61">
        <v>0</v>
      </c>
      <c r="R24" s="61">
        <v>0</v>
      </c>
      <c r="S24" s="61">
        <v>0</v>
      </c>
      <c r="T24" s="61">
        <v>0</v>
      </c>
      <c r="U24" s="61">
        <v>0</v>
      </c>
      <c r="V24" s="61">
        <v>0</v>
      </c>
      <c r="W24" s="61">
        <v>0</v>
      </c>
      <c r="X24" s="61">
        <v>0</v>
      </c>
      <c r="Y24" s="61">
        <v>0</v>
      </c>
      <c r="Z24" s="61">
        <v>0</v>
      </c>
      <c r="AA24" s="61">
        <v>0</v>
      </c>
      <c r="AB24" s="61">
        <v>0</v>
      </c>
      <c r="AC24" s="61">
        <v>0</v>
      </c>
      <c r="AD24" s="61">
        <v>0</v>
      </c>
    </row>
    <row r="25" spans="1:30" x14ac:dyDescent="0.3">
      <c r="A25" s="61">
        <v>24</v>
      </c>
      <c r="B25" s="61">
        <v>1</v>
      </c>
      <c r="C25" s="61">
        <v>141124</v>
      </c>
      <c r="D25" s="61">
        <v>0</v>
      </c>
      <c r="E25" s="61" t="s">
        <v>2809</v>
      </c>
      <c r="F25" s="61">
        <v>0</v>
      </c>
      <c r="G25" s="61">
        <v>1</v>
      </c>
      <c r="H25" s="61">
        <v>1</v>
      </c>
      <c r="I25" s="61">
        <v>0</v>
      </c>
      <c r="J25" s="61">
        <v>480000</v>
      </c>
      <c r="K25" s="61">
        <v>1</v>
      </c>
      <c r="L25" s="61">
        <v>48000</v>
      </c>
      <c r="M25" s="61">
        <v>0</v>
      </c>
      <c r="N25" s="61">
        <v>0</v>
      </c>
      <c r="O25" s="61">
        <v>25</v>
      </c>
      <c r="P25" s="61">
        <v>3</v>
      </c>
      <c r="Q25" s="61">
        <v>0</v>
      </c>
      <c r="R25" s="61">
        <v>0</v>
      </c>
      <c r="S25" s="61">
        <v>0</v>
      </c>
      <c r="T25" s="61">
        <v>0</v>
      </c>
      <c r="U25" s="61">
        <v>0</v>
      </c>
      <c r="V25" s="61">
        <v>0</v>
      </c>
      <c r="W25" s="61">
        <v>0</v>
      </c>
      <c r="X25" s="61">
        <v>0</v>
      </c>
      <c r="Y25" s="61">
        <v>0</v>
      </c>
      <c r="Z25" s="61">
        <v>0</v>
      </c>
      <c r="AA25" s="61">
        <v>0</v>
      </c>
      <c r="AB25" s="61">
        <v>0</v>
      </c>
      <c r="AC25" s="61">
        <v>0</v>
      </c>
      <c r="AD25" s="61">
        <v>0</v>
      </c>
    </row>
    <row r="26" spans="1:30" x14ac:dyDescent="0.3">
      <c r="A26" s="61">
        <v>25</v>
      </c>
      <c r="B26" s="61">
        <v>1</v>
      </c>
      <c r="C26" s="61">
        <v>141125</v>
      </c>
      <c r="D26" s="61">
        <v>0</v>
      </c>
      <c r="E26" s="61" t="s">
        <v>2810</v>
      </c>
      <c r="F26" s="61">
        <v>0</v>
      </c>
      <c r="G26" s="61">
        <v>1</v>
      </c>
      <c r="H26" s="61">
        <v>1</v>
      </c>
      <c r="I26" s="61">
        <v>0</v>
      </c>
      <c r="J26" s="61">
        <v>500000</v>
      </c>
      <c r="K26" s="61">
        <v>1</v>
      </c>
      <c r="L26" s="61">
        <v>50000</v>
      </c>
      <c r="M26" s="61">
        <v>0</v>
      </c>
      <c r="N26" s="61">
        <v>0</v>
      </c>
      <c r="O26" s="61">
        <v>25</v>
      </c>
      <c r="P26" s="61">
        <v>3</v>
      </c>
      <c r="Q26" s="61">
        <v>0</v>
      </c>
      <c r="R26" s="61">
        <v>0</v>
      </c>
      <c r="S26" s="61">
        <v>0</v>
      </c>
      <c r="T26" s="61">
        <v>0</v>
      </c>
      <c r="U26" s="61">
        <v>0</v>
      </c>
      <c r="V26" s="61">
        <v>0</v>
      </c>
      <c r="W26" s="61">
        <v>0</v>
      </c>
      <c r="X26" s="61">
        <v>0</v>
      </c>
      <c r="Y26" s="61">
        <v>0</v>
      </c>
      <c r="Z26" s="61">
        <v>0</v>
      </c>
      <c r="AA26" s="61">
        <v>0</v>
      </c>
      <c r="AB26" s="61">
        <v>0</v>
      </c>
      <c r="AC26" s="61">
        <v>0</v>
      </c>
      <c r="AD26" s="61">
        <v>0</v>
      </c>
    </row>
    <row r="27" spans="1:30" x14ac:dyDescent="0.3">
      <c r="A27" s="61">
        <v>26</v>
      </c>
      <c r="B27" s="61">
        <v>1</v>
      </c>
      <c r="C27" s="61">
        <v>141126</v>
      </c>
      <c r="D27" s="61">
        <v>0</v>
      </c>
      <c r="E27" s="61" t="s">
        <v>2811</v>
      </c>
      <c r="F27" s="61">
        <v>0</v>
      </c>
      <c r="G27" s="61">
        <v>1</v>
      </c>
      <c r="H27" s="61">
        <v>1</v>
      </c>
      <c r="I27" s="61">
        <v>0</v>
      </c>
      <c r="J27" s="61">
        <v>520000</v>
      </c>
      <c r="K27" s="61">
        <v>1</v>
      </c>
      <c r="L27" s="61">
        <v>52000</v>
      </c>
      <c r="M27" s="61">
        <v>0</v>
      </c>
      <c r="N27" s="61">
        <v>0</v>
      </c>
      <c r="O27" s="61">
        <v>25</v>
      </c>
      <c r="P27" s="61">
        <v>3</v>
      </c>
      <c r="Q27" s="61">
        <v>0</v>
      </c>
      <c r="R27" s="61">
        <v>0</v>
      </c>
      <c r="S27" s="61">
        <v>0</v>
      </c>
      <c r="T27" s="61">
        <v>0</v>
      </c>
      <c r="U27" s="61">
        <v>0</v>
      </c>
      <c r="V27" s="61">
        <v>0</v>
      </c>
      <c r="W27" s="61">
        <v>0</v>
      </c>
      <c r="X27" s="61">
        <v>0</v>
      </c>
      <c r="Y27" s="61">
        <v>0</v>
      </c>
      <c r="Z27" s="61">
        <v>0</v>
      </c>
      <c r="AA27" s="61">
        <v>0</v>
      </c>
      <c r="AB27" s="61">
        <v>0</v>
      </c>
      <c r="AC27" s="61">
        <v>0</v>
      </c>
      <c r="AD27" s="61">
        <v>0</v>
      </c>
    </row>
    <row r="28" spans="1:30" x14ac:dyDescent="0.3">
      <c r="A28" s="61">
        <v>27</v>
      </c>
      <c r="B28" s="61">
        <v>1</v>
      </c>
      <c r="C28" s="61">
        <v>141127</v>
      </c>
      <c r="D28" s="61">
        <v>0</v>
      </c>
      <c r="E28" s="61" t="s">
        <v>2812</v>
      </c>
      <c r="F28" s="61">
        <v>0</v>
      </c>
      <c r="G28" s="61">
        <v>1</v>
      </c>
      <c r="H28" s="61">
        <v>1</v>
      </c>
      <c r="I28" s="61">
        <v>0</v>
      </c>
      <c r="J28" s="61">
        <v>540000</v>
      </c>
      <c r="K28" s="61">
        <v>1</v>
      </c>
      <c r="L28" s="61">
        <v>54000</v>
      </c>
      <c r="M28" s="61">
        <v>0</v>
      </c>
      <c r="N28" s="61">
        <v>0</v>
      </c>
      <c r="O28" s="61">
        <v>25</v>
      </c>
      <c r="P28" s="61">
        <v>3</v>
      </c>
      <c r="Q28" s="61">
        <v>0</v>
      </c>
      <c r="R28" s="61">
        <v>0</v>
      </c>
      <c r="S28" s="61">
        <v>0</v>
      </c>
      <c r="T28" s="61">
        <v>0</v>
      </c>
      <c r="U28" s="61">
        <v>0</v>
      </c>
      <c r="V28" s="61">
        <v>0</v>
      </c>
      <c r="W28" s="61">
        <v>0</v>
      </c>
      <c r="X28" s="61">
        <v>0</v>
      </c>
      <c r="Y28" s="61">
        <v>0</v>
      </c>
      <c r="Z28" s="61">
        <v>0</v>
      </c>
      <c r="AA28" s="61">
        <v>0</v>
      </c>
      <c r="AB28" s="61">
        <v>0</v>
      </c>
      <c r="AC28" s="61">
        <v>0</v>
      </c>
      <c r="AD28" s="61">
        <v>0</v>
      </c>
    </row>
    <row r="29" spans="1:30" x14ac:dyDescent="0.3">
      <c r="A29" s="61">
        <v>28</v>
      </c>
      <c r="B29" s="61">
        <v>1</v>
      </c>
      <c r="C29" s="61">
        <v>141128</v>
      </c>
      <c r="D29" s="61">
        <v>0</v>
      </c>
      <c r="E29" s="61" t="s">
        <v>2813</v>
      </c>
      <c r="F29" s="61">
        <v>0</v>
      </c>
      <c r="G29" s="61">
        <v>1</v>
      </c>
      <c r="H29" s="61">
        <v>1</v>
      </c>
      <c r="I29" s="61">
        <v>0</v>
      </c>
      <c r="J29" s="61">
        <v>560000</v>
      </c>
      <c r="K29" s="61">
        <v>1</v>
      </c>
      <c r="L29" s="61">
        <v>56000</v>
      </c>
      <c r="M29" s="61">
        <v>0</v>
      </c>
      <c r="N29" s="61">
        <v>0</v>
      </c>
      <c r="O29" s="61">
        <v>25</v>
      </c>
      <c r="P29" s="61">
        <v>3</v>
      </c>
      <c r="Q29" s="61">
        <v>0</v>
      </c>
      <c r="R29" s="61">
        <v>0</v>
      </c>
      <c r="S29" s="61">
        <v>0</v>
      </c>
      <c r="T29" s="61">
        <v>0</v>
      </c>
      <c r="U29" s="61">
        <v>0</v>
      </c>
      <c r="V29" s="61">
        <v>0</v>
      </c>
      <c r="W29" s="61">
        <v>0</v>
      </c>
      <c r="X29" s="61">
        <v>0</v>
      </c>
      <c r="Y29" s="61">
        <v>0</v>
      </c>
      <c r="Z29" s="61">
        <v>0</v>
      </c>
      <c r="AA29" s="61">
        <v>0</v>
      </c>
      <c r="AB29" s="61">
        <v>0</v>
      </c>
      <c r="AC29" s="61">
        <v>0</v>
      </c>
      <c r="AD29" s="61">
        <v>0</v>
      </c>
    </row>
    <row r="30" spans="1:30" x14ac:dyDescent="0.3">
      <c r="A30" s="61">
        <v>29</v>
      </c>
      <c r="B30" s="61">
        <v>1</v>
      </c>
      <c r="C30" s="61">
        <v>141129</v>
      </c>
      <c r="D30" s="61">
        <v>0</v>
      </c>
      <c r="E30" s="61" t="s">
        <v>2814</v>
      </c>
      <c r="F30" s="61">
        <v>0</v>
      </c>
      <c r="G30" s="61">
        <v>1</v>
      </c>
      <c r="H30" s="61">
        <v>1</v>
      </c>
      <c r="I30" s="61">
        <v>0</v>
      </c>
      <c r="J30" s="61">
        <v>580000</v>
      </c>
      <c r="K30" s="61">
        <v>1</v>
      </c>
      <c r="L30" s="61">
        <v>58000</v>
      </c>
      <c r="M30" s="61">
        <v>0</v>
      </c>
      <c r="N30" s="61">
        <v>0</v>
      </c>
      <c r="O30" s="61">
        <v>25</v>
      </c>
      <c r="P30" s="61">
        <v>3</v>
      </c>
      <c r="Q30" s="61">
        <v>0</v>
      </c>
      <c r="R30" s="61">
        <v>0</v>
      </c>
      <c r="S30" s="61">
        <v>0</v>
      </c>
      <c r="T30" s="61">
        <v>0</v>
      </c>
      <c r="U30" s="61">
        <v>0</v>
      </c>
      <c r="V30" s="61">
        <v>0</v>
      </c>
      <c r="W30" s="61">
        <v>0</v>
      </c>
      <c r="X30" s="61">
        <v>0</v>
      </c>
      <c r="Y30" s="61">
        <v>0</v>
      </c>
      <c r="Z30" s="61">
        <v>0</v>
      </c>
      <c r="AA30" s="61">
        <v>0</v>
      </c>
      <c r="AB30" s="61">
        <v>0</v>
      </c>
      <c r="AC30" s="61">
        <v>0</v>
      </c>
      <c r="AD30" s="61">
        <v>0</v>
      </c>
    </row>
    <row r="31" spans="1:30" x14ac:dyDescent="0.3">
      <c r="A31" s="61">
        <v>30</v>
      </c>
      <c r="B31" s="61">
        <v>1</v>
      </c>
      <c r="C31" s="61">
        <v>141130</v>
      </c>
      <c r="D31" s="61">
        <v>0</v>
      </c>
      <c r="E31" s="61" t="s">
        <v>2815</v>
      </c>
      <c r="F31" s="61">
        <v>0</v>
      </c>
      <c r="G31" s="61">
        <v>1</v>
      </c>
      <c r="H31" s="61">
        <v>1</v>
      </c>
      <c r="I31" s="61">
        <v>0</v>
      </c>
      <c r="J31" s="61">
        <v>600000</v>
      </c>
      <c r="K31" s="61">
        <v>1</v>
      </c>
      <c r="L31" s="61">
        <v>60000</v>
      </c>
      <c r="M31" s="61">
        <v>0</v>
      </c>
      <c r="N31" s="61">
        <v>0</v>
      </c>
      <c r="O31" s="61">
        <v>25</v>
      </c>
      <c r="P31" s="61">
        <v>3</v>
      </c>
      <c r="Q31" s="61">
        <v>0</v>
      </c>
      <c r="R31" s="61">
        <v>0</v>
      </c>
      <c r="S31" s="61">
        <v>0</v>
      </c>
      <c r="T31" s="61">
        <v>0</v>
      </c>
      <c r="U31" s="61">
        <v>0</v>
      </c>
      <c r="V31" s="61">
        <v>0</v>
      </c>
      <c r="W31" s="61">
        <v>0</v>
      </c>
      <c r="X31" s="61">
        <v>0</v>
      </c>
      <c r="Y31" s="61">
        <v>0</v>
      </c>
      <c r="Z31" s="61">
        <v>0</v>
      </c>
      <c r="AA31" s="61">
        <v>0</v>
      </c>
      <c r="AB31" s="61">
        <v>0</v>
      </c>
      <c r="AC31" s="61">
        <v>0</v>
      </c>
      <c r="AD31" s="61">
        <v>0</v>
      </c>
    </row>
    <row r="32" spans="1:30" x14ac:dyDescent="0.3">
      <c r="A32" s="61">
        <v>31</v>
      </c>
      <c r="B32" s="61">
        <v>1</v>
      </c>
      <c r="C32" s="61">
        <v>141131</v>
      </c>
      <c r="D32" s="61">
        <v>0</v>
      </c>
      <c r="E32" s="61" t="s">
        <v>2816</v>
      </c>
      <c r="F32" s="61">
        <v>0</v>
      </c>
      <c r="G32" s="61">
        <v>1</v>
      </c>
      <c r="H32" s="61">
        <v>1</v>
      </c>
      <c r="I32" s="61">
        <v>0</v>
      </c>
      <c r="J32" s="61">
        <v>620000</v>
      </c>
      <c r="K32" s="61">
        <v>1</v>
      </c>
      <c r="L32" s="61">
        <v>61999.999999999993</v>
      </c>
      <c r="M32" s="61">
        <v>0</v>
      </c>
      <c r="N32" s="61">
        <v>0</v>
      </c>
      <c r="O32" s="61">
        <v>25</v>
      </c>
      <c r="P32" s="61">
        <v>4</v>
      </c>
      <c r="Q32" s="61">
        <v>0</v>
      </c>
      <c r="R32" s="61">
        <v>0</v>
      </c>
      <c r="S32" s="61">
        <v>0</v>
      </c>
      <c r="T32" s="61">
        <v>0</v>
      </c>
      <c r="U32" s="61">
        <v>0</v>
      </c>
      <c r="V32" s="61">
        <v>0</v>
      </c>
      <c r="W32" s="61">
        <v>0</v>
      </c>
      <c r="X32" s="61">
        <v>0</v>
      </c>
      <c r="Y32" s="61">
        <v>0</v>
      </c>
      <c r="Z32" s="61">
        <v>0</v>
      </c>
      <c r="AA32" s="61">
        <v>0</v>
      </c>
      <c r="AB32" s="61">
        <v>0</v>
      </c>
      <c r="AC32" s="61">
        <v>0</v>
      </c>
      <c r="AD32" s="61">
        <v>0</v>
      </c>
    </row>
    <row r="33" spans="1:30" x14ac:dyDescent="0.3">
      <c r="A33" s="61">
        <v>32</v>
      </c>
      <c r="B33" s="61">
        <v>1</v>
      </c>
      <c r="C33" s="61">
        <v>141132</v>
      </c>
      <c r="D33" s="61">
        <v>0</v>
      </c>
      <c r="E33" s="61" t="s">
        <v>2817</v>
      </c>
      <c r="F33" s="61">
        <v>0</v>
      </c>
      <c r="G33" s="61">
        <v>1</v>
      </c>
      <c r="H33" s="61">
        <v>1</v>
      </c>
      <c r="I33" s="61">
        <v>0</v>
      </c>
      <c r="J33" s="61">
        <v>640000</v>
      </c>
      <c r="K33" s="61">
        <v>1</v>
      </c>
      <c r="L33" s="61">
        <v>64000</v>
      </c>
      <c r="M33" s="61">
        <v>0</v>
      </c>
      <c r="N33" s="61">
        <v>0</v>
      </c>
      <c r="O33" s="61">
        <v>25</v>
      </c>
      <c r="P33" s="61">
        <v>4</v>
      </c>
      <c r="Q33" s="61">
        <v>0</v>
      </c>
      <c r="R33" s="61">
        <v>0</v>
      </c>
      <c r="S33" s="61">
        <v>0</v>
      </c>
      <c r="T33" s="61">
        <v>0</v>
      </c>
      <c r="U33" s="61">
        <v>0</v>
      </c>
      <c r="V33" s="61">
        <v>0</v>
      </c>
      <c r="W33" s="61">
        <v>0</v>
      </c>
      <c r="X33" s="61">
        <v>0</v>
      </c>
      <c r="Y33" s="61">
        <v>0</v>
      </c>
      <c r="Z33" s="61">
        <v>0</v>
      </c>
      <c r="AA33" s="61">
        <v>0</v>
      </c>
      <c r="AB33" s="61">
        <v>0</v>
      </c>
      <c r="AC33" s="61">
        <v>0</v>
      </c>
      <c r="AD33" s="61">
        <v>0</v>
      </c>
    </row>
    <row r="34" spans="1:30" x14ac:dyDescent="0.3">
      <c r="A34" s="61">
        <v>33</v>
      </c>
      <c r="B34" s="61">
        <v>1</v>
      </c>
      <c r="C34" s="61">
        <v>141133</v>
      </c>
      <c r="D34" s="61">
        <v>0</v>
      </c>
      <c r="E34" s="61" t="s">
        <v>2818</v>
      </c>
      <c r="F34" s="61">
        <v>0</v>
      </c>
      <c r="G34" s="61">
        <v>1</v>
      </c>
      <c r="H34" s="61">
        <v>1</v>
      </c>
      <c r="I34" s="61">
        <v>0</v>
      </c>
      <c r="J34" s="61">
        <v>660000</v>
      </c>
      <c r="K34" s="61">
        <v>1</v>
      </c>
      <c r="L34" s="61">
        <v>66000</v>
      </c>
      <c r="M34" s="61">
        <v>0</v>
      </c>
      <c r="N34" s="61">
        <v>0</v>
      </c>
      <c r="O34" s="61">
        <v>25</v>
      </c>
      <c r="P34" s="61">
        <v>4</v>
      </c>
      <c r="Q34" s="61">
        <v>0</v>
      </c>
      <c r="R34" s="61">
        <v>0</v>
      </c>
      <c r="S34" s="61">
        <v>0</v>
      </c>
      <c r="T34" s="61">
        <v>0</v>
      </c>
      <c r="U34" s="61">
        <v>0</v>
      </c>
      <c r="V34" s="61">
        <v>0</v>
      </c>
      <c r="W34" s="61">
        <v>0</v>
      </c>
      <c r="X34" s="61">
        <v>0</v>
      </c>
      <c r="Y34" s="61">
        <v>0</v>
      </c>
      <c r="Z34" s="61">
        <v>0</v>
      </c>
      <c r="AA34" s="61">
        <v>0</v>
      </c>
      <c r="AB34" s="61">
        <v>0</v>
      </c>
      <c r="AC34" s="61">
        <v>0</v>
      </c>
      <c r="AD34" s="61">
        <v>0</v>
      </c>
    </row>
    <row r="35" spans="1:30" x14ac:dyDescent="0.3">
      <c r="A35" s="61">
        <v>34</v>
      </c>
      <c r="B35" s="61">
        <v>1</v>
      </c>
      <c r="C35" s="61">
        <v>141134</v>
      </c>
      <c r="D35" s="61">
        <v>0</v>
      </c>
      <c r="E35" s="61" t="s">
        <v>2819</v>
      </c>
      <c r="F35" s="61">
        <v>0</v>
      </c>
      <c r="G35" s="61">
        <v>1</v>
      </c>
      <c r="H35" s="61">
        <v>1</v>
      </c>
      <c r="I35" s="61">
        <v>0</v>
      </c>
      <c r="J35" s="61">
        <v>680000</v>
      </c>
      <c r="K35" s="61">
        <v>1</v>
      </c>
      <c r="L35" s="61">
        <v>68000</v>
      </c>
      <c r="M35" s="61">
        <v>0</v>
      </c>
      <c r="N35" s="61">
        <v>0</v>
      </c>
      <c r="O35" s="61">
        <v>25</v>
      </c>
      <c r="P35" s="61">
        <v>4</v>
      </c>
      <c r="Q35" s="61">
        <v>0</v>
      </c>
      <c r="R35" s="61">
        <v>0</v>
      </c>
      <c r="S35" s="61">
        <v>0</v>
      </c>
      <c r="T35" s="61">
        <v>0</v>
      </c>
      <c r="U35" s="61">
        <v>0</v>
      </c>
      <c r="V35" s="61">
        <v>0</v>
      </c>
      <c r="W35" s="61">
        <v>0</v>
      </c>
      <c r="X35" s="61">
        <v>0</v>
      </c>
      <c r="Y35" s="61">
        <v>0</v>
      </c>
      <c r="Z35" s="61">
        <v>0</v>
      </c>
      <c r="AA35" s="61">
        <v>0</v>
      </c>
      <c r="AB35" s="61">
        <v>0</v>
      </c>
      <c r="AC35" s="61">
        <v>0</v>
      </c>
      <c r="AD35" s="61">
        <v>0</v>
      </c>
    </row>
    <row r="36" spans="1:30" x14ac:dyDescent="0.3">
      <c r="A36" s="61">
        <v>35</v>
      </c>
      <c r="B36" s="61">
        <v>1</v>
      </c>
      <c r="C36" s="61">
        <v>141135</v>
      </c>
      <c r="D36" s="61">
        <v>0</v>
      </c>
      <c r="E36" s="61" t="s">
        <v>2820</v>
      </c>
      <c r="F36" s="61">
        <v>0</v>
      </c>
      <c r="G36" s="61">
        <v>1</v>
      </c>
      <c r="H36" s="61">
        <v>1</v>
      </c>
      <c r="I36" s="61">
        <v>0</v>
      </c>
      <c r="J36" s="61">
        <v>700000</v>
      </c>
      <c r="K36" s="61">
        <v>1</v>
      </c>
      <c r="L36" s="61">
        <v>70000</v>
      </c>
      <c r="M36" s="61">
        <v>0</v>
      </c>
      <c r="N36" s="61">
        <v>0</v>
      </c>
      <c r="O36" s="61">
        <v>25</v>
      </c>
      <c r="P36" s="61">
        <v>4</v>
      </c>
      <c r="Q36" s="61">
        <v>0</v>
      </c>
      <c r="R36" s="61">
        <v>0</v>
      </c>
      <c r="S36" s="61">
        <v>0</v>
      </c>
      <c r="T36" s="61">
        <v>0</v>
      </c>
      <c r="U36" s="61">
        <v>0</v>
      </c>
      <c r="V36" s="61">
        <v>0</v>
      </c>
      <c r="W36" s="61">
        <v>0</v>
      </c>
      <c r="X36" s="61">
        <v>0</v>
      </c>
      <c r="Y36" s="61">
        <v>0</v>
      </c>
      <c r="Z36" s="61">
        <v>0</v>
      </c>
      <c r="AA36" s="61">
        <v>0</v>
      </c>
      <c r="AB36" s="61">
        <v>0</v>
      </c>
      <c r="AC36" s="61">
        <v>0</v>
      </c>
      <c r="AD36" s="61">
        <v>0</v>
      </c>
    </row>
    <row r="37" spans="1:30" x14ac:dyDescent="0.3">
      <c r="A37" s="61">
        <v>36</v>
      </c>
      <c r="B37" s="61">
        <v>1</v>
      </c>
      <c r="C37" s="61">
        <v>141136</v>
      </c>
      <c r="D37" s="61">
        <v>0</v>
      </c>
      <c r="E37" s="61" t="s">
        <v>2821</v>
      </c>
      <c r="F37" s="61">
        <v>0</v>
      </c>
      <c r="G37" s="61">
        <v>1</v>
      </c>
      <c r="H37" s="61">
        <v>1</v>
      </c>
      <c r="I37" s="61">
        <v>0</v>
      </c>
      <c r="J37" s="61">
        <v>720000</v>
      </c>
      <c r="K37" s="61">
        <v>1</v>
      </c>
      <c r="L37" s="61">
        <v>71999.999999999985</v>
      </c>
      <c r="M37" s="61">
        <v>0</v>
      </c>
      <c r="N37" s="61">
        <v>0</v>
      </c>
      <c r="O37" s="61">
        <v>25</v>
      </c>
      <c r="P37" s="61">
        <v>4</v>
      </c>
      <c r="Q37" s="61">
        <v>0</v>
      </c>
      <c r="R37" s="61">
        <v>0</v>
      </c>
      <c r="S37" s="61">
        <v>0</v>
      </c>
      <c r="T37" s="61">
        <v>0</v>
      </c>
      <c r="U37" s="61">
        <v>0</v>
      </c>
      <c r="V37" s="61">
        <v>0</v>
      </c>
      <c r="W37" s="61">
        <v>0</v>
      </c>
      <c r="X37" s="61">
        <v>0</v>
      </c>
      <c r="Y37" s="61">
        <v>0</v>
      </c>
      <c r="Z37" s="61">
        <v>0</v>
      </c>
      <c r="AA37" s="61">
        <v>0</v>
      </c>
      <c r="AB37" s="61">
        <v>0</v>
      </c>
      <c r="AC37" s="61">
        <v>0</v>
      </c>
      <c r="AD37" s="61">
        <v>0</v>
      </c>
    </row>
    <row r="38" spans="1:30" x14ac:dyDescent="0.3">
      <c r="A38" s="61">
        <v>37</v>
      </c>
      <c r="B38" s="61">
        <v>1</v>
      </c>
      <c r="C38" s="61">
        <v>141137</v>
      </c>
      <c r="D38" s="61">
        <v>0</v>
      </c>
      <c r="E38" s="61" t="s">
        <v>2822</v>
      </c>
      <c r="F38" s="61">
        <v>0</v>
      </c>
      <c r="G38" s="61">
        <v>1</v>
      </c>
      <c r="H38" s="61">
        <v>1</v>
      </c>
      <c r="I38" s="61">
        <v>0</v>
      </c>
      <c r="J38" s="61">
        <v>740000</v>
      </c>
      <c r="K38" s="61">
        <v>1</v>
      </c>
      <c r="L38" s="61">
        <v>74000</v>
      </c>
      <c r="M38" s="61">
        <v>0</v>
      </c>
      <c r="N38" s="61">
        <v>0</v>
      </c>
      <c r="O38" s="61">
        <v>25</v>
      </c>
      <c r="P38" s="61">
        <v>4</v>
      </c>
      <c r="Q38" s="61">
        <v>0</v>
      </c>
      <c r="R38" s="61">
        <v>0</v>
      </c>
      <c r="S38" s="61">
        <v>0</v>
      </c>
      <c r="T38" s="61">
        <v>0</v>
      </c>
      <c r="U38" s="61">
        <v>0</v>
      </c>
      <c r="V38" s="61">
        <v>0</v>
      </c>
      <c r="W38" s="61">
        <v>0</v>
      </c>
      <c r="X38" s="61">
        <v>0</v>
      </c>
      <c r="Y38" s="61">
        <v>0</v>
      </c>
      <c r="Z38" s="61">
        <v>0</v>
      </c>
      <c r="AA38" s="61">
        <v>0</v>
      </c>
      <c r="AB38" s="61">
        <v>0</v>
      </c>
      <c r="AC38" s="61">
        <v>0</v>
      </c>
      <c r="AD38" s="61">
        <v>0</v>
      </c>
    </row>
    <row r="39" spans="1:30" x14ac:dyDescent="0.3">
      <c r="A39" s="61">
        <v>38</v>
      </c>
      <c r="B39" s="61">
        <v>1</v>
      </c>
      <c r="C39" s="61">
        <v>141138</v>
      </c>
      <c r="D39" s="61">
        <v>0</v>
      </c>
      <c r="E39" s="61" t="s">
        <v>2823</v>
      </c>
      <c r="F39" s="61">
        <v>0</v>
      </c>
      <c r="G39" s="61">
        <v>1</v>
      </c>
      <c r="H39" s="61">
        <v>1</v>
      </c>
      <c r="I39" s="61">
        <v>0</v>
      </c>
      <c r="J39" s="61">
        <v>760000</v>
      </c>
      <c r="K39" s="61">
        <v>1</v>
      </c>
      <c r="L39" s="61">
        <v>76000</v>
      </c>
      <c r="M39" s="61">
        <v>0</v>
      </c>
      <c r="N39" s="61">
        <v>0</v>
      </c>
      <c r="O39" s="61">
        <v>25</v>
      </c>
      <c r="P39" s="61">
        <v>4</v>
      </c>
      <c r="Q39" s="61">
        <v>0</v>
      </c>
      <c r="R39" s="61">
        <v>0</v>
      </c>
      <c r="S39" s="61">
        <v>0</v>
      </c>
      <c r="T39" s="61">
        <v>0</v>
      </c>
      <c r="U39" s="61">
        <v>0</v>
      </c>
      <c r="V39" s="61">
        <v>0</v>
      </c>
      <c r="W39" s="61">
        <v>0</v>
      </c>
      <c r="X39" s="61">
        <v>0</v>
      </c>
      <c r="Y39" s="61">
        <v>0</v>
      </c>
      <c r="Z39" s="61">
        <v>0</v>
      </c>
      <c r="AA39" s="61">
        <v>0</v>
      </c>
      <c r="AB39" s="61">
        <v>0</v>
      </c>
      <c r="AC39" s="61">
        <v>0</v>
      </c>
      <c r="AD39" s="61">
        <v>0</v>
      </c>
    </row>
    <row r="40" spans="1:30" x14ac:dyDescent="0.3">
      <c r="A40" s="61">
        <v>39</v>
      </c>
      <c r="B40" s="61">
        <v>1</v>
      </c>
      <c r="C40" s="61">
        <v>141139</v>
      </c>
      <c r="D40" s="61">
        <v>0</v>
      </c>
      <c r="E40" s="61" t="s">
        <v>2824</v>
      </c>
      <c r="F40" s="61">
        <v>0</v>
      </c>
      <c r="G40" s="61">
        <v>1</v>
      </c>
      <c r="H40" s="61">
        <v>1</v>
      </c>
      <c r="I40" s="61">
        <v>0</v>
      </c>
      <c r="J40" s="61">
        <v>780000</v>
      </c>
      <c r="K40" s="61">
        <v>1</v>
      </c>
      <c r="L40" s="61">
        <v>78000</v>
      </c>
      <c r="M40" s="61">
        <v>0</v>
      </c>
      <c r="N40" s="61">
        <v>0</v>
      </c>
      <c r="O40" s="61">
        <v>25</v>
      </c>
      <c r="P40" s="61">
        <v>4</v>
      </c>
      <c r="Q40" s="61">
        <v>0</v>
      </c>
      <c r="R40" s="61">
        <v>0</v>
      </c>
      <c r="S40" s="61">
        <v>0</v>
      </c>
      <c r="T40" s="61">
        <v>0</v>
      </c>
      <c r="U40" s="61">
        <v>0</v>
      </c>
      <c r="V40" s="61">
        <v>0</v>
      </c>
      <c r="W40" s="61">
        <v>0</v>
      </c>
      <c r="X40" s="61">
        <v>0</v>
      </c>
      <c r="Y40" s="61">
        <v>0</v>
      </c>
      <c r="Z40" s="61">
        <v>0</v>
      </c>
      <c r="AA40" s="61">
        <v>0</v>
      </c>
      <c r="AB40" s="61">
        <v>0</v>
      </c>
      <c r="AC40" s="61">
        <v>0</v>
      </c>
      <c r="AD40" s="61">
        <v>0</v>
      </c>
    </row>
    <row r="41" spans="1:30" x14ac:dyDescent="0.3">
      <c r="A41" s="61">
        <v>40</v>
      </c>
      <c r="B41" s="61">
        <v>1</v>
      </c>
      <c r="C41" s="61">
        <v>141140</v>
      </c>
      <c r="D41" s="61">
        <v>0</v>
      </c>
      <c r="E41" s="61" t="s">
        <v>2825</v>
      </c>
      <c r="F41" s="61">
        <v>0</v>
      </c>
      <c r="G41" s="61">
        <v>1</v>
      </c>
      <c r="H41" s="61">
        <v>1</v>
      </c>
      <c r="I41" s="61">
        <v>0</v>
      </c>
      <c r="J41" s="61">
        <v>800000</v>
      </c>
      <c r="K41" s="61">
        <v>1</v>
      </c>
      <c r="L41" s="61">
        <v>80000</v>
      </c>
      <c r="M41" s="61">
        <v>0</v>
      </c>
      <c r="N41" s="61">
        <v>0</v>
      </c>
      <c r="O41" s="61">
        <v>25</v>
      </c>
      <c r="P41" s="61">
        <v>4</v>
      </c>
      <c r="Q41" s="61">
        <v>0</v>
      </c>
      <c r="R41" s="61">
        <v>0</v>
      </c>
      <c r="S41" s="61">
        <v>0</v>
      </c>
      <c r="T41" s="61">
        <v>0</v>
      </c>
      <c r="U41" s="61">
        <v>0</v>
      </c>
      <c r="V41" s="61">
        <v>0</v>
      </c>
      <c r="W41" s="61">
        <v>0</v>
      </c>
      <c r="X41" s="61">
        <v>0</v>
      </c>
      <c r="Y41" s="61">
        <v>0</v>
      </c>
      <c r="Z41" s="61">
        <v>0</v>
      </c>
      <c r="AA41" s="61">
        <v>0</v>
      </c>
      <c r="AB41" s="61">
        <v>0</v>
      </c>
      <c r="AC41" s="61">
        <v>0</v>
      </c>
      <c r="AD41" s="61">
        <v>0</v>
      </c>
    </row>
    <row r="42" spans="1:30" x14ac:dyDescent="0.3">
      <c r="A42" s="61">
        <v>41</v>
      </c>
      <c r="B42" s="61">
        <v>1</v>
      </c>
      <c r="C42" s="61">
        <v>141141</v>
      </c>
      <c r="D42" s="61">
        <v>0</v>
      </c>
      <c r="E42" s="61" t="s">
        <v>2826</v>
      </c>
      <c r="F42" s="61">
        <v>0</v>
      </c>
      <c r="G42" s="61">
        <v>1</v>
      </c>
      <c r="H42" s="61">
        <v>1</v>
      </c>
      <c r="I42" s="61">
        <v>0</v>
      </c>
      <c r="J42" s="61">
        <v>820000</v>
      </c>
      <c r="K42" s="61">
        <v>1</v>
      </c>
      <c r="L42" s="61">
        <v>81999.999999999985</v>
      </c>
      <c r="M42" s="61">
        <v>0</v>
      </c>
      <c r="N42" s="61">
        <v>0</v>
      </c>
      <c r="O42" s="61">
        <v>25</v>
      </c>
      <c r="P42" s="61">
        <v>5</v>
      </c>
      <c r="Q42" s="61">
        <v>0</v>
      </c>
      <c r="R42" s="61">
        <v>0</v>
      </c>
      <c r="S42" s="61">
        <v>0</v>
      </c>
      <c r="T42" s="61">
        <v>0</v>
      </c>
      <c r="U42" s="61">
        <v>0</v>
      </c>
      <c r="V42" s="61">
        <v>0</v>
      </c>
      <c r="W42" s="61">
        <v>0</v>
      </c>
      <c r="X42" s="61">
        <v>0</v>
      </c>
      <c r="Y42" s="61">
        <v>0</v>
      </c>
      <c r="Z42" s="61">
        <v>0</v>
      </c>
      <c r="AA42" s="61">
        <v>0</v>
      </c>
      <c r="AB42" s="61">
        <v>0</v>
      </c>
      <c r="AC42" s="61">
        <v>0</v>
      </c>
      <c r="AD42" s="61">
        <v>0</v>
      </c>
    </row>
    <row r="43" spans="1:30" x14ac:dyDescent="0.3">
      <c r="A43" s="61">
        <v>42</v>
      </c>
      <c r="B43" s="61">
        <v>1</v>
      </c>
      <c r="C43" s="61">
        <v>141142</v>
      </c>
      <c r="D43" s="61">
        <v>0</v>
      </c>
      <c r="E43" s="61" t="s">
        <v>2827</v>
      </c>
      <c r="F43" s="61">
        <v>0</v>
      </c>
      <c r="G43" s="61">
        <v>1</v>
      </c>
      <c r="H43" s="61">
        <v>1</v>
      </c>
      <c r="I43" s="61">
        <v>0</v>
      </c>
      <c r="J43" s="61">
        <v>840000</v>
      </c>
      <c r="K43" s="61">
        <v>1</v>
      </c>
      <c r="L43" s="61">
        <v>84000</v>
      </c>
      <c r="M43" s="61">
        <v>0</v>
      </c>
      <c r="N43" s="61">
        <v>0</v>
      </c>
      <c r="O43" s="61">
        <v>25</v>
      </c>
      <c r="P43" s="61">
        <v>5</v>
      </c>
      <c r="Q43" s="61">
        <v>0</v>
      </c>
      <c r="R43" s="61">
        <v>0</v>
      </c>
      <c r="S43" s="61">
        <v>0</v>
      </c>
      <c r="T43" s="61">
        <v>0</v>
      </c>
      <c r="U43" s="61">
        <v>0</v>
      </c>
      <c r="V43" s="61">
        <v>0</v>
      </c>
      <c r="W43" s="61">
        <v>0</v>
      </c>
      <c r="X43" s="61">
        <v>0</v>
      </c>
      <c r="Y43" s="61">
        <v>0</v>
      </c>
      <c r="Z43" s="61">
        <v>0</v>
      </c>
      <c r="AA43" s="61">
        <v>0</v>
      </c>
      <c r="AB43" s="61">
        <v>0</v>
      </c>
      <c r="AC43" s="61">
        <v>0</v>
      </c>
      <c r="AD43" s="61">
        <v>0</v>
      </c>
    </row>
    <row r="44" spans="1:30" x14ac:dyDescent="0.3">
      <c r="A44" s="61">
        <v>43</v>
      </c>
      <c r="B44" s="61">
        <v>1</v>
      </c>
      <c r="C44" s="61">
        <v>141143</v>
      </c>
      <c r="D44" s="61">
        <v>0</v>
      </c>
      <c r="E44" s="61" t="s">
        <v>2828</v>
      </c>
      <c r="F44" s="61">
        <v>0</v>
      </c>
      <c r="G44" s="61">
        <v>1</v>
      </c>
      <c r="H44" s="61">
        <v>1</v>
      </c>
      <c r="I44" s="61">
        <v>0</v>
      </c>
      <c r="J44" s="61">
        <v>860000</v>
      </c>
      <c r="K44" s="61">
        <v>1</v>
      </c>
      <c r="L44" s="61">
        <v>86000</v>
      </c>
      <c r="M44" s="61">
        <v>0</v>
      </c>
      <c r="N44" s="61">
        <v>0</v>
      </c>
      <c r="O44" s="61">
        <v>25</v>
      </c>
      <c r="P44" s="61">
        <v>5</v>
      </c>
      <c r="Q44" s="61">
        <v>0</v>
      </c>
      <c r="R44" s="61">
        <v>0</v>
      </c>
      <c r="S44" s="61">
        <v>0</v>
      </c>
      <c r="T44" s="61">
        <v>0</v>
      </c>
      <c r="U44" s="61">
        <v>0</v>
      </c>
      <c r="V44" s="61">
        <v>0</v>
      </c>
      <c r="W44" s="61">
        <v>0</v>
      </c>
      <c r="X44" s="61">
        <v>0</v>
      </c>
      <c r="Y44" s="61">
        <v>0</v>
      </c>
      <c r="Z44" s="61">
        <v>0</v>
      </c>
      <c r="AA44" s="61">
        <v>0</v>
      </c>
      <c r="AB44" s="61">
        <v>0</v>
      </c>
      <c r="AC44" s="61">
        <v>0</v>
      </c>
      <c r="AD44" s="61">
        <v>0</v>
      </c>
    </row>
    <row r="45" spans="1:30" x14ac:dyDescent="0.3">
      <c r="A45" s="61">
        <v>44</v>
      </c>
      <c r="B45" s="61">
        <v>1</v>
      </c>
      <c r="C45" s="61">
        <v>141144</v>
      </c>
      <c r="D45" s="61">
        <v>0</v>
      </c>
      <c r="E45" s="61" t="s">
        <v>2829</v>
      </c>
      <c r="F45" s="61">
        <v>0</v>
      </c>
      <c r="G45" s="61">
        <v>1</v>
      </c>
      <c r="H45" s="61">
        <v>1</v>
      </c>
      <c r="I45" s="61">
        <v>0</v>
      </c>
      <c r="J45" s="61">
        <v>880000</v>
      </c>
      <c r="K45" s="61">
        <v>1</v>
      </c>
      <c r="L45" s="61">
        <v>88000</v>
      </c>
      <c r="M45" s="61">
        <v>0</v>
      </c>
      <c r="N45" s="61">
        <v>0</v>
      </c>
      <c r="O45" s="61">
        <v>25</v>
      </c>
      <c r="P45" s="61">
        <v>5</v>
      </c>
      <c r="Q45" s="61">
        <v>0</v>
      </c>
      <c r="R45" s="61">
        <v>0</v>
      </c>
      <c r="S45" s="61">
        <v>0</v>
      </c>
      <c r="T45" s="61">
        <v>0</v>
      </c>
      <c r="U45" s="61">
        <v>0</v>
      </c>
      <c r="V45" s="61">
        <v>0</v>
      </c>
      <c r="W45" s="61">
        <v>0</v>
      </c>
      <c r="X45" s="61">
        <v>0</v>
      </c>
      <c r="Y45" s="61">
        <v>0</v>
      </c>
      <c r="Z45" s="61">
        <v>0</v>
      </c>
      <c r="AA45" s="61">
        <v>0</v>
      </c>
      <c r="AB45" s="61">
        <v>0</v>
      </c>
      <c r="AC45" s="61">
        <v>0</v>
      </c>
      <c r="AD45" s="61">
        <v>0</v>
      </c>
    </row>
    <row r="46" spans="1:30" x14ac:dyDescent="0.3">
      <c r="A46" s="61">
        <v>45</v>
      </c>
      <c r="B46" s="61">
        <v>1</v>
      </c>
      <c r="C46" s="61">
        <v>141145</v>
      </c>
      <c r="D46" s="61">
        <v>0</v>
      </c>
      <c r="E46" s="61" t="s">
        <v>2830</v>
      </c>
      <c r="F46" s="61">
        <v>0</v>
      </c>
      <c r="G46" s="61">
        <v>1</v>
      </c>
      <c r="H46" s="61">
        <v>1</v>
      </c>
      <c r="I46" s="61">
        <v>0</v>
      </c>
      <c r="J46" s="61">
        <v>900000</v>
      </c>
      <c r="K46" s="61">
        <v>1</v>
      </c>
      <c r="L46" s="61">
        <v>90000</v>
      </c>
      <c r="M46" s="61">
        <v>0</v>
      </c>
      <c r="N46" s="61">
        <v>0</v>
      </c>
      <c r="O46" s="61">
        <v>25</v>
      </c>
      <c r="P46" s="61">
        <v>5</v>
      </c>
      <c r="Q46" s="61">
        <v>0</v>
      </c>
      <c r="R46" s="61">
        <v>0</v>
      </c>
      <c r="S46" s="61">
        <v>0</v>
      </c>
      <c r="T46" s="61">
        <v>0</v>
      </c>
      <c r="U46" s="61">
        <v>0</v>
      </c>
      <c r="V46" s="61">
        <v>0</v>
      </c>
      <c r="W46" s="61">
        <v>0</v>
      </c>
      <c r="X46" s="61">
        <v>0</v>
      </c>
      <c r="Y46" s="61">
        <v>0</v>
      </c>
      <c r="Z46" s="61">
        <v>0</v>
      </c>
      <c r="AA46" s="61">
        <v>0</v>
      </c>
      <c r="AB46" s="61">
        <v>0</v>
      </c>
      <c r="AC46" s="61">
        <v>0</v>
      </c>
      <c r="AD46" s="61">
        <v>0</v>
      </c>
    </row>
    <row r="47" spans="1:30" x14ac:dyDescent="0.3">
      <c r="A47" s="61">
        <v>46</v>
      </c>
      <c r="B47" s="61">
        <v>1</v>
      </c>
      <c r="C47" s="61">
        <v>141146</v>
      </c>
      <c r="D47" s="61">
        <v>0</v>
      </c>
      <c r="E47" s="61" t="s">
        <v>2831</v>
      </c>
      <c r="F47" s="61">
        <v>0</v>
      </c>
      <c r="G47" s="61">
        <v>1</v>
      </c>
      <c r="H47" s="61">
        <v>1</v>
      </c>
      <c r="I47" s="61">
        <v>0</v>
      </c>
      <c r="J47" s="61">
        <v>920000</v>
      </c>
      <c r="K47" s="61">
        <v>1</v>
      </c>
      <c r="L47" s="61">
        <v>92000</v>
      </c>
      <c r="M47" s="61">
        <v>0</v>
      </c>
      <c r="N47" s="61">
        <v>0</v>
      </c>
      <c r="O47" s="61">
        <v>25</v>
      </c>
      <c r="P47" s="61">
        <v>5</v>
      </c>
      <c r="Q47" s="61">
        <v>0</v>
      </c>
      <c r="R47" s="61">
        <v>0</v>
      </c>
      <c r="S47" s="61">
        <v>0</v>
      </c>
      <c r="T47" s="61">
        <v>0</v>
      </c>
      <c r="U47" s="61">
        <v>0</v>
      </c>
      <c r="V47" s="61">
        <v>0</v>
      </c>
      <c r="W47" s="61">
        <v>0</v>
      </c>
      <c r="X47" s="61">
        <v>0</v>
      </c>
      <c r="Y47" s="61">
        <v>0</v>
      </c>
      <c r="Z47" s="61">
        <v>0</v>
      </c>
      <c r="AA47" s="61">
        <v>0</v>
      </c>
      <c r="AB47" s="61">
        <v>0</v>
      </c>
      <c r="AC47" s="61">
        <v>0</v>
      </c>
      <c r="AD47" s="61">
        <v>0</v>
      </c>
    </row>
    <row r="48" spans="1:30" x14ac:dyDescent="0.3">
      <c r="A48" s="61">
        <v>47</v>
      </c>
      <c r="B48" s="61">
        <v>1</v>
      </c>
      <c r="C48" s="61">
        <v>141147</v>
      </c>
      <c r="D48" s="61">
        <v>0</v>
      </c>
      <c r="E48" s="61" t="s">
        <v>2832</v>
      </c>
      <c r="F48" s="61">
        <v>0</v>
      </c>
      <c r="G48" s="61">
        <v>1</v>
      </c>
      <c r="H48" s="61">
        <v>1</v>
      </c>
      <c r="I48" s="61">
        <v>0</v>
      </c>
      <c r="J48" s="61">
        <v>940000</v>
      </c>
      <c r="K48" s="61">
        <v>1</v>
      </c>
      <c r="L48" s="61">
        <v>94000</v>
      </c>
      <c r="M48" s="61">
        <v>0</v>
      </c>
      <c r="N48" s="61">
        <v>0</v>
      </c>
      <c r="O48" s="61">
        <v>25</v>
      </c>
      <c r="P48" s="61">
        <v>5</v>
      </c>
      <c r="Q48" s="61">
        <v>0</v>
      </c>
      <c r="R48" s="61">
        <v>0</v>
      </c>
      <c r="S48" s="61">
        <v>0</v>
      </c>
      <c r="T48" s="61">
        <v>0</v>
      </c>
      <c r="U48" s="61">
        <v>0</v>
      </c>
      <c r="V48" s="61">
        <v>0</v>
      </c>
      <c r="W48" s="61">
        <v>0</v>
      </c>
      <c r="X48" s="61">
        <v>0</v>
      </c>
      <c r="Y48" s="61">
        <v>0</v>
      </c>
      <c r="Z48" s="61">
        <v>0</v>
      </c>
      <c r="AA48" s="61">
        <v>0</v>
      </c>
      <c r="AB48" s="61">
        <v>0</v>
      </c>
      <c r="AC48" s="61">
        <v>0</v>
      </c>
      <c r="AD48" s="61">
        <v>0</v>
      </c>
    </row>
    <row r="49" spans="1:30" x14ac:dyDescent="0.3">
      <c r="A49" s="61">
        <v>48</v>
      </c>
      <c r="B49" s="61">
        <v>1</v>
      </c>
      <c r="C49" s="61">
        <v>141148</v>
      </c>
      <c r="D49" s="61">
        <v>0</v>
      </c>
      <c r="E49" s="61" t="s">
        <v>2833</v>
      </c>
      <c r="F49" s="61">
        <v>0</v>
      </c>
      <c r="G49" s="61">
        <v>1</v>
      </c>
      <c r="H49" s="61">
        <v>1</v>
      </c>
      <c r="I49" s="61">
        <v>0</v>
      </c>
      <c r="J49" s="61">
        <v>960000</v>
      </c>
      <c r="K49" s="61">
        <v>1</v>
      </c>
      <c r="L49" s="61">
        <v>96000</v>
      </c>
      <c r="M49" s="61">
        <v>0</v>
      </c>
      <c r="N49" s="61">
        <v>0</v>
      </c>
      <c r="O49" s="61">
        <v>25</v>
      </c>
      <c r="P49" s="61">
        <v>5</v>
      </c>
      <c r="Q49" s="61">
        <v>0</v>
      </c>
      <c r="R49" s="61">
        <v>0</v>
      </c>
      <c r="S49" s="61">
        <v>0</v>
      </c>
      <c r="T49" s="61">
        <v>0</v>
      </c>
      <c r="U49" s="61">
        <v>0</v>
      </c>
      <c r="V49" s="61">
        <v>0</v>
      </c>
      <c r="W49" s="61">
        <v>0</v>
      </c>
      <c r="X49" s="61">
        <v>0</v>
      </c>
      <c r="Y49" s="61">
        <v>0</v>
      </c>
      <c r="Z49" s="61">
        <v>0</v>
      </c>
      <c r="AA49" s="61">
        <v>0</v>
      </c>
      <c r="AB49" s="61">
        <v>0</v>
      </c>
      <c r="AC49" s="61">
        <v>0</v>
      </c>
      <c r="AD49" s="61">
        <v>0</v>
      </c>
    </row>
    <row r="50" spans="1:30" x14ac:dyDescent="0.3">
      <c r="A50" s="61">
        <v>49</v>
      </c>
      <c r="B50" s="61">
        <v>1</v>
      </c>
      <c r="C50" s="61">
        <v>141149</v>
      </c>
      <c r="D50" s="61">
        <v>0</v>
      </c>
      <c r="E50" s="61" t="s">
        <v>2834</v>
      </c>
      <c r="F50" s="61">
        <v>0</v>
      </c>
      <c r="G50" s="61">
        <v>1</v>
      </c>
      <c r="H50" s="61">
        <v>1</v>
      </c>
      <c r="I50" s="61">
        <v>0</v>
      </c>
      <c r="J50" s="61">
        <v>980000</v>
      </c>
      <c r="K50" s="61">
        <v>1</v>
      </c>
      <c r="L50" s="61">
        <v>98000</v>
      </c>
      <c r="M50" s="61">
        <v>0</v>
      </c>
      <c r="N50" s="61">
        <v>0</v>
      </c>
      <c r="O50" s="61">
        <v>25</v>
      </c>
      <c r="P50" s="61">
        <v>5</v>
      </c>
      <c r="Q50" s="61">
        <v>0</v>
      </c>
      <c r="R50" s="61">
        <v>0</v>
      </c>
      <c r="S50" s="61">
        <v>0</v>
      </c>
      <c r="T50" s="61">
        <v>0</v>
      </c>
      <c r="U50" s="61">
        <v>0</v>
      </c>
      <c r="V50" s="61">
        <v>0</v>
      </c>
      <c r="W50" s="61">
        <v>0</v>
      </c>
      <c r="X50" s="61">
        <v>0</v>
      </c>
      <c r="Y50" s="61">
        <v>0</v>
      </c>
      <c r="Z50" s="61">
        <v>0</v>
      </c>
      <c r="AA50" s="61">
        <v>0</v>
      </c>
      <c r="AB50" s="61">
        <v>0</v>
      </c>
      <c r="AC50" s="61">
        <v>0</v>
      </c>
      <c r="AD50" s="61">
        <v>0</v>
      </c>
    </row>
    <row r="51" spans="1:30" x14ac:dyDescent="0.3">
      <c r="A51" s="61">
        <v>50</v>
      </c>
      <c r="B51" s="61">
        <v>1</v>
      </c>
      <c r="C51" s="61">
        <v>141150</v>
      </c>
      <c r="D51" s="61">
        <v>0</v>
      </c>
      <c r="E51" s="61" t="s">
        <v>2835</v>
      </c>
      <c r="F51" s="61">
        <v>0</v>
      </c>
      <c r="G51" s="61">
        <v>1</v>
      </c>
      <c r="H51" s="61">
        <v>1</v>
      </c>
      <c r="I51" s="61">
        <v>0</v>
      </c>
      <c r="J51" s="61">
        <v>1000000</v>
      </c>
      <c r="K51" s="61">
        <v>1</v>
      </c>
      <c r="L51" s="61">
        <v>100000</v>
      </c>
      <c r="M51" s="61">
        <v>0</v>
      </c>
      <c r="N51" s="61">
        <v>0</v>
      </c>
      <c r="O51" s="61">
        <v>25</v>
      </c>
      <c r="P51" s="61">
        <v>5</v>
      </c>
      <c r="Q51" s="61">
        <v>0</v>
      </c>
      <c r="R51" s="61">
        <v>0</v>
      </c>
      <c r="S51" s="61">
        <v>0</v>
      </c>
      <c r="T51" s="61">
        <v>0</v>
      </c>
      <c r="U51" s="61">
        <v>0</v>
      </c>
      <c r="V51" s="61">
        <v>0</v>
      </c>
      <c r="W51" s="61">
        <v>0</v>
      </c>
      <c r="X51" s="61">
        <v>0</v>
      </c>
      <c r="Y51" s="61">
        <v>0</v>
      </c>
      <c r="Z51" s="61">
        <v>0</v>
      </c>
      <c r="AA51" s="61">
        <v>0</v>
      </c>
      <c r="AB51" s="61">
        <v>0</v>
      </c>
      <c r="AC51" s="61">
        <v>0</v>
      </c>
      <c r="AD51" s="61">
        <v>0</v>
      </c>
    </row>
    <row r="52" spans="1:30" x14ac:dyDescent="0.3">
      <c r="A52" s="61">
        <v>51</v>
      </c>
      <c r="B52" s="61">
        <v>1</v>
      </c>
      <c r="C52" s="61">
        <v>141151</v>
      </c>
      <c r="D52" s="61">
        <v>0</v>
      </c>
      <c r="E52" s="61" t="s">
        <v>6990</v>
      </c>
      <c r="F52" s="61">
        <v>0</v>
      </c>
      <c r="G52" s="61">
        <v>2</v>
      </c>
      <c r="H52" s="61">
        <v>36</v>
      </c>
      <c r="I52" s="61">
        <v>0</v>
      </c>
      <c r="J52" s="61">
        <v>30</v>
      </c>
      <c r="K52" s="61">
        <v>1</v>
      </c>
      <c r="L52" s="61">
        <v>5000</v>
      </c>
      <c r="M52" s="61">
        <v>0</v>
      </c>
      <c r="N52" s="61">
        <v>0</v>
      </c>
      <c r="O52" s="61">
        <v>25</v>
      </c>
      <c r="P52" s="61">
        <v>1</v>
      </c>
      <c r="Q52" s="61">
        <v>0</v>
      </c>
      <c r="R52" s="61">
        <v>0</v>
      </c>
      <c r="S52" s="61">
        <v>0</v>
      </c>
      <c r="T52" s="61">
        <v>0</v>
      </c>
      <c r="U52" s="61">
        <v>0</v>
      </c>
      <c r="V52" s="61">
        <v>0</v>
      </c>
      <c r="W52" s="61">
        <v>0</v>
      </c>
      <c r="X52" s="61">
        <v>0</v>
      </c>
      <c r="Y52" s="61">
        <v>0</v>
      </c>
      <c r="Z52" s="61">
        <v>0</v>
      </c>
      <c r="AA52" s="61">
        <v>0</v>
      </c>
      <c r="AB52" s="61">
        <v>0</v>
      </c>
      <c r="AC52" s="61">
        <v>0</v>
      </c>
      <c r="AD52" s="61">
        <v>0</v>
      </c>
    </row>
    <row r="53" spans="1:30" x14ac:dyDescent="0.3">
      <c r="A53" s="61">
        <v>52</v>
      </c>
      <c r="B53" s="61">
        <v>1</v>
      </c>
      <c r="C53" s="61">
        <v>141152</v>
      </c>
      <c r="D53" s="61">
        <v>0</v>
      </c>
      <c r="E53" s="61" t="s">
        <v>6991</v>
      </c>
      <c r="F53" s="61">
        <v>0</v>
      </c>
      <c r="G53" s="61">
        <v>2</v>
      </c>
      <c r="H53" s="61">
        <v>36</v>
      </c>
      <c r="I53" s="61">
        <v>0</v>
      </c>
      <c r="J53" s="61">
        <v>60</v>
      </c>
      <c r="K53" s="61">
        <v>1</v>
      </c>
      <c r="L53" s="61">
        <v>10000</v>
      </c>
      <c r="M53" s="61">
        <v>0</v>
      </c>
      <c r="N53" s="61">
        <v>0</v>
      </c>
      <c r="O53" s="61">
        <v>25</v>
      </c>
      <c r="P53" s="61">
        <v>1</v>
      </c>
      <c r="Q53" s="61">
        <v>0</v>
      </c>
      <c r="R53" s="61">
        <v>0</v>
      </c>
      <c r="S53" s="61">
        <v>0</v>
      </c>
      <c r="T53" s="61">
        <v>0</v>
      </c>
      <c r="U53" s="61">
        <v>0</v>
      </c>
      <c r="V53" s="61">
        <v>0</v>
      </c>
      <c r="W53" s="61">
        <v>0</v>
      </c>
      <c r="X53" s="61">
        <v>0</v>
      </c>
      <c r="Y53" s="61">
        <v>0</v>
      </c>
      <c r="Z53" s="61">
        <v>0</v>
      </c>
      <c r="AA53" s="61">
        <v>0</v>
      </c>
      <c r="AB53" s="61">
        <v>0</v>
      </c>
      <c r="AC53" s="61">
        <v>0</v>
      </c>
      <c r="AD53" s="61">
        <v>0</v>
      </c>
    </row>
    <row r="54" spans="1:30" x14ac:dyDescent="0.3">
      <c r="A54" s="61">
        <v>53</v>
      </c>
      <c r="B54" s="61">
        <v>1</v>
      </c>
      <c r="C54" s="61">
        <v>141153</v>
      </c>
      <c r="D54" s="61">
        <v>0</v>
      </c>
      <c r="E54" s="61" t="s">
        <v>6992</v>
      </c>
      <c r="F54" s="61">
        <v>0</v>
      </c>
      <c r="G54" s="61">
        <v>2</v>
      </c>
      <c r="H54" s="61">
        <v>36</v>
      </c>
      <c r="I54" s="61">
        <v>0</v>
      </c>
      <c r="J54" s="61">
        <v>90</v>
      </c>
      <c r="K54" s="61">
        <v>1</v>
      </c>
      <c r="L54" s="61">
        <v>15000</v>
      </c>
      <c r="M54" s="61">
        <v>0</v>
      </c>
      <c r="N54" s="61">
        <v>0</v>
      </c>
      <c r="O54" s="61">
        <v>25</v>
      </c>
      <c r="P54" s="61">
        <v>1</v>
      </c>
      <c r="Q54" s="61">
        <v>0</v>
      </c>
      <c r="R54" s="61">
        <v>0</v>
      </c>
      <c r="S54" s="61">
        <v>0</v>
      </c>
      <c r="T54" s="61">
        <v>0</v>
      </c>
      <c r="U54" s="61">
        <v>0</v>
      </c>
      <c r="V54" s="61">
        <v>0</v>
      </c>
      <c r="W54" s="61">
        <v>0</v>
      </c>
      <c r="X54" s="61">
        <v>0</v>
      </c>
      <c r="Y54" s="61">
        <v>0</v>
      </c>
      <c r="Z54" s="61">
        <v>0</v>
      </c>
      <c r="AA54" s="61">
        <v>0</v>
      </c>
      <c r="AB54" s="61">
        <v>0</v>
      </c>
      <c r="AC54" s="61">
        <v>0</v>
      </c>
      <c r="AD54" s="61">
        <v>0</v>
      </c>
    </row>
    <row r="55" spans="1:30" x14ac:dyDescent="0.3">
      <c r="A55" s="61">
        <v>54</v>
      </c>
      <c r="B55" s="61">
        <v>1</v>
      </c>
      <c r="C55" s="61">
        <v>141154</v>
      </c>
      <c r="D55" s="61">
        <v>0</v>
      </c>
      <c r="E55" s="61" t="s">
        <v>7002</v>
      </c>
      <c r="F55" s="61">
        <v>0</v>
      </c>
      <c r="G55" s="61">
        <v>2</v>
      </c>
      <c r="H55" s="61">
        <v>36</v>
      </c>
      <c r="I55" s="61">
        <v>0</v>
      </c>
      <c r="J55" s="61">
        <v>120</v>
      </c>
      <c r="K55" s="61">
        <v>1</v>
      </c>
      <c r="L55" s="61">
        <v>20000</v>
      </c>
      <c r="M55" s="61">
        <v>0</v>
      </c>
      <c r="N55" s="61">
        <v>0</v>
      </c>
      <c r="O55" s="61">
        <v>25</v>
      </c>
      <c r="P55" s="61">
        <v>1</v>
      </c>
      <c r="Q55" s="61">
        <v>0</v>
      </c>
      <c r="R55" s="61">
        <v>0</v>
      </c>
      <c r="S55" s="61">
        <v>0</v>
      </c>
      <c r="T55" s="61">
        <v>0</v>
      </c>
      <c r="U55" s="61">
        <v>0</v>
      </c>
      <c r="V55" s="61">
        <v>0</v>
      </c>
      <c r="W55" s="61">
        <v>0</v>
      </c>
      <c r="X55" s="61">
        <v>0</v>
      </c>
      <c r="Y55" s="61">
        <v>0</v>
      </c>
      <c r="Z55" s="61">
        <v>0</v>
      </c>
      <c r="AA55" s="61">
        <v>0</v>
      </c>
      <c r="AB55" s="61">
        <v>0</v>
      </c>
      <c r="AC55" s="61">
        <v>0</v>
      </c>
      <c r="AD55" s="61">
        <v>0</v>
      </c>
    </row>
    <row r="56" spans="1:30" x14ac:dyDescent="0.3">
      <c r="A56" s="61">
        <v>55</v>
      </c>
      <c r="B56" s="61">
        <v>1</v>
      </c>
      <c r="C56" s="61">
        <v>141155</v>
      </c>
      <c r="D56" s="61">
        <v>0</v>
      </c>
      <c r="E56" s="61" t="s">
        <v>7003</v>
      </c>
      <c r="F56" s="61">
        <v>0</v>
      </c>
      <c r="G56" s="61">
        <v>2</v>
      </c>
      <c r="H56" s="61">
        <v>36</v>
      </c>
      <c r="I56" s="61">
        <v>0</v>
      </c>
      <c r="J56" s="61">
        <v>150</v>
      </c>
      <c r="K56" s="61">
        <v>1</v>
      </c>
      <c r="L56" s="61">
        <v>25000</v>
      </c>
      <c r="M56" s="61">
        <v>0</v>
      </c>
      <c r="N56" s="61">
        <v>0</v>
      </c>
      <c r="O56" s="61">
        <v>25</v>
      </c>
      <c r="P56" s="61">
        <v>2</v>
      </c>
      <c r="Q56" s="61">
        <v>0</v>
      </c>
      <c r="R56" s="61">
        <v>0</v>
      </c>
      <c r="S56" s="61">
        <v>0</v>
      </c>
      <c r="T56" s="61">
        <v>0</v>
      </c>
      <c r="U56" s="61">
        <v>0</v>
      </c>
      <c r="V56" s="61">
        <v>0</v>
      </c>
      <c r="W56" s="61">
        <v>0</v>
      </c>
      <c r="X56" s="61">
        <v>0</v>
      </c>
      <c r="Y56" s="61">
        <v>0</v>
      </c>
      <c r="Z56" s="61">
        <v>0</v>
      </c>
      <c r="AA56" s="61">
        <v>0</v>
      </c>
      <c r="AB56" s="61">
        <v>0</v>
      </c>
      <c r="AC56" s="61">
        <v>0</v>
      </c>
      <c r="AD56" s="61">
        <v>0</v>
      </c>
    </row>
    <row r="57" spans="1:30" x14ac:dyDescent="0.3">
      <c r="A57" s="61">
        <v>56</v>
      </c>
      <c r="B57" s="61">
        <v>1</v>
      </c>
      <c r="C57" s="61">
        <v>141156</v>
      </c>
      <c r="D57" s="61">
        <v>0</v>
      </c>
      <c r="E57" s="61" t="s">
        <v>7004</v>
      </c>
      <c r="F57" s="61">
        <v>0</v>
      </c>
      <c r="G57" s="61">
        <v>2</v>
      </c>
      <c r="H57" s="61">
        <v>36</v>
      </c>
      <c r="I57" s="61">
        <v>0</v>
      </c>
      <c r="J57" s="61">
        <v>180</v>
      </c>
      <c r="K57" s="61">
        <v>1</v>
      </c>
      <c r="L57" s="61">
        <v>30000</v>
      </c>
      <c r="M57" s="61">
        <v>0</v>
      </c>
      <c r="N57" s="61">
        <v>0</v>
      </c>
      <c r="O57" s="61">
        <v>25</v>
      </c>
      <c r="P57" s="61">
        <v>2</v>
      </c>
      <c r="Q57" s="61">
        <v>0</v>
      </c>
      <c r="R57" s="61">
        <v>0</v>
      </c>
      <c r="S57" s="61">
        <v>0</v>
      </c>
      <c r="T57" s="61">
        <v>0</v>
      </c>
      <c r="U57" s="61">
        <v>0</v>
      </c>
      <c r="V57" s="61">
        <v>0</v>
      </c>
      <c r="W57" s="61">
        <v>0</v>
      </c>
      <c r="X57" s="61">
        <v>0</v>
      </c>
      <c r="Y57" s="61">
        <v>0</v>
      </c>
      <c r="Z57" s="61">
        <v>0</v>
      </c>
      <c r="AA57" s="61">
        <v>0</v>
      </c>
      <c r="AB57" s="61">
        <v>0</v>
      </c>
      <c r="AC57" s="61">
        <v>0</v>
      </c>
      <c r="AD57" s="61">
        <v>0</v>
      </c>
    </row>
    <row r="58" spans="1:30" x14ac:dyDescent="0.3">
      <c r="A58" s="61">
        <v>57</v>
      </c>
      <c r="B58" s="61">
        <v>1</v>
      </c>
      <c r="C58" s="61">
        <v>141157</v>
      </c>
      <c r="D58" s="61">
        <v>0</v>
      </c>
      <c r="E58" s="61" t="s">
        <v>7005</v>
      </c>
      <c r="F58" s="61">
        <v>0</v>
      </c>
      <c r="G58" s="61">
        <v>2</v>
      </c>
      <c r="H58" s="61">
        <v>36</v>
      </c>
      <c r="I58" s="61">
        <v>0</v>
      </c>
      <c r="J58" s="61">
        <v>210</v>
      </c>
      <c r="K58" s="61">
        <v>1</v>
      </c>
      <c r="L58" s="61">
        <v>35000</v>
      </c>
      <c r="M58" s="61">
        <v>0</v>
      </c>
      <c r="N58" s="61">
        <v>0</v>
      </c>
      <c r="O58" s="61">
        <v>25</v>
      </c>
      <c r="P58" s="61">
        <v>3</v>
      </c>
      <c r="Q58" s="61">
        <v>0</v>
      </c>
      <c r="R58" s="61">
        <v>0</v>
      </c>
      <c r="S58" s="61">
        <v>0</v>
      </c>
      <c r="T58" s="61">
        <v>0</v>
      </c>
      <c r="U58" s="61">
        <v>0</v>
      </c>
      <c r="V58" s="61">
        <v>0</v>
      </c>
      <c r="W58" s="61">
        <v>0</v>
      </c>
      <c r="X58" s="61">
        <v>0</v>
      </c>
      <c r="Y58" s="61">
        <v>0</v>
      </c>
      <c r="Z58" s="61">
        <v>0</v>
      </c>
      <c r="AA58" s="61">
        <v>0</v>
      </c>
      <c r="AB58" s="61">
        <v>0</v>
      </c>
      <c r="AC58" s="61">
        <v>0</v>
      </c>
      <c r="AD58" s="61">
        <v>0</v>
      </c>
    </row>
    <row r="59" spans="1:30" x14ac:dyDescent="0.3">
      <c r="A59" s="61">
        <v>58</v>
      </c>
      <c r="B59" s="61">
        <v>1</v>
      </c>
      <c r="C59" s="61">
        <v>141158</v>
      </c>
      <c r="D59" s="61">
        <v>0</v>
      </c>
      <c r="E59" s="61" t="s">
        <v>7006</v>
      </c>
      <c r="F59" s="61">
        <v>0</v>
      </c>
      <c r="G59" s="61">
        <v>2</v>
      </c>
      <c r="H59" s="61">
        <v>36</v>
      </c>
      <c r="I59" s="61">
        <v>0</v>
      </c>
      <c r="J59" s="61">
        <v>240</v>
      </c>
      <c r="K59" s="61">
        <v>1</v>
      </c>
      <c r="L59" s="61">
        <v>40000</v>
      </c>
      <c r="M59" s="61">
        <v>0</v>
      </c>
      <c r="N59" s="61">
        <v>0</v>
      </c>
      <c r="O59" s="61">
        <v>25</v>
      </c>
      <c r="P59" s="61">
        <v>3</v>
      </c>
      <c r="Q59" s="61">
        <v>0</v>
      </c>
      <c r="R59" s="61">
        <v>0</v>
      </c>
      <c r="S59" s="61">
        <v>0</v>
      </c>
      <c r="T59" s="61">
        <v>0</v>
      </c>
      <c r="U59" s="61">
        <v>0</v>
      </c>
      <c r="V59" s="61">
        <v>0</v>
      </c>
      <c r="W59" s="61">
        <v>0</v>
      </c>
      <c r="X59" s="61">
        <v>0</v>
      </c>
      <c r="Y59" s="61">
        <v>0</v>
      </c>
      <c r="Z59" s="61">
        <v>0</v>
      </c>
      <c r="AA59" s="61">
        <v>0</v>
      </c>
      <c r="AB59" s="61">
        <v>0</v>
      </c>
      <c r="AC59" s="61">
        <v>0</v>
      </c>
      <c r="AD59" s="61">
        <v>0</v>
      </c>
    </row>
    <row r="60" spans="1:30" x14ac:dyDescent="0.3">
      <c r="A60" s="61">
        <v>59</v>
      </c>
      <c r="B60" s="61">
        <v>1</v>
      </c>
      <c r="C60" s="61">
        <v>141159</v>
      </c>
      <c r="D60" s="61">
        <v>0</v>
      </c>
      <c r="E60" s="61" t="s">
        <v>7007</v>
      </c>
      <c r="F60" s="61">
        <v>0</v>
      </c>
      <c r="G60" s="61">
        <v>2</v>
      </c>
      <c r="H60" s="61">
        <v>36</v>
      </c>
      <c r="I60" s="61">
        <v>0</v>
      </c>
      <c r="J60" s="61">
        <v>270</v>
      </c>
      <c r="K60" s="61">
        <v>1</v>
      </c>
      <c r="L60" s="61">
        <v>45000</v>
      </c>
      <c r="M60" s="61">
        <v>0</v>
      </c>
      <c r="N60" s="61">
        <v>0</v>
      </c>
      <c r="O60" s="61">
        <v>25</v>
      </c>
      <c r="P60" s="61">
        <v>4</v>
      </c>
      <c r="Q60" s="61">
        <v>0</v>
      </c>
      <c r="R60" s="61">
        <v>0</v>
      </c>
      <c r="S60" s="61">
        <v>0</v>
      </c>
      <c r="T60" s="61">
        <v>0</v>
      </c>
      <c r="U60" s="61">
        <v>0</v>
      </c>
      <c r="V60" s="61">
        <v>0</v>
      </c>
      <c r="W60" s="61">
        <v>0</v>
      </c>
      <c r="X60" s="61">
        <v>0</v>
      </c>
      <c r="Y60" s="61">
        <v>0</v>
      </c>
      <c r="Z60" s="61">
        <v>0</v>
      </c>
      <c r="AA60" s="61">
        <v>0</v>
      </c>
      <c r="AB60" s="61">
        <v>0</v>
      </c>
      <c r="AC60" s="61">
        <v>0</v>
      </c>
      <c r="AD60" s="61">
        <v>0</v>
      </c>
    </row>
    <row r="61" spans="1:30" x14ac:dyDescent="0.3">
      <c r="A61" s="61">
        <v>60</v>
      </c>
      <c r="B61" s="61">
        <v>1</v>
      </c>
      <c r="C61" s="61">
        <v>141160</v>
      </c>
      <c r="D61" s="61">
        <v>0</v>
      </c>
      <c r="E61" s="61" t="s">
        <v>7008</v>
      </c>
      <c r="F61" s="61">
        <v>0</v>
      </c>
      <c r="G61" s="61">
        <v>2</v>
      </c>
      <c r="H61" s="61">
        <v>36</v>
      </c>
      <c r="I61" s="61">
        <v>0</v>
      </c>
      <c r="J61" s="61">
        <v>300</v>
      </c>
      <c r="K61" s="61">
        <v>1</v>
      </c>
      <c r="L61" s="61">
        <v>50000</v>
      </c>
      <c r="M61" s="61">
        <v>0</v>
      </c>
      <c r="N61" s="61">
        <v>0</v>
      </c>
      <c r="O61" s="61">
        <v>25</v>
      </c>
      <c r="P61" s="61">
        <v>4</v>
      </c>
      <c r="Q61" s="61">
        <v>0</v>
      </c>
      <c r="R61" s="61">
        <v>0</v>
      </c>
      <c r="S61" s="61">
        <v>0</v>
      </c>
      <c r="T61" s="61">
        <v>0</v>
      </c>
      <c r="U61" s="61">
        <v>0</v>
      </c>
      <c r="V61" s="61">
        <v>0</v>
      </c>
      <c r="W61" s="61">
        <v>0</v>
      </c>
      <c r="X61" s="61">
        <v>0</v>
      </c>
      <c r="Y61" s="61">
        <v>0</v>
      </c>
      <c r="Z61" s="61">
        <v>0</v>
      </c>
      <c r="AA61" s="61">
        <v>0</v>
      </c>
      <c r="AB61" s="61">
        <v>0</v>
      </c>
      <c r="AC61" s="61">
        <v>0</v>
      </c>
      <c r="AD61" s="61">
        <v>0</v>
      </c>
    </row>
    <row r="62" spans="1:30" x14ac:dyDescent="0.3">
      <c r="A62" s="61">
        <v>61</v>
      </c>
      <c r="B62" s="61">
        <v>1</v>
      </c>
      <c r="C62" s="61">
        <v>141161</v>
      </c>
      <c r="D62" s="61">
        <v>0</v>
      </c>
      <c r="E62" s="61" t="s">
        <v>7009</v>
      </c>
      <c r="F62" s="61">
        <v>0</v>
      </c>
      <c r="G62" s="61">
        <v>2</v>
      </c>
      <c r="H62" s="61">
        <v>36</v>
      </c>
      <c r="I62" s="61">
        <v>0</v>
      </c>
      <c r="J62" s="61">
        <v>330</v>
      </c>
      <c r="K62" s="61">
        <v>1</v>
      </c>
      <c r="L62" s="61">
        <v>55000</v>
      </c>
      <c r="M62" s="61">
        <v>0</v>
      </c>
      <c r="N62" s="61">
        <v>0</v>
      </c>
      <c r="O62" s="61">
        <v>25</v>
      </c>
      <c r="P62" s="61">
        <v>5</v>
      </c>
      <c r="Q62" s="61">
        <v>0</v>
      </c>
      <c r="R62" s="61">
        <v>0</v>
      </c>
      <c r="S62" s="61">
        <v>0</v>
      </c>
      <c r="T62" s="61">
        <v>0</v>
      </c>
      <c r="U62" s="61">
        <v>0</v>
      </c>
      <c r="V62" s="61">
        <v>0</v>
      </c>
      <c r="W62" s="61">
        <v>0</v>
      </c>
      <c r="X62" s="61">
        <v>0</v>
      </c>
      <c r="Y62" s="61">
        <v>0</v>
      </c>
      <c r="Z62" s="61">
        <v>0</v>
      </c>
      <c r="AA62" s="61">
        <v>0</v>
      </c>
      <c r="AB62" s="61">
        <v>0</v>
      </c>
      <c r="AC62" s="61">
        <v>0</v>
      </c>
      <c r="AD62" s="61">
        <v>0</v>
      </c>
    </row>
    <row r="63" spans="1:30" x14ac:dyDescent="0.3">
      <c r="A63" s="61">
        <v>62</v>
      </c>
      <c r="B63" s="61">
        <v>1</v>
      </c>
      <c r="C63" s="61">
        <v>141162</v>
      </c>
      <c r="D63" s="61">
        <v>0</v>
      </c>
      <c r="E63" s="61" t="s">
        <v>7010</v>
      </c>
      <c r="F63" s="61">
        <v>0</v>
      </c>
      <c r="G63" s="61">
        <v>2</v>
      </c>
      <c r="H63" s="61">
        <v>36</v>
      </c>
      <c r="I63" s="61">
        <v>0</v>
      </c>
      <c r="J63" s="61">
        <v>360</v>
      </c>
      <c r="K63" s="61">
        <v>1</v>
      </c>
      <c r="L63" s="61">
        <v>60000</v>
      </c>
      <c r="M63" s="61">
        <v>0</v>
      </c>
      <c r="N63" s="61">
        <v>0</v>
      </c>
      <c r="O63" s="61">
        <v>25</v>
      </c>
      <c r="P63" s="61">
        <v>5</v>
      </c>
      <c r="Q63" s="61">
        <v>0</v>
      </c>
      <c r="R63" s="61">
        <v>0</v>
      </c>
      <c r="S63" s="61">
        <v>0</v>
      </c>
      <c r="T63" s="61">
        <v>0</v>
      </c>
      <c r="U63" s="61">
        <v>0</v>
      </c>
      <c r="V63" s="61">
        <v>0</v>
      </c>
      <c r="W63" s="61">
        <v>0</v>
      </c>
      <c r="X63" s="61">
        <v>0</v>
      </c>
      <c r="Y63" s="61">
        <v>0</v>
      </c>
      <c r="Z63" s="61">
        <v>0</v>
      </c>
      <c r="AA63" s="61">
        <v>0</v>
      </c>
      <c r="AB63" s="61">
        <v>0</v>
      </c>
      <c r="AC63" s="61">
        <v>0</v>
      </c>
      <c r="AD63" s="61">
        <v>0</v>
      </c>
    </row>
    <row r="64" spans="1:30" x14ac:dyDescent="0.3">
      <c r="A64" s="61">
        <v>63</v>
      </c>
      <c r="B64" s="61">
        <v>1</v>
      </c>
      <c r="C64" s="61">
        <v>141163</v>
      </c>
      <c r="D64" s="61">
        <v>0</v>
      </c>
      <c r="E64" s="61" t="s">
        <v>7011</v>
      </c>
      <c r="F64" s="61">
        <v>0</v>
      </c>
      <c r="G64" s="61">
        <v>2</v>
      </c>
      <c r="H64" s="61">
        <v>36</v>
      </c>
      <c r="I64" s="61">
        <v>0</v>
      </c>
      <c r="J64" s="61">
        <v>390</v>
      </c>
      <c r="K64" s="61">
        <v>1</v>
      </c>
      <c r="L64" s="61">
        <v>65000</v>
      </c>
      <c r="M64" s="61">
        <v>0</v>
      </c>
      <c r="N64" s="61">
        <v>0</v>
      </c>
      <c r="O64" s="61">
        <v>25</v>
      </c>
      <c r="P64" s="61">
        <v>6</v>
      </c>
      <c r="Q64" s="61">
        <v>0</v>
      </c>
      <c r="R64" s="61">
        <v>0</v>
      </c>
      <c r="S64" s="61">
        <v>0</v>
      </c>
      <c r="T64" s="61">
        <v>0</v>
      </c>
      <c r="U64" s="61">
        <v>0</v>
      </c>
      <c r="V64" s="61">
        <v>0</v>
      </c>
      <c r="W64" s="61">
        <v>0</v>
      </c>
      <c r="X64" s="61">
        <v>0</v>
      </c>
      <c r="Y64" s="61">
        <v>0</v>
      </c>
      <c r="Z64" s="61">
        <v>0</v>
      </c>
      <c r="AA64" s="61">
        <v>0</v>
      </c>
      <c r="AB64" s="61">
        <v>0</v>
      </c>
      <c r="AC64" s="61">
        <v>0</v>
      </c>
      <c r="AD64" s="61">
        <v>0</v>
      </c>
    </row>
    <row r="65" spans="1:30" x14ac:dyDescent="0.3">
      <c r="A65" s="61">
        <v>64</v>
      </c>
      <c r="B65" s="61">
        <v>1</v>
      </c>
      <c r="C65" s="61">
        <v>141164</v>
      </c>
      <c r="D65" s="61">
        <v>0</v>
      </c>
      <c r="E65" s="61" t="s">
        <v>7012</v>
      </c>
      <c r="F65" s="61">
        <v>0</v>
      </c>
      <c r="G65" s="61">
        <v>2</v>
      </c>
      <c r="H65" s="61">
        <v>36</v>
      </c>
      <c r="I65" s="61">
        <v>0</v>
      </c>
      <c r="J65" s="61">
        <v>420</v>
      </c>
      <c r="K65" s="61">
        <v>1</v>
      </c>
      <c r="L65" s="61">
        <v>70000</v>
      </c>
      <c r="M65" s="61">
        <v>0</v>
      </c>
      <c r="N65" s="61">
        <v>0</v>
      </c>
      <c r="O65" s="61">
        <v>25</v>
      </c>
      <c r="P65" s="61">
        <v>6</v>
      </c>
      <c r="Q65" s="61">
        <v>0</v>
      </c>
      <c r="R65" s="61">
        <v>0</v>
      </c>
      <c r="S65" s="61">
        <v>0</v>
      </c>
      <c r="T65" s="61">
        <v>0</v>
      </c>
      <c r="U65" s="61">
        <v>0</v>
      </c>
      <c r="V65" s="61">
        <v>0</v>
      </c>
      <c r="W65" s="61">
        <v>0</v>
      </c>
      <c r="X65" s="61">
        <v>0</v>
      </c>
      <c r="Y65" s="61">
        <v>0</v>
      </c>
      <c r="Z65" s="61">
        <v>0</v>
      </c>
      <c r="AA65" s="61">
        <v>0</v>
      </c>
      <c r="AB65" s="61">
        <v>0</v>
      </c>
      <c r="AC65" s="61">
        <v>0</v>
      </c>
      <c r="AD65" s="61">
        <v>0</v>
      </c>
    </row>
    <row r="66" spans="1:30" x14ac:dyDescent="0.3">
      <c r="A66" s="61">
        <v>65</v>
      </c>
      <c r="B66" s="61">
        <v>1</v>
      </c>
      <c r="C66" s="61">
        <v>141165</v>
      </c>
      <c r="D66" s="61">
        <v>0</v>
      </c>
      <c r="E66" s="61" t="s">
        <v>7013</v>
      </c>
      <c r="F66" s="61">
        <v>0</v>
      </c>
      <c r="G66" s="61">
        <v>2</v>
      </c>
      <c r="H66" s="61">
        <v>36</v>
      </c>
      <c r="I66" s="61">
        <v>0</v>
      </c>
      <c r="J66" s="61">
        <v>450</v>
      </c>
      <c r="K66" s="61">
        <v>1</v>
      </c>
      <c r="L66" s="61">
        <v>75000</v>
      </c>
      <c r="M66" s="61">
        <v>0</v>
      </c>
      <c r="N66" s="61">
        <v>0</v>
      </c>
      <c r="O66" s="61">
        <v>25</v>
      </c>
      <c r="P66" s="61">
        <v>7</v>
      </c>
      <c r="Q66" s="61">
        <v>0</v>
      </c>
      <c r="R66" s="61">
        <v>0</v>
      </c>
      <c r="S66" s="61">
        <v>0</v>
      </c>
      <c r="T66" s="61">
        <v>0</v>
      </c>
      <c r="U66" s="61">
        <v>0</v>
      </c>
      <c r="V66" s="61">
        <v>0</v>
      </c>
      <c r="W66" s="61">
        <v>0</v>
      </c>
      <c r="X66" s="61">
        <v>0</v>
      </c>
      <c r="Y66" s="61">
        <v>0</v>
      </c>
      <c r="Z66" s="61">
        <v>0</v>
      </c>
      <c r="AA66" s="61">
        <v>0</v>
      </c>
      <c r="AB66" s="61">
        <v>0</v>
      </c>
      <c r="AC66" s="61">
        <v>0</v>
      </c>
      <c r="AD66" s="61">
        <v>0</v>
      </c>
    </row>
    <row r="67" spans="1:30" x14ac:dyDescent="0.3">
      <c r="A67" s="61">
        <v>66</v>
      </c>
      <c r="B67" s="61">
        <v>1</v>
      </c>
      <c r="C67" s="61">
        <v>141166</v>
      </c>
      <c r="D67" s="61">
        <v>0</v>
      </c>
      <c r="E67" s="61" t="s">
        <v>7014</v>
      </c>
      <c r="F67" s="61">
        <v>0</v>
      </c>
      <c r="G67" s="61">
        <v>2</v>
      </c>
      <c r="H67" s="61">
        <v>36</v>
      </c>
      <c r="I67" s="61">
        <v>0</v>
      </c>
      <c r="J67" s="61">
        <v>480</v>
      </c>
      <c r="K67" s="61">
        <v>1</v>
      </c>
      <c r="L67" s="61">
        <v>80000</v>
      </c>
      <c r="M67" s="61">
        <v>0</v>
      </c>
      <c r="N67" s="61">
        <v>0</v>
      </c>
      <c r="O67" s="61">
        <v>25</v>
      </c>
      <c r="P67" s="61">
        <v>7</v>
      </c>
      <c r="Q67" s="61">
        <v>0</v>
      </c>
      <c r="R67" s="61">
        <v>0</v>
      </c>
      <c r="S67" s="61">
        <v>0</v>
      </c>
      <c r="T67" s="61">
        <v>0</v>
      </c>
      <c r="U67" s="61">
        <v>0</v>
      </c>
      <c r="V67" s="61">
        <v>0</v>
      </c>
      <c r="W67" s="61">
        <v>0</v>
      </c>
      <c r="X67" s="61">
        <v>0</v>
      </c>
      <c r="Y67" s="61">
        <v>0</v>
      </c>
      <c r="Z67" s="61">
        <v>0</v>
      </c>
      <c r="AA67" s="61">
        <v>0</v>
      </c>
      <c r="AB67" s="61">
        <v>0</v>
      </c>
      <c r="AC67" s="61">
        <v>0</v>
      </c>
      <c r="AD67" s="61">
        <v>0</v>
      </c>
    </row>
    <row r="68" spans="1:30" x14ac:dyDescent="0.3">
      <c r="A68" s="61">
        <v>67</v>
      </c>
      <c r="B68" s="61">
        <v>1</v>
      </c>
      <c r="C68" s="61">
        <v>141167</v>
      </c>
      <c r="D68" s="61">
        <v>0</v>
      </c>
      <c r="E68" s="61" t="s">
        <v>7015</v>
      </c>
      <c r="F68" s="61">
        <v>0</v>
      </c>
      <c r="G68" s="61">
        <v>2</v>
      </c>
      <c r="H68" s="61">
        <v>36</v>
      </c>
      <c r="I68" s="61">
        <v>0</v>
      </c>
      <c r="J68" s="61">
        <v>510</v>
      </c>
      <c r="K68" s="61">
        <v>1</v>
      </c>
      <c r="L68" s="61">
        <v>85000</v>
      </c>
      <c r="M68" s="61">
        <v>0</v>
      </c>
      <c r="N68" s="61">
        <v>0</v>
      </c>
      <c r="O68" s="61">
        <v>25</v>
      </c>
      <c r="P68" s="61">
        <v>8</v>
      </c>
      <c r="Q68" s="61">
        <v>0</v>
      </c>
      <c r="R68" s="61">
        <v>0</v>
      </c>
      <c r="S68" s="61">
        <v>0</v>
      </c>
      <c r="T68" s="61">
        <v>0</v>
      </c>
      <c r="U68" s="61">
        <v>0</v>
      </c>
      <c r="V68" s="61">
        <v>0</v>
      </c>
      <c r="W68" s="61">
        <v>0</v>
      </c>
      <c r="X68" s="61">
        <v>0</v>
      </c>
      <c r="Y68" s="61">
        <v>0</v>
      </c>
      <c r="Z68" s="61">
        <v>0</v>
      </c>
      <c r="AA68" s="61">
        <v>0</v>
      </c>
      <c r="AB68" s="61">
        <v>0</v>
      </c>
      <c r="AC68" s="61">
        <v>0</v>
      </c>
      <c r="AD68" s="61">
        <v>0</v>
      </c>
    </row>
    <row r="69" spans="1:30" x14ac:dyDescent="0.3">
      <c r="A69" s="61">
        <v>68</v>
      </c>
      <c r="B69" s="61">
        <v>1</v>
      </c>
      <c r="C69" s="61">
        <v>141168</v>
      </c>
      <c r="D69" s="61">
        <v>0</v>
      </c>
      <c r="E69" s="61" t="s">
        <v>7016</v>
      </c>
      <c r="F69" s="61">
        <v>0</v>
      </c>
      <c r="G69" s="61">
        <v>2</v>
      </c>
      <c r="H69" s="61">
        <v>36</v>
      </c>
      <c r="I69" s="61">
        <v>0</v>
      </c>
      <c r="J69" s="61">
        <v>540</v>
      </c>
      <c r="K69" s="61">
        <v>1</v>
      </c>
      <c r="L69" s="61">
        <v>90000</v>
      </c>
      <c r="M69" s="61">
        <v>0</v>
      </c>
      <c r="N69" s="61">
        <v>0</v>
      </c>
      <c r="O69" s="61">
        <v>25</v>
      </c>
      <c r="P69" s="61">
        <v>8</v>
      </c>
      <c r="Q69" s="61">
        <v>0</v>
      </c>
      <c r="R69" s="61">
        <v>0</v>
      </c>
      <c r="S69" s="61">
        <v>0</v>
      </c>
      <c r="T69" s="61">
        <v>0</v>
      </c>
      <c r="U69" s="61">
        <v>0</v>
      </c>
      <c r="V69" s="61">
        <v>0</v>
      </c>
      <c r="W69" s="61">
        <v>0</v>
      </c>
      <c r="X69" s="61">
        <v>0</v>
      </c>
      <c r="Y69" s="61">
        <v>0</v>
      </c>
      <c r="Z69" s="61">
        <v>0</v>
      </c>
      <c r="AA69" s="61">
        <v>0</v>
      </c>
      <c r="AB69" s="61">
        <v>0</v>
      </c>
      <c r="AC69" s="61">
        <v>0</v>
      </c>
      <c r="AD69" s="61">
        <v>0</v>
      </c>
    </row>
    <row r="70" spans="1:30" x14ac:dyDescent="0.3">
      <c r="A70" s="61">
        <v>69</v>
      </c>
      <c r="B70" s="61">
        <v>1</v>
      </c>
      <c r="C70" s="61">
        <v>141169</v>
      </c>
      <c r="D70" s="61">
        <v>0</v>
      </c>
      <c r="E70" s="61" t="s">
        <v>7017</v>
      </c>
      <c r="F70" s="61">
        <v>0</v>
      </c>
      <c r="G70" s="61">
        <v>2</v>
      </c>
      <c r="H70" s="61">
        <v>36</v>
      </c>
      <c r="I70" s="61">
        <v>0</v>
      </c>
      <c r="J70" s="61">
        <v>570</v>
      </c>
      <c r="K70" s="61">
        <v>1</v>
      </c>
      <c r="L70" s="61">
        <v>95000</v>
      </c>
      <c r="M70" s="61">
        <v>0</v>
      </c>
      <c r="N70" s="61">
        <v>0</v>
      </c>
      <c r="O70" s="61">
        <v>25</v>
      </c>
      <c r="P70" s="61">
        <v>10</v>
      </c>
      <c r="Q70" s="61">
        <v>0</v>
      </c>
      <c r="R70" s="61">
        <v>0</v>
      </c>
      <c r="S70" s="61">
        <v>0</v>
      </c>
      <c r="T70" s="61">
        <v>0</v>
      </c>
      <c r="U70" s="61">
        <v>0</v>
      </c>
      <c r="V70" s="61">
        <v>0</v>
      </c>
      <c r="W70" s="61">
        <v>0</v>
      </c>
      <c r="X70" s="61">
        <v>0</v>
      </c>
      <c r="Y70" s="61">
        <v>0</v>
      </c>
      <c r="Z70" s="61">
        <v>0</v>
      </c>
      <c r="AA70" s="61">
        <v>0</v>
      </c>
      <c r="AB70" s="61">
        <v>0</v>
      </c>
      <c r="AC70" s="61">
        <v>0</v>
      </c>
      <c r="AD70" s="61">
        <v>0</v>
      </c>
    </row>
    <row r="71" spans="1:30" x14ac:dyDescent="0.3">
      <c r="A71" s="61">
        <v>70</v>
      </c>
      <c r="B71" s="61">
        <v>1</v>
      </c>
      <c r="C71" s="61">
        <v>141170</v>
      </c>
      <c r="D71" s="61">
        <v>0</v>
      </c>
      <c r="E71" s="61" t="s">
        <v>7018</v>
      </c>
      <c r="F71" s="61">
        <v>0</v>
      </c>
      <c r="G71" s="61">
        <v>2</v>
      </c>
      <c r="H71" s="61">
        <v>36</v>
      </c>
      <c r="I71" s="61">
        <v>0</v>
      </c>
      <c r="J71" s="61">
        <v>600</v>
      </c>
      <c r="K71" s="61">
        <v>1</v>
      </c>
      <c r="L71" s="61">
        <v>100000</v>
      </c>
      <c r="M71" s="61">
        <v>0</v>
      </c>
      <c r="N71" s="61">
        <v>0</v>
      </c>
      <c r="O71" s="61">
        <v>25</v>
      </c>
      <c r="P71" s="61">
        <v>10</v>
      </c>
      <c r="Q71" s="61">
        <v>0</v>
      </c>
      <c r="R71" s="61">
        <v>0</v>
      </c>
      <c r="S71" s="61">
        <v>0</v>
      </c>
      <c r="T71" s="61">
        <v>0</v>
      </c>
      <c r="U71" s="61">
        <v>0</v>
      </c>
      <c r="V71" s="61">
        <v>0</v>
      </c>
      <c r="W71" s="61">
        <v>0</v>
      </c>
      <c r="X71" s="61">
        <v>0</v>
      </c>
      <c r="Y71" s="61">
        <v>0</v>
      </c>
      <c r="Z71" s="61">
        <v>0</v>
      </c>
      <c r="AA71" s="61">
        <v>0</v>
      </c>
      <c r="AB71" s="61">
        <v>0</v>
      </c>
      <c r="AC71" s="61">
        <v>0</v>
      </c>
      <c r="AD71" s="61">
        <v>0</v>
      </c>
    </row>
    <row r="72" spans="1:30" x14ac:dyDescent="0.3">
      <c r="A72" s="61">
        <v>71</v>
      </c>
      <c r="B72" s="61">
        <v>1</v>
      </c>
      <c r="C72" s="61">
        <v>141211</v>
      </c>
      <c r="D72" s="61">
        <v>0</v>
      </c>
      <c r="E72" s="61" t="s">
        <v>6984</v>
      </c>
      <c r="F72" s="61">
        <v>0</v>
      </c>
      <c r="G72" s="61">
        <v>3</v>
      </c>
      <c r="H72" s="61">
        <v>69</v>
      </c>
      <c r="I72" s="61">
        <v>0</v>
      </c>
      <c r="J72" s="61">
        <v>20</v>
      </c>
      <c r="K72" s="61">
        <v>1</v>
      </c>
      <c r="L72" s="61">
        <v>5000</v>
      </c>
      <c r="M72" s="61">
        <v>0</v>
      </c>
      <c r="N72" s="61">
        <v>0</v>
      </c>
      <c r="O72" s="61">
        <v>25</v>
      </c>
      <c r="P72" s="61">
        <v>1</v>
      </c>
      <c r="Q72" s="61">
        <v>0</v>
      </c>
      <c r="R72" s="61">
        <v>0</v>
      </c>
      <c r="S72" s="61">
        <v>0</v>
      </c>
      <c r="T72" s="61">
        <v>0</v>
      </c>
      <c r="U72" s="61">
        <v>0</v>
      </c>
      <c r="V72" s="61">
        <v>0</v>
      </c>
      <c r="W72" s="61">
        <v>0</v>
      </c>
      <c r="X72" s="61">
        <v>0</v>
      </c>
      <c r="Y72" s="61">
        <v>0</v>
      </c>
      <c r="Z72" s="61">
        <v>0</v>
      </c>
      <c r="AA72" s="61">
        <v>0</v>
      </c>
      <c r="AB72" s="61">
        <v>0</v>
      </c>
      <c r="AC72" s="61">
        <v>0</v>
      </c>
      <c r="AD72" s="61">
        <v>0</v>
      </c>
    </row>
    <row r="73" spans="1:30" x14ac:dyDescent="0.3">
      <c r="A73" s="61">
        <v>72</v>
      </c>
      <c r="B73" s="61">
        <v>1</v>
      </c>
      <c r="C73" s="61">
        <v>141212</v>
      </c>
      <c r="D73" s="61">
        <v>0</v>
      </c>
      <c r="E73" s="61" t="s">
        <v>6985</v>
      </c>
      <c r="F73" s="61">
        <v>0</v>
      </c>
      <c r="G73" s="61">
        <v>3</v>
      </c>
      <c r="H73" s="61">
        <v>69</v>
      </c>
      <c r="I73" s="61">
        <v>0</v>
      </c>
      <c r="J73" s="61">
        <v>100</v>
      </c>
      <c r="K73" s="61">
        <v>1</v>
      </c>
      <c r="L73" s="61">
        <v>10000</v>
      </c>
      <c r="M73" s="61">
        <v>0</v>
      </c>
      <c r="N73" s="61">
        <v>0</v>
      </c>
      <c r="O73" s="61">
        <v>25</v>
      </c>
      <c r="P73" s="61">
        <v>1</v>
      </c>
      <c r="Q73" s="61">
        <v>0</v>
      </c>
      <c r="R73" s="61">
        <v>0</v>
      </c>
      <c r="S73" s="61">
        <v>0</v>
      </c>
      <c r="T73" s="61">
        <v>0</v>
      </c>
      <c r="U73" s="61">
        <v>0</v>
      </c>
      <c r="V73" s="61">
        <v>0</v>
      </c>
      <c r="W73" s="61">
        <v>0</v>
      </c>
      <c r="X73" s="61">
        <v>0</v>
      </c>
      <c r="Y73" s="61">
        <v>0</v>
      </c>
      <c r="Z73" s="61">
        <v>0</v>
      </c>
      <c r="AA73" s="61">
        <v>0</v>
      </c>
      <c r="AB73" s="61">
        <v>0</v>
      </c>
      <c r="AC73" s="61">
        <v>0</v>
      </c>
      <c r="AD73" s="61">
        <v>0</v>
      </c>
    </row>
    <row r="74" spans="1:30" x14ac:dyDescent="0.3">
      <c r="A74" s="61">
        <v>73</v>
      </c>
      <c r="B74" s="61">
        <v>1</v>
      </c>
      <c r="C74" s="61">
        <v>141213</v>
      </c>
      <c r="D74" s="61">
        <v>0</v>
      </c>
      <c r="E74" s="61" t="s">
        <v>6986</v>
      </c>
      <c r="F74" s="61">
        <v>0</v>
      </c>
      <c r="G74" s="61">
        <v>3</v>
      </c>
      <c r="H74" s="61">
        <v>69</v>
      </c>
      <c r="I74" s="61">
        <v>0</v>
      </c>
      <c r="J74" s="61">
        <v>400</v>
      </c>
      <c r="K74" s="61">
        <v>1</v>
      </c>
      <c r="L74" s="61">
        <v>15000</v>
      </c>
      <c r="M74" s="61">
        <v>0</v>
      </c>
      <c r="N74" s="61">
        <v>0</v>
      </c>
      <c r="O74" s="61">
        <v>25</v>
      </c>
      <c r="P74" s="61">
        <v>1</v>
      </c>
      <c r="Q74" s="61">
        <v>0</v>
      </c>
      <c r="R74" s="61">
        <v>0</v>
      </c>
      <c r="S74" s="61">
        <v>0</v>
      </c>
      <c r="T74" s="61">
        <v>0</v>
      </c>
      <c r="U74" s="61">
        <v>0</v>
      </c>
      <c r="V74" s="61">
        <v>0</v>
      </c>
      <c r="W74" s="61">
        <v>0</v>
      </c>
      <c r="X74" s="61">
        <v>0</v>
      </c>
      <c r="Y74" s="61">
        <v>0</v>
      </c>
      <c r="Z74" s="61">
        <v>0</v>
      </c>
      <c r="AA74" s="61">
        <v>0</v>
      </c>
      <c r="AB74" s="61">
        <v>0</v>
      </c>
      <c r="AC74" s="61">
        <v>0</v>
      </c>
      <c r="AD74" s="61">
        <v>0</v>
      </c>
    </row>
    <row r="75" spans="1:30" x14ac:dyDescent="0.3">
      <c r="A75" s="61">
        <v>74</v>
      </c>
      <c r="B75" s="61">
        <v>1</v>
      </c>
      <c r="C75" s="61">
        <v>141214</v>
      </c>
      <c r="D75" s="61">
        <v>0</v>
      </c>
      <c r="E75" s="61" t="s">
        <v>7039</v>
      </c>
      <c r="F75" s="61">
        <v>0</v>
      </c>
      <c r="G75" s="61">
        <v>3</v>
      </c>
      <c r="H75" s="61">
        <v>69</v>
      </c>
      <c r="I75" s="61">
        <v>0</v>
      </c>
      <c r="J75" s="61">
        <v>800</v>
      </c>
      <c r="K75" s="61">
        <v>1</v>
      </c>
      <c r="L75" s="61">
        <v>20000</v>
      </c>
      <c r="M75" s="61">
        <v>0</v>
      </c>
      <c r="N75" s="61">
        <v>0</v>
      </c>
      <c r="O75" s="61">
        <v>25</v>
      </c>
      <c r="P75" s="61">
        <v>1</v>
      </c>
      <c r="Q75" s="61">
        <v>0</v>
      </c>
      <c r="R75" s="61">
        <v>0</v>
      </c>
      <c r="S75" s="61">
        <v>0</v>
      </c>
      <c r="T75" s="61">
        <v>0</v>
      </c>
      <c r="U75" s="61">
        <v>0</v>
      </c>
      <c r="V75" s="61">
        <v>0</v>
      </c>
      <c r="W75" s="61">
        <v>0</v>
      </c>
      <c r="X75" s="61">
        <v>0</v>
      </c>
      <c r="Y75" s="61">
        <v>0</v>
      </c>
      <c r="Z75" s="61">
        <v>0</v>
      </c>
      <c r="AA75" s="61">
        <v>0</v>
      </c>
      <c r="AB75" s="61">
        <v>0</v>
      </c>
      <c r="AC75" s="61">
        <v>0</v>
      </c>
      <c r="AD75" s="61">
        <v>0</v>
      </c>
    </row>
    <row r="76" spans="1:30" x14ac:dyDescent="0.3">
      <c r="A76" s="61">
        <v>75</v>
      </c>
      <c r="B76" s="61">
        <v>1</v>
      </c>
      <c r="C76" s="61">
        <v>141215</v>
      </c>
      <c r="D76" s="61">
        <v>0</v>
      </c>
      <c r="E76" s="61" t="s">
        <v>7040</v>
      </c>
      <c r="F76" s="61">
        <v>0</v>
      </c>
      <c r="G76" s="61">
        <v>3</v>
      </c>
      <c r="H76" s="61">
        <v>69</v>
      </c>
      <c r="I76" s="61">
        <v>0</v>
      </c>
      <c r="J76" s="61">
        <v>1000</v>
      </c>
      <c r="K76" s="61">
        <v>1</v>
      </c>
      <c r="L76" s="61">
        <v>25000</v>
      </c>
      <c r="M76" s="61">
        <v>0</v>
      </c>
      <c r="N76" s="61">
        <v>0</v>
      </c>
      <c r="O76" s="61">
        <v>25</v>
      </c>
      <c r="P76" s="61">
        <v>2</v>
      </c>
      <c r="Q76" s="61">
        <v>0</v>
      </c>
      <c r="R76" s="61">
        <v>0</v>
      </c>
      <c r="S76" s="61">
        <v>0</v>
      </c>
      <c r="T76" s="61">
        <v>0</v>
      </c>
      <c r="U76" s="61">
        <v>0</v>
      </c>
      <c r="V76" s="61">
        <v>0</v>
      </c>
      <c r="W76" s="61">
        <v>0</v>
      </c>
      <c r="X76" s="61">
        <v>0</v>
      </c>
      <c r="Y76" s="61">
        <v>0</v>
      </c>
      <c r="Z76" s="61">
        <v>0</v>
      </c>
      <c r="AA76" s="61">
        <v>0</v>
      </c>
      <c r="AB76" s="61">
        <v>0</v>
      </c>
      <c r="AC76" s="61">
        <v>0</v>
      </c>
      <c r="AD76" s="61">
        <v>0</v>
      </c>
    </row>
    <row r="77" spans="1:30" x14ac:dyDescent="0.3">
      <c r="A77" s="61">
        <v>76</v>
      </c>
      <c r="B77" s="61">
        <v>1</v>
      </c>
      <c r="C77" s="61">
        <v>141216</v>
      </c>
      <c r="D77" s="61">
        <v>0</v>
      </c>
      <c r="E77" s="61" t="s">
        <v>7041</v>
      </c>
      <c r="F77" s="61">
        <v>0</v>
      </c>
      <c r="G77" s="61">
        <v>3</v>
      </c>
      <c r="H77" s="61">
        <v>69</v>
      </c>
      <c r="I77" s="61">
        <v>0</v>
      </c>
      <c r="J77" s="61">
        <v>1200</v>
      </c>
      <c r="K77" s="61">
        <v>1</v>
      </c>
      <c r="L77" s="61">
        <v>30000</v>
      </c>
      <c r="M77" s="61">
        <v>0</v>
      </c>
      <c r="N77" s="61">
        <v>0</v>
      </c>
      <c r="O77" s="61">
        <v>25</v>
      </c>
      <c r="P77" s="61">
        <v>2</v>
      </c>
      <c r="Q77" s="61">
        <v>0</v>
      </c>
      <c r="R77" s="61">
        <v>0</v>
      </c>
      <c r="S77" s="61">
        <v>0</v>
      </c>
      <c r="T77" s="61">
        <v>0</v>
      </c>
      <c r="U77" s="61">
        <v>0</v>
      </c>
      <c r="V77" s="61">
        <v>0</v>
      </c>
      <c r="W77" s="61">
        <v>0</v>
      </c>
      <c r="X77" s="61">
        <v>0</v>
      </c>
      <c r="Y77" s="61">
        <v>0</v>
      </c>
      <c r="Z77" s="61">
        <v>0</v>
      </c>
      <c r="AA77" s="61">
        <v>0</v>
      </c>
      <c r="AB77" s="61">
        <v>0</v>
      </c>
      <c r="AC77" s="61">
        <v>0</v>
      </c>
      <c r="AD77" s="61">
        <v>0</v>
      </c>
    </row>
    <row r="78" spans="1:30" x14ac:dyDescent="0.3">
      <c r="A78" s="61">
        <v>77</v>
      </c>
      <c r="B78" s="61">
        <v>1</v>
      </c>
      <c r="C78" s="61">
        <v>141217</v>
      </c>
      <c r="D78" s="61">
        <v>0</v>
      </c>
      <c r="E78" s="61" t="s">
        <v>7042</v>
      </c>
      <c r="F78" s="61">
        <v>0</v>
      </c>
      <c r="G78" s="61">
        <v>3</v>
      </c>
      <c r="H78" s="61">
        <v>69</v>
      </c>
      <c r="I78" s="61">
        <v>0</v>
      </c>
      <c r="J78" s="61">
        <v>1400</v>
      </c>
      <c r="K78" s="61">
        <v>1</v>
      </c>
      <c r="L78" s="61">
        <v>35000</v>
      </c>
      <c r="M78" s="61">
        <v>0</v>
      </c>
      <c r="N78" s="61">
        <v>0</v>
      </c>
      <c r="O78" s="61">
        <v>25</v>
      </c>
      <c r="P78" s="61">
        <v>3</v>
      </c>
      <c r="Q78" s="61">
        <v>0</v>
      </c>
      <c r="R78" s="61">
        <v>0</v>
      </c>
      <c r="S78" s="61">
        <v>0</v>
      </c>
      <c r="T78" s="61">
        <v>0</v>
      </c>
      <c r="U78" s="61">
        <v>0</v>
      </c>
      <c r="V78" s="61">
        <v>0</v>
      </c>
      <c r="W78" s="61">
        <v>0</v>
      </c>
      <c r="X78" s="61">
        <v>0</v>
      </c>
      <c r="Y78" s="61">
        <v>0</v>
      </c>
      <c r="Z78" s="61">
        <v>0</v>
      </c>
      <c r="AA78" s="61">
        <v>0</v>
      </c>
      <c r="AB78" s="61">
        <v>0</v>
      </c>
      <c r="AC78" s="61">
        <v>0</v>
      </c>
      <c r="AD78" s="61">
        <v>0</v>
      </c>
    </row>
    <row r="79" spans="1:30" x14ac:dyDescent="0.3">
      <c r="A79" s="61">
        <v>78</v>
      </c>
      <c r="B79" s="61">
        <v>1</v>
      </c>
      <c r="C79" s="61">
        <v>141218</v>
      </c>
      <c r="D79" s="61">
        <v>0</v>
      </c>
      <c r="E79" s="61" t="s">
        <v>7043</v>
      </c>
      <c r="F79" s="61">
        <v>0</v>
      </c>
      <c r="G79" s="61">
        <v>3</v>
      </c>
      <c r="H79" s="61">
        <v>69</v>
      </c>
      <c r="I79" s="61">
        <v>0</v>
      </c>
      <c r="J79" s="61">
        <v>1600</v>
      </c>
      <c r="K79" s="61">
        <v>1</v>
      </c>
      <c r="L79" s="61">
        <v>40000</v>
      </c>
      <c r="M79" s="61">
        <v>0</v>
      </c>
      <c r="N79" s="61">
        <v>0</v>
      </c>
      <c r="O79" s="61">
        <v>25</v>
      </c>
      <c r="P79" s="61">
        <v>3</v>
      </c>
      <c r="Q79" s="61">
        <v>0</v>
      </c>
      <c r="R79" s="61">
        <v>0</v>
      </c>
      <c r="S79" s="61">
        <v>0</v>
      </c>
      <c r="T79" s="61">
        <v>0</v>
      </c>
      <c r="U79" s="61">
        <v>0</v>
      </c>
      <c r="V79" s="61">
        <v>0</v>
      </c>
      <c r="W79" s="61">
        <v>0</v>
      </c>
      <c r="X79" s="61">
        <v>0</v>
      </c>
      <c r="Y79" s="61">
        <v>0</v>
      </c>
      <c r="Z79" s="61">
        <v>0</v>
      </c>
      <c r="AA79" s="61">
        <v>0</v>
      </c>
      <c r="AB79" s="61">
        <v>0</v>
      </c>
      <c r="AC79" s="61">
        <v>0</v>
      </c>
      <c r="AD79" s="61">
        <v>0</v>
      </c>
    </row>
    <row r="80" spans="1:30" x14ac:dyDescent="0.3">
      <c r="A80" s="61">
        <v>79</v>
      </c>
      <c r="B80" s="61">
        <v>1</v>
      </c>
      <c r="C80" s="61">
        <v>141219</v>
      </c>
      <c r="D80" s="61">
        <v>0</v>
      </c>
      <c r="E80" s="61" t="s">
        <v>7044</v>
      </c>
      <c r="F80" s="61">
        <v>0</v>
      </c>
      <c r="G80" s="61">
        <v>3</v>
      </c>
      <c r="H80" s="61">
        <v>69</v>
      </c>
      <c r="I80" s="61">
        <v>0</v>
      </c>
      <c r="J80" s="61">
        <v>1800</v>
      </c>
      <c r="K80" s="61">
        <v>1</v>
      </c>
      <c r="L80" s="61">
        <v>45000</v>
      </c>
      <c r="M80" s="61">
        <v>0</v>
      </c>
      <c r="N80" s="61">
        <v>0</v>
      </c>
      <c r="O80" s="61">
        <v>25</v>
      </c>
      <c r="P80" s="61">
        <v>4</v>
      </c>
      <c r="Q80" s="61">
        <v>0</v>
      </c>
      <c r="R80" s="61">
        <v>0</v>
      </c>
      <c r="S80" s="61">
        <v>0</v>
      </c>
      <c r="T80" s="61">
        <v>0</v>
      </c>
      <c r="U80" s="61">
        <v>0</v>
      </c>
      <c r="V80" s="61">
        <v>0</v>
      </c>
      <c r="W80" s="61">
        <v>0</v>
      </c>
      <c r="X80" s="61">
        <v>0</v>
      </c>
      <c r="Y80" s="61">
        <v>0</v>
      </c>
      <c r="Z80" s="61">
        <v>0</v>
      </c>
      <c r="AA80" s="61">
        <v>0</v>
      </c>
      <c r="AB80" s="61">
        <v>0</v>
      </c>
      <c r="AC80" s="61">
        <v>0</v>
      </c>
      <c r="AD80" s="61">
        <v>0</v>
      </c>
    </row>
    <row r="81" spans="1:30" x14ac:dyDescent="0.3">
      <c r="A81" s="61">
        <v>80</v>
      </c>
      <c r="B81" s="61">
        <v>1</v>
      </c>
      <c r="C81" s="61">
        <v>141220</v>
      </c>
      <c r="D81" s="61">
        <v>0</v>
      </c>
      <c r="E81" s="61" t="s">
        <v>7045</v>
      </c>
      <c r="F81" s="61">
        <v>0</v>
      </c>
      <c r="G81" s="61">
        <v>3</v>
      </c>
      <c r="H81" s="61">
        <v>69</v>
      </c>
      <c r="I81" s="61">
        <v>0</v>
      </c>
      <c r="J81" s="61">
        <v>2000</v>
      </c>
      <c r="K81" s="61">
        <v>1</v>
      </c>
      <c r="L81" s="61">
        <v>50000</v>
      </c>
      <c r="M81" s="61">
        <v>0</v>
      </c>
      <c r="N81" s="61">
        <v>0</v>
      </c>
      <c r="O81" s="61">
        <v>25</v>
      </c>
      <c r="P81" s="61">
        <v>4</v>
      </c>
      <c r="Q81" s="61">
        <v>0</v>
      </c>
      <c r="R81" s="61">
        <v>0</v>
      </c>
      <c r="S81" s="61">
        <v>0</v>
      </c>
      <c r="T81" s="61">
        <v>0</v>
      </c>
      <c r="U81" s="61">
        <v>0</v>
      </c>
      <c r="V81" s="61">
        <v>0</v>
      </c>
      <c r="W81" s="61">
        <v>0</v>
      </c>
      <c r="X81" s="61">
        <v>0</v>
      </c>
      <c r="Y81" s="61">
        <v>0</v>
      </c>
      <c r="Z81" s="61">
        <v>0</v>
      </c>
      <c r="AA81" s="61">
        <v>0</v>
      </c>
      <c r="AB81" s="61">
        <v>0</v>
      </c>
      <c r="AC81" s="61">
        <v>0</v>
      </c>
      <c r="AD81" s="61">
        <v>0</v>
      </c>
    </row>
    <row r="82" spans="1:30" x14ac:dyDescent="0.3">
      <c r="A82" s="61">
        <v>81</v>
      </c>
      <c r="B82" s="61">
        <v>1</v>
      </c>
      <c r="C82" s="61">
        <v>141221</v>
      </c>
      <c r="D82" s="61">
        <v>0</v>
      </c>
      <c r="E82" s="61" t="s">
        <v>7046</v>
      </c>
      <c r="F82" s="61">
        <v>0</v>
      </c>
      <c r="G82" s="61">
        <v>3</v>
      </c>
      <c r="H82" s="61">
        <v>69</v>
      </c>
      <c r="I82" s="61">
        <v>0</v>
      </c>
      <c r="J82" s="61">
        <v>2200</v>
      </c>
      <c r="K82" s="61">
        <v>1</v>
      </c>
      <c r="L82" s="61">
        <v>55000</v>
      </c>
      <c r="M82" s="61">
        <v>0</v>
      </c>
      <c r="N82" s="61">
        <v>0</v>
      </c>
      <c r="O82" s="61">
        <v>25</v>
      </c>
      <c r="P82" s="61">
        <v>5</v>
      </c>
      <c r="Q82" s="61">
        <v>0</v>
      </c>
      <c r="R82" s="61">
        <v>0</v>
      </c>
      <c r="S82" s="61">
        <v>0</v>
      </c>
      <c r="T82" s="61">
        <v>0</v>
      </c>
      <c r="U82" s="61">
        <v>0</v>
      </c>
      <c r="V82" s="61">
        <v>0</v>
      </c>
      <c r="W82" s="61">
        <v>0</v>
      </c>
      <c r="X82" s="61">
        <v>0</v>
      </c>
      <c r="Y82" s="61">
        <v>0</v>
      </c>
      <c r="Z82" s="61">
        <v>0</v>
      </c>
      <c r="AA82" s="61">
        <v>0</v>
      </c>
      <c r="AB82" s="61">
        <v>0</v>
      </c>
      <c r="AC82" s="61">
        <v>0</v>
      </c>
      <c r="AD82" s="61">
        <v>0</v>
      </c>
    </row>
    <row r="83" spans="1:30" x14ac:dyDescent="0.3">
      <c r="A83" s="61">
        <v>82</v>
      </c>
      <c r="B83" s="61">
        <v>1</v>
      </c>
      <c r="C83" s="61">
        <v>141222</v>
      </c>
      <c r="D83" s="61">
        <v>0</v>
      </c>
      <c r="E83" s="61" t="s">
        <v>7047</v>
      </c>
      <c r="F83" s="61">
        <v>0</v>
      </c>
      <c r="G83" s="61">
        <v>3</v>
      </c>
      <c r="H83" s="61">
        <v>69</v>
      </c>
      <c r="I83" s="61">
        <v>0</v>
      </c>
      <c r="J83" s="61">
        <v>2400</v>
      </c>
      <c r="K83" s="61">
        <v>1</v>
      </c>
      <c r="L83" s="61">
        <v>60000</v>
      </c>
      <c r="M83" s="61">
        <v>0</v>
      </c>
      <c r="N83" s="61">
        <v>0</v>
      </c>
      <c r="O83" s="61">
        <v>25</v>
      </c>
      <c r="P83" s="61">
        <v>5</v>
      </c>
      <c r="Q83" s="61">
        <v>0</v>
      </c>
      <c r="R83" s="61">
        <v>0</v>
      </c>
      <c r="S83" s="61">
        <v>0</v>
      </c>
      <c r="T83" s="61">
        <v>0</v>
      </c>
      <c r="U83" s="61">
        <v>0</v>
      </c>
      <c r="V83" s="61">
        <v>0</v>
      </c>
      <c r="W83" s="61">
        <v>0</v>
      </c>
      <c r="X83" s="61">
        <v>0</v>
      </c>
      <c r="Y83" s="61">
        <v>0</v>
      </c>
      <c r="Z83" s="61">
        <v>0</v>
      </c>
      <c r="AA83" s="61">
        <v>0</v>
      </c>
      <c r="AB83" s="61">
        <v>0</v>
      </c>
      <c r="AC83" s="61">
        <v>0</v>
      </c>
      <c r="AD83" s="61">
        <v>0</v>
      </c>
    </row>
    <row r="84" spans="1:30" x14ac:dyDescent="0.3">
      <c r="A84" s="61">
        <v>83</v>
      </c>
      <c r="B84" s="61">
        <v>1</v>
      </c>
      <c r="C84" s="61">
        <v>141223</v>
      </c>
      <c r="D84" s="61">
        <v>0</v>
      </c>
      <c r="E84" s="61" t="s">
        <v>7048</v>
      </c>
      <c r="F84" s="61">
        <v>0</v>
      </c>
      <c r="G84" s="61">
        <v>3</v>
      </c>
      <c r="H84" s="61">
        <v>69</v>
      </c>
      <c r="I84" s="61">
        <v>0</v>
      </c>
      <c r="J84" s="61">
        <v>2600</v>
      </c>
      <c r="K84" s="61">
        <v>1</v>
      </c>
      <c r="L84" s="61">
        <v>65000</v>
      </c>
      <c r="M84" s="61">
        <v>0</v>
      </c>
      <c r="N84" s="61">
        <v>0</v>
      </c>
      <c r="O84" s="61">
        <v>25</v>
      </c>
      <c r="P84" s="61">
        <v>6</v>
      </c>
      <c r="Q84" s="61">
        <v>0</v>
      </c>
      <c r="R84" s="61">
        <v>0</v>
      </c>
      <c r="S84" s="61">
        <v>0</v>
      </c>
      <c r="T84" s="61">
        <v>0</v>
      </c>
      <c r="U84" s="61">
        <v>0</v>
      </c>
      <c r="V84" s="61">
        <v>0</v>
      </c>
      <c r="W84" s="61">
        <v>0</v>
      </c>
      <c r="X84" s="61">
        <v>0</v>
      </c>
      <c r="Y84" s="61">
        <v>0</v>
      </c>
      <c r="Z84" s="61">
        <v>0</v>
      </c>
      <c r="AA84" s="61">
        <v>0</v>
      </c>
      <c r="AB84" s="61">
        <v>0</v>
      </c>
      <c r="AC84" s="61">
        <v>0</v>
      </c>
      <c r="AD84" s="61">
        <v>0</v>
      </c>
    </row>
    <row r="85" spans="1:30" x14ac:dyDescent="0.3">
      <c r="A85" s="61">
        <v>84</v>
      </c>
      <c r="B85" s="61">
        <v>1</v>
      </c>
      <c r="C85" s="61">
        <v>141224</v>
      </c>
      <c r="D85" s="61">
        <v>0</v>
      </c>
      <c r="E85" s="61" t="s">
        <v>7049</v>
      </c>
      <c r="F85" s="61">
        <v>0</v>
      </c>
      <c r="G85" s="61">
        <v>3</v>
      </c>
      <c r="H85" s="61">
        <v>69</v>
      </c>
      <c r="I85" s="61">
        <v>0</v>
      </c>
      <c r="J85" s="61">
        <v>2800</v>
      </c>
      <c r="K85" s="61">
        <v>1</v>
      </c>
      <c r="L85" s="61">
        <v>70000</v>
      </c>
      <c r="M85" s="61">
        <v>0</v>
      </c>
      <c r="N85" s="61">
        <v>0</v>
      </c>
      <c r="O85" s="61">
        <v>25</v>
      </c>
      <c r="P85" s="61">
        <v>6</v>
      </c>
      <c r="Q85" s="61">
        <v>0</v>
      </c>
      <c r="R85" s="61">
        <v>0</v>
      </c>
      <c r="S85" s="61">
        <v>0</v>
      </c>
      <c r="T85" s="61">
        <v>0</v>
      </c>
      <c r="U85" s="61">
        <v>0</v>
      </c>
      <c r="V85" s="61">
        <v>0</v>
      </c>
      <c r="W85" s="61">
        <v>0</v>
      </c>
      <c r="X85" s="61">
        <v>0</v>
      </c>
      <c r="Y85" s="61">
        <v>0</v>
      </c>
      <c r="Z85" s="61">
        <v>0</v>
      </c>
      <c r="AA85" s="61">
        <v>0</v>
      </c>
      <c r="AB85" s="61">
        <v>0</v>
      </c>
      <c r="AC85" s="61">
        <v>0</v>
      </c>
      <c r="AD85" s="61">
        <v>0</v>
      </c>
    </row>
    <row r="86" spans="1:30" x14ac:dyDescent="0.3">
      <c r="A86" s="61">
        <v>85</v>
      </c>
      <c r="B86" s="61">
        <v>1</v>
      </c>
      <c r="C86" s="61">
        <v>141225</v>
      </c>
      <c r="D86" s="61">
        <v>0</v>
      </c>
      <c r="E86" s="61" t="s">
        <v>7050</v>
      </c>
      <c r="F86" s="61">
        <v>0</v>
      </c>
      <c r="G86" s="61">
        <v>3</v>
      </c>
      <c r="H86" s="61">
        <v>69</v>
      </c>
      <c r="I86" s="61">
        <v>0</v>
      </c>
      <c r="J86" s="61">
        <v>3000</v>
      </c>
      <c r="K86" s="61">
        <v>1</v>
      </c>
      <c r="L86" s="61">
        <v>75000</v>
      </c>
      <c r="M86" s="61">
        <v>0</v>
      </c>
      <c r="N86" s="61">
        <v>0</v>
      </c>
      <c r="O86" s="61">
        <v>25</v>
      </c>
      <c r="P86" s="61">
        <v>7</v>
      </c>
      <c r="Q86" s="61">
        <v>0</v>
      </c>
      <c r="R86" s="61">
        <v>0</v>
      </c>
      <c r="S86" s="61">
        <v>0</v>
      </c>
      <c r="T86" s="61">
        <v>0</v>
      </c>
      <c r="U86" s="61">
        <v>0</v>
      </c>
      <c r="V86" s="61">
        <v>0</v>
      </c>
      <c r="W86" s="61">
        <v>0</v>
      </c>
      <c r="X86" s="61">
        <v>0</v>
      </c>
      <c r="Y86" s="61">
        <v>0</v>
      </c>
      <c r="Z86" s="61">
        <v>0</v>
      </c>
      <c r="AA86" s="61">
        <v>0</v>
      </c>
      <c r="AB86" s="61">
        <v>0</v>
      </c>
      <c r="AC86" s="61">
        <v>0</v>
      </c>
      <c r="AD86" s="61">
        <v>0</v>
      </c>
    </row>
    <row r="87" spans="1:30" x14ac:dyDescent="0.3">
      <c r="A87" s="61">
        <v>86</v>
      </c>
      <c r="B87" s="61">
        <v>1</v>
      </c>
      <c r="C87" s="61">
        <v>141226</v>
      </c>
      <c r="D87" s="61">
        <v>0</v>
      </c>
      <c r="E87" s="61" t="s">
        <v>7051</v>
      </c>
      <c r="F87" s="61">
        <v>0</v>
      </c>
      <c r="G87" s="61">
        <v>3</v>
      </c>
      <c r="H87" s="61">
        <v>69</v>
      </c>
      <c r="I87" s="61">
        <v>0</v>
      </c>
      <c r="J87" s="61">
        <v>3200</v>
      </c>
      <c r="K87" s="61">
        <v>1</v>
      </c>
      <c r="L87" s="61">
        <v>80000</v>
      </c>
      <c r="M87" s="61">
        <v>0</v>
      </c>
      <c r="N87" s="61">
        <v>0</v>
      </c>
      <c r="O87" s="61">
        <v>25</v>
      </c>
      <c r="P87" s="61">
        <v>7</v>
      </c>
      <c r="Q87" s="61">
        <v>0</v>
      </c>
      <c r="R87" s="61">
        <v>0</v>
      </c>
      <c r="S87" s="61">
        <v>0</v>
      </c>
      <c r="T87" s="61">
        <v>0</v>
      </c>
      <c r="U87" s="61">
        <v>0</v>
      </c>
      <c r="V87" s="61">
        <v>0</v>
      </c>
      <c r="W87" s="61">
        <v>0</v>
      </c>
      <c r="X87" s="61">
        <v>0</v>
      </c>
      <c r="Y87" s="61">
        <v>0</v>
      </c>
      <c r="Z87" s="61">
        <v>0</v>
      </c>
      <c r="AA87" s="61">
        <v>0</v>
      </c>
      <c r="AB87" s="61">
        <v>0</v>
      </c>
      <c r="AC87" s="61">
        <v>0</v>
      </c>
      <c r="AD87" s="61">
        <v>0</v>
      </c>
    </row>
    <row r="88" spans="1:30" x14ac:dyDescent="0.3">
      <c r="A88" s="61">
        <v>87</v>
      </c>
      <c r="B88" s="61">
        <v>1</v>
      </c>
      <c r="C88" s="61">
        <v>141227</v>
      </c>
      <c r="D88" s="61">
        <v>0</v>
      </c>
      <c r="E88" s="61" t="s">
        <v>7052</v>
      </c>
      <c r="F88" s="61">
        <v>0</v>
      </c>
      <c r="G88" s="61">
        <v>3</v>
      </c>
      <c r="H88" s="61">
        <v>69</v>
      </c>
      <c r="I88" s="61">
        <v>0</v>
      </c>
      <c r="J88" s="61">
        <v>3400</v>
      </c>
      <c r="K88" s="61">
        <v>1</v>
      </c>
      <c r="L88" s="61">
        <v>85000</v>
      </c>
      <c r="M88" s="61">
        <v>0</v>
      </c>
      <c r="N88" s="61">
        <v>0</v>
      </c>
      <c r="O88" s="61">
        <v>25</v>
      </c>
      <c r="P88" s="61">
        <v>8</v>
      </c>
      <c r="Q88" s="61">
        <v>0</v>
      </c>
      <c r="R88" s="61">
        <v>0</v>
      </c>
      <c r="S88" s="61">
        <v>0</v>
      </c>
      <c r="T88" s="61">
        <v>0</v>
      </c>
      <c r="U88" s="61">
        <v>0</v>
      </c>
      <c r="V88" s="61">
        <v>0</v>
      </c>
      <c r="W88" s="61">
        <v>0</v>
      </c>
      <c r="X88" s="61">
        <v>0</v>
      </c>
      <c r="Y88" s="61">
        <v>0</v>
      </c>
      <c r="Z88" s="61">
        <v>0</v>
      </c>
      <c r="AA88" s="61">
        <v>0</v>
      </c>
      <c r="AB88" s="61">
        <v>0</v>
      </c>
      <c r="AC88" s="61">
        <v>0</v>
      </c>
      <c r="AD88" s="61">
        <v>0</v>
      </c>
    </row>
    <row r="89" spans="1:30" x14ac:dyDescent="0.3">
      <c r="A89" s="61">
        <v>88</v>
      </c>
      <c r="B89" s="61">
        <v>1</v>
      </c>
      <c r="C89" s="61">
        <v>141228</v>
      </c>
      <c r="D89" s="61">
        <v>0</v>
      </c>
      <c r="E89" s="61" t="s">
        <v>7053</v>
      </c>
      <c r="F89" s="61">
        <v>0</v>
      </c>
      <c r="G89" s="61">
        <v>3</v>
      </c>
      <c r="H89" s="61">
        <v>69</v>
      </c>
      <c r="I89" s="61">
        <v>0</v>
      </c>
      <c r="J89" s="61">
        <v>3600</v>
      </c>
      <c r="K89" s="61">
        <v>1</v>
      </c>
      <c r="L89" s="61">
        <v>90000</v>
      </c>
      <c r="M89" s="61">
        <v>0</v>
      </c>
      <c r="N89" s="61">
        <v>0</v>
      </c>
      <c r="O89" s="61">
        <v>25</v>
      </c>
      <c r="P89" s="61">
        <v>8</v>
      </c>
      <c r="Q89" s="61">
        <v>0</v>
      </c>
      <c r="R89" s="61">
        <v>0</v>
      </c>
      <c r="S89" s="61">
        <v>0</v>
      </c>
      <c r="T89" s="61">
        <v>0</v>
      </c>
      <c r="U89" s="61">
        <v>0</v>
      </c>
      <c r="V89" s="61">
        <v>0</v>
      </c>
      <c r="W89" s="61">
        <v>0</v>
      </c>
      <c r="X89" s="61">
        <v>0</v>
      </c>
      <c r="Y89" s="61">
        <v>0</v>
      </c>
      <c r="Z89" s="61">
        <v>0</v>
      </c>
      <c r="AA89" s="61">
        <v>0</v>
      </c>
      <c r="AB89" s="61">
        <v>0</v>
      </c>
      <c r="AC89" s="61">
        <v>0</v>
      </c>
      <c r="AD89" s="61">
        <v>0</v>
      </c>
    </row>
    <row r="90" spans="1:30" x14ac:dyDescent="0.3">
      <c r="A90" s="61">
        <v>89</v>
      </c>
      <c r="B90" s="61">
        <v>1</v>
      </c>
      <c r="C90" s="61">
        <v>141229</v>
      </c>
      <c r="D90" s="61">
        <v>0</v>
      </c>
      <c r="E90" s="61" t="s">
        <v>7054</v>
      </c>
      <c r="F90" s="61">
        <v>0</v>
      </c>
      <c r="G90" s="61">
        <v>3</v>
      </c>
      <c r="H90" s="61">
        <v>69</v>
      </c>
      <c r="I90" s="61">
        <v>0</v>
      </c>
      <c r="J90" s="61">
        <v>3800</v>
      </c>
      <c r="K90" s="61">
        <v>1</v>
      </c>
      <c r="L90" s="61">
        <v>95000</v>
      </c>
      <c r="M90" s="61">
        <v>0</v>
      </c>
      <c r="N90" s="61">
        <v>0</v>
      </c>
      <c r="O90" s="61">
        <v>25</v>
      </c>
      <c r="P90" s="61">
        <v>10</v>
      </c>
      <c r="Q90" s="61">
        <v>0</v>
      </c>
      <c r="R90" s="61">
        <v>0</v>
      </c>
      <c r="S90" s="61">
        <v>0</v>
      </c>
      <c r="T90" s="61">
        <v>0</v>
      </c>
      <c r="U90" s="61">
        <v>0</v>
      </c>
      <c r="V90" s="61">
        <v>0</v>
      </c>
      <c r="W90" s="61">
        <v>0</v>
      </c>
      <c r="X90" s="61">
        <v>0</v>
      </c>
      <c r="Y90" s="61">
        <v>0</v>
      </c>
      <c r="Z90" s="61">
        <v>0</v>
      </c>
      <c r="AA90" s="61">
        <v>0</v>
      </c>
      <c r="AB90" s="61">
        <v>0</v>
      </c>
      <c r="AC90" s="61">
        <v>0</v>
      </c>
      <c r="AD90" s="61">
        <v>0</v>
      </c>
    </row>
    <row r="91" spans="1:30" x14ac:dyDescent="0.3">
      <c r="A91" s="61">
        <v>90</v>
      </c>
      <c r="B91" s="61">
        <v>1</v>
      </c>
      <c r="C91" s="61">
        <v>141230</v>
      </c>
      <c r="D91" s="61">
        <v>0</v>
      </c>
      <c r="E91" s="61" t="s">
        <v>7055</v>
      </c>
      <c r="F91" s="61">
        <v>0</v>
      </c>
      <c r="G91" s="61">
        <v>3</v>
      </c>
      <c r="H91" s="61">
        <v>69</v>
      </c>
      <c r="I91" s="61">
        <v>0</v>
      </c>
      <c r="J91" s="61">
        <v>4000</v>
      </c>
      <c r="K91" s="61">
        <v>1</v>
      </c>
      <c r="L91" s="61">
        <v>100000</v>
      </c>
      <c r="M91" s="61">
        <v>0</v>
      </c>
      <c r="N91" s="61">
        <v>0</v>
      </c>
      <c r="O91" s="61">
        <v>25</v>
      </c>
      <c r="P91" s="61">
        <v>10</v>
      </c>
      <c r="Q91" s="61">
        <v>0</v>
      </c>
      <c r="R91" s="61">
        <v>0</v>
      </c>
      <c r="S91" s="61">
        <v>0</v>
      </c>
      <c r="T91" s="61">
        <v>0</v>
      </c>
      <c r="U91" s="61">
        <v>0</v>
      </c>
      <c r="V91" s="61">
        <v>0</v>
      </c>
      <c r="W91" s="61">
        <v>0</v>
      </c>
      <c r="X91" s="61">
        <v>0</v>
      </c>
      <c r="Y91" s="61">
        <v>0</v>
      </c>
      <c r="Z91" s="61">
        <v>0</v>
      </c>
      <c r="AA91" s="61">
        <v>0</v>
      </c>
      <c r="AB91" s="61">
        <v>0</v>
      </c>
      <c r="AC91" s="61">
        <v>0</v>
      </c>
      <c r="AD91" s="61">
        <v>0</v>
      </c>
    </row>
    <row r="92" spans="1:30" x14ac:dyDescent="0.3">
      <c r="A92" s="61">
        <v>91</v>
      </c>
      <c r="B92" s="61">
        <v>1</v>
      </c>
      <c r="C92" s="61">
        <v>141231</v>
      </c>
      <c r="D92" s="61">
        <v>0</v>
      </c>
      <c r="E92" s="61" t="s">
        <v>7056</v>
      </c>
      <c r="F92" s="61">
        <v>0</v>
      </c>
      <c r="G92" s="61">
        <v>4</v>
      </c>
      <c r="H92" s="61">
        <v>53</v>
      </c>
      <c r="I92" s="61">
        <v>0</v>
      </c>
      <c r="J92" s="61">
        <v>10</v>
      </c>
      <c r="K92" s="61">
        <v>1</v>
      </c>
      <c r="L92" s="61">
        <v>2000</v>
      </c>
      <c r="M92" s="61">
        <v>0</v>
      </c>
      <c r="N92" s="61">
        <v>0</v>
      </c>
      <c r="O92" s="61">
        <v>25</v>
      </c>
      <c r="P92" s="61">
        <v>1</v>
      </c>
      <c r="Q92" s="61">
        <v>0</v>
      </c>
      <c r="R92" s="61">
        <v>0</v>
      </c>
      <c r="S92" s="61">
        <v>0</v>
      </c>
      <c r="T92" s="61">
        <v>0</v>
      </c>
      <c r="U92" s="61">
        <v>0</v>
      </c>
      <c r="V92" s="61">
        <v>0</v>
      </c>
      <c r="W92" s="61">
        <v>0</v>
      </c>
      <c r="X92" s="61">
        <v>0</v>
      </c>
      <c r="Y92" s="61">
        <v>0</v>
      </c>
      <c r="Z92" s="61">
        <v>0</v>
      </c>
      <c r="AA92" s="61">
        <v>0</v>
      </c>
      <c r="AB92" s="61">
        <v>0</v>
      </c>
      <c r="AC92" s="61">
        <v>0</v>
      </c>
      <c r="AD92" s="61">
        <v>0</v>
      </c>
    </row>
    <row r="93" spans="1:30" x14ac:dyDescent="0.3">
      <c r="A93" s="61">
        <v>92</v>
      </c>
      <c r="B93" s="61">
        <v>1</v>
      </c>
      <c r="C93" s="61">
        <v>141232</v>
      </c>
      <c r="D93" s="61">
        <v>0</v>
      </c>
      <c r="E93" s="61" t="s">
        <v>7057</v>
      </c>
      <c r="F93" s="61">
        <v>0</v>
      </c>
      <c r="G93" s="61">
        <v>4</v>
      </c>
      <c r="H93" s="61">
        <v>53</v>
      </c>
      <c r="I93" s="61">
        <v>0</v>
      </c>
      <c r="J93" s="61">
        <v>50</v>
      </c>
      <c r="K93" s="61">
        <v>1</v>
      </c>
      <c r="L93" s="61">
        <v>4000</v>
      </c>
      <c r="M93" s="61">
        <v>0</v>
      </c>
      <c r="N93" s="61">
        <v>0</v>
      </c>
      <c r="O93" s="61">
        <v>25</v>
      </c>
      <c r="P93" s="61">
        <v>1</v>
      </c>
      <c r="Q93" s="61">
        <v>0</v>
      </c>
      <c r="R93" s="61">
        <v>0</v>
      </c>
      <c r="S93" s="61">
        <v>0</v>
      </c>
      <c r="T93" s="61">
        <v>0</v>
      </c>
      <c r="U93" s="61">
        <v>0</v>
      </c>
      <c r="V93" s="61">
        <v>0</v>
      </c>
      <c r="W93" s="61">
        <v>0</v>
      </c>
      <c r="X93" s="61">
        <v>0</v>
      </c>
      <c r="Y93" s="61">
        <v>0</v>
      </c>
      <c r="Z93" s="61">
        <v>0</v>
      </c>
      <c r="AA93" s="61">
        <v>0</v>
      </c>
      <c r="AB93" s="61">
        <v>0</v>
      </c>
      <c r="AC93" s="61">
        <v>0</v>
      </c>
      <c r="AD93" s="61">
        <v>0</v>
      </c>
    </row>
    <row r="94" spans="1:30" x14ac:dyDescent="0.3">
      <c r="A94" s="61">
        <v>93</v>
      </c>
      <c r="B94" s="61">
        <v>1</v>
      </c>
      <c r="C94" s="61">
        <v>141233</v>
      </c>
      <c r="D94" s="61">
        <v>0</v>
      </c>
      <c r="E94" s="61" t="s">
        <v>7058</v>
      </c>
      <c r="F94" s="61">
        <v>0</v>
      </c>
      <c r="G94" s="61">
        <v>4</v>
      </c>
      <c r="H94" s="61">
        <v>53</v>
      </c>
      <c r="I94" s="61">
        <v>0</v>
      </c>
      <c r="J94" s="61">
        <v>100</v>
      </c>
      <c r="K94" s="61">
        <v>1</v>
      </c>
      <c r="L94" s="61">
        <v>6000</v>
      </c>
      <c r="M94" s="61">
        <v>0</v>
      </c>
      <c r="N94" s="61">
        <v>0</v>
      </c>
      <c r="O94" s="61">
        <v>25</v>
      </c>
      <c r="P94" s="61">
        <v>1</v>
      </c>
      <c r="Q94" s="61">
        <v>0</v>
      </c>
      <c r="R94" s="61">
        <v>0</v>
      </c>
      <c r="S94" s="61">
        <v>0</v>
      </c>
      <c r="T94" s="61">
        <v>0</v>
      </c>
      <c r="U94" s="61">
        <v>0</v>
      </c>
      <c r="V94" s="61">
        <v>0</v>
      </c>
      <c r="W94" s="61">
        <v>0</v>
      </c>
      <c r="X94" s="61">
        <v>0</v>
      </c>
      <c r="Y94" s="61">
        <v>0</v>
      </c>
      <c r="Z94" s="61">
        <v>0</v>
      </c>
      <c r="AA94" s="61">
        <v>0</v>
      </c>
      <c r="AB94" s="61">
        <v>0</v>
      </c>
      <c r="AC94" s="61">
        <v>0</v>
      </c>
      <c r="AD94" s="61">
        <v>0</v>
      </c>
    </row>
    <row r="95" spans="1:30" x14ac:dyDescent="0.3">
      <c r="A95" s="61">
        <v>94</v>
      </c>
      <c r="B95" s="61">
        <v>1</v>
      </c>
      <c r="C95" s="61">
        <v>141234</v>
      </c>
      <c r="D95" s="61">
        <v>0</v>
      </c>
      <c r="E95" s="61" t="s">
        <v>7059</v>
      </c>
      <c r="F95" s="61">
        <v>0</v>
      </c>
      <c r="G95" s="61">
        <v>4</v>
      </c>
      <c r="H95" s="61">
        <v>53</v>
      </c>
      <c r="I95" s="61">
        <v>0</v>
      </c>
      <c r="J95" s="61">
        <v>200</v>
      </c>
      <c r="K95" s="61">
        <v>1</v>
      </c>
      <c r="L95" s="61">
        <v>8000</v>
      </c>
      <c r="M95" s="61">
        <v>0</v>
      </c>
      <c r="N95" s="61">
        <v>0</v>
      </c>
      <c r="O95" s="61">
        <v>25</v>
      </c>
      <c r="P95" s="61">
        <v>1</v>
      </c>
      <c r="Q95" s="61">
        <v>0</v>
      </c>
      <c r="R95" s="61">
        <v>0</v>
      </c>
      <c r="S95" s="61">
        <v>0</v>
      </c>
      <c r="T95" s="61">
        <v>0</v>
      </c>
      <c r="U95" s="61">
        <v>0</v>
      </c>
      <c r="V95" s="61">
        <v>0</v>
      </c>
      <c r="W95" s="61">
        <v>0</v>
      </c>
      <c r="X95" s="61">
        <v>0</v>
      </c>
      <c r="Y95" s="61">
        <v>0</v>
      </c>
      <c r="Z95" s="61">
        <v>0</v>
      </c>
      <c r="AA95" s="61">
        <v>0</v>
      </c>
      <c r="AB95" s="61">
        <v>0</v>
      </c>
      <c r="AC95" s="61">
        <v>0</v>
      </c>
      <c r="AD95" s="61">
        <v>0</v>
      </c>
    </row>
    <row r="96" spans="1:30" x14ac:dyDescent="0.3">
      <c r="A96" s="61">
        <v>95</v>
      </c>
      <c r="B96" s="61">
        <v>1</v>
      </c>
      <c r="C96" s="61">
        <v>141235</v>
      </c>
      <c r="D96" s="61">
        <v>0</v>
      </c>
      <c r="E96" s="61" t="s">
        <v>7060</v>
      </c>
      <c r="F96" s="61">
        <v>0</v>
      </c>
      <c r="G96" s="61">
        <v>4</v>
      </c>
      <c r="H96" s="61">
        <v>53</v>
      </c>
      <c r="I96" s="61">
        <v>0</v>
      </c>
      <c r="J96" s="61">
        <v>400</v>
      </c>
      <c r="K96" s="61">
        <v>1</v>
      </c>
      <c r="L96" s="61">
        <v>10000</v>
      </c>
      <c r="M96" s="61">
        <v>0</v>
      </c>
      <c r="N96" s="61">
        <v>0</v>
      </c>
      <c r="O96" s="61">
        <v>25</v>
      </c>
      <c r="P96" s="61">
        <v>1</v>
      </c>
      <c r="Q96" s="61">
        <v>0</v>
      </c>
      <c r="R96" s="61">
        <v>0</v>
      </c>
      <c r="S96" s="61">
        <v>0</v>
      </c>
      <c r="T96" s="61">
        <v>0</v>
      </c>
      <c r="U96" s="61">
        <v>0</v>
      </c>
      <c r="V96" s="61">
        <v>0</v>
      </c>
      <c r="W96" s="61">
        <v>0</v>
      </c>
      <c r="X96" s="61">
        <v>0</v>
      </c>
      <c r="Y96" s="61">
        <v>0</v>
      </c>
      <c r="Z96" s="61">
        <v>0</v>
      </c>
      <c r="AA96" s="61">
        <v>0</v>
      </c>
      <c r="AB96" s="61">
        <v>0</v>
      </c>
      <c r="AC96" s="61">
        <v>0</v>
      </c>
      <c r="AD96" s="61">
        <v>0</v>
      </c>
    </row>
    <row r="97" spans="1:30" x14ac:dyDescent="0.3">
      <c r="A97" s="61">
        <v>96</v>
      </c>
      <c r="B97" s="61">
        <v>1</v>
      </c>
      <c r="C97" s="61">
        <v>141236</v>
      </c>
      <c r="D97" s="61">
        <v>0</v>
      </c>
      <c r="E97" s="61" t="s">
        <v>7061</v>
      </c>
      <c r="F97" s="61">
        <v>0</v>
      </c>
      <c r="G97" s="61">
        <v>4</v>
      </c>
      <c r="H97" s="61">
        <v>53</v>
      </c>
      <c r="I97" s="61">
        <v>0</v>
      </c>
      <c r="J97" s="61">
        <v>600</v>
      </c>
      <c r="K97" s="61">
        <v>1</v>
      </c>
      <c r="L97" s="61">
        <v>12000</v>
      </c>
      <c r="M97" s="61">
        <v>0</v>
      </c>
      <c r="N97" s="61">
        <v>0</v>
      </c>
      <c r="O97" s="61">
        <v>25</v>
      </c>
      <c r="P97" s="61">
        <v>1</v>
      </c>
      <c r="Q97" s="61">
        <v>0</v>
      </c>
      <c r="R97" s="61">
        <v>0</v>
      </c>
      <c r="S97" s="61">
        <v>0</v>
      </c>
      <c r="T97" s="61">
        <v>0</v>
      </c>
      <c r="U97" s="61">
        <v>0</v>
      </c>
      <c r="V97" s="61">
        <v>0</v>
      </c>
      <c r="W97" s="61">
        <v>0</v>
      </c>
      <c r="X97" s="61">
        <v>0</v>
      </c>
      <c r="Y97" s="61">
        <v>0</v>
      </c>
      <c r="Z97" s="61">
        <v>0</v>
      </c>
      <c r="AA97" s="61">
        <v>0</v>
      </c>
      <c r="AB97" s="61">
        <v>0</v>
      </c>
      <c r="AC97" s="61">
        <v>0</v>
      </c>
      <c r="AD97" s="61">
        <v>0</v>
      </c>
    </row>
    <row r="98" spans="1:30" x14ac:dyDescent="0.3">
      <c r="A98" s="61">
        <v>97</v>
      </c>
      <c r="B98" s="61">
        <v>1</v>
      </c>
      <c r="C98" s="61">
        <v>141237</v>
      </c>
      <c r="D98" s="61">
        <v>0</v>
      </c>
      <c r="E98" s="61" t="s">
        <v>7062</v>
      </c>
      <c r="F98" s="61">
        <v>0</v>
      </c>
      <c r="G98" s="61">
        <v>4</v>
      </c>
      <c r="H98" s="61">
        <v>53</v>
      </c>
      <c r="I98" s="61">
        <v>0</v>
      </c>
      <c r="J98" s="61">
        <v>700</v>
      </c>
      <c r="K98" s="61">
        <v>1</v>
      </c>
      <c r="L98" s="61">
        <v>14000</v>
      </c>
      <c r="M98" s="61">
        <v>0</v>
      </c>
      <c r="N98" s="61">
        <v>0</v>
      </c>
      <c r="O98" s="61">
        <v>25</v>
      </c>
      <c r="P98" s="61">
        <v>1</v>
      </c>
      <c r="Q98" s="61">
        <v>0</v>
      </c>
      <c r="R98" s="61">
        <v>0</v>
      </c>
      <c r="S98" s="61">
        <v>0</v>
      </c>
      <c r="T98" s="61">
        <v>0</v>
      </c>
      <c r="U98" s="61">
        <v>0</v>
      </c>
      <c r="V98" s="61">
        <v>0</v>
      </c>
      <c r="W98" s="61">
        <v>0</v>
      </c>
      <c r="X98" s="61">
        <v>0</v>
      </c>
      <c r="Y98" s="61">
        <v>0</v>
      </c>
      <c r="Z98" s="61">
        <v>0</v>
      </c>
      <c r="AA98" s="61">
        <v>0</v>
      </c>
      <c r="AB98" s="61">
        <v>0</v>
      </c>
      <c r="AC98" s="61">
        <v>0</v>
      </c>
      <c r="AD98" s="61">
        <v>0</v>
      </c>
    </row>
    <row r="99" spans="1:30" x14ac:dyDescent="0.3">
      <c r="A99" s="61">
        <v>98</v>
      </c>
      <c r="B99" s="61">
        <v>1</v>
      </c>
      <c r="C99" s="61">
        <v>141238</v>
      </c>
      <c r="D99" s="61">
        <v>0</v>
      </c>
      <c r="E99" s="61" t="s">
        <v>7063</v>
      </c>
      <c r="F99" s="61">
        <v>0</v>
      </c>
      <c r="G99" s="61">
        <v>4</v>
      </c>
      <c r="H99" s="61">
        <v>53</v>
      </c>
      <c r="I99" s="61">
        <v>0</v>
      </c>
      <c r="J99" s="61">
        <v>800</v>
      </c>
      <c r="K99" s="61">
        <v>1</v>
      </c>
      <c r="L99" s="61">
        <v>16000</v>
      </c>
      <c r="M99" s="61">
        <v>0</v>
      </c>
      <c r="N99" s="61">
        <v>0</v>
      </c>
      <c r="O99" s="61">
        <v>25</v>
      </c>
      <c r="P99" s="61">
        <v>1</v>
      </c>
      <c r="Q99" s="61">
        <v>0</v>
      </c>
      <c r="R99" s="61">
        <v>0</v>
      </c>
      <c r="S99" s="61">
        <v>0</v>
      </c>
      <c r="T99" s="61">
        <v>0</v>
      </c>
      <c r="U99" s="61">
        <v>0</v>
      </c>
      <c r="V99" s="61">
        <v>0</v>
      </c>
      <c r="W99" s="61">
        <v>0</v>
      </c>
      <c r="X99" s="61">
        <v>0</v>
      </c>
      <c r="Y99" s="61">
        <v>0</v>
      </c>
      <c r="Z99" s="61">
        <v>0</v>
      </c>
      <c r="AA99" s="61">
        <v>0</v>
      </c>
      <c r="AB99" s="61">
        <v>0</v>
      </c>
      <c r="AC99" s="61">
        <v>0</v>
      </c>
      <c r="AD99" s="61">
        <v>0</v>
      </c>
    </row>
    <row r="100" spans="1:30" x14ac:dyDescent="0.3">
      <c r="A100" s="61">
        <v>99</v>
      </c>
      <c r="B100" s="61">
        <v>1</v>
      </c>
      <c r="C100" s="61">
        <v>141239</v>
      </c>
      <c r="D100" s="61">
        <v>0</v>
      </c>
      <c r="E100" s="61" t="s">
        <v>7064</v>
      </c>
      <c r="F100" s="61">
        <v>0</v>
      </c>
      <c r="G100" s="61">
        <v>4</v>
      </c>
      <c r="H100" s="61">
        <v>53</v>
      </c>
      <c r="I100" s="61">
        <v>0</v>
      </c>
      <c r="J100" s="61">
        <v>900</v>
      </c>
      <c r="K100" s="61">
        <v>1</v>
      </c>
      <c r="L100" s="61">
        <v>17999.999999999996</v>
      </c>
      <c r="M100" s="61">
        <v>0</v>
      </c>
      <c r="N100" s="61">
        <v>0</v>
      </c>
      <c r="O100" s="61">
        <v>25</v>
      </c>
      <c r="P100" s="61">
        <v>1</v>
      </c>
      <c r="Q100" s="61">
        <v>0</v>
      </c>
      <c r="R100" s="61">
        <v>0</v>
      </c>
      <c r="S100" s="61">
        <v>0</v>
      </c>
      <c r="T100" s="61">
        <v>0</v>
      </c>
      <c r="U100" s="61">
        <v>0</v>
      </c>
      <c r="V100" s="61">
        <v>0</v>
      </c>
      <c r="W100" s="61">
        <v>0</v>
      </c>
      <c r="X100" s="61">
        <v>0</v>
      </c>
      <c r="Y100" s="61">
        <v>0</v>
      </c>
      <c r="Z100" s="61">
        <v>0</v>
      </c>
      <c r="AA100" s="61">
        <v>0</v>
      </c>
      <c r="AB100" s="61">
        <v>0</v>
      </c>
      <c r="AC100" s="61">
        <v>0</v>
      </c>
      <c r="AD100" s="61">
        <v>0</v>
      </c>
    </row>
    <row r="101" spans="1:30" x14ac:dyDescent="0.3">
      <c r="A101" s="61">
        <v>100</v>
      </c>
      <c r="B101" s="61">
        <v>1</v>
      </c>
      <c r="C101" s="61">
        <v>141240</v>
      </c>
      <c r="D101" s="61">
        <v>0</v>
      </c>
      <c r="E101" s="61" t="s">
        <v>7065</v>
      </c>
      <c r="F101" s="61">
        <v>0</v>
      </c>
      <c r="G101" s="61">
        <v>4</v>
      </c>
      <c r="H101" s="61">
        <v>53</v>
      </c>
      <c r="I101" s="61">
        <v>0</v>
      </c>
      <c r="J101" s="61">
        <v>1000</v>
      </c>
      <c r="K101" s="61">
        <v>1</v>
      </c>
      <c r="L101" s="61">
        <v>20000</v>
      </c>
      <c r="M101" s="61">
        <v>0</v>
      </c>
      <c r="N101" s="61">
        <v>0</v>
      </c>
      <c r="O101" s="61">
        <v>25</v>
      </c>
      <c r="P101" s="61">
        <v>1</v>
      </c>
      <c r="Q101" s="61">
        <v>0</v>
      </c>
      <c r="R101" s="61">
        <v>0</v>
      </c>
      <c r="S101" s="61">
        <v>0</v>
      </c>
      <c r="T101" s="61">
        <v>0</v>
      </c>
      <c r="U101" s="61">
        <v>0</v>
      </c>
      <c r="V101" s="61">
        <v>0</v>
      </c>
      <c r="W101" s="61">
        <v>0</v>
      </c>
      <c r="X101" s="61">
        <v>0</v>
      </c>
      <c r="Y101" s="61">
        <v>0</v>
      </c>
      <c r="Z101" s="61">
        <v>0</v>
      </c>
      <c r="AA101" s="61">
        <v>0</v>
      </c>
      <c r="AB101" s="61">
        <v>0</v>
      </c>
      <c r="AC101" s="61">
        <v>0</v>
      </c>
      <c r="AD101" s="61">
        <v>0</v>
      </c>
    </row>
    <row r="102" spans="1:30" x14ac:dyDescent="0.3">
      <c r="A102" s="61">
        <v>101</v>
      </c>
      <c r="B102" s="61">
        <v>1</v>
      </c>
      <c r="C102" s="61">
        <v>141241</v>
      </c>
      <c r="D102" s="61">
        <v>0</v>
      </c>
      <c r="E102" s="61" t="s">
        <v>7066</v>
      </c>
      <c r="F102" s="61">
        <v>0</v>
      </c>
      <c r="G102" s="61">
        <v>4</v>
      </c>
      <c r="H102" s="61">
        <v>53</v>
      </c>
      <c r="I102" s="61">
        <v>0</v>
      </c>
      <c r="J102" s="61">
        <v>1100</v>
      </c>
      <c r="K102" s="61">
        <v>1</v>
      </c>
      <c r="L102" s="61">
        <v>22000</v>
      </c>
      <c r="M102" s="61">
        <v>0</v>
      </c>
      <c r="N102" s="61">
        <v>0</v>
      </c>
      <c r="O102" s="61">
        <v>25</v>
      </c>
      <c r="P102" s="61">
        <v>2</v>
      </c>
      <c r="Q102" s="61">
        <v>0</v>
      </c>
      <c r="R102" s="61">
        <v>0</v>
      </c>
      <c r="S102" s="61">
        <v>0</v>
      </c>
      <c r="T102" s="61">
        <v>0</v>
      </c>
      <c r="U102" s="61">
        <v>0</v>
      </c>
      <c r="V102" s="61">
        <v>0</v>
      </c>
      <c r="W102" s="61">
        <v>0</v>
      </c>
      <c r="X102" s="61">
        <v>0</v>
      </c>
      <c r="Y102" s="61">
        <v>0</v>
      </c>
      <c r="Z102" s="61">
        <v>0</v>
      </c>
      <c r="AA102" s="61">
        <v>0</v>
      </c>
      <c r="AB102" s="61">
        <v>0</v>
      </c>
      <c r="AC102" s="61">
        <v>0</v>
      </c>
      <c r="AD102" s="61">
        <v>0</v>
      </c>
    </row>
    <row r="103" spans="1:30" x14ac:dyDescent="0.3">
      <c r="A103" s="61">
        <v>102</v>
      </c>
      <c r="B103" s="61">
        <v>1</v>
      </c>
      <c r="C103" s="61">
        <v>141242</v>
      </c>
      <c r="D103" s="61">
        <v>0</v>
      </c>
      <c r="E103" s="61" t="s">
        <v>7067</v>
      </c>
      <c r="F103" s="61">
        <v>0</v>
      </c>
      <c r="G103" s="61">
        <v>4</v>
      </c>
      <c r="H103" s="61">
        <v>53</v>
      </c>
      <c r="I103" s="61">
        <v>0</v>
      </c>
      <c r="J103" s="61">
        <v>1200</v>
      </c>
      <c r="K103" s="61">
        <v>1</v>
      </c>
      <c r="L103" s="61">
        <v>24000</v>
      </c>
      <c r="M103" s="61">
        <v>0</v>
      </c>
      <c r="N103" s="61">
        <v>0</v>
      </c>
      <c r="O103" s="61">
        <v>25</v>
      </c>
      <c r="P103" s="61">
        <v>2</v>
      </c>
      <c r="Q103" s="61">
        <v>0</v>
      </c>
      <c r="R103" s="61">
        <v>0</v>
      </c>
      <c r="S103" s="61">
        <v>0</v>
      </c>
      <c r="T103" s="61">
        <v>0</v>
      </c>
      <c r="U103" s="61">
        <v>0</v>
      </c>
      <c r="V103" s="61">
        <v>0</v>
      </c>
      <c r="W103" s="61">
        <v>0</v>
      </c>
      <c r="X103" s="61">
        <v>0</v>
      </c>
      <c r="Y103" s="61">
        <v>0</v>
      </c>
      <c r="Z103" s="61">
        <v>0</v>
      </c>
      <c r="AA103" s="61">
        <v>0</v>
      </c>
      <c r="AB103" s="61">
        <v>0</v>
      </c>
      <c r="AC103" s="61">
        <v>0</v>
      </c>
      <c r="AD103" s="61">
        <v>0</v>
      </c>
    </row>
    <row r="104" spans="1:30" x14ac:dyDescent="0.3">
      <c r="A104" s="61">
        <v>103</v>
      </c>
      <c r="B104" s="61">
        <v>1</v>
      </c>
      <c r="C104" s="61">
        <v>141243</v>
      </c>
      <c r="D104" s="61">
        <v>0</v>
      </c>
      <c r="E104" s="61" t="s">
        <v>7068</v>
      </c>
      <c r="F104" s="61">
        <v>0</v>
      </c>
      <c r="G104" s="61">
        <v>4</v>
      </c>
      <c r="H104" s="61">
        <v>53</v>
      </c>
      <c r="I104" s="61">
        <v>0</v>
      </c>
      <c r="J104" s="61">
        <v>1300</v>
      </c>
      <c r="K104" s="61">
        <v>1</v>
      </c>
      <c r="L104" s="61">
        <v>26000</v>
      </c>
      <c r="M104" s="61">
        <v>0</v>
      </c>
      <c r="N104" s="61">
        <v>0</v>
      </c>
      <c r="O104" s="61">
        <v>25</v>
      </c>
      <c r="P104" s="61">
        <v>2</v>
      </c>
      <c r="Q104" s="61">
        <v>0</v>
      </c>
      <c r="R104" s="61">
        <v>0</v>
      </c>
      <c r="S104" s="61">
        <v>0</v>
      </c>
      <c r="T104" s="61">
        <v>0</v>
      </c>
      <c r="U104" s="61">
        <v>0</v>
      </c>
      <c r="V104" s="61">
        <v>0</v>
      </c>
      <c r="W104" s="61">
        <v>0</v>
      </c>
      <c r="X104" s="61">
        <v>0</v>
      </c>
      <c r="Y104" s="61">
        <v>0</v>
      </c>
      <c r="Z104" s="61">
        <v>0</v>
      </c>
      <c r="AA104" s="61">
        <v>0</v>
      </c>
      <c r="AB104" s="61">
        <v>0</v>
      </c>
      <c r="AC104" s="61">
        <v>0</v>
      </c>
      <c r="AD104" s="61">
        <v>0</v>
      </c>
    </row>
    <row r="105" spans="1:30" x14ac:dyDescent="0.3">
      <c r="A105" s="61">
        <v>104</v>
      </c>
      <c r="B105" s="61">
        <v>1</v>
      </c>
      <c r="C105" s="61">
        <v>141244</v>
      </c>
      <c r="D105" s="61">
        <v>0</v>
      </c>
      <c r="E105" s="61" t="s">
        <v>7069</v>
      </c>
      <c r="F105" s="61">
        <v>0</v>
      </c>
      <c r="G105" s="61">
        <v>4</v>
      </c>
      <c r="H105" s="61">
        <v>53</v>
      </c>
      <c r="I105" s="61">
        <v>0</v>
      </c>
      <c r="J105" s="61">
        <v>1400</v>
      </c>
      <c r="K105" s="61">
        <v>1</v>
      </c>
      <c r="L105" s="61">
        <v>28000</v>
      </c>
      <c r="M105" s="61">
        <v>0</v>
      </c>
      <c r="N105" s="61">
        <v>0</v>
      </c>
      <c r="O105" s="61">
        <v>25</v>
      </c>
      <c r="P105" s="61">
        <v>2</v>
      </c>
      <c r="Q105" s="61">
        <v>0</v>
      </c>
      <c r="R105" s="61">
        <v>0</v>
      </c>
      <c r="S105" s="61">
        <v>0</v>
      </c>
      <c r="T105" s="61">
        <v>0</v>
      </c>
      <c r="U105" s="61">
        <v>0</v>
      </c>
      <c r="V105" s="61">
        <v>0</v>
      </c>
      <c r="W105" s="61">
        <v>0</v>
      </c>
      <c r="X105" s="61">
        <v>0</v>
      </c>
      <c r="Y105" s="61">
        <v>0</v>
      </c>
      <c r="Z105" s="61">
        <v>0</v>
      </c>
      <c r="AA105" s="61">
        <v>0</v>
      </c>
      <c r="AB105" s="61">
        <v>0</v>
      </c>
      <c r="AC105" s="61">
        <v>0</v>
      </c>
      <c r="AD105" s="61">
        <v>0</v>
      </c>
    </row>
    <row r="106" spans="1:30" x14ac:dyDescent="0.3">
      <c r="A106" s="61">
        <v>105</v>
      </c>
      <c r="B106" s="61">
        <v>1</v>
      </c>
      <c r="C106" s="61">
        <v>141245</v>
      </c>
      <c r="D106" s="61">
        <v>0</v>
      </c>
      <c r="E106" s="61" t="s">
        <v>7070</v>
      </c>
      <c r="F106" s="61">
        <v>0</v>
      </c>
      <c r="G106" s="61">
        <v>4</v>
      </c>
      <c r="H106" s="61">
        <v>53</v>
      </c>
      <c r="I106" s="61">
        <v>0</v>
      </c>
      <c r="J106" s="61">
        <v>1500</v>
      </c>
      <c r="K106" s="61">
        <v>1</v>
      </c>
      <c r="L106" s="61">
        <v>30000</v>
      </c>
      <c r="M106" s="61">
        <v>0</v>
      </c>
      <c r="N106" s="61">
        <v>0</v>
      </c>
      <c r="O106" s="61">
        <v>25</v>
      </c>
      <c r="P106" s="61">
        <v>2</v>
      </c>
      <c r="Q106" s="61">
        <v>0</v>
      </c>
      <c r="R106" s="61">
        <v>0</v>
      </c>
      <c r="S106" s="61">
        <v>0</v>
      </c>
      <c r="T106" s="61">
        <v>0</v>
      </c>
      <c r="U106" s="61">
        <v>0</v>
      </c>
      <c r="V106" s="61">
        <v>0</v>
      </c>
      <c r="W106" s="61">
        <v>0</v>
      </c>
      <c r="X106" s="61">
        <v>0</v>
      </c>
      <c r="Y106" s="61">
        <v>0</v>
      </c>
      <c r="Z106" s="61">
        <v>0</v>
      </c>
      <c r="AA106" s="61">
        <v>0</v>
      </c>
      <c r="AB106" s="61">
        <v>0</v>
      </c>
      <c r="AC106" s="61">
        <v>0</v>
      </c>
      <c r="AD106" s="61">
        <v>0</v>
      </c>
    </row>
    <row r="107" spans="1:30" x14ac:dyDescent="0.3">
      <c r="A107" s="61">
        <v>106</v>
      </c>
      <c r="B107" s="61">
        <v>1</v>
      </c>
      <c r="C107" s="61">
        <v>141246</v>
      </c>
      <c r="D107" s="61">
        <v>0</v>
      </c>
      <c r="E107" s="61" t="s">
        <v>7071</v>
      </c>
      <c r="F107" s="61">
        <v>0</v>
      </c>
      <c r="G107" s="61">
        <v>4</v>
      </c>
      <c r="H107" s="61">
        <v>53</v>
      </c>
      <c r="I107" s="61">
        <v>0</v>
      </c>
      <c r="J107" s="61">
        <v>1600</v>
      </c>
      <c r="K107" s="61">
        <v>1</v>
      </c>
      <c r="L107" s="61">
        <v>32000</v>
      </c>
      <c r="M107" s="61">
        <v>0</v>
      </c>
      <c r="N107" s="61">
        <v>0</v>
      </c>
      <c r="O107" s="61">
        <v>25</v>
      </c>
      <c r="P107" s="61">
        <v>2</v>
      </c>
      <c r="Q107" s="61">
        <v>0</v>
      </c>
      <c r="R107" s="61">
        <v>0</v>
      </c>
      <c r="S107" s="61">
        <v>0</v>
      </c>
      <c r="T107" s="61">
        <v>0</v>
      </c>
      <c r="U107" s="61">
        <v>0</v>
      </c>
      <c r="V107" s="61">
        <v>0</v>
      </c>
      <c r="W107" s="61">
        <v>0</v>
      </c>
      <c r="X107" s="61">
        <v>0</v>
      </c>
      <c r="Y107" s="61">
        <v>0</v>
      </c>
      <c r="Z107" s="61">
        <v>0</v>
      </c>
      <c r="AA107" s="61">
        <v>0</v>
      </c>
      <c r="AB107" s="61">
        <v>0</v>
      </c>
      <c r="AC107" s="61">
        <v>0</v>
      </c>
      <c r="AD107" s="61">
        <v>0</v>
      </c>
    </row>
    <row r="108" spans="1:30" x14ac:dyDescent="0.3">
      <c r="A108" s="61">
        <v>107</v>
      </c>
      <c r="B108" s="61">
        <v>1</v>
      </c>
      <c r="C108" s="61">
        <v>141247</v>
      </c>
      <c r="D108" s="61">
        <v>0</v>
      </c>
      <c r="E108" s="61" t="s">
        <v>7072</v>
      </c>
      <c r="F108" s="61">
        <v>0</v>
      </c>
      <c r="G108" s="61">
        <v>4</v>
      </c>
      <c r="H108" s="61">
        <v>53</v>
      </c>
      <c r="I108" s="61">
        <v>0</v>
      </c>
      <c r="J108" s="61">
        <v>1700</v>
      </c>
      <c r="K108" s="61">
        <v>1</v>
      </c>
      <c r="L108" s="61">
        <v>34000</v>
      </c>
      <c r="M108" s="61">
        <v>0</v>
      </c>
      <c r="N108" s="61">
        <v>0</v>
      </c>
      <c r="O108" s="61">
        <v>25</v>
      </c>
      <c r="P108" s="61">
        <v>2</v>
      </c>
      <c r="Q108" s="61">
        <v>0</v>
      </c>
      <c r="R108" s="61">
        <v>0</v>
      </c>
      <c r="S108" s="61">
        <v>0</v>
      </c>
      <c r="T108" s="61">
        <v>0</v>
      </c>
      <c r="U108" s="61">
        <v>0</v>
      </c>
      <c r="V108" s="61">
        <v>0</v>
      </c>
      <c r="W108" s="61">
        <v>0</v>
      </c>
      <c r="X108" s="61">
        <v>0</v>
      </c>
      <c r="Y108" s="61">
        <v>0</v>
      </c>
      <c r="Z108" s="61">
        <v>0</v>
      </c>
      <c r="AA108" s="61">
        <v>0</v>
      </c>
      <c r="AB108" s="61">
        <v>0</v>
      </c>
      <c r="AC108" s="61">
        <v>0</v>
      </c>
      <c r="AD108" s="61">
        <v>0</v>
      </c>
    </row>
    <row r="109" spans="1:30" x14ac:dyDescent="0.3">
      <c r="A109" s="61">
        <v>108</v>
      </c>
      <c r="B109" s="61">
        <v>1</v>
      </c>
      <c r="C109" s="61">
        <v>141248</v>
      </c>
      <c r="D109" s="61">
        <v>0</v>
      </c>
      <c r="E109" s="61" t="s">
        <v>7073</v>
      </c>
      <c r="F109" s="61">
        <v>0</v>
      </c>
      <c r="G109" s="61">
        <v>4</v>
      </c>
      <c r="H109" s="61">
        <v>53</v>
      </c>
      <c r="I109" s="61">
        <v>0</v>
      </c>
      <c r="J109" s="61">
        <v>1800</v>
      </c>
      <c r="K109" s="61">
        <v>1</v>
      </c>
      <c r="L109" s="61">
        <v>35999.999999999993</v>
      </c>
      <c r="M109" s="61">
        <v>0</v>
      </c>
      <c r="N109" s="61">
        <v>0</v>
      </c>
      <c r="O109" s="61">
        <v>25</v>
      </c>
      <c r="P109" s="61">
        <v>2</v>
      </c>
      <c r="Q109" s="61">
        <v>0</v>
      </c>
      <c r="R109" s="61">
        <v>0</v>
      </c>
      <c r="S109" s="61">
        <v>0</v>
      </c>
      <c r="T109" s="61">
        <v>0</v>
      </c>
      <c r="U109" s="61">
        <v>0</v>
      </c>
      <c r="V109" s="61">
        <v>0</v>
      </c>
      <c r="W109" s="61">
        <v>0</v>
      </c>
      <c r="X109" s="61">
        <v>0</v>
      </c>
      <c r="Y109" s="61">
        <v>0</v>
      </c>
      <c r="Z109" s="61">
        <v>0</v>
      </c>
      <c r="AA109" s="61">
        <v>0</v>
      </c>
      <c r="AB109" s="61">
        <v>0</v>
      </c>
      <c r="AC109" s="61">
        <v>0</v>
      </c>
      <c r="AD109" s="61">
        <v>0</v>
      </c>
    </row>
    <row r="110" spans="1:30" x14ac:dyDescent="0.3">
      <c r="A110" s="61">
        <v>109</v>
      </c>
      <c r="B110" s="61">
        <v>1</v>
      </c>
      <c r="C110" s="61">
        <v>141249</v>
      </c>
      <c r="D110" s="61">
        <v>0</v>
      </c>
      <c r="E110" s="61" t="s">
        <v>7074</v>
      </c>
      <c r="F110" s="61">
        <v>0</v>
      </c>
      <c r="G110" s="61">
        <v>4</v>
      </c>
      <c r="H110" s="61">
        <v>53</v>
      </c>
      <c r="I110" s="61">
        <v>0</v>
      </c>
      <c r="J110" s="61">
        <v>1900</v>
      </c>
      <c r="K110" s="61">
        <v>1</v>
      </c>
      <c r="L110" s="61">
        <v>38000</v>
      </c>
      <c r="M110" s="61">
        <v>0</v>
      </c>
      <c r="N110" s="61">
        <v>0</v>
      </c>
      <c r="O110" s="61">
        <v>25</v>
      </c>
      <c r="P110" s="61">
        <v>2</v>
      </c>
      <c r="Q110" s="61">
        <v>0</v>
      </c>
      <c r="R110" s="61">
        <v>0</v>
      </c>
      <c r="S110" s="61">
        <v>0</v>
      </c>
      <c r="T110" s="61">
        <v>0</v>
      </c>
      <c r="U110" s="61">
        <v>0</v>
      </c>
      <c r="V110" s="61">
        <v>0</v>
      </c>
      <c r="W110" s="61">
        <v>0</v>
      </c>
      <c r="X110" s="61">
        <v>0</v>
      </c>
      <c r="Y110" s="61">
        <v>0</v>
      </c>
      <c r="Z110" s="61">
        <v>0</v>
      </c>
      <c r="AA110" s="61">
        <v>0</v>
      </c>
      <c r="AB110" s="61">
        <v>0</v>
      </c>
      <c r="AC110" s="61">
        <v>0</v>
      </c>
      <c r="AD110" s="61">
        <v>0</v>
      </c>
    </row>
    <row r="111" spans="1:30" x14ac:dyDescent="0.3">
      <c r="A111" s="61">
        <v>110</v>
      </c>
      <c r="B111" s="61">
        <v>1</v>
      </c>
      <c r="C111" s="61">
        <v>141250</v>
      </c>
      <c r="D111" s="61">
        <v>0</v>
      </c>
      <c r="E111" s="61" t="s">
        <v>7075</v>
      </c>
      <c r="F111" s="61">
        <v>0</v>
      </c>
      <c r="G111" s="61">
        <v>4</v>
      </c>
      <c r="H111" s="61">
        <v>53</v>
      </c>
      <c r="I111" s="61">
        <v>0</v>
      </c>
      <c r="J111" s="61">
        <v>2000</v>
      </c>
      <c r="K111" s="61">
        <v>1</v>
      </c>
      <c r="L111" s="61">
        <v>40000</v>
      </c>
      <c r="M111" s="61">
        <v>0</v>
      </c>
      <c r="N111" s="61">
        <v>0</v>
      </c>
      <c r="O111" s="61">
        <v>25</v>
      </c>
      <c r="P111" s="61">
        <v>2</v>
      </c>
      <c r="Q111" s="61">
        <v>0</v>
      </c>
      <c r="R111" s="61">
        <v>0</v>
      </c>
      <c r="S111" s="61">
        <v>0</v>
      </c>
      <c r="T111" s="61">
        <v>0</v>
      </c>
      <c r="U111" s="61">
        <v>0</v>
      </c>
      <c r="V111" s="61">
        <v>0</v>
      </c>
      <c r="W111" s="61">
        <v>0</v>
      </c>
      <c r="X111" s="61">
        <v>0</v>
      </c>
      <c r="Y111" s="61">
        <v>0</v>
      </c>
      <c r="Z111" s="61">
        <v>0</v>
      </c>
      <c r="AA111" s="61">
        <v>0</v>
      </c>
      <c r="AB111" s="61">
        <v>0</v>
      </c>
      <c r="AC111" s="61">
        <v>0</v>
      </c>
      <c r="AD111" s="61">
        <v>0</v>
      </c>
    </row>
    <row r="112" spans="1:30" x14ac:dyDescent="0.3">
      <c r="A112" s="61">
        <v>111</v>
      </c>
      <c r="B112" s="61">
        <v>1</v>
      </c>
      <c r="C112" s="61">
        <v>141251</v>
      </c>
      <c r="D112" s="61">
        <v>0</v>
      </c>
      <c r="E112" s="61" t="s">
        <v>7076</v>
      </c>
      <c r="F112" s="61">
        <v>0</v>
      </c>
      <c r="G112" s="61">
        <v>4</v>
      </c>
      <c r="H112" s="61">
        <v>53</v>
      </c>
      <c r="I112" s="61">
        <v>0</v>
      </c>
      <c r="J112" s="61">
        <v>2100</v>
      </c>
      <c r="K112" s="61">
        <v>1</v>
      </c>
      <c r="L112" s="61">
        <v>42000</v>
      </c>
      <c r="M112" s="61">
        <v>0</v>
      </c>
      <c r="N112" s="61">
        <v>0</v>
      </c>
      <c r="O112" s="61">
        <v>25</v>
      </c>
      <c r="P112" s="61">
        <v>3</v>
      </c>
      <c r="Q112" s="61">
        <v>0</v>
      </c>
      <c r="R112" s="61">
        <v>0</v>
      </c>
      <c r="S112" s="61">
        <v>0</v>
      </c>
      <c r="T112" s="61">
        <v>0</v>
      </c>
      <c r="U112" s="61">
        <v>0</v>
      </c>
      <c r="V112" s="61">
        <v>0</v>
      </c>
      <c r="W112" s="61">
        <v>0</v>
      </c>
      <c r="X112" s="61">
        <v>0</v>
      </c>
      <c r="Y112" s="61">
        <v>0</v>
      </c>
      <c r="Z112" s="61">
        <v>0</v>
      </c>
      <c r="AA112" s="61">
        <v>0</v>
      </c>
      <c r="AB112" s="61">
        <v>0</v>
      </c>
      <c r="AC112" s="61">
        <v>0</v>
      </c>
      <c r="AD112" s="61">
        <v>0</v>
      </c>
    </row>
    <row r="113" spans="1:30" x14ac:dyDescent="0.3">
      <c r="A113" s="61">
        <v>112</v>
      </c>
      <c r="B113" s="61">
        <v>1</v>
      </c>
      <c r="C113" s="61">
        <v>141252</v>
      </c>
      <c r="D113" s="61">
        <v>0</v>
      </c>
      <c r="E113" s="61" t="s">
        <v>7077</v>
      </c>
      <c r="F113" s="61">
        <v>0</v>
      </c>
      <c r="G113" s="61">
        <v>4</v>
      </c>
      <c r="H113" s="61">
        <v>53</v>
      </c>
      <c r="I113" s="61">
        <v>0</v>
      </c>
      <c r="J113" s="61">
        <v>2200</v>
      </c>
      <c r="K113" s="61">
        <v>1</v>
      </c>
      <c r="L113" s="61">
        <v>44000</v>
      </c>
      <c r="M113" s="61">
        <v>0</v>
      </c>
      <c r="N113" s="61">
        <v>0</v>
      </c>
      <c r="O113" s="61">
        <v>25</v>
      </c>
      <c r="P113" s="61">
        <v>3</v>
      </c>
      <c r="Q113" s="61">
        <v>0</v>
      </c>
      <c r="R113" s="61">
        <v>0</v>
      </c>
      <c r="S113" s="61">
        <v>0</v>
      </c>
      <c r="T113" s="61">
        <v>0</v>
      </c>
      <c r="U113" s="61">
        <v>0</v>
      </c>
      <c r="V113" s="61">
        <v>0</v>
      </c>
      <c r="W113" s="61">
        <v>0</v>
      </c>
      <c r="X113" s="61">
        <v>0</v>
      </c>
      <c r="Y113" s="61">
        <v>0</v>
      </c>
      <c r="Z113" s="61">
        <v>0</v>
      </c>
      <c r="AA113" s="61">
        <v>0</v>
      </c>
      <c r="AB113" s="61">
        <v>0</v>
      </c>
      <c r="AC113" s="61">
        <v>0</v>
      </c>
      <c r="AD113" s="61">
        <v>0</v>
      </c>
    </row>
    <row r="114" spans="1:30" x14ac:dyDescent="0.3">
      <c r="A114" s="61">
        <v>113</v>
      </c>
      <c r="B114" s="61">
        <v>1</v>
      </c>
      <c r="C114" s="61">
        <v>141253</v>
      </c>
      <c r="D114" s="61">
        <v>0</v>
      </c>
      <c r="E114" s="61" t="s">
        <v>7078</v>
      </c>
      <c r="F114" s="61">
        <v>0</v>
      </c>
      <c r="G114" s="61">
        <v>4</v>
      </c>
      <c r="H114" s="61">
        <v>53</v>
      </c>
      <c r="I114" s="61">
        <v>0</v>
      </c>
      <c r="J114" s="61">
        <v>2300</v>
      </c>
      <c r="K114" s="61">
        <v>1</v>
      </c>
      <c r="L114" s="61">
        <v>46000</v>
      </c>
      <c r="M114" s="61">
        <v>0</v>
      </c>
      <c r="N114" s="61">
        <v>0</v>
      </c>
      <c r="O114" s="61">
        <v>25</v>
      </c>
      <c r="P114" s="61">
        <v>3</v>
      </c>
      <c r="Q114" s="61">
        <v>0</v>
      </c>
      <c r="R114" s="61">
        <v>0</v>
      </c>
      <c r="S114" s="61">
        <v>0</v>
      </c>
      <c r="T114" s="61">
        <v>0</v>
      </c>
      <c r="U114" s="61">
        <v>0</v>
      </c>
      <c r="V114" s="61">
        <v>0</v>
      </c>
      <c r="W114" s="61">
        <v>0</v>
      </c>
      <c r="X114" s="61">
        <v>0</v>
      </c>
      <c r="Y114" s="61">
        <v>0</v>
      </c>
      <c r="Z114" s="61">
        <v>0</v>
      </c>
      <c r="AA114" s="61">
        <v>0</v>
      </c>
      <c r="AB114" s="61">
        <v>0</v>
      </c>
      <c r="AC114" s="61">
        <v>0</v>
      </c>
      <c r="AD114" s="61">
        <v>0</v>
      </c>
    </row>
    <row r="115" spans="1:30" x14ac:dyDescent="0.3">
      <c r="A115" s="61">
        <v>114</v>
      </c>
      <c r="B115" s="61">
        <v>1</v>
      </c>
      <c r="C115" s="61">
        <v>141254</v>
      </c>
      <c r="D115" s="61">
        <v>0</v>
      </c>
      <c r="E115" s="61" t="s">
        <v>7079</v>
      </c>
      <c r="F115" s="61">
        <v>0</v>
      </c>
      <c r="G115" s="61">
        <v>4</v>
      </c>
      <c r="H115" s="61">
        <v>53</v>
      </c>
      <c r="I115" s="61">
        <v>0</v>
      </c>
      <c r="J115" s="61">
        <v>2400</v>
      </c>
      <c r="K115" s="61">
        <v>1</v>
      </c>
      <c r="L115" s="61">
        <v>48000</v>
      </c>
      <c r="M115" s="61">
        <v>0</v>
      </c>
      <c r="N115" s="61">
        <v>0</v>
      </c>
      <c r="O115" s="61">
        <v>25</v>
      </c>
      <c r="P115" s="61">
        <v>3</v>
      </c>
      <c r="Q115" s="61">
        <v>0</v>
      </c>
      <c r="R115" s="61">
        <v>0</v>
      </c>
      <c r="S115" s="61">
        <v>0</v>
      </c>
      <c r="T115" s="61">
        <v>0</v>
      </c>
      <c r="U115" s="61">
        <v>0</v>
      </c>
      <c r="V115" s="61">
        <v>0</v>
      </c>
      <c r="W115" s="61">
        <v>0</v>
      </c>
      <c r="X115" s="61">
        <v>0</v>
      </c>
      <c r="Y115" s="61">
        <v>0</v>
      </c>
      <c r="Z115" s="61">
        <v>0</v>
      </c>
      <c r="AA115" s="61">
        <v>0</v>
      </c>
      <c r="AB115" s="61">
        <v>0</v>
      </c>
      <c r="AC115" s="61">
        <v>0</v>
      </c>
      <c r="AD115" s="61">
        <v>0</v>
      </c>
    </row>
    <row r="116" spans="1:30" x14ac:dyDescent="0.3">
      <c r="A116" s="61">
        <v>115</v>
      </c>
      <c r="B116" s="61">
        <v>1</v>
      </c>
      <c r="C116" s="61">
        <v>141255</v>
      </c>
      <c r="D116" s="61">
        <v>0</v>
      </c>
      <c r="E116" s="61" t="s">
        <v>7080</v>
      </c>
      <c r="F116" s="61">
        <v>0</v>
      </c>
      <c r="G116" s="61">
        <v>4</v>
      </c>
      <c r="H116" s="61">
        <v>53</v>
      </c>
      <c r="I116" s="61">
        <v>0</v>
      </c>
      <c r="J116" s="61">
        <v>2500</v>
      </c>
      <c r="K116" s="61">
        <v>1</v>
      </c>
      <c r="L116" s="61">
        <v>50000</v>
      </c>
      <c r="M116" s="61">
        <v>0</v>
      </c>
      <c r="N116" s="61">
        <v>0</v>
      </c>
      <c r="O116" s="61">
        <v>25</v>
      </c>
      <c r="P116" s="61">
        <v>3</v>
      </c>
      <c r="Q116" s="61">
        <v>0</v>
      </c>
      <c r="R116" s="61">
        <v>0</v>
      </c>
      <c r="S116" s="61">
        <v>0</v>
      </c>
      <c r="T116" s="61">
        <v>0</v>
      </c>
      <c r="U116" s="61">
        <v>0</v>
      </c>
      <c r="V116" s="61">
        <v>0</v>
      </c>
      <c r="W116" s="61">
        <v>0</v>
      </c>
      <c r="X116" s="61">
        <v>0</v>
      </c>
      <c r="Y116" s="61">
        <v>0</v>
      </c>
      <c r="Z116" s="61">
        <v>0</v>
      </c>
      <c r="AA116" s="61">
        <v>0</v>
      </c>
      <c r="AB116" s="61">
        <v>0</v>
      </c>
      <c r="AC116" s="61">
        <v>0</v>
      </c>
      <c r="AD116" s="61">
        <v>0</v>
      </c>
    </row>
    <row r="117" spans="1:30" x14ac:dyDescent="0.3">
      <c r="A117" s="61">
        <v>116</v>
      </c>
      <c r="B117" s="61">
        <v>1</v>
      </c>
      <c r="C117" s="61">
        <v>141256</v>
      </c>
      <c r="D117" s="61">
        <v>0</v>
      </c>
      <c r="E117" s="61" t="s">
        <v>7081</v>
      </c>
      <c r="F117" s="61">
        <v>0</v>
      </c>
      <c r="G117" s="61">
        <v>4</v>
      </c>
      <c r="H117" s="61">
        <v>53</v>
      </c>
      <c r="I117" s="61">
        <v>0</v>
      </c>
      <c r="J117" s="61">
        <v>2600</v>
      </c>
      <c r="K117" s="61">
        <v>1</v>
      </c>
      <c r="L117" s="61">
        <v>52000</v>
      </c>
      <c r="M117" s="61">
        <v>0</v>
      </c>
      <c r="N117" s="61">
        <v>0</v>
      </c>
      <c r="O117" s="61">
        <v>25</v>
      </c>
      <c r="P117" s="61">
        <v>3</v>
      </c>
      <c r="Q117" s="61">
        <v>0</v>
      </c>
      <c r="R117" s="61">
        <v>0</v>
      </c>
      <c r="S117" s="61">
        <v>0</v>
      </c>
      <c r="T117" s="61">
        <v>0</v>
      </c>
      <c r="U117" s="61">
        <v>0</v>
      </c>
      <c r="V117" s="61">
        <v>0</v>
      </c>
      <c r="W117" s="61">
        <v>0</v>
      </c>
      <c r="X117" s="61">
        <v>0</v>
      </c>
      <c r="Y117" s="61">
        <v>0</v>
      </c>
      <c r="Z117" s="61">
        <v>0</v>
      </c>
      <c r="AA117" s="61">
        <v>0</v>
      </c>
      <c r="AB117" s="61">
        <v>0</v>
      </c>
      <c r="AC117" s="61">
        <v>0</v>
      </c>
      <c r="AD117" s="61">
        <v>0</v>
      </c>
    </row>
    <row r="118" spans="1:30" x14ac:dyDescent="0.3">
      <c r="A118" s="61">
        <v>117</v>
      </c>
      <c r="B118" s="61">
        <v>1</v>
      </c>
      <c r="C118" s="61">
        <v>141257</v>
      </c>
      <c r="D118" s="61">
        <v>0</v>
      </c>
      <c r="E118" s="61" t="s">
        <v>7082</v>
      </c>
      <c r="F118" s="61">
        <v>0</v>
      </c>
      <c r="G118" s="61">
        <v>4</v>
      </c>
      <c r="H118" s="61">
        <v>53</v>
      </c>
      <c r="I118" s="61">
        <v>0</v>
      </c>
      <c r="J118" s="61">
        <v>2700</v>
      </c>
      <c r="K118" s="61">
        <v>1</v>
      </c>
      <c r="L118" s="61">
        <v>54000</v>
      </c>
      <c r="M118" s="61">
        <v>0</v>
      </c>
      <c r="N118" s="61">
        <v>0</v>
      </c>
      <c r="O118" s="61">
        <v>25</v>
      </c>
      <c r="P118" s="61">
        <v>3</v>
      </c>
      <c r="Q118" s="61">
        <v>0</v>
      </c>
      <c r="R118" s="61">
        <v>0</v>
      </c>
      <c r="S118" s="61">
        <v>0</v>
      </c>
      <c r="T118" s="61">
        <v>0</v>
      </c>
      <c r="U118" s="61">
        <v>0</v>
      </c>
      <c r="V118" s="61">
        <v>0</v>
      </c>
      <c r="W118" s="61">
        <v>0</v>
      </c>
      <c r="X118" s="61">
        <v>0</v>
      </c>
      <c r="Y118" s="61">
        <v>0</v>
      </c>
      <c r="Z118" s="61">
        <v>0</v>
      </c>
      <c r="AA118" s="61">
        <v>0</v>
      </c>
      <c r="AB118" s="61">
        <v>0</v>
      </c>
      <c r="AC118" s="61">
        <v>0</v>
      </c>
      <c r="AD118" s="61">
        <v>0</v>
      </c>
    </row>
    <row r="119" spans="1:30" x14ac:dyDescent="0.3">
      <c r="A119" s="61">
        <v>118</v>
      </c>
      <c r="B119" s="61">
        <v>1</v>
      </c>
      <c r="C119" s="61">
        <v>141258</v>
      </c>
      <c r="D119" s="61">
        <v>0</v>
      </c>
      <c r="E119" s="61" t="s">
        <v>7083</v>
      </c>
      <c r="F119" s="61">
        <v>0</v>
      </c>
      <c r="G119" s="61">
        <v>4</v>
      </c>
      <c r="H119" s="61">
        <v>53</v>
      </c>
      <c r="I119" s="61">
        <v>0</v>
      </c>
      <c r="J119" s="61">
        <v>2800</v>
      </c>
      <c r="K119" s="61">
        <v>1</v>
      </c>
      <c r="L119" s="61">
        <v>56000</v>
      </c>
      <c r="M119" s="61">
        <v>0</v>
      </c>
      <c r="N119" s="61">
        <v>0</v>
      </c>
      <c r="O119" s="61">
        <v>25</v>
      </c>
      <c r="P119" s="61">
        <v>3</v>
      </c>
      <c r="Q119" s="61">
        <v>0</v>
      </c>
      <c r="R119" s="61">
        <v>0</v>
      </c>
      <c r="S119" s="61">
        <v>0</v>
      </c>
      <c r="T119" s="61">
        <v>0</v>
      </c>
      <c r="U119" s="61">
        <v>0</v>
      </c>
      <c r="V119" s="61">
        <v>0</v>
      </c>
      <c r="W119" s="61">
        <v>0</v>
      </c>
      <c r="X119" s="61">
        <v>0</v>
      </c>
      <c r="Y119" s="61">
        <v>0</v>
      </c>
      <c r="Z119" s="61">
        <v>0</v>
      </c>
      <c r="AA119" s="61">
        <v>0</v>
      </c>
      <c r="AB119" s="61">
        <v>0</v>
      </c>
      <c r="AC119" s="61">
        <v>0</v>
      </c>
      <c r="AD119" s="61">
        <v>0</v>
      </c>
    </row>
    <row r="120" spans="1:30" x14ac:dyDescent="0.3">
      <c r="A120" s="61">
        <v>119</v>
      </c>
      <c r="B120" s="61">
        <v>1</v>
      </c>
      <c r="C120" s="61">
        <v>141259</v>
      </c>
      <c r="D120" s="61">
        <v>0</v>
      </c>
      <c r="E120" s="61" t="s">
        <v>7084</v>
      </c>
      <c r="F120" s="61">
        <v>0</v>
      </c>
      <c r="G120" s="61">
        <v>4</v>
      </c>
      <c r="H120" s="61">
        <v>53</v>
      </c>
      <c r="I120" s="61">
        <v>0</v>
      </c>
      <c r="J120" s="61">
        <v>2900</v>
      </c>
      <c r="K120" s="61">
        <v>1</v>
      </c>
      <c r="L120" s="61">
        <v>58000</v>
      </c>
      <c r="M120" s="61">
        <v>0</v>
      </c>
      <c r="N120" s="61">
        <v>0</v>
      </c>
      <c r="O120" s="61">
        <v>25</v>
      </c>
      <c r="P120" s="61">
        <v>3</v>
      </c>
      <c r="Q120" s="61">
        <v>0</v>
      </c>
      <c r="R120" s="61">
        <v>0</v>
      </c>
      <c r="S120" s="61">
        <v>0</v>
      </c>
      <c r="T120" s="61">
        <v>0</v>
      </c>
      <c r="U120" s="61">
        <v>0</v>
      </c>
      <c r="V120" s="61">
        <v>0</v>
      </c>
      <c r="W120" s="61">
        <v>0</v>
      </c>
      <c r="X120" s="61">
        <v>0</v>
      </c>
      <c r="Y120" s="61">
        <v>0</v>
      </c>
      <c r="Z120" s="61">
        <v>0</v>
      </c>
      <c r="AA120" s="61">
        <v>0</v>
      </c>
      <c r="AB120" s="61">
        <v>0</v>
      </c>
      <c r="AC120" s="61">
        <v>0</v>
      </c>
      <c r="AD120" s="61">
        <v>0</v>
      </c>
    </row>
    <row r="121" spans="1:30" x14ac:dyDescent="0.3">
      <c r="A121" s="61">
        <v>120</v>
      </c>
      <c r="B121" s="61">
        <v>1</v>
      </c>
      <c r="C121" s="61">
        <v>141260</v>
      </c>
      <c r="D121" s="61">
        <v>0</v>
      </c>
      <c r="E121" s="61" t="s">
        <v>7085</v>
      </c>
      <c r="F121" s="61">
        <v>0</v>
      </c>
      <c r="G121" s="61">
        <v>4</v>
      </c>
      <c r="H121" s="61">
        <v>53</v>
      </c>
      <c r="I121" s="61">
        <v>0</v>
      </c>
      <c r="J121" s="61">
        <v>3000</v>
      </c>
      <c r="K121" s="61">
        <v>1</v>
      </c>
      <c r="L121" s="61">
        <v>60000</v>
      </c>
      <c r="M121" s="61">
        <v>0</v>
      </c>
      <c r="N121" s="61">
        <v>0</v>
      </c>
      <c r="O121" s="61">
        <v>25</v>
      </c>
      <c r="P121" s="61">
        <v>3</v>
      </c>
      <c r="Q121" s="61">
        <v>0</v>
      </c>
      <c r="R121" s="61">
        <v>0</v>
      </c>
      <c r="S121" s="61">
        <v>0</v>
      </c>
      <c r="T121" s="61">
        <v>0</v>
      </c>
      <c r="U121" s="61">
        <v>0</v>
      </c>
      <c r="V121" s="61">
        <v>0</v>
      </c>
      <c r="W121" s="61">
        <v>0</v>
      </c>
      <c r="X121" s="61">
        <v>0</v>
      </c>
      <c r="Y121" s="61">
        <v>0</v>
      </c>
      <c r="Z121" s="61">
        <v>0</v>
      </c>
      <c r="AA121" s="61">
        <v>0</v>
      </c>
      <c r="AB121" s="61">
        <v>0</v>
      </c>
      <c r="AC121" s="61">
        <v>0</v>
      </c>
      <c r="AD121" s="61">
        <v>0</v>
      </c>
    </row>
    <row r="122" spans="1:30" x14ac:dyDescent="0.3">
      <c r="A122" s="61">
        <v>121</v>
      </c>
      <c r="B122" s="61">
        <v>1</v>
      </c>
      <c r="C122" s="61">
        <v>141261</v>
      </c>
      <c r="D122" s="61">
        <v>0</v>
      </c>
      <c r="E122" s="61" t="s">
        <v>7086</v>
      </c>
      <c r="F122" s="61">
        <v>0</v>
      </c>
      <c r="G122" s="61">
        <v>4</v>
      </c>
      <c r="H122" s="61">
        <v>53</v>
      </c>
      <c r="I122" s="61">
        <v>0</v>
      </c>
      <c r="J122" s="61">
        <v>3100</v>
      </c>
      <c r="K122" s="61">
        <v>1</v>
      </c>
      <c r="L122" s="61">
        <v>61999.999999999993</v>
      </c>
      <c r="M122" s="61">
        <v>0</v>
      </c>
      <c r="N122" s="61">
        <v>0</v>
      </c>
      <c r="O122" s="61">
        <v>25</v>
      </c>
      <c r="P122" s="61">
        <v>4</v>
      </c>
      <c r="Q122" s="61">
        <v>0</v>
      </c>
      <c r="R122" s="61">
        <v>0</v>
      </c>
      <c r="S122" s="61">
        <v>0</v>
      </c>
      <c r="T122" s="61">
        <v>0</v>
      </c>
      <c r="U122" s="61">
        <v>0</v>
      </c>
      <c r="V122" s="61">
        <v>0</v>
      </c>
      <c r="W122" s="61">
        <v>0</v>
      </c>
      <c r="X122" s="61">
        <v>0</v>
      </c>
      <c r="Y122" s="61">
        <v>0</v>
      </c>
      <c r="Z122" s="61">
        <v>0</v>
      </c>
      <c r="AA122" s="61">
        <v>0</v>
      </c>
      <c r="AB122" s="61">
        <v>0</v>
      </c>
      <c r="AC122" s="61">
        <v>0</v>
      </c>
      <c r="AD122" s="61">
        <v>0</v>
      </c>
    </row>
    <row r="123" spans="1:30" x14ac:dyDescent="0.3">
      <c r="A123" s="61">
        <v>122</v>
      </c>
      <c r="B123" s="61">
        <v>1</v>
      </c>
      <c r="C123" s="61">
        <v>141262</v>
      </c>
      <c r="D123" s="61">
        <v>0</v>
      </c>
      <c r="E123" s="61" t="s">
        <v>7087</v>
      </c>
      <c r="F123" s="61">
        <v>0</v>
      </c>
      <c r="G123" s="61">
        <v>4</v>
      </c>
      <c r="H123" s="61">
        <v>53</v>
      </c>
      <c r="I123" s="61">
        <v>0</v>
      </c>
      <c r="J123" s="61">
        <v>3200</v>
      </c>
      <c r="K123" s="61">
        <v>1</v>
      </c>
      <c r="L123" s="61">
        <v>64000</v>
      </c>
      <c r="M123" s="61">
        <v>0</v>
      </c>
      <c r="N123" s="61">
        <v>0</v>
      </c>
      <c r="O123" s="61">
        <v>25</v>
      </c>
      <c r="P123" s="61">
        <v>4</v>
      </c>
      <c r="Q123" s="61">
        <v>0</v>
      </c>
      <c r="R123" s="61">
        <v>0</v>
      </c>
      <c r="S123" s="61">
        <v>0</v>
      </c>
      <c r="T123" s="61">
        <v>0</v>
      </c>
      <c r="U123" s="61">
        <v>0</v>
      </c>
      <c r="V123" s="61">
        <v>0</v>
      </c>
      <c r="W123" s="61">
        <v>0</v>
      </c>
      <c r="X123" s="61">
        <v>0</v>
      </c>
      <c r="Y123" s="61">
        <v>0</v>
      </c>
      <c r="Z123" s="61">
        <v>0</v>
      </c>
      <c r="AA123" s="61">
        <v>0</v>
      </c>
      <c r="AB123" s="61">
        <v>0</v>
      </c>
      <c r="AC123" s="61">
        <v>0</v>
      </c>
      <c r="AD123" s="61">
        <v>0</v>
      </c>
    </row>
    <row r="124" spans="1:30" x14ac:dyDescent="0.3">
      <c r="A124" s="61">
        <v>123</v>
      </c>
      <c r="B124" s="61">
        <v>1</v>
      </c>
      <c r="C124" s="61">
        <v>141263</v>
      </c>
      <c r="D124" s="61">
        <v>0</v>
      </c>
      <c r="E124" s="61" t="s">
        <v>7088</v>
      </c>
      <c r="F124" s="61">
        <v>0</v>
      </c>
      <c r="G124" s="61">
        <v>4</v>
      </c>
      <c r="H124" s="61">
        <v>53</v>
      </c>
      <c r="I124" s="61">
        <v>0</v>
      </c>
      <c r="J124" s="61">
        <v>3300</v>
      </c>
      <c r="K124" s="61">
        <v>1</v>
      </c>
      <c r="L124" s="61">
        <v>66000</v>
      </c>
      <c r="M124" s="61">
        <v>0</v>
      </c>
      <c r="N124" s="61">
        <v>0</v>
      </c>
      <c r="O124" s="61">
        <v>25</v>
      </c>
      <c r="P124" s="61">
        <v>4</v>
      </c>
      <c r="Q124" s="61">
        <v>0</v>
      </c>
      <c r="R124" s="61">
        <v>0</v>
      </c>
      <c r="S124" s="61">
        <v>0</v>
      </c>
      <c r="T124" s="61">
        <v>0</v>
      </c>
      <c r="U124" s="61">
        <v>0</v>
      </c>
      <c r="V124" s="61">
        <v>0</v>
      </c>
      <c r="W124" s="61">
        <v>0</v>
      </c>
      <c r="X124" s="61">
        <v>0</v>
      </c>
      <c r="Y124" s="61">
        <v>0</v>
      </c>
      <c r="Z124" s="61">
        <v>0</v>
      </c>
      <c r="AA124" s="61">
        <v>0</v>
      </c>
      <c r="AB124" s="61">
        <v>0</v>
      </c>
      <c r="AC124" s="61">
        <v>0</v>
      </c>
      <c r="AD124" s="61">
        <v>0</v>
      </c>
    </row>
    <row r="125" spans="1:30" x14ac:dyDescent="0.3">
      <c r="A125" s="61">
        <v>124</v>
      </c>
      <c r="B125" s="61">
        <v>1</v>
      </c>
      <c r="C125" s="61">
        <v>141264</v>
      </c>
      <c r="D125" s="61">
        <v>0</v>
      </c>
      <c r="E125" s="61" t="s">
        <v>7089</v>
      </c>
      <c r="F125" s="61">
        <v>0</v>
      </c>
      <c r="G125" s="61">
        <v>4</v>
      </c>
      <c r="H125" s="61">
        <v>53</v>
      </c>
      <c r="I125" s="61">
        <v>0</v>
      </c>
      <c r="J125" s="61">
        <v>3400</v>
      </c>
      <c r="K125" s="61">
        <v>1</v>
      </c>
      <c r="L125" s="61">
        <v>68000</v>
      </c>
      <c r="M125" s="61">
        <v>0</v>
      </c>
      <c r="N125" s="61">
        <v>0</v>
      </c>
      <c r="O125" s="61">
        <v>25</v>
      </c>
      <c r="P125" s="61">
        <v>4</v>
      </c>
      <c r="Q125" s="61">
        <v>0</v>
      </c>
      <c r="R125" s="61">
        <v>0</v>
      </c>
      <c r="S125" s="61">
        <v>0</v>
      </c>
      <c r="T125" s="61">
        <v>0</v>
      </c>
      <c r="U125" s="61">
        <v>0</v>
      </c>
      <c r="V125" s="61">
        <v>0</v>
      </c>
      <c r="W125" s="61">
        <v>0</v>
      </c>
      <c r="X125" s="61">
        <v>0</v>
      </c>
      <c r="Y125" s="61">
        <v>0</v>
      </c>
      <c r="Z125" s="61">
        <v>0</v>
      </c>
      <c r="AA125" s="61">
        <v>0</v>
      </c>
      <c r="AB125" s="61">
        <v>0</v>
      </c>
      <c r="AC125" s="61">
        <v>0</v>
      </c>
      <c r="AD125" s="61">
        <v>0</v>
      </c>
    </row>
    <row r="126" spans="1:30" x14ac:dyDescent="0.3">
      <c r="A126" s="61">
        <v>125</v>
      </c>
      <c r="B126" s="61">
        <v>1</v>
      </c>
      <c r="C126" s="61">
        <v>141265</v>
      </c>
      <c r="D126" s="61">
        <v>0</v>
      </c>
      <c r="E126" s="61" t="s">
        <v>7090</v>
      </c>
      <c r="F126" s="61">
        <v>0</v>
      </c>
      <c r="G126" s="61">
        <v>4</v>
      </c>
      <c r="H126" s="61">
        <v>53</v>
      </c>
      <c r="I126" s="61">
        <v>0</v>
      </c>
      <c r="J126" s="61">
        <v>3500</v>
      </c>
      <c r="K126" s="61">
        <v>1</v>
      </c>
      <c r="L126" s="61">
        <v>70000</v>
      </c>
      <c r="M126" s="61">
        <v>0</v>
      </c>
      <c r="N126" s="61">
        <v>0</v>
      </c>
      <c r="O126" s="61">
        <v>25</v>
      </c>
      <c r="P126" s="61">
        <v>4</v>
      </c>
      <c r="Q126" s="61">
        <v>0</v>
      </c>
      <c r="R126" s="61">
        <v>0</v>
      </c>
      <c r="S126" s="61">
        <v>0</v>
      </c>
      <c r="T126" s="61">
        <v>0</v>
      </c>
      <c r="U126" s="61">
        <v>0</v>
      </c>
      <c r="V126" s="61">
        <v>0</v>
      </c>
      <c r="W126" s="61">
        <v>0</v>
      </c>
      <c r="X126" s="61">
        <v>0</v>
      </c>
      <c r="Y126" s="61">
        <v>0</v>
      </c>
      <c r="Z126" s="61">
        <v>0</v>
      </c>
      <c r="AA126" s="61">
        <v>0</v>
      </c>
      <c r="AB126" s="61">
        <v>0</v>
      </c>
      <c r="AC126" s="61">
        <v>0</v>
      </c>
      <c r="AD126" s="61">
        <v>0</v>
      </c>
    </row>
    <row r="127" spans="1:30" x14ac:dyDescent="0.3">
      <c r="A127" s="61">
        <v>126</v>
      </c>
      <c r="B127" s="61">
        <v>1</v>
      </c>
      <c r="C127" s="61">
        <v>141266</v>
      </c>
      <c r="D127" s="61">
        <v>0</v>
      </c>
      <c r="E127" s="61" t="s">
        <v>7091</v>
      </c>
      <c r="F127" s="61">
        <v>0</v>
      </c>
      <c r="G127" s="61">
        <v>4</v>
      </c>
      <c r="H127" s="61">
        <v>53</v>
      </c>
      <c r="I127" s="61">
        <v>0</v>
      </c>
      <c r="J127" s="61">
        <v>3600</v>
      </c>
      <c r="K127" s="61">
        <v>1</v>
      </c>
      <c r="L127" s="61">
        <v>71999.999999999985</v>
      </c>
      <c r="M127" s="61">
        <v>0</v>
      </c>
      <c r="N127" s="61">
        <v>0</v>
      </c>
      <c r="O127" s="61">
        <v>25</v>
      </c>
      <c r="P127" s="61">
        <v>4</v>
      </c>
      <c r="Q127" s="61">
        <v>0</v>
      </c>
      <c r="R127" s="61">
        <v>0</v>
      </c>
      <c r="S127" s="61">
        <v>0</v>
      </c>
      <c r="T127" s="61">
        <v>0</v>
      </c>
      <c r="U127" s="61">
        <v>0</v>
      </c>
      <c r="V127" s="61">
        <v>0</v>
      </c>
      <c r="W127" s="61">
        <v>0</v>
      </c>
      <c r="X127" s="61">
        <v>0</v>
      </c>
      <c r="Y127" s="61">
        <v>0</v>
      </c>
      <c r="Z127" s="61">
        <v>0</v>
      </c>
      <c r="AA127" s="61">
        <v>0</v>
      </c>
      <c r="AB127" s="61">
        <v>0</v>
      </c>
      <c r="AC127" s="61">
        <v>0</v>
      </c>
      <c r="AD127" s="61">
        <v>0</v>
      </c>
    </row>
    <row r="128" spans="1:30" x14ac:dyDescent="0.3">
      <c r="A128" s="61">
        <v>127</v>
      </c>
      <c r="B128" s="61">
        <v>1</v>
      </c>
      <c r="C128" s="61">
        <v>141267</v>
      </c>
      <c r="D128" s="61">
        <v>0</v>
      </c>
      <c r="E128" s="61" t="s">
        <v>7092</v>
      </c>
      <c r="F128" s="61">
        <v>0</v>
      </c>
      <c r="G128" s="61">
        <v>4</v>
      </c>
      <c r="H128" s="61">
        <v>53</v>
      </c>
      <c r="I128" s="61">
        <v>0</v>
      </c>
      <c r="J128" s="61">
        <v>3700</v>
      </c>
      <c r="K128" s="61">
        <v>1</v>
      </c>
      <c r="L128" s="61">
        <v>74000</v>
      </c>
      <c r="M128" s="61">
        <v>0</v>
      </c>
      <c r="N128" s="61">
        <v>0</v>
      </c>
      <c r="O128" s="61">
        <v>25</v>
      </c>
      <c r="P128" s="61">
        <v>4</v>
      </c>
      <c r="Q128" s="61">
        <v>0</v>
      </c>
      <c r="R128" s="61">
        <v>0</v>
      </c>
      <c r="S128" s="61">
        <v>0</v>
      </c>
      <c r="T128" s="61">
        <v>0</v>
      </c>
      <c r="U128" s="61">
        <v>0</v>
      </c>
      <c r="V128" s="61">
        <v>0</v>
      </c>
      <c r="W128" s="61">
        <v>0</v>
      </c>
      <c r="X128" s="61">
        <v>0</v>
      </c>
      <c r="Y128" s="61">
        <v>0</v>
      </c>
      <c r="Z128" s="61">
        <v>0</v>
      </c>
      <c r="AA128" s="61">
        <v>0</v>
      </c>
      <c r="AB128" s="61">
        <v>0</v>
      </c>
      <c r="AC128" s="61">
        <v>0</v>
      </c>
      <c r="AD128" s="61">
        <v>0</v>
      </c>
    </row>
    <row r="129" spans="1:30" x14ac:dyDescent="0.3">
      <c r="A129" s="61">
        <v>128</v>
      </c>
      <c r="B129" s="61">
        <v>1</v>
      </c>
      <c r="C129" s="61">
        <v>141268</v>
      </c>
      <c r="D129" s="61">
        <v>0</v>
      </c>
      <c r="E129" s="61" t="s">
        <v>7093</v>
      </c>
      <c r="F129" s="61">
        <v>0</v>
      </c>
      <c r="G129" s="61">
        <v>4</v>
      </c>
      <c r="H129" s="61">
        <v>53</v>
      </c>
      <c r="I129" s="61">
        <v>0</v>
      </c>
      <c r="J129" s="61">
        <v>3800</v>
      </c>
      <c r="K129" s="61">
        <v>1</v>
      </c>
      <c r="L129" s="61">
        <v>76000</v>
      </c>
      <c r="M129" s="61">
        <v>0</v>
      </c>
      <c r="N129" s="61">
        <v>0</v>
      </c>
      <c r="O129" s="61">
        <v>25</v>
      </c>
      <c r="P129" s="61">
        <v>4</v>
      </c>
      <c r="Q129" s="61">
        <v>0</v>
      </c>
      <c r="R129" s="61">
        <v>0</v>
      </c>
      <c r="S129" s="61">
        <v>0</v>
      </c>
      <c r="T129" s="61">
        <v>0</v>
      </c>
      <c r="U129" s="61">
        <v>0</v>
      </c>
      <c r="V129" s="61">
        <v>0</v>
      </c>
      <c r="W129" s="61">
        <v>0</v>
      </c>
      <c r="X129" s="61">
        <v>0</v>
      </c>
      <c r="Y129" s="61">
        <v>0</v>
      </c>
      <c r="Z129" s="61">
        <v>0</v>
      </c>
      <c r="AA129" s="61">
        <v>0</v>
      </c>
      <c r="AB129" s="61">
        <v>0</v>
      </c>
      <c r="AC129" s="61">
        <v>0</v>
      </c>
      <c r="AD129" s="61">
        <v>0</v>
      </c>
    </row>
    <row r="130" spans="1:30" x14ac:dyDescent="0.3">
      <c r="A130" s="61">
        <v>129</v>
      </c>
      <c r="B130" s="61">
        <v>1</v>
      </c>
      <c r="C130" s="61">
        <v>141269</v>
      </c>
      <c r="D130" s="61">
        <v>0</v>
      </c>
      <c r="E130" s="61" t="s">
        <v>7094</v>
      </c>
      <c r="F130" s="61">
        <v>0</v>
      </c>
      <c r="G130" s="61">
        <v>4</v>
      </c>
      <c r="H130" s="61">
        <v>53</v>
      </c>
      <c r="I130" s="61">
        <v>0</v>
      </c>
      <c r="J130" s="61">
        <v>3900</v>
      </c>
      <c r="K130" s="61">
        <v>1</v>
      </c>
      <c r="L130" s="61">
        <v>78000</v>
      </c>
      <c r="M130" s="61">
        <v>0</v>
      </c>
      <c r="N130" s="61">
        <v>0</v>
      </c>
      <c r="O130" s="61">
        <v>25</v>
      </c>
      <c r="P130" s="61">
        <v>4</v>
      </c>
      <c r="Q130" s="61">
        <v>0</v>
      </c>
      <c r="R130" s="61">
        <v>0</v>
      </c>
      <c r="S130" s="61">
        <v>0</v>
      </c>
      <c r="T130" s="61">
        <v>0</v>
      </c>
      <c r="U130" s="61">
        <v>0</v>
      </c>
      <c r="V130" s="61">
        <v>0</v>
      </c>
      <c r="W130" s="61">
        <v>0</v>
      </c>
      <c r="X130" s="61">
        <v>0</v>
      </c>
      <c r="Y130" s="61">
        <v>0</v>
      </c>
      <c r="Z130" s="61">
        <v>0</v>
      </c>
      <c r="AA130" s="61">
        <v>0</v>
      </c>
      <c r="AB130" s="61">
        <v>0</v>
      </c>
      <c r="AC130" s="61">
        <v>0</v>
      </c>
      <c r="AD130" s="61">
        <v>0</v>
      </c>
    </row>
    <row r="131" spans="1:30" x14ac:dyDescent="0.3">
      <c r="A131" s="61">
        <v>130</v>
      </c>
      <c r="B131" s="61">
        <v>1</v>
      </c>
      <c r="C131" s="61">
        <v>141270</v>
      </c>
      <c r="D131" s="61">
        <v>0</v>
      </c>
      <c r="E131" s="61" t="s">
        <v>7095</v>
      </c>
      <c r="F131" s="61">
        <v>0</v>
      </c>
      <c r="G131" s="61">
        <v>4</v>
      </c>
      <c r="H131" s="61">
        <v>53</v>
      </c>
      <c r="I131" s="61">
        <v>0</v>
      </c>
      <c r="J131" s="61">
        <v>4000</v>
      </c>
      <c r="K131" s="61">
        <v>1</v>
      </c>
      <c r="L131" s="61">
        <v>80000</v>
      </c>
      <c r="M131" s="61">
        <v>0</v>
      </c>
      <c r="N131" s="61">
        <v>0</v>
      </c>
      <c r="O131" s="61">
        <v>25</v>
      </c>
      <c r="P131" s="61">
        <v>4</v>
      </c>
      <c r="Q131" s="61">
        <v>0</v>
      </c>
      <c r="R131" s="61">
        <v>0</v>
      </c>
      <c r="S131" s="61">
        <v>0</v>
      </c>
      <c r="T131" s="61">
        <v>0</v>
      </c>
      <c r="U131" s="61">
        <v>0</v>
      </c>
      <c r="V131" s="61">
        <v>0</v>
      </c>
      <c r="W131" s="61">
        <v>0</v>
      </c>
      <c r="X131" s="61">
        <v>0</v>
      </c>
      <c r="Y131" s="61">
        <v>0</v>
      </c>
      <c r="Z131" s="61">
        <v>0</v>
      </c>
      <c r="AA131" s="61">
        <v>0</v>
      </c>
      <c r="AB131" s="61">
        <v>0</v>
      </c>
      <c r="AC131" s="61">
        <v>0</v>
      </c>
      <c r="AD131" s="61">
        <v>0</v>
      </c>
    </row>
    <row r="132" spans="1:30" x14ac:dyDescent="0.3">
      <c r="A132" s="61">
        <v>131</v>
      </c>
      <c r="B132" s="61">
        <v>1</v>
      </c>
      <c r="C132" s="61">
        <v>141271</v>
      </c>
      <c r="D132" s="61">
        <v>0</v>
      </c>
      <c r="E132" s="61" t="s">
        <v>7096</v>
      </c>
      <c r="F132" s="61">
        <v>0</v>
      </c>
      <c r="G132" s="61">
        <v>4</v>
      </c>
      <c r="H132" s="61">
        <v>53</v>
      </c>
      <c r="I132" s="61">
        <v>0</v>
      </c>
      <c r="J132" s="61">
        <v>4100</v>
      </c>
      <c r="K132" s="61">
        <v>1</v>
      </c>
      <c r="L132" s="61">
        <v>81999.999999999985</v>
      </c>
      <c r="M132" s="61">
        <v>0</v>
      </c>
      <c r="N132" s="61">
        <v>0</v>
      </c>
      <c r="O132" s="61">
        <v>25</v>
      </c>
      <c r="P132" s="61">
        <v>5</v>
      </c>
      <c r="Q132" s="61">
        <v>0</v>
      </c>
      <c r="R132" s="61">
        <v>0</v>
      </c>
      <c r="S132" s="61">
        <v>0</v>
      </c>
      <c r="T132" s="61">
        <v>0</v>
      </c>
      <c r="U132" s="61">
        <v>0</v>
      </c>
      <c r="V132" s="61">
        <v>0</v>
      </c>
      <c r="W132" s="61">
        <v>0</v>
      </c>
      <c r="X132" s="61">
        <v>0</v>
      </c>
      <c r="Y132" s="61">
        <v>0</v>
      </c>
      <c r="Z132" s="61">
        <v>0</v>
      </c>
      <c r="AA132" s="61">
        <v>0</v>
      </c>
      <c r="AB132" s="61">
        <v>0</v>
      </c>
      <c r="AC132" s="61">
        <v>0</v>
      </c>
      <c r="AD132" s="61">
        <v>0</v>
      </c>
    </row>
    <row r="133" spans="1:30" x14ac:dyDescent="0.3">
      <c r="A133" s="61">
        <v>132</v>
      </c>
      <c r="B133" s="61">
        <v>1</v>
      </c>
      <c r="C133" s="61">
        <v>141272</v>
      </c>
      <c r="D133" s="61">
        <v>0</v>
      </c>
      <c r="E133" s="61" t="s">
        <v>7097</v>
      </c>
      <c r="F133" s="61">
        <v>0</v>
      </c>
      <c r="G133" s="61">
        <v>4</v>
      </c>
      <c r="H133" s="61">
        <v>53</v>
      </c>
      <c r="I133" s="61">
        <v>0</v>
      </c>
      <c r="J133" s="61">
        <v>4200</v>
      </c>
      <c r="K133" s="61">
        <v>1</v>
      </c>
      <c r="L133" s="61">
        <v>84000</v>
      </c>
      <c r="M133" s="61">
        <v>0</v>
      </c>
      <c r="N133" s="61">
        <v>0</v>
      </c>
      <c r="O133" s="61">
        <v>25</v>
      </c>
      <c r="P133" s="61">
        <v>5</v>
      </c>
      <c r="Q133" s="61">
        <v>0</v>
      </c>
      <c r="R133" s="61">
        <v>0</v>
      </c>
      <c r="S133" s="61">
        <v>0</v>
      </c>
      <c r="T133" s="61">
        <v>0</v>
      </c>
      <c r="U133" s="61">
        <v>0</v>
      </c>
      <c r="V133" s="61">
        <v>0</v>
      </c>
      <c r="W133" s="61">
        <v>0</v>
      </c>
      <c r="X133" s="61">
        <v>0</v>
      </c>
      <c r="Y133" s="61">
        <v>0</v>
      </c>
      <c r="Z133" s="61">
        <v>0</v>
      </c>
      <c r="AA133" s="61">
        <v>0</v>
      </c>
      <c r="AB133" s="61">
        <v>0</v>
      </c>
      <c r="AC133" s="61">
        <v>0</v>
      </c>
      <c r="AD133" s="61">
        <v>0</v>
      </c>
    </row>
    <row r="134" spans="1:30" x14ac:dyDescent="0.3">
      <c r="A134" s="61">
        <v>133</v>
      </c>
      <c r="B134" s="61">
        <v>1</v>
      </c>
      <c r="C134" s="61">
        <v>141273</v>
      </c>
      <c r="D134" s="61">
        <v>0</v>
      </c>
      <c r="E134" s="61" t="s">
        <v>7098</v>
      </c>
      <c r="F134" s="61">
        <v>0</v>
      </c>
      <c r="G134" s="61">
        <v>4</v>
      </c>
      <c r="H134" s="61">
        <v>53</v>
      </c>
      <c r="I134" s="61">
        <v>0</v>
      </c>
      <c r="J134" s="61">
        <v>4300</v>
      </c>
      <c r="K134" s="61">
        <v>1</v>
      </c>
      <c r="L134" s="61">
        <v>86000</v>
      </c>
      <c r="M134" s="61">
        <v>0</v>
      </c>
      <c r="N134" s="61">
        <v>0</v>
      </c>
      <c r="O134" s="61">
        <v>25</v>
      </c>
      <c r="P134" s="61">
        <v>5</v>
      </c>
      <c r="Q134" s="61">
        <v>0</v>
      </c>
      <c r="R134" s="61">
        <v>0</v>
      </c>
      <c r="S134" s="61">
        <v>0</v>
      </c>
      <c r="T134" s="61">
        <v>0</v>
      </c>
      <c r="U134" s="61">
        <v>0</v>
      </c>
      <c r="V134" s="61">
        <v>0</v>
      </c>
      <c r="W134" s="61">
        <v>0</v>
      </c>
      <c r="X134" s="61">
        <v>0</v>
      </c>
      <c r="Y134" s="61">
        <v>0</v>
      </c>
      <c r="Z134" s="61">
        <v>0</v>
      </c>
      <c r="AA134" s="61">
        <v>0</v>
      </c>
      <c r="AB134" s="61">
        <v>0</v>
      </c>
      <c r="AC134" s="61">
        <v>0</v>
      </c>
      <c r="AD134" s="61">
        <v>0</v>
      </c>
    </row>
    <row r="135" spans="1:30" x14ac:dyDescent="0.3">
      <c r="A135" s="61">
        <v>134</v>
      </c>
      <c r="B135" s="61">
        <v>1</v>
      </c>
      <c r="C135" s="61">
        <v>141274</v>
      </c>
      <c r="D135" s="61">
        <v>0</v>
      </c>
      <c r="E135" s="61" t="s">
        <v>7099</v>
      </c>
      <c r="F135" s="61">
        <v>0</v>
      </c>
      <c r="G135" s="61">
        <v>4</v>
      </c>
      <c r="H135" s="61">
        <v>53</v>
      </c>
      <c r="I135" s="61">
        <v>0</v>
      </c>
      <c r="J135" s="61">
        <v>4400</v>
      </c>
      <c r="K135" s="61">
        <v>1</v>
      </c>
      <c r="L135" s="61">
        <v>88000</v>
      </c>
      <c r="M135" s="61">
        <v>0</v>
      </c>
      <c r="N135" s="61">
        <v>0</v>
      </c>
      <c r="O135" s="61">
        <v>25</v>
      </c>
      <c r="P135" s="61">
        <v>5</v>
      </c>
      <c r="Q135" s="61">
        <v>0</v>
      </c>
      <c r="R135" s="61">
        <v>0</v>
      </c>
      <c r="S135" s="61">
        <v>0</v>
      </c>
      <c r="T135" s="61">
        <v>0</v>
      </c>
      <c r="U135" s="61">
        <v>0</v>
      </c>
      <c r="V135" s="61">
        <v>0</v>
      </c>
      <c r="W135" s="61">
        <v>0</v>
      </c>
      <c r="X135" s="61">
        <v>0</v>
      </c>
      <c r="Y135" s="61">
        <v>0</v>
      </c>
      <c r="Z135" s="61">
        <v>0</v>
      </c>
      <c r="AA135" s="61">
        <v>0</v>
      </c>
      <c r="AB135" s="61">
        <v>0</v>
      </c>
      <c r="AC135" s="61">
        <v>0</v>
      </c>
      <c r="AD135" s="61">
        <v>0</v>
      </c>
    </row>
    <row r="136" spans="1:30" x14ac:dyDescent="0.3">
      <c r="A136" s="61">
        <v>135</v>
      </c>
      <c r="B136" s="61">
        <v>1</v>
      </c>
      <c r="C136" s="61">
        <v>141275</v>
      </c>
      <c r="D136" s="61">
        <v>0</v>
      </c>
      <c r="E136" s="61" t="s">
        <v>7100</v>
      </c>
      <c r="F136" s="61">
        <v>0</v>
      </c>
      <c r="G136" s="61">
        <v>4</v>
      </c>
      <c r="H136" s="61">
        <v>53</v>
      </c>
      <c r="I136" s="61">
        <v>0</v>
      </c>
      <c r="J136" s="61">
        <v>4500</v>
      </c>
      <c r="K136" s="61">
        <v>1</v>
      </c>
      <c r="L136" s="61">
        <v>90000</v>
      </c>
      <c r="M136" s="61">
        <v>0</v>
      </c>
      <c r="N136" s="61">
        <v>0</v>
      </c>
      <c r="O136" s="61">
        <v>25</v>
      </c>
      <c r="P136" s="61">
        <v>5</v>
      </c>
      <c r="Q136" s="61">
        <v>0</v>
      </c>
      <c r="R136" s="61">
        <v>0</v>
      </c>
      <c r="S136" s="61">
        <v>0</v>
      </c>
      <c r="T136" s="61">
        <v>0</v>
      </c>
      <c r="U136" s="61">
        <v>0</v>
      </c>
      <c r="V136" s="61">
        <v>0</v>
      </c>
      <c r="W136" s="61">
        <v>0</v>
      </c>
      <c r="X136" s="61">
        <v>0</v>
      </c>
      <c r="Y136" s="61">
        <v>0</v>
      </c>
      <c r="Z136" s="61">
        <v>0</v>
      </c>
      <c r="AA136" s="61">
        <v>0</v>
      </c>
      <c r="AB136" s="61">
        <v>0</v>
      </c>
      <c r="AC136" s="61">
        <v>0</v>
      </c>
      <c r="AD136" s="61">
        <v>0</v>
      </c>
    </row>
    <row r="137" spans="1:30" x14ac:dyDescent="0.3">
      <c r="A137" s="61">
        <v>136</v>
      </c>
      <c r="B137" s="61">
        <v>1</v>
      </c>
      <c r="C137" s="61">
        <v>141276</v>
      </c>
      <c r="D137" s="61">
        <v>0</v>
      </c>
      <c r="E137" s="61" t="s">
        <v>7101</v>
      </c>
      <c r="F137" s="61">
        <v>0</v>
      </c>
      <c r="G137" s="61">
        <v>4</v>
      </c>
      <c r="H137" s="61">
        <v>53</v>
      </c>
      <c r="I137" s="61">
        <v>0</v>
      </c>
      <c r="J137" s="61">
        <v>4600</v>
      </c>
      <c r="K137" s="61">
        <v>1</v>
      </c>
      <c r="L137" s="61">
        <v>92000</v>
      </c>
      <c r="M137" s="61">
        <v>0</v>
      </c>
      <c r="N137" s="61">
        <v>0</v>
      </c>
      <c r="O137" s="61">
        <v>25</v>
      </c>
      <c r="P137" s="61">
        <v>5</v>
      </c>
      <c r="Q137" s="61">
        <v>0</v>
      </c>
      <c r="R137" s="61">
        <v>0</v>
      </c>
      <c r="S137" s="61">
        <v>0</v>
      </c>
      <c r="T137" s="61">
        <v>0</v>
      </c>
      <c r="U137" s="61">
        <v>0</v>
      </c>
      <c r="V137" s="61">
        <v>0</v>
      </c>
      <c r="W137" s="61">
        <v>0</v>
      </c>
      <c r="X137" s="61">
        <v>0</v>
      </c>
      <c r="Y137" s="61">
        <v>0</v>
      </c>
      <c r="Z137" s="61">
        <v>0</v>
      </c>
      <c r="AA137" s="61">
        <v>0</v>
      </c>
      <c r="AB137" s="61">
        <v>0</v>
      </c>
      <c r="AC137" s="61">
        <v>0</v>
      </c>
      <c r="AD137" s="61">
        <v>0</v>
      </c>
    </row>
    <row r="138" spans="1:30" x14ac:dyDescent="0.3">
      <c r="A138" s="61">
        <v>137</v>
      </c>
      <c r="B138" s="61">
        <v>1</v>
      </c>
      <c r="C138" s="61">
        <v>141277</v>
      </c>
      <c r="D138" s="61">
        <v>0</v>
      </c>
      <c r="E138" s="61" t="s">
        <v>7102</v>
      </c>
      <c r="F138" s="61">
        <v>0</v>
      </c>
      <c r="G138" s="61">
        <v>4</v>
      </c>
      <c r="H138" s="61">
        <v>53</v>
      </c>
      <c r="I138" s="61">
        <v>0</v>
      </c>
      <c r="J138" s="61">
        <v>4700</v>
      </c>
      <c r="K138" s="61">
        <v>1</v>
      </c>
      <c r="L138" s="61">
        <v>94000</v>
      </c>
      <c r="M138" s="61">
        <v>0</v>
      </c>
      <c r="N138" s="61">
        <v>0</v>
      </c>
      <c r="O138" s="61">
        <v>25</v>
      </c>
      <c r="P138" s="61">
        <v>5</v>
      </c>
      <c r="Q138" s="61">
        <v>0</v>
      </c>
      <c r="R138" s="61">
        <v>0</v>
      </c>
      <c r="S138" s="61">
        <v>0</v>
      </c>
      <c r="T138" s="61">
        <v>0</v>
      </c>
      <c r="U138" s="61">
        <v>0</v>
      </c>
      <c r="V138" s="61">
        <v>0</v>
      </c>
      <c r="W138" s="61">
        <v>0</v>
      </c>
      <c r="X138" s="61">
        <v>0</v>
      </c>
      <c r="Y138" s="61">
        <v>0</v>
      </c>
      <c r="Z138" s="61">
        <v>0</v>
      </c>
      <c r="AA138" s="61">
        <v>0</v>
      </c>
      <c r="AB138" s="61">
        <v>0</v>
      </c>
      <c r="AC138" s="61">
        <v>0</v>
      </c>
      <c r="AD138" s="61">
        <v>0</v>
      </c>
    </row>
    <row r="139" spans="1:30" x14ac:dyDescent="0.3">
      <c r="A139" s="61">
        <v>138</v>
      </c>
      <c r="B139" s="61">
        <v>1</v>
      </c>
      <c r="C139" s="61">
        <v>141278</v>
      </c>
      <c r="D139" s="61">
        <v>0</v>
      </c>
      <c r="E139" s="61" t="s">
        <v>7103</v>
      </c>
      <c r="F139" s="61">
        <v>0</v>
      </c>
      <c r="G139" s="61">
        <v>4</v>
      </c>
      <c r="H139" s="61">
        <v>53</v>
      </c>
      <c r="I139" s="61">
        <v>0</v>
      </c>
      <c r="J139" s="61">
        <v>4800</v>
      </c>
      <c r="K139" s="61">
        <v>1</v>
      </c>
      <c r="L139" s="61">
        <v>96000</v>
      </c>
      <c r="M139" s="61">
        <v>0</v>
      </c>
      <c r="N139" s="61">
        <v>0</v>
      </c>
      <c r="O139" s="61">
        <v>25</v>
      </c>
      <c r="P139" s="61">
        <v>5</v>
      </c>
      <c r="Q139" s="61">
        <v>0</v>
      </c>
      <c r="R139" s="61">
        <v>0</v>
      </c>
      <c r="S139" s="61">
        <v>0</v>
      </c>
      <c r="T139" s="61">
        <v>0</v>
      </c>
      <c r="U139" s="61">
        <v>0</v>
      </c>
      <c r="V139" s="61">
        <v>0</v>
      </c>
      <c r="W139" s="61">
        <v>0</v>
      </c>
      <c r="X139" s="61">
        <v>0</v>
      </c>
      <c r="Y139" s="61">
        <v>0</v>
      </c>
      <c r="Z139" s="61">
        <v>0</v>
      </c>
      <c r="AA139" s="61">
        <v>0</v>
      </c>
      <c r="AB139" s="61">
        <v>0</v>
      </c>
      <c r="AC139" s="61">
        <v>0</v>
      </c>
      <c r="AD139" s="61">
        <v>0</v>
      </c>
    </row>
    <row r="140" spans="1:30" x14ac:dyDescent="0.3">
      <c r="A140" s="61">
        <v>139</v>
      </c>
      <c r="B140" s="61">
        <v>1</v>
      </c>
      <c r="C140" s="61">
        <v>141279</v>
      </c>
      <c r="D140" s="61">
        <v>0</v>
      </c>
      <c r="E140" s="61" t="s">
        <v>7104</v>
      </c>
      <c r="F140" s="61">
        <v>0</v>
      </c>
      <c r="G140" s="61">
        <v>4</v>
      </c>
      <c r="H140" s="61">
        <v>53</v>
      </c>
      <c r="I140" s="61">
        <v>0</v>
      </c>
      <c r="J140" s="61">
        <v>4900</v>
      </c>
      <c r="K140" s="61">
        <v>1</v>
      </c>
      <c r="L140" s="61">
        <v>98000</v>
      </c>
      <c r="M140" s="61">
        <v>0</v>
      </c>
      <c r="N140" s="61">
        <v>0</v>
      </c>
      <c r="O140" s="61">
        <v>25</v>
      </c>
      <c r="P140" s="61">
        <v>5</v>
      </c>
      <c r="Q140" s="61">
        <v>0</v>
      </c>
      <c r="R140" s="61">
        <v>0</v>
      </c>
      <c r="S140" s="61">
        <v>0</v>
      </c>
      <c r="T140" s="61">
        <v>0</v>
      </c>
      <c r="U140" s="61">
        <v>0</v>
      </c>
      <c r="V140" s="61">
        <v>0</v>
      </c>
      <c r="W140" s="61">
        <v>0</v>
      </c>
      <c r="X140" s="61">
        <v>0</v>
      </c>
      <c r="Y140" s="61">
        <v>0</v>
      </c>
      <c r="Z140" s="61">
        <v>0</v>
      </c>
      <c r="AA140" s="61">
        <v>0</v>
      </c>
      <c r="AB140" s="61">
        <v>0</v>
      </c>
      <c r="AC140" s="61">
        <v>0</v>
      </c>
      <c r="AD140" s="61">
        <v>0</v>
      </c>
    </row>
    <row r="141" spans="1:30" x14ac:dyDescent="0.3">
      <c r="A141" s="61">
        <v>140</v>
      </c>
      <c r="B141" s="61">
        <v>1</v>
      </c>
      <c r="C141" s="61">
        <v>141280</v>
      </c>
      <c r="D141" s="61">
        <v>0</v>
      </c>
      <c r="E141" s="61" t="s">
        <v>7105</v>
      </c>
      <c r="F141" s="61">
        <v>0</v>
      </c>
      <c r="G141" s="61">
        <v>4</v>
      </c>
      <c r="H141" s="61">
        <v>53</v>
      </c>
      <c r="I141" s="61">
        <v>0</v>
      </c>
      <c r="J141" s="61">
        <v>5000</v>
      </c>
      <c r="K141" s="61">
        <v>1</v>
      </c>
      <c r="L141" s="61">
        <v>100000</v>
      </c>
      <c r="M141" s="61">
        <v>0</v>
      </c>
      <c r="N141" s="61">
        <v>0</v>
      </c>
      <c r="O141" s="61">
        <v>25</v>
      </c>
      <c r="P141" s="61">
        <v>5</v>
      </c>
      <c r="Q141" s="61">
        <v>0</v>
      </c>
      <c r="R141" s="61">
        <v>0</v>
      </c>
      <c r="S141" s="61">
        <v>0</v>
      </c>
      <c r="T141" s="61">
        <v>0</v>
      </c>
      <c r="U141" s="61">
        <v>0</v>
      </c>
      <c r="V141" s="61">
        <v>0</v>
      </c>
      <c r="W141" s="61">
        <v>0</v>
      </c>
      <c r="X141" s="61">
        <v>0</v>
      </c>
      <c r="Y141" s="61">
        <v>0</v>
      </c>
      <c r="Z141" s="61">
        <v>0</v>
      </c>
      <c r="AA141" s="61">
        <v>0</v>
      </c>
      <c r="AB141" s="61">
        <v>0</v>
      </c>
      <c r="AC141" s="61">
        <v>0</v>
      </c>
      <c r="AD141" s="61">
        <v>0</v>
      </c>
    </row>
    <row r="142" spans="1:30" x14ac:dyDescent="0.3">
      <c r="A142" s="61">
        <v>141</v>
      </c>
      <c r="B142" s="61">
        <v>1</v>
      </c>
      <c r="C142" s="61">
        <v>141281</v>
      </c>
      <c r="D142" s="61">
        <v>0</v>
      </c>
      <c r="E142" s="61" t="s">
        <v>7106</v>
      </c>
      <c r="F142" s="61">
        <v>0</v>
      </c>
      <c r="G142" s="61">
        <v>5</v>
      </c>
      <c r="H142" s="61">
        <v>19</v>
      </c>
      <c r="I142" s="61">
        <v>0</v>
      </c>
      <c r="J142" s="61">
        <v>20</v>
      </c>
      <c r="K142" s="61">
        <v>1</v>
      </c>
      <c r="L142" s="61">
        <v>2000</v>
      </c>
      <c r="M142" s="61">
        <v>0</v>
      </c>
      <c r="N142" s="61">
        <v>0</v>
      </c>
      <c r="O142" s="61">
        <v>25</v>
      </c>
      <c r="P142" s="61">
        <v>1</v>
      </c>
      <c r="Q142" s="61">
        <v>0</v>
      </c>
      <c r="R142" s="61">
        <v>0</v>
      </c>
      <c r="S142" s="61">
        <v>0</v>
      </c>
      <c r="T142" s="61">
        <v>0</v>
      </c>
      <c r="U142" s="61">
        <v>0</v>
      </c>
      <c r="V142" s="61">
        <v>0</v>
      </c>
      <c r="W142" s="61">
        <v>0</v>
      </c>
      <c r="X142" s="61">
        <v>0</v>
      </c>
      <c r="Y142" s="61">
        <v>0</v>
      </c>
      <c r="Z142" s="61">
        <v>0</v>
      </c>
      <c r="AA142" s="61">
        <v>0</v>
      </c>
      <c r="AB142" s="61">
        <v>0</v>
      </c>
      <c r="AC142" s="61">
        <v>0</v>
      </c>
      <c r="AD142" s="61">
        <v>0</v>
      </c>
    </row>
    <row r="143" spans="1:30" x14ac:dyDescent="0.3">
      <c r="A143" s="61">
        <v>142</v>
      </c>
      <c r="B143" s="61">
        <v>1</v>
      </c>
      <c r="C143" s="61">
        <v>141282</v>
      </c>
      <c r="D143" s="61">
        <v>0</v>
      </c>
      <c r="E143" s="61" t="s">
        <v>7107</v>
      </c>
      <c r="F143" s="61">
        <v>0</v>
      </c>
      <c r="G143" s="61">
        <v>5</v>
      </c>
      <c r="H143" s="61">
        <v>19</v>
      </c>
      <c r="I143" s="61">
        <v>0</v>
      </c>
      <c r="J143" s="61">
        <v>100</v>
      </c>
      <c r="K143" s="61">
        <v>1</v>
      </c>
      <c r="L143" s="61">
        <v>4000</v>
      </c>
      <c r="M143" s="61">
        <v>0</v>
      </c>
      <c r="N143" s="61">
        <v>0</v>
      </c>
      <c r="O143" s="61">
        <v>25</v>
      </c>
      <c r="P143" s="61">
        <v>1</v>
      </c>
      <c r="Q143" s="61">
        <v>0</v>
      </c>
      <c r="R143" s="61">
        <v>0</v>
      </c>
      <c r="S143" s="61">
        <v>0</v>
      </c>
      <c r="T143" s="61">
        <v>0</v>
      </c>
      <c r="U143" s="61">
        <v>0</v>
      </c>
      <c r="V143" s="61">
        <v>0</v>
      </c>
      <c r="W143" s="61">
        <v>0</v>
      </c>
      <c r="X143" s="61">
        <v>0</v>
      </c>
      <c r="Y143" s="61">
        <v>0</v>
      </c>
      <c r="Z143" s="61">
        <v>0</v>
      </c>
      <c r="AA143" s="61">
        <v>0</v>
      </c>
      <c r="AB143" s="61">
        <v>0</v>
      </c>
      <c r="AC143" s="61">
        <v>0</v>
      </c>
      <c r="AD143" s="61">
        <v>0</v>
      </c>
    </row>
    <row r="144" spans="1:30" x14ac:dyDescent="0.3">
      <c r="A144" s="61">
        <v>143</v>
      </c>
      <c r="B144" s="61">
        <v>1</v>
      </c>
      <c r="C144" s="61">
        <v>141283</v>
      </c>
      <c r="D144" s="61">
        <v>0</v>
      </c>
      <c r="E144" s="61" t="s">
        <v>7108</v>
      </c>
      <c r="F144" s="61">
        <v>0</v>
      </c>
      <c r="G144" s="61">
        <v>5</v>
      </c>
      <c r="H144" s="61">
        <v>19</v>
      </c>
      <c r="I144" s="61">
        <v>0</v>
      </c>
      <c r="J144" s="61">
        <v>400</v>
      </c>
      <c r="K144" s="61">
        <v>1</v>
      </c>
      <c r="L144" s="61">
        <v>6000</v>
      </c>
      <c r="M144" s="61">
        <v>0</v>
      </c>
      <c r="N144" s="61">
        <v>0</v>
      </c>
      <c r="O144" s="61">
        <v>25</v>
      </c>
      <c r="P144" s="61">
        <v>1</v>
      </c>
      <c r="Q144" s="61">
        <v>0</v>
      </c>
      <c r="R144" s="61">
        <v>0</v>
      </c>
      <c r="S144" s="61">
        <v>0</v>
      </c>
      <c r="T144" s="61">
        <v>0</v>
      </c>
      <c r="U144" s="61">
        <v>0</v>
      </c>
      <c r="V144" s="61">
        <v>0</v>
      </c>
      <c r="W144" s="61">
        <v>0</v>
      </c>
      <c r="X144" s="61">
        <v>0</v>
      </c>
      <c r="Y144" s="61">
        <v>0</v>
      </c>
      <c r="Z144" s="61">
        <v>0</v>
      </c>
      <c r="AA144" s="61">
        <v>0</v>
      </c>
      <c r="AB144" s="61">
        <v>0</v>
      </c>
      <c r="AC144" s="61">
        <v>0</v>
      </c>
      <c r="AD144" s="61">
        <v>0</v>
      </c>
    </row>
    <row r="145" spans="1:30" x14ac:dyDescent="0.3">
      <c r="A145" s="61">
        <v>144</v>
      </c>
      <c r="B145" s="61">
        <v>1</v>
      </c>
      <c r="C145" s="61">
        <v>141284</v>
      </c>
      <c r="D145" s="61">
        <v>0</v>
      </c>
      <c r="E145" s="61" t="s">
        <v>7109</v>
      </c>
      <c r="F145" s="61">
        <v>0</v>
      </c>
      <c r="G145" s="61">
        <v>5</v>
      </c>
      <c r="H145" s="61">
        <v>19</v>
      </c>
      <c r="I145" s="61">
        <v>0</v>
      </c>
      <c r="J145" s="61">
        <v>800</v>
      </c>
      <c r="K145" s="61">
        <v>1</v>
      </c>
      <c r="L145" s="61">
        <v>8000</v>
      </c>
      <c r="M145" s="61">
        <v>0</v>
      </c>
      <c r="N145" s="61">
        <v>0</v>
      </c>
      <c r="O145" s="61">
        <v>25</v>
      </c>
      <c r="P145" s="61">
        <v>1</v>
      </c>
      <c r="Q145" s="61">
        <v>0</v>
      </c>
      <c r="R145" s="61">
        <v>0</v>
      </c>
      <c r="S145" s="61">
        <v>0</v>
      </c>
      <c r="T145" s="61">
        <v>0</v>
      </c>
      <c r="U145" s="61">
        <v>0</v>
      </c>
      <c r="V145" s="61">
        <v>0</v>
      </c>
      <c r="W145" s="61">
        <v>0</v>
      </c>
      <c r="X145" s="61">
        <v>0</v>
      </c>
      <c r="Y145" s="61">
        <v>0</v>
      </c>
      <c r="Z145" s="61">
        <v>0</v>
      </c>
      <c r="AA145" s="61">
        <v>0</v>
      </c>
      <c r="AB145" s="61">
        <v>0</v>
      </c>
      <c r="AC145" s="61">
        <v>0</v>
      </c>
      <c r="AD145" s="61">
        <v>0</v>
      </c>
    </row>
    <row r="146" spans="1:30" x14ac:dyDescent="0.3">
      <c r="A146" s="61">
        <v>145</v>
      </c>
      <c r="B146" s="61">
        <v>1</v>
      </c>
      <c r="C146" s="61">
        <v>141285</v>
      </c>
      <c r="D146" s="61">
        <v>0</v>
      </c>
      <c r="E146" s="61" t="s">
        <v>7110</v>
      </c>
      <c r="F146" s="61">
        <v>0</v>
      </c>
      <c r="G146" s="61">
        <v>5</v>
      </c>
      <c r="H146" s="61">
        <v>19</v>
      </c>
      <c r="I146" s="61">
        <v>0</v>
      </c>
      <c r="J146" s="61">
        <v>1000</v>
      </c>
      <c r="K146" s="61">
        <v>1</v>
      </c>
      <c r="L146" s="61">
        <v>10000</v>
      </c>
      <c r="M146" s="61">
        <v>0</v>
      </c>
      <c r="N146" s="61">
        <v>0</v>
      </c>
      <c r="O146" s="61">
        <v>25</v>
      </c>
      <c r="P146" s="61">
        <v>1</v>
      </c>
      <c r="Q146" s="61">
        <v>0</v>
      </c>
      <c r="R146" s="61">
        <v>0</v>
      </c>
      <c r="S146" s="61">
        <v>0</v>
      </c>
      <c r="T146" s="61">
        <v>0</v>
      </c>
      <c r="U146" s="61">
        <v>0</v>
      </c>
      <c r="V146" s="61">
        <v>0</v>
      </c>
      <c r="W146" s="61">
        <v>0</v>
      </c>
      <c r="X146" s="61">
        <v>0</v>
      </c>
      <c r="Y146" s="61">
        <v>0</v>
      </c>
      <c r="Z146" s="61">
        <v>0</v>
      </c>
      <c r="AA146" s="61">
        <v>0</v>
      </c>
      <c r="AB146" s="61">
        <v>0</v>
      </c>
      <c r="AC146" s="61">
        <v>0</v>
      </c>
      <c r="AD146" s="61">
        <v>0</v>
      </c>
    </row>
    <row r="147" spans="1:30" x14ac:dyDescent="0.3">
      <c r="A147" s="61">
        <v>146</v>
      </c>
      <c r="B147" s="61">
        <v>1</v>
      </c>
      <c r="C147" s="61">
        <v>141286</v>
      </c>
      <c r="D147" s="61">
        <v>0</v>
      </c>
      <c r="E147" s="61" t="s">
        <v>7111</v>
      </c>
      <c r="F147" s="61">
        <v>0</v>
      </c>
      <c r="G147" s="61">
        <v>5</v>
      </c>
      <c r="H147" s="61">
        <v>19</v>
      </c>
      <c r="I147" s="61">
        <v>0</v>
      </c>
      <c r="J147" s="61">
        <v>1200</v>
      </c>
      <c r="K147" s="61">
        <v>1</v>
      </c>
      <c r="L147" s="61">
        <v>12000</v>
      </c>
      <c r="M147" s="61">
        <v>0</v>
      </c>
      <c r="N147" s="61">
        <v>0</v>
      </c>
      <c r="O147" s="61">
        <v>25</v>
      </c>
      <c r="P147" s="61">
        <v>1</v>
      </c>
      <c r="Q147" s="61">
        <v>0</v>
      </c>
      <c r="R147" s="61">
        <v>0</v>
      </c>
      <c r="S147" s="61">
        <v>0</v>
      </c>
      <c r="T147" s="61">
        <v>0</v>
      </c>
      <c r="U147" s="61">
        <v>0</v>
      </c>
      <c r="V147" s="61">
        <v>0</v>
      </c>
      <c r="W147" s="61">
        <v>0</v>
      </c>
      <c r="X147" s="61">
        <v>0</v>
      </c>
      <c r="Y147" s="61">
        <v>0</v>
      </c>
      <c r="Z147" s="61">
        <v>0</v>
      </c>
      <c r="AA147" s="61">
        <v>0</v>
      </c>
      <c r="AB147" s="61">
        <v>0</v>
      </c>
      <c r="AC147" s="61">
        <v>0</v>
      </c>
      <c r="AD147" s="61">
        <v>0</v>
      </c>
    </row>
    <row r="148" spans="1:30" x14ac:dyDescent="0.3">
      <c r="A148" s="61">
        <v>147</v>
      </c>
      <c r="B148" s="61">
        <v>1</v>
      </c>
      <c r="C148" s="61">
        <v>141287</v>
      </c>
      <c r="D148" s="61">
        <v>0</v>
      </c>
      <c r="E148" s="61" t="s">
        <v>7112</v>
      </c>
      <c r="F148" s="61">
        <v>0</v>
      </c>
      <c r="G148" s="61">
        <v>5</v>
      </c>
      <c r="H148" s="61">
        <v>19</v>
      </c>
      <c r="I148" s="61">
        <v>0</v>
      </c>
      <c r="J148" s="61">
        <v>1400</v>
      </c>
      <c r="K148" s="61">
        <v>1</v>
      </c>
      <c r="L148" s="61">
        <v>14000</v>
      </c>
      <c r="M148" s="61">
        <v>0</v>
      </c>
      <c r="N148" s="61">
        <v>0</v>
      </c>
      <c r="O148" s="61">
        <v>25</v>
      </c>
      <c r="P148" s="61">
        <v>1</v>
      </c>
      <c r="Q148" s="61">
        <v>0</v>
      </c>
      <c r="R148" s="61">
        <v>0</v>
      </c>
      <c r="S148" s="61">
        <v>0</v>
      </c>
      <c r="T148" s="61">
        <v>0</v>
      </c>
      <c r="U148" s="61">
        <v>0</v>
      </c>
      <c r="V148" s="61">
        <v>0</v>
      </c>
      <c r="W148" s="61">
        <v>0</v>
      </c>
      <c r="X148" s="61">
        <v>0</v>
      </c>
      <c r="Y148" s="61">
        <v>0</v>
      </c>
      <c r="Z148" s="61">
        <v>0</v>
      </c>
      <c r="AA148" s="61">
        <v>0</v>
      </c>
      <c r="AB148" s="61">
        <v>0</v>
      </c>
      <c r="AC148" s="61">
        <v>0</v>
      </c>
      <c r="AD148" s="61">
        <v>0</v>
      </c>
    </row>
    <row r="149" spans="1:30" x14ac:dyDescent="0.3">
      <c r="A149" s="61">
        <v>148</v>
      </c>
      <c r="B149" s="61">
        <v>1</v>
      </c>
      <c r="C149" s="61">
        <v>141288</v>
      </c>
      <c r="D149" s="61">
        <v>0</v>
      </c>
      <c r="E149" s="61" t="s">
        <v>7113</v>
      </c>
      <c r="F149" s="61">
        <v>0</v>
      </c>
      <c r="G149" s="61">
        <v>5</v>
      </c>
      <c r="H149" s="61">
        <v>19</v>
      </c>
      <c r="I149" s="61">
        <v>0</v>
      </c>
      <c r="J149" s="61">
        <v>1600</v>
      </c>
      <c r="K149" s="61">
        <v>1</v>
      </c>
      <c r="L149" s="61">
        <v>16000</v>
      </c>
      <c r="M149" s="61">
        <v>0</v>
      </c>
      <c r="N149" s="61">
        <v>0</v>
      </c>
      <c r="O149" s="61">
        <v>25</v>
      </c>
      <c r="P149" s="61">
        <v>1</v>
      </c>
      <c r="Q149" s="61">
        <v>0</v>
      </c>
      <c r="R149" s="61">
        <v>0</v>
      </c>
      <c r="S149" s="61">
        <v>0</v>
      </c>
      <c r="T149" s="61">
        <v>0</v>
      </c>
      <c r="U149" s="61">
        <v>0</v>
      </c>
      <c r="V149" s="61">
        <v>0</v>
      </c>
      <c r="W149" s="61">
        <v>0</v>
      </c>
      <c r="X149" s="61">
        <v>0</v>
      </c>
      <c r="Y149" s="61">
        <v>0</v>
      </c>
      <c r="Z149" s="61">
        <v>0</v>
      </c>
      <c r="AA149" s="61">
        <v>0</v>
      </c>
      <c r="AB149" s="61">
        <v>0</v>
      </c>
      <c r="AC149" s="61">
        <v>0</v>
      </c>
      <c r="AD149" s="61">
        <v>0</v>
      </c>
    </row>
    <row r="150" spans="1:30" x14ac:dyDescent="0.3">
      <c r="A150" s="61">
        <v>149</v>
      </c>
      <c r="B150" s="61">
        <v>1</v>
      </c>
      <c r="C150" s="61">
        <v>141289</v>
      </c>
      <c r="D150" s="61">
        <v>0</v>
      </c>
      <c r="E150" s="61" t="s">
        <v>7114</v>
      </c>
      <c r="F150" s="61">
        <v>0</v>
      </c>
      <c r="G150" s="61">
        <v>5</v>
      </c>
      <c r="H150" s="61">
        <v>19</v>
      </c>
      <c r="I150" s="61">
        <v>0</v>
      </c>
      <c r="J150" s="61">
        <v>1800</v>
      </c>
      <c r="K150" s="61">
        <v>1</v>
      </c>
      <c r="L150" s="61">
        <v>17999.999999999996</v>
      </c>
      <c r="M150" s="61">
        <v>0</v>
      </c>
      <c r="N150" s="61">
        <v>0</v>
      </c>
      <c r="O150" s="61">
        <v>25</v>
      </c>
      <c r="P150" s="61">
        <v>1</v>
      </c>
      <c r="Q150" s="61">
        <v>0</v>
      </c>
      <c r="R150" s="61">
        <v>0</v>
      </c>
      <c r="S150" s="61">
        <v>0</v>
      </c>
      <c r="T150" s="61">
        <v>0</v>
      </c>
      <c r="U150" s="61">
        <v>0</v>
      </c>
      <c r="V150" s="61">
        <v>0</v>
      </c>
      <c r="W150" s="61">
        <v>0</v>
      </c>
      <c r="X150" s="61">
        <v>0</v>
      </c>
      <c r="Y150" s="61">
        <v>0</v>
      </c>
      <c r="Z150" s="61">
        <v>0</v>
      </c>
      <c r="AA150" s="61">
        <v>0</v>
      </c>
      <c r="AB150" s="61">
        <v>0</v>
      </c>
      <c r="AC150" s="61">
        <v>0</v>
      </c>
      <c r="AD150" s="61">
        <v>0</v>
      </c>
    </row>
    <row r="151" spans="1:30" x14ac:dyDescent="0.3">
      <c r="A151" s="61">
        <v>150</v>
      </c>
      <c r="B151" s="61">
        <v>1</v>
      </c>
      <c r="C151" s="61">
        <v>141290</v>
      </c>
      <c r="D151" s="61">
        <v>0</v>
      </c>
      <c r="E151" s="61" t="s">
        <v>7115</v>
      </c>
      <c r="F151" s="61">
        <v>0</v>
      </c>
      <c r="G151" s="61">
        <v>5</v>
      </c>
      <c r="H151" s="61">
        <v>19</v>
      </c>
      <c r="I151" s="61">
        <v>0</v>
      </c>
      <c r="J151" s="61">
        <v>2000</v>
      </c>
      <c r="K151" s="61">
        <v>1</v>
      </c>
      <c r="L151" s="61">
        <v>20000</v>
      </c>
      <c r="M151" s="61">
        <v>0</v>
      </c>
      <c r="N151" s="61">
        <v>0</v>
      </c>
      <c r="O151" s="61">
        <v>25</v>
      </c>
      <c r="P151" s="61">
        <v>1</v>
      </c>
      <c r="Q151" s="61">
        <v>0</v>
      </c>
      <c r="R151" s="61">
        <v>0</v>
      </c>
      <c r="S151" s="61">
        <v>0</v>
      </c>
      <c r="T151" s="61">
        <v>0</v>
      </c>
      <c r="U151" s="61">
        <v>0</v>
      </c>
      <c r="V151" s="61">
        <v>0</v>
      </c>
      <c r="W151" s="61">
        <v>0</v>
      </c>
      <c r="X151" s="61">
        <v>0</v>
      </c>
      <c r="Y151" s="61">
        <v>0</v>
      </c>
      <c r="Z151" s="61">
        <v>0</v>
      </c>
      <c r="AA151" s="61">
        <v>0</v>
      </c>
      <c r="AB151" s="61">
        <v>0</v>
      </c>
      <c r="AC151" s="61">
        <v>0</v>
      </c>
      <c r="AD151" s="61">
        <v>0</v>
      </c>
    </row>
    <row r="152" spans="1:30" x14ac:dyDescent="0.3">
      <c r="A152" s="61">
        <v>151</v>
      </c>
      <c r="B152" s="61">
        <v>1</v>
      </c>
      <c r="C152" s="61">
        <v>141291</v>
      </c>
      <c r="D152" s="61">
        <v>0</v>
      </c>
      <c r="E152" s="61" t="s">
        <v>7116</v>
      </c>
      <c r="F152" s="61">
        <v>0</v>
      </c>
      <c r="G152" s="61">
        <v>5</v>
      </c>
      <c r="H152" s="61">
        <v>19</v>
      </c>
      <c r="I152" s="61">
        <v>0</v>
      </c>
      <c r="J152" s="61">
        <v>2200</v>
      </c>
      <c r="K152" s="61">
        <v>1</v>
      </c>
      <c r="L152" s="61">
        <v>22000</v>
      </c>
      <c r="M152" s="61">
        <v>0</v>
      </c>
      <c r="N152" s="61">
        <v>0</v>
      </c>
      <c r="O152" s="61">
        <v>25</v>
      </c>
      <c r="P152" s="61">
        <v>2</v>
      </c>
      <c r="Q152" s="61">
        <v>0</v>
      </c>
      <c r="R152" s="61">
        <v>0</v>
      </c>
      <c r="S152" s="61">
        <v>0</v>
      </c>
      <c r="T152" s="61">
        <v>0</v>
      </c>
      <c r="U152" s="61">
        <v>0</v>
      </c>
      <c r="V152" s="61">
        <v>0</v>
      </c>
      <c r="W152" s="61">
        <v>0</v>
      </c>
      <c r="X152" s="61">
        <v>0</v>
      </c>
      <c r="Y152" s="61">
        <v>0</v>
      </c>
      <c r="Z152" s="61">
        <v>0</v>
      </c>
      <c r="AA152" s="61">
        <v>0</v>
      </c>
      <c r="AB152" s="61">
        <v>0</v>
      </c>
      <c r="AC152" s="61">
        <v>0</v>
      </c>
      <c r="AD152" s="61">
        <v>0</v>
      </c>
    </row>
    <row r="153" spans="1:30" x14ac:dyDescent="0.3">
      <c r="A153" s="61">
        <v>152</v>
      </c>
      <c r="B153" s="61">
        <v>1</v>
      </c>
      <c r="C153" s="61">
        <v>141292</v>
      </c>
      <c r="D153" s="61">
        <v>0</v>
      </c>
      <c r="E153" s="61" t="s">
        <v>7117</v>
      </c>
      <c r="F153" s="61">
        <v>0</v>
      </c>
      <c r="G153" s="61">
        <v>5</v>
      </c>
      <c r="H153" s="61">
        <v>19</v>
      </c>
      <c r="I153" s="61">
        <v>0</v>
      </c>
      <c r="J153" s="61">
        <v>2400</v>
      </c>
      <c r="K153" s="61">
        <v>1</v>
      </c>
      <c r="L153" s="61">
        <v>24000</v>
      </c>
      <c r="M153" s="61">
        <v>0</v>
      </c>
      <c r="N153" s="61">
        <v>0</v>
      </c>
      <c r="O153" s="61">
        <v>25</v>
      </c>
      <c r="P153" s="61">
        <v>2</v>
      </c>
      <c r="Q153" s="61">
        <v>0</v>
      </c>
      <c r="R153" s="61">
        <v>0</v>
      </c>
      <c r="S153" s="61">
        <v>0</v>
      </c>
      <c r="T153" s="61">
        <v>0</v>
      </c>
      <c r="U153" s="61">
        <v>0</v>
      </c>
      <c r="V153" s="61">
        <v>0</v>
      </c>
      <c r="W153" s="61">
        <v>0</v>
      </c>
      <c r="X153" s="61">
        <v>0</v>
      </c>
      <c r="Y153" s="61">
        <v>0</v>
      </c>
      <c r="Z153" s="61">
        <v>0</v>
      </c>
      <c r="AA153" s="61">
        <v>0</v>
      </c>
      <c r="AB153" s="61">
        <v>0</v>
      </c>
      <c r="AC153" s="61">
        <v>0</v>
      </c>
      <c r="AD153" s="61">
        <v>0</v>
      </c>
    </row>
    <row r="154" spans="1:30" x14ac:dyDescent="0.3">
      <c r="A154" s="61">
        <v>153</v>
      </c>
      <c r="B154" s="61">
        <v>1</v>
      </c>
      <c r="C154" s="61">
        <v>141293</v>
      </c>
      <c r="D154" s="61">
        <v>0</v>
      </c>
      <c r="E154" s="61" t="s">
        <v>7118</v>
      </c>
      <c r="F154" s="61">
        <v>0</v>
      </c>
      <c r="G154" s="61">
        <v>5</v>
      </c>
      <c r="H154" s="61">
        <v>19</v>
      </c>
      <c r="I154" s="61">
        <v>0</v>
      </c>
      <c r="J154" s="61">
        <v>2600</v>
      </c>
      <c r="K154" s="61">
        <v>1</v>
      </c>
      <c r="L154" s="61">
        <v>26000</v>
      </c>
      <c r="M154" s="61">
        <v>0</v>
      </c>
      <c r="N154" s="61">
        <v>0</v>
      </c>
      <c r="O154" s="61">
        <v>25</v>
      </c>
      <c r="P154" s="61">
        <v>2</v>
      </c>
      <c r="Q154" s="61">
        <v>0</v>
      </c>
      <c r="R154" s="61">
        <v>0</v>
      </c>
      <c r="S154" s="61">
        <v>0</v>
      </c>
      <c r="T154" s="61">
        <v>0</v>
      </c>
      <c r="U154" s="61">
        <v>0</v>
      </c>
      <c r="V154" s="61">
        <v>0</v>
      </c>
      <c r="W154" s="61">
        <v>0</v>
      </c>
      <c r="X154" s="61">
        <v>0</v>
      </c>
      <c r="Y154" s="61">
        <v>0</v>
      </c>
      <c r="Z154" s="61">
        <v>0</v>
      </c>
      <c r="AA154" s="61">
        <v>0</v>
      </c>
      <c r="AB154" s="61">
        <v>0</v>
      </c>
      <c r="AC154" s="61">
        <v>0</v>
      </c>
      <c r="AD154" s="61">
        <v>0</v>
      </c>
    </row>
    <row r="155" spans="1:30" x14ac:dyDescent="0.3">
      <c r="A155" s="61">
        <v>154</v>
      </c>
      <c r="B155" s="61">
        <v>1</v>
      </c>
      <c r="C155" s="61">
        <v>141294</v>
      </c>
      <c r="D155" s="61">
        <v>0</v>
      </c>
      <c r="E155" s="61" t="s">
        <v>7119</v>
      </c>
      <c r="F155" s="61">
        <v>0</v>
      </c>
      <c r="G155" s="61">
        <v>5</v>
      </c>
      <c r="H155" s="61">
        <v>19</v>
      </c>
      <c r="I155" s="61">
        <v>0</v>
      </c>
      <c r="J155" s="61">
        <v>2800</v>
      </c>
      <c r="K155" s="61">
        <v>1</v>
      </c>
      <c r="L155" s="61">
        <v>28000</v>
      </c>
      <c r="M155" s="61">
        <v>0</v>
      </c>
      <c r="N155" s="61">
        <v>0</v>
      </c>
      <c r="O155" s="61">
        <v>25</v>
      </c>
      <c r="P155" s="61">
        <v>2</v>
      </c>
      <c r="Q155" s="61">
        <v>0</v>
      </c>
      <c r="R155" s="61">
        <v>0</v>
      </c>
      <c r="S155" s="61">
        <v>0</v>
      </c>
      <c r="T155" s="61">
        <v>0</v>
      </c>
      <c r="U155" s="61">
        <v>0</v>
      </c>
      <c r="V155" s="61">
        <v>0</v>
      </c>
      <c r="W155" s="61">
        <v>0</v>
      </c>
      <c r="X155" s="61">
        <v>0</v>
      </c>
      <c r="Y155" s="61">
        <v>0</v>
      </c>
      <c r="Z155" s="61">
        <v>0</v>
      </c>
      <c r="AA155" s="61">
        <v>0</v>
      </c>
      <c r="AB155" s="61">
        <v>0</v>
      </c>
      <c r="AC155" s="61">
        <v>0</v>
      </c>
      <c r="AD155" s="61">
        <v>0</v>
      </c>
    </row>
    <row r="156" spans="1:30" x14ac:dyDescent="0.3">
      <c r="A156" s="61">
        <v>155</v>
      </c>
      <c r="B156" s="61">
        <v>1</v>
      </c>
      <c r="C156" s="61">
        <v>141295</v>
      </c>
      <c r="D156" s="61">
        <v>0</v>
      </c>
      <c r="E156" s="61" t="s">
        <v>7120</v>
      </c>
      <c r="F156" s="61">
        <v>0</v>
      </c>
      <c r="G156" s="61">
        <v>5</v>
      </c>
      <c r="H156" s="61">
        <v>19</v>
      </c>
      <c r="I156" s="61">
        <v>0</v>
      </c>
      <c r="J156" s="61">
        <v>3000</v>
      </c>
      <c r="K156" s="61">
        <v>1</v>
      </c>
      <c r="L156" s="61">
        <v>30000</v>
      </c>
      <c r="M156" s="61">
        <v>0</v>
      </c>
      <c r="N156" s="61">
        <v>0</v>
      </c>
      <c r="O156" s="61">
        <v>25</v>
      </c>
      <c r="P156" s="61">
        <v>2</v>
      </c>
      <c r="Q156" s="61">
        <v>0</v>
      </c>
      <c r="R156" s="61">
        <v>0</v>
      </c>
      <c r="S156" s="61">
        <v>0</v>
      </c>
      <c r="T156" s="61">
        <v>0</v>
      </c>
      <c r="U156" s="61">
        <v>0</v>
      </c>
      <c r="V156" s="61">
        <v>0</v>
      </c>
      <c r="W156" s="61">
        <v>0</v>
      </c>
      <c r="X156" s="61">
        <v>0</v>
      </c>
      <c r="Y156" s="61">
        <v>0</v>
      </c>
      <c r="Z156" s="61">
        <v>0</v>
      </c>
      <c r="AA156" s="61">
        <v>0</v>
      </c>
      <c r="AB156" s="61">
        <v>0</v>
      </c>
      <c r="AC156" s="61">
        <v>0</v>
      </c>
      <c r="AD156" s="61">
        <v>0</v>
      </c>
    </row>
    <row r="157" spans="1:30" x14ac:dyDescent="0.3">
      <c r="A157" s="61">
        <v>156</v>
      </c>
      <c r="B157" s="61">
        <v>1</v>
      </c>
      <c r="C157" s="61">
        <v>141296</v>
      </c>
      <c r="D157" s="61">
        <v>0</v>
      </c>
      <c r="E157" s="61" t="s">
        <v>7121</v>
      </c>
      <c r="F157" s="61">
        <v>0</v>
      </c>
      <c r="G157" s="61">
        <v>5</v>
      </c>
      <c r="H157" s="61">
        <v>19</v>
      </c>
      <c r="I157" s="61">
        <v>0</v>
      </c>
      <c r="J157" s="61">
        <v>3200</v>
      </c>
      <c r="K157" s="61">
        <v>1</v>
      </c>
      <c r="L157" s="61">
        <v>32000</v>
      </c>
      <c r="M157" s="61">
        <v>0</v>
      </c>
      <c r="N157" s="61">
        <v>0</v>
      </c>
      <c r="O157" s="61">
        <v>25</v>
      </c>
      <c r="P157" s="61">
        <v>2</v>
      </c>
      <c r="Q157" s="61">
        <v>0</v>
      </c>
      <c r="R157" s="61">
        <v>0</v>
      </c>
      <c r="S157" s="61">
        <v>0</v>
      </c>
      <c r="T157" s="61">
        <v>0</v>
      </c>
      <c r="U157" s="61">
        <v>0</v>
      </c>
      <c r="V157" s="61">
        <v>0</v>
      </c>
      <c r="W157" s="61">
        <v>0</v>
      </c>
      <c r="X157" s="61">
        <v>0</v>
      </c>
      <c r="Y157" s="61">
        <v>0</v>
      </c>
      <c r="Z157" s="61">
        <v>0</v>
      </c>
      <c r="AA157" s="61">
        <v>0</v>
      </c>
      <c r="AB157" s="61">
        <v>0</v>
      </c>
      <c r="AC157" s="61">
        <v>0</v>
      </c>
      <c r="AD157" s="61">
        <v>0</v>
      </c>
    </row>
    <row r="158" spans="1:30" x14ac:dyDescent="0.3">
      <c r="A158" s="61">
        <v>157</v>
      </c>
      <c r="B158" s="61">
        <v>1</v>
      </c>
      <c r="C158" s="61">
        <v>141297</v>
      </c>
      <c r="D158" s="61">
        <v>0</v>
      </c>
      <c r="E158" s="61" t="s">
        <v>7122</v>
      </c>
      <c r="F158" s="61">
        <v>0</v>
      </c>
      <c r="G158" s="61">
        <v>5</v>
      </c>
      <c r="H158" s="61">
        <v>19</v>
      </c>
      <c r="I158" s="61">
        <v>0</v>
      </c>
      <c r="J158" s="61">
        <v>3400</v>
      </c>
      <c r="K158" s="61">
        <v>1</v>
      </c>
      <c r="L158" s="61">
        <v>34000</v>
      </c>
      <c r="M158" s="61">
        <v>0</v>
      </c>
      <c r="N158" s="61">
        <v>0</v>
      </c>
      <c r="O158" s="61">
        <v>25</v>
      </c>
      <c r="P158" s="61">
        <v>2</v>
      </c>
      <c r="Q158" s="61">
        <v>0</v>
      </c>
      <c r="R158" s="61">
        <v>0</v>
      </c>
      <c r="S158" s="61">
        <v>0</v>
      </c>
      <c r="T158" s="61">
        <v>0</v>
      </c>
      <c r="U158" s="61">
        <v>0</v>
      </c>
      <c r="V158" s="61">
        <v>0</v>
      </c>
      <c r="W158" s="61">
        <v>0</v>
      </c>
      <c r="X158" s="61">
        <v>0</v>
      </c>
      <c r="Y158" s="61">
        <v>0</v>
      </c>
      <c r="Z158" s="61">
        <v>0</v>
      </c>
      <c r="AA158" s="61">
        <v>0</v>
      </c>
      <c r="AB158" s="61">
        <v>0</v>
      </c>
      <c r="AC158" s="61">
        <v>0</v>
      </c>
      <c r="AD158" s="61">
        <v>0</v>
      </c>
    </row>
    <row r="159" spans="1:30" x14ac:dyDescent="0.3">
      <c r="A159" s="61">
        <v>158</v>
      </c>
      <c r="B159" s="61">
        <v>1</v>
      </c>
      <c r="C159" s="61">
        <v>141298</v>
      </c>
      <c r="D159" s="61">
        <v>0</v>
      </c>
      <c r="E159" s="61" t="s">
        <v>7123</v>
      </c>
      <c r="F159" s="61">
        <v>0</v>
      </c>
      <c r="G159" s="61">
        <v>5</v>
      </c>
      <c r="H159" s="61">
        <v>19</v>
      </c>
      <c r="I159" s="61">
        <v>0</v>
      </c>
      <c r="J159" s="61">
        <v>3600</v>
      </c>
      <c r="K159" s="61">
        <v>1</v>
      </c>
      <c r="L159" s="61">
        <v>35999.999999999993</v>
      </c>
      <c r="M159" s="61">
        <v>0</v>
      </c>
      <c r="N159" s="61">
        <v>0</v>
      </c>
      <c r="O159" s="61">
        <v>25</v>
      </c>
      <c r="P159" s="61">
        <v>2</v>
      </c>
      <c r="Q159" s="61">
        <v>0</v>
      </c>
      <c r="R159" s="61">
        <v>0</v>
      </c>
      <c r="S159" s="61">
        <v>0</v>
      </c>
      <c r="T159" s="61">
        <v>0</v>
      </c>
      <c r="U159" s="61">
        <v>0</v>
      </c>
      <c r="V159" s="61">
        <v>0</v>
      </c>
      <c r="W159" s="61">
        <v>0</v>
      </c>
      <c r="X159" s="61">
        <v>0</v>
      </c>
      <c r="Y159" s="61">
        <v>0</v>
      </c>
      <c r="Z159" s="61">
        <v>0</v>
      </c>
      <c r="AA159" s="61">
        <v>0</v>
      </c>
      <c r="AB159" s="61">
        <v>0</v>
      </c>
      <c r="AC159" s="61">
        <v>0</v>
      </c>
      <c r="AD159" s="61">
        <v>0</v>
      </c>
    </row>
    <row r="160" spans="1:30" x14ac:dyDescent="0.3">
      <c r="A160" s="61">
        <v>159</v>
      </c>
      <c r="B160" s="61">
        <v>1</v>
      </c>
      <c r="C160" s="61">
        <v>141299</v>
      </c>
      <c r="D160" s="61">
        <v>0</v>
      </c>
      <c r="E160" s="61" t="s">
        <v>7124</v>
      </c>
      <c r="F160" s="61">
        <v>0</v>
      </c>
      <c r="G160" s="61">
        <v>5</v>
      </c>
      <c r="H160" s="61">
        <v>19</v>
      </c>
      <c r="I160" s="61">
        <v>0</v>
      </c>
      <c r="J160" s="61">
        <v>3800</v>
      </c>
      <c r="K160" s="61">
        <v>1</v>
      </c>
      <c r="L160" s="61">
        <v>38000</v>
      </c>
      <c r="M160" s="61">
        <v>0</v>
      </c>
      <c r="N160" s="61">
        <v>0</v>
      </c>
      <c r="O160" s="61">
        <v>25</v>
      </c>
      <c r="P160" s="61">
        <v>2</v>
      </c>
      <c r="Q160" s="61">
        <v>0</v>
      </c>
      <c r="R160" s="61">
        <v>0</v>
      </c>
      <c r="S160" s="61">
        <v>0</v>
      </c>
      <c r="T160" s="61">
        <v>0</v>
      </c>
      <c r="U160" s="61">
        <v>0</v>
      </c>
      <c r="V160" s="61">
        <v>0</v>
      </c>
      <c r="W160" s="61">
        <v>0</v>
      </c>
      <c r="X160" s="61">
        <v>0</v>
      </c>
      <c r="Y160" s="61">
        <v>0</v>
      </c>
      <c r="Z160" s="61">
        <v>0</v>
      </c>
      <c r="AA160" s="61">
        <v>0</v>
      </c>
      <c r="AB160" s="61">
        <v>0</v>
      </c>
      <c r="AC160" s="61">
        <v>0</v>
      </c>
      <c r="AD160" s="61">
        <v>0</v>
      </c>
    </row>
    <row r="161" spans="1:30" x14ac:dyDescent="0.3">
      <c r="A161" s="61">
        <v>160</v>
      </c>
      <c r="B161" s="61">
        <v>1</v>
      </c>
      <c r="C161" s="61">
        <v>141300</v>
      </c>
      <c r="D161" s="61">
        <v>0</v>
      </c>
      <c r="E161" s="61" t="s">
        <v>7125</v>
      </c>
      <c r="F161" s="61">
        <v>0</v>
      </c>
      <c r="G161" s="61">
        <v>5</v>
      </c>
      <c r="H161" s="61">
        <v>19</v>
      </c>
      <c r="I161" s="61">
        <v>0</v>
      </c>
      <c r="J161" s="61">
        <v>4000</v>
      </c>
      <c r="K161" s="61">
        <v>1</v>
      </c>
      <c r="L161" s="61">
        <v>40000</v>
      </c>
      <c r="M161" s="61">
        <v>0</v>
      </c>
      <c r="N161" s="61">
        <v>0</v>
      </c>
      <c r="O161" s="61">
        <v>25</v>
      </c>
      <c r="P161" s="61">
        <v>2</v>
      </c>
      <c r="Q161" s="61">
        <v>0</v>
      </c>
      <c r="R161" s="61">
        <v>0</v>
      </c>
      <c r="S161" s="61">
        <v>0</v>
      </c>
      <c r="T161" s="61">
        <v>0</v>
      </c>
      <c r="U161" s="61">
        <v>0</v>
      </c>
      <c r="V161" s="61">
        <v>0</v>
      </c>
      <c r="W161" s="61">
        <v>0</v>
      </c>
      <c r="X161" s="61">
        <v>0</v>
      </c>
      <c r="Y161" s="61">
        <v>0</v>
      </c>
      <c r="Z161" s="61">
        <v>0</v>
      </c>
      <c r="AA161" s="61">
        <v>0</v>
      </c>
      <c r="AB161" s="61">
        <v>0</v>
      </c>
      <c r="AC161" s="61">
        <v>0</v>
      </c>
      <c r="AD161" s="61">
        <v>0</v>
      </c>
    </row>
    <row r="162" spans="1:30" x14ac:dyDescent="0.3">
      <c r="A162" s="61">
        <v>161</v>
      </c>
      <c r="B162" s="61">
        <v>1</v>
      </c>
      <c r="C162" s="61">
        <v>141301</v>
      </c>
      <c r="D162" s="61">
        <v>0</v>
      </c>
      <c r="E162" s="61" t="s">
        <v>7126</v>
      </c>
      <c r="F162" s="61">
        <v>0</v>
      </c>
      <c r="G162" s="61">
        <v>5</v>
      </c>
      <c r="H162" s="61">
        <v>19</v>
      </c>
      <c r="I162" s="61">
        <v>0</v>
      </c>
      <c r="J162" s="61">
        <v>4200</v>
      </c>
      <c r="K162" s="61">
        <v>1</v>
      </c>
      <c r="L162" s="61">
        <v>42000</v>
      </c>
      <c r="M162" s="61">
        <v>0</v>
      </c>
      <c r="N162" s="61">
        <v>0</v>
      </c>
      <c r="O162" s="61">
        <v>25</v>
      </c>
      <c r="P162" s="61">
        <v>3</v>
      </c>
      <c r="Q162" s="61">
        <v>0</v>
      </c>
      <c r="R162" s="61">
        <v>0</v>
      </c>
      <c r="S162" s="61">
        <v>0</v>
      </c>
      <c r="T162" s="61">
        <v>0</v>
      </c>
      <c r="U162" s="61">
        <v>0</v>
      </c>
      <c r="V162" s="61">
        <v>0</v>
      </c>
      <c r="W162" s="61">
        <v>0</v>
      </c>
      <c r="X162" s="61">
        <v>0</v>
      </c>
      <c r="Y162" s="61">
        <v>0</v>
      </c>
      <c r="Z162" s="61">
        <v>0</v>
      </c>
      <c r="AA162" s="61">
        <v>0</v>
      </c>
      <c r="AB162" s="61">
        <v>0</v>
      </c>
      <c r="AC162" s="61">
        <v>0</v>
      </c>
      <c r="AD162" s="61">
        <v>0</v>
      </c>
    </row>
    <row r="163" spans="1:30" x14ac:dyDescent="0.3">
      <c r="A163" s="61">
        <v>162</v>
      </c>
      <c r="B163" s="61">
        <v>1</v>
      </c>
      <c r="C163" s="61">
        <v>141302</v>
      </c>
      <c r="D163" s="61">
        <v>0</v>
      </c>
      <c r="E163" s="61" t="s">
        <v>7127</v>
      </c>
      <c r="F163" s="61">
        <v>0</v>
      </c>
      <c r="G163" s="61">
        <v>5</v>
      </c>
      <c r="H163" s="61">
        <v>19</v>
      </c>
      <c r="I163" s="61">
        <v>0</v>
      </c>
      <c r="J163" s="61">
        <v>4400</v>
      </c>
      <c r="K163" s="61">
        <v>1</v>
      </c>
      <c r="L163" s="61">
        <v>44000</v>
      </c>
      <c r="M163" s="61">
        <v>0</v>
      </c>
      <c r="N163" s="61">
        <v>0</v>
      </c>
      <c r="O163" s="61">
        <v>25</v>
      </c>
      <c r="P163" s="61">
        <v>3</v>
      </c>
      <c r="Q163" s="61">
        <v>0</v>
      </c>
      <c r="R163" s="61">
        <v>0</v>
      </c>
      <c r="S163" s="61">
        <v>0</v>
      </c>
      <c r="T163" s="61">
        <v>0</v>
      </c>
      <c r="U163" s="61">
        <v>0</v>
      </c>
      <c r="V163" s="61">
        <v>0</v>
      </c>
      <c r="W163" s="61">
        <v>0</v>
      </c>
      <c r="X163" s="61">
        <v>0</v>
      </c>
      <c r="Y163" s="61">
        <v>0</v>
      </c>
      <c r="Z163" s="61">
        <v>0</v>
      </c>
      <c r="AA163" s="61">
        <v>0</v>
      </c>
      <c r="AB163" s="61">
        <v>0</v>
      </c>
      <c r="AC163" s="61">
        <v>0</v>
      </c>
      <c r="AD163" s="61">
        <v>0</v>
      </c>
    </row>
    <row r="164" spans="1:30" x14ac:dyDescent="0.3">
      <c r="A164" s="61">
        <v>163</v>
      </c>
      <c r="B164" s="61">
        <v>1</v>
      </c>
      <c r="C164" s="61">
        <v>141303</v>
      </c>
      <c r="D164" s="61">
        <v>0</v>
      </c>
      <c r="E164" s="61" t="s">
        <v>7128</v>
      </c>
      <c r="F164" s="61">
        <v>0</v>
      </c>
      <c r="G164" s="61">
        <v>5</v>
      </c>
      <c r="H164" s="61">
        <v>19</v>
      </c>
      <c r="I164" s="61">
        <v>0</v>
      </c>
      <c r="J164" s="61">
        <v>4600</v>
      </c>
      <c r="K164" s="61">
        <v>1</v>
      </c>
      <c r="L164" s="61">
        <v>46000</v>
      </c>
      <c r="M164" s="61">
        <v>0</v>
      </c>
      <c r="N164" s="61">
        <v>0</v>
      </c>
      <c r="O164" s="61">
        <v>25</v>
      </c>
      <c r="P164" s="61">
        <v>3</v>
      </c>
      <c r="Q164" s="61">
        <v>0</v>
      </c>
      <c r="R164" s="61">
        <v>0</v>
      </c>
      <c r="S164" s="61">
        <v>0</v>
      </c>
      <c r="T164" s="61">
        <v>0</v>
      </c>
      <c r="U164" s="61">
        <v>0</v>
      </c>
      <c r="V164" s="61">
        <v>0</v>
      </c>
      <c r="W164" s="61">
        <v>0</v>
      </c>
      <c r="X164" s="61">
        <v>0</v>
      </c>
      <c r="Y164" s="61">
        <v>0</v>
      </c>
      <c r="Z164" s="61">
        <v>0</v>
      </c>
      <c r="AA164" s="61">
        <v>0</v>
      </c>
      <c r="AB164" s="61">
        <v>0</v>
      </c>
      <c r="AC164" s="61">
        <v>0</v>
      </c>
      <c r="AD164" s="61">
        <v>0</v>
      </c>
    </row>
    <row r="165" spans="1:30" x14ac:dyDescent="0.3">
      <c r="A165" s="61">
        <v>164</v>
      </c>
      <c r="B165" s="61">
        <v>1</v>
      </c>
      <c r="C165" s="61">
        <v>141304</v>
      </c>
      <c r="D165" s="61">
        <v>0</v>
      </c>
      <c r="E165" s="61" t="s">
        <v>7129</v>
      </c>
      <c r="F165" s="61">
        <v>0</v>
      </c>
      <c r="G165" s="61">
        <v>5</v>
      </c>
      <c r="H165" s="61">
        <v>19</v>
      </c>
      <c r="I165" s="61">
        <v>0</v>
      </c>
      <c r="J165" s="61">
        <v>4800</v>
      </c>
      <c r="K165" s="61">
        <v>1</v>
      </c>
      <c r="L165" s="61">
        <v>48000</v>
      </c>
      <c r="M165" s="61">
        <v>0</v>
      </c>
      <c r="N165" s="61">
        <v>0</v>
      </c>
      <c r="O165" s="61">
        <v>25</v>
      </c>
      <c r="P165" s="61">
        <v>3</v>
      </c>
      <c r="Q165" s="61">
        <v>0</v>
      </c>
      <c r="R165" s="61">
        <v>0</v>
      </c>
      <c r="S165" s="61">
        <v>0</v>
      </c>
      <c r="T165" s="61">
        <v>0</v>
      </c>
      <c r="U165" s="61">
        <v>0</v>
      </c>
      <c r="V165" s="61">
        <v>0</v>
      </c>
      <c r="W165" s="61">
        <v>0</v>
      </c>
      <c r="X165" s="61">
        <v>0</v>
      </c>
      <c r="Y165" s="61">
        <v>0</v>
      </c>
      <c r="Z165" s="61">
        <v>0</v>
      </c>
      <c r="AA165" s="61">
        <v>0</v>
      </c>
      <c r="AB165" s="61">
        <v>0</v>
      </c>
      <c r="AC165" s="61">
        <v>0</v>
      </c>
      <c r="AD165" s="61">
        <v>0</v>
      </c>
    </row>
    <row r="166" spans="1:30" x14ac:dyDescent="0.3">
      <c r="A166" s="61">
        <v>165</v>
      </c>
      <c r="B166" s="61">
        <v>1</v>
      </c>
      <c r="C166" s="61">
        <v>141305</v>
      </c>
      <c r="D166" s="61">
        <v>0</v>
      </c>
      <c r="E166" s="61" t="s">
        <v>7130</v>
      </c>
      <c r="F166" s="61">
        <v>0</v>
      </c>
      <c r="G166" s="61">
        <v>5</v>
      </c>
      <c r="H166" s="61">
        <v>19</v>
      </c>
      <c r="I166" s="61">
        <v>0</v>
      </c>
      <c r="J166" s="61">
        <v>5000</v>
      </c>
      <c r="K166" s="61">
        <v>1</v>
      </c>
      <c r="L166" s="61">
        <v>50000</v>
      </c>
      <c r="M166" s="61">
        <v>0</v>
      </c>
      <c r="N166" s="61">
        <v>0</v>
      </c>
      <c r="O166" s="61">
        <v>25</v>
      </c>
      <c r="P166" s="61">
        <v>3</v>
      </c>
      <c r="Q166" s="61">
        <v>0</v>
      </c>
      <c r="R166" s="61">
        <v>0</v>
      </c>
      <c r="S166" s="61">
        <v>0</v>
      </c>
      <c r="T166" s="61">
        <v>0</v>
      </c>
      <c r="U166" s="61">
        <v>0</v>
      </c>
      <c r="V166" s="61">
        <v>0</v>
      </c>
      <c r="W166" s="61">
        <v>0</v>
      </c>
      <c r="X166" s="61">
        <v>0</v>
      </c>
      <c r="Y166" s="61">
        <v>0</v>
      </c>
      <c r="Z166" s="61">
        <v>0</v>
      </c>
      <c r="AA166" s="61">
        <v>0</v>
      </c>
      <c r="AB166" s="61">
        <v>0</v>
      </c>
      <c r="AC166" s="61">
        <v>0</v>
      </c>
      <c r="AD166" s="61">
        <v>0</v>
      </c>
    </row>
    <row r="167" spans="1:30" x14ac:dyDescent="0.3">
      <c r="A167" s="61">
        <v>166</v>
      </c>
      <c r="B167" s="61">
        <v>1</v>
      </c>
      <c r="C167" s="61">
        <v>141306</v>
      </c>
      <c r="D167" s="61">
        <v>0</v>
      </c>
      <c r="E167" s="61" t="s">
        <v>7131</v>
      </c>
      <c r="F167" s="61">
        <v>0</v>
      </c>
      <c r="G167" s="61">
        <v>5</v>
      </c>
      <c r="H167" s="61">
        <v>19</v>
      </c>
      <c r="I167" s="61">
        <v>0</v>
      </c>
      <c r="J167" s="61">
        <v>5200</v>
      </c>
      <c r="K167" s="61">
        <v>1</v>
      </c>
      <c r="L167" s="61">
        <v>52000</v>
      </c>
      <c r="M167" s="61">
        <v>0</v>
      </c>
      <c r="N167" s="61">
        <v>0</v>
      </c>
      <c r="O167" s="61">
        <v>25</v>
      </c>
      <c r="P167" s="61">
        <v>3</v>
      </c>
      <c r="Q167" s="61">
        <v>0</v>
      </c>
      <c r="R167" s="61">
        <v>0</v>
      </c>
      <c r="S167" s="61">
        <v>0</v>
      </c>
      <c r="T167" s="61">
        <v>0</v>
      </c>
      <c r="U167" s="61">
        <v>0</v>
      </c>
      <c r="V167" s="61">
        <v>0</v>
      </c>
      <c r="W167" s="61">
        <v>0</v>
      </c>
      <c r="X167" s="61">
        <v>0</v>
      </c>
      <c r="Y167" s="61">
        <v>0</v>
      </c>
      <c r="Z167" s="61">
        <v>0</v>
      </c>
      <c r="AA167" s="61">
        <v>0</v>
      </c>
      <c r="AB167" s="61">
        <v>0</v>
      </c>
      <c r="AC167" s="61">
        <v>0</v>
      </c>
      <c r="AD167" s="61">
        <v>0</v>
      </c>
    </row>
    <row r="168" spans="1:30" x14ac:dyDescent="0.3">
      <c r="A168" s="61">
        <v>167</v>
      </c>
      <c r="B168" s="61">
        <v>1</v>
      </c>
      <c r="C168" s="61">
        <v>141307</v>
      </c>
      <c r="D168" s="61">
        <v>0</v>
      </c>
      <c r="E168" s="61" t="s">
        <v>7132</v>
      </c>
      <c r="F168" s="61">
        <v>0</v>
      </c>
      <c r="G168" s="61">
        <v>5</v>
      </c>
      <c r="H168" s="61">
        <v>19</v>
      </c>
      <c r="I168" s="61">
        <v>0</v>
      </c>
      <c r="J168" s="61">
        <v>5400</v>
      </c>
      <c r="K168" s="61">
        <v>1</v>
      </c>
      <c r="L168" s="61">
        <v>54000</v>
      </c>
      <c r="M168" s="61">
        <v>0</v>
      </c>
      <c r="N168" s="61">
        <v>0</v>
      </c>
      <c r="O168" s="61">
        <v>25</v>
      </c>
      <c r="P168" s="61">
        <v>3</v>
      </c>
      <c r="Q168" s="61">
        <v>0</v>
      </c>
      <c r="R168" s="61">
        <v>0</v>
      </c>
      <c r="S168" s="61">
        <v>0</v>
      </c>
      <c r="T168" s="61">
        <v>0</v>
      </c>
      <c r="U168" s="61">
        <v>0</v>
      </c>
      <c r="V168" s="61">
        <v>0</v>
      </c>
      <c r="W168" s="61">
        <v>0</v>
      </c>
      <c r="X168" s="61">
        <v>0</v>
      </c>
      <c r="Y168" s="61">
        <v>0</v>
      </c>
      <c r="Z168" s="61">
        <v>0</v>
      </c>
      <c r="AA168" s="61">
        <v>0</v>
      </c>
      <c r="AB168" s="61">
        <v>0</v>
      </c>
      <c r="AC168" s="61">
        <v>0</v>
      </c>
      <c r="AD168" s="61">
        <v>0</v>
      </c>
    </row>
    <row r="169" spans="1:30" x14ac:dyDescent="0.3">
      <c r="A169" s="61">
        <v>168</v>
      </c>
      <c r="B169" s="61">
        <v>1</v>
      </c>
      <c r="C169" s="61">
        <v>141308</v>
      </c>
      <c r="D169" s="61">
        <v>0</v>
      </c>
      <c r="E169" s="61" t="s">
        <v>7133</v>
      </c>
      <c r="F169" s="61">
        <v>0</v>
      </c>
      <c r="G169" s="61">
        <v>5</v>
      </c>
      <c r="H169" s="61">
        <v>19</v>
      </c>
      <c r="I169" s="61">
        <v>0</v>
      </c>
      <c r="J169" s="61">
        <v>5600</v>
      </c>
      <c r="K169" s="61">
        <v>1</v>
      </c>
      <c r="L169" s="61">
        <v>56000</v>
      </c>
      <c r="M169" s="61">
        <v>0</v>
      </c>
      <c r="N169" s="61">
        <v>0</v>
      </c>
      <c r="O169" s="61">
        <v>25</v>
      </c>
      <c r="P169" s="61">
        <v>3</v>
      </c>
      <c r="Q169" s="61">
        <v>0</v>
      </c>
      <c r="R169" s="61">
        <v>0</v>
      </c>
      <c r="S169" s="61">
        <v>0</v>
      </c>
      <c r="T169" s="61">
        <v>0</v>
      </c>
      <c r="U169" s="61">
        <v>0</v>
      </c>
      <c r="V169" s="61">
        <v>0</v>
      </c>
      <c r="W169" s="61">
        <v>0</v>
      </c>
      <c r="X169" s="61">
        <v>0</v>
      </c>
      <c r="Y169" s="61">
        <v>0</v>
      </c>
      <c r="Z169" s="61">
        <v>0</v>
      </c>
      <c r="AA169" s="61">
        <v>0</v>
      </c>
      <c r="AB169" s="61">
        <v>0</v>
      </c>
      <c r="AC169" s="61">
        <v>0</v>
      </c>
      <c r="AD169" s="61">
        <v>0</v>
      </c>
    </row>
    <row r="170" spans="1:30" x14ac:dyDescent="0.3">
      <c r="A170" s="61">
        <v>169</v>
      </c>
      <c r="B170" s="61">
        <v>1</v>
      </c>
      <c r="C170" s="61">
        <v>141309</v>
      </c>
      <c r="D170" s="61">
        <v>0</v>
      </c>
      <c r="E170" s="61" t="s">
        <v>7134</v>
      </c>
      <c r="F170" s="61">
        <v>0</v>
      </c>
      <c r="G170" s="61">
        <v>5</v>
      </c>
      <c r="H170" s="61">
        <v>19</v>
      </c>
      <c r="I170" s="61">
        <v>0</v>
      </c>
      <c r="J170" s="61">
        <v>5800</v>
      </c>
      <c r="K170" s="61">
        <v>1</v>
      </c>
      <c r="L170" s="61">
        <v>58000</v>
      </c>
      <c r="M170" s="61">
        <v>0</v>
      </c>
      <c r="N170" s="61">
        <v>0</v>
      </c>
      <c r="O170" s="61">
        <v>25</v>
      </c>
      <c r="P170" s="61">
        <v>3</v>
      </c>
      <c r="Q170" s="61">
        <v>0</v>
      </c>
      <c r="R170" s="61">
        <v>0</v>
      </c>
      <c r="S170" s="61">
        <v>0</v>
      </c>
      <c r="T170" s="61">
        <v>0</v>
      </c>
      <c r="U170" s="61">
        <v>0</v>
      </c>
      <c r="V170" s="61">
        <v>0</v>
      </c>
      <c r="W170" s="61">
        <v>0</v>
      </c>
      <c r="X170" s="61">
        <v>0</v>
      </c>
      <c r="Y170" s="61">
        <v>0</v>
      </c>
      <c r="Z170" s="61">
        <v>0</v>
      </c>
      <c r="AA170" s="61">
        <v>0</v>
      </c>
      <c r="AB170" s="61">
        <v>0</v>
      </c>
      <c r="AC170" s="61">
        <v>0</v>
      </c>
      <c r="AD170" s="61">
        <v>0</v>
      </c>
    </row>
    <row r="171" spans="1:30" x14ac:dyDescent="0.3">
      <c r="A171" s="61">
        <v>170</v>
      </c>
      <c r="B171" s="61">
        <v>1</v>
      </c>
      <c r="C171" s="61">
        <v>141310</v>
      </c>
      <c r="D171" s="61">
        <v>0</v>
      </c>
      <c r="E171" s="61" t="s">
        <v>7135</v>
      </c>
      <c r="F171" s="61">
        <v>0</v>
      </c>
      <c r="G171" s="61">
        <v>5</v>
      </c>
      <c r="H171" s="61">
        <v>19</v>
      </c>
      <c r="I171" s="61">
        <v>0</v>
      </c>
      <c r="J171" s="61">
        <v>6000</v>
      </c>
      <c r="K171" s="61">
        <v>1</v>
      </c>
      <c r="L171" s="61">
        <v>60000</v>
      </c>
      <c r="M171" s="61">
        <v>0</v>
      </c>
      <c r="N171" s="61">
        <v>0</v>
      </c>
      <c r="O171" s="61">
        <v>25</v>
      </c>
      <c r="P171" s="61">
        <v>3</v>
      </c>
      <c r="Q171" s="61">
        <v>0</v>
      </c>
      <c r="R171" s="61">
        <v>0</v>
      </c>
      <c r="S171" s="61">
        <v>0</v>
      </c>
      <c r="T171" s="61">
        <v>0</v>
      </c>
      <c r="U171" s="61">
        <v>0</v>
      </c>
      <c r="V171" s="61">
        <v>0</v>
      </c>
      <c r="W171" s="61">
        <v>0</v>
      </c>
      <c r="X171" s="61">
        <v>0</v>
      </c>
      <c r="Y171" s="61">
        <v>0</v>
      </c>
      <c r="Z171" s="61">
        <v>0</v>
      </c>
      <c r="AA171" s="61">
        <v>0</v>
      </c>
      <c r="AB171" s="61">
        <v>0</v>
      </c>
      <c r="AC171" s="61">
        <v>0</v>
      </c>
      <c r="AD171" s="61">
        <v>0</v>
      </c>
    </row>
    <row r="172" spans="1:30" x14ac:dyDescent="0.3">
      <c r="A172" s="61">
        <v>171</v>
      </c>
      <c r="B172" s="61">
        <v>1</v>
      </c>
      <c r="C172" s="61">
        <v>141311</v>
      </c>
      <c r="D172" s="61">
        <v>0</v>
      </c>
      <c r="E172" s="61" t="s">
        <v>7136</v>
      </c>
      <c r="F172" s="61">
        <v>0</v>
      </c>
      <c r="G172" s="61">
        <v>5</v>
      </c>
      <c r="H172" s="61">
        <v>19</v>
      </c>
      <c r="I172" s="61">
        <v>0</v>
      </c>
      <c r="J172" s="61">
        <v>6200</v>
      </c>
      <c r="K172" s="61">
        <v>1</v>
      </c>
      <c r="L172" s="61">
        <v>61999.999999999993</v>
      </c>
      <c r="M172" s="61">
        <v>0</v>
      </c>
      <c r="N172" s="61">
        <v>0</v>
      </c>
      <c r="O172" s="61">
        <v>25</v>
      </c>
      <c r="P172" s="61">
        <v>4</v>
      </c>
      <c r="Q172" s="61">
        <v>0</v>
      </c>
      <c r="R172" s="61">
        <v>0</v>
      </c>
      <c r="S172" s="61">
        <v>0</v>
      </c>
      <c r="T172" s="61">
        <v>0</v>
      </c>
      <c r="U172" s="61">
        <v>0</v>
      </c>
      <c r="V172" s="61">
        <v>0</v>
      </c>
      <c r="W172" s="61">
        <v>0</v>
      </c>
      <c r="X172" s="61">
        <v>0</v>
      </c>
      <c r="Y172" s="61">
        <v>0</v>
      </c>
      <c r="Z172" s="61">
        <v>0</v>
      </c>
      <c r="AA172" s="61">
        <v>0</v>
      </c>
      <c r="AB172" s="61">
        <v>0</v>
      </c>
      <c r="AC172" s="61">
        <v>0</v>
      </c>
      <c r="AD172" s="61">
        <v>0</v>
      </c>
    </row>
    <row r="173" spans="1:30" x14ac:dyDescent="0.3">
      <c r="A173" s="61">
        <v>172</v>
      </c>
      <c r="B173" s="61">
        <v>1</v>
      </c>
      <c r="C173" s="61">
        <v>141312</v>
      </c>
      <c r="D173" s="61">
        <v>0</v>
      </c>
      <c r="E173" s="61" t="s">
        <v>7137</v>
      </c>
      <c r="F173" s="61">
        <v>0</v>
      </c>
      <c r="G173" s="61">
        <v>5</v>
      </c>
      <c r="H173" s="61">
        <v>19</v>
      </c>
      <c r="I173" s="61">
        <v>0</v>
      </c>
      <c r="J173" s="61">
        <v>6400</v>
      </c>
      <c r="K173" s="61">
        <v>1</v>
      </c>
      <c r="L173" s="61">
        <v>64000</v>
      </c>
      <c r="M173" s="61">
        <v>0</v>
      </c>
      <c r="N173" s="61">
        <v>0</v>
      </c>
      <c r="O173" s="61">
        <v>25</v>
      </c>
      <c r="P173" s="61">
        <v>4</v>
      </c>
      <c r="Q173" s="61">
        <v>0</v>
      </c>
      <c r="R173" s="61">
        <v>0</v>
      </c>
      <c r="S173" s="61">
        <v>0</v>
      </c>
      <c r="T173" s="61">
        <v>0</v>
      </c>
      <c r="U173" s="61">
        <v>0</v>
      </c>
      <c r="V173" s="61">
        <v>0</v>
      </c>
      <c r="W173" s="61">
        <v>0</v>
      </c>
      <c r="X173" s="61">
        <v>0</v>
      </c>
      <c r="Y173" s="61">
        <v>0</v>
      </c>
      <c r="Z173" s="61">
        <v>0</v>
      </c>
      <c r="AA173" s="61">
        <v>0</v>
      </c>
      <c r="AB173" s="61">
        <v>0</v>
      </c>
      <c r="AC173" s="61">
        <v>0</v>
      </c>
      <c r="AD173" s="61">
        <v>0</v>
      </c>
    </row>
    <row r="174" spans="1:30" x14ac:dyDescent="0.3">
      <c r="A174" s="61">
        <v>173</v>
      </c>
      <c r="B174" s="61">
        <v>1</v>
      </c>
      <c r="C174" s="61">
        <v>141313</v>
      </c>
      <c r="D174" s="61">
        <v>0</v>
      </c>
      <c r="E174" s="61" t="s">
        <v>7138</v>
      </c>
      <c r="F174" s="61">
        <v>0</v>
      </c>
      <c r="G174" s="61">
        <v>5</v>
      </c>
      <c r="H174" s="61">
        <v>19</v>
      </c>
      <c r="I174" s="61">
        <v>0</v>
      </c>
      <c r="J174" s="61">
        <v>6600</v>
      </c>
      <c r="K174" s="61">
        <v>1</v>
      </c>
      <c r="L174" s="61">
        <v>66000</v>
      </c>
      <c r="M174" s="61">
        <v>0</v>
      </c>
      <c r="N174" s="61">
        <v>0</v>
      </c>
      <c r="O174" s="61">
        <v>25</v>
      </c>
      <c r="P174" s="61">
        <v>4</v>
      </c>
      <c r="Q174" s="61">
        <v>0</v>
      </c>
      <c r="R174" s="61">
        <v>0</v>
      </c>
      <c r="S174" s="61">
        <v>0</v>
      </c>
      <c r="T174" s="61">
        <v>0</v>
      </c>
      <c r="U174" s="61">
        <v>0</v>
      </c>
      <c r="V174" s="61">
        <v>0</v>
      </c>
      <c r="W174" s="61">
        <v>0</v>
      </c>
      <c r="X174" s="61">
        <v>0</v>
      </c>
      <c r="Y174" s="61">
        <v>0</v>
      </c>
      <c r="Z174" s="61">
        <v>0</v>
      </c>
      <c r="AA174" s="61">
        <v>0</v>
      </c>
      <c r="AB174" s="61">
        <v>0</v>
      </c>
      <c r="AC174" s="61">
        <v>0</v>
      </c>
      <c r="AD174" s="61">
        <v>0</v>
      </c>
    </row>
    <row r="175" spans="1:30" x14ac:dyDescent="0.3">
      <c r="A175" s="61">
        <v>174</v>
      </c>
      <c r="B175" s="61">
        <v>1</v>
      </c>
      <c r="C175" s="61">
        <v>141314</v>
      </c>
      <c r="D175" s="61">
        <v>0</v>
      </c>
      <c r="E175" s="61" t="s">
        <v>7139</v>
      </c>
      <c r="F175" s="61">
        <v>0</v>
      </c>
      <c r="G175" s="61">
        <v>5</v>
      </c>
      <c r="H175" s="61">
        <v>19</v>
      </c>
      <c r="I175" s="61">
        <v>0</v>
      </c>
      <c r="J175" s="61">
        <v>6800</v>
      </c>
      <c r="K175" s="61">
        <v>1</v>
      </c>
      <c r="L175" s="61">
        <v>68000</v>
      </c>
      <c r="M175" s="61">
        <v>0</v>
      </c>
      <c r="N175" s="61">
        <v>0</v>
      </c>
      <c r="O175" s="61">
        <v>25</v>
      </c>
      <c r="P175" s="61">
        <v>4</v>
      </c>
      <c r="Q175" s="61">
        <v>0</v>
      </c>
      <c r="R175" s="61">
        <v>0</v>
      </c>
      <c r="S175" s="61">
        <v>0</v>
      </c>
      <c r="T175" s="61">
        <v>0</v>
      </c>
      <c r="U175" s="61">
        <v>0</v>
      </c>
      <c r="V175" s="61">
        <v>0</v>
      </c>
      <c r="W175" s="61">
        <v>0</v>
      </c>
      <c r="X175" s="61">
        <v>0</v>
      </c>
      <c r="Y175" s="61">
        <v>0</v>
      </c>
      <c r="Z175" s="61">
        <v>0</v>
      </c>
      <c r="AA175" s="61">
        <v>0</v>
      </c>
      <c r="AB175" s="61">
        <v>0</v>
      </c>
      <c r="AC175" s="61">
        <v>0</v>
      </c>
      <c r="AD175" s="61">
        <v>0</v>
      </c>
    </row>
    <row r="176" spans="1:30" x14ac:dyDescent="0.3">
      <c r="A176" s="61">
        <v>175</v>
      </c>
      <c r="B176" s="61">
        <v>1</v>
      </c>
      <c r="C176" s="61">
        <v>141315</v>
      </c>
      <c r="D176" s="61">
        <v>0</v>
      </c>
      <c r="E176" s="61" t="s">
        <v>7140</v>
      </c>
      <c r="F176" s="61">
        <v>0</v>
      </c>
      <c r="G176" s="61">
        <v>5</v>
      </c>
      <c r="H176" s="61">
        <v>19</v>
      </c>
      <c r="I176" s="61">
        <v>0</v>
      </c>
      <c r="J176" s="61">
        <v>7000</v>
      </c>
      <c r="K176" s="61">
        <v>1</v>
      </c>
      <c r="L176" s="61">
        <v>70000</v>
      </c>
      <c r="M176" s="61">
        <v>0</v>
      </c>
      <c r="N176" s="61">
        <v>0</v>
      </c>
      <c r="O176" s="61">
        <v>25</v>
      </c>
      <c r="P176" s="61">
        <v>4</v>
      </c>
      <c r="Q176" s="61">
        <v>0</v>
      </c>
      <c r="R176" s="61">
        <v>0</v>
      </c>
      <c r="S176" s="61">
        <v>0</v>
      </c>
      <c r="T176" s="61">
        <v>0</v>
      </c>
      <c r="U176" s="61">
        <v>0</v>
      </c>
      <c r="V176" s="61">
        <v>0</v>
      </c>
      <c r="W176" s="61">
        <v>0</v>
      </c>
      <c r="X176" s="61">
        <v>0</v>
      </c>
      <c r="Y176" s="61">
        <v>0</v>
      </c>
      <c r="Z176" s="61">
        <v>0</v>
      </c>
      <c r="AA176" s="61">
        <v>0</v>
      </c>
      <c r="AB176" s="61">
        <v>0</v>
      </c>
      <c r="AC176" s="61">
        <v>0</v>
      </c>
      <c r="AD176" s="61">
        <v>0</v>
      </c>
    </row>
    <row r="177" spans="1:30" x14ac:dyDescent="0.3">
      <c r="A177" s="61">
        <v>176</v>
      </c>
      <c r="B177" s="61">
        <v>1</v>
      </c>
      <c r="C177" s="61">
        <v>141316</v>
      </c>
      <c r="D177" s="61">
        <v>0</v>
      </c>
      <c r="E177" s="61" t="s">
        <v>7141</v>
      </c>
      <c r="F177" s="61">
        <v>0</v>
      </c>
      <c r="G177" s="61">
        <v>5</v>
      </c>
      <c r="H177" s="61">
        <v>19</v>
      </c>
      <c r="I177" s="61">
        <v>0</v>
      </c>
      <c r="J177" s="61">
        <v>7200</v>
      </c>
      <c r="K177" s="61">
        <v>1</v>
      </c>
      <c r="L177" s="61">
        <v>71999.999999999985</v>
      </c>
      <c r="M177" s="61">
        <v>0</v>
      </c>
      <c r="N177" s="61">
        <v>0</v>
      </c>
      <c r="O177" s="61">
        <v>25</v>
      </c>
      <c r="P177" s="61">
        <v>4</v>
      </c>
      <c r="Q177" s="61">
        <v>0</v>
      </c>
      <c r="R177" s="61">
        <v>0</v>
      </c>
      <c r="S177" s="61">
        <v>0</v>
      </c>
      <c r="T177" s="61">
        <v>0</v>
      </c>
      <c r="U177" s="61">
        <v>0</v>
      </c>
      <c r="V177" s="61">
        <v>0</v>
      </c>
      <c r="W177" s="61">
        <v>0</v>
      </c>
      <c r="X177" s="61">
        <v>0</v>
      </c>
      <c r="Y177" s="61">
        <v>0</v>
      </c>
      <c r="Z177" s="61">
        <v>0</v>
      </c>
      <c r="AA177" s="61">
        <v>0</v>
      </c>
      <c r="AB177" s="61">
        <v>0</v>
      </c>
      <c r="AC177" s="61">
        <v>0</v>
      </c>
      <c r="AD177" s="61">
        <v>0</v>
      </c>
    </row>
    <row r="178" spans="1:30" x14ac:dyDescent="0.3">
      <c r="A178" s="61">
        <v>177</v>
      </c>
      <c r="B178" s="61">
        <v>1</v>
      </c>
      <c r="C178" s="61">
        <v>141317</v>
      </c>
      <c r="D178" s="61">
        <v>0</v>
      </c>
      <c r="E178" s="61" t="s">
        <v>7142</v>
      </c>
      <c r="F178" s="61">
        <v>0</v>
      </c>
      <c r="G178" s="61">
        <v>5</v>
      </c>
      <c r="H178" s="61">
        <v>19</v>
      </c>
      <c r="I178" s="61">
        <v>0</v>
      </c>
      <c r="J178" s="61">
        <v>7400</v>
      </c>
      <c r="K178" s="61">
        <v>1</v>
      </c>
      <c r="L178" s="61">
        <v>74000</v>
      </c>
      <c r="M178" s="61">
        <v>0</v>
      </c>
      <c r="N178" s="61">
        <v>0</v>
      </c>
      <c r="O178" s="61">
        <v>25</v>
      </c>
      <c r="P178" s="61">
        <v>4</v>
      </c>
      <c r="Q178" s="61">
        <v>0</v>
      </c>
      <c r="R178" s="61">
        <v>0</v>
      </c>
      <c r="S178" s="61">
        <v>0</v>
      </c>
      <c r="T178" s="61">
        <v>0</v>
      </c>
      <c r="U178" s="61">
        <v>0</v>
      </c>
      <c r="V178" s="61">
        <v>0</v>
      </c>
      <c r="W178" s="61">
        <v>0</v>
      </c>
      <c r="X178" s="61">
        <v>0</v>
      </c>
      <c r="Y178" s="61">
        <v>0</v>
      </c>
      <c r="Z178" s="61">
        <v>0</v>
      </c>
      <c r="AA178" s="61">
        <v>0</v>
      </c>
      <c r="AB178" s="61">
        <v>0</v>
      </c>
      <c r="AC178" s="61">
        <v>0</v>
      </c>
      <c r="AD178" s="61">
        <v>0</v>
      </c>
    </row>
    <row r="179" spans="1:30" x14ac:dyDescent="0.3">
      <c r="A179" s="61">
        <v>178</v>
      </c>
      <c r="B179" s="61">
        <v>1</v>
      </c>
      <c r="C179" s="61">
        <v>141318</v>
      </c>
      <c r="D179" s="61">
        <v>0</v>
      </c>
      <c r="E179" s="61" t="s">
        <v>7143</v>
      </c>
      <c r="F179" s="61">
        <v>0</v>
      </c>
      <c r="G179" s="61">
        <v>5</v>
      </c>
      <c r="H179" s="61">
        <v>19</v>
      </c>
      <c r="I179" s="61">
        <v>0</v>
      </c>
      <c r="J179" s="61">
        <v>7600</v>
      </c>
      <c r="K179" s="61">
        <v>1</v>
      </c>
      <c r="L179" s="61">
        <v>76000</v>
      </c>
      <c r="M179" s="61">
        <v>0</v>
      </c>
      <c r="N179" s="61">
        <v>0</v>
      </c>
      <c r="O179" s="61">
        <v>25</v>
      </c>
      <c r="P179" s="61">
        <v>4</v>
      </c>
      <c r="Q179" s="61">
        <v>0</v>
      </c>
      <c r="R179" s="61">
        <v>0</v>
      </c>
      <c r="S179" s="61">
        <v>0</v>
      </c>
      <c r="T179" s="61">
        <v>0</v>
      </c>
      <c r="U179" s="61">
        <v>0</v>
      </c>
      <c r="V179" s="61">
        <v>0</v>
      </c>
      <c r="W179" s="61">
        <v>0</v>
      </c>
      <c r="X179" s="61">
        <v>0</v>
      </c>
      <c r="Y179" s="61">
        <v>0</v>
      </c>
      <c r="Z179" s="61">
        <v>0</v>
      </c>
      <c r="AA179" s="61">
        <v>0</v>
      </c>
      <c r="AB179" s="61">
        <v>0</v>
      </c>
      <c r="AC179" s="61">
        <v>0</v>
      </c>
      <c r="AD179" s="61">
        <v>0</v>
      </c>
    </row>
    <row r="180" spans="1:30" x14ac:dyDescent="0.3">
      <c r="A180" s="61">
        <v>179</v>
      </c>
      <c r="B180" s="61">
        <v>1</v>
      </c>
      <c r="C180" s="61">
        <v>141319</v>
      </c>
      <c r="D180" s="61">
        <v>0</v>
      </c>
      <c r="E180" s="61" t="s">
        <v>7144</v>
      </c>
      <c r="F180" s="61">
        <v>0</v>
      </c>
      <c r="G180" s="61">
        <v>5</v>
      </c>
      <c r="H180" s="61">
        <v>19</v>
      </c>
      <c r="I180" s="61">
        <v>0</v>
      </c>
      <c r="J180" s="61">
        <v>7800</v>
      </c>
      <c r="K180" s="61">
        <v>1</v>
      </c>
      <c r="L180" s="61">
        <v>78000</v>
      </c>
      <c r="M180" s="61">
        <v>0</v>
      </c>
      <c r="N180" s="61">
        <v>0</v>
      </c>
      <c r="O180" s="61">
        <v>25</v>
      </c>
      <c r="P180" s="61">
        <v>4</v>
      </c>
      <c r="Q180" s="61">
        <v>0</v>
      </c>
      <c r="R180" s="61">
        <v>0</v>
      </c>
      <c r="S180" s="61">
        <v>0</v>
      </c>
      <c r="T180" s="61">
        <v>0</v>
      </c>
      <c r="U180" s="61">
        <v>0</v>
      </c>
      <c r="V180" s="61">
        <v>0</v>
      </c>
      <c r="W180" s="61">
        <v>0</v>
      </c>
      <c r="X180" s="61">
        <v>0</v>
      </c>
      <c r="Y180" s="61">
        <v>0</v>
      </c>
      <c r="Z180" s="61">
        <v>0</v>
      </c>
      <c r="AA180" s="61">
        <v>0</v>
      </c>
      <c r="AB180" s="61">
        <v>0</v>
      </c>
      <c r="AC180" s="61">
        <v>0</v>
      </c>
      <c r="AD180" s="61">
        <v>0</v>
      </c>
    </row>
    <row r="181" spans="1:30" x14ac:dyDescent="0.3">
      <c r="A181" s="61">
        <v>180</v>
      </c>
      <c r="B181" s="61">
        <v>1</v>
      </c>
      <c r="C181" s="61">
        <v>141320</v>
      </c>
      <c r="D181" s="61">
        <v>0</v>
      </c>
      <c r="E181" s="61" t="s">
        <v>7145</v>
      </c>
      <c r="F181" s="61">
        <v>0</v>
      </c>
      <c r="G181" s="61">
        <v>5</v>
      </c>
      <c r="H181" s="61">
        <v>19</v>
      </c>
      <c r="I181" s="61">
        <v>0</v>
      </c>
      <c r="J181" s="61">
        <v>8000</v>
      </c>
      <c r="K181" s="61">
        <v>1</v>
      </c>
      <c r="L181" s="61">
        <v>80000</v>
      </c>
      <c r="M181" s="61">
        <v>0</v>
      </c>
      <c r="N181" s="61">
        <v>0</v>
      </c>
      <c r="O181" s="61">
        <v>25</v>
      </c>
      <c r="P181" s="61">
        <v>4</v>
      </c>
      <c r="Q181" s="61">
        <v>0</v>
      </c>
      <c r="R181" s="61">
        <v>0</v>
      </c>
      <c r="S181" s="61">
        <v>0</v>
      </c>
      <c r="T181" s="61">
        <v>0</v>
      </c>
      <c r="U181" s="61">
        <v>0</v>
      </c>
      <c r="V181" s="61">
        <v>0</v>
      </c>
      <c r="W181" s="61">
        <v>0</v>
      </c>
      <c r="X181" s="61">
        <v>0</v>
      </c>
      <c r="Y181" s="61">
        <v>0</v>
      </c>
      <c r="Z181" s="61">
        <v>0</v>
      </c>
      <c r="AA181" s="61">
        <v>0</v>
      </c>
      <c r="AB181" s="61">
        <v>0</v>
      </c>
      <c r="AC181" s="61">
        <v>0</v>
      </c>
      <c r="AD181" s="61">
        <v>0</v>
      </c>
    </row>
    <row r="182" spans="1:30" x14ac:dyDescent="0.3">
      <c r="A182" s="61">
        <v>181</v>
      </c>
      <c r="B182" s="61">
        <v>1</v>
      </c>
      <c r="C182" s="61">
        <v>141321</v>
      </c>
      <c r="D182" s="61">
        <v>0</v>
      </c>
      <c r="E182" s="61" t="s">
        <v>7146</v>
      </c>
      <c r="F182" s="61">
        <v>0</v>
      </c>
      <c r="G182" s="61">
        <v>5</v>
      </c>
      <c r="H182" s="61">
        <v>19</v>
      </c>
      <c r="I182" s="61">
        <v>0</v>
      </c>
      <c r="J182" s="61">
        <v>8200</v>
      </c>
      <c r="K182" s="61">
        <v>1</v>
      </c>
      <c r="L182" s="61">
        <v>81999.999999999985</v>
      </c>
      <c r="M182" s="61">
        <v>0</v>
      </c>
      <c r="N182" s="61">
        <v>0</v>
      </c>
      <c r="O182" s="61">
        <v>25</v>
      </c>
      <c r="P182" s="61">
        <v>5</v>
      </c>
      <c r="Q182" s="61">
        <v>0</v>
      </c>
      <c r="R182" s="61">
        <v>0</v>
      </c>
      <c r="S182" s="61">
        <v>0</v>
      </c>
      <c r="T182" s="61">
        <v>0</v>
      </c>
      <c r="U182" s="61">
        <v>0</v>
      </c>
      <c r="V182" s="61">
        <v>0</v>
      </c>
      <c r="W182" s="61">
        <v>0</v>
      </c>
      <c r="X182" s="61">
        <v>0</v>
      </c>
      <c r="Y182" s="61">
        <v>0</v>
      </c>
      <c r="Z182" s="61">
        <v>0</v>
      </c>
      <c r="AA182" s="61">
        <v>0</v>
      </c>
      <c r="AB182" s="61">
        <v>0</v>
      </c>
      <c r="AC182" s="61">
        <v>0</v>
      </c>
      <c r="AD182" s="61">
        <v>0</v>
      </c>
    </row>
    <row r="183" spans="1:30" x14ac:dyDescent="0.3">
      <c r="A183" s="61">
        <v>182</v>
      </c>
      <c r="B183" s="61">
        <v>1</v>
      </c>
      <c r="C183" s="61">
        <v>141322</v>
      </c>
      <c r="D183" s="61">
        <v>0</v>
      </c>
      <c r="E183" s="61" t="s">
        <v>7147</v>
      </c>
      <c r="F183" s="61">
        <v>0</v>
      </c>
      <c r="G183" s="61">
        <v>5</v>
      </c>
      <c r="H183" s="61">
        <v>19</v>
      </c>
      <c r="I183" s="61">
        <v>0</v>
      </c>
      <c r="J183" s="61">
        <v>8400</v>
      </c>
      <c r="K183" s="61">
        <v>1</v>
      </c>
      <c r="L183" s="61">
        <v>84000</v>
      </c>
      <c r="M183" s="61">
        <v>0</v>
      </c>
      <c r="N183" s="61">
        <v>0</v>
      </c>
      <c r="O183" s="61">
        <v>25</v>
      </c>
      <c r="P183" s="61">
        <v>5</v>
      </c>
      <c r="Q183" s="61">
        <v>0</v>
      </c>
      <c r="R183" s="61">
        <v>0</v>
      </c>
      <c r="S183" s="61">
        <v>0</v>
      </c>
      <c r="T183" s="61">
        <v>0</v>
      </c>
      <c r="U183" s="61">
        <v>0</v>
      </c>
      <c r="V183" s="61">
        <v>0</v>
      </c>
      <c r="W183" s="61">
        <v>0</v>
      </c>
      <c r="X183" s="61">
        <v>0</v>
      </c>
      <c r="Y183" s="61">
        <v>0</v>
      </c>
      <c r="Z183" s="61">
        <v>0</v>
      </c>
      <c r="AA183" s="61">
        <v>0</v>
      </c>
      <c r="AB183" s="61">
        <v>0</v>
      </c>
      <c r="AC183" s="61">
        <v>0</v>
      </c>
      <c r="AD183" s="61">
        <v>0</v>
      </c>
    </row>
    <row r="184" spans="1:30" x14ac:dyDescent="0.3">
      <c r="A184" s="61">
        <v>183</v>
      </c>
      <c r="B184" s="61">
        <v>1</v>
      </c>
      <c r="C184" s="61">
        <v>141323</v>
      </c>
      <c r="D184" s="61">
        <v>0</v>
      </c>
      <c r="E184" s="61" t="s">
        <v>7148</v>
      </c>
      <c r="F184" s="61">
        <v>0</v>
      </c>
      <c r="G184" s="61">
        <v>5</v>
      </c>
      <c r="H184" s="61">
        <v>19</v>
      </c>
      <c r="I184" s="61">
        <v>0</v>
      </c>
      <c r="J184" s="61">
        <v>8600</v>
      </c>
      <c r="K184" s="61">
        <v>1</v>
      </c>
      <c r="L184" s="61">
        <v>86000</v>
      </c>
      <c r="M184" s="61">
        <v>0</v>
      </c>
      <c r="N184" s="61">
        <v>0</v>
      </c>
      <c r="O184" s="61">
        <v>25</v>
      </c>
      <c r="P184" s="61">
        <v>5</v>
      </c>
      <c r="Q184" s="61">
        <v>0</v>
      </c>
      <c r="R184" s="61">
        <v>0</v>
      </c>
      <c r="S184" s="61">
        <v>0</v>
      </c>
      <c r="T184" s="61">
        <v>0</v>
      </c>
      <c r="U184" s="61">
        <v>0</v>
      </c>
      <c r="V184" s="61">
        <v>0</v>
      </c>
      <c r="W184" s="61">
        <v>0</v>
      </c>
      <c r="X184" s="61">
        <v>0</v>
      </c>
      <c r="Y184" s="61">
        <v>0</v>
      </c>
      <c r="Z184" s="61">
        <v>0</v>
      </c>
      <c r="AA184" s="61">
        <v>0</v>
      </c>
      <c r="AB184" s="61">
        <v>0</v>
      </c>
      <c r="AC184" s="61">
        <v>0</v>
      </c>
      <c r="AD184" s="61">
        <v>0</v>
      </c>
    </row>
    <row r="185" spans="1:30" x14ac:dyDescent="0.3">
      <c r="A185" s="61">
        <v>184</v>
      </c>
      <c r="B185" s="61">
        <v>1</v>
      </c>
      <c r="C185" s="61">
        <v>141324</v>
      </c>
      <c r="D185" s="61">
        <v>0</v>
      </c>
      <c r="E185" s="61" t="s">
        <v>7149</v>
      </c>
      <c r="F185" s="61">
        <v>0</v>
      </c>
      <c r="G185" s="61">
        <v>5</v>
      </c>
      <c r="H185" s="61">
        <v>19</v>
      </c>
      <c r="I185" s="61">
        <v>0</v>
      </c>
      <c r="J185" s="61">
        <v>8800</v>
      </c>
      <c r="K185" s="61">
        <v>1</v>
      </c>
      <c r="L185" s="61">
        <v>88000</v>
      </c>
      <c r="M185" s="61">
        <v>0</v>
      </c>
      <c r="N185" s="61">
        <v>0</v>
      </c>
      <c r="O185" s="61">
        <v>25</v>
      </c>
      <c r="P185" s="61">
        <v>5</v>
      </c>
      <c r="Q185" s="61">
        <v>0</v>
      </c>
      <c r="R185" s="61">
        <v>0</v>
      </c>
      <c r="S185" s="61">
        <v>0</v>
      </c>
      <c r="T185" s="61">
        <v>0</v>
      </c>
      <c r="U185" s="61">
        <v>0</v>
      </c>
      <c r="V185" s="61">
        <v>0</v>
      </c>
      <c r="W185" s="61">
        <v>0</v>
      </c>
      <c r="X185" s="61">
        <v>0</v>
      </c>
      <c r="Y185" s="61">
        <v>0</v>
      </c>
      <c r="Z185" s="61">
        <v>0</v>
      </c>
      <c r="AA185" s="61">
        <v>0</v>
      </c>
      <c r="AB185" s="61">
        <v>0</v>
      </c>
      <c r="AC185" s="61">
        <v>0</v>
      </c>
      <c r="AD185" s="61">
        <v>0</v>
      </c>
    </row>
    <row r="186" spans="1:30" x14ac:dyDescent="0.3">
      <c r="A186" s="61">
        <v>185</v>
      </c>
      <c r="B186" s="61">
        <v>1</v>
      </c>
      <c r="C186" s="61">
        <v>141325</v>
      </c>
      <c r="D186" s="61">
        <v>0</v>
      </c>
      <c r="E186" s="61" t="s">
        <v>7150</v>
      </c>
      <c r="F186" s="61">
        <v>0</v>
      </c>
      <c r="G186" s="61">
        <v>5</v>
      </c>
      <c r="H186" s="61">
        <v>19</v>
      </c>
      <c r="I186" s="61">
        <v>0</v>
      </c>
      <c r="J186" s="61">
        <v>9000</v>
      </c>
      <c r="K186" s="61">
        <v>1</v>
      </c>
      <c r="L186" s="61">
        <v>90000</v>
      </c>
      <c r="M186" s="61">
        <v>0</v>
      </c>
      <c r="N186" s="61">
        <v>0</v>
      </c>
      <c r="O186" s="61">
        <v>25</v>
      </c>
      <c r="P186" s="61">
        <v>5</v>
      </c>
      <c r="Q186" s="61">
        <v>0</v>
      </c>
      <c r="R186" s="61">
        <v>0</v>
      </c>
      <c r="S186" s="61">
        <v>0</v>
      </c>
      <c r="T186" s="61">
        <v>0</v>
      </c>
      <c r="U186" s="61">
        <v>0</v>
      </c>
      <c r="V186" s="61">
        <v>0</v>
      </c>
      <c r="W186" s="61">
        <v>0</v>
      </c>
      <c r="X186" s="61">
        <v>0</v>
      </c>
      <c r="Y186" s="61">
        <v>0</v>
      </c>
      <c r="Z186" s="61">
        <v>0</v>
      </c>
      <c r="AA186" s="61">
        <v>0</v>
      </c>
      <c r="AB186" s="61">
        <v>0</v>
      </c>
      <c r="AC186" s="61">
        <v>0</v>
      </c>
      <c r="AD186" s="61">
        <v>0</v>
      </c>
    </row>
    <row r="187" spans="1:30" x14ac:dyDescent="0.3">
      <c r="A187" s="61">
        <v>186</v>
      </c>
      <c r="B187" s="61">
        <v>1</v>
      </c>
      <c r="C187" s="61">
        <v>141326</v>
      </c>
      <c r="D187" s="61">
        <v>0</v>
      </c>
      <c r="E187" s="61" t="s">
        <v>7151</v>
      </c>
      <c r="F187" s="61">
        <v>0</v>
      </c>
      <c r="G187" s="61">
        <v>5</v>
      </c>
      <c r="H187" s="61">
        <v>19</v>
      </c>
      <c r="I187" s="61">
        <v>0</v>
      </c>
      <c r="J187" s="61">
        <v>9200</v>
      </c>
      <c r="K187" s="61">
        <v>1</v>
      </c>
      <c r="L187" s="61">
        <v>92000</v>
      </c>
      <c r="M187" s="61">
        <v>0</v>
      </c>
      <c r="N187" s="61">
        <v>0</v>
      </c>
      <c r="O187" s="61">
        <v>25</v>
      </c>
      <c r="P187" s="61">
        <v>5</v>
      </c>
      <c r="Q187" s="61">
        <v>0</v>
      </c>
      <c r="R187" s="61">
        <v>0</v>
      </c>
      <c r="S187" s="61">
        <v>0</v>
      </c>
      <c r="T187" s="61">
        <v>0</v>
      </c>
      <c r="U187" s="61">
        <v>0</v>
      </c>
      <c r="V187" s="61">
        <v>0</v>
      </c>
      <c r="W187" s="61">
        <v>0</v>
      </c>
      <c r="X187" s="61">
        <v>0</v>
      </c>
      <c r="Y187" s="61">
        <v>0</v>
      </c>
      <c r="Z187" s="61">
        <v>0</v>
      </c>
      <c r="AA187" s="61">
        <v>0</v>
      </c>
      <c r="AB187" s="61">
        <v>0</v>
      </c>
      <c r="AC187" s="61">
        <v>0</v>
      </c>
      <c r="AD187" s="61">
        <v>0</v>
      </c>
    </row>
    <row r="188" spans="1:30" x14ac:dyDescent="0.3">
      <c r="A188" s="61">
        <v>187</v>
      </c>
      <c r="B188" s="61">
        <v>1</v>
      </c>
      <c r="C188" s="61">
        <v>141327</v>
      </c>
      <c r="D188" s="61">
        <v>0</v>
      </c>
      <c r="E188" s="61" t="s">
        <v>7152</v>
      </c>
      <c r="F188" s="61">
        <v>0</v>
      </c>
      <c r="G188" s="61">
        <v>5</v>
      </c>
      <c r="H188" s="61">
        <v>19</v>
      </c>
      <c r="I188" s="61">
        <v>0</v>
      </c>
      <c r="J188" s="61">
        <v>9400</v>
      </c>
      <c r="K188" s="61">
        <v>1</v>
      </c>
      <c r="L188" s="61">
        <v>94000</v>
      </c>
      <c r="M188" s="61">
        <v>0</v>
      </c>
      <c r="N188" s="61">
        <v>0</v>
      </c>
      <c r="O188" s="61">
        <v>25</v>
      </c>
      <c r="P188" s="61">
        <v>5</v>
      </c>
      <c r="Q188" s="61">
        <v>0</v>
      </c>
      <c r="R188" s="61">
        <v>0</v>
      </c>
      <c r="S188" s="61">
        <v>0</v>
      </c>
      <c r="T188" s="61">
        <v>0</v>
      </c>
      <c r="U188" s="61">
        <v>0</v>
      </c>
      <c r="V188" s="61">
        <v>0</v>
      </c>
      <c r="W188" s="61">
        <v>0</v>
      </c>
      <c r="X188" s="61">
        <v>0</v>
      </c>
      <c r="Y188" s="61">
        <v>0</v>
      </c>
      <c r="Z188" s="61">
        <v>0</v>
      </c>
      <c r="AA188" s="61">
        <v>0</v>
      </c>
      <c r="AB188" s="61">
        <v>0</v>
      </c>
      <c r="AC188" s="61">
        <v>0</v>
      </c>
      <c r="AD188" s="61">
        <v>0</v>
      </c>
    </row>
    <row r="189" spans="1:30" x14ac:dyDescent="0.3">
      <c r="A189" s="61">
        <v>188</v>
      </c>
      <c r="B189" s="61">
        <v>1</v>
      </c>
      <c r="C189" s="61">
        <v>141328</v>
      </c>
      <c r="D189" s="61">
        <v>0</v>
      </c>
      <c r="E189" s="61" t="s">
        <v>7153</v>
      </c>
      <c r="F189" s="61">
        <v>0</v>
      </c>
      <c r="G189" s="61">
        <v>5</v>
      </c>
      <c r="H189" s="61">
        <v>19</v>
      </c>
      <c r="I189" s="61">
        <v>0</v>
      </c>
      <c r="J189" s="61">
        <v>9600</v>
      </c>
      <c r="K189" s="61">
        <v>1</v>
      </c>
      <c r="L189" s="61">
        <v>96000</v>
      </c>
      <c r="M189" s="61">
        <v>0</v>
      </c>
      <c r="N189" s="61">
        <v>0</v>
      </c>
      <c r="O189" s="61">
        <v>25</v>
      </c>
      <c r="P189" s="61">
        <v>5</v>
      </c>
      <c r="Q189" s="61">
        <v>0</v>
      </c>
      <c r="R189" s="61">
        <v>0</v>
      </c>
      <c r="S189" s="61">
        <v>0</v>
      </c>
      <c r="T189" s="61">
        <v>0</v>
      </c>
      <c r="U189" s="61">
        <v>0</v>
      </c>
      <c r="V189" s="61">
        <v>0</v>
      </c>
      <c r="W189" s="61">
        <v>0</v>
      </c>
      <c r="X189" s="61">
        <v>0</v>
      </c>
      <c r="Y189" s="61">
        <v>0</v>
      </c>
      <c r="Z189" s="61">
        <v>0</v>
      </c>
      <c r="AA189" s="61">
        <v>0</v>
      </c>
      <c r="AB189" s="61">
        <v>0</v>
      </c>
      <c r="AC189" s="61">
        <v>0</v>
      </c>
      <c r="AD189" s="61">
        <v>0</v>
      </c>
    </row>
    <row r="190" spans="1:30" x14ac:dyDescent="0.3">
      <c r="A190" s="61">
        <v>189</v>
      </c>
      <c r="B190" s="61">
        <v>1</v>
      </c>
      <c r="C190" s="61">
        <v>141329</v>
      </c>
      <c r="D190" s="61">
        <v>0</v>
      </c>
      <c r="E190" s="61" t="s">
        <v>7154</v>
      </c>
      <c r="F190" s="61">
        <v>0</v>
      </c>
      <c r="G190" s="61">
        <v>5</v>
      </c>
      <c r="H190" s="61">
        <v>19</v>
      </c>
      <c r="I190" s="61">
        <v>0</v>
      </c>
      <c r="J190" s="61">
        <v>9800</v>
      </c>
      <c r="K190" s="61">
        <v>1</v>
      </c>
      <c r="L190" s="61">
        <v>98000</v>
      </c>
      <c r="M190" s="61">
        <v>0</v>
      </c>
      <c r="N190" s="61">
        <v>0</v>
      </c>
      <c r="O190" s="61">
        <v>25</v>
      </c>
      <c r="P190" s="61">
        <v>5</v>
      </c>
      <c r="Q190" s="61">
        <v>0</v>
      </c>
      <c r="R190" s="61">
        <v>0</v>
      </c>
      <c r="S190" s="61">
        <v>0</v>
      </c>
      <c r="T190" s="61">
        <v>0</v>
      </c>
      <c r="U190" s="61">
        <v>0</v>
      </c>
      <c r="V190" s="61">
        <v>0</v>
      </c>
      <c r="W190" s="61">
        <v>0</v>
      </c>
      <c r="X190" s="61">
        <v>0</v>
      </c>
      <c r="Y190" s="61">
        <v>0</v>
      </c>
      <c r="Z190" s="61">
        <v>0</v>
      </c>
      <c r="AA190" s="61">
        <v>0</v>
      </c>
      <c r="AB190" s="61">
        <v>0</v>
      </c>
      <c r="AC190" s="61">
        <v>0</v>
      </c>
      <c r="AD190" s="61">
        <v>0</v>
      </c>
    </row>
    <row r="191" spans="1:30" x14ac:dyDescent="0.3">
      <c r="A191" s="61">
        <v>190</v>
      </c>
      <c r="B191" s="61">
        <v>1</v>
      </c>
      <c r="C191" s="61">
        <v>141330</v>
      </c>
      <c r="D191" s="61">
        <v>0</v>
      </c>
      <c r="E191" s="61" t="s">
        <v>7155</v>
      </c>
      <c r="F191" s="61">
        <v>0</v>
      </c>
      <c r="G191" s="61">
        <v>5</v>
      </c>
      <c r="H191" s="61">
        <v>19</v>
      </c>
      <c r="I191" s="61">
        <v>0</v>
      </c>
      <c r="J191" s="61">
        <v>10000</v>
      </c>
      <c r="K191" s="61">
        <v>1</v>
      </c>
      <c r="L191" s="61">
        <v>100000</v>
      </c>
      <c r="M191" s="61">
        <v>0</v>
      </c>
      <c r="N191" s="61">
        <v>0</v>
      </c>
      <c r="O191" s="61">
        <v>25</v>
      </c>
      <c r="P191" s="61">
        <v>5</v>
      </c>
      <c r="Q191" s="61">
        <v>0</v>
      </c>
      <c r="R191" s="61">
        <v>0</v>
      </c>
      <c r="S191" s="61">
        <v>0</v>
      </c>
      <c r="T191" s="61">
        <v>0</v>
      </c>
      <c r="U191" s="61">
        <v>0</v>
      </c>
      <c r="V191" s="61">
        <v>0</v>
      </c>
      <c r="W191" s="61">
        <v>0</v>
      </c>
      <c r="X191" s="61">
        <v>0</v>
      </c>
      <c r="Y191" s="61">
        <v>0</v>
      </c>
      <c r="Z191" s="61">
        <v>0</v>
      </c>
      <c r="AA191" s="61">
        <v>0</v>
      </c>
      <c r="AB191" s="61">
        <v>0</v>
      </c>
      <c r="AC191" s="61">
        <v>0</v>
      </c>
      <c r="AD191" s="61">
        <v>0</v>
      </c>
    </row>
    <row r="192" spans="1:30" x14ac:dyDescent="0.3">
      <c r="A192" s="61">
        <v>191</v>
      </c>
      <c r="B192" s="61">
        <v>1</v>
      </c>
      <c r="C192" s="61">
        <v>141431</v>
      </c>
      <c r="D192" s="61">
        <v>0</v>
      </c>
      <c r="E192" s="61" t="s">
        <v>7156</v>
      </c>
      <c r="F192" s="61">
        <v>0</v>
      </c>
      <c r="G192" s="61">
        <v>6</v>
      </c>
      <c r="H192" s="61">
        <v>25</v>
      </c>
      <c r="I192" s="61">
        <v>0</v>
      </c>
      <c r="J192" s="61">
        <v>40</v>
      </c>
      <c r="K192" s="61">
        <v>1</v>
      </c>
      <c r="L192" s="61">
        <v>2000</v>
      </c>
      <c r="M192" s="61">
        <v>0</v>
      </c>
      <c r="N192" s="61">
        <v>0</v>
      </c>
      <c r="O192" s="61">
        <v>25</v>
      </c>
      <c r="P192" s="61">
        <v>1</v>
      </c>
      <c r="Q192" s="61">
        <v>0</v>
      </c>
      <c r="R192" s="61">
        <v>0</v>
      </c>
      <c r="S192" s="61">
        <v>0</v>
      </c>
      <c r="T192" s="61">
        <v>0</v>
      </c>
      <c r="U192" s="61">
        <v>0</v>
      </c>
      <c r="V192" s="61">
        <v>0</v>
      </c>
      <c r="W192" s="61">
        <v>0</v>
      </c>
      <c r="X192" s="61">
        <v>0</v>
      </c>
      <c r="Y192" s="61">
        <v>0</v>
      </c>
      <c r="Z192" s="61">
        <v>0</v>
      </c>
      <c r="AA192" s="61">
        <v>0</v>
      </c>
      <c r="AB192" s="61">
        <v>0</v>
      </c>
      <c r="AC192" s="61">
        <v>0</v>
      </c>
      <c r="AD192" s="61">
        <v>0</v>
      </c>
    </row>
    <row r="193" spans="1:30" x14ac:dyDescent="0.3">
      <c r="A193" s="61">
        <v>192</v>
      </c>
      <c r="B193" s="61">
        <v>1</v>
      </c>
      <c r="C193" s="61">
        <v>141432</v>
      </c>
      <c r="D193" s="61">
        <v>0</v>
      </c>
      <c r="E193" s="61" t="s">
        <v>7157</v>
      </c>
      <c r="F193" s="61">
        <v>0</v>
      </c>
      <c r="G193" s="61">
        <v>6</v>
      </c>
      <c r="H193" s="61">
        <v>25</v>
      </c>
      <c r="I193" s="61">
        <v>0</v>
      </c>
      <c r="J193" s="61">
        <v>200</v>
      </c>
      <c r="K193" s="61">
        <v>1</v>
      </c>
      <c r="L193" s="61">
        <v>4000</v>
      </c>
      <c r="M193" s="61">
        <v>0</v>
      </c>
      <c r="N193" s="61">
        <v>0</v>
      </c>
      <c r="O193" s="61">
        <v>25</v>
      </c>
      <c r="P193" s="61">
        <v>1</v>
      </c>
      <c r="Q193" s="61">
        <v>0</v>
      </c>
      <c r="R193" s="61">
        <v>0</v>
      </c>
      <c r="S193" s="61">
        <v>0</v>
      </c>
      <c r="T193" s="61">
        <v>0</v>
      </c>
      <c r="U193" s="61">
        <v>0</v>
      </c>
      <c r="V193" s="61">
        <v>0</v>
      </c>
      <c r="W193" s="61">
        <v>0</v>
      </c>
      <c r="X193" s="61">
        <v>0</v>
      </c>
      <c r="Y193" s="61">
        <v>0</v>
      </c>
      <c r="Z193" s="61">
        <v>0</v>
      </c>
      <c r="AA193" s="61">
        <v>0</v>
      </c>
      <c r="AB193" s="61">
        <v>0</v>
      </c>
      <c r="AC193" s="61">
        <v>0</v>
      </c>
      <c r="AD193" s="61">
        <v>0</v>
      </c>
    </row>
    <row r="194" spans="1:30" x14ac:dyDescent="0.3">
      <c r="A194" s="61">
        <v>193</v>
      </c>
      <c r="B194" s="61">
        <v>1</v>
      </c>
      <c r="C194" s="61">
        <v>141433</v>
      </c>
      <c r="D194" s="61">
        <v>0</v>
      </c>
      <c r="E194" s="61" t="s">
        <v>7158</v>
      </c>
      <c r="F194" s="61">
        <v>0</v>
      </c>
      <c r="G194" s="61">
        <v>6</v>
      </c>
      <c r="H194" s="61">
        <v>25</v>
      </c>
      <c r="I194" s="61">
        <v>0</v>
      </c>
      <c r="J194" s="61">
        <v>800</v>
      </c>
      <c r="K194" s="61">
        <v>1</v>
      </c>
      <c r="L194" s="61">
        <v>6000</v>
      </c>
      <c r="M194" s="61">
        <v>0</v>
      </c>
      <c r="N194" s="61">
        <v>0</v>
      </c>
      <c r="O194" s="61">
        <v>25</v>
      </c>
      <c r="P194" s="61">
        <v>1</v>
      </c>
      <c r="Q194" s="61">
        <v>0</v>
      </c>
      <c r="R194" s="61">
        <v>0</v>
      </c>
      <c r="S194" s="61">
        <v>0</v>
      </c>
      <c r="T194" s="61">
        <v>0</v>
      </c>
      <c r="U194" s="61">
        <v>0</v>
      </c>
      <c r="V194" s="61">
        <v>0</v>
      </c>
      <c r="W194" s="61">
        <v>0</v>
      </c>
      <c r="X194" s="61">
        <v>0</v>
      </c>
      <c r="Y194" s="61">
        <v>0</v>
      </c>
      <c r="Z194" s="61">
        <v>0</v>
      </c>
      <c r="AA194" s="61">
        <v>0</v>
      </c>
      <c r="AB194" s="61">
        <v>0</v>
      </c>
      <c r="AC194" s="61">
        <v>0</v>
      </c>
      <c r="AD194" s="61">
        <v>0</v>
      </c>
    </row>
    <row r="195" spans="1:30" x14ac:dyDescent="0.3">
      <c r="A195" s="61">
        <v>194</v>
      </c>
      <c r="B195" s="61">
        <v>1</v>
      </c>
      <c r="C195" s="61">
        <v>141434</v>
      </c>
      <c r="D195" s="61">
        <v>0</v>
      </c>
      <c r="E195" s="61" t="s">
        <v>7159</v>
      </c>
      <c r="F195" s="61">
        <v>0</v>
      </c>
      <c r="G195" s="61">
        <v>6</v>
      </c>
      <c r="H195" s="61">
        <v>25</v>
      </c>
      <c r="I195" s="61">
        <v>0</v>
      </c>
      <c r="J195" s="61">
        <v>1400</v>
      </c>
      <c r="K195" s="61">
        <v>1</v>
      </c>
      <c r="L195" s="61">
        <v>8000</v>
      </c>
      <c r="M195" s="61">
        <v>0</v>
      </c>
      <c r="N195" s="61">
        <v>0</v>
      </c>
      <c r="O195" s="61">
        <v>25</v>
      </c>
      <c r="P195" s="61">
        <v>1</v>
      </c>
      <c r="Q195" s="61">
        <v>0</v>
      </c>
      <c r="R195" s="61">
        <v>0</v>
      </c>
      <c r="S195" s="61">
        <v>0</v>
      </c>
      <c r="T195" s="61">
        <v>0</v>
      </c>
      <c r="U195" s="61">
        <v>0</v>
      </c>
      <c r="V195" s="61">
        <v>0</v>
      </c>
      <c r="W195" s="61">
        <v>0</v>
      </c>
      <c r="X195" s="61">
        <v>0</v>
      </c>
      <c r="Y195" s="61">
        <v>0</v>
      </c>
      <c r="Z195" s="61">
        <v>0</v>
      </c>
      <c r="AA195" s="61">
        <v>0</v>
      </c>
      <c r="AB195" s="61">
        <v>0</v>
      </c>
      <c r="AC195" s="61">
        <v>0</v>
      </c>
      <c r="AD195" s="61">
        <v>0</v>
      </c>
    </row>
    <row r="196" spans="1:30" x14ac:dyDescent="0.3">
      <c r="A196" s="61">
        <v>195</v>
      </c>
      <c r="B196" s="61">
        <v>1</v>
      </c>
      <c r="C196" s="61">
        <v>141435</v>
      </c>
      <c r="D196" s="61">
        <v>0</v>
      </c>
      <c r="E196" s="61" t="s">
        <v>7160</v>
      </c>
      <c r="F196" s="61">
        <v>0</v>
      </c>
      <c r="G196" s="61">
        <v>6</v>
      </c>
      <c r="H196" s="61">
        <v>25</v>
      </c>
      <c r="I196" s="61">
        <v>0</v>
      </c>
      <c r="J196" s="61">
        <v>2000</v>
      </c>
      <c r="K196" s="61">
        <v>1</v>
      </c>
      <c r="L196" s="61">
        <v>10000</v>
      </c>
      <c r="M196" s="61">
        <v>0</v>
      </c>
      <c r="N196" s="61">
        <v>0</v>
      </c>
      <c r="O196" s="61">
        <v>25</v>
      </c>
      <c r="P196" s="61">
        <v>1</v>
      </c>
      <c r="Q196" s="61">
        <v>0</v>
      </c>
      <c r="R196" s="61">
        <v>0</v>
      </c>
      <c r="S196" s="61">
        <v>0</v>
      </c>
      <c r="T196" s="61">
        <v>0</v>
      </c>
      <c r="U196" s="61">
        <v>0</v>
      </c>
      <c r="V196" s="61">
        <v>0</v>
      </c>
      <c r="W196" s="61">
        <v>0</v>
      </c>
      <c r="X196" s="61">
        <v>0</v>
      </c>
      <c r="Y196" s="61">
        <v>0</v>
      </c>
      <c r="Z196" s="61">
        <v>0</v>
      </c>
      <c r="AA196" s="61">
        <v>0</v>
      </c>
      <c r="AB196" s="61">
        <v>0</v>
      </c>
      <c r="AC196" s="61">
        <v>0</v>
      </c>
      <c r="AD196" s="61">
        <v>0</v>
      </c>
    </row>
    <row r="197" spans="1:30" x14ac:dyDescent="0.3">
      <c r="A197" s="61">
        <v>196</v>
      </c>
      <c r="B197" s="61">
        <v>1</v>
      </c>
      <c r="C197" s="61">
        <v>141436</v>
      </c>
      <c r="D197" s="61">
        <v>0</v>
      </c>
      <c r="E197" s="61" t="s">
        <v>7161</v>
      </c>
      <c r="F197" s="61">
        <v>0</v>
      </c>
      <c r="G197" s="61">
        <v>6</v>
      </c>
      <c r="H197" s="61">
        <v>25</v>
      </c>
      <c r="I197" s="61">
        <v>0</v>
      </c>
      <c r="J197" s="61">
        <v>2400</v>
      </c>
      <c r="K197" s="61">
        <v>1</v>
      </c>
      <c r="L197" s="61">
        <v>12000</v>
      </c>
      <c r="M197" s="61">
        <v>0</v>
      </c>
      <c r="N197" s="61">
        <v>0</v>
      </c>
      <c r="O197" s="61">
        <v>25</v>
      </c>
      <c r="P197" s="61">
        <v>1</v>
      </c>
      <c r="Q197" s="61">
        <v>0</v>
      </c>
      <c r="R197" s="61">
        <v>0</v>
      </c>
      <c r="S197" s="61">
        <v>0</v>
      </c>
      <c r="T197" s="61">
        <v>0</v>
      </c>
      <c r="U197" s="61">
        <v>0</v>
      </c>
      <c r="V197" s="61">
        <v>0</v>
      </c>
      <c r="W197" s="61">
        <v>0</v>
      </c>
      <c r="X197" s="61">
        <v>0</v>
      </c>
      <c r="Y197" s="61">
        <v>0</v>
      </c>
      <c r="Z197" s="61">
        <v>0</v>
      </c>
      <c r="AA197" s="61">
        <v>0</v>
      </c>
      <c r="AB197" s="61">
        <v>0</v>
      </c>
      <c r="AC197" s="61">
        <v>0</v>
      </c>
      <c r="AD197" s="61">
        <v>0</v>
      </c>
    </row>
    <row r="198" spans="1:30" x14ac:dyDescent="0.3">
      <c r="A198" s="61">
        <v>197</v>
      </c>
      <c r="B198" s="61">
        <v>1</v>
      </c>
      <c r="C198" s="61">
        <v>141437</v>
      </c>
      <c r="D198" s="61">
        <v>0</v>
      </c>
      <c r="E198" s="61" t="s">
        <v>7162</v>
      </c>
      <c r="F198" s="61">
        <v>0</v>
      </c>
      <c r="G198" s="61">
        <v>6</v>
      </c>
      <c r="H198" s="61">
        <v>25</v>
      </c>
      <c r="I198" s="61">
        <v>0</v>
      </c>
      <c r="J198" s="61">
        <v>2800</v>
      </c>
      <c r="K198" s="61">
        <v>1</v>
      </c>
      <c r="L198" s="61">
        <v>14000</v>
      </c>
      <c r="M198" s="61">
        <v>0</v>
      </c>
      <c r="N198" s="61">
        <v>0</v>
      </c>
      <c r="O198" s="61">
        <v>25</v>
      </c>
      <c r="P198" s="61">
        <v>1</v>
      </c>
      <c r="Q198" s="61">
        <v>0</v>
      </c>
      <c r="R198" s="61">
        <v>0</v>
      </c>
      <c r="S198" s="61">
        <v>0</v>
      </c>
      <c r="T198" s="61">
        <v>0</v>
      </c>
      <c r="U198" s="61">
        <v>0</v>
      </c>
      <c r="V198" s="61">
        <v>0</v>
      </c>
      <c r="W198" s="61">
        <v>0</v>
      </c>
      <c r="X198" s="61">
        <v>0</v>
      </c>
      <c r="Y198" s="61">
        <v>0</v>
      </c>
      <c r="Z198" s="61">
        <v>0</v>
      </c>
      <c r="AA198" s="61">
        <v>0</v>
      </c>
      <c r="AB198" s="61">
        <v>0</v>
      </c>
      <c r="AC198" s="61">
        <v>0</v>
      </c>
      <c r="AD198" s="61">
        <v>0</v>
      </c>
    </row>
    <row r="199" spans="1:30" x14ac:dyDescent="0.3">
      <c r="A199" s="61">
        <v>198</v>
      </c>
      <c r="B199" s="61">
        <v>1</v>
      </c>
      <c r="C199" s="61">
        <v>141438</v>
      </c>
      <c r="D199" s="61">
        <v>0</v>
      </c>
      <c r="E199" s="61" t="s">
        <v>7163</v>
      </c>
      <c r="F199" s="61">
        <v>0</v>
      </c>
      <c r="G199" s="61">
        <v>6</v>
      </c>
      <c r="H199" s="61">
        <v>25</v>
      </c>
      <c r="I199" s="61">
        <v>0</v>
      </c>
      <c r="J199" s="61">
        <v>3200</v>
      </c>
      <c r="K199" s="61">
        <v>1</v>
      </c>
      <c r="L199" s="61">
        <v>16000</v>
      </c>
      <c r="M199" s="61">
        <v>0</v>
      </c>
      <c r="N199" s="61">
        <v>0</v>
      </c>
      <c r="O199" s="61">
        <v>25</v>
      </c>
      <c r="P199" s="61">
        <v>1</v>
      </c>
      <c r="Q199" s="61">
        <v>0</v>
      </c>
      <c r="R199" s="61">
        <v>0</v>
      </c>
      <c r="S199" s="61">
        <v>0</v>
      </c>
      <c r="T199" s="61">
        <v>0</v>
      </c>
      <c r="U199" s="61">
        <v>0</v>
      </c>
      <c r="V199" s="61">
        <v>0</v>
      </c>
      <c r="W199" s="61">
        <v>0</v>
      </c>
      <c r="X199" s="61">
        <v>0</v>
      </c>
      <c r="Y199" s="61">
        <v>0</v>
      </c>
      <c r="Z199" s="61">
        <v>0</v>
      </c>
      <c r="AA199" s="61">
        <v>0</v>
      </c>
      <c r="AB199" s="61">
        <v>0</v>
      </c>
      <c r="AC199" s="61">
        <v>0</v>
      </c>
      <c r="AD199" s="61">
        <v>0</v>
      </c>
    </row>
    <row r="200" spans="1:30" x14ac:dyDescent="0.3">
      <c r="A200" s="61">
        <v>199</v>
      </c>
      <c r="B200" s="61">
        <v>1</v>
      </c>
      <c r="C200" s="61">
        <v>141439</v>
      </c>
      <c r="D200" s="61">
        <v>0</v>
      </c>
      <c r="E200" s="61" t="s">
        <v>7164</v>
      </c>
      <c r="F200" s="61">
        <v>0</v>
      </c>
      <c r="G200" s="61">
        <v>6</v>
      </c>
      <c r="H200" s="61">
        <v>25</v>
      </c>
      <c r="I200" s="61">
        <v>0</v>
      </c>
      <c r="J200" s="61">
        <v>3600</v>
      </c>
      <c r="K200" s="61">
        <v>1</v>
      </c>
      <c r="L200" s="61">
        <v>17999.999999999996</v>
      </c>
      <c r="M200" s="61">
        <v>0</v>
      </c>
      <c r="N200" s="61">
        <v>0</v>
      </c>
      <c r="O200" s="61">
        <v>25</v>
      </c>
      <c r="P200" s="61">
        <v>1</v>
      </c>
      <c r="Q200" s="61">
        <v>0</v>
      </c>
      <c r="R200" s="61">
        <v>0</v>
      </c>
      <c r="S200" s="61">
        <v>0</v>
      </c>
      <c r="T200" s="61">
        <v>0</v>
      </c>
      <c r="U200" s="61">
        <v>0</v>
      </c>
      <c r="V200" s="61">
        <v>0</v>
      </c>
      <c r="W200" s="61">
        <v>0</v>
      </c>
      <c r="X200" s="61">
        <v>0</v>
      </c>
      <c r="Y200" s="61">
        <v>0</v>
      </c>
      <c r="Z200" s="61">
        <v>0</v>
      </c>
      <c r="AA200" s="61">
        <v>0</v>
      </c>
      <c r="AB200" s="61">
        <v>0</v>
      </c>
      <c r="AC200" s="61">
        <v>0</v>
      </c>
      <c r="AD200" s="61">
        <v>0</v>
      </c>
    </row>
    <row r="201" spans="1:30" x14ac:dyDescent="0.3">
      <c r="A201" s="61">
        <v>200</v>
      </c>
      <c r="B201" s="61">
        <v>1</v>
      </c>
      <c r="C201" s="61">
        <v>141440</v>
      </c>
      <c r="D201" s="61">
        <v>0</v>
      </c>
      <c r="E201" s="61" t="s">
        <v>7165</v>
      </c>
      <c r="F201" s="61">
        <v>0</v>
      </c>
      <c r="G201" s="61">
        <v>6</v>
      </c>
      <c r="H201" s="61">
        <v>25</v>
      </c>
      <c r="I201" s="61">
        <v>0</v>
      </c>
      <c r="J201" s="61">
        <v>4000</v>
      </c>
      <c r="K201" s="61">
        <v>1</v>
      </c>
      <c r="L201" s="61">
        <v>20000</v>
      </c>
      <c r="M201" s="61">
        <v>0</v>
      </c>
      <c r="N201" s="61">
        <v>0</v>
      </c>
      <c r="O201" s="61">
        <v>25</v>
      </c>
      <c r="P201" s="61">
        <v>1</v>
      </c>
      <c r="Q201" s="61">
        <v>0</v>
      </c>
      <c r="R201" s="61">
        <v>0</v>
      </c>
      <c r="S201" s="61">
        <v>0</v>
      </c>
      <c r="T201" s="61">
        <v>0</v>
      </c>
      <c r="U201" s="61">
        <v>0</v>
      </c>
      <c r="V201" s="61">
        <v>0</v>
      </c>
      <c r="W201" s="61">
        <v>0</v>
      </c>
      <c r="X201" s="61">
        <v>0</v>
      </c>
      <c r="Y201" s="61">
        <v>0</v>
      </c>
      <c r="Z201" s="61">
        <v>0</v>
      </c>
      <c r="AA201" s="61">
        <v>0</v>
      </c>
      <c r="AB201" s="61">
        <v>0</v>
      </c>
      <c r="AC201" s="61">
        <v>0</v>
      </c>
      <c r="AD201" s="61">
        <v>0</v>
      </c>
    </row>
    <row r="202" spans="1:30" x14ac:dyDescent="0.3">
      <c r="A202" s="61">
        <v>201</v>
      </c>
      <c r="B202" s="61">
        <v>1</v>
      </c>
      <c r="C202" s="61">
        <v>141441</v>
      </c>
      <c r="D202" s="61">
        <v>0</v>
      </c>
      <c r="E202" s="61" t="s">
        <v>7166</v>
      </c>
      <c r="F202" s="61">
        <v>0</v>
      </c>
      <c r="G202" s="61">
        <v>6</v>
      </c>
      <c r="H202" s="61">
        <v>25</v>
      </c>
      <c r="I202" s="61">
        <v>0</v>
      </c>
      <c r="J202" s="61">
        <v>4400</v>
      </c>
      <c r="K202" s="61">
        <v>1</v>
      </c>
      <c r="L202" s="61">
        <v>22000</v>
      </c>
      <c r="M202" s="61">
        <v>0</v>
      </c>
      <c r="N202" s="61">
        <v>0</v>
      </c>
      <c r="O202" s="61">
        <v>25</v>
      </c>
      <c r="P202" s="61">
        <v>2</v>
      </c>
      <c r="Q202" s="61">
        <v>0</v>
      </c>
      <c r="R202" s="61">
        <v>0</v>
      </c>
      <c r="S202" s="61">
        <v>0</v>
      </c>
      <c r="T202" s="61">
        <v>0</v>
      </c>
      <c r="U202" s="61">
        <v>0</v>
      </c>
      <c r="V202" s="61">
        <v>0</v>
      </c>
      <c r="W202" s="61">
        <v>0</v>
      </c>
      <c r="X202" s="61">
        <v>0</v>
      </c>
      <c r="Y202" s="61">
        <v>0</v>
      </c>
      <c r="Z202" s="61">
        <v>0</v>
      </c>
      <c r="AA202" s="61">
        <v>0</v>
      </c>
      <c r="AB202" s="61">
        <v>0</v>
      </c>
      <c r="AC202" s="61">
        <v>0</v>
      </c>
      <c r="AD202" s="61">
        <v>0</v>
      </c>
    </row>
    <row r="203" spans="1:30" x14ac:dyDescent="0.3">
      <c r="A203" s="61">
        <v>202</v>
      </c>
      <c r="B203" s="61">
        <v>1</v>
      </c>
      <c r="C203" s="61">
        <v>141442</v>
      </c>
      <c r="D203" s="61">
        <v>0</v>
      </c>
      <c r="E203" s="61" t="s">
        <v>7167</v>
      </c>
      <c r="F203" s="61">
        <v>0</v>
      </c>
      <c r="G203" s="61">
        <v>6</v>
      </c>
      <c r="H203" s="61">
        <v>25</v>
      </c>
      <c r="I203" s="61">
        <v>0</v>
      </c>
      <c r="J203" s="61">
        <v>4800</v>
      </c>
      <c r="K203" s="61">
        <v>1</v>
      </c>
      <c r="L203" s="61">
        <v>24000</v>
      </c>
      <c r="M203" s="61">
        <v>0</v>
      </c>
      <c r="N203" s="61">
        <v>0</v>
      </c>
      <c r="O203" s="61">
        <v>25</v>
      </c>
      <c r="P203" s="61">
        <v>2</v>
      </c>
      <c r="Q203" s="61">
        <v>0</v>
      </c>
      <c r="R203" s="61">
        <v>0</v>
      </c>
      <c r="S203" s="61">
        <v>0</v>
      </c>
      <c r="T203" s="61">
        <v>0</v>
      </c>
      <c r="U203" s="61">
        <v>0</v>
      </c>
      <c r="V203" s="61">
        <v>0</v>
      </c>
      <c r="W203" s="61">
        <v>0</v>
      </c>
      <c r="X203" s="61">
        <v>0</v>
      </c>
      <c r="Y203" s="61">
        <v>0</v>
      </c>
      <c r="Z203" s="61">
        <v>0</v>
      </c>
      <c r="AA203" s="61">
        <v>0</v>
      </c>
      <c r="AB203" s="61">
        <v>0</v>
      </c>
      <c r="AC203" s="61">
        <v>0</v>
      </c>
      <c r="AD203" s="61">
        <v>0</v>
      </c>
    </row>
    <row r="204" spans="1:30" x14ac:dyDescent="0.3">
      <c r="A204" s="61">
        <v>203</v>
      </c>
      <c r="B204" s="61">
        <v>1</v>
      </c>
      <c r="C204" s="61">
        <v>141443</v>
      </c>
      <c r="D204" s="61">
        <v>0</v>
      </c>
      <c r="E204" s="61" t="s">
        <v>7168</v>
      </c>
      <c r="F204" s="61">
        <v>0</v>
      </c>
      <c r="G204" s="61">
        <v>6</v>
      </c>
      <c r="H204" s="61">
        <v>25</v>
      </c>
      <c r="I204" s="61">
        <v>0</v>
      </c>
      <c r="J204" s="61">
        <v>5200</v>
      </c>
      <c r="K204" s="61">
        <v>1</v>
      </c>
      <c r="L204" s="61">
        <v>26000</v>
      </c>
      <c r="M204" s="61">
        <v>0</v>
      </c>
      <c r="N204" s="61">
        <v>0</v>
      </c>
      <c r="O204" s="61">
        <v>25</v>
      </c>
      <c r="P204" s="61">
        <v>2</v>
      </c>
      <c r="Q204" s="61">
        <v>0</v>
      </c>
      <c r="R204" s="61">
        <v>0</v>
      </c>
      <c r="S204" s="61">
        <v>0</v>
      </c>
      <c r="T204" s="61">
        <v>0</v>
      </c>
      <c r="U204" s="61">
        <v>0</v>
      </c>
      <c r="V204" s="61">
        <v>0</v>
      </c>
      <c r="W204" s="61">
        <v>0</v>
      </c>
      <c r="X204" s="61">
        <v>0</v>
      </c>
      <c r="Y204" s="61">
        <v>0</v>
      </c>
      <c r="Z204" s="61">
        <v>0</v>
      </c>
      <c r="AA204" s="61">
        <v>0</v>
      </c>
      <c r="AB204" s="61">
        <v>0</v>
      </c>
      <c r="AC204" s="61">
        <v>0</v>
      </c>
      <c r="AD204" s="61">
        <v>0</v>
      </c>
    </row>
    <row r="205" spans="1:30" x14ac:dyDescent="0.3">
      <c r="A205" s="61">
        <v>204</v>
      </c>
      <c r="B205" s="61">
        <v>1</v>
      </c>
      <c r="C205" s="61">
        <v>141444</v>
      </c>
      <c r="D205" s="61">
        <v>0</v>
      </c>
      <c r="E205" s="61" t="s">
        <v>7169</v>
      </c>
      <c r="F205" s="61">
        <v>0</v>
      </c>
      <c r="G205" s="61">
        <v>6</v>
      </c>
      <c r="H205" s="61">
        <v>25</v>
      </c>
      <c r="I205" s="61">
        <v>0</v>
      </c>
      <c r="J205" s="61">
        <v>5600</v>
      </c>
      <c r="K205" s="61">
        <v>1</v>
      </c>
      <c r="L205" s="61">
        <v>28000</v>
      </c>
      <c r="M205" s="61">
        <v>0</v>
      </c>
      <c r="N205" s="61">
        <v>0</v>
      </c>
      <c r="O205" s="61">
        <v>25</v>
      </c>
      <c r="P205" s="61">
        <v>2</v>
      </c>
      <c r="Q205" s="61">
        <v>0</v>
      </c>
      <c r="R205" s="61">
        <v>0</v>
      </c>
      <c r="S205" s="61">
        <v>0</v>
      </c>
      <c r="T205" s="61">
        <v>0</v>
      </c>
      <c r="U205" s="61">
        <v>0</v>
      </c>
      <c r="V205" s="61">
        <v>0</v>
      </c>
      <c r="W205" s="61">
        <v>0</v>
      </c>
      <c r="X205" s="61">
        <v>0</v>
      </c>
      <c r="Y205" s="61">
        <v>0</v>
      </c>
      <c r="Z205" s="61">
        <v>0</v>
      </c>
      <c r="AA205" s="61">
        <v>0</v>
      </c>
      <c r="AB205" s="61">
        <v>0</v>
      </c>
      <c r="AC205" s="61">
        <v>0</v>
      </c>
      <c r="AD205" s="61">
        <v>0</v>
      </c>
    </row>
    <row r="206" spans="1:30" x14ac:dyDescent="0.3">
      <c r="A206" s="61">
        <v>205</v>
      </c>
      <c r="B206" s="61">
        <v>1</v>
      </c>
      <c r="C206" s="61">
        <v>141445</v>
      </c>
      <c r="D206" s="61">
        <v>0</v>
      </c>
      <c r="E206" s="61" t="s">
        <v>7170</v>
      </c>
      <c r="F206" s="61">
        <v>0</v>
      </c>
      <c r="G206" s="61">
        <v>6</v>
      </c>
      <c r="H206" s="61">
        <v>25</v>
      </c>
      <c r="I206" s="61">
        <v>0</v>
      </c>
      <c r="J206" s="61">
        <v>6000</v>
      </c>
      <c r="K206" s="61">
        <v>1</v>
      </c>
      <c r="L206" s="61">
        <v>30000</v>
      </c>
      <c r="M206" s="61">
        <v>0</v>
      </c>
      <c r="N206" s="61">
        <v>0</v>
      </c>
      <c r="O206" s="61">
        <v>25</v>
      </c>
      <c r="P206" s="61">
        <v>2</v>
      </c>
      <c r="Q206" s="61">
        <v>0</v>
      </c>
      <c r="R206" s="61">
        <v>0</v>
      </c>
      <c r="S206" s="61">
        <v>0</v>
      </c>
      <c r="T206" s="61">
        <v>0</v>
      </c>
      <c r="U206" s="61">
        <v>0</v>
      </c>
      <c r="V206" s="61">
        <v>0</v>
      </c>
      <c r="W206" s="61">
        <v>0</v>
      </c>
      <c r="X206" s="61">
        <v>0</v>
      </c>
      <c r="Y206" s="61">
        <v>0</v>
      </c>
      <c r="Z206" s="61">
        <v>0</v>
      </c>
      <c r="AA206" s="61">
        <v>0</v>
      </c>
      <c r="AB206" s="61">
        <v>0</v>
      </c>
      <c r="AC206" s="61">
        <v>0</v>
      </c>
      <c r="AD206" s="61">
        <v>0</v>
      </c>
    </row>
    <row r="207" spans="1:30" x14ac:dyDescent="0.3">
      <c r="A207" s="61">
        <v>206</v>
      </c>
      <c r="B207" s="61">
        <v>1</v>
      </c>
      <c r="C207" s="61">
        <v>141446</v>
      </c>
      <c r="D207" s="61">
        <v>0</v>
      </c>
      <c r="E207" s="61" t="s">
        <v>7171</v>
      </c>
      <c r="F207" s="61">
        <v>0</v>
      </c>
      <c r="G207" s="61">
        <v>6</v>
      </c>
      <c r="H207" s="61">
        <v>25</v>
      </c>
      <c r="I207" s="61">
        <v>0</v>
      </c>
      <c r="J207" s="61">
        <v>6400</v>
      </c>
      <c r="K207" s="61">
        <v>1</v>
      </c>
      <c r="L207" s="61">
        <v>32000</v>
      </c>
      <c r="M207" s="61">
        <v>0</v>
      </c>
      <c r="N207" s="61">
        <v>0</v>
      </c>
      <c r="O207" s="61">
        <v>25</v>
      </c>
      <c r="P207" s="61">
        <v>2</v>
      </c>
      <c r="Q207" s="61">
        <v>0</v>
      </c>
      <c r="R207" s="61">
        <v>0</v>
      </c>
      <c r="S207" s="61">
        <v>0</v>
      </c>
      <c r="T207" s="61">
        <v>0</v>
      </c>
      <c r="U207" s="61">
        <v>0</v>
      </c>
      <c r="V207" s="61">
        <v>0</v>
      </c>
      <c r="W207" s="61">
        <v>0</v>
      </c>
      <c r="X207" s="61">
        <v>0</v>
      </c>
      <c r="Y207" s="61">
        <v>0</v>
      </c>
      <c r="Z207" s="61">
        <v>0</v>
      </c>
      <c r="AA207" s="61">
        <v>0</v>
      </c>
      <c r="AB207" s="61">
        <v>0</v>
      </c>
      <c r="AC207" s="61">
        <v>0</v>
      </c>
      <c r="AD207" s="61">
        <v>0</v>
      </c>
    </row>
    <row r="208" spans="1:30" x14ac:dyDescent="0.3">
      <c r="A208" s="61">
        <v>207</v>
      </c>
      <c r="B208" s="61">
        <v>1</v>
      </c>
      <c r="C208" s="61">
        <v>141447</v>
      </c>
      <c r="D208" s="61">
        <v>0</v>
      </c>
      <c r="E208" s="61" t="s">
        <v>7172</v>
      </c>
      <c r="F208" s="61">
        <v>0</v>
      </c>
      <c r="G208" s="61">
        <v>6</v>
      </c>
      <c r="H208" s="61">
        <v>25</v>
      </c>
      <c r="I208" s="61">
        <v>0</v>
      </c>
      <c r="J208" s="61">
        <v>6800</v>
      </c>
      <c r="K208" s="61">
        <v>1</v>
      </c>
      <c r="L208" s="61">
        <v>34000</v>
      </c>
      <c r="M208" s="61">
        <v>0</v>
      </c>
      <c r="N208" s="61">
        <v>0</v>
      </c>
      <c r="O208" s="61">
        <v>25</v>
      </c>
      <c r="P208" s="61">
        <v>2</v>
      </c>
      <c r="Q208" s="61">
        <v>0</v>
      </c>
      <c r="R208" s="61">
        <v>0</v>
      </c>
      <c r="S208" s="61">
        <v>0</v>
      </c>
      <c r="T208" s="61">
        <v>0</v>
      </c>
      <c r="U208" s="61">
        <v>0</v>
      </c>
      <c r="V208" s="61">
        <v>0</v>
      </c>
      <c r="W208" s="61">
        <v>0</v>
      </c>
      <c r="X208" s="61">
        <v>0</v>
      </c>
      <c r="Y208" s="61">
        <v>0</v>
      </c>
      <c r="Z208" s="61">
        <v>0</v>
      </c>
      <c r="AA208" s="61">
        <v>0</v>
      </c>
      <c r="AB208" s="61">
        <v>0</v>
      </c>
      <c r="AC208" s="61">
        <v>0</v>
      </c>
      <c r="AD208" s="61">
        <v>0</v>
      </c>
    </row>
    <row r="209" spans="1:30" x14ac:dyDescent="0.3">
      <c r="A209" s="61">
        <v>208</v>
      </c>
      <c r="B209" s="61">
        <v>1</v>
      </c>
      <c r="C209" s="61">
        <v>141448</v>
      </c>
      <c r="D209" s="61">
        <v>0</v>
      </c>
      <c r="E209" s="61" t="s">
        <v>7173</v>
      </c>
      <c r="F209" s="61">
        <v>0</v>
      </c>
      <c r="G209" s="61">
        <v>6</v>
      </c>
      <c r="H209" s="61">
        <v>25</v>
      </c>
      <c r="I209" s="61">
        <v>0</v>
      </c>
      <c r="J209" s="61">
        <v>7200</v>
      </c>
      <c r="K209" s="61">
        <v>1</v>
      </c>
      <c r="L209" s="61">
        <v>35999.999999999993</v>
      </c>
      <c r="M209" s="61">
        <v>0</v>
      </c>
      <c r="N209" s="61">
        <v>0</v>
      </c>
      <c r="O209" s="61">
        <v>25</v>
      </c>
      <c r="P209" s="61">
        <v>2</v>
      </c>
      <c r="Q209" s="61">
        <v>0</v>
      </c>
      <c r="R209" s="61">
        <v>0</v>
      </c>
      <c r="S209" s="61">
        <v>0</v>
      </c>
      <c r="T209" s="61">
        <v>0</v>
      </c>
      <c r="U209" s="61">
        <v>0</v>
      </c>
      <c r="V209" s="61">
        <v>0</v>
      </c>
      <c r="W209" s="61">
        <v>0</v>
      </c>
      <c r="X209" s="61">
        <v>0</v>
      </c>
      <c r="Y209" s="61">
        <v>0</v>
      </c>
      <c r="Z209" s="61">
        <v>0</v>
      </c>
      <c r="AA209" s="61">
        <v>0</v>
      </c>
      <c r="AB209" s="61">
        <v>0</v>
      </c>
      <c r="AC209" s="61">
        <v>0</v>
      </c>
      <c r="AD209" s="61">
        <v>0</v>
      </c>
    </row>
    <row r="210" spans="1:30" x14ac:dyDescent="0.3">
      <c r="A210" s="61">
        <v>209</v>
      </c>
      <c r="B210" s="61">
        <v>1</v>
      </c>
      <c r="C210" s="61">
        <v>141449</v>
      </c>
      <c r="D210" s="61">
        <v>0</v>
      </c>
      <c r="E210" s="61" t="s">
        <v>7174</v>
      </c>
      <c r="F210" s="61">
        <v>0</v>
      </c>
      <c r="G210" s="61">
        <v>6</v>
      </c>
      <c r="H210" s="61">
        <v>25</v>
      </c>
      <c r="I210" s="61">
        <v>0</v>
      </c>
      <c r="J210" s="61">
        <v>7600</v>
      </c>
      <c r="K210" s="61">
        <v>1</v>
      </c>
      <c r="L210" s="61">
        <v>38000</v>
      </c>
      <c r="M210" s="61">
        <v>0</v>
      </c>
      <c r="N210" s="61">
        <v>0</v>
      </c>
      <c r="O210" s="61">
        <v>25</v>
      </c>
      <c r="P210" s="61">
        <v>2</v>
      </c>
      <c r="Q210" s="61">
        <v>0</v>
      </c>
      <c r="R210" s="61">
        <v>0</v>
      </c>
      <c r="S210" s="61">
        <v>0</v>
      </c>
      <c r="T210" s="61">
        <v>0</v>
      </c>
      <c r="U210" s="61">
        <v>0</v>
      </c>
      <c r="V210" s="61">
        <v>0</v>
      </c>
      <c r="W210" s="61">
        <v>0</v>
      </c>
      <c r="X210" s="61">
        <v>0</v>
      </c>
      <c r="Y210" s="61">
        <v>0</v>
      </c>
      <c r="Z210" s="61">
        <v>0</v>
      </c>
      <c r="AA210" s="61">
        <v>0</v>
      </c>
      <c r="AB210" s="61">
        <v>0</v>
      </c>
      <c r="AC210" s="61">
        <v>0</v>
      </c>
      <c r="AD210" s="61">
        <v>0</v>
      </c>
    </row>
    <row r="211" spans="1:30" x14ac:dyDescent="0.3">
      <c r="A211" s="61">
        <v>210</v>
      </c>
      <c r="B211" s="61">
        <v>1</v>
      </c>
      <c r="C211" s="61">
        <v>141450</v>
      </c>
      <c r="D211" s="61">
        <v>0</v>
      </c>
      <c r="E211" s="61" t="s">
        <v>7175</v>
      </c>
      <c r="F211" s="61">
        <v>0</v>
      </c>
      <c r="G211" s="61">
        <v>6</v>
      </c>
      <c r="H211" s="61">
        <v>25</v>
      </c>
      <c r="I211" s="61">
        <v>0</v>
      </c>
      <c r="J211" s="61">
        <v>8000</v>
      </c>
      <c r="K211" s="61">
        <v>1</v>
      </c>
      <c r="L211" s="61">
        <v>40000</v>
      </c>
      <c r="M211" s="61">
        <v>0</v>
      </c>
      <c r="N211" s="61">
        <v>0</v>
      </c>
      <c r="O211" s="61">
        <v>25</v>
      </c>
      <c r="P211" s="61">
        <v>2</v>
      </c>
      <c r="Q211" s="61">
        <v>0</v>
      </c>
      <c r="R211" s="61">
        <v>0</v>
      </c>
      <c r="S211" s="61">
        <v>0</v>
      </c>
      <c r="T211" s="61">
        <v>0</v>
      </c>
      <c r="U211" s="61">
        <v>0</v>
      </c>
      <c r="V211" s="61">
        <v>0</v>
      </c>
      <c r="W211" s="61">
        <v>0</v>
      </c>
      <c r="X211" s="61">
        <v>0</v>
      </c>
      <c r="Y211" s="61">
        <v>0</v>
      </c>
      <c r="Z211" s="61">
        <v>0</v>
      </c>
      <c r="AA211" s="61">
        <v>0</v>
      </c>
      <c r="AB211" s="61">
        <v>0</v>
      </c>
      <c r="AC211" s="61">
        <v>0</v>
      </c>
      <c r="AD211" s="61">
        <v>0</v>
      </c>
    </row>
    <row r="212" spans="1:30" x14ac:dyDescent="0.3">
      <c r="A212" s="61">
        <v>211</v>
      </c>
      <c r="B212" s="61">
        <v>1</v>
      </c>
      <c r="C212" s="61">
        <v>141451</v>
      </c>
      <c r="D212" s="61">
        <v>0</v>
      </c>
      <c r="E212" s="61" t="s">
        <v>7176</v>
      </c>
      <c r="F212" s="61">
        <v>0</v>
      </c>
      <c r="G212" s="61">
        <v>6</v>
      </c>
      <c r="H212" s="61">
        <v>25</v>
      </c>
      <c r="I212" s="61">
        <v>0</v>
      </c>
      <c r="J212" s="61">
        <v>8400</v>
      </c>
      <c r="K212" s="61">
        <v>1</v>
      </c>
      <c r="L212" s="61">
        <v>42000</v>
      </c>
      <c r="M212" s="61">
        <v>0</v>
      </c>
      <c r="N212" s="61">
        <v>0</v>
      </c>
      <c r="O212" s="61">
        <v>25</v>
      </c>
      <c r="P212" s="61">
        <v>3</v>
      </c>
      <c r="Q212" s="61">
        <v>0</v>
      </c>
      <c r="R212" s="61">
        <v>0</v>
      </c>
      <c r="S212" s="61">
        <v>0</v>
      </c>
      <c r="T212" s="61">
        <v>0</v>
      </c>
      <c r="U212" s="61">
        <v>0</v>
      </c>
      <c r="V212" s="61">
        <v>0</v>
      </c>
      <c r="W212" s="61">
        <v>0</v>
      </c>
      <c r="X212" s="61">
        <v>0</v>
      </c>
      <c r="Y212" s="61">
        <v>0</v>
      </c>
      <c r="Z212" s="61">
        <v>0</v>
      </c>
      <c r="AA212" s="61">
        <v>0</v>
      </c>
      <c r="AB212" s="61">
        <v>0</v>
      </c>
      <c r="AC212" s="61">
        <v>0</v>
      </c>
      <c r="AD212" s="61">
        <v>0</v>
      </c>
    </row>
    <row r="213" spans="1:30" x14ac:dyDescent="0.3">
      <c r="A213" s="61">
        <v>212</v>
      </c>
      <c r="B213" s="61">
        <v>1</v>
      </c>
      <c r="C213" s="61">
        <v>141452</v>
      </c>
      <c r="D213" s="61">
        <v>0</v>
      </c>
      <c r="E213" s="61" t="s">
        <v>7177</v>
      </c>
      <c r="F213" s="61">
        <v>0</v>
      </c>
      <c r="G213" s="61">
        <v>6</v>
      </c>
      <c r="H213" s="61">
        <v>25</v>
      </c>
      <c r="I213" s="61">
        <v>0</v>
      </c>
      <c r="J213" s="61">
        <v>8800</v>
      </c>
      <c r="K213" s="61">
        <v>1</v>
      </c>
      <c r="L213" s="61">
        <v>44000</v>
      </c>
      <c r="M213" s="61">
        <v>0</v>
      </c>
      <c r="N213" s="61">
        <v>0</v>
      </c>
      <c r="O213" s="61">
        <v>25</v>
      </c>
      <c r="P213" s="61">
        <v>3</v>
      </c>
      <c r="Q213" s="61">
        <v>0</v>
      </c>
      <c r="R213" s="61">
        <v>0</v>
      </c>
      <c r="S213" s="61">
        <v>0</v>
      </c>
      <c r="T213" s="61">
        <v>0</v>
      </c>
      <c r="U213" s="61">
        <v>0</v>
      </c>
      <c r="V213" s="61">
        <v>0</v>
      </c>
      <c r="W213" s="61">
        <v>0</v>
      </c>
      <c r="X213" s="61">
        <v>0</v>
      </c>
      <c r="Y213" s="61">
        <v>0</v>
      </c>
      <c r="Z213" s="61">
        <v>0</v>
      </c>
      <c r="AA213" s="61">
        <v>0</v>
      </c>
      <c r="AB213" s="61">
        <v>0</v>
      </c>
      <c r="AC213" s="61">
        <v>0</v>
      </c>
      <c r="AD213" s="61">
        <v>0</v>
      </c>
    </row>
    <row r="214" spans="1:30" x14ac:dyDescent="0.3">
      <c r="A214" s="61">
        <v>213</v>
      </c>
      <c r="B214" s="61">
        <v>1</v>
      </c>
      <c r="C214" s="61">
        <v>141453</v>
      </c>
      <c r="D214" s="61">
        <v>0</v>
      </c>
      <c r="E214" s="61" t="s">
        <v>7178</v>
      </c>
      <c r="F214" s="61">
        <v>0</v>
      </c>
      <c r="G214" s="61">
        <v>6</v>
      </c>
      <c r="H214" s="61">
        <v>25</v>
      </c>
      <c r="I214" s="61">
        <v>0</v>
      </c>
      <c r="J214" s="61">
        <v>9200</v>
      </c>
      <c r="K214" s="61">
        <v>1</v>
      </c>
      <c r="L214" s="61">
        <v>46000</v>
      </c>
      <c r="M214" s="61">
        <v>0</v>
      </c>
      <c r="N214" s="61">
        <v>0</v>
      </c>
      <c r="O214" s="61">
        <v>25</v>
      </c>
      <c r="P214" s="61">
        <v>3</v>
      </c>
      <c r="Q214" s="61">
        <v>0</v>
      </c>
      <c r="R214" s="61">
        <v>0</v>
      </c>
      <c r="S214" s="61">
        <v>0</v>
      </c>
      <c r="T214" s="61">
        <v>0</v>
      </c>
      <c r="U214" s="61">
        <v>0</v>
      </c>
      <c r="V214" s="61">
        <v>0</v>
      </c>
      <c r="W214" s="61">
        <v>0</v>
      </c>
      <c r="X214" s="61">
        <v>0</v>
      </c>
      <c r="Y214" s="61">
        <v>0</v>
      </c>
      <c r="Z214" s="61">
        <v>0</v>
      </c>
      <c r="AA214" s="61">
        <v>0</v>
      </c>
      <c r="AB214" s="61">
        <v>0</v>
      </c>
      <c r="AC214" s="61">
        <v>0</v>
      </c>
      <c r="AD214" s="61">
        <v>0</v>
      </c>
    </row>
    <row r="215" spans="1:30" x14ac:dyDescent="0.3">
      <c r="A215" s="61">
        <v>214</v>
      </c>
      <c r="B215" s="61">
        <v>1</v>
      </c>
      <c r="C215" s="61">
        <v>141454</v>
      </c>
      <c r="D215" s="61">
        <v>0</v>
      </c>
      <c r="E215" s="61" t="s">
        <v>7179</v>
      </c>
      <c r="F215" s="61">
        <v>0</v>
      </c>
      <c r="G215" s="61">
        <v>6</v>
      </c>
      <c r="H215" s="61">
        <v>25</v>
      </c>
      <c r="I215" s="61">
        <v>0</v>
      </c>
      <c r="J215" s="61">
        <v>9600</v>
      </c>
      <c r="K215" s="61">
        <v>1</v>
      </c>
      <c r="L215" s="61">
        <v>48000</v>
      </c>
      <c r="M215" s="61">
        <v>0</v>
      </c>
      <c r="N215" s="61">
        <v>0</v>
      </c>
      <c r="O215" s="61">
        <v>25</v>
      </c>
      <c r="P215" s="61">
        <v>3</v>
      </c>
      <c r="Q215" s="61">
        <v>0</v>
      </c>
      <c r="R215" s="61">
        <v>0</v>
      </c>
      <c r="S215" s="61">
        <v>0</v>
      </c>
      <c r="T215" s="61">
        <v>0</v>
      </c>
      <c r="U215" s="61">
        <v>0</v>
      </c>
      <c r="V215" s="61">
        <v>0</v>
      </c>
      <c r="W215" s="61">
        <v>0</v>
      </c>
      <c r="X215" s="61">
        <v>0</v>
      </c>
      <c r="Y215" s="61">
        <v>0</v>
      </c>
      <c r="Z215" s="61">
        <v>0</v>
      </c>
      <c r="AA215" s="61">
        <v>0</v>
      </c>
      <c r="AB215" s="61">
        <v>0</v>
      </c>
      <c r="AC215" s="61">
        <v>0</v>
      </c>
      <c r="AD215" s="61">
        <v>0</v>
      </c>
    </row>
    <row r="216" spans="1:30" x14ac:dyDescent="0.3">
      <c r="A216" s="61">
        <v>215</v>
      </c>
      <c r="B216" s="61">
        <v>1</v>
      </c>
      <c r="C216" s="61">
        <v>141455</v>
      </c>
      <c r="D216" s="61">
        <v>0</v>
      </c>
      <c r="E216" s="61" t="s">
        <v>7180</v>
      </c>
      <c r="F216" s="61">
        <v>0</v>
      </c>
      <c r="G216" s="61">
        <v>6</v>
      </c>
      <c r="H216" s="61">
        <v>25</v>
      </c>
      <c r="I216" s="61">
        <v>0</v>
      </c>
      <c r="J216" s="61">
        <v>10000</v>
      </c>
      <c r="K216" s="61">
        <v>1</v>
      </c>
      <c r="L216" s="61">
        <v>50000</v>
      </c>
      <c r="M216" s="61">
        <v>0</v>
      </c>
      <c r="N216" s="61">
        <v>0</v>
      </c>
      <c r="O216" s="61">
        <v>25</v>
      </c>
      <c r="P216" s="61">
        <v>3</v>
      </c>
      <c r="Q216" s="61">
        <v>0</v>
      </c>
      <c r="R216" s="61">
        <v>0</v>
      </c>
      <c r="S216" s="61">
        <v>0</v>
      </c>
      <c r="T216" s="61">
        <v>0</v>
      </c>
      <c r="U216" s="61">
        <v>0</v>
      </c>
      <c r="V216" s="61">
        <v>0</v>
      </c>
      <c r="W216" s="61">
        <v>0</v>
      </c>
      <c r="X216" s="61">
        <v>0</v>
      </c>
      <c r="Y216" s="61">
        <v>0</v>
      </c>
      <c r="Z216" s="61">
        <v>0</v>
      </c>
      <c r="AA216" s="61">
        <v>0</v>
      </c>
      <c r="AB216" s="61">
        <v>0</v>
      </c>
      <c r="AC216" s="61">
        <v>0</v>
      </c>
      <c r="AD216" s="61">
        <v>0</v>
      </c>
    </row>
    <row r="217" spans="1:30" x14ac:dyDescent="0.3">
      <c r="A217" s="61">
        <v>216</v>
      </c>
      <c r="B217" s="61">
        <v>1</v>
      </c>
      <c r="C217" s="61">
        <v>141456</v>
      </c>
      <c r="D217" s="61">
        <v>0</v>
      </c>
      <c r="E217" s="61" t="s">
        <v>7181</v>
      </c>
      <c r="F217" s="61">
        <v>0</v>
      </c>
      <c r="G217" s="61">
        <v>6</v>
      </c>
      <c r="H217" s="61">
        <v>25</v>
      </c>
      <c r="I217" s="61">
        <v>0</v>
      </c>
      <c r="J217" s="61">
        <v>10400</v>
      </c>
      <c r="K217" s="61">
        <v>1</v>
      </c>
      <c r="L217" s="61">
        <v>52000</v>
      </c>
      <c r="M217" s="61">
        <v>0</v>
      </c>
      <c r="N217" s="61">
        <v>0</v>
      </c>
      <c r="O217" s="61">
        <v>25</v>
      </c>
      <c r="P217" s="61">
        <v>3</v>
      </c>
      <c r="Q217" s="61">
        <v>0</v>
      </c>
      <c r="R217" s="61">
        <v>0</v>
      </c>
      <c r="S217" s="61">
        <v>0</v>
      </c>
      <c r="T217" s="61">
        <v>0</v>
      </c>
      <c r="U217" s="61">
        <v>0</v>
      </c>
      <c r="V217" s="61">
        <v>0</v>
      </c>
      <c r="W217" s="61">
        <v>0</v>
      </c>
      <c r="X217" s="61">
        <v>0</v>
      </c>
      <c r="Y217" s="61">
        <v>0</v>
      </c>
      <c r="Z217" s="61">
        <v>0</v>
      </c>
      <c r="AA217" s="61">
        <v>0</v>
      </c>
      <c r="AB217" s="61">
        <v>0</v>
      </c>
      <c r="AC217" s="61">
        <v>0</v>
      </c>
      <c r="AD217" s="61">
        <v>0</v>
      </c>
    </row>
    <row r="218" spans="1:30" x14ac:dyDescent="0.3">
      <c r="A218" s="61">
        <v>217</v>
      </c>
      <c r="B218" s="61">
        <v>1</v>
      </c>
      <c r="C218" s="61">
        <v>141457</v>
      </c>
      <c r="D218" s="61">
        <v>0</v>
      </c>
      <c r="E218" s="61" t="s">
        <v>7182</v>
      </c>
      <c r="F218" s="61">
        <v>0</v>
      </c>
      <c r="G218" s="61">
        <v>6</v>
      </c>
      <c r="H218" s="61">
        <v>25</v>
      </c>
      <c r="I218" s="61">
        <v>0</v>
      </c>
      <c r="J218" s="61">
        <v>10800</v>
      </c>
      <c r="K218" s="61">
        <v>1</v>
      </c>
      <c r="L218" s="61">
        <v>54000</v>
      </c>
      <c r="M218" s="61">
        <v>0</v>
      </c>
      <c r="N218" s="61">
        <v>0</v>
      </c>
      <c r="O218" s="61">
        <v>25</v>
      </c>
      <c r="P218" s="61">
        <v>3</v>
      </c>
      <c r="Q218" s="61">
        <v>0</v>
      </c>
      <c r="R218" s="61">
        <v>0</v>
      </c>
      <c r="S218" s="61">
        <v>0</v>
      </c>
      <c r="T218" s="61">
        <v>0</v>
      </c>
      <c r="U218" s="61">
        <v>0</v>
      </c>
      <c r="V218" s="61">
        <v>0</v>
      </c>
      <c r="W218" s="61">
        <v>0</v>
      </c>
      <c r="X218" s="61">
        <v>0</v>
      </c>
      <c r="Y218" s="61">
        <v>0</v>
      </c>
      <c r="Z218" s="61">
        <v>0</v>
      </c>
      <c r="AA218" s="61">
        <v>0</v>
      </c>
      <c r="AB218" s="61">
        <v>0</v>
      </c>
      <c r="AC218" s="61">
        <v>0</v>
      </c>
      <c r="AD218" s="61">
        <v>0</v>
      </c>
    </row>
    <row r="219" spans="1:30" x14ac:dyDescent="0.3">
      <c r="A219" s="61">
        <v>218</v>
      </c>
      <c r="B219" s="61">
        <v>1</v>
      </c>
      <c r="C219" s="61">
        <v>141458</v>
      </c>
      <c r="D219" s="61">
        <v>0</v>
      </c>
      <c r="E219" s="61" t="s">
        <v>7183</v>
      </c>
      <c r="F219" s="61">
        <v>0</v>
      </c>
      <c r="G219" s="61">
        <v>6</v>
      </c>
      <c r="H219" s="61">
        <v>25</v>
      </c>
      <c r="I219" s="61">
        <v>0</v>
      </c>
      <c r="J219" s="61">
        <v>11200</v>
      </c>
      <c r="K219" s="61">
        <v>1</v>
      </c>
      <c r="L219" s="61">
        <v>56000</v>
      </c>
      <c r="M219" s="61">
        <v>0</v>
      </c>
      <c r="N219" s="61">
        <v>0</v>
      </c>
      <c r="O219" s="61">
        <v>25</v>
      </c>
      <c r="P219" s="61">
        <v>3</v>
      </c>
      <c r="Q219" s="61">
        <v>0</v>
      </c>
      <c r="R219" s="61">
        <v>0</v>
      </c>
      <c r="S219" s="61">
        <v>0</v>
      </c>
      <c r="T219" s="61">
        <v>0</v>
      </c>
      <c r="U219" s="61">
        <v>0</v>
      </c>
      <c r="V219" s="61">
        <v>0</v>
      </c>
      <c r="W219" s="61">
        <v>0</v>
      </c>
      <c r="X219" s="61">
        <v>0</v>
      </c>
      <c r="Y219" s="61">
        <v>0</v>
      </c>
      <c r="Z219" s="61">
        <v>0</v>
      </c>
      <c r="AA219" s="61">
        <v>0</v>
      </c>
      <c r="AB219" s="61">
        <v>0</v>
      </c>
      <c r="AC219" s="61">
        <v>0</v>
      </c>
      <c r="AD219" s="61">
        <v>0</v>
      </c>
    </row>
    <row r="220" spans="1:30" x14ac:dyDescent="0.3">
      <c r="A220" s="61">
        <v>219</v>
      </c>
      <c r="B220" s="61">
        <v>1</v>
      </c>
      <c r="C220" s="61">
        <v>141459</v>
      </c>
      <c r="D220" s="61">
        <v>0</v>
      </c>
      <c r="E220" s="61" t="s">
        <v>7184</v>
      </c>
      <c r="F220" s="61">
        <v>0</v>
      </c>
      <c r="G220" s="61">
        <v>6</v>
      </c>
      <c r="H220" s="61">
        <v>25</v>
      </c>
      <c r="I220" s="61">
        <v>0</v>
      </c>
      <c r="J220" s="61">
        <v>11600</v>
      </c>
      <c r="K220" s="61">
        <v>1</v>
      </c>
      <c r="L220" s="61">
        <v>58000</v>
      </c>
      <c r="M220" s="61">
        <v>0</v>
      </c>
      <c r="N220" s="61">
        <v>0</v>
      </c>
      <c r="O220" s="61">
        <v>25</v>
      </c>
      <c r="P220" s="61">
        <v>3</v>
      </c>
      <c r="Q220" s="61">
        <v>0</v>
      </c>
      <c r="R220" s="61">
        <v>0</v>
      </c>
      <c r="S220" s="61">
        <v>0</v>
      </c>
      <c r="T220" s="61">
        <v>0</v>
      </c>
      <c r="U220" s="61">
        <v>0</v>
      </c>
      <c r="V220" s="61">
        <v>0</v>
      </c>
      <c r="W220" s="61">
        <v>0</v>
      </c>
      <c r="X220" s="61">
        <v>0</v>
      </c>
      <c r="Y220" s="61">
        <v>0</v>
      </c>
      <c r="Z220" s="61">
        <v>0</v>
      </c>
      <c r="AA220" s="61">
        <v>0</v>
      </c>
      <c r="AB220" s="61">
        <v>0</v>
      </c>
      <c r="AC220" s="61">
        <v>0</v>
      </c>
      <c r="AD220" s="61">
        <v>0</v>
      </c>
    </row>
    <row r="221" spans="1:30" x14ac:dyDescent="0.3">
      <c r="A221" s="61">
        <v>220</v>
      </c>
      <c r="B221" s="61">
        <v>1</v>
      </c>
      <c r="C221" s="61">
        <v>141460</v>
      </c>
      <c r="D221" s="61">
        <v>0</v>
      </c>
      <c r="E221" s="61" t="s">
        <v>7185</v>
      </c>
      <c r="F221" s="61">
        <v>0</v>
      </c>
      <c r="G221" s="61">
        <v>6</v>
      </c>
      <c r="H221" s="61">
        <v>25</v>
      </c>
      <c r="I221" s="61">
        <v>0</v>
      </c>
      <c r="J221" s="61">
        <v>12000</v>
      </c>
      <c r="K221" s="61">
        <v>1</v>
      </c>
      <c r="L221" s="61">
        <v>60000</v>
      </c>
      <c r="M221" s="61">
        <v>0</v>
      </c>
      <c r="N221" s="61">
        <v>0</v>
      </c>
      <c r="O221" s="61">
        <v>25</v>
      </c>
      <c r="P221" s="61">
        <v>3</v>
      </c>
      <c r="Q221" s="61">
        <v>0</v>
      </c>
      <c r="R221" s="61">
        <v>0</v>
      </c>
      <c r="S221" s="61">
        <v>0</v>
      </c>
      <c r="T221" s="61">
        <v>0</v>
      </c>
      <c r="U221" s="61">
        <v>0</v>
      </c>
      <c r="V221" s="61">
        <v>0</v>
      </c>
      <c r="W221" s="61">
        <v>0</v>
      </c>
      <c r="X221" s="61">
        <v>0</v>
      </c>
      <c r="Y221" s="61">
        <v>0</v>
      </c>
      <c r="Z221" s="61">
        <v>0</v>
      </c>
      <c r="AA221" s="61">
        <v>0</v>
      </c>
      <c r="AB221" s="61">
        <v>0</v>
      </c>
      <c r="AC221" s="61">
        <v>0</v>
      </c>
      <c r="AD221" s="61">
        <v>0</v>
      </c>
    </row>
    <row r="222" spans="1:30" x14ac:dyDescent="0.3">
      <c r="A222" s="61">
        <v>221</v>
      </c>
      <c r="B222" s="61">
        <v>1</v>
      </c>
      <c r="C222" s="61">
        <v>141461</v>
      </c>
      <c r="D222" s="61">
        <v>0</v>
      </c>
      <c r="E222" s="61" t="s">
        <v>7186</v>
      </c>
      <c r="F222" s="61">
        <v>0</v>
      </c>
      <c r="G222" s="61">
        <v>6</v>
      </c>
      <c r="H222" s="61">
        <v>25</v>
      </c>
      <c r="I222" s="61">
        <v>0</v>
      </c>
      <c r="J222" s="61">
        <v>12400</v>
      </c>
      <c r="K222" s="61">
        <v>1</v>
      </c>
      <c r="L222" s="61">
        <v>61999.999999999993</v>
      </c>
      <c r="M222" s="61">
        <v>0</v>
      </c>
      <c r="N222" s="61">
        <v>0</v>
      </c>
      <c r="O222" s="61">
        <v>25</v>
      </c>
      <c r="P222" s="61">
        <v>4</v>
      </c>
      <c r="Q222" s="61">
        <v>0</v>
      </c>
      <c r="R222" s="61">
        <v>0</v>
      </c>
      <c r="S222" s="61">
        <v>0</v>
      </c>
      <c r="T222" s="61">
        <v>0</v>
      </c>
      <c r="U222" s="61">
        <v>0</v>
      </c>
      <c r="V222" s="61">
        <v>0</v>
      </c>
      <c r="W222" s="61">
        <v>0</v>
      </c>
      <c r="X222" s="61">
        <v>0</v>
      </c>
      <c r="Y222" s="61">
        <v>0</v>
      </c>
      <c r="Z222" s="61">
        <v>0</v>
      </c>
      <c r="AA222" s="61">
        <v>0</v>
      </c>
      <c r="AB222" s="61">
        <v>0</v>
      </c>
      <c r="AC222" s="61">
        <v>0</v>
      </c>
      <c r="AD222" s="61">
        <v>0</v>
      </c>
    </row>
    <row r="223" spans="1:30" x14ac:dyDescent="0.3">
      <c r="A223" s="61">
        <v>222</v>
      </c>
      <c r="B223" s="61">
        <v>1</v>
      </c>
      <c r="C223" s="61">
        <v>141462</v>
      </c>
      <c r="D223" s="61">
        <v>0</v>
      </c>
      <c r="E223" s="61" t="s">
        <v>7187</v>
      </c>
      <c r="F223" s="61">
        <v>0</v>
      </c>
      <c r="G223" s="61">
        <v>6</v>
      </c>
      <c r="H223" s="61">
        <v>25</v>
      </c>
      <c r="I223" s="61">
        <v>0</v>
      </c>
      <c r="J223" s="61">
        <v>12800</v>
      </c>
      <c r="K223" s="61">
        <v>1</v>
      </c>
      <c r="L223" s="61">
        <v>64000</v>
      </c>
      <c r="M223" s="61">
        <v>0</v>
      </c>
      <c r="N223" s="61">
        <v>0</v>
      </c>
      <c r="O223" s="61">
        <v>25</v>
      </c>
      <c r="P223" s="61">
        <v>4</v>
      </c>
      <c r="Q223" s="61">
        <v>0</v>
      </c>
      <c r="R223" s="61">
        <v>0</v>
      </c>
      <c r="S223" s="61">
        <v>0</v>
      </c>
      <c r="T223" s="61">
        <v>0</v>
      </c>
      <c r="U223" s="61">
        <v>0</v>
      </c>
      <c r="V223" s="61">
        <v>0</v>
      </c>
      <c r="W223" s="61">
        <v>0</v>
      </c>
      <c r="X223" s="61">
        <v>0</v>
      </c>
      <c r="Y223" s="61">
        <v>0</v>
      </c>
      <c r="Z223" s="61">
        <v>0</v>
      </c>
      <c r="AA223" s="61">
        <v>0</v>
      </c>
      <c r="AB223" s="61">
        <v>0</v>
      </c>
      <c r="AC223" s="61">
        <v>0</v>
      </c>
      <c r="AD223" s="61">
        <v>0</v>
      </c>
    </row>
    <row r="224" spans="1:30" x14ac:dyDescent="0.3">
      <c r="A224" s="61">
        <v>223</v>
      </c>
      <c r="B224" s="61">
        <v>1</v>
      </c>
      <c r="C224" s="61">
        <v>141463</v>
      </c>
      <c r="D224" s="61">
        <v>0</v>
      </c>
      <c r="E224" s="61" t="s">
        <v>7188</v>
      </c>
      <c r="F224" s="61">
        <v>0</v>
      </c>
      <c r="G224" s="61">
        <v>6</v>
      </c>
      <c r="H224" s="61">
        <v>25</v>
      </c>
      <c r="I224" s="61">
        <v>0</v>
      </c>
      <c r="J224" s="61">
        <v>13200</v>
      </c>
      <c r="K224" s="61">
        <v>1</v>
      </c>
      <c r="L224" s="61">
        <v>66000</v>
      </c>
      <c r="M224" s="61">
        <v>0</v>
      </c>
      <c r="N224" s="61">
        <v>0</v>
      </c>
      <c r="O224" s="61">
        <v>25</v>
      </c>
      <c r="P224" s="61">
        <v>4</v>
      </c>
      <c r="Q224" s="61">
        <v>0</v>
      </c>
      <c r="R224" s="61">
        <v>0</v>
      </c>
      <c r="S224" s="61">
        <v>0</v>
      </c>
      <c r="T224" s="61">
        <v>0</v>
      </c>
      <c r="U224" s="61">
        <v>0</v>
      </c>
      <c r="V224" s="61">
        <v>0</v>
      </c>
      <c r="W224" s="61">
        <v>0</v>
      </c>
      <c r="X224" s="61">
        <v>0</v>
      </c>
      <c r="Y224" s="61">
        <v>0</v>
      </c>
      <c r="Z224" s="61">
        <v>0</v>
      </c>
      <c r="AA224" s="61">
        <v>0</v>
      </c>
      <c r="AB224" s="61">
        <v>0</v>
      </c>
      <c r="AC224" s="61">
        <v>0</v>
      </c>
      <c r="AD224" s="61">
        <v>0</v>
      </c>
    </row>
    <row r="225" spans="1:30" x14ac:dyDescent="0.3">
      <c r="A225" s="61">
        <v>224</v>
      </c>
      <c r="B225" s="61">
        <v>1</v>
      </c>
      <c r="C225" s="61">
        <v>141464</v>
      </c>
      <c r="D225" s="61">
        <v>0</v>
      </c>
      <c r="E225" s="61" t="s">
        <v>7189</v>
      </c>
      <c r="F225" s="61">
        <v>0</v>
      </c>
      <c r="G225" s="61">
        <v>6</v>
      </c>
      <c r="H225" s="61">
        <v>25</v>
      </c>
      <c r="I225" s="61">
        <v>0</v>
      </c>
      <c r="J225" s="61">
        <v>13600</v>
      </c>
      <c r="K225" s="61">
        <v>1</v>
      </c>
      <c r="L225" s="61">
        <v>68000</v>
      </c>
      <c r="M225" s="61">
        <v>0</v>
      </c>
      <c r="N225" s="61">
        <v>0</v>
      </c>
      <c r="O225" s="61">
        <v>25</v>
      </c>
      <c r="P225" s="61">
        <v>4</v>
      </c>
      <c r="Q225" s="61">
        <v>0</v>
      </c>
      <c r="R225" s="61">
        <v>0</v>
      </c>
      <c r="S225" s="61">
        <v>0</v>
      </c>
      <c r="T225" s="61">
        <v>0</v>
      </c>
      <c r="U225" s="61">
        <v>0</v>
      </c>
      <c r="V225" s="61">
        <v>0</v>
      </c>
      <c r="W225" s="61">
        <v>0</v>
      </c>
      <c r="X225" s="61">
        <v>0</v>
      </c>
      <c r="Y225" s="61">
        <v>0</v>
      </c>
      <c r="Z225" s="61">
        <v>0</v>
      </c>
      <c r="AA225" s="61">
        <v>0</v>
      </c>
      <c r="AB225" s="61">
        <v>0</v>
      </c>
      <c r="AC225" s="61">
        <v>0</v>
      </c>
      <c r="AD225" s="61">
        <v>0</v>
      </c>
    </row>
    <row r="226" spans="1:30" x14ac:dyDescent="0.3">
      <c r="A226" s="61">
        <v>225</v>
      </c>
      <c r="B226" s="61">
        <v>1</v>
      </c>
      <c r="C226" s="61">
        <v>141465</v>
      </c>
      <c r="D226" s="61">
        <v>0</v>
      </c>
      <c r="E226" s="61" t="s">
        <v>7190</v>
      </c>
      <c r="F226" s="61">
        <v>0</v>
      </c>
      <c r="G226" s="61">
        <v>6</v>
      </c>
      <c r="H226" s="61">
        <v>25</v>
      </c>
      <c r="I226" s="61">
        <v>0</v>
      </c>
      <c r="J226" s="61">
        <v>14000</v>
      </c>
      <c r="K226" s="61">
        <v>1</v>
      </c>
      <c r="L226" s="61">
        <v>70000</v>
      </c>
      <c r="M226" s="61">
        <v>0</v>
      </c>
      <c r="N226" s="61">
        <v>0</v>
      </c>
      <c r="O226" s="61">
        <v>25</v>
      </c>
      <c r="P226" s="61">
        <v>4</v>
      </c>
      <c r="Q226" s="61">
        <v>0</v>
      </c>
      <c r="R226" s="61">
        <v>0</v>
      </c>
      <c r="S226" s="61">
        <v>0</v>
      </c>
      <c r="T226" s="61">
        <v>0</v>
      </c>
      <c r="U226" s="61">
        <v>0</v>
      </c>
      <c r="V226" s="61">
        <v>0</v>
      </c>
      <c r="W226" s="61">
        <v>0</v>
      </c>
      <c r="X226" s="61">
        <v>0</v>
      </c>
      <c r="Y226" s="61">
        <v>0</v>
      </c>
      <c r="Z226" s="61">
        <v>0</v>
      </c>
      <c r="AA226" s="61">
        <v>0</v>
      </c>
      <c r="AB226" s="61">
        <v>0</v>
      </c>
      <c r="AC226" s="61">
        <v>0</v>
      </c>
      <c r="AD226" s="61">
        <v>0</v>
      </c>
    </row>
    <row r="227" spans="1:30" x14ac:dyDescent="0.3">
      <c r="A227" s="61">
        <v>226</v>
      </c>
      <c r="B227" s="61">
        <v>1</v>
      </c>
      <c r="C227" s="61">
        <v>141466</v>
      </c>
      <c r="D227" s="61">
        <v>0</v>
      </c>
      <c r="E227" s="61" t="s">
        <v>7191</v>
      </c>
      <c r="F227" s="61">
        <v>0</v>
      </c>
      <c r="G227" s="61">
        <v>6</v>
      </c>
      <c r="H227" s="61">
        <v>25</v>
      </c>
      <c r="I227" s="61">
        <v>0</v>
      </c>
      <c r="J227" s="61">
        <v>14400</v>
      </c>
      <c r="K227" s="61">
        <v>1</v>
      </c>
      <c r="L227" s="61">
        <v>71999.999999999985</v>
      </c>
      <c r="M227" s="61">
        <v>0</v>
      </c>
      <c r="N227" s="61">
        <v>0</v>
      </c>
      <c r="O227" s="61">
        <v>25</v>
      </c>
      <c r="P227" s="61">
        <v>4</v>
      </c>
      <c r="Q227" s="61">
        <v>0</v>
      </c>
      <c r="R227" s="61">
        <v>0</v>
      </c>
      <c r="S227" s="61">
        <v>0</v>
      </c>
      <c r="T227" s="61">
        <v>0</v>
      </c>
      <c r="U227" s="61">
        <v>0</v>
      </c>
      <c r="V227" s="61">
        <v>0</v>
      </c>
      <c r="W227" s="61">
        <v>0</v>
      </c>
      <c r="X227" s="61">
        <v>0</v>
      </c>
      <c r="Y227" s="61">
        <v>0</v>
      </c>
      <c r="Z227" s="61">
        <v>0</v>
      </c>
      <c r="AA227" s="61">
        <v>0</v>
      </c>
      <c r="AB227" s="61">
        <v>0</v>
      </c>
      <c r="AC227" s="61">
        <v>0</v>
      </c>
      <c r="AD227" s="61">
        <v>0</v>
      </c>
    </row>
    <row r="228" spans="1:30" x14ac:dyDescent="0.3">
      <c r="A228" s="61">
        <v>227</v>
      </c>
      <c r="B228" s="61">
        <v>1</v>
      </c>
      <c r="C228" s="61">
        <v>141467</v>
      </c>
      <c r="D228" s="61">
        <v>0</v>
      </c>
      <c r="E228" s="61" t="s">
        <v>7192</v>
      </c>
      <c r="F228" s="61">
        <v>0</v>
      </c>
      <c r="G228" s="61">
        <v>6</v>
      </c>
      <c r="H228" s="61">
        <v>25</v>
      </c>
      <c r="I228" s="61">
        <v>0</v>
      </c>
      <c r="J228" s="61">
        <v>14800</v>
      </c>
      <c r="K228" s="61">
        <v>1</v>
      </c>
      <c r="L228" s="61">
        <v>74000</v>
      </c>
      <c r="M228" s="61">
        <v>0</v>
      </c>
      <c r="N228" s="61">
        <v>0</v>
      </c>
      <c r="O228" s="61">
        <v>25</v>
      </c>
      <c r="P228" s="61">
        <v>4</v>
      </c>
      <c r="Q228" s="61">
        <v>0</v>
      </c>
      <c r="R228" s="61">
        <v>0</v>
      </c>
      <c r="S228" s="61">
        <v>0</v>
      </c>
      <c r="T228" s="61">
        <v>0</v>
      </c>
      <c r="U228" s="61">
        <v>0</v>
      </c>
      <c r="V228" s="61">
        <v>0</v>
      </c>
      <c r="W228" s="61">
        <v>0</v>
      </c>
      <c r="X228" s="61">
        <v>0</v>
      </c>
      <c r="Y228" s="61">
        <v>0</v>
      </c>
      <c r="Z228" s="61">
        <v>0</v>
      </c>
      <c r="AA228" s="61">
        <v>0</v>
      </c>
      <c r="AB228" s="61">
        <v>0</v>
      </c>
      <c r="AC228" s="61">
        <v>0</v>
      </c>
      <c r="AD228" s="61">
        <v>0</v>
      </c>
    </row>
    <row r="229" spans="1:30" x14ac:dyDescent="0.3">
      <c r="A229" s="61">
        <v>228</v>
      </c>
      <c r="B229" s="61">
        <v>1</v>
      </c>
      <c r="C229" s="61">
        <v>141468</v>
      </c>
      <c r="D229" s="61">
        <v>0</v>
      </c>
      <c r="E229" s="61" t="s">
        <v>7193</v>
      </c>
      <c r="F229" s="61">
        <v>0</v>
      </c>
      <c r="G229" s="61">
        <v>6</v>
      </c>
      <c r="H229" s="61">
        <v>25</v>
      </c>
      <c r="I229" s="61">
        <v>0</v>
      </c>
      <c r="J229" s="61">
        <v>15200</v>
      </c>
      <c r="K229" s="61">
        <v>1</v>
      </c>
      <c r="L229" s="61">
        <v>76000</v>
      </c>
      <c r="M229" s="61">
        <v>0</v>
      </c>
      <c r="N229" s="61">
        <v>0</v>
      </c>
      <c r="O229" s="61">
        <v>25</v>
      </c>
      <c r="P229" s="61">
        <v>4</v>
      </c>
      <c r="Q229" s="61">
        <v>0</v>
      </c>
      <c r="R229" s="61">
        <v>0</v>
      </c>
      <c r="S229" s="61">
        <v>0</v>
      </c>
      <c r="T229" s="61">
        <v>0</v>
      </c>
      <c r="U229" s="61">
        <v>0</v>
      </c>
      <c r="V229" s="61">
        <v>0</v>
      </c>
      <c r="W229" s="61">
        <v>0</v>
      </c>
      <c r="X229" s="61">
        <v>0</v>
      </c>
      <c r="Y229" s="61">
        <v>0</v>
      </c>
      <c r="Z229" s="61">
        <v>0</v>
      </c>
      <c r="AA229" s="61">
        <v>0</v>
      </c>
      <c r="AB229" s="61">
        <v>0</v>
      </c>
      <c r="AC229" s="61">
        <v>0</v>
      </c>
      <c r="AD229" s="61">
        <v>0</v>
      </c>
    </row>
    <row r="230" spans="1:30" x14ac:dyDescent="0.3">
      <c r="A230" s="61">
        <v>229</v>
      </c>
      <c r="B230" s="61">
        <v>1</v>
      </c>
      <c r="C230" s="61">
        <v>141469</v>
      </c>
      <c r="D230" s="61">
        <v>0</v>
      </c>
      <c r="E230" s="61" t="s">
        <v>7194</v>
      </c>
      <c r="F230" s="61">
        <v>0</v>
      </c>
      <c r="G230" s="61">
        <v>6</v>
      </c>
      <c r="H230" s="61">
        <v>25</v>
      </c>
      <c r="I230" s="61">
        <v>0</v>
      </c>
      <c r="J230" s="61">
        <v>15600</v>
      </c>
      <c r="K230" s="61">
        <v>1</v>
      </c>
      <c r="L230" s="61">
        <v>78000</v>
      </c>
      <c r="M230" s="61">
        <v>0</v>
      </c>
      <c r="N230" s="61">
        <v>0</v>
      </c>
      <c r="O230" s="61">
        <v>25</v>
      </c>
      <c r="P230" s="61">
        <v>4</v>
      </c>
      <c r="Q230" s="61">
        <v>0</v>
      </c>
      <c r="R230" s="61">
        <v>0</v>
      </c>
      <c r="S230" s="61">
        <v>0</v>
      </c>
      <c r="T230" s="61">
        <v>0</v>
      </c>
      <c r="U230" s="61">
        <v>0</v>
      </c>
      <c r="V230" s="61">
        <v>0</v>
      </c>
      <c r="W230" s="61">
        <v>0</v>
      </c>
      <c r="X230" s="61">
        <v>0</v>
      </c>
      <c r="Y230" s="61">
        <v>0</v>
      </c>
      <c r="Z230" s="61">
        <v>0</v>
      </c>
      <c r="AA230" s="61">
        <v>0</v>
      </c>
      <c r="AB230" s="61">
        <v>0</v>
      </c>
      <c r="AC230" s="61">
        <v>0</v>
      </c>
      <c r="AD230" s="61">
        <v>0</v>
      </c>
    </row>
    <row r="231" spans="1:30" x14ac:dyDescent="0.3">
      <c r="A231" s="61">
        <v>230</v>
      </c>
      <c r="B231" s="61">
        <v>1</v>
      </c>
      <c r="C231" s="61">
        <v>141470</v>
      </c>
      <c r="D231" s="61">
        <v>0</v>
      </c>
      <c r="E231" s="61" t="s">
        <v>7195</v>
      </c>
      <c r="F231" s="61">
        <v>0</v>
      </c>
      <c r="G231" s="61">
        <v>6</v>
      </c>
      <c r="H231" s="61">
        <v>25</v>
      </c>
      <c r="I231" s="61">
        <v>0</v>
      </c>
      <c r="J231" s="61">
        <v>16000</v>
      </c>
      <c r="K231" s="61">
        <v>1</v>
      </c>
      <c r="L231" s="61">
        <v>80000</v>
      </c>
      <c r="M231" s="61">
        <v>0</v>
      </c>
      <c r="N231" s="61">
        <v>0</v>
      </c>
      <c r="O231" s="61">
        <v>25</v>
      </c>
      <c r="P231" s="61">
        <v>4</v>
      </c>
      <c r="Q231" s="61">
        <v>0</v>
      </c>
      <c r="R231" s="61">
        <v>0</v>
      </c>
      <c r="S231" s="61">
        <v>0</v>
      </c>
      <c r="T231" s="61">
        <v>0</v>
      </c>
      <c r="U231" s="61">
        <v>0</v>
      </c>
      <c r="V231" s="61">
        <v>0</v>
      </c>
      <c r="W231" s="61">
        <v>0</v>
      </c>
      <c r="X231" s="61">
        <v>0</v>
      </c>
      <c r="Y231" s="61">
        <v>0</v>
      </c>
      <c r="Z231" s="61">
        <v>0</v>
      </c>
      <c r="AA231" s="61">
        <v>0</v>
      </c>
      <c r="AB231" s="61">
        <v>0</v>
      </c>
      <c r="AC231" s="61">
        <v>0</v>
      </c>
      <c r="AD231" s="61">
        <v>0</v>
      </c>
    </row>
    <row r="232" spans="1:30" x14ac:dyDescent="0.3">
      <c r="A232" s="61">
        <v>231</v>
      </c>
      <c r="B232" s="61">
        <v>1</v>
      </c>
      <c r="C232" s="61">
        <v>141471</v>
      </c>
      <c r="D232" s="61">
        <v>0</v>
      </c>
      <c r="E232" s="61" t="s">
        <v>7196</v>
      </c>
      <c r="F232" s="61">
        <v>0</v>
      </c>
      <c r="G232" s="61">
        <v>6</v>
      </c>
      <c r="H232" s="61">
        <v>25</v>
      </c>
      <c r="I232" s="61">
        <v>0</v>
      </c>
      <c r="J232" s="61">
        <v>16400</v>
      </c>
      <c r="K232" s="61">
        <v>1</v>
      </c>
      <c r="L232" s="61">
        <v>81999.999999999985</v>
      </c>
      <c r="M232" s="61">
        <v>0</v>
      </c>
      <c r="N232" s="61">
        <v>0</v>
      </c>
      <c r="O232" s="61">
        <v>25</v>
      </c>
      <c r="P232" s="61">
        <v>5</v>
      </c>
      <c r="Q232" s="61">
        <v>0</v>
      </c>
      <c r="R232" s="61">
        <v>0</v>
      </c>
      <c r="S232" s="61">
        <v>0</v>
      </c>
      <c r="T232" s="61">
        <v>0</v>
      </c>
      <c r="U232" s="61">
        <v>0</v>
      </c>
      <c r="V232" s="61">
        <v>0</v>
      </c>
      <c r="W232" s="61">
        <v>0</v>
      </c>
      <c r="X232" s="61">
        <v>0</v>
      </c>
      <c r="Y232" s="61">
        <v>0</v>
      </c>
      <c r="Z232" s="61">
        <v>0</v>
      </c>
      <c r="AA232" s="61">
        <v>0</v>
      </c>
      <c r="AB232" s="61">
        <v>0</v>
      </c>
      <c r="AC232" s="61">
        <v>0</v>
      </c>
      <c r="AD232" s="61">
        <v>0</v>
      </c>
    </row>
    <row r="233" spans="1:30" x14ac:dyDescent="0.3">
      <c r="A233" s="61">
        <v>232</v>
      </c>
      <c r="B233" s="61">
        <v>1</v>
      </c>
      <c r="C233" s="61">
        <v>141472</v>
      </c>
      <c r="D233" s="61">
        <v>0</v>
      </c>
      <c r="E233" s="61" t="s">
        <v>7197</v>
      </c>
      <c r="F233" s="61">
        <v>0</v>
      </c>
      <c r="G233" s="61">
        <v>6</v>
      </c>
      <c r="H233" s="61">
        <v>25</v>
      </c>
      <c r="I233" s="61">
        <v>0</v>
      </c>
      <c r="J233" s="61">
        <v>16800</v>
      </c>
      <c r="K233" s="61">
        <v>1</v>
      </c>
      <c r="L233" s="61">
        <v>84000</v>
      </c>
      <c r="M233" s="61">
        <v>0</v>
      </c>
      <c r="N233" s="61">
        <v>0</v>
      </c>
      <c r="O233" s="61">
        <v>25</v>
      </c>
      <c r="P233" s="61">
        <v>5</v>
      </c>
      <c r="Q233" s="61">
        <v>0</v>
      </c>
      <c r="R233" s="61">
        <v>0</v>
      </c>
      <c r="S233" s="61">
        <v>0</v>
      </c>
      <c r="T233" s="61">
        <v>0</v>
      </c>
      <c r="U233" s="61">
        <v>0</v>
      </c>
      <c r="V233" s="61">
        <v>0</v>
      </c>
      <c r="W233" s="61">
        <v>0</v>
      </c>
      <c r="X233" s="61">
        <v>0</v>
      </c>
      <c r="Y233" s="61">
        <v>0</v>
      </c>
      <c r="Z233" s="61">
        <v>0</v>
      </c>
      <c r="AA233" s="61">
        <v>0</v>
      </c>
      <c r="AB233" s="61">
        <v>0</v>
      </c>
      <c r="AC233" s="61">
        <v>0</v>
      </c>
      <c r="AD233" s="61">
        <v>0</v>
      </c>
    </row>
    <row r="234" spans="1:30" x14ac:dyDescent="0.3">
      <c r="A234" s="61">
        <v>233</v>
      </c>
      <c r="B234" s="61">
        <v>1</v>
      </c>
      <c r="C234" s="61">
        <v>141473</v>
      </c>
      <c r="D234" s="61">
        <v>0</v>
      </c>
      <c r="E234" s="61" t="s">
        <v>7198</v>
      </c>
      <c r="F234" s="61">
        <v>0</v>
      </c>
      <c r="G234" s="61">
        <v>6</v>
      </c>
      <c r="H234" s="61">
        <v>25</v>
      </c>
      <c r="I234" s="61">
        <v>0</v>
      </c>
      <c r="J234" s="61">
        <v>17200</v>
      </c>
      <c r="K234" s="61">
        <v>1</v>
      </c>
      <c r="L234" s="61">
        <v>86000</v>
      </c>
      <c r="M234" s="61">
        <v>0</v>
      </c>
      <c r="N234" s="61">
        <v>0</v>
      </c>
      <c r="O234" s="61">
        <v>25</v>
      </c>
      <c r="P234" s="61">
        <v>5</v>
      </c>
      <c r="Q234" s="61">
        <v>0</v>
      </c>
      <c r="R234" s="61">
        <v>0</v>
      </c>
      <c r="S234" s="61">
        <v>0</v>
      </c>
      <c r="T234" s="61">
        <v>0</v>
      </c>
      <c r="U234" s="61">
        <v>0</v>
      </c>
      <c r="V234" s="61">
        <v>0</v>
      </c>
      <c r="W234" s="61">
        <v>0</v>
      </c>
      <c r="X234" s="61">
        <v>0</v>
      </c>
      <c r="Y234" s="61">
        <v>0</v>
      </c>
      <c r="Z234" s="61">
        <v>0</v>
      </c>
      <c r="AA234" s="61">
        <v>0</v>
      </c>
      <c r="AB234" s="61">
        <v>0</v>
      </c>
      <c r="AC234" s="61">
        <v>0</v>
      </c>
      <c r="AD234" s="61">
        <v>0</v>
      </c>
    </row>
    <row r="235" spans="1:30" x14ac:dyDescent="0.3">
      <c r="A235" s="61">
        <v>234</v>
      </c>
      <c r="B235" s="61">
        <v>1</v>
      </c>
      <c r="C235" s="61">
        <v>141474</v>
      </c>
      <c r="D235" s="61">
        <v>0</v>
      </c>
      <c r="E235" s="61" t="s">
        <v>7199</v>
      </c>
      <c r="F235" s="61">
        <v>0</v>
      </c>
      <c r="G235" s="61">
        <v>6</v>
      </c>
      <c r="H235" s="61">
        <v>25</v>
      </c>
      <c r="I235" s="61">
        <v>0</v>
      </c>
      <c r="J235" s="61">
        <v>17600</v>
      </c>
      <c r="K235" s="61">
        <v>1</v>
      </c>
      <c r="L235" s="61">
        <v>88000</v>
      </c>
      <c r="M235" s="61">
        <v>0</v>
      </c>
      <c r="N235" s="61">
        <v>0</v>
      </c>
      <c r="O235" s="61">
        <v>25</v>
      </c>
      <c r="P235" s="61">
        <v>5</v>
      </c>
      <c r="Q235" s="61">
        <v>0</v>
      </c>
      <c r="R235" s="61">
        <v>0</v>
      </c>
      <c r="S235" s="61">
        <v>0</v>
      </c>
      <c r="T235" s="61">
        <v>0</v>
      </c>
      <c r="U235" s="61">
        <v>0</v>
      </c>
      <c r="V235" s="61">
        <v>0</v>
      </c>
      <c r="W235" s="61">
        <v>0</v>
      </c>
      <c r="X235" s="61">
        <v>0</v>
      </c>
      <c r="Y235" s="61">
        <v>0</v>
      </c>
      <c r="Z235" s="61">
        <v>0</v>
      </c>
      <c r="AA235" s="61">
        <v>0</v>
      </c>
      <c r="AB235" s="61">
        <v>0</v>
      </c>
      <c r="AC235" s="61">
        <v>0</v>
      </c>
      <c r="AD235" s="61">
        <v>0</v>
      </c>
    </row>
    <row r="236" spans="1:30" x14ac:dyDescent="0.3">
      <c r="A236" s="61">
        <v>235</v>
      </c>
      <c r="B236" s="61">
        <v>1</v>
      </c>
      <c r="C236" s="61">
        <v>141475</v>
      </c>
      <c r="D236" s="61">
        <v>0</v>
      </c>
      <c r="E236" s="61" t="s">
        <v>7200</v>
      </c>
      <c r="F236" s="61">
        <v>0</v>
      </c>
      <c r="G236" s="61">
        <v>6</v>
      </c>
      <c r="H236" s="61">
        <v>25</v>
      </c>
      <c r="I236" s="61">
        <v>0</v>
      </c>
      <c r="J236" s="61">
        <v>18000</v>
      </c>
      <c r="K236" s="61">
        <v>1</v>
      </c>
      <c r="L236" s="61">
        <v>90000</v>
      </c>
      <c r="M236" s="61">
        <v>0</v>
      </c>
      <c r="N236" s="61">
        <v>0</v>
      </c>
      <c r="O236" s="61">
        <v>25</v>
      </c>
      <c r="P236" s="61">
        <v>5</v>
      </c>
      <c r="Q236" s="61">
        <v>0</v>
      </c>
      <c r="R236" s="61">
        <v>0</v>
      </c>
      <c r="S236" s="61">
        <v>0</v>
      </c>
      <c r="T236" s="61">
        <v>0</v>
      </c>
      <c r="U236" s="61">
        <v>0</v>
      </c>
      <c r="V236" s="61">
        <v>0</v>
      </c>
      <c r="W236" s="61">
        <v>0</v>
      </c>
      <c r="X236" s="61">
        <v>0</v>
      </c>
      <c r="Y236" s="61">
        <v>0</v>
      </c>
      <c r="Z236" s="61">
        <v>0</v>
      </c>
      <c r="AA236" s="61">
        <v>0</v>
      </c>
      <c r="AB236" s="61">
        <v>0</v>
      </c>
      <c r="AC236" s="61">
        <v>0</v>
      </c>
      <c r="AD236" s="61">
        <v>0</v>
      </c>
    </row>
    <row r="237" spans="1:30" x14ac:dyDescent="0.3">
      <c r="A237" s="61">
        <v>236</v>
      </c>
      <c r="B237" s="61">
        <v>1</v>
      </c>
      <c r="C237" s="61">
        <v>141476</v>
      </c>
      <c r="D237" s="61">
        <v>0</v>
      </c>
      <c r="E237" s="61" t="s">
        <v>7201</v>
      </c>
      <c r="F237" s="61">
        <v>0</v>
      </c>
      <c r="G237" s="61">
        <v>6</v>
      </c>
      <c r="H237" s="61">
        <v>25</v>
      </c>
      <c r="I237" s="61">
        <v>0</v>
      </c>
      <c r="J237" s="61">
        <v>18400</v>
      </c>
      <c r="K237" s="61">
        <v>1</v>
      </c>
      <c r="L237" s="61">
        <v>92000</v>
      </c>
      <c r="M237" s="61">
        <v>0</v>
      </c>
      <c r="N237" s="61">
        <v>0</v>
      </c>
      <c r="O237" s="61">
        <v>25</v>
      </c>
      <c r="P237" s="61">
        <v>5</v>
      </c>
      <c r="Q237" s="61">
        <v>0</v>
      </c>
      <c r="R237" s="61">
        <v>0</v>
      </c>
      <c r="S237" s="61">
        <v>0</v>
      </c>
      <c r="T237" s="61">
        <v>0</v>
      </c>
      <c r="U237" s="61">
        <v>0</v>
      </c>
      <c r="V237" s="61">
        <v>0</v>
      </c>
      <c r="W237" s="61">
        <v>0</v>
      </c>
      <c r="X237" s="61">
        <v>0</v>
      </c>
      <c r="Y237" s="61">
        <v>0</v>
      </c>
      <c r="Z237" s="61">
        <v>0</v>
      </c>
      <c r="AA237" s="61">
        <v>0</v>
      </c>
      <c r="AB237" s="61">
        <v>0</v>
      </c>
      <c r="AC237" s="61">
        <v>0</v>
      </c>
      <c r="AD237" s="61">
        <v>0</v>
      </c>
    </row>
    <row r="238" spans="1:30" x14ac:dyDescent="0.3">
      <c r="A238" s="61">
        <v>237</v>
      </c>
      <c r="B238" s="61">
        <v>1</v>
      </c>
      <c r="C238" s="61">
        <v>141477</v>
      </c>
      <c r="D238" s="61">
        <v>0</v>
      </c>
      <c r="E238" s="61" t="s">
        <v>7202</v>
      </c>
      <c r="F238" s="61">
        <v>0</v>
      </c>
      <c r="G238" s="61">
        <v>6</v>
      </c>
      <c r="H238" s="61">
        <v>25</v>
      </c>
      <c r="I238" s="61">
        <v>0</v>
      </c>
      <c r="J238" s="61">
        <v>18800</v>
      </c>
      <c r="K238" s="61">
        <v>1</v>
      </c>
      <c r="L238" s="61">
        <v>94000</v>
      </c>
      <c r="M238" s="61">
        <v>0</v>
      </c>
      <c r="N238" s="61">
        <v>0</v>
      </c>
      <c r="O238" s="61">
        <v>25</v>
      </c>
      <c r="P238" s="61">
        <v>5</v>
      </c>
      <c r="Q238" s="61">
        <v>0</v>
      </c>
      <c r="R238" s="61">
        <v>0</v>
      </c>
      <c r="S238" s="61">
        <v>0</v>
      </c>
      <c r="T238" s="61">
        <v>0</v>
      </c>
      <c r="U238" s="61">
        <v>0</v>
      </c>
      <c r="V238" s="61">
        <v>0</v>
      </c>
      <c r="W238" s="61">
        <v>0</v>
      </c>
      <c r="X238" s="61">
        <v>0</v>
      </c>
      <c r="Y238" s="61">
        <v>0</v>
      </c>
      <c r="Z238" s="61">
        <v>0</v>
      </c>
      <c r="AA238" s="61">
        <v>0</v>
      </c>
      <c r="AB238" s="61">
        <v>0</v>
      </c>
      <c r="AC238" s="61">
        <v>0</v>
      </c>
      <c r="AD238" s="61">
        <v>0</v>
      </c>
    </row>
    <row r="239" spans="1:30" x14ac:dyDescent="0.3">
      <c r="A239" s="61">
        <v>238</v>
      </c>
      <c r="B239" s="61">
        <v>1</v>
      </c>
      <c r="C239" s="61">
        <v>141478</v>
      </c>
      <c r="D239" s="61">
        <v>0</v>
      </c>
      <c r="E239" s="61" t="s">
        <v>7203</v>
      </c>
      <c r="F239" s="61">
        <v>0</v>
      </c>
      <c r="G239" s="61">
        <v>6</v>
      </c>
      <c r="H239" s="61">
        <v>25</v>
      </c>
      <c r="I239" s="61">
        <v>0</v>
      </c>
      <c r="J239" s="61">
        <v>19200</v>
      </c>
      <c r="K239" s="61">
        <v>1</v>
      </c>
      <c r="L239" s="61">
        <v>96000</v>
      </c>
      <c r="M239" s="61">
        <v>0</v>
      </c>
      <c r="N239" s="61">
        <v>0</v>
      </c>
      <c r="O239" s="61">
        <v>25</v>
      </c>
      <c r="P239" s="61">
        <v>5</v>
      </c>
      <c r="Q239" s="61">
        <v>0</v>
      </c>
      <c r="R239" s="61">
        <v>0</v>
      </c>
      <c r="S239" s="61">
        <v>0</v>
      </c>
      <c r="T239" s="61">
        <v>0</v>
      </c>
      <c r="U239" s="61">
        <v>0</v>
      </c>
      <c r="V239" s="61">
        <v>0</v>
      </c>
      <c r="W239" s="61">
        <v>0</v>
      </c>
      <c r="X239" s="61">
        <v>0</v>
      </c>
      <c r="Y239" s="61">
        <v>0</v>
      </c>
      <c r="Z239" s="61">
        <v>0</v>
      </c>
      <c r="AA239" s="61">
        <v>0</v>
      </c>
      <c r="AB239" s="61">
        <v>0</v>
      </c>
      <c r="AC239" s="61">
        <v>0</v>
      </c>
      <c r="AD239" s="61">
        <v>0</v>
      </c>
    </row>
    <row r="240" spans="1:30" x14ac:dyDescent="0.3">
      <c r="A240" s="61">
        <v>239</v>
      </c>
      <c r="B240" s="61">
        <v>1</v>
      </c>
      <c r="C240" s="61">
        <v>141479</v>
      </c>
      <c r="D240" s="61">
        <v>0</v>
      </c>
      <c r="E240" s="61" t="s">
        <v>7204</v>
      </c>
      <c r="F240" s="61">
        <v>0</v>
      </c>
      <c r="G240" s="61">
        <v>6</v>
      </c>
      <c r="H240" s="61">
        <v>25</v>
      </c>
      <c r="I240" s="61">
        <v>0</v>
      </c>
      <c r="J240" s="61">
        <v>19600</v>
      </c>
      <c r="K240" s="61">
        <v>1</v>
      </c>
      <c r="L240" s="61">
        <v>98000</v>
      </c>
      <c r="M240" s="61">
        <v>0</v>
      </c>
      <c r="N240" s="61">
        <v>0</v>
      </c>
      <c r="O240" s="61">
        <v>25</v>
      </c>
      <c r="P240" s="61">
        <v>5</v>
      </c>
      <c r="Q240" s="61">
        <v>0</v>
      </c>
      <c r="R240" s="61">
        <v>0</v>
      </c>
      <c r="S240" s="61">
        <v>0</v>
      </c>
      <c r="T240" s="61">
        <v>0</v>
      </c>
      <c r="U240" s="61">
        <v>0</v>
      </c>
      <c r="V240" s="61">
        <v>0</v>
      </c>
      <c r="W240" s="61">
        <v>0</v>
      </c>
      <c r="X240" s="61">
        <v>0</v>
      </c>
      <c r="Y240" s="61">
        <v>0</v>
      </c>
      <c r="Z240" s="61">
        <v>0</v>
      </c>
      <c r="AA240" s="61">
        <v>0</v>
      </c>
      <c r="AB240" s="61">
        <v>0</v>
      </c>
      <c r="AC240" s="61">
        <v>0</v>
      </c>
      <c r="AD240" s="61">
        <v>0</v>
      </c>
    </row>
    <row r="241" spans="1:30" x14ac:dyDescent="0.3">
      <c r="A241" s="61">
        <v>240</v>
      </c>
      <c r="B241" s="61">
        <v>1</v>
      </c>
      <c r="C241" s="61">
        <v>141480</v>
      </c>
      <c r="D241" s="61">
        <v>0</v>
      </c>
      <c r="E241" s="61" t="s">
        <v>7205</v>
      </c>
      <c r="F241" s="61">
        <v>0</v>
      </c>
      <c r="G241" s="61">
        <v>6</v>
      </c>
      <c r="H241" s="61">
        <v>25</v>
      </c>
      <c r="I241" s="61">
        <v>0</v>
      </c>
      <c r="J241" s="61">
        <v>20000</v>
      </c>
      <c r="K241" s="61">
        <v>1</v>
      </c>
      <c r="L241" s="61">
        <v>100000</v>
      </c>
      <c r="M241" s="61">
        <v>0</v>
      </c>
      <c r="N241" s="61">
        <v>0</v>
      </c>
      <c r="O241" s="61">
        <v>25</v>
      </c>
      <c r="P241" s="61">
        <v>5</v>
      </c>
      <c r="Q241" s="61">
        <v>0</v>
      </c>
      <c r="R241" s="61">
        <v>0</v>
      </c>
      <c r="S241" s="61">
        <v>0</v>
      </c>
      <c r="T241" s="61">
        <v>0</v>
      </c>
      <c r="U241" s="61">
        <v>0</v>
      </c>
      <c r="V241" s="61">
        <v>0</v>
      </c>
      <c r="W241" s="61">
        <v>0</v>
      </c>
      <c r="X241" s="61">
        <v>0</v>
      </c>
      <c r="Y241" s="61">
        <v>0</v>
      </c>
      <c r="Z241" s="61">
        <v>0</v>
      </c>
      <c r="AA241" s="61">
        <v>0</v>
      </c>
      <c r="AB241" s="61">
        <v>0</v>
      </c>
      <c r="AC241" s="61">
        <v>0</v>
      </c>
      <c r="AD241" s="61">
        <v>0</v>
      </c>
    </row>
    <row r="242" spans="1:30" x14ac:dyDescent="0.3">
      <c r="A242" s="61">
        <v>241</v>
      </c>
      <c r="B242" s="61">
        <v>1</v>
      </c>
      <c r="C242" s="61">
        <v>141481</v>
      </c>
      <c r="D242" s="61">
        <v>0</v>
      </c>
      <c r="E242" s="61" t="s">
        <v>7206</v>
      </c>
      <c r="F242" s="61">
        <v>0</v>
      </c>
      <c r="G242" s="61">
        <v>7</v>
      </c>
      <c r="H242" s="61">
        <v>24</v>
      </c>
      <c r="I242" s="61">
        <v>5</v>
      </c>
      <c r="J242" s="61">
        <v>1</v>
      </c>
      <c r="K242" s="61">
        <v>1</v>
      </c>
      <c r="L242" s="61">
        <v>5000</v>
      </c>
      <c r="M242" s="61">
        <v>0</v>
      </c>
      <c r="N242" s="61">
        <v>0</v>
      </c>
      <c r="O242" s="61">
        <v>25</v>
      </c>
      <c r="P242" s="61">
        <v>1</v>
      </c>
      <c r="Q242" s="61">
        <v>0</v>
      </c>
      <c r="R242" s="61">
        <v>0</v>
      </c>
      <c r="S242" s="61">
        <v>0</v>
      </c>
      <c r="T242" s="61">
        <v>0</v>
      </c>
      <c r="U242" s="61">
        <v>0</v>
      </c>
      <c r="V242" s="61">
        <v>0</v>
      </c>
      <c r="W242" s="61">
        <v>0</v>
      </c>
      <c r="X242" s="61">
        <v>0</v>
      </c>
      <c r="Y242" s="61">
        <v>0</v>
      </c>
      <c r="Z242" s="61">
        <v>0</v>
      </c>
      <c r="AA242" s="61">
        <v>0</v>
      </c>
      <c r="AB242" s="61">
        <v>0</v>
      </c>
      <c r="AC242" s="61">
        <v>0</v>
      </c>
      <c r="AD242" s="61">
        <v>0</v>
      </c>
    </row>
    <row r="243" spans="1:30" x14ac:dyDescent="0.3">
      <c r="A243" s="61">
        <v>242</v>
      </c>
      <c r="B243" s="61">
        <v>1</v>
      </c>
      <c r="C243" s="61">
        <v>141482</v>
      </c>
      <c r="D243" s="61">
        <v>0</v>
      </c>
      <c r="E243" s="61" t="s">
        <v>7207</v>
      </c>
      <c r="F243" s="61">
        <v>0</v>
      </c>
      <c r="G243" s="61">
        <v>7</v>
      </c>
      <c r="H243" s="61">
        <v>24</v>
      </c>
      <c r="I243" s="61">
        <v>5</v>
      </c>
      <c r="J243" s="61">
        <v>5</v>
      </c>
      <c r="K243" s="61">
        <v>1</v>
      </c>
      <c r="L243" s="61">
        <v>10000</v>
      </c>
      <c r="M243" s="61">
        <v>0</v>
      </c>
      <c r="N243" s="61">
        <v>0</v>
      </c>
      <c r="O243" s="61">
        <v>25</v>
      </c>
      <c r="P243" s="61">
        <v>1</v>
      </c>
      <c r="Q243" s="61">
        <v>0</v>
      </c>
      <c r="R243" s="61">
        <v>0</v>
      </c>
      <c r="S243" s="61">
        <v>0</v>
      </c>
      <c r="T243" s="61">
        <v>0</v>
      </c>
      <c r="U243" s="61">
        <v>0</v>
      </c>
      <c r="V243" s="61">
        <v>0</v>
      </c>
      <c r="W243" s="61">
        <v>0</v>
      </c>
      <c r="X243" s="61">
        <v>0</v>
      </c>
      <c r="Y243" s="61">
        <v>0</v>
      </c>
      <c r="Z243" s="61">
        <v>0</v>
      </c>
      <c r="AA243" s="61">
        <v>0</v>
      </c>
      <c r="AB243" s="61">
        <v>0</v>
      </c>
      <c r="AC243" s="61">
        <v>0</v>
      </c>
      <c r="AD243" s="61">
        <v>0</v>
      </c>
    </row>
    <row r="244" spans="1:30" x14ac:dyDescent="0.3">
      <c r="A244" s="61">
        <v>243</v>
      </c>
      <c r="B244" s="61">
        <v>1</v>
      </c>
      <c r="C244" s="61">
        <v>141483</v>
      </c>
      <c r="D244" s="61">
        <v>0</v>
      </c>
      <c r="E244" s="61" t="s">
        <v>7208</v>
      </c>
      <c r="F244" s="61">
        <v>0</v>
      </c>
      <c r="G244" s="61">
        <v>7</v>
      </c>
      <c r="H244" s="61">
        <v>24</v>
      </c>
      <c r="I244" s="61">
        <v>5</v>
      </c>
      <c r="J244" s="61">
        <v>10</v>
      </c>
      <c r="K244" s="61">
        <v>1</v>
      </c>
      <c r="L244" s="61">
        <v>15000</v>
      </c>
      <c r="M244" s="61">
        <v>0</v>
      </c>
      <c r="N244" s="61">
        <v>0</v>
      </c>
      <c r="O244" s="61">
        <v>25</v>
      </c>
      <c r="P244" s="61">
        <v>1</v>
      </c>
      <c r="Q244" s="61">
        <v>0</v>
      </c>
      <c r="R244" s="61">
        <v>0</v>
      </c>
      <c r="S244" s="61">
        <v>0</v>
      </c>
      <c r="T244" s="61">
        <v>0</v>
      </c>
      <c r="U244" s="61">
        <v>0</v>
      </c>
      <c r="V244" s="61">
        <v>0</v>
      </c>
      <c r="W244" s="61">
        <v>0</v>
      </c>
      <c r="X244" s="61">
        <v>0</v>
      </c>
      <c r="Y244" s="61">
        <v>0</v>
      </c>
      <c r="Z244" s="61">
        <v>0</v>
      </c>
      <c r="AA244" s="61">
        <v>0</v>
      </c>
      <c r="AB244" s="61">
        <v>0</v>
      </c>
      <c r="AC244" s="61">
        <v>0</v>
      </c>
      <c r="AD244" s="61">
        <v>0</v>
      </c>
    </row>
    <row r="245" spans="1:30" x14ac:dyDescent="0.3">
      <c r="A245" s="61">
        <v>244</v>
      </c>
      <c r="B245" s="61">
        <v>1</v>
      </c>
      <c r="C245" s="61">
        <v>141484</v>
      </c>
      <c r="D245" s="61">
        <v>0</v>
      </c>
      <c r="E245" s="61" t="s">
        <v>7209</v>
      </c>
      <c r="F245" s="61">
        <v>0</v>
      </c>
      <c r="G245" s="61">
        <v>7</v>
      </c>
      <c r="H245" s="61">
        <v>24</v>
      </c>
      <c r="I245" s="61">
        <v>5</v>
      </c>
      <c r="J245" s="61">
        <v>20</v>
      </c>
      <c r="K245" s="61">
        <v>1</v>
      </c>
      <c r="L245" s="61">
        <v>20000</v>
      </c>
      <c r="M245" s="61">
        <v>0</v>
      </c>
      <c r="N245" s="61">
        <v>0</v>
      </c>
      <c r="O245" s="61">
        <v>25</v>
      </c>
      <c r="P245" s="61">
        <v>1</v>
      </c>
      <c r="Q245" s="61">
        <v>0</v>
      </c>
      <c r="R245" s="61">
        <v>0</v>
      </c>
      <c r="S245" s="61">
        <v>0</v>
      </c>
      <c r="T245" s="61">
        <v>0</v>
      </c>
      <c r="U245" s="61">
        <v>0</v>
      </c>
      <c r="V245" s="61">
        <v>0</v>
      </c>
      <c r="W245" s="61">
        <v>0</v>
      </c>
      <c r="X245" s="61">
        <v>0</v>
      </c>
      <c r="Y245" s="61">
        <v>0</v>
      </c>
      <c r="Z245" s="61">
        <v>0</v>
      </c>
      <c r="AA245" s="61">
        <v>0</v>
      </c>
      <c r="AB245" s="61">
        <v>0</v>
      </c>
      <c r="AC245" s="61">
        <v>0</v>
      </c>
      <c r="AD245" s="61">
        <v>0</v>
      </c>
    </row>
    <row r="246" spans="1:30" x14ac:dyDescent="0.3">
      <c r="A246" s="61">
        <v>245</v>
      </c>
      <c r="B246" s="61">
        <v>1</v>
      </c>
      <c r="C246" s="61">
        <v>141485</v>
      </c>
      <c r="D246" s="61">
        <v>0</v>
      </c>
      <c r="E246" s="61" t="s">
        <v>7210</v>
      </c>
      <c r="F246" s="61">
        <v>0</v>
      </c>
      <c r="G246" s="61">
        <v>7</v>
      </c>
      <c r="H246" s="61">
        <v>24</v>
      </c>
      <c r="I246" s="61">
        <v>5</v>
      </c>
      <c r="J246" s="61">
        <v>30</v>
      </c>
      <c r="K246" s="61">
        <v>1</v>
      </c>
      <c r="L246" s="61">
        <v>25000</v>
      </c>
      <c r="M246" s="61">
        <v>0</v>
      </c>
      <c r="N246" s="61">
        <v>0</v>
      </c>
      <c r="O246" s="61">
        <v>25</v>
      </c>
      <c r="P246" s="61">
        <v>2</v>
      </c>
      <c r="Q246" s="61">
        <v>0</v>
      </c>
      <c r="R246" s="61">
        <v>0</v>
      </c>
      <c r="S246" s="61">
        <v>0</v>
      </c>
      <c r="T246" s="61">
        <v>0</v>
      </c>
      <c r="U246" s="61">
        <v>0</v>
      </c>
      <c r="V246" s="61">
        <v>0</v>
      </c>
      <c r="W246" s="61">
        <v>0</v>
      </c>
      <c r="X246" s="61">
        <v>0</v>
      </c>
      <c r="Y246" s="61">
        <v>0</v>
      </c>
      <c r="Z246" s="61">
        <v>0</v>
      </c>
      <c r="AA246" s="61">
        <v>0</v>
      </c>
      <c r="AB246" s="61">
        <v>0</v>
      </c>
      <c r="AC246" s="61">
        <v>0</v>
      </c>
      <c r="AD246" s="61">
        <v>0</v>
      </c>
    </row>
    <row r="247" spans="1:30" x14ac:dyDescent="0.3">
      <c r="A247" s="61">
        <v>246</v>
      </c>
      <c r="B247" s="61">
        <v>1</v>
      </c>
      <c r="C247" s="61">
        <v>141486</v>
      </c>
      <c r="D247" s="61">
        <v>0</v>
      </c>
      <c r="E247" s="61" t="s">
        <v>7211</v>
      </c>
      <c r="F247" s="61">
        <v>0</v>
      </c>
      <c r="G247" s="61">
        <v>7</v>
      </c>
      <c r="H247" s="61">
        <v>24</v>
      </c>
      <c r="I247" s="61">
        <v>5</v>
      </c>
      <c r="J247" s="61">
        <v>40</v>
      </c>
      <c r="K247" s="61">
        <v>1</v>
      </c>
      <c r="L247" s="61">
        <v>30000</v>
      </c>
      <c r="M247" s="61">
        <v>0</v>
      </c>
      <c r="N247" s="61">
        <v>0</v>
      </c>
      <c r="O247" s="61">
        <v>25</v>
      </c>
      <c r="P247" s="61">
        <v>2</v>
      </c>
      <c r="Q247" s="61">
        <v>0</v>
      </c>
      <c r="R247" s="61">
        <v>0</v>
      </c>
      <c r="S247" s="61">
        <v>0</v>
      </c>
      <c r="T247" s="61">
        <v>0</v>
      </c>
      <c r="U247" s="61">
        <v>0</v>
      </c>
      <c r="V247" s="61">
        <v>0</v>
      </c>
      <c r="W247" s="61">
        <v>0</v>
      </c>
      <c r="X247" s="61">
        <v>0</v>
      </c>
      <c r="Y247" s="61">
        <v>0</v>
      </c>
      <c r="Z247" s="61">
        <v>0</v>
      </c>
      <c r="AA247" s="61">
        <v>0</v>
      </c>
      <c r="AB247" s="61">
        <v>0</v>
      </c>
      <c r="AC247" s="61">
        <v>0</v>
      </c>
      <c r="AD247" s="61">
        <v>0</v>
      </c>
    </row>
    <row r="248" spans="1:30" x14ac:dyDescent="0.3">
      <c r="A248" s="61">
        <v>247</v>
      </c>
      <c r="B248" s="61">
        <v>1</v>
      </c>
      <c r="C248" s="61">
        <v>141487</v>
      </c>
      <c r="D248" s="61">
        <v>0</v>
      </c>
      <c r="E248" s="61" t="s">
        <v>7212</v>
      </c>
      <c r="F248" s="61">
        <v>0</v>
      </c>
      <c r="G248" s="61">
        <v>7</v>
      </c>
      <c r="H248" s="61">
        <v>24</v>
      </c>
      <c r="I248" s="61">
        <v>5</v>
      </c>
      <c r="J248" s="61">
        <v>50</v>
      </c>
      <c r="K248" s="61">
        <v>1</v>
      </c>
      <c r="L248" s="61">
        <v>35000</v>
      </c>
      <c r="M248" s="61">
        <v>0</v>
      </c>
      <c r="N248" s="61">
        <v>0</v>
      </c>
      <c r="O248" s="61">
        <v>25</v>
      </c>
      <c r="P248" s="61">
        <v>3</v>
      </c>
      <c r="Q248" s="61">
        <v>0</v>
      </c>
      <c r="R248" s="61">
        <v>0</v>
      </c>
      <c r="S248" s="61">
        <v>0</v>
      </c>
      <c r="T248" s="61">
        <v>0</v>
      </c>
      <c r="U248" s="61">
        <v>0</v>
      </c>
      <c r="V248" s="61">
        <v>0</v>
      </c>
      <c r="W248" s="61">
        <v>0</v>
      </c>
      <c r="X248" s="61">
        <v>0</v>
      </c>
      <c r="Y248" s="61">
        <v>0</v>
      </c>
      <c r="Z248" s="61">
        <v>0</v>
      </c>
      <c r="AA248" s="61">
        <v>0</v>
      </c>
      <c r="AB248" s="61">
        <v>0</v>
      </c>
      <c r="AC248" s="61">
        <v>0</v>
      </c>
      <c r="AD248" s="61">
        <v>0</v>
      </c>
    </row>
    <row r="249" spans="1:30" x14ac:dyDescent="0.3">
      <c r="A249" s="61">
        <v>248</v>
      </c>
      <c r="B249" s="61">
        <v>1</v>
      </c>
      <c r="C249" s="61">
        <v>141488</v>
      </c>
      <c r="D249" s="61">
        <v>0</v>
      </c>
      <c r="E249" s="61" t="s">
        <v>7213</v>
      </c>
      <c r="F249" s="61">
        <v>0</v>
      </c>
      <c r="G249" s="61">
        <v>7</v>
      </c>
      <c r="H249" s="61">
        <v>24</v>
      </c>
      <c r="I249" s="61">
        <v>5</v>
      </c>
      <c r="J249" s="61">
        <v>60</v>
      </c>
      <c r="K249" s="61">
        <v>1</v>
      </c>
      <c r="L249" s="61">
        <v>40000</v>
      </c>
      <c r="M249" s="61">
        <v>0</v>
      </c>
      <c r="N249" s="61">
        <v>0</v>
      </c>
      <c r="O249" s="61">
        <v>25</v>
      </c>
      <c r="P249" s="61">
        <v>3</v>
      </c>
      <c r="Q249" s="61">
        <v>0</v>
      </c>
      <c r="R249" s="61">
        <v>0</v>
      </c>
      <c r="S249" s="61">
        <v>0</v>
      </c>
      <c r="T249" s="61">
        <v>0</v>
      </c>
      <c r="U249" s="61">
        <v>0</v>
      </c>
      <c r="V249" s="61">
        <v>0</v>
      </c>
      <c r="W249" s="61">
        <v>0</v>
      </c>
      <c r="X249" s="61">
        <v>0</v>
      </c>
      <c r="Y249" s="61">
        <v>0</v>
      </c>
      <c r="Z249" s="61">
        <v>0</v>
      </c>
      <c r="AA249" s="61">
        <v>0</v>
      </c>
      <c r="AB249" s="61">
        <v>0</v>
      </c>
      <c r="AC249" s="61">
        <v>0</v>
      </c>
      <c r="AD249" s="61">
        <v>0</v>
      </c>
    </row>
    <row r="250" spans="1:30" x14ac:dyDescent="0.3">
      <c r="A250" s="61">
        <v>249</v>
      </c>
      <c r="B250" s="61">
        <v>1</v>
      </c>
      <c r="C250" s="61">
        <v>141489</v>
      </c>
      <c r="D250" s="61">
        <v>0</v>
      </c>
      <c r="E250" s="61" t="s">
        <v>7214</v>
      </c>
      <c r="F250" s="61">
        <v>0</v>
      </c>
      <c r="G250" s="61">
        <v>7</v>
      </c>
      <c r="H250" s="61">
        <v>24</v>
      </c>
      <c r="I250" s="61">
        <v>5</v>
      </c>
      <c r="J250" s="61">
        <v>80</v>
      </c>
      <c r="K250" s="61">
        <v>1</v>
      </c>
      <c r="L250" s="61">
        <v>45000</v>
      </c>
      <c r="M250" s="61">
        <v>0</v>
      </c>
      <c r="N250" s="61">
        <v>0</v>
      </c>
      <c r="O250" s="61">
        <v>25</v>
      </c>
      <c r="P250" s="61">
        <v>4</v>
      </c>
      <c r="Q250" s="61">
        <v>0</v>
      </c>
      <c r="R250" s="61">
        <v>0</v>
      </c>
      <c r="S250" s="61">
        <v>0</v>
      </c>
      <c r="T250" s="61">
        <v>0</v>
      </c>
      <c r="U250" s="61">
        <v>0</v>
      </c>
      <c r="V250" s="61">
        <v>0</v>
      </c>
      <c r="W250" s="61">
        <v>0</v>
      </c>
      <c r="X250" s="61">
        <v>0</v>
      </c>
      <c r="Y250" s="61">
        <v>0</v>
      </c>
      <c r="Z250" s="61">
        <v>0</v>
      </c>
      <c r="AA250" s="61">
        <v>0</v>
      </c>
      <c r="AB250" s="61">
        <v>0</v>
      </c>
      <c r="AC250" s="61">
        <v>0</v>
      </c>
      <c r="AD250" s="61">
        <v>0</v>
      </c>
    </row>
    <row r="251" spans="1:30" x14ac:dyDescent="0.3">
      <c r="A251" s="61">
        <v>250</v>
      </c>
      <c r="B251" s="61">
        <v>1</v>
      </c>
      <c r="C251" s="61">
        <v>141490</v>
      </c>
      <c r="D251" s="61">
        <v>0</v>
      </c>
      <c r="E251" s="61" t="s">
        <v>7215</v>
      </c>
      <c r="F251" s="61">
        <v>0</v>
      </c>
      <c r="G251" s="61">
        <v>7</v>
      </c>
      <c r="H251" s="61">
        <v>24</v>
      </c>
      <c r="I251" s="61">
        <v>5</v>
      </c>
      <c r="J251" s="61">
        <v>100</v>
      </c>
      <c r="K251" s="61">
        <v>1</v>
      </c>
      <c r="L251" s="61">
        <v>50000</v>
      </c>
      <c r="M251" s="61">
        <v>0</v>
      </c>
      <c r="N251" s="61">
        <v>0</v>
      </c>
      <c r="O251" s="61">
        <v>25</v>
      </c>
      <c r="P251" s="61">
        <v>4</v>
      </c>
      <c r="Q251" s="61">
        <v>0</v>
      </c>
      <c r="R251" s="61">
        <v>0</v>
      </c>
      <c r="S251" s="61">
        <v>0</v>
      </c>
      <c r="T251" s="61">
        <v>0</v>
      </c>
      <c r="U251" s="61">
        <v>0</v>
      </c>
      <c r="V251" s="61">
        <v>0</v>
      </c>
      <c r="W251" s="61">
        <v>0</v>
      </c>
      <c r="X251" s="61">
        <v>0</v>
      </c>
      <c r="Y251" s="61">
        <v>0</v>
      </c>
      <c r="Z251" s="61">
        <v>0</v>
      </c>
      <c r="AA251" s="61">
        <v>0</v>
      </c>
      <c r="AB251" s="61">
        <v>0</v>
      </c>
      <c r="AC251" s="61">
        <v>0</v>
      </c>
      <c r="AD251" s="61">
        <v>0</v>
      </c>
    </row>
    <row r="252" spans="1:30" x14ac:dyDescent="0.3">
      <c r="A252" s="61">
        <v>251</v>
      </c>
      <c r="B252" s="61">
        <v>1</v>
      </c>
      <c r="C252" s="61">
        <v>141491</v>
      </c>
      <c r="D252" s="61">
        <v>0</v>
      </c>
      <c r="E252" s="61" t="s">
        <v>7216</v>
      </c>
      <c r="F252" s="61">
        <v>0</v>
      </c>
      <c r="G252" s="61">
        <v>7</v>
      </c>
      <c r="H252" s="61">
        <v>24</v>
      </c>
      <c r="I252" s="61">
        <v>5</v>
      </c>
      <c r="J252" s="61">
        <v>130</v>
      </c>
      <c r="K252" s="61">
        <v>1</v>
      </c>
      <c r="L252" s="61">
        <v>55000</v>
      </c>
      <c r="M252" s="61">
        <v>0</v>
      </c>
      <c r="N252" s="61">
        <v>0</v>
      </c>
      <c r="O252" s="61">
        <v>25</v>
      </c>
      <c r="P252" s="61">
        <v>5</v>
      </c>
      <c r="Q252" s="61">
        <v>0</v>
      </c>
      <c r="R252" s="61">
        <v>0</v>
      </c>
      <c r="S252" s="61">
        <v>0</v>
      </c>
      <c r="T252" s="61">
        <v>0</v>
      </c>
      <c r="U252" s="61">
        <v>0</v>
      </c>
      <c r="V252" s="61">
        <v>0</v>
      </c>
      <c r="W252" s="61">
        <v>0</v>
      </c>
      <c r="X252" s="61">
        <v>0</v>
      </c>
      <c r="Y252" s="61">
        <v>0</v>
      </c>
      <c r="Z252" s="61">
        <v>0</v>
      </c>
      <c r="AA252" s="61">
        <v>0</v>
      </c>
      <c r="AB252" s="61">
        <v>0</v>
      </c>
      <c r="AC252" s="61">
        <v>0</v>
      </c>
      <c r="AD252" s="61">
        <v>0</v>
      </c>
    </row>
    <row r="253" spans="1:30" x14ac:dyDescent="0.3">
      <c r="A253" s="61">
        <v>252</v>
      </c>
      <c r="B253" s="61">
        <v>1</v>
      </c>
      <c r="C253" s="61">
        <v>141492</v>
      </c>
      <c r="D253" s="61">
        <v>0</v>
      </c>
      <c r="E253" s="61" t="s">
        <v>7217</v>
      </c>
      <c r="F253" s="61">
        <v>0</v>
      </c>
      <c r="G253" s="61">
        <v>7</v>
      </c>
      <c r="H253" s="61">
        <v>24</v>
      </c>
      <c r="I253" s="61">
        <v>5</v>
      </c>
      <c r="J253" s="61">
        <v>160</v>
      </c>
      <c r="K253" s="61">
        <v>1</v>
      </c>
      <c r="L253" s="61">
        <v>60000</v>
      </c>
      <c r="M253" s="61">
        <v>0</v>
      </c>
      <c r="N253" s="61">
        <v>0</v>
      </c>
      <c r="O253" s="61">
        <v>25</v>
      </c>
      <c r="P253" s="61">
        <v>5</v>
      </c>
      <c r="Q253" s="61">
        <v>0</v>
      </c>
      <c r="R253" s="61">
        <v>0</v>
      </c>
      <c r="S253" s="61">
        <v>0</v>
      </c>
      <c r="T253" s="61">
        <v>0</v>
      </c>
      <c r="U253" s="61">
        <v>0</v>
      </c>
      <c r="V253" s="61">
        <v>0</v>
      </c>
      <c r="W253" s="61">
        <v>0</v>
      </c>
      <c r="X253" s="61">
        <v>0</v>
      </c>
      <c r="Y253" s="61">
        <v>0</v>
      </c>
      <c r="Z253" s="61">
        <v>0</v>
      </c>
      <c r="AA253" s="61">
        <v>0</v>
      </c>
      <c r="AB253" s="61">
        <v>0</v>
      </c>
      <c r="AC253" s="61">
        <v>0</v>
      </c>
      <c r="AD253" s="61">
        <v>0</v>
      </c>
    </row>
    <row r="254" spans="1:30" x14ac:dyDescent="0.3">
      <c r="A254" s="61">
        <v>253</v>
      </c>
      <c r="B254" s="61">
        <v>1</v>
      </c>
      <c r="C254" s="61">
        <v>141493</v>
      </c>
      <c r="D254" s="61">
        <v>0</v>
      </c>
      <c r="E254" s="61" t="s">
        <v>7218</v>
      </c>
      <c r="F254" s="61">
        <v>0</v>
      </c>
      <c r="G254" s="61">
        <v>7</v>
      </c>
      <c r="H254" s="61">
        <v>24</v>
      </c>
      <c r="I254" s="61">
        <v>5</v>
      </c>
      <c r="J254" s="61">
        <v>200</v>
      </c>
      <c r="K254" s="61">
        <v>1</v>
      </c>
      <c r="L254" s="61">
        <v>65000</v>
      </c>
      <c r="M254" s="61">
        <v>0</v>
      </c>
      <c r="N254" s="61">
        <v>0</v>
      </c>
      <c r="O254" s="61">
        <v>25</v>
      </c>
      <c r="P254" s="61">
        <v>6</v>
      </c>
      <c r="Q254" s="61">
        <v>0</v>
      </c>
      <c r="R254" s="61">
        <v>0</v>
      </c>
      <c r="S254" s="61">
        <v>0</v>
      </c>
      <c r="T254" s="61">
        <v>0</v>
      </c>
      <c r="U254" s="61">
        <v>0</v>
      </c>
      <c r="V254" s="61">
        <v>0</v>
      </c>
      <c r="W254" s="61">
        <v>0</v>
      </c>
      <c r="X254" s="61">
        <v>0</v>
      </c>
      <c r="Y254" s="61">
        <v>0</v>
      </c>
      <c r="Z254" s="61">
        <v>0</v>
      </c>
      <c r="AA254" s="61">
        <v>0</v>
      </c>
      <c r="AB254" s="61">
        <v>0</v>
      </c>
      <c r="AC254" s="61">
        <v>0</v>
      </c>
      <c r="AD254" s="61">
        <v>0</v>
      </c>
    </row>
    <row r="255" spans="1:30" x14ac:dyDescent="0.3">
      <c r="A255" s="61">
        <v>254</v>
      </c>
      <c r="B255" s="61">
        <v>1</v>
      </c>
      <c r="C255" s="61">
        <v>141494</v>
      </c>
      <c r="D255" s="61">
        <v>0</v>
      </c>
      <c r="E255" s="61" t="s">
        <v>7219</v>
      </c>
      <c r="F255" s="61">
        <v>0</v>
      </c>
      <c r="G255" s="61">
        <v>7</v>
      </c>
      <c r="H255" s="61">
        <v>24</v>
      </c>
      <c r="I255" s="61">
        <v>5</v>
      </c>
      <c r="J255" s="61">
        <v>250</v>
      </c>
      <c r="K255" s="61">
        <v>1</v>
      </c>
      <c r="L255" s="61">
        <v>70000</v>
      </c>
      <c r="M255" s="61">
        <v>0</v>
      </c>
      <c r="N255" s="61">
        <v>0</v>
      </c>
      <c r="O255" s="61">
        <v>25</v>
      </c>
      <c r="P255" s="61">
        <v>6</v>
      </c>
      <c r="Q255" s="61">
        <v>0</v>
      </c>
      <c r="R255" s="61">
        <v>0</v>
      </c>
      <c r="S255" s="61">
        <v>0</v>
      </c>
      <c r="T255" s="61">
        <v>0</v>
      </c>
      <c r="U255" s="61">
        <v>0</v>
      </c>
      <c r="V255" s="61">
        <v>0</v>
      </c>
      <c r="W255" s="61">
        <v>0</v>
      </c>
      <c r="X255" s="61">
        <v>0</v>
      </c>
      <c r="Y255" s="61">
        <v>0</v>
      </c>
      <c r="Z255" s="61">
        <v>0</v>
      </c>
      <c r="AA255" s="61">
        <v>0</v>
      </c>
      <c r="AB255" s="61">
        <v>0</v>
      </c>
      <c r="AC255" s="61">
        <v>0</v>
      </c>
      <c r="AD255" s="61">
        <v>0</v>
      </c>
    </row>
    <row r="256" spans="1:30" x14ac:dyDescent="0.3">
      <c r="A256" s="61">
        <v>255</v>
      </c>
      <c r="B256" s="61">
        <v>1</v>
      </c>
      <c r="C256" s="61">
        <v>141495</v>
      </c>
      <c r="D256" s="61">
        <v>0</v>
      </c>
      <c r="E256" s="61" t="s">
        <v>7220</v>
      </c>
      <c r="F256" s="61">
        <v>0</v>
      </c>
      <c r="G256" s="61">
        <v>7</v>
      </c>
      <c r="H256" s="61">
        <v>24</v>
      </c>
      <c r="I256" s="61">
        <v>5</v>
      </c>
      <c r="J256" s="61">
        <v>320</v>
      </c>
      <c r="K256" s="61">
        <v>1</v>
      </c>
      <c r="L256" s="61">
        <v>75000</v>
      </c>
      <c r="M256" s="61">
        <v>0</v>
      </c>
      <c r="N256" s="61">
        <v>0</v>
      </c>
      <c r="O256" s="61">
        <v>25</v>
      </c>
      <c r="P256" s="61">
        <v>7</v>
      </c>
      <c r="Q256" s="61">
        <v>0</v>
      </c>
      <c r="R256" s="61">
        <v>0</v>
      </c>
      <c r="S256" s="61">
        <v>0</v>
      </c>
      <c r="T256" s="61">
        <v>0</v>
      </c>
      <c r="U256" s="61">
        <v>0</v>
      </c>
      <c r="V256" s="61">
        <v>0</v>
      </c>
      <c r="W256" s="61">
        <v>0</v>
      </c>
      <c r="X256" s="61">
        <v>0</v>
      </c>
      <c r="Y256" s="61">
        <v>0</v>
      </c>
      <c r="Z256" s="61">
        <v>0</v>
      </c>
      <c r="AA256" s="61">
        <v>0</v>
      </c>
      <c r="AB256" s="61">
        <v>0</v>
      </c>
      <c r="AC256" s="61">
        <v>0</v>
      </c>
      <c r="AD256" s="61">
        <v>0</v>
      </c>
    </row>
    <row r="257" spans="1:33" x14ac:dyDescent="0.3">
      <c r="A257" s="61">
        <v>256</v>
      </c>
      <c r="B257" s="61">
        <v>1</v>
      </c>
      <c r="C257" s="61">
        <v>141496</v>
      </c>
      <c r="D257" s="61">
        <v>0</v>
      </c>
      <c r="E257" s="61" t="s">
        <v>7221</v>
      </c>
      <c r="F257" s="61">
        <v>0</v>
      </c>
      <c r="G257" s="61">
        <v>7</v>
      </c>
      <c r="H257" s="61">
        <v>24</v>
      </c>
      <c r="I257" s="61">
        <v>5</v>
      </c>
      <c r="J257" s="61">
        <v>400</v>
      </c>
      <c r="K257" s="61">
        <v>1</v>
      </c>
      <c r="L257" s="61">
        <v>80000</v>
      </c>
      <c r="M257" s="61">
        <v>0</v>
      </c>
      <c r="N257" s="61">
        <v>0</v>
      </c>
      <c r="O257" s="61">
        <v>25</v>
      </c>
      <c r="P257" s="61">
        <v>7</v>
      </c>
      <c r="Q257" s="61">
        <v>0</v>
      </c>
      <c r="R257" s="61">
        <v>0</v>
      </c>
      <c r="S257" s="61">
        <v>0</v>
      </c>
      <c r="T257" s="61">
        <v>0</v>
      </c>
      <c r="U257" s="61">
        <v>0</v>
      </c>
      <c r="V257" s="61">
        <v>0</v>
      </c>
      <c r="W257" s="61">
        <v>0</v>
      </c>
      <c r="X257" s="61">
        <v>0</v>
      </c>
      <c r="Y257" s="61">
        <v>0</v>
      </c>
      <c r="Z257" s="61">
        <v>0</v>
      </c>
      <c r="AA257" s="61">
        <v>0</v>
      </c>
      <c r="AB257" s="61">
        <v>0</v>
      </c>
      <c r="AC257" s="61">
        <v>0</v>
      </c>
      <c r="AD257" s="61">
        <v>0</v>
      </c>
    </row>
    <row r="258" spans="1:33" x14ac:dyDescent="0.3">
      <c r="A258" s="61">
        <v>257</v>
      </c>
      <c r="B258" s="61">
        <v>1</v>
      </c>
      <c r="C258" s="61">
        <v>141497</v>
      </c>
      <c r="D258" s="61">
        <v>0</v>
      </c>
      <c r="E258" s="61" t="s">
        <v>7222</v>
      </c>
      <c r="F258" s="61">
        <v>0</v>
      </c>
      <c r="G258" s="61">
        <v>7</v>
      </c>
      <c r="H258" s="61">
        <v>24</v>
      </c>
      <c r="I258" s="61">
        <v>5</v>
      </c>
      <c r="J258" s="61">
        <v>500</v>
      </c>
      <c r="K258" s="61">
        <v>1</v>
      </c>
      <c r="L258" s="61">
        <v>85000</v>
      </c>
      <c r="M258" s="61">
        <v>0</v>
      </c>
      <c r="N258" s="61">
        <v>0</v>
      </c>
      <c r="O258" s="61">
        <v>25</v>
      </c>
      <c r="P258" s="61">
        <v>8</v>
      </c>
      <c r="Q258" s="61">
        <v>0</v>
      </c>
      <c r="R258" s="61">
        <v>0</v>
      </c>
      <c r="S258" s="61">
        <v>0</v>
      </c>
      <c r="T258" s="61">
        <v>0</v>
      </c>
      <c r="U258" s="61">
        <v>0</v>
      </c>
      <c r="V258" s="61">
        <v>0</v>
      </c>
      <c r="W258" s="61">
        <v>0</v>
      </c>
      <c r="X258" s="61">
        <v>0</v>
      </c>
      <c r="Y258" s="61">
        <v>0</v>
      </c>
      <c r="Z258" s="61">
        <v>0</v>
      </c>
      <c r="AA258" s="61">
        <v>0</v>
      </c>
      <c r="AB258" s="61">
        <v>0</v>
      </c>
      <c r="AC258" s="61">
        <v>0</v>
      </c>
      <c r="AD258" s="61">
        <v>0</v>
      </c>
    </row>
    <row r="259" spans="1:33" x14ac:dyDescent="0.3">
      <c r="A259" s="61">
        <v>258</v>
      </c>
      <c r="B259" s="61">
        <v>1</v>
      </c>
      <c r="C259" s="61">
        <v>141498</v>
      </c>
      <c r="D259" s="61">
        <v>0</v>
      </c>
      <c r="E259" s="61" t="s">
        <v>7223</v>
      </c>
      <c r="F259" s="61">
        <v>0</v>
      </c>
      <c r="G259" s="61">
        <v>7</v>
      </c>
      <c r="H259" s="61">
        <v>24</v>
      </c>
      <c r="I259" s="61">
        <v>5</v>
      </c>
      <c r="J259" s="61">
        <v>630</v>
      </c>
      <c r="K259" s="61">
        <v>1</v>
      </c>
      <c r="L259" s="61">
        <v>90000</v>
      </c>
      <c r="M259" s="61">
        <v>0</v>
      </c>
      <c r="N259" s="61">
        <v>0</v>
      </c>
      <c r="O259" s="61">
        <v>25</v>
      </c>
      <c r="P259" s="61">
        <v>8</v>
      </c>
      <c r="Q259" s="61">
        <v>0</v>
      </c>
      <c r="R259" s="61">
        <v>0</v>
      </c>
      <c r="S259" s="61">
        <v>0</v>
      </c>
      <c r="T259" s="61">
        <v>0</v>
      </c>
      <c r="U259" s="61">
        <v>0</v>
      </c>
      <c r="V259" s="61">
        <v>0</v>
      </c>
      <c r="W259" s="61">
        <v>0</v>
      </c>
      <c r="X259" s="61">
        <v>0</v>
      </c>
      <c r="Y259" s="61">
        <v>0</v>
      </c>
      <c r="Z259" s="61">
        <v>0</v>
      </c>
      <c r="AA259" s="61">
        <v>0</v>
      </c>
      <c r="AB259" s="61">
        <v>0</v>
      </c>
      <c r="AC259" s="61">
        <v>0</v>
      </c>
      <c r="AD259" s="61">
        <v>0</v>
      </c>
    </row>
    <row r="260" spans="1:33" x14ac:dyDescent="0.3">
      <c r="A260" s="61">
        <v>259</v>
      </c>
      <c r="B260" s="61">
        <v>1</v>
      </c>
      <c r="C260" s="61">
        <v>141499</v>
      </c>
      <c r="D260" s="61">
        <v>0</v>
      </c>
      <c r="E260" s="61" t="s">
        <v>7224</v>
      </c>
      <c r="F260" s="61">
        <v>0</v>
      </c>
      <c r="G260" s="61">
        <v>7</v>
      </c>
      <c r="H260" s="61">
        <v>24</v>
      </c>
      <c r="I260" s="61">
        <v>5</v>
      </c>
      <c r="J260" s="61">
        <v>790</v>
      </c>
      <c r="K260" s="61">
        <v>1</v>
      </c>
      <c r="L260" s="61">
        <v>95000</v>
      </c>
      <c r="M260" s="61">
        <v>0</v>
      </c>
      <c r="N260" s="61">
        <v>0</v>
      </c>
      <c r="O260" s="61">
        <v>25</v>
      </c>
      <c r="P260" s="61">
        <v>10</v>
      </c>
      <c r="Q260" s="61">
        <v>0</v>
      </c>
      <c r="R260" s="61">
        <v>0</v>
      </c>
      <c r="S260" s="61">
        <v>0</v>
      </c>
      <c r="T260" s="61">
        <v>0</v>
      </c>
      <c r="U260" s="61">
        <v>0</v>
      </c>
      <c r="V260" s="61">
        <v>0</v>
      </c>
      <c r="W260" s="61">
        <v>0</v>
      </c>
      <c r="X260" s="61">
        <v>0</v>
      </c>
      <c r="Y260" s="61">
        <v>0</v>
      </c>
      <c r="Z260" s="61">
        <v>0</v>
      </c>
      <c r="AA260" s="61">
        <v>0</v>
      </c>
      <c r="AB260" s="61">
        <v>0</v>
      </c>
      <c r="AC260" s="61">
        <v>0</v>
      </c>
      <c r="AD260" s="61">
        <v>0</v>
      </c>
    </row>
    <row r="261" spans="1:33" x14ac:dyDescent="0.3">
      <c r="A261" s="61">
        <v>260</v>
      </c>
      <c r="B261" s="61">
        <v>1</v>
      </c>
      <c r="C261" s="61">
        <v>141500</v>
      </c>
      <c r="D261" s="61">
        <v>0</v>
      </c>
      <c r="E261" s="61" t="s">
        <v>7225</v>
      </c>
      <c r="F261" s="61">
        <v>0</v>
      </c>
      <c r="G261" s="61">
        <v>7</v>
      </c>
      <c r="H261" s="61">
        <v>24</v>
      </c>
      <c r="I261" s="61">
        <v>5</v>
      </c>
      <c r="J261" s="61">
        <v>1000</v>
      </c>
      <c r="K261" s="61">
        <v>1</v>
      </c>
      <c r="L261" s="61">
        <v>100000</v>
      </c>
      <c r="M261" s="61">
        <v>0</v>
      </c>
      <c r="N261" s="61">
        <v>0</v>
      </c>
      <c r="O261" s="61">
        <v>25</v>
      </c>
      <c r="P261" s="61">
        <v>10</v>
      </c>
      <c r="Q261" s="61">
        <v>0</v>
      </c>
      <c r="R261" s="61">
        <v>0</v>
      </c>
      <c r="S261" s="61">
        <v>0</v>
      </c>
      <c r="T261" s="61">
        <v>0</v>
      </c>
      <c r="U261" s="61">
        <v>0</v>
      </c>
      <c r="V261" s="61">
        <v>0</v>
      </c>
      <c r="W261" s="61">
        <v>0</v>
      </c>
      <c r="X261" s="61">
        <v>0</v>
      </c>
      <c r="Y261" s="61">
        <v>0</v>
      </c>
      <c r="Z261" s="61">
        <v>0</v>
      </c>
      <c r="AA261" s="61">
        <v>0</v>
      </c>
      <c r="AB261" s="61">
        <v>0</v>
      </c>
      <c r="AC261" s="61">
        <v>0</v>
      </c>
      <c r="AD261" s="61">
        <v>0</v>
      </c>
    </row>
    <row r="262" spans="1:33" x14ac:dyDescent="0.3">
      <c r="A262" s="61">
        <v>1001</v>
      </c>
      <c r="B262" s="61">
        <v>2</v>
      </c>
      <c r="C262" s="61">
        <v>142001</v>
      </c>
      <c r="D262" s="61">
        <v>242001</v>
      </c>
      <c r="E262" s="61" t="s">
        <v>9275</v>
      </c>
      <c r="F262" s="61" t="s">
        <v>3091</v>
      </c>
      <c r="G262" s="61">
        <v>1</v>
      </c>
      <c r="H262" s="61">
        <v>67</v>
      </c>
      <c r="I262" s="61">
        <v>0</v>
      </c>
      <c r="J262" s="61">
        <v>1</v>
      </c>
      <c r="K262" s="61">
        <v>8</v>
      </c>
      <c r="L262" s="61">
        <v>50</v>
      </c>
      <c r="M262" s="61">
        <v>0</v>
      </c>
      <c r="N262" s="61">
        <v>0</v>
      </c>
      <c r="O262" s="61">
        <v>9</v>
      </c>
      <c r="P262" s="61">
        <v>63</v>
      </c>
      <c r="Q262" s="61">
        <v>0</v>
      </c>
      <c r="R262" s="61">
        <v>0</v>
      </c>
      <c r="S262" s="61">
        <v>0</v>
      </c>
      <c r="T262" s="61">
        <v>0</v>
      </c>
      <c r="U262" s="61">
        <v>0</v>
      </c>
      <c r="V262" s="61">
        <v>0</v>
      </c>
      <c r="W262" s="61">
        <v>0</v>
      </c>
      <c r="X262" s="61">
        <v>0</v>
      </c>
      <c r="Y262" s="61">
        <v>0</v>
      </c>
      <c r="Z262" s="61">
        <v>0</v>
      </c>
      <c r="AA262" s="61">
        <v>18</v>
      </c>
      <c r="AB262" s="61">
        <v>0</v>
      </c>
      <c r="AC262" s="61">
        <v>0</v>
      </c>
      <c r="AD262" s="61">
        <v>0</v>
      </c>
      <c r="AE262" s="36" t="b">
        <v>0</v>
      </c>
      <c r="AF262" s="36" t="b">
        <v>0</v>
      </c>
      <c r="AG262" s="36" t="b">
        <v>0</v>
      </c>
    </row>
    <row r="263" spans="1:33" x14ac:dyDescent="0.3">
      <c r="A263" s="61">
        <v>1002</v>
      </c>
      <c r="B263" s="61">
        <v>2</v>
      </c>
      <c r="C263" s="61">
        <v>142002</v>
      </c>
      <c r="D263" s="61">
        <v>242002</v>
      </c>
      <c r="E263" s="61" t="s">
        <v>2884</v>
      </c>
      <c r="F263" s="61" t="s">
        <v>2969</v>
      </c>
      <c r="G263" s="61">
        <v>2</v>
      </c>
      <c r="H263" s="61">
        <v>42</v>
      </c>
      <c r="I263" s="61">
        <v>1</v>
      </c>
      <c r="J263" s="61">
        <v>20</v>
      </c>
      <c r="K263" s="61">
        <v>8</v>
      </c>
      <c r="L263" s="61">
        <v>100</v>
      </c>
      <c r="M263" s="61">
        <v>0</v>
      </c>
      <c r="N263" s="61">
        <v>0</v>
      </c>
      <c r="O263" s="61">
        <v>9</v>
      </c>
      <c r="P263" s="61">
        <v>125</v>
      </c>
      <c r="Q263" s="61">
        <v>0</v>
      </c>
      <c r="R263" s="61">
        <v>0</v>
      </c>
      <c r="S263" s="61">
        <v>0</v>
      </c>
      <c r="T263" s="61">
        <v>0</v>
      </c>
      <c r="U263" s="61">
        <v>0</v>
      </c>
      <c r="V263" s="61">
        <v>0</v>
      </c>
      <c r="W263" s="61">
        <v>0</v>
      </c>
      <c r="X263" s="61">
        <v>0</v>
      </c>
      <c r="Y263" s="61">
        <v>0</v>
      </c>
      <c r="Z263" s="61">
        <v>0</v>
      </c>
      <c r="AA263" s="61">
        <v>15</v>
      </c>
      <c r="AB263" s="61">
        <v>1</v>
      </c>
      <c r="AC263" s="61">
        <v>0</v>
      </c>
      <c r="AD263" s="61">
        <v>2</v>
      </c>
      <c r="AE263" s="36" t="b">
        <v>0</v>
      </c>
      <c r="AF263" s="36" t="b">
        <v>0</v>
      </c>
      <c r="AG263" s="36" t="b">
        <v>0</v>
      </c>
    </row>
    <row r="264" spans="1:33" x14ac:dyDescent="0.3">
      <c r="A264" s="61">
        <v>1003</v>
      </c>
      <c r="B264" s="61">
        <v>2</v>
      </c>
      <c r="C264" s="61">
        <v>142003</v>
      </c>
      <c r="D264" s="61">
        <v>242003</v>
      </c>
      <c r="E264" s="61" t="s">
        <v>2885</v>
      </c>
      <c r="F264" s="61" t="s">
        <v>2970</v>
      </c>
      <c r="G264" s="61">
        <v>3</v>
      </c>
      <c r="H264" s="61">
        <v>58</v>
      </c>
      <c r="I264" s="61">
        <v>0</v>
      </c>
      <c r="J264" s="61">
        <v>1</v>
      </c>
      <c r="K264" s="61">
        <v>8</v>
      </c>
      <c r="L264" s="61">
        <v>200</v>
      </c>
      <c r="M264" s="61">
        <v>0</v>
      </c>
      <c r="N264" s="61">
        <v>0</v>
      </c>
      <c r="O264" s="61">
        <v>9</v>
      </c>
      <c r="P264" s="61">
        <v>250</v>
      </c>
      <c r="Q264" s="61">
        <v>0</v>
      </c>
      <c r="R264" s="61">
        <v>0</v>
      </c>
      <c r="S264" s="61">
        <v>1</v>
      </c>
      <c r="T264" s="61">
        <v>1000</v>
      </c>
      <c r="U264" s="61">
        <v>0</v>
      </c>
      <c r="V264" s="61">
        <v>0</v>
      </c>
      <c r="W264" s="61">
        <v>0</v>
      </c>
      <c r="X264" s="61">
        <v>0</v>
      </c>
      <c r="Y264" s="61">
        <v>0</v>
      </c>
      <c r="Z264" s="61">
        <v>0</v>
      </c>
      <c r="AA264" s="61">
        <v>3</v>
      </c>
      <c r="AB264" s="61">
        <v>0</v>
      </c>
      <c r="AC264" s="61">
        <v>0</v>
      </c>
      <c r="AD264" s="61">
        <v>0</v>
      </c>
      <c r="AE264" s="36" t="b">
        <v>0</v>
      </c>
      <c r="AF264" s="36" t="b">
        <v>0</v>
      </c>
      <c r="AG264" s="36" t="b">
        <v>0</v>
      </c>
    </row>
    <row r="265" spans="1:33" x14ac:dyDescent="0.3">
      <c r="A265" s="61">
        <v>1004</v>
      </c>
      <c r="B265" s="61">
        <v>2</v>
      </c>
      <c r="C265" s="61">
        <v>142004</v>
      </c>
      <c r="D265" s="61">
        <v>242004</v>
      </c>
      <c r="E265" s="61" t="s">
        <v>2886</v>
      </c>
      <c r="F265" s="61" t="s">
        <v>2971</v>
      </c>
      <c r="G265" s="61">
        <v>4</v>
      </c>
      <c r="H265" s="61">
        <v>14</v>
      </c>
      <c r="I265" s="61">
        <v>94005</v>
      </c>
      <c r="J265" s="61">
        <v>1</v>
      </c>
      <c r="K265" s="61">
        <v>8</v>
      </c>
      <c r="L265" s="61">
        <v>350</v>
      </c>
      <c r="M265" s="61">
        <v>0</v>
      </c>
      <c r="N265" s="61">
        <v>0</v>
      </c>
      <c r="O265" s="61">
        <v>9</v>
      </c>
      <c r="P265" s="61">
        <v>438</v>
      </c>
      <c r="Q265" s="61">
        <v>0</v>
      </c>
      <c r="R265" s="61">
        <v>0</v>
      </c>
      <c r="S265" s="61">
        <v>6</v>
      </c>
      <c r="T265" s="61">
        <v>80002</v>
      </c>
      <c r="U265" s="61">
        <v>0</v>
      </c>
      <c r="V265" s="61">
        <v>1</v>
      </c>
      <c r="W265" s="61">
        <v>0</v>
      </c>
      <c r="X265" s="61">
        <v>0</v>
      </c>
      <c r="Y265" s="61">
        <v>0</v>
      </c>
      <c r="Z265" s="61">
        <v>0</v>
      </c>
      <c r="AA265" s="61">
        <v>15</v>
      </c>
      <c r="AB265" s="61">
        <v>1</v>
      </c>
      <c r="AC265" s="61">
        <v>0</v>
      </c>
      <c r="AD265" s="61">
        <v>0</v>
      </c>
      <c r="AE265" s="36" t="b">
        <v>0</v>
      </c>
      <c r="AF265" s="36" t="b">
        <v>0</v>
      </c>
      <c r="AG265" s="36" t="b">
        <v>0</v>
      </c>
    </row>
    <row r="266" spans="1:33" x14ac:dyDescent="0.3">
      <c r="A266" s="61">
        <v>1005</v>
      </c>
      <c r="B266" s="61">
        <v>2</v>
      </c>
      <c r="C266" s="61">
        <v>142005</v>
      </c>
      <c r="D266" s="61">
        <v>242005</v>
      </c>
      <c r="E266" s="61" t="s">
        <v>582</v>
      </c>
      <c r="F266" s="61" t="s">
        <v>2972</v>
      </c>
      <c r="G266" s="61">
        <v>5</v>
      </c>
      <c r="H266" s="61">
        <v>51</v>
      </c>
      <c r="I266" s="61">
        <v>0</v>
      </c>
      <c r="J266" s="61">
        <v>1</v>
      </c>
      <c r="K266" s="61">
        <v>8</v>
      </c>
      <c r="L266" s="61">
        <v>550</v>
      </c>
      <c r="M266" s="61">
        <v>0</v>
      </c>
      <c r="N266" s="61">
        <v>0</v>
      </c>
      <c r="O266" s="61">
        <v>9</v>
      </c>
      <c r="P266" s="61">
        <v>688</v>
      </c>
      <c r="Q266" s="61">
        <v>0</v>
      </c>
      <c r="R266" s="61">
        <v>0</v>
      </c>
      <c r="S266" s="61">
        <v>1</v>
      </c>
      <c r="T266" s="61">
        <v>2000</v>
      </c>
      <c r="U266" s="61">
        <v>0</v>
      </c>
      <c r="V266" s="61">
        <v>0</v>
      </c>
      <c r="W266" s="61">
        <v>0</v>
      </c>
      <c r="X266" s="61">
        <v>0</v>
      </c>
      <c r="Y266" s="61">
        <v>0</v>
      </c>
      <c r="Z266" s="61">
        <v>0</v>
      </c>
      <c r="AA266" s="61">
        <v>6</v>
      </c>
      <c r="AB266" s="61">
        <v>0</v>
      </c>
      <c r="AC266" s="61">
        <v>0</v>
      </c>
      <c r="AD266" s="61">
        <v>15</v>
      </c>
      <c r="AE266" s="36" t="b">
        <v>0</v>
      </c>
      <c r="AF266" s="36" t="b">
        <v>0</v>
      </c>
      <c r="AG266" s="36" t="b">
        <v>0</v>
      </c>
    </row>
    <row r="267" spans="1:33" x14ac:dyDescent="0.3">
      <c r="A267" s="61">
        <v>1006</v>
      </c>
      <c r="B267" s="61">
        <v>2</v>
      </c>
      <c r="C267" s="61">
        <v>142006</v>
      </c>
      <c r="D267" s="61">
        <v>242006</v>
      </c>
      <c r="E267" s="61" t="s">
        <v>2854</v>
      </c>
      <c r="F267" s="61" t="s">
        <v>2973</v>
      </c>
      <c r="G267" s="61">
        <v>6</v>
      </c>
      <c r="H267" s="61">
        <v>20</v>
      </c>
      <c r="I267" s="61">
        <v>0</v>
      </c>
      <c r="J267" s="61">
        <v>1</v>
      </c>
      <c r="K267" s="61">
        <v>8</v>
      </c>
      <c r="L267" s="61">
        <v>800</v>
      </c>
      <c r="M267" s="61">
        <v>0</v>
      </c>
      <c r="N267" s="61">
        <v>0</v>
      </c>
      <c r="O267" s="61">
        <v>9</v>
      </c>
      <c r="P267" s="61">
        <v>1000</v>
      </c>
      <c r="Q267" s="61">
        <v>0</v>
      </c>
      <c r="R267" s="61">
        <v>0</v>
      </c>
      <c r="S267" s="61">
        <v>0</v>
      </c>
      <c r="T267" s="61">
        <v>0</v>
      </c>
      <c r="U267" s="61">
        <v>0</v>
      </c>
      <c r="V267" s="61">
        <v>0</v>
      </c>
      <c r="W267" s="61">
        <v>0</v>
      </c>
      <c r="X267" s="61">
        <v>0</v>
      </c>
      <c r="Y267" s="61">
        <v>0</v>
      </c>
      <c r="Z267" s="61">
        <v>0</v>
      </c>
      <c r="AA267" s="61">
        <v>6</v>
      </c>
      <c r="AB267" s="61">
        <v>0</v>
      </c>
      <c r="AC267" s="61">
        <v>0</v>
      </c>
      <c r="AD267" s="61">
        <v>19</v>
      </c>
      <c r="AE267" s="36" t="b">
        <v>0</v>
      </c>
      <c r="AF267" s="36" t="b">
        <v>0</v>
      </c>
      <c r="AG267" s="36" t="b">
        <v>0</v>
      </c>
    </row>
    <row r="268" spans="1:33" x14ac:dyDescent="0.3">
      <c r="A268" s="61">
        <v>1007</v>
      </c>
      <c r="B268" s="61">
        <v>2</v>
      </c>
      <c r="C268" s="61">
        <v>142007</v>
      </c>
      <c r="D268" s="61">
        <v>242007</v>
      </c>
      <c r="E268" s="61" t="s">
        <v>2887</v>
      </c>
      <c r="F268" s="61" t="s">
        <v>2974</v>
      </c>
      <c r="G268" s="61">
        <v>7</v>
      </c>
      <c r="H268" s="61">
        <v>2</v>
      </c>
      <c r="I268" s="61">
        <v>54001</v>
      </c>
      <c r="J268" s="61">
        <v>1</v>
      </c>
      <c r="K268" s="61">
        <v>8</v>
      </c>
      <c r="L268" s="61">
        <v>1100</v>
      </c>
      <c r="M268" s="61">
        <v>0</v>
      </c>
      <c r="N268" s="61">
        <v>0</v>
      </c>
      <c r="O268" s="61">
        <v>9</v>
      </c>
      <c r="P268" s="61">
        <v>1375</v>
      </c>
      <c r="Q268" s="61">
        <v>0</v>
      </c>
      <c r="R268" s="61">
        <v>0</v>
      </c>
      <c r="S268" s="61">
        <v>0</v>
      </c>
      <c r="T268" s="61">
        <v>0</v>
      </c>
      <c r="U268" s="61">
        <v>0</v>
      </c>
      <c r="V268" s="61">
        <v>0</v>
      </c>
      <c r="W268" s="61">
        <v>0</v>
      </c>
      <c r="X268" s="61">
        <v>0</v>
      </c>
      <c r="Y268" s="61">
        <v>0</v>
      </c>
      <c r="Z268" s="61">
        <v>0</v>
      </c>
      <c r="AA268" s="61">
        <v>15</v>
      </c>
      <c r="AB268" s="61">
        <v>1</v>
      </c>
      <c r="AC268" s="61">
        <v>0</v>
      </c>
      <c r="AD268" s="61">
        <v>0</v>
      </c>
      <c r="AE268" s="36" t="b">
        <v>0</v>
      </c>
      <c r="AF268" s="36" t="b">
        <v>0</v>
      </c>
      <c r="AG268" s="36" t="b">
        <v>0</v>
      </c>
    </row>
    <row r="269" spans="1:33" x14ac:dyDescent="0.3">
      <c r="A269" s="61">
        <v>1008</v>
      </c>
      <c r="B269" s="61">
        <v>2</v>
      </c>
      <c r="C269" s="61">
        <v>142008</v>
      </c>
      <c r="D269" s="61">
        <v>242008</v>
      </c>
      <c r="E269" s="61" t="s">
        <v>2888</v>
      </c>
      <c r="F269" s="61" t="s">
        <v>2975</v>
      </c>
      <c r="G269" s="61">
        <v>8</v>
      </c>
      <c r="H269" s="61">
        <v>42</v>
      </c>
      <c r="I269" s="61">
        <v>3</v>
      </c>
      <c r="J269" s="61">
        <v>20</v>
      </c>
      <c r="K269" s="61">
        <v>8</v>
      </c>
      <c r="L269" s="61">
        <v>1450</v>
      </c>
      <c r="M269" s="61">
        <v>0</v>
      </c>
      <c r="N269" s="61">
        <v>0</v>
      </c>
      <c r="O269" s="61">
        <v>9</v>
      </c>
      <c r="P269" s="61">
        <v>1813</v>
      </c>
      <c r="Q269" s="61">
        <v>0</v>
      </c>
      <c r="R269" s="61">
        <v>0</v>
      </c>
      <c r="S269" s="61">
        <v>0</v>
      </c>
      <c r="T269" s="61">
        <v>0</v>
      </c>
      <c r="U269" s="61">
        <v>0</v>
      </c>
      <c r="V269" s="61">
        <v>0</v>
      </c>
      <c r="W269" s="61">
        <v>0</v>
      </c>
      <c r="X269" s="61">
        <v>0</v>
      </c>
      <c r="Y269" s="61">
        <v>0</v>
      </c>
      <c r="Z269" s="61">
        <v>0</v>
      </c>
      <c r="AA269" s="61">
        <v>15</v>
      </c>
      <c r="AB269" s="61">
        <v>2</v>
      </c>
      <c r="AC269" s="61">
        <v>0</v>
      </c>
      <c r="AD269" s="61">
        <v>0</v>
      </c>
      <c r="AE269" s="36" t="b">
        <v>0</v>
      </c>
      <c r="AF269" s="36" t="b">
        <v>0</v>
      </c>
      <c r="AG269" s="36" t="b">
        <v>0</v>
      </c>
    </row>
    <row r="270" spans="1:33" x14ac:dyDescent="0.3">
      <c r="A270" s="61">
        <v>1009</v>
      </c>
      <c r="B270" s="61">
        <v>2</v>
      </c>
      <c r="C270" s="61">
        <v>142009</v>
      </c>
      <c r="D270" s="61">
        <v>242009</v>
      </c>
      <c r="E270" s="61" t="s">
        <v>2466</v>
      </c>
      <c r="F270" s="61" t="s">
        <v>2976</v>
      </c>
      <c r="G270" s="61">
        <v>9</v>
      </c>
      <c r="H270" s="61">
        <v>64</v>
      </c>
      <c r="I270" s="61">
        <v>0</v>
      </c>
      <c r="J270" s="61">
        <v>1</v>
      </c>
      <c r="K270" s="61">
        <v>8</v>
      </c>
      <c r="L270" s="61">
        <v>1850</v>
      </c>
      <c r="M270" s="61">
        <v>0</v>
      </c>
      <c r="N270" s="61">
        <v>0</v>
      </c>
      <c r="O270" s="61">
        <v>9</v>
      </c>
      <c r="P270" s="61">
        <v>2313</v>
      </c>
      <c r="Q270" s="61">
        <v>0</v>
      </c>
      <c r="R270" s="61">
        <v>0</v>
      </c>
      <c r="S270" s="61">
        <v>38</v>
      </c>
      <c r="T270" s="61">
        <v>1</v>
      </c>
      <c r="U270" s="61">
        <v>0</v>
      </c>
      <c r="V270" s="61">
        <v>0</v>
      </c>
      <c r="W270" s="61">
        <v>6</v>
      </c>
      <c r="X270" s="61">
        <v>94025</v>
      </c>
      <c r="Y270" s="61">
        <v>0</v>
      </c>
      <c r="Z270" s="61">
        <v>5</v>
      </c>
      <c r="AA270" s="61">
        <v>27</v>
      </c>
      <c r="AB270" s="61">
        <v>0</v>
      </c>
      <c r="AC270" s="61">
        <v>0</v>
      </c>
      <c r="AD270" s="61">
        <v>8</v>
      </c>
      <c r="AE270" s="36" t="b">
        <v>0</v>
      </c>
      <c r="AF270" s="36" t="b">
        <v>0</v>
      </c>
      <c r="AG270" s="36" t="b">
        <v>0</v>
      </c>
    </row>
    <row r="271" spans="1:33" x14ac:dyDescent="0.3">
      <c r="A271" s="61">
        <v>1010</v>
      </c>
      <c r="B271" s="61">
        <v>2</v>
      </c>
      <c r="C271" s="61">
        <v>142010</v>
      </c>
      <c r="D271" s="61">
        <v>242010</v>
      </c>
      <c r="E271" s="61" t="s">
        <v>2889</v>
      </c>
      <c r="F271" s="61" t="s">
        <v>2977</v>
      </c>
      <c r="G271" s="61">
        <v>10</v>
      </c>
      <c r="H271" s="61">
        <v>52</v>
      </c>
      <c r="I271" s="61">
        <v>1</v>
      </c>
      <c r="J271" s="61">
        <v>1</v>
      </c>
      <c r="K271" s="61">
        <v>8</v>
      </c>
      <c r="L271" s="61">
        <v>2300</v>
      </c>
      <c r="M271" s="61">
        <v>0</v>
      </c>
      <c r="N271" s="61">
        <v>0</v>
      </c>
      <c r="O271" s="61">
        <v>9</v>
      </c>
      <c r="P271" s="61">
        <v>2875</v>
      </c>
      <c r="Q271" s="61">
        <v>0</v>
      </c>
      <c r="R271" s="61">
        <v>0</v>
      </c>
      <c r="S271" s="61">
        <v>1</v>
      </c>
      <c r="T271" s="61">
        <v>2000</v>
      </c>
      <c r="U271" s="61">
        <v>0</v>
      </c>
      <c r="V271" s="61">
        <v>0</v>
      </c>
      <c r="W271" s="61">
        <v>6</v>
      </c>
      <c r="X271" s="61">
        <v>81000</v>
      </c>
      <c r="Y271" s="61">
        <v>0</v>
      </c>
      <c r="Z271" s="61">
        <v>1</v>
      </c>
      <c r="AA271" s="61">
        <v>0</v>
      </c>
      <c r="AB271" s="61">
        <v>0</v>
      </c>
      <c r="AC271" s="61">
        <v>0</v>
      </c>
      <c r="AD271" s="61">
        <v>0</v>
      </c>
      <c r="AE271" s="36" t="b">
        <v>0</v>
      </c>
      <c r="AF271" s="36" t="b">
        <v>0</v>
      </c>
      <c r="AG271" s="36" t="b">
        <v>0</v>
      </c>
    </row>
    <row r="272" spans="1:33" x14ac:dyDescent="0.3">
      <c r="A272" s="61">
        <v>1011</v>
      </c>
      <c r="B272" s="61">
        <v>2</v>
      </c>
      <c r="C272" s="61">
        <v>142011</v>
      </c>
      <c r="D272" s="61">
        <v>242011</v>
      </c>
      <c r="E272" s="61" t="s">
        <v>2854</v>
      </c>
      <c r="F272" s="61" t="s">
        <v>2978</v>
      </c>
      <c r="G272" s="61">
        <v>11</v>
      </c>
      <c r="H272" s="61">
        <v>46</v>
      </c>
      <c r="I272" s="61">
        <v>5</v>
      </c>
      <c r="J272" s="61">
        <v>1</v>
      </c>
      <c r="K272" s="61">
        <v>8</v>
      </c>
      <c r="L272" s="61">
        <v>2800</v>
      </c>
      <c r="M272" s="61">
        <v>0</v>
      </c>
      <c r="N272" s="61">
        <v>0</v>
      </c>
      <c r="O272" s="61">
        <v>9</v>
      </c>
      <c r="P272" s="61">
        <v>3500</v>
      </c>
      <c r="Q272" s="61">
        <v>0</v>
      </c>
      <c r="R272" s="61">
        <v>0</v>
      </c>
      <c r="S272" s="61">
        <v>6</v>
      </c>
      <c r="T272" s="61">
        <v>84034</v>
      </c>
      <c r="U272" s="61">
        <v>0</v>
      </c>
      <c r="V272" s="61">
        <v>1</v>
      </c>
      <c r="W272" s="61">
        <v>0</v>
      </c>
      <c r="X272" s="61">
        <v>0</v>
      </c>
      <c r="Y272" s="61">
        <v>0</v>
      </c>
      <c r="Z272" s="61">
        <v>0</v>
      </c>
      <c r="AA272" s="61">
        <v>6</v>
      </c>
      <c r="AB272" s="61">
        <v>0</v>
      </c>
      <c r="AC272" s="61">
        <v>0</v>
      </c>
      <c r="AD272" s="61">
        <v>13</v>
      </c>
      <c r="AE272" s="36" t="b">
        <v>0</v>
      </c>
      <c r="AF272" s="36" t="b">
        <v>0</v>
      </c>
      <c r="AG272" s="36" t="b">
        <v>0</v>
      </c>
    </row>
    <row r="273" spans="1:33" x14ac:dyDescent="0.3">
      <c r="A273" s="61">
        <v>1012</v>
      </c>
      <c r="B273" s="61">
        <v>2</v>
      </c>
      <c r="C273" s="61">
        <v>142012</v>
      </c>
      <c r="D273" s="61">
        <v>242012</v>
      </c>
      <c r="E273" s="61" t="s">
        <v>2890</v>
      </c>
      <c r="F273" s="61" t="s">
        <v>2979</v>
      </c>
      <c r="G273" s="61">
        <v>12</v>
      </c>
      <c r="H273" s="61">
        <v>18</v>
      </c>
      <c r="I273" s="61">
        <v>4</v>
      </c>
      <c r="J273" s="61">
        <v>1</v>
      </c>
      <c r="K273" s="61">
        <v>8</v>
      </c>
      <c r="L273" s="61">
        <v>3350</v>
      </c>
      <c r="M273" s="61">
        <v>0</v>
      </c>
      <c r="N273" s="61">
        <v>0</v>
      </c>
      <c r="O273" s="61">
        <v>9</v>
      </c>
      <c r="P273" s="61">
        <v>4187</v>
      </c>
      <c r="Q273" s="61">
        <v>0</v>
      </c>
      <c r="R273" s="61">
        <v>0</v>
      </c>
      <c r="S273" s="61">
        <v>6</v>
      </c>
      <c r="T273" s="61">
        <v>84007</v>
      </c>
      <c r="U273" s="61">
        <v>0</v>
      </c>
      <c r="V273" s="61">
        <v>3</v>
      </c>
      <c r="W273" s="61">
        <v>6</v>
      </c>
      <c r="X273" s="61">
        <v>84005</v>
      </c>
      <c r="Y273" s="61">
        <v>0</v>
      </c>
      <c r="Z273" s="61">
        <v>3</v>
      </c>
      <c r="AA273" s="61">
        <v>19</v>
      </c>
      <c r="AB273" s="61">
        <v>0</v>
      </c>
      <c r="AC273" s="61">
        <v>0</v>
      </c>
      <c r="AD273" s="61">
        <v>0</v>
      </c>
      <c r="AE273" s="36" t="b">
        <v>0</v>
      </c>
      <c r="AF273" s="36" t="b">
        <v>0</v>
      </c>
      <c r="AG273" s="36" t="b">
        <v>0</v>
      </c>
    </row>
    <row r="274" spans="1:33" x14ac:dyDescent="0.3">
      <c r="A274" s="61">
        <v>1013</v>
      </c>
      <c r="B274" s="61">
        <v>2</v>
      </c>
      <c r="C274" s="61">
        <v>142013</v>
      </c>
      <c r="D274" s="61">
        <v>242013</v>
      </c>
      <c r="E274" s="61" t="s">
        <v>2891</v>
      </c>
      <c r="F274" s="61" t="s">
        <v>2980</v>
      </c>
      <c r="G274" s="61">
        <v>13</v>
      </c>
      <c r="H274" s="61">
        <v>2</v>
      </c>
      <c r="I274" s="61">
        <v>54003</v>
      </c>
      <c r="J274" s="61">
        <v>1</v>
      </c>
      <c r="K274" s="61">
        <v>8</v>
      </c>
      <c r="L274" s="61">
        <v>3950</v>
      </c>
      <c r="M274" s="61">
        <v>0</v>
      </c>
      <c r="N274" s="61">
        <v>0</v>
      </c>
      <c r="O274" s="61">
        <v>9</v>
      </c>
      <c r="P274" s="61">
        <v>4938</v>
      </c>
      <c r="Q274" s="61">
        <v>0</v>
      </c>
      <c r="R274" s="61">
        <v>0</v>
      </c>
      <c r="S274" s="61">
        <v>34</v>
      </c>
      <c r="T274" s="61">
        <v>1</v>
      </c>
      <c r="U274" s="61">
        <v>0</v>
      </c>
      <c r="V274" s="61">
        <v>0</v>
      </c>
      <c r="W274" s="61">
        <v>0</v>
      </c>
      <c r="X274" s="61">
        <v>0</v>
      </c>
      <c r="Y274" s="61">
        <v>0</v>
      </c>
      <c r="Z274" s="61">
        <v>0</v>
      </c>
      <c r="AA274" s="61">
        <v>15</v>
      </c>
      <c r="AB274" s="61">
        <v>2</v>
      </c>
      <c r="AC274" s="61">
        <v>0</v>
      </c>
      <c r="AD274" s="61">
        <v>0</v>
      </c>
      <c r="AE274" s="36" t="b">
        <v>0</v>
      </c>
      <c r="AF274" s="36" t="b">
        <v>0</v>
      </c>
      <c r="AG274" s="36" t="b">
        <v>0</v>
      </c>
    </row>
    <row r="275" spans="1:33" x14ac:dyDescent="0.3">
      <c r="A275" s="61">
        <v>1014</v>
      </c>
      <c r="B275" s="61">
        <v>2</v>
      </c>
      <c r="C275" s="61">
        <v>142014</v>
      </c>
      <c r="D275" s="61">
        <v>242014</v>
      </c>
      <c r="E275" s="61" t="s">
        <v>2892</v>
      </c>
      <c r="F275" s="61" t="s">
        <v>2981</v>
      </c>
      <c r="G275" s="61">
        <v>14</v>
      </c>
      <c r="H275" s="61">
        <v>42</v>
      </c>
      <c r="I275" s="61">
        <v>2</v>
      </c>
      <c r="J275" s="61">
        <v>30</v>
      </c>
      <c r="K275" s="61">
        <v>8</v>
      </c>
      <c r="L275" s="61">
        <v>4230</v>
      </c>
      <c r="M275" s="61">
        <v>0</v>
      </c>
      <c r="N275" s="61">
        <v>0</v>
      </c>
      <c r="O275" s="61">
        <v>9</v>
      </c>
      <c r="P275" s="61">
        <v>5025</v>
      </c>
      <c r="Q275" s="61">
        <v>0</v>
      </c>
      <c r="R275" s="61">
        <v>0</v>
      </c>
      <c r="S275" s="61">
        <v>6</v>
      </c>
      <c r="T275" s="61">
        <v>80500</v>
      </c>
      <c r="U275" s="61">
        <v>0</v>
      </c>
      <c r="V275" s="61">
        <v>1</v>
      </c>
      <c r="W275" s="61">
        <v>0</v>
      </c>
      <c r="X275" s="61">
        <v>0</v>
      </c>
      <c r="Y275" s="61">
        <v>0</v>
      </c>
      <c r="Z275" s="61">
        <v>0</v>
      </c>
      <c r="AA275" s="61">
        <v>15</v>
      </c>
      <c r="AB275" s="61">
        <v>3</v>
      </c>
      <c r="AC275" s="61">
        <v>0</v>
      </c>
      <c r="AD275" s="61">
        <v>18</v>
      </c>
      <c r="AE275" s="36" t="b">
        <v>0</v>
      </c>
      <c r="AF275" s="36" t="b">
        <v>0</v>
      </c>
      <c r="AG275" s="36" t="b">
        <v>0</v>
      </c>
    </row>
    <row r="276" spans="1:33" x14ac:dyDescent="0.3">
      <c r="A276" s="61">
        <v>1015</v>
      </c>
      <c r="B276" s="61">
        <v>2</v>
      </c>
      <c r="C276" s="61">
        <v>142015</v>
      </c>
      <c r="D276" s="61">
        <v>242015</v>
      </c>
      <c r="E276" s="61" t="s">
        <v>9364</v>
      </c>
      <c r="F276" s="61" t="s">
        <v>2982</v>
      </c>
      <c r="G276" s="61">
        <v>15</v>
      </c>
      <c r="H276" s="61">
        <v>62</v>
      </c>
      <c r="I276" s="61">
        <v>1</v>
      </c>
      <c r="J276" s="61">
        <v>1</v>
      </c>
      <c r="K276" s="61">
        <v>8</v>
      </c>
      <c r="L276" s="61">
        <v>4530</v>
      </c>
      <c r="M276" s="61">
        <v>0</v>
      </c>
      <c r="N276" s="61">
        <v>0</v>
      </c>
      <c r="O276" s="61">
        <v>9</v>
      </c>
      <c r="P276" s="61">
        <v>5119</v>
      </c>
      <c r="Q276" s="61">
        <v>0</v>
      </c>
      <c r="R276" s="61">
        <v>0</v>
      </c>
      <c r="S276" s="61">
        <v>0</v>
      </c>
      <c r="T276" s="61">
        <v>0</v>
      </c>
      <c r="U276" s="61">
        <v>0</v>
      </c>
      <c r="V276" s="61">
        <v>0</v>
      </c>
      <c r="W276" s="61">
        <v>0</v>
      </c>
      <c r="X276" s="61">
        <v>0</v>
      </c>
      <c r="Y276" s="61">
        <v>0</v>
      </c>
      <c r="Z276" s="61">
        <v>0</v>
      </c>
      <c r="AA276" s="61">
        <v>16</v>
      </c>
      <c r="AB276" s="61">
        <v>1</v>
      </c>
      <c r="AC276" s="61">
        <v>0</v>
      </c>
      <c r="AD276" s="61">
        <v>0</v>
      </c>
      <c r="AE276" s="36" t="b">
        <v>0</v>
      </c>
      <c r="AF276" s="36" t="b">
        <v>0</v>
      </c>
      <c r="AG276" s="36" t="b">
        <v>0</v>
      </c>
    </row>
    <row r="277" spans="1:33" x14ac:dyDescent="0.3">
      <c r="A277" s="61">
        <v>1016</v>
      </c>
      <c r="B277" s="61">
        <v>2</v>
      </c>
      <c r="C277" s="61">
        <v>142016</v>
      </c>
      <c r="D277" s="61">
        <v>242016</v>
      </c>
      <c r="E277" s="61" t="s">
        <v>10955</v>
      </c>
      <c r="F277" s="61" t="s">
        <v>2983</v>
      </c>
      <c r="G277" s="61">
        <v>16</v>
      </c>
      <c r="H277" s="61">
        <v>83</v>
      </c>
      <c r="I277" s="61">
        <v>1</v>
      </c>
      <c r="J277" s="61">
        <v>1</v>
      </c>
      <c r="K277" s="61">
        <v>8</v>
      </c>
      <c r="L277" s="61">
        <v>4850</v>
      </c>
      <c r="M277" s="61">
        <v>0</v>
      </c>
      <c r="N277" s="61">
        <v>0</v>
      </c>
      <c r="O277" s="61">
        <v>9</v>
      </c>
      <c r="P277" s="61">
        <v>5219</v>
      </c>
      <c r="Q277" s="61">
        <v>0</v>
      </c>
      <c r="R277" s="61">
        <v>0</v>
      </c>
      <c r="S277" s="61">
        <v>0</v>
      </c>
      <c r="T277" s="61">
        <v>0</v>
      </c>
      <c r="U277" s="61">
        <v>0</v>
      </c>
      <c r="V277" s="61">
        <v>0</v>
      </c>
      <c r="W277" s="61">
        <v>0</v>
      </c>
      <c r="X277" s="61">
        <v>0</v>
      </c>
      <c r="Y277" s="61">
        <v>0</v>
      </c>
      <c r="Z277" s="61">
        <v>0</v>
      </c>
      <c r="AA277" s="61">
        <v>16</v>
      </c>
      <c r="AB277" s="61">
        <v>1</v>
      </c>
      <c r="AC277" s="61">
        <v>0</v>
      </c>
      <c r="AD277" s="61">
        <v>0</v>
      </c>
      <c r="AE277" s="36" t="b">
        <v>0</v>
      </c>
      <c r="AF277" s="36" t="b">
        <v>0</v>
      </c>
      <c r="AG277" s="36" t="b">
        <v>0</v>
      </c>
    </row>
    <row r="278" spans="1:33" x14ac:dyDescent="0.3">
      <c r="A278" s="61">
        <v>1017</v>
      </c>
      <c r="B278" s="61">
        <v>2</v>
      </c>
      <c r="C278" s="61">
        <v>142017</v>
      </c>
      <c r="D278" s="61">
        <v>242017</v>
      </c>
      <c r="E278" s="61" t="s">
        <v>2466</v>
      </c>
      <c r="F278" s="61" t="s">
        <v>2984</v>
      </c>
      <c r="G278" s="61">
        <v>17</v>
      </c>
      <c r="H278" s="61">
        <v>65</v>
      </c>
      <c r="I278" s="61">
        <v>3</v>
      </c>
      <c r="J278" s="61">
        <v>1</v>
      </c>
      <c r="K278" s="61">
        <v>8</v>
      </c>
      <c r="L278" s="61">
        <v>5190</v>
      </c>
      <c r="M278" s="61">
        <v>0</v>
      </c>
      <c r="N278" s="61">
        <v>0</v>
      </c>
      <c r="O278" s="61">
        <v>9</v>
      </c>
      <c r="P278" s="61">
        <v>5325</v>
      </c>
      <c r="Q278" s="61">
        <v>0</v>
      </c>
      <c r="R278" s="61">
        <v>0</v>
      </c>
      <c r="S278" s="61">
        <v>33</v>
      </c>
      <c r="T278" s="61">
        <v>101</v>
      </c>
      <c r="U278" s="61">
        <v>0</v>
      </c>
      <c r="V278" s="61">
        <v>1</v>
      </c>
      <c r="W278" s="61">
        <v>33</v>
      </c>
      <c r="X278" s="61">
        <v>102</v>
      </c>
      <c r="Y278" s="61">
        <v>0</v>
      </c>
      <c r="Z278" s="61">
        <v>1</v>
      </c>
      <c r="AA278" s="61">
        <v>15</v>
      </c>
      <c r="AB278" s="61">
        <v>3</v>
      </c>
      <c r="AC278" s="61">
        <v>0</v>
      </c>
      <c r="AD278" s="61">
        <v>17</v>
      </c>
      <c r="AE278" s="36" t="b">
        <v>0</v>
      </c>
      <c r="AF278" s="36" t="b">
        <v>0</v>
      </c>
      <c r="AG278" s="36" t="b">
        <v>0</v>
      </c>
    </row>
    <row r="279" spans="1:33" x14ac:dyDescent="0.3">
      <c r="A279" s="61">
        <v>1018</v>
      </c>
      <c r="B279" s="61">
        <v>2</v>
      </c>
      <c r="C279" s="61">
        <v>142018</v>
      </c>
      <c r="D279" s="61">
        <v>242018</v>
      </c>
      <c r="E279" s="61" t="s">
        <v>2772</v>
      </c>
      <c r="F279" s="61" t="s">
        <v>2985</v>
      </c>
      <c r="G279" s="61">
        <v>18</v>
      </c>
      <c r="H279" s="61">
        <v>73</v>
      </c>
      <c r="I279" s="61">
        <v>0</v>
      </c>
      <c r="J279" s="61">
        <v>1</v>
      </c>
      <c r="K279" s="61">
        <v>8</v>
      </c>
      <c r="L279" s="61">
        <v>5550</v>
      </c>
      <c r="M279" s="61">
        <v>0</v>
      </c>
      <c r="N279" s="61">
        <v>0</v>
      </c>
      <c r="O279" s="61">
        <v>9</v>
      </c>
      <c r="P279" s="61">
        <v>5438</v>
      </c>
      <c r="Q279" s="61">
        <v>0</v>
      </c>
      <c r="R279" s="61">
        <v>0</v>
      </c>
      <c r="S279" s="61">
        <v>33</v>
      </c>
      <c r="T279" s="61">
        <v>103</v>
      </c>
      <c r="U279" s="61">
        <v>0</v>
      </c>
      <c r="V279" s="61">
        <v>1</v>
      </c>
      <c r="W279" s="61">
        <v>0</v>
      </c>
      <c r="X279" s="61">
        <v>0</v>
      </c>
      <c r="Y279" s="61">
        <v>0</v>
      </c>
      <c r="Z279" s="61">
        <v>0</v>
      </c>
      <c r="AA279" s="61">
        <v>17</v>
      </c>
      <c r="AB279" s="61">
        <v>0</v>
      </c>
      <c r="AC279" s="61">
        <v>0</v>
      </c>
      <c r="AD279" s="61">
        <v>0</v>
      </c>
      <c r="AE279" s="36" t="b">
        <v>0</v>
      </c>
      <c r="AF279" s="36" t="b">
        <v>0</v>
      </c>
      <c r="AG279" s="36" t="b">
        <v>0</v>
      </c>
    </row>
    <row r="280" spans="1:33" x14ac:dyDescent="0.3">
      <c r="A280" s="61">
        <v>1019</v>
      </c>
      <c r="B280" s="61">
        <v>2</v>
      </c>
      <c r="C280" s="61">
        <v>142019</v>
      </c>
      <c r="D280" s="61">
        <v>242019</v>
      </c>
      <c r="E280" s="61" t="s">
        <v>2894</v>
      </c>
      <c r="F280" s="61" t="s">
        <v>2986</v>
      </c>
      <c r="G280" s="61">
        <v>19</v>
      </c>
      <c r="H280" s="61">
        <v>2</v>
      </c>
      <c r="I280" s="61">
        <v>54002</v>
      </c>
      <c r="J280" s="61">
        <v>1</v>
      </c>
      <c r="K280" s="61">
        <v>8</v>
      </c>
      <c r="L280" s="61">
        <v>5930</v>
      </c>
      <c r="M280" s="61">
        <v>0</v>
      </c>
      <c r="N280" s="61">
        <v>0</v>
      </c>
      <c r="O280" s="61">
        <v>9</v>
      </c>
      <c r="P280" s="61">
        <v>5556</v>
      </c>
      <c r="Q280" s="61">
        <v>0</v>
      </c>
      <c r="R280" s="61">
        <v>0</v>
      </c>
      <c r="S280" s="61">
        <v>33</v>
      </c>
      <c r="T280" s="61">
        <v>108</v>
      </c>
      <c r="U280" s="61">
        <v>0</v>
      </c>
      <c r="V280" s="61">
        <v>1</v>
      </c>
      <c r="W280" s="61">
        <v>0</v>
      </c>
      <c r="X280" s="61">
        <v>0</v>
      </c>
      <c r="Y280" s="61">
        <v>0</v>
      </c>
      <c r="Z280" s="61">
        <v>0</v>
      </c>
      <c r="AA280" s="61">
        <v>15</v>
      </c>
      <c r="AB280" s="61">
        <v>3</v>
      </c>
      <c r="AC280" s="61">
        <v>0</v>
      </c>
      <c r="AD280" s="61">
        <v>0</v>
      </c>
      <c r="AE280" s="36" t="b">
        <v>0</v>
      </c>
      <c r="AF280" s="36" t="b">
        <v>0</v>
      </c>
      <c r="AG280" s="36" t="b">
        <v>0</v>
      </c>
    </row>
    <row r="281" spans="1:33" x14ac:dyDescent="0.3">
      <c r="A281" s="61">
        <v>1020</v>
      </c>
      <c r="B281" s="61">
        <v>2</v>
      </c>
      <c r="C281" s="61">
        <v>142020</v>
      </c>
      <c r="D281" s="61">
        <v>242020</v>
      </c>
      <c r="E281" s="61" t="s">
        <v>2895</v>
      </c>
      <c r="F281" s="61" t="s">
        <v>2987</v>
      </c>
      <c r="G281" s="61">
        <v>20</v>
      </c>
      <c r="H281" s="61">
        <v>42</v>
      </c>
      <c r="I281" s="61">
        <v>4</v>
      </c>
      <c r="J281" s="61">
        <v>60</v>
      </c>
      <c r="K281" s="61">
        <v>8</v>
      </c>
      <c r="L281" s="61">
        <v>6330</v>
      </c>
      <c r="M281" s="61">
        <v>0</v>
      </c>
      <c r="N281" s="61">
        <v>0</v>
      </c>
      <c r="O281" s="61">
        <v>9</v>
      </c>
      <c r="P281" s="61">
        <v>5681</v>
      </c>
      <c r="Q281" s="61">
        <v>0</v>
      </c>
      <c r="R281" s="61">
        <v>0</v>
      </c>
      <c r="S281" s="61">
        <v>33</v>
      </c>
      <c r="T281" s="61">
        <v>1</v>
      </c>
      <c r="U281" s="61">
        <v>0</v>
      </c>
      <c r="V281" s="61">
        <v>1</v>
      </c>
      <c r="W281" s="61">
        <v>0</v>
      </c>
      <c r="X281" s="61">
        <v>0</v>
      </c>
      <c r="Y281" s="61">
        <v>0</v>
      </c>
      <c r="Z281" s="61">
        <v>0</v>
      </c>
      <c r="AA281" s="61">
        <v>15</v>
      </c>
      <c r="AB281" s="61">
        <v>4</v>
      </c>
      <c r="AC281" s="61">
        <v>0</v>
      </c>
      <c r="AD281" s="61">
        <v>16</v>
      </c>
      <c r="AE281" s="36" t="b">
        <v>0</v>
      </c>
      <c r="AF281" s="36" t="b">
        <v>0</v>
      </c>
      <c r="AG281" s="36" t="b">
        <v>0</v>
      </c>
    </row>
    <row r="282" spans="1:33" x14ac:dyDescent="0.3">
      <c r="A282" s="61">
        <v>1021</v>
      </c>
      <c r="B282" s="61">
        <v>2</v>
      </c>
      <c r="C282" s="61">
        <v>142021</v>
      </c>
      <c r="D282" s="61">
        <v>242021</v>
      </c>
      <c r="E282" s="61" t="s">
        <v>2893</v>
      </c>
      <c r="F282" s="61" t="s">
        <v>2988</v>
      </c>
      <c r="G282" s="61">
        <v>21</v>
      </c>
      <c r="H282" s="61">
        <v>75</v>
      </c>
      <c r="I282" s="61">
        <v>0</v>
      </c>
      <c r="J282" s="61">
        <v>1</v>
      </c>
      <c r="K282" s="61">
        <v>8</v>
      </c>
      <c r="L282" s="61">
        <v>6750</v>
      </c>
      <c r="M282" s="61">
        <v>0</v>
      </c>
      <c r="N282" s="61">
        <v>0</v>
      </c>
      <c r="O282" s="61">
        <v>9</v>
      </c>
      <c r="P282" s="61">
        <v>5813</v>
      </c>
      <c r="Q282" s="61">
        <v>0</v>
      </c>
      <c r="R282" s="61">
        <v>0</v>
      </c>
      <c r="S282" s="61">
        <v>6</v>
      </c>
      <c r="T282" s="61">
        <v>85046</v>
      </c>
      <c r="U282" s="61">
        <v>0</v>
      </c>
      <c r="V282" s="61">
        <v>1</v>
      </c>
      <c r="W282" s="61">
        <v>6</v>
      </c>
      <c r="X282" s="61">
        <v>94025</v>
      </c>
      <c r="Y282" s="61">
        <v>0</v>
      </c>
      <c r="Z282" s="61">
        <v>10</v>
      </c>
      <c r="AA282" s="61">
        <v>23</v>
      </c>
      <c r="AB282" s="61">
        <v>1</v>
      </c>
      <c r="AC282" s="61">
        <v>0</v>
      </c>
      <c r="AD282" s="61">
        <v>0</v>
      </c>
      <c r="AE282" s="36" t="b">
        <v>0</v>
      </c>
      <c r="AF282" s="36" t="b">
        <v>0</v>
      </c>
      <c r="AG282" s="36" t="b">
        <v>0</v>
      </c>
    </row>
    <row r="283" spans="1:33" x14ac:dyDescent="0.3">
      <c r="A283" s="61">
        <v>1022</v>
      </c>
      <c r="B283" s="61">
        <v>2</v>
      </c>
      <c r="C283" s="61">
        <v>142022</v>
      </c>
      <c r="D283" s="61">
        <v>242022</v>
      </c>
      <c r="E283" s="61" t="s">
        <v>2466</v>
      </c>
      <c r="F283" s="61" t="s">
        <v>2989</v>
      </c>
      <c r="G283" s="61">
        <v>22</v>
      </c>
      <c r="H283" s="61">
        <v>65</v>
      </c>
      <c r="I283" s="61">
        <v>4</v>
      </c>
      <c r="J283" s="61">
        <v>1</v>
      </c>
      <c r="K283" s="61">
        <v>8</v>
      </c>
      <c r="L283" s="61">
        <v>7080</v>
      </c>
      <c r="M283" s="61">
        <v>0</v>
      </c>
      <c r="N283" s="61">
        <v>0</v>
      </c>
      <c r="O283" s="61">
        <v>9</v>
      </c>
      <c r="P283" s="61">
        <v>5950</v>
      </c>
      <c r="Q283" s="61">
        <v>0</v>
      </c>
      <c r="R283" s="61">
        <v>0</v>
      </c>
      <c r="S283" s="61">
        <v>6</v>
      </c>
      <c r="T283" s="61">
        <v>88001</v>
      </c>
      <c r="U283" s="61">
        <v>0</v>
      </c>
      <c r="V283" s="61">
        <v>1</v>
      </c>
      <c r="W283" s="61">
        <v>6</v>
      </c>
      <c r="X283" s="61">
        <v>94049</v>
      </c>
      <c r="Y283" s="61">
        <v>0</v>
      </c>
      <c r="Z283" s="61">
        <v>2</v>
      </c>
      <c r="AA283" s="61">
        <v>15</v>
      </c>
      <c r="AB283" s="61">
        <v>4</v>
      </c>
      <c r="AC283" s="61">
        <v>0</v>
      </c>
      <c r="AD283" s="61">
        <v>0</v>
      </c>
      <c r="AE283" s="36" t="b">
        <v>0</v>
      </c>
      <c r="AF283" s="36" t="b">
        <v>0</v>
      </c>
      <c r="AG283" s="36" t="b">
        <v>0</v>
      </c>
    </row>
    <row r="284" spans="1:33" x14ac:dyDescent="0.3">
      <c r="A284" s="61">
        <v>1023</v>
      </c>
      <c r="B284" s="61">
        <v>2</v>
      </c>
      <c r="C284" s="61">
        <v>142023</v>
      </c>
      <c r="D284" s="61">
        <v>242023</v>
      </c>
      <c r="E284" s="61" t="s">
        <v>2854</v>
      </c>
      <c r="F284" s="61" t="s">
        <v>2990</v>
      </c>
      <c r="G284" s="61">
        <v>23</v>
      </c>
      <c r="H284" s="61">
        <v>46</v>
      </c>
      <c r="I284" s="61">
        <v>10</v>
      </c>
      <c r="J284" s="61">
        <v>1</v>
      </c>
      <c r="K284" s="61">
        <v>8</v>
      </c>
      <c r="L284" s="61">
        <v>7425</v>
      </c>
      <c r="M284" s="61">
        <v>0</v>
      </c>
      <c r="N284" s="61">
        <v>0</v>
      </c>
      <c r="O284" s="61">
        <v>9</v>
      </c>
      <c r="P284" s="61">
        <v>6094</v>
      </c>
      <c r="Q284" s="61">
        <v>0</v>
      </c>
      <c r="R284" s="61">
        <v>0</v>
      </c>
      <c r="S284" s="61">
        <v>6</v>
      </c>
      <c r="T284" s="61">
        <v>94027</v>
      </c>
      <c r="U284" s="61">
        <v>0</v>
      </c>
      <c r="V284" s="61">
        <v>20</v>
      </c>
      <c r="W284" s="61">
        <v>1</v>
      </c>
      <c r="X284" s="61">
        <v>3000</v>
      </c>
      <c r="Y284" s="61">
        <v>0</v>
      </c>
      <c r="Z284" s="61">
        <v>0</v>
      </c>
      <c r="AA284" s="61">
        <v>6</v>
      </c>
      <c r="AB284" s="61">
        <v>0</v>
      </c>
      <c r="AC284" s="61">
        <v>0</v>
      </c>
      <c r="AD284" s="61">
        <v>0</v>
      </c>
      <c r="AE284" s="36" t="b">
        <v>0</v>
      </c>
      <c r="AF284" s="36" t="b">
        <v>0</v>
      </c>
      <c r="AG284" s="36" t="b">
        <v>0</v>
      </c>
    </row>
    <row r="285" spans="1:33" x14ac:dyDescent="0.3">
      <c r="A285" s="61">
        <v>1024</v>
      </c>
      <c r="B285" s="61">
        <v>2</v>
      </c>
      <c r="C285" s="61">
        <v>142024</v>
      </c>
      <c r="D285" s="61">
        <v>242024</v>
      </c>
      <c r="E285" s="61" t="s">
        <v>2899</v>
      </c>
      <c r="F285" s="61" t="s">
        <v>2991</v>
      </c>
      <c r="G285" s="61">
        <v>24</v>
      </c>
      <c r="H285" s="61">
        <v>2</v>
      </c>
      <c r="I285" s="61">
        <v>54004</v>
      </c>
      <c r="J285" s="61">
        <v>1</v>
      </c>
      <c r="K285" s="61">
        <v>8</v>
      </c>
      <c r="L285" s="61">
        <v>7785</v>
      </c>
      <c r="M285" s="61">
        <v>0</v>
      </c>
      <c r="N285" s="61">
        <v>0</v>
      </c>
      <c r="O285" s="61">
        <v>9</v>
      </c>
      <c r="P285" s="61">
        <v>6244</v>
      </c>
      <c r="Q285" s="61">
        <v>0</v>
      </c>
      <c r="R285" s="61">
        <v>0</v>
      </c>
      <c r="S285" s="61">
        <v>34</v>
      </c>
      <c r="T285" s="61">
        <v>1</v>
      </c>
      <c r="U285" s="61">
        <v>0</v>
      </c>
      <c r="V285" s="61">
        <v>0</v>
      </c>
      <c r="W285" s="61">
        <v>0</v>
      </c>
      <c r="X285" s="61">
        <v>0</v>
      </c>
      <c r="Y285" s="61">
        <v>0</v>
      </c>
      <c r="Z285" s="61">
        <v>0</v>
      </c>
      <c r="AA285" s="61">
        <v>15</v>
      </c>
      <c r="AB285" s="61">
        <v>4</v>
      </c>
      <c r="AC285" s="61">
        <v>0</v>
      </c>
      <c r="AD285" s="61">
        <v>0</v>
      </c>
      <c r="AE285" s="36" t="b">
        <v>0</v>
      </c>
      <c r="AF285" s="36" t="b">
        <v>0</v>
      </c>
      <c r="AG285" s="36" t="b">
        <v>0</v>
      </c>
    </row>
    <row r="286" spans="1:33" x14ac:dyDescent="0.3">
      <c r="A286" s="61">
        <v>1025</v>
      </c>
      <c r="B286" s="61">
        <v>2</v>
      </c>
      <c r="C286" s="61">
        <v>142025</v>
      </c>
      <c r="D286" s="61">
        <v>242025</v>
      </c>
      <c r="E286" s="61" t="s">
        <v>2900</v>
      </c>
      <c r="F286" s="61" t="s">
        <v>2992</v>
      </c>
      <c r="G286" s="61">
        <v>25</v>
      </c>
      <c r="H286" s="61">
        <v>42</v>
      </c>
      <c r="I286" s="61">
        <v>5</v>
      </c>
      <c r="J286" s="61">
        <v>50</v>
      </c>
      <c r="K286" s="61">
        <v>8</v>
      </c>
      <c r="L286" s="61">
        <v>8160</v>
      </c>
      <c r="M286" s="61">
        <v>0</v>
      </c>
      <c r="N286" s="61">
        <v>0</v>
      </c>
      <c r="O286" s="61">
        <v>9</v>
      </c>
      <c r="P286" s="61">
        <v>6400</v>
      </c>
      <c r="Q286" s="61">
        <v>0</v>
      </c>
      <c r="R286" s="61">
        <v>0</v>
      </c>
      <c r="S286" s="61">
        <v>6</v>
      </c>
      <c r="T286" s="61">
        <v>82501</v>
      </c>
      <c r="U286" s="61">
        <v>0</v>
      </c>
      <c r="V286" s="61">
        <v>1</v>
      </c>
      <c r="W286" s="61">
        <v>0</v>
      </c>
      <c r="X286" s="61">
        <v>0</v>
      </c>
      <c r="Y286" s="61">
        <v>0</v>
      </c>
      <c r="Z286" s="61">
        <v>0</v>
      </c>
      <c r="AA286" s="61">
        <v>15</v>
      </c>
      <c r="AB286" s="61">
        <v>5</v>
      </c>
      <c r="AC286" s="61">
        <v>0</v>
      </c>
      <c r="AD286" s="61">
        <v>3</v>
      </c>
      <c r="AE286" s="36" t="b">
        <v>0</v>
      </c>
      <c r="AF286" s="36" t="b">
        <v>0</v>
      </c>
      <c r="AG286" s="36" t="b">
        <v>0</v>
      </c>
    </row>
    <row r="287" spans="1:33" x14ac:dyDescent="0.3">
      <c r="A287" s="61">
        <v>1026</v>
      </c>
      <c r="B287" s="61">
        <v>2</v>
      </c>
      <c r="C287" s="61">
        <v>142026</v>
      </c>
      <c r="D287" s="61">
        <v>242026</v>
      </c>
      <c r="E287" s="61" t="s">
        <v>8588</v>
      </c>
      <c r="F287" s="61" t="s">
        <v>2993</v>
      </c>
      <c r="G287" s="61">
        <v>26</v>
      </c>
      <c r="H287" s="61">
        <v>60</v>
      </c>
      <c r="I287" s="61">
        <v>1</v>
      </c>
      <c r="J287" s="61">
        <v>1</v>
      </c>
      <c r="K287" s="61">
        <v>8</v>
      </c>
      <c r="L287" s="61">
        <v>8810</v>
      </c>
      <c r="M287" s="61">
        <v>0</v>
      </c>
      <c r="N287" s="61">
        <v>0</v>
      </c>
      <c r="O287" s="61">
        <v>9</v>
      </c>
      <c r="P287" s="61">
        <v>6887</v>
      </c>
      <c r="Q287" s="61">
        <v>0</v>
      </c>
      <c r="R287" s="61">
        <v>0</v>
      </c>
      <c r="S287" s="61">
        <v>0</v>
      </c>
      <c r="T287" s="61">
        <v>0</v>
      </c>
      <c r="U287" s="61">
        <v>0</v>
      </c>
      <c r="V287" s="61">
        <v>0</v>
      </c>
      <c r="W287" s="61">
        <v>0</v>
      </c>
      <c r="X287" s="61">
        <v>0</v>
      </c>
      <c r="Y287" s="61">
        <v>0</v>
      </c>
      <c r="Z287" s="61">
        <v>0</v>
      </c>
      <c r="AA287" s="61">
        <v>2</v>
      </c>
      <c r="AB287" s="61">
        <v>3</v>
      </c>
      <c r="AC287" s="61">
        <v>0</v>
      </c>
      <c r="AD287" s="61">
        <v>0</v>
      </c>
      <c r="AE287" s="36" t="b">
        <v>0</v>
      </c>
      <c r="AF287" s="36" t="b">
        <v>0</v>
      </c>
      <c r="AG287" s="36" t="b">
        <v>0</v>
      </c>
    </row>
    <row r="288" spans="1:33" x14ac:dyDescent="0.3">
      <c r="A288" s="61">
        <v>1027</v>
      </c>
      <c r="B288" s="61">
        <v>2</v>
      </c>
      <c r="C288" s="61">
        <v>142027</v>
      </c>
      <c r="D288" s="61">
        <v>242027</v>
      </c>
      <c r="E288" s="61" t="s">
        <v>2466</v>
      </c>
      <c r="F288" s="61" t="s">
        <v>2994</v>
      </c>
      <c r="G288" s="61">
        <v>27</v>
      </c>
      <c r="H288" s="61">
        <v>65</v>
      </c>
      <c r="I288" s="61">
        <v>5</v>
      </c>
      <c r="J288" s="61">
        <v>1</v>
      </c>
      <c r="K288" s="61">
        <v>8</v>
      </c>
      <c r="L288" s="61">
        <v>9485</v>
      </c>
      <c r="M288" s="61">
        <v>0</v>
      </c>
      <c r="N288" s="61">
        <v>0</v>
      </c>
      <c r="O288" s="61">
        <v>9</v>
      </c>
      <c r="P288" s="61">
        <v>7394</v>
      </c>
      <c r="Q288" s="61">
        <v>0</v>
      </c>
      <c r="R288" s="61">
        <v>0</v>
      </c>
      <c r="S288" s="61">
        <v>6</v>
      </c>
      <c r="T288" s="61">
        <v>88002</v>
      </c>
      <c r="U288" s="61">
        <v>0</v>
      </c>
      <c r="V288" s="61">
        <v>1</v>
      </c>
      <c r="W288" s="61">
        <v>6</v>
      </c>
      <c r="X288" s="61">
        <v>94049</v>
      </c>
      <c r="Y288" s="61">
        <v>0</v>
      </c>
      <c r="Z288" s="61">
        <v>8</v>
      </c>
      <c r="AA288" s="61">
        <v>15</v>
      </c>
      <c r="AB288" s="61">
        <v>5</v>
      </c>
      <c r="AC288" s="61">
        <v>0</v>
      </c>
      <c r="AD288" s="61">
        <v>0</v>
      </c>
      <c r="AE288" s="36" t="b">
        <v>0</v>
      </c>
      <c r="AF288" s="36" t="b">
        <v>0</v>
      </c>
      <c r="AG288" s="36" t="b">
        <v>0</v>
      </c>
    </row>
    <row r="289" spans="1:33" x14ac:dyDescent="0.3">
      <c r="A289" s="61">
        <v>1028</v>
      </c>
      <c r="B289" s="61">
        <v>2</v>
      </c>
      <c r="C289" s="61">
        <v>142028</v>
      </c>
      <c r="D289" s="61">
        <v>242028</v>
      </c>
      <c r="E289" s="61" t="s">
        <v>2749</v>
      </c>
      <c r="F289" s="61" t="s">
        <v>2995</v>
      </c>
      <c r="G289" s="61">
        <v>28</v>
      </c>
      <c r="H289" s="61">
        <v>69</v>
      </c>
      <c r="I289" s="61">
        <v>0</v>
      </c>
      <c r="J289" s="61">
        <v>1</v>
      </c>
      <c r="K289" s="61">
        <v>8</v>
      </c>
      <c r="L289" s="61">
        <v>10185</v>
      </c>
      <c r="M289" s="61">
        <v>0</v>
      </c>
      <c r="N289" s="61">
        <v>0</v>
      </c>
      <c r="O289" s="61">
        <v>9</v>
      </c>
      <c r="P289" s="61">
        <v>7919</v>
      </c>
      <c r="Q289" s="61">
        <v>0</v>
      </c>
      <c r="R289" s="61">
        <v>0</v>
      </c>
      <c r="S289" s="61">
        <v>6</v>
      </c>
      <c r="T289" s="61">
        <v>85008</v>
      </c>
      <c r="U289" s="61">
        <v>0</v>
      </c>
      <c r="V289" s="61">
        <v>1</v>
      </c>
      <c r="W289" s="61">
        <v>0</v>
      </c>
      <c r="X289" s="61">
        <v>0</v>
      </c>
      <c r="Y289" s="61">
        <v>0</v>
      </c>
      <c r="Z289" s="61">
        <v>0</v>
      </c>
      <c r="AA289" s="61">
        <v>37</v>
      </c>
      <c r="AB289" s="61">
        <v>0</v>
      </c>
      <c r="AC289" s="61">
        <v>0</v>
      </c>
      <c r="AD289" s="61">
        <v>0</v>
      </c>
      <c r="AE289" s="36" t="b">
        <v>0</v>
      </c>
      <c r="AF289" s="36" t="b">
        <v>0</v>
      </c>
      <c r="AG289" s="36" t="b">
        <v>0</v>
      </c>
    </row>
    <row r="290" spans="1:33" x14ac:dyDescent="0.3">
      <c r="A290" s="61">
        <v>1029</v>
      </c>
      <c r="B290" s="61">
        <v>2</v>
      </c>
      <c r="C290" s="61">
        <v>142029</v>
      </c>
      <c r="D290" s="61">
        <v>242029</v>
      </c>
      <c r="E290" s="61" t="s">
        <v>2904</v>
      </c>
      <c r="F290" s="61" t="s">
        <v>2996</v>
      </c>
      <c r="G290" s="61">
        <v>29</v>
      </c>
      <c r="H290" s="61">
        <v>2</v>
      </c>
      <c r="I290" s="61">
        <v>54005</v>
      </c>
      <c r="J290" s="61">
        <v>1</v>
      </c>
      <c r="K290" s="61">
        <v>8</v>
      </c>
      <c r="L290" s="61">
        <v>10910</v>
      </c>
      <c r="M290" s="61">
        <v>0</v>
      </c>
      <c r="N290" s="61">
        <v>0</v>
      </c>
      <c r="O290" s="61">
        <v>9</v>
      </c>
      <c r="P290" s="61">
        <v>8463</v>
      </c>
      <c r="Q290" s="61">
        <v>0</v>
      </c>
      <c r="R290" s="61">
        <v>0</v>
      </c>
      <c r="S290" s="61">
        <v>0</v>
      </c>
      <c r="T290" s="61">
        <v>0</v>
      </c>
      <c r="U290" s="61">
        <v>0</v>
      </c>
      <c r="V290" s="61">
        <v>0</v>
      </c>
      <c r="W290" s="61">
        <v>0</v>
      </c>
      <c r="X290" s="61">
        <v>0</v>
      </c>
      <c r="Y290" s="61">
        <v>0</v>
      </c>
      <c r="Z290" s="61">
        <v>0</v>
      </c>
      <c r="AA290" s="61">
        <v>15</v>
      </c>
      <c r="AB290" s="61">
        <v>5</v>
      </c>
      <c r="AC290" s="61">
        <v>0</v>
      </c>
      <c r="AD290" s="61">
        <v>0</v>
      </c>
      <c r="AE290" s="36" t="b">
        <v>0</v>
      </c>
      <c r="AF290" s="36" t="b">
        <v>0</v>
      </c>
      <c r="AG290" s="36" t="b">
        <v>0</v>
      </c>
    </row>
    <row r="291" spans="1:33" x14ac:dyDescent="0.3">
      <c r="A291" s="61">
        <v>1030</v>
      </c>
      <c r="B291" s="61">
        <v>2</v>
      </c>
      <c r="C291" s="61">
        <v>142030</v>
      </c>
      <c r="D291" s="61">
        <v>242030</v>
      </c>
      <c r="E291" s="61" t="s">
        <v>2905</v>
      </c>
      <c r="F291" s="61" t="s">
        <v>2997</v>
      </c>
      <c r="G291" s="61">
        <v>30</v>
      </c>
      <c r="H291" s="61">
        <v>42</v>
      </c>
      <c r="I291" s="61">
        <v>6</v>
      </c>
      <c r="J291" s="61">
        <v>60</v>
      </c>
      <c r="K291" s="61">
        <v>8</v>
      </c>
      <c r="L291" s="61">
        <v>11660</v>
      </c>
      <c r="M291" s="61">
        <v>0</v>
      </c>
      <c r="N291" s="61">
        <v>0</v>
      </c>
      <c r="O291" s="61">
        <v>9</v>
      </c>
      <c r="P291" s="61">
        <v>9025</v>
      </c>
      <c r="Q291" s="61">
        <v>0</v>
      </c>
      <c r="R291" s="61">
        <v>0</v>
      </c>
      <c r="S291" s="61">
        <v>6</v>
      </c>
      <c r="T291" s="61">
        <v>84017</v>
      </c>
      <c r="U291" s="61">
        <v>0</v>
      </c>
      <c r="V291" s="61">
        <v>1</v>
      </c>
      <c r="W291" s="61">
        <v>0</v>
      </c>
      <c r="X291" s="61">
        <v>0</v>
      </c>
      <c r="Y291" s="61">
        <v>0</v>
      </c>
      <c r="Z291" s="61">
        <v>0</v>
      </c>
      <c r="AA291" s="61">
        <v>15</v>
      </c>
      <c r="AB291" s="61">
        <v>6</v>
      </c>
      <c r="AC291" s="61">
        <v>0</v>
      </c>
      <c r="AD291" s="61">
        <v>0</v>
      </c>
      <c r="AE291" s="36" t="b">
        <v>0</v>
      </c>
      <c r="AF291" s="36" t="b">
        <v>0</v>
      </c>
      <c r="AG291" s="36" t="b">
        <v>0</v>
      </c>
    </row>
    <row r="292" spans="1:33" x14ac:dyDescent="0.3">
      <c r="A292" s="61">
        <v>1031</v>
      </c>
      <c r="B292" s="61">
        <v>2</v>
      </c>
      <c r="C292" s="61">
        <v>142031</v>
      </c>
      <c r="D292" s="61">
        <v>242031</v>
      </c>
      <c r="E292" s="61" t="s">
        <v>2466</v>
      </c>
      <c r="F292" s="61" t="s">
        <v>2998</v>
      </c>
      <c r="G292" s="61">
        <v>31</v>
      </c>
      <c r="H292" s="61">
        <v>65</v>
      </c>
      <c r="I292" s="61">
        <v>6</v>
      </c>
      <c r="J292" s="61">
        <v>1</v>
      </c>
      <c r="K292" s="61">
        <v>8</v>
      </c>
      <c r="L292" s="61">
        <v>12435</v>
      </c>
      <c r="M292" s="61">
        <v>0</v>
      </c>
      <c r="N292" s="61">
        <v>0</v>
      </c>
      <c r="O292" s="61">
        <v>9</v>
      </c>
      <c r="P292" s="61">
        <v>9606</v>
      </c>
      <c r="Q292" s="61">
        <v>0</v>
      </c>
      <c r="R292" s="61">
        <v>0</v>
      </c>
      <c r="S292" s="61">
        <v>6</v>
      </c>
      <c r="T292" s="61">
        <v>84015</v>
      </c>
      <c r="U292" s="61">
        <v>0</v>
      </c>
      <c r="V292" s="61">
        <v>1</v>
      </c>
      <c r="W292" s="61">
        <v>0</v>
      </c>
      <c r="X292" s="61">
        <v>0</v>
      </c>
      <c r="Y292" s="61">
        <v>0</v>
      </c>
      <c r="Z292" s="61">
        <v>0</v>
      </c>
      <c r="AA292" s="61">
        <v>15</v>
      </c>
      <c r="AB292" s="61">
        <v>6</v>
      </c>
      <c r="AC292" s="61">
        <v>0</v>
      </c>
      <c r="AD292" s="61">
        <v>0</v>
      </c>
      <c r="AE292" s="36" t="b">
        <v>0</v>
      </c>
      <c r="AF292" s="36" t="b">
        <v>0</v>
      </c>
      <c r="AG292" s="36" t="b">
        <v>0</v>
      </c>
    </row>
    <row r="293" spans="1:33" x14ac:dyDescent="0.3">
      <c r="A293" s="61">
        <v>1032</v>
      </c>
      <c r="B293" s="61">
        <v>2</v>
      </c>
      <c r="C293" s="61">
        <v>142032</v>
      </c>
      <c r="D293" s="61">
        <v>242032</v>
      </c>
      <c r="E293" s="61" t="s">
        <v>2929</v>
      </c>
      <c r="F293" s="61" t="s">
        <v>2999</v>
      </c>
      <c r="G293" s="61">
        <v>32</v>
      </c>
      <c r="H293" s="61">
        <v>14</v>
      </c>
      <c r="I293" s="61">
        <v>94008</v>
      </c>
      <c r="J293" s="61">
        <v>2</v>
      </c>
      <c r="K293" s="61">
        <v>8</v>
      </c>
      <c r="L293" s="61">
        <v>13235</v>
      </c>
      <c r="M293" s="61">
        <v>0</v>
      </c>
      <c r="N293" s="61">
        <v>0</v>
      </c>
      <c r="O293" s="61">
        <v>9</v>
      </c>
      <c r="P293" s="61">
        <v>10206</v>
      </c>
      <c r="Q293" s="61">
        <v>0</v>
      </c>
      <c r="R293" s="61">
        <v>0</v>
      </c>
      <c r="S293" s="61">
        <v>0</v>
      </c>
      <c r="T293" s="61">
        <v>0</v>
      </c>
      <c r="U293" s="61">
        <v>0</v>
      </c>
      <c r="V293" s="61">
        <v>0</v>
      </c>
      <c r="W293" s="61">
        <v>0</v>
      </c>
      <c r="X293" s="61">
        <v>0</v>
      </c>
      <c r="Y293" s="61">
        <v>0</v>
      </c>
      <c r="Z293" s="61">
        <v>0</v>
      </c>
      <c r="AA293" s="61">
        <v>15</v>
      </c>
      <c r="AB293" s="61">
        <v>6</v>
      </c>
      <c r="AC293" s="61">
        <v>0</v>
      </c>
      <c r="AD293" s="61">
        <v>0</v>
      </c>
      <c r="AE293" s="36" t="b">
        <v>0</v>
      </c>
      <c r="AF293" s="36" t="b">
        <v>0</v>
      </c>
      <c r="AG293" s="36" t="b">
        <v>0</v>
      </c>
    </row>
    <row r="294" spans="1:33" x14ac:dyDescent="0.3">
      <c r="A294" s="61">
        <v>1033</v>
      </c>
      <c r="B294" s="61">
        <v>2</v>
      </c>
      <c r="C294" s="61">
        <v>142033</v>
      </c>
      <c r="D294" s="61">
        <v>242033</v>
      </c>
      <c r="E294" s="61" t="s">
        <v>2749</v>
      </c>
      <c r="F294" s="61" t="s">
        <v>3000</v>
      </c>
      <c r="G294" s="61">
        <v>33</v>
      </c>
      <c r="H294" s="61">
        <v>70</v>
      </c>
      <c r="I294" s="61">
        <v>10</v>
      </c>
      <c r="J294" s="61">
        <v>1</v>
      </c>
      <c r="K294" s="61">
        <v>8</v>
      </c>
      <c r="L294" s="61">
        <v>14060</v>
      </c>
      <c r="M294" s="61">
        <v>0</v>
      </c>
      <c r="N294" s="61">
        <v>0</v>
      </c>
      <c r="O294" s="61">
        <v>9</v>
      </c>
      <c r="P294" s="61">
        <v>10825</v>
      </c>
      <c r="Q294" s="61">
        <v>0</v>
      </c>
      <c r="R294" s="61">
        <v>0</v>
      </c>
      <c r="S294" s="61">
        <v>0</v>
      </c>
      <c r="T294" s="61">
        <v>0</v>
      </c>
      <c r="U294" s="61">
        <v>0</v>
      </c>
      <c r="V294" s="61">
        <v>0</v>
      </c>
      <c r="W294" s="61">
        <v>0</v>
      </c>
      <c r="X294" s="61">
        <v>0</v>
      </c>
      <c r="Y294" s="61">
        <v>0</v>
      </c>
      <c r="Z294" s="61">
        <v>0</v>
      </c>
      <c r="AA294" s="61">
        <v>6</v>
      </c>
      <c r="AB294" s="61">
        <v>0</v>
      </c>
      <c r="AC294" s="61">
        <v>0</v>
      </c>
      <c r="AD294" s="61">
        <v>0</v>
      </c>
      <c r="AE294" s="36" t="b">
        <v>0</v>
      </c>
      <c r="AF294" s="36" t="b">
        <v>0</v>
      </c>
      <c r="AG294" s="36" t="b">
        <v>0</v>
      </c>
    </row>
    <row r="295" spans="1:33" x14ac:dyDescent="0.3">
      <c r="A295" s="61">
        <v>1034</v>
      </c>
      <c r="B295" s="61">
        <v>2</v>
      </c>
      <c r="C295" s="61">
        <v>142034</v>
      </c>
      <c r="D295" s="61">
        <v>242034</v>
      </c>
      <c r="E295" s="61" t="s">
        <v>2907</v>
      </c>
      <c r="F295" s="61" t="s">
        <v>3001</v>
      </c>
      <c r="G295" s="61">
        <v>34</v>
      </c>
      <c r="H295" s="61">
        <v>2</v>
      </c>
      <c r="I295" s="61">
        <v>54006</v>
      </c>
      <c r="J295" s="61">
        <v>1</v>
      </c>
      <c r="K295" s="61">
        <v>8</v>
      </c>
      <c r="L295" s="61">
        <v>14910</v>
      </c>
      <c r="M295" s="61">
        <v>0</v>
      </c>
      <c r="N295" s="61">
        <v>0</v>
      </c>
      <c r="O295" s="61">
        <v>9</v>
      </c>
      <c r="P295" s="61">
        <v>11462</v>
      </c>
      <c r="Q295" s="61">
        <v>0</v>
      </c>
      <c r="R295" s="61">
        <v>0</v>
      </c>
      <c r="S295" s="61">
        <v>34</v>
      </c>
      <c r="T295" s="61">
        <v>1</v>
      </c>
      <c r="U295" s="61">
        <v>0</v>
      </c>
      <c r="V295" s="61">
        <v>0</v>
      </c>
      <c r="W295" s="61">
        <v>0</v>
      </c>
      <c r="X295" s="61">
        <v>0</v>
      </c>
      <c r="Y295" s="61">
        <v>0</v>
      </c>
      <c r="Z295" s="61">
        <v>0</v>
      </c>
      <c r="AA295" s="61">
        <v>15</v>
      </c>
      <c r="AB295" s="61">
        <v>6</v>
      </c>
      <c r="AC295" s="61">
        <v>0</v>
      </c>
      <c r="AD295" s="61">
        <v>0</v>
      </c>
      <c r="AE295" s="36" t="b">
        <v>0</v>
      </c>
      <c r="AF295" s="36" t="b">
        <v>0</v>
      </c>
      <c r="AG295" s="36" t="b">
        <v>0</v>
      </c>
    </row>
    <row r="296" spans="1:33" x14ac:dyDescent="0.3">
      <c r="A296" s="61">
        <v>1035</v>
      </c>
      <c r="B296" s="61">
        <v>2</v>
      </c>
      <c r="C296" s="61">
        <v>142035</v>
      </c>
      <c r="D296" s="61">
        <v>242035</v>
      </c>
      <c r="E296" s="61" t="s">
        <v>2908</v>
      </c>
      <c r="F296" s="61" t="s">
        <v>3002</v>
      </c>
      <c r="G296" s="61">
        <v>35</v>
      </c>
      <c r="H296" s="61">
        <v>42</v>
      </c>
      <c r="I296" s="61">
        <v>8</v>
      </c>
      <c r="J296" s="61">
        <v>90</v>
      </c>
      <c r="K296" s="61">
        <v>8</v>
      </c>
      <c r="L296" s="61">
        <v>15785</v>
      </c>
      <c r="M296" s="61">
        <v>0</v>
      </c>
      <c r="N296" s="61">
        <v>0</v>
      </c>
      <c r="O296" s="61">
        <v>9</v>
      </c>
      <c r="P296" s="61">
        <v>12119</v>
      </c>
      <c r="Q296" s="61">
        <v>0</v>
      </c>
      <c r="R296" s="61">
        <v>0</v>
      </c>
      <c r="S296" s="61">
        <v>6</v>
      </c>
      <c r="T296" s="61">
        <v>80001</v>
      </c>
      <c r="U296" s="61">
        <v>0</v>
      </c>
      <c r="V296" s="61">
        <v>1</v>
      </c>
      <c r="W296" s="61">
        <v>0</v>
      </c>
      <c r="X296" s="61">
        <v>0</v>
      </c>
      <c r="Y296" s="61">
        <v>0</v>
      </c>
      <c r="Z296" s="61">
        <v>0</v>
      </c>
      <c r="AA296" s="61">
        <v>15</v>
      </c>
      <c r="AB296" s="61">
        <v>7</v>
      </c>
      <c r="AC296" s="61">
        <v>0</v>
      </c>
      <c r="AD296" s="61">
        <v>0</v>
      </c>
      <c r="AE296" s="36" t="b">
        <v>0</v>
      </c>
      <c r="AF296" s="36" t="b">
        <v>0</v>
      </c>
      <c r="AG296" s="36" t="b">
        <v>0</v>
      </c>
    </row>
    <row r="297" spans="1:33" x14ac:dyDescent="0.3">
      <c r="A297" s="61">
        <v>1036</v>
      </c>
      <c r="B297" s="61">
        <v>2</v>
      </c>
      <c r="C297" s="61">
        <v>142036</v>
      </c>
      <c r="D297" s="61">
        <v>242036</v>
      </c>
      <c r="E297" s="61" t="s">
        <v>619</v>
      </c>
      <c r="F297" s="61" t="s">
        <v>3003</v>
      </c>
      <c r="G297" s="61">
        <v>36</v>
      </c>
      <c r="H297" s="61">
        <v>25</v>
      </c>
      <c r="I297" s="61">
        <v>0</v>
      </c>
      <c r="J297" s="61">
        <v>1</v>
      </c>
      <c r="K297" s="61">
        <v>8</v>
      </c>
      <c r="L297" s="61">
        <v>16685</v>
      </c>
      <c r="M297" s="61">
        <v>0</v>
      </c>
      <c r="N297" s="61">
        <v>0</v>
      </c>
      <c r="O297" s="61">
        <v>9</v>
      </c>
      <c r="P297" s="61">
        <v>12794</v>
      </c>
      <c r="Q297" s="61">
        <v>0</v>
      </c>
      <c r="R297" s="61">
        <v>0</v>
      </c>
      <c r="S297" s="61">
        <v>6</v>
      </c>
      <c r="T297" s="61">
        <v>81501</v>
      </c>
      <c r="U297" s="61">
        <v>0</v>
      </c>
      <c r="V297" s="61">
        <v>1</v>
      </c>
      <c r="W297" s="61">
        <v>6</v>
      </c>
      <c r="X297" s="61">
        <v>94023</v>
      </c>
      <c r="Y297" s="61">
        <v>0</v>
      </c>
      <c r="Z297" s="61">
        <v>10</v>
      </c>
      <c r="AA297" s="61">
        <v>6</v>
      </c>
      <c r="AB297" s="61">
        <v>0</v>
      </c>
      <c r="AC297" s="61">
        <v>0</v>
      </c>
      <c r="AD297" s="61">
        <v>5</v>
      </c>
      <c r="AE297" s="36" t="b">
        <v>0</v>
      </c>
      <c r="AF297" s="36" t="b">
        <v>0</v>
      </c>
      <c r="AG297" s="36" t="b">
        <v>0</v>
      </c>
    </row>
    <row r="298" spans="1:33" x14ac:dyDescent="0.3">
      <c r="A298" s="61">
        <v>1037</v>
      </c>
      <c r="B298" s="61">
        <v>2</v>
      </c>
      <c r="C298" s="61">
        <v>142037</v>
      </c>
      <c r="D298" s="61">
        <v>242037</v>
      </c>
      <c r="E298" s="61" t="s">
        <v>2913</v>
      </c>
      <c r="F298" s="61" t="s">
        <v>3004</v>
      </c>
      <c r="G298" s="61">
        <v>37</v>
      </c>
      <c r="H298" s="61">
        <v>26</v>
      </c>
      <c r="I298" s="61">
        <v>81502</v>
      </c>
      <c r="J298" s="61">
        <v>1</v>
      </c>
      <c r="K298" s="61">
        <v>8</v>
      </c>
      <c r="L298" s="61">
        <v>16710</v>
      </c>
      <c r="M298" s="61">
        <v>0</v>
      </c>
      <c r="N298" s="61">
        <v>0</v>
      </c>
      <c r="O298" s="61">
        <v>9</v>
      </c>
      <c r="P298" s="61">
        <v>13487</v>
      </c>
      <c r="Q298" s="61">
        <v>0</v>
      </c>
      <c r="R298" s="61">
        <v>0</v>
      </c>
      <c r="S298" s="61">
        <v>6</v>
      </c>
      <c r="T298" s="61">
        <v>85000</v>
      </c>
      <c r="U298" s="61">
        <v>0</v>
      </c>
      <c r="V298" s="61">
        <v>1</v>
      </c>
      <c r="W298" s="61">
        <v>0</v>
      </c>
      <c r="X298" s="61">
        <v>0</v>
      </c>
      <c r="Y298" s="61">
        <v>0</v>
      </c>
      <c r="Z298" s="61">
        <v>0</v>
      </c>
      <c r="AA298" s="61">
        <v>13</v>
      </c>
      <c r="AB298" s="61">
        <v>81502</v>
      </c>
      <c r="AC298" s="61">
        <v>0</v>
      </c>
      <c r="AD298" s="61">
        <v>0</v>
      </c>
      <c r="AE298" s="36" t="b">
        <v>0</v>
      </c>
      <c r="AF298" s="36" t="b">
        <v>0</v>
      </c>
      <c r="AG298" s="36" t="b">
        <v>0</v>
      </c>
    </row>
    <row r="299" spans="1:33" x14ac:dyDescent="0.3">
      <c r="A299" s="61">
        <v>1038</v>
      </c>
      <c r="B299" s="61">
        <v>2</v>
      </c>
      <c r="C299" s="61">
        <v>142038</v>
      </c>
      <c r="D299" s="61">
        <v>242038</v>
      </c>
      <c r="E299" s="61" t="s">
        <v>2466</v>
      </c>
      <c r="F299" s="61" t="s">
        <v>3005</v>
      </c>
      <c r="G299" s="61">
        <v>38</v>
      </c>
      <c r="H299" s="61">
        <v>65</v>
      </c>
      <c r="I299" s="61">
        <v>7</v>
      </c>
      <c r="J299" s="61">
        <v>1</v>
      </c>
      <c r="K299" s="61">
        <v>8</v>
      </c>
      <c r="L299" s="61">
        <v>16725</v>
      </c>
      <c r="M299" s="61">
        <v>0</v>
      </c>
      <c r="N299" s="61">
        <v>0</v>
      </c>
      <c r="O299" s="61">
        <v>9</v>
      </c>
      <c r="P299" s="61">
        <v>14200</v>
      </c>
      <c r="Q299" s="61">
        <v>0</v>
      </c>
      <c r="R299" s="61">
        <v>0</v>
      </c>
      <c r="S299" s="61">
        <v>0</v>
      </c>
      <c r="T299" s="61">
        <v>0</v>
      </c>
      <c r="U299" s="61">
        <v>0</v>
      </c>
      <c r="V299" s="61">
        <v>0</v>
      </c>
      <c r="W299" s="61">
        <v>0</v>
      </c>
      <c r="X299" s="61">
        <v>0</v>
      </c>
      <c r="Y299" s="61">
        <v>0</v>
      </c>
      <c r="Z299" s="61">
        <v>0</v>
      </c>
      <c r="AA299" s="61">
        <v>15</v>
      </c>
      <c r="AB299" s="61">
        <v>7</v>
      </c>
      <c r="AC299" s="61">
        <v>0</v>
      </c>
      <c r="AD299" s="61">
        <v>0</v>
      </c>
      <c r="AE299" s="36" t="b">
        <v>0</v>
      </c>
      <c r="AF299" s="36" t="b">
        <v>0</v>
      </c>
      <c r="AG299" s="36" t="b">
        <v>0</v>
      </c>
    </row>
    <row r="300" spans="1:33" x14ac:dyDescent="0.3">
      <c r="A300" s="61">
        <v>1039</v>
      </c>
      <c r="B300" s="61">
        <v>2</v>
      </c>
      <c r="C300" s="61">
        <v>142039</v>
      </c>
      <c r="D300" s="61">
        <v>242039</v>
      </c>
      <c r="E300" s="61" t="s">
        <v>2909</v>
      </c>
      <c r="F300" s="61" t="s">
        <v>3006</v>
      </c>
      <c r="G300" s="61">
        <v>39</v>
      </c>
      <c r="H300" s="61">
        <v>2</v>
      </c>
      <c r="I300" s="61">
        <v>54008</v>
      </c>
      <c r="J300" s="61">
        <v>1</v>
      </c>
      <c r="K300" s="61">
        <v>8</v>
      </c>
      <c r="L300" s="61">
        <v>16740</v>
      </c>
      <c r="M300" s="61">
        <v>0</v>
      </c>
      <c r="N300" s="61">
        <v>0</v>
      </c>
      <c r="O300" s="61">
        <v>9</v>
      </c>
      <c r="P300" s="61">
        <v>14931</v>
      </c>
      <c r="Q300" s="61">
        <v>0</v>
      </c>
      <c r="R300" s="61">
        <v>0</v>
      </c>
      <c r="S300" s="61">
        <v>0</v>
      </c>
      <c r="T300" s="61">
        <v>0</v>
      </c>
      <c r="U300" s="61">
        <v>0</v>
      </c>
      <c r="V300" s="61">
        <v>0</v>
      </c>
      <c r="W300" s="61">
        <v>0</v>
      </c>
      <c r="X300" s="61">
        <v>0</v>
      </c>
      <c r="Y300" s="61">
        <v>0</v>
      </c>
      <c r="Z300" s="61">
        <v>0</v>
      </c>
      <c r="AA300" s="61">
        <v>15</v>
      </c>
      <c r="AB300" s="61">
        <v>7</v>
      </c>
      <c r="AC300" s="61">
        <v>0</v>
      </c>
      <c r="AD300" s="61">
        <v>0</v>
      </c>
      <c r="AE300" s="36" t="b">
        <v>0</v>
      </c>
      <c r="AF300" s="36" t="b">
        <v>0</v>
      </c>
      <c r="AG300" s="36" t="b">
        <v>0</v>
      </c>
    </row>
    <row r="301" spans="1:33" x14ac:dyDescent="0.3">
      <c r="A301" s="61">
        <v>1040</v>
      </c>
      <c r="B301" s="61">
        <v>2</v>
      </c>
      <c r="C301" s="61">
        <v>142040</v>
      </c>
      <c r="D301" s="61">
        <v>242040</v>
      </c>
      <c r="E301" s="61" t="s">
        <v>2910</v>
      </c>
      <c r="F301" s="61" t="s">
        <v>3007</v>
      </c>
      <c r="G301" s="61">
        <v>40</v>
      </c>
      <c r="H301" s="61">
        <v>42</v>
      </c>
      <c r="I301" s="61">
        <v>18</v>
      </c>
      <c r="J301" s="61">
        <v>100</v>
      </c>
      <c r="K301" s="61">
        <v>8</v>
      </c>
      <c r="L301" s="61">
        <v>16755</v>
      </c>
      <c r="M301" s="61">
        <v>0</v>
      </c>
      <c r="N301" s="61">
        <v>0</v>
      </c>
      <c r="O301" s="61">
        <v>9</v>
      </c>
      <c r="P301" s="61">
        <v>15681</v>
      </c>
      <c r="Q301" s="61">
        <v>0</v>
      </c>
      <c r="R301" s="61">
        <v>0</v>
      </c>
      <c r="S301" s="61">
        <v>6</v>
      </c>
      <c r="T301" s="61">
        <v>84017</v>
      </c>
      <c r="U301" s="61">
        <v>0</v>
      </c>
      <c r="V301" s="61">
        <v>1</v>
      </c>
      <c r="W301" s="61">
        <v>0</v>
      </c>
      <c r="X301" s="61">
        <v>0</v>
      </c>
      <c r="Y301" s="61">
        <v>0</v>
      </c>
      <c r="Z301" s="61">
        <v>0</v>
      </c>
      <c r="AA301" s="61">
        <v>15</v>
      </c>
      <c r="AB301" s="61">
        <v>8</v>
      </c>
      <c r="AC301" s="61">
        <v>0</v>
      </c>
      <c r="AD301" s="61">
        <v>0</v>
      </c>
      <c r="AE301" s="36" t="b">
        <v>0</v>
      </c>
      <c r="AF301" s="36" t="b">
        <v>0</v>
      </c>
      <c r="AG301" s="36" t="b">
        <v>0</v>
      </c>
    </row>
    <row r="302" spans="1:33" x14ac:dyDescent="0.3">
      <c r="A302" s="61">
        <v>1041</v>
      </c>
      <c r="B302" s="61">
        <v>2</v>
      </c>
      <c r="C302" s="61">
        <v>142041</v>
      </c>
      <c r="D302" s="61">
        <v>242041</v>
      </c>
      <c r="E302" s="61" t="s">
        <v>2903</v>
      </c>
      <c r="F302" s="61" t="s">
        <v>3008</v>
      </c>
      <c r="G302" s="61">
        <v>41</v>
      </c>
      <c r="H302" s="61">
        <v>74</v>
      </c>
      <c r="I302" s="61">
        <v>1</v>
      </c>
      <c r="J302" s="61">
        <v>1</v>
      </c>
      <c r="K302" s="61">
        <v>8</v>
      </c>
      <c r="L302" s="61">
        <v>16770</v>
      </c>
      <c r="M302" s="61">
        <v>0</v>
      </c>
      <c r="N302" s="61">
        <v>0</v>
      </c>
      <c r="O302" s="61">
        <v>9</v>
      </c>
      <c r="P302" s="61">
        <v>16450</v>
      </c>
      <c r="Q302" s="61">
        <v>0</v>
      </c>
      <c r="R302" s="61">
        <v>0</v>
      </c>
      <c r="S302" s="61">
        <v>0</v>
      </c>
      <c r="T302" s="61">
        <v>0</v>
      </c>
      <c r="U302" s="61">
        <v>0</v>
      </c>
      <c r="V302" s="61">
        <v>0</v>
      </c>
      <c r="W302" s="61">
        <v>0</v>
      </c>
      <c r="X302" s="61">
        <v>0</v>
      </c>
      <c r="Y302" s="61">
        <v>0</v>
      </c>
      <c r="Z302" s="61">
        <v>0</v>
      </c>
      <c r="AA302" s="61">
        <v>2</v>
      </c>
      <c r="AB302" s="61">
        <v>1</v>
      </c>
      <c r="AC302" s="61">
        <v>0</v>
      </c>
      <c r="AD302" s="61">
        <v>14</v>
      </c>
      <c r="AE302" s="36" t="b">
        <v>0</v>
      </c>
      <c r="AF302" s="36" t="b">
        <v>0</v>
      </c>
      <c r="AG302" s="36" t="b">
        <v>0</v>
      </c>
    </row>
    <row r="303" spans="1:33" x14ac:dyDescent="0.3">
      <c r="A303" s="61">
        <v>1042</v>
      </c>
      <c r="B303" s="61">
        <v>2</v>
      </c>
      <c r="C303" s="61">
        <v>142042</v>
      </c>
      <c r="D303" s="61">
        <v>242042</v>
      </c>
      <c r="E303" s="61" t="s">
        <v>2919</v>
      </c>
      <c r="F303" s="61" t="s">
        <v>3009</v>
      </c>
      <c r="G303" s="61">
        <v>42</v>
      </c>
      <c r="H303" s="61">
        <v>14</v>
      </c>
      <c r="I303" s="61">
        <v>94010</v>
      </c>
      <c r="J303" s="61">
        <v>5</v>
      </c>
      <c r="K303" s="61">
        <v>8</v>
      </c>
      <c r="L303" s="61">
        <v>16785</v>
      </c>
      <c r="M303" s="61">
        <v>0</v>
      </c>
      <c r="N303" s="61">
        <v>0</v>
      </c>
      <c r="O303" s="61">
        <v>9</v>
      </c>
      <c r="P303" s="61">
        <v>17238</v>
      </c>
      <c r="Q303" s="61">
        <v>0</v>
      </c>
      <c r="R303" s="61">
        <v>0</v>
      </c>
      <c r="S303" s="61">
        <v>6</v>
      </c>
      <c r="T303" s="61">
        <v>85000</v>
      </c>
      <c r="U303" s="61">
        <v>0</v>
      </c>
      <c r="V303" s="61">
        <v>1</v>
      </c>
      <c r="W303" s="61">
        <v>6</v>
      </c>
      <c r="X303" s="61">
        <v>85019</v>
      </c>
      <c r="Y303" s="61">
        <v>0</v>
      </c>
      <c r="Z303" s="61">
        <v>1</v>
      </c>
      <c r="AA303" s="61">
        <v>15</v>
      </c>
      <c r="AB303" s="61">
        <v>8</v>
      </c>
      <c r="AC303" s="61">
        <v>0</v>
      </c>
      <c r="AD303" s="61">
        <v>0</v>
      </c>
      <c r="AE303" s="36" t="b">
        <v>0</v>
      </c>
      <c r="AF303" s="36" t="b">
        <v>0</v>
      </c>
      <c r="AG303" s="36" t="b">
        <v>0</v>
      </c>
    </row>
    <row r="304" spans="1:33" x14ac:dyDescent="0.3">
      <c r="A304" s="61">
        <v>1043</v>
      </c>
      <c r="B304" s="61">
        <v>2</v>
      </c>
      <c r="C304" s="61">
        <v>142043</v>
      </c>
      <c r="D304" s="61">
        <v>242043</v>
      </c>
      <c r="E304" s="61" t="s">
        <v>2912</v>
      </c>
      <c r="F304" s="61" t="s">
        <v>3010</v>
      </c>
      <c r="G304" s="61">
        <v>43</v>
      </c>
      <c r="H304" s="61">
        <v>19</v>
      </c>
      <c r="I304" s="61">
        <v>0</v>
      </c>
      <c r="J304" s="61">
        <v>2</v>
      </c>
      <c r="K304" s="61">
        <v>8</v>
      </c>
      <c r="L304" s="61">
        <v>16800</v>
      </c>
      <c r="M304" s="61">
        <v>0</v>
      </c>
      <c r="N304" s="61">
        <v>0</v>
      </c>
      <c r="O304" s="61">
        <v>9</v>
      </c>
      <c r="P304" s="61">
        <v>18044</v>
      </c>
      <c r="Q304" s="61">
        <v>0</v>
      </c>
      <c r="R304" s="61">
        <v>0</v>
      </c>
      <c r="S304" s="61">
        <v>6</v>
      </c>
      <c r="T304" s="61">
        <v>85000</v>
      </c>
      <c r="U304" s="61">
        <v>0</v>
      </c>
      <c r="V304" s="61">
        <v>1</v>
      </c>
      <c r="W304" s="61">
        <v>0</v>
      </c>
      <c r="X304" s="61">
        <v>0</v>
      </c>
      <c r="Y304" s="61">
        <v>0</v>
      </c>
      <c r="Z304" s="61">
        <v>0</v>
      </c>
      <c r="AA304" s="61">
        <v>7</v>
      </c>
      <c r="AB304" s="61">
        <v>1</v>
      </c>
      <c r="AC304" s="61">
        <v>0</v>
      </c>
      <c r="AD304" s="61">
        <v>0</v>
      </c>
      <c r="AE304" s="36" t="b">
        <v>0</v>
      </c>
      <c r="AF304" s="36" t="b">
        <v>0</v>
      </c>
      <c r="AG304" s="36" t="b">
        <v>0</v>
      </c>
    </row>
    <row r="305" spans="1:33" x14ac:dyDescent="0.3">
      <c r="A305" s="61">
        <v>1044</v>
      </c>
      <c r="B305" s="61">
        <v>2</v>
      </c>
      <c r="C305" s="61">
        <v>142044</v>
      </c>
      <c r="D305" s="61">
        <v>242044</v>
      </c>
      <c r="E305" s="61" t="s">
        <v>2911</v>
      </c>
      <c r="F305" s="61" t="s">
        <v>3011</v>
      </c>
      <c r="G305" s="61">
        <v>44</v>
      </c>
      <c r="H305" s="61">
        <v>2</v>
      </c>
      <c r="I305" s="61">
        <v>54018</v>
      </c>
      <c r="J305" s="61">
        <v>1</v>
      </c>
      <c r="K305" s="61">
        <v>8</v>
      </c>
      <c r="L305" s="61">
        <v>16815</v>
      </c>
      <c r="M305" s="61">
        <v>0</v>
      </c>
      <c r="N305" s="61">
        <v>0</v>
      </c>
      <c r="O305" s="61">
        <v>9</v>
      </c>
      <c r="P305" s="61">
        <v>18869</v>
      </c>
      <c r="Q305" s="61">
        <v>0</v>
      </c>
      <c r="R305" s="61">
        <v>0</v>
      </c>
      <c r="S305" s="61">
        <v>34</v>
      </c>
      <c r="T305" s="61">
        <v>1</v>
      </c>
      <c r="U305" s="61">
        <v>0</v>
      </c>
      <c r="V305" s="61">
        <v>0</v>
      </c>
      <c r="W305" s="61">
        <v>0</v>
      </c>
      <c r="X305" s="61">
        <v>0</v>
      </c>
      <c r="Y305" s="61">
        <v>0</v>
      </c>
      <c r="Z305" s="61">
        <v>0</v>
      </c>
      <c r="AA305" s="61">
        <v>15</v>
      </c>
      <c r="AB305" s="61">
        <v>8</v>
      </c>
      <c r="AC305" s="61">
        <v>0</v>
      </c>
      <c r="AD305" s="61">
        <v>0</v>
      </c>
      <c r="AE305" s="36" t="b">
        <v>0</v>
      </c>
      <c r="AF305" s="36" t="b">
        <v>0</v>
      </c>
      <c r="AG305" s="36" t="b">
        <v>0</v>
      </c>
    </row>
    <row r="306" spans="1:33" x14ac:dyDescent="0.3">
      <c r="A306" s="61">
        <v>1045</v>
      </c>
      <c r="B306" s="61">
        <v>2</v>
      </c>
      <c r="C306" s="61">
        <v>142045</v>
      </c>
      <c r="D306" s="61">
        <v>242045</v>
      </c>
      <c r="E306" s="61" t="s">
        <v>2914</v>
      </c>
      <c r="F306" s="61" t="s">
        <v>3012</v>
      </c>
      <c r="G306" s="61">
        <v>45</v>
      </c>
      <c r="H306" s="61">
        <v>42</v>
      </c>
      <c r="I306" s="61">
        <v>10</v>
      </c>
      <c r="J306" s="61">
        <v>80</v>
      </c>
      <c r="K306" s="61">
        <v>8</v>
      </c>
      <c r="L306" s="61">
        <v>16830</v>
      </c>
      <c r="M306" s="61">
        <v>0</v>
      </c>
      <c r="N306" s="61">
        <v>0</v>
      </c>
      <c r="O306" s="61">
        <v>9</v>
      </c>
      <c r="P306" s="61">
        <v>19713</v>
      </c>
      <c r="Q306" s="61">
        <v>0</v>
      </c>
      <c r="R306" s="61">
        <v>0</v>
      </c>
      <c r="S306" s="61">
        <v>0</v>
      </c>
      <c r="T306" s="61">
        <v>0</v>
      </c>
      <c r="U306" s="61">
        <v>0</v>
      </c>
      <c r="V306" s="61">
        <v>0</v>
      </c>
      <c r="W306" s="61">
        <v>0</v>
      </c>
      <c r="X306" s="61">
        <v>0</v>
      </c>
      <c r="Y306" s="61">
        <v>0</v>
      </c>
      <c r="Z306" s="61">
        <v>0</v>
      </c>
      <c r="AA306" s="61">
        <v>15</v>
      </c>
      <c r="AB306" s="61">
        <v>9</v>
      </c>
      <c r="AC306" s="61">
        <v>0</v>
      </c>
      <c r="AD306" s="61">
        <v>0</v>
      </c>
      <c r="AE306" s="36" t="b">
        <v>0</v>
      </c>
      <c r="AF306" s="36" t="b">
        <v>0</v>
      </c>
      <c r="AG306" s="36" t="b">
        <v>0</v>
      </c>
    </row>
    <row r="307" spans="1:33" x14ac:dyDescent="0.3">
      <c r="A307" s="61">
        <v>1046</v>
      </c>
      <c r="B307" s="61">
        <v>2</v>
      </c>
      <c r="C307" s="61">
        <v>142046</v>
      </c>
      <c r="D307" s="61">
        <v>242046</v>
      </c>
      <c r="E307" s="61" t="s">
        <v>2878</v>
      </c>
      <c r="F307" s="61" t="s">
        <v>3013</v>
      </c>
      <c r="G307" s="61">
        <v>46</v>
      </c>
      <c r="H307" s="61">
        <v>52</v>
      </c>
      <c r="I307" s="61">
        <v>2</v>
      </c>
      <c r="J307" s="61">
        <v>1</v>
      </c>
      <c r="K307" s="61">
        <v>8</v>
      </c>
      <c r="L307" s="61">
        <v>16845</v>
      </c>
      <c r="M307" s="61">
        <v>0</v>
      </c>
      <c r="N307" s="61">
        <v>0</v>
      </c>
      <c r="O307" s="61">
        <v>9</v>
      </c>
      <c r="P307" s="61">
        <v>20575</v>
      </c>
      <c r="Q307" s="61">
        <v>0</v>
      </c>
      <c r="R307" s="61">
        <v>0</v>
      </c>
      <c r="S307" s="61">
        <v>0</v>
      </c>
      <c r="T307" s="61">
        <v>0</v>
      </c>
      <c r="U307" s="61">
        <v>0</v>
      </c>
      <c r="V307" s="61">
        <v>0</v>
      </c>
      <c r="W307" s="61">
        <v>0</v>
      </c>
      <c r="X307" s="61">
        <v>0</v>
      </c>
      <c r="Y307" s="61">
        <v>0</v>
      </c>
      <c r="Z307" s="61">
        <v>0</v>
      </c>
      <c r="AA307" s="61">
        <v>0</v>
      </c>
      <c r="AB307" s="61">
        <v>0</v>
      </c>
      <c r="AC307" s="61">
        <v>0</v>
      </c>
      <c r="AD307" s="61">
        <v>0</v>
      </c>
      <c r="AE307" s="36" t="b">
        <v>0</v>
      </c>
      <c r="AF307" s="36" t="b">
        <v>0</v>
      </c>
      <c r="AG307" s="36" t="b">
        <v>0</v>
      </c>
    </row>
    <row r="308" spans="1:33" x14ac:dyDescent="0.3">
      <c r="A308" s="61">
        <v>1047</v>
      </c>
      <c r="B308" s="61">
        <v>2</v>
      </c>
      <c r="C308" s="61">
        <v>142047</v>
      </c>
      <c r="D308" s="61">
        <v>242047</v>
      </c>
      <c r="E308" s="61" t="s">
        <v>2466</v>
      </c>
      <c r="F308" s="61" t="s">
        <v>3014</v>
      </c>
      <c r="G308" s="61">
        <v>47</v>
      </c>
      <c r="H308" s="61">
        <v>65</v>
      </c>
      <c r="I308" s="61">
        <v>9</v>
      </c>
      <c r="J308" s="61">
        <v>1</v>
      </c>
      <c r="K308" s="61">
        <v>8</v>
      </c>
      <c r="L308" s="61">
        <v>16860</v>
      </c>
      <c r="M308" s="61">
        <v>0</v>
      </c>
      <c r="N308" s="61">
        <v>0</v>
      </c>
      <c r="O308" s="61">
        <v>9</v>
      </c>
      <c r="P308" s="61">
        <v>21456</v>
      </c>
      <c r="Q308" s="61">
        <v>0</v>
      </c>
      <c r="R308" s="61">
        <v>0</v>
      </c>
      <c r="S308" s="61">
        <v>1</v>
      </c>
      <c r="T308" s="61">
        <v>15000</v>
      </c>
      <c r="U308" s="61">
        <v>0</v>
      </c>
      <c r="V308" s="61">
        <v>0</v>
      </c>
      <c r="W308" s="61">
        <v>0</v>
      </c>
      <c r="X308" s="61">
        <v>0</v>
      </c>
      <c r="Y308" s="61">
        <v>0</v>
      </c>
      <c r="Z308" s="61">
        <v>0</v>
      </c>
      <c r="AA308" s="61">
        <v>15</v>
      </c>
      <c r="AB308" s="61">
        <v>9</v>
      </c>
      <c r="AC308" s="61">
        <v>0</v>
      </c>
      <c r="AD308" s="61">
        <v>0</v>
      </c>
      <c r="AE308" s="36" t="b">
        <v>0</v>
      </c>
      <c r="AF308" s="36" t="b">
        <v>0</v>
      </c>
      <c r="AG308" s="36" t="b">
        <v>0</v>
      </c>
    </row>
    <row r="309" spans="1:33" x14ac:dyDescent="0.3">
      <c r="A309" s="61">
        <v>1048</v>
      </c>
      <c r="B309" s="61">
        <v>2</v>
      </c>
      <c r="C309" s="61">
        <v>142048</v>
      </c>
      <c r="D309" s="61">
        <v>242048</v>
      </c>
      <c r="E309" s="61" t="s">
        <v>2854</v>
      </c>
      <c r="F309" s="61" t="s">
        <v>3015</v>
      </c>
      <c r="G309" s="61">
        <v>48</v>
      </c>
      <c r="H309" s="61">
        <v>46</v>
      </c>
      <c r="I309" s="61">
        <v>20</v>
      </c>
      <c r="J309" s="61">
        <v>1</v>
      </c>
      <c r="K309" s="61">
        <v>8</v>
      </c>
      <c r="L309" s="61">
        <v>16875</v>
      </c>
      <c r="M309" s="61">
        <v>0</v>
      </c>
      <c r="N309" s="61">
        <v>0</v>
      </c>
      <c r="O309" s="61">
        <v>9</v>
      </c>
      <c r="P309" s="61">
        <v>22356</v>
      </c>
      <c r="Q309" s="61">
        <v>0</v>
      </c>
      <c r="R309" s="61">
        <v>0</v>
      </c>
      <c r="S309" s="61">
        <v>1</v>
      </c>
      <c r="T309" s="61">
        <v>25000</v>
      </c>
      <c r="U309" s="61">
        <v>0</v>
      </c>
      <c r="V309" s="61">
        <v>0</v>
      </c>
      <c r="W309" s="61">
        <v>0</v>
      </c>
      <c r="X309" s="61">
        <v>0</v>
      </c>
      <c r="Y309" s="61">
        <v>0</v>
      </c>
      <c r="Z309" s="61">
        <v>0</v>
      </c>
      <c r="AA309" s="61">
        <v>6</v>
      </c>
      <c r="AB309" s="61">
        <v>0</v>
      </c>
      <c r="AC309" s="61">
        <v>0</v>
      </c>
      <c r="AD309" s="61">
        <v>0</v>
      </c>
      <c r="AE309" s="36" t="b">
        <v>0</v>
      </c>
      <c r="AF309" s="36" t="b">
        <v>0</v>
      </c>
      <c r="AG309" s="36" t="b">
        <v>0</v>
      </c>
    </row>
    <row r="310" spans="1:33" x14ac:dyDescent="0.3">
      <c r="A310" s="61">
        <v>1049</v>
      </c>
      <c r="B310" s="61">
        <v>2</v>
      </c>
      <c r="C310" s="61">
        <v>142049</v>
      </c>
      <c r="D310" s="61">
        <v>242049</v>
      </c>
      <c r="E310" s="61" t="s">
        <v>2915</v>
      </c>
      <c r="F310" s="61" t="s">
        <v>3016</v>
      </c>
      <c r="G310" s="61">
        <v>49</v>
      </c>
      <c r="H310" s="61">
        <v>2</v>
      </c>
      <c r="I310" s="61">
        <v>54010</v>
      </c>
      <c r="J310" s="61">
        <v>1</v>
      </c>
      <c r="K310" s="61">
        <v>8</v>
      </c>
      <c r="L310" s="61">
        <v>16890</v>
      </c>
      <c r="M310" s="61">
        <v>0</v>
      </c>
      <c r="N310" s="61">
        <v>0</v>
      </c>
      <c r="O310" s="61">
        <v>9</v>
      </c>
      <c r="P310" s="61">
        <v>23275</v>
      </c>
      <c r="Q310" s="61">
        <v>0</v>
      </c>
      <c r="R310" s="61">
        <v>0</v>
      </c>
      <c r="S310" s="61">
        <v>0</v>
      </c>
      <c r="T310" s="61">
        <v>0</v>
      </c>
      <c r="U310" s="61">
        <v>0</v>
      </c>
      <c r="V310" s="61">
        <v>0</v>
      </c>
      <c r="W310" s="61">
        <v>0</v>
      </c>
      <c r="X310" s="61">
        <v>0</v>
      </c>
      <c r="Y310" s="61">
        <v>0</v>
      </c>
      <c r="Z310" s="61">
        <v>0</v>
      </c>
      <c r="AA310" s="61">
        <v>15</v>
      </c>
      <c r="AB310" s="61">
        <v>9</v>
      </c>
      <c r="AC310" s="61">
        <v>0</v>
      </c>
      <c r="AD310" s="61">
        <v>0</v>
      </c>
      <c r="AE310" s="36" t="b">
        <v>0</v>
      </c>
      <c r="AF310" s="36" t="b">
        <v>0</v>
      </c>
      <c r="AG310" s="36" t="b">
        <v>0</v>
      </c>
    </row>
    <row r="311" spans="1:33" x14ac:dyDescent="0.3">
      <c r="A311" s="61">
        <v>1050</v>
      </c>
      <c r="B311" s="61">
        <v>2</v>
      </c>
      <c r="C311" s="61">
        <v>142050</v>
      </c>
      <c r="D311" s="61">
        <v>242050</v>
      </c>
      <c r="E311" s="61" t="s">
        <v>2916</v>
      </c>
      <c r="F311" s="61" t="s">
        <v>3017</v>
      </c>
      <c r="G311" s="61">
        <v>50</v>
      </c>
      <c r="H311" s="61">
        <v>42</v>
      </c>
      <c r="I311" s="61">
        <v>11</v>
      </c>
      <c r="J311" s="61">
        <v>90</v>
      </c>
      <c r="K311" s="61">
        <v>8</v>
      </c>
      <c r="L311" s="61">
        <v>16905</v>
      </c>
      <c r="M311" s="61">
        <v>0</v>
      </c>
      <c r="N311" s="61">
        <v>0</v>
      </c>
      <c r="O311" s="61">
        <v>9</v>
      </c>
      <c r="P311" s="61">
        <v>23294</v>
      </c>
      <c r="Q311" s="61">
        <v>0</v>
      </c>
      <c r="R311" s="61">
        <v>0</v>
      </c>
      <c r="S311" s="61">
        <v>6</v>
      </c>
      <c r="T311" s="61">
        <v>84017</v>
      </c>
      <c r="U311" s="61">
        <v>0</v>
      </c>
      <c r="V311" s="61">
        <v>1</v>
      </c>
      <c r="W311" s="61">
        <v>0</v>
      </c>
      <c r="X311" s="61">
        <v>0</v>
      </c>
      <c r="Y311" s="61">
        <v>0</v>
      </c>
      <c r="Z311" s="61">
        <v>0</v>
      </c>
      <c r="AA311" s="61">
        <v>15</v>
      </c>
      <c r="AB311" s="61">
        <v>10</v>
      </c>
      <c r="AC311" s="61">
        <v>0</v>
      </c>
      <c r="AD311" s="61">
        <v>0</v>
      </c>
      <c r="AE311" s="36" t="b">
        <v>0</v>
      </c>
      <c r="AF311" s="36" t="b">
        <v>0</v>
      </c>
      <c r="AG311" s="36" t="b">
        <v>0</v>
      </c>
    </row>
    <row r="312" spans="1:33" x14ac:dyDescent="0.3">
      <c r="A312" s="61">
        <v>1051</v>
      </c>
      <c r="B312" s="61">
        <v>2</v>
      </c>
      <c r="C312" s="61">
        <v>142051</v>
      </c>
      <c r="D312" s="61">
        <v>242051</v>
      </c>
      <c r="E312" s="61" t="s">
        <v>10230</v>
      </c>
      <c r="F312" s="61" t="s">
        <v>3018</v>
      </c>
      <c r="G312" s="61">
        <v>51</v>
      </c>
      <c r="H312" s="61">
        <v>62</v>
      </c>
      <c r="I312" s="61">
        <v>2</v>
      </c>
      <c r="J312" s="61">
        <v>1</v>
      </c>
      <c r="K312" s="61">
        <v>8</v>
      </c>
      <c r="L312" s="61">
        <v>16920</v>
      </c>
      <c r="M312" s="61">
        <v>0</v>
      </c>
      <c r="N312" s="61">
        <v>0</v>
      </c>
      <c r="O312" s="61">
        <v>9</v>
      </c>
      <c r="P312" s="61">
        <v>23312</v>
      </c>
      <c r="Q312" s="61">
        <v>0</v>
      </c>
      <c r="R312" s="61">
        <v>0</v>
      </c>
      <c r="S312" s="61">
        <v>0</v>
      </c>
      <c r="T312" s="61">
        <v>0</v>
      </c>
      <c r="U312" s="61">
        <v>0</v>
      </c>
      <c r="V312" s="61">
        <v>0</v>
      </c>
      <c r="W312" s="61">
        <v>0</v>
      </c>
      <c r="X312" s="61">
        <v>0</v>
      </c>
      <c r="Y312" s="61">
        <v>0</v>
      </c>
      <c r="Z312" s="61">
        <v>0</v>
      </c>
      <c r="AA312" s="61">
        <v>16</v>
      </c>
      <c r="AB312" s="61">
        <v>2</v>
      </c>
      <c r="AC312" s="61">
        <v>0</v>
      </c>
      <c r="AD312" s="61">
        <v>0</v>
      </c>
      <c r="AE312" s="36" t="b">
        <v>0</v>
      </c>
      <c r="AF312" s="36" t="b">
        <v>0</v>
      </c>
      <c r="AG312" s="36" t="b">
        <v>0</v>
      </c>
    </row>
    <row r="313" spans="1:33" x14ac:dyDescent="0.3">
      <c r="A313" s="61">
        <v>1052</v>
      </c>
      <c r="B313" s="61">
        <v>2</v>
      </c>
      <c r="C313" s="61">
        <v>142052</v>
      </c>
      <c r="D313" s="61">
        <v>242052</v>
      </c>
      <c r="E313" s="61" t="s">
        <v>10231</v>
      </c>
      <c r="F313" s="61" t="s">
        <v>3019</v>
      </c>
      <c r="G313" s="61">
        <v>52</v>
      </c>
      <c r="H313" s="61">
        <v>63</v>
      </c>
      <c r="I313" s="61">
        <v>2</v>
      </c>
      <c r="J313" s="61">
        <v>1</v>
      </c>
      <c r="K313" s="61">
        <v>8</v>
      </c>
      <c r="L313" s="61">
        <v>16935</v>
      </c>
      <c r="M313" s="61">
        <v>0</v>
      </c>
      <c r="N313" s="61">
        <v>0</v>
      </c>
      <c r="O313" s="61">
        <v>9</v>
      </c>
      <c r="P313" s="61">
        <v>23331</v>
      </c>
      <c r="Q313" s="61">
        <v>0</v>
      </c>
      <c r="R313" s="61">
        <v>0</v>
      </c>
      <c r="S313" s="61">
        <v>6</v>
      </c>
      <c r="T313" s="61">
        <v>84015</v>
      </c>
      <c r="U313" s="61">
        <v>0</v>
      </c>
      <c r="V313" s="61">
        <v>1</v>
      </c>
      <c r="W313" s="61">
        <v>0</v>
      </c>
      <c r="X313" s="61">
        <v>0</v>
      </c>
      <c r="Y313" s="61">
        <v>0</v>
      </c>
      <c r="Z313" s="61">
        <v>0</v>
      </c>
      <c r="AA313" s="61">
        <v>16</v>
      </c>
      <c r="AB313" s="61">
        <v>2</v>
      </c>
      <c r="AC313" s="61">
        <v>0</v>
      </c>
      <c r="AD313" s="61">
        <v>0</v>
      </c>
      <c r="AE313" s="36" t="b">
        <v>0</v>
      </c>
      <c r="AF313" s="36" t="b">
        <v>0</v>
      </c>
      <c r="AG313" s="36" t="b">
        <v>0</v>
      </c>
    </row>
    <row r="314" spans="1:33" x14ac:dyDescent="0.3">
      <c r="A314" s="61">
        <v>1053</v>
      </c>
      <c r="B314" s="61">
        <v>2</v>
      </c>
      <c r="C314" s="61">
        <v>142053</v>
      </c>
      <c r="D314" s="61">
        <v>242053</v>
      </c>
      <c r="E314" s="61" t="s">
        <v>2920</v>
      </c>
      <c r="F314" s="61" t="s">
        <v>3020</v>
      </c>
      <c r="G314" s="61">
        <v>53</v>
      </c>
      <c r="H314" s="61">
        <v>14</v>
      </c>
      <c r="I314" s="61">
        <v>94034</v>
      </c>
      <c r="J314" s="61">
        <v>5</v>
      </c>
      <c r="K314" s="61">
        <v>8</v>
      </c>
      <c r="L314" s="61">
        <v>16950</v>
      </c>
      <c r="M314" s="61">
        <v>0</v>
      </c>
      <c r="N314" s="61">
        <v>0</v>
      </c>
      <c r="O314" s="61">
        <v>9</v>
      </c>
      <c r="P314" s="61">
        <v>23350</v>
      </c>
      <c r="Q314" s="61">
        <v>0</v>
      </c>
      <c r="R314" s="61">
        <v>0</v>
      </c>
      <c r="S314" s="61">
        <v>6</v>
      </c>
      <c r="T314" s="61">
        <v>94034</v>
      </c>
      <c r="U314" s="61">
        <v>0</v>
      </c>
      <c r="V314" s="61">
        <v>90</v>
      </c>
      <c r="W314" s="61">
        <v>0</v>
      </c>
      <c r="X314" s="61">
        <v>0</v>
      </c>
      <c r="Y314" s="61">
        <v>0</v>
      </c>
      <c r="Z314" s="61">
        <v>0</v>
      </c>
      <c r="AA314" s="61">
        <v>15</v>
      </c>
      <c r="AB314" s="61">
        <v>10</v>
      </c>
      <c r="AC314" s="61">
        <v>0</v>
      </c>
      <c r="AD314" s="61">
        <v>0</v>
      </c>
      <c r="AE314" s="36" t="b">
        <v>0</v>
      </c>
      <c r="AF314" s="36" t="b">
        <v>0</v>
      </c>
      <c r="AG314" s="36" t="b">
        <v>0</v>
      </c>
    </row>
    <row r="315" spans="1:33" x14ac:dyDescent="0.3">
      <c r="A315" s="61">
        <v>1054</v>
      </c>
      <c r="B315" s="61">
        <v>2</v>
      </c>
      <c r="C315" s="61">
        <v>142054</v>
      </c>
      <c r="D315" s="61">
        <v>242054</v>
      </c>
      <c r="E315" s="61" t="s">
        <v>10192</v>
      </c>
      <c r="F315" s="61" t="s">
        <v>3021</v>
      </c>
      <c r="G315" s="61">
        <v>54</v>
      </c>
      <c r="H315" s="61">
        <v>26</v>
      </c>
      <c r="I315" s="61">
        <v>85008</v>
      </c>
      <c r="J315" s="61">
        <v>1</v>
      </c>
      <c r="K315" s="61">
        <v>8</v>
      </c>
      <c r="L315" s="61">
        <v>16965</v>
      </c>
      <c r="M315" s="61">
        <v>0</v>
      </c>
      <c r="N315" s="61">
        <v>0</v>
      </c>
      <c r="O315" s="61">
        <v>9</v>
      </c>
      <c r="P315" s="61">
        <v>23369</v>
      </c>
      <c r="Q315" s="61">
        <v>0</v>
      </c>
      <c r="R315" s="61">
        <v>0</v>
      </c>
      <c r="S315" s="61">
        <v>0</v>
      </c>
      <c r="T315" s="61">
        <v>0</v>
      </c>
      <c r="U315" s="61">
        <v>0</v>
      </c>
      <c r="V315" s="61">
        <v>0</v>
      </c>
      <c r="W315" s="61">
        <v>0</v>
      </c>
      <c r="X315" s="61">
        <v>0</v>
      </c>
      <c r="Y315" s="61">
        <v>0</v>
      </c>
      <c r="Z315" s="61">
        <v>0</v>
      </c>
      <c r="AA315" s="61">
        <v>13</v>
      </c>
      <c r="AB315" s="61">
        <v>85008</v>
      </c>
      <c r="AC315" s="61">
        <v>0</v>
      </c>
      <c r="AD315" s="61">
        <v>0</v>
      </c>
      <c r="AE315" s="36" t="b">
        <v>0</v>
      </c>
      <c r="AF315" s="36" t="b">
        <v>0</v>
      </c>
      <c r="AG315" s="36" t="b">
        <v>0</v>
      </c>
    </row>
    <row r="316" spans="1:33" x14ac:dyDescent="0.3">
      <c r="A316" s="61">
        <v>1055</v>
      </c>
      <c r="B316" s="61">
        <v>2</v>
      </c>
      <c r="C316" s="61">
        <v>142055</v>
      </c>
      <c r="D316" s="61">
        <v>242055</v>
      </c>
      <c r="E316" s="61" t="s">
        <v>2922</v>
      </c>
      <c r="F316" s="61" t="s">
        <v>3022</v>
      </c>
      <c r="G316" s="61">
        <v>55</v>
      </c>
      <c r="H316" s="61">
        <v>2</v>
      </c>
      <c r="I316" s="61">
        <v>54011</v>
      </c>
      <c r="J316" s="61">
        <v>1</v>
      </c>
      <c r="K316" s="61">
        <v>8</v>
      </c>
      <c r="L316" s="61">
        <v>16980</v>
      </c>
      <c r="M316" s="61">
        <v>0</v>
      </c>
      <c r="N316" s="61">
        <v>0</v>
      </c>
      <c r="O316" s="61">
        <v>9</v>
      </c>
      <c r="P316" s="61">
        <v>23387</v>
      </c>
      <c r="Q316" s="61">
        <v>0</v>
      </c>
      <c r="R316" s="61">
        <v>0</v>
      </c>
      <c r="S316" s="61">
        <v>34</v>
      </c>
      <c r="T316" s="61">
        <v>1</v>
      </c>
      <c r="U316" s="61">
        <v>0</v>
      </c>
      <c r="V316" s="61">
        <v>0</v>
      </c>
      <c r="W316" s="61">
        <v>0</v>
      </c>
      <c r="X316" s="61">
        <v>0</v>
      </c>
      <c r="Y316" s="61">
        <v>0</v>
      </c>
      <c r="Z316" s="61">
        <v>0</v>
      </c>
      <c r="AA316" s="61">
        <v>15</v>
      </c>
      <c r="AB316" s="61">
        <v>10</v>
      </c>
      <c r="AC316" s="61">
        <v>0</v>
      </c>
      <c r="AD316" s="61">
        <v>0</v>
      </c>
      <c r="AE316" s="36" t="b">
        <v>0</v>
      </c>
      <c r="AF316" s="36" t="b">
        <v>0</v>
      </c>
      <c r="AG316" s="36" t="b">
        <v>0</v>
      </c>
    </row>
    <row r="317" spans="1:33" x14ac:dyDescent="0.3">
      <c r="A317" s="61">
        <v>1056</v>
      </c>
      <c r="B317" s="61">
        <v>2</v>
      </c>
      <c r="C317" s="61">
        <v>142056</v>
      </c>
      <c r="D317" s="61">
        <v>242056</v>
      </c>
      <c r="E317" s="61" t="s">
        <v>2921</v>
      </c>
      <c r="F317" s="61" t="s">
        <v>3023</v>
      </c>
      <c r="G317" s="61">
        <v>56</v>
      </c>
      <c r="H317" s="61">
        <v>42</v>
      </c>
      <c r="I317" s="61">
        <v>35</v>
      </c>
      <c r="J317" s="61">
        <v>140</v>
      </c>
      <c r="K317" s="61">
        <v>8</v>
      </c>
      <c r="L317" s="61">
        <v>16995</v>
      </c>
      <c r="M317" s="61">
        <v>0</v>
      </c>
      <c r="N317" s="61">
        <v>0</v>
      </c>
      <c r="O317" s="61">
        <v>9</v>
      </c>
      <c r="P317" s="61">
        <v>23406</v>
      </c>
      <c r="Q317" s="61">
        <v>0</v>
      </c>
      <c r="R317" s="61">
        <v>0</v>
      </c>
      <c r="S317" s="61">
        <v>0</v>
      </c>
      <c r="T317" s="61">
        <v>0</v>
      </c>
      <c r="U317" s="61">
        <v>0</v>
      </c>
      <c r="V317" s="61">
        <v>0</v>
      </c>
      <c r="W317" s="61">
        <v>0</v>
      </c>
      <c r="X317" s="61">
        <v>0</v>
      </c>
      <c r="Y317" s="61">
        <v>0</v>
      </c>
      <c r="Z317" s="61">
        <v>0</v>
      </c>
      <c r="AA317" s="61">
        <v>15</v>
      </c>
      <c r="AB317" s="61">
        <v>11</v>
      </c>
      <c r="AC317" s="61">
        <v>0</v>
      </c>
      <c r="AD317" s="61">
        <v>0</v>
      </c>
      <c r="AE317" s="36" t="b">
        <v>0</v>
      </c>
      <c r="AF317" s="36" t="b">
        <v>0</v>
      </c>
      <c r="AG317" s="36" t="b">
        <v>0</v>
      </c>
    </row>
    <row r="318" spans="1:33" x14ac:dyDescent="0.3">
      <c r="A318" s="61">
        <v>1057</v>
      </c>
      <c r="B318" s="61">
        <v>2</v>
      </c>
      <c r="C318" s="61">
        <v>142057</v>
      </c>
      <c r="D318" s="61">
        <v>242057</v>
      </c>
      <c r="E318" s="61" t="s">
        <v>8574</v>
      </c>
      <c r="F318" s="61" t="s">
        <v>3024</v>
      </c>
      <c r="G318" s="61">
        <v>57</v>
      </c>
      <c r="H318" s="61">
        <v>60</v>
      </c>
      <c r="I318" s="61">
        <v>2</v>
      </c>
      <c r="J318" s="61">
        <v>1</v>
      </c>
      <c r="K318" s="61">
        <v>8</v>
      </c>
      <c r="L318" s="61">
        <v>17010</v>
      </c>
      <c r="M318" s="61">
        <v>0</v>
      </c>
      <c r="N318" s="61">
        <v>0</v>
      </c>
      <c r="O318" s="61">
        <v>9</v>
      </c>
      <c r="P318" s="61">
        <v>23425</v>
      </c>
      <c r="Q318" s="61">
        <v>0</v>
      </c>
      <c r="R318" s="61">
        <v>0</v>
      </c>
      <c r="S318" s="61">
        <v>6</v>
      </c>
      <c r="T318" s="61">
        <v>94072</v>
      </c>
      <c r="U318" s="61">
        <v>0</v>
      </c>
      <c r="V318" s="61">
        <v>1</v>
      </c>
      <c r="W318" s="61">
        <v>0</v>
      </c>
      <c r="X318" s="61">
        <v>0</v>
      </c>
      <c r="Y318" s="61">
        <v>0</v>
      </c>
      <c r="Z318" s="61">
        <v>0</v>
      </c>
      <c r="AA318" s="61">
        <v>2</v>
      </c>
      <c r="AB318" s="61">
        <v>3</v>
      </c>
      <c r="AC318" s="61">
        <v>0</v>
      </c>
      <c r="AD318" s="61">
        <v>0</v>
      </c>
      <c r="AE318" s="36" t="b">
        <v>0</v>
      </c>
      <c r="AF318" s="36" t="b">
        <v>0</v>
      </c>
      <c r="AG318" s="36" t="b">
        <v>0</v>
      </c>
    </row>
    <row r="319" spans="1:33" x14ac:dyDescent="0.3">
      <c r="A319" s="61">
        <v>1058</v>
      </c>
      <c r="B319" s="61">
        <v>2</v>
      </c>
      <c r="C319" s="61">
        <v>142058</v>
      </c>
      <c r="D319" s="61">
        <v>242058</v>
      </c>
      <c r="E319" s="61" t="s">
        <v>2967</v>
      </c>
      <c r="F319" s="61" t="s">
        <v>3025</v>
      </c>
      <c r="G319" s="61">
        <v>58</v>
      </c>
      <c r="H319" s="61">
        <v>37</v>
      </c>
      <c r="I319" s="61">
        <v>0</v>
      </c>
      <c r="J319" s="61">
        <v>1</v>
      </c>
      <c r="K319" s="61">
        <v>8</v>
      </c>
      <c r="L319" s="61">
        <v>17025</v>
      </c>
      <c r="M319" s="61">
        <v>0</v>
      </c>
      <c r="N319" s="61">
        <v>0</v>
      </c>
      <c r="O319" s="61">
        <v>9</v>
      </c>
      <c r="P319" s="61">
        <v>23444</v>
      </c>
      <c r="Q319" s="61">
        <v>0</v>
      </c>
      <c r="R319" s="61">
        <v>0</v>
      </c>
      <c r="S319" s="61">
        <v>0</v>
      </c>
      <c r="T319" s="61">
        <v>0</v>
      </c>
      <c r="U319" s="61">
        <v>0</v>
      </c>
      <c r="V319" s="61">
        <v>0</v>
      </c>
      <c r="W319" s="61">
        <v>0</v>
      </c>
      <c r="X319" s="61">
        <v>0</v>
      </c>
      <c r="Y319" s="61">
        <v>0</v>
      </c>
      <c r="Z319" s="61">
        <v>0</v>
      </c>
      <c r="AA319" s="61">
        <v>5</v>
      </c>
      <c r="AB319" s="61">
        <v>1</v>
      </c>
      <c r="AC319" s="61">
        <v>0</v>
      </c>
      <c r="AD319" s="61">
        <v>0</v>
      </c>
      <c r="AE319" s="36" t="b">
        <v>0</v>
      </c>
      <c r="AF319" s="36" t="b">
        <v>0</v>
      </c>
      <c r="AG319" s="36" t="b">
        <v>0</v>
      </c>
    </row>
    <row r="320" spans="1:33" x14ac:dyDescent="0.3">
      <c r="A320" s="61">
        <v>1059</v>
      </c>
      <c r="B320" s="61">
        <v>2</v>
      </c>
      <c r="C320" s="61">
        <v>142059</v>
      </c>
      <c r="D320" s="61">
        <v>242059</v>
      </c>
      <c r="E320" s="61" t="s">
        <v>2902</v>
      </c>
      <c r="F320" s="61" t="s">
        <v>3026</v>
      </c>
      <c r="G320" s="61">
        <v>59</v>
      </c>
      <c r="H320" s="61">
        <v>74</v>
      </c>
      <c r="I320" s="61">
        <v>2</v>
      </c>
      <c r="J320" s="61">
        <v>1</v>
      </c>
      <c r="K320" s="61">
        <v>8</v>
      </c>
      <c r="L320" s="61">
        <v>17040</v>
      </c>
      <c r="M320" s="61">
        <v>0</v>
      </c>
      <c r="N320" s="61">
        <v>0</v>
      </c>
      <c r="O320" s="61">
        <v>9</v>
      </c>
      <c r="P320" s="61">
        <v>23462</v>
      </c>
      <c r="Q320" s="61">
        <v>0</v>
      </c>
      <c r="R320" s="61">
        <v>0</v>
      </c>
      <c r="S320" s="61">
        <v>0</v>
      </c>
      <c r="T320" s="61">
        <v>0</v>
      </c>
      <c r="U320" s="61">
        <v>0</v>
      </c>
      <c r="V320" s="61">
        <v>0</v>
      </c>
      <c r="W320" s="61">
        <v>0</v>
      </c>
      <c r="X320" s="61">
        <v>0</v>
      </c>
      <c r="Y320" s="61">
        <v>0</v>
      </c>
      <c r="Z320" s="61">
        <v>0</v>
      </c>
      <c r="AA320" s="61">
        <v>2</v>
      </c>
      <c r="AB320" s="61">
        <v>2</v>
      </c>
      <c r="AC320" s="61">
        <v>0</v>
      </c>
      <c r="AD320" s="61">
        <v>0</v>
      </c>
      <c r="AE320" s="36" t="b">
        <v>0</v>
      </c>
      <c r="AF320" s="36" t="b">
        <v>0</v>
      </c>
      <c r="AG320" s="36" t="b">
        <v>0</v>
      </c>
    </row>
    <row r="321" spans="1:33" x14ac:dyDescent="0.3">
      <c r="A321" s="61">
        <v>1060</v>
      </c>
      <c r="B321" s="61">
        <v>2</v>
      </c>
      <c r="C321" s="61">
        <v>142060</v>
      </c>
      <c r="D321" s="61">
        <v>242060</v>
      </c>
      <c r="E321" s="61" t="s">
        <v>2924</v>
      </c>
      <c r="F321" s="61" t="s">
        <v>3027</v>
      </c>
      <c r="G321" s="61">
        <v>60</v>
      </c>
      <c r="H321" s="61">
        <v>2</v>
      </c>
      <c r="I321" s="61">
        <v>54035</v>
      </c>
      <c r="J321" s="61">
        <v>1</v>
      </c>
      <c r="K321" s="61">
        <v>8</v>
      </c>
      <c r="L321" s="61">
        <v>17055</v>
      </c>
      <c r="M321" s="61">
        <v>0</v>
      </c>
      <c r="N321" s="61">
        <v>0</v>
      </c>
      <c r="O321" s="61">
        <v>9</v>
      </c>
      <c r="P321" s="61">
        <v>23481</v>
      </c>
      <c r="Q321" s="61">
        <v>0</v>
      </c>
      <c r="R321" s="61">
        <v>0</v>
      </c>
      <c r="S321" s="61">
        <v>0</v>
      </c>
      <c r="T321" s="61">
        <v>0</v>
      </c>
      <c r="U321" s="61">
        <v>0</v>
      </c>
      <c r="V321" s="61">
        <v>0</v>
      </c>
      <c r="W321" s="61">
        <v>0</v>
      </c>
      <c r="X321" s="61">
        <v>0</v>
      </c>
      <c r="Y321" s="61">
        <v>0</v>
      </c>
      <c r="Z321" s="61">
        <v>0</v>
      </c>
      <c r="AA321" s="61">
        <v>15</v>
      </c>
      <c r="AB321" s="61">
        <v>11</v>
      </c>
      <c r="AC321" s="61">
        <v>0</v>
      </c>
      <c r="AD321" s="61">
        <v>0</v>
      </c>
      <c r="AE321" s="36" t="b">
        <v>0</v>
      </c>
      <c r="AF321" s="36" t="b">
        <v>0</v>
      </c>
      <c r="AG321" s="36" t="b">
        <v>0</v>
      </c>
    </row>
    <row r="322" spans="1:33" x14ac:dyDescent="0.3">
      <c r="A322" s="61">
        <v>1061</v>
      </c>
      <c r="B322" s="61">
        <v>2</v>
      </c>
      <c r="C322" s="61">
        <v>142061</v>
      </c>
      <c r="D322" s="61">
        <v>242061</v>
      </c>
      <c r="E322" s="61" t="s">
        <v>2925</v>
      </c>
      <c r="F322" s="61" t="s">
        <v>3028</v>
      </c>
      <c r="G322" s="61">
        <v>61</v>
      </c>
      <c r="H322" s="61">
        <v>42</v>
      </c>
      <c r="I322" s="61">
        <v>41</v>
      </c>
      <c r="J322" s="61">
        <v>200</v>
      </c>
      <c r="K322" s="61">
        <v>8</v>
      </c>
      <c r="L322" s="61">
        <v>17070</v>
      </c>
      <c r="M322" s="61">
        <v>0</v>
      </c>
      <c r="N322" s="61">
        <v>0</v>
      </c>
      <c r="O322" s="61">
        <v>9</v>
      </c>
      <c r="P322" s="61">
        <v>23500</v>
      </c>
      <c r="Q322" s="61">
        <v>0</v>
      </c>
      <c r="R322" s="61">
        <v>0</v>
      </c>
      <c r="S322" s="61">
        <v>6</v>
      </c>
      <c r="T322" s="61">
        <v>84017</v>
      </c>
      <c r="U322" s="61">
        <v>0</v>
      </c>
      <c r="V322" s="61">
        <v>1</v>
      </c>
      <c r="W322" s="61">
        <v>0</v>
      </c>
      <c r="X322" s="61">
        <v>0</v>
      </c>
      <c r="Y322" s="61">
        <v>0</v>
      </c>
      <c r="Z322" s="61">
        <v>0</v>
      </c>
      <c r="AA322" s="61">
        <v>15</v>
      </c>
      <c r="AB322" s="61">
        <v>12</v>
      </c>
      <c r="AC322" s="61">
        <v>0</v>
      </c>
      <c r="AD322" s="61">
        <v>0</v>
      </c>
      <c r="AE322" s="36" t="b">
        <v>0</v>
      </c>
      <c r="AF322" s="36" t="b">
        <v>0</v>
      </c>
      <c r="AG322" s="36" t="b">
        <v>0</v>
      </c>
    </row>
    <row r="323" spans="1:33" x14ac:dyDescent="0.3">
      <c r="A323" s="61">
        <v>1062</v>
      </c>
      <c r="B323" s="61">
        <v>2</v>
      </c>
      <c r="C323" s="61">
        <v>142062</v>
      </c>
      <c r="D323" s="61">
        <v>242062</v>
      </c>
      <c r="E323" s="61" t="s">
        <v>10191</v>
      </c>
      <c r="F323" s="61" t="s">
        <v>3029</v>
      </c>
      <c r="G323" s="61">
        <v>62</v>
      </c>
      <c r="H323" s="61">
        <v>14</v>
      </c>
      <c r="I323" s="61">
        <v>94033</v>
      </c>
      <c r="J323" s="61">
        <v>5</v>
      </c>
      <c r="K323" s="61">
        <v>8</v>
      </c>
      <c r="L323" s="61">
        <v>17085</v>
      </c>
      <c r="M323" s="61">
        <v>0</v>
      </c>
      <c r="N323" s="61">
        <v>0</v>
      </c>
      <c r="O323" s="61">
        <v>9</v>
      </c>
      <c r="P323" s="61">
        <v>23519</v>
      </c>
      <c r="Q323" s="61">
        <v>0</v>
      </c>
      <c r="R323" s="61">
        <v>0</v>
      </c>
      <c r="S323" s="61">
        <v>6</v>
      </c>
      <c r="T323" s="61">
        <v>94033</v>
      </c>
      <c r="U323" s="61">
        <v>0</v>
      </c>
      <c r="V323" s="61">
        <v>35</v>
      </c>
      <c r="W323" s="61">
        <v>0</v>
      </c>
      <c r="X323" s="61">
        <v>0</v>
      </c>
      <c r="Y323" s="61">
        <v>0</v>
      </c>
      <c r="Z323" s="61">
        <v>0</v>
      </c>
      <c r="AA323" s="61">
        <v>15</v>
      </c>
      <c r="AB323" s="61">
        <v>12</v>
      </c>
      <c r="AC323" s="61">
        <v>0</v>
      </c>
      <c r="AD323" s="61">
        <v>0</v>
      </c>
      <c r="AE323" s="36" t="b">
        <v>0</v>
      </c>
      <c r="AF323" s="36" t="b">
        <v>0</v>
      </c>
      <c r="AG323" s="36" t="b">
        <v>0</v>
      </c>
    </row>
    <row r="324" spans="1:33" x14ac:dyDescent="0.3">
      <c r="A324" s="61">
        <v>1063</v>
      </c>
      <c r="B324" s="61">
        <v>2</v>
      </c>
      <c r="C324" s="61">
        <v>142063</v>
      </c>
      <c r="D324" s="61">
        <v>242063</v>
      </c>
      <c r="E324" s="61" t="s">
        <v>10193</v>
      </c>
      <c r="F324" s="61" t="s">
        <v>3030</v>
      </c>
      <c r="G324" s="61">
        <v>63</v>
      </c>
      <c r="H324" s="61">
        <v>26</v>
      </c>
      <c r="I324" s="61">
        <v>85000</v>
      </c>
      <c r="J324" s="61">
        <v>1</v>
      </c>
      <c r="K324" s="61">
        <v>8</v>
      </c>
      <c r="L324" s="61">
        <v>17100</v>
      </c>
      <c r="M324" s="61">
        <v>0</v>
      </c>
      <c r="N324" s="61">
        <v>0</v>
      </c>
      <c r="O324" s="61">
        <v>9</v>
      </c>
      <c r="P324" s="61">
        <v>23538</v>
      </c>
      <c r="Q324" s="61">
        <v>0</v>
      </c>
      <c r="R324" s="61">
        <v>0</v>
      </c>
      <c r="S324" s="61">
        <v>0</v>
      </c>
      <c r="T324" s="61">
        <v>0</v>
      </c>
      <c r="U324" s="61">
        <v>0</v>
      </c>
      <c r="V324" s="61">
        <v>0</v>
      </c>
      <c r="W324" s="61">
        <v>0</v>
      </c>
      <c r="X324" s="61">
        <v>0</v>
      </c>
      <c r="Y324" s="61">
        <v>0</v>
      </c>
      <c r="Z324" s="61">
        <v>0</v>
      </c>
      <c r="AA324" s="61">
        <v>13</v>
      </c>
      <c r="AB324" s="61">
        <v>85000</v>
      </c>
      <c r="AC324" s="61">
        <v>0</v>
      </c>
      <c r="AD324" s="61">
        <v>0</v>
      </c>
      <c r="AE324" s="36" t="b">
        <v>0</v>
      </c>
      <c r="AF324" s="36" t="b">
        <v>0</v>
      </c>
      <c r="AG324" s="36" t="b">
        <v>0</v>
      </c>
    </row>
    <row r="325" spans="1:33" x14ac:dyDescent="0.3">
      <c r="A325" s="61">
        <v>1064</v>
      </c>
      <c r="B325" s="61">
        <v>2</v>
      </c>
      <c r="C325" s="61">
        <v>142064</v>
      </c>
      <c r="D325" s="61">
        <v>242064</v>
      </c>
      <c r="E325" s="61" t="s">
        <v>2749</v>
      </c>
      <c r="F325" s="61" t="s">
        <v>3031</v>
      </c>
      <c r="G325" s="61">
        <v>64</v>
      </c>
      <c r="H325" s="61">
        <v>70</v>
      </c>
      <c r="I325" s="61">
        <v>20</v>
      </c>
      <c r="J325" s="61">
        <v>1</v>
      </c>
      <c r="K325" s="61">
        <v>8</v>
      </c>
      <c r="L325" s="61">
        <v>17115</v>
      </c>
      <c r="M325" s="61">
        <v>0</v>
      </c>
      <c r="N325" s="61">
        <v>0</v>
      </c>
      <c r="O325" s="61">
        <v>9</v>
      </c>
      <c r="P325" s="61">
        <v>23556</v>
      </c>
      <c r="Q325" s="61">
        <v>0</v>
      </c>
      <c r="R325" s="61">
        <v>0</v>
      </c>
      <c r="S325" s="61">
        <v>0</v>
      </c>
      <c r="T325" s="61">
        <v>0</v>
      </c>
      <c r="U325" s="61">
        <v>0</v>
      </c>
      <c r="V325" s="61">
        <v>0</v>
      </c>
      <c r="W325" s="61">
        <v>0</v>
      </c>
      <c r="X325" s="61">
        <v>0</v>
      </c>
      <c r="Y325" s="61">
        <v>0</v>
      </c>
      <c r="Z325" s="61">
        <v>0</v>
      </c>
      <c r="AA325" s="61">
        <v>6</v>
      </c>
      <c r="AB325" s="61">
        <v>0</v>
      </c>
      <c r="AC325" s="61">
        <v>0</v>
      </c>
      <c r="AD325" s="61">
        <v>0</v>
      </c>
      <c r="AE325" s="36" t="b">
        <v>0</v>
      </c>
      <c r="AF325" s="36" t="b">
        <v>0</v>
      </c>
      <c r="AG325" s="36" t="b">
        <v>0</v>
      </c>
    </row>
    <row r="326" spans="1:33" x14ac:dyDescent="0.3">
      <c r="A326" s="61">
        <v>1065</v>
      </c>
      <c r="B326" s="61">
        <v>2</v>
      </c>
      <c r="C326" s="61">
        <v>142065</v>
      </c>
      <c r="D326" s="61">
        <v>242065</v>
      </c>
      <c r="E326" s="61" t="s">
        <v>9245</v>
      </c>
      <c r="F326" s="61" t="s">
        <v>3032</v>
      </c>
      <c r="G326" s="61">
        <v>65</v>
      </c>
      <c r="H326" s="61">
        <v>24</v>
      </c>
      <c r="I326" s="61">
        <v>3</v>
      </c>
      <c r="J326" s="61">
        <v>1</v>
      </c>
      <c r="K326" s="61">
        <v>8</v>
      </c>
      <c r="L326" s="61">
        <v>17130</v>
      </c>
      <c r="M326" s="61">
        <v>0</v>
      </c>
      <c r="N326" s="61">
        <v>0</v>
      </c>
      <c r="O326" s="61">
        <v>9</v>
      </c>
      <c r="P326" s="61">
        <v>23575</v>
      </c>
      <c r="Q326" s="61">
        <v>0</v>
      </c>
      <c r="R326" s="61">
        <v>0</v>
      </c>
      <c r="S326" s="61">
        <v>6</v>
      </c>
      <c r="T326" s="61">
        <v>85019</v>
      </c>
      <c r="U326" s="61">
        <v>0</v>
      </c>
      <c r="V326" s="61">
        <v>1</v>
      </c>
      <c r="W326" s="61">
        <v>6</v>
      </c>
      <c r="X326" s="61">
        <v>84025</v>
      </c>
      <c r="Y326" s="61">
        <v>0</v>
      </c>
      <c r="Z326" s="61">
        <v>1</v>
      </c>
      <c r="AA326" s="61">
        <v>7</v>
      </c>
      <c r="AB326" s="61">
        <v>1</v>
      </c>
      <c r="AC326" s="61">
        <v>0</v>
      </c>
      <c r="AD326" s="61">
        <v>0</v>
      </c>
      <c r="AE326" s="36" t="b">
        <v>0</v>
      </c>
      <c r="AF326" s="36" t="b">
        <v>0</v>
      </c>
      <c r="AG326" s="36" t="b">
        <v>0</v>
      </c>
    </row>
    <row r="327" spans="1:33" x14ac:dyDescent="0.3">
      <c r="A327" s="61">
        <v>1066</v>
      </c>
      <c r="B327" s="61">
        <v>2</v>
      </c>
      <c r="C327" s="61">
        <v>142066</v>
      </c>
      <c r="D327" s="61">
        <v>242066</v>
      </c>
      <c r="E327" s="61" t="s">
        <v>2906</v>
      </c>
      <c r="F327" s="61" t="s">
        <v>3033</v>
      </c>
      <c r="G327" s="61">
        <v>66</v>
      </c>
      <c r="H327" s="61">
        <v>76</v>
      </c>
      <c r="I327" s="61">
        <v>1</v>
      </c>
      <c r="J327" s="61">
        <v>1</v>
      </c>
      <c r="K327" s="61">
        <v>8</v>
      </c>
      <c r="L327" s="61">
        <v>17145</v>
      </c>
      <c r="M327" s="61">
        <v>0</v>
      </c>
      <c r="N327" s="61">
        <v>0</v>
      </c>
      <c r="O327" s="61">
        <v>9</v>
      </c>
      <c r="P327" s="61">
        <v>23594</v>
      </c>
      <c r="Q327" s="61">
        <v>0</v>
      </c>
      <c r="R327" s="61">
        <v>0</v>
      </c>
      <c r="S327" s="61">
        <v>0</v>
      </c>
      <c r="T327" s="61">
        <v>0</v>
      </c>
      <c r="U327" s="61">
        <v>0</v>
      </c>
      <c r="V327" s="61">
        <v>0</v>
      </c>
      <c r="W327" s="61">
        <v>0</v>
      </c>
      <c r="X327" s="61">
        <v>0</v>
      </c>
      <c r="Y327" s="61">
        <v>0</v>
      </c>
      <c r="Z327" s="61">
        <v>0</v>
      </c>
      <c r="AA327" s="61">
        <v>23</v>
      </c>
      <c r="AB327" s="61">
        <v>1</v>
      </c>
      <c r="AC327" s="61">
        <v>0</v>
      </c>
      <c r="AD327" s="61">
        <v>0</v>
      </c>
      <c r="AE327" s="36" t="b">
        <v>0</v>
      </c>
      <c r="AF327" s="36" t="b">
        <v>0</v>
      </c>
      <c r="AG327" s="36" t="b">
        <v>0</v>
      </c>
    </row>
    <row r="328" spans="1:33" x14ac:dyDescent="0.3">
      <c r="A328" s="61">
        <v>1067</v>
      </c>
      <c r="B328" s="61">
        <v>2</v>
      </c>
      <c r="C328" s="61">
        <v>142067</v>
      </c>
      <c r="D328" s="61">
        <v>242067</v>
      </c>
      <c r="E328" s="61" t="s">
        <v>2927</v>
      </c>
      <c r="F328" s="61" t="s">
        <v>3034</v>
      </c>
      <c r="G328" s="61">
        <v>67</v>
      </c>
      <c r="H328" s="61">
        <v>2</v>
      </c>
      <c r="I328" s="61">
        <v>54041</v>
      </c>
      <c r="J328" s="61">
        <v>1</v>
      </c>
      <c r="K328" s="61">
        <v>8</v>
      </c>
      <c r="L328" s="61">
        <v>17160</v>
      </c>
      <c r="M328" s="61">
        <v>0</v>
      </c>
      <c r="N328" s="61">
        <v>0</v>
      </c>
      <c r="O328" s="61">
        <v>9</v>
      </c>
      <c r="P328" s="61">
        <v>23613</v>
      </c>
      <c r="Q328" s="61">
        <v>0</v>
      </c>
      <c r="R328" s="61">
        <v>0</v>
      </c>
      <c r="S328" s="61">
        <v>34</v>
      </c>
      <c r="T328" s="61">
        <v>1</v>
      </c>
      <c r="U328" s="61">
        <v>0</v>
      </c>
      <c r="V328" s="61">
        <v>0</v>
      </c>
      <c r="W328" s="61">
        <v>0</v>
      </c>
      <c r="X328" s="61">
        <v>0</v>
      </c>
      <c r="Y328" s="61">
        <v>0</v>
      </c>
      <c r="Z328" s="61">
        <v>0</v>
      </c>
      <c r="AA328" s="61">
        <v>15</v>
      </c>
      <c r="AB328" s="61">
        <v>12</v>
      </c>
      <c r="AC328" s="61">
        <v>0</v>
      </c>
      <c r="AD328" s="61">
        <v>0</v>
      </c>
      <c r="AE328" s="36" t="b">
        <v>0</v>
      </c>
      <c r="AF328" s="36" t="b">
        <v>0</v>
      </c>
      <c r="AG328" s="36" t="b">
        <v>0</v>
      </c>
    </row>
    <row r="329" spans="1:33" x14ac:dyDescent="0.3">
      <c r="A329" s="61">
        <v>1068</v>
      </c>
      <c r="B329" s="61">
        <v>2</v>
      </c>
      <c r="C329" s="61">
        <v>142068</v>
      </c>
      <c r="D329" s="61">
        <v>242068</v>
      </c>
      <c r="E329" s="61" t="s">
        <v>2928</v>
      </c>
      <c r="F329" s="61" t="s">
        <v>3035</v>
      </c>
      <c r="G329" s="61">
        <v>68</v>
      </c>
      <c r="H329" s="61">
        <v>42</v>
      </c>
      <c r="I329" s="61">
        <v>17</v>
      </c>
      <c r="J329" s="61">
        <v>240</v>
      </c>
      <c r="K329" s="61">
        <v>8</v>
      </c>
      <c r="L329" s="61">
        <v>17175</v>
      </c>
      <c r="M329" s="61">
        <v>0</v>
      </c>
      <c r="N329" s="61">
        <v>0</v>
      </c>
      <c r="O329" s="61">
        <v>9</v>
      </c>
      <c r="P329" s="61">
        <v>23631</v>
      </c>
      <c r="Q329" s="61">
        <v>0</v>
      </c>
      <c r="R329" s="61">
        <v>0</v>
      </c>
      <c r="S329" s="61">
        <v>1</v>
      </c>
      <c r="T329" s="61">
        <v>30000</v>
      </c>
      <c r="U329" s="61">
        <v>0</v>
      </c>
      <c r="V329" s="61">
        <v>0</v>
      </c>
      <c r="W329" s="61">
        <v>0</v>
      </c>
      <c r="X329" s="61">
        <v>0</v>
      </c>
      <c r="Y329" s="61">
        <v>0</v>
      </c>
      <c r="Z329" s="61">
        <v>0</v>
      </c>
      <c r="AA329" s="61">
        <v>15</v>
      </c>
      <c r="AB329" s="61">
        <v>13</v>
      </c>
      <c r="AC329" s="61">
        <v>0</v>
      </c>
      <c r="AD329" s="61">
        <v>0</v>
      </c>
      <c r="AE329" s="36" t="b">
        <v>0</v>
      </c>
      <c r="AF329" s="36" t="b">
        <v>0</v>
      </c>
      <c r="AG329" s="36" t="b">
        <v>0</v>
      </c>
    </row>
    <row r="330" spans="1:33" x14ac:dyDescent="0.3">
      <c r="A330" s="61">
        <v>1069</v>
      </c>
      <c r="B330" s="61">
        <v>2</v>
      </c>
      <c r="C330" s="61">
        <v>142069</v>
      </c>
      <c r="D330" s="61">
        <v>242069</v>
      </c>
      <c r="E330" s="61" t="s">
        <v>2854</v>
      </c>
      <c r="F330" s="61" t="s">
        <v>3036</v>
      </c>
      <c r="G330" s="61">
        <v>69</v>
      </c>
      <c r="H330" s="61">
        <v>79</v>
      </c>
      <c r="I330" s="61">
        <v>20</v>
      </c>
      <c r="J330" s="61">
        <v>1</v>
      </c>
      <c r="K330" s="61">
        <v>8</v>
      </c>
      <c r="L330" s="61">
        <v>17190</v>
      </c>
      <c r="M330" s="61">
        <v>0</v>
      </c>
      <c r="N330" s="61">
        <v>0</v>
      </c>
      <c r="O330" s="61">
        <v>9</v>
      </c>
      <c r="P330" s="61">
        <v>23650</v>
      </c>
      <c r="Q330" s="61">
        <v>0</v>
      </c>
      <c r="R330" s="61">
        <v>0</v>
      </c>
      <c r="S330" s="61">
        <v>1</v>
      </c>
      <c r="T330" s="61">
        <v>50000</v>
      </c>
      <c r="U330" s="61">
        <v>0</v>
      </c>
      <c r="V330" s="61">
        <v>0</v>
      </c>
      <c r="W330" s="61">
        <v>0</v>
      </c>
      <c r="X330" s="61">
        <v>0</v>
      </c>
      <c r="Y330" s="61">
        <v>0</v>
      </c>
      <c r="Z330" s="61">
        <v>0</v>
      </c>
      <c r="AA330" s="61">
        <v>6</v>
      </c>
      <c r="AB330" s="61">
        <v>0</v>
      </c>
      <c r="AC330" s="61">
        <v>0</v>
      </c>
      <c r="AD330" s="61">
        <v>0</v>
      </c>
      <c r="AE330" s="36" t="b">
        <v>0</v>
      </c>
      <c r="AF330" s="36" t="b">
        <v>0</v>
      </c>
      <c r="AG330" s="36" t="b">
        <v>0</v>
      </c>
    </row>
    <row r="331" spans="1:33" x14ac:dyDescent="0.3">
      <c r="A331" s="61">
        <v>1070</v>
      </c>
      <c r="B331" s="61">
        <v>2</v>
      </c>
      <c r="C331" s="61">
        <v>142070</v>
      </c>
      <c r="D331" s="61">
        <v>242070</v>
      </c>
      <c r="E331" s="61" t="s">
        <v>2466</v>
      </c>
      <c r="F331" s="61" t="s">
        <v>3037</v>
      </c>
      <c r="G331" s="61">
        <v>70</v>
      </c>
      <c r="H331" s="61">
        <v>65</v>
      </c>
      <c r="I331" s="61">
        <v>13</v>
      </c>
      <c r="J331" s="61">
        <v>2</v>
      </c>
      <c r="K331" s="61">
        <v>8</v>
      </c>
      <c r="L331" s="61">
        <v>17205</v>
      </c>
      <c r="M331" s="61">
        <v>0</v>
      </c>
      <c r="N331" s="61">
        <v>0</v>
      </c>
      <c r="O331" s="61">
        <v>9</v>
      </c>
      <c r="P331" s="61">
        <v>23669</v>
      </c>
      <c r="Q331" s="61">
        <v>0</v>
      </c>
      <c r="R331" s="61">
        <v>0</v>
      </c>
      <c r="S331" s="61">
        <v>0</v>
      </c>
      <c r="T331" s="61">
        <v>0</v>
      </c>
      <c r="U331" s="61">
        <v>0</v>
      </c>
      <c r="V331" s="61">
        <v>0</v>
      </c>
      <c r="W331" s="61">
        <v>0</v>
      </c>
      <c r="X331" s="61">
        <v>0</v>
      </c>
      <c r="Y331" s="61">
        <v>0</v>
      </c>
      <c r="Z331" s="61">
        <v>0</v>
      </c>
      <c r="AA331" s="61">
        <v>15</v>
      </c>
      <c r="AB331" s="61">
        <v>13</v>
      </c>
      <c r="AC331" s="61">
        <v>0</v>
      </c>
      <c r="AD331" s="61">
        <v>20</v>
      </c>
      <c r="AE331" s="36" t="b">
        <v>0</v>
      </c>
      <c r="AF331" s="36" t="b">
        <v>0</v>
      </c>
      <c r="AG331" s="36" t="b">
        <v>0</v>
      </c>
    </row>
    <row r="332" spans="1:33" x14ac:dyDescent="0.3">
      <c r="A332" s="61">
        <v>1071</v>
      </c>
      <c r="B332" s="61">
        <v>2</v>
      </c>
      <c r="C332" s="61">
        <v>142071</v>
      </c>
      <c r="D332" s="61">
        <v>242071</v>
      </c>
      <c r="E332" s="61" t="s">
        <v>2492</v>
      </c>
      <c r="F332" s="61" t="s">
        <v>3038</v>
      </c>
      <c r="G332" s="61">
        <v>71</v>
      </c>
      <c r="H332" s="61">
        <v>61</v>
      </c>
      <c r="I332" s="61">
        <v>0</v>
      </c>
      <c r="J332" s="61">
        <v>1</v>
      </c>
      <c r="K332" s="61">
        <v>8</v>
      </c>
      <c r="L332" s="61">
        <v>17220</v>
      </c>
      <c r="M332" s="61">
        <v>0</v>
      </c>
      <c r="N332" s="61">
        <v>0</v>
      </c>
      <c r="O332" s="61">
        <v>9</v>
      </c>
      <c r="P332" s="61">
        <v>23688</v>
      </c>
      <c r="Q332" s="61">
        <v>0</v>
      </c>
      <c r="R332" s="61">
        <v>0</v>
      </c>
      <c r="S332" s="61">
        <v>0</v>
      </c>
      <c r="T332" s="61">
        <v>0</v>
      </c>
      <c r="U332" s="61">
        <v>0</v>
      </c>
      <c r="V332" s="61">
        <v>0</v>
      </c>
      <c r="W332" s="61">
        <v>0</v>
      </c>
      <c r="X332" s="61">
        <v>0</v>
      </c>
      <c r="Y332" s="61">
        <v>0</v>
      </c>
      <c r="Z332" s="61">
        <v>0</v>
      </c>
      <c r="AA332" s="61">
        <v>21</v>
      </c>
      <c r="AB332" s="61">
        <v>0</v>
      </c>
      <c r="AC332" s="61">
        <v>0</v>
      </c>
      <c r="AD332" s="61">
        <v>0</v>
      </c>
      <c r="AE332" s="36" t="b">
        <v>0</v>
      </c>
      <c r="AF332" s="36" t="b">
        <v>0</v>
      </c>
      <c r="AG332" s="36" t="b">
        <v>0</v>
      </c>
    </row>
    <row r="333" spans="1:33" x14ac:dyDescent="0.3">
      <c r="A333" s="61">
        <v>1072</v>
      </c>
      <c r="B333" s="61">
        <v>2</v>
      </c>
      <c r="C333" s="61">
        <v>142072</v>
      </c>
      <c r="D333" s="61">
        <v>242072</v>
      </c>
      <c r="E333" s="61" t="s">
        <v>2930</v>
      </c>
      <c r="F333" s="61" t="s">
        <v>3039</v>
      </c>
      <c r="G333" s="61">
        <v>72</v>
      </c>
      <c r="H333" s="61">
        <v>2</v>
      </c>
      <c r="I333" s="61">
        <v>54017</v>
      </c>
      <c r="J333" s="61">
        <v>1</v>
      </c>
      <c r="K333" s="61">
        <v>8</v>
      </c>
      <c r="L333" s="61">
        <v>18300</v>
      </c>
      <c r="M333" s="61">
        <v>0</v>
      </c>
      <c r="N333" s="61">
        <v>0</v>
      </c>
      <c r="O333" s="61">
        <v>9</v>
      </c>
      <c r="P333" s="61">
        <v>23706</v>
      </c>
      <c r="Q333" s="61">
        <v>0</v>
      </c>
      <c r="R333" s="61">
        <v>0</v>
      </c>
      <c r="S333" s="61">
        <v>0</v>
      </c>
      <c r="T333" s="61">
        <v>0</v>
      </c>
      <c r="U333" s="61">
        <v>0</v>
      </c>
      <c r="V333" s="61">
        <v>0</v>
      </c>
      <c r="W333" s="61">
        <v>0</v>
      </c>
      <c r="X333" s="61">
        <v>0</v>
      </c>
      <c r="Y333" s="61">
        <v>0</v>
      </c>
      <c r="Z333" s="61">
        <v>0</v>
      </c>
      <c r="AA333" s="61">
        <v>15</v>
      </c>
      <c r="AB333" s="61">
        <v>13</v>
      </c>
      <c r="AC333" s="61">
        <v>0</v>
      </c>
      <c r="AD333" s="61">
        <v>0</v>
      </c>
      <c r="AE333" s="36" t="b">
        <v>0</v>
      </c>
      <c r="AF333" s="36" t="b">
        <v>0</v>
      </c>
      <c r="AG333" s="36" t="b">
        <v>0</v>
      </c>
    </row>
    <row r="334" spans="1:33" x14ac:dyDescent="0.3">
      <c r="A334" s="61">
        <v>1073</v>
      </c>
      <c r="B334" s="61">
        <v>2</v>
      </c>
      <c r="C334" s="61">
        <v>142073</v>
      </c>
      <c r="D334" s="61">
        <v>242073</v>
      </c>
      <c r="E334" s="61" t="s">
        <v>2931</v>
      </c>
      <c r="F334" s="61" t="s">
        <v>3040</v>
      </c>
      <c r="G334" s="61">
        <v>73</v>
      </c>
      <c r="H334" s="61">
        <v>42</v>
      </c>
      <c r="I334" s="61">
        <v>13</v>
      </c>
      <c r="J334" s="61">
        <v>280</v>
      </c>
      <c r="K334" s="61">
        <v>8</v>
      </c>
      <c r="L334" s="61">
        <v>19395</v>
      </c>
      <c r="M334" s="61">
        <v>0</v>
      </c>
      <c r="N334" s="61">
        <v>0</v>
      </c>
      <c r="O334" s="61">
        <v>9</v>
      </c>
      <c r="P334" s="61">
        <v>23725</v>
      </c>
      <c r="Q334" s="61">
        <v>0</v>
      </c>
      <c r="R334" s="61">
        <v>0</v>
      </c>
      <c r="S334" s="61">
        <v>0</v>
      </c>
      <c r="T334" s="61">
        <v>0</v>
      </c>
      <c r="U334" s="61">
        <v>0</v>
      </c>
      <c r="V334" s="61">
        <v>0</v>
      </c>
      <c r="W334" s="61">
        <v>0</v>
      </c>
      <c r="X334" s="61">
        <v>0</v>
      </c>
      <c r="Y334" s="61">
        <v>0</v>
      </c>
      <c r="Z334" s="61">
        <v>0</v>
      </c>
      <c r="AA334" s="61">
        <v>15</v>
      </c>
      <c r="AB334" s="61">
        <v>14</v>
      </c>
      <c r="AC334" s="61">
        <v>0</v>
      </c>
      <c r="AD334" s="61">
        <v>0</v>
      </c>
      <c r="AE334" s="36" t="b">
        <v>0</v>
      </c>
      <c r="AF334" s="36" t="b">
        <v>0</v>
      </c>
      <c r="AG334" s="36" t="b">
        <v>0</v>
      </c>
    </row>
    <row r="335" spans="1:33" x14ac:dyDescent="0.3">
      <c r="A335" s="61">
        <v>1074</v>
      </c>
      <c r="B335" s="61">
        <v>2</v>
      </c>
      <c r="C335" s="61">
        <v>142074</v>
      </c>
      <c r="D335" s="61">
        <v>242074</v>
      </c>
      <c r="E335" s="61" t="s">
        <v>10235</v>
      </c>
      <c r="F335" s="61" t="s">
        <v>3041</v>
      </c>
      <c r="G335" s="61">
        <v>74</v>
      </c>
      <c r="H335" s="61">
        <v>62</v>
      </c>
      <c r="I335" s="61">
        <v>3</v>
      </c>
      <c r="J335" s="61">
        <v>1</v>
      </c>
      <c r="K335" s="61">
        <v>8</v>
      </c>
      <c r="L335" s="61">
        <v>20505</v>
      </c>
      <c r="M335" s="61">
        <v>0</v>
      </c>
      <c r="N335" s="61">
        <v>0</v>
      </c>
      <c r="O335" s="61">
        <v>9</v>
      </c>
      <c r="P335" s="61">
        <v>23744</v>
      </c>
      <c r="Q335" s="61">
        <v>0</v>
      </c>
      <c r="R335" s="61">
        <v>0</v>
      </c>
      <c r="S335" s="61">
        <v>6</v>
      </c>
      <c r="T335" s="61">
        <v>84019</v>
      </c>
      <c r="U335" s="61">
        <v>0</v>
      </c>
      <c r="V335" s="61">
        <v>1</v>
      </c>
      <c r="W335" s="61">
        <v>0</v>
      </c>
      <c r="X335" s="61">
        <v>0</v>
      </c>
      <c r="Y335" s="61">
        <v>0</v>
      </c>
      <c r="Z335" s="61">
        <v>0</v>
      </c>
      <c r="AA335" s="61">
        <v>16</v>
      </c>
      <c r="AB335" s="61">
        <v>3</v>
      </c>
      <c r="AC335" s="61">
        <v>0</v>
      </c>
      <c r="AD335" s="61">
        <v>0</v>
      </c>
      <c r="AE335" s="36" t="b">
        <v>0</v>
      </c>
      <c r="AF335" s="36" t="b">
        <v>0</v>
      </c>
      <c r="AG335" s="36" t="b">
        <v>0</v>
      </c>
    </row>
    <row r="336" spans="1:33" x14ac:dyDescent="0.3">
      <c r="A336" s="61">
        <v>1075</v>
      </c>
      <c r="B336" s="61">
        <v>2</v>
      </c>
      <c r="C336" s="61">
        <v>142075</v>
      </c>
      <c r="D336" s="61">
        <v>242075</v>
      </c>
      <c r="E336" s="61" t="s">
        <v>10236</v>
      </c>
      <c r="F336" s="61" t="s">
        <v>3042</v>
      </c>
      <c r="G336" s="61">
        <v>75</v>
      </c>
      <c r="H336" s="61">
        <v>63</v>
      </c>
      <c r="I336" s="61">
        <v>3</v>
      </c>
      <c r="J336" s="61">
        <v>1</v>
      </c>
      <c r="K336" s="61">
        <v>8</v>
      </c>
      <c r="L336" s="61">
        <v>21630</v>
      </c>
      <c r="M336" s="61">
        <v>0</v>
      </c>
      <c r="N336" s="61">
        <v>0</v>
      </c>
      <c r="O336" s="61">
        <v>9</v>
      </c>
      <c r="P336" s="61">
        <v>23762</v>
      </c>
      <c r="Q336" s="61">
        <v>0</v>
      </c>
      <c r="R336" s="61">
        <v>0</v>
      </c>
      <c r="S336" s="61">
        <v>6</v>
      </c>
      <c r="T336" s="61">
        <v>84015</v>
      </c>
      <c r="U336" s="61">
        <v>0</v>
      </c>
      <c r="V336" s="61">
        <v>1</v>
      </c>
      <c r="W336" s="61">
        <v>0</v>
      </c>
      <c r="X336" s="61">
        <v>0</v>
      </c>
      <c r="Y336" s="61">
        <v>0</v>
      </c>
      <c r="Z336" s="61">
        <v>0</v>
      </c>
      <c r="AA336" s="61">
        <v>16</v>
      </c>
      <c r="AB336" s="61">
        <v>3</v>
      </c>
      <c r="AC336" s="61">
        <v>0</v>
      </c>
      <c r="AD336" s="61">
        <v>0</v>
      </c>
      <c r="AE336" s="36" t="b">
        <v>0</v>
      </c>
      <c r="AF336" s="36" t="b">
        <v>0</v>
      </c>
      <c r="AG336" s="36" t="b">
        <v>0</v>
      </c>
    </row>
    <row r="337" spans="1:33" x14ac:dyDescent="0.3">
      <c r="A337" s="61">
        <v>1076</v>
      </c>
      <c r="B337" s="61">
        <v>2</v>
      </c>
      <c r="C337" s="61">
        <v>142076</v>
      </c>
      <c r="D337" s="61">
        <v>242076</v>
      </c>
      <c r="E337" s="61" t="s">
        <v>2934</v>
      </c>
      <c r="F337" s="61" t="s">
        <v>3043</v>
      </c>
      <c r="G337" s="61">
        <v>76</v>
      </c>
      <c r="H337" s="61">
        <v>14</v>
      </c>
      <c r="I337" s="61">
        <v>94000</v>
      </c>
      <c r="J337" s="61">
        <v>15</v>
      </c>
      <c r="K337" s="61">
        <v>8</v>
      </c>
      <c r="L337" s="61">
        <v>22770</v>
      </c>
      <c r="M337" s="61">
        <v>0</v>
      </c>
      <c r="N337" s="61">
        <v>0</v>
      </c>
      <c r="O337" s="61">
        <v>9</v>
      </c>
      <c r="P337" s="61">
        <v>23781</v>
      </c>
      <c r="Q337" s="61">
        <v>0</v>
      </c>
      <c r="R337" s="61">
        <v>0</v>
      </c>
      <c r="S337" s="61">
        <v>0</v>
      </c>
      <c r="T337" s="61">
        <v>0</v>
      </c>
      <c r="U337" s="61">
        <v>0</v>
      </c>
      <c r="V337" s="61">
        <v>0</v>
      </c>
      <c r="W337" s="61">
        <v>0</v>
      </c>
      <c r="X337" s="61">
        <v>0</v>
      </c>
      <c r="Y337" s="61">
        <v>0</v>
      </c>
      <c r="Z337" s="61">
        <v>0</v>
      </c>
      <c r="AA337" s="61">
        <v>15</v>
      </c>
      <c r="AB337" s="61">
        <v>14</v>
      </c>
      <c r="AC337" s="61">
        <v>0</v>
      </c>
      <c r="AD337" s="61">
        <v>0</v>
      </c>
      <c r="AE337" s="36" t="b">
        <v>0</v>
      </c>
      <c r="AF337" s="36" t="b">
        <v>0</v>
      </c>
      <c r="AG337" s="36" t="b">
        <v>0</v>
      </c>
    </row>
    <row r="338" spans="1:33" x14ac:dyDescent="0.3">
      <c r="A338" s="61">
        <v>1077</v>
      </c>
      <c r="B338" s="61">
        <v>2</v>
      </c>
      <c r="C338" s="61">
        <v>142077</v>
      </c>
      <c r="D338" s="61">
        <v>242077</v>
      </c>
      <c r="E338" s="61" t="s">
        <v>2935</v>
      </c>
      <c r="F338" s="61" t="s">
        <v>3044</v>
      </c>
      <c r="G338" s="61">
        <v>77</v>
      </c>
      <c r="H338" s="61">
        <v>2</v>
      </c>
      <c r="I338" s="61">
        <v>54013</v>
      </c>
      <c r="J338" s="61">
        <v>1</v>
      </c>
      <c r="K338" s="61">
        <v>8</v>
      </c>
      <c r="L338" s="61">
        <v>23925</v>
      </c>
      <c r="M338" s="61">
        <v>0</v>
      </c>
      <c r="N338" s="61">
        <v>0</v>
      </c>
      <c r="O338" s="61">
        <v>9</v>
      </c>
      <c r="P338" s="61">
        <v>23800</v>
      </c>
      <c r="Q338" s="61">
        <v>0</v>
      </c>
      <c r="R338" s="61">
        <v>0</v>
      </c>
      <c r="S338" s="61">
        <v>34</v>
      </c>
      <c r="T338" s="61">
        <v>1</v>
      </c>
      <c r="U338" s="61">
        <v>0</v>
      </c>
      <c r="V338" s="61">
        <v>0</v>
      </c>
      <c r="W338" s="61">
        <v>0</v>
      </c>
      <c r="X338" s="61">
        <v>0</v>
      </c>
      <c r="Y338" s="61">
        <v>0</v>
      </c>
      <c r="Z338" s="61">
        <v>0</v>
      </c>
      <c r="AA338" s="61">
        <v>15</v>
      </c>
      <c r="AB338" s="61">
        <v>14</v>
      </c>
      <c r="AC338" s="61">
        <v>0</v>
      </c>
      <c r="AD338" s="61">
        <v>0</v>
      </c>
      <c r="AE338" s="36" t="b">
        <v>0</v>
      </c>
      <c r="AF338" s="36" t="b">
        <v>0</v>
      </c>
      <c r="AG338" s="36" t="b">
        <v>0</v>
      </c>
    </row>
    <row r="339" spans="1:33" x14ac:dyDescent="0.3">
      <c r="A339" s="61">
        <v>1078</v>
      </c>
      <c r="B339" s="61">
        <v>2</v>
      </c>
      <c r="C339" s="61">
        <v>142078</v>
      </c>
      <c r="D339" s="61">
        <v>242078</v>
      </c>
      <c r="E339" s="61" t="s">
        <v>2936</v>
      </c>
      <c r="F339" s="61" t="s">
        <v>3045</v>
      </c>
      <c r="G339" s="61">
        <v>78</v>
      </c>
      <c r="H339" s="61">
        <v>42</v>
      </c>
      <c r="I339" s="61">
        <v>15</v>
      </c>
      <c r="J339" s="61">
        <v>320</v>
      </c>
      <c r="K339" s="61">
        <v>8</v>
      </c>
      <c r="L339" s="61">
        <v>24315</v>
      </c>
      <c r="M339" s="61">
        <v>0</v>
      </c>
      <c r="N339" s="61">
        <v>0</v>
      </c>
      <c r="O339" s="61">
        <v>9</v>
      </c>
      <c r="P339" s="61">
        <v>23819</v>
      </c>
      <c r="Q339" s="61">
        <v>0</v>
      </c>
      <c r="R339" s="61">
        <v>0</v>
      </c>
      <c r="S339" s="61">
        <v>0</v>
      </c>
      <c r="T339" s="61">
        <v>0</v>
      </c>
      <c r="U339" s="61">
        <v>0</v>
      </c>
      <c r="V339" s="61">
        <v>0</v>
      </c>
      <c r="W339" s="61">
        <v>0</v>
      </c>
      <c r="X339" s="61">
        <v>0</v>
      </c>
      <c r="Y339" s="61">
        <v>0</v>
      </c>
      <c r="Z339" s="61">
        <v>0</v>
      </c>
      <c r="AA339" s="61">
        <v>15</v>
      </c>
      <c r="AB339" s="61">
        <v>15</v>
      </c>
      <c r="AC339" s="61">
        <v>0</v>
      </c>
      <c r="AD339" s="61">
        <v>0</v>
      </c>
      <c r="AE339" s="36" t="b">
        <v>0</v>
      </c>
      <c r="AF339" s="36" t="b">
        <v>0</v>
      </c>
      <c r="AG339" s="36" t="b">
        <v>0</v>
      </c>
    </row>
    <row r="340" spans="1:33" x14ac:dyDescent="0.3">
      <c r="A340" s="61">
        <v>1079</v>
      </c>
      <c r="B340" s="61">
        <v>2</v>
      </c>
      <c r="C340" s="61">
        <v>142079</v>
      </c>
      <c r="D340" s="61">
        <v>242079</v>
      </c>
      <c r="E340" s="61" t="s">
        <v>8590</v>
      </c>
      <c r="F340" s="61" t="s">
        <v>3046</v>
      </c>
      <c r="G340" s="61">
        <v>79</v>
      </c>
      <c r="H340" s="61">
        <v>60</v>
      </c>
      <c r="I340" s="61">
        <v>3</v>
      </c>
      <c r="J340" s="61">
        <v>1</v>
      </c>
      <c r="K340" s="61">
        <v>8</v>
      </c>
      <c r="L340" s="61">
        <v>24710</v>
      </c>
      <c r="M340" s="61">
        <v>0</v>
      </c>
      <c r="N340" s="61">
        <v>0</v>
      </c>
      <c r="O340" s="61">
        <v>9</v>
      </c>
      <c r="P340" s="61">
        <v>23837</v>
      </c>
      <c r="Q340" s="61">
        <v>0</v>
      </c>
      <c r="R340" s="61">
        <v>0</v>
      </c>
      <c r="S340" s="61">
        <v>0</v>
      </c>
      <c r="T340" s="61">
        <v>0</v>
      </c>
      <c r="U340" s="61">
        <v>0</v>
      </c>
      <c r="V340" s="61">
        <v>0</v>
      </c>
      <c r="W340" s="61">
        <v>0</v>
      </c>
      <c r="X340" s="61">
        <v>0</v>
      </c>
      <c r="Y340" s="61">
        <v>0</v>
      </c>
      <c r="Z340" s="61">
        <v>0</v>
      </c>
      <c r="AA340" s="61">
        <v>2</v>
      </c>
      <c r="AB340" s="61">
        <v>3</v>
      </c>
      <c r="AC340" s="61">
        <v>0</v>
      </c>
      <c r="AD340" s="61">
        <v>0</v>
      </c>
      <c r="AE340" s="36" t="b">
        <v>0</v>
      </c>
      <c r="AF340" s="36" t="b">
        <v>0</v>
      </c>
      <c r="AG340" s="36" t="b">
        <v>0</v>
      </c>
    </row>
    <row r="341" spans="1:33" x14ac:dyDescent="0.3">
      <c r="A341" s="61">
        <v>1080</v>
      </c>
      <c r="B341" s="61">
        <v>2</v>
      </c>
      <c r="C341" s="61">
        <v>142080</v>
      </c>
      <c r="D341" s="61">
        <v>242080</v>
      </c>
      <c r="E341" s="61" t="s">
        <v>2466</v>
      </c>
      <c r="F341" s="61" t="s">
        <v>3047</v>
      </c>
      <c r="G341" s="61">
        <v>80</v>
      </c>
      <c r="H341" s="61">
        <v>65</v>
      </c>
      <c r="I341" s="61">
        <v>15</v>
      </c>
      <c r="J341" s="61">
        <v>2</v>
      </c>
      <c r="K341" s="61">
        <v>8</v>
      </c>
      <c r="L341" s="61">
        <v>25110</v>
      </c>
      <c r="M341" s="61">
        <v>0</v>
      </c>
      <c r="N341" s="61">
        <v>0</v>
      </c>
      <c r="O341" s="61">
        <v>9</v>
      </c>
      <c r="P341" s="61">
        <v>23856</v>
      </c>
      <c r="Q341" s="61">
        <v>0</v>
      </c>
      <c r="R341" s="61">
        <v>0</v>
      </c>
      <c r="S341" s="61">
        <v>0</v>
      </c>
      <c r="T341" s="61">
        <v>0</v>
      </c>
      <c r="U341" s="61">
        <v>0</v>
      </c>
      <c r="V341" s="61">
        <v>0</v>
      </c>
      <c r="W341" s="61">
        <v>0</v>
      </c>
      <c r="X341" s="61">
        <v>0</v>
      </c>
      <c r="Y341" s="61">
        <v>0</v>
      </c>
      <c r="Z341" s="61">
        <v>0</v>
      </c>
      <c r="AA341" s="61">
        <v>15</v>
      </c>
      <c r="AB341" s="61">
        <v>15</v>
      </c>
      <c r="AC341" s="61">
        <v>0</v>
      </c>
      <c r="AD341" s="61">
        <v>0</v>
      </c>
      <c r="AE341" s="36" t="b">
        <v>0</v>
      </c>
      <c r="AF341" s="36" t="b">
        <v>0</v>
      </c>
      <c r="AG341" s="36" t="b">
        <v>0</v>
      </c>
    </row>
    <row r="342" spans="1:33" x14ac:dyDescent="0.3">
      <c r="A342" s="61">
        <v>1081</v>
      </c>
      <c r="B342" s="61">
        <v>2</v>
      </c>
      <c r="C342" s="61">
        <v>142081</v>
      </c>
      <c r="D342" s="61">
        <v>242081</v>
      </c>
      <c r="E342" s="61" t="s">
        <v>2937</v>
      </c>
      <c r="F342" s="61" t="s">
        <v>3048</v>
      </c>
      <c r="G342" s="61">
        <v>81</v>
      </c>
      <c r="H342" s="61">
        <v>2</v>
      </c>
      <c r="I342" s="61">
        <v>54015</v>
      </c>
      <c r="J342" s="61">
        <v>1</v>
      </c>
      <c r="K342" s="61">
        <v>8</v>
      </c>
      <c r="L342" s="61">
        <v>25515</v>
      </c>
      <c r="M342" s="61">
        <v>0</v>
      </c>
      <c r="N342" s="61">
        <v>0</v>
      </c>
      <c r="O342" s="61">
        <v>9</v>
      </c>
      <c r="P342" s="61">
        <v>23875</v>
      </c>
      <c r="Q342" s="61">
        <v>0</v>
      </c>
      <c r="R342" s="61">
        <v>0</v>
      </c>
      <c r="S342" s="61">
        <v>0</v>
      </c>
      <c r="T342" s="61">
        <v>0</v>
      </c>
      <c r="U342" s="61">
        <v>0</v>
      </c>
      <c r="V342" s="61">
        <v>0</v>
      </c>
      <c r="W342" s="61">
        <v>0</v>
      </c>
      <c r="X342" s="61">
        <v>0</v>
      </c>
      <c r="Y342" s="61">
        <v>0</v>
      </c>
      <c r="Z342" s="61">
        <v>0</v>
      </c>
      <c r="AA342" s="61">
        <v>15</v>
      </c>
      <c r="AB342" s="61">
        <v>15</v>
      </c>
      <c r="AC342" s="61">
        <v>0</v>
      </c>
      <c r="AD342" s="61">
        <v>0</v>
      </c>
      <c r="AE342" s="36" t="b">
        <v>0</v>
      </c>
      <c r="AF342" s="36" t="b">
        <v>0</v>
      </c>
      <c r="AG342" s="36" t="b">
        <v>0</v>
      </c>
    </row>
    <row r="343" spans="1:33" x14ac:dyDescent="0.3">
      <c r="A343" s="61">
        <v>1082</v>
      </c>
      <c r="B343" s="61">
        <v>2</v>
      </c>
      <c r="C343" s="61">
        <v>142082</v>
      </c>
      <c r="D343" s="61">
        <v>242082</v>
      </c>
      <c r="E343" s="61" t="s">
        <v>2938</v>
      </c>
      <c r="F343" s="61" t="s">
        <v>3049</v>
      </c>
      <c r="G343" s="61">
        <v>82</v>
      </c>
      <c r="H343" s="61">
        <v>42</v>
      </c>
      <c r="I343" s="61">
        <v>52</v>
      </c>
      <c r="J343" s="61">
        <v>360</v>
      </c>
      <c r="K343" s="61">
        <v>8</v>
      </c>
      <c r="L343" s="61">
        <v>25925</v>
      </c>
      <c r="M343" s="61">
        <v>0</v>
      </c>
      <c r="N343" s="61">
        <v>0</v>
      </c>
      <c r="O343" s="61">
        <v>9</v>
      </c>
      <c r="P343" s="61">
        <v>23894</v>
      </c>
      <c r="Q343" s="61">
        <v>0</v>
      </c>
      <c r="R343" s="61">
        <v>0</v>
      </c>
      <c r="S343" s="61">
        <v>6</v>
      </c>
      <c r="T343" s="61">
        <v>84017</v>
      </c>
      <c r="U343" s="61">
        <v>0</v>
      </c>
      <c r="V343" s="61">
        <v>1</v>
      </c>
      <c r="W343" s="61">
        <v>0</v>
      </c>
      <c r="X343" s="61">
        <v>0</v>
      </c>
      <c r="Y343" s="61">
        <v>0</v>
      </c>
      <c r="Z343" s="61">
        <v>0</v>
      </c>
      <c r="AA343" s="61">
        <v>15</v>
      </c>
      <c r="AB343" s="61">
        <v>16</v>
      </c>
      <c r="AC343" s="61">
        <v>0</v>
      </c>
      <c r="AD343" s="61">
        <v>0</v>
      </c>
      <c r="AE343" s="36" t="b">
        <v>0</v>
      </c>
      <c r="AF343" s="36" t="b">
        <v>0</v>
      </c>
      <c r="AG343" s="36" t="b">
        <v>0</v>
      </c>
    </row>
    <row r="344" spans="1:33" x14ac:dyDescent="0.3">
      <c r="A344" s="61">
        <v>1083</v>
      </c>
      <c r="B344" s="61">
        <v>2</v>
      </c>
      <c r="C344" s="61">
        <v>142083</v>
      </c>
      <c r="D344" s="61">
        <v>242083</v>
      </c>
      <c r="E344" s="61" t="s">
        <v>2466</v>
      </c>
      <c r="F344" s="61" t="s">
        <v>3050</v>
      </c>
      <c r="G344" s="61">
        <v>83</v>
      </c>
      <c r="H344" s="61">
        <v>65</v>
      </c>
      <c r="I344" s="61">
        <v>16</v>
      </c>
      <c r="J344" s="61">
        <v>2</v>
      </c>
      <c r="K344" s="61">
        <v>8</v>
      </c>
      <c r="L344" s="61">
        <v>26340</v>
      </c>
      <c r="M344" s="61">
        <v>0</v>
      </c>
      <c r="N344" s="61">
        <v>0</v>
      </c>
      <c r="O344" s="61">
        <v>9</v>
      </c>
      <c r="P344" s="61">
        <v>23912</v>
      </c>
      <c r="Q344" s="61">
        <v>0</v>
      </c>
      <c r="R344" s="61">
        <v>0</v>
      </c>
      <c r="S344" s="61">
        <v>0</v>
      </c>
      <c r="T344" s="61">
        <v>0</v>
      </c>
      <c r="U344" s="61">
        <v>0</v>
      </c>
      <c r="V344" s="61">
        <v>0</v>
      </c>
      <c r="W344" s="61">
        <v>0</v>
      </c>
      <c r="X344" s="61">
        <v>0</v>
      </c>
      <c r="Y344" s="61">
        <v>0</v>
      </c>
      <c r="Z344" s="61">
        <v>0</v>
      </c>
      <c r="AA344" s="61">
        <v>15</v>
      </c>
      <c r="AB344" s="61">
        <v>16</v>
      </c>
      <c r="AC344" s="61">
        <v>0</v>
      </c>
      <c r="AD344" s="61">
        <v>0</v>
      </c>
      <c r="AE344" s="36" t="b">
        <v>0</v>
      </c>
      <c r="AF344" s="36" t="b">
        <v>0</v>
      </c>
      <c r="AG344" s="36" t="b">
        <v>0</v>
      </c>
    </row>
    <row r="345" spans="1:33" x14ac:dyDescent="0.3">
      <c r="A345" s="61">
        <v>1084</v>
      </c>
      <c r="B345" s="61">
        <v>2</v>
      </c>
      <c r="C345" s="61">
        <v>142084</v>
      </c>
      <c r="D345" s="61">
        <v>242084</v>
      </c>
      <c r="E345" s="61" t="s">
        <v>2923</v>
      </c>
      <c r="F345" s="61" t="s">
        <v>3051</v>
      </c>
      <c r="G345" s="61">
        <v>84</v>
      </c>
      <c r="H345" s="61">
        <v>74</v>
      </c>
      <c r="I345" s="61">
        <v>4</v>
      </c>
      <c r="J345" s="61">
        <v>1</v>
      </c>
      <c r="K345" s="61">
        <v>8</v>
      </c>
      <c r="L345" s="61">
        <v>26760</v>
      </c>
      <c r="M345" s="61">
        <v>0</v>
      </c>
      <c r="N345" s="61">
        <v>0</v>
      </c>
      <c r="O345" s="61">
        <v>9</v>
      </c>
      <c r="P345" s="61">
        <v>23931</v>
      </c>
      <c r="Q345" s="61">
        <v>0</v>
      </c>
      <c r="R345" s="61">
        <v>0</v>
      </c>
      <c r="S345" s="61">
        <v>0</v>
      </c>
      <c r="T345" s="61">
        <v>0</v>
      </c>
      <c r="U345" s="61">
        <v>0</v>
      </c>
      <c r="V345" s="61">
        <v>0</v>
      </c>
      <c r="W345" s="61">
        <v>0</v>
      </c>
      <c r="X345" s="61">
        <v>0</v>
      </c>
      <c r="Y345" s="61">
        <v>0</v>
      </c>
      <c r="Z345" s="61">
        <v>0</v>
      </c>
      <c r="AA345" s="61">
        <v>2</v>
      </c>
      <c r="AB345" s="61">
        <v>4</v>
      </c>
      <c r="AC345" s="61">
        <v>0</v>
      </c>
      <c r="AD345" s="61">
        <v>0</v>
      </c>
      <c r="AE345" s="36" t="b">
        <v>0</v>
      </c>
      <c r="AF345" s="36" t="b">
        <v>0</v>
      </c>
      <c r="AG345" s="36" t="b">
        <v>0</v>
      </c>
    </row>
    <row r="346" spans="1:33" x14ac:dyDescent="0.3">
      <c r="A346" s="61">
        <v>1085</v>
      </c>
      <c r="B346" s="61">
        <v>2</v>
      </c>
      <c r="C346" s="61">
        <v>142085</v>
      </c>
      <c r="D346" s="61">
        <v>242085</v>
      </c>
      <c r="E346" s="61" t="s">
        <v>2941</v>
      </c>
      <c r="F346" s="61" t="s">
        <v>3052</v>
      </c>
      <c r="G346" s="61">
        <v>85</v>
      </c>
      <c r="H346" s="61">
        <v>2</v>
      </c>
      <c r="I346" s="61">
        <v>54052</v>
      </c>
      <c r="J346" s="61">
        <v>1</v>
      </c>
      <c r="K346" s="61">
        <v>8</v>
      </c>
      <c r="L346" s="61">
        <v>27185</v>
      </c>
      <c r="M346" s="61">
        <v>0</v>
      </c>
      <c r="N346" s="61">
        <v>0</v>
      </c>
      <c r="O346" s="61">
        <v>9</v>
      </c>
      <c r="P346" s="61">
        <v>23950</v>
      </c>
      <c r="Q346" s="61">
        <v>0</v>
      </c>
      <c r="R346" s="61">
        <v>0</v>
      </c>
      <c r="S346" s="61">
        <v>34</v>
      </c>
      <c r="T346" s="61">
        <v>1</v>
      </c>
      <c r="U346" s="61">
        <v>0</v>
      </c>
      <c r="V346" s="61">
        <v>0</v>
      </c>
      <c r="W346" s="61">
        <v>0</v>
      </c>
      <c r="X346" s="61">
        <v>0</v>
      </c>
      <c r="Y346" s="61">
        <v>0</v>
      </c>
      <c r="Z346" s="61">
        <v>0</v>
      </c>
      <c r="AA346" s="61">
        <v>15</v>
      </c>
      <c r="AB346" s="61">
        <v>16</v>
      </c>
      <c r="AC346" s="61">
        <v>0</v>
      </c>
      <c r="AD346" s="61">
        <v>0</v>
      </c>
      <c r="AE346" s="36" t="b">
        <v>0</v>
      </c>
      <c r="AF346" s="36" t="b">
        <v>0</v>
      </c>
      <c r="AG346" s="36" t="b">
        <v>0</v>
      </c>
    </row>
    <row r="347" spans="1:33" x14ac:dyDescent="0.3">
      <c r="A347" s="61">
        <v>1086</v>
      </c>
      <c r="B347" s="61">
        <v>2</v>
      </c>
      <c r="C347" s="61">
        <v>142086</v>
      </c>
      <c r="D347" s="61">
        <v>242086</v>
      </c>
      <c r="E347" s="61" t="s">
        <v>2942</v>
      </c>
      <c r="F347" s="61" t="s">
        <v>3053</v>
      </c>
      <c r="G347" s="61">
        <v>86</v>
      </c>
      <c r="H347" s="61">
        <v>42</v>
      </c>
      <c r="I347" s="61">
        <v>14</v>
      </c>
      <c r="J347" s="61">
        <v>400</v>
      </c>
      <c r="K347" s="61">
        <v>8</v>
      </c>
      <c r="L347" s="61">
        <v>27615</v>
      </c>
      <c r="M347" s="61">
        <v>0</v>
      </c>
      <c r="N347" s="61">
        <v>0</v>
      </c>
      <c r="O347" s="61">
        <v>9</v>
      </c>
      <c r="P347" s="61">
        <v>23969</v>
      </c>
      <c r="Q347" s="61">
        <v>0</v>
      </c>
      <c r="R347" s="61">
        <v>0</v>
      </c>
      <c r="S347" s="61">
        <v>6</v>
      </c>
      <c r="T347" s="61">
        <v>84015</v>
      </c>
      <c r="U347" s="61">
        <v>0</v>
      </c>
      <c r="V347" s="61">
        <v>1</v>
      </c>
      <c r="W347" s="61">
        <v>0</v>
      </c>
      <c r="X347" s="61">
        <v>0</v>
      </c>
      <c r="Y347" s="61">
        <v>0</v>
      </c>
      <c r="Z347" s="61">
        <v>0</v>
      </c>
      <c r="AA347" s="61">
        <v>15</v>
      </c>
      <c r="AB347" s="61">
        <v>17</v>
      </c>
      <c r="AC347" s="61">
        <v>0</v>
      </c>
      <c r="AD347" s="61">
        <v>0</v>
      </c>
      <c r="AE347" s="36" t="b">
        <v>0</v>
      </c>
      <c r="AF347" s="36" t="b">
        <v>0</v>
      </c>
      <c r="AG347" s="36" t="b">
        <v>0</v>
      </c>
    </row>
    <row r="348" spans="1:33" x14ac:dyDescent="0.3">
      <c r="A348" s="61">
        <v>1087</v>
      </c>
      <c r="B348" s="61">
        <v>2</v>
      </c>
      <c r="C348" s="61">
        <v>142087</v>
      </c>
      <c r="D348" s="61">
        <v>242087</v>
      </c>
      <c r="E348" s="61" t="s">
        <v>8470</v>
      </c>
      <c r="F348" s="61" t="s">
        <v>3054</v>
      </c>
      <c r="G348" s="61">
        <v>87</v>
      </c>
      <c r="H348" s="61">
        <v>14</v>
      </c>
      <c r="I348" s="61">
        <v>94011</v>
      </c>
      <c r="J348" s="61">
        <v>20</v>
      </c>
      <c r="K348" s="61">
        <v>8</v>
      </c>
      <c r="L348" s="61">
        <v>28050</v>
      </c>
      <c r="M348" s="61">
        <v>0</v>
      </c>
      <c r="N348" s="61">
        <v>0</v>
      </c>
      <c r="O348" s="61">
        <v>9</v>
      </c>
      <c r="P348" s="61">
        <v>23987</v>
      </c>
      <c r="Q348" s="61">
        <v>0</v>
      </c>
      <c r="R348" s="61">
        <v>0</v>
      </c>
      <c r="S348" s="61">
        <v>1</v>
      </c>
      <c r="T348" s="61">
        <v>30000</v>
      </c>
      <c r="U348" s="61">
        <v>0</v>
      </c>
      <c r="V348" s="61">
        <v>0</v>
      </c>
      <c r="W348" s="61">
        <v>0</v>
      </c>
      <c r="X348" s="61">
        <v>0</v>
      </c>
      <c r="Y348" s="61">
        <v>0</v>
      </c>
      <c r="Z348" s="61">
        <v>0</v>
      </c>
      <c r="AA348" s="61">
        <v>15</v>
      </c>
      <c r="AB348" s="61">
        <v>17</v>
      </c>
      <c r="AC348" s="61">
        <v>0</v>
      </c>
      <c r="AD348" s="61">
        <v>0</v>
      </c>
      <c r="AE348" s="36" t="b">
        <v>0</v>
      </c>
      <c r="AF348" s="36" t="b">
        <v>0</v>
      </c>
      <c r="AG348" s="36" t="b">
        <v>0</v>
      </c>
    </row>
    <row r="349" spans="1:33" x14ac:dyDescent="0.3">
      <c r="A349" s="61">
        <v>1088</v>
      </c>
      <c r="B349" s="61">
        <v>2</v>
      </c>
      <c r="C349" s="61">
        <v>142088</v>
      </c>
      <c r="D349" s="61">
        <v>242088</v>
      </c>
      <c r="E349" s="61" t="s">
        <v>2854</v>
      </c>
      <c r="F349" s="61" t="s">
        <v>3055</v>
      </c>
      <c r="G349" s="61">
        <v>88</v>
      </c>
      <c r="H349" s="61">
        <v>46</v>
      </c>
      <c r="I349" s="61">
        <v>30</v>
      </c>
      <c r="J349" s="61">
        <v>1</v>
      </c>
      <c r="K349" s="61">
        <v>8</v>
      </c>
      <c r="L349" s="61">
        <v>28490</v>
      </c>
      <c r="M349" s="61">
        <v>0</v>
      </c>
      <c r="N349" s="61">
        <v>0</v>
      </c>
      <c r="O349" s="61">
        <v>9</v>
      </c>
      <c r="P349" s="61">
        <v>24006</v>
      </c>
      <c r="Q349" s="61">
        <v>0</v>
      </c>
      <c r="R349" s="61">
        <v>0</v>
      </c>
      <c r="S349" s="61">
        <v>1</v>
      </c>
      <c r="T349" s="61">
        <v>50000</v>
      </c>
      <c r="U349" s="61">
        <v>0</v>
      </c>
      <c r="V349" s="61">
        <v>0</v>
      </c>
      <c r="W349" s="61">
        <v>0</v>
      </c>
      <c r="X349" s="61">
        <v>0</v>
      </c>
      <c r="Y349" s="61">
        <v>0</v>
      </c>
      <c r="Z349" s="61">
        <v>0</v>
      </c>
      <c r="AA349" s="61">
        <v>6</v>
      </c>
      <c r="AB349" s="61">
        <v>0</v>
      </c>
      <c r="AC349" s="61">
        <v>0</v>
      </c>
      <c r="AD349" s="61">
        <v>0</v>
      </c>
      <c r="AE349" s="36" t="b">
        <v>0</v>
      </c>
      <c r="AF349" s="36" t="b">
        <v>0</v>
      </c>
      <c r="AG349" s="36" t="b">
        <v>0</v>
      </c>
    </row>
    <row r="350" spans="1:33" x14ac:dyDescent="0.3">
      <c r="A350" s="61">
        <v>1089</v>
      </c>
      <c r="B350" s="61">
        <v>2</v>
      </c>
      <c r="C350" s="61">
        <v>142089</v>
      </c>
      <c r="D350" s="61">
        <v>242089</v>
      </c>
      <c r="E350" s="61" t="s">
        <v>2943</v>
      </c>
      <c r="F350" s="61" t="s">
        <v>3056</v>
      </c>
      <c r="G350" s="61">
        <v>89</v>
      </c>
      <c r="H350" s="61">
        <v>2</v>
      </c>
      <c r="I350" s="61">
        <v>54014</v>
      </c>
      <c r="J350" s="61">
        <v>1</v>
      </c>
      <c r="K350" s="61">
        <v>8</v>
      </c>
      <c r="L350" s="61">
        <v>28935</v>
      </c>
      <c r="M350" s="61">
        <v>0</v>
      </c>
      <c r="N350" s="61">
        <v>0</v>
      </c>
      <c r="O350" s="61">
        <v>9</v>
      </c>
      <c r="P350" s="61">
        <v>24025</v>
      </c>
      <c r="Q350" s="61">
        <v>0</v>
      </c>
      <c r="R350" s="61">
        <v>0</v>
      </c>
      <c r="S350" s="61">
        <v>0</v>
      </c>
      <c r="T350" s="61">
        <v>0</v>
      </c>
      <c r="U350" s="61">
        <v>0</v>
      </c>
      <c r="V350" s="61">
        <v>0</v>
      </c>
      <c r="W350" s="61">
        <v>0</v>
      </c>
      <c r="X350" s="61">
        <v>0</v>
      </c>
      <c r="Y350" s="61">
        <v>0</v>
      </c>
      <c r="Z350" s="61">
        <v>0</v>
      </c>
      <c r="AA350" s="61">
        <v>15</v>
      </c>
      <c r="AB350" s="61">
        <v>17</v>
      </c>
      <c r="AC350" s="61">
        <v>0</v>
      </c>
      <c r="AD350" s="61">
        <v>0</v>
      </c>
      <c r="AE350" s="36" t="b">
        <v>0</v>
      </c>
      <c r="AF350" s="36" t="b">
        <v>0</v>
      </c>
      <c r="AG350" s="36" t="b">
        <v>0</v>
      </c>
    </row>
    <row r="351" spans="1:33" x14ac:dyDescent="0.3">
      <c r="A351" s="61">
        <v>1090</v>
      </c>
      <c r="B351" s="61">
        <v>2</v>
      </c>
      <c r="C351" s="61">
        <v>142090</v>
      </c>
      <c r="D351" s="61">
        <v>242090</v>
      </c>
      <c r="E351" s="61" t="s">
        <v>2944</v>
      </c>
      <c r="F351" s="61" t="s">
        <v>3057</v>
      </c>
      <c r="G351" s="61">
        <v>90</v>
      </c>
      <c r="H351" s="61">
        <v>42</v>
      </c>
      <c r="I351" s="61">
        <v>53</v>
      </c>
      <c r="J351" s="61">
        <v>450</v>
      </c>
      <c r="K351" s="61">
        <v>8</v>
      </c>
      <c r="L351" s="61">
        <v>29385</v>
      </c>
      <c r="M351" s="61">
        <v>0</v>
      </c>
      <c r="N351" s="61">
        <v>0</v>
      </c>
      <c r="O351" s="61">
        <v>9</v>
      </c>
      <c r="P351" s="61">
        <v>24044</v>
      </c>
      <c r="Q351" s="61">
        <v>0</v>
      </c>
      <c r="R351" s="61">
        <v>0</v>
      </c>
      <c r="S351" s="61">
        <v>6</v>
      </c>
      <c r="T351" s="61">
        <v>84017</v>
      </c>
      <c r="U351" s="61">
        <v>0</v>
      </c>
      <c r="V351" s="61">
        <v>1</v>
      </c>
      <c r="W351" s="61">
        <v>0</v>
      </c>
      <c r="X351" s="61">
        <v>0</v>
      </c>
      <c r="Y351" s="61">
        <v>0</v>
      </c>
      <c r="Z351" s="61">
        <v>0</v>
      </c>
      <c r="AA351" s="61">
        <v>15</v>
      </c>
      <c r="AB351" s="61">
        <v>18</v>
      </c>
      <c r="AC351" s="61">
        <v>0</v>
      </c>
      <c r="AD351" s="61">
        <v>0</v>
      </c>
      <c r="AE351" s="36" t="b">
        <v>0</v>
      </c>
      <c r="AF351" s="36" t="b">
        <v>0</v>
      </c>
      <c r="AG351" s="36" t="b">
        <v>0</v>
      </c>
    </row>
    <row r="352" spans="1:33" x14ac:dyDescent="0.3">
      <c r="A352" s="61">
        <v>1091</v>
      </c>
      <c r="B352" s="61">
        <v>2</v>
      </c>
      <c r="C352" s="61">
        <v>142091</v>
      </c>
      <c r="D352" s="61">
        <v>242091</v>
      </c>
      <c r="E352" s="61" t="s">
        <v>2749</v>
      </c>
      <c r="F352" s="61" t="s">
        <v>3058</v>
      </c>
      <c r="G352" s="61">
        <v>91</v>
      </c>
      <c r="H352" s="61">
        <v>70</v>
      </c>
      <c r="I352" s="61">
        <v>30</v>
      </c>
      <c r="J352" s="61">
        <v>1</v>
      </c>
      <c r="K352" s="61">
        <v>8</v>
      </c>
      <c r="L352" s="61">
        <v>29840</v>
      </c>
      <c r="M352" s="61">
        <v>0</v>
      </c>
      <c r="N352" s="61">
        <v>0</v>
      </c>
      <c r="O352" s="61">
        <v>9</v>
      </c>
      <c r="P352" s="61">
        <v>24062</v>
      </c>
      <c r="Q352" s="61">
        <v>0</v>
      </c>
      <c r="R352" s="61">
        <v>0</v>
      </c>
      <c r="S352" s="61">
        <v>0</v>
      </c>
      <c r="T352" s="61">
        <v>0</v>
      </c>
      <c r="U352" s="61">
        <v>0</v>
      </c>
      <c r="V352" s="61">
        <v>0</v>
      </c>
      <c r="W352" s="61">
        <v>0</v>
      </c>
      <c r="X352" s="61">
        <v>0</v>
      </c>
      <c r="Y352" s="61">
        <v>0</v>
      </c>
      <c r="Z352" s="61">
        <v>0</v>
      </c>
      <c r="AA352" s="61">
        <v>6</v>
      </c>
      <c r="AB352" s="61">
        <v>0</v>
      </c>
      <c r="AC352" s="61">
        <v>0</v>
      </c>
      <c r="AD352" s="61">
        <v>0</v>
      </c>
      <c r="AE352" s="36" t="b">
        <v>0</v>
      </c>
      <c r="AF352" s="36" t="b">
        <v>0</v>
      </c>
      <c r="AG352" s="36" t="b">
        <v>0</v>
      </c>
    </row>
    <row r="353" spans="1:33" x14ac:dyDescent="0.3">
      <c r="A353" s="61">
        <v>1092</v>
      </c>
      <c r="B353" s="61">
        <v>2</v>
      </c>
      <c r="C353" s="61">
        <v>142092</v>
      </c>
      <c r="D353" s="61">
        <v>242092</v>
      </c>
      <c r="E353" s="61" t="s">
        <v>2466</v>
      </c>
      <c r="F353" s="61" t="s">
        <v>3059</v>
      </c>
      <c r="G353" s="61">
        <v>92</v>
      </c>
      <c r="H353" s="61">
        <v>65</v>
      </c>
      <c r="I353" s="61">
        <v>18</v>
      </c>
      <c r="J353" s="61">
        <v>2</v>
      </c>
      <c r="K353" s="61">
        <v>8</v>
      </c>
      <c r="L353" s="61">
        <v>30300</v>
      </c>
      <c r="M353" s="61">
        <v>0</v>
      </c>
      <c r="N353" s="61">
        <v>0</v>
      </c>
      <c r="O353" s="61">
        <v>9</v>
      </c>
      <c r="P353" s="61">
        <v>24081</v>
      </c>
      <c r="Q353" s="61">
        <v>0</v>
      </c>
      <c r="R353" s="61">
        <v>0</v>
      </c>
      <c r="S353" s="61">
        <v>0</v>
      </c>
      <c r="T353" s="61">
        <v>0</v>
      </c>
      <c r="U353" s="61">
        <v>0</v>
      </c>
      <c r="V353" s="61">
        <v>0</v>
      </c>
      <c r="W353" s="61">
        <v>0</v>
      </c>
      <c r="X353" s="61">
        <v>0</v>
      </c>
      <c r="Y353" s="61">
        <v>0</v>
      </c>
      <c r="Z353" s="61">
        <v>0</v>
      </c>
      <c r="AA353" s="61">
        <v>15</v>
      </c>
      <c r="AB353" s="61">
        <v>18</v>
      </c>
      <c r="AC353" s="61">
        <v>0</v>
      </c>
      <c r="AD353" s="61">
        <v>0</v>
      </c>
      <c r="AE353" s="36" t="b">
        <v>0</v>
      </c>
      <c r="AF353" s="36" t="b">
        <v>0</v>
      </c>
      <c r="AG353" s="36" t="b">
        <v>0</v>
      </c>
    </row>
    <row r="354" spans="1:33" x14ac:dyDescent="0.3">
      <c r="A354" s="61">
        <v>1093</v>
      </c>
      <c r="B354" s="61">
        <v>2</v>
      </c>
      <c r="C354" s="61">
        <v>142093</v>
      </c>
      <c r="D354" s="61">
        <v>242093</v>
      </c>
      <c r="E354" s="61" t="s">
        <v>2926</v>
      </c>
      <c r="F354" s="61" t="s">
        <v>3060</v>
      </c>
      <c r="G354" s="61">
        <v>93</v>
      </c>
      <c r="H354" s="61">
        <v>76</v>
      </c>
      <c r="I354" s="61">
        <v>2</v>
      </c>
      <c r="J354" s="61">
        <v>1</v>
      </c>
      <c r="K354" s="61">
        <v>8</v>
      </c>
      <c r="L354" s="61">
        <v>30315</v>
      </c>
      <c r="M354" s="61">
        <v>0</v>
      </c>
      <c r="N354" s="61">
        <v>0</v>
      </c>
      <c r="O354" s="61">
        <v>9</v>
      </c>
      <c r="P354" s="61">
        <v>24100</v>
      </c>
      <c r="Q354" s="61">
        <v>0</v>
      </c>
      <c r="R354" s="61">
        <v>0</v>
      </c>
      <c r="S354" s="61">
        <v>0</v>
      </c>
      <c r="T354" s="61">
        <v>0</v>
      </c>
      <c r="U354" s="61">
        <v>0</v>
      </c>
      <c r="V354" s="61">
        <v>0</v>
      </c>
      <c r="W354" s="61">
        <v>0</v>
      </c>
      <c r="X354" s="61">
        <v>0</v>
      </c>
      <c r="Y354" s="61">
        <v>0</v>
      </c>
      <c r="Z354" s="61">
        <v>0</v>
      </c>
      <c r="AA354" s="61">
        <v>23</v>
      </c>
      <c r="AB354" s="61">
        <v>2</v>
      </c>
      <c r="AC354" s="61">
        <v>0</v>
      </c>
      <c r="AD354" s="61">
        <v>0</v>
      </c>
      <c r="AE354" s="36" t="b">
        <v>0</v>
      </c>
      <c r="AF354" s="36" t="b">
        <v>0</v>
      </c>
      <c r="AG354" s="36" t="b">
        <v>0</v>
      </c>
    </row>
    <row r="355" spans="1:33" x14ac:dyDescent="0.3">
      <c r="A355" s="61">
        <v>1094</v>
      </c>
      <c r="B355" s="61">
        <v>2</v>
      </c>
      <c r="C355" s="61">
        <v>142094</v>
      </c>
      <c r="D355" s="61">
        <v>242094</v>
      </c>
      <c r="E355" s="61" t="s">
        <v>2946</v>
      </c>
      <c r="F355" s="61" t="s">
        <v>3061</v>
      </c>
      <c r="G355" s="61">
        <v>94</v>
      </c>
      <c r="H355" s="61">
        <v>2</v>
      </c>
      <c r="I355" s="61">
        <v>54053</v>
      </c>
      <c r="J355" s="61">
        <v>1</v>
      </c>
      <c r="K355" s="61">
        <v>8</v>
      </c>
      <c r="L355" s="61">
        <v>30330</v>
      </c>
      <c r="M355" s="61">
        <v>0</v>
      </c>
      <c r="N355" s="61">
        <v>0</v>
      </c>
      <c r="O355" s="61">
        <v>9</v>
      </c>
      <c r="P355" s="61">
        <v>24119</v>
      </c>
      <c r="Q355" s="61">
        <v>0</v>
      </c>
      <c r="R355" s="61">
        <v>0</v>
      </c>
      <c r="S355" s="61">
        <v>34</v>
      </c>
      <c r="T355" s="61">
        <v>1</v>
      </c>
      <c r="U355" s="61">
        <v>0</v>
      </c>
      <c r="V355" s="61">
        <v>0</v>
      </c>
      <c r="W355" s="61">
        <v>0</v>
      </c>
      <c r="X355" s="61">
        <v>0</v>
      </c>
      <c r="Y355" s="61">
        <v>0</v>
      </c>
      <c r="Z355" s="61">
        <v>0</v>
      </c>
      <c r="AA355" s="61">
        <v>15</v>
      </c>
      <c r="AB355" s="61">
        <v>18</v>
      </c>
      <c r="AC355" s="61">
        <v>0</v>
      </c>
      <c r="AD355" s="61">
        <v>0</v>
      </c>
      <c r="AE355" s="36" t="b">
        <v>0</v>
      </c>
      <c r="AF355" s="36" t="b">
        <v>0</v>
      </c>
      <c r="AG355" s="36" t="b">
        <v>0</v>
      </c>
    </row>
    <row r="356" spans="1:33" x14ac:dyDescent="0.3">
      <c r="A356" s="61">
        <v>1095</v>
      </c>
      <c r="B356" s="61">
        <v>2</v>
      </c>
      <c r="C356" s="61">
        <v>142095</v>
      </c>
      <c r="D356" s="61">
        <v>242095</v>
      </c>
      <c r="E356" s="61" t="s">
        <v>2947</v>
      </c>
      <c r="F356" s="61" t="s">
        <v>3062</v>
      </c>
      <c r="G356" s="61">
        <v>95</v>
      </c>
      <c r="H356" s="61">
        <v>42</v>
      </c>
      <c r="I356" s="61">
        <v>19</v>
      </c>
      <c r="J356" s="61">
        <v>380</v>
      </c>
      <c r="K356" s="61">
        <v>8</v>
      </c>
      <c r="L356" s="61">
        <v>30345</v>
      </c>
      <c r="M356" s="61">
        <v>0</v>
      </c>
      <c r="N356" s="61">
        <v>0</v>
      </c>
      <c r="O356" s="61">
        <v>9</v>
      </c>
      <c r="P356" s="61">
        <v>24138</v>
      </c>
      <c r="Q356" s="61">
        <v>0</v>
      </c>
      <c r="R356" s="61">
        <v>0</v>
      </c>
      <c r="S356" s="61">
        <v>6</v>
      </c>
      <c r="T356" s="61">
        <v>84015</v>
      </c>
      <c r="U356" s="61">
        <v>0</v>
      </c>
      <c r="V356" s="61">
        <v>1</v>
      </c>
      <c r="W356" s="61">
        <v>0</v>
      </c>
      <c r="X356" s="61">
        <v>0</v>
      </c>
      <c r="Y356" s="61">
        <v>0</v>
      </c>
      <c r="Z356" s="61">
        <v>0</v>
      </c>
      <c r="AA356" s="61">
        <v>15</v>
      </c>
      <c r="AB356" s="61">
        <v>19</v>
      </c>
      <c r="AC356" s="61">
        <v>0</v>
      </c>
      <c r="AD356" s="61">
        <v>0</v>
      </c>
      <c r="AE356" s="36" t="b">
        <v>0</v>
      </c>
      <c r="AF356" s="36" t="b">
        <v>0</v>
      </c>
      <c r="AG356" s="36" t="b">
        <v>0</v>
      </c>
    </row>
    <row r="357" spans="1:33" x14ac:dyDescent="0.3">
      <c r="A357" s="61">
        <v>1096</v>
      </c>
      <c r="B357" s="61">
        <v>2</v>
      </c>
      <c r="C357" s="61">
        <v>142096</v>
      </c>
      <c r="D357" s="61">
        <v>242096</v>
      </c>
      <c r="E357" s="61" t="s">
        <v>9246</v>
      </c>
      <c r="F357" s="61" t="s">
        <v>3063</v>
      </c>
      <c r="G357" s="61">
        <v>96</v>
      </c>
      <c r="H357" s="61">
        <v>74</v>
      </c>
      <c r="I357" s="61">
        <v>6</v>
      </c>
      <c r="J357" s="61">
        <v>1</v>
      </c>
      <c r="K357" s="61">
        <v>8</v>
      </c>
      <c r="L357" s="61">
        <v>30360</v>
      </c>
      <c r="M357" s="61">
        <v>0</v>
      </c>
      <c r="N357" s="61">
        <v>0</v>
      </c>
      <c r="O357" s="61">
        <v>9</v>
      </c>
      <c r="P357" s="61">
        <v>24156</v>
      </c>
      <c r="Q357" s="61">
        <v>0</v>
      </c>
      <c r="R357" s="61">
        <v>0</v>
      </c>
      <c r="S357" s="61">
        <v>0</v>
      </c>
      <c r="T357" s="61">
        <v>0</v>
      </c>
      <c r="U357" s="61">
        <v>0</v>
      </c>
      <c r="V357" s="61">
        <v>0</v>
      </c>
      <c r="W357" s="61">
        <v>0</v>
      </c>
      <c r="X357" s="61">
        <v>0</v>
      </c>
      <c r="Y357" s="61">
        <v>0</v>
      </c>
      <c r="Z357" s="61">
        <v>0</v>
      </c>
      <c r="AA357" s="61">
        <v>2</v>
      </c>
      <c r="AB357" s="61">
        <v>5</v>
      </c>
      <c r="AC357" s="61">
        <v>0</v>
      </c>
      <c r="AD357" s="61">
        <v>0</v>
      </c>
      <c r="AE357" s="36" t="b">
        <v>0</v>
      </c>
      <c r="AF357" s="36" t="b">
        <v>0</v>
      </c>
      <c r="AG357" s="36" t="b">
        <v>0</v>
      </c>
    </row>
    <row r="358" spans="1:33" x14ac:dyDescent="0.3">
      <c r="A358" s="61">
        <v>1097</v>
      </c>
      <c r="B358" s="61">
        <v>2</v>
      </c>
      <c r="C358" s="61">
        <v>142097</v>
      </c>
      <c r="D358" s="61">
        <v>242097</v>
      </c>
      <c r="E358" s="61" t="s">
        <v>8449</v>
      </c>
      <c r="F358" s="61" t="s">
        <v>3064</v>
      </c>
      <c r="G358" s="61">
        <v>97</v>
      </c>
      <c r="H358" s="61">
        <v>14</v>
      </c>
      <c r="I358" s="61">
        <v>94004</v>
      </c>
      <c r="J358" s="61">
        <v>30</v>
      </c>
      <c r="K358" s="61">
        <v>8</v>
      </c>
      <c r="L358" s="61">
        <v>30375</v>
      </c>
      <c r="M358" s="61">
        <v>0</v>
      </c>
      <c r="N358" s="61">
        <v>0</v>
      </c>
      <c r="O358" s="61">
        <v>9</v>
      </c>
      <c r="P358" s="61">
        <v>24175</v>
      </c>
      <c r="Q358" s="61">
        <v>0</v>
      </c>
      <c r="R358" s="61">
        <v>0</v>
      </c>
      <c r="S358" s="61">
        <v>0</v>
      </c>
      <c r="T358" s="61">
        <v>0</v>
      </c>
      <c r="U358" s="61">
        <v>0</v>
      </c>
      <c r="V358" s="61">
        <v>0</v>
      </c>
      <c r="W358" s="61">
        <v>0</v>
      </c>
      <c r="X358" s="61">
        <v>0</v>
      </c>
      <c r="Y358" s="61">
        <v>0</v>
      </c>
      <c r="Z358" s="61">
        <v>0</v>
      </c>
      <c r="AA358" s="61">
        <v>15</v>
      </c>
      <c r="AB358" s="61">
        <v>19</v>
      </c>
      <c r="AC358" s="61">
        <v>0</v>
      </c>
      <c r="AD358" s="61">
        <v>0</v>
      </c>
      <c r="AE358" s="36" t="b">
        <v>0</v>
      </c>
      <c r="AF358" s="36" t="b">
        <v>0</v>
      </c>
      <c r="AG358" s="36" t="b">
        <v>0</v>
      </c>
    </row>
    <row r="359" spans="1:33" x14ac:dyDescent="0.3">
      <c r="A359" s="61">
        <v>1098</v>
      </c>
      <c r="B359" s="61">
        <v>2</v>
      </c>
      <c r="C359" s="61">
        <v>142098</v>
      </c>
      <c r="D359" s="61">
        <v>242098</v>
      </c>
      <c r="E359" s="61" t="s">
        <v>2949</v>
      </c>
      <c r="F359" s="61" t="s">
        <v>3065</v>
      </c>
      <c r="G359" s="61">
        <v>98</v>
      </c>
      <c r="H359" s="61">
        <v>2</v>
      </c>
      <c r="I359" s="61">
        <v>54019</v>
      </c>
      <c r="J359" s="61">
        <v>1</v>
      </c>
      <c r="K359" s="61">
        <v>8</v>
      </c>
      <c r="L359" s="61">
        <v>30390</v>
      </c>
      <c r="M359" s="61">
        <v>0</v>
      </c>
      <c r="N359" s="61">
        <v>0</v>
      </c>
      <c r="O359" s="61">
        <v>9</v>
      </c>
      <c r="P359" s="61">
        <v>24194</v>
      </c>
      <c r="Q359" s="61">
        <v>0</v>
      </c>
      <c r="R359" s="61">
        <v>0</v>
      </c>
      <c r="S359" s="61">
        <v>0</v>
      </c>
      <c r="T359" s="61">
        <v>0</v>
      </c>
      <c r="U359" s="61">
        <v>0</v>
      </c>
      <c r="V359" s="61">
        <v>0</v>
      </c>
      <c r="W359" s="61">
        <v>0</v>
      </c>
      <c r="X359" s="61">
        <v>0</v>
      </c>
      <c r="Y359" s="61">
        <v>0</v>
      </c>
      <c r="Z359" s="61">
        <v>0</v>
      </c>
      <c r="AA359" s="61">
        <v>15</v>
      </c>
      <c r="AB359" s="61">
        <v>19</v>
      </c>
      <c r="AC359" s="61">
        <v>0</v>
      </c>
      <c r="AD359" s="61">
        <v>27</v>
      </c>
      <c r="AE359" s="36" t="b">
        <v>0</v>
      </c>
      <c r="AF359" s="36" t="b">
        <v>0</v>
      </c>
      <c r="AG359" s="36" t="b">
        <v>0</v>
      </c>
    </row>
    <row r="360" spans="1:33" x14ac:dyDescent="0.3">
      <c r="A360" s="61">
        <v>1099</v>
      </c>
      <c r="B360" s="61">
        <v>2</v>
      </c>
      <c r="C360" s="61">
        <v>142099</v>
      </c>
      <c r="D360" s="61">
        <v>242099</v>
      </c>
      <c r="E360" s="61" t="s">
        <v>2950</v>
      </c>
      <c r="F360" s="61" t="s">
        <v>3066</v>
      </c>
      <c r="G360" s="61">
        <v>99</v>
      </c>
      <c r="H360" s="61">
        <v>42</v>
      </c>
      <c r="I360" s="61">
        <v>20</v>
      </c>
      <c r="J360" s="61">
        <v>410</v>
      </c>
      <c r="K360" s="61">
        <v>8</v>
      </c>
      <c r="L360" s="61">
        <v>30405</v>
      </c>
      <c r="M360" s="61">
        <v>0</v>
      </c>
      <c r="N360" s="61">
        <v>0</v>
      </c>
      <c r="O360" s="61">
        <v>9</v>
      </c>
      <c r="P360" s="61">
        <v>24212</v>
      </c>
      <c r="Q360" s="61">
        <v>0</v>
      </c>
      <c r="R360" s="61">
        <v>0</v>
      </c>
      <c r="S360" s="61">
        <v>6</v>
      </c>
      <c r="T360" s="61">
        <v>84017</v>
      </c>
      <c r="U360" s="61">
        <v>0</v>
      </c>
      <c r="V360" s="61">
        <v>1</v>
      </c>
      <c r="W360" s="61">
        <v>0</v>
      </c>
      <c r="X360" s="61">
        <v>0</v>
      </c>
      <c r="Y360" s="61">
        <v>0</v>
      </c>
      <c r="Z360" s="61">
        <v>0</v>
      </c>
      <c r="AA360" s="61">
        <v>15</v>
      </c>
      <c r="AB360" s="61">
        <v>20</v>
      </c>
      <c r="AC360" s="61">
        <v>0</v>
      </c>
      <c r="AD360" s="61">
        <v>0</v>
      </c>
      <c r="AE360" s="36" t="b">
        <v>0</v>
      </c>
      <c r="AF360" s="36" t="b">
        <v>0</v>
      </c>
      <c r="AG360" s="36" t="b">
        <v>0</v>
      </c>
    </row>
    <row r="361" spans="1:33" x14ac:dyDescent="0.3">
      <c r="A361" s="61">
        <v>1100</v>
      </c>
      <c r="B361" s="61">
        <v>2</v>
      </c>
      <c r="C361" s="61">
        <v>142100</v>
      </c>
      <c r="D361" s="61">
        <v>242100</v>
      </c>
      <c r="E361" s="61" t="s">
        <v>10239</v>
      </c>
      <c r="F361" s="61" t="s">
        <v>3067</v>
      </c>
      <c r="G361" s="61">
        <v>100</v>
      </c>
      <c r="H361" s="61">
        <v>62</v>
      </c>
      <c r="I361" s="61">
        <v>4</v>
      </c>
      <c r="J361" s="61">
        <v>1</v>
      </c>
      <c r="K361" s="61">
        <v>8</v>
      </c>
      <c r="L361" s="61">
        <v>30420</v>
      </c>
      <c r="M361" s="61">
        <v>0</v>
      </c>
      <c r="N361" s="61">
        <v>0</v>
      </c>
      <c r="O361" s="61">
        <v>9</v>
      </c>
      <c r="P361" s="61">
        <v>24231</v>
      </c>
      <c r="Q361" s="61">
        <v>0</v>
      </c>
      <c r="R361" s="61">
        <v>0</v>
      </c>
      <c r="S361" s="61">
        <v>6</v>
      </c>
      <c r="T361" s="61">
        <v>85085</v>
      </c>
      <c r="U361" s="61">
        <v>0</v>
      </c>
      <c r="V361" s="61">
        <v>1</v>
      </c>
      <c r="W361" s="61">
        <v>0</v>
      </c>
      <c r="X361" s="61">
        <v>0</v>
      </c>
      <c r="Y361" s="61">
        <v>0</v>
      </c>
      <c r="Z361" s="61">
        <v>0</v>
      </c>
      <c r="AA361" s="61">
        <v>16</v>
      </c>
      <c r="AB361" s="61">
        <v>4</v>
      </c>
      <c r="AC361" s="61">
        <v>0</v>
      </c>
      <c r="AD361" s="61">
        <v>0</v>
      </c>
      <c r="AE361" s="36" t="b">
        <v>0</v>
      </c>
      <c r="AF361" s="36" t="b">
        <v>0</v>
      </c>
      <c r="AG361" s="36" t="b">
        <v>0</v>
      </c>
    </row>
    <row r="362" spans="1:33" x14ac:dyDescent="0.3">
      <c r="A362" s="61">
        <v>1101</v>
      </c>
      <c r="B362" s="61">
        <v>2</v>
      </c>
      <c r="C362" s="61">
        <v>142101</v>
      </c>
      <c r="D362" s="61">
        <v>242101</v>
      </c>
      <c r="E362" s="61" t="s">
        <v>10240</v>
      </c>
      <c r="F362" s="61" t="s">
        <v>3068</v>
      </c>
      <c r="G362" s="61">
        <v>101</v>
      </c>
      <c r="H362" s="61">
        <v>63</v>
      </c>
      <c r="I362" s="61">
        <v>4</v>
      </c>
      <c r="J362" s="61">
        <v>1</v>
      </c>
      <c r="K362" s="61">
        <v>8</v>
      </c>
      <c r="L362" s="61">
        <v>30435</v>
      </c>
      <c r="M362" s="61">
        <v>0</v>
      </c>
      <c r="N362" s="61">
        <v>0</v>
      </c>
      <c r="O362" s="61">
        <v>9</v>
      </c>
      <c r="P362" s="61">
        <v>24250</v>
      </c>
      <c r="Q362" s="61">
        <v>0</v>
      </c>
      <c r="R362" s="61">
        <v>0</v>
      </c>
      <c r="S362" s="61">
        <v>0</v>
      </c>
      <c r="T362" s="61">
        <v>0</v>
      </c>
      <c r="U362" s="61">
        <v>0</v>
      </c>
      <c r="V362" s="61">
        <v>0</v>
      </c>
      <c r="W362" s="61">
        <v>0</v>
      </c>
      <c r="X362" s="61">
        <v>0</v>
      </c>
      <c r="Y362" s="61">
        <v>0</v>
      </c>
      <c r="Z362" s="61">
        <v>0</v>
      </c>
      <c r="AA362" s="61">
        <v>16</v>
      </c>
      <c r="AB362" s="61">
        <v>4</v>
      </c>
      <c r="AC362" s="61">
        <v>0</v>
      </c>
      <c r="AD362" s="61">
        <v>0</v>
      </c>
      <c r="AE362" s="36" t="b">
        <v>0</v>
      </c>
      <c r="AF362" s="36" t="b">
        <v>0</v>
      </c>
      <c r="AG362" s="36" t="b">
        <v>0</v>
      </c>
    </row>
    <row r="363" spans="1:33" x14ac:dyDescent="0.3">
      <c r="A363" s="61">
        <v>1102</v>
      </c>
      <c r="B363" s="61">
        <v>2</v>
      </c>
      <c r="C363" s="61">
        <v>142102</v>
      </c>
      <c r="D363" s="61">
        <v>242102</v>
      </c>
      <c r="E363" s="61" t="s">
        <v>2466</v>
      </c>
      <c r="F363" s="61" t="s">
        <v>3069</v>
      </c>
      <c r="G363" s="61">
        <v>102</v>
      </c>
      <c r="H363" s="61">
        <v>65</v>
      </c>
      <c r="I363" s="61">
        <v>20</v>
      </c>
      <c r="J363" s="61">
        <v>3</v>
      </c>
      <c r="K363" s="61">
        <v>8</v>
      </c>
      <c r="L363" s="61">
        <v>30450</v>
      </c>
      <c r="M363" s="61">
        <v>0</v>
      </c>
      <c r="N363" s="61">
        <v>0</v>
      </c>
      <c r="O363" s="61">
        <v>9</v>
      </c>
      <c r="P363" s="61">
        <v>24269</v>
      </c>
      <c r="Q363" s="61">
        <v>0</v>
      </c>
      <c r="R363" s="61">
        <v>0</v>
      </c>
      <c r="S363" s="61">
        <v>0</v>
      </c>
      <c r="T363" s="61">
        <v>0</v>
      </c>
      <c r="U363" s="61">
        <v>0</v>
      </c>
      <c r="V363" s="61">
        <v>0</v>
      </c>
      <c r="W363" s="61">
        <v>0</v>
      </c>
      <c r="X363" s="61">
        <v>0</v>
      </c>
      <c r="Y363" s="61">
        <v>0</v>
      </c>
      <c r="Z363" s="61">
        <v>0</v>
      </c>
      <c r="AA363" s="61">
        <v>15</v>
      </c>
      <c r="AB363" s="61">
        <v>20</v>
      </c>
      <c r="AC363" s="61">
        <v>0</v>
      </c>
      <c r="AD363" s="61">
        <v>0</v>
      </c>
      <c r="AE363" s="36" t="b">
        <v>0</v>
      </c>
      <c r="AF363" s="36" t="b">
        <v>0</v>
      </c>
      <c r="AG363" s="36" t="b">
        <v>0</v>
      </c>
    </row>
    <row r="364" spans="1:33" x14ac:dyDescent="0.3">
      <c r="A364" s="61">
        <v>1103</v>
      </c>
      <c r="B364" s="61">
        <v>2</v>
      </c>
      <c r="C364" s="61">
        <v>142103</v>
      </c>
      <c r="D364" s="61">
        <v>242103</v>
      </c>
      <c r="E364" s="61" t="s">
        <v>2954</v>
      </c>
      <c r="F364" s="61" t="s">
        <v>3070</v>
      </c>
      <c r="G364" s="61">
        <v>103</v>
      </c>
      <c r="H364" s="61">
        <v>2</v>
      </c>
      <c r="I364" s="61">
        <v>54020</v>
      </c>
      <c r="J364" s="61">
        <v>1</v>
      </c>
      <c r="K364" s="61">
        <v>8</v>
      </c>
      <c r="L364" s="61">
        <v>30465</v>
      </c>
      <c r="M364" s="61">
        <v>0</v>
      </c>
      <c r="N364" s="61">
        <v>0</v>
      </c>
      <c r="O364" s="61">
        <v>9</v>
      </c>
      <c r="P364" s="61">
        <v>24288</v>
      </c>
      <c r="Q364" s="61">
        <v>0</v>
      </c>
      <c r="R364" s="61">
        <v>0</v>
      </c>
      <c r="S364" s="61">
        <v>34</v>
      </c>
      <c r="T364" s="61">
        <v>1</v>
      </c>
      <c r="U364" s="61">
        <v>0</v>
      </c>
      <c r="V364" s="61">
        <v>0</v>
      </c>
      <c r="W364" s="61">
        <v>0</v>
      </c>
      <c r="X364" s="61">
        <v>0</v>
      </c>
      <c r="Y364" s="61">
        <v>0</v>
      </c>
      <c r="Z364" s="61">
        <v>0</v>
      </c>
      <c r="AA364" s="61">
        <v>15</v>
      </c>
      <c r="AB364" s="61">
        <v>20</v>
      </c>
      <c r="AC364" s="61">
        <v>0</v>
      </c>
      <c r="AD364" s="61">
        <v>0</v>
      </c>
      <c r="AE364" s="36" t="b">
        <v>0</v>
      </c>
      <c r="AF364" s="36" t="b">
        <v>0</v>
      </c>
      <c r="AG364" s="36" t="b">
        <v>0</v>
      </c>
    </row>
    <row r="365" spans="1:33" x14ac:dyDescent="0.3">
      <c r="A365" s="61">
        <v>1104</v>
      </c>
      <c r="B365" s="61">
        <v>2</v>
      </c>
      <c r="C365" s="61">
        <v>142104</v>
      </c>
      <c r="D365" s="61">
        <v>242104</v>
      </c>
      <c r="E365" s="61" t="s">
        <v>2955</v>
      </c>
      <c r="F365" s="61" t="s">
        <v>3071</v>
      </c>
      <c r="G365" s="61">
        <v>104</v>
      </c>
      <c r="H365" s="61">
        <v>42</v>
      </c>
      <c r="I365" s="61">
        <v>40</v>
      </c>
      <c r="J365" s="61">
        <v>450</v>
      </c>
      <c r="K365" s="61">
        <v>8</v>
      </c>
      <c r="L365" s="61">
        <v>30480</v>
      </c>
      <c r="M365" s="61">
        <v>0</v>
      </c>
      <c r="N365" s="61">
        <v>0</v>
      </c>
      <c r="O365" s="61">
        <v>9</v>
      </c>
      <c r="P365" s="61">
        <v>24306</v>
      </c>
      <c r="Q365" s="61">
        <v>0</v>
      </c>
      <c r="R365" s="61">
        <v>0</v>
      </c>
      <c r="S365" s="61">
        <v>0</v>
      </c>
      <c r="T365" s="61">
        <v>0</v>
      </c>
      <c r="U365" s="61">
        <v>0</v>
      </c>
      <c r="V365" s="61">
        <v>0</v>
      </c>
      <c r="W365" s="61">
        <v>0</v>
      </c>
      <c r="X365" s="61">
        <v>0</v>
      </c>
      <c r="Y365" s="61">
        <v>0</v>
      </c>
      <c r="Z365" s="61">
        <v>0</v>
      </c>
      <c r="AA365" s="61">
        <v>15</v>
      </c>
      <c r="AB365" s="61">
        <v>21</v>
      </c>
      <c r="AC365" s="61">
        <v>0</v>
      </c>
      <c r="AD365" s="61">
        <v>0</v>
      </c>
      <c r="AE365" s="36" t="b">
        <v>0</v>
      </c>
      <c r="AF365" s="36" t="b">
        <v>0</v>
      </c>
      <c r="AG365" s="36" t="b">
        <v>0</v>
      </c>
    </row>
    <row r="366" spans="1:33" x14ac:dyDescent="0.3">
      <c r="A366" s="61">
        <v>1105</v>
      </c>
      <c r="B366" s="61">
        <v>2</v>
      </c>
      <c r="C366" s="61">
        <v>142105</v>
      </c>
      <c r="D366" s="61">
        <v>242105</v>
      </c>
      <c r="E366" s="61" t="s">
        <v>8592</v>
      </c>
      <c r="F366" s="61" t="s">
        <v>3072</v>
      </c>
      <c r="G366" s="61">
        <v>105</v>
      </c>
      <c r="H366" s="61">
        <v>60</v>
      </c>
      <c r="I366" s="61">
        <v>4</v>
      </c>
      <c r="J366" s="61">
        <v>1</v>
      </c>
      <c r="K366" s="61">
        <v>8</v>
      </c>
      <c r="L366" s="61">
        <v>30495</v>
      </c>
      <c r="M366" s="61">
        <v>0</v>
      </c>
      <c r="N366" s="61">
        <v>0</v>
      </c>
      <c r="O366" s="61">
        <v>9</v>
      </c>
      <c r="P366" s="61">
        <v>24325</v>
      </c>
      <c r="Q366" s="61">
        <v>0</v>
      </c>
      <c r="R366" s="61">
        <v>0</v>
      </c>
      <c r="S366" s="61">
        <v>0</v>
      </c>
      <c r="T366" s="61">
        <v>0</v>
      </c>
      <c r="U366" s="61">
        <v>0</v>
      </c>
      <c r="V366" s="61">
        <v>0</v>
      </c>
      <c r="W366" s="61">
        <v>0</v>
      </c>
      <c r="X366" s="61">
        <v>0</v>
      </c>
      <c r="Y366" s="61">
        <v>0</v>
      </c>
      <c r="Z366" s="61">
        <v>0</v>
      </c>
      <c r="AA366" s="61">
        <v>2</v>
      </c>
      <c r="AB366" s="61">
        <v>3</v>
      </c>
      <c r="AC366" s="61">
        <v>0</v>
      </c>
      <c r="AD366" s="61">
        <v>0</v>
      </c>
      <c r="AE366" s="36" t="b">
        <v>0</v>
      </c>
      <c r="AF366" s="36" t="b">
        <v>0</v>
      </c>
      <c r="AG366" s="36" t="b">
        <v>0</v>
      </c>
    </row>
    <row r="367" spans="1:33" x14ac:dyDescent="0.3">
      <c r="A367" s="61">
        <v>1106</v>
      </c>
      <c r="B367" s="61">
        <v>2</v>
      </c>
      <c r="C367" s="61">
        <v>142106</v>
      </c>
      <c r="D367" s="61">
        <v>242106</v>
      </c>
      <c r="E367" s="61" t="s">
        <v>2466</v>
      </c>
      <c r="F367" s="61" t="s">
        <v>3073</v>
      </c>
      <c r="G367" s="61">
        <v>106</v>
      </c>
      <c r="H367" s="61">
        <v>65</v>
      </c>
      <c r="I367" s="61">
        <v>21</v>
      </c>
      <c r="J367" s="61">
        <v>3</v>
      </c>
      <c r="K367" s="61">
        <v>8</v>
      </c>
      <c r="L367" s="61">
        <v>31025</v>
      </c>
      <c r="M367" s="61">
        <v>0</v>
      </c>
      <c r="N367" s="61">
        <v>0</v>
      </c>
      <c r="O367" s="61">
        <v>9</v>
      </c>
      <c r="P367" s="61">
        <v>24988</v>
      </c>
      <c r="Q367" s="61">
        <v>0</v>
      </c>
      <c r="R367" s="61">
        <v>0</v>
      </c>
      <c r="S367" s="61">
        <v>0</v>
      </c>
      <c r="T367" s="61">
        <v>0</v>
      </c>
      <c r="U367" s="61">
        <v>0</v>
      </c>
      <c r="V367" s="61">
        <v>0</v>
      </c>
      <c r="W367" s="61">
        <v>0</v>
      </c>
      <c r="X367" s="61">
        <v>0</v>
      </c>
      <c r="Y367" s="61">
        <v>0</v>
      </c>
      <c r="Z367" s="61">
        <v>0</v>
      </c>
      <c r="AA367" s="61">
        <v>15</v>
      </c>
      <c r="AB367" s="61">
        <v>21</v>
      </c>
      <c r="AC367" s="61">
        <v>0</v>
      </c>
      <c r="AD367" s="61">
        <v>0</v>
      </c>
      <c r="AE367" s="36" t="b">
        <v>0</v>
      </c>
      <c r="AF367" s="36" t="b">
        <v>0</v>
      </c>
      <c r="AG367" s="36" t="b">
        <v>0</v>
      </c>
    </row>
    <row r="368" spans="1:33" x14ac:dyDescent="0.3">
      <c r="A368" s="61">
        <v>1107</v>
      </c>
      <c r="B368" s="61">
        <v>2</v>
      </c>
      <c r="C368" s="61">
        <v>142107</v>
      </c>
      <c r="D368" s="61">
        <v>242107</v>
      </c>
      <c r="E368" s="61" t="s">
        <v>2956</v>
      </c>
      <c r="F368" s="61" t="s">
        <v>3074</v>
      </c>
      <c r="G368" s="61">
        <v>107</v>
      </c>
      <c r="H368" s="61">
        <v>2</v>
      </c>
      <c r="I368" s="61">
        <v>54040</v>
      </c>
      <c r="J368" s="61">
        <v>1</v>
      </c>
      <c r="K368" s="61">
        <v>8</v>
      </c>
      <c r="L368" s="61">
        <v>31560</v>
      </c>
      <c r="M368" s="61">
        <v>0</v>
      </c>
      <c r="N368" s="61">
        <v>0</v>
      </c>
      <c r="O368" s="61">
        <v>9</v>
      </c>
      <c r="P368" s="61">
        <v>25656</v>
      </c>
      <c r="Q368" s="61">
        <v>0</v>
      </c>
      <c r="R368" s="61">
        <v>0</v>
      </c>
      <c r="S368" s="61">
        <v>6</v>
      </c>
      <c r="T368" s="61">
        <v>94063</v>
      </c>
      <c r="U368" s="61">
        <v>0</v>
      </c>
      <c r="V368" s="61">
        <v>1</v>
      </c>
      <c r="W368" s="61">
        <v>0</v>
      </c>
      <c r="X368" s="61">
        <v>0</v>
      </c>
      <c r="Y368" s="61">
        <v>0</v>
      </c>
      <c r="Z368" s="61">
        <v>0</v>
      </c>
      <c r="AA368" s="61">
        <v>15</v>
      </c>
      <c r="AB368" s="61">
        <v>21</v>
      </c>
      <c r="AC368" s="61">
        <v>0</v>
      </c>
      <c r="AD368" s="61">
        <v>0</v>
      </c>
      <c r="AE368" s="36" t="b">
        <v>0</v>
      </c>
      <c r="AF368" s="36" t="b">
        <v>0</v>
      </c>
      <c r="AG368" s="36" t="b">
        <v>0</v>
      </c>
    </row>
    <row r="369" spans="1:33" x14ac:dyDescent="0.3">
      <c r="A369" s="61">
        <v>1108</v>
      </c>
      <c r="B369" s="61">
        <v>2</v>
      </c>
      <c r="C369" s="61">
        <v>142108</v>
      </c>
      <c r="D369" s="61">
        <v>242108</v>
      </c>
      <c r="E369" s="61" t="s">
        <v>2957</v>
      </c>
      <c r="F369" s="61" t="s">
        <v>3075</v>
      </c>
      <c r="G369" s="61">
        <v>108</v>
      </c>
      <c r="H369" s="61">
        <v>42</v>
      </c>
      <c r="I369" s="61">
        <v>21</v>
      </c>
      <c r="J369" s="61">
        <v>330</v>
      </c>
      <c r="K369" s="61">
        <v>8</v>
      </c>
      <c r="L369" s="61">
        <v>32100</v>
      </c>
      <c r="M369" s="61">
        <v>0</v>
      </c>
      <c r="N369" s="61">
        <v>0</v>
      </c>
      <c r="O369" s="61">
        <v>9</v>
      </c>
      <c r="P369" s="61">
        <v>26331</v>
      </c>
      <c r="Q369" s="61">
        <v>0</v>
      </c>
      <c r="R369" s="61">
        <v>0</v>
      </c>
      <c r="S369" s="61">
        <v>6</v>
      </c>
      <c r="T369" s="61">
        <v>84017</v>
      </c>
      <c r="U369" s="61">
        <v>0</v>
      </c>
      <c r="V369" s="61">
        <v>1</v>
      </c>
      <c r="W369" s="61">
        <v>0</v>
      </c>
      <c r="X369" s="61">
        <v>0</v>
      </c>
      <c r="Y369" s="61">
        <v>0</v>
      </c>
      <c r="Z369" s="61">
        <v>0</v>
      </c>
      <c r="AA369" s="61">
        <v>15</v>
      </c>
      <c r="AB369" s="61">
        <v>22</v>
      </c>
      <c r="AC369" s="61">
        <v>0</v>
      </c>
      <c r="AD369" s="61">
        <v>0</v>
      </c>
      <c r="AE369" s="36" t="b">
        <v>0</v>
      </c>
      <c r="AF369" s="36" t="b">
        <v>0</v>
      </c>
      <c r="AG369" s="36" t="b">
        <v>0</v>
      </c>
    </row>
    <row r="370" spans="1:33" x14ac:dyDescent="0.3">
      <c r="A370" s="61">
        <v>1109</v>
      </c>
      <c r="B370" s="61">
        <v>2</v>
      </c>
      <c r="C370" s="61">
        <v>142109</v>
      </c>
      <c r="D370" s="61">
        <v>242109</v>
      </c>
      <c r="E370" s="61" t="s">
        <v>2466</v>
      </c>
      <c r="F370" s="61" t="s">
        <v>3076</v>
      </c>
      <c r="G370" s="61">
        <v>109</v>
      </c>
      <c r="H370" s="61">
        <v>65</v>
      </c>
      <c r="I370" s="61">
        <v>22</v>
      </c>
      <c r="J370" s="61">
        <v>3</v>
      </c>
      <c r="K370" s="61">
        <v>8</v>
      </c>
      <c r="L370" s="61">
        <v>32645</v>
      </c>
      <c r="M370" s="61">
        <v>0</v>
      </c>
      <c r="N370" s="61">
        <v>0</v>
      </c>
      <c r="O370" s="61">
        <v>9</v>
      </c>
      <c r="P370" s="61">
        <v>27013</v>
      </c>
      <c r="Q370" s="61">
        <v>0</v>
      </c>
      <c r="R370" s="61">
        <v>0</v>
      </c>
      <c r="S370" s="61">
        <v>6</v>
      </c>
      <c r="T370" s="61">
        <v>94030</v>
      </c>
      <c r="U370" s="61">
        <v>0</v>
      </c>
      <c r="V370" s="61">
        <v>2</v>
      </c>
      <c r="W370" s="61">
        <v>0</v>
      </c>
      <c r="X370" s="61">
        <v>0</v>
      </c>
      <c r="Y370" s="61">
        <v>0</v>
      </c>
      <c r="Z370" s="61">
        <v>0</v>
      </c>
      <c r="AA370" s="61">
        <v>15</v>
      </c>
      <c r="AB370" s="61">
        <v>22</v>
      </c>
      <c r="AC370" s="61">
        <v>0</v>
      </c>
      <c r="AD370" s="61">
        <v>0</v>
      </c>
      <c r="AE370" s="36" t="b">
        <v>0</v>
      </c>
      <c r="AF370" s="36" t="b">
        <v>0</v>
      </c>
      <c r="AG370" s="36" t="b">
        <v>0</v>
      </c>
    </row>
    <row r="371" spans="1:33" x14ac:dyDescent="0.3">
      <c r="A371" s="61">
        <v>1110</v>
      </c>
      <c r="B371" s="61">
        <v>2</v>
      </c>
      <c r="C371" s="61">
        <v>142110</v>
      </c>
      <c r="D371" s="61">
        <v>242110</v>
      </c>
      <c r="E371" s="61" t="s">
        <v>2940</v>
      </c>
      <c r="F371" s="61" t="s">
        <v>3077</v>
      </c>
      <c r="G371" s="61">
        <v>110</v>
      </c>
      <c r="H371" s="61">
        <v>24</v>
      </c>
      <c r="I371" s="61">
        <v>4</v>
      </c>
      <c r="J371" s="61">
        <v>1</v>
      </c>
      <c r="K371" s="61">
        <v>8</v>
      </c>
      <c r="L371" s="61">
        <v>33195</v>
      </c>
      <c r="M371" s="61">
        <v>0</v>
      </c>
      <c r="N371" s="61">
        <v>0</v>
      </c>
      <c r="O371" s="61">
        <v>9</v>
      </c>
      <c r="P371" s="61">
        <v>27700</v>
      </c>
      <c r="Q371" s="61">
        <v>0</v>
      </c>
      <c r="R371" s="61">
        <v>0</v>
      </c>
      <c r="S371" s="61">
        <v>6</v>
      </c>
      <c r="T371" s="61">
        <v>82508</v>
      </c>
      <c r="U371" s="61">
        <v>0</v>
      </c>
      <c r="V371" s="61">
        <v>1</v>
      </c>
      <c r="W371" s="61">
        <v>6</v>
      </c>
      <c r="X371" s="61">
        <v>85019</v>
      </c>
      <c r="Y371" s="61">
        <v>0</v>
      </c>
      <c r="Z371" s="61">
        <v>1</v>
      </c>
      <c r="AA371" s="61">
        <v>7</v>
      </c>
      <c r="AB371" s="61">
        <v>1</v>
      </c>
      <c r="AC371" s="61">
        <v>0</v>
      </c>
      <c r="AD371" s="61">
        <v>0</v>
      </c>
      <c r="AE371" s="36" t="b">
        <v>0</v>
      </c>
      <c r="AF371" s="36" t="b">
        <v>0</v>
      </c>
      <c r="AG371" s="36" t="b">
        <v>0</v>
      </c>
    </row>
    <row r="372" spans="1:33" x14ac:dyDescent="0.3">
      <c r="A372" s="61">
        <v>1111</v>
      </c>
      <c r="B372" s="61">
        <v>2</v>
      </c>
      <c r="C372" s="61">
        <v>142111</v>
      </c>
      <c r="D372" s="61">
        <v>242111</v>
      </c>
      <c r="E372" s="61" t="s">
        <v>2960</v>
      </c>
      <c r="F372" s="61" t="s">
        <v>3078</v>
      </c>
      <c r="G372" s="61">
        <v>111</v>
      </c>
      <c r="H372" s="61">
        <v>2</v>
      </c>
      <c r="I372" s="61">
        <v>54021</v>
      </c>
      <c r="J372" s="61">
        <v>1</v>
      </c>
      <c r="K372" s="61">
        <v>8</v>
      </c>
      <c r="L372" s="61">
        <v>33750</v>
      </c>
      <c r="M372" s="61">
        <v>0</v>
      </c>
      <c r="N372" s="61">
        <v>0</v>
      </c>
      <c r="O372" s="61">
        <v>9</v>
      </c>
      <c r="P372" s="61">
        <v>28394</v>
      </c>
      <c r="Q372" s="61">
        <v>0</v>
      </c>
      <c r="R372" s="61">
        <v>0</v>
      </c>
      <c r="S372" s="61">
        <v>34</v>
      </c>
      <c r="T372" s="61">
        <v>1</v>
      </c>
      <c r="U372" s="61">
        <v>0</v>
      </c>
      <c r="V372" s="61">
        <v>0</v>
      </c>
      <c r="W372" s="61">
        <v>0</v>
      </c>
      <c r="X372" s="61">
        <v>0</v>
      </c>
      <c r="Y372" s="61">
        <v>0</v>
      </c>
      <c r="Z372" s="61">
        <v>0</v>
      </c>
      <c r="AA372" s="61">
        <v>15</v>
      </c>
      <c r="AB372" s="61">
        <v>22</v>
      </c>
      <c r="AC372" s="61">
        <v>0</v>
      </c>
      <c r="AD372" s="61">
        <v>0</v>
      </c>
      <c r="AE372" s="36" t="b">
        <v>0</v>
      </c>
      <c r="AF372" s="36" t="b">
        <v>0</v>
      </c>
      <c r="AG372" s="36" t="b">
        <v>0</v>
      </c>
    </row>
    <row r="373" spans="1:33" x14ac:dyDescent="0.3">
      <c r="A373" s="61">
        <v>1112</v>
      </c>
      <c r="B373" s="61">
        <v>2</v>
      </c>
      <c r="C373" s="61">
        <v>142112</v>
      </c>
      <c r="D373" s="61">
        <v>242112</v>
      </c>
      <c r="E373" s="61" t="s">
        <v>2961</v>
      </c>
      <c r="F373" s="61" t="s">
        <v>3079</v>
      </c>
      <c r="G373" s="61">
        <v>112</v>
      </c>
      <c r="H373" s="61">
        <v>42</v>
      </c>
      <c r="I373" s="61">
        <v>16</v>
      </c>
      <c r="J373" s="61">
        <v>530</v>
      </c>
      <c r="K373" s="61">
        <v>8</v>
      </c>
      <c r="L373" s="61">
        <v>34310</v>
      </c>
      <c r="M373" s="61">
        <v>0</v>
      </c>
      <c r="N373" s="61">
        <v>0</v>
      </c>
      <c r="O373" s="61">
        <v>9</v>
      </c>
      <c r="P373" s="61">
        <v>29094</v>
      </c>
      <c r="Q373" s="61">
        <v>0</v>
      </c>
      <c r="R373" s="61">
        <v>0</v>
      </c>
      <c r="S373" s="61">
        <v>6</v>
      </c>
      <c r="T373" s="61">
        <v>84015</v>
      </c>
      <c r="U373" s="61">
        <v>0</v>
      </c>
      <c r="V373" s="61">
        <v>1</v>
      </c>
      <c r="W373" s="61">
        <v>0</v>
      </c>
      <c r="X373" s="61">
        <v>0</v>
      </c>
      <c r="Y373" s="61">
        <v>0</v>
      </c>
      <c r="Z373" s="61">
        <v>0</v>
      </c>
      <c r="AA373" s="61">
        <v>15</v>
      </c>
      <c r="AB373" s="61">
        <v>23</v>
      </c>
      <c r="AC373" s="61">
        <v>0</v>
      </c>
      <c r="AD373" s="61">
        <v>0</v>
      </c>
      <c r="AE373" s="36" t="b">
        <v>0</v>
      </c>
      <c r="AF373" s="36" t="b">
        <v>0</v>
      </c>
      <c r="AG373" s="36" t="b">
        <v>0</v>
      </c>
    </row>
    <row r="374" spans="1:33" x14ac:dyDescent="0.3">
      <c r="A374" s="61">
        <v>1113</v>
      </c>
      <c r="B374" s="61">
        <v>2</v>
      </c>
      <c r="C374" s="61">
        <v>142113</v>
      </c>
      <c r="D374" s="61">
        <v>242113</v>
      </c>
      <c r="E374" s="61" t="s">
        <v>8450</v>
      </c>
      <c r="F374" s="61" t="s">
        <v>3080</v>
      </c>
      <c r="G374" s="61">
        <v>113</v>
      </c>
      <c r="H374" s="61">
        <v>14</v>
      </c>
      <c r="I374" s="61">
        <v>94035</v>
      </c>
      <c r="J374" s="61">
        <v>40</v>
      </c>
      <c r="K374" s="61">
        <v>8</v>
      </c>
      <c r="L374" s="61">
        <v>34875</v>
      </c>
      <c r="M374" s="61">
        <v>0</v>
      </c>
      <c r="N374" s="61">
        <v>0</v>
      </c>
      <c r="O374" s="61">
        <v>9</v>
      </c>
      <c r="P374" s="61">
        <v>29800</v>
      </c>
      <c r="Q374" s="61">
        <v>0</v>
      </c>
      <c r="R374" s="61">
        <v>0</v>
      </c>
      <c r="S374" s="61">
        <v>0</v>
      </c>
      <c r="T374" s="61">
        <v>0</v>
      </c>
      <c r="U374" s="61">
        <v>0</v>
      </c>
      <c r="V374" s="61">
        <v>0</v>
      </c>
      <c r="W374" s="61">
        <v>0</v>
      </c>
      <c r="X374" s="61">
        <v>0</v>
      </c>
      <c r="Y374" s="61">
        <v>0</v>
      </c>
      <c r="Z374" s="61">
        <v>0</v>
      </c>
      <c r="AA374" s="61">
        <v>15</v>
      </c>
      <c r="AB374" s="61">
        <v>23</v>
      </c>
      <c r="AC374" s="61">
        <v>0</v>
      </c>
      <c r="AD374" s="61">
        <v>0</v>
      </c>
      <c r="AE374" s="36" t="b">
        <v>0</v>
      </c>
      <c r="AF374" s="36" t="b">
        <v>0</v>
      </c>
      <c r="AG374" s="36" t="b">
        <v>0</v>
      </c>
    </row>
    <row r="375" spans="1:33" x14ac:dyDescent="0.3">
      <c r="A375" s="61">
        <v>1114</v>
      </c>
      <c r="B375" s="61">
        <v>2</v>
      </c>
      <c r="C375" s="61">
        <v>142114</v>
      </c>
      <c r="D375" s="61">
        <v>242114</v>
      </c>
      <c r="E375" s="61" t="s">
        <v>2466</v>
      </c>
      <c r="F375" s="61" t="s">
        <v>3081</v>
      </c>
      <c r="G375" s="61">
        <v>114</v>
      </c>
      <c r="H375" s="61">
        <v>65</v>
      </c>
      <c r="I375" s="61">
        <v>23</v>
      </c>
      <c r="J375" s="61">
        <v>3</v>
      </c>
      <c r="K375" s="61">
        <v>8</v>
      </c>
      <c r="L375" s="61">
        <v>35445</v>
      </c>
      <c r="M375" s="61">
        <v>0</v>
      </c>
      <c r="N375" s="61">
        <v>0</v>
      </c>
      <c r="O375" s="61">
        <v>9</v>
      </c>
      <c r="P375" s="61">
        <v>30512</v>
      </c>
      <c r="Q375" s="61">
        <v>0</v>
      </c>
      <c r="R375" s="61">
        <v>0</v>
      </c>
      <c r="S375" s="61">
        <v>0</v>
      </c>
      <c r="T375" s="61">
        <v>0</v>
      </c>
      <c r="U375" s="61">
        <v>0</v>
      </c>
      <c r="V375" s="61">
        <v>0</v>
      </c>
      <c r="W375" s="61">
        <v>0</v>
      </c>
      <c r="X375" s="61">
        <v>0</v>
      </c>
      <c r="Y375" s="61">
        <v>0</v>
      </c>
      <c r="Z375" s="61">
        <v>0</v>
      </c>
      <c r="AA375" s="61">
        <v>15</v>
      </c>
      <c r="AB375" s="61">
        <v>23</v>
      </c>
      <c r="AC375" s="61">
        <v>0</v>
      </c>
      <c r="AD375" s="61">
        <v>0</v>
      </c>
      <c r="AE375" s="36" t="b">
        <v>0</v>
      </c>
      <c r="AF375" s="36" t="b">
        <v>0</v>
      </c>
      <c r="AG375" s="36" t="b">
        <v>0</v>
      </c>
    </row>
    <row r="376" spans="1:33" x14ac:dyDescent="0.3">
      <c r="A376" s="61">
        <v>1115</v>
      </c>
      <c r="B376" s="61">
        <v>2</v>
      </c>
      <c r="C376" s="61">
        <v>142115</v>
      </c>
      <c r="D376" s="61">
        <v>242115</v>
      </c>
      <c r="E376" s="61" t="s">
        <v>2962</v>
      </c>
      <c r="F376" s="61" t="s">
        <v>3082</v>
      </c>
      <c r="G376" s="61">
        <v>115</v>
      </c>
      <c r="H376" s="61">
        <v>2</v>
      </c>
      <c r="I376" s="61">
        <v>54016</v>
      </c>
      <c r="J376" s="61">
        <v>1</v>
      </c>
      <c r="K376" s="61">
        <v>8</v>
      </c>
      <c r="L376" s="61">
        <v>36020</v>
      </c>
      <c r="M376" s="61">
        <v>0</v>
      </c>
      <c r="N376" s="61">
        <v>0</v>
      </c>
      <c r="O376" s="61">
        <v>9</v>
      </c>
      <c r="P376" s="61">
        <v>31231</v>
      </c>
      <c r="Q376" s="61">
        <v>0</v>
      </c>
      <c r="R376" s="61">
        <v>0</v>
      </c>
      <c r="S376" s="61">
        <v>6</v>
      </c>
      <c r="T376" s="61">
        <v>94064</v>
      </c>
      <c r="U376" s="61">
        <v>0</v>
      </c>
      <c r="V376" s="61">
        <v>1</v>
      </c>
      <c r="W376" s="61">
        <v>0</v>
      </c>
      <c r="X376" s="61">
        <v>0</v>
      </c>
      <c r="Y376" s="61">
        <v>0</v>
      </c>
      <c r="Z376" s="61">
        <v>0</v>
      </c>
      <c r="AA376" s="61">
        <v>15</v>
      </c>
      <c r="AB376" s="61">
        <v>23</v>
      </c>
      <c r="AC376" s="61">
        <v>0</v>
      </c>
      <c r="AD376" s="61">
        <v>0</v>
      </c>
      <c r="AE376" s="36" t="b">
        <v>0</v>
      </c>
      <c r="AF376" s="36" t="b">
        <v>0</v>
      </c>
      <c r="AG376" s="36" t="b">
        <v>0</v>
      </c>
    </row>
    <row r="377" spans="1:33" x14ac:dyDescent="0.3">
      <c r="A377" s="61">
        <v>1116</v>
      </c>
      <c r="B377" s="61">
        <v>2</v>
      </c>
      <c r="C377" s="61">
        <v>142116</v>
      </c>
      <c r="D377" s="61">
        <v>242116</v>
      </c>
      <c r="E377" s="61" t="s">
        <v>2963</v>
      </c>
      <c r="F377" s="61" t="s">
        <v>3083</v>
      </c>
      <c r="G377" s="61">
        <v>116</v>
      </c>
      <c r="H377" s="61">
        <v>42</v>
      </c>
      <c r="I377" s="61">
        <v>39</v>
      </c>
      <c r="J377" s="61">
        <v>560</v>
      </c>
      <c r="K377" s="61">
        <v>8</v>
      </c>
      <c r="L377" s="61">
        <v>36600</v>
      </c>
      <c r="M377" s="61">
        <v>0</v>
      </c>
      <c r="N377" s="61">
        <v>0</v>
      </c>
      <c r="O377" s="61">
        <v>9</v>
      </c>
      <c r="P377" s="61">
        <v>31956</v>
      </c>
      <c r="Q377" s="61">
        <v>0</v>
      </c>
      <c r="R377" s="61">
        <v>0</v>
      </c>
      <c r="S377" s="61">
        <v>6</v>
      </c>
      <c r="T377" s="61">
        <v>84017</v>
      </c>
      <c r="U377" s="61">
        <v>0</v>
      </c>
      <c r="V377" s="61">
        <v>1</v>
      </c>
      <c r="W377" s="61">
        <v>0</v>
      </c>
      <c r="X377" s="61">
        <v>0</v>
      </c>
      <c r="Y377" s="61">
        <v>0</v>
      </c>
      <c r="Z377" s="61">
        <v>0</v>
      </c>
      <c r="AA377" s="61">
        <v>15</v>
      </c>
      <c r="AB377" s="61">
        <v>24</v>
      </c>
      <c r="AC377" s="61">
        <v>0</v>
      </c>
      <c r="AD377" s="61">
        <v>0</v>
      </c>
      <c r="AE377" s="36" t="b">
        <v>0</v>
      </c>
      <c r="AF377" s="36" t="b">
        <v>0</v>
      </c>
      <c r="AG377" s="36" t="b">
        <v>0</v>
      </c>
    </row>
    <row r="378" spans="1:33" x14ac:dyDescent="0.3">
      <c r="A378" s="61">
        <v>1117</v>
      </c>
      <c r="B378" s="61">
        <v>2</v>
      </c>
      <c r="C378" s="61">
        <v>142117</v>
      </c>
      <c r="D378" s="61">
        <v>242117</v>
      </c>
      <c r="E378" s="61" t="s">
        <v>2749</v>
      </c>
      <c r="F378" s="61" t="s">
        <v>3084</v>
      </c>
      <c r="G378" s="61">
        <v>117</v>
      </c>
      <c r="H378" s="61">
        <v>70</v>
      </c>
      <c r="I378" s="61">
        <v>40</v>
      </c>
      <c r="J378" s="61">
        <v>1</v>
      </c>
      <c r="K378" s="61">
        <v>8</v>
      </c>
      <c r="L378" s="61">
        <v>37185</v>
      </c>
      <c r="M378" s="61">
        <v>0</v>
      </c>
      <c r="N378" s="61">
        <v>0</v>
      </c>
      <c r="O378" s="61">
        <v>9</v>
      </c>
      <c r="P378" s="61">
        <v>32687</v>
      </c>
      <c r="Q378" s="61">
        <v>0</v>
      </c>
      <c r="R378" s="61">
        <v>0</v>
      </c>
      <c r="S378" s="61">
        <v>0</v>
      </c>
      <c r="T378" s="61">
        <v>0</v>
      </c>
      <c r="U378" s="61">
        <v>0</v>
      </c>
      <c r="V378" s="61">
        <v>0</v>
      </c>
      <c r="W378" s="61">
        <v>0</v>
      </c>
      <c r="X378" s="61">
        <v>0</v>
      </c>
      <c r="Y378" s="61">
        <v>0</v>
      </c>
      <c r="Z378" s="61">
        <v>0</v>
      </c>
      <c r="AA378" s="61">
        <v>6</v>
      </c>
      <c r="AB378" s="61">
        <v>0</v>
      </c>
      <c r="AC378" s="61">
        <v>0</v>
      </c>
      <c r="AD378" s="61">
        <v>0</v>
      </c>
      <c r="AE378" s="36" t="b">
        <v>0</v>
      </c>
      <c r="AF378" s="36" t="b">
        <v>0</v>
      </c>
      <c r="AG378" s="36" t="b">
        <v>0</v>
      </c>
    </row>
    <row r="379" spans="1:33" x14ac:dyDescent="0.3">
      <c r="A379" s="61">
        <v>1118</v>
      </c>
      <c r="B379" s="61">
        <v>2</v>
      </c>
      <c r="C379" s="61">
        <v>142118</v>
      </c>
      <c r="D379" s="61">
        <v>242118</v>
      </c>
      <c r="E379" s="61" t="s">
        <v>2466</v>
      </c>
      <c r="F379" s="61" t="s">
        <v>3085</v>
      </c>
      <c r="G379" s="61">
        <v>118</v>
      </c>
      <c r="H379" s="61">
        <v>65</v>
      </c>
      <c r="I379" s="61">
        <v>24</v>
      </c>
      <c r="J379" s="61">
        <v>4</v>
      </c>
      <c r="K379" s="61">
        <v>8</v>
      </c>
      <c r="L379" s="61">
        <v>37775</v>
      </c>
      <c r="M379" s="61">
        <v>0</v>
      </c>
      <c r="N379" s="61">
        <v>0</v>
      </c>
      <c r="O379" s="61">
        <v>9</v>
      </c>
      <c r="P379" s="61">
        <v>33425</v>
      </c>
      <c r="Q379" s="61">
        <v>0</v>
      </c>
      <c r="R379" s="61">
        <v>0</v>
      </c>
      <c r="S379" s="61">
        <v>0</v>
      </c>
      <c r="T379" s="61">
        <v>0</v>
      </c>
      <c r="U379" s="61">
        <v>0</v>
      </c>
      <c r="V379" s="61">
        <v>0</v>
      </c>
      <c r="W379" s="61">
        <v>0</v>
      </c>
      <c r="X379" s="61">
        <v>0</v>
      </c>
      <c r="Y379" s="61">
        <v>0</v>
      </c>
      <c r="Z379" s="61">
        <v>0</v>
      </c>
      <c r="AA379" s="61">
        <v>15</v>
      </c>
      <c r="AB379" s="61">
        <v>24</v>
      </c>
      <c r="AC379" s="61">
        <v>0</v>
      </c>
      <c r="AD379" s="61">
        <v>0</v>
      </c>
      <c r="AE379" s="36" t="b">
        <v>0</v>
      </c>
      <c r="AF379" s="36" t="b">
        <v>0</v>
      </c>
      <c r="AG379" s="36" t="b">
        <v>0</v>
      </c>
    </row>
    <row r="380" spans="1:33" x14ac:dyDescent="0.3">
      <c r="A380" s="61">
        <v>1119</v>
      </c>
      <c r="B380" s="61">
        <v>2</v>
      </c>
      <c r="C380" s="61">
        <v>142119</v>
      </c>
      <c r="D380" s="61">
        <v>242119</v>
      </c>
      <c r="E380" s="61" t="s">
        <v>2945</v>
      </c>
      <c r="F380" s="61" t="s">
        <v>3086</v>
      </c>
      <c r="G380" s="61">
        <v>119</v>
      </c>
      <c r="H380" s="61">
        <v>76</v>
      </c>
      <c r="I380" s="61">
        <v>3</v>
      </c>
      <c r="J380" s="61">
        <v>1</v>
      </c>
      <c r="K380" s="61">
        <v>8</v>
      </c>
      <c r="L380" s="61">
        <v>39560</v>
      </c>
      <c r="M380" s="61">
        <v>0</v>
      </c>
      <c r="N380" s="61">
        <v>0</v>
      </c>
      <c r="O380" s="61">
        <v>9</v>
      </c>
      <c r="P380" s="61">
        <v>33693</v>
      </c>
      <c r="Q380" s="61">
        <v>0</v>
      </c>
      <c r="R380" s="61">
        <v>0</v>
      </c>
      <c r="S380" s="61">
        <v>6</v>
      </c>
      <c r="T380" s="61">
        <v>85000</v>
      </c>
      <c r="U380" s="61">
        <v>0</v>
      </c>
      <c r="V380" s="61">
        <v>1</v>
      </c>
      <c r="W380" s="61">
        <v>0</v>
      </c>
      <c r="X380" s="61">
        <v>0</v>
      </c>
      <c r="Y380" s="61">
        <v>0</v>
      </c>
      <c r="Z380" s="61">
        <v>0</v>
      </c>
      <c r="AA380" s="61">
        <v>23</v>
      </c>
      <c r="AB380" s="61">
        <v>3</v>
      </c>
      <c r="AC380" s="61">
        <v>0</v>
      </c>
      <c r="AD380" s="61">
        <v>0</v>
      </c>
      <c r="AE380" s="36" t="b">
        <v>0</v>
      </c>
      <c r="AF380" s="36" t="b">
        <v>0</v>
      </c>
      <c r="AG380" s="36" t="b">
        <v>0</v>
      </c>
    </row>
    <row r="381" spans="1:33" x14ac:dyDescent="0.3">
      <c r="A381" s="61">
        <v>1120</v>
      </c>
      <c r="B381" s="61">
        <v>2</v>
      </c>
      <c r="C381" s="61">
        <v>142120</v>
      </c>
      <c r="D381" s="61">
        <v>242120</v>
      </c>
      <c r="E381" s="61" t="s">
        <v>2965</v>
      </c>
      <c r="F381" s="61" t="s">
        <v>3087</v>
      </c>
      <c r="G381" s="61">
        <v>120</v>
      </c>
      <c r="H381" s="61">
        <v>2</v>
      </c>
      <c r="I381" s="61">
        <v>54039</v>
      </c>
      <c r="J381" s="61">
        <v>1</v>
      </c>
      <c r="K381" s="61">
        <v>8</v>
      </c>
      <c r="L381" s="61">
        <v>41360</v>
      </c>
      <c r="M381" s="61">
        <v>0</v>
      </c>
      <c r="N381" s="61">
        <v>0</v>
      </c>
      <c r="O381" s="61">
        <v>9</v>
      </c>
      <c r="P381" s="61">
        <v>33963</v>
      </c>
      <c r="Q381" s="61">
        <v>0</v>
      </c>
      <c r="R381" s="61">
        <v>0</v>
      </c>
      <c r="S381" s="61">
        <v>34</v>
      </c>
      <c r="T381" s="61">
        <v>1</v>
      </c>
      <c r="U381" s="61">
        <v>0</v>
      </c>
      <c r="V381" s="61">
        <v>0</v>
      </c>
      <c r="W381" s="61">
        <v>0</v>
      </c>
      <c r="X381" s="61">
        <v>0</v>
      </c>
      <c r="Y381" s="61">
        <v>0</v>
      </c>
      <c r="Z381" s="61">
        <v>0</v>
      </c>
      <c r="AA381" s="61">
        <v>15</v>
      </c>
      <c r="AB381" s="61">
        <v>24</v>
      </c>
      <c r="AC381" s="61">
        <v>0</v>
      </c>
      <c r="AD381" s="61">
        <v>0</v>
      </c>
      <c r="AE381" s="36" t="b">
        <v>0</v>
      </c>
      <c r="AF381" s="36" t="b">
        <v>0</v>
      </c>
      <c r="AG381" s="36" t="b">
        <v>0</v>
      </c>
    </row>
    <row r="382" spans="1:33" x14ac:dyDescent="0.3">
      <c r="A382" s="61">
        <v>1121</v>
      </c>
      <c r="B382" s="61">
        <v>2</v>
      </c>
      <c r="C382" s="61">
        <v>142121</v>
      </c>
      <c r="D382" s="61">
        <v>242121</v>
      </c>
      <c r="E382" s="61" t="s">
        <v>2966</v>
      </c>
      <c r="F382" s="61" t="s">
        <v>3088</v>
      </c>
      <c r="G382" s="61">
        <v>121</v>
      </c>
      <c r="H382" s="61">
        <v>42</v>
      </c>
      <c r="I382" s="61">
        <v>22</v>
      </c>
      <c r="J382" s="61">
        <v>800</v>
      </c>
      <c r="K382" s="61">
        <v>8</v>
      </c>
      <c r="L382" s="61">
        <v>43175</v>
      </c>
      <c r="M382" s="61">
        <v>0</v>
      </c>
      <c r="N382" s="61">
        <v>0</v>
      </c>
      <c r="O382" s="61">
        <v>9</v>
      </c>
      <c r="P382" s="61">
        <v>34235</v>
      </c>
      <c r="Q382" s="61">
        <v>0</v>
      </c>
      <c r="R382" s="61">
        <v>0</v>
      </c>
      <c r="S382" s="61">
        <v>0</v>
      </c>
      <c r="T382" s="61">
        <v>0</v>
      </c>
      <c r="U382" s="61">
        <v>0</v>
      </c>
      <c r="V382" s="61">
        <v>0</v>
      </c>
      <c r="W382" s="61">
        <v>0</v>
      </c>
      <c r="X382" s="61">
        <v>0</v>
      </c>
      <c r="Y382" s="61">
        <v>0</v>
      </c>
      <c r="Z382" s="61">
        <v>0</v>
      </c>
      <c r="AA382" s="61">
        <v>15</v>
      </c>
      <c r="AB382" s="61">
        <v>25</v>
      </c>
      <c r="AC382" s="61">
        <v>0</v>
      </c>
      <c r="AD382" s="61">
        <v>0</v>
      </c>
      <c r="AE382" s="36" t="b">
        <v>0</v>
      </c>
      <c r="AF382" s="36" t="b">
        <v>0</v>
      </c>
      <c r="AG382" s="36" t="b">
        <v>0</v>
      </c>
    </row>
    <row r="383" spans="1:33" x14ac:dyDescent="0.3">
      <c r="A383" s="61">
        <v>1122</v>
      </c>
      <c r="B383" s="61">
        <v>2</v>
      </c>
      <c r="C383" s="61">
        <v>142122</v>
      </c>
      <c r="D383" s="61">
        <v>242122</v>
      </c>
      <c r="E383" s="61" t="s">
        <v>2466</v>
      </c>
      <c r="F383" s="61" t="s">
        <v>3089</v>
      </c>
      <c r="G383" s="61">
        <v>122</v>
      </c>
      <c r="H383" s="61">
        <v>65</v>
      </c>
      <c r="I383" s="61">
        <v>25</v>
      </c>
      <c r="J383" s="61">
        <v>5</v>
      </c>
      <c r="K383" s="61">
        <v>8</v>
      </c>
      <c r="L383" s="61">
        <v>45005</v>
      </c>
      <c r="M383" s="61">
        <v>0</v>
      </c>
      <c r="N383" s="61">
        <v>0</v>
      </c>
      <c r="O383" s="61">
        <v>9</v>
      </c>
      <c r="P383" s="61">
        <v>34509</v>
      </c>
      <c r="Q383" s="61">
        <v>0</v>
      </c>
      <c r="R383" s="61">
        <v>0</v>
      </c>
      <c r="S383" s="61">
        <v>6</v>
      </c>
      <c r="T383" s="61">
        <v>94031</v>
      </c>
      <c r="U383" s="61">
        <v>0</v>
      </c>
      <c r="V383" s="61">
        <v>2</v>
      </c>
      <c r="W383" s="61">
        <v>0</v>
      </c>
      <c r="X383" s="61">
        <v>0</v>
      </c>
      <c r="Y383" s="61">
        <v>0</v>
      </c>
      <c r="Z383" s="61">
        <v>0</v>
      </c>
      <c r="AA383" s="61">
        <v>15</v>
      </c>
      <c r="AB383" s="61">
        <v>25</v>
      </c>
      <c r="AC383" s="61">
        <v>0</v>
      </c>
      <c r="AD383" s="61">
        <v>0</v>
      </c>
      <c r="AE383" s="36" t="b">
        <v>0</v>
      </c>
      <c r="AF383" s="36" t="b">
        <v>0</v>
      </c>
      <c r="AG383" s="36" t="b">
        <v>0</v>
      </c>
    </row>
    <row r="384" spans="1:33" x14ac:dyDescent="0.3">
      <c r="A384" s="61">
        <v>1123</v>
      </c>
      <c r="B384" s="61">
        <v>2</v>
      </c>
      <c r="C384" s="61">
        <v>142123</v>
      </c>
      <c r="D384" s="61">
        <v>242123</v>
      </c>
      <c r="E384" s="61" t="s">
        <v>2959</v>
      </c>
      <c r="F384" s="61" t="s">
        <v>3090</v>
      </c>
      <c r="G384" s="61">
        <v>123</v>
      </c>
      <c r="H384" s="61">
        <v>24</v>
      </c>
      <c r="I384" s="61">
        <v>5</v>
      </c>
      <c r="J384" s="61">
        <v>1</v>
      </c>
      <c r="K384" s="61">
        <v>8</v>
      </c>
      <c r="L384" s="61">
        <v>46850</v>
      </c>
      <c r="M384" s="61">
        <v>0</v>
      </c>
      <c r="N384" s="61">
        <v>0</v>
      </c>
      <c r="O384" s="61">
        <v>9</v>
      </c>
      <c r="P384" s="61">
        <v>34786</v>
      </c>
      <c r="Q384" s="61">
        <v>0</v>
      </c>
      <c r="R384" s="61">
        <v>0</v>
      </c>
      <c r="S384" s="61">
        <v>6</v>
      </c>
      <c r="T384" s="61">
        <v>85085</v>
      </c>
      <c r="U384" s="61">
        <v>0</v>
      </c>
      <c r="V384" s="61">
        <v>1</v>
      </c>
      <c r="W384" s="61">
        <v>6</v>
      </c>
      <c r="X384" s="61">
        <v>85019</v>
      </c>
      <c r="Y384" s="61">
        <v>0</v>
      </c>
      <c r="Z384" s="61">
        <v>1</v>
      </c>
      <c r="AA384" s="61">
        <v>7</v>
      </c>
      <c r="AB384" s="61">
        <v>1</v>
      </c>
      <c r="AC384" s="61">
        <v>0</v>
      </c>
      <c r="AD384" s="61">
        <v>0</v>
      </c>
      <c r="AE384" s="36" t="b">
        <v>0</v>
      </c>
      <c r="AF384" s="36" t="b">
        <v>0</v>
      </c>
      <c r="AG384" s="36" t="b">
        <v>0</v>
      </c>
    </row>
    <row r="385" spans="1:33" x14ac:dyDescent="0.3">
      <c r="A385" s="61">
        <v>1124</v>
      </c>
      <c r="B385" s="61">
        <v>2</v>
      </c>
      <c r="C385" s="61">
        <v>142124</v>
      </c>
      <c r="D385" s="61">
        <v>242124</v>
      </c>
      <c r="E385" s="61" t="s">
        <v>2968</v>
      </c>
      <c r="F385" s="61" t="s">
        <v>3153</v>
      </c>
      <c r="G385" s="61">
        <v>124</v>
      </c>
      <c r="H385" s="61">
        <v>2</v>
      </c>
      <c r="I385" s="61">
        <v>54022</v>
      </c>
      <c r="J385" s="61">
        <v>1</v>
      </c>
      <c r="K385" s="61">
        <v>8</v>
      </c>
      <c r="L385" s="61">
        <v>49950</v>
      </c>
      <c r="M385" s="61">
        <v>0</v>
      </c>
      <c r="N385" s="61">
        <v>0</v>
      </c>
      <c r="O385" s="61">
        <v>9</v>
      </c>
      <c r="P385" s="61">
        <v>35065</v>
      </c>
      <c r="Q385" s="61">
        <v>0</v>
      </c>
      <c r="R385" s="61">
        <v>0</v>
      </c>
      <c r="S385" s="61">
        <v>6</v>
      </c>
      <c r="T385" s="61">
        <v>94066</v>
      </c>
      <c r="U385" s="61">
        <v>0</v>
      </c>
      <c r="V385" s="61">
        <v>1</v>
      </c>
      <c r="W385" s="61">
        <v>0</v>
      </c>
      <c r="X385" s="61">
        <v>0</v>
      </c>
      <c r="Y385" s="61">
        <v>0</v>
      </c>
      <c r="Z385" s="61">
        <v>0</v>
      </c>
      <c r="AA385" s="61">
        <v>15</v>
      </c>
      <c r="AB385" s="61">
        <v>25</v>
      </c>
      <c r="AC385" s="61">
        <v>0</v>
      </c>
      <c r="AD385" s="61">
        <v>0</v>
      </c>
      <c r="AE385" s="36" t="b">
        <v>0</v>
      </c>
      <c r="AF385" s="36" t="b">
        <v>0</v>
      </c>
      <c r="AG385" s="36" t="b">
        <v>0</v>
      </c>
    </row>
    <row r="386" spans="1:33" x14ac:dyDescent="0.3">
      <c r="A386" s="61">
        <v>1125</v>
      </c>
      <c r="B386" s="61">
        <v>2</v>
      </c>
      <c r="C386" s="61">
        <v>142125</v>
      </c>
      <c r="D386" s="61">
        <v>242125</v>
      </c>
      <c r="E386" s="61" t="s">
        <v>8451</v>
      </c>
      <c r="F386" s="61" t="s">
        <v>3154</v>
      </c>
      <c r="G386" s="61">
        <v>125</v>
      </c>
      <c r="H386" s="61">
        <v>42</v>
      </c>
      <c r="I386" s="61">
        <v>23</v>
      </c>
      <c r="J386" s="61">
        <v>900</v>
      </c>
      <c r="K386" s="61">
        <v>8</v>
      </c>
      <c r="L386" s="61">
        <v>53075</v>
      </c>
      <c r="M386" s="61">
        <v>0</v>
      </c>
      <c r="N386" s="61">
        <v>0</v>
      </c>
      <c r="O386" s="61">
        <v>9</v>
      </c>
      <c r="P386" s="61">
        <v>35346</v>
      </c>
      <c r="Q386" s="61">
        <v>0</v>
      </c>
      <c r="R386" s="61">
        <v>0</v>
      </c>
      <c r="S386" s="61">
        <v>6</v>
      </c>
      <c r="T386" s="61">
        <v>84017</v>
      </c>
      <c r="U386" s="61">
        <v>0</v>
      </c>
      <c r="V386" s="61">
        <v>1</v>
      </c>
      <c r="W386" s="61">
        <v>0</v>
      </c>
      <c r="X386" s="61">
        <v>0</v>
      </c>
      <c r="Y386" s="61">
        <v>0</v>
      </c>
      <c r="Z386" s="61">
        <v>0</v>
      </c>
      <c r="AA386" s="61">
        <v>15</v>
      </c>
      <c r="AB386" s="61">
        <v>26</v>
      </c>
      <c r="AC386" s="61">
        <v>0</v>
      </c>
      <c r="AD386" s="61">
        <v>0</v>
      </c>
      <c r="AE386" s="36" t="b">
        <v>0</v>
      </c>
      <c r="AF386" s="36" t="b">
        <v>0</v>
      </c>
      <c r="AG386" s="36" t="b">
        <v>0</v>
      </c>
    </row>
    <row r="387" spans="1:33" x14ac:dyDescent="0.3">
      <c r="A387" s="61">
        <v>1126</v>
      </c>
      <c r="B387" s="61">
        <v>2</v>
      </c>
      <c r="C387" s="61">
        <v>142126</v>
      </c>
      <c r="D387" s="61">
        <v>242126</v>
      </c>
      <c r="E387" s="61" t="s">
        <v>10245</v>
      </c>
      <c r="F387" s="61" t="s">
        <v>3155</v>
      </c>
      <c r="G387" s="61">
        <v>126</v>
      </c>
      <c r="H387" s="61">
        <v>62</v>
      </c>
      <c r="I387" s="61">
        <v>5</v>
      </c>
      <c r="J387" s="61">
        <v>1</v>
      </c>
      <c r="K387" s="61">
        <v>8</v>
      </c>
      <c r="L387" s="61">
        <v>62525</v>
      </c>
      <c r="M387" s="61">
        <v>0</v>
      </c>
      <c r="N387" s="61">
        <v>0</v>
      </c>
      <c r="O387" s="61">
        <v>9</v>
      </c>
      <c r="P387" s="61">
        <v>35629</v>
      </c>
      <c r="Q387" s="61">
        <v>0</v>
      </c>
      <c r="R387" s="61">
        <v>0</v>
      </c>
      <c r="S387" s="61">
        <v>6</v>
      </c>
      <c r="T387" s="61">
        <v>85002</v>
      </c>
      <c r="U387" s="61">
        <v>0</v>
      </c>
      <c r="V387" s="61">
        <v>1</v>
      </c>
      <c r="W387" s="61">
        <v>0</v>
      </c>
      <c r="X387" s="61">
        <v>0</v>
      </c>
      <c r="Y387" s="61">
        <v>0</v>
      </c>
      <c r="Z387" s="61">
        <v>0</v>
      </c>
      <c r="AA387" s="61">
        <v>16</v>
      </c>
      <c r="AB387" s="61">
        <v>5</v>
      </c>
      <c r="AC387" s="61">
        <v>0</v>
      </c>
      <c r="AD387" s="61">
        <v>0</v>
      </c>
      <c r="AE387" s="36" t="b">
        <v>0</v>
      </c>
      <c r="AF387" s="36" t="b">
        <v>0</v>
      </c>
      <c r="AG387" s="36" t="b">
        <v>0</v>
      </c>
    </row>
    <row r="388" spans="1:33" x14ac:dyDescent="0.3">
      <c r="A388" s="61">
        <v>1127</v>
      </c>
      <c r="B388" s="61">
        <v>2</v>
      </c>
      <c r="C388" s="61">
        <v>142127</v>
      </c>
      <c r="D388" s="61">
        <v>242127</v>
      </c>
      <c r="E388" s="61" t="s">
        <v>10247</v>
      </c>
      <c r="F388" s="61" t="s">
        <v>3156</v>
      </c>
      <c r="G388" s="61">
        <v>127</v>
      </c>
      <c r="H388" s="61">
        <v>63</v>
      </c>
      <c r="I388" s="61">
        <v>5</v>
      </c>
      <c r="J388" s="61">
        <v>1</v>
      </c>
      <c r="K388" s="61">
        <v>8</v>
      </c>
      <c r="L388" s="61">
        <v>72050</v>
      </c>
      <c r="M388" s="61">
        <v>0</v>
      </c>
      <c r="N388" s="61">
        <v>0</v>
      </c>
      <c r="O388" s="61">
        <v>9</v>
      </c>
      <c r="P388" s="61">
        <v>35915</v>
      </c>
      <c r="Q388" s="61">
        <v>0</v>
      </c>
      <c r="R388" s="61">
        <v>0</v>
      </c>
      <c r="S388" s="61">
        <v>6</v>
      </c>
      <c r="T388" s="61">
        <v>85009</v>
      </c>
      <c r="U388" s="61">
        <v>0</v>
      </c>
      <c r="V388" s="61">
        <v>1</v>
      </c>
      <c r="W388" s="61">
        <v>0</v>
      </c>
      <c r="X388" s="61">
        <v>0</v>
      </c>
      <c r="Y388" s="61">
        <v>0</v>
      </c>
      <c r="Z388" s="61">
        <v>0</v>
      </c>
      <c r="AA388" s="61">
        <v>16</v>
      </c>
      <c r="AB388" s="61">
        <v>5</v>
      </c>
      <c r="AC388" s="61">
        <v>0</v>
      </c>
      <c r="AD388" s="61">
        <v>0</v>
      </c>
      <c r="AE388" s="36" t="b">
        <v>0</v>
      </c>
      <c r="AF388" s="36" t="b">
        <v>0</v>
      </c>
      <c r="AG388" s="36" t="b">
        <v>0</v>
      </c>
    </row>
    <row r="389" spans="1:33" x14ac:dyDescent="0.3">
      <c r="A389" s="61">
        <v>1128</v>
      </c>
      <c r="B389" s="61">
        <v>2</v>
      </c>
      <c r="C389" s="61">
        <v>142128</v>
      </c>
      <c r="D389" s="61">
        <v>242128</v>
      </c>
      <c r="E389" s="61" t="s">
        <v>2466</v>
      </c>
      <c r="F389" s="61" t="s">
        <v>3157</v>
      </c>
      <c r="G389" s="61">
        <v>128</v>
      </c>
      <c r="H389" s="61">
        <v>65</v>
      </c>
      <c r="I389" s="61">
        <v>26</v>
      </c>
      <c r="J389" s="61">
        <v>5</v>
      </c>
      <c r="K389" s="61">
        <v>8</v>
      </c>
      <c r="L389" s="61">
        <v>81650</v>
      </c>
      <c r="M389" s="61">
        <v>0</v>
      </c>
      <c r="N389" s="61">
        <v>0</v>
      </c>
      <c r="O389" s="61">
        <v>9</v>
      </c>
      <c r="P389" s="61">
        <v>36203</v>
      </c>
      <c r="Q389" s="61">
        <v>0</v>
      </c>
      <c r="R389" s="61">
        <v>0</v>
      </c>
      <c r="S389" s="61">
        <v>0</v>
      </c>
      <c r="T389" s="61">
        <v>0</v>
      </c>
      <c r="U389" s="61">
        <v>0</v>
      </c>
      <c r="V389" s="61">
        <v>0</v>
      </c>
      <c r="W389" s="61">
        <v>0</v>
      </c>
      <c r="X389" s="61">
        <v>0</v>
      </c>
      <c r="Y389" s="61">
        <v>0</v>
      </c>
      <c r="Z389" s="61">
        <v>0</v>
      </c>
      <c r="AA389" s="61">
        <v>15</v>
      </c>
      <c r="AB389" s="61">
        <v>26</v>
      </c>
      <c r="AC389" s="61">
        <v>0</v>
      </c>
      <c r="AD389" s="61">
        <v>0</v>
      </c>
      <c r="AE389" s="36" t="b">
        <v>0</v>
      </c>
      <c r="AF389" s="36" t="b">
        <v>0</v>
      </c>
      <c r="AG389" s="36" t="b">
        <v>0</v>
      </c>
    </row>
    <row r="390" spans="1:33" x14ac:dyDescent="0.3">
      <c r="A390" s="61">
        <v>1129</v>
      </c>
      <c r="B390" s="61">
        <v>2</v>
      </c>
      <c r="C390" s="61">
        <v>142129</v>
      </c>
      <c r="D390" s="61">
        <v>242129</v>
      </c>
      <c r="E390" s="61" t="s">
        <v>8454</v>
      </c>
      <c r="F390" s="61" t="s">
        <v>10208</v>
      </c>
      <c r="G390" s="61">
        <v>129</v>
      </c>
      <c r="H390" s="61">
        <v>2</v>
      </c>
      <c r="I390" s="61">
        <v>54023</v>
      </c>
      <c r="J390" s="61">
        <v>1</v>
      </c>
      <c r="K390" s="61">
        <v>8</v>
      </c>
      <c r="L390" s="61">
        <v>97775</v>
      </c>
      <c r="M390" s="61">
        <v>0</v>
      </c>
      <c r="N390" s="61">
        <v>0</v>
      </c>
      <c r="O390" s="61">
        <v>9</v>
      </c>
      <c r="P390" s="61">
        <v>36493</v>
      </c>
      <c r="Q390" s="61">
        <v>0</v>
      </c>
      <c r="R390" s="61">
        <v>0</v>
      </c>
      <c r="S390" s="61">
        <v>34</v>
      </c>
      <c r="T390" s="61">
        <v>1</v>
      </c>
      <c r="U390" s="61">
        <v>0</v>
      </c>
      <c r="V390" s="61">
        <v>0</v>
      </c>
      <c r="W390" s="61">
        <v>0</v>
      </c>
      <c r="X390" s="61">
        <v>0</v>
      </c>
      <c r="Y390" s="61">
        <v>0</v>
      </c>
      <c r="Z390" s="61">
        <v>0</v>
      </c>
      <c r="AA390" s="61">
        <v>15</v>
      </c>
      <c r="AB390" s="61">
        <v>26</v>
      </c>
      <c r="AC390" s="61">
        <v>0</v>
      </c>
      <c r="AD390" s="61">
        <v>0</v>
      </c>
      <c r="AE390" s="36" t="b">
        <v>0</v>
      </c>
      <c r="AF390" s="36" t="b">
        <v>0</v>
      </c>
      <c r="AG390" s="36" t="b">
        <v>0</v>
      </c>
    </row>
    <row r="391" spans="1:33" x14ac:dyDescent="0.3">
      <c r="A391" s="61">
        <v>1130</v>
      </c>
      <c r="B391" s="61">
        <v>2</v>
      </c>
      <c r="C391" s="61">
        <v>142130</v>
      </c>
      <c r="D391" s="61">
        <v>242130</v>
      </c>
      <c r="E391" s="61" t="s">
        <v>8455</v>
      </c>
      <c r="F391" s="61" t="s">
        <v>3158</v>
      </c>
      <c r="G391" s="61">
        <v>130</v>
      </c>
      <c r="H391" s="61">
        <v>42</v>
      </c>
      <c r="I391" s="61">
        <v>28</v>
      </c>
      <c r="J391" s="61">
        <v>1000</v>
      </c>
      <c r="K391" s="61">
        <v>8</v>
      </c>
      <c r="L391" s="61">
        <v>114025</v>
      </c>
      <c r="M391" s="61">
        <v>0</v>
      </c>
      <c r="N391" s="61">
        <v>0</v>
      </c>
      <c r="O391" s="61">
        <v>9</v>
      </c>
      <c r="P391" s="61">
        <v>36785</v>
      </c>
      <c r="Q391" s="61">
        <v>0</v>
      </c>
      <c r="R391" s="61">
        <v>0</v>
      </c>
      <c r="S391" s="61">
        <v>0</v>
      </c>
      <c r="T391" s="61">
        <v>0</v>
      </c>
      <c r="U391" s="61">
        <v>0</v>
      </c>
      <c r="V391" s="61">
        <v>0</v>
      </c>
      <c r="W391" s="61">
        <v>0</v>
      </c>
      <c r="X391" s="61">
        <v>0</v>
      </c>
      <c r="Y391" s="61">
        <v>0</v>
      </c>
      <c r="Z391" s="61">
        <v>0</v>
      </c>
      <c r="AA391" s="61">
        <v>15</v>
      </c>
      <c r="AB391" s="61">
        <v>27</v>
      </c>
      <c r="AC391" s="61">
        <v>0</v>
      </c>
      <c r="AD391" s="61">
        <v>0</v>
      </c>
      <c r="AE391" s="36" t="b">
        <v>0</v>
      </c>
      <c r="AF391" s="36" t="b">
        <v>0</v>
      </c>
      <c r="AG391" s="36" t="b">
        <v>0</v>
      </c>
    </row>
    <row r="392" spans="1:33" x14ac:dyDescent="0.3">
      <c r="A392" s="61">
        <v>1131</v>
      </c>
      <c r="B392" s="61">
        <v>2</v>
      </c>
      <c r="C392" s="61">
        <v>142131</v>
      </c>
      <c r="D392" s="61">
        <v>242131</v>
      </c>
      <c r="E392" s="61" t="s">
        <v>2466</v>
      </c>
      <c r="F392" s="61" t="s">
        <v>3159</v>
      </c>
      <c r="G392" s="61">
        <v>131</v>
      </c>
      <c r="H392" s="61">
        <v>65</v>
      </c>
      <c r="I392" s="61">
        <v>27</v>
      </c>
      <c r="J392" s="61">
        <v>5</v>
      </c>
      <c r="K392" s="61">
        <v>8</v>
      </c>
      <c r="L392" s="61">
        <v>130400</v>
      </c>
      <c r="M392" s="61">
        <v>0</v>
      </c>
      <c r="N392" s="61">
        <v>0</v>
      </c>
      <c r="O392" s="61">
        <v>9</v>
      </c>
      <c r="P392" s="61">
        <v>37080</v>
      </c>
      <c r="Q392" s="61">
        <v>0</v>
      </c>
      <c r="R392" s="61">
        <v>0</v>
      </c>
      <c r="S392" s="61">
        <v>6</v>
      </c>
      <c r="T392" s="61">
        <v>84015</v>
      </c>
      <c r="U392" s="61">
        <v>0</v>
      </c>
      <c r="V392" s="61">
        <v>1</v>
      </c>
      <c r="W392" s="61">
        <v>0</v>
      </c>
      <c r="X392" s="61">
        <v>0</v>
      </c>
      <c r="Y392" s="61">
        <v>0</v>
      </c>
      <c r="Z392" s="61">
        <v>0</v>
      </c>
      <c r="AA392" s="61">
        <v>15</v>
      </c>
      <c r="AB392" s="61">
        <v>27</v>
      </c>
      <c r="AC392" s="61">
        <v>0</v>
      </c>
      <c r="AD392" s="61">
        <v>0</v>
      </c>
      <c r="AE392" s="36" t="b">
        <v>0</v>
      </c>
      <c r="AF392" s="36" t="b">
        <v>0</v>
      </c>
      <c r="AG392" s="36" t="b">
        <v>0</v>
      </c>
    </row>
    <row r="393" spans="1:33" x14ac:dyDescent="0.3">
      <c r="A393" s="61">
        <v>1132</v>
      </c>
      <c r="B393" s="61">
        <v>2</v>
      </c>
      <c r="C393" s="61">
        <v>142132</v>
      </c>
      <c r="D393" s="61">
        <v>242132</v>
      </c>
      <c r="E393" s="61" t="s">
        <v>8456</v>
      </c>
      <c r="F393" s="61" t="s">
        <v>3160</v>
      </c>
      <c r="G393" s="61">
        <v>132</v>
      </c>
      <c r="H393" s="61">
        <v>14</v>
      </c>
      <c r="I393" s="61">
        <v>94002</v>
      </c>
      <c r="J393" s="61">
        <v>40</v>
      </c>
      <c r="K393" s="61">
        <v>8</v>
      </c>
      <c r="L393" s="61">
        <v>146900</v>
      </c>
      <c r="M393" s="61">
        <v>0</v>
      </c>
      <c r="N393" s="61">
        <v>0</v>
      </c>
      <c r="O393" s="61">
        <v>9</v>
      </c>
      <c r="P393" s="61">
        <v>37377</v>
      </c>
      <c r="Q393" s="61">
        <v>0</v>
      </c>
      <c r="R393" s="61">
        <v>0</v>
      </c>
      <c r="S393" s="61">
        <v>1</v>
      </c>
      <c r="T393" s="61">
        <v>150000</v>
      </c>
      <c r="U393" s="61">
        <v>0</v>
      </c>
      <c r="V393" s="61">
        <v>0</v>
      </c>
      <c r="W393" s="61">
        <v>0</v>
      </c>
      <c r="X393" s="61">
        <v>0</v>
      </c>
      <c r="Y393" s="61">
        <v>0</v>
      </c>
      <c r="Z393" s="61">
        <v>0</v>
      </c>
      <c r="AA393" s="61">
        <v>15</v>
      </c>
      <c r="AB393" s="61">
        <v>27</v>
      </c>
      <c r="AC393" s="61">
        <v>0</v>
      </c>
      <c r="AD393" s="61">
        <v>0</v>
      </c>
      <c r="AE393" s="36" t="b">
        <v>0</v>
      </c>
      <c r="AF393" s="36" t="b">
        <v>0</v>
      </c>
      <c r="AG393" s="36" t="b">
        <v>0</v>
      </c>
    </row>
    <row r="394" spans="1:33" x14ac:dyDescent="0.3">
      <c r="A394" s="61">
        <v>1133</v>
      </c>
      <c r="B394" s="61">
        <v>2</v>
      </c>
      <c r="C394" s="61">
        <v>142133</v>
      </c>
      <c r="D394" s="61">
        <v>242133</v>
      </c>
      <c r="E394" s="61" t="s">
        <v>2854</v>
      </c>
      <c r="F394" s="61" t="s">
        <v>3161</v>
      </c>
      <c r="G394" s="61">
        <v>133</v>
      </c>
      <c r="H394" s="61">
        <v>81</v>
      </c>
      <c r="I394" s="61">
        <v>20</v>
      </c>
      <c r="J394" s="61">
        <v>1</v>
      </c>
      <c r="K394" s="61">
        <v>8</v>
      </c>
      <c r="L394" s="61">
        <v>163525</v>
      </c>
      <c r="M394" s="61">
        <v>0</v>
      </c>
      <c r="N394" s="61">
        <v>0</v>
      </c>
      <c r="O394" s="61">
        <v>9</v>
      </c>
      <c r="P394" s="61">
        <v>37677</v>
      </c>
      <c r="Q394" s="61">
        <v>0</v>
      </c>
      <c r="R394" s="61">
        <v>0</v>
      </c>
      <c r="S394" s="61">
        <v>1</v>
      </c>
      <c r="T394" s="61">
        <v>250000</v>
      </c>
      <c r="U394" s="61">
        <v>0</v>
      </c>
      <c r="V394" s="61">
        <v>0</v>
      </c>
      <c r="W394" s="61">
        <v>0</v>
      </c>
      <c r="X394" s="61">
        <v>0</v>
      </c>
      <c r="Y394" s="61">
        <v>0</v>
      </c>
      <c r="Z394" s="61">
        <v>0</v>
      </c>
      <c r="AA394" s="61">
        <v>6</v>
      </c>
      <c r="AB394" s="61">
        <v>0</v>
      </c>
      <c r="AC394" s="61">
        <v>0</v>
      </c>
      <c r="AD394" s="61">
        <v>0</v>
      </c>
      <c r="AE394" s="36" t="b">
        <v>0</v>
      </c>
      <c r="AF394" s="36" t="b">
        <v>0</v>
      </c>
      <c r="AG394" s="36" t="b">
        <v>0</v>
      </c>
    </row>
    <row r="395" spans="1:33" x14ac:dyDescent="0.3">
      <c r="A395" s="61">
        <v>1134</v>
      </c>
      <c r="B395" s="61">
        <v>2</v>
      </c>
      <c r="C395" s="61">
        <v>142134</v>
      </c>
      <c r="D395" s="61">
        <v>242134</v>
      </c>
      <c r="E395" s="61" t="s">
        <v>8457</v>
      </c>
      <c r="F395" s="61" t="s">
        <v>3162</v>
      </c>
      <c r="G395" s="61">
        <v>134</v>
      </c>
      <c r="H395" s="61">
        <v>2</v>
      </c>
      <c r="I395" s="61">
        <v>54028</v>
      </c>
      <c r="J395" s="61">
        <v>1</v>
      </c>
      <c r="K395" s="61">
        <v>8</v>
      </c>
      <c r="L395" s="61">
        <v>180275</v>
      </c>
      <c r="M395" s="61">
        <v>0</v>
      </c>
      <c r="N395" s="61">
        <v>0</v>
      </c>
      <c r="O395" s="61">
        <v>9</v>
      </c>
      <c r="P395" s="61">
        <v>37979</v>
      </c>
      <c r="Q395" s="61">
        <v>0</v>
      </c>
      <c r="R395" s="61">
        <v>0</v>
      </c>
      <c r="S395" s="61">
        <v>0</v>
      </c>
      <c r="T395" s="61">
        <v>0</v>
      </c>
      <c r="U395" s="61">
        <v>0</v>
      </c>
      <c r="V395" s="61">
        <v>0</v>
      </c>
      <c r="W395" s="61">
        <v>0</v>
      </c>
      <c r="X395" s="61">
        <v>0</v>
      </c>
      <c r="Y395" s="61">
        <v>0</v>
      </c>
      <c r="Z395" s="61">
        <v>0</v>
      </c>
      <c r="AA395" s="61">
        <v>15</v>
      </c>
      <c r="AB395" s="61">
        <v>27</v>
      </c>
      <c r="AC395" s="61">
        <v>0</v>
      </c>
      <c r="AD395" s="61">
        <v>0</v>
      </c>
      <c r="AE395" s="36" t="b">
        <v>0</v>
      </c>
      <c r="AF395" s="36" t="b">
        <v>0</v>
      </c>
      <c r="AG395" s="36" t="b">
        <v>0</v>
      </c>
    </row>
    <row r="396" spans="1:33" x14ac:dyDescent="0.3">
      <c r="A396" s="61">
        <v>1135</v>
      </c>
      <c r="B396" s="61">
        <v>2</v>
      </c>
      <c r="C396" s="61">
        <v>142135</v>
      </c>
      <c r="D396" s="61">
        <v>242135</v>
      </c>
      <c r="E396" s="61" t="s">
        <v>8458</v>
      </c>
      <c r="F396" s="61" t="s">
        <v>3163</v>
      </c>
      <c r="G396" s="61">
        <v>135</v>
      </c>
      <c r="H396" s="61">
        <v>42</v>
      </c>
      <c r="I396" s="61">
        <v>27</v>
      </c>
      <c r="J396" s="61">
        <v>550</v>
      </c>
      <c r="K396" s="61">
        <v>8</v>
      </c>
      <c r="L396" s="61">
        <v>197150</v>
      </c>
      <c r="M396" s="61">
        <v>0</v>
      </c>
      <c r="N396" s="61">
        <v>0</v>
      </c>
      <c r="O396" s="61">
        <v>9</v>
      </c>
      <c r="P396" s="61">
        <v>38283</v>
      </c>
      <c r="Q396" s="61">
        <v>0</v>
      </c>
      <c r="R396" s="61">
        <v>0</v>
      </c>
      <c r="S396" s="61">
        <v>6</v>
      </c>
      <c r="T396" s="61">
        <v>84017</v>
      </c>
      <c r="U396" s="61">
        <v>0</v>
      </c>
      <c r="V396" s="61">
        <v>1</v>
      </c>
      <c r="W396" s="61">
        <v>0</v>
      </c>
      <c r="X396" s="61">
        <v>0</v>
      </c>
      <c r="Y396" s="61">
        <v>0</v>
      </c>
      <c r="Z396" s="61">
        <v>0</v>
      </c>
      <c r="AA396" s="61">
        <v>15</v>
      </c>
      <c r="AB396" s="61">
        <v>28</v>
      </c>
      <c r="AC396" s="61">
        <v>0</v>
      </c>
      <c r="AD396" s="61">
        <v>0</v>
      </c>
      <c r="AE396" s="36" t="b">
        <v>0</v>
      </c>
      <c r="AF396" s="36" t="b">
        <v>0</v>
      </c>
      <c r="AG396" s="36" t="b">
        <v>0</v>
      </c>
    </row>
    <row r="397" spans="1:33" x14ac:dyDescent="0.3">
      <c r="A397" s="61">
        <v>1136</v>
      </c>
      <c r="B397" s="61">
        <v>2</v>
      </c>
      <c r="C397" s="61">
        <v>142136</v>
      </c>
      <c r="D397" s="61">
        <v>242136</v>
      </c>
      <c r="E397" s="61" t="s">
        <v>8594</v>
      </c>
      <c r="F397" s="61" t="s">
        <v>3164</v>
      </c>
      <c r="G397" s="61">
        <v>136</v>
      </c>
      <c r="H397" s="61">
        <v>60</v>
      </c>
      <c r="I397" s="61">
        <v>5</v>
      </c>
      <c r="J397" s="61">
        <v>1</v>
      </c>
      <c r="K397" s="61">
        <v>8</v>
      </c>
      <c r="L397" s="61">
        <v>214150</v>
      </c>
      <c r="M397" s="61">
        <v>0</v>
      </c>
      <c r="N397" s="61">
        <v>0</v>
      </c>
      <c r="O397" s="61">
        <v>9</v>
      </c>
      <c r="P397" s="61">
        <v>38590</v>
      </c>
      <c r="Q397" s="61">
        <v>0</v>
      </c>
      <c r="R397" s="61">
        <v>0</v>
      </c>
      <c r="S397" s="61">
        <v>6</v>
      </c>
      <c r="T397" s="61">
        <v>84015</v>
      </c>
      <c r="U397" s="61">
        <v>0</v>
      </c>
      <c r="V397" s="61">
        <v>1</v>
      </c>
      <c r="W397" s="61">
        <v>0</v>
      </c>
      <c r="X397" s="61">
        <v>0</v>
      </c>
      <c r="Y397" s="61">
        <v>0</v>
      </c>
      <c r="Z397" s="61">
        <v>0</v>
      </c>
      <c r="AA397" s="61">
        <v>2</v>
      </c>
      <c r="AB397" s="61">
        <v>3</v>
      </c>
      <c r="AC397" s="61">
        <v>0</v>
      </c>
      <c r="AD397" s="61">
        <v>0</v>
      </c>
      <c r="AE397" s="36" t="b">
        <v>0</v>
      </c>
      <c r="AF397" s="36" t="b">
        <v>0</v>
      </c>
      <c r="AG397" s="36" t="b">
        <v>0</v>
      </c>
    </row>
    <row r="398" spans="1:33" x14ac:dyDescent="0.3">
      <c r="A398" s="61">
        <v>1137</v>
      </c>
      <c r="B398" s="61">
        <v>2</v>
      </c>
      <c r="C398" s="61">
        <v>142137</v>
      </c>
      <c r="D398" s="61">
        <v>242137</v>
      </c>
      <c r="E398" s="61" t="s">
        <v>8459</v>
      </c>
      <c r="F398" s="61" t="s">
        <v>3165</v>
      </c>
      <c r="G398" s="61">
        <v>137</v>
      </c>
      <c r="H398" s="61">
        <v>14</v>
      </c>
      <c r="I398" s="61">
        <v>94014</v>
      </c>
      <c r="J398" s="61">
        <v>40</v>
      </c>
      <c r="K398" s="61">
        <v>8</v>
      </c>
      <c r="L398" s="61">
        <v>231275</v>
      </c>
      <c r="M398" s="61">
        <v>0</v>
      </c>
      <c r="N398" s="61">
        <v>0</v>
      </c>
      <c r="O398" s="61">
        <v>9</v>
      </c>
      <c r="P398" s="61">
        <v>38899</v>
      </c>
      <c r="Q398" s="61">
        <v>0</v>
      </c>
      <c r="R398" s="61">
        <v>0</v>
      </c>
      <c r="S398" s="61">
        <v>0</v>
      </c>
      <c r="T398" s="61">
        <v>0</v>
      </c>
      <c r="U398" s="61">
        <v>0</v>
      </c>
      <c r="V398" s="61">
        <v>0</v>
      </c>
      <c r="W398" s="61">
        <v>0</v>
      </c>
      <c r="X398" s="61">
        <v>0</v>
      </c>
      <c r="Y398" s="61">
        <v>0</v>
      </c>
      <c r="Z398" s="61">
        <v>0</v>
      </c>
      <c r="AA398" s="61">
        <v>15</v>
      </c>
      <c r="AB398" s="61">
        <v>28</v>
      </c>
      <c r="AC398" s="61">
        <v>0</v>
      </c>
      <c r="AD398" s="61">
        <v>0</v>
      </c>
      <c r="AE398" s="36" t="b">
        <v>0</v>
      </c>
      <c r="AF398" s="36" t="b">
        <v>0</v>
      </c>
      <c r="AG398" s="36" t="b">
        <v>0</v>
      </c>
    </row>
    <row r="399" spans="1:33" x14ac:dyDescent="0.3">
      <c r="A399" s="61">
        <v>1138</v>
      </c>
      <c r="B399" s="61">
        <v>2</v>
      </c>
      <c r="C399" s="61">
        <v>142138</v>
      </c>
      <c r="D399" s="61">
        <v>242138</v>
      </c>
      <c r="E399" s="61" t="s">
        <v>8460</v>
      </c>
      <c r="F399" s="61" t="s">
        <v>3166</v>
      </c>
      <c r="G399" s="61">
        <v>138</v>
      </c>
      <c r="H399" s="61">
        <v>2</v>
      </c>
      <c r="I399" s="61">
        <v>54027</v>
      </c>
      <c r="J399" s="61">
        <v>1</v>
      </c>
      <c r="K399" s="61">
        <v>8</v>
      </c>
      <c r="L399" s="61">
        <v>248525</v>
      </c>
      <c r="M399" s="61">
        <v>0</v>
      </c>
      <c r="N399" s="61">
        <v>0</v>
      </c>
      <c r="O399" s="61">
        <v>9</v>
      </c>
      <c r="P399" s="61">
        <v>39211</v>
      </c>
      <c r="Q399" s="61">
        <v>0</v>
      </c>
      <c r="R399" s="61">
        <v>0</v>
      </c>
      <c r="S399" s="61">
        <v>34</v>
      </c>
      <c r="T399" s="61">
        <v>1</v>
      </c>
      <c r="U399" s="61">
        <v>0</v>
      </c>
      <c r="V399" s="61">
        <v>0</v>
      </c>
      <c r="W399" s="61">
        <v>0</v>
      </c>
      <c r="X399" s="61">
        <v>0</v>
      </c>
      <c r="Y399" s="61">
        <v>0</v>
      </c>
      <c r="Z399" s="61">
        <v>0</v>
      </c>
      <c r="AA399" s="61">
        <v>15</v>
      </c>
      <c r="AB399" s="61">
        <v>28</v>
      </c>
      <c r="AC399" s="61">
        <v>0</v>
      </c>
      <c r="AD399" s="61">
        <v>0</v>
      </c>
      <c r="AE399" s="36" t="b">
        <v>0</v>
      </c>
      <c r="AF399" s="36" t="b">
        <v>0</v>
      </c>
      <c r="AG399" s="36" t="b">
        <v>0</v>
      </c>
    </row>
    <row r="400" spans="1:33" x14ac:dyDescent="0.3">
      <c r="A400" s="61">
        <v>1139</v>
      </c>
      <c r="B400" s="61">
        <v>2</v>
      </c>
      <c r="C400" s="61">
        <v>142139</v>
      </c>
      <c r="D400" s="61">
        <v>242139</v>
      </c>
      <c r="E400" s="61" t="s">
        <v>8461</v>
      </c>
      <c r="F400" s="61" t="s">
        <v>3167</v>
      </c>
      <c r="G400" s="61">
        <v>139</v>
      </c>
      <c r="H400" s="61">
        <v>42</v>
      </c>
      <c r="I400" s="61">
        <v>26</v>
      </c>
      <c r="J400" s="61">
        <v>900</v>
      </c>
      <c r="K400" s="61">
        <v>8</v>
      </c>
      <c r="L400" s="61">
        <v>265900</v>
      </c>
      <c r="M400" s="61">
        <v>0</v>
      </c>
      <c r="N400" s="61">
        <v>0</v>
      </c>
      <c r="O400" s="61">
        <v>9</v>
      </c>
      <c r="P400" s="61">
        <v>39525</v>
      </c>
      <c r="Q400" s="61">
        <v>0</v>
      </c>
      <c r="R400" s="61">
        <v>0</v>
      </c>
      <c r="S400" s="61">
        <v>0</v>
      </c>
      <c r="T400" s="61">
        <v>0</v>
      </c>
      <c r="U400" s="61">
        <v>0</v>
      </c>
      <c r="V400" s="61">
        <v>0</v>
      </c>
      <c r="W400" s="61">
        <v>0</v>
      </c>
      <c r="X400" s="61">
        <v>0</v>
      </c>
      <c r="Y400" s="61">
        <v>0</v>
      </c>
      <c r="Z400" s="61">
        <v>0</v>
      </c>
      <c r="AA400" s="61">
        <v>15</v>
      </c>
      <c r="AB400" s="61">
        <v>29</v>
      </c>
      <c r="AC400" s="61">
        <v>0</v>
      </c>
      <c r="AD400" s="61">
        <v>0</v>
      </c>
      <c r="AE400" s="36" t="b">
        <v>0</v>
      </c>
      <c r="AF400" s="36" t="b">
        <v>0</v>
      </c>
      <c r="AG400" s="36" t="b">
        <v>0</v>
      </c>
    </row>
    <row r="401" spans="1:33" x14ac:dyDescent="0.3">
      <c r="A401" s="61">
        <v>1140</v>
      </c>
      <c r="B401" s="61">
        <v>2</v>
      </c>
      <c r="C401" s="61">
        <v>142140</v>
      </c>
      <c r="D401" s="61">
        <v>242140</v>
      </c>
      <c r="E401" s="61" t="s">
        <v>2466</v>
      </c>
      <c r="F401" s="61" t="s">
        <v>3168</v>
      </c>
      <c r="G401" s="61">
        <v>140</v>
      </c>
      <c r="H401" s="61">
        <v>65</v>
      </c>
      <c r="I401" s="61">
        <v>29</v>
      </c>
      <c r="J401" s="61">
        <v>5</v>
      </c>
      <c r="K401" s="61">
        <v>8</v>
      </c>
      <c r="L401" s="61">
        <v>286900</v>
      </c>
      <c r="M401" s="61">
        <v>0</v>
      </c>
      <c r="N401" s="61">
        <v>0</v>
      </c>
      <c r="O401" s="61">
        <v>9</v>
      </c>
      <c r="P401" s="61">
        <v>39842</v>
      </c>
      <c r="Q401" s="61">
        <v>0</v>
      </c>
      <c r="R401" s="61">
        <v>0</v>
      </c>
      <c r="S401" s="61">
        <v>0</v>
      </c>
      <c r="T401" s="61">
        <v>0</v>
      </c>
      <c r="U401" s="61">
        <v>0</v>
      </c>
      <c r="V401" s="61">
        <v>0</v>
      </c>
      <c r="W401" s="61">
        <v>0</v>
      </c>
      <c r="X401" s="61">
        <v>0</v>
      </c>
      <c r="Y401" s="61">
        <v>0</v>
      </c>
      <c r="Z401" s="61">
        <v>0</v>
      </c>
      <c r="AA401" s="61">
        <v>15</v>
      </c>
      <c r="AB401" s="61">
        <v>29</v>
      </c>
      <c r="AC401" s="61">
        <v>0</v>
      </c>
      <c r="AD401" s="61">
        <v>0</v>
      </c>
      <c r="AE401" s="36" t="b">
        <v>0</v>
      </c>
      <c r="AF401" s="36" t="b">
        <v>0</v>
      </c>
      <c r="AG401" s="36" t="b">
        <v>0</v>
      </c>
    </row>
    <row r="402" spans="1:33" x14ac:dyDescent="0.3">
      <c r="A402" s="61">
        <v>1141</v>
      </c>
      <c r="B402" s="61">
        <v>2</v>
      </c>
      <c r="C402" s="61">
        <v>142141</v>
      </c>
      <c r="D402" s="61">
        <v>242141</v>
      </c>
      <c r="E402" s="61" t="s">
        <v>2749</v>
      </c>
      <c r="F402" s="61" t="s">
        <v>3169</v>
      </c>
      <c r="G402" s="61">
        <v>141</v>
      </c>
      <c r="H402" s="61">
        <v>70</v>
      </c>
      <c r="I402" s="61">
        <v>50</v>
      </c>
      <c r="J402" s="61">
        <v>1</v>
      </c>
      <c r="K402" s="61">
        <v>8</v>
      </c>
      <c r="L402" s="61">
        <v>308050</v>
      </c>
      <c r="M402" s="61">
        <v>0</v>
      </c>
      <c r="N402" s="61">
        <v>0</v>
      </c>
      <c r="O402" s="61">
        <v>9</v>
      </c>
      <c r="P402" s="61">
        <v>40161</v>
      </c>
      <c r="Q402" s="61">
        <v>0</v>
      </c>
      <c r="R402" s="61">
        <v>0</v>
      </c>
      <c r="S402" s="61">
        <v>0</v>
      </c>
      <c r="T402" s="61">
        <v>0</v>
      </c>
      <c r="U402" s="61">
        <v>0</v>
      </c>
      <c r="V402" s="61">
        <v>0</v>
      </c>
      <c r="W402" s="61">
        <v>0</v>
      </c>
      <c r="X402" s="61">
        <v>0</v>
      </c>
      <c r="Y402" s="61">
        <v>0</v>
      </c>
      <c r="Z402" s="61">
        <v>0</v>
      </c>
      <c r="AA402" s="61">
        <v>6</v>
      </c>
      <c r="AB402" s="61">
        <v>0</v>
      </c>
      <c r="AC402" s="61">
        <v>0</v>
      </c>
      <c r="AD402" s="61">
        <v>0</v>
      </c>
      <c r="AE402" s="36" t="b">
        <v>0</v>
      </c>
      <c r="AF402" s="36" t="b">
        <v>0</v>
      </c>
      <c r="AG402" s="36" t="b">
        <v>0</v>
      </c>
    </row>
    <row r="403" spans="1:33" x14ac:dyDescent="0.3">
      <c r="A403" s="61">
        <v>1142</v>
      </c>
      <c r="B403" s="61">
        <v>2</v>
      </c>
      <c r="C403" s="61">
        <v>142142</v>
      </c>
      <c r="D403" s="61">
        <v>242142</v>
      </c>
      <c r="E403" s="61" t="s">
        <v>8462</v>
      </c>
      <c r="F403" s="61" t="s">
        <v>3170</v>
      </c>
      <c r="G403" s="61">
        <v>142</v>
      </c>
      <c r="H403" s="61">
        <v>2</v>
      </c>
      <c r="I403" s="61">
        <v>54026</v>
      </c>
      <c r="J403" s="61">
        <v>1</v>
      </c>
      <c r="K403" s="61">
        <v>8</v>
      </c>
      <c r="L403" s="61">
        <v>329350</v>
      </c>
      <c r="M403" s="61">
        <v>0</v>
      </c>
      <c r="N403" s="61">
        <v>0</v>
      </c>
      <c r="O403" s="61">
        <v>9</v>
      </c>
      <c r="P403" s="61">
        <v>40483</v>
      </c>
      <c r="Q403" s="61">
        <v>0</v>
      </c>
      <c r="R403" s="61">
        <v>0</v>
      </c>
      <c r="S403" s="61">
        <v>0</v>
      </c>
      <c r="T403" s="61">
        <v>0</v>
      </c>
      <c r="U403" s="61">
        <v>0</v>
      </c>
      <c r="V403" s="61">
        <v>0</v>
      </c>
      <c r="W403" s="61">
        <v>0</v>
      </c>
      <c r="X403" s="61">
        <v>0</v>
      </c>
      <c r="Y403" s="61">
        <v>0</v>
      </c>
      <c r="Z403" s="61">
        <v>0</v>
      </c>
      <c r="AA403" s="61">
        <v>15</v>
      </c>
      <c r="AB403" s="61">
        <v>29</v>
      </c>
      <c r="AC403" s="61">
        <v>0</v>
      </c>
      <c r="AD403" s="61">
        <v>0</v>
      </c>
      <c r="AE403" s="36" t="b">
        <v>0</v>
      </c>
      <c r="AF403" s="36" t="b">
        <v>0</v>
      </c>
      <c r="AG403" s="36" t="b">
        <v>0</v>
      </c>
    </row>
    <row r="404" spans="1:33" x14ac:dyDescent="0.3">
      <c r="A404" s="61">
        <v>1143</v>
      </c>
      <c r="B404" s="61">
        <v>2</v>
      </c>
      <c r="C404" s="61">
        <v>142143</v>
      </c>
      <c r="D404" s="61">
        <v>242143</v>
      </c>
      <c r="E404" s="61" t="s">
        <v>8463</v>
      </c>
      <c r="F404" s="61" t="s">
        <v>3171</v>
      </c>
      <c r="G404" s="61">
        <v>143</v>
      </c>
      <c r="H404" s="61">
        <v>42</v>
      </c>
      <c r="I404" s="61">
        <v>29</v>
      </c>
      <c r="J404" s="61">
        <v>980</v>
      </c>
      <c r="K404" s="61">
        <v>8</v>
      </c>
      <c r="L404" s="61">
        <v>350800</v>
      </c>
      <c r="M404" s="61">
        <v>0</v>
      </c>
      <c r="N404" s="61">
        <v>0</v>
      </c>
      <c r="O404" s="61">
        <v>9</v>
      </c>
      <c r="P404" s="61">
        <v>40807</v>
      </c>
      <c r="Q404" s="61">
        <v>0</v>
      </c>
      <c r="R404" s="61">
        <v>0</v>
      </c>
      <c r="S404" s="61">
        <v>6</v>
      </c>
      <c r="T404" s="61">
        <v>84017</v>
      </c>
      <c r="U404" s="61">
        <v>0</v>
      </c>
      <c r="V404" s="61">
        <v>1</v>
      </c>
      <c r="W404" s="61">
        <v>0</v>
      </c>
      <c r="X404" s="61">
        <v>0</v>
      </c>
      <c r="Y404" s="61">
        <v>0</v>
      </c>
      <c r="Z404" s="61">
        <v>0</v>
      </c>
      <c r="AA404" s="61">
        <v>15</v>
      </c>
      <c r="AB404" s="61">
        <v>30</v>
      </c>
      <c r="AC404" s="61">
        <v>0</v>
      </c>
      <c r="AD404" s="61">
        <v>0</v>
      </c>
      <c r="AE404" s="36" t="b">
        <v>0</v>
      </c>
      <c r="AF404" s="36" t="b">
        <v>0</v>
      </c>
      <c r="AG404" s="36" t="b">
        <v>0</v>
      </c>
    </row>
    <row r="405" spans="1:33" x14ac:dyDescent="0.3">
      <c r="A405" s="61">
        <v>1144</v>
      </c>
      <c r="B405" s="61">
        <v>2</v>
      </c>
      <c r="C405" s="61">
        <v>142144</v>
      </c>
      <c r="D405" s="61">
        <v>242144</v>
      </c>
      <c r="E405" s="61" t="s">
        <v>2466</v>
      </c>
      <c r="F405" s="61" t="s">
        <v>3172</v>
      </c>
      <c r="G405" s="61">
        <v>144</v>
      </c>
      <c r="H405" s="61">
        <v>65</v>
      </c>
      <c r="I405" s="61">
        <v>30</v>
      </c>
      <c r="J405" s="61">
        <v>5</v>
      </c>
      <c r="K405" s="61">
        <v>8</v>
      </c>
      <c r="L405" s="61">
        <v>372400</v>
      </c>
      <c r="M405" s="61">
        <v>0</v>
      </c>
      <c r="N405" s="61">
        <v>0</v>
      </c>
      <c r="O405" s="61">
        <v>9</v>
      </c>
      <c r="P405" s="61">
        <v>41134</v>
      </c>
      <c r="Q405" s="61">
        <v>0</v>
      </c>
      <c r="R405" s="61">
        <v>0</v>
      </c>
      <c r="S405" s="61">
        <v>0</v>
      </c>
      <c r="T405" s="61">
        <v>0</v>
      </c>
      <c r="U405" s="61">
        <v>0</v>
      </c>
      <c r="V405" s="61">
        <v>0</v>
      </c>
      <c r="W405" s="61">
        <v>0</v>
      </c>
      <c r="X405" s="61">
        <v>0</v>
      </c>
      <c r="Y405" s="61">
        <v>0</v>
      </c>
      <c r="Z405" s="61">
        <v>0</v>
      </c>
      <c r="AA405" s="61">
        <v>15</v>
      </c>
      <c r="AB405" s="61">
        <v>30</v>
      </c>
      <c r="AC405" s="61">
        <v>0</v>
      </c>
      <c r="AD405" s="61">
        <v>0</v>
      </c>
      <c r="AE405" s="36" t="b">
        <v>0</v>
      </c>
      <c r="AF405" s="36" t="b">
        <v>0</v>
      </c>
      <c r="AG405" s="36" t="b">
        <v>0</v>
      </c>
    </row>
    <row r="406" spans="1:33" x14ac:dyDescent="0.3">
      <c r="A406" s="61">
        <v>1145</v>
      </c>
      <c r="B406" s="61">
        <v>2</v>
      </c>
      <c r="C406" s="61">
        <v>142145</v>
      </c>
      <c r="D406" s="61">
        <v>242145</v>
      </c>
      <c r="E406" s="61" t="s">
        <v>2964</v>
      </c>
      <c r="F406" s="61" t="s">
        <v>3173</v>
      </c>
      <c r="G406" s="61">
        <v>145</v>
      </c>
      <c r="H406" s="61">
        <v>76</v>
      </c>
      <c r="I406" s="61">
        <v>4</v>
      </c>
      <c r="J406" s="61">
        <v>1</v>
      </c>
      <c r="K406" s="61">
        <v>8</v>
      </c>
      <c r="L406" s="61">
        <v>386900</v>
      </c>
      <c r="M406" s="61">
        <v>0</v>
      </c>
      <c r="N406" s="61">
        <v>0</v>
      </c>
      <c r="O406" s="61">
        <v>9</v>
      </c>
      <c r="P406" s="61">
        <v>41464</v>
      </c>
      <c r="Q406" s="61">
        <v>0</v>
      </c>
      <c r="R406" s="61">
        <v>0</v>
      </c>
      <c r="S406" s="61">
        <v>6</v>
      </c>
      <c r="T406" s="61">
        <v>85001</v>
      </c>
      <c r="U406" s="61">
        <v>0</v>
      </c>
      <c r="V406" s="61">
        <v>1</v>
      </c>
      <c r="W406" s="61">
        <v>0</v>
      </c>
      <c r="X406" s="61">
        <v>0</v>
      </c>
      <c r="Y406" s="61">
        <v>0</v>
      </c>
      <c r="Z406" s="61">
        <v>0</v>
      </c>
      <c r="AA406" s="61">
        <v>23</v>
      </c>
      <c r="AB406" s="61">
        <v>4</v>
      </c>
      <c r="AC406" s="61">
        <v>0</v>
      </c>
      <c r="AD406" s="61">
        <v>0</v>
      </c>
      <c r="AE406" s="36" t="b">
        <v>0</v>
      </c>
      <c r="AF406" s="36" t="b">
        <v>0</v>
      </c>
      <c r="AG406" s="36" t="b">
        <v>0</v>
      </c>
    </row>
    <row r="407" spans="1:33" x14ac:dyDescent="0.3">
      <c r="A407" s="61">
        <v>1146</v>
      </c>
      <c r="B407" s="61">
        <v>2</v>
      </c>
      <c r="C407" s="61">
        <v>142146</v>
      </c>
      <c r="D407" s="61">
        <v>242146</v>
      </c>
      <c r="E407" s="61" t="s">
        <v>8465</v>
      </c>
      <c r="F407" s="61" t="s">
        <v>3174</v>
      </c>
      <c r="G407" s="61">
        <v>146</v>
      </c>
      <c r="H407" s="61">
        <v>2</v>
      </c>
      <c r="I407" s="61">
        <v>54029</v>
      </c>
      <c r="J407" s="61">
        <v>1</v>
      </c>
      <c r="K407" s="61">
        <v>8</v>
      </c>
      <c r="L407" s="61">
        <v>401500</v>
      </c>
      <c r="M407" s="61">
        <v>0</v>
      </c>
      <c r="N407" s="61">
        <v>0</v>
      </c>
      <c r="O407" s="61">
        <v>9</v>
      </c>
      <c r="P407" s="61">
        <v>41796</v>
      </c>
      <c r="Q407" s="61">
        <v>0</v>
      </c>
      <c r="R407" s="61">
        <v>0</v>
      </c>
      <c r="S407" s="61">
        <v>34</v>
      </c>
      <c r="T407" s="61">
        <v>1</v>
      </c>
      <c r="U407" s="61">
        <v>0</v>
      </c>
      <c r="V407" s="61">
        <v>0</v>
      </c>
      <c r="W407" s="61">
        <v>0</v>
      </c>
      <c r="X407" s="61">
        <v>0</v>
      </c>
      <c r="Y407" s="61">
        <v>0</v>
      </c>
      <c r="Z407" s="61">
        <v>0</v>
      </c>
      <c r="AA407" s="61">
        <v>15</v>
      </c>
      <c r="AB407" s="61">
        <v>30</v>
      </c>
      <c r="AC407" s="61">
        <v>0</v>
      </c>
      <c r="AD407" s="61">
        <v>0</v>
      </c>
      <c r="AE407" s="36" t="b">
        <v>0</v>
      </c>
      <c r="AF407" s="36" t="b">
        <v>0</v>
      </c>
      <c r="AG407" s="36" t="b">
        <v>0</v>
      </c>
    </row>
    <row r="408" spans="1:33" x14ac:dyDescent="0.3">
      <c r="A408" s="61">
        <v>1147</v>
      </c>
      <c r="B408" s="61">
        <v>2</v>
      </c>
      <c r="C408" s="61">
        <v>142147</v>
      </c>
      <c r="D408" s="61">
        <v>242147</v>
      </c>
      <c r="E408" s="61" t="s">
        <v>8428</v>
      </c>
      <c r="F408" s="61" t="s">
        <v>3175</v>
      </c>
      <c r="G408" s="61">
        <v>147</v>
      </c>
      <c r="H408" s="61">
        <v>42</v>
      </c>
      <c r="I408" s="61">
        <v>9</v>
      </c>
      <c r="J408" s="61">
        <v>1400</v>
      </c>
      <c r="K408" s="61">
        <v>8</v>
      </c>
      <c r="L408" s="61">
        <v>416200</v>
      </c>
      <c r="M408" s="61">
        <v>0</v>
      </c>
      <c r="N408" s="61">
        <v>0</v>
      </c>
      <c r="O408" s="61">
        <v>9</v>
      </c>
      <c r="P408" s="61">
        <v>42131</v>
      </c>
      <c r="Q408" s="61">
        <v>0</v>
      </c>
      <c r="R408" s="61">
        <v>0</v>
      </c>
      <c r="S408" s="61">
        <v>0</v>
      </c>
      <c r="T408" s="61">
        <v>0</v>
      </c>
      <c r="U408" s="61">
        <v>0</v>
      </c>
      <c r="V408" s="61">
        <v>0</v>
      </c>
      <c r="W408" s="61">
        <v>0</v>
      </c>
      <c r="X408" s="61">
        <v>0</v>
      </c>
      <c r="Y408" s="61">
        <v>0</v>
      </c>
      <c r="Z408" s="61">
        <v>0</v>
      </c>
      <c r="AA408" s="61">
        <v>15</v>
      </c>
      <c r="AB408" s="61">
        <v>31</v>
      </c>
      <c r="AC408" s="61">
        <v>0</v>
      </c>
      <c r="AD408" s="61">
        <v>0</v>
      </c>
      <c r="AE408" s="36" t="b">
        <v>0</v>
      </c>
      <c r="AF408" s="36" t="b">
        <v>0</v>
      </c>
      <c r="AG408" s="36" t="b">
        <v>0</v>
      </c>
    </row>
    <row r="409" spans="1:33" x14ac:dyDescent="0.3">
      <c r="A409" s="61">
        <v>1148</v>
      </c>
      <c r="B409" s="61">
        <v>2</v>
      </c>
      <c r="C409" s="61">
        <v>142148</v>
      </c>
      <c r="D409" s="61">
        <v>242148</v>
      </c>
      <c r="E409" s="61" t="s">
        <v>8466</v>
      </c>
      <c r="F409" s="61" t="s">
        <v>3176</v>
      </c>
      <c r="G409" s="61">
        <v>148</v>
      </c>
      <c r="H409" s="61">
        <v>66</v>
      </c>
      <c r="I409" s="61">
        <v>30</v>
      </c>
      <c r="J409" s="61">
        <v>1</v>
      </c>
      <c r="K409" s="61">
        <v>8</v>
      </c>
      <c r="L409" s="61">
        <v>431000</v>
      </c>
      <c r="M409" s="61">
        <v>0</v>
      </c>
      <c r="N409" s="61">
        <v>0</v>
      </c>
      <c r="O409" s="61">
        <v>9</v>
      </c>
      <c r="P409" s="61">
        <v>42469</v>
      </c>
      <c r="Q409" s="61">
        <v>0</v>
      </c>
      <c r="R409" s="61">
        <v>0</v>
      </c>
      <c r="S409" s="61">
        <v>6</v>
      </c>
      <c r="T409" s="61">
        <v>85002</v>
      </c>
      <c r="U409" s="61">
        <v>0</v>
      </c>
      <c r="V409" s="61">
        <v>1</v>
      </c>
      <c r="W409" s="61">
        <v>0</v>
      </c>
      <c r="X409" s="61">
        <v>0</v>
      </c>
      <c r="Y409" s="61">
        <v>0</v>
      </c>
      <c r="Z409" s="61">
        <v>0</v>
      </c>
      <c r="AA409" s="61">
        <v>15</v>
      </c>
      <c r="AB409" s="61">
        <v>30</v>
      </c>
      <c r="AC409" s="61">
        <v>0</v>
      </c>
      <c r="AD409" s="61">
        <v>0</v>
      </c>
      <c r="AE409" s="36" t="b">
        <v>0</v>
      </c>
      <c r="AF409" s="36" t="b">
        <v>0</v>
      </c>
      <c r="AG409" s="36" t="b">
        <v>0</v>
      </c>
    </row>
    <row r="410" spans="1:33" x14ac:dyDescent="0.3">
      <c r="A410" s="61">
        <v>1149</v>
      </c>
      <c r="B410" s="61">
        <v>2</v>
      </c>
      <c r="C410" s="61">
        <v>142149</v>
      </c>
      <c r="D410" s="61">
        <v>242149</v>
      </c>
      <c r="E410" s="61" t="s">
        <v>2466</v>
      </c>
      <c r="F410" s="61" t="s">
        <v>3177</v>
      </c>
      <c r="G410" s="61">
        <v>149</v>
      </c>
      <c r="H410" s="61">
        <v>65</v>
      </c>
      <c r="I410" s="61">
        <v>31</v>
      </c>
      <c r="J410" s="61">
        <v>6</v>
      </c>
      <c r="K410" s="61">
        <v>8</v>
      </c>
      <c r="L410" s="61">
        <v>445900</v>
      </c>
      <c r="M410" s="61">
        <v>0</v>
      </c>
      <c r="N410" s="61">
        <v>0</v>
      </c>
      <c r="O410" s="61">
        <v>9</v>
      </c>
      <c r="P410" s="61">
        <v>42809</v>
      </c>
      <c r="Q410" s="61">
        <v>0</v>
      </c>
      <c r="R410" s="61">
        <v>0</v>
      </c>
      <c r="S410" s="61">
        <v>0</v>
      </c>
      <c r="T410" s="61">
        <v>0</v>
      </c>
      <c r="U410" s="61">
        <v>0</v>
      </c>
      <c r="V410" s="61">
        <v>0</v>
      </c>
      <c r="W410" s="61">
        <v>0</v>
      </c>
      <c r="X410" s="61">
        <v>0</v>
      </c>
      <c r="Y410" s="61">
        <v>0</v>
      </c>
      <c r="Z410" s="61">
        <v>0</v>
      </c>
      <c r="AA410" s="61">
        <v>15</v>
      </c>
      <c r="AB410" s="61">
        <v>31</v>
      </c>
      <c r="AC410" s="61">
        <v>0</v>
      </c>
      <c r="AD410" s="61">
        <v>0</v>
      </c>
      <c r="AE410" s="36" t="b">
        <v>0</v>
      </c>
      <c r="AF410" s="36" t="b">
        <v>0</v>
      </c>
      <c r="AG410" s="36" t="b">
        <v>0</v>
      </c>
    </row>
    <row r="411" spans="1:33" x14ac:dyDescent="0.3">
      <c r="A411" s="61">
        <v>1150</v>
      </c>
      <c r="B411" s="61">
        <v>2</v>
      </c>
      <c r="C411" s="61">
        <v>142150</v>
      </c>
      <c r="D411" s="61">
        <v>242150</v>
      </c>
      <c r="E411" s="61" t="s">
        <v>8429</v>
      </c>
      <c r="F411" s="61" t="s">
        <v>3178</v>
      </c>
      <c r="G411" s="61">
        <v>150</v>
      </c>
      <c r="H411" s="61">
        <v>2</v>
      </c>
      <c r="I411" s="61">
        <v>54009</v>
      </c>
      <c r="J411" s="61">
        <v>1</v>
      </c>
      <c r="K411" s="61">
        <v>8</v>
      </c>
      <c r="L411" s="61">
        <v>475900</v>
      </c>
      <c r="M411" s="61">
        <v>0</v>
      </c>
      <c r="N411" s="61">
        <v>0</v>
      </c>
      <c r="O411" s="61">
        <v>9</v>
      </c>
      <c r="P411" s="61">
        <v>43152</v>
      </c>
      <c r="Q411" s="61">
        <v>0</v>
      </c>
      <c r="R411" s="61">
        <v>0</v>
      </c>
      <c r="S411" s="61">
        <v>0</v>
      </c>
      <c r="T411" s="61">
        <v>0</v>
      </c>
      <c r="U411" s="61">
        <v>0</v>
      </c>
      <c r="V411" s="61">
        <v>0</v>
      </c>
      <c r="W411" s="61">
        <v>0</v>
      </c>
      <c r="X411" s="61">
        <v>0</v>
      </c>
      <c r="Y411" s="61">
        <v>0</v>
      </c>
      <c r="Z411" s="61">
        <v>0</v>
      </c>
      <c r="AA411" s="61">
        <v>15</v>
      </c>
      <c r="AB411" s="61">
        <v>31</v>
      </c>
      <c r="AC411" s="61">
        <v>0</v>
      </c>
      <c r="AD411" s="61">
        <v>0</v>
      </c>
      <c r="AE411" s="36" t="b">
        <v>0</v>
      </c>
      <c r="AF411" s="36" t="b">
        <v>0</v>
      </c>
      <c r="AG411" s="36" t="b">
        <v>0</v>
      </c>
    </row>
    <row r="412" spans="1:33" x14ac:dyDescent="0.3">
      <c r="A412" s="61">
        <v>1151</v>
      </c>
      <c r="B412" s="61">
        <v>2</v>
      </c>
      <c r="C412" s="61">
        <v>142151</v>
      </c>
      <c r="D412" s="61">
        <v>242151</v>
      </c>
      <c r="E412" s="61" t="s">
        <v>8430</v>
      </c>
      <c r="F412" s="61" t="s">
        <v>3179</v>
      </c>
      <c r="G412" s="61">
        <v>151</v>
      </c>
      <c r="H412" s="61">
        <v>42</v>
      </c>
      <c r="I412" s="61">
        <v>30</v>
      </c>
      <c r="J412" s="61">
        <v>1130</v>
      </c>
      <c r="K412" s="61">
        <v>8</v>
      </c>
      <c r="L412" s="61">
        <v>506100</v>
      </c>
      <c r="M412" s="61">
        <v>0</v>
      </c>
      <c r="N412" s="61">
        <v>0</v>
      </c>
      <c r="O412" s="61">
        <v>9</v>
      </c>
      <c r="P412" s="61">
        <v>43498</v>
      </c>
      <c r="Q412" s="61">
        <v>0</v>
      </c>
      <c r="R412" s="61">
        <v>0</v>
      </c>
      <c r="S412" s="61">
        <v>6</v>
      </c>
      <c r="T412" s="61">
        <v>84017</v>
      </c>
      <c r="U412" s="61">
        <v>0</v>
      </c>
      <c r="V412" s="61">
        <v>1</v>
      </c>
      <c r="W412" s="61">
        <v>0</v>
      </c>
      <c r="X412" s="61">
        <v>0</v>
      </c>
      <c r="Y412" s="61">
        <v>0</v>
      </c>
      <c r="Z412" s="61">
        <v>0</v>
      </c>
      <c r="AA412" s="61">
        <v>15</v>
      </c>
      <c r="AB412" s="61">
        <v>32</v>
      </c>
      <c r="AC412" s="61">
        <v>0</v>
      </c>
      <c r="AD412" s="61">
        <v>0</v>
      </c>
      <c r="AE412" s="36" t="b">
        <v>0</v>
      </c>
      <c r="AF412" s="36" t="b">
        <v>0</v>
      </c>
      <c r="AG412" s="36" t="b">
        <v>0</v>
      </c>
    </row>
    <row r="413" spans="1:33" x14ac:dyDescent="0.3">
      <c r="A413" s="61">
        <v>1152</v>
      </c>
      <c r="B413" s="61">
        <v>2</v>
      </c>
      <c r="C413" s="61">
        <v>142152</v>
      </c>
      <c r="D413" s="61">
        <v>242152</v>
      </c>
      <c r="E413" s="61" t="s">
        <v>10256</v>
      </c>
      <c r="F413" s="61" t="s">
        <v>3180</v>
      </c>
      <c r="G413" s="61">
        <v>152</v>
      </c>
      <c r="H413" s="61">
        <v>62</v>
      </c>
      <c r="I413" s="61">
        <v>6</v>
      </c>
      <c r="J413" s="61">
        <v>1</v>
      </c>
      <c r="K413" s="61">
        <v>8</v>
      </c>
      <c r="L413" s="61">
        <v>536500</v>
      </c>
      <c r="M413" s="61">
        <v>0</v>
      </c>
      <c r="N413" s="61">
        <v>0</v>
      </c>
      <c r="O413" s="61">
        <v>9</v>
      </c>
      <c r="P413" s="61">
        <v>43846</v>
      </c>
      <c r="Q413" s="61">
        <v>0</v>
      </c>
      <c r="R413" s="61">
        <v>0</v>
      </c>
      <c r="S413" s="61">
        <v>6</v>
      </c>
      <c r="T413" s="61">
        <v>85009</v>
      </c>
      <c r="U413" s="61">
        <v>0</v>
      </c>
      <c r="V413" s="61">
        <v>1</v>
      </c>
      <c r="W413" s="61">
        <v>0</v>
      </c>
      <c r="X413" s="61">
        <v>0</v>
      </c>
      <c r="Y413" s="61">
        <v>0</v>
      </c>
      <c r="Z413" s="61">
        <v>0</v>
      </c>
      <c r="AA413" s="61">
        <v>16</v>
      </c>
      <c r="AB413" s="61">
        <v>6</v>
      </c>
      <c r="AC413" s="61">
        <v>0</v>
      </c>
      <c r="AD413" s="61">
        <v>0</v>
      </c>
      <c r="AE413" s="36" t="b">
        <v>0</v>
      </c>
      <c r="AF413" s="36" t="b">
        <v>0</v>
      </c>
      <c r="AG413" s="36" t="b">
        <v>0</v>
      </c>
    </row>
    <row r="414" spans="1:33" x14ac:dyDescent="0.3">
      <c r="A414" s="61">
        <v>1153</v>
      </c>
      <c r="B414" s="61">
        <v>2</v>
      </c>
      <c r="C414" s="61">
        <v>142153</v>
      </c>
      <c r="D414" s="61">
        <v>242153</v>
      </c>
      <c r="E414" s="61" t="s">
        <v>10258</v>
      </c>
      <c r="F414" s="61" t="s">
        <v>3181</v>
      </c>
      <c r="G414" s="61">
        <v>153</v>
      </c>
      <c r="H414" s="61">
        <v>63</v>
      </c>
      <c r="I414" s="61">
        <v>6</v>
      </c>
      <c r="J414" s="61">
        <v>1</v>
      </c>
      <c r="K414" s="61">
        <v>8</v>
      </c>
      <c r="L414" s="61">
        <v>567100</v>
      </c>
      <c r="M414" s="61">
        <v>0</v>
      </c>
      <c r="N414" s="61">
        <v>0</v>
      </c>
      <c r="O414" s="61">
        <v>9</v>
      </c>
      <c r="P414" s="61">
        <v>44197</v>
      </c>
      <c r="Q414" s="61">
        <v>0</v>
      </c>
      <c r="R414" s="61">
        <v>0</v>
      </c>
      <c r="S414" s="61">
        <v>0</v>
      </c>
      <c r="T414" s="61">
        <v>0</v>
      </c>
      <c r="U414" s="61">
        <v>0</v>
      </c>
      <c r="V414" s="61">
        <v>0</v>
      </c>
      <c r="W414" s="61">
        <v>0</v>
      </c>
      <c r="X414" s="61">
        <v>0</v>
      </c>
      <c r="Y414" s="61">
        <v>0</v>
      </c>
      <c r="Z414" s="61">
        <v>0</v>
      </c>
      <c r="AA414" s="61">
        <v>16</v>
      </c>
      <c r="AB414" s="61">
        <v>6</v>
      </c>
      <c r="AC414" s="61">
        <v>0</v>
      </c>
      <c r="AD414" s="61">
        <v>0</v>
      </c>
      <c r="AE414" s="36" t="b">
        <v>0</v>
      </c>
      <c r="AF414" s="36" t="b">
        <v>0</v>
      </c>
      <c r="AG414" s="36" t="b">
        <v>0</v>
      </c>
    </row>
    <row r="415" spans="1:33" x14ac:dyDescent="0.3">
      <c r="A415" s="61">
        <v>1154</v>
      </c>
      <c r="B415" s="61">
        <v>2</v>
      </c>
      <c r="C415" s="61">
        <v>142154</v>
      </c>
      <c r="D415" s="61">
        <v>242154</v>
      </c>
      <c r="E415" s="61" t="s">
        <v>2466</v>
      </c>
      <c r="F415" s="61" t="s">
        <v>3182</v>
      </c>
      <c r="G415" s="61">
        <v>154</v>
      </c>
      <c r="H415" s="61">
        <v>65</v>
      </c>
      <c r="I415" s="61">
        <v>32</v>
      </c>
      <c r="J415" s="61">
        <v>6</v>
      </c>
      <c r="K415" s="61">
        <v>8</v>
      </c>
      <c r="L415" s="61">
        <v>597900</v>
      </c>
      <c r="M415" s="61">
        <v>0</v>
      </c>
      <c r="N415" s="61">
        <v>0</v>
      </c>
      <c r="O415" s="61">
        <v>9</v>
      </c>
      <c r="P415" s="61">
        <v>44551</v>
      </c>
      <c r="Q415" s="61">
        <v>0</v>
      </c>
      <c r="R415" s="61">
        <v>0</v>
      </c>
      <c r="S415" s="61">
        <v>0</v>
      </c>
      <c r="T415" s="61">
        <v>0</v>
      </c>
      <c r="U415" s="61">
        <v>0</v>
      </c>
      <c r="V415" s="61">
        <v>0</v>
      </c>
      <c r="W415" s="61">
        <v>0</v>
      </c>
      <c r="X415" s="61">
        <v>0</v>
      </c>
      <c r="Y415" s="61">
        <v>0</v>
      </c>
      <c r="Z415" s="61">
        <v>0</v>
      </c>
      <c r="AA415" s="61">
        <v>15</v>
      </c>
      <c r="AB415" s="61">
        <v>32</v>
      </c>
      <c r="AC415" s="61">
        <v>0</v>
      </c>
      <c r="AD415" s="61">
        <v>0</v>
      </c>
      <c r="AE415" s="36" t="b">
        <v>0</v>
      </c>
      <c r="AF415" s="36" t="b">
        <v>0</v>
      </c>
      <c r="AG415" s="36" t="b">
        <v>0</v>
      </c>
    </row>
    <row r="416" spans="1:33" x14ac:dyDescent="0.3">
      <c r="A416" s="61">
        <v>1155</v>
      </c>
      <c r="B416" s="61">
        <v>2</v>
      </c>
      <c r="C416" s="61">
        <v>142155</v>
      </c>
      <c r="D416" s="61">
        <v>242155</v>
      </c>
      <c r="E416" s="61" t="s">
        <v>8431</v>
      </c>
      <c r="F416" s="61" t="s">
        <v>3183</v>
      </c>
      <c r="G416" s="61">
        <v>155</v>
      </c>
      <c r="H416" s="61">
        <v>2</v>
      </c>
      <c r="I416" s="61">
        <v>54030</v>
      </c>
      <c r="J416" s="61">
        <v>1</v>
      </c>
      <c r="K416" s="61">
        <v>8</v>
      </c>
      <c r="L416" s="61">
        <v>628900</v>
      </c>
      <c r="M416" s="61">
        <v>0</v>
      </c>
      <c r="N416" s="61">
        <v>0</v>
      </c>
      <c r="O416" s="61">
        <v>9</v>
      </c>
      <c r="P416" s="61">
        <v>44908</v>
      </c>
      <c r="Q416" s="61">
        <v>0</v>
      </c>
      <c r="R416" s="61">
        <v>0</v>
      </c>
      <c r="S416" s="61">
        <v>34</v>
      </c>
      <c r="T416" s="61">
        <v>1</v>
      </c>
      <c r="U416" s="61">
        <v>0</v>
      </c>
      <c r="V416" s="61">
        <v>0</v>
      </c>
      <c r="W416" s="61">
        <v>0</v>
      </c>
      <c r="X416" s="61">
        <v>0</v>
      </c>
      <c r="Y416" s="61">
        <v>0</v>
      </c>
      <c r="Z416" s="61">
        <v>0</v>
      </c>
      <c r="AA416" s="61">
        <v>15</v>
      </c>
      <c r="AB416" s="61">
        <v>32</v>
      </c>
      <c r="AC416" s="61">
        <v>0</v>
      </c>
      <c r="AD416" s="61">
        <v>0</v>
      </c>
      <c r="AE416" s="36" t="b">
        <v>0</v>
      </c>
      <c r="AF416" s="36" t="b">
        <v>0</v>
      </c>
      <c r="AG416" s="36" t="b">
        <v>0</v>
      </c>
    </row>
    <row r="417" spans="1:33" x14ac:dyDescent="0.3">
      <c r="A417" s="61">
        <v>1156</v>
      </c>
      <c r="B417" s="61">
        <v>2</v>
      </c>
      <c r="C417" s="61">
        <v>142156</v>
      </c>
      <c r="D417" s="61">
        <v>242156</v>
      </c>
      <c r="E417" s="61" t="s">
        <v>8432</v>
      </c>
      <c r="F417" s="61" t="s">
        <v>3184</v>
      </c>
      <c r="G417" s="61">
        <v>156</v>
      </c>
      <c r="H417" s="61">
        <v>42</v>
      </c>
      <c r="I417" s="61">
        <v>31</v>
      </c>
      <c r="J417" s="61">
        <v>1200</v>
      </c>
      <c r="K417" s="61">
        <v>8</v>
      </c>
      <c r="L417" s="61">
        <v>660100</v>
      </c>
      <c r="M417" s="61">
        <v>0</v>
      </c>
      <c r="N417" s="61">
        <v>0</v>
      </c>
      <c r="O417" s="61">
        <v>9</v>
      </c>
      <c r="P417" s="61">
        <v>45268</v>
      </c>
      <c r="Q417" s="61">
        <v>0</v>
      </c>
      <c r="R417" s="61">
        <v>0</v>
      </c>
      <c r="S417" s="61">
        <v>0</v>
      </c>
      <c r="T417" s="61">
        <v>0</v>
      </c>
      <c r="U417" s="61">
        <v>0</v>
      </c>
      <c r="V417" s="61">
        <v>0</v>
      </c>
      <c r="W417" s="61">
        <v>0</v>
      </c>
      <c r="X417" s="61">
        <v>0</v>
      </c>
      <c r="Y417" s="61">
        <v>0</v>
      </c>
      <c r="Z417" s="61">
        <v>0</v>
      </c>
      <c r="AA417" s="61">
        <v>15</v>
      </c>
      <c r="AB417" s="61">
        <v>33</v>
      </c>
      <c r="AC417" s="61">
        <v>0</v>
      </c>
      <c r="AD417" s="61">
        <v>0</v>
      </c>
      <c r="AE417" s="36" t="b">
        <v>0</v>
      </c>
      <c r="AF417" s="36" t="b">
        <v>0</v>
      </c>
      <c r="AG417" s="36" t="b">
        <v>0</v>
      </c>
    </row>
    <row r="418" spans="1:33" x14ac:dyDescent="0.3">
      <c r="A418" s="61">
        <v>1157</v>
      </c>
      <c r="B418" s="61">
        <v>2</v>
      </c>
      <c r="C418" s="61">
        <v>142157</v>
      </c>
      <c r="D418" s="61">
        <v>242157</v>
      </c>
      <c r="E418" s="61" t="s">
        <v>2466</v>
      </c>
      <c r="F418" s="61" t="s">
        <v>3185</v>
      </c>
      <c r="G418" s="61">
        <v>157</v>
      </c>
      <c r="H418" s="61">
        <v>65</v>
      </c>
      <c r="I418" s="61">
        <v>33</v>
      </c>
      <c r="J418" s="61">
        <v>6</v>
      </c>
      <c r="K418" s="61">
        <v>8</v>
      </c>
      <c r="L418" s="61">
        <v>691500</v>
      </c>
      <c r="M418" s="61">
        <v>0</v>
      </c>
      <c r="N418" s="61">
        <v>0</v>
      </c>
      <c r="O418" s="61">
        <v>9</v>
      </c>
      <c r="P418" s="61">
        <v>45631</v>
      </c>
      <c r="Q418" s="61">
        <v>0</v>
      </c>
      <c r="R418" s="61">
        <v>0</v>
      </c>
      <c r="S418" s="61">
        <v>6</v>
      </c>
      <c r="T418" s="61">
        <v>84015</v>
      </c>
      <c r="U418" s="61">
        <v>0</v>
      </c>
      <c r="V418" s="61">
        <v>1</v>
      </c>
      <c r="W418" s="61">
        <v>0</v>
      </c>
      <c r="X418" s="61">
        <v>0</v>
      </c>
      <c r="Y418" s="61">
        <v>0</v>
      </c>
      <c r="Z418" s="61">
        <v>0</v>
      </c>
      <c r="AA418" s="61">
        <v>15</v>
      </c>
      <c r="AB418" s="61">
        <v>33</v>
      </c>
      <c r="AC418" s="61">
        <v>0</v>
      </c>
      <c r="AD418" s="61">
        <v>0</v>
      </c>
      <c r="AE418" s="36" t="b">
        <v>0</v>
      </c>
      <c r="AF418" s="36" t="b">
        <v>0</v>
      </c>
      <c r="AG418" s="36" t="b">
        <v>0</v>
      </c>
    </row>
    <row r="419" spans="1:33" x14ac:dyDescent="0.3">
      <c r="A419" s="61">
        <v>1158</v>
      </c>
      <c r="B419" s="61">
        <v>2</v>
      </c>
      <c r="C419" s="61">
        <v>142158</v>
      </c>
      <c r="D419" s="61">
        <v>242158</v>
      </c>
      <c r="E419" s="61" t="s">
        <v>8469</v>
      </c>
      <c r="F419" s="61" t="s">
        <v>3186</v>
      </c>
      <c r="G419" s="61">
        <v>158</v>
      </c>
      <c r="H419" s="61">
        <v>14</v>
      </c>
      <c r="I419" s="61">
        <v>94007</v>
      </c>
      <c r="J419" s="61">
        <v>40</v>
      </c>
      <c r="K419" s="61">
        <v>8</v>
      </c>
      <c r="L419" s="61">
        <v>723100</v>
      </c>
      <c r="M419" s="61">
        <v>0</v>
      </c>
      <c r="N419" s="61">
        <v>0</v>
      </c>
      <c r="O419" s="61">
        <v>9</v>
      </c>
      <c r="P419" s="61">
        <v>45997</v>
      </c>
      <c r="Q419" s="61">
        <v>0</v>
      </c>
      <c r="R419" s="61">
        <v>0</v>
      </c>
      <c r="S419" s="61">
        <v>0</v>
      </c>
      <c r="T419" s="61">
        <v>0</v>
      </c>
      <c r="U419" s="61">
        <v>0</v>
      </c>
      <c r="V419" s="61">
        <v>0</v>
      </c>
      <c r="W419" s="61">
        <v>0</v>
      </c>
      <c r="X419" s="61">
        <v>0</v>
      </c>
      <c r="Y419" s="61">
        <v>0</v>
      </c>
      <c r="Z419" s="61">
        <v>0</v>
      </c>
      <c r="AA419" s="61">
        <v>15</v>
      </c>
      <c r="AB419" s="61">
        <v>33</v>
      </c>
      <c r="AC419" s="61">
        <v>0</v>
      </c>
      <c r="AD419" s="61">
        <v>0</v>
      </c>
      <c r="AE419" s="36" t="b">
        <v>0</v>
      </c>
      <c r="AF419" s="36" t="b">
        <v>0</v>
      </c>
      <c r="AG419" s="36" t="b">
        <v>0</v>
      </c>
    </row>
    <row r="420" spans="1:33" x14ac:dyDescent="0.3">
      <c r="A420" s="61">
        <v>1159</v>
      </c>
      <c r="B420" s="61">
        <v>2</v>
      </c>
      <c r="C420" s="61">
        <v>142159</v>
      </c>
      <c r="D420" s="61">
        <v>242159</v>
      </c>
      <c r="E420" s="61" t="s">
        <v>8464</v>
      </c>
      <c r="F420" s="61" t="s">
        <v>3187</v>
      </c>
      <c r="G420" s="61">
        <v>159</v>
      </c>
      <c r="H420" s="61">
        <v>76</v>
      </c>
      <c r="I420" s="61">
        <v>5</v>
      </c>
      <c r="J420" s="61">
        <v>1</v>
      </c>
      <c r="K420" s="61">
        <v>8</v>
      </c>
      <c r="L420" s="61">
        <v>754900</v>
      </c>
      <c r="M420" s="61">
        <v>0</v>
      </c>
      <c r="N420" s="61">
        <v>0</v>
      </c>
      <c r="O420" s="61">
        <v>9</v>
      </c>
      <c r="P420" s="61">
        <v>46365</v>
      </c>
      <c r="Q420" s="61">
        <v>0</v>
      </c>
      <c r="R420" s="61">
        <v>0</v>
      </c>
      <c r="S420" s="61">
        <v>6</v>
      </c>
      <c r="T420" s="61">
        <v>85002</v>
      </c>
      <c r="U420" s="61">
        <v>0</v>
      </c>
      <c r="V420" s="61">
        <v>1</v>
      </c>
      <c r="W420" s="61">
        <v>0</v>
      </c>
      <c r="X420" s="61">
        <v>0</v>
      </c>
      <c r="Y420" s="61">
        <v>0</v>
      </c>
      <c r="Z420" s="61">
        <v>0</v>
      </c>
      <c r="AA420" s="61">
        <v>23</v>
      </c>
      <c r="AB420" s="61">
        <v>5</v>
      </c>
      <c r="AC420" s="61">
        <v>0</v>
      </c>
      <c r="AD420" s="61">
        <v>0</v>
      </c>
      <c r="AE420" s="36" t="b">
        <v>0</v>
      </c>
      <c r="AF420" s="36" t="b">
        <v>0</v>
      </c>
      <c r="AG420" s="36" t="b">
        <v>0</v>
      </c>
    </row>
    <row r="421" spans="1:33" x14ac:dyDescent="0.3">
      <c r="A421" s="61">
        <v>1160</v>
      </c>
      <c r="B421" s="61">
        <v>2</v>
      </c>
      <c r="C421" s="61">
        <v>142160</v>
      </c>
      <c r="D421" s="61">
        <v>242160</v>
      </c>
      <c r="E421" s="61" t="s">
        <v>8433</v>
      </c>
      <c r="F421" s="61" t="s">
        <v>3188</v>
      </c>
      <c r="G421" s="61">
        <v>160</v>
      </c>
      <c r="H421" s="61">
        <v>2</v>
      </c>
      <c r="I421" s="61">
        <v>54031</v>
      </c>
      <c r="J421" s="61">
        <v>1</v>
      </c>
      <c r="K421" s="61">
        <v>8</v>
      </c>
      <c r="L421" s="61">
        <v>786900</v>
      </c>
      <c r="M421" s="61">
        <v>0</v>
      </c>
      <c r="N421" s="61">
        <v>0</v>
      </c>
      <c r="O421" s="61">
        <v>9</v>
      </c>
      <c r="P421" s="61">
        <v>46736</v>
      </c>
      <c r="Q421" s="61">
        <v>0</v>
      </c>
      <c r="R421" s="61">
        <v>0</v>
      </c>
      <c r="S421" s="61">
        <v>0</v>
      </c>
      <c r="T421" s="61">
        <v>0</v>
      </c>
      <c r="U421" s="61">
        <v>0</v>
      </c>
      <c r="V421" s="61">
        <v>0</v>
      </c>
      <c r="W421" s="61">
        <v>0</v>
      </c>
      <c r="X421" s="61">
        <v>0</v>
      </c>
      <c r="Y421" s="61">
        <v>0</v>
      </c>
      <c r="Z421" s="61">
        <v>0</v>
      </c>
      <c r="AA421" s="61">
        <v>15</v>
      </c>
      <c r="AB421" s="61">
        <v>33</v>
      </c>
      <c r="AC421" s="61">
        <v>0</v>
      </c>
      <c r="AD421" s="61">
        <v>0</v>
      </c>
      <c r="AE421" s="36" t="b">
        <v>0</v>
      </c>
      <c r="AF421" s="36" t="b">
        <v>0</v>
      </c>
      <c r="AG421" s="36" t="b">
        <v>0</v>
      </c>
    </row>
    <row r="422" spans="1:33" x14ac:dyDescent="0.3">
      <c r="A422" s="61">
        <v>1161</v>
      </c>
      <c r="B422" s="61">
        <v>2</v>
      </c>
      <c r="C422" s="61">
        <v>142161</v>
      </c>
      <c r="D422" s="61">
        <v>242161</v>
      </c>
      <c r="E422" s="61" t="s">
        <v>8434</v>
      </c>
      <c r="F422" s="61" t="s">
        <v>3189</v>
      </c>
      <c r="G422" s="61">
        <v>161</v>
      </c>
      <c r="H422" s="61">
        <v>42</v>
      </c>
      <c r="I422" s="61">
        <v>62</v>
      </c>
      <c r="J422" s="61">
        <v>1700</v>
      </c>
      <c r="K422" s="61">
        <v>8</v>
      </c>
      <c r="L422" s="61">
        <v>819100</v>
      </c>
      <c r="M422" s="61">
        <v>0</v>
      </c>
      <c r="N422" s="61">
        <v>0</v>
      </c>
      <c r="O422" s="61">
        <v>9</v>
      </c>
      <c r="P422" s="61">
        <v>47110</v>
      </c>
      <c r="Q422" s="61">
        <v>0</v>
      </c>
      <c r="R422" s="61">
        <v>0</v>
      </c>
      <c r="S422" s="61">
        <v>6</v>
      </c>
      <c r="T422" s="61">
        <v>84017</v>
      </c>
      <c r="U422" s="61">
        <v>0</v>
      </c>
      <c r="V422" s="61">
        <v>1</v>
      </c>
      <c r="W422" s="61">
        <v>0</v>
      </c>
      <c r="X422" s="61">
        <v>0</v>
      </c>
      <c r="Y422" s="61">
        <v>0</v>
      </c>
      <c r="Z422" s="61">
        <v>0</v>
      </c>
      <c r="AA422" s="61">
        <v>15</v>
      </c>
      <c r="AB422" s="61">
        <v>34</v>
      </c>
      <c r="AC422" s="61">
        <v>0</v>
      </c>
      <c r="AD422" s="61">
        <v>0</v>
      </c>
      <c r="AE422" s="36" t="b">
        <v>0</v>
      </c>
      <c r="AF422" s="36" t="b">
        <v>0</v>
      </c>
      <c r="AG422" s="36" t="b">
        <v>0</v>
      </c>
    </row>
    <row r="423" spans="1:33" x14ac:dyDescent="0.3">
      <c r="A423" s="61">
        <v>1162</v>
      </c>
      <c r="B423" s="61">
        <v>2</v>
      </c>
      <c r="C423" s="61">
        <v>142162</v>
      </c>
      <c r="D423" s="61">
        <v>242162</v>
      </c>
      <c r="E423" s="61" t="s">
        <v>8596</v>
      </c>
      <c r="F423" s="61" t="s">
        <v>3190</v>
      </c>
      <c r="G423" s="61">
        <v>162</v>
      </c>
      <c r="H423" s="61">
        <v>60</v>
      </c>
      <c r="I423" s="61">
        <v>6</v>
      </c>
      <c r="J423" s="61">
        <v>1</v>
      </c>
      <c r="K423" s="61">
        <v>8</v>
      </c>
      <c r="L423" s="61">
        <v>851500</v>
      </c>
      <c r="M423" s="61">
        <v>0</v>
      </c>
      <c r="N423" s="61">
        <v>0</v>
      </c>
      <c r="O423" s="61">
        <v>9</v>
      </c>
      <c r="P423" s="61">
        <v>47487</v>
      </c>
      <c r="Q423" s="61">
        <v>0</v>
      </c>
      <c r="R423" s="61">
        <v>0</v>
      </c>
      <c r="S423" s="61">
        <v>0</v>
      </c>
      <c r="T423" s="61">
        <v>0</v>
      </c>
      <c r="U423" s="61">
        <v>0</v>
      </c>
      <c r="V423" s="61">
        <v>0</v>
      </c>
      <c r="W423" s="61">
        <v>0</v>
      </c>
      <c r="X423" s="61">
        <v>0</v>
      </c>
      <c r="Y423" s="61">
        <v>0</v>
      </c>
      <c r="Z423" s="61">
        <v>0</v>
      </c>
      <c r="AA423" s="61">
        <v>2</v>
      </c>
      <c r="AB423" s="61">
        <v>3</v>
      </c>
      <c r="AC423" s="61">
        <v>0</v>
      </c>
      <c r="AD423" s="61">
        <v>0</v>
      </c>
      <c r="AE423" s="36" t="b">
        <v>0</v>
      </c>
      <c r="AF423" s="36" t="b">
        <v>0</v>
      </c>
      <c r="AG423" s="36" t="b">
        <v>0</v>
      </c>
    </row>
    <row r="424" spans="1:33" x14ac:dyDescent="0.3">
      <c r="A424" s="61">
        <v>1163</v>
      </c>
      <c r="B424" s="61">
        <v>2</v>
      </c>
      <c r="C424" s="61">
        <v>142163</v>
      </c>
      <c r="D424" s="61">
        <v>242163</v>
      </c>
      <c r="E424" s="61" t="s">
        <v>2466</v>
      </c>
      <c r="F424" s="61" t="s">
        <v>3191</v>
      </c>
      <c r="G424" s="61">
        <v>163</v>
      </c>
      <c r="H424" s="61">
        <v>65</v>
      </c>
      <c r="I424" s="61">
        <v>34</v>
      </c>
      <c r="J424" s="61">
        <v>6</v>
      </c>
      <c r="K424" s="61">
        <v>8</v>
      </c>
      <c r="L424" s="61">
        <v>884100</v>
      </c>
      <c r="M424" s="61">
        <v>0</v>
      </c>
      <c r="N424" s="61">
        <v>0</v>
      </c>
      <c r="O424" s="61">
        <v>9</v>
      </c>
      <c r="P424" s="61">
        <v>47867</v>
      </c>
      <c r="Q424" s="61">
        <v>0</v>
      </c>
      <c r="R424" s="61">
        <v>0</v>
      </c>
      <c r="S424" s="61">
        <v>0</v>
      </c>
      <c r="T424" s="61">
        <v>0</v>
      </c>
      <c r="U424" s="61">
        <v>0</v>
      </c>
      <c r="V424" s="61">
        <v>0</v>
      </c>
      <c r="W424" s="61">
        <v>0</v>
      </c>
      <c r="X424" s="61">
        <v>0</v>
      </c>
      <c r="Y424" s="61">
        <v>0</v>
      </c>
      <c r="Z424" s="61">
        <v>0</v>
      </c>
      <c r="AA424" s="61">
        <v>15</v>
      </c>
      <c r="AB424" s="61">
        <v>34</v>
      </c>
      <c r="AC424" s="61">
        <v>0</v>
      </c>
      <c r="AD424" s="61">
        <v>0</v>
      </c>
      <c r="AE424" s="36" t="b">
        <v>0</v>
      </c>
      <c r="AF424" s="36" t="b">
        <v>0</v>
      </c>
      <c r="AG424" s="36" t="b">
        <v>0</v>
      </c>
    </row>
    <row r="425" spans="1:33" x14ac:dyDescent="0.3">
      <c r="A425" s="61">
        <v>1164</v>
      </c>
      <c r="B425" s="61">
        <v>2</v>
      </c>
      <c r="C425" s="61">
        <v>142164</v>
      </c>
      <c r="D425" s="61">
        <v>242164</v>
      </c>
      <c r="E425" s="61" t="s">
        <v>8435</v>
      </c>
      <c r="F425" s="61" t="s">
        <v>3192</v>
      </c>
      <c r="G425" s="61">
        <v>164</v>
      </c>
      <c r="H425" s="61">
        <v>2</v>
      </c>
      <c r="I425" s="61">
        <v>54062</v>
      </c>
      <c r="J425" s="61">
        <v>1</v>
      </c>
      <c r="K425" s="61">
        <v>8</v>
      </c>
      <c r="L425" s="61">
        <v>916900</v>
      </c>
      <c r="M425" s="61">
        <v>0</v>
      </c>
      <c r="N425" s="61">
        <v>0</v>
      </c>
      <c r="O425" s="61">
        <v>9</v>
      </c>
      <c r="P425" s="61">
        <v>48250</v>
      </c>
      <c r="Q425" s="61">
        <v>0</v>
      </c>
      <c r="R425" s="61">
        <v>0</v>
      </c>
      <c r="S425" s="61">
        <v>34</v>
      </c>
      <c r="T425" s="61">
        <v>1</v>
      </c>
      <c r="U425" s="61">
        <v>0</v>
      </c>
      <c r="V425" s="61">
        <v>0</v>
      </c>
      <c r="W425" s="61">
        <v>0</v>
      </c>
      <c r="X425" s="61">
        <v>0</v>
      </c>
      <c r="Y425" s="61">
        <v>0</v>
      </c>
      <c r="Z425" s="61">
        <v>0</v>
      </c>
      <c r="AA425" s="61">
        <v>15</v>
      </c>
      <c r="AB425" s="61">
        <v>34</v>
      </c>
      <c r="AC425" s="61">
        <v>0</v>
      </c>
      <c r="AD425" s="61">
        <v>0</v>
      </c>
      <c r="AE425" s="36" t="b">
        <v>0</v>
      </c>
      <c r="AF425" s="36" t="b">
        <v>0</v>
      </c>
      <c r="AG425" s="36" t="b">
        <v>0</v>
      </c>
    </row>
    <row r="426" spans="1:33" x14ac:dyDescent="0.3">
      <c r="A426" s="61">
        <v>1165</v>
      </c>
      <c r="B426" s="61">
        <v>2</v>
      </c>
      <c r="C426" s="61">
        <v>142165</v>
      </c>
      <c r="D426" s="61">
        <v>242165</v>
      </c>
      <c r="E426" s="61" t="s">
        <v>8417</v>
      </c>
      <c r="F426" s="61" t="s">
        <v>3193</v>
      </c>
      <c r="G426" s="61">
        <v>165</v>
      </c>
      <c r="H426" s="61">
        <v>42</v>
      </c>
      <c r="I426" s="61">
        <v>32</v>
      </c>
      <c r="J426" s="61">
        <v>1350</v>
      </c>
      <c r="K426" s="61">
        <v>8</v>
      </c>
      <c r="L426" s="61">
        <v>949900</v>
      </c>
      <c r="M426" s="61">
        <v>0</v>
      </c>
      <c r="N426" s="61">
        <v>0</v>
      </c>
      <c r="O426" s="61">
        <v>9</v>
      </c>
      <c r="P426" s="61">
        <v>48636</v>
      </c>
      <c r="Q426" s="61">
        <v>0</v>
      </c>
      <c r="R426" s="61">
        <v>0</v>
      </c>
      <c r="S426" s="61">
        <v>0</v>
      </c>
      <c r="T426" s="61">
        <v>0</v>
      </c>
      <c r="U426" s="61">
        <v>0</v>
      </c>
      <c r="V426" s="61">
        <v>0</v>
      </c>
      <c r="W426" s="61">
        <v>0</v>
      </c>
      <c r="X426" s="61">
        <v>0</v>
      </c>
      <c r="Y426" s="61">
        <v>0</v>
      </c>
      <c r="Z426" s="61">
        <v>0</v>
      </c>
      <c r="AA426" s="61">
        <v>15</v>
      </c>
      <c r="AB426" s="61">
        <v>35</v>
      </c>
      <c r="AC426" s="61">
        <v>0</v>
      </c>
      <c r="AD426" s="61">
        <v>0</v>
      </c>
      <c r="AE426" s="36" t="b">
        <v>0</v>
      </c>
      <c r="AF426" s="36" t="b">
        <v>0</v>
      </c>
      <c r="AG426" s="36" t="b">
        <v>0</v>
      </c>
    </row>
    <row r="427" spans="1:33" x14ac:dyDescent="0.3">
      <c r="A427" s="61">
        <v>1166</v>
      </c>
      <c r="B427" s="61">
        <v>2</v>
      </c>
      <c r="C427" s="61">
        <v>142166</v>
      </c>
      <c r="D427" s="61">
        <v>242166</v>
      </c>
      <c r="E427" s="61" t="s">
        <v>2466</v>
      </c>
      <c r="F427" s="61" t="s">
        <v>3194</v>
      </c>
      <c r="G427" s="61">
        <v>166</v>
      </c>
      <c r="H427" s="61">
        <v>65</v>
      </c>
      <c r="I427" s="61">
        <v>35</v>
      </c>
      <c r="J427" s="61">
        <v>6</v>
      </c>
      <c r="K427" s="61">
        <v>8</v>
      </c>
      <c r="L427" s="61">
        <v>983100</v>
      </c>
      <c r="M427" s="61">
        <v>0</v>
      </c>
      <c r="N427" s="61">
        <v>0</v>
      </c>
      <c r="O427" s="61">
        <v>9</v>
      </c>
      <c r="P427" s="61">
        <v>49026</v>
      </c>
      <c r="Q427" s="61">
        <v>0</v>
      </c>
      <c r="R427" s="61">
        <v>0</v>
      </c>
      <c r="S427" s="61">
        <v>0</v>
      </c>
      <c r="T427" s="61">
        <v>0</v>
      </c>
      <c r="U427" s="61">
        <v>0</v>
      </c>
      <c r="V427" s="61">
        <v>0</v>
      </c>
      <c r="W427" s="61">
        <v>0</v>
      </c>
      <c r="X427" s="61">
        <v>0</v>
      </c>
      <c r="Y427" s="61">
        <v>0</v>
      </c>
      <c r="Z427" s="61">
        <v>0</v>
      </c>
      <c r="AA427" s="61">
        <v>15</v>
      </c>
      <c r="AB427" s="61">
        <v>35</v>
      </c>
      <c r="AC427" s="61">
        <v>0</v>
      </c>
      <c r="AD427" s="61">
        <v>0</v>
      </c>
      <c r="AE427" s="36" t="b">
        <v>0</v>
      </c>
      <c r="AF427" s="36" t="b">
        <v>0</v>
      </c>
      <c r="AG427" s="36" t="b">
        <v>0</v>
      </c>
    </row>
    <row r="428" spans="1:33" x14ac:dyDescent="0.3">
      <c r="A428" s="61">
        <v>1167</v>
      </c>
      <c r="B428" s="61">
        <v>2</v>
      </c>
      <c r="C428" s="61">
        <v>142167</v>
      </c>
      <c r="D428" s="61">
        <v>242167</v>
      </c>
      <c r="E428" s="61" t="s">
        <v>2749</v>
      </c>
      <c r="F428" s="61" t="s">
        <v>3195</v>
      </c>
      <c r="G428" s="61">
        <v>167</v>
      </c>
      <c r="H428" s="61">
        <v>70</v>
      </c>
      <c r="I428" s="61">
        <v>60</v>
      </c>
      <c r="J428" s="61">
        <v>1</v>
      </c>
      <c r="K428" s="61">
        <v>8</v>
      </c>
      <c r="L428" s="61">
        <v>1016500</v>
      </c>
      <c r="M428" s="61">
        <v>0</v>
      </c>
      <c r="N428" s="61">
        <v>0</v>
      </c>
      <c r="O428" s="61">
        <v>9</v>
      </c>
      <c r="P428" s="61">
        <v>49419</v>
      </c>
      <c r="Q428" s="61">
        <v>0</v>
      </c>
      <c r="R428" s="61">
        <v>0</v>
      </c>
      <c r="S428" s="61">
        <v>0</v>
      </c>
      <c r="T428" s="61">
        <v>0</v>
      </c>
      <c r="U428" s="61">
        <v>0</v>
      </c>
      <c r="V428" s="61">
        <v>0</v>
      </c>
      <c r="W428" s="61">
        <v>0</v>
      </c>
      <c r="X428" s="61">
        <v>0</v>
      </c>
      <c r="Y428" s="61">
        <v>0</v>
      </c>
      <c r="Z428" s="61">
        <v>0</v>
      </c>
      <c r="AA428" s="61">
        <v>6</v>
      </c>
      <c r="AB428" s="61">
        <v>0</v>
      </c>
      <c r="AC428" s="61">
        <v>0</v>
      </c>
      <c r="AD428" s="61">
        <v>0</v>
      </c>
      <c r="AE428" s="36" t="b">
        <v>0</v>
      </c>
      <c r="AF428" s="36" t="b">
        <v>0</v>
      </c>
      <c r="AG428" s="36" t="b">
        <v>0</v>
      </c>
    </row>
    <row r="429" spans="1:33" x14ac:dyDescent="0.3">
      <c r="A429" s="61">
        <v>1168</v>
      </c>
      <c r="B429" s="61">
        <v>2</v>
      </c>
      <c r="C429" s="61">
        <v>142168</v>
      </c>
      <c r="D429" s="61">
        <v>242168</v>
      </c>
      <c r="E429" s="61" t="s">
        <v>8436</v>
      </c>
      <c r="F429" s="61" t="s">
        <v>3196</v>
      </c>
      <c r="G429" s="61">
        <v>168</v>
      </c>
      <c r="H429" s="61">
        <v>2</v>
      </c>
      <c r="I429" s="61">
        <v>54032</v>
      </c>
      <c r="J429" s="61">
        <v>1</v>
      </c>
      <c r="K429" s="61">
        <v>8</v>
      </c>
      <c r="L429" s="61">
        <v>1050100</v>
      </c>
      <c r="M429" s="61">
        <v>0</v>
      </c>
      <c r="N429" s="61">
        <v>0</v>
      </c>
      <c r="O429" s="61">
        <v>9</v>
      </c>
      <c r="P429" s="61">
        <v>49815</v>
      </c>
      <c r="Q429" s="61">
        <v>0</v>
      </c>
      <c r="R429" s="61">
        <v>0</v>
      </c>
      <c r="S429" s="61">
        <v>0</v>
      </c>
      <c r="T429" s="61">
        <v>0</v>
      </c>
      <c r="U429" s="61">
        <v>0</v>
      </c>
      <c r="V429" s="61">
        <v>0</v>
      </c>
      <c r="W429" s="61">
        <v>0</v>
      </c>
      <c r="X429" s="61">
        <v>0</v>
      </c>
      <c r="Y429" s="61">
        <v>0</v>
      </c>
      <c r="Z429" s="61">
        <v>0</v>
      </c>
      <c r="AA429" s="61">
        <v>15</v>
      </c>
      <c r="AB429" s="61">
        <v>35</v>
      </c>
      <c r="AC429" s="61">
        <v>0</v>
      </c>
      <c r="AD429" s="61">
        <v>0</v>
      </c>
      <c r="AE429" s="36" t="b">
        <v>0</v>
      </c>
      <c r="AF429" s="36" t="b">
        <v>0</v>
      </c>
      <c r="AG429" s="36" t="b">
        <v>0</v>
      </c>
    </row>
    <row r="430" spans="1:33" x14ac:dyDescent="0.3">
      <c r="A430" s="61">
        <v>1169</v>
      </c>
      <c r="B430" s="61">
        <v>2</v>
      </c>
      <c r="C430" s="61">
        <v>142169</v>
      </c>
      <c r="D430" s="61">
        <v>242169</v>
      </c>
      <c r="E430" s="61" t="s">
        <v>10190</v>
      </c>
      <c r="F430" s="61" t="s">
        <v>10209</v>
      </c>
      <c r="G430" s="61">
        <v>169</v>
      </c>
      <c r="H430" s="61">
        <v>42</v>
      </c>
      <c r="I430" s="61">
        <v>33</v>
      </c>
      <c r="J430" s="61">
        <v>1430</v>
      </c>
      <c r="K430" s="61">
        <v>8</v>
      </c>
      <c r="L430" s="61">
        <v>1083900</v>
      </c>
      <c r="M430" s="61">
        <v>0</v>
      </c>
      <c r="N430" s="61">
        <v>0</v>
      </c>
      <c r="O430" s="61">
        <v>9</v>
      </c>
      <c r="P430" s="61">
        <v>50214</v>
      </c>
      <c r="Q430" s="61">
        <v>0</v>
      </c>
      <c r="R430" s="61">
        <v>0</v>
      </c>
      <c r="S430" s="61">
        <v>6</v>
      </c>
      <c r="T430" s="61">
        <v>84017</v>
      </c>
      <c r="U430" s="61">
        <v>0</v>
      </c>
      <c r="V430" s="61">
        <v>1</v>
      </c>
      <c r="W430" s="61">
        <v>0</v>
      </c>
      <c r="X430" s="61">
        <v>0</v>
      </c>
      <c r="Y430" s="61">
        <v>0</v>
      </c>
      <c r="Z430" s="61">
        <v>0</v>
      </c>
      <c r="AA430" s="61">
        <v>15</v>
      </c>
      <c r="AB430" s="61">
        <v>36</v>
      </c>
      <c r="AC430" s="61">
        <v>0</v>
      </c>
      <c r="AD430" s="61">
        <v>0</v>
      </c>
      <c r="AE430" s="36" t="b">
        <v>0</v>
      </c>
      <c r="AF430" s="36" t="b">
        <v>0</v>
      </c>
      <c r="AG430" s="36" t="b">
        <v>0</v>
      </c>
    </row>
    <row r="431" spans="1:33" x14ac:dyDescent="0.3">
      <c r="A431" s="61">
        <v>1170</v>
      </c>
      <c r="B431" s="61">
        <v>2</v>
      </c>
      <c r="C431" s="61">
        <v>142170</v>
      </c>
      <c r="D431" s="61">
        <v>242170</v>
      </c>
      <c r="E431" s="61" t="s">
        <v>2466</v>
      </c>
      <c r="F431" s="61" t="s">
        <v>10210</v>
      </c>
      <c r="G431" s="61">
        <v>170</v>
      </c>
      <c r="H431" s="61">
        <v>65</v>
      </c>
      <c r="I431" s="61">
        <v>36</v>
      </c>
      <c r="J431" s="61">
        <v>6</v>
      </c>
      <c r="K431" s="61">
        <v>8</v>
      </c>
      <c r="L431" s="61">
        <v>1117900</v>
      </c>
      <c r="M431" s="61">
        <v>0</v>
      </c>
      <c r="N431" s="61">
        <v>0</v>
      </c>
      <c r="O431" s="61">
        <v>9</v>
      </c>
      <c r="P431" s="61">
        <v>50616</v>
      </c>
      <c r="Q431" s="61">
        <v>0</v>
      </c>
      <c r="R431" s="61">
        <v>0</v>
      </c>
      <c r="S431" s="61">
        <v>0</v>
      </c>
      <c r="T431" s="61">
        <v>0</v>
      </c>
      <c r="U431" s="61">
        <v>0</v>
      </c>
      <c r="V431" s="61">
        <v>0</v>
      </c>
      <c r="W431" s="61">
        <v>0</v>
      </c>
      <c r="X431" s="61">
        <v>0</v>
      </c>
      <c r="Y431" s="61">
        <v>0</v>
      </c>
      <c r="Z431" s="61">
        <v>0</v>
      </c>
      <c r="AA431" s="61">
        <v>15</v>
      </c>
      <c r="AB431" s="61">
        <v>36</v>
      </c>
      <c r="AC431" s="61">
        <v>0</v>
      </c>
      <c r="AD431" s="61">
        <v>0</v>
      </c>
      <c r="AE431" s="36" t="b">
        <v>0</v>
      </c>
      <c r="AF431" s="36" t="b">
        <v>0</v>
      </c>
      <c r="AG431" s="36" t="b">
        <v>0</v>
      </c>
    </row>
    <row r="432" spans="1:33" x14ac:dyDescent="0.3">
      <c r="A432" s="61">
        <v>1171</v>
      </c>
      <c r="B432" s="61">
        <v>2</v>
      </c>
      <c r="C432" s="61">
        <v>142171</v>
      </c>
      <c r="D432" s="61">
        <v>242171</v>
      </c>
      <c r="E432" s="61" t="s">
        <v>8438</v>
      </c>
      <c r="F432" s="61" t="s">
        <v>10211</v>
      </c>
      <c r="G432" s="61">
        <v>171</v>
      </c>
      <c r="H432" s="61">
        <v>76</v>
      </c>
      <c r="I432" s="61">
        <v>6</v>
      </c>
      <c r="J432" s="61">
        <v>1</v>
      </c>
      <c r="K432" s="61">
        <v>8</v>
      </c>
      <c r="L432" s="61">
        <v>1152100</v>
      </c>
      <c r="M432" s="61">
        <v>0</v>
      </c>
      <c r="N432" s="61">
        <v>0</v>
      </c>
      <c r="O432" s="61">
        <v>9</v>
      </c>
      <c r="P432" s="61">
        <v>51021</v>
      </c>
      <c r="Q432" s="61">
        <v>0</v>
      </c>
      <c r="R432" s="61">
        <v>0</v>
      </c>
      <c r="S432" s="61">
        <v>6</v>
      </c>
      <c r="T432" s="61">
        <v>85002</v>
      </c>
      <c r="U432" s="61">
        <v>0</v>
      </c>
      <c r="V432" s="61">
        <v>1</v>
      </c>
      <c r="W432" s="61">
        <v>0</v>
      </c>
      <c r="X432" s="61">
        <v>0</v>
      </c>
      <c r="Y432" s="61">
        <v>0</v>
      </c>
      <c r="Z432" s="61">
        <v>0</v>
      </c>
      <c r="AA432" s="61">
        <v>23</v>
      </c>
      <c r="AB432" s="61">
        <v>6</v>
      </c>
      <c r="AC432" s="61">
        <v>0</v>
      </c>
      <c r="AD432" s="61">
        <v>0</v>
      </c>
      <c r="AE432" s="36" t="b">
        <v>0</v>
      </c>
      <c r="AF432" s="36" t="b">
        <v>0</v>
      </c>
      <c r="AG432" s="36" t="b">
        <v>0</v>
      </c>
    </row>
    <row r="433" spans="1:33" x14ac:dyDescent="0.3">
      <c r="A433" s="61">
        <v>1172</v>
      </c>
      <c r="B433" s="61">
        <v>2</v>
      </c>
      <c r="C433" s="61">
        <v>142172</v>
      </c>
      <c r="D433" s="61">
        <v>242172</v>
      </c>
      <c r="E433" s="61" t="s">
        <v>8439</v>
      </c>
      <c r="F433" s="61" t="s">
        <v>3197</v>
      </c>
      <c r="G433" s="61">
        <v>172</v>
      </c>
      <c r="H433" s="61">
        <v>2</v>
      </c>
      <c r="I433" s="61">
        <v>54033</v>
      </c>
      <c r="J433" s="61">
        <v>1</v>
      </c>
      <c r="K433" s="61">
        <v>8</v>
      </c>
      <c r="L433" s="61">
        <v>1186500</v>
      </c>
      <c r="M433" s="61">
        <v>0</v>
      </c>
      <c r="N433" s="61">
        <v>0</v>
      </c>
      <c r="O433" s="61">
        <v>9</v>
      </c>
      <c r="P433" s="61">
        <v>51537</v>
      </c>
      <c r="Q433" s="61">
        <v>0</v>
      </c>
      <c r="R433" s="61">
        <v>0</v>
      </c>
      <c r="S433" s="61">
        <v>34</v>
      </c>
      <c r="T433" s="61">
        <v>1</v>
      </c>
      <c r="U433" s="61">
        <v>0</v>
      </c>
      <c r="V433" s="61">
        <v>0</v>
      </c>
      <c r="W433" s="61">
        <v>6</v>
      </c>
      <c r="X433" s="61">
        <v>85114</v>
      </c>
      <c r="Y433" s="61">
        <v>0</v>
      </c>
      <c r="Z433" s="61">
        <v>1</v>
      </c>
      <c r="AA433" s="61">
        <v>15</v>
      </c>
      <c r="AB433" s="61">
        <v>36</v>
      </c>
      <c r="AC433" s="61">
        <v>0</v>
      </c>
      <c r="AD433" s="61">
        <v>0</v>
      </c>
      <c r="AE433" s="36" t="b">
        <v>0</v>
      </c>
      <c r="AF433" s="36" t="b">
        <v>0</v>
      </c>
      <c r="AG433" s="36" t="b">
        <v>0</v>
      </c>
    </row>
    <row r="434" spans="1:33" x14ac:dyDescent="0.3">
      <c r="A434" s="61">
        <v>1173</v>
      </c>
      <c r="B434" s="61">
        <v>2</v>
      </c>
      <c r="C434" s="61">
        <v>142173</v>
      </c>
      <c r="D434" s="61">
        <v>242173</v>
      </c>
      <c r="E434" s="61" t="s">
        <v>10276</v>
      </c>
      <c r="F434" s="61" t="s">
        <v>3198</v>
      </c>
      <c r="G434" s="61">
        <v>173</v>
      </c>
      <c r="H434" s="61">
        <v>42</v>
      </c>
      <c r="I434" s="61">
        <v>46</v>
      </c>
      <c r="J434" s="61">
        <v>2000</v>
      </c>
      <c r="K434" s="61">
        <v>8</v>
      </c>
      <c r="L434" s="61">
        <v>1446000</v>
      </c>
      <c r="M434" s="61">
        <v>0</v>
      </c>
      <c r="N434" s="61">
        <v>0</v>
      </c>
      <c r="O434" s="61">
        <v>9</v>
      </c>
      <c r="P434" s="61">
        <v>53000</v>
      </c>
      <c r="Q434" s="61">
        <v>0</v>
      </c>
      <c r="R434" s="61">
        <v>0</v>
      </c>
      <c r="S434" s="61">
        <v>0</v>
      </c>
      <c r="T434" s="61">
        <v>0</v>
      </c>
      <c r="U434" s="61">
        <v>0</v>
      </c>
      <c r="V434" s="61">
        <v>0</v>
      </c>
      <c r="W434" s="61">
        <v>0</v>
      </c>
      <c r="X434" s="61">
        <v>0</v>
      </c>
      <c r="Y434" s="61">
        <v>0</v>
      </c>
      <c r="Z434" s="61">
        <v>0</v>
      </c>
      <c r="AA434" s="61">
        <v>15</v>
      </c>
      <c r="AB434" s="61">
        <v>37</v>
      </c>
      <c r="AC434" s="61">
        <v>0</v>
      </c>
      <c r="AD434" s="61">
        <v>0</v>
      </c>
      <c r="AE434" s="36" t="b">
        <v>0</v>
      </c>
      <c r="AF434" s="36" t="b">
        <v>0</v>
      </c>
      <c r="AG434" s="36" t="b">
        <v>0</v>
      </c>
    </row>
    <row r="435" spans="1:33" x14ac:dyDescent="0.3">
      <c r="A435" s="61">
        <v>1174</v>
      </c>
      <c r="B435" s="61">
        <v>2</v>
      </c>
      <c r="C435" s="61">
        <v>142174</v>
      </c>
      <c r="D435" s="61">
        <v>242174</v>
      </c>
      <c r="E435" s="61" t="s">
        <v>2466</v>
      </c>
      <c r="F435" s="61" t="s">
        <v>3199</v>
      </c>
      <c r="G435" s="61">
        <v>174</v>
      </c>
      <c r="H435" s="61">
        <v>65</v>
      </c>
      <c r="I435" s="61">
        <v>37</v>
      </c>
      <c r="J435" s="61">
        <v>7</v>
      </c>
      <c r="K435" s="61">
        <v>8</v>
      </c>
      <c r="L435" s="61">
        <v>1533000</v>
      </c>
      <c r="M435" s="61">
        <v>0</v>
      </c>
      <c r="N435" s="61">
        <v>0</v>
      </c>
      <c r="O435" s="61">
        <v>9</v>
      </c>
      <c r="P435" s="61">
        <v>55000</v>
      </c>
      <c r="Q435" s="61">
        <v>0</v>
      </c>
      <c r="R435" s="61">
        <v>0</v>
      </c>
      <c r="S435" s="61">
        <v>38</v>
      </c>
      <c r="T435" s="61">
        <v>1</v>
      </c>
      <c r="U435" s="61">
        <v>0</v>
      </c>
      <c r="V435" s="61">
        <v>0</v>
      </c>
      <c r="W435" s="61">
        <v>0</v>
      </c>
      <c r="X435" s="61">
        <v>0</v>
      </c>
      <c r="Y435" s="61">
        <v>0</v>
      </c>
      <c r="Z435" s="61">
        <v>0</v>
      </c>
      <c r="AA435" s="61">
        <v>15</v>
      </c>
      <c r="AB435" s="61">
        <v>37</v>
      </c>
      <c r="AC435" s="61">
        <v>0</v>
      </c>
      <c r="AD435" s="61">
        <v>0</v>
      </c>
      <c r="AE435" s="36" t="b">
        <v>0</v>
      </c>
      <c r="AF435" s="36" t="b">
        <v>0</v>
      </c>
      <c r="AG435" s="36" t="b">
        <v>0</v>
      </c>
    </row>
    <row r="436" spans="1:33" x14ac:dyDescent="0.3">
      <c r="A436" s="61">
        <v>1175</v>
      </c>
      <c r="B436" s="61">
        <v>2</v>
      </c>
      <c r="C436" s="61">
        <v>142175</v>
      </c>
      <c r="D436" s="61">
        <v>242175</v>
      </c>
      <c r="E436" s="61" t="s">
        <v>10365</v>
      </c>
      <c r="F436" s="61" t="s">
        <v>3200</v>
      </c>
      <c r="G436" s="61">
        <v>175</v>
      </c>
      <c r="H436" s="61">
        <v>66</v>
      </c>
      <c r="I436" s="61">
        <v>36</v>
      </c>
      <c r="J436" s="61">
        <v>1</v>
      </c>
      <c r="K436" s="61">
        <v>8</v>
      </c>
      <c r="L436" s="61">
        <v>1620500</v>
      </c>
      <c r="M436" s="61">
        <v>0</v>
      </c>
      <c r="N436" s="61">
        <v>0</v>
      </c>
      <c r="O436" s="61">
        <v>9</v>
      </c>
      <c r="P436" s="61">
        <v>57000</v>
      </c>
      <c r="Q436" s="61">
        <v>0</v>
      </c>
      <c r="R436" s="61">
        <v>0</v>
      </c>
      <c r="S436" s="61">
        <v>0</v>
      </c>
      <c r="T436" s="61">
        <v>0</v>
      </c>
      <c r="U436" s="61">
        <v>0</v>
      </c>
      <c r="V436" s="61">
        <v>0</v>
      </c>
      <c r="W436" s="61">
        <v>0</v>
      </c>
      <c r="X436" s="61">
        <v>0</v>
      </c>
      <c r="Y436" s="61">
        <v>0</v>
      </c>
      <c r="Z436" s="61">
        <v>0</v>
      </c>
      <c r="AA436" s="61">
        <v>15</v>
      </c>
      <c r="AB436" s="61">
        <v>36</v>
      </c>
      <c r="AC436" s="61">
        <v>0</v>
      </c>
      <c r="AD436" s="61">
        <v>0</v>
      </c>
      <c r="AE436" s="36" t="b">
        <v>0</v>
      </c>
      <c r="AF436" s="36" t="b">
        <v>0</v>
      </c>
      <c r="AG436" s="36" t="b">
        <v>0</v>
      </c>
    </row>
    <row r="437" spans="1:33" x14ac:dyDescent="0.3">
      <c r="A437" s="61">
        <v>1176</v>
      </c>
      <c r="B437" s="61">
        <v>2</v>
      </c>
      <c r="C437" s="61">
        <v>142176</v>
      </c>
      <c r="D437" s="61">
        <v>242176</v>
      </c>
      <c r="E437" s="61" t="s">
        <v>10277</v>
      </c>
      <c r="F437" s="61" t="s">
        <v>3201</v>
      </c>
      <c r="G437" s="61">
        <v>176</v>
      </c>
      <c r="H437" s="61">
        <v>2</v>
      </c>
      <c r="I437" s="61">
        <v>54046</v>
      </c>
      <c r="J437" s="61">
        <v>1</v>
      </c>
      <c r="K437" s="61">
        <v>8</v>
      </c>
      <c r="L437" s="61">
        <v>1708500</v>
      </c>
      <c r="M437" s="61">
        <v>0</v>
      </c>
      <c r="N437" s="61">
        <v>0</v>
      </c>
      <c r="O437" s="61">
        <v>9</v>
      </c>
      <c r="P437" s="61">
        <v>59000</v>
      </c>
      <c r="Q437" s="61">
        <v>0</v>
      </c>
      <c r="R437" s="61">
        <v>0</v>
      </c>
      <c r="S437" s="61">
        <v>0</v>
      </c>
      <c r="T437" s="61">
        <v>0</v>
      </c>
      <c r="U437" s="61">
        <v>0</v>
      </c>
      <c r="V437" s="61">
        <v>0</v>
      </c>
      <c r="W437" s="61">
        <v>0</v>
      </c>
      <c r="X437" s="61">
        <v>0</v>
      </c>
      <c r="Y437" s="61">
        <v>0</v>
      </c>
      <c r="Z437" s="61">
        <v>0</v>
      </c>
      <c r="AA437" s="61">
        <v>15</v>
      </c>
      <c r="AB437" s="61">
        <v>37</v>
      </c>
      <c r="AC437" s="61">
        <v>0</v>
      </c>
      <c r="AD437" s="61">
        <v>0</v>
      </c>
      <c r="AE437" s="36" t="b">
        <v>0</v>
      </c>
      <c r="AF437" s="36" t="b">
        <v>0</v>
      </c>
      <c r="AG437" s="36" t="b">
        <v>0</v>
      </c>
    </row>
    <row r="438" spans="1:33" x14ac:dyDescent="0.3">
      <c r="A438" s="61">
        <v>1177</v>
      </c>
      <c r="B438" s="61">
        <v>2</v>
      </c>
      <c r="C438" s="61">
        <v>142177</v>
      </c>
      <c r="D438" s="61">
        <v>242177</v>
      </c>
      <c r="E438" s="61" t="s">
        <v>10278</v>
      </c>
      <c r="F438" s="61" t="s">
        <v>3202</v>
      </c>
      <c r="G438" s="61">
        <v>177</v>
      </c>
      <c r="H438" s="61">
        <v>42</v>
      </c>
      <c r="I438" s="61">
        <v>44</v>
      </c>
      <c r="J438" s="61">
        <v>2100</v>
      </c>
      <c r="K438" s="61">
        <v>8</v>
      </c>
      <c r="L438" s="61">
        <v>1797000</v>
      </c>
      <c r="M438" s="61">
        <v>0</v>
      </c>
      <c r="N438" s="61">
        <v>0</v>
      </c>
      <c r="O438" s="61">
        <v>9</v>
      </c>
      <c r="P438" s="61">
        <v>61000</v>
      </c>
      <c r="Q438" s="61">
        <v>0</v>
      </c>
      <c r="R438" s="61">
        <v>0</v>
      </c>
      <c r="S438" s="61">
        <v>6</v>
      </c>
      <c r="T438" s="61">
        <v>84017</v>
      </c>
      <c r="U438" s="61">
        <v>0</v>
      </c>
      <c r="V438" s="61">
        <v>1</v>
      </c>
      <c r="W438" s="61">
        <v>0</v>
      </c>
      <c r="X438" s="61">
        <v>0</v>
      </c>
      <c r="Y438" s="61">
        <v>0</v>
      </c>
      <c r="Z438" s="61">
        <v>0</v>
      </c>
      <c r="AA438" s="61">
        <v>15</v>
      </c>
      <c r="AB438" s="61">
        <v>38</v>
      </c>
      <c r="AC438" s="61">
        <v>0</v>
      </c>
      <c r="AD438" s="61">
        <v>0</v>
      </c>
      <c r="AE438" s="36" t="b">
        <v>0</v>
      </c>
      <c r="AF438" s="36" t="b">
        <v>0</v>
      </c>
      <c r="AG438" s="36" t="b">
        <v>0</v>
      </c>
    </row>
    <row r="439" spans="1:33" x14ac:dyDescent="0.3">
      <c r="A439" s="61">
        <v>1178</v>
      </c>
      <c r="B439" s="61">
        <v>2</v>
      </c>
      <c r="C439" s="61">
        <v>142178</v>
      </c>
      <c r="D439" s="61">
        <v>242178</v>
      </c>
      <c r="E439" s="61" t="s">
        <v>10279</v>
      </c>
      <c r="F439" s="61" t="s">
        <v>3203</v>
      </c>
      <c r="G439" s="61">
        <v>178</v>
      </c>
      <c r="H439" s="61">
        <v>62</v>
      </c>
      <c r="I439" s="61">
        <v>7</v>
      </c>
      <c r="J439" s="61">
        <v>1</v>
      </c>
      <c r="K439" s="61">
        <v>8</v>
      </c>
      <c r="L439" s="61">
        <v>1886000</v>
      </c>
      <c r="M439" s="61">
        <v>0</v>
      </c>
      <c r="N439" s="61">
        <v>0</v>
      </c>
      <c r="O439" s="61">
        <v>9</v>
      </c>
      <c r="P439" s="61">
        <v>63000</v>
      </c>
      <c r="Q439" s="61">
        <v>0</v>
      </c>
      <c r="R439" s="61">
        <v>0</v>
      </c>
      <c r="S439" s="61">
        <v>0</v>
      </c>
      <c r="T439" s="61">
        <v>0</v>
      </c>
      <c r="U439" s="61">
        <v>0</v>
      </c>
      <c r="V439" s="61">
        <v>0</v>
      </c>
      <c r="W439" s="61">
        <v>0</v>
      </c>
      <c r="X439" s="61">
        <v>0</v>
      </c>
      <c r="Y439" s="61">
        <v>0</v>
      </c>
      <c r="Z439" s="61">
        <v>0</v>
      </c>
      <c r="AA439" s="61">
        <v>16</v>
      </c>
      <c r="AB439" s="61">
        <v>7</v>
      </c>
      <c r="AC439" s="61">
        <v>0</v>
      </c>
      <c r="AD439" s="61">
        <v>0</v>
      </c>
      <c r="AE439" s="36" t="b">
        <v>0</v>
      </c>
      <c r="AF439" s="36" t="b">
        <v>0</v>
      </c>
      <c r="AG439" s="36" t="b">
        <v>0</v>
      </c>
    </row>
    <row r="440" spans="1:33" x14ac:dyDescent="0.3">
      <c r="A440" s="61">
        <v>1179</v>
      </c>
      <c r="B440" s="61">
        <v>2</v>
      </c>
      <c r="C440" s="61">
        <v>142179</v>
      </c>
      <c r="D440" s="61">
        <v>242179</v>
      </c>
      <c r="E440" s="61" t="s">
        <v>10308</v>
      </c>
      <c r="F440" s="61" t="s">
        <v>3204</v>
      </c>
      <c r="G440" s="61">
        <v>179</v>
      </c>
      <c r="H440" s="61">
        <v>83</v>
      </c>
      <c r="I440" s="61">
        <v>7</v>
      </c>
      <c r="J440" s="61">
        <v>1</v>
      </c>
      <c r="K440" s="61">
        <v>8</v>
      </c>
      <c r="L440" s="61">
        <v>1975500</v>
      </c>
      <c r="M440" s="61">
        <v>0</v>
      </c>
      <c r="N440" s="61">
        <v>0</v>
      </c>
      <c r="O440" s="61">
        <v>9</v>
      </c>
      <c r="P440" s="61">
        <v>65000</v>
      </c>
      <c r="Q440" s="61">
        <v>0</v>
      </c>
      <c r="R440" s="61">
        <v>0</v>
      </c>
      <c r="S440" s="61">
        <v>0</v>
      </c>
      <c r="T440" s="61">
        <v>0</v>
      </c>
      <c r="U440" s="61">
        <v>0</v>
      </c>
      <c r="V440" s="61">
        <v>0</v>
      </c>
      <c r="W440" s="61">
        <v>0</v>
      </c>
      <c r="X440" s="61">
        <v>0</v>
      </c>
      <c r="Y440" s="61">
        <v>0</v>
      </c>
      <c r="Z440" s="61">
        <v>0</v>
      </c>
      <c r="AA440" s="61">
        <v>16</v>
      </c>
      <c r="AB440" s="61">
        <v>7</v>
      </c>
      <c r="AC440" s="61">
        <v>0</v>
      </c>
      <c r="AD440" s="61">
        <v>0</v>
      </c>
      <c r="AE440" s="36" t="b">
        <v>0</v>
      </c>
      <c r="AF440" s="36" t="b">
        <v>0</v>
      </c>
      <c r="AG440" s="36" t="b">
        <v>0</v>
      </c>
    </row>
    <row r="441" spans="1:33" x14ac:dyDescent="0.3">
      <c r="A441" s="61">
        <v>1180</v>
      </c>
      <c r="B441" s="61">
        <v>2</v>
      </c>
      <c r="C441" s="61">
        <v>142180</v>
      </c>
      <c r="D441" s="61">
        <v>242180</v>
      </c>
      <c r="E441" s="61" t="s">
        <v>2466</v>
      </c>
      <c r="F441" s="61" t="s">
        <v>3205</v>
      </c>
      <c r="G441" s="61">
        <v>180</v>
      </c>
      <c r="H441" s="61">
        <v>65</v>
      </c>
      <c r="I441" s="61">
        <v>38</v>
      </c>
      <c r="J441" s="61">
        <v>7</v>
      </c>
      <c r="K441" s="61">
        <v>8</v>
      </c>
      <c r="L441" s="61">
        <v>2065500</v>
      </c>
      <c r="M441" s="61">
        <v>0</v>
      </c>
      <c r="N441" s="61">
        <v>0</v>
      </c>
      <c r="O441" s="61">
        <v>9</v>
      </c>
      <c r="P441" s="61">
        <v>67000</v>
      </c>
      <c r="Q441" s="61">
        <v>0</v>
      </c>
      <c r="R441" s="61">
        <v>0</v>
      </c>
      <c r="S441" s="61">
        <v>0</v>
      </c>
      <c r="T441" s="61">
        <v>0</v>
      </c>
      <c r="U441" s="61">
        <v>0</v>
      </c>
      <c r="V441" s="61">
        <v>0</v>
      </c>
      <c r="W441" s="61">
        <v>0</v>
      </c>
      <c r="X441" s="61">
        <v>0</v>
      </c>
      <c r="Y441" s="61">
        <v>0</v>
      </c>
      <c r="Z441" s="61">
        <v>0</v>
      </c>
      <c r="AA441" s="61">
        <v>15</v>
      </c>
      <c r="AB441" s="61">
        <v>38</v>
      </c>
      <c r="AC441" s="61">
        <v>0</v>
      </c>
      <c r="AD441" s="61">
        <v>0</v>
      </c>
      <c r="AE441" s="36" t="b">
        <v>0</v>
      </c>
      <c r="AF441" s="36" t="b">
        <v>0</v>
      </c>
      <c r="AG441" s="36" t="b">
        <v>0</v>
      </c>
    </row>
    <row r="442" spans="1:33" x14ac:dyDescent="0.3">
      <c r="A442" s="61">
        <v>1181</v>
      </c>
      <c r="B442" s="61">
        <v>2</v>
      </c>
      <c r="C442" s="61">
        <v>142181</v>
      </c>
      <c r="D442" s="61">
        <v>242181</v>
      </c>
      <c r="E442" s="61" t="s">
        <v>10280</v>
      </c>
      <c r="F442" s="61" t="s">
        <v>3206</v>
      </c>
      <c r="G442" s="61">
        <v>181</v>
      </c>
      <c r="H442" s="61">
        <v>2</v>
      </c>
      <c r="I442" s="61">
        <v>54044</v>
      </c>
      <c r="J442" s="61">
        <v>1</v>
      </c>
      <c r="K442" s="61">
        <v>8</v>
      </c>
      <c r="L442" s="61">
        <v>2156000</v>
      </c>
      <c r="M442" s="61">
        <v>0</v>
      </c>
      <c r="N442" s="61">
        <v>0</v>
      </c>
      <c r="O442" s="61">
        <v>9</v>
      </c>
      <c r="P442" s="61">
        <v>69000</v>
      </c>
      <c r="Q442" s="61">
        <v>0</v>
      </c>
      <c r="R442" s="61">
        <v>0</v>
      </c>
      <c r="S442" s="61">
        <v>34</v>
      </c>
      <c r="T442" s="61">
        <v>1</v>
      </c>
      <c r="U442" s="61">
        <v>0</v>
      </c>
      <c r="V442" s="61">
        <v>0</v>
      </c>
      <c r="W442" s="61">
        <v>0</v>
      </c>
      <c r="X442" s="61">
        <v>0</v>
      </c>
      <c r="Y442" s="61">
        <v>0</v>
      </c>
      <c r="Z442" s="61">
        <v>0</v>
      </c>
      <c r="AA442" s="61">
        <v>15</v>
      </c>
      <c r="AB442" s="61">
        <v>38</v>
      </c>
      <c r="AC442" s="61">
        <v>0</v>
      </c>
      <c r="AD442" s="61">
        <v>0</v>
      </c>
      <c r="AE442" s="36" t="b">
        <v>0</v>
      </c>
      <c r="AF442" s="36" t="b">
        <v>0</v>
      </c>
      <c r="AG442" s="36" t="b">
        <v>0</v>
      </c>
    </row>
    <row r="443" spans="1:33" x14ac:dyDescent="0.3">
      <c r="A443" s="61">
        <v>1182</v>
      </c>
      <c r="B443" s="61">
        <v>2</v>
      </c>
      <c r="C443" s="61">
        <v>142182</v>
      </c>
      <c r="D443" s="61">
        <v>242182</v>
      </c>
      <c r="E443" s="61" t="s">
        <v>10281</v>
      </c>
      <c r="F443" s="61" t="s">
        <v>3207</v>
      </c>
      <c r="G443" s="61">
        <v>182</v>
      </c>
      <c r="H443" s="61">
        <v>42</v>
      </c>
      <c r="I443" s="61">
        <v>45</v>
      </c>
      <c r="J443" s="61">
        <v>2200</v>
      </c>
      <c r="K443" s="61">
        <v>8</v>
      </c>
      <c r="L443" s="61">
        <v>2247000</v>
      </c>
      <c r="M443" s="61">
        <v>0</v>
      </c>
      <c r="N443" s="61">
        <v>0</v>
      </c>
      <c r="O443" s="61">
        <v>9</v>
      </c>
      <c r="P443" s="61">
        <v>71000</v>
      </c>
      <c r="Q443" s="61">
        <v>0</v>
      </c>
      <c r="R443" s="61">
        <v>0</v>
      </c>
      <c r="S443" s="61">
        <v>1</v>
      </c>
      <c r="T443" s="61">
        <v>150000</v>
      </c>
      <c r="U443" s="61">
        <v>0</v>
      </c>
      <c r="V443" s="61">
        <v>0</v>
      </c>
      <c r="W443" s="61">
        <v>0</v>
      </c>
      <c r="X443" s="61">
        <v>0</v>
      </c>
      <c r="Y443" s="61">
        <v>0</v>
      </c>
      <c r="Z443" s="61">
        <v>0</v>
      </c>
      <c r="AA443" s="61">
        <v>15</v>
      </c>
      <c r="AB443" s="61">
        <v>39</v>
      </c>
      <c r="AC443" s="61">
        <v>0</v>
      </c>
      <c r="AD443" s="61">
        <v>0</v>
      </c>
      <c r="AE443" s="36" t="b">
        <v>0</v>
      </c>
      <c r="AF443" s="36" t="b">
        <v>0</v>
      </c>
      <c r="AG443" s="36" t="b">
        <v>0</v>
      </c>
    </row>
    <row r="444" spans="1:33" x14ac:dyDescent="0.3">
      <c r="A444" s="61">
        <v>1183</v>
      </c>
      <c r="B444" s="61">
        <v>2</v>
      </c>
      <c r="C444" s="61">
        <v>142183</v>
      </c>
      <c r="D444" s="61">
        <v>242183</v>
      </c>
      <c r="E444" s="61" t="s">
        <v>2854</v>
      </c>
      <c r="F444" s="61" t="s">
        <v>3208</v>
      </c>
      <c r="G444" s="61">
        <v>183</v>
      </c>
      <c r="H444" s="61">
        <v>81</v>
      </c>
      <c r="I444" s="61">
        <v>35</v>
      </c>
      <c r="J444" s="61">
        <v>1</v>
      </c>
      <c r="K444" s="61">
        <v>8</v>
      </c>
      <c r="L444" s="61">
        <v>2338500</v>
      </c>
      <c r="M444" s="61">
        <v>0</v>
      </c>
      <c r="N444" s="61">
        <v>0</v>
      </c>
      <c r="O444" s="61">
        <v>9</v>
      </c>
      <c r="P444" s="61">
        <v>73000</v>
      </c>
      <c r="Q444" s="61">
        <v>0</v>
      </c>
      <c r="R444" s="61">
        <v>0</v>
      </c>
      <c r="S444" s="61">
        <v>1</v>
      </c>
      <c r="T444" s="61">
        <v>250000</v>
      </c>
      <c r="U444" s="61">
        <v>0</v>
      </c>
      <c r="V444" s="61">
        <v>0</v>
      </c>
      <c r="W444" s="61">
        <v>0</v>
      </c>
      <c r="X444" s="61">
        <v>0</v>
      </c>
      <c r="Y444" s="61">
        <v>0</v>
      </c>
      <c r="Z444" s="61">
        <v>0</v>
      </c>
      <c r="AA444" s="61">
        <v>6</v>
      </c>
      <c r="AB444" s="61">
        <v>0</v>
      </c>
      <c r="AC444" s="61">
        <v>0</v>
      </c>
      <c r="AD444" s="61">
        <v>0</v>
      </c>
      <c r="AE444" s="36" t="b">
        <v>0</v>
      </c>
      <c r="AF444" s="36" t="b">
        <v>0</v>
      </c>
      <c r="AG444" s="36" t="b">
        <v>0</v>
      </c>
    </row>
    <row r="445" spans="1:33" x14ac:dyDescent="0.3">
      <c r="A445" s="61">
        <v>1184</v>
      </c>
      <c r="B445" s="61">
        <v>2</v>
      </c>
      <c r="C445" s="61">
        <v>142184</v>
      </c>
      <c r="D445" s="61">
        <v>242184</v>
      </c>
      <c r="E445" s="61" t="s">
        <v>2466</v>
      </c>
      <c r="F445" s="61" t="s">
        <v>3209</v>
      </c>
      <c r="G445" s="61">
        <v>184</v>
      </c>
      <c r="H445" s="61">
        <v>65</v>
      </c>
      <c r="I445" s="61">
        <v>39</v>
      </c>
      <c r="J445" s="61">
        <v>7</v>
      </c>
      <c r="K445" s="61">
        <v>8</v>
      </c>
      <c r="L445" s="61">
        <v>2430500</v>
      </c>
      <c r="M445" s="61">
        <v>0</v>
      </c>
      <c r="N445" s="61">
        <v>0</v>
      </c>
      <c r="O445" s="61">
        <v>9</v>
      </c>
      <c r="P445" s="61">
        <v>75000</v>
      </c>
      <c r="Q445" s="61">
        <v>0</v>
      </c>
      <c r="R445" s="61">
        <v>0</v>
      </c>
      <c r="S445" s="61">
        <v>0</v>
      </c>
      <c r="T445" s="61">
        <v>0</v>
      </c>
      <c r="U445" s="61">
        <v>0</v>
      </c>
      <c r="V445" s="61">
        <v>0</v>
      </c>
      <c r="W445" s="61">
        <v>0</v>
      </c>
      <c r="X445" s="61">
        <v>0</v>
      </c>
      <c r="Y445" s="61">
        <v>0</v>
      </c>
      <c r="Z445" s="61">
        <v>0</v>
      </c>
      <c r="AA445" s="61">
        <v>15</v>
      </c>
      <c r="AB445" s="61">
        <v>39</v>
      </c>
      <c r="AC445" s="61">
        <v>0</v>
      </c>
      <c r="AD445" s="61">
        <v>0</v>
      </c>
      <c r="AE445" s="36" t="b">
        <v>0</v>
      </c>
      <c r="AF445" s="36" t="b">
        <v>0</v>
      </c>
      <c r="AG445" s="36" t="b">
        <v>0</v>
      </c>
    </row>
    <row r="446" spans="1:33" x14ac:dyDescent="0.3">
      <c r="A446" s="61">
        <v>1185</v>
      </c>
      <c r="B446" s="61">
        <v>2</v>
      </c>
      <c r="C446" s="61">
        <v>142185</v>
      </c>
      <c r="D446" s="61">
        <v>242185</v>
      </c>
      <c r="E446" s="61" t="s">
        <v>10282</v>
      </c>
      <c r="F446" s="61" t="s">
        <v>3210</v>
      </c>
      <c r="G446" s="61">
        <v>185</v>
      </c>
      <c r="H446" s="61">
        <v>2</v>
      </c>
      <c r="I446" s="61">
        <v>54045</v>
      </c>
      <c r="J446" s="61">
        <v>1</v>
      </c>
      <c r="K446" s="61">
        <v>8</v>
      </c>
      <c r="L446" s="61">
        <v>2523000</v>
      </c>
      <c r="M446" s="61">
        <v>0</v>
      </c>
      <c r="N446" s="61">
        <v>0</v>
      </c>
      <c r="O446" s="61">
        <v>9</v>
      </c>
      <c r="P446" s="61">
        <v>77000</v>
      </c>
      <c r="Q446" s="61">
        <v>0</v>
      </c>
      <c r="R446" s="61">
        <v>0</v>
      </c>
      <c r="S446" s="61">
        <v>0</v>
      </c>
      <c r="T446" s="61">
        <v>0</v>
      </c>
      <c r="U446" s="61">
        <v>0</v>
      </c>
      <c r="V446" s="61">
        <v>0</v>
      </c>
      <c r="W446" s="61">
        <v>0</v>
      </c>
      <c r="X446" s="61">
        <v>0</v>
      </c>
      <c r="Y446" s="61">
        <v>0</v>
      </c>
      <c r="Z446" s="61">
        <v>0</v>
      </c>
      <c r="AA446" s="61">
        <v>15</v>
      </c>
      <c r="AB446" s="61">
        <v>39</v>
      </c>
      <c r="AC446" s="61">
        <v>0</v>
      </c>
      <c r="AD446" s="61">
        <v>0</v>
      </c>
      <c r="AE446" s="36" t="b">
        <v>0</v>
      </c>
      <c r="AF446" s="36" t="b">
        <v>0</v>
      </c>
      <c r="AG446" s="36" t="b">
        <v>0</v>
      </c>
    </row>
    <row r="447" spans="1:33" x14ac:dyDescent="0.3">
      <c r="A447" s="61">
        <v>1186</v>
      </c>
      <c r="B447" s="61">
        <v>2</v>
      </c>
      <c r="C447" s="61">
        <v>142186</v>
      </c>
      <c r="D447" s="61">
        <v>242186</v>
      </c>
      <c r="E447" s="61" t="s">
        <v>10283</v>
      </c>
      <c r="F447" s="61" t="s">
        <v>3211</v>
      </c>
      <c r="G447" s="61">
        <v>186</v>
      </c>
      <c r="H447" s="61">
        <v>42</v>
      </c>
      <c r="I447" s="61">
        <v>43</v>
      </c>
      <c r="J447" s="61">
        <v>1730</v>
      </c>
      <c r="K447" s="61">
        <v>8</v>
      </c>
      <c r="L447" s="61">
        <v>2616000</v>
      </c>
      <c r="M447" s="61">
        <v>0</v>
      </c>
      <c r="N447" s="61">
        <v>0</v>
      </c>
      <c r="O447" s="61">
        <v>9</v>
      </c>
      <c r="P447" s="61">
        <v>79000</v>
      </c>
      <c r="Q447" s="61">
        <v>0</v>
      </c>
      <c r="R447" s="61">
        <v>0</v>
      </c>
      <c r="S447" s="61">
        <v>6</v>
      </c>
      <c r="T447" s="61">
        <v>84017</v>
      </c>
      <c r="U447" s="61">
        <v>0</v>
      </c>
      <c r="V447" s="61">
        <v>1</v>
      </c>
      <c r="W447" s="61">
        <v>0</v>
      </c>
      <c r="X447" s="61">
        <v>0</v>
      </c>
      <c r="Y447" s="61">
        <v>0</v>
      </c>
      <c r="Z447" s="61">
        <v>0</v>
      </c>
      <c r="AA447" s="61">
        <v>15</v>
      </c>
      <c r="AB447" s="61">
        <v>40</v>
      </c>
      <c r="AC447" s="61">
        <v>0</v>
      </c>
      <c r="AD447" s="61">
        <v>0</v>
      </c>
      <c r="AE447" s="36" t="b">
        <v>0</v>
      </c>
      <c r="AF447" s="36" t="b">
        <v>0</v>
      </c>
      <c r="AG447" s="36" t="b">
        <v>0</v>
      </c>
    </row>
    <row r="448" spans="1:33" x14ac:dyDescent="0.3">
      <c r="A448" s="61">
        <v>1187</v>
      </c>
      <c r="B448" s="61">
        <v>2</v>
      </c>
      <c r="C448" s="61">
        <v>142187</v>
      </c>
      <c r="D448" s="61">
        <v>242187</v>
      </c>
      <c r="E448" s="61" t="s">
        <v>10284</v>
      </c>
      <c r="F448" s="61" t="s">
        <v>3212</v>
      </c>
      <c r="G448" s="61">
        <v>187</v>
      </c>
      <c r="H448" s="61">
        <v>60</v>
      </c>
      <c r="I448" s="61">
        <v>7</v>
      </c>
      <c r="J448" s="61">
        <v>1</v>
      </c>
      <c r="K448" s="61">
        <v>8</v>
      </c>
      <c r="L448" s="61">
        <v>2709500</v>
      </c>
      <c r="M448" s="61">
        <v>0</v>
      </c>
      <c r="N448" s="61">
        <v>0</v>
      </c>
      <c r="O448" s="61">
        <v>9</v>
      </c>
      <c r="P448" s="61">
        <v>81000</v>
      </c>
      <c r="Q448" s="61">
        <v>0</v>
      </c>
      <c r="R448" s="61">
        <v>0</v>
      </c>
      <c r="S448" s="61">
        <v>6</v>
      </c>
      <c r="T448" s="61">
        <v>94042</v>
      </c>
      <c r="U448" s="61">
        <v>0</v>
      </c>
      <c r="V448" s="61">
        <v>100</v>
      </c>
      <c r="W448" s="61">
        <v>0</v>
      </c>
      <c r="X448" s="61">
        <v>0</v>
      </c>
      <c r="Y448" s="61">
        <v>0</v>
      </c>
      <c r="Z448" s="61">
        <v>0</v>
      </c>
      <c r="AA448" s="61">
        <v>2</v>
      </c>
      <c r="AB448" s="61">
        <v>3</v>
      </c>
      <c r="AC448" s="61">
        <v>0</v>
      </c>
      <c r="AD448" s="61">
        <v>0</v>
      </c>
      <c r="AE448" s="36" t="b">
        <v>0</v>
      </c>
      <c r="AF448" s="36" t="b">
        <v>0</v>
      </c>
      <c r="AG448" s="36" t="b">
        <v>0</v>
      </c>
    </row>
    <row r="449" spans="1:33" x14ac:dyDescent="0.3">
      <c r="A449" s="61">
        <v>1188</v>
      </c>
      <c r="B449" s="61">
        <v>2</v>
      </c>
      <c r="C449" s="61">
        <v>142188</v>
      </c>
      <c r="D449" s="61">
        <v>242188</v>
      </c>
      <c r="E449" s="61" t="s">
        <v>10285</v>
      </c>
      <c r="F449" s="61" t="s">
        <v>3213</v>
      </c>
      <c r="G449" s="61">
        <v>188</v>
      </c>
      <c r="H449" s="61">
        <v>26</v>
      </c>
      <c r="I449" s="61">
        <v>94073</v>
      </c>
      <c r="J449" s="61">
        <v>1</v>
      </c>
      <c r="K449" s="61">
        <v>8</v>
      </c>
      <c r="L449" s="61">
        <v>2711000</v>
      </c>
      <c r="M449" s="61">
        <v>0</v>
      </c>
      <c r="N449" s="61">
        <v>0</v>
      </c>
      <c r="O449" s="61">
        <v>9</v>
      </c>
      <c r="P449" s="61">
        <v>83000</v>
      </c>
      <c r="Q449" s="61">
        <v>0</v>
      </c>
      <c r="R449" s="61">
        <v>0</v>
      </c>
      <c r="S449" s="61">
        <v>0</v>
      </c>
      <c r="T449" s="61">
        <v>0</v>
      </c>
      <c r="U449" s="61">
        <v>0</v>
      </c>
      <c r="V449" s="61">
        <v>0</v>
      </c>
      <c r="W449" s="61">
        <v>0</v>
      </c>
      <c r="X449" s="61">
        <v>0</v>
      </c>
      <c r="Y449" s="61">
        <v>0</v>
      </c>
      <c r="Z449" s="61">
        <v>0</v>
      </c>
      <c r="AA449" s="61">
        <v>13</v>
      </c>
      <c r="AB449" s="61">
        <v>94073</v>
      </c>
      <c r="AC449" s="61">
        <v>0</v>
      </c>
      <c r="AD449" s="61">
        <v>0</v>
      </c>
      <c r="AE449" s="36" t="b">
        <v>0</v>
      </c>
      <c r="AF449" s="36" t="b">
        <v>0</v>
      </c>
      <c r="AG449" s="36" t="b">
        <v>0</v>
      </c>
    </row>
    <row r="450" spans="1:33" x14ac:dyDescent="0.3">
      <c r="A450" s="61">
        <v>1189</v>
      </c>
      <c r="B450" s="61">
        <v>2</v>
      </c>
      <c r="C450" s="61">
        <v>142189</v>
      </c>
      <c r="D450" s="61">
        <v>242189</v>
      </c>
      <c r="E450" s="61" t="s">
        <v>2466</v>
      </c>
      <c r="F450" s="61" t="s">
        <v>3214</v>
      </c>
      <c r="G450" s="61">
        <v>189</v>
      </c>
      <c r="H450" s="61">
        <v>65</v>
      </c>
      <c r="I450" s="61">
        <v>40</v>
      </c>
      <c r="J450" s="61">
        <v>7</v>
      </c>
      <c r="K450" s="61">
        <v>8</v>
      </c>
      <c r="L450" s="61">
        <v>2712500</v>
      </c>
      <c r="M450" s="61">
        <v>0</v>
      </c>
      <c r="N450" s="61">
        <v>0</v>
      </c>
      <c r="O450" s="61">
        <v>9</v>
      </c>
      <c r="P450" s="61">
        <v>85000</v>
      </c>
      <c r="Q450" s="61">
        <v>0</v>
      </c>
      <c r="R450" s="61">
        <v>0</v>
      </c>
      <c r="S450" s="61">
        <v>0</v>
      </c>
      <c r="T450" s="61">
        <v>0</v>
      </c>
      <c r="U450" s="61">
        <v>0</v>
      </c>
      <c r="V450" s="61">
        <v>0</v>
      </c>
      <c r="W450" s="61">
        <v>0</v>
      </c>
      <c r="X450" s="61">
        <v>0</v>
      </c>
      <c r="Y450" s="61">
        <v>0</v>
      </c>
      <c r="Z450" s="61">
        <v>0</v>
      </c>
      <c r="AA450" s="61">
        <v>15</v>
      </c>
      <c r="AB450" s="61">
        <v>40</v>
      </c>
      <c r="AC450" s="61">
        <v>0</v>
      </c>
      <c r="AD450" s="61">
        <v>0</v>
      </c>
      <c r="AE450" s="36" t="b">
        <v>0</v>
      </c>
      <c r="AF450" s="36" t="b">
        <v>0</v>
      </c>
      <c r="AG450" s="36" t="b">
        <v>0</v>
      </c>
    </row>
    <row r="451" spans="1:33" x14ac:dyDescent="0.3">
      <c r="A451" s="61">
        <v>1190</v>
      </c>
      <c r="B451" s="61">
        <v>2</v>
      </c>
      <c r="C451" s="61">
        <v>142190</v>
      </c>
      <c r="D451" s="61">
        <v>242190</v>
      </c>
      <c r="E451" s="61" t="s">
        <v>10286</v>
      </c>
      <c r="F451" s="61" t="s">
        <v>3215</v>
      </c>
      <c r="G451" s="61">
        <v>190</v>
      </c>
      <c r="H451" s="61">
        <v>2</v>
      </c>
      <c r="I451" s="61">
        <v>54043</v>
      </c>
      <c r="J451" s="61">
        <v>1</v>
      </c>
      <c r="K451" s="61">
        <v>8</v>
      </c>
      <c r="L451" s="61">
        <v>2714000</v>
      </c>
      <c r="M451" s="61">
        <v>0</v>
      </c>
      <c r="N451" s="61">
        <v>0</v>
      </c>
      <c r="O451" s="61">
        <v>9</v>
      </c>
      <c r="P451" s="61">
        <v>87000</v>
      </c>
      <c r="Q451" s="61">
        <v>0</v>
      </c>
      <c r="R451" s="61">
        <v>0</v>
      </c>
      <c r="S451" s="61">
        <v>34</v>
      </c>
      <c r="T451" s="61">
        <v>1</v>
      </c>
      <c r="U451" s="61">
        <v>0</v>
      </c>
      <c r="V451" s="61">
        <v>0</v>
      </c>
      <c r="W451" s="61">
        <v>0</v>
      </c>
      <c r="X451" s="61">
        <v>0</v>
      </c>
      <c r="Y451" s="61">
        <v>0</v>
      </c>
      <c r="Z451" s="61">
        <v>0</v>
      </c>
      <c r="AA451" s="61">
        <v>15</v>
      </c>
      <c r="AB451" s="61">
        <v>40</v>
      </c>
      <c r="AC451" s="61">
        <v>0</v>
      </c>
      <c r="AD451" s="61">
        <v>0</v>
      </c>
      <c r="AE451" s="36" t="b">
        <v>0</v>
      </c>
      <c r="AF451" s="36" t="b">
        <v>0</v>
      </c>
      <c r="AG451" s="36" t="b">
        <v>0</v>
      </c>
    </row>
    <row r="452" spans="1:33" x14ac:dyDescent="0.3">
      <c r="A452" s="61">
        <v>1191</v>
      </c>
      <c r="B452" s="61">
        <v>2</v>
      </c>
      <c r="C452" s="61">
        <v>142191</v>
      </c>
      <c r="D452" s="61">
        <v>242191</v>
      </c>
      <c r="E452" s="61" t="s">
        <v>10287</v>
      </c>
      <c r="F452" s="61" t="s">
        <v>3216</v>
      </c>
      <c r="G452" s="61">
        <v>191</v>
      </c>
      <c r="H452" s="61">
        <v>42</v>
      </c>
      <c r="I452" s="61">
        <v>49</v>
      </c>
      <c r="J452" s="61">
        <v>1800</v>
      </c>
      <c r="K452" s="61">
        <v>8</v>
      </c>
      <c r="L452" s="61">
        <v>2809500</v>
      </c>
      <c r="M452" s="61">
        <v>0</v>
      </c>
      <c r="N452" s="61">
        <v>0</v>
      </c>
      <c r="O452" s="61">
        <v>9</v>
      </c>
      <c r="P452" s="61">
        <v>89000</v>
      </c>
      <c r="Q452" s="61">
        <v>0</v>
      </c>
      <c r="R452" s="61">
        <v>0</v>
      </c>
      <c r="S452" s="61">
        <v>0</v>
      </c>
      <c r="T452" s="61">
        <v>0</v>
      </c>
      <c r="U452" s="61">
        <v>0</v>
      </c>
      <c r="V452" s="61">
        <v>0</v>
      </c>
      <c r="W452" s="61">
        <v>0</v>
      </c>
      <c r="X452" s="61">
        <v>0</v>
      </c>
      <c r="Y452" s="61">
        <v>0</v>
      </c>
      <c r="Z452" s="61">
        <v>0</v>
      </c>
      <c r="AA452" s="61">
        <v>15</v>
      </c>
      <c r="AB452" s="61">
        <v>41</v>
      </c>
      <c r="AC452" s="61">
        <v>0</v>
      </c>
      <c r="AD452" s="61">
        <v>0</v>
      </c>
      <c r="AE452" s="36" t="b">
        <v>0</v>
      </c>
      <c r="AF452" s="36" t="b">
        <v>0</v>
      </c>
      <c r="AG452" s="36" t="b">
        <v>0</v>
      </c>
    </row>
    <row r="453" spans="1:33" x14ac:dyDescent="0.3">
      <c r="A453" s="61">
        <v>1192</v>
      </c>
      <c r="B453" s="61">
        <v>2</v>
      </c>
      <c r="C453" s="61">
        <v>142192</v>
      </c>
      <c r="D453" s="61">
        <v>242192</v>
      </c>
      <c r="E453" s="61" t="s">
        <v>10366</v>
      </c>
      <c r="F453" s="61" t="s">
        <v>3217</v>
      </c>
      <c r="G453" s="61">
        <v>192</v>
      </c>
      <c r="H453" s="61">
        <v>66</v>
      </c>
      <c r="I453" s="61">
        <v>40</v>
      </c>
      <c r="J453" s="61">
        <v>1</v>
      </c>
      <c r="K453" s="61">
        <v>8</v>
      </c>
      <c r="L453" s="61">
        <v>2905500</v>
      </c>
      <c r="M453" s="61">
        <v>0</v>
      </c>
      <c r="N453" s="61">
        <v>0</v>
      </c>
      <c r="O453" s="61">
        <v>9</v>
      </c>
      <c r="P453" s="61">
        <v>91000</v>
      </c>
      <c r="Q453" s="61">
        <v>0</v>
      </c>
      <c r="R453" s="61">
        <v>0</v>
      </c>
      <c r="S453" s="61">
        <v>0</v>
      </c>
      <c r="T453" s="61">
        <v>0</v>
      </c>
      <c r="U453" s="61">
        <v>0</v>
      </c>
      <c r="V453" s="61">
        <v>0</v>
      </c>
      <c r="W453" s="61">
        <v>0</v>
      </c>
      <c r="X453" s="61">
        <v>0</v>
      </c>
      <c r="Y453" s="61">
        <v>0</v>
      </c>
      <c r="Z453" s="61">
        <v>0</v>
      </c>
      <c r="AA453" s="61">
        <v>15</v>
      </c>
      <c r="AB453" s="61">
        <v>40</v>
      </c>
      <c r="AC453" s="61">
        <v>0</v>
      </c>
      <c r="AD453" s="61">
        <v>0</v>
      </c>
      <c r="AE453" s="36" t="b">
        <v>0</v>
      </c>
      <c r="AF453" s="36" t="b">
        <v>0</v>
      </c>
      <c r="AG453" s="36" t="b">
        <v>0</v>
      </c>
    </row>
    <row r="454" spans="1:33" x14ac:dyDescent="0.3">
      <c r="A454" s="61">
        <v>1193</v>
      </c>
      <c r="B454" s="61">
        <v>2</v>
      </c>
      <c r="C454" s="61">
        <v>142193</v>
      </c>
      <c r="D454" s="61">
        <v>242193</v>
      </c>
      <c r="E454" s="61" t="s">
        <v>2466</v>
      </c>
      <c r="F454" s="61" t="s">
        <v>3218</v>
      </c>
      <c r="G454" s="61">
        <v>193</v>
      </c>
      <c r="H454" s="61">
        <v>65</v>
      </c>
      <c r="I454" s="61">
        <v>41</v>
      </c>
      <c r="J454" s="61">
        <v>7</v>
      </c>
      <c r="K454" s="61">
        <v>8</v>
      </c>
      <c r="L454" s="61">
        <v>3002000</v>
      </c>
      <c r="M454" s="61">
        <v>0</v>
      </c>
      <c r="N454" s="61">
        <v>0</v>
      </c>
      <c r="O454" s="61">
        <v>9</v>
      </c>
      <c r="P454" s="61">
        <v>93000</v>
      </c>
      <c r="Q454" s="61">
        <v>0</v>
      </c>
      <c r="R454" s="61">
        <v>0</v>
      </c>
      <c r="S454" s="61">
        <v>0</v>
      </c>
      <c r="T454" s="61">
        <v>0</v>
      </c>
      <c r="U454" s="61">
        <v>0</v>
      </c>
      <c r="V454" s="61">
        <v>0</v>
      </c>
      <c r="W454" s="61">
        <v>0</v>
      </c>
      <c r="X454" s="61">
        <v>0</v>
      </c>
      <c r="Y454" s="61">
        <v>0</v>
      </c>
      <c r="Z454" s="61">
        <v>0</v>
      </c>
      <c r="AA454" s="61">
        <v>15</v>
      </c>
      <c r="AB454" s="61">
        <v>41</v>
      </c>
      <c r="AC454" s="61">
        <v>0</v>
      </c>
      <c r="AD454" s="61">
        <v>0</v>
      </c>
      <c r="AE454" s="36" t="b">
        <v>0</v>
      </c>
      <c r="AF454" s="36" t="b">
        <v>0</v>
      </c>
      <c r="AG454" s="36" t="b">
        <v>0</v>
      </c>
    </row>
    <row r="455" spans="1:33" x14ac:dyDescent="0.3">
      <c r="A455" s="61">
        <v>1194</v>
      </c>
      <c r="B455" s="61">
        <v>2</v>
      </c>
      <c r="C455" s="61">
        <v>142194</v>
      </c>
      <c r="D455" s="61">
        <v>242194</v>
      </c>
      <c r="E455" s="61" t="s">
        <v>10288</v>
      </c>
      <c r="F455" s="61" t="s">
        <v>3219</v>
      </c>
      <c r="G455" s="61">
        <v>194</v>
      </c>
      <c r="H455" s="61">
        <v>2</v>
      </c>
      <c r="I455" s="61">
        <v>54049</v>
      </c>
      <c r="J455" s="61">
        <v>1</v>
      </c>
      <c r="K455" s="61">
        <v>8</v>
      </c>
      <c r="L455" s="61">
        <v>3099000</v>
      </c>
      <c r="M455" s="61">
        <v>0</v>
      </c>
      <c r="N455" s="61">
        <v>0</v>
      </c>
      <c r="O455" s="61">
        <v>9</v>
      </c>
      <c r="P455" s="61">
        <v>95000</v>
      </c>
      <c r="Q455" s="61">
        <v>0</v>
      </c>
      <c r="R455" s="61">
        <v>0</v>
      </c>
      <c r="S455" s="61">
        <v>0</v>
      </c>
      <c r="T455" s="61">
        <v>0</v>
      </c>
      <c r="U455" s="61">
        <v>0</v>
      </c>
      <c r="V455" s="61">
        <v>0</v>
      </c>
      <c r="W455" s="61">
        <v>0</v>
      </c>
      <c r="X455" s="61">
        <v>0</v>
      </c>
      <c r="Y455" s="61">
        <v>0</v>
      </c>
      <c r="Z455" s="61">
        <v>0</v>
      </c>
      <c r="AA455" s="61">
        <v>15</v>
      </c>
      <c r="AB455" s="61">
        <v>41</v>
      </c>
      <c r="AC455" s="61">
        <v>0</v>
      </c>
      <c r="AD455" s="61">
        <v>0</v>
      </c>
      <c r="AE455" s="36" t="b">
        <v>0</v>
      </c>
      <c r="AF455" s="36" t="b">
        <v>0</v>
      </c>
      <c r="AG455" s="36" t="b">
        <v>0</v>
      </c>
    </row>
    <row r="456" spans="1:33" x14ac:dyDescent="0.3">
      <c r="A456" s="61">
        <v>1195</v>
      </c>
      <c r="B456" s="61">
        <v>2</v>
      </c>
      <c r="C456" s="61">
        <v>142195</v>
      </c>
      <c r="D456" s="61">
        <v>242195</v>
      </c>
      <c r="E456" s="61" t="s">
        <v>10289</v>
      </c>
      <c r="F456" s="61" t="s">
        <v>3220</v>
      </c>
      <c r="G456" s="61">
        <v>195</v>
      </c>
      <c r="H456" s="61">
        <v>42</v>
      </c>
      <c r="I456" s="61">
        <v>48</v>
      </c>
      <c r="J456" s="61">
        <v>1880</v>
      </c>
      <c r="K456" s="61">
        <v>8</v>
      </c>
      <c r="L456" s="61">
        <v>3196500</v>
      </c>
      <c r="M456" s="61">
        <v>0</v>
      </c>
      <c r="N456" s="61">
        <v>0</v>
      </c>
      <c r="O456" s="61">
        <v>9</v>
      </c>
      <c r="P456" s="61">
        <v>97000</v>
      </c>
      <c r="Q456" s="61">
        <v>0</v>
      </c>
      <c r="R456" s="61">
        <v>0</v>
      </c>
      <c r="S456" s="61">
        <v>6</v>
      </c>
      <c r="T456" s="61">
        <v>84017</v>
      </c>
      <c r="U456" s="61">
        <v>0</v>
      </c>
      <c r="V456" s="61">
        <v>1</v>
      </c>
      <c r="W456" s="61">
        <v>6</v>
      </c>
      <c r="X456" s="61">
        <v>94055</v>
      </c>
      <c r="Y456" s="61">
        <v>0</v>
      </c>
      <c r="Z456" s="61">
        <v>20</v>
      </c>
      <c r="AA456" s="61">
        <v>15</v>
      </c>
      <c r="AB456" s="61">
        <v>42</v>
      </c>
      <c r="AC456" s="61">
        <v>0</v>
      </c>
      <c r="AD456" s="61">
        <v>0</v>
      </c>
      <c r="AE456" s="36" t="b">
        <v>0</v>
      </c>
      <c r="AF456" s="36" t="b">
        <v>0</v>
      </c>
      <c r="AG456" s="36" t="b">
        <v>0</v>
      </c>
    </row>
    <row r="457" spans="1:33" x14ac:dyDescent="0.3">
      <c r="A457" s="61">
        <v>1196</v>
      </c>
      <c r="B457" s="61">
        <v>2</v>
      </c>
      <c r="C457" s="61">
        <v>142196</v>
      </c>
      <c r="D457" s="61">
        <v>242196</v>
      </c>
      <c r="E457" s="61" t="s">
        <v>2749</v>
      </c>
      <c r="F457" s="61" t="s">
        <v>3221</v>
      </c>
      <c r="G457" s="61">
        <v>196</v>
      </c>
      <c r="H457" s="61">
        <v>70</v>
      </c>
      <c r="I457" s="61">
        <v>70</v>
      </c>
      <c r="J457" s="61">
        <v>1</v>
      </c>
      <c r="K457" s="61">
        <v>8</v>
      </c>
      <c r="L457" s="61">
        <v>3294500</v>
      </c>
      <c r="M457" s="61">
        <v>0</v>
      </c>
      <c r="N457" s="61">
        <v>0</v>
      </c>
      <c r="O457" s="61">
        <v>9</v>
      </c>
      <c r="P457" s="61">
        <v>99000</v>
      </c>
      <c r="Q457" s="61">
        <v>0</v>
      </c>
      <c r="R457" s="61">
        <v>0</v>
      </c>
      <c r="S457" s="61">
        <v>0</v>
      </c>
      <c r="T457" s="61">
        <v>0</v>
      </c>
      <c r="U457" s="61">
        <v>0</v>
      </c>
      <c r="V457" s="61">
        <v>0</v>
      </c>
      <c r="W457" s="61">
        <v>0</v>
      </c>
      <c r="X457" s="61">
        <v>0</v>
      </c>
      <c r="Y457" s="61">
        <v>0</v>
      </c>
      <c r="Z457" s="61">
        <v>0</v>
      </c>
      <c r="AA457" s="61">
        <v>6</v>
      </c>
      <c r="AB457" s="61">
        <v>0</v>
      </c>
      <c r="AC457" s="61">
        <v>0</v>
      </c>
      <c r="AD457" s="61">
        <v>0</v>
      </c>
      <c r="AE457" s="36" t="b">
        <v>0</v>
      </c>
      <c r="AF457" s="36" t="b">
        <v>0</v>
      </c>
      <c r="AG457" s="36" t="b">
        <v>0</v>
      </c>
    </row>
    <row r="458" spans="1:33" x14ac:dyDescent="0.3">
      <c r="A458" s="61">
        <v>1197</v>
      </c>
      <c r="B458" s="61">
        <v>2</v>
      </c>
      <c r="C458" s="61">
        <v>142197</v>
      </c>
      <c r="D458" s="61">
        <v>242197</v>
      </c>
      <c r="E458" s="61" t="s">
        <v>2466</v>
      </c>
      <c r="F458" s="61" t="s">
        <v>3222</v>
      </c>
      <c r="G458" s="61">
        <v>197</v>
      </c>
      <c r="H458" s="61">
        <v>65</v>
      </c>
      <c r="I458" s="61">
        <v>42</v>
      </c>
      <c r="J458" s="61">
        <v>7</v>
      </c>
      <c r="K458" s="61">
        <v>8</v>
      </c>
      <c r="L458" s="61">
        <v>3393000</v>
      </c>
      <c r="M458" s="61">
        <v>0</v>
      </c>
      <c r="N458" s="61">
        <v>0</v>
      </c>
      <c r="O458" s="61">
        <v>9</v>
      </c>
      <c r="P458" s="61">
        <v>101000</v>
      </c>
      <c r="Q458" s="61">
        <v>0</v>
      </c>
      <c r="R458" s="61">
        <v>0</v>
      </c>
      <c r="S458" s="61">
        <v>0</v>
      </c>
      <c r="T458" s="61">
        <v>0</v>
      </c>
      <c r="U458" s="61">
        <v>0</v>
      </c>
      <c r="V458" s="61">
        <v>0</v>
      </c>
      <c r="W458" s="61">
        <v>0</v>
      </c>
      <c r="X458" s="61">
        <v>0</v>
      </c>
      <c r="Y458" s="61">
        <v>0</v>
      </c>
      <c r="Z458" s="61">
        <v>0</v>
      </c>
      <c r="AA458" s="61">
        <v>15</v>
      </c>
      <c r="AB458" s="61">
        <v>42</v>
      </c>
      <c r="AC458" s="61">
        <v>0</v>
      </c>
      <c r="AD458" s="61">
        <v>0</v>
      </c>
      <c r="AE458" s="36" t="b">
        <v>0</v>
      </c>
      <c r="AF458" s="36" t="b">
        <v>0</v>
      </c>
      <c r="AG458" s="36" t="b">
        <v>0</v>
      </c>
    </row>
    <row r="459" spans="1:33" x14ac:dyDescent="0.3">
      <c r="A459" s="61">
        <v>1198</v>
      </c>
      <c r="B459" s="61">
        <v>2</v>
      </c>
      <c r="C459" s="61">
        <v>142198</v>
      </c>
      <c r="D459" s="61">
        <v>242198</v>
      </c>
      <c r="E459" s="61" t="s">
        <v>10290</v>
      </c>
      <c r="F459" s="61" t="s">
        <v>3223</v>
      </c>
      <c r="G459" s="61">
        <v>198</v>
      </c>
      <c r="H459" s="61">
        <v>76</v>
      </c>
      <c r="I459" s="61">
        <v>7</v>
      </c>
      <c r="J459" s="61">
        <v>1</v>
      </c>
      <c r="K459" s="61">
        <v>8</v>
      </c>
      <c r="L459" s="61">
        <v>3492000</v>
      </c>
      <c r="M459" s="61">
        <v>0</v>
      </c>
      <c r="N459" s="61">
        <v>0</v>
      </c>
      <c r="O459" s="61">
        <v>9</v>
      </c>
      <c r="P459" s="61">
        <v>103000</v>
      </c>
      <c r="Q459" s="61">
        <v>0</v>
      </c>
      <c r="R459" s="61">
        <v>0</v>
      </c>
      <c r="S459" s="61">
        <v>6</v>
      </c>
      <c r="T459" s="61">
        <v>85002</v>
      </c>
      <c r="U459" s="61">
        <v>0</v>
      </c>
      <c r="V459" s="61">
        <v>1</v>
      </c>
      <c r="W459" s="61">
        <v>0</v>
      </c>
      <c r="X459" s="61">
        <v>0</v>
      </c>
      <c r="Y459" s="61">
        <v>0</v>
      </c>
      <c r="Z459" s="61">
        <v>0</v>
      </c>
      <c r="AA459" s="61">
        <v>23</v>
      </c>
      <c r="AB459" s="61">
        <v>7</v>
      </c>
      <c r="AC459" s="61">
        <v>0</v>
      </c>
      <c r="AD459" s="61">
        <v>0</v>
      </c>
      <c r="AE459" s="36" t="b">
        <v>0</v>
      </c>
      <c r="AF459" s="36" t="b">
        <v>0</v>
      </c>
      <c r="AG459" s="36" t="b">
        <v>0</v>
      </c>
    </row>
    <row r="460" spans="1:33" x14ac:dyDescent="0.3">
      <c r="A460" s="61">
        <v>1199</v>
      </c>
      <c r="B460" s="61">
        <v>2</v>
      </c>
      <c r="C460" s="61">
        <v>142199</v>
      </c>
      <c r="D460" s="61">
        <v>242199</v>
      </c>
      <c r="E460" s="61" t="s">
        <v>10291</v>
      </c>
      <c r="F460" s="61" t="s">
        <v>3224</v>
      </c>
      <c r="G460" s="61">
        <v>199</v>
      </c>
      <c r="H460" s="61">
        <v>2</v>
      </c>
      <c r="I460" s="61">
        <v>54048</v>
      </c>
      <c r="J460" s="61">
        <v>1</v>
      </c>
      <c r="K460" s="61">
        <v>8</v>
      </c>
      <c r="L460" s="61">
        <v>3591500</v>
      </c>
      <c r="M460" s="61">
        <v>0</v>
      </c>
      <c r="N460" s="61">
        <v>0</v>
      </c>
      <c r="O460" s="61">
        <v>9</v>
      </c>
      <c r="P460" s="61">
        <v>105000</v>
      </c>
      <c r="Q460" s="61">
        <v>0</v>
      </c>
      <c r="R460" s="61">
        <v>0</v>
      </c>
      <c r="S460" s="61">
        <v>34</v>
      </c>
      <c r="T460" s="61">
        <v>1</v>
      </c>
      <c r="U460" s="61">
        <v>0</v>
      </c>
      <c r="V460" s="61">
        <v>0</v>
      </c>
      <c r="W460" s="61">
        <v>0</v>
      </c>
      <c r="X460" s="61">
        <v>0</v>
      </c>
      <c r="Y460" s="61">
        <v>0</v>
      </c>
      <c r="Z460" s="61">
        <v>0</v>
      </c>
      <c r="AA460" s="61">
        <v>15</v>
      </c>
      <c r="AB460" s="61">
        <v>42</v>
      </c>
      <c r="AC460" s="61">
        <v>0</v>
      </c>
      <c r="AD460" s="61">
        <v>0</v>
      </c>
      <c r="AE460" s="36" t="b">
        <v>0</v>
      </c>
      <c r="AF460" s="36" t="b">
        <v>0</v>
      </c>
      <c r="AG460" s="36" t="b">
        <v>0</v>
      </c>
    </row>
    <row r="461" spans="1:33" x14ac:dyDescent="0.3">
      <c r="A461" s="61">
        <v>1200</v>
      </c>
      <c r="B461" s="61">
        <v>2</v>
      </c>
      <c r="C461" s="61">
        <v>142200</v>
      </c>
      <c r="D461" s="61">
        <v>242200</v>
      </c>
      <c r="E461" s="61" t="s">
        <v>10292</v>
      </c>
      <c r="F461" s="61" t="s">
        <v>3225</v>
      </c>
      <c r="G461" s="61">
        <v>200</v>
      </c>
      <c r="H461" s="61">
        <v>42</v>
      </c>
      <c r="I461" s="61">
        <v>72</v>
      </c>
      <c r="J461" s="61">
        <v>2600</v>
      </c>
      <c r="K461" s="61">
        <v>8</v>
      </c>
      <c r="L461" s="61">
        <v>3691500</v>
      </c>
      <c r="M461" s="61">
        <v>0</v>
      </c>
      <c r="N461" s="61">
        <v>0</v>
      </c>
      <c r="O461" s="61">
        <v>9</v>
      </c>
      <c r="P461" s="61">
        <v>107000</v>
      </c>
      <c r="Q461" s="61">
        <v>0</v>
      </c>
      <c r="R461" s="61">
        <v>0</v>
      </c>
      <c r="S461" s="61">
        <v>6</v>
      </c>
      <c r="T461" s="61">
        <v>94031</v>
      </c>
      <c r="U461" s="61">
        <v>0</v>
      </c>
      <c r="V461" s="61">
        <v>1</v>
      </c>
      <c r="W461" s="61">
        <v>6</v>
      </c>
      <c r="X461" s="61">
        <v>85026</v>
      </c>
      <c r="Y461" s="61">
        <v>0</v>
      </c>
      <c r="Z461" s="61">
        <v>1</v>
      </c>
      <c r="AA461" s="61">
        <v>15</v>
      </c>
      <c r="AB461" s="61">
        <v>43</v>
      </c>
      <c r="AC461" s="61">
        <v>0</v>
      </c>
      <c r="AD461" s="61">
        <v>0</v>
      </c>
      <c r="AE461" s="36" t="b">
        <v>0</v>
      </c>
      <c r="AF461" s="36" t="b">
        <v>0</v>
      </c>
      <c r="AG461" s="36" t="b">
        <v>0</v>
      </c>
    </row>
    <row r="462" spans="1:33" x14ac:dyDescent="0.3">
      <c r="A462" s="61">
        <v>1201</v>
      </c>
      <c r="B462" s="61">
        <v>2</v>
      </c>
      <c r="C462" s="61">
        <v>142201</v>
      </c>
      <c r="D462" s="61">
        <v>242201</v>
      </c>
      <c r="E462" s="61" t="s">
        <v>4700</v>
      </c>
      <c r="F462" s="61" t="s">
        <v>3226</v>
      </c>
      <c r="G462" s="61">
        <v>201</v>
      </c>
      <c r="H462" s="61">
        <v>82</v>
      </c>
      <c r="I462" s="61">
        <v>1</v>
      </c>
      <c r="J462" s="61">
        <v>1</v>
      </c>
      <c r="K462" s="61">
        <v>8</v>
      </c>
      <c r="L462" s="61">
        <v>3792000</v>
      </c>
      <c r="M462" s="61">
        <v>0</v>
      </c>
      <c r="N462" s="61">
        <v>0</v>
      </c>
      <c r="O462" s="61">
        <v>9</v>
      </c>
      <c r="P462" s="61">
        <v>109000</v>
      </c>
      <c r="Q462" s="61">
        <v>0</v>
      </c>
      <c r="R462" s="61">
        <v>0</v>
      </c>
      <c r="S462" s="61">
        <v>6</v>
      </c>
      <c r="T462" s="61">
        <v>85026</v>
      </c>
      <c r="U462" s="61">
        <v>0</v>
      </c>
      <c r="V462" s="61">
        <v>1</v>
      </c>
      <c r="W462" s="61">
        <v>0</v>
      </c>
      <c r="X462" s="61">
        <v>0</v>
      </c>
      <c r="Y462" s="61">
        <v>0</v>
      </c>
      <c r="Z462" s="61">
        <v>0</v>
      </c>
      <c r="AA462" s="61">
        <v>31</v>
      </c>
      <c r="AB462" s="61">
        <v>1</v>
      </c>
      <c r="AC462" s="61">
        <v>0</v>
      </c>
      <c r="AD462" s="61">
        <v>0</v>
      </c>
      <c r="AE462" s="36" t="b">
        <v>0</v>
      </c>
      <c r="AF462" s="36" t="b">
        <v>0</v>
      </c>
      <c r="AG462" s="36" t="b">
        <v>0</v>
      </c>
    </row>
    <row r="463" spans="1:33" x14ac:dyDescent="0.3">
      <c r="A463" s="61">
        <v>1202</v>
      </c>
      <c r="B463" s="61">
        <v>2</v>
      </c>
      <c r="C463" s="61">
        <v>142202</v>
      </c>
      <c r="D463" s="61">
        <v>242202</v>
      </c>
      <c r="E463" s="61" t="s">
        <v>2466</v>
      </c>
      <c r="F463" s="61" t="s">
        <v>3227</v>
      </c>
      <c r="G463" s="61">
        <v>202</v>
      </c>
      <c r="H463" s="61">
        <v>65</v>
      </c>
      <c r="I463" s="61">
        <v>43</v>
      </c>
      <c r="J463" s="61">
        <v>8</v>
      </c>
      <c r="K463" s="61">
        <v>8</v>
      </c>
      <c r="L463" s="61">
        <v>3893000</v>
      </c>
      <c r="M463" s="61">
        <v>0</v>
      </c>
      <c r="N463" s="61">
        <v>0</v>
      </c>
      <c r="O463" s="61">
        <v>9</v>
      </c>
      <c r="P463" s="61">
        <v>111000</v>
      </c>
      <c r="Q463" s="61">
        <v>0</v>
      </c>
      <c r="R463" s="61">
        <v>0</v>
      </c>
      <c r="S463" s="61">
        <v>0</v>
      </c>
      <c r="T463" s="61">
        <v>0</v>
      </c>
      <c r="U463" s="61">
        <v>0</v>
      </c>
      <c r="V463" s="61">
        <v>0</v>
      </c>
      <c r="W463" s="61">
        <v>0</v>
      </c>
      <c r="X463" s="61">
        <v>0</v>
      </c>
      <c r="Y463" s="61">
        <v>0</v>
      </c>
      <c r="Z463" s="61">
        <v>0</v>
      </c>
      <c r="AA463" s="61">
        <v>15</v>
      </c>
      <c r="AB463" s="61">
        <v>43</v>
      </c>
      <c r="AC463" s="61">
        <v>0</v>
      </c>
      <c r="AD463" s="61">
        <v>0</v>
      </c>
      <c r="AE463" s="36" t="b">
        <v>0</v>
      </c>
      <c r="AF463" s="36" t="b">
        <v>0</v>
      </c>
      <c r="AG463" s="36" t="b">
        <v>0</v>
      </c>
    </row>
    <row r="464" spans="1:33" x14ac:dyDescent="0.3">
      <c r="A464" s="61">
        <v>1203</v>
      </c>
      <c r="B464" s="61">
        <v>2</v>
      </c>
      <c r="C464" s="61">
        <v>142203</v>
      </c>
      <c r="D464" s="61">
        <v>242203</v>
      </c>
      <c r="E464" s="61" t="s">
        <v>10293</v>
      </c>
      <c r="F464" s="61" t="s">
        <v>3228</v>
      </c>
      <c r="G464" s="61">
        <v>203</v>
      </c>
      <c r="H464" s="61">
        <v>2</v>
      </c>
      <c r="I464" s="61">
        <v>54072</v>
      </c>
      <c r="J464" s="61">
        <v>1</v>
      </c>
      <c r="K464" s="61">
        <v>8</v>
      </c>
      <c r="L464" s="61">
        <v>3994500</v>
      </c>
      <c r="M464" s="61">
        <v>0</v>
      </c>
      <c r="N464" s="61">
        <v>0</v>
      </c>
      <c r="O464" s="61">
        <v>9</v>
      </c>
      <c r="P464" s="61">
        <v>113000</v>
      </c>
      <c r="Q464" s="61">
        <v>0</v>
      </c>
      <c r="R464" s="61">
        <v>0</v>
      </c>
      <c r="S464" s="61">
        <v>0</v>
      </c>
      <c r="T464" s="61">
        <v>0</v>
      </c>
      <c r="U464" s="61">
        <v>0</v>
      </c>
      <c r="V464" s="61">
        <v>0</v>
      </c>
      <c r="W464" s="61">
        <v>0</v>
      </c>
      <c r="X464" s="61">
        <v>0</v>
      </c>
      <c r="Y464" s="61">
        <v>0</v>
      </c>
      <c r="Z464" s="61">
        <v>0</v>
      </c>
      <c r="AA464" s="61">
        <v>15</v>
      </c>
      <c r="AB464" s="61">
        <v>43</v>
      </c>
      <c r="AC464" s="61">
        <v>0</v>
      </c>
      <c r="AD464" s="61">
        <v>0</v>
      </c>
      <c r="AE464" s="36" t="b">
        <v>0</v>
      </c>
      <c r="AF464" s="36" t="b">
        <v>0</v>
      </c>
      <c r="AG464" s="36" t="b">
        <v>0</v>
      </c>
    </row>
    <row r="465" spans="1:33" x14ac:dyDescent="0.3">
      <c r="A465" s="61">
        <v>1204</v>
      </c>
      <c r="B465" s="61">
        <v>2</v>
      </c>
      <c r="C465" s="61">
        <v>142204</v>
      </c>
      <c r="D465" s="61">
        <v>242204</v>
      </c>
      <c r="E465" s="61" t="s">
        <v>10294</v>
      </c>
      <c r="F465" s="61" t="s">
        <v>3229</v>
      </c>
      <c r="G465" s="61">
        <v>204</v>
      </c>
      <c r="H465" s="61">
        <v>42</v>
      </c>
      <c r="I465" s="61">
        <v>73</v>
      </c>
      <c r="J465" s="61">
        <v>2030</v>
      </c>
      <c r="K465" s="61">
        <v>8</v>
      </c>
      <c r="L465" s="61">
        <v>4096500</v>
      </c>
      <c r="M465" s="61">
        <v>0</v>
      </c>
      <c r="N465" s="61">
        <v>0</v>
      </c>
      <c r="O465" s="61">
        <v>9</v>
      </c>
      <c r="P465" s="61">
        <v>115000</v>
      </c>
      <c r="Q465" s="61">
        <v>0</v>
      </c>
      <c r="R465" s="61">
        <v>0</v>
      </c>
      <c r="S465" s="61">
        <v>6</v>
      </c>
      <c r="T465" s="61">
        <v>84017</v>
      </c>
      <c r="U465" s="61">
        <v>0</v>
      </c>
      <c r="V465" s="61">
        <v>1</v>
      </c>
      <c r="W465" s="61">
        <v>0</v>
      </c>
      <c r="X465" s="61">
        <v>0</v>
      </c>
      <c r="Y465" s="61">
        <v>0</v>
      </c>
      <c r="Z465" s="61">
        <v>0</v>
      </c>
      <c r="AA465" s="61">
        <v>15</v>
      </c>
      <c r="AB465" s="61">
        <v>44</v>
      </c>
      <c r="AC465" s="61">
        <v>0</v>
      </c>
      <c r="AD465" s="61">
        <v>0</v>
      </c>
      <c r="AE465" s="36" t="b">
        <v>0</v>
      </c>
      <c r="AF465" s="36" t="b">
        <v>0</v>
      </c>
      <c r="AG465" s="36" t="b">
        <v>0</v>
      </c>
    </row>
    <row r="466" spans="1:33" x14ac:dyDescent="0.3">
      <c r="A466" s="61">
        <v>1205</v>
      </c>
      <c r="B466" s="61">
        <v>2</v>
      </c>
      <c r="C466" s="61">
        <v>142205</v>
      </c>
      <c r="D466" s="61">
        <v>242205</v>
      </c>
      <c r="E466" s="61" t="s">
        <v>10295</v>
      </c>
      <c r="F466" s="61" t="s">
        <v>3230</v>
      </c>
      <c r="G466" s="61">
        <v>205</v>
      </c>
      <c r="H466" s="61">
        <v>62</v>
      </c>
      <c r="I466" s="61">
        <v>8</v>
      </c>
      <c r="J466" s="61">
        <v>1</v>
      </c>
      <c r="K466" s="61">
        <v>8</v>
      </c>
      <c r="L466" s="61">
        <v>4199000</v>
      </c>
      <c r="M466" s="61">
        <v>0</v>
      </c>
      <c r="N466" s="61">
        <v>0</v>
      </c>
      <c r="O466" s="61">
        <v>9</v>
      </c>
      <c r="P466" s="61">
        <v>117000</v>
      </c>
      <c r="Q466" s="61">
        <v>0</v>
      </c>
      <c r="R466" s="61">
        <v>0</v>
      </c>
      <c r="S466" s="61">
        <v>6</v>
      </c>
      <c r="T466" s="61">
        <v>94075</v>
      </c>
      <c r="U466" s="61">
        <v>0</v>
      </c>
      <c r="V466" s="61">
        <v>1</v>
      </c>
      <c r="W466" s="61">
        <v>0</v>
      </c>
      <c r="X466" s="61">
        <v>0</v>
      </c>
      <c r="Y466" s="61">
        <v>0</v>
      </c>
      <c r="Z466" s="61">
        <v>0</v>
      </c>
      <c r="AA466" s="61">
        <v>16</v>
      </c>
      <c r="AB466" s="61">
        <v>8</v>
      </c>
      <c r="AC466" s="61">
        <v>0</v>
      </c>
      <c r="AD466" s="61">
        <v>0</v>
      </c>
      <c r="AE466" s="36" t="b">
        <v>0</v>
      </c>
      <c r="AF466" s="36" t="b">
        <v>0</v>
      </c>
      <c r="AG466" s="36" t="b">
        <v>0</v>
      </c>
    </row>
    <row r="467" spans="1:33" x14ac:dyDescent="0.3">
      <c r="A467" s="61">
        <v>1206</v>
      </c>
      <c r="B467" s="61">
        <v>2</v>
      </c>
      <c r="C467" s="61">
        <v>142206</v>
      </c>
      <c r="D467" s="61">
        <v>242206</v>
      </c>
      <c r="E467" s="61" t="s">
        <v>10309</v>
      </c>
      <c r="F467" s="61" t="s">
        <v>3231</v>
      </c>
      <c r="G467" s="61">
        <v>206</v>
      </c>
      <c r="H467" s="61">
        <v>83</v>
      </c>
      <c r="I467" s="61">
        <v>8</v>
      </c>
      <c r="J467" s="61">
        <v>1</v>
      </c>
      <c r="K467" s="61">
        <v>8</v>
      </c>
      <c r="L467" s="61">
        <v>4302000</v>
      </c>
      <c r="M467" s="61">
        <v>0</v>
      </c>
      <c r="N467" s="61">
        <v>0</v>
      </c>
      <c r="O467" s="61">
        <v>9</v>
      </c>
      <c r="P467" s="61">
        <v>119000</v>
      </c>
      <c r="Q467" s="61">
        <v>0</v>
      </c>
      <c r="R467" s="61">
        <v>0</v>
      </c>
      <c r="S467" s="61">
        <v>6</v>
      </c>
      <c r="T467" s="61">
        <v>94075</v>
      </c>
      <c r="U467" s="61">
        <v>0</v>
      </c>
      <c r="V467" s="61">
        <v>1</v>
      </c>
      <c r="W467" s="61">
        <v>0</v>
      </c>
      <c r="X467" s="61">
        <v>0</v>
      </c>
      <c r="Y467" s="61">
        <v>0</v>
      </c>
      <c r="Z467" s="61">
        <v>0</v>
      </c>
      <c r="AA467" s="61">
        <v>16</v>
      </c>
      <c r="AB467" s="61">
        <v>8</v>
      </c>
      <c r="AC467" s="61">
        <v>0</v>
      </c>
      <c r="AD467" s="61">
        <v>0</v>
      </c>
      <c r="AE467" s="36" t="b">
        <v>0</v>
      </c>
      <c r="AF467" s="36" t="b">
        <v>0</v>
      </c>
      <c r="AG467" s="36" t="b">
        <v>0</v>
      </c>
    </row>
    <row r="468" spans="1:33" x14ac:dyDescent="0.3">
      <c r="A468" s="61">
        <v>1207</v>
      </c>
      <c r="B468" s="61">
        <v>2</v>
      </c>
      <c r="C468" s="61">
        <v>142207</v>
      </c>
      <c r="D468" s="61">
        <v>242207</v>
      </c>
      <c r="E468" s="61" t="s">
        <v>2466</v>
      </c>
      <c r="F468" s="61" t="s">
        <v>3232</v>
      </c>
      <c r="G468" s="61">
        <v>207</v>
      </c>
      <c r="H468" s="61">
        <v>65</v>
      </c>
      <c r="I468" s="61">
        <v>44</v>
      </c>
      <c r="J468" s="61">
        <v>8</v>
      </c>
      <c r="K468" s="61">
        <v>8</v>
      </c>
      <c r="L468" s="61">
        <v>4405500</v>
      </c>
      <c r="M468" s="61">
        <v>0</v>
      </c>
      <c r="N468" s="61">
        <v>0</v>
      </c>
      <c r="O468" s="61">
        <v>9</v>
      </c>
      <c r="P468" s="61">
        <v>121000</v>
      </c>
      <c r="Q468" s="61">
        <v>0</v>
      </c>
      <c r="R468" s="61">
        <v>0</v>
      </c>
      <c r="S468" s="61">
        <v>0</v>
      </c>
      <c r="T468" s="61">
        <v>0</v>
      </c>
      <c r="U468" s="61">
        <v>0</v>
      </c>
      <c r="V468" s="61">
        <v>0</v>
      </c>
      <c r="W468" s="61">
        <v>0</v>
      </c>
      <c r="X468" s="61">
        <v>0</v>
      </c>
      <c r="Y468" s="61">
        <v>0</v>
      </c>
      <c r="Z468" s="61">
        <v>0</v>
      </c>
      <c r="AA468" s="61">
        <v>15</v>
      </c>
      <c r="AB468" s="61">
        <v>44</v>
      </c>
      <c r="AC468" s="61">
        <v>0</v>
      </c>
      <c r="AD468" s="61">
        <v>0</v>
      </c>
      <c r="AE468" s="36" t="b">
        <v>0</v>
      </c>
      <c r="AF468" s="36" t="b">
        <v>0</v>
      </c>
      <c r="AG468" s="36" t="b">
        <v>0</v>
      </c>
    </row>
    <row r="469" spans="1:33" x14ac:dyDescent="0.3">
      <c r="A469" s="61">
        <v>1208</v>
      </c>
      <c r="B469" s="61">
        <v>2</v>
      </c>
      <c r="C469" s="61">
        <v>142208</v>
      </c>
      <c r="D469" s="61">
        <v>242208</v>
      </c>
      <c r="E469" s="61" t="s">
        <v>10296</v>
      </c>
      <c r="F469" s="61" t="s">
        <v>3233</v>
      </c>
      <c r="G469" s="61">
        <v>208</v>
      </c>
      <c r="H469" s="61">
        <v>2</v>
      </c>
      <c r="I469" s="61">
        <v>54073</v>
      </c>
      <c r="J469" s="61">
        <v>1</v>
      </c>
      <c r="K469" s="61">
        <v>8</v>
      </c>
      <c r="L469" s="61">
        <v>4509500</v>
      </c>
      <c r="M469" s="61">
        <v>0</v>
      </c>
      <c r="N469" s="61">
        <v>0</v>
      </c>
      <c r="O469" s="61">
        <v>9</v>
      </c>
      <c r="P469" s="61">
        <v>123000</v>
      </c>
      <c r="Q469" s="61">
        <v>0</v>
      </c>
      <c r="R469" s="61">
        <v>0</v>
      </c>
      <c r="S469" s="61">
        <v>34</v>
      </c>
      <c r="T469" s="61">
        <v>1</v>
      </c>
      <c r="U469" s="61">
        <v>0</v>
      </c>
      <c r="V469" s="61">
        <v>0</v>
      </c>
      <c r="W469" s="61">
        <v>0</v>
      </c>
      <c r="X469" s="61">
        <v>0</v>
      </c>
      <c r="Y469" s="61">
        <v>0</v>
      </c>
      <c r="Z469" s="61">
        <v>0</v>
      </c>
      <c r="AA469" s="61">
        <v>15</v>
      </c>
      <c r="AB469" s="61">
        <v>44</v>
      </c>
      <c r="AC469" s="61">
        <v>0</v>
      </c>
      <c r="AD469" s="61">
        <v>0</v>
      </c>
      <c r="AE469" s="36" t="b">
        <v>0</v>
      </c>
      <c r="AF469" s="36" t="b">
        <v>0</v>
      </c>
      <c r="AG469" s="36" t="b">
        <v>0</v>
      </c>
    </row>
    <row r="470" spans="1:33" x14ac:dyDescent="0.3">
      <c r="A470" s="61">
        <v>1209</v>
      </c>
      <c r="B470" s="61">
        <v>2</v>
      </c>
      <c r="C470" s="61">
        <v>142209</v>
      </c>
      <c r="D470" s="61">
        <v>242209</v>
      </c>
      <c r="E470" s="61" t="s">
        <v>10297</v>
      </c>
      <c r="F470" s="61" t="s">
        <v>3234</v>
      </c>
      <c r="G470" s="61">
        <v>209</v>
      </c>
      <c r="H470" s="61">
        <v>42</v>
      </c>
      <c r="I470" s="61">
        <v>74</v>
      </c>
      <c r="J470" s="61">
        <v>2100</v>
      </c>
      <c r="K470" s="61">
        <v>8</v>
      </c>
      <c r="L470" s="61">
        <v>4614000</v>
      </c>
      <c r="M470" s="61">
        <v>0</v>
      </c>
      <c r="N470" s="61">
        <v>0</v>
      </c>
      <c r="O470" s="61">
        <v>9</v>
      </c>
      <c r="P470" s="61">
        <v>125000</v>
      </c>
      <c r="Q470" s="61">
        <v>0</v>
      </c>
      <c r="R470" s="61">
        <v>0</v>
      </c>
      <c r="S470" s="61">
        <v>1</v>
      </c>
      <c r="T470" s="61">
        <v>225000</v>
      </c>
      <c r="U470" s="61">
        <v>0</v>
      </c>
      <c r="V470" s="61">
        <v>0</v>
      </c>
      <c r="W470" s="61">
        <v>0</v>
      </c>
      <c r="X470" s="61">
        <v>0</v>
      </c>
      <c r="Y470" s="61">
        <v>0</v>
      </c>
      <c r="Z470" s="61">
        <v>0</v>
      </c>
      <c r="AA470" s="61">
        <v>15</v>
      </c>
      <c r="AB470" s="61">
        <v>45</v>
      </c>
      <c r="AC470" s="61">
        <v>0</v>
      </c>
      <c r="AD470" s="61">
        <v>0</v>
      </c>
      <c r="AE470" s="36" t="b">
        <v>0</v>
      </c>
      <c r="AF470" s="36" t="b">
        <v>0</v>
      </c>
      <c r="AG470" s="36" t="b">
        <v>0</v>
      </c>
    </row>
    <row r="471" spans="1:33" x14ac:dyDescent="0.3">
      <c r="A471" s="61">
        <v>1210</v>
      </c>
      <c r="B471" s="61">
        <v>2</v>
      </c>
      <c r="C471" s="61">
        <v>142210</v>
      </c>
      <c r="D471" s="61">
        <v>242210</v>
      </c>
      <c r="E471" s="61" t="s">
        <v>2854</v>
      </c>
      <c r="F471" s="61" t="s">
        <v>3235</v>
      </c>
      <c r="G471" s="61">
        <v>210</v>
      </c>
      <c r="H471" s="61">
        <v>81</v>
      </c>
      <c r="I471" s="61">
        <v>40</v>
      </c>
      <c r="J471" s="61">
        <v>1</v>
      </c>
      <c r="K471" s="61">
        <v>8</v>
      </c>
      <c r="L471" s="61">
        <v>4719000</v>
      </c>
      <c r="M471" s="61">
        <v>0</v>
      </c>
      <c r="N471" s="61">
        <v>0</v>
      </c>
      <c r="O471" s="61">
        <v>9</v>
      </c>
      <c r="P471" s="61">
        <v>127000</v>
      </c>
      <c r="Q471" s="61">
        <v>0</v>
      </c>
      <c r="R471" s="61">
        <v>0</v>
      </c>
      <c r="S471" s="61">
        <v>1</v>
      </c>
      <c r="T471" s="61">
        <v>375000</v>
      </c>
      <c r="U471" s="61">
        <v>0</v>
      </c>
      <c r="V471" s="61">
        <v>0</v>
      </c>
      <c r="W471" s="61">
        <v>0</v>
      </c>
      <c r="X471" s="61">
        <v>0</v>
      </c>
      <c r="Y471" s="61">
        <v>0</v>
      </c>
      <c r="Z471" s="61">
        <v>0</v>
      </c>
      <c r="AA471" s="61">
        <v>6</v>
      </c>
      <c r="AB471" s="61">
        <v>0</v>
      </c>
      <c r="AC471" s="61">
        <v>0</v>
      </c>
      <c r="AD471" s="61">
        <v>0</v>
      </c>
      <c r="AE471" s="36" t="b">
        <v>0</v>
      </c>
      <c r="AF471" s="36" t="b">
        <v>0</v>
      </c>
      <c r="AG471" s="36" t="b">
        <v>0</v>
      </c>
    </row>
    <row r="472" spans="1:33" x14ac:dyDescent="0.3">
      <c r="A472" s="61">
        <v>1211</v>
      </c>
      <c r="B472" s="61">
        <v>2</v>
      </c>
      <c r="C472" s="61">
        <v>142211</v>
      </c>
      <c r="D472" s="61">
        <v>242211</v>
      </c>
      <c r="E472" s="61" t="s">
        <v>2466</v>
      </c>
      <c r="F472" s="61" t="s">
        <v>3236</v>
      </c>
      <c r="G472" s="61">
        <v>211</v>
      </c>
      <c r="H472" s="61">
        <v>65</v>
      </c>
      <c r="I472" s="61">
        <v>45</v>
      </c>
      <c r="J472" s="61">
        <v>8</v>
      </c>
      <c r="K472" s="61">
        <v>8</v>
      </c>
      <c r="L472" s="61">
        <v>4824500</v>
      </c>
      <c r="M472" s="61">
        <v>0</v>
      </c>
      <c r="N472" s="61">
        <v>0</v>
      </c>
      <c r="O472" s="61">
        <v>9</v>
      </c>
      <c r="P472" s="61">
        <v>129000</v>
      </c>
      <c r="Q472" s="61">
        <v>0</v>
      </c>
      <c r="R472" s="61">
        <v>0</v>
      </c>
      <c r="S472" s="61">
        <v>0</v>
      </c>
      <c r="T472" s="61">
        <v>0</v>
      </c>
      <c r="U472" s="61">
        <v>0</v>
      </c>
      <c r="V472" s="61">
        <v>0</v>
      </c>
      <c r="W472" s="61">
        <v>0</v>
      </c>
      <c r="X472" s="61">
        <v>0</v>
      </c>
      <c r="Y472" s="61">
        <v>0</v>
      </c>
      <c r="Z472" s="61">
        <v>0</v>
      </c>
      <c r="AA472" s="61">
        <v>15</v>
      </c>
      <c r="AB472" s="61">
        <v>45</v>
      </c>
      <c r="AC472" s="61">
        <v>0</v>
      </c>
      <c r="AD472" s="61">
        <v>0</v>
      </c>
      <c r="AE472" s="36" t="b">
        <v>0</v>
      </c>
      <c r="AF472" s="36" t="b">
        <v>0</v>
      </c>
      <c r="AG472" s="36" t="b">
        <v>0</v>
      </c>
    </row>
    <row r="473" spans="1:33" x14ac:dyDescent="0.3">
      <c r="A473" s="61">
        <v>1212</v>
      </c>
      <c r="B473" s="61">
        <v>2</v>
      </c>
      <c r="C473" s="61">
        <v>142212</v>
      </c>
      <c r="D473" s="61">
        <v>242212</v>
      </c>
      <c r="E473" s="61" t="s">
        <v>10298</v>
      </c>
      <c r="F473" s="61" t="s">
        <v>3237</v>
      </c>
      <c r="G473" s="61">
        <v>212</v>
      </c>
      <c r="H473" s="61">
        <v>2</v>
      </c>
      <c r="I473" s="61">
        <v>54074</v>
      </c>
      <c r="J473" s="61">
        <v>1</v>
      </c>
      <c r="K473" s="61">
        <v>8</v>
      </c>
      <c r="L473" s="61">
        <v>4930500</v>
      </c>
      <c r="M473" s="61">
        <v>0</v>
      </c>
      <c r="N473" s="61">
        <v>0</v>
      </c>
      <c r="O473" s="61">
        <v>9</v>
      </c>
      <c r="P473" s="61">
        <v>131000</v>
      </c>
      <c r="Q473" s="61">
        <v>0</v>
      </c>
      <c r="R473" s="61">
        <v>0</v>
      </c>
      <c r="S473" s="61">
        <v>0</v>
      </c>
      <c r="T473" s="61">
        <v>0</v>
      </c>
      <c r="U473" s="61">
        <v>0</v>
      </c>
      <c r="V473" s="61">
        <v>0</v>
      </c>
      <c r="W473" s="61">
        <v>0</v>
      </c>
      <c r="X473" s="61">
        <v>0</v>
      </c>
      <c r="Y473" s="61">
        <v>0</v>
      </c>
      <c r="Z473" s="61">
        <v>0</v>
      </c>
      <c r="AA473" s="61">
        <v>15</v>
      </c>
      <c r="AB473" s="61">
        <v>45</v>
      </c>
      <c r="AC473" s="61">
        <v>0</v>
      </c>
      <c r="AD473" s="61">
        <v>0</v>
      </c>
      <c r="AE473" s="36" t="b">
        <v>0</v>
      </c>
      <c r="AF473" s="36" t="b">
        <v>0</v>
      </c>
      <c r="AG473" s="36" t="b">
        <v>0</v>
      </c>
    </row>
    <row r="474" spans="1:33" x14ac:dyDescent="0.3">
      <c r="A474" s="61">
        <v>1213</v>
      </c>
      <c r="B474" s="61">
        <v>2</v>
      </c>
      <c r="C474" s="61">
        <v>142213</v>
      </c>
      <c r="D474" s="61">
        <v>242213</v>
      </c>
      <c r="E474" s="61" t="s">
        <v>10299</v>
      </c>
      <c r="F474" s="61" t="s">
        <v>3238</v>
      </c>
      <c r="G474" s="61">
        <v>213</v>
      </c>
      <c r="H474" s="61">
        <v>42</v>
      </c>
      <c r="I474" s="61">
        <v>75</v>
      </c>
      <c r="J474" s="61">
        <v>2180</v>
      </c>
      <c r="K474" s="61">
        <v>8</v>
      </c>
      <c r="L474" s="61">
        <v>5037000</v>
      </c>
      <c r="M474" s="61">
        <v>0</v>
      </c>
      <c r="N474" s="61">
        <v>0</v>
      </c>
      <c r="O474" s="61">
        <v>9</v>
      </c>
      <c r="P474" s="61">
        <v>133000</v>
      </c>
      <c r="Q474" s="61">
        <v>0</v>
      </c>
      <c r="R474" s="61">
        <v>0</v>
      </c>
      <c r="S474" s="61">
        <v>6</v>
      </c>
      <c r="T474" s="61">
        <v>84017</v>
      </c>
      <c r="U474" s="61">
        <v>0</v>
      </c>
      <c r="V474" s="61">
        <v>1</v>
      </c>
      <c r="W474" s="61">
        <v>0</v>
      </c>
      <c r="X474" s="61">
        <v>0</v>
      </c>
      <c r="Y474" s="61">
        <v>0</v>
      </c>
      <c r="Z474" s="61">
        <v>0</v>
      </c>
      <c r="AA474" s="61">
        <v>15</v>
      </c>
      <c r="AB474" s="61">
        <v>46</v>
      </c>
      <c r="AC474" s="61">
        <v>0</v>
      </c>
      <c r="AD474" s="61">
        <v>0</v>
      </c>
      <c r="AE474" s="36" t="b">
        <v>0</v>
      </c>
      <c r="AF474" s="36" t="b">
        <v>0</v>
      </c>
      <c r="AG474" s="36" t="b">
        <v>0</v>
      </c>
    </row>
    <row r="475" spans="1:33" x14ac:dyDescent="0.3">
      <c r="A475" s="61">
        <v>1214</v>
      </c>
      <c r="B475" s="61">
        <v>2</v>
      </c>
      <c r="C475" s="61">
        <v>142214</v>
      </c>
      <c r="D475" s="61">
        <v>242214</v>
      </c>
      <c r="E475" s="61" t="s">
        <v>10300</v>
      </c>
      <c r="F475" s="61" t="s">
        <v>3239</v>
      </c>
      <c r="G475" s="61">
        <v>214</v>
      </c>
      <c r="H475" s="61">
        <v>60</v>
      </c>
      <c r="I475" s="61">
        <v>8</v>
      </c>
      <c r="J475" s="61">
        <v>1</v>
      </c>
      <c r="K475" s="61">
        <v>8</v>
      </c>
      <c r="L475" s="61">
        <v>5049500</v>
      </c>
      <c r="M475" s="61">
        <v>0</v>
      </c>
      <c r="N475" s="61">
        <v>0</v>
      </c>
      <c r="O475" s="61">
        <v>9</v>
      </c>
      <c r="P475" s="61">
        <v>135000</v>
      </c>
      <c r="Q475" s="61">
        <v>0</v>
      </c>
      <c r="R475" s="61">
        <v>0</v>
      </c>
      <c r="S475" s="61">
        <v>6</v>
      </c>
      <c r="T475" s="61">
        <v>94042</v>
      </c>
      <c r="U475" s="61">
        <v>0</v>
      </c>
      <c r="V475" s="61">
        <v>100</v>
      </c>
      <c r="W475" s="61">
        <v>0</v>
      </c>
      <c r="X475" s="61">
        <v>0</v>
      </c>
      <c r="Y475" s="61">
        <v>0</v>
      </c>
      <c r="Z475" s="61">
        <v>0</v>
      </c>
      <c r="AA475" s="61">
        <v>2</v>
      </c>
      <c r="AB475" s="61">
        <v>3</v>
      </c>
      <c r="AC475" s="61">
        <v>0</v>
      </c>
      <c r="AD475" s="61">
        <v>0</v>
      </c>
      <c r="AE475" s="36" t="b">
        <v>0</v>
      </c>
      <c r="AF475" s="36" t="b">
        <v>0</v>
      </c>
      <c r="AG475" s="36" t="b">
        <v>0</v>
      </c>
    </row>
    <row r="476" spans="1:33" x14ac:dyDescent="0.3">
      <c r="A476" s="61">
        <v>1215</v>
      </c>
      <c r="B476" s="61">
        <v>2</v>
      </c>
      <c r="C476" s="61">
        <v>142215</v>
      </c>
      <c r="D476" s="61">
        <v>242215</v>
      </c>
      <c r="E476" s="61" t="s">
        <v>2466</v>
      </c>
      <c r="F476" s="61" t="s">
        <v>3240</v>
      </c>
      <c r="G476" s="61">
        <v>215</v>
      </c>
      <c r="H476" s="61">
        <v>65</v>
      </c>
      <c r="I476" s="61">
        <v>46</v>
      </c>
      <c r="J476" s="61">
        <v>8</v>
      </c>
      <c r="K476" s="61">
        <v>8</v>
      </c>
      <c r="L476" s="61">
        <v>5062000</v>
      </c>
      <c r="M476" s="61">
        <v>0</v>
      </c>
      <c r="N476" s="61">
        <v>0</v>
      </c>
      <c r="O476" s="61">
        <v>9</v>
      </c>
      <c r="P476" s="61">
        <v>137000</v>
      </c>
      <c r="Q476" s="61">
        <v>0</v>
      </c>
      <c r="R476" s="61">
        <v>0</v>
      </c>
      <c r="S476" s="61">
        <v>0</v>
      </c>
      <c r="T476" s="61">
        <v>0</v>
      </c>
      <c r="U476" s="61">
        <v>0</v>
      </c>
      <c r="V476" s="61">
        <v>0</v>
      </c>
      <c r="W476" s="61">
        <v>0</v>
      </c>
      <c r="X476" s="61">
        <v>0</v>
      </c>
      <c r="Y476" s="61">
        <v>0</v>
      </c>
      <c r="Z476" s="61">
        <v>0</v>
      </c>
      <c r="AA476" s="61">
        <v>15</v>
      </c>
      <c r="AB476" s="61">
        <v>46</v>
      </c>
      <c r="AC476" s="61">
        <v>0</v>
      </c>
      <c r="AD476" s="61">
        <v>0</v>
      </c>
      <c r="AE476" s="36" t="b">
        <v>0</v>
      </c>
      <c r="AF476" s="36" t="b">
        <v>0</v>
      </c>
      <c r="AG476" s="36" t="b">
        <v>0</v>
      </c>
    </row>
    <row r="477" spans="1:33" x14ac:dyDescent="0.3">
      <c r="A477" s="61">
        <v>1216</v>
      </c>
      <c r="B477" s="61">
        <v>2</v>
      </c>
      <c r="C477" s="61">
        <v>142216</v>
      </c>
      <c r="D477" s="61">
        <v>242216</v>
      </c>
      <c r="E477" s="61" t="s">
        <v>10301</v>
      </c>
      <c r="F477" s="61" t="s">
        <v>3241</v>
      </c>
      <c r="G477" s="61">
        <v>216</v>
      </c>
      <c r="H477" s="61">
        <v>2</v>
      </c>
      <c r="I477" s="61">
        <v>54075</v>
      </c>
      <c r="J477" s="61">
        <v>1</v>
      </c>
      <c r="K477" s="61">
        <v>8</v>
      </c>
      <c r="L477" s="61">
        <v>5074500</v>
      </c>
      <c r="M477" s="61">
        <v>0</v>
      </c>
      <c r="N477" s="61">
        <v>0</v>
      </c>
      <c r="O477" s="61">
        <v>9</v>
      </c>
      <c r="P477" s="61">
        <v>139000</v>
      </c>
      <c r="Q477" s="61">
        <v>0</v>
      </c>
      <c r="R477" s="61">
        <v>0</v>
      </c>
      <c r="S477" s="61">
        <v>34</v>
      </c>
      <c r="T477" s="61">
        <v>1</v>
      </c>
      <c r="U477" s="61">
        <v>0</v>
      </c>
      <c r="V477" s="61">
        <v>0</v>
      </c>
      <c r="W477" s="61">
        <v>0</v>
      </c>
      <c r="X477" s="61">
        <v>0</v>
      </c>
      <c r="Y477" s="61">
        <v>0</v>
      </c>
      <c r="Z477" s="61">
        <v>0</v>
      </c>
      <c r="AA477" s="61">
        <v>15</v>
      </c>
      <c r="AB477" s="61">
        <v>46</v>
      </c>
      <c r="AC477" s="61">
        <v>0</v>
      </c>
      <c r="AD477" s="61">
        <v>0</v>
      </c>
      <c r="AE477" s="36" t="b">
        <v>0</v>
      </c>
      <c r="AF477" s="36" t="b">
        <v>0</v>
      </c>
      <c r="AG477" s="36" t="b">
        <v>0</v>
      </c>
    </row>
    <row r="478" spans="1:33" x14ac:dyDescent="0.3">
      <c r="A478" s="61">
        <v>1217</v>
      </c>
      <c r="B478" s="61">
        <v>2</v>
      </c>
      <c r="C478" s="61">
        <v>142217</v>
      </c>
      <c r="D478" s="61">
        <v>242217</v>
      </c>
      <c r="E478" s="61" t="s">
        <v>10302</v>
      </c>
      <c r="F478" s="61" t="s">
        <v>3242</v>
      </c>
      <c r="G478" s="61">
        <v>217</v>
      </c>
      <c r="H478" s="61">
        <v>42</v>
      </c>
      <c r="I478" s="61">
        <v>97</v>
      </c>
      <c r="J478" s="61">
        <v>2250</v>
      </c>
      <c r="K478" s="61">
        <v>8</v>
      </c>
      <c r="L478" s="61">
        <v>5087000</v>
      </c>
      <c r="M478" s="61">
        <v>0</v>
      </c>
      <c r="N478" s="61">
        <v>0</v>
      </c>
      <c r="O478" s="61">
        <v>9</v>
      </c>
      <c r="P478" s="61">
        <v>141000</v>
      </c>
      <c r="Q478" s="61">
        <v>0</v>
      </c>
      <c r="R478" s="61">
        <v>0</v>
      </c>
      <c r="S478" s="61">
        <v>6</v>
      </c>
      <c r="T478" s="61">
        <v>94031</v>
      </c>
      <c r="U478" s="61">
        <v>0</v>
      </c>
      <c r="V478" s="61">
        <v>2</v>
      </c>
      <c r="W478" s="61">
        <v>6</v>
      </c>
      <c r="X478" s="61">
        <v>85026</v>
      </c>
      <c r="Y478" s="61">
        <v>0</v>
      </c>
      <c r="Z478" s="61">
        <v>2</v>
      </c>
      <c r="AA478" s="61">
        <v>15</v>
      </c>
      <c r="AB478" s="61">
        <v>47</v>
      </c>
      <c r="AC478" s="61">
        <v>0</v>
      </c>
      <c r="AD478" s="61">
        <v>0</v>
      </c>
      <c r="AE478" s="36" t="b">
        <v>0</v>
      </c>
      <c r="AF478" s="36" t="b">
        <v>0</v>
      </c>
      <c r="AG478" s="36" t="b">
        <v>0</v>
      </c>
    </row>
    <row r="479" spans="1:33" x14ac:dyDescent="0.3">
      <c r="A479" s="61">
        <v>1218</v>
      </c>
      <c r="B479" s="61">
        <v>2</v>
      </c>
      <c r="C479" s="61">
        <v>142218</v>
      </c>
      <c r="D479" s="61">
        <v>242218</v>
      </c>
      <c r="E479" s="61" t="s">
        <v>4700</v>
      </c>
      <c r="F479" s="61" t="s">
        <v>3243</v>
      </c>
      <c r="G479" s="61">
        <v>218</v>
      </c>
      <c r="H479" s="61">
        <v>82</v>
      </c>
      <c r="I479" s="61">
        <v>2</v>
      </c>
      <c r="J479" s="61">
        <v>1</v>
      </c>
      <c r="K479" s="61">
        <v>8</v>
      </c>
      <c r="L479" s="61">
        <v>5099500</v>
      </c>
      <c r="M479" s="61">
        <v>0</v>
      </c>
      <c r="N479" s="61">
        <v>0</v>
      </c>
      <c r="O479" s="61">
        <v>9</v>
      </c>
      <c r="P479" s="61">
        <v>143000</v>
      </c>
      <c r="Q479" s="61">
        <v>0</v>
      </c>
      <c r="R479" s="61">
        <v>0</v>
      </c>
      <c r="S479" s="61">
        <v>6</v>
      </c>
      <c r="T479" s="61">
        <v>85002</v>
      </c>
      <c r="U479" s="61">
        <v>0</v>
      </c>
      <c r="V479" s="61">
        <v>1</v>
      </c>
      <c r="W479" s="61">
        <v>0</v>
      </c>
      <c r="X479" s="61">
        <v>0</v>
      </c>
      <c r="Y479" s="61">
        <v>0</v>
      </c>
      <c r="Z479" s="61">
        <v>0</v>
      </c>
      <c r="AA479" s="61">
        <v>31</v>
      </c>
      <c r="AB479" s="61">
        <v>1</v>
      </c>
      <c r="AC479" s="61">
        <v>0</v>
      </c>
      <c r="AD479" s="61">
        <v>0</v>
      </c>
      <c r="AE479" s="36" t="b">
        <v>0</v>
      </c>
      <c r="AF479" s="36" t="b">
        <v>0</v>
      </c>
      <c r="AG479" s="36" t="b">
        <v>0</v>
      </c>
    </row>
    <row r="480" spans="1:33" x14ac:dyDescent="0.3">
      <c r="A480" s="61">
        <v>1219</v>
      </c>
      <c r="B480" s="61">
        <v>2</v>
      </c>
      <c r="C480" s="61">
        <v>142219</v>
      </c>
      <c r="D480" s="61">
        <v>242219</v>
      </c>
      <c r="E480" s="61" t="s">
        <v>2466</v>
      </c>
      <c r="F480" s="61" t="s">
        <v>3244</v>
      </c>
      <c r="G480" s="61">
        <v>219</v>
      </c>
      <c r="H480" s="61">
        <v>65</v>
      </c>
      <c r="I480" s="61">
        <v>47</v>
      </c>
      <c r="J480" s="61">
        <v>8</v>
      </c>
      <c r="K480" s="61">
        <v>8</v>
      </c>
      <c r="L480" s="61">
        <v>5112000</v>
      </c>
      <c r="M480" s="61">
        <v>0</v>
      </c>
      <c r="N480" s="61">
        <v>0</v>
      </c>
      <c r="O480" s="61">
        <v>9</v>
      </c>
      <c r="P480" s="61">
        <v>145000</v>
      </c>
      <c r="Q480" s="61">
        <v>0</v>
      </c>
      <c r="R480" s="61">
        <v>0</v>
      </c>
      <c r="S480" s="61">
        <v>0</v>
      </c>
      <c r="T480" s="61">
        <v>0</v>
      </c>
      <c r="U480" s="61">
        <v>0</v>
      </c>
      <c r="V480" s="61">
        <v>0</v>
      </c>
      <c r="W480" s="61">
        <v>0</v>
      </c>
      <c r="X480" s="61">
        <v>0</v>
      </c>
      <c r="Y480" s="61">
        <v>0</v>
      </c>
      <c r="Z480" s="61">
        <v>0</v>
      </c>
      <c r="AA480" s="61">
        <v>15</v>
      </c>
      <c r="AB480" s="61">
        <v>47</v>
      </c>
      <c r="AC480" s="61">
        <v>0</v>
      </c>
      <c r="AD480" s="61">
        <v>0</v>
      </c>
      <c r="AE480" s="36" t="b">
        <v>0</v>
      </c>
      <c r="AF480" s="36" t="b">
        <v>0</v>
      </c>
      <c r="AG480" s="36" t="b">
        <v>0</v>
      </c>
    </row>
    <row r="481" spans="1:33" x14ac:dyDescent="0.3">
      <c r="A481" s="61">
        <v>1220</v>
      </c>
      <c r="B481" s="61">
        <v>2</v>
      </c>
      <c r="C481" s="61">
        <v>142220</v>
      </c>
      <c r="D481" s="61">
        <v>242220</v>
      </c>
      <c r="E481" s="61" t="s">
        <v>10303</v>
      </c>
      <c r="F481" s="61" t="s">
        <v>3245</v>
      </c>
      <c r="G481" s="61">
        <v>220</v>
      </c>
      <c r="H481" s="61">
        <v>2</v>
      </c>
      <c r="I481" s="61">
        <v>54097</v>
      </c>
      <c r="J481" s="61">
        <v>1</v>
      </c>
      <c r="K481" s="61">
        <v>8</v>
      </c>
      <c r="L481" s="61">
        <v>5124500</v>
      </c>
      <c r="M481" s="61">
        <v>0</v>
      </c>
      <c r="N481" s="61">
        <v>0</v>
      </c>
      <c r="O481" s="61">
        <v>9</v>
      </c>
      <c r="P481" s="61">
        <v>147000</v>
      </c>
      <c r="Q481" s="61">
        <v>0</v>
      </c>
      <c r="R481" s="61">
        <v>0</v>
      </c>
      <c r="S481" s="61">
        <v>0</v>
      </c>
      <c r="T481" s="61">
        <v>0</v>
      </c>
      <c r="U481" s="61">
        <v>0</v>
      </c>
      <c r="V481" s="61">
        <v>0</v>
      </c>
      <c r="W481" s="61">
        <v>0</v>
      </c>
      <c r="X481" s="61">
        <v>0</v>
      </c>
      <c r="Y481" s="61">
        <v>0</v>
      </c>
      <c r="Z481" s="61">
        <v>0</v>
      </c>
      <c r="AA481" s="61">
        <v>15</v>
      </c>
      <c r="AB481" s="61">
        <v>47</v>
      </c>
      <c r="AC481" s="61">
        <v>0</v>
      </c>
      <c r="AD481" s="61">
        <v>0</v>
      </c>
      <c r="AE481" s="36" t="b">
        <v>0</v>
      </c>
      <c r="AF481" s="36" t="b">
        <v>0</v>
      </c>
      <c r="AG481" s="36" t="b">
        <v>0</v>
      </c>
    </row>
    <row r="482" spans="1:33" x14ac:dyDescent="0.3">
      <c r="A482" s="61">
        <v>1221</v>
      </c>
      <c r="B482" s="61">
        <v>2</v>
      </c>
      <c r="C482" s="61">
        <v>142221</v>
      </c>
      <c r="D482" s="61">
        <v>242221</v>
      </c>
      <c r="E482" s="61" t="s">
        <v>10304</v>
      </c>
      <c r="F482" s="61" t="s">
        <v>3246</v>
      </c>
      <c r="G482" s="61">
        <v>221</v>
      </c>
      <c r="H482" s="61">
        <v>42</v>
      </c>
      <c r="I482" s="61">
        <v>89</v>
      </c>
      <c r="J482" s="61">
        <v>1550</v>
      </c>
      <c r="K482" s="61">
        <v>8</v>
      </c>
      <c r="L482" s="61">
        <v>5137000</v>
      </c>
      <c r="M482" s="61">
        <v>0</v>
      </c>
      <c r="N482" s="61">
        <v>0</v>
      </c>
      <c r="O482" s="61">
        <v>9</v>
      </c>
      <c r="P482" s="61">
        <v>149000</v>
      </c>
      <c r="Q482" s="61">
        <v>0</v>
      </c>
      <c r="R482" s="61">
        <v>0</v>
      </c>
      <c r="S482" s="61">
        <v>6</v>
      </c>
      <c r="T482" s="61">
        <v>84017</v>
      </c>
      <c r="U482" s="61">
        <v>0</v>
      </c>
      <c r="V482" s="61">
        <v>1</v>
      </c>
      <c r="W482" s="61">
        <v>6</v>
      </c>
      <c r="X482" s="61">
        <v>94056</v>
      </c>
      <c r="Y482" s="61">
        <v>0</v>
      </c>
      <c r="Z482" s="61">
        <v>20</v>
      </c>
      <c r="AA482" s="61">
        <v>15</v>
      </c>
      <c r="AB482" s="61">
        <v>48</v>
      </c>
      <c r="AC482" s="61">
        <v>0</v>
      </c>
      <c r="AD482" s="61">
        <v>0</v>
      </c>
      <c r="AE482" s="36" t="b">
        <v>0</v>
      </c>
      <c r="AF482" s="36" t="b">
        <v>0</v>
      </c>
      <c r="AG482" s="36" t="b">
        <v>0</v>
      </c>
    </row>
    <row r="483" spans="1:33" x14ac:dyDescent="0.3">
      <c r="A483" s="61">
        <v>1222</v>
      </c>
      <c r="B483" s="61">
        <v>2</v>
      </c>
      <c r="C483" s="61">
        <v>142222</v>
      </c>
      <c r="D483" s="61">
        <v>242222</v>
      </c>
      <c r="E483" s="61" t="s">
        <v>2749</v>
      </c>
      <c r="F483" s="61" t="s">
        <v>3247</v>
      </c>
      <c r="G483" s="61">
        <v>222</v>
      </c>
      <c r="H483" s="61">
        <v>70</v>
      </c>
      <c r="I483" s="61">
        <v>80</v>
      </c>
      <c r="J483" s="61">
        <v>1</v>
      </c>
      <c r="K483" s="61">
        <v>8</v>
      </c>
      <c r="L483" s="61">
        <v>5149500</v>
      </c>
      <c r="M483" s="61">
        <v>0</v>
      </c>
      <c r="N483" s="61">
        <v>0</v>
      </c>
      <c r="O483" s="61">
        <v>9</v>
      </c>
      <c r="P483" s="61">
        <v>151000</v>
      </c>
      <c r="Q483" s="61">
        <v>0</v>
      </c>
      <c r="R483" s="61">
        <v>0</v>
      </c>
      <c r="S483" s="61">
        <v>0</v>
      </c>
      <c r="T483" s="61">
        <v>0</v>
      </c>
      <c r="U483" s="61">
        <v>0</v>
      </c>
      <c r="V483" s="61">
        <v>0</v>
      </c>
      <c r="W483" s="61">
        <v>0</v>
      </c>
      <c r="X483" s="61">
        <v>0</v>
      </c>
      <c r="Y483" s="61">
        <v>0</v>
      </c>
      <c r="Z483" s="61">
        <v>0</v>
      </c>
      <c r="AA483" s="61">
        <v>6</v>
      </c>
      <c r="AB483" s="61">
        <v>0</v>
      </c>
      <c r="AC483" s="61">
        <v>0</v>
      </c>
      <c r="AD483" s="61">
        <v>0</v>
      </c>
      <c r="AE483" s="36" t="b">
        <v>0</v>
      </c>
      <c r="AF483" s="36" t="b">
        <v>0</v>
      </c>
      <c r="AG483" s="36" t="b">
        <v>0</v>
      </c>
    </row>
    <row r="484" spans="1:33" x14ac:dyDescent="0.3">
      <c r="A484" s="61">
        <v>1223</v>
      </c>
      <c r="B484" s="61">
        <v>2</v>
      </c>
      <c r="C484" s="61">
        <v>142223</v>
      </c>
      <c r="D484" s="61">
        <v>242223</v>
      </c>
      <c r="E484" s="61" t="s">
        <v>2466</v>
      </c>
      <c r="F484" s="61" t="s">
        <v>3248</v>
      </c>
      <c r="G484" s="61">
        <v>223</v>
      </c>
      <c r="H484" s="61">
        <v>65</v>
      </c>
      <c r="I484" s="61">
        <v>48</v>
      </c>
      <c r="J484" s="61">
        <v>8</v>
      </c>
      <c r="K484" s="61">
        <v>8</v>
      </c>
      <c r="L484" s="61">
        <v>5162000</v>
      </c>
      <c r="M484" s="61">
        <v>0</v>
      </c>
      <c r="N484" s="61">
        <v>0</v>
      </c>
      <c r="O484" s="61">
        <v>9</v>
      </c>
      <c r="P484" s="61">
        <v>153000</v>
      </c>
      <c r="Q484" s="61">
        <v>0</v>
      </c>
      <c r="R484" s="61">
        <v>0</v>
      </c>
      <c r="S484" s="61">
        <v>0</v>
      </c>
      <c r="T484" s="61">
        <v>0</v>
      </c>
      <c r="U484" s="61">
        <v>0</v>
      </c>
      <c r="V484" s="61">
        <v>0</v>
      </c>
      <c r="W484" s="61">
        <v>0</v>
      </c>
      <c r="X484" s="61">
        <v>0</v>
      </c>
      <c r="Y484" s="61">
        <v>0</v>
      </c>
      <c r="Z484" s="61">
        <v>0</v>
      </c>
      <c r="AA484" s="61">
        <v>15</v>
      </c>
      <c r="AB484" s="61">
        <v>48</v>
      </c>
      <c r="AC484" s="61">
        <v>0</v>
      </c>
      <c r="AD484" s="61">
        <v>0</v>
      </c>
      <c r="AE484" s="36" t="b">
        <v>0</v>
      </c>
      <c r="AF484" s="36" t="b">
        <v>0</v>
      </c>
      <c r="AG484" s="36" t="b">
        <v>0</v>
      </c>
    </row>
    <row r="485" spans="1:33" x14ac:dyDescent="0.3">
      <c r="A485" s="61">
        <v>1224</v>
      </c>
      <c r="B485" s="61">
        <v>2</v>
      </c>
      <c r="C485" s="61">
        <v>142224</v>
      </c>
      <c r="D485" s="61">
        <v>242224</v>
      </c>
      <c r="E485" s="61" t="s">
        <v>10305</v>
      </c>
      <c r="F485" s="61" t="s">
        <v>3249</v>
      </c>
      <c r="G485" s="61">
        <v>224</v>
      </c>
      <c r="H485" s="61">
        <v>76</v>
      </c>
      <c r="I485" s="61">
        <v>8</v>
      </c>
      <c r="J485" s="61">
        <v>1</v>
      </c>
      <c r="K485" s="61">
        <v>8</v>
      </c>
      <c r="L485" s="61">
        <v>5174500</v>
      </c>
      <c r="M485" s="61">
        <v>0</v>
      </c>
      <c r="N485" s="61">
        <v>0</v>
      </c>
      <c r="O485" s="61">
        <v>9</v>
      </c>
      <c r="P485" s="61">
        <v>155000</v>
      </c>
      <c r="Q485" s="61">
        <v>0</v>
      </c>
      <c r="R485" s="61">
        <v>0</v>
      </c>
      <c r="S485" s="61">
        <v>6</v>
      </c>
      <c r="T485" s="61">
        <v>85002</v>
      </c>
      <c r="U485" s="61">
        <v>0</v>
      </c>
      <c r="V485" s="61">
        <v>1</v>
      </c>
      <c r="W485" s="61">
        <v>0</v>
      </c>
      <c r="X485" s="61">
        <v>0</v>
      </c>
      <c r="Y485" s="61">
        <v>0</v>
      </c>
      <c r="Z485" s="61">
        <v>0</v>
      </c>
      <c r="AA485" s="61">
        <v>23</v>
      </c>
      <c r="AB485" s="61">
        <v>8</v>
      </c>
      <c r="AC485" s="61">
        <v>0</v>
      </c>
      <c r="AD485" s="61">
        <v>0</v>
      </c>
      <c r="AE485" s="36" t="b">
        <v>0</v>
      </c>
      <c r="AF485" s="36" t="b">
        <v>0</v>
      </c>
      <c r="AG485" s="36" t="b">
        <v>0</v>
      </c>
    </row>
    <row r="486" spans="1:33" x14ac:dyDescent="0.3">
      <c r="A486" s="61">
        <v>1225</v>
      </c>
      <c r="B486" s="61">
        <v>2</v>
      </c>
      <c r="C486" s="61">
        <v>142225</v>
      </c>
      <c r="D486" s="61">
        <v>242225</v>
      </c>
      <c r="E486" s="61" t="s">
        <v>10306</v>
      </c>
      <c r="F486" s="61" t="s">
        <v>3250</v>
      </c>
      <c r="G486" s="61">
        <v>225</v>
      </c>
      <c r="H486" s="61">
        <v>2</v>
      </c>
      <c r="I486" s="61">
        <v>54089</v>
      </c>
      <c r="J486" s="61">
        <v>1</v>
      </c>
      <c r="K486" s="61">
        <v>8</v>
      </c>
      <c r="L486" s="61">
        <v>5187000</v>
      </c>
      <c r="M486" s="61">
        <v>0</v>
      </c>
      <c r="N486" s="61">
        <v>0</v>
      </c>
      <c r="O486" s="61">
        <v>9</v>
      </c>
      <c r="P486" s="61">
        <v>157000</v>
      </c>
      <c r="Q486" s="61">
        <v>0</v>
      </c>
      <c r="R486" s="61">
        <v>0</v>
      </c>
      <c r="S486" s="61">
        <v>0</v>
      </c>
      <c r="T486" s="61">
        <v>0</v>
      </c>
      <c r="U486" s="61">
        <v>0</v>
      </c>
      <c r="V486" s="61">
        <v>0</v>
      </c>
      <c r="W486" s="61">
        <v>0</v>
      </c>
      <c r="X486" s="61">
        <v>0</v>
      </c>
      <c r="Y486" s="61">
        <v>0</v>
      </c>
      <c r="Z486" s="61">
        <v>0</v>
      </c>
      <c r="AA486" s="61">
        <v>15</v>
      </c>
      <c r="AB486" s="61">
        <v>48</v>
      </c>
      <c r="AC486" s="61">
        <v>0</v>
      </c>
      <c r="AD486" s="61">
        <v>0</v>
      </c>
      <c r="AE486" s="36" t="b">
        <v>0</v>
      </c>
      <c r="AF486" s="36" t="b">
        <v>0</v>
      </c>
      <c r="AG486" s="36" t="b">
        <v>0</v>
      </c>
    </row>
    <row r="487" spans="1:33" x14ac:dyDescent="0.3">
      <c r="A487" s="61">
        <v>1226</v>
      </c>
      <c r="B487" s="61">
        <v>2</v>
      </c>
      <c r="C487" s="61">
        <v>142226</v>
      </c>
      <c r="D487" s="61">
        <v>0</v>
      </c>
      <c r="E487" s="61" t="s">
        <v>10457</v>
      </c>
      <c r="F487" s="61">
        <v>0</v>
      </c>
      <c r="G487" s="61">
        <v>226</v>
      </c>
      <c r="H487" s="61">
        <v>46</v>
      </c>
      <c r="I487" s="61">
        <v>10001</v>
      </c>
      <c r="J487" s="61">
        <v>1</v>
      </c>
      <c r="K487" s="61">
        <v>0</v>
      </c>
      <c r="L487" s="61">
        <v>0</v>
      </c>
      <c r="M487" s="61">
        <v>0</v>
      </c>
      <c r="N487" s="61">
        <v>0</v>
      </c>
      <c r="O487" s="61">
        <v>0</v>
      </c>
      <c r="P487" s="61">
        <v>0</v>
      </c>
      <c r="Q487" s="61">
        <v>0</v>
      </c>
      <c r="R487" s="61">
        <v>0</v>
      </c>
      <c r="S487" s="61">
        <v>0</v>
      </c>
      <c r="T487" s="61">
        <v>0</v>
      </c>
      <c r="U487" s="61">
        <v>0</v>
      </c>
      <c r="V487" s="61">
        <v>0</v>
      </c>
      <c r="W487" s="61">
        <v>0</v>
      </c>
      <c r="X487" s="61">
        <v>0</v>
      </c>
      <c r="Y487" s="61">
        <v>0</v>
      </c>
      <c r="Z487" s="61">
        <v>0</v>
      </c>
      <c r="AA487" s="61">
        <v>0</v>
      </c>
      <c r="AB487" s="61">
        <v>0</v>
      </c>
      <c r="AC487" s="61">
        <v>0</v>
      </c>
      <c r="AD487" s="61">
        <v>0</v>
      </c>
      <c r="AE487" s="36" t="b">
        <v>0</v>
      </c>
      <c r="AF487" s="36" t="b">
        <v>0</v>
      </c>
      <c r="AG487" s="36" t="b">
        <v>0</v>
      </c>
    </row>
    <row r="488" spans="1:33" x14ac:dyDescent="0.3">
      <c r="A488" s="61">
        <v>1227</v>
      </c>
      <c r="B488" s="61">
        <v>2</v>
      </c>
      <c r="C488" s="61">
        <v>142227</v>
      </c>
      <c r="D488" s="61">
        <v>0</v>
      </c>
      <c r="E488" s="61" t="s">
        <v>10457</v>
      </c>
      <c r="F488" s="61">
        <v>0</v>
      </c>
      <c r="G488" s="61">
        <v>227</v>
      </c>
      <c r="H488" s="61">
        <v>46</v>
      </c>
      <c r="I488" s="61">
        <v>10002</v>
      </c>
      <c r="J488" s="61">
        <v>1</v>
      </c>
      <c r="K488" s="61">
        <v>0</v>
      </c>
      <c r="L488" s="61">
        <v>0</v>
      </c>
      <c r="M488" s="61">
        <v>0</v>
      </c>
      <c r="N488" s="61">
        <v>0</v>
      </c>
      <c r="O488" s="61">
        <v>0</v>
      </c>
      <c r="P488" s="61">
        <v>0</v>
      </c>
      <c r="Q488" s="61">
        <v>0</v>
      </c>
      <c r="R488" s="61">
        <v>0</v>
      </c>
      <c r="S488" s="61">
        <v>0</v>
      </c>
      <c r="T488" s="61">
        <v>0</v>
      </c>
      <c r="U488" s="61">
        <v>0</v>
      </c>
      <c r="V488" s="61">
        <v>0</v>
      </c>
      <c r="W488" s="61">
        <v>0</v>
      </c>
      <c r="X488" s="61">
        <v>0</v>
      </c>
      <c r="Y488" s="61">
        <v>0</v>
      </c>
      <c r="Z488" s="61">
        <v>0</v>
      </c>
      <c r="AA488" s="61">
        <v>0</v>
      </c>
      <c r="AB488" s="61">
        <v>0</v>
      </c>
      <c r="AC488" s="61">
        <v>0</v>
      </c>
      <c r="AD488" s="61">
        <v>0</v>
      </c>
      <c r="AE488" s="36" t="b">
        <v>0</v>
      </c>
      <c r="AF488" s="36" t="b">
        <v>0</v>
      </c>
      <c r="AG488" s="36" t="b">
        <v>0</v>
      </c>
    </row>
    <row r="489" spans="1:33" x14ac:dyDescent="0.3">
      <c r="A489" s="61">
        <v>1228</v>
      </c>
      <c r="B489" s="61">
        <v>2</v>
      </c>
      <c r="C489" s="61">
        <v>142228</v>
      </c>
      <c r="D489" s="61">
        <v>0</v>
      </c>
      <c r="E489" s="61" t="s">
        <v>10457</v>
      </c>
      <c r="F489" s="61">
        <v>0</v>
      </c>
      <c r="G489" s="61">
        <v>228</v>
      </c>
      <c r="H489" s="61">
        <v>46</v>
      </c>
      <c r="I489" s="61">
        <v>10003</v>
      </c>
      <c r="J489" s="61">
        <v>1</v>
      </c>
      <c r="K489" s="61">
        <v>0</v>
      </c>
      <c r="L489" s="61">
        <v>0</v>
      </c>
      <c r="M489" s="61">
        <v>0</v>
      </c>
      <c r="N489" s="61">
        <v>0</v>
      </c>
      <c r="O489" s="61">
        <v>0</v>
      </c>
      <c r="P489" s="61">
        <v>0</v>
      </c>
      <c r="Q489" s="61">
        <v>0</v>
      </c>
      <c r="R489" s="61">
        <v>0</v>
      </c>
      <c r="S489" s="61">
        <v>0</v>
      </c>
      <c r="T489" s="61">
        <v>0</v>
      </c>
      <c r="U489" s="61">
        <v>0</v>
      </c>
      <c r="V489" s="61">
        <v>0</v>
      </c>
      <c r="W489" s="61">
        <v>0</v>
      </c>
      <c r="X489" s="61">
        <v>0</v>
      </c>
      <c r="Y489" s="61">
        <v>0</v>
      </c>
      <c r="Z489" s="61">
        <v>0</v>
      </c>
      <c r="AA489" s="61">
        <v>0</v>
      </c>
      <c r="AB489" s="61">
        <v>0</v>
      </c>
      <c r="AC489" s="61">
        <v>0</v>
      </c>
      <c r="AD489" s="61">
        <v>0</v>
      </c>
      <c r="AE489" s="36" t="b">
        <v>0</v>
      </c>
      <c r="AF489" s="36" t="b">
        <v>0</v>
      </c>
      <c r="AG489" s="36" t="b">
        <v>0</v>
      </c>
    </row>
    <row r="490" spans="1:33" x14ac:dyDescent="0.3">
      <c r="A490" s="61">
        <v>1229</v>
      </c>
      <c r="B490" s="61">
        <v>2</v>
      </c>
      <c r="C490" s="61">
        <v>142229</v>
      </c>
      <c r="D490" s="61">
        <v>0</v>
      </c>
      <c r="E490" s="61" t="s">
        <v>10457</v>
      </c>
      <c r="F490" s="61">
        <v>0</v>
      </c>
      <c r="G490" s="61">
        <v>229</v>
      </c>
      <c r="H490" s="61">
        <v>46</v>
      </c>
      <c r="I490" s="61">
        <v>10004</v>
      </c>
      <c r="J490" s="61">
        <v>1</v>
      </c>
      <c r="K490" s="61">
        <v>0</v>
      </c>
      <c r="L490" s="61">
        <v>0</v>
      </c>
      <c r="M490" s="61">
        <v>0</v>
      </c>
      <c r="N490" s="61">
        <v>0</v>
      </c>
      <c r="O490" s="61">
        <v>0</v>
      </c>
      <c r="P490" s="61">
        <v>0</v>
      </c>
      <c r="Q490" s="61">
        <v>0</v>
      </c>
      <c r="R490" s="61">
        <v>0</v>
      </c>
      <c r="S490" s="61">
        <v>0</v>
      </c>
      <c r="T490" s="61">
        <v>0</v>
      </c>
      <c r="U490" s="61">
        <v>0</v>
      </c>
      <c r="V490" s="61">
        <v>0</v>
      </c>
      <c r="W490" s="61">
        <v>0</v>
      </c>
      <c r="X490" s="61">
        <v>0</v>
      </c>
      <c r="Y490" s="61">
        <v>0</v>
      </c>
      <c r="Z490" s="61">
        <v>0</v>
      </c>
      <c r="AA490" s="61">
        <v>0</v>
      </c>
      <c r="AB490" s="61">
        <v>0</v>
      </c>
      <c r="AC490" s="61">
        <v>0</v>
      </c>
      <c r="AD490" s="61">
        <v>0</v>
      </c>
      <c r="AE490" s="36" t="b">
        <v>0</v>
      </c>
      <c r="AF490" s="36" t="b">
        <v>0</v>
      </c>
      <c r="AG490" s="36" t="b">
        <v>0</v>
      </c>
    </row>
    <row r="491" spans="1:33" x14ac:dyDescent="0.3">
      <c r="A491" s="61">
        <v>1230</v>
      </c>
      <c r="B491" s="61">
        <v>2</v>
      </c>
      <c r="C491" s="61">
        <v>142230</v>
      </c>
      <c r="D491" s="61">
        <v>0</v>
      </c>
      <c r="E491" s="61" t="s">
        <v>10457</v>
      </c>
      <c r="F491" s="61">
        <v>0</v>
      </c>
      <c r="G491" s="61">
        <v>230</v>
      </c>
      <c r="H491" s="61">
        <v>46</v>
      </c>
      <c r="I491" s="61">
        <v>10005</v>
      </c>
      <c r="J491" s="61">
        <v>1</v>
      </c>
      <c r="K491" s="61">
        <v>0</v>
      </c>
      <c r="L491" s="61">
        <v>0</v>
      </c>
      <c r="M491" s="61">
        <v>0</v>
      </c>
      <c r="N491" s="61">
        <v>0</v>
      </c>
      <c r="O491" s="61">
        <v>0</v>
      </c>
      <c r="P491" s="61">
        <v>0</v>
      </c>
      <c r="Q491" s="61">
        <v>0</v>
      </c>
      <c r="R491" s="61">
        <v>0</v>
      </c>
      <c r="S491" s="61">
        <v>0</v>
      </c>
      <c r="T491" s="61">
        <v>0</v>
      </c>
      <c r="U491" s="61">
        <v>0</v>
      </c>
      <c r="V491" s="61">
        <v>0</v>
      </c>
      <c r="W491" s="61">
        <v>0</v>
      </c>
      <c r="X491" s="61">
        <v>0</v>
      </c>
      <c r="Y491" s="61">
        <v>0</v>
      </c>
      <c r="Z491" s="61">
        <v>0</v>
      </c>
      <c r="AA491" s="61">
        <v>0</v>
      </c>
      <c r="AB491" s="61">
        <v>0</v>
      </c>
      <c r="AC491" s="61">
        <v>0</v>
      </c>
      <c r="AD491" s="61">
        <v>0</v>
      </c>
      <c r="AE491" s="36" t="b">
        <v>0</v>
      </c>
      <c r="AF491" s="36" t="b">
        <v>0</v>
      </c>
      <c r="AG491" s="36" t="b">
        <v>0</v>
      </c>
    </row>
    <row r="492" spans="1:33" x14ac:dyDescent="0.3">
      <c r="A492" s="61">
        <v>1231</v>
      </c>
      <c r="B492" s="61">
        <v>2</v>
      </c>
      <c r="C492" s="61">
        <v>142231</v>
      </c>
      <c r="D492" s="61">
        <v>0</v>
      </c>
      <c r="E492" s="61" t="s">
        <v>10457</v>
      </c>
      <c r="F492" s="61">
        <v>0</v>
      </c>
      <c r="G492" s="61">
        <v>231</v>
      </c>
      <c r="H492" s="61">
        <v>46</v>
      </c>
      <c r="I492" s="61">
        <v>10006</v>
      </c>
      <c r="J492" s="61">
        <v>1</v>
      </c>
      <c r="K492" s="61">
        <v>0</v>
      </c>
      <c r="L492" s="61">
        <v>0</v>
      </c>
      <c r="M492" s="61">
        <v>0</v>
      </c>
      <c r="N492" s="61">
        <v>0</v>
      </c>
      <c r="O492" s="61">
        <v>0</v>
      </c>
      <c r="P492" s="61">
        <v>0</v>
      </c>
      <c r="Q492" s="61">
        <v>0</v>
      </c>
      <c r="R492" s="61">
        <v>0</v>
      </c>
      <c r="S492" s="61">
        <v>0</v>
      </c>
      <c r="T492" s="61">
        <v>0</v>
      </c>
      <c r="U492" s="61">
        <v>0</v>
      </c>
      <c r="V492" s="61">
        <v>0</v>
      </c>
      <c r="W492" s="61">
        <v>0</v>
      </c>
      <c r="X492" s="61">
        <v>0</v>
      </c>
      <c r="Y492" s="61">
        <v>0</v>
      </c>
      <c r="Z492" s="61">
        <v>0</v>
      </c>
      <c r="AA492" s="61">
        <v>0</v>
      </c>
      <c r="AB492" s="61">
        <v>0</v>
      </c>
      <c r="AC492" s="61">
        <v>0</v>
      </c>
      <c r="AD492" s="61">
        <v>0</v>
      </c>
      <c r="AE492" s="36" t="b">
        <v>0</v>
      </c>
      <c r="AF492" s="36" t="b">
        <v>0</v>
      </c>
      <c r="AG492" s="36" t="b">
        <v>0</v>
      </c>
    </row>
    <row r="493" spans="1:33" x14ac:dyDescent="0.3">
      <c r="A493" s="61">
        <v>1232</v>
      </c>
      <c r="B493" s="61">
        <v>2</v>
      </c>
      <c r="C493" s="61">
        <v>142232</v>
      </c>
      <c r="D493" s="61">
        <v>0</v>
      </c>
      <c r="E493" s="61" t="s">
        <v>10457</v>
      </c>
      <c r="F493" s="61">
        <v>0</v>
      </c>
      <c r="G493" s="61">
        <v>232</v>
      </c>
      <c r="H493" s="61">
        <v>46</v>
      </c>
      <c r="I493" s="61">
        <v>10007</v>
      </c>
      <c r="J493" s="61">
        <v>1</v>
      </c>
      <c r="K493" s="61">
        <v>0</v>
      </c>
      <c r="L493" s="61">
        <v>0</v>
      </c>
      <c r="M493" s="61">
        <v>0</v>
      </c>
      <c r="N493" s="61">
        <v>0</v>
      </c>
      <c r="O493" s="61">
        <v>0</v>
      </c>
      <c r="P493" s="61">
        <v>0</v>
      </c>
      <c r="Q493" s="61">
        <v>0</v>
      </c>
      <c r="R493" s="61">
        <v>0</v>
      </c>
      <c r="S493" s="61">
        <v>0</v>
      </c>
      <c r="T493" s="61">
        <v>0</v>
      </c>
      <c r="U493" s="61">
        <v>0</v>
      </c>
      <c r="V493" s="61">
        <v>0</v>
      </c>
      <c r="W493" s="61">
        <v>0</v>
      </c>
      <c r="X493" s="61">
        <v>0</v>
      </c>
      <c r="Y493" s="61">
        <v>0</v>
      </c>
      <c r="Z493" s="61">
        <v>0</v>
      </c>
      <c r="AA493" s="61">
        <v>0</v>
      </c>
      <c r="AB493" s="61">
        <v>0</v>
      </c>
      <c r="AC493" s="61">
        <v>0</v>
      </c>
      <c r="AD493" s="61">
        <v>0</v>
      </c>
      <c r="AE493" s="36" t="b">
        <v>0</v>
      </c>
      <c r="AF493" s="36" t="b">
        <v>0</v>
      </c>
      <c r="AG493" s="36" t="b">
        <v>0</v>
      </c>
    </row>
    <row r="494" spans="1:33" x14ac:dyDescent="0.3">
      <c r="A494" s="61">
        <v>1233</v>
      </c>
      <c r="B494" s="61">
        <v>2</v>
      </c>
      <c r="C494" s="61">
        <v>142233</v>
      </c>
      <c r="D494" s="61">
        <v>0</v>
      </c>
      <c r="E494" s="61" t="s">
        <v>10457</v>
      </c>
      <c r="F494" s="61">
        <v>0</v>
      </c>
      <c r="G494" s="61">
        <v>233</v>
      </c>
      <c r="H494" s="61">
        <v>46</v>
      </c>
      <c r="I494" s="61">
        <v>10008</v>
      </c>
      <c r="J494" s="61">
        <v>1</v>
      </c>
      <c r="K494" s="61">
        <v>0</v>
      </c>
      <c r="L494" s="61">
        <v>0</v>
      </c>
      <c r="M494" s="61">
        <v>0</v>
      </c>
      <c r="N494" s="61">
        <v>0</v>
      </c>
      <c r="O494" s="61">
        <v>0</v>
      </c>
      <c r="P494" s="61">
        <v>0</v>
      </c>
      <c r="Q494" s="61">
        <v>0</v>
      </c>
      <c r="R494" s="61">
        <v>0</v>
      </c>
      <c r="S494" s="61">
        <v>0</v>
      </c>
      <c r="T494" s="61">
        <v>0</v>
      </c>
      <c r="U494" s="61">
        <v>0</v>
      </c>
      <c r="V494" s="61">
        <v>0</v>
      </c>
      <c r="W494" s="61">
        <v>0</v>
      </c>
      <c r="X494" s="61">
        <v>0</v>
      </c>
      <c r="Y494" s="61">
        <v>0</v>
      </c>
      <c r="Z494" s="61">
        <v>0</v>
      </c>
      <c r="AA494" s="61">
        <v>0</v>
      </c>
      <c r="AB494" s="61">
        <v>0</v>
      </c>
      <c r="AC494" s="61">
        <v>0</v>
      </c>
      <c r="AD494" s="61">
        <v>0</v>
      </c>
      <c r="AE494" s="36" t="b">
        <v>0</v>
      </c>
      <c r="AF494" s="36" t="b">
        <v>0</v>
      </c>
      <c r="AG494" s="36" t="b">
        <v>0</v>
      </c>
    </row>
    <row r="495" spans="1:33" x14ac:dyDescent="0.3">
      <c r="A495" s="61">
        <v>1234</v>
      </c>
      <c r="B495" s="61">
        <v>2</v>
      </c>
      <c r="C495" s="61">
        <v>142234</v>
      </c>
      <c r="D495" s="61">
        <v>0</v>
      </c>
      <c r="E495" s="61" t="s">
        <v>10457</v>
      </c>
      <c r="F495" s="61">
        <v>0</v>
      </c>
      <c r="G495" s="61">
        <v>234</v>
      </c>
      <c r="H495" s="61">
        <v>46</v>
      </c>
      <c r="I495" s="61">
        <v>10009</v>
      </c>
      <c r="J495" s="61">
        <v>1</v>
      </c>
      <c r="K495" s="61">
        <v>0</v>
      </c>
      <c r="L495" s="61">
        <v>0</v>
      </c>
      <c r="M495" s="61">
        <v>0</v>
      </c>
      <c r="N495" s="61">
        <v>0</v>
      </c>
      <c r="O495" s="61">
        <v>0</v>
      </c>
      <c r="P495" s="61">
        <v>0</v>
      </c>
      <c r="Q495" s="61">
        <v>0</v>
      </c>
      <c r="R495" s="61">
        <v>0</v>
      </c>
      <c r="S495" s="61">
        <v>0</v>
      </c>
      <c r="T495" s="61">
        <v>0</v>
      </c>
      <c r="U495" s="61">
        <v>0</v>
      </c>
      <c r="V495" s="61">
        <v>0</v>
      </c>
      <c r="W495" s="61">
        <v>0</v>
      </c>
      <c r="X495" s="61">
        <v>0</v>
      </c>
      <c r="Y495" s="61">
        <v>0</v>
      </c>
      <c r="Z495" s="61">
        <v>0</v>
      </c>
      <c r="AA495" s="61">
        <v>0</v>
      </c>
      <c r="AB495" s="61">
        <v>0</v>
      </c>
      <c r="AC495" s="61">
        <v>0</v>
      </c>
      <c r="AD495" s="61">
        <v>0</v>
      </c>
      <c r="AE495" s="36" t="b">
        <v>0</v>
      </c>
      <c r="AF495" s="36" t="b">
        <v>0</v>
      </c>
      <c r="AG495" s="36" t="b">
        <v>0</v>
      </c>
    </row>
    <row r="496" spans="1:33" x14ac:dyDescent="0.3">
      <c r="A496" s="61">
        <v>1235</v>
      </c>
      <c r="B496" s="61">
        <v>2</v>
      </c>
      <c r="C496" s="61">
        <v>142235</v>
      </c>
      <c r="D496" s="61">
        <v>0</v>
      </c>
      <c r="E496" s="61" t="s">
        <v>10457</v>
      </c>
      <c r="F496" s="61">
        <v>0</v>
      </c>
      <c r="G496" s="61">
        <v>235</v>
      </c>
      <c r="H496" s="61">
        <v>46</v>
      </c>
      <c r="I496" s="61">
        <v>10010</v>
      </c>
      <c r="J496" s="61">
        <v>1</v>
      </c>
      <c r="K496" s="61">
        <v>0</v>
      </c>
      <c r="L496" s="61">
        <v>0</v>
      </c>
      <c r="M496" s="61">
        <v>0</v>
      </c>
      <c r="N496" s="61">
        <v>0</v>
      </c>
      <c r="O496" s="61">
        <v>0</v>
      </c>
      <c r="P496" s="61">
        <v>0</v>
      </c>
      <c r="Q496" s="61">
        <v>0</v>
      </c>
      <c r="R496" s="61">
        <v>0</v>
      </c>
      <c r="S496" s="61">
        <v>0</v>
      </c>
      <c r="T496" s="61">
        <v>0</v>
      </c>
      <c r="U496" s="61">
        <v>0</v>
      </c>
      <c r="V496" s="61">
        <v>0</v>
      </c>
      <c r="W496" s="61">
        <v>0</v>
      </c>
      <c r="X496" s="61">
        <v>0</v>
      </c>
      <c r="Y496" s="61">
        <v>0</v>
      </c>
      <c r="Z496" s="61">
        <v>0</v>
      </c>
      <c r="AA496" s="61">
        <v>0</v>
      </c>
      <c r="AB496" s="61">
        <v>0</v>
      </c>
      <c r="AC496" s="61">
        <v>0</v>
      </c>
      <c r="AD496" s="61">
        <v>0</v>
      </c>
      <c r="AE496" s="36" t="b">
        <v>0</v>
      </c>
      <c r="AF496" s="36" t="b">
        <v>0</v>
      </c>
      <c r="AG496" s="36" t="b">
        <v>0</v>
      </c>
    </row>
    <row r="497" spans="1:33" x14ac:dyDescent="0.3">
      <c r="A497" s="61">
        <v>1236</v>
      </c>
      <c r="B497" s="61">
        <v>2</v>
      </c>
      <c r="C497" s="61">
        <v>142236</v>
      </c>
      <c r="D497" s="61">
        <v>0</v>
      </c>
      <c r="E497" s="61" t="s">
        <v>10457</v>
      </c>
      <c r="F497" s="61">
        <v>0</v>
      </c>
      <c r="G497" s="61">
        <v>236</v>
      </c>
      <c r="H497" s="61">
        <v>46</v>
      </c>
      <c r="I497" s="61">
        <v>10011</v>
      </c>
      <c r="J497" s="61">
        <v>1</v>
      </c>
      <c r="K497" s="61">
        <v>0</v>
      </c>
      <c r="L497" s="61">
        <v>0</v>
      </c>
      <c r="M497" s="61">
        <v>0</v>
      </c>
      <c r="N497" s="61">
        <v>0</v>
      </c>
      <c r="O497" s="61">
        <v>0</v>
      </c>
      <c r="P497" s="61">
        <v>0</v>
      </c>
      <c r="Q497" s="61">
        <v>0</v>
      </c>
      <c r="R497" s="61">
        <v>0</v>
      </c>
      <c r="S497" s="61">
        <v>0</v>
      </c>
      <c r="T497" s="61">
        <v>0</v>
      </c>
      <c r="U497" s="61">
        <v>0</v>
      </c>
      <c r="V497" s="61">
        <v>0</v>
      </c>
      <c r="W497" s="61">
        <v>0</v>
      </c>
      <c r="X497" s="61">
        <v>0</v>
      </c>
      <c r="Y497" s="61">
        <v>0</v>
      </c>
      <c r="Z497" s="61">
        <v>0</v>
      </c>
      <c r="AA497" s="61">
        <v>0</v>
      </c>
      <c r="AB497" s="61">
        <v>0</v>
      </c>
      <c r="AC497" s="61">
        <v>0</v>
      </c>
      <c r="AD497" s="61">
        <v>0</v>
      </c>
      <c r="AE497" s="36" t="b">
        <v>0</v>
      </c>
      <c r="AF497" s="36" t="b">
        <v>0</v>
      </c>
      <c r="AG497" s="36" t="b">
        <v>0</v>
      </c>
    </row>
    <row r="498" spans="1:33" x14ac:dyDescent="0.3">
      <c r="A498" s="61">
        <v>1237</v>
      </c>
      <c r="B498" s="61">
        <v>2</v>
      </c>
      <c r="C498" s="61">
        <v>142237</v>
      </c>
      <c r="D498" s="61">
        <v>0</v>
      </c>
      <c r="E498" s="61" t="s">
        <v>10457</v>
      </c>
      <c r="F498" s="61">
        <v>0</v>
      </c>
      <c r="G498" s="61">
        <v>237</v>
      </c>
      <c r="H498" s="61">
        <v>46</v>
      </c>
      <c r="I498" s="61">
        <v>10012</v>
      </c>
      <c r="J498" s="61">
        <v>1</v>
      </c>
      <c r="K498" s="61">
        <v>0</v>
      </c>
      <c r="L498" s="61">
        <v>0</v>
      </c>
      <c r="M498" s="61">
        <v>0</v>
      </c>
      <c r="N498" s="61">
        <v>0</v>
      </c>
      <c r="O498" s="61">
        <v>0</v>
      </c>
      <c r="P498" s="61">
        <v>0</v>
      </c>
      <c r="Q498" s="61">
        <v>0</v>
      </c>
      <c r="R498" s="61">
        <v>0</v>
      </c>
      <c r="S498" s="61">
        <v>0</v>
      </c>
      <c r="T498" s="61">
        <v>0</v>
      </c>
      <c r="U498" s="61">
        <v>0</v>
      </c>
      <c r="V498" s="61">
        <v>0</v>
      </c>
      <c r="W498" s="61">
        <v>0</v>
      </c>
      <c r="X498" s="61">
        <v>0</v>
      </c>
      <c r="Y498" s="61">
        <v>0</v>
      </c>
      <c r="Z498" s="61">
        <v>0</v>
      </c>
      <c r="AA498" s="61">
        <v>0</v>
      </c>
      <c r="AB498" s="61">
        <v>0</v>
      </c>
      <c r="AC498" s="61">
        <v>0</v>
      </c>
      <c r="AD498" s="61">
        <v>0</v>
      </c>
      <c r="AE498" s="36" t="b">
        <v>0</v>
      </c>
      <c r="AF498" s="36" t="b">
        <v>0</v>
      </c>
      <c r="AG498" s="36" t="b">
        <v>0</v>
      </c>
    </row>
    <row r="499" spans="1:33" x14ac:dyDescent="0.3">
      <c r="A499" s="61">
        <v>1238</v>
      </c>
      <c r="B499" s="61">
        <v>2</v>
      </c>
      <c r="C499" s="61">
        <v>142238</v>
      </c>
      <c r="D499" s="61">
        <v>0</v>
      </c>
      <c r="E499" s="61" t="s">
        <v>10457</v>
      </c>
      <c r="F499" s="61">
        <v>0</v>
      </c>
      <c r="G499" s="61">
        <v>238</v>
      </c>
      <c r="H499" s="61">
        <v>46</v>
      </c>
      <c r="I499" s="61">
        <v>10013</v>
      </c>
      <c r="J499" s="61">
        <v>1</v>
      </c>
      <c r="K499" s="61">
        <v>0</v>
      </c>
      <c r="L499" s="61">
        <v>0</v>
      </c>
      <c r="M499" s="61">
        <v>0</v>
      </c>
      <c r="N499" s="61">
        <v>0</v>
      </c>
      <c r="O499" s="61">
        <v>0</v>
      </c>
      <c r="P499" s="61">
        <v>0</v>
      </c>
      <c r="Q499" s="61">
        <v>0</v>
      </c>
      <c r="R499" s="61">
        <v>0</v>
      </c>
      <c r="S499" s="61">
        <v>0</v>
      </c>
      <c r="T499" s="61">
        <v>0</v>
      </c>
      <c r="U499" s="61">
        <v>0</v>
      </c>
      <c r="V499" s="61">
        <v>0</v>
      </c>
      <c r="W499" s="61">
        <v>0</v>
      </c>
      <c r="X499" s="61">
        <v>0</v>
      </c>
      <c r="Y499" s="61">
        <v>0</v>
      </c>
      <c r="Z499" s="61">
        <v>0</v>
      </c>
      <c r="AA499" s="61">
        <v>0</v>
      </c>
      <c r="AB499" s="61">
        <v>0</v>
      </c>
      <c r="AC499" s="61">
        <v>0</v>
      </c>
      <c r="AD499" s="61">
        <v>0</v>
      </c>
      <c r="AE499" s="36" t="b">
        <v>0</v>
      </c>
      <c r="AF499" s="36" t="b">
        <v>0</v>
      </c>
      <c r="AG499" s="36" t="b">
        <v>0</v>
      </c>
    </row>
    <row r="500" spans="1:33" x14ac:dyDescent="0.3">
      <c r="A500" s="61">
        <v>1239</v>
      </c>
      <c r="B500" s="61">
        <v>2</v>
      </c>
      <c r="C500" s="61">
        <v>142239</v>
      </c>
      <c r="D500" s="61">
        <v>0</v>
      </c>
      <c r="E500" s="61" t="s">
        <v>10457</v>
      </c>
      <c r="F500" s="61">
        <v>0</v>
      </c>
      <c r="G500" s="61">
        <v>239</v>
      </c>
      <c r="H500" s="61">
        <v>46</v>
      </c>
      <c r="I500" s="61">
        <v>10014</v>
      </c>
      <c r="J500" s="61">
        <v>1</v>
      </c>
      <c r="K500" s="61">
        <v>0</v>
      </c>
      <c r="L500" s="61">
        <v>0</v>
      </c>
      <c r="M500" s="61">
        <v>0</v>
      </c>
      <c r="N500" s="61">
        <v>0</v>
      </c>
      <c r="O500" s="61">
        <v>0</v>
      </c>
      <c r="P500" s="61">
        <v>0</v>
      </c>
      <c r="Q500" s="61">
        <v>0</v>
      </c>
      <c r="R500" s="61">
        <v>0</v>
      </c>
      <c r="S500" s="61">
        <v>0</v>
      </c>
      <c r="T500" s="61">
        <v>0</v>
      </c>
      <c r="U500" s="61">
        <v>0</v>
      </c>
      <c r="V500" s="61">
        <v>0</v>
      </c>
      <c r="W500" s="61">
        <v>0</v>
      </c>
      <c r="X500" s="61">
        <v>0</v>
      </c>
      <c r="Y500" s="61">
        <v>0</v>
      </c>
      <c r="Z500" s="61">
        <v>0</v>
      </c>
      <c r="AA500" s="61">
        <v>0</v>
      </c>
      <c r="AB500" s="61">
        <v>0</v>
      </c>
      <c r="AC500" s="61">
        <v>0</v>
      </c>
      <c r="AD500" s="61">
        <v>0</v>
      </c>
      <c r="AE500" s="36" t="b">
        <v>0</v>
      </c>
      <c r="AF500" s="36" t="b">
        <v>0</v>
      </c>
      <c r="AG500" s="36" t="b">
        <v>0</v>
      </c>
    </row>
    <row r="501" spans="1:33" x14ac:dyDescent="0.3">
      <c r="A501" s="61">
        <v>1240</v>
      </c>
      <c r="B501" s="61">
        <v>2</v>
      </c>
      <c r="C501" s="61">
        <v>142240</v>
      </c>
      <c r="D501" s="61">
        <v>0</v>
      </c>
      <c r="E501" s="61" t="s">
        <v>10457</v>
      </c>
      <c r="F501" s="61">
        <v>0</v>
      </c>
      <c r="G501" s="61">
        <v>240</v>
      </c>
      <c r="H501" s="61">
        <v>46</v>
      </c>
      <c r="I501" s="61">
        <v>10015</v>
      </c>
      <c r="J501" s="61">
        <v>1</v>
      </c>
      <c r="K501" s="61">
        <v>0</v>
      </c>
      <c r="L501" s="61">
        <v>0</v>
      </c>
      <c r="M501" s="61">
        <v>0</v>
      </c>
      <c r="N501" s="61">
        <v>0</v>
      </c>
      <c r="O501" s="61">
        <v>0</v>
      </c>
      <c r="P501" s="61">
        <v>0</v>
      </c>
      <c r="Q501" s="61">
        <v>0</v>
      </c>
      <c r="R501" s="61">
        <v>0</v>
      </c>
      <c r="S501" s="61">
        <v>0</v>
      </c>
      <c r="T501" s="61">
        <v>0</v>
      </c>
      <c r="U501" s="61">
        <v>0</v>
      </c>
      <c r="V501" s="61">
        <v>0</v>
      </c>
      <c r="W501" s="61">
        <v>0</v>
      </c>
      <c r="X501" s="61">
        <v>0</v>
      </c>
      <c r="Y501" s="61">
        <v>0</v>
      </c>
      <c r="Z501" s="61">
        <v>0</v>
      </c>
      <c r="AA501" s="61">
        <v>0</v>
      </c>
      <c r="AB501" s="61">
        <v>0</v>
      </c>
      <c r="AC501" s="61">
        <v>0</v>
      </c>
      <c r="AD501" s="61">
        <v>0</v>
      </c>
      <c r="AE501" s="36" t="b">
        <v>0</v>
      </c>
      <c r="AF501" s="36" t="b">
        <v>0</v>
      </c>
      <c r="AG501" s="36" t="b">
        <v>0</v>
      </c>
    </row>
    <row r="502" spans="1:33" x14ac:dyDescent="0.3">
      <c r="A502" s="61">
        <v>1241</v>
      </c>
      <c r="B502" s="61">
        <v>2</v>
      </c>
      <c r="C502" s="61">
        <v>142241</v>
      </c>
      <c r="D502" s="61">
        <v>0</v>
      </c>
      <c r="E502" s="61" t="s">
        <v>10457</v>
      </c>
      <c r="F502" s="61">
        <v>0</v>
      </c>
      <c r="G502" s="61">
        <v>241</v>
      </c>
      <c r="H502" s="61">
        <v>46</v>
      </c>
      <c r="I502" s="61">
        <v>10016</v>
      </c>
      <c r="J502" s="61">
        <v>1</v>
      </c>
      <c r="K502" s="61">
        <v>0</v>
      </c>
      <c r="L502" s="61">
        <v>0</v>
      </c>
      <c r="M502" s="61">
        <v>0</v>
      </c>
      <c r="N502" s="61">
        <v>0</v>
      </c>
      <c r="O502" s="61">
        <v>0</v>
      </c>
      <c r="P502" s="61">
        <v>0</v>
      </c>
      <c r="Q502" s="61">
        <v>0</v>
      </c>
      <c r="R502" s="61">
        <v>0</v>
      </c>
      <c r="S502" s="61">
        <v>0</v>
      </c>
      <c r="T502" s="61">
        <v>0</v>
      </c>
      <c r="U502" s="61">
        <v>0</v>
      </c>
      <c r="V502" s="61">
        <v>0</v>
      </c>
      <c r="W502" s="61">
        <v>0</v>
      </c>
      <c r="X502" s="61">
        <v>0</v>
      </c>
      <c r="Y502" s="61">
        <v>0</v>
      </c>
      <c r="Z502" s="61">
        <v>0</v>
      </c>
      <c r="AA502" s="61">
        <v>0</v>
      </c>
      <c r="AB502" s="61">
        <v>0</v>
      </c>
      <c r="AC502" s="61">
        <v>0</v>
      </c>
      <c r="AD502" s="61">
        <v>0</v>
      </c>
      <c r="AE502" s="36" t="b">
        <v>0</v>
      </c>
      <c r="AF502" s="36" t="b">
        <v>0</v>
      </c>
      <c r="AG502" s="36" t="b">
        <v>0</v>
      </c>
    </row>
    <row r="503" spans="1:33" x14ac:dyDescent="0.3">
      <c r="A503" s="61">
        <v>1242</v>
      </c>
      <c r="B503" s="61">
        <v>2</v>
      </c>
      <c r="C503" s="61">
        <v>142242</v>
      </c>
      <c r="D503" s="61">
        <v>0</v>
      </c>
      <c r="E503" s="61" t="s">
        <v>10457</v>
      </c>
      <c r="F503" s="61">
        <v>0</v>
      </c>
      <c r="G503" s="61">
        <v>242</v>
      </c>
      <c r="H503" s="61">
        <v>46</v>
      </c>
      <c r="I503" s="61">
        <v>10017</v>
      </c>
      <c r="J503" s="61">
        <v>1</v>
      </c>
      <c r="K503" s="61">
        <v>0</v>
      </c>
      <c r="L503" s="61">
        <v>0</v>
      </c>
      <c r="M503" s="61">
        <v>0</v>
      </c>
      <c r="N503" s="61">
        <v>0</v>
      </c>
      <c r="O503" s="61">
        <v>0</v>
      </c>
      <c r="P503" s="61">
        <v>0</v>
      </c>
      <c r="Q503" s="61">
        <v>0</v>
      </c>
      <c r="R503" s="61">
        <v>0</v>
      </c>
      <c r="S503" s="61">
        <v>0</v>
      </c>
      <c r="T503" s="61">
        <v>0</v>
      </c>
      <c r="U503" s="61">
        <v>0</v>
      </c>
      <c r="V503" s="61">
        <v>0</v>
      </c>
      <c r="W503" s="61">
        <v>0</v>
      </c>
      <c r="X503" s="61">
        <v>0</v>
      </c>
      <c r="Y503" s="61">
        <v>0</v>
      </c>
      <c r="Z503" s="61">
        <v>0</v>
      </c>
      <c r="AA503" s="61">
        <v>0</v>
      </c>
      <c r="AB503" s="61">
        <v>0</v>
      </c>
      <c r="AC503" s="61">
        <v>0</v>
      </c>
      <c r="AD503" s="61">
        <v>0</v>
      </c>
      <c r="AE503" s="36" t="b">
        <v>0</v>
      </c>
      <c r="AF503" s="36" t="b">
        <v>0</v>
      </c>
      <c r="AG503" s="36" t="b">
        <v>0</v>
      </c>
    </row>
    <row r="504" spans="1:33" x14ac:dyDescent="0.3">
      <c r="A504" s="61">
        <v>1243</v>
      </c>
      <c r="B504" s="61">
        <v>2</v>
      </c>
      <c r="C504" s="61">
        <v>142243</v>
      </c>
      <c r="D504" s="61">
        <v>0</v>
      </c>
      <c r="E504" s="61" t="s">
        <v>10457</v>
      </c>
      <c r="F504" s="61">
        <v>0</v>
      </c>
      <c r="G504" s="61">
        <v>243</v>
      </c>
      <c r="H504" s="61">
        <v>46</v>
      </c>
      <c r="I504" s="61">
        <v>10018</v>
      </c>
      <c r="J504" s="61">
        <v>1</v>
      </c>
      <c r="K504" s="61">
        <v>0</v>
      </c>
      <c r="L504" s="61">
        <v>0</v>
      </c>
      <c r="M504" s="61">
        <v>0</v>
      </c>
      <c r="N504" s="61">
        <v>0</v>
      </c>
      <c r="O504" s="61">
        <v>0</v>
      </c>
      <c r="P504" s="61">
        <v>0</v>
      </c>
      <c r="Q504" s="61">
        <v>0</v>
      </c>
      <c r="R504" s="61">
        <v>0</v>
      </c>
      <c r="S504" s="61">
        <v>0</v>
      </c>
      <c r="T504" s="61">
        <v>0</v>
      </c>
      <c r="U504" s="61">
        <v>0</v>
      </c>
      <c r="V504" s="61">
        <v>0</v>
      </c>
      <c r="W504" s="61">
        <v>0</v>
      </c>
      <c r="X504" s="61">
        <v>0</v>
      </c>
      <c r="Y504" s="61">
        <v>0</v>
      </c>
      <c r="Z504" s="61">
        <v>0</v>
      </c>
      <c r="AA504" s="61">
        <v>0</v>
      </c>
      <c r="AB504" s="61">
        <v>0</v>
      </c>
      <c r="AC504" s="61">
        <v>0</v>
      </c>
      <c r="AD504" s="61">
        <v>0</v>
      </c>
      <c r="AE504" s="36" t="b">
        <v>0</v>
      </c>
      <c r="AF504" s="36" t="b">
        <v>0</v>
      </c>
      <c r="AG504" s="36" t="b">
        <v>0</v>
      </c>
    </row>
    <row r="505" spans="1:33" x14ac:dyDescent="0.3">
      <c r="A505" s="61">
        <v>1244</v>
      </c>
      <c r="B505" s="61">
        <v>2</v>
      </c>
      <c r="C505" s="61">
        <v>142244</v>
      </c>
      <c r="D505" s="61">
        <v>0</v>
      </c>
      <c r="E505" s="61" t="s">
        <v>10457</v>
      </c>
      <c r="F505" s="61">
        <v>0</v>
      </c>
      <c r="G505" s="61">
        <v>244</v>
      </c>
      <c r="H505" s="61">
        <v>46</v>
      </c>
      <c r="I505" s="61">
        <v>10019</v>
      </c>
      <c r="J505" s="61">
        <v>1</v>
      </c>
      <c r="K505" s="61">
        <v>0</v>
      </c>
      <c r="L505" s="61">
        <v>0</v>
      </c>
      <c r="M505" s="61">
        <v>0</v>
      </c>
      <c r="N505" s="61">
        <v>0</v>
      </c>
      <c r="O505" s="61">
        <v>0</v>
      </c>
      <c r="P505" s="61">
        <v>0</v>
      </c>
      <c r="Q505" s="61">
        <v>0</v>
      </c>
      <c r="R505" s="61">
        <v>0</v>
      </c>
      <c r="S505" s="61">
        <v>0</v>
      </c>
      <c r="T505" s="61">
        <v>0</v>
      </c>
      <c r="U505" s="61">
        <v>0</v>
      </c>
      <c r="V505" s="61">
        <v>0</v>
      </c>
      <c r="W505" s="61">
        <v>0</v>
      </c>
      <c r="X505" s="61">
        <v>0</v>
      </c>
      <c r="Y505" s="61">
        <v>0</v>
      </c>
      <c r="Z505" s="61">
        <v>0</v>
      </c>
      <c r="AA505" s="61">
        <v>0</v>
      </c>
      <c r="AB505" s="61">
        <v>0</v>
      </c>
      <c r="AC505" s="61">
        <v>0</v>
      </c>
      <c r="AD505" s="61">
        <v>0</v>
      </c>
      <c r="AE505" s="36" t="b">
        <v>0</v>
      </c>
      <c r="AF505" s="36" t="b">
        <v>0</v>
      </c>
      <c r="AG505" s="36" t="b">
        <v>0</v>
      </c>
    </row>
    <row r="506" spans="1:33" x14ac:dyDescent="0.3">
      <c r="A506" s="61">
        <v>1245</v>
      </c>
      <c r="B506" s="61">
        <v>2</v>
      </c>
      <c r="C506" s="61">
        <v>142245</v>
      </c>
      <c r="D506" s="61">
        <v>0</v>
      </c>
      <c r="E506" s="61" t="s">
        <v>10457</v>
      </c>
      <c r="F506" s="61">
        <v>0</v>
      </c>
      <c r="G506" s="61">
        <v>245</v>
      </c>
      <c r="H506" s="61">
        <v>46</v>
      </c>
      <c r="I506" s="61">
        <v>10020</v>
      </c>
      <c r="J506" s="61">
        <v>1</v>
      </c>
      <c r="K506" s="61">
        <v>0</v>
      </c>
      <c r="L506" s="61">
        <v>0</v>
      </c>
      <c r="M506" s="61">
        <v>0</v>
      </c>
      <c r="N506" s="61">
        <v>0</v>
      </c>
      <c r="O506" s="61">
        <v>0</v>
      </c>
      <c r="P506" s="61">
        <v>0</v>
      </c>
      <c r="Q506" s="61">
        <v>0</v>
      </c>
      <c r="R506" s="61">
        <v>0</v>
      </c>
      <c r="S506" s="61">
        <v>0</v>
      </c>
      <c r="T506" s="61">
        <v>0</v>
      </c>
      <c r="U506" s="61">
        <v>0</v>
      </c>
      <c r="V506" s="61">
        <v>0</v>
      </c>
      <c r="W506" s="61">
        <v>0</v>
      </c>
      <c r="X506" s="61">
        <v>0</v>
      </c>
      <c r="Y506" s="61">
        <v>0</v>
      </c>
      <c r="Z506" s="61">
        <v>0</v>
      </c>
      <c r="AA506" s="61">
        <v>0</v>
      </c>
      <c r="AB506" s="61">
        <v>0</v>
      </c>
      <c r="AC506" s="61">
        <v>0</v>
      </c>
      <c r="AD506" s="61">
        <v>0</v>
      </c>
      <c r="AE506" s="36" t="b">
        <v>0</v>
      </c>
      <c r="AF506" s="36" t="b">
        <v>0</v>
      </c>
      <c r="AG506" s="36" t="b">
        <v>0</v>
      </c>
    </row>
    <row r="507" spans="1:33" x14ac:dyDescent="0.3">
      <c r="A507" s="61">
        <v>1246</v>
      </c>
      <c r="B507" s="61">
        <v>2</v>
      </c>
      <c r="C507" s="61">
        <v>142246</v>
      </c>
      <c r="D507" s="61">
        <v>0</v>
      </c>
      <c r="E507" s="61" t="s">
        <v>10457</v>
      </c>
      <c r="F507" s="61">
        <v>0</v>
      </c>
      <c r="G507" s="61">
        <v>246</v>
      </c>
      <c r="H507" s="61">
        <v>46</v>
      </c>
      <c r="I507" s="61">
        <v>10021</v>
      </c>
      <c r="J507" s="61">
        <v>1</v>
      </c>
      <c r="K507" s="61">
        <v>0</v>
      </c>
      <c r="L507" s="61">
        <v>0</v>
      </c>
      <c r="M507" s="61">
        <v>0</v>
      </c>
      <c r="N507" s="61">
        <v>0</v>
      </c>
      <c r="O507" s="61">
        <v>0</v>
      </c>
      <c r="P507" s="61">
        <v>0</v>
      </c>
      <c r="Q507" s="61">
        <v>0</v>
      </c>
      <c r="R507" s="61">
        <v>0</v>
      </c>
      <c r="S507" s="61">
        <v>0</v>
      </c>
      <c r="T507" s="61">
        <v>0</v>
      </c>
      <c r="U507" s="61">
        <v>0</v>
      </c>
      <c r="V507" s="61">
        <v>0</v>
      </c>
      <c r="W507" s="61">
        <v>0</v>
      </c>
      <c r="X507" s="61">
        <v>0</v>
      </c>
      <c r="Y507" s="61">
        <v>0</v>
      </c>
      <c r="Z507" s="61">
        <v>0</v>
      </c>
      <c r="AA507" s="61">
        <v>0</v>
      </c>
      <c r="AB507" s="61">
        <v>0</v>
      </c>
      <c r="AC507" s="61">
        <v>0</v>
      </c>
      <c r="AD507" s="61">
        <v>0</v>
      </c>
      <c r="AE507" s="36" t="b">
        <v>0</v>
      </c>
      <c r="AF507" s="36" t="b">
        <v>0</v>
      </c>
      <c r="AG507" s="36" t="b">
        <v>0</v>
      </c>
    </row>
    <row r="508" spans="1:33" x14ac:dyDescent="0.3">
      <c r="A508" s="61">
        <v>1247</v>
      </c>
      <c r="B508" s="61">
        <v>2</v>
      </c>
      <c r="C508" s="61">
        <v>142247</v>
      </c>
      <c r="D508" s="61">
        <v>0</v>
      </c>
      <c r="E508" s="61" t="s">
        <v>10457</v>
      </c>
      <c r="F508" s="61">
        <v>0</v>
      </c>
      <c r="G508" s="61">
        <v>247</v>
      </c>
      <c r="H508" s="61">
        <v>46</v>
      </c>
      <c r="I508" s="61">
        <v>10022</v>
      </c>
      <c r="J508" s="61">
        <v>1</v>
      </c>
      <c r="K508" s="61">
        <v>0</v>
      </c>
      <c r="L508" s="61">
        <v>0</v>
      </c>
      <c r="M508" s="61">
        <v>0</v>
      </c>
      <c r="N508" s="61">
        <v>0</v>
      </c>
      <c r="O508" s="61">
        <v>0</v>
      </c>
      <c r="P508" s="61">
        <v>0</v>
      </c>
      <c r="Q508" s="61">
        <v>0</v>
      </c>
      <c r="R508" s="61">
        <v>0</v>
      </c>
      <c r="S508" s="61">
        <v>0</v>
      </c>
      <c r="T508" s="61">
        <v>0</v>
      </c>
      <c r="U508" s="61">
        <v>0</v>
      </c>
      <c r="V508" s="61">
        <v>0</v>
      </c>
      <c r="W508" s="61">
        <v>0</v>
      </c>
      <c r="X508" s="61">
        <v>0</v>
      </c>
      <c r="Y508" s="61">
        <v>0</v>
      </c>
      <c r="Z508" s="61">
        <v>0</v>
      </c>
      <c r="AA508" s="61">
        <v>0</v>
      </c>
      <c r="AB508" s="61">
        <v>0</v>
      </c>
      <c r="AC508" s="61">
        <v>0</v>
      </c>
      <c r="AD508" s="61">
        <v>0</v>
      </c>
      <c r="AE508" s="36" t="b">
        <v>0</v>
      </c>
      <c r="AF508" s="36" t="b">
        <v>0</v>
      </c>
      <c r="AG508" s="36" t="b">
        <v>0</v>
      </c>
    </row>
    <row r="509" spans="1:33" x14ac:dyDescent="0.3">
      <c r="A509" s="61">
        <v>1248</v>
      </c>
      <c r="B509" s="61">
        <v>2</v>
      </c>
      <c r="C509" s="61">
        <v>142248</v>
      </c>
      <c r="D509" s="61">
        <v>0</v>
      </c>
      <c r="E509" s="61" t="s">
        <v>10457</v>
      </c>
      <c r="F509" s="61">
        <v>0</v>
      </c>
      <c r="G509" s="61">
        <v>248</v>
      </c>
      <c r="H509" s="61">
        <v>46</v>
      </c>
      <c r="I509" s="61">
        <v>10023</v>
      </c>
      <c r="J509" s="61">
        <v>1</v>
      </c>
      <c r="K509" s="61">
        <v>0</v>
      </c>
      <c r="L509" s="61">
        <v>0</v>
      </c>
      <c r="M509" s="61">
        <v>0</v>
      </c>
      <c r="N509" s="61">
        <v>0</v>
      </c>
      <c r="O509" s="61">
        <v>0</v>
      </c>
      <c r="P509" s="61">
        <v>0</v>
      </c>
      <c r="Q509" s="61">
        <v>0</v>
      </c>
      <c r="R509" s="61">
        <v>0</v>
      </c>
      <c r="S509" s="61">
        <v>0</v>
      </c>
      <c r="T509" s="61">
        <v>0</v>
      </c>
      <c r="U509" s="61">
        <v>0</v>
      </c>
      <c r="V509" s="61">
        <v>0</v>
      </c>
      <c r="W509" s="61">
        <v>0</v>
      </c>
      <c r="X509" s="61">
        <v>0</v>
      </c>
      <c r="Y509" s="61">
        <v>0</v>
      </c>
      <c r="Z509" s="61">
        <v>0</v>
      </c>
      <c r="AA509" s="61">
        <v>0</v>
      </c>
      <c r="AB509" s="61">
        <v>0</v>
      </c>
      <c r="AC509" s="61">
        <v>0</v>
      </c>
      <c r="AD509" s="61">
        <v>0</v>
      </c>
      <c r="AE509" s="36" t="b">
        <v>0</v>
      </c>
      <c r="AF509" s="36" t="b">
        <v>0</v>
      </c>
      <c r="AG509" s="36" t="b">
        <v>0</v>
      </c>
    </row>
    <row r="510" spans="1:33" x14ac:dyDescent="0.3">
      <c r="A510" s="61">
        <v>1249</v>
      </c>
      <c r="B510" s="61">
        <v>2</v>
      </c>
      <c r="C510" s="61">
        <v>142249</v>
      </c>
      <c r="D510" s="61">
        <v>0</v>
      </c>
      <c r="E510" s="61" t="s">
        <v>10457</v>
      </c>
      <c r="F510" s="61">
        <v>0</v>
      </c>
      <c r="G510" s="61">
        <v>249</v>
      </c>
      <c r="H510" s="61">
        <v>46</v>
      </c>
      <c r="I510" s="61">
        <v>10024</v>
      </c>
      <c r="J510" s="61">
        <v>1</v>
      </c>
      <c r="K510" s="61">
        <v>0</v>
      </c>
      <c r="L510" s="61">
        <v>0</v>
      </c>
      <c r="M510" s="61">
        <v>0</v>
      </c>
      <c r="N510" s="61">
        <v>0</v>
      </c>
      <c r="O510" s="61">
        <v>0</v>
      </c>
      <c r="P510" s="61">
        <v>0</v>
      </c>
      <c r="Q510" s="61">
        <v>0</v>
      </c>
      <c r="R510" s="61">
        <v>0</v>
      </c>
      <c r="S510" s="61">
        <v>0</v>
      </c>
      <c r="T510" s="61">
        <v>0</v>
      </c>
      <c r="U510" s="61">
        <v>0</v>
      </c>
      <c r="V510" s="61">
        <v>0</v>
      </c>
      <c r="W510" s="61">
        <v>0</v>
      </c>
      <c r="X510" s="61">
        <v>0</v>
      </c>
      <c r="Y510" s="61">
        <v>0</v>
      </c>
      <c r="Z510" s="61">
        <v>0</v>
      </c>
      <c r="AA510" s="61">
        <v>0</v>
      </c>
      <c r="AB510" s="61">
        <v>0</v>
      </c>
      <c r="AC510" s="61">
        <v>0</v>
      </c>
      <c r="AD510" s="61">
        <v>0</v>
      </c>
      <c r="AE510" s="36" t="b">
        <v>0</v>
      </c>
      <c r="AF510" s="36" t="b">
        <v>0</v>
      </c>
      <c r="AG510" s="36" t="b">
        <v>0</v>
      </c>
    </row>
    <row r="511" spans="1:33" x14ac:dyDescent="0.3">
      <c r="A511" s="61">
        <v>1250</v>
      </c>
      <c r="B511" s="61">
        <v>2</v>
      </c>
      <c r="C511" s="61">
        <v>142250</v>
      </c>
      <c r="D511" s="61">
        <v>0</v>
      </c>
      <c r="E511" s="61" t="s">
        <v>10457</v>
      </c>
      <c r="F511" s="61">
        <v>0</v>
      </c>
      <c r="G511" s="61">
        <v>250</v>
      </c>
      <c r="H511" s="61">
        <v>46</v>
      </c>
      <c r="I511" s="61">
        <v>10025</v>
      </c>
      <c r="J511" s="61">
        <v>1</v>
      </c>
      <c r="K511" s="61">
        <v>0</v>
      </c>
      <c r="L511" s="61">
        <v>0</v>
      </c>
      <c r="M511" s="61">
        <v>0</v>
      </c>
      <c r="N511" s="61">
        <v>0</v>
      </c>
      <c r="O511" s="61">
        <v>0</v>
      </c>
      <c r="P511" s="61">
        <v>0</v>
      </c>
      <c r="Q511" s="61">
        <v>0</v>
      </c>
      <c r="R511" s="61">
        <v>0</v>
      </c>
      <c r="S511" s="61">
        <v>0</v>
      </c>
      <c r="T511" s="61">
        <v>0</v>
      </c>
      <c r="U511" s="61">
        <v>0</v>
      </c>
      <c r="V511" s="61">
        <v>0</v>
      </c>
      <c r="W511" s="61">
        <v>0</v>
      </c>
      <c r="X511" s="61">
        <v>0</v>
      </c>
      <c r="Y511" s="61">
        <v>0</v>
      </c>
      <c r="Z511" s="61">
        <v>0</v>
      </c>
      <c r="AA511" s="61">
        <v>0</v>
      </c>
      <c r="AB511" s="61">
        <v>0</v>
      </c>
      <c r="AC511" s="61">
        <v>0</v>
      </c>
      <c r="AD511" s="61">
        <v>0</v>
      </c>
      <c r="AE511" s="36" t="b">
        <v>0</v>
      </c>
      <c r="AF511" s="36" t="b">
        <v>0</v>
      </c>
      <c r="AG511" s="36" t="b">
        <v>0</v>
      </c>
    </row>
    <row r="512" spans="1:33" x14ac:dyDescent="0.3">
      <c r="A512" s="61">
        <v>1251</v>
      </c>
      <c r="B512" s="61">
        <v>2</v>
      </c>
      <c r="C512" s="61">
        <v>142251</v>
      </c>
      <c r="D512" s="61">
        <v>0</v>
      </c>
      <c r="E512" s="61" t="s">
        <v>10457</v>
      </c>
      <c r="F512" s="61">
        <v>0</v>
      </c>
      <c r="G512" s="61">
        <v>251</v>
      </c>
      <c r="H512" s="61">
        <v>46</v>
      </c>
      <c r="I512" s="61">
        <v>10026</v>
      </c>
      <c r="J512" s="61">
        <v>1</v>
      </c>
      <c r="K512" s="61">
        <v>0</v>
      </c>
      <c r="L512" s="61">
        <v>0</v>
      </c>
      <c r="M512" s="61">
        <v>0</v>
      </c>
      <c r="N512" s="61">
        <v>0</v>
      </c>
      <c r="O512" s="61">
        <v>0</v>
      </c>
      <c r="P512" s="61">
        <v>0</v>
      </c>
      <c r="Q512" s="61">
        <v>0</v>
      </c>
      <c r="R512" s="61">
        <v>0</v>
      </c>
      <c r="S512" s="61">
        <v>0</v>
      </c>
      <c r="T512" s="61">
        <v>0</v>
      </c>
      <c r="U512" s="61">
        <v>0</v>
      </c>
      <c r="V512" s="61">
        <v>0</v>
      </c>
      <c r="W512" s="61">
        <v>0</v>
      </c>
      <c r="X512" s="61">
        <v>0</v>
      </c>
      <c r="Y512" s="61">
        <v>0</v>
      </c>
      <c r="Z512" s="61">
        <v>0</v>
      </c>
      <c r="AA512" s="61">
        <v>0</v>
      </c>
      <c r="AB512" s="61">
        <v>0</v>
      </c>
      <c r="AC512" s="61">
        <v>0</v>
      </c>
      <c r="AD512" s="61">
        <v>0</v>
      </c>
      <c r="AE512" s="36" t="b">
        <v>0</v>
      </c>
      <c r="AF512" s="36" t="b">
        <v>0</v>
      </c>
      <c r="AG512" s="36" t="b">
        <v>0</v>
      </c>
    </row>
    <row r="513" spans="1:33" x14ac:dyDescent="0.3">
      <c r="A513" s="61">
        <v>1252</v>
      </c>
      <c r="B513" s="61">
        <v>2</v>
      </c>
      <c r="C513" s="61">
        <v>142252</v>
      </c>
      <c r="D513" s="61">
        <v>0</v>
      </c>
      <c r="E513" s="61" t="s">
        <v>10457</v>
      </c>
      <c r="F513" s="61">
        <v>0</v>
      </c>
      <c r="G513" s="61">
        <v>252</v>
      </c>
      <c r="H513" s="61">
        <v>46</v>
      </c>
      <c r="I513" s="61">
        <v>10027</v>
      </c>
      <c r="J513" s="61">
        <v>1</v>
      </c>
      <c r="K513" s="61">
        <v>0</v>
      </c>
      <c r="L513" s="61">
        <v>0</v>
      </c>
      <c r="M513" s="61">
        <v>0</v>
      </c>
      <c r="N513" s="61">
        <v>0</v>
      </c>
      <c r="O513" s="61">
        <v>0</v>
      </c>
      <c r="P513" s="61">
        <v>0</v>
      </c>
      <c r="Q513" s="61">
        <v>0</v>
      </c>
      <c r="R513" s="61">
        <v>0</v>
      </c>
      <c r="S513" s="61">
        <v>0</v>
      </c>
      <c r="T513" s="61">
        <v>0</v>
      </c>
      <c r="U513" s="61">
        <v>0</v>
      </c>
      <c r="V513" s="61">
        <v>0</v>
      </c>
      <c r="W513" s="61">
        <v>0</v>
      </c>
      <c r="X513" s="61">
        <v>0</v>
      </c>
      <c r="Y513" s="61">
        <v>0</v>
      </c>
      <c r="Z513" s="61">
        <v>0</v>
      </c>
      <c r="AA513" s="61">
        <v>0</v>
      </c>
      <c r="AB513" s="61">
        <v>0</v>
      </c>
      <c r="AC513" s="61">
        <v>0</v>
      </c>
      <c r="AD513" s="61">
        <v>0</v>
      </c>
      <c r="AE513" s="36" t="b">
        <v>0</v>
      </c>
      <c r="AF513" s="36" t="b">
        <v>0</v>
      </c>
      <c r="AG513" s="36" t="b">
        <v>0</v>
      </c>
    </row>
    <row r="514" spans="1:33" x14ac:dyDescent="0.3">
      <c r="A514" s="61">
        <v>1253</v>
      </c>
      <c r="B514" s="61">
        <v>2</v>
      </c>
      <c r="C514" s="61">
        <v>142253</v>
      </c>
      <c r="D514" s="61">
        <v>0</v>
      </c>
      <c r="E514" s="61" t="s">
        <v>10457</v>
      </c>
      <c r="F514" s="61">
        <v>0</v>
      </c>
      <c r="G514" s="61">
        <v>253</v>
      </c>
      <c r="H514" s="61">
        <v>46</v>
      </c>
      <c r="I514" s="61">
        <v>10028</v>
      </c>
      <c r="J514" s="61">
        <v>1</v>
      </c>
      <c r="K514" s="61">
        <v>0</v>
      </c>
      <c r="L514" s="61">
        <v>0</v>
      </c>
      <c r="M514" s="61">
        <v>0</v>
      </c>
      <c r="N514" s="61">
        <v>0</v>
      </c>
      <c r="O514" s="61">
        <v>0</v>
      </c>
      <c r="P514" s="61">
        <v>0</v>
      </c>
      <c r="Q514" s="61">
        <v>0</v>
      </c>
      <c r="R514" s="61">
        <v>0</v>
      </c>
      <c r="S514" s="61">
        <v>0</v>
      </c>
      <c r="T514" s="61">
        <v>0</v>
      </c>
      <c r="U514" s="61">
        <v>0</v>
      </c>
      <c r="V514" s="61">
        <v>0</v>
      </c>
      <c r="W514" s="61">
        <v>0</v>
      </c>
      <c r="X514" s="61">
        <v>0</v>
      </c>
      <c r="Y514" s="61">
        <v>0</v>
      </c>
      <c r="Z514" s="61">
        <v>0</v>
      </c>
      <c r="AA514" s="61">
        <v>0</v>
      </c>
      <c r="AB514" s="61">
        <v>0</v>
      </c>
      <c r="AC514" s="61">
        <v>0</v>
      </c>
      <c r="AD514" s="61">
        <v>0</v>
      </c>
      <c r="AE514" s="36" t="b">
        <v>0</v>
      </c>
      <c r="AF514" s="36" t="b">
        <v>0</v>
      </c>
      <c r="AG514" s="36" t="b">
        <v>0</v>
      </c>
    </row>
    <row r="515" spans="1:33" x14ac:dyDescent="0.3">
      <c r="A515" s="61">
        <v>1254</v>
      </c>
      <c r="B515" s="61">
        <v>2</v>
      </c>
      <c r="C515" s="61">
        <v>142254</v>
      </c>
      <c r="D515" s="61">
        <v>0</v>
      </c>
      <c r="E515" s="61" t="s">
        <v>10457</v>
      </c>
      <c r="F515" s="61">
        <v>0</v>
      </c>
      <c r="G515" s="61">
        <v>254</v>
      </c>
      <c r="H515" s="61">
        <v>46</v>
      </c>
      <c r="I515" s="61">
        <v>10029</v>
      </c>
      <c r="J515" s="61">
        <v>1</v>
      </c>
      <c r="K515" s="61">
        <v>0</v>
      </c>
      <c r="L515" s="61">
        <v>0</v>
      </c>
      <c r="M515" s="61">
        <v>0</v>
      </c>
      <c r="N515" s="61">
        <v>0</v>
      </c>
      <c r="O515" s="61">
        <v>0</v>
      </c>
      <c r="P515" s="61">
        <v>0</v>
      </c>
      <c r="Q515" s="61">
        <v>0</v>
      </c>
      <c r="R515" s="61">
        <v>0</v>
      </c>
      <c r="S515" s="61">
        <v>0</v>
      </c>
      <c r="T515" s="61">
        <v>0</v>
      </c>
      <c r="U515" s="61">
        <v>0</v>
      </c>
      <c r="V515" s="61">
        <v>0</v>
      </c>
      <c r="W515" s="61">
        <v>0</v>
      </c>
      <c r="X515" s="61">
        <v>0</v>
      </c>
      <c r="Y515" s="61">
        <v>0</v>
      </c>
      <c r="Z515" s="61">
        <v>0</v>
      </c>
      <c r="AA515" s="61">
        <v>0</v>
      </c>
      <c r="AB515" s="61">
        <v>0</v>
      </c>
      <c r="AC515" s="61">
        <v>0</v>
      </c>
      <c r="AD515" s="61">
        <v>0</v>
      </c>
      <c r="AE515" s="36" t="b">
        <v>0</v>
      </c>
      <c r="AF515" s="36" t="b">
        <v>0</v>
      </c>
      <c r="AG515" s="36" t="b">
        <v>0</v>
      </c>
    </row>
    <row r="516" spans="1:33" x14ac:dyDescent="0.3">
      <c r="A516" s="61">
        <v>1255</v>
      </c>
      <c r="B516" s="61">
        <v>2</v>
      </c>
      <c r="C516" s="61">
        <v>142255</v>
      </c>
      <c r="D516" s="61">
        <v>0</v>
      </c>
      <c r="E516" s="61" t="s">
        <v>10457</v>
      </c>
      <c r="F516" s="61">
        <v>0</v>
      </c>
      <c r="G516" s="61">
        <v>255</v>
      </c>
      <c r="H516" s="61">
        <v>46</v>
      </c>
      <c r="I516" s="61">
        <v>10030</v>
      </c>
      <c r="J516" s="61">
        <v>1</v>
      </c>
      <c r="K516" s="61">
        <v>0</v>
      </c>
      <c r="L516" s="61">
        <v>0</v>
      </c>
      <c r="M516" s="61">
        <v>0</v>
      </c>
      <c r="N516" s="61">
        <v>0</v>
      </c>
      <c r="O516" s="61">
        <v>0</v>
      </c>
      <c r="P516" s="61">
        <v>0</v>
      </c>
      <c r="Q516" s="61">
        <v>0</v>
      </c>
      <c r="R516" s="61">
        <v>0</v>
      </c>
      <c r="S516" s="61">
        <v>0</v>
      </c>
      <c r="T516" s="61">
        <v>0</v>
      </c>
      <c r="U516" s="61">
        <v>0</v>
      </c>
      <c r="V516" s="61">
        <v>0</v>
      </c>
      <c r="W516" s="61">
        <v>0</v>
      </c>
      <c r="X516" s="61">
        <v>0</v>
      </c>
      <c r="Y516" s="61">
        <v>0</v>
      </c>
      <c r="Z516" s="61">
        <v>0</v>
      </c>
      <c r="AA516" s="61">
        <v>0</v>
      </c>
      <c r="AB516" s="61">
        <v>0</v>
      </c>
      <c r="AC516" s="61">
        <v>0</v>
      </c>
      <c r="AD516" s="61">
        <v>0</v>
      </c>
      <c r="AE516" s="36" t="b">
        <v>0</v>
      </c>
      <c r="AF516" s="36" t="b">
        <v>0</v>
      </c>
      <c r="AG516" s="36" t="b">
        <v>0</v>
      </c>
    </row>
    <row r="517" spans="1:33" x14ac:dyDescent="0.3">
      <c r="A517" s="61">
        <v>1256</v>
      </c>
      <c r="B517" s="61">
        <v>2</v>
      </c>
      <c r="C517" s="61">
        <v>142256</v>
      </c>
      <c r="D517" s="61">
        <v>0</v>
      </c>
      <c r="E517" s="61" t="s">
        <v>10457</v>
      </c>
      <c r="F517" s="61">
        <v>0</v>
      </c>
      <c r="G517" s="61">
        <v>256</v>
      </c>
      <c r="H517" s="61">
        <v>46</v>
      </c>
      <c r="I517" s="61">
        <v>10031</v>
      </c>
      <c r="J517" s="61">
        <v>1</v>
      </c>
      <c r="K517" s="61">
        <v>0</v>
      </c>
      <c r="L517" s="61">
        <v>0</v>
      </c>
      <c r="M517" s="61">
        <v>0</v>
      </c>
      <c r="N517" s="61">
        <v>0</v>
      </c>
      <c r="O517" s="61">
        <v>0</v>
      </c>
      <c r="P517" s="61">
        <v>0</v>
      </c>
      <c r="Q517" s="61">
        <v>0</v>
      </c>
      <c r="R517" s="61">
        <v>0</v>
      </c>
      <c r="S517" s="61">
        <v>0</v>
      </c>
      <c r="T517" s="61">
        <v>0</v>
      </c>
      <c r="U517" s="61">
        <v>0</v>
      </c>
      <c r="V517" s="61">
        <v>0</v>
      </c>
      <c r="W517" s="61">
        <v>0</v>
      </c>
      <c r="X517" s="61">
        <v>0</v>
      </c>
      <c r="Y517" s="61">
        <v>0</v>
      </c>
      <c r="Z517" s="61">
        <v>0</v>
      </c>
      <c r="AA517" s="61">
        <v>0</v>
      </c>
      <c r="AB517" s="61">
        <v>0</v>
      </c>
      <c r="AC517" s="61">
        <v>0</v>
      </c>
      <c r="AD517" s="61">
        <v>0</v>
      </c>
      <c r="AE517" s="36" t="b">
        <v>0</v>
      </c>
      <c r="AF517" s="36" t="b">
        <v>0</v>
      </c>
      <c r="AG517" s="36" t="b">
        <v>0</v>
      </c>
    </row>
    <row r="518" spans="1:33" x14ac:dyDescent="0.3">
      <c r="A518" s="61">
        <v>1257</v>
      </c>
      <c r="B518" s="61">
        <v>2</v>
      </c>
      <c r="C518" s="61">
        <v>142257</v>
      </c>
      <c r="D518" s="61">
        <v>0</v>
      </c>
      <c r="E518" s="61" t="s">
        <v>10457</v>
      </c>
      <c r="F518" s="61">
        <v>0</v>
      </c>
      <c r="G518" s="61">
        <v>257</v>
      </c>
      <c r="H518" s="61">
        <v>46</v>
      </c>
      <c r="I518" s="61">
        <v>10032</v>
      </c>
      <c r="J518" s="61">
        <v>1</v>
      </c>
      <c r="K518" s="61">
        <v>0</v>
      </c>
      <c r="L518" s="61">
        <v>0</v>
      </c>
      <c r="M518" s="61">
        <v>0</v>
      </c>
      <c r="N518" s="61">
        <v>0</v>
      </c>
      <c r="O518" s="61">
        <v>0</v>
      </c>
      <c r="P518" s="61">
        <v>0</v>
      </c>
      <c r="Q518" s="61">
        <v>0</v>
      </c>
      <c r="R518" s="61">
        <v>0</v>
      </c>
      <c r="S518" s="61">
        <v>0</v>
      </c>
      <c r="T518" s="61">
        <v>0</v>
      </c>
      <c r="U518" s="61">
        <v>0</v>
      </c>
      <c r="V518" s="61">
        <v>0</v>
      </c>
      <c r="W518" s="61">
        <v>0</v>
      </c>
      <c r="X518" s="61">
        <v>0</v>
      </c>
      <c r="Y518" s="61">
        <v>0</v>
      </c>
      <c r="Z518" s="61">
        <v>0</v>
      </c>
      <c r="AA518" s="61">
        <v>0</v>
      </c>
      <c r="AB518" s="61">
        <v>0</v>
      </c>
      <c r="AC518" s="61">
        <v>0</v>
      </c>
      <c r="AD518" s="61">
        <v>0</v>
      </c>
      <c r="AE518" s="36" t="b">
        <v>0</v>
      </c>
      <c r="AF518" s="36" t="b">
        <v>0</v>
      </c>
      <c r="AG518" s="36" t="b">
        <v>0</v>
      </c>
    </row>
    <row r="519" spans="1:33" x14ac:dyDescent="0.3">
      <c r="A519" s="61">
        <v>1258</v>
      </c>
      <c r="B519" s="61">
        <v>2</v>
      </c>
      <c r="C519" s="61">
        <v>142258</v>
      </c>
      <c r="D519" s="61">
        <v>0</v>
      </c>
      <c r="E519" s="61" t="s">
        <v>10457</v>
      </c>
      <c r="F519" s="61">
        <v>0</v>
      </c>
      <c r="G519" s="61">
        <v>258</v>
      </c>
      <c r="H519" s="61">
        <v>46</v>
      </c>
      <c r="I519" s="61">
        <v>10033</v>
      </c>
      <c r="J519" s="61">
        <v>1</v>
      </c>
      <c r="K519" s="61">
        <v>0</v>
      </c>
      <c r="L519" s="61">
        <v>0</v>
      </c>
      <c r="M519" s="61">
        <v>0</v>
      </c>
      <c r="N519" s="61">
        <v>0</v>
      </c>
      <c r="O519" s="61">
        <v>0</v>
      </c>
      <c r="P519" s="61">
        <v>0</v>
      </c>
      <c r="Q519" s="61">
        <v>0</v>
      </c>
      <c r="R519" s="61">
        <v>0</v>
      </c>
      <c r="S519" s="61">
        <v>0</v>
      </c>
      <c r="T519" s="61">
        <v>0</v>
      </c>
      <c r="U519" s="61">
        <v>0</v>
      </c>
      <c r="V519" s="61">
        <v>0</v>
      </c>
      <c r="W519" s="61">
        <v>0</v>
      </c>
      <c r="X519" s="61">
        <v>0</v>
      </c>
      <c r="Y519" s="61">
        <v>0</v>
      </c>
      <c r="Z519" s="61">
        <v>0</v>
      </c>
      <c r="AA519" s="61">
        <v>0</v>
      </c>
      <c r="AB519" s="61">
        <v>0</v>
      </c>
      <c r="AC519" s="61">
        <v>0</v>
      </c>
      <c r="AD519" s="61">
        <v>0</v>
      </c>
      <c r="AE519" s="36" t="b">
        <v>0</v>
      </c>
      <c r="AF519" s="36" t="b">
        <v>0</v>
      </c>
      <c r="AG519" s="36" t="b">
        <v>0</v>
      </c>
    </row>
    <row r="520" spans="1:33" x14ac:dyDescent="0.3">
      <c r="A520" s="61">
        <v>1259</v>
      </c>
      <c r="B520" s="61">
        <v>2</v>
      </c>
      <c r="C520" s="61">
        <v>142259</v>
      </c>
      <c r="D520" s="61">
        <v>0</v>
      </c>
      <c r="E520" s="61" t="s">
        <v>10457</v>
      </c>
      <c r="F520" s="61">
        <v>0</v>
      </c>
      <c r="G520" s="61">
        <v>259</v>
      </c>
      <c r="H520" s="61">
        <v>46</v>
      </c>
      <c r="I520" s="61">
        <v>10034</v>
      </c>
      <c r="J520" s="61">
        <v>1</v>
      </c>
      <c r="K520" s="61">
        <v>0</v>
      </c>
      <c r="L520" s="61">
        <v>0</v>
      </c>
      <c r="M520" s="61">
        <v>0</v>
      </c>
      <c r="N520" s="61">
        <v>0</v>
      </c>
      <c r="O520" s="61">
        <v>0</v>
      </c>
      <c r="P520" s="61">
        <v>0</v>
      </c>
      <c r="Q520" s="61">
        <v>0</v>
      </c>
      <c r="R520" s="61">
        <v>0</v>
      </c>
      <c r="S520" s="61">
        <v>0</v>
      </c>
      <c r="T520" s="61">
        <v>0</v>
      </c>
      <c r="U520" s="61">
        <v>0</v>
      </c>
      <c r="V520" s="61">
        <v>0</v>
      </c>
      <c r="W520" s="61">
        <v>0</v>
      </c>
      <c r="X520" s="61">
        <v>0</v>
      </c>
      <c r="Y520" s="61">
        <v>0</v>
      </c>
      <c r="Z520" s="61">
        <v>0</v>
      </c>
      <c r="AA520" s="61">
        <v>0</v>
      </c>
      <c r="AB520" s="61">
        <v>0</v>
      </c>
      <c r="AC520" s="61">
        <v>0</v>
      </c>
      <c r="AD520" s="61">
        <v>0</v>
      </c>
      <c r="AE520" s="36" t="b">
        <v>0</v>
      </c>
      <c r="AF520" s="36" t="b">
        <v>0</v>
      </c>
      <c r="AG520" s="36" t="b">
        <v>0</v>
      </c>
    </row>
    <row r="521" spans="1:33" x14ac:dyDescent="0.3">
      <c r="A521" s="61">
        <v>1260</v>
      </c>
      <c r="B521" s="61">
        <v>2</v>
      </c>
      <c r="C521" s="61">
        <v>142260</v>
      </c>
      <c r="D521" s="61">
        <v>0</v>
      </c>
      <c r="E521" s="61" t="s">
        <v>10457</v>
      </c>
      <c r="F521" s="61">
        <v>0</v>
      </c>
      <c r="G521" s="61">
        <v>260</v>
      </c>
      <c r="H521" s="61">
        <v>46</v>
      </c>
      <c r="I521" s="61">
        <v>10035</v>
      </c>
      <c r="J521" s="61">
        <v>1</v>
      </c>
      <c r="K521" s="61">
        <v>0</v>
      </c>
      <c r="L521" s="61">
        <v>0</v>
      </c>
      <c r="M521" s="61">
        <v>0</v>
      </c>
      <c r="N521" s="61">
        <v>0</v>
      </c>
      <c r="O521" s="61">
        <v>0</v>
      </c>
      <c r="P521" s="61">
        <v>0</v>
      </c>
      <c r="Q521" s="61">
        <v>0</v>
      </c>
      <c r="R521" s="61">
        <v>0</v>
      </c>
      <c r="S521" s="61">
        <v>0</v>
      </c>
      <c r="T521" s="61">
        <v>0</v>
      </c>
      <c r="U521" s="61">
        <v>0</v>
      </c>
      <c r="V521" s="61">
        <v>0</v>
      </c>
      <c r="W521" s="61">
        <v>0</v>
      </c>
      <c r="X521" s="61">
        <v>0</v>
      </c>
      <c r="Y521" s="61">
        <v>0</v>
      </c>
      <c r="Z521" s="61">
        <v>0</v>
      </c>
      <c r="AA521" s="61">
        <v>0</v>
      </c>
      <c r="AB521" s="61">
        <v>0</v>
      </c>
      <c r="AC521" s="61">
        <v>0</v>
      </c>
      <c r="AD521" s="61">
        <v>0</v>
      </c>
      <c r="AE521" s="36" t="b">
        <v>0</v>
      </c>
      <c r="AF521" s="36" t="b">
        <v>0</v>
      </c>
      <c r="AG521" s="36" t="b">
        <v>0</v>
      </c>
    </row>
    <row r="522" spans="1:33" x14ac:dyDescent="0.3">
      <c r="A522" s="61">
        <v>1261</v>
      </c>
      <c r="B522" s="61">
        <v>2</v>
      </c>
      <c r="C522" s="61">
        <v>142261</v>
      </c>
      <c r="D522" s="61">
        <v>0</v>
      </c>
      <c r="E522" s="61" t="s">
        <v>10457</v>
      </c>
      <c r="F522" s="61">
        <v>0</v>
      </c>
      <c r="G522" s="61">
        <v>261</v>
      </c>
      <c r="H522" s="61">
        <v>46</v>
      </c>
      <c r="I522" s="61">
        <v>10036</v>
      </c>
      <c r="J522" s="61">
        <v>1</v>
      </c>
      <c r="K522" s="61">
        <v>0</v>
      </c>
      <c r="L522" s="61">
        <v>0</v>
      </c>
      <c r="M522" s="61">
        <v>0</v>
      </c>
      <c r="N522" s="61">
        <v>0</v>
      </c>
      <c r="O522" s="61">
        <v>0</v>
      </c>
      <c r="P522" s="61">
        <v>0</v>
      </c>
      <c r="Q522" s="61">
        <v>0</v>
      </c>
      <c r="R522" s="61">
        <v>0</v>
      </c>
      <c r="S522" s="61">
        <v>0</v>
      </c>
      <c r="T522" s="61">
        <v>0</v>
      </c>
      <c r="U522" s="61">
        <v>0</v>
      </c>
      <c r="V522" s="61">
        <v>0</v>
      </c>
      <c r="W522" s="61">
        <v>0</v>
      </c>
      <c r="X522" s="61">
        <v>0</v>
      </c>
      <c r="Y522" s="61">
        <v>0</v>
      </c>
      <c r="Z522" s="61">
        <v>0</v>
      </c>
      <c r="AA522" s="61">
        <v>0</v>
      </c>
      <c r="AB522" s="61">
        <v>0</v>
      </c>
      <c r="AC522" s="61">
        <v>0</v>
      </c>
      <c r="AD522" s="61">
        <v>0</v>
      </c>
      <c r="AE522" s="36" t="b">
        <v>0</v>
      </c>
      <c r="AF522" s="36" t="b">
        <v>0</v>
      </c>
      <c r="AG522" s="36" t="b">
        <v>0</v>
      </c>
    </row>
    <row r="523" spans="1:33" x14ac:dyDescent="0.3">
      <c r="A523" s="61">
        <v>1262</v>
      </c>
      <c r="B523" s="61">
        <v>2</v>
      </c>
      <c r="C523" s="61">
        <v>142262</v>
      </c>
      <c r="D523" s="61">
        <v>0</v>
      </c>
      <c r="E523" s="61" t="s">
        <v>10457</v>
      </c>
      <c r="F523" s="61">
        <v>0</v>
      </c>
      <c r="G523" s="61">
        <v>262</v>
      </c>
      <c r="H523" s="61">
        <v>46</v>
      </c>
      <c r="I523" s="61">
        <v>10037</v>
      </c>
      <c r="J523" s="61">
        <v>1</v>
      </c>
      <c r="K523" s="61">
        <v>0</v>
      </c>
      <c r="L523" s="61">
        <v>0</v>
      </c>
      <c r="M523" s="61">
        <v>0</v>
      </c>
      <c r="N523" s="61">
        <v>0</v>
      </c>
      <c r="O523" s="61">
        <v>0</v>
      </c>
      <c r="P523" s="61">
        <v>0</v>
      </c>
      <c r="Q523" s="61">
        <v>0</v>
      </c>
      <c r="R523" s="61">
        <v>0</v>
      </c>
      <c r="S523" s="61">
        <v>0</v>
      </c>
      <c r="T523" s="61">
        <v>0</v>
      </c>
      <c r="U523" s="61">
        <v>0</v>
      </c>
      <c r="V523" s="61">
        <v>0</v>
      </c>
      <c r="W523" s="61">
        <v>0</v>
      </c>
      <c r="X523" s="61">
        <v>0</v>
      </c>
      <c r="Y523" s="61">
        <v>0</v>
      </c>
      <c r="Z523" s="61">
        <v>0</v>
      </c>
      <c r="AA523" s="61">
        <v>0</v>
      </c>
      <c r="AB523" s="61">
        <v>0</v>
      </c>
      <c r="AC523" s="61">
        <v>0</v>
      </c>
      <c r="AD523" s="61">
        <v>0</v>
      </c>
      <c r="AE523" s="36" t="b">
        <v>0</v>
      </c>
      <c r="AF523" s="36" t="b">
        <v>0</v>
      </c>
      <c r="AG523" s="36" t="b">
        <v>0</v>
      </c>
    </row>
    <row r="524" spans="1:33" x14ac:dyDescent="0.3">
      <c r="A524" s="61">
        <v>1263</v>
      </c>
      <c r="B524" s="61">
        <v>2</v>
      </c>
      <c r="C524" s="61">
        <v>142263</v>
      </c>
      <c r="D524" s="61">
        <v>0</v>
      </c>
      <c r="E524" s="61" t="s">
        <v>10457</v>
      </c>
      <c r="F524" s="61">
        <v>0</v>
      </c>
      <c r="G524" s="61">
        <v>263</v>
      </c>
      <c r="H524" s="61">
        <v>46</v>
      </c>
      <c r="I524" s="61">
        <v>10038</v>
      </c>
      <c r="J524" s="61">
        <v>1</v>
      </c>
      <c r="K524" s="61">
        <v>0</v>
      </c>
      <c r="L524" s="61">
        <v>0</v>
      </c>
      <c r="M524" s="61">
        <v>0</v>
      </c>
      <c r="N524" s="61">
        <v>0</v>
      </c>
      <c r="O524" s="61">
        <v>0</v>
      </c>
      <c r="P524" s="61">
        <v>0</v>
      </c>
      <c r="Q524" s="61">
        <v>0</v>
      </c>
      <c r="R524" s="61">
        <v>0</v>
      </c>
      <c r="S524" s="61">
        <v>0</v>
      </c>
      <c r="T524" s="61">
        <v>0</v>
      </c>
      <c r="U524" s="61">
        <v>0</v>
      </c>
      <c r="V524" s="61">
        <v>0</v>
      </c>
      <c r="W524" s="61">
        <v>0</v>
      </c>
      <c r="X524" s="61">
        <v>0</v>
      </c>
      <c r="Y524" s="61">
        <v>0</v>
      </c>
      <c r="Z524" s="61">
        <v>0</v>
      </c>
      <c r="AA524" s="61">
        <v>0</v>
      </c>
      <c r="AB524" s="61">
        <v>0</v>
      </c>
      <c r="AC524" s="61">
        <v>0</v>
      </c>
      <c r="AD524" s="61">
        <v>0</v>
      </c>
      <c r="AE524" s="36" t="b">
        <v>0</v>
      </c>
      <c r="AF524" s="36" t="b">
        <v>0</v>
      </c>
      <c r="AG524" s="36" t="b">
        <v>0</v>
      </c>
    </row>
    <row r="525" spans="1:33" x14ac:dyDescent="0.3">
      <c r="A525" s="61">
        <v>1264</v>
      </c>
      <c r="B525" s="61">
        <v>2</v>
      </c>
      <c r="C525" s="61">
        <v>142264</v>
      </c>
      <c r="D525" s="61">
        <v>0</v>
      </c>
      <c r="E525" s="61" t="s">
        <v>10457</v>
      </c>
      <c r="F525" s="61">
        <v>0</v>
      </c>
      <c r="G525" s="61">
        <v>264</v>
      </c>
      <c r="H525" s="61">
        <v>46</v>
      </c>
      <c r="I525" s="61">
        <v>10039</v>
      </c>
      <c r="J525" s="61">
        <v>1</v>
      </c>
      <c r="K525" s="61">
        <v>0</v>
      </c>
      <c r="L525" s="61">
        <v>0</v>
      </c>
      <c r="M525" s="61">
        <v>0</v>
      </c>
      <c r="N525" s="61">
        <v>0</v>
      </c>
      <c r="O525" s="61">
        <v>0</v>
      </c>
      <c r="P525" s="61">
        <v>0</v>
      </c>
      <c r="Q525" s="61">
        <v>0</v>
      </c>
      <c r="R525" s="61">
        <v>0</v>
      </c>
      <c r="S525" s="61">
        <v>0</v>
      </c>
      <c r="T525" s="61">
        <v>0</v>
      </c>
      <c r="U525" s="61">
        <v>0</v>
      </c>
      <c r="V525" s="61">
        <v>0</v>
      </c>
      <c r="W525" s="61">
        <v>0</v>
      </c>
      <c r="X525" s="61">
        <v>0</v>
      </c>
      <c r="Y525" s="61">
        <v>0</v>
      </c>
      <c r="Z525" s="61">
        <v>0</v>
      </c>
      <c r="AA525" s="61">
        <v>0</v>
      </c>
      <c r="AB525" s="61">
        <v>0</v>
      </c>
      <c r="AC525" s="61">
        <v>0</v>
      </c>
      <c r="AD525" s="61">
        <v>0</v>
      </c>
      <c r="AE525" s="36" t="b">
        <v>0</v>
      </c>
      <c r="AF525" s="36" t="b">
        <v>0</v>
      </c>
      <c r="AG525" s="36" t="b">
        <v>0</v>
      </c>
    </row>
    <row r="526" spans="1:33" x14ac:dyDescent="0.3">
      <c r="A526" s="61">
        <v>1265</v>
      </c>
      <c r="B526" s="61">
        <v>2</v>
      </c>
      <c r="C526" s="61">
        <v>142265</v>
      </c>
      <c r="D526" s="61">
        <v>0</v>
      </c>
      <c r="E526" s="61" t="s">
        <v>10457</v>
      </c>
      <c r="F526" s="61">
        <v>0</v>
      </c>
      <c r="G526" s="61">
        <v>265</v>
      </c>
      <c r="H526" s="61">
        <v>46</v>
      </c>
      <c r="I526" s="61">
        <v>10040</v>
      </c>
      <c r="J526" s="61">
        <v>1</v>
      </c>
      <c r="K526" s="61">
        <v>0</v>
      </c>
      <c r="L526" s="61">
        <v>0</v>
      </c>
      <c r="M526" s="61">
        <v>0</v>
      </c>
      <c r="N526" s="61">
        <v>0</v>
      </c>
      <c r="O526" s="61">
        <v>0</v>
      </c>
      <c r="P526" s="61">
        <v>0</v>
      </c>
      <c r="Q526" s="61">
        <v>0</v>
      </c>
      <c r="R526" s="61">
        <v>0</v>
      </c>
      <c r="S526" s="61">
        <v>0</v>
      </c>
      <c r="T526" s="61">
        <v>0</v>
      </c>
      <c r="U526" s="61">
        <v>0</v>
      </c>
      <c r="V526" s="61">
        <v>0</v>
      </c>
      <c r="W526" s="61">
        <v>0</v>
      </c>
      <c r="X526" s="61">
        <v>0</v>
      </c>
      <c r="Y526" s="61">
        <v>0</v>
      </c>
      <c r="Z526" s="61">
        <v>0</v>
      </c>
      <c r="AA526" s="61">
        <v>0</v>
      </c>
      <c r="AB526" s="61">
        <v>0</v>
      </c>
      <c r="AC526" s="61">
        <v>0</v>
      </c>
      <c r="AD526" s="61">
        <v>0</v>
      </c>
      <c r="AE526" s="36" t="b">
        <v>0</v>
      </c>
      <c r="AF526" s="36" t="b">
        <v>0</v>
      </c>
      <c r="AG526" s="36" t="b">
        <v>0</v>
      </c>
    </row>
    <row r="527" spans="1:33" x14ac:dyDescent="0.3">
      <c r="A527" s="61">
        <v>1266</v>
      </c>
      <c r="B527" s="61">
        <v>2</v>
      </c>
      <c r="C527" s="61">
        <v>142266</v>
      </c>
      <c r="D527" s="61">
        <v>0</v>
      </c>
      <c r="E527" s="61" t="s">
        <v>10457</v>
      </c>
      <c r="F527" s="61">
        <v>0</v>
      </c>
      <c r="G527" s="61">
        <v>266</v>
      </c>
      <c r="H527" s="61">
        <v>46</v>
      </c>
      <c r="I527" s="61">
        <v>10041</v>
      </c>
      <c r="J527" s="61">
        <v>1</v>
      </c>
      <c r="K527" s="61">
        <v>0</v>
      </c>
      <c r="L527" s="61">
        <v>0</v>
      </c>
      <c r="M527" s="61">
        <v>0</v>
      </c>
      <c r="N527" s="61">
        <v>0</v>
      </c>
      <c r="O527" s="61">
        <v>0</v>
      </c>
      <c r="P527" s="61">
        <v>0</v>
      </c>
      <c r="Q527" s="61">
        <v>0</v>
      </c>
      <c r="R527" s="61">
        <v>0</v>
      </c>
      <c r="S527" s="61">
        <v>0</v>
      </c>
      <c r="T527" s="61">
        <v>0</v>
      </c>
      <c r="U527" s="61">
        <v>0</v>
      </c>
      <c r="V527" s="61">
        <v>0</v>
      </c>
      <c r="W527" s="61">
        <v>0</v>
      </c>
      <c r="X527" s="61">
        <v>0</v>
      </c>
      <c r="Y527" s="61">
        <v>0</v>
      </c>
      <c r="Z527" s="61">
        <v>0</v>
      </c>
      <c r="AA527" s="61">
        <v>0</v>
      </c>
      <c r="AB527" s="61">
        <v>0</v>
      </c>
      <c r="AC527" s="61">
        <v>0</v>
      </c>
      <c r="AD527" s="61">
        <v>0</v>
      </c>
      <c r="AE527" s="36" t="b">
        <v>0</v>
      </c>
      <c r="AF527" s="36" t="b">
        <v>0</v>
      </c>
      <c r="AG527" s="36" t="b">
        <v>0</v>
      </c>
    </row>
    <row r="528" spans="1:33" x14ac:dyDescent="0.3">
      <c r="A528" s="61">
        <v>1267</v>
      </c>
      <c r="B528" s="61">
        <v>2</v>
      </c>
      <c r="C528" s="61">
        <v>142267</v>
      </c>
      <c r="D528" s="61">
        <v>0</v>
      </c>
      <c r="E528" s="61" t="s">
        <v>10457</v>
      </c>
      <c r="F528" s="61">
        <v>0</v>
      </c>
      <c r="G528" s="61">
        <v>267</v>
      </c>
      <c r="H528" s="61">
        <v>46</v>
      </c>
      <c r="I528" s="61">
        <v>10042</v>
      </c>
      <c r="J528" s="61">
        <v>1</v>
      </c>
      <c r="K528" s="61">
        <v>0</v>
      </c>
      <c r="L528" s="61">
        <v>0</v>
      </c>
      <c r="M528" s="61">
        <v>0</v>
      </c>
      <c r="N528" s="61">
        <v>0</v>
      </c>
      <c r="O528" s="61">
        <v>0</v>
      </c>
      <c r="P528" s="61">
        <v>0</v>
      </c>
      <c r="Q528" s="61">
        <v>0</v>
      </c>
      <c r="R528" s="61">
        <v>0</v>
      </c>
      <c r="S528" s="61">
        <v>0</v>
      </c>
      <c r="T528" s="61">
        <v>0</v>
      </c>
      <c r="U528" s="61">
        <v>0</v>
      </c>
      <c r="V528" s="61">
        <v>0</v>
      </c>
      <c r="W528" s="61">
        <v>0</v>
      </c>
      <c r="X528" s="61">
        <v>0</v>
      </c>
      <c r="Y528" s="61">
        <v>0</v>
      </c>
      <c r="Z528" s="61">
        <v>0</v>
      </c>
      <c r="AA528" s="61">
        <v>0</v>
      </c>
      <c r="AB528" s="61">
        <v>0</v>
      </c>
      <c r="AC528" s="61">
        <v>0</v>
      </c>
      <c r="AD528" s="61">
        <v>0</v>
      </c>
      <c r="AE528" s="36" t="b">
        <v>0</v>
      </c>
      <c r="AF528" s="36" t="b">
        <v>0</v>
      </c>
      <c r="AG528" s="36" t="b">
        <v>0</v>
      </c>
    </row>
    <row r="529" spans="1:33" x14ac:dyDescent="0.3">
      <c r="A529" s="61">
        <v>1268</v>
      </c>
      <c r="B529" s="61">
        <v>2</v>
      </c>
      <c r="C529" s="61">
        <v>142268</v>
      </c>
      <c r="D529" s="61">
        <v>0</v>
      </c>
      <c r="E529" s="61" t="s">
        <v>10457</v>
      </c>
      <c r="F529" s="61">
        <v>0</v>
      </c>
      <c r="G529" s="61">
        <v>268</v>
      </c>
      <c r="H529" s="61">
        <v>46</v>
      </c>
      <c r="I529" s="61">
        <v>10043</v>
      </c>
      <c r="J529" s="61">
        <v>1</v>
      </c>
      <c r="K529" s="61">
        <v>0</v>
      </c>
      <c r="L529" s="61">
        <v>0</v>
      </c>
      <c r="M529" s="61">
        <v>0</v>
      </c>
      <c r="N529" s="61">
        <v>0</v>
      </c>
      <c r="O529" s="61">
        <v>0</v>
      </c>
      <c r="P529" s="61">
        <v>0</v>
      </c>
      <c r="Q529" s="61">
        <v>0</v>
      </c>
      <c r="R529" s="61">
        <v>0</v>
      </c>
      <c r="S529" s="61">
        <v>0</v>
      </c>
      <c r="T529" s="61">
        <v>0</v>
      </c>
      <c r="U529" s="61">
        <v>0</v>
      </c>
      <c r="V529" s="61">
        <v>0</v>
      </c>
      <c r="W529" s="61">
        <v>0</v>
      </c>
      <c r="X529" s="61">
        <v>0</v>
      </c>
      <c r="Y529" s="61">
        <v>0</v>
      </c>
      <c r="Z529" s="61">
        <v>0</v>
      </c>
      <c r="AA529" s="61">
        <v>0</v>
      </c>
      <c r="AB529" s="61">
        <v>0</v>
      </c>
      <c r="AC529" s="61">
        <v>0</v>
      </c>
      <c r="AD529" s="61">
        <v>0</v>
      </c>
      <c r="AE529" s="36" t="b">
        <v>0</v>
      </c>
      <c r="AF529" s="36" t="b">
        <v>0</v>
      </c>
      <c r="AG529" s="36" t="b">
        <v>0</v>
      </c>
    </row>
    <row r="530" spans="1:33" x14ac:dyDescent="0.3">
      <c r="A530" s="61">
        <v>1269</v>
      </c>
      <c r="B530" s="61">
        <v>2</v>
      </c>
      <c r="C530" s="61">
        <v>142269</v>
      </c>
      <c r="D530" s="61">
        <v>0</v>
      </c>
      <c r="E530" s="61" t="s">
        <v>10457</v>
      </c>
      <c r="F530" s="61">
        <v>0</v>
      </c>
      <c r="G530" s="61">
        <v>269</v>
      </c>
      <c r="H530" s="61">
        <v>46</v>
      </c>
      <c r="I530" s="61">
        <v>10044</v>
      </c>
      <c r="J530" s="61">
        <v>1</v>
      </c>
      <c r="K530" s="61">
        <v>0</v>
      </c>
      <c r="L530" s="61">
        <v>0</v>
      </c>
      <c r="M530" s="61">
        <v>0</v>
      </c>
      <c r="N530" s="61">
        <v>0</v>
      </c>
      <c r="O530" s="61">
        <v>0</v>
      </c>
      <c r="P530" s="61">
        <v>0</v>
      </c>
      <c r="Q530" s="61">
        <v>0</v>
      </c>
      <c r="R530" s="61">
        <v>0</v>
      </c>
      <c r="S530" s="61">
        <v>0</v>
      </c>
      <c r="T530" s="61">
        <v>0</v>
      </c>
      <c r="U530" s="61">
        <v>0</v>
      </c>
      <c r="V530" s="61">
        <v>0</v>
      </c>
      <c r="W530" s="61">
        <v>0</v>
      </c>
      <c r="X530" s="61">
        <v>0</v>
      </c>
      <c r="Y530" s="61">
        <v>0</v>
      </c>
      <c r="Z530" s="61">
        <v>0</v>
      </c>
      <c r="AA530" s="61">
        <v>0</v>
      </c>
      <c r="AB530" s="61">
        <v>0</v>
      </c>
      <c r="AC530" s="61">
        <v>0</v>
      </c>
      <c r="AD530" s="61">
        <v>0</v>
      </c>
      <c r="AE530" s="36" t="b">
        <v>0</v>
      </c>
      <c r="AF530" s="36" t="b">
        <v>0</v>
      </c>
      <c r="AG530" s="36" t="b">
        <v>0</v>
      </c>
    </row>
    <row r="531" spans="1:33" x14ac:dyDescent="0.3">
      <c r="A531" s="61">
        <v>1270</v>
      </c>
      <c r="B531" s="61">
        <v>2</v>
      </c>
      <c r="C531" s="61">
        <v>142270</v>
      </c>
      <c r="D531" s="61">
        <v>0</v>
      </c>
      <c r="E531" s="61" t="s">
        <v>10457</v>
      </c>
      <c r="F531" s="61">
        <v>0</v>
      </c>
      <c r="G531" s="61">
        <v>270</v>
      </c>
      <c r="H531" s="61">
        <v>46</v>
      </c>
      <c r="I531" s="61">
        <v>10045</v>
      </c>
      <c r="J531" s="61">
        <v>1</v>
      </c>
      <c r="K531" s="61">
        <v>0</v>
      </c>
      <c r="L531" s="61">
        <v>0</v>
      </c>
      <c r="M531" s="61">
        <v>0</v>
      </c>
      <c r="N531" s="61">
        <v>0</v>
      </c>
      <c r="O531" s="61">
        <v>0</v>
      </c>
      <c r="P531" s="61">
        <v>0</v>
      </c>
      <c r="Q531" s="61">
        <v>0</v>
      </c>
      <c r="R531" s="61">
        <v>0</v>
      </c>
      <c r="S531" s="61">
        <v>0</v>
      </c>
      <c r="T531" s="61">
        <v>0</v>
      </c>
      <c r="U531" s="61">
        <v>0</v>
      </c>
      <c r="V531" s="61">
        <v>0</v>
      </c>
      <c r="W531" s="61">
        <v>0</v>
      </c>
      <c r="X531" s="61">
        <v>0</v>
      </c>
      <c r="Y531" s="61">
        <v>0</v>
      </c>
      <c r="Z531" s="61">
        <v>0</v>
      </c>
      <c r="AA531" s="61">
        <v>0</v>
      </c>
      <c r="AB531" s="61">
        <v>0</v>
      </c>
      <c r="AC531" s="61">
        <v>0</v>
      </c>
      <c r="AD531" s="61">
        <v>0</v>
      </c>
      <c r="AE531" s="36" t="b">
        <v>0</v>
      </c>
      <c r="AF531" s="36" t="b">
        <v>0</v>
      </c>
      <c r="AG531" s="36" t="b">
        <v>0</v>
      </c>
    </row>
    <row r="532" spans="1:33" x14ac:dyDescent="0.3">
      <c r="A532" s="61">
        <v>1271</v>
      </c>
      <c r="B532" s="61">
        <v>2</v>
      </c>
      <c r="C532" s="61">
        <v>142271</v>
      </c>
      <c r="D532" s="61">
        <v>0</v>
      </c>
      <c r="E532" s="61" t="s">
        <v>10457</v>
      </c>
      <c r="F532" s="61">
        <v>0</v>
      </c>
      <c r="G532" s="61">
        <v>271</v>
      </c>
      <c r="H532" s="61">
        <v>46</v>
      </c>
      <c r="I532" s="61">
        <v>10046</v>
      </c>
      <c r="J532" s="61">
        <v>1</v>
      </c>
      <c r="K532" s="61">
        <v>0</v>
      </c>
      <c r="L532" s="61">
        <v>0</v>
      </c>
      <c r="M532" s="61">
        <v>0</v>
      </c>
      <c r="N532" s="61">
        <v>0</v>
      </c>
      <c r="O532" s="61">
        <v>0</v>
      </c>
      <c r="P532" s="61">
        <v>0</v>
      </c>
      <c r="Q532" s="61">
        <v>0</v>
      </c>
      <c r="R532" s="61">
        <v>0</v>
      </c>
      <c r="S532" s="61">
        <v>0</v>
      </c>
      <c r="T532" s="61">
        <v>0</v>
      </c>
      <c r="U532" s="61">
        <v>0</v>
      </c>
      <c r="V532" s="61">
        <v>0</v>
      </c>
      <c r="W532" s="61">
        <v>0</v>
      </c>
      <c r="X532" s="61">
        <v>0</v>
      </c>
      <c r="Y532" s="61">
        <v>0</v>
      </c>
      <c r="Z532" s="61">
        <v>0</v>
      </c>
      <c r="AA532" s="61">
        <v>0</v>
      </c>
      <c r="AB532" s="61">
        <v>0</v>
      </c>
      <c r="AC532" s="61">
        <v>0</v>
      </c>
      <c r="AD532" s="61">
        <v>0</v>
      </c>
      <c r="AE532" s="36" t="b">
        <v>0</v>
      </c>
      <c r="AF532" s="36" t="b">
        <v>0</v>
      </c>
      <c r="AG532" s="36" t="b">
        <v>0</v>
      </c>
    </row>
    <row r="533" spans="1:33" x14ac:dyDescent="0.3">
      <c r="A533" s="61">
        <v>1272</v>
      </c>
      <c r="B533" s="61">
        <v>2</v>
      </c>
      <c r="C533" s="61">
        <v>142272</v>
      </c>
      <c r="D533" s="61">
        <v>0</v>
      </c>
      <c r="E533" s="61" t="s">
        <v>10457</v>
      </c>
      <c r="F533" s="61">
        <v>0</v>
      </c>
      <c r="G533" s="61">
        <v>272</v>
      </c>
      <c r="H533" s="61">
        <v>46</v>
      </c>
      <c r="I533" s="61">
        <v>10047</v>
      </c>
      <c r="J533" s="61">
        <v>1</v>
      </c>
      <c r="K533" s="61">
        <v>0</v>
      </c>
      <c r="L533" s="61">
        <v>0</v>
      </c>
      <c r="M533" s="61">
        <v>0</v>
      </c>
      <c r="N533" s="61">
        <v>0</v>
      </c>
      <c r="O533" s="61">
        <v>0</v>
      </c>
      <c r="P533" s="61">
        <v>0</v>
      </c>
      <c r="Q533" s="61">
        <v>0</v>
      </c>
      <c r="R533" s="61">
        <v>0</v>
      </c>
      <c r="S533" s="61">
        <v>0</v>
      </c>
      <c r="T533" s="61">
        <v>0</v>
      </c>
      <c r="U533" s="61">
        <v>0</v>
      </c>
      <c r="V533" s="61">
        <v>0</v>
      </c>
      <c r="W533" s="61">
        <v>0</v>
      </c>
      <c r="X533" s="61">
        <v>0</v>
      </c>
      <c r="Y533" s="61">
        <v>0</v>
      </c>
      <c r="Z533" s="61">
        <v>0</v>
      </c>
      <c r="AA533" s="61">
        <v>0</v>
      </c>
      <c r="AB533" s="61">
        <v>0</v>
      </c>
      <c r="AC533" s="61">
        <v>0</v>
      </c>
      <c r="AD533" s="61">
        <v>0</v>
      </c>
      <c r="AE533" s="36" t="b">
        <v>0</v>
      </c>
      <c r="AF533" s="36" t="b">
        <v>0</v>
      </c>
      <c r="AG533" s="36" t="b">
        <v>0</v>
      </c>
    </row>
    <row r="534" spans="1:33" x14ac:dyDescent="0.3">
      <c r="A534" s="61">
        <v>1273</v>
      </c>
      <c r="B534" s="61">
        <v>2</v>
      </c>
      <c r="C534" s="61">
        <v>142273</v>
      </c>
      <c r="D534" s="61">
        <v>0</v>
      </c>
      <c r="E534" s="61" t="s">
        <v>10457</v>
      </c>
      <c r="F534" s="61">
        <v>0</v>
      </c>
      <c r="G534" s="61">
        <v>273</v>
      </c>
      <c r="H534" s="61">
        <v>46</v>
      </c>
      <c r="I534" s="61">
        <v>10048</v>
      </c>
      <c r="J534" s="61">
        <v>1</v>
      </c>
      <c r="K534" s="61">
        <v>0</v>
      </c>
      <c r="L534" s="61">
        <v>0</v>
      </c>
      <c r="M534" s="61">
        <v>0</v>
      </c>
      <c r="N534" s="61">
        <v>0</v>
      </c>
      <c r="O534" s="61">
        <v>0</v>
      </c>
      <c r="P534" s="61">
        <v>0</v>
      </c>
      <c r="Q534" s="61">
        <v>0</v>
      </c>
      <c r="R534" s="61">
        <v>0</v>
      </c>
      <c r="S534" s="61">
        <v>0</v>
      </c>
      <c r="T534" s="61">
        <v>0</v>
      </c>
      <c r="U534" s="61">
        <v>0</v>
      </c>
      <c r="V534" s="61">
        <v>0</v>
      </c>
      <c r="W534" s="61">
        <v>0</v>
      </c>
      <c r="X534" s="61">
        <v>0</v>
      </c>
      <c r="Y534" s="61">
        <v>0</v>
      </c>
      <c r="Z534" s="61">
        <v>0</v>
      </c>
      <c r="AA534" s="61">
        <v>0</v>
      </c>
      <c r="AB534" s="61">
        <v>0</v>
      </c>
      <c r="AC534" s="61">
        <v>0</v>
      </c>
      <c r="AD534" s="61">
        <v>0</v>
      </c>
      <c r="AE534" s="36" t="b">
        <v>0</v>
      </c>
      <c r="AF534" s="36" t="b">
        <v>0</v>
      </c>
      <c r="AG534" s="36" t="b">
        <v>0</v>
      </c>
    </row>
    <row r="535" spans="1:33" x14ac:dyDescent="0.3">
      <c r="A535" s="61">
        <v>1274</v>
      </c>
      <c r="B535" s="61">
        <v>2</v>
      </c>
      <c r="C535" s="61">
        <v>142274</v>
      </c>
      <c r="D535" s="61">
        <v>0</v>
      </c>
      <c r="E535" s="61" t="s">
        <v>10457</v>
      </c>
      <c r="F535" s="61">
        <v>0</v>
      </c>
      <c r="G535" s="61">
        <v>274</v>
      </c>
      <c r="H535" s="61">
        <v>46</v>
      </c>
      <c r="I535" s="61">
        <v>10049</v>
      </c>
      <c r="J535" s="61">
        <v>1</v>
      </c>
      <c r="K535" s="61">
        <v>0</v>
      </c>
      <c r="L535" s="61">
        <v>0</v>
      </c>
      <c r="M535" s="61">
        <v>0</v>
      </c>
      <c r="N535" s="61">
        <v>0</v>
      </c>
      <c r="O535" s="61">
        <v>0</v>
      </c>
      <c r="P535" s="61">
        <v>0</v>
      </c>
      <c r="Q535" s="61">
        <v>0</v>
      </c>
      <c r="R535" s="61">
        <v>0</v>
      </c>
      <c r="S535" s="61">
        <v>0</v>
      </c>
      <c r="T535" s="61">
        <v>0</v>
      </c>
      <c r="U535" s="61">
        <v>0</v>
      </c>
      <c r="V535" s="61">
        <v>0</v>
      </c>
      <c r="W535" s="61">
        <v>0</v>
      </c>
      <c r="X535" s="61">
        <v>0</v>
      </c>
      <c r="Y535" s="61">
        <v>0</v>
      </c>
      <c r="Z535" s="61">
        <v>0</v>
      </c>
      <c r="AA535" s="61">
        <v>0</v>
      </c>
      <c r="AB535" s="61">
        <v>0</v>
      </c>
      <c r="AC535" s="61">
        <v>0</v>
      </c>
      <c r="AD535" s="61">
        <v>0</v>
      </c>
      <c r="AE535" s="36" t="b">
        <v>0</v>
      </c>
      <c r="AF535" s="36" t="b">
        <v>0</v>
      </c>
      <c r="AG535" s="36" t="b">
        <v>0</v>
      </c>
    </row>
    <row r="536" spans="1:33" x14ac:dyDescent="0.3">
      <c r="A536" s="61">
        <v>1275</v>
      </c>
      <c r="B536" s="61">
        <v>2</v>
      </c>
      <c r="C536" s="61">
        <v>142275</v>
      </c>
      <c r="D536" s="61">
        <v>0</v>
      </c>
      <c r="E536" s="61" t="s">
        <v>10457</v>
      </c>
      <c r="F536" s="61">
        <v>0</v>
      </c>
      <c r="G536" s="61">
        <v>275</v>
      </c>
      <c r="H536" s="61">
        <v>46</v>
      </c>
      <c r="I536" s="61">
        <v>10050</v>
      </c>
      <c r="J536" s="61">
        <v>1</v>
      </c>
      <c r="K536" s="61">
        <v>0</v>
      </c>
      <c r="L536" s="61">
        <v>0</v>
      </c>
      <c r="M536" s="61">
        <v>0</v>
      </c>
      <c r="N536" s="61">
        <v>0</v>
      </c>
      <c r="O536" s="61">
        <v>0</v>
      </c>
      <c r="P536" s="61">
        <v>0</v>
      </c>
      <c r="Q536" s="61">
        <v>0</v>
      </c>
      <c r="R536" s="61">
        <v>0</v>
      </c>
      <c r="S536" s="61">
        <v>0</v>
      </c>
      <c r="T536" s="61">
        <v>0</v>
      </c>
      <c r="U536" s="61">
        <v>0</v>
      </c>
      <c r="V536" s="61">
        <v>0</v>
      </c>
      <c r="W536" s="61">
        <v>0</v>
      </c>
      <c r="X536" s="61">
        <v>0</v>
      </c>
      <c r="Y536" s="61">
        <v>0</v>
      </c>
      <c r="Z536" s="61">
        <v>0</v>
      </c>
      <c r="AA536" s="61">
        <v>0</v>
      </c>
      <c r="AB536" s="61">
        <v>0</v>
      </c>
      <c r="AC536" s="61">
        <v>0</v>
      </c>
      <c r="AD536" s="61">
        <v>0</v>
      </c>
      <c r="AE536" s="36" t="b">
        <v>0</v>
      </c>
      <c r="AF536" s="36" t="b">
        <v>0</v>
      </c>
      <c r="AG536" s="36" t="b">
        <v>0</v>
      </c>
    </row>
    <row r="537" spans="1:33" x14ac:dyDescent="0.3">
      <c r="A537" s="61">
        <v>1276</v>
      </c>
      <c r="B537" s="61">
        <v>2</v>
      </c>
      <c r="C537" s="61">
        <v>142276</v>
      </c>
      <c r="D537" s="61">
        <v>0</v>
      </c>
      <c r="E537" s="61" t="s">
        <v>10457</v>
      </c>
      <c r="F537" s="61">
        <v>0</v>
      </c>
      <c r="G537" s="61">
        <v>276</v>
      </c>
      <c r="H537" s="61">
        <v>46</v>
      </c>
      <c r="I537" s="61">
        <v>10051</v>
      </c>
      <c r="J537" s="61">
        <v>1</v>
      </c>
      <c r="K537" s="61">
        <v>0</v>
      </c>
      <c r="L537" s="61">
        <v>0</v>
      </c>
      <c r="M537" s="61">
        <v>0</v>
      </c>
      <c r="N537" s="61">
        <v>0</v>
      </c>
      <c r="O537" s="61">
        <v>0</v>
      </c>
      <c r="P537" s="61">
        <v>0</v>
      </c>
      <c r="Q537" s="61">
        <v>0</v>
      </c>
      <c r="R537" s="61">
        <v>0</v>
      </c>
      <c r="S537" s="61">
        <v>0</v>
      </c>
      <c r="T537" s="61">
        <v>0</v>
      </c>
      <c r="U537" s="61">
        <v>0</v>
      </c>
      <c r="V537" s="61">
        <v>0</v>
      </c>
      <c r="W537" s="61">
        <v>0</v>
      </c>
      <c r="X537" s="61">
        <v>0</v>
      </c>
      <c r="Y537" s="61">
        <v>0</v>
      </c>
      <c r="Z537" s="61">
        <v>0</v>
      </c>
      <c r="AA537" s="61">
        <v>0</v>
      </c>
      <c r="AB537" s="61">
        <v>0</v>
      </c>
      <c r="AC537" s="61">
        <v>0</v>
      </c>
      <c r="AD537" s="61">
        <v>0</v>
      </c>
      <c r="AE537" s="36" t="b">
        <v>0</v>
      </c>
      <c r="AF537" s="36" t="b">
        <v>0</v>
      </c>
      <c r="AG537" s="36" t="b">
        <v>0</v>
      </c>
    </row>
    <row r="538" spans="1:33" x14ac:dyDescent="0.3">
      <c r="A538" s="61">
        <v>1277</v>
      </c>
      <c r="B538" s="61">
        <v>2</v>
      </c>
      <c r="C538" s="61">
        <v>142277</v>
      </c>
      <c r="D538" s="61">
        <v>0</v>
      </c>
      <c r="E538" s="61" t="s">
        <v>10457</v>
      </c>
      <c r="F538" s="61">
        <v>0</v>
      </c>
      <c r="G538" s="61">
        <v>277</v>
      </c>
      <c r="H538" s="61">
        <v>46</v>
      </c>
      <c r="I538" s="61">
        <v>10052</v>
      </c>
      <c r="J538" s="61">
        <v>1</v>
      </c>
      <c r="K538" s="61">
        <v>0</v>
      </c>
      <c r="L538" s="61">
        <v>0</v>
      </c>
      <c r="M538" s="61">
        <v>0</v>
      </c>
      <c r="N538" s="61">
        <v>0</v>
      </c>
      <c r="O538" s="61">
        <v>0</v>
      </c>
      <c r="P538" s="61">
        <v>0</v>
      </c>
      <c r="Q538" s="61">
        <v>0</v>
      </c>
      <c r="R538" s="61">
        <v>0</v>
      </c>
      <c r="S538" s="61">
        <v>0</v>
      </c>
      <c r="T538" s="61">
        <v>0</v>
      </c>
      <c r="U538" s="61">
        <v>0</v>
      </c>
      <c r="V538" s="61">
        <v>0</v>
      </c>
      <c r="W538" s="61">
        <v>0</v>
      </c>
      <c r="X538" s="61">
        <v>0</v>
      </c>
      <c r="Y538" s="61">
        <v>0</v>
      </c>
      <c r="Z538" s="61">
        <v>0</v>
      </c>
      <c r="AA538" s="61">
        <v>0</v>
      </c>
      <c r="AB538" s="61">
        <v>0</v>
      </c>
      <c r="AC538" s="61">
        <v>0</v>
      </c>
      <c r="AD538" s="61">
        <v>0</v>
      </c>
      <c r="AE538" s="36" t="b">
        <v>0</v>
      </c>
      <c r="AF538" s="36" t="b">
        <v>0</v>
      </c>
      <c r="AG538" s="36" t="b">
        <v>0</v>
      </c>
    </row>
    <row r="539" spans="1:33" x14ac:dyDescent="0.3">
      <c r="A539" s="61">
        <v>1278</v>
      </c>
      <c r="B539" s="61">
        <v>2</v>
      </c>
      <c r="C539" s="61">
        <v>142278</v>
      </c>
      <c r="D539" s="61">
        <v>0</v>
      </c>
      <c r="E539" s="61" t="s">
        <v>10457</v>
      </c>
      <c r="F539" s="61">
        <v>0</v>
      </c>
      <c r="G539" s="61">
        <v>278</v>
      </c>
      <c r="H539" s="61">
        <v>46</v>
      </c>
      <c r="I539" s="61">
        <v>10053</v>
      </c>
      <c r="J539" s="61">
        <v>1</v>
      </c>
      <c r="K539" s="61">
        <v>0</v>
      </c>
      <c r="L539" s="61">
        <v>0</v>
      </c>
      <c r="M539" s="61">
        <v>0</v>
      </c>
      <c r="N539" s="61">
        <v>0</v>
      </c>
      <c r="O539" s="61">
        <v>0</v>
      </c>
      <c r="P539" s="61">
        <v>0</v>
      </c>
      <c r="Q539" s="61">
        <v>0</v>
      </c>
      <c r="R539" s="61">
        <v>0</v>
      </c>
      <c r="S539" s="61">
        <v>0</v>
      </c>
      <c r="T539" s="61">
        <v>0</v>
      </c>
      <c r="U539" s="61">
        <v>0</v>
      </c>
      <c r="V539" s="61">
        <v>0</v>
      </c>
      <c r="W539" s="61">
        <v>0</v>
      </c>
      <c r="X539" s="61">
        <v>0</v>
      </c>
      <c r="Y539" s="61">
        <v>0</v>
      </c>
      <c r="Z539" s="61">
        <v>0</v>
      </c>
      <c r="AA539" s="61">
        <v>0</v>
      </c>
      <c r="AB539" s="61">
        <v>0</v>
      </c>
      <c r="AC539" s="61">
        <v>0</v>
      </c>
      <c r="AD539" s="61">
        <v>0</v>
      </c>
      <c r="AE539" s="36" t="b">
        <v>0</v>
      </c>
      <c r="AF539" s="36" t="b">
        <v>0</v>
      </c>
      <c r="AG539" s="36" t="b">
        <v>0</v>
      </c>
    </row>
    <row r="540" spans="1:33" x14ac:dyDescent="0.3">
      <c r="A540" s="61">
        <v>1279</v>
      </c>
      <c r="B540" s="61">
        <v>2</v>
      </c>
      <c r="C540" s="61">
        <v>142279</v>
      </c>
      <c r="D540" s="61">
        <v>0</v>
      </c>
      <c r="E540" s="61" t="s">
        <v>10457</v>
      </c>
      <c r="F540" s="61">
        <v>0</v>
      </c>
      <c r="G540" s="61">
        <v>279</v>
      </c>
      <c r="H540" s="61">
        <v>46</v>
      </c>
      <c r="I540" s="61">
        <v>10054</v>
      </c>
      <c r="J540" s="61">
        <v>1</v>
      </c>
      <c r="K540" s="61">
        <v>0</v>
      </c>
      <c r="L540" s="61">
        <v>0</v>
      </c>
      <c r="M540" s="61">
        <v>0</v>
      </c>
      <c r="N540" s="61">
        <v>0</v>
      </c>
      <c r="O540" s="61">
        <v>0</v>
      </c>
      <c r="P540" s="61">
        <v>0</v>
      </c>
      <c r="Q540" s="61">
        <v>0</v>
      </c>
      <c r="R540" s="61">
        <v>0</v>
      </c>
      <c r="S540" s="61">
        <v>0</v>
      </c>
      <c r="T540" s="61">
        <v>0</v>
      </c>
      <c r="U540" s="61">
        <v>0</v>
      </c>
      <c r="V540" s="61">
        <v>0</v>
      </c>
      <c r="W540" s="61">
        <v>0</v>
      </c>
      <c r="X540" s="61">
        <v>0</v>
      </c>
      <c r="Y540" s="61">
        <v>0</v>
      </c>
      <c r="Z540" s="61">
        <v>0</v>
      </c>
      <c r="AA540" s="61">
        <v>0</v>
      </c>
      <c r="AB540" s="61">
        <v>0</v>
      </c>
      <c r="AC540" s="61">
        <v>0</v>
      </c>
      <c r="AD540" s="61">
        <v>0</v>
      </c>
      <c r="AE540" s="36" t="b">
        <v>0</v>
      </c>
      <c r="AF540" s="36" t="b">
        <v>0</v>
      </c>
      <c r="AG540" s="36" t="b">
        <v>0</v>
      </c>
    </row>
    <row r="541" spans="1:33" x14ac:dyDescent="0.3">
      <c r="A541" s="61">
        <v>1280</v>
      </c>
      <c r="B541" s="61">
        <v>2</v>
      </c>
      <c r="C541" s="61">
        <v>142280</v>
      </c>
      <c r="D541" s="61">
        <v>0</v>
      </c>
      <c r="E541" s="61" t="s">
        <v>10457</v>
      </c>
      <c r="F541" s="61">
        <v>0</v>
      </c>
      <c r="G541" s="61">
        <v>280</v>
      </c>
      <c r="H541" s="61">
        <v>46</v>
      </c>
      <c r="I541" s="61">
        <v>10055</v>
      </c>
      <c r="J541" s="61">
        <v>1</v>
      </c>
      <c r="K541" s="61">
        <v>0</v>
      </c>
      <c r="L541" s="61">
        <v>0</v>
      </c>
      <c r="M541" s="61">
        <v>0</v>
      </c>
      <c r="N541" s="61">
        <v>0</v>
      </c>
      <c r="O541" s="61">
        <v>0</v>
      </c>
      <c r="P541" s="61">
        <v>0</v>
      </c>
      <c r="Q541" s="61">
        <v>0</v>
      </c>
      <c r="R541" s="61">
        <v>0</v>
      </c>
      <c r="S541" s="61">
        <v>0</v>
      </c>
      <c r="T541" s="61">
        <v>0</v>
      </c>
      <c r="U541" s="61">
        <v>0</v>
      </c>
      <c r="V541" s="61">
        <v>0</v>
      </c>
      <c r="W541" s="61">
        <v>0</v>
      </c>
      <c r="X541" s="61">
        <v>0</v>
      </c>
      <c r="Y541" s="61">
        <v>0</v>
      </c>
      <c r="Z541" s="61">
        <v>0</v>
      </c>
      <c r="AA541" s="61">
        <v>0</v>
      </c>
      <c r="AB541" s="61">
        <v>0</v>
      </c>
      <c r="AC541" s="61">
        <v>0</v>
      </c>
      <c r="AD541" s="61">
        <v>0</v>
      </c>
      <c r="AE541" s="36" t="b">
        <v>0</v>
      </c>
      <c r="AF541" s="36" t="b">
        <v>0</v>
      </c>
      <c r="AG541" s="36" t="b">
        <v>0</v>
      </c>
    </row>
    <row r="542" spans="1:33" x14ac:dyDescent="0.3">
      <c r="A542" s="61">
        <v>1281</v>
      </c>
      <c r="B542" s="61">
        <v>2</v>
      </c>
      <c r="C542" s="61">
        <v>142281</v>
      </c>
      <c r="D542" s="61">
        <v>0</v>
      </c>
      <c r="E542" s="61" t="s">
        <v>10457</v>
      </c>
      <c r="F542" s="61">
        <v>0</v>
      </c>
      <c r="G542" s="61">
        <v>281</v>
      </c>
      <c r="H542" s="61">
        <v>46</v>
      </c>
      <c r="I542" s="61">
        <v>10056</v>
      </c>
      <c r="J542" s="61">
        <v>1</v>
      </c>
      <c r="K542" s="61">
        <v>0</v>
      </c>
      <c r="L542" s="61">
        <v>0</v>
      </c>
      <c r="M542" s="61">
        <v>0</v>
      </c>
      <c r="N542" s="61">
        <v>0</v>
      </c>
      <c r="O542" s="61">
        <v>0</v>
      </c>
      <c r="P542" s="61">
        <v>0</v>
      </c>
      <c r="Q542" s="61">
        <v>0</v>
      </c>
      <c r="R542" s="61">
        <v>0</v>
      </c>
      <c r="S542" s="61">
        <v>0</v>
      </c>
      <c r="T542" s="61">
        <v>0</v>
      </c>
      <c r="U542" s="61">
        <v>0</v>
      </c>
      <c r="V542" s="61">
        <v>0</v>
      </c>
      <c r="W542" s="61">
        <v>0</v>
      </c>
      <c r="X542" s="61">
        <v>0</v>
      </c>
      <c r="Y542" s="61">
        <v>0</v>
      </c>
      <c r="Z542" s="61">
        <v>0</v>
      </c>
      <c r="AA542" s="61">
        <v>0</v>
      </c>
      <c r="AB542" s="61">
        <v>0</v>
      </c>
      <c r="AC542" s="61">
        <v>0</v>
      </c>
      <c r="AD542" s="61">
        <v>0</v>
      </c>
      <c r="AE542" s="36" t="b">
        <v>0</v>
      </c>
      <c r="AF542" s="36" t="b">
        <v>0</v>
      </c>
      <c r="AG542" s="36" t="b">
        <v>0</v>
      </c>
    </row>
    <row r="543" spans="1:33" x14ac:dyDescent="0.3">
      <c r="A543" s="61">
        <v>1282</v>
      </c>
      <c r="B543" s="61">
        <v>2</v>
      </c>
      <c r="C543" s="61">
        <v>142282</v>
      </c>
      <c r="D543" s="61">
        <v>0</v>
      </c>
      <c r="E543" s="61" t="s">
        <v>10457</v>
      </c>
      <c r="F543" s="61">
        <v>0</v>
      </c>
      <c r="G543" s="61">
        <v>282</v>
      </c>
      <c r="H543" s="61">
        <v>46</v>
      </c>
      <c r="I543" s="61">
        <v>10057</v>
      </c>
      <c r="J543" s="61">
        <v>1</v>
      </c>
      <c r="K543" s="61">
        <v>0</v>
      </c>
      <c r="L543" s="61">
        <v>0</v>
      </c>
      <c r="M543" s="61">
        <v>0</v>
      </c>
      <c r="N543" s="61">
        <v>0</v>
      </c>
      <c r="O543" s="61">
        <v>0</v>
      </c>
      <c r="P543" s="61">
        <v>0</v>
      </c>
      <c r="Q543" s="61">
        <v>0</v>
      </c>
      <c r="R543" s="61">
        <v>0</v>
      </c>
      <c r="S543" s="61">
        <v>0</v>
      </c>
      <c r="T543" s="61">
        <v>0</v>
      </c>
      <c r="U543" s="61">
        <v>0</v>
      </c>
      <c r="V543" s="61">
        <v>0</v>
      </c>
      <c r="W543" s="61">
        <v>0</v>
      </c>
      <c r="X543" s="61">
        <v>0</v>
      </c>
      <c r="Y543" s="61">
        <v>0</v>
      </c>
      <c r="Z543" s="61">
        <v>0</v>
      </c>
      <c r="AA543" s="61">
        <v>0</v>
      </c>
      <c r="AB543" s="61">
        <v>0</v>
      </c>
      <c r="AC543" s="61">
        <v>0</v>
      </c>
      <c r="AD543" s="61">
        <v>0</v>
      </c>
      <c r="AE543" s="36" t="b">
        <v>0</v>
      </c>
      <c r="AF543" s="36" t="b">
        <v>0</v>
      </c>
      <c r="AG543" s="36" t="b">
        <v>0</v>
      </c>
    </row>
    <row r="544" spans="1:33" x14ac:dyDescent="0.3">
      <c r="A544" s="61">
        <v>1283</v>
      </c>
      <c r="B544" s="61">
        <v>2</v>
      </c>
      <c r="C544" s="61">
        <v>142283</v>
      </c>
      <c r="D544" s="61">
        <v>0</v>
      </c>
      <c r="E544" s="61" t="s">
        <v>10457</v>
      </c>
      <c r="F544" s="61">
        <v>0</v>
      </c>
      <c r="G544" s="61">
        <v>283</v>
      </c>
      <c r="H544" s="61">
        <v>46</v>
      </c>
      <c r="I544" s="61">
        <v>10058</v>
      </c>
      <c r="J544" s="61">
        <v>1</v>
      </c>
      <c r="K544" s="61">
        <v>0</v>
      </c>
      <c r="L544" s="61">
        <v>0</v>
      </c>
      <c r="M544" s="61">
        <v>0</v>
      </c>
      <c r="N544" s="61">
        <v>0</v>
      </c>
      <c r="O544" s="61">
        <v>0</v>
      </c>
      <c r="P544" s="61">
        <v>0</v>
      </c>
      <c r="Q544" s="61">
        <v>0</v>
      </c>
      <c r="R544" s="61">
        <v>0</v>
      </c>
      <c r="S544" s="61">
        <v>0</v>
      </c>
      <c r="T544" s="61">
        <v>0</v>
      </c>
      <c r="U544" s="61">
        <v>0</v>
      </c>
      <c r="V544" s="61">
        <v>0</v>
      </c>
      <c r="W544" s="61">
        <v>0</v>
      </c>
      <c r="X544" s="61">
        <v>0</v>
      </c>
      <c r="Y544" s="61">
        <v>0</v>
      </c>
      <c r="Z544" s="61">
        <v>0</v>
      </c>
      <c r="AA544" s="61">
        <v>0</v>
      </c>
      <c r="AB544" s="61">
        <v>0</v>
      </c>
      <c r="AC544" s="61">
        <v>0</v>
      </c>
      <c r="AD544" s="61">
        <v>0</v>
      </c>
      <c r="AE544" s="36" t="b">
        <v>0</v>
      </c>
      <c r="AF544" s="36" t="b">
        <v>0</v>
      </c>
      <c r="AG544" s="36" t="b">
        <v>0</v>
      </c>
    </row>
    <row r="545" spans="1:33" x14ac:dyDescent="0.3">
      <c r="A545" s="61">
        <v>1284</v>
      </c>
      <c r="B545" s="61">
        <v>2</v>
      </c>
      <c r="C545" s="61">
        <v>142284</v>
      </c>
      <c r="D545" s="61">
        <v>0</v>
      </c>
      <c r="E545" s="61" t="s">
        <v>10457</v>
      </c>
      <c r="F545" s="61">
        <v>0</v>
      </c>
      <c r="G545" s="61">
        <v>284</v>
      </c>
      <c r="H545" s="61">
        <v>46</v>
      </c>
      <c r="I545" s="61">
        <v>10059</v>
      </c>
      <c r="J545" s="61">
        <v>1</v>
      </c>
      <c r="K545" s="61">
        <v>0</v>
      </c>
      <c r="L545" s="61">
        <v>0</v>
      </c>
      <c r="M545" s="61">
        <v>0</v>
      </c>
      <c r="N545" s="61">
        <v>0</v>
      </c>
      <c r="O545" s="61">
        <v>0</v>
      </c>
      <c r="P545" s="61">
        <v>0</v>
      </c>
      <c r="Q545" s="61">
        <v>0</v>
      </c>
      <c r="R545" s="61">
        <v>0</v>
      </c>
      <c r="S545" s="61">
        <v>0</v>
      </c>
      <c r="T545" s="61">
        <v>0</v>
      </c>
      <c r="U545" s="61">
        <v>0</v>
      </c>
      <c r="V545" s="61">
        <v>0</v>
      </c>
      <c r="W545" s="61">
        <v>0</v>
      </c>
      <c r="X545" s="61">
        <v>0</v>
      </c>
      <c r="Y545" s="61">
        <v>0</v>
      </c>
      <c r="Z545" s="61">
        <v>0</v>
      </c>
      <c r="AA545" s="61">
        <v>0</v>
      </c>
      <c r="AB545" s="61">
        <v>0</v>
      </c>
      <c r="AC545" s="61">
        <v>0</v>
      </c>
      <c r="AD545" s="61">
        <v>0</v>
      </c>
      <c r="AE545" s="36" t="b">
        <v>0</v>
      </c>
      <c r="AF545" s="36" t="b">
        <v>0</v>
      </c>
      <c r="AG545" s="36" t="b">
        <v>0</v>
      </c>
    </row>
    <row r="546" spans="1:33" x14ac:dyDescent="0.3">
      <c r="A546" s="61">
        <v>1285</v>
      </c>
      <c r="B546" s="61">
        <v>2</v>
      </c>
      <c r="C546" s="61">
        <v>142285</v>
      </c>
      <c r="D546" s="61">
        <v>0</v>
      </c>
      <c r="E546" s="61" t="s">
        <v>10457</v>
      </c>
      <c r="F546" s="61">
        <v>0</v>
      </c>
      <c r="G546" s="61">
        <v>285</v>
      </c>
      <c r="H546" s="61">
        <v>46</v>
      </c>
      <c r="I546" s="61">
        <v>10060</v>
      </c>
      <c r="J546" s="61">
        <v>1</v>
      </c>
      <c r="K546" s="61">
        <v>0</v>
      </c>
      <c r="L546" s="61">
        <v>0</v>
      </c>
      <c r="M546" s="61">
        <v>0</v>
      </c>
      <c r="N546" s="61">
        <v>0</v>
      </c>
      <c r="O546" s="61">
        <v>0</v>
      </c>
      <c r="P546" s="61">
        <v>0</v>
      </c>
      <c r="Q546" s="61">
        <v>0</v>
      </c>
      <c r="R546" s="61">
        <v>0</v>
      </c>
      <c r="S546" s="61">
        <v>0</v>
      </c>
      <c r="T546" s="61">
        <v>0</v>
      </c>
      <c r="U546" s="61">
        <v>0</v>
      </c>
      <c r="V546" s="61">
        <v>0</v>
      </c>
      <c r="W546" s="61">
        <v>0</v>
      </c>
      <c r="X546" s="61">
        <v>0</v>
      </c>
      <c r="Y546" s="61">
        <v>0</v>
      </c>
      <c r="Z546" s="61">
        <v>0</v>
      </c>
      <c r="AA546" s="61">
        <v>0</v>
      </c>
      <c r="AB546" s="61">
        <v>0</v>
      </c>
      <c r="AC546" s="61">
        <v>0</v>
      </c>
      <c r="AD546" s="61">
        <v>0</v>
      </c>
      <c r="AE546" s="36" t="b">
        <v>0</v>
      </c>
      <c r="AF546" s="36" t="b">
        <v>0</v>
      </c>
      <c r="AG546" s="36" t="b">
        <v>0</v>
      </c>
    </row>
    <row r="547" spans="1:33" x14ac:dyDescent="0.3">
      <c r="A547" s="61">
        <v>1286</v>
      </c>
      <c r="B547" s="61">
        <v>2</v>
      </c>
      <c r="C547" s="61">
        <v>142286</v>
      </c>
      <c r="D547" s="61">
        <v>0</v>
      </c>
      <c r="E547" s="61" t="s">
        <v>10457</v>
      </c>
      <c r="F547" s="61">
        <v>0</v>
      </c>
      <c r="G547" s="61">
        <v>286</v>
      </c>
      <c r="H547" s="61">
        <v>46</v>
      </c>
      <c r="I547" s="61">
        <v>10061</v>
      </c>
      <c r="J547" s="61">
        <v>1</v>
      </c>
      <c r="K547" s="61">
        <v>0</v>
      </c>
      <c r="L547" s="61">
        <v>0</v>
      </c>
      <c r="M547" s="61">
        <v>0</v>
      </c>
      <c r="N547" s="61">
        <v>0</v>
      </c>
      <c r="O547" s="61">
        <v>0</v>
      </c>
      <c r="P547" s="61">
        <v>0</v>
      </c>
      <c r="Q547" s="61">
        <v>0</v>
      </c>
      <c r="R547" s="61">
        <v>0</v>
      </c>
      <c r="S547" s="61">
        <v>0</v>
      </c>
      <c r="T547" s="61">
        <v>0</v>
      </c>
      <c r="U547" s="61">
        <v>0</v>
      </c>
      <c r="V547" s="61">
        <v>0</v>
      </c>
      <c r="W547" s="61">
        <v>0</v>
      </c>
      <c r="X547" s="61">
        <v>0</v>
      </c>
      <c r="Y547" s="61">
        <v>0</v>
      </c>
      <c r="Z547" s="61">
        <v>0</v>
      </c>
      <c r="AA547" s="61">
        <v>0</v>
      </c>
      <c r="AB547" s="61">
        <v>0</v>
      </c>
      <c r="AC547" s="61">
        <v>0</v>
      </c>
      <c r="AD547" s="61">
        <v>0</v>
      </c>
      <c r="AE547" s="36" t="b">
        <v>0</v>
      </c>
      <c r="AF547" s="36" t="b">
        <v>0</v>
      </c>
      <c r="AG547" s="36" t="b">
        <v>0</v>
      </c>
    </row>
    <row r="548" spans="1:33" x14ac:dyDescent="0.3">
      <c r="A548" s="61">
        <v>1287</v>
      </c>
      <c r="B548" s="61">
        <v>2</v>
      </c>
      <c r="C548" s="61">
        <v>142287</v>
      </c>
      <c r="D548" s="61">
        <v>0</v>
      </c>
      <c r="E548" s="61" t="s">
        <v>10457</v>
      </c>
      <c r="F548" s="61">
        <v>0</v>
      </c>
      <c r="G548" s="61">
        <v>287</v>
      </c>
      <c r="H548" s="61">
        <v>46</v>
      </c>
      <c r="I548" s="61">
        <v>10062</v>
      </c>
      <c r="J548" s="61">
        <v>1</v>
      </c>
      <c r="K548" s="61">
        <v>0</v>
      </c>
      <c r="L548" s="61">
        <v>0</v>
      </c>
      <c r="M548" s="61">
        <v>0</v>
      </c>
      <c r="N548" s="61">
        <v>0</v>
      </c>
      <c r="O548" s="61">
        <v>0</v>
      </c>
      <c r="P548" s="61">
        <v>0</v>
      </c>
      <c r="Q548" s="61">
        <v>0</v>
      </c>
      <c r="R548" s="61">
        <v>0</v>
      </c>
      <c r="S548" s="61">
        <v>0</v>
      </c>
      <c r="T548" s="61">
        <v>0</v>
      </c>
      <c r="U548" s="61">
        <v>0</v>
      </c>
      <c r="V548" s="61">
        <v>0</v>
      </c>
      <c r="W548" s="61">
        <v>0</v>
      </c>
      <c r="X548" s="61">
        <v>0</v>
      </c>
      <c r="Y548" s="61">
        <v>0</v>
      </c>
      <c r="Z548" s="61">
        <v>0</v>
      </c>
      <c r="AA548" s="61">
        <v>0</v>
      </c>
      <c r="AB548" s="61">
        <v>0</v>
      </c>
      <c r="AC548" s="61">
        <v>0</v>
      </c>
      <c r="AD548" s="61">
        <v>0</v>
      </c>
      <c r="AE548" s="36" t="b">
        <v>0</v>
      </c>
      <c r="AF548" s="36" t="b">
        <v>0</v>
      </c>
      <c r="AG548" s="36" t="b">
        <v>0</v>
      </c>
    </row>
    <row r="549" spans="1:33" x14ac:dyDescent="0.3">
      <c r="A549" s="61">
        <v>1288</v>
      </c>
      <c r="B549" s="61">
        <v>2</v>
      </c>
      <c r="C549" s="61">
        <v>142288</v>
      </c>
      <c r="D549" s="61">
        <v>0</v>
      </c>
      <c r="E549" s="61" t="s">
        <v>10457</v>
      </c>
      <c r="F549" s="61">
        <v>0</v>
      </c>
      <c r="G549" s="61">
        <v>288</v>
      </c>
      <c r="H549" s="61">
        <v>46</v>
      </c>
      <c r="I549" s="61">
        <v>10063</v>
      </c>
      <c r="J549" s="61">
        <v>1</v>
      </c>
      <c r="K549" s="61">
        <v>0</v>
      </c>
      <c r="L549" s="61">
        <v>0</v>
      </c>
      <c r="M549" s="61">
        <v>0</v>
      </c>
      <c r="N549" s="61">
        <v>0</v>
      </c>
      <c r="O549" s="61">
        <v>0</v>
      </c>
      <c r="P549" s="61">
        <v>0</v>
      </c>
      <c r="Q549" s="61">
        <v>0</v>
      </c>
      <c r="R549" s="61">
        <v>0</v>
      </c>
      <c r="S549" s="61">
        <v>0</v>
      </c>
      <c r="T549" s="61">
        <v>0</v>
      </c>
      <c r="U549" s="61">
        <v>0</v>
      </c>
      <c r="V549" s="61">
        <v>0</v>
      </c>
      <c r="W549" s="61">
        <v>0</v>
      </c>
      <c r="X549" s="61">
        <v>0</v>
      </c>
      <c r="Y549" s="61">
        <v>0</v>
      </c>
      <c r="Z549" s="61">
        <v>0</v>
      </c>
      <c r="AA549" s="61">
        <v>0</v>
      </c>
      <c r="AB549" s="61">
        <v>0</v>
      </c>
      <c r="AC549" s="61">
        <v>0</v>
      </c>
      <c r="AD549" s="61">
        <v>0</v>
      </c>
      <c r="AE549" s="36" t="b">
        <v>0</v>
      </c>
      <c r="AF549" s="36" t="b">
        <v>0</v>
      </c>
      <c r="AG549" s="36" t="b">
        <v>0</v>
      </c>
    </row>
    <row r="550" spans="1:33" x14ac:dyDescent="0.3">
      <c r="A550" s="61">
        <v>1289</v>
      </c>
      <c r="B550" s="61">
        <v>2</v>
      </c>
      <c r="C550" s="61">
        <v>142289</v>
      </c>
      <c r="D550" s="61">
        <v>0</v>
      </c>
      <c r="E550" s="61" t="s">
        <v>10457</v>
      </c>
      <c r="F550" s="61">
        <v>0</v>
      </c>
      <c r="G550" s="61">
        <v>289</v>
      </c>
      <c r="H550" s="61">
        <v>46</v>
      </c>
      <c r="I550" s="61">
        <v>10064</v>
      </c>
      <c r="J550" s="61">
        <v>1</v>
      </c>
      <c r="K550" s="61">
        <v>0</v>
      </c>
      <c r="L550" s="61">
        <v>0</v>
      </c>
      <c r="M550" s="61">
        <v>0</v>
      </c>
      <c r="N550" s="61">
        <v>0</v>
      </c>
      <c r="O550" s="61">
        <v>0</v>
      </c>
      <c r="P550" s="61">
        <v>0</v>
      </c>
      <c r="Q550" s="61">
        <v>0</v>
      </c>
      <c r="R550" s="61">
        <v>0</v>
      </c>
      <c r="S550" s="61">
        <v>0</v>
      </c>
      <c r="T550" s="61">
        <v>0</v>
      </c>
      <c r="U550" s="61">
        <v>0</v>
      </c>
      <c r="V550" s="61">
        <v>0</v>
      </c>
      <c r="W550" s="61">
        <v>0</v>
      </c>
      <c r="X550" s="61">
        <v>0</v>
      </c>
      <c r="Y550" s="61">
        <v>0</v>
      </c>
      <c r="Z550" s="61">
        <v>0</v>
      </c>
      <c r="AA550" s="61">
        <v>0</v>
      </c>
      <c r="AB550" s="61">
        <v>0</v>
      </c>
      <c r="AC550" s="61">
        <v>0</v>
      </c>
      <c r="AD550" s="61">
        <v>0</v>
      </c>
      <c r="AE550" s="36" t="b">
        <v>0</v>
      </c>
      <c r="AF550" s="36" t="b">
        <v>0</v>
      </c>
      <c r="AG550" s="36" t="b">
        <v>0</v>
      </c>
    </row>
    <row r="551" spans="1:33" x14ac:dyDescent="0.3">
      <c r="A551" s="61">
        <v>1290</v>
      </c>
      <c r="B551" s="61">
        <v>2</v>
      </c>
      <c r="C551" s="61">
        <v>142290</v>
      </c>
      <c r="D551" s="61">
        <v>0</v>
      </c>
      <c r="E551" s="61" t="s">
        <v>10457</v>
      </c>
      <c r="F551" s="61">
        <v>0</v>
      </c>
      <c r="G551" s="61">
        <v>290</v>
      </c>
      <c r="H551" s="61">
        <v>46</v>
      </c>
      <c r="I551" s="61">
        <v>10065</v>
      </c>
      <c r="J551" s="61">
        <v>1</v>
      </c>
      <c r="K551" s="61">
        <v>0</v>
      </c>
      <c r="L551" s="61">
        <v>0</v>
      </c>
      <c r="M551" s="61">
        <v>0</v>
      </c>
      <c r="N551" s="61">
        <v>0</v>
      </c>
      <c r="O551" s="61">
        <v>0</v>
      </c>
      <c r="P551" s="61">
        <v>0</v>
      </c>
      <c r="Q551" s="61">
        <v>0</v>
      </c>
      <c r="R551" s="61">
        <v>0</v>
      </c>
      <c r="S551" s="61">
        <v>0</v>
      </c>
      <c r="T551" s="61">
        <v>0</v>
      </c>
      <c r="U551" s="61">
        <v>0</v>
      </c>
      <c r="V551" s="61">
        <v>0</v>
      </c>
      <c r="W551" s="61">
        <v>0</v>
      </c>
      <c r="X551" s="61">
        <v>0</v>
      </c>
      <c r="Y551" s="61">
        <v>0</v>
      </c>
      <c r="Z551" s="61">
        <v>0</v>
      </c>
      <c r="AA551" s="61">
        <v>0</v>
      </c>
      <c r="AB551" s="61">
        <v>0</v>
      </c>
      <c r="AC551" s="61">
        <v>0</v>
      </c>
      <c r="AD551" s="61">
        <v>0</v>
      </c>
      <c r="AE551" s="36" t="b">
        <v>0</v>
      </c>
      <c r="AF551" s="36" t="b">
        <v>0</v>
      </c>
      <c r="AG551" s="36" t="b">
        <v>0</v>
      </c>
    </row>
    <row r="552" spans="1:33" x14ac:dyDescent="0.3">
      <c r="A552" s="61">
        <v>1291</v>
      </c>
      <c r="B552" s="61">
        <v>2</v>
      </c>
      <c r="C552" s="61">
        <v>142291</v>
      </c>
      <c r="D552" s="61">
        <v>0</v>
      </c>
      <c r="E552" s="61" t="s">
        <v>10457</v>
      </c>
      <c r="F552" s="61">
        <v>0</v>
      </c>
      <c r="G552" s="61">
        <v>291</v>
      </c>
      <c r="H552" s="61">
        <v>46</v>
      </c>
      <c r="I552" s="61">
        <v>10066</v>
      </c>
      <c r="J552" s="61">
        <v>1</v>
      </c>
      <c r="K552" s="61">
        <v>0</v>
      </c>
      <c r="L552" s="61">
        <v>0</v>
      </c>
      <c r="M552" s="61">
        <v>0</v>
      </c>
      <c r="N552" s="61">
        <v>0</v>
      </c>
      <c r="O552" s="61">
        <v>0</v>
      </c>
      <c r="P552" s="61">
        <v>0</v>
      </c>
      <c r="Q552" s="61">
        <v>0</v>
      </c>
      <c r="R552" s="61">
        <v>0</v>
      </c>
      <c r="S552" s="61">
        <v>0</v>
      </c>
      <c r="T552" s="61">
        <v>0</v>
      </c>
      <c r="U552" s="61">
        <v>0</v>
      </c>
      <c r="V552" s="61">
        <v>0</v>
      </c>
      <c r="W552" s="61">
        <v>0</v>
      </c>
      <c r="X552" s="61">
        <v>0</v>
      </c>
      <c r="Y552" s="61">
        <v>0</v>
      </c>
      <c r="Z552" s="61">
        <v>0</v>
      </c>
      <c r="AA552" s="61">
        <v>0</v>
      </c>
      <c r="AB552" s="61">
        <v>0</v>
      </c>
      <c r="AC552" s="61">
        <v>0</v>
      </c>
      <c r="AD552" s="61">
        <v>0</v>
      </c>
      <c r="AE552" s="36" t="b">
        <v>0</v>
      </c>
      <c r="AF552" s="36" t="b">
        <v>0</v>
      </c>
      <c r="AG552" s="36" t="b">
        <v>0</v>
      </c>
    </row>
    <row r="553" spans="1:33" x14ac:dyDescent="0.3">
      <c r="A553" s="61">
        <v>1292</v>
      </c>
      <c r="B553" s="61">
        <v>2</v>
      </c>
      <c r="C553" s="61">
        <v>142292</v>
      </c>
      <c r="D553" s="61">
        <v>0</v>
      </c>
      <c r="E553" s="61" t="s">
        <v>10457</v>
      </c>
      <c r="F553" s="61">
        <v>0</v>
      </c>
      <c r="G553" s="61">
        <v>292</v>
      </c>
      <c r="H553" s="61">
        <v>46</v>
      </c>
      <c r="I553" s="61">
        <v>10067</v>
      </c>
      <c r="J553" s="61">
        <v>1</v>
      </c>
      <c r="K553" s="61">
        <v>0</v>
      </c>
      <c r="L553" s="61">
        <v>0</v>
      </c>
      <c r="M553" s="61">
        <v>0</v>
      </c>
      <c r="N553" s="61">
        <v>0</v>
      </c>
      <c r="O553" s="61">
        <v>0</v>
      </c>
      <c r="P553" s="61">
        <v>0</v>
      </c>
      <c r="Q553" s="61">
        <v>0</v>
      </c>
      <c r="R553" s="61">
        <v>0</v>
      </c>
      <c r="S553" s="61">
        <v>0</v>
      </c>
      <c r="T553" s="61">
        <v>0</v>
      </c>
      <c r="U553" s="61">
        <v>0</v>
      </c>
      <c r="V553" s="61">
        <v>0</v>
      </c>
      <c r="W553" s="61">
        <v>0</v>
      </c>
      <c r="X553" s="61">
        <v>0</v>
      </c>
      <c r="Y553" s="61">
        <v>0</v>
      </c>
      <c r="Z553" s="61">
        <v>0</v>
      </c>
      <c r="AA553" s="61">
        <v>0</v>
      </c>
      <c r="AB553" s="61">
        <v>0</v>
      </c>
      <c r="AC553" s="61">
        <v>0</v>
      </c>
      <c r="AD553" s="61">
        <v>0</v>
      </c>
      <c r="AE553" s="36" t="b">
        <v>0</v>
      </c>
      <c r="AF553" s="36" t="b">
        <v>0</v>
      </c>
      <c r="AG553" s="36" t="b">
        <v>0</v>
      </c>
    </row>
    <row r="554" spans="1:33" x14ac:dyDescent="0.3">
      <c r="A554" s="61">
        <v>1293</v>
      </c>
      <c r="B554" s="61">
        <v>2</v>
      </c>
      <c r="C554" s="61">
        <v>142293</v>
      </c>
      <c r="D554" s="61">
        <v>0</v>
      </c>
      <c r="E554" s="61" t="s">
        <v>10457</v>
      </c>
      <c r="F554" s="61">
        <v>0</v>
      </c>
      <c r="G554" s="61">
        <v>293</v>
      </c>
      <c r="H554" s="61">
        <v>46</v>
      </c>
      <c r="I554" s="61">
        <v>10068</v>
      </c>
      <c r="J554" s="61">
        <v>1</v>
      </c>
      <c r="K554" s="61">
        <v>0</v>
      </c>
      <c r="L554" s="61">
        <v>0</v>
      </c>
      <c r="M554" s="61">
        <v>0</v>
      </c>
      <c r="N554" s="61">
        <v>0</v>
      </c>
      <c r="O554" s="61">
        <v>0</v>
      </c>
      <c r="P554" s="61">
        <v>0</v>
      </c>
      <c r="Q554" s="61">
        <v>0</v>
      </c>
      <c r="R554" s="61">
        <v>0</v>
      </c>
      <c r="S554" s="61">
        <v>0</v>
      </c>
      <c r="T554" s="61">
        <v>0</v>
      </c>
      <c r="U554" s="61">
        <v>0</v>
      </c>
      <c r="V554" s="61">
        <v>0</v>
      </c>
      <c r="W554" s="61">
        <v>0</v>
      </c>
      <c r="X554" s="61">
        <v>0</v>
      </c>
      <c r="Y554" s="61">
        <v>0</v>
      </c>
      <c r="Z554" s="61">
        <v>0</v>
      </c>
      <c r="AA554" s="61">
        <v>0</v>
      </c>
      <c r="AB554" s="61">
        <v>0</v>
      </c>
      <c r="AC554" s="61">
        <v>0</v>
      </c>
      <c r="AD554" s="61">
        <v>0</v>
      </c>
      <c r="AE554" s="36" t="b">
        <v>0</v>
      </c>
      <c r="AF554" s="36" t="b">
        <v>0</v>
      </c>
      <c r="AG554" s="36" t="b">
        <v>0</v>
      </c>
    </row>
    <row r="555" spans="1:33" x14ac:dyDescent="0.3">
      <c r="A555" s="61">
        <v>1294</v>
      </c>
      <c r="B555" s="61">
        <v>2</v>
      </c>
      <c r="C555" s="61">
        <v>142294</v>
      </c>
      <c r="D555" s="61">
        <v>0</v>
      </c>
      <c r="E555" s="61" t="s">
        <v>10457</v>
      </c>
      <c r="F555" s="61">
        <v>0</v>
      </c>
      <c r="G555" s="61">
        <v>294</v>
      </c>
      <c r="H555" s="61">
        <v>46</v>
      </c>
      <c r="I555" s="61">
        <v>10069</v>
      </c>
      <c r="J555" s="61">
        <v>1</v>
      </c>
      <c r="K555" s="61">
        <v>0</v>
      </c>
      <c r="L555" s="61">
        <v>0</v>
      </c>
      <c r="M555" s="61">
        <v>0</v>
      </c>
      <c r="N555" s="61">
        <v>0</v>
      </c>
      <c r="O555" s="61">
        <v>0</v>
      </c>
      <c r="P555" s="61">
        <v>0</v>
      </c>
      <c r="Q555" s="61">
        <v>0</v>
      </c>
      <c r="R555" s="61">
        <v>0</v>
      </c>
      <c r="S555" s="61">
        <v>0</v>
      </c>
      <c r="T555" s="61">
        <v>0</v>
      </c>
      <c r="U555" s="61">
        <v>0</v>
      </c>
      <c r="V555" s="61">
        <v>0</v>
      </c>
      <c r="W555" s="61">
        <v>0</v>
      </c>
      <c r="X555" s="61">
        <v>0</v>
      </c>
      <c r="Y555" s="61">
        <v>0</v>
      </c>
      <c r="Z555" s="61">
        <v>0</v>
      </c>
      <c r="AA555" s="61">
        <v>0</v>
      </c>
      <c r="AB555" s="61">
        <v>0</v>
      </c>
      <c r="AC555" s="61">
        <v>0</v>
      </c>
      <c r="AD555" s="61">
        <v>0</v>
      </c>
      <c r="AE555" s="36" t="b">
        <v>0</v>
      </c>
      <c r="AF555" s="36" t="b">
        <v>0</v>
      </c>
      <c r="AG555" s="36" t="b">
        <v>0</v>
      </c>
    </row>
    <row r="556" spans="1:33" x14ac:dyDescent="0.3">
      <c r="A556" s="61">
        <v>1295</v>
      </c>
      <c r="B556" s="61">
        <v>2</v>
      </c>
      <c r="C556" s="61">
        <v>142295</v>
      </c>
      <c r="D556" s="61">
        <v>0</v>
      </c>
      <c r="E556" s="61" t="s">
        <v>10457</v>
      </c>
      <c r="F556" s="61">
        <v>0</v>
      </c>
      <c r="G556" s="61">
        <v>295</v>
      </c>
      <c r="H556" s="61">
        <v>46</v>
      </c>
      <c r="I556" s="61">
        <v>10070</v>
      </c>
      <c r="J556" s="61">
        <v>1</v>
      </c>
      <c r="K556" s="61">
        <v>0</v>
      </c>
      <c r="L556" s="61">
        <v>0</v>
      </c>
      <c r="M556" s="61">
        <v>0</v>
      </c>
      <c r="N556" s="61">
        <v>0</v>
      </c>
      <c r="O556" s="61">
        <v>0</v>
      </c>
      <c r="P556" s="61">
        <v>0</v>
      </c>
      <c r="Q556" s="61">
        <v>0</v>
      </c>
      <c r="R556" s="61">
        <v>0</v>
      </c>
      <c r="S556" s="61">
        <v>0</v>
      </c>
      <c r="T556" s="61">
        <v>0</v>
      </c>
      <c r="U556" s="61">
        <v>0</v>
      </c>
      <c r="V556" s="61">
        <v>0</v>
      </c>
      <c r="W556" s="61">
        <v>0</v>
      </c>
      <c r="X556" s="61">
        <v>0</v>
      </c>
      <c r="Y556" s="61">
        <v>0</v>
      </c>
      <c r="Z556" s="61">
        <v>0</v>
      </c>
      <c r="AA556" s="61">
        <v>0</v>
      </c>
      <c r="AB556" s="61">
        <v>0</v>
      </c>
      <c r="AC556" s="61">
        <v>0</v>
      </c>
      <c r="AD556" s="61">
        <v>0</v>
      </c>
      <c r="AE556" s="36" t="b">
        <v>0</v>
      </c>
      <c r="AF556" s="36" t="b">
        <v>0</v>
      </c>
      <c r="AG556" s="36" t="b">
        <v>0</v>
      </c>
    </row>
    <row r="557" spans="1:33" x14ac:dyDescent="0.3">
      <c r="A557" s="61">
        <v>1296</v>
      </c>
      <c r="B557" s="61">
        <v>2</v>
      </c>
      <c r="C557" s="61">
        <v>142296</v>
      </c>
      <c r="D557" s="61">
        <v>0</v>
      </c>
      <c r="E557" s="61" t="s">
        <v>10457</v>
      </c>
      <c r="F557" s="61">
        <v>0</v>
      </c>
      <c r="G557" s="61">
        <v>296</v>
      </c>
      <c r="H557" s="61">
        <v>46</v>
      </c>
      <c r="I557" s="61">
        <v>10071</v>
      </c>
      <c r="J557" s="61">
        <v>1</v>
      </c>
      <c r="K557" s="61">
        <v>0</v>
      </c>
      <c r="L557" s="61">
        <v>0</v>
      </c>
      <c r="M557" s="61">
        <v>0</v>
      </c>
      <c r="N557" s="61">
        <v>0</v>
      </c>
      <c r="O557" s="61">
        <v>0</v>
      </c>
      <c r="P557" s="61">
        <v>0</v>
      </c>
      <c r="Q557" s="61">
        <v>0</v>
      </c>
      <c r="R557" s="61">
        <v>0</v>
      </c>
      <c r="S557" s="61">
        <v>0</v>
      </c>
      <c r="T557" s="61">
        <v>0</v>
      </c>
      <c r="U557" s="61">
        <v>0</v>
      </c>
      <c r="V557" s="61">
        <v>0</v>
      </c>
      <c r="W557" s="61">
        <v>0</v>
      </c>
      <c r="X557" s="61">
        <v>0</v>
      </c>
      <c r="Y557" s="61">
        <v>0</v>
      </c>
      <c r="Z557" s="61">
        <v>0</v>
      </c>
      <c r="AA557" s="61">
        <v>0</v>
      </c>
      <c r="AB557" s="61">
        <v>0</v>
      </c>
      <c r="AC557" s="61">
        <v>0</v>
      </c>
      <c r="AD557" s="61">
        <v>0</v>
      </c>
      <c r="AE557" s="36" t="b">
        <v>0</v>
      </c>
      <c r="AF557" s="36" t="b">
        <v>0</v>
      </c>
      <c r="AG557" s="36" t="b">
        <v>0</v>
      </c>
    </row>
    <row r="558" spans="1:33" x14ac:dyDescent="0.3">
      <c r="A558" s="61">
        <v>1297</v>
      </c>
      <c r="B558" s="61">
        <v>2</v>
      </c>
      <c r="C558" s="61">
        <v>142297</v>
      </c>
      <c r="D558" s="61">
        <v>0</v>
      </c>
      <c r="E558" s="61" t="s">
        <v>10457</v>
      </c>
      <c r="F558" s="61">
        <v>0</v>
      </c>
      <c r="G558" s="61">
        <v>297</v>
      </c>
      <c r="H558" s="61">
        <v>46</v>
      </c>
      <c r="I558" s="61">
        <v>10072</v>
      </c>
      <c r="J558" s="61">
        <v>1</v>
      </c>
      <c r="K558" s="61">
        <v>0</v>
      </c>
      <c r="L558" s="61">
        <v>0</v>
      </c>
      <c r="M558" s="61">
        <v>0</v>
      </c>
      <c r="N558" s="61">
        <v>0</v>
      </c>
      <c r="O558" s="61">
        <v>0</v>
      </c>
      <c r="P558" s="61">
        <v>0</v>
      </c>
      <c r="Q558" s="61">
        <v>0</v>
      </c>
      <c r="R558" s="61">
        <v>0</v>
      </c>
      <c r="S558" s="61">
        <v>0</v>
      </c>
      <c r="T558" s="61">
        <v>0</v>
      </c>
      <c r="U558" s="61">
        <v>0</v>
      </c>
      <c r="V558" s="61">
        <v>0</v>
      </c>
      <c r="W558" s="61">
        <v>0</v>
      </c>
      <c r="X558" s="61">
        <v>0</v>
      </c>
      <c r="Y558" s="61">
        <v>0</v>
      </c>
      <c r="Z558" s="61">
        <v>0</v>
      </c>
      <c r="AA558" s="61">
        <v>0</v>
      </c>
      <c r="AB558" s="61">
        <v>0</v>
      </c>
      <c r="AC558" s="61">
        <v>0</v>
      </c>
      <c r="AD558" s="61">
        <v>0</v>
      </c>
      <c r="AE558" s="36" t="b">
        <v>0</v>
      </c>
      <c r="AF558" s="36" t="b">
        <v>0</v>
      </c>
      <c r="AG558" s="36" t="b">
        <v>0</v>
      </c>
    </row>
    <row r="559" spans="1:33" x14ac:dyDescent="0.3">
      <c r="A559" s="61">
        <v>1298</v>
      </c>
      <c r="B559" s="61">
        <v>2</v>
      </c>
      <c r="C559" s="61">
        <v>142298</v>
      </c>
      <c r="D559" s="61">
        <v>242226</v>
      </c>
      <c r="E559" s="61" t="s">
        <v>10649</v>
      </c>
      <c r="F559" s="61" t="s">
        <v>3251</v>
      </c>
      <c r="G559" s="61">
        <v>298</v>
      </c>
      <c r="H559" s="61">
        <v>42</v>
      </c>
      <c r="I559" s="61">
        <v>51</v>
      </c>
      <c r="J559" s="61">
        <v>3200</v>
      </c>
      <c r="K559" s="61">
        <v>8</v>
      </c>
      <c r="L559" s="61">
        <v>4000000</v>
      </c>
      <c r="M559" s="61">
        <v>0</v>
      </c>
      <c r="N559" s="61">
        <v>0</v>
      </c>
      <c r="O559" s="61">
        <v>9</v>
      </c>
      <c r="P559" s="61">
        <v>159000</v>
      </c>
      <c r="Q559" s="61">
        <v>0</v>
      </c>
      <c r="R559" s="61">
        <v>0</v>
      </c>
      <c r="S559" s="61">
        <v>0</v>
      </c>
      <c r="T559" s="61">
        <v>0</v>
      </c>
      <c r="U559" s="61">
        <v>0</v>
      </c>
      <c r="V559" s="61">
        <v>0</v>
      </c>
      <c r="W559" s="61">
        <v>0</v>
      </c>
      <c r="X559" s="61">
        <v>0</v>
      </c>
      <c r="Y559" s="61">
        <v>0</v>
      </c>
      <c r="Z559" s="61">
        <v>0</v>
      </c>
      <c r="AA559" s="61">
        <v>15</v>
      </c>
      <c r="AB559" s="61">
        <v>49</v>
      </c>
      <c r="AC559" s="61">
        <v>0</v>
      </c>
      <c r="AD559" s="61">
        <v>0</v>
      </c>
      <c r="AE559" s="36" t="b">
        <v>0</v>
      </c>
      <c r="AF559" s="36" t="b">
        <v>0</v>
      </c>
      <c r="AG559" s="36" t="b">
        <v>0</v>
      </c>
    </row>
    <row r="560" spans="1:33" x14ac:dyDescent="0.3">
      <c r="A560" s="61">
        <v>1299</v>
      </c>
      <c r="B560" s="61">
        <v>2</v>
      </c>
      <c r="C560" s="61">
        <v>142299</v>
      </c>
      <c r="D560" s="61">
        <v>242227</v>
      </c>
      <c r="E560" s="61" t="s">
        <v>2466</v>
      </c>
      <c r="F560" s="61" t="s">
        <v>3252</v>
      </c>
      <c r="G560" s="61">
        <v>299</v>
      </c>
      <c r="H560" s="61">
        <v>65</v>
      </c>
      <c r="I560" s="61">
        <v>49</v>
      </c>
      <c r="J560" s="61">
        <v>8</v>
      </c>
      <c r="K560" s="61">
        <v>8</v>
      </c>
      <c r="L560" s="61">
        <v>4000000</v>
      </c>
      <c r="M560" s="61">
        <v>0</v>
      </c>
      <c r="N560" s="61">
        <v>0</v>
      </c>
      <c r="O560" s="61">
        <v>9</v>
      </c>
      <c r="P560" s="61">
        <v>161000</v>
      </c>
      <c r="Q560" s="61">
        <v>0</v>
      </c>
      <c r="R560" s="61">
        <v>0</v>
      </c>
      <c r="S560" s="61">
        <v>0</v>
      </c>
      <c r="T560" s="61">
        <v>0</v>
      </c>
      <c r="U560" s="61">
        <v>0</v>
      </c>
      <c r="V560" s="61">
        <v>0</v>
      </c>
      <c r="W560" s="61">
        <v>0</v>
      </c>
      <c r="X560" s="61">
        <v>0</v>
      </c>
      <c r="Y560" s="61">
        <v>0</v>
      </c>
      <c r="Z560" s="61">
        <v>0</v>
      </c>
      <c r="AA560" s="61">
        <v>15</v>
      </c>
      <c r="AB560" s="61">
        <v>49</v>
      </c>
      <c r="AC560" s="61">
        <v>0</v>
      </c>
      <c r="AD560" s="61">
        <v>0</v>
      </c>
      <c r="AE560" s="36" t="b">
        <v>0</v>
      </c>
      <c r="AF560" s="36" t="b">
        <v>0</v>
      </c>
      <c r="AG560" s="36" t="b">
        <v>0</v>
      </c>
    </row>
    <row r="561" spans="1:33" x14ac:dyDescent="0.3">
      <c r="A561" s="61">
        <v>1300</v>
      </c>
      <c r="B561" s="61">
        <v>2</v>
      </c>
      <c r="C561" s="61">
        <v>142300</v>
      </c>
      <c r="D561" s="61">
        <v>242228</v>
      </c>
      <c r="E561" s="61" t="s">
        <v>10650</v>
      </c>
      <c r="F561" s="61" t="s">
        <v>3253</v>
      </c>
      <c r="G561" s="61">
        <v>300</v>
      </c>
      <c r="H561" s="61">
        <v>66</v>
      </c>
      <c r="I561" s="61">
        <v>48</v>
      </c>
      <c r="J561" s="61">
        <v>1</v>
      </c>
      <c r="K561" s="61">
        <v>8</v>
      </c>
      <c r="L561" s="61">
        <v>4000000</v>
      </c>
      <c r="M561" s="61">
        <v>0</v>
      </c>
      <c r="N561" s="61">
        <v>0</v>
      </c>
      <c r="O561" s="61">
        <v>9</v>
      </c>
      <c r="P561" s="61">
        <v>163000</v>
      </c>
      <c r="Q561" s="61">
        <v>0</v>
      </c>
      <c r="R561" s="61">
        <v>0</v>
      </c>
      <c r="S561" s="61">
        <v>0</v>
      </c>
      <c r="T561" s="61">
        <v>0</v>
      </c>
      <c r="U561" s="61">
        <v>0</v>
      </c>
      <c r="V561" s="61">
        <v>0</v>
      </c>
      <c r="W561" s="61">
        <v>0</v>
      </c>
      <c r="X561" s="61">
        <v>0</v>
      </c>
      <c r="Y561" s="61">
        <v>0</v>
      </c>
      <c r="Z561" s="61">
        <v>0</v>
      </c>
      <c r="AA561" s="61">
        <v>15</v>
      </c>
      <c r="AB561" s="61">
        <v>48</v>
      </c>
      <c r="AC561" s="61">
        <v>0</v>
      </c>
      <c r="AD561" s="61">
        <v>0</v>
      </c>
      <c r="AE561" s="36" t="b">
        <v>0</v>
      </c>
      <c r="AF561" s="36" t="b">
        <v>0</v>
      </c>
      <c r="AG561" s="36" t="b">
        <v>0</v>
      </c>
    </row>
    <row r="562" spans="1:33" x14ac:dyDescent="0.3">
      <c r="A562" s="61">
        <v>1301</v>
      </c>
      <c r="B562" s="61">
        <v>2</v>
      </c>
      <c r="C562" s="61">
        <v>142301</v>
      </c>
      <c r="D562" s="61">
        <v>242229</v>
      </c>
      <c r="E562" s="61" t="s">
        <v>10651</v>
      </c>
      <c r="F562" s="61" t="s">
        <v>3254</v>
      </c>
      <c r="G562" s="61">
        <v>301</v>
      </c>
      <c r="H562" s="61">
        <v>2</v>
      </c>
      <c r="I562" s="61">
        <v>54051</v>
      </c>
      <c r="J562" s="61">
        <v>1</v>
      </c>
      <c r="K562" s="61">
        <v>8</v>
      </c>
      <c r="L562" s="61">
        <v>4000000</v>
      </c>
      <c r="M562" s="61">
        <v>0</v>
      </c>
      <c r="N562" s="61">
        <v>0</v>
      </c>
      <c r="O562" s="61">
        <v>9</v>
      </c>
      <c r="P562" s="61">
        <v>165000</v>
      </c>
      <c r="Q562" s="61">
        <v>0</v>
      </c>
      <c r="R562" s="61">
        <v>0</v>
      </c>
      <c r="S562" s="61">
        <v>0</v>
      </c>
      <c r="T562" s="61">
        <v>0</v>
      </c>
      <c r="U562" s="61">
        <v>0</v>
      </c>
      <c r="V562" s="61">
        <v>0</v>
      </c>
      <c r="W562" s="61">
        <v>0</v>
      </c>
      <c r="X562" s="61">
        <v>0</v>
      </c>
      <c r="Y562" s="61">
        <v>0</v>
      </c>
      <c r="Z562" s="61">
        <v>0</v>
      </c>
      <c r="AA562" s="61">
        <v>15</v>
      </c>
      <c r="AB562" s="61">
        <v>49</v>
      </c>
      <c r="AC562" s="61">
        <v>0</v>
      </c>
      <c r="AD562" s="61">
        <v>0</v>
      </c>
      <c r="AE562" s="36" t="b">
        <v>0</v>
      </c>
      <c r="AF562" s="36" t="b">
        <v>0</v>
      </c>
      <c r="AG562" s="36" t="b">
        <v>0</v>
      </c>
    </row>
    <row r="563" spans="1:33" x14ac:dyDescent="0.3">
      <c r="A563" s="61">
        <v>1302</v>
      </c>
      <c r="B563" s="61">
        <v>2</v>
      </c>
      <c r="C563" s="61">
        <v>142302</v>
      </c>
      <c r="D563" s="61">
        <v>242230</v>
      </c>
      <c r="E563" s="61" t="s">
        <v>10652</v>
      </c>
      <c r="F563" s="61" t="s">
        <v>3255</v>
      </c>
      <c r="G563" s="61">
        <v>302</v>
      </c>
      <c r="H563" s="61">
        <v>42</v>
      </c>
      <c r="I563" s="61">
        <v>55</v>
      </c>
      <c r="J563" s="61">
        <v>3300</v>
      </c>
      <c r="K563" s="61">
        <v>8</v>
      </c>
      <c r="L563" s="61">
        <v>4000000</v>
      </c>
      <c r="M563" s="61">
        <v>0</v>
      </c>
      <c r="N563" s="61">
        <v>0</v>
      </c>
      <c r="O563" s="61">
        <v>9</v>
      </c>
      <c r="P563" s="61">
        <v>167000</v>
      </c>
      <c r="Q563" s="61">
        <v>0</v>
      </c>
      <c r="R563" s="61">
        <v>0</v>
      </c>
      <c r="S563" s="61">
        <v>6</v>
      </c>
      <c r="T563" s="61">
        <v>84017</v>
      </c>
      <c r="U563" s="61">
        <v>0</v>
      </c>
      <c r="V563" s="61">
        <v>1</v>
      </c>
      <c r="W563" s="61">
        <v>0</v>
      </c>
      <c r="X563" s="61">
        <v>0</v>
      </c>
      <c r="Y563" s="61">
        <v>0</v>
      </c>
      <c r="Z563" s="61">
        <v>0</v>
      </c>
      <c r="AA563" s="61">
        <v>15</v>
      </c>
      <c r="AB563" s="61">
        <v>50</v>
      </c>
      <c r="AC563" s="61">
        <v>0</v>
      </c>
      <c r="AD563" s="61">
        <v>0</v>
      </c>
      <c r="AE563" s="36" t="b">
        <v>0</v>
      </c>
      <c r="AF563" s="36" t="b">
        <v>0</v>
      </c>
      <c r="AG563" s="36" t="b">
        <v>0</v>
      </c>
    </row>
    <row r="564" spans="1:33" x14ac:dyDescent="0.3">
      <c r="A564" s="61">
        <v>1303</v>
      </c>
      <c r="B564" s="61">
        <v>2</v>
      </c>
      <c r="C564" s="61">
        <v>142303</v>
      </c>
      <c r="D564" s="61">
        <v>242231</v>
      </c>
      <c r="E564" s="61" t="s">
        <v>10653</v>
      </c>
      <c r="F564" s="61" t="s">
        <v>3256</v>
      </c>
      <c r="G564" s="61">
        <v>303</v>
      </c>
      <c r="H564" s="61">
        <v>62</v>
      </c>
      <c r="I564" s="61">
        <v>9</v>
      </c>
      <c r="J564" s="61">
        <v>1</v>
      </c>
      <c r="K564" s="61">
        <v>8</v>
      </c>
      <c r="L564" s="61">
        <v>4000000</v>
      </c>
      <c r="M564" s="61">
        <v>0</v>
      </c>
      <c r="N564" s="61">
        <v>0</v>
      </c>
      <c r="O564" s="61">
        <v>9</v>
      </c>
      <c r="P564" s="61">
        <v>169000</v>
      </c>
      <c r="Q564" s="61">
        <v>0</v>
      </c>
      <c r="R564" s="61">
        <v>0</v>
      </c>
      <c r="S564" s="61">
        <v>35</v>
      </c>
      <c r="T564" s="61">
        <v>1</v>
      </c>
      <c r="U564" s="61">
        <v>0</v>
      </c>
      <c r="V564" s="61">
        <v>0</v>
      </c>
      <c r="W564" s="61">
        <v>0</v>
      </c>
      <c r="X564" s="61">
        <v>0</v>
      </c>
      <c r="Y564" s="61">
        <v>0</v>
      </c>
      <c r="Z564" s="61">
        <v>0</v>
      </c>
      <c r="AA564" s="61">
        <v>16</v>
      </c>
      <c r="AB564" s="61">
        <v>9</v>
      </c>
      <c r="AC564" s="61">
        <v>0</v>
      </c>
      <c r="AD564" s="61">
        <v>0</v>
      </c>
      <c r="AE564" s="36" t="b">
        <v>0</v>
      </c>
      <c r="AF564" s="36" t="b">
        <v>0</v>
      </c>
      <c r="AG564" s="36" t="b">
        <v>0</v>
      </c>
    </row>
    <row r="565" spans="1:33" x14ac:dyDescent="0.3">
      <c r="A565" s="61">
        <v>1304</v>
      </c>
      <c r="B565" s="61">
        <v>2</v>
      </c>
      <c r="C565" s="61">
        <v>142304</v>
      </c>
      <c r="D565" s="61">
        <v>242232</v>
      </c>
      <c r="E565" s="61" t="s">
        <v>10654</v>
      </c>
      <c r="F565" s="61" t="s">
        <v>3257</v>
      </c>
      <c r="G565" s="61">
        <v>304</v>
      </c>
      <c r="H565" s="61">
        <v>83</v>
      </c>
      <c r="I565" s="61">
        <v>9</v>
      </c>
      <c r="J565" s="61">
        <v>1</v>
      </c>
      <c r="K565" s="61">
        <v>8</v>
      </c>
      <c r="L565" s="61">
        <v>4000000</v>
      </c>
      <c r="M565" s="61">
        <v>0</v>
      </c>
      <c r="N565" s="61">
        <v>0</v>
      </c>
      <c r="O565" s="61">
        <v>9</v>
      </c>
      <c r="P565" s="61">
        <v>171000</v>
      </c>
      <c r="Q565" s="61">
        <v>0</v>
      </c>
      <c r="R565" s="61">
        <v>0</v>
      </c>
      <c r="S565" s="61">
        <v>35</v>
      </c>
      <c r="T565" s="61">
        <v>1</v>
      </c>
      <c r="U565" s="61">
        <v>0</v>
      </c>
      <c r="V565" s="61">
        <v>0</v>
      </c>
      <c r="W565" s="61">
        <v>0</v>
      </c>
      <c r="X565" s="61">
        <v>0</v>
      </c>
      <c r="Y565" s="61">
        <v>0</v>
      </c>
      <c r="Z565" s="61">
        <v>0</v>
      </c>
      <c r="AA565" s="61">
        <v>16</v>
      </c>
      <c r="AB565" s="61">
        <v>9</v>
      </c>
      <c r="AC565" s="61">
        <v>0</v>
      </c>
      <c r="AD565" s="61">
        <v>0</v>
      </c>
      <c r="AE565" s="36" t="b">
        <v>0</v>
      </c>
      <c r="AF565" s="36" t="b">
        <v>0</v>
      </c>
      <c r="AG565" s="36" t="b">
        <v>0</v>
      </c>
    </row>
    <row r="566" spans="1:33" x14ac:dyDescent="0.3">
      <c r="A566" s="61">
        <v>1305</v>
      </c>
      <c r="B566" s="61">
        <v>2</v>
      </c>
      <c r="C566" s="61">
        <v>142305</v>
      </c>
      <c r="D566" s="61">
        <v>242233</v>
      </c>
      <c r="E566" s="61" t="s">
        <v>2466</v>
      </c>
      <c r="F566" s="61" t="s">
        <v>3258</v>
      </c>
      <c r="G566" s="61">
        <v>305</v>
      </c>
      <c r="H566" s="61">
        <v>65</v>
      </c>
      <c r="I566" s="61">
        <v>50</v>
      </c>
      <c r="J566" s="61">
        <v>8</v>
      </c>
      <c r="K566" s="61">
        <v>8</v>
      </c>
      <c r="L566" s="61">
        <v>4000000</v>
      </c>
      <c r="M566" s="61">
        <v>0</v>
      </c>
      <c r="N566" s="61">
        <v>0</v>
      </c>
      <c r="O566" s="61">
        <v>9</v>
      </c>
      <c r="P566" s="61">
        <v>173000</v>
      </c>
      <c r="Q566" s="61">
        <v>0</v>
      </c>
      <c r="R566" s="61">
        <v>0</v>
      </c>
      <c r="S566" s="61">
        <v>0</v>
      </c>
      <c r="T566" s="61">
        <v>0</v>
      </c>
      <c r="U566" s="61">
        <v>0</v>
      </c>
      <c r="V566" s="61">
        <v>0</v>
      </c>
      <c r="W566" s="61">
        <v>0</v>
      </c>
      <c r="X566" s="61">
        <v>0</v>
      </c>
      <c r="Y566" s="61">
        <v>0</v>
      </c>
      <c r="Z566" s="61">
        <v>0</v>
      </c>
      <c r="AA566" s="61">
        <v>15</v>
      </c>
      <c r="AB566" s="61">
        <v>50</v>
      </c>
      <c r="AC566" s="61">
        <v>0</v>
      </c>
      <c r="AD566" s="61">
        <v>0</v>
      </c>
      <c r="AE566" s="36" t="b">
        <v>0</v>
      </c>
      <c r="AF566" s="36" t="b">
        <v>0</v>
      </c>
      <c r="AG566" s="36" t="b">
        <v>0</v>
      </c>
    </row>
    <row r="567" spans="1:33" x14ac:dyDescent="0.3">
      <c r="A567" s="61">
        <v>1306</v>
      </c>
      <c r="B567" s="61">
        <v>2</v>
      </c>
      <c r="C567" s="61">
        <v>142306</v>
      </c>
      <c r="D567" s="61">
        <v>242234</v>
      </c>
      <c r="E567" s="61" t="s">
        <v>10655</v>
      </c>
      <c r="F567" s="61" t="s">
        <v>3259</v>
      </c>
      <c r="G567" s="61">
        <v>306</v>
      </c>
      <c r="H567" s="61">
        <v>2</v>
      </c>
      <c r="I567" s="61">
        <v>54055</v>
      </c>
      <c r="J567" s="61">
        <v>1</v>
      </c>
      <c r="K567" s="61">
        <v>8</v>
      </c>
      <c r="L567" s="61">
        <v>4000000</v>
      </c>
      <c r="M567" s="61">
        <v>0</v>
      </c>
      <c r="N567" s="61">
        <v>0</v>
      </c>
      <c r="O567" s="61">
        <v>9</v>
      </c>
      <c r="P567" s="61">
        <v>175000</v>
      </c>
      <c r="Q567" s="61">
        <v>0</v>
      </c>
      <c r="R567" s="61">
        <v>0</v>
      </c>
      <c r="S567" s="61">
        <v>34</v>
      </c>
      <c r="T567" s="61">
        <v>1</v>
      </c>
      <c r="U567" s="61">
        <v>0</v>
      </c>
      <c r="V567" s="61">
        <v>0</v>
      </c>
      <c r="W567" s="61">
        <v>0</v>
      </c>
      <c r="X567" s="61">
        <v>0</v>
      </c>
      <c r="Y567" s="61">
        <v>0</v>
      </c>
      <c r="Z567" s="61">
        <v>0</v>
      </c>
      <c r="AA567" s="61">
        <v>15</v>
      </c>
      <c r="AB567" s="61">
        <v>50</v>
      </c>
      <c r="AC567" s="61">
        <v>0</v>
      </c>
      <c r="AD567" s="61">
        <v>0</v>
      </c>
      <c r="AE567" s="36" t="b">
        <v>0</v>
      </c>
      <c r="AF567" s="36" t="b">
        <v>0</v>
      </c>
      <c r="AG567" s="36" t="b">
        <v>0</v>
      </c>
    </row>
    <row r="568" spans="1:33" x14ac:dyDescent="0.3">
      <c r="A568" s="61">
        <v>1307</v>
      </c>
      <c r="B568" s="61">
        <v>2</v>
      </c>
      <c r="C568" s="61">
        <v>142307</v>
      </c>
      <c r="D568" s="61">
        <v>242235</v>
      </c>
      <c r="E568" s="61" t="s">
        <v>10656</v>
      </c>
      <c r="F568" s="61" t="s">
        <v>3260</v>
      </c>
      <c r="G568" s="61">
        <v>307</v>
      </c>
      <c r="H568" s="61">
        <v>42</v>
      </c>
      <c r="I568" s="61">
        <v>57</v>
      </c>
      <c r="J568" s="61">
        <v>3400</v>
      </c>
      <c r="K568" s="61">
        <v>8</v>
      </c>
      <c r="L568" s="61">
        <v>4000000</v>
      </c>
      <c r="M568" s="61">
        <v>0</v>
      </c>
      <c r="N568" s="61">
        <v>0</v>
      </c>
      <c r="O568" s="61">
        <v>9</v>
      </c>
      <c r="P568" s="61">
        <v>177000</v>
      </c>
      <c r="Q568" s="61">
        <v>0</v>
      </c>
      <c r="R568" s="61">
        <v>0</v>
      </c>
      <c r="S568" s="61">
        <v>6</v>
      </c>
      <c r="T568" s="61">
        <v>85081</v>
      </c>
      <c r="U568" s="61">
        <v>0</v>
      </c>
      <c r="V568" s="61">
        <v>1</v>
      </c>
      <c r="W568" s="61">
        <v>0</v>
      </c>
      <c r="X568" s="61">
        <v>0</v>
      </c>
      <c r="Y568" s="61">
        <v>0</v>
      </c>
      <c r="Z568" s="61">
        <v>0</v>
      </c>
      <c r="AA568" s="61">
        <v>15</v>
      </c>
      <c r="AB568" s="61">
        <v>51</v>
      </c>
      <c r="AC568" s="61">
        <v>0</v>
      </c>
      <c r="AD568" s="61">
        <v>0</v>
      </c>
      <c r="AE568" s="36" t="b">
        <v>0</v>
      </c>
      <c r="AF568" s="36" t="b">
        <v>0</v>
      </c>
      <c r="AG568" s="36" t="b">
        <v>0</v>
      </c>
    </row>
    <row r="569" spans="1:33" x14ac:dyDescent="0.3">
      <c r="A569" s="61">
        <v>1308</v>
      </c>
      <c r="B569" s="61">
        <v>2</v>
      </c>
      <c r="C569" s="61">
        <v>142308</v>
      </c>
      <c r="D569" s="61">
        <v>242236</v>
      </c>
      <c r="E569" s="61" t="s">
        <v>2486</v>
      </c>
      <c r="F569" s="61" t="s">
        <v>3261</v>
      </c>
      <c r="G569" s="61">
        <v>308</v>
      </c>
      <c r="H569" s="61">
        <v>72</v>
      </c>
      <c r="I569" s="61">
        <v>0</v>
      </c>
      <c r="J569" s="61">
        <v>1</v>
      </c>
      <c r="K569" s="61">
        <v>8</v>
      </c>
      <c r="L569" s="61">
        <v>4000000</v>
      </c>
      <c r="M569" s="61">
        <v>0</v>
      </c>
      <c r="N569" s="61">
        <v>0</v>
      </c>
      <c r="O569" s="61">
        <v>9</v>
      </c>
      <c r="P569" s="61">
        <v>179000</v>
      </c>
      <c r="Q569" s="61">
        <v>0</v>
      </c>
      <c r="R569" s="61">
        <v>0</v>
      </c>
      <c r="S569" s="61">
        <v>6</v>
      </c>
      <c r="T569" s="61">
        <v>85081</v>
      </c>
      <c r="U569" s="61">
        <v>0</v>
      </c>
      <c r="V569" s="61">
        <v>1</v>
      </c>
      <c r="W569" s="61">
        <v>0</v>
      </c>
      <c r="X569" s="61">
        <v>0</v>
      </c>
      <c r="Y569" s="61">
        <v>0</v>
      </c>
      <c r="Z569" s="61">
        <v>0</v>
      </c>
      <c r="AA569" s="61">
        <v>40</v>
      </c>
      <c r="AB569" s="61">
        <v>0</v>
      </c>
      <c r="AC569" s="61">
        <v>0</v>
      </c>
      <c r="AD569" s="61">
        <v>0</v>
      </c>
      <c r="AE569" s="36" t="b">
        <v>0</v>
      </c>
      <c r="AF569" s="36" t="b">
        <v>0</v>
      </c>
      <c r="AG569" s="36" t="b">
        <v>0</v>
      </c>
    </row>
    <row r="570" spans="1:33" x14ac:dyDescent="0.3">
      <c r="A570" s="61">
        <v>1309</v>
      </c>
      <c r="B570" s="61">
        <v>2</v>
      </c>
      <c r="C570" s="61">
        <v>142309</v>
      </c>
      <c r="D570" s="61">
        <v>242237</v>
      </c>
      <c r="E570" s="61" t="s">
        <v>2466</v>
      </c>
      <c r="F570" s="61" t="s">
        <v>3262</v>
      </c>
      <c r="G570" s="61">
        <v>309</v>
      </c>
      <c r="H570" s="61">
        <v>65</v>
      </c>
      <c r="I570" s="61">
        <v>51</v>
      </c>
      <c r="J570" s="61">
        <v>8</v>
      </c>
      <c r="K570" s="61">
        <v>8</v>
      </c>
      <c r="L570" s="61">
        <v>4000000</v>
      </c>
      <c r="M570" s="61">
        <v>0</v>
      </c>
      <c r="N570" s="61">
        <v>0</v>
      </c>
      <c r="O570" s="61">
        <v>9</v>
      </c>
      <c r="P570" s="61">
        <v>181000</v>
      </c>
      <c r="Q570" s="61">
        <v>0</v>
      </c>
      <c r="R570" s="61">
        <v>0</v>
      </c>
      <c r="S570" s="61">
        <v>0</v>
      </c>
      <c r="T570" s="61">
        <v>0</v>
      </c>
      <c r="U570" s="61">
        <v>0</v>
      </c>
      <c r="V570" s="61">
        <v>0</v>
      </c>
      <c r="W570" s="61">
        <v>0</v>
      </c>
      <c r="X570" s="61">
        <v>0</v>
      </c>
      <c r="Y570" s="61">
        <v>0</v>
      </c>
      <c r="Z570" s="61">
        <v>0</v>
      </c>
      <c r="AA570" s="61">
        <v>15</v>
      </c>
      <c r="AB570" s="61">
        <v>51</v>
      </c>
      <c r="AC570" s="61">
        <v>0</v>
      </c>
      <c r="AD570" s="61">
        <v>0</v>
      </c>
      <c r="AE570" s="36" t="b">
        <v>0</v>
      </c>
      <c r="AF570" s="36" t="b">
        <v>0</v>
      </c>
      <c r="AG570" s="36" t="b">
        <v>0</v>
      </c>
    </row>
    <row r="571" spans="1:33" x14ac:dyDescent="0.3">
      <c r="A571" s="61">
        <v>1310</v>
      </c>
      <c r="B571" s="61">
        <v>2</v>
      </c>
      <c r="C571" s="61">
        <v>142310</v>
      </c>
      <c r="D571" s="61">
        <v>242238</v>
      </c>
      <c r="E571" s="61" t="s">
        <v>10657</v>
      </c>
      <c r="F571" s="61" t="s">
        <v>3263</v>
      </c>
      <c r="G571" s="61">
        <v>310</v>
      </c>
      <c r="H571" s="61">
        <v>2</v>
      </c>
      <c r="I571" s="61">
        <v>54057</v>
      </c>
      <c r="J571" s="61">
        <v>1</v>
      </c>
      <c r="K571" s="61">
        <v>8</v>
      </c>
      <c r="L571" s="61">
        <v>4000000</v>
      </c>
      <c r="M571" s="61">
        <v>0</v>
      </c>
      <c r="N571" s="61">
        <v>0</v>
      </c>
      <c r="O571" s="61">
        <v>9</v>
      </c>
      <c r="P571" s="61">
        <v>183000</v>
      </c>
      <c r="Q571" s="61">
        <v>0</v>
      </c>
      <c r="R571" s="61">
        <v>0</v>
      </c>
      <c r="S571" s="61">
        <v>0</v>
      </c>
      <c r="T571" s="61">
        <v>0</v>
      </c>
      <c r="U571" s="61">
        <v>0</v>
      </c>
      <c r="V571" s="61">
        <v>0</v>
      </c>
      <c r="W571" s="61">
        <v>0</v>
      </c>
      <c r="X571" s="61">
        <v>0</v>
      </c>
      <c r="Y571" s="61">
        <v>0</v>
      </c>
      <c r="Z571" s="61">
        <v>0</v>
      </c>
      <c r="AA571" s="61">
        <v>15</v>
      </c>
      <c r="AB571" s="61">
        <v>51</v>
      </c>
      <c r="AC571" s="61">
        <v>0</v>
      </c>
      <c r="AD571" s="61">
        <v>0</v>
      </c>
      <c r="AE571" s="36" t="b">
        <v>0</v>
      </c>
      <c r="AF571" s="36" t="b">
        <v>0</v>
      </c>
      <c r="AG571" s="36" t="b">
        <v>0</v>
      </c>
    </row>
    <row r="572" spans="1:33" x14ac:dyDescent="0.3">
      <c r="A572" s="61">
        <v>1311</v>
      </c>
      <c r="B572" s="61">
        <v>2</v>
      </c>
      <c r="C572" s="61">
        <v>142311</v>
      </c>
      <c r="D572" s="61">
        <v>242239</v>
      </c>
      <c r="E572" s="61" t="s">
        <v>10658</v>
      </c>
      <c r="F572" s="61" t="s">
        <v>3264</v>
      </c>
      <c r="G572" s="61">
        <v>311</v>
      </c>
      <c r="H572" s="61">
        <v>42</v>
      </c>
      <c r="I572" s="61">
        <v>56</v>
      </c>
      <c r="J572" s="61">
        <v>3500</v>
      </c>
      <c r="K572" s="61">
        <v>8</v>
      </c>
      <c r="L572" s="61">
        <v>4000000</v>
      </c>
      <c r="M572" s="61">
        <v>0</v>
      </c>
      <c r="N572" s="61">
        <v>0</v>
      </c>
      <c r="O572" s="61">
        <v>9</v>
      </c>
      <c r="P572" s="61">
        <v>185000</v>
      </c>
      <c r="Q572" s="61">
        <v>0</v>
      </c>
      <c r="R572" s="61">
        <v>0</v>
      </c>
      <c r="S572" s="61">
        <v>6</v>
      </c>
      <c r="T572" s="61">
        <v>84017</v>
      </c>
      <c r="U572" s="61">
        <v>0</v>
      </c>
      <c r="V572" s="61">
        <v>1</v>
      </c>
      <c r="W572" s="61">
        <v>0</v>
      </c>
      <c r="X572" s="61">
        <v>0</v>
      </c>
      <c r="Y572" s="61">
        <v>0</v>
      </c>
      <c r="Z572" s="61">
        <v>0</v>
      </c>
      <c r="AA572" s="61">
        <v>15</v>
      </c>
      <c r="AB572" s="61">
        <v>52</v>
      </c>
      <c r="AC572" s="61">
        <v>0</v>
      </c>
      <c r="AD572" s="61">
        <v>0</v>
      </c>
      <c r="AE572" s="36" t="b">
        <v>0</v>
      </c>
      <c r="AF572" s="36" t="b">
        <v>0</v>
      </c>
      <c r="AG572" s="36" t="b">
        <v>0</v>
      </c>
    </row>
    <row r="573" spans="1:33" x14ac:dyDescent="0.3">
      <c r="A573" s="61">
        <v>1312</v>
      </c>
      <c r="B573" s="61">
        <v>2</v>
      </c>
      <c r="C573" s="61">
        <v>142312</v>
      </c>
      <c r="D573" s="61">
        <v>242240</v>
      </c>
      <c r="E573" s="61" t="s">
        <v>10659</v>
      </c>
      <c r="F573" s="61" t="s">
        <v>3265</v>
      </c>
      <c r="G573" s="61">
        <v>312</v>
      </c>
      <c r="H573" s="61">
        <v>60</v>
      </c>
      <c r="I573" s="61">
        <v>9</v>
      </c>
      <c r="J573" s="61">
        <v>1</v>
      </c>
      <c r="K573" s="61">
        <v>8</v>
      </c>
      <c r="L573" s="61">
        <v>4000000</v>
      </c>
      <c r="M573" s="61">
        <v>0</v>
      </c>
      <c r="N573" s="61">
        <v>0</v>
      </c>
      <c r="O573" s="61">
        <v>9</v>
      </c>
      <c r="P573" s="61">
        <v>187000</v>
      </c>
      <c r="Q573" s="61">
        <v>0</v>
      </c>
      <c r="R573" s="61">
        <v>0</v>
      </c>
      <c r="S573" s="61">
        <v>6</v>
      </c>
      <c r="T573" s="61">
        <v>94062</v>
      </c>
      <c r="U573" s="61">
        <v>0</v>
      </c>
      <c r="V573" s="61">
        <v>1</v>
      </c>
      <c r="W573" s="61">
        <v>0</v>
      </c>
      <c r="X573" s="61">
        <v>0</v>
      </c>
      <c r="Y573" s="61">
        <v>0</v>
      </c>
      <c r="Z573" s="61">
        <v>0</v>
      </c>
      <c r="AA573" s="61">
        <v>2</v>
      </c>
      <c r="AB573" s="61">
        <v>3</v>
      </c>
      <c r="AC573" s="61">
        <v>0</v>
      </c>
      <c r="AD573" s="61">
        <v>0</v>
      </c>
      <c r="AE573" s="36" t="b">
        <v>0</v>
      </c>
      <c r="AF573" s="36" t="b">
        <v>0</v>
      </c>
      <c r="AG573" s="36" t="b">
        <v>0</v>
      </c>
    </row>
    <row r="574" spans="1:33" x14ac:dyDescent="0.3">
      <c r="A574" s="61">
        <v>1313</v>
      </c>
      <c r="B574" s="61">
        <v>2</v>
      </c>
      <c r="C574" s="61">
        <v>142313</v>
      </c>
      <c r="D574" s="61">
        <v>242241</v>
      </c>
      <c r="E574" s="61" t="s">
        <v>10506</v>
      </c>
      <c r="F574" s="61" t="s">
        <v>3266</v>
      </c>
      <c r="G574" s="61">
        <v>313</v>
      </c>
      <c r="H574" s="61">
        <v>26</v>
      </c>
      <c r="I574" s="61">
        <v>94143</v>
      </c>
      <c r="J574" s="61">
        <v>1</v>
      </c>
      <c r="K574" s="61">
        <v>8</v>
      </c>
      <c r="L574" s="61">
        <v>4000000</v>
      </c>
      <c r="M574" s="61">
        <v>0</v>
      </c>
      <c r="N574" s="61">
        <v>0</v>
      </c>
      <c r="O574" s="61">
        <v>9</v>
      </c>
      <c r="P574" s="61">
        <v>189000</v>
      </c>
      <c r="Q574" s="61">
        <v>0</v>
      </c>
      <c r="R574" s="61">
        <v>0</v>
      </c>
      <c r="S574" s="61">
        <v>6</v>
      </c>
      <c r="T574" s="61">
        <v>85126</v>
      </c>
      <c r="U574" s="61">
        <v>0</v>
      </c>
      <c r="V574" s="61">
        <v>1</v>
      </c>
      <c r="W574" s="61">
        <v>0</v>
      </c>
      <c r="X574" s="61">
        <v>0</v>
      </c>
      <c r="Y574" s="61">
        <v>0</v>
      </c>
      <c r="Z574" s="61">
        <v>0</v>
      </c>
      <c r="AA574" s="61">
        <v>13</v>
      </c>
      <c r="AB574" s="61">
        <v>94143</v>
      </c>
      <c r="AC574" s="61">
        <v>0</v>
      </c>
      <c r="AD574" s="61">
        <v>0</v>
      </c>
      <c r="AE574" s="36" t="b">
        <v>0</v>
      </c>
      <c r="AF574" s="36" t="b">
        <v>0</v>
      </c>
      <c r="AG574" s="36" t="b">
        <v>0</v>
      </c>
    </row>
    <row r="575" spans="1:33" x14ac:dyDescent="0.3">
      <c r="A575" s="61">
        <v>1314</v>
      </c>
      <c r="B575" s="61">
        <v>2</v>
      </c>
      <c r="C575" s="61">
        <v>142314</v>
      </c>
      <c r="D575" s="61">
        <v>242242</v>
      </c>
      <c r="E575" s="61" t="s">
        <v>2466</v>
      </c>
      <c r="F575" s="61" t="s">
        <v>3267</v>
      </c>
      <c r="G575" s="61">
        <v>314</v>
      </c>
      <c r="H575" s="61">
        <v>65</v>
      </c>
      <c r="I575" s="61">
        <v>52</v>
      </c>
      <c r="J575" s="61">
        <v>8</v>
      </c>
      <c r="K575" s="61">
        <v>8</v>
      </c>
      <c r="L575" s="61">
        <v>4000000</v>
      </c>
      <c r="M575" s="61">
        <v>0</v>
      </c>
      <c r="N575" s="61">
        <v>0</v>
      </c>
      <c r="O575" s="61">
        <v>9</v>
      </c>
      <c r="P575" s="61">
        <v>191000</v>
      </c>
      <c r="Q575" s="61">
        <v>0</v>
      </c>
      <c r="R575" s="61">
        <v>0</v>
      </c>
      <c r="S575" s="61">
        <v>0</v>
      </c>
      <c r="T575" s="61">
        <v>0</v>
      </c>
      <c r="U575" s="61">
        <v>0</v>
      </c>
      <c r="V575" s="61">
        <v>0</v>
      </c>
      <c r="W575" s="61">
        <v>0</v>
      </c>
      <c r="X575" s="61">
        <v>0</v>
      </c>
      <c r="Y575" s="61">
        <v>0</v>
      </c>
      <c r="Z575" s="61">
        <v>0</v>
      </c>
      <c r="AA575" s="61">
        <v>15</v>
      </c>
      <c r="AB575" s="61">
        <v>52</v>
      </c>
      <c r="AC575" s="61">
        <v>0</v>
      </c>
      <c r="AD575" s="61">
        <v>0</v>
      </c>
      <c r="AE575" s="36" t="b">
        <v>0</v>
      </c>
      <c r="AF575" s="36" t="b">
        <v>0</v>
      </c>
      <c r="AG575" s="36" t="b">
        <v>0</v>
      </c>
    </row>
    <row r="576" spans="1:33" x14ac:dyDescent="0.3">
      <c r="A576" s="61">
        <v>1315</v>
      </c>
      <c r="B576" s="61">
        <v>2</v>
      </c>
      <c r="C576" s="61">
        <v>142315</v>
      </c>
      <c r="D576" s="61">
        <v>242243</v>
      </c>
      <c r="E576" s="61" t="s">
        <v>10660</v>
      </c>
      <c r="F576" s="61" t="s">
        <v>3268</v>
      </c>
      <c r="G576" s="61">
        <v>315</v>
      </c>
      <c r="H576" s="61">
        <v>2</v>
      </c>
      <c r="I576" s="61">
        <v>54056</v>
      </c>
      <c r="J576" s="61">
        <v>1</v>
      </c>
      <c r="K576" s="61">
        <v>8</v>
      </c>
      <c r="L576" s="61">
        <v>4000000</v>
      </c>
      <c r="M576" s="61">
        <v>0</v>
      </c>
      <c r="N576" s="61">
        <v>0</v>
      </c>
      <c r="O576" s="61">
        <v>9</v>
      </c>
      <c r="P576" s="61">
        <v>193000</v>
      </c>
      <c r="Q576" s="61">
        <v>0</v>
      </c>
      <c r="R576" s="61">
        <v>0</v>
      </c>
      <c r="S576" s="61">
        <v>34</v>
      </c>
      <c r="T576" s="61">
        <v>1</v>
      </c>
      <c r="U576" s="61">
        <v>0</v>
      </c>
      <c r="V576" s="61">
        <v>0</v>
      </c>
      <c r="W576" s="61">
        <v>0</v>
      </c>
      <c r="X576" s="61">
        <v>0</v>
      </c>
      <c r="Y576" s="61">
        <v>0</v>
      </c>
      <c r="Z576" s="61">
        <v>0</v>
      </c>
      <c r="AA576" s="61">
        <v>15</v>
      </c>
      <c r="AB576" s="61">
        <v>52</v>
      </c>
      <c r="AC576" s="61">
        <v>0</v>
      </c>
      <c r="AD576" s="61">
        <v>0</v>
      </c>
      <c r="AE576" s="36" t="b">
        <v>0</v>
      </c>
      <c r="AF576" s="36" t="b">
        <v>0</v>
      </c>
      <c r="AG576" s="36" t="b">
        <v>0</v>
      </c>
    </row>
    <row r="577" spans="1:33" x14ac:dyDescent="0.3">
      <c r="A577" s="61">
        <v>1316</v>
      </c>
      <c r="B577" s="61">
        <v>2</v>
      </c>
      <c r="C577" s="61">
        <v>142316</v>
      </c>
      <c r="D577" s="61">
        <v>242244</v>
      </c>
      <c r="E577" s="61" t="s">
        <v>10661</v>
      </c>
      <c r="F577" s="61" t="s">
        <v>3269</v>
      </c>
      <c r="G577" s="61">
        <v>316</v>
      </c>
      <c r="H577" s="61">
        <v>42</v>
      </c>
      <c r="I577" s="61">
        <v>59</v>
      </c>
      <c r="J577" s="61">
        <v>2700</v>
      </c>
      <c r="K577" s="61">
        <v>8</v>
      </c>
      <c r="L577" s="61">
        <v>4000000</v>
      </c>
      <c r="M577" s="61">
        <v>0</v>
      </c>
      <c r="N577" s="61">
        <v>0</v>
      </c>
      <c r="O577" s="61">
        <v>9</v>
      </c>
      <c r="P577" s="61">
        <v>195000</v>
      </c>
      <c r="Q577" s="61">
        <v>0</v>
      </c>
      <c r="R577" s="61">
        <v>0</v>
      </c>
      <c r="S577" s="61">
        <v>0</v>
      </c>
      <c r="T577" s="61">
        <v>0</v>
      </c>
      <c r="U577" s="61">
        <v>0</v>
      </c>
      <c r="V577" s="61">
        <v>0</v>
      </c>
      <c r="W577" s="61">
        <v>0</v>
      </c>
      <c r="X577" s="61">
        <v>0</v>
      </c>
      <c r="Y577" s="61">
        <v>0</v>
      </c>
      <c r="Z577" s="61">
        <v>0</v>
      </c>
      <c r="AA577" s="61">
        <v>15</v>
      </c>
      <c r="AB577" s="61">
        <v>53</v>
      </c>
      <c r="AC577" s="61">
        <v>0</v>
      </c>
      <c r="AD577" s="61">
        <v>0</v>
      </c>
      <c r="AE577" s="36" t="b">
        <v>0</v>
      </c>
      <c r="AF577" s="36" t="b">
        <v>0</v>
      </c>
      <c r="AG577" s="36" t="b">
        <v>0</v>
      </c>
    </row>
    <row r="578" spans="1:33" x14ac:dyDescent="0.3">
      <c r="A578" s="61">
        <v>1317</v>
      </c>
      <c r="B578" s="61">
        <v>2</v>
      </c>
      <c r="C578" s="61">
        <v>142317</v>
      </c>
      <c r="D578" s="61">
        <v>242245</v>
      </c>
      <c r="E578" s="61" t="s">
        <v>10508</v>
      </c>
      <c r="F578" s="61" t="s">
        <v>3270</v>
      </c>
      <c r="G578" s="61">
        <v>317</v>
      </c>
      <c r="H578" s="61">
        <v>66</v>
      </c>
      <c r="I578" s="61">
        <v>52</v>
      </c>
      <c r="J578" s="61">
        <v>1</v>
      </c>
      <c r="K578" s="61">
        <v>8</v>
      </c>
      <c r="L578" s="61">
        <v>4000000</v>
      </c>
      <c r="M578" s="61">
        <v>0</v>
      </c>
      <c r="N578" s="61">
        <v>0</v>
      </c>
      <c r="O578" s="61">
        <v>9</v>
      </c>
      <c r="P578" s="61">
        <v>197000</v>
      </c>
      <c r="Q578" s="61">
        <v>0</v>
      </c>
      <c r="R578" s="61">
        <v>0</v>
      </c>
      <c r="S578" s="61">
        <v>0</v>
      </c>
      <c r="T578" s="61">
        <v>0</v>
      </c>
      <c r="U578" s="61">
        <v>0</v>
      </c>
      <c r="V578" s="61">
        <v>0</v>
      </c>
      <c r="W578" s="61">
        <v>0</v>
      </c>
      <c r="X578" s="61">
        <v>0</v>
      </c>
      <c r="Y578" s="61">
        <v>0</v>
      </c>
      <c r="Z578" s="61">
        <v>0</v>
      </c>
      <c r="AA578" s="61">
        <v>15</v>
      </c>
      <c r="AB578" s="61">
        <v>52</v>
      </c>
      <c r="AC578" s="61">
        <v>0</v>
      </c>
      <c r="AD578" s="61">
        <v>0</v>
      </c>
      <c r="AE578" s="36" t="b">
        <v>0</v>
      </c>
      <c r="AF578" s="36" t="b">
        <v>0</v>
      </c>
      <c r="AG578" s="36" t="b">
        <v>0</v>
      </c>
    </row>
    <row r="579" spans="1:33" x14ac:dyDescent="0.3">
      <c r="A579" s="61">
        <v>1318</v>
      </c>
      <c r="B579" s="61">
        <v>2</v>
      </c>
      <c r="C579" s="61">
        <v>142318</v>
      </c>
      <c r="D579" s="61">
        <v>242246</v>
      </c>
      <c r="E579" s="61" t="s">
        <v>2466</v>
      </c>
      <c r="F579" s="61" t="s">
        <v>3271</v>
      </c>
      <c r="G579" s="61">
        <v>318</v>
      </c>
      <c r="H579" s="61">
        <v>65</v>
      </c>
      <c r="I579" s="61">
        <v>53</v>
      </c>
      <c r="J579" s="61">
        <v>8</v>
      </c>
      <c r="K579" s="61">
        <v>8</v>
      </c>
      <c r="L579" s="61">
        <v>4000000</v>
      </c>
      <c r="M579" s="61">
        <v>0</v>
      </c>
      <c r="N579" s="61">
        <v>0</v>
      </c>
      <c r="O579" s="61">
        <v>9</v>
      </c>
      <c r="P579" s="61">
        <v>199000</v>
      </c>
      <c r="Q579" s="61">
        <v>0</v>
      </c>
      <c r="R579" s="61">
        <v>0</v>
      </c>
      <c r="S579" s="61">
        <v>0</v>
      </c>
      <c r="T579" s="61">
        <v>0</v>
      </c>
      <c r="U579" s="61">
        <v>0</v>
      </c>
      <c r="V579" s="61">
        <v>0</v>
      </c>
      <c r="W579" s="61">
        <v>0</v>
      </c>
      <c r="X579" s="61">
        <v>0</v>
      </c>
      <c r="Y579" s="61">
        <v>0</v>
      </c>
      <c r="Z579" s="61">
        <v>0</v>
      </c>
      <c r="AA579" s="61">
        <v>15</v>
      </c>
      <c r="AB579" s="61">
        <v>53</v>
      </c>
      <c r="AC579" s="61">
        <v>0</v>
      </c>
      <c r="AD579" s="61">
        <v>0</v>
      </c>
      <c r="AE579" s="36" t="b">
        <v>0</v>
      </c>
      <c r="AF579" s="36" t="b">
        <v>0</v>
      </c>
      <c r="AG579" s="36" t="b">
        <v>0</v>
      </c>
    </row>
    <row r="580" spans="1:33" x14ac:dyDescent="0.3">
      <c r="A580" s="61">
        <v>1319</v>
      </c>
      <c r="B580" s="61">
        <v>2</v>
      </c>
      <c r="C580" s="61">
        <v>142319</v>
      </c>
      <c r="D580" s="61">
        <v>242247</v>
      </c>
      <c r="E580" s="61" t="s">
        <v>10662</v>
      </c>
      <c r="F580" s="61" t="s">
        <v>3272</v>
      </c>
      <c r="G580" s="61">
        <v>319</v>
      </c>
      <c r="H580" s="61">
        <v>2</v>
      </c>
      <c r="I580" s="61">
        <v>54059</v>
      </c>
      <c r="J580" s="61">
        <v>1</v>
      </c>
      <c r="K580" s="61">
        <v>8</v>
      </c>
      <c r="L580" s="61">
        <v>4000000</v>
      </c>
      <c r="M580" s="61">
        <v>0</v>
      </c>
      <c r="N580" s="61">
        <v>0</v>
      </c>
      <c r="O580" s="61">
        <v>9</v>
      </c>
      <c r="P580" s="61">
        <v>201000</v>
      </c>
      <c r="Q580" s="61">
        <v>0</v>
      </c>
      <c r="R580" s="61">
        <v>0</v>
      </c>
      <c r="S580" s="61">
        <v>0</v>
      </c>
      <c r="T580" s="61">
        <v>0</v>
      </c>
      <c r="U580" s="61">
        <v>0</v>
      </c>
      <c r="V580" s="61">
        <v>0</v>
      </c>
      <c r="W580" s="61">
        <v>0</v>
      </c>
      <c r="X580" s="61">
        <v>0</v>
      </c>
      <c r="Y580" s="61">
        <v>0</v>
      </c>
      <c r="Z580" s="61">
        <v>0</v>
      </c>
      <c r="AA580" s="61">
        <v>15</v>
      </c>
      <c r="AB580" s="61">
        <v>53</v>
      </c>
      <c r="AC580" s="61">
        <v>0</v>
      </c>
      <c r="AD580" s="61">
        <v>0</v>
      </c>
      <c r="AE580" s="36" t="b">
        <v>0</v>
      </c>
      <c r="AF580" s="36" t="b">
        <v>0</v>
      </c>
      <c r="AG580" s="36" t="b">
        <v>0</v>
      </c>
    </row>
    <row r="581" spans="1:33" x14ac:dyDescent="0.3">
      <c r="A581" s="61">
        <v>1320</v>
      </c>
      <c r="B581" s="61">
        <v>2</v>
      </c>
      <c r="C581" s="61">
        <v>142320</v>
      </c>
      <c r="D581" s="61">
        <v>242248</v>
      </c>
      <c r="E581" s="61" t="s">
        <v>10663</v>
      </c>
      <c r="F581" s="61" t="s">
        <v>3273</v>
      </c>
      <c r="G581" s="61">
        <v>320</v>
      </c>
      <c r="H581" s="61">
        <v>42</v>
      </c>
      <c r="I581" s="61">
        <v>66</v>
      </c>
      <c r="J581" s="61">
        <v>3700</v>
      </c>
      <c r="K581" s="61">
        <v>8</v>
      </c>
      <c r="L581" s="61">
        <v>4000000</v>
      </c>
      <c r="M581" s="61">
        <v>0</v>
      </c>
      <c r="N581" s="61">
        <v>0</v>
      </c>
      <c r="O581" s="61">
        <v>9</v>
      </c>
      <c r="P581" s="61">
        <v>203000</v>
      </c>
      <c r="Q581" s="61">
        <v>0</v>
      </c>
      <c r="R581" s="61">
        <v>0</v>
      </c>
      <c r="S581" s="61">
        <v>6</v>
      </c>
      <c r="T581" s="61">
        <v>84017</v>
      </c>
      <c r="U581" s="61">
        <v>0</v>
      </c>
      <c r="V581" s="61">
        <v>1</v>
      </c>
      <c r="W581" s="61">
        <v>6</v>
      </c>
      <c r="X581" s="61">
        <v>94057</v>
      </c>
      <c r="Y581" s="61">
        <v>0</v>
      </c>
      <c r="Z581" s="61">
        <v>20</v>
      </c>
      <c r="AA581" s="61">
        <v>15</v>
      </c>
      <c r="AB581" s="61">
        <v>54</v>
      </c>
      <c r="AC581" s="61">
        <v>0</v>
      </c>
      <c r="AD581" s="61">
        <v>0</v>
      </c>
      <c r="AE581" s="36" t="b">
        <v>0</v>
      </c>
      <c r="AF581" s="36" t="b">
        <v>0</v>
      </c>
      <c r="AG581" s="36" t="b">
        <v>0</v>
      </c>
    </row>
    <row r="582" spans="1:33" x14ac:dyDescent="0.3">
      <c r="A582" s="61">
        <v>1321</v>
      </c>
      <c r="B582" s="61">
        <v>2</v>
      </c>
      <c r="C582" s="61">
        <v>142321</v>
      </c>
      <c r="D582" s="61">
        <v>242249</v>
      </c>
      <c r="E582" s="61" t="s">
        <v>2749</v>
      </c>
      <c r="F582" s="61" t="s">
        <v>3274</v>
      </c>
      <c r="G582" s="61">
        <v>321</v>
      </c>
      <c r="H582" s="61">
        <v>70</v>
      </c>
      <c r="I582" s="61">
        <v>90</v>
      </c>
      <c r="J582" s="61">
        <v>1</v>
      </c>
      <c r="K582" s="61">
        <v>8</v>
      </c>
      <c r="L582" s="61">
        <v>4000000</v>
      </c>
      <c r="M582" s="61">
        <v>0</v>
      </c>
      <c r="N582" s="61">
        <v>0</v>
      </c>
      <c r="O582" s="61">
        <v>9</v>
      </c>
      <c r="P582" s="61">
        <v>205000</v>
      </c>
      <c r="Q582" s="61">
        <v>0</v>
      </c>
      <c r="R582" s="61">
        <v>0</v>
      </c>
      <c r="S582" s="61">
        <v>0</v>
      </c>
      <c r="T582" s="61">
        <v>0</v>
      </c>
      <c r="U582" s="61">
        <v>0</v>
      </c>
      <c r="V582" s="61">
        <v>0</v>
      </c>
      <c r="W582" s="61">
        <v>0</v>
      </c>
      <c r="X582" s="61">
        <v>0</v>
      </c>
      <c r="Y582" s="61">
        <v>0</v>
      </c>
      <c r="Z582" s="61">
        <v>0</v>
      </c>
      <c r="AA582" s="61">
        <v>6</v>
      </c>
      <c r="AB582" s="61">
        <v>0</v>
      </c>
      <c r="AC582" s="61">
        <v>0</v>
      </c>
      <c r="AD582" s="61">
        <v>0</v>
      </c>
      <c r="AE582" s="36" t="b">
        <v>0</v>
      </c>
      <c r="AF582" s="36" t="b">
        <v>0</v>
      </c>
      <c r="AG582" s="36" t="b">
        <v>0</v>
      </c>
    </row>
    <row r="583" spans="1:33" x14ac:dyDescent="0.3">
      <c r="A583" s="61">
        <v>1322</v>
      </c>
      <c r="B583" s="61">
        <v>2</v>
      </c>
      <c r="C583" s="61">
        <v>142322</v>
      </c>
      <c r="D583" s="61">
        <v>242250</v>
      </c>
      <c r="E583" s="61" t="s">
        <v>2466</v>
      </c>
      <c r="F583" s="61" t="s">
        <v>3275</v>
      </c>
      <c r="G583" s="61">
        <v>322</v>
      </c>
      <c r="H583" s="61">
        <v>65</v>
      </c>
      <c r="I583" s="61">
        <v>54</v>
      </c>
      <c r="J583" s="61">
        <v>8</v>
      </c>
      <c r="K583" s="61">
        <v>8</v>
      </c>
      <c r="L583" s="61">
        <v>4000000</v>
      </c>
      <c r="M583" s="61">
        <v>0</v>
      </c>
      <c r="N583" s="61">
        <v>0</v>
      </c>
      <c r="O583" s="61">
        <v>9</v>
      </c>
      <c r="P583" s="61">
        <v>207000</v>
      </c>
      <c r="Q583" s="61">
        <v>0</v>
      </c>
      <c r="R583" s="61">
        <v>0</v>
      </c>
      <c r="S583" s="61">
        <v>0</v>
      </c>
      <c r="T583" s="61">
        <v>0</v>
      </c>
      <c r="U583" s="61">
        <v>0</v>
      </c>
      <c r="V583" s="61">
        <v>0</v>
      </c>
      <c r="W583" s="61">
        <v>0</v>
      </c>
      <c r="X583" s="61">
        <v>0</v>
      </c>
      <c r="Y583" s="61">
        <v>0</v>
      </c>
      <c r="Z583" s="61">
        <v>0</v>
      </c>
      <c r="AA583" s="61">
        <v>15</v>
      </c>
      <c r="AB583" s="61">
        <v>54</v>
      </c>
      <c r="AC583" s="61">
        <v>0</v>
      </c>
      <c r="AD583" s="61">
        <v>0</v>
      </c>
      <c r="AE583" s="36" t="b">
        <v>0</v>
      </c>
      <c r="AF583" s="36" t="b">
        <v>0</v>
      </c>
      <c r="AG583" s="36" t="b">
        <v>0</v>
      </c>
    </row>
    <row r="584" spans="1:33" x14ac:dyDescent="0.3">
      <c r="A584" s="61">
        <v>1323</v>
      </c>
      <c r="B584" s="61">
        <v>2</v>
      </c>
      <c r="C584" s="61">
        <v>142323</v>
      </c>
      <c r="D584" s="61">
        <v>242251</v>
      </c>
      <c r="E584" s="61" t="s">
        <v>10664</v>
      </c>
      <c r="F584" s="61" t="s">
        <v>3276</v>
      </c>
      <c r="G584" s="61">
        <v>323</v>
      </c>
      <c r="H584" s="61">
        <v>76</v>
      </c>
      <c r="I584" s="61">
        <v>9</v>
      </c>
      <c r="J584" s="61">
        <v>1</v>
      </c>
      <c r="K584" s="61">
        <v>8</v>
      </c>
      <c r="L584" s="61">
        <v>4000000</v>
      </c>
      <c r="M584" s="61">
        <v>0</v>
      </c>
      <c r="N584" s="61">
        <v>0</v>
      </c>
      <c r="O584" s="61">
        <v>9</v>
      </c>
      <c r="P584" s="61">
        <v>209000</v>
      </c>
      <c r="Q584" s="61">
        <v>0</v>
      </c>
      <c r="R584" s="61">
        <v>0</v>
      </c>
      <c r="S584" s="61">
        <v>6</v>
      </c>
      <c r="T584" s="61">
        <v>85002</v>
      </c>
      <c r="U584" s="61">
        <v>0</v>
      </c>
      <c r="V584" s="61">
        <v>1</v>
      </c>
      <c r="W584" s="61">
        <v>0</v>
      </c>
      <c r="X584" s="61">
        <v>0</v>
      </c>
      <c r="Y584" s="61">
        <v>0</v>
      </c>
      <c r="Z584" s="61">
        <v>0</v>
      </c>
      <c r="AA584" s="61">
        <v>23</v>
      </c>
      <c r="AB584" s="61">
        <v>9</v>
      </c>
      <c r="AC584" s="61">
        <v>0</v>
      </c>
      <c r="AD584" s="61">
        <v>0</v>
      </c>
      <c r="AE584" s="36" t="b">
        <v>0</v>
      </c>
      <c r="AF584" s="36" t="b">
        <v>0</v>
      </c>
      <c r="AG584" s="36" t="b">
        <v>0</v>
      </c>
    </row>
    <row r="585" spans="1:33" x14ac:dyDescent="0.3">
      <c r="A585" s="61">
        <v>1324</v>
      </c>
      <c r="B585" s="61">
        <v>2</v>
      </c>
      <c r="C585" s="61">
        <v>142324</v>
      </c>
      <c r="D585" s="61">
        <v>242252</v>
      </c>
      <c r="E585" s="61" t="s">
        <v>10665</v>
      </c>
      <c r="F585" s="61" t="s">
        <v>3277</v>
      </c>
      <c r="G585" s="61">
        <v>324</v>
      </c>
      <c r="H585" s="61">
        <v>2</v>
      </c>
      <c r="I585" s="61">
        <v>54066</v>
      </c>
      <c r="J585" s="61">
        <v>1</v>
      </c>
      <c r="K585" s="61">
        <v>8</v>
      </c>
      <c r="L585" s="61">
        <v>4000000</v>
      </c>
      <c r="M585" s="61">
        <v>0</v>
      </c>
      <c r="N585" s="61">
        <v>0</v>
      </c>
      <c r="O585" s="61">
        <v>9</v>
      </c>
      <c r="P585" s="61">
        <v>211000</v>
      </c>
      <c r="Q585" s="61">
        <v>0</v>
      </c>
      <c r="R585" s="61">
        <v>0</v>
      </c>
      <c r="S585" s="61">
        <v>34</v>
      </c>
      <c r="T585" s="61">
        <v>1</v>
      </c>
      <c r="U585" s="61">
        <v>0</v>
      </c>
      <c r="V585" s="61">
        <v>0</v>
      </c>
      <c r="W585" s="61">
        <v>0</v>
      </c>
      <c r="X585" s="61">
        <v>0</v>
      </c>
      <c r="Y585" s="61">
        <v>0</v>
      </c>
      <c r="Z585" s="61">
        <v>0</v>
      </c>
      <c r="AA585" s="61">
        <v>15</v>
      </c>
      <c r="AB585" s="61">
        <v>54</v>
      </c>
      <c r="AC585" s="61">
        <v>0</v>
      </c>
      <c r="AD585" s="61">
        <v>0</v>
      </c>
      <c r="AE585" s="36" t="b">
        <v>0</v>
      </c>
      <c r="AF585" s="36" t="b">
        <v>0</v>
      </c>
      <c r="AG585" s="36" t="b">
        <v>0</v>
      </c>
    </row>
    <row r="586" spans="1:33" x14ac:dyDescent="0.3">
      <c r="A586" s="61">
        <v>1325</v>
      </c>
      <c r="B586" s="61">
        <v>2</v>
      </c>
      <c r="C586" s="61">
        <v>142325</v>
      </c>
      <c r="D586" s="61">
        <v>242253</v>
      </c>
      <c r="E586" s="61" t="s">
        <v>10666</v>
      </c>
      <c r="F586" s="61" t="s">
        <v>3278</v>
      </c>
      <c r="G586" s="61">
        <v>325</v>
      </c>
      <c r="H586" s="61">
        <v>42</v>
      </c>
      <c r="I586" s="61">
        <v>37</v>
      </c>
      <c r="J586" s="61">
        <v>2850</v>
      </c>
      <c r="K586" s="61">
        <v>8</v>
      </c>
      <c r="L586" s="61">
        <v>4000000</v>
      </c>
      <c r="M586" s="61">
        <v>0</v>
      </c>
      <c r="N586" s="61">
        <v>0</v>
      </c>
      <c r="O586" s="61">
        <v>9</v>
      </c>
      <c r="P586" s="61">
        <v>213000</v>
      </c>
      <c r="Q586" s="61">
        <v>0</v>
      </c>
      <c r="R586" s="61">
        <v>0</v>
      </c>
      <c r="S586" s="61">
        <v>6</v>
      </c>
      <c r="T586" s="61">
        <v>94033</v>
      </c>
      <c r="U586" s="61">
        <v>0</v>
      </c>
      <c r="V586" s="61">
        <v>500</v>
      </c>
      <c r="W586" s="61">
        <v>0</v>
      </c>
      <c r="X586" s="61">
        <v>0</v>
      </c>
      <c r="Y586" s="61">
        <v>0</v>
      </c>
      <c r="Z586" s="61">
        <v>0</v>
      </c>
      <c r="AA586" s="61">
        <v>15</v>
      </c>
      <c r="AB586" s="61">
        <v>55</v>
      </c>
      <c r="AC586" s="61">
        <v>0</v>
      </c>
      <c r="AD586" s="61">
        <v>0</v>
      </c>
      <c r="AE586" s="36" t="b">
        <v>0</v>
      </c>
      <c r="AF586" s="36" t="b">
        <v>0</v>
      </c>
      <c r="AG586" s="36" t="b">
        <v>0</v>
      </c>
    </row>
    <row r="587" spans="1:33" x14ac:dyDescent="0.3">
      <c r="A587" s="61">
        <v>1326</v>
      </c>
      <c r="B587" s="61">
        <v>2</v>
      </c>
      <c r="C587" s="61">
        <v>142326</v>
      </c>
      <c r="D587" s="61">
        <v>242254</v>
      </c>
      <c r="E587" s="61" t="s">
        <v>10516</v>
      </c>
      <c r="F587" s="61" t="s">
        <v>3279</v>
      </c>
      <c r="G587" s="61">
        <v>326</v>
      </c>
      <c r="H587" s="61">
        <v>31</v>
      </c>
      <c r="I587" s="61">
        <v>1</v>
      </c>
      <c r="J587" s="61">
        <v>10</v>
      </c>
      <c r="K587" s="61">
        <v>8</v>
      </c>
      <c r="L587" s="61">
        <v>4000000</v>
      </c>
      <c r="M587" s="61">
        <v>0</v>
      </c>
      <c r="N587" s="61">
        <v>0</v>
      </c>
      <c r="O587" s="61">
        <v>9</v>
      </c>
      <c r="P587" s="61">
        <v>215000</v>
      </c>
      <c r="Q587" s="61">
        <v>0</v>
      </c>
      <c r="R587" s="61">
        <v>0</v>
      </c>
      <c r="S587" s="61">
        <v>6</v>
      </c>
      <c r="T587" s="61">
        <v>94029</v>
      </c>
      <c r="U587" s="61">
        <v>0</v>
      </c>
      <c r="V587" s="61">
        <v>500</v>
      </c>
      <c r="W587" s="61">
        <v>0</v>
      </c>
      <c r="X587" s="61">
        <v>0</v>
      </c>
      <c r="Y587" s="61">
        <v>0</v>
      </c>
      <c r="Z587" s="61">
        <v>0</v>
      </c>
      <c r="AA587" s="61">
        <v>7</v>
      </c>
      <c r="AB587" s="61">
        <v>1</v>
      </c>
      <c r="AC587" s="61">
        <v>0</v>
      </c>
      <c r="AD587" s="61">
        <v>0</v>
      </c>
      <c r="AE587" s="36" t="b">
        <v>0</v>
      </c>
      <c r="AF587" s="36" t="b">
        <v>0</v>
      </c>
      <c r="AG587" s="36" t="b">
        <v>0</v>
      </c>
    </row>
    <row r="588" spans="1:33" x14ac:dyDescent="0.3">
      <c r="A588" s="61">
        <v>1327</v>
      </c>
      <c r="B588" s="61">
        <v>2</v>
      </c>
      <c r="C588" s="61">
        <v>142327</v>
      </c>
      <c r="D588" s="61">
        <v>242255</v>
      </c>
      <c r="E588" s="61" t="s">
        <v>2466</v>
      </c>
      <c r="F588" s="61" t="s">
        <v>3280</v>
      </c>
      <c r="G588" s="61">
        <v>327</v>
      </c>
      <c r="H588" s="61">
        <v>65</v>
      </c>
      <c r="I588" s="61">
        <v>55</v>
      </c>
      <c r="J588" s="61">
        <v>8</v>
      </c>
      <c r="K588" s="61">
        <v>8</v>
      </c>
      <c r="L588" s="61">
        <v>4000000</v>
      </c>
      <c r="M588" s="61">
        <v>0</v>
      </c>
      <c r="N588" s="61">
        <v>0</v>
      </c>
      <c r="O588" s="61">
        <v>9</v>
      </c>
      <c r="P588" s="61">
        <v>217000</v>
      </c>
      <c r="Q588" s="61">
        <v>0</v>
      </c>
      <c r="R588" s="61">
        <v>0</v>
      </c>
      <c r="S588" s="61">
        <v>0</v>
      </c>
      <c r="T588" s="61">
        <v>0</v>
      </c>
      <c r="U588" s="61">
        <v>0</v>
      </c>
      <c r="V588" s="61">
        <v>0</v>
      </c>
      <c r="W588" s="61">
        <v>0</v>
      </c>
      <c r="X588" s="61">
        <v>0</v>
      </c>
      <c r="Y588" s="61">
        <v>0</v>
      </c>
      <c r="Z588" s="61">
        <v>0</v>
      </c>
      <c r="AA588" s="61">
        <v>15</v>
      </c>
      <c r="AB588" s="61">
        <v>55</v>
      </c>
      <c r="AC588" s="61">
        <v>0</v>
      </c>
      <c r="AD588" s="61">
        <v>0</v>
      </c>
      <c r="AE588" s="36" t="b">
        <v>0</v>
      </c>
      <c r="AF588" s="36" t="b">
        <v>0</v>
      </c>
      <c r="AG588" s="36" t="b">
        <v>0</v>
      </c>
    </row>
    <row r="589" spans="1:33" x14ac:dyDescent="0.3">
      <c r="A589" s="61">
        <v>1328</v>
      </c>
      <c r="B589" s="61">
        <v>2</v>
      </c>
      <c r="C589" s="61">
        <v>142328</v>
      </c>
      <c r="D589" s="61">
        <v>242256</v>
      </c>
      <c r="E589" s="61" t="s">
        <v>10667</v>
      </c>
      <c r="F589" s="61" t="s">
        <v>3281</v>
      </c>
      <c r="G589" s="61">
        <v>328</v>
      </c>
      <c r="H589" s="61">
        <v>2</v>
      </c>
      <c r="I589" s="61">
        <v>54037</v>
      </c>
      <c r="J589" s="61">
        <v>1</v>
      </c>
      <c r="K589" s="61">
        <v>8</v>
      </c>
      <c r="L589" s="61">
        <v>4000000</v>
      </c>
      <c r="M589" s="61">
        <v>0</v>
      </c>
      <c r="N589" s="61">
        <v>0</v>
      </c>
      <c r="O589" s="61">
        <v>9</v>
      </c>
      <c r="P589" s="61">
        <v>219000</v>
      </c>
      <c r="Q589" s="61">
        <v>0</v>
      </c>
      <c r="R589" s="61">
        <v>0</v>
      </c>
      <c r="S589" s="61">
        <v>0</v>
      </c>
      <c r="T589" s="61">
        <v>0</v>
      </c>
      <c r="U589" s="61">
        <v>0</v>
      </c>
      <c r="V589" s="61">
        <v>0</v>
      </c>
      <c r="W589" s="61">
        <v>0</v>
      </c>
      <c r="X589" s="61">
        <v>0</v>
      </c>
      <c r="Y589" s="61">
        <v>0</v>
      </c>
      <c r="Z589" s="61">
        <v>0</v>
      </c>
      <c r="AA589" s="61">
        <v>15</v>
      </c>
      <c r="AB589" s="61">
        <v>55</v>
      </c>
      <c r="AC589" s="61">
        <v>0</v>
      </c>
      <c r="AD589" s="61">
        <v>0</v>
      </c>
      <c r="AE589" s="36" t="b">
        <v>0</v>
      </c>
      <c r="AF589" s="36" t="b">
        <v>0</v>
      </c>
      <c r="AG589" s="36" t="b">
        <v>0</v>
      </c>
    </row>
    <row r="590" spans="1:33" x14ac:dyDescent="0.3">
      <c r="A590" s="61">
        <v>1329</v>
      </c>
      <c r="B590" s="61">
        <v>2</v>
      </c>
      <c r="C590" s="61">
        <v>142329</v>
      </c>
      <c r="D590" s="61">
        <v>242257</v>
      </c>
      <c r="E590" s="61" t="s">
        <v>10668</v>
      </c>
      <c r="F590" s="61" t="s">
        <v>3282</v>
      </c>
      <c r="G590" s="61">
        <v>329</v>
      </c>
      <c r="H590" s="61">
        <v>42</v>
      </c>
      <c r="I590" s="61">
        <v>38</v>
      </c>
      <c r="J590" s="61">
        <v>3900</v>
      </c>
      <c r="K590" s="61">
        <v>8</v>
      </c>
      <c r="L590" s="61">
        <v>4000000</v>
      </c>
      <c r="M590" s="61">
        <v>0</v>
      </c>
      <c r="N590" s="61">
        <v>0</v>
      </c>
      <c r="O590" s="61">
        <v>9</v>
      </c>
      <c r="P590" s="61">
        <v>221000</v>
      </c>
      <c r="Q590" s="61">
        <v>0</v>
      </c>
      <c r="R590" s="61">
        <v>0</v>
      </c>
      <c r="S590" s="61">
        <v>6</v>
      </c>
      <c r="T590" s="61">
        <v>84017</v>
      </c>
      <c r="U590" s="61">
        <v>0</v>
      </c>
      <c r="V590" s="61">
        <v>1</v>
      </c>
      <c r="W590" s="61">
        <v>0</v>
      </c>
      <c r="X590" s="61">
        <v>0</v>
      </c>
      <c r="Y590" s="61">
        <v>0</v>
      </c>
      <c r="Z590" s="61">
        <v>0</v>
      </c>
      <c r="AA590" s="61">
        <v>15</v>
      </c>
      <c r="AB590" s="61">
        <v>56</v>
      </c>
      <c r="AC590" s="61">
        <v>0</v>
      </c>
      <c r="AD590" s="61">
        <v>0</v>
      </c>
      <c r="AE590" s="36" t="b">
        <v>0</v>
      </c>
      <c r="AF590" s="36" t="b">
        <v>0</v>
      </c>
      <c r="AG590" s="36" t="b">
        <v>0</v>
      </c>
    </row>
    <row r="591" spans="1:33" x14ac:dyDescent="0.3">
      <c r="A591" s="61">
        <v>1330</v>
      </c>
      <c r="B591" s="61">
        <v>2</v>
      </c>
      <c r="C591" s="61">
        <v>142330</v>
      </c>
      <c r="D591" s="61">
        <v>242258</v>
      </c>
      <c r="E591" s="61" t="s">
        <v>10669</v>
      </c>
      <c r="F591" s="61" t="s">
        <v>3283</v>
      </c>
      <c r="G591" s="61">
        <v>330</v>
      </c>
      <c r="H591" s="61">
        <v>62</v>
      </c>
      <c r="I591" s="61">
        <v>10</v>
      </c>
      <c r="J591" s="61">
        <v>1</v>
      </c>
      <c r="K591" s="61">
        <v>8</v>
      </c>
      <c r="L591" s="61">
        <v>4000000</v>
      </c>
      <c r="M591" s="61">
        <v>0</v>
      </c>
      <c r="N591" s="61">
        <v>0</v>
      </c>
      <c r="O591" s="61">
        <v>9</v>
      </c>
      <c r="P591" s="61">
        <v>223000</v>
      </c>
      <c r="Q591" s="61">
        <v>0</v>
      </c>
      <c r="R591" s="61">
        <v>0</v>
      </c>
      <c r="S591" s="61">
        <v>0</v>
      </c>
      <c r="T591" s="61">
        <v>0</v>
      </c>
      <c r="U591" s="61">
        <v>0</v>
      </c>
      <c r="V591" s="61">
        <v>0</v>
      </c>
      <c r="W591" s="61">
        <v>0</v>
      </c>
      <c r="X591" s="61">
        <v>0</v>
      </c>
      <c r="Y591" s="61">
        <v>0</v>
      </c>
      <c r="Z591" s="61">
        <v>0</v>
      </c>
      <c r="AA591" s="61">
        <v>16</v>
      </c>
      <c r="AB591" s="61">
        <v>10</v>
      </c>
      <c r="AC591" s="61">
        <v>0</v>
      </c>
      <c r="AD591" s="61">
        <v>0</v>
      </c>
      <c r="AE591" s="36" t="b">
        <v>0</v>
      </c>
      <c r="AF591" s="36" t="b">
        <v>0</v>
      </c>
      <c r="AG591" s="36" t="b">
        <v>0</v>
      </c>
    </row>
    <row r="592" spans="1:33" x14ac:dyDescent="0.3">
      <c r="A592" s="61">
        <v>1331</v>
      </c>
      <c r="B592" s="61">
        <v>2</v>
      </c>
      <c r="C592" s="61">
        <v>142331</v>
      </c>
      <c r="D592" s="61">
        <v>242259</v>
      </c>
      <c r="E592" s="61" t="s">
        <v>10670</v>
      </c>
      <c r="F592" s="61" t="s">
        <v>3284</v>
      </c>
      <c r="G592" s="61">
        <v>331</v>
      </c>
      <c r="H592" s="61">
        <v>83</v>
      </c>
      <c r="I592" s="61">
        <v>10</v>
      </c>
      <c r="J592" s="61">
        <v>1</v>
      </c>
      <c r="K592" s="61">
        <v>8</v>
      </c>
      <c r="L592" s="61">
        <v>4000000</v>
      </c>
      <c r="M592" s="61">
        <v>0</v>
      </c>
      <c r="N592" s="61">
        <v>0</v>
      </c>
      <c r="O592" s="61">
        <v>9</v>
      </c>
      <c r="P592" s="61">
        <v>225000</v>
      </c>
      <c r="Q592" s="61">
        <v>0</v>
      </c>
      <c r="R592" s="61">
        <v>0</v>
      </c>
      <c r="S592" s="61">
        <v>0</v>
      </c>
      <c r="T592" s="61">
        <v>0</v>
      </c>
      <c r="U592" s="61">
        <v>0</v>
      </c>
      <c r="V592" s="61">
        <v>0</v>
      </c>
      <c r="W592" s="61">
        <v>0</v>
      </c>
      <c r="X592" s="61">
        <v>0</v>
      </c>
      <c r="Y592" s="61">
        <v>0</v>
      </c>
      <c r="Z592" s="61">
        <v>0</v>
      </c>
      <c r="AA592" s="61">
        <v>16</v>
      </c>
      <c r="AB592" s="61">
        <v>10</v>
      </c>
      <c r="AC592" s="61">
        <v>0</v>
      </c>
      <c r="AD592" s="61">
        <v>0</v>
      </c>
      <c r="AE592" s="36" t="b">
        <v>0</v>
      </c>
      <c r="AF592" s="36" t="b">
        <v>0</v>
      </c>
      <c r="AG592" s="36" t="b">
        <v>0</v>
      </c>
    </row>
    <row r="593" spans="1:33" x14ac:dyDescent="0.3">
      <c r="A593" s="61">
        <v>1332</v>
      </c>
      <c r="B593" s="61">
        <v>2</v>
      </c>
      <c r="C593" s="61">
        <v>142332</v>
      </c>
      <c r="D593" s="61">
        <v>242260</v>
      </c>
      <c r="E593" s="61" t="s">
        <v>2466</v>
      </c>
      <c r="F593" s="61" t="s">
        <v>3285</v>
      </c>
      <c r="G593" s="61">
        <v>332</v>
      </c>
      <c r="H593" s="61">
        <v>65</v>
      </c>
      <c r="I593" s="61">
        <v>56</v>
      </c>
      <c r="J593" s="61">
        <v>8</v>
      </c>
      <c r="K593" s="61">
        <v>8</v>
      </c>
      <c r="L593" s="61">
        <v>4000000</v>
      </c>
      <c r="M593" s="61">
        <v>0</v>
      </c>
      <c r="N593" s="61">
        <v>0</v>
      </c>
      <c r="O593" s="61">
        <v>9</v>
      </c>
      <c r="P593" s="61">
        <v>227000</v>
      </c>
      <c r="Q593" s="61">
        <v>0</v>
      </c>
      <c r="R593" s="61">
        <v>0</v>
      </c>
      <c r="S593" s="61">
        <v>0</v>
      </c>
      <c r="T593" s="61">
        <v>0</v>
      </c>
      <c r="U593" s="61">
        <v>0</v>
      </c>
      <c r="V593" s="61">
        <v>0</v>
      </c>
      <c r="W593" s="61">
        <v>0</v>
      </c>
      <c r="X593" s="61">
        <v>0</v>
      </c>
      <c r="Y593" s="61">
        <v>0</v>
      </c>
      <c r="Z593" s="61">
        <v>0</v>
      </c>
      <c r="AA593" s="61">
        <v>15</v>
      </c>
      <c r="AB593" s="61">
        <v>56</v>
      </c>
      <c r="AC593" s="61">
        <v>0</v>
      </c>
      <c r="AD593" s="61">
        <v>0</v>
      </c>
      <c r="AE593" s="36" t="b">
        <v>0</v>
      </c>
      <c r="AF593" s="36" t="b">
        <v>0</v>
      </c>
      <c r="AG593" s="36" t="b">
        <v>0</v>
      </c>
    </row>
    <row r="594" spans="1:33" x14ac:dyDescent="0.3">
      <c r="A594" s="61">
        <v>1333</v>
      </c>
      <c r="B594" s="61">
        <v>2</v>
      </c>
      <c r="C594" s="61">
        <v>142333</v>
      </c>
      <c r="D594" s="61">
        <v>242261</v>
      </c>
      <c r="E594" s="61" t="s">
        <v>10671</v>
      </c>
      <c r="F594" s="61" t="s">
        <v>3286</v>
      </c>
      <c r="G594" s="61">
        <v>333</v>
      </c>
      <c r="H594" s="61">
        <v>2</v>
      </c>
      <c r="I594" s="61">
        <v>54038</v>
      </c>
      <c r="J594" s="61">
        <v>1</v>
      </c>
      <c r="K594" s="61">
        <v>8</v>
      </c>
      <c r="L594" s="61">
        <v>5000000</v>
      </c>
      <c r="M594" s="61">
        <v>0</v>
      </c>
      <c r="N594" s="61">
        <v>0</v>
      </c>
      <c r="O594" s="61">
        <v>9</v>
      </c>
      <c r="P594" s="61">
        <v>229000</v>
      </c>
      <c r="Q594" s="61">
        <v>0</v>
      </c>
      <c r="R594" s="61">
        <v>0</v>
      </c>
      <c r="S594" s="61">
        <v>34</v>
      </c>
      <c r="T594" s="61">
        <v>1</v>
      </c>
      <c r="U594" s="61">
        <v>0</v>
      </c>
      <c r="V594" s="61">
        <v>0</v>
      </c>
      <c r="W594" s="61">
        <v>0</v>
      </c>
      <c r="X594" s="61">
        <v>0</v>
      </c>
      <c r="Y594" s="61">
        <v>0</v>
      </c>
      <c r="Z594" s="61">
        <v>0</v>
      </c>
      <c r="AA594" s="61">
        <v>15</v>
      </c>
      <c r="AB594" s="61">
        <v>56</v>
      </c>
      <c r="AC594" s="61">
        <v>0</v>
      </c>
      <c r="AD594" s="61">
        <v>0</v>
      </c>
      <c r="AE594" s="36" t="b">
        <v>0</v>
      </c>
      <c r="AF594" s="36" t="b">
        <v>0</v>
      </c>
      <c r="AG594" s="36" t="b">
        <v>0</v>
      </c>
    </row>
    <row r="595" spans="1:33" x14ac:dyDescent="0.3">
      <c r="A595" s="61">
        <v>1334</v>
      </c>
      <c r="B595" s="61">
        <v>2</v>
      </c>
      <c r="C595" s="61">
        <v>142334</v>
      </c>
      <c r="D595" s="61">
        <v>242262</v>
      </c>
      <c r="E595" s="61" t="s">
        <v>10672</v>
      </c>
      <c r="F595" s="61" t="s">
        <v>3287</v>
      </c>
      <c r="G595" s="61">
        <v>334</v>
      </c>
      <c r="H595" s="61">
        <v>42</v>
      </c>
      <c r="I595" s="61">
        <v>61</v>
      </c>
      <c r="J595" s="61">
        <v>4000</v>
      </c>
      <c r="K595" s="61">
        <v>8</v>
      </c>
      <c r="L595" s="61">
        <v>5000000</v>
      </c>
      <c r="M595" s="61">
        <v>0</v>
      </c>
      <c r="N595" s="61">
        <v>0</v>
      </c>
      <c r="O595" s="61">
        <v>9</v>
      </c>
      <c r="P595" s="61">
        <v>231000</v>
      </c>
      <c r="Q595" s="61">
        <v>0</v>
      </c>
      <c r="R595" s="61">
        <v>0</v>
      </c>
      <c r="S595" s="61">
        <v>0</v>
      </c>
      <c r="T595" s="61">
        <v>0</v>
      </c>
      <c r="U595" s="61">
        <v>0</v>
      </c>
      <c r="V595" s="61">
        <v>0</v>
      </c>
      <c r="W595" s="61">
        <v>0</v>
      </c>
      <c r="X595" s="61">
        <v>0</v>
      </c>
      <c r="Y595" s="61">
        <v>0</v>
      </c>
      <c r="Z595" s="61">
        <v>0</v>
      </c>
      <c r="AA595" s="61">
        <v>15</v>
      </c>
      <c r="AB595" s="61">
        <v>57</v>
      </c>
      <c r="AC595" s="61">
        <v>0</v>
      </c>
      <c r="AD595" s="61">
        <v>0</v>
      </c>
      <c r="AE595" s="36" t="b">
        <v>0</v>
      </c>
      <c r="AF595" s="36" t="b">
        <v>0</v>
      </c>
      <c r="AG595" s="36" t="b">
        <v>0</v>
      </c>
    </row>
    <row r="596" spans="1:33" x14ac:dyDescent="0.3">
      <c r="A596" s="61">
        <v>1335</v>
      </c>
      <c r="B596" s="61">
        <v>2</v>
      </c>
      <c r="C596" s="61">
        <v>142335</v>
      </c>
      <c r="D596" s="61">
        <v>242263</v>
      </c>
      <c r="E596" s="61" t="s">
        <v>10511</v>
      </c>
      <c r="F596" s="61" t="s">
        <v>3288</v>
      </c>
      <c r="G596" s="61">
        <v>335</v>
      </c>
      <c r="H596" s="61">
        <v>26</v>
      </c>
      <c r="I596" s="61">
        <v>85125</v>
      </c>
      <c r="J596" s="61">
        <v>1</v>
      </c>
      <c r="K596" s="61">
        <v>8</v>
      </c>
      <c r="L596" s="61">
        <v>5000000</v>
      </c>
      <c r="M596" s="61">
        <v>0</v>
      </c>
      <c r="N596" s="61">
        <v>0</v>
      </c>
      <c r="O596" s="61">
        <v>9</v>
      </c>
      <c r="P596" s="61">
        <v>233000</v>
      </c>
      <c r="Q596" s="61">
        <v>0</v>
      </c>
      <c r="R596" s="61">
        <v>0</v>
      </c>
      <c r="S596" s="61">
        <v>6</v>
      </c>
      <c r="T596" s="61">
        <v>94028</v>
      </c>
      <c r="U596" s="61">
        <v>0</v>
      </c>
      <c r="V596" s="61">
        <v>10</v>
      </c>
      <c r="W596" s="61">
        <v>0</v>
      </c>
      <c r="X596" s="61">
        <v>0</v>
      </c>
      <c r="Y596" s="61">
        <v>0</v>
      </c>
      <c r="Z596" s="61">
        <v>0</v>
      </c>
      <c r="AA596" s="61">
        <v>13</v>
      </c>
      <c r="AB596" s="61">
        <v>85125</v>
      </c>
      <c r="AC596" s="61">
        <v>0</v>
      </c>
      <c r="AD596" s="61">
        <v>0</v>
      </c>
      <c r="AE596" s="36" t="b">
        <v>0</v>
      </c>
      <c r="AF596" s="36" t="b">
        <v>0</v>
      </c>
      <c r="AG596" s="36" t="b">
        <v>0</v>
      </c>
    </row>
    <row r="597" spans="1:33" x14ac:dyDescent="0.3">
      <c r="A597" s="61">
        <v>1336</v>
      </c>
      <c r="B597" s="61">
        <v>2</v>
      </c>
      <c r="C597" s="61">
        <v>142336</v>
      </c>
      <c r="D597" s="61">
        <v>242264</v>
      </c>
      <c r="E597" s="61" t="s">
        <v>2466</v>
      </c>
      <c r="F597" s="61" t="s">
        <v>10212</v>
      </c>
      <c r="G597" s="61">
        <v>336</v>
      </c>
      <c r="H597" s="61">
        <v>65</v>
      </c>
      <c r="I597" s="61">
        <v>57</v>
      </c>
      <c r="J597" s="61">
        <v>8</v>
      </c>
      <c r="K597" s="61">
        <v>8</v>
      </c>
      <c r="L597" s="61">
        <v>5000000</v>
      </c>
      <c r="M597" s="61">
        <v>0</v>
      </c>
      <c r="N597" s="61">
        <v>0</v>
      </c>
      <c r="O597" s="61">
        <v>9</v>
      </c>
      <c r="P597" s="61">
        <v>235000</v>
      </c>
      <c r="Q597" s="61">
        <v>0</v>
      </c>
      <c r="R597" s="61">
        <v>0</v>
      </c>
      <c r="S597" s="61">
        <v>0</v>
      </c>
      <c r="T597" s="61">
        <v>0</v>
      </c>
      <c r="U597" s="61">
        <v>0</v>
      </c>
      <c r="V597" s="61">
        <v>0</v>
      </c>
      <c r="W597" s="61">
        <v>0</v>
      </c>
      <c r="X597" s="61">
        <v>0</v>
      </c>
      <c r="Y597" s="61">
        <v>0</v>
      </c>
      <c r="Z597" s="61">
        <v>0</v>
      </c>
      <c r="AA597" s="61">
        <v>15</v>
      </c>
      <c r="AB597" s="61">
        <v>57</v>
      </c>
      <c r="AC597" s="61">
        <v>0</v>
      </c>
      <c r="AD597" s="61">
        <v>0</v>
      </c>
      <c r="AE597" s="36" t="b">
        <v>0</v>
      </c>
      <c r="AF597" s="36" t="b">
        <v>0</v>
      </c>
      <c r="AG597" s="36" t="b">
        <v>0</v>
      </c>
    </row>
    <row r="598" spans="1:33" x14ac:dyDescent="0.3">
      <c r="A598" s="61">
        <v>1337</v>
      </c>
      <c r="B598" s="61">
        <v>2</v>
      </c>
      <c r="C598" s="61">
        <v>142337</v>
      </c>
      <c r="D598" s="61">
        <v>242265</v>
      </c>
      <c r="E598" s="61" t="s">
        <v>10673</v>
      </c>
      <c r="F598" s="61" t="s">
        <v>10213</v>
      </c>
      <c r="G598" s="61">
        <v>337</v>
      </c>
      <c r="H598" s="61">
        <v>2</v>
      </c>
      <c r="I598" s="61">
        <v>54061</v>
      </c>
      <c r="J598" s="61">
        <v>1</v>
      </c>
      <c r="K598" s="61">
        <v>8</v>
      </c>
      <c r="L598" s="61">
        <v>5000000</v>
      </c>
      <c r="M598" s="61">
        <v>0</v>
      </c>
      <c r="N598" s="61">
        <v>0</v>
      </c>
      <c r="O598" s="61">
        <v>9</v>
      </c>
      <c r="P598" s="61">
        <v>237000</v>
      </c>
      <c r="Q598" s="61">
        <v>0</v>
      </c>
      <c r="R598" s="61">
        <v>0</v>
      </c>
      <c r="S598" s="61">
        <v>0</v>
      </c>
      <c r="T598" s="61">
        <v>0</v>
      </c>
      <c r="U598" s="61">
        <v>0</v>
      </c>
      <c r="V598" s="61">
        <v>0</v>
      </c>
      <c r="W598" s="61">
        <v>0</v>
      </c>
      <c r="X598" s="61">
        <v>0</v>
      </c>
      <c r="Y598" s="61">
        <v>0</v>
      </c>
      <c r="Z598" s="61">
        <v>0</v>
      </c>
      <c r="AA598" s="61">
        <v>15</v>
      </c>
      <c r="AB598" s="61">
        <v>57</v>
      </c>
      <c r="AC598" s="61">
        <v>0</v>
      </c>
      <c r="AD598" s="61">
        <v>0</v>
      </c>
      <c r="AE598" s="36" t="b">
        <v>0</v>
      </c>
      <c r="AF598" s="36" t="b">
        <v>0</v>
      </c>
      <c r="AG598" s="36" t="b">
        <v>0</v>
      </c>
    </row>
    <row r="599" spans="1:33" x14ac:dyDescent="0.3">
      <c r="A599" s="61">
        <v>1338</v>
      </c>
      <c r="B599" s="61">
        <v>2</v>
      </c>
      <c r="C599" s="61">
        <v>142338</v>
      </c>
      <c r="D599" s="61">
        <v>242266</v>
      </c>
      <c r="E599" s="61" t="s">
        <v>10674</v>
      </c>
      <c r="F599" s="61" t="s">
        <v>10214</v>
      </c>
      <c r="G599" s="61">
        <v>338</v>
      </c>
      <c r="H599" s="61">
        <v>42</v>
      </c>
      <c r="I599" s="61">
        <v>98</v>
      </c>
      <c r="J599" s="61">
        <v>3080</v>
      </c>
      <c r="K599" s="61">
        <v>8</v>
      </c>
      <c r="L599" s="61">
        <v>5000000</v>
      </c>
      <c r="M599" s="61">
        <v>0</v>
      </c>
      <c r="N599" s="61">
        <v>0</v>
      </c>
      <c r="O599" s="61">
        <v>9</v>
      </c>
      <c r="P599" s="61">
        <v>239000</v>
      </c>
      <c r="Q599" s="61">
        <v>0</v>
      </c>
      <c r="R599" s="61">
        <v>0</v>
      </c>
      <c r="S599" s="61">
        <v>6</v>
      </c>
      <c r="T599" s="61">
        <v>84017</v>
      </c>
      <c r="U599" s="61">
        <v>0</v>
      </c>
      <c r="V599" s="61">
        <v>1</v>
      </c>
      <c r="W599" s="61">
        <v>0</v>
      </c>
      <c r="X599" s="61">
        <v>0</v>
      </c>
      <c r="Y599" s="61">
        <v>0</v>
      </c>
      <c r="Z599" s="61">
        <v>0</v>
      </c>
      <c r="AA599" s="61">
        <v>15</v>
      </c>
      <c r="AB599" s="61">
        <v>58</v>
      </c>
      <c r="AC599" s="61">
        <v>0</v>
      </c>
      <c r="AD599" s="61">
        <v>0</v>
      </c>
      <c r="AE599" s="36" t="b">
        <v>0</v>
      </c>
      <c r="AF599" s="36" t="b">
        <v>0</v>
      </c>
      <c r="AG599" s="36" t="b">
        <v>0</v>
      </c>
    </row>
    <row r="600" spans="1:33" x14ac:dyDescent="0.3">
      <c r="A600" s="61">
        <v>1339</v>
      </c>
      <c r="B600" s="61">
        <v>2</v>
      </c>
      <c r="C600" s="61">
        <v>142339</v>
      </c>
      <c r="D600" s="61">
        <v>242267</v>
      </c>
      <c r="E600" s="61" t="s">
        <v>10675</v>
      </c>
      <c r="F600" s="61" t="s">
        <v>10215</v>
      </c>
      <c r="G600" s="61">
        <v>339</v>
      </c>
      <c r="H600" s="61">
        <v>60</v>
      </c>
      <c r="I600" s="61">
        <v>10</v>
      </c>
      <c r="J600" s="61">
        <v>1</v>
      </c>
      <c r="K600" s="61">
        <v>8</v>
      </c>
      <c r="L600" s="61">
        <v>5000000</v>
      </c>
      <c r="M600" s="61">
        <v>0</v>
      </c>
      <c r="N600" s="61">
        <v>0</v>
      </c>
      <c r="O600" s="61">
        <v>9</v>
      </c>
      <c r="P600" s="61">
        <v>241000</v>
      </c>
      <c r="Q600" s="61">
        <v>0</v>
      </c>
      <c r="R600" s="61">
        <v>0</v>
      </c>
      <c r="S600" s="61">
        <v>0</v>
      </c>
      <c r="T600" s="61">
        <v>0</v>
      </c>
      <c r="U600" s="61">
        <v>0</v>
      </c>
      <c r="V600" s="61">
        <v>0</v>
      </c>
      <c r="W600" s="61">
        <v>0</v>
      </c>
      <c r="X600" s="61">
        <v>0</v>
      </c>
      <c r="Y600" s="61">
        <v>0</v>
      </c>
      <c r="Z600" s="61">
        <v>0</v>
      </c>
      <c r="AA600" s="61">
        <v>2</v>
      </c>
      <c r="AB600" s="61">
        <v>3</v>
      </c>
      <c r="AC600" s="61">
        <v>0</v>
      </c>
      <c r="AD600" s="61">
        <v>0</v>
      </c>
      <c r="AE600" s="36" t="b">
        <v>0</v>
      </c>
      <c r="AF600" s="36" t="b">
        <v>0</v>
      </c>
      <c r="AG600" s="36" t="b">
        <v>0</v>
      </c>
    </row>
    <row r="601" spans="1:33" x14ac:dyDescent="0.3">
      <c r="A601" s="61">
        <v>1340</v>
      </c>
      <c r="B601" s="61">
        <v>2</v>
      </c>
      <c r="C601" s="61">
        <v>142340</v>
      </c>
      <c r="D601" s="61">
        <v>242268</v>
      </c>
      <c r="E601" s="61" t="s">
        <v>2466</v>
      </c>
      <c r="F601" s="61" t="s">
        <v>10216</v>
      </c>
      <c r="G601" s="61">
        <v>340</v>
      </c>
      <c r="H601" s="61">
        <v>65</v>
      </c>
      <c r="I601" s="61">
        <v>58</v>
      </c>
      <c r="J601" s="61">
        <v>8</v>
      </c>
      <c r="K601" s="61">
        <v>8</v>
      </c>
      <c r="L601" s="61">
        <v>5000000</v>
      </c>
      <c r="M601" s="61">
        <v>0</v>
      </c>
      <c r="N601" s="61">
        <v>0</v>
      </c>
      <c r="O601" s="61">
        <v>9</v>
      </c>
      <c r="P601" s="61">
        <v>243000</v>
      </c>
      <c r="Q601" s="61">
        <v>0</v>
      </c>
      <c r="R601" s="61">
        <v>0</v>
      </c>
      <c r="S601" s="61">
        <v>0</v>
      </c>
      <c r="T601" s="61">
        <v>0</v>
      </c>
      <c r="U601" s="61">
        <v>0</v>
      </c>
      <c r="V601" s="61">
        <v>0</v>
      </c>
      <c r="W601" s="61">
        <v>0</v>
      </c>
      <c r="X601" s="61">
        <v>0</v>
      </c>
      <c r="Y601" s="61">
        <v>0</v>
      </c>
      <c r="Z601" s="61">
        <v>0</v>
      </c>
      <c r="AA601" s="61">
        <v>15</v>
      </c>
      <c r="AB601" s="61">
        <v>58</v>
      </c>
      <c r="AC601" s="61">
        <v>0</v>
      </c>
      <c r="AD601" s="61">
        <v>0</v>
      </c>
      <c r="AE601" s="36" t="b">
        <v>0</v>
      </c>
      <c r="AF601" s="36" t="b">
        <v>0</v>
      </c>
      <c r="AG601" s="36" t="b">
        <v>0</v>
      </c>
    </row>
    <row r="602" spans="1:33" x14ac:dyDescent="0.3">
      <c r="A602" s="61">
        <v>1341</v>
      </c>
      <c r="B602" s="61">
        <v>2</v>
      </c>
      <c r="C602" s="61">
        <v>142341</v>
      </c>
      <c r="D602" s="61">
        <v>242269</v>
      </c>
      <c r="E602" s="61" t="s">
        <v>10676</v>
      </c>
      <c r="F602" s="61" t="s">
        <v>10217</v>
      </c>
      <c r="G602" s="61">
        <v>341</v>
      </c>
      <c r="H602" s="61">
        <v>2</v>
      </c>
      <c r="I602" s="61">
        <v>54098</v>
      </c>
      <c r="J602" s="61">
        <v>1</v>
      </c>
      <c r="K602" s="61">
        <v>8</v>
      </c>
      <c r="L602" s="61">
        <v>5000000</v>
      </c>
      <c r="M602" s="61">
        <v>0</v>
      </c>
      <c r="N602" s="61">
        <v>0</v>
      </c>
      <c r="O602" s="61">
        <v>9</v>
      </c>
      <c r="P602" s="61">
        <v>245000</v>
      </c>
      <c r="Q602" s="61">
        <v>0</v>
      </c>
      <c r="R602" s="61">
        <v>0</v>
      </c>
      <c r="S602" s="61">
        <v>34</v>
      </c>
      <c r="T602" s="61">
        <v>1</v>
      </c>
      <c r="U602" s="61">
        <v>0</v>
      </c>
      <c r="V602" s="61">
        <v>0</v>
      </c>
      <c r="W602" s="61">
        <v>0</v>
      </c>
      <c r="X602" s="61">
        <v>0</v>
      </c>
      <c r="Y602" s="61">
        <v>0</v>
      </c>
      <c r="Z602" s="61">
        <v>0</v>
      </c>
      <c r="AA602" s="61">
        <v>15</v>
      </c>
      <c r="AB602" s="61">
        <v>58</v>
      </c>
      <c r="AC602" s="61">
        <v>0</v>
      </c>
      <c r="AD602" s="61">
        <v>0</v>
      </c>
      <c r="AE602" s="36" t="b">
        <v>0</v>
      </c>
      <c r="AF602" s="36" t="b">
        <v>0</v>
      </c>
      <c r="AG602" s="36" t="b">
        <v>0</v>
      </c>
    </row>
    <row r="603" spans="1:33" x14ac:dyDescent="0.3">
      <c r="A603" s="61">
        <v>1342</v>
      </c>
      <c r="B603" s="61">
        <v>2</v>
      </c>
      <c r="C603" s="61">
        <v>142342</v>
      </c>
      <c r="D603" s="61">
        <v>242270</v>
      </c>
      <c r="E603" s="61" t="s">
        <v>10677</v>
      </c>
      <c r="F603" s="61" t="s">
        <v>10218</v>
      </c>
      <c r="G603" s="61">
        <v>342</v>
      </c>
      <c r="H603" s="61">
        <v>42</v>
      </c>
      <c r="I603" s="61">
        <v>99</v>
      </c>
      <c r="J603" s="61">
        <v>4200</v>
      </c>
      <c r="K603" s="61">
        <v>8</v>
      </c>
      <c r="L603" s="61">
        <v>5000000</v>
      </c>
      <c r="M603" s="61">
        <v>0</v>
      </c>
      <c r="N603" s="61">
        <v>0</v>
      </c>
      <c r="O603" s="61">
        <v>9</v>
      </c>
      <c r="P603" s="61">
        <v>247000</v>
      </c>
      <c r="Q603" s="61">
        <v>0</v>
      </c>
      <c r="R603" s="61">
        <v>0</v>
      </c>
      <c r="S603" s="61">
        <v>0</v>
      </c>
      <c r="T603" s="61">
        <v>0</v>
      </c>
      <c r="U603" s="61">
        <v>0</v>
      </c>
      <c r="V603" s="61">
        <v>0</v>
      </c>
      <c r="W603" s="61">
        <v>0</v>
      </c>
      <c r="X603" s="61">
        <v>0</v>
      </c>
      <c r="Y603" s="61">
        <v>0</v>
      </c>
      <c r="Z603" s="61">
        <v>0</v>
      </c>
      <c r="AA603" s="61">
        <v>15</v>
      </c>
      <c r="AB603" s="61">
        <v>59</v>
      </c>
      <c r="AC603" s="61">
        <v>0</v>
      </c>
      <c r="AD603" s="61">
        <v>0</v>
      </c>
      <c r="AE603" s="36" t="b">
        <v>0</v>
      </c>
      <c r="AF603" s="36" t="b">
        <v>0</v>
      </c>
      <c r="AG603" s="36" t="b">
        <v>0</v>
      </c>
    </row>
    <row r="604" spans="1:33" x14ac:dyDescent="0.3">
      <c r="A604" s="61">
        <v>1343</v>
      </c>
      <c r="B604" s="61">
        <v>2</v>
      </c>
      <c r="C604" s="61">
        <v>142343</v>
      </c>
      <c r="D604" s="61">
        <v>242271</v>
      </c>
      <c r="E604" s="61" t="s">
        <v>10513</v>
      </c>
      <c r="F604" s="61" t="s">
        <v>10219</v>
      </c>
      <c r="G604" s="61">
        <v>343</v>
      </c>
      <c r="H604" s="61">
        <v>26</v>
      </c>
      <c r="I604" s="61">
        <v>85039</v>
      </c>
      <c r="J604" s="61">
        <v>1</v>
      </c>
      <c r="K604" s="61">
        <v>8</v>
      </c>
      <c r="L604" s="61">
        <v>5000000</v>
      </c>
      <c r="M604" s="61">
        <v>0</v>
      </c>
      <c r="N604" s="61">
        <v>0</v>
      </c>
      <c r="O604" s="61">
        <v>9</v>
      </c>
      <c r="P604" s="61">
        <v>249000</v>
      </c>
      <c r="Q604" s="61">
        <v>0</v>
      </c>
      <c r="R604" s="61">
        <v>0</v>
      </c>
      <c r="S604" s="61">
        <v>6</v>
      </c>
      <c r="T604" s="61">
        <v>94075</v>
      </c>
      <c r="U604" s="61">
        <v>0</v>
      </c>
      <c r="V604" s="61">
        <v>1</v>
      </c>
      <c r="W604" s="61">
        <v>0</v>
      </c>
      <c r="X604" s="61">
        <v>0</v>
      </c>
      <c r="Y604" s="61">
        <v>0</v>
      </c>
      <c r="Z604" s="61">
        <v>0</v>
      </c>
      <c r="AA604" s="61">
        <v>13</v>
      </c>
      <c r="AB604" s="61">
        <v>85039</v>
      </c>
      <c r="AC604" s="61">
        <v>0</v>
      </c>
      <c r="AD604" s="61">
        <v>0</v>
      </c>
      <c r="AE604" s="36" t="b">
        <v>0</v>
      </c>
      <c r="AF604" s="36" t="b">
        <v>0</v>
      </c>
      <c r="AG604" s="36" t="b">
        <v>0</v>
      </c>
    </row>
    <row r="605" spans="1:33" x14ac:dyDescent="0.3">
      <c r="A605" s="61">
        <v>1344</v>
      </c>
      <c r="B605" s="61">
        <v>2</v>
      </c>
      <c r="C605" s="61">
        <v>142344</v>
      </c>
      <c r="D605" s="61">
        <v>242272</v>
      </c>
      <c r="E605" s="61" t="s">
        <v>2466</v>
      </c>
      <c r="F605" s="61" t="s">
        <v>10220</v>
      </c>
      <c r="G605" s="61">
        <v>344</v>
      </c>
      <c r="H605" s="61">
        <v>65</v>
      </c>
      <c r="I605" s="61">
        <v>59</v>
      </c>
      <c r="J605" s="61">
        <v>8</v>
      </c>
      <c r="K605" s="61">
        <v>8</v>
      </c>
      <c r="L605" s="61">
        <v>5000000</v>
      </c>
      <c r="M605" s="61">
        <v>0</v>
      </c>
      <c r="N605" s="61">
        <v>0</v>
      </c>
      <c r="O605" s="61">
        <v>9</v>
      </c>
      <c r="P605" s="61">
        <v>251000</v>
      </c>
      <c r="Q605" s="61">
        <v>0</v>
      </c>
      <c r="R605" s="61">
        <v>0</v>
      </c>
      <c r="S605" s="61">
        <v>0</v>
      </c>
      <c r="T605" s="61">
        <v>0</v>
      </c>
      <c r="U605" s="61">
        <v>0</v>
      </c>
      <c r="V605" s="61">
        <v>0</v>
      </c>
      <c r="W605" s="61">
        <v>0</v>
      </c>
      <c r="X605" s="61">
        <v>0</v>
      </c>
      <c r="Y605" s="61">
        <v>0</v>
      </c>
      <c r="Z605" s="61">
        <v>0</v>
      </c>
      <c r="AA605" s="61">
        <v>15</v>
      </c>
      <c r="AB605" s="61">
        <v>59</v>
      </c>
      <c r="AC605" s="61">
        <v>0</v>
      </c>
      <c r="AD605" s="61">
        <v>0</v>
      </c>
      <c r="AE605" s="36" t="b">
        <v>0</v>
      </c>
      <c r="AF605" s="36" t="b">
        <v>0</v>
      </c>
      <c r="AG605" s="36" t="b">
        <v>0</v>
      </c>
    </row>
    <row r="606" spans="1:33" x14ac:dyDescent="0.3">
      <c r="A606" s="61">
        <v>1345</v>
      </c>
      <c r="B606" s="61">
        <v>2</v>
      </c>
      <c r="C606" s="61">
        <v>142345</v>
      </c>
      <c r="D606" s="61">
        <v>242273</v>
      </c>
      <c r="E606" s="61" t="s">
        <v>10678</v>
      </c>
      <c r="F606" s="61" t="s">
        <v>10221</v>
      </c>
      <c r="G606" s="61">
        <v>345</v>
      </c>
      <c r="H606" s="61">
        <v>2</v>
      </c>
      <c r="I606" s="61">
        <v>54099</v>
      </c>
      <c r="J606" s="61">
        <v>1</v>
      </c>
      <c r="K606" s="61">
        <v>8</v>
      </c>
      <c r="L606" s="61">
        <v>5000000</v>
      </c>
      <c r="M606" s="61">
        <v>0</v>
      </c>
      <c r="N606" s="61">
        <v>0</v>
      </c>
      <c r="O606" s="61">
        <v>9</v>
      </c>
      <c r="P606" s="61">
        <v>253000</v>
      </c>
      <c r="Q606" s="61">
        <v>0</v>
      </c>
      <c r="R606" s="61">
        <v>0</v>
      </c>
      <c r="S606" s="61">
        <v>0</v>
      </c>
      <c r="T606" s="61">
        <v>0</v>
      </c>
      <c r="U606" s="61">
        <v>0</v>
      </c>
      <c r="V606" s="61">
        <v>0</v>
      </c>
      <c r="W606" s="61">
        <v>0</v>
      </c>
      <c r="X606" s="61">
        <v>0</v>
      </c>
      <c r="Y606" s="61">
        <v>0</v>
      </c>
      <c r="Z606" s="61">
        <v>0</v>
      </c>
      <c r="AA606" s="61">
        <v>15</v>
      </c>
      <c r="AB606" s="61">
        <v>59</v>
      </c>
      <c r="AC606" s="61">
        <v>0</v>
      </c>
      <c r="AD606" s="61">
        <v>0</v>
      </c>
      <c r="AE606" s="36" t="b">
        <v>0</v>
      </c>
      <c r="AF606" s="36" t="b">
        <v>0</v>
      </c>
      <c r="AG606" s="36" t="b">
        <v>0</v>
      </c>
    </row>
    <row r="607" spans="1:33" x14ac:dyDescent="0.3">
      <c r="A607" s="61">
        <v>1346</v>
      </c>
      <c r="B607" s="61">
        <v>2</v>
      </c>
      <c r="C607" s="61">
        <v>142346</v>
      </c>
      <c r="D607" s="61">
        <v>242274</v>
      </c>
      <c r="E607" s="61" t="s">
        <v>10679</v>
      </c>
      <c r="F607" s="61" t="s">
        <v>10222</v>
      </c>
      <c r="G607" s="61">
        <v>346</v>
      </c>
      <c r="H607" s="61">
        <v>42</v>
      </c>
      <c r="I607" s="61">
        <v>100</v>
      </c>
      <c r="J607" s="61">
        <v>3230</v>
      </c>
      <c r="K607" s="61">
        <v>8</v>
      </c>
      <c r="L607" s="61">
        <v>5000000</v>
      </c>
      <c r="M607" s="61">
        <v>0</v>
      </c>
      <c r="N607" s="61">
        <v>0</v>
      </c>
      <c r="O607" s="61">
        <v>9</v>
      </c>
      <c r="P607" s="61">
        <v>255000</v>
      </c>
      <c r="Q607" s="61">
        <v>0</v>
      </c>
      <c r="R607" s="61">
        <v>0</v>
      </c>
      <c r="S607" s="61">
        <v>6</v>
      </c>
      <c r="T607" s="61">
        <v>84017</v>
      </c>
      <c r="U607" s="61">
        <v>0</v>
      </c>
      <c r="V607" s="61">
        <v>1</v>
      </c>
      <c r="W607" s="61">
        <v>6</v>
      </c>
      <c r="X607" s="61">
        <v>94058</v>
      </c>
      <c r="Y607" s="61">
        <v>0</v>
      </c>
      <c r="Z607" s="61">
        <v>20</v>
      </c>
      <c r="AA607" s="61">
        <v>15</v>
      </c>
      <c r="AB607" s="61">
        <v>60</v>
      </c>
      <c r="AC607" s="61">
        <v>0</v>
      </c>
      <c r="AD607" s="61">
        <v>0</v>
      </c>
      <c r="AE607" s="36" t="b">
        <v>0</v>
      </c>
      <c r="AF607" s="36" t="b">
        <v>0</v>
      </c>
      <c r="AG607" s="36" t="b">
        <v>0</v>
      </c>
    </row>
    <row r="608" spans="1:33" x14ac:dyDescent="0.3">
      <c r="A608" s="61">
        <v>1347</v>
      </c>
      <c r="B608" s="61">
        <v>2</v>
      </c>
      <c r="C608" s="61">
        <v>142347</v>
      </c>
      <c r="D608" s="61">
        <v>242275</v>
      </c>
      <c r="E608" s="61" t="s">
        <v>2749</v>
      </c>
      <c r="F608" s="61" t="s">
        <v>10223</v>
      </c>
      <c r="G608" s="61">
        <v>347</v>
      </c>
      <c r="H608" s="61">
        <v>70</v>
      </c>
      <c r="I608" s="61">
        <v>100</v>
      </c>
      <c r="J608" s="61">
        <v>1</v>
      </c>
      <c r="K608" s="61">
        <v>8</v>
      </c>
      <c r="L608" s="61">
        <v>5000000</v>
      </c>
      <c r="M608" s="61">
        <v>0</v>
      </c>
      <c r="N608" s="61">
        <v>0</v>
      </c>
      <c r="O608" s="61">
        <v>9</v>
      </c>
      <c r="P608" s="61">
        <v>257000</v>
      </c>
      <c r="Q608" s="61">
        <v>0</v>
      </c>
      <c r="R608" s="61">
        <v>0</v>
      </c>
      <c r="S608" s="61">
        <v>0</v>
      </c>
      <c r="T608" s="61">
        <v>0</v>
      </c>
      <c r="U608" s="61">
        <v>0</v>
      </c>
      <c r="V608" s="61">
        <v>0</v>
      </c>
      <c r="W608" s="61">
        <v>0</v>
      </c>
      <c r="X608" s="61">
        <v>0</v>
      </c>
      <c r="Y608" s="61">
        <v>0</v>
      </c>
      <c r="Z608" s="61">
        <v>0</v>
      </c>
      <c r="AA608" s="61">
        <v>6</v>
      </c>
      <c r="AB608" s="61">
        <v>0</v>
      </c>
      <c r="AC608" s="61">
        <v>0</v>
      </c>
      <c r="AD608" s="61">
        <v>0</v>
      </c>
      <c r="AE608" s="36" t="b">
        <v>0</v>
      </c>
      <c r="AF608" s="36" t="b">
        <v>0</v>
      </c>
      <c r="AG608" s="36" t="b">
        <v>0</v>
      </c>
    </row>
    <row r="609" spans="1:33" x14ac:dyDescent="0.3">
      <c r="A609" s="61">
        <v>1348</v>
      </c>
      <c r="B609" s="61">
        <v>2</v>
      </c>
      <c r="C609" s="61">
        <v>142348</v>
      </c>
      <c r="D609" s="61">
        <v>242276</v>
      </c>
      <c r="E609" s="61" t="s">
        <v>2466</v>
      </c>
      <c r="F609" s="61" t="s">
        <v>10224</v>
      </c>
      <c r="G609" s="61">
        <v>348</v>
      </c>
      <c r="H609" s="61">
        <v>65</v>
      </c>
      <c r="I609" s="61">
        <v>60</v>
      </c>
      <c r="J609" s="61">
        <v>8</v>
      </c>
      <c r="K609" s="61">
        <v>8</v>
      </c>
      <c r="L609" s="61">
        <v>5000000</v>
      </c>
      <c r="M609" s="61">
        <v>0</v>
      </c>
      <c r="N609" s="61">
        <v>0</v>
      </c>
      <c r="O609" s="61">
        <v>9</v>
      </c>
      <c r="P609" s="61">
        <v>259000</v>
      </c>
      <c r="Q609" s="61">
        <v>0</v>
      </c>
      <c r="R609" s="61">
        <v>0</v>
      </c>
      <c r="S609" s="61">
        <v>0</v>
      </c>
      <c r="T609" s="61">
        <v>0</v>
      </c>
      <c r="U609" s="61">
        <v>0</v>
      </c>
      <c r="V609" s="61">
        <v>0</v>
      </c>
      <c r="W609" s="61">
        <v>0</v>
      </c>
      <c r="X609" s="61">
        <v>0</v>
      </c>
      <c r="Y609" s="61">
        <v>0</v>
      </c>
      <c r="Z609" s="61">
        <v>0</v>
      </c>
      <c r="AA609" s="61">
        <v>15</v>
      </c>
      <c r="AB609" s="61">
        <v>60</v>
      </c>
      <c r="AC609" s="61">
        <v>0</v>
      </c>
      <c r="AD609" s="61">
        <v>0</v>
      </c>
      <c r="AE609" s="36" t="b">
        <v>0</v>
      </c>
      <c r="AF609" s="36" t="b">
        <v>0</v>
      </c>
      <c r="AG609" s="36" t="b">
        <v>0</v>
      </c>
    </row>
    <row r="610" spans="1:33" x14ac:dyDescent="0.3">
      <c r="A610" s="61">
        <v>1349</v>
      </c>
      <c r="B610" s="61">
        <v>2</v>
      </c>
      <c r="C610" s="61">
        <v>142349</v>
      </c>
      <c r="D610" s="61">
        <v>242277</v>
      </c>
      <c r="E610" s="61" t="s">
        <v>10680</v>
      </c>
      <c r="F610" s="61" t="s">
        <v>10225</v>
      </c>
      <c r="G610" s="61">
        <v>349</v>
      </c>
      <c r="H610" s="61">
        <v>76</v>
      </c>
      <c r="I610" s="61">
        <v>10</v>
      </c>
      <c r="J610" s="61">
        <v>1</v>
      </c>
      <c r="K610" s="61">
        <v>8</v>
      </c>
      <c r="L610" s="61">
        <v>5000000</v>
      </c>
      <c r="M610" s="61">
        <v>0</v>
      </c>
      <c r="N610" s="61">
        <v>0</v>
      </c>
      <c r="O610" s="61">
        <v>9</v>
      </c>
      <c r="P610" s="61">
        <v>261000</v>
      </c>
      <c r="Q610" s="61">
        <v>0</v>
      </c>
      <c r="R610" s="61">
        <v>0</v>
      </c>
      <c r="S610" s="61">
        <v>6</v>
      </c>
      <c r="T610" s="61">
        <v>85002</v>
      </c>
      <c r="U610" s="61">
        <v>0</v>
      </c>
      <c r="V610" s="61">
        <v>1</v>
      </c>
      <c r="W610" s="61">
        <v>0</v>
      </c>
      <c r="X610" s="61">
        <v>0</v>
      </c>
      <c r="Y610" s="61">
        <v>0</v>
      </c>
      <c r="Z610" s="61">
        <v>0</v>
      </c>
      <c r="AA610" s="61">
        <v>23</v>
      </c>
      <c r="AB610" s="61">
        <v>10</v>
      </c>
      <c r="AC610" s="61">
        <v>0</v>
      </c>
      <c r="AD610" s="61">
        <v>0</v>
      </c>
      <c r="AE610" s="36" t="b">
        <v>0</v>
      </c>
      <c r="AF610" s="36" t="b">
        <v>0</v>
      </c>
      <c r="AG610" s="36" t="b">
        <v>0</v>
      </c>
    </row>
    <row r="611" spans="1:33" x14ac:dyDescent="0.3">
      <c r="A611" s="61">
        <v>1350</v>
      </c>
      <c r="B611" s="61">
        <v>2</v>
      </c>
      <c r="C611" s="61">
        <v>142350</v>
      </c>
      <c r="D611" s="61">
        <v>242278</v>
      </c>
      <c r="E611" s="61" t="s">
        <v>10681</v>
      </c>
      <c r="F611" s="61" t="s">
        <v>10226</v>
      </c>
      <c r="G611" s="61">
        <v>350</v>
      </c>
      <c r="H611" s="61">
        <v>2</v>
      </c>
      <c r="I611" s="61">
        <v>54100</v>
      </c>
      <c r="J611" s="61">
        <v>1</v>
      </c>
      <c r="K611" s="61">
        <v>8</v>
      </c>
      <c r="L611" s="61">
        <v>5000000</v>
      </c>
      <c r="M611" s="61">
        <v>0</v>
      </c>
      <c r="N611" s="61">
        <v>0</v>
      </c>
      <c r="O611" s="61">
        <v>9</v>
      </c>
      <c r="P611" s="61">
        <v>263000</v>
      </c>
      <c r="Q611" s="61">
        <v>0</v>
      </c>
      <c r="R611" s="61">
        <v>0</v>
      </c>
      <c r="S611" s="61">
        <v>0</v>
      </c>
      <c r="T611" s="61">
        <v>0</v>
      </c>
      <c r="U611" s="61">
        <v>0</v>
      </c>
      <c r="V611" s="61">
        <v>0</v>
      </c>
      <c r="W611" s="61">
        <v>0</v>
      </c>
      <c r="X611" s="61">
        <v>0</v>
      </c>
      <c r="Y611" s="61">
        <v>0</v>
      </c>
      <c r="Z611" s="61">
        <v>0</v>
      </c>
      <c r="AA611" s="61">
        <v>15</v>
      </c>
      <c r="AB611" s="61">
        <v>60</v>
      </c>
      <c r="AC611" s="61">
        <v>0</v>
      </c>
      <c r="AD611" s="61">
        <v>0</v>
      </c>
      <c r="AE611" s="36" t="b">
        <v>0</v>
      </c>
      <c r="AF611" s="36" t="b">
        <v>0</v>
      </c>
      <c r="AG611" s="36" t="b">
        <v>0</v>
      </c>
    </row>
    <row r="612" spans="1:33" x14ac:dyDescent="0.3">
      <c r="A612" s="61">
        <v>1351</v>
      </c>
      <c r="B612" s="61">
        <v>2</v>
      </c>
      <c r="C612" s="61">
        <v>142351</v>
      </c>
      <c r="D612" s="61">
        <v>242279</v>
      </c>
      <c r="E612" s="61" t="s">
        <v>11480</v>
      </c>
      <c r="F612" s="61" t="s">
        <v>11515</v>
      </c>
      <c r="G612" s="61">
        <v>351</v>
      </c>
      <c r="H612" s="61">
        <v>42</v>
      </c>
      <c r="I612" s="61">
        <v>63</v>
      </c>
      <c r="J612" s="61">
        <v>4400</v>
      </c>
      <c r="K612" s="61">
        <v>8</v>
      </c>
      <c r="L612" s="61">
        <v>5000000</v>
      </c>
      <c r="M612" s="61">
        <v>0</v>
      </c>
      <c r="N612" s="61">
        <v>0</v>
      </c>
      <c r="O612" s="61">
        <v>9</v>
      </c>
      <c r="P612" s="61">
        <v>265000</v>
      </c>
      <c r="Q612" s="61">
        <v>0</v>
      </c>
      <c r="R612" s="61">
        <v>0</v>
      </c>
      <c r="S612" s="61">
        <v>0</v>
      </c>
      <c r="T612" s="61">
        <v>0</v>
      </c>
      <c r="U612" s="61">
        <v>0</v>
      </c>
      <c r="V612" s="61">
        <v>0</v>
      </c>
      <c r="W612" s="61">
        <v>0</v>
      </c>
      <c r="X612" s="61">
        <v>0</v>
      </c>
      <c r="Y612" s="61">
        <v>0</v>
      </c>
      <c r="Z612" s="61">
        <v>0</v>
      </c>
      <c r="AA612" s="61">
        <v>15</v>
      </c>
      <c r="AB612" s="61">
        <v>61</v>
      </c>
      <c r="AC612" s="61">
        <v>0</v>
      </c>
      <c r="AD612" s="61">
        <v>0</v>
      </c>
      <c r="AE612" s="36" t="b">
        <v>0</v>
      </c>
      <c r="AF612" s="36" t="b">
        <v>0</v>
      </c>
      <c r="AG612" s="36" t="b">
        <v>0</v>
      </c>
    </row>
    <row r="613" spans="1:33" x14ac:dyDescent="0.3">
      <c r="A613" s="61">
        <v>1352</v>
      </c>
      <c r="B613" s="61">
        <v>2</v>
      </c>
      <c r="C613" s="61">
        <v>142352</v>
      </c>
      <c r="D613" s="61">
        <v>242280</v>
      </c>
      <c r="E613" s="61" t="s">
        <v>2466</v>
      </c>
      <c r="F613" s="61" t="s">
        <v>11516</v>
      </c>
      <c r="G613" s="61">
        <v>352</v>
      </c>
      <c r="H613" s="61">
        <v>65</v>
      </c>
      <c r="I613" s="61">
        <v>61</v>
      </c>
      <c r="J613" s="61">
        <v>8</v>
      </c>
      <c r="K613" s="61">
        <v>8</v>
      </c>
      <c r="L613" s="61">
        <v>5000000</v>
      </c>
      <c r="M613" s="61">
        <v>0</v>
      </c>
      <c r="N613" s="61">
        <v>0</v>
      </c>
      <c r="O613" s="61">
        <v>9</v>
      </c>
      <c r="P613" s="61">
        <v>267000</v>
      </c>
      <c r="Q613" s="61">
        <v>0</v>
      </c>
      <c r="R613" s="61">
        <v>0</v>
      </c>
      <c r="S613" s="61">
        <v>0</v>
      </c>
      <c r="T613" s="61">
        <v>0</v>
      </c>
      <c r="U613" s="61">
        <v>0</v>
      </c>
      <c r="V613" s="61">
        <v>0</v>
      </c>
      <c r="W613" s="61">
        <v>0</v>
      </c>
      <c r="X613" s="61">
        <v>0</v>
      </c>
      <c r="Y613" s="61">
        <v>0</v>
      </c>
      <c r="Z613" s="61">
        <v>0</v>
      </c>
      <c r="AA613" s="61">
        <v>15</v>
      </c>
      <c r="AB613" s="61">
        <v>61</v>
      </c>
      <c r="AC613" s="61">
        <v>0</v>
      </c>
      <c r="AD613" s="61">
        <v>0</v>
      </c>
      <c r="AE613" s="36" t="b">
        <v>0</v>
      </c>
      <c r="AF613" s="36" t="b">
        <v>0</v>
      </c>
      <c r="AG613" s="36" t="b">
        <v>0</v>
      </c>
    </row>
    <row r="614" spans="1:33" x14ac:dyDescent="0.3">
      <c r="A614" s="61">
        <v>1353</v>
      </c>
      <c r="B614" s="61">
        <v>2</v>
      </c>
      <c r="C614" s="61">
        <v>142353</v>
      </c>
      <c r="D614" s="61">
        <v>242281</v>
      </c>
      <c r="E614" s="61" t="s">
        <v>11481</v>
      </c>
      <c r="F614" s="61" t="s">
        <v>11517</v>
      </c>
      <c r="G614" s="61">
        <v>353</v>
      </c>
      <c r="H614" s="61">
        <v>66</v>
      </c>
      <c r="I614" s="61">
        <v>60</v>
      </c>
      <c r="J614" s="61">
        <v>1</v>
      </c>
      <c r="K614" s="61">
        <v>8</v>
      </c>
      <c r="L614" s="61">
        <v>5000000</v>
      </c>
      <c r="M614" s="61">
        <v>0</v>
      </c>
      <c r="N614" s="61">
        <v>0</v>
      </c>
      <c r="O614" s="61">
        <v>9</v>
      </c>
      <c r="P614" s="61">
        <v>269000</v>
      </c>
      <c r="Q614" s="61">
        <v>0</v>
      </c>
      <c r="R614" s="61">
        <v>0</v>
      </c>
      <c r="S614" s="61">
        <v>0</v>
      </c>
      <c r="T614" s="61">
        <v>0</v>
      </c>
      <c r="U614" s="61">
        <v>0</v>
      </c>
      <c r="V614" s="61">
        <v>0</v>
      </c>
      <c r="W614" s="61">
        <v>0</v>
      </c>
      <c r="X614" s="61">
        <v>0</v>
      </c>
      <c r="Y614" s="61">
        <v>0</v>
      </c>
      <c r="Z614" s="61">
        <v>0</v>
      </c>
      <c r="AA614" s="61">
        <v>15</v>
      </c>
      <c r="AB614" s="61">
        <v>60</v>
      </c>
      <c r="AC614" s="61">
        <v>0</v>
      </c>
      <c r="AD614" s="61">
        <v>0</v>
      </c>
      <c r="AE614" s="36" t="b">
        <v>0</v>
      </c>
      <c r="AF614" s="36" t="b">
        <v>0</v>
      </c>
      <c r="AG614" s="36" t="b">
        <v>0</v>
      </c>
    </row>
    <row r="615" spans="1:33" x14ac:dyDescent="0.3">
      <c r="A615" s="61">
        <v>1354</v>
      </c>
      <c r="B615" s="61">
        <v>2</v>
      </c>
      <c r="C615" s="61">
        <v>142354</v>
      </c>
      <c r="D615" s="61">
        <v>242282</v>
      </c>
      <c r="E615" s="61" t="s">
        <v>11482</v>
      </c>
      <c r="F615" s="61" t="s">
        <v>11518</v>
      </c>
      <c r="G615" s="61">
        <v>354</v>
      </c>
      <c r="H615" s="61">
        <v>2</v>
      </c>
      <c r="I615" s="61">
        <v>54063</v>
      </c>
      <c r="J615" s="61">
        <v>1</v>
      </c>
      <c r="K615" s="61">
        <v>8</v>
      </c>
      <c r="L615" s="61">
        <v>5000000</v>
      </c>
      <c r="M615" s="61">
        <v>0</v>
      </c>
      <c r="N615" s="61">
        <v>0</v>
      </c>
      <c r="O615" s="61">
        <v>9</v>
      </c>
      <c r="P615" s="61">
        <v>271000</v>
      </c>
      <c r="Q615" s="61">
        <v>0</v>
      </c>
      <c r="R615" s="61">
        <v>0</v>
      </c>
      <c r="S615" s="61">
        <v>0</v>
      </c>
      <c r="T615" s="61">
        <v>0</v>
      </c>
      <c r="U615" s="61">
        <v>0</v>
      </c>
      <c r="V615" s="61">
        <v>0</v>
      </c>
      <c r="W615" s="61">
        <v>0</v>
      </c>
      <c r="X615" s="61">
        <v>0</v>
      </c>
      <c r="Y615" s="61">
        <v>0</v>
      </c>
      <c r="Z615" s="61">
        <v>0</v>
      </c>
      <c r="AA615" s="61">
        <v>15</v>
      </c>
      <c r="AB615" s="61">
        <v>61</v>
      </c>
      <c r="AC615" s="61">
        <v>0</v>
      </c>
      <c r="AD615" s="61">
        <v>0</v>
      </c>
      <c r="AE615" s="36" t="b">
        <v>0</v>
      </c>
      <c r="AF615" s="36" t="b">
        <v>0</v>
      </c>
      <c r="AG615" s="36" t="b">
        <v>0</v>
      </c>
    </row>
    <row r="616" spans="1:33" x14ac:dyDescent="0.3">
      <c r="A616" s="61">
        <v>1355</v>
      </c>
      <c r="B616" s="61">
        <v>2</v>
      </c>
      <c r="C616" s="61">
        <v>142355</v>
      </c>
      <c r="D616" s="61">
        <v>242283</v>
      </c>
      <c r="E616" s="61" t="s">
        <v>11483</v>
      </c>
      <c r="F616" s="61" t="s">
        <v>11519</v>
      </c>
      <c r="G616" s="61">
        <v>355</v>
      </c>
      <c r="H616" s="61">
        <v>42</v>
      </c>
      <c r="I616" s="61">
        <v>65</v>
      </c>
      <c r="J616" s="61">
        <v>2250</v>
      </c>
      <c r="K616" s="61">
        <v>8</v>
      </c>
      <c r="L616" s="61">
        <v>5000000</v>
      </c>
      <c r="M616" s="61">
        <v>0</v>
      </c>
      <c r="N616" s="61">
        <v>0</v>
      </c>
      <c r="O616" s="61">
        <v>9</v>
      </c>
      <c r="P616" s="61">
        <v>273000</v>
      </c>
      <c r="Q616" s="61">
        <v>0</v>
      </c>
      <c r="R616" s="61">
        <v>0</v>
      </c>
      <c r="S616" s="61">
        <v>6</v>
      </c>
      <c r="T616" s="61">
        <v>84017</v>
      </c>
      <c r="U616" s="61">
        <v>0</v>
      </c>
      <c r="V616" s="61">
        <v>1</v>
      </c>
      <c r="W616" s="61">
        <v>0</v>
      </c>
      <c r="X616" s="61">
        <v>0</v>
      </c>
      <c r="Y616" s="61">
        <v>0</v>
      </c>
      <c r="Z616" s="61">
        <v>0</v>
      </c>
      <c r="AA616" s="61">
        <v>15</v>
      </c>
      <c r="AB616" s="61">
        <v>62</v>
      </c>
      <c r="AC616" s="61">
        <v>0</v>
      </c>
      <c r="AD616" s="61">
        <v>0</v>
      </c>
      <c r="AE616" s="36" t="b">
        <v>0</v>
      </c>
      <c r="AF616" s="36" t="b">
        <v>0</v>
      </c>
      <c r="AG616" s="36" t="b">
        <v>0</v>
      </c>
    </row>
    <row r="617" spans="1:33" x14ac:dyDescent="0.3">
      <c r="A617" s="61">
        <v>1356</v>
      </c>
      <c r="B617" s="61">
        <v>2</v>
      </c>
      <c r="C617" s="61">
        <v>142356</v>
      </c>
      <c r="D617" s="61">
        <v>242284</v>
      </c>
      <c r="E617" s="61" t="s">
        <v>11484</v>
      </c>
      <c r="F617" s="61" t="s">
        <v>11520</v>
      </c>
      <c r="G617" s="61">
        <v>356</v>
      </c>
      <c r="H617" s="61">
        <v>62</v>
      </c>
      <c r="I617" s="61">
        <v>11</v>
      </c>
      <c r="J617" s="61">
        <v>1</v>
      </c>
      <c r="K617" s="61">
        <v>8</v>
      </c>
      <c r="L617" s="61">
        <v>5000000</v>
      </c>
      <c r="M617" s="61">
        <v>0</v>
      </c>
      <c r="N617" s="61">
        <v>0</v>
      </c>
      <c r="O617" s="61">
        <v>9</v>
      </c>
      <c r="P617" s="61">
        <v>275000</v>
      </c>
      <c r="Q617" s="61">
        <v>0</v>
      </c>
      <c r="R617" s="61">
        <v>0</v>
      </c>
      <c r="S617" s="61">
        <v>0</v>
      </c>
      <c r="T617" s="61">
        <v>0</v>
      </c>
      <c r="U617" s="61">
        <v>0</v>
      </c>
      <c r="V617" s="61">
        <v>0</v>
      </c>
      <c r="W617" s="61">
        <v>0</v>
      </c>
      <c r="X617" s="61">
        <v>0</v>
      </c>
      <c r="Y617" s="61">
        <v>0</v>
      </c>
      <c r="Z617" s="61">
        <v>0</v>
      </c>
      <c r="AA617" s="61">
        <v>16</v>
      </c>
      <c r="AB617" s="61">
        <v>11</v>
      </c>
      <c r="AC617" s="61">
        <v>0</v>
      </c>
      <c r="AD617" s="61">
        <v>0</v>
      </c>
      <c r="AE617" s="36" t="b">
        <v>0</v>
      </c>
      <c r="AF617" s="36" t="b">
        <v>0</v>
      </c>
      <c r="AG617" s="36" t="b">
        <v>0</v>
      </c>
    </row>
    <row r="618" spans="1:33" x14ac:dyDescent="0.3">
      <c r="A618" s="61">
        <v>1357</v>
      </c>
      <c r="B618" s="61">
        <v>2</v>
      </c>
      <c r="C618" s="61">
        <v>142357</v>
      </c>
      <c r="D618" s="61">
        <v>242285</v>
      </c>
      <c r="E618" s="61" t="s">
        <v>11485</v>
      </c>
      <c r="F618" s="61" t="s">
        <v>11521</v>
      </c>
      <c r="G618" s="61">
        <v>357</v>
      </c>
      <c r="H618" s="61">
        <v>83</v>
      </c>
      <c r="I618" s="61">
        <v>11</v>
      </c>
      <c r="J618" s="61">
        <v>1</v>
      </c>
      <c r="K618" s="61">
        <v>8</v>
      </c>
      <c r="L618" s="61">
        <v>5000000</v>
      </c>
      <c r="M618" s="61">
        <v>0</v>
      </c>
      <c r="N618" s="61">
        <v>0</v>
      </c>
      <c r="O618" s="61">
        <v>9</v>
      </c>
      <c r="P618" s="61">
        <v>277000</v>
      </c>
      <c r="Q618" s="61">
        <v>0</v>
      </c>
      <c r="R618" s="61">
        <v>0</v>
      </c>
      <c r="S618" s="61">
        <v>0</v>
      </c>
      <c r="T618" s="61">
        <v>0</v>
      </c>
      <c r="U618" s="61">
        <v>0</v>
      </c>
      <c r="V618" s="61">
        <v>0</v>
      </c>
      <c r="W618" s="61">
        <v>0</v>
      </c>
      <c r="X618" s="61">
        <v>0</v>
      </c>
      <c r="Y618" s="61">
        <v>0</v>
      </c>
      <c r="Z618" s="61">
        <v>0</v>
      </c>
      <c r="AA618" s="61">
        <v>16</v>
      </c>
      <c r="AB618" s="61">
        <v>11</v>
      </c>
      <c r="AC618" s="61">
        <v>0</v>
      </c>
      <c r="AD618" s="61">
        <v>0</v>
      </c>
      <c r="AE618" s="36" t="b">
        <v>0</v>
      </c>
      <c r="AF618" s="36" t="b">
        <v>0</v>
      </c>
      <c r="AG618" s="36" t="b">
        <v>0</v>
      </c>
    </row>
    <row r="619" spans="1:33" x14ac:dyDescent="0.3">
      <c r="A619" s="61">
        <v>1358</v>
      </c>
      <c r="B619" s="61">
        <v>2</v>
      </c>
      <c r="C619" s="61">
        <v>142358</v>
      </c>
      <c r="D619" s="61">
        <v>242286</v>
      </c>
      <c r="E619" s="61" t="s">
        <v>2466</v>
      </c>
      <c r="F619" s="61" t="s">
        <v>11522</v>
      </c>
      <c r="G619" s="61">
        <v>358</v>
      </c>
      <c r="H619" s="61">
        <v>65</v>
      </c>
      <c r="I619" s="61">
        <v>62</v>
      </c>
      <c r="J619" s="61">
        <v>8</v>
      </c>
      <c r="K619" s="61">
        <v>8</v>
      </c>
      <c r="L619" s="61">
        <v>5000000</v>
      </c>
      <c r="M619" s="61">
        <v>0</v>
      </c>
      <c r="N619" s="61">
        <v>0</v>
      </c>
      <c r="O619" s="61">
        <v>9</v>
      </c>
      <c r="P619" s="61">
        <v>279000</v>
      </c>
      <c r="Q619" s="61">
        <v>0</v>
      </c>
      <c r="R619" s="61">
        <v>0</v>
      </c>
      <c r="S619" s="61">
        <v>0</v>
      </c>
      <c r="T619" s="61">
        <v>0</v>
      </c>
      <c r="U619" s="61">
        <v>0</v>
      </c>
      <c r="V619" s="61">
        <v>0</v>
      </c>
      <c r="W619" s="61">
        <v>0</v>
      </c>
      <c r="X619" s="61">
        <v>0</v>
      </c>
      <c r="Y619" s="61">
        <v>0</v>
      </c>
      <c r="Z619" s="61">
        <v>0</v>
      </c>
      <c r="AA619" s="61">
        <v>15</v>
      </c>
      <c r="AB619" s="61">
        <v>62</v>
      </c>
      <c r="AC619" s="61">
        <v>0</v>
      </c>
      <c r="AD619" s="61">
        <v>0</v>
      </c>
      <c r="AE619" s="36" t="b">
        <v>0</v>
      </c>
      <c r="AF619" s="36" t="b">
        <v>0</v>
      </c>
      <c r="AG619" s="36" t="b">
        <v>0</v>
      </c>
    </row>
    <row r="620" spans="1:33" x14ac:dyDescent="0.3">
      <c r="A620" s="61">
        <v>1359</v>
      </c>
      <c r="B620" s="61">
        <v>2</v>
      </c>
      <c r="C620" s="61">
        <v>142359</v>
      </c>
      <c r="D620" s="61">
        <v>242287</v>
      </c>
      <c r="E620" s="61" t="s">
        <v>11486</v>
      </c>
      <c r="F620" s="61" t="s">
        <v>11523</v>
      </c>
      <c r="G620" s="61">
        <v>359</v>
      </c>
      <c r="H620" s="61">
        <v>2</v>
      </c>
      <c r="I620" s="61">
        <v>54065</v>
      </c>
      <c r="J620" s="61">
        <v>1</v>
      </c>
      <c r="K620" s="61">
        <v>8</v>
      </c>
      <c r="L620" s="61">
        <v>5000000</v>
      </c>
      <c r="M620" s="61">
        <v>0</v>
      </c>
      <c r="N620" s="61">
        <v>0</v>
      </c>
      <c r="O620" s="61">
        <v>9</v>
      </c>
      <c r="P620" s="61">
        <v>281000</v>
      </c>
      <c r="Q620" s="61">
        <v>0</v>
      </c>
      <c r="R620" s="61">
        <v>0</v>
      </c>
      <c r="S620" s="61">
        <v>0</v>
      </c>
      <c r="T620" s="61">
        <v>0</v>
      </c>
      <c r="U620" s="61">
        <v>0</v>
      </c>
      <c r="V620" s="61">
        <v>0</v>
      </c>
      <c r="W620" s="61">
        <v>0</v>
      </c>
      <c r="X620" s="61">
        <v>0</v>
      </c>
      <c r="Y620" s="61">
        <v>0</v>
      </c>
      <c r="Z620" s="61">
        <v>0</v>
      </c>
      <c r="AA620" s="61">
        <v>15</v>
      </c>
      <c r="AB620" s="61">
        <v>62</v>
      </c>
      <c r="AC620" s="61">
        <v>0</v>
      </c>
      <c r="AD620" s="61">
        <v>0</v>
      </c>
      <c r="AE620" s="36" t="b">
        <v>0</v>
      </c>
      <c r="AF620" s="36" t="b">
        <v>0</v>
      </c>
      <c r="AG620" s="36" t="b">
        <v>0</v>
      </c>
    </row>
    <row r="621" spans="1:33" x14ac:dyDescent="0.3">
      <c r="A621" s="61">
        <v>1360</v>
      </c>
      <c r="B621" s="61">
        <v>2</v>
      </c>
      <c r="C621" s="61">
        <v>142360</v>
      </c>
      <c r="D621" s="61">
        <v>242288</v>
      </c>
      <c r="E621" s="61" t="s">
        <v>11487</v>
      </c>
      <c r="F621" s="61" t="s">
        <v>11524</v>
      </c>
      <c r="G621" s="61">
        <v>360</v>
      </c>
      <c r="H621" s="61">
        <v>42</v>
      </c>
      <c r="I621" s="61">
        <v>67</v>
      </c>
      <c r="J621" s="61">
        <v>3450</v>
      </c>
      <c r="K621" s="61">
        <v>8</v>
      </c>
      <c r="L621" s="61">
        <v>5000000</v>
      </c>
      <c r="M621" s="61">
        <v>0</v>
      </c>
      <c r="N621" s="61">
        <v>0</v>
      </c>
      <c r="O621" s="61">
        <v>9</v>
      </c>
      <c r="P621" s="61">
        <v>283000</v>
      </c>
      <c r="Q621" s="61">
        <v>0</v>
      </c>
      <c r="R621" s="61">
        <v>0</v>
      </c>
      <c r="S621" s="61">
        <v>6</v>
      </c>
      <c r="T621" s="61">
        <v>94039</v>
      </c>
      <c r="U621" s="61">
        <v>0</v>
      </c>
      <c r="V621" s="61">
        <v>300</v>
      </c>
      <c r="W621" s="61">
        <v>0</v>
      </c>
      <c r="X621" s="61">
        <v>0</v>
      </c>
      <c r="Y621" s="61">
        <v>0</v>
      </c>
      <c r="Z621" s="61">
        <v>0</v>
      </c>
      <c r="AA621" s="61">
        <v>15</v>
      </c>
      <c r="AB621" s="61">
        <v>63</v>
      </c>
      <c r="AC621" s="61">
        <v>0</v>
      </c>
      <c r="AD621" s="61">
        <v>0</v>
      </c>
      <c r="AE621" s="36" t="b">
        <v>0</v>
      </c>
      <c r="AF621" s="36" t="b">
        <v>0</v>
      </c>
      <c r="AG621" s="36" t="b">
        <v>0</v>
      </c>
    </row>
    <row r="622" spans="1:33" x14ac:dyDescent="0.3">
      <c r="A622" s="61">
        <v>1361</v>
      </c>
      <c r="B622" s="61">
        <v>2</v>
      </c>
      <c r="C622" s="61">
        <v>142361</v>
      </c>
      <c r="D622" s="61">
        <v>242289</v>
      </c>
      <c r="E622" s="61" t="s">
        <v>11488</v>
      </c>
      <c r="F622" s="61" t="s">
        <v>11525</v>
      </c>
      <c r="G622" s="61">
        <v>361</v>
      </c>
      <c r="H622" s="61">
        <v>26</v>
      </c>
      <c r="I622" s="61">
        <v>85158</v>
      </c>
      <c r="J622" s="61">
        <v>1</v>
      </c>
      <c r="K622" s="61">
        <v>8</v>
      </c>
      <c r="L622" s="61">
        <v>5000000</v>
      </c>
      <c r="M622" s="61">
        <v>0</v>
      </c>
      <c r="N622" s="61">
        <v>0</v>
      </c>
      <c r="O622" s="61">
        <v>9</v>
      </c>
      <c r="P622" s="61">
        <v>285000</v>
      </c>
      <c r="Q622" s="61">
        <v>0</v>
      </c>
      <c r="R622" s="61">
        <v>0</v>
      </c>
      <c r="S622" s="61">
        <v>6</v>
      </c>
      <c r="T622" s="61">
        <v>84032</v>
      </c>
      <c r="U622" s="61">
        <v>0</v>
      </c>
      <c r="V622" s="61">
        <v>1</v>
      </c>
      <c r="W622" s="61">
        <v>0</v>
      </c>
      <c r="X622" s="61">
        <v>0</v>
      </c>
      <c r="Y622" s="61">
        <v>0</v>
      </c>
      <c r="Z622" s="61">
        <v>0</v>
      </c>
      <c r="AA622" s="61">
        <v>13</v>
      </c>
      <c r="AB622" s="61">
        <v>85158</v>
      </c>
      <c r="AC622" s="61">
        <v>0</v>
      </c>
      <c r="AD622" s="61">
        <v>0</v>
      </c>
      <c r="AE622" s="36" t="b">
        <v>0</v>
      </c>
      <c r="AF622" s="36" t="b">
        <v>0</v>
      </c>
      <c r="AG622" s="36" t="b">
        <v>0</v>
      </c>
    </row>
    <row r="623" spans="1:33" x14ac:dyDescent="0.3">
      <c r="A623" s="61">
        <v>1362</v>
      </c>
      <c r="B623" s="61">
        <v>2</v>
      </c>
      <c r="C623" s="61">
        <v>142362</v>
      </c>
      <c r="D623" s="61">
        <v>242290</v>
      </c>
      <c r="E623" s="61" t="s">
        <v>2466</v>
      </c>
      <c r="F623" s="61" t="s">
        <v>11526</v>
      </c>
      <c r="G623" s="61">
        <v>362</v>
      </c>
      <c r="H623" s="61">
        <v>65</v>
      </c>
      <c r="I623" s="61">
        <v>63</v>
      </c>
      <c r="J623" s="61">
        <v>8</v>
      </c>
      <c r="K623" s="61">
        <v>8</v>
      </c>
      <c r="L623" s="61">
        <v>5000000</v>
      </c>
      <c r="M623" s="61">
        <v>0</v>
      </c>
      <c r="N623" s="61">
        <v>0</v>
      </c>
      <c r="O623" s="61">
        <v>9</v>
      </c>
      <c r="P623" s="61">
        <v>287000</v>
      </c>
      <c r="Q623" s="61">
        <v>0</v>
      </c>
      <c r="R623" s="61">
        <v>0</v>
      </c>
      <c r="S623" s="61">
        <v>0</v>
      </c>
      <c r="T623" s="61">
        <v>0</v>
      </c>
      <c r="U623" s="61">
        <v>0</v>
      </c>
      <c r="V623" s="61">
        <v>0</v>
      </c>
      <c r="W623" s="61">
        <v>0</v>
      </c>
      <c r="X623" s="61">
        <v>0</v>
      </c>
      <c r="Y623" s="61">
        <v>0</v>
      </c>
      <c r="Z623" s="61">
        <v>0</v>
      </c>
      <c r="AA623" s="61">
        <v>15</v>
      </c>
      <c r="AB623" s="61">
        <v>63</v>
      </c>
      <c r="AC623" s="61">
        <v>0</v>
      </c>
      <c r="AD623" s="61">
        <v>0</v>
      </c>
      <c r="AE623" s="36" t="b">
        <v>0</v>
      </c>
      <c r="AF623" s="36" t="b">
        <v>0</v>
      </c>
      <c r="AG623" s="36" t="b">
        <v>0</v>
      </c>
    </row>
    <row r="624" spans="1:33" x14ac:dyDescent="0.3">
      <c r="A624" s="61">
        <v>1363</v>
      </c>
      <c r="B624" s="61">
        <v>2</v>
      </c>
      <c r="C624" s="61">
        <v>142363</v>
      </c>
      <c r="D624" s="61">
        <v>242291</v>
      </c>
      <c r="E624" s="61" t="s">
        <v>11489</v>
      </c>
      <c r="F624" s="61" t="s">
        <v>11527</v>
      </c>
      <c r="G624" s="61">
        <v>363</v>
      </c>
      <c r="H624" s="61">
        <v>2</v>
      </c>
      <c r="I624" s="61">
        <v>54067</v>
      </c>
      <c r="J624" s="61">
        <v>1</v>
      </c>
      <c r="K624" s="61">
        <v>8</v>
      </c>
      <c r="L624" s="61">
        <v>5000000</v>
      </c>
      <c r="M624" s="61">
        <v>0</v>
      </c>
      <c r="N624" s="61">
        <v>0</v>
      </c>
      <c r="O624" s="61">
        <v>9</v>
      </c>
      <c r="P624" s="61">
        <v>289000</v>
      </c>
      <c r="Q624" s="61">
        <v>0</v>
      </c>
      <c r="R624" s="61">
        <v>0</v>
      </c>
      <c r="S624" s="61">
        <v>0</v>
      </c>
      <c r="T624" s="61">
        <v>0</v>
      </c>
      <c r="U624" s="61">
        <v>0</v>
      </c>
      <c r="V624" s="61">
        <v>0</v>
      </c>
      <c r="W624" s="61">
        <v>0</v>
      </c>
      <c r="X624" s="61">
        <v>0</v>
      </c>
      <c r="Y624" s="61">
        <v>0</v>
      </c>
      <c r="Z624" s="61">
        <v>0</v>
      </c>
      <c r="AA624" s="61">
        <v>15</v>
      </c>
      <c r="AB624" s="61">
        <v>63</v>
      </c>
      <c r="AC624" s="61">
        <v>0</v>
      </c>
      <c r="AD624" s="61">
        <v>0</v>
      </c>
      <c r="AE624" s="36" t="b">
        <v>0</v>
      </c>
      <c r="AF624" s="36" t="b">
        <v>0</v>
      </c>
      <c r="AG624" s="36" t="b">
        <v>0</v>
      </c>
    </row>
    <row r="625" spans="1:33" x14ac:dyDescent="0.3">
      <c r="A625" s="61">
        <v>1364</v>
      </c>
      <c r="B625" s="61">
        <v>2</v>
      </c>
      <c r="C625" s="61">
        <v>142364</v>
      </c>
      <c r="D625" s="61">
        <v>242292</v>
      </c>
      <c r="E625" s="61" t="s">
        <v>11490</v>
      </c>
      <c r="F625" s="61" t="s">
        <v>11528</v>
      </c>
      <c r="G625" s="61">
        <v>364</v>
      </c>
      <c r="H625" s="61">
        <v>42</v>
      </c>
      <c r="I625" s="61">
        <v>101</v>
      </c>
      <c r="J625" s="61">
        <v>4700</v>
      </c>
      <c r="K625" s="61">
        <v>8</v>
      </c>
      <c r="L625" s="61">
        <v>5000000</v>
      </c>
      <c r="M625" s="61">
        <v>0</v>
      </c>
      <c r="N625" s="61">
        <v>0</v>
      </c>
      <c r="O625" s="61">
        <v>9</v>
      </c>
      <c r="P625" s="61">
        <v>291000</v>
      </c>
      <c r="Q625" s="61">
        <v>0</v>
      </c>
      <c r="R625" s="61">
        <v>0</v>
      </c>
      <c r="S625" s="61">
        <v>6</v>
      </c>
      <c r="T625" s="61">
        <v>84017</v>
      </c>
      <c r="U625" s="61">
        <v>0</v>
      </c>
      <c r="V625" s="61">
        <v>1</v>
      </c>
      <c r="W625" s="61">
        <v>0</v>
      </c>
      <c r="X625" s="61">
        <v>0</v>
      </c>
      <c r="Y625" s="61">
        <v>0</v>
      </c>
      <c r="Z625" s="61">
        <v>0</v>
      </c>
      <c r="AA625" s="61">
        <v>15</v>
      </c>
      <c r="AB625" s="61">
        <v>64</v>
      </c>
      <c r="AC625" s="61">
        <v>0</v>
      </c>
      <c r="AD625" s="61">
        <v>0</v>
      </c>
      <c r="AE625" s="36" t="b">
        <v>0</v>
      </c>
      <c r="AF625" s="36" t="b">
        <v>0</v>
      </c>
      <c r="AG625" s="36" t="b">
        <v>0</v>
      </c>
    </row>
    <row r="626" spans="1:33" x14ac:dyDescent="0.3">
      <c r="A626" s="61">
        <v>1365</v>
      </c>
      <c r="B626" s="61">
        <v>2</v>
      </c>
      <c r="C626" s="61">
        <v>142365</v>
      </c>
      <c r="D626" s="61">
        <v>242293</v>
      </c>
      <c r="E626" s="61" t="s">
        <v>11491</v>
      </c>
      <c r="F626" s="61" t="s">
        <v>11529</v>
      </c>
      <c r="G626" s="61">
        <v>365</v>
      </c>
      <c r="H626" s="61">
        <v>60</v>
      </c>
      <c r="I626" s="61">
        <v>11</v>
      </c>
      <c r="J626" s="61">
        <v>1</v>
      </c>
      <c r="K626" s="61">
        <v>8</v>
      </c>
      <c r="L626" s="61">
        <v>5000000</v>
      </c>
      <c r="M626" s="61">
        <v>0</v>
      </c>
      <c r="N626" s="61">
        <v>0</v>
      </c>
      <c r="O626" s="61">
        <v>9</v>
      </c>
      <c r="P626" s="61">
        <v>293000</v>
      </c>
      <c r="Q626" s="61">
        <v>0</v>
      </c>
      <c r="R626" s="61">
        <v>0</v>
      </c>
      <c r="S626" s="61">
        <v>0</v>
      </c>
      <c r="T626" s="61">
        <v>0</v>
      </c>
      <c r="U626" s="61">
        <v>0</v>
      </c>
      <c r="V626" s="61">
        <v>0</v>
      </c>
      <c r="W626" s="61">
        <v>0</v>
      </c>
      <c r="X626" s="61">
        <v>0</v>
      </c>
      <c r="Y626" s="61">
        <v>0</v>
      </c>
      <c r="Z626" s="61">
        <v>0</v>
      </c>
      <c r="AA626" s="61">
        <v>2</v>
      </c>
      <c r="AB626" s="61">
        <v>3</v>
      </c>
      <c r="AC626" s="61">
        <v>0</v>
      </c>
      <c r="AD626" s="61">
        <v>0</v>
      </c>
      <c r="AE626" s="36" t="b">
        <v>0</v>
      </c>
      <c r="AF626" s="36" t="b">
        <v>0</v>
      </c>
      <c r="AG626" s="36" t="b">
        <v>0</v>
      </c>
    </row>
    <row r="627" spans="1:33" x14ac:dyDescent="0.3">
      <c r="A627" s="61">
        <v>1366</v>
      </c>
      <c r="B627" s="61">
        <v>2</v>
      </c>
      <c r="C627" s="61">
        <v>142366</v>
      </c>
      <c r="D627" s="61">
        <v>242294</v>
      </c>
      <c r="E627" s="61" t="s">
        <v>2466</v>
      </c>
      <c r="F627" s="61" t="s">
        <v>11530</v>
      </c>
      <c r="G627" s="61">
        <v>366</v>
      </c>
      <c r="H627" s="61">
        <v>65</v>
      </c>
      <c r="I627" s="61">
        <v>64</v>
      </c>
      <c r="J627" s="61">
        <v>8</v>
      </c>
      <c r="K627" s="61">
        <v>8</v>
      </c>
      <c r="L627" s="61">
        <v>5000000</v>
      </c>
      <c r="M627" s="61">
        <v>0</v>
      </c>
      <c r="N627" s="61">
        <v>0</v>
      </c>
      <c r="O627" s="61">
        <v>9</v>
      </c>
      <c r="P627" s="61">
        <v>295000</v>
      </c>
      <c r="Q627" s="61">
        <v>0</v>
      </c>
      <c r="R627" s="61">
        <v>0</v>
      </c>
      <c r="S627" s="61">
        <v>0</v>
      </c>
      <c r="T627" s="61">
        <v>0</v>
      </c>
      <c r="U627" s="61">
        <v>0</v>
      </c>
      <c r="V627" s="61">
        <v>0</v>
      </c>
      <c r="W627" s="61">
        <v>0</v>
      </c>
      <c r="X627" s="61">
        <v>0</v>
      </c>
      <c r="Y627" s="61">
        <v>0</v>
      </c>
      <c r="Z627" s="61">
        <v>0</v>
      </c>
      <c r="AA627" s="61">
        <v>15</v>
      </c>
      <c r="AB627" s="61">
        <v>64</v>
      </c>
      <c r="AC627" s="61">
        <v>0</v>
      </c>
      <c r="AD627" s="61">
        <v>0</v>
      </c>
      <c r="AE627" s="36" t="b">
        <v>0</v>
      </c>
      <c r="AF627" s="36" t="b">
        <v>0</v>
      </c>
      <c r="AG627" s="36" t="b">
        <v>0</v>
      </c>
    </row>
    <row r="628" spans="1:33" x14ac:dyDescent="0.3">
      <c r="A628" s="61">
        <v>1367</v>
      </c>
      <c r="B628" s="61">
        <v>2</v>
      </c>
      <c r="C628" s="61">
        <v>142367</v>
      </c>
      <c r="D628" s="61">
        <v>242295</v>
      </c>
      <c r="E628" s="61" t="s">
        <v>11492</v>
      </c>
      <c r="F628" s="61" t="s">
        <v>11531</v>
      </c>
      <c r="G628" s="61">
        <v>367</v>
      </c>
      <c r="H628" s="61">
        <v>2</v>
      </c>
      <c r="I628" s="61">
        <v>54101</v>
      </c>
      <c r="J628" s="61">
        <v>1</v>
      </c>
      <c r="K628" s="61">
        <v>8</v>
      </c>
      <c r="L628" s="61">
        <v>5000000</v>
      </c>
      <c r="M628" s="61">
        <v>0</v>
      </c>
      <c r="N628" s="61">
        <v>0</v>
      </c>
      <c r="O628" s="61">
        <v>9</v>
      </c>
      <c r="P628" s="61">
        <v>297000</v>
      </c>
      <c r="Q628" s="61">
        <v>0</v>
      </c>
      <c r="R628" s="61">
        <v>0</v>
      </c>
      <c r="S628" s="61">
        <v>0</v>
      </c>
      <c r="T628" s="61">
        <v>0</v>
      </c>
      <c r="U628" s="61">
        <v>0</v>
      </c>
      <c r="V628" s="61">
        <v>0</v>
      </c>
      <c r="W628" s="61">
        <v>0</v>
      </c>
      <c r="X628" s="61">
        <v>0</v>
      </c>
      <c r="Y628" s="61">
        <v>0</v>
      </c>
      <c r="Z628" s="61">
        <v>0</v>
      </c>
      <c r="AA628" s="61">
        <v>15</v>
      </c>
      <c r="AB628" s="61">
        <v>64</v>
      </c>
      <c r="AC628" s="61">
        <v>0</v>
      </c>
      <c r="AD628" s="61">
        <v>0</v>
      </c>
      <c r="AE628" s="36" t="b">
        <v>0</v>
      </c>
      <c r="AF628" s="36" t="b">
        <v>0</v>
      </c>
      <c r="AG628" s="36" t="b">
        <v>0</v>
      </c>
    </row>
    <row r="629" spans="1:33" x14ac:dyDescent="0.3">
      <c r="A629" s="61">
        <v>1368</v>
      </c>
      <c r="B629" s="61">
        <v>2</v>
      </c>
      <c r="C629" s="61">
        <v>142368</v>
      </c>
      <c r="D629" s="61">
        <v>242296</v>
      </c>
      <c r="E629" s="61" t="s">
        <v>11497</v>
      </c>
      <c r="F629" s="61" t="s">
        <v>11532</v>
      </c>
      <c r="G629" s="61">
        <v>368</v>
      </c>
      <c r="H629" s="61">
        <v>42</v>
      </c>
      <c r="I629" s="61">
        <v>102</v>
      </c>
      <c r="J629" s="61">
        <v>3600</v>
      </c>
      <c r="K629" s="61">
        <v>8</v>
      </c>
      <c r="L629" s="61">
        <v>5000000</v>
      </c>
      <c r="M629" s="61">
        <v>0</v>
      </c>
      <c r="N629" s="61">
        <v>0</v>
      </c>
      <c r="O629" s="61">
        <v>9</v>
      </c>
      <c r="P629" s="61">
        <v>299000</v>
      </c>
      <c r="Q629" s="61">
        <v>0</v>
      </c>
      <c r="R629" s="61">
        <v>0</v>
      </c>
      <c r="S629" s="61">
        <v>0</v>
      </c>
      <c r="T629" s="61">
        <v>0</v>
      </c>
      <c r="U629" s="61">
        <v>0</v>
      </c>
      <c r="V629" s="61">
        <v>0</v>
      </c>
      <c r="W629" s="61">
        <v>0</v>
      </c>
      <c r="X629" s="61">
        <v>0</v>
      </c>
      <c r="Y629" s="61">
        <v>0</v>
      </c>
      <c r="Z629" s="61">
        <v>0</v>
      </c>
      <c r="AA629" s="61">
        <v>15</v>
      </c>
      <c r="AB629" s="61">
        <v>65</v>
      </c>
      <c r="AC629" s="61">
        <v>0</v>
      </c>
      <c r="AD629" s="61">
        <v>0</v>
      </c>
      <c r="AE629" s="36" t="b">
        <v>0</v>
      </c>
      <c r="AF629" s="36" t="b">
        <v>0</v>
      </c>
      <c r="AG629" s="36" t="b">
        <v>0</v>
      </c>
    </row>
    <row r="630" spans="1:33" x14ac:dyDescent="0.3">
      <c r="A630" s="61">
        <v>1369</v>
      </c>
      <c r="B630" s="61">
        <v>2</v>
      </c>
      <c r="C630" s="61">
        <v>142369</v>
      </c>
      <c r="D630" s="61">
        <v>242297</v>
      </c>
      <c r="E630" s="61" t="s">
        <v>11493</v>
      </c>
      <c r="F630" s="61" t="s">
        <v>11533</v>
      </c>
      <c r="G630" s="61">
        <v>369</v>
      </c>
      <c r="H630" s="61">
        <v>26</v>
      </c>
      <c r="I630" s="61">
        <v>85159</v>
      </c>
      <c r="J630" s="61">
        <v>1</v>
      </c>
      <c r="K630" s="61">
        <v>8</v>
      </c>
      <c r="L630" s="61">
        <v>5000000</v>
      </c>
      <c r="M630" s="61">
        <v>0</v>
      </c>
      <c r="N630" s="61">
        <v>0</v>
      </c>
      <c r="O630" s="61">
        <v>9</v>
      </c>
      <c r="P630" s="61">
        <v>301000</v>
      </c>
      <c r="Q630" s="61">
        <v>0</v>
      </c>
      <c r="R630" s="61">
        <v>0</v>
      </c>
      <c r="S630" s="61">
        <v>6</v>
      </c>
      <c r="T630" s="61">
        <v>94073</v>
      </c>
      <c r="U630" s="61">
        <v>0</v>
      </c>
      <c r="V630" s="61">
        <v>1</v>
      </c>
      <c r="W630" s="61">
        <v>0</v>
      </c>
      <c r="X630" s="61">
        <v>0</v>
      </c>
      <c r="Y630" s="61">
        <v>0</v>
      </c>
      <c r="Z630" s="61">
        <v>0</v>
      </c>
      <c r="AA630" s="61">
        <v>13</v>
      </c>
      <c r="AB630" s="61">
        <v>85159</v>
      </c>
      <c r="AC630" s="61">
        <v>0</v>
      </c>
      <c r="AD630" s="61">
        <v>0</v>
      </c>
      <c r="AE630" s="36" t="b">
        <v>0</v>
      </c>
      <c r="AF630" s="36" t="b">
        <v>0</v>
      </c>
      <c r="AG630" s="36" t="b">
        <v>0</v>
      </c>
    </row>
    <row r="631" spans="1:33" x14ac:dyDescent="0.3">
      <c r="A631" s="61">
        <v>1370</v>
      </c>
      <c r="B631" s="61">
        <v>2</v>
      </c>
      <c r="C631" s="61">
        <v>142370</v>
      </c>
      <c r="D631" s="61">
        <v>242298</v>
      </c>
      <c r="E631" s="61" t="s">
        <v>2466</v>
      </c>
      <c r="F631" s="61" t="s">
        <v>11534</v>
      </c>
      <c r="G631" s="61">
        <v>370</v>
      </c>
      <c r="H631" s="61">
        <v>65</v>
      </c>
      <c r="I631" s="61">
        <v>65</v>
      </c>
      <c r="J631" s="61">
        <v>8</v>
      </c>
      <c r="K631" s="61">
        <v>8</v>
      </c>
      <c r="L631" s="61">
        <v>5000000</v>
      </c>
      <c r="M631" s="61">
        <v>0</v>
      </c>
      <c r="N631" s="61">
        <v>0</v>
      </c>
      <c r="O631" s="61">
        <v>9</v>
      </c>
      <c r="P631" s="61">
        <v>303000</v>
      </c>
      <c r="Q631" s="61">
        <v>0</v>
      </c>
      <c r="R631" s="61">
        <v>0</v>
      </c>
      <c r="S631" s="61">
        <v>0</v>
      </c>
      <c r="T631" s="61">
        <v>0</v>
      </c>
      <c r="U631" s="61">
        <v>0</v>
      </c>
      <c r="V631" s="61">
        <v>0</v>
      </c>
      <c r="W631" s="61">
        <v>0</v>
      </c>
      <c r="X631" s="61">
        <v>0</v>
      </c>
      <c r="Y631" s="61">
        <v>0</v>
      </c>
      <c r="Z631" s="61">
        <v>0</v>
      </c>
      <c r="AA631" s="61">
        <v>15</v>
      </c>
      <c r="AB631" s="61">
        <v>65</v>
      </c>
      <c r="AC631" s="61">
        <v>0</v>
      </c>
      <c r="AD631" s="61">
        <v>0</v>
      </c>
      <c r="AE631" s="36" t="b">
        <v>0</v>
      </c>
      <c r="AF631" s="36" t="b">
        <v>0</v>
      </c>
      <c r="AG631" s="36" t="b">
        <v>0</v>
      </c>
    </row>
    <row r="632" spans="1:33" x14ac:dyDescent="0.3">
      <c r="A632" s="61">
        <v>1371</v>
      </c>
      <c r="B632" s="61">
        <v>2</v>
      </c>
      <c r="C632" s="61">
        <v>142371</v>
      </c>
      <c r="D632" s="61">
        <v>242299</v>
      </c>
      <c r="E632" s="61" t="s">
        <v>11598</v>
      </c>
      <c r="F632" s="61" t="s">
        <v>11535</v>
      </c>
      <c r="G632" s="61">
        <v>371</v>
      </c>
      <c r="H632" s="61">
        <v>2</v>
      </c>
      <c r="I632" s="61">
        <v>54102</v>
      </c>
      <c r="J632" s="61">
        <v>1</v>
      </c>
      <c r="K632" s="61">
        <v>8</v>
      </c>
      <c r="L632" s="61">
        <v>5000000</v>
      </c>
      <c r="M632" s="61">
        <v>0</v>
      </c>
      <c r="N632" s="61">
        <v>0</v>
      </c>
      <c r="O632" s="61">
        <v>9</v>
      </c>
      <c r="P632" s="61">
        <v>305000</v>
      </c>
      <c r="Q632" s="61">
        <v>0</v>
      </c>
      <c r="R632" s="61">
        <v>0</v>
      </c>
      <c r="S632" s="61">
        <v>0</v>
      </c>
      <c r="T632" s="61">
        <v>0</v>
      </c>
      <c r="U632" s="61">
        <v>0</v>
      </c>
      <c r="V632" s="61">
        <v>0</v>
      </c>
      <c r="W632" s="61">
        <v>0</v>
      </c>
      <c r="X632" s="61">
        <v>0</v>
      </c>
      <c r="Y632" s="61">
        <v>0</v>
      </c>
      <c r="Z632" s="61">
        <v>0</v>
      </c>
      <c r="AA632" s="61">
        <v>15</v>
      </c>
      <c r="AB632" s="61">
        <v>65</v>
      </c>
      <c r="AC632" s="61">
        <v>0</v>
      </c>
      <c r="AD632" s="61">
        <v>0</v>
      </c>
      <c r="AE632" s="36" t="b">
        <v>0</v>
      </c>
      <c r="AF632" s="36" t="b">
        <v>0</v>
      </c>
      <c r="AG632" s="36" t="b">
        <v>0</v>
      </c>
    </row>
    <row r="633" spans="1:33" x14ac:dyDescent="0.3">
      <c r="A633" s="61">
        <v>1372</v>
      </c>
      <c r="B633" s="61">
        <v>2</v>
      </c>
      <c r="C633" s="61">
        <v>142372</v>
      </c>
      <c r="D633" s="61">
        <v>242300</v>
      </c>
      <c r="E633" s="61" t="s">
        <v>11494</v>
      </c>
      <c r="F633" s="61" t="s">
        <v>11536</v>
      </c>
      <c r="G633" s="61">
        <v>372</v>
      </c>
      <c r="H633" s="61">
        <v>42</v>
      </c>
      <c r="I633" s="61">
        <v>103</v>
      </c>
      <c r="J633" s="61">
        <v>3600</v>
      </c>
      <c r="K633" s="61">
        <v>8</v>
      </c>
      <c r="L633" s="61">
        <v>5000000</v>
      </c>
      <c r="M633" s="61">
        <v>0</v>
      </c>
      <c r="N633" s="61">
        <v>0</v>
      </c>
      <c r="O633" s="61">
        <v>9</v>
      </c>
      <c r="P633" s="61">
        <v>307000</v>
      </c>
      <c r="Q633" s="61">
        <v>0</v>
      </c>
      <c r="R633" s="61">
        <v>0</v>
      </c>
      <c r="S633" s="61">
        <v>6</v>
      </c>
      <c r="T633" s="61">
        <v>84017</v>
      </c>
      <c r="U633" s="61">
        <v>0</v>
      </c>
      <c r="V633" s="61">
        <v>1</v>
      </c>
      <c r="W633" s="61">
        <v>6</v>
      </c>
      <c r="X633" s="61">
        <v>94059</v>
      </c>
      <c r="Y633" s="61">
        <v>0</v>
      </c>
      <c r="Z633" s="61">
        <v>20</v>
      </c>
      <c r="AA633" s="61">
        <v>15</v>
      </c>
      <c r="AB633" s="61">
        <v>66</v>
      </c>
      <c r="AC633" s="61">
        <v>0</v>
      </c>
      <c r="AD633" s="61">
        <v>0</v>
      </c>
      <c r="AE633" s="36" t="b">
        <v>0</v>
      </c>
      <c r="AF633" s="36" t="b">
        <v>0</v>
      </c>
      <c r="AG633" s="36" t="b">
        <v>0</v>
      </c>
    </row>
    <row r="634" spans="1:33" x14ac:dyDescent="0.3">
      <c r="A634" s="61">
        <v>1373</v>
      </c>
      <c r="B634" s="61">
        <v>2</v>
      </c>
      <c r="C634" s="61">
        <v>142373</v>
      </c>
      <c r="D634" s="61">
        <v>242301</v>
      </c>
      <c r="E634" s="61" t="s">
        <v>2749</v>
      </c>
      <c r="F634" s="61" t="s">
        <v>11537</v>
      </c>
      <c r="G634" s="61">
        <v>373</v>
      </c>
      <c r="H634" s="61">
        <v>70</v>
      </c>
      <c r="I634" s="61">
        <v>110</v>
      </c>
      <c r="J634" s="61">
        <v>1</v>
      </c>
      <c r="K634" s="61">
        <v>8</v>
      </c>
      <c r="L634" s="61">
        <v>5000000</v>
      </c>
      <c r="M634" s="61">
        <v>0</v>
      </c>
      <c r="N634" s="61">
        <v>0</v>
      </c>
      <c r="O634" s="61">
        <v>9</v>
      </c>
      <c r="P634" s="61">
        <v>309000</v>
      </c>
      <c r="Q634" s="61">
        <v>0</v>
      </c>
      <c r="R634" s="61">
        <v>0</v>
      </c>
      <c r="S634" s="61">
        <v>0</v>
      </c>
      <c r="T634" s="61">
        <v>0</v>
      </c>
      <c r="U634" s="61">
        <v>0</v>
      </c>
      <c r="V634" s="61">
        <v>0</v>
      </c>
      <c r="W634" s="61">
        <v>0</v>
      </c>
      <c r="X634" s="61">
        <v>0</v>
      </c>
      <c r="Y634" s="61">
        <v>0</v>
      </c>
      <c r="Z634" s="61">
        <v>0</v>
      </c>
      <c r="AA634" s="61">
        <v>6</v>
      </c>
      <c r="AB634" s="61">
        <v>0</v>
      </c>
      <c r="AC634" s="61">
        <v>0</v>
      </c>
      <c r="AD634" s="61">
        <v>0</v>
      </c>
      <c r="AE634" s="36" t="b">
        <v>0</v>
      </c>
      <c r="AF634" s="36" t="b">
        <v>0</v>
      </c>
      <c r="AG634" s="36" t="b">
        <v>0</v>
      </c>
    </row>
    <row r="635" spans="1:33" x14ac:dyDescent="0.3">
      <c r="A635" s="61">
        <v>1374</v>
      </c>
      <c r="B635" s="61">
        <v>2</v>
      </c>
      <c r="C635" s="61">
        <v>142374</v>
      </c>
      <c r="D635" s="61">
        <v>242302</v>
      </c>
      <c r="E635" s="61" t="s">
        <v>2466</v>
      </c>
      <c r="F635" s="61" t="s">
        <v>11538</v>
      </c>
      <c r="G635" s="61">
        <v>374</v>
      </c>
      <c r="H635" s="61">
        <v>65</v>
      </c>
      <c r="I635" s="61">
        <v>66</v>
      </c>
      <c r="J635" s="61">
        <v>8</v>
      </c>
      <c r="K635" s="61">
        <v>8</v>
      </c>
      <c r="L635" s="61">
        <v>5000000</v>
      </c>
      <c r="M635" s="61">
        <v>0</v>
      </c>
      <c r="N635" s="61">
        <v>0</v>
      </c>
      <c r="O635" s="61">
        <v>9</v>
      </c>
      <c r="P635" s="61">
        <v>311000</v>
      </c>
      <c r="Q635" s="61">
        <v>0</v>
      </c>
      <c r="R635" s="61">
        <v>0</v>
      </c>
      <c r="S635" s="61">
        <v>0</v>
      </c>
      <c r="T635" s="61">
        <v>0</v>
      </c>
      <c r="U635" s="61">
        <v>0</v>
      </c>
      <c r="V635" s="61">
        <v>0</v>
      </c>
      <c r="W635" s="61">
        <v>0</v>
      </c>
      <c r="X635" s="61">
        <v>0</v>
      </c>
      <c r="Y635" s="61">
        <v>0</v>
      </c>
      <c r="Z635" s="61">
        <v>0</v>
      </c>
      <c r="AA635" s="61">
        <v>15</v>
      </c>
      <c r="AB635" s="61">
        <v>66</v>
      </c>
      <c r="AC635" s="61">
        <v>0</v>
      </c>
      <c r="AD635" s="61">
        <v>0</v>
      </c>
      <c r="AE635" s="36" t="b">
        <v>0</v>
      </c>
      <c r="AF635" s="36" t="b">
        <v>0</v>
      </c>
      <c r="AG635" s="36" t="b">
        <v>0</v>
      </c>
    </row>
    <row r="636" spans="1:33" x14ac:dyDescent="0.3">
      <c r="A636" s="61">
        <v>1375</v>
      </c>
      <c r="B636" s="61">
        <v>2</v>
      </c>
      <c r="C636" s="61">
        <v>142375</v>
      </c>
      <c r="D636" s="61">
        <v>242303</v>
      </c>
      <c r="E636" s="61" t="s">
        <v>11495</v>
      </c>
      <c r="F636" s="61" t="s">
        <v>11539</v>
      </c>
      <c r="G636" s="61">
        <v>375</v>
      </c>
      <c r="H636" s="61">
        <v>76</v>
      </c>
      <c r="I636" s="61">
        <v>11</v>
      </c>
      <c r="J636" s="61">
        <v>1</v>
      </c>
      <c r="K636" s="61">
        <v>8</v>
      </c>
      <c r="L636" s="61">
        <v>5000000</v>
      </c>
      <c r="M636" s="61">
        <v>0</v>
      </c>
      <c r="N636" s="61">
        <v>0</v>
      </c>
      <c r="O636" s="61">
        <v>9</v>
      </c>
      <c r="P636" s="61">
        <v>313000</v>
      </c>
      <c r="Q636" s="61">
        <v>0</v>
      </c>
      <c r="R636" s="61">
        <v>0</v>
      </c>
      <c r="S636" s="61">
        <v>6</v>
      </c>
      <c r="T636" s="61">
        <v>85002</v>
      </c>
      <c r="U636" s="61">
        <v>0</v>
      </c>
      <c r="V636" s="61">
        <v>1</v>
      </c>
      <c r="W636" s="61">
        <v>0</v>
      </c>
      <c r="X636" s="61">
        <v>0</v>
      </c>
      <c r="Y636" s="61">
        <v>0</v>
      </c>
      <c r="Z636" s="61">
        <v>0</v>
      </c>
      <c r="AA636" s="61">
        <v>23</v>
      </c>
      <c r="AB636" s="61">
        <v>11</v>
      </c>
      <c r="AC636" s="61">
        <v>0</v>
      </c>
      <c r="AD636" s="61">
        <v>0</v>
      </c>
      <c r="AE636" s="36" t="b">
        <v>0</v>
      </c>
      <c r="AF636" s="36" t="b">
        <v>0</v>
      </c>
      <c r="AG636" s="36" t="b">
        <v>0</v>
      </c>
    </row>
    <row r="637" spans="1:33" x14ac:dyDescent="0.3">
      <c r="A637" s="61">
        <v>1376</v>
      </c>
      <c r="B637" s="61">
        <v>2</v>
      </c>
      <c r="C637" s="61">
        <v>142376</v>
      </c>
      <c r="D637" s="61">
        <v>242304</v>
      </c>
      <c r="E637" s="61" t="s">
        <v>11496</v>
      </c>
      <c r="F637" s="61" t="s">
        <v>11540</v>
      </c>
      <c r="G637" s="61">
        <v>376</v>
      </c>
      <c r="H637" s="61">
        <v>2</v>
      </c>
      <c r="I637" s="61">
        <v>54103</v>
      </c>
      <c r="J637" s="61">
        <v>1</v>
      </c>
      <c r="K637" s="61">
        <v>8</v>
      </c>
      <c r="L637" s="61">
        <v>5000000</v>
      </c>
      <c r="M637" s="61">
        <v>0</v>
      </c>
      <c r="N637" s="61">
        <v>0</v>
      </c>
      <c r="O637" s="61">
        <v>9</v>
      </c>
      <c r="P637" s="61">
        <v>315000</v>
      </c>
      <c r="Q637" s="61">
        <v>0</v>
      </c>
      <c r="R637" s="61">
        <v>0</v>
      </c>
      <c r="S637" s="61">
        <v>0</v>
      </c>
      <c r="T637" s="61">
        <v>0</v>
      </c>
      <c r="U637" s="61">
        <v>0</v>
      </c>
      <c r="V637" s="61">
        <v>0</v>
      </c>
      <c r="W637" s="61">
        <v>0</v>
      </c>
      <c r="X637" s="61">
        <v>0</v>
      </c>
      <c r="Y637" s="61">
        <v>0</v>
      </c>
      <c r="Z637" s="61">
        <v>0</v>
      </c>
      <c r="AA637" s="61">
        <v>15</v>
      </c>
      <c r="AB637" s="61">
        <v>66</v>
      </c>
      <c r="AC637" s="61">
        <v>0</v>
      </c>
      <c r="AD637" s="61">
        <v>0</v>
      </c>
      <c r="AE637" s="36" t="b">
        <v>0</v>
      </c>
      <c r="AF637" s="36" t="b">
        <v>0</v>
      </c>
      <c r="AG637" s="36" t="b">
        <v>0</v>
      </c>
    </row>
    <row r="638" spans="1:33" x14ac:dyDescent="0.3">
      <c r="A638" s="61">
        <v>1377</v>
      </c>
      <c r="B638" s="61">
        <v>2</v>
      </c>
      <c r="C638" s="61">
        <v>142377</v>
      </c>
      <c r="D638" s="61">
        <v>242305</v>
      </c>
      <c r="E638" s="61" t="s">
        <v>11499</v>
      </c>
      <c r="F638" s="61" t="s">
        <v>11541</v>
      </c>
      <c r="G638" s="61">
        <v>377</v>
      </c>
      <c r="H638" s="61">
        <v>42</v>
      </c>
      <c r="I638" s="61">
        <v>64</v>
      </c>
      <c r="J638" s="61">
        <v>4800</v>
      </c>
      <c r="K638" s="61">
        <v>8</v>
      </c>
      <c r="L638" s="61">
        <v>5000000</v>
      </c>
      <c r="M638" s="61">
        <v>0</v>
      </c>
      <c r="N638" s="61">
        <v>0</v>
      </c>
      <c r="O638" s="61">
        <v>9</v>
      </c>
      <c r="P638" s="61">
        <v>317000</v>
      </c>
      <c r="Q638" s="61">
        <v>0</v>
      </c>
      <c r="R638" s="61">
        <v>0</v>
      </c>
      <c r="S638" s="61">
        <v>0</v>
      </c>
      <c r="T638" s="61">
        <v>0</v>
      </c>
      <c r="U638" s="61">
        <v>0</v>
      </c>
      <c r="V638" s="61">
        <v>0</v>
      </c>
      <c r="W638" s="61">
        <v>0</v>
      </c>
      <c r="X638" s="61">
        <v>0</v>
      </c>
      <c r="Y638" s="61">
        <v>0</v>
      </c>
      <c r="Z638" s="61">
        <v>0</v>
      </c>
      <c r="AA638" s="61">
        <v>15</v>
      </c>
      <c r="AB638" s="61">
        <v>67</v>
      </c>
      <c r="AC638" s="61">
        <v>0</v>
      </c>
      <c r="AD638" s="61">
        <v>0</v>
      </c>
      <c r="AE638" s="36" t="b">
        <v>0</v>
      </c>
      <c r="AF638" s="36" t="b">
        <v>0</v>
      </c>
      <c r="AG638" s="36" t="b">
        <v>0</v>
      </c>
    </row>
    <row r="639" spans="1:33" x14ac:dyDescent="0.3">
      <c r="A639" s="61">
        <v>1378</v>
      </c>
      <c r="B639" s="61">
        <v>2</v>
      </c>
      <c r="C639" s="61">
        <v>142378</v>
      </c>
      <c r="D639" s="61">
        <v>242306</v>
      </c>
      <c r="E639" s="61" t="s">
        <v>11498</v>
      </c>
      <c r="F639" s="61" t="s">
        <v>11542</v>
      </c>
      <c r="G639" s="61">
        <v>378</v>
      </c>
      <c r="H639" s="61">
        <v>66</v>
      </c>
      <c r="I639" s="61">
        <v>66</v>
      </c>
      <c r="J639" s="61">
        <v>1</v>
      </c>
      <c r="K639" s="61">
        <v>8</v>
      </c>
      <c r="L639" s="61">
        <v>5000000</v>
      </c>
      <c r="M639" s="61">
        <v>0</v>
      </c>
      <c r="N639" s="61">
        <v>0</v>
      </c>
      <c r="O639" s="61">
        <v>9</v>
      </c>
      <c r="P639" s="61">
        <v>319000</v>
      </c>
      <c r="Q639" s="61">
        <v>0</v>
      </c>
      <c r="R639" s="61">
        <v>0</v>
      </c>
      <c r="S639" s="61">
        <v>0</v>
      </c>
      <c r="T639" s="61">
        <v>0</v>
      </c>
      <c r="U639" s="61">
        <v>0</v>
      </c>
      <c r="V639" s="61">
        <v>0</v>
      </c>
      <c r="W639" s="61">
        <v>0</v>
      </c>
      <c r="X639" s="61">
        <v>0</v>
      </c>
      <c r="Y639" s="61">
        <v>0</v>
      </c>
      <c r="Z639" s="61">
        <v>0</v>
      </c>
      <c r="AA639" s="61">
        <v>15</v>
      </c>
      <c r="AB639" s="61">
        <v>66</v>
      </c>
      <c r="AC639" s="61">
        <v>0</v>
      </c>
      <c r="AD639" s="61">
        <v>0</v>
      </c>
      <c r="AE639" s="36" t="b">
        <v>0</v>
      </c>
      <c r="AF639" s="36" t="b">
        <v>0</v>
      </c>
      <c r="AG639" s="36" t="b">
        <v>0</v>
      </c>
    </row>
    <row r="640" spans="1:33" x14ac:dyDescent="0.3">
      <c r="A640" s="61">
        <v>1379</v>
      </c>
      <c r="B640" s="61">
        <v>2</v>
      </c>
      <c r="C640" s="61">
        <v>142379</v>
      </c>
      <c r="D640" s="61">
        <v>242307</v>
      </c>
      <c r="E640" s="61" t="s">
        <v>2466</v>
      </c>
      <c r="F640" s="61" t="s">
        <v>11543</v>
      </c>
      <c r="G640" s="61">
        <v>379</v>
      </c>
      <c r="H640" s="61">
        <v>65</v>
      </c>
      <c r="I640" s="61">
        <v>67</v>
      </c>
      <c r="J640" s="61">
        <v>8</v>
      </c>
      <c r="K640" s="61">
        <v>8</v>
      </c>
      <c r="L640" s="61">
        <v>5000000</v>
      </c>
      <c r="M640" s="61">
        <v>0</v>
      </c>
      <c r="N640" s="61">
        <v>0</v>
      </c>
      <c r="O640" s="61">
        <v>9</v>
      </c>
      <c r="P640" s="61">
        <v>321000</v>
      </c>
      <c r="Q640" s="61">
        <v>0</v>
      </c>
      <c r="R640" s="61">
        <v>0</v>
      </c>
      <c r="S640" s="61">
        <v>0</v>
      </c>
      <c r="T640" s="61">
        <v>0</v>
      </c>
      <c r="U640" s="61">
        <v>0</v>
      </c>
      <c r="V640" s="61">
        <v>0</v>
      </c>
      <c r="W640" s="61">
        <v>0</v>
      </c>
      <c r="X640" s="61">
        <v>0</v>
      </c>
      <c r="Y640" s="61">
        <v>0</v>
      </c>
      <c r="Z640" s="61">
        <v>0</v>
      </c>
      <c r="AA640" s="61">
        <v>15</v>
      </c>
      <c r="AB640" s="61">
        <v>67</v>
      </c>
      <c r="AC640" s="61">
        <v>0</v>
      </c>
      <c r="AD640" s="61">
        <v>0</v>
      </c>
      <c r="AE640" s="36" t="b">
        <v>0</v>
      </c>
      <c r="AF640" s="36" t="b">
        <v>0</v>
      </c>
      <c r="AG640" s="36" t="b">
        <v>0</v>
      </c>
    </row>
    <row r="641" spans="1:33" x14ac:dyDescent="0.3">
      <c r="A641" s="61">
        <v>1380</v>
      </c>
      <c r="B641" s="61">
        <v>2</v>
      </c>
      <c r="C641" s="61">
        <v>142380</v>
      </c>
      <c r="D641" s="61">
        <v>242308</v>
      </c>
      <c r="E641" s="61" t="s">
        <v>11502</v>
      </c>
      <c r="F641" s="61" t="s">
        <v>11544</v>
      </c>
      <c r="G641" s="61">
        <v>380</v>
      </c>
      <c r="H641" s="61">
        <v>2</v>
      </c>
      <c r="I641" s="61">
        <v>54064</v>
      </c>
      <c r="J641" s="61">
        <v>1</v>
      </c>
      <c r="K641" s="61">
        <v>8</v>
      </c>
      <c r="L641" s="61">
        <v>5000000</v>
      </c>
      <c r="M641" s="61">
        <v>0</v>
      </c>
      <c r="N641" s="61">
        <v>0</v>
      </c>
      <c r="O641" s="61">
        <v>9</v>
      </c>
      <c r="P641" s="61">
        <v>323000</v>
      </c>
      <c r="Q641" s="61">
        <v>0</v>
      </c>
      <c r="R641" s="61">
        <v>0</v>
      </c>
      <c r="S641" s="61">
        <v>0</v>
      </c>
      <c r="T641" s="61">
        <v>0</v>
      </c>
      <c r="U641" s="61">
        <v>0</v>
      </c>
      <c r="V641" s="61">
        <v>0</v>
      </c>
      <c r="W641" s="61">
        <v>0</v>
      </c>
      <c r="X641" s="61">
        <v>0</v>
      </c>
      <c r="Y641" s="61">
        <v>0</v>
      </c>
      <c r="Z641" s="61">
        <v>0</v>
      </c>
      <c r="AA641" s="61">
        <v>15</v>
      </c>
      <c r="AB641" s="61">
        <v>67</v>
      </c>
      <c r="AC641" s="61">
        <v>0</v>
      </c>
      <c r="AD641" s="61">
        <v>0</v>
      </c>
      <c r="AE641" s="36" t="b">
        <v>0</v>
      </c>
      <c r="AF641" s="36" t="b">
        <v>0</v>
      </c>
      <c r="AG641" s="36" t="b">
        <v>0</v>
      </c>
    </row>
    <row r="642" spans="1:33" x14ac:dyDescent="0.3">
      <c r="A642" s="61">
        <v>1381</v>
      </c>
      <c r="B642" s="61">
        <v>2</v>
      </c>
      <c r="C642" s="61">
        <v>142381</v>
      </c>
      <c r="D642" s="61">
        <v>242309</v>
      </c>
      <c r="E642" s="61" t="s">
        <v>11503</v>
      </c>
      <c r="F642" s="61" t="s">
        <v>11545</v>
      </c>
      <c r="G642" s="61">
        <v>381</v>
      </c>
      <c r="H642" s="61">
        <v>42</v>
      </c>
      <c r="I642" s="61">
        <v>104</v>
      </c>
      <c r="J642" s="61">
        <v>4800</v>
      </c>
      <c r="K642" s="61">
        <v>8</v>
      </c>
      <c r="L642" s="61">
        <v>5000000</v>
      </c>
      <c r="M642" s="61">
        <v>0</v>
      </c>
      <c r="N642" s="61">
        <v>0</v>
      </c>
      <c r="O642" s="61">
        <v>9</v>
      </c>
      <c r="P642" s="61">
        <v>325000</v>
      </c>
      <c r="Q642" s="61">
        <v>0</v>
      </c>
      <c r="R642" s="61">
        <v>0</v>
      </c>
      <c r="S642" s="61">
        <v>6</v>
      </c>
      <c r="T642" s="61">
        <v>84017</v>
      </c>
      <c r="U642" s="61">
        <v>0</v>
      </c>
      <c r="V642" s="61">
        <v>1</v>
      </c>
      <c r="W642" s="61">
        <v>0</v>
      </c>
      <c r="X642" s="61">
        <v>0</v>
      </c>
      <c r="Y642" s="61">
        <v>0</v>
      </c>
      <c r="Z642" s="61">
        <v>0</v>
      </c>
      <c r="AA642" s="61">
        <v>15</v>
      </c>
      <c r="AB642" s="61">
        <v>68</v>
      </c>
      <c r="AC642" s="61">
        <v>0</v>
      </c>
      <c r="AD642" s="61">
        <v>0</v>
      </c>
      <c r="AE642" s="36" t="b">
        <v>0</v>
      </c>
      <c r="AF642" s="36" t="b">
        <v>0</v>
      </c>
      <c r="AG642" s="36" t="b">
        <v>0</v>
      </c>
    </row>
    <row r="643" spans="1:33" x14ac:dyDescent="0.3">
      <c r="A643" s="61">
        <v>1382</v>
      </c>
      <c r="B643" s="61">
        <v>2</v>
      </c>
      <c r="C643" s="61">
        <v>142382</v>
      </c>
      <c r="D643" s="61">
        <v>242310</v>
      </c>
      <c r="E643" s="61" t="s">
        <v>11500</v>
      </c>
      <c r="F643" s="61" t="s">
        <v>11546</v>
      </c>
      <c r="G643" s="61">
        <v>382</v>
      </c>
      <c r="H643" s="61">
        <v>62</v>
      </c>
      <c r="I643" s="61">
        <v>12</v>
      </c>
      <c r="J643" s="61">
        <v>1</v>
      </c>
      <c r="K643" s="61">
        <v>8</v>
      </c>
      <c r="L643" s="61">
        <v>5000000</v>
      </c>
      <c r="M643" s="61">
        <v>0</v>
      </c>
      <c r="N643" s="61">
        <v>0</v>
      </c>
      <c r="O643" s="61">
        <v>9</v>
      </c>
      <c r="P643" s="61">
        <v>327000</v>
      </c>
      <c r="Q643" s="61">
        <v>0</v>
      </c>
      <c r="R643" s="61">
        <v>0</v>
      </c>
      <c r="S643" s="61">
        <v>0</v>
      </c>
      <c r="T643" s="61">
        <v>0</v>
      </c>
      <c r="U643" s="61">
        <v>0</v>
      </c>
      <c r="V643" s="61">
        <v>0</v>
      </c>
      <c r="W643" s="61">
        <v>0</v>
      </c>
      <c r="X643" s="61">
        <v>0</v>
      </c>
      <c r="Y643" s="61">
        <v>0</v>
      </c>
      <c r="Z643" s="61">
        <v>0</v>
      </c>
      <c r="AA643" s="61">
        <v>16</v>
      </c>
      <c r="AB643" s="61">
        <v>12</v>
      </c>
      <c r="AC643" s="61">
        <v>0</v>
      </c>
      <c r="AD643" s="61">
        <v>0</v>
      </c>
      <c r="AE643" s="36" t="b">
        <v>0</v>
      </c>
      <c r="AF643" s="36" t="b">
        <v>0</v>
      </c>
      <c r="AG643" s="36" t="b">
        <v>0</v>
      </c>
    </row>
    <row r="644" spans="1:33" x14ac:dyDescent="0.3">
      <c r="A644" s="61">
        <v>1383</v>
      </c>
      <c r="B644" s="61">
        <v>2</v>
      </c>
      <c r="C644" s="61">
        <v>142383</v>
      </c>
      <c r="D644" s="61">
        <v>242311</v>
      </c>
      <c r="E644" s="61" t="s">
        <v>11501</v>
      </c>
      <c r="F644" s="61" t="s">
        <v>11547</v>
      </c>
      <c r="G644" s="61">
        <v>383</v>
      </c>
      <c r="H644" s="61">
        <v>83</v>
      </c>
      <c r="I644" s="61">
        <v>12</v>
      </c>
      <c r="J644" s="61">
        <v>1</v>
      </c>
      <c r="K644" s="61">
        <v>8</v>
      </c>
      <c r="L644" s="61">
        <v>5000000</v>
      </c>
      <c r="M644" s="61">
        <v>0</v>
      </c>
      <c r="N644" s="61">
        <v>0</v>
      </c>
      <c r="O644" s="61">
        <v>9</v>
      </c>
      <c r="P644" s="61">
        <v>329000</v>
      </c>
      <c r="Q644" s="61">
        <v>0</v>
      </c>
      <c r="R644" s="61">
        <v>0</v>
      </c>
      <c r="S644" s="61">
        <v>0</v>
      </c>
      <c r="T644" s="61">
        <v>0</v>
      </c>
      <c r="U644" s="61">
        <v>0</v>
      </c>
      <c r="V644" s="61">
        <v>0</v>
      </c>
      <c r="W644" s="61">
        <v>0</v>
      </c>
      <c r="X644" s="61">
        <v>0</v>
      </c>
      <c r="Y644" s="61">
        <v>0</v>
      </c>
      <c r="Z644" s="61">
        <v>0</v>
      </c>
      <c r="AA644" s="61">
        <v>16</v>
      </c>
      <c r="AB644" s="61">
        <v>12</v>
      </c>
      <c r="AC644" s="61">
        <v>0</v>
      </c>
      <c r="AD644" s="61">
        <v>0</v>
      </c>
      <c r="AE644" s="36" t="b">
        <v>0</v>
      </c>
      <c r="AF644" s="36" t="b">
        <v>0</v>
      </c>
      <c r="AG644" s="36" t="b">
        <v>0</v>
      </c>
    </row>
    <row r="645" spans="1:33" x14ac:dyDescent="0.3">
      <c r="A645" s="61">
        <v>1384</v>
      </c>
      <c r="B645" s="61">
        <v>2</v>
      </c>
      <c r="C645" s="61">
        <v>142384</v>
      </c>
      <c r="D645" s="61">
        <v>242312</v>
      </c>
      <c r="E645" s="61" t="s">
        <v>2466</v>
      </c>
      <c r="F645" s="61" t="s">
        <v>11548</v>
      </c>
      <c r="G645" s="61">
        <v>384</v>
      </c>
      <c r="H645" s="61">
        <v>65</v>
      </c>
      <c r="I645" s="61">
        <v>68</v>
      </c>
      <c r="J645" s="61">
        <v>8</v>
      </c>
      <c r="K645" s="61">
        <v>8</v>
      </c>
      <c r="L645" s="61">
        <v>5000000</v>
      </c>
      <c r="M645" s="61">
        <v>0</v>
      </c>
      <c r="N645" s="61">
        <v>0</v>
      </c>
      <c r="O645" s="61">
        <v>9</v>
      </c>
      <c r="P645" s="61">
        <v>331000</v>
      </c>
      <c r="Q645" s="61">
        <v>0</v>
      </c>
      <c r="R645" s="61">
        <v>0</v>
      </c>
      <c r="S645" s="61">
        <v>0</v>
      </c>
      <c r="T645" s="61">
        <v>0</v>
      </c>
      <c r="U645" s="61">
        <v>0</v>
      </c>
      <c r="V645" s="61">
        <v>0</v>
      </c>
      <c r="W645" s="61">
        <v>0</v>
      </c>
      <c r="X645" s="61">
        <v>0</v>
      </c>
      <c r="Y645" s="61">
        <v>0</v>
      </c>
      <c r="Z645" s="61">
        <v>0</v>
      </c>
      <c r="AA645" s="61">
        <v>15</v>
      </c>
      <c r="AB645" s="61">
        <v>68</v>
      </c>
      <c r="AC645" s="61">
        <v>0</v>
      </c>
      <c r="AD645" s="61">
        <v>0</v>
      </c>
      <c r="AE645" s="36" t="b">
        <v>0</v>
      </c>
      <c r="AF645" s="36" t="b">
        <v>0</v>
      </c>
      <c r="AG645" s="36" t="b">
        <v>0</v>
      </c>
    </row>
    <row r="646" spans="1:33" x14ac:dyDescent="0.3">
      <c r="A646" s="61">
        <v>1385</v>
      </c>
      <c r="B646" s="61">
        <v>2</v>
      </c>
      <c r="C646" s="61">
        <v>142385</v>
      </c>
      <c r="D646" s="61">
        <v>242313</v>
      </c>
      <c r="E646" s="61" t="s">
        <v>11505</v>
      </c>
      <c r="F646" s="61" t="s">
        <v>11549</v>
      </c>
      <c r="G646" s="61">
        <v>385</v>
      </c>
      <c r="H646" s="61">
        <v>2</v>
      </c>
      <c r="I646" s="61">
        <v>54104</v>
      </c>
      <c r="J646" s="61">
        <v>1</v>
      </c>
      <c r="K646" s="61">
        <v>8</v>
      </c>
      <c r="L646" s="61">
        <v>5000000</v>
      </c>
      <c r="M646" s="61">
        <v>0</v>
      </c>
      <c r="N646" s="61">
        <v>0</v>
      </c>
      <c r="O646" s="61">
        <v>9</v>
      </c>
      <c r="P646" s="61">
        <v>333000</v>
      </c>
      <c r="Q646" s="61">
        <v>0</v>
      </c>
      <c r="R646" s="61">
        <v>0</v>
      </c>
      <c r="S646" s="61">
        <v>0</v>
      </c>
      <c r="T646" s="61">
        <v>0</v>
      </c>
      <c r="U646" s="61">
        <v>0</v>
      </c>
      <c r="V646" s="61">
        <v>0</v>
      </c>
      <c r="W646" s="61">
        <v>0</v>
      </c>
      <c r="X646" s="61">
        <v>0</v>
      </c>
      <c r="Y646" s="61">
        <v>0</v>
      </c>
      <c r="Z646" s="61">
        <v>0</v>
      </c>
      <c r="AA646" s="61">
        <v>15</v>
      </c>
      <c r="AB646" s="61">
        <v>68</v>
      </c>
      <c r="AC646" s="61">
        <v>0</v>
      </c>
      <c r="AD646" s="61">
        <v>0</v>
      </c>
      <c r="AE646" s="36" t="b">
        <v>0</v>
      </c>
      <c r="AF646" s="36" t="b">
        <v>0</v>
      </c>
      <c r="AG646" s="36" t="b">
        <v>0</v>
      </c>
    </row>
    <row r="647" spans="1:33" x14ac:dyDescent="0.3">
      <c r="A647" s="61">
        <v>1386</v>
      </c>
      <c r="B647" s="61">
        <v>2</v>
      </c>
      <c r="C647" s="61">
        <v>142386</v>
      </c>
      <c r="D647" s="61">
        <v>242314</v>
      </c>
      <c r="E647" s="61" t="s">
        <v>11506</v>
      </c>
      <c r="F647" s="61" t="s">
        <v>11550</v>
      </c>
      <c r="G647" s="61">
        <v>386</v>
      </c>
      <c r="H647" s="61">
        <v>42</v>
      </c>
      <c r="I647" s="61">
        <v>93</v>
      </c>
      <c r="J647" s="61">
        <v>4800</v>
      </c>
      <c r="K647" s="61">
        <v>8</v>
      </c>
      <c r="L647" s="61">
        <v>5000000</v>
      </c>
      <c r="M647" s="61">
        <v>0</v>
      </c>
      <c r="N647" s="61">
        <v>0</v>
      </c>
      <c r="O647" s="61">
        <v>9</v>
      </c>
      <c r="P647" s="61">
        <v>335000</v>
      </c>
      <c r="Q647" s="61">
        <v>0</v>
      </c>
      <c r="R647" s="61">
        <v>0</v>
      </c>
      <c r="S647" s="61">
        <v>6</v>
      </c>
      <c r="T647" s="61">
        <v>94037</v>
      </c>
      <c r="U647" s="61">
        <v>0</v>
      </c>
      <c r="V647" s="61">
        <v>1</v>
      </c>
      <c r="W647" s="61">
        <v>0</v>
      </c>
      <c r="X647" s="61">
        <v>0</v>
      </c>
      <c r="Y647" s="61">
        <v>0</v>
      </c>
      <c r="Z647" s="61">
        <v>0</v>
      </c>
      <c r="AA647" s="61">
        <v>15</v>
      </c>
      <c r="AB647" s="61">
        <v>69</v>
      </c>
      <c r="AC647" s="61">
        <v>0</v>
      </c>
      <c r="AD647" s="61">
        <v>0</v>
      </c>
      <c r="AE647" s="36" t="b">
        <v>0</v>
      </c>
      <c r="AF647" s="36" t="b">
        <v>0</v>
      </c>
      <c r="AG647" s="36" t="b">
        <v>0</v>
      </c>
    </row>
    <row r="648" spans="1:33" x14ac:dyDescent="0.3">
      <c r="A648" s="61">
        <v>1387</v>
      </c>
      <c r="B648" s="61">
        <v>2</v>
      </c>
      <c r="C648" s="61">
        <v>142387</v>
      </c>
      <c r="D648" s="61">
        <v>242315</v>
      </c>
      <c r="E648" s="61" t="s">
        <v>11504</v>
      </c>
      <c r="F648" s="61" t="s">
        <v>11551</v>
      </c>
      <c r="G648" s="61">
        <v>387</v>
      </c>
      <c r="H648" s="61">
        <v>26</v>
      </c>
      <c r="I648" s="61">
        <v>85025</v>
      </c>
      <c r="J648" s="61">
        <v>1</v>
      </c>
      <c r="K648" s="61">
        <v>8</v>
      </c>
      <c r="L648" s="61">
        <v>5000000</v>
      </c>
      <c r="M648" s="61">
        <v>0</v>
      </c>
      <c r="N648" s="61">
        <v>0</v>
      </c>
      <c r="O648" s="61">
        <v>9</v>
      </c>
      <c r="P648" s="61">
        <v>337000</v>
      </c>
      <c r="Q648" s="61">
        <v>0</v>
      </c>
      <c r="R648" s="61">
        <v>0</v>
      </c>
      <c r="S648" s="61">
        <v>6</v>
      </c>
      <c r="T648" s="61">
        <v>85011</v>
      </c>
      <c r="U648" s="61">
        <v>0</v>
      </c>
      <c r="V648" s="61">
        <v>1</v>
      </c>
      <c r="W648" s="61">
        <v>0</v>
      </c>
      <c r="X648" s="61">
        <v>0</v>
      </c>
      <c r="Y648" s="61">
        <v>0</v>
      </c>
      <c r="Z648" s="61">
        <v>0</v>
      </c>
      <c r="AA648" s="61">
        <v>13</v>
      </c>
      <c r="AB648" s="61">
        <v>85025</v>
      </c>
      <c r="AC648" s="61">
        <v>0</v>
      </c>
      <c r="AD648" s="61">
        <v>0</v>
      </c>
      <c r="AE648" s="36" t="b">
        <v>0</v>
      </c>
      <c r="AF648" s="36" t="b">
        <v>0</v>
      </c>
      <c r="AG648" s="36" t="b">
        <v>0</v>
      </c>
    </row>
    <row r="649" spans="1:33" x14ac:dyDescent="0.3">
      <c r="A649" s="61">
        <v>1388</v>
      </c>
      <c r="B649" s="61">
        <v>2</v>
      </c>
      <c r="C649" s="61">
        <v>142388</v>
      </c>
      <c r="D649" s="61">
        <v>242316</v>
      </c>
      <c r="E649" s="61" t="s">
        <v>2466</v>
      </c>
      <c r="F649" s="61" t="s">
        <v>11552</v>
      </c>
      <c r="G649" s="61">
        <v>388</v>
      </c>
      <c r="H649" s="61">
        <v>65</v>
      </c>
      <c r="I649" s="61">
        <v>69</v>
      </c>
      <c r="J649" s="61">
        <v>8</v>
      </c>
      <c r="K649" s="61">
        <v>8</v>
      </c>
      <c r="L649" s="61">
        <v>5000000</v>
      </c>
      <c r="M649" s="61">
        <v>0</v>
      </c>
      <c r="N649" s="61">
        <v>0</v>
      </c>
      <c r="O649" s="61">
        <v>9</v>
      </c>
      <c r="P649" s="61">
        <v>339000</v>
      </c>
      <c r="Q649" s="61">
        <v>0</v>
      </c>
      <c r="R649" s="61">
        <v>0</v>
      </c>
      <c r="S649" s="61">
        <v>0</v>
      </c>
      <c r="T649" s="61">
        <v>0</v>
      </c>
      <c r="U649" s="61">
        <v>0</v>
      </c>
      <c r="V649" s="61">
        <v>0</v>
      </c>
      <c r="W649" s="61">
        <v>0</v>
      </c>
      <c r="X649" s="61">
        <v>0</v>
      </c>
      <c r="Y649" s="61">
        <v>0</v>
      </c>
      <c r="Z649" s="61">
        <v>0</v>
      </c>
      <c r="AA649" s="61">
        <v>15</v>
      </c>
      <c r="AB649" s="61">
        <v>69</v>
      </c>
      <c r="AC649" s="61">
        <v>0</v>
      </c>
      <c r="AD649" s="61">
        <v>0</v>
      </c>
      <c r="AE649" s="36" t="b">
        <v>0</v>
      </c>
      <c r="AF649" s="36" t="b">
        <v>0</v>
      </c>
      <c r="AG649" s="36" t="b">
        <v>0</v>
      </c>
    </row>
    <row r="650" spans="1:33" x14ac:dyDescent="0.3">
      <c r="A650" s="61">
        <v>1389</v>
      </c>
      <c r="B650" s="61">
        <v>2</v>
      </c>
      <c r="C650" s="61">
        <v>142389</v>
      </c>
      <c r="D650" s="61">
        <v>242317</v>
      </c>
      <c r="E650" s="61" t="s">
        <v>11508</v>
      </c>
      <c r="F650" s="61" t="s">
        <v>11553</v>
      </c>
      <c r="G650" s="61">
        <v>389</v>
      </c>
      <c r="H650" s="61">
        <v>2</v>
      </c>
      <c r="I650" s="61">
        <v>54093</v>
      </c>
      <c r="J650" s="61">
        <v>1</v>
      </c>
      <c r="K650" s="61">
        <v>8</v>
      </c>
      <c r="L650" s="61">
        <v>5000000</v>
      </c>
      <c r="M650" s="61">
        <v>0</v>
      </c>
      <c r="N650" s="61">
        <v>0</v>
      </c>
      <c r="O650" s="61">
        <v>9</v>
      </c>
      <c r="P650" s="61">
        <v>341000</v>
      </c>
      <c r="Q650" s="61">
        <v>0</v>
      </c>
      <c r="R650" s="61">
        <v>0</v>
      </c>
      <c r="S650" s="61">
        <v>0</v>
      </c>
      <c r="T650" s="61">
        <v>0</v>
      </c>
      <c r="U650" s="61">
        <v>0</v>
      </c>
      <c r="V650" s="61">
        <v>0</v>
      </c>
      <c r="W650" s="61">
        <v>0</v>
      </c>
      <c r="X650" s="61">
        <v>0</v>
      </c>
      <c r="Y650" s="61">
        <v>0</v>
      </c>
      <c r="Z650" s="61">
        <v>0</v>
      </c>
      <c r="AA650" s="61">
        <v>15</v>
      </c>
      <c r="AB650" s="61">
        <v>69</v>
      </c>
      <c r="AC650" s="61">
        <v>0</v>
      </c>
      <c r="AD650" s="61">
        <v>0</v>
      </c>
      <c r="AE650" s="36" t="b">
        <v>0</v>
      </c>
      <c r="AF650" s="36" t="b">
        <v>0</v>
      </c>
      <c r="AG650" s="36" t="b">
        <v>0</v>
      </c>
    </row>
    <row r="651" spans="1:33" x14ac:dyDescent="0.3">
      <c r="A651" s="61">
        <v>1390</v>
      </c>
      <c r="B651" s="61">
        <v>2</v>
      </c>
      <c r="C651" s="61">
        <v>142390</v>
      </c>
      <c r="D651" s="61">
        <v>242318</v>
      </c>
      <c r="E651" s="61" t="s">
        <v>11605</v>
      </c>
      <c r="F651" s="61" t="s">
        <v>11554</v>
      </c>
      <c r="G651" s="61">
        <v>390</v>
      </c>
      <c r="H651" s="61">
        <v>42</v>
      </c>
      <c r="I651" s="61">
        <v>105</v>
      </c>
      <c r="J651" s="61">
        <v>3600</v>
      </c>
      <c r="K651" s="61">
        <v>8</v>
      </c>
      <c r="L651" s="61">
        <v>5000000</v>
      </c>
      <c r="M651" s="61">
        <v>0</v>
      </c>
      <c r="N651" s="61">
        <v>0</v>
      </c>
      <c r="O651" s="61">
        <v>9</v>
      </c>
      <c r="P651" s="61">
        <v>343000</v>
      </c>
      <c r="Q651" s="61">
        <v>0</v>
      </c>
      <c r="R651" s="61">
        <v>0</v>
      </c>
      <c r="S651" s="61">
        <v>6</v>
      </c>
      <c r="T651" s="61">
        <v>84017</v>
      </c>
      <c r="U651" s="61">
        <v>0</v>
      </c>
      <c r="V651" s="61">
        <v>1</v>
      </c>
      <c r="W651" s="61">
        <v>0</v>
      </c>
      <c r="X651" s="61">
        <v>0</v>
      </c>
      <c r="Y651" s="61">
        <v>0</v>
      </c>
      <c r="Z651" s="61">
        <v>0</v>
      </c>
      <c r="AA651" s="61">
        <v>15</v>
      </c>
      <c r="AB651" s="61">
        <v>70</v>
      </c>
      <c r="AC651" s="61">
        <v>0</v>
      </c>
      <c r="AD651" s="61">
        <v>0</v>
      </c>
      <c r="AE651" s="36" t="b">
        <v>0</v>
      </c>
      <c r="AF651" s="36" t="b">
        <v>0</v>
      </c>
      <c r="AG651" s="36" t="b">
        <v>0</v>
      </c>
    </row>
    <row r="652" spans="1:33" x14ac:dyDescent="0.3">
      <c r="A652" s="61">
        <v>1391</v>
      </c>
      <c r="B652" s="61">
        <v>2</v>
      </c>
      <c r="C652" s="61">
        <v>142391</v>
      </c>
      <c r="D652" s="61">
        <v>242319</v>
      </c>
      <c r="E652" s="61" t="s">
        <v>11507</v>
      </c>
      <c r="F652" s="61" t="s">
        <v>11555</v>
      </c>
      <c r="G652" s="61">
        <v>391</v>
      </c>
      <c r="H652" s="61">
        <v>60</v>
      </c>
      <c r="I652" s="61">
        <v>12</v>
      </c>
      <c r="J652" s="61">
        <v>1</v>
      </c>
      <c r="K652" s="61">
        <v>8</v>
      </c>
      <c r="L652" s="61">
        <v>5000000</v>
      </c>
      <c r="M652" s="61">
        <v>0</v>
      </c>
      <c r="N652" s="61">
        <v>0</v>
      </c>
      <c r="O652" s="61">
        <v>9</v>
      </c>
      <c r="P652" s="61">
        <v>345000</v>
      </c>
      <c r="Q652" s="61">
        <v>0</v>
      </c>
      <c r="R652" s="61">
        <v>0</v>
      </c>
      <c r="S652" s="61">
        <v>6</v>
      </c>
      <c r="T652" s="61">
        <v>94073</v>
      </c>
      <c r="U652" s="61">
        <v>0</v>
      </c>
      <c r="V652" s="61">
        <v>1</v>
      </c>
      <c r="W652" s="61">
        <v>0</v>
      </c>
      <c r="X652" s="61">
        <v>0</v>
      </c>
      <c r="Y652" s="61">
        <v>0</v>
      </c>
      <c r="Z652" s="61">
        <v>0</v>
      </c>
      <c r="AA652" s="61">
        <v>2</v>
      </c>
      <c r="AB652" s="61">
        <v>3</v>
      </c>
      <c r="AC652" s="61">
        <v>0</v>
      </c>
      <c r="AD652" s="61">
        <v>0</v>
      </c>
      <c r="AE652" s="36" t="b">
        <v>0</v>
      </c>
      <c r="AF652" s="36" t="b">
        <v>0</v>
      </c>
      <c r="AG652" s="36" t="b">
        <v>0</v>
      </c>
    </row>
    <row r="653" spans="1:33" x14ac:dyDescent="0.3">
      <c r="A653" s="61">
        <v>1392</v>
      </c>
      <c r="B653" s="61">
        <v>2</v>
      </c>
      <c r="C653" s="61">
        <v>142392</v>
      </c>
      <c r="D653" s="61">
        <v>242320</v>
      </c>
      <c r="E653" s="61" t="s">
        <v>2466</v>
      </c>
      <c r="F653" s="61" t="s">
        <v>11556</v>
      </c>
      <c r="G653" s="61">
        <v>392</v>
      </c>
      <c r="H653" s="61">
        <v>65</v>
      </c>
      <c r="I653" s="61">
        <v>70</v>
      </c>
      <c r="J653" s="61">
        <v>8</v>
      </c>
      <c r="K653" s="61">
        <v>8</v>
      </c>
      <c r="L653" s="61">
        <v>5000000</v>
      </c>
      <c r="M653" s="61">
        <v>0</v>
      </c>
      <c r="N653" s="61">
        <v>0</v>
      </c>
      <c r="O653" s="61">
        <v>9</v>
      </c>
      <c r="P653" s="61">
        <v>347000</v>
      </c>
      <c r="Q653" s="61">
        <v>0</v>
      </c>
      <c r="R653" s="61">
        <v>0</v>
      </c>
      <c r="S653" s="61">
        <v>0</v>
      </c>
      <c r="T653" s="61">
        <v>0</v>
      </c>
      <c r="U653" s="61">
        <v>0</v>
      </c>
      <c r="V653" s="61">
        <v>0</v>
      </c>
      <c r="W653" s="61">
        <v>0</v>
      </c>
      <c r="X653" s="61">
        <v>0</v>
      </c>
      <c r="Y653" s="61">
        <v>0</v>
      </c>
      <c r="Z653" s="61">
        <v>0</v>
      </c>
      <c r="AA653" s="61">
        <v>15</v>
      </c>
      <c r="AB653" s="61">
        <v>70</v>
      </c>
      <c r="AC653" s="61">
        <v>0</v>
      </c>
      <c r="AD653" s="61">
        <v>0</v>
      </c>
      <c r="AE653" s="36" t="b">
        <v>0</v>
      </c>
      <c r="AF653" s="36" t="b">
        <v>0</v>
      </c>
      <c r="AG653" s="36" t="b">
        <v>0</v>
      </c>
    </row>
    <row r="654" spans="1:33" x14ac:dyDescent="0.3">
      <c r="A654" s="61">
        <v>1393</v>
      </c>
      <c r="B654" s="61">
        <v>2</v>
      </c>
      <c r="C654" s="61">
        <v>142393</v>
      </c>
      <c r="D654" s="61">
        <v>242321</v>
      </c>
      <c r="E654" s="61" t="s">
        <v>11607</v>
      </c>
      <c r="F654" s="61" t="s">
        <v>11557</v>
      </c>
      <c r="G654" s="61">
        <v>393</v>
      </c>
      <c r="H654" s="61">
        <v>2</v>
      </c>
      <c r="I654" s="61">
        <v>54105</v>
      </c>
      <c r="J654" s="61">
        <v>1</v>
      </c>
      <c r="K654" s="61">
        <v>8</v>
      </c>
      <c r="L654" s="61">
        <v>5000000</v>
      </c>
      <c r="M654" s="61">
        <v>0</v>
      </c>
      <c r="N654" s="61">
        <v>0</v>
      </c>
      <c r="O654" s="61">
        <v>9</v>
      </c>
      <c r="P654" s="61">
        <v>349000</v>
      </c>
      <c r="Q654" s="61">
        <v>0</v>
      </c>
      <c r="R654" s="61">
        <v>0</v>
      </c>
      <c r="S654" s="61">
        <v>0</v>
      </c>
      <c r="T654" s="61">
        <v>0</v>
      </c>
      <c r="U654" s="61">
        <v>0</v>
      </c>
      <c r="V654" s="61">
        <v>0</v>
      </c>
      <c r="W654" s="61">
        <v>0</v>
      </c>
      <c r="X654" s="61">
        <v>0</v>
      </c>
      <c r="Y654" s="61">
        <v>0</v>
      </c>
      <c r="Z654" s="61">
        <v>0</v>
      </c>
      <c r="AA654" s="61">
        <v>15</v>
      </c>
      <c r="AB654" s="61">
        <v>70</v>
      </c>
      <c r="AC654" s="61">
        <v>0</v>
      </c>
      <c r="AD654" s="61">
        <v>0</v>
      </c>
      <c r="AE654" s="36" t="b">
        <v>0</v>
      </c>
      <c r="AF654" s="36" t="b">
        <v>0</v>
      </c>
      <c r="AG654" s="36" t="b">
        <v>0</v>
      </c>
    </row>
    <row r="655" spans="1:33" x14ac:dyDescent="0.3">
      <c r="A655" s="61">
        <v>1394</v>
      </c>
      <c r="B655" s="61">
        <v>2</v>
      </c>
      <c r="C655" s="61">
        <v>142394</v>
      </c>
      <c r="D655" s="61">
        <v>242322</v>
      </c>
      <c r="E655" s="61" t="s">
        <v>11509</v>
      </c>
      <c r="F655" s="61" t="s">
        <v>11558</v>
      </c>
      <c r="G655" s="61">
        <v>394</v>
      </c>
      <c r="H655" s="61">
        <v>42</v>
      </c>
      <c r="I655" s="61">
        <v>94</v>
      </c>
      <c r="J655" s="61">
        <v>2400</v>
      </c>
      <c r="K655" s="61">
        <v>8</v>
      </c>
      <c r="L655" s="61">
        <v>5000000</v>
      </c>
      <c r="M655" s="61">
        <v>0</v>
      </c>
      <c r="N655" s="61">
        <v>0</v>
      </c>
      <c r="O655" s="61">
        <v>9</v>
      </c>
      <c r="P655" s="61">
        <v>351000</v>
      </c>
      <c r="Q655" s="61">
        <v>0</v>
      </c>
      <c r="R655" s="61">
        <v>0</v>
      </c>
      <c r="S655" s="61">
        <v>0</v>
      </c>
      <c r="T655" s="61">
        <v>0</v>
      </c>
      <c r="U655" s="61">
        <v>0</v>
      </c>
      <c r="V655" s="61">
        <v>0</v>
      </c>
      <c r="W655" s="61">
        <v>0</v>
      </c>
      <c r="X655" s="61">
        <v>0</v>
      </c>
      <c r="Y655" s="61">
        <v>0</v>
      </c>
      <c r="Z655" s="61">
        <v>0</v>
      </c>
      <c r="AA655" s="61">
        <v>15</v>
      </c>
      <c r="AB655" s="61">
        <v>71</v>
      </c>
      <c r="AC655" s="61">
        <v>0</v>
      </c>
      <c r="AD655" s="61">
        <v>0</v>
      </c>
      <c r="AE655" s="36" t="b">
        <v>0</v>
      </c>
      <c r="AF655" s="36" t="b">
        <v>0</v>
      </c>
      <c r="AG655" s="36" t="b">
        <v>0</v>
      </c>
    </row>
    <row r="656" spans="1:33" x14ac:dyDescent="0.3">
      <c r="A656" s="61">
        <v>1395</v>
      </c>
      <c r="B656" s="61">
        <v>2</v>
      </c>
      <c r="C656" s="61">
        <v>142395</v>
      </c>
      <c r="D656" s="61">
        <v>242323</v>
      </c>
      <c r="E656" s="61" t="s">
        <v>11510</v>
      </c>
      <c r="F656" s="61" t="s">
        <v>11559</v>
      </c>
      <c r="G656" s="61">
        <v>395</v>
      </c>
      <c r="H656" s="61">
        <v>26</v>
      </c>
      <c r="I656" s="61">
        <v>93058</v>
      </c>
      <c r="J656" s="61">
        <v>1</v>
      </c>
      <c r="K656" s="61">
        <v>8</v>
      </c>
      <c r="L656" s="61">
        <v>5000000</v>
      </c>
      <c r="M656" s="61">
        <v>0</v>
      </c>
      <c r="N656" s="61">
        <v>0</v>
      </c>
      <c r="O656" s="61">
        <v>9</v>
      </c>
      <c r="P656" s="61">
        <v>353000</v>
      </c>
      <c r="Q656" s="61">
        <v>0</v>
      </c>
      <c r="R656" s="61">
        <v>0</v>
      </c>
      <c r="S656" s="61">
        <v>6</v>
      </c>
      <c r="T656" s="61">
        <v>94037</v>
      </c>
      <c r="U656" s="61">
        <v>0</v>
      </c>
      <c r="V656" s="61">
        <v>1</v>
      </c>
      <c r="W656" s="61">
        <v>0</v>
      </c>
      <c r="X656" s="61">
        <v>0</v>
      </c>
      <c r="Y656" s="61">
        <v>0</v>
      </c>
      <c r="Z656" s="61">
        <v>0</v>
      </c>
      <c r="AA656" s="61">
        <v>13</v>
      </c>
      <c r="AB656" s="61">
        <v>93058</v>
      </c>
      <c r="AC656" s="61">
        <v>0</v>
      </c>
      <c r="AD656" s="61">
        <v>0</v>
      </c>
      <c r="AE656" s="36" t="b">
        <v>0</v>
      </c>
      <c r="AF656" s="36" t="b">
        <v>0</v>
      </c>
      <c r="AG656" s="36" t="b">
        <v>0</v>
      </c>
    </row>
    <row r="657" spans="1:33" x14ac:dyDescent="0.3">
      <c r="A657" s="61">
        <v>1396</v>
      </c>
      <c r="B657" s="61">
        <v>2</v>
      </c>
      <c r="C657" s="61">
        <v>142396</v>
      </c>
      <c r="D657" s="61">
        <v>242324</v>
      </c>
      <c r="E657" s="61" t="s">
        <v>2466</v>
      </c>
      <c r="F657" s="61" t="s">
        <v>11560</v>
      </c>
      <c r="G657" s="61">
        <v>396</v>
      </c>
      <c r="H657" s="61">
        <v>65</v>
      </c>
      <c r="I657" s="61">
        <v>71</v>
      </c>
      <c r="J657" s="61">
        <v>8</v>
      </c>
      <c r="K657" s="61">
        <v>8</v>
      </c>
      <c r="L657" s="61">
        <v>5000000</v>
      </c>
      <c r="M657" s="61">
        <v>0</v>
      </c>
      <c r="N657" s="61">
        <v>0</v>
      </c>
      <c r="O657" s="61">
        <v>9</v>
      </c>
      <c r="P657" s="61">
        <v>355000</v>
      </c>
      <c r="Q657" s="61">
        <v>0</v>
      </c>
      <c r="R657" s="61">
        <v>0</v>
      </c>
      <c r="S657" s="61">
        <v>0</v>
      </c>
      <c r="T657" s="61">
        <v>0</v>
      </c>
      <c r="U657" s="61">
        <v>0</v>
      </c>
      <c r="V657" s="61">
        <v>0</v>
      </c>
      <c r="W657" s="61">
        <v>0</v>
      </c>
      <c r="X657" s="61">
        <v>0</v>
      </c>
      <c r="Y657" s="61">
        <v>0</v>
      </c>
      <c r="Z657" s="61">
        <v>0</v>
      </c>
      <c r="AA657" s="61">
        <v>15</v>
      </c>
      <c r="AB657" s="61">
        <v>71</v>
      </c>
      <c r="AC657" s="61">
        <v>0</v>
      </c>
      <c r="AD657" s="61">
        <v>0</v>
      </c>
      <c r="AE657" s="36" t="b">
        <v>0</v>
      </c>
      <c r="AF657" s="36" t="b">
        <v>0</v>
      </c>
      <c r="AG657" s="36" t="b">
        <v>0</v>
      </c>
    </row>
    <row r="658" spans="1:33" x14ac:dyDescent="0.3">
      <c r="A658" s="61">
        <v>1397</v>
      </c>
      <c r="B658" s="61">
        <v>2</v>
      </c>
      <c r="C658" s="61">
        <v>142397</v>
      </c>
      <c r="D658" s="61">
        <v>242325</v>
      </c>
      <c r="E658" s="61" t="s">
        <v>11511</v>
      </c>
      <c r="F658" s="61" t="s">
        <v>11561</v>
      </c>
      <c r="G658" s="61">
        <v>397</v>
      </c>
      <c r="H658" s="61">
        <v>2</v>
      </c>
      <c r="I658" s="61">
        <v>54094</v>
      </c>
      <c r="J658" s="61">
        <v>1</v>
      </c>
      <c r="K658" s="61">
        <v>8</v>
      </c>
      <c r="L658" s="61">
        <v>5000000</v>
      </c>
      <c r="M658" s="61">
        <v>0</v>
      </c>
      <c r="N658" s="61">
        <v>0</v>
      </c>
      <c r="O658" s="61">
        <v>9</v>
      </c>
      <c r="P658" s="61">
        <v>357000</v>
      </c>
      <c r="Q658" s="61">
        <v>0</v>
      </c>
      <c r="R658" s="61">
        <v>0</v>
      </c>
      <c r="S658" s="61">
        <v>0</v>
      </c>
      <c r="T658" s="61">
        <v>0</v>
      </c>
      <c r="U658" s="61">
        <v>0</v>
      </c>
      <c r="V658" s="61">
        <v>0</v>
      </c>
      <c r="W658" s="61">
        <v>0</v>
      </c>
      <c r="X658" s="61">
        <v>0</v>
      </c>
      <c r="Y658" s="61">
        <v>0</v>
      </c>
      <c r="Z658" s="61">
        <v>0</v>
      </c>
      <c r="AA658" s="61">
        <v>15</v>
      </c>
      <c r="AB658" s="61">
        <v>71</v>
      </c>
      <c r="AC658" s="61">
        <v>0</v>
      </c>
      <c r="AD658" s="61">
        <v>0</v>
      </c>
      <c r="AE658" s="36" t="b">
        <v>0</v>
      </c>
      <c r="AF658" s="36" t="b">
        <v>0</v>
      </c>
      <c r="AG658" s="36" t="b">
        <v>0</v>
      </c>
    </row>
    <row r="659" spans="1:33" x14ac:dyDescent="0.3">
      <c r="A659" s="61">
        <v>1398</v>
      </c>
      <c r="B659" s="61">
        <v>2</v>
      </c>
      <c r="C659" s="61">
        <v>142398</v>
      </c>
      <c r="D659" s="61">
        <v>242326</v>
      </c>
      <c r="E659" s="61" t="s">
        <v>11512</v>
      </c>
      <c r="F659" s="61" t="s">
        <v>11562</v>
      </c>
      <c r="G659" s="61">
        <v>398</v>
      </c>
      <c r="H659" s="61">
        <v>42</v>
      </c>
      <c r="I659" s="61">
        <v>95</v>
      </c>
      <c r="J659" s="61">
        <v>2400</v>
      </c>
      <c r="K659" s="61">
        <v>8</v>
      </c>
      <c r="L659" s="61">
        <v>5000000</v>
      </c>
      <c r="M659" s="61">
        <v>0</v>
      </c>
      <c r="N659" s="61">
        <v>0</v>
      </c>
      <c r="O659" s="61">
        <v>9</v>
      </c>
      <c r="P659" s="61">
        <v>359000</v>
      </c>
      <c r="Q659" s="61">
        <v>0</v>
      </c>
      <c r="R659" s="61">
        <v>0</v>
      </c>
      <c r="S659" s="61">
        <v>6</v>
      </c>
      <c r="T659" s="61">
        <v>84017</v>
      </c>
      <c r="U659" s="61">
        <v>0</v>
      </c>
      <c r="V659" s="61">
        <v>1</v>
      </c>
      <c r="W659" s="61">
        <v>6</v>
      </c>
      <c r="X659" s="61">
        <v>94060</v>
      </c>
      <c r="Y659" s="61">
        <v>0</v>
      </c>
      <c r="Z659" s="61">
        <v>20</v>
      </c>
      <c r="AA659" s="61">
        <v>15</v>
      </c>
      <c r="AB659" s="61">
        <v>72</v>
      </c>
      <c r="AC659" s="61">
        <v>0</v>
      </c>
      <c r="AD659" s="61">
        <v>0</v>
      </c>
      <c r="AE659" s="36" t="b">
        <v>0</v>
      </c>
      <c r="AF659" s="36" t="b">
        <v>0</v>
      </c>
      <c r="AG659" s="36" t="b">
        <v>0</v>
      </c>
    </row>
    <row r="660" spans="1:33" x14ac:dyDescent="0.3">
      <c r="A660" s="61">
        <v>1399</v>
      </c>
      <c r="B660" s="61">
        <v>2</v>
      </c>
      <c r="C660" s="61">
        <v>142399</v>
      </c>
      <c r="D660" s="61">
        <v>242327</v>
      </c>
      <c r="E660" s="61" t="s">
        <v>2749</v>
      </c>
      <c r="F660" s="61" t="s">
        <v>11563</v>
      </c>
      <c r="G660" s="61">
        <v>399</v>
      </c>
      <c r="H660" s="61">
        <v>70</v>
      </c>
      <c r="I660" s="61">
        <v>120</v>
      </c>
      <c r="J660" s="61">
        <v>1</v>
      </c>
      <c r="K660" s="61">
        <v>8</v>
      </c>
      <c r="L660" s="61">
        <v>5000000</v>
      </c>
      <c r="M660" s="61">
        <v>0</v>
      </c>
      <c r="N660" s="61">
        <v>0</v>
      </c>
      <c r="O660" s="61">
        <v>9</v>
      </c>
      <c r="P660" s="61">
        <v>361000</v>
      </c>
      <c r="Q660" s="61">
        <v>0</v>
      </c>
      <c r="R660" s="61">
        <v>0</v>
      </c>
      <c r="S660" s="61">
        <v>0</v>
      </c>
      <c r="T660" s="61">
        <v>0</v>
      </c>
      <c r="U660" s="61">
        <v>0</v>
      </c>
      <c r="V660" s="61">
        <v>0</v>
      </c>
      <c r="W660" s="61">
        <v>0</v>
      </c>
      <c r="X660" s="61">
        <v>0</v>
      </c>
      <c r="Y660" s="61">
        <v>0</v>
      </c>
      <c r="Z660" s="61">
        <v>0</v>
      </c>
      <c r="AA660" s="61">
        <v>6</v>
      </c>
      <c r="AB660" s="61">
        <v>0</v>
      </c>
      <c r="AC660" s="61">
        <v>0</v>
      </c>
      <c r="AD660" s="61">
        <v>0</v>
      </c>
      <c r="AE660" s="36" t="b">
        <v>0</v>
      </c>
      <c r="AF660" s="36" t="b">
        <v>0</v>
      </c>
      <c r="AG660" s="36" t="b">
        <v>0</v>
      </c>
    </row>
    <row r="661" spans="1:33" x14ac:dyDescent="0.3">
      <c r="A661" s="61">
        <v>1400</v>
      </c>
      <c r="B661" s="61">
        <v>2</v>
      </c>
      <c r="C661" s="61">
        <v>142400</v>
      </c>
      <c r="D661" s="61">
        <v>242328</v>
      </c>
      <c r="E661" s="61" t="s">
        <v>2466</v>
      </c>
      <c r="F661" s="61" t="s">
        <v>11564</v>
      </c>
      <c r="G661" s="61">
        <v>400</v>
      </c>
      <c r="H661" s="61">
        <v>65</v>
      </c>
      <c r="I661" s="61">
        <v>72</v>
      </c>
      <c r="J661" s="61">
        <v>8</v>
      </c>
      <c r="K661" s="61">
        <v>8</v>
      </c>
      <c r="L661" s="61">
        <v>5000000</v>
      </c>
      <c r="M661" s="61">
        <v>0</v>
      </c>
      <c r="N661" s="61">
        <v>0</v>
      </c>
      <c r="O661" s="61">
        <v>9</v>
      </c>
      <c r="P661" s="61">
        <v>363000</v>
      </c>
      <c r="Q661" s="61">
        <v>0</v>
      </c>
      <c r="R661" s="61">
        <v>0</v>
      </c>
      <c r="S661" s="61">
        <v>0</v>
      </c>
      <c r="T661" s="61">
        <v>0</v>
      </c>
      <c r="U661" s="61">
        <v>0</v>
      </c>
      <c r="V661" s="61">
        <v>0</v>
      </c>
      <c r="W661" s="61">
        <v>0</v>
      </c>
      <c r="X661" s="61">
        <v>0</v>
      </c>
      <c r="Y661" s="61">
        <v>0</v>
      </c>
      <c r="Z661" s="61">
        <v>0</v>
      </c>
      <c r="AA661" s="61">
        <v>15</v>
      </c>
      <c r="AB661" s="61">
        <v>72</v>
      </c>
      <c r="AC661" s="61">
        <v>0</v>
      </c>
      <c r="AD661" s="61">
        <v>0</v>
      </c>
      <c r="AE661" s="36" t="b">
        <v>0</v>
      </c>
      <c r="AF661" s="36" t="b">
        <v>0</v>
      </c>
      <c r="AG661" s="36" t="b">
        <v>0</v>
      </c>
    </row>
    <row r="662" spans="1:33" x14ac:dyDescent="0.3">
      <c r="A662" s="61">
        <v>1401</v>
      </c>
      <c r="B662" s="61">
        <v>2</v>
      </c>
      <c r="C662" s="61">
        <v>142401</v>
      </c>
      <c r="D662" s="61">
        <v>242329</v>
      </c>
      <c r="E662" s="61" t="s">
        <v>11513</v>
      </c>
      <c r="F662" s="61" t="s">
        <v>11565</v>
      </c>
      <c r="G662" s="61">
        <v>401</v>
      </c>
      <c r="H662" s="61">
        <v>76</v>
      </c>
      <c r="I662" s="61">
        <v>12</v>
      </c>
      <c r="J662" s="61">
        <v>1</v>
      </c>
      <c r="K662" s="61">
        <v>8</v>
      </c>
      <c r="L662" s="61">
        <v>5000000</v>
      </c>
      <c r="M662" s="61">
        <v>0</v>
      </c>
      <c r="N662" s="61">
        <v>0</v>
      </c>
      <c r="O662" s="61">
        <v>9</v>
      </c>
      <c r="P662" s="61">
        <v>365000</v>
      </c>
      <c r="Q662" s="61">
        <v>0</v>
      </c>
      <c r="R662" s="61">
        <v>0</v>
      </c>
      <c r="S662" s="61">
        <v>6</v>
      </c>
      <c r="T662" s="61">
        <v>85002</v>
      </c>
      <c r="U662" s="61">
        <v>0</v>
      </c>
      <c r="V662" s="61">
        <v>1</v>
      </c>
      <c r="W662" s="61">
        <v>0</v>
      </c>
      <c r="X662" s="61">
        <v>0</v>
      </c>
      <c r="Y662" s="61">
        <v>0</v>
      </c>
      <c r="Z662" s="61">
        <v>0</v>
      </c>
      <c r="AA662" s="61">
        <v>23</v>
      </c>
      <c r="AB662" s="61">
        <v>12</v>
      </c>
      <c r="AC662" s="61">
        <v>0</v>
      </c>
      <c r="AD662" s="61">
        <v>0</v>
      </c>
      <c r="AE662" s="36" t="b">
        <v>0</v>
      </c>
      <c r="AF662" s="36" t="b">
        <v>0</v>
      </c>
      <c r="AG662" s="36" t="b">
        <v>0</v>
      </c>
    </row>
    <row r="663" spans="1:33" x14ac:dyDescent="0.3">
      <c r="A663" s="61">
        <v>1402</v>
      </c>
      <c r="B663" s="61">
        <v>2</v>
      </c>
      <c r="C663" s="61">
        <v>142402</v>
      </c>
      <c r="D663" s="61">
        <v>242330</v>
      </c>
      <c r="E663" s="61" t="s">
        <v>11514</v>
      </c>
      <c r="F663" s="61" t="s">
        <v>11566</v>
      </c>
      <c r="G663" s="61">
        <v>402</v>
      </c>
      <c r="H663" s="61">
        <v>2</v>
      </c>
      <c r="I663" s="61">
        <v>54095</v>
      </c>
      <c r="J663" s="61">
        <v>1</v>
      </c>
      <c r="K663" s="61">
        <v>8</v>
      </c>
      <c r="L663" s="61">
        <v>5000000</v>
      </c>
      <c r="M663" s="61">
        <v>0</v>
      </c>
      <c r="N663" s="61">
        <v>0</v>
      </c>
      <c r="O663" s="61">
        <v>9</v>
      </c>
      <c r="P663" s="61">
        <v>367000</v>
      </c>
      <c r="Q663" s="61">
        <v>0</v>
      </c>
      <c r="R663" s="61">
        <v>0</v>
      </c>
      <c r="S663" s="61">
        <v>0</v>
      </c>
      <c r="T663" s="61">
        <v>0</v>
      </c>
      <c r="U663" s="61">
        <v>0</v>
      </c>
      <c r="V663" s="61">
        <v>0</v>
      </c>
      <c r="W663" s="61">
        <v>0</v>
      </c>
      <c r="X663" s="61">
        <v>0</v>
      </c>
      <c r="Y663" s="61">
        <v>0</v>
      </c>
      <c r="Z663" s="61">
        <v>0</v>
      </c>
      <c r="AA663" s="61">
        <v>15</v>
      </c>
      <c r="AB663" s="61">
        <v>72</v>
      </c>
      <c r="AC663" s="61">
        <v>0</v>
      </c>
      <c r="AD663" s="61">
        <v>0</v>
      </c>
      <c r="AE663" s="36" t="b">
        <v>0</v>
      </c>
      <c r="AF663" s="36" t="b">
        <v>0</v>
      </c>
      <c r="AG663" s="36" t="b">
        <v>0</v>
      </c>
    </row>
    <row r="664" spans="1:33" x14ac:dyDescent="0.3">
      <c r="A664" s="61">
        <v>1403</v>
      </c>
      <c r="B664" s="61">
        <v>2</v>
      </c>
      <c r="C664" s="61">
        <v>142404</v>
      </c>
      <c r="D664" s="61">
        <v>242331</v>
      </c>
      <c r="E664" s="61" t="s">
        <v>13277</v>
      </c>
      <c r="F664" s="61" t="s">
        <v>11738</v>
      </c>
      <c r="G664" s="61">
        <v>403</v>
      </c>
      <c r="H664" s="61">
        <v>90</v>
      </c>
      <c r="I664" s="61">
        <v>6</v>
      </c>
      <c r="J664" s="61">
        <v>1</v>
      </c>
      <c r="K664" s="61">
        <v>8</v>
      </c>
      <c r="L664" s="61">
        <v>5000000</v>
      </c>
      <c r="M664" s="61">
        <v>0</v>
      </c>
      <c r="N664" s="61">
        <v>0</v>
      </c>
      <c r="O664" s="61">
        <v>9</v>
      </c>
      <c r="P664" s="61">
        <v>369000</v>
      </c>
      <c r="Q664" s="61">
        <v>0</v>
      </c>
      <c r="R664" s="61">
        <v>0</v>
      </c>
      <c r="S664" s="61">
        <v>0</v>
      </c>
      <c r="T664" s="61">
        <v>0</v>
      </c>
      <c r="U664" s="61">
        <v>0</v>
      </c>
      <c r="V664" s="61">
        <v>0</v>
      </c>
      <c r="W664" s="61">
        <v>0</v>
      </c>
      <c r="X664" s="61">
        <v>0</v>
      </c>
      <c r="Y664" s="61">
        <v>0</v>
      </c>
      <c r="Z664" s="61">
        <v>0</v>
      </c>
      <c r="AA664" s="61">
        <v>39</v>
      </c>
      <c r="AB664" s="61">
        <v>0</v>
      </c>
      <c r="AC664" s="61">
        <v>0</v>
      </c>
      <c r="AD664" s="61">
        <v>0</v>
      </c>
      <c r="AE664" s="36" t="b">
        <v>0</v>
      </c>
      <c r="AF664" s="36" t="b">
        <v>0</v>
      </c>
      <c r="AG664" s="36" t="b">
        <v>0</v>
      </c>
    </row>
    <row r="665" spans="1:33" x14ac:dyDescent="0.3">
      <c r="A665" s="61">
        <v>1404</v>
      </c>
      <c r="B665" s="61">
        <v>2</v>
      </c>
      <c r="C665" s="61">
        <v>142405</v>
      </c>
      <c r="D665" s="61">
        <v>242332</v>
      </c>
      <c r="E665" s="61" t="s">
        <v>13230</v>
      </c>
      <c r="F665" s="61" t="s">
        <v>11768</v>
      </c>
      <c r="G665" s="61">
        <v>404</v>
      </c>
      <c r="H665" s="61">
        <v>42</v>
      </c>
      <c r="I665" s="61">
        <v>125</v>
      </c>
      <c r="J665" s="61">
        <v>4800</v>
      </c>
      <c r="K665" s="61">
        <v>8</v>
      </c>
      <c r="L665" s="61">
        <v>5000000</v>
      </c>
      <c r="M665" s="61">
        <v>0</v>
      </c>
      <c r="N665" s="61">
        <v>0</v>
      </c>
      <c r="O665" s="61">
        <v>9</v>
      </c>
      <c r="P665" s="61">
        <v>371000</v>
      </c>
      <c r="Q665" s="61">
        <v>0</v>
      </c>
      <c r="R665" s="61">
        <v>0</v>
      </c>
      <c r="S665" s="61">
        <v>0</v>
      </c>
      <c r="T665" s="61">
        <v>0</v>
      </c>
      <c r="U665" s="61">
        <v>0</v>
      </c>
      <c r="V665" s="61">
        <v>0</v>
      </c>
      <c r="W665" s="61">
        <v>0</v>
      </c>
      <c r="X665" s="61">
        <v>0</v>
      </c>
      <c r="Y665" s="61">
        <v>0</v>
      </c>
      <c r="Z665" s="61">
        <v>0</v>
      </c>
      <c r="AA665" s="61">
        <v>15</v>
      </c>
      <c r="AB665" s="61">
        <v>73</v>
      </c>
      <c r="AC665" s="61">
        <v>0</v>
      </c>
      <c r="AD665" s="61">
        <v>0</v>
      </c>
      <c r="AE665" s="36" t="b">
        <v>0</v>
      </c>
      <c r="AF665" s="36" t="b">
        <v>0</v>
      </c>
      <c r="AG665" s="36" t="b">
        <v>0</v>
      </c>
    </row>
    <row r="666" spans="1:33" x14ac:dyDescent="0.3">
      <c r="A666" s="61">
        <v>1405</v>
      </c>
      <c r="B666" s="61">
        <v>2</v>
      </c>
      <c r="C666" s="61">
        <v>142406</v>
      </c>
      <c r="D666" s="61">
        <v>242333</v>
      </c>
      <c r="E666" s="61" t="s">
        <v>2466</v>
      </c>
      <c r="F666" s="61" t="s">
        <v>13259</v>
      </c>
      <c r="G666" s="61">
        <v>405</v>
      </c>
      <c r="H666" s="61">
        <v>65</v>
      </c>
      <c r="I666" s="61">
        <v>73</v>
      </c>
      <c r="J666" s="61">
        <v>8</v>
      </c>
      <c r="K666" s="61">
        <v>8</v>
      </c>
      <c r="L666" s="61">
        <v>6000000</v>
      </c>
      <c r="M666" s="61">
        <v>0</v>
      </c>
      <c r="N666" s="61">
        <v>0</v>
      </c>
      <c r="O666" s="61">
        <v>9</v>
      </c>
      <c r="P666" s="61">
        <v>373000</v>
      </c>
      <c r="Q666" s="61">
        <v>0</v>
      </c>
      <c r="R666" s="61">
        <v>0</v>
      </c>
      <c r="S666" s="61">
        <v>0</v>
      </c>
      <c r="T666" s="61">
        <v>0</v>
      </c>
      <c r="U666" s="61">
        <v>0</v>
      </c>
      <c r="V666" s="61">
        <v>0</v>
      </c>
      <c r="W666" s="61">
        <v>0</v>
      </c>
      <c r="X666" s="61">
        <v>0</v>
      </c>
      <c r="Y666" s="61">
        <v>0</v>
      </c>
      <c r="Z666" s="61">
        <v>0</v>
      </c>
      <c r="AA666" s="61">
        <v>15</v>
      </c>
      <c r="AB666" s="61">
        <v>73</v>
      </c>
      <c r="AC666" s="61">
        <v>0</v>
      </c>
      <c r="AD666" s="61">
        <v>0</v>
      </c>
      <c r="AE666" s="36" t="b">
        <v>0</v>
      </c>
      <c r="AF666" s="36" t="b">
        <v>0</v>
      </c>
      <c r="AG666" s="36" t="b">
        <v>0</v>
      </c>
    </row>
    <row r="667" spans="1:33" x14ac:dyDescent="0.3">
      <c r="A667" s="61">
        <v>1406</v>
      </c>
      <c r="B667" s="61">
        <v>2</v>
      </c>
      <c r="C667" s="61">
        <v>142407</v>
      </c>
      <c r="D667" s="61">
        <v>242334</v>
      </c>
      <c r="E667" s="61" t="s">
        <v>13232</v>
      </c>
      <c r="F667" s="61" t="s">
        <v>13260</v>
      </c>
      <c r="G667" s="61">
        <v>406</v>
      </c>
      <c r="H667" s="61">
        <v>2</v>
      </c>
      <c r="I667" s="61">
        <v>54153</v>
      </c>
      <c r="J667" s="61">
        <v>1</v>
      </c>
      <c r="K667" s="61">
        <v>8</v>
      </c>
      <c r="L667" s="61">
        <v>6000000</v>
      </c>
      <c r="M667" s="61">
        <v>0</v>
      </c>
      <c r="N667" s="61">
        <v>0</v>
      </c>
      <c r="O667" s="61">
        <v>9</v>
      </c>
      <c r="P667" s="61">
        <v>375000</v>
      </c>
      <c r="Q667" s="61">
        <v>0</v>
      </c>
      <c r="R667" s="61">
        <v>0</v>
      </c>
      <c r="S667" s="61">
        <v>0</v>
      </c>
      <c r="T667" s="61">
        <v>0</v>
      </c>
      <c r="U667" s="61">
        <v>0</v>
      </c>
      <c r="V667" s="61">
        <v>0</v>
      </c>
      <c r="W667" s="61">
        <v>0</v>
      </c>
      <c r="X667" s="61">
        <v>0</v>
      </c>
      <c r="Y667" s="61">
        <v>0</v>
      </c>
      <c r="Z667" s="61">
        <v>0</v>
      </c>
      <c r="AA667" s="61">
        <v>15</v>
      </c>
      <c r="AB667" s="61">
        <v>73</v>
      </c>
      <c r="AC667" s="61">
        <v>0</v>
      </c>
      <c r="AD667" s="61">
        <v>0</v>
      </c>
      <c r="AE667" s="36" t="b">
        <v>0</v>
      </c>
      <c r="AF667" s="36" t="b">
        <v>0</v>
      </c>
      <c r="AG667" s="36" t="b">
        <v>0</v>
      </c>
    </row>
    <row r="668" spans="1:33" x14ac:dyDescent="0.3">
      <c r="A668" s="61">
        <v>1407</v>
      </c>
      <c r="B668" s="61">
        <v>2</v>
      </c>
      <c r="C668" s="61">
        <v>142408</v>
      </c>
      <c r="D668" s="61">
        <v>242335</v>
      </c>
      <c r="E668" s="61" t="s">
        <v>13234</v>
      </c>
      <c r="F668" s="61" t="s">
        <v>13261</v>
      </c>
      <c r="G668" s="61">
        <v>407</v>
      </c>
      <c r="H668" s="61">
        <v>42</v>
      </c>
      <c r="I668" s="61">
        <v>138</v>
      </c>
      <c r="J668" s="61">
        <v>4800</v>
      </c>
      <c r="K668" s="61">
        <v>8</v>
      </c>
      <c r="L668" s="61">
        <v>6000000</v>
      </c>
      <c r="M668" s="61">
        <v>0</v>
      </c>
      <c r="N668" s="61">
        <v>0</v>
      </c>
      <c r="O668" s="61">
        <v>9</v>
      </c>
      <c r="P668" s="61">
        <v>377000</v>
      </c>
      <c r="Q668" s="61">
        <v>0</v>
      </c>
      <c r="R668" s="61">
        <v>0</v>
      </c>
      <c r="S668" s="61">
        <v>0</v>
      </c>
      <c r="T668" s="61">
        <v>0</v>
      </c>
      <c r="U668" s="61">
        <v>0</v>
      </c>
      <c r="V668" s="61">
        <v>0</v>
      </c>
      <c r="W668" s="61">
        <v>0</v>
      </c>
      <c r="X668" s="61">
        <v>0</v>
      </c>
      <c r="Y668" s="61">
        <v>0</v>
      </c>
      <c r="Z668" s="61">
        <v>0</v>
      </c>
      <c r="AA668" s="61">
        <v>15</v>
      </c>
      <c r="AB668" s="61">
        <v>74</v>
      </c>
      <c r="AC668" s="61">
        <v>0</v>
      </c>
      <c r="AD668" s="61">
        <v>0</v>
      </c>
      <c r="AE668" s="36" t="b">
        <v>0</v>
      </c>
      <c r="AF668" s="36" t="b">
        <v>0</v>
      </c>
      <c r="AG668" s="36" t="b">
        <v>0</v>
      </c>
    </row>
    <row r="669" spans="1:33" x14ac:dyDescent="0.3">
      <c r="A669" s="61">
        <v>1408</v>
      </c>
      <c r="B669" s="61">
        <v>2</v>
      </c>
      <c r="C669" s="61">
        <v>142409</v>
      </c>
      <c r="D669" s="61">
        <v>242336</v>
      </c>
      <c r="E669" s="61" t="s">
        <v>13290</v>
      </c>
      <c r="F669" s="61" t="s">
        <v>13262</v>
      </c>
      <c r="G669" s="61">
        <v>408</v>
      </c>
      <c r="H669" s="61">
        <v>66</v>
      </c>
      <c r="I669" s="61">
        <v>73</v>
      </c>
      <c r="J669" s="61">
        <v>1</v>
      </c>
      <c r="K669" s="61">
        <v>8</v>
      </c>
      <c r="L669" s="61">
        <v>6000000</v>
      </c>
      <c r="M669" s="61">
        <v>0</v>
      </c>
      <c r="N669" s="61">
        <v>0</v>
      </c>
      <c r="O669" s="61">
        <v>9</v>
      </c>
      <c r="P669" s="61">
        <v>379000</v>
      </c>
      <c r="Q669" s="61">
        <v>0</v>
      </c>
      <c r="R669" s="61">
        <v>0</v>
      </c>
      <c r="S669" s="61">
        <v>0</v>
      </c>
      <c r="T669" s="61">
        <v>0</v>
      </c>
      <c r="U669" s="61">
        <v>0</v>
      </c>
      <c r="V669" s="61">
        <v>0</v>
      </c>
      <c r="W669" s="61">
        <v>0</v>
      </c>
      <c r="X669" s="61">
        <v>0</v>
      </c>
      <c r="Y669" s="61">
        <v>0</v>
      </c>
      <c r="Z669" s="61">
        <v>0</v>
      </c>
      <c r="AA669" s="61">
        <v>0</v>
      </c>
      <c r="AB669" s="61">
        <v>73</v>
      </c>
      <c r="AC669" s="61">
        <v>0</v>
      </c>
      <c r="AD669" s="61">
        <v>0</v>
      </c>
      <c r="AE669" s="36" t="b">
        <v>0</v>
      </c>
      <c r="AF669" s="36" t="b">
        <v>0</v>
      </c>
      <c r="AG669" s="36" t="b">
        <v>0</v>
      </c>
    </row>
    <row r="670" spans="1:33" x14ac:dyDescent="0.3">
      <c r="A670" s="61">
        <v>1409</v>
      </c>
      <c r="B670" s="61">
        <v>2</v>
      </c>
      <c r="C670" s="61">
        <v>142410</v>
      </c>
      <c r="D670" s="61">
        <v>242337</v>
      </c>
      <c r="E670" s="61" t="s">
        <v>2466</v>
      </c>
      <c r="F670" s="61" t="s">
        <v>13263</v>
      </c>
      <c r="G670" s="61">
        <v>409</v>
      </c>
      <c r="H670" s="61">
        <v>65</v>
      </c>
      <c r="I670" s="61">
        <v>74</v>
      </c>
      <c r="J670" s="61">
        <v>8</v>
      </c>
      <c r="K670" s="61">
        <v>8</v>
      </c>
      <c r="L670" s="61">
        <v>6000000</v>
      </c>
      <c r="M670" s="61">
        <v>0</v>
      </c>
      <c r="N670" s="61">
        <v>0</v>
      </c>
      <c r="O670" s="61">
        <v>9</v>
      </c>
      <c r="P670" s="61">
        <v>381000</v>
      </c>
      <c r="Q670" s="61">
        <v>0</v>
      </c>
      <c r="R670" s="61">
        <v>0</v>
      </c>
      <c r="S670" s="61">
        <v>0</v>
      </c>
      <c r="T670" s="61">
        <v>0</v>
      </c>
      <c r="U670" s="61">
        <v>0</v>
      </c>
      <c r="V670" s="61">
        <v>0</v>
      </c>
      <c r="W670" s="61">
        <v>0</v>
      </c>
      <c r="X670" s="61">
        <v>0</v>
      </c>
      <c r="Y670" s="61">
        <v>0</v>
      </c>
      <c r="Z670" s="61">
        <v>0</v>
      </c>
      <c r="AA670" s="61">
        <v>15</v>
      </c>
      <c r="AB670" s="61">
        <v>74</v>
      </c>
      <c r="AC670" s="61">
        <v>0</v>
      </c>
      <c r="AD670" s="61">
        <v>0</v>
      </c>
      <c r="AE670" s="36" t="b">
        <v>0</v>
      </c>
      <c r="AF670" s="36" t="b">
        <v>0</v>
      </c>
      <c r="AG670" s="36" t="b">
        <v>0</v>
      </c>
    </row>
    <row r="671" spans="1:33" x14ac:dyDescent="0.3">
      <c r="A671" s="61">
        <v>1410</v>
      </c>
      <c r="B671" s="61">
        <v>2</v>
      </c>
      <c r="C671" s="61">
        <v>142411</v>
      </c>
      <c r="D671" s="61">
        <v>242338</v>
      </c>
      <c r="E671" s="61" t="s">
        <v>13236</v>
      </c>
      <c r="F671" s="61" t="s">
        <v>13264</v>
      </c>
      <c r="G671" s="61">
        <v>410</v>
      </c>
      <c r="H671" s="61">
        <v>2</v>
      </c>
      <c r="I671" s="61">
        <v>54154</v>
      </c>
      <c r="J671" s="61">
        <v>1</v>
      </c>
      <c r="K671" s="61">
        <v>8</v>
      </c>
      <c r="L671" s="61">
        <v>6000000</v>
      </c>
      <c r="M671" s="61">
        <v>0</v>
      </c>
      <c r="N671" s="61">
        <v>0</v>
      </c>
      <c r="O671" s="61">
        <v>9</v>
      </c>
      <c r="P671" s="61">
        <v>383000</v>
      </c>
      <c r="Q671" s="61">
        <v>0</v>
      </c>
      <c r="R671" s="61">
        <v>0</v>
      </c>
      <c r="S671" s="61">
        <v>0</v>
      </c>
      <c r="T671" s="61">
        <v>0</v>
      </c>
      <c r="U671" s="61">
        <v>0</v>
      </c>
      <c r="V671" s="61">
        <v>0</v>
      </c>
      <c r="W671" s="61">
        <v>0</v>
      </c>
      <c r="X671" s="61">
        <v>0</v>
      </c>
      <c r="Y671" s="61">
        <v>0</v>
      </c>
      <c r="Z671" s="61">
        <v>0</v>
      </c>
      <c r="AA671" s="61">
        <v>15</v>
      </c>
      <c r="AB671" s="61">
        <v>74</v>
      </c>
      <c r="AC671" s="61">
        <v>0</v>
      </c>
      <c r="AD671" s="61">
        <v>0</v>
      </c>
      <c r="AE671" s="36" t="b">
        <v>0</v>
      </c>
      <c r="AF671" s="36" t="b">
        <v>0</v>
      </c>
      <c r="AG671" s="36" t="b">
        <v>0</v>
      </c>
    </row>
    <row r="672" spans="1:33" x14ac:dyDescent="0.3">
      <c r="A672" s="61">
        <v>1411</v>
      </c>
      <c r="B672" s="61">
        <v>2</v>
      </c>
      <c r="C672" s="61">
        <v>142412</v>
      </c>
      <c r="D672" s="61">
        <v>242339</v>
      </c>
      <c r="E672" s="61" t="s">
        <v>13238</v>
      </c>
      <c r="F672" s="61" t="s">
        <v>13265</v>
      </c>
      <c r="G672" s="61">
        <v>411</v>
      </c>
      <c r="H672" s="61">
        <v>42</v>
      </c>
      <c r="I672" s="61">
        <v>139</v>
      </c>
      <c r="J672" s="61">
        <v>3600</v>
      </c>
      <c r="K672" s="61">
        <v>8</v>
      </c>
      <c r="L672" s="61">
        <v>6000000</v>
      </c>
      <c r="M672" s="61">
        <v>0</v>
      </c>
      <c r="N672" s="61">
        <v>0</v>
      </c>
      <c r="O672" s="61">
        <v>9</v>
      </c>
      <c r="P672" s="61">
        <v>385000</v>
      </c>
      <c r="Q672" s="61">
        <v>0</v>
      </c>
      <c r="R672" s="61">
        <v>0</v>
      </c>
      <c r="S672" s="61">
        <v>6</v>
      </c>
      <c r="T672" s="61">
        <v>84017</v>
      </c>
      <c r="U672" s="61">
        <v>0</v>
      </c>
      <c r="V672" s="61">
        <v>1</v>
      </c>
      <c r="W672" s="61">
        <v>0</v>
      </c>
      <c r="X672" s="61">
        <v>0</v>
      </c>
      <c r="Y672" s="61">
        <v>0</v>
      </c>
      <c r="Z672" s="61">
        <v>0</v>
      </c>
      <c r="AA672" s="61">
        <v>15</v>
      </c>
      <c r="AB672" s="61">
        <v>75</v>
      </c>
      <c r="AC672" s="61">
        <v>0</v>
      </c>
      <c r="AD672" s="61">
        <v>0</v>
      </c>
      <c r="AE672" s="36" t="b">
        <v>0</v>
      </c>
      <c r="AF672" s="36" t="b">
        <v>0</v>
      </c>
      <c r="AG672" s="36" t="b">
        <v>0</v>
      </c>
    </row>
    <row r="673" spans="1:33" x14ac:dyDescent="0.3">
      <c r="A673" s="61">
        <v>1412</v>
      </c>
      <c r="B673" s="61">
        <v>2</v>
      </c>
      <c r="C673" s="61">
        <v>142413</v>
      </c>
      <c r="D673" s="61">
        <v>242340</v>
      </c>
      <c r="E673" s="61" t="s">
        <v>13288</v>
      </c>
      <c r="F673" s="61" t="s">
        <v>13266</v>
      </c>
      <c r="G673" s="61">
        <v>412</v>
      </c>
      <c r="H673" s="61">
        <v>26</v>
      </c>
      <c r="I673" s="61">
        <v>94234</v>
      </c>
      <c r="J673" s="61">
        <v>1</v>
      </c>
      <c r="K673" s="61">
        <v>8</v>
      </c>
      <c r="L673" s="61">
        <v>6000000</v>
      </c>
      <c r="M673" s="61">
        <v>0</v>
      </c>
      <c r="N673" s="61">
        <v>0</v>
      </c>
      <c r="O673" s="61">
        <v>9</v>
      </c>
      <c r="P673" s="61">
        <v>387000</v>
      </c>
      <c r="Q673" s="61">
        <v>0</v>
      </c>
      <c r="R673" s="61">
        <v>0</v>
      </c>
      <c r="S673" s="61">
        <v>6</v>
      </c>
      <c r="T673" s="61">
        <v>94031</v>
      </c>
      <c r="U673" s="61">
        <v>0</v>
      </c>
      <c r="V673" s="61">
        <v>1</v>
      </c>
      <c r="W673" s="61">
        <v>6</v>
      </c>
      <c r="X673" s="61">
        <v>94208</v>
      </c>
      <c r="Y673" s="61">
        <v>0</v>
      </c>
      <c r="Z673" s="61">
        <v>20</v>
      </c>
      <c r="AA673" s="61">
        <v>13</v>
      </c>
      <c r="AB673" s="61">
        <v>94234</v>
      </c>
      <c r="AC673" s="61">
        <v>0</v>
      </c>
      <c r="AD673" s="61">
        <v>0</v>
      </c>
      <c r="AE673" s="36" t="b">
        <v>0</v>
      </c>
      <c r="AF673" s="36" t="b">
        <v>0</v>
      </c>
      <c r="AG673" s="36" t="b">
        <v>0</v>
      </c>
    </row>
    <row r="674" spans="1:33" x14ac:dyDescent="0.3">
      <c r="A674" s="61">
        <v>1413</v>
      </c>
      <c r="B674" s="61">
        <v>2</v>
      </c>
      <c r="C674" s="61">
        <v>142414</v>
      </c>
      <c r="D674" s="61">
        <v>242341</v>
      </c>
      <c r="E674" s="61" t="s">
        <v>2466</v>
      </c>
      <c r="F674" s="61" t="s">
        <v>13267</v>
      </c>
      <c r="G674" s="61">
        <v>413</v>
      </c>
      <c r="H674" s="61">
        <v>65</v>
      </c>
      <c r="I674" s="61">
        <v>75</v>
      </c>
      <c r="J674" s="61">
        <v>8</v>
      </c>
      <c r="K674" s="61">
        <v>8</v>
      </c>
      <c r="L674" s="61">
        <v>6000000</v>
      </c>
      <c r="M674" s="61">
        <v>0</v>
      </c>
      <c r="N674" s="61">
        <v>0</v>
      </c>
      <c r="O674" s="61">
        <v>9</v>
      </c>
      <c r="P674" s="61">
        <v>389000</v>
      </c>
      <c r="Q674" s="61">
        <v>0</v>
      </c>
      <c r="R674" s="61">
        <v>0</v>
      </c>
      <c r="S674" s="61">
        <v>0</v>
      </c>
      <c r="T674" s="61">
        <v>0</v>
      </c>
      <c r="U674" s="61">
        <v>0</v>
      </c>
      <c r="V674" s="61">
        <v>0</v>
      </c>
      <c r="W674" s="61">
        <v>0</v>
      </c>
      <c r="X674" s="61">
        <v>0</v>
      </c>
      <c r="Y674" s="61">
        <v>0</v>
      </c>
      <c r="Z674" s="61">
        <v>0</v>
      </c>
      <c r="AA674" s="61">
        <v>15</v>
      </c>
      <c r="AB674" s="61">
        <v>75</v>
      </c>
      <c r="AC674" s="61">
        <v>0</v>
      </c>
      <c r="AD674" s="61">
        <v>0</v>
      </c>
      <c r="AE674" s="36" t="b">
        <v>0</v>
      </c>
      <c r="AF674" s="36" t="b">
        <v>0</v>
      </c>
      <c r="AG674" s="36" t="b">
        <v>0</v>
      </c>
    </row>
    <row r="675" spans="1:33" x14ac:dyDescent="0.3">
      <c r="A675" s="61">
        <v>1414</v>
      </c>
      <c r="B675" s="61">
        <v>2</v>
      </c>
      <c r="C675" s="61">
        <v>142415</v>
      </c>
      <c r="D675" s="61">
        <v>242342</v>
      </c>
      <c r="E675" s="61" t="s">
        <v>13240</v>
      </c>
      <c r="F675" s="61" t="s">
        <v>13268</v>
      </c>
      <c r="G675" s="61">
        <v>414</v>
      </c>
      <c r="H675" s="61">
        <v>2</v>
      </c>
      <c r="I675" s="61">
        <v>54155</v>
      </c>
      <c r="J675" s="61">
        <v>1</v>
      </c>
      <c r="K675" s="61">
        <v>8</v>
      </c>
      <c r="L675" s="61">
        <v>6000000</v>
      </c>
      <c r="M675" s="61">
        <v>0</v>
      </c>
      <c r="N675" s="61">
        <v>0</v>
      </c>
      <c r="O675" s="61">
        <v>9</v>
      </c>
      <c r="P675" s="61">
        <v>391000</v>
      </c>
      <c r="Q675" s="61">
        <v>0</v>
      </c>
      <c r="R675" s="61">
        <v>0</v>
      </c>
      <c r="S675" s="61">
        <v>0</v>
      </c>
      <c r="T675" s="61">
        <v>0</v>
      </c>
      <c r="U675" s="61">
        <v>0</v>
      </c>
      <c r="V675" s="61">
        <v>0</v>
      </c>
      <c r="W675" s="61">
        <v>0</v>
      </c>
      <c r="X675" s="61">
        <v>0</v>
      </c>
      <c r="Y675" s="61">
        <v>0</v>
      </c>
      <c r="Z675" s="61">
        <v>0</v>
      </c>
      <c r="AA675" s="61">
        <v>15</v>
      </c>
      <c r="AB675" s="61">
        <v>75</v>
      </c>
      <c r="AC675" s="61">
        <v>0</v>
      </c>
      <c r="AD675" s="61">
        <v>0</v>
      </c>
      <c r="AE675" s="36" t="b">
        <v>0</v>
      </c>
      <c r="AF675" s="36" t="b">
        <v>0</v>
      </c>
      <c r="AG675" s="36" t="b">
        <v>0</v>
      </c>
    </row>
    <row r="676" spans="1:33" x14ac:dyDescent="0.3">
      <c r="A676" s="61">
        <v>1415</v>
      </c>
      <c r="B676" s="61">
        <v>2</v>
      </c>
      <c r="C676" s="61">
        <v>142416</v>
      </c>
      <c r="D676" s="61">
        <v>242343</v>
      </c>
      <c r="E676" s="61" t="s">
        <v>13242</v>
      </c>
      <c r="F676" s="61" t="s">
        <v>13269</v>
      </c>
      <c r="G676" s="61">
        <v>415</v>
      </c>
      <c r="H676" s="61">
        <v>42</v>
      </c>
      <c r="I676" s="61">
        <v>140</v>
      </c>
      <c r="J676" s="61">
        <v>3600</v>
      </c>
      <c r="K676" s="61">
        <v>8</v>
      </c>
      <c r="L676" s="61">
        <v>6000000</v>
      </c>
      <c r="M676" s="61">
        <v>0</v>
      </c>
      <c r="N676" s="61">
        <v>0</v>
      </c>
      <c r="O676" s="61">
        <v>9</v>
      </c>
      <c r="P676" s="61">
        <v>393000</v>
      </c>
      <c r="Q676" s="61">
        <v>0</v>
      </c>
      <c r="R676" s="61">
        <v>0</v>
      </c>
      <c r="S676" s="61">
        <v>6</v>
      </c>
      <c r="T676" s="61">
        <v>84017</v>
      </c>
      <c r="U676" s="61">
        <v>0</v>
      </c>
      <c r="V676" s="61">
        <v>1</v>
      </c>
      <c r="W676" s="61">
        <v>0</v>
      </c>
      <c r="X676" s="61">
        <v>0</v>
      </c>
      <c r="Y676" s="61">
        <v>0</v>
      </c>
      <c r="Z676" s="61">
        <v>0</v>
      </c>
      <c r="AA676" s="61">
        <v>15</v>
      </c>
      <c r="AB676" s="61">
        <v>76</v>
      </c>
      <c r="AC676" s="61">
        <v>0</v>
      </c>
      <c r="AD676" s="61">
        <v>0</v>
      </c>
      <c r="AE676" s="36" t="b">
        <v>0</v>
      </c>
      <c r="AF676" s="36" t="b">
        <v>0</v>
      </c>
      <c r="AG676" s="36" t="b">
        <v>0</v>
      </c>
    </row>
    <row r="677" spans="1:33" x14ac:dyDescent="0.3">
      <c r="A677" s="61">
        <v>1416</v>
      </c>
      <c r="B677" s="61">
        <v>2</v>
      </c>
      <c r="C677" s="61">
        <v>142417</v>
      </c>
      <c r="D677" s="61">
        <v>242344</v>
      </c>
      <c r="E677" s="61" t="s">
        <v>13244</v>
      </c>
      <c r="F677" s="61" t="s">
        <v>13270</v>
      </c>
      <c r="G677" s="61">
        <v>416</v>
      </c>
      <c r="H677" s="61">
        <v>60</v>
      </c>
      <c r="I677" s="61">
        <v>13</v>
      </c>
      <c r="J677" s="61">
        <v>1</v>
      </c>
      <c r="K677" s="61">
        <v>8</v>
      </c>
      <c r="L677" s="61">
        <v>6000000</v>
      </c>
      <c r="M677" s="61">
        <v>0</v>
      </c>
      <c r="N677" s="61">
        <v>0</v>
      </c>
      <c r="O677" s="61">
        <v>9</v>
      </c>
      <c r="P677" s="61">
        <v>395000</v>
      </c>
      <c r="Q677" s="61">
        <v>0</v>
      </c>
      <c r="R677" s="61">
        <v>0</v>
      </c>
      <c r="S677" s="61">
        <v>6</v>
      </c>
      <c r="T677" s="61">
        <v>85159</v>
      </c>
      <c r="U677" s="61">
        <v>0</v>
      </c>
      <c r="V677" s="61">
        <v>1</v>
      </c>
      <c r="W677" s="61">
        <v>0</v>
      </c>
      <c r="X677" s="61">
        <v>0</v>
      </c>
      <c r="Y677" s="61">
        <v>0</v>
      </c>
      <c r="Z677" s="61">
        <v>0</v>
      </c>
      <c r="AA677" s="61">
        <v>2</v>
      </c>
      <c r="AB677" s="61">
        <v>3</v>
      </c>
      <c r="AC677" s="61">
        <v>0</v>
      </c>
      <c r="AD677" s="61">
        <v>0</v>
      </c>
      <c r="AE677" s="36" t="b">
        <v>0</v>
      </c>
      <c r="AF677" s="36" t="b">
        <v>0</v>
      </c>
      <c r="AG677" s="36" t="b">
        <v>0</v>
      </c>
    </row>
    <row r="678" spans="1:33" x14ac:dyDescent="0.3">
      <c r="A678" s="61">
        <v>1417</v>
      </c>
      <c r="B678" s="61">
        <v>2</v>
      </c>
      <c r="C678" s="61">
        <v>142418</v>
      </c>
      <c r="D678" s="61">
        <v>242345</v>
      </c>
      <c r="E678" s="61" t="s">
        <v>2466</v>
      </c>
      <c r="F678" s="61" t="s">
        <v>13271</v>
      </c>
      <c r="G678" s="61">
        <v>417</v>
      </c>
      <c r="H678" s="61">
        <v>65</v>
      </c>
      <c r="I678" s="61">
        <v>76</v>
      </c>
      <c r="J678" s="61">
        <v>8</v>
      </c>
      <c r="K678" s="61">
        <v>8</v>
      </c>
      <c r="L678" s="61">
        <v>6000000</v>
      </c>
      <c r="M678" s="61">
        <v>0</v>
      </c>
      <c r="N678" s="61">
        <v>0</v>
      </c>
      <c r="O678" s="61">
        <v>9</v>
      </c>
      <c r="P678" s="61">
        <v>397000</v>
      </c>
      <c r="Q678" s="61">
        <v>0</v>
      </c>
      <c r="R678" s="61">
        <v>0</v>
      </c>
      <c r="S678" s="61">
        <v>0</v>
      </c>
      <c r="T678" s="61">
        <v>0</v>
      </c>
      <c r="U678" s="61">
        <v>0</v>
      </c>
      <c r="V678" s="61">
        <v>0</v>
      </c>
      <c r="W678" s="61">
        <v>0</v>
      </c>
      <c r="X678" s="61">
        <v>0</v>
      </c>
      <c r="Y678" s="61">
        <v>0</v>
      </c>
      <c r="Z678" s="61">
        <v>0</v>
      </c>
      <c r="AA678" s="61">
        <v>15</v>
      </c>
      <c r="AB678" s="61">
        <v>76</v>
      </c>
      <c r="AC678" s="61">
        <v>0</v>
      </c>
      <c r="AD678" s="61">
        <v>0</v>
      </c>
      <c r="AE678" s="36" t="b">
        <v>0</v>
      </c>
      <c r="AF678" s="36" t="b">
        <v>0</v>
      </c>
      <c r="AG678" s="36" t="b">
        <v>0</v>
      </c>
    </row>
    <row r="679" spans="1:33" x14ac:dyDescent="0.3">
      <c r="A679" s="61">
        <v>1418</v>
      </c>
      <c r="B679" s="61">
        <v>2</v>
      </c>
      <c r="C679" s="61">
        <v>142419</v>
      </c>
      <c r="D679" s="61">
        <v>242346</v>
      </c>
      <c r="E679" s="61" t="s">
        <v>13246</v>
      </c>
      <c r="F679" s="61" t="s">
        <v>13272</v>
      </c>
      <c r="G679" s="61">
        <v>418</v>
      </c>
      <c r="H679" s="61">
        <v>2</v>
      </c>
      <c r="I679" s="61">
        <v>54156</v>
      </c>
      <c r="J679" s="61">
        <v>1</v>
      </c>
      <c r="K679" s="61">
        <v>8</v>
      </c>
      <c r="L679" s="61">
        <v>6000000</v>
      </c>
      <c r="M679" s="61">
        <v>0</v>
      </c>
      <c r="N679" s="61">
        <v>0</v>
      </c>
      <c r="O679" s="61">
        <v>9</v>
      </c>
      <c r="P679" s="61">
        <v>399000</v>
      </c>
      <c r="Q679" s="61">
        <v>0</v>
      </c>
      <c r="R679" s="61">
        <v>0</v>
      </c>
      <c r="S679" s="61">
        <v>0</v>
      </c>
      <c r="T679" s="61">
        <v>0</v>
      </c>
      <c r="U679" s="61">
        <v>0</v>
      </c>
      <c r="V679" s="61">
        <v>0</v>
      </c>
      <c r="W679" s="61">
        <v>0</v>
      </c>
      <c r="X679" s="61">
        <v>0</v>
      </c>
      <c r="Y679" s="61">
        <v>0</v>
      </c>
      <c r="Z679" s="61">
        <v>0</v>
      </c>
      <c r="AA679" s="61">
        <v>15</v>
      </c>
      <c r="AB679" s="61">
        <v>76</v>
      </c>
      <c r="AC679" s="61">
        <v>0</v>
      </c>
      <c r="AD679" s="61">
        <v>0</v>
      </c>
      <c r="AE679" s="36" t="b">
        <v>0</v>
      </c>
      <c r="AF679" s="36" t="b">
        <v>0</v>
      </c>
      <c r="AG679" s="36" t="b">
        <v>0</v>
      </c>
    </row>
    <row r="680" spans="1:33" x14ac:dyDescent="0.3">
      <c r="A680" s="61">
        <v>1419</v>
      </c>
      <c r="B680" s="61">
        <v>2</v>
      </c>
      <c r="C680" s="61">
        <v>142420</v>
      </c>
      <c r="D680" s="61">
        <v>242347</v>
      </c>
      <c r="E680" s="61" t="s">
        <v>13248</v>
      </c>
      <c r="F680" s="61" t="s">
        <v>13273</v>
      </c>
      <c r="G680" s="61">
        <v>419</v>
      </c>
      <c r="H680" s="61">
        <v>42</v>
      </c>
      <c r="I680" s="61">
        <v>141</v>
      </c>
      <c r="J680" s="61">
        <v>2400</v>
      </c>
      <c r="K680" s="61">
        <v>8</v>
      </c>
      <c r="L680" s="61">
        <v>6000000</v>
      </c>
      <c r="M680" s="61">
        <v>0</v>
      </c>
      <c r="N680" s="61">
        <v>0</v>
      </c>
      <c r="O680" s="61">
        <v>9</v>
      </c>
      <c r="P680" s="61">
        <v>401000</v>
      </c>
      <c r="Q680" s="61">
        <v>0</v>
      </c>
      <c r="R680" s="61">
        <v>0</v>
      </c>
      <c r="S680" s="61">
        <v>6</v>
      </c>
      <c r="T680" s="61">
        <v>84017</v>
      </c>
      <c r="U680" s="61">
        <v>0</v>
      </c>
      <c r="V680" s="61">
        <v>1</v>
      </c>
      <c r="W680" s="61">
        <v>6</v>
      </c>
      <c r="X680" s="61">
        <v>94196</v>
      </c>
      <c r="Y680" s="61">
        <v>0</v>
      </c>
      <c r="Z680" s="61">
        <v>1</v>
      </c>
      <c r="AA680" s="61">
        <v>15</v>
      </c>
      <c r="AB680" s="61">
        <v>77</v>
      </c>
      <c r="AC680" s="61">
        <v>0</v>
      </c>
      <c r="AD680" s="61">
        <v>0</v>
      </c>
      <c r="AE680" s="36" t="b">
        <v>0</v>
      </c>
      <c r="AF680" s="36" t="b">
        <v>0</v>
      </c>
      <c r="AG680" s="36" t="b">
        <v>0</v>
      </c>
    </row>
    <row r="681" spans="1:33" x14ac:dyDescent="0.3">
      <c r="A681" s="61">
        <v>1420</v>
      </c>
      <c r="B681" s="61">
        <v>2</v>
      </c>
      <c r="C681" s="61">
        <v>142421</v>
      </c>
      <c r="D681" s="61">
        <v>242348</v>
      </c>
      <c r="E681" s="61" t="s">
        <v>13292</v>
      </c>
      <c r="F681" s="61" t="s">
        <v>13274</v>
      </c>
      <c r="G681" s="61">
        <v>420</v>
      </c>
      <c r="H681" s="61">
        <v>89</v>
      </c>
      <c r="I681" s="61">
        <v>10</v>
      </c>
      <c r="J681" s="61">
        <v>1</v>
      </c>
      <c r="K681" s="61">
        <v>8</v>
      </c>
      <c r="L681" s="61">
        <v>6000000</v>
      </c>
      <c r="M681" s="61">
        <v>0</v>
      </c>
      <c r="N681" s="61">
        <v>0</v>
      </c>
      <c r="O681" s="61">
        <v>9</v>
      </c>
      <c r="P681" s="61">
        <v>403000</v>
      </c>
      <c r="Q681" s="61">
        <v>0</v>
      </c>
      <c r="R681" s="61">
        <v>0</v>
      </c>
      <c r="S681" s="61">
        <v>6</v>
      </c>
      <c r="T681" s="61">
        <v>85189</v>
      </c>
      <c r="U681" s="61">
        <v>0</v>
      </c>
      <c r="V681" s="61">
        <v>1</v>
      </c>
      <c r="W681" s="61">
        <v>0</v>
      </c>
      <c r="X681" s="61">
        <v>0</v>
      </c>
      <c r="Y681" s="61">
        <v>0</v>
      </c>
      <c r="Z681" s="61">
        <v>0</v>
      </c>
      <c r="AA681" s="61">
        <v>34</v>
      </c>
      <c r="AB681" s="61">
        <v>0</v>
      </c>
      <c r="AC681" s="61">
        <v>0</v>
      </c>
      <c r="AD681" s="61">
        <v>0</v>
      </c>
      <c r="AE681" s="36" t="b">
        <v>0</v>
      </c>
      <c r="AF681" s="36" t="b">
        <v>0</v>
      </c>
      <c r="AG681" s="36" t="b">
        <v>0</v>
      </c>
    </row>
    <row r="682" spans="1:33" x14ac:dyDescent="0.3">
      <c r="A682" s="61">
        <v>1421</v>
      </c>
      <c r="B682" s="61">
        <v>2</v>
      </c>
      <c r="C682" s="61">
        <v>142422</v>
      </c>
      <c r="D682" s="61">
        <v>242349</v>
      </c>
      <c r="E682" s="61" t="s">
        <v>2466</v>
      </c>
      <c r="F682" s="61" t="s">
        <v>13275</v>
      </c>
      <c r="G682" s="61">
        <v>421</v>
      </c>
      <c r="H682" s="61">
        <v>65</v>
      </c>
      <c r="I682" s="61">
        <v>77</v>
      </c>
      <c r="J682" s="61">
        <v>8</v>
      </c>
      <c r="K682" s="61">
        <v>8</v>
      </c>
      <c r="L682" s="61">
        <v>6000000</v>
      </c>
      <c r="M682" s="61">
        <v>0</v>
      </c>
      <c r="N682" s="61">
        <v>0</v>
      </c>
      <c r="O682" s="61">
        <v>9</v>
      </c>
      <c r="P682" s="61">
        <v>405000</v>
      </c>
      <c r="Q682" s="61">
        <v>0</v>
      </c>
      <c r="R682" s="61">
        <v>0</v>
      </c>
      <c r="S682" s="61">
        <v>0</v>
      </c>
      <c r="T682" s="61">
        <v>0</v>
      </c>
      <c r="U682" s="61">
        <v>0</v>
      </c>
      <c r="V682" s="61">
        <v>0</v>
      </c>
      <c r="W682" s="61">
        <v>0</v>
      </c>
      <c r="X682" s="61">
        <v>0</v>
      </c>
      <c r="Y682" s="61">
        <v>0</v>
      </c>
      <c r="Z682" s="61">
        <v>0</v>
      </c>
      <c r="AA682" s="61">
        <v>15</v>
      </c>
      <c r="AB682" s="61">
        <v>77</v>
      </c>
      <c r="AC682" s="61">
        <v>0</v>
      </c>
      <c r="AD682" s="61">
        <v>0</v>
      </c>
      <c r="AE682" s="36" t="b">
        <v>0</v>
      </c>
      <c r="AF682" s="36" t="b">
        <v>0</v>
      </c>
      <c r="AG682" s="36" t="b">
        <v>0</v>
      </c>
    </row>
    <row r="683" spans="1:33" x14ac:dyDescent="0.3">
      <c r="A683" s="61">
        <v>1422</v>
      </c>
      <c r="B683" s="61">
        <v>2</v>
      </c>
      <c r="C683" s="61">
        <v>142423</v>
      </c>
      <c r="D683" s="61">
        <v>242350</v>
      </c>
      <c r="E683" s="61" t="s">
        <v>13250</v>
      </c>
      <c r="F683" s="61" t="s">
        <v>13276</v>
      </c>
      <c r="G683" s="61">
        <v>422</v>
      </c>
      <c r="H683" s="61">
        <v>2</v>
      </c>
      <c r="I683" s="61">
        <v>54157</v>
      </c>
      <c r="J683" s="61">
        <v>1</v>
      </c>
      <c r="K683" s="61">
        <v>8</v>
      </c>
      <c r="L683" s="61">
        <v>6000000</v>
      </c>
      <c r="M683" s="61">
        <v>0</v>
      </c>
      <c r="N683" s="61">
        <v>0</v>
      </c>
      <c r="O683" s="61">
        <v>9</v>
      </c>
      <c r="P683" s="61">
        <v>407000</v>
      </c>
      <c r="Q683" s="61">
        <v>0</v>
      </c>
      <c r="R683" s="61">
        <v>0</v>
      </c>
      <c r="S683" s="61">
        <v>0</v>
      </c>
      <c r="T683" s="61">
        <v>0</v>
      </c>
      <c r="U683" s="61">
        <v>0</v>
      </c>
      <c r="V683" s="61">
        <v>0</v>
      </c>
      <c r="W683" s="61">
        <v>0</v>
      </c>
      <c r="X683" s="61">
        <v>0</v>
      </c>
      <c r="Y683" s="61">
        <v>0</v>
      </c>
      <c r="Z683" s="61">
        <v>0</v>
      </c>
      <c r="AA683" s="61">
        <v>15</v>
      </c>
      <c r="AB683" s="61">
        <v>77</v>
      </c>
      <c r="AC683" s="61">
        <v>0</v>
      </c>
      <c r="AD683" s="61">
        <v>0</v>
      </c>
      <c r="AE683" s="36" t="b">
        <v>0</v>
      </c>
      <c r="AF683" s="36" t="b">
        <v>0</v>
      </c>
      <c r="AG683" s="36" t="b">
        <v>0</v>
      </c>
    </row>
    <row r="684" spans="1:33" x14ac:dyDescent="0.3">
      <c r="A684" s="61">
        <v>1423</v>
      </c>
      <c r="B684" s="61">
        <v>2</v>
      </c>
      <c r="C684" s="61">
        <v>142424</v>
      </c>
      <c r="D684" s="61">
        <v>242351</v>
      </c>
      <c r="E684" s="61" t="s">
        <v>13254</v>
      </c>
      <c r="F684" s="61" t="s">
        <v>13279</v>
      </c>
      <c r="G684" s="61">
        <v>423</v>
      </c>
      <c r="H684" s="61">
        <v>42</v>
      </c>
      <c r="I684" s="61">
        <v>129</v>
      </c>
      <c r="J684" s="61">
        <v>2400</v>
      </c>
      <c r="K684" s="61">
        <v>8</v>
      </c>
      <c r="L684" s="61">
        <v>6000000</v>
      </c>
      <c r="M684" s="61">
        <v>0</v>
      </c>
      <c r="N684" s="61">
        <v>0</v>
      </c>
      <c r="O684" s="61">
        <v>9</v>
      </c>
      <c r="P684" s="61">
        <v>409000</v>
      </c>
      <c r="Q684" s="61">
        <v>0</v>
      </c>
      <c r="R684" s="61">
        <v>0</v>
      </c>
      <c r="S684" s="61">
        <v>6</v>
      </c>
      <c r="T684" s="61">
        <v>84017</v>
      </c>
      <c r="U684" s="61">
        <v>0</v>
      </c>
      <c r="V684" s="61">
        <v>1</v>
      </c>
      <c r="W684" s="61">
        <v>6</v>
      </c>
      <c r="X684" s="61">
        <v>94226</v>
      </c>
      <c r="Y684" s="61">
        <v>0</v>
      </c>
      <c r="Z684" s="61">
        <v>20</v>
      </c>
      <c r="AA684" s="61">
        <v>15</v>
      </c>
      <c r="AB684" s="61">
        <v>78</v>
      </c>
      <c r="AC684" s="61">
        <v>0</v>
      </c>
      <c r="AD684" s="61">
        <v>0</v>
      </c>
      <c r="AE684" s="36" t="b">
        <v>0</v>
      </c>
      <c r="AF684" s="36" t="b">
        <v>0</v>
      </c>
      <c r="AG684" s="36" t="b">
        <v>0</v>
      </c>
    </row>
    <row r="685" spans="1:33" x14ac:dyDescent="0.3">
      <c r="A685" s="61">
        <v>1424</v>
      </c>
      <c r="B685" s="61">
        <v>2</v>
      </c>
      <c r="C685" s="61">
        <v>142425</v>
      </c>
      <c r="D685" s="61">
        <v>242352</v>
      </c>
      <c r="E685" s="61" t="s">
        <v>2749</v>
      </c>
      <c r="F685" s="61" t="s">
        <v>13280</v>
      </c>
      <c r="G685" s="61">
        <v>424</v>
      </c>
      <c r="H685" s="61">
        <v>70</v>
      </c>
      <c r="I685" s="61">
        <v>130</v>
      </c>
      <c r="J685" s="61">
        <v>1</v>
      </c>
      <c r="K685" s="61">
        <v>8</v>
      </c>
      <c r="L685" s="61">
        <v>6000000</v>
      </c>
      <c r="M685" s="61">
        <v>0</v>
      </c>
      <c r="N685" s="61">
        <v>0</v>
      </c>
      <c r="O685" s="61">
        <v>9</v>
      </c>
      <c r="P685" s="61">
        <v>411000</v>
      </c>
      <c r="Q685" s="61">
        <v>0</v>
      </c>
      <c r="R685" s="61">
        <v>0</v>
      </c>
      <c r="S685" s="61">
        <v>0</v>
      </c>
      <c r="T685" s="61">
        <v>0</v>
      </c>
      <c r="U685" s="61">
        <v>0</v>
      </c>
      <c r="V685" s="61">
        <v>0</v>
      </c>
      <c r="W685" s="61">
        <v>0</v>
      </c>
      <c r="X685" s="61">
        <v>0</v>
      </c>
      <c r="Y685" s="61">
        <v>0</v>
      </c>
      <c r="Z685" s="61">
        <v>0</v>
      </c>
      <c r="AA685" s="61">
        <v>6</v>
      </c>
      <c r="AB685" s="61">
        <v>0</v>
      </c>
      <c r="AC685" s="61">
        <v>0</v>
      </c>
      <c r="AD685" s="61">
        <v>0</v>
      </c>
      <c r="AE685" s="36" t="b">
        <v>0</v>
      </c>
      <c r="AF685" s="36" t="b">
        <v>0</v>
      </c>
      <c r="AG685" s="36" t="b">
        <v>0</v>
      </c>
    </row>
    <row r="686" spans="1:33" x14ac:dyDescent="0.3">
      <c r="A686" s="61">
        <v>1425</v>
      </c>
      <c r="B686" s="61">
        <v>2</v>
      </c>
      <c r="C686" s="61">
        <v>142426</v>
      </c>
      <c r="D686" s="61">
        <v>242353</v>
      </c>
      <c r="E686" s="61" t="s">
        <v>2466</v>
      </c>
      <c r="F686" s="61" t="s">
        <v>13281</v>
      </c>
      <c r="G686" s="61">
        <v>425</v>
      </c>
      <c r="H686" s="61">
        <v>65</v>
      </c>
      <c r="I686" s="61">
        <v>78</v>
      </c>
      <c r="J686" s="61">
        <v>8</v>
      </c>
      <c r="K686" s="61">
        <v>8</v>
      </c>
      <c r="L686" s="61">
        <v>6000000</v>
      </c>
      <c r="M686" s="61">
        <v>0</v>
      </c>
      <c r="N686" s="61">
        <v>0</v>
      </c>
      <c r="O686" s="61">
        <v>9</v>
      </c>
      <c r="P686" s="61">
        <v>413000</v>
      </c>
      <c r="Q686" s="61">
        <v>0</v>
      </c>
      <c r="R686" s="61">
        <v>0</v>
      </c>
      <c r="S686" s="61">
        <v>0</v>
      </c>
      <c r="T686" s="61">
        <v>0</v>
      </c>
      <c r="U686" s="61">
        <v>0</v>
      </c>
      <c r="V686" s="61">
        <v>0</v>
      </c>
      <c r="W686" s="61">
        <v>0</v>
      </c>
      <c r="X686" s="61">
        <v>0</v>
      </c>
      <c r="Y686" s="61">
        <v>0</v>
      </c>
      <c r="Z686" s="61">
        <v>0</v>
      </c>
      <c r="AA686" s="61">
        <v>15</v>
      </c>
      <c r="AB686" s="61">
        <v>78</v>
      </c>
      <c r="AC686" s="61">
        <v>0</v>
      </c>
      <c r="AD686" s="61">
        <v>0</v>
      </c>
      <c r="AE686" s="36" t="b">
        <v>0</v>
      </c>
      <c r="AF686" s="36" t="b">
        <v>0</v>
      </c>
      <c r="AG686" s="36" t="b">
        <v>0</v>
      </c>
    </row>
    <row r="687" spans="1:33" x14ac:dyDescent="0.3">
      <c r="A687" s="61">
        <v>1426</v>
      </c>
      <c r="B687" s="61">
        <v>2</v>
      </c>
      <c r="C687" s="61">
        <v>142427</v>
      </c>
      <c r="D687" s="61">
        <v>242354</v>
      </c>
      <c r="E687" s="61" t="s">
        <v>13252</v>
      </c>
      <c r="F687" s="61" t="s">
        <v>13282</v>
      </c>
      <c r="G687" s="61">
        <v>426</v>
      </c>
      <c r="H687" s="61">
        <v>76</v>
      </c>
      <c r="I687" s="61">
        <v>13</v>
      </c>
      <c r="J687" s="61">
        <v>1</v>
      </c>
      <c r="K687" s="61">
        <v>8</v>
      </c>
      <c r="L687" s="61">
        <v>6000000</v>
      </c>
      <c r="M687" s="61">
        <v>0</v>
      </c>
      <c r="N687" s="61">
        <v>0</v>
      </c>
      <c r="O687" s="61">
        <v>9</v>
      </c>
      <c r="P687" s="61">
        <v>415000</v>
      </c>
      <c r="Q687" s="61">
        <v>0</v>
      </c>
      <c r="R687" s="61">
        <v>0</v>
      </c>
      <c r="S687" s="61">
        <v>6</v>
      </c>
      <c r="T687" s="61">
        <v>85003</v>
      </c>
      <c r="U687" s="61">
        <v>0</v>
      </c>
      <c r="V687" s="61">
        <v>1</v>
      </c>
      <c r="W687" s="61">
        <v>0</v>
      </c>
      <c r="X687" s="61">
        <v>0</v>
      </c>
      <c r="Y687" s="61">
        <v>0</v>
      </c>
      <c r="Z687" s="61">
        <v>0</v>
      </c>
      <c r="AA687" s="61">
        <v>23</v>
      </c>
      <c r="AB687" s="61">
        <v>13</v>
      </c>
      <c r="AC687" s="61">
        <v>0</v>
      </c>
      <c r="AD687" s="61">
        <v>0</v>
      </c>
      <c r="AE687" s="36" t="b">
        <v>0</v>
      </c>
      <c r="AF687" s="36" t="b">
        <v>0</v>
      </c>
      <c r="AG687" s="36" t="b">
        <v>0</v>
      </c>
    </row>
    <row r="688" spans="1:33" x14ac:dyDescent="0.3">
      <c r="A688" s="61">
        <v>1427</v>
      </c>
      <c r="B688" s="61">
        <v>2</v>
      </c>
      <c r="C688" s="61">
        <v>142428</v>
      </c>
      <c r="D688" s="61">
        <v>242355</v>
      </c>
      <c r="E688" s="61" t="s">
        <v>13256</v>
      </c>
      <c r="F688" s="61" t="s">
        <v>13283</v>
      </c>
      <c r="G688" s="61">
        <v>427</v>
      </c>
      <c r="H688" s="61">
        <v>2</v>
      </c>
      <c r="I688" s="61">
        <v>54158</v>
      </c>
      <c r="J688" s="61">
        <v>1</v>
      </c>
      <c r="K688" s="61">
        <v>8</v>
      </c>
      <c r="L688" s="61">
        <v>6000000</v>
      </c>
      <c r="M688" s="61">
        <v>0</v>
      </c>
      <c r="N688" s="61">
        <v>0</v>
      </c>
      <c r="O688" s="61">
        <v>9</v>
      </c>
      <c r="P688" s="61">
        <v>417000</v>
      </c>
      <c r="Q688" s="61">
        <v>0</v>
      </c>
      <c r="R688" s="61">
        <v>0</v>
      </c>
      <c r="S688" s="61">
        <v>0</v>
      </c>
      <c r="T688" s="61">
        <v>0</v>
      </c>
      <c r="U688" s="61">
        <v>0</v>
      </c>
      <c r="V688" s="61">
        <v>0</v>
      </c>
      <c r="W688" s="61">
        <v>0</v>
      </c>
      <c r="X688" s="61">
        <v>0</v>
      </c>
      <c r="Y688" s="61">
        <v>0</v>
      </c>
      <c r="Z688" s="61">
        <v>0</v>
      </c>
      <c r="AA688" s="61">
        <v>15</v>
      </c>
      <c r="AB688" s="61">
        <v>78</v>
      </c>
      <c r="AC688" s="61">
        <v>0</v>
      </c>
      <c r="AD688" s="61">
        <v>0</v>
      </c>
      <c r="AE688" s="36" t="b">
        <v>0</v>
      </c>
      <c r="AF688" s="36" t="b">
        <v>0</v>
      </c>
      <c r="AG688" s="36" t="b">
        <v>0</v>
      </c>
    </row>
    <row r="689" spans="1:33" x14ac:dyDescent="0.3">
      <c r="A689" s="61">
        <v>1428</v>
      </c>
      <c r="B689" s="61">
        <v>2</v>
      </c>
      <c r="C689" s="61">
        <v>142429</v>
      </c>
      <c r="D689" s="61">
        <v>242356</v>
      </c>
      <c r="E689" s="61" t="s">
        <v>14086</v>
      </c>
      <c r="F689" s="61" t="s">
        <v>14087</v>
      </c>
      <c r="G689" s="61">
        <v>428</v>
      </c>
      <c r="H689" s="61">
        <v>42</v>
      </c>
      <c r="I689" s="61">
        <v>145</v>
      </c>
      <c r="J689" s="61">
        <v>2400</v>
      </c>
      <c r="K689" s="61">
        <v>8</v>
      </c>
      <c r="L689" s="61">
        <v>6000000</v>
      </c>
      <c r="M689" s="61">
        <v>0</v>
      </c>
      <c r="N689" s="61">
        <v>0</v>
      </c>
      <c r="O689" s="61">
        <v>9</v>
      </c>
      <c r="P689" s="61">
        <v>419000</v>
      </c>
      <c r="Q689" s="61">
        <v>0</v>
      </c>
      <c r="R689" s="61">
        <v>0</v>
      </c>
      <c r="S689" s="61">
        <v>0</v>
      </c>
      <c r="T689" s="61">
        <v>0</v>
      </c>
      <c r="U689" s="61">
        <v>0</v>
      </c>
      <c r="V689" s="61">
        <v>0</v>
      </c>
      <c r="W689" s="61">
        <v>0</v>
      </c>
      <c r="X689" s="61">
        <v>0</v>
      </c>
      <c r="Y689" s="61">
        <v>0</v>
      </c>
      <c r="Z689" s="61">
        <v>0</v>
      </c>
      <c r="AA689" s="61">
        <v>15</v>
      </c>
      <c r="AB689" s="61">
        <v>79</v>
      </c>
      <c r="AC689" s="61">
        <v>0</v>
      </c>
      <c r="AD689" s="61">
        <v>0</v>
      </c>
      <c r="AE689" s="36" t="b">
        <v>0</v>
      </c>
      <c r="AF689" s="36" t="b">
        <v>0</v>
      </c>
      <c r="AG689" s="36" t="b">
        <v>0</v>
      </c>
    </row>
    <row r="690" spans="1:33" x14ac:dyDescent="0.3">
      <c r="A690" s="61">
        <v>1429</v>
      </c>
      <c r="B690" s="61">
        <v>2</v>
      </c>
      <c r="C690" s="61">
        <v>142430</v>
      </c>
      <c r="D690" s="61">
        <v>242357</v>
      </c>
      <c r="E690" s="61" t="s">
        <v>14088</v>
      </c>
      <c r="F690" s="61" t="s">
        <v>14089</v>
      </c>
      <c r="G690" s="61">
        <v>429</v>
      </c>
      <c r="H690" s="61">
        <v>66</v>
      </c>
      <c r="I690" s="61">
        <v>78</v>
      </c>
      <c r="J690" s="61">
        <v>1</v>
      </c>
      <c r="K690" s="61">
        <v>8</v>
      </c>
      <c r="L690" s="61">
        <v>6000000</v>
      </c>
      <c r="M690" s="61">
        <v>0</v>
      </c>
      <c r="N690" s="61">
        <v>0</v>
      </c>
      <c r="O690" s="61">
        <v>9</v>
      </c>
      <c r="P690" s="61">
        <v>421000</v>
      </c>
      <c r="Q690" s="61">
        <v>0</v>
      </c>
      <c r="R690" s="61">
        <v>0</v>
      </c>
      <c r="S690" s="61">
        <v>0</v>
      </c>
      <c r="T690" s="61">
        <v>0</v>
      </c>
      <c r="U690" s="61">
        <v>0</v>
      </c>
      <c r="V690" s="61">
        <v>0</v>
      </c>
      <c r="W690" s="61">
        <v>0</v>
      </c>
      <c r="X690" s="61">
        <v>0</v>
      </c>
      <c r="Y690" s="61">
        <v>0</v>
      </c>
      <c r="Z690" s="61">
        <v>0</v>
      </c>
      <c r="AA690" s="61">
        <v>15</v>
      </c>
      <c r="AB690" s="61">
        <v>78</v>
      </c>
      <c r="AC690" s="61">
        <v>0</v>
      </c>
      <c r="AD690" s="61">
        <v>0</v>
      </c>
      <c r="AE690" s="36" t="b">
        <v>0</v>
      </c>
      <c r="AF690" s="36" t="b">
        <v>0</v>
      </c>
      <c r="AG690" s="36" t="b">
        <v>0</v>
      </c>
    </row>
    <row r="691" spans="1:33" x14ac:dyDescent="0.3">
      <c r="A691" s="61">
        <v>1430</v>
      </c>
      <c r="B691" s="61">
        <v>2</v>
      </c>
      <c r="C691" s="61">
        <v>142431</v>
      </c>
      <c r="D691" s="61">
        <v>242358</v>
      </c>
      <c r="E691" s="61" t="s">
        <v>2466</v>
      </c>
      <c r="F691" s="61" t="s">
        <v>14090</v>
      </c>
      <c r="G691" s="61">
        <v>430</v>
      </c>
      <c r="H691" s="61">
        <v>65</v>
      </c>
      <c r="I691" s="61">
        <v>79</v>
      </c>
      <c r="J691" s="61">
        <v>8</v>
      </c>
      <c r="K691" s="61">
        <v>8</v>
      </c>
      <c r="L691" s="61">
        <v>6000000</v>
      </c>
      <c r="M691" s="61">
        <v>0</v>
      </c>
      <c r="N691" s="61">
        <v>0</v>
      </c>
      <c r="O691" s="61">
        <v>9</v>
      </c>
      <c r="P691" s="61">
        <v>423000</v>
      </c>
      <c r="Q691" s="61">
        <v>0</v>
      </c>
      <c r="R691" s="61">
        <v>0</v>
      </c>
      <c r="S691" s="61">
        <v>0</v>
      </c>
      <c r="T691" s="61">
        <v>0</v>
      </c>
      <c r="U691" s="61">
        <v>0</v>
      </c>
      <c r="V691" s="61">
        <v>0</v>
      </c>
      <c r="W691" s="61">
        <v>0</v>
      </c>
      <c r="X691" s="61">
        <v>0</v>
      </c>
      <c r="Y691" s="61">
        <v>0</v>
      </c>
      <c r="Z691" s="61">
        <v>0</v>
      </c>
      <c r="AA691" s="61">
        <v>15</v>
      </c>
      <c r="AB691" s="61">
        <v>79</v>
      </c>
      <c r="AC691" s="61">
        <v>0</v>
      </c>
      <c r="AD691" s="61">
        <v>0</v>
      </c>
      <c r="AE691" s="36" t="b">
        <v>0</v>
      </c>
      <c r="AF691" s="36" t="b">
        <v>0</v>
      </c>
      <c r="AG691" s="36" t="b">
        <v>0</v>
      </c>
    </row>
    <row r="692" spans="1:33" x14ac:dyDescent="0.3">
      <c r="A692" s="61">
        <v>1431</v>
      </c>
      <c r="B692" s="61">
        <v>2</v>
      </c>
      <c r="C692" s="61">
        <v>142432</v>
      </c>
      <c r="D692" s="61">
        <v>242359</v>
      </c>
      <c r="E692" s="61" t="s">
        <v>14091</v>
      </c>
      <c r="F692" s="61" t="s">
        <v>14092</v>
      </c>
      <c r="G692" s="61">
        <v>431</v>
      </c>
      <c r="H692" s="61">
        <v>2</v>
      </c>
      <c r="I692" s="61">
        <v>54162</v>
      </c>
      <c r="J692" s="61">
        <v>1</v>
      </c>
      <c r="K692" s="61">
        <v>8</v>
      </c>
      <c r="L692" s="61">
        <v>6000000</v>
      </c>
      <c r="M692" s="61">
        <v>0</v>
      </c>
      <c r="N692" s="61">
        <v>0</v>
      </c>
      <c r="O692" s="61">
        <v>9</v>
      </c>
      <c r="P692" s="61">
        <v>425000</v>
      </c>
      <c r="Q692" s="61">
        <v>0</v>
      </c>
      <c r="R692" s="61">
        <v>0</v>
      </c>
      <c r="S692" s="61">
        <v>0</v>
      </c>
      <c r="T692" s="61">
        <v>0</v>
      </c>
      <c r="U692" s="61">
        <v>0</v>
      </c>
      <c r="V692" s="61">
        <v>0</v>
      </c>
      <c r="W692" s="61">
        <v>0</v>
      </c>
      <c r="X692" s="61">
        <v>0</v>
      </c>
      <c r="Y692" s="61">
        <v>0</v>
      </c>
      <c r="Z692" s="61">
        <v>0</v>
      </c>
      <c r="AA692" s="61">
        <v>15</v>
      </c>
      <c r="AB692" s="61">
        <v>79</v>
      </c>
      <c r="AC692" s="61">
        <v>0</v>
      </c>
      <c r="AD692" s="61">
        <v>0</v>
      </c>
      <c r="AE692" s="36" t="b">
        <v>0</v>
      </c>
      <c r="AF692" s="36" t="b">
        <v>0</v>
      </c>
      <c r="AG692" s="36" t="b">
        <v>0</v>
      </c>
    </row>
    <row r="693" spans="1:33" x14ac:dyDescent="0.3">
      <c r="A693" s="61">
        <v>1432</v>
      </c>
      <c r="B693" s="61">
        <v>2</v>
      </c>
      <c r="C693" s="61">
        <v>142433</v>
      </c>
      <c r="D693" s="61">
        <v>242360</v>
      </c>
      <c r="E693" s="61" t="s">
        <v>14093</v>
      </c>
      <c r="F693" s="61" t="s">
        <v>14094</v>
      </c>
      <c r="G693" s="61">
        <v>432</v>
      </c>
      <c r="H693" s="61">
        <v>42</v>
      </c>
      <c r="I693" s="61">
        <v>146</v>
      </c>
      <c r="J693" s="61">
        <v>3600</v>
      </c>
      <c r="K693" s="61">
        <v>8</v>
      </c>
      <c r="L693" s="61">
        <v>6000000</v>
      </c>
      <c r="M693" s="61">
        <v>0</v>
      </c>
      <c r="N693" s="61">
        <v>0</v>
      </c>
      <c r="O693" s="61">
        <v>9</v>
      </c>
      <c r="P693" s="61">
        <v>427000</v>
      </c>
      <c r="Q693" s="61">
        <v>0</v>
      </c>
      <c r="R693" s="61">
        <v>0</v>
      </c>
      <c r="S693" s="61">
        <v>6</v>
      </c>
      <c r="T693" s="61">
        <v>84017</v>
      </c>
      <c r="U693" s="61">
        <v>0</v>
      </c>
      <c r="V693" s="61">
        <v>1</v>
      </c>
      <c r="W693" s="61">
        <v>0</v>
      </c>
      <c r="X693" s="61">
        <v>0</v>
      </c>
      <c r="Y693" s="61">
        <v>0</v>
      </c>
      <c r="Z693" s="61">
        <v>0</v>
      </c>
      <c r="AA693" s="61">
        <v>15</v>
      </c>
      <c r="AB693" s="61">
        <v>80</v>
      </c>
      <c r="AC693" s="61">
        <v>0</v>
      </c>
      <c r="AD693" s="61">
        <v>0</v>
      </c>
      <c r="AE693" s="36" t="b">
        <v>0</v>
      </c>
      <c r="AF693" s="36" t="b">
        <v>0</v>
      </c>
      <c r="AG693" s="36" t="b">
        <v>0</v>
      </c>
    </row>
    <row r="694" spans="1:33" x14ac:dyDescent="0.3">
      <c r="A694" s="61">
        <v>1433</v>
      </c>
      <c r="B694" s="61">
        <v>2</v>
      </c>
      <c r="C694" s="61">
        <v>142434</v>
      </c>
      <c r="D694" s="61">
        <v>242361</v>
      </c>
      <c r="E694" s="61" t="s">
        <v>14095</v>
      </c>
      <c r="F694" s="61" t="s">
        <v>14096</v>
      </c>
      <c r="G694" s="61">
        <v>433</v>
      </c>
      <c r="H694" s="61">
        <v>101</v>
      </c>
      <c r="I694" s="61">
        <v>1</v>
      </c>
      <c r="J694" s="61">
        <v>1</v>
      </c>
      <c r="K694" s="61">
        <v>8</v>
      </c>
      <c r="L694" s="61">
        <v>6000000</v>
      </c>
      <c r="M694" s="61">
        <v>0</v>
      </c>
      <c r="N694" s="61">
        <v>0</v>
      </c>
      <c r="O694" s="61">
        <v>9</v>
      </c>
      <c r="P694" s="61">
        <v>429000</v>
      </c>
      <c r="Q694" s="61">
        <v>0</v>
      </c>
      <c r="R694" s="61">
        <v>0</v>
      </c>
      <c r="S694" s="61">
        <v>0</v>
      </c>
      <c r="T694" s="61">
        <v>0</v>
      </c>
      <c r="U694" s="61">
        <v>0</v>
      </c>
      <c r="V694" s="61">
        <v>0</v>
      </c>
      <c r="W694" s="61">
        <v>0</v>
      </c>
      <c r="X694" s="61">
        <v>0</v>
      </c>
      <c r="Y694" s="61">
        <v>0</v>
      </c>
      <c r="Z694" s="61">
        <v>0</v>
      </c>
      <c r="AA694" s="61">
        <v>22</v>
      </c>
      <c r="AB694" s="61">
        <v>16</v>
      </c>
      <c r="AC694" s="61">
        <v>0</v>
      </c>
      <c r="AD694" s="61">
        <v>0</v>
      </c>
      <c r="AE694" s="36" t="b">
        <v>0</v>
      </c>
      <c r="AF694" s="36" t="b">
        <v>0</v>
      </c>
      <c r="AG694" s="36" t="b">
        <v>0</v>
      </c>
    </row>
    <row r="695" spans="1:33" x14ac:dyDescent="0.3">
      <c r="A695" s="61">
        <v>1434</v>
      </c>
      <c r="B695" s="61">
        <v>2</v>
      </c>
      <c r="C695" s="61">
        <v>142435</v>
      </c>
      <c r="D695" s="61">
        <v>242362</v>
      </c>
      <c r="E695" s="61" t="s">
        <v>2466</v>
      </c>
      <c r="F695" s="61" t="s">
        <v>14097</v>
      </c>
      <c r="G695" s="61">
        <v>434</v>
      </c>
      <c r="H695" s="61">
        <v>65</v>
      </c>
      <c r="I695" s="61">
        <v>80</v>
      </c>
      <c r="J695" s="61">
        <v>8</v>
      </c>
      <c r="K695" s="61">
        <v>8</v>
      </c>
      <c r="L695" s="61">
        <v>6000000</v>
      </c>
      <c r="M695" s="61">
        <v>0</v>
      </c>
      <c r="N695" s="61">
        <v>0</v>
      </c>
      <c r="O695" s="61">
        <v>9</v>
      </c>
      <c r="P695" s="61">
        <v>431000</v>
      </c>
      <c r="Q695" s="61">
        <v>0</v>
      </c>
      <c r="R695" s="61">
        <v>0</v>
      </c>
      <c r="S695" s="61">
        <v>0</v>
      </c>
      <c r="T695" s="61">
        <v>0</v>
      </c>
      <c r="U695" s="61">
        <v>0</v>
      </c>
      <c r="V695" s="61">
        <v>0</v>
      </c>
      <c r="W695" s="61">
        <v>0</v>
      </c>
      <c r="X695" s="61">
        <v>0</v>
      </c>
      <c r="Y695" s="61">
        <v>0</v>
      </c>
      <c r="Z695" s="61">
        <v>0</v>
      </c>
      <c r="AA695" s="61">
        <v>15</v>
      </c>
      <c r="AB695" s="61">
        <v>80</v>
      </c>
      <c r="AC695" s="61">
        <v>0</v>
      </c>
      <c r="AD695" s="61">
        <v>0</v>
      </c>
      <c r="AE695" s="36" t="b">
        <v>0</v>
      </c>
      <c r="AF695" s="36" t="b">
        <v>0</v>
      </c>
      <c r="AG695" s="36" t="b">
        <v>0</v>
      </c>
    </row>
    <row r="696" spans="1:33" x14ac:dyDescent="0.3">
      <c r="A696" s="61">
        <v>1435</v>
      </c>
      <c r="B696" s="61">
        <v>2</v>
      </c>
      <c r="C696" s="61">
        <v>142436</v>
      </c>
      <c r="D696" s="61">
        <v>242363</v>
      </c>
      <c r="E696" s="61" t="s">
        <v>14098</v>
      </c>
      <c r="F696" s="61" t="s">
        <v>14099</v>
      </c>
      <c r="G696" s="61">
        <v>435</v>
      </c>
      <c r="H696" s="61">
        <v>2</v>
      </c>
      <c r="I696" s="61">
        <v>54163</v>
      </c>
      <c r="J696" s="61">
        <v>1</v>
      </c>
      <c r="K696" s="61">
        <v>8</v>
      </c>
      <c r="L696" s="61">
        <v>6000000</v>
      </c>
      <c r="M696" s="61">
        <v>0</v>
      </c>
      <c r="N696" s="61">
        <v>0</v>
      </c>
      <c r="O696" s="61">
        <v>9</v>
      </c>
      <c r="P696" s="61">
        <v>433000</v>
      </c>
      <c r="Q696" s="61">
        <v>0</v>
      </c>
      <c r="R696" s="61">
        <v>0</v>
      </c>
      <c r="S696" s="61">
        <v>0</v>
      </c>
      <c r="T696" s="61">
        <v>0</v>
      </c>
      <c r="U696" s="61">
        <v>0</v>
      </c>
      <c r="V696" s="61">
        <v>0</v>
      </c>
      <c r="W696" s="61">
        <v>0</v>
      </c>
      <c r="X696" s="61">
        <v>0</v>
      </c>
      <c r="Y696" s="61">
        <v>0</v>
      </c>
      <c r="Z696" s="61">
        <v>0</v>
      </c>
      <c r="AA696" s="61">
        <v>15</v>
      </c>
      <c r="AB696" s="61">
        <v>80</v>
      </c>
      <c r="AC696" s="61">
        <v>0</v>
      </c>
      <c r="AD696" s="61">
        <v>0</v>
      </c>
      <c r="AE696" s="36" t="b">
        <v>0</v>
      </c>
      <c r="AF696" s="36" t="b">
        <v>0</v>
      </c>
      <c r="AG696" s="36" t="b">
        <v>0</v>
      </c>
    </row>
    <row r="697" spans="1:33" x14ac:dyDescent="0.3">
      <c r="A697" s="61">
        <v>1436</v>
      </c>
      <c r="B697" s="61">
        <v>2</v>
      </c>
      <c r="C697" s="61">
        <v>142437</v>
      </c>
      <c r="D697" s="61">
        <v>242364</v>
      </c>
      <c r="E697" s="61" t="s">
        <v>14100</v>
      </c>
      <c r="F697" s="61" t="s">
        <v>14101</v>
      </c>
      <c r="G697" s="61">
        <v>436</v>
      </c>
      <c r="H697" s="61">
        <v>42</v>
      </c>
      <c r="I697" s="61">
        <v>147</v>
      </c>
      <c r="J697" s="61">
        <v>3600</v>
      </c>
      <c r="K697" s="61">
        <v>8</v>
      </c>
      <c r="L697" s="61">
        <v>6000000</v>
      </c>
      <c r="M697" s="61">
        <v>0</v>
      </c>
      <c r="N697" s="61">
        <v>0</v>
      </c>
      <c r="O697" s="61">
        <v>9</v>
      </c>
      <c r="P697" s="61">
        <v>435000</v>
      </c>
      <c r="Q697" s="61">
        <v>0</v>
      </c>
      <c r="R697" s="61">
        <v>0</v>
      </c>
      <c r="S697" s="61">
        <v>6</v>
      </c>
      <c r="T697" s="61">
        <v>94225</v>
      </c>
      <c r="U697" s="61">
        <v>0</v>
      </c>
      <c r="V697" s="61">
        <v>30</v>
      </c>
      <c r="W697" s="61">
        <v>0</v>
      </c>
      <c r="X697" s="61">
        <v>0</v>
      </c>
      <c r="Y697" s="61">
        <v>0</v>
      </c>
      <c r="Z697" s="61">
        <v>0</v>
      </c>
      <c r="AA697" s="61">
        <v>15</v>
      </c>
      <c r="AB697" s="61">
        <v>81</v>
      </c>
      <c r="AC697" s="61">
        <v>0</v>
      </c>
      <c r="AD697" s="61">
        <v>0</v>
      </c>
      <c r="AE697" s="36" t="b">
        <v>0</v>
      </c>
      <c r="AF697" s="36" t="b">
        <v>0</v>
      </c>
      <c r="AG697" s="36" t="b">
        <v>0</v>
      </c>
    </row>
    <row r="698" spans="1:33" x14ac:dyDescent="0.3">
      <c r="A698" s="61">
        <v>1437</v>
      </c>
      <c r="B698" s="61">
        <v>2</v>
      </c>
      <c r="C698" s="61">
        <v>142438</v>
      </c>
      <c r="D698" s="61">
        <v>242365</v>
      </c>
      <c r="E698" s="61" t="s">
        <v>14102</v>
      </c>
      <c r="F698" s="61" t="s">
        <v>14103</v>
      </c>
      <c r="G698" s="61">
        <v>437</v>
      </c>
      <c r="H698" s="61">
        <v>26</v>
      </c>
      <c r="I698" s="61">
        <v>82561</v>
      </c>
      <c r="J698" s="61">
        <v>1</v>
      </c>
      <c r="K698" s="61">
        <v>8</v>
      </c>
      <c r="L698" s="61">
        <v>6000000</v>
      </c>
      <c r="M698" s="61">
        <v>0</v>
      </c>
      <c r="N698" s="61">
        <v>0</v>
      </c>
      <c r="O698" s="61">
        <v>9</v>
      </c>
      <c r="P698" s="61">
        <v>437000</v>
      </c>
      <c r="Q698" s="61">
        <v>0</v>
      </c>
      <c r="R698" s="61">
        <v>0</v>
      </c>
      <c r="S698" s="61">
        <v>6</v>
      </c>
      <c r="T698" s="61">
        <v>85003</v>
      </c>
      <c r="U698" s="61">
        <v>0</v>
      </c>
      <c r="V698" s="61">
        <v>1</v>
      </c>
      <c r="W698" s="61">
        <v>0</v>
      </c>
      <c r="X698" s="61">
        <v>0</v>
      </c>
      <c r="Y698" s="61">
        <v>0</v>
      </c>
      <c r="Z698" s="61">
        <v>0</v>
      </c>
      <c r="AA698" s="61">
        <v>13</v>
      </c>
      <c r="AB698" s="61">
        <v>85025</v>
      </c>
      <c r="AC698" s="61">
        <v>0</v>
      </c>
      <c r="AD698" s="61">
        <v>0</v>
      </c>
      <c r="AE698" s="36" t="b">
        <v>0</v>
      </c>
      <c r="AF698" s="36" t="b">
        <v>0</v>
      </c>
      <c r="AG698" s="36" t="b">
        <v>0</v>
      </c>
    </row>
    <row r="699" spans="1:33" x14ac:dyDescent="0.3">
      <c r="A699" s="61">
        <v>1438</v>
      </c>
      <c r="B699" s="61">
        <v>2</v>
      </c>
      <c r="C699" s="61">
        <v>142439</v>
      </c>
      <c r="D699" s="61">
        <v>242366</v>
      </c>
      <c r="E699" s="61" t="s">
        <v>2466</v>
      </c>
      <c r="F699" s="61" t="s">
        <v>14104</v>
      </c>
      <c r="G699" s="61">
        <v>438</v>
      </c>
      <c r="H699" s="61">
        <v>65</v>
      </c>
      <c r="I699" s="61">
        <v>81</v>
      </c>
      <c r="J699" s="61">
        <v>8</v>
      </c>
      <c r="K699" s="61">
        <v>8</v>
      </c>
      <c r="L699" s="61">
        <v>6000000</v>
      </c>
      <c r="M699" s="61">
        <v>0</v>
      </c>
      <c r="N699" s="61">
        <v>0</v>
      </c>
      <c r="O699" s="61">
        <v>9</v>
      </c>
      <c r="P699" s="61">
        <v>439000</v>
      </c>
      <c r="Q699" s="61">
        <v>0</v>
      </c>
      <c r="R699" s="61">
        <v>0</v>
      </c>
      <c r="S699" s="61">
        <v>0</v>
      </c>
      <c r="T699" s="61">
        <v>0</v>
      </c>
      <c r="U699" s="61">
        <v>0</v>
      </c>
      <c r="V699" s="61">
        <v>0</v>
      </c>
      <c r="W699" s="61">
        <v>0</v>
      </c>
      <c r="X699" s="61">
        <v>0</v>
      </c>
      <c r="Y699" s="61">
        <v>0</v>
      </c>
      <c r="Z699" s="61">
        <v>0</v>
      </c>
      <c r="AA699" s="61">
        <v>15</v>
      </c>
      <c r="AB699" s="61">
        <v>81</v>
      </c>
      <c r="AC699" s="61">
        <v>0</v>
      </c>
      <c r="AD699" s="61">
        <v>0</v>
      </c>
      <c r="AE699" s="36" t="b">
        <v>0</v>
      </c>
      <c r="AF699" s="36" t="b">
        <v>0</v>
      </c>
      <c r="AG699" s="36" t="b">
        <v>0</v>
      </c>
    </row>
    <row r="700" spans="1:33" x14ac:dyDescent="0.3">
      <c r="A700" s="61">
        <v>1439</v>
      </c>
      <c r="B700" s="61">
        <v>2</v>
      </c>
      <c r="C700" s="61">
        <v>142440</v>
      </c>
      <c r="D700" s="61">
        <v>242367</v>
      </c>
      <c r="E700" s="61" t="s">
        <v>14105</v>
      </c>
      <c r="F700" s="61" t="s">
        <v>14106</v>
      </c>
      <c r="G700" s="61">
        <v>439</v>
      </c>
      <c r="H700" s="61">
        <v>2</v>
      </c>
      <c r="I700" s="61">
        <v>54164</v>
      </c>
      <c r="J700" s="61">
        <v>1</v>
      </c>
      <c r="K700" s="61">
        <v>8</v>
      </c>
      <c r="L700" s="61">
        <v>6000000</v>
      </c>
      <c r="M700" s="61">
        <v>0</v>
      </c>
      <c r="N700" s="61">
        <v>0</v>
      </c>
      <c r="O700" s="61">
        <v>9</v>
      </c>
      <c r="P700" s="61">
        <v>441000</v>
      </c>
      <c r="Q700" s="61">
        <v>0</v>
      </c>
      <c r="R700" s="61">
        <v>0</v>
      </c>
      <c r="S700" s="61">
        <v>0</v>
      </c>
      <c r="T700" s="61">
        <v>0</v>
      </c>
      <c r="U700" s="61">
        <v>0</v>
      </c>
      <c r="V700" s="61">
        <v>0</v>
      </c>
      <c r="W700" s="61">
        <v>0</v>
      </c>
      <c r="X700" s="61">
        <v>0</v>
      </c>
      <c r="Y700" s="61">
        <v>0</v>
      </c>
      <c r="Z700" s="61">
        <v>0</v>
      </c>
      <c r="AA700" s="61">
        <v>15</v>
      </c>
      <c r="AB700" s="61">
        <v>81</v>
      </c>
      <c r="AC700" s="61">
        <v>0</v>
      </c>
      <c r="AD700" s="61">
        <v>0</v>
      </c>
      <c r="AE700" s="36" t="b">
        <v>0</v>
      </c>
      <c r="AF700" s="36" t="b">
        <v>0</v>
      </c>
      <c r="AG700" s="36" t="b">
        <v>0</v>
      </c>
    </row>
    <row r="701" spans="1:33" x14ac:dyDescent="0.3">
      <c r="A701" s="61">
        <v>1440</v>
      </c>
      <c r="B701" s="61">
        <v>2</v>
      </c>
      <c r="C701" s="61">
        <v>142441</v>
      </c>
      <c r="D701" s="61">
        <v>242368</v>
      </c>
      <c r="E701" s="61" t="s">
        <v>14107</v>
      </c>
      <c r="F701" s="61" t="s">
        <v>14108</v>
      </c>
      <c r="G701" s="61">
        <v>440</v>
      </c>
      <c r="H701" s="61">
        <v>42</v>
      </c>
      <c r="I701" s="61">
        <v>148</v>
      </c>
      <c r="J701" s="61">
        <v>4800</v>
      </c>
      <c r="K701" s="61">
        <v>8</v>
      </c>
      <c r="L701" s="61">
        <v>6000000</v>
      </c>
      <c r="M701" s="61">
        <v>0</v>
      </c>
      <c r="N701" s="61">
        <v>0</v>
      </c>
      <c r="O701" s="61">
        <v>9</v>
      </c>
      <c r="P701" s="61">
        <v>443000</v>
      </c>
      <c r="Q701" s="61">
        <v>0</v>
      </c>
      <c r="R701" s="61">
        <v>0</v>
      </c>
      <c r="S701" s="61">
        <v>6</v>
      </c>
      <c r="T701" s="61">
        <v>84017</v>
      </c>
      <c r="U701" s="61">
        <v>0</v>
      </c>
      <c r="V701" s="61">
        <v>1</v>
      </c>
      <c r="W701" s="61">
        <v>0</v>
      </c>
      <c r="X701" s="61">
        <v>0</v>
      </c>
      <c r="Y701" s="61">
        <v>0</v>
      </c>
      <c r="Z701" s="61">
        <v>0</v>
      </c>
      <c r="AA701" s="61">
        <v>15</v>
      </c>
      <c r="AB701" s="61">
        <v>82</v>
      </c>
      <c r="AC701" s="61">
        <v>0</v>
      </c>
      <c r="AD701" s="61">
        <v>0</v>
      </c>
      <c r="AE701" s="36" t="b">
        <v>0</v>
      </c>
      <c r="AF701" s="36" t="b">
        <v>0</v>
      </c>
      <c r="AG701" s="36" t="b">
        <v>0</v>
      </c>
    </row>
    <row r="702" spans="1:33" x14ac:dyDescent="0.3">
      <c r="A702" s="61">
        <v>1441</v>
      </c>
      <c r="B702" s="61">
        <v>2</v>
      </c>
      <c r="C702" s="61">
        <v>142442</v>
      </c>
      <c r="D702" s="61">
        <v>242369</v>
      </c>
      <c r="E702" s="61" t="s">
        <v>14109</v>
      </c>
      <c r="F702" s="61" t="s">
        <v>14110</v>
      </c>
      <c r="G702" s="61">
        <v>441</v>
      </c>
      <c r="H702" s="61">
        <v>60</v>
      </c>
      <c r="I702" s="61">
        <v>14</v>
      </c>
      <c r="J702" s="61">
        <v>1</v>
      </c>
      <c r="K702" s="61">
        <v>8</v>
      </c>
      <c r="L702" s="61">
        <v>6000000</v>
      </c>
      <c r="M702" s="61">
        <v>0</v>
      </c>
      <c r="N702" s="61">
        <v>0</v>
      </c>
      <c r="O702" s="61">
        <v>9</v>
      </c>
      <c r="P702" s="61">
        <v>445000</v>
      </c>
      <c r="Q702" s="61">
        <v>0</v>
      </c>
      <c r="R702" s="61">
        <v>0</v>
      </c>
      <c r="S702" s="61">
        <v>6</v>
      </c>
      <c r="T702" s="61">
        <v>85190</v>
      </c>
      <c r="U702" s="61">
        <v>0</v>
      </c>
      <c r="V702" s="61">
        <v>1</v>
      </c>
      <c r="W702" s="61">
        <v>0</v>
      </c>
      <c r="X702" s="61">
        <v>0</v>
      </c>
      <c r="Y702" s="61">
        <v>0</v>
      </c>
      <c r="Z702" s="61">
        <v>0</v>
      </c>
      <c r="AA702" s="61">
        <v>2</v>
      </c>
      <c r="AB702" s="61">
        <v>3</v>
      </c>
      <c r="AC702" s="61">
        <v>0</v>
      </c>
      <c r="AD702" s="61">
        <v>0</v>
      </c>
      <c r="AE702" s="36" t="b">
        <v>0</v>
      </c>
      <c r="AF702" s="36" t="b">
        <v>0</v>
      </c>
      <c r="AG702" s="36" t="b">
        <v>0</v>
      </c>
    </row>
    <row r="703" spans="1:33" x14ac:dyDescent="0.3">
      <c r="A703" s="61">
        <v>1442</v>
      </c>
      <c r="B703" s="61">
        <v>2</v>
      </c>
      <c r="C703" s="61">
        <v>142443</v>
      </c>
      <c r="D703" s="61">
        <v>242370</v>
      </c>
      <c r="E703" s="61" t="s">
        <v>2466</v>
      </c>
      <c r="F703" s="61" t="s">
        <v>14111</v>
      </c>
      <c r="G703" s="61">
        <v>442</v>
      </c>
      <c r="H703" s="61">
        <v>65</v>
      </c>
      <c r="I703" s="61">
        <v>82</v>
      </c>
      <c r="J703" s="61">
        <v>8</v>
      </c>
      <c r="K703" s="61">
        <v>8</v>
      </c>
      <c r="L703" s="61">
        <v>6000000</v>
      </c>
      <c r="M703" s="61">
        <v>0</v>
      </c>
      <c r="N703" s="61">
        <v>0</v>
      </c>
      <c r="O703" s="61">
        <v>9</v>
      </c>
      <c r="P703" s="61">
        <v>447000</v>
      </c>
      <c r="Q703" s="61">
        <v>0</v>
      </c>
      <c r="R703" s="61">
        <v>0</v>
      </c>
      <c r="S703" s="61">
        <v>0</v>
      </c>
      <c r="T703" s="61">
        <v>0</v>
      </c>
      <c r="U703" s="61">
        <v>0</v>
      </c>
      <c r="V703" s="61">
        <v>0</v>
      </c>
      <c r="W703" s="61">
        <v>0</v>
      </c>
      <c r="X703" s="61">
        <v>0</v>
      </c>
      <c r="Y703" s="61">
        <v>0</v>
      </c>
      <c r="Z703" s="61">
        <v>0</v>
      </c>
      <c r="AA703" s="61">
        <v>15</v>
      </c>
      <c r="AB703" s="61">
        <v>82</v>
      </c>
      <c r="AC703" s="61">
        <v>0</v>
      </c>
      <c r="AD703" s="61">
        <v>0</v>
      </c>
      <c r="AE703" s="36" t="b">
        <v>0</v>
      </c>
      <c r="AF703" s="36" t="b">
        <v>0</v>
      </c>
      <c r="AG703" s="36" t="b">
        <v>0</v>
      </c>
    </row>
    <row r="704" spans="1:33" x14ac:dyDescent="0.3">
      <c r="A704" s="61">
        <v>1443</v>
      </c>
      <c r="B704" s="61">
        <v>2</v>
      </c>
      <c r="C704" s="61">
        <v>142444</v>
      </c>
      <c r="D704" s="61">
        <v>242371</v>
      </c>
      <c r="E704" s="61" t="s">
        <v>14112</v>
      </c>
      <c r="F704" s="61" t="s">
        <v>14113</v>
      </c>
      <c r="G704" s="61">
        <v>443</v>
      </c>
      <c r="H704" s="61">
        <v>2</v>
      </c>
      <c r="I704" s="61">
        <v>54165</v>
      </c>
      <c r="J704" s="61">
        <v>1</v>
      </c>
      <c r="K704" s="61">
        <v>8</v>
      </c>
      <c r="L704" s="61">
        <v>6000000</v>
      </c>
      <c r="M704" s="61">
        <v>0</v>
      </c>
      <c r="N704" s="61">
        <v>0</v>
      </c>
      <c r="O704" s="61">
        <v>9</v>
      </c>
      <c r="P704" s="61">
        <v>449000</v>
      </c>
      <c r="Q704" s="61">
        <v>0</v>
      </c>
      <c r="R704" s="61">
        <v>0</v>
      </c>
      <c r="S704" s="61">
        <v>0</v>
      </c>
      <c r="T704" s="61">
        <v>0</v>
      </c>
      <c r="U704" s="61">
        <v>0</v>
      </c>
      <c r="V704" s="61">
        <v>0</v>
      </c>
      <c r="W704" s="61">
        <v>0</v>
      </c>
      <c r="X704" s="61">
        <v>0</v>
      </c>
      <c r="Y704" s="61">
        <v>0</v>
      </c>
      <c r="Z704" s="61">
        <v>0</v>
      </c>
      <c r="AA704" s="61">
        <v>15</v>
      </c>
      <c r="AB704" s="61">
        <v>82</v>
      </c>
      <c r="AC704" s="61">
        <v>0</v>
      </c>
      <c r="AD704" s="61">
        <v>0</v>
      </c>
      <c r="AE704" s="36" t="b">
        <v>0</v>
      </c>
      <c r="AF704" s="36" t="b">
        <v>0</v>
      </c>
      <c r="AG704" s="36" t="b">
        <v>0</v>
      </c>
    </row>
    <row r="705" spans="1:33" x14ac:dyDescent="0.3">
      <c r="A705" s="61">
        <v>1444</v>
      </c>
      <c r="B705" s="61">
        <v>2</v>
      </c>
      <c r="C705" s="61">
        <v>142445</v>
      </c>
      <c r="D705" s="61">
        <v>242372</v>
      </c>
      <c r="E705" s="61" t="s">
        <v>14114</v>
      </c>
      <c r="F705" s="61" t="s">
        <v>14115</v>
      </c>
      <c r="G705" s="61">
        <v>444</v>
      </c>
      <c r="H705" s="61">
        <v>42</v>
      </c>
      <c r="I705" s="61">
        <v>149</v>
      </c>
      <c r="J705" s="61">
        <v>4800</v>
      </c>
      <c r="K705" s="61">
        <v>8</v>
      </c>
      <c r="L705" s="61">
        <v>6000000</v>
      </c>
      <c r="M705" s="61">
        <v>0</v>
      </c>
      <c r="N705" s="61">
        <v>0</v>
      </c>
      <c r="O705" s="61">
        <v>9</v>
      </c>
      <c r="P705" s="61">
        <v>451000</v>
      </c>
      <c r="Q705" s="61">
        <v>0</v>
      </c>
      <c r="R705" s="61">
        <v>0</v>
      </c>
      <c r="S705" s="61">
        <v>6</v>
      </c>
      <c r="T705" s="61">
        <v>94224</v>
      </c>
      <c r="U705" s="61">
        <v>0</v>
      </c>
      <c r="V705" s="61">
        <v>30</v>
      </c>
      <c r="W705" s="61">
        <v>0</v>
      </c>
      <c r="X705" s="61">
        <v>0</v>
      </c>
      <c r="Y705" s="61">
        <v>0</v>
      </c>
      <c r="Z705" s="61">
        <v>0</v>
      </c>
      <c r="AA705" s="61">
        <v>15</v>
      </c>
      <c r="AB705" s="61">
        <v>83</v>
      </c>
      <c r="AC705" s="61">
        <v>0</v>
      </c>
      <c r="AD705" s="61">
        <v>0</v>
      </c>
      <c r="AE705" s="36" t="b">
        <v>0</v>
      </c>
      <c r="AF705" s="36" t="b">
        <v>0</v>
      </c>
      <c r="AG705" s="36" t="b">
        <v>0</v>
      </c>
    </row>
    <row r="706" spans="1:33" x14ac:dyDescent="0.3">
      <c r="A706" s="61">
        <v>1445</v>
      </c>
      <c r="B706" s="61">
        <v>2</v>
      </c>
      <c r="C706" s="61">
        <v>142446</v>
      </c>
      <c r="D706" s="61">
        <v>242373</v>
      </c>
      <c r="E706" s="61" t="s">
        <v>14116</v>
      </c>
      <c r="F706" s="61" t="s">
        <v>14117</v>
      </c>
      <c r="G706" s="61">
        <v>445</v>
      </c>
      <c r="H706" s="61">
        <v>26</v>
      </c>
      <c r="I706" s="61">
        <v>82560</v>
      </c>
      <c r="J706" s="61">
        <v>1</v>
      </c>
      <c r="K706" s="61">
        <v>8</v>
      </c>
      <c r="L706" s="61">
        <v>6000000</v>
      </c>
      <c r="M706" s="61">
        <v>0</v>
      </c>
      <c r="N706" s="61">
        <v>0</v>
      </c>
      <c r="O706" s="61">
        <v>9</v>
      </c>
      <c r="P706" s="61">
        <v>453000</v>
      </c>
      <c r="Q706" s="61">
        <v>0</v>
      </c>
      <c r="R706" s="61">
        <v>0</v>
      </c>
      <c r="S706" s="61">
        <v>6</v>
      </c>
      <c r="T706" s="61">
        <v>85253</v>
      </c>
      <c r="U706" s="61">
        <v>0</v>
      </c>
      <c r="V706" s="61">
        <v>1</v>
      </c>
      <c r="W706" s="61">
        <v>0</v>
      </c>
      <c r="X706" s="61">
        <v>0</v>
      </c>
      <c r="Y706" s="61">
        <v>0</v>
      </c>
      <c r="Z706" s="61">
        <v>0</v>
      </c>
      <c r="AA706" s="61">
        <v>13</v>
      </c>
      <c r="AB706" s="61">
        <v>93058</v>
      </c>
      <c r="AC706" s="61">
        <v>0</v>
      </c>
      <c r="AD706" s="61">
        <v>0</v>
      </c>
      <c r="AE706" s="36" t="b">
        <v>0</v>
      </c>
      <c r="AF706" s="36" t="b">
        <v>0</v>
      </c>
      <c r="AG706" s="36" t="b">
        <v>0</v>
      </c>
    </row>
    <row r="707" spans="1:33" x14ac:dyDescent="0.3">
      <c r="A707" s="61">
        <v>1446</v>
      </c>
      <c r="B707" s="61">
        <v>2</v>
      </c>
      <c r="C707" s="61">
        <v>142447</v>
      </c>
      <c r="D707" s="61">
        <v>242374</v>
      </c>
      <c r="E707" s="61" t="s">
        <v>2466</v>
      </c>
      <c r="F707" s="61" t="s">
        <v>14118</v>
      </c>
      <c r="G707" s="61">
        <v>446</v>
      </c>
      <c r="H707" s="61">
        <v>65</v>
      </c>
      <c r="I707" s="61">
        <v>83</v>
      </c>
      <c r="J707" s="61">
        <v>8</v>
      </c>
      <c r="K707" s="61">
        <v>8</v>
      </c>
      <c r="L707" s="61">
        <v>6000000</v>
      </c>
      <c r="M707" s="61">
        <v>0</v>
      </c>
      <c r="N707" s="61">
        <v>0</v>
      </c>
      <c r="O707" s="61">
        <v>9</v>
      </c>
      <c r="P707" s="61">
        <v>455000</v>
      </c>
      <c r="Q707" s="61">
        <v>0</v>
      </c>
      <c r="R707" s="61">
        <v>0</v>
      </c>
      <c r="S707" s="61">
        <v>0</v>
      </c>
      <c r="T707" s="61">
        <v>0</v>
      </c>
      <c r="U707" s="61">
        <v>0</v>
      </c>
      <c r="V707" s="61">
        <v>0</v>
      </c>
      <c r="W707" s="61">
        <v>0</v>
      </c>
      <c r="X707" s="61">
        <v>0</v>
      </c>
      <c r="Y707" s="61">
        <v>0</v>
      </c>
      <c r="Z707" s="61">
        <v>0</v>
      </c>
      <c r="AA707" s="61">
        <v>15</v>
      </c>
      <c r="AB707" s="61">
        <v>83</v>
      </c>
      <c r="AC707" s="61">
        <v>0</v>
      </c>
      <c r="AD707" s="61">
        <v>0</v>
      </c>
      <c r="AE707" s="36" t="b">
        <v>0</v>
      </c>
      <c r="AF707" s="36" t="b">
        <v>0</v>
      </c>
      <c r="AG707" s="36" t="b">
        <v>0</v>
      </c>
    </row>
    <row r="708" spans="1:33" x14ac:dyDescent="0.3">
      <c r="A708" s="61">
        <v>1447</v>
      </c>
      <c r="B708" s="61">
        <v>2</v>
      </c>
      <c r="C708" s="61">
        <v>142448</v>
      </c>
      <c r="D708" s="61">
        <v>242375</v>
      </c>
      <c r="E708" s="61" t="s">
        <v>14119</v>
      </c>
      <c r="F708" s="61" t="s">
        <v>14120</v>
      </c>
      <c r="G708" s="61">
        <v>447</v>
      </c>
      <c r="H708" s="61">
        <v>2</v>
      </c>
      <c r="I708" s="61">
        <v>54166</v>
      </c>
      <c r="J708" s="61">
        <v>1</v>
      </c>
      <c r="K708" s="61">
        <v>8</v>
      </c>
      <c r="L708" s="61">
        <v>6000000</v>
      </c>
      <c r="M708" s="61">
        <v>0</v>
      </c>
      <c r="N708" s="61">
        <v>0</v>
      </c>
      <c r="O708" s="61">
        <v>9</v>
      </c>
      <c r="P708" s="61">
        <v>457000</v>
      </c>
      <c r="Q708" s="61">
        <v>0</v>
      </c>
      <c r="R708" s="61">
        <v>0</v>
      </c>
      <c r="S708" s="61">
        <v>0</v>
      </c>
      <c r="T708" s="61">
        <v>0</v>
      </c>
      <c r="U708" s="61">
        <v>0</v>
      </c>
      <c r="V708" s="61">
        <v>0</v>
      </c>
      <c r="W708" s="61">
        <v>0</v>
      </c>
      <c r="X708" s="61">
        <v>0</v>
      </c>
      <c r="Y708" s="61">
        <v>0</v>
      </c>
      <c r="Z708" s="61">
        <v>0</v>
      </c>
      <c r="AA708" s="61">
        <v>15</v>
      </c>
      <c r="AB708" s="61">
        <v>83</v>
      </c>
      <c r="AC708" s="61">
        <v>0</v>
      </c>
      <c r="AD708" s="61">
        <v>0</v>
      </c>
      <c r="AE708" s="36" t="b">
        <v>0</v>
      </c>
      <c r="AF708" s="36" t="b">
        <v>0</v>
      </c>
      <c r="AG708" s="36" t="b">
        <v>0</v>
      </c>
    </row>
    <row r="709" spans="1:33" x14ac:dyDescent="0.3">
      <c r="A709" s="61">
        <v>1448</v>
      </c>
      <c r="B709" s="61">
        <v>2</v>
      </c>
      <c r="C709" s="61">
        <v>142449</v>
      </c>
      <c r="D709" s="61">
        <v>242376</v>
      </c>
      <c r="E709" s="61" t="s">
        <v>14121</v>
      </c>
      <c r="F709" s="61" t="s">
        <v>14122</v>
      </c>
      <c r="G709" s="61">
        <v>448</v>
      </c>
      <c r="H709" s="61">
        <v>42</v>
      </c>
      <c r="I709" s="61">
        <v>150</v>
      </c>
      <c r="J709" s="61">
        <v>3600</v>
      </c>
      <c r="K709" s="61">
        <v>8</v>
      </c>
      <c r="L709" s="61">
        <v>6000000</v>
      </c>
      <c r="M709" s="61">
        <v>0</v>
      </c>
      <c r="N709" s="61">
        <v>0</v>
      </c>
      <c r="O709" s="61">
        <v>9</v>
      </c>
      <c r="P709" s="61">
        <v>459000</v>
      </c>
      <c r="Q709" s="61">
        <v>0</v>
      </c>
      <c r="R709" s="61">
        <v>0</v>
      </c>
      <c r="S709" s="61">
        <v>6</v>
      </c>
      <c r="T709" s="61">
        <v>84017</v>
      </c>
      <c r="U709" s="61">
        <v>0</v>
      </c>
      <c r="V709" s="61">
        <v>1</v>
      </c>
      <c r="W709" s="61">
        <v>6</v>
      </c>
      <c r="X709" s="61">
        <v>94227</v>
      </c>
      <c r="Y709" s="61">
        <v>0</v>
      </c>
      <c r="Z709" s="61">
        <v>20</v>
      </c>
      <c r="AA709" s="61">
        <v>15</v>
      </c>
      <c r="AB709" s="61">
        <v>84</v>
      </c>
      <c r="AC709" s="61">
        <v>0</v>
      </c>
      <c r="AD709" s="61">
        <v>0</v>
      </c>
      <c r="AE709" s="36" t="b">
        <v>0</v>
      </c>
      <c r="AF709" s="36" t="b">
        <v>0</v>
      </c>
      <c r="AG709" s="36" t="b">
        <v>0</v>
      </c>
    </row>
    <row r="710" spans="1:33" x14ac:dyDescent="0.3">
      <c r="A710" s="61">
        <v>1449</v>
      </c>
      <c r="B710" s="61">
        <v>2</v>
      </c>
      <c r="C710" s="61">
        <v>142450</v>
      </c>
      <c r="D710" s="61">
        <v>242377</v>
      </c>
      <c r="E710" s="61" t="s">
        <v>2749</v>
      </c>
      <c r="F710" s="61" t="s">
        <v>14123</v>
      </c>
      <c r="G710" s="61">
        <v>449</v>
      </c>
      <c r="H710" s="61">
        <v>70</v>
      </c>
      <c r="I710" s="61">
        <v>140</v>
      </c>
      <c r="J710" s="61">
        <v>1</v>
      </c>
      <c r="K710" s="61">
        <v>8</v>
      </c>
      <c r="L710" s="61">
        <v>6000000</v>
      </c>
      <c r="M710" s="61">
        <v>0</v>
      </c>
      <c r="N710" s="61">
        <v>0</v>
      </c>
      <c r="O710" s="61">
        <v>9</v>
      </c>
      <c r="P710" s="61">
        <v>461000</v>
      </c>
      <c r="Q710" s="61">
        <v>0</v>
      </c>
      <c r="R710" s="61">
        <v>0</v>
      </c>
      <c r="S710" s="61">
        <v>0</v>
      </c>
      <c r="T710" s="61">
        <v>0</v>
      </c>
      <c r="U710" s="61">
        <v>0</v>
      </c>
      <c r="V710" s="61">
        <v>0</v>
      </c>
      <c r="W710" s="61">
        <v>0</v>
      </c>
      <c r="X710" s="61">
        <v>0</v>
      </c>
      <c r="Y710" s="61">
        <v>0</v>
      </c>
      <c r="Z710" s="61">
        <v>0</v>
      </c>
      <c r="AA710" s="61">
        <v>6</v>
      </c>
      <c r="AB710" s="61">
        <v>0</v>
      </c>
      <c r="AC710" s="61">
        <v>0</v>
      </c>
      <c r="AD710" s="61">
        <v>0</v>
      </c>
      <c r="AE710" s="36" t="b">
        <v>0</v>
      </c>
      <c r="AF710" s="36" t="b">
        <v>0</v>
      </c>
      <c r="AG710" s="36" t="b">
        <v>0</v>
      </c>
    </row>
    <row r="711" spans="1:33" x14ac:dyDescent="0.3">
      <c r="A711" s="61">
        <v>1450</v>
      </c>
      <c r="B711" s="61">
        <v>2</v>
      </c>
      <c r="C711" s="61">
        <v>142451</v>
      </c>
      <c r="D711" s="61">
        <v>242378</v>
      </c>
      <c r="E711" s="61" t="s">
        <v>2466</v>
      </c>
      <c r="F711" s="61" t="s">
        <v>14124</v>
      </c>
      <c r="G711" s="61">
        <v>450</v>
      </c>
      <c r="H711" s="61">
        <v>65</v>
      </c>
      <c r="I711" s="61">
        <v>84</v>
      </c>
      <c r="J711" s="61">
        <v>8</v>
      </c>
      <c r="K711" s="61">
        <v>8</v>
      </c>
      <c r="L711" s="61">
        <v>6000000</v>
      </c>
      <c r="M711" s="61">
        <v>0</v>
      </c>
      <c r="N711" s="61">
        <v>0</v>
      </c>
      <c r="O711" s="61">
        <v>9</v>
      </c>
      <c r="P711" s="61">
        <v>463000</v>
      </c>
      <c r="Q711" s="61">
        <v>0</v>
      </c>
      <c r="R711" s="61">
        <v>0</v>
      </c>
      <c r="S711" s="61">
        <v>0</v>
      </c>
      <c r="T711" s="61">
        <v>0</v>
      </c>
      <c r="U711" s="61">
        <v>0</v>
      </c>
      <c r="V711" s="61">
        <v>0</v>
      </c>
      <c r="W711" s="61">
        <v>0</v>
      </c>
      <c r="X711" s="61">
        <v>0</v>
      </c>
      <c r="Y711" s="61">
        <v>0</v>
      </c>
      <c r="Z711" s="61">
        <v>0</v>
      </c>
      <c r="AA711" s="61">
        <v>15</v>
      </c>
      <c r="AB711" s="61">
        <v>84</v>
      </c>
      <c r="AC711" s="61">
        <v>0</v>
      </c>
      <c r="AD711" s="61">
        <v>0</v>
      </c>
      <c r="AE711" s="36" t="b">
        <v>0</v>
      </c>
      <c r="AF711" s="36" t="b">
        <v>0</v>
      </c>
      <c r="AG711" s="36" t="b">
        <v>0</v>
      </c>
    </row>
    <row r="712" spans="1:33" x14ac:dyDescent="0.3">
      <c r="A712" s="61">
        <v>1451</v>
      </c>
      <c r="B712" s="61">
        <v>2</v>
      </c>
      <c r="C712" s="61">
        <v>142452</v>
      </c>
      <c r="D712" s="61">
        <v>242379</v>
      </c>
      <c r="E712" s="61" t="s">
        <v>14125</v>
      </c>
      <c r="F712" s="61" t="s">
        <v>14126</v>
      </c>
      <c r="G712" s="61">
        <v>451</v>
      </c>
      <c r="H712" s="61">
        <v>76</v>
      </c>
      <c r="I712" s="61">
        <v>14</v>
      </c>
      <c r="J712" s="61">
        <v>1</v>
      </c>
      <c r="K712" s="61">
        <v>8</v>
      </c>
      <c r="L712" s="61">
        <v>6000000</v>
      </c>
      <c r="M712" s="61">
        <v>0</v>
      </c>
      <c r="N712" s="61">
        <v>0</v>
      </c>
      <c r="O712" s="61">
        <v>9</v>
      </c>
      <c r="P712" s="61">
        <v>465000</v>
      </c>
      <c r="Q712" s="61">
        <v>0</v>
      </c>
      <c r="R712" s="61">
        <v>0</v>
      </c>
      <c r="S712" s="61">
        <v>6</v>
      </c>
      <c r="T712" s="61">
        <v>85011</v>
      </c>
      <c r="U712" s="61">
        <v>0</v>
      </c>
      <c r="V712" s="61">
        <v>1</v>
      </c>
      <c r="W712" s="61">
        <v>0</v>
      </c>
      <c r="X712" s="61">
        <v>0</v>
      </c>
      <c r="Y712" s="61">
        <v>0</v>
      </c>
      <c r="Z712" s="61">
        <v>0</v>
      </c>
      <c r="AA712" s="61">
        <v>23</v>
      </c>
      <c r="AB712" s="61">
        <v>14</v>
      </c>
      <c r="AC712" s="61">
        <v>0</v>
      </c>
      <c r="AD712" s="61">
        <v>0</v>
      </c>
      <c r="AE712" s="36" t="b">
        <v>0</v>
      </c>
      <c r="AF712" s="36" t="b">
        <v>0</v>
      </c>
      <c r="AG712" s="36" t="b">
        <v>0</v>
      </c>
    </row>
    <row r="713" spans="1:33" x14ac:dyDescent="0.3">
      <c r="A713" s="61">
        <v>1452</v>
      </c>
      <c r="B713" s="61">
        <v>2</v>
      </c>
      <c r="C713" s="61">
        <v>142453</v>
      </c>
      <c r="D713" s="61">
        <v>242380</v>
      </c>
      <c r="E713" s="61" t="s">
        <v>14127</v>
      </c>
      <c r="F713" s="61" t="s">
        <v>14128</v>
      </c>
      <c r="G713" s="61">
        <v>452</v>
      </c>
      <c r="H713" s="61">
        <v>2</v>
      </c>
      <c r="I713" s="61">
        <v>54167</v>
      </c>
      <c r="J713" s="61">
        <v>1</v>
      </c>
      <c r="K713" s="61">
        <v>8</v>
      </c>
      <c r="L713" s="61">
        <v>6000000</v>
      </c>
      <c r="M713" s="61">
        <v>0</v>
      </c>
      <c r="N713" s="61">
        <v>0</v>
      </c>
      <c r="O713" s="61">
        <v>9</v>
      </c>
      <c r="P713" s="61">
        <v>467000</v>
      </c>
      <c r="Q713" s="61">
        <v>0</v>
      </c>
      <c r="R713" s="61">
        <v>0</v>
      </c>
      <c r="S713" s="61">
        <v>0</v>
      </c>
      <c r="T713" s="61">
        <v>0</v>
      </c>
      <c r="U713" s="61">
        <v>0</v>
      </c>
      <c r="V713" s="61">
        <v>0</v>
      </c>
      <c r="W713" s="61">
        <v>0</v>
      </c>
      <c r="X713" s="61">
        <v>0</v>
      </c>
      <c r="Y713" s="61">
        <v>0</v>
      </c>
      <c r="Z713" s="61">
        <v>0</v>
      </c>
      <c r="AA713" s="61">
        <v>15</v>
      </c>
      <c r="AB713" s="61">
        <v>84</v>
      </c>
      <c r="AC713" s="61">
        <v>0</v>
      </c>
      <c r="AD713" s="61">
        <v>0</v>
      </c>
      <c r="AE713" s="36" t="b">
        <v>0</v>
      </c>
      <c r="AF713" s="36" t="b">
        <v>0</v>
      </c>
      <c r="AG713" s="36" t="b">
        <v>0</v>
      </c>
    </row>
    <row r="714" spans="1:33" x14ac:dyDescent="0.3">
      <c r="A714" s="61">
        <v>3001</v>
      </c>
      <c r="B714" s="61">
        <v>3</v>
      </c>
      <c r="C714" s="61">
        <v>0</v>
      </c>
      <c r="D714" s="61">
        <v>0</v>
      </c>
      <c r="E714" s="61">
        <v>0</v>
      </c>
      <c r="F714" s="61">
        <v>0</v>
      </c>
      <c r="G714" s="61">
        <v>0</v>
      </c>
      <c r="H714" s="61">
        <v>9</v>
      </c>
      <c r="I714" s="61">
        <v>0</v>
      </c>
      <c r="J714" s="61">
        <v>0</v>
      </c>
      <c r="K714" s="61">
        <v>25</v>
      </c>
      <c r="L714" s="61">
        <v>50</v>
      </c>
      <c r="M714" s="61">
        <v>0</v>
      </c>
      <c r="N714" s="61">
        <v>0</v>
      </c>
      <c r="O714" s="61">
        <v>0</v>
      </c>
      <c r="P714" s="61">
        <v>0</v>
      </c>
      <c r="Q714" s="61">
        <v>0</v>
      </c>
      <c r="R714" s="61">
        <v>0</v>
      </c>
      <c r="S714" s="61">
        <v>0</v>
      </c>
      <c r="T714" s="61">
        <v>0</v>
      </c>
      <c r="U714" s="61">
        <v>0</v>
      </c>
      <c r="V714" s="61">
        <v>0</v>
      </c>
      <c r="W714" s="61">
        <v>0</v>
      </c>
      <c r="X714" s="61">
        <v>0</v>
      </c>
      <c r="Y714" s="61">
        <v>0</v>
      </c>
      <c r="Z714" s="61">
        <v>0</v>
      </c>
      <c r="AA714" s="61">
        <v>0</v>
      </c>
      <c r="AB714" s="61">
        <v>0</v>
      </c>
      <c r="AC714" s="61">
        <v>0</v>
      </c>
      <c r="AD714" s="61">
        <v>0</v>
      </c>
    </row>
    <row r="715" spans="1:33" x14ac:dyDescent="0.3">
      <c r="A715" s="61">
        <v>3002</v>
      </c>
      <c r="B715" s="61">
        <v>3</v>
      </c>
      <c r="C715" s="61">
        <v>143001</v>
      </c>
      <c r="D715" s="61">
        <v>0</v>
      </c>
      <c r="E715" s="61" t="s">
        <v>3151</v>
      </c>
      <c r="F715" s="61">
        <v>0</v>
      </c>
      <c r="G715" s="61">
        <v>1</v>
      </c>
      <c r="H715" s="61">
        <v>1</v>
      </c>
      <c r="I715" s="61">
        <v>0</v>
      </c>
      <c r="J715" s="61">
        <v>1000</v>
      </c>
      <c r="K715" s="61">
        <v>38</v>
      </c>
      <c r="L715" s="61">
        <v>1</v>
      </c>
      <c r="M715" s="61">
        <v>0</v>
      </c>
      <c r="N715" s="61">
        <v>0</v>
      </c>
      <c r="O715" s="61">
        <v>0</v>
      </c>
      <c r="P715" s="61">
        <v>0</v>
      </c>
      <c r="Q715" s="61">
        <v>0</v>
      </c>
      <c r="R715" s="61">
        <v>0</v>
      </c>
      <c r="S715" s="61">
        <v>0</v>
      </c>
      <c r="T715" s="61">
        <v>0</v>
      </c>
      <c r="U715" s="61">
        <v>0</v>
      </c>
      <c r="V715" s="61">
        <v>0</v>
      </c>
      <c r="W715" s="61">
        <v>0</v>
      </c>
      <c r="X715" s="61">
        <v>0</v>
      </c>
      <c r="Y715" s="61">
        <v>0</v>
      </c>
      <c r="Z715" s="61">
        <v>0</v>
      </c>
      <c r="AA715" s="61">
        <v>0</v>
      </c>
      <c r="AB715" s="61">
        <v>0</v>
      </c>
      <c r="AC715" s="61">
        <v>0</v>
      </c>
      <c r="AD715" s="61">
        <v>0</v>
      </c>
    </row>
    <row r="716" spans="1:33" x14ac:dyDescent="0.3">
      <c r="A716" s="61">
        <v>3003</v>
      </c>
      <c r="B716" s="61">
        <v>3</v>
      </c>
      <c r="C716" s="61">
        <v>143004</v>
      </c>
      <c r="D716" s="61">
        <v>0</v>
      </c>
      <c r="E716" s="61" t="s">
        <v>3150</v>
      </c>
      <c r="F716" s="61">
        <v>0</v>
      </c>
      <c r="G716" s="61">
        <v>2</v>
      </c>
      <c r="H716" s="61">
        <v>64</v>
      </c>
      <c r="I716" s="61">
        <v>0</v>
      </c>
      <c r="J716" s="61">
        <v>5</v>
      </c>
      <c r="K716" s="61">
        <v>34</v>
      </c>
      <c r="L716" s="61">
        <v>1</v>
      </c>
      <c r="M716" s="61">
        <v>0</v>
      </c>
      <c r="N716" s="61">
        <v>0</v>
      </c>
      <c r="O716" s="61">
        <v>0</v>
      </c>
      <c r="P716" s="61">
        <v>0</v>
      </c>
      <c r="Q716" s="61">
        <v>0</v>
      </c>
      <c r="R716" s="61">
        <v>0</v>
      </c>
      <c r="S716" s="61">
        <v>0</v>
      </c>
      <c r="T716" s="61">
        <v>0</v>
      </c>
      <c r="U716" s="61">
        <v>0</v>
      </c>
      <c r="V716" s="61">
        <v>0</v>
      </c>
      <c r="W716" s="61">
        <v>0</v>
      </c>
      <c r="X716" s="61">
        <v>0</v>
      </c>
      <c r="Y716" s="61">
        <v>0</v>
      </c>
      <c r="Z716" s="61">
        <v>0</v>
      </c>
      <c r="AA716" s="61">
        <v>0</v>
      </c>
      <c r="AB716" s="61">
        <v>0</v>
      </c>
      <c r="AC716" s="61">
        <v>0</v>
      </c>
      <c r="AD716" s="61">
        <v>0</v>
      </c>
    </row>
    <row r="717" spans="1:33" x14ac:dyDescent="0.3">
      <c r="A717" s="61">
        <v>3004</v>
      </c>
      <c r="B717" s="61">
        <v>3</v>
      </c>
      <c r="C717" s="61">
        <v>143007</v>
      </c>
      <c r="D717" s="61">
        <v>0</v>
      </c>
      <c r="E717" s="61" t="s">
        <v>10187</v>
      </c>
      <c r="F717" s="61">
        <v>0</v>
      </c>
      <c r="G717" s="61">
        <v>3</v>
      </c>
      <c r="H717" s="61">
        <v>74</v>
      </c>
      <c r="I717" s="61">
        <v>5</v>
      </c>
      <c r="J717" s="61">
        <v>1</v>
      </c>
      <c r="K717" s="61">
        <v>6</v>
      </c>
      <c r="L717" s="61">
        <v>94054</v>
      </c>
      <c r="M717" s="61">
        <v>0</v>
      </c>
      <c r="N717" s="61">
        <v>10</v>
      </c>
      <c r="O717" s="61">
        <v>0</v>
      </c>
      <c r="P717" s="61">
        <v>0</v>
      </c>
      <c r="Q717" s="61">
        <v>0</v>
      </c>
      <c r="R717" s="61">
        <v>0</v>
      </c>
      <c r="S717" s="61">
        <v>0</v>
      </c>
      <c r="T717" s="61">
        <v>0</v>
      </c>
      <c r="U717" s="61">
        <v>0</v>
      </c>
      <c r="V717" s="61">
        <v>0</v>
      </c>
      <c r="W717" s="61">
        <v>0</v>
      </c>
      <c r="X717" s="61">
        <v>0</v>
      </c>
      <c r="Y717" s="61">
        <v>0</v>
      </c>
      <c r="Z717" s="61">
        <v>0</v>
      </c>
      <c r="AA717" s="61">
        <v>0</v>
      </c>
      <c r="AB717" s="61">
        <v>0</v>
      </c>
      <c r="AC717" s="61">
        <v>0</v>
      </c>
      <c r="AD717" s="61">
        <v>0</v>
      </c>
    </row>
    <row r="718" spans="1:33" x14ac:dyDescent="0.3">
      <c r="A718" s="61">
        <v>3005</v>
      </c>
      <c r="B718" s="61">
        <v>3</v>
      </c>
      <c r="C718" s="61">
        <v>143008</v>
      </c>
      <c r="D718" s="61">
        <v>0</v>
      </c>
      <c r="E718" s="61" t="s">
        <v>10102</v>
      </c>
      <c r="F718" s="61">
        <v>0</v>
      </c>
      <c r="G718" s="61">
        <v>4</v>
      </c>
      <c r="H718" s="61">
        <v>73</v>
      </c>
      <c r="I718" s="61">
        <v>0</v>
      </c>
      <c r="J718" s="61">
        <v>1</v>
      </c>
      <c r="K718" s="61">
        <v>6</v>
      </c>
      <c r="L718" s="61">
        <v>94112</v>
      </c>
      <c r="M718" s="61">
        <v>0</v>
      </c>
      <c r="N718" s="61">
        <v>5</v>
      </c>
      <c r="O718" s="61">
        <v>0</v>
      </c>
      <c r="P718" s="61">
        <v>0</v>
      </c>
      <c r="Q718" s="61">
        <v>0</v>
      </c>
      <c r="R718" s="61">
        <v>0</v>
      </c>
      <c r="S718" s="61">
        <v>0</v>
      </c>
      <c r="T718" s="61">
        <v>0</v>
      </c>
      <c r="U718" s="61">
        <v>0</v>
      </c>
      <c r="V718" s="61">
        <v>0</v>
      </c>
      <c r="W718" s="61">
        <v>0</v>
      </c>
      <c r="X718" s="61">
        <v>0</v>
      </c>
      <c r="Y718" s="61">
        <v>0</v>
      </c>
      <c r="Z718" s="61">
        <v>0</v>
      </c>
      <c r="AA718" s="61">
        <v>0</v>
      </c>
      <c r="AB718" s="61">
        <v>0</v>
      </c>
      <c r="AC718" s="61">
        <v>0</v>
      </c>
      <c r="AD718" s="61">
        <v>0</v>
      </c>
    </row>
    <row r="719" spans="1:33" x14ac:dyDescent="0.3">
      <c r="A719" s="61">
        <v>3006</v>
      </c>
      <c r="B719" s="61">
        <v>3</v>
      </c>
      <c r="C719" s="61">
        <v>143010</v>
      </c>
      <c r="D719" s="61">
        <v>0</v>
      </c>
      <c r="E719" s="61" t="s">
        <v>3148</v>
      </c>
      <c r="F719" s="61">
        <v>0</v>
      </c>
      <c r="G719" s="61">
        <v>5</v>
      </c>
      <c r="H719" s="61">
        <v>74</v>
      </c>
      <c r="I719" s="61">
        <v>3</v>
      </c>
      <c r="J719" s="61">
        <v>1</v>
      </c>
      <c r="K719" s="61">
        <v>6</v>
      </c>
      <c r="L719" s="61">
        <v>94025</v>
      </c>
      <c r="M719" s="61">
        <v>0</v>
      </c>
      <c r="N719" s="61">
        <v>50</v>
      </c>
      <c r="O719" s="61">
        <v>0</v>
      </c>
      <c r="P719" s="61">
        <v>0</v>
      </c>
      <c r="Q719" s="61">
        <v>0</v>
      </c>
      <c r="R719" s="61">
        <v>0</v>
      </c>
      <c r="S719" s="61">
        <v>0</v>
      </c>
      <c r="T719" s="61">
        <v>0</v>
      </c>
      <c r="U719" s="61">
        <v>0</v>
      </c>
      <c r="V719" s="61">
        <v>0</v>
      </c>
      <c r="W719" s="61">
        <v>0</v>
      </c>
      <c r="X719" s="61">
        <v>0</v>
      </c>
      <c r="Y719" s="61">
        <v>0</v>
      </c>
      <c r="Z719" s="61">
        <v>0</v>
      </c>
      <c r="AA719" s="61">
        <v>0</v>
      </c>
      <c r="AB719" s="61">
        <v>0</v>
      </c>
      <c r="AC719" s="61">
        <v>0</v>
      </c>
      <c r="AD719" s="61">
        <v>0</v>
      </c>
    </row>
    <row r="720" spans="1:33" x14ac:dyDescent="0.3">
      <c r="A720" s="61">
        <v>3007</v>
      </c>
      <c r="B720" s="61">
        <v>3</v>
      </c>
      <c r="C720" s="61">
        <v>143016</v>
      </c>
      <c r="D720" s="61">
        <v>0</v>
      </c>
      <c r="E720" s="61" t="s">
        <v>3146</v>
      </c>
      <c r="F720" s="61">
        <v>0</v>
      </c>
      <c r="G720" s="61">
        <v>6</v>
      </c>
      <c r="H720" s="61">
        <v>61</v>
      </c>
      <c r="I720" s="61">
        <v>0</v>
      </c>
      <c r="J720" s="61">
        <v>1</v>
      </c>
      <c r="K720" s="61">
        <v>6</v>
      </c>
      <c r="L720" s="61">
        <v>94039</v>
      </c>
      <c r="M720" s="61">
        <v>0</v>
      </c>
      <c r="N720" s="61">
        <v>5</v>
      </c>
      <c r="O720" s="61">
        <v>0</v>
      </c>
      <c r="P720" s="61">
        <v>0</v>
      </c>
      <c r="Q720" s="61">
        <v>0</v>
      </c>
      <c r="R720" s="61">
        <v>0</v>
      </c>
      <c r="S720" s="61">
        <v>0</v>
      </c>
      <c r="T720" s="61">
        <v>0</v>
      </c>
      <c r="U720" s="61">
        <v>0</v>
      </c>
      <c r="V720" s="61">
        <v>0</v>
      </c>
      <c r="W720" s="61">
        <v>0</v>
      </c>
      <c r="X720" s="61">
        <v>0</v>
      </c>
      <c r="Y720" s="61">
        <v>0</v>
      </c>
      <c r="Z720" s="61">
        <v>0</v>
      </c>
      <c r="AA720" s="61">
        <v>0</v>
      </c>
      <c r="AB720" s="61">
        <v>0</v>
      </c>
      <c r="AC720" s="61">
        <v>0</v>
      </c>
      <c r="AD720" s="61">
        <v>0</v>
      </c>
    </row>
    <row r="721" spans="1:30" x14ac:dyDescent="0.3">
      <c r="A721" s="61">
        <v>4001</v>
      </c>
      <c r="B721" s="61">
        <v>4</v>
      </c>
      <c r="C721" s="61">
        <v>144001</v>
      </c>
      <c r="D721" s="61">
        <v>0</v>
      </c>
      <c r="E721" s="61" t="s">
        <v>8986</v>
      </c>
      <c r="F721" s="61">
        <v>0</v>
      </c>
      <c r="G721" s="61">
        <v>1</v>
      </c>
      <c r="H721" s="61">
        <v>34</v>
      </c>
      <c r="I721" s="61">
        <v>0</v>
      </c>
      <c r="J721" s="61">
        <v>5</v>
      </c>
      <c r="K721" s="61">
        <v>1</v>
      </c>
      <c r="L721" s="61">
        <v>50000</v>
      </c>
      <c r="M721" s="61">
        <v>0</v>
      </c>
      <c r="N721" s="61">
        <v>0</v>
      </c>
      <c r="O721" s="61">
        <v>0</v>
      </c>
      <c r="P721" s="61">
        <v>0</v>
      </c>
      <c r="Q721" s="61">
        <v>0</v>
      </c>
      <c r="R721" s="61">
        <v>0</v>
      </c>
      <c r="S721" s="61">
        <v>0</v>
      </c>
      <c r="T721" s="61">
        <v>0</v>
      </c>
      <c r="U721" s="61">
        <v>0</v>
      </c>
      <c r="V721" s="61">
        <v>0</v>
      </c>
      <c r="W721" s="61">
        <v>0</v>
      </c>
      <c r="X721" s="61">
        <v>0</v>
      </c>
      <c r="Y721" s="61">
        <v>0</v>
      </c>
      <c r="Z721" s="61">
        <v>0</v>
      </c>
      <c r="AA721" s="61">
        <v>0</v>
      </c>
      <c r="AB721" s="61">
        <v>0</v>
      </c>
      <c r="AC721" s="61">
        <v>0</v>
      </c>
      <c r="AD721" s="61">
        <v>0</v>
      </c>
    </row>
    <row r="722" spans="1:30" x14ac:dyDescent="0.3">
      <c r="A722" s="61">
        <v>4002</v>
      </c>
      <c r="B722" s="61">
        <v>4</v>
      </c>
      <c r="C722" s="61">
        <v>144002</v>
      </c>
      <c r="D722" s="61">
        <v>0</v>
      </c>
      <c r="E722" s="61" t="s">
        <v>8955</v>
      </c>
      <c r="F722" s="61">
        <v>0</v>
      </c>
      <c r="G722" s="61">
        <v>2</v>
      </c>
      <c r="H722" s="61">
        <v>34</v>
      </c>
      <c r="I722" s="61">
        <v>0</v>
      </c>
      <c r="J722" s="61">
        <v>10</v>
      </c>
      <c r="K722" s="61">
        <v>6</v>
      </c>
      <c r="L722" s="61">
        <v>85045</v>
      </c>
      <c r="M722" s="61">
        <v>0</v>
      </c>
      <c r="N722" s="61">
        <v>1</v>
      </c>
      <c r="O722" s="61">
        <v>0</v>
      </c>
      <c r="P722" s="61">
        <v>0</v>
      </c>
      <c r="Q722" s="61">
        <v>0</v>
      </c>
      <c r="R722" s="61">
        <v>0</v>
      </c>
      <c r="S722" s="61">
        <v>0</v>
      </c>
      <c r="T722" s="61">
        <v>0</v>
      </c>
      <c r="U722" s="61">
        <v>0</v>
      </c>
      <c r="V722" s="61">
        <v>0</v>
      </c>
      <c r="W722" s="61">
        <v>0</v>
      </c>
      <c r="X722" s="61">
        <v>0</v>
      </c>
      <c r="Y722" s="61">
        <v>0</v>
      </c>
      <c r="Z722" s="61">
        <v>0</v>
      </c>
      <c r="AA722" s="61">
        <v>0</v>
      </c>
      <c r="AB722" s="61">
        <v>0</v>
      </c>
      <c r="AC722" s="61">
        <v>0</v>
      </c>
      <c r="AD722" s="61">
        <v>0</v>
      </c>
    </row>
    <row r="723" spans="1:30" x14ac:dyDescent="0.3">
      <c r="A723" s="61">
        <v>4003</v>
      </c>
      <c r="B723" s="61">
        <v>4</v>
      </c>
      <c r="C723" s="61">
        <v>144003</v>
      </c>
      <c r="D723" s="61">
        <v>0</v>
      </c>
      <c r="E723" s="61" t="s">
        <v>8956</v>
      </c>
      <c r="F723" s="61">
        <v>0</v>
      </c>
      <c r="G723" s="61">
        <v>3</v>
      </c>
      <c r="H723" s="61">
        <v>34</v>
      </c>
      <c r="I723" s="61">
        <v>0</v>
      </c>
      <c r="J723" s="61">
        <v>15</v>
      </c>
      <c r="K723" s="61">
        <v>6</v>
      </c>
      <c r="L723" s="61">
        <v>94049</v>
      </c>
      <c r="M723" s="61">
        <v>0</v>
      </c>
      <c r="N723" s="61">
        <v>20</v>
      </c>
      <c r="O723" s="61">
        <v>0</v>
      </c>
      <c r="P723" s="61">
        <v>0</v>
      </c>
      <c r="Q723" s="61">
        <v>0</v>
      </c>
      <c r="R723" s="61">
        <v>0</v>
      </c>
      <c r="S723" s="61">
        <v>0</v>
      </c>
      <c r="T723" s="61">
        <v>0</v>
      </c>
      <c r="U723" s="61">
        <v>0</v>
      </c>
      <c r="V723" s="61">
        <v>0</v>
      </c>
      <c r="W723" s="61">
        <v>0</v>
      </c>
      <c r="X723" s="61">
        <v>0</v>
      </c>
      <c r="Y723" s="61">
        <v>0</v>
      </c>
      <c r="Z723" s="61">
        <v>0</v>
      </c>
      <c r="AA723" s="61">
        <v>0</v>
      </c>
      <c r="AB723" s="61">
        <v>0</v>
      </c>
      <c r="AC723" s="61">
        <v>0</v>
      </c>
      <c r="AD723" s="61">
        <v>0</v>
      </c>
    </row>
    <row r="724" spans="1:30" x14ac:dyDescent="0.3">
      <c r="A724" s="61">
        <v>4004</v>
      </c>
      <c r="B724" s="61">
        <v>4</v>
      </c>
      <c r="C724" s="61">
        <v>144004</v>
      </c>
      <c r="D724" s="61">
        <v>0</v>
      </c>
      <c r="E724" s="61" t="s">
        <v>8957</v>
      </c>
      <c r="F724" s="61">
        <v>0</v>
      </c>
      <c r="G724" s="61">
        <v>4</v>
      </c>
      <c r="H724" s="61">
        <v>34</v>
      </c>
      <c r="I724" s="61">
        <v>0</v>
      </c>
      <c r="J724" s="61">
        <v>20</v>
      </c>
      <c r="K724" s="61">
        <v>6</v>
      </c>
      <c r="L724" s="61">
        <v>85046</v>
      </c>
      <c r="M724" s="61">
        <v>0</v>
      </c>
      <c r="N724" s="61">
        <v>1</v>
      </c>
      <c r="O724" s="61">
        <v>0</v>
      </c>
      <c r="P724" s="61">
        <v>0</v>
      </c>
      <c r="Q724" s="61">
        <v>0</v>
      </c>
      <c r="R724" s="61">
        <v>0</v>
      </c>
      <c r="S724" s="61">
        <v>0</v>
      </c>
      <c r="T724" s="61">
        <v>0</v>
      </c>
      <c r="U724" s="61">
        <v>0</v>
      </c>
      <c r="V724" s="61">
        <v>0</v>
      </c>
      <c r="W724" s="61">
        <v>0</v>
      </c>
      <c r="X724" s="61">
        <v>0</v>
      </c>
      <c r="Y724" s="61">
        <v>0</v>
      </c>
      <c r="Z724" s="61">
        <v>0</v>
      </c>
      <c r="AA724" s="61">
        <v>0</v>
      </c>
      <c r="AB724" s="61">
        <v>0</v>
      </c>
      <c r="AC724" s="61">
        <v>0</v>
      </c>
      <c r="AD724" s="61">
        <v>0</v>
      </c>
    </row>
    <row r="725" spans="1:30" x14ac:dyDescent="0.3">
      <c r="A725" s="61">
        <v>4005</v>
      </c>
      <c r="B725" s="61">
        <v>4</v>
      </c>
      <c r="C725" s="61">
        <v>144005</v>
      </c>
      <c r="D725" s="61">
        <v>0</v>
      </c>
      <c r="E725" s="61" t="s">
        <v>8958</v>
      </c>
      <c r="F725" s="61">
        <v>0</v>
      </c>
      <c r="G725" s="61">
        <v>5</v>
      </c>
      <c r="H725" s="61">
        <v>34</v>
      </c>
      <c r="I725" s="61">
        <v>0</v>
      </c>
      <c r="J725" s="61">
        <v>25</v>
      </c>
      <c r="K725" s="61">
        <v>6</v>
      </c>
      <c r="L725" s="61">
        <v>85019</v>
      </c>
      <c r="M725" s="61">
        <v>0</v>
      </c>
      <c r="N725" s="61">
        <v>1</v>
      </c>
      <c r="O725" s="61">
        <v>0</v>
      </c>
      <c r="P725" s="61">
        <v>0</v>
      </c>
      <c r="Q725" s="61">
        <v>0</v>
      </c>
      <c r="R725" s="61">
        <v>0</v>
      </c>
      <c r="S725" s="61">
        <v>0</v>
      </c>
      <c r="T725" s="61">
        <v>0</v>
      </c>
      <c r="U725" s="61">
        <v>0</v>
      </c>
      <c r="V725" s="61">
        <v>0</v>
      </c>
      <c r="W725" s="61">
        <v>0</v>
      </c>
      <c r="X725" s="61">
        <v>0</v>
      </c>
      <c r="Y725" s="61">
        <v>0</v>
      </c>
      <c r="Z725" s="61">
        <v>0</v>
      </c>
      <c r="AA725" s="61">
        <v>0</v>
      </c>
      <c r="AB725" s="61">
        <v>0</v>
      </c>
      <c r="AC725" s="61">
        <v>0</v>
      </c>
      <c r="AD725" s="61">
        <v>0</v>
      </c>
    </row>
    <row r="726" spans="1:30" x14ac:dyDescent="0.3">
      <c r="A726" s="61">
        <v>4006</v>
      </c>
      <c r="B726" s="61">
        <v>4</v>
      </c>
      <c r="C726" s="61">
        <v>144006</v>
      </c>
      <c r="D726" s="61">
        <v>0</v>
      </c>
      <c r="E726" s="61" t="s">
        <v>8959</v>
      </c>
      <c r="F726" s="61">
        <v>0</v>
      </c>
      <c r="G726" s="61">
        <v>6</v>
      </c>
      <c r="H726" s="61">
        <v>34</v>
      </c>
      <c r="I726" s="61">
        <v>0</v>
      </c>
      <c r="J726" s="61">
        <v>30</v>
      </c>
      <c r="K726" s="61">
        <v>6</v>
      </c>
      <c r="L726" s="61">
        <v>85070</v>
      </c>
      <c r="M726" s="61">
        <v>0</v>
      </c>
      <c r="N726" s="61">
        <v>1</v>
      </c>
      <c r="O726" s="61">
        <v>0</v>
      </c>
      <c r="P726" s="61">
        <v>0</v>
      </c>
      <c r="Q726" s="61">
        <v>0</v>
      </c>
      <c r="R726" s="61">
        <v>0</v>
      </c>
      <c r="S726" s="61">
        <v>0</v>
      </c>
      <c r="T726" s="61">
        <v>0</v>
      </c>
      <c r="U726" s="61">
        <v>0</v>
      </c>
      <c r="V726" s="61">
        <v>0</v>
      </c>
      <c r="W726" s="61">
        <v>0</v>
      </c>
      <c r="X726" s="61">
        <v>0</v>
      </c>
      <c r="Y726" s="61">
        <v>0</v>
      </c>
      <c r="Z726" s="61">
        <v>0</v>
      </c>
      <c r="AA726" s="61">
        <v>0</v>
      </c>
      <c r="AB726" s="61">
        <v>0</v>
      </c>
      <c r="AC726" s="61">
        <v>0</v>
      </c>
      <c r="AD726" s="61">
        <v>0</v>
      </c>
    </row>
    <row r="727" spans="1:30" x14ac:dyDescent="0.3">
      <c r="A727" s="61">
        <v>4007</v>
      </c>
      <c r="B727" s="61">
        <v>4</v>
      </c>
      <c r="C727" s="61">
        <v>144007</v>
      </c>
      <c r="D727" s="61">
        <v>0</v>
      </c>
      <c r="E727" s="61" t="s">
        <v>8960</v>
      </c>
      <c r="F727" s="61">
        <v>0</v>
      </c>
      <c r="G727" s="61">
        <v>7</v>
      </c>
      <c r="H727" s="61">
        <v>34</v>
      </c>
      <c r="I727" s="61">
        <v>0</v>
      </c>
      <c r="J727" s="61">
        <v>35</v>
      </c>
      <c r="K727" s="61">
        <v>6</v>
      </c>
      <c r="L727" s="61">
        <v>84013</v>
      </c>
      <c r="M727" s="61">
        <v>0</v>
      </c>
      <c r="N727" s="61">
        <v>1</v>
      </c>
      <c r="O727" s="61">
        <v>0</v>
      </c>
      <c r="P727" s="61">
        <v>0</v>
      </c>
      <c r="Q727" s="61">
        <v>0</v>
      </c>
      <c r="R727" s="61">
        <v>0</v>
      </c>
      <c r="S727" s="61">
        <v>0</v>
      </c>
      <c r="T727" s="61">
        <v>0</v>
      </c>
      <c r="U727" s="61">
        <v>0</v>
      </c>
      <c r="V727" s="61">
        <v>0</v>
      </c>
      <c r="W727" s="61">
        <v>0</v>
      </c>
      <c r="X727" s="61">
        <v>0</v>
      </c>
      <c r="Y727" s="61">
        <v>0</v>
      </c>
      <c r="Z727" s="61">
        <v>0</v>
      </c>
      <c r="AA727" s="61">
        <v>0</v>
      </c>
      <c r="AB727" s="61">
        <v>0</v>
      </c>
      <c r="AC727" s="61">
        <v>0</v>
      </c>
      <c r="AD727" s="61">
        <v>0</v>
      </c>
    </row>
    <row r="728" spans="1:30" x14ac:dyDescent="0.3">
      <c r="A728" s="61">
        <v>4008</v>
      </c>
      <c r="B728" s="61">
        <v>4</v>
      </c>
      <c r="C728" s="61">
        <v>144008</v>
      </c>
      <c r="D728" s="61">
        <v>0</v>
      </c>
      <c r="E728" s="61" t="s">
        <v>8961</v>
      </c>
      <c r="F728" s="61">
        <v>0</v>
      </c>
      <c r="G728" s="61">
        <v>8</v>
      </c>
      <c r="H728" s="61">
        <v>34</v>
      </c>
      <c r="I728" s="61">
        <v>0</v>
      </c>
      <c r="J728" s="61">
        <v>40</v>
      </c>
      <c r="K728" s="61">
        <v>6</v>
      </c>
      <c r="L728" s="61">
        <v>85026</v>
      </c>
      <c r="M728" s="61">
        <v>0</v>
      </c>
      <c r="N728" s="61">
        <v>3</v>
      </c>
      <c r="O728" s="61">
        <v>0</v>
      </c>
      <c r="P728" s="61">
        <v>0</v>
      </c>
      <c r="Q728" s="61">
        <v>0</v>
      </c>
      <c r="R728" s="61">
        <v>0</v>
      </c>
      <c r="S728" s="61">
        <v>0</v>
      </c>
      <c r="T728" s="61">
        <v>0</v>
      </c>
      <c r="U728" s="61">
        <v>0</v>
      </c>
      <c r="V728" s="61">
        <v>0</v>
      </c>
      <c r="W728" s="61">
        <v>0</v>
      </c>
      <c r="X728" s="61">
        <v>0</v>
      </c>
      <c r="Y728" s="61">
        <v>0</v>
      </c>
      <c r="Z728" s="61">
        <v>0</v>
      </c>
      <c r="AA728" s="61">
        <v>0</v>
      </c>
      <c r="AB728" s="61">
        <v>0</v>
      </c>
      <c r="AC728" s="61">
        <v>0</v>
      </c>
      <c r="AD728" s="61">
        <v>0</v>
      </c>
    </row>
    <row r="729" spans="1:30" x14ac:dyDescent="0.3">
      <c r="A729" s="61">
        <v>4009</v>
      </c>
      <c r="B729" s="61">
        <v>4</v>
      </c>
      <c r="C729" s="61">
        <v>144009</v>
      </c>
      <c r="D729" s="61">
        <v>0</v>
      </c>
      <c r="E729" s="61" t="s">
        <v>8962</v>
      </c>
      <c r="F729" s="61">
        <v>0</v>
      </c>
      <c r="G729" s="61">
        <v>9</v>
      </c>
      <c r="H729" s="61">
        <v>34</v>
      </c>
      <c r="I729" s="61">
        <v>0</v>
      </c>
      <c r="J729" s="61">
        <v>50</v>
      </c>
      <c r="K729" s="61">
        <v>6</v>
      </c>
      <c r="L729" s="61">
        <v>85084</v>
      </c>
      <c r="M729" s="61">
        <v>0</v>
      </c>
      <c r="N729" s="61">
        <v>1</v>
      </c>
      <c r="O729" s="61">
        <v>0</v>
      </c>
      <c r="P729" s="61">
        <v>0</v>
      </c>
      <c r="Q729" s="61">
        <v>0</v>
      </c>
      <c r="R729" s="61">
        <v>0</v>
      </c>
      <c r="S729" s="61">
        <v>0</v>
      </c>
      <c r="T729" s="61">
        <v>0</v>
      </c>
      <c r="U729" s="61">
        <v>0</v>
      </c>
      <c r="V729" s="61">
        <v>0</v>
      </c>
      <c r="W729" s="61">
        <v>0</v>
      </c>
      <c r="X729" s="61">
        <v>0</v>
      </c>
      <c r="Y729" s="61">
        <v>0</v>
      </c>
      <c r="Z729" s="61">
        <v>0</v>
      </c>
      <c r="AA729" s="61">
        <v>0</v>
      </c>
      <c r="AB729" s="61">
        <v>0</v>
      </c>
      <c r="AC729" s="61">
        <v>0</v>
      </c>
      <c r="AD729" s="61">
        <v>0</v>
      </c>
    </row>
    <row r="730" spans="1:30" x14ac:dyDescent="0.3">
      <c r="A730" s="61">
        <v>4010</v>
      </c>
      <c r="B730" s="61">
        <v>4</v>
      </c>
      <c r="C730" s="61">
        <v>144010</v>
      </c>
      <c r="D730" s="61">
        <v>0</v>
      </c>
      <c r="E730" s="61" t="s">
        <v>8963</v>
      </c>
      <c r="F730" s="61">
        <v>0</v>
      </c>
      <c r="G730" s="61">
        <v>10</v>
      </c>
      <c r="H730" s="61">
        <v>34</v>
      </c>
      <c r="I730" s="61">
        <v>0</v>
      </c>
      <c r="J730" s="61">
        <v>60</v>
      </c>
      <c r="K730" s="61">
        <v>25</v>
      </c>
      <c r="L730" s="61">
        <v>100</v>
      </c>
      <c r="M730" s="61">
        <v>0</v>
      </c>
      <c r="N730" s="61">
        <v>0</v>
      </c>
      <c r="O730" s="61">
        <v>0</v>
      </c>
      <c r="P730" s="61">
        <v>0</v>
      </c>
      <c r="Q730" s="61">
        <v>0</v>
      </c>
      <c r="R730" s="61">
        <v>0</v>
      </c>
      <c r="S730" s="61">
        <v>0</v>
      </c>
      <c r="T730" s="61">
        <v>0</v>
      </c>
      <c r="U730" s="61">
        <v>0</v>
      </c>
      <c r="V730" s="61">
        <v>0</v>
      </c>
      <c r="W730" s="61">
        <v>0</v>
      </c>
      <c r="X730" s="61">
        <v>0</v>
      </c>
      <c r="Y730" s="61">
        <v>0</v>
      </c>
      <c r="Z730" s="61">
        <v>0</v>
      </c>
      <c r="AA730" s="61">
        <v>0</v>
      </c>
      <c r="AB730" s="61">
        <v>0</v>
      </c>
      <c r="AC730" s="61">
        <v>0</v>
      </c>
      <c r="AD730" s="61">
        <v>0</v>
      </c>
    </row>
    <row r="731" spans="1:30" x14ac:dyDescent="0.3">
      <c r="A731" s="61">
        <v>4011</v>
      </c>
      <c r="B731" s="61">
        <v>4</v>
      </c>
      <c r="C731" s="61">
        <v>144011</v>
      </c>
      <c r="D731" s="61">
        <v>0</v>
      </c>
      <c r="E731" s="61" t="s">
        <v>10947</v>
      </c>
      <c r="F731" s="61">
        <v>0</v>
      </c>
      <c r="G731" s="61">
        <v>1</v>
      </c>
      <c r="H731" s="61">
        <v>45</v>
      </c>
      <c r="I731" s="61">
        <v>0</v>
      </c>
      <c r="J731" s="61">
        <v>1</v>
      </c>
      <c r="K731" s="61">
        <v>3</v>
      </c>
      <c r="L731" s="61">
        <v>5</v>
      </c>
      <c r="M731" s="61">
        <v>0</v>
      </c>
      <c r="N731" s="61">
        <v>0</v>
      </c>
      <c r="O731" s="61">
        <v>34</v>
      </c>
      <c r="P731" s="61">
        <v>1</v>
      </c>
      <c r="Q731" s="61">
        <v>0</v>
      </c>
      <c r="R731" s="61">
        <v>0</v>
      </c>
      <c r="S731" s="61">
        <v>0</v>
      </c>
      <c r="T731" s="61">
        <v>0</v>
      </c>
      <c r="U731" s="61">
        <v>0</v>
      </c>
      <c r="V731" s="61">
        <v>0</v>
      </c>
      <c r="W731" s="61">
        <v>0</v>
      </c>
      <c r="X731" s="61">
        <v>0</v>
      </c>
      <c r="Y731" s="61">
        <v>0</v>
      </c>
      <c r="Z731" s="61">
        <v>0</v>
      </c>
      <c r="AA731" s="61">
        <v>0</v>
      </c>
      <c r="AB731" s="61">
        <v>0</v>
      </c>
      <c r="AC731" s="61">
        <v>0</v>
      </c>
      <c r="AD731" s="61">
        <v>0</v>
      </c>
    </row>
    <row r="732" spans="1:30" x14ac:dyDescent="0.3">
      <c r="A732" s="61">
        <v>4012</v>
      </c>
      <c r="B732" s="61">
        <v>4</v>
      </c>
      <c r="C732" s="61">
        <v>144012</v>
      </c>
      <c r="D732" s="61">
        <v>0</v>
      </c>
      <c r="E732" s="61" t="s">
        <v>10949</v>
      </c>
      <c r="F732" s="61">
        <v>0</v>
      </c>
      <c r="G732" s="61">
        <v>2</v>
      </c>
      <c r="H732" s="61">
        <v>45</v>
      </c>
      <c r="I732" s="61">
        <v>0</v>
      </c>
      <c r="J732" s="61">
        <v>2</v>
      </c>
      <c r="K732" s="61">
        <v>3</v>
      </c>
      <c r="L732" s="61">
        <v>10</v>
      </c>
      <c r="M732" s="61">
        <v>0</v>
      </c>
      <c r="N732" s="61">
        <v>0</v>
      </c>
      <c r="O732" s="61">
        <v>35</v>
      </c>
      <c r="P732" s="61">
        <v>1</v>
      </c>
      <c r="Q732" s="61">
        <v>0</v>
      </c>
      <c r="R732" s="61">
        <v>0</v>
      </c>
      <c r="S732" s="61">
        <v>0</v>
      </c>
      <c r="T732" s="61">
        <v>0</v>
      </c>
      <c r="U732" s="61">
        <v>0</v>
      </c>
      <c r="V732" s="61">
        <v>0</v>
      </c>
      <c r="W732" s="61">
        <v>0</v>
      </c>
      <c r="X732" s="61">
        <v>0</v>
      </c>
      <c r="Y732" s="61">
        <v>0</v>
      </c>
      <c r="Z732" s="61">
        <v>0</v>
      </c>
      <c r="AA732" s="61">
        <v>0</v>
      </c>
      <c r="AB732" s="61">
        <v>0</v>
      </c>
      <c r="AC732" s="61">
        <v>0</v>
      </c>
      <c r="AD732" s="61">
        <v>0</v>
      </c>
    </row>
    <row r="733" spans="1:30" x14ac:dyDescent="0.3">
      <c r="A733" s="61">
        <v>4013</v>
      </c>
      <c r="B733" s="61">
        <v>4</v>
      </c>
      <c r="C733" s="61">
        <v>144013</v>
      </c>
      <c r="D733" s="61">
        <v>0</v>
      </c>
      <c r="E733" s="61" t="s">
        <v>10950</v>
      </c>
      <c r="F733" s="61">
        <v>0</v>
      </c>
      <c r="G733" s="61">
        <v>3</v>
      </c>
      <c r="H733" s="61">
        <v>45</v>
      </c>
      <c r="I733" s="61">
        <v>0</v>
      </c>
      <c r="J733" s="61">
        <v>3</v>
      </c>
      <c r="K733" s="61">
        <v>3</v>
      </c>
      <c r="L733" s="61">
        <v>15</v>
      </c>
      <c r="M733" s="61">
        <v>0</v>
      </c>
      <c r="N733" s="61">
        <v>0</v>
      </c>
      <c r="O733" s="61">
        <v>36</v>
      </c>
      <c r="P733" s="61">
        <v>1</v>
      </c>
      <c r="Q733" s="61">
        <v>0</v>
      </c>
      <c r="R733" s="61">
        <v>0</v>
      </c>
      <c r="S733" s="61">
        <v>0</v>
      </c>
      <c r="T733" s="61">
        <v>0</v>
      </c>
      <c r="U733" s="61">
        <v>0</v>
      </c>
      <c r="V733" s="61">
        <v>0</v>
      </c>
      <c r="W733" s="61">
        <v>0</v>
      </c>
      <c r="X733" s="61">
        <v>0</v>
      </c>
      <c r="Y733" s="61">
        <v>0</v>
      </c>
      <c r="Z733" s="61">
        <v>0</v>
      </c>
      <c r="AA733" s="61">
        <v>0</v>
      </c>
      <c r="AB733" s="61">
        <v>0</v>
      </c>
      <c r="AC733" s="61">
        <v>0</v>
      </c>
      <c r="AD733" s="61">
        <v>0</v>
      </c>
    </row>
    <row r="734" spans="1:30" x14ac:dyDescent="0.3">
      <c r="A734" s="61">
        <v>4014</v>
      </c>
      <c r="B734" s="61">
        <v>4</v>
      </c>
      <c r="C734" s="61">
        <v>144014</v>
      </c>
      <c r="D734" s="61">
        <v>0</v>
      </c>
      <c r="E734" s="61" t="s">
        <v>10951</v>
      </c>
      <c r="F734" s="61">
        <v>0</v>
      </c>
      <c r="G734" s="61">
        <v>4</v>
      </c>
      <c r="H734" s="61">
        <v>45</v>
      </c>
      <c r="I734" s="61">
        <v>0</v>
      </c>
      <c r="J734" s="61">
        <v>4</v>
      </c>
      <c r="K734" s="61">
        <v>3</v>
      </c>
      <c r="L734" s="61">
        <v>20</v>
      </c>
      <c r="M734" s="61">
        <v>0</v>
      </c>
      <c r="N734" s="61">
        <v>0</v>
      </c>
      <c r="O734" s="61">
        <v>36</v>
      </c>
      <c r="P734" s="61">
        <v>2</v>
      </c>
      <c r="Q734" s="61">
        <v>0</v>
      </c>
      <c r="R734" s="61">
        <v>0</v>
      </c>
      <c r="S734" s="61">
        <v>0</v>
      </c>
      <c r="T734" s="61">
        <v>0</v>
      </c>
      <c r="U734" s="61">
        <v>0</v>
      </c>
      <c r="V734" s="61">
        <v>0</v>
      </c>
      <c r="W734" s="61">
        <v>0</v>
      </c>
      <c r="X734" s="61">
        <v>0</v>
      </c>
      <c r="Y734" s="61">
        <v>0</v>
      </c>
      <c r="Z734" s="61">
        <v>0</v>
      </c>
      <c r="AA734" s="61">
        <v>0</v>
      </c>
      <c r="AB734" s="61">
        <v>0</v>
      </c>
      <c r="AC734" s="61">
        <v>0</v>
      </c>
      <c r="AD734" s="61">
        <v>0</v>
      </c>
    </row>
    <row r="735" spans="1:30" x14ac:dyDescent="0.3">
      <c r="A735" s="61">
        <v>4015</v>
      </c>
      <c r="B735" s="61">
        <v>4</v>
      </c>
      <c r="C735" s="61">
        <v>144015</v>
      </c>
      <c r="D735" s="61">
        <v>0</v>
      </c>
      <c r="E735" s="61" t="s">
        <v>10952</v>
      </c>
      <c r="F735" s="61">
        <v>0</v>
      </c>
      <c r="G735" s="61">
        <v>5</v>
      </c>
      <c r="H735" s="61">
        <v>45</v>
      </c>
      <c r="I735" s="61">
        <v>0</v>
      </c>
      <c r="J735" s="61">
        <v>5</v>
      </c>
      <c r="K735" s="61">
        <v>3</v>
      </c>
      <c r="L735" s="61">
        <v>25</v>
      </c>
      <c r="M735" s="61">
        <v>0</v>
      </c>
      <c r="N735" s="61">
        <v>0</v>
      </c>
      <c r="O735" s="61">
        <v>36</v>
      </c>
      <c r="P735" s="61">
        <v>3</v>
      </c>
      <c r="Q735" s="61">
        <v>0</v>
      </c>
      <c r="R735" s="61">
        <v>0</v>
      </c>
      <c r="S735" s="61">
        <v>0</v>
      </c>
      <c r="T735" s="61">
        <v>0</v>
      </c>
      <c r="U735" s="61">
        <v>0</v>
      </c>
      <c r="V735" s="61">
        <v>0</v>
      </c>
      <c r="W735" s="61">
        <v>0</v>
      </c>
      <c r="X735" s="61">
        <v>0</v>
      </c>
      <c r="Y735" s="61">
        <v>0</v>
      </c>
      <c r="Z735" s="61">
        <v>0</v>
      </c>
      <c r="AA735" s="61">
        <v>0</v>
      </c>
      <c r="AB735" s="61">
        <v>0</v>
      </c>
      <c r="AC735" s="61">
        <v>0</v>
      </c>
      <c r="AD735" s="61">
        <v>0</v>
      </c>
    </row>
    <row r="736" spans="1:30" x14ac:dyDescent="0.3">
      <c r="A736" s="61">
        <v>4016</v>
      </c>
      <c r="B736" s="61">
        <v>4</v>
      </c>
      <c r="C736" s="61">
        <v>144016</v>
      </c>
      <c r="D736" s="61">
        <v>0</v>
      </c>
      <c r="E736" s="61" t="s">
        <v>10953</v>
      </c>
      <c r="F736" s="61">
        <v>0</v>
      </c>
      <c r="G736" s="61">
        <v>6</v>
      </c>
      <c r="H736" s="61">
        <v>45</v>
      </c>
      <c r="I736" s="61">
        <v>0</v>
      </c>
      <c r="J736" s="61">
        <v>6</v>
      </c>
      <c r="K736" s="61">
        <v>3</v>
      </c>
      <c r="L736" s="61">
        <v>30</v>
      </c>
      <c r="M736" s="61">
        <v>0</v>
      </c>
      <c r="N736" s="61">
        <v>0</v>
      </c>
      <c r="O736" s="61">
        <v>36</v>
      </c>
      <c r="P736" s="61">
        <v>4</v>
      </c>
      <c r="Q736" s="61">
        <v>0</v>
      </c>
      <c r="R736" s="61">
        <v>0</v>
      </c>
      <c r="S736" s="61">
        <v>0</v>
      </c>
      <c r="T736" s="61">
        <v>0</v>
      </c>
      <c r="U736" s="61">
        <v>0</v>
      </c>
      <c r="V736" s="61">
        <v>0</v>
      </c>
      <c r="W736" s="61">
        <v>0</v>
      </c>
      <c r="X736" s="61">
        <v>0</v>
      </c>
      <c r="Y736" s="61">
        <v>0</v>
      </c>
      <c r="Z736" s="61">
        <v>0</v>
      </c>
      <c r="AA736" s="61">
        <v>0</v>
      </c>
      <c r="AB736" s="61">
        <v>0</v>
      </c>
      <c r="AC736" s="61">
        <v>0</v>
      </c>
      <c r="AD736" s="61">
        <v>0</v>
      </c>
    </row>
    <row r="737" spans="1:30" x14ac:dyDescent="0.3">
      <c r="A737" s="61">
        <v>4017</v>
      </c>
      <c r="B737" s="61">
        <v>4</v>
      </c>
      <c r="C737" s="61">
        <v>144017</v>
      </c>
      <c r="D737" s="61">
        <v>0</v>
      </c>
      <c r="E737" s="61" t="s">
        <v>10954</v>
      </c>
      <c r="F737" s="61">
        <v>0</v>
      </c>
      <c r="G737" s="61">
        <v>7</v>
      </c>
      <c r="H737" s="61">
        <v>45</v>
      </c>
      <c r="I737" s="61">
        <v>0</v>
      </c>
      <c r="J737" s="61">
        <v>7</v>
      </c>
      <c r="K737" s="61">
        <v>3</v>
      </c>
      <c r="L737" s="61">
        <v>100</v>
      </c>
      <c r="M737" s="61">
        <v>0</v>
      </c>
      <c r="N737" s="61">
        <v>0</v>
      </c>
      <c r="O737" s="61">
        <v>36</v>
      </c>
      <c r="P737" s="61">
        <v>5</v>
      </c>
      <c r="Q737" s="61">
        <v>0</v>
      </c>
      <c r="R737" s="61">
        <v>0</v>
      </c>
      <c r="S737" s="61">
        <v>0</v>
      </c>
      <c r="T737" s="61">
        <v>0</v>
      </c>
      <c r="U737" s="61">
        <v>0</v>
      </c>
      <c r="V737" s="61">
        <v>0</v>
      </c>
      <c r="W737" s="61">
        <v>0</v>
      </c>
      <c r="X737" s="61">
        <v>0</v>
      </c>
      <c r="Y737" s="61">
        <v>0</v>
      </c>
      <c r="Z737" s="61">
        <v>0</v>
      </c>
      <c r="AA737" s="61">
        <v>0</v>
      </c>
      <c r="AB737" s="61">
        <v>0</v>
      </c>
      <c r="AC737" s="61">
        <v>0</v>
      </c>
      <c r="AD737" s="61">
        <v>0</v>
      </c>
    </row>
    <row r="738" spans="1:30" x14ac:dyDescent="0.3">
      <c r="A738" s="61">
        <v>4018</v>
      </c>
      <c r="B738" s="61">
        <v>4</v>
      </c>
      <c r="C738" s="61">
        <v>144018</v>
      </c>
      <c r="D738" s="61">
        <v>0</v>
      </c>
      <c r="E738" s="61" t="s">
        <v>11402</v>
      </c>
      <c r="F738" s="61" t="s">
        <v>1292</v>
      </c>
      <c r="G738" s="61">
        <v>1</v>
      </c>
      <c r="H738" s="61">
        <v>42</v>
      </c>
      <c r="I738" s="61">
        <v>1</v>
      </c>
      <c r="J738" s="61">
        <v>10</v>
      </c>
      <c r="K738" s="61">
        <v>6</v>
      </c>
      <c r="L738" s="61">
        <v>82002</v>
      </c>
      <c r="M738" s="61">
        <v>0</v>
      </c>
      <c r="N738" s="61">
        <v>1</v>
      </c>
      <c r="O738" s="61">
        <v>0</v>
      </c>
      <c r="P738" s="61">
        <v>0</v>
      </c>
      <c r="Q738" s="61">
        <v>0</v>
      </c>
      <c r="R738" s="61">
        <v>0</v>
      </c>
      <c r="S738" s="61">
        <v>0</v>
      </c>
      <c r="T738" s="61">
        <v>0</v>
      </c>
      <c r="U738" s="61">
        <v>0</v>
      </c>
      <c r="V738" s="61">
        <v>0</v>
      </c>
      <c r="W738" s="61">
        <v>0</v>
      </c>
      <c r="X738" s="61">
        <v>0</v>
      </c>
      <c r="Y738" s="61">
        <v>0</v>
      </c>
      <c r="Z738" s="61">
        <v>0</v>
      </c>
      <c r="AA738" s="61">
        <v>0</v>
      </c>
      <c r="AB738" s="61">
        <v>0</v>
      </c>
      <c r="AC738" s="61">
        <v>0</v>
      </c>
      <c r="AD738" s="61">
        <v>0</v>
      </c>
    </row>
    <row r="739" spans="1:30" x14ac:dyDescent="0.3">
      <c r="A739" s="61">
        <v>4019</v>
      </c>
      <c r="B739" s="61">
        <v>4</v>
      </c>
      <c r="C739" s="61">
        <v>144019</v>
      </c>
      <c r="D739" s="61">
        <v>0</v>
      </c>
      <c r="E739" s="61" t="s">
        <v>11404</v>
      </c>
      <c r="F739" s="61" t="s">
        <v>11383</v>
      </c>
      <c r="G739" s="61">
        <v>2</v>
      </c>
      <c r="H739" s="61">
        <v>42</v>
      </c>
      <c r="I739" s="61">
        <v>2</v>
      </c>
      <c r="J739" s="61">
        <v>10</v>
      </c>
      <c r="K739" s="61">
        <v>1</v>
      </c>
      <c r="L739" s="61">
        <v>50000</v>
      </c>
      <c r="M739" s="61">
        <v>0</v>
      </c>
      <c r="N739" s="61">
        <v>0</v>
      </c>
      <c r="O739" s="61">
        <v>0</v>
      </c>
      <c r="P739" s="61">
        <v>0</v>
      </c>
      <c r="Q739" s="61">
        <v>0</v>
      </c>
      <c r="R739" s="61">
        <v>0</v>
      </c>
      <c r="S739" s="61">
        <v>0</v>
      </c>
      <c r="T739" s="61">
        <v>0</v>
      </c>
      <c r="U739" s="61">
        <v>0</v>
      </c>
      <c r="V739" s="61">
        <v>0</v>
      </c>
      <c r="W739" s="61">
        <v>0</v>
      </c>
      <c r="X739" s="61">
        <v>0</v>
      </c>
      <c r="Y739" s="61">
        <v>0</v>
      </c>
      <c r="Z739" s="61">
        <v>0</v>
      </c>
      <c r="AA739" s="61">
        <v>0</v>
      </c>
      <c r="AB739" s="61">
        <v>0</v>
      </c>
      <c r="AC739" s="61">
        <v>0</v>
      </c>
      <c r="AD739" s="61">
        <v>0</v>
      </c>
    </row>
    <row r="740" spans="1:30" x14ac:dyDescent="0.3">
      <c r="A740" s="61">
        <v>4020</v>
      </c>
      <c r="B740" s="61">
        <v>4</v>
      </c>
      <c r="C740" s="61">
        <v>144020</v>
      </c>
      <c r="D740" s="61">
        <v>0</v>
      </c>
      <c r="E740" s="61" t="s">
        <v>11406</v>
      </c>
      <c r="F740" s="61" t="s">
        <v>11385</v>
      </c>
      <c r="G740" s="61">
        <v>3</v>
      </c>
      <c r="H740" s="61">
        <v>14</v>
      </c>
      <c r="I740" s="61">
        <v>94002</v>
      </c>
      <c r="J740" s="61">
        <v>3</v>
      </c>
      <c r="K740" s="61">
        <v>25</v>
      </c>
      <c r="L740" s="61">
        <v>10</v>
      </c>
      <c r="M740" s="61">
        <v>0</v>
      </c>
      <c r="N740" s="61">
        <v>0</v>
      </c>
      <c r="O740" s="61">
        <v>0</v>
      </c>
      <c r="P740" s="61">
        <v>0</v>
      </c>
      <c r="Q740" s="61">
        <v>0</v>
      </c>
      <c r="R740" s="61">
        <v>0</v>
      </c>
      <c r="S740" s="61">
        <v>0</v>
      </c>
      <c r="T740" s="61">
        <v>0</v>
      </c>
      <c r="U740" s="61">
        <v>0</v>
      </c>
      <c r="V740" s="61">
        <v>0</v>
      </c>
      <c r="W740" s="61">
        <v>0</v>
      </c>
      <c r="X740" s="61">
        <v>0</v>
      </c>
      <c r="Y740" s="61">
        <v>0</v>
      </c>
      <c r="Z740" s="61">
        <v>0</v>
      </c>
      <c r="AA740" s="61">
        <v>0</v>
      </c>
      <c r="AB740" s="61">
        <v>0</v>
      </c>
      <c r="AC740" s="61">
        <v>0</v>
      </c>
      <c r="AD740" s="61">
        <v>0</v>
      </c>
    </row>
    <row r="741" spans="1:30" x14ac:dyDescent="0.3">
      <c r="A741" s="61">
        <v>4021</v>
      </c>
      <c r="B741" s="61">
        <v>4</v>
      </c>
      <c r="C741" s="61">
        <v>144021</v>
      </c>
      <c r="D741" s="61">
        <v>0</v>
      </c>
      <c r="E741" s="61" t="s">
        <v>11408</v>
      </c>
      <c r="F741" s="61" t="s">
        <v>11387</v>
      </c>
      <c r="G741" s="61">
        <v>4</v>
      </c>
      <c r="H741" s="61">
        <v>62</v>
      </c>
      <c r="I741" s="61">
        <v>1</v>
      </c>
      <c r="J741" s="61">
        <v>1</v>
      </c>
      <c r="K741" s="61">
        <v>6</v>
      </c>
      <c r="L741" s="61">
        <v>85085</v>
      </c>
      <c r="M741" s="61">
        <v>0</v>
      </c>
      <c r="N741" s="61">
        <v>1</v>
      </c>
      <c r="O741" s="61">
        <v>0</v>
      </c>
      <c r="P741" s="61">
        <v>0</v>
      </c>
      <c r="Q741" s="61">
        <v>0</v>
      </c>
      <c r="R741" s="61">
        <v>0</v>
      </c>
      <c r="S741" s="61">
        <v>0</v>
      </c>
      <c r="T741" s="61">
        <v>0</v>
      </c>
      <c r="U741" s="61">
        <v>0</v>
      </c>
      <c r="V741" s="61">
        <v>0</v>
      </c>
      <c r="W741" s="61">
        <v>0</v>
      </c>
      <c r="X741" s="61">
        <v>0</v>
      </c>
      <c r="Y741" s="61">
        <v>0</v>
      </c>
      <c r="Z741" s="61">
        <v>0</v>
      </c>
      <c r="AA741" s="61">
        <v>0</v>
      </c>
      <c r="AB741" s="61">
        <v>0</v>
      </c>
      <c r="AC741" s="61">
        <v>0</v>
      </c>
      <c r="AD741" s="61">
        <v>0</v>
      </c>
    </row>
    <row r="742" spans="1:30" x14ac:dyDescent="0.3">
      <c r="A742" s="61">
        <v>4022</v>
      </c>
      <c r="B742" s="61">
        <v>4</v>
      </c>
      <c r="C742" s="61">
        <v>144022</v>
      </c>
      <c r="D742" s="61">
        <v>0</v>
      </c>
      <c r="E742" s="61" t="s">
        <v>11410</v>
      </c>
      <c r="F742" s="61" t="s">
        <v>11389</v>
      </c>
      <c r="G742" s="61">
        <v>5</v>
      </c>
      <c r="H742" s="61">
        <v>42</v>
      </c>
      <c r="I742" s="61">
        <v>5</v>
      </c>
      <c r="J742" s="61">
        <v>10</v>
      </c>
      <c r="K742" s="61">
        <v>6</v>
      </c>
      <c r="L742" s="61">
        <v>85023</v>
      </c>
      <c r="M742" s="61">
        <v>0</v>
      </c>
      <c r="N742" s="61">
        <v>1</v>
      </c>
      <c r="O742" s="61">
        <v>0</v>
      </c>
      <c r="P742" s="61">
        <v>0</v>
      </c>
      <c r="Q742" s="61">
        <v>0</v>
      </c>
      <c r="R742" s="61">
        <v>0</v>
      </c>
      <c r="S742" s="61">
        <v>0</v>
      </c>
      <c r="T742" s="61">
        <v>0</v>
      </c>
      <c r="U742" s="61">
        <v>0</v>
      </c>
      <c r="V742" s="61">
        <v>0</v>
      </c>
      <c r="W742" s="61">
        <v>0</v>
      </c>
      <c r="X742" s="61">
        <v>0</v>
      </c>
      <c r="Y742" s="61">
        <v>0</v>
      </c>
      <c r="Z742" s="61">
        <v>0</v>
      </c>
      <c r="AA742" s="61">
        <v>0</v>
      </c>
      <c r="AB742" s="61">
        <v>0</v>
      </c>
      <c r="AC742" s="61">
        <v>0</v>
      </c>
      <c r="AD742" s="61">
        <v>0</v>
      </c>
    </row>
    <row r="743" spans="1:30" x14ac:dyDescent="0.3">
      <c r="A743" s="61">
        <v>4023</v>
      </c>
      <c r="B743" s="61">
        <v>4</v>
      </c>
      <c r="C743" s="61">
        <v>144023</v>
      </c>
      <c r="D743" s="61">
        <v>0</v>
      </c>
      <c r="E743" s="61" t="s">
        <v>11412</v>
      </c>
      <c r="F743" s="61" t="s">
        <v>11391</v>
      </c>
      <c r="G743" s="61">
        <v>6</v>
      </c>
      <c r="H743" s="61">
        <v>74</v>
      </c>
      <c r="I743" s="61">
        <v>3</v>
      </c>
      <c r="J743" s="61">
        <v>1</v>
      </c>
      <c r="K743" s="61">
        <v>6</v>
      </c>
      <c r="L743" s="61">
        <v>94077</v>
      </c>
      <c r="M743" s="61">
        <v>0</v>
      </c>
      <c r="N743" s="61">
        <v>5</v>
      </c>
      <c r="O743" s="61">
        <v>0</v>
      </c>
      <c r="P743" s="61">
        <v>0</v>
      </c>
      <c r="Q743" s="61">
        <v>0</v>
      </c>
      <c r="R743" s="61">
        <v>0</v>
      </c>
      <c r="S743" s="61">
        <v>0</v>
      </c>
      <c r="T743" s="61">
        <v>0</v>
      </c>
      <c r="U743" s="61">
        <v>0</v>
      </c>
      <c r="V743" s="61">
        <v>0</v>
      </c>
      <c r="W743" s="61">
        <v>0</v>
      </c>
      <c r="X743" s="61">
        <v>0</v>
      </c>
      <c r="Y743" s="61">
        <v>0</v>
      </c>
      <c r="Z743" s="61">
        <v>0</v>
      </c>
      <c r="AA743" s="61">
        <v>0</v>
      </c>
      <c r="AB743" s="61">
        <v>0</v>
      </c>
      <c r="AC743" s="61">
        <v>0</v>
      </c>
      <c r="AD743" s="61">
        <v>0</v>
      </c>
    </row>
    <row r="744" spans="1:30" x14ac:dyDescent="0.3">
      <c r="A744" s="61">
        <v>4024</v>
      </c>
      <c r="B744" s="61">
        <v>4</v>
      </c>
      <c r="C744" s="61">
        <v>144024</v>
      </c>
      <c r="D744" s="61">
        <v>0</v>
      </c>
      <c r="E744" s="61" t="s">
        <v>11414</v>
      </c>
      <c r="F744" s="61" t="s">
        <v>6378</v>
      </c>
      <c r="G744" s="61">
        <v>7</v>
      </c>
      <c r="H744" s="61">
        <v>42</v>
      </c>
      <c r="I744" s="61">
        <v>11</v>
      </c>
      <c r="J744" s="61">
        <v>10</v>
      </c>
      <c r="K744" s="61">
        <v>1</v>
      </c>
      <c r="L744" s="61">
        <v>100000</v>
      </c>
      <c r="M744" s="61">
        <v>0</v>
      </c>
      <c r="N744" s="61">
        <v>0</v>
      </c>
      <c r="O744" s="61">
        <v>0</v>
      </c>
      <c r="P744" s="61">
        <v>0</v>
      </c>
      <c r="Q744" s="61">
        <v>0</v>
      </c>
      <c r="R744" s="61">
        <v>0</v>
      </c>
      <c r="S744" s="61">
        <v>0</v>
      </c>
      <c r="T744" s="61">
        <v>0</v>
      </c>
      <c r="U744" s="61">
        <v>0</v>
      </c>
      <c r="V744" s="61">
        <v>0</v>
      </c>
      <c r="W744" s="61">
        <v>0</v>
      </c>
      <c r="X744" s="61">
        <v>0</v>
      </c>
      <c r="Y744" s="61">
        <v>0</v>
      </c>
      <c r="Z744" s="61">
        <v>0</v>
      </c>
      <c r="AA744" s="61">
        <v>0</v>
      </c>
      <c r="AB744" s="61">
        <v>0</v>
      </c>
      <c r="AC744" s="61">
        <v>0</v>
      </c>
      <c r="AD744" s="61">
        <v>0</v>
      </c>
    </row>
    <row r="745" spans="1:30" x14ac:dyDescent="0.3">
      <c r="A745" s="61">
        <v>4025</v>
      </c>
      <c r="B745" s="61">
        <v>4</v>
      </c>
      <c r="C745" s="61">
        <v>144025</v>
      </c>
      <c r="D745" s="61">
        <v>0</v>
      </c>
      <c r="E745" s="61" t="s">
        <v>11418</v>
      </c>
      <c r="F745" s="61" t="s">
        <v>11394</v>
      </c>
      <c r="G745" s="61">
        <v>8</v>
      </c>
      <c r="H745" s="61">
        <v>42</v>
      </c>
      <c r="I745" s="61">
        <v>20</v>
      </c>
      <c r="J745" s="61">
        <v>10</v>
      </c>
      <c r="K745" s="61">
        <v>6</v>
      </c>
      <c r="L745" s="61">
        <v>94177</v>
      </c>
      <c r="M745" s="61">
        <v>0</v>
      </c>
      <c r="N745" s="61">
        <v>10</v>
      </c>
      <c r="O745" s="61">
        <v>0</v>
      </c>
      <c r="P745" s="61">
        <v>0</v>
      </c>
      <c r="Q745" s="61">
        <v>0</v>
      </c>
      <c r="R745" s="61">
        <v>0</v>
      </c>
      <c r="S745" s="61">
        <v>0</v>
      </c>
      <c r="T745" s="61">
        <v>0</v>
      </c>
      <c r="U745" s="61">
        <v>0</v>
      </c>
      <c r="V745" s="61">
        <v>0</v>
      </c>
      <c r="W745" s="61">
        <v>0</v>
      </c>
      <c r="X745" s="61">
        <v>0</v>
      </c>
      <c r="Y745" s="61">
        <v>0</v>
      </c>
      <c r="Z745" s="61">
        <v>0</v>
      </c>
      <c r="AA745" s="61">
        <v>0</v>
      </c>
      <c r="AB745" s="61">
        <v>0</v>
      </c>
      <c r="AC745" s="61">
        <v>0</v>
      </c>
      <c r="AD745" s="61">
        <v>0</v>
      </c>
    </row>
    <row r="746" spans="1:30" x14ac:dyDescent="0.3">
      <c r="A746" s="61">
        <v>4026</v>
      </c>
      <c r="B746" s="61">
        <v>4</v>
      </c>
      <c r="C746" s="61">
        <v>144026</v>
      </c>
      <c r="D746" s="61">
        <v>0</v>
      </c>
      <c r="E746" s="61" t="s">
        <v>11416</v>
      </c>
      <c r="F746" s="61" t="s">
        <v>11396</v>
      </c>
      <c r="G746" s="61">
        <v>9</v>
      </c>
      <c r="H746" s="61">
        <v>42</v>
      </c>
      <c r="I746" s="61">
        <v>29</v>
      </c>
      <c r="J746" s="61">
        <v>10</v>
      </c>
      <c r="K746" s="61">
        <v>6</v>
      </c>
      <c r="L746" s="61">
        <v>94116</v>
      </c>
      <c r="M746" s="61">
        <v>0</v>
      </c>
      <c r="N746" s="61">
        <v>1</v>
      </c>
      <c r="O746" s="61">
        <v>0</v>
      </c>
      <c r="P746" s="61">
        <v>0</v>
      </c>
      <c r="Q746" s="61">
        <v>0</v>
      </c>
      <c r="R746" s="61">
        <v>0</v>
      </c>
      <c r="S746" s="61">
        <v>0</v>
      </c>
      <c r="T746" s="61">
        <v>0</v>
      </c>
      <c r="U746" s="61">
        <v>0</v>
      </c>
      <c r="V746" s="61">
        <v>0</v>
      </c>
      <c r="W746" s="61">
        <v>0</v>
      </c>
      <c r="X746" s="61">
        <v>0</v>
      </c>
      <c r="Y746" s="61">
        <v>0</v>
      </c>
      <c r="Z746" s="61">
        <v>0</v>
      </c>
      <c r="AA746" s="61">
        <v>0</v>
      </c>
      <c r="AB746" s="61">
        <v>0</v>
      </c>
      <c r="AC746" s="61">
        <v>0</v>
      </c>
      <c r="AD746" s="61">
        <v>0</v>
      </c>
    </row>
    <row r="747" spans="1:30" x14ac:dyDescent="0.3">
      <c r="A747" s="61">
        <v>4027</v>
      </c>
      <c r="B747" s="61">
        <v>4</v>
      </c>
      <c r="C747" s="61">
        <v>144027</v>
      </c>
      <c r="D747" s="61">
        <v>0</v>
      </c>
      <c r="E747" s="61" t="s">
        <v>13169</v>
      </c>
      <c r="F747" s="61">
        <v>0</v>
      </c>
      <c r="G747" s="61">
        <v>1</v>
      </c>
      <c r="H747" s="61">
        <v>42</v>
      </c>
      <c r="I747" s="61">
        <v>137</v>
      </c>
      <c r="J747" s="61">
        <v>1</v>
      </c>
      <c r="K747" s="61">
        <v>6</v>
      </c>
      <c r="L747" s="61">
        <v>85008</v>
      </c>
      <c r="M747" s="61">
        <v>0</v>
      </c>
      <c r="N747" s="61">
        <v>1</v>
      </c>
      <c r="O747" s="61">
        <v>0</v>
      </c>
      <c r="P747" s="61">
        <v>0</v>
      </c>
      <c r="Q747" s="61">
        <v>0</v>
      </c>
      <c r="R747" s="61">
        <v>0</v>
      </c>
      <c r="S747" s="61">
        <v>0</v>
      </c>
      <c r="T747" s="61">
        <v>0</v>
      </c>
      <c r="U747" s="61">
        <v>0</v>
      </c>
      <c r="V747" s="61">
        <v>0</v>
      </c>
      <c r="W747" s="61">
        <v>0</v>
      </c>
      <c r="X747" s="61">
        <v>0</v>
      </c>
      <c r="Y747" s="61">
        <v>0</v>
      </c>
      <c r="Z747" s="61">
        <v>0</v>
      </c>
      <c r="AA747" s="61">
        <v>0</v>
      </c>
      <c r="AB747" s="61">
        <v>0</v>
      </c>
      <c r="AC747" s="61">
        <v>0</v>
      </c>
      <c r="AD747" s="61">
        <v>0</v>
      </c>
    </row>
    <row r="748" spans="1:30" x14ac:dyDescent="0.3">
      <c r="A748" s="61">
        <v>4028</v>
      </c>
      <c r="B748" s="61">
        <v>4</v>
      </c>
      <c r="C748" s="61">
        <v>144028</v>
      </c>
      <c r="D748" s="61">
        <v>0</v>
      </c>
      <c r="E748" s="61" t="s">
        <v>13162</v>
      </c>
      <c r="F748" s="61">
        <v>0</v>
      </c>
      <c r="G748" s="61">
        <v>2</v>
      </c>
      <c r="H748" s="61">
        <v>42</v>
      </c>
      <c r="I748" s="61">
        <v>137</v>
      </c>
      <c r="J748" s="61">
        <v>4</v>
      </c>
      <c r="K748" s="61">
        <v>6</v>
      </c>
      <c r="L748" s="61">
        <v>85000</v>
      </c>
      <c r="M748" s="61">
        <v>0</v>
      </c>
      <c r="N748" s="61">
        <v>1</v>
      </c>
      <c r="O748" s="61">
        <v>0</v>
      </c>
      <c r="P748" s="61">
        <v>0</v>
      </c>
      <c r="Q748" s="61">
        <v>0</v>
      </c>
      <c r="R748" s="61">
        <v>0</v>
      </c>
      <c r="S748" s="61">
        <v>0</v>
      </c>
      <c r="T748" s="61">
        <v>0</v>
      </c>
      <c r="U748" s="61">
        <v>0</v>
      </c>
      <c r="V748" s="61">
        <v>0</v>
      </c>
      <c r="W748" s="61">
        <v>0</v>
      </c>
      <c r="X748" s="61">
        <v>0</v>
      </c>
      <c r="Y748" s="61">
        <v>0</v>
      </c>
      <c r="Z748" s="61">
        <v>0</v>
      </c>
      <c r="AA748" s="61">
        <v>0</v>
      </c>
      <c r="AB748" s="61">
        <v>0</v>
      </c>
      <c r="AC748" s="61">
        <v>0</v>
      </c>
      <c r="AD748" s="61">
        <v>0</v>
      </c>
    </row>
    <row r="749" spans="1:30" x14ac:dyDescent="0.3">
      <c r="A749" s="61">
        <v>4029</v>
      </c>
      <c r="B749" s="61">
        <v>4</v>
      </c>
      <c r="C749" s="61">
        <v>144029</v>
      </c>
      <c r="D749" s="61">
        <v>0</v>
      </c>
      <c r="E749" s="61" t="s">
        <v>13163</v>
      </c>
      <c r="F749" s="61">
        <v>0</v>
      </c>
      <c r="G749" s="61">
        <v>3</v>
      </c>
      <c r="H749" s="61">
        <v>42</v>
      </c>
      <c r="I749" s="61">
        <v>137</v>
      </c>
      <c r="J749" s="61">
        <v>8</v>
      </c>
      <c r="K749" s="61">
        <v>6</v>
      </c>
      <c r="L749" s="61">
        <v>85283</v>
      </c>
      <c r="M749" s="61">
        <v>0</v>
      </c>
      <c r="N749" s="61">
        <v>1</v>
      </c>
      <c r="O749" s="61">
        <v>0</v>
      </c>
      <c r="P749" s="61">
        <v>0</v>
      </c>
      <c r="Q749" s="61">
        <v>0</v>
      </c>
      <c r="R749" s="61">
        <v>0</v>
      </c>
      <c r="S749" s="61">
        <v>0</v>
      </c>
      <c r="T749" s="61">
        <v>0</v>
      </c>
      <c r="U749" s="61">
        <v>0</v>
      </c>
      <c r="V749" s="61">
        <v>0</v>
      </c>
      <c r="W749" s="61">
        <v>0</v>
      </c>
      <c r="X749" s="61">
        <v>0</v>
      </c>
      <c r="Y749" s="61">
        <v>0</v>
      </c>
      <c r="Z749" s="61">
        <v>0</v>
      </c>
      <c r="AA749" s="61">
        <v>0</v>
      </c>
      <c r="AB749" s="61">
        <v>0</v>
      </c>
      <c r="AC749" s="61">
        <v>0</v>
      </c>
      <c r="AD749" s="61">
        <v>0</v>
      </c>
    </row>
    <row r="750" spans="1:30" x14ac:dyDescent="0.3">
      <c r="A750" s="61">
        <v>4030</v>
      </c>
      <c r="B750" s="61">
        <v>4</v>
      </c>
      <c r="C750" s="61">
        <v>144030</v>
      </c>
      <c r="D750" s="61">
        <v>0</v>
      </c>
      <c r="E750" s="61" t="s">
        <v>13164</v>
      </c>
      <c r="F750" s="61">
        <v>0</v>
      </c>
      <c r="G750" s="61">
        <v>4</v>
      </c>
      <c r="H750" s="61">
        <v>42</v>
      </c>
      <c r="I750" s="61">
        <v>137</v>
      </c>
      <c r="J750" s="61">
        <v>12</v>
      </c>
      <c r="K750" s="61">
        <v>6</v>
      </c>
      <c r="L750" s="61">
        <v>85009</v>
      </c>
      <c r="M750" s="61">
        <v>0</v>
      </c>
      <c r="N750" s="61">
        <v>1</v>
      </c>
      <c r="O750" s="61">
        <v>0</v>
      </c>
      <c r="P750" s="61">
        <v>0</v>
      </c>
      <c r="Q750" s="61">
        <v>0</v>
      </c>
      <c r="R750" s="61">
        <v>0</v>
      </c>
      <c r="S750" s="61">
        <v>0</v>
      </c>
      <c r="T750" s="61">
        <v>0</v>
      </c>
      <c r="U750" s="61">
        <v>0</v>
      </c>
      <c r="V750" s="61">
        <v>0</v>
      </c>
      <c r="W750" s="61">
        <v>0</v>
      </c>
      <c r="X750" s="61">
        <v>0</v>
      </c>
      <c r="Y750" s="61">
        <v>0</v>
      </c>
      <c r="Z750" s="61">
        <v>0</v>
      </c>
      <c r="AA750" s="61">
        <v>0</v>
      </c>
      <c r="AB750" s="61">
        <v>0</v>
      </c>
      <c r="AC750" s="61">
        <v>0</v>
      </c>
      <c r="AD750" s="61">
        <v>0</v>
      </c>
    </row>
    <row r="751" spans="1:30" x14ac:dyDescent="0.3">
      <c r="A751" s="61">
        <v>4031</v>
      </c>
      <c r="B751" s="61">
        <v>4</v>
      </c>
      <c r="C751" s="61">
        <v>144031</v>
      </c>
      <c r="D751" s="61">
        <v>0</v>
      </c>
      <c r="E751" s="61" t="s">
        <v>13165</v>
      </c>
      <c r="F751" s="61">
        <v>0</v>
      </c>
      <c r="G751" s="61">
        <v>5</v>
      </c>
      <c r="H751" s="61">
        <v>42</v>
      </c>
      <c r="I751" s="61">
        <v>137</v>
      </c>
      <c r="J751" s="61">
        <v>16</v>
      </c>
      <c r="K751" s="61">
        <v>6</v>
      </c>
      <c r="L751" s="61">
        <v>85001</v>
      </c>
      <c r="M751" s="61">
        <v>0</v>
      </c>
      <c r="N751" s="61">
        <v>1</v>
      </c>
      <c r="O751" s="61">
        <v>0</v>
      </c>
      <c r="P751" s="61">
        <v>0</v>
      </c>
      <c r="Q751" s="61">
        <v>0</v>
      </c>
      <c r="R751" s="61">
        <v>0</v>
      </c>
      <c r="S751" s="61">
        <v>0</v>
      </c>
      <c r="T751" s="61">
        <v>0</v>
      </c>
      <c r="U751" s="61">
        <v>0</v>
      </c>
      <c r="V751" s="61">
        <v>0</v>
      </c>
      <c r="W751" s="61">
        <v>0</v>
      </c>
      <c r="X751" s="61">
        <v>0</v>
      </c>
      <c r="Y751" s="61">
        <v>0</v>
      </c>
      <c r="Z751" s="61">
        <v>0</v>
      </c>
      <c r="AA751" s="61">
        <v>0</v>
      </c>
      <c r="AB751" s="61">
        <v>0</v>
      </c>
      <c r="AC751" s="61">
        <v>0</v>
      </c>
      <c r="AD751" s="61">
        <v>0</v>
      </c>
    </row>
    <row r="752" spans="1:30" x14ac:dyDescent="0.3">
      <c r="A752" s="61">
        <v>4032</v>
      </c>
      <c r="B752" s="61">
        <v>4</v>
      </c>
      <c r="C752" s="61">
        <v>144032</v>
      </c>
      <c r="D752" s="61">
        <v>0</v>
      </c>
      <c r="E752" s="61" t="s">
        <v>13166</v>
      </c>
      <c r="F752" s="61">
        <v>0</v>
      </c>
      <c r="G752" s="61">
        <v>6</v>
      </c>
      <c r="H752" s="61">
        <v>42</v>
      </c>
      <c r="I752" s="61">
        <v>137</v>
      </c>
      <c r="J752" s="61">
        <v>20</v>
      </c>
      <c r="K752" s="61">
        <v>6</v>
      </c>
      <c r="L752" s="61">
        <v>85283</v>
      </c>
      <c r="M752" s="61">
        <v>0</v>
      </c>
      <c r="N752" s="61">
        <v>1</v>
      </c>
      <c r="O752" s="61">
        <v>0</v>
      </c>
      <c r="P752" s="61">
        <v>0</v>
      </c>
      <c r="Q752" s="61">
        <v>0</v>
      </c>
      <c r="R752" s="61">
        <v>0</v>
      </c>
      <c r="S752" s="61">
        <v>0</v>
      </c>
      <c r="T752" s="61">
        <v>0</v>
      </c>
      <c r="U752" s="61">
        <v>0</v>
      </c>
      <c r="V752" s="61">
        <v>0</v>
      </c>
      <c r="W752" s="61">
        <v>0</v>
      </c>
      <c r="X752" s="61">
        <v>0</v>
      </c>
      <c r="Y752" s="61">
        <v>0</v>
      </c>
      <c r="Z752" s="61">
        <v>0</v>
      </c>
      <c r="AA752" s="61">
        <v>0</v>
      </c>
      <c r="AB752" s="61">
        <v>0</v>
      </c>
      <c r="AC752" s="61">
        <v>0</v>
      </c>
      <c r="AD752" s="61">
        <v>0</v>
      </c>
    </row>
    <row r="753" spans="1:30" x14ac:dyDescent="0.3">
      <c r="A753" s="61">
        <v>4033</v>
      </c>
      <c r="B753" s="61">
        <v>4</v>
      </c>
      <c r="C753" s="61">
        <v>144033</v>
      </c>
      <c r="D753" s="61">
        <v>0</v>
      </c>
      <c r="E753" s="61" t="s">
        <v>13152</v>
      </c>
      <c r="F753" s="61">
        <v>0</v>
      </c>
      <c r="G753" s="61">
        <v>1</v>
      </c>
      <c r="H753" s="61">
        <v>38</v>
      </c>
      <c r="I753" s="61">
        <v>6</v>
      </c>
      <c r="J753" s="61">
        <v>1</v>
      </c>
      <c r="K753" s="61">
        <v>6</v>
      </c>
      <c r="L753" s="61">
        <v>94076</v>
      </c>
      <c r="M753" s="61">
        <v>0</v>
      </c>
      <c r="N753" s="61">
        <v>15</v>
      </c>
      <c r="O753" s="61">
        <v>1</v>
      </c>
      <c r="P753" s="61">
        <v>5000</v>
      </c>
      <c r="Q753" s="61">
        <v>0</v>
      </c>
      <c r="R753" s="61">
        <v>0</v>
      </c>
      <c r="S753" s="61">
        <v>0</v>
      </c>
      <c r="T753" s="61">
        <v>0</v>
      </c>
      <c r="U753" s="61">
        <v>0</v>
      </c>
      <c r="V753" s="61">
        <v>0</v>
      </c>
      <c r="W753" s="61">
        <v>0</v>
      </c>
      <c r="X753" s="61">
        <v>0</v>
      </c>
      <c r="Y753" s="61">
        <v>0</v>
      </c>
      <c r="Z753" s="61">
        <v>0</v>
      </c>
      <c r="AA753" s="61">
        <v>0</v>
      </c>
      <c r="AB753" s="61">
        <v>0</v>
      </c>
      <c r="AC753" s="61">
        <v>0</v>
      </c>
      <c r="AD753" s="61">
        <v>0</v>
      </c>
    </row>
    <row r="754" spans="1:30" x14ac:dyDescent="0.3">
      <c r="A754" s="61">
        <v>4034</v>
      </c>
      <c r="B754" s="61">
        <v>4</v>
      </c>
      <c r="C754" s="61">
        <v>144034</v>
      </c>
      <c r="D754" s="61">
        <v>0</v>
      </c>
      <c r="E754" s="61" t="s">
        <v>13153</v>
      </c>
      <c r="F754" s="61">
        <v>0</v>
      </c>
      <c r="G754" s="61">
        <v>2</v>
      </c>
      <c r="H754" s="61">
        <v>38</v>
      </c>
      <c r="I754" s="61">
        <v>6</v>
      </c>
      <c r="J754" s="61">
        <v>2</v>
      </c>
      <c r="K754" s="61">
        <v>6</v>
      </c>
      <c r="L754" s="61">
        <v>94076</v>
      </c>
      <c r="M754" s="61">
        <v>0</v>
      </c>
      <c r="N754" s="61">
        <v>30</v>
      </c>
      <c r="O754" s="61">
        <v>6</v>
      </c>
      <c r="P754" s="61">
        <v>94112</v>
      </c>
      <c r="Q754" s="61">
        <v>0</v>
      </c>
      <c r="R754" s="61">
        <v>20</v>
      </c>
      <c r="S754" s="61">
        <v>0</v>
      </c>
      <c r="T754" s="61">
        <v>0</v>
      </c>
      <c r="U754" s="61">
        <v>0</v>
      </c>
      <c r="V754" s="61">
        <v>0</v>
      </c>
      <c r="W754" s="61">
        <v>0</v>
      </c>
      <c r="X754" s="61">
        <v>0</v>
      </c>
      <c r="Y754" s="61">
        <v>0</v>
      </c>
      <c r="Z754" s="61">
        <v>0</v>
      </c>
      <c r="AA754" s="61">
        <v>0</v>
      </c>
      <c r="AB754" s="61">
        <v>0</v>
      </c>
      <c r="AC754" s="61">
        <v>0</v>
      </c>
      <c r="AD754" s="61">
        <v>0</v>
      </c>
    </row>
    <row r="755" spans="1:30" x14ac:dyDescent="0.3">
      <c r="A755" s="61">
        <v>4035</v>
      </c>
      <c r="B755" s="61">
        <v>4</v>
      </c>
      <c r="C755" s="61">
        <v>144035</v>
      </c>
      <c r="D755" s="61">
        <v>0</v>
      </c>
      <c r="E755" s="61" t="s">
        <v>13154</v>
      </c>
      <c r="F755" s="61">
        <v>0</v>
      </c>
      <c r="G755" s="61">
        <v>3</v>
      </c>
      <c r="H755" s="61">
        <v>38</v>
      </c>
      <c r="I755" s="61">
        <v>6</v>
      </c>
      <c r="J755" s="61">
        <v>4</v>
      </c>
      <c r="K755" s="61">
        <v>6</v>
      </c>
      <c r="L755" s="61">
        <v>94076</v>
      </c>
      <c r="M755" s="61">
        <v>0</v>
      </c>
      <c r="N755" s="61">
        <v>50</v>
      </c>
      <c r="O755" s="61">
        <v>1</v>
      </c>
      <c r="P755" s="61">
        <v>10000</v>
      </c>
      <c r="Q755" s="61">
        <v>0</v>
      </c>
      <c r="R755" s="61">
        <v>0</v>
      </c>
      <c r="S755" s="61">
        <v>0</v>
      </c>
      <c r="T755" s="61">
        <v>0</v>
      </c>
      <c r="U755" s="61">
        <v>0</v>
      </c>
      <c r="V755" s="61">
        <v>0</v>
      </c>
      <c r="W755" s="61">
        <v>0</v>
      </c>
      <c r="X755" s="61">
        <v>0</v>
      </c>
      <c r="Y755" s="61">
        <v>0</v>
      </c>
      <c r="Z755" s="61">
        <v>0</v>
      </c>
      <c r="AA755" s="61">
        <v>0</v>
      </c>
      <c r="AB755" s="61">
        <v>0</v>
      </c>
      <c r="AC755" s="61">
        <v>0</v>
      </c>
      <c r="AD755" s="61">
        <v>0</v>
      </c>
    </row>
    <row r="756" spans="1:30" x14ac:dyDescent="0.3">
      <c r="A756" s="61">
        <v>4036</v>
      </c>
      <c r="B756" s="61">
        <v>4</v>
      </c>
      <c r="C756" s="61">
        <v>144036</v>
      </c>
      <c r="D756" s="61">
        <v>0</v>
      </c>
      <c r="E756" s="61" t="s">
        <v>13155</v>
      </c>
      <c r="F756" s="61">
        <v>0</v>
      </c>
      <c r="G756" s="61">
        <v>4</v>
      </c>
      <c r="H756" s="61">
        <v>38</v>
      </c>
      <c r="I756" s="61">
        <v>6</v>
      </c>
      <c r="J756" s="61">
        <v>6</v>
      </c>
      <c r="K756" s="61">
        <v>6</v>
      </c>
      <c r="L756" s="61">
        <v>94076</v>
      </c>
      <c r="M756" s="61">
        <v>0</v>
      </c>
      <c r="N756" s="61">
        <v>90</v>
      </c>
      <c r="O756" s="61">
        <v>6</v>
      </c>
      <c r="P756" s="61">
        <v>84013</v>
      </c>
      <c r="Q756" s="61">
        <v>0</v>
      </c>
      <c r="R756" s="61">
        <v>1</v>
      </c>
      <c r="S756" s="61">
        <v>0</v>
      </c>
      <c r="T756" s="61">
        <v>0</v>
      </c>
      <c r="U756" s="61">
        <v>0</v>
      </c>
      <c r="V756" s="61">
        <v>0</v>
      </c>
      <c r="W756" s="61">
        <v>0</v>
      </c>
      <c r="X756" s="61">
        <v>0</v>
      </c>
      <c r="Y756" s="61">
        <v>0</v>
      </c>
      <c r="Z756" s="61">
        <v>0</v>
      </c>
      <c r="AA756" s="61">
        <v>0</v>
      </c>
      <c r="AB756" s="61">
        <v>0</v>
      </c>
      <c r="AC756" s="61">
        <v>0</v>
      </c>
      <c r="AD756" s="61">
        <v>0</v>
      </c>
    </row>
    <row r="757" spans="1:30" x14ac:dyDescent="0.3">
      <c r="A757" s="61">
        <v>4037</v>
      </c>
      <c r="B757" s="61">
        <v>4</v>
      </c>
      <c r="C757" s="61">
        <v>144037</v>
      </c>
      <c r="D757" s="61">
        <v>0</v>
      </c>
      <c r="E757" s="61" t="s">
        <v>13156</v>
      </c>
      <c r="F757" s="61">
        <v>0</v>
      </c>
      <c r="G757" s="61">
        <v>5</v>
      </c>
      <c r="H757" s="61">
        <v>38</v>
      </c>
      <c r="I757" s="61">
        <v>6</v>
      </c>
      <c r="J757" s="61">
        <v>9</v>
      </c>
      <c r="K757" s="61">
        <v>6</v>
      </c>
      <c r="L757" s="61">
        <v>94075</v>
      </c>
      <c r="M757" s="61">
        <v>0</v>
      </c>
      <c r="N757" s="61">
        <v>1</v>
      </c>
      <c r="O757" s="61">
        <v>1</v>
      </c>
      <c r="P757" s="61">
        <v>20000</v>
      </c>
      <c r="Q757" s="61">
        <v>0</v>
      </c>
      <c r="R757" s="61">
        <v>0</v>
      </c>
      <c r="S757" s="61">
        <v>0</v>
      </c>
      <c r="T757" s="61">
        <v>0</v>
      </c>
      <c r="U757" s="61">
        <v>0</v>
      </c>
      <c r="V757" s="61">
        <v>0</v>
      </c>
      <c r="W757" s="61">
        <v>0</v>
      </c>
      <c r="X757" s="61">
        <v>0</v>
      </c>
      <c r="Y757" s="61">
        <v>0</v>
      </c>
      <c r="Z757" s="61">
        <v>0</v>
      </c>
      <c r="AA757" s="61">
        <v>0</v>
      </c>
      <c r="AB757" s="61">
        <v>0</v>
      </c>
      <c r="AC757" s="61">
        <v>0</v>
      </c>
      <c r="AD757" s="61">
        <v>0</v>
      </c>
    </row>
    <row r="758" spans="1:30" x14ac:dyDescent="0.3">
      <c r="A758" s="61">
        <v>4038</v>
      </c>
      <c r="B758" s="61">
        <v>4</v>
      </c>
      <c r="C758" s="61">
        <v>144038</v>
      </c>
      <c r="D758" s="61">
        <v>0</v>
      </c>
      <c r="E758" s="61" t="s">
        <v>13157</v>
      </c>
      <c r="F758" s="61">
        <v>0</v>
      </c>
      <c r="G758" s="61">
        <v>6</v>
      </c>
      <c r="H758" s="61">
        <v>38</v>
      </c>
      <c r="I758" s="61">
        <v>6</v>
      </c>
      <c r="J758" s="61">
        <v>12</v>
      </c>
      <c r="K758" s="61">
        <v>6</v>
      </c>
      <c r="L758" s="61">
        <v>94075</v>
      </c>
      <c r="M758" s="61">
        <v>0</v>
      </c>
      <c r="N758" s="61">
        <v>1</v>
      </c>
      <c r="O758" s="61">
        <v>6</v>
      </c>
      <c r="P758" s="61">
        <v>84019</v>
      </c>
      <c r="Q758" s="61">
        <v>0</v>
      </c>
      <c r="R758" s="61">
        <v>1</v>
      </c>
      <c r="S758" s="61">
        <v>0</v>
      </c>
      <c r="T758" s="61">
        <v>0</v>
      </c>
      <c r="U758" s="61">
        <v>0</v>
      </c>
      <c r="V758" s="61">
        <v>0</v>
      </c>
      <c r="W758" s="61">
        <v>0</v>
      </c>
      <c r="X758" s="61">
        <v>0</v>
      </c>
      <c r="Y758" s="61">
        <v>0</v>
      </c>
      <c r="Z758" s="61">
        <v>0</v>
      </c>
      <c r="AA758" s="61">
        <v>0</v>
      </c>
      <c r="AB758" s="61">
        <v>0</v>
      </c>
      <c r="AC758" s="61">
        <v>0</v>
      </c>
      <c r="AD758" s="61">
        <v>0</v>
      </c>
    </row>
    <row r="759" spans="1:30" x14ac:dyDescent="0.3">
      <c r="A759" s="61">
        <v>4039</v>
      </c>
      <c r="B759" s="61">
        <v>4</v>
      </c>
      <c r="C759" s="61">
        <v>144039</v>
      </c>
      <c r="D759" s="61">
        <v>0</v>
      </c>
      <c r="E759" s="61" t="s">
        <v>13158</v>
      </c>
      <c r="F759" s="61">
        <v>0</v>
      </c>
      <c r="G759" s="61">
        <v>7</v>
      </c>
      <c r="H759" s="61">
        <v>38</v>
      </c>
      <c r="I759" s="61">
        <v>6</v>
      </c>
      <c r="J759" s="61">
        <v>16</v>
      </c>
      <c r="K759" s="61">
        <v>6</v>
      </c>
      <c r="L759" s="61">
        <v>94075</v>
      </c>
      <c r="M759" s="61">
        <v>0</v>
      </c>
      <c r="N759" s="61">
        <v>2</v>
      </c>
      <c r="O759" s="61">
        <v>1</v>
      </c>
      <c r="P759" s="61">
        <v>30000</v>
      </c>
      <c r="Q759" s="61">
        <v>0</v>
      </c>
      <c r="R759" s="61">
        <v>0</v>
      </c>
      <c r="S759" s="61">
        <v>0</v>
      </c>
      <c r="T759" s="61">
        <v>0</v>
      </c>
      <c r="U759" s="61">
        <v>0</v>
      </c>
      <c r="V759" s="61">
        <v>0</v>
      </c>
      <c r="W759" s="61">
        <v>0</v>
      </c>
      <c r="X759" s="61">
        <v>0</v>
      </c>
      <c r="Y759" s="61">
        <v>0</v>
      </c>
      <c r="Z759" s="61">
        <v>0</v>
      </c>
      <c r="AA759" s="61">
        <v>0</v>
      </c>
      <c r="AB759" s="61">
        <v>0</v>
      </c>
      <c r="AC759" s="61">
        <v>0</v>
      </c>
      <c r="AD759" s="61">
        <v>0</v>
      </c>
    </row>
    <row r="760" spans="1:30" x14ac:dyDescent="0.3">
      <c r="A760" s="61">
        <v>4040</v>
      </c>
      <c r="B760" s="61">
        <v>4</v>
      </c>
      <c r="C760" s="61">
        <v>144040</v>
      </c>
      <c r="D760" s="61">
        <v>0</v>
      </c>
      <c r="E760" s="61" t="s">
        <v>13159</v>
      </c>
      <c r="F760" s="61">
        <v>0</v>
      </c>
      <c r="G760" s="61">
        <v>8</v>
      </c>
      <c r="H760" s="61">
        <v>38</v>
      </c>
      <c r="I760" s="61">
        <v>6</v>
      </c>
      <c r="J760" s="61">
        <v>20</v>
      </c>
      <c r="K760" s="61">
        <v>6</v>
      </c>
      <c r="L760" s="61">
        <v>94075</v>
      </c>
      <c r="M760" s="61">
        <v>0</v>
      </c>
      <c r="N760" s="61">
        <v>2</v>
      </c>
      <c r="O760" s="61">
        <v>6</v>
      </c>
      <c r="P760" s="61">
        <v>84035</v>
      </c>
      <c r="Q760" s="61">
        <v>0</v>
      </c>
      <c r="R760" s="61">
        <v>1</v>
      </c>
      <c r="S760" s="61">
        <v>0</v>
      </c>
      <c r="T760" s="61">
        <v>0</v>
      </c>
      <c r="U760" s="61">
        <v>0</v>
      </c>
      <c r="V760" s="61">
        <v>0</v>
      </c>
      <c r="W760" s="61">
        <v>0</v>
      </c>
      <c r="X760" s="61">
        <v>0</v>
      </c>
      <c r="Y760" s="61">
        <v>0</v>
      </c>
      <c r="Z760" s="61">
        <v>0</v>
      </c>
      <c r="AA760" s="61">
        <v>0</v>
      </c>
      <c r="AB760" s="61">
        <v>0</v>
      </c>
      <c r="AC760" s="61">
        <v>0</v>
      </c>
      <c r="AD760" s="61">
        <v>0</v>
      </c>
    </row>
    <row r="761" spans="1:30" x14ac:dyDescent="0.3">
      <c r="A761" s="61">
        <v>4041</v>
      </c>
      <c r="B761" s="61">
        <v>4</v>
      </c>
      <c r="C761" s="61">
        <v>144041</v>
      </c>
      <c r="D761" s="61">
        <v>0</v>
      </c>
      <c r="E761" s="61" t="s">
        <v>13160</v>
      </c>
      <c r="F761" s="61">
        <v>0</v>
      </c>
      <c r="G761" s="61">
        <v>9</v>
      </c>
      <c r="H761" s="61">
        <v>38</v>
      </c>
      <c r="I761" s="61">
        <v>6</v>
      </c>
      <c r="J761" s="61">
        <v>25</v>
      </c>
      <c r="K761" s="61">
        <v>6</v>
      </c>
      <c r="L761" s="61">
        <v>94075</v>
      </c>
      <c r="M761" s="61">
        <v>0</v>
      </c>
      <c r="N761" s="61">
        <v>3</v>
      </c>
      <c r="O761" s="61">
        <v>1</v>
      </c>
      <c r="P761" s="61">
        <v>50000</v>
      </c>
      <c r="Q761" s="61">
        <v>0</v>
      </c>
      <c r="R761" s="61">
        <v>0</v>
      </c>
      <c r="S761" s="61">
        <v>0</v>
      </c>
      <c r="T761" s="61">
        <v>0</v>
      </c>
      <c r="U761" s="61">
        <v>0</v>
      </c>
      <c r="V761" s="61">
        <v>0</v>
      </c>
      <c r="W761" s="61">
        <v>0</v>
      </c>
      <c r="X761" s="61">
        <v>0</v>
      </c>
      <c r="Y761" s="61">
        <v>0</v>
      </c>
      <c r="Z761" s="61">
        <v>0</v>
      </c>
      <c r="AA761" s="61">
        <v>0</v>
      </c>
      <c r="AB761" s="61">
        <v>0</v>
      </c>
      <c r="AC761" s="61">
        <v>0</v>
      </c>
      <c r="AD761" s="61">
        <v>0</v>
      </c>
    </row>
    <row r="762" spans="1:30" x14ac:dyDescent="0.3">
      <c r="A762" s="61">
        <v>4042</v>
      </c>
      <c r="B762" s="61">
        <v>4</v>
      </c>
      <c r="C762" s="61">
        <v>144042</v>
      </c>
      <c r="D762" s="61">
        <v>0</v>
      </c>
      <c r="E762" s="61" t="s">
        <v>13167</v>
      </c>
      <c r="F762" s="61">
        <v>0</v>
      </c>
      <c r="G762" s="61">
        <v>10</v>
      </c>
      <c r="H762" s="61">
        <v>38</v>
      </c>
      <c r="I762" s="61">
        <v>6</v>
      </c>
      <c r="J762" s="61">
        <v>30</v>
      </c>
      <c r="K762" s="61">
        <v>6</v>
      </c>
      <c r="L762" s="61">
        <v>94075</v>
      </c>
      <c r="M762" s="61">
        <v>0</v>
      </c>
      <c r="N762" s="61">
        <v>3</v>
      </c>
      <c r="O762" s="61">
        <v>6</v>
      </c>
      <c r="P762" s="61">
        <v>84024</v>
      </c>
      <c r="Q762" s="61">
        <v>0</v>
      </c>
      <c r="R762" s="61">
        <v>1</v>
      </c>
      <c r="S762" s="61">
        <v>0</v>
      </c>
      <c r="T762" s="61">
        <v>0</v>
      </c>
      <c r="U762" s="61">
        <v>0</v>
      </c>
      <c r="V762" s="61">
        <v>0</v>
      </c>
      <c r="W762" s="61">
        <v>0</v>
      </c>
      <c r="X762" s="61">
        <v>0</v>
      </c>
      <c r="Y762" s="61">
        <v>0</v>
      </c>
      <c r="Z762" s="61">
        <v>0</v>
      </c>
      <c r="AA762" s="61">
        <v>0</v>
      </c>
      <c r="AB762" s="61">
        <v>0</v>
      </c>
      <c r="AC762" s="61">
        <v>0</v>
      </c>
      <c r="AD762" s="61">
        <v>0</v>
      </c>
    </row>
    <row r="763" spans="1:30" x14ac:dyDescent="0.3">
      <c r="A763" s="61">
        <v>4043</v>
      </c>
      <c r="B763" s="61">
        <v>4</v>
      </c>
      <c r="C763" s="61">
        <v>144018</v>
      </c>
      <c r="D763" s="61">
        <v>0</v>
      </c>
      <c r="E763" s="61" t="s">
        <v>11402</v>
      </c>
      <c r="F763" s="61" t="s">
        <v>6378</v>
      </c>
      <c r="G763" s="61">
        <v>1</v>
      </c>
      <c r="H763" s="61">
        <v>42</v>
      </c>
      <c r="I763" s="61">
        <v>1</v>
      </c>
      <c r="J763" s="61">
        <v>10</v>
      </c>
      <c r="K763" s="61">
        <v>1</v>
      </c>
      <c r="L763" s="61">
        <v>100000</v>
      </c>
      <c r="M763" s="61">
        <v>0</v>
      </c>
      <c r="N763" s="61">
        <v>0</v>
      </c>
      <c r="O763" s="61">
        <v>0</v>
      </c>
      <c r="P763" s="61">
        <v>0</v>
      </c>
      <c r="Q763" s="61">
        <v>0</v>
      </c>
      <c r="R763" s="61">
        <v>0</v>
      </c>
      <c r="S763" s="61">
        <v>0</v>
      </c>
      <c r="T763" s="61">
        <v>0</v>
      </c>
      <c r="U763" s="61">
        <v>0</v>
      </c>
      <c r="V763" s="61">
        <v>0</v>
      </c>
      <c r="W763" s="61">
        <v>0</v>
      </c>
      <c r="X763" s="61">
        <v>0</v>
      </c>
      <c r="Y763" s="61">
        <v>0</v>
      </c>
      <c r="Z763" s="61">
        <v>0</v>
      </c>
      <c r="AA763" s="61">
        <v>0</v>
      </c>
      <c r="AB763" s="61">
        <v>0</v>
      </c>
      <c r="AC763" s="61">
        <v>0</v>
      </c>
      <c r="AD763" s="61">
        <v>0</v>
      </c>
    </row>
    <row r="764" spans="1:30" x14ac:dyDescent="0.3">
      <c r="A764" s="61">
        <v>4044</v>
      </c>
      <c r="B764" s="61">
        <v>4</v>
      </c>
      <c r="C764" s="61">
        <v>144019</v>
      </c>
      <c r="D764" s="61">
        <v>0</v>
      </c>
      <c r="E764" s="61" t="s">
        <v>11404</v>
      </c>
      <c r="F764" s="61" t="s">
        <v>11387</v>
      </c>
      <c r="G764" s="61">
        <v>2</v>
      </c>
      <c r="H764" s="61">
        <v>42</v>
      </c>
      <c r="I764" s="61">
        <v>2</v>
      </c>
      <c r="J764" s="61">
        <v>10</v>
      </c>
      <c r="K764" s="61">
        <v>6</v>
      </c>
      <c r="L764" s="61">
        <v>85085</v>
      </c>
      <c r="M764" s="61">
        <v>0</v>
      </c>
      <c r="N764" s="61">
        <v>1</v>
      </c>
      <c r="O764" s="61">
        <v>0</v>
      </c>
      <c r="P764" s="61">
        <v>0</v>
      </c>
      <c r="Q764" s="61">
        <v>0</v>
      </c>
      <c r="R764" s="61">
        <v>0</v>
      </c>
      <c r="S764" s="61">
        <v>0</v>
      </c>
      <c r="T764" s="61">
        <v>0</v>
      </c>
      <c r="U764" s="61">
        <v>0</v>
      </c>
      <c r="V764" s="61">
        <v>0</v>
      </c>
      <c r="W764" s="61">
        <v>0</v>
      </c>
      <c r="X764" s="61">
        <v>0</v>
      </c>
      <c r="Y764" s="61">
        <v>0</v>
      </c>
      <c r="Z764" s="61">
        <v>0</v>
      </c>
      <c r="AA764" s="61">
        <v>0</v>
      </c>
      <c r="AB764" s="61">
        <v>0</v>
      </c>
      <c r="AC764" s="61">
        <v>0</v>
      </c>
      <c r="AD764" s="61">
        <v>0</v>
      </c>
    </row>
    <row r="765" spans="1:30" x14ac:dyDescent="0.3">
      <c r="A765" s="61">
        <v>4045</v>
      </c>
      <c r="B765" s="61">
        <v>4</v>
      </c>
      <c r="C765" s="61">
        <v>144020</v>
      </c>
      <c r="D765" s="61">
        <v>0</v>
      </c>
      <c r="E765" s="61" t="s">
        <v>11406</v>
      </c>
      <c r="F765" s="61" t="s">
        <v>11389</v>
      </c>
      <c r="G765" s="61">
        <v>3</v>
      </c>
      <c r="H765" s="61">
        <v>14</v>
      </c>
      <c r="I765" s="61">
        <v>94002</v>
      </c>
      <c r="J765" s="61">
        <v>3</v>
      </c>
      <c r="K765" s="61">
        <v>6</v>
      </c>
      <c r="L765" s="61">
        <v>85023</v>
      </c>
      <c r="M765" s="61">
        <v>0</v>
      </c>
      <c r="N765" s="61">
        <v>1</v>
      </c>
      <c r="O765" s="61">
        <v>0</v>
      </c>
      <c r="P765" s="61">
        <v>0</v>
      </c>
      <c r="Q765" s="61">
        <v>0</v>
      </c>
      <c r="R765" s="61">
        <v>0</v>
      </c>
      <c r="S765" s="61">
        <v>0</v>
      </c>
      <c r="T765" s="61">
        <v>0</v>
      </c>
      <c r="U765" s="61">
        <v>0</v>
      </c>
      <c r="V765" s="61">
        <v>0</v>
      </c>
      <c r="W765" s="61">
        <v>0</v>
      </c>
      <c r="X765" s="61">
        <v>0</v>
      </c>
      <c r="Y765" s="61">
        <v>0</v>
      </c>
      <c r="Z765" s="61">
        <v>0</v>
      </c>
      <c r="AA765" s="61">
        <v>0</v>
      </c>
      <c r="AB765" s="61">
        <v>0</v>
      </c>
      <c r="AC765" s="61">
        <v>0</v>
      </c>
      <c r="AD765" s="61">
        <v>0</v>
      </c>
    </row>
    <row r="766" spans="1:30" x14ac:dyDescent="0.3">
      <c r="A766" s="61">
        <v>4046</v>
      </c>
      <c r="B766" s="61">
        <v>4</v>
      </c>
      <c r="C766" s="61">
        <v>144021</v>
      </c>
      <c r="D766" s="61">
        <v>0</v>
      </c>
      <c r="E766" s="61" t="s">
        <v>11408</v>
      </c>
      <c r="F766" s="61" t="s">
        <v>13186</v>
      </c>
      <c r="G766" s="61">
        <v>4</v>
      </c>
      <c r="H766" s="61">
        <v>62</v>
      </c>
      <c r="I766" s="61">
        <v>1</v>
      </c>
      <c r="J766" s="61">
        <v>1</v>
      </c>
      <c r="K766" s="61">
        <v>6</v>
      </c>
      <c r="L766" s="61">
        <v>81020</v>
      </c>
      <c r="M766" s="61">
        <v>0</v>
      </c>
      <c r="N766" s="61">
        <v>1</v>
      </c>
      <c r="O766" s="61">
        <v>0</v>
      </c>
      <c r="P766" s="61">
        <v>0</v>
      </c>
      <c r="Q766" s="61">
        <v>0</v>
      </c>
      <c r="R766" s="61">
        <v>0</v>
      </c>
      <c r="S766" s="61">
        <v>0</v>
      </c>
      <c r="T766" s="61">
        <v>0</v>
      </c>
      <c r="U766" s="61">
        <v>0</v>
      </c>
      <c r="V766" s="61">
        <v>0</v>
      </c>
      <c r="W766" s="61">
        <v>0</v>
      </c>
      <c r="X766" s="61">
        <v>0</v>
      </c>
      <c r="Y766" s="61">
        <v>0</v>
      </c>
      <c r="Z766" s="61">
        <v>0</v>
      </c>
      <c r="AA766" s="61">
        <v>0</v>
      </c>
      <c r="AB766" s="61">
        <v>0</v>
      </c>
      <c r="AC766" s="61">
        <v>0</v>
      </c>
      <c r="AD766" s="61">
        <v>0</v>
      </c>
    </row>
    <row r="767" spans="1:30" x14ac:dyDescent="0.3">
      <c r="A767" s="61">
        <v>4047</v>
      </c>
      <c r="B767" s="61">
        <v>4</v>
      </c>
      <c r="C767" s="61">
        <v>144022</v>
      </c>
      <c r="D767" s="61">
        <v>0</v>
      </c>
      <c r="E767" s="61" t="s">
        <v>11410</v>
      </c>
      <c r="F767" s="61" t="s">
        <v>13188</v>
      </c>
      <c r="G767" s="61">
        <v>5</v>
      </c>
      <c r="H767" s="61">
        <v>42</v>
      </c>
      <c r="I767" s="61">
        <v>5</v>
      </c>
      <c r="J767" s="61">
        <v>10</v>
      </c>
      <c r="K767" s="61">
        <v>6</v>
      </c>
      <c r="L767" s="61">
        <v>80520</v>
      </c>
      <c r="M767" s="61">
        <v>0</v>
      </c>
      <c r="N767" s="61">
        <v>1</v>
      </c>
      <c r="O767" s="61">
        <v>0</v>
      </c>
      <c r="P767" s="61">
        <v>0</v>
      </c>
      <c r="Q767" s="61">
        <v>0</v>
      </c>
      <c r="R767" s="61">
        <v>0</v>
      </c>
      <c r="S767" s="61">
        <v>0</v>
      </c>
      <c r="T767" s="61">
        <v>0</v>
      </c>
      <c r="U767" s="61">
        <v>0</v>
      </c>
      <c r="V767" s="61">
        <v>0</v>
      </c>
      <c r="W767" s="61">
        <v>0</v>
      </c>
      <c r="X767" s="61">
        <v>0</v>
      </c>
      <c r="Y767" s="61">
        <v>0</v>
      </c>
      <c r="Z767" s="61">
        <v>0</v>
      </c>
      <c r="AA767" s="61">
        <v>0</v>
      </c>
      <c r="AB767" s="61">
        <v>0</v>
      </c>
      <c r="AC767" s="61">
        <v>0</v>
      </c>
      <c r="AD767" s="61">
        <v>0</v>
      </c>
    </row>
    <row r="768" spans="1:30" x14ac:dyDescent="0.3">
      <c r="A768" s="61">
        <v>4048</v>
      </c>
      <c r="B768" s="61">
        <v>4</v>
      </c>
      <c r="C768" s="61">
        <v>144023</v>
      </c>
      <c r="D768" s="61">
        <v>0</v>
      </c>
      <c r="E768" s="61" t="s">
        <v>11412</v>
      </c>
      <c r="F768" s="61" t="s">
        <v>13190</v>
      </c>
      <c r="G768" s="61">
        <v>6</v>
      </c>
      <c r="H768" s="61">
        <v>74</v>
      </c>
      <c r="I768" s="61">
        <v>3</v>
      </c>
      <c r="J768" s="61">
        <v>1</v>
      </c>
      <c r="K768" s="61">
        <v>6</v>
      </c>
      <c r="L768" s="61">
        <v>82510</v>
      </c>
      <c r="M768" s="61">
        <v>0</v>
      </c>
      <c r="N768" s="61">
        <v>1</v>
      </c>
      <c r="O768" s="61">
        <v>0</v>
      </c>
      <c r="P768" s="61">
        <v>0</v>
      </c>
      <c r="Q768" s="61">
        <v>0</v>
      </c>
      <c r="R768" s="61">
        <v>0</v>
      </c>
      <c r="S768" s="61">
        <v>0</v>
      </c>
      <c r="T768" s="61">
        <v>0</v>
      </c>
      <c r="U768" s="61">
        <v>0</v>
      </c>
      <c r="V768" s="61">
        <v>0</v>
      </c>
      <c r="W768" s="61">
        <v>0</v>
      </c>
      <c r="X768" s="61">
        <v>0</v>
      </c>
      <c r="Y768" s="61">
        <v>0</v>
      </c>
      <c r="Z768" s="61">
        <v>0</v>
      </c>
      <c r="AA768" s="61">
        <v>0</v>
      </c>
      <c r="AB768" s="61">
        <v>0</v>
      </c>
      <c r="AC768" s="61">
        <v>0</v>
      </c>
      <c r="AD768" s="61">
        <v>0</v>
      </c>
    </row>
    <row r="769" spans="1:30" x14ac:dyDescent="0.3">
      <c r="A769" s="61">
        <v>4049</v>
      </c>
      <c r="B769" s="61">
        <v>4</v>
      </c>
      <c r="C769" s="61">
        <v>144024</v>
      </c>
      <c r="D769" s="61">
        <v>0</v>
      </c>
      <c r="E769" s="61" t="s">
        <v>11414</v>
      </c>
      <c r="F769" s="61" t="s">
        <v>13192</v>
      </c>
      <c r="G769" s="61">
        <v>7</v>
      </c>
      <c r="H769" s="61">
        <v>42</v>
      </c>
      <c r="I769" s="61">
        <v>11</v>
      </c>
      <c r="J769" s="61">
        <v>10</v>
      </c>
      <c r="K769" s="61">
        <v>6</v>
      </c>
      <c r="L769" s="61">
        <v>82010</v>
      </c>
      <c r="M769" s="61">
        <v>0</v>
      </c>
      <c r="N769" s="61">
        <v>1</v>
      </c>
      <c r="O769" s="61">
        <v>0</v>
      </c>
      <c r="P769" s="61">
        <v>0</v>
      </c>
      <c r="Q769" s="61">
        <v>0</v>
      </c>
      <c r="R769" s="61">
        <v>0</v>
      </c>
      <c r="S769" s="61">
        <v>0</v>
      </c>
      <c r="T769" s="61">
        <v>0</v>
      </c>
      <c r="U769" s="61">
        <v>0</v>
      </c>
      <c r="V769" s="61">
        <v>0</v>
      </c>
      <c r="W769" s="61">
        <v>0</v>
      </c>
      <c r="X769" s="61">
        <v>0</v>
      </c>
      <c r="Y769" s="61">
        <v>0</v>
      </c>
      <c r="Z769" s="61">
        <v>0</v>
      </c>
      <c r="AA769" s="61">
        <v>0</v>
      </c>
      <c r="AB769" s="61">
        <v>0</v>
      </c>
      <c r="AC769" s="61">
        <v>0</v>
      </c>
      <c r="AD769" s="61">
        <v>0</v>
      </c>
    </row>
    <row r="770" spans="1:30" x14ac:dyDescent="0.3">
      <c r="A770" s="61">
        <v>4050</v>
      </c>
      <c r="B770" s="61">
        <v>4</v>
      </c>
      <c r="C770" s="61">
        <v>144025</v>
      </c>
      <c r="D770" s="61">
        <v>0</v>
      </c>
      <c r="E770" s="61" t="s">
        <v>11418</v>
      </c>
      <c r="F770" s="61" t="s">
        <v>11396</v>
      </c>
      <c r="G770" s="61">
        <v>8</v>
      </c>
      <c r="H770" s="61">
        <v>42</v>
      </c>
      <c r="I770" s="61">
        <v>20</v>
      </c>
      <c r="J770" s="61">
        <v>10</v>
      </c>
      <c r="K770" s="61">
        <v>6</v>
      </c>
      <c r="L770" s="61">
        <v>94116</v>
      </c>
      <c r="M770" s="61">
        <v>0</v>
      </c>
      <c r="N770" s="61">
        <v>1</v>
      </c>
      <c r="O770" s="61">
        <v>0</v>
      </c>
      <c r="P770" s="61">
        <v>0</v>
      </c>
      <c r="Q770" s="61">
        <v>0</v>
      </c>
      <c r="R770" s="61">
        <v>0</v>
      </c>
      <c r="S770" s="61">
        <v>0</v>
      </c>
      <c r="T770" s="61">
        <v>0</v>
      </c>
      <c r="U770" s="61">
        <v>0</v>
      </c>
      <c r="V770" s="61">
        <v>0</v>
      </c>
      <c r="W770" s="61">
        <v>0</v>
      </c>
      <c r="X770" s="61">
        <v>0</v>
      </c>
      <c r="Y770" s="61">
        <v>0</v>
      </c>
      <c r="Z770" s="61">
        <v>0</v>
      </c>
      <c r="AA770" s="61">
        <v>0</v>
      </c>
      <c r="AB770" s="61">
        <v>0</v>
      </c>
      <c r="AC770" s="61">
        <v>0</v>
      </c>
      <c r="AD770" s="61">
        <v>0</v>
      </c>
    </row>
    <row r="771" spans="1:30" x14ac:dyDescent="0.3">
      <c r="A771" s="61">
        <v>4051</v>
      </c>
      <c r="B771" s="61">
        <v>4</v>
      </c>
      <c r="C771" s="61">
        <v>144026</v>
      </c>
      <c r="D771" s="61">
        <v>0</v>
      </c>
      <c r="E771" s="61" t="s">
        <v>11416</v>
      </c>
      <c r="F771" s="61" t="s">
        <v>13194</v>
      </c>
      <c r="G771" s="61">
        <v>9</v>
      </c>
      <c r="H771" s="61">
        <v>42</v>
      </c>
      <c r="I771" s="61">
        <v>29</v>
      </c>
      <c r="J771" s="61">
        <v>10</v>
      </c>
      <c r="K771" s="61">
        <v>6</v>
      </c>
      <c r="L771" s="61">
        <v>94061</v>
      </c>
      <c r="M771" s="61">
        <v>0</v>
      </c>
      <c r="N771" s="61">
        <v>1</v>
      </c>
      <c r="O771" s="61">
        <v>0</v>
      </c>
      <c r="P771" s="61">
        <v>0</v>
      </c>
      <c r="Q771" s="61">
        <v>0</v>
      </c>
      <c r="R771" s="61">
        <v>0</v>
      </c>
      <c r="S771" s="61">
        <v>0</v>
      </c>
      <c r="T771" s="61">
        <v>0</v>
      </c>
      <c r="U771" s="61">
        <v>0</v>
      </c>
      <c r="V771" s="61">
        <v>0</v>
      </c>
      <c r="W771" s="61">
        <v>0</v>
      </c>
      <c r="X771" s="61">
        <v>0</v>
      </c>
      <c r="Y771" s="61">
        <v>0</v>
      </c>
      <c r="Z771" s="61">
        <v>0</v>
      </c>
      <c r="AA771" s="61">
        <v>0</v>
      </c>
      <c r="AB771" s="61">
        <v>0</v>
      </c>
      <c r="AC771" s="61">
        <v>0</v>
      </c>
      <c r="AD771" s="61">
        <v>0</v>
      </c>
    </row>
    <row r="772" spans="1:30" x14ac:dyDescent="0.3">
      <c r="A772" s="61">
        <v>4052</v>
      </c>
      <c r="B772" s="61">
        <v>4</v>
      </c>
      <c r="C772" s="61">
        <v>144052</v>
      </c>
      <c r="D772" s="61">
        <v>0</v>
      </c>
      <c r="E772" s="61" t="s">
        <v>13324</v>
      </c>
      <c r="F772" s="61" t="s">
        <v>13319</v>
      </c>
      <c r="G772" s="61">
        <v>1</v>
      </c>
      <c r="H772" s="61">
        <v>42</v>
      </c>
      <c r="I772" s="61">
        <v>53</v>
      </c>
      <c r="J772" s="61">
        <v>1</v>
      </c>
      <c r="K772" s="61">
        <v>6</v>
      </c>
      <c r="L772" s="61">
        <v>85045</v>
      </c>
      <c r="M772" s="61">
        <v>0</v>
      </c>
      <c r="N772" s="61">
        <v>1</v>
      </c>
      <c r="O772" s="61">
        <v>0</v>
      </c>
      <c r="P772" s="61">
        <v>0</v>
      </c>
      <c r="Q772" s="61">
        <v>0</v>
      </c>
      <c r="R772" s="61">
        <v>0</v>
      </c>
      <c r="S772" s="61">
        <v>0</v>
      </c>
      <c r="T772" s="61">
        <v>0</v>
      </c>
      <c r="U772" s="61">
        <v>0</v>
      </c>
      <c r="V772" s="61">
        <v>0</v>
      </c>
      <c r="W772" s="61">
        <v>0</v>
      </c>
      <c r="X772" s="61">
        <v>0</v>
      </c>
      <c r="Y772" s="61">
        <v>0</v>
      </c>
      <c r="Z772" s="61">
        <v>0</v>
      </c>
      <c r="AA772" s="61">
        <v>0</v>
      </c>
      <c r="AB772" s="61">
        <v>0</v>
      </c>
      <c r="AC772" s="61">
        <v>0</v>
      </c>
      <c r="AD772" s="61">
        <v>0</v>
      </c>
    </row>
    <row r="773" spans="1:30" x14ac:dyDescent="0.3">
      <c r="A773" s="61">
        <v>4053</v>
      </c>
      <c r="B773" s="61">
        <v>4</v>
      </c>
      <c r="C773" s="61">
        <v>144053</v>
      </c>
      <c r="D773" s="61">
        <v>0</v>
      </c>
      <c r="E773" s="61" t="s">
        <v>13325</v>
      </c>
      <c r="F773" s="61" t="s">
        <v>13320</v>
      </c>
      <c r="G773" s="61">
        <v>2</v>
      </c>
      <c r="H773" s="61">
        <v>42</v>
      </c>
      <c r="I773" s="61">
        <v>29</v>
      </c>
      <c r="J773" s="61">
        <v>1</v>
      </c>
      <c r="K773" s="61">
        <v>6</v>
      </c>
      <c r="L773" s="61">
        <v>85045</v>
      </c>
      <c r="M773" s="61">
        <v>0</v>
      </c>
      <c r="N773" s="61">
        <v>1</v>
      </c>
      <c r="O773" s="61">
        <v>6</v>
      </c>
      <c r="P773" s="61">
        <v>85009</v>
      </c>
      <c r="Q773" s="61">
        <v>0</v>
      </c>
      <c r="R773" s="61">
        <v>1</v>
      </c>
      <c r="S773" s="61">
        <v>0</v>
      </c>
      <c r="T773" s="61">
        <v>0</v>
      </c>
      <c r="U773" s="61">
        <v>0</v>
      </c>
      <c r="V773" s="61">
        <v>0</v>
      </c>
      <c r="W773" s="61">
        <v>0</v>
      </c>
      <c r="X773" s="61">
        <v>0</v>
      </c>
      <c r="Y773" s="61">
        <v>0</v>
      </c>
      <c r="Z773" s="61">
        <v>0</v>
      </c>
      <c r="AA773" s="61">
        <v>0</v>
      </c>
      <c r="AB773" s="61">
        <v>0</v>
      </c>
      <c r="AC773" s="61">
        <v>0</v>
      </c>
      <c r="AD773" s="61">
        <v>0</v>
      </c>
    </row>
    <row r="774" spans="1:30" x14ac:dyDescent="0.3">
      <c r="A774" s="61">
        <v>4054</v>
      </c>
      <c r="B774" s="61">
        <v>4</v>
      </c>
      <c r="C774" s="61">
        <v>144054</v>
      </c>
      <c r="D774" s="61">
        <v>0</v>
      </c>
      <c r="E774" s="61" t="s">
        <v>13326</v>
      </c>
      <c r="F774" s="61" t="s">
        <v>13321</v>
      </c>
      <c r="G774" s="61">
        <v>3</v>
      </c>
      <c r="H774" s="61">
        <v>42</v>
      </c>
      <c r="I774" s="61">
        <v>49</v>
      </c>
      <c r="J774" s="61">
        <v>1</v>
      </c>
      <c r="K774" s="61">
        <v>6</v>
      </c>
      <c r="L774" s="61">
        <v>85045</v>
      </c>
      <c r="M774" s="61">
        <v>0</v>
      </c>
      <c r="N774" s="61">
        <v>1</v>
      </c>
      <c r="O774" s="61">
        <v>6</v>
      </c>
      <c r="P774" s="61">
        <v>60066</v>
      </c>
      <c r="Q774" s="61">
        <v>0</v>
      </c>
      <c r="R774" s="61">
        <v>1</v>
      </c>
      <c r="S774" s="61">
        <v>0</v>
      </c>
      <c r="T774" s="61">
        <v>0</v>
      </c>
      <c r="U774" s="61">
        <v>0</v>
      </c>
      <c r="V774" s="61">
        <v>0</v>
      </c>
      <c r="W774" s="61">
        <v>0</v>
      </c>
      <c r="X774" s="61">
        <v>0</v>
      </c>
      <c r="Y774" s="61">
        <v>0</v>
      </c>
      <c r="Z774" s="61">
        <v>0</v>
      </c>
      <c r="AA774" s="61">
        <v>0</v>
      </c>
      <c r="AB774" s="61">
        <v>0</v>
      </c>
      <c r="AC774" s="61">
        <v>0</v>
      </c>
      <c r="AD774" s="61">
        <v>0</v>
      </c>
    </row>
    <row r="775" spans="1:30" x14ac:dyDescent="0.3">
      <c r="A775" s="61">
        <v>4055</v>
      </c>
      <c r="B775" s="61">
        <v>4</v>
      </c>
      <c r="C775" s="61">
        <v>144055</v>
      </c>
      <c r="D775" s="61">
        <v>0</v>
      </c>
      <c r="E775" s="61" t="s">
        <v>13327</v>
      </c>
      <c r="F775" s="61" t="s">
        <v>13322</v>
      </c>
      <c r="G775" s="61">
        <v>4</v>
      </c>
      <c r="H775" s="61">
        <v>42</v>
      </c>
      <c r="I775" s="61">
        <v>59</v>
      </c>
      <c r="J775" s="61">
        <v>1</v>
      </c>
      <c r="K775" s="61">
        <v>6</v>
      </c>
      <c r="L775" s="61">
        <v>85045</v>
      </c>
      <c r="M775" s="61">
        <v>0</v>
      </c>
      <c r="N775" s="61">
        <v>1</v>
      </c>
      <c r="O775" s="61">
        <v>6</v>
      </c>
      <c r="P775" s="61">
        <v>85279</v>
      </c>
      <c r="Q775" s="61">
        <v>0</v>
      </c>
      <c r="R775" s="61">
        <v>1</v>
      </c>
      <c r="S775" s="61">
        <v>0</v>
      </c>
      <c r="T775" s="61">
        <v>0</v>
      </c>
      <c r="U775" s="61">
        <v>0</v>
      </c>
      <c r="V775" s="61">
        <v>0</v>
      </c>
      <c r="W775" s="61">
        <v>0</v>
      </c>
      <c r="X775" s="61">
        <v>0</v>
      </c>
      <c r="Y775" s="61">
        <v>0</v>
      </c>
      <c r="Z775" s="61">
        <v>0</v>
      </c>
      <c r="AA775" s="61">
        <v>0</v>
      </c>
      <c r="AB775" s="61">
        <v>0</v>
      </c>
      <c r="AC775" s="61">
        <v>0</v>
      </c>
      <c r="AD775" s="61">
        <v>0</v>
      </c>
    </row>
    <row r="776" spans="1:30" x14ac:dyDescent="0.3">
      <c r="A776" s="61">
        <v>4056</v>
      </c>
      <c r="B776" s="61">
        <v>4</v>
      </c>
      <c r="C776" s="61">
        <v>144056</v>
      </c>
      <c r="D776" s="61">
        <v>0</v>
      </c>
      <c r="E776" s="61" t="s">
        <v>13328</v>
      </c>
      <c r="F776" s="61" t="s">
        <v>13323</v>
      </c>
      <c r="G776" s="61">
        <v>5</v>
      </c>
      <c r="H776" s="61">
        <v>42</v>
      </c>
      <c r="I776" s="61">
        <v>103</v>
      </c>
      <c r="J776" s="61">
        <v>1</v>
      </c>
      <c r="K776" s="61">
        <v>6</v>
      </c>
      <c r="L776" s="61">
        <v>85045</v>
      </c>
      <c r="M776" s="61">
        <v>0</v>
      </c>
      <c r="N776" s="61">
        <v>1</v>
      </c>
      <c r="O776" s="61">
        <v>33</v>
      </c>
      <c r="P776" s="61">
        <v>176</v>
      </c>
      <c r="Q776" s="61">
        <v>0</v>
      </c>
      <c r="R776" s="61">
        <v>1</v>
      </c>
      <c r="S776" s="61">
        <v>0</v>
      </c>
      <c r="T776" s="61">
        <v>0</v>
      </c>
      <c r="U776" s="61">
        <v>0</v>
      </c>
      <c r="V776" s="61">
        <v>0</v>
      </c>
      <c r="W776" s="61">
        <v>0</v>
      </c>
      <c r="X776" s="61">
        <v>0</v>
      </c>
      <c r="Y776" s="61">
        <v>0</v>
      </c>
      <c r="Z776" s="61">
        <v>0</v>
      </c>
      <c r="AA776" s="61">
        <v>0</v>
      </c>
      <c r="AB776" s="61">
        <v>0</v>
      </c>
      <c r="AC776" s="61">
        <v>0</v>
      </c>
      <c r="AD776" s="61">
        <v>0</v>
      </c>
    </row>
    <row r="777" spans="1:30" x14ac:dyDescent="0.3">
      <c r="A777" s="61">
        <v>4057</v>
      </c>
      <c r="B777" s="61">
        <v>4</v>
      </c>
      <c r="C777" s="61">
        <v>144609</v>
      </c>
      <c r="D777" s="61">
        <v>0</v>
      </c>
      <c r="E777" s="61" t="s">
        <v>11752</v>
      </c>
      <c r="F777" s="61">
        <v>0</v>
      </c>
      <c r="G777" s="61">
        <v>1</v>
      </c>
      <c r="H777" s="61">
        <v>74</v>
      </c>
      <c r="I777" s="61">
        <v>8</v>
      </c>
      <c r="J777" s="61">
        <v>1</v>
      </c>
      <c r="K777" s="61">
        <v>6</v>
      </c>
      <c r="L777" s="61">
        <v>94030</v>
      </c>
      <c r="M777" s="61">
        <v>0</v>
      </c>
      <c r="N777" s="61">
        <v>3</v>
      </c>
      <c r="O777" s="61">
        <v>0</v>
      </c>
      <c r="P777" s="61">
        <v>0</v>
      </c>
      <c r="Q777" s="61">
        <v>0</v>
      </c>
      <c r="R777" s="61">
        <v>0</v>
      </c>
      <c r="S777" s="61">
        <v>0</v>
      </c>
      <c r="T777" s="61">
        <v>0</v>
      </c>
      <c r="U777" s="61">
        <v>0</v>
      </c>
      <c r="V777" s="61">
        <v>0</v>
      </c>
      <c r="W777" s="61">
        <v>0</v>
      </c>
      <c r="X777" s="61">
        <v>0</v>
      </c>
      <c r="Y777" s="61">
        <v>0</v>
      </c>
      <c r="Z777" s="61">
        <v>0</v>
      </c>
      <c r="AA777" s="61">
        <v>0</v>
      </c>
      <c r="AB777" s="61">
        <v>0</v>
      </c>
      <c r="AC777" s="61">
        <v>0</v>
      </c>
      <c r="AD777" s="61">
        <v>0</v>
      </c>
    </row>
    <row r="778" spans="1:30" x14ac:dyDescent="0.3">
      <c r="A778" s="61">
        <v>4058</v>
      </c>
      <c r="B778" s="61">
        <v>4</v>
      </c>
      <c r="C778" s="61">
        <v>144610</v>
      </c>
      <c r="D778" s="61">
        <v>0</v>
      </c>
      <c r="E778" s="61" t="s">
        <v>11754</v>
      </c>
      <c r="F778" s="61">
        <v>0</v>
      </c>
      <c r="G778" s="61">
        <v>1</v>
      </c>
      <c r="H778" s="61">
        <v>74</v>
      </c>
      <c r="I778" s="61">
        <v>8</v>
      </c>
      <c r="J778" s="61">
        <v>2</v>
      </c>
      <c r="K778" s="61">
        <v>6</v>
      </c>
      <c r="L778" s="61">
        <v>94031</v>
      </c>
      <c r="M778" s="61">
        <v>0</v>
      </c>
      <c r="N778" s="61">
        <v>1</v>
      </c>
      <c r="O778" s="61">
        <v>0</v>
      </c>
      <c r="P778" s="61">
        <v>0</v>
      </c>
      <c r="Q778" s="61">
        <v>0</v>
      </c>
      <c r="R778" s="61">
        <v>0</v>
      </c>
      <c r="S778" s="61">
        <v>0</v>
      </c>
      <c r="T778" s="61">
        <v>0</v>
      </c>
      <c r="U778" s="61">
        <v>0</v>
      </c>
      <c r="V778" s="61">
        <v>0</v>
      </c>
      <c r="W778" s="61">
        <v>0</v>
      </c>
      <c r="X778" s="61">
        <v>0</v>
      </c>
      <c r="Y778" s="61">
        <v>0</v>
      </c>
      <c r="Z778" s="61">
        <v>0</v>
      </c>
      <c r="AA778" s="61">
        <v>0</v>
      </c>
      <c r="AB778" s="61">
        <v>0</v>
      </c>
      <c r="AC778" s="61">
        <v>0</v>
      </c>
      <c r="AD778" s="61">
        <v>0</v>
      </c>
    </row>
    <row r="779" spans="1:30" x14ac:dyDescent="0.3">
      <c r="A779" s="61">
        <v>4059</v>
      </c>
      <c r="B779" s="61">
        <v>4</v>
      </c>
      <c r="C779" s="61">
        <v>144611</v>
      </c>
      <c r="D779" s="61">
        <v>0</v>
      </c>
      <c r="E779" s="61" t="s">
        <v>11756</v>
      </c>
      <c r="F779" s="61">
        <v>0</v>
      </c>
      <c r="G779" s="61">
        <v>1</v>
      </c>
      <c r="H779" s="61">
        <v>74</v>
      </c>
      <c r="I779" s="61">
        <v>8</v>
      </c>
      <c r="J779" s="61">
        <v>3</v>
      </c>
      <c r="K779" s="61">
        <v>6</v>
      </c>
      <c r="L779" s="61">
        <v>94031</v>
      </c>
      <c r="M779" s="61">
        <v>0</v>
      </c>
      <c r="N779" s="61">
        <v>2</v>
      </c>
      <c r="O779" s="61">
        <v>0</v>
      </c>
      <c r="P779" s="61">
        <v>0</v>
      </c>
      <c r="Q779" s="61">
        <v>0</v>
      </c>
      <c r="R779" s="61">
        <v>0</v>
      </c>
      <c r="S779" s="61">
        <v>0</v>
      </c>
      <c r="T779" s="61">
        <v>0</v>
      </c>
      <c r="U779" s="61">
        <v>0</v>
      </c>
      <c r="V779" s="61">
        <v>0</v>
      </c>
      <c r="W779" s="61">
        <v>0</v>
      </c>
      <c r="X779" s="61">
        <v>0</v>
      </c>
      <c r="Y779" s="61">
        <v>0</v>
      </c>
      <c r="Z779" s="61">
        <v>0</v>
      </c>
      <c r="AA779" s="61">
        <v>0</v>
      </c>
      <c r="AB779" s="61">
        <v>0</v>
      </c>
      <c r="AC779" s="61">
        <v>0</v>
      </c>
      <c r="AD779" s="61">
        <v>0</v>
      </c>
    </row>
    <row r="780" spans="1:30" x14ac:dyDescent="0.3">
      <c r="A780" s="61">
        <v>4060</v>
      </c>
      <c r="B780" s="61">
        <v>4</v>
      </c>
      <c r="C780" s="61">
        <v>144612</v>
      </c>
      <c r="D780" s="61">
        <v>0</v>
      </c>
      <c r="E780" s="61" t="s">
        <v>11758</v>
      </c>
      <c r="F780" s="61">
        <v>0</v>
      </c>
      <c r="G780" s="61">
        <v>2</v>
      </c>
      <c r="H780" s="61">
        <v>89</v>
      </c>
      <c r="I780" s="61">
        <v>5</v>
      </c>
      <c r="J780" s="61">
        <v>1</v>
      </c>
      <c r="K780" s="61">
        <v>6</v>
      </c>
      <c r="L780" s="61">
        <v>94225</v>
      </c>
      <c r="M780" s="61">
        <v>0</v>
      </c>
      <c r="N780" s="61">
        <v>5</v>
      </c>
      <c r="O780" s="61">
        <v>3</v>
      </c>
      <c r="P780" s="61">
        <v>10</v>
      </c>
      <c r="Q780" s="61">
        <v>0</v>
      </c>
      <c r="R780" s="61">
        <v>0</v>
      </c>
      <c r="S780" s="61">
        <v>0</v>
      </c>
      <c r="T780" s="61">
        <v>0</v>
      </c>
      <c r="U780" s="61">
        <v>0</v>
      </c>
      <c r="V780" s="61">
        <v>0</v>
      </c>
      <c r="W780" s="61">
        <v>0</v>
      </c>
      <c r="X780" s="61">
        <v>0</v>
      </c>
      <c r="Y780" s="61">
        <v>0</v>
      </c>
      <c r="Z780" s="61">
        <v>0</v>
      </c>
      <c r="AA780" s="61">
        <v>0</v>
      </c>
      <c r="AB780" s="61">
        <v>0</v>
      </c>
      <c r="AC780" s="61">
        <v>0</v>
      </c>
      <c r="AD780" s="61">
        <v>0</v>
      </c>
    </row>
    <row r="781" spans="1:30" x14ac:dyDescent="0.3">
      <c r="A781" s="61">
        <v>4061</v>
      </c>
      <c r="B781" s="61">
        <v>4</v>
      </c>
      <c r="C781" s="61">
        <v>144613</v>
      </c>
      <c r="D781" s="61">
        <v>0</v>
      </c>
      <c r="E781" s="61" t="s">
        <v>11759</v>
      </c>
      <c r="F781" s="61">
        <v>0</v>
      </c>
      <c r="G781" s="61">
        <v>3</v>
      </c>
      <c r="H781" s="61">
        <v>89</v>
      </c>
      <c r="I781" s="61">
        <v>10</v>
      </c>
      <c r="J781" s="61">
        <v>1</v>
      </c>
      <c r="K781" s="61">
        <v>6</v>
      </c>
      <c r="L781" s="61">
        <v>94224</v>
      </c>
      <c r="M781" s="61">
        <v>0</v>
      </c>
      <c r="N781" s="61">
        <v>5</v>
      </c>
      <c r="O781" s="61">
        <v>3</v>
      </c>
      <c r="P781" s="61">
        <v>20</v>
      </c>
      <c r="Q781" s="61">
        <v>0</v>
      </c>
      <c r="R781" s="61">
        <v>0</v>
      </c>
      <c r="S781" s="61">
        <v>0</v>
      </c>
      <c r="T781" s="61">
        <v>0</v>
      </c>
      <c r="U781" s="61">
        <v>0</v>
      </c>
      <c r="V781" s="61">
        <v>0</v>
      </c>
      <c r="W781" s="61">
        <v>0</v>
      </c>
      <c r="X781" s="61">
        <v>0</v>
      </c>
      <c r="Y781" s="61">
        <v>0</v>
      </c>
      <c r="Z781" s="61">
        <v>0</v>
      </c>
      <c r="AA781" s="61">
        <v>0</v>
      </c>
      <c r="AB781" s="61">
        <v>0</v>
      </c>
      <c r="AC781" s="61">
        <v>0</v>
      </c>
      <c r="AD781" s="61">
        <v>0</v>
      </c>
    </row>
    <row r="782" spans="1:30" x14ac:dyDescent="0.3">
      <c r="A782" s="61">
        <v>4062</v>
      </c>
      <c r="B782" s="61">
        <v>4</v>
      </c>
      <c r="C782" s="61">
        <v>144614</v>
      </c>
      <c r="D782" s="61">
        <v>0</v>
      </c>
      <c r="E782" s="61" t="s">
        <v>11760</v>
      </c>
      <c r="F782" s="61">
        <v>0</v>
      </c>
      <c r="G782" s="61">
        <v>4</v>
      </c>
      <c r="H782" s="61">
        <v>89</v>
      </c>
      <c r="I782" s="61">
        <v>15</v>
      </c>
      <c r="J782" s="61">
        <v>1</v>
      </c>
      <c r="K782" s="61">
        <v>6</v>
      </c>
      <c r="L782" s="61">
        <v>94191</v>
      </c>
      <c r="M782" s="61">
        <v>0</v>
      </c>
      <c r="N782" s="61">
        <v>3</v>
      </c>
      <c r="O782" s="61">
        <v>3</v>
      </c>
      <c r="P782" s="61">
        <v>30</v>
      </c>
      <c r="Q782" s="61">
        <v>0</v>
      </c>
      <c r="R782" s="61">
        <v>0</v>
      </c>
      <c r="S782" s="61">
        <v>0</v>
      </c>
      <c r="T782" s="61">
        <v>0</v>
      </c>
      <c r="U782" s="61">
        <v>0</v>
      </c>
      <c r="V782" s="61">
        <v>0</v>
      </c>
      <c r="W782" s="61">
        <v>0</v>
      </c>
      <c r="X782" s="61">
        <v>0</v>
      </c>
      <c r="Y782" s="61">
        <v>0</v>
      </c>
      <c r="Z782" s="61">
        <v>0</v>
      </c>
      <c r="AA782" s="61">
        <v>0</v>
      </c>
      <c r="AB782" s="61">
        <v>0</v>
      </c>
      <c r="AC782" s="61">
        <v>0</v>
      </c>
      <c r="AD782" s="61">
        <v>0</v>
      </c>
    </row>
    <row r="783" spans="1:30" x14ac:dyDescent="0.3">
      <c r="A783" s="61">
        <v>4063</v>
      </c>
      <c r="B783" s="61">
        <v>4</v>
      </c>
      <c r="C783" s="61">
        <v>144615</v>
      </c>
      <c r="D783" s="61">
        <v>0</v>
      </c>
      <c r="E783" s="61" t="s">
        <v>11761</v>
      </c>
      <c r="F783" s="61">
        <v>0</v>
      </c>
      <c r="G783" s="61">
        <v>5</v>
      </c>
      <c r="H783" s="61">
        <v>89</v>
      </c>
      <c r="I783" s="61">
        <v>20</v>
      </c>
      <c r="J783" s="61">
        <v>1</v>
      </c>
      <c r="K783" s="61">
        <v>6</v>
      </c>
      <c r="L783" s="61">
        <v>94197</v>
      </c>
      <c r="M783" s="61">
        <v>0</v>
      </c>
      <c r="N783" s="61">
        <v>1</v>
      </c>
      <c r="O783" s="61">
        <v>3</v>
      </c>
      <c r="P783" s="61">
        <v>40</v>
      </c>
      <c r="Q783" s="61">
        <v>0</v>
      </c>
      <c r="R783" s="61">
        <v>0</v>
      </c>
      <c r="S783" s="61">
        <v>0</v>
      </c>
      <c r="T783" s="61">
        <v>0</v>
      </c>
      <c r="U783" s="61">
        <v>0</v>
      </c>
      <c r="V783" s="61">
        <v>0</v>
      </c>
      <c r="W783" s="61">
        <v>0</v>
      </c>
      <c r="X783" s="61">
        <v>0</v>
      </c>
      <c r="Y783" s="61">
        <v>0</v>
      </c>
      <c r="Z783" s="61">
        <v>0</v>
      </c>
      <c r="AA783" s="61">
        <v>0</v>
      </c>
      <c r="AB783" s="61">
        <v>0</v>
      </c>
      <c r="AC783" s="61">
        <v>0</v>
      </c>
      <c r="AD783" s="61">
        <v>0</v>
      </c>
    </row>
    <row r="784" spans="1:30" x14ac:dyDescent="0.3">
      <c r="A784" s="61">
        <v>4064</v>
      </c>
      <c r="B784" s="61">
        <v>4</v>
      </c>
      <c r="C784" s="61">
        <v>144616</v>
      </c>
      <c r="D784" s="61">
        <v>0</v>
      </c>
      <c r="E784" s="61" t="s">
        <v>11762</v>
      </c>
      <c r="F784" s="61">
        <v>0</v>
      </c>
      <c r="G784" s="61">
        <v>6</v>
      </c>
      <c r="H784" s="61">
        <v>89</v>
      </c>
      <c r="I784" s="61">
        <v>25</v>
      </c>
      <c r="J784" s="61">
        <v>1</v>
      </c>
      <c r="K784" s="61">
        <v>6</v>
      </c>
      <c r="L784" s="61">
        <v>85190</v>
      </c>
      <c r="M784" s="61">
        <v>0</v>
      </c>
      <c r="N784" s="61">
        <v>1</v>
      </c>
      <c r="O784" s="61">
        <v>3</v>
      </c>
      <c r="P784" s="61">
        <v>50</v>
      </c>
      <c r="Q784" s="61">
        <v>0</v>
      </c>
      <c r="R784" s="61">
        <v>0</v>
      </c>
      <c r="S784" s="61">
        <v>0</v>
      </c>
      <c r="T784" s="61">
        <v>0</v>
      </c>
      <c r="U784" s="61">
        <v>0</v>
      </c>
      <c r="V784" s="61">
        <v>0</v>
      </c>
      <c r="W784" s="61">
        <v>0</v>
      </c>
      <c r="X784" s="61">
        <v>0</v>
      </c>
      <c r="Y784" s="61">
        <v>0</v>
      </c>
      <c r="Z784" s="61">
        <v>0</v>
      </c>
      <c r="AA784" s="61">
        <v>0</v>
      </c>
      <c r="AB784" s="61">
        <v>0</v>
      </c>
      <c r="AC784" s="61">
        <v>0</v>
      </c>
      <c r="AD784" s="61">
        <v>0</v>
      </c>
    </row>
    <row r="785" spans="1:30" x14ac:dyDescent="0.3">
      <c r="A785" s="61">
        <v>4065</v>
      </c>
      <c r="B785" s="61">
        <v>4</v>
      </c>
      <c r="C785" s="61">
        <v>144617</v>
      </c>
      <c r="D785" s="61">
        <v>0</v>
      </c>
      <c r="E785" s="61" t="s">
        <v>11763</v>
      </c>
      <c r="F785" s="61">
        <v>0</v>
      </c>
      <c r="G785" s="61">
        <v>7</v>
      </c>
      <c r="H785" s="61">
        <v>89</v>
      </c>
      <c r="I785" s="61">
        <v>30</v>
      </c>
      <c r="J785" s="61">
        <v>1</v>
      </c>
      <c r="K785" s="61">
        <v>6</v>
      </c>
      <c r="L785" s="61">
        <v>94225</v>
      </c>
      <c r="M785" s="61">
        <v>0</v>
      </c>
      <c r="N785" s="61">
        <v>15</v>
      </c>
      <c r="O785" s="61">
        <v>3</v>
      </c>
      <c r="P785" s="61">
        <v>60</v>
      </c>
      <c r="Q785" s="61">
        <v>0</v>
      </c>
      <c r="R785" s="61">
        <v>0</v>
      </c>
      <c r="S785" s="61">
        <v>0</v>
      </c>
      <c r="T785" s="61">
        <v>0</v>
      </c>
      <c r="U785" s="61">
        <v>0</v>
      </c>
      <c r="V785" s="61">
        <v>0</v>
      </c>
      <c r="W785" s="61">
        <v>0</v>
      </c>
      <c r="X785" s="61">
        <v>0</v>
      </c>
      <c r="Y785" s="61">
        <v>0</v>
      </c>
      <c r="Z785" s="61">
        <v>0</v>
      </c>
      <c r="AA785" s="61">
        <v>0</v>
      </c>
      <c r="AB785" s="61">
        <v>0</v>
      </c>
      <c r="AC785" s="61">
        <v>0</v>
      </c>
      <c r="AD785" s="61">
        <v>0</v>
      </c>
    </row>
    <row r="786" spans="1:30" x14ac:dyDescent="0.3">
      <c r="A786" s="61">
        <v>4066</v>
      </c>
      <c r="B786" s="61">
        <v>4</v>
      </c>
      <c r="C786" s="61">
        <v>144618</v>
      </c>
      <c r="D786" s="61">
        <v>0</v>
      </c>
      <c r="E786" s="61" t="s">
        <v>11764</v>
      </c>
      <c r="F786" s="61">
        <v>0</v>
      </c>
      <c r="G786" s="61">
        <v>8</v>
      </c>
      <c r="H786" s="61">
        <v>89</v>
      </c>
      <c r="I786" s="61">
        <v>35</v>
      </c>
      <c r="J786" s="61">
        <v>1</v>
      </c>
      <c r="K786" s="61">
        <v>6</v>
      </c>
      <c r="L786" s="61">
        <v>94224</v>
      </c>
      <c r="M786" s="61">
        <v>0</v>
      </c>
      <c r="N786" s="61">
        <v>15</v>
      </c>
      <c r="O786" s="61">
        <v>3</v>
      </c>
      <c r="P786" s="61">
        <v>70</v>
      </c>
      <c r="Q786" s="61">
        <v>0</v>
      </c>
      <c r="R786" s="61">
        <v>0</v>
      </c>
      <c r="S786" s="61">
        <v>0</v>
      </c>
      <c r="T786" s="61">
        <v>0</v>
      </c>
      <c r="U786" s="61">
        <v>0</v>
      </c>
      <c r="V786" s="61">
        <v>0</v>
      </c>
      <c r="W786" s="61">
        <v>0</v>
      </c>
      <c r="X786" s="61">
        <v>0</v>
      </c>
      <c r="Y786" s="61">
        <v>0</v>
      </c>
      <c r="Z786" s="61">
        <v>0</v>
      </c>
      <c r="AA786" s="61">
        <v>0</v>
      </c>
      <c r="AB786" s="61">
        <v>0</v>
      </c>
      <c r="AC786" s="61">
        <v>0</v>
      </c>
      <c r="AD786" s="61">
        <v>0</v>
      </c>
    </row>
    <row r="787" spans="1:30" x14ac:dyDescent="0.3">
      <c r="A787" s="61">
        <v>4067</v>
      </c>
      <c r="B787" s="61">
        <v>4</v>
      </c>
      <c r="C787" s="61">
        <v>144619</v>
      </c>
      <c r="D787" s="61">
        <v>0</v>
      </c>
      <c r="E787" s="61" t="s">
        <v>11765</v>
      </c>
      <c r="F787" s="61">
        <v>0</v>
      </c>
      <c r="G787" s="61">
        <v>9</v>
      </c>
      <c r="H787" s="61">
        <v>89</v>
      </c>
      <c r="I787" s="61">
        <v>40</v>
      </c>
      <c r="J787" s="61">
        <v>1</v>
      </c>
      <c r="K787" s="61">
        <v>6</v>
      </c>
      <c r="L787" s="61">
        <v>94191</v>
      </c>
      <c r="M787" s="61">
        <v>0</v>
      </c>
      <c r="N787" s="61">
        <v>6</v>
      </c>
      <c r="O787" s="61">
        <v>3</v>
      </c>
      <c r="P787" s="61">
        <v>80</v>
      </c>
      <c r="Q787" s="61">
        <v>0</v>
      </c>
      <c r="R787" s="61">
        <v>0</v>
      </c>
      <c r="S787" s="61">
        <v>0</v>
      </c>
      <c r="T787" s="61">
        <v>0</v>
      </c>
      <c r="U787" s="61">
        <v>0</v>
      </c>
      <c r="V787" s="61">
        <v>0</v>
      </c>
      <c r="W787" s="61">
        <v>0</v>
      </c>
      <c r="X787" s="61">
        <v>0</v>
      </c>
      <c r="Y787" s="61">
        <v>0</v>
      </c>
      <c r="Z787" s="61">
        <v>0</v>
      </c>
      <c r="AA787" s="61">
        <v>0</v>
      </c>
      <c r="AB787" s="61">
        <v>0</v>
      </c>
      <c r="AC787" s="61">
        <v>0</v>
      </c>
      <c r="AD787" s="61">
        <v>0</v>
      </c>
    </row>
    <row r="788" spans="1:30" x14ac:dyDescent="0.3">
      <c r="A788" s="61">
        <v>4068</v>
      </c>
      <c r="B788" s="61">
        <v>4</v>
      </c>
      <c r="C788" s="61">
        <v>144620</v>
      </c>
      <c r="D788" s="61">
        <v>0</v>
      </c>
      <c r="E788" s="61" t="s">
        <v>11766</v>
      </c>
      <c r="F788" s="61">
        <v>0</v>
      </c>
      <c r="G788" s="61">
        <v>10</v>
      </c>
      <c r="H788" s="61">
        <v>89</v>
      </c>
      <c r="I788" s="61">
        <v>45</v>
      </c>
      <c r="J788" s="61">
        <v>1</v>
      </c>
      <c r="K788" s="61">
        <v>6</v>
      </c>
      <c r="L788" s="61">
        <v>94197</v>
      </c>
      <c r="M788" s="61">
        <v>0</v>
      </c>
      <c r="N788" s="61">
        <v>1</v>
      </c>
      <c r="O788" s="61">
        <v>3</v>
      </c>
      <c r="P788" s="61">
        <v>90</v>
      </c>
      <c r="Q788" s="61">
        <v>0</v>
      </c>
      <c r="R788" s="61">
        <v>0</v>
      </c>
      <c r="S788" s="61">
        <v>0</v>
      </c>
      <c r="T788" s="61">
        <v>0</v>
      </c>
      <c r="U788" s="61">
        <v>0</v>
      </c>
      <c r="V788" s="61">
        <v>0</v>
      </c>
      <c r="W788" s="61">
        <v>0</v>
      </c>
      <c r="X788" s="61">
        <v>0</v>
      </c>
      <c r="Y788" s="61">
        <v>0</v>
      </c>
      <c r="Z788" s="61">
        <v>0</v>
      </c>
      <c r="AA788" s="61">
        <v>0</v>
      </c>
      <c r="AB788" s="61">
        <v>0</v>
      </c>
      <c r="AC788" s="61">
        <v>0</v>
      </c>
      <c r="AD788" s="61">
        <v>0</v>
      </c>
    </row>
    <row r="789" spans="1:30" x14ac:dyDescent="0.3">
      <c r="A789" s="61">
        <v>4069</v>
      </c>
      <c r="B789" s="61">
        <v>4</v>
      </c>
      <c r="C789" s="61">
        <v>144621</v>
      </c>
      <c r="D789" s="61">
        <v>0</v>
      </c>
      <c r="E789" s="61" t="s">
        <v>11767</v>
      </c>
      <c r="F789" s="61">
        <v>0</v>
      </c>
      <c r="G789" s="61">
        <v>11</v>
      </c>
      <c r="H789" s="61">
        <v>89</v>
      </c>
      <c r="I789" s="61">
        <v>50</v>
      </c>
      <c r="J789" s="61">
        <v>1</v>
      </c>
      <c r="K789" s="61">
        <v>6</v>
      </c>
      <c r="L789" s="61">
        <v>85191</v>
      </c>
      <c r="M789" s="61">
        <v>0</v>
      </c>
      <c r="N789" s="61">
        <v>1</v>
      </c>
      <c r="O789" s="61">
        <v>3</v>
      </c>
      <c r="P789" s="61">
        <v>100</v>
      </c>
      <c r="Q789" s="61">
        <v>0</v>
      </c>
      <c r="R789" s="61">
        <v>0</v>
      </c>
      <c r="S789" s="61">
        <v>0</v>
      </c>
      <c r="T789" s="61">
        <v>0</v>
      </c>
      <c r="U789" s="61">
        <v>0</v>
      </c>
      <c r="V789" s="61">
        <v>0</v>
      </c>
      <c r="W789" s="61">
        <v>0</v>
      </c>
      <c r="X789" s="61">
        <v>0</v>
      </c>
      <c r="Y789" s="61">
        <v>0</v>
      </c>
      <c r="Z789" s="61">
        <v>0</v>
      </c>
      <c r="AA789" s="61">
        <v>0</v>
      </c>
      <c r="AB789" s="61">
        <v>0</v>
      </c>
      <c r="AC789" s="61">
        <v>0</v>
      </c>
      <c r="AD789" s="61">
        <v>0</v>
      </c>
    </row>
    <row r="790" spans="1:30" x14ac:dyDescent="0.3">
      <c r="A790" s="61">
        <v>4070</v>
      </c>
      <c r="B790" s="61">
        <v>4</v>
      </c>
      <c r="C790" s="61">
        <v>144994</v>
      </c>
      <c r="D790" s="61">
        <v>0</v>
      </c>
      <c r="E790" s="61" t="s">
        <v>14080</v>
      </c>
      <c r="F790" s="61">
        <v>0</v>
      </c>
      <c r="G790" s="61">
        <v>12</v>
      </c>
      <c r="H790" s="61">
        <v>89</v>
      </c>
      <c r="I790" s="61">
        <v>55</v>
      </c>
      <c r="J790" s="61">
        <v>1</v>
      </c>
      <c r="K790" s="61">
        <v>6</v>
      </c>
      <c r="L790" s="61">
        <v>94225</v>
      </c>
      <c r="M790" s="61">
        <v>0</v>
      </c>
      <c r="N790" s="61">
        <v>30</v>
      </c>
      <c r="O790" s="61">
        <v>3</v>
      </c>
      <c r="P790" s="61">
        <v>150</v>
      </c>
      <c r="Q790" s="61">
        <v>0</v>
      </c>
      <c r="R790" s="61">
        <v>0</v>
      </c>
      <c r="S790" s="61">
        <v>0</v>
      </c>
      <c r="T790" s="61">
        <v>0</v>
      </c>
      <c r="U790" s="61">
        <v>0</v>
      </c>
      <c r="V790" s="61">
        <v>0</v>
      </c>
      <c r="W790" s="61">
        <v>0</v>
      </c>
      <c r="X790" s="61">
        <v>0</v>
      </c>
      <c r="Y790" s="61">
        <v>0</v>
      </c>
      <c r="Z790" s="61">
        <v>0</v>
      </c>
      <c r="AA790" s="61">
        <v>0</v>
      </c>
      <c r="AB790" s="61">
        <v>0</v>
      </c>
      <c r="AC790" s="61">
        <v>0</v>
      </c>
      <c r="AD790" s="61">
        <v>0</v>
      </c>
    </row>
    <row r="791" spans="1:30" x14ac:dyDescent="0.3">
      <c r="A791" s="61">
        <v>4071</v>
      </c>
      <c r="B791" s="61">
        <v>4</v>
      </c>
      <c r="C791" s="61">
        <v>144995</v>
      </c>
      <c r="D791" s="61">
        <v>0</v>
      </c>
      <c r="E791" s="61" t="s">
        <v>14081</v>
      </c>
      <c r="F791" s="61">
        <v>0</v>
      </c>
      <c r="G791" s="61">
        <v>13</v>
      </c>
      <c r="H791" s="61">
        <v>89</v>
      </c>
      <c r="I791" s="61">
        <v>60</v>
      </c>
      <c r="J791" s="61">
        <v>1</v>
      </c>
      <c r="K791" s="61">
        <v>6</v>
      </c>
      <c r="L791" s="61">
        <v>94224</v>
      </c>
      <c r="M791" s="61">
        <v>0</v>
      </c>
      <c r="N791" s="61">
        <v>30</v>
      </c>
      <c r="O791" s="61">
        <v>3</v>
      </c>
      <c r="P791" s="61">
        <v>200</v>
      </c>
      <c r="Q791" s="61">
        <v>0</v>
      </c>
      <c r="R791" s="61">
        <v>0</v>
      </c>
      <c r="S791" s="61">
        <v>0</v>
      </c>
      <c r="T791" s="61">
        <v>0</v>
      </c>
      <c r="U791" s="61">
        <v>0</v>
      </c>
      <c r="V791" s="61">
        <v>0</v>
      </c>
      <c r="W791" s="61">
        <v>0</v>
      </c>
      <c r="X791" s="61">
        <v>0</v>
      </c>
      <c r="Y791" s="61">
        <v>0</v>
      </c>
      <c r="Z791" s="61">
        <v>0</v>
      </c>
      <c r="AA791" s="61">
        <v>0</v>
      </c>
      <c r="AB791" s="61">
        <v>0</v>
      </c>
      <c r="AC791" s="61">
        <v>0</v>
      </c>
      <c r="AD791" s="61">
        <v>0</v>
      </c>
    </row>
    <row r="792" spans="1:30" x14ac:dyDescent="0.3">
      <c r="A792" s="61">
        <v>4072</v>
      </c>
      <c r="B792" s="61">
        <v>4</v>
      </c>
      <c r="C792" s="61">
        <v>144996</v>
      </c>
      <c r="D792" s="61">
        <v>0</v>
      </c>
      <c r="E792" s="61" t="s">
        <v>14082</v>
      </c>
      <c r="F792" s="61">
        <v>0</v>
      </c>
      <c r="G792" s="61">
        <v>14</v>
      </c>
      <c r="H792" s="61">
        <v>89</v>
      </c>
      <c r="I792" s="61">
        <v>65</v>
      </c>
      <c r="J792" s="61">
        <v>1</v>
      </c>
      <c r="K792" s="61">
        <v>6</v>
      </c>
      <c r="L792" s="61">
        <v>94191</v>
      </c>
      <c r="M792" s="61">
        <v>0</v>
      </c>
      <c r="N792" s="61">
        <v>9</v>
      </c>
      <c r="O792" s="61">
        <v>3</v>
      </c>
      <c r="P792" s="61">
        <v>250</v>
      </c>
      <c r="Q792" s="61">
        <v>0</v>
      </c>
      <c r="R792" s="61">
        <v>0</v>
      </c>
      <c r="S792" s="61">
        <v>0</v>
      </c>
      <c r="T792" s="61">
        <v>0</v>
      </c>
      <c r="U792" s="61">
        <v>0</v>
      </c>
      <c r="V792" s="61">
        <v>0</v>
      </c>
      <c r="W792" s="61">
        <v>0</v>
      </c>
      <c r="X792" s="61">
        <v>0</v>
      </c>
      <c r="Y792" s="61">
        <v>0</v>
      </c>
      <c r="Z792" s="61">
        <v>0</v>
      </c>
      <c r="AA792" s="61">
        <v>0</v>
      </c>
      <c r="AB792" s="61">
        <v>0</v>
      </c>
      <c r="AC792" s="61">
        <v>0</v>
      </c>
      <c r="AD792" s="61">
        <v>0</v>
      </c>
    </row>
    <row r="793" spans="1:30" x14ac:dyDescent="0.3">
      <c r="A793" s="61">
        <v>4073</v>
      </c>
      <c r="B793" s="61">
        <v>4</v>
      </c>
      <c r="C793" s="61">
        <v>144997</v>
      </c>
      <c r="D793" s="61">
        <v>0</v>
      </c>
      <c r="E793" s="61" t="s">
        <v>14083</v>
      </c>
      <c r="F793" s="61">
        <v>0</v>
      </c>
      <c r="G793" s="61">
        <v>15</v>
      </c>
      <c r="H793" s="61">
        <v>89</v>
      </c>
      <c r="I793" s="61">
        <v>70</v>
      </c>
      <c r="J793" s="61">
        <v>1</v>
      </c>
      <c r="K793" s="61">
        <v>6</v>
      </c>
      <c r="L793" s="61">
        <v>94197</v>
      </c>
      <c r="M793" s="61">
        <v>0</v>
      </c>
      <c r="N793" s="61">
        <v>1</v>
      </c>
      <c r="O793" s="61">
        <v>3</v>
      </c>
      <c r="P793" s="61">
        <v>300</v>
      </c>
      <c r="Q793" s="61">
        <v>0</v>
      </c>
      <c r="R793" s="61">
        <v>0</v>
      </c>
      <c r="S793" s="61">
        <v>0</v>
      </c>
      <c r="T793" s="61">
        <v>0</v>
      </c>
      <c r="U793" s="61">
        <v>0</v>
      </c>
      <c r="V793" s="61">
        <v>0</v>
      </c>
      <c r="W793" s="61">
        <v>0</v>
      </c>
      <c r="X793" s="61">
        <v>0</v>
      </c>
      <c r="Y793" s="61">
        <v>0</v>
      </c>
      <c r="Z793" s="61">
        <v>0</v>
      </c>
      <c r="AA793" s="61">
        <v>0</v>
      </c>
      <c r="AB793" s="61">
        <v>0</v>
      </c>
      <c r="AC793" s="61">
        <v>0</v>
      </c>
      <c r="AD793" s="61">
        <v>0</v>
      </c>
    </row>
    <row r="794" spans="1:30" x14ac:dyDescent="0.3">
      <c r="A794" s="61">
        <v>4074</v>
      </c>
      <c r="B794" s="61">
        <v>4</v>
      </c>
      <c r="C794" s="61">
        <v>144998</v>
      </c>
      <c r="D794" s="61">
        <v>0</v>
      </c>
      <c r="E794" s="61" t="s">
        <v>14084</v>
      </c>
      <c r="F794" s="61">
        <v>0</v>
      </c>
      <c r="G794" s="61">
        <v>16</v>
      </c>
      <c r="H794" s="61">
        <v>89</v>
      </c>
      <c r="I794" s="61">
        <v>75</v>
      </c>
      <c r="J794" s="61">
        <v>1</v>
      </c>
      <c r="K794" s="61">
        <v>6</v>
      </c>
      <c r="L794" s="61">
        <v>85189</v>
      </c>
      <c r="M794" s="61">
        <v>0</v>
      </c>
      <c r="N794" s="61">
        <v>1</v>
      </c>
      <c r="O794" s="61">
        <v>3</v>
      </c>
      <c r="P794" s="61">
        <v>550</v>
      </c>
      <c r="Q794" s="61">
        <v>0</v>
      </c>
      <c r="R794" s="61">
        <v>0</v>
      </c>
      <c r="S794" s="61">
        <v>0</v>
      </c>
      <c r="T794" s="61">
        <v>0</v>
      </c>
      <c r="U794" s="61">
        <v>0</v>
      </c>
      <c r="V794" s="61">
        <v>0</v>
      </c>
      <c r="W794" s="61">
        <v>0</v>
      </c>
      <c r="X794" s="61">
        <v>0</v>
      </c>
      <c r="Y794" s="61">
        <v>0</v>
      </c>
      <c r="Z794" s="61">
        <v>0</v>
      </c>
      <c r="AA794" s="61">
        <v>0</v>
      </c>
      <c r="AB794" s="61">
        <v>0</v>
      </c>
      <c r="AC794" s="61">
        <v>0</v>
      </c>
      <c r="AD794" s="61">
        <v>0</v>
      </c>
    </row>
    <row r="795" spans="1:30" x14ac:dyDescent="0.3">
      <c r="A795" s="61">
        <v>4075</v>
      </c>
      <c r="B795" s="61">
        <v>4</v>
      </c>
      <c r="C795" s="61">
        <v>144999</v>
      </c>
      <c r="D795" s="61">
        <v>0</v>
      </c>
      <c r="E795" s="61" t="s">
        <v>14085</v>
      </c>
      <c r="F795" s="61">
        <v>0</v>
      </c>
      <c r="G795" s="61">
        <v>17</v>
      </c>
      <c r="H795" s="61">
        <v>89</v>
      </c>
      <c r="I795" s="61">
        <v>80</v>
      </c>
      <c r="J795" s="61">
        <v>1</v>
      </c>
      <c r="K795" s="61">
        <v>6</v>
      </c>
      <c r="L795" s="61">
        <v>93122</v>
      </c>
      <c r="M795" s="61">
        <v>0</v>
      </c>
      <c r="N795" s="61">
        <v>1</v>
      </c>
      <c r="O795" s="61">
        <v>3</v>
      </c>
      <c r="P795" s="61">
        <v>1000</v>
      </c>
      <c r="Q795" s="61">
        <v>0</v>
      </c>
      <c r="R795" s="61">
        <v>0</v>
      </c>
      <c r="S795" s="61">
        <v>0</v>
      </c>
      <c r="T795" s="61">
        <v>0</v>
      </c>
      <c r="U795" s="61">
        <v>0</v>
      </c>
      <c r="V795" s="61">
        <v>0</v>
      </c>
      <c r="W795" s="61">
        <v>0</v>
      </c>
      <c r="X795" s="61">
        <v>0</v>
      </c>
      <c r="Y795" s="61">
        <v>0</v>
      </c>
      <c r="Z795" s="61">
        <v>0</v>
      </c>
      <c r="AA795" s="61">
        <v>0</v>
      </c>
      <c r="AB795" s="61">
        <v>0</v>
      </c>
      <c r="AC795" s="61">
        <v>0</v>
      </c>
      <c r="AD795" s="61">
        <v>0</v>
      </c>
    </row>
    <row r="796" spans="1:30" x14ac:dyDescent="0.3">
      <c r="A796" s="61">
        <v>4076</v>
      </c>
      <c r="B796" s="61">
        <v>4</v>
      </c>
      <c r="C796" s="61">
        <v>144076</v>
      </c>
      <c r="D796" s="61">
        <v>0</v>
      </c>
      <c r="E796" s="61" t="s">
        <v>14142</v>
      </c>
      <c r="F796" s="61">
        <v>0</v>
      </c>
      <c r="G796" s="61">
        <v>1</v>
      </c>
      <c r="H796" s="61">
        <v>102</v>
      </c>
      <c r="I796" s="61">
        <v>0</v>
      </c>
      <c r="J796" s="61">
        <v>5</v>
      </c>
      <c r="K796" s="61">
        <v>1</v>
      </c>
      <c r="L796" s="61">
        <v>3000000</v>
      </c>
      <c r="M796" s="61">
        <v>0</v>
      </c>
      <c r="N796" s="61">
        <v>0</v>
      </c>
      <c r="O796" s="61">
        <v>0</v>
      </c>
      <c r="P796" s="61">
        <v>0</v>
      </c>
      <c r="Q796" s="61">
        <v>0</v>
      </c>
      <c r="R796" s="61">
        <v>0</v>
      </c>
      <c r="S796" s="61">
        <v>0</v>
      </c>
      <c r="T796" s="61">
        <v>0</v>
      </c>
      <c r="U796" s="61">
        <v>0</v>
      </c>
      <c r="V796" s="61">
        <v>0</v>
      </c>
      <c r="W796" s="61">
        <v>0</v>
      </c>
      <c r="X796" s="61">
        <v>0</v>
      </c>
      <c r="Y796" s="61">
        <v>0</v>
      </c>
      <c r="Z796" s="61">
        <v>0</v>
      </c>
      <c r="AA796" s="61">
        <v>0</v>
      </c>
      <c r="AB796" s="61">
        <v>0</v>
      </c>
      <c r="AC796" s="61">
        <v>0</v>
      </c>
      <c r="AD796" s="61">
        <v>0</v>
      </c>
    </row>
    <row r="797" spans="1:30" x14ac:dyDescent="0.3">
      <c r="A797" s="61">
        <v>4077</v>
      </c>
      <c r="B797" s="61">
        <v>4</v>
      </c>
      <c r="C797" s="61">
        <v>144077</v>
      </c>
      <c r="D797" s="61">
        <v>0</v>
      </c>
      <c r="E797" s="61" t="s">
        <v>14143</v>
      </c>
      <c r="F797" s="61">
        <v>0</v>
      </c>
      <c r="G797" s="61">
        <v>2</v>
      </c>
      <c r="H797" s="61">
        <v>102</v>
      </c>
      <c r="I797" s="61">
        <v>0</v>
      </c>
      <c r="J797" s="61">
        <v>10</v>
      </c>
      <c r="K797" s="61">
        <v>6</v>
      </c>
      <c r="L797" s="61">
        <v>85003</v>
      </c>
      <c r="M797" s="61">
        <v>0</v>
      </c>
      <c r="N797" s="61">
        <v>3</v>
      </c>
      <c r="O797" s="61">
        <v>0</v>
      </c>
      <c r="P797" s="61">
        <v>0</v>
      </c>
      <c r="Q797" s="61">
        <v>0</v>
      </c>
      <c r="R797" s="61">
        <v>0</v>
      </c>
      <c r="S797" s="61">
        <v>0</v>
      </c>
      <c r="T797" s="61">
        <v>0</v>
      </c>
      <c r="U797" s="61">
        <v>0</v>
      </c>
      <c r="V797" s="61">
        <v>0</v>
      </c>
      <c r="W797" s="61">
        <v>0</v>
      </c>
      <c r="X797" s="61">
        <v>0</v>
      </c>
      <c r="Y797" s="61">
        <v>0</v>
      </c>
      <c r="Z797" s="61">
        <v>0</v>
      </c>
      <c r="AA797" s="61">
        <v>0</v>
      </c>
      <c r="AB797" s="61">
        <v>0</v>
      </c>
      <c r="AC797" s="61">
        <v>0</v>
      </c>
      <c r="AD797" s="61">
        <v>0</v>
      </c>
    </row>
    <row r="798" spans="1:30" x14ac:dyDescent="0.3">
      <c r="A798" s="61">
        <v>4078</v>
      </c>
      <c r="B798" s="61">
        <v>4</v>
      </c>
      <c r="C798" s="61">
        <v>144078</v>
      </c>
      <c r="D798" s="61">
        <v>0</v>
      </c>
      <c r="E798" s="61" t="s">
        <v>14144</v>
      </c>
      <c r="F798" s="61">
        <v>0</v>
      </c>
      <c r="G798" s="61">
        <v>3</v>
      </c>
      <c r="H798" s="61">
        <v>102</v>
      </c>
      <c r="I798" s="61">
        <v>0</v>
      </c>
      <c r="J798" s="61">
        <v>15</v>
      </c>
      <c r="K798" s="61">
        <v>6</v>
      </c>
      <c r="L798" s="61">
        <v>85011</v>
      </c>
      <c r="M798" s="61">
        <v>0</v>
      </c>
      <c r="N798" s="61">
        <v>3</v>
      </c>
      <c r="O798" s="61">
        <v>0</v>
      </c>
      <c r="P798" s="61">
        <v>0</v>
      </c>
      <c r="Q798" s="61">
        <v>0</v>
      </c>
      <c r="R798" s="61">
        <v>0</v>
      </c>
      <c r="S798" s="61">
        <v>0</v>
      </c>
      <c r="T798" s="61">
        <v>0</v>
      </c>
      <c r="U798" s="61">
        <v>0</v>
      </c>
      <c r="V798" s="61">
        <v>0</v>
      </c>
      <c r="W798" s="61">
        <v>0</v>
      </c>
      <c r="X798" s="61">
        <v>0</v>
      </c>
      <c r="Y798" s="61">
        <v>0</v>
      </c>
      <c r="Z798" s="61">
        <v>0</v>
      </c>
      <c r="AA798" s="61">
        <v>0</v>
      </c>
      <c r="AB798" s="61">
        <v>0</v>
      </c>
      <c r="AC798" s="61">
        <v>0</v>
      </c>
      <c r="AD798" s="61">
        <v>0</v>
      </c>
    </row>
    <row r="799" spans="1:30" x14ac:dyDescent="0.3">
      <c r="A799" s="61">
        <v>4079</v>
      </c>
      <c r="B799" s="61">
        <v>4</v>
      </c>
      <c r="C799" s="61">
        <v>144079</v>
      </c>
      <c r="D799" s="61">
        <v>0</v>
      </c>
      <c r="E799" s="61" t="s">
        <v>14145</v>
      </c>
      <c r="F799" s="61">
        <v>0</v>
      </c>
      <c r="G799" s="61">
        <v>4</v>
      </c>
      <c r="H799" s="61">
        <v>102</v>
      </c>
      <c r="I799" s="61">
        <v>0</v>
      </c>
      <c r="J799" s="61">
        <v>20</v>
      </c>
      <c r="K799" s="61">
        <v>6</v>
      </c>
      <c r="L799" s="61">
        <v>85189</v>
      </c>
      <c r="M799" s="61">
        <v>0</v>
      </c>
      <c r="N799" s="61">
        <v>3</v>
      </c>
      <c r="O799" s="61">
        <v>6</v>
      </c>
      <c r="P799" s="61">
        <v>85190</v>
      </c>
      <c r="Q799" s="61">
        <v>0</v>
      </c>
      <c r="R799" s="61">
        <v>3</v>
      </c>
      <c r="S799" s="61">
        <v>0</v>
      </c>
      <c r="T799" s="61">
        <v>0</v>
      </c>
      <c r="U799" s="61">
        <v>0</v>
      </c>
      <c r="V799" s="61">
        <v>0</v>
      </c>
      <c r="W799" s="61">
        <v>0</v>
      </c>
      <c r="X799" s="61">
        <v>0</v>
      </c>
      <c r="Y799" s="61">
        <v>0</v>
      </c>
      <c r="Z799" s="61">
        <v>0</v>
      </c>
      <c r="AA799" s="61">
        <v>0</v>
      </c>
      <c r="AB799" s="61">
        <v>0</v>
      </c>
      <c r="AC799" s="61">
        <v>0</v>
      </c>
      <c r="AD799" s="61">
        <v>0</v>
      </c>
    </row>
    <row r="800" spans="1:30" x14ac:dyDescent="0.3">
      <c r="A800" s="61">
        <v>4080</v>
      </c>
      <c r="B800" s="61">
        <v>4</v>
      </c>
      <c r="C800" s="61">
        <v>144080</v>
      </c>
      <c r="D800" s="61">
        <v>0</v>
      </c>
      <c r="E800" s="61" t="s">
        <v>14146</v>
      </c>
      <c r="F800" s="61">
        <v>0</v>
      </c>
      <c r="G800" s="61">
        <v>5</v>
      </c>
      <c r="H800" s="61">
        <v>102</v>
      </c>
      <c r="I800" s="61">
        <v>0</v>
      </c>
      <c r="J800" s="61">
        <v>25</v>
      </c>
      <c r="K800" s="61">
        <v>6</v>
      </c>
      <c r="L800" s="61">
        <v>85212</v>
      </c>
      <c r="M800" s="61">
        <v>0</v>
      </c>
      <c r="N800" s="61">
        <v>3</v>
      </c>
      <c r="O800" s="61">
        <v>6</v>
      </c>
      <c r="P800" s="61">
        <v>85213</v>
      </c>
      <c r="Q800" s="61">
        <v>0</v>
      </c>
      <c r="R800" s="61">
        <v>3</v>
      </c>
      <c r="S800" s="61">
        <v>25</v>
      </c>
      <c r="T800" s="61">
        <v>3000</v>
      </c>
      <c r="U800" s="61">
        <v>0</v>
      </c>
      <c r="V800" s="61">
        <v>0</v>
      </c>
      <c r="W800" s="61">
        <v>0</v>
      </c>
      <c r="X800" s="61">
        <v>0</v>
      </c>
      <c r="Y800" s="61">
        <v>0</v>
      </c>
      <c r="Z800" s="61">
        <v>0</v>
      </c>
      <c r="AA800" s="61">
        <v>0</v>
      </c>
      <c r="AB800" s="61">
        <v>0</v>
      </c>
      <c r="AC800" s="61">
        <v>0</v>
      </c>
      <c r="AD800" s="61">
        <v>0</v>
      </c>
    </row>
    <row r="801" spans="1:30" x14ac:dyDescent="0.3">
      <c r="A801" s="61">
        <v>4101</v>
      </c>
      <c r="B801" s="61">
        <v>4</v>
      </c>
      <c r="C801" s="61">
        <v>144101</v>
      </c>
      <c r="D801" s="61">
        <v>0</v>
      </c>
      <c r="E801" s="61" t="s">
        <v>9002</v>
      </c>
      <c r="F801" s="61" t="s">
        <v>8987</v>
      </c>
      <c r="G801" s="61">
        <v>1</v>
      </c>
      <c r="H801" s="61">
        <v>1</v>
      </c>
      <c r="I801" s="61">
        <v>0</v>
      </c>
      <c r="J801" s="61">
        <v>10000</v>
      </c>
      <c r="K801" s="61">
        <v>6</v>
      </c>
      <c r="L801" s="61">
        <v>94033</v>
      </c>
      <c r="M801" s="61">
        <v>0</v>
      </c>
      <c r="N801" s="61">
        <v>5</v>
      </c>
      <c r="O801" s="61">
        <v>0</v>
      </c>
      <c r="P801" s="61">
        <v>0</v>
      </c>
      <c r="Q801" s="61">
        <v>0</v>
      </c>
      <c r="R801" s="61">
        <v>0</v>
      </c>
      <c r="S801" s="61">
        <v>0</v>
      </c>
      <c r="T801" s="61">
        <v>0</v>
      </c>
      <c r="U801" s="61">
        <v>0</v>
      </c>
      <c r="V801" s="61">
        <v>0</v>
      </c>
      <c r="W801" s="61">
        <v>0</v>
      </c>
      <c r="X801" s="61">
        <v>0</v>
      </c>
      <c r="Y801" s="61">
        <v>0</v>
      </c>
      <c r="Z801" s="61">
        <v>0</v>
      </c>
      <c r="AA801" s="61">
        <v>0</v>
      </c>
      <c r="AB801" s="61">
        <v>0</v>
      </c>
      <c r="AC801" s="61">
        <v>0</v>
      </c>
      <c r="AD801" s="61">
        <v>0</v>
      </c>
    </row>
    <row r="802" spans="1:30" x14ac:dyDescent="0.3">
      <c r="A802" s="61">
        <v>4102</v>
      </c>
      <c r="B802" s="61">
        <v>4</v>
      </c>
      <c r="C802" s="61">
        <v>144102</v>
      </c>
      <c r="D802" s="61">
        <v>0</v>
      </c>
      <c r="E802" s="61" t="s">
        <v>9004</v>
      </c>
      <c r="F802" s="61" t="s">
        <v>8965</v>
      </c>
      <c r="G802" s="61">
        <v>2</v>
      </c>
      <c r="H802" s="61">
        <v>1</v>
      </c>
      <c r="I802" s="61">
        <v>0</v>
      </c>
      <c r="J802" s="61">
        <v>20000</v>
      </c>
      <c r="K802" s="61">
        <v>6</v>
      </c>
      <c r="L802" s="61">
        <v>94033</v>
      </c>
      <c r="M802" s="61">
        <v>0</v>
      </c>
      <c r="N802" s="61">
        <v>10</v>
      </c>
      <c r="O802" s="61">
        <v>0</v>
      </c>
      <c r="P802" s="61">
        <v>0</v>
      </c>
      <c r="Q802" s="61">
        <v>0</v>
      </c>
      <c r="R802" s="61">
        <v>0</v>
      </c>
      <c r="S802" s="61">
        <v>0</v>
      </c>
      <c r="T802" s="61">
        <v>0</v>
      </c>
      <c r="U802" s="61">
        <v>0</v>
      </c>
      <c r="V802" s="61">
        <v>0</v>
      </c>
      <c r="W802" s="61">
        <v>0</v>
      </c>
      <c r="X802" s="61">
        <v>0</v>
      </c>
      <c r="Y802" s="61">
        <v>0</v>
      </c>
      <c r="Z802" s="61">
        <v>0</v>
      </c>
      <c r="AA802" s="61">
        <v>0</v>
      </c>
      <c r="AB802" s="61">
        <v>0</v>
      </c>
      <c r="AC802" s="61">
        <v>0</v>
      </c>
      <c r="AD802" s="61">
        <v>0</v>
      </c>
    </row>
    <row r="803" spans="1:30" x14ac:dyDescent="0.3">
      <c r="A803" s="61">
        <v>4103</v>
      </c>
      <c r="B803" s="61">
        <v>4</v>
      </c>
      <c r="C803" s="61">
        <v>144103</v>
      </c>
      <c r="D803" s="61">
        <v>0</v>
      </c>
      <c r="E803" s="61" t="s">
        <v>9069</v>
      </c>
      <c r="F803" s="61" t="s">
        <v>8966</v>
      </c>
      <c r="G803" s="61">
        <v>3</v>
      </c>
      <c r="H803" s="61">
        <v>1</v>
      </c>
      <c r="I803" s="61">
        <v>0</v>
      </c>
      <c r="J803" s="61">
        <v>40000</v>
      </c>
      <c r="K803" s="61">
        <v>6</v>
      </c>
      <c r="L803" s="61">
        <v>94033</v>
      </c>
      <c r="M803" s="61">
        <v>0</v>
      </c>
      <c r="N803" s="61">
        <v>15</v>
      </c>
      <c r="O803" s="61">
        <v>0</v>
      </c>
      <c r="P803" s="61">
        <v>0</v>
      </c>
      <c r="Q803" s="61">
        <v>0</v>
      </c>
      <c r="R803" s="61">
        <v>0</v>
      </c>
      <c r="S803" s="61">
        <v>0</v>
      </c>
      <c r="T803" s="61">
        <v>0</v>
      </c>
      <c r="U803" s="61">
        <v>0</v>
      </c>
      <c r="V803" s="61">
        <v>0</v>
      </c>
      <c r="W803" s="61">
        <v>0</v>
      </c>
      <c r="X803" s="61">
        <v>0</v>
      </c>
      <c r="Y803" s="61">
        <v>0</v>
      </c>
      <c r="Z803" s="61">
        <v>0</v>
      </c>
      <c r="AA803" s="61">
        <v>0</v>
      </c>
      <c r="AB803" s="61">
        <v>0</v>
      </c>
      <c r="AC803" s="61">
        <v>0</v>
      </c>
      <c r="AD803" s="61">
        <v>0</v>
      </c>
    </row>
    <row r="804" spans="1:30" x14ac:dyDescent="0.3">
      <c r="A804" s="61">
        <v>4104</v>
      </c>
      <c r="B804" s="61">
        <v>4</v>
      </c>
      <c r="C804" s="61">
        <v>144104</v>
      </c>
      <c r="D804" s="61">
        <v>0</v>
      </c>
      <c r="E804" s="61" t="s">
        <v>9071</v>
      </c>
      <c r="F804" s="61" t="s">
        <v>8967</v>
      </c>
      <c r="G804" s="61">
        <v>4</v>
      </c>
      <c r="H804" s="61">
        <v>1</v>
      </c>
      <c r="I804" s="61">
        <v>0</v>
      </c>
      <c r="J804" s="61">
        <v>60000</v>
      </c>
      <c r="K804" s="61">
        <v>6</v>
      </c>
      <c r="L804" s="61">
        <v>94033</v>
      </c>
      <c r="M804" s="61">
        <v>0</v>
      </c>
      <c r="N804" s="61">
        <v>20</v>
      </c>
      <c r="O804" s="61">
        <v>38</v>
      </c>
      <c r="P804" s="61">
        <v>1</v>
      </c>
      <c r="Q804" s="61">
        <v>0</v>
      </c>
      <c r="R804" s="61">
        <v>0</v>
      </c>
      <c r="S804" s="61">
        <v>0</v>
      </c>
      <c r="T804" s="61">
        <v>0</v>
      </c>
      <c r="U804" s="61">
        <v>0</v>
      </c>
      <c r="V804" s="61">
        <v>0</v>
      </c>
      <c r="W804" s="61">
        <v>0</v>
      </c>
      <c r="X804" s="61">
        <v>0</v>
      </c>
      <c r="Y804" s="61">
        <v>0</v>
      </c>
      <c r="Z804" s="61">
        <v>0</v>
      </c>
      <c r="AA804" s="61">
        <v>0</v>
      </c>
      <c r="AB804" s="61">
        <v>0</v>
      </c>
      <c r="AC804" s="61">
        <v>0</v>
      </c>
      <c r="AD804" s="61">
        <v>0</v>
      </c>
    </row>
    <row r="805" spans="1:30" x14ac:dyDescent="0.3">
      <c r="A805" s="61">
        <v>4105</v>
      </c>
      <c r="B805" s="61">
        <v>4</v>
      </c>
      <c r="C805" s="61">
        <v>144105</v>
      </c>
      <c r="D805" s="61">
        <v>0</v>
      </c>
      <c r="E805" s="61" t="s">
        <v>9105</v>
      </c>
      <c r="F805" s="61" t="s">
        <v>8968</v>
      </c>
      <c r="G805" s="61">
        <v>5</v>
      </c>
      <c r="H805" s="61">
        <v>1</v>
      </c>
      <c r="I805" s="61">
        <v>0</v>
      </c>
      <c r="J805" s="61">
        <v>80000</v>
      </c>
      <c r="K805" s="61">
        <v>6</v>
      </c>
      <c r="L805" s="61">
        <v>94033</v>
      </c>
      <c r="M805" s="61">
        <v>0</v>
      </c>
      <c r="N805" s="61">
        <v>25</v>
      </c>
      <c r="O805" s="61">
        <v>6</v>
      </c>
      <c r="P805" s="61">
        <v>94025</v>
      </c>
      <c r="Q805" s="61">
        <v>0</v>
      </c>
      <c r="R805" s="61">
        <v>10</v>
      </c>
      <c r="S805" s="61">
        <v>0</v>
      </c>
      <c r="T805" s="61">
        <v>0</v>
      </c>
      <c r="U805" s="61">
        <v>0</v>
      </c>
      <c r="V805" s="61">
        <v>0</v>
      </c>
      <c r="W805" s="61">
        <v>0</v>
      </c>
      <c r="X805" s="61">
        <v>0</v>
      </c>
      <c r="Y805" s="61">
        <v>0</v>
      </c>
      <c r="Z805" s="61">
        <v>0</v>
      </c>
      <c r="AA805" s="61">
        <v>0</v>
      </c>
      <c r="AB805" s="61">
        <v>0</v>
      </c>
      <c r="AC805" s="61">
        <v>0</v>
      </c>
      <c r="AD805" s="61">
        <v>0</v>
      </c>
    </row>
    <row r="806" spans="1:30" x14ac:dyDescent="0.3">
      <c r="A806" s="61">
        <v>4106</v>
      </c>
      <c r="B806" s="61">
        <v>4</v>
      </c>
      <c r="C806" s="61">
        <v>144106</v>
      </c>
      <c r="D806" s="61">
        <v>0</v>
      </c>
      <c r="E806" s="61" t="s">
        <v>9107</v>
      </c>
      <c r="F806" s="61" t="s">
        <v>9006</v>
      </c>
      <c r="G806" s="61">
        <v>6</v>
      </c>
      <c r="H806" s="61">
        <v>1</v>
      </c>
      <c r="I806" s="61">
        <v>0</v>
      </c>
      <c r="J806" s="61">
        <v>100000</v>
      </c>
      <c r="K806" s="61">
        <v>6</v>
      </c>
      <c r="L806" s="61">
        <v>94033</v>
      </c>
      <c r="M806" s="61">
        <v>0</v>
      </c>
      <c r="N806" s="61">
        <v>30</v>
      </c>
      <c r="O806" s="61">
        <v>6</v>
      </c>
      <c r="P806" s="61">
        <v>94027</v>
      </c>
      <c r="Q806" s="61">
        <v>0</v>
      </c>
      <c r="R806" s="61">
        <v>20</v>
      </c>
      <c r="S806" s="61">
        <v>0</v>
      </c>
      <c r="T806" s="61">
        <v>0</v>
      </c>
      <c r="U806" s="61">
        <v>0</v>
      </c>
      <c r="V806" s="61">
        <v>0</v>
      </c>
      <c r="W806" s="61">
        <v>0</v>
      </c>
      <c r="X806" s="61">
        <v>0</v>
      </c>
      <c r="Y806" s="61">
        <v>0</v>
      </c>
      <c r="Z806" s="61">
        <v>0</v>
      </c>
      <c r="AA806" s="61">
        <v>0</v>
      </c>
      <c r="AB806" s="61">
        <v>0</v>
      </c>
      <c r="AC806" s="61">
        <v>0</v>
      </c>
      <c r="AD806" s="61">
        <v>0</v>
      </c>
    </row>
    <row r="807" spans="1:30" x14ac:dyDescent="0.3">
      <c r="A807" s="61">
        <v>4107</v>
      </c>
      <c r="B807" s="61">
        <v>4</v>
      </c>
      <c r="C807" s="61">
        <v>144107</v>
      </c>
      <c r="D807" s="61">
        <v>0</v>
      </c>
      <c r="E807" s="61" t="s">
        <v>9049</v>
      </c>
      <c r="F807" s="61" t="s">
        <v>9007</v>
      </c>
      <c r="G807" s="61">
        <v>7</v>
      </c>
      <c r="H807" s="61">
        <v>1</v>
      </c>
      <c r="I807" s="61">
        <v>0</v>
      </c>
      <c r="J807" s="61">
        <v>200000</v>
      </c>
      <c r="K807" s="61">
        <v>6</v>
      </c>
      <c r="L807" s="61">
        <v>94033</v>
      </c>
      <c r="M807" s="61">
        <v>0</v>
      </c>
      <c r="N807" s="61">
        <v>35</v>
      </c>
      <c r="O807" s="61">
        <v>38</v>
      </c>
      <c r="P807" s="61">
        <v>1</v>
      </c>
      <c r="Q807" s="61">
        <v>0</v>
      </c>
      <c r="R807" s="61">
        <v>0</v>
      </c>
      <c r="S807" s="61">
        <v>0</v>
      </c>
      <c r="T807" s="61">
        <v>0</v>
      </c>
      <c r="U807" s="61">
        <v>0</v>
      </c>
      <c r="V807" s="61">
        <v>0</v>
      </c>
      <c r="W807" s="61">
        <v>0</v>
      </c>
      <c r="X807" s="61">
        <v>0</v>
      </c>
      <c r="Y807" s="61">
        <v>0</v>
      </c>
      <c r="Z807" s="61">
        <v>0</v>
      </c>
      <c r="AA807" s="61">
        <v>0</v>
      </c>
      <c r="AB807" s="61">
        <v>0</v>
      </c>
      <c r="AC807" s="61">
        <v>0</v>
      </c>
      <c r="AD807" s="61">
        <v>0</v>
      </c>
    </row>
    <row r="808" spans="1:30" x14ac:dyDescent="0.3">
      <c r="A808" s="61">
        <v>4108</v>
      </c>
      <c r="B808" s="61">
        <v>4</v>
      </c>
      <c r="C808" s="61">
        <v>144108</v>
      </c>
      <c r="D808" s="61">
        <v>0</v>
      </c>
      <c r="E808" s="61" t="s">
        <v>9109</v>
      </c>
      <c r="F808" s="61" t="s">
        <v>9008</v>
      </c>
      <c r="G808" s="61">
        <v>8</v>
      </c>
      <c r="H808" s="61">
        <v>1</v>
      </c>
      <c r="I808" s="61">
        <v>0</v>
      </c>
      <c r="J808" s="61">
        <v>300000</v>
      </c>
      <c r="K808" s="61">
        <v>6</v>
      </c>
      <c r="L808" s="61">
        <v>94033</v>
      </c>
      <c r="M808" s="61">
        <v>0</v>
      </c>
      <c r="N808" s="61">
        <v>40</v>
      </c>
      <c r="O808" s="61">
        <v>6</v>
      </c>
      <c r="P808" s="61">
        <v>94025</v>
      </c>
      <c r="Q808" s="61">
        <v>0</v>
      </c>
      <c r="R808" s="61">
        <v>20</v>
      </c>
      <c r="S808" s="61">
        <v>0</v>
      </c>
      <c r="T808" s="61">
        <v>0</v>
      </c>
      <c r="U808" s="61">
        <v>0</v>
      </c>
      <c r="V808" s="61">
        <v>0</v>
      </c>
      <c r="W808" s="61">
        <v>0</v>
      </c>
      <c r="X808" s="61">
        <v>0</v>
      </c>
      <c r="Y808" s="61">
        <v>0</v>
      </c>
      <c r="Z808" s="61">
        <v>0</v>
      </c>
      <c r="AA808" s="61">
        <v>0</v>
      </c>
      <c r="AB808" s="61">
        <v>0</v>
      </c>
      <c r="AC808" s="61">
        <v>0</v>
      </c>
      <c r="AD808" s="61">
        <v>0</v>
      </c>
    </row>
    <row r="809" spans="1:30" x14ac:dyDescent="0.3">
      <c r="A809" s="61">
        <v>4109</v>
      </c>
      <c r="B809" s="61">
        <v>4</v>
      </c>
      <c r="C809" s="61">
        <v>144109</v>
      </c>
      <c r="D809" s="61">
        <v>0</v>
      </c>
      <c r="E809" s="61" t="s">
        <v>9111</v>
      </c>
      <c r="F809" s="61" t="s">
        <v>9009</v>
      </c>
      <c r="G809" s="61">
        <v>9</v>
      </c>
      <c r="H809" s="61">
        <v>1</v>
      </c>
      <c r="I809" s="61">
        <v>0</v>
      </c>
      <c r="J809" s="61">
        <v>400000</v>
      </c>
      <c r="K809" s="61">
        <v>6</v>
      </c>
      <c r="L809" s="61">
        <v>94033</v>
      </c>
      <c r="M809" s="61">
        <v>0</v>
      </c>
      <c r="N809" s="61">
        <v>45</v>
      </c>
      <c r="O809" s="61">
        <v>6</v>
      </c>
      <c r="P809" s="61">
        <v>94027</v>
      </c>
      <c r="Q809" s="61">
        <v>0</v>
      </c>
      <c r="R809" s="61">
        <v>40</v>
      </c>
      <c r="S809" s="61">
        <v>0</v>
      </c>
      <c r="T809" s="61">
        <v>0</v>
      </c>
      <c r="U809" s="61">
        <v>0</v>
      </c>
      <c r="V809" s="61">
        <v>0</v>
      </c>
      <c r="W809" s="61">
        <v>0</v>
      </c>
      <c r="X809" s="61">
        <v>0</v>
      </c>
      <c r="Y809" s="61">
        <v>0</v>
      </c>
      <c r="Z809" s="61">
        <v>0</v>
      </c>
      <c r="AA809" s="61">
        <v>0</v>
      </c>
      <c r="AB809" s="61">
        <v>0</v>
      </c>
      <c r="AC809" s="61">
        <v>0</v>
      </c>
      <c r="AD809" s="61">
        <v>0</v>
      </c>
    </row>
    <row r="810" spans="1:30" x14ac:dyDescent="0.3">
      <c r="A810" s="61">
        <v>4110</v>
      </c>
      <c r="B810" s="61">
        <v>4</v>
      </c>
      <c r="C810" s="61">
        <v>144110</v>
      </c>
      <c r="D810" s="61">
        <v>0</v>
      </c>
      <c r="E810" s="61" t="s">
        <v>9011</v>
      </c>
      <c r="F810" s="61" t="s">
        <v>9010</v>
      </c>
      <c r="G810" s="61">
        <v>10</v>
      </c>
      <c r="H810" s="61">
        <v>1</v>
      </c>
      <c r="I810" s="61">
        <v>0</v>
      </c>
      <c r="J810" s="61">
        <v>500000</v>
      </c>
      <c r="K810" s="61">
        <v>6</v>
      </c>
      <c r="L810" s="61">
        <v>94033</v>
      </c>
      <c r="M810" s="61">
        <v>0</v>
      </c>
      <c r="N810" s="61">
        <v>50</v>
      </c>
      <c r="O810" s="61">
        <v>38</v>
      </c>
      <c r="P810" s="61">
        <v>1</v>
      </c>
      <c r="Q810" s="61">
        <v>0</v>
      </c>
      <c r="R810" s="61">
        <v>0</v>
      </c>
      <c r="S810" s="61">
        <v>0</v>
      </c>
      <c r="T810" s="61">
        <v>0</v>
      </c>
      <c r="U810" s="61">
        <v>0</v>
      </c>
      <c r="V810" s="61">
        <v>0</v>
      </c>
      <c r="W810" s="61">
        <v>0</v>
      </c>
      <c r="X810" s="61">
        <v>0</v>
      </c>
      <c r="Y810" s="61">
        <v>0</v>
      </c>
      <c r="Z810" s="61">
        <v>0</v>
      </c>
      <c r="AA810" s="61">
        <v>0</v>
      </c>
      <c r="AB810" s="61">
        <v>0</v>
      </c>
      <c r="AC810" s="61">
        <v>0</v>
      </c>
      <c r="AD810" s="61">
        <v>0</v>
      </c>
    </row>
    <row r="811" spans="1:30" x14ac:dyDescent="0.3">
      <c r="A811" s="61">
        <v>4111</v>
      </c>
      <c r="B811" s="61">
        <v>4</v>
      </c>
      <c r="C811" s="61">
        <v>144101</v>
      </c>
      <c r="D811" s="61">
        <v>0</v>
      </c>
      <c r="E811" s="61" t="s">
        <v>9002</v>
      </c>
      <c r="F811" s="61" t="s">
        <v>8987</v>
      </c>
      <c r="G811" s="61">
        <v>1</v>
      </c>
      <c r="H811" s="61">
        <v>1</v>
      </c>
      <c r="I811" s="61">
        <v>0</v>
      </c>
      <c r="J811" s="61">
        <v>10000</v>
      </c>
      <c r="K811" s="61">
        <v>6</v>
      </c>
      <c r="L811" s="61">
        <v>94033</v>
      </c>
      <c r="M811" s="61">
        <v>0</v>
      </c>
      <c r="N811" s="61">
        <v>5</v>
      </c>
      <c r="O811" s="61">
        <v>0</v>
      </c>
      <c r="P811" s="61">
        <v>0</v>
      </c>
      <c r="Q811" s="61">
        <v>0</v>
      </c>
      <c r="R811" s="61">
        <v>0</v>
      </c>
      <c r="S811" s="61">
        <v>0</v>
      </c>
      <c r="T811" s="61">
        <v>0</v>
      </c>
      <c r="U811" s="61">
        <v>0</v>
      </c>
      <c r="V811" s="61">
        <v>0</v>
      </c>
      <c r="W811" s="61">
        <v>0</v>
      </c>
      <c r="X811" s="61">
        <v>0</v>
      </c>
      <c r="Y811" s="61">
        <v>0</v>
      </c>
      <c r="Z811" s="61">
        <v>0</v>
      </c>
      <c r="AA811" s="61">
        <v>0</v>
      </c>
      <c r="AB811" s="61">
        <v>0</v>
      </c>
      <c r="AC811" s="61">
        <v>0</v>
      </c>
      <c r="AD811" s="61">
        <v>0</v>
      </c>
    </row>
    <row r="812" spans="1:30" x14ac:dyDescent="0.3">
      <c r="A812" s="61">
        <v>4112</v>
      </c>
      <c r="B812" s="61">
        <v>4</v>
      </c>
      <c r="C812" s="61">
        <v>144102</v>
      </c>
      <c r="D812" s="61">
        <v>0</v>
      </c>
      <c r="E812" s="61" t="s">
        <v>9004</v>
      </c>
      <c r="F812" s="61" t="s">
        <v>8965</v>
      </c>
      <c r="G812" s="61">
        <v>2</v>
      </c>
      <c r="H812" s="61">
        <v>1</v>
      </c>
      <c r="I812" s="61">
        <v>0</v>
      </c>
      <c r="J812" s="61">
        <v>20000</v>
      </c>
      <c r="K812" s="61">
        <v>6</v>
      </c>
      <c r="L812" s="61">
        <v>94033</v>
      </c>
      <c r="M812" s="61">
        <v>0</v>
      </c>
      <c r="N812" s="61">
        <v>10</v>
      </c>
      <c r="O812" s="61">
        <v>0</v>
      </c>
      <c r="P812" s="61">
        <v>0</v>
      </c>
      <c r="Q812" s="61">
        <v>0</v>
      </c>
      <c r="R812" s="61">
        <v>0</v>
      </c>
      <c r="S812" s="61">
        <v>0</v>
      </c>
      <c r="T812" s="61">
        <v>0</v>
      </c>
      <c r="U812" s="61">
        <v>0</v>
      </c>
      <c r="V812" s="61">
        <v>0</v>
      </c>
      <c r="W812" s="61">
        <v>0</v>
      </c>
      <c r="X812" s="61">
        <v>0</v>
      </c>
      <c r="Y812" s="61">
        <v>0</v>
      </c>
      <c r="Z812" s="61">
        <v>0</v>
      </c>
      <c r="AA812" s="61">
        <v>0</v>
      </c>
      <c r="AB812" s="61">
        <v>0</v>
      </c>
      <c r="AC812" s="61">
        <v>0</v>
      </c>
      <c r="AD812" s="61">
        <v>0</v>
      </c>
    </row>
    <row r="813" spans="1:30" x14ac:dyDescent="0.3">
      <c r="A813" s="61">
        <v>4113</v>
      </c>
      <c r="B813" s="61">
        <v>4</v>
      </c>
      <c r="C813" s="61">
        <v>144103</v>
      </c>
      <c r="D813" s="61">
        <v>0</v>
      </c>
      <c r="E813" s="61" t="s">
        <v>9069</v>
      </c>
      <c r="F813" s="61" t="s">
        <v>8966</v>
      </c>
      <c r="G813" s="61">
        <v>3</v>
      </c>
      <c r="H813" s="61">
        <v>1</v>
      </c>
      <c r="I813" s="61">
        <v>0</v>
      </c>
      <c r="J813" s="61">
        <v>40000</v>
      </c>
      <c r="K813" s="61">
        <v>6</v>
      </c>
      <c r="L813" s="61">
        <v>94033</v>
      </c>
      <c r="M813" s="61">
        <v>0</v>
      </c>
      <c r="N813" s="61">
        <v>15</v>
      </c>
      <c r="O813" s="61">
        <v>0</v>
      </c>
      <c r="P813" s="61">
        <v>0</v>
      </c>
      <c r="Q813" s="61">
        <v>0</v>
      </c>
      <c r="R813" s="61">
        <v>0</v>
      </c>
      <c r="S813" s="61">
        <v>0</v>
      </c>
      <c r="T813" s="61">
        <v>0</v>
      </c>
      <c r="U813" s="61">
        <v>0</v>
      </c>
      <c r="V813" s="61">
        <v>0</v>
      </c>
      <c r="W813" s="61">
        <v>0</v>
      </c>
      <c r="X813" s="61">
        <v>0</v>
      </c>
      <c r="Y813" s="61">
        <v>0</v>
      </c>
      <c r="Z813" s="61">
        <v>0</v>
      </c>
      <c r="AA813" s="61">
        <v>0</v>
      </c>
      <c r="AB813" s="61">
        <v>0</v>
      </c>
      <c r="AC813" s="61">
        <v>0</v>
      </c>
      <c r="AD813" s="61">
        <v>0</v>
      </c>
    </row>
    <row r="814" spans="1:30" x14ac:dyDescent="0.3">
      <c r="A814" s="61">
        <v>4114</v>
      </c>
      <c r="B814" s="61">
        <v>4</v>
      </c>
      <c r="C814" s="61">
        <v>144104</v>
      </c>
      <c r="D814" s="61">
        <v>0</v>
      </c>
      <c r="E814" s="61" t="s">
        <v>9071</v>
      </c>
      <c r="F814" s="61" t="s">
        <v>8967</v>
      </c>
      <c r="G814" s="61">
        <v>4</v>
      </c>
      <c r="H814" s="61">
        <v>1</v>
      </c>
      <c r="I814" s="61">
        <v>0</v>
      </c>
      <c r="J814" s="61">
        <v>60000</v>
      </c>
      <c r="K814" s="61">
        <v>6</v>
      </c>
      <c r="L814" s="61">
        <v>94033</v>
      </c>
      <c r="M814" s="61">
        <v>0</v>
      </c>
      <c r="N814" s="61">
        <v>20</v>
      </c>
      <c r="O814" s="61">
        <v>38</v>
      </c>
      <c r="P814" s="61">
        <v>1</v>
      </c>
      <c r="Q814" s="61">
        <v>0</v>
      </c>
      <c r="R814" s="61">
        <v>0</v>
      </c>
      <c r="S814" s="61">
        <v>0</v>
      </c>
      <c r="T814" s="61">
        <v>0</v>
      </c>
      <c r="U814" s="61">
        <v>0</v>
      </c>
      <c r="V814" s="61">
        <v>0</v>
      </c>
      <c r="W814" s="61">
        <v>0</v>
      </c>
      <c r="X814" s="61">
        <v>0</v>
      </c>
      <c r="Y814" s="61">
        <v>0</v>
      </c>
      <c r="Z814" s="61">
        <v>0</v>
      </c>
      <c r="AA814" s="61">
        <v>0</v>
      </c>
      <c r="AB814" s="61">
        <v>0</v>
      </c>
      <c r="AC814" s="61">
        <v>0</v>
      </c>
      <c r="AD814" s="61">
        <v>0</v>
      </c>
    </row>
    <row r="815" spans="1:30" x14ac:dyDescent="0.3">
      <c r="A815" s="61">
        <v>4115</v>
      </c>
      <c r="B815" s="61">
        <v>4</v>
      </c>
      <c r="C815" s="61">
        <v>144105</v>
      </c>
      <c r="D815" s="61">
        <v>0</v>
      </c>
      <c r="E815" s="61" t="s">
        <v>9105</v>
      </c>
      <c r="F815" s="61" t="s">
        <v>8968</v>
      </c>
      <c r="G815" s="61">
        <v>5</v>
      </c>
      <c r="H815" s="61">
        <v>1</v>
      </c>
      <c r="I815" s="61">
        <v>0</v>
      </c>
      <c r="J815" s="61">
        <v>80000</v>
      </c>
      <c r="K815" s="61">
        <v>6</v>
      </c>
      <c r="L815" s="61">
        <v>94033</v>
      </c>
      <c r="M815" s="61">
        <v>0</v>
      </c>
      <c r="N815" s="61">
        <v>25</v>
      </c>
      <c r="O815" s="61">
        <v>6</v>
      </c>
      <c r="P815" s="61">
        <v>94025</v>
      </c>
      <c r="Q815" s="61">
        <v>0</v>
      </c>
      <c r="R815" s="61">
        <v>10</v>
      </c>
      <c r="S815" s="61">
        <v>0</v>
      </c>
      <c r="T815" s="61">
        <v>0</v>
      </c>
      <c r="U815" s="61">
        <v>0</v>
      </c>
      <c r="V815" s="61">
        <v>0</v>
      </c>
      <c r="W815" s="61">
        <v>0</v>
      </c>
      <c r="X815" s="61">
        <v>0</v>
      </c>
      <c r="Y815" s="61">
        <v>0</v>
      </c>
      <c r="Z815" s="61">
        <v>0</v>
      </c>
      <c r="AA815" s="61">
        <v>0</v>
      </c>
      <c r="AB815" s="61">
        <v>0</v>
      </c>
      <c r="AC815" s="61">
        <v>0</v>
      </c>
      <c r="AD815" s="61">
        <v>0</v>
      </c>
    </row>
    <row r="816" spans="1:30" x14ac:dyDescent="0.3">
      <c r="A816" s="61">
        <v>4116</v>
      </c>
      <c r="B816" s="61">
        <v>4</v>
      </c>
      <c r="C816" s="61">
        <v>144106</v>
      </c>
      <c r="D816" s="61">
        <v>0</v>
      </c>
      <c r="E816" s="61" t="s">
        <v>9107</v>
      </c>
      <c r="F816" s="61" t="s">
        <v>9006</v>
      </c>
      <c r="G816" s="61">
        <v>6</v>
      </c>
      <c r="H816" s="61">
        <v>1</v>
      </c>
      <c r="I816" s="61">
        <v>0</v>
      </c>
      <c r="J816" s="61">
        <v>100000</v>
      </c>
      <c r="K816" s="61">
        <v>6</v>
      </c>
      <c r="L816" s="61">
        <v>94033</v>
      </c>
      <c r="M816" s="61">
        <v>0</v>
      </c>
      <c r="N816" s="61">
        <v>30</v>
      </c>
      <c r="O816" s="61">
        <v>6</v>
      </c>
      <c r="P816" s="61">
        <v>94027</v>
      </c>
      <c r="Q816" s="61">
        <v>0</v>
      </c>
      <c r="R816" s="61">
        <v>20</v>
      </c>
      <c r="S816" s="61">
        <v>0</v>
      </c>
      <c r="T816" s="61">
        <v>0</v>
      </c>
      <c r="U816" s="61">
        <v>0</v>
      </c>
      <c r="V816" s="61">
        <v>0</v>
      </c>
      <c r="W816" s="61">
        <v>0</v>
      </c>
      <c r="X816" s="61">
        <v>0</v>
      </c>
      <c r="Y816" s="61">
        <v>0</v>
      </c>
      <c r="Z816" s="61">
        <v>0</v>
      </c>
      <c r="AA816" s="61">
        <v>0</v>
      </c>
      <c r="AB816" s="61">
        <v>0</v>
      </c>
      <c r="AC816" s="61">
        <v>0</v>
      </c>
      <c r="AD816" s="61">
        <v>0</v>
      </c>
    </row>
    <row r="817" spans="1:30" x14ac:dyDescent="0.3">
      <c r="A817" s="61">
        <v>4117</v>
      </c>
      <c r="B817" s="61">
        <v>4</v>
      </c>
      <c r="C817" s="61">
        <v>144107</v>
      </c>
      <c r="D817" s="61">
        <v>0</v>
      </c>
      <c r="E817" s="61" t="s">
        <v>9049</v>
      </c>
      <c r="F817" s="61" t="s">
        <v>9007</v>
      </c>
      <c r="G817" s="61">
        <v>7</v>
      </c>
      <c r="H817" s="61">
        <v>1</v>
      </c>
      <c r="I817" s="61">
        <v>0</v>
      </c>
      <c r="J817" s="61">
        <v>200000</v>
      </c>
      <c r="K817" s="61">
        <v>6</v>
      </c>
      <c r="L817" s="61">
        <v>94033</v>
      </c>
      <c r="M817" s="61">
        <v>0</v>
      </c>
      <c r="N817" s="61">
        <v>35</v>
      </c>
      <c r="O817" s="61">
        <v>38</v>
      </c>
      <c r="P817" s="61">
        <v>1</v>
      </c>
      <c r="Q817" s="61">
        <v>0</v>
      </c>
      <c r="R817" s="61">
        <v>0</v>
      </c>
      <c r="S817" s="61">
        <v>0</v>
      </c>
      <c r="T817" s="61">
        <v>0</v>
      </c>
      <c r="U817" s="61">
        <v>0</v>
      </c>
      <c r="V817" s="61">
        <v>0</v>
      </c>
      <c r="W817" s="61">
        <v>0</v>
      </c>
      <c r="X817" s="61">
        <v>0</v>
      </c>
      <c r="Y817" s="61">
        <v>0</v>
      </c>
      <c r="Z817" s="61">
        <v>0</v>
      </c>
      <c r="AA817" s="61">
        <v>0</v>
      </c>
      <c r="AB817" s="61">
        <v>0</v>
      </c>
      <c r="AC817" s="61">
        <v>0</v>
      </c>
      <c r="AD817" s="61">
        <v>0</v>
      </c>
    </row>
    <row r="818" spans="1:30" x14ac:dyDescent="0.3">
      <c r="A818" s="61">
        <v>4118</v>
      </c>
      <c r="B818" s="61">
        <v>4</v>
      </c>
      <c r="C818" s="61">
        <v>144108</v>
      </c>
      <c r="D818" s="61">
        <v>0</v>
      </c>
      <c r="E818" s="61" t="s">
        <v>9109</v>
      </c>
      <c r="F818" s="61" t="s">
        <v>9008</v>
      </c>
      <c r="G818" s="61">
        <v>8</v>
      </c>
      <c r="H818" s="61">
        <v>1</v>
      </c>
      <c r="I818" s="61">
        <v>0</v>
      </c>
      <c r="J818" s="61">
        <v>300000</v>
      </c>
      <c r="K818" s="61">
        <v>6</v>
      </c>
      <c r="L818" s="61">
        <v>94033</v>
      </c>
      <c r="M818" s="61">
        <v>0</v>
      </c>
      <c r="N818" s="61">
        <v>40</v>
      </c>
      <c r="O818" s="61">
        <v>6</v>
      </c>
      <c r="P818" s="61">
        <v>94025</v>
      </c>
      <c r="Q818" s="61">
        <v>0</v>
      </c>
      <c r="R818" s="61">
        <v>20</v>
      </c>
      <c r="S818" s="61">
        <v>0</v>
      </c>
      <c r="T818" s="61">
        <v>0</v>
      </c>
      <c r="U818" s="61">
        <v>0</v>
      </c>
      <c r="V818" s="61">
        <v>0</v>
      </c>
      <c r="W818" s="61">
        <v>0</v>
      </c>
      <c r="X818" s="61">
        <v>0</v>
      </c>
      <c r="Y818" s="61">
        <v>0</v>
      </c>
      <c r="Z818" s="61">
        <v>0</v>
      </c>
      <c r="AA818" s="61">
        <v>0</v>
      </c>
      <c r="AB818" s="61">
        <v>0</v>
      </c>
      <c r="AC818" s="61">
        <v>0</v>
      </c>
      <c r="AD818" s="61">
        <v>0</v>
      </c>
    </row>
    <row r="819" spans="1:30" x14ac:dyDescent="0.3">
      <c r="A819" s="61">
        <v>4119</v>
      </c>
      <c r="B819" s="61">
        <v>4</v>
      </c>
      <c r="C819" s="61">
        <v>144109</v>
      </c>
      <c r="D819" s="61">
        <v>0</v>
      </c>
      <c r="E819" s="61" t="s">
        <v>9111</v>
      </c>
      <c r="F819" s="61" t="s">
        <v>9009</v>
      </c>
      <c r="G819" s="61">
        <v>9</v>
      </c>
      <c r="H819" s="61">
        <v>1</v>
      </c>
      <c r="I819" s="61">
        <v>0</v>
      </c>
      <c r="J819" s="61">
        <v>400000</v>
      </c>
      <c r="K819" s="61">
        <v>6</v>
      </c>
      <c r="L819" s="61">
        <v>94033</v>
      </c>
      <c r="M819" s="61">
        <v>0</v>
      </c>
      <c r="N819" s="61">
        <v>45</v>
      </c>
      <c r="O819" s="61">
        <v>6</v>
      </c>
      <c r="P819" s="61">
        <v>94027</v>
      </c>
      <c r="Q819" s="61">
        <v>0</v>
      </c>
      <c r="R819" s="61">
        <v>40</v>
      </c>
      <c r="S819" s="61">
        <v>0</v>
      </c>
      <c r="T819" s="61">
        <v>0</v>
      </c>
      <c r="U819" s="61">
        <v>0</v>
      </c>
      <c r="V819" s="61">
        <v>0</v>
      </c>
      <c r="W819" s="61">
        <v>0</v>
      </c>
      <c r="X819" s="61">
        <v>0</v>
      </c>
      <c r="Y819" s="61">
        <v>0</v>
      </c>
      <c r="Z819" s="61">
        <v>0</v>
      </c>
      <c r="AA819" s="61">
        <v>0</v>
      </c>
      <c r="AB819" s="61">
        <v>0</v>
      </c>
      <c r="AC819" s="61">
        <v>0</v>
      </c>
      <c r="AD819" s="61">
        <v>0</v>
      </c>
    </row>
    <row r="820" spans="1:30" x14ac:dyDescent="0.3">
      <c r="A820" s="61">
        <v>4120</v>
      </c>
      <c r="B820" s="61">
        <v>4</v>
      </c>
      <c r="C820" s="61">
        <v>144110</v>
      </c>
      <c r="D820" s="61">
        <v>0</v>
      </c>
      <c r="E820" s="61" t="s">
        <v>9011</v>
      </c>
      <c r="F820" s="61" t="s">
        <v>9010</v>
      </c>
      <c r="G820" s="61">
        <v>10</v>
      </c>
      <c r="H820" s="61">
        <v>1</v>
      </c>
      <c r="I820" s="61">
        <v>0</v>
      </c>
      <c r="J820" s="61">
        <v>500000</v>
      </c>
      <c r="K820" s="61">
        <v>6</v>
      </c>
      <c r="L820" s="61">
        <v>94033</v>
      </c>
      <c r="M820" s="61">
        <v>0</v>
      </c>
      <c r="N820" s="61">
        <v>50</v>
      </c>
      <c r="O820" s="61">
        <v>38</v>
      </c>
      <c r="P820" s="61">
        <v>1</v>
      </c>
      <c r="Q820" s="61">
        <v>0</v>
      </c>
      <c r="R820" s="61">
        <v>0</v>
      </c>
      <c r="S820" s="61">
        <v>0</v>
      </c>
      <c r="T820" s="61">
        <v>0</v>
      </c>
      <c r="U820" s="61">
        <v>0</v>
      </c>
      <c r="V820" s="61">
        <v>0</v>
      </c>
      <c r="W820" s="61">
        <v>0</v>
      </c>
      <c r="X820" s="61">
        <v>0</v>
      </c>
      <c r="Y820" s="61">
        <v>0</v>
      </c>
      <c r="Z820" s="61">
        <v>0</v>
      </c>
      <c r="AA820" s="61">
        <v>0</v>
      </c>
      <c r="AB820" s="61">
        <v>0</v>
      </c>
      <c r="AC820" s="61">
        <v>0</v>
      </c>
      <c r="AD820" s="61">
        <v>0</v>
      </c>
    </row>
    <row r="821" spans="1:30" x14ac:dyDescent="0.3">
      <c r="A821" s="61">
        <v>4201</v>
      </c>
      <c r="B821" s="61">
        <v>4</v>
      </c>
      <c r="C821" s="61">
        <v>144201</v>
      </c>
      <c r="D821" s="61">
        <v>0</v>
      </c>
      <c r="E821" s="61" t="s">
        <v>9023</v>
      </c>
      <c r="F821" s="61" t="s">
        <v>8988</v>
      </c>
      <c r="G821" s="61">
        <v>1</v>
      </c>
      <c r="H821" s="61">
        <v>69</v>
      </c>
      <c r="I821" s="61">
        <v>0</v>
      </c>
      <c r="J821" s="61">
        <v>30</v>
      </c>
      <c r="K821" s="61">
        <v>6</v>
      </c>
      <c r="L821" s="61">
        <v>94029</v>
      </c>
      <c r="M821" s="61">
        <v>0</v>
      </c>
      <c r="N821" s="61">
        <v>5</v>
      </c>
      <c r="O821" s="61">
        <v>0</v>
      </c>
      <c r="P821" s="61">
        <v>0</v>
      </c>
      <c r="Q821" s="61">
        <v>0</v>
      </c>
      <c r="R821" s="61">
        <v>0</v>
      </c>
      <c r="S821" s="61">
        <v>0</v>
      </c>
      <c r="T821" s="61">
        <v>0</v>
      </c>
      <c r="U821" s="61">
        <v>0</v>
      </c>
      <c r="V821" s="61">
        <v>0</v>
      </c>
      <c r="W821" s="61">
        <v>0</v>
      </c>
      <c r="X821" s="61">
        <v>0</v>
      </c>
      <c r="Y821" s="61">
        <v>0</v>
      </c>
      <c r="Z821" s="61">
        <v>0</v>
      </c>
      <c r="AA821" s="61">
        <v>0</v>
      </c>
      <c r="AB821" s="61">
        <v>0</v>
      </c>
      <c r="AC821" s="61">
        <v>0</v>
      </c>
      <c r="AD821" s="61">
        <v>0</v>
      </c>
    </row>
    <row r="822" spans="1:30" x14ac:dyDescent="0.3">
      <c r="A822" s="61">
        <v>4202</v>
      </c>
      <c r="B822" s="61">
        <v>4</v>
      </c>
      <c r="C822" s="61">
        <v>144202</v>
      </c>
      <c r="D822" s="61">
        <v>0</v>
      </c>
      <c r="E822" s="61" t="s">
        <v>9025</v>
      </c>
      <c r="F822" s="61" t="s">
        <v>8970</v>
      </c>
      <c r="G822" s="61">
        <v>2</v>
      </c>
      <c r="H822" s="61">
        <v>69</v>
      </c>
      <c r="I822" s="61">
        <v>0</v>
      </c>
      <c r="J822" s="61">
        <v>60</v>
      </c>
      <c r="K822" s="61">
        <v>6</v>
      </c>
      <c r="L822" s="61">
        <v>94029</v>
      </c>
      <c r="M822" s="61">
        <v>0</v>
      </c>
      <c r="N822" s="61">
        <v>10</v>
      </c>
      <c r="O822" s="61">
        <v>0</v>
      </c>
      <c r="P822" s="61">
        <v>0</v>
      </c>
      <c r="Q822" s="61">
        <v>0</v>
      </c>
      <c r="R822" s="61">
        <v>0</v>
      </c>
      <c r="S822" s="61">
        <v>0</v>
      </c>
      <c r="T822" s="61">
        <v>0</v>
      </c>
      <c r="U822" s="61">
        <v>0</v>
      </c>
      <c r="V822" s="61">
        <v>0</v>
      </c>
      <c r="W822" s="61">
        <v>0</v>
      </c>
      <c r="X822" s="61">
        <v>0</v>
      </c>
      <c r="Y822" s="61">
        <v>0</v>
      </c>
      <c r="Z822" s="61">
        <v>0</v>
      </c>
      <c r="AA822" s="61">
        <v>0</v>
      </c>
      <c r="AB822" s="61">
        <v>0</v>
      </c>
      <c r="AC822" s="61">
        <v>0</v>
      </c>
      <c r="AD822" s="61">
        <v>0</v>
      </c>
    </row>
    <row r="823" spans="1:30" x14ac:dyDescent="0.3">
      <c r="A823" s="61">
        <v>4203</v>
      </c>
      <c r="B823" s="61">
        <v>4</v>
      </c>
      <c r="C823" s="61">
        <v>144203</v>
      </c>
      <c r="D823" s="61">
        <v>0</v>
      </c>
      <c r="E823" s="61" t="s">
        <v>9041</v>
      </c>
      <c r="F823" s="61" t="s">
        <v>8971</v>
      </c>
      <c r="G823" s="61">
        <v>3</v>
      </c>
      <c r="H823" s="61">
        <v>69</v>
      </c>
      <c r="I823" s="61">
        <v>0</v>
      </c>
      <c r="J823" s="61">
        <v>100</v>
      </c>
      <c r="K823" s="61">
        <v>6</v>
      </c>
      <c r="L823" s="61">
        <v>94029</v>
      </c>
      <c r="M823" s="61">
        <v>0</v>
      </c>
      <c r="N823" s="61">
        <v>15</v>
      </c>
      <c r="O823" s="61">
        <v>0</v>
      </c>
      <c r="P823" s="61">
        <v>0</v>
      </c>
      <c r="Q823" s="61">
        <v>0</v>
      </c>
      <c r="R823" s="61">
        <v>0</v>
      </c>
      <c r="S823" s="61">
        <v>0</v>
      </c>
      <c r="T823" s="61">
        <v>0</v>
      </c>
      <c r="U823" s="61">
        <v>0</v>
      </c>
      <c r="V823" s="61">
        <v>0</v>
      </c>
      <c r="W823" s="61">
        <v>0</v>
      </c>
      <c r="X823" s="61">
        <v>0</v>
      </c>
      <c r="Y823" s="61">
        <v>0</v>
      </c>
      <c r="Z823" s="61">
        <v>0</v>
      </c>
      <c r="AA823" s="61">
        <v>0</v>
      </c>
      <c r="AB823" s="61">
        <v>0</v>
      </c>
      <c r="AC823" s="61">
        <v>0</v>
      </c>
      <c r="AD823" s="61">
        <v>0</v>
      </c>
    </row>
    <row r="824" spans="1:30" x14ac:dyDescent="0.3">
      <c r="A824" s="61">
        <v>4204</v>
      </c>
      <c r="B824" s="61">
        <v>4</v>
      </c>
      <c r="C824" s="61">
        <v>144204</v>
      </c>
      <c r="D824" s="61">
        <v>0</v>
      </c>
      <c r="E824" s="61" t="s">
        <v>9061</v>
      </c>
      <c r="F824" s="61" t="s">
        <v>8972</v>
      </c>
      <c r="G824" s="61">
        <v>4</v>
      </c>
      <c r="H824" s="61">
        <v>69</v>
      </c>
      <c r="I824" s="61">
        <v>0</v>
      </c>
      <c r="J824" s="61">
        <v>300</v>
      </c>
      <c r="K824" s="61">
        <v>6</v>
      </c>
      <c r="L824" s="61">
        <v>94029</v>
      </c>
      <c r="M824" s="61">
        <v>0</v>
      </c>
      <c r="N824" s="61">
        <v>20</v>
      </c>
      <c r="O824" s="61">
        <v>6</v>
      </c>
      <c r="P824" s="61">
        <v>94112</v>
      </c>
      <c r="Q824" s="61">
        <v>0</v>
      </c>
      <c r="R824" s="61">
        <v>3</v>
      </c>
      <c r="S824" s="61">
        <v>0</v>
      </c>
      <c r="T824" s="61">
        <v>0</v>
      </c>
      <c r="U824" s="61">
        <v>0</v>
      </c>
      <c r="V824" s="61">
        <v>0</v>
      </c>
      <c r="W824" s="61">
        <v>0</v>
      </c>
      <c r="X824" s="61">
        <v>0</v>
      </c>
      <c r="Y824" s="61">
        <v>0</v>
      </c>
      <c r="Z824" s="61">
        <v>0</v>
      </c>
      <c r="AA824" s="61">
        <v>0</v>
      </c>
      <c r="AB824" s="61">
        <v>0</v>
      </c>
      <c r="AC824" s="61">
        <v>0</v>
      </c>
      <c r="AD824" s="61">
        <v>0</v>
      </c>
    </row>
    <row r="825" spans="1:30" x14ac:dyDescent="0.3">
      <c r="A825" s="61">
        <v>4205</v>
      </c>
      <c r="B825" s="61">
        <v>4</v>
      </c>
      <c r="C825" s="61">
        <v>144205</v>
      </c>
      <c r="D825" s="61">
        <v>0</v>
      </c>
      <c r="E825" s="61" t="s">
        <v>9065</v>
      </c>
      <c r="F825" s="61" t="s">
        <v>8973</v>
      </c>
      <c r="G825" s="61">
        <v>5</v>
      </c>
      <c r="H825" s="61">
        <v>69</v>
      </c>
      <c r="I825" s="61">
        <v>0</v>
      </c>
      <c r="J825" s="61">
        <v>500</v>
      </c>
      <c r="K825" s="61">
        <v>6</v>
      </c>
      <c r="L825" s="61">
        <v>94030</v>
      </c>
      <c r="M825" s="61">
        <v>0</v>
      </c>
      <c r="N825" s="61">
        <v>1</v>
      </c>
      <c r="O825" s="61">
        <v>6</v>
      </c>
      <c r="P825" s="61">
        <v>94007</v>
      </c>
      <c r="Q825" s="61">
        <v>0</v>
      </c>
      <c r="R825" s="61">
        <v>50</v>
      </c>
      <c r="S825" s="61">
        <v>0</v>
      </c>
      <c r="T825" s="61">
        <v>0</v>
      </c>
      <c r="U825" s="61">
        <v>0</v>
      </c>
      <c r="V825" s="61">
        <v>0</v>
      </c>
      <c r="W825" s="61">
        <v>0</v>
      </c>
      <c r="X825" s="61">
        <v>0</v>
      </c>
      <c r="Y825" s="61">
        <v>0</v>
      </c>
      <c r="Z825" s="61">
        <v>0</v>
      </c>
      <c r="AA825" s="61">
        <v>0</v>
      </c>
      <c r="AB825" s="61">
        <v>0</v>
      </c>
      <c r="AC825" s="61">
        <v>0</v>
      </c>
      <c r="AD825" s="61">
        <v>0</v>
      </c>
    </row>
    <row r="826" spans="1:30" x14ac:dyDescent="0.3">
      <c r="A826" s="61">
        <v>4206</v>
      </c>
      <c r="B826" s="61">
        <v>4</v>
      </c>
      <c r="C826" s="61">
        <v>144206</v>
      </c>
      <c r="D826" s="61">
        <v>0</v>
      </c>
      <c r="E826" s="61" t="s">
        <v>9073</v>
      </c>
      <c r="F826" s="61" t="s">
        <v>9013</v>
      </c>
      <c r="G826" s="61">
        <v>6</v>
      </c>
      <c r="H826" s="61">
        <v>69</v>
      </c>
      <c r="I826" s="61">
        <v>0</v>
      </c>
      <c r="J826" s="61">
        <v>700</v>
      </c>
      <c r="K826" s="61">
        <v>6</v>
      </c>
      <c r="L826" s="61">
        <v>94030</v>
      </c>
      <c r="M826" s="61">
        <v>0</v>
      </c>
      <c r="N826" s="61">
        <v>1</v>
      </c>
      <c r="O826" s="61">
        <v>6</v>
      </c>
      <c r="P826" s="61">
        <v>94000</v>
      </c>
      <c r="Q826" s="61">
        <v>0</v>
      </c>
      <c r="R826" s="61">
        <v>100</v>
      </c>
      <c r="S826" s="61">
        <v>0</v>
      </c>
      <c r="T826" s="61">
        <v>0</v>
      </c>
      <c r="U826" s="61">
        <v>0</v>
      </c>
      <c r="V826" s="61">
        <v>0</v>
      </c>
      <c r="W826" s="61">
        <v>0</v>
      </c>
      <c r="X826" s="61">
        <v>0</v>
      </c>
      <c r="Y826" s="61">
        <v>0</v>
      </c>
      <c r="Z826" s="61">
        <v>0</v>
      </c>
      <c r="AA826" s="61">
        <v>0</v>
      </c>
      <c r="AB826" s="61">
        <v>0</v>
      </c>
      <c r="AC826" s="61">
        <v>0</v>
      </c>
      <c r="AD826" s="61">
        <v>0</v>
      </c>
    </row>
    <row r="827" spans="1:30" x14ac:dyDescent="0.3">
      <c r="A827" s="61">
        <v>4207</v>
      </c>
      <c r="B827" s="61">
        <v>4</v>
      </c>
      <c r="C827" s="61">
        <v>144207</v>
      </c>
      <c r="D827" s="61">
        <v>0</v>
      </c>
      <c r="E827" s="61" t="s">
        <v>9047</v>
      </c>
      <c r="F827" s="61" t="s">
        <v>9014</v>
      </c>
      <c r="G827" s="61">
        <v>7</v>
      </c>
      <c r="H827" s="61">
        <v>69</v>
      </c>
      <c r="I827" s="61">
        <v>0</v>
      </c>
      <c r="J827" s="61">
        <v>900</v>
      </c>
      <c r="K827" s="61">
        <v>6</v>
      </c>
      <c r="L827" s="61">
        <v>94030</v>
      </c>
      <c r="M827" s="61">
        <v>0</v>
      </c>
      <c r="N827" s="61">
        <v>1</v>
      </c>
      <c r="O827" s="61">
        <v>6</v>
      </c>
      <c r="P827" s="61">
        <v>94112</v>
      </c>
      <c r="Q827" s="61">
        <v>0</v>
      </c>
      <c r="R827" s="61">
        <v>5</v>
      </c>
      <c r="S827" s="61">
        <v>0</v>
      </c>
      <c r="T827" s="61">
        <v>0</v>
      </c>
      <c r="U827" s="61">
        <v>0</v>
      </c>
      <c r="V827" s="61">
        <v>0</v>
      </c>
      <c r="W827" s="61">
        <v>0</v>
      </c>
      <c r="X827" s="61">
        <v>0</v>
      </c>
      <c r="Y827" s="61">
        <v>0</v>
      </c>
      <c r="Z827" s="61">
        <v>0</v>
      </c>
      <c r="AA827" s="61">
        <v>0</v>
      </c>
      <c r="AB827" s="61">
        <v>0</v>
      </c>
      <c r="AC827" s="61">
        <v>0</v>
      </c>
      <c r="AD827" s="61">
        <v>0</v>
      </c>
    </row>
    <row r="828" spans="1:30" x14ac:dyDescent="0.3">
      <c r="A828" s="61">
        <v>4208</v>
      </c>
      <c r="B828" s="61">
        <v>4</v>
      </c>
      <c r="C828" s="61">
        <v>144208</v>
      </c>
      <c r="D828" s="61">
        <v>0</v>
      </c>
      <c r="E828" s="61" t="s">
        <v>9057</v>
      </c>
      <c r="F828" s="61" t="s">
        <v>9015</v>
      </c>
      <c r="G828" s="61">
        <v>8</v>
      </c>
      <c r="H828" s="61">
        <v>69</v>
      </c>
      <c r="I828" s="61">
        <v>0</v>
      </c>
      <c r="J828" s="61">
        <v>1200</v>
      </c>
      <c r="K828" s="61">
        <v>6</v>
      </c>
      <c r="L828" s="61">
        <v>94030</v>
      </c>
      <c r="M828" s="61">
        <v>0</v>
      </c>
      <c r="N828" s="61">
        <v>2</v>
      </c>
      <c r="O828" s="61">
        <v>6</v>
      </c>
      <c r="P828" s="61">
        <v>94007</v>
      </c>
      <c r="Q828" s="61">
        <v>0</v>
      </c>
      <c r="R828" s="61">
        <v>150</v>
      </c>
      <c r="S828" s="61">
        <v>0</v>
      </c>
      <c r="T828" s="61">
        <v>0</v>
      </c>
      <c r="U828" s="61">
        <v>0</v>
      </c>
      <c r="V828" s="61">
        <v>0</v>
      </c>
      <c r="W828" s="61">
        <v>0</v>
      </c>
      <c r="X828" s="61">
        <v>0</v>
      </c>
      <c r="Y828" s="61">
        <v>0</v>
      </c>
      <c r="Z828" s="61">
        <v>0</v>
      </c>
      <c r="AA828" s="61">
        <v>0</v>
      </c>
      <c r="AB828" s="61">
        <v>0</v>
      </c>
      <c r="AC828" s="61">
        <v>0</v>
      </c>
      <c r="AD828" s="61">
        <v>0</v>
      </c>
    </row>
    <row r="829" spans="1:30" x14ac:dyDescent="0.3">
      <c r="A829" s="61">
        <v>4209</v>
      </c>
      <c r="B829" s="61">
        <v>4</v>
      </c>
      <c r="C829" s="61">
        <v>144209</v>
      </c>
      <c r="D829" s="61">
        <v>0</v>
      </c>
      <c r="E829" s="61" t="s">
        <v>9059</v>
      </c>
      <c r="F829" s="61" t="s">
        <v>9016</v>
      </c>
      <c r="G829" s="61">
        <v>9</v>
      </c>
      <c r="H829" s="61">
        <v>69</v>
      </c>
      <c r="I829" s="61">
        <v>0</v>
      </c>
      <c r="J829" s="61">
        <v>1600</v>
      </c>
      <c r="K829" s="61">
        <v>6</v>
      </c>
      <c r="L829" s="61">
        <v>94030</v>
      </c>
      <c r="M829" s="61">
        <v>0</v>
      </c>
      <c r="N829" s="61">
        <v>2</v>
      </c>
      <c r="O829" s="61">
        <v>6</v>
      </c>
      <c r="P829" s="61">
        <v>94000</v>
      </c>
      <c r="Q829" s="61">
        <v>0</v>
      </c>
      <c r="R829" s="61">
        <v>300</v>
      </c>
      <c r="S829" s="61">
        <v>0</v>
      </c>
      <c r="T829" s="61">
        <v>0</v>
      </c>
      <c r="U829" s="61">
        <v>0</v>
      </c>
      <c r="V829" s="61">
        <v>0</v>
      </c>
      <c r="W829" s="61">
        <v>0</v>
      </c>
      <c r="X829" s="61">
        <v>0</v>
      </c>
      <c r="Y829" s="61">
        <v>0</v>
      </c>
      <c r="Z829" s="61">
        <v>0</v>
      </c>
      <c r="AA829" s="61">
        <v>0</v>
      </c>
      <c r="AB829" s="61">
        <v>0</v>
      </c>
      <c r="AC829" s="61">
        <v>0</v>
      </c>
      <c r="AD829" s="61">
        <v>0</v>
      </c>
    </row>
    <row r="830" spans="1:30" x14ac:dyDescent="0.3">
      <c r="A830" s="61">
        <v>4210</v>
      </c>
      <c r="B830" s="61">
        <v>4</v>
      </c>
      <c r="C830" s="61">
        <v>144210</v>
      </c>
      <c r="D830" s="61">
        <v>0</v>
      </c>
      <c r="E830" s="61" t="s">
        <v>9067</v>
      </c>
      <c r="F830" s="61" t="s">
        <v>9017</v>
      </c>
      <c r="G830" s="61">
        <v>10</v>
      </c>
      <c r="H830" s="61">
        <v>69</v>
      </c>
      <c r="I830" s="61">
        <v>0</v>
      </c>
      <c r="J830" s="61">
        <v>2000</v>
      </c>
      <c r="K830" s="61">
        <v>6</v>
      </c>
      <c r="L830" s="61">
        <v>94031</v>
      </c>
      <c r="M830" s="61">
        <v>0</v>
      </c>
      <c r="N830" s="61">
        <v>1</v>
      </c>
      <c r="O830" s="61">
        <v>6</v>
      </c>
      <c r="P830" s="61">
        <v>85085</v>
      </c>
      <c r="Q830" s="61">
        <v>0</v>
      </c>
      <c r="R830" s="61">
        <v>1</v>
      </c>
      <c r="S830" s="61">
        <v>0</v>
      </c>
      <c r="T830" s="61">
        <v>0</v>
      </c>
      <c r="U830" s="61">
        <v>0</v>
      </c>
      <c r="V830" s="61">
        <v>0</v>
      </c>
      <c r="W830" s="61">
        <v>0</v>
      </c>
      <c r="X830" s="61">
        <v>0</v>
      </c>
      <c r="Y830" s="61">
        <v>0</v>
      </c>
      <c r="Z830" s="61">
        <v>0</v>
      </c>
      <c r="AA830" s="61">
        <v>0</v>
      </c>
      <c r="AB830" s="61">
        <v>0</v>
      </c>
      <c r="AC830" s="61">
        <v>0</v>
      </c>
      <c r="AD830" s="61">
        <v>0</v>
      </c>
    </row>
    <row r="831" spans="1:30" x14ac:dyDescent="0.3">
      <c r="A831" s="61">
        <v>4211</v>
      </c>
      <c r="B831" s="61">
        <v>4</v>
      </c>
      <c r="C831" s="61">
        <v>144201</v>
      </c>
      <c r="D831" s="61">
        <v>0</v>
      </c>
      <c r="E831" s="61" t="s">
        <v>9091</v>
      </c>
      <c r="F831" s="61" t="s">
        <v>8988</v>
      </c>
      <c r="G831" s="61">
        <v>11</v>
      </c>
      <c r="H831" s="61">
        <v>69</v>
      </c>
      <c r="I831" s="61">
        <v>0</v>
      </c>
      <c r="J831" s="61">
        <v>30</v>
      </c>
      <c r="K831" s="61">
        <v>6</v>
      </c>
      <c r="L831" s="61">
        <v>94029</v>
      </c>
      <c r="M831" s="61">
        <v>0</v>
      </c>
      <c r="N831" s="61">
        <v>5</v>
      </c>
      <c r="O831" s="61">
        <v>0</v>
      </c>
      <c r="P831" s="61">
        <v>0</v>
      </c>
      <c r="Q831" s="61">
        <v>0</v>
      </c>
      <c r="R831" s="61">
        <v>0</v>
      </c>
      <c r="S831" s="61">
        <v>0</v>
      </c>
      <c r="T831" s="61">
        <v>0</v>
      </c>
      <c r="U831" s="61">
        <v>0</v>
      </c>
      <c r="V831" s="61">
        <v>0</v>
      </c>
      <c r="W831" s="61">
        <v>0</v>
      </c>
      <c r="X831" s="61">
        <v>0</v>
      </c>
      <c r="Y831" s="61">
        <v>0</v>
      </c>
      <c r="Z831" s="61">
        <v>0</v>
      </c>
      <c r="AA831" s="61">
        <v>0</v>
      </c>
      <c r="AB831" s="61">
        <v>0</v>
      </c>
      <c r="AC831" s="61">
        <v>0</v>
      </c>
      <c r="AD831" s="61">
        <v>0</v>
      </c>
    </row>
    <row r="832" spans="1:30" x14ac:dyDescent="0.3">
      <c r="A832" s="61">
        <v>4212</v>
      </c>
      <c r="B832" s="61">
        <v>4</v>
      </c>
      <c r="C832" s="61">
        <v>144202</v>
      </c>
      <c r="D832" s="61">
        <v>0</v>
      </c>
      <c r="E832" s="61" t="s">
        <v>9092</v>
      </c>
      <c r="F832" s="61" t="s">
        <v>8970</v>
      </c>
      <c r="G832" s="61">
        <v>12</v>
      </c>
      <c r="H832" s="61">
        <v>69</v>
      </c>
      <c r="I832" s="61">
        <v>0</v>
      </c>
      <c r="J832" s="61">
        <v>60</v>
      </c>
      <c r="K832" s="61">
        <v>6</v>
      </c>
      <c r="L832" s="61">
        <v>94029</v>
      </c>
      <c r="M832" s="61">
        <v>0</v>
      </c>
      <c r="N832" s="61">
        <v>10</v>
      </c>
      <c r="O832" s="61">
        <v>0</v>
      </c>
      <c r="P832" s="61">
        <v>0</v>
      </c>
      <c r="Q832" s="61">
        <v>0</v>
      </c>
      <c r="R832" s="61">
        <v>0</v>
      </c>
      <c r="S832" s="61">
        <v>0</v>
      </c>
      <c r="T832" s="61">
        <v>0</v>
      </c>
      <c r="U832" s="61">
        <v>0</v>
      </c>
      <c r="V832" s="61">
        <v>0</v>
      </c>
      <c r="W832" s="61">
        <v>0</v>
      </c>
      <c r="X832" s="61">
        <v>0</v>
      </c>
      <c r="Y832" s="61">
        <v>0</v>
      </c>
      <c r="Z832" s="61">
        <v>0</v>
      </c>
      <c r="AA832" s="61">
        <v>0</v>
      </c>
      <c r="AB832" s="61">
        <v>0</v>
      </c>
      <c r="AC832" s="61">
        <v>0</v>
      </c>
      <c r="AD832" s="61">
        <v>0</v>
      </c>
    </row>
    <row r="833" spans="1:30" x14ac:dyDescent="0.3">
      <c r="A833" s="61">
        <v>4213</v>
      </c>
      <c r="B833" s="61">
        <v>4</v>
      </c>
      <c r="C833" s="61">
        <v>144203</v>
      </c>
      <c r="D833" s="61">
        <v>0</v>
      </c>
      <c r="E833" s="61" t="s">
        <v>9093</v>
      </c>
      <c r="F833" s="61" t="s">
        <v>8971</v>
      </c>
      <c r="G833" s="61">
        <v>13</v>
      </c>
      <c r="H833" s="61">
        <v>69</v>
      </c>
      <c r="I833" s="61">
        <v>0</v>
      </c>
      <c r="J833" s="61">
        <v>100</v>
      </c>
      <c r="K833" s="61">
        <v>6</v>
      </c>
      <c r="L833" s="61">
        <v>94029</v>
      </c>
      <c r="M833" s="61">
        <v>0</v>
      </c>
      <c r="N833" s="61">
        <v>15</v>
      </c>
      <c r="O833" s="61">
        <v>0</v>
      </c>
      <c r="P833" s="61">
        <v>0</v>
      </c>
      <c r="Q833" s="61">
        <v>0</v>
      </c>
      <c r="R833" s="61">
        <v>0</v>
      </c>
      <c r="S833" s="61">
        <v>0</v>
      </c>
      <c r="T833" s="61">
        <v>0</v>
      </c>
      <c r="U833" s="61">
        <v>0</v>
      </c>
      <c r="V833" s="61">
        <v>0</v>
      </c>
      <c r="W833" s="61">
        <v>0</v>
      </c>
      <c r="X833" s="61">
        <v>0</v>
      </c>
      <c r="Y833" s="61">
        <v>0</v>
      </c>
      <c r="Z833" s="61">
        <v>0</v>
      </c>
      <c r="AA833" s="61">
        <v>0</v>
      </c>
      <c r="AB833" s="61">
        <v>0</v>
      </c>
      <c r="AC833" s="61">
        <v>0</v>
      </c>
      <c r="AD833" s="61">
        <v>0</v>
      </c>
    </row>
    <row r="834" spans="1:30" x14ac:dyDescent="0.3">
      <c r="A834" s="61">
        <v>4214</v>
      </c>
      <c r="B834" s="61">
        <v>4</v>
      </c>
      <c r="C834" s="61">
        <v>144204</v>
      </c>
      <c r="D834" s="61">
        <v>0</v>
      </c>
      <c r="E834" s="61" t="s">
        <v>9094</v>
      </c>
      <c r="F834" s="61" t="s">
        <v>8972</v>
      </c>
      <c r="G834" s="61">
        <v>14</v>
      </c>
      <c r="H834" s="61">
        <v>69</v>
      </c>
      <c r="I834" s="61">
        <v>0</v>
      </c>
      <c r="J834" s="61">
        <v>300</v>
      </c>
      <c r="K834" s="61">
        <v>6</v>
      </c>
      <c r="L834" s="61">
        <v>94029</v>
      </c>
      <c r="M834" s="61">
        <v>0</v>
      </c>
      <c r="N834" s="61">
        <v>20</v>
      </c>
      <c r="O834" s="61">
        <v>6</v>
      </c>
      <c r="P834" s="61">
        <v>94112</v>
      </c>
      <c r="Q834" s="61">
        <v>0</v>
      </c>
      <c r="R834" s="61">
        <v>3</v>
      </c>
      <c r="S834" s="61">
        <v>0</v>
      </c>
      <c r="T834" s="61">
        <v>0</v>
      </c>
      <c r="U834" s="61">
        <v>0</v>
      </c>
      <c r="V834" s="61">
        <v>0</v>
      </c>
      <c r="W834" s="61">
        <v>0</v>
      </c>
      <c r="X834" s="61">
        <v>0</v>
      </c>
      <c r="Y834" s="61">
        <v>0</v>
      </c>
      <c r="Z834" s="61">
        <v>0</v>
      </c>
      <c r="AA834" s="61">
        <v>0</v>
      </c>
      <c r="AB834" s="61">
        <v>0</v>
      </c>
      <c r="AC834" s="61">
        <v>0</v>
      </c>
      <c r="AD834" s="61">
        <v>0</v>
      </c>
    </row>
    <row r="835" spans="1:30" x14ac:dyDescent="0.3">
      <c r="A835" s="61">
        <v>4215</v>
      </c>
      <c r="B835" s="61">
        <v>4</v>
      </c>
      <c r="C835" s="61">
        <v>144205</v>
      </c>
      <c r="D835" s="61">
        <v>0</v>
      </c>
      <c r="E835" s="61" t="s">
        <v>9095</v>
      </c>
      <c r="F835" s="61" t="s">
        <v>8973</v>
      </c>
      <c r="G835" s="61">
        <v>15</v>
      </c>
      <c r="H835" s="61">
        <v>69</v>
      </c>
      <c r="I835" s="61">
        <v>0</v>
      </c>
      <c r="J835" s="61">
        <v>500</v>
      </c>
      <c r="K835" s="61">
        <v>6</v>
      </c>
      <c r="L835" s="61">
        <v>94030</v>
      </c>
      <c r="M835" s="61">
        <v>0</v>
      </c>
      <c r="N835" s="61">
        <v>1</v>
      </c>
      <c r="O835" s="61">
        <v>6</v>
      </c>
      <c r="P835" s="61">
        <v>94010</v>
      </c>
      <c r="Q835" s="61">
        <v>0</v>
      </c>
      <c r="R835" s="61">
        <v>50</v>
      </c>
      <c r="S835" s="61">
        <v>0</v>
      </c>
      <c r="T835" s="61">
        <v>0</v>
      </c>
      <c r="U835" s="61">
        <v>0</v>
      </c>
      <c r="V835" s="61">
        <v>0</v>
      </c>
      <c r="W835" s="61">
        <v>0</v>
      </c>
      <c r="X835" s="61">
        <v>0</v>
      </c>
      <c r="Y835" s="61">
        <v>0</v>
      </c>
      <c r="Z835" s="61">
        <v>0</v>
      </c>
      <c r="AA835" s="61">
        <v>0</v>
      </c>
      <c r="AB835" s="61">
        <v>0</v>
      </c>
      <c r="AC835" s="61">
        <v>0</v>
      </c>
      <c r="AD835" s="61">
        <v>0</v>
      </c>
    </row>
    <row r="836" spans="1:30" x14ac:dyDescent="0.3">
      <c r="A836" s="61">
        <v>4216</v>
      </c>
      <c r="B836" s="61">
        <v>4</v>
      </c>
      <c r="C836" s="61">
        <v>144206</v>
      </c>
      <c r="D836" s="61">
        <v>0</v>
      </c>
      <c r="E836" s="61" t="s">
        <v>9117</v>
      </c>
      <c r="F836" s="61" t="s">
        <v>9013</v>
      </c>
      <c r="G836" s="61">
        <v>16</v>
      </c>
      <c r="H836" s="61">
        <v>69</v>
      </c>
      <c r="I836" s="61">
        <v>0</v>
      </c>
      <c r="J836" s="61">
        <v>700</v>
      </c>
      <c r="K836" s="61">
        <v>6</v>
      </c>
      <c r="L836" s="61">
        <v>94030</v>
      </c>
      <c r="M836" s="61">
        <v>0</v>
      </c>
      <c r="N836" s="61">
        <v>1</v>
      </c>
      <c r="O836" s="61">
        <v>6</v>
      </c>
      <c r="P836" s="61">
        <v>94002</v>
      </c>
      <c r="Q836" s="61">
        <v>0</v>
      </c>
      <c r="R836" s="61">
        <v>100</v>
      </c>
      <c r="S836" s="61">
        <v>0</v>
      </c>
      <c r="T836" s="61">
        <v>0</v>
      </c>
      <c r="U836" s="61">
        <v>0</v>
      </c>
      <c r="V836" s="61">
        <v>0</v>
      </c>
      <c r="W836" s="61">
        <v>0</v>
      </c>
      <c r="X836" s="61">
        <v>0</v>
      </c>
      <c r="Y836" s="61">
        <v>0</v>
      </c>
      <c r="Z836" s="61">
        <v>0</v>
      </c>
      <c r="AA836" s="61">
        <v>0</v>
      </c>
      <c r="AB836" s="61">
        <v>0</v>
      </c>
      <c r="AC836" s="61">
        <v>0</v>
      </c>
      <c r="AD836" s="61">
        <v>0</v>
      </c>
    </row>
    <row r="837" spans="1:30" x14ac:dyDescent="0.3">
      <c r="A837" s="61">
        <v>4217</v>
      </c>
      <c r="B837" s="61">
        <v>4</v>
      </c>
      <c r="C837" s="61">
        <v>144207</v>
      </c>
      <c r="D837" s="61">
        <v>0</v>
      </c>
      <c r="E837" s="61" t="s">
        <v>9096</v>
      </c>
      <c r="F837" s="61" t="s">
        <v>9014</v>
      </c>
      <c r="G837" s="61">
        <v>17</v>
      </c>
      <c r="H837" s="61">
        <v>69</v>
      </c>
      <c r="I837" s="61">
        <v>0</v>
      </c>
      <c r="J837" s="61">
        <v>900</v>
      </c>
      <c r="K837" s="61">
        <v>6</v>
      </c>
      <c r="L837" s="61">
        <v>94030</v>
      </c>
      <c r="M837" s="61">
        <v>0</v>
      </c>
      <c r="N837" s="61">
        <v>1</v>
      </c>
      <c r="O837" s="61">
        <v>6</v>
      </c>
      <c r="P837" s="61">
        <v>94112</v>
      </c>
      <c r="Q837" s="61">
        <v>0</v>
      </c>
      <c r="R837" s="61">
        <v>5</v>
      </c>
      <c r="S837" s="61">
        <v>0</v>
      </c>
      <c r="T837" s="61">
        <v>0</v>
      </c>
      <c r="U837" s="61">
        <v>0</v>
      </c>
      <c r="V837" s="61">
        <v>0</v>
      </c>
      <c r="W837" s="61">
        <v>0</v>
      </c>
      <c r="X837" s="61">
        <v>0</v>
      </c>
      <c r="Y837" s="61">
        <v>0</v>
      </c>
      <c r="Z837" s="61">
        <v>0</v>
      </c>
      <c r="AA837" s="61">
        <v>0</v>
      </c>
      <c r="AB837" s="61">
        <v>0</v>
      </c>
      <c r="AC837" s="61">
        <v>0</v>
      </c>
      <c r="AD837" s="61">
        <v>0</v>
      </c>
    </row>
    <row r="838" spans="1:30" x14ac:dyDescent="0.3">
      <c r="A838" s="61">
        <v>4218</v>
      </c>
      <c r="B838" s="61">
        <v>4</v>
      </c>
      <c r="C838" s="61">
        <v>144208</v>
      </c>
      <c r="D838" s="61">
        <v>0</v>
      </c>
      <c r="E838" s="61" t="s">
        <v>9119</v>
      </c>
      <c r="F838" s="61" t="s">
        <v>9015</v>
      </c>
      <c r="G838" s="61">
        <v>18</v>
      </c>
      <c r="H838" s="61">
        <v>69</v>
      </c>
      <c r="I838" s="61">
        <v>0</v>
      </c>
      <c r="J838" s="61">
        <v>1200</v>
      </c>
      <c r="K838" s="61">
        <v>6</v>
      </c>
      <c r="L838" s="61">
        <v>94030</v>
      </c>
      <c r="M838" s="61">
        <v>0</v>
      </c>
      <c r="N838" s="61">
        <v>2</v>
      </c>
      <c r="O838" s="61">
        <v>6</v>
      </c>
      <c r="P838" s="61">
        <v>94010</v>
      </c>
      <c r="Q838" s="61">
        <v>0</v>
      </c>
      <c r="R838" s="61">
        <v>150</v>
      </c>
      <c r="S838" s="61">
        <v>0</v>
      </c>
      <c r="T838" s="61">
        <v>0</v>
      </c>
      <c r="U838" s="61">
        <v>0</v>
      </c>
      <c r="V838" s="61">
        <v>0</v>
      </c>
      <c r="W838" s="61">
        <v>0</v>
      </c>
      <c r="X838" s="61">
        <v>0</v>
      </c>
      <c r="Y838" s="61">
        <v>0</v>
      </c>
      <c r="Z838" s="61">
        <v>0</v>
      </c>
      <c r="AA838" s="61">
        <v>0</v>
      </c>
      <c r="AB838" s="61">
        <v>0</v>
      </c>
      <c r="AC838" s="61">
        <v>0</v>
      </c>
      <c r="AD838" s="61">
        <v>0</v>
      </c>
    </row>
    <row r="839" spans="1:30" x14ac:dyDescent="0.3">
      <c r="A839" s="61">
        <v>4219</v>
      </c>
      <c r="B839" s="61">
        <v>4</v>
      </c>
      <c r="C839" s="61">
        <v>144209</v>
      </c>
      <c r="D839" s="61">
        <v>0</v>
      </c>
      <c r="E839" s="61" t="s">
        <v>9097</v>
      </c>
      <c r="F839" s="61" t="s">
        <v>9016</v>
      </c>
      <c r="G839" s="61">
        <v>19</v>
      </c>
      <c r="H839" s="61">
        <v>69</v>
      </c>
      <c r="I839" s="61">
        <v>0</v>
      </c>
      <c r="J839" s="61">
        <v>1600</v>
      </c>
      <c r="K839" s="61">
        <v>6</v>
      </c>
      <c r="L839" s="61">
        <v>94030</v>
      </c>
      <c r="M839" s="61">
        <v>0</v>
      </c>
      <c r="N839" s="61">
        <v>2</v>
      </c>
      <c r="O839" s="61">
        <v>6</v>
      </c>
      <c r="P839" s="61">
        <v>94002</v>
      </c>
      <c r="Q839" s="61">
        <v>0</v>
      </c>
      <c r="R839" s="61">
        <v>300</v>
      </c>
      <c r="S839" s="61">
        <v>0</v>
      </c>
      <c r="T839" s="61">
        <v>0</v>
      </c>
      <c r="U839" s="61">
        <v>0</v>
      </c>
      <c r="V839" s="61">
        <v>0</v>
      </c>
      <c r="W839" s="61">
        <v>0</v>
      </c>
      <c r="X839" s="61">
        <v>0</v>
      </c>
      <c r="Y839" s="61">
        <v>0</v>
      </c>
      <c r="Z839" s="61">
        <v>0</v>
      </c>
      <c r="AA839" s="61">
        <v>0</v>
      </c>
      <c r="AB839" s="61">
        <v>0</v>
      </c>
      <c r="AC839" s="61">
        <v>0</v>
      </c>
      <c r="AD839" s="61">
        <v>0</v>
      </c>
    </row>
    <row r="840" spans="1:30" x14ac:dyDescent="0.3">
      <c r="A840" s="61">
        <v>4220</v>
      </c>
      <c r="B840" s="61">
        <v>4</v>
      </c>
      <c r="C840" s="61">
        <v>144210</v>
      </c>
      <c r="D840" s="61">
        <v>0</v>
      </c>
      <c r="E840" s="61" t="s">
        <v>9098</v>
      </c>
      <c r="F840" s="61" t="s">
        <v>9017</v>
      </c>
      <c r="G840" s="61">
        <v>20</v>
      </c>
      <c r="H840" s="61">
        <v>69</v>
      </c>
      <c r="I840" s="61">
        <v>0</v>
      </c>
      <c r="J840" s="61">
        <v>2000</v>
      </c>
      <c r="K840" s="61">
        <v>6</v>
      </c>
      <c r="L840" s="61">
        <v>94031</v>
      </c>
      <c r="M840" s="61">
        <v>0</v>
      </c>
      <c r="N840" s="61">
        <v>1</v>
      </c>
      <c r="O840" s="61">
        <v>6</v>
      </c>
      <c r="P840" s="61">
        <v>85085</v>
      </c>
      <c r="Q840" s="61">
        <v>0</v>
      </c>
      <c r="R840" s="61">
        <v>1</v>
      </c>
      <c r="S840" s="61">
        <v>0</v>
      </c>
      <c r="T840" s="61">
        <v>0</v>
      </c>
      <c r="U840" s="61">
        <v>0</v>
      </c>
      <c r="V840" s="61">
        <v>0</v>
      </c>
      <c r="W840" s="61">
        <v>0</v>
      </c>
      <c r="X840" s="61">
        <v>0</v>
      </c>
      <c r="Y840" s="61">
        <v>0</v>
      </c>
      <c r="Z840" s="61">
        <v>0</v>
      </c>
      <c r="AA840" s="61">
        <v>0</v>
      </c>
      <c r="AB840" s="61">
        <v>0</v>
      </c>
      <c r="AC840" s="61">
        <v>0</v>
      </c>
      <c r="AD840" s="61">
        <v>0</v>
      </c>
    </row>
    <row r="841" spans="1:30" x14ac:dyDescent="0.3">
      <c r="A841" s="61">
        <v>4301</v>
      </c>
      <c r="B841" s="61">
        <v>4</v>
      </c>
      <c r="C841" s="61">
        <v>144301</v>
      </c>
      <c r="D841" s="61">
        <v>0</v>
      </c>
      <c r="E841" s="61" t="s">
        <v>8998</v>
      </c>
      <c r="F841" s="61" t="s">
        <v>8989</v>
      </c>
      <c r="G841" s="61">
        <v>1</v>
      </c>
      <c r="H841" s="61">
        <v>64</v>
      </c>
      <c r="I841" s="61">
        <v>0</v>
      </c>
      <c r="J841" s="61">
        <v>25</v>
      </c>
      <c r="K841" s="61">
        <v>6</v>
      </c>
      <c r="L841" s="61">
        <v>94033</v>
      </c>
      <c r="M841" s="61">
        <v>0</v>
      </c>
      <c r="N841" s="61">
        <v>5</v>
      </c>
      <c r="O841" s="61">
        <v>0</v>
      </c>
      <c r="P841" s="61">
        <v>0</v>
      </c>
      <c r="Q841" s="61">
        <v>0</v>
      </c>
      <c r="R841" s="61">
        <v>0</v>
      </c>
      <c r="S841" s="61">
        <v>0</v>
      </c>
      <c r="T841" s="61">
        <v>0</v>
      </c>
      <c r="U841" s="61">
        <v>0</v>
      </c>
      <c r="V841" s="61">
        <v>0</v>
      </c>
      <c r="W841" s="61">
        <v>0</v>
      </c>
      <c r="X841" s="61">
        <v>0</v>
      </c>
      <c r="Y841" s="61">
        <v>0</v>
      </c>
      <c r="Z841" s="61">
        <v>0</v>
      </c>
      <c r="AA841" s="61">
        <v>0</v>
      </c>
      <c r="AB841" s="61">
        <v>0</v>
      </c>
      <c r="AC841" s="61">
        <v>0</v>
      </c>
      <c r="AD841" s="61">
        <v>0</v>
      </c>
    </row>
    <row r="842" spans="1:30" x14ac:dyDescent="0.3">
      <c r="A842" s="61">
        <v>4302</v>
      </c>
      <c r="B842" s="61">
        <v>4</v>
      </c>
      <c r="C842" s="61">
        <v>144302</v>
      </c>
      <c r="D842" s="61">
        <v>0</v>
      </c>
      <c r="E842" s="61" t="s">
        <v>9000</v>
      </c>
      <c r="F842" s="61" t="s">
        <v>8975</v>
      </c>
      <c r="G842" s="61">
        <v>2</v>
      </c>
      <c r="H842" s="61">
        <v>64</v>
      </c>
      <c r="I842" s="61">
        <v>0</v>
      </c>
      <c r="J842" s="61">
        <v>50</v>
      </c>
      <c r="K842" s="61">
        <v>6</v>
      </c>
      <c r="L842" s="61">
        <v>94033</v>
      </c>
      <c r="M842" s="61">
        <v>0</v>
      </c>
      <c r="N842" s="61">
        <v>10</v>
      </c>
      <c r="O842" s="61">
        <v>0</v>
      </c>
      <c r="P842" s="61">
        <v>0</v>
      </c>
      <c r="Q842" s="61">
        <v>0</v>
      </c>
      <c r="R842" s="61">
        <v>0</v>
      </c>
      <c r="S842" s="61">
        <v>0</v>
      </c>
      <c r="T842" s="61">
        <v>0</v>
      </c>
      <c r="U842" s="61">
        <v>0</v>
      </c>
      <c r="V842" s="61">
        <v>0</v>
      </c>
      <c r="W842" s="61">
        <v>0</v>
      </c>
      <c r="X842" s="61">
        <v>0</v>
      </c>
      <c r="Y842" s="61">
        <v>0</v>
      </c>
      <c r="Z842" s="61">
        <v>0</v>
      </c>
      <c r="AA842" s="61">
        <v>0</v>
      </c>
      <c r="AB842" s="61">
        <v>0</v>
      </c>
      <c r="AC842" s="61">
        <v>0</v>
      </c>
      <c r="AD842" s="61">
        <v>0</v>
      </c>
    </row>
    <row r="843" spans="1:30" x14ac:dyDescent="0.3">
      <c r="A843" s="61">
        <v>4303</v>
      </c>
      <c r="B843" s="61">
        <v>4</v>
      </c>
      <c r="C843" s="61">
        <v>144303</v>
      </c>
      <c r="D843" s="61">
        <v>0</v>
      </c>
      <c r="E843" s="61" t="s">
        <v>9037</v>
      </c>
      <c r="F843" s="61" t="s">
        <v>8976</v>
      </c>
      <c r="G843" s="61">
        <v>3</v>
      </c>
      <c r="H843" s="61">
        <v>64</v>
      </c>
      <c r="I843" s="61">
        <v>0</v>
      </c>
      <c r="J843" s="61">
        <v>75</v>
      </c>
      <c r="K843" s="61">
        <v>6</v>
      </c>
      <c r="L843" s="61">
        <v>94033</v>
      </c>
      <c r="M843" s="61">
        <v>0</v>
      </c>
      <c r="N843" s="61">
        <v>15</v>
      </c>
      <c r="O843" s="61">
        <v>0</v>
      </c>
      <c r="P843" s="61">
        <v>0</v>
      </c>
      <c r="Q843" s="61">
        <v>0</v>
      </c>
      <c r="R843" s="61">
        <v>0</v>
      </c>
      <c r="S843" s="61">
        <v>0</v>
      </c>
      <c r="T843" s="61">
        <v>0</v>
      </c>
      <c r="U843" s="61">
        <v>0</v>
      </c>
      <c r="V843" s="61">
        <v>0</v>
      </c>
      <c r="W843" s="61">
        <v>0</v>
      </c>
      <c r="X843" s="61">
        <v>0</v>
      </c>
      <c r="Y843" s="61">
        <v>0</v>
      </c>
      <c r="Z843" s="61">
        <v>0</v>
      </c>
      <c r="AA843" s="61">
        <v>0</v>
      </c>
      <c r="AB843" s="61">
        <v>0</v>
      </c>
      <c r="AC843" s="61">
        <v>0</v>
      </c>
      <c r="AD843" s="61">
        <v>0</v>
      </c>
    </row>
    <row r="844" spans="1:30" x14ac:dyDescent="0.3">
      <c r="A844" s="61">
        <v>4304</v>
      </c>
      <c r="B844" s="61">
        <v>4</v>
      </c>
      <c r="C844" s="61">
        <v>144304</v>
      </c>
      <c r="D844" s="61">
        <v>0</v>
      </c>
      <c r="E844" s="61" t="s">
        <v>9063</v>
      </c>
      <c r="F844" s="61" t="s">
        <v>8977</v>
      </c>
      <c r="G844" s="61">
        <v>4</v>
      </c>
      <c r="H844" s="61">
        <v>64</v>
      </c>
      <c r="I844" s="61">
        <v>0</v>
      </c>
      <c r="J844" s="61">
        <v>100</v>
      </c>
      <c r="K844" s="61">
        <v>6</v>
      </c>
      <c r="L844" s="61">
        <v>94033</v>
      </c>
      <c r="M844" s="61">
        <v>0</v>
      </c>
      <c r="N844" s="61">
        <v>20</v>
      </c>
      <c r="O844" s="61">
        <v>6</v>
      </c>
      <c r="P844" s="61">
        <v>84016</v>
      </c>
      <c r="Q844" s="61">
        <v>0</v>
      </c>
      <c r="R844" s="61">
        <v>1</v>
      </c>
      <c r="S844" s="61">
        <v>0</v>
      </c>
      <c r="T844" s="61">
        <v>0</v>
      </c>
      <c r="U844" s="61">
        <v>0</v>
      </c>
      <c r="V844" s="61">
        <v>0</v>
      </c>
      <c r="W844" s="61">
        <v>0</v>
      </c>
      <c r="X844" s="61">
        <v>0</v>
      </c>
      <c r="Y844" s="61">
        <v>0</v>
      </c>
      <c r="Z844" s="61">
        <v>0</v>
      </c>
      <c r="AA844" s="61">
        <v>0</v>
      </c>
      <c r="AB844" s="61">
        <v>0</v>
      </c>
      <c r="AC844" s="61">
        <v>0</v>
      </c>
      <c r="AD844" s="61">
        <v>0</v>
      </c>
    </row>
    <row r="845" spans="1:30" x14ac:dyDescent="0.3">
      <c r="A845" s="61">
        <v>4305</v>
      </c>
      <c r="B845" s="61">
        <v>4</v>
      </c>
      <c r="C845" s="61">
        <v>144305</v>
      </c>
      <c r="D845" s="61">
        <v>0</v>
      </c>
      <c r="E845" s="61" t="s">
        <v>9075</v>
      </c>
      <c r="F845" s="61" t="s">
        <v>8978</v>
      </c>
      <c r="G845" s="61">
        <v>5</v>
      </c>
      <c r="H845" s="61">
        <v>64</v>
      </c>
      <c r="I845" s="61">
        <v>0</v>
      </c>
      <c r="J845" s="61">
        <v>200</v>
      </c>
      <c r="K845" s="61">
        <v>6</v>
      </c>
      <c r="L845" s="61">
        <v>94033</v>
      </c>
      <c r="M845" s="61">
        <v>0</v>
      </c>
      <c r="N845" s="61">
        <v>25</v>
      </c>
      <c r="O845" s="61">
        <v>6</v>
      </c>
      <c r="P845" s="61">
        <v>94004</v>
      </c>
      <c r="Q845" s="61">
        <v>0</v>
      </c>
      <c r="R845" s="61">
        <v>50</v>
      </c>
      <c r="S845" s="61">
        <v>0</v>
      </c>
      <c r="T845" s="61">
        <v>0</v>
      </c>
      <c r="U845" s="61">
        <v>0</v>
      </c>
      <c r="V845" s="61">
        <v>0</v>
      </c>
      <c r="W845" s="61">
        <v>0</v>
      </c>
      <c r="X845" s="61">
        <v>0</v>
      </c>
      <c r="Y845" s="61">
        <v>0</v>
      </c>
      <c r="Z845" s="61">
        <v>0</v>
      </c>
      <c r="AA845" s="61">
        <v>0</v>
      </c>
      <c r="AB845" s="61">
        <v>0</v>
      </c>
      <c r="AC845" s="61">
        <v>0</v>
      </c>
      <c r="AD845" s="61">
        <v>0</v>
      </c>
    </row>
    <row r="846" spans="1:30" x14ac:dyDescent="0.3">
      <c r="A846" s="61">
        <v>4306</v>
      </c>
      <c r="B846" s="61">
        <v>4</v>
      </c>
      <c r="C846" s="61">
        <v>144306</v>
      </c>
      <c r="D846" s="61">
        <v>0</v>
      </c>
      <c r="E846" s="61" t="s">
        <v>9077</v>
      </c>
      <c r="F846" s="61" t="s">
        <v>9018</v>
      </c>
      <c r="G846" s="61">
        <v>6</v>
      </c>
      <c r="H846" s="61">
        <v>64</v>
      </c>
      <c r="I846" s="61">
        <v>0</v>
      </c>
      <c r="J846" s="61">
        <v>300</v>
      </c>
      <c r="K846" s="61">
        <v>6</v>
      </c>
      <c r="L846" s="61">
        <v>94033</v>
      </c>
      <c r="M846" s="61">
        <v>0</v>
      </c>
      <c r="N846" s="61">
        <v>30</v>
      </c>
      <c r="O846" s="61">
        <v>6</v>
      </c>
      <c r="P846" s="61">
        <v>94014</v>
      </c>
      <c r="Q846" s="61">
        <v>0</v>
      </c>
      <c r="R846" s="61">
        <v>100</v>
      </c>
      <c r="S846" s="61">
        <v>0</v>
      </c>
      <c r="T846" s="61">
        <v>0</v>
      </c>
      <c r="U846" s="61">
        <v>0</v>
      </c>
      <c r="V846" s="61">
        <v>0</v>
      </c>
      <c r="W846" s="61">
        <v>0</v>
      </c>
      <c r="X846" s="61">
        <v>0</v>
      </c>
      <c r="Y846" s="61">
        <v>0</v>
      </c>
      <c r="Z846" s="61">
        <v>0</v>
      </c>
      <c r="AA846" s="61">
        <v>0</v>
      </c>
      <c r="AB846" s="61">
        <v>0</v>
      </c>
      <c r="AC846" s="61">
        <v>0</v>
      </c>
      <c r="AD846" s="61">
        <v>0</v>
      </c>
    </row>
    <row r="847" spans="1:30" x14ac:dyDescent="0.3">
      <c r="A847" s="61">
        <v>4307</v>
      </c>
      <c r="B847" s="61">
        <v>4</v>
      </c>
      <c r="C847" s="61">
        <v>144307</v>
      </c>
      <c r="D847" s="61">
        <v>0</v>
      </c>
      <c r="E847" s="61" t="s">
        <v>9055</v>
      </c>
      <c r="F847" s="61" t="s">
        <v>9019</v>
      </c>
      <c r="G847" s="61">
        <v>7</v>
      </c>
      <c r="H847" s="61">
        <v>64</v>
      </c>
      <c r="I847" s="61">
        <v>0</v>
      </c>
      <c r="J847" s="61">
        <v>400</v>
      </c>
      <c r="K847" s="61">
        <v>6</v>
      </c>
      <c r="L847" s="61">
        <v>94033</v>
      </c>
      <c r="M847" s="61">
        <v>0</v>
      </c>
      <c r="N847" s="61">
        <v>35</v>
      </c>
      <c r="O847" s="61">
        <v>6</v>
      </c>
      <c r="P847" s="61">
        <v>84016</v>
      </c>
      <c r="Q847" s="61">
        <v>0</v>
      </c>
      <c r="R847" s="61">
        <v>1</v>
      </c>
      <c r="S847" s="61">
        <v>0</v>
      </c>
      <c r="T847" s="61">
        <v>0</v>
      </c>
      <c r="U847" s="61">
        <v>0</v>
      </c>
      <c r="V847" s="61">
        <v>0</v>
      </c>
      <c r="W847" s="61">
        <v>0</v>
      </c>
      <c r="X847" s="61">
        <v>0</v>
      </c>
      <c r="Y847" s="61">
        <v>0</v>
      </c>
      <c r="Z847" s="61">
        <v>0</v>
      </c>
      <c r="AA847" s="61">
        <v>0</v>
      </c>
      <c r="AB847" s="61">
        <v>0</v>
      </c>
      <c r="AC847" s="61">
        <v>0</v>
      </c>
      <c r="AD847" s="61">
        <v>0</v>
      </c>
    </row>
    <row r="848" spans="1:30" x14ac:dyDescent="0.3">
      <c r="A848" s="61">
        <v>4308</v>
      </c>
      <c r="B848" s="61">
        <v>4</v>
      </c>
      <c r="C848" s="61">
        <v>144308</v>
      </c>
      <c r="D848" s="61">
        <v>0</v>
      </c>
      <c r="E848" s="61" t="s">
        <v>9051</v>
      </c>
      <c r="F848" s="61" t="s">
        <v>9020</v>
      </c>
      <c r="G848" s="61">
        <v>8</v>
      </c>
      <c r="H848" s="61">
        <v>64</v>
      </c>
      <c r="I848" s="61">
        <v>0</v>
      </c>
      <c r="J848" s="61">
        <v>600</v>
      </c>
      <c r="K848" s="61">
        <v>6</v>
      </c>
      <c r="L848" s="61">
        <v>94033</v>
      </c>
      <c r="M848" s="61">
        <v>0</v>
      </c>
      <c r="N848" s="61">
        <v>40</v>
      </c>
      <c r="O848" s="61">
        <v>6</v>
      </c>
      <c r="P848" s="61">
        <v>94004</v>
      </c>
      <c r="Q848" s="61">
        <v>0</v>
      </c>
      <c r="R848" s="61">
        <v>150</v>
      </c>
      <c r="S848" s="61">
        <v>0</v>
      </c>
      <c r="T848" s="61">
        <v>0</v>
      </c>
      <c r="U848" s="61">
        <v>0</v>
      </c>
      <c r="V848" s="61">
        <v>0</v>
      </c>
      <c r="W848" s="61">
        <v>0</v>
      </c>
      <c r="X848" s="61">
        <v>0</v>
      </c>
      <c r="Y848" s="61">
        <v>0</v>
      </c>
      <c r="Z848" s="61">
        <v>0</v>
      </c>
      <c r="AA848" s="61">
        <v>0</v>
      </c>
      <c r="AB848" s="61">
        <v>0</v>
      </c>
      <c r="AC848" s="61">
        <v>0</v>
      </c>
      <c r="AD848" s="61">
        <v>0</v>
      </c>
    </row>
    <row r="849" spans="1:30" x14ac:dyDescent="0.3">
      <c r="A849" s="61">
        <v>4309</v>
      </c>
      <c r="B849" s="61">
        <v>4</v>
      </c>
      <c r="C849" s="61">
        <v>144309</v>
      </c>
      <c r="D849" s="61">
        <v>0</v>
      </c>
      <c r="E849" s="61" t="s">
        <v>9053</v>
      </c>
      <c r="F849" s="61" t="s">
        <v>9021</v>
      </c>
      <c r="G849" s="61">
        <v>9</v>
      </c>
      <c r="H849" s="61">
        <v>64</v>
      </c>
      <c r="I849" s="61">
        <v>0</v>
      </c>
      <c r="J849" s="61">
        <v>800</v>
      </c>
      <c r="K849" s="61">
        <v>6</v>
      </c>
      <c r="L849" s="61">
        <v>94033</v>
      </c>
      <c r="M849" s="61">
        <v>0</v>
      </c>
      <c r="N849" s="61">
        <v>45</v>
      </c>
      <c r="O849" s="61">
        <v>6</v>
      </c>
      <c r="P849" s="61">
        <v>94014</v>
      </c>
      <c r="Q849" s="61">
        <v>0</v>
      </c>
      <c r="R849" s="61">
        <v>300</v>
      </c>
      <c r="S849" s="61">
        <v>0</v>
      </c>
      <c r="T849" s="61">
        <v>0</v>
      </c>
      <c r="U849" s="61">
        <v>0</v>
      </c>
      <c r="V849" s="61">
        <v>0</v>
      </c>
      <c r="W849" s="61">
        <v>0</v>
      </c>
      <c r="X849" s="61">
        <v>0</v>
      </c>
      <c r="Y849" s="61">
        <v>0</v>
      </c>
      <c r="Z849" s="61">
        <v>0</v>
      </c>
      <c r="AA849" s="61">
        <v>0</v>
      </c>
      <c r="AB849" s="61">
        <v>0</v>
      </c>
      <c r="AC849" s="61">
        <v>0</v>
      </c>
      <c r="AD849" s="61">
        <v>0</v>
      </c>
    </row>
    <row r="850" spans="1:30" x14ac:dyDescent="0.3">
      <c r="A850" s="61">
        <v>4310</v>
      </c>
      <c r="B850" s="61">
        <v>4</v>
      </c>
      <c r="C850" s="61">
        <v>144310</v>
      </c>
      <c r="D850" s="61">
        <v>0</v>
      </c>
      <c r="E850" s="61" t="s">
        <v>9039</v>
      </c>
      <c r="F850" s="61" t="s">
        <v>9022</v>
      </c>
      <c r="G850" s="61">
        <v>10</v>
      </c>
      <c r="H850" s="61">
        <v>64</v>
      </c>
      <c r="I850" s="61">
        <v>0</v>
      </c>
      <c r="J850" s="61">
        <v>1000</v>
      </c>
      <c r="K850" s="61">
        <v>6</v>
      </c>
      <c r="L850" s="61">
        <v>94033</v>
      </c>
      <c r="M850" s="61">
        <v>0</v>
      </c>
      <c r="N850" s="61">
        <v>50</v>
      </c>
      <c r="O850" s="61">
        <v>6</v>
      </c>
      <c r="P850" s="61">
        <v>85023</v>
      </c>
      <c r="Q850" s="61">
        <v>0</v>
      </c>
      <c r="R850" s="61">
        <v>1</v>
      </c>
      <c r="S850" s="61">
        <v>0</v>
      </c>
      <c r="T850" s="61">
        <v>0</v>
      </c>
      <c r="U850" s="61">
        <v>0</v>
      </c>
      <c r="V850" s="61">
        <v>0</v>
      </c>
      <c r="W850" s="61">
        <v>0</v>
      </c>
      <c r="X850" s="61">
        <v>0</v>
      </c>
      <c r="Y850" s="61">
        <v>0</v>
      </c>
      <c r="Z850" s="61">
        <v>0</v>
      </c>
      <c r="AA850" s="61">
        <v>0</v>
      </c>
      <c r="AB850" s="61">
        <v>0</v>
      </c>
      <c r="AC850" s="61">
        <v>0</v>
      </c>
      <c r="AD850" s="61">
        <v>0</v>
      </c>
    </row>
    <row r="851" spans="1:30" x14ac:dyDescent="0.3">
      <c r="A851" s="61">
        <v>4311</v>
      </c>
      <c r="B851" s="61">
        <v>4</v>
      </c>
      <c r="C851" s="61">
        <v>144301</v>
      </c>
      <c r="D851" s="61">
        <v>0</v>
      </c>
      <c r="E851" s="61" t="s">
        <v>9099</v>
      </c>
      <c r="F851" s="61" t="s">
        <v>8989</v>
      </c>
      <c r="G851" s="61">
        <v>11</v>
      </c>
      <c r="H851" s="61">
        <v>64</v>
      </c>
      <c r="I851" s="61">
        <v>0</v>
      </c>
      <c r="J851" s="61">
        <v>25</v>
      </c>
      <c r="K851" s="61">
        <v>6</v>
      </c>
      <c r="L851" s="61">
        <v>94033</v>
      </c>
      <c r="M851" s="61">
        <v>0</v>
      </c>
      <c r="N851" s="61">
        <v>5</v>
      </c>
      <c r="O851" s="61">
        <v>0</v>
      </c>
      <c r="P851" s="61">
        <v>0</v>
      </c>
      <c r="Q851" s="61">
        <v>0</v>
      </c>
      <c r="R851" s="61">
        <v>0</v>
      </c>
      <c r="S851" s="61">
        <v>0</v>
      </c>
      <c r="T851" s="61">
        <v>0</v>
      </c>
      <c r="U851" s="61">
        <v>0</v>
      </c>
      <c r="V851" s="61">
        <v>0</v>
      </c>
      <c r="W851" s="61">
        <v>0</v>
      </c>
      <c r="X851" s="61">
        <v>0</v>
      </c>
      <c r="Y851" s="61">
        <v>0</v>
      </c>
      <c r="Z851" s="61">
        <v>0</v>
      </c>
      <c r="AA851" s="61">
        <v>0</v>
      </c>
      <c r="AB851" s="61">
        <v>0</v>
      </c>
      <c r="AC851" s="61">
        <v>0</v>
      </c>
      <c r="AD851" s="61">
        <v>0</v>
      </c>
    </row>
    <row r="852" spans="1:30" x14ac:dyDescent="0.3">
      <c r="A852" s="61">
        <v>4312</v>
      </c>
      <c r="B852" s="61">
        <v>4</v>
      </c>
      <c r="C852" s="61">
        <v>144302</v>
      </c>
      <c r="D852" s="61">
        <v>0</v>
      </c>
      <c r="E852" s="61" t="s">
        <v>9100</v>
      </c>
      <c r="F852" s="61" t="s">
        <v>8975</v>
      </c>
      <c r="G852" s="61">
        <v>12</v>
      </c>
      <c r="H852" s="61">
        <v>64</v>
      </c>
      <c r="I852" s="61">
        <v>0</v>
      </c>
      <c r="J852" s="61">
        <v>50</v>
      </c>
      <c r="K852" s="61">
        <v>6</v>
      </c>
      <c r="L852" s="61">
        <v>94033</v>
      </c>
      <c r="M852" s="61">
        <v>0</v>
      </c>
      <c r="N852" s="61">
        <v>10</v>
      </c>
      <c r="O852" s="61">
        <v>0</v>
      </c>
      <c r="P852" s="61">
        <v>0</v>
      </c>
      <c r="Q852" s="61">
        <v>0</v>
      </c>
      <c r="R852" s="61">
        <v>0</v>
      </c>
      <c r="S852" s="61">
        <v>0</v>
      </c>
      <c r="T852" s="61">
        <v>0</v>
      </c>
      <c r="U852" s="61">
        <v>0</v>
      </c>
      <c r="V852" s="61">
        <v>0</v>
      </c>
      <c r="W852" s="61">
        <v>0</v>
      </c>
      <c r="X852" s="61">
        <v>0</v>
      </c>
      <c r="Y852" s="61">
        <v>0</v>
      </c>
      <c r="Z852" s="61">
        <v>0</v>
      </c>
      <c r="AA852" s="61">
        <v>0</v>
      </c>
      <c r="AB852" s="61">
        <v>0</v>
      </c>
      <c r="AC852" s="61">
        <v>0</v>
      </c>
      <c r="AD852" s="61">
        <v>0</v>
      </c>
    </row>
    <row r="853" spans="1:30" x14ac:dyDescent="0.3">
      <c r="A853" s="61">
        <v>4313</v>
      </c>
      <c r="B853" s="61">
        <v>4</v>
      </c>
      <c r="C853" s="61">
        <v>144303</v>
      </c>
      <c r="D853" s="61">
        <v>0</v>
      </c>
      <c r="E853" s="61" t="s">
        <v>9101</v>
      </c>
      <c r="F853" s="61" t="s">
        <v>8976</v>
      </c>
      <c r="G853" s="61">
        <v>13</v>
      </c>
      <c r="H853" s="61">
        <v>64</v>
      </c>
      <c r="I853" s="61">
        <v>0</v>
      </c>
      <c r="J853" s="61">
        <v>75</v>
      </c>
      <c r="K853" s="61">
        <v>6</v>
      </c>
      <c r="L853" s="61">
        <v>94033</v>
      </c>
      <c r="M853" s="61">
        <v>0</v>
      </c>
      <c r="N853" s="61">
        <v>15</v>
      </c>
      <c r="O853" s="61">
        <v>0</v>
      </c>
      <c r="P853" s="61">
        <v>0</v>
      </c>
      <c r="Q853" s="61">
        <v>0</v>
      </c>
      <c r="R853" s="61">
        <v>0</v>
      </c>
      <c r="S853" s="61">
        <v>0</v>
      </c>
      <c r="T853" s="61">
        <v>0</v>
      </c>
      <c r="U853" s="61">
        <v>0</v>
      </c>
      <c r="V853" s="61">
        <v>0</v>
      </c>
      <c r="W853" s="61">
        <v>0</v>
      </c>
      <c r="X853" s="61">
        <v>0</v>
      </c>
      <c r="Y853" s="61">
        <v>0</v>
      </c>
      <c r="Z853" s="61">
        <v>0</v>
      </c>
      <c r="AA853" s="61">
        <v>0</v>
      </c>
      <c r="AB853" s="61">
        <v>0</v>
      </c>
      <c r="AC853" s="61">
        <v>0</v>
      </c>
      <c r="AD853" s="61">
        <v>0</v>
      </c>
    </row>
    <row r="854" spans="1:30" x14ac:dyDescent="0.3">
      <c r="A854" s="61">
        <v>4314</v>
      </c>
      <c r="B854" s="61">
        <v>4</v>
      </c>
      <c r="C854" s="61">
        <v>144304</v>
      </c>
      <c r="D854" s="61">
        <v>0</v>
      </c>
      <c r="E854" s="61" t="s">
        <v>9102</v>
      </c>
      <c r="F854" s="61" t="s">
        <v>8977</v>
      </c>
      <c r="G854" s="61">
        <v>14</v>
      </c>
      <c r="H854" s="61">
        <v>64</v>
      </c>
      <c r="I854" s="61">
        <v>0</v>
      </c>
      <c r="J854" s="61">
        <v>100</v>
      </c>
      <c r="K854" s="61">
        <v>6</v>
      </c>
      <c r="L854" s="61">
        <v>94033</v>
      </c>
      <c r="M854" s="61">
        <v>0</v>
      </c>
      <c r="N854" s="61">
        <v>20</v>
      </c>
      <c r="O854" s="61">
        <v>6</v>
      </c>
      <c r="P854" s="61">
        <v>84016</v>
      </c>
      <c r="Q854" s="61">
        <v>0</v>
      </c>
      <c r="R854" s="61">
        <v>1</v>
      </c>
      <c r="S854" s="61">
        <v>0</v>
      </c>
      <c r="T854" s="61">
        <v>0</v>
      </c>
      <c r="U854" s="61">
        <v>0</v>
      </c>
      <c r="V854" s="61">
        <v>0</v>
      </c>
      <c r="W854" s="61">
        <v>0</v>
      </c>
      <c r="X854" s="61">
        <v>0</v>
      </c>
      <c r="Y854" s="61">
        <v>0</v>
      </c>
      <c r="Z854" s="61">
        <v>0</v>
      </c>
      <c r="AA854" s="61">
        <v>0</v>
      </c>
      <c r="AB854" s="61">
        <v>0</v>
      </c>
      <c r="AC854" s="61">
        <v>0</v>
      </c>
      <c r="AD854" s="61">
        <v>0</v>
      </c>
    </row>
    <row r="855" spans="1:30" x14ac:dyDescent="0.3">
      <c r="A855" s="61">
        <v>4315</v>
      </c>
      <c r="B855" s="61">
        <v>4</v>
      </c>
      <c r="C855" s="61">
        <v>144305</v>
      </c>
      <c r="D855" s="61">
        <v>0</v>
      </c>
      <c r="E855" s="61" t="s">
        <v>9113</v>
      </c>
      <c r="F855" s="61" t="s">
        <v>8978</v>
      </c>
      <c r="G855" s="61">
        <v>15</v>
      </c>
      <c r="H855" s="61">
        <v>64</v>
      </c>
      <c r="I855" s="61">
        <v>0</v>
      </c>
      <c r="J855" s="61">
        <v>200</v>
      </c>
      <c r="K855" s="61">
        <v>6</v>
      </c>
      <c r="L855" s="61">
        <v>94033</v>
      </c>
      <c r="M855" s="61">
        <v>0</v>
      </c>
      <c r="N855" s="61">
        <v>25</v>
      </c>
      <c r="O855" s="61">
        <v>6</v>
      </c>
      <c r="P855" s="61">
        <v>94004</v>
      </c>
      <c r="Q855" s="61">
        <v>0</v>
      </c>
      <c r="R855" s="61">
        <v>50</v>
      </c>
      <c r="S855" s="61">
        <v>0</v>
      </c>
      <c r="T855" s="61">
        <v>0</v>
      </c>
      <c r="U855" s="61">
        <v>0</v>
      </c>
      <c r="V855" s="61">
        <v>0</v>
      </c>
      <c r="W855" s="61">
        <v>0</v>
      </c>
      <c r="X855" s="61">
        <v>0</v>
      </c>
      <c r="Y855" s="61">
        <v>0</v>
      </c>
      <c r="Z855" s="61">
        <v>0</v>
      </c>
      <c r="AA855" s="61">
        <v>0</v>
      </c>
      <c r="AB855" s="61">
        <v>0</v>
      </c>
      <c r="AC855" s="61">
        <v>0</v>
      </c>
      <c r="AD855" s="61">
        <v>0</v>
      </c>
    </row>
    <row r="856" spans="1:30" x14ac:dyDescent="0.3">
      <c r="A856" s="61">
        <v>4316</v>
      </c>
      <c r="B856" s="61">
        <v>4</v>
      </c>
      <c r="C856" s="61">
        <v>144306</v>
      </c>
      <c r="D856" s="61">
        <v>0</v>
      </c>
      <c r="E856" s="61" t="s">
        <v>9121</v>
      </c>
      <c r="F856" s="61" t="s">
        <v>9018</v>
      </c>
      <c r="G856" s="61">
        <v>16</v>
      </c>
      <c r="H856" s="61">
        <v>64</v>
      </c>
      <c r="I856" s="61">
        <v>0</v>
      </c>
      <c r="J856" s="61">
        <v>300</v>
      </c>
      <c r="K856" s="61">
        <v>6</v>
      </c>
      <c r="L856" s="61">
        <v>94033</v>
      </c>
      <c r="M856" s="61">
        <v>0</v>
      </c>
      <c r="N856" s="61">
        <v>30</v>
      </c>
      <c r="O856" s="61">
        <v>6</v>
      </c>
      <c r="P856" s="61">
        <v>94014</v>
      </c>
      <c r="Q856" s="61">
        <v>0</v>
      </c>
      <c r="R856" s="61">
        <v>100</v>
      </c>
      <c r="S856" s="61">
        <v>0</v>
      </c>
      <c r="T856" s="61">
        <v>0</v>
      </c>
      <c r="U856" s="61">
        <v>0</v>
      </c>
      <c r="V856" s="61">
        <v>0</v>
      </c>
      <c r="W856" s="61">
        <v>0</v>
      </c>
      <c r="X856" s="61">
        <v>0</v>
      </c>
      <c r="Y856" s="61">
        <v>0</v>
      </c>
      <c r="Z856" s="61">
        <v>0</v>
      </c>
      <c r="AA856" s="61">
        <v>0</v>
      </c>
      <c r="AB856" s="61">
        <v>0</v>
      </c>
      <c r="AC856" s="61">
        <v>0</v>
      </c>
      <c r="AD856" s="61">
        <v>0</v>
      </c>
    </row>
    <row r="857" spans="1:30" x14ac:dyDescent="0.3">
      <c r="A857" s="61">
        <v>4317</v>
      </c>
      <c r="B857" s="61">
        <v>4</v>
      </c>
      <c r="C857" s="61">
        <v>144307</v>
      </c>
      <c r="D857" s="61">
        <v>0</v>
      </c>
      <c r="E857" s="61" t="s">
        <v>9103</v>
      </c>
      <c r="F857" s="61" t="s">
        <v>9019</v>
      </c>
      <c r="G857" s="61">
        <v>17</v>
      </c>
      <c r="H857" s="61">
        <v>64</v>
      </c>
      <c r="I857" s="61">
        <v>0</v>
      </c>
      <c r="J857" s="61">
        <v>400</v>
      </c>
      <c r="K857" s="61">
        <v>6</v>
      </c>
      <c r="L857" s="61">
        <v>94033</v>
      </c>
      <c r="M857" s="61">
        <v>0</v>
      </c>
      <c r="N857" s="61">
        <v>35</v>
      </c>
      <c r="O857" s="61">
        <v>6</v>
      </c>
      <c r="P857" s="61">
        <v>84016</v>
      </c>
      <c r="Q857" s="61">
        <v>0</v>
      </c>
      <c r="R857" s="61">
        <v>1</v>
      </c>
      <c r="S857" s="61">
        <v>0</v>
      </c>
      <c r="T857" s="61">
        <v>0</v>
      </c>
      <c r="U857" s="61">
        <v>0</v>
      </c>
      <c r="V857" s="61">
        <v>0</v>
      </c>
      <c r="W857" s="61">
        <v>0</v>
      </c>
      <c r="X857" s="61">
        <v>0</v>
      </c>
      <c r="Y857" s="61">
        <v>0</v>
      </c>
      <c r="Z857" s="61">
        <v>0</v>
      </c>
      <c r="AA857" s="61">
        <v>0</v>
      </c>
      <c r="AB857" s="61">
        <v>0</v>
      </c>
      <c r="AC857" s="61">
        <v>0</v>
      </c>
      <c r="AD857" s="61">
        <v>0</v>
      </c>
    </row>
    <row r="858" spans="1:30" x14ac:dyDescent="0.3">
      <c r="A858" s="61">
        <v>4318</v>
      </c>
      <c r="B858" s="61">
        <v>4</v>
      </c>
      <c r="C858" s="61">
        <v>144308</v>
      </c>
      <c r="D858" s="61">
        <v>0</v>
      </c>
      <c r="E858" s="61" t="s">
        <v>9115</v>
      </c>
      <c r="F858" s="61" t="s">
        <v>9020</v>
      </c>
      <c r="G858" s="61">
        <v>18</v>
      </c>
      <c r="H858" s="61">
        <v>64</v>
      </c>
      <c r="I858" s="61">
        <v>0</v>
      </c>
      <c r="J858" s="61">
        <v>600</v>
      </c>
      <c r="K858" s="61">
        <v>6</v>
      </c>
      <c r="L858" s="61">
        <v>94033</v>
      </c>
      <c r="M858" s="61">
        <v>0</v>
      </c>
      <c r="N858" s="61">
        <v>40</v>
      </c>
      <c r="O858" s="61">
        <v>6</v>
      </c>
      <c r="P858" s="61">
        <v>94004</v>
      </c>
      <c r="Q858" s="61">
        <v>0</v>
      </c>
      <c r="R858" s="61">
        <v>150</v>
      </c>
      <c r="S858" s="61">
        <v>0</v>
      </c>
      <c r="T858" s="61">
        <v>0</v>
      </c>
      <c r="U858" s="61">
        <v>0</v>
      </c>
      <c r="V858" s="61">
        <v>0</v>
      </c>
      <c r="W858" s="61">
        <v>0</v>
      </c>
      <c r="X858" s="61">
        <v>0</v>
      </c>
      <c r="Y858" s="61">
        <v>0</v>
      </c>
      <c r="Z858" s="61">
        <v>0</v>
      </c>
      <c r="AA858" s="61">
        <v>0</v>
      </c>
      <c r="AB858" s="61">
        <v>0</v>
      </c>
      <c r="AC858" s="61">
        <v>0</v>
      </c>
      <c r="AD858" s="61">
        <v>0</v>
      </c>
    </row>
    <row r="859" spans="1:30" x14ac:dyDescent="0.3">
      <c r="A859" s="61">
        <v>4319</v>
      </c>
      <c r="B859" s="61">
        <v>4</v>
      </c>
      <c r="C859" s="61">
        <v>144309</v>
      </c>
      <c r="D859" s="61">
        <v>0</v>
      </c>
      <c r="E859" s="61" t="s">
        <v>9123</v>
      </c>
      <c r="F859" s="61" t="s">
        <v>9021</v>
      </c>
      <c r="G859" s="61">
        <v>19</v>
      </c>
      <c r="H859" s="61">
        <v>64</v>
      </c>
      <c r="I859" s="61">
        <v>0</v>
      </c>
      <c r="J859" s="61">
        <v>800</v>
      </c>
      <c r="K859" s="61">
        <v>6</v>
      </c>
      <c r="L859" s="61">
        <v>94033</v>
      </c>
      <c r="M859" s="61">
        <v>0</v>
      </c>
      <c r="N859" s="61">
        <v>45</v>
      </c>
      <c r="O859" s="61">
        <v>6</v>
      </c>
      <c r="P859" s="61">
        <v>94014</v>
      </c>
      <c r="Q859" s="61">
        <v>0</v>
      </c>
      <c r="R859" s="61">
        <v>300</v>
      </c>
      <c r="S859" s="61">
        <v>0</v>
      </c>
      <c r="T859" s="61">
        <v>0</v>
      </c>
      <c r="U859" s="61">
        <v>0</v>
      </c>
      <c r="V859" s="61">
        <v>0</v>
      </c>
      <c r="W859" s="61">
        <v>0</v>
      </c>
      <c r="X859" s="61">
        <v>0</v>
      </c>
      <c r="Y859" s="61">
        <v>0</v>
      </c>
      <c r="Z859" s="61">
        <v>0</v>
      </c>
      <c r="AA859" s="61">
        <v>0</v>
      </c>
      <c r="AB859" s="61">
        <v>0</v>
      </c>
      <c r="AC859" s="61">
        <v>0</v>
      </c>
      <c r="AD859" s="61">
        <v>0</v>
      </c>
    </row>
    <row r="860" spans="1:30" x14ac:dyDescent="0.3">
      <c r="A860" s="61">
        <v>4320</v>
      </c>
      <c r="B860" s="61">
        <v>4</v>
      </c>
      <c r="C860" s="61">
        <v>144310</v>
      </c>
      <c r="D860" s="61">
        <v>0</v>
      </c>
      <c r="E860" s="61" t="s">
        <v>9104</v>
      </c>
      <c r="F860" s="61" t="s">
        <v>9022</v>
      </c>
      <c r="G860" s="61">
        <v>20</v>
      </c>
      <c r="H860" s="61">
        <v>64</v>
      </c>
      <c r="I860" s="61">
        <v>0</v>
      </c>
      <c r="J860" s="61">
        <v>1000</v>
      </c>
      <c r="K860" s="61">
        <v>6</v>
      </c>
      <c r="L860" s="61">
        <v>94033</v>
      </c>
      <c r="M860" s="61">
        <v>0</v>
      </c>
      <c r="N860" s="61">
        <v>50</v>
      </c>
      <c r="O860" s="61">
        <v>6</v>
      </c>
      <c r="P860" s="61">
        <v>85023</v>
      </c>
      <c r="Q860" s="61">
        <v>0</v>
      </c>
      <c r="R860" s="61">
        <v>1</v>
      </c>
      <c r="S860" s="61">
        <v>0</v>
      </c>
      <c r="T860" s="61">
        <v>0</v>
      </c>
      <c r="U860" s="61">
        <v>0</v>
      </c>
      <c r="V860" s="61">
        <v>0</v>
      </c>
      <c r="W860" s="61">
        <v>0</v>
      </c>
      <c r="X860" s="61">
        <v>0</v>
      </c>
      <c r="Y860" s="61">
        <v>0</v>
      </c>
      <c r="Z860" s="61">
        <v>0</v>
      </c>
      <c r="AA860" s="61">
        <v>0</v>
      </c>
      <c r="AB860" s="61">
        <v>0</v>
      </c>
      <c r="AC860" s="61">
        <v>0</v>
      </c>
      <c r="AD860" s="61">
        <v>0</v>
      </c>
    </row>
    <row r="861" spans="1:30" x14ac:dyDescent="0.3">
      <c r="A861" s="61">
        <v>4401</v>
      </c>
      <c r="B861" s="61">
        <v>4</v>
      </c>
      <c r="C861" s="61">
        <v>144401</v>
      </c>
      <c r="D861" s="61">
        <v>0</v>
      </c>
      <c r="E861" s="61" t="s">
        <v>8990</v>
      </c>
      <c r="F861" s="61" t="s">
        <v>8991</v>
      </c>
      <c r="G861" s="61">
        <v>1</v>
      </c>
      <c r="H861" s="61">
        <v>24</v>
      </c>
      <c r="I861" s="61">
        <v>5</v>
      </c>
      <c r="J861" s="61">
        <v>1</v>
      </c>
      <c r="K861" s="61">
        <v>6</v>
      </c>
      <c r="L861" s="61">
        <v>94051</v>
      </c>
      <c r="M861" s="61">
        <v>0</v>
      </c>
      <c r="N861" s="61">
        <v>4</v>
      </c>
      <c r="O861" s="61">
        <v>0</v>
      </c>
      <c r="P861" s="61">
        <v>0</v>
      </c>
      <c r="Q861" s="61">
        <v>0</v>
      </c>
      <c r="R861" s="61">
        <v>0</v>
      </c>
      <c r="S861" s="61">
        <v>0</v>
      </c>
      <c r="T861" s="61">
        <v>0</v>
      </c>
      <c r="U861" s="61">
        <v>0</v>
      </c>
      <c r="V861" s="61">
        <v>0</v>
      </c>
      <c r="W861" s="61">
        <v>0</v>
      </c>
      <c r="X861" s="61">
        <v>0</v>
      </c>
      <c r="Y861" s="61">
        <v>0</v>
      </c>
      <c r="Z861" s="61">
        <v>0</v>
      </c>
      <c r="AA861" s="61">
        <v>0</v>
      </c>
      <c r="AB861" s="61">
        <v>0</v>
      </c>
      <c r="AC861" s="61">
        <v>0</v>
      </c>
      <c r="AD861" s="61">
        <v>0</v>
      </c>
    </row>
    <row r="862" spans="1:30" x14ac:dyDescent="0.3">
      <c r="A862" s="61">
        <v>4402</v>
      </c>
      <c r="B862" s="61">
        <v>4</v>
      </c>
      <c r="C862" s="61">
        <v>144402</v>
      </c>
      <c r="D862" s="61">
        <v>0</v>
      </c>
      <c r="E862" s="61" t="s">
        <v>8992</v>
      </c>
      <c r="F862" s="61" t="s">
        <v>8993</v>
      </c>
      <c r="G862" s="61">
        <v>2</v>
      </c>
      <c r="H862" s="61">
        <v>24</v>
      </c>
      <c r="I862" s="61">
        <v>5</v>
      </c>
      <c r="J862" s="61">
        <v>2</v>
      </c>
      <c r="K862" s="61">
        <v>6</v>
      </c>
      <c r="L862" s="61">
        <v>94051</v>
      </c>
      <c r="M862" s="61">
        <v>0</v>
      </c>
      <c r="N862" s="61">
        <v>6</v>
      </c>
      <c r="O862" s="61">
        <v>0</v>
      </c>
      <c r="P862" s="61">
        <v>0</v>
      </c>
      <c r="Q862" s="61">
        <v>0</v>
      </c>
      <c r="R862" s="61">
        <v>0</v>
      </c>
      <c r="S862" s="61">
        <v>0</v>
      </c>
      <c r="T862" s="61">
        <v>0</v>
      </c>
      <c r="U862" s="61">
        <v>0</v>
      </c>
      <c r="V862" s="61">
        <v>0</v>
      </c>
      <c r="W862" s="61">
        <v>0</v>
      </c>
      <c r="X862" s="61">
        <v>0</v>
      </c>
      <c r="Y862" s="61">
        <v>0</v>
      </c>
      <c r="Z862" s="61">
        <v>0</v>
      </c>
      <c r="AA862" s="61">
        <v>0</v>
      </c>
      <c r="AB862" s="61">
        <v>0</v>
      </c>
      <c r="AC862" s="61">
        <v>0</v>
      </c>
      <c r="AD862" s="61">
        <v>0</v>
      </c>
    </row>
    <row r="863" spans="1:30" x14ac:dyDescent="0.3">
      <c r="A863" s="61">
        <v>4403</v>
      </c>
      <c r="B863" s="61">
        <v>4</v>
      </c>
      <c r="C863" s="61">
        <v>144403</v>
      </c>
      <c r="D863" s="61">
        <v>0</v>
      </c>
      <c r="E863" s="61" t="s">
        <v>9043</v>
      </c>
      <c r="F863" s="61" t="s">
        <v>8994</v>
      </c>
      <c r="G863" s="61">
        <v>3</v>
      </c>
      <c r="H863" s="61">
        <v>24</v>
      </c>
      <c r="I863" s="61">
        <v>5</v>
      </c>
      <c r="J863" s="61">
        <v>3</v>
      </c>
      <c r="K863" s="61">
        <v>6</v>
      </c>
      <c r="L863" s="61">
        <v>94051</v>
      </c>
      <c r="M863" s="61">
        <v>0</v>
      </c>
      <c r="N863" s="61">
        <v>8</v>
      </c>
      <c r="O863" s="61">
        <v>0</v>
      </c>
      <c r="P863" s="61">
        <v>0</v>
      </c>
      <c r="Q863" s="61">
        <v>0</v>
      </c>
      <c r="R863" s="61">
        <v>0</v>
      </c>
      <c r="S863" s="61">
        <v>0</v>
      </c>
      <c r="T863" s="61">
        <v>0</v>
      </c>
      <c r="U863" s="61">
        <v>0</v>
      </c>
      <c r="V863" s="61">
        <v>0</v>
      </c>
      <c r="W863" s="61">
        <v>0</v>
      </c>
      <c r="X863" s="61">
        <v>0</v>
      </c>
      <c r="Y863" s="61">
        <v>0</v>
      </c>
      <c r="Z863" s="61">
        <v>0</v>
      </c>
      <c r="AA863" s="61">
        <v>0</v>
      </c>
      <c r="AB863" s="61">
        <v>0</v>
      </c>
      <c r="AC863" s="61">
        <v>0</v>
      </c>
      <c r="AD863" s="61">
        <v>0</v>
      </c>
    </row>
    <row r="864" spans="1:30" x14ac:dyDescent="0.3">
      <c r="A864" s="61">
        <v>4404</v>
      </c>
      <c r="B864" s="61">
        <v>4</v>
      </c>
      <c r="C864" s="61">
        <v>144404</v>
      </c>
      <c r="D864" s="61">
        <v>0</v>
      </c>
      <c r="E864" s="61" t="s">
        <v>9081</v>
      </c>
      <c r="F864" s="61" t="s">
        <v>8995</v>
      </c>
      <c r="G864" s="61">
        <v>4</v>
      </c>
      <c r="H864" s="61">
        <v>24</v>
      </c>
      <c r="I864" s="61">
        <v>5</v>
      </c>
      <c r="J864" s="61">
        <v>4</v>
      </c>
      <c r="K864" s="61">
        <v>6</v>
      </c>
      <c r="L864" s="61">
        <v>94051</v>
      </c>
      <c r="M864" s="61">
        <v>0</v>
      </c>
      <c r="N864" s="61">
        <v>10</v>
      </c>
      <c r="O864" s="61">
        <v>6</v>
      </c>
      <c r="P864" s="61">
        <v>85008</v>
      </c>
      <c r="Q864" s="61">
        <v>0</v>
      </c>
      <c r="R864" s="61">
        <v>1</v>
      </c>
      <c r="S864" s="61">
        <v>0</v>
      </c>
      <c r="T864" s="61">
        <v>0</v>
      </c>
      <c r="U864" s="61">
        <v>0</v>
      </c>
      <c r="V864" s="61">
        <v>0</v>
      </c>
      <c r="W864" s="61">
        <v>0</v>
      </c>
      <c r="X864" s="61">
        <v>0</v>
      </c>
      <c r="Y864" s="61">
        <v>0</v>
      </c>
      <c r="Z864" s="61">
        <v>0</v>
      </c>
      <c r="AA864" s="61">
        <v>0</v>
      </c>
      <c r="AB864" s="61">
        <v>0</v>
      </c>
      <c r="AC864" s="61">
        <v>0</v>
      </c>
      <c r="AD864" s="61">
        <v>0</v>
      </c>
    </row>
    <row r="865" spans="1:30" x14ac:dyDescent="0.3">
      <c r="A865" s="61">
        <v>4405</v>
      </c>
      <c r="B865" s="61">
        <v>4</v>
      </c>
      <c r="C865" s="61">
        <v>144405</v>
      </c>
      <c r="D865" s="61">
        <v>0</v>
      </c>
      <c r="E865" s="61" t="s">
        <v>9083</v>
      </c>
      <c r="F865" s="61" t="s">
        <v>8996</v>
      </c>
      <c r="G865" s="61">
        <v>5</v>
      </c>
      <c r="H865" s="61">
        <v>24</v>
      </c>
      <c r="I865" s="61">
        <v>5</v>
      </c>
      <c r="J865" s="61">
        <v>5</v>
      </c>
      <c r="K865" s="61">
        <v>6</v>
      </c>
      <c r="L865" s="61">
        <v>94054</v>
      </c>
      <c r="M865" s="61">
        <v>0</v>
      </c>
      <c r="N865" s="61">
        <v>15</v>
      </c>
      <c r="O865" s="61">
        <v>6</v>
      </c>
      <c r="P865" s="61">
        <v>94078</v>
      </c>
      <c r="Q865" s="61">
        <v>0</v>
      </c>
      <c r="R865" s="61">
        <v>1</v>
      </c>
      <c r="S865" s="61">
        <v>0</v>
      </c>
      <c r="T865" s="61">
        <v>0</v>
      </c>
      <c r="U865" s="61">
        <v>0</v>
      </c>
      <c r="V865" s="61">
        <v>0</v>
      </c>
      <c r="W865" s="61">
        <v>0</v>
      </c>
      <c r="X865" s="61">
        <v>0</v>
      </c>
      <c r="Y865" s="61">
        <v>0</v>
      </c>
      <c r="Z865" s="61">
        <v>0</v>
      </c>
      <c r="AA865" s="61">
        <v>0</v>
      </c>
      <c r="AB865" s="61">
        <v>0</v>
      </c>
      <c r="AC865" s="61">
        <v>0</v>
      </c>
      <c r="AD865" s="61">
        <v>0</v>
      </c>
    </row>
    <row r="866" spans="1:30" x14ac:dyDescent="0.3">
      <c r="A866" s="61">
        <v>4406</v>
      </c>
      <c r="B866" s="61">
        <v>4</v>
      </c>
      <c r="C866" s="61">
        <v>144406</v>
      </c>
      <c r="D866" s="61">
        <v>0</v>
      </c>
      <c r="E866" s="61" t="s">
        <v>9087</v>
      </c>
      <c r="F866" s="61" t="s">
        <v>9027</v>
      </c>
      <c r="G866" s="61">
        <v>6</v>
      </c>
      <c r="H866" s="61">
        <v>24</v>
      </c>
      <c r="I866" s="61">
        <v>5</v>
      </c>
      <c r="J866" s="61">
        <v>6</v>
      </c>
      <c r="K866" s="61">
        <v>6</v>
      </c>
      <c r="L866" s="61">
        <v>94054</v>
      </c>
      <c r="M866" s="61">
        <v>0</v>
      </c>
      <c r="N866" s="61">
        <v>20</v>
      </c>
      <c r="O866" s="61">
        <v>6</v>
      </c>
      <c r="P866" s="61">
        <v>94036</v>
      </c>
      <c r="Q866" s="61">
        <v>0</v>
      </c>
      <c r="R866" s="61">
        <v>50</v>
      </c>
      <c r="S866" s="61">
        <v>0</v>
      </c>
      <c r="T866" s="61">
        <v>0</v>
      </c>
      <c r="U866" s="61">
        <v>0</v>
      </c>
      <c r="V866" s="61">
        <v>0</v>
      </c>
      <c r="W866" s="61">
        <v>0</v>
      </c>
      <c r="X866" s="61">
        <v>0</v>
      </c>
      <c r="Y866" s="61">
        <v>0</v>
      </c>
      <c r="Z866" s="61">
        <v>0</v>
      </c>
      <c r="AA866" s="61">
        <v>0</v>
      </c>
      <c r="AB866" s="61">
        <v>0</v>
      </c>
      <c r="AC866" s="61">
        <v>0</v>
      </c>
      <c r="AD866" s="61">
        <v>0</v>
      </c>
    </row>
    <row r="867" spans="1:30" x14ac:dyDescent="0.3">
      <c r="A867" s="61">
        <v>4407</v>
      </c>
      <c r="B867" s="61">
        <v>4</v>
      </c>
      <c r="C867" s="61">
        <v>144407</v>
      </c>
      <c r="D867" s="61">
        <v>0</v>
      </c>
      <c r="E867" s="61" t="s">
        <v>9079</v>
      </c>
      <c r="F867" s="61" t="s">
        <v>9029</v>
      </c>
      <c r="G867" s="61">
        <v>7</v>
      </c>
      <c r="H867" s="61">
        <v>24</v>
      </c>
      <c r="I867" s="61">
        <v>5</v>
      </c>
      <c r="J867" s="61">
        <v>8</v>
      </c>
      <c r="K867" s="61">
        <v>6</v>
      </c>
      <c r="L867" s="61">
        <v>94054</v>
      </c>
      <c r="M867" s="61">
        <v>0</v>
      </c>
      <c r="N867" s="61">
        <v>25</v>
      </c>
      <c r="O867" s="61">
        <v>6</v>
      </c>
      <c r="P867" s="61">
        <v>85008</v>
      </c>
      <c r="Q867" s="61">
        <v>0</v>
      </c>
      <c r="R867" s="61">
        <v>1</v>
      </c>
      <c r="S867" s="61">
        <v>0</v>
      </c>
      <c r="T867" s="61">
        <v>0</v>
      </c>
      <c r="U867" s="61">
        <v>0</v>
      </c>
      <c r="V867" s="61">
        <v>0</v>
      </c>
      <c r="W867" s="61">
        <v>0</v>
      </c>
      <c r="X867" s="61">
        <v>0</v>
      </c>
      <c r="Y867" s="61">
        <v>0</v>
      </c>
      <c r="Z867" s="61">
        <v>0</v>
      </c>
      <c r="AA867" s="61">
        <v>0</v>
      </c>
      <c r="AB867" s="61">
        <v>0</v>
      </c>
      <c r="AC867" s="61">
        <v>0</v>
      </c>
      <c r="AD867" s="61">
        <v>0</v>
      </c>
    </row>
    <row r="868" spans="1:30" x14ac:dyDescent="0.3">
      <c r="A868" s="61">
        <v>4408</v>
      </c>
      <c r="B868" s="61">
        <v>4</v>
      </c>
      <c r="C868" s="61">
        <v>144408</v>
      </c>
      <c r="D868" s="61">
        <v>0</v>
      </c>
      <c r="E868" s="61" t="s">
        <v>9085</v>
      </c>
      <c r="F868" s="61" t="s">
        <v>9031</v>
      </c>
      <c r="G868" s="61">
        <v>8</v>
      </c>
      <c r="H868" s="61">
        <v>24</v>
      </c>
      <c r="I868" s="61">
        <v>5</v>
      </c>
      <c r="J868" s="61">
        <v>10</v>
      </c>
      <c r="K868" s="61">
        <v>6</v>
      </c>
      <c r="L868" s="61">
        <v>94054</v>
      </c>
      <c r="M868" s="61">
        <v>0</v>
      </c>
      <c r="N868" s="61">
        <v>30</v>
      </c>
      <c r="O868" s="61">
        <v>6</v>
      </c>
      <c r="P868" s="61">
        <v>94078</v>
      </c>
      <c r="Q868" s="61">
        <v>0</v>
      </c>
      <c r="R868" s="61">
        <v>1</v>
      </c>
      <c r="S868" s="61">
        <v>0</v>
      </c>
      <c r="T868" s="61">
        <v>0</v>
      </c>
      <c r="U868" s="61">
        <v>0</v>
      </c>
      <c r="V868" s="61">
        <v>0</v>
      </c>
      <c r="W868" s="61">
        <v>0</v>
      </c>
      <c r="X868" s="61">
        <v>0</v>
      </c>
      <c r="Y868" s="61">
        <v>0</v>
      </c>
      <c r="Z868" s="61">
        <v>0</v>
      </c>
      <c r="AA868" s="61">
        <v>0</v>
      </c>
      <c r="AB868" s="61">
        <v>0</v>
      </c>
      <c r="AC868" s="61">
        <v>0</v>
      </c>
      <c r="AD868" s="61">
        <v>0</v>
      </c>
    </row>
    <row r="869" spans="1:30" x14ac:dyDescent="0.3">
      <c r="A869" s="61">
        <v>4409</v>
      </c>
      <c r="B869" s="61">
        <v>4</v>
      </c>
      <c r="C869" s="61">
        <v>144409</v>
      </c>
      <c r="D869" s="61">
        <v>0</v>
      </c>
      <c r="E869" s="61" t="s">
        <v>9089</v>
      </c>
      <c r="F869" s="61" t="s">
        <v>9033</v>
      </c>
      <c r="G869" s="61">
        <v>9</v>
      </c>
      <c r="H869" s="61">
        <v>24</v>
      </c>
      <c r="I869" s="61">
        <v>5</v>
      </c>
      <c r="J869" s="61">
        <v>15</v>
      </c>
      <c r="K869" s="61">
        <v>6</v>
      </c>
      <c r="L869" s="61">
        <v>94054</v>
      </c>
      <c r="M869" s="61">
        <v>0</v>
      </c>
      <c r="N869" s="61">
        <v>35</v>
      </c>
      <c r="O869" s="61">
        <v>6</v>
      </c>
      <c r="P869" s="61">
        <v>94036</v>
      </c>
      <c r="Q869" s="61">
        <v>0</v>
      </c>
      <c r="R869" s="61">
        <v>100</v>
      </c>
      <c r="S869" s="61">
        <v>0</v>
      </c>
      <c r="T869" s="61">
        <v>0</v>
      </c>
      <c r="U869" s="61">
        <v>0</v>
      </c>
      <c r="V869" s="61">
        <v>0</v>
      </c>
      <c r="W869" s="61">
        <v>0</v>
      </c>
      <c r="X869" s="61">
        <v>0</v>
      </c>
      <c r="Y869" s="61">
        <v>0</v>
      </c>
      <c r="Z869" s="61">
        <v>0</v>
      </c>
      <c r="AA869" s="61">
        <v>0</v>
      </c>
      <c r="AB869" s="61">
        <v>0</v>
      </c>
      <c r="AC869" s="61">
        <v>0</v>
      </c>
      <c r="AD869" s="61">
        <v>0</v>
      </c>
    </row>
    <row r="870" spans="1:30" x14ac:dyDescent="0.3">
      <c r="A870" s="61">
        <v>4410</v>
      </c>
      <c r="B870" s="61">
        <v>4</v>
      </c>
      <c r="C870" s="61">
        <v>144410</v>
      </c>
      <c r="D870" s="61">
        <v>0</v>
      </c>
      <c r="E870" s="61" t="s">
        <v>9045</v>
      </c>
      <c r="F870" s="61" t="s">
        <v>9035</v>
      </c>
      <c r="G870" s="61">
        <v>10</v>
      </c>
      <c r="H870" s="61">
        <v>24</v>
      </c>
      <c r="I870" s="61">
        <v>5</v>
      </c>
      <c r="J870" s="61">
        <v>20</v>
      </c>
      <c r="K870" s="61">
        <v>6</v>
      </c>
      <c r="L870" s="61">
        <v>94054</v>
      </c>
      <c r="M870" s="61">
        <v>0</v>
      </c>
      <c r="N870" s="61">
        <v>40</v>
      </c>
      <c r="O870" s="61">
        <v>6</v>
      </c>
      <c r="P870" s="61">
        <v>85009</v>
      </c>
      <c r="Q870" s="61">
        <v>0</v>
      </c>
      <c r="R870" s="61">
        <v>1</v>
      </c>
      <c r="S870" s="61">
        <v>0</v>
      </c>
      <c r="T870" s="61">
        <v>0</v>
      </c>
      <c r="U870" s="61">
        <v>0</v>
      </c>
      <c r="V870" s="61">
        <v>0</v>
      </c>
      <c r="W870" s="61">
        <v>0</v>
      </c>
      <c r="X870" s="61">
        <v>0</v>
      </c>
      <c r="Y870" s="61">
        <v>0</v>
      </c>
      <c r="Z870" s="61">
        <v>0</v>
      </c>
      <c r="AA870" s="61">
        <v>0</v>
      </c>
      <c r="AB870" s="61">
        <v>0</v>
      </c>
      <c r="AC870" s="61">
        <v>0</v>
      </c>
      <c r="AD870" s="61">
        <v>0</v>
      </c>
    </row>
    <row r="871" spans="1:30" x14ac:dyDescent="0.3">
      <c r="A871" s="61">
        <v>4411</v>
      </c>
      <c r="B871" s="61">
        <v>4</v>
      </c>
      <c r="C871" s="61">
        <v>144401</v>
      </c>
      <c r="D871" s="61">
        <v>0</v>
      </c>
      <c r="E871" s="61" t="s">
        <v>10937</v>
      </c>
      <c r="F871" s="61" t="s">
        <v>8991</v>
      </c>
      <c r="G871" s="61">
        <v>1</v>
      </c>
      <c r="H871" s="61">
        <v>24</v>
      </c>
      <c r="I871" s="61">
        <v>5</v>
      </c>
      <c r="J871" s="61">
        <v>1</v>
      </c>
      <c r="K871" s="61">
        <v>6</v>
      </c>
      <c r="L871" s="61">
        <v>94051</v>
      </c>
      <c r="M871" s="61">
        <v>0</v>
      </c>
      <c r="N871" s="61">
        <v>4</v>
      </c>
      <c r="O871" s="61">
        <v>0</v>
      </c>
      <c r="P871" s="61">
        <v>0</v>
      </c>
      <c r="Q871" s="61">
        <v>0</v>
      </c>
      <c r="R871" s="61">
        <v>0</v>
      </c>
      <c r="S871" s="61">
        <v>0</v>
      </c>
      <c r="T871" s="61">
        <v>0</v>
      </c>
      <c r="U871" s="61">
        <v>0</v>
      </c>
      <c r="V871" s="61">
        <v>0</v>
      </c>
      <c r="W871" s="61">
        <v>0</v>
      </c>
      <c r="X871" s="61">
        <v>0</v>
      </c>
      <c r="Y871" s="61">
        <v>0</v>
      </c>
      <c r="Z871" s="61">
        <v>0</v>
      </c>
      <c r="AA871" s="61">
        <v>0</v>
      </c>
      <c r="AB871" s="61">
        <v>0</v>
      </c>
      <c r="AC871" s="61">
        <v>0</v>
      </c>
      <c r="AD871" s="61">
        <v>0</v>
      </c>
    </row>
    <row r="872" spans="1:30" x14ac:dyDescent="0.3">
      <c r="A872" s="61">
        <v>4412</v>
      </c>
      <c r="B872" s="61">
        <v>4</v>
      </c>
      <c r="C872" s="61">
        <v>144402</v>
      </c>
      <c r="D872" s="61">
        <v>0</v>
      </c>
      <c r="E872" s="61" t="s">
        <v>10938</v>
      </c>
      <c r="F872" s="61" t="s">
        <v>8993</v>
      </c>
      <c r="G872" s="61">
        <v>2</v>
      </c>
      <c r="H872" s="61">
        <v>24</v>
      </c>
      <c r="I872" s="61">
        <v>5</v>
      </c>
      <c r="J872" s="61">
        <v>2</v>
      </c>
      <c r="K872" s="61">
        <v>6</v>
      </c>
      <c r="L872" s="61">
        <v>94051</v>
      </c>
      <c r="M872" s="61">
        <v>0</v>
      </c>
      <c r="N872" s="61">
        <v>6</v>
      </c>
      <c r="O872" s="61">
        <v>0</v>
      </c>
      <c r="P872" s="61">
        <v>0</v>
      </c>
      <c r="Q872" s="61">
        <v>0</v>
      </c>
      <c r="R872" s="61">
        <v>0</v>
      </c>
      <c r="S872" s="61">
        <v>0</v>
      </c>
      <c r="T872" s="61">
        <v>0</v>
      </c>
      <c r="U872" s="61">
        <v>0</v>
      </c>
      <c r="V872" s="61">
        <v>0</v>
      </c>
      <c r="W872" s="61">
        <v>0</v>
      </c>
      <c r="X872" s="61">
        <v>0</v>
      </c>
      <c r="Y872" s="61">
        <v>0</v>
      </c>
      <c r="Z872" s="61">
        <v>0</v>
      </c>
      <c r="AA872" s="61">
        <v>0</v>
      </c>
      <c r="AB872" s="61">
        <v>0</v>
      </c>
      <c r="AC872" s="61">
        <v>0</v>
      </c>
      <c r="AD872" s="61">
        <v>0</v>
      </c>
    </row>
    <row r="873" spans="1:30" x14ac:dyDescent="0.3">
      <c r="A873" s="61">
        <v>4413</v>
      </c>
      <c r="B873" s="61">
        <v>4</v>
      </c>
      <c r="C873" s="61">
        <v>144403</v>
      </c>
      <c r="D873" s="61">
        <v>0</v>
      </c>
      <c r="E873" s="61" t="s">
        <v>10939</v>
      </c>
      <c r="F873" s="61" t="s">
        <v>8994</v>
      </c>
      <c r="G873" s="61">
        <v>3</v>
      </c>
      <c r="H873" s="61">
        <v>24</v>
      </c>
      <c r="I873" s="61">
        <v>5</v>
      </c>
      <c r="J873" s="61">
        <v>3</v>
      </c>
      <c r="K873" s="61">
        <v>6</v>
      </c>
      <c r="L873" s="61">
        <v>94051</v>
      </c>
      <c r="M873" s="61">
        <v>0</v>
      </c>
      <c r="N873" s="61">
        <v>8</v>
      </c>
      <c r="O873" s="61">
        <v>0</v>
      </c>
      <c r="P873" s="61">
        <v>0</v>
      </c>
      <c r="Q873" s="61">
        <v>0</v>
      </c>
      <c r="R873" s="61">
        <v>0</v>
      </c>
      <c r="S873" s="61">
        <v>0</v>
      </c>
      <c r="T873" s="61">
        <v>0</v>
      </c>
      <c r="U873" s="61">
        <v>0</v>
      </c>
      <c r="V873" s="61">
        <v>0</v>
      </c>
      <c r="W873" s="61">
        <v>0</v>
      </c>
      <c r="X873" s="61">
        <v>0</v>
      </c>
      <c r="Y873" s="61">
        <v>0</v>
      </c>
      <c r="Z873" s="61">
        <v>0</v>
      </c>
      <c r="AA873" s="61">
        <v>0</v>
      </c>
      <c r="AB873" s="61">
        <v>0</v>
      </c>
      <c r="AC873" s="61">
        <v>0</v>
      </c>
      <c r="AD873" s="61">
        <v>0</v>
      </c>
    </row>
    <row r="874" spans="1:30" x14ac:dyDescent="0.3">
      <c r="A874" s="61">
        <v>4414</v>
      </c>
      <c r="B874" s="61">
        <v>4</v>
      </c>
      <c r="C874" s="61">
        <v>144404</v>
      </c>
      <c r="D874" s="61">
        <v>0</v>
      </c>
      <c r="E874" s="61" t="s">
        <v>10940</v>
      </c>
      <c r="F874" s="61" t="s">
        <v>8995</v>
      </c>
      <c r="G874" s="61">
        <v>4</v>
      </c>
      <c r="H874" s="61">
        <v>24</v>
      </c>
      <c r="I874" s="61">
        <v>5</v>
      </c>
      <c r="J874" s="61">
        <v>4</v>
      </c>
      <c r="K874" s="61">
        <v>6</v>
      </c>
      <c r="L874" s="61">
        <v>94051</v>
      </c>
      <c r="M874" s="61">
        <v>0</v>
      </c>
      <c r="N874" s="61">
        <v>10</v>
      </c>
      <c r="O874" s="61">
        <v>6</v>
      </c>
      <c r="P874" s="61">
        <v>85008</v>
      </c>
      <c r="Q874" s="61">
        <v>0</v>
      </c>
      <c r="R874" s="61">
        <v>1</v>
      </c>
      <c r="S874" s="61">
        <v>0</v>
      </c>
      <c r="T874" s="61">
        <v>0</v>
      </c>
      <c r="U874" s="61">
        <v>0</v>
      </c>
      <c r="V874" s="61">
        <v>0</v>
      </c>
      <c r="W874" s="61">
        <v>0</v>
      </c>
      <c r="X874" s="61">
        <v>0</v>
      </c>
      <c r="Y874" s="61">
        <v>0</v>
      </c>
      <c r="Z874" s="61">
        <v>0</v>
      </c>
      <c r="AA874" s="61">
        <v>0</v>
      </c>
      <c r="AB874" s="61">
        <v>0</v>
      </c>
      <c r="AC874" s="61">
        <v>0</v>
      </c>
      <c r="AD874" s="61">
        <v>0</v>
      </c>
    </row>
    <row r="875" spans="1:30" x14ac:dyDescent="0.3">
      <c r="A875" s="61">
        <v>4415</v>
      </c>
      <c r="B875" s="61">
        <v>4</v>
      </c>
      <c r="C875" s="61">
        <v>144405</v>
      </c>
      <c r="D875" s="61">
        <v>0</v>
      </c>
      <c r="E875" s="61" t="s">
        <v>10941</v>
      </c>
      <c r="F875" s="61" t="s">
        <v>8996</v>
      </c>
      <c r="G875" s="61">
        <v>5</v>
      </c>
      <c r="H875" s="61">
        <v>24</v>
      </c>
      <c r="I875" s="61">
        <v>5</v>
      </c>
      <c r="J875" s="61">
        <v>5</v>
      </c>
      <c r="K875" s="61">
        <v>6</v>
      </c>
      <c r="L875" s="61">
        <v>94054</v>
      </c>
      <c r="M875" s="61">
        <v>0</v>
      </c>
      <c r="N875" s="61">
        <v>15</v>
      </c>
      <c r="O875" s="61">
        <v>6</v>
      </c>
      <c r="P875" s="61">
        <v>94078</v>
      </c>
      <c r="Q875" s="61">
        <v>0</v>
      </c>
      <c r="R875" s="61">
        <v>1</v>
      </c>
      <c r="S875" s="61">
        <v>0</v>
      </c>
      <c r="T875" s="61">
        <v>0</v>
      </c>
      <c r="U875" s="61">
        <v>0</v>
      </c>
      <c r="V875" s="61">
        <v>0</v>
      </c>
      <c r="W875" s="61">
        <v>0</v>
      </c>
      <c r="X875" s="61">
        <v>0</v>
      </c>
      <c r="Y875" s="61">
        <v>0</v>
      </c>
      <c r="Z875" s="61">
        <v>0</v>
      </c>
      <c r="AA875" s="61">
        <v>0</v>
      </c>
      <c r="AB875" s="61">
        <v>0</v>
      </c>
      <c r="AC875" s="61">
        <v>0</v>
      </c>
      <c r="AD875" s="61">
        <v>0</v>
      </c>
    </row>
    <row r="876" spans="1:30" x14ac:dyDescent="0.3">
      <c r="A876" s="61">
        <v>4416</v>
      </c>
      <c r="B876" s="61">
        <v>4</v>
      </c>
      <c r="C876" s="61">
        <v>144406</v>
      </c>
      <c r="D876" s="61">
        <v>0</v>
      </c>
      <c r="E876" s="61" t="s">
        <v>10942</v>
      </c>
      <c r="F876" s="61" t="s">
        <v>9027</v>
      </c>
      <c r="G876" s="61">
        <v>6</v>
      </c>
      <c r="H876" s="61">
        <v>24</v>
      </c>
      <c r="I876" s="61">
        <v>5</v>
      </c>
      <c r="J876" s="61">
        <v>6</v>
      </c>
      <c r="K876" s="61">
        <v>6</v>
      </c>
      <c r="L876" s="61">
        <v>94054</v>
      </c>
      <c r="M876" s="61">
        <v>0</v>
      </c>
      <c r="N876" s="61">
        <v>20</v>
      </c>
      <c r="O876" s="61">
        <v>6</v>
      </c>
      <c r="P876" s="61">
        <v>94036</v>
      </c>
      <c r="Q876" s="61">
        <v>0</v>
      </c>
      <c r="R876" s="61">
        <v>25</v>
      </c>
      <c r="S876" s="61">
        <v>0</v>
      </c>
      <c r="T876" s="61">
        <v>0</v>
      </c>
      <c r="U876" s="61">
        <v>0</v>
      </c>
      <c r="V876" s="61">
        <v>0</v>
      </c>
      <c r="W876" s="61">
        <v>0</v>
      </c>
      <c r="X876" s="61">
        <v>0</v>
      </c>
      <c r="Y876" s="61">
        <v>0</v>
      </c>
      <c r="Z876" s="61">
        <v>0</v>
      </c>
      <c r="AA876" s="61">
        <v>0</v>
      </c>
      <c r="AB876" s="61">
        <v>0</v>
      </c>
      <c r="AC876" s="61">
        <v>0</v>
      </c>
      <c r="AD876" s="61">
        <v>0</v>
      </c>
    </row>
    <row r="877" spans="1:30" x14ac:dyDescent="0.3">
      <c r="A877" s="61">
        <v>4417</v>
      </c>
      <c r="B877" s="61">
        <v>4</v>
      </c>
      <c r="C877" s="61">
        <v>144407</v>
      </c>
      <c r="D877" s="61">
        <v>0</v>
      </c>
      <c r="E877" s="61" t="s">
        <v>10943</v>
      </c>
      <c r="F877" s="61" t="s">
        <v>9029</v>
      </c>
      <c r="G877" s="61">
        <v>7</v>
      </c>
      <c r="H877" s="61">
        <v>24</v>
      </c>
      <c r="I877" s="61">
        <v>5</v>
      </c>
      <c r="J877" s="61">
        <v>8</v>
      </c>
      <c r="K877" s="61">
        <v>6</v>
      </c>
      <c r="L877" s="61">
        <v>94054</v>
      </c>
      <c r="M877" s="61">
        <v>0</v>
      </c>
      <c r="N877" s="61">
        <v>25</v>
      </c>
      <c r="O877" s="61">
        <v>6</v>
      </c>
      <c r="P877" s="61">
        <v>85008</v>
      </c>
      <c r="Q877" s="61">
        <v>0</v>
      </c>
      <c r="R877" s="61">
        <v>1</v>
      </c>
      <c r="S877" s="61">
        <v>0</v>
      </c>
      <c r="T877" s="61">
        <v>0</v>
      </c>
      <c r="U877" s="61">
        <v>0</v>
      </c>
      <c r="V877" s="61">
        <v>0</v>
      </c>
      <c r="W877" s="61">
        <v>0</v>
      </c>
      <c r="X877" s="61">
        <v>0</v>
      </c>
      <c r="Y877" s="61">
        <v>0</v>
      </c>
      <c r="Z877" s="61">
        <v>0</v>
      </c>
      <c r="AA877" s="61">
        <v>0</v>
      </c>
      <c r="AB877" s="61">
        <v>0</v>
      </c>
      <c r="AC877" s="61">
        <v>0</v>
      </c>
      <c r="AD877" s="61">
        <v>0</v>
      </c>
    </row>
    <row r="878" spans="1:30" x14ac:dyDescent="0.3">
      <c r="A878" s="61">
        <v>4418</v>
      </c>
      <c r="B878" s="61">
        <v>4</v>
      </c>
      <c r="C878" s="61">
        <v>144408</v>
      </c>
      <c r="D878" s="61">
        <v>0</v>
      </c>
      <c r="E878" s="61" t="s">
        <v>10944</v>
      </c>
      <c r="F878" s="61" t="s">
        <v>9031</v>
      </c>
      <c r="G878" s="61">
        <v>8</v>
      </c>
      <c r="H878" s="61">
        <v>24</v>
      </c>
      <c r="I878" s="61">
        <v>5</v>
      </c>
      <c r="J878" s="61">
        <v>10</v>
      </c>
      <c r="K878" s="61">
        <v>6</v>
      </c>
      <c r="L878" s="61">
        <v>94054</v>
      </c>
      <c r="M878" s="61">
        <v>0</v>
      </c>
      <c r="N878" s="61">
        <v>30</v>
      </c>
      <c r="O878" s="61">
        <v>6</v>
      </c>
      <c r="P878" s="61">
        <v>94078</v>
      </c>
      <c r="Q878" s="61">
        <v>0</v>
      </c>
      <c r="R878" s="61">
        <v>1</v>
      </c>
      <c r="S878" s="61">
        <v>0</v>
      </c>
      <c r="T878" s="61">
        <v>0</v>
      </c>
      <c r="U878" s="61">
        <v>0</v>
      </c>
      <c r="V878" s="61">
        <v>0</v>
      </c>
      <c r="W878" s="61">
        <v>0</v>
      </c>
      <c r="X878" s="61">
        <v>0</v>
      </c>
      <c r="Y878" s="61">
        <v>0</v>
      </c>
      <c r="Z878" s="61">
        <v>0</v>
      </c>
      <c r="AA878" s="61">
        <v>0</v>
      </c>
      <c r="AB878" s="61">
        <v>0</v>
      </c>
      <c r="AC878" s="61">
        <v>0</v>
      </c>
      <c r="AD878" s="61">
        <v>0</v>
      </c>
    </row>
    <row r="879" spans="1:30" x14ac:dyDescent="0.3">
      <c r="A879" s="61">
        <v>4419</v>
      </c>
      <c r="B879" s="61">
        <v>4</v>
      </c>
      <c r="C879" s="61">
        <v>144409</v>
      </c>
      <c r="D879" s="61">
        <v>0</v>
      </c>
      <c r="E879" s="61" t="s">
        <v>10945</v>
      </c>
      <c r="F879" s="61" t="s">
        <v>9033</v>
      </c>
      <c r="G879" s="61">
        <v>9</v>
      </c>
      <c r="H879" s="61">
        <v>24</v>
      </c>
      <c r="I879" s="61">
        <v>5</v>
      </c>
      <c r="J879" s="61">
        <v>15</v>
      </c>
      <c r="K879" s="61">
        <v>6</v>
      </c>
      <c r="L879" s="61">
        <v>94054</v>
      </c>
      <c r="M879" s="61">
        <v>0</v>
      </c>
      <c r="N879" s="61">
        <v>35</v>
      </c>
      <c r="O879" s="61">
        <v>6</v>
      </c>
      <c r="P879" s="61">
        <v>94036</v>
      </c>
      <c r="Q879" s="61">
        <v>0</v>
      </c>
      <c r="R879" s="61">
        <v>50</v>
      </c>
      <c r="S879" s="61">
        <v>0</v>
      </c>
      <c r="T879" s="61">
        <v>0</v>
      </c>
      <c r="U879" s="61">
        <v>0</v>
      </c>
      <c r="V879" s="61">
        <v>0</v>
      </c>
      <c r="W879" s="61">
        <v>0</v>
      </c>
      <c r="X879" s="61">
        <v>0</v>
      </c>
      <c r="Y879" s="61">
        <v>0</v>
      </c>
      <c r="Z879" s="61">
        <v>0</v>
      </c>
      <c r="AA879" s="61">
        <v>0</v>
      </c>
      <c r="AB879" s="61">
        <v>0</v>
      </c>
      <c r="AC879" s="61">
        <v>0</v>
      </c>
      <c r="AD879" s="61">
        <v>0</v>
      </c>
    </row>
    <row r="880" spans="1:30" x14ac:dyDescent="0.3">
      <c r="A880" s="61">
        <v>4420</v>
      </c>
      <c r="B880" s="61">
        <v>4</v>
      </c>
      <c r="C880" s="61">
        <v>144410</v>
      </c>
      <c r="D880" s="61">
        <v>0</v>
      </c>
      <c r="E880" s="61" t="s">
        <v>10946</v>
      </c>
      <c r="F880" s="61" t="s">
        <v>9035</v>
      </c>
      <c r="G880" s="61">
        <v>10</v>
      </c>
      <c r="H880" s="61">
        <v>24</v>
      </c>
      <c r="I880" s="61">
        <v>5</v>
      </c>
      <c r="J880" s="61">
        <v>20</v>
      </c>
      <c r="K880" s="61">
        <v>6</v>
      </c>
      <c r="L880" s="61">
        <v>94054</v>
      </c>
      <c r="M880" s="61">
        <v>0</v>
      </c>
      <c r="N880" s="61">
        <v>40</v>
      </c>
      <c r="O880" s="61">
        <v>6</v>
      </c>
      <c r="P880" s="61">
        <v>85009</v>
      </c>
      <c r="Q880" s="61">
        <v>0</v>
      </c>
      <c r="R880" s="61">
        <v>1</v>
      </c>
      <c r="S880" s="61">
        <v>0</v>
      </c>
      <c r="T880" s="61">
        <v>0</v>
      </c>
      <c r="U880" s="61">
        <v>0</v>
      </c>
      <c r="V880" s="61">
        <v>0</v>
      </c>
      <c r="W880" s="61">
        <v>0</v>
      </c>
      <c r="X880" s="61">
        <v>0</v>
      </c>
      <c r="Y880" s="61">
        <v>0</v>
      </c>
      <c r="Z880" s="61">
        <v>0</v>
      </c>
      <c r="AA880" s="61">
        <v>0</v>
      </c>
      <c r="AB880" s="61">
        <v>0</v>
      </c>
      <c r="AC880" s="61">
        <v>0</v>
      </c>
      <c r="AD880" s="61">
        <v>0</v>
      </c>
    </row>
    <row r="881" spans="1:30" x14ac:dyDescent="0.3">
      <c r="A881" s="61">
        <v>4500</v>
      </c>
      <c r="B881" s="61">
        <v>4</v>
      </c>
      <c r="C881" s="61">
        <v>144500</v>
      </c>
      <c r="D881" s="61">
        <v>0</v>
      </c>
      <c r="E881" s="61" t="s">
        <v>11624</v>
      </c>
      <c r="F881" s="61">
        <v>0</v>
      </c>
      <c r="G881" s="61">
        <v>1</v>
      </c>
      <c r="H881" s="61">
        <v>42</v>
      </c>
      <c r="I881" s="61">
        <v>7</v>
      </c>
      <c r="J881" s="61">
        <v>1</v>
      </c>
      <c r="K881" s="61">
        <v>6</v>
      </c>
      <c r="L881" s="61">
        <v>85170</v>
      </c>
      <c r="M881" s="61">
        <v>0</v>
      </c>
      <c r="N881" s="61">
        <v>1</v>
      </c>
      <c r="O881" s="61">
        <v>0</v>
      </c>
      <c r="P881" s="61">
        <v>0</v>
      </c>
      <c r="Q881" s="61">
        <v>0</v>
      </c>
      <c r="R881" s="61">
        <v>0</v>
      </c>
      <c r="S881" s="61">
        <v>0</v>
      </c>
      <c r="T881" s="61">
        <v>0</v>
      </c>
      <c r="U881" s="61">
        <v>0</v>
      </c>
      <c r="V881" s="61">
        <v>0</v>
      </c>
      <c r="W881" s="61">
        <v>0</v>
      </c>
      <c r="X881" s="61">
        <v>0</v>
      </c>
      <c r="Y881" s="61">
        <v>0</v>
      </c>
      <c r="Z881" s="61">
        <v>0</v>
      </c>
      <c r="AA881" s="61">
        <v>0</v>
      </c>
      <c r="AB881" s="61">
        <v>0</v>
      </c>
      <c r="AC881" s="61">
        <v>0</v>
      </c>
      <c r="AD881" s="61">
        <v>0</v>
      </c>
    </row>
    <row r="882" spans="1:30" x14ac:dyDescent="0.3">
      <c r="A882" s="61">
        <v>4501</v>
      </c>
      <c r="B882" s="61">
        <v>4</v>
      </c>
      <c r="C882" s="61">
        <v>144501</v>
      </c>
      <c r="D882" s="61">
        <v>0</v>
      </c>
      <c r="E882" s="61" t="s">
        <v>11625</v>
      </c>
      <c r="F882" s="61">
        <v>0</v>
      </c>
      <c r="G882" s="61">
        <v>1</v>
      </c>
      <c r="H882" s="61">
        <v>42</v>
      </c>
      <c r="I882" s="61">
        <v>7</v>
      </c>
      <c r="J882" s="61">
        <v>5</v>
      </c>
      <c r="K882" s="61">
        <v>6</v>
      </c>
      <c r="L882" s="61">
        <v>85170</v>
      </c>
      <c r="M882" s="61">
        <v>0</v>
      </c>
      <c r="N882" s="61">
        <v>1</v>
      </c>
      <c r="O882" s="61">
        <v>6</v>
      </c>
      <c r="P882" s="61">
        <v>94078</v>
      </c>
      <c r="Q882" s="61">
        <v>0</v>
      </c>
      <c r="R882" s="61">
        <v>1</v>
      </c>
      <c r="S882" s="61">
        <v>0</v>
      </c>
      <c r="T882" s="61">
        <v>0</v>
      </c>
      <c r="U882" s="61">
        <v>0</v>
      </c>
      <c r="V882" s="61">
        <v>0</v>
      </c>
      <c r="W882" s="61">
        <v>0</v>
      </c>
      <c r="X882" s="61">
        <v>0</v>
      </c>
      <c r="Y882" s="61">
        <v>0</v>
      </c>
      <c r="Z882" s="61">
        <v>0</v>
      </c>
      <c r="AA882" s="61">
        <v>0</v>
      </c>
      <c r="AB882" s="61">
        <v>0</v>
      </c>
      <c r="AC882" s="61">
        <v>0</v>
      </c>
      <c r="AD882" s="61">
        <v>0</v>
      </c>
    </row>
    <row r="883" spans="1:30" x14ac:dyDescent="0.3">
      <c r="A883" s="61">
        <v>4502</v>
      </c>
      <c r="B883" s="61">
        <v>4</v>
      </c>
      <c r="C883" s="61">
        <v>144502</v>
      </c>
      <c r="D883" s="61">
        <v>0</v>
      </c>
      <c r="E883" s="61" t="s">
        <v>11626</v>
      </c>
      <c r="F883" s="61">
        <v>0</v>
      </c>
      <c r="G883" s="61">
        <v>1</v>
      </c>
      <c r="H883" s="61">
        <v>42</v>
      </c>
      <c r="I883" s="61">
        <v>7</v>
      </c>
      <c r="J883" s="61">
        <v>10</v>
      </c>
      <c r="K883" s="61">
        <v>6</v>
      </c>
      <c r="L883" s="61">
        <v>85170</v>
      </c>
      <c r="M883" s="61">
        <v>0</v>
      </c>
      <c r="N883" s="61">
        <v>1</v>
      </c>
      <c r="O883" s="61">
        <v>6</v>
      </c>
      <c r="P883" s="61">
        <v>94078</v>
      </c>
      <c r="Q883" s="61">
        <v>0</v>
      </c>
      <c r="R883" s="61">
        <v>2</v>
      </c>
      <c r="S883" s="61">
        <v>0</v>
      </c>
      <c r="T883" s="61">
        <v>0</v>
      </c>
      <c r="U883" s="61">
        <v>0</v>
      </c>
      <c r="V883" s="61">
        <v>0</v>
      </c>
      <c r="W883" s="61">
        <v>0</v>
      </c>
      <c r="X883" s="61">
        <v>0</v>
      </c>
      <c r="Y883" s="61">
        <v>0</v>
      </c>
      <c r="Z883" s="61">
        <v>0</v>
      </c>
      <c r="AA883" s="61">
        <v>0</v>
      </c>
      <c r="AB883" s="61">
        <v>0</v>
      </c>
      <c r="AC883" s="61">
        <v>0</v>
      </c>
      <c r="AD883" s="61">
        <v>0</v>
      </c>
    </row>
    <row r="884" spans="1:30" x14ac:dyDescent="0.3">
      <c r="A884" s="61">
        <v>4503</v>
      </c>
      <c r="B884" s="61">
        <v>4</v>
      </c>
      <c r="C884" s="61">
        <v>144503</v>
      </c>
      <c r="D884" s="61">
        <v>0</v>
      </c>
      <c r="E884" s="61" t="s">
        <v>11627</v>
      </c>
      <c r="F884" s="61">
        <v>0</v>
      </c>
      <c r="G884" s="61">
        <v>1</v>
      </c>
      <c r="H884" s="61">
        <v>42</v>
      </c>
      <c r="I884" s="61">
        <v>7</v>
      </c>
      <c r="J884" s="61">
        <v>25</v>
      </c>
      <c r="K884" s="61">
        <v>6</v>
      </c>
      <c r="L884" s="61">
        <v>85170</v>
      </c>
      <c r="M884" s="61">
        <v>0</v>
      </c>
      <c r="N884" s="61">
        <v>1</v>
      </c>
      <c r="O884" s="61">
        <v>6</v>
      </c>
      <c r="P884" s="61">
        <v>94078</v>
      </c>
      <c r="Q884" s="61">
        <v>0</v>
      </c>
      <c r="R884" s="61">
        <v>3</v>
      </c>
      <c r="S884" s="61">
        <v>0</v>
      </c>
      <c r="T884" s="61">
        <v>0</v>
      </c>
      <c r="U884" s="61">
        <v>0</v>
      </c>
      <c r="V884" s="61">
        <v>0</v>
      </c>
      <c r="W884" s="61">
        <v>0</v>
      </c>
      <c r="X884" s="61">
        <v>0</v>
      </c>
      <c r="Y884" s="61">
        <v>0</v>
      </c>
      <c r="Z884" s="61">
        <v>0</v>
      </c>
      <c r="AA884" s="61">
        <v>0</v>
      </c>
      <c r="AB884" s="61">
        <v>0</v>
      </c>
      <c r="AC884" s="61">
        <v>0</v>
      </c>
      <c r="AD884" s="61">
        <v>0</v>
      </c>
    </row>
    <row r="885" spans="1:30" x14ac:dyDescent="0.3">
      <c r="A885" s="61">
        <v>4504</v>
      </c>
      <c r="B885" s="61">
        <v>4</v>
      </c>
      <c r="C885" s="61">
        <v>144504</v>
      </c>
      <c r="D885" s="61">
        <v>0</v>
      </c>
      <c r="E885" s="61" t="s">
        <v>11628</v>
      </c>
      <c r="F885" s="61">
        <v>0</v>
      </c>
      <c r="G885" s="61">
        <v>1</v>
      </c>
      <c r="H885" s="61">
        <v>42</v>
      </c>
      <c r="I885" s="61">
        <v>7</v>
      </c>
      <c r="J885" s="61">
        <v>50</v>
      </c>
      <c r="K885" s="61">
        <v>6</v>
      </c>
      <c r="L885" s="61">
        <v>85170</v>
      </c>
      <c r="M885" s="61">
        <v>0</v>
      </c>
      <c r="N885" s="61">
        <v>1</v>
      </c>
      <c r="O885" s="61">
        <v>25</v>
      </c>
      <c r="P885" s="61">
        <v>10</v>
      </c>
      <c r="Q885" s="61">
        <v>0</v>
      </c>
      <c r="R885" s="61">
        <v>0</v>
      </c>
      <c r="S885" s="61">
        <v>0</v>
      </c>
      <c r="T885" s="61">
        <v>0</v>
      </c>
      <c r="U885" s="61">
        <v>0</v>
      </c>
      <c r="V885" s="61">
        <v>0</v>
      </c>
      <c r="W885" s="61">
        <v>0</v>
      </c>
      <c r="X885" s="61">
        <v>0</v>
      </c>
      <c r="Y885" s="61">
        <v>0</v>
      </c>
      <c r="Z885" s="61">
        <v>0</v>
      </c>
      <c r="AA885" s="61">
        <v>0</v>
      </c>
      <c r="AB885" s="61">
        <v>0</v>
      </c>
      <c r="AC885" s="61">
        <v>0</v>
      </c>
      <c r="AD885" s="61">
        <v>0</v>
      </c>
    </row>
    <row r="886" spans="1:30" x14ac:dyDescent="0.3">
      <c r="A886" s="61">
        <v>4505</v>
      </c>
      <c r="B886" s="61">
        <v>4</v>
      </c>
      <c r="C886" s="61">
        <v>144505</v>
      </c>
      <c r="D886" s="61">
        <v>0</v>
      </c>
      <c r="E886" s="61" t="s">
        <v>11629</v>
      </c>
      <c r="F886" s="61">
        <v>0</v>
      </c>
      <c r="G886" s="61">
        <v>2</v>
      </c>
      <c r="H886" s="61">
        <v>42</v>
      </c>
      <c r="I886" s="61">
        <v>12</v>
      </c>
      <c r="J886" s="61">
        <v>1</v>
      </c>
      <c r="K886" s="61">
        <v>6</v>
      </c>
      <c r="L886" s="61">
        <v>85170</v>
      </c>
      <c r="M886" s="61">
        <v>0</v>
      </c>
      <c r="N886" s="61">
        <v>1</v>
      </c>
      <c r="O886" s="61">
        <v>0</v>
      </c>
      <c r="P886" s="61">
        <v>0</v>
      </c>
      <c r="Q886" s="61">
        <v>0</v>
      </c>
      <c r="R886" s="61">
        <v>0</v>
      </c>
      <c r="S886" s="61">
        <v>0</v>
      </c>
      <c r="T886" s="61">
        <v>0</v>
      </c>
      <c r="U886" s="61">
        <v>0</v>
      </c>
      <c r="V886" s="61">
        <v>0</v>
      </c>
      <c r="W886" s="61">
        <v>0</v>
      </c>
      <c r="X886" s="61">
        <v>0</v>
      </c>
      <c r="Y886" s="61">
        <v>0</v>
      </c>
      <c r="Z886" s="61">
        <v>0</v>
      </c>
      <c r="AA886" s="61">
        <v>0</v>
      </c>
      <c r="AB886" s="61">
        <v>0</v>
      </c>
      <c r="AC886" s="61">
        <v>0</v>
      </c>
      <c r="AD886" s="61">
        <v>0</v>
      </c>
    </row>
    <row r="887" spans="1:30" x14ac:dyDescent="0.3">
      <c r="A887" s="61">
        <v>4506</v>
      </c>
      <c r="B887" s="61">
        <v>4</v>
      </c>
      <c r="C887" s="61">
        <v>144506</v>
      </c>
      <c r="D887" s="61">
        <v>0</v>
      </c>
      <c r="E887" s="61" t="s">
        <v>11630</v>
      </c>
      <c r="F887" s="61">
        <v>0</v>
      </c>
      <c r="G887" s="61">
        <v>2</v>
      </c>
      <c r="H887" s="61">
        <v>42</v>
      </c>
      <c r="I887" s="61">
        <v>12</v>
      </c>
      <c r="J887" s="61">
        <v>5</v>
      </c>
      <c r="K887" s="61">
        <v>6</v>
      </c>
      <c r="L887" s="61">
        <v>85170</v>
      </c>
      <c r="M887" s="61">
        <v>0</v>
      </c>
      <c r="N887" s="61">
        <v>1</v>
      </c>
      <c r="O887" s="61">
        <v>6</v>
      </c>
      <c r="P887" s="61">
        <v>94078</v>
      </c>
      <c r="Q887" s="61">
        <v>0</v>
      </c>
      <c r="R887" s="61">
        <v>1</v>
      </c>
      <c r="S887" s="61">
        <v>0</v>
      </c>
      <c r="T887" s="61">
        <v>0</v>
      </c>
      <c r="U887" s="61">
        <v>0</v>
      </c>
      <c r="V887" s="61">
        <v>0</v>
      </c>
      <c r="W887" s="61">
        <v>0</v>
      </c>
      <c r="X887" s="61">
        <v>0</v>
      </c>
      <c r="Y887" s="61">
        <v>0</v>
      </c>
      <c r="Z887" s="61">
        <v>0</v>
      </c>
      <c r="AA887" s="61">
        <v>0</v>
      </c>
      <c r="AB887" s="61">
        <v>0</v>
      </c>
      <c r="AC887" s="61">
        <v>0</v>
      </c>
      <c r="AD887" s="61">
        <v>0</v>
      </c>
    </row>
    <row r="888" spans="1:30" x14ac:dyDescent="0.3">
      <c r="A888" s="61">
        <v>4507</v>
      </c>
      <c r="B888" s="61">
        <v>4</v>
      </c>
      <c r="C888" s="61">
        <v>144507</v>
      </c>
      <c r="D888" s="61">
        <v>0</v>
      </c>
      <c r="E888" s="61" t="s">
        <v>11631</v>
      </c>
      <c r="F888" s="61">
        <v>0</v>
      </c>
      <c r="G888" s="61">
        <v>2</v>
      </c>
      <c r="H888" s="61">
        <v>42</v>
      </c>
      <c r="I888" s="61">
        <v>12</v>
      </c>
      <c r="J888" s="61">
        <v>10</v>
      </c>
      <c r="K888" s="61">
        <v>6</v>
      </c>
      <c r="L888" s="61">
        <v>85170</v>
      </c>
      <c r="M888" s="61">
        <v>0</v>
      </c>
      <c r="N888" s="61">
        <v>1</v>
      </c>
      <c r="O888" s="61">
        <v>6</v>
      </c>
      <c r="P888" s="61">
        <v>94078</v>
      </c>
      <c r="Q888" s="61">
        <v>0</v>
      </c>
      <c r="R888" s="61">
        <v>2</v>
      </c>
      <c r="S888" s="61">
        <v>0</v>
      </c>
      <c r="T888" s="61">
        <v>0</v>
      </c>
      <c r="U888" s="61">
        <v>0</v>
      </c>
      <c r="V888" s="61">
        <v>0</v>
      </c>
      <c r="W888" s="61">
        <v>0</v>
      </c>
      <c r="X888" s="61">
        <v>0</v>
      </c>
      <c r="Y888" s="61">
        <v>0</v>
      </c>
      <c r="Z888" s="61">
        <v>0</v>
      </c>
      <c r="AA888" s="61">
        <v>0</v>
      </c>
      <c r="AB888" s="61">
        <v>0</v>
      </c>
      <c r="AC888" s="61">
        <v>0</v>
      </c>
      <c r="AD888" s="61">
        <v>0</v>
      </c>
    </row>
    <row r="889" spans="1:30" x14ac:dyDescent="0.3">
      <c r="A889" s="61">
        <v>4508</v>
      </c>
      <c r="B889" s="61">
        <v>4</v>
      </c>
      <c r="C889" s="61">
        <v>144508</v>
      </c>
      <c r="D889" s="61">
        <v>0</v>
      </c>
      <c r="E889" s="61" t="s">
        <v>11632</v>
      </c>
      <c r="F889" s="61">
        <v>0</v>
      </c>
      <c r="G889" s="61">
        <v>2</v>
      </c>
      <c r="H889" s="61">
        <v>42</v>
      </c>
      <c r="I889" s="61">
        <v>12</v>
      </c>
      <c r="J889" s="61">
        <v>25</v>
      </c>
      <c r="K889" s="61">
        <v>6</v>
      </c>
      <c r="L889" s="61">
        <v>85170</v>
      </c>
      <c r="M889" s="61">
        <v>0</v>
      </c>
      <c r="N889" s="61">
        <v>1</v>
      </c>
      <c r="O889" s="61">
        <v>6</v>
      </c>
      <c r="P889" s="61">
        <v>94078</v>
      </c>
      <c r="Q889" s="61">
        <v>0</v>
      </c>
      <c r="R889" s="61">
        <v>3</v>
      </c>
      <c r="S889" s="61">
        <v>0</v>
      </c>
      <c r="T889" s="61">
        <v>0</v>
      </c>
      <c r="U889" s="61">
        <v>0</v>
      </c>
      <c r="V889" s="61">
        <v>0</v>
      </c>
      <c r="W889" s="61">
        <v>0</v>
      </c>
      <c r="X889" s="61">
        <v>0</v>
      </c>
      <c r="Y889" s="61">
        <v>0</v>
      </c>
      <c r="Z889" s="61">
        <v>0</v>
      </c>
      <c r="AA889" s="61">
        <v>0</v>
      </c>
      <c r="AB889" s="61">
        <v>0</v>
      </c>
      <c r="AC889" s="61">
        <v>0</v>
      </c>
      <c r="AD889" s="61">
        <v>0</v>
      </c>
    </row>
    <row r="890" spans="1:30" x14ac:dyDescent="0.3">
      <c r="A890" s="61">
        <v>4509</v>
      </c>
      <c r="B890" s="61">
        <v>4</v>
      </c>
      <c r="C890" s="61">
        <v>144509</v>
      </c>
      <c r="D890" s="61">
        <v>0</v>
      </c>
      <c r="E890" s="61" t="s">
        <v>11633</v>
      </c>
      <c r="F890" s="61">
        <v>0</v>
      </c>
      <c r="G890" s="61">
        <v>2</v>
      </c>
      <c r="H890" s="61">
        <v>42</v>
      </c>
      <c r="I890" s="61">
        <v>12</v>
      </c>
      <c r="J890" s="61">
        <v>50</v>
      </c>
      <c r="K890" s="61">
        <v>6</v>
      </c>
      <c r="L890" s="61">
        <v>85170</v>
      </c>
      <c r="M890" s="61">
        <v>0</v>
      </c>
      <c r="N890" s="61">
        <v>1</v>
      </c>
      <c r="O890" s="61">
        <v>25</v>
      </c>
      <c r="P890" s="61">
        <v>10</v>
      </c>
      <c r="Q890" s="61">
        <v>0</v>
      </c>
      <c r="R890" s="61">
        <v>0</v>
      </c>
      <c r="S890" s="61">
        <v>0</v>
      </c>
      <c r="T890" s="61">
        <v>0</v>
      </c>
      <c r="U890" s="61">
        <v>0</v>
      </c>
      <c r="V890" s="61">
        <v>0</v>
      </c>
      <c r="W890" s="61">
        <v>0</v>
      </c>
      <c r="X890" s="61">
        <v>0</v>
      </c>
      <c r="Y890" s="61">
        <v>0</v>
      </c>
      <c r="Z890" s="61">
        <v>0</v>
      </c>
      <c r="AA890" s="61">
        <v>0</v>
      </c>
      <c r="AB890" s="61">
        <v>0</v>
      </c>
      <c r="AC890" s="61">
        <v>0</v>
      </c>
      <c r="AD890" s="61">
        <v>0</v>
      </c>
    </row>
    <row r="891" spans="1:30" x14ac:dyDescent="0.3">
      <c r="A891" s="61">
        <v>4510</v>
      </c>
      <c r="B891" s="61">
        <v>4</v>
      </c>
      <c r="C891" s="61">
        <v>144510</v>
      </c>
      <c r="D891" s="61">
        <v>0</v>
      </c>
      <c r="E891" s="61" t="s">
        <v>11634</v>
      </c>
      <c r="F891" s="61">
        <v>0</v>
      </c>
      <c r="G891" s="61">
        <v>3</v>
      </c>
      <c r="H891" s="61">
        <v>42</v>
      </c>
      <c r="I891" s="61">
        <v>85</v>
      </c>
      <c r="J891" s="61">
        <v>1</v>
      </c>
      <c r="K891" s="61">
        <v>6</v>
      </c>
      <c r="L891" s="61">
        <v>85170</v>
      </c>
      <c r="M891" s="61">
        <v>0</v>
      </c>
      <c r="N891" s="61">
        <v>1</v>
      </c>
      <c r="O891" s="61">
        <v>0</v>
      </c>
      <c r="P891" s="61">
        <v>0</v>
      </c>
      <c r="Q891" s="61">
        <v>0</v>
      </c>
      <c r="R891" s="61">
        <v>0</v>
      </c>
      <c r="S891" s="61">
        <v>0</v>
      </c>
      <c r="T891" s="61">
        <v>0</v>
      </c>
      <c r="U891" s="61">
        <v>0</v>
      </c>
      <c r="V891" s="61">
        <v>0</v>
      </c>
      <c r="W891" s="61">
        <v>0</v>
      </c>
      <c r="X891" s="61">
        <v>0</v>
      </c>
      <c r="Y891" s="61">
        <v>0</v>
      </c>
      <c r="Z891" s="61">
        <v>0</v>
      </c>
      <c r="AA891" s="61">
        <v>0</v>
      </c>
      <c r="AB891" s="61">
        <v>0</v>
      </c>
      <c r="AC891" s="61">
        <v>0</v>
      </c>
      <c r="AD891" s="61">
        <v>0</v>
      </c>
    </row>
    <row r="892" spans="1:30" x14ac:dyDescent="0.3">
      <c r="A892" s="61">
        <v>4511</v>
      </c>
      <c r="B892" s="61">
        <v>4</v>
      </c>
      <c r="C892" s="61">
        <v>144511</v>
      </c>
      <c r="D892" s="61">
        <v>0</v>
      </c>
      <c r="E892" s="61" t="s">
        <v>11635</v>
      </c>
      <c r="F892" s="61">
        <v>0</v>
      </c>
      <c r="G892" s="61">
        <v>3</v>
      </c>
      <c r="H892" s="61">
        <v>42</v>
      </c>
      <c r="I892" s="61">
        <v>85</v>
      </c>
      <c r="J892" s="61">
        <v>5</v>
      </c>
      <c r="K892" s="61">
        <v>6</v>
      </c>
      <c r="L892" s="61">
        <v>85170</v>
      </c>
      <c r="M892" s="61">
        <v>0</v>
      </c>
      <c r="N892" s="61">
        <v>1</v>
      </c>
      <c r="O892" s="61">
        <v>6</v>
      </c>
      <c r="P892" s="61">
        <v>94078</v>
      </c>
      <c r="Q892" s="61">
        <v>0</v>
      </c>
      <c r="R892" s="61">
        <v>1</v>
      </c>
      <c r="S892" s="61">
        <v>0</v>
      </c>
      <c r="T892" s="61">
        <v>0</v>
      </c>
      <c r="U892" s="61">
        <v>0</v>
      </c>
      <c r="V892" s="61">
        <v>0</v>
      </c>
      <c r="W892" s="61">
        <v>0</v>
      </c>
      <c r="X892" s="61">
        <v>0</v>
      </c>
      <c r="Y892" s="61">
        <v>0</v>
      </c>
      <c r="Z892" s="61">
        <v>0</v>
      </c>
      <c r="AA892" s="61">
        <v>0</v>
      </c>
      <c r="AB892" s="61">
        <v>0</v>
      </c>
      <c r="AC892" s="61">
        <v>0</v>
      </c>
      <c r="AD892" s="61">
        <v>0</v>
      </c>
    </row>
    <row r="893" spans="1:30" x14ac:dyDescent="0.3">
      <c r="A893" s="61">
        <v>4512</v>
      </c>
      <c r="B893" s="61">
        <v>4</v>
      </c>
      <c r="C893" s="61">
        <v>144512</v>
      </c>
      <c r="D893" s="61">
        <v>0</v>
      </c>
      <c r="E893" s="61" t="s">
        <v>11636</v>
      </c>
      <c r="F893" s="61">
        <v>0</v>
      </c>
      <c r="G893" s="61">
        <v>3</v>
      </c>
      <c r="H893" s="61">
        <v>42</v>
      </c>
      <c r="I893" s="61">
        <v>85</v>
      </c>
      <c r="J893" s="61">
        <v>10</v>
      </c>
      <c r="K893" s="61">
        <v>6</v>
      </c>
      <c r="L893" s="61">
        <v>85170</v>
      </c>
      <c r="M893" s="61">
        <v>0</v>
      </c>
      <c r="N893" s="61">
        <v>1</v>
      </c>
      <c r="O893" s="61">
        <v>6</v>
      </c>
      <c r="P893" s="61">
        <v>94078</v>
      </c>
      <c r="Q893" s="61">
        <v>0</v>
      </c>
      <c r="R893" s="61">
        <v>2</v>
      </c>
      <c r="S893" s="61">
        <v>0</v>
      </c>
      <c r="T893" s="61">
        <v>0</v>
      </c>
      <c r="U893" s="61">
        <v>0</v>
      </c>
      <c r="V893" s="61">
        <v>0</v>
      </c>
      <c r="W893" s="61">
        <v>0</v>
      </c>
      <c r="X893" s="61">
        <v>0</v>
      </c>
      <c r="Y893" s="61">
        <v>0</v>
      </c>
      <c r="Z893" s="61">
        <v>0</v>
      </c>
      <c r="AA893" s="61">
        <v>0</v>
      </c>
      <c r="AB893" s="61">
        <v>0</v>
      </c>
      <c r="AC893" s="61">
        <v>0</v>
      </c>
      <c r="AD893" s="61">
        <v>0</v>
      </c>
    </row>
    <row r="894" spans="1:30" x14ac:dyDescent="0.3">
      <c r="A894" s="61">
        <v>4513</v>
      </c>
      <c r="B894" s="61">
        <v>4</v>
      </c>
      <c r="C894" s="61">
        <v>144513</v>
      </c>
      <c r="D894" s="61">
        <v>0</v>
      </c>
      <c r="E894" s="61" t="s">
        <v>11637</v>
      </c>
      <c r="F894" s="61">
        <v>0</v>
      </c>
      <c r="G894" s="61">
        <v>3</v>
      </c>
      <c r="H894" s="61">
        <v>42</v>
      </c>
      <c r="I894" s="61">
        <v>85</v>
      </c>
      <c r="J894" s="61">
        <v>25</v>
      </c>
      <c r="K894" s="61">
        <v>6</v>
      </c>
      <c r="L894" s="61">
        <v>85170</v>
      </c>
      <c r="M894" s="61">
        <v>0</v>
      </c>
      <c r="N894" s="61">
        <v>1</v>
      </c>
      <c r="O894" s="61">
        <v>6</v>
      </c>
      <c r="P894" s="61">
        <v>94078</v>
      </c>
      <c r="Q894" s="61">
        <v>0</v>
      </c>
      <c r="R894" s="61">
        <v>3</v>
      </c>
      <c r="S894" s="61">
        <v>0</v>
      </c>
      <c r="T894" s="61">
        <v>0</v>
      </c>
      <c r="U894" s="61">
        <v>0</v>
      </c>
      <c r="V894" s="61">
        <v>0</v>
      </c>
      <c r="W894" s="61">
        <v>0</v>
      </c>
      <c r="X894" s="61">
        <v>0</v>
      </c>
      <c r="Y894" s="61">
        <v>0</v>
      </c>
      <c r="Z894" s="61">
        <v>0</v>
      </c>
      <c r="AA894" s="61">
        <v>0</v>
      </c>
      <c r="AB894" s="61">
        <v>0</v>
      </c>
      <c r="AC894" s="61">
        <v>0</v>
      </c>
      <c r="AD894" s="61">
        <v>0</v>
      </c>
    </row>
    <row r="895" spans="1:30" x14ac:dyDescent="0.3">
      <c r="A895" s="61">
        <v>4514</v>
      </c>
      <c r="B895" s="61">
        <v>4</v>
      </c>
      <c r="C895" s="61">
        <v>144514</v>
      </c>
      <c r="D895" s="61">
        <v>0</v>
      </c>
      <c r="E895" s="61" t="s">
        <v>11638</v>
      </c>
      <c r="F895" s="61">
        <v>0</v>
      </c>
      <c r="G895" s="61">
        <v>3</v>
      </c>
      <c r="H895" s="61">
        <v>42</v>
      </c>
      <c r="I895" s="61">
        <v>85</v>
      </c>
      <c r="J895" s="61">
        <v>50</v>
      </c>
      <c r="K895" s="61">
        <v>6</v>
      </c>
      <c r="L895" s="61">
        <v>85170</v>
      </c>
      <c r="M895" s="61">
        <v>0</v>
      </c>
      <c r="N895" s="61">
        <v>1</v>
      </c>
      <c r="O895" s="61">
        <v>25</v>
      </c>
      <c r="P895" s="61">
        <v>10</v>
      </c>
      <c r="Q895" s="61">
        <v>0</v>
      </c>
      <c r="R895" s="61">
        <v>0</v>
      </c>
      <c r="S895" s="61">
        <v>0</v>
      </c>
      <c r="T895" s="61">
        <v>0</v>
      </c>
      <c r="U895" s="61">
        <v>0</v>
      </c>
      <c r="V895" s="61">
        <v>0</v>
      </c>
      <c r="W895" s="61">
        <v>0</v>
      </c>
      <c r="X895" s="61">
        <v>0</v>
      </c>
      <c r="Y895" s="61">
        <v>0</v>
      </c>
      <c r="Z895" s="61">
        <v>0</v>
      </c>
      <c r="AA895" s="61">
        <v>0</v>
      </c>
      <c r="AB895" s="61">
        <v>0</v>
      </c>
      <c r="AC895" s="61">
        <v>0</v>
      </c>
      <c r="AD895" s="61">
        <v>0</v>
      </c>
    </row>
    <row r="896" spans="1:30" x14ac:dyDescent="0.3">
      <c r="A896" s="61">
        <v>4515</v>
      </c>
      <c r="B896" s="61">
        <v>4</v>
      </c>
      <c r="C896" s="61">
        <v>144515</v>
      </c>
      <c r="D896" s="61">
        <v>0</v>
      </c>
      <c r="E896" s="61" t="s">
        <v>11639</v>
      </c>
      <c r="F896" s="61">
        <v>0</v>
      </c>
      <c r="G896" s="61">
        <v>4</v>
      </c>
      <c r="H896" s="61">
        <v>42</v>
      </c>
      <c r="I896" s="61">
        <v>86</v>
      </c>
      <c r="J896" s="61">
        <v>1</v>
      </c>
      <c r="K896" s="61">
        <v>6</v>
      </c>
      <c r="L896" s="61">
        <v>85170</v>
      </c>
      <c r="M896" s="61">
        <v>0</v>
      </c>
      <c r="N896" s="61">
        <v>1</v>
      </c>
      <c r="O896" s="61">
        <v>0</v>
      </c>
      <c r="P896" s="61">
        <v>0</v>
      </c>
      <c r="Q896" s="61">
        <v>0</v>
      </c>
      <c r="R896" s="61">
        <v>0</v>
      </c>
      <c r="S896" s="61">
        <v>0</v>
      </c>
      <c r="T896" s="61">
        <v>0</v>
      </c>
      <c r="U896" s="61">
        <v>0</v>
      </c>
      <c r="V896" s="61">
        <v>0</v>
      </c>
      <c r="W896" s="61">
        <v>0</v>
      </c>
      <c r="X896" s="61">
        <v>0</v>
      </c>
      <c r="Y896" s="61">
        <v>0</v>
      </c>
      <c r="Z896" s="61">
        <v>0</v>
      </c>
      <c r="AA896" s="61">
        <v>0</v>
      </c>
      <c r="AB896" s="61">
        <v>0</v>
      </c>
      <c r="AC896" s="61">
        <v>0</v>
      </c>
      <c r="AD896" s="61">
        <v>0</v>
      </c>
    </row>
    <row r="897" spans="1:30" x14ac:dyDescent="0.3">
      <c r="A897" s="61">
        <v>4516</v>
      </c>
      <c r="B897" s="61">
        <v>4</v>
      </c>
      <c r="C897" s="61">
        <v>144516</v>
      </c>
      <c r="D897" s="61">
        <v>0</v>
      </c>
      <c r="E897" s="61" t="s">
        <v>11640</v>
      </c>
      <c r="F897" s="61">
        <v>0</v>
      </c>
      <c r="G897" s="61">
        <v>4</v>
      </c>
      <c r="H897" s="61">
        <v>42</v>
      </c>
      <c r="I897" s="61">
        <v>86</v>
      </c>
      <c r="J897" s="61">
        <v>5</v>
      </c>
      <c r="K897" s="61">
        <v>6</v>
      </c>
      <c r="L897" s="61">
        <v>85170</v>
      </c>
      <c r="M897" s="61">
        <v>0</v>
      </c>
      <c r="N897" s="61">
        <v>1</v>
      </c>
      <c r="O897" s="61">
        <v>6</v>
      </c>
      <c r="P897" s="61">
        <v>94078</v>
      </c>
      <c r="Q897" s="61">
        <v>0</v>
      </c>
      <c r="R897" s="61">
        <v>1</v>
      </c>
      <c r="S897" s="61">
        <v>0</v>
      </c>
      <c r="T897" s="61">
        <v>0</v>
      </c>
      <c r="U897" s="61">
        <v>0</v>
      </c>
      <c r="V897" s="61">
        <v>0</v>
      </c>
      <c r="W897" s="61">
        <v>0</v>
      </c>
      <c r="X897" s="61">
        <v>0</v>
      </c>
      <c r="Y897" s="61">
        <v>0</v>
      </c>
      <c r="Z897" s="61">
        <v>0</v>
      </c>
      <c r="AA897" s="61">
        <v>0</v>
      </c>
      <c r="AB897" s="61">
        <v>0</v>
      </c>
      <c r="AC897" s="61">
        <v>0</v>
      </c>
      <c r="AD897" s="61">
        <v>0</v>
      </c>
    </row>
    <row r="898" spans="1:30" x14ac:dyDescent="0.3">
      <c r="A898" s="61">
        <v>4517</v>
      </c>
      <c r="B898" s="61">
        <v>4</v>
      </c>
      <c r="C898" s="61">
        <v>144517</v>
      </c>
      <c r="D898" s="61">
        <v>0</v>
      </c>
      <c r="E898" s="61" t="s">
        <v>11641</v>
      </c>
      <c r="F898" s="61">
        <v>0</v>
      </c>
      <c r="G898" s="61">
        <v>4</v>
      </c>
      <c r="H898" s="61">
        <v>42</v>
      </c>
      <c r="I898" s="61">
        <v>86</v>
      </c>
      <c r="J898" s="61">
        <v>10</v>
      </c>
      <c r="K898" s="61">
        <v>6</v>
      </c>
      <c r="L898" s="61">
        <v>85170</v>
      </c>
      <c r="M898" s="61">
        <v>0</v>
      </c>
      <c r="N898" s="61">
        <v>1</v>
      </c>
      <c r="O898" s="61">
        <v>6</v>
      </c>
      <c r="P898" s="61">
        <v>94078</v>
      </c>
      <c r="Q898" s="61">
        <v>0</v>
      </c>
      <c r="R898" s="61">
        <v>2</v>
      </c>
      <c r="S898" s="61">
        <v>0</v>
      </c>
      <c r="T898" s="61">
        <v>0</v>
      </c>
      <c r="U898" s="61">
        <v>0</v>
      </c>
      <c r="V898" s="61">
        <v>0</v>
      </c>
      <c r="W898" s="61">
        <v>0</v>
      </c>
      <c r="X898" s="61">
        <v>0</v>
      </c>
      <c r="Y898" s="61">
        <v>0</v>
      </c>
      <c r="Z898" s="61">
        <v>0</v>
      </c>
      <c r="AA898" s="61">
        <v>0</v>
      </c>
      <c r="AB898" s="61">
        <v>0</v>
      </c>
      <c r="AC898" s="61">
        <v>0</v>
      </c>
      <c r="AD898" s="61">
        <v>0</v>
      </c>
    </row>
    <row r="899" spans="1:30" x14ac:dyDescent="0.3">
      <c r="A899" s="61">
        <v>4518</v>
      </c>
      <c r="B899" s="61">
        <v>4</v>
      </c>
      <c r="C899" s="61">
        <v>144518</v>
      </c>
      <c r="D899" s="61">
        <v>0</v>
      </c>
      <c r="E899" s="61" t="s">
        <v>11642</v>
      </c>
      <c r="F899" s="61">
        <v>0</v>
      </c>
      <c r="G899" s="61">
        <v>4</v>
      </c>
      <c r="H899" s="61">
        <v>42</v>
      </c>
      <c r="I899" s="61">
        <v>86</v>
      </c>
      <c r="J899" s="61">
        <v>25</v>
      </c>
      <c r="K899" s="61">
        <v>6</v>
      </c>
      <c r="L899" s="61">
        <v>85170</v>
      </c>
      <c r="M899" s="61">
        <v>0</v>
      </c>
      <c r="N899" s="61">
        <v>1</v>
      </c>
      <c r="O899" s="61">
        <v>6</v>
      </c>
      <c r="P899" s="61">
        <v>94078</v>
      </c>
      <c r="Q899" s="61">
        <v>0</v>
      </c>
      <c r="R899" s="61">
        <v>3</v>
      </c>
      <c r="S899" s="61">
        <v>0</v>
      </c>
      <c r="T899" s="61">
        <v>0</v>
      </c>
      <c r="U899" s="61">
        <v>0</v>
      </c>
      <c r="V899" s="61">
        <v>0</v>
      </c>
      <c r="W899" s="61">
        <v>0</v>
      </c>
      <c r="X899" s="61">
        <v>0</v>
      </c>
      <c r="Y899" s="61">
        <v>0</v>
      </c>
      <c r="Z899" s="61">
        <v>0</v>
      </c>
      <c r="AA899" s="61">
        <v>0</v>
      </c>
      <c r="AB899" s="61">
        <v>0</v>
      </c>
      <c r="AC899" s="61">
        <v>0</v>
      </c>
      <c r="AD899" s="61">
        <v>0</v>
      </c>
    </row>
    <row r="900" spans="1:30" x14ac:dyDescent="0.3">
      <c r="A900" s="61">
        <v>4519</v>
      </c>
      <c r="B900" s="61">
        <v>4</v>
      </c>
      <c r="C900" s="61">
        <v>144519</v>
      </c>
      <c r="D900" s="61">
        <v>0</v>
      </c>
      <c r="E900" s="61" t="s">
        <v>11643</v>
      </c>
      <c r="F900" s="61">
        <v>0</v>
      </c>
      <c r="G900" s="61">
        <v>4</v>
      </c>
      <c r="H900" s="61">
        <v>42</v>
      </c>
      <c r="I900" s="61">
        <v>86</v>
      </c>
      <c r="J900" s="61">
        <v>50</v>
      </c>
      <c r="K900" s="61">
        <v>6</v>
      </c>
      <c r="L900" s="61">
        <v>85170</v>
      </c>
      <c r="M900" s="61">
        <v>0</v>
      </c>
      <c r="N900" s="61">
        <v>1</v>
      </c>
      <c r="O900" s="61">
        <v>25</v>
      </c>
      <c r="P900" s="61">
        <v>10</v>
      </c>
      <c r="Q900" s="61">
        <v>0</v>
      </c>
      <c r="R900" s="61">
        <v>0</v>
      </c>
      <c r="S900" s="61">
        <v>0</v>
      </c>
      <c r="T900" s="61">
        <v>0</v>
      </c>
      <c r="U900" s="61">
        <v>0</v>
      </c>
      <c r="V900" s="61">
        <v>0</v>
      </c>
      <c r="W900" s="61">
        <v>0</v>
      </c>
      <c r="X900" s="61">
        <v>0</v>
      </c>
      <c r="Y900" s="61">
        <v>0</v>
      </c>
      <c r="Z900" s="61">
        <v>0</v>
      </c>
      <c r="AA900" s="61">
        <v>0</v>
      </c>
      <c r="AB900" s="61">
        <v>0</v>
      </c>
      <c r="AC900" s="61">
        <v>0</v>
      </c>
      <c r="AD900" s="61">
        <v>0</v>
      </c>
    </row>
    <row r="901" spans="1:30" x14ac:dyDescent="0.3">
      <c r="A901" s="61">
        <v>4520</v>
      </c>
      <c r="B901" s="61">
        <v>4</v>
      </c>
      <c r="C901" s="61">
        <v>144520</v>
      </c>
      <c r="D901" s="61">
        <v>0</v>
      </c>
      <c r="E901" s="61" t="s">
        <v>11644</v>
      </c>
      <c r="F901" s="61">
        <v>0</v>
      </c>
      <c r="G901" s="61">
        <v>5</v>
      </c>
      <c r="H901" s="61">
        <v>42</v>
      </c>
      <c r="I901" s="61">
        <v>87</v>
      </c>
      <c r="J901" s="61">
        <v>1</v>
      </c>
      <c r="K901" s="61">
        <v>6</v>
      </c>
      <c r="L901" s="61">
        <v>85170</v>
      </c>
      <c r="M901" s="61">
        <v>0</v>
      </c>
      <c r="N901" s="61">
        <v>1</v>
      </c>
      <c r="O901" s="61">
        <v>0</v>
      </c>
      <c r="P901" s="61">
        <v>0</v>
      </c>
      <c r="Q901" s="61">
        <v>0</v>
      </c>
      <c r="R901" s="61">
        <v>0</v>
      </c>
      <c r="S901" s="61">
        <v>0</v>
      </c>
      <c r="T901" s="61">
        <v>0</v>
      </c>
      <c r="U901" s="61">
        <v>0</v>
      </c>
      <c r="V901" s="61">
        <v>0</v>
      </c>
      <c r="W901" s="61">
        <v>0</v>
      </c>
      <c r="X901" s="61">
        <v>0</v>
      </c>
      <c r="Y901" s="61">
        <v>0</v>
      </c>
      <c r="Z901" s="61">
        <v>0</v>
      </c>
      <c r="AA901" s="61">
        <v>0</v>
      </c>
      <c r="AB901" s="61">
        <v>0</v>
      </c>
      <c r="AC901" s="61">
        <v>0</v>
      </c>
      <c r="AD901" s="61">
        <v>0</v>
      </c>
    </row>
    <row r="902" spans="1:30" x14ac:dyDescent="0.3">
      <c r="A902" s="61">
        <v>4521</v>
      </c>
      <c r="B902" s="61">
        <v>4</v>
      </c>
      <c r="C902" s="61">
        <v>144521</v>
      </c>
      <c r="D902" s="61">
        <v>0</v>
      </c>
      <c r="E902" s="61" t="s">
        <v>11646</v>
      </c>
      <c r="F902" s="61">
        <v>0</v>
      </c>
      <c r="G902" s="61">
        <v>5</v>
      </c>
      <c r="H902" s="61">
        <v>42</v>
      </c>
      <c r="I902" s="61">
        <v>87</v>
      </c>
      <c r="J902" s="61">
        <v>5</v>
      </c>
      <c r="K902" s="61">
        <v>6</v>
      </c>
      <c r="L902" s="61">
        <v>85170</v>
      </c>
      <c r="M902" s="61">
        <v>0</v>
      </c>
      <c r="N902" s="61">
        <v>1</v>
      </c>
      <c r="O902" s="61">
        <v>6</v>
      </c>
      <c r="P902" s="61">
        <v>94078</v>
      </c>
      <c r="Q902" s="61">
        <v>0</v>
      </c>
      <c r="R902" s="61">
        <v>1</v>
      </c>
      <c r="S902" s="61">
        <v>0</v>
      </c>
      <c r="T902" s="61">
        <v>0</v>
      </c>
      <c r="U902" s="61">
        <v>0</v>
      </c>
      <c r="V902" s="61">
        <v>0</v>
      </c>
      <c r="W902" s="61">
        <v>0</v>
      </c>
      <c r="X902" s="61">
        <v>0</v>
      </c>
      <c r="Y902" s="61">
        <v>0</v>
      </c>
      <c r="Z902" s="61">
        <v>0</v>
      </c>
      <c r="AA902" s="61">
        <v>0</v>
      </c>
      <c r="AB902" s="61">
        <v>0</v>
      </c>
      <c r="AC902" s="61">
        <v>0</v>
      </c>
      <c r="AD902" s="61">
        <v>0</v>
      </c>
    </row>
    <row r="903" spans="1:30" x14ac:dyDescent="0.3">
      <c r="A903" s="61">
        <v>4522</v>
      </c>
      <c r="B903" s="61">
        <v>4</v>
      </c>
      <c r="C903" s="61">
        <v>144522</v>
      </c>
      <c r="D903" s="61">
        <v>0</v>
      </c>
      <c r="E903" s="61" t="s">
        <v>11647</v>
      </c>
      <c r="F903" s="61">
        <v>0</v>
      </c>
      <c r="G903" s="61">
        <v>5</v>
      </c>
      <c r="H903" s="61">
        <v>42</v>
      </c>
      <c r="I903" s="61">
        <v>87</v>
      </c>
      <c r="J903" s="61">
        <v>10</v>
      </c>
      <c r="K903" s="61">
        <v>6</v>
      </c>
      <c r="L903" s="61">
        <v>85170</v>
      </c>
      <c r="M903" s="61">
        <v>0</v>
      </c>
      <c r="N903" s="61">
        <v>1</v>
      </c>
      <c r="O903" s="61">
        <v>6</v>
      </c>
      <c r="P903" s="61">
        <v>94078</v>
      </c>
      <c r="Q903" s="61">
        <v>0</v>
      </c>
      <c r="R903" s="61">
        <v>2</v>
      </c>
      <c r="S903" s="61">
        <v>0</v>
      </c>
      <c r="T903" s="61">
        <v>0</v>
      </c>
      <c r="U903" s="61">
        <v>0</v>
      </c>
      <c r="V903" s="61">
        <v>0</v>
      </c>
      <c r="W903" s="61">
        <v>0</v>
      </c>
      <c r="X903" s="61">
        <v>0</v>
      </c>
      <c r="Y903" s="61">
        <v>0</v>
      </c>
      <c r="Z903" s="61">
        <v>0</v>
      </c>
      <c r="AA903" s="61">
        <v>0</v>
      </c>
      <c r="AB903" s="61">
        <v>0</v>
      </c>
      <c r="AC903" s="61">
        <v>0</v>
      </c>
      <c r="AD903" s="61">
        <v>0</v>
      </c>
    </row>
    <row r="904" spans="1:30" x14ac:dyDescent="0.3">
      <c r="A904" s="61">
        <v>4523</v>
      </c>
      <c r="B904" s="61">
        <v>4</v>
      </c>
      <c r="C904" s="61">
        <v>144523</v>
      </c>
      <c r="D904" s="61">
        <v>0</v>
      </c>
      <c r="E904" s="61" t="s">
        <v>11648</v>
      </c>
      <c r="F904" s="61">
        <v>0</v>
      </c>
      <c r="G904" s="61">
        <v>5</v>
      </c>
      <c r="H904" s="61">
        <v>42</v>
      </c>
      <c r="I904" s="61">
        <v>87</v>
      </c>
      <c r="J904" s="61">
        <v>25</v>
      </c>
      <c r="K904" s="61">
        <v>6</v>
      </c>
      <c r="L904" s="61">
        <v>85170</v>
      </c>
      <c r="M904" s="61">
        <v>0</v>
      </c>
      <c r="N904" s="61">
        <v>1</v>
      </c>
      <c r="O904" s="61">
        <v>6</v>
      </c>
      <c r="P904" s="61">
        <v>94078</v>
      </c>
      <c r="Q904" s="61">
        <v>0</v>
      </c>
      <c r="R904" s="61">
        <v>3</v>
      </c>
      <c r="S904" s="61">
        <v>0</v>
      </c>
      <c r="T904" s="61">
        <v>0</v>
      </c>
      <c r="U904" s="61">
        <v>0</v>
      </c>
      <c r="V904" s="61">
        <v>0</v>
      </c>
      <c r="W904" s="61">
        <v>0</v>
      </c>
      <c r="X904" s="61">
        <v>0</v>
      </c>
      <c r="Y904" s="61">
        <v>0</v>
      </c>
      <c r="Z904" s="61">
        <v>0</v>
      </c>
      <c r="AA904" s="61">
        <v>0</v>
      </c>
      <c r="AB904" s="61">
        <v>0</v>
      </c>
      <c r="AC904" s="61">
        <v>0</v>
      </c>
      <c r="AD904" s="61">
        <v>0</v>
      </c>
    </row>
    <row r="905" spans="1:30" x14ac:dyDescent="0.3">
      <c r="A905" s="61">
        <v>4524</v>
      </c>
      <c r="B905" s="61">
        <v>4</v>
      </c>
      <c r="C905" s="61">
        <v>144524</v>
      </c>
      <c r="D905" s="61">
        <v>0</v>
      </c>
      <c r="E905" s="61" t="s">
        <v>11649</v>
      </c>
      <c r="F905" s="61">
        <v>0</v>
      </c>
      <c r="G905" s="61">
        <v>5</v>
      </c>
      <c r="H905" s="61">
        <v>42</v>
      </c>
      <c r="I905" s="61">
        <v>87</v>
      </c>
      <c r="J905" s="61">
        <v>50</v>
      </c>
      <c r="K905" s="61">
        <v>6</v>
      </c>
      <c r="L905" s="61">
        <v>85170</v>
      </c>
      <c r="M905" s="61">
        <v>0</v>
      </c>
      <c r="N905" s="61">
        <v>1</v>
      </c>
      <c r="O905" s="61">
        <v>25</v>
      </c>
      <c r="P905" s="61">
        <v>10</v>
      </c>
      <c r="Q905" s="61">
        <v>0</v>
      </c>
      <c r="R905" s="61">
        <v>0</v>
      </c>
      <c r="S905" s="61">
        <v>0</v>
      </c>
      <c r="T905" s="61">
        <v>0</v>
      </c>
      <c r="U905" s="61">
        <v>0</v>
      </c>
      <c r="V905" s="61">
        <v>0</v>
      </c>
      <c r="W905" s="61">
        <v>0</v>
      </c>
      <c r="X905" s="61">
        <v>0</v>
      </c>
      <c r="Y905" s="61">
        <v>0</v>
      </c>
      <c r="Z905" s="61">
        <v>0</v>
      </c>
      <c r="AA905" s="61">
        <v>0</v>
      </c>
      <c r="AB905" s="61">
        <v>0</v>
      </c>
      <c r="AC905" s="61">
        <v>0</v>
      </c>
      <c r="AD905" s="61">
        <v>0</v>
      </c>
    </row>
    <row r="906" spans="1:30" x14ac:dyDescent="0.3">
      <c r="A906" s="61">
        <v>4525</v>
      </c>
      <c r="B906" s="61">
        <v>4</v>
      </c>
      <c r="C906" s="61">
        <v>144525</v>
      </c>
      <c r="D906" s="61">
        <v>0</v>
      </c>
      <c r="E906" s="61" t="s">
        <v>11650</v>
      </c>
      <c r="F906" s="61">
        <v>0</v>
      </c>
      <c r="G906" s="61">
        <v>6</v>
      </c>
      <c r="H906" s="61">
        <v>42</v>
      </c>
      <c r="I906" s="61">
        <v>88</v>
      </c>
      <c r="J906" s="61">
        <v>1</v>
      </c>
      <c r="K906" s="61">
        <v>6</v>
      </c>
      <c r="L906" s="61">
        <v>85170</v>
      </c>
      <c r="M906" s="61">
        <v>0</v>
      </c>
      <c r="N906" s="61">
        <v>1</v>
      </c>
      <c r="O906" s="61">
        <v>0</v>
      </c>
      <c r="P906" s="61">
        <v>0</v>
      </c>
      <c r="Q906" s="61">
        <v>0</v>
      </c>
      <c r="R906" s="61">
        <v>0</v>
      </c>
      <c r="S906" s="61">
        <v>0</v>
      </c>
      <c r="T906" s="61">
        <v>0</v>
      </c>
      <c r="U906" s="61">
        <v>0</v>
      </c>
      <c r="V906" s="61">
        <v>0</v>
      </c>
      <c r="W906" s="61">
        <v>0</v>
      </c>
      <c r="X906" s="61">
        <v>0</v>
      </c>
      <c r="Y906" s="61">
        <v>0</v>
      </c>
      <c r="Z906" s="61">
        <v>0</v>
      </c>
      <c r="AA906" s="61">
        <v>0</v>
      </c>
      <c r="AB906" s="61">
        <v>0</v>
      </c>
      <c r="AC906" s="61">
        <v>0</v>
      </c>
      <c r="AD906" s="61">
        <v>0</v>
      </c>
    </row>
    <row r="907" spans="1:30" x14ac:dyDescent="0.3">
      <c r="A907" s="61">
        <v>4526</v>
      </c>
      <c r="B907" s="61">
        <v>4</v>
      </c>
      <c r="C907" s="61">
        <v>144526</v>
      </c>
      <c r="D907" s="61">
        <v>0</v>
      </c>
      <c r="E907" s="61" t="s">
        <v>11652</v>
      </c>
      <c r="F907" s="61">
        <v>0</v>
      </c>
      <c r="G907" s="61">
        <v>6</v>
      </c>
      <c r="H907" s="61">
        <v>42</v>
      </c>
      <c r="I907" s="61">
        <v>88</v>
      </c>
      <c r="J907" s="61">
        <v>5</v>
      </c>
      <c r="K907" s="61">
        <v>6</v>
      </c>
      <c r="L907" s="61">
        <v>85170</v>
      </c>
      <c r="M907" s="61">
        <v>0</v>
      </c>
      <c r="N907" s="61">
        <v>1</v>
      </c>
      <c r="O907" s="61">
        <v>6</v>
      </c>
      <c r="P907" s="61">
        <v>94078</v>
      </c>
      <c r="Q907" s="61">
        <v>0</v>
      </c>
      <c r="R907" s="61">
        <v>1</v>
      </c>
      <c r="S907" s="61">
        <v>0</v>
      </c>
      <c r="T907" s="61">
        <v>0</v>
      </c>
      <c r="U907" s="61">
        <v>0</v>
      </c>
      <c r="V907" s="61">
        <v>0</v>
      </c>
      <c r="W907" s="61">
        <v>0</v>
      </c>
      <c r="X907" s="61">
        <v>0</v>
      </c>
      <c r="Y907" s="61">
        <v>0</v>
      </c>
      <c r="Z907" s="61">
        <v>0</v>
      </c>
      <c r="AA907" s="61">
        <v>0</v>
      </c>
      <c r="AB907" s="61">
        <v>0</v>
      </c>
      <c r="AC907" s="61">
        <v>0</v>
      </c>
      <c r="AD907" s="61">
        <v>0</v>
      </c>
    </row>
    <row r="908" spans="1:30" x14ac:dyDescent="0.3">
      <c r="A908" s="61">
        <v>4527</v>
      </c>
      <c r="B908" s="61">
        <v>4</v>
      </c>
      <c r="C908" s="61">
        <v>144527</v>
      </c>
      <c r="D908" s="61">
        <v>0</v>
      </c>
      <c r="E908" s="61" t="s">
        <v>11653</v>
      </c>
      <c r="F908" s="61">
        <v>0</v>
      </c>
      <c r="G908" s="61">
        <v>6</v>
      </c>
      <c r="H908" s="61">
        <v>42</v>
      </c>
      <c r="I908" s="61">
        <v>88</v>
      </c>
      <c r="J908" s="61">
        <v>10</v>
      </c>
      <c r="K908" s="61">
        <v>6</v>
      </c>
      <c r="L908" s="61">
        <v>85170</v>
      </c>
      <c r="M908" s="61">
        <v>0</v>
      </c>
      <c r="N908" s="61">
        <v>1</v>
      </c>
      <c r="O908" s="61">
        <v>6</v>
      </c>
      <c r="P908" s="61">
        <v>94078</v>
      </c>
      <c r="Q908" s="61">
        <v>0</v>
      </c>
      <c r="R908" s="61">
        <v>2</v>
      </c>
      <c r="S908" s="61">
        <v>0</v>
      </c>
      <c r="T908" s="61">
        <v>0</v>
      </c>
      <c r="U908" s="61">
        <v>0</v>
      </c>
      <c r="V908" s="61">
        <v>0</v>
      </c>
      <c r="W908" s="61">
        <v>0</v>
      </c>
      <c r="X908" s="61">
        <v>0</v>
      </c>
      <c r="Y908" s="61">
        <v>0</v>
      </c>
      <c r="Z908" s="61">
        <v>0</v>
      </c>
      <c r="AA908" s="61">
        <v>0</v>
      </c>
      <c r="AB908" s="61">
        <v>0</v>
      </c>
      <c r="AC908" s="61">
        <v>0</v>
      </c>
      <c r="AD908" s="61">
        <v>0</v>
      </c>
    </row>
    <row r="909" spans="1:30" x14ac:dyDescent="0.3">
      <c r="A909" s="61">
        <v>4528</v>
      </c>
      <c r="B909" s="61">
        <v>4</v>
      </c>
      <c r="C909" s="61">
        <v>144528</v>
      </c>
      <c r="D909" s="61">
        <v>0</v>
      </c>
      <c r="E909" s="61" t="s">
        <v>11654</v>
      </c>
      <c r="F909" s="61">
        <v>0</v>
      </c>
      <c r="G909" s="61">
        <v>6</v>
      </c>
      <c r="H909" s="61">
        <v>42</v>
      </c>
      <c r="I909" s="61">
        <v>88</v>
      </c>
      <c r="J909" s="61">
        <v>25</v>
      </c>
      <c r="K909" s="61">
        <v>6</v>
      </c>
      <c r="L909" s="61">
        <v>85170</v>
      </c>
      <c r="M909" s="61">
        <v>0</v>
      </c>
      <c r="N909" s="61">
        <v>1</v>
      </c>
      <c r="O909" s="61">
        <v>6</v>
      </c>
      <c r="P909" s="61">
        <v>94078</v>
      </c>
      <c r="Q909" s="61">
        <v>0</v>
      </c>
      <c r="R909" s="61">
        <v>3</v>
      </c>
      <c r="S909" s="61">
        <v>0</v>
      </c>
      <c r="T909" s="61">
        <v>0</v>
      </c>
      <c r="U909" s="61">
        <v>0</v>
      </c>
      <c r="V909" s="61">
        <v>0</v>
      </c>
      <c r="W909" s="61">
        <v>0</v>
      </c>
      <c r="X909" s="61">
        <v>0</v>
      </c>
      <c r="Y909" s="61">
        <v>0</v>
      </c>
      <c r="Z909" s="61">
        <v>0</v>
      </c>
      <c r="AA909" s="61">
        <v>0</v>
      </c>
      <c r="AB909" s="61">
        <v>0</v>
      </c>
      <c r="AC909" s="61">
        <v>0</v>
      </c>
      <c r="AD909" s="61">
        <v>0</v>
      </c>
    </row>
    <row r="910" spans="1:30" x14ac:dyDescent="0.3">
      <c r="A910" s="61">
        <v>4529</v>
      </c>
      <c r="B910" s="61">
        <v>4</v>
      </c>
      <c r="C910" s="61">
        <v>144529</v>
      </c>
      <c r="D910" s="61">
        <v>0</v>
      </c>
      <c r="E910" s="61" t="s">
        <v>11655</v>
      </c>
      <c r="F910" s="61">
        <v>0</v>
      </c>
      <c r="G910" s="61">
        <v>6</v>
      </c>
      <c r="H910" s="61">
        <v>42</v>
      </c>
      <c r="I910" s="61">
        <v>88</v>
      </c>
      <c r="J910" s="61">
        <v>50</v>
      </c>
      <c r="K910" s="61">
        <v>6</v>
      </c>
      <c r="L910" s="61">
        <v>85170</v>
      </c>
      <c r="M910" s="61">
        <v>0</v>
      </c>
      <c r="N910" s="61">
        <v>1</v>
      </c>
      <c r="O910" s="61">
        <v>25</v>
      </c>
      <c r="P910" s="61">
        <v>10</v>
      </c>
      <c r="Q910" s="61">
        <v>0</v>
      </c>
      <c r="R910" s="61">
        <v>0</v>
      </c>
      <c r="S910" s="61">
        <v>0</v>
      </c>
      <c r="T910" s="61">
        <v>0</v>
      </c>
      <c r="U910" s="61">
        <v>0</v>
      </c>
      <c r="V910" s="61">
        <v>0</v>
      </c>
      <c r="W910" s="61">
        <v>0</v>
      </c>
      <c r="X910" s="61">
        <v>0</v>
      </c>
      <c r="Y910" s="61">
        <v>0</v>
      </c>
      <c r="Z910" s="61">
        <v>0</v>
      </c>
      <c r="AA910" s="61">
        <v>0</v>
      </c>
      <c r="AB910" s="61">
        <v>0</v>
      </c>
      <c r="AC910" s="61">
        <v>0</v>
      </c>
      <c r="AD910" s="61">
        <v>0</v>
      </c>
    </row>
    <row r="911" spans="1:30" x14ac:dyDescent="0.3">
      <c r="A911" s="61">
        <v>4530</v>
      </c>
      <c r="B911" s="61">
        <v>4</v>
      </c>
      <c r="C911" s="61">
        <v>144530</v>
      </c>
      <c r="D911" s="61">
        <v>0</v>
      </c>
      <c r="E911" s="61" t="s">
        <v>11656</v>
      </c>
      <c r="F911" s="61">
        <v>0</v>
      </c>
      <c r="G911" s="61">
        <v>7</v>
      </c>
      <c r="H911" s="61">
        <v>42</v>
      </c>
      <c r="I911" s="61">
        <v>50</v>
      </c>
      <c r="J911" s="61">
        <v>1</v>
      </c>
      <c r="K911" s="61">
        <v>6</v>
      </c>
      <c r="L911" s="61">
        <v>85170</v>
      </c>
      <c r="M911" s="61">
        <v>0</v>
      </c>
      <c r="N911" s="61">
        <v>1</v>
      </c>
      <c r="O911" s="61">
        <v>0</v>
      </c>
      <c r="P911" s="61">
        <v>0</v>
      </c>
      <c r="Q911" s="61">
        <v>0</v>
      </c>
      <c r="R911" s="61">
        <v>0</v>
      </c>
      <c r="S911" s="61">
        <v>0</v>
      </c>
      <c r="T911" s="61">
        <v>0</v>
      </c>
      <c r="U911" s="61">
        <v>0</v>
      </c>
      <c r="V911" s="61">
        <v>0</v>
      </c>
      <c r="W911" s="61">
        <v>0</v>
      </c>
      <c r="X911" s="61">
        <v>0</v>
      </c>
      <c r="Y911" s="61">
        <v>0</v>
      </c>
      <c r="Z911" s="61">
        <v>0</v>
      </c>
      <c r="AA911" s="61">
        <v>0</v>
      </c>
      <c r="AB911" s="61">
        <v>0</v>
      </c>
      <c r="AC911" s="61">
        <v>0</v>
      </c>
      <c r="AD911" s="61">
        <v>0</v>
      </c>
    </row>
    <row r="912" spans="1:30" x14ac:dyDescent="0.3">
      <c r="A912" s="61">
        <v>4531</v>
      </c>
      <c r="B912" s="61">
        <v>4</v>
      </c>
      <c r="C912" s="61">
        <v>144531</v>
      </c>
      <c r="D912" s="61">
        <v>0</v>
      </c>
      <c r="E912" s="61" t="s">
        <v>11658</v>
      </c>
      <c r="F912" s="61">
        <v>0</v>
      </c>
      <c r="G912" s="61">
        <v>7</v>
      </c>
      <c r="H912" s="61">
        <v>42</v>
      </c>
      <c r="I912" s="61">
        <v>50</v>
      </c>
      <c r="J912" s="61">
        <v>5</v>
      </c>
      <c r="K912" s="61">
        <v>6</v>
      </c>
      <c r="L912" s="61">
        <v>85170</v>
      </c>
      <c r="M912" s="61">
        <v>0</v>
      </c>
      <c r="N912" s="61">
        <v>1</v>
      </c>
      <c r="O912" s="61">
        <v>6</v>
      </c>
      <c r="P912" s="61">
        <v>94078</v>
      </c>
      <c r="Q912" s="61">
        <v>0</v>
      </c>
      <c r="R912" s="61">
        <v>1</v>
      </c>
      <c r="S912" s="61">
        <v>0</v>
      </c>
      <c r="T912" s="61">
        <v>0</v>
      </c>
      <c r="U912" s="61">
        <v>0</v>
      </c>
      <c r="V912" s="61">
        <v>0</v>
      </c>
      <c r="W912" s="61">
        <v>0</v>
      </c>
      <c r="X912" s="61">
        <v>0</v>
      </c>
      <c r="Y912" s="61">
        <v>0</v>
      </c>
      <c r="Z912" s="61">
        <v>0</v>
      </c>
      <c r="AA912" s="61">
        <v>0</v>
      </c>
      <c r="AB912" s="61">
        <v>0</v>
      </c>
      <c r="AC912" s="61">
        <v>0</v>
      </c>
      <c r="AD912" s="61">
        <v>0</v>
      </c>
    </row>
    <row r="913" spans="1:30" x14ac:dyDescent="0.3">
      <c r="A913" s="61">
        <v>4532</v>
      </c>
      <c r="B913" s="61">
        <v>4</v>
      </c>
      <c r="C913" s="61">
        <v>144532</v>
      </c>
      <c r="D913" s="61">
        <v>0</v>
      </c>
      <c r="E913" s="61" t="s">
        <v>11659</v>
      </c>
      <c r="F913" s="61">
        <v>0</v>
      </c>
      <c r="G913" s="61">
        <v>7</v>
      </c>
      <c r="H913" s="61">
        <v>42</v>
      </c>
      <c r="I913" s="61">
        <v>50</v>
      </c>
      <c r="J913" s="61">
        <v>10</v>
      </c>
      <c r="K913" s="61">
        <v>6</v>
      </c>
      <c r="L913" s="61">
        <v>85170</v>
      </c>
      <c r="M913" s="61">
        <v>0</v>
      </c>
      <c r="N913" s="61">
        <v>1</v>
      </c>
      <c r="O913" s="61">
        <v>6</v>
      </c>
      <c r="P913" s="61">
        <v>94078</v>
      </c>
      <c r="Q913" s="61">
        <v>0</v>
      </c>
      <c r="R913" s="61">
        <v>2</v>
      </c>
      <c r="S913" s="61">
        <v>0</v>
      </c>
      <c r="T913" s="61">
        <v>0</v>
      </c>
      <c r="U913" s="61">
        <v>0</v>
      </c>
      <c r="V913" s="61">
        <v>0</v>
      </c>
      <c r="W913" s="61">
        <v>0</v>
      </c>
      <c r="X913" s="61">
        <v>0</v>
      </c>
      <c r="Y913" s="61">
        <v>0</v>
      </c>
      <c r="Z913" s="61">
        <v>0</v>
      </c>
      <c r="AA913" s="61">
        <v>0</v>
      </c>
      <c r="AB913" s="61">
        <v>0</v>
      </c>
      <c r="AC913" s="61">
        <v>0</v>
      </c>
      <c r="AD913" s="61">
        <v>0</v>
      </c>
    </row>
    <row r="914" spans="1:30" x14ac:dyDescent="0.3">
      <c r="A914" s="61">
        <v>4533</v>
      </c>
      <c r="B914" s="61">
        <v>4</v>
      </c>
      <c r="C914" s="61">
        <v>144533</v>
      </c>
      <c r="D914" s="61">
        <v>0</v>
      </c>
      <c r="E914" s="61" t="s">
        <v>11660</v>
      </c>
      <c r="F914" s="61">
        <v>0</v>
      </c>
      <c r="G914" s="61">
        <v>7</v>
      </c>
      <c r="H914" s="61">
        <v>42</v>
      </c>
      <c r="I914" s="61">
        <v>50</v>
      </c>
      <c r="J914" s="61">
        <v>25</v>
      </c>
      <c r="K914" s="61">
        <v>6</v>
      </c>
      <c r="L914" s="61">
        <v>85170</v>
      </c>
      <c r="M914" s="61">
        <v>0</v>
      </c>
      <c r="N914" s="61">
        <v>1</v>
      </c>
      <c r="O914" s="61">
        <v>6</v>
      </c>
      <c r="P914" s="61">
        <v>94078</v>
      </c>
      <c r="Q914" s="61">
        <v>0</v>
      </c>
      <c r="R914" s="61">
        <v>3</v>
      </c>
      <c r="S914" s="61">
        <v>0</v>
      </c>
      <c r="T914" s="61">
        <v>0</v>
      </c>
      <c r="U914" s="61">
        <v>0</v>
      </c>
      <c r="V914" s="61">
        <v>0</v>
      </c>
      <c r="W914" s="61">
        <v>0</v>
      </c>
      <c r="X914" s="61">
        <v>0</v>
      </c>
      <c r="Y914" s="61">
        <v>0</v>
      </c>
      <c r="Z914" s="61">
        <v>0</v>
      </c>
      <c r="AA914" s="61">
        <v>0</v>
      </c>
      <c r="AB914" s="61">
        <v>0</v>
      </c>
      <c r="AC914" s="61">
        <v>0</v>
      </c>
      <c r="AD914" s="61">
        <v>0</v>
      </c>
    </row>
    <row r="915" spans="1:30" x14ac:dyDescent="0.3">
      <c r="A915" s="61">
        <v>4534</v>
      </c>
      <c r="B915" s="61">
        <v>4</v>
      </c>
      <c r="C915" s="61">
        <v>144534</v>
      </c>
      <c r="D915" s="61">
        <v>0</v>
      </c>
      <c r="E915" s="61" t="s">
        <v>11661</v>
      </c>
      <c r="F915" s="61">
        <v>0</v>
      </c>
      <c r="G915" s="61">
        <v>7</v>
      </c>
      <c r="H915" s="61">
        <v>42</v>
      </c>
      <c r="I915" s="61">
        <v>50</v>
      </c>
      <c r="J915" s="61">
        <v>50</v>
      </c>
      <c r="K915" s="61">
        <v>6</v>
      </c>
      <c r="L915" s="61">
        <v>85170</v>
      </c>
      <c r="M915" s="61">
        <v>0</v>
      </c>
      <c r="N915" s="61">
        <v>1</v>
      </c>
      <c r="O915" s="61">
        <v>25</v>
      </c>
      <c r="P915" s="61">
        <v>10</v>
      </c>
      <c r="Q915" s="61">
        <v>0</v>
      </c>
      <c r="R915" s="61">
        <v>0</v>
      </c>
      <c r="S915" s="61">
        <v>0</v>
      </c>
      <c r="T915" s="61">
        <v>0</v>
      </c>
      <c r="U915" s="61">
        <v>0</v>
      </c>
      <c r="V915" s="61">
        <v>0</v>
      </c>
      <c r="W915" s="61">
        <v>0</v>
      </c>
      <c r="X915" s="61">
        <v>0</v>
      </c>
      <c r="Y915" s="61">
        <v>0</v>
      </c>
      <c r="Z915" s="61">
        <v>0</v>
      </c>
      <c r="AA915" s="61">
        <v>0</v>
      </c>
      <c r="AB915" s="61">
        <v>0</v>
      </c>
      <c r="AC915" s="61">
        <v>0</v>
      </c>
      <c r="AD915" s="61">
        <v>0</v>
      </c>
    </row>
    <row r="916" spans="1:30" x14ac:dyDescent="0.3">
      <c r="A916" s="61">
        <v>4535</v>
      </c>
      <c r="B916" s="61">
        <v>4</v>
      </c>
      <c r="C916" s="61">
        <v>144535</v>
      </c>
      <c r="D916" s="61">
        <v>0</v>
      </c>
      <c r="E916" s="61" t="s">
        <v>11662</v>
      </c>
      <c r="F916" s="61">
        <v>0</v>
      </c>
      <c r="G916" s="61">
        <v>8</v>
      </c>
      <c r="H916" s="61">
        <v>42</v>
      </c>
      <c r="I916" s="61">
        <v>76</v>
      </c>
      <c r="J916" s="61">
        <v>1</v>
      </c>
      <c r="K916" s="61">
        <v>6</v>
      </c>
      <c r="L916" s="61">
        <v>85170</v>
      </c>
      <c r="M916" s="61">
        <v>0</v>
      </c>
      <c r="N916" s="61">
        <v>1</v>
      </c>
      <c r="O916" s="61">
        <v>0</v>
      </c>
      <c r="P916" s="61">
        <v>0</v>
      </c>
      <c r="Q916" s="61">
        <v>0</v>
      </c>
      <c r="R916" s="61">
        <v>0</v>
      </c>
      <c r="S916" s="61">
        <v>0</v>
      </c>
      <c r="T916" s="61">
        <v>0</v>
      </c>
      <c r="U916" s="61">
        <v>0</v>
      </c>
      <c r="V916" s="61">
        <v>0</v>
      </c>
      <c r="W916" s="61">
        <v>0</v>
      </c>
      <c r="X916" s="61">
        <v>0</v>
      </c>
      <c r="Y916" s="61">
        <v>0</v>
      </c>
      <c r="Z916" s="61">
        <v>0</v>
      </c>
      <c r="AA916" s="61">
        <v>0</v>
      </c>
      <c r="AB916" s="61">
        <v>0</v>
      </c>
      <c r="AC916" s="61">
        <v>0</v>
      </c>
      <c r="AD916" s="61">
        <v>0</v>
      </c>
    </row>
    <row r="917" spans="1:30" x14ac:dyDescent="0.3">
      <c r="A917" s="61">
        <v>4536</v>
      </c>
      <c r="B917" s="61">
        <v>4</v>
      </c>
      <c r="C917" s="61">
        <v>144536</v>
      </c>
      <c r="D917" s="61">
        <v>0</v>
      </c>
      <c r="E917" s="61" t="s">
        <v>11664</v>
      </c>
      <c r="F917" s="61">
        <v>0</v>
      </c>
      <c r="G917" s="61">
        <v>8</v>
      </c>
      <c r="H917" s="61">
        <v>42</v>
      </c>
      <c r="I917" s="61">
        <v>76</v>
      </c>
      <c r="J917" s="61">
        <v>5</v>
      </c>
      <c r="K917" s="61">
        <v>6</v>
      </c>
      <c r="L917" s="61">
        <v>85170</v>
      </c>
      <c r="M917" s="61">
        <v>0</v>
      </c>
      <c r="N917" s="61">
        <v>1</v>
      </c>
      <c r="O917" s="61">
        <v>6</v>
      </c>
      <c r="P917" s="61">
        <v>94078</v>
      </c>
      <c r="Q917" s="61">
        <v>0</v>
      </c>
      <c r="R917" s="61">
        <v>1</v>
      </c>
      <c r="S917" s="61">
        <v>0</v>
      </c>
      <c r="T917" s="61">
        <v>0</v>
      </c>
      <c r="U917" s="61">
        <v>0</v>
      </c>
      <c r="V917" s="61">
        <v>0</v>
      </c>
      <c r="W917" s="61">
        <v>0</v>
      </c>
      <c r="X917" s="61">
        <v>0</v>
      </c>
      <c r="Y917" s="61">
        <v>0</v>
      </c>
      <c r="Z917" s="61">
        <v>0</v>
      </c>
      <c r="AA917" s="61">
        <v>0</v>
      </c>
      <c r="AB917" s="61">
        <v>0</v>
      </c>
      <c r="AC917" s="61">
        <v>0</v>
      </c>
      <c r="AD917" s="61">
        <v>0</v>
      </c>
    </row>
    <row r="918" spans="1:30" x14ac:dyDescent="0.3">
      <c r="A918" s="61">
        <v>4537</v>
      </c>
      <c r="B918" s="61">
        <v>4</v>
      </c>
      <c r="C918" s="61">
        <v>144537</v>
      </c>
      <c r="D918" s="61">
        <v>0</v>
      </c>
      <c r="E918" s="61" t="s">
        <v>11665</v>
      </c>
      <c r="F918" s="61">
        <v>0</v>
      </c>
      <c r="G918" s="61">
        <v>8</v>
      </c>
      <c r="H918" s="61">
        <v>42</v>
      </c>
      <c r="I918" s="61">
        <v>76</v>
      </c>
      <c r="J918" s="61">
        <v>10</v>
      </c>
      <c r="K918" s="61">
        <v>6</v>
      </c>
      <c r="L918" s="61">
        <v>85170</v>
      </c>
      <c r="M918" s="61">
        <v>0</v>
      </c>
      <c r="N918" s="61">
        <v>1</v>
      </c>
      <c r="O918" s="61">
        <v>6</v>
      </c>
      <c r="P918" s="61">
        <v>94078</v>
      </c>
      <c r="Q918" s="61">
        <v>0</v>
      </c>
      <c r="R918" s="61">
        <v>2</v>
      </c>
      <c r="S918" s="61">
        <v>0</v>
      </c>
      <c r="T918" s="61">
        <v>0</v>
      </c>
      <c r="U918" s="61">
        <v>0</v>
      </c>
      <c r="V918" s="61">
        <v>0</v>
      </c>
      <c r="W918" s="61">
        <v>0</v>
      </c>
      <c r="X918" s="61">
        <v>0</v>
      </c>
      <c r="Y918" s="61">
        <v>0</v>
      </c>
      <c r="Z918" s="61">
        <v>0</v>
      </c>
      <c r="AA918" s="61">
        <v>0</v>
      </c>
      <c r="AB918" s="61">
        <v>0</v>
      </c>
      <c r="AC918" s="61">
        <v>0</v>
      </c>
      <c r="AD918" s="61">
        <v>0</v>
      </c>
    </row>
    <row r="919" spans="1:30" x14ac:dyDescent="0.3">
      <c r="A919" s="61">
        <v>4538</v>
      </c>
      <c r="B919" s="61">
        <v>4</v>
      </c>
      <c r="C919" s="61">
        <v>144538</v>
      </c>
      <c r="D919" s="61">
        <v>0</v>
      </c>
      <c r="E919" s="61" t="s">
        <v>11666</v>
      </c>
      <c r="F919" s="61">
        <v>0</v>
      </c>
      <c r="G919" s="61">
        <v>8</v>
      </c>
      <c r="H919" s="61">
        <v>42</v>
      </c>
      <c r="I919" s="61">
        <v>76</v>
      </c>
      <c r="J919" s="61">
        <v>25</v>
      </c>
      <c r="K919" s="61">
        <v>6</v>
      </c>
      <c r="L919" s="61">
        <v>85170</v>
      </c>
      <c r="M919" s="61">
        <v>0</v>
      </c>
      <c r="N919" s="61">
        <v>1</v>
      </c>
      <c r="O919" s="61">
        <v>6</v>
      </c>
      <c r="P919" s="61">
        <v>94078</v>
      </c>
      <c r="Q919" s="61">
        <v>0</v>
      </c>
      <c r="R919" s="61">
        <v>3</v>
      </c>
      <c r="S919" s="61">
        <v>0</v>
      </c>
      <c r="T919" s="61">
        <v>0</v>
      </c>
      <c r="U919" s="61">
        <v>0</v>
      </c>
      <c r="V919" s="61">
        <v>0</v>
      </c>
      <c r="W919" s="61">
        <v>0</v>
      </c>
      <c r="X919" s="61">
        <v>0</v>
      </c>
      <c r="Y919" s="61">
        <v>0</v>
      </c>
      <c r="Z919" s="61">
        <v>0</v>
      </c>
      <c r="AA919" s="61">
        <v>0</v>
      </c>
      <c r="AB919" s="61">
        <v>0</v>
      </c>
      <c r="AC919" s="61">
        <v>0</v>
      </c>
      <c r="AD919" s="61">
        <v>0</v>
      </c>
    </row>
    <row r="920" spans="1:30" x14ac:dyDescent="0.3">
      <c r="A920" s="61">
        <v>4539</v>
      </c>
      <c r="B920" s="61">
        <v>4</v>
      </c>
      <c r="C920" s="61">
        <v>144539</v>
      </c>
      <c r="D920" s="61">
        <v>0</v>
      </c>
      <c r="E920" s="61" t="s">
        <v>11667</v>
      </c>
      <c r="F920" s="61">
        <v>0</v>
      </c>
      <c r="G920" s="61">
        <v>8</v>
      </c>
      <c r="H920" s="61">
        <v>42</v>
      </c>
      <c r="I920" s="61">
        <v>76</v>
      </c>
      <c r="J920" s="61">
        <v>50</v>
      </c>
      <c r="K920" s="61">
        <v>6</v>
      </c>
      <c r="L920" s="61">
        <v>85170</v>
      </c>
      <c r="M920" s="61">
        <v>0</v>
      </c>
      <c r="N920" s="61">
        <v>1</v>
      </c>
      <c r="O920" s="61">
        <v>25</v>
      </c>
      <c r="P920" s="61">
        <v>10</v>
      </c>
      <c r="Q920" s="61">
        <v>0</v>
      </c>
      <c r="R920" s="61">
        <v>0</v>
      </c>
      <c r="S920" s="61">
        <v>0</v>
      </c>
      <c r="T920" s="61">
        <v>0</v>
      </c>
      <c r="U920" s="61">
        <v>0</v>
      </c>
      <c r="V920" s="61">
        <v>0</v>
      </c>
      <c r="W920" s="61">
        <v>0</v>
      </c>
      <c r="X920" s="61">
        <v>0</v>
      </c>
      <c r="Y920" s="61">
        <v>0</v>
      </c>
      <c r="Z920" s="61">
        <v>0</v>
      </c>
      <c r="AA920" s="61">
        <v>0</v>
      </c>
      <c r="AB920" s="61">
        <v>0</v>
      </c>
      <c r="AC920" s="61">
        <v>0</v>
      </c>
      <c r="AD920" s="61">
        <v>0</v>
      </c>
    </row>
    <row r="921" spans="1:30" x14ac:dyDescent="0.3">
      <c r="A921" s="61">
        <v>4540</v>
      </c>
      <c r="B921" s="61">
        <v>4</v>
      </c>
      <c r="C921" s="61">
        <v>144540</v>
      </c>
      <c r="D921" s="61">
        <v>0</v>
      </c>
      <c r="E921" s="61" t="s">
        <v>11668</v>
      </c>
      <c r="F921" s="61">
        <v>0</v>
      </c>
      <c r="G921" s="61">
        <v>9</v>
      </c>
      <c r="H921" s="61">
        <v>42</v>
      </c>
      <c r="I921" s="61">
        <v>90</v>
      </c>
      <c r="J921" s="61">
        <v>1</v>
      </c>
      <c r="K921" s="61">
        <v>6</v>
      </c>
      <c r="L921" s="61">
        <v>85170</v>
      </c>
      <c r="M921" s="61">
        <v>0</v>
      </c>
      <c r="N921" s="61">
        <v>1</v>
      </c>
      <c r="O921" s="61">
        <v>0</v>
      </c>
      <c r="P921" s="61">
        <v>0</v>
      </c>
      <c r="Q921" s="61">
        <v>0</v>
      </c>
      <c r="R921" s="61">
        <v>0</v>
      </c>
      <c r="S921" s="61">
        <v>0</v>
      </c>
      <c r="T921" s="61">
        <v>0</v>
      </c>
      <c r="U921" s="61">
        <v>0</v>
      </c>
      <c r="V921" s="61">
        <v>0</v>
      </c>
      <c r="W921" s="61">
        <v>0</v>
      </c>
      <c r="X921" s="61">
        <v>0</v>
      </c>
      <c r="Y921" s="61">
        <v>0</v>
      </c>
      <c r="Z921" s="61">
        <v>0</v>
      </c>
      <c r="AA921" s="61">
        <v>0</v>
      </c>
      <c r="AB921" s="61">
        <v>0</v>
      </c>
      <c r="AC921" s="61">
        <v>0</v>
      </c>
      <c r="AD921" s="61">
        <v>0</v>
      </c>
    </row>
    <row r="922" spans="1:30" x14ac:dyDescent="0.3">
      <c r="A922" s="61">
        <v>4541</v>
      </c>
      <c r="B922" s="61">
        <v>4</v>
      </c>
      <c r="C922" s="61">
        <v>144541</v>
      </c>
      <c r="D922" s="61">
        <v>0</v>
      </c>
      <c r="E922" s="61" t="s">
        <v>11670</v>
      </c>
      <c r="F922" s="61">
        <v>0</v>
      </c>
      <c r="G922" s="61">
        <v>9</v>
      </c>
      <c r="H922" s="61">
        <v>42</v>
      </c>
      <c r="I922" s="61">
        <v>90</v>
      </c>
      <c r="J922" s="61">
        <v>5</v>
      </c>
      <c r="K922" s="61">
        <v>6</v>
      </c>
      <c r="L922" s="61">
        <v>85170</v>
      </c>
      <c r="M922" s="61">
        <v>0</v>
      </c>
      <c r="N922" s="61">
        <v>1</v>
      </c>
      <c r="O922" s="61">
        <v>6</v>
      </c>
      <c r="P922" s="61">
        <v>94078</v>
      </c>
      <c r="Q922" s="61">
        <v>0</v>
      </c>
      <c r="R922" s="61">
        <v>1</v>
      </c>
      <c r="S922" s="61">
        <v>0</v>
      </c>
      <c r="T922" s="61">
        <v>0</v>
      </c>
      <c r="U922" s="61">
        <v>0</v>
      </c>
      <c r="V922" s="61">
        <v>0</v>
      </c>
      <c r="W922" s="61">
        <v>0</v>
      </c>
      <c r="X922" s="61">
        <v>0</v>
      </c>
      <c r="Y922" s="61">
        <v>0</v>
      </c>
      <c r="Z922" s="61">
        <v>0</v>
      </c>
      <c r="AA922" s="61">
        <v>0</v>
      </c>
      <c r="AB922" s="61">
        <v>0</v>
      </c>
      <c r="AC922" s="61">
        <v>0</v>
      </c>
      <c r="AD922" s="61">
        <v>0</v>
      </c>
    </row>
    <row r="923" spans="1:30" x14ac:dyDescent="0.3">
      <c r="A923" s="61">
        <v>4542</v>
      </c>
      <c r="B923" s="61">
        <v>4</v>
      </c>
      <c r="C923" s="61">
        <v>144542</v>
      </c>
      <c r="D923" s="61">
        <v>0</v>
      </c>
      <c r="E923" s="61" t="s">
        <v>11671</v>
      </c>
      <c r="F923" s="61">
        <v>0</v>
      </c>
      <c r="G923" s="61">
        <v>9</v>
      </c>
      <c r="H923" s="61">
        <v>42</v>
      </c>
      <c r="I923" s="61">
        <v>90</v>
      </c>
      <c r="J923" s="61">
        <v>10</v>
      </c>
      <c r="K923" s="61">
        <v>6</v>
      </c>
      <c r="L923" s="61">
        <v>85170</v>
      </c>
      <c r="M923" s="61">
        <v>0</v>
      </c>
      <c r="N923" s="61">
        <v>1</v>
      </c>
      <c r="O923" s="61">
        <v>6</v>
      </c>
      <c r="P923" s="61">
        <v>94078</v>
      </c>
      <c r="Q923" s="61">
        <v>0</v>
      </c>
      <c r="R923" s="61">
        <v>2</v>
      </c>
      <c r="S923" s="61">
        <v>0</v>
      </c>
      <c r="T923" s="61">
        <v>0</v>
      </c>
      <c r="U923" s="61">
        <v>0</v>
      </c>
      <c r="V923" s="61">
        <v>0</v>
      </c>
      <c r="W923" s="61">
        <v>0</v>
      </c>
      <c r="X923" s="61">
        <v>0</v>
      </c>
      <c r="Y923" s="61">
        <v>0</v>
      </c>
      <c r="Z923" s="61">
        <v>0</v>
      </c>
      <c r="AA923" s="61">
        <v>0</v>
      </c>
      <c r="AB923" s="61">
        <v>0</v>
      </c>
      <c r="AC923" s="61">
        <v>0</v>
      </c>
      <c r="AD923" s="61">
        <v>0</v>
      </c>
    </row>
    <row r="924" spans="1:30" x14ac:dyDescent="0.3">
      <c r="A924" s="61">
        <v>4543</v>
      </c>
      <c r="B924" s="61">
        <v>4</v>
      </c>
      <c r="C924" s="61">
        <v>144543</v>
      </c>
      <c r="D924" s="61">
        <v>0</v>
      </c>
      <c r="E924" s="61" t="s">
        <v>11672</v>
      </c>
      <c r="F924" s="61">
        <v>0</v>
      </c>
      <c r="G924" s="61">
        <v>9</v>
      </c>
      <c r="H924" s="61">
        <v>42</v>
      </c>
      <c r="I924" s="61">
        <v>90</v>
      </c>
      <c r="J924" s="61">
        <v>25</v>
      </c>
      <c r="K924" s="61">
        <v>6</v>
      </c>
      <c r="L924" s="61">
        <v>85170</v>
      </c>
      <c r="M924" s="61">
        <v>0</v>
      </c>
      <c r="N924" s="61">
        <v>1</v>
      </c>
      <c r="O924" s="61">
        <v>6</v>
      </c>
      <c r="P924" s="61">
        <v>94078</v>
      </c>
      <c r="Q924" s="61">
        <v>0</v>
      </c>
      <c r="R924" s="61">
        <v>3</v>
      </c>
      <c r="S924" s="61">
        <v>0</v>
      </c>
      <c r="T924" s="61">
        <v>0</v>
      </c>
      <c r="U924" s="61">
        <v>0</v>
      </c>
      <c r="V924" s="61">
        <v>0</v>
      </c>
      <c r="W924" s="61">
        <v>0</v>
      </c>
      <c r="X924" s="61">
        <v>0</v>
      </c>
      <c r="Y924" s="61">
        <v>0</v>
      </c>
      <c r="Z924" s="61">
        <v>0</v>
      </c>
      <c r="AA924" s="61">
        <v>0</v>
      </c>
      <c r="AB924" s="61">
        <v>0</v>
      </c>
      <c r="AC924" s="61">
        <v>0</v>
      </c>
      <c r="AD924" s="61">
        <v>0</v>
      </c>
    </row>
    <row r="925" spans="1:30" x14ac:dyDescent="0.3">
      <c r="A925" s="61">
        <v>4544</v>
      </c>
      <c r="B925" s="61">
        <v>4</v>
      </c>
      <c r="C925" s="61">
        <v>144544</v>
      </c>
      <c r="D925" s="61">
        <v>0</v>
      </c>
      <c r="E925" s="61" t="s">
        <v>11673</v>
      </c>
      <c r="F925" s="61">
        <v>0</v>
      </c>
      <c r="G925" s="61">
        <v>9</v>
      </c>
      <c r="H925" s="61">
        <v>42</v>
      </c>
      <c r="I925" s="61">
        <v>90</v>
      </c>
      <c r="J925" s="61">
        <v>50</v>
      </c>
      <c r="K925" s="61">
        <v>6</v>
      </c>
      <c r="L925" s="61">
        <v>85170</v>
      </c>
      <c r="M925" s="61">
        <v>0</v>
      </c>
      <c r="N925" s="61">
        <v>1</v>
      </c>
      <c r="O925" s="61">
        <v>25</v>
      </c>
      <c r="P925" s="61">
        <v>10</v>
      </c>
      <c r="Q925" s="61">
        <v>0</v>
      </c>
      <c r="R925" s="61">
        <v>0</v>
      </c>
      <c r="S925" s="61">
        <v>0</v>
      </c>
      <c r="T925" s="61">
        <v>0</v>
      </c>
      <c r="U925" s="61">
        <v>0</v>
      </c>
      <c r="V925" s="61">
        <v>0</v>
      </c>
      <c r="W925" s="61">
        <v>0</v>
      </c>
      <c r="X925" s="61">
        <v>0</v>
      </c>
      <c r="Y925" s="61">
        <v>0</v>
      </c>
      <c r="Z925" s="61">
        <v>0</v>
      </c>
      <c r="AA925" s="61">
        <v>0</v>
      </c>
      <c r="AB925" s="61">
        <v>0</v>
      </c>
      <c r="AC925" s="61">
        <v>0</v>
      </c>
      <c r="AD925" s="61">
        <v>0</v>
      </c>
    </row>
    <row r="926" spans="1:30" x14ac:dyDescent="0.3">
      <c r="A926" s="61">
        <v>4545</v>
      </c>
      <c r="B926" s="61">
        <v>4</v>
      </c>
      <c r="C926" s="61">
        <v>144545</v>
      </c>
      <c r="D926" s="61">
        <v>0</v>
      </c>
      <c r="E926" s="61" t="s">
        <v>11674</v>
      </c>
      <c r="F926" s="61">
        <v>0</v>
      </c>
      <c r="G926" s="61">
        <v>10</v>
      </c>
      <c r="H926" s="61">
        <v>42</v>
      </c>
      <c r="I926" s="61">
        <v>91</v>
      </c>
      <c r="J926" s="61">
        <v>1</v>
      </c>
      <c r="K926" s="61">
        <v>6</v>
      </c>
      <c r="L926" s="61">
        <v>85170</v>
      </c>
      <c r="M926" s="61">
        <v>0</v>
      </c>
      <c r="N926" s="61">
        <v>1</v>
      </c>
      <c r="O926" s="61">
        <v>0</v>
      </c>
      <c r="P926" s="61">
        <v>0</v>
      </c>
      <c r="Q926" s="61">
        <v>0</v>
      </c>
      <c r="R926" s="61">
        <v>0</v>
      </c>
      <c r="S926" s="61">
        <v>0</v>
      </c>
      <c r="T926" s="61">
        <v>0</v>
      </c>
      <c r="U926" s="61">
        <v>0</v>
      </c>
      <c r="V926" s="61">
        <v>0</v>
      </c>
      <c r="W926" s="61">
        <v>0</v>
      </c>
      <c r="X926" s="61">
        <v>0</v>
      </c>
      <c r="Y926" s="61">
        <v>0</v>
      </c>
      <c r="Z926" s="61">
        <v>0</v>
      </c>
      <c r="AA926" s="61">
        <v>0</v>
      </c>
      <c r="AB926" s="61">
        <v>0</v>
      </c>
      <c r="AC926" s="61">
        <v>0</v>
      </c>
      <c r="AD926" s="61">
        <v>0</v>
      </c>
    </row>
    <row r="927" spans="1:30" x14ac:dyDescent="0.3">
      <c r="A927" s="61">
        <v>4546</v>
      </c>
      <c r="B927" s="61">
        <v>4</v>
      </c>
      <c r="C927" s="61">
        <v>144546</v>
      </c>
      <c r="D927" s="61">
        <v>0</v>
      </c>
      <c r="E927" s="61" t="s">
        <v>11676</v>
      </c>
      <c r="F927" s="61">
        <v>0</v>
      </c>
      <c r="G927" s="61">
        <v>10</v>
      </c>
      <c r="H927" s="61">
        <v>42</v>
      </c>
      <c r="I927" s="61">
        <v>91</v>
      </c>
      <c r="J927" s="61">
        <v>5</v>
      </c>
      <c r="K927" s="61">
        <v>6</v>
      </c>
      <c r="L927" s="61">
        <v>85170</v>
      </c>
      <c r="M927" s="61">
        <v>0</v>
      </c>
      <c r="N927" s="61">
        <v>1</v>
      </c>
      <c r="O927" s="61">
        <v>6</v>
      </c>
      <c r="P927" s="61">
        <v>94078</v>
      </c>
      <c r="Q927" s="61">
        <v>0</v>
      </c>
      <c r="R927" s="61">
        <v>1</v>
      </c>
      <c r="S927" s="61">
        <v>0</v>
      </c>
      <c r="T927" s="61">
        <v>0</v>
      </c>
      <c r="U927" s="61">
        <v>0</v>
      </c>
      <c r="V927" s="61">
        <v>0</v>
      </c>
      <c r="W927" s="61">
        <v>0</v>
      </c>
      <c r="X927" s="61">
        <v>0</v>
      </c>
      <c r="Y927" s="61">
        <v>0</v>
      </c>
      <c r="Z927" s="61">
        <v>0</v>
      </c>
      <c r="AA927" s="61">
        <v>0</v>
      </c>
      <c r="AB927" s="61">
        <v>0</v>
      </c>
      <c r="AC927" s="61">
        <v>0</v>
      </c>
      <c r="AD927" s="61">
        <v>0</v>
      </c>
    </row>
    <row r="928" spans="1:30" x14ac:dyDescent="0.3">
      <c r="A928" s="61">
        <v>4547</v>
      </c>
      <c r="B928" s="61">
        <v>4</v>
      </c>
      <c r="C928" s="61">
        <v>144547</v>
      </c>
      <c r="D928" s="61">
        <v>0</v>
      </c>
      <c r="E928" s="61" t="s">
        <v>11677</v>
      </c>
      <c r="F928" s="61">
        <v>0</v>
      </c>
      <c r="G928" s="61">
        <v>10</v>
      </c>
      <c r="H928" s="61">
        <v>42</v>
      </c>
      <c r="I928" s="61">
        <v>91</v>
      </c>
      <c r="J928" s="61">
        <v>10</v>
      </c>
      <c r="K928" s="61">
        <v>6</v>
      </c>
      <c r="L928" s="61">
        <v>85170</v>
      </c>
      <c r="M928" s="61">
        <v>0</v>
      </c>
      <c r="N928" s="61">
        <v>1</v>
      </c>
      <c r="O928" s="61">
        <v>6</v>
      </c>
      <c r="P928" s="61">
        <v>94078</v>
      </c>
      <c r="Q928" s="61">
        <v>0</v>
      </c>
      <c r="R928" s="61">
        <v>2</v>
      </c>
      <c r="S928" s="61">
        <v>0</v>
      </c>
      <c r="T928" s="61">
        <v>0</v>
      </c>
      <c r="U928" s="61">
        <v>0</v>
      </c>
      <c r="V928" s="61">
        <v>0</v>
      </c>
      <c r="W928" s="61">
        <v>0</v>
      </c>
      <c r="X928" s="61">
        <v>0</v>
      </c>
      <c r="Y928" s="61">
        <v>0</v>
      </c>
      <c r="Z928" s="61">
        <v>0</v>
      </c>
      <c r="AA928" s="61">
        <v>0</v>
      </c>
      <c r="AB928" s="61">
        <v>0</v>
      </c>
      <c r="AC928" s="61">
        <v>0</v>
      </c>
      <c r="AD928" s="61">
        <v>0</v>
      </c>
    </row>
    <row r="929" spans="1:30" x14ac:dyDescent="0.3">
      <c r="A929" s="61">
        <v>4548</v>
      </c>
      <c r="B929" s="61">
        <v>4</v>
      </c>
      <c r="C929" s="61">
        <v>144548</v>
      </c>
      <c r="D929" s="61">
        <v>0</v>
      </c>
      <c r="E929" s="61" t="s">
        <v>11678</v>
      </c>
      <c r="F929" s="61">
        <v>0</v>
      </c>
      <c r="G929" s="61">
        <v>10</v>
      </c>
      <c r="H929" s="61">
        <v>42</v>
      </c>
      <c r="I929" s="61">
        <v>91</v>
      </c>
      <c r="J929" s="61">
        <v>25</v>
      </c>
      <c r="K929" s="61">
        <v>6</v>
      </c>
      <c r="L929" s="61">
        <v>85170</v>
      </c>
      <c r="M929" s="61">
        <v>0</v>
      </c>
      <c r="N929" s="61">
        <v>1</v>
      </c>
      <c r="O929" s="61">
        <v>6</v>
      </c>
      <c r="P929" s="61">
        <v>94078</v>
      </c>
      <c r="Q929" s="61">
        <v>0</v>
      </c>
      <c r="R929" s="61">
        <v>3</v>
      </c>
      <c r="S929" s="61">
        <v>0</v>
      </c>
      <c r="T929" s="61">
        <v>0</v>
      </c>
      <c r="U929" s="61">
        <v>0</v>
      </c>
      <c r="V929" s="61">
        <v>0</v>
      </c>
      <c r="W929" s="61">
        <v>0</v>
      </c>
      <c r="X929" s="61">
        <v>0</v>
      </c>
      <c r="Y929" s="61">
        <v>0</v>
      </c>
      <c r="Z929" s="61">
        <v>0</v>
      </c>
      <c r="AA929" s="61">
        <v>0</v>
      </c>
      <c r="AB929" s="61">
        <v>0</v>
      </c>
      <c r="AC929" s="61">
        <v>0</v>
      </c>
      <c r="AD929" s="61">
        <v>0</v>
      </c>
    </row>
    <row r="930" spans="1:30" x14ac:dyDescent="0.3">
      <c r="A930" s="61">
        <v>4549</v>
      </c>
      <c r="B930" s="61">
        <v>4</v>
      </c>
      <c r="C930" s="61">
        <v>144549</v>
      </c>
      <c r="D930" s="61">
        <v>0</v>
      </c>
      <c r="E930" s="61" t="s">
        <v>11679</v>
      </c>
      <c r="F930" s="61">
        <v>0</v>
      </c>
      <c r="G930" s="61">
        <v>10</v>
      </c>
      <c r="H930" s="61">
        <v>42</v>
      </c>
      <c r="I930" s="61">
        <v>91</v>
      </c>
      <c r="J930" s="61">
        <v>50</v>
      </c>
      <c r="K930" s="61">
        <v>6</v>
      </c>
      <c r="L930" s="61">
        <v>85170</v>
      </c>
      <c r="M930" s="61">
        <v>0</v>
      </c>
      <c r="N930" s="61">
        <v>1</v>
      </c>
      <c r="O930" s="61">
        <v>25</v>
      </c>
      <c r="P930" s="61">
        <v>10</v>
      </c>
      <c r="Q930" s="61">
        <v>0</v>
      </c>
      <c r="R930" s="61">
        <v>0</v>
      </c>
      <c r="S930" s="61">
        <v>0</v>
      </c>
      <c r="T930" s="61">
        <v>0</v>
      </c>
      <c r="U930" s="61">
        <v>0</v>
      </c>
      <c r="V930" s="61">
        <v>0</v>
      </c>
      <c r="W930" s="61">
        <v>0</v>
      </c>
      <c r="X930" s="61">
        <v>0</v>
      </c>
      <c r="Y930" s="61">
        <v>0</v>
      </c>
      <c r="Z930" s="61">
        <v>0</v>
      </c>
      <c r="AA930" s="61">
        <v>0</v>
      </c>
      <c r="AB930" s="61">
        <v>0</v>
      </c>
      <c r="AC930" s="61">
        <v>0</v>
      </c>
      <c r="AD930" s="61">
        <v>0</v>
      </c>
    </row>
    <row r="931" spans="1:30" x14ac:dyDescent="0.3">
      <c r="A931" s="61">
        <v>4550</v>
      </c>
      <c r="B931" s="61">
        <v>4</v>
      </c>
      <c r="C931" s="61">
        <v>144550</v>
      </c>
      <c r="D931" s="61">
        <v>0</v>
      </c>
      <c r="E931" s="61" t="s">
        <v>11680</v>
      </c>
      <c r="F931" s="61">
        <v>0</v>
      </c>
      <c r="G931" s="61">
        <v>11</v>
      </c>
      <c r="H931" s="61">
        <v>42</v>
      </c>
      <c r="I931" s="61">
        <v>92</v>
      </c>
      <c r="J931" s="61">
        <v>1</v>
      </c>
      <c r="K931" s="61">
        <v>6</v>
      </c>
      <c r="L931" s="61">
        <v>85170</v>
      </c>
      <c r="M931" s="61">
        <v>0</v>
      </c>
      <c r="N931" s="61">
        <v>1</v>
      </c>
      <c r="O931" s="61">
        <v>0</v>
      </c>
      <c r="P931" s="61">
        <v>0</v>
      </c>
      <c r="Q931" s="61">
        <v>0</v>
      </c>
      <c r="R931" s="61">
        <v>0</v>
      </c>
      <c r="S931" s="61">
        <v>0</v>
      </c>
      <c r="T931" s="61">
        <v>0</v>
      </c>
      <c r="U931" s="61">
        <v>0</v>
      </c>
      <c r="V931" s="61">
        <v>0</v>
      </c>
      <c r="W931" s="61">
        <v>0</v>
      </c>
      <c r="X931" s="61">
        <v>0</v>
      </c>
      <c r="Y931" s="61">
        <v>0</v>
      </c>
      <c r="Z931" s="61">
        <v>0</v>
      </c>
      <c r="AA931" s="61">
        <v>0</v>
      </c>
      <c r="AB931" s="61">
        <v>0</v>
      </c>
      <c r="AC931" s="61">
        <v>0</v>
      </c>
      <c r="AD931" s="61">
        <v>0</v>
      </c>
    </row>
    <row r="932" spans="1:30" x14ac:dyDescent="0.3">
      <c r="A932" s="61">
        <v>4551</v>
      </c>
      <c r="B932" s="61">
        <v>4</v>
      </c>
      <c r="C932" s="61">
        <v>144551</v>
      </c>
      <c r="D932" s="61">
        <v>0</v>
      </c>
      <c r="E932" s="61" t="s">
        <v>11682</v>
      </c>
      <c r="F932" s="61">
        <v>0</v>
      </c>
      <c r="G932" s="61">
        <v>11</v>
      </c>
      <c r="H932" s="61">
        <v>42</v>
      </c>
      <c r="I932" s="61">
        <v>92</v>
      </c>
      <c r="J932" s="61">
        <v>5</v>
      </c>
      <c r="K932" s="61">
        <v>6</v>
      </c>
      <c r="L932" s="61">
        <v>85170</v>
      </c>
      <c r="M932" s="61">
        <v>0</v>
      </c>
      <c r="N932" s="61">
        <v>1</v>
      </c>
      <c r="O932" s="61">
        <v>6</v>
      </c>
      <c r="P932" s="61">
        <v>94078</v>
      </c>
      <c r="Q932" s="61">
        <v>0</v>
      </c>
      <c r="R932" s="61">
        <v>1</v>
      </c>
      <c r="S932" s="61">
        <v>0</v>
      </c>
      <c r="T932" s="61">
        <v>0</v>
      </c>
      <c r="U932" s="61">
        <v>0</v>
      </c>
      <c r="V932" s="61">
        <v>0</v>
      </c>
      <c r="W932" s="61">
        <v>0</v>
      </c>
      <c r="X932" s="61">
        <v>0</v>
      </c>
      <c r="Y932" s="61">
        <v>0</v>
      </c>
      <c r="Z932" s="61">
        <v>0</v>
      </c>
      <c r="AA932" s="61">
        <v>0</v>
      </c>
      <c r="AB932" s="61">
        <v>0</v>
      </c>
      <c r="AC932" s="61">
        <v>0</v>
      </c>
      <c r="AD932" s="61">
        <v>0</v>
      </c>
    </row>
    <row r="933" spans="1:30" x14ac:dyDescent="0.3">
      <c r="A933" s="61">
        <v>4552</v>
      </c>
      <c r="B933" s="61">
        <v>4</v>
      </c>
      <c r="C933" s="61">
        <v>144552</v>
      </c>
      <c r="D933" s="61">
        <v>0</v>
      </c>
      <c r="E933" s="61" t="s">
        <v>11683</v>
      </c>
      <c r="F933" s="61">
        <v>0</v>
      </c>
      <c r="G933" s="61">
        <v>11</v>
      </c>
      <c r="H933" s="61">
        <v>42</v>
      </c>
      <c r="I933" s="61">
        <v>92</v>
      </c>
      <c r="J933" s="61">
        <v>10</v>
      </c>
      <c r="K933" s="61">
        <v>6</v>
      </c>
      <c r="L933" s="61">
        <v>85170</v>
      </c>
      <c r="M933" s="61">
        <v>0</v>
      </c>
      <c r="N933" s="61">
        <v>1</v>
      </c>
      <c r="O933" s="61">
        <v>6</v>
      </c>
      <c r="P933" s="61">
        <v>94078</v>
      </c>
      <c r="Q933" s="61">
        <v>0</v>
      </c>
      <c r="R933" s="61">
        <v>2</v>
      </c>
      <c r="S933" s="61">
        <v>0</v>
      </c>
      <c r="T933" s="61">
        <v>0</v>
      </c>
      <c r="U933" s="61">
        <v>0</v>
      </c>
      <c r="V933" s="61">
        <v>0</v>
      </c>
      <c r="W933" s="61">
        <v>0</v>
      </c>
      <c r="X933" s="61">
        <v>0</v>
      </c>
      <c r="Y933" s="61">
        <v>0</v>
      </c>
      <c r="Z933" s="61">
        <v>0</v>
      </c>
      <c r="AA933" s="61">
        <v>0</v>
      </c>
      <c r="AB933" s="61">
        <v>0</v>
      </c>
      <c r="AC933" s="61">
        <v>0</v>
      </c>
      <c r="AD933" s="61">
        <v>0</v>
      </c>
    </row>
    <row r="934" spans="1:30" x14ac:dyDescent="0.3">
      <c r="A934" s="61">
        <v>4553</v>
      </c>
      <c r="B934" s="61">
        <v>4</v>
      </c>
      <c r="C934" s="61">
        <v>144553</v>
      </c>
      <c r="D934" s="61">
        <v>0</v>
      </c>
      <c r="E934" s="61" t="s">
        <v>11684</v>
      </c>
      <c r="F934" s="61">
        <v>0</v>
      </c>
      <c r="G934" s="61">
        <v>11</v>
      </c>
      <c r="H934" s="61">
        <v>42</v>
      </c>
      <c r="I934" s="61">
        <v>92</v>
      </c>
      <c r="J934" s="61">
        <v>25</v>
      </c>
      <c r="K934" s="61">
        <v>6</v>
      </c>
      <c r="L934" s="61">
        <v>85170</v>
      </c>
      <c r="M934" s="61">
        <v>0</v>
      </c>
      <c r="N934" s="61">
        <v>1</v>
      </c>
      <c r="O934" s="61">
        <v>6</v>
      </c>
      <c r="P934" s="61">
        <v>94078</v>
      </c>
      <c r="Q934" s="61">
        <v>0</v>
      </c>
      <c r="R934" s="61">
        <v>3</v>
      </c>
      <c r="S934" s="61">
        <v>0</v>
      </c>
      <c r="T934" s="61">
        <v>0</v>
      </c>
      <c r="U934" s="61">
        <v>0</v>
      </c>
      <c r="V934" s="61">
        <v>0</v>
      </c>
      <c r="W934" s="61">
        <v>0</v>
      </c>
      <c r="X934" s="61">
        <v>0</v>
      </c>
      <c r="Y934" s="61">
        <v>0</v>
      </c>
      <c r="Z934" s="61">
        <v>0</v>
      </c>
      <c r="AA934" s="61">
        <v>0</v>
      </c>
      <c r="AB934" s="61">
        <v>0</v>
      </c>
      <c r="AC934" s="61">
        <v>0</v>
      </c>
      <c r="AD934" s="61">
        <v>0</v>
      </c>
    </row>
    <row r="935" spans="1:30" x14ac:dyDescent="0.3">
      <c r="A935" s="61">
        <v>4554</v>
      </c>
      <c r="B935" s="61">
        <v>4</v>
      </c>
      <c r="C935" s="61">
        <v>144554</v>
      </c>
      <c r="D935" s="61">
        <v>0</v>
      </c>
      <c r="E935" s="61" t="s">
        <v>11685</v>
      </c>
      <c r="F935" s="61">
        <v>0</v>
      </c>
      <c r="G935" s="61">
        <v>11</v>
      </c>
      <c r="H935" s="61">
        <v>42</v>
      </c>
      <c r="I935" s="61">
        <v>92</v>
      </c>
      <c r="J935" s="61">
        <v>50</v>
      </c>
      <c r="K935" s="61">
        <v>6</v>
      </c>
      <c r="L935" s="61">
        <v>85170</v>
      </c>
      <c r="M935" s="61">
        <v>0</v>
      </c>
      <c r="N935" s="61">
        <v>1</v>
      </c>
      <c r="O935" s="61">
        <v>25</v>
      </c>
      <c r="P935" s="61">
        <v>10</v>
      </c>
      <c r="Q935" s="61">
        <v>0</v>
      </c>
      <c r="R935" s="61">
        <v>0</v>
      </c>
      <c r="S935" s="61">
        <v>0</v>
      </c>
      <c r="T935" s="61">
        <v>0</v>
      </c>
      <c r="U935" s="61">
        <v>0</v>
      </c>
      <c r="V935" s="61">
        <v>0</v>
      </c>
      <c r="W935" s="61">
        <v>0</v>
      </c>
      <c r="X935" s="61">
        <v>0</v>
      </c>
      <c r="Y935" s="61">
        <v>0</v>
      </c>
      <c r="Z935" s="61">
        <v>0</v>
      </c>
      <c r="AA935" s="61">
        <v>0</v>
      </c>
      <c r="AB935" s="61">
        <v>0</v>
      </c>
      <c r="AC935" s="61">
        <v>0</v>
      </c>
      <c r="AD935" s="61">
        <v>0</v>
      </c>
    </row>
    <row r="936" spans="1:30" x14ac:dyDescent="0.3">
      <c r="A936" s="61">
        <v>4555</v>
      </c>
      <c r="B936" s="61">
        <v>4</v>
      </c>
      <c r="C936" s="61">
        <v>144555</v>
      </c>
      <c r="D936" s="61">
        <v>0</v>
      </c>
      <c r="E936" s="61" t="s">
        <v>11619</v>
      </c>
      <c r="F936" s="61">
        <v>0</v>
      </c>
      <c r="G936" s="61">
        <v>12</v>
      </c>
      <c r="H936" s="61">
        <v>11</v>
      </c>
      <c r="I936" s="61">
        <v>0</v>
      </c>
      <c r="J936" s="61">
        <v>1000000</v>
      </c>
      <c r="K936" s="61">
        <v>6</v>
      </c>
      <c r="L936" s="61">
        <v>94037</v>
      </c>
      <c r="M936" s="61">
        <v>0</v>
      </c>
      <c r="N936" s="61">
        <v>1</v>
      </c>
      <c r="O936" s="61">
        <v>25</v>
      </c>
      <c r="P936" s="61">
        <v>10</v>
      </c>
      <c r="Q936" s="61">
        <v>0</v>
      </c>
      <c r="R936" s="61">
        <v>0</v>
      </c>
      <c r="S936" s="61">
        <v>0</v>
      </c>
      <c r="T936" s="61">
        <v>0</v>
      </c>
      <c r="U936" s="61">
        <v>0</v>
      </c>
      <c r="V936" s="61">
        <v>0</v>
      </c>
      <c r="W936" s="61">
        <v>0</v>
      </c>
      <c r="X936" s="61">
        <v>0</v>
      </c>
      <c r="Y936" s="61">
        <v>0</v>
      </c>
      <c r="Z936" s="61">
        <v>0</v>
      </c>
      <c r="AA936" s="61">
        <v>0</v>
      </c>
      <c r="AB936" s="61">
        <v>0</v>
      </c>
      <c r="AC936" s="61">
        <v>0</v>
      </c>
      <c r="AD936" s="61">
        <v>0</v>
      </c>
    </row>
    <row r="937" spans="1:30" x14ac:dyDescent="0.3">
      <c r="A937" s="61">
        <v>4556</v>
      </c>
      <c r="B937" s="61">
        <v>4</v>
      </c>
      <c r="C937" s="61">
        <v>144556</v>
      </c>
      <c r="D937" s="61">
        <v>0</v>
      </c>
      <c r="E937" s="61" t="s">
        <v>11621</v>
      </c>
      <c r="F937" s="61">
        <v>0</v>
      </c>
      <c r="G937" s="61">
        <v>12</v>
      </c>
      <c r="H937" s="61">
        <v>11</v>
      </c>
      <c r="I937" s="61">
        <v>0</v>
      </c>
      <c r="J937" s="61">
        <v>5000000</v>
      </c>
      <c r="K937" s="61">
        <v>6</v>
      </c>
      <c r="L937" s="61">
        <v>94037</v>
      </c>
      <c r="M937" s="61">
        <v>0</v>
      </c>
      <c r="N937" s="61">
        <v>1</v>
      </c>
      <c r="O937" s="61">
        <v>25</v>
      </c>
      <c r="P937" s="61">
        <v>10</v>
      </c>
      <c r="Q937" s="61">
        <v>0</v>
      </c>
      <c r="R937" s="61">
        <v>0</v>
      </c>
      <c r="S937" s="61">
        <v>0</v>
      </c>
      <c r="T937" s="61">
        <v>0</v>
      </c>
      <c r="U937" s="61">
        <v>0</v>
      </c>
      <c r="V937" s="61">
        <v>0</v>
      </c>
      <c r="W937" s="61">
        <v>0</v>
      </c>
      <c r="X937" s="61">
        <v>0</v>
      </c>
      <c r="Y937" s="61">
        <v>0</v>
      </c>
      <c r="Z937" s="61">
        <v>0</v>
      </c>
      <c r="AA937" s="61">
        <v>0</v>
      </c>
      <c r="AB937" s="61">
        <v>0</v>
      </c>
      <c r="AC937" s="61">
        <v>0</v>
      </c>
      <c r="AD937" s="61">
        <v>0</v>
      </c>
    </row>
    <row r="938" spans="1:30" x14ac:dyDescent="0.3">
      <c r="A938" s="61">
        <v>4557</v>
      </c>
      <c r="B938" s="61">
        <v>4</v>
      </c>
      <c r="C938" s="61">
        <v>144557</v>
      </c>
      <c r="D938" s="61">
        <v>0</v>
      </c>
      <c r="E938" s="61" t="s">
        <v>11623</v>
      </c>
      <c r="F938" s="61">
        <v>0</v>
      </c>
      <c r="G938" s="61">
        <v>12</v>
      </c>
      <c r="H938" s="61">
        <v>11</v>
      </c>
      <c r="I938" s="61">
        <v>0</v>
      </c>
      <c r="J938" s="61">
        <v>10000000</v>
      </c>
      <c r="K938" s="61">
        <v>6</v>
      </c>
      <c r="L938" s="61">
        <v>94037</v>
      </c>
      <c r="M938" s="61">
        <v>0</v>
      </c>
      <c r="N938" s="61">
        <v>1</v>
      </c>
      <c r="O938" s="61">
        <v>25</v>
      </c>
      <c r="P938" s="61">
        <v>10</v>
      </c>
      <c r="Q938" s="61">
        <v>0</v>
      </c>
      <c r="R938" s="61">
        <v>0</v>
      </c>
      <c r="S938" s="61">
        <v>0</v>
      </c>
      <c r="T938" s="61">
        <v>0</v>
      </c>
      <c r="U938" s="61">
        <v>0</v>
      </c>
      <c r="V938" s="61">
        <v>0</v>
      </c>
      <c r="W938" s="61">
        <v>0</v>
      </c>
      <c r="X938" s="61">
        <v>0</v>
      </c>
      <c r="Y938" s="61">
        <v>0</v>
      </c>
      <c r="Z938" s="61">
        <v>0</v>
      </c>
      <c r="AA938" s="61">
        <v>0</v>
      </c>
      <c r="AB938" s="61">
        <v>0</v>
      </c>
      <c r="AC938" s="61">
        <v>0</v>
      </c>
      <c r="AD938" s="61">
        <v>0</v>
      </c>
    </row>
    <row r="939" spans="1:30" x14ac:dyDescent="0.3">
      <c r="A939" s="61">
        <v>4558</v>
      </c>
      <c r="B939" s="61">
        <v>4</v>
      </c>
      <c r="C939" s="61">
        <v>144558</v>
      </c>
      <c r="D939" s="61">
        <v>0</v>
      </c>
      <c r="E939" s="61" t="s">
        <v>11699</v>
      </c>
      <c r="F939" s="61">
        <v>0</v>
      </c>
      <c r="G939" s="61">
        <v>1</v>
      </c>
      <c r="H939" s="61">
        <v>87</v>
      </c>
      <c r="I939" s="61">
        <v>50</v>
      </c>
      <c r="J939" s="61">
        <v>1</v>
      </c>
      <c r="K939" s="61">
        <v>3</v>
      </c>
      <c r="L939" s="61">
        <v>50</v>
      </c>
      <c r="M939" s="61">
        <v>0</v>
      </c>
      <c r="N939" s="61">
        <v>0</v>
      </c>
      <c r="O939" s="61">
        <v>6</v>
      </c>
      <c r="P939" s="61">
        <v>94195</v>
      </c>
      <c r="Q939" s="61">
        <v>0</v>
      </c>
      <c r="R939" s="61">
        <v>1</v>
      </c>
      <c r="S939" s="61">
        <v>0</v>
      </c>
      <c r="T939" s="61">
        <v>0</v>
      </c>
      <c r="U939" s="61">
        <v>0</v>
      </c>
      <c r="V939" s="61">
        <v>0</v>
      </c>
      <c r="W939" s="61">
        <v>0</v>
      </c>
      <c r="X939" s="61">
        <v>0</v>
      </c>
      <c r="Y939" s="61">
        <v>0</v>
      </c>
      <c r="Z939" s="61">
        <v>0</v>
      </c>
      <c r="AA939" s="61">
        <v>0</v>
      </c>
      <c r="AB939" s="61">
        <v>0</v>
      </c>
      <c r="AC939" s="61">
        <v>0</v>
      </c>
      <c r="AD939" s="61">
        <v>0</v>
      </c>
    </row>
    <row r="940" spans="1:30" x14ac:dyDescent="0.3">
      <c r="A940" s="61">
        <v>4559</v>
      </c>
      <c r="B940" s="61">
        <v>4</v>
      </c>
      <c r="C940" s="61">
        <v>144559</v>
      </c>
      <c r="D940" s="61">
        <v>0</v>
      </c>
      <c r="E940" s="61" t="s">
        <v>11701</v>
      </c>
      <c r="F940" s="61">
        <v>0</v>
      </c>
      <c r="G940" s="61">
        <v>1</v>
      </c>
      <c r="H940" s="61">
        <v>87</v>
      </c>
      <c r="I940" s="61">
        <v>50</v>
      </c>
      <c r="J940" s="61">
        <v>2</v>
      </c>
      <c r="K940" s="61">
        <v>3</v>
      </c>
      <c r="L940" s="61">
        <v>50</v>
      </c>
      <c r="M940" s="61">
        <v>0</v>
      </c>
      <c r="N940" s="61">
        <v>0</v>
      </c>
      <c r="O940" s="61">
        <v>6</v>
      </c>
      <c r="P940" s="61">
        <v>94195</v>
      </c>
      <c r="Q940" s="61">
        <v>0</v>
      </c>
      <c r="R940" s="61">
        <v>2</v>
      </c>
      <c r="S940" s="61">
        <v>0</v>
      </c>
      <c r="T940" s="61">
        <v>0</v>
      </c>
      <c r="U940" s="61">
        <v>0</v>
      </c>
      <c r="V940" s="61">
        <v>0</v>
      </c>
      <c r="W940" s="61">
        <v>0</v>
      </c>
      <c r="X940" s="61">
        <v>0</v>
      </c>
      <c r="Y940" s="61">
        <v>0</v>
      </c>
      <c r="Z940" s="61">
        <v>0</v>
      </c>
      <c r="AA940" s="61">
        <v>0</v>
      </c>
      <c r="AB940" s="61">
        <v>0</v>
      </c>
      <c r="AC940" s="61">
        <v>0</v>
      </c>
      <c r="AD940" s="61">
        <v>0</v>
      </c>
    </row>
    <row r="941" spans="1:30" x14ac:dyDescent="0.3">
      <c r="A941" s="61">
        <v>4560</v>
      </c>
      <c r="B941" s="61">
        <v>4</v>
      </c>
      <c r="C941" s="61">
        <v>144560</v>
      </c>
      <c r="D941" s="61">
        <v>0</v>
      </c>
      <c r="E941" s="61" t="s">
        <v>11704</v>
      </c>
      <c r="F941" s="61">
        <v>0</v>
      </c>
      <c r="G941" s="61">
        <v>1</v>
      </c>
      <c r="H941" s="61">
        <v>87</v>
      </c>
      <c r="I941" s="61">
        <v>50</v>
      </c>
      <c r="J941" s="61">
        <v>5</v>
      </c>
      <c r="K941" s="61">
        <v>3</v>
      </c>
      <c r="L941" s="61">
        <v>50</v>
      </c>
      <c r="M941" s="61">
        <v>0</v>
      </c>
      <c r="N941" s="61">
        <v>0</v>
      </c>
      <c r="O941" s="61">
        <v>6</v>
      </c>
      <c r="P941" s="61">
        <v>94195</v>
      </c>
      <c r="Q941" s="61">
        <v>0</v>
      </c>
      <c r="R941" s="61">
        <v>3</v>
      </c>
      <c r="S941" s="61">
        <v>0</v>
      </c>
      <c r="T941" s="61">
        <v>0</v>
      </c>
      <c r="U941" s="61">
        <v>0</v>
      </c>
      <c r="V941" s="61">
        <v>0</v>
      </c>
      <c r="W941" s="61">
        <v>0</v>
      </c>
      <c r="X941" s="61">
        <v>0</v>
      </c>
      <c r="Y941" s="61">
        <v>0</v>
      </c>
      <c r="Z941" s="61">
        <v>0</v>
      </c>
      <c r="AA941" s="61">
        <v>0</v>
      </c>
      <c r="AB941" s="61">
        <v>0</v>
      </c>
      <c r="AC941" s="61">
        <v>0</v>
      </c>
      <c r="AD941" s="61">
        <v>0</v>
      </c>
    </row>
    <row r="942" spans="1:30" x14ac:dyDescent="0.3">
      <c r="A942" s="61">
        <v>4561</v>
      </c>
      <c r="B942" s="61">
        <v>4</v>
      </c>
      <c r="C942" s="61">
        <v>144561</v>
      </c>
      <c r="D942" s="61">
        <v>0</v>
      </c>
      <c r="E942" s="61" t="s">
        <v>11702</v>
      </c>
      <c r="F942" s="61">
        <v>0</v>
      </c>
      <c r="G942" s="61">
        <v>1</v>
      </c>
      <c r="H942" s="61">
        <v>87</v>
      </c>
      <c r="I942" s="61">
        <v>50</v>
      </c>
      <c r="J942" s="61">
        <v>10</v>
      </c>
      <c r="K942" s="61">
        <v>3</v>
      </c>
      <c r="L942" s="61">
        <v>50</v>
      </c>
      <c r="M942" s="61">
        <v>0</v>
      </c>
      <c r="N942" s="61">
        <v>0</v>
      </c>
      <c r="O942" s="61">
        <v>6</v>
      </c>
      <c r="P942" s="61">
        <v>94195</v>
      </c>
      <c r="Q942" s="61">
        <v>0</v>
      </c>
      <c r="R942" s="61">
        <v>4</v>
      </c>
      <c r="S942" s="61">
        <v>0</v>
      </c>
      <c r="T942" s="61">
        <v>0</v>
      </c>
      <c r="U942" s="61">
        <v>0</v>
      </c>
      <c r="V942" s="61">
        <v>0</v>
      </c>
      <c r="W942" s="61">
        <v>0</v>
      </c>
      <c r="X942" s="61">
        <v>0</v>
      </c>
      <c r="Y942" s="61">
        <v>0</v>
      </c>
      <c r="Z942" s="61">
        <v>0</v>
      </c>
      <c r="AA942" s="61">
        <v>0</v>
      </c>
      <c r="AB942" s="61">
        <v>0</v>
      </c>
      <c r="AC942" s="61">
        <v>0</v>
      </c>
      <c r="AD942" s="61">
        <v>0</v>
      </c>
    </row>
    <row r="943" spans="1:30" x14ac:dyDescent="0.3">
      <c r="A943" s="61">
        <v>4562</v>
      </c>
      <c r="B943" s="61">
        <v>4</v>
      </c>
      <c r="C943" s="61">
        <v>144562</v>
      </c>
      <c r="D943" s="61">
        <v>0</v>
      </c>
      <c r="E943" s="61" t="s">
        <v>11703</v>
      </c>
      <c r="F943" s="61">
        <v>0</v>
      </c>
      <c r="G943" s="61">
        <v>1</v>
      </c>
      <c r="H943" s="61">
        <v>87</v>
      </c>
      <c r="I943" s="61">
        <v>50</v>
      </c>
      <c r="J943" s="61">
        <v>20</v>
      </c>
      <c r="K943" s="61">
        <v>3</v>
      </c>
      <c r="L943" s="61">
        <v>50</v>
      </c>
      <c r="M943" s="61">
        <v>0</v>
      </c>
      <c r="N943" s="61">
        <v>0</v>
      </c>
      <c r="O943" s="61">
        <v>6</v>
      </c>
      <c r="P943" s="61">
        <v>94195</v>
      </c>
      <c r="Q943" s="61">
        <v>0</v>
      </c>
      <c r="R943" s="61">
        <v>5</v>
      </c>
      <c r="S943" s="61">
        <v>0</v>
      </c>
      <c r="T943" s="61">
        <v>0</v>
      </c>
      <c r="U943" s="61">
        <v>0</v>
      </c>
      <c r="V943" s="61">
        <v>0</v>
      </c>
      <c r="W943" s="61">
        <v>0</v>
      </c>
      <c r="X943" s="61">
        <v>0</v>
      </c>
      <c r="Y943" s="61">
        <v>0</v>
      </c>
      <c r="Z943" s="61">
        <v>0</v>
      </c>
      <c r="AA943" s="61">
        <v>0</v>
      </c>
      <c r="AB943" s="61">
        <v>0</v>
      </c>
      <c r="AC943" s="61">
        <v>0</v>
      </c>
      <c r="AD943" s="61">
        <v>0</v>
      </c>
    </row>
    <row r="944" spans="1:30" x14ac:dyDescent="0.3">
      <c r="A944" s="61">
        <v>4563</v>
      </c>
      <c r="B944" s="61">
        <v>4</v>
      </c>
      <c r="C944" s="61">
        <v>144563</v>
      </c>
      <c r="D944" s="61">
        <v>0</v>
      </c>
      <c r="E944" s="61" t="s">
        <v>11693</v>
      </c>
      <c r="F944" s="61">
        <v>0</v>
      </c>
      <c r="G944" s="61">
        <v>2</v>
      </c>
      <c r="H944" s="61">
        <v>87</v>
      </c>
      <c r="I944" s="61">
        <v>100</v>
      </c>
      <c r="J944" s="61">
        <v>1</v>
      </c>
      <c r="K944" s="61">
        <v>3</v>
      </c>
      <c r="L944" s="61">
        <v>100</v>
      </c>
      <c r="M944" s="61">
        <v>0</v>
      </c>
      <c r="N944" s="61">
        <v>0</v>
      </c>
      <c r="O944" s="61">
        <v>6</v>
      </c>
      <c r="P944" s="61">
        <v>94195</v>
      </c>
      <c r="Q944" s="61">
        <v>0</v>
      </c>
      <c r="R944" s="61">
        <v>2</v>
      </c>
      <c r="S944" s="61">
        <v>0</v>
      </c>
      <c r="T944" s="61">
        <v>0</v>
      </c>
      <c r="U944" s="61">
        <v>0</v>
      </c>
      <c r="V944" s="61">
        <v>0</v>
      </c>
      <c r="W944" s="61">
        <v>0</v>
      </c>
      <c r="X944" s="61">
        <v>0</v>
      </c>
      <c r="Y944" s="61">
        <v>0</v>
      </c>
      <c r="Z944" s="61">
        <v>0</v>
      </c>
      <c r="AA944" s="61">
        <v>0</v>
      </c>
      <c r="AB944" s="61">
        <v>0</v>
      </c>
      <c r="AC944" s="61">
        <v>0</v>
      </c>
      <c r="AD944" s="61">
        <v>0</v>
      </c>
    </row>
    <row r="945" spans="1:30" x14ac:dyDescent="0.3">
      <c r="A945" s="61">
        <v>4564</v>
      </c>
      <c r="B945" s="61">
        <v>4</v>
      </c>
      <c r="C945" s="61">
        <v>144564</v>
      </c>
      <c r="D945" s="61">
        <v>0</v>
      </c>
      <c r="E945" s="61" t="s">
        <v>11695</v>
      </c>
      <c r="F945" s="61">
        <v>0</v>
      </c>
      <c r="G945" s="61">
        <v>2</v>
      </c>
      <c r="H945" s="61">
        <v>87</v>
      </c>
      <c r="I945" s="61">
        <v>100</v>
      </c>
      <c r="J945" s="61">
        <v>2</v>
      </c>
      <c r="K945" s="61">
        <v>3</v>
      </c>
      <c r="L945" s="61">
        <v>100</v>
      </c>
      <c r="M945" s="61">
        <v>0</v>
      </c>
      <c r="N945" s="61">
        <v>0</v>
      </c>
      <c r="O945" s="61">
        <v>6</v>
      </c>
      <c r="P945" s="61">
        <v>94195</v>
      </c>
      <c r="Q945" s="61">
        <v>0</v>
      </c>
      <c r="R945" s="61">
        <v>4</v>
      </c>
      <c r="S945" s="61">
        <v>0</v>
      </c>
      <c r="T945" s="61">
        <v>0</v>
      </c>
      <c r="U945" s="61">
        <v>0</v>
      </c>
      <c r="V945" s="61">
        <v>0</v>
      </c>
      <c r="W945" s="61">
        <v>0</v>
      </c>
      <c r="X945" s="61">
        <v>0</v>
      </c>
      <c r="Y945" s="61">
        <v>0</v>
      </c>
      <c r="Z945" s="61">
        <v>0</v>
      </c>
      <c r="AA945" s="61">
        <v>0</v>
      </c>
      <c r="AB945" s="61">
        <v>0</v>
      </c>
      <c r="AC945" s="61">
        <v>0</v>
      </c>
      <c r="AD945" s="61">
        <v>0</v>
      </c>
    </row>
    <row r="946" spans="1:30" x14ac:dyDescent="0.3">
      <c r="A946" s="61">
        <v>4565</v>
      </c>
      <c r="B946" s="61">
        <v>4</v>
      </c>
      <c r="C946" s="61">
        <v>144565</v>
      </c>
      <c r="D946" s="61">
        <v>0</v>
      </c>
      <c r="E946" s="61" t="s">
        <v>11696</v>
      </c>
      <c r="F946" s="61">
        <v>0</v>
      </c>
      <c r="G946" s="61">
        <v>2</v>
      </c>
      <c r="H946" s="61">
        <v>87</v>
      </c>
      <c r="I946" s="61">
        <v>100</v>
      </c>
      <c r="J946" s="61">
        <v>5</v>
      </c>
      <c r="K946" s="61">
        <v>3</v>
      </c>
      <c r="L946" s="61">
        <v>100</v>
      </c>
      <c r="M946" s="61">
        <v>0</v>
      </c>
      <c r="N946" s="61">
        <v>0</v>
      </c>
      <c r="O946" s="61">
        <v>6</v>
      </c>
      <c r="P946" s="61">
        <v>94195</v>
      </c>
      <c r="Q946" s="61">
        <v>0</v>
      </c>
      <c r="R946" s="61">
        <v>6</v>
      </c>
      <c r="S946" s="61">
        <v>0</v>
      </c>
      <c r="T946" s="61">
        <v>0</v>
      </c>
      <c r="U946" s="61">
        <v>0</v>
      </c>
      <c r="V946" s="61">
        <v>0</v>
      </c>
      <c r="W946" s="61">
        <v>0</v>
      </c>
      <c r="X946" s="61">
        <v>0</v>
      </c>
      <c r="Y946" s="61">
        <v>0</v>
      </c>
      <c r="Z946" s="61">
        <v>0</v>
      </c>
      <c r="AA946" s="61">
        <v>0</v>
      </c>
      <c r="AB946" s="61">
        <v>0</v>
      </c>
      <c r="AC946" s="61">
        <v>0</v>
      </c>
      <c r="AD946" s="61">
        <v>0</v>
      </c>
    </row>
    <row r="947" spans="1:30" x14ac:dyDescent="0.3">
      <c r="A947" s="61">
        <v>4566</v>
      </c>
      <c r="B947" s="61">
        <v>4</v>
      </c>
      <c r="C947" s="61">
        <v>144566</v>
      </c>
      <c r="D947" s="61">
        <v>0</v>
      </c>
      <c r="E947" s="61" t="s">
        <v>11697</v>
      </c>
      <c r="F947" s="61">
        <v>0</v>
      </c>
      <c r="G947" s="61">
        <v>2</v>
      </c>
      <c r="H947" s="61">
        <v>87</v>
      </c>
      <c r="I947" s="61">
        <v>100</v>
      </c>
      <c r="J947" s="61">
        <v>10</v>
      </c>
      <c r="K947" s="61">
        <v>3</v>
      </c>
      <c r="L947" s="61">
        <v>100</v>
      </c>
      <c r="M947" s="61">
        <v>0</v>
      </c>
      <c r="N947" s="61">
        <v>0</v>
      </c>
      <c r="O947" s="61">
        <v>6</v>
      </c>
      <c r="P947" s="61">
        <v>94195</v>
      </c>
      <c r="Q947" s="61">
        <v>0</v>
      </c>
      <c r="R947" s="61">
        <v>8</v>
      </c>
      <c r="S947" s="61">
        <v>0</v>
      </c>
      <c r="T947" s="61">
        <v>0</v>
      </c>
      <c r="U947" s="61">
        <v>0</v>
      </c>
      <c r="V947" s="61">
        <v>0</v>
      </c>
      <c r="W947" s="61">
        <v>0</v>
      </c>
      <c r="X947" s="61">
        <v>0</v>
      </c>
      <c r="Y947" s="61">
        <v>0</v>
      </c>
      <c r="Z947" s="61">
        <v>0</v>
      </c>
      <c r="AA947" s="61">
        <v>0</v>
      </c>
      <c r="AB947" s="61">
        <v>0</v>
      </c>
      <c r="AC947" s="61">
        <v>0</v>
      </c>
      <c r="AD947" s="61">
        <v>0</v>
      </c>
    </row>
    <row r="948" spans="1:30" x14ac:dyDescent="0.3">
      <c r="A948" s="61">
        <v>4567</v>
      </c>
      <c r="B948" s="61">
        <v>4</v>
      </c>
      <c r="C948" s="61">
        <v>144567</v>
      </c>
      <c r="D948" s="61">
        <v>0</v>
      </c>
      <c r="E948" s="61" t="s">
        <v>11698</v>
      </c>
      <c r="F948" s="61">
        <v>0</v>
      </c>
      <c r="G948" s="61">
        <v>2</v>
      </c>
      <c r="H948" s="61">
        <v>87</v>
      </c>
      <c r="I948" s="61">
        <v>100</v>
      </c>
      <c r="J948" s="61">
        <v>20</v>
      </c>
      <c r="K948" s="61">
        <v>3</v>
      </c>
      <c r="L948" s="61">
        <v>100</v>
      </c>
      <c r="M948" s="61">
        <v>0</v>
      </c>
      <c r="N948" s="61">
        <v>0</v>
      </c>
      <c r="O948" s="61">
        <v>6</v>
      </c>
      <c r="P948" s="61">
        <v>94195</v>
      </c>
      <c r="Q948" s="61">
        <v>0</v>
      </c>
      <c r="R948" s="61">
        <v>10</v>
      </c>
      <c r="S948" s="61">
        <v>0</v>
      </c>
      <c r="T948" s="61">
        <v>0</v>
      </c>
      <c r="U948" s="61">
        <v>0</v>
      </c>
      <c r="V948" s="61">
        <v>0</v>
      </c>
      <c r="W948" s="61">
        <v>0</v>
      </c>
      <c r="X948" s="61">
        <v>0</v>
      </c>
      <c r="Y948" s="61">
        <v>0</v>
      </c>
      <c r="Z948" s="61">
        <v>0</v>
      </c>
      <c r="AA948" s="61">
        <v>0</v>
      </c>
      <c r="AB948" s="61">
        <v>0</v>
      </c>
      <c r="AC948" s="61">
        <v>0</v>
      </c>
      <c r="AD948" s="61">
        <v>0</v>
      </c>
    </row>
    <row r="949" spans="1:30" x14ac:dyDescent="0.3">
      <c r="A949" s="61">
        <v>4568</v>
      </c>
      <c r="B949" s="61">
        <v>4</v>
      </c>
      <c r="C949" s="61">
        <v>144568</v>
      </c>
      <c r="D949" s="61">
        <v>0</v>
      </c>
      <c r="E949" s="61" t="s">
        <v>11689</v>
      </c>
      <c r="F949" s="61">
        <v>0</v>
      </c>
      <c r="G949" s="61">
        <v>3</v>
      </c>
      <c r="H949" s="61">
        <v>88</v>
      </c>
      <c r="I949" s="61">
        <v>1</v>
      </c>
      <c r="J949" s="61">
        <v>10</v>
      </c>
      <c r="K949" s="61">
        <v>6</v>
      </c>
      <c r="L949" s="61">
        <v>94211</v>
      </c>
      <c r="M949" s="61">
        <v>0</v>
      </c>
      <c r="N949" s="61">
        <v>100</v>
      </c>
      <c r="O949" s="61">
        <v>6</v>
      </c>
      <c r="P949" s="61">
        <v>85001</v>
      </c>
      <c r="Q949" s="61">
        <v>0</v>
      </c>
      <c r="R949" s="61">
        <v>5</v>
      </c>
      <c r="S949" s="61">
        <v>0</v>
      </c>
      <c r="T949" s="61">
        <v>0</v>
      </c>
      <c r="U949" s="61">
        <v>0</v>
      </c>
      <c r="V949" s="61">
        <v>0</v>
      </c>
      <c r="W949" s="61">
        <v>0</v>
      </c>
      <c r="X949" s="61">
        <v>0</v>
      </c>
      <c r="Y949" s="61">
        <v>0</v>
      </c>
      <c r="Z949" s="61">
        <v>0</v>
      </c>
      <c r="AA949" s="61">
        <v>0</v>
      </c>
      <c r="AB949" s="61">
        <v>0</v>
      </c>
      <c r="AC949" s="61">
        <v>0</v>
      </c>
      <c r="AD949" s="61">
        <v>0</v>
      </c>
    </row>
    <row r="950" spans="1:30" x14ac:dyDescent="0.3">
      <c r="A950" s="61">
        <v>4569</v>
      </c>
      <c r="B950" s="61">
        <v>4</v>
      </c>
      <c r="C950" s="61">
        <v>144569</v>
      </c>
      <c r="D950" s="61">
        <v>0</v>
      </c>
      <c r="E950" s="61" t="s">
        <v>11691</v>
      </c>
      <c r="F950" s="61">
        <v>0</v>
      </c>
      <c r="G950" s="61">
        <v>3</v>
      </c>
      <c r="H950" s="61">
        <v>88</v>
      </c>
      <c r="I950" s="61">
        <v>1</v>
      </c>
      <c r="J950" s="61">
        <v>100</v>
      </c>
      <c r="K950" s="61">
        <v>6</v>
      </c>
      <c r="L950" s="61">
        <v>94211</v>
      </c>
      <c r="M950" s="61">
        <v>0</v>
      </c>
      <c r="N950" s="61">
        <v>200</v>
      </c>
      <c r="O950" s="61">
        <v>6</v>
      </c>
      <c r="P950" s="61">
        <v>85001</v>
      </c>
      <c r="Q950" s="61">
        <v>0</v>
      </c>
      <c r="R950" s="61">
        <v>10</v>
      </c>
      <c r="S950" s="61">
        <v>0</v>
      </c>
      <c r="T950" s="61">
        <v>0</v>
      </c>
      <c r="U950" s="61">
        <v>0</v>
      </c>
      <c r="V950" s="61">
        <v>0</v>
      </c>
      <c r="W950" s="61">
        <v>0</v>
      </c>
      <c r="X950" s="61">
        <v>0</v>
      </c>
      <c r="Y950" s="61">
        <v>0</v>
      </c>
      <c r="Z950" s="61">
        <v>0</v>
      </c>
      <c r="AA950" s="61">
        <v>0</v>
      </c>
      <c r="AB950" s="61">
        <v>0</v>
      </c>
      <c r="AC950" s="61">
        <v>0</v>
      </c>
      <c r="AD950" s="61">
        <v>0</v>
      </c>
    </row>
    <row r="951" spans="1:30" x14ac:dyDescent="0.3">
      <c r="A951" s="61">
        <v>4570</v>
      </c>
      <c r="B951" s="61">
        <v>4</v>
      </c>
      <c r="C951" s="61">
        <v>144570</v>
      </c>
      <c r="D951" s="61">
        <v>0</v>
      </c>
      <c r="E951" s="61" t="s">
        <v>11692</v>
      </c>
      <c r="F951" s="61">
        <v>0</v>
      </c>
      <c r="G951" s="61">
        <v>3</v>
      </c>
      <c r="H951" s="61">
        <v>88</v>
      </c>
      <c r="I951" s="61">
        <v>1</v>
      </c>
      <c r="J951" s="61">
        <v>200</v>
      </c>
      <c r="K951" s="61">
        <v>6</v>
      </c>
      <c r="L951" s="61">
        <v>94211</v>
      </c>
      <c r="M951" s="61">
        <v>0</v>
      </c>
      <c r="N951" s="61">
        <v>300</v>
      </c>
      <c r="O951" s="61">
        <v>6</v>
      </c>
      <c r="P951" s="61">
        <v>85003</v>
      </c>
      <c r="Q951" s="61">
        <v>0</v>
      </c>
      <c r="R951" s="61">
        <v>1</v>
      </c>
      <c r="S951" s="61">
        <v>0</v>
      </c>
      <c r="T951" s="61">
        <v>0</v>
      </c>
      <c r="U951" s="61">
        <v>0</v>
      </c>
      <c r="V951" s="61">
        <v>0</v>
      </c>
      <c r="W951" s="61">
        <v>0</v>
      </c>
      <c r="X951" s="61">
        <v>0</v>
      </c>
      <c r="Y951" s="61">
        <v>0</v>
      </c>
      <c r="Z951" s="61">
        <v>0</v>
      </c>
      <c r="AA951" s="61">
        <v>0</v>
      </c>
      <c r="AB951" s="61">
        <v>0</v>
      </c>
      <c r="AC951" s="61">
        <v>0</v>
      </c>
      <c r="AD951" s="61">
        <v>0</v>
      </c>
    </row>
    <row r="952" spans="1:30" x14ac:dyDescent="0.3">
      <c r="A952" s="61">
        <v>4571</v>
      </c>
      <c r="B952" s="61">
        <v>4</v>
      </c>
      <c r="C952" s="61">
        <v>144571</v>
      </c>
      <c r="D952" s="61">
        <v>0</v>
      </c>
      <c r="E952" s="61" t="s">
        <v>11705</v>
      </c>
      <c r="F952" s="61">
        <v>0</v>
      </c>
      <c r="G952" s="61">
        <v>4</v>
      </c>
      <c r="H952" s="61">
        <v>88</v>
      </c>
      <c r="I952" s="61">
        <v>2</v>
      </c>
      <c r="J952" s="61">
        <v>10</v>
      </c>
      <c r="K952" s="61">
        <v>6</v>
      </c>
      <c r="L952" s="61">
        <v>94211</v>
      </c>
      <c r="M952" s="61">
        <v>0</v>
      </c>
      <c r="N952" s="61">
        <v>100</v>
      </c>
      <c r="O952" s="61">
        <v>6</v>
      </c>
      <c r="P952" s="61">
        <v>85045</v>
      </c>
      <c r="Q952" s="61">
        <v>0</v>
      </c>
      <c r="R952" s="61">
        <v>1</v>
      </c>
      <c r="S952" s="61">
        <v>0</v>
      </c>
      <c r="T952" s="61">
        <v>0</v>
      </c>
      <c r="U952" s="61">
        <v>0</v>
      </c>
      <c r="V952" s="61">
        <v>0</v>
      </c>
      <c r="W952" s="61">
        <v>0</v>
      </c>
      <c r="X952" s="61">
        <v>0</v>
      </c>
      <c r="Y952" s="61">
        <v>0</v>
      </c>
      <c r="Z952" s="61">
        <v>0</v>
      </c>
      <c r="AA952" s="61">
        <v>0</v>
      </c>
      <c r="AB952" s="61">
        <v>0</v>
      </c>
      <c r="AC952" s="61">
        <v>0</v>
      </c>
      <c r="AD952" s="61">
        <v>0</v>
      </c>
    </row>
    <row r="953" spans="1:30" x14ac:dyDescent="0.3">
      <c r="A953" s="61">
        <v>4572</v>
      </c>
      <c r="B953" s="61">
        <v>4</v>
      </c>
      <c r="C953" s="61">
        <v>144572</v>
      </c>
      <c r="D953" s="61">
        <v>0</v>
      </c>
      <c r="E953" s="61" t="s">
        <v>11706</v>
      </c>
      <c r="F953" s="61">
        <v>0</v>
      </c>
      <c r="G953" s="61">
        <v>4</v>
      </c>
      <c r="H953" s="61">
        <v>88</v>
      </c>
      <c r="I953" s="61">
        <v>2</v>
      </c>
      <c r="J953" s="61">
        <v>100</v>
      </c>
      <c r="K953" s="61">
        <v>6</v>
      </c>
      <c r="L953" s="61">
        <v>94211</v>
      </c>
      <c r="M953" s="61">
        <v>0</v>
      </c>
      <c r="N953" s="61">
        <v>200</v>
      </c>
      <c r="O953" s="61">
        <v>6</v>
      </c>
      <c r="P953" s="61">
        <v>85104</v>
      </c>
      <c r="Q953" s="61">
        <v>0</v>
      </c>
      <c r="R953" s="61">
        <v>1</v>
      </c>
      <c r="S953" s="61">
        <v>0</v>
      </c>
      <c r="T953" s="61">
        <v>0</v>
      </c>
      <c r="U953" s="61">
        <v>0</v>
      </c>
      <c r="V953" s="61">
        <v>0</v>
      </c>
      <c r="W953" s="61">
        <v>0</v>
      </c>
      <c r="X953" s="61">
        <v>0</v>
      </c>
      <c r="Y953" s="61">
        <v>0</v>
      </c>
      <c r="Z953" s="61">
        <v>0</v>
      </c>
      <c r="AA953" s="61">
        <v>0</v>
      </c>
      <c r="AB953" s="61">
        <v>0</v>
      </c>
      <c r="AC953" s="61">
        <v>0</v>
      </c>
      <c r="AD953" s="61">
        <v>0</v>
      </c>
    </row>
    <row r="954" spans="1:30" x14ac:dyDescent="0.3">
      <c r="A954" s="61">
        <v>4573</v>
      </c>
      <c r="B954" s="61">
        <v>4</v>
      </c>
      <c r="C954" s="61">
        <v>144573</v>
      </c>
      <c r="D954" s="61">
        <v>0</v>
      </c>
      <c r="E954" s="61" t="s">
        <v>11707</v>
      </c>
      <c r="F954" s="61">
        <v>0</v>
      </c>
      <c r="G954" s="61">
        <v>4</v>
      </c>
      <c r="H954" s="61">
        <v>88</v>
      </c>
      <c r="I954" s="61">
        <v>2</v>
      </c>
      <c r="J954" s="61">
        <v>200</v>
      </c>
      <c r="K954" s="61">
        <v>6</v>
      </c>
      <c r="L954" s="61">
        <v>94211</v>
      </c>
      <c r="M954" s="61">
        <v>0</v>
      </c>
      <c r="N954" s="61">
        <v>300</v>
      </c>
      <c r="O954" s="61">
        <v>6</v>
      </c>
      <c r="P954" s="61">
        <v>85082</v>
      </c>
      <c r="Q954" s="61">
        <v>0</v>
      </c>
      <c r="R954" s="61">
        <v>1</v>
      </c>
      <c r="S954" s="61">
        <v>0</v>
      </c>
      <c r="T954" s="61">
        <v>0</v>
      </c>
      <c r="U954" s="61">
        <v>0</v>
      </c>
      <c r="V954" s="61">
        <v>0</v>
      </c>
      <c r="W954" s="61">
        <v>0</v>
      </c>
      <c r="X954" s="61">
        <v>0</v>
      </c>
      <c r="Y954" s="61">
        <v>0</v>
      </c>
      <c r="Z954" s="61">
        <v>0</v>
      </c>
      <c r="AA954" s="61">
        <v>0</v>
      </c>
      <c r="AB954" s="61">
        <v>0</v>
      </c>
      <c r="AC954" s="61">
        <v>0</v>
      </c>
      <c r="AD954" s="61">
        <v>0</v>
      </c>
    </row>
    <row r="955" spans="1:30" x14ac:dyDescent="0.3">
      <c r="A955" s="61">
        <v>4574</v>
      </c>
      <c r="B955" s="61">
        <v>4</v>
      </c>
      <c r="C955" s="61">
        <v>144574</v>
      </c>
      <c r="D955" s="61">
        <v>0</v>
      </c>
      <c r="E955" s="61" t="s">
        <v>11708</v>
      </c>
      <c r="F955" s="61">
        <v>0</v>
      </c>
      <c r="G955" s="61">
        <v>5</v>
      </c>
      <c r="H955" s="61">
        <v>88</v>
      </c>
      <c r="I955" s="61">
        <v>3</v>
      </c>
      <c r="J955" s="61">
        <v>10</v>
      </c>
      <c r="K955" s="61">
        <v>6</v>
      </c>
      <c r="L955" s="61">
        <v>94211</v>
      </c>
      <c r="M955" s="61">
        <v>0</v>
      </c>
      <c r="N955" s="61">
        <v>100</v>
      </c>
      <c r="O955" s="61">
        <v>1</v>
      </c>
      <c r="P955" s="61">
        <v>100000</v>
      </c>
      <c r="Q955" s="61">
        <v>0</v>
      </c>
      <c r="R955" s="61">
        <v>0</v>
      </c>
      <c r="S955" s="61">
        <v>0</v>
      </c>
      <c r="T955" s="61">
        <v>0</v>
      </c>
      <c r="U955" s="61">
        <v>0</v>
      </c>
      <c r="V955" s="61">
        <v>0</v>
      </c>
      <c r="W955" s="61">
        <v>0</v>
      </c>
      <c r="X955" s="61">
        <v>0</v>
      </c>
      <c r="Y955" s="61">
        <v>0</v>
      </c>
      <c r="Z955" s="61">
        <v>0</v>
      </c>
      <c r="AA955" s="61">
        <v>0</v>
      </c>
      <c r="AB955" s="61">
        <v>0</v>
      </c>
      <c r="AC955" s="61">
        <v>0</v>
      </c>
      <c r="AD955" s="61">
        <v>0</v>
      </c>
    </row>
    <row r="956" spans="1:30" x14ac:dyDescent="0.3">
      <c r="A956" s="61">
        <v>4575</v>
      </c>
      <c r="B956" s="61">
        <v>4</v>
      </c>
      <c r="C956" s="61">
        <v>144575</v>
      </c>
      <c r="D956" s="61">
        <v>0</v>
      </c>
      <c r="E956" s="61" t="s">
        <v>11709</v>
      </c>
      <c r="F956" s="61">
        <v>0</v>
      </c>
      <c r="G956" s="61">
        <v>5</v>
      </c>
      <c r="H956" s="61">
        <v>88</v>
      </c>
      <c r="I956" s="61">
        <v>3</v>
      </c>
      <c r="J956" s="61">
        <v>100</v>
      </c>
      <c r="K956" s="61">
        <v>6</v>
      </c>
      <c r="L956" s="61">
        <v>94211</v>
      </c>
      <c r="M956" s="61">
        <v>0</v>
      </c>
      <c r="N956" s="61">
        <v>200</v>
      </c>
      <c r="O956" s="61">
        <v>1</v>
      </c>
      <c r="P956" s="61">
        <v>500000</v>
      </c>
      <c r="Q956" s="61">
        <v>0</v>
      </c>
      <c r="R956" s="61">
        <v>0</v>
      </c>
      <c r="S956" s="61">
        <v>0</v>
      </c>
      <c r="T956" s="61">
        <v>0</v>
      </c>
      <c r="U956" s="61">
        <v>0</v>
      </c>
      <c r="V956" s="61">
        <v>0</v>
      </c>
      <c r="W956" s="61">
        <v>0</v>
      </c>
      <c r="X956" s="61">
        <v>0</v>
      </c>
      <c r="Y956" s="61">
        <v>0</v>
      </c>
      <c r="Z956" s="61">
        <v>0</v>
      </c>
      <c r="AA956" s="61">
        <v>0</v>
      </c>
      <c r="AB956" s="61">
        <v>0</v>
      </c>
      <c r="AC956" s="61">
        <v>0</v>
      </c>
      <c r="AD956" s="61">
        <v>0</v>
      </c>
    </row>
    <row r="957" spans="1:30" x14ac:dyDescent="0.3">
      <c r="A957" s="61">
        <v>4576</v>
      </c>
      <c r="B957" s="61">
        <v>4</v>
      </c>
      <c r="C957" s="61">
        <v>144576</v>
      </c>
      <c r="D957" s="61">
        <v>0</v>
      </c>
      <c r="E957" s="61" t="s">
        <v>11710</v>
      </c>
      <c r="F957" s="61">
        <v>0</v>
      </c>
      <c r="G957" s="61">
        <v>5</v>
      </c>
      <c r="H957" s="61">
        <v>88</v>
      </c>
      <c r="I957" s="61">
        <v>3</v>
      </c>
      <c r="J957" s="61">
        <v>200</v>
      </c>
      <c r="K957" s="61">
        <v>6</v>
      </c>
      <c r="L957" s="61">
        <v>94211</v>
      </c>
      <c r="M957" s="61">
        <v>0</v>
      </c>
      <c r="N957" s="61">
        <v>300</v>
      </c>
      <c r="O957" s="61">
        <v>1</v>
      </c>
      <c r="P957" s="61">
        <v>1000000</v>
      </c>
      <c r="Q957" s="61">
        <v>0</v>
      </c>
      <c r="R957" s="61">
        <v>0</v>
      </c>
      <c r="S957" s="61">
        <v>0</v>
      </c>
      <c r="T957" s="61">
        <v>0</v>
      </c>
      <c r="U957" s="61">
        <v>0</v>
      </c>
      <c r="V957" s="61">
        <v>0</v>
      </c>
      <c r="W957" s="61">
        <v>0</v>
      </c>
      <c r="X957" s="61">
        <v>0</v>
      </c>
      <c r="Y957" s="61">
        <v>0</v>
      </c>
      <c r="Z957" s="61">
        <v>0</v>
      </c>
      <c r="AA957" s="61">
        <v>0</v>
      </c>
      <c r="AB957" s="61">
        <v>0</v>
      </c>
      <c r="AC957" s="61">
        <v>0</v>
      </c>
      <c r="AD957" s="61">
        <v>0</v>
      </c>
    </row>
    <row r="958" spans="1:30" x14ac:dyDescent="0.3">
      <c r="A958" s="61">
        <v>4577</v>
      </c>
      <c r="B958" s="61">
        <v>4</v>
      </c>
      <c r="C958" s="61">
        <v>144577</v>
      </c>
      <c r="D958" s="61">
        <v>0</v>
      </c>
      <c r="E958" s="61" t="s">
        <v>11711</v>
      </c>
      <c r="F958" s="61">
        <v>0</v>
      </c>
      <c r="G958" s="61">
        <v>6</v>
      </c>
      <c r="H958" s="61">
        <v>88</v>
      </c>
      <c r="I958" s="61">
        <v>4</v>
      </c>
      <c r="J958" s="61">
        <v>10</v>
      </c>
      <c r="K958" s="61">
        <v>6</v>
      </c>
      <c r="L958" s="61">
        <v>94211</v>
      </c>
      <c r="M958" s="61">
        <v>0</v>
      </c>
      <c r="N958" s="61">
        <v>100</v>
      </c>
      <c r="O958" s="61">
        <v>6</v>
      </c>
      <c r="P958" s="61">
        <v>85084</v>
      </c>
      <c r="Q958" s="61">
        <v>0</v>
      </c>
      <c r="R958" s="61">
        <v>1</v>
      </c>
      <c r="S958" s="61">
        <v>0</v>
      </c>
      <c r="T958" s="61">
        <v>0</v>
      </c>
      <c r="U958" s="61">
        <v>0</v>
      </c>
      <c r="V958" s="61">
        <v>0</v>
      </c>
      <c r="W958" s="61">
        <v>0</v>
      </c>
      <c r="X958" s="61">
        <v>0</v>
      </c>
      <c r="Y958" s="61">
        <v>0</v>
      </c>
      <c r="Z958" s="61">
        <v>0</v>
      </c>
      <c r="AA958" s="61">
        <v>0</v>
      </c>
      <c r="AB958" s="61">
        <v>0</v>
      </c>
      <c r="AC958" s="61">
        <v>0</v>
      </c>
      <c r="AD958" s="61">
        <v>0</v>
      </c>
    </row>
    <row r="959" spans="1:30" x14ac:dyDescent="0.3">
      <c r="A959" s="61">
        <v>4578</v>
      </c>
      <c r="B959" s="61">
        <v>4</v>
      </c>
      <c r="C959" s="61">
        <v>144578</v>
      </c>
      <c r="D959" s="61">
        <v>0</v>
      </c>
      <c r="E959" s="61" t="s">
        <v>11712</v>
      </c>
      <c r="F959" s="61">
        <v>0</v>
      </c>
      <c r="G959" s="61">
        <v>6</v>
      </c>
      <c r="H959" s="61">
        <v>88</v>
      </c>
      <c r="I959" s="61">
        <v>4</v>
      </c>
      <c r="J959" s="61">
        <v>100</v>
      </c>
      <c r="K959" s="61">
        <v>6</v>
      </c>
      <c r="L959" s="61">
        <v>94211</v>
      </c>
      <c r="M959" s="61">
        <v>0</v>
      </c>
      <c r="N959" s="61">
        <v>200</v>
      </c>
      <c r="O959" s="61">
        <v>6</v>
      </c>
      <c r="P959" s="61">
        <v>85084</v>
      </c>
      <c r="Q959" s="61">
        <v>0</v>
      </c>
      <c r="R959" s="61">
        <v>1</v>
      </c>
      <c r="S959" s="61">
        <v>0</v>
      </c>
      <c r="T959" s="61">
        <v>0</v>
      </c>
      <c r="U959" s="61">
        <v>0</v>
      </c>
      <c r="V959" s="61">
        <v>0</v>
      </c>
      <c r="W959" s="61">
        <v>0</v>
      </c>
      <c r="X959" s="61">
        <v>0</v>
      </c>
      <c r="Y959" s="61">
        <v>0</v>
      </c>
      <c r="Z959" s="61">
        <v>0</v>
      </c>
      <c r="AA959" s="61">
        <v>0</v>
      </c>
      <c r="AB959" s="61">
        <v>0</v>
      </c>
      <c r="AC959" s="61">
        <v>0</v>
      </c>
      <c r="AD959" s="61">
        <v>0</v>
      </c>
    </row>
    <row r="960" spans="1:30" x14ac:dyDescent="0.3">
      <c r="A960" s="61">
        <v>4579</v>
      </c>
      <c r="B960" s="61">
        <v>4</v>
      </c>
      <c r="C960" s="61">
        <v>144579</v>
      </c>
      <c r="D960" s="61">
        <v>0</v>
      </c>
      <c r="E960" s="61" t="s">
        <v>11713</v>
      </c>
      <c r="F960" s="61">
        <v>0</v>
      </c>
      <c r="G960" s="61">
        <v>6</v>
      </c>
      <c r="H960" s="61">
        <v>88</v>
      </c>
      <c r="I960" s="61">
        <v>4</v>
      </c>
      <c r="J960" s="61">
        <v>200</v>
      </c>
      <c r="K960" s="61">
        <v>6</v>
      </c>
      <c r="L960" s="61">
        <v>94211</v>
      </c>
      <c r="M960" s="61">
        <v>0</v>
      </c>
      <c r="N960" s="61">
        <v>300</v>
      </c>
      <c r="O960" s="61">
        <v>6</v>
      </c>
      <c r="P960" s="61">
        <v>85003</v>
      </c>
      <c r="Q960" s="61">
        <v>0</v>
      </c>
      <c r="R960" s="61">
        <v>1</v>
      </c>
      <c r="S960" s="61">
        <v>0</v>
      </c>
      <c r="T960" s="61">
        <v>0</v>
      </c>
      <c r="U960" s="61">
        <v>0</v>
      </c>
      <c r="V960" s="61">
        <v>0</v>
      </c>
      <c r="W960" s="61">
        <v>0</v>
      </c>
      <c r="X960" s="61">
        <v>0</v>
      </c>
      <c r="Y960" s="61">
        <v>0</v>
      </c>
      <c r="Z960" s="61">
        <v>0</v>
      </c>
      <c r="AA960" s="61">
        <v>0</v>
      </c>
      <c r="AB960" s="61">
        <v>0</v>
      </c>
      <c r="AC960" s="61">
        <v>0</v>
      </c>
      <c r="AD960" s="61">
        <v>0</v>
      </c>
    </row>
    <row r="961" spans="1:30" x14ac:dyDescent="0.3">
      <c r="A961" s="61">
        <v>4580</v>
      </c>
      <c r="B961" s="61">
        <v>4</v>
      </c>
      <c r="C961" s="61">
        <v>144580</v>
      </c>
      <c r="D961" s="61">
        <v>0</v>
      </c>
      <c r="E961" s="61" t="s">
        <v>11714</v>
      </c>
      <c r="F961" s="61">
        <v>0</v>
      </c>
      <c r="G961" s="61">
        <v>7</v>
      </c>
      <c r="H961" s="61">
        <v>88</v>
      </c>
      <c r="I961" s="61">
        <v>5</v>
      </c>
      <c r="J961" s="61">
        <v>10</v>
      </c>
      <c r="K961" s="61">
        <v>6</v>
      </c>
      <c r="L961" s="61">
        <v>94211</v>
      </c>
      <c r="M961" s="61">
        <v>0</v>
      </c>
      <c r="N961" s="61">
        <v>100</v>
      </c>
      <c r="O961" s="61">
        <v>6</v>
      </c>
      <c r="P961" s="61">
        <v>85046</v>
      </c>
      <c r="Q961" s="61">
        <v>0</v>
      </c>
      <c r="R961" s="61">
        <v>1</v>
      </c>
      <c r="S961" s="61">
        <v>0</v>
      </c>
      <c r="T961" s="61">
        <v>0</v>
      </c>
      <c r="U961" s="61">
        <v>0</v>
      </c>
      <c r="V961" s="61">
        <v>0</v>
      </c>
      <c r="W961" s="61">
        <v>0</v>
      </c>
      <c r="X961" s="61">
        <v>0</v>
      </c>
      <c r="Y961" s="61">
        <v>0</v>
      </c>
      <c r="Z961" s="61">
        <v>0</v>
      </c>
      <c r="AA961" s="61">
        <v>0</v>
      </c>
      <c r="AB961" s="61">
        <v>0</v>
      </c>
      <c r="AC961" s="61">
        <v>0</v>
      </c>
      <c r="AD961" s="61">
        <v>0</v>
      </c>
    </row>
    <row r="962" spans="1:30" x14ac:dyDescent="0.3">
      <c r="A962" s="61">
        <v>4581</v>
      </c>
      <c r="B962" s="61">
        <v>4</v>
      </c>
      <c r="C962" s="61">
        <v>144581</v>
      </c>
      <c r="D962" s="61">
        <v>0</v>
      </c>
      <c r="E962" s="61" t="s">
        <v>11715</v>
      </c>
      <c r="F962" s="61">
        <v>0</v>
      </c>
      <c r="G962" s="61">
        <v>7</v>
      </c>
      <c r="H962" s="61">
        <v>88</v>
      </c>
      <c r="I962" s="61">
        <v>5</v>
      </c>
      <c r="J962" s="61">
        <v>100</v>
      </c>
      <c r="K962" s="61">
        <v>6</v>
      </c>
      <c r="L962" s="61">
        <v>94211</v>
      </c>
      <c r="M962" s="61">
        <v>0</v>
      </c>
      <c r="N962" s="61">
        <v>200</v>
      </c>
      <c r="O962" s="61">
        <v>6</v>
      </c>
      <c r="P962" s="61">
        <v>85062</v>
      </c>
      <c r="Q962" s="61">
        <v>0</v>
      </c>
      <c r="R962" s="61">
        <v>1</v>
      </c>
      <c r="S962" s="61">
        <v>0</v>
      </c>
      <c r="T962" s="61">
        <v>0</v>
      </c>
      <c r="U962" s="61">
        <v>0</v>
      </c>
      <c r="V962" s="61">
        <v>0</v>
      </c>
      <c r="W962" s="61">
        <v>0</v>
      </c>
      <c r="X962" s="61">
        <v>0</v>
      </c>
      <c r="Y962" s="61">
        <v>0</v>
      </c>
      <c r="Z962" s="61">
        <v>0</v>
      </c>
      <c r="AA962" s="61">
        <v>0</v>
      </c>
      <c r="AB962" s="61">
        <v>0</v>
      </c>
      <c r="AC962" s="61">
        <v>0</v>
      </c>
      <c r="AD962" s="61">
        <v>0</v>
      </c>
    </row>
    <row r="963" spans="1:30" x14ac:dyDescent="0.3">
      <c r="A963" s="61">
        <v>4582</v>
      </c>
      <c r="B963" s="61">
        <v>4</v>
      </c>
      <c r="C963" s="61">
        <v>144582</v>
      </c>
      <c r="D963" s="61">
        <v>0</v>
      </c>
      <c r="E963" s="61" t="s">
        <v>11716</v>
      </c>
      <c r="F963" s="61">
        <v>0</v>
      </c>
      <c r="G963" s="61">
        <v>7</v>
      </c>
      <c r="H963" s="61">
        <v>88</v>
      </c>
      <c r="I963" s="61">
        <v>5</v>
      </c>
      <c r="J963" s="61">
        <v>200</v>
      </c>
      <c r="K963" s="61">
        <v>6</v>
      </c>
      <c r="L963" s="61">
        <v>94211</v>
      </c>
      <c r="M963" s="61">
        <v>0</v>
      </c>
      <c r="N963" s="61">
        <v>300</v>
      </c>
      <c r="O963" s="61">
        <v>6</v>
      </c>
      <c r="P963" s="61">
        <v>85082</v>
      </c>
      <c r="Q963" s="61">
        <v>0</v>
      </c>
      <c r="R963" s="61">
        <v>1</v>
      </c>
      <c r="S963" s="61">
        <v>0</v>
      </c>
      <c r="T963" s="61">
        <v>0</v>
      </c>
      <c r="U963" s="61">
        <v>0</v>
      </c>
      <c r="V963" s="61">
        <v>0</v>
      </c>
      <c r="W963" s="61">
        <v>0</v>
      </c>
      <c r="X963" s="61">
        <v>0</v>
      </c>
      <c r="Y963" s="61">
        <v>0</v>
      </c>
      <c r="Z963" s="61">
        <v>0</v>
      </c>
      <c r="AA963" s="61">
        <v>0</v>
      </c>
      <c r="AB963" s="61">
        <v>0</v>
      </c>
      <c r="AC963" s="61">
        <v>0</v>
      </c>
      <c r="AD963" s="61">
        <v>0</v>
      </c>
    </row>
    <row r="964" spans="1:30" x14ac:dyDescent="0.3">
      <c r="A964" s="61">
        <v>4583</v>
      </c>
      <c r="B964" s="61">
        <v>4</v>
      </c>
      <c r="C964" s="61">
        <v>144583</v>
      </c>
      <c r="D964" s="61">
        <v>0</v>
      </c>
      <c r="E964" s="61" t="s">
        <v>11717</v>
      </c>
      <c r="F964" s="61">
        <v>0</v>
      </c>
      <c r="G964" s="61">
        <v>8</v>
      </c>
      <c r="H964" s="61">
        <v>88</v>
      </c>
      <c r="I964" s="61">
        <v>6</v>
      </c>
      <c r="J964" s="61">
        <v>10</v>
      </c>
      <c r="K964" s="61">
        <v>6</v>
      </c>
      <c r="L964" s="61">
        <v>94211</v>
      </c>
      <c r="M964" s="61">
        <v>0</v>
      </c>
      <c r="N964" s="61">
        <v>100</v>
      </c>
      <c r="O964" s="61">
        <v>3</v>
      </c>
      <c r="P964" s="61">
        <v>50</v>
      </c>
      <c r="Q964" s="61">
        <v>0</v>
      </c>
      <c r="R964" s="61">
        <v>0</v>
      </c>
      <c r="S964" s="61">
        <v>0</v>
      </c>
      <c r="T964" s="61">
        <v>0</v>
      </c>
      <c r="U964" s="61">
        <v>0</v>
      </c>
      <c r="V964" s="61">
        <v>0</v>
      </c>
      <c r="W964" s="61">
        <v>0</v>
      </c>
      <c r="X964" s="61">
        <v>0</v>
      </c>
      <c r="Y964" s="61">
        <v>0</v>
      </c>
      <c r="Z964" s="61">
        <v>0</v>
      </c>
      <c r="AA964" s="61">
        <v>0</v>
      </c>
      <c r="AB964" s="61">
        <v>0</v>
      </c>
      <c r="AC964" s="61">
        <v>0</v>
      </c>
      <c r="AD964" s="61">
        <v>0</v>
      </c>
    </row>
    <row r="965" spans="1:30" x14ac:dyDescent="0.3">
      <c r="A965" s="61">
        <v>4584</v>
      </c>
      <c r="B965" s="61">
        <v>4</v>
      </c>
      <c r="C965" s="61">
        <v>144584</v>
      </c>
      <c r="D965" s="61">
        <v>0</v>
      </c>
      <c r="E965" s="61" t="s">
        <v>11718</v>
      </c>
      <c r="F965" s="61">
        <v>0</v>
      </c>
      <c r="G965" s="61">
        <v>8</v>
      </c>
      <c r="H965" s="61">
        <v>88</v>
      </c>
      <c r="I965" s="61">
        <v>6</v>
      </c>
      <c r="J965" s="61">
        <v>100</v>
      </c>
      <c r="K965" s="61">
        <v>6</v>
      </c>
      <c r="L965" s="61">
        <v>94211</v>
      </c>
      <c r="M965" s="61">
        <v>0</v>
      </c>
      <c r="N965" s="61">
        <v>200</v>
      </c>
      <c r="O965" s="61">
        <v>3</v>
      </c>
      <c r="P965" s="61">
        <v>75</v>
      </c>
      <c r="Q965" s="61">
        <v>0</v>
      </c>
      <c r="R965" s="61">
        <v>0</v>
      </c>
      <c r="S965" s="61">
        <v>0</v>
      </c>
      <c r="T965" s="61">
        <v>0</v>
      </c>
      <c r="U965" s="61">
        <v>0</v>
      </c>
      <c r="V965" s="61">
        <v>0</v>
      </c>
      <c r="W965" s="61">
        <v>0</v>
      </c>
      <c r="X965" s="61">
        <v>0</v>
      </c>
      <c r="Y965" s="61">
        <v>0</v>
      </c>
      <c r="Z965" s="61">
        <v>0</v>
      </c>
      <c r="AA965" s="61">
        <v>0</v>
      </c>
      <c r="AB965" s="61">
        <v>0</v>
      </c>
      <c r="AC965" s="61">
        <v>0</v>
      </c>
      <c r="AD965" s="61">
        <v>0</v>
      </c>
    </row>
    <row r="966" spans="1:30" x14ac:dyDescent="0.3">
      <c r="A966" s="61">
        <v>4585</v>
      </c>
      <c r="B966" s="61">
        <v>4</v>
      </c>
      <c r="C966" s="61">
        <v>144585</v>
      </c>
      <c r="D966" s="61">
        <v>0</v>
      </c>
      <c r="E966" s="61" t="s">
        <v>11719</v>
      </c>
      <c r="F966" s="61">
        <v>0</v>
      </c>
      <c r="G966" s="61">
        <v>8</v>
      </c>
      <c r="H966" s="61">
        <v>88</v>
      </c>
      <c r="I966" s="61">
        <v>6</v>
      </c>
      <c r="J966" s="61">
        <v>200</v>
      </c>
      <c r="K966" s="61">
        <v>6</v>
      </c>
      <c r="L966" s="61">
        <v>94211</v>
      </c>
      <c r="M966" s="61">
        <v>0</v>
      </c>
      <c r="N966" s="61">
        <v>300</v>
      </c>
      <c r="O966" s="61">
        <v>3</v>
      </c>
      <c r="P966" s="61">
        <v>100</v>
      </c>
      <c r="Q966" s="61">
        <v>0</v>
      </c>
      <c r="R966" s="61">
        <v>0</v>
      </c>
      <c r="S966" s="61">
        <v>0</v>
      </c>
      <c r="T966" s="61">
        <v>0</v>
      </c>
      <c r="U966" s="61">
        <v>0</v>
      </c>
      <c r="V966" s="61">
        <v>0</v>
      </c>
      <c r="W966" s="61">
        <v>0</v>
      </c>
      <c r="X966" s="61">
        <v>0</v>
      </c>
      <c r="Y966" s="61">
        <v>0</v>
      </c>
      <c r="Z966" s="61">
        <v>0</v>
      </c>
      <c r="AA966" s="61">
        <v>0</v>
      </c>
      <c r="AB966" s="61">
        <v>0</v>
      </c>
      <c r="AC966" s="61">
        <v>0</v>
      </c>
      <c r="AD966" s="61">
        <v>0</v>
      </c>
    </row>
    <row r="967" spans="1:30" x14ac:dyDescent="0.3">
      <c r="A967" s="61">
        <v>4586</v>
      </c>
      <c r="B967" s="61">
        <v>4</v>
      </c>
      <c r="C967" s="61">
        <v>144586</v>
      </c>
      <c r="D967" s="61">
        <v>0</v>
      </c>
      <c r="E967" s="61" t="s">
        <v>11720</v>
      </c>
      <c r="F967" s="61">
        <v>0</v>
      </c>
      <c r="G967" s="61">
        <v>9</v>
      </c>
      <c r="H967" s="61">
        <v>88</v>
      </c>
      <c r="I967" s="61">
        <v>7</v>
      </c>
      <c r="J967" s="61">
        <v>10</v>
      </c>
      <c r="K967" s="61">
        <v>6</v>
      </c>
      <c r="L967" s="61">
        <v>94211</v>
      </c>
      <c r="M967" s="61">
        <v>0</v>
      </c>
      <c r="N967" s="61">
        <v>100</v>
      </c>
      <c r="O967" s="61">
        <v>6</v>
      </c>
      <c r="P967" s="61">
        <v>85001</v>
      </c>
      <c r="Q967" s="61">
        <v>0</v>
      </c>
      <c r="R967" s="61">
        <v>10</v>
      </c>
      <c r="S967" s="61">
        <v>0</v>
      </c>
      <c r="T967" s="61">
        <v>0</v>
      </c>
      <c r="U967" s="61">
        <v>0</v>
      </c>
      <c r="V967" s="61">
        <v>0</v>
      </c>
      <c r="W967" s="61">
        <v>0</v>
      </c>
      <c r="X967" s="61">
        <v>0</v>
      </c>
      <c r="Y967" s="61">
        <v>0</v>
      </c>
      <c r="Z967" s="61">
        <v>0</v>
      </c>
      <c r="AA967" s="61">
        <v>0</v>
      </c>
      <c r="AB967" s="61">
        <v>0</v>
      </c>
      <c r="AC967" s="61">
        <v>0</v>
      </c>
      <c r="AD967" s="61">
        <v>0</v>
      </c>
    </row>
    <row r="968" spans="1:30" x14ac:dyDescent="0.3">
      <c r="A968" s="61">
        <v>4587</v>
      </c>
      <c r="B968" s="61">
        <v>4</v>
      </c>
      <c r="C968" s="61">
        <v>144587</v>
      </c>
      <c r="D968" s="61">
        <v>0</v>
      </c>
      <c r="E968" s="61" t="s">
        <v>11721</v>
      </c>
      <c r="F968" s="61">
        <v>0</v>
      </c>
      <c r="G968" s="61">
        <v>9</v>
      </c>
      <c r="H968" s="61">
        <v>88</v>
      </c>
      <c r="I968" s="61">
        <v>7</v>
      </c>
      <c r="J968" s="61">
        <v>100</v>
      </c>
      <c r="K968" s="61">
        <v>6</v>
      </c>
      <c r="L968" s="61">
        <v>94211</v>
      </c>
      <c r="M968" s="61">
        <v>0</v>
      </c>
      <c r="N968" s="61">
        <v>200</v>
      </c>
      <c r="O968" s="61">
        <v>6</v>
      </c>
      <c r="P968" s="61">
        <v>85001</v>
      </c>
      <c r="Q968" s="61">
        <v>0</v>
      </c>
      <c r="R968" s="61">
        <v>20</v>
      </c>
      <c r="S968" s="61">
        <v>0</v>
      </c>
      <c r="T968" s="61">
        <v>0</v>
      </c>
      <c r="U968" s="61">
        <v>0</v>
      </c>
      <c r="V968" s="61">
        <v>0</v>
      </c>
      <c r="W968" s="61">
        <v>0</v>
      </c>
      <c r="X968" s="61">
        <v>0</v>
      </c>
      <c r="Y968" s="61">
        <v>0</v>
      </c>
      <c r="Z968" s="61">
        <v>0</v>
      </c>
      <c r="AA968" s="61">
        <v>0</v>
      </c>
      <c r="AB968" s="61">
        <v>0</v>
      </c>
      <c r="AC968" s="61">
        <v>0</v>
      </c>
      <c r="AD968" s="61">
        <v>0</v>
      </c>
    </row>
    <row r="969" spans="1:30" x14ac:dyDescent="0.3">
      <c r="A969" s="61">
        <v>4588</v>
      </c>
      <c r="B969" s="61">
        <v>4</v>
      </c>
      <c r="C969" s="61">
        <v>144588</v>
      </c>
      <c r="D969" s="61">
        <v>0</v>
      </c>
      <c r="E969" s="61" t="s">
        <v>11722</v>
      </c>
      <c r="F969" s="61">
        <v>0</v>
      </c>
      <c r="G969" s="61">
        <v>9</v>
      </c>
      <c r="H969" s="61">
        <v>88</v>
      </c>
      <c r="I969" s="61">
        <v>7</v>
      </c>
      <c r="J969" s="61">
        <v>200</v>
      </c>
      <c r="K969" s="61">
        <v>6</v>
      </c>
      <c r="L969" s="61">
        <v>94211</v>
      </c>
      <c r="M969" s="61">
        <v>0</v>
      </c>
      <c r="N969" s="61">
        <v>300</v>
      </c>
      <c r="O969" s="61">
        <v>6</v>
      </c>
      <c r="P969" s="61">
        <v>85003</v>
      </c>
      <c r="Q969" s="61">
        <v>0</v>
      </c>
      <c r="R969" s="61">
        <v>1</v>
      </c>
      <c r="S969" s="61">
        <v>0</v>
      </c>
      <c r="T969" s="61">
        <v>0</v>
      </c>
      <c r="U969" s="61">
        <v>0</v>
      </c>
      <c r="V969" s="61">
        <v>0</v>
      </c>
      <c r="W969" s="61">
        <v>0</v>
      </c>
      <c r="X969" s="61">
        <v>0</v>
      </c>
      <c r="Y969" s="61">
        <v>0</v>
      </c>
      <c r="Z969" s="61">
        <v>0</v>
      </c>
      <c r="AA969" s="61">
        <v>0</v>
      </c>
      <c r="AB969" s="61">
        <v>0</v>
      </c>
      <c r="AC969" s="61">
        <v>0</v>
      </c>
      <c r="AD969" s="61">
        <v>0</v>
      </c>
    </row>
    <row r="970" spans="1:30" x14ac:dyDescent="0.3">
      <c r="A970" s="61">
        <v>4589</v>
      </c>
      <c r="B970" s="61">
        <v>4</v>
      </c>
      <c r="C970" s="61">
        <v>144589</v>
      </c>
      <c r="D970" s="61">
        <v>0</v>
      </c>
      <c r="E970" s="61" t="s">
        <v>11723</v>
      </c>
      <c r="F970" s="61">
        <v>0</v>
      </c>
      <c r="G970" s="61">
        <v>10</v>
      </c>
      <c r="H970" s="61">
        <v>88</v>
      </c>
      <c r="I970" s="61">
        <v>8</v>
      </c>
      <c r="J970" s="61">
        <v>10</v>
      </c>
      <c r="K970" s="61">
        <v>6</v>
      </c>
      <c r="L970" s="61">
        <v>94211</v>
      </c>
      <c r="M970" s="61">
        <v>0</v>
      </c>
      <c r="N970" s="61">
        <v>100</v>
      </c>
      <c r="O970" s="61">
        <v>6</v>
      </c>
      <c r="P970" s="61">
        <v>85045</v>
      </c>
      <c r="Q970" s="61">
        <v>0</v>
      </c>
      <c r="R970" s="61">
        <v>1</v>
      </c>
      <c r="S970" s="61">
        <v>0</v>
      </c>
      <c r="T970" s="61">
        <v>0</v>
      </c>
      <c r="U970" s="61">
        <v>0</v>
      </c>
      <c r="V970" s="61">
        <v>0</v>
      </c>
      <c r="W970" s="61">
        <v>0</v>
      </c>
      <c r="X970" s="61">
        <v>0</v>
      </c>
      <c r="Y970" s="61">
        <v>0</v>
      </c>
      <c r="Z970" s="61">
        <v>0</v>
      </c>
      <c r="AA970" s="61">
        <v>0</v>
      </c>
      <c r="AB970" s="61">
        <v>0</v>
      </c>
      <c r="AC970" s="61">
        <v>0</v>
      </c>
      <c r="AD970" s="61">
        <v>0</v>
      </c>
    </row>
    <row r="971" spans="1:30" x14ac:dyDescent="0.3">
      <c r="A971" s="61">
        <v>4590</v>
      </c>
      <c r="B971" s="61">
        <v>4</v>
      </c>
      <c r="C971" s="61">
        <v>144590</v>
      </c>
      <c r="D971" s="61">
        <v>0</v>
      </c>
      <c r="E971" s="61" t="s">
        <v>11724</v>
      </c>
      <c r="F971" s="61">
        <v>0</v>
      </c>
      <c r="G971" s="61">
        <v>10</v>
      </c>
      <c r="H971" s="61">
        <v>88</v>
      </c>
      <c r="I971" s="61">
        <v>8</v>
      </c>
      <c r="J971" s="61">
        <v>100</v>
      </c>
      <c r="K971" s="61">
        <v>6</v>
      </c>
      <c r="L971" s="61">
        <v>94211</v>
      </c>
      <c r="M971" s="61">
        <v>0</v>
      </c>
      <c r="N971" s="61">
        <v>200</v>
      </c>
      <c r="O971" s="61">
        <v>6</v>
      </c>
      <c r="P971" s="61">
        <v>85104</v>
      </c>
      <c r="Q971" s="61">
        <v>0</v>
      </c>
      <c r="R971" s="61">
        <v>1</v>
      </c>
      <c r="S971" s="61">
        <v>0</v>
      </c>
      <c r="T971" s="61">
        <v>0</v>
      </c>
      <c r="U971" s="61">
        <v>0</v>
      </c>
      <c r="V971" s="61">
        <v>0</v>
      </c>
      <c r="W971" s="61">
        <v>0</v>
      </c>
      <c r="X971" s="61">
        <v>0</v>
      </c>
      <c r="Y971" s="61">
        <v>0</v>
      </c>
      <c r="Z971" s="61">
        <v>0</v>
      </c>
      <c r="AA971" s="61">
        <v>0</v>
      </c>
      <c r="AB971" s="61">
        <v>0</v>
      </c>
      <c r="AC971" s="61">
        <v>0</v>
      </c>
      <c r="AD971" s="61">
        <v>0</v>
      </c>
    </row>
    <row r="972" spans="1:30" x14ac:dyDescent="0.3">
      <c r="A972" s="61">
        <v>4591</v>
      </c>
      <c r="B972" s="61">
        <v>4</v>
      </c>
      <c r="C972" s="61">
        <v>144591</v>
      </c>
      <c r="D972" s="61">
        <v>0</v>
      </c>
      <c r="E972" s="61" t="s">
        <v>11725</v>
      </c>
      <c r="F972" s="61">
        <v>0</v>
      </c>
      <c r="G972" s="61">
        <v>10</v>
      </c>
      <c r="H972" s="61">
        <v>88</v>
      </c>
      <c r="I972" s="61">
        <v>8</v>
      </c>
      <c r="J972" s="61">
        <v>200</v>
      </c>
      <c r="K972" s="61">
        <v>6</v>
      </c>
      <c r="L972" s="61">
        <v>94211</v>
      </c>
      <c r="M972" s="61">
        <v>0</v>
      </c>
      <c r="N972" s="61">
        <v>300</v>
      </c>
      <c r="O972" s="61">
        <v>6</v>
      </c>
      <c r="P972" s="61">
        <v>85082</v>
      </c>
      <c r="Q972" s="61">
        <v>0</v>
      </c>
      <c r="R972" s="61">
        <v>1</v>
      </c>
      <c r="S972" s="61">
        <v>0</v>
      </c>
      <c r="T972" s="61">
        <v>0</v>
      </c>
      <c r="U972" s="61">
        <v>0</v>
      </c>
      <c r="V972" s="61">
        <v>0</v>
      </c>
      <c r="W972" s="61">
        <v>0</v>
      </c>
      <c r="X972" s="61">
        <v>0</v>
      </c>
      <c r="Y972" s="61">
        <v>0</v>
      </c>
      <c r="Z972" s="61">
        <v>0</v>
      </c>
      <c r="AA972" s="61">
        <v>0</v>
      </c>
      <c r="AB972" s="61">
        <v>0</v>
      </c>
      <c r="AC972" s="61">
        <v>0</v>
      </c>
      <c r="AD972" s="61">
        <v>0</v>
      </c>
    </row>
    <row r="973" spans="1:30" x14ac:dyDescent="0.3">
      <c r="A973" s="61">
        <v>4592</v>
      </c>
      <c r="B973" s="61">
        <v>4</v>
      </c>
      <c r="C973" s="61">
        <v>144592</v>
      </c>
      <c r="D973" s="61">
        <v>0</v>
      </c>
      <c r="E973" s="61" t="s">
        <v>11726</v>
      </c>
      <c r="F973" s="61">
        <v>0</v>
      </c>
      <c r="G973" s="61">
        <v>11</v>
      </c>
      <c r="H973" s="61">
        <v>88</v>
      </c>
      <c r="I973" s="61">
        <v>9</v>
      </c>
      <c r="J973" s="61">
        <v>10</v>
      </c>
      <c r="K973" s="61">
        <v>6</v>
      </c>
      <c r="L973" s="61">
        <v>94211</v>
      </c>
      <c r="M973" s="61">
        <v>0</v>
      </c>
      <c r="N973" s="61">
        <v>100</v>
      </c>
      <c r="O973" s="61">
        <v>1</v>
      </c>
      <c r="P973" s="61">
        <v>200000</v>
      </c>
      <c r="Q973" s="61">
        <v>0</v>
      </c>
      <c r="R973" s="61">
        <v>0</v>
      </c>
      <c r="S973" s="61">
        <v>0</v>
      </c>
      <c r="T973" s="61">
        <v>0</v>
      </c>
      <c r="U973" s="61">
        <v>0</v>
      </c>
      <c r="V973" s="61">
        <v>0</v>
      </c>
      <c r="W973" s="61">
        <v>0</v>
      </c>
      <c r="X973" s="61">
        <v>0</v>
      </c>
      <c r="Y973" s="61">
        <v>0</v>
      </c>
      <c r="Z973" s="61">
        <v>0</v>
      </c>
      <c r="AA973" s="61">
        <v>0</v>
      </c>
      <c r="AB973" s="61">
        <v>0</v>
      </c>
      <c r="AC973" s="61">
        <v>0</v>
      </c>
      <c r="AD973" s="61">
        <v>0</v>
      </c>
    </row>
    <row r="974" spans="1:30" x14ac:dyDescent="0.3">
      <c r="A974" s="61">
        <v>4593</v>
      </c>
      <c r="B974" s="61">
        <v>4</v>
      </c>
      <c r="C974" s="61">
        <v>144593</v>
      </c>
      <c r="D974" s="61">
        <v>0</v>
      </c>
      <c r="E974" s="61" t="s">
        <v>11727</v>
      </c>
      <c r="F974" s="61">
        <v>0</v>
      </c>
      <c r="G974" s="61">
        <v>11</v>
      </c>
      <c r="H974" s="61">
        <v>88</v>
      </c>
      <c r="I974" s="61">
        <v>9</v>
      </c>
      <c r="J974" s="61">
        <v>100</v>
      </c>
      <c r="K974" s="61">
        <v>6</v>
      </c>
      <c r="L974" s="61">
        <v>94211</v>
      </c>
      <c r="M974" s="61">
        <v>0</v>
      </c>
      <c r="N974" s="61">
        <v>200</v>
      </c>
      <c r="O974" s="61">
        <v>1</v>
      </c>
      <c r="P974" s="61">
        <v>1000000</v>
      </c>
      <c r="Q974" s="61">
        <v>0</v>
      </c>
      <c r="R974" s="61">
        <v>0</v>
      </c>
      <c r="S974" s="61">
        <v>0</v>
      </c>
      <c r="T974" s="61">
        <v>0</v>
      </c>
      <c r="U974" s="61">
        <v>0</v>
      </c>
      <c r="V974" s="61">
        <v>0</v>
      </c>
      <c r="W974" s="61">
        <v>0</v>
      </c>
      <c r="X974" s="61">
        <v>0</v>
      </c>
      <c r="Y974" s="61">
        <v>0</v>
      </c>
      <c r="Z974" s="61">
        <v>0</v>
      </c>
      <c r="AA974" s="61">
        <v>0</v>
      </c>
      <c r="AB974" s="61">
        <v>0</v>
      </c>
      <c r="AC974" s="61">
        <v>0</v>
      </c>
      <c r="AD974" s="61">
        <v>0</v>
      </c>
    </row>
    <row r="975" spans="1:30" x14ac:dyDescent="0.3">
      <c r="A975" s="61">
        <v>4594</v>
      </c>
      <c r="B975" s="61">
        <v>4</v>
      </c>
      <c r="C975" s="61">
        <v>144594</v>
      </c>
      <c r="D975" s="61">
        <v>0</v>
      </c>
      <c r="E975" s="61" t="s">
        <v>11728</v>
      </c>
      <c r="F975" s="61">
        <v>0</v>
      </c>
      <c r="G975" s="61">
        <v>11</v>
      </c>
      <c r="H975" s="61">
        <v>88</v>
      </c>
      <c r="I975" s="61">
        <v>9</v>
      </c>
      <c r="J975" s="61">
        <v>200</v>
      </c>
      <c r="K975" s="61">
        <v>6</v>
      </c>
      <c r="L975" s="61">
        <v>94211</v>
      </c>
      <c r="M975" s="61">
        <v>0</v>
      </c>
      <c r="N975" s="61">
        <v>300</v>
      </c>
      <c r="O975" s="61">
        <v>1</v>
      </c>
      <c r="P975" s="61">
        <v>2000000</v>
      </c>
      <c r="Q975" s="61">
        <v>0</v>
      </c>
      <c r="R975" s="61">
        <v>0</v>
      </c>
      <c r="S975" s="61">
        <v>0</v>
      </c>
      <c r="T975" s="61">
        <v>0</v>
      </c>
      <c r="U975" s="61">
        <v>0</v>
      </c>
      <c r="V975" s="61">
        <v>0</v>
      </c>
      <c r="W975" s="61">
        <v>0</v>
      </c>
      <c r="X975" s="61">
        <v>0</v>
      </c>
      <c r="Y975" s="61">
        <v>0</v>
      </c>
      <c r="Z975" s="61">
        <v>0</v>
      </c>
      <c r="AA975" s="61">
        <v>0</v>
      </c>
      <c r="AB975" s="61">
        <v>0</v>
      </c>
      <c r="AC975" s="61">
        <v>0</v>
      </c>
      <c r="AD975" s="61">
        <v>0</v>
      </c>
    </row>
    <row r="976" spans="1:30" x14ac:dyDescent="0.3">
      <c r="A976" s="61">
        <v>4595</v>
      </c>
      <c r="B976" s="61">
        <v>4</v>
      </c>
      <c r="C976" s="61">
        <v>144595</v>
      </c>
      <c r="D976" s="61">
        <v>0</v>
      </c>
      <c r="E976" s="61" t="s">
        <v>11729</v>
      </c>
      <c r="F976" s="61">
        <v>0</v>
      </c>
      <c r="G976" s="61">
        <v>12</v>
      </c>
      <c r="H976" s="61">
        <v>88</v>
      </c>
      <c r="I976" s="61">
        <v>10</v>
      </c>
      <c r="J976" s="61">
        <v>10</v>
      </c>
      <c r="K976" s="61">
        <v>6</v>
      </c>
      <c r="L976" s="61">
        <v>94211</v>
      </c>
      <c r="M976" s="61">
        <v>0</v>
      </c>
      <c r="N976" s="61">
        <v>100</v>
      </c>
      <c r="O976" s="61">
        <v>6</v>
      </c>
      <c r="P976" s="61">
        <v>85084</v>
      </c>
      <c r="Q976" s="61">
        <v>0</v>
      </c>
      <c r="R976" s="61">
        <v>1</v>
      </c>
      <c r="S976" s="61">
        <v>0</v>
      </c>
      <c r="T976" s="61">
        <v>0</v>
      </c>
      <c r="U976" s="61">
        <v>0</v>
      </c>
      <c r="V976" s="61">
        <v>0</v>
      </c>
      <c r="W976" s="61">
        <v>0</v>
      </c>
      <c r="X976" s="61">
        <v>0</v>
      </c>
      <c r="Y976" s="61">
        <v>0</v>
      </c>
      <c r="Z976" s="61">
        <v>0</v>
      </c>
      <c r="AA976" s="61">
        <v>0</v>
      </c>
      <c r="AB976" s="61">
        <v>0</v>
      </c>
      <c r="AC976" s="61">
        <v>0</v>
      </c>
      <c r="AD976" s="61">
        <v>0</v>
      </c>
    </row>
    <row r="977" spans="1:30" x14ac:dyDescent="0.3">
      <c r="A977" s="61">
        <v>4596</v>
      </c>
      <c r="B977" s="61">
        <v>4</v>
      </c>
      <c r="C977" s="61">
        <v>144596</v>
      </c>
      <c r="D977" s="61">
        <v>0</v>
      </c>
      <c r="E977" s="61" t="s">
        <v>11730</v>
      </c>
      <c r="F977" s="61">
        <v>0</v>
      </c>
      <c r="G977" s="61">
        <v>12</v>
      </c>
      <c r="H977" s="61">
        <v>88</v>
      </c>
      <c r="I977" s="61">
        <v>10</v>
      </c>
      <c r="J977" s="61">
        <v>100</v>
      </c>
      <c r="K977" s="61">
        <v>6</v>
      </c>
      <c r="L977" s="61">
        <v>94211</v>
      </c>
      <c r="M977" s="61">
        <v>0</v>
      </c>
      <c r="N977" s="61">
        <v>200</v>
      </c>
      <c r="O977" s="61">
        <v>6</v>
      </c>
      <c r="P977" s="61">
        <v>85084</v>
      </c>
      <c r="Q977" s="61">
        <v>0</v>
      </c>
      <c r="R977" s="61">
        <v>1</v>
      </c>
      <c r="S977" s="61">
        <v>0</v>
      </c>
      <c r="T977" s="61">
        <v>0</v>
      </c>
      <c r="U977" s="61">
        <v>0</v>
      </c>
      <c r="V977" s="61">
        <v>0</v>
      </c>
      <c r="W977" s="61">
        <v>0</v>
      </c>
      <c r="X977" s="61">
        <v>0</v>
      </c>
      <c r="Y977" s="61">
        <v>0</v>
      </c>
      <c r="Z977" s="61">
        <v>0</v>
      </c>
      <c r="AA977" s="61">
        <v>0</v>
      </c>
      <c r="AB977" s="61">
        <v>0</v>
      </c>
      <c r="AC977" s="61">
        <v>0</v>
      </c>
      <c r="AD977" s="61">
        <v>0</v>
      </c>
    </row>
    <row r="978" spans="1:30" x14ac:dyDescent="0.3">
      <c r="A978" s="61">
        <v>4597</v>
      </c>
      <c r="B978" s="61">
        <v>4</v>
      </c>
      <c r="C978" s="61">
        <v>144597</v>
      </c>
      <c r="D978" s="61">
        <v>0</v>
      </c>
      <c r="E978" s="61" t="s">
        <v>11731</v>
      </c>
      <c r="F978" s="61">
        <v>0</v>
      </c>
      <c r="G978" s="61">
        <v>12</v>
      </c>
      <c r="H978" s="61">
        <v>88</v>
      </c>
      <c r="I978" s="61">
        <v>10</v>
      </c>
      <c r="J978" s="61">
        <v>200</v>
      </c>
      <c r="K978" s="61">
        <v>6</v>
      </c>
      <c r="L978" s="61">
        <v>94211</v>
      </c>
      <c r="M978" s="61">
        <v>0</v>
      </c>
      <c r="N978" s="61">
        <v>300</v>
      </c>
      <c r="O978" s="61">
        <v>6</v>
      </c>
      <c r="P978" s="61">
        <v>85003</v>
      </c>
      <c r="Q978" s="61">
        <v>0</v>
      </c>
      <c r="R978" s="61">
        <v>1</v>
      </c>
      <c r="S978" s="61">
        <v>0</v>
      </c>
      <c r="T978" s="61">
        <v>0</v>
      </c>
      <c r="U978" s="61">
        <v>0</v>
      </c>
      <c r="V978" s="61">
        <v>0</v>
      </c>
      <c r="W978" s="61">
        <v>0</v>
      </c>
      <c r="X978" s="61">
        <v>0</v>
      </c>
      <c r="Y978" s="61">
        <v>0</v>
      </c>
      <c r="Z978" s="61">
        <v>0</v>
      </c>
      <c r="AA978" s="61">
        <v>0</v>
      </c>
      <c r="AB978" s="61">
        <v>0</v>
      </c>
      <c r="AC978" s="61">
        <v>0</v>
      </c>
      <c r="AD978" s="61">
        <v>0</v>
      </c>
    </row>
    <row r="979" spans="1:30" x14ac:dyDescent="0.3">
      <c r="A979" s="61">
        <v>4598</v>
      </c>
      <c r="B979" s="61">
        <v>4</v>
      </c>
      <c r="C979" s="61">
        <v>144598</v>
      </c>
      <c r="D979" s="61">
        <v>0</v>
      </c>
      <c r="E979" s="61" t="s">
        <v>11732</v>
      </c>
      <c r="F979" s="61">
        <v>0</v>
      </c>
      <c r="G979" s="61">
        <v>13</v>
      </c>
      <c r="H979" s="61">
        <v>88</v>
      </c>
      <c r="I979" s="61">
        <v>11</v>
      </c>
      <c r="J979" s="61">
        <v>10</v>
      </c>
      <c r="K979" s="61">
        <v>6</v>
      </c>
      <c r="L979" s="61">
        <v>94211</v>
      </c>
      <c r="M979" s="61">
        <v>0</v>
      </c>
      <c r="N979" s="61">
        <v>100</v>
      </c>
      <c r="O979" s="61">
        <v>6</v>
      </c>
      <c r="P979" s="61">
        <v>85046</v>
      </c>
      <c r="Q979" s="61">
        <v>0</v>
      </c>
      <c r="R979" s="61">
        <v>1</v>
      </c>
      <c r="S979" s="61">
        <v>0</v>
      </c>
      <c r="T979" s="61">
        <v>0</v>
      </c>
      <c r="U979" s="61">
        <v>0</v>
      </c>
      <c r="V979" s="61">
        <v>0</v>
      </c>
      <c r="W979" s="61">
        <v>0</v>
      </c>
      <c r="X979" s="61">
        <v>0</v>
      </c>
      <c r="Y979" s="61">
        <v>0</v>
      </c>
      <c r="Z979" s="61">
        <v>0</v>
      </c>
      <c r="AA979" s="61">
        <v>0</v>
      </c>
      <c r="AB979" s="61">
        <v>0</v>
      </c>
      <c r="AC979" s="61">
        <v>0</v>
      </c>
      <c r="AD979" s="61">
        <v>0</v>
      </c>
    </row>
    <row r="980" spans="1:30" x14ac:dyDescent="0.3">
      <c r="A980" s="61">
        <v>4599</v>
      </c>
      <c r="B980" s="61">
        <v>4</v>
      </c>
      <c r="C980" s="61">
        <v>144599</v>
      </c>
      <c r="D980" s="61">
        <v>0</v>
      </c>
      <c r="E980" s="61" t="s">
        <v>11733</v>
      </c>
      <c r="F980" s="61">
        <v>0</v>
      </c>
      <c r="G980" s="61">
        <v>13</v>
      </c>
      <c r="H980" s="61">
        <v>88</v>
      </c>
      <c r="I980" s="61">
        <v>11</v>
      </c>
      <c r="J980" s="61">
        <v>100</v>
      </c>
      <c r="K980" s="61">
        <v>6</v>
      </c>
      <c r="L980" s="61">
        <v>94211</v>
      </c>
      <c r="M980" s="61">
        <v>0</v>
      </c>
      <c r="N980" s="61">
        <v>200</v>
      </c>
      <c r="O980" s="61">
        <v>6</v>
      </c>
      <c r="P980" s="61">
        <v>85062</v>
      </c>
      <c r="Q980" s="61">
        <v>0</v>
      </c>
      <c r="R980" s="61">
        <v>1</v>
      </c>
      <c r="S980" s="61">
        <v>0</v>
      </c>
      <c r="T980" s="61">
        <v>0</v>
      </c>
      <c r="U980" s="61">
        <v>0</v>
      </c>
      <c r="V980" s="61">
        <v>0</v>
      </c>
      <c r="W980" s="61">
        <v>0</v>
      </c>
      <c r="X980" s="61">
        <v>0</v>
      </c>
      <c r="Y980" s="61">
        <v>0</v>
      </c>
      <c r="Z980" s="61">
        <v>0</v>
      </c>
      <c r="AA980" s="61">
        <v>0</v>
      </c>
      <c r="AB980" s="61">
        <v>0</v>
      </c>
      <c r="AC980" s="61">
        <v>0</v>
      </c>
      <c r="AD980" s="61">
        <v>0</v>
      </c>
    </row>
    <row r="981" spans="1:30" x14ac:dyDescent="0.3">
      <c r="A981" s="61">
        <v>4600</v>
      </c>
      <c r="B981" s="61">
        <v>4</v>
      </c>
      <c r="C981" s="61">
        <v>144600</v>
      </c>
      <c r="D981" s="61">
        <v>0</v>
      </c>
      <c r="E981" s="61" t="s">
        <v>11734</v>
      </c>
      <c r="F981" s="61">
        <v>0</v>
      </c>
      <c r="G981" s="61">
        <v>13</v>
      </c>
      <c r="H981" s="61">
        <v>88</v>
      </c>
      <c r="I981" s="61">
        <v>11</v>
      </c>
      <c r="J981" s="61">
        <v>200</v>
      </c>
      <c r="K981" s="61">
        <v>6</v>
      </c>
      <c r="L981" s="61">
        <v>94211</v>
      </c>
      <c r="M981" s="61">
        <v>0</v>
      </c>
      <c r="N981" s="61">
        <v>300</v>
      </c>
      <c r="O981" s="61">
        <v>6</v>
      </c>
      <c r="P981" s="61">
        <v>85082</v>
      </c>
      <c r="Q981" s="61">
        <v>0</v>
      </c>
      <c r="R981" s="61">
        <v>1</v>
      </c>
      <c r="S981" s="61">
        <v>0</v>
      </c>
      <c r="T981" s="61">
        <v>0</v>
      </c>
      <c r="U981" s="61">
        <v>0</v>
      </c>
      <c r="V981" s="61">
        <v>0</v>
      </c>
      <c r="W981" s="61">
        <v>0</v>
      </c>
      <c r="X981" s="61">
        <v>0</v>
      </c>
      <c r="Y981" s="61">
        <v>0</v>
      </c>
      <c r="Z981" s="61">
        <v>0</v>
      </c>
      <c r="AA981" s="61">
        <v>0</v>
      </c>
      <c r="AB981" s="61">
        <v>0</v>
      </c>
      <c r="AC981" s="61">
        <v>0</v>
      </c>
      <c r="AD981" s="61">
        <v>0</v>
      </c>
    </row>
    <row r="982" spans="1:30" x14ac:dyDescent="0.3">
      <c r="A982" s="61">
        <v>4601</v>
      </c>
      <c r="B982" s="61">
        <v>4</v>
      </c>
      <c r="C982" s="61">
        <v>144601</v>
      </c>
      <c r="D982" s="61">
        <v>0</v>
      </c>
      <c r="E982" s="61" t="s">
        <v>11735</v>
      </c>
      <c r="F982" s="61">
        <v>0</v>
      </c>
      <c r="G982" s="61">
        <v>14</v>
      </c>
      <c r="H982" s="61">
        <v>88</v>
      </c>
      <c r="I982" s="61">
        <v>12</v>
      </c>
      <c r="J982" s="61">
        <v>10</v>
      </c>
      <c r="K982" s="61">
        <v>6</v>
      </c>
      <c r="L982" s="61">
        <v>94211</v>
      </c>
      <c r="M982" s="61">
        <v>0</v>
      </c>
      <c r="N982" s="61">
        <v>100</v>
      </c>
      <c r="O982" s="61">
        <v>3</v>
      </c>
      <c r="P982" s="61">
        <v>50</v>
      </c>
      <c r="Q982" s="61">
        <v>0</v>
      </c>
      <c r="R982" s="61">
        <v>0</v>
      </c>
      <c r="S982" s="61">
        <v>0</v>
      </c>
      <c r="T982" s="61">
        <v>0</v>
      </c>
      <c r="U982" s="61">
        <v>0</v>
      </c>
      <c r="V982" s="61">
        <v>0</v>
      </c>
      <c r="W982" s="61">
        <v>0</v>
      </c>
      <c r="X982" s="61">
        <v>0</v>
      </c>
      <c r="Y982" s="61">
        <v>0</v>
      </c>
      <c r="Z982" s="61">
        <v>0</v>
      </c>
      <c r="AA982" s="61">
        <v>0</v>
      </c>
      <c r="AB982" s="61">
        <v>0</v>
      </c>
      <c r="AC982" s="61">
        <v>0</v>
      </c>
      <c r="AD982" s="61">
        <v>0</v>
      </c>
    </row>
    <row r="983" spans="1:30" x14ac:dyDescent="0.3">
      <c r="A983" s="61">
        <v>4602</v>
      </c>
      <c r="B983" s="61">
        <v>4</v>
      </c>
      <c r="C983" s="61">
        <v>144602</v>
      </c>
      <c r="D983" s="61">
        <v>0</v>
      </c>
      <c r="E983" s="61" t="s">
        <v>11736</v>
      </c>
      <c r="F983" s="61">
        <v>0</v>
      </c>
      <c r="G983" s="61">
        <v>14</v>
      </c>
      <c r="H983" s="61">
        <v>88</v>
      </c>
      <c r="I983" s="61">
        <v>12</v>
      </c>
      <c r="J983" s="61">
        <v>100</v>
      </c>
      <c r="K983" s="61">
        <v>6</v>
      </c>
      <c r="L983" s="61">
        <v>94211</v>
      </c>
      <c r="M983" s="61">
        <v>0</v>
      </c>
      <c r="N983" s="61">
        <v>200</v>
      </c>
      <c r="O983" s="61">
        <v>3</v>
      </c>
      <c r="P983" s="61">
        <v>75</v>
      </c>
      <c r="Q983" s="61">
        <v>0</v>
      </c>
      <c r="R983" s="61">
        <v>0</v>
      </c>
      <c r="S983" s="61">
        <v>0</v>
      </c>
      <c r="T983" s="61">
        <v>0</v>
      </c>
      <c r="U983" s="61">
        <v>0</v>
      </c>
      <c r="V983" s="61">
        <v>0</v>
      </c>
      <c r="W983" s="61">
        <v>0</v>
      </c>
      <c r="X983" s="61">
        <v>0</v>
      </c>
      <c r="Y983" s="61">
        <v>0</v>
      </c>
      <c r="Z983" s="61">
        <v>0</v>
      </c>
      <c r="AA983" s="61">
        <v>0</v>
      </c>
      <c r="AB983" s="61">
        <v>0</v>
      </c>
      <c r="AC983" s="61">
        <v>0</v>
      </c>
      <c r="AD983" s="61">
        <v>0</v>
      </c>
    </row>
    <row r="984" spans="1:30" x14ac:dyDescent="0.3">
      <c r="A984" s="61">
        <v>4603</v>
      </c>
      <c r="B984" s="61">
        <v>4</v>
      </c>
      <c r="C984" s="61">
        <v>144603</v>
      </c>
      <c r="D984" s="61">
        <v>0</v>
      </c>
      <c r="E984" s="61" t="s">
        <v>11737</v>
      </c>
      <c r="F984" s="61">
        <v>0</v>
      </c>
      <c r="G984" s="61">
        <v>14</v>
      </c>
      <c r="H984" s="61">
        <v>88</v>
      </c>
      <c r="I984" s="61">
        <v>12</v>
      </c>
      <c r="J984" s="61">
        <v>200</v>
      </c>
      <c r="K984" s="61">
        <v>6</v>
      </c>
      <c r="L984" s="61">
        <v>94211</v>
      </c>
      <c r="M984" s="61">
        <v>0</v>
      </c>
      <c r="N984" s="61">
        <v>300</v>
      </c>
      <c r="O984" s="61">
        <v>3</v>
      </c>
      <c r="P984" s="61">
        <v>100</v>
      </c>
      <c r="Q984" s="61">
        <v>0</v>
      </c>
      <c r="R984" s="61">
        <v>0</v>
      </c>
      <c r="S984" s="61">
        <v>0</v>
      </c>
      <c r="T984" s="61">
        <v>0</v>
      </c>
      <c r="U984" s="61">
        <v>0</v>
      </c>
      <c r="V984" s="61">
        <v>0</v>
      </c>
      <c r="W984" s="61">
        <v>0</v>
      </c>
      <c r="X984" s="61">
        <v>0</v>
      </c>
      <c r="Y984" s="61">
        <v>0</v>
      </c>
      <c r="Z984" s="61">
        <v>0</v>
      </c>
      <c r="AA984" s="61">
        <v>0</v>
      </c>
      <c r="AB984" s="61">
        <v>0</v>
      </c>
      <c r="AC984" s="61">
        <v>0</v>
      </c>
      <c r="AD984" s="61">
        <v>0</v>
      </c>
    </row>
    <row r="985" spans="1:30" x14ac:dyDescent="0.3">
      <c r="A985" s="61">
        <v>4604</v>
      </c>
      <c r="B985" s="61">
        <v>4</v>
      </c>
      <c r="C985" s="61">
        <v>144604</v>
      </c>
      <c r="D985" s="61">
        <v>0</v>
      </c>
      <c r="E985" s="61" t="s">
        <v>11739</v>
      </c>
      <c r="F985" s="61">
        <v>0</v>
      </c>
      <c r="G985" s="61">
        <v>1</v>
      </c>
      <c r="H985" s="61">
        <v>42</v>
      </c>
      <c r="I985" s="61">
        <v>119</v>
      </c>
      <c r="J985" s="61">
        <v>1</v>
      </c>
      <c r="K985" s="61">
        <v>6</v>
      </c>
      <c r="L985" s="61">
        <v>84033</v>
      </c>
      <c r="M985" s="61">
        <v>0</v>
      </c>
      <c r="N985" s="61">
        <v>1</v>
      </c>
      <c r="O985" s="61">
        <v>0</v>
      </c>
      <c r="P985" s="61">
        <v>0</v>
      </c>
      <c r="Q985" s="61">
        <v>0</v>
      </c>
      <c r="R985" s="61">
        <v>0</v>
      </c>
      <c r="S985" s="61">
        <v>0</v>
      </c>
      <c r="T985" s="61">
        <v>0</v>
      </c>
      <c r="U985" s="61">
        <v>0</v>
      </c>
      <c r="V985" s="61">
        <v>0</v>
      </c>
      <c r="W985" s="61">
        <v>0</v>
      </c>
      <c r="X985" s="61">
        <v>0</v>
      </c>
      <c r="Y985" s="61">
        <v>0</v>
      </c>
      <c r="Z985" s="61">
        <v>0</v>
      </c>
      <c r="AA985" s="61">
        <v>0</v>
      </c>
      <c r="AB985" s="61">
        <v>0</v>
      </c>
      <c r="AC985" s="61">
        <v>0</v>
      </c>
      <c r="AD985" s="61">
        <v>0</v>
      </c>
    </row>
    <row r="986" spans="1:30" x14ac:dyDescent="0.3">
      <c r="A986" s="61">
        <v>4605</v>
      </c>
      <c r="B986" s="61">
        <v>4</v>
      </c>
      <c r="C986" s="61">
        <v>144605</v>
      </c>
      <c r="D986" s="61">
        <v>0</v>
      </c>
      <c r="E986" s="61" t="s">
        <v>11741</v>
      </c>
      <c r="F986" s="61">
        <v>0</v>
      </c>
      <c r="G986" s="61">
        <v>2</v>
      </c>
      <c r="H986" s="61">
        <v>42</v>
      </c>
      <c r="I986" s="61">
        <v>119</v>
      </c>
      <c r="J986" s="61">
        <v>3</v>
      </c>
      <c r="K986" s="61">
        <v>6</v>
      </c>
      <c r="L986" s="61">
        <v>84033</v>
      </c>
      <c r="M986" s="61">
        <v>0</v>
      </c>
      <c r="N986" s="61">
        <v>3</v>
      </c>
      <c r="O986" s="61">
        <v>0</v>
      </c>
      <c r="P986" s="61">
        <v>0</v>
      </c>
      <c r="Q986" s="61">
        <v>0</v>
      </c>
      <c r="R986" s="61">
        <v>0</v>
      </c>
      <c r="S986" s="61">
        <v>0</v>
      </c>
      <c r="T986" s="61">
        <v>0</v>
      </c>
      <c r="U986" s="61">
        <v>0</v>
      </c>
      <c r="V986" s="61">
        <v>0</v>
      </c>
      <c r="W986" s="61">
        <v>0</v>
      </c>
      <c r="X986" s="61">
        <v>0</v>
      </c>
      <c r="Y986" s="61">
        <v>0</v>
      </c>
      <c r="Z986" s="61">
        <v>0</v>
      </c>
      <c r="AA986" s="61">
        <v>0</v>
      </c>
      <c r="AB986" s="61">
        <v>0</v>
      </c>
      <c r="AC986" s="61">
        <v>0</v>
      </c>
      <c r="AD986" s="61">
        <v>0</v>
      </c>
    </row>
    <row r="987" spans="1:30" x14ac:dyDescent="0.3">
      <c r="A987" s="61">
        <v>4606</v>
      </c>
      <c r="B987" s="61">
        <v>4</v>
      </c>
      <c r="C987" s="61">
        <v>144606</v>
      </c>
      <c r="D987" s="61">
        <v>0</v>
      </c>
      <c r="E987" s="61" t="s">
        <v>11743</v>
      </c>
      <c r="F987" s="61">
        <v>0</v>
      </c>
      <c r="G987" s="61">
        <v>3</v>
      </c>
      <c r="H987" s="61">
        <v>42</v>
      </c>
      <c r="I987" s="61">
        <v>119</v>
      </c>
      <c r="J987" s="61">
        <v>6</v>
      </c>
      <c r="K987" s="61">
        <v>6</v>
      </c>
      <c r="L987" s="61">
        <v>84033</v>
      </c>
      <c r="M987" s="61">
        <v>0</v>
      </c>
      <c r="N987" s="61">
        <v>6</v>
      </c>
      <c r="O987" s="61">
        <v>0</v>
      </c>
      <c r="P987" s="61">
        <v>0</v>
      </c>
      <c r="Q987" s="61">
        <v>0</v>
      </c>
      <c r="R987" s="61">
        <v>0</v>
      </c>
      <c r="S987" s="61">
        <v>0</v>
      </c>
      <c r="T987" s="61">
        <v>0</v>
      </c>
      <c r="U987" s="61">
        <v>0</v>
      </c>
      <c r="V987" s="61">
        <v>0</v>
      </c>
      <c r="W987" s="61">
        <v>0</v>
      </c>
      <c r="X987" s="61">
        <v>0</v>
      </c>
      <c r="Y987" s="61">
        <v>0</v>
      </c>
      <c r="Z987" s="61">
        <v>0</v>
      </c>
      <c r="AA987" s="61">
        <v>0</v>
      </c>
      <c r="AB987" s="61">
        <v>0</v>
      </c>
      <c r="AC987" s="61">
        <v>0</v>
      </c>
      <c r="AD987" s="61">
        <v>0</v>
      </c>
    </row>
    <row r="988" spans="1:30" x14ac:dyDescent="0.3">
      <c r="A988" s="61">
        <v>4607</v>
      </c>
      <c r="B988" s="61">
        <v>4</v>
      </c>
      <c r="C988" s="61">
        <v>144607</v>
      </c>
      <c r="D988" s="61">
        <v>0</v>
      </c>
      <c r="E988" s="61" t="s">
        <v>11745</v>
      </c>
      <c r="F988" s="61">
        <v>0</v>
      </c>
      <c r="G988" s="61">
        <v>4</v>
      </c>
      <c r="H988" s="61">
        <v>42</v>
      </c>
      <c r="I988" s="61">
        <v>119</v>
      </c>
      <c r="J988" s="61">
        <v>10</v>
      </c>
      <c r="K988" s="61">
        <v>6</v>
      </c>
      <c r="L988" s="61">
        <v>84033</v>
      </c>
      <c r="M988" s="61">
        <v>0</v>
      </c>
      <c r="N988" s="61">
        <v>10</v>
      </c>
      <c r="O988" s="61">
        <v>0</v>
      </c>
      <c r="P988" s="61">
        <v>0</v>
      </c>
      <c r="Q988" s="61">
        <v>0</v>
      </c>
      <c r="R988" s="61">
        <v>0</v>
      </c>
      <c r="S988" s="61">
        <v>0</v>
      </c>
      <c r="T988" s="61">
        <v>0</v>
      </c>
      <c r="U988" s="61">
        <v>0</v>
      </c>
      <c r="V988" s="61">
        <v>0</v>
      </c>
      <c r="W988" s="61">
        <v>0</v>
      </c>
      <c r="X988" s="61">
        <v>0</v>
      </c>
      <c r="Y988" s="61">
        <v>0</v>
      </c>
      <c r="Z988" s="61">
        <v>0</v>
      </c>
      <c r="AA988" s="61">
        <v>0</v>
      </c>
      <c r="AB988" s="61">
        <v>0</v>
      </c>
      <c r="AC988" s="61">
        <v>0</v>
      </c>
      <c r="AD988" s="61">
        <v>0</v>
      </c>
    </row>
    <row r="989" spans="1:30" x14ac:dyDescent="0.3">
      <c r="A989" s="61">
        <v>4608</v>
      </c>
      <c r="B989" s="61">
        <v>4</v>
      </c>
      <c r="C989" s="61">
        <v>144608</v>
      </c>
      <c r="D989" s="61">
        <v>0</v>
      </c>
      <c r="E989" s="61" t="s">
        <v>11747</v>
      </c>
      <c r="F989" s="61">
        <v>0</v>
      </c>
      <c r="G989" s="61">
        <v>5</v>
      </c>
      <c r="H989" s="61">
        <v>42</v>
      </c>
      <c r="I989" s="61">
        <v>119</v>
      </c>
      <c r="J989" s="61">
        <v>20</v>
      </c>
      <c r="K989" s="61">
        <v>6</v>
      </c>
      <c r="L989" s="61">
        <v>84033</v>
      </c>
      <c r="M989" s="61">
        <v>0</v>
      </c>
      <c r="N989" s="61">
        <v>15</v>
      </c>
      <c r="O989" s="61">
        <v>0</v>
      </c>
      <c r="P989" s="61">
        <v>0</v>
      </c>
      <c r="Q989" s="61">
        <v>0</v>
      </c>
      <c r="R989" s="61">
        <v>0</v>
      </c>
      <c r="S989" s="61">
        <v>0</v>
      </c>
      <c r="T989" s="61">
        <v>0</v>
      </c>
      <c r="U989" s="61">
        <v>0</v>
      </c>
      <c r="V989" s="61">
        <v>0</v>
      </c>
      <c r="W989" s="61">
        <v>0</v>
      </c>
      <c r="X989" s="61">
        <v>0</v>
      </c>
      <c r="Y989" s="61">
        <v>0</v>
      </c>
      <c r="Z989" s="61">
        <v>0</v>
      </c>
      <c r="AA989" s="61">
        <v>0</v>
      </c>
      <c r="AB989" s="61">
        <v>0</v>
      </c>
      <c r="AC989" s="61">
        <v>0</v>
      </c>
      <c r="AD989" s="61">
        <v>0</v>
      </c>
    </row>
    <row r="990" spans="1:30" x14ac:dyDescent="0.3">
      <c r="A990" s="61">
        <v>4609</v>
      </c>
      <c r="B990" s="61">
        <v>4</v>
      </c>
      <c r="C990" s="61">
        <v>144609</v>
      </c>
      <c r="D990" s="61">
        <v>0</v>
      </c>
      <c r="E990" s="61" t="s">
        <v>11752</v>
      </c>
      <c r="F990" s="61">
        <v>0</v>
      </c>
      <c r="G990" s="61">
        <v>1</v>
      </c>
      <c r="H990" s="61">
        <v>74</v>
      </c>
      <c r="I990" s="61">
        <v>8</v>
      </c>
      <c r="J990" s="61">
        <v>1</v>
      </c>
      <c r="K990" s="61">
        <v>6</v>
      </c>
      <c r="L990" s="61">
        <v>94030</v>
      </c>
      <c r="M990" s="61">
        <v>0</v>
      </c>
      <c r="N990" s="61">
        <v>3</v>
      </c>
      <c r="O990" s="61">
        <v>0</v>
      </c>
      <c r="P990" s="61">
        <v>0</v>
      </c>
      <c r="Q990" s="61">
        <v>0</v>
      </c>
      <c r="R990" s="61">
        <v>0</v>
      </c>
      <c r="S990" s="61">
        <v>0</v>
      </c>
      <c r="T990" s="61">
        <v>0</v>
      </c>
      <c r="U990" s="61">
        <v>0</v>
      </c>
      <c r="V990" s="61">
        <v>0</v>
      </c>
      <c r="W990" s="61">
        <v>0</v>
      </c>
      <c r="X990" s="61">
        <v>0</v>
      </c>
      <c r="Y990" s="61">
        <v>0</v>
      </c>
      <c r="Z990" s="61">
        <v>0</v>
      </c>
      <c r="AA990" s="61">
        <v>0</v>
      </c>
      <c r="AB990" s="61">
        <v>0</v>
      </c>
      <c r="AC990" s="61">
        <v>0</v>
      </c>
      <c r="AD990" s="61">
        <v>0</v>
      </c>
    </row>
    <row r="991" spans="1:30" x14ac:dyDescent="0.3">
      <c r="A991" s="61">
        <v>4610</v>
      </c>
      <c r="B991" s="61">
        <v>4</v>
      </c>
      <c r="C991" s="61">
        <v>144610</v>
      </c>
      <c r="D991" s="61">
        <v>0</v>
      </c>
      <c r="E991" s="61" t="s">
        <v>11754</v>
      </c>
      <c r="F991" s="61">
        <v>0</v>
      </c>
      <c r="G991" s="61">
        <v>1</v>
      </c>
      <c r="H991" s="61">
        <v>74</v>
      </c>
      <c r="I991" s="61">
        <v>8</v>
      </c>
      <c r="J991" s="61">
        <v>2</v>
      </c>
      <c r="K991" s="61">
        <v>6</v>
      </c>
      <c r="L991" s="61">
        <v>94031</v>
      </c>
      <c r="M991" s="61">
        <v>0</v>
      </c>
      <c r="N991" s="61">
        <v>1</v>
      </c>
      <c r="O991" s="61">
        <v>0</v>
      </c>
      <c r="P991" s="61">
        <v>0</v>
      </c>
      <c r="Q991" s="61">
        <v>0</v>
      </c>
      <c r="R991" s="61">
        <v>0</v>
      </c>
      <c r="S991" s="61">
        <v>0</v>
      </c>
      <c r="T991" s="61">
        <v>0</v>
      </c>
      <c r="U991" s="61">
        <v>0</v>
      </c>
      <c r="V991" s="61">
        <v>0</v>
      </c>
      <c r="W991" s="61">
        <v>0</v>
      </c>
      <c r="X991" s="61">
        <v>0</v>
      </c>
      <c r="Y991" s="61">
        <v>0</v>
      </c>
      <c r="Z991" s="61">
        <v>0</v>
      </c>
      <c r="AA991" s="61">
        <v>0</v>
      </c>
      <c r="AB991" s="61">
        <v>0</v>
      </c>
      <c r="AC991" s="61">
        <v>0</v>
      </c>
      <c r="AD991" s="61">
        <v>0</v>
      </c>
    </row>
    <row r="992" spans="1:30" x14ac:dyDescent="0.3">
      <c r="A992" s="61">
        <v>4611</v>
      </c>
      <c r="B992" s="61">
        <v>4</v>
      </c>
      <c r="C992" s="61">
        <v>144611</v>
      </c>
      <c r="D992" s="61">
        <v>0</v>
      </c>
      <c r="E992" s="61" t="s">
        <v>11756</v>
      </c>
      <c r="F992" s="61">
        <v>0</v>
      </c>
      <c r="G992" s="61">
        <v>1</v>
      </c>
      <c r="H992" s="61">
        <v>74</v>
      </c>
      <c r="I992" s="61">
        <v>8</v>
      </c>
      <c r="J992" s="61">
        <v>3</v>
      </c>
      <c r="K992" s="61">
        <v>6</v>
      </c>
      <c r="L992" s="61">
        <v>94031</v>
      </c>
      <c r="M992" s="61">
        <v>0</v>
      </c>
      <c r="N992" s="61">
        <v>2</v>
      </c>
      <c r="O992" s="61">
        <v>0</v>
      </c>
      <c r="P992" s="61">
        <v>0</v>
      </c>
      <c r="Q992" s="61">
        <v>0</v>
      </c>
      <c r="R992" s="61">
        <v>0</v>
      </c>
      <c r="S992" s="61">
        <v>0</v>
      </c>
      <c r="T992" s="61">
        <v>0</v>
      </c>
      <c r="U992" s="61">
        <v>0</v>
      </c>
      <c r="V992" s="61">
        <v>0</v>
      </c>
      <c r="W992" s="61">
        <v>0</v>
      </c>
      <c r="X992" s="61">
        <v>0</v>
      </c>
      <c r="Y992" s="61">
        <v>0</v>
      </c>
      <c r="Z992" s="61">
        <v>0</v>
      </c>
      <c r="AA992" s="61">
        <v>0</v>
      </c>
      <c r="AB992" s="61">
        <v>0</v>
      </c>
      <c r="AC992" s="61">
        <v>0</v>
      </c>
      <c r="AD992" s="61">
        <v>0</v>
      </c>
    </row>
    <row r="993" spans="1:30" x14ac:dyDescent="0.3">
      <c r="A993" s="61">
        <v>4612</v>
      </c>
      <c r="B993" s="61">
        <v>4</v>
      </c>
      <c r="C993" s="61">
        <v>144612</v>
      </c>
      <c r="D993" s="61">
        <v>0</v>
      </c>
      <c r="E993" s="61" t="s">
        <v>11758</v>
      </c>
      <c r="F993" s="61">
        <v>0</v>
      </c>
      <c r="G993" s="61">
        <v>2</v>
      </c>
      <c r="H993" s="61">
        <v>89</v>
      </c>
      <c r="I993" s="61">
        <v>5</v>
      </c>
      <c r="J993" s="61">
        <v>1</v>
      </c>
      <c r="K993" s="61">
        <v>6</v>
      </c>
      <c r="L993" s="61">
        <v>94026</v>
      </c>
      <c r="M993" s="61">
        <v>0</v>
      </c>
      <c r="N993" s="61">
        <v>25</v>
      </c>
      <c r="O993" s="61">
        <v>3</v>
      </c>
      <c r="P993" s="61">
        <v>5</v>
      </c>
      <c r="Q993" s="61">
        <v>0</v>
      </c>
      <c r="R993" s="61">
        <v>0</v>
      </c>
      <c r="S993" s="61">
        <v>0</v>
      </c>
      <c r="T993" s="61">
        <v>0</v>
      </c>
      <c r="U993" s="61">
        <v>0</v>
      </c>
      <c r="V993" s="61">
        <v>0</v>
      </c>
      <c r="W993" s="61">
        <v>0</v>
      </c>
      <c r="X993" s="61">
        <v>0</v>
      </c>
      <c r="Y993" s="61">
        <v>0</v>
      </c>
      <c r="Z993" s="61">
        <v>0</v>
      </c>
      <c r="AA993" s="61">
        <v>0</v>
      </c>
      <c r="AB993" s="61">
        <v>0</v>
      </c>
      <c r="AC993" s="61">
        <v>0</v>
      </c>
      <c r="AD993" s="61">
        <v>0</v>
      </c>
    </row>
    <row r="994" spans="1:30" x14ac:dyDescent="0.3">
      <c r="A994" s="61">
        <v>4613</v>
      </c>
      <c r="B994" s="61">
        <v>4</v>
      </c>
      <c r="C994" s="61">
        <v>144613</v>
      </c>
      <c r="D994" s="61">
        <v>0</v>
      </c>
      <c r="E994" s="61" t="s">
        <v>11759</v>
      </c>
      <c r="F994" s="61">
        <v>0</v>
      </c>
      <c r="G994" s="61">
        <v>3</v>
      </c>
      <c r="H994" s="61">
        <v>89</v>
      </c>
      <c r="I994" s="61">
        <v>10</v>
      </c>
      <c r="J994" s="61">
        <v>1</v>
      </c>
      <c r="K994" s="61">
        <v>6</v>
      </c>
      <c r="L994" s="61">
        <v>94028</v>
      </c>
      <c r="M994" s="61">
        <v>0</v>
      </c>
      <c r="N994" s="61">
        <v>25</v>
      </c>
      <c r="O994" s="61">
        <v>3</v>
      </c>
      <c r="P994" s="61">
        <v>10</v>
      </c>
      <c r="Q994" s="61">
        <v>0</v>
      </c>
      <c r="R994" s="61">
        <v>0</v>
      </c>
      <c r="S994" s="61">
        <v>0</v>
      </c>
      <c r="T994" s="61">
        <v>0</v>
      </c>
      <c r="U994" s="61">
        <v>0</v>
      </c>
      <c r="V994" s="61">
        <v>0</v>
      </c>
      <c r="W994" s="61">
        <v>0</v>
      </c>
      <c r="X994" s="61">
        <v>0</v>
      </c>
      <c r="Y994" s="61">
        <v>0</v>
      </c>
      <c r="Z994" s="61">
        <v>0</v>
      </c>
      <c r="AA994" s="61">
        <v>0</v>
      </c>
      <c r="AB994" s="61">
        <v>0</v>
      </c>
      <c r="AC994" s="61">
        <v>0</v>
      </c>
      <c r="AD994" s="61">
        <v>0</v>
      </c>
    </row>
    <row r="995" spans="1:30" x14ac:dyDescent="0.3">
      <c r="A995" s="61">
        <v>4614</v>
      </c>
      <c r="B995" s="61">
        <v>4</v>
      </c>
      <c r="C995" s="61">
        <v>144614</v>
      </c>
      <c r="D995" s="61">
        <v>0</v>
      </c>
      <c r="E995" s="61" t="s">
        <v>11760</v>
      </c>
      <c r="F995" s="61">
        <v>0</v>
      </c>
      <c r="G995" s="61">
        <v>4</v>
      </c>
      <c r="H995" s="61">
        <v>89</v>
      </c>
      <c r="I995" s="61">
        <v>15</v>
      </c>
      <c r="J995" s="61">
        <v>1</v>
      </c>
      <c r="K995" s="61">
        <v>6</v>
      </c>
      <c r="L995" s="61">
        <v>94197</v>
      </c>
      <c r="M995" s="61">
        <v>0</v>
      </c>
      <c r="N995" s="61">
        <v>1</v>
      </c>
      <c r="O995" s="61">
        <v>3</v>
      </c>
      <c r="P995" s="61">
        <v>15</v>
      </c>
      <c r="Q995" s="61">
        <v>0</v>
      </c>
      <c r="R995" s="61">
        <v>0</v>
      </c>
      <c r="S995" s="61">
        <v>0</v>
      </c>
      <c r="T995" s="61">
        <v>0</v>
      </c>
      <c r="U995" s="61">
        <v>0</v>
      </c>
      <c r="V995" s="61">
        <v>0</v>
      </c>
      <c r="W995" s="61">
        <v>0</v>
      </c>
      <c r="X995" s="61">
        <v>0</v>
      </c>
      <c r="Y995" s="61">
        <v>0</v>
      </c>
      <c r="Z995" s="61">
        <v>0</v>
      </c>
      <c r="AA995" s="61">
        <v>0</v>
      </c>
      <c r="AB995" s="61">
        <v>0</v>
      </c>
      <c r="AC995" s="61">
        <v>0</v>
      </c>
      <c r="AD995" s="61">
        <v>0</v>
      </c>
    </row>
    <row r="996" spans="1:30" x14ac:dyDescent="0.3">
      <c r="A996" s="61">
        <v>4615</v>
      </c>
      <c r="B996" s="61">
        <v>4</v>
      </c>
      <c r="C996" s="61">
        <v>144615</v>
      </c>
      <c r="D996" s="61">
        <v>0</v>
      </c>
      <c r="E996" s="61" t="s">
        <v>11761</v>
      </c>
      <c r="F996" s="61">
        <v>0</v>
      </c>
      <c r="G996" s="61">
        <v>5</v>
      </c>
      <c r="H996" s="61">
        <v>89</v>
      </c>
      <c r="I996" s="61">
        <v>20</v>
      </c>
      <c r="J996" s="61">
        <v>1</v>
      </c>
      <c r="K996" s="61">
        <v>6</v>
      </c>
      <c r="L996" s="61">
        <v>94026</v>
      </c>
      <c r="M996" s="61">
        <v>0</v>
      </c>
      <c r="N996" s="61">
        <v>50</v>
      </c>
      <c r="O996" s="61">
        <v>3</v>
      </c>
      <c r="P996" s="61">
        <v>20</v>
      </c>
      <c r="Q996" s="61">
        <v>0</v>
      </c>
      <c r="R996" s="61">
        <v>0</v>
      </c>
      <c r="S996" s="61">
        <v>0</v>
      </c>
      <c r="T996" s="61">
        <v>0</v>
      </c>
      <c r="U996" s="61">
        <v>0</v>
      </c>
      <c r="V996" s="61">
        <v>0</v>
      </c>
      <c r="W996" s="61">
        <v>0</v>
      </c>
      <c r="X996" s="61">
        <v>0</v>
      </c>
      <c r="Y996" s="61">
        <v>0</v>
      </c>
      <c r="Z996" s="61">
        <v>0</v>
      </c>
      <c r="AA996" s="61">
        <v>0</v>
      </c>
      <c r="AB996" s="61">
        <v>0</v>
      </c>
      <c r="AC996" s="61">
        <v>0</v>
      </c>
      <c r="AD996" s="61">
        <v>0</v>
      </c>
    </row>
    <row r="997" spans="1:30" x14ac:dyDescent="0.3">
      <c r="A997" s="61">
        <v>4616</v>
      </c>
      <c r="B997" s="61">
        <v>4</v>
      </c>
      <c r="C997" s="61">
        <v>144616</v>
      </c>
      <c r="D997" s="61">
        <v>0</v>
      </c>
      <c r="E997" s="61" t="s">
        <v>11762</v>
      </c>
      <c r="F997" s="61">
        <v>0</v>
      </c>
      <c r="G997" s="61">
        <v>6</v>
      </c>
      <c r="H997" s="61">
        <v>89</v>
      </c>
      <c r="I997" s="61">
        <v>25</v>
      </c>
      <c r="J997" s="61">
        <v>1</v>
      </c>
      <c r="K997" s="61">
        <v>6</v>
      </c>
      <c r="L997" s="61">
        <v>94028</v>
      </c>
      <c r="M997" s="61">
        <v>0</v>
      </c>
      <c r="N997" s="61">
        <v>50</v>
      </c>
      <c r="O997" s="61">
        <v>3</v>
      </c>
      <c r="P997" s="61">
        <v>25</v>
      </c>
      <c r="Q997" s="61">
        <v>0</v>
      </c>
      <c r="R997" s="61">
        <v>0</v>
      </c>
      <c r="S997" s="61">
        <v>0</v>
      </c>
      <c r="T997" s="61">
        <v>0</v>
      </c>
      <c r="U997" s="61">
        <v>0</v>
      </c>
      <c r="V997" s="61">
        <v>0</v>
      </c>
      <c r="W997" s="61">
        <v>0</v>
      </c>
      <c r="X997" s="61">
        <v>0</v>
      </c>
      <c r="Y997" s="61">
        <v>0</v>
      </c>
      <c r="Z997" s="61">
        <v>0</v>
      </c>
      <c r="AA997" s="61">
        <v>0</v>
      </c>
      <c r="AB997" s="61">
        <v>0</v>
      </c>
      <c r="AC997" s="61">
        <v>0</v>
      </c>
      <c r="AD997" s="61">
        <v>0</v>
      </c>
    </row>
    <row r="998" spans="1:30" x14ac:dyDescent="0.3">
      <c r="A998" s="61">
        <v>4617</v>
      </c>
      <c r="B998" s="61">
        <v>4</v>
      </c>
      <c r="C998" s="61">
        <v>144617</v>
      </c>
      <c r="D998" s="61">
        <v>0</v>
      </c>
      <c r="E998" s="61" t="s">
        <v>11763</v>
      </c>
      <c r="F998" s="61">
        <v>0</v>
      </c>
      <c r="G998" s="61">
        <v>7</v>
      </c>
      <c r="H998" s="61">
        <v>89</v>
      </c>
      <c r="I998" s="61">
        <v>30</v>
      </c>
      <c r="J998" s="61">
        <v>1</v>
      </c>
      <c r="K998" s="61">
        <v>6</v>
      </c>
      <c r="L998" s="61">
        <v>94197</v>
      </c>
      <c r="M998" s="61">
        <v>0</v>
      </c>
      <c r="N998" s="61">
        <v>1</v>
      </c>
      <c r="O998" s="61">
        <v>3</v>
      </c>
      <c r="P998" s="61">
        <v>30</v>
      </c>
      <c r="Q998" s="61">
        <v>0</v>
      </c>
      <c r="R998" s="61">
        <v>0</v>
      </c>
      <c r="S998" s="61">
        <v>0</v>
      </c>
      <c r="T998" s="61">
        <v>0</v>
      </c>
      <c r="U998" s="61">
        <v>0</v>
      </c>
      <c r="V998" s="61">
        <v>0</v>
      </c>
      <c r="W998" s="61">
        <v>0</v>
      </c>
      <c r="X998" s="61">
        <v>0</v>
      </c>
      <c r="Y998" s="61">
        <v>0</v>
      </c>
      <c r="Z998" s="61">
        <v>0</v>
      </c>
      <c r="AA998" s="61">
        <v>0</v>
      </c>
      <c r="AB998" s="61">
        <v>0</v>
      </c>
      <c r="AC998" s="61">
        <v>0</v>
      </c>
      <c r="AD998" s="61">
        <v>0</v>
      </c>
    </row>
    <row r="999" spans="1:30" x14ac:dyDescent="0.3">
      <c r="A999" s="61">
        <v>4618</v>
      </c>
      <c r="B999" s="61">
        <v>4</v>
      </c>
      <c r="C999" s="61">
        <v>144618</v>
      </c>
      <c r="D999" s="61">
        <v>0</v>
      </c>
      <c r="E999" s="61" t="s">
        <v>11764</v>
      </c>
      <c r="F999" s="61">
        <v>0</v>
      </c>
      <c r="G999" s="61">
        <v>8</v>
      </c>
      <c r="H999" s="61">
        <v>89</v>
      </c>
      <c r="I999" s="61">
        <v>35</v>
      </c>
      <c r="J999" s="61">
        <v>1</v>
      </c>
      <c r="K999" s="61">
        <v>6</v>
      </c>
      <c r="L999" s="61">
        <v>94026</v>
      </c>
      <c r="M999" s="61">
        <v>0</v>
      </c>
      <c r="N999" s="61">
        <v>100</v>
      </c>
      <c r="O999" s="61">
        <v>3</v>
      </c>
      <c r="P999" s="61">
        <v>35</v>
      </c>
      <c r="Q999" s="61">
        <v>0</v>
      </c>
      <c r="R999" s="61">
        <v>0</v>
      </c>
      <c r="S999" s="61">
        <v>0</v>
      </c>
      <c r="T999" s="61">
        <v>0</v>
      </c>
      <c r="U999" s="61">
        <v>0</v>
      </c>
      <c r="V999" s="61">
        <v>0</v>
      </c>
      <c r="W999" s="61">
        <v>0</v>
      </c>
      <c r="X999" s="61">
        <v>0</v>
      </c>
      <c r="Y999" s="61">
        <v>0</v>
      </c>
      <c r="Z999" s="61">
        <v>0</v>
      </c>
      <c r="AA999" s="61">
        <v>0</v>
      </c>
      <c r="AB999" s="61">
        <v>0</v>
      </c>
      <c r="AC999" s="61">
        <v>0</v>
      </c>
      <c r="AD999" s="61">
        <v>0</v>
      </c>
    </row>
    <row r="1000" spans="1:30" x14ac:dyDescent="0.3">
      <c r="A1000" s="61">
        <v>4619</v>
      </c>
      <c r="B1000" s="61">
        <v>4</v>
      </c>
      <c r="C1000" s="61">
        <v>144619</v>
      </c>
      <c r="D1000" s="61">
        <v>0</v>
      </c>
      <c r="E1000" s="61" t="s">
        <v>11765</v>
      </c>
      <c r="F1000" s="61">
        <v>0</v>
      </c>
      <c r="G1000" s="61">
        <v>9</v>
      </c>
      <c r="H1000" s="61">
        <v>89</v>
      </c>
      <c r="I1000" s="61">
        <v>40</v>
      </c>
      <c r="J1000" s="61">
        <v>1</v>
      </c>
      <c r="K1000" s="61">
        <v>6</v>
      </c>
      <c r="L1000" s="61">
        <v>94028</v>
      </c>
      <c r="M1000" s="61">
        <v>0</v>
      </c>
      <c r="N1000" s="61">
        <v>100</v>
      </c>
      <c r="O1000" s="61">
        <v>3</v>
      </c>
      <c r="P1000" s="61">
        <v>40</v>
      </c>
      <c r="Q1000" s="61">
        <v>0</v>
      </c>
      <c r="R1000" s="61">
        <v>0</v>
      </c>
      <c r="S1000" s="61">
        <v>0</v>
      </c>
      <c r="T1000" s="61">
        <v>0</v>
      </c>
      <c r="U1000" s="61">
        <v>0</v>
      </c>
      <c r="V1000" s="61">
        <v>0</v>
      </c>
      <c r="W1000" s="61">
        <v>0</v>
      </c>
      <c r="X1000" s="61">
        <v>0</v>
      </c>
      <c r="Y1000" s="61">
        <v>0</v>
      </c>
      <c r="Z1000" s="61">
        <v>0</v>
      </c>
      <c r="AA1000" s="61">
        <v>0</v>
      </c>
      <c r="AB1000" s="61">
        <v>0</v>
      </c>
      <c r="AC1000" s="61">
        <v>0</v>
      </c>
      <c r="AD1000" s="61">
        <v>0</v>
      </c>
    </row>
    <row r="1001" spans="1:30" x14ac:dyDescent="0.3">
      <c r="A1001" s="61">
        <v>4620</v>
      </c>
      <c r="B1001" s="61">
        <v>4</v>
      </c>
      <c r="C1001" s="61">
        <v>144620</v>
      </c>
      <c r="D1001" s="61">
        <v>0</v>
      </c>
      <c r="E1001" s="61" t="s">
        <v>11766</v>
      </c>
      <c r="F1001" s="61">
        <v>0</v>
      </c>
      <c r="G1001" s="61">
        <v>10</v>
      </c>
      <c r="H1001" s="61">
        <v>89</v>
      </c>
      <c r="I1001" s="61">
        <v>45</v>
      </c>
      <c r="J1001" s="61">
        <v>1</v>
      </c>
      <c r="K1001" s="61">
        <v>6</v>
      </c>
      <c r="L1001" s="61">
        <v>94197</v>
      </c>
      <c r="M1001" s="61">
        <v>0</v>
      </c>
      <c r="N1001" s="61">
        <v>1</v>
      </c>
      <c r="O1001" s="61">
        <v>3</v>
      </c>
      <c r="P1001" s="61">
        <v>45</v>
      </c>
      <c r="Q1001" s="61">
        <v>0</v>
      </c>
      <c r="R1001" s="61">
        <v>0</v>
      </c>
      <c r="S1001" s="61">
        <v>0</v>
      </c>
      <c r="T1001" s="61">
        <v>0</v>
      </c>
      <c r="U1001" s="61">
        <v>0</v>
      </c>
      <c r="V1001" s="61">
        <v>0</v>
      </c>
      <c r="W1001" s="61">
        <v>0</v>
      </c>
      <c r="X1001" s="61">
        <v>0</v>
      </c>
      <c r="Y1001" s="61">
        <v>0</v>
      </c>
      <c r="Z1001" s="61">
        <v>0</v>
      </c>
      <c r="AA1001" s="61">
        <v>0</v>
      </c>
      <c r="AB1001" s="61">
        <v>0</v>
      </c>
      <c r="AC1001" s="61">
        <v>0</v>
      </c>
      <c r="AD1001" s="61">
        <v>0</v>
      </c>
    </row>
    <row r="1002" spans="1:30" x14ac:dyDescent="0.3">
      <c r="A1002" s="61">
        <v>4621</v>
      </c>
      <c r="B1002" s="61">
        <v>4</v>
      </c>
      <c r="C1002" s="61">
        <v>144621</v>
      </c>
      <c r="D1002" s="61">
        <v>0</v>
      </c>
      <c r="E1002" s="61" t="s">
        <v>11767</v>
      </c>
      <c r="F1002" s="61">
        <v>0</v>
      </c>
      <c r="G1002" s="61">
        <v>11</v>
      </c>
      <c r="H1002" s="61">
        <v>89</v>
      </c>
      <c r="I1002" s="61">
        <v>50</v>
      </c>
      <c r="J1002" s="61">
        <v>1</v>
      </c>
      <c r="K1002" s="61">
        <v>6</v>
      </c>
      <c r="L1002" s="61">
        <v>85189</v>
      </c>
      <c r="M1002" s="61">
        <v>0</v>
      </c>
      <c r="N1002" s="61">
        <v>1</v>
      </c>
      <c r="O1002" s="61">
        <v>3</v>
      </c>
      <c r="P1002" s="61">
        <v>50</v>
      </c>
      <c r="Q1002" s="61">
        <v>0</v>
      </c>
      <c r="R1002" s="61">
        <v>0</v>
      </c>
      <c r="S1002" s="61">
        <v>0</v>
      </c>
      <c r="T1002" s="61">
        <v>0</v>
      </c>
      <c r="U1002" s="61">
        <v>0</v>
      </c>
      <c r="V1002" s="61">
        <v>0</v>
      </c>
      <c r="W1002" s="61">
        <v>0</v>
      </c>
      <c r="X1002" s="61">
        <v>0</v>
      </c>
      <c r="Y1002" s="61">
        <v>0</v>
      </c>
      <c r="Z1002" s="61">
        <v>0</v>
      </c>
      <c r="AA1002" s="61">
        <v>0</v>
      </c>
      <c r="AB1002" s="61">
        <v>0</v>
      </c>
      <c r="AC1002" s="61">
        <v>0</v>
      </c>
      <c r="AD1002" s="61">
        <v>0</v>
      </c>
    </row>
    <row r="1003" spans="1:30" x14ac:dyDescent="0.3">
      <c r="A1003" s="61">
        <v>4622</v>
      </c>
      <c r="B1003" s="61">
        <v>4</v>
      </c>
      <c r="C1003" s="61">
        <v>144622</v>
      </c>
      <c r="D1003" s="61">
        <v>0</v>
      </c>
      <c r="E1003" s="61" t="s">
        <v>13098</v>
      </c>
      <c r="F1003" s="61">
        <v>0</v>
      </c>
      <c r="G1003" s="61">
        <v>1</v>
      </c>
      <c r="H1003" s="61">
        <v>42</v>
      </c>
      <c r="I1003" s="61">
        <v>109</v>
      </c>
      <c r="J1003" s="61">
        <v>1</v>
      </c>
      <c r="K1003" s="61">
        <v>1</v>
      </c>
      <c r="L1003" s="61">
        <v>1000</v>
      </c>
      <c r="M1003" s="61">
        <v>0</v>
      </c>
      <c r="N1003" s="61">
        <v>0</v>
      </c>
      <c r="O1003" s="61">
        <v>6</v>
      </c>
      <c r="P1003" s="61">
        <v>94029</v>
      </c>
      <c r="Q1003" s="61">
        <v>0</v>
      </c>
      <c r="R1003" s="61">
        <v>10</v>
      </c>
      <c r="S1003" s="61">
        <v>0</v>
      </c>
      <c r="T1003" s="61">
        <v>0</v>
      </c>
      <c r="U1003" s="61">
        <v>0</v>
      </c>
      <c r="V1003" s="61">
        <v>0</v>
      </c>
      <c r="W1003" s="61">
        <v>0</v>
      </c>
      <c r="X1003" s="61">
        <v>0</v>
      </c>
      <c r="Y1003" s="61">
        <v>0</v>
      </c>
      <c r="Z1003" s="61">
        <v>0</v>
      </c>
      <c r="AA1003" s="61">
        <v>0</v>
      </c>
      <c r="AB1003" s="61">
        <v>0</v>
      </c>
      <c r="AC1003" s="61">
        <v>0</v>
      </c>
      <c r="AD1003" s="61">
        <v>0</v>
      </c>
    </row>
    <row r="1004" spans="1:30" x14ac:dyDescent="0.3">
      <c r="A1004" s="61">
        <v>4623</v>
      </c>
      <c r="B1004" s="61">
        <v>4</v>
      </c>
      <c r="C1004" s="61">
        <v>144623</v>
      </c>
      <c r="D1004" s="61">
        <v>0</v>
      </c>
      <c r="E1004" s="61" t="s">
        <v>13099</v>
      </c>
      <c r="F1004" s="61">
        <v>0</v>
      </c>
      <c r="G1004" s="61">
        <v>2</v>
      </c>
      <c r="H1004" s="61">
        <v>42</v>
      </c>
      <c r="I1004" s="61">
        <v>109</v>
      </c>
      <c r="J1004" s="61">
        <v>5</v>
      </c>
      <c r="K1004" s="61">
        <v>1</v>
      </c>
      <c r="L1004" s="61">
        <v>1500</v>
      </c>
      <c r="M1004" s="61">
        <v>0</v>
      </c>
      <c r="N1004" s="61">
        <v>0</v>
      </c>
      <c r="O1004" s="61">
        <v>6</v>
      </c>
      <c r="P1004" s="61">
        <v>94078</v>
      </c>
      <c r="Q1004" s="61">
        <v>0</v>
      </c>
      <c r="R1004" s="61">
        <v>2</v>
      </c>
      <c r="S1004" s="61">
        <v>0</v>
      </c>
      <c r="T1004" s="61">
        <v>0</v>
      </c>
      <c r="U1004" s="61">
        <v>0</v>
      </c>
      <c r="V1004" s="61">
        <v>0</v>
      </c>
      <c r="W1004" s="61">
        <v>0</v>
      </c>
      <c r="X1004" s="61">
        <v>0</v>
      </c>
      <c r="Y1004" s="61">
        <v>0</v>
      </c>
      <c r="Z1004" s="61">
        <v>0</v>
      </c>
      <c r="AA1004" s="61">
        <v>0</v>
      </c>
      <c r="AB1004" s="61">
        <v>0</v>
      </c>
      <c r="AC1004" s="61">
        <v>0</v>
      </c>
      <c r="AD1004" s="61">
        <v>0</v>
      </c>
    </row>
    <row r="1005" spans="1:30" x14ac:dyDescent="0.3">
      <c r="A1005" s="61">
        <v>4624</v>
      </c>
      <c r="B1005" s="61">
        <v>4</v>
      </c>
      <c r="C1005" s="61">
        <v>144624</v>
      </c>
      <c r="D1005" s="61">
        <v>0</v>
      </c>
      <c r="E1005" s="61" t="s">
        <v>13100</v>
      </c>
      <c r="F1005" s="61">
        <v>0</v>
      </c>
      <c r="G1005" s="61">
        <v>3</v>
      </c>
      <c r="H1005" s="61">
        <v>42</v>
      </c>
      <c r="I1005" s="61">
        <v>109</v>
      </c>
      <c r="J1005" s="61">
        <v>10</v>
      </c>
      <c r="K1005" s="61">
        <v>1</v>
      </c>
      <c r="L1005" s="61">
        <v>2000</v>
      </c>
      <c r="M1005" s="61">
        <v>0</v>
      </c>
      <c r="N1005" s="61">
        <v>0</v>
      </c>
      <c r="O1005" s="61">
        <v>6</v>
      </c>
      <c r="P1005" s="61">
        <v>94029</v>
      </c>
      <c r="Q1005" s="61">
        <v>0</v>
      </c>
      <c r="R1005" s="61">
        <v>20</v>
      </c>
      <c r="S1005" s="61">
        <v>0</v>
      </c>
      <c r="T1005" s="61">
        <v>0</v>
      </c>
      <c r="U1005" s="61">
        <v>0</v>
      </c>
      <c r="V1005" s="61">
        <v>0</v>
      </c>
      <c r="W1005" s="61">
        <v>0</v>
      </c>
      <c r="X1005" s="61">
        <v>0</v>
      </c>
      <c r="Y1005" s="61">
        <v>0</v>
      </c>
      <c r="Z1005" s="61">
        <v>0</v>
      </c>
      <c r="AA1005" s="61">
        <v>0</v>
      </c>
      <c r="AB1005" s="61">
        <v>0</v>
      </c>
      <c r="AC1005" s="61">
        <v>0</v>
      </c>
      <c r="AD1005" s="61">
        <v>0</v>
      </c>
    </row>
    <row r="1006" spans="1:30" x14ac:dyDescent="0.3">
      <c r="A1006" s="61">
        <v>4625</v>
      </c>
      <c r="B1006" s="61">
        <v>4</v>
      </c>
      <c r="C1006" s="61">
        <v>144625</v>
      </c>
      <c r="D1006" s="61">
        <v>0</v>
      </c>
      <c r="E1006" s="61" t="s">
        <v>13101</v>
      </c>
      <c r="F1006" s="61">
        <v>0</v>
      </c>
      <c r="G1006" s="61">
        <v>4</v>
      </c>
      <c r="H1006" s="61">
        <v>42</v>
      </c>
      <c r="I1006" s="61">
        <v>109</v>
      </c>
      <c r="J1006" s="61">
        <v>20</v>
      </c>
      <c r="K1006" s="61">
        <v>1</v>
      </c>
      <c r="L1006" s="61">
        <v>2500</v>
      </c>
      <c r="M1006" s="61">
        <v>0</v>
      </c>
      <c r="N1006" s="61">
        <v>0</v>
      </c>
      <c r="O1006" s="61">
        <v>34</v>
      </c>
      <c r="P1006" s="61">
        <v>1</v>
      </c>
      <c r="Q1006" s="61">
        <v>0</v>
      </c>
      <c r="R1006" s="61">
        <v>0</v>
      </c>
      <c r="S1006" s="61">
        <v>0</v>
      </c>
      <c r="T1006" s="61">
        <v>0</v>
      </c>
      <c r="U1006" s="61">
        <v>0</v>
      </c>
      <c r="V1006" s="61">
        <v>0</v>
      </c>
      <c r="W1006" s="61">
        <v>0</v>
      </c>
      <c r="X1006" s="61">
        <v>0</v>
      </c>
      <c r="Y1006" s="61">
        <v>0</v>
      </c>
      <c r="Z1006" s="61">
        <v>0</v>
      </c>
      <c r="AA1006" s="61">
        <v>0</v>
      </c>
      <c r="AB1006" s="61">
        <v>0</v>
      </c>
      <c r="AC1006" s="61">
        <v>0</v>
      </c>
      <c r="AD1006" s="61">
        <v>0</v>
      </c>
    </row>
    <row r="1007" spans="1:30" x14ac:dyDescent="0.3">
      <c r="A1007" s="61">
        <v>4626</v>
      </c>
      <c r="B1007" s="61">
        <v>4</v>
      </c>
      <c r="C1007" s="61">
        <v>144626</v>
      </c>
      <c r="D1007" s="61">
        <v>0</v>
      </c>
      <c r="E1007" s="61" t="s">
        <v>13102</v>
      </c>
      <c r="F1007" s="61">
        <v>0</v>
      </c>
      <c r="G1007" s="61">
        <v>5</v>
      </c>
      <c r="H1007" s="61">
        <v>42</v>
      </c>
      <c r="I1007" s="61">
        <v>109</v>
      </c>
      <c r="J1007" s="61">
        <v>30</v>
      </c>
      <c r="K1007" s="61">
        <v>1</v>
      </c>
      <c r="L1007" s="61">
        <v>3000</v>
      </c>
      <c r="M1007" s="61">
        <v>0</v>
      </c>
      <c r="N1007" s="61">
        <v>0</v>
      </c>
      <c r="O1007" s="61">
        <v>6</v>
      </c>
      <c r="P1007" s="61">
        <v>94218</v>
      </c>
      <c r="Q1007" s="61">
        <v>0</v>
      </c>
      <c r="R1007" s="61">
        <v>1</v>
      </c>
      <c r="S1007" s="61">
        <v>0</v>
      </c>
      <c r="T1007" s="61">
        <v>0</v>
      </c>
      <c r="U1007" s="61">
        <v>0</v>
      </c>
      <c r="V1007" s="61">
        <v>0</v>
      </c>
      <c r="W1007" s="61">
        <v>0</v>
      </c>
      <c r="X1007" s="61">
        <v>0</v>
      </c>
      <c r="Y1007" s="61">
        <v>0</v>
      </c>
      <c r="Z1007" s="61">
        <v>0</v>
      </c>
      <c r="AA1007" s="61">
        <v>0</v>
      </c>
      <c r="AB1007" s="61">
        <v>0</v>
      </c>
      <c r="AC1007" s="61">
        <v>0</v>
      </c>
      <c r="AD1007" s="61">
        <v>0</v>
      </c>
    </row>
    <row r="1008" spans="1:30" x14ac:dyDescent="0.3">
      <c r="A1008" s="61">
        <v>4627</v>
      </c>
      <c r="B1008" s="61">
        <v>4</v>
      </c>
      <c r="C1008" s="61">
        <v>144627</v>
      </c>
      <c r="D1008" s="61">
        <v>0</v>
      </c>
      <c r="E1008" s="61" t="s">
        <v>13103</v>
      </c>
      <c r="F1008" s="61">
        <v>0</v>
      </c>
      <c r="G1008" s="61">
        <v>6</v>
      </c>
      <c r="H1008" s="61">
        <v>42</v>
      </c>
      <c r="I1008" s="61">
        <v>109</v>
      </c>
      <c r="J1008" s="61">
        <v>40</v>
      </c>
      <c r="K1008" s="61">
        <v>1</v>
      </c>
      <c r="L1008" s="61">
        <v>4000</v>
      </c>
      <c r="M1008" s="61">
        <v>0</v>
      </c>
      <c r="N1008" s="61">
        <v>0</v>
      </c>
      <c r="O1008" s="61">
        <v>6</v>
      </c>
      <c r="P1008" s="61">
        <v>94029</v>
      </c>
      <c r="Q1008" s="61">
        <v>0</v>
      </c>
      <c r="R1008" s="61">
        <v>30</v>
      </c>
      <c r="S1008" s="61">
        <v>0</v>
      </c>
      <c r="T1008" s="61">
        <v>0</v>
      </c>
      <c r="U1008" s="61">
        <v>0</v>
      </c>
      <c r="V1008" s="61">
        <v>0</v>
      </c>
      <c r="W1008" s="61">
        <v>0</v>
      </c>
      <c r="X1008" s="61">
        <v>0</v>
      </c>
      <c r="Y1008" s="61">
        <v>0</v>
      </c>
      <c r="Z1008" s="61">
        <v>0</v>
      </c>
      <c r="AA1008" s="61">
        <v>0</v>
      </c>
      <c r="AB1008" s="61">
        <v>0</v>
      </c>
      <c r="AC1008" s="61">
        <v>0</v>
      </c>
      <c r="AD1008" s="61">
        <v>0</v>
      </c>
    </row>
    <row r="1009" spans="1:30" x14ac:dyDescent="0.3">
      <c r="A1009" s="61">
        <v>4628</v>
      </c>
      <c r="B1009" s="61">
        <v>4</v>
      </c>
      <c r="C1009" s="61">
        <v>144628</v>
      </c>
      <c r="D1009" s="61">
        <v>0</v>
      </c>
      <c r="E1009" s="61" t="s">
        <v>13104</v>
      </c>
      <c r="F1009" s="61">
        <v>0</v>
      </c>
      <c r="G1009" s="61">
        <v>7</v>
      </c>
      <c r="H1009" s="61">
        <v>42</v>
      </c>
      <c r="I1009" s="61">
        <v>109</v>
      </c>
      <c r="J1009" s="61">
        <v>50</v>
      </c>
      <c r="K1009" s="61">
        <v>1</v>
      </c>
      <c r="L1009" s="61">
        <v>6000</v>
      </c>
      <c r="M1009" s="61">
        <v>0</v>
      </c>
      <c r="N1009" s="61">
        <v>0</v>
      </c>
      <c r="O1009" s="61">
        <v>6</v>
      </c>
      <c r="P1009" s="61">
        <v>94078</v>
      </c>
      <c r="Q1009" s="61">
        <v>0</v>
      </c>
      <c r="R1009" s="61">
        <v>3</v>
      </c>
      <c r="S1009" s="61">
        <v>0</v>
      </c>
      <c r="T1009" s="61">
        <v>0</v>
      </c>
      <c r="U1009" s="61">
        <v>0</v>
      </c>
      <c r="V1009" s="61">
        <v>0</v>
      </c>
      <c r="W1009" s="61">
        <v>0</v>
      </c>
      <c r="X1009" s="61">
        <v>0</v>
      </c>
      <c r="Y1009" s="61">
        <v>0</v>
      </c>
      <c r="Z1009" s="61">
        <v>0</v>
      </c>
      <c r="AA1009" s="61">
        <v>0</v>
      </c>
      <c r="AB1009" s="61">
        <v>0</v>
      </c>
      <c r="AC1009" s="61">
        <v>0</v>
      </c>
      <c r="AD1009" s="61">
        <v>0</v>
      </c>
    </row>
    <row r="1010" spans="1:30" x14ac:dyDescent="0.3">
      <c r="A1010" s="61">
        <v>4629</v>
      </c>
      <c r="B1010" s="61">
        <v>4</v>
      </c>
      <c r="C1010" s="61">
        <v>144629</v>
      </c>
      <c r="D1010" s="61">
        <v>0</v>
      </c>
      <c r="E1010" s="61" t="s">
        <v>13105</v>
      </c>
      <c r="F1010" s="61">
        <v>0</v>
      </c>
      <c r="G1010" s="61">
        <v>8</v>
      </c>
      <c r="H1010" s="61">
        <v>42</v>
      </c>
      <c r="I1010" s="61">
        <v>109</v>
      </c>
      <c r="J1010" s="61">
        <v>75</v>
      </c>
      <c r="K1010" s="61">
        <v>1</v>
      </c>
      <c r="L1010" s="61">
        <v>10000</v>
      </c>
      <c r="M1010" s="61">
        <v>0</v>
      </c>
      <c r="N1010" s="61">
        <v>0</v>
      </c>
      <c r="O1010" s="61">
        <v>6</v>
      </c>
      <c r="P1010" s="61">
        <v>94029</v>
      </c>
      <c r="Q1010" s="61">
        <v>0</v>
      </c>
      <c r="R1010" s="61">
        <v>50</v>
      </c>
      <c r="S1010" s="61">
        <v>0</v>
      </c>
      <c r="T1010" s="61">
        <v>0</v>
      </c>
      <c r="U1010" s="61">
        <v>0</v>
      </c>
      <c r="V1010" s="61">
        <v>0</v>
      </c>
      <c r="W1010" s="61">
        <v>0</v>
      </c>
      <c r="X1010" s="61">
        <v>0</v>
      </c>
      <c r="Y1010" s="61">
        <v>0</v>
      </c>
      <c r="Z1010" s="61">
        <v>0</v>
      </c>
      <c r="AA1010" s="61">
        <v>0</v>
      </c>
      <c r="AB1010" s="61">
        <v>0</v>
      </c>
      <c r="AC1010" s="61">
        <v>0</v>
      </c>
      <c r="AD1010" s="61">
        <v>0</v>
      </c>
    </row>
    <row r="1011" spans="1:30" x14ac:dyDescent="0.3">
      <c r="A1011" s="61">
        <v>4630</v>
      </c>
      <c r="B1011" s="61">
        <v>4</v>
      </c>
      <c r="C1011" s="61">
        <v>144630</v>
      </c>
      <c r="D1011" s="61">
        <v>0</v>
      </c>
      <c r="E1011" s="61" t="s">
        <v>13106</v>
      </c>
      <c r="F1011" s="61">
        <v>0</v>
      </c>
      <c r="G1011" s="61">
        <v>9</v>
      </c>
      <c r="H1011" s="61">
        <v>42</v>
      </c>
      <c r="I1011" s="61">
        <v>109</v>
      </c>
      <c r="J1011" s="61">
        <v>100</v>
      </c>
      <c r="K1011" s="61">
        <v>1</v>
      </c>
      <c r="L1011" s="61">
        <v>20000</v>
      </c>
      <c r="M1011" s="61">
        <v>0</v>
      </c>
      <c r="N1011" s="61">
        <v>0</v>
      </c>
      <c r="O1011" s="61">
        <v>35</v>
      </c>
      <c r="P1011" s="61">
        <v>1</v>
      </c>
      <c r="Q1011" s="61">
        <v>0</v>
      </c>
      <c r="R1011" s="61">
        <v>0</v>
      </c>
      <c r="S1011" s="61">
        <v>0</v>
      </c>
      <c r="T1011" s="61">
        <v>0</v>
      </c>
      <c r="U1011" s="61">
        <v>0</v>
      </c>
      <c r="V1011" s="61">
        <v>0</v>
      </c>
      <c r="W1011" s="61">
        <v>0</v>
      </c>
      <c r="X1011" s="61">
        <v>0</v>
      </c>
      <c r="Y1011" s="61">
        <v>0</v>
      </c>
      <c r="Z1011" s="61">
        <v>0</v>
      </c>
      <c r="AA1011" s="61">
        <v>0</v>
      </c>
      <c r="AB1011" s="61">
        <v>0</v>
      </c>
      <c r="AC1011" s="61">
        <v>0</v>
      </c>
      <c r="AD1011" s="61">
        <v>0</v>
      </c>
    </row>
    <row r="1012" spans="1:30" x14ac:dyDescent="0.3">
      <c r="A1012" s="61">
        <v>4631</v>
      </c>
      <c r="B1012" s="61">
        <v>4</v>
      </c>
      <c r="C1012" s="61">
        <v>144631</v>
      </c>
      <c r="D1012" s="61">
        <v>0</v>
      </c>
      <c r="E1012" s="61" t="s">
        <v>13107</v>
      </c>
      <c r="F1012" s="61">
        <v>0</v>
      </c>
      <c r="G1012" s="61">
        <v>10</v>
      </c>
      <c r="H1012" s="61">
        <v>42</v>
      </c>
      <c r="I1012" s="61">
        <v>109</v>
      </c>
      <c r="J1012" s="61">
        <v>200</v>
      </c>
      <c r="K1012" s="61">
        <v>1</v>
      </c>
      <c r="L1012" s="61">
        <v>30000</v>
      </c>
      <c r="M1012" s="61">
        <v>0</v>
      </c>
      <c r="N1012" s="61">
        <v>0</v>
      </c>
      <c r="O1012" s="61">
        <v>6</v>
      </c>
      <c r="P1012" s="61">
        <v>94218</v>
      </c>
      <c r="Q1012" s="61">
        <v>0</v>
      </c>
      <c r="R1012" s="61">
        <v>2</v>
      </c>
      <c r="S1012" s="61">
        <v>0</v>
      </c>
      <c r="T1012" s="61">
        <v>0</v>
      </c>
      <c r="U1012" s="61">
        <v>0</v>
      </c>
      <c r="V1012" s="61">
        <v>0</v>
      </c>
      <c r="W1012" s="61">
        <v>0</v>
      </c>
      <c r="X1012" s="61">
        <v>0</v>
      </c>
      <c r="Y1012" s="61">
        <v>0</v>
      </c>
      <c r="Z1012" s="61">
        <v>0</v>
      </c>
      <c r="AA1012" s="61">
        <v>0</v>
      </c>
      <c r="AB1012" s="61">
        <v>0</v>
      </c>
      <c r="AC1012" s="61">
        <v>0</v>
      </c>
      <c r="AD1012" s="61">
        <v>0</v>
      </c>
    </row>
    <row r="1013" spans="1:30" x14ac:dyDescent="0.3">
      <c r="A1013" s="61">
        <v>4632</v>
      </c>
      <c r="B1013" s="61">
        <v>4</v>
      </c>
      <c r="C1013" s="61">
        <v>144632</v>
      </c>
      <c r="D1013" s="61">
        <v>0</v>
      </c>
      <c r="E1013" s="61" t="s">
        <v>13108</v>
      </c>
      <c r="F1013" s="61">
        <v>0</v>
      </c>
      <c r="G1013" s="61">
        <v>1</v>
      </c>
      <c r="H1013" s="61">
        <v>14</v>
      </c>
      <c r="I1013" s="61">
        <v>94218</v>
      </c>
      <c r="J1013" s="61">
        <v>1</v>
      </c>
      <c r="K1013" s="61">
        <v>6</v>
      </c>
      <c r="L1013" s="61">
        <v>88001</v>
      </c>
      <c r="M1013" s="61">
        <v>0</v>
      </c>
      <c r="N1013" s="61">
        <v>1</v>
      </c>
      <c r="O1013" s="61">
        <v>0</v>
      </c>
      <c r="P1013" s="61">
        <v>0</v>
      </c>
      <c r="Q1013" s="61">
        <v>0</v>
      </c>
      <c r="R1013" s="61">
        <v>0</v>
      </c>
      <c r="S1013" s="61">
        <v>0</v>
      </c>
      <c r="T1013" s="61">
        <v>0</v>
      </c>
      <c r="U1013" s="61">
        <v>0</v>
      </c>
      <c r="V1013" s="61">
        <v>0</v>
      </c>
      <c r="W1013" s="61">
        <v>0</v>
      </c>
      <c r="X1013" s="61">
        <v>0</v>
      </c>
      <c r="Y1013" s="61">
        <v>0</v>
      </c>
      <c r="Z1013" s="61">
        <v>0</v>
      </c>
      <c r="AA1013" s="61">
        <v>0</v>
      </c>
      <c r="AB1013" s="61">
        <v>0</v>
      </c>
      <c r="AC1013" s="61">
        <v>0</v>
      </c>
      <c r="AD1013" s="61">
        <v>0</v>
      </c>
    </row>
    <row r="1014" spans="1:30" x14ac:dyDescent="0.3">
      <c r="A1014" s="61">
        <v>4633</v>
      </c>
      <c r="B1014" s="61">
        <v>4</v>
      </c>
      <c r="C1014" s="61">
        <v>144633</v>
      </c>
      <c r="D1014" s="61">
        <v>0</v>
      </c>
      <c r="E1014" s="61" t="s">
        <v>13109</v>
      </c>
      <c r="F1014" s="61">
        <v>0</v>
      </c>
      <c r="G1014" s="61">
        <v>2</v>
      </c>
      <c r="H1014" s="61">
        <v>14</v>
      </c>
      <c r="I1014" s="61">
        <v>94218</v>
      </c>
      <c r="J1014" s="61">
        <v>5</v>
      </c>
      <c r="K1014" s="61">
        <v>6</v>
      </c>
      <c r="L1014" s="61">
        <v>85009</v>
      </c>
      <c r="M1014" s="61">
        <v>0</v>
      </c>
      <c r="N1014" s="61">
        <v>1</v>
      </c>
      <c r="O1014" s="61">
        <v>0</v>
      </c>
      <c r="P1014" s="61">
        <v>0</v>
      </c>
      <c r="Q1014" s="61">
        <v>0</v>
      </c>
      <c r="R1014" s="61">
        <v>0</v>
      </c>
      <c r="S1014" s="61">
        <v>0</v>
      </c>
      <c r="T1014" s="61">
        <v>0</v>
      </c>
      <c r="U1014" s="61">
        <v>0</v>
      </c>
      <c r="V1014" s="61">
        <v>0</v>
      </c>
      <c r="W1014" s="61">
        <v>0</v>
      </c>
      <c r="X1014" s="61">
        <v>0</v>
      </c>
      <c r="Y1014" s="61">
        <v>0</v>
      </c>
      <c r="Z1014" s="61">
        <v>0</v>
      </c>
      <c r="AA1014" s="61">
        <v>0</v>
      </c>
      <c r="AB1014" s="61">
        <v>0</v>
      </c>
      <c r="AC1014" s="61">
        <v>0</v>
      </c>
      <c r="AD1014" s="61">
        <v>0</v>
      </c>
    </row>
    <row r="1015" spans="1:30" x14ac:dyDescent="0.3">
      <c r="A1015" s="61">
        <v>4634</v>
      </c>
      <c r="B1015" s="61">
        <v>4</v>
      </c>
      <c r="C1015" s="61">
        <v>144634</v>
      </c>
      <c r="D1015" s="61">
        <v>0</v>
      </c>
      <c r="E1015" s="61" t="s">
        <v>13110</v>
      </c>
      <c r="F1015" s="61">
        <v>0</v>
      </c>
      <c r="G1015" s="61">
        <v>3</v>
      </c>
      <c r="H1015" s="61">
        <v>14</v>
      </c>
      <c r="I1015" s="61">
        <v>94218</v>
      </c>
      <c r="J1015" s="61">
        <v>10</v>
      </c>
      <c r="K1015" s="61">
        <v>6</v>
      </c>
      <c r="L1015" s="61">
        <v>85086</v>
      </c>
      <c r="M1015" s="61">
        <v>0</v>
      </c>
      <c r="N1015" s="61">
        <v>1</v>
      </c>
      <c r="O1015" s="61">
        <v>0</v>
      </c>
      <c r="P1015" s="61">
        <v>0</v>
      </c>
      <c r="Q1015" s="61">
        <v>0</v>
      </c>
      <c r="R1015" s="61">
        <v>0</v>
      </c>
      <c r="S1015" s="61">
        <v>0</v>
      </c>
      <c r="T1015" s="61">
        <v>0</v>
      </c>
      <c r="U1015" s="61">
        <v>0</v>
      </c>
      <c r="V1015" s="61">
        <v>0</v>
      </c>
      <c r="W1015" s="61">
        <v>0</v>
      </c>
      <c r="X1015" s="61">
        <v>0</v>
      </c>
      <c r="Y1015" s="61">
        <v>0</v>
      </c>
      <c r="Z1015" s="61">
        <v>0</v>
      </c>
      <c r="AA1015" s="61">
        <v>0</v>
      </c>
      <c r="AB1015" s="61">
        <v>0</v>
      </c>
      <c r="AC1015" s="61">
        <v>0</v>
      </c>
      <c r="AD1015" s="61">
        <v>0</v>
      </c>
    </row>
    <row r="1016" spans="1:30" x14ac:dyDescent="0.3">
      <c r="A1016" s="61">
        <v>4635</v>
      </c>
      <c r="B1016" s="61">
        <v>4</v>
      </c>
      <c r="C1016" s="61">
        <v>144635</v>
      </c>
      <c r="D1016" s="61">
        <v>0</v>
      </c>
      <c r="E1016" s="61" t="s">
        <v>13111</v>
      </c>
      <c r="F1016" s="61">
        <v>0</v>
      </c>
      <c r="G1016" s="61">
        <v>4</v>
      </c>
      <c r="H1016" s="61">
        <v>14</v>
      </c>
      <c r="I1016" s="61">
        <v>94218</v>
      </c>
      <c r="J1016" s="61">
        <v>20</v>
      </c>
      <c r="K1016" s="61">
        <v>6</v>
      </c>
      <c r="L1016" s="61">
        <v>85010</v>
      </c>
      <c r="M1016" s="61">
        <v>0</v>
      </c>
      <c r="N1016" s="61">
        <v>1</v>
      </c>
      <c r="O1016" s="61">
        <v>0</v>
      </c>
      <c r="P1016" s="61">
        <v>0</v>
      </c>
      <c r="Q1016" s="61">
        <v>0</v>
      </c>
      <c r="R1016" s="61">
        <v>0</v>
      </c>
      <c r="S1016" s="61">
        <v>0</v>
      </c>
      <c r="T1016" s="61">
        <v>0</v>
      </c>
      <c r="U1016" s="61">
        <v>0</v>
      </c>
      <c r="V1016" s="61">
        <v>0</v>
      </c>
      <c r="W1016" s="61">
        <v>0</v>
      </c>
      <c r="X1016" s="61">
        <v>0</v>
      </c>
      <c r="Y1016" s="61">
        <v>0</v>
      </c>
      <c r="Z1016" s="61">
        <v>0</v>
      </c>
      <c r="AA1016" s="61">
        <v>0</v>
      </c>
      <c r="AB1016" s="61">
        <v>0</v>
      </c>
      <c r="AC1016" s="61">
        <v>0</v>
      </c>
      <c r="AD1016" s="61">
        <v>0</v>
      </c>
    </row>
    <row r="1017" spans="1:30" x14ac:dyDescent="0.3">
      <c r="A1017" s="61">
        <v>4636</v>
      </c>
      <c r="B1017" s="61">
        <v>4</v>
      </c>
      <c r="C1017" s="61">
        <v>144636</v>
      </c>
      <c r="D1017" s="61">
        <v>0</v>
      </c>
      <c r="E1017" s="61" t="s">
        <v>13112</v>
      </c>
      <c r="F1017" s="61">
        <v>0</v>
      </c>
      <c r="G1017" s="61">
        <v>5</v>
      </c>
      <c r="H1017" s="61">
        <v>14</v>
      </c>
      <c r="I1017" s="61">
        <v>94218</v>
      </c>
      <c r="J1017" s="61">
        <v>30</v>
      </c>
      <c r="K1017" s="61">
        <v>6</v>
      </c>
      <c r="L1017" s="61">
        <v>88902</v>
      </c>
      <c r="M1017" s="61">
        <v>0</v>
      </c>
      <c r="N1017" s="61">
        <v>1</v>
      </c>
      <c r="O1017" s="61">
        <v>0</v>
      </c>
      <c r="P1017" s="61">
        <v>0</v>
      </c>
      <c r="Q1017" s="61">
        <v>0</v>
      </c>
      <c r="R1017" s="61">
        <v>0</v>
      </c>
      <c r="S1017" s="61">
        <v>0</v>
      </c>
      <c r="T1017" s="61">
        <v>0</v>
      </c>
      <c r="U1017" s="61">
        <v>0</v>
      </c>
      <c r="V1017" s="61">
        <v>0</v>
      </c>
      <c r="W1017" s="61">
        <v>0</v>
      </c>
      <c r="X1017" s="61">
        <v>0</v>
      </c>
      <c r="Y1017" s="61">
        <v>0</v>
      </c>
      <c r="Z1017" s="61">
        <v>0</v>
      </c>
      <c r="AA1017" s="61">
        <v>0</v>
      </c>
      <c r="AB1017" s="61">
        <v>0</v>
      </c>
      <c r="AC1017" s="61">
        <v>0</v>
      </c>
      <c r="AD1017" s="61">
        <v>0</v>
      </c>
    </row>
    <row r="1018" spans="1:30" x14ac:dyDescent="0.3">
      <c r="A1018" s="61">
        <v>4637</v>
      </c>
      <c r="B1018" s="61">
        <v>4</v>
      </c>
      <c r="C1018" s="61">
        <v>144637</v>
      </c>
      <c r="D1018" s="61">
        <v>0</v>
      </c>
      <c r="E1018" s="61" t="s">
        <v>13113</v>
      </c>
      <c r="F1018" s="61">
        <v>0</v>
      </c>
      <c r="G1018" s="61">
        <v>6</v>
      </c>
      <c r="H1018" s="61">
        <v>14</v>
      </c>
      <c r="I1018" s="61">
        <v>94218</v>
      </c>
      <c r="J1018" s="61">
        <v>50</v>
      </c>
      <c r="K1018" s="61">
        <v>6</v>
      </c>
      <c r="L1018" s="61">
        <v>93082</v>
      </c>
      <c r="M1018" s="61">
        <v>0</v>
      </c>
      <c r="N1018" s="61">
        <v>1</v>
      </c>
      <c r="O1018" s="61">
        <v>0</v>
      </c>
      <c r="P1018" s="61">
        <v>0</v>
      </c>
      <c r="Q1018" s="61">
        <v>0</v>
      </c>
      <c r="R1018" s="61">
        <v>0</v>
      </c>
      <c r="S1018" s="61">
        <v>0</v>
      </c>
      <c r="T1018" s="61">
        <v>0</v>
      </c>
      <c r="U1018" s="61">
        <v>0</v>
      </c>
      <c r="V1018" s="61">
        <v>0</v>
      </c>
      <c r="W1018" s="61">
        <v>0</v>
      </c>
      <c r="X1018" s="61">
        <v>0</v>
      </c>
      <c r="Y1018" s="61">
        <v>0</v>
      </c>
      <c r="Z1018" s="61">
        <v>0</v>
      </c>
      <c r="AA1018" s="61">
        <v>0</v>
      </c>
      <c r="AB1018" s="61">
        <v>0</v>
      </c>
      <c r="AC1018" s="61">
        <v>0</v>
      </c>
      <c r="AD1018" s="61">
        <v>0</v>
      </c>
    </row>
    <row r="1019" spans="1:30" x14ac:dyDescent="0.3">
      <c r="A1019" s="61">
        <v>4638</v>
      </c>
      <c r="B1019" s="61">
        <v>4</v>
      </c>
      <c r="C1019" s="61">
        <v>144638</v>
      </c>
      <c r="D1019" s="61">
        <v>0</v>
      </c>
      <c r="E1019" s="61" t="s">
        <v>13170</v>
      </c>
      <c r="F1019" s="61">
        <v>0</v>
      </c>
      <c r="G1019" s="61">
        <v>1</v>
      </c>
      <c r="H1019" s="61">
        <v>38</v>
      </c>
      <c r="I1019" s="61">
        <v>1</v>
      </c>
      <c r="J1019" s="61">
        <v>5</v>
      </c>
      <c r="K1019" s="61">
        <v>6</v>
      </c>
      <c r="L1019" s="61">
        <v>84038</v>
      </c>
      <c r="M1019" s="61">
        <v>0</v>
      </c>
      <c r="N1019" s="61">
        <v>1</v>
      </c>
      <c r="O1019" s="61">
        <v>0</v>
      </c>
      <c r="P1019" s="61">
        <v>0</v>
      </c>
      <c r="Q1019" s="61">
        <v>0</v>
      </c>
      <c r="R1019" s="61">
        <v>0</v>
      </c>
      <c r="S1019" s="61">
        <v>0</v>
      </c>
      <c r="T1019" s="61">
        <v>0</v>
      </c>
      <c r="U1019" s="61">
        <v>0</v>
      </c>
      <c r="V1019" s="61">
        <v>0</v>
      </c>
      <c r="W1019" s="61">
        <v>0</v>
      </c>
      <c r="X1019" s="61">
        <v>0</v>
      </c>
      <c r="Y1019" s="61">
        <v>0</v>
      </c>
      <c r="Z1019" s="61">
        <v>0</v>
      </c>
      <c r="AA1019" s="61">
        <v>0</v>
      </c>
      <c r="AB1019" s="61">
        <v>0</v>
      </c>
      <c r="AC1019" s="61">
        <v>0</v>
      </c>
      <c r="AD1019" s="61">
        <v>0</v>
      </c>
    </row>
    <row r="1020" spans="1:30" x14ac:dyDescent="0.3">
      <c r="A1020" s="61">
        <v>4639</v>
      </c>
      <c r="B1020" s="61">
        <v>4</v>
      </c>
      <c r="C1020" s="61">
        <v>144639</v>
      </c>
      <c r="D1020" s="61">
        <v>0</v>
      </c>
      <c r="E1020" s="61" t="s">
        <v>13172</v>
      </c>
      <c r="F1020" s="61">
        <v>0</v>
      </c>
      <c r="G1020" s="61">
        <v>1</v>
      </c>
      <c r="H1020" s="61">
        <v>38</v>
      </c>
      <c r="I1020" s="61">
        <v>1</v>
      </c>
      <c r="J1020" s="61">
        <v>100</v>
      </c>
      <c r="K1020" s="61">
        <v>6</v>
      </c>
      <c r="L1020" s="61">
        <v>84038</v>
      </c>
      <c r="M1020" s="61">
        <v>0</v>
      </c>
      <c r="N1020" s="61">
        <v>1</v>
      </c>
      <c r="O1020" s="61">
        <v>0</v>
      </c>
      <c r="P1020" s="61">
        <v>0</v>
      </c>
      <c r="Q1020" s="61">
        <v>0</v>
      </c>
      <c r="R1020" s="61">
        <v>0</v>
      </c>
      <c r="S1020" s="61">
        <v>0</v>
      </c>
      <c r="T1020" s="61">
        <v>0</v>
      </c>
      <c r="U1020" s="61">
        <v>0</v>
      </c>
      <c r="V1020" s="61">
        <v>0</v>
      </c>
      <c r="W1020" s="61">
        <v>0</v>
      </c>
      <c r="X1020" s="61">
        <v>0</v>
      </c>
      <c r="Y1020" s="61">
        <v>0</v>
      </c>
      <c r="Z1020" s="61">
        <v>0</v>
      </c>
      <c r="AA1020" s="61">
        <v>0</v>
      </c>
      <c r="AB1020" s="61">
        <v>0</v>
      </c>
      <c r="AC1020" s="61">
        <v>0</v>
      </c>
      <c r="AD1020" s="61">
        <v>0</v>
      </c>
    </row>
    <row r="1021" spans="1:30" x14ac:dyDescent="0.3">
      <c r="A1021" s="61">
        <v>4640</v>
      </c>
      <c r="B1021" s="61">
        <v>4</v>
      </c>
      <c r="C1021" s="61">
        <v>144640</v>
      </c>
      <c r="D1021" s="61">
        <v>0</v>
      </c>
      <c r="E1021" s="61" t="s">
        <v>13174</v>
      </c>
      <c r="F1021" s="61">
        <v>0</v>
      </c>
      <c r="G1021" s="61">
        <v>2</v>
      </c>
      <c r="H1021" s="61">
        <v>38</v>
      </c>
      <c r="I1021" s="61">
        <v>2</v>
      </c>
      <c r="J1021" s="61">
        <v>5</v>
      </c>
      <c r="K1021" s="61">
        <v>6</v>
      </c>
      <c r="L1021" s="61">
        <v>84038</v>
      </c>
      <c r="M1021" s="61">
        <v>0</v>
      </c>
      <c r="N1021" s="61">
        <v>1</v>
      </c>
      <c r="O1021" s="61">
        <v>0</v>
      </c>
      <c r="P1021" s="61">
        <v>0</v>
      </c>
      <c r="Q1021" s="61">
        <v>0</v>
      </c>
      <c r="R1021" s="61">
        <v>0</v>
      </c>
      <c r="S1021" s="61">
        <v>0</v>
      </c>
      <c r="T1021" s="61">
        <v>0</v>
      </c>
      <c r="U1021" s="61">
        <v>0</v>
      </c>
      <c r="V1021" s="61">
        <v>0</v>
      </c>
      <c r="W1021" s="61">
        <v>0</v>
      </c>
      <c r="X1021" s="61">
        <v>0</v>
      </c>
      <c r="Y1021" s="61">
        <v>0</v>
      </c>
      <c r="Z1021" s="61">
        <v>0</v>
      </c>
      <c r="AA1021" s="61">
        <v>0</v>
      </c>
      <c r="AB1021" s="61">
        <v>0</v>
      </c>
      <c r="AC1021" s="61">
        <v>0</v>
      </c>
      <c r="AD1021" s="61">
        <v>0</v>
      </c>
    </row>
    <row r="1022" spans="1:30" x14ac:dyDescent="0.3">
      <c r="A1022" s="61">
        <v>4641</v>
      </c>
      <c r="B1022" s="61">
        <v>4</v>
      </c>
      <c r="C1022" s="61">
        <v>144641</v>
      </c>
      <c r="D1022" s="61">
        <v>0</v>
      </c>
      <c r="E1022" s="61" t="s">
        <v>13176</v>
      </c>
      <c r="F1022" s="61">
        <v>0</v>
      </c>
      <c r="G1022" s="61">
        <v>2</v>
      </c>
      <c r="H1022" s="61">
        <v>38</v>
      </c>
      <c r="I1022" s="61">
        <v>2</v>
      </c>
      <c r="J1022" s="61">
        <v>100</v>
      </c>
      <c r="K1022" s="61">
        <v>6</v>
      </c>
      <c r="L1022" s="61">
        <v>84038</v>
      </c>
      <c r="M1022" s="61">
        <v>0</v>
      </c>
      <c r="N1022" s="61">
        <v>1</v>
      </c>
      <c r="O1022" s="61">
        <v>0</v>
      </c>
      <c r="P1022" s="61">
        <v>0</v>
      </c>
      <c r="Q1022" s="61">
        <v>0</v>
      </c>
      <c r="R1022" s="61">
        <v>0</v>
      </c>
      <c r="S1022" s="61">
        <v>0</v>
      </c>
      <c r="T1022" s="61">
        <v>0</v>
      </c>
      <c r="U1022" s="61">
        <v>0</v>
      </c>
      <c r="V1022" s="61">
        <v>0</v>
      </c>
      <c r="W1022" s="61">
        <v>0</v>
      </c>
      <c r="X1022" s="61">
        <v>0</v>
      </c>
      <c r="Y1022" s="61">
        <v>0</v>
      </c>
      <c r="Z1022" s="61">
        <v>0</v>
      </c>
      <c r="AA1022" s="61">
        <v>0</v>
      </c>
      <c r="AB1022" s="61">
        <v>0</v>
      </c>
      <c r="AC1022" s="61">
        <v>0</v>
      </c>
      <c r="AD1022" s="61">
        <v>0</v>
      </c>
    </row>
    <row r="1023" spans="1:30" x14ac:dyDescent="0.3">
      <c r="A1023" s="61">
        <v>4642</v>
      </c>
      <c r="B1023" s="61">
        <v>4</v>
      </c>
      <c r="C1023" s="61">
        <v>144642</v>
      </c>
      <c r="D1023" s="61">
        <v>0</v>
      </c>
      <c r="E1023" s="61" t="s">
        <v>13178</v>
      </c>
      <c r="F1023" s="61">
        <v>0</v>
      </c>
      <c r="G1023" s="61">
        <v>3</v>
      </c>
      <c r="H1023" s="61">
        <v>38</v>
      </c>
      <c r="I1023" s="61">
        <v>4</v>
      </c>
      <c r="J1023" s="61">
        <v>5</v>
      </c>
      <c r="K1023" s="61">
        <v>6</v>
      </c>
      <c r="L1023" s="61">
        <v>84038</v>
      </c>
      <c r="M1023" s="61">
        <v>0</v>
      </c>
      <c r="N1023" s="61">
        <v>1</v>
      </c>
      <c r="O1023" s="61">
        <v>0</v>
      </c>
      <c r="P1023" s="61">
        <v>0</v>
      </c>
      <c r="Q1023" s="61">
        <v>0</v>
      </c>
      <c r="R1023" s="61">
        <v>0</v>
      </c>
      <c r="S1023" s="61">
        <v>0</v>
      </c>
      <c r="T1023" s="61">
        <v>0</v>
      </c>
      <c r="U1023" s="61">
        <v>0</v>
      </c>
      <c r="V1023" s="61">
        <v>0</v>
      </c>
      <c r="W1023" s="61">
        <v>0</v>
      </c>
      <c r="X1023" s="61">
        <v>0</v>
      </c>
      <c r="Y1023" s="61">
        <v>0</v>
      </c>
      <c r="Z1023" s="61">
        <v>0</v>
      </c>
      <c r="AA1023" s="61">
        <v>0</v>
      </c>
      <c r="AB1023" s="61">
        <v>0</v>
      </c>
      <c r="AC1023" s="61">
        <v>0</v>
      </c>
      <c r="AD1023" s="61">
        <v>0</v>
      </c>
    </row>
    <row r="1024" spans="1:30" x14ac:dyDescent="0.3">
      <c r="A1024" s="61">
        <v>4643</v>
      </c>
      <c r="B1024" s="61">
        <v>4</v>
      </c>
      <c r="C1024" s="61">
        <v>144643</v>
      </c>
      <c r="D1024" s="61">
        <v>0</v>
      </c>
      <c r="E1024" s="61" t="s">
        <v>13180</v>
      </c>
      <c r="F1024" s="61">
        <v>0</v>
      </c>
      <c r="G1024" s="61">
        <v>3</v>
      </c>
      <c r="H1024" s="61">
        <v>38</v>
      </c>
      <c r="I1024" s="61">
        <v>4</v>
      </c>
      <c r="J1024" s="61">
        <v>100</v>
      </c>
      <c r="K1024" s="61">
        <v>6</v>
      </c>
      <c r="L1024" s="61">
        <v>84038</v>
      </c>
      <c r="M1024" s="61">
        <v>0</v>
      </c>
      <c r="N1024" s="61">
        <v>1</v>
      </c>
      <c r="O1024" s="61">
        <v>0</v>
      </c>
      <c r="P1024" s="61">
        <v>0</v>
      </c>
      <c r="Q1024" s="61">
        <v>0</v>
      </c>
      <c r="R1024" s="61">
        <v>0</v>
      </c>
      <c r="S1024" s="61">
        <v>0</v>
      </c>
      <c r="T1024" s="61">
        <v>0</v>
      </c>
      <c r="U1024" s="61">
        <v>0</v>
      </c>
      <c r="V1024" s="61">
        <v>0</v>
      </c>
      <c r="W1024" s="61">
        <v>0</v>
      </c>
      <c r="X1024" s="61">
        <v>0</v>
      </c>
      <c r="Y1024" s="61">
        <v>0</v>
      </c>
      <c r="Z1024" s="61">
        <v>0</v>
      </c>
      <c r="AA1024" s="61">
        <v>0</v>
      </c>
      <c r="AB1024" s="61">
        <v>0</v>
      </c>
      <c r="AC1024" s="61">
        <v>0</v>
      </c>
      <c r="AD1024" s="61">
        <v>0</v>
      </c>
    </row>
    <row r="1025" spans="1:30" x14ac:dyDescent="0.3">
      <c r="A1025" s="61">
        <v>4644</v>
      </c>
      <c r="B1025" s="61">
        <v>4</v>
      </c>
      <c r="C1025" s="61">
        <v>144644</v>
      </c>
      <c r="D1025" s="61">
        <v>0</v>
      </c>
      <c r="E1025" s="61" t="s">
        <v>13182</v>
      </c>
      <c r="F1025" s="61">
        <v>0</v>
      </c>
      <c r="G1025" s="61">
        <v>4</v>
      </c>
      <c r="H1025" s="61">
        <v>38</v>
      </c>
      <c r="I1025" s="61">
        <v>6</v>
      </c>
      <c r="J1025" s="61">
        <v>5</v>
      </c>
      <c r="K1025" s="61">
        <v>6</v>
      </c>
      <c r="L1025" s="61">
        <v>84038</v>
      </c>
      <c r="M1025" s="61">
        <v>0</v>
      </c>
      <c r="N1025" s="61">
        <v>1</v>
      </c>
      <c r="O1025" s="61">
        <v>0</v>
      </c>
      <c r="P1025" s="61">
        <v>0</v>
      </c>
      <c r="Q1025" s="61">
        <v>0</v>
      </c>
      <c r="R1025" s="61">
        <v>0</v>
      </c>
      <c r="S1025" s="61">
        <v>0</v>
      </c>
      <c r="T1025" s="61">
        <v>0</v>
      </c>
      <c r="U1025" s="61">
        <v>0</v>
      </c>
      <c r="V1025" s="61">
        <v>0</v>
      </c>
      <c r="W1025" s="61">
        <v>0</v>
      </c>
      <c r="X1025" s="61">
        <v>0</v>
      </c>
      <c r="Y1025" s="61">
        <v>0</v>
      </c>
      <c r="Z1025" s="61">
        <v>0</v>
      </c>
      <c r="AA1025" s="61">
        <v>0</v>
      </c>
      <c r="AB1025" s="61">
        <v>0</v>
      </c>
      <c r="AC1025" s="61">
        <v>0</v>
      </c>
      <c r="AD1025" s="61">
        <v>0</v>
      </c>
    </row>
    <row r="1026" spans="1:30" x14ac:dyDescent="0.3">
      <c r="A1026" s="61">
        <v>4645</v>
      </c>
      <c r="B1026" s="61">
        <v>4</v>
      </c>
      <c r="C1026" s="61">
        <v>144645</v>
      </c>
      <c r="D1026" s="61">
        <v>0</v>
      </c>
      <c r="E1026" s="61" t="s">
        <v>13184</v>
      </c>
      <c r="F1026" s="61">
        <v>0</v>
      </c>
      <c r="G1026" s="61">
        <v>4</v>
      </c>
      <c r="H1026" s="61">
        <v>38</v>
      </c>
      <c r="I1026" s="61">
        <v>6</v>
      </c>
      <c r="J1026" s="61">
        <v>100</v>
      </c>
      <c r="K1026" s="61">
        <v>6</v>
      </c>
      <c r="L1026" s="61">
        <v>84038</v>
      </c>
      <c r="M1026" s="61">
        <v>0</v>
      </c>
      <c r="N1026" s="61">
        <v>1</v>
      </c>
      <c r="O1026" s="61">
        <v>0</v>
      </c>
      <c r="P1026" s="61">
        <v>0</v>
      </c>
      <c r="Q1026" s="61">
        <v>0</v>
      </c>
      <c r="R1026" s="61">
        <v>0</v>
      </c>
      <c r="S1026" s="61">
        <v>0</v>
      </c>
      <c r="T1026" s="61">
        <v>0</v>
      </c>
      <c r="U1026" s="61">
        <v>0</v>
      </c>
      <c r="V1026" s="61">
        <v>0</v>
      </c>
      <c r="W1026" s="61">
        <v>0</v>
      </c>
      <c r="X1026" s="61">
        <v>0</v>
      </c>
      <c r="Y1026" s="61">
        <v>0</v>
      </c>
      <c r="Z1026" s="61">
        <v>0</v>
      </c>
      <c r="AA1026" s="61">
        <v>0</v>
      </c>
      <c r="AB1026" s="61">
        <v>0</v>
      </c>
      <c r="AC1026" s="61">
        <v>0</v>
      </c>
      <c r="AD1026" s="61">
        <v>0</v>
      </c>
    </row>
    <row r="1027" spans="1:30" x14ac:dyDescent="0.3">
      <c r="A1027" s="61">
        <v>4646</v>
      </c>
      <c r="B1027" s="61">
        <v>4</v>
      </c>
      <c r="C1027" s="61">
        <v>144646</v>
      </c>
      <c r="D1027" s="61">
        <v>0</v>
      </c>
      <c r="E1027" s="61" t="s">
        <v>13296</v>
      </c>
      <c r="F1027" s="61">
        <v>0</v>
      </c>
      <c r="G1027" s="61">
        <v>1</v>
      </c>
      <c r="H1027" s="61">
        <v>67</v>
      </c>
      <c r="I1027" s="61">
        <v>0</v>
      </c>
      <c r="J1027" s="61">
        <v>1</v>
      </c>
      <c r="K1027" s="61">
        <v>36</v>
      </c>
      <c r="L1027" s="61">
        <v>1</v>
      </c>
      <c r="M1027" s="61">
        <v>0</v>
      </c>
      <c r="N1027" s="61">
        <v>0</v>
      </c>
      <c r="O1027" s="61">
        <v>25</v>
      </c>
      <c r="P1027" s="61">
        <v>100</v>
      </c>
      <c r="Q1027" s="61">
        <v>0</v>
      </c>
      <c r="R1027" s="61">
        <v>0</v>
      </c>
      <c r="S1027" s="61">
        <v>0</v>
      </c>
      <c r="T1027" s="61">
        <v>0</v>
      </c>
      <c r="U1027" s="61">
        <v>0</v>
      </c>
      <c r="V1027" s="61">
        <v>0</v>
      </c>
      <c r="W1027" s="61">
        <v>0</v>
      </c>
      <c r="X1027" s="61">
        <v>0</v>
      </c>
      <c r="Y1027" s="61">
        <v>0</v>
      </c>
      <c r="Z1027" s="61">
        <v>0</v>
      </c>
      <c r="AA1027" s="61">
        <v>0</v>
      </c>
      <c r="AB1027" s="61">
        <v>0</v>
      </c>
      <c r="AC1027" s="61">
        <v>0</v>
      </c>
      <c r="AD1027" s="61">
        <v>0</v>
      </c>
    </row>
    <row r="1028" spans="1:30" x14ac:dyDescent="0.3">
      <c r="A1028" s="61">
        <v>4647</v>
      </c>
      <c r="B1028" s="61">
        <v>4</v>
      </c>
      <c r="C1028" s="61">
        <v>144647</v>
      </c>
      <c r="D1028" s="61">
        <v>0</v>
      </c>
      <c r="E1028" s="61" t="s">
        <v>13298</v>
      </c>
      <c r="F1028" s="61">
        <v>0</v>
      </c>
      <c r="G1028" s="61">
        <v>2</v>
      </c>
      <c r="H1028" s="61">
        <v>19</v>
      </c>
      <c r="I1028" s="61">
        <v>0</v>
      </c>
      <c r="J1028" s="61">
        <v>1</v>
      </c>
      <c r="K1028" s="61">
        <v>6</v>
      </c>
      <c r="L1028" s="61">
        <v>94031</v>
      </c>
      <c r="M1028" s="61">
        <v>0</v>
      </c>
      <c r="N1028" s="61">
        <v>1</v>
      </c>
      <c r="O1028" s="61">
        <v>25</v>
      </c>
      <c r="P1028" s="61">
        <v>100</v>
      </c>
      <c r="Q1028" s="61">
        <v>0</v>
      </c>
      <c r="R1028" s="61">
        <v>0</v>
      </c>
      <c r="S1028" s="61">
        <v>0</v>
      </c>
      <c r="T1028" s="61">
        <v>0</v>
      </c>
      <c r="U1028" s="61">
        <v>0</v>
      </c>
      <c r="V1028" s="61">
        <v>0</v>
      </c>
      <c r="W1028" s="61">
        <v>0</v>
      </c>
      <c r="X1028" s="61">
        <v>0</v>
      </c>
      <c r="Y1028" s="61">
        <v>0</v>
      </c>
      <c r="Z1028" s="61">
        <v>0</v>
      </c>
      <c r="AA1028" s="61">
        <v>0</v>
      </c>
      <c r="AB1028" s="61">
        <v>0</v>
      </c>
      <c r="AC1028" s="61">
        <v>0</v>
      </c>
      <c r="AD1028" s="61">
        <v>0</v>
      </c>
    </row>
    <row r="1029" spans="1:30" x14ac:dyDescent="0.3">
      <c r="A1029" s="61">
        <v>4648</v>
      </c>
      <c r="B1029" s="61">
        <v>4</v>
      </c>
      <c r="C1029" s="61">
        <v>144648</v>
      </c>
      <c r="D1029" s="61">
        <v>0</v>
      </c>
      <c r="E1029" s="61" t="s">
        <v>13300</v>
      </c>
      <c r="F1029" s="61">
        <v>0</v>
      </c>
      <c r="G1029" s="61">
        <v>3</v>
      </c>
      <c r="H1029" s="61">
        <v>63</v>
      </c>
      <c r="I1029" s="61">
        <v>1</v>
      </c>
      <c r="J1029" s="61">
        <v>1</v>
      </c>
      <c r="K1029" s="61">
        <v>6</v>
      </c>
      <c r="L1029" s="61">
        <v>85070</v>
      </c>
      <c r="M1029" s="61">
        <v>0</v>
      </c>
      <c r="N1029" s="61">
        <v>1</v>
      </c>
      <c r="O1029" s="61">
        <v>25</v>
      </c>
      <c r="P1029" s="61">
        <v>100</v>
      </c>
      <c r="Q1029" s="61">
        <v>0</v>
      </c>
      <c r="R1029" s="61">
        <v>0</v>
      </c>
      <c r="S1029" s="61">
        <v>0</v>
      </c>
      <c r="T1029" s="61">
        <v>0</v>
      </c>
      <c r="U1029" s="61">
        <v>0</v>
      </c>
      <c r="V1029" s="61">
        <v>0</v>
      </c>
      <c r="W1029" s="61">
        <v>0</v>
      </c>
      <c r="X1029" s="61">
        <v>0</v>
      </c>
      <c r="Y1029" s="61">
        <v>0</v>
      </c>
      <c r="Z1029" s="61">
        <v>0</v>
      </c>
      <c r="AA1029" s="61">
        <v>0</v>
      </c>
      <c r="AB1029" s="61">
        <v>0</v>
      </c>
      <c r="AC1029" s="61">
        <v>0</v>
      </c>
      <c r="AD1029" s="61">
        <v>0</v>
      </c>
    </row>
    <row r="1030" spans="1:30" x14ac:dyDescent="0.3">
      <c r="A1030" s="61">
        <v>4649</v>
      </c>
      <c r="B1030" s="61">
        <v>4</v>
      </c>
      <c r="C1030" s="61">
        <v>144649</v>
      </c>
      <c r="D1030" s="61">
        <v>0</v>
      </c>
      <c r="E1030" s="61" t="s">
        <v>13302</v>
      </c>
      <c r="F1030" s="61">
        <v>0</v>
      </c>
      <c r="G1030" s="61">
        <v>4</v>
      </c>
      <c r="H1030" s="61">
        <v>84</v>
      </c>
      <c r="I1030" s="61">
        <v>1</v>
      </c>
      <c r="J1030" s="61">
        <v>1</v>
      </c>
      <c r="K1030" s="61">
        <v>6</v>
      </c>
      <c r="L1030" s="61">
        <v>93100</v>
      </c>
      <c r="M1030" s="61">
        <v>0</v>
      </c>
      <c r="N1030" s="61">
        <v>1</v>
      </c>
      <c r="O1030" s="61">
        <v>25</v>
      </c>
      <c r="P1030" s="61">
        <v>100</v>
      </c>
      <c r="Q1030" s="61">
        <v>0</v>
      </c>
      <c r="R1030" s="61">
        <v>0</v>
      </c>
      <c r="S1030" s="61">
        <v>0</v>
      </c>
      <c r="T1030" s="61">
        <v>0</v>
      </c>
      <c r="U1030" s="61">
        <v>0</v>
      </c>
      <c r="V1030" s="61">
        <v>0</v>
      </c>
      <c r="W1030" s="61">
        <v>0</v>
      </c>
      <c r="X1030" s="61">
        <v>0</v>
      </c>
      <c r="Y1030" s="61">
        <v>0</v>
      </c>
      <c r="Z1030" s="61">
        <v>0</v>
      </c>
      <c r="AA1030" s="61">
        <v>0</v>
      </c>
      <c r="AB1030" s="61">
        <v>0</v>
      </c>
      <c r="AC1030" s="61">
        <v>0</v>
      </c>
      <c r="AD1030" s="61">
        <v>0</v>
      </c>
    </row>
    <row r="1031" spans="1:30" x14ac:dyDescent="0.3">
      <c r="A1031" s="61">
        <v>4650</v>
      </c>
      <c r="B1031" s="61">
        <v>4</v>
      </c>
      <c r="C1031" s="61">
        <v>144650</v>
      </c>
      <c r="D1031" s="61">
        <v>0</v>
      </c>
      <c r="E1031" s="61" t="s">
        <v>13304</v>
      </c>
      <c r="F1031" s="61">
        <v>0</v>
      </c>
      <c r="G1031" s="61">
        <v>5</v>
      </c>
      <c r="H1031" s="61">
        <v>51</v>
      </c>
      <c r="I1031" s="61">
        <v>0</v>
      </c>
      <c r="J1031" s="61">
        <v>1</v>
      </c>
      <c r="K1031" s="61">
        <v>6</v>
      </c>
      <c r="L1031" s="61">
        <v>93099</v>
      </c>
      <c r="M1031" s="61">
        <v>0</v>
      </c>
      <c r="N1031" s="61">
        <v>1</v>
      </c>
      <c r="O1031" s="61">
        <v>25</v>
      </c>
      <c r="P1031" s="61">
        <v>100</v>
      </c>
      <c r="Q1031" s="61">
        <v>0</v>
      </c>
      <c r="R1031" s="61">
        <v>0</v>
      </c>
      <c r="S1031" s="61">
        <v>0</v>
      </c>
      <c r="T1031" s="61">
        <v>0</v>
      </c>
      <c r="U1031" s="61">
        <v>0</v>
      </c>
      <c r="V1031" s="61">
        <v>0</v>
      </c>
      <c r="W1031" s="61">
        <v>0</v>
      </c>
      <c r="X1031" s="61">
        <v>0</v>
      </c>
      <c r="Y1031" s="61">
        <v>0</v>
      </c>
      <c r="Z1031" s="61">
        <v>0</v>
      </c>
      <c r="AA1031" s="61">
        <v>0</v>
      </c>
      <c r="AB1031" s="61">
        <v>0</v>
      </c>
      <c r="AC1031" s="61">
        <v>0</v>
      </c>
      <c r="AD1031" s="61">
        <v>0</v>
      </c>
    </row>
    <row r="1032" spans="1:30" x14ac:dyDescent="0.3">
      <c r="A1032" s="61">
        <v>4651</v>
      </c>
      <c r="B1032" s="61">
        <v>4</v>
      </c>
      <c r="C1032" s="61">
        <v>144651</v>
      </c>
      <c r="D1032" s="61">
        <v>0</v>
      </c>
      <c r="E1032" s="61" t="s">
        <v>13331</v>
      </c>
      <c r="F1032" s="61">
        <v>0</v>
      </c>
      <c r="G1032" s="61">
        <v>1</v>
      </c>
      <c r="H1032" s="61">
        <v>67</v>
      </c>
      <c r="I1032" s="61">
        <v>0</v>
      </c>
      <c r="J1032" s="61">
        <v>1</v>
      </c>
      <c r="K1032" s="61">
        <v>36</v>
      </c>
      <c r="L1032" s="61">
        <v>1</v>
      </c>
      <c r="M1032" s="61">
        <v>0</v>
      </c>
      <c r="N1032" s="61">
        <v>0</v>
      </c>
      <c r="O1032" s="61">
        <v>25</v>
      </c>
      <c r="P1032" s="61">
        <v>100</v>
      </c>
      <c r="Q1032" s="61">
        <v>0</v>
      </c>
      <c r="R1032" s="61">
        <v>0</v>
      </c>
      <c r="S1032" s="61">
        <v>0</v>
      </c>
      <c r="T1032" s="61">
        <v>0</v>
      </c>
      <c r="U1032" s="61">
        <v>0</v>
      </c>
      <c r="V1032" s="61">
        <v>0</v>
      </c>
      <c r="W1032" s="61">
        <v>0</v>
      </c>
      <c r="X1032" s="61">
        <v>0</v>
      </c>
      <c r="Y1032" s="61">
        <v>0</v>
      </c>
      <c r="Z1032" s="61">
        <v>0</v>
      </c>
      <c r="AA1032" s="61">
        <v>0</v>
      </c>
      <c r="AB1032" s="61">
        <v>0</v>
      </c>
      <c r="AC1032" s="61">
        <v>0</v>
      </c>
      <c r="AD1032" s="61">
        <v>0</v>
      </c>
    </row>
    <row r="1033" spans="1:30" x14ac:dyDescent="0.3">
      <c r="A1033" s="61">
        <v>4652</v>
      </c>
      <c r="B1033" s="61">
        <v>4</v>
      </c>
      <c r="C1033" s="61">
        <v>144652</v>
      </c>
      <c r="D1033" s="61">
        <v>0</v>
      </c>
      <c r="E1033" s="61" t="s">
        <v>13332</v>
      </c>
      <c r="F1033" s="61">
        <v>0</v>
      </c>
      <c r="G1033" s="61">
        <v>2</v>
      </c>
      <c r="H1033" s="61">
        <v>19</v>
      </c>
      <c r="I1033" s="61">
        <v>0</v>
      </c>
      <c r="J1033" s="61">
        <v>1</v>
      </c>
      <c r="K1033" s="61">
        <v>6</v>
      </c>
      <c r="L1033" s="61">
        <v>94031</v>
      </c>
      <c r="M1033" s="61">
        <v>0</v>
      </c>
      <c r="N1033" s="61">
        <v>1</v>
      </c>
      <c r="O1033" s="61">
        <v>25</v>
      </c>
      <c r="P1033" s="61">
        <v>100</v>
      </c>
      <c r="Q1033" s="61">
        <v>0</v>
      </c>
      <c r="R1033" s="61">
        <v>0</v>
      </c>
      <c r="S1033" s="61">
        <v>0</v>
      </c>
      <c r="T1033" s="61">
        <v>0</v>
      </c>
      <c r="U1033" s="61">
        <v>0</v>
      </c>
      <c r="V1033" s="61">
        <v>0</v>
      </c>
      <c r="W1033" s="61">
        <v>0</v>
      </c>
      <c r="X1033" s="61">
        <v>0</v>
      </c>
      <c r="Y1033" s="61">
        <v>0</v>
      </c>
      <c r="Z1033" s="61">
        <v>0</v>
      </c>
      <c r="AA1033" s="61">
        <v>0</v>
      </c>
      <c r="AB1033" s="61">
        <v>0</v>
      </c>
      <c r="AC1033" s="61">
        <v>0</v>
      </c>
      <c r="AD1033" s="61">
        <v>0</v>
      </c>
    </row>
    <row r="1034" spans="1:30" x14ac:dyDescent="0.3">
      <c r="A1034" s="61">
        <v>4653</v>
      </c>
      <c r="B1034" s="61">
        <v>4</v>
      </c>
      <c r="C1034" s="61">
        <v>144653</v>
      </c>
      <c r="D1034" s="61">
        <v>0</v>
      </c>
      <c r="E1034" s="61" t="s">
        <v>13333</v>
      </c>
      <c r="F1034" s="61">
        <v>0</v>
      </c>
      <c r="G1034" s="61">
        <v>3</v>
      </c>
      <c r="H1034" s="61">
        <v>63</v>
      </c>
      <c r="I1034" s="61">
        <v>1</v>
      </c>
      <c r="J1034" s="61">
        <v>1</v>
      </c>
      <c r="K1034" s="61">
        <v>6</v>
      </c>
      <c r="L1034" s="61">
        <v>85070</v>
      </c>
      <c r="M1034" s="61">
        <v>0</v>
      </c>
      <c r="N1034" s="61">
        <v>1</v>
      </c>
      <c r="O1034" s="61">
        <v>25</v>
      </c>
      <c r="P1034" s="61">
        <v>100</v>
      </c>
      <c r="Q1034" s="61">
        <v>0</v>
      </c>
      <c r="R1034" s="61">
        <v>0</v>
      </c>
      <c r="S1034" s="61">
        <v>0</v>
      </c>
      <c r="T1034" s="61">
        <v>0</v>
      </c>
      <c r="U1034" s="61">
        <v>0</v>
      </c>
      <c r="V1034" s="61">
        <v>0</v>
      </c>
      <c r="W1034" s="61">
        <v>0</v>
      </c>
      <c r="X1034" s="61">
        <v>0</v>
      </c>
      <c r="Y1034" s="61">
        <v>0</v>
      </c>
      <c r="Z1034" s="61">
        <v>0</v>
      </c>
      <c r="AA1034" s="61">
        <v>0</v>
      </c>
      <c r="AB1034" s="61">
        <v>0</v>
      </c>
      <c r="AC1034" s="61">
        <v>0</v>
      </c>
      <c r="AD1034" s="61">
        <v>0</v>
      </c>
    </row>
    <row r="1035" spans="1:30" x14ac:dyDescent="0.3">
      <c r="A1035" s="61">
        <v>4654</v>
      </c>
      <c r="B1035" s="61">
        <v>4</v>
      </c>
      <c r="C1035" s="61">
        <v>144654</v>
      </c>
      <c r="D1035" s="61">
        <v>0</v>
      </c>
      <c r="E1035" s="61" t="s">
        <v>13334</v>
      </c>
      <c r="F1035" s="61">
        <v>0</v>
      </c>
      <c r="G1035" s="61">
        <v>4</v>
      </c>
      <c r="H1035" s="61">
        <v>84</v>
      </c>
      <c r="I1035" s="61">
        <v>1</v>
      </c>
      <c r="J1035" s="61">
        <v>1</v>
      </c>
      <c r="K1035" s="61">
        <v>6</v>
      </c>
      <c r="L1035" s="61">
        <v>93100</v>
      </c>
      <c r="M1035" s="61">
        <v>0</v>
      </c>
      <c r="N1035" s="61">
        <v>1</v>
      </c>
      <c r="O1035" s="61">
        <v>25</v>
      </c>
      <c r="P1035" s="61">
        <v>100</v>
      </c>
      <c r="Q1035" s="61">
        <v>0</v>
      </c>
      <c r="R1035" s="61">
        <v>0</v>
      </c>
      <c r="S1035" s="61">
        <v>0</v>
      </c>
      <c r="T1035" s="61">
        <v>0</v>
      </c>
      <c r="U1035" s="61">
        <v>0</v>
      </c>
      <c r="V1035" s="61">
        <v>0</v>
      </c>
      <c r="W1035" s="61">
        <v>0</v>
      </c>
      <c r="X1035" s="61">
        <v>0</v>
      </c>
      <c r="Y1035" s="61">
        <v>0</v>
      </c>
      <c r="Z1035" s="61">
        <v>0</v>
      </c>
      <c r="AA1035" s="61">
        <v>0</v>
      </c>
      <c r="AB1035" s="61">
        <v>0</v>
      </c>
      <c r="AC1035" s="61">
        <v>0</v>
      </c>
      <c r="AD1035" s="61">
        <v>0</v>
      </c>
    </row>
    <row r="1036" spans="1:30" x14ac:dyDescent="0.3">
      <c r="A1036" s="61">
        <v>4655</v>
      </c>
      <c r="B1036" s="61">
        <v>4</v>
      </c>
      <c r="C1036" s="61">
        <v>144655</v>
      </c>
      <c r="D1036" s="61">
        <v>0</v>
      </c>
      <c r="E1036" s="61" t="s">
        <v>13335</v>
      </c>
      <c r="F1036" s="61">
        <v>0</v>
      </c>
      <c r="G1036" s="61">
        <v>5</v>
      </c>
      <c r="H1036" s="61">
        <v>51</v>
      </c>
      <c r="I1036" s="61">
        <v>0</v>
      </c>
      <c r="J1036" s="61">
        <v>1</v>
      </c>
      <c r="K1036" s="61">
        <v>6</v>
      </c>
      <c r="L1036" s="61">
        <v>93099</v>
      </c>
      <c r="M1036" s="61">
        <v>0</v>
      </c>
      <c r="N1036" s="61">
        <v>1</v>
      </c>
      <c r="O1036" s="61">
        <v>25</v>
      </c>
      <c r="P1036" s="61">
        <v>100</v>
      </c>
      <c r="Q1036" s="61">
        <v>0</v>
      </c>
      <c r="R1036" s="61">
        <v>0</v>
      </c>
      <c r="S1036" s="61">
        <v>0</v>
      </c>
      <c r="T1036" s="61">
        <v>0</v>
      </c>
      <c r="U1036" s="61">
        <v>0</v>
      </c>
      <c r="V1036" s="61">
        <v>0</v>
      </c>
      <c r="W1036" s="61">
        <v>0</v>
      </c>
      <c r="X1036" s="61">
        <v>0</v>
      </c>
      <c r="Y1036" s="61">
        <v>0</v>
      </c>
      <c r="Z1036" s="61">
        <v>0</v>
      </c>
      <c r="AA1036" s="61">
        <v>0</v>
      </c>
      <c r="AB1036" s="61">
        <v>0</v>
      </c>
      <c r="AC1036" s="61">
        <v>0</v>
      </c>
      <c r="AD1036" s="61">
        <v>0</v>
      </c>
    </row>
    <row r="1037" spans="1:30" x14ac:dyDescent="0.3">
      <c r="A1037" s="61">
        <v>4901</v>
      </c>
      <c r="B1037" s="61">
        <v>4</v>
      </c>
      <c r="C1037" s="61">
        <v>144901</v>
      </c>
      <c r="D1037" s="61">
        <v>0</v>
      </c>
      <c r="E1037" s="61" t="s">
        <v>10355</v>
      </c>
      <c r="F1037" s="61" t="s">
        <v>1407</v>
      </c>
      <c r="G1037" s="61">
        <v>4</v>
      </c>
      <c r="H1037" s="61">
        <v>15</v>
      </c>
      <c r="I1037" s="61">
        <v>3</v>
      </c>
      <c r="J1037" s="61">
        <v>100</v>
      </c>
      <c r="K1037" s="61">
        <v>6</v>
      </c>
      <c r="L1037" s="61">
        <v>94113</v>
      </c>
      <c r="M1037" s="61">
        <v>0</v>
      </c>
      <c r="N1037" s="61">
        <v>1</v>
      </c>
      <c r="O1037" s="61">
        <v>6</v>
      </c>
      <c r="P1037" s="61">
        <v>84001</v>
      </c>
      <c r="Q1037" s="61">
        <v>0</v>
      </c>
      <c r="R1037" s="61">
        <v>1</v>
      </c>
      <c r="S1037" s="61">
        <v>0</v>
      </c>
      <c r="T1037" s="61">
        <v>0</v>
      </c>
      <c r="U1037" s="61">
        <v>0</v>
      </c>
      <c r="V1037" s="61">
        <v>0</v>
      </c>
      <c r="W1037" s="61">
        <v>0</v>
      </c>
      <c r="X1037" s="61">
        <v>0</v>
      </c>
      <c r="Y1037" s="61">
        <v>0</v>
      </c>
      <c r="Z1037" s="61">
        <v>0</v>
      </c>
      <c r="AA1037" s="61">
        <v>0</v>
      </c>
      <c r="AB1037" s="61">
        <v>0</v>
      </c>
      <c r="AC1037" s="61">
        <v>0</v>
      </c>
      <c r="AD1037" s="61">
        <v>0</v>
      </c>
    </row>
    <row r="1038" spans="1:30" x14ac:dyDescent="0.3">
      <c r="A1038" s="61">
        <v>4902</v>
      </c>
      <c r="B1038" s="61">
        <v>4</v>
      </c>
      <c r="C1038" s="61">
        <v>144902</v>
      </c>
      <c r="D1038" s="61">
        <v>0</v>
      </c>
      <c r="E1038" s="61" t="s">
        <v>10356</v>
      </c>
      <c r="F1038" s="61" t="s">
        <v>8691</v>
      </c>
      <c r="G1038" s="61">
        <v>1</v>
      </c>
      <c r="H1038" s="61">
        <v>74</v>
      </c>
      <c r="I1038" s="61">
        <v>1</v>
      </c>
      <c r="J1038" s="61">
        <v>1</v>
      </c>
      <c r="K1038" s="61">
        <v>6</v>
      </c>
      <c r="L1038" s="61">
        <v>94113</v>
      </c>
      <c r="M1038" s="61">
        <v>0</v>
      </c>
      <c r="N1038" s="61">
        <v>1</v>
      </c>
      <c r="O1038" s="61">
        <v>6</v>
      </c>
      <c r="P1038" s="61">
        <v>85037</v>
      </c>
      <c r="Q1038" s="61">
        <v>0</v>
      </c>
      <c r="R1038" s="61">
        <v>1</v>
      </c>
      <c r="S1038" s="61">
        <v>0</v>
      </c>
      <c r="T1038" s="61">
        <v>0</v>
      </c>
      <c r="U1038" s="61">
        <v>0</v>
      </c>
      <c r="V1038" s="61">
        <v>0</v>
      </c>
      <c r="W1038" s="61">
        <v>0</v>
      </c>
      <c r="X1038" s="61">
        <v>0</v>
      </c>
      <c r="Y1038" s="61">
        <v>0</v>
      </c>
      <c r="Z1038" s="61">
        <v>0</v>
      </c>
      <c r="AA1038" s="61">
        <v>0</v>
      </c>
      <c r="AB1038" s="61">
        <v>0</v>
      </c>
      <c r="AC1038" s="61">
        <v>0</v>
      </c>
      <c r="AD1038" s="61">
        <v>0</v>
      </c>
    </row>
    <row r="1039" spans="1:30" x14ac:dyDescent="0.3">
      <c r="A1039" s="61">
        <v>4903</v>
      </c>
      <c r="B1039" s="61">
        <v>4</v>
      </c>
      <c r="C1039" s="61">
        <v>144903</v>
      </c>
      <c r="D1039" s="61">
        <v>0</v>
      </c>
      <c r="E1039" s="61" t="s">
        <v>10357</v>
      </c>
      <c r="F1039" s="61" t="s">
        <v>10358</v>
      </c>
      <c r="G1039" s="61">
        <v>2</v>
      </c>
      <c r="H1039" s="61">
        <v>74</v>
      </c>
      <c r="I1039" s="61">
        <v>2</v>
      </c>
      <c r="J1039" s="61">
        <v>1</v>
      </c>
      <c r="K1039" s="61">
        <v>6</v>
      </c>
      <c r="L1039" s="61">
        <v>94113</v>
      </c>
      <c r="M1039" s="61">
        <v>0</v>
      </c>
      <c r="N1039" s="61">
        <v>1</v>
      </c>
      <c r="O1039" s="61">
        <v>6</v>
      </c>
      <c r="P1039" s="61">
        <v>94034</v>
      </c>
      <c r="Q1039" s="61">
        <v>0</v>
      </c>
      <c r="R1039" s="61">
        <v>50</v>
      </c>
      <c r="S1039" s="61">
        <v>0</v>
      </c>
      <c r="T1039" s="61">
        <v>0</v>
      </c>
      <c r="U1039" s="61">
        <v>0</v>
      </c>
      <c r="V1039" s="61">
        <v>0</v>
      </c>
      <c r="W1039" s="61">
        <v>0</v>
      </c>
      <c r="X1039" s="61">
        <v>0</v>
      </c>
      <c r="Y1039" s="61">
        <v>0</v>
      </c>
      <c r="Z1039" s="61">
        <v>0</v>
      </c>
      <c r="AA1039" s="61">
        <v>0</v>
      </c>
      <c r="AB1039" s="61">
        <v>0</v>
      </c>
      <c r="AC1039" s="61">
        <v>0</v>
      </c>
      <c r="AD1039" s="61">
        <v>0</v>
      </c>
    </row>
    <row r="1040" spans="1:30" x14ac:dyDescent="0.3">
      <c r="A1040" s="61">
        <v>4904</v>
      </c>
      <c r="B1040" s="61">
        <v>4</v>
      </c>
      <c r="C1040" s="61">
        <v>144904</v>
      </c>
      <c r="D1040" s="61">
        <v>0</v>
      </c>
      <c r="E1040" s="61" t="s">
        <v>10359</v>
      </c>
      <c r="F1040" s="61" t="s">
        <v>10360</v>
      </c>
      <c r="G1040" s="61">
        <v>3</v>
      </c>
      <c r="H1040" s="61">
        <v>74</v>
      </c>
      <c r="I1040" s="61">
        <v>4</v>
      </c>
      <c r="J1040" s="61">
        <v>1</v>
      </c>
      <c r="K1040" s="61">
        <v>6</v>
      </c>
      <c r="L1040" s="61">
        <v>94113</v>
      </c>
      <c r="M1040" s="61">
        <v>0</v>
      </c>
      <c r="N1040" s="61">
        <v>1</v>
      </c>
      <c r="O1040" s="61">
        <v>6</v>
      </c>
      <c r="P1040" s="61">
        <v>94115</v>
      </c>
      <c r="Q1040" s="61">
        <v>0</v>
      </c>
      <c r="R1040" s="61">
        <v>10</v>
      </c>
      <c r="S1040" s="61">
        <v>0</v>
      </c>
      <c r="T1040" s="61">
        <v>0</v>
      </c>
      <c r="U1040" s="61">
        <v>0</v>
      </c>
      <c r="V1040" s="61">
        <v>0</v>
      </c>
      <c r="W1040" s="61">
        <v>0</v>
      </c>
      <c r="X1040" s="61">
        <v>0</v>
      </c>
      <c r="Y1040" s="61">
        <v>0</v>
      </c>
      <c r="Z1040" s="61">
        <v>0</v>
      </c>
      <c r="AA1040" s="61">
        <v>0</v>
      </c>
      <c r="AB1040" s="61">
        <v>0</v>
      </c>
      <c r="AC1040" s="61">
        <v>0</v>
      </c>
      <c r="AD1040" s="61">
        <v>0</v>
      </c>
    </row>
    <row r="1041" spans="1:30" x14ac:dyDescent="0.3">
      <c r="A1041" s="61">
        <v>4905</v>
      </c>
      <c r="B1041" s="61">
        <v>4</v>
      </c>
      <c r="C1041" s="61">
        <v>144905</v>
      </c>
      <c r="D1041" s="61">
        <v>0</v>
      </c>
      <c r="E1041" s="61" t="s">
        <v>10363</v>
      </c>
      <c r="F1041" s="61" t="s">
        <v>2238</v>
      </c>
      <c r="G1041" s="61">
        <v>5</v>
      </c>
      <c r="H1041" s="61">
        <v>66</v>
      </c>
      <c r="I1041" s="61">
        <v>25</v>
      </c>
      <c r="J1041" s="61">
        <v>1</v>
      </c>
      <c r="K1041" s="61">
        <v>6</v>
      </c>
      <c r="L1041" s="61">
        <v>94113</v>
      </c>
      <c r="M1041" s="61">
        <v>0</v>
      </c>
      <c r="N1041" s="61">
        <v>1</v>
      </c>
      <c r="O1041" s="61">
        <v>6</v>
      </c>
      <c r="P1041" s="61">
        <v>94042</v>
      </c>
      <c r="Q1041" s="61">
        <v>0</v>
      </c>
      <c r="R1041" s="61">
        <v>5</v>
      </c>
      <c r="S1041" s="61">
        <v>0</v>
      </c>
      <c r="T1041" s="61">
        <v>0</v>
      </c>
      <c r="U1041" s="61">
        <v>0</v>
      </c>
      <c r="V1041" s="61">
        <v>0</v>
      </c>
      <c r="W1041" s="61">
        <v>0</v>
      </c>
      <c r="X1041" s="61">
        <v>0</v>
      </c>
      <c r="Y1041" s="61">
        <v>0</v>
      </c>
      <c r="Z1041" s="61">
        <v>0</v>
      </c>
      <c r="AA1041" s="61">
        <v>0</v>
      </c>
      <c r="AB1041" s="61">
        <v>0</v>
      </c>
      <c r="AC1041" s="61">
        <v>0</v>
      </c>
      <c r="AD1041" s="61">
        <v>0</v>
      </c>
    </row>
    <row r="1042" spans="1:30" x14ac:dyDescent="0.3">
      <c r="A1042" s="61">
        <v>4906</v>
      </c>
      <c r="B1042" s="61">
        <v>4</v>
      </c>
      <c r="C1042" s="61">
        <v>144906</v>
      </c>
      <c r="D1042" s="61">
        <v>0</v>
      </c>
      <c r="E1042" s="61" t="s">
        <v>10321</v>
      </c>
      <c r="F1042" s="61" t="s">
        <v>10361</v>
      </c>
      <c r="G1042" s="61">
        <v>1</v>
      </c>
      <c r="H1042" s="61">
        <v>14</v>
      </c>
      <c r="I1042" s="61">
        <v>91013</v>
      </c>
      <c r="J1042" s="61">
        <v>1</v>
      </c>
      <c r="K1042" s="61">
        <v>6</v>
      </c>
      <c r="L1042" s="61">
        <v>94114</v>
      </c>
      <c r="M1042" s="61">
        <v>0</v>
      </c>
      <c r="N1042" s="61">
        <v>1</v>
      </c>
      <c r="O1042" s="61">
        <v>6</v>
      </c>
      <c r="P1042" s="61">
        <v>94115</v>
      </c>
      <c r="Q1042" s="61">
        <v>0</v>
      </c>
      <c r="R1042" s="61">
        <v>30</v>
      </c>
      <c r="S1042" s="61">
        <v>0</v>
      </c>
      <c r="T1042" s="61">
        <v>0</v>
      </c>
      <c r="U1042" s="61">
        <v>0</v>
      </c>
      <c r="V1042" s="61">
        <v>0</v>
      </c>
      <c r="W1042" s="61">
        <v>0</v>
      </c>
      <c r="X1042" s="61">
        <v>0</v>
      </c>
      <c r="Y1042" s="61">
        <v>0</v>
      </c>
      <c r="Z1042" s="61">
        <v>0</v>
      </c>
      <c r="AA1042" s="61">
        <v>0</v>
      </c>
      <c r="AB1042" s="61">
        <v>0</v>
      </c>
      <c r="AC1042" s="61">
        <v>0</v>
      </c>
      <c r="AD1042" s="61">
        <v>0</v>
      </c>
    </row>
    <row r="1043" spans="1:30" x14ac:dyDescent="0.3">
      <c r="A1043" s="61">
        <v>4907</v>
      </c>
      <c r="B1043" s="61">
        <v>4</v>
      </c>
      <c r="C1043" s="61">
        <v>144907</v>
      </c>
      <c r="D1043" s="61">
        <v>0</v>
      </c>
      <c r="E1043" s="61" t="s">
        <v>10322</v>
      </c>
      <c r="F1043" s="61" t="s">
        <v>10339</v>
      </c>
      <c r="G1043" s="61">
        <v>2</v>
      </c>
      <c r="H1043" s="61">
        <v>14</v>
      </c>
      <c r="I1043" s="61">
        <v>91014</v>
      </c>
      <c r="J1043" s="61">
        <v>1</v>
      </c>
      <c r="K1043" s="61">
        <v>6</v>
      </c>
      <c r="L1043" s="61">
        <v>94114</v>
      </c>
      <c r="M1043" s="61">
        <v>0</v>
      </c>
      <c r="N1043" s="61">
        <v>1</v>
      </c>
      <c r="O1043" s="61">
        <v>6</v>
      </c>
      <c r="P1043" s="61">
        <v>94030</v>
      </c>
      <c r="Q1043" s="61">
        <v>0</v>
      </c>
      <c r="R1043" s="61">
        <v>1</v>
      </c>
      <c r="S1043" s="61">
        <v>0</v>
      </c>
      <c r="T1043" s="61">
        <v>0</v>
      </c>
      <c r="U1043" s="61">
        <v>0</v>
      </c>
      <c r="V1043" s="61">
        <v>0</v>
      </c>
      <c r="W1043" s="61">
        <v>0</v>
      </c>
      <c r="X1043" s="61">
        <v>0</v>
      </c>
      <c r="Y1043" s="61">
        <v>0</v>
      </c>
      <c r="Z1043" s="61">
        <v>0</v>
      </c>
      <c r="AA1043" s="61">
        <v>0</v>
      </c>
      <c r="AB1043" s="61">
        <v>0</v>
      </c>
      <c r="AC1043" s="61">
        <v>0</v>
      </c>
      <c r="AD1043" s="61">
        <v>0</v>
      </c>
    </row>
    <row r="1044" spans="1:30" x14ac:dyDescent="0.3">
      <c r="A1044" s="61">
        <v>4908</v>
      </c>
      <c r="B1044" s="61">
        <v>4</v>
      </c>
      <c r="C1044" s="61">
        <v>144908</v>
      </c>
      <c r="D1044" s="61">
        <v>0</v>
      </c>
      <c r="E1044" s="61" t="s">
        <v>10323</v>
      </c>
      <c r="F1044" s="61" t="s">
        <v>10362</v>
      </c>
      <c r="G1044" s="61">
        <v>3</v>
      </c>
      <c r="H1044" s="61">
        <v>14</v>
      </c>
      <c r="I1044" s="61">
        <v>92020</v>
      </c>
      <c r="J1044" s="61">
        <v>1</v>
      </c>
      <c r="K1044" s="61">
        <v>6</v>
      </c>
      <c r="L1044" s="61">
        <v>94114</v>
      </c>
      <c r="M1044" s="61">
        <v>0</v>
      </c>
      <c r="N1044" s="61">
        <v>1</v>
      </c>
      <c r="O1044" s="61">
        <v>6</v>
      </c>
      <c r="P1044" s="61">
        <v>84023</v>
      </c>
      <c r="Q1044" s="61">
        <v>0</v>
      </c>
      <c r="R1044" s="61">
        <v>1</v>
      </c>
      <c r="S1044" s="61">
        <v>0</v>
      </c>
      <c r="T1044" s="61">
        <v>0</v>
      </c>
      <c r="U1044" s="61">
        <v>0</v>
      </c>
      <c r="V1044" s="61">
        <v>0</v>
      </c>
      <c r="W1044" s="61">
        <v>0</v>
      </c>
      <c r="X1044" s="61">
        <v>0</v>
      </c>
      <c r="Y1044" s="61">
        <v>0</v>
      </c>
      <c r="Z1044" s="61">
        <v>0</v>
      </c>
      <c r="AA1044" s="61">
        <v>0</v>
      </c>
      <c r="AB1044" s="61">
        <v>0</v>
      </c>
      <c r="AC1044" s="61">
        <v>0</v>
      </c>
      <c r="AD1044" s="61">
        <v>0</v>
      </c>
    </row>
    <row r="1045" spans="1:30" x14ac:dyDescent="0.3">
      <c r="A1045" s="61">
        <v>4909</v>
      </c>
      <c r="B1045" s="61">
        <v>4</v>
      </c>
      <c r="C1045" s="61">
        <v>144909</v>
      </c>
      <c r="D1045" s="61">
        <v>0</v>
      </c>
      <c r="E1045" s="61" t="s">
        <v>10324</v>
      </c>
      <c r="F1045" s="61" t="s">
        <v>10335</v>
      </c>
      <c r="G1045" s="61">
        <v>4</v>
      </c>
      <c r="H1045" s="61">
        <v>14</v>
      </c>
      <c r="I1045" s="61">
        <v>92021</v>
      </c>
      <c r="J1045" s="61">
        <v>1</v>
      </c>
      <c r="K1045" s="61">
        <v>6</v>
      </c>
      <c r="L1045" s="61">
        <v>94114</v>
      </c>
      <c r="M1045" s="61">
        <v>0</v>
      </c>
      <c r="N1045" s="61">
        <v>1</v>
      </c>
      <c r="O1045" s="61">
        <v>6</v>
      </c>
      <c r="P1045" s="61">
        <v>94022</v>
      </c>
      <c r="Q1045" s="61">
        <v>0</v>
      </c>
      <c r="R1045" s="61">
        <v>50</v>
      </c>
      <c r="S1045" s="61">
        <v>0</v>
      </c>
      <c r="T1045" s="61">
        <v>0</v>
      </c>
      <c r="U1045" s="61">
        <v>0</v>
      </c>
      <c r="V1045" s="61">
        <v>0</v>
      </c>
      <c r="W1045" s="61">
        <v>0</v>
      </c>
      <c r="X1045" s="61">
        <v>0</v>
      </c>
      <c r="Y1045" s="61">
        <v>0</v>
      </c>
      <c r="Z1045" s="61">
        <v>0</v>
      </c>
      <c r="AA1045" s="61">
        <v>0</v>
      </c>
      <c r="AB1045" s="61">
        <v>0</v>
      </c>
      <c r="AC1045" s="61">
        <v>0</v>
      </c>
      <c r="AD1045" s="61">
        <v>0</v>
      </c>
    </row>
    <row r="1046" spans="1:30" x14ac:dyDescent="0.3">
      <c r="A1046" s="61">
        <v>4910</v>
      </c>
      <c r="B1046" s="61">
        <v>4</v>
      </c>
      <c r="C1046" s="61">
        <v>144910</v>
      </c>
      <c r="D1046" s="61">
        <v>0</v>
      </c>
      <c r="E1046" s="61" t="s">
        <v>10325</v>
      </c>
      <c r="F1046" s="61" t="s">
        <v>10353</v>
      </c>
      <c r="G1046" s="61">
        <v>5</v>
      </c>
      <c r="H1046" s="61">
        <v>14</v>
      </c>
      <c r="I1046" s="61">
        <v>93014</v>
      </c>
      <c r="J1046" s="61">
        <v>1</v>
      </c>
      <c r="K1046" s="61">
        <v>6</v>
      </c>
      <c r="L1046" s="61">
        <v>94114</v>
      </c>
      <c r="M1046" s="61">
        <v>0</v>
      </c>
      <c r="N1046" s="61">
        <v>1</v>
      </c>
      <c r="O1046" s="61">
        <v>6</v>
      </c>
      <c r="P1046" s="61">
        <v>94023</v>
      </c>
      <c r="Q1046" s="61">
        <v>0</v>
      </c>
      <c r="R1046" s="61">
        <v>50</v>
      </c>
      <c r="S1046" s="61">
        <v>0</v>
      </c>
      <c r="T1046" s="61">
        <v>0</v>
      </c>
      <c r="U1046" s="61">
        <v>0</v>
      </c>
      <c r="V1046" s="61">
        <v>0</v>
      </c>
      <c r="W1046" s="61">
        <v>0</v>
      </c>
      <c r="X1046" s="61">
        <v>0</v>
      </c>
      <c r="Y1046" s="61">
        <v>0</v>
      </c>
      <c r="Z1046" s="61">
        <v>0</v>
      </c>
      <c r="AA1046" s="61">
        <v>0</v>
      </c>
      <c r="AB1046" s="61">
        <v>0</v>
      </c>
      <c r="AC1046" s="61">
        <v>0</v>
      </c>
      <c r="AD1046" s="61">
        <v>0</v>
      </c>
    </row>
    <row r="1047" spans="1:30" x14ac:dyDescent="0.3">
      <c r="A1047" s="61">
        <v>4911</v>
      </c>
      <c r="B1047" s="61">
        <v>4</v>
      </c>
      <c r="C1047" s="61">
        <v>144911</v>
      </c>
      <c r="D1047" s="61">
        <v>0</v>
      </c>
      <c r="E1047" s="61" t="s">
        <v>10326</v>
      </c>
      <c r="F1047" s="61" t="s">
        <v>10337</v>
      </c>
      <c r="G1047" s="61">
        <v>6</v>
      </c>
      <c r="H1047" s="61">
        <v>14</v>
      </c>
      <c r="I1047" s="61">
        <v>93015</v>
      </c>
      <c r="J1047" s="61">
        <v>1</v>
      </c>
      <c r="K1047" s="61">
        <v>6</v>
      </c>
      <c r="L1047" s="61">
        <v>94114</v>
      </c>
      <c r="M1047" s="61">
        <v>0</v>
      </c>
      <c r="N1047" s="61">
        <v>1</v>
      </c>
      <c r="O1047" s="61">
        <v>6</v>
      </c>
      <c r="P1047" s="61">
        <v>94016</v>
      </c>
      <c r="Q1047" s="61">
        <v>0</v>
      </c>
      <c r="R1047" s="61">
        <v>50</v>
      </c>
      <c r="S1047" s="61">
        <v>0</v>
      </c>
      <c r="T1047" s="61">
        <v>0</v>
      </c>
      <c r="U1047" s="61">
        <v>0</v>
      </c>
      <c r="V1047" s="61">
        <v>0</v>
      </c>
      <c r="W1047" s="61">
        <v>0</v>
      </c>
      <c r="X1047" s="61">
        <v>0</v>
      </c>
      <c r="Y1047" s="61">
        <v>0</v>
      </c>
      <c r="Z1047" s="61">
        <v>0</v>
      </c>
      <c r="AA1047" s="61">
        <v>0</v>
      </c>
      <c r="AB1047" s="61">
        <v>0</v>
      </c>
      <c r="AC1047" s="61">
        <v>0</v>
      </c>
      <c r="AD1047" s="61">
        <v>0</v>
      </c>
    </row>
    <row r="1048" spans="1:30" x14ac:dyDescent="0.3">
      <c r="A1048" s="61">
        <v>4912</v>
      </c>
      <c r="B1048" s="61">
        <v>4</v>
      </c>
      <c r="C1048" s="61">
        <v>144912</v>
      </c>
      <c r="D1048" s="61">
        <v>0</v>
      </c>
      <c r="E1048" s="61" t="s">
        <v>10327</v>
      </c>
      <c r="F1048" s="61" t="s">
        <v>10341</v>
      </c>
      <c r="G1048" s="61">
        <v>7</v>
      </c>
      <c r="H1048" s="61">
        <v>14</v>
      </c>
      <c r="I1048" s="61">
        <v>90117</v>
      </c>
      <c r="J1048" s="61">
        <v>1</v>
      </c>
      <c r="K1048" s="61">
        <v>6</v>
      </c>
      <c r="L1048" s="61">
        <v>94114</v>
      </c>
      <c r="M1048" s="61">
        <v>0</v>
      </c>
      <c r="N1048" s="61">
        <v>1</v>
      </c>
      <c r="O1048" s="61">
        <v>6</v>
      </c>
      <c r="P1048" s="61">
        <v>94017</v>
      </c>
      <c r="Q1048" s="61">
        <v>0</v>
      </c>
      <c r="R1048" s="61">
        <v>10</v>
      </c>
      <c r="S1048" s="61">
        <v>0</v>
      </c>
      <c r="T1048" s="61">
        <v>0</v>
      </c>
      <c r="U1048" s="61">
        <v>0</v>
      </c>
      <c r="V1048" s="61">
        <v>0</v>
      </c>
      <c r="W1048" s="61">
        <v>0</v>
      </c>
      <c r="X1048" s="61">
        <v>0</v>
      </c>
      <c r="Y1048" s="61">
        <v>0</v>
      </c>
      <c r="Z1048" s="61">
        <v>0</v>
      </c>
      <c r="AA1048" s="61">
        <v>0</v>
      </c>
      <c r="AB1048" s="61">
        <v>0</v>
      </c>
      <c r="AC1048" s="61">
        <v>0</v>
      </c>
      <c r="AD1048" s="61">
        <v>0</v>
      </c>
    </row>
    <row r="1049" spans="1:30" x14ac:dyDescent="0.3">
      <c r="A1049" s="61">
        <v>4913</v>
      </c>
      <c r="B1049" s="61">
        <v>4</v>
      </c>
      <c r="C1049" s="61">
        <v>144913</v>
      </c>
      <c r="D1049" s="61">
        <v>0</v>
      </c>
      <c r="E1049" s="61" t="s">
        <v>10328</v>
      </c>
      <c r="F1049" s="61" t="s">
        <v>10343</v>
      </c>
      <c r="G1049" s="61">
        <v>8</v>
      </c>
      <c r="H1049" s="61">
        <v>14</v>
      </c>
      <c r="I1049" s="61">
        <v>90118</v>
      </c>
      <c r="J1049" s="61">
        <v>1</v>
      </c>
      <c r="K1049" s="61">
        <v>6</v>
      </c>
      <c r="L1049" s="61">
        <v>94114</v>
      </c>
      <c r="M1049" s="61">
        <v>0</v>
      </c>
      <c r="N1049" s="61">
        <v>1</v>
      </c>
      <c r="O1049" s="61">
        <v>6</v>
      </c>
      <c r="P1049" s="61">
        <v>94019</v>
      </c>
      <c r="Q1049" s="61">
        <v>0</v>
      </c>
      <c r="R1049" s="61">
        <v>10</v>
      </c>
      <c r="S1049" s="61">
        <v>0</v>
      </c>
      <c r="T1049" s="61">
        <v>0</v>
      </c>
      <c r="U1049" s="61">
        <v>0</v>
      </c>
      <c r="V1049" s="61">
        <v>0</v>
      </c>
      <c r="W1049" s="61">
        <v>0</v>
      </c>
      <c r="X1049" s="61">
        <v>0</v>
      </c>
      <c r="Y1049" s="61">
        <v>0</v>
      </c>
      <c r="Z1049" s="61">
        <v>0</v>
      </c>
      <c r="AA1049" s="61">
        <v>0</v>
      </c>
      <c r="AB1049" s="61">
        <v>0</v>
      </c>
      <c r="AC1049" s="61">
        <v>0</v>
      </c>
      <c r="AD1049" s="61">
        <v>0</v>
      </c>
    </row>
    <row r="1050" spans="1:30" x14ac:dyDescent="0.3">
      <c r="A1050" s="61">
        <v>4914</v>
      </c>
      <c r="B1050" s="61">
        <v>4</v>
      </c>
      <c r="C1050" s="61">
        <v>144914</v>
      </c>
      <c r="D1050" s="61">
        <v>0</v>
      </c>
      <c r="E1050" s="61" t="s">
        <v>10329</v>
      </c>
      <c r="F1050" s="61" t="s">
        <v>10345</v>
      </c>
      <c r="G1050" s="61">
        <v>9</v>
      </c>
      <c r="H1050" s="61">
        <v>14</v>
      </c>
      <c r="I1050" s="61">
        <v>90119</v>
      </c>
      <c r="J1050" s="61">
        <v>1</v>
      </c>
      <c r="K1050" s="61">
        <v>6</v>
      </c>
      <c r="L1050" s="61">
        <v>94114</v>
      </c>
      <c r="M1050" s="61">
        <v>0</v>
      </c>
      <c r="N1050" s="61">
        <v>1</v>
      </c>
      <c r="O1050" s="61">
        <v>6</v>
      </c>
      <c r="P1050" s="61">
        <v>94021</v>
      </c>
      <c r="Q1050" s="61">
        <v>0</v>
      </c>
      <c r="R1050" s="61">
        <v>10</v>
      </c>
      <c r="S1050" s="61">
        <v>0</v>
      </c>
      <c r="T1050" s="61">
        <v>0</v>
      </c>
      <c r="U1050" s="61">
        <v>0</v>
      </c>
      <c r="V1050" s="61">
        <v>0</v>
      </c>
      <c r="W1050" s="61">
        <v>0</v>
      </c>
      <c r="X1050" s="61">
        <v>0</v>
      </c>
      <c r="Y1050" s="61">
        <v>0</v>
      </c>
      <c r="Z1050" s="61">
        <v>0</v>
      </c>
      <c r="AA1050" s="61">
        <v>0</v>
      </c>
      <c r="AB1050" s="61">
        <v>0</v>
      </c>
      <c r="AC1050" s="61">
        <v>0</v>
      </c>
      <c r="AD1050" s="61">
        <v>0</v>
      </c>
    </row>
    <row r="1051" spans="1:30" x14ac:dyDescent="0.3">
      <c r="A1051" s="61">
        <v>4915</v>
      </c>
      <c r="B1051" s="61">
        <v>4</v>
      </c>
      <c r="C1051" s="61">
        <v>144915</v>
      </c>
      <c r="D1051" s="61">
        <v>0</v>
      </c>
      <c r="E1051" s="61" t="s">
        <v>10330</v>
      </c>
      <c r="F1051" s="61" t="s">
        <v>10347</v>
      </c>
      <c r="G1051" s="61">
        <v>10</v>
      </c>
      <c r="H1051" s="61">
        <v>14</v>
      </c>
      <c r="I1051" s="61">
        <v>90120</v>
      </c>
      <c r="J1051" s="61">
        <v>1</v>
      </c>
      <c r="K1051" s="61">
        <v>6</v>
      </c>
      <c r="L1051" s="61">
        <v>94114</v>
      </c>
      <c r="M1051" s="61">
        <v>0</v>
      </c>
      <c r="N1051" s="61">
        <v>1</v>
      </c>
      <c r="O1051" s="61">
        <v>6</v>
      </c>
      <c r="P1051" s="61">
        <v>94020</v>
      </c>
      <c r="Q1051" s="61">
        <v>0</v>
      </c>
      <c r="R1051" s="61">
        <v>10</v>
      </c>
      <c r="S1051" s="61">
        <v>0</v>
      </c>
      <c r="T1051" s="61">
        <v>0</v>
      </c>
      <c r="U1051" s="61">
        <v>0</v>
      </c>
      <c r="V1051" s="61">
        <v>0</v>
      </c>
      <c r="W1051" s="61">
        <v>0</v>
      </c>
      <c r="X1051" s="61">
        <v>0</v>
      </c>
      <c r="Y1051" s="61">
        <v>0</v>
      </c>
      <c r="Z1051" s="61">
        <v>0</v>
      </c>
      <c r="AA1051" s="61">
        <v>0</v>
      </c>
      <c r="AB1051" s="61">
        <v>0</v>
      </c>
      <c r="AC1051" s="61">
        <v>0</v>
      </c>
      <c r="AD1051" s="61">
        <v>0</v>
      </c>
    </row>
    <row r="1052" spans="1:30" x14ac:dyDescent="0.3">
      <c r="A1052" s="61">
        <v>4916</v>
      </c>
      <c r="B1052" s="61">
        <v>4</v>
      </c>
      <c r="C1052" s="61">
        <v>144916</v>
      </c>
      <c r="D1052" s="61">
        <v>0</v>
      </c>
      <c r="E1052" s="61" t="s">
        <v>10331</v>
      </c>
      <c r="F1052" s="61" t="s">
        <v>10349</v>
      </c>
      <c r="G1052" s="61">
        <v>11</v>
      </c>
      <c r="H1052" s="61">
        <v>14</v>
      </c>
      <c r="I1052" s="61">
        <v>90121</v>
      </c>
      <c r="J1052" s="61">
        <v>1</v>
      </c>
      <c r="K1052" s="61">
        <v>6</v>
      </c>
      <c r="L1052" s="61">
        <v>94114</v>
      </c>
      <c r="M1052" s="61">
        <v>0</v>
      </c>
      <c r="N1052" s="61">
        <v>1</v>
      </c>
      <c r="O1052" s="61">
        <v>6</v>
      </c>
      <c r="P1052" s="61">
        <v>94018</v>
      </c>
      <c r="Q1052" s="61">
        <v>0</v>
      </c>
      <c r="R1052" s="61">
        <v>10</v>
      </c>
      <c r="S1052" s="61">
        <v>0</v>
      </c>
      <c r="T1052" s="61">
        <v>0</v>
      </c>
      <c r="U1052" s="61">
        <v>0</v>
      </c>
      <c r="V1052" s="61">
        <v>0</v>
      </c>
      <c r="W1052" s="61">
        <v>0</v>
      </c>
      <c r="X1052" s="61">
        <v>0</v>
      </c>
      <c r="Y1052" s="61">
        <v>0</v>
      </c>
      <c r="Z1052" s="61">
        <v>0</v>
      </c>
      <c r="AA1052" s="61">
        <v>0</v>
      </c>
      <c r="AB1052" s="61">
        <v>0</v>
      </c>
      <c r="AC1052" s="61">
        <v>0</v>
      </c>
      <c r="AD1052" s="61">
        <v>0</v>
      </c>
    </row>
    <row r="1053" spans="1:30" x14ac:dyDescent="0.3">
      <c r="A1053" s="61">
        <v>4917</v>
      </c>
      <c r="B1053" s="61">
        <v>4</v>
      </c>
      <c r="C1053" s="61">
        <v>144917</v>
      </c>
      <c r="D1053" s="61">
        <v>0</v>
      </c>
      <c r="E1053" s="61" t="s">
        <v>10332</v>
      </c>
      <c r="F1053" s="61" t="s">
        <v>10351</v>
      </c>
      <c r="G1053" s="61">
        <v>12</v>
      </c>
      <c r="H1053" s="61">
        <v>14</v>
      </c>
      <c r="I1053" s="61">
        <v>90122</v>
      </c>
      <c r="J1053" s="61">
        <v>1</v>
      </c>
      <c r="K1053" s="61">
        <v>6</v>
      </c>
      <c r="L1053" s="61">
        <v>94114</v>
      </c>
      <c r="M1053" s="61">
        <v>0</v>
      </c>
      <c r="N1053" s="61">
        <v>1</v>
      </c>
      <c r="O1053" s="61">
        <v>6</v>
      </c>
      <c r="P1053" s="61">
        <v>94024</v>
      </c>
      <c r="Q1053" s="61">
        <v>0</v>
      </c>
      <c r="R1053" s="61">
        <v>10</v>
      </c>
      <c r="S1053" s="61">
        <v>0</v>
      </c>
      <c r="T1053" s="61">
        <v>0</v>
      </c>
      <c r="U1053" s="61">
        <v>0</v>
      </c>
      <c r="V1053" s="61">
        <v>0</v>
      </c>
      <c r="W1053" s="61">
        <v>0</v>
      </c>
      <c r="X1053" s="61">
        <v>0</v>
      </c>
      <c r="Y1053" s="61">
        <v>0</v>
      </c>
      <c r="Z1053" s="61">
        <v>0</v>
      </c>
      <c r="AA1053" s="61">
        <v>0</v>
      </c>
      <c r="AB1053" s="61">
        <v>0</v>
      </c>
      <c r="AC1053" s="61">
        <v>0</v>
      </c>
      <c r="AD1053" s="61">
        <v>0</v>
      </c>
    </row>
    <row r="1054" spans="1:30" x14ac:dyDescent="0.3">
      <c r="A1054" s="61">
        <v>4918</v>
      </c>
      <c r="B1054" s="61">
        <v>4</v>
      </c>
      <c r="C1054" s="61">
        <v>144918</v>
      </c>
      <c r="D1054" s="61">
        <v>0</v>
      </c>
      <c r="E1054" s="61" t="s">
        <v>10909</v>
      </c>
      <c r="F1054" s="61" t="s">
        <v>1406</v>
      </c>
      <c r="G1054" s="61">
        <v>1</v>
      </c>
      <c r="H1054" s="61">
        <v>42</v>
      </c>
      <c r="I1054" s="61">
        <v>109</v>
      </c>
      <c r="J1054" s="61">
        <v>1</v>
      </c>
      <c r="K1054" s="61">
        <v>6</v>
      </c>
      <c r="L1054" s="61">
        <v>94173</v>
      </c>
      <c r="M1054" s="61">
        <v>0</v>
      </c>
      <c r="N1054" s="61">
        <v>1</v>
      </c>
      <c r="O1054" s="61">
        <v>6</v>
      </c>
      <c r="P1054" s="61">
        <v>84000</v>
      </c>
      <c r="Q1054" s="61">
        <v>0</v>
      </c>
      <c r="R1054" s="61">
        <v>1</v>
      </c>
      <c r="S1054" s="61">
        <v>0</v>
      </c>
      <c r="T1054" s="61">
        <v>0</v>
      </c>
      <c r="U1054" s="61">
        <v>0</v>
      </c>
      <c r="V1054" s="61">
        <v>0</v>
      </c>
      <c r="W1054" s="61">
        <v>0</v>
      </c>
      <c r="X1054" s="61">
        <v>0</v>
      </c>
      <c r="Y1054" s="61">
        <v>0</v>
      </c>
      <c r="Z1054" s="61">
        <v>0</v>
      </c>
      <c r="AA1054" s="61">
        <v>0</v>
      </c>
      <c r="AB1054" s="61">
        <v>0</v>
      </c>
      <c r="AC1054" s="61">
        <v>0</v>
      </c>
      <c r="AD1054" s="61">
        <v>0</v>
      </c>
    </row>
    <row r="1055" spans="1:30" x14ac:dyDescent="0.3">
      <c r="A1055" s="61">
        <v>4919</v>
      </c>
      <c r="B1055" s="61">
        <v>4</v>
      </c>
      <c r="C1055" s="61">
        <v>144919</v>
      </c>
      <c r="D1055" s="61">
        <v>0</v>
      </c>
      <c r="E1055" s="61" t="s">
        <v>10909</v>
      </c>
      <c r="F1055" s="61" t="s">
        <v>10911</v>
      </c>
      <c r="G1055" s="61">
        <v>2</v>
      </c>
      <c r="H1055" s="61">
        <v>42</v>
      </c>
      <c r="I1055" s="61">
        <v>109</v>
      </c>
      <c r="J1055" s="61">
        <v>3</v>
      </c>
      <c r="K1055" s="61">
        <v>6</v>
      </c>
      <c r="L1055" s="61">
        <v>94173</v>
      </c>
      <c r="M1055" s="61">
        <v>0</v>
      </c>
      <c r="N1055" s="61">
        <v>3</v>
      </c>
      <c r="O1055" s="61">
        <v>6</v>
      </c>
      <c r="P1055" s="61">
        <v>94005</v>
      </c>
      <c r="Q1055" s="61">
        <v>0</v>
      </c>
      <c r="R1055" s="61">
        <v>10</v>
      </c>
      <c r="S1055" s="61">
        <v>0</v>
      </c>
      <c r="T1055" s="61">
        <v>0</v>
      </c>
      <c r="U1055" s="61">
        <v>0</v>
      </c>
      <c r="V1055" s="61">
        <v>0</v>
      </c>
      <c r="W1055" s="61">
        <v>0</v>
      </c>
      <c r="X1055" s="61">
        <v>0</v>
      </c>
      <c r="Y1055" s="61">
        <v>0</v>
      </c>
      <c r="Z1055" s="61">
        <v>0</v>
      </c>
      <c r="AA1055" s="61">
        <v>0</v>
      </c>
      <c r="AB1055" s="61">
        <v>0</v>
      </c>
      <c r="AC1055" s="61">
        <v>0</v>
      </c>
      <c r="AD1055" s="61">
        <v>0</v>
      </c>
    </row>
    <row r="1056" spans="1:30" x14ac:dyDescent="0.3">
      <c r="A1056" s="61">
        <v>4920</v>
      </c>
      <c r="B1056" s="61">
        <v>4</v>
      </c>
      <c r="C1056" s="61">
        <v>144920</v>
      </c>
      <c r="D1056" s="61">
        <v>0</v>
      </c>
      <c r="E1056" s="61" t="s">
        <v>10909</v>
      </c>
      <c r="F1056" s="61" t="s">
        <v>10913</v>
      </c>
      <c r="G1056" s="61">
        <v>3</v>
      </c>
      <c r="H1056" s="61">
        <v>42</v>
      </c>
      <c r="I1056" s="61">
        <v>109</v>
      </c>
      <c r="J1056" s="61">
        <v>6</v>
      </c>
      <c r="K1056" s="61">
        <v>6</v>
      </c>
      <c r="L1056" s="61">
        <v>94173</v>
      </c>
      <c r="M1056" s="61">
        <v>0</v>
      </c>
      <c r="N1056" s="61">
        <v>5</v>
      </c>
      <c r="O1056" s="61">
        <v>1</v>
      </c>
      <c r="P1056" s="61">
        <v>10000</v>
      </c>
      <c r="Q1056" s="61">
        <v>0</v>
      </c>
      <c r="R1056" s="61">
        <v>0</v>
      </c>
      <c r="S1056" s="61">
        <v>0</v>
      </c>
      <c r="T1056" s="61">
        <v>0</v>
      </c>
      <c r="U1056" s="61">
        <v>0</v>
      </c>
      <c r="V1056" s="61">
        <v>0</v>
      </c>
      <c r="W1056" s="61">
        <v>0</v>
      </c>
      <c r="X1056" s="61">
        <v>0</v>
      </c>
      <c r="Y1056" s="61">
        <v>0</v>
      </c>
      <c r="Z1056" s="61">
        <v>0</v>
      </c>
      <c r="AA1056" s="61">
        <v>0</v>
      </c>
      <c r="AB1056" s="61">
        <v>0</v>
      </c>
      <c r="AC1056" s="61">
        <v>0</v>
      </c>
      <c r="AD1056" s="61">
        <v>0</v>
      </c>
    </row>
    <row r="1057" spans="1:30" x14ac:dyDescent="0.3">
      <c r="A1057" s="61">
        <v>4921</v>
      </c>
      <c r="B1057" s="61">
        <v>4</v>
      </c>
      <c r="C1057" s="61">
        <v>144921</v>
      </c>
      <c r="D1057" s="61">
        <v>0</v>
      </c>
      <c r="E1057" s="61" t="s">
        <v>10909</v>
      </c>
      <c r="F1057" s="61" t="s">
        <v>10935</v>
      </c>
      <c r="G1057" s="61">
        <v>4</v>
      </c>
      <c r="H1057" s="61">
        <v>42</v>
      </c>
      <c r="I1057" s="61">
        <v>109</v>
      </c>
      <c r="J1057" s="61">
        <v>10</v>
      </c>
      <c r="K1057" s="61">
        <v>6</v>
      </c>
      <c r="L1057" s="61">
        <v>94173</v>
      </c>
      <c r="M1057" s="61">
        <v>0</v>
      </c>
      <c r="N1057" s="61">
        <v>7</v>
      </c>
      <c r="O1057" s="61">
        <v>6</v>
      </c>
      <c r="P1057" s="61">
        <v>94030</v>
      </c>
      <c r="Q1057" s="61">
        <v>0</v>
      </c>
      <c r="R1057" s="61">
        <v>1</v>
      </c>
      <c r="S1057" s="61">
        <v>0</v>
      </c>
      <c r="T1057" s="61">
        <v>0</v>
      </c>
      <c r="U1057" s="61">
        <v>0</v>
      </c>
      <c r="V1057" s="61">
        <v>0</v>
      </c>
      <c r="W1057" s="61">
        <v>0</v>
      </c>
      <c r="X1057" s="61">
        <v>0</v>
      </c>
      <c r="Y1057" s="61">
        <v>0</v>
      </c>
      <c r="Z1057" s="61">
        <v>0</v>
      </c>
      <c r="AA1057" s="61">
        <v>0</v>
      </c>
      <c r="AB1057" s="61">
        <v>0</v>
      </c>
      <c r="AC1057" s="61">
        <v>0</v>
      </c>
      <c r="AD1057" s="61">
        <v>0</v>
      </c>
    </row>
    <row r="1058" spans="1:30" x14ac:dyDescent="0.3">
      <c r="A1058" s="61">
        <v>4922</v>
      </c>
      <c r="B1058" s="61">
        <v>4</v>
      </c>
      <c r="C1058" s="61">
        <v>144922</v>
      </c>
      <c r="D1058" s="61">
        <v>0</v>
      </c>
      <c r="E1058" s="61" t="s">
        <v>10907</v>
      </c>
      <c r="F1058" s="61" t="s">
        <v>2241</v>
      </c>
      <c r="G1058" s="61">
        <v>5</v>
      </c>
      <c r="H1058" s="61">
        <v>74</v>
      </c>
      <c r="I1058" s="61">
        <v>4</v>
      </c>
      <c r="J1058" s="61">
        <v>1</v>
      </c>
      <c r="K1058" s="61">
        <v>6</v>
      </c>
      <c r="L1058" s="61">
        <v>94173</v>
      </c>
      <c r="M1058" s="61">
        <v>0</v>
      </c>
      <c r="N1058" s="61">
        <v>9</v>
      </c>
      <c r="O1058" s="61">
        <v>6</v>
      </c>
      <c r="P1058" s="61">
        <v>94043</v>
      </c>
      <c r="Q1058" s="61">
        <v>0</v>
      </c>
      <c r="R1058" s="61">
        <v>10</v>
      </c>
      <c r="S1058" s="61">
        <v>0</v>
      </c>
      <c r="T1058" s="61">
        <v>0</v>
      </c>
      <c r="U1058" s="61">
        <v>0</v>
      </c>
      <c r="V1058" s="61">
        <v>0</v>
      </c>
      <c r="W1058" s="61">
        <v>0</v>
      </c>
      <c r="X1058" s="61">
        <v>0</v>
      </c>
      <c r="Y1058" s="61">
        <v>0</v>
      </c>
      <c r="Z1058" s="61">
        <v>0</v>
      </c>
      <c r="AA1058" s="61">
        <v>0</v>
      </c>
      <c r="AB1058" s="61">
        <v>0</v>
      </c>
      <c r="AC1058" s="61">
        <v>0</v>
      </c>
      <c r="AD1058" s="61">
        <v>0</v>
      </c>
    </row>
    <row r="1059" spans="1:30" x14ac:dyDescent="0.3">
      <c r="A1059" s="61">
        <v>4923</v>
      </c>
      <c r="B1059" s="61">
        <v>4</v>
      </c>
      <c r="C1059" s="61">
        <v>144923</v>
      </c>
      <c r="D1059" s="61">
        <v>0</v>
      </c>
      <c r="E1059" s="61" t="s">
        <v>10915</v>
      </c>
      <c r="F1059" s="61" t="s">
        <v>10929</v>
      </c>
      <c r="G1059" s="61">
        <v>1</v>
      </c>
      <c r="H1059" s="61">
        <v>1</v>
      </c>
      <c r="I1059" s="61">
        <v>0</v>
      </c>
      <c r="J1059" s="61">
        <v>1000</v>
      </c>
      <c r="K1059" s="61">
        <v>6</v>
      </c>
      <c r="L1059" s="61">
        <v>94175</v>
      </c>
      <c r="M1059" s="61">
        <v>0</v>
      </c>
      <c r="N1059" s="61">
        <v>1</v>
      </c>
      <c r="O1059" s="61">
        <v>6</v>
      </c>
      <c r="P1059" s="61">
        <v>94076</v>
      </c>
      <c r="Q1059" s="61">
        <v>0</v>
      </c>
      <c r="R1059" s="61">
        <v>10</v>
      </c>
      <c r="S1059" s="61">
        <v>0</v>
      </c>
      <c r="T1059" s="61">
        <v>0</v>
      </c>
      <c r="U1059" s="61">
        <v>0</v>
      </c>
      <c r="V1059" s="61">
        <v>0</v>
      </c>
      <c r="W1059" s="61">
        <v>0</v>
      </c>
      <c r="X1059" s="61">
        <v>0</v>
      </c>
      <c r="Y1059" s="61">
        <v>0</v>
      </c>
      <c r="Z1059" s="61">
        <v>0</v>
      </c>
      <c r="AA1059" s="61">
        <v>0</v>
      </c>
      <c r="AB1059" s="61">
        <v>0</v>
      </c>
      <c r="AC1059" s="61">
        <v>0</v>
      </c>
      <c r="AD1059" s="61">
        <v>0</v>
      </c>
    </row>
    <row r="1060" spans="1:30" x14ac:dyDescent="0.3">
      <c r="A1060" s="61">
        <v>4924</v>
      </c>
      <c r="B1060" s="61">
        <v>4</v>
      </c>
      <c r="C1060" s="61">
        <v>144924</v>
      </c>
      <c r="D1060" s="61">
        <v>0</v>
      </c>
      <c r="E1060" s="61" t="s">
        <v>10919</v>
      </c>
      <c r="F1060" s="61" t="s">
        <v>10925</v>
      </c>
      <c r="G1060" s="61">
        <v>2</v>
      </c>
      <c r="H1060" s="61">
        <v>64</v>
      </c>
      <c r="I1060" s="61">
        <v>0</v>
      </c>
      <c r="J1060" s="61">
        <v>1</v>
      </c>
      <c r="K1060" s="61">
        <v>6</v>
      </c>
      <c r="L1060" s="61">
        <v>94175</v>
      </c>
      <c r="M1060" s="61">
        <v>0</v>
      </c>
      <c r="N1060" s="61">
        <v>1</v>
      </c>
      <c r="O1060" s="61">
        <v>38</v>
      </c>
      <c r="P1060" s="61">
        <v>1</v>
      </c>
      <c r="Q1060" s="61">
        <v>0</v>
      </c>
      <c r="R1060" s="61">
        <v>0</v>
      </c>
      <c r="S1060" s="61">
        <v>0</v>
      </c>
      <c r="T1060" s="61">
        <v>0</v>
      </c>
      <c r="U1060" s="61">
        <v>0</v>
      </c>
      <c r="V1060" s="61">
        <v>0</v>
      </c>
      <c r="W1060" s="61">
        <v>0</v>
      </c>
      <c r="X1060" s="61">
        <v>0</v>
      </c>
      <c r="Y1060" s="61">
        <v>0</v>
      </c>
      <c r="Z1060" s="61">
        <v>0</v>
      </c>
      <c r="AA1060" s="61">
        <v>0</v>
      </c>
      <c r="AB1060" s="61">
        <v>0</v>
      </c>
      <c r="AC1060" s="61">
        <v>0</v>
      </c>
      <c r="AD1060" s="61">
        <v>0</v>
      </c>
    </row>
    <row r="1061" spans="1:30" x14ac:dyDescent="0.3">
      <c r="A1061" s="61">
        <v>4925</v>
      </c>
      <c r="B1061" s="61">
        <v>4</v>
      </c>
      <c r="C1061" s="61">
        <v>144925</v>
      </c>
      <c r="D1061" s="61">
        <v>0</v>
      </c>
      <c r="E1061" s="61" t="s">
        <v>10921</v>
      </c>
      <c r="F1061" s="61" t="s">
        <v>10927</v>
      </c>
      <c r="G1061" s="61">
        <v>3</v>
      </c>
      <c r="H1061" s="61">
        <v>18</v>
      </c>
      <c r="I1061" s="61">
        <v>4</v>
      </c>
      <c r="J1061" s="61">
        <v>1</v>
      </c>
      <c r="K1061" s="61">
        <v>6</v>
      </c>
      <c r="L1061" s="61">
        <v>94175</v>
      </c>
      <c r="M1061" s="61">
        <v>0</v>
      </c>
      <c r="N1061" s="61">
        <v>1</v>
      </c>
      <c r="O1061" s="61">
        <v>6</v>
      </c>
      <c r="P1061" s="61">
        <v>94035</v>
      </c>
      <c r="Q1061" s="61">
        <v>0</v>
      </c>
      <c r="R1061" s="61">
        <v>50</v>
      </c>
      <c r="S1061" s="61">
        <v>0</v>
      </c>
      <c r="T1061" s="61">
        <v>0</v>
      </c>
      <c r="U1061" s="61">
        <v>0</v>
      </c>
      <c r="V1061" s="61">
        <v>0</v>
      </c>
      <c r="W1061" s="61">
        <v>0</v>
      </c>
      <c r="X1061" s="61">
        <v>0</v>
      </c>
      <c r="Y1061" s="61">
        <v>0</v>
      </c>
      <c r="Z1061" s="61">
        <v>0</v>
      </c>
      <c r="AA1061" s="61">
        <v>0</v>
      </c>
      <c r="AB1061" s="61">
        <v>0</v>
      </c>
      <c r="AC1061" s="61">
        <v>0</v>
      </c>
      <c r="AD1061" s="61">
        <v>0</v>
      </c>
    </row>
    <row r="1062" spans="1:30" x14ac:dyDescent="0.3">
      <c r="A1062" s="61">
        <v>4926</v>
      </c>
      <c r="B1062" s="61">
        <v>4</v>
      </c>
      <c r="C1062" s="61">
        <v>144926</v>
      </c>
      <c r="D1062" s="61">
        <v>0</v>
      </c>
      <c r="E1062" s="61" t="s">
        <v>10917</v>
      </c>
      <c r="F1062" s="61" t="s">
        <v>10933</v>
      </c>
      <c r="G1062" s="61">
        <v>4</v>
      </c>
      <c r="H1062" s="61">
        <v>73</v>
      </c>
      <c r="I1062" s="61">
        <v>0</v>
      </c>
      <c r="J1062" s="61">
        <v>1</v>
      </c>
      <c r="K1062" s="61">
        <v>6</v>
      </c>
      <c r="L1062" s="61">
        <v>94175</v>
      </c>
      <c r="M1062" s="61">
        <v>0</v>
      </c>
      <c r="N1062" s="61">
        <v>1</v>
      </c>
      <c r="O1062" s="61">
        <v>6</v>
      </c>
      <c r="P1062" s="61">
        <v>94112</v>
      </c>
      <c r="Q1062" s="61">
        <v>0</v>
      </c>
      <c r="R1062" s="61">
        <v>2</v>
      </c>
      <c r="S1062" s="61">
        <v>0</v>
      </c>
      <c r="T1062" s="61">
        <v>0</v>
      </c>
      <c r="U1062" s="61">
        <v>0</v>
      </c>
      <c r="V1062" s="61">
        <v>0</v>
      </c>
      <c r="W1062" s="61">
        <v>0</v>
      </c>
      <c r="X1062" s="61">
        <v>0</v>
      </c>
      <c r="Y1062" s="61">
        <v>0</v>
      </c>
      <c r="Z1062" s="61">
        <v>0</v>
      </c>
      <c r="AA1062" s="61">
        <v>0</v>
      </c>
      <c r="AB1062" s="61">
        <v>0</v>
      </c>
      <c r="AC1062" s="61">
        <v>0</v>
      </c>
      <c r="AD1062" s="61">
        <v>0</v>
      </c>
    </row>
    <row r="1063" spans="1:30" x14ac:dyDescent="0.3">
      <c r="A1063" s="61">
        <v>4927</v>
      </c>
      <c r="B1063" s="61">
        <v>4</v>
      </c>
      <c r="C1063" s="61">
        <v>144927</v>
      </c>
      <c r="D1063" s="61">
        <v>0</v>
      </c>
      <c r="E1063" s="61" t="s">
        <v>10923</v>
      </c>
      <c r="F1063" s="61" t="s">
        <v>10931</v>
      </c>
      <c r="G1063" s="61">
        <v>5</v>
      </c>
      <c r="H1063" s="61">
        <v>19</v>
      </c>
      <c r="I1063" s="61">
        <v>0</v>
      </c>
      <c r="J1063" s="61">
        <v>1</v>
      </c>
      <c r="K1063" s="61">
        <v>6</v>
      </c>
      <c r="L1063" s="61">
        <v>94175</v>
      </c>
      <c r="M1063" s="61">
        <v>0</v>
      </c>
      <c r="N1063" s="61">
        <v>1</v>
      </c>
      <c r="O1063" s="61">
        <v>6</v>
      </c>
      <c r="P1063" s="61">
        <v>94033</v>
      </c>
      <c r="Q1063" s="61">
        <v>0</v>
      </c>
      <c r="R1063" s="61">
        <v>50</v>
      </c>
      <c r="S1063" s="61">
        <v>0</v>
      </c>
      <c r="T1063" s="61">
        <v>0</v>
      </c>
      <c r="U1063" s="61">
        <v>0</v>
      </c>
      <c r="V1063" s="61">
        <v>0</v>
      </c>
      <c r="W1063" s="61">
        <v>0</v>
      </c>
      <c r="X1063" s="61">
        <v>0</v>
      </c>
      <c r="Y1063" s="61">
        <v>0</v>
      </c>
      <c r="Z1063" s="61">
        <v>0</v>
      </c>
      <c r="AA1063" s="61">
        <v>0</v>
      </c>
      <c r="AB1063" s="61">
        <v>0</v>
      </c>
      <c r="AC1063" s="61">
        <v>0</v>
      </c>
      <c r="AD1063" s="61">
        <v>0</v>
      </c>
    </row>
    <row r="1064" spans="1:30" x14ac:dyDescent="0.3">
      <c r="A1064" s="61">
        <v>4928</v>
      </c>
      <c r="B1064" s="61">
        <v>4</v>
      </c>
      <c r="C1064" s="61">
        <v>144928</v>
      </c>
      <c r="D1064" s="61">
        <v>0</v>
      </c>
      <c r="E1064" s="61" t="s">
        <v>11426</v>
      </c>
      <c r="F1064" s="61" t="s">
        <v>11420</v>
      </c>
      <c r="G1064" s="61">
        <v>1</v>
      </c>
      <c r="H1064" s="61">
        <v>74</v>
      </c>
      <c r="I1064" s="61">
        <v>7</v>
      </c>
      <c r="J1064" s="61">
        <v>1</v>
      </c>
      <c r="K1064" s="61">
        <v>6</v>
      </c>
      <c r="L1064" s="61">
        <v>94179</v>
      </c>
      <c r="M1064" s="61">
        <v>0</v>
      </c>
      <c r="N1064" s="61">
        <v>1</v>
      </c>
      <c r="O1064" s="61">
        <v>6</v>
      </c>
      <c r="P1064" s="61">
        <v>94180</v>
      </c>
      <c r="Q1064" s="61">
        <v>0</v>
      </c>
      <c r="R1064" s="61">
        <v>1</v>
      </c>
      <c r="S1064" s="61">
        <v>0</v>
      </c>
      <c r="T1064" s="61">
        <v>0</v>
      </c>
      <c r="U1064" s="61">
        <v>0</v>
      </c>
      <c r="V1064" s="61">
        <v>0</v>
      </c>
      <c r="W1064" s="61">
        <v>0</v>
      </c>
      <c r="X1064" s="61">
        <v>0</v>
      </c>
      <c r="Y1064" s="61">
        <v>0</v>
      </c>
      <c r="Z1064" s="61">
        <v>0</v>
      </c>
      <c r="AA1064" s="61">
        <v>0</v>
      </c>
      <c r="AB1064" s="61">
        <v>0</v>
      </c>
      <c r="AC1064" s="61">
        <v>0</v>
      </c>
      <c r="AD1064" s="61">
        <v>0</v>
      </c>
    </row>
    <row r="1065" spans="1:30" x14ac:dyDescent="0.3">
      <c r="A1065" s="61">
        <v>4929</v>
      </c>
      <c r="B1065" s="61">
        <v>4</v>
      </c>
      <c r="C1065" s="61">
        <v>144929</v>
      </c>
      <c r="D1065" s="61">
        <v>0</v>
      </c>
      <c r="E1065" s="61" t="s">
        <v>11424</v>
      </c>
      <c r="F1065" s="61" t="s">
        <v>11398</v>
      </c>
      <c r="G1065" s="61">
        <v>2</v>
      </c>
      <c r="H1065" s="61">
        <v>84</v>
      </c>
      <c r="I1065" s="61">
        <v>2</v>
      </c>
      <c r="J1065" s="61">
        <v>1</v>
      </c>
      <c r="K1065" s="61">
        <v>6</v>
      </c>
      <c r="L1065" s="61">
        <v>94179</v>
      </c>
      <c r="M1065" s="61">
        <v>0</v>
      </c>
      <c r="N1065" s="61">
        <v>1</v>
      </c>
      <c r="O1065" s="61">
        <v>6</v>
      </c>
      <c r="P1065" s="61">
        <v>84022</v>
      </c>
      <c r="Q1065" s="61">
        <v>0</v>
      </c>
      <c r="R1065" s="61">
        <v>1</v>
      </c>
      <c r="S1065" s="61">
        <v>0</v>
      </c>
      <c r="T1065" s="61">
        <v>0</v>
      </c>
      <c r="U1065" s="61">
        <v>0</v>
      </c>
      <c r="V1065" s="61">
        <v>0</v>
      </c>
      <c r="W1065" s="61">
        <v>0</v>
      </c>
      <c r="X1065" s="61">
        <v>0</v>
      </c>
      <c r="Y1065" s="61">
        <v>0</v>
      </c>
      <c r="Z1065" s="61">
        <v>0</v>
      </c>
      <c r="AA1065" s="61">
        <v>0</v>
      </c>
      <c r="AB1065" s="61">
        <v>0</v>
      </c>
      <c r="AC1065" s="61">
        <v>0</v>
      </c>
      <c r="AD1065" s="61">
        <v>0</v>
      </c>
    </row>
    <row r="1066" spans="1:30" x14ac:dyDescent="0.3">
      <c r="A1066" s="61">
        <v>4930</v>
      </c>
      <c r="B1066" s="61">
        <v>4</v>
      </c>
      <c r="C1066" s="61">
        <v>144930</v>
      </c>
      <c r="D1066" s="61">
        <v>0</v>
      </c>
      <c r="E1066" s="61" t="s">
        <v>11461</v>
      </c>
      <c r="F1066" s="61" t="s">
        <v>11400</v>
      </c>
      <c r="G1066" s="61">
        <v>3</v>
      </c>
      <c r="H1066" s="61">
        <v>17</v>
      </c>
      <c r="I1066" s="61">
        <v>84001</v>
      </c>
      <c r="J1066" s="61">
        <v>1</v>
      </c>
      <c r="K1066" s="61">
        <v>6</v>
      </c>
      <c r="L1066" s="61">
        <v>94179</v>
      </c>
      <c r="M1066" s="61">
        <v>0</v>
      </c>
      <c r="N1066" s="61">
        <v>1</v>
      </c>
      <c r="O1066" s="61">
        <v>6</v>
      </c>
      <c r="P1066" s="61">
        <v>84026</v>
      </c>
      <c r="Q1066" s="61">
        <v>0</v>
      </c>
      <c r="R1066" s="61">
        <v>1</v>
      </c>
      <c r="S1066" s="61">
        <v>0</v>
      </c>
      <c r="T1066" s="61">
        <v>0</v>
      </c>
      <c r="U1066" s="61">
        <v>0</v>
      </c>
      <c r="V1066" s="61">
        <v>0</v>
      </c>
      <c r="W1066" s="61">
        <v>0</v>
      </c>
      <c r="X1066" s="61">
        <v>0</v>
      </c>
      <c r="Y1066" s="61">
        <v>0</v>
      </c>
      <c r="Z1066" s="61">
        <v>0</v>
      </c>
      <c r="AA1066" s="61">
        <v>0</v>
      </c>
      <c r="AB1066" s="61">
        <v>0</v>
      </c>
      <c r="AC1066" s="61">
        <v>0</v>
      </c>
      <c r="AD1066" s="61">
        <v>0</v>
      </c>
    </row>
    <row r="1067" spans="1:30" x14ac:dyDescent="0.3">
      <c r="A1067" s="61">
        <v>4931</v>
      </c>
      <c r="B1067" s="61">
        <v>4</v>
      </c>
      <c r="C1067" s="61">
        <v>144931</v>
      </c>
      <c r="D1067" s="61">
        <v>0</v>
      </c>
      <c r="E1067" s="61" t="s">
        <v>11463</v>
      </c>
      <c r="F1067" s="61" t="s">
        <v>10931</v>
      </c>
      <c r="G1067" s="61">
        <v>4</v>
      </c>
      <c r="H1067" s="61">
        <v>42</v>
      </c>
      <c r="I1067" s="61">
        <v>111</v>
      </c>
      <c r="J1067" s="61">
        <v>3</v>
      </c>
      <c r="K1067" s="61">
        <v>6</v>
      </c>
      <c r="L1067" s="61">
        <v>94179</v>
      </c>
      <c r="M1067" s="61">
        <v>0</v>
      </c>
      <c r="N1067" s="61">
        <v>1</v>
      </c>
      <c r="O1067" s="61">
        <v>6</v>
      </c>
      <c r="P1067" s="61">
        <v>94033</v>
      </c>
      <c r="Q1067" s="61">
        <v>0</v>
      </c>
      <c r="R1067" s="61">
        <v>50</v>
      </c>
      <c r="S1067" s="61">
        <v>0</v>
      </c>
      <c r="T1067" s="61">
        <v>0</v>
      </c>
      <c r="U1067" s="61">
        <v>0</v>
      </c>
      <c r="V1067" s="61">
        <v>0</v>
      </c>
      <c r="W1067" s="61">
        <v>0</v>
      </c>
      <c r="X1067" s="61">
        <v>0</v>
      </c>
      <c r="Y1067" s="61">
        <v>0</v>
      </c>
      <c r="Z1067" s="61">
        <v>0</v>
      </c>
      <c r="AA1067" s="61">
        <v>0</v>
      </c>
      <c r="AB1067" s="61">
        <v>0</v>
      </c>
      <c r="AC1067" s="61">
        <v>0</v>
      </c>
      <c r="AD1067" s="61">
        <v>0</v>
      </c>
    </row>
    <row r="1068" spans="1:30" x14ac:dyDescent="0.3">
      <c r="A1068" s="61">
        <v>4932</v>
      </c>
      <c r="B1068" s="61">
        <v>4</v>
      </c>
      <c r="C1068" s="61">
        <v>144932</v>
      </c>
      <c r="D1068" s="61">
        <v>0</v>
      </c>
      <c r="E1068" s="61" t="s">
        <v>11465</v>
      </c>
      <c r="F1068" s="61" t="s">
        <v>11422</v>
      </c>
      <c r="G1068" s="61">
        <v>5</v>
      </c>
      <c r="H1068" s="61">
        <v>42</v>
      </c>
      <c r="I1068" s="61">
        <v>111</v>
      </c>
      <c r="J1068" s="61">
        <v>12</v>
      </c>
      <c r="K1068" s="61">
        <v>6</v>
      </c>
      <c r="L1068" s="61">
        <v>94179</v>
      </c>
      <c r="M1068" s="61">
        <v>0</v>
      </c>
      <c r="N1068" s="61">
        <v>1</v>
      </c>
      <c r="O1068" s="61">
        <v>6</v>
      </c>
      <c r="P1068" s="61">
        <v>94077</v>
      </c>
      <c r="Q1068" s="61">
        <v>0</v>
      </c>
      <c r="R1068" s="61">
        <v>1</v>
      </c>
      <c r="S1068" s="61">
        <v>0</v>
      </c>
      <c r="T1068" s="61">
        <v>0</v>
      </c>
      <c r="U1068" s="61">
        <v>0</v>
      </c>
      <c r="V1068" s="61">
        <v>0</v>
      </c>
      <c r="W1068" s="61">
        <v>0</v>
      </c>
      <c r="X1068" s="61">
        <v>0</v>
      </c>
      <c r="Y1068" s="61">
        <v>0</v>
      </c>
      <c r="Z1068" s="61">
        <v>0</v>
      </c>
      <c r="AA1068" s="61">
        <v>0</v>
      </c>
      <c r="AB1068" s="61">
        <v>0</v>
      </c>
      <c r="AC1068" s="61">
        <v>0</v>
      </c>
      <c r="AD1068" s="61">
        <v>0</v>
      </c>
    </row>
    <row r="1069" spans="1:30" x14ac:dyDescent="0.3">
      <c r="A1069" s="61">
        <v>4933</v>
      </c>
      <c r="B1069" s="61">
        <v>4</v>
      </c>
      <c r="C1069" s="61">
        <v>144933</v>
      </c>
      <c r="D1069" s="61">
        <v>0</v>
      </c>
      <c r="E1069" s="61" t="s">
        <v>11455</v>
      </c>
      <c r="F1069" s="61" t="s">
        <v>11439</v>
      </c>
      <c r="G1069" s="61">
        <v>1</v>
      </c>
      <c r="H1069" s="61">
        <v>74</v>
      </c>
      <c r="I1069" s="61">
        <v>7</v>
      </c>
      <c r="J1069" s="61">
        <v>5</v>
      </c>
      <c r="K1069" s="61">
        <v>6</v>
      </c>
      <c r="L1069" s="61">
        <v>93040</v>
      </c>
      <c r="M1069" s="61">
        <v>0</v>
      </c>
      <c r="N1069" s="61">
        <v>1</v>
      </c>
      <c r="O1069" s="61">
        <v>6</v>
      </c>
      <c r="P1069" s="61">
        <v>94022</v>
      </c>
      <c r="Q1069" s="61">
        <v>0</v>
      </c>
      <c r="R1069" s="61">
        <v>50</v>
      </c>
      <c r="S1069" s="61">
        <v>0</v>
      </c>
      <c r="T1069" s="61">
        <v>0</v>
      </c>
      <c r="U1069" s="61">
        <v>0</v>
      </c>
      <c r="V1069" s="61">
        <v>0</v>
      </c>
      <c r="W1069" s="61">
        <v>0</v>
      </c>
      <c r="X1069" s="61">
        <v>0</v>
      </c>
      <c r="Y1069" s="61">
        <v>0</v>
      </c>
      <c r="Z1069" s="61">
        <v>0</v>
      </c>
      <c r="AA1069" s="61">
        <v>0</v>
      </c>
      <c r="AB1069" s="61">
        <v>0</v>
      </c>
      <c r="AC1069" s="61">
        <v>0</v>
      </c>
      <c r="AD1069" s="61">
        <v>0</v>
      </c>
    </row>
    <row r="1070" spans="1:30" x14ac:dyDescent="0.3">
      <c r="A1070" s="61">
        <v>4934</v>
      </c>
      <c r="B1070" s="61">
        <v>4</v>
      </c>
      <c r="C1070" s="61">
        <v>144934</v>
      </c>
      <c r="D1070" s="61">
        <v>0</v>
      </c>
      <c r="E1070" s="61" t="s">
        <v>11457</v>
      </c>
      <c r="F1070" s="61" t="s">
        <v>11438</v>
      </c>
      <c r="G1070" s="61">
        <v>1</v>
      </c>
      <c r="H1070" s="61">
        <v>74</v>
      </c>
      <c r="I1070" s="61">
        <v>7</v>
      </c>
      <c r="J1070" s="61">
        <v>10</v>
      </c>
      <c r="K1070" s="61">
        <v>6</v>
      </c>
      <c r="L1070" s="61">
        <v>93039</v>
      </c>
      <c r="M1070" s="61">
        <v>0</v>
      </c>
      <c r="N1070" s="61">
        <v>1</v>
      </c>
      <c r="O1070" s="61">
        <v>6</v>
      </c>
      <c r="P1070" s="61">
        <v>94178</v>
      </c>
      <c r="Q1070" s="61">
        <v>0</v>
      </c>
      <c r="R1070" s="61">
        <v>10</v>
      </c>
      <c r="S1070" s="61">
        <v>0</v>
      </c>
      <c r="T1070" s="61">
        <v>0</v>
      </c>
      <c r="U1070" s="61">
        <v>0</v>
      </c>
      <c r="V1070" s="61">
        <v>0</v>
      </c>
      <c r="W1070" s="61">
        <v>0</v>
      </c>
      <c r="X1070" s="61">
        <v>0</v>
      </c>
      <c r="Y1070" s="61">
        <v>0</v>
      </c>
      <c r="Z1070" s="61">
        <v>0</v>
      </c>
      <c r="AA1070" s="61">
        <v>0</v>
      </c>
      <c r="AB1070" s="61">
        <v>0</v>
      </c>
      <c r="AC1070" s="61">
        <v>0</v>
      </c>
      <c r="AD1070" s="61">
        <v>0</v>
      </c>
    </row>
    <row r="1071" spans="1:30" x14ac:dyDescent="0.3">
      <c r="A1071" s="61">
        <v>4935</v>
      </c>
      <c r="B1071" s="61">
        <v>4</v>
      </c>
      <c r="C1071" s="61">
        <v>144935</v>
      </c>
      <c r="D1071" s="61">
        <v>0</v>
      </c>
      <c r="E1071" s="61" t="s">
        <v>11459</v>
      </c>
      <c r="F1071" s="61" t="s">
        <v>11440</v>
      </c>
      <c r="G1071" s="61">
        <v>1</v>
      </c>
      <c r="H1071" s="61">
        <v>74</v>
      </c>
      <c r="I1071" s="61">
        <v>7</v>
      </c>
      <c r="J1071" s="61">
        <v>15</v>
      </c>
      <c r="K1071" s="61">
        <v>6</v>
      </c>
      <c r="L1071" s="61">
        <v>93041</v>
      </c>
      <c r="M1071" s="61">
        <v>0</v>
      </c>
      <c r="N1071" s="61">
        <v>1</v>
      </c>
      <c r="O1071" s="61">
        <v>6</v>
      </c>
      <c r="P1071" s="61">
        <v>94016</v>
      </c>
      <c r="Q1071" s="61">
        <v>0</v>
      </c>
      <c r="R1071" s="61">
        <v>50</v>
      </c>
      <c r="S1071" s="61">
        <v>0</v>
      </c>
      <c r="T1071" s="61">
        <v>0</v>
      </c>
      <c r="U1071" s="61">
        <v>0</v>
      </c>
      <c r="V1071" s="61">
        <v>0</v>
      </c>
      <c r="W1071" s="61">
        <v>0</v>
      </c>
      <c r="X1071" s="61">
        <v>0</v>
      </c>
      <c r="Y1071" s="61">
        <v>0</v>
      </c>
      <c r="Z1071" s="61">
        <v>0</v>
      </c>
      <c r="AA1071" s="61">
        <v>0</v>
      </c>
      <c r="AB1071" s="61">
        <v>0</v>
      </c>
      <c r="AC1071" s="61">
        <v>0</v>
      </c>
      <c r="AD1071" s="61">
        <v>0</v>
      </c>
    </row>
    <row r="1072" spans="1:30" x14ac:dyDescent="0.3">
      <c r="A1072" s="61">
        <v>4936</v>
      </c>
      <c r="B1072" s="61">
        <v>4</v>
      </c>
      <c r="C1072" s="61">
        <v>144936</v>
      </c>
      <c r="D1072" s="61">
        <v>0</v>
      </c>
      <c r="E1072" s="61" t="s">
        <v>11428</v>
      </c>
      <c r="F1072" s="61" t="s">
        <v>11447</v>
      </c>
      <c r="G1072" s="61">
        <v>2</v>
      </c>
      <c r="H1072" s="61">
        <v>14</v>
      </c>
      <c r="I1072" s="61">
        <v>93042</v>
      </c>
      <c r="J1072" s="61">
        <v>1</v>
      </c>
      <c r="K1072" s="61">
        <v>6</v>
      </c>
      <c r="L1072" s="61">
        <v>94183</v>
      </c>
      <c r="M1072" s="61">
        <v>0</v>
      </c>
      <c r="N1072" s="61">
        <v>1</v>
      </c>
      <c r="O1072" s="61">
        <v>6</v>
      </c>
      <c r="P1072" s="61">
        <v>94022</v>
      </c>
      <c r="Q1072" s="61">
        <v>0</v>
      </c>
      <c r="R1072" s="61">
        <v>50</v>
      </c>
      <c r="S1072" s="61">
        <v>0</v>
      </c>
      <c r="T1072" s="61">
        <v>0</v>
      </c>
      <c r="U1072" s="61">
        <v>0</v>
      </c>
      <c r="V1072" s="61">
        <v>0</v>
      </c>
      <c r="W1072" s="61">
        <v>0</v>
      </c>
      <c r="X1072" s="61">
        <v>0</v>
      </c>
      <c r="Y1072" s="61">
        <v>0</v>
      </c>
      <c r="Z1072" s="61">
        <v>0</v>
      </c>
      <c r="AA1072" s="61">
        <v>0</v>
      </c>
      <c r="AB1072" s="61">
        <v>0</v>
      </c>
      <c r="AC1072" s="61">
        <v>0</v>
      </c>
      <c r="AD1072" s="61">
        <v>0</v>
      </c>
    </row>
    <row r="1073" spans="1:30" x14ac:dyDescent="0.3">
      <c r="A1073" s="61">
        <v>4937</v>
      </c>
      <c r="B1073" s="61">
        <v>4</v>
      </c>
      <c r="C1073" s="61">
        <v>144937</v>
      </c>
      <c r="D1073" s="61">
        <v>0</v>
      </c>
      <c r="E1073" s="61" t="s">
        <v>11429</v>
      </c>
      <c r="F1073" s="61" t="s">
        <v>11449</v>
      </c>
      <c r="G1073" s="61">
        <v>3</v>
      </c>
      <c r="H1073" s="61">
        <v>14</v>
      </c>
      <c r="I1073" s="61">
        <v>93040</v>
      </c>
      <c r="J1073" s="61">
        <v>1</v>
      </c>
      <c r="K1073" s="61">
        <v>6</v>
      </c>
      <c r="L1073" s="61">
        <v>94183</v>
      </c>
      <c r="M1073" s="61">
        <v>0</v>
      </c>
      <c r="N1073" s="61">
        <v>1</v>
      </c>
      <c r="O1073" s="61">
        <v>6</v>
      </c>
      <c r="P1073" s="61">
        <v>94178</v>
      </c>
      <c r="Q1073" s="61">
        <v>0</v>
      </c>
      <c r="R1073" s="61">
        <v>10</v>
      </c>
      <c r="S1073" s="61">
        <v>0</v>
      </c>
      <c r="T1073" s="61">
        <v>0</v>
      </c>
      <c r="U1073" s="61">
        <v>0</v>
      </c>
      <c r="V1073" s="61">
        <v>0</v>
      </c>
      <c r="W1073" s="61">
        <v>0</v>
      </c>
      <c r="X1073" s="61">
        <v>0</v>
      </c>
      <c r="Y1073" s="61">
        <v>0</v>
      </c>
      <c r="Z1073" s="61">
        <v>0</v>
      </c>
      <c r="AA1073" s="61">
        <v>0</v>
      </c>
      <c r="AB1073" s="61">
        <v>0</v>
      </c>
      <c r="AC1073" s="61">
        <v>0</v>
      </c>
      <c r="AD1073" s="61">
        <v>0</v>
      </c>
    </row>
    <row r="1074" spans="1:30" x14ac:dyDescent="0.3">
      <c r="A1074" s="61">
        <v>4938</v>
      </c>
      <c r="B1074" s="61">
        <v>4</v>
      </c>
      <c r="C1074" s="61">
        <v>144938</v>
      </c>
      <c r="D1074" s="61">
        <v>0</v>
      </c>
      <c r="E1074" s="61" t="s">
        <v>11430</v>
      </c>
      <c r="F1074" s="61" t="s">
        <v>11451</v>
      </c>
      <c r="G1074" s="61">
        <v>4</v>
      </c>
      <c r="H1074" s="61">
        <v>14</v>
      </c>
      <c r="I1074" s="61">
        <v>93039</v>
      </c>
      <c r="J1074" s="61">
        <v>1</v>
      </c>
      <c r="K1074" s="61">
        <v>6</v>
      </c>
      <c r="L1074" s="61">
        <v>94183</v>
      </c>
      <c r="M1074" s="61">
        <v>0</v>
      </c>
      <c r="N1074" s="61">
        <v>1</v>
      </c>
      <c r="O1074" s="61">
        <v>6</v>
      </c>
      <c r="P1074" s="61">
        <v>94016</v>
      </c>
      <c r="Q1074" s="61">
        <v>0</v>
      </c>
      <c r="R1074" s="61">
        <v>50</v>
      </c>
      <c r="S1074" s="61">
        <v>0</v>
      </c>
      <c r="T1074" s="61">
        <v>0</v>
      </c>
      <c r="U1074" s="61">
        <v>0</v>
      </c>
      <c r="V1074" s="61">
        <v>0</v>
      </c>
      <c r="W1074" s="61">
        <v>0</v>
      </c>
      <c r="X1074" s="61">
        <v>0</v>
      </c>
      <c r="Y1074" s="61">
        <v>0</v>
      </c>
      <c r="Z1074" s="61">
        <v>0</v>
      </c>
      <c r="AA1074" s="61">
        <v>0</v>
      </c>
      <c r="AB1074" s="61">
        <v>0</v>
      </c>
      <c r="AC1074" s="61">
        <v>0</v>
      </c>
      <c r="AD1074" s="61">
        <v>0</v>
      </c>
    </row>
    <row r="1075" spans="1:30" x14ac:dyDescent="0.3">
      <c r="A1075" s="61">
        <v>4939</v>
      </c>
      <c r="B1075" s="61">
        <v>4</v>
      </c>
      <c r="C1075" s="61">
        <v>144939</v>
      </c>
      <c r="D1075" s="61">
        <v>0</v>
      </c>
      <c r="E1075" s="61" t="s">
        <v>11431</v>
      </c>
      <c r="F1075" s="61" t="s">
        <v>11453</v>
      </c>
      <c r="G1075" s="61">
        <v>5</v>
      </c>
      <c r="H1075" s="61">
        <v>14</v>
      </c>
      <c r="I1075" s="61">
        <v>93041</v>
      </c>
      <c r="J1075" s="61">
        <v>1</v>
      </c>
      <c r="K1075" s="61">
        <v>6</v>
      </c>
      <c r="L1075" s="61">
        <v>94183</v>
      </c>
      <c r="M1075" s="61">
        <v>0</v>
      </c>
      <c r="N1075" s="61">
        <v>1</v>
      </c>
      <c r="O1075" s="61">
        <v>6</v>
      </c>
      <c r="P1075" s="61">
        <v>94180</v>
      </c>
      <c r="Q1075" s="61">
        <v>0</v>
      </c>
      <c r="R1075" s="61">
        <v>1</v>
      </c>
      <c r="S1075" s="61">
        <v>0</v>
      </c>
      <c r="T1075" s="61">
        <v>0</v>
      </c>
      <c r="U1075" s="61">
        <v>0</v>
      </c>
      <c r="V1075" s="61">
        <v>0</v>
      </c>
      <c r="W1075" s="61">
        <v>0</v>
      </c>
      <c r="X1075" s="61">
        <v>0</v>
      </c>
      <c r="Y1075" s="61">
        <v>0</v>
      </c>
      <c r="Z1075" s="61">
        <v>0</v>
      </c>
      <c r="AA1075" s="61">
        <v>0</v>
      </c>
      <c r="AB1075" s="61">
        <v>0</v>
      </c>
      <c r="AC1075" s="61">
        <v>0</v>
      </c>
      <c r="AD1075" s="61">
        <v>0</v>
      </c>
    </row>
    <row r="1076" spans="1:30" x14ac:dyDescent="0.3">
      <c r="A1076" s="61">
        <v>4940</v>
      </c>
      <c r="B1076" s="61">
        <v>4</v>
      </c>
      <c r="C1076" s="61">
        <v>144940</v>
      </c>
      <c r="D1076" s="61">
        <v>0</v>
      </c>
      <c r="E1076" s="61" t="s">
        <v>11432</v>
      </c>
      <c r="F1076" s="61" t="s">
        <v>11443</v>
      </c>
      <c r="G1076" s="61">
        <v>6</v>
      </c>
      <c r="H1076" s="61">
        <v>14</v>
      </c>
      <c r="I1076" s="61">
        <v>93045</v>
      </c>
      <c r="J1076" s="61">
        <v>1</v>
      </c>
      <c r="K1076" s="61">
        <v>6</v>
      </c>
      <c r="L1076" s="61">
        <v>94183</v>
      </c>
      <c r="M1076" s="61">
        <v>0</v>
      </c>
      <c r="N1076" s="61">
        <v>1</v>
      </c>
      <c r="O1076" s="61">
        <v>6</v>
      </c>
      <c r="P1076" s="61">
        <v>94017</v>
      </c>
      <c r="Q1076" s="61">
        <v>0</v>
      </c>
      <c r="R1076" s="61">
        <v>10</v>
      </c>
      <c r="S1076" s="61">
        <v>0</v>
      </c>
      <c r="T1076" s="61">
        <v>0</v>
      </c>
      <c r="U1076" s="61">
        <v>0</v>
      </c>
      <c r="V1076" s="61">
        <v>0</v>
      </c>
      <c r="W1076" s="61">
        <v>0</v>
      </c>
      <c r="X1076" s="61">
        <v>0</v>
      </c>
      <c r="Y1076" s="61">
        <v>0</v>
      </c>
      <c r="Z1076" s="61">
        <v>0</v>
      </c>
      <c r="AA1076" s="61">
        <v>0</v>
      </c>
      <c r="AB1076" s="61">
        <v>0</v>
      </c>
      <c r="AC1076" s="61">
        <v>0</v>
      </c>
      <c r="AD1076" s="61">
        <v>0</v>
      </c>
    </row>
    <row r="1077" spans="1:30" x14ac:dyDescent="0.3">
      <c r="A1077" s="61">
        <v>4941</v>
      </c>
      <c r="B1077" s="61">
        <v>4</v>
      </c>
      <c r="C1077" s="61">
        <v>144941</v>
      </c>
      <c r="D1077" s="61">
        <v>0</v>
      </c>
      <c r="E1077" s="61" t="s">
        <v>11433</v>
      </c>
      <c r="F1077" s="61" t="s">
        <v>11442</v>
      </c>
      <c r="G1077" s="61">
        <v>7</v>
      </c>
      <c r="H1077" s="61">
        <v>14</v>
      </c>
      <c r="I1077" s="61">
        <v>93044</v>
      </c>
      <c r="J1077" s="61">
        <v>1</v>
      </c>
      <c r="K1077" s="61">
        <v>6</v>
      </c>
      <c r="L1077" s="61">
        <v>94183</v>
      </c>
      <c r="M1077" s="61">
        <v>0</v>
      </c>
      <c r="N1077" s="61">
        <v>1</v>
      </c>
      <c r="O1077" s="61">
        <v>6</v>
      </c>
      <c r="P1077" s="61">
        <v>94019</v>
      </c>
      <c r="Q1077" s="61">
        <v>0</v>
      </c>
      <c r="R1077" s="61">
        <v>10</v>
      </c>
      <c r="S1077" s="61">
        <v>0</v>
      </c>
      <c r="T1077" s="61">
        <v>0</v>
      </c>
      <c r="U1077" s="61">
        <v>0</v>
      </c>
      <c r="V1077" s="61">
        <v>0</v>
      </c>
      <c r="W1077" s="61">
        <v>0</v>
      </c>
      <c r="X1077" s="61">
        <v>0</v>
      </c>
      <c r="Y1077" s="61">
        <v>0</v>
      </c>
      <c r="Z1077" s="61">
        <v>0</v>
      </c>
      <c r="AA1077" s="61">
        <v>0</v>
      </c>
      <c r="AB1077" s="61">
        <v>0</v>
      </c>
      <c r="AC1077" s="61">
        <v>0</v>
      </c>
      <c r="AD1077" s="61">
        <v>0</v>
      </c>
    </row>
    <row r="1078" spans="1:30" x14ac:dyDescent="0.3">
      <c r="A1078" s="61">
        <v>4942</v>
      </c>
      <c r="B1078" s="61">
        <v>4</v>
      </c>
      <c r="C1078" s="61">
        <v>144942</v>
      </c>
      <c r="D1078" s="61">
        <v>0</v>
      </c>
      <c r="E1078" s="61" t="s">
        <v>11434</v>
      </c>
      <c r="F1078" s="61" t="s">
        <v>11444</v>
      </c>
      <c r="G1078" s="61">
        <v>8</v>
      </c>
      <c r="H1078" s="61">
        <v>14</v>
      </c>
      <c r="I1078" s="61">
        <v>93046</v>
      </c>
      <c r="J1078" s="61">
        <v>1</v>
      </c>
      <c r="K1078" s="61">
        <v>6</v>
      </c>
      <c r="L1078" s="61">
        <v>94183</v>
      </c>
      <c r="M1078" s="61">
        <v>0</v>
      </c>
      <c r="N1078" s="61">
        <v>1</v>
      </c>
      <c r="O1078" s="61">
        <v>6</v>
      </c>
      <c r="P1078" s="61">
        <v>94021</v>
      </c>
      <c r="Q1078" s="61">
        <v>0</v>
      </c>
      <c r="R1078" s="61">
        <v>10</v>
      </c>
      <c r="S1078" s="61">
        <v>0</v>
      </c>
      <c r="T1078" s="61">
        <v>0</v>
      </c>
      <c r="U1078" s="61">
        <v>0</v>
      </c>
      <c r="V1078" s="61">
        <v>0</v>
      </c>
      <c r="W1078" s="61">
        <v>0</v>
      </c>
      <c r="X1078" s="61">
        <v>0</v>
      </c>
      <c r="Y1078" s="61">
        <v>0</v>
      </c>
      <c r="Z1078" s="61">
        <v>0</v>
      </c>
      <c r="AA1078" s="61">
        <v>0</v>
      </c>
      <c r="AB1078" s="61">
        <v>0</v>
      </c>
      <c r="AC1078" s="61">
        <v>0</v>
      </c>
      <c r="AD1078" s="61">
        <v>0</v>
      </c>
    </row>
    <row r="1079" spans="1:30" x14ac:dyDescent="0.3">
      <c r="A1079" s="61">
        <v>4943</v>
      </c>
      <c r="B1079" s="61">
        <v>4</v>
      </c>
      <c r="C1079" s="61">
        <v>144943</v>
      </c>
      <c r="D1079" s="61">
        <v>0</v>
      </c>
      <c r="E1079" s="61" t="s">
        <v>11435</v>
      </c>
      <c r="F1079" s="61" t="s">
        <v>11441</v>
      </c>
      <c r="G1079" s="61">
        <v>9</v>
      </c>
      <c r="H1079" s="61">
        <v>14</v>
      </c>
      <c r="I1079" s="61">
        <v>93043</v>
      </c>
      <c r="J1079" s="61">
        <v>1</v>
      </c>
      <c r="K1079" s="61">
        <v>6</v>
      </c>
      <c r="L1079" s="61">
        <v>94183</v>
      </c>
      <c r="M1079" s="61">
        <v>0</v>
      </c>
      <c r="N1079" s="61">
        <v>1</v>
      </c>
      <c r="O1079" s="61">
        <v>6</v>
      </c>
      <c r="P1079" s="61">
        <v>94020</v>
      </c>
      <c r="Q1079" s="61">
        <v>0</v>
      </c>
      <c r="R1079" s="61">
        <v>10</v>
      </c>
      <c r="S1079" s="61">
        <v>0</v>
      </c>
      <c r="T1079" s="61">
        <v>0</v>
      </c>
      <c r="U1079" s="61">
        <v>0</v>
      </c>
      <c r="V1079" s="61">
        <v>0</v>
      </c>
      <c r="W1079" s="61">
        <v>0</v>
      </c>
      <c r="X1079" s="61">
        <v>0</v>
      </c>
      <c r="Y1079" s="61">
        <v>0</v>
      </c>
      <c r="Z1079" s="61">
        <v>0</v>
      </c>
      <c r="AA1079" s="61">
        <v>0</v>
      </c>
      <c r="AB1079" s="61">
        <v>0</v>
      </c>
      <c r="AC1079" s="61">
        <v>0</v>
      </c>
      <c r="AD1079" s="61">
        <v>0</v>
      </c>
    </row>
    <row r="1080" spans="1:30" x14ac:dyDescent="0.3">
      <c r="A1080" s="61">
        <v>4944</v>
      </c>
      <c r="B1080" s="61">
        <v>4</v>
      </c>
      <c r="C1080" s="61">
        <v>144944</v>
      </c>
      <c r="D1080" s="61">
        <v>0</v>
      </c>
      <c r="E1080" s="61" t="s">
        <v>11436</v>
      </c>
      <c r="F1080" s="61" t="s">
        <v>11445</v>
      </c>
      <c r="G1080" s="61">
        <v>10</v>
      </c>
      <c r="H1080" s="61">
        <v>14</v>
      </c>
      <c r="I1080" s="61">
        <v>93047</v>
      </c>
      <c r="J1080" s="61">
        <v>1</v>
      </c>
      <c r="K1080" s="61">
        <v>6</v>
      </c>
      <c r="L1080" s="61">
        <v>94183</v>
      </c>
      <c r="M1080" s="61">
        <v>0</v>
      </c>
      <c r="N1080" s="61">
        <v>1</v>
      </c>
      <c r="O1080" s="61">
        <v>6</v>
      </c>
      <c r="P1080" s="61">
        <v>94018</v>
      </c>
      <c r="Q1080" s="61">
        <v>0</v>
      </c>
      <c r="R1080" s="61">
        <v>10</v>
      </c>
      <c r="S1080" s="61">
        <v>0</v>
      </c>
      <c r="T1080" s="61">
        <v>0</v>
      </c>
      <c r="U1080" s="61">
        <v>0</v>
      </c>
      <c r="V1080" s="61">
        <v>0</v>
      </c>
      <c r="W1080" s="61">
        <v>0</v>
      </c>
      <c r="X1080" s="61">
        <v>0</v>
      </c>
      <c r="Y1080" s="61">
        <v>0</v>
      </c>
      <c r="Z1080" s="61">
        <v>0</v>
      </c>
      <c r="AA1080" s="61">
        <v>0</v>
      </c>
      <c r="AB1080" s="61">
        <v>0</v>
      </c>
      <c r="AC1080" s="61">
        <v>0</v>
      </c>
      <c r="AD1080" s="61">
        <v>0</v>
      </c>
    </row>
    <row r="1081" spans="1:30" x14ac:dyDescent="0.3">
      <c r="A1081" s="61">
        <v>4945</v>
      </c>
      <c r="B1081" s="61">
        <v>4</v>
      </c>
      <c r="C1081" s="61">
        <v>144945</v>
      </c>
      <c r="D1081" s="61">
        <v>0</v>
      </c>
      <c r="E1081" s="61" t="s">
        <v>11437</v>
      </c>
      <c r="F1081" s="61" t="s">
        <v>11446</v>
      </c>
      <c r="G1081" s="61">
        <v>11</v>
      </c>
      <c r="H1081" s="61">
        <v>14</v>
      </c>
      <c r="I1081" s="61">
        <v>93048</v>
      </c>
      <c r="J1081" s="61">
        <v>1</v>
      </c>
      <c r="K1081" s="61">
        <v>6</v>
      </c>
      <c r="L1081" s="61">
        <v>94183</v>
      </c>
      <c r="M1081" s="61">
        <v>0</v>
      </c>
      <c r="N1081" s="61">
        <v>1</v>
      </c>
      <c r="O1081" s="61">
        <v>6</v>
      </c>
      <c r="P1081" s="61">
        <v>94024</v>
      </c>
      <c r="Q1081" s="61">
        <v>0</v>
      </c>
      <c r="R1081" s="61">
        <v>10</v>
      </c>
      <c r="S1081" s="61">
        <v>0</v>
      </c>
      <c r="T1081" s="61">
        <v>0</v>
      </c>
      <c r="U1081" s="61">
        <v>0</v>
      </c>
      <c r="V1081" s="61">
        <v>0</v>
      </c>
      <c r="W1081" s="61">
        <v>0</v>
      </c>
      <c r="X1081" s="61">
        <v>0</v>
      </c>
      <c r="Y1081" s="61">
        <v>0</v>
      </c>
      <c r="Z1081" s="61">
        <v>0</v>
      </c>
      <c r="AA1081" s="61">
        <v>0</v>
      </c>
      <c r="AB1081" s="61">
        <v>0</v>
      </c>
      <c r="AC1081" s="61">
        <v>0</v>
      </c>
      <c r="AD1081" s="61">
        <v>0</v>
      </c>
    </row>
    <row r="1082" spans="1:30" x14ac:dyDescent="0.3">
      <c r="A1082" s="61">
        <v>4946</v>
      </c>
      <c r="B1082" s="61">
        <v>4</v>
      </c>
      <c r="C1082" s="61">
        <v>144946</v>
      </c>
      <c r="D1082" s="61">
        <v>0</v>
      </c>
      <c r="E1082" s="61" t="s">
        <v>11571</v>
      </c>
      <c r="F1082" s="61" t="s">
        <v>11468</v>
      </c>
      <c r="G1082" s="61">
        <v>1</v>
      </c>
      <c r="H1082" s="61">
        <v>42</v>
      </c>
      <c r="I1082" s="61">
        <v>112</v>
      </c>
      <c r="J1082" s="61">
        <v>1</v>
      </c>
      <c r="K1082" s="61">
        <v>1</v>
      </c>
      <c r="L1082" s="61">
        <v>10000</v>
      </c>
      <c r="M1082" s="61">
        <v>0</v>
      </c>
      <c r="N1082" s="61">
        <v>0</v>
      </c>
      <c r="O1082" s="61">
        <v>6</v>
      </c>
      <c r="P1082" s="61">
        <v>94184</v>
      </c>
      <c r="Q1082" s="61">
        <v>0</v>
      </c>
      <c r="R1082" s="61">
        <v>1</v>
      </c>
      <c r="S1082" s="61">
        <v>0</v>
      </c>
      <c r="T1082" s="61">
        <v>0</v>
      </c>
      <c r="U1082" s="61">
        <v>0</v>
      </c>
      <c r="V1082" s="61">
        <v>0</v>
      </c>
      <c r="W1082" s="61">
        <v>0</v>
      </c>
      <c r="X1082" s="61">
        <v>0</v>
      </c>
      <c r="Y1082" s="61">
        <v>0</v>
      </c>
      <c r="Z1082" s="61">
        <v>0</v>
      </c>
      <c r="AA1082" s="61">
        <v>0</v>
      </c>
      <c r="AB1082" s="61">
        <v>0</v>
      </c>
      <c r="AC1082" s="61">
        <v>0</v>
      </c>
      <c r="AD1082" s="61">
        <v>0</v>
      </c>
    </row>
    <row r="1083" spans="1:30" x14ac:dyDescent="0.3">
      <c r="A1083" s="61">
        <v>4947</v>
      </c>
      <c r="B1083" s="61">
        <v>4</v>
      </c>
      <c r="C1083" s="61">
        <v>144947</v>
      </c>
      <c r="D1083" s="61">
        <v>0</v>
      </c>
      <c r="E1083" s="61" t="s">
        <v>11572</v>
      </c>
      <c r="F1083" s="61" t="s">
        <v>11472</v>
      </c>
      <c r="G1083" s="61">
        <v>2</v>
      </c>
      <c r="H1083" s="61">
        <v>42</v>
      </c>
      <c r="I1083" s="61">
        <v>112</v>
      </c>
      <c r="J1083" s="61">
        <v>3</v>
      </c>
      <c r="K1083" s="61">
        <v>6</v>
      </c>
      <c r="L1083" s="61">
        <v>94029</v>
      </c>
      <c r="M1083" s="61">
        <v>0</v>
      </c>
      <c r="N1083" s="61">
        <v>30</v>
      </c>
      <c r="O1083" s="61">
        <v>6</v>
      </c>
      <c r="P1083" s="61">
        <v>94184</v>
      </c>
      <c r="Q1083" s="61">
        <v>0</v>
      </c>
      <c r="R1083" s="61">
        <v>1</v>
      </c>
      <c r="S1083" s="61">
        <v>0</v>
      </c>
      <c r="T1083" s="61">
        <v>0</v>
      </c>
      <c r="U1083" s="61">
        <v>0</v>
      </c>
      <c r="V1083" s="61">
        <v>0</v>
      </c>
      <c r="W1083" s="61">
        <v>0</v>
      </c>
      <c r="X1083" s="61">
        <v>0</v>
      </c>
      <c r="Y1083" s="61">
        <v>0</v>
      </c>
      <c r="Z1083" s="61">
        <v>0</v>
      </c>
      <c r="AA1083" s="61">
        <v>0</v>
      </c>
      <c r="AB1083" s="61">
        <v>0</v>
      </c>
      <c r="AC1083" s="61">
        <v>0</v>
      </c>
      <c r="AD1083" s="61">
        <v>0</v>
      </c>
    </row>
    <row r="1084" spans="1:30" x14ac:dyDescent="0.3">
      <c r="A1084" s="61">
        <v>4948</v>
      </c>
      <c r="B1084" s="61">
        <v>4</v>
      </c>
      <c r="C1084" s="61">
        <v>144948</v>
      </c>
      <c r="D1084" s="61">
        <v>0</v>
      </c>
      <c r="E1084" s="61" t="s">
        <v>11573</v>
      </c>
      <c r="F1084" s="61" t="s">
        <v>11470</v>
      </c>
      <c r="G1084" s="61">
        <v>3</v>
      </c>
      <c r="H1084" s="61">
        <v>42</v>
      </c>
      <c r="I1084" s="61">
        <v>112</v>
      </c>
      <c r="J1084" s="61">
        <v>6</v>
      </c>
      <c r="K1084" s="61">
        <v>1</v>
      </c>
      <c r="L1084" s="61">
        <v>30000</v>
      </c>
      <c r="M1084" s="61">
        <v>0</v>
      </c>
      <c r="N1084" s="61">
        <v>0</v>
      </c>
      <c r="O1084" s="61">
        <v>6</v>
      </c>
      <c r="P1084" s="61">
        <v>94184</v>
      </c>
      <c r="Q1084" s="61">
        <v>0</v>
      </c>
      <c r="R1084" s="61">
        <v>1</v>
      </c>
      <c r="S1084" s="61">
        <v>0</v>
      </c>
      <c r="T1084" s="61">
        <v>0</v>
      </c>
      <c r="U1084" s="61">
        <v>0</v>
      </c>
      <c r="V1084" s="61">
        <v>0</v>
      </c>
      <c r="W1084" s="61">
        <v>0</v>
      </c>
      <c r="X1084" s="61">
        <v>0</v>
      </c>
      <c r="Y1084" s="61">
        <v>0</v>
      </c>
      <c r="Z1084" s="61">
        <v>0</v>
      </c>
      <c r="AA1084" s="61">
        <v>0</v>
      </c>
      <c r="AB1084" s="61">
        <v>0</v>
      </c>
      <c r="AC1084" s="61">
        <v>0</v>
      </c>
      <c r="AD1084" s="61">
        <v>0</v>
      </c>
    </row>
    <row r="1085" spans="1:30" x14ac:dyDescent="0.3">
      <c r="A1085" s="61">
        <v>4949</v>
      </c>
      <c r="B1085" s="61">
        <v>4</v>
      </c>
      <c r="C1085" s="61">
        <v>144949</v>
      </c>
      <c r="D1085" s="61">
        <v>0</v>
      </c>
      <c r="E1085" s="61" t="s">
        <v>11574</v>
      </c>
      <c r="F1085" s="61" t="s">
        <v>11474</v>
      </c>
      <c r="G1085" s="61">
        <v>4</v>
      </c>
      <c r="H1085" s="61">
        <v>42</v>
      </c>
      <c r="I1085" s="61">
        <v>112</v>
      </c>
      <c r="J1085" s="61">
        <v>10</v>
      </c>
      <c r="K1085" s="61">
        <v>6</v>
      </c>
      <c r="L1085" s="61">
        <v>94029</v>
      </c>
      <c r="M1085" s="61">
        <v>0</v>
      </c>
      <c r="N1085" s="61">
        <v>50</v>
      </c>
      <c r="O1085" s="61">
        <v>6</v>
      </c>
      <c r="P1085" s="61">
        <v>94184</v>
      </c>
      <c r="Q1085" s="61">
        <v>0</v>
      </c>
      <c r="R1085" s="61">
        <v>1</v>
      </c>
      <c r="S1085" s="61">
        <v>0</v>
      </c>
      <c r="T1085" s="61">
        <v>0</v>
      </c>
      <c r="U1085" s="61">
        <v>0</v>
      </c>
      <c r="V1085" s="61">
        <v>0</v>
      </c>
      <c r="W1085" s="61">
        <v>0</v>
      </c>
      <c r="X1085" s="61">
        <v>0</v>
      </c>
      <c r="Y1085" s="61">
        <v>0</v>
      </c>
      <c r="Z1085" s="61">
        <v>0</v>
      </c>
      <c r="AA1085" s="61">
        <v>0</v>
      </c>
      <c r="AB1085" s="61">
        <v>0</v>
      </c>
      <c r="AC1085" s="61">
        <v>0</v>
      </c>
      <c r="AD1085" s="61">
        <v>0</v>
      </c>
    </row>
    <row r="1086" spans="1:30" x14ac:dyDescent="0.3">
      <c r="A1086" s="61">
        <v>4950</v>
      </c>
      <c r="B1086" s="61">
        <v>4</v>
      </c>
      <c r="C1086" s="61">
        <v>144950</v>
      </c>
      <c r="D1086" s="61">
        <v>0</v>
      </c>
      <c r="E1086" s="61" t="s">
        <v>11478</v>
      </c>
      <c r="F1086" s="61" t="s">
        <v>11476</v>
      </c>
      <c r="G1086" s="61">
        <v>5</v>
      </c>
      <c r="H1086" s="61">
        <v>17</v>
      </c>
      <c r="I1086" s="61">
        <v>85155</v>
      </c>
      <c r="J1086" s="61">
        <v>1</v>
      </c>
      <c r="K1086" s="61">
        <v>6</v>
      </c>
      <c r="L1086" s="61">
        <v>85156</v>
      </c>
      <c r="M1086" s="61">
        <v>0</v>
      </c>
      <c r="N1086" s="61">
        <v>1</v>
      </c>
      <c r="O1086" s="61">
        <v>0</v>
      </c>
      <c r="P1086" s="61">
        <v>0</v>
      </c>
      <c r="Q1086" s="61">
        <v>0</v>
      </c>
      <c r="R1086" s="61">
        <v>0</v>
      </c>
      <c r="S1086" s="61">
        <v>0</v>
      </c>
      <c r="T1086" s="61">
        <v>0</v>
      </c>
      <c r="U1086" s="61">
        <v>0</v>
      </c>
      <c r="V1086" s="61">
        <v>0</v>
      </c>
      <c r="W1086" s="61">
        <v>0</v>
      </c>
      <c r="X1086" s="61">
        <v>0</v>
      </c>
      <c r="Y1086" s="61">
        <v>0</v>
      </c>
      <c r="Z1086" s="61">
        <v>0</v>
      </c>
      <c r="AA1086" s="61">
        <v>0</v>
      </c>
      <c r="AB1086" s="61">
        <v>0</v>
      </c>
      <c r="AC1086" s="61">
        <v>0</v>
      </c>
      <c r="AD1086" s="61">
        <v>0</v>
      </c>
    </row>
    <row r="1087" spans="1:30" x14ac:dyDescent="0.3">
      <c r="A1087" s="61">
        <v>4951</v>
      </c>
      <c r="B1087" s="61">
        <v>4</v>
      </c>
      <c r="C1087" s="61">
        <v>144951</v>
      </c>
      <c r="D1087" s="61">
        <v>0</v>
      </c>
      <c r="E1087" s="61" t="s">
        <v>11575</v>
      </c>
      <c r="F1087" s="61" t="s">
        <v>11609</v>
      </c>
      <c r="G1087" s="61">
        <v>1</v>
      </c>
      <c r="H1087" s="61">
        <v>85</v>
      </c>
      <c r="I1087" s="61">
        <v>0</v>
      </c>
      <c r="J1087" s="61">
        <v>1</v>
      </c>
      <c r="K1087" s="61">
        <v>6</v>
      </c>
      <c r="L1087" s="61">
        <v>84014</v>
      </c>
      <c r="M1087" s="61">
        <v>0</v>
      </c>
      <c r="N1087" s="61">
        <v>1</v>
      </c>
      <c r="O1087" s="61">
        <v>6</v>
      </c>
      <c r="P1087" s="61">
        <v>94031</v>
      </c>
      <c r="Q1087" s="61">
        <v>0</v>
      </c>
      <c r="R1087" s="61">
        <v>1</v>
      </c>
      <c r="S1087" s="61">
        <v>0</v>
      </c>
      <c r="T1087" s="61">
        <v>0</v>
      </c>
      <c r="U1087" s="61">
        <v>0</v>
      </c>
      <c r="V1087" s="61">
        <v>0</v>
      </c>
      <c r="W1087" s="61">
        <v>0</v>
      </c>
      <c r="X1087" s="61">
        <v>0</v>
      </c>
      <c r="Y1087" s="61">
        <v>0</v>
      </c>
      <c r="Z1087" s="61">
        <v>0</v>
      </c>
      <c r="AA1087" s="61">
        <v>0</v>
      </c>
      <c r="AB1087" s="61">
        <v>0</v>
      </c>
      <c r="AC1087" s="61">
        <v>0</v>
      </c>
      <c r="AD1087" s="61">
        <v>0</v>
      </c>
    </row>
    <row r="1088" spans="1:30" x14ac:dyDescent="0.3">
      <c r="A1088" s="61">
        <v>4952</v>
      </c>
      <c r="B1088" s="61">
        <v>4</v>
      </c>
      <c r="C1088" s="61">
        <v>144952</v>
      </c>
      <c r="D1088" s="61">
        <v>0</v>
      </c>
      <c r="E1088" s="61" t="s">
        <v>11576</v>
      </c>
      <c r="F1088" s="61" t="s">
        <v>11613</v>
      </c>
      <c r="G1088" s="61">
        <v>2</v>
      </c>
      <c r="H1088" s="61">
        <v>86</v>
      </c>
      <c r="I1088" s="61">
        <v>0</v>
      </c>
      <c r="J1088" s="61">
        <v>3</v>
      </c>
      <c r="K1088" s="61">
        <v>6</v>
      </c>
      <c r="L1088" s="61">
        <v>94077</v>
      </c>
      <c r="M1088" s="61">
        <v>0</v>
      </c>
      <c r="N1088" s="61">
        <v>1</v>
      </c>
      <c r="O1088" s="61">
        <v>6</v>
      </c>
      <c r="P1088" s="61">
        <v>94036</v>
      </c>
      <c r="Q1088" s="61">
        <v>0</v>
      </c>
      <c r="R1088" s="61">
        <v>500</v>
      </c>
      <c r="S1088" s="61">
        <v>0</v>
      </c>
      <c r="T1088" s="61">
        <v>0</v>
      </c>
      <c r="U1088" s="61">
        <v>0</v>
      </c>
      <c r="V1088" s="61">
        <v>0</v>
      </c>
      <c r="W1088" s="61">
        <v>0</v>
      </c>
      <c r="X1088" s="61">
        <v>0</v>
      </c>
      <c r="Y1088" s="61">
        <v>0</v>
      </c>
      <c r="Z1088" s="61">
        <v>0</v>
      </c>
      <c r="AA1088" s="61">
        <v>0</v>
      </c>
      <c r="AB1088" s="61">
        <v>0</v>
      </c>
      <c r="AC1088" s="61">
        <v>0</v>
      </c>
      <c r="AD1088" s="61">
        <v>0</v>
      </c>
    </row>
    <row r="1089" spans="1:30" x14ac:dyDescent="0.3">
      <c r="A1089" s="61">
        <v>4953</v>
      </c>
      <c r="B1089" s="61">
        <v>4</v>
      </c>
      <c r="C1089" s="61">
        <v>144953</v>
      </c>
      <c r="D1089" s="61">
        <v>0</v>
      </c>
      <c r="E1089" s="61" t="s">
        <v>11577</v>
      </c>
      <c r="F1089" s="61" t="s">
        <v>11611</v>
      </c>
      <c r="G1089" s="61">
        <v>3</v>
      </c>
      <c r="H1089" s="61">
        <v>86</v>
      </c>
      <c r="I1089" s="61">
        <v>0</v>
      </c>
      <c r="J1089" s="61">
        <v>10</v>
      </c>
      <c r="K1089" s="61">
        <v>6</v>
      </c>
      <c r="L1089" s="61">
        <v>94077</v>
      </c>
      <c r="M1089" s="61">
        <v>0</v>
      </c>
      <c r="N1089" s="61">
        <v>1</v>
      </c>
      <c r="O1089" s="61">
        <v>6</v>
      </c>
      <c r="P1089" s="61">
        <v>85081</v>
      </c>
      <c r="Q1089" s="61">
        <v>0</v>
      </c>
      <c r="R1089" s="61">
        <v>1</v>
      </c>
      <c r="S1089" s="61">
        <v>0</v>
      </c>
      <c r="T1089" s="61">
        <v>0</v>
      </c>
      <c r="U1089" s="61">
        <v>0</v>
      </c>
      <c r="V1089" s="61">
        <v>0</v>
      </c>
      <c r="W1089" s="61">
        <v>0</v>
      </c>
      <c r="X1089" s="61">
        <v>0</v>
      </c>
      <c r="Y1089" s="61">
        <v>0</v>
      </c>
      <c r="Z1089" s="61">
        <v>0</v>
      </c>
      <c r="AA1089" s="61">
        <v>0</v>
      </c>
      <c r="AB1089" s="61">
        <v>0</v>
      </c>
      <c r="AC1089" s="61">
        <v>0</v>
      </c>
      <c r="AD1089" s="61">
        <v>0</v>
      </c>
    </row>
    <row r="1090" spans="1:30" x14ac:dyDescent="0.3">
      <c r="A1090" s="61">
        <v>4954</v>
      </c>
      <c r="B1090" s="61">
        <v>4</v>
      </c>
      <c r="C1090" s="61">
        <v>144954</v>
      </c>
      <c r="D1090" s="61">
        <v>0</v>
      </c>
      <c r="E1090" s="61" t="s">
        <v>11578</v>
      </c>
      <c r="F1090" s="61" t="s">
        <v>11615</v>
      </c>
      <c r="G1090" s="61">
        <v>4</v>
      </c>
      <c r="H1090" s="61">
        <v>86</v>
      </c>
      <c r="I1090" s="61">
        <v>0</v>
      </c>
      <c r="J1090" s="61">
        <v>20</v>
      </c>
      <c r="K1090" s="61">
        <v>6</v>
      </c>
      <c r="L1090" s="61">
        <v>94077</v>
      </c>
      <c r="M1090" s="61">
        <v>0</v>
      </c>
      <c r="N1090" s="61">
        <v>1</v>
      </c>
      <c r="O1090" s="61">
        <v>6</v>
      </c>
      <c r="P1090" s="61">
        <v>94037</v>
      </c>
      <c r="Q1090" s="61">
        <v>0</v>
      </c>
      <c r="R1090" s="61">
        <v>3</v>
      </c>
      <c r="S1090" s="61">
        <v>0</v>
      </c>
      <c r="T1090" s="61">
        <v>0</v>
      </c>
      <c r="U1090" s="61">
        <v>0</v>
      </c>
      <c r="V1090" s="61">
        <v>0</v>
      </c>
      <c r="W1090" s="61">
        <v>0</v>
      </c>
      <c r="X1090" s="61">
        <v>0</v>
      </c>
      <c r="Y1090" s="61">
        <v>0</v>
      </c>
      <c r="Z1090" s="61">
        <v>0</v>
      </c>
      <c r="AA1090" s="61">
        <v>0</v>
      </c>
      <c r="AB1090" s="61">
        <v>0</v>
      </c>
      <c r="AC1090" s="61">
        <v>0</v>
      </c>
      <c r="AD1090" s="61">
        <v>0</v>
      </c>
    </row>
    <row r="1091" spans="1:30" x14ac:dyDescent="0.3">
      <c r="A1091" s="61">
        <v>4955</v>
      </c>
      <c r="B1091" s="61">
        <v>4</v>
      </c>
      <c r="C1091" s="61">
        <v>144955</v>
      </c>
      <c r="D1091" s="61">
        <v>0</v>
      </c>
      <c r="E1091" s="61" t="s">
        <v>11579</v>
      </c>
      <c r="F1091" s="61" t="s">
        <v>11617</v>
      </c>
      <c r="G1091" s="61">
        <v>5</v>
      </c>
      <c r="H1091" s="61">
        <v>86</v>
      </c>
      <c r="I1091" s="61">
        <v>0</v>
      </c>
      <c r="J1091" s="61">
        <v>30</v>
      </c>
      <c r="K1091" s="61">
        <v>6</v>
      </c>
      <c r="L1091" s="61">
        <v>94077</v>
      </c>
      <c r="M1091" s="61">
        <v>0</v>
      </c>
      <c r="N1091" s="61">
        <v>1</v>
      </c>
      <c r="O1091" s="61">
        <v>6</v>
      </c>
      <c r="P1091" s="61">
        <v>85082</v>
      </c>
      <c r="Q1091" s="61">
        <v>0</v>
      </c>
      <c r="R1091" s="61">
        <v>1</v>
      </c>
      <c r="S1091" s="61">
        <v>0</v>
      </c>
      <c r="T1091" s="61">
        <v>0</v>
      </c>
      <c r="U1091" s="61">
        <v>0</v>
      </c>
      <c r="V1091" s="61">
        <v>0</v>
      </c>
      <c r="W1091" s="61">
        <v>0</v>
      </c>
      <c r="X1091" s="61">
        <v>0</v>
      </c>
      <c r="Y1091" s="61">
        <v>0</v>
      </c>
      <c r="Z1091" s="61">
        <v>0</v>
      </c>
      <c r="AA1091" s="61">
        <v>0</v>
      </c>
      <c r="AB1091" s="61">
        <v>0</v>
      </c>
      <c r="AC1091" s="61">
        <v>0</v>
      </c>
      <c r="AD1091" s="61">
        <v>0</v>
      </c>
    </row>
    <row r="1092" spans="1:30" x14ac:dyDescent="0.3">
      <c r="A1092" s="61">
        <v>4956</v>
      </c>
      <c r="B1092" s="61">
        <v>4</v>
      </c>
      <c r="C1092" s="61">
        <v>144952</v>
      </c>
      <c r="D1092" s="61">
        <v>0</v>
      </c>
      <c r="E1092" s="61" t="s">
        <v>11576</v>
      </c>
      <c r="F1092" s="61" t="s">
        <v>11617</v>
      </c>
      <c r="G1092" s="61">
        <v>1</v>
      </c>
      <c r="H1092" s="61">
        <v>74</v>
      </c>
      <c r="I1092" s="61">
        <v>8</v>
      </c>
      <c r="J1092" s="61">
        <v>1</v>
      </c>
      <c r="K1092" s="61">
        <v>6</v>
      </c>
      <c r="L1092" s="61">
        <v>94077</v>
      </c>
      <c r="M1092" s="61">
        <v>0</v>
      </c>
      <c r="N1092" s="61">
        <v>1</v>
      </c>
      <c r="O1092" s="61">
        <v>6</v>
      </c>
      <c r="P1092" s="61">
        <v>85082</v>
      </c>
      <c r="Q1092" s="61">
        <v>0</v>
      </c>
      <c r="R1092" s="61">
        <v>1</v>
      </c>
      <c r="S1092" s="61">
        <v>0</v>
      </c>
      <c r="T1092" s="61">
        <v>0</v>
      </c>
      <c r="U1092" s="61">
        <v>0</v>
      </c>
      <c r="V1092" s="61">
        <v>0</v>
      </c>
      <c r="W1092" s="61">
        <v>0</v>
      </c>
      <c r="X1092" s="61">
        <v>0</v>
      </c>
      <c r="Y1092" s="61">
        <v>0</v>
      </c>
      <c r="Z1092" s="61">
        <v>0</v>
      </c>
      <c r="AA1092" s="61">
        <v>0</v>
      </c>
      <c r="AB1092" s="61">
        <v>0</v>
      </c>
      <c r="AC1092" s="61">
        <v>0</v>
      </c>
      <c r="AD1092" s="61">
        <v>0</v>
      </c>
    </row>
    <row r="1093" spans="1:30" x14ac:dyDescent="0.3">
      <c r="A1093" s="61">
        <v>4957</v>
      </c>
      <c r="B1093" s="61">
        <v>4</v>
      </c>
      <c r="C1093" s="61">
        <v>144953</v>
      </c>
      <c r="D1093" s="61">
        <v>0</v>
      </c>
      <c r="E1093" s="61" t="s">
        <v>11577</v>
      </c>
      <c r="F1093" s="61" t="s">
        <v>11617</v>
      </c>
      <c r="G1093" s="61">
        <v>2</v>
      </c>
      <c r="H1093" s="61">
        <v>89</v>
      </c>
      <c r="I1093" s="61">
        <v>1</v>
      </c>
      <c r="J1093" s="61">
        <v>1</v>
      </c>
      <c r="K1093" s="61">
        <v>6</v>
      </c>
      <c r="L1093" s="61">
        <v>94077</v>
      </c>
      <c r="M1093" s="61">
        <v>0</v>
      </c>
      <c r="N1093" s="61">
        <v>1</v>
      </c>
      <c r="O1093" s="61">
        <v>6</v>
      </c>
      <c r="P1093" s="61">
        <v>85082</v>
      </c>
      <c r="Q1093" s="61">
        <v>0</v>
      </c>
      <c r="R1093" s="61">
        <v>1</v>
      </c>
      <c r="S1093" s="61">
        <v>0</v>
      </c>
      <c r="T1093" s="61">
        <v>0</v>
      </c>
      <c r="U1093" s="61">
        <v>0</v>
      </c>
      <c r="V1093" s="61">
        <v>0</v>
      </c>
      <c r="W1093" s="61">
        <v>0</v>
      </c>
      <c r="X1093" s="61">
        <v>0</v>
      </c>
      <c r="Y1093" s="61">
        <v>0</v>
      </c>
      <c r="Z1093" s="61">
        <v>0</v>
      </c>
      <c r="AA1093" s="61">
        <v>0</v>
      </c>
      <c r="AB1093" s="61">
        <v>0</v>
      </c>
      <c r="AC1093" s="61">
        <v>0</v>
      </c>
      <c r="AD1093" s="61">
        <v>0</v>
      </c>
    </row>
    <row r="1094" spans="1:30" x14ac:dyDescent="0.3">
      <c r="A1094" s="61">
        <v>4958</v>
      </c>
      <c r="B1094" s="61">
        <v>4</v>
      </c>
      <c r="C1094" s="61">
        <v>144954</v>
      </c>
      <c r="D1094" s="61">
        <v>0</v>
      </c>
      <c r="E1094" s="61" t="s">
        <v>11578</v>
      </c>
      <c r="F1094" s="61" t="s">
        <v>11617</v>
      </c>
      <c r="G1094" s="61">
        <v>3</v>
      </c>
      <c r="H1094" s="61">
        <v>89</v>
      </c>
      <c r="I1094" s="61">
        <v>5</v>
      </c>
      <c r="J1094" s="61">
        <v>1</v>
      </c>
      <c r="K1094" s="61">
        <v>6</v>
      </c>
      <c r="L1094" s="61">
        <v>94077</v>
      </c>
      <c r="M1094" s="61">
        <v>0</v>
      </c>
      <c r="N1094" s="61">
        <v>1</v>
      </c>
      <c r="O1094" s="61">
        <v>6</v>
      </c>
      <c r="P1094" s="61">
        <v>85082</v>
      </c>
      <c r="Q1094" s="61">
        <v>0</v>
      </c>
      <c r="R1094" s="61">
        <v>1</v>
      </c>
      <c r="S1094" s="61">
        <v>0</v>
      </c>
      <c r="T1094" s="61">
        <v>0</v>
      </c>
      <c r="U1094" s="61">
        <v>0</v>
      </c>
      <c r="V1094" s="61">
        <v>0</v>
      </c>
      <c r="W1094" s="61">
        <v>0</v>
      </c>
      <c r="X1094" s="61">
        <v>0</v>
      </c>
      <c r="Y1094" s="61">
        <v>0</v>
      </c>
      <c r="Z1094" s="61">
        <v>0</v>
      </c>
      <c r="AA1094" s="61">
        <v>0</v>
      </c>
      <c r="AB1094" s="61">
        <v>0</v>
      </c>
      <c r="AC1094" s="61">
        <v>0</v>
      </c>
      <c r="AD1094" s="61">
        <v>0</v>
      </c>
    </row>
    <row r="1095" spans="1:30" x14ac:dyDescent="0.3">
      <c r="A1095" s="61">
        <v>4959</v>
      </c>
      <c r="B1095" s="61">
        <v>4</v>
      </c>
      <c r="C1095" s="61">
        <v>144955</v>
      </c>
      <c r="D1095" s="61">
        <v>0</v>
      </c>
      <c r="E1095" s="61" t="s">
        <v>11579</v>
      </c>
      <c r="F1095" s="61" t="s">
        <v>11617</v>
      </c>
      <c r="G1095" s="61">
        <v>4</v>
      </c>
      <c r="H1095" s="61">
        <v>89</v>
      </c>
      <c r="I1095" s="61">
        <v>5</v>
      </c>
      <c r="J1095" s="61">
        <v>2</v>
      </c>
      <c r="K1095" s="61">
        <v>6</v>
      </c>
      <c r="L1095" s="61">
        <v>94077</v>
      </c>
      <c r="M1095" s="61">
        <v>0</v>
      </c>
      <c r="N1095" s="61">
        <v>1</v>
      </c>
      <c r="O1095" s="61">
        <v>6</v>
      </c>
      <c r="P1095" s="61">
        <v>85082</v>
      </c>
      <c r="Q1095" s="61">
        <v>0</v>
      </c>
      <c r="R1095" s="61">
        <v>1</v>
      </c>
      <c r="S1095" s="61">
        <v>0</v>
      </c>
      <c r="T1095" s="61">
        <v>0</v>
      </c>
      <c r="U1095" s="61">
        <v>0</v>
      </c>
      <c r="V1095" s="61">
        <v>0</v>
      </c>
      <c r="W1095" s="61">
        <v>0</v>
      </c>
      <c r="X1095" s="61">
        <v>0</v>
      </c>
      <c r="Y1095" s="61">
        <v>0</v>
      </c>
      <c r="Z1095" s="61">
        <v>0</v>
      </c>
      <c r="AA1095" s="61">
        <v>0</v>
      </c>
      <c r="AB1095" s="61">
        <v>0</v>
      </c>
      <c r="AC1095" s="61">
        <v>0</v>
      </c>
      <c r="AD1095" s="61">
        <v>0</v>
      </c>
    </row>
    <row r="1096" spans="1:30" x14ac:dyDescent="0.3">
      <c r="A1096" s="61">
        <v>4960</v>
      </c>
      <c r="B1096" s="61">
        <v>4</v>
      </c>
      <c r="C1096" s="61">
        <v>144956</v>
      </c>
      <c r="D1096" s="61">
        <v>0</v>
      </c>
      <c r="E1096" s="61" t="s">
        <v>13214</v>
      </c>
      <c r="F1096" s="61" t="s">
        <v>13215</v>
      </c>
      <c r="G1096" s="61">
        <v>1</v>
      </c>
      <c r="H1096" s="61">
        <v>100</v>
      </c>
      <c r="I1096" s="61">
        <v>0</v>
      </c>
      <c r="J1096" s="61">
        <v>1</v>
      </c>
      <c r="K1096" s="61">
        <v>6</v>
      </c>
      <c r="L1096" s="61">
        <v>94077</v>
      </c>
      <c r="M1096" s="61">
        <v>0</v>
      </c>
      <c r="N1096" s="61">
        <v>1</v>
      </c>
      <c r="O1096" s="61">
        <v>0</v>
      </c>
      <c r="P1096" s="61">
        <v>0</v>
      </c>
      <c r="Q1096" s="61">
        <v>0</v>
      </c>
      <c r="R1096" s="61">
        <v>0</v>
      </c>
      <c r="S1096" s="61">
        <v>0</v>
      </c>
      <c r="T1096" s="61">
        <v>0</v>
      </c>
      <c r="U1096" s="61">
        <v>0</v>
      </c>
      <c r="V1096" s="61">
        <v>0</v>
      </c>
      <c r="W1096" s="61">
        <v>0</v>
      </c>
      <c r="X1096" s="61">
        <v>0</v>
      </c>
      <c r="Y1096" s="61">
        <v>0</v>
      </c>
      <c r="Z1096" s="61">
        <v>0</v>
      </c>
      <c r="AA1096" s="61">
        <v>0</v>
      </c>
      <c r="AB1096" s="61">
        <v>0</v>
      </c>
      <c r="AC1096" s="61">
        <v>0</v>
      </c>
      <c r="AD1096" s="61">
        <v>0</v>
      </c>
    </row>
    <row r="1097" spans="1:30" x14ac:dyDescent="0.3">
      <c r="A1097" s="61">
        <v>4961</v>
      </c>
      <c r="B1097" s="61">
        <v>4</v>
      </c>
      <c r="C1097" s="61">
        <v>144957</v>
      </c>
      <c r="D1097" s="61">
        <v>0</v>
      </c>
      <c r="E1097" s="61" t="s">
        <v>13198</v>
      </c>
      <c r="F1097" s="61" t="s">
        <v>13200</v>
      </c>
      <c r="G1097" s="61">
        <v>2</v>
      </c>
      <c r="H1097" s="61">
        <v>100</v>
      </c>
      <c r="I1097" s="61">
        <v>0</v>
      </c>
      <c r="J1097" s="61">
        <v>3</v>
      </c>
      <c r="K1097" s="61">
        <v>6</v>
      </c>
      <c r="L1097" s="61">
        <v>85046</v>
      </c>
      <c r="M1097" s="61">
        <v>0</v>
      </c>
      <c r="N1097" s="61">
        <v>1</v>
      </c>
      <c r="O1097" s="61">
        <v>0</v>
      </c>
      <c r="P1097" s="61">
        <v>0</v>
      </c>
      <c r="Q1097" s="61">
        <v>0</v>
      </c>
      <c r="R1097" s="61">
        <v>0</v>
      </c>
      <c r="S1097" s="61">
        <v>0</v>
      </c>
      <c r="T1097" s="61">
        <v>0</v>
      </c>
      <c r="U1097" s="61">
        <v>0</v>
      </c>
      <c r="V1097" s="61">
        <v>0</v>
      </c>
      <c r="W1097" s="61">
        <v>0</v>
      </c>
      <c r="X1097" s="61">
        <v>0</v>
      </c>
      <c r="Y1097" s="61">
        <v>0</v>
      </c>
      <c r="Z1097" s="61">
        <v>0</v>
      </c>
      <c r="AA1097" s="61">
        <v>0</v>
      </c>
      <c r="AB1097" s="61">
        <v>0</v>
      </c>
      <c r="AC1097" s="61">
        <v>0</v>
      </c>
      <c r="AD1097" s="61">
        <v>0</v>
      </c>
    </row>
    <row r="1098" spans="1:30" x14ac:dyDescent="0.3">
      <c r="A1098" s="61">
        <v>4962</v>
      </c>
      <c r="B1098" s="61">
        <v>4</v>
      </c>
      <c r="C1098" s="61">
        <v>144958</v>
      </c>
      <c r="D1098" s="61">
        <v>0</v>
      </c>
      <c r="E1098" s="61" t="s">
        <v>13199</v>
      </c>
      <c r="F1098" s="61" t="s">
        <v>13203</v>
      </c>
      <c r="G1098" s="61">
        <v>3</v>
      </c>
      <c r="H1098" s="61">
        <v>100</v>
      </c>
      <c r="I1098" s="61">
        <v>0</v>
      </c>
      <c r="J1098" s="61">
        <v>5</v>
      </c>
      <c r="K1098" s="61">
        <v>6</v>
      </c>
      <c r="L1098" s="61">
        <v>85045</v>
      </c>
      <c r="M1098" s="61">
        <v>0</v>
      </c>
      <c r="N1098" s="61">
        <v>1</v>
      </c>
      <c r="O1098" s="61">
        <v>0</v>
      </c>
      <c r="P1098" s="61">
        <v>0</v>
      </c>
      <c r="Q1098" s="61">
        <v>0</v>
      </c>
      <c r="R1098" s="61">
        <v>0</v>
      </c>
      <c r="S1098" s="61">
        <v>0</v>
      </c>
      <c r="T1098" s="61">
        <v>0</v>
      </c>
      <c r="U1098" s="61">
        <v>0</v>
      </c>
      <c r="V1098" s="61">
        <v>0</v>
      </c>
      <c r="W1098" s="61">
        <v>0</v>
      </c>
      <c r="X1098" s="61">
        <v>0</v>
      </c>
      <c r="Y1098" s="61">
        <v>0</v>
      </c>
      <c r="Z1098" s="61">
        <v>0</v>
      </c>
      <c r="AA1098" s="61">
        <v>0</v>
      </c>
      <c r="AB1098" s="61">
        <v>0</v>
      </c>
      <c r="AC1098" s="61">
        <v>0</v>
      </c>
      <c r="AD1098" s="61">
        <v>0</v>
      </c>
    </row>
    <row r="1099" spans="1:30" x14ac:dyDescent="0.3">
      <c r="A1099" s="61">
        <v>4963</v>
      </c>
      <c r="B1099" s="61">
        <v>4</v>
      </c>
      <c r="C1099" s="61">
        <v>144959</v>
      </c>
      <c r="D1099" s="61">
        <v>0</v>
      </c>
      <c r="E1099" s="61" t="s">
        <v>13201</v>
      </c>
      <c r="F1099" s="61" t="s">
        <v>13206</v>
      </c>
      <c r="G1099" s="61">
        <v>4</v>
      </c>
      <c r="H1099" s="61">
        <v>100</v>
      </c>
      <c r="I1099" s="61">
        <v>0</v>
      </c>
      <c r="J1099" s="61">
        <v>7</v>
      </c>
      <c r="K1099" s="61">
        <v>6</v>
      </c>
      <c r="L1099" s="61">
        <v>94031</v>
      </c>
      <c r="M1099" s="61">
        <v>0</v>
      </c>
      <c r="N1099" s="61">
        <v>1</v>
      </c>
      <c r="O1099" s="61">
        <v>0</v>
      </c>
      <c r="P1099" s="61">
        <v>0</v>
      </c>
      <c r="Q1099" s="61">
        <v>0</v>
      </c>
      <c r="R1099" s="61">
        <v>0</v>
      </c>
      <c r="S1099" s="61">
        <v>0</v>
      </c>
      <c r="T1099" s="61">
        <v>0</v>
      </c>
      <c r="U1099" s="61">
        <v>0</v>
      </c>
      <c r="V1099" s="61">
        <v>0</v>
      </c>
      <c r="W1099" s="61">
        <v>0</v>
      </c>
      <c r="X1099" s="61">
        <v>0</v>
      </c>
      <c r="Y1099" s="61">
        <v>0</v>
      </c>
      <c r="Z1099" s="61">
        <v>0</v>
      </c>
      <c r="AA1099" s="61">
        <v>0</v>
      </c>
      <c r="AB1099" s="61">
        <v>0</v>
      </c>
      <c r="AC1099" s="61">
        <v>0</v>
      </c>
      <c r="AD1099" s="61">
        <v>0</v>
      </c>
    </row>
    <row r="1100" spans="1:30" x14ac:dyDescent="0.3">
      <c r="A1100" s="61">
        <v>4964</v>
      </c>
      <c r="B1100" s="61">
        <v>4</v>
      </c>
      <c r="C1100" s="61">
        <v>144960</v>
      </c>
      <c r="D1100" s="61">
        <v>0</v>
      </c>
      <c r="E1100" s="61" t="s">
        <v>13202</v>
      </c>
      <c r="F1100" s="61" t="s">
        <v>13209</v>
      </c>
      <c r="G1100" s="61">
        <v>5</v>
      </c>
      <c r="H1100" s="61">
        <v>100</v>
      </c>
      <c r="I1100" s="61">
        <v>0</v>
      </c>
      <c r="J1100" s="61">
        <v>9</v>
      </c>
      <c r="K1100" s="61">
        <v>6</v>
      </c>
      <c r="L1100" s="61">
        <v>85070</v>
      </c>
      <c r="M1100" s="61">
        <v>0</v>
      </c>
      <c r="N1100" s="61">
        <v>1</v>
      </c>
      <c r="O1100" s="61">
        <v>0</v>
      </c>
      <c r="P1100" s="61">
        <v>0</v>
      </c>
      <c r="Q1100" s="61">
        <v>0</v>
      </c>
      <c r="R1100" s="61">
        <v>0</v>
      </c>
      <c r="S1100" s="61">
        <v>0</v>
      </c>
      <c r="T1100" s="61">
        <v>0</v>
      </c>
      <c r="U1100" s="61">
        <v>0</v>
      </c>
      <c r="V1100" s="61">
        <v>0</v>
      </c>
      <c r="W1100" s="61">
        <v>0</v>
      </c>
      <c r="X1100" s="61">
        <v>0</v>
      </c>
      <c r="Y1100" s="61">
        <v>0</v>
      </c>
      <c r="Z1100" s="61">
        <v>0</v>
      </c>
      <c r="AA1100" s="61">
        <v>0</v>
      </c>
      <c r="AB1100" s="61">
        <v>0</v>
      </c>
      <c r="AC1100" s="61">
        <v>0</v>
      </c>
      <c r="AD1100" s="61">
        <v>0</v>
      </c>
    </row>
    <row r="1101" spans="1:30" x14ac:dyDescent="0.3">
      <c r="A1101" s="61">
        <v>4965</v>
      </c>
      <c r="B1101" s="61">
        <v>4</v>
      </c>
      <c r="C1101" s="61">
        <v>144961</v>
      </c>
      <c r="D1101" s="61">
        <v>0</v>
      </c>
      <c r="E1101" s="61" t="s">
        <v>13204</v>
      </c>
      <c r="F1101" s="61" t="s">
        <v>13220</v>
      </c>
      <c r="G1101" s="61">
        <v>6</v>
      </c>
      <c r="H1101" s="61">
        <v>100</v>
      </c>
      <c r="I1101" s="61">
        <v>0</v>
      </c>
      <c r="J1101" s="61">
        <v>11</v>
      </c>
      <c r="K1101" s="61">
        <v>6</v>
      </c>
      <c r="L1101" s="61">
        <v>85023</v>
      </c>
      <c r="M1101" s="61">
        <v>0</v>
      </c>
      <c r="N1101" s="61">
        <v>2</v>
      </c>
      <c r="O1101" s="61">
        <v>0</v>
      </c>
      <c r="P1101" s="61">
        <v>0</v>
      </c>
      <c r="Q1101" s="61">
        <v>0</v>
      </c>
      <c r="R1101" s="61">
        <v>0</v>
      </c>
      <c r="S1101" s="61">
        <v>0</v>
      </c>
      <c r="T1101" s="61">
        <v>0</v>
      </c>
      <c r="U1101" s="61">
        <v>0</v>
      </c>
      <c r="V1101" s="61">
        <v>0</v>
      </c>
      <c r="W1101" s="61">
        <v>0</v>
      </c>
      <c r="X1101" s="61">
        <v>0</v>
      </c>
      <c r="Y1101" s="61">
        <v>0</v>
      </c>
      <c r="Z1101" s="61">
        <v>0</v>
      </c>
      <c r="AA1101" s="61">
        <v>0</v>
      </c>
      <c r="AB1101" s="61">
        <v>0</v>
      </c>
      <c r="AC1101" s="61">
        <v>0</v>
      </c>
      <c r="AD1101" s="61">
        <v>0</v>
      </c>
    </row>
    <row r="1102" spans="1:30" x14ac:dyDescent="0.3">
      <c r="A1102" s="61">
        <v>4966</v>
      </c>
      <c r="B1102" s="61">
        <v>4</v>
      </c>
      <c r="C1102" s="61">
        <v>144962</v>
      </c>
      <c r="D1102" s="61">
        <v>0</v>
      </c>
      <c r="E1102" s="61" t="s">
        <v>13205</v>
      </c>
      <c r="F1102" s="61" t="s">
        <v>13222</v>
      </c>
      <c r="G1102" s="61">
        <v>7</v>
      </c>
      <c r="H1102" s="61">
        <v>100</v>
      </c>
      <c r="I1102" s="61">
        <v>0</v>
      </c>
      <c r="J1102" s="61">
        <v>13</v>
      </c>
      <c r="K1102" s="61">
        <v>6</v>
      </c>
      <c r="L1102" s="61">
        <v>85019</v>
      </c>
      <c r="M1102" s="61">
        <v>0</v>
      </c>
      <c r="N1102" s="61">
        <v>2</v>
      </c>
      <c r="O1102" s="61">
        <v>0</v>
      </c>
      <c r="P1102" s="61">
        <v>0</v>
      </c>
      <c r="Q1102" s="61">
        <v>0</v>
      </c>
      <c r="R1102" s="61">
        <v>0</v>
      </c>
      <c r="S1102" s="61">
        <v>0</v>
      </c>
      <c r="T1102" s="61">
        <v>0</v>
      </c>
      <c r="U1102" s="61">
        <v>0</v>
      </c>
      <c r="V1102" s="61">
        <v>0</v>
      </c>
      <c r="W1102" s="61">
        <v>0</v>
      </c>
      <c r="X1102" s="61">
        <v>0</v>
      </c>
      <c r="Y1102" s="61">
        <v>0</v>
      </c>
      <c r="Z1102" s="61">
        <v>0</v>
      </c>
      <c r="AA1102" s="61">
        <v>0</v>
      </c>
      <c r="AB1102" s="61">
        <v>0</v>
      </c>
      <c r="AC1102" s="61">
        <v>0</v>
      </c>
      <c r="AD1102" s="61">
        <v>0</v>
      </c>
    </row>
    <row r="1103" spans="1:30" x14ac:dyDescent="0.3">
      <c r="A1103" s="61">
        <v>4967</v>
      </c>
      <c r="B1103" s="61">
        <v>4</v>
      </c>
      <c r="C1103" s="61">
        <v>144963</v>
      </c>
      <c r="D1103" s="61">
        <v>0</v>
      </c>
      <c r="E1103" s="61" t="s">
        <v>13207</v>
      </c>
      <c r="F1103" s="61" t="s">
        <v>13224</v>
      </c>
      <c r="G1103" s="61">
        <v>8</v>
      </c>
      <c r="H1103" s="61">
        <v>100</v>
      </c>
      <c r="I1103" s="61">
        <v>0</v>
      </c>
      <c r="J1103" s="61">
        <v>15</v>
      </c>
      <c r="K1103" s="61">
        <v>6</v>
      </c>
      <c r="L1103" s="61">
        <v>85026</v>
      </c>
      <c r="M1103" s="61">
        <v>0</v>
      </c>
      <c r="N1103" s="61">
        <v>2</v>
      </c>
      <c r="O1103" s="61">
        <v>0</v>
      </c>
      <c r="P1103" s="61">
        <v>0</v>
      </c>
      <c r="Q1103" s="61">
        <v>0</v>
      </c>
      <c r="R1103" s="61">
        <v>0</v>
      </c>
      <c r="S1103" s="61">
        <v>0</v>
      </c>
      <c r="T1103" s="61">
        <v>0</v>
      </c>
      <c r="U1103" s="61">
        <v>0</v>
      </c>
      <c r="V1103" s="61">
        <v>0</v>
      </c>
      <c r="W1103" s="61">
        <v>0</v>
      </c>
      <c r="X1103" s="61">
        <v>0</v>
      </c>
      <c r="Y1103" s="61">
        <v>0</v>
      </c>
      <c r="Z1103" s="61">
        <v>0</v>
      </c>
      <c r="AA1103" s="61">
        <v>0</v>
      </c>
      <c r="AB1103" s="61">
        <v>0</v>
      </c>
      <c r="AC1103" s="61">
        <v>0</v>
      </c>
      <c r="AD1103" s="61">
        <v>0</v>
      </c>
    </row>
    <row r="1104" spans="1:30" x14ac:dyDescent="0.3">
      <c r="A1104" s="61">
        <v>4968</v>
      </c>
      <c r="B1104" s="61">
        <v>4</v>
      </c>
      <c r="C1104" s="61">
        <v>144964</v>
      </c>
      <c r="D1104" s="61">
        <v>0</v>
      </c>
      <c r="E1104" s="61" t="s">
        <v>13208</v>
      </c>
      <c r="F1104" s="61" t="s">
        <v>13226</v>
      </c>
      <c r="G1104" s="61">
        <v>9</v>
      </c>
      <c r="H1104" s="61">
        <v>100</v>
      </c>
      <c r="I1104" s="61">
        <v>0</v>
      </c>
      <c r="J1104" s="61">
        <v>17</v>
      </c>
      <c r="K1104" s="61">
        <v>6</v>
      </c>
      <c r="L1104" s="61">
        <v>94075</v>
      </c>
      <c r="M1104" s="61">
        <v>0</v>
      </c>
      <c r="N1104" s="61">
        <v>2</v>
      </c>
      <c r="O1104" s="61">
        <v>0</v>
      </c>
      <c r="P1104" s="61">
        <v>0</v>
      </c>
      <c r="Q1104" s="61">
        <v>0</v>
      </c>
      <c r="R1104" s="61">
        <v>0</v>
      </c>
      <c r="S1104" s="61">
        <v>0</v>
      </c>
      <c r="T1104" s="61">
        <v>0</v>
      </c>
      <c r="U1104" s="61">
        <v>0</v>
      </c>
      <c r="V1104" s="61">
        <v>0</v>
      </c>
      <c r="W1104" s="61">
        <v>0</v>
      </c>
      <c r="X1104" s="61">
        <v>0</v>
      </c>
      <c r="Y1104" s="61">
        <v>0</v>
      </c>
      <c r="Z1104" s="61">
        <v>0</v>
      </c>
      <c r="AA1104" s="61">
        <v>0</v>
      </c>
      <c r="AB1104" s="61">
        <v>0</v>
      </c>
      <c r="AC1104" s="61">
        <v>0</v>
      </c>
      <c r="AD1104" s="61">
        <v>0</v>
      </c>
    </row>
    <row r="1105" spans="1:30" x14ac:dyDescent="0.3">
      <c r="A1105" s="61">
        <v>4969</v>
      </c>
      <c r="B1105" s="61">
        <v>4</v>
      </c>
      <c r="C1105" s="61">
        <v>144965</v>
      </c>
      <c r="D1105" s="61">
        <v>0</v>
      </c>
      <c r="E1105" s="61" t="s">
        <v>13210</v>
      </c>
      <c r="F1105" s="61" t="s">
        <v>13228</v>
      </c>
      <c r="G1105" s="61">
        <v>10</v>
      </c>
      <c r="H1105" s="61">
        <v>100</v>
      </c>
      <c r="I1105" s="61">
        <v>0</v>
      </c>
      <c r="J1105" s="61">
        <v>20</v>
      </c>
      <c r="K1105" s="61">
        <v>6</v>
      </c>
      <c r="L1105" s="61">
        <v>85291</v>
      </c>
      <c r="M1105" s="61">
        <v>0</v>
      </c>
      <c r="N1105" s="61">
        <v>1</v>
      </c>
      <c r="O1105" s="61">
        <v>6</v>
      </c>
      <c r="P1105" s="61">
        <v>85002</v>
      </c>
      <c r="Q1105" s="61">
        <v>0</v>
      </c>
      <c r="R1105" s="61">
        <v>1</v>
      </c>
      <c r="S1105" s="61">
        <v>0</v>
      </c>
      <c r="T1105" s="61">
        <v>0</v>
      </c>
      <c r="U1105" s="61">
        <v>0</v>
      </c>
      <c r="V1105" s="61">
        <v>0</v>
      </c>
      <c r="W1105" s="61">
        <v>0</v>
      </c>
      <c r="X1105" s="61">
        <v>0</v>
      </c>
      <c r="Y1105" s="61">
        <v>0</v>
      </c>
      <c r="Z1105" s="61">
        <v>0</v>
      </c>
      <c r="AA1105" s="61">
        <v>0</v>
      </c>
      <c r="AB1105" s="61">
        <v>0</v>
      </c>
      <c r="AC1105" s="61">
        <v>0</v>
      </c>
      <c r="AD1105" s="61">
        <v>0</v>
      </c>
    </row>
    <row r="1106" spans="1:30" x14ac:dyDescent="0.3">
      <c r="A1106" s="61">
        <v>4970</v>
      </c>
      <c r="B1106" s="61">
        <v>4</v>
      </c>
      <c r="C1106" s="61">
        <v>144966</v>
      </c>
      <c r="D1106" s="61">
        <v>0</v>
      </c>
      <c r="E1106" s="61" t="s">
        <v>14129</v>
      </c>
      <c r="F1106" s="61" t="s">
        <v>14130</v>
      </c>
      <c r="G1106" s="61">
        <v>1</v>
      </c>
      <c r="H1106" s="61">
        <v>14</v>
      </c>
      <c r="I1106" s="61">
        <v>94235</v>
      </c>
      <c r="J1106" s="61">
        <v>1</v>
      </c>
      <c r="K1106" s="61">
        <v>6</v>
      </c>
      <c r="L1106" s="61">
        <v>88067</v>
      </c>
      <c r="M1106" s="61">
        <v>0</v>
      </c>
      <c r="N1106" s="61">
        <v>1</v>
      </c>
      <c r="O1106" s="61">
        <v>1</v>
      </c>
      <c r="P1106" s="61">
        <v>300000</v>
      </c>
      <c r="Q1106" s="61">
        <v>0</v>
      </c>
      <c r="R1106" s="61">
        <v>0</v>
      </c>
      <c r="S1106" s="61">
        <v>0</v>
      </c>
      <c r="T1106" s="61">
        <v>0</v>
      </c>
      <c r="U1106" s="61">
        <v>0</v>
      </c>
      <c r="V1106" s="61">
        <v>0</v>
      </c>
      <c r="W1106" s="61">
        <v>0</v>
      </c>
      <c r="X1106" s="61">
        <v>0</v>
      </c>
      <c r="Y1106" s="61">
        <v>0</v>
      </c>
      <c r="Z1106" s="61">
        <v>0</v>
      </c>
      <c r="AA1106" s="61">
        <v>0</v>
      </c>
      <c r="AB1106" s="61">
        <v>0</v>
      </c>
      <c r="AC1106" s="61">
        <v>0</v>
      </c>
      <c r="AD1106" s="61">
        <v>0</v>
      </c>
    </row>
    <row r="1107" spans="1:30" x14ac:dyDescent="0.3">
      <c r="A1107" s="61">
        <v>4971</v>
      </c>
      <c r="B1107" s="61">
        <v>4</v>
      </c>
      <c r="C1107" s="61">
        <v>144967</v>
      </c>
      <c r="D1107" s="61">
        <v>0</v>
      </c>
      <c r="E1107" s="61" t="s">
        <v>14131</v>
      </c>
      <c r="F1107" s="61" t="s">
        <v>14132</v>
      </c>
      <c r="G1107" s="61">
        <v>2</v>
      </c>
      <c r="H1107" s="61">
        <v>14</v>
      </c>
      <c r="I1107" s="61">
        <v>94235</v>
      </c>
      <c r="J1107" s="61">
        <v>3</v>
      </c>
      <c r="K1107" s="61">
        <v>1</v>
      </c>
      <c r="L1107" s="61">
        <v>1000000</v>
      </c>
      <c r="M1107" s="61">
        <v>0</v>
      </c>
      <c r="N1107" s="61">
        <v>0</v>
      </c>
      <c r="O1107" s="61">
        <v>0</v>
      </c>
      <c r="P1107" s="61">
        <v>0</v>
      </c>
      <c r="Q1107" s="61">
        <v>0</v>
      </c>
      <c r="R1107" s="61">
        <v>0</v>
      </c>
      <c r="S1107" s="61">
        <v>0</v>
      </c>
      <c r="T1107" s="61">
        <v>0</v>
      </c>
      <c r="U1107" s="61">
        <v>0</v>
      </c>
      <c r="V1107" s="61">
        <v>0</v>
      </c>
      <c r="W1107" s="61">
        <v>0</v>
      </c>
      <c r="X1107" s="61">
        <v>0</v>
      </c>
      <c r="Y1107" s="61">
        <v>0</v>
      </c>
      <c r="Z1107" s="61">
        <v>0</v>
      </c>
      <c r="AA1107" s="61">
        <v>0</v>
      </c>
      <c r="AB1107" s="61">
        <v>0</v>
      </c>
      <c r="AC1107" s="61">
        <v>0</v>
      </c>
      <c r="AD1107" s="61">
        <v>0</v>
      </c>
    </row>
    <row r="1108" spans="1:30" x14ac:dyDescent="0.3">
      <c r="A1108" s="61">
        <v>4972</v>
      </c>
      <c r="B1108" s="61">
        <v>4</v>
      </c>
      <c r="C1108" s="61">
        <v>144968</v>
      </c>
      <c r="D1108" s="61">
        <v>0</v>
      </c>
      <c r="E1108" s="61" t="s">
        <v>14133</v>
      </c>
      <c r="F1108" s="61" t="s">
        <v>14134</v>
      </c>
      <c r="G1108" s="61">
        <v>3</v>
      </c>
      <c r="H1108" s="61">
        <v>38</v>
      </c>
      <c r="I1108" s="61">
        <v>7</v>
      </c>
      <c r="J1108" s="61">
        <v>2</v>
      </c>
      <c r="K1108" s="61">
        <v>6</v>
      </c>
      <c r="L1108" s="61">
        <v>94031</v>
      </c>
      <c r="M1108" s="61">
        <v>0</v>
      </c>
      <c r="N1108" s="61">
        <v>1</v>
      </c>
      <c r="O1108" s="61">
        <v>0</v>
      </c>
      <c r="P1108" s="61">
        <v>0</v>
      </c>
      <c r="Q1108" s="61">
        <v>0</v>
      </c>
      <c r="R1108" s="61">
        <v>0</v>
      </c>
      <c r="S1108" s="61">
        <v>0</v>
      </c>
      <c r="T1108" s="61">
        <v>0</v>
      </c>
      <c r="U1108" s="61">
        <v>0</v>
      </c>
      <c r="V1108" s="61">
        <v>0</v>
      </c>
      <c r="W1108" s="61">
        <v>0</v>
      </c>
      <c r="X1108" s="61">
        <v>0</v>
      </c>
      <c r="Y1108" s="61">
        <v>0</v>
      </c>
      <c r="Z1108" s="61">
        <v>0</v>
      </c>
      <c r="AA1108" s="61">
        <v>0</v>
      </c>
      <c r="AB1108" s="61">
        <v>0</v>
      </c>
      <c r="AC1108" s="61">
        <v>0</v>
      </c>
      <c r="AD1108" s="61">
        <v>0</v>
      </c>
    </row>
    <row r="1109" spans="1:30" x14ac:dyDescent="0.3">
      <c r="A1109" s="61">
        <v>4973</v>
      </c>
      <c r="B1109" s="61">
        <v>4</v>
      </c>
      <c r="C1109" s="61">
        <v>144969</v>
      </c>
      <c r="D1109" s="61">
        <v>0</v>
      </c>
      <c r="E1109" s="61" t="s">
        <v>14135</v>
      </c>
      <c r="F1109" s="61" t="s">
        <v>14136</v>
      </c>
      <c r="G1109" s="61">
        <v>4</v>
      </c>
      <c r="H1109" s="61">
        <v>38</v>
      </c>
      <c r="I1109" s="61">
        <v>7</v>
      </c>
      <c r="J1109" s="61">
        <v>4</v>
      </c>
      <c r="K1109" s="61">
        <v>6</v>
      </c>
      <c r="L1109" s="61">
        <v>85084</v>
      </c>
      <c r="M1109" s="61">
        <v>0</v>
      </c>
      <c r="N1109" s="61">
        <v>1</v>
      </c>
      <c r="O1109" s="61">
        <v>0</v>
      </c>
      <c r="P1109" s="61">
        <v>0</v>
      </c>
      <c r="Q1109" s="61">
        <v>0</v>
      </c>
      <c r="R1109" s="61">
        <v>0</v>
      </c>
      <c r="S1109" s="61">
        <v>0</v>
      </c>
      <c r="T1109" s="61">
        <v>0</v>
      </c>
      <c r="U1109" s="61">
        <v>0</v>
      </c>
      <c r="V1109" s="61">
        <v>0</v>
      </c>
      <c r="W1109" s="61">
        <v>0</v>
      </c>
      <c r="X1109" s="61">
        <v>0</v>
      </c>
      <c r="Y1109" s="61">
        <v>0</v>
      </c>
      <c r="Z1109" s="61">
        <v>0</v>
      </c>
      <c r="AA1109" s="61">
        <v>0</v>
      </c>
      <c r="AB1109" s="61">
        <v>0</v>
      </c>
      <c r="AC1109" s="61">
        <v>0</v>
      </c>
      <c r="AD1109" s="61">
        <v>0</v>
      </c>
    </row>
    <row r="1110" spans="1:30" x14ac:dyDescent="0.3">
      <c r="A1110" s="61">
        <v>4974</v>
      </c>
      <c r="B1110" s="61">
        <v>4</v>
      </c>
      <c r="C1110" s="61">
        <v>144970</v>
      </c>
      <c r="D1110" s="61">
        <v>0</v>
      </c>
      <c r="E1110" s="61" t="s">
        <v>13311</v>
      </c>
      <c r="F1110" s="61" t="s">
        <v>14137</v>
      </c>
      <c r="G1110" s="61">
        <v>5</v>
      </c>
      <c r="H1110" s="61">
        <v>38</v>
      </c>
      <c r="I1110" s="61">
        <v>7</v>
      </c>
      <c r="J1110" s="61">
        <v>6</v>
      </c>
      <c r="K1110" s="61">
        <v>6</v>
      </c>
      <c r="L1110" s="61">
        <v>85278</v>
      </c>
      <c r="M1110" s="61">
        <v>0</v>
      </c>
      <c r="N1110" s="61">
        <v>1</v>
      </c>
      <c r="O1110" s="61">
        <v>0</v>
      </c>
      <c r="P1110" s="61">
        <v>0</v>
      </c>
      <c r="Q1110" s="61">
        <v>0</v>
      </c>
      <c r="R1110" s="61">
        <v>0</v>
      </c>
      <c r="S1110" s="61">
        <v>0</v>
      </c>
      <c r="T1110" s="61">
        <v>0</v>
      </c>
      <c r="U1110" s="61">
        <v>0</v>
      </c>
      <c r="V1110" s="61">
        <v>0</v>
      </c>
      <c r="W1110" s="61">
        <v>0</v>
      </c>
      <c r="X1110" s="61">
        <v>0</v>
      </c>
      <c r="Y1110" s="61">
        <v>0</v>
      </c>
      <c r="Z1110" s="61">
        <v>0</v>
      </c>
      <c r="AA1110" s="61">
        <v>0</v>
      </c>
      <c r="AB1110" s="61">
        <v>0</v>
      </c>
      <c r="AC1110" s="61">
        <v>0</v>
      </c>
      <c r="AD1110" s="61">
        <v>0</v>
      </c>
    </row>
    <row r="1111" spans="1:30" x14ac:dyDescent="0.3">
      <c r="A1111" s="61">
        <v>4975</v>
      </c>
      <c r="B1111" s="61">
        <v>4</v>
      </c>
      <c r="C1111" s="61">
        <v>144971</v>
      </c>
      <c r="D1111" s="61">
        <v>0</v>
      </c>
      <c r="E1111" s="61" t="s">
        <v>14054</v>
      </c>
      <c r="F1111" s="61" t="s">
        <v>14055</v>
      </c>
      <c r="G1111" s="61">
        <v>1</v>
      </c>
      <c r="H1111" s="61">
        <v>45</v>
      </c>
      <c r="I1111" s="61">
        <v>0</v>
      </c>
      <c r="J1111" s="61">
        <v>1</v>
      </c>
      <c r="K1111" s="61">
        <v>1</v>
      </c>
      <c r="L1111" s="61">
        <v>50000</v>
      </c>
      <c r="M1111" s="61">
        <v>0</v>
      </c>
      <c r="N1111" s="61">
        <v>0</v>
      </c>
      <c r="O1111" s="61">
        <v>0</v>
      </c>
      <c r="P1111" s="61">
        <v>0</v>
      </c>
      <c r="Q1111" s="61">
        <v>0</v>
      </c>
      <c r="R1111" s="61">
        <v>0</v>
      </c>
      <c r="S1111" s="61">
        <v>0</v>
      </c>
      <c r="T1111" s="61">
        <v>0</v>
      </c>
      <c r="U1111" s="61">
        <v>0</v>
      </c>
      <c r="V1111" s="61">
        <v>0</v>
      </c>
      <c r="W1111" s="61">
        <v>0</v>
      </c>
      <c r="X1111" s="61">
        <v>0</v>
      </c>
      <c r="Y1111" s="61">
        <v>0</v>
      </c>
      <c r="Z1111" s="61">
        <v>0</v>
      </c>
      <c r="AA1111" s="61">
        <v>0</v>
      </c>
      <c r="AB1111" s="61">
        <v>0</v>
      </c>
      <c r="AC1111" s="61">
        <v>0</v>
      </c>
      <c r="AD1111" s="61">
        <v>0</v>
      </c>
    </row>
    <row r="1112" spans="1:30" x14ac:dyDescent="0.3">
      <c r="A1112" s="61">
        <v>4976</v>
      </c>
      <c r="B1112" s="61">
        <v>4</v>
      </c>
      <c r="C1112" s="61">
        <v>144972</v>
      </c>
      <c r="D1112" s="61">
        <v>0</v>
      </c>
      <c r="E1112" s="61" t="s">
        <v>14056</v>
      </c>
      <c r="F1112" s="61" t="s">
        <v>14057</v>
      </c>
      <c r="G1112" s="61">
        <v>2</v>
      </c>
      <c r="H1112" s="61">
        <v>45</v>
      </c>
      <c r="I1112" s="61">
        <v>0</v>
      </c>
      <c r="J1112" s="61">
        <v>2</v>
      </c>
      <c r="K1112" s="61">
        <v>1</v>
      </c>
      <c r="L1112" s="61">
        <v>100000</v>
      </c>
      <c r="M1112" s="61">
        <v>0</v>
      </c>
      <c r="N1112" s="61">
        <v>0</v>
      </c>
      <c r="O1112" s="61">
        <v>0</v>
      </c>
      <c r="P1112" s="61">
        <v>0</v>
      </c>
      <c r="Q1112" s="61">
        <v>0</v>
      </c>
      <c r="R1112" s="61">
        <v>0</v>
      </c>
      <c r="S1112" s="61">
        <v>0</v>
      </c>
      <c r="T1112" s="61">
        <v>0</v>
      </c>
      <c r="U1112" s="61">
        <v>0</v>
      </c>
      <c r="V1112" s="61">
        <v>0</v>
      </c>
      <c r="W1112" s="61">
        <v>0</v>
      </c>
      <c r="X1112" s="61">
        <v>0</v>
      </c>
      <c r="Y1112" s="61">
        <v>0</v>
      </c>
      <c r="Z1112" s="61">
        <v>0</v>
      </c>
      <c r="AA1112" s="61">
        <v>0</v>
      </c>
      <c r="AB1112" s="61">
        <v>0</v>
      </c>
      <c r="AC1112" s="61">
        <v>0</v>
      </c>
      <c r="AD1112" s="61">
        <v>0</v>
      </c>
    </row>
    <row r="1113" spans="1:30" x14ac:dyDescent="0.3">
      <c r="A1113" s="61">
        <v>4977</v>
      </c>
      <c r="B1113" s="61">
        <v>4</v>
      </c>
      <c r="C1113" s="61">
        <v>144973</v>
      </c>
      <c r="D1113" s="61">
        <v>0</v>
      </c>
      <c r="E1113" s="61" t="s">
        <v>14058</v>
      </c>
      <c r="F1113" s="61" t="s">
        <v>14059</v>
      </c>
      <c r="G1113" s="61">
        <v>3</v>
      </c>
      <c r="H1113" s="61">
        <v>45</v>
      </c>
      <c r="I1113" s="61">
        <v>0</v>
      </c>
      <c r="J1113" s="61">
        <v>3</v>
      </c>
      <c r="K1113" s="61">
        <v>1</v>
      </c>
      <c r="L1113" s="61">
        <v>150000</v>
      </c>
      <c r="M1113" s="61">
        <v>0</v>
      </c>
      <c r="N1113" s="61">
        <v>0</v>
      </c>
      <c r="O1113" s="61">
        <v>0</v>
      </c>
      <c r="P1113" s="61">
        <v>0</v>
      </c>
      <c r="Q1113" s="61">
        <v>0</v>
      </c>
      <c r="R1113" s="61">
        <v>0</v>
      </c>
      <c r="S1113" s="61">
        <v>0</v>
      </c>
      <c r="T1113" s="61">
        <v>0</v>
      </c>
      <c r="U1113" s="61">
        <v>0</v>
      </c>
      <c r="V1113" s="61">
        <v>0</v>
      </c>
      <c r="W1113" s="61">
        <v>0</v>
      </c>
      <c r="X1113" s="61">
        <v>0</v>
      </c>
      <c r="Y1113" s="61">
        <v>0</v>
      </c>
      <c r="Z1113" s="61">
        <v>0</v>
      </c>
      <c r="AA1113" s="61">
        <v>0</v>
      </c>
      <c r="AB1113" s="61">
        <v>0</v>
      </c>
      <c r="AC1113" s="61">
        <v>0</v>
      </c>
      <c r="AD1113" s="61">
        <v>0</v>
      </c>
    </row>
    <row r="1114" spans="1:30" x14ac:dyDescent="0.3">
      <c r="A1114" s="61">
        <v>4978</v>
      </c>
      <c r="B1114" s="61">
        <v>4</v>
      </c>
      <c r="C1114" s="61">
        <v>144974</v>
      </c>
      <c r="D1114" s="61">
        <v>0</v>
      </c>
      <c r="E1114" s="61" t="s">
        <v>14060</v>
      </c>
      <c r="F1114" s="61" t="s">
        <v>14061</v>
      </c>
      <c r="G1114" s="61">
        <v>4</v>
      </c>
      <c r="H1114" s="61">
        <v>45</v>
      </c>
      <c r="I1114" s="61">
        <v>0</v>
      </c>
      <c r="J1114" s="61">
        <v>4</v>
      </c>
      <c r="K1114" s="61">
        <v>1</v>
      </c>
      <c r="L1114" s="61">
        <v>200000</v>
      </c>
      <c r="M1114" s="61">
        <v>0</v>
      </c>
      <c r="N1114" s="61">
        <v>0</v>
      </c>
      <c r="O1114" s="61">
        <v>0</v>
      </c>
      <c r="P1114" s="61">
        <v>0</v>
      </c>
      <c r="Q1114" s="61">
        <v>0</v>
      </c>
      <c r="R1114" s="61">
        <v>0</v>
      </c>
      <c r="S1114" s="61">
        <v>0</v>
      </c>
      <c r="T1114" s="61">
        <v>0</v>
      </c>
      <c r="U1114" s="61">
        <v>0</v>
      </c>
      <c r="V1114" s="61">
        <v>0</v>
      </c>
      <c r="W1114" s="61">
        <v>0</v>
      </c>
      <c r="X1114" s="61">
        <v>0</v>
      </c>
      <c r="Y1114" s="61">
        <v>0</v>
      </c>
      <c r="Z1114" s="61">
        <v>0</v>
      </c>
      <c r="AA1114" s="61">
        <v>0</v>
      </c>
      <c r="AB1114" s="61">
        <v>0</v>
      </c>
      <c r="AC1114" s="61">
        <v>0</v>
      </c>
      <c r="AD1114" s="61">
        <v>0</v>
      </c>
    </row>
    <row r="1115" spans="1:30" x14ac:dyDescent="0.3">
      <c r="A1115" s="61">
        <v>4979</v>
      </c>
      <c r="B1115" s="61">
        <v>4</v>
      </c>
      <c r="C1115" s="61">
        <v>144975</v>
      </c>
      <c r="D1115" s="61">
        <v>0</v>
      </c>
      <c r="E1115" s="61" t="s">
        <v>14062</v>
      </c>
      <c r="F1115" s="61" t="s">
        <v>14063</v>
      </c>
      <c r="G1115" s="61">
        <v>5</v>
      </c>
      <c r="H1115" s="61">
        <v>45</v>
      </c>
      <c r="I1115" s="61">
        <v>0</v>
      </c>
      <c r="J1115" s="61">
        <v>5</v>
      </c>
      <c r="K1115" s="61">
        <v>1</v>
      </c>
      <c r="L1115" s="61">
        <v>250000</v>
      </c>
      <c r="M1115" s="61">
        <v>0</v>
      </c>
      <c r="N1115" s="61">
        <v>0</v>
      </c>
      <c r="O1115" s="61">
        <v>0</v>
      </c>
      <c r="P1115" s="61">
        <v>0</v>
      </c>
      <c r="Q1115" s="61">
        <v>0</v>
      </c>
      <c r="R1115" s="61">
        <v>0</v>
      </c>
      <c r="S1115" s="61">
        <v>0</v>
      </c>
      <c r="T1115" s="61">
        <v>0</v>
      </c>
      <c r="U1115" s="61">
        <v>0</v>
      </c>
      <c r="V1115" s="61">
        <v>0</v>
      </c>
      <c r="W1115" s="61">
        <v>0</v>
      </c>
      <c r="X1115" s="61">
        <v>0</v>
      </c>
      <c r="Y1115" s="61">
        <v>0</v>
      </c>
      <c r="Z1115" s="61">
        <v>0</v>
      </c>
      <c r="AA1115" s="61">
        <v>0</v>
      </c>
      <c r="AB1115" s="61">
        <v>0</v>
      </c>
      <c r="AC1115" s="61">
        <v>0</v>
      </c>
      <c r="AD1115" s="61">
        <v>0</v>
      </c>
    </row>
    <row r="1116" spans="1:30" x14ac:dyDescent="0.3">
      <c r="A1116" s="61">
        <v>4980</v>
      </c>
      <c r="B1116" s="61">
        <v>4</v>
      </c>
      <c r="C1116" s="61">
        <v>144976</v>
      </c>
      <c r="D1116" s="61">
        <v>0</v>
      </c>
      <c r="E1116" s="61" t="s">
        <v>14064</v>
      </c>
      <c r="F1116" s="61" t="s">
        <v>14065</v>
      </c>
      <c r="G1116" s="61">
        <v>6</v>
      </c>
      <c r="H1116" s="61">
        <v>45</v>
      </c>
      <c r="I1116" s="61">
        <v>0</v>
      </c>
      <c r="J1116" s="61">
        <v>6</v>
      </c>
      <c r="K1116" s="61">
        <v>1</v>
      </c>
      <c r="L1116" s="61">
        <v>300000</v>
      </c>
      <c r="M1116" s="61">
        <v>0</v>
      </c>
      <c r="N1116" s="61">
        <v>0</v>
      </c>
      <c r="O1116" s="61">
        <v>0</v>
      </c>
      <c r="P1116" s="61">
        <v>0</v>
      </c>
      <c r="Q1116" s="61">
        <v>0</v>
      </c>
      <c r="R1116" s="61">
        <v>0</v>
      </c>
      <c r="S1116" s="61">
        <v>0</v>
      </c>
      <c r="T1116" s="61">
        <v>0</v>
      </c>
      <c r="U1116" s="61">
        <v>0</v>
      </c>
      <c r="V1116" s="61">
        <v>0</v>
      </c>
      <c r="W1116" s="61">
        <v>0</v>
      </c>
      <c r="X1116" s="61">
        <v>0</v>
      </c>
      <c r="Y1116" s="61">
        <v>0</v>
      </c>
      <c r="Z1116" s="61">
        <v>0</v>
      </c>
      <c r="AA1116" s="61">
        <v>0</v>
      </c>
      <c r="AB1116" s="61">
        <v>0</v>
      </c>
      <c r="AC1116" s="61">
        <v>0</v>
      </c>
      <c r="AD1116" s="61">
        <v>0</v>
      </c>
    </row>
    <row r="1117" spans="1:30" x14ac:dyDescent="0.3">
      <c r="A1117" s="61">
        <v>4981</v>
      </c>
      <c r="B1117" s="61">
        <v>4</v>
      </c>
      <c r="C1117" s="61">
        <v>144977</v>
      </c>
      <c r="D1117" s="61">
        <v>0</v>
      </c>
      <c r="E1117" s="61" t="s">
        <v>14066</v>
      </c>
      <c r="F1117" s="61" t="s">
        <v>14067</v>
      </c>
      <c r="G1117" s="61">
        <v>7</v>
      </c>
      <c r="H1117" s="61">
        <v>45</v>
      </c>
      <c r="I1117" s="61">
        <v>0</v>
      </c>
      <c r="J1117" s="61">
        <v>7</v>
      </c>
      <c r="K1117" s="61">
        <v>1</v>
      </c>
      <c r="L1117" s="61">
        <v>500000</v>
      </c>
      <c r="M1117" s="61">
        <v>0</v>
      </c>
      <c r="N1117" s="61">
        <v>0</v>
      </c>
      <c r="O1117" s="61">
        <v>0</v>
      </c>
      <c r="P1117" s="61">
        <v>0</v>
      </c>
      <c r="Q1117" s="61">
        <v>0</v>
      </c>
      <c r="R1117" s="61">
        <v>0</v>
      </c>
      <c r="S1117" s="61">
        <v>0</v>
      </c>
      <c r="T1117" s="61">
        <v>0</v>
      </c>
      <c r="U1117" s="61">
        <v>0</v>
      </c>
      <c r="V1117" s="61">
        <v>0</v>
      </c>
      <c r="W1117" s="61">
        <v>0</v>
      </c>
      <c r="X1117" s="61">
        <v>0</v>
      </c>
      <c r="Y1117" s="61">
        <v>0</v>
      </c>
      <c r="Z1117" s="61">
        <v>0</v>
      </c>
      <c r="AA1117" s="61">
        <v>0</v>
      </c>
      <c r="AB1117" s="61">
        <v>0</v>
      </c>
      <c r="AC1117" s="61">
        <v>0</v>
      </c>
      <c r="AD1117" s="61">
        <v>0</v>
      </c>
    </row>
    <row r="1118" spans="1:30" x14ac:dyDescent="0.3">
      <c r="A1118" s="61">
        <v>4982</v>
      </c>
      <c r="B1118" s="61">
        <v>4</v>
      </c>
      <c r="C1118" s="61">
        <v>144978</v>
      </c>
      <c r="D1118" s="61">
        <v>0</v>
      </c>
      <c r="E1118" s="61" t="s">
        <v>14068</v>
      </c>
      <c r="F1118" s="61" t="s">
        <v>14069</v>
      </c>
      <c r="G1118" s="61">
        <v>8</v>
      </c>
      <c r="H1118" s="61">
        <v>45</v>
      </c>
      <c r="I1118" s="61">
        <v>0</v>
      </c>
      <c r="J1118" s="61">
        <v>8</v>
      </c>
      <c r="K1118" s="61">
        <v>1</v>
      </c>
      <c r="L1118" s="61">
        <v>1000000</v>
      </c>
      <c r="M1118" s="61">
        <v>0</v>
      </c>
      <c r="N1118" s="61">
        <v>0</v>
      </c>
      <c r="O1118" s="61">
        <v>0</v>
      </c>
      <c r="P1118" s="61">
        <v>0</v>
      </c>
      <c r="Q1118" s="61">
        <v>0</v>
      </c>
      <c r="R1118" s="61">
        <v>0</v>
      </c>
      <c r="S1118" s="61">
        <v>0</v>
      </c>
      <c r="T1118" s="61">
        <v>0</v>
      </c>
      <c r="U1118" s="61">
        <v>0</v>
      </c>
      <c r="V1118" s="61">
        <v>0</v>
      </c>
      <c r="W1118" s="61">
        <v>0</v>
      </c>
      <c r="X1118" s="61">
        <v>0</v>
      </c>
      <c r="Y1118" s="61">
        <v>0</v>
      </c>
      <c r="Z1118" s="61">
        <v>0</v>
      </c>
      <c r="AA1118" s="61">
        <v>0</v>
      </c>
      <c r="AB1118" s="61">
        <v>0</v>
      </c>
      <c r="AC1118" s="61">
        <v>0</v>
      </c>
      <c r="AD1118" s="61">
        <v>0</v>
      </c>
    </row>
    <row r="1119" spans="1:30" x14ac:dyDescent="0.3">
      <c r="A1119" s="61">
        <v>4983</v>
      </c>
      <c r="B1119" s="61">
        <v>4</v>
      </c>
      <c r="C1119" s="61">
        <v>144979</v>
      </c>
      <c r="D1119" s="61">
        <v>0</v>
      </c>
      <c r="E1119" s="61" t="s">
        <v>14070</v>
      </c>
      <c r="F1119" s="61" t="s">
        <v>14071</v>
      </c>
      <c r="G1119" s="61">
        <v>9</v>
      </c>
      <c r="H1119" s="61">
        <v>45</v>
      </c>
      <c r="I1119" s="61">
        <v>0</v>
      </c>
      <c r="J1119" s="61">
        <v>9</v>
      </c>
      <c r="K1119" s="61">
        <v>1</v>
      </c>
      <c r="L1119" s="61">
        <v>1500000</v>
      </c>
      <c r="M1119" s="61">
        <v>0</v>
      </c>
      <c r="N1119" s="61">
        <v>0</v>
      </c>
      <c r="O1119" s="61">
        <v>0</v>
      </c>
      <c r="P1119" s="61">
        <v>0</v>
      </c>
      <c r="Q1119" s="61">
        <v>0</v>
      </c>
      <c r="R1119" s="61">
        <v>0</v>
      </c>
      <c r="S1119" s="61">
        <v>0</v>
      </c>
      <c r="T1119" s="61">
        <v>0</v>
      </c>
      <c r="U1119" s="61">
        <v>0</v>
      </c>
      <c r="V1119" s="61">
        <v>0</v>
      </c>
      <c r="W1119" s="61">
        <v>0</v>
      </c>
      <c r="X1119" s="61">
        <v>0</v>
      </c>
      <c r="Y1119" s="61">
        <v>0</v>
      </c>
      <c r="Z1119" s="61">
        <v>0</v>
      </c>
      <c r="AA1119" s="61">
        <v>0</v>
      </c>
      <c r="AB1119" s="61">
        <v>0</v>
      </c>
      <c r="AC1119" s="61">
        <v>0</v>
      </c>
      <c r="AD1119" s="61">
        <v>0</v>
      </c>
    </row>
    <row r="1120" spans="1:30" x14ac:dyDescent="0.3">
      <c r="A1120" s="61">
        <v>4984</v>
      </c>
      <c r="B1120" s="61">
        <v>4</v>
      </c>
      <c r="C1120" s="61">
        <v>144980</v>
      </c>
      <c r="D1120" s="61">
        <v>0</v>
      </c>
      <c r="E1120" s="61" t="s">
        <v>14072</v>
      </c>
      <c r="F1120" s="61" t="s">
        <v>14073</v>
      </c>
      <c r="G1120" s="61">
        <v>10</v>
      </c>
      <c r="H1120" s="61">
        <v>45</v>
      </c>
      <c r="I1120" s="61">
        <v>0</v>
      </c>
      <c r="J1120" s="61">
        <v>10</v>
      </c>
      <c r="K1120" s="61">
        <v>1</v>
      </c>
      <c r="L1120" s="61">
        <v>2000000</v>
      </c>
      <c r="M1120" s="61">
        <v>0</v>
      </c>
      <c r="N1120" s="61">
        <v>0</v>
      </c>
      <c r="O1120" s="61">
        <v>0</v>
      </c>
      <c r="P1120" s="61">
        <v>0</v>
      </c>
      <c r="Q1120" s="61">
        <v>0</v>
      </c>
      <c r="R1120" s="61">
        <v>0</v>
      </c>
      <c r="S1120" s="61">
        <v>0</v>
      </c>
      <c r="T1120" s="61">
        <v>0</v>
      </c>
      <c r="U1120" s="61">
        <v>0</v>
      </c>
      <c r="V1120" s="61">
        <v>0</v>
      </c>
      <c r="W1120" s="61">
        <v>0</v>
      </c>
      <c r="X1120" s="61">
        <v>0</v>
      </c>
      <c r="Y1120" s="61">
        <v>0</v>
      </c>
      <c r="Z1120" s="61">
        <v>0</v>
      </c>
      <c r="AA1120" s="61">
        <v>0</v>
      </c>
      <c r="AB1120" s="61">
        <v>0</v>
      </c>
      <c r="AC1120" s="61">
        <v>0</v>
      </c>
      <c r="AD1120" s="61">
        <v>0</v>
      </c>
    </row>
    <row r="1121" spans="1:30" x14ac:dyDescent="0.3">
      <c r="A1121" s="61">
        <v>4985</v>
      </c>
      <c r="B1121" s="61">
        <v>4</v>
      </c>
      <c r="C1121" s="61">
        <v>144981</v>
      </c>
      <c r="D1121" s="61">
        <v>0</v>
      </c>
      <c r="E1121" s="61" t="s">
        <v>14074</v>
      </c>
      <c r="F1121" s="61" t="s">
        <v>14075</v>
      </c>
      <c r="G1121" s="61">
        <v>11</v>
      </c>
      <c r="H1121" s="61">
        <v>45</v>
      </c>
      <c r="I1121" s="61">
        <v>0</v>
      </c>
      <c r="J1121" s="61">
        <v>10</v>
      </c>
      <c r="K1121" s="61">
        <v>6</v>
      </c>
      <c r="L1121" s="61">
        <v>85003</v>
      </c>
      <c r="M1121" s="61">
        <v>0</v>
      </c>
      <c r="N1121" s="61">
        <v>1</v>
      </c>
      <c r="O1121" s="61">
        <v>6</v>
      </c>
      <c r="P1121" s="61">
        <v>85011</v>
      </c>
      <c r="Q1121" s="61">
        <v>0</v>
      </c>
      <c r="R1121" s="61">
        <v>1</v>
      </c>
      <c r="S1121" s="61">
        <v>6</v>
      </c>
      <c r="T1121" s="61">
        <v>85253</v>
      </c>
      <c r="U1121" s="61">
        <v>0</v>
      </c>
      <c r="V1121" s="61">
        <v>1</v>
      </c>
      <c r="W1121" s="61">
        <v>0</v>
      </c>
      <c r="X1121" s="61">
        <v>0</v>
      </c>
      <c r="Y1121" s="61">
        <v>0</v>
      </c>
      <c r="Z1121" s="61">
        <v>0</v>
      </c>
      <c r="AA1121" s="61">
        <v>0</v>
      </c>
      <c r="AB1121" s="61">
        <v>0</v>
      </c>
      <c r="AC1121" s="61">
        <v>0</v>
      </c>
      <c r="AD1121" s="61">
        <v>0</v>
      </c>
    </row>
    <row r="1122" spans="1:30" x14ac:dyDescent="0.3">
      <c r="A1122" s="61">
        <v>5001</v>
      </c>
      <c r="B1122" s="61">
        <v>5</v>
      </c>
      <c r="C1122" s="61">
        <v>145001</v>
      </c>
      <c r="D1122" s="61">
        <v>145001</v>
      </c>
      <c r="E1122" s="61">
        <v>0</v>
      </c>
      <c r="F1122" s="61" t="s">
        <v>8651</v>
      </c>
      <c r="G1122" s="61">
        <v>1</v>
      </c>
      <c r="H1122" s="61">
        <v>3</v>
      </c>
      <c r="I1122" s="61">
        <v>1</v>
      </c>
      <c r="J1122" s="61">
        <v>3000</v>
      </c>
      <c r="K1122" s="61">
        <v>24</v>
      </c>
      <c r="L1122" s="61">
        <v>10</v>
      </c>
      <c r="M1122" s="61">
        <v>0</v>
      </c>
      <c r="N1122" s="61">
        <v>0</v>
      </c>
      <c r="O1122" s="61">
        <v>6</v>
      </c>
      <c r="P1122" s="61">
        <v>94105</v>
      </c>
      <c r="Q1122" s="61">
        <v>0</v>
      </c>
      <c r="R1122" s="61">
        <v>7</v>
      </c>
      <c r="S1122" s="61">
        <v>0</v>
      </c>
      <c r="T1122" s="61">
        <v>0</v>
      </c>
      <c r="U1122" s="61">
        <v>0</v>
      </c>
      <c r="V1122" s="61">
        <v>0</v>
      </c>
      <c r="W1122" s="61">
        <v>0</v>
      </c>
      <c r="X1122" s="61">
        <v>0</v>
      </c>
      <c r="Y1122" s="61">
        <v>0</v>
      </c>
      <c r="Z1122" s="61">
        <v>0</v>
      </c>
      <c r="AA1122" s="61">
        <v>0</v>
      </c>
      <c r="AB1122" s="61">
        <v>0</v>
      </c>
      <c r="AC1122" s="61">
        <v>0</v>
      </c>
      <c r="AD1122" s="61">
        <v>0</v>
      </c>
    </row>
    <row r="1123" spans="1:30" x14ac:dyDescent="0.3">
      <c r="A1123" s="61">
        <v>5002</v>
      </c>
      <c r="B1123" s="61">
        <v>5</v>
      </c>
      <c r="C1123" s="61">
        <v>145002</v>
      </c>
      <c r="D1123" s="61">
        <v>145002</v>
      </c>
      <c r="E1123" s="61">
        <v>0</v>
      </c>
      <c r="F1123" s="61" t="s">
        <v>8652</v>
      </c>
      <c r="G1123" s="61">
        <v>1</v>
      </c>
      <c r="H1123" s="61">
        <v>4</v>
      </c>
      <c r="I1123" s="61">
        <v>2</v>
      </c>
      <c r="J1123" s="61">
        <v>2000</v>
      </c>
      <c r="K1123" s="61">
        <v>24</v>
      </c>
      <c r="L1123" s="61">
        <v>10</v>
      </c>
      <c r="M1123" s="61">
        <v>0</v>
      </c>
      <c r="N1123" s="61">
        <v>0</v>
      </c>
      <c r="O1123" s="61">
        <v>6</v>
      </c>
      <c r="P1123" s="61">
        <v>94106</v>
      </c>
      <c r="Q1123" s="61">
        <v>0</v>
      </c>
      <c r="R1123" s="61">
        <v>7</v>
      </c>
      <c r="S1123" s="61">
        <v>0</v>
      </c>
      <c r="T1123" s="61">
        <v>0</v>
      </c>
      <c r="U1123" s="61">
        <v>0</v>
      </c>
      <c r="V1123" s="61">
        <v>0</v>
      </c>
      <c r="W1123" s="61">
        <v>0</v>
      </c>
      <c r="X1123" s="61">
        <v>0</v>
      </c>
      <c r="Y1123" s="61">
        <v>0</v>
      </c>
      <c r="Z1123" s="61">
        <v>0</v>
      </c>
      <c r="AA1123" s="61">
        <v>0</v>
      </c>
      <c r="AB1123" s="61">
        <v>0</v>
      </c>
      <c r="AC1123" s="61">
        <v>0</v>
      </c>
      <c r="AD1123" s="61">
        <v>0</v>
      </c>
    </row>
    <row r="1124" spans="1:30" x14ac:dyDescent="0.3">
      <c r="A1124" s="61">
        <v>5003</v>
      </c>
      <c r="B1124" s="61">
        <v>5</v>
      </c>
      <c r="C1124" s="61">
        <v>145003</v>
      </c>
      <c r="D1124" s="61">
        <v>145003</v>
      </c>
      <c r="E1124" s="61">
        <v>0</v>
      </c>
      <c r="F1124" s="61" t="s">
        <v>8653</v>
      </c>
      <c r="G1124" s="61">
        <v>1</v>
      </c>
      <c r="H1124" s="61">
        <v>4</v>
      </c>
      <c r="I1124" s="61">
        <v>3</v>
      </c>
      <c r="J1124" s="61">
        <v>2000</v>
      </c>
      <c r="K1124" s="61">
        <v>24</v>
      </c>
      <c r="L1124" s="61">
        <v>10</v>
      </c>
      <c r="M1124" s="61">
        <v>0</v>
      </c>
      <c r="N1124" s="61">
        <v>0</v>
      </c>
      <c r="O1124" s="61">
        <v>6</v>
      </c>
      <c r="P1124" s="61">
        <v>94107</v>
      </c>
      <c r="Q1124" s="61">
        <v>0</v>
      </c>
      <c r="R1124" s="61">
        <v>7</v>
      </c>
      <c r="S1124" s="61">
        <v>0</v>
      </c>
      <c r="T1124" s="61">
        <v>0</v>
      </c>
      <c r="U1124" s="61">
        <v>0</v>
      </c>
      <c r="V1124" s="61">
        <v>0</v>
      </c>
      <c r="W1124" s="61">
        <v>0</v>
      </c>
      <c r="X1124" s="61">
        <v>0</v>
      </c>
      <c r="Y1124" s="61">
        <v>0</v>
      </c>
      <c r="Z1124" s="61">
        <v>0</v>
      </c>
      <c r="AA1124" s="61">
        <v>0</v>
      </c>
      <c r="AB1124" s="61">
        <v>0</v>
      </c>
      <c r="AC1124" s="61">
        <v>0</v>
      </c>
      <c r="AD1124" s="61">
        <v>0</v>
      </c>
    </row>
    <row r="1125" spans="1:30" x14ac:dyDescent="0.3">
      <c r="A1125" s="61">
        <v>5004</v>
      </c>
      <c r="B1125" s="61">
        <v>5</v>
      </c>
      <c r="C1125" s="61">
        <v>145004</v>
      </c>
      <c r="D1125" s="61">
        <v>145004</v>
      </c>
      <c r="E1125" s="61">
        <v>0</v>
      </c>
      <c r="F1125" s="61" t="s">
        <v>8654</v>
      </c>
      <c r="G1125" s="61">
        <v>1</v>
      </c>
      <c r="H1125" s="61">
        <v>4</v>
      </c>
      <c r="I1125" s="61">
        <v>4</v>
      </c>
      <c r="J1125" s="61">
        <v>2000</v>
      </c>
      <c r="K1125" s="61">
        <v>24</v>
      </c>
      <c r="L1125" s="61">
        <v>10</v>
      </c>
      <c r="M1125" s="61">
        <v>0</v>
      </c>
      <c r="N1125" s="61">
        <v>0</v>
      </c>
      <c r="O1125" s="61">
        <v>6</v>
      </c>
      <c r="P1125" s="61">
        <v>94108</v>
      </c>
      <c r="Q1125" s="61">
        <v>0</v>
      </c>
      <c r="R1125" s="61">
        <v>7</v>
      </c>
      <c r="S1125" s="61">
        <v>0</v>
      </c>
      <c r="T1125" s="61">
        <v>0</v>
      </c>
      <c r="U1125" s="61">
        <v>0</v>
      </c>
      <c r="V1125" s="61">
        <v>0</v>
      </c>
      <c r="W1125" s="61">
        <v>0</v>
      </c>
      <c r="X1125" s="61">
        <v>0</v>
      </c>
      <c r="Y1125" s="61">
        <v>0</v>
      </c>
      <c r="Z1125" s="61">
        <v>0</v>
      </c>
      <c r="AA1125" s="61">
        <v>0</v>
      </c>
      <c r="AB1125" s="61">
        <v>0</v>
      </c>
      <c r="AC1125" s="61">
        <v>0</v>
      </c>
      <c r="AD1125" s="61">
        <v>0</v>
      </c>
    </row>
    <row r="1126" spans="1:30" x14ac:dyDescent="0.3">
      <c r="A1126" s="61">
        <v>5005</v>
      </c>
      <c r="B1126" s="61">
        <v>5</v>
      </c>
      <c r="C1126" s="61">
        <v>145005</v>
      </c>
      <c r="D1126" s="61">
        <v>145005</v>
      </c>
      <c r="E1126" s="61">
        <v>0</v>
      </c>
      <c r="F1126" s="61" t="s">
        <v>8655</v>
      </c>
      <c r="G1126" s="61">
        <v>1</v>
      </c>
      <c r="H1126" s="61">
        <v>4</v>
      </c>
      <c r="I1126" s="61">
        <v>5</v>
      </c>
      <c r="J1126" s="61">
        <v>2000</v>
      </c>
      <c r="K1126" s="61">
        <v>24</v>
      </c>
      <c r="L1126" s="61">
        <v>10</v>
      </c>
      <c r="M1126" s="61">
        <v>0</v>
      </c>
      <c r="N1126" s="61">
        <v>0</v>
      </c>
      <c r="O1126" s="61">
        <v>6</v>
      </c>
      <c r="P1126" s="61">
        <v>94109</v>
      </c>
      <c r="Q1126" s="61">
        <v>0</v>
      </c>
      <c r="R1126" s="61">
        <v>7</v>
      </c>
      <c r="S1126" s="61">
        <v>0</v>
      </c>
      <c r="T1126" s="61">
        <v>0</v>
      </c>
      <c r="U1126" s="61">
        <v>0</v>
      </c>
      <c r="V1126" s="61">
        <v>0</v>
      </c>
      <c r="W1126" s="61">
        <v>0</v>
      </c>
      <c r="X1126" s="61">
        <v>0</v>
      </c>
      <c r="Y1126" s="61">
        <v>0</v>
      </c>
      <c r="Z1126" s="61">
        <v>0</v>
      </c>
      <c r="AA1126" s="61">
        <v>0</v>
      </c>
      <c r="AB1126" s="61">
        <v>0</v>
      </c>
      <c r="AC1126" s="61">
        <v>0</v>
      </c>
      <c r="AD1126" s="61">
        <v>0</v>
      </c>
    </row>
    <row r="1127" spans="1:30" x14ac:dyDescent="0.3">
      <c r="A1127" s="61">
        <v>5006</v>
      </c>
      <c r="B1127" s="61">
        <v>5</v>
      </c>
      <c r="C1127" s="61">
        <v>145006</v>
      </c>
      <c r="D1127" s="61">
        <v>145006</v>
      </c>
      <c r="E1127" s="61">
        <v>0</v>
      </c>
      <c r="F1127" s="61" t="s">
        <v>8656</v>
      </c>
      <c r="G1127" s="61">
        <v>1</v>
      </c>
      <c r="H1127" s="61">
        <v>3</v>
      </c>
      <c r="I1127" s="61">
        <v>2</v>
      </c>
      <c r="J1127" s="61">
        <v>1000</v>
      </c>
      <c r="K1127" s="61">
        <v>24</v>
      </c>
      <c r="L1127" s="61">
        <v>10</v>
      </c>
      <c r="M1127" s="61">
        <v>0</v>
      </c>
      <c r="N1127" s="61">
        <v>0</v>
      </c>
      <c r="O1127" s="61">
        <v>6</v>
      </c>
      <c r="P1127" s="61">
        <v>94110</v>
      </c>
      <c r="Q1127" s="61">
        <v>0</v>
      </c>
      <c r="R1127" s="61">
        <v>7</v>
      </c>
      <c r="S1127" s="61">
        <v>0</v>
      </c>
      <c r="T1127" s="61">
        <v>0</v>
      </c>
      <c r="U1127" s="61">
        <v>0</v>
      </c>
      <c r="V1127" s="61">
        <v>0</v>
      </c>
      <c r="W1127" s="61">
        <v>0</v>
      </c>
      <c r="X1127" s="61">
        <v>0</v>
      </c>
      <c r="Y1127" s="61">
        <v>0</v>
      </c>
      <c r="Z1127" s="61">
        <v>0</v>
      </c>
      <c r="AA1127" s="61">
        <v>0</v>
      </c>
      <c r="AB1127" s="61">
        <v>0</v>
      </c>
      <c r="AC1127" s="61">
        <v>0</v>
      </c>
      <c r="AD1127" s="61">
        <v>0</v>
      </c>
    </row>
    <row r="1128" spans="1:30" x14ac:dyDescent="0.3">
      <c r="A1128" s="61">
        <v>5007</v>
      </c>
      <c r="B1128" s="61">
        <v>5</v>
      </c>
      <c r="C1128" s="61">
        <v>145007</v>
      </c>
      <c r="D1128" s="61">
        <v>145007</v>
      </c>
      <c r="E1128" s="61">
        <v>0</v>
      </c>
      <c r="F1128" s="61" t="s">
        <v>8657</v>
      </c>
      <c r="G1128" s="61">
        <v>1</v>
      </c>
      <c r="H1128" s="61">
        <v>3</v>
      </c>
      <c r="I1128" s="61">
        <v>3</v>
      </c>
      <c r="J1128" s="61">
        <v>500</v>
      </c>
      <c r="K1128" s="61">
        <v>24</v>
      </c>
      <c r="L1128" s="61">
        <v>10</v>
      </c>
      <c r="M1128" s="61">
        <v>0</v>
      </c>
      <c r="N1128" s="61">
        <v>0</v>
      </c>
      <c r="O1128" s="61">
        <v>6</v>
      </c>
      <c r="P1128" s="61">
        <v>94111</v>
      </c>
      <c r="Q1128" s="61">
        <v>0</v>
      </c>
      <c r="R1128" s="61">
        <v>7</v>
      </c>
      <c r="S1128" s="61">
        <v>0</v>
      </c>
      <c r="T1128" s="61">
        <v>0</v>
      </c>
      <c r="U1128" s="61">
        <v>0</v>
      </c>
      <c r="V1128" s="61">
        <v>0</v>
      </c>
      <c r="W1128" s="61">
        <v>0</v>
      </c>
      <c r="X1128" s="61">
        <v>0</v>
      </c>
      <c r="Y1128" s="61">
        <v>0</v>
      </c>
      <c r="Z1128" s="61">
        <v>0</v>
      </c>
      <c r="AA1128" s="61">
        <v>0</v>
      </c>
      <c r="AB1128" s="61">
        <v>0</v>
      </c>
      <c r="AC1128" s="61">
        <v>0</v>
      </c>
      <c r="AD1128" s="61">
        <v>0</v>
      </c>
    </row>
    <row r="1129" spans="1:30" x14ac:dyDescent="0.3">
      <c r="A1129" s="61">
        <v>5008</v>
      </c>
      <c r="B1129" s="61">
        <v>5</v>
      </c>
      <c r="C1129" s="61">
        <v>145007</v>
      </c>
      <c r="D1129" s="61">
        <v>145007</v>
      </c>
      <c r="E1129" s="61">
        <v>0</v>
      </c>
      <c r="F1129" s="61" t="s">
        <v>8657</v>
      </c>
      <c r="G1129" s="61">
        <v>1</v>
      </c>
      <c r="H1129" s="61">
        <v>83</v>
      </c>
      <c r="I1129" s="61">
        <v>3</v>
      </c>
      <c r="J1129" s="61">
        <v>1</v>
      </c>
      <c r="K1129" s="61">
        <v>24</v>
      </c>
      <c r="L1129" s="61">
        <v>10</v>
      </c>
      <c r="M1129" s="61">
        <v>0</v>
      </c>
      <c r="N1129" s="61">
        <v>0</v>
      </c>
      <c r="O1129" s="61">
        <v>6</v>
      </c>
      <c r="P1129" s="61">
        <v>94111</v>
      </c>
      <c r="Q1129" s="61">
        <v>0</v>
      </c>
      <c r="R1129" s="61">
        <v>7</v>
      </c>
      <c r="S1129" s="61">
        <v>0</v>
      </c>
      <c r="T1129" s="61">
        <v>0</v>
      </c>
      <c r="U1129" s="61">
        <v>0</v>
      </c>
      <c r="V1129" s="61">
        <v>0</v>
      </c>
      <c r="W1129" s="61">
        <v>0</v>
      </c>
      <c r="X1129" s="61">
        <v>0</v>
      </c>
      <c r="Y1129" s="61">
        <v>0</v>
      </c>
      <c r="Z1129" s="61">
        <v>0</v>
      </c>
      <c r="AA1129" s="61">
        <v>0</v>
      </c>
      <c r="AB1129" s="61">
        <v>0</v>
      </c>
      <c r="AC1129" s="61">
        <v>0</v>
      </c>
      <c r="AD1129" s="61">
        <v>0</v>
      </c>
    </row>
    <row r="1130" spans="1:30" x14ac:dyDescent="0.3">
      <c r="A1130" s="61">
        <v>8001</v>
      </c>
      <c r="B1130" s="61">
        <v>6</v>
      </c>
      <c r="C1130" s="61">
        <v>146018</v>
      </c>
      <c r="D1130" s="61">
        <v>246018</v>
      </c>
      <c r="E1130" s="61" t="s">
        <v>13130</v>
      </c>
      <c r="F1130" s="61" t="s">
        <v>13119</v>
      </c>
      <c r="G1130" s="61">
        <v>1</v>
      </c>
      <c r="H1130" s="61">
        <v>74</v>
      </c>
      <c r="I1130" s="61">
        <v>5</v>
      </c>
      <c r="J1130" s="61">
        <v>1</v>
      </c>
      <c r="K1130" s="61">
        <v>1</v>
      </c>
      <c r="L1130" s="61">
        <v>50000</v>
      </c>
      <c r="M1130" s="61">
        <v>0</v>
      </c>
      <c r="N1130" s="61">
        <v>0</v>
      </c>
      <c r="O1130" s="61">
        <v>6</v>
      </c>
      <c r="P1130" s="61">
        <v>94049</v>
      </c>
      <c r="Q1130" s="61">
        <v>0</v>
      </c>
      <c r="R1130" s="61">
        <v>10</v>
      </c>
      <c r="S1130" s="61">
        <v>0</v>
      </c>
      <c r="T1130" s="61">
        <v>0</v>
      </c>
      <c r="U1130" s="61">
        <v>0</v>
      </c>
      <c r="V1130" s="61">
        <v>0</v>
      </c>
      <c r="W1130" s="61">
        <v>0</v>
      </c>
      <c r="X1130" s="61">
        <v>0</v>
      </c>
      <c r="Y1130" s="61">
        <v>0</v>
      </c>
      <c r="Z1130" s="61">
        <v>0</v>
      </c>
      <c r="AA1130" s="61">
        <v>0</v>
      </c>
      <c r="AB1130" s="61">
        <v>0</v>
      </c>
      <c r="AC1130" s="61">
        <v>0</v>
      </c>
      <c r="AD1130" s="61">
        <v>0</v>
      </c>
    </row>
    <row r="1131" spans="1:30" x14ac:dyDescent="0.3">
      <c r="A1131" s="61">
        <v>8002</v>
      </c>
      <c r="B1131" s="61">
        <v>6</v>
      </c>
      <c r="C1131" s="61">
        <v>146019</v>
      </c>
      <c r="D1131" s="61">
        <v>246019</v>
      </c>
      <c r="E1131" s="61" t="s">
        <v>13132</v>
      </c>
      <c r="F1131" s="61" t="s">
        <v>13142</v>
      </c>
      <c r="G1131" s="61">
        <v>1</v>
      </c>
      <c r="H1131" s="61">
        <v>91</v>
      </c>
      <c r="I1131" s="61">
        <v>0</v>
      </c>
      <c r="J1131" s="61">
        <v>10</v>
      </c>
      <c r="K1131" s="61">
        <v>1</v>
      </c>
      <c r="L1131" s="61">
        <v>100000</v>
      </c>
      <c r="M1131" s="61">
        <v>0</v>
      </c>
      <c r="N1131" s="61">
        <v>0</v>
      </c>
      <c r="O1131" s="61">
        <v>6</v>
      </c>
      <c r="P1131" s="61">
        <v>94049</v>
      </c>
      <c r="Q1131" s="61">
        <v>0</v>
      </c>
      <c r="R1131" s="61">
        <v>10</v>
      </c>
      <c r="S1131" s="61">
        <v>0</v>
      </c>
      <c r="T1131" s="61">
        <v>0</v>
      </c>
      <c r="U1131" s="61">
        <v>0</v>
      </c>
      <c r="V1131" s="61">
        <v>0</v>
      </c>
      <c r="W1131" s="61">
        <v>0</v>
      </c>
      <c r="X1131" s="61">
        <v>0</v>
      </c>
      <c r="Y1131" s="61">
        <v>0</v>
      </c>
      <c r="Z1131" s="61">
        <v>0</v>
      </c>
      <c r="AA1131" s="61">
        <v>0</v>
      </c>
      <c r="AB1131" s="61">
        <v>0</v>
      </c>
      <c r="AC1131" s="61">
        <v>0</v>
      </c>
      <c r="AD1131" s="61">
        <v>0</v>
      </c>
    </row>
    <row r="1132" spans="1:30" x14ac:dyDescent="0.3">
      <c r="A1132" s="61">
        <v>8003</v>
      </c>
      <c r="B1132" s="61">
        <v>6</v>
      </c>
      <c r="C1132" s="61">
        <v>146020</v>
      </c>
      <c r="D1132" s="61">
        <v>246020</v>
      </c>
      <c r="E1132" s="61" t="s">
        <v>13133</v>
      </c>
      <c r="F1132" s="61" t="s">
        <v>13144</v>
      </c>
      <c r="G1132" s="61">
        <v>1</v>
      </c>
      <c r="H1132" s="61">
        <v>92</v>
      </c>
      <c r="I1132" s="61">
        <v>0</v>
      </c>
      <c r="J1132" s="61">
        <v>15</v>
      </c>
      <c r="K1132" s="61">
        <v>1</v>
      </c>
      <c r="L1132" s="61">
        <v>150000</v>
      </c>
      <c r="M1132" s="61">
        <v>0</v>
      </c>
      <c r="N1132" s="61">
        <v>0</v>
      </c>
      <c r="O1132" s="61">
        <v>6</v>
      </c>
      <c r="P1132" s="61">
        <v>94049</v>
      </c>
      <c r="Q1132" s="61">
        <v>0</v>
      </c>
      <c r="R1132" s="61">
        <v>10</v>
      </c>
      <c r="S1132" s="61">
        <v>0</v>
      </c>
      <c r="T1132" s="61">
        <v>0</v>
      </c>
      <c r="U1132" s="61">
        <v>0</v>
      </c>
      <c r="V1132" s="61">
        <v>0</v>
      </c>
      <c r="W1132" s="61">
        <v>0</v>
      </c>
      <c r="X1132" s="61">
        <v>0</v>
      </c>
      <c r="Y1132" s="61">
        <v>0</v>
      </c>
      <c r="Z1132" s="61">
        <v>0</v>
      </c>
      <c r="AA1132" s="61">
        <v>0</v>
      </c>
      <c r="AB1132" s="61">
        <v>0</v>
      </c>
      <c r="AC1132" s="61">
        <v>0</v>
      </c>
      <c r="AD1132" s="61">
        <v>0</v>
      </c>
    </row>
    <row r="1133" spans="1:30" x14ac:dyDescent="0.3">
      <c r="A1133" s="61">
        <v>8004</v>
      </c>
      <c r="B1133" s="61">
        <v>6</v>
      </c>
      <c r="C1133" s="61">
        <v>146021</v>
      </c>
      <c r="D1133" s="61">
        <v>246021</v>
      </c>
      <c r="E1133" s="61" t="s">
        <v>13134</v>
      </c>
      <c r="F1133" s="61" t="s">
        <v>13145</v>
      </c>
      <c r="G1133" s="61">
        <v>1</v>
      </c>
      <c r="H1133" s="61">
        <v>93</v>
      </c>
      <c r="I1133" s="61">
        <v>0</v>
      </c>
      <c r="J1133" s="61">
        <v>20</v>
      </c>
      <c r="K1133" s="61">
        <v>1</v>
      </c>
      <c r="L1133" s="61">
        <v>200000</v>
      </c>
      <c r="M1133" s="61">
        <v>0</v>
      </c>
      <c r="N1133" s="61">
        <v>0</v>
      </c>
      <c r="O1133" s="61">
        <v>6</v>
      </c>
      <c r="P1133" s="61">
        <v>94051</v>
      </c>
      <c r="Q1133" s="61">
        <v>0</v>
      </c>
      <c r="R1133" s="61">
        <v>10</v>
      </c>
      <c r="S1133" s="61">
        <v>0</v>
      </c>
      <c r="T1133" s="61">
        <v>0</v>
      </c>
      <c r="U1133" s="61">
        <v>0</v>
      </c>
      <c r="V1133" s="61">
        <v>0</v>
      </c>
      <c r="W1133" s="61">
        <v>0</v>
      </c>
      <c r="X1133" s="61">
        <v>0</v>
      </c>
      <c r="Y1133" s="61">
        <v>0</v>
      </c>
      <c r="Z1133" s="61">
        <v>0</v>
      </c>
      <c r="AA1133" s="61">
        <v>0</v>
      </c>
      <c r="AB1133" s="61">
        <v>0</v>
      </c>
      <c r="AC1133" s="61">
        <v>0</v>
      </c>
      <c r="AD1133" s="61">
        <v>0</v>
      </c>
    </row>
    <row r="1134" spans="1:30" x14ac:dyDescent="0.3">
      <c r="A1134" s="61">
        <v>8005</v>
      </c>
      <c r="B1134" s="61">
        <v>6</v>
      </c>
      <c r="C1134" s="61">
        <v>146022</v>
      </c>
      <c r="D1134" s="61">
        <v>246022</v>
      </c>
      <c r="E1134" s="61" t="s">
        <v>13135</v>
      </c>
      <c r="F1134" s="61" t="s">
        <v>13146</v>
      </c>
      <c r="G1134" s="61">
        <v>1</v>
      </c>
      <c r="H1134" s="61">
        <v>94</v>
      </c>
      <c r="I1134" s="61">
        <v>0</v>
      </c>
      <c r="J1134" s="61">
        <v>25</v>
      </c>
      <c r="K1134" s="61">
        <v>1</v>
      </c>
      <c r="L1134" s="61">
        <v>200000</v>
      </c>
      <c r="M1134" s="61">
        <v>0</v>
      </c>
      <c r="N1134" s="61">
        <v>0</v>
      </c>
      <c r="O1134" s="61">
        <v>6</v>
      </c>
      <c r="P1134" s="61">
        <v>94051</v>
      </c>
      <c r="Q1134" s="61">
        <v>0</v>
      </c>
      <c r="R1134" s="61">
        <v>10</v>
      </c>
      <c r="S1134" s="61">
        <v>0</v>
      </c>
      <c r="T1134" s="61">
        <v>0</v>
      </c>
      <c r="U1134" s="61">
        <v>0</v>
      </c>
      <c r="V1134" s="61">
        <v>0</v>
      </c>
      <c r="W1134" s="61">
        <v>0</v>
      </c>
      <c r="X1134" s="61">
        <v>0</v>
      </c>
      <c r="Y1134" s="61">
        <v>0</v>
      </c>
      <c r="Z1134" s="61">
        <v>0</v>
      </c>
      <c r="AA1134" s="61">
        <v>0</v>
      </c>
      <c r="AB1134" s="61">
        <v>0</v>
      </c>
      <c r="AC1134" s="61">
        <v>0</v>
      </c>
      <c r="AD1134" s="61">
        <v>0</v>
      </c>
    </row>
    <row r="1135" spans="1:30" x14ac:dyDescent="0.3">
      <c r="A1135" s="61">
        <v>8006</v>
      </c>
      <c r="B1135" s="61">
        <v>6</v>
      </c>
      <c r="C1135" s="61">
        <v>146023</v>
      </c>
      <c r="D1135" s="61">
        <v>246023</v>
      </c>
      <c r="E1135" s="61" t="s">
        <v>13136</v>
      </c>
      <c r="F1135" s="61" t="s">
        <v>13147</v>
      </c>
      <c r="G1135" s="61">
        <v>1</v>
      </c>
      <c r="H1135" s="61">
        <v>95</v>
      </c>
      <c r="I1135" s="61">
        <v>0</v>
      </c>
      <c r="J1135" s="61">
        <v>30</v>
      </c>
      <c r="K1135" s="61">
        <v>1</v>
      </c>
      <c r="L1135" s="61">
        <v>200000</v>
      </c>
      <c r="M1135" s="61">
        <v>0</v>
      </c>
      <c r="N1135" s="61">
        <v>0</v>
      </c>
      <c r="O1135" s="61">
        <v>6</v>
      </c>
      <c r="P1135" s="61">
        <v>94051</v>
      </c>
      <c r="Q1135" s="61">
        <v>0</v>
      </c>
      <c r="R1135" s="61">
        <v>10</v>
      </c>
      <c r="S1135" s="61">
        <v>0</v>
      </c>
      <c r="T1135" s="61">
        <v>0</v>
      </c>
      <c r="U1135" s="61">
        <v>0</v>
      </c>
      <c r="V1135" s="61">
        <v>0</v>
      </c>
      <c r="W1135" s="61">
        <v>0</v>
      </c>
      <c r="X1135" s="61">
        <v>0</v>
      </c>
      <c r="Y1135" s="61">
        <v>0</v>
      </c>
      <c r="Z1135" s="61">
        <v>0</v>
      </c>
      <c r="AA1135" s="61">
        <v>0</v>
      </c>
      <c r="AB1135" s="61">
        <v>0</v>
      </c>
      <c r="AC1135" s="61">
        <v>0</v>
      </c>
      <c r="AD1135" s="61">
        <v>0</v>
      </c>
    </row>
    <row r="1136" spans="1:30" x14ac:dyDescent="0.3">
      <c r="A1136" s="61">
        <v>8007</v>
      </c>
      <c r="B1136" s="61">
        <v>6</v>
      </c>
      <c r="C1136" s="61">
        <v>146024</v>
      </c>
      <c r="D1136" s="61">
        <v>246024</v>
      </c>
      <c r="E1136" s="61" t="s">
        <v>13137</v>
      </c>
      <c r="F1136" s="61" t="s">
        <v>13148</v>
      </c>
      <c r="G1136" s="61">
        <v>1</v>
      </c>
      <c r="H1136" s="61">
        <v>96</v>
      </c>
      <c r="I1136" s="61">
        <v>0</v>
      </c>
      <c r="J1136" s="61">
        <v>35</v>
      </c>
      <c r="K1136" s="61">
        <v>1</v>
      </c>
      <c r="L1136" s="61">
        <v>300000</v>
      </c>
      <c r="M1136" s="61">
        <v>0</v>
      </c>
      <c r="N1136" s="61">
        <v>0</v>
      </c>
      <c r="O1136" s="61">
        <v>6</v>
      </c>
      <c r="P1136" s="61">
        <v>94054</v>
      </c>
      <c r="Q1136" s="61">
        <v>0</v>
      </c>
      <c r="R1136" s="61">
        <v>10</v>
      </c>
      <c r="S1136" s="61">
        <v>0</v>
      </c>
      <c r="T1136" s="61">
        <v>0</v>
      </c>
      <c r="U1136" s="61">
        <v>0</v>
      </c>
      <c r="V1136" s="61">
        <v>0</v>
      </c>
      <c r="W1136" s="61">
        <v>0</v>
      </c>
      <c r="X1136" s="61">
        <v>0</v>
      </c>
      <c r="Y1136" s="61">
        <v>0</v>
      </c>
      <c r="Z1136" s="61">
        <v>0</v>
      </c>
      <c r="AA1136" s="61">
        <v>0</v>
      </c>
      <c r="AB1136" s="61">
        <v>0</v>
      </c>
      <c r="AC1136" s="61">
        <v>0</v>
      </c>
      <c r="AD1136" s="61">
        <v>0</v>
      </c>
    </row>
    <row r="1137" spans="1:33" x14ac:dyDescent="0.3">
      <c r="A1137" s="61">
        <v>8008</v>
      </c>
      <c r="B1137" s="61">
        <v>6</v>
      </c>
      <c r="C1137" s="61">
        <v>146025</v>
      </c>
      <c r="D1137" s="61">
        <v>246025</v>
      </c>
      <c r="E1137" s="61" t="s">
        <v>13138</v>
      </c>
      <c r="F1137" s="61" t="s">
        <v>13149</v>
      </c>
      <c r="G1137" s="61">
        <v>1</v>
      </c>
      <c r="H1137" s="61">
        <v>97</v>
      </c>
      <c r="I1137" s="61">
        <v>0</v>
      </c>
      <c r="J1137" s="61">
        <v>40</v>
      </c>
      <c r="K1137" s="61">
        <v>1</v>
      </c>
      <c r="L1137" s="61">
        <v>300000</v>
      </c>
      <c r="M1137" s="61">
        <v>0</v>
      </c>
      <c r="N1137" s="61">
        <v>0</v>
      </c>
      <c r="O1137" s="61">
        <v>6</v>
      </c>
      <c r="P1137" s="61">
        <v>94054</v>
      </c>
      <c r="Q1137" s="61">
        <v>0</v>
      </c>
      <c r="R1137" s="61">
        <v>10</v>
      </c>
      <c r="S1137" s="61">
        <v>0</v>
      </c>
      <c r="T1137" s="61">
        <v>0</v>
      </c>
      <c r="U1137" s="61">
        <v>0</v>
      </c>
      <c r="V1137" s="61">
        <v>0</v>
      </c>
      <c r="W1137" s="61">
        <v>0</v>
      </c>
      <c r="X1137" s="61">
        <v>0</v>
      </c>
      <c r="Y1137" s="61">
        <v>0</v>
      </c>
      <c r="Z1137" s="61">
        <v>0</v>
      </c>
      <c r="AA1137" s="61">
        <v>0</v>
      </c>
      <c r="AB1137" s="61">
        <v>0</v>
      </c>
      <c r="AC1137" s="61">
        <v>0</v>
      </c>
      <c r="AD1137" s="61">
        <v>0</v>
      </c>
    </row>
    <row r="1138" spans="1:33" x14ac:dyDescent="0.3">
      <c r="A1138" s="61">
        <v>8009</v>
      </c>
      <c r="B1138" s="61">
        <v>6</v>
      </c>
      <c r="C1138" s="61">
        <v>146026</v>
      </c>
      <c r="D1138" s="61">
        <v>246026</v>
      </c>
      <c r="E1138" s="61" t="s">
        <v>13139</v>
      </c>
      <c r="F1138" s="61" t="s">
        <v>13150</v>
      </c>
      <c r="G1138" s="61">
        <v>1</v>
      </c>
      <c r="H1138" s="61">
        <v>98</v>
      </c>
      <c r="I1138" s="61">
        <v>0</v>
      </c>
      <c r="J1138" s="61">
        <v>45</v>
      </c>
      <c r="K1138" s="61">
        <v>1</v>
      </c>
      <c r="L1138" s="61">
        <v>500000</v>
      </c>
      <c r="M1138" s="61">
        <v>0</v>
      </c>
      <c r="N1138" s="61">
        <v>0</v>
      </c>
      <c r="O1138" s="61">
        <v>6</v>
      </c>
      <c r="P1138" s="61">
        <v>94055</v>
      </c>
      <c r="Q1138" s="61">
        <v>0</v>
      </c>
      <c r="R1138" s="61">
        <v>10</v>
      </c>
      <c r="S1138" s="61">
        <v>0</v>
      </c>
      <c r="T1138" s="61">
        <v>0</v>
      </c>
      <c r="U1138" s="61">
        <v>0</v>
      </c>
      <c r="V1138" s="61">
        <v>0</v>
      </c>
      <c r="W1138" s="61">
        <v>0</v>
      </c>
      <c r="X1138" s="61">
        <v>0</v>
      </c>
      <c r="Y1138" s="61">
        <v>0</v>
      </c>
      <c r="Z1138" s="61">
        <v>0</v>
      </c>
      <c r="AA1138" s="61">
        <v>0</v>
      </c>
      <c r="AB1138" s="61">
        <v>0</v>
      </c>
      <c r="AC1138" s="61">
        <v>0</v>
      </c>
      <c r="AD1138" s="61">
        <v>0</v>
      </c>
    </row>
    <row r="1139" spans="1:33" x14ac:dyDescent="0.3">
      <c r="A1139" s="61">
        <v>8010</v>
      </c>
      <c r="B1139" s="61">
        <v>6</v>
      </c>
      <c r="C1139" s="61">
        <v>146027</v>
      </c>
      <c r="D1139" s="61">
        <v>246027</v>
      </c>
      <c r="E1139" s="61" t="s">
        <v>13140</v>
      </c>
      <c r="F1139" s="61" t="s">
        <v>13151</v>
      </c>
      <c r="G1139" s="61">
        <v>1</v>
      </c>
      <c r="H1139" s="61">
        <v>99</v>
      </c>
      <c r="I1139" s="61">
        <v>0</v>
      </c>
      <c r="J1139" s="61">
        <v>50</v>
      </c>
      <c r="K1139" s="61">
        <v>1</v>
      </c>
      <c r="L1139" s="61">
        <v>1000000</v>
      </c>
      <c r="M1139" s="61">
        <v>0</v>
      </c>
      <c r="N1139" s="61">
        <v>0</v>
      </c>
      <c r="O1139" s="61">
        <v>6</v>
      </c>
      <c r="P1139" s="61">
        <v>94055</v>
      </c>
      <c r="Q1139" s="61">
        <v>0</v>
      </c>
      <c r="R1139" s="61">
        <v>10</v>
      </c>
      <c r="S1139" s="61">
        <v>0</v>
      </c>
      <c r="T1139" s="61">
        <v>0</v>
      </c>
      <c r="U1139" s="61">
        <v>0</v>
      </c>
      <c r="V1139" s="61">
        <v>0</v>
      </c>
      <c r="W1139" s="61">
        <v>0</v>
      </c>
      <c r="X1139" s="61">
        <v>0</v>
      </c>
      <c r="Y1139" s="61">
        <v>0</v>
      </c>
      <c r="Z1139" s="61">
        <v>0</v>
      </c>
      <c r="AA1139" s="61">
        <v>0</v>
      </c>
      <c r="AB1139" s="61">
        <v>0</v>
      </c>
      <c r="AC1139" s="61">
        <v>0</v>
      </c>
      <c r="AD1139" s="61">
        <v>0</v>
      </c>
    </row>
    <row r="1140" spans="1:33" x14ac:dyDescent="0.3">
      <c r="A1140" s="61">
        <v>6001</v>
      </c>
      <c r="B1140" s="61">
        <v>7</v>
      </c>
      <c r="C1140" s="61">
        <v>0</v>
      </c>
      <c r="D1140" s="61">
        <v>0</v>
      </c>
      <c r="E1140" s="61" t="s">
        <v>8632</v>
      </c>
      <c r="F1140" s="61" t="s">
        <v>8638</v>
      </c>
      <c r="G1140" s="61">
        <v>1</v>
      </c>
      <c r="H1140" s="61">
        <v>1</v>
      </c>
      <c r="I1140" s="61">
        <v>0</v>
      </c>
      <c r="J1140" s="61">
        <v>1000</v>
      </c>
      <c r="K1140" s="61">
        <v>6</v>
      </c>
      <c r="L1140" s="61">
        <v>85071</v>
      </c>
      <c r="M1140" s="61">
        <v>0</v>
      </c>
      <c r="N1140" s="61">
        <v>1</v>
      </c>
      <c r="O1140" s="61">
        <v>0</v>
      </c>
      <c r="P1140" s="61">
        <v>0</v>
      </c>
      <c r="Q1140" s="61">
        <v>0</v>
      </c>
      <c r="R1140" s="61">
        <v>0</v>
      </c>
      <c r="S1140" s="61">
        <v>0</v>
      </c>
      <c r="T1140" s="61">
        <v>0</v>
      </c>
      <c r="U1140" s="61">
        <v>0</v>
      </c>
      <c r="V1140" s="61">
        <v>0</v>
      </c>
      <c r="W1140" s="61">
        <v>0</v>
      </c>
      <c r="X1140" s="61">
        <v>0</v>
      </c>
      <c r="Y1140" s="61">
        <v>0</v>
      </c>
      <c r="Z1140" s="61">
        <v>0</v>
      </c>
      <c r="AA1140" s="61">
        <v>15</v>
      </c>
      <c r="AB1140" s="61">
        <v>0</v>
      </c>
      <c r="AC1140" s="61">
        <v>0</v>
      </c>
      <c r="AD1140" s="61">
        <v>0</v>
      </c>
    </row>
    <row r="1141" spans="1:33" x14ac:dyDescent="0.3">
      <c r="A1141" s="61">
        <v>6002</v>
      </c>
      <c r="B1141" s="61">
        <v>7</v>
      </c>
      <c r="C1141" s="61">
        <v>0</v>
      </c>
      <c r="D1141" s="61">
        <v>0</v>
      </c>
      <c r="E1141" s="61" t="s">
        <v>8628</v>
      </c>
      <c r="F1141" s="61" t="s">
        <v>8636</v>
      </c>
      <c r="G1141" s="61">
        <v>1</v>
      </c>
      <c r="H1141" s="61">
        <v>11</v>
      </c>
      <c r="I1141" s="61">
        <v>0</v>
      </c>
      <c r="J1141" s="61">
        <v>20000</v>
      </c>
      <c r="K1141" s="61">
        <v>6</v>
      </c>
      <c r="L1141" s="61">
        <v>85071</v>
      </c>
      <c r="M1141" s="61">
        <v>0</v>
      </c>
      <c r="N1141" s="61">
        <v>1</v>
      </c>
      <c r="O1141" s="61">
        <v>0</v>
      </c>
      <c r="P1141" s="61">
        <v>0</v>
      </c>
      <c r="Q1141" s="61">
        <v>0</v>
      </c>
      <c r="R1141" s="61">
        <v>0</v>
      </c>
      <c r="S1141" s="61">
        <v>0</v>
      </c>
      <c r="T1141" s="61">
        <v>0</v>
      </c>
      <c r="U1141" s="61">
        <v>0</v>
      </c>
      <c r="V1141" s="61">
        <v>0</v>
      </c>
      <c r="W1141" s="61">
        <v>0</v>
      </c>
      <c r="X1141" s="61">
        <v>0</v>
      </c>
      <c r="Y1141" s="61">
        <v>0</v>
      </c>
      <c r="Z1141" s="61">
        <v>0</v>
      </c>
      <c r="AA1141" s="61">
        <v>15</v>
      </c>
      <c r="AB1141" s="61">
        <v>0</v>
      </c>
      <c r="AC1141" s="61">
        <v>0</v>
      </c>
      <c r="AD1141" s="61">
        <v>0</v>
      </c>
    </row>
    <row r="1142" spans="1:33" x14ac:dyDescent="0.3">
      <c r="A1142" s="61">
        <v>6003</v>
      </c>
      <c r="B1142" s="61">
        <v>7</v>
      </c>
      <c r="C1142" s="61">
        <v>0</v>
      </c>
      <c r="D1142" s="61">
        <v>0</v>
      </c>
      <c r="E1142" s="61" t="s">
        <v>9239</v>
      </c>
      <c r="F1142" s="61" t="s">
        <v>9240</v>
      </c>
      <c r="G1142" s="61">
        <v>2</v>
      </c>
      <c r="H1142" s="61">
        <v>15</v>
      </c>
      <c r="I1142" s="61">
        <v>3</v>
      </c>
      <c r="J1142" s="61">
        <v>10</v>
      </c>
      <c r="K1142" s="61">
        <v>6</v>
      </c>
      <c r="L1142" s="61">
        <v>85071</v>
      </c>
      <c r="M1142" s="61">
        <v>0</v>
      </c>
      <c r="N1142" s="61">
        <v>1</v>
      </c>
      <c r="O1142" s="61">
        <v>0</v>
      </c>
      <c r="P1142" s="61">
        <v>0</v>
      </c>
      <c r="Q1142" s="61">
        <v>0</v>
      </c>
      <c r="R1142" s="61">
        <v>0</v>
      </c>
      <c r="S1142" s="61">
        <v>0</v>
      </c>
      <c r="T1142" s="61">
        <v>0</v>
      </c>
      <c r="U1142" s="61">
        <v>0</v>
      </c>
      <c r="V1142" s="61">
        <v>0</v>
      </c>
      <c r="W1142" s="61">
        <v>0</v>
      </c>
      <c r="X1142" s="61">
        <v>0</v>
      </c>
      <c r="Y1142" s="61">
        <v>0</v>
      </c>
      <c r="Z1142" s="61">
        <v>0</v>
      </c>
      <c r="AA1142" s="61">
        <v>15</v>
      </c>
      <c r="AB1142" s="61">
        <v>0</v>
      </c>
      <c r="AC1142" s="61">
        <v>0</v>
      </c>
      <c r="AD1142" s="61">
        <v>0</v>
      </c>
    </row>
    <row r="1143" spans="1:33" x14ac:dyDescent="0.3">
      <c r="A1143" s="61">
        <v>6004</v>
      </c>
      <c r="B1143" s="61">
        <v>7</v>
      </c>
      <c r="C1143" s="61">
        <v>0</v>
      </c>
      <c r="D1143" s="61">
        <v>0</v>
      </c>
      <c r="E1143" s="61" t="s">
        <v>8626</v>
      </c>
      <c r="F1143" s="61" t="s">
        <v>8634</v>
      </c>
      <c r="G1143" s="61">
        <v>3</v>
      </c>
      <c r="H1143" s="61">
        <v>12</v>
      </c>
      <c r="I1143" s="61">
        <v>0</v>
      </c>
      <c r="J1143" s="61">
        <v>20000</v>
      </c>
      <c r="K1143" s="61">
        <v>6</v>
      </c>
      <c r="L1143" s="61">
        <v>85071</v>
      </c>
      <c r="M1143" s="61">
        <v>0</v>
      </c>
      <c r="N1143" s="61">
        <v>1</v>
      </c>
      <c r="O1143" s="61">
        <v>0</v>
      </c>
      <c r="P1143" s="61">
        <v>0</v>
      </c>
      <c r="Q1143" s="61">
        <v>0</v>
      </c>
      <c r="R1143" s="61">
        <v>0</v>
      </c>
      <c r="S1143" s="61">
        <v>0</v>
      </c>
      <c r="T1143" s="61">
        <v>0</v>
      </c>
      <c r="U1143" s="61">
        <v>0</v>
      </c>
      <c r="V1143" s="61">
        <v>0</v>
      </c>
      <c r="W1143" s="61">
        <v>0</v>
      </c>
      <c r="X1143" s="61">
        <v>0</v>
      </c>
      <c r="Y1143" s="61">
        <v>0</v>
      </c>
      <c r="Z1143" s="61">
        <v>0</v>
      </c>
      <c r="AA1143" s="61">
        <v>6</v>
      </c>
      <c r="AB1143" s="61">
        <v>0</v>
      </c>
      <c r="AC1143" s="61">
        <v>0</v>
      </c>
      <c r="AD1143" s="61">
        <v>0</v>
      </c>
    </row>
    <row r="1144" spans="1:33" x14ac:dyDescent="0.3">
      <c r="A1144" s="61">
        <v>6005</v>
      </c>
      <c r="B1144" s="61">
        <v>7</v>
      </c>
      <c r="C1144" s="61">
        <v>0</v>
      </c>
      <c r="D1144" s="61">
        <v>0</v>
      </c>
      <c r="E1144" s="61" t="s">
        <v>8630</v>
      </c>
      <c r="F1144" s="61" t="s">
        <v>9265</v>
      </c>
      <c r="G1144" s="61">
        <v>3</v>
      </c>
      <c r="H1144" s="61">
        <v>53</v>
      </c>
      <c r="I1144" s="61">
        <v>0</v>
      </c>
      <c r="J1144" s="61">
        <v>1</v>
      </c>
      <c r="K1144" s="61">
        <v>6</v>
      </c>
      <c r="L1144" s="61">
        <v>85071</v>
      </c>
      <c r="M1144" s="61">
        <v>0</v>
      </c>
      <c r="N1144" s="61">
        <v>1</v>
      </c>
      <c r="O1144" s="61">
        <v>0</v>
      </c>
      <c r="P1144" s="61">
        <v>0</v>
      </c>
      <c r="Q1144" s="61">
        <v>0</v>
      </c>
      <c r="R1144" s="61">
        <v>0</v>
      </c>
      <c r="S1144" s="61">
        <v>0</v>
      </c>
      <c r="T1144" s="61">
        <v>0</v>
      </c>
      <c r="U1144" s="61">
        <v>0</v>
      </c>
      <c r="V1144" s="61">
        <v>0</v>
      </c>
      <c r="W1144" s="61">
        <v>0</v>
      </c>
      <c r="X1144" s="61">
        <v>0</v>
      </c>
      <c r="Y1144" s="61">
        <v>0</v>
      </c>
      <c r="Z1144" s="61">
        <v>0</v>
      </c>
      <c r="AA1144" s="61">
        <v>9</v>
      </c>
      <c r="AB1144" s="61">
        <v>0</v>
      </c>
      <c r="AC1144" s="61">
        <v>0</v>
      </c>
      <c r="AD1144" s="61">
        <v>0</v>
      </c>
    </row>
    <row r="1145" spans="1:33" x14ac:dyDescent="0.3">
      <c r="A1145" s="61">
        <v>7001</v>
      </c>
      <c r="B1145" s="61">
        <v>8</v>
      </c>
      <c r="C1145" s="61">
        <v>148001</v>
      </c>
      <c r="D1145" s="61">
        <v>247001</v>
      </c>
      <c r="E1145" s="61" t="s">
        <v>11777</v>
      </c>
      <c r="F1145" s="61" t="s">
        <v>11868</v>
      </c>
      <c r="G1145" s="61">
        <v>1</v>
      </c>
      <c r="H1145" s="61">
        <v>42</v>
      </c>
      <c r="I1145" s="61">
        <v>125</v>
      </c>
      <c r="J1145" s="61">
        <v>5</v>
      </c>
      <c r="K1145" s="61">
        <v>8</v>
      </c>
      <c r="L1145" s="61">
        <v>1650000</v>
      </c>
      <c r="M1145" s="61">
        <v>0</v>
      </c>
      <c r="N1145" s="61">
        <v>0</v>
      </c>
      <c r="O1145" s="61">
        <v>6</v>
      </c>
      <c r="P1145" s="61">
        <v>94208</v>
      </c>
      <c r="Q1145" s="61">
        <v>0</v>
      </c>
      <c r="R1145" s="61">
        <v>10</v>
      </c>
      <c r="S1145" s="61">
        <v>0</v>
      </c>
      <c r="T1145" s="61">
        <v>0</v>
      </c>
      <c r="U1145" s="61">
        <v>0</v>
      </c>
      <c r="V1145" s="61">
        <v>0</v>
      </c>
      <c r="W1145" s="61">
        <v>0</v>
      </c>
      <c r="X1145" s="61">
        <v>0</v>
      </c>
      <c r="Y1145" s="61">
        <v>0</v>
      </c>
      <c r="Z1145" s="61">
        <v>0</v>
      </c>
      <c r="AA1145" s="61">
        <v>0</v>
      </c>
      <c r="AB1145" s="61">
        <v>0</v>
      </c>
      <c r="AC1145" s="61">
        <v>0</v>
      </c>
      <c r="AD1145" s="61">
        <v>0</v>
      </c>
      <c r="AE1145" s="36" t="b">
        <v>0</v>
      </c>
      <c r="AF1145" s="36" t="b">
        <v>0</v>
      </c>
      <c r="AG1145" s="36" t="b">
        <v>0</v>
      </c>
    </row>
    <row r="1146" spans="1:33" x14ac:dyDescent="0.3">
      <c r="A1146" s="61">
        <v>7002</v>
      </c>
      <c r="B1146" s="61">
        <v>8</v>
      </c>
      <c r="C1146" s="61">
        <v>148002</v>
      </c>
      <c r="D1146" s="61">
        <v>247002</v>
      </c>
      <c r="E1146" s="61" t="s">
        <v>11855</v>
      </c>
      <c r="F1146" s="61" t="s">
        <v>11869</v>
      </c>
      <c r="G1146" s="61">
        <v>2</v>
      </c>
      <c r="H1146" s="61">
        <v>90</v>
      </c>
      <c r="I1146" s="61">
        <v>1</v>
      </c>
      <c r="J1146" s="61">
        <v>1</v>
      </c>
      <c r="K1146" s="61">
        <v>8</v>
      </c>
      <c r="L1146" s="61">
        <v>1650000</v>
      </c>
      <c r="M1146" s="61">
        <v>0</v>
      </c>
      <c r="N1146" s="61">
        <v>0</v>
      </c>
      <c r="O1146" s="61">
        <v>6</v>
      </c>
      <c r="P1146" s="61">
        <v>94199</v>
      </c>
      <c r="Q1146" s="61">
        <v>0</v>
      </c>
      <c r="R1146" s="61">
        <v>10</v>
      </c>
      <c r="S1146" s="61">
        <v>0</v>
      </c>
      <c r="T1146" s="61">
        <v>0</v>
      </c>
      <c r="U1146" s="61">
        <v>0</v>
      </c>
      <c r="V1146" s="61">
        <v>0</v>
      </c>
      <c r="W1146" s="61">
        <v>0</v>
      </c>
      <c r="X1146" s="61">
        <v>0</v>
      </c>
      <c r="Y1146" s="61">
        <v>0</v>
      </c>
      <c r="Z1146" s="61">
        <v>0</v>
      </c>
      <c r="AA1146" s="61">
        <v>0</v>
      </c>
      <c r="AB1146" s="61">
        <v>0</v>
      </c>
      <c r="AC1146" s="61">
        <v>0</v>
      </c>
      <c r="AD1146" s="61">
        <v>0</v>
      </c>
      <c r="AE1146" s="36" t="b">
        <v>0</v>
      </c>
      <c r="AF1146" s="36" t="b">
        <v>0</v>
      </c>
      <c r="AG1146" s="36" t="b">
        <v>0</v>
      </c>
    </row>
    <row r="1147" spans="1:33" x14ac:dyDescent="0.3">
      <c r="A1147" s="61">
        <v>7003</v>
      </c>
      <c r="B1147" s="61">
        <v>8</v>
      </c>
      <c r="C1147" s="61">
        <v>148003</v>
      </c>
      <c r="D1147" s="61">
        <v>247003</v>
      </c>
      <c r="E1147" s="61" t="s">
        <v>11779</v>
      </c>
      <c r="F1147" s="61" t="s">
        <v>11870</v>
      </c>
      <c r="G1147" s="61">
        <v>3</v>
      </c>
      <c r="H1147" s="61">
        <v>42</v>
      </c>
      <c r="I1147" s="61">
        <v>126</v>
      </c>
      <c r="J1147" s="61">
        <v>5</v>
      </c>
      <c r="K1147" s="61">
        <v>8</v>
      </c>
      <c r="L1147" s="61">
        <v>1650000</v>
      </c>
      <c r="M1147" s="61">
        <v>0</v>
      </c>
      <c r="N1147" s="61">
        <v>0</v>
      </c>
      <c r="O1147" s="61">
        <v>6</v>
      </c>
      <c r="P1147" s="61">
        <v>94208</v>
      </c>
      <c r="Q1147" s="61">
        <v>0</v>
      </c>
      <c r="R1147" s="61">
        <v>10</v>
      </c>
      <c r="S1147" s="61">
        <v>0</v>
      </c>
      <c r="T1147" s="61">
        <v>0</v>
      </c>
      <c r="U1147" s="61">
        <v>0</v>
      </c>
      <c r="V1147" s="61">
        <v>0</v>
      </c>
      <c r="W1147" s="61">
        <v>0</v>
      </c>
      <c r="X1147" s="61">
        <v>0</v>
      </c>
      <c r="Y1147" s="61">
        <v>0</v>
      </c>
      <c r="Z1147" s="61">
        <v>0</v>
      </c>
      <c r="AA1147" s="61">
        <v>0</v>
      </c>
      <c r="AB1147" s="61">
        <v>0</v>
      </c>
      <c r="AC1147" s="61">
        <v>0</v>
      </c>
      <c r="AD1147" s="61">
        <v>0</v>
      </c>
      <c r="AE1147" s="36" t="b">
        <v>0</v>
      </c>
      <c r="AF1147" s="36" t="b">
        <v>0</v>
      </c>
      <c r="AG1147" s="36" t="b">
        <v>0</v>
      </c>
    </row>
    <row r="1148" spans="1:33" x14ac:dyDescent="0.3">
      <c r="A1148" s="61">
        <v>7004</v>
      </c>
      <c r="B1148" s="61">
        <v>8</v>
      </c>
      <c r="C1148" s="61">
        <v>148004</v>
      </c>
      <c r="D1148" s="61">
        <v>247004</v>
      </c>
      <c r="E1148" s="61" t="s">
        <v>11856</v>
      </c>
      <c r="F1148" s="61" t="s">
        <v>11871</v>
      </c>
      <c r="G1148" s="61">
        <v>4</v>
      </c>
      <c r="H1148" s="61">
        <v>90</v>
      </c>
      <c r="I1148" s="61">
        <v>2</v>
      </c>
      <c r="J1148" s="61">
        <v>1</v>
      </c>
      <c r="K1148" s="61">
        <v>8</v>
      </c>
      <c r="L1148" s="61">
        <v>1650000</v>
      </c>
      <c r="M1148" s="61">
        <v>0</v>
      </c>
      <c r="N1148" s="61">
        <v>0</v>
      </c>
      <c r="O1148" s="61">
        <v>6</v>
      </c>
      <c r="P1148" s="61">
        <v>94199</v>
      </c>
      <c r="Q1148" s="61">
        <v>0</v>
      </c>
      <c r="R1148" s="61">
        <v>10</v>
      </c>
      <c r="S1148" s="61">
        <v>0</v>
      </c>
      <c r="T1148" s="61">
        <v>0</v>
      </c>
      <c r="U1148" s="61">
        <v>0</v>
      </c>
      <c r="V1148" s="61">
        <v>0</v>
      </c>
      <c r="W1148" s="61">
        <v>0</v>
      </c>
      <c r="X1148" s="61">
        <v>0</v>
      </c>
      <c r="Y1148" s="61">
        <v>0</v>
      </c>
      <c r="Z1148" s="61">
        <v>0</v>
      </c>
      <c r="AA1148" s="61">
        <v>0</v>
      </c>
      <c r="AB1148" s="61">
        <v>0</v>
      </c>
      <c r="AC1148" s="61">
        <v>0</v>
      </c>
      <c r="AD1148" s="61">
        <v>0</v>
      </c>
      <c r="AE1148" s="36" t="b">
        <v>0</v>
      </c>
      <c r="AF1148" s="36" t="b">
        <v>0</v>
      </c>
      <c r="AG1148" s="36" t="b">
        <v>0</v>
      </c>
    </row>
    <row r="1149" spans="1:33" x14ac:dyDescent="0.3">
      <c r="A1149" s="61">
        <v>7005</v>
      </c>
      <c r="B1149" s="61">
        <v>8</v>
      </c>
      <c r="C1149" s="61">
        <v>148005</v>
      </c>
      <c r="D1149" s="61">
        <v>247005</v>
      </c>
      <c r="E1149" s="61" t="s">
        <v>11781</v>
      </c>
      <c r="F1149" s="61" t="s">
        <v>11872</v>
      </c>
      <c r="G1149" s="61">
        <v>5</v>
      </c>
      <c r="H1149" s="61">
        <v>42</v>
      </c>
      <c r="I1149" s="61">
        <v>127</v>
      </c>
      <c r="J1149" s="61">
        <v>5</v>
      </c>
      <c r="K1149" s="61">
        <v>8</v>
      </c>
      <c r="L1149" s="61">
        <v>1650000</v>
      </c>
      <c r="M1149" s="61">
        <v>0</v>
      </c>
      <c r="N1149" s="61">
        <v>0</v>
      </c>
      <c r="O1149" s="61">
        <v>6</v>
      </c>
      <c r="P1149" s="61">
        <v>94208</v>
      </c>
      <c r="Q1149" s="61">
        <v>0</v>
      </c>
      <c r="R1149" s="61">
        <v>10</v>
      </c>
      <c r="S1149" s="61">
        <v>0</v>
      </c>
      <c r="T1149" s="61">
        <v>0</v>
      </c>
      <c r="U1149" s="61">
        <v>0</v>
      </c>
      <c r="V1149" s="61">
        <v>0</v>
      </c>
      <c r="W1149" s="61">
        <v>0</v>
      </c>
      <c r="X1149" s="61">
        <v>0</v>
      </c>
      <c r="Y1149" s="61">
        <v>0</v>
      </c>
      <c r="Z1149" s="61">
        <v>0</v>
      </c>
      <c r="AA1149" s="61">
        <v>0</v>
      </c>
      <c r="AB1149" s="61">
        <v>0</v>
      </c>
      <c r="AC1149" s="61">
        <v>0</v>
      </c>
      <c r="AD1149" s="61">
        <v>0</v>
      </c>
      <c r="AE1149" s="36" t="b">
        <v>0</v>
      </c>
      <c r="AF1149" s="36" t="b">
        <v>0</v>
      </c>
      <c r="AG1149" s="36" t="b">
        <v>0</v>
      </c>
    </row>
    <row r="1150" spans="1:33" x14ac:dyDescent="0.3">
      <c r="A1150" s="61">
        <v>7006</v>
      </c>
      <c r="B1150" s="61">
        <v>8</v>
      </c>
      <c r="C1150" s="61">
        <v>148006</v>
      </c>
      <c r="D1150" s="61">
        <v>247006</v>
      </c>
      <c r="E1150" s="61" t="s">
        <v>11857</v>
      </c>
      <c r="F1150" s="61" t="s">
        <v>11873</v>
      </c>
      <c r="G1150" s="61">
        <v>6</v>
      </c>
      <c r="H1150" s="61">
        <v>90</v>
      </c>
      <c r="I1150" s="61">
        <v>3</v>
      </c>
      <c r="J1150" s="61">
        <v>1</v>
      </c>
      <c r="K1150" s="61">
        <v>8</v>
      </c>
      <c r="L1150" s="61">
        <v>1650000</v>
      </c>
      <c r="M1150" s="61">
        <v>0</v>
      </c>
      <c r="N1150" s="61">
        <v>0</v>
      </c>
      <c r="O1150" s="61">
        <v>6</v>
      </c>
      <c r="P1150" s="61">
        <v>94199</v>
      </c>
      <c r="Q1150" s="61">
        <v>0</v>
      </c>
      <c r="R1150" s="61">
        <v>10</v>
      </c>
      <c r="S1150" s="61">
        <v>0</v>
      </c>
      <c r="T1150" s="61">
        <v>0</v>
      </c>
      <c r="U1150" s="61">
        <v>0</v>
      </c>
      <c r="V1150" s="61">
        <v>0</v>
      </c>
      <c r="W1150" s="61">
        <v>0</v>
      </c>
      <c r="X1150" s="61">
        <v>0</v>
      </c>
      <c r="Y1150" s="61">
        <v>0</v>
      </c>
      <c r="Z1150" s="61">
        <v>0</v>
      </c>
      <c r="AA1150" s="61">
        <v>0</v>
      </c>
      <c r="AB1150" s="61">
        <v>0</v>
      </c>
      <c r="AC1150" s="61">
        <v>0</v>
      </c>
      <c r="AD1150" s="61">
        <v>0</v>
      </c>
      <c r="AE1150" s="36" t="b">
        <v>0</v>
      </c>
      <c r="AF1150" s="36" t="b">
        <v>0</v>
      </c>
      <c r="AG1150" s="36" t="b">
        <v>0</v>
      </c>
    </row>
    <row r="1151" spans="1:33" x14ac:dyDescent="0.3">
      <c r="A1151" s="61">
        <v>7007</v>
      </c>
      <c r="B1151" s="61">
        <v>8</v>
      </c>
      <c r="C1151" s="61">
        <v>148007</v>
      </c>
      <c r="D1151" s="61">
        <v>247007</v>
      </c>
      <c r="E1151" s="61" t="s">
        <v>11783</v>
      </c>
      <c r="F1151" s="61" t="s">
        <v>11874</v>
      </c>
      <c r="G1151" s="61">
        <v>7</v>
      </c>
      <c r="H1151" s="61">
        <v>42</v>
      </c>
      <c r="I1151" s="61">
        <v>128</v>
      </c>
      <c r="J1151" s="61">
        <v>5</v>
      </c>
      <c r="K1151" s="61">
        <v>8</v>
      </c>
      <c r="L1151" s="61">
        <v>1700000</v>
      </c>
      <c r="M1151" s="61">
        <v>0</v>
      </c>
      <c r="N1151" s="61">
        <v>0</v>
      </c>
      <c r="O1151" s="61">
        <v>6</v>
      </c>
      <c r="P1151" s="61">
        <v>94208</v>
      </c>
      <c r="Q1151" s="61">
        <v>0</v>
      </c>
      <c r="R1151" s="61">
        <v>10</v>
      </c>
      <c r="S1151" s="61">
        <v>0</v>
      </c>
      <c r="T1151" s="61">
        <v>0</v>
      </c>
      <c r="U1151" s="61">
        <v>0</v>
      </c>
      <c r="V1151" s="61">
        <v>0</v>
      </c>
      <c r="W1151" s="61">
        <v>0</v>
      </c>
      <c r="X1151" s="61">
        <v>0</v>
      </c>
      <c r="Y1151" s="61">
        <v>0</v>
      </c>
      <c r="Z1151" s="61">
        <v>0</v>
      </c>
      <c r="AA1151" s="61">
        <v>0</v>
      </c>
      <c r="AB1151" s="61">
        <v>0</v>
      </c>
      <c r="AC1151" s="61">
        <v>0</v>
      </c>
      <c r="AD1151" s="61">
        <v>0</v>
      </c>
      <c r="AE1151" s="36" t="b">
        <v>0</v>
      </c>
      <c r="AF1151" s="36" t="b">
        <v>0</v>
      </c>
      <c r="AG1151" s="36" t="b">
        <v>0</v>
      </c>
    </row>
    <row r="1152" spans="1:33" x14ac:dyDescent="0.3">
      <c r="A1152" s="61">
        <v>7008</v>
      </c>
      <c r="B1152" s="61">
        <v>8</v>
      </c>
      <c r="C1152" s="61">
        <v>148008</v>
      </c>
      <c r="D1152" s="61">
        <v>247008</v>
      </c>
      <c r="E1152" s="61" t="s">
        <v>11858</v>
      </c>
      <c r="F1152" s="61" t="s">
        <v>11875</v>
      </c>
      <c r="G1152" s="61">
        <v>8</v>
      </c>
      <c r="H1152" s="61">
        <v>90</v>
      </c>
      <c r="I1152" s="61">
        <v>4</v>
      </c>
      <c r="J1152" s="61">
        <v>1</v>
      </c>
      <c r="K1152" s="61">
        <v>8</v>
      </c>
      <c r="L1152" s="61">
        <v>1700000</v>
      </c>
      <c r="M1152" s="61">
        <v>0</v>
      </c>
      <c r="N1152" s="61">
        <v>0</v>
      </c>
      <c r="O1152" s="61">
        <v>6</v>
      </c>
      <c r="P1152" s="61">
        <v>94199</v>
      </c>
      <c r="Q1152" s="61">
        <v>0</v>
      </c>
      <c r="R1152" s="61">
        <v>10</v>
      </c>
      <c r="S1152" s="61">
        <v>0</v>
      </c>
      <c r="T1152" s="61">
        <v>0</v>
      </c>
      <c r="U1152" s="61">
        <v>0</v>
      </c>
      <c r="V1152" s="61">
        <v>0</v>
      </c>
      <c r="W1152" s="61">
        <v>0</v>
      </c>
      <c r="X1152" s="61">
        <v>0</v>
      </c>
      <c r="Y1152" s="61">
        <v>0</v>
      </c>
      <c r="Z1152" s="61">
        <v>0</v>
      </c>
      <c r="AA1152" s="61">
        <v>0</v>
      </c>
      <c r="AB1152" s="61">
        <v>0</v>
      </c>
      <c r="AC1152" s="61">
        <v>0</v>
      </c>
      <c r="AD1152" s="61">
        <v>0</v>
      </c>
      <c r="AE1152" s="36" t="b">
        <v>0</v>
      </c>
      <c r="AF1152" s="36" t="b">
        <v>0</v>
      </c>
      <c r="AG1152" s="36" t="b">
        <v>0</v>
      </c>
    </row>
    <row r="1153" spans="1:33" x14ac:dyDescent="0.3">
      <c r="A1153" s="61">
        <v>7009</v>
      </c>
      <c r="B1153" s="61">
        <v>8</v>
      </c>
      <c r="C1153" s="61">
        <v>148009</v>
      </c>
      <c r="D1153" s="61">
        <v>247009</v>
      </c>
      <c r="E1153" s="61" t="s">
        <v>11785</v>
      </c>
      <c r="F1153" s="61" t="s">
        <v>11876</v>
      </c>
      <c r="G1153" s="61">
        <v>9</v>
      </c>
      <c r="H1153" s="61">
        <v>42</v>
      </c>
      <c r="I1153" s="61">
        <v>129</v>
      </c>
      <c r="J1153" s="61">
        <v>5</v>
      </c>
      <c r="K1153" s="61">
        <v>8</v>
      </c>
      <c r="L1153" s="61">
        <v>1700000</v>
      </c>
      <c r="M1153" s="61">
        <v>0</v>
      </c>
      <c r="N1153" s="61">
        <v>0</v>
      </c>
      <c r="O1153" s="61">
        <v>6</v>
      </c>
      <c r="P1153" s="61">
        <v>94208</v>
      </c>
      <c r="Q1153" s="61">
        <v>0</v>
      </c>
      <c r="R1153" s="61">
        <v>10</v>
      </c>
      <c r="S1153" s="61">
        <v>0</v>
      </c>
      <c r="T1153" s="61">
        <v>0</v>
      </c>
      <c r="U1153" s="61">
        <v>0</v>
      </c>
      <c r="V1153" s="61">
        <v>0</v>
      </c>
      <c r="W1153" s="61">
        <v>0</v>
      </c>
      <c r="X1153" s="61">
        <v>0</v>
      </c>
      <c r="Y1153" s="61">
        <v>0</v>
      </c>
      <c r="Z1153" s="61">
        <v>0</v>
      </c>
      <c r="AA1153" s="61">
        <v>0</v>
      </c>
      <c r="AB1153" s="61">
        <v>0</v>
      </c>
      <c r="AC1153" s="61">
        <v>0</v>
      </c>
      <c r="AD1153" s="61">
        <v>0</v>
      </c>
      <c r="AE1153" s="36" t="b">
        <v>0</v>
      </c>
      <c r="AF1153" s="36" t="b">
        <v>0</v>
      </c>
      <c r="AG1153" s="36" t="b">
        <v>0</v>
      </c>
    </row>
    <row r="1154" spans="1:33" x14ac:dyDescent="0.3">
      <c r="A1154" s="61">
        <v>7010</v>
      </c>
      <c r="B1154" s="61">
        <v>8</v>
      </c>
      <c r="C1154" s="61">
        <v>148010</v>
      </c>
      <c r="D1154" s="61">
        <v>247010</v>
      </c>
      <c r="E1154" s="61" t="s">
        <v>11859</v>
      </c>
      <c r="F1154" s="61" t="s">
        <v>11877</v>
      </c>
      <c r="G1154" s="61">
        <v>10</v>
      </c>
      <c r="H1154" s="61">
        <v>90</v>
      </c>
      <c r="I1154" s="61">
        <v>5</v>
      </c>
      <c r="J1154" s="61">
        <v>1</v>
      </c>
      <c r="K1154" s="61">
        <v>8</v>
      </c>
      <c r="L1154" s="61">
        <v>1700000</v>
      </c>
      <c r="M1154" s="61">
        <v>0</v>
      </c>
      <c r="N1154" s="61">
        <v>0</v>
      </c>
      <c r="O1154" s="61">
        <v>6</v>
      </c>
      <c r="P1154" s="61">
        <v>94199</v>
      </c>
      <c r="Q1154" s="61">
        <v>0</v>
      </c>
      <c r="R1154" s="61">
        <v>10</v>
      </c>
      <c r="S1154" s="61">
        <v>0</v>
      </c>
      <c r="T1154" s="61">
        <v>0</v>
      </c>
      <c r="U1154" s="61">
        <v>0</v>
      </c>
      <c r="V1154" s="61">
        <v>0</v>
      </c>
      <c r="W1154" s="61">
        <v>0</v>
      </c>
      <c r="X1154" s="61">
        <v>0</v>
      </c>
      <c r="Y1154" s="61">
        <v>0</v>
      </c>
      <c r="Z1154" s="61">
        <v>0</v>
      </c>
      <c r="AA1154" s="61">
        <v>0</v>
      </c>
      <c r="AB1154" s="61">
        <v>0</v>
      </c>
      <c r="AC1154" s="61">
        <v>0</v>
      </c>
      <c r="AD1154" s="61">
        <v>0</v>
      </c>
      <c r="AE1154" s="36" t="b">
        <v>0</v>
      </c>
      <c r="AF1154" s="36" t="b">
        <v>0</v>
      </c>
      <c r="AG1154" s="36" t="b">
        <v>0</v>
      </c>
    </row>
    <row r="1155" spans="1:33" x14ac:dyDescent="0.3">
      <c r="A1155" s="61">
        <v>7011</v>
      </c>
      <c r="B1155" s="61">
        <v>8</v>
      </c>
      <c r="C1155" s="61">
        <v>148011</v>
      </c>
      <c r="D1155" s="61">
        <v>247011</v>
      </c>
      <c r="E1155" s="61" t="s">
        <v>11787</v>
      </c>
      <c r="F1155" s="61" t="s">
        <v>11878</v>
      </c>
      <c r="G1155" s="61">
        <v>11</v>
      </c>
      <c r="H1155" s="61">
        <v>42</v>
      </c>
      <c r="I1155" s="61">
        <v>130</v>
      </c>
      <c r="J1155" s="61">
        <v>5</v>
      </c>
      <c r="K1155" s="61">
        <v>8</v>
      </c>
      <c r="L1155" s="61">
        <v>1700000</v>
      </c>
      <c r="M1155" s="61">
        <v>0</v>
      </c>
      <c r="N1155" s="61">
        <v>0</v>
      </c>
      <c r="O1155" s="61">
        <v>6</v>
      </c>
      <c r="P1155" s="61">
        <v>94208</v>
      </c>
      <c r="Q1155" s="61">
        <v>0</v>
      </c>
      <c r="R1155" s="61">
        <v>10</v>
      </c>
      <c r="S1155" s="61">
        <v>0</v>
      </c>
      <c r="T1155" s="61">
        <v>0</v>
      </c>
      <c r="U1155" s="61">
        <v>0</v>
      </c>
      <c r="V1155" s="61">
        <v>0</v>
      </c>
      <c r="W1155" s="61">
        <v>0</v>
      </c>
      <c r="X1155" s="61">
        <v>0</v>
      </c>
      <c r="Y1155" s="61">
        <v>0</v>
      </c>
      <c r="Z1155" s="61">
        <v>0</v>
      </c>
      <c r="AA1155" s="61">
        <v>0</v>
      </c>
      <c r="AB1155" s="61">
        <v>0</v>
      </c>
      <c r="AC1155" s="61">
        <v>0</v>
      </c>
      <c r="AD1155" s="61">
        <v>0</v>
      </c>
      <c r="AE1155" s="36" t="b">
        <v>0</v>
      </c>
      <c r="AF1155" s="36" t="b">
        <v>0</v>
      </c>
      <c r="AG1155" s="36" t="b">
        <v>0</v>
      </c>
    </row>
    <row r="1156" spans="1:33" x14ac:dyDescent="0.3">
      <c r="A1156" s="61">
        <v>7012</v>
      </c>
      <c r="B1156" s="61">
        <v>8</v>
      </c>
      <c r="C1156" s="61">
        <v>148012</v>
      </c>
      <c r="D1156" s="61">
        <v>247012</v>
      </c>
      <c r="E1156" s="61" t="s">
        <v>11860</v>
      </c>
      <c r="F1156" s="61" t="s">
        <v>11879</v>
      </c>
      <c r="G1156" s="61">
        <v>12</v>
      </c>
      <c r="H1156" s="61">
        <v>90</v>
      </c>
      <c r="I1156" s="61">
        <v>6</v>
      </c>
      <c r="J1156" s="61">
        <v>1</v>
      </c>
      <c r="K1156" s="61">
        <v>8</v>
      </c>
      <c r="L1156" s="61">
        <v>2500000</v>
      </c>
      <c r="M1156" s="61">
        <v>0</v>
      </c>
      <c r="N1156" s="61">
        <v>0</v>
      </c>
      <c r="O1156" s="61">
        <v>6</v>
      </c>
      <c r="P1156" s="61">
        <v>94200</v>
      </c>
      <c r="Q1156" s="61">
        <v>0</v>
      </c>
      <c r="R1156" s="61">
        <v>1</v>
      </c>
      <c r="S1156" s="61">
        <v>0</v>
      </c>
      <c r="T1156" s="61">
        <v>94201</v>
      </c>
      <c r="U1156" s="61">
        <v>0</v>
      </c>
      <c r="V1156" s="61">
        <v>1</v>
      </c>
      <c r="W1156" s="61">
        <v>0</v>
      </c>
      <c r="X1156" s="61">
        <v>0</v>
      </c>
      <c r="Y1156" s="61">
        <v>0</v>
      </c>
      <c r="Z1156" s="61">
        <v>0</v>
      </c>
      <c r="AA1156" s="61">
        <v>0</v>
      </c>
      <c r="AB1156" s="61">
        <v>0</v>
      </c>
      <c r="AC1156" s="61">
        <v>0</v>
      </c>
      <c r="AD1156" s="61">
        <v>34</v>
      </c>
      <c r="AE1156" s="36" t="b">
        <v>0</v>
      </c>
      <c r="AF1156" s="36" t="b">
        <v>0</v>
      </c>
      <c r="AG1156" s="36" t="b">
        <v>0</v>
      </c>
    </row>
    <row r="1157" spans="1:33" x14ac:dyDescent="0.3">
      <c r="A1157" s="61">
        <v>7013</v>
      </c>
      <c r="B1157" s="61">
        <v>8</v>
      </c>
      <c r="C1157" s="61">
        <v>148013</v>
      </c>
      <c r="D1157" s="61">
        <v>247013</v>
      </c>
      <c r="E1157" s="61" t="s">
        <v>11861</v>
      </c>
      <c r="F1157" s="61" t="s">
        <v>11880</v>
      </c>
      <c r="G1157" s="61">
        <v>13</v>
      </c>
      <c r="H1157" s="61">
        <v>2</v>
      </c>
      <c r="I1157" s="61">
        <v>41015007</v>
      </c>
      <c r="J1157" s="61">
        <v>1</v>
      </c>
      <c r="K1157" s="61">
        <v>8</v>
      </c>
      <c r="L1157" s="61">
        <v>2500000</v>
      </c>
      <c r="M1157" s="61">
        <v>0</v>
      </c>
      <c r="N1157" s="61">
        <v>0</v>
      </c>
      <c r="O1157" s="61">
        <v>6</v>
      </c>
      <c r="P1157" s="61">
        <v>94201</v>
      </c>
      <c r="Q1157" s="61">
        <v>0</v>
      </c>
      <c r="R1157" s="61">
        <v>1</v>
      </c>
      <c r="S1157" s="61">
        <v>6</v>
      </c>
      <c r="T1157" s="61">
        <v>94199</v>
      </c>
      <c r="U1157" s="61">
        <v>0</v>
      </c>
      <c r="V1157" s="61">
        <v>10</v>
      </c>
      <c r="W1157" s="61">
        <v>0</v>
      </c>
      <c r="X1157" s="61">
        <v>0</v>
      </c>
      <c r="Y1157" s="61">
        <v>0</v>
      </c>
      <c r="Z1157" s="61">
        <v>0</v>
      </c>
      <c r="AA1157" s="61">
        <v>0</v>
      </c>
      <c r="AB1157" s="61">
        <v>0</v>
      </c>
      <c r="AC1157" s="61">
        <v>0</v>
      </c>
      <c r="AD1157" s="61">
        <v>0</v>
      </c>
      <c r="AE1157" s="36" t="b">
        <v>0</v>
      </c>
      <c r="AF1157" s="36" t="b">
        <v>0</v>
      </c>
      <c r="AG1157" s="36" t="b">
        <v>0</v>
      </c>
    </row>
    <row r="1158" spans="1:33" x14ac:dyDescent="0.3">
      <c r="A1158" s="61">
        <v>7014</v>
      </c>
      <c r="B1158" s="61">
        <v>8</v>
      </c>
      <c r="C1158" s="61">
        <v>148014</v>
      </c>
      <c r="D1158" s="61">
        <v>247014</v>
      </c>
      <c r="E1158" s="61" t="s">
        <v>11862</v>
      </c>
      <c r="F1158" s="61" t="s">
        <v>11881</v>
      </c>
      <c r="G1158" s="61">
        <v>14</v>
      </c>
      <c r="H1158" s="61">
        <v>2</v>
      </c>
      <c r="I1158" s="61">
        <v>41015008</v>
      </c>
      <c r="J1158" s="61">
        <v>1</v>
      </c>
      <c r="K1158" s="61">
        <v>8</v>
      </c>
      <c r="L1158" s="61">
        <v>2500000</v>
      </c>
      <c r="M1158" s="61">
        <v>0</v>
      </c>
      <c r="N1158" s="61">
        <v>0</v>
      </c>
      <c r="O1158" s="61">
        <v>6</v>
      </c>
      <c r="P1158" s="61">
        <v>94202</v>
      </c>
      <c r="Q1158" s="61">
        <v>0</v>
      </c>
      <c r="R1158" s="61">
        <v>1</v>
      </c>
      <c r="S1158" s="61">
        <v>6</v>
      </c>
      <c r="T1158" s="61">
        <v>94199</v>
      </c>
      <c r="U1158" s="61">
        <v>0</v>
      </c>
      <c r="V1158" s="61">
        <v>10</v>
      </c>
      <c r="W1158" s="61">
        <v>0</v>
      </c>
      <c r="X1158" s="61">
        <v>0</v>
      </c>
      <c r="Y1158" s="61">
        <v>0</v>
      </c>
      <c r="Z1158" s="61">
        <v>0</v>
      </c>
      <c r="AA1158" s="61">
        <v>0</v>
      </c>
      <c r="AB1158" s="61">
        <v>0</v>
      </c>
      <c r="AC1158" s="61">
        <v>0</v>
      </c>
      <c r="AD1158" s="61">
        <v>0</v>
      </c>
      <c r="AE1158" s="36" t="b">
        <v>0</v>
      </c>
      <c r="AF1158" s="36" t="b">
        <v>0</v>
      </c>
      <c r="AG1158" s="36" t="b">
        <v>0</v>
      </c>
    </row>
    <row r="1159" spans="1:33" x14ac:dyDescent="0.3">
      <c r="A1159" s="61">
        <v>7015</v>
      </c>
      <c r="B1159" s="61">
        <v>8</v>
      </c>
      <c r="C1159" s="61">
        <v>148015</v>
      </c>
      <c r="D1159" s="61">
        <v>247015</v>
      </c>
      <c r="E1159" s="61" t="s">
        <v>11863</v>
      </c>
      <c r="F1159" s="61" t="s">
        <v>11882</v>
      </c>
      <c r="G1159" s="61">
        <v>15</v>
      </c>
      <c r="H1159" s="61">
        <v>2</v>
      </c>
      <c r="I1159" s="61">
        <v>41015009</v>
      </c>
      <c r="J1159" s="61">
        <v>1</v>
      </c>
      <c r="K1159" s="61">
        <v>8</v>
      </c>
      <c r="L1159" s="61">
        <v>2500000</v>
      </c>
      <c r="M1159" s="61">
        <v>0</v>
      </c>
      <c r="N1159" s="61">
        <v>0</v>
      </c>
      <c r="O1159" s="61">
        <v>6</v>
      </c>
      <c r="P1159" s="61">
        <v>94203</v>
      </c>
      <c r="Q1159" s="61">
        <v>0</v>
      </c>
      <c r="R1159" s="61">
        <v>1</v>
      </c>
      <c r="S1159" s="61">
        <v>6</v>
      </c>
      <c r="T1159" s="61">
        <v>94199</v>
      </c>
      <c r="U1159" s="61">
        <v>0</v>
      </c>
      <c r="V1159" s="61">
        <v>10</v>
      </c>
      <c r="W1159" s="61">
        <v>0</v>
      </c>
      <c r="X1159" s="61">
        <v>0</v>
      </c>
      <c r="Y1159" s="61">
        <v>0</v>
      </c>
      <c r="Z1159" s="61">
        <v>0</v>
      </c>
      <c r="AA1159" s="61">
        <v>0</v>
      </c>
      <c r="AB1159" s="61">
        <v>0</v>
      </c>
      <c r="AC1159" s="61">
        <v>0</v>
      </c>
      <c r="AD1159" s="61">
        <v>0</v>
      </c>
      <c r="AE1159" s="36" t="b">
        <v>0</v>
      </c>
      <c r="AF1159" s="36" t="b">
        <v>0</v>
      </c>
      <c r="AG1159" s="36" t="b">
        <v>0</v>
      </c>
    </row>
    <row r="1160" spans="1:33" x14ac:dyDescent="0.3">
      <c r="A1160" s="61">
        <v>7016</v>
      </c>
      <c r="B1160" s="61">
        <v>8</v>
      </c>
      <c r="C1160" s="61">
        <v>148016</v>
      </c>
      <c r="D1160" s="61">
        <v>247016</v>
      </c>
      <c r="E1160" s="61" t="s">
        <v>11864</v>
      </c>
      <c r="F1160" s="61" t="s">
        <v>11883</v>
      </c>
      <c r="G1160" s="61">
        <v>16</v>
      </c>
      <c r="H1160" s="61">
        <v>2</v>
      </c>
      <c r="I1160" s="61">
        <v>41015010</v>
      </c>
      <c r="J1160" s="61">
        <v>1</v>
      </c>
      <c r="K1160" s="61">
        <v>8</v>
      </c>
      <c r="L1160" s="61">
        <v>2500000</v>
      </c>
      <c r="M1160" s="61">
        <v>0</v>
      </c>
      <c r="N1160" s="61">
        <v>0</v>
      </c>
      <c r="O1160" s="61">
        <v>6</v>
      </c>
      <c r="P1160" s="61">
        <v>94204</v>
      </c>
      <c r="Q1160" s="61">
        <v>0</v>
      </c>
      <c r="R1160" s="61">
        <v>1</v>
      </c>
      <c r="S1160" s="61">
        <v>6</v>
      </c>
      <c r="T1160" s="61">
        <v>94199</v>
      </c>
      <c r="U1160" s="61">
        <v>0</v>
      </c>
      <c r="V1160" s="61">
        <v>10</v>
      </c>
      <c r="W1160" s="61">
        <v>0</v>
      </c>
      <c r="X1160" s="61">
        <v>0</v>
      </c>
      <c r="Y1160" s="61">
        <v>0</v>
      </c>
      <c r="Z1160" s="61">
        <v>0</v>
      </c>
      <c r="AA1160" s="61">
        <v>0</v>
      </c>
      <c r="AB1160" s="61">
        <v>0</v>
      </c>
      <c r="AC1160" s="61">
        <v>0</v>
      </c>
      <c r="AD1160" s="61">
        <v>0</v>
      </c>
      <c r="AE1160" s="36" t="b">
        <v>0</v>
      </c>
      <c r="AF1160" s="36" t="b">
        <v>0</v>
      </c>
      <c r="AG1160" s="36" t="b">
        <v>0</v>
      </c>
    </row>
    <row r="1161" spans="1:33" x14ac:dyDescent="0.3">
      <c r="A1161" s="61">
        <v>7017</v>
      </c>
      <c r="B1161" s="61">
        <v>8</v>
      </c>
      <c r="C1161" s="61">
        <v>148017</v>
      </c>
      <c r="D1161" s="61">
        <v>247017</v>
      </c>
      <c r="E1161" s="61" t="s">
        <v>11865</v>
      </c>
      <c r="F1161" s="61" t="s">
        <v>11884</v>
      </c>
      <c r="G1161" s="61">
        <v>17</v>
      </c>
      <c r="H1161" s="61">
        <v>2</v>
      </c>
      <c r="I1161" s="61">
        <v>41015011</v>
      </c>
      <c r="J1161" s="61">
        <v>1</v>
      </c>
      <c r="K1161" s="61">
        <v>8</v>
      </c>
      <c r="L1161" s="61">
        <v>2500000</v>
      </c>
      <c r="M1161" s="61">
        <v>0</v>
      </c>
      <c r="N1161" s="61">
        <v>0</v>
      </c>
      <c r="O1161" s="61">
        <v>6</v>
      </c>
      <c r="P1161" s="61">
        <v>94205</v>
      </c>
      <c r="Q1161" s="61">
        <v>0</v>
      </c>
      <c r="R1161" s="61">
        <v>1</v>
      </c>
      <c r="S1161" s="61">
        <v>6</v>
      </c>
      <c r="T1161" s="61">
        <v>94199</v>
      </c>
      <c r="U1161" s="61">
        <v>0</v>
      </c>
      <c r="V1161" s="61">
        <v>10</v>
      </c>
      <c r="W1161" s="61">
        <v>0</v>
      </c>
      <c r="X1161" s="61">
        <v>0</v>
      </c>
      <c r="Y1161" s="61">
        <v>0</v>
      </c>
      <c r="Z1161" s="61">
        <v>0</v>
      </c>
      <c r="AA1161" s="61">
        <v>0</v>
      </c>
      <c r="AB1161" s="61">
        <v>0</v>
      </c>
      <c r="AC1161" s="61">
        <v>0</v>
      </c>
      <c r="AD1161" s="61">
        <v>0</v>
      </c>
      <c r="AE1161" s="36" t="b">
        <v>0</v>
      </c>
      <c r="AF1161" s="36" t="b">
        <v>0</v>
      </c>
      <c r="AG1161" s="36" t="b">
        <v>0</v>
      </c>
    </row>
    <row r="1162" spans="1:33" x14ac:dyDescent="0.3">
      <c r="A1162" s="61">
        <v>7018</v>
      </c>
      <c r="B1162" s="61">
        <v>8</v>
      </c>
      <c r="C1162" s="61">
        <v>148018</v>
      </c>
      <c r="D1162" s="61">
        <v>247018</v>
      </c>
      <c r="E1162" s="61" t="s">
        <v>11866</v>
      </c>
      <c r="F1162" s="61" t="s">
        <v>11885</v>
      </c>
      <c r="G1162" s="61">
        <v>18</v>
      </c>
      <c r="H1162" s="61">
        <v>2</v>
      </c>
      <c r="I1162" s="61">
        <v>41015012</v>
      </c>
      <c r="J1162" s="61">
        <v>1</v>
      </c>
      <c r="K1162" s="61">
        <v>8</v>
      </c>
      <c r="L1162" s="61">
        <v>2500000</v>
      </c>
      <c r="M1162" s="61">
        <v>0</v>
      </c>
      <c r="N1162" s="61">
        <v>0</v>
      </c>
      <c r="O1162" s="61">
        <v>6</v>
      </c>
      <c r="P1162" s="61">
        <v>94206</v>
      </c>
      <c r="Q1162" s="61">
        <v>0</v>
      </c>
      <c r="R1162" s="61">
        <v>1</v>
      </c>
      <c r="S1162" s="61">
        <v>6</v>
      </c>
      <c r="T1162" s="61">
        <v>94200</v>
      </c>
      <c r="U1162" s="61">
        <v>0</v>
      </c>
      <c r="V1162" s="61">
        <v>1</v>
      </c>
      <c r="W1162" s="61">
        <v>0</v>
      </c>
      <c r="X1162" s="61">
        <v>0</v>
      </c>
      <c r="Y1162" s="61">
        <v>0</v>
      </c>
      <c r="Z1162" s="61">
        <v>0</v>
      </c>
      <c r="AA1162" s="61">
        <v>0</v>
      </c>
      <c r="AB1162" s="61">
        <v>0</v>
      </c>
      <c r="AC1162" s="61">
        <v>0</v>
      </c>
      <c r="AD1162" s="61">
        <v>0</v>
      </c>
      <c r="AE1162" s="36" t="b">
        <v>0</v>
      </c>
      <c r="AF1162" s="36" t="b">
        <v>0</v>
      </c>
      <c r="AG1162" s="36" t="b">
        <v>0</v>
      </c>
    </row>
    <row r="1163" spans="1:33" x14ac:dyDescent="0.3">
      <c r="A1163" s="61">
        <v>7019</v>
      </c>
      <c r="B1163" s="61">
        <v>8</v>
      </c>
      <c r="C1163" s="61">
        <v>148019</v>
      </c>
      <c r="D1163" s="61">
        <v>247019</v>
      </c>
      <c r="E1163" s="61" t="s">
        <v>11804</v>
      </c>
      <c r="F1163" s="61" t="s">
        <v>11886</v>
      </c>
      <c r="G1163" s="61">
        <v>19</v>
      </c>
      <c r="H1163" s="61">
        <v>2</v>
      </c>
      <c r="I1163" s="61">
        <v>41015013</v>
      </c>
      <c r="J1163" s="61">
        <v>1</v>
      </c>
      <c r="K1163" s="61">
        <v>8</v>
      </c>
      <c r="L1163" s="61">
        <v>2500000</v>
      </c>
      <c r="M1163" s="61">
        <v>0</v>
      </c>
      <c r="N1163" s="61">
        <v>0</v>
      </c>
      <c r="O1163" s="61">
        <v>6</v>
      </c>
      <c r="P1163" s="61">
        <v>94201</v>
      </c>
      <c r="Q1163" s="61">
        <v>0</v>
      </c>
      <c r="R1163" s="61">
        <v>3</v>
      </c>
      <c r="S1163" s="61">
        <v>6</v>
      </c>
      <c r="T1163" s="61">
        <v>94199</v>
      </c>
      <c r="U1163" s="61">
        <v>0</v>
      </c>
      <c r="V1163" s="61">
        <v>10</v>
      </c>
      <c r="W1163" s="61">
        <v>0</v>
      </c>
      <c r="X1163" s="61">
        <v>0</v>
      </c>
      <c r="Y1163" s="61">
        <v>0</v>
      </c>
      <c r="Z1163" s="61">
        <v>0</v>
      </c>
      <c r="AA1163" s="61">
        <v>0</v>
      </c>
      <c r="AB1163" s="61">
        <v>0</v>
      </c>
      <c r="AC1163" s="61">
        <v>0</v>
      </c>
      <c r="AD1163" s="61">
        <v>0</v>
      </c>
      <c r="AE1163" s="36" t="b">
        <v>0</v>
      </c>
      <c r="AF1163" s="36" t="b">
        <v>0</v>
      </c>
      <c r="AG1163" s="36" t="b">
        <v>0</v>
      </c>
    </row>
    <row r="1164" spans="1:33" x14ac:dyDescent="0.3">
      <c r="A1164" s="61">
        <v>7020</v>
      </c>
      <c r="B1164" s="61">
        <v>8</v>
      </c>
      <c r="C1164" s="61">
        <v>148020</v>
      </c>
      <c r="D1164" s="61">
        <v>247020</v>
      </c>
      <c r="E1164" s="61" t="s">
        <v>11805</v>
      </c>
      <c r="F1164" s="61" t="s">
        <v>11887</v>
      </c>
      <c r="G1164" s="61">
        <v>20</v>
      </c>
      <c r="H1164" s="61">
        <v>2</v>
      </c>
      <c r="I1164" s="61">
        <v>41015014</v>
      </c>
      <c r="J1164" s="61">
        <v>1</v>
      </c>
      <c r="K1164" s="61">
        <v>8</v>
      </c>
      <c r="L1164" s="61">
        <v>2500000</v>
      </c>
      <c r="M1164" s="61">
        <v>0</v>
      </c>
      <c r="N1164" s="61">
        <v>0</v>
      </c>
      <c r="O1164" s="61">
        <v>6</v>
      </c>
      <c r="P1164" s="61">
        <v>94202</v>
      </c>
      <c r="Q1164" s="61">
        <v>0</v>
      </c>
      <c r="R1164" s="61">
        <v>3</v>
      </c>
      <c r="S1164" s="61">
        <v>6</v>
      </c>
      <c r="T1164" s="61">
        <v>94199</v>
      </c>
      <c r="U1164" s="61">
        <v>0</v>
      </c>
      <c r="V1164" s="61">
        <v>10</v>
      </c>
      <c r="W1164" s="61">
        <v>0</v>
      </c>
      <c r="X1164" s="61">
        <v>0</v>
      </c>
      <c r="Y1164" s="61">
        <v>0</v>
      </c>
      <c r="Z1164" s="61">
        <v>0</v>
      </c>
      <c r="AA1164" s="61">
        <v>0</v>
      </c>
      <c r="AB1164" s="61">
        <v>0</v>
      </c>
      <c r="AC1164" s="61">
        <v>0</v>
      </c>
      <c r="AD1164" s="61">
        <v>0</v>
      </c>
      <c r="AE1164" s="36" t="b">
        <v>0</v>
      </c>
      <c r="AF1164" s="36" t="b">
        <v>0</v>
      </c>
      <c r="AG1164" s="36" t="b">
        <v>0</v>
      </c>
    </row>
    <row r="1165" spans="1:33" x14ac:dyDescent="0.3">
      <c r="A1165" s="61">
        <v>7021</v>
      </c>
      <c r="B1165" s="61">
        <v>8</v>
      </c>
      <c r="C1165" s="61">
        <v>148021</v>
      </c>
      <c r="D1165" s="61">
        <v>247021</v>
      </c>
      <c r="E1165" s="61" t="s">
        <v>11806</v>
      </c>
      <c r="F1165" s="61" t="s">
        <v>11888</v>
      </c>
      <c r="G1165" s="61">
        <v>21</v>
      </c>
      <c r="H1165" s="61">
        <v>2</v>
      </c>
      <c r="I1165" s="61">
        <v>41015015</v>
      </c>
      <c r="J1165" s="61">
        <v>1</v>
      </c>
      <c r="K1165" s="61">
        <v>8</v>
      </c>
      <c r="L1165" s="61">
        <v>2500000</v>
      </c>
      <c r="M1165" s="61">
        <v>0</v>
      </c>
      <c r="N1165" s="61">
        <v>0</v>
      </c>
      <c r="O1165" s="61">
        <v>6</v>
      </c>
      <c r="P1165" s="61">
        <v>94203</v>
      </c>
      <c r="Q1165" s="61">
        <v>0</v>
      </c>
      <c r="R1165" s="61">
        <v>3</v>
      </c>
      <c r="S1165" s="61">
        <v>6</v>
      </c>
      <c r="T1165" s="61">
        <v>94199</v>
      </c>
      <c r="U1165" s="61">
        <v>0</v>
      </c>
      <c r="V1165" s="61">
        <v>10</v>
      </c>
      <c r="W1165" s="61">
        <v>0</v>
      </c>
      <c r="X1165" s="61">
        <v>0</v>
      </c>
      <c r="Y1165" s="61">
        <v>0</v>
      </c>
      <c r="Z1165" s="61">
        <v>0</v>
      </c>
      <c r="AA1165" s="61">
        <v>0</v>
      </c>
      <c r="AB1165" s="61">
        <v>0</v>
      </c>
      <c r="AC1165" s="61">
        <v>0</v>
      </c>
      <c r="AD1165" s="61">
        <v>0</v>
      </c>
      <c r="AE1165" s="36" t="b">
        <v>0</v>
      </c>
      <c r="AF1165" s="36" t="b">
        <v>0</v>
      </c>
      <c r="AG1165" s="36" t="b">
        <v>0</v>
      </c>
    </row>
    <row r="1166" spans="1:33" x14ac:dyDescent="0.3">
      <c r="A1166" s="61">
        <v>7022</v>
      </c>
      <c r="B1166" s="61">
        <v>8</v>
      </c>
      <c r="C1166" s="61">
        <v>148022</v>
      </c>
      <c r="D1166" s="61">
        <v>247022</v>
      </c>
      <c r="E1166" s="61" t="s">
        <v>11807</v>
      </c>
      <c r="F1166" s="61" t="s">
        <v>11889</v>
      </c>
      <c r="G1166" s="61">
        <v>22</v>
      </c>
      <c r="H1166" s="61">
        <v>2</v>
      </c>
      <c r="I1166" s="61">
        <v>41015016</v>
      </c>
      <c r="J1166" s="61">
        <v>1</v>
      </c>
      <c r="K1166" s="61">
        <v>8</v>
      </c>
      <c r="L1166" s="61">
        <v>2800000</v>
      </c>
      <c r="M1166" s="61">
        <v>0</v>
      </c>
      <c r="N1166" s="61">
        <v>0</v>
      </c>
      <c r="O1166" s="61">
        <v>6</v>
      </c>
      <c r="P1166" s="61">
        <v>94204</v>
      </c>
      <c r="Q1166" s="61">
        <v>0</v>
      </c>
      <c r="R1166" s="61">
        <v>3</v>
      </c>
      <c r="S1166" s="61">
        <v>6</v>
      </c>
      <c r="T1166" s="61">
        <v>94199</v>
      </c>
      <c r="U1166" s="61">
        <v>0</v>
      </c>
      <c r="V1166" s="61">
        <v>10</v>
      </c>
      <c r="W1166" s="61">
        <v>0</v>
      </c>
      <c r="X1166" s="61">
        <v>0</v>
      </c>
      <c r="Y1166" s="61">
        <v>0</v>
      </c>
      <c r="Z1166" s="61">
        <v>0</v>
      </c>
      <c r="AA1166" s="61">
        <v>0</v>
      </c>
      <c r="AB1166" s="61">
        <v>0</v>
      </c>
      <c r="AC1166" s="61">
        <v>0</v>
      </c>
      <c r="AD1166" s="61">
        <v>0</v>
      </c>
      <c r="AE1166" s="36" t="b">
        <v>0</v>
      </c>
      <c r="AF1166" s="36" t="b">
        <v>0</v>
      </c>
      <c r="AG1166" s="36" t="b">
        <v>0</v>
      </c>
    </row>
    <row r="1167" spans="1:33" x14ac:dyDescent="0.3">
      <c r="A1167" s="61">
        <v>7023</v>
      </c>
      <c r="B1167" s="61">
        <v>8</v>
      </c>
      <c r="C1167" s="61">
        <v>148023</v>
      </c>
      <c r="D1167" s="61">
        <v>247023</v>
      </c>
      <c r="E1167" s="61" t="s">
        <v>11808</v>
      </c>
      <c r="F1167" s="61" t="s">
        <v>11890</v>
      </c>
      <c r="G1167" s="61">
        <v>23</v>
      </c>
      <c r="H1167" s="61">
        <v>2</v>
      </c>
      <c r="I1167" s="61">
        <v>41015017</v>
      </c>
      <c r="J1167" s="61">
        <v>1</v>
      </c>
      <c r="K1167" s="61">
        <v>8</v>
      </c>
      <c r="L1167" s="61">
        <v>2800000</v>
      </c>
      <c r="M1167" s="61">
        <v>0</v>
      </c>
      <c r="N1167" s="61">
        <v>0</v>
      </c>
      <c r="O1167" s="61">
        <v>6</v>
      </c>
      <c r="P1167" s="61">
        <v>94205</v>
      </c>
      <c r="Q1167" s="61">
        <v>0</v>
      </c>
      <c r="R1167" s="61">
        <v>3</v>
      </c>
      <c r="S1167" s="61">
        <v>6</v>
      </c>
      <c r="T1167" s="61">
        <v>94199</v>
      </c>
      <c r="U1167" s="61">
        <v>0</v>
      </c>
      <c r="V1167" s="61">
        <v>10</v>
      </c>
      <c r="W1167" s="61">
        <v>0</v>
      </c>
      <c r="X1167" s="61">
        <v>0</v>
      </c>
      <c r="Y1167" s="61">
        <v>0</v>
      </c>
      <c r="Z1167" s="61">
        <v>0</v>
      </c>
      <c r="AA1167" s="61">
        <v>0</v>
      </c>
      <c r="AB1167" s="61">
        <v>0</v>
      </c>
      <c r="AC1167" s="61">
        <v>0</v>
      </c>
      <c r="AD1167" s="61">
        <v>0</v>
      </c>
      <c r="AE1167" s="36" t="b">
        <v>0</v>
      </c>
      <c r="AF1167" s="36" t="b">
        <v>0</v>
      </c>
      <c r="AG1167" s="36" t="b">
        <v>0</v>
      </c>
    </row>
    <row r="1168" spans="1:33" x14ac:dyDescent="0.3">
      <c r="A1168" s="61">
        <v>7024</v>
      </c>
      <c r="B1168" s="61">
        <v>8</v>
      </c>
      <c r="C1168" s="61">
        <v>148024</v>
      </c>
      <c r="D1168" s="61">
        <v>247024</v>
      </c>
      <c r="E1168" s="61" t="s">
        <v>11809</v>
      </c>
      <c r="F1168" s="61" t="s">
        <v>11891</v>
      </c>
      <c r="G1168" s="61">
        <v>24</v>
      </c>
      <c r="H1168" s="61">
        <v>2</v>
      </c>
      <c r="I1168" s="61">
        <v>41015018</v>
      </c>
      <c r="J1168" s="61">
        <v>1</v>
      </c>
      <c r="K1168" s="61">
        <v>8</v>
      </c>
      <c r="L1168" s="61">
        <v>2800000</v>
      </c>
      <c r="M1168" s="61">
        <v>0</v>
      </c>
      <c r="N1168" s="61">
        <v>0</v>
      </c>
      <c r="O1168" s="61">
        <v>6</v>
      </c>
      <c r="P1168" s="61">
        <v>94206</v>
      </c>
      <c r="Q1168" s="61">
        <v>0</v>
      </c>
      <c r="R1168" s="61">
        <v>3</v>
      </c>
      <c r="S1168" s="61">
        <v>6</v>
      </c>
      <c r="T1168" s="61">
        <v>94200</v>
      </c>
      <c r="U1168" s="61">
        <v>0</v>
      </c>
      <c r="V1168" s="61">
        <v>1</v>
      </c>
      <c r="W1168" s="61">
        <v>0</v>
      </c>
      <c r="X1168" s="61">
        <v>0</v>
      </c>
      <c r="Y1168" s="61">
        <v>0</v>
      </c>
      <c r="Z1168" s="61">
        <v>0</v>
      </c>
      <c r="AA1168" s="61">
        <v>0</v>
      </c>
      <c r="AB1168" s="61">
        <v>0</v>
      </c>
      <c r="AC1168" s="61">
        <v>0</v>
      </c>
      <c r="AD1168" s="61">
        <v>0</v>
      </c>
      <c r="AE1168" s="36" t="b">
        <v>0</v>
      </c>
      <c r="AF1168" s="36" t="b">
        <v>0</v>
      </c>
      <c r="AG1168" s="36" t="b">
        <v>0</v>
      </c>
    </row>
    <row r="1169" spans="1:33" x14ac:dyDescent="0.3">
      <c r="A1169" s="61">
        <v>7025</v>
      </c>
      <c r="B1169" s="61">
        <v>8</v>
      </c>
      <c r="C1169" s="61">
        <v>148025</v>
      </c>
      <c r="D1169" s="61">
        <v>247025</v>
      </c>
      <c r="E1169" s="61" t="s">
        <v>11810</v>
      </c>
      <c r="F1169" s="61" t="s">
        <v>11892</v>
      </c>
      <c r="G1169" s="61">
        <v>25</v>
      </c>
      <c r="H1169" s="61">
        <v>2</v>
      </c>
      <c r="I1169" s="61">
        <v>41015019</v>
      </c>
      <c r="J1169" s="61">
        <v>1</v>
      </c>
      <c r="K1169" s="61">
        <v>8</v>
      </c>
      <c r="L1169" s="61">
        <v>2800000</v>
      </c>
      <c r="M1169" s="61">
        <v>0</v>
      </c>
      <c r="N1169" s="61">
        <v>0</v>
      </c>
      <c r="O1169" s="61">
        <v>6</v>
      </c>
      <c r="P1169" s="61">
        <v>94201</v>
      </c>
      <c r="Q1169" s="61">
        <v>0</v>
      </c>
      <c r="R1169" s="61">
        <v>5</v>
      </c>
      <c r="S1169" s="61">
        <v>6</v>
      </c>
      <c r="T1169" s="61">
        <v>94199</v>
      </c>
      <c r="U1169" s="61">
        <v>0</v>
      </c>
      <c r="V1169" s="61">
        <v>10</v>
      </c>
      <c r="W1169" s="61">
        <v>0</v>
      </c>
      <c r="X1169" s="61">
        <v>0</v>
      </c>
      <c r="Y1169" s="61">
        <v>0</v>
      </c>
      <c r="Z1169" s="61">
        <v>0</v>
      </c>
      <c r="AA1169" s="61">
        <v>0</v>
      </c>
      <c r="AB1169" s="61">
        <v>0</v>
      </c>
      <c r="AC1169" s="61">
        <v>0</v>
      </c>
      <c r="AD1169" s="61">
        <v>0</v>
      </c>
      <c r="AE1169" s="36" t="b">
        <v>0</v>
      </c>
      <c r="AF1169" s="36" t="b">
        <v>0</v>
      </c>
      <c r="AG1169" s="36" t="b">
        <v>0</v>
      </c>
    </row>
    <row r="1170" spans="1:33" x14ac:dyDescent="0.3">
      <c r="A1170" s="61">
        <v>7026</v>
      </c>
      <c r="B1170" s="61">
        <v>8</v>
      </c>
      <c r="C1170" s="61">
        <v>148026</v>
      </c>
      <c r="D1170" s="61">
        <v>247026</v>
      </c>
      <c r="E1170" s="61" t="s">
        <v>11811</v>
      </c>
      <c r="F1170" s="61" t="s">
        <v>11893</v>
      </c>
      <c r="G1170" s="61">
        <v>26</v>
      </c>
      <c r="H1170" s="61">
        <v>2</v>
      </c>
      <c r="I1170" s="61">
        <v>41015020</v>
      </c>
      <c r="J1170" s="61">
        <v>1</v>
      </c>
      <c r="K1170" s="61">
        <v>8</v>
      </c>
      <c r="L1170" s="61">
        <v>2800000</v>
      </c>
      <c r="M1170" s="61">
        <v>0</v>
      </c>
      <c r="N1170" s="61">
        <v>0</v>
      </c>
      <c r="O1170" s="61">
        <v>6</v>
      </c>
      <c r="P1170" s="61">
        <v>94202</v>
      </c>
      <c r="Q1170" s="61">
        <v>0</v>
      </c>
      <c r="R1170" s="61">
        <v>5</v>
      </c>
      <c r="S1170" s="61">
        <v>6</v>
      </c>
      <c r="T1170" s="61">
        <v>94199</v>
      </c>
      <c r="U1170" s="61">
        <v>0</v>
      </c>
      <c r="V1170" s="61">
        <v>10</v>
      </c>
      <c r="W1170" s="61">
        <v>0</v>
      </c>
      <c r="X1170" s="61">
        <v>0</v>
      </c>
      <c r="Y1170" s="61">
        <v>0</v>
      </c>
      <c r="Z1170" s="61">
        <v>0</v>
      </c>
      <c r="AA1170" s="61">
        <v>0</v>
      </c>
      <c r="AB1170" s="61">
        <v>0</v>
      </c>
      <c r="AC1170" s="61">
        <v>0</v>
      </c>
      <c r="AD1170" s="61">
        <v>0</v>
      </c>
      <c r="AE1170" s="36" t="b">
        <v>0</v>
      </c>
      <c r="AF1170" s="36" t="b">
        <v>0</v>
      </c>
      <c r="AG1170" s="36" t="b">
        <v>0</v>
      </c>
    </row>
    <row r="1171" spans="1:33" x14ac:dyDescent="0.3">
      <c r="A1171" s="61">
        <v>7027</v>
      </c>
      <c r="B1171" s="61">
        <v>8</v>
      </c>
      <c r="C1171" s="61">
        <v>148027</v>
      </c>
      <c r="D1171" s="61">
        <v>247027</v>
      </c>
      <c r="E1171" s="61" t="s">
        <v>11812</v>
      </c>
      <c r="F1171" s="61" t="s">
        <v>11894</v>
      </c>
      <c r="G1171" s="61">
        <v>27</v>
      </c>
      <c r="H1171" s="61">
        <v>2</v>
      </c>
      <c r="I1171" s="61">
        <v>41015021</v>
      </c>
      <c r="J1171" s="61">
        <v>1</v>
      </c>
      <c r="K1171" s="61">
        <v>8</v>
      </c>
      <c r="L1171" s="61">
        <v>2800000</v>
      </c>
      <c r="M1171" s="61">
        <v>0</v>
      </c>
      <c r="N1171" s="61">
        <v>0</v>
      </c>
      <c r="O1171" s="61">
        <v>6</v>
      </c>
      <c r="P1171" s="61">
        <v>94203</v>
      </c>
      <c r="Q1171" s="61">
        <v>0</v>
      </c>
      <c r="R1171" s="61">
        <v>5</v>
      </c>
      <c r="S1171" s="61">
        <v>6</v>
      </c>
      <c r="T1171" s="61">
        <v>94199</v>
      </c>
      <c r="U1171" s="61">
        <v>0</v>
      </c>
      <c r="V1171" s="61">
        <v>10</v>
      </c>
      <c r="W1171" s="61">
        <v>0</v>
      </c>
      <c r="X1171" s="61">
        <v>0</v>
      </c>
      <c r="Y1171" s="61">
        <v>0</v>
      </c>
      <c r="Z1171" s="61">
        <v>0</v>
      </c>
      <c r="AA1171" s="61">
        <v>0</v>
      </c>
      <c r="AB1171" s="61">
        <v>0</v>
      </c>
      <c r="AC1171" s="61">
        <v>0</v>
      </c>
      <c r="AD1171" s="61">
        <v>0</v>
      </c>
      <c r="AE1171" s="36" t="b">
        <v>0</v>
      </c>
      <c r="AF1171" s="36" t="b">
        <v>0</v>
      </c>
      <c r="AG1171" s="36" t="b">
        <v>0</v>
      </c>
    </row>
    <row r="1172" spans="1:33" x14ac:dyDescent="0.3">
      <c r="A1172" s="61">
        <v>7028</v>
      </c>
      <c r="B1172" s="61">
        <v>8</v>
      </c>
      <c r="C1172" s="61">
        <v>148028</v>
      </c>
      <c r="D1172" s="61">
        <v>247028</v>
      </c>
      <c r="E1172" s="61" t="s">
        <v>11813</v>
      </c>
      <c r="F1172" s="61" t="s">
        <v>11895</v>
      </c>
      <c r="G1172" s="61">
        <v>28</v>
      </c>
      <c r="H1172" s="61">
        <v>2</v>
      </c>
      <c r="I1172" s="61">
        <v>41015022</v>
      </c>
      <c r="J1172" s="61">
        <v>1</v>
      </c>
      <c r="K1172" s="61">
        <v>8</v>
      </c>
      <c r="L1172" s="61">
        <v>2800000</v>
      </c>
      <c r="M1172" s="61">
        <v>0</v>
      </c>
      <c r="N1172" s="61">
        <v>0</v>
      </c>
      <c r="O1172" s="61">
        <v>6</v>
      </c>
      <c r="P1172" s="61">
        <v>94204</v>
      </c>
      <c r="Q1172" s="61">
        <v>0</v>
      </c>
      <c r="R1172" s="61">
        <v>5</v>
      </c>
      <c r="S1172" s="61">
        <v>6</v>
      </c>
      <c r="T1172" s="61">
        <v>94199</v>
      </c>
      <c r="U1172" s="61">
        <v>0</v>
      </c>
      <c r="V1172" s="61">
        <v>10</v>
      </c>
      <c r="W1172" s="61">
        <v>0</v>
      </c>
      <c r="X1172" s="61">
        <v>0</v>
      </c>
      <c r="Y1172" s="61">
        <v>0</v>
      </c>
      <c r="Z1172" s="61">
        <v>0</v>
      </c>
      <c r="AA1172" s="61">
        <v>0</v>
      </c>
      <c r="AB1172" s="61">
        <v>0</v>
      </c>
      <c r="AC1172" s="61">
        <v>0</v>
      </c>
      <c r="AD1172" s="61">
        <v>0</v>
      </c>
      <c r="AE1172" s="36" t="b">
        <v>0</v>
      </c>
      <c r="AF1172" s="36" t="b">
        <v>0</v>
      </c>
      <c r="AG1172" s="36" t="b">
        <v>0</v>
      </c>
    </row>
    <row r="1173" spans="1:33" x14ac:dyDescent="0.3">
      <c r="A1173" s="61">
        <v>7029</v>
      </c>
      <c r="B1173" s="61">
        <v>8</v>
      </c>
      <c r="C1173" s="61">
        <v>148029</v>
      </c>
      <c r="D1173" s="61">
        <v>247029</v>
      </c>
      <c r="E1173" s="61" t="s">
        <v>11814</v>
      </c>
      <c r="F1173" s="61" t="s">
        <v>11896</v>
      </c>
      <c r="G1173" s="61">
        <v>29</v>
      </c>
      <c r="H1173" s="61">
        <v>2</v>
      </c>
      <c r="I1173" s="61">
        <v>41015023</v>
      </c>
      <c r="J1173" s="61">
        <v>1</v>
      </c>
      <c r="K1173" s="61">
        <v>8</v>
      </c>
      <c r="L1173" s="61">
        <v>2800000</v>
      </c>
      <c r="M1173" s="61">
        <v>0</v>
      </c>
      <c r="N1173" s="61">
        <v>0</v>
      </c>
      <c r="O1173" s="61">
        <v>6</v>
      </c>
      <c r="P1173" s="61">
        <v>94205</v>
      </c>
      <c r="Q1173" s="61">
        <v>0</v>
      </c>
      <c r="R1173" s="61">
        <v>5</v>
      </c>
      <c r="S1173" s="61">
        <v>6</v>
      </c>
      <c r="T1173" s="61">
        <v>94199</v>
      </c>
      <c r="U1173" s="61">
        <v>0</v>
      </c>
      <c r="V1173" s="61">
        <v>10</v>
      </c>
      <c r="W1173" s="61">
        <v>0</v>
      </c>
      <c r="X1173" s="61">
        <v>0</v>
      </c>
      <c r="Y1173" s="61">
        <v>0</v>
      </c>
      <c r="Z1173" s="61">
        <v>0</v>
      </c>
      <c r="AA1173" s="61">
        <v>0</v>
      </c>
      <c r="AB1173" s="61">
        <v>0</v>
      </c>
      <c r="AC1173" s="61">
        <v>0</v>
      </c>
      <c r="AD1173" s="61">
        <v>0</v>
      </c>
      <c r="AE1173" s="36" t="b">
        <v>0</v>
      </c>
      <c r="AF1173" s="36" t="b">
        <v>0</v>
      </c>
      <c r="AG1173" s="36" t="b">
        <v>0</v>
      </c>
    </row>
    <row r="1174" spans="1:33" x14ac:dyDescent="0.3">
      <c r="A1174" s="61">
        <v>7030</v>
      </c>
      <c r="B1174" s="61">
        <v>8</v>
      </c>
      <c r="C1174" s="61">
        <v>148030</v>
      </c>
      <c r="D1174" s="61">
        <v>247030</v>
      </c>
      <c r="E1174" s="61" t="s">
        <v>11815</v>
      </c>
      <c r="F1174" s="61" t="s">
        <v>11897</v>
      </c>
      <c r="G1174" s="61">
        <v>30</v>
      </c>
      <c r="H1174" s="61">
        <v>2</v>
      </c>
      <c r="I1174" s="61">
        <v>41015024</v>
      </c>
      <c r="J1174" s="61">
        <v>1</v>
      </c>
      <c r="K1174" s="61">
        <v>8</v>
      </c>
      <c r="L1174" s="61">
        <v>2800000</v>
      </c>
      <c r="M1174" s="61">
        <v>0</v>
      </c>
      <c r="N1174" s="61">
        <v>0</v>
      </c>
      <c r="O1174" s="61">
        <v>6</v>
      </c>
      <c r="P1174" s="61">
        <v>94206</v>
      </c>
      <c r="Q1174" s="61">
        <v>0</v>
      </c>
      <c r="R1174" s="61">
        <v>5</v>
      </c>
      <c r="S1174" s="61">
        <v>6</v>
      </c>
      <c r="T1174" s="61">
        <v>94200</v>
      </c>
      <c r="U1174" s="61">
        <v>0</v>
      </c>
      <c r="V1174" s="61">
        <v>1</v>
      </c>
      <c r="W1174" s="61">
        <v>0</v>
      </c>
      <c r="X1174" s="61">
        <v>0</v>
      </c>
      <c r="Y1174" s="61">
        <v>0</v>
      </c>
      <c r="Z1174" s="61">
        <v>0</v>
      </c>
      <c r="AA1174" s="61">
        <v>0</v>
      </c>
      <c r="AB1174" s="61">
        <v>0</v>
      </c>
      <c r="AC1174" s="61">
        <v>0</v>
      </c>
      <c r="AD1174" s="61">
        <v>0</v>
      </c>
      <c r="AE1174" s="36" t="b">
        <v>0</v>
      </c>
      <c r="AF1174" s="36" t="b">
        <v>0</v>
      </c>
      <c r="AG1174" s="36" t="b">
        <v>0</v>
      </c>
    </row>
    <row r="1175" spans="1:33" x14ac:dyDescent="0.3">
      <c r="A1175" s="61">
        <v>7031</v>
      </c>
      <c r="B1175" s="61">
        <v>8</v>
      </c>
      <c r="C1175" s="61">
        <v>148031</v>
      </c>
      <c r="D1175" s="61">
        <v>247031</v>
      </c>
      <c r="E1175" s="61" t="s">
        <v>11816</v>
      </c>
      <c r="F1175" s="61" t="s">
        <v>11898</v>
      </c>
      <c r="G1175" s="61">
        <v>31</v>
      </c>
      <c r="H1175" s="61">
        <v>2</v>
      </c>
      <c r="I1175" s="61">
        <v>41015025</v>
      </c>
      <c r="J1175" s="61">
        <v>1</v>
      </c>
      <c r="K1175" s="61">
        <v>8</v>
      </c>
      <c r="L1175" s="61">
        <v>2800000</v>
      </c>
      <c r="M1175" s="61">
        <v>0</v>
      </c>
      <c r="N1175" s="61">
        <v>0</v>
      </c>
      <c r="O1175" s="61">
        <v>6</v>
      </c>
      <c r="P1175" s="61">
        <v>94201</v>
      </c>
      <c r="Q1175" s="61">
        <v>0</v>
      </c>
      <c r="R1175" s="61">
        <v>7</v>
      </c>
      <c r="S1175" s="61">
        <v>6</v>
      </c>
      <c r="T1175" s="61">
        <v>94199</v>
      </c>
      <c r="U1175" s="61">
        <v>0</v>
      </c>
      <c r="V1175" s="61">
        <v>10</v>
      </c>
      <c r="W1175" s="61">
        <v>0</v>
      </c>
      <c r="X1175" s="61">
        <v>0</v>
      </c>
      <c r="Y1175" s="61">
        <v>0</v>
      </c>
      <c r="Z1175" s="61">
        <v>0</v>
      </c>
      <c r="AA1175" s="61">
        <v>0</v>
      </c>
      <c r="AB1175" s="61">
        <v>0</v>
      </c>
      <c r="AC1175" s="61">
        <v>0</v>
      </c>
      <c r="AD1175" s="61">
        <v>0</v>
      </c>
      <c r="AE1175" s="36" t="b">
        <v>0</v>
      </c>
      <c r="AF1175" s="36" t="b">
        <v>0</v>
      </c>
      <c r="AG1175" s="36" t="b">
        <v>0</v>
      </c>
    </row>
    <row r="1176" spans="1:33" x14ac:dyDescent="0.3">
      <c r="A1176" s="61">
        <v>7032</v>
      </c>
      <c r="B1176" s="61">
        <v>8</v>
      </c>
      <c r="C1176" s="61">
        <v>148032</v>
      </c>
      <c r="D1176" s="61">
        <v>247032</v>
      </c>
      <c r="E1176" s="61" t="s">
        <v>11817</v>
      </c>
      <c r="F1176" s="61" t="s">
        <v>11899</v>
      </c>
      <c r="G1176" s="61">
        <v>32</v>
      </c>
      <c r="H1176" s="61">
        <v>2</v>
      </c>
      <c r="I1176" s="61">
        <v>41015026</v>
      </c>
      <c r="J1176" s="61">
        <v>1</v>
      </c>
      <c r="K1176" s="61">
        <v>8</v>
      </c>
      <c r="L1176" s="61">
        <v>2800000</v>
      </c>
      <c r="M1176" s="61">
        <v>0</v>
      </c>
      <c r="N1176" s="61">
        <v>0</v>
      </c>
      <c r="O1176" s="61">
        <v>6</v>
      </c>
      <c r="P1176" s="61">
        <v>94202</v>
      </c>
      <c r="Q1176" s="61">
        <v>0</v>
      </c>
      <c r="R1176" s="61">
        <v>7</v>
      </c>
      <c r="S1176" s="61">
        <v>6</v>
      </c>
      <c r="T1176" s="61">
        <v>94199</v>
      </c>
      <c r="U1176" s="61">
        <v>0</v>
      </c>
      <c r="V1176" s="61">
        <v>10</v>
      </c>
      <c r="W1176" s="61">
        <v>0</v>
      </c>
      <c r="X1176" s="61">
        <v>0</v>
      </c>
      <c r="Y1176" s="61">
        <v>0</v>
      </c>
      <c r="Z1176" s="61">
        <v>0</v>
      </c>
      <c r="AA1176" s="61">
        <v>0</v>
      </c>
      <c r="AB1176" s="61">
        <v>0</v>
      </c>
      <c r="AC1176" s="61">
        <v>0</v>
      </c>
      <c r="AD1176" s="61">
        <v>0</v>
      </c>
      <c r="AE1176" s="36" t="b">
        <v>0</v>
      </c>
      <c r="AF1176" s="36" t="b">
        <v>0</v>
      </c>
      <c r="AG1176" s="36" t="b">
        <v>0</v>
      </c>
    </row>
    <row r="1177" spans="1:33" x14ac:dyDescent="0.3">
      <c r="A1177" s="61">
        <v>7033</v>
      </c>
      <c r="B1177" s="61">
        <v>8</v>
      </c>
      <c r="C1177" s="61">
        <v>148033</v>
      </c>
      <c r="D1177" s="61">
        <v>247033</v>
      </c>
      <c r="E1177" s="61" t="s">
        <v>11818</v>
      </c>
      <c r="F1177" s="61" t="s">
        <v>11900</v>
      </c>
      <c r="G1177" s="61">
        <v>33</v>
      </c>
      <c r="H1177" s="61">
        <v>2</v>
      </c>
      <c r="I1177" s="61">
        <v>41015027</v>
      </c>
      <c r="J1177" s="61">
        <v>1</v>
      </c>
      <c r="K1177" s="61">
        <v>8</v>
      </c>
      <c r="L1177" s="61">
        <v>2800000</v>
      </c>
      <c r="M1177" s="61">
        <v>0</v>
      </c>
      <c r="N1177" s="61">
        <v>0</v>
      </c>
      <c r="O1177" s="61">
        <v>6</v>
      </c>
      <c r="P1177" s="61">
        <v>94203</v>
      </c>
      <c r="Q1177" s="61">
        <v>0</v>
      </c>
      <c r="R1177" s="61">
        <v>7</v>
      </c>
      <c r="S1177" s="61">
        <v>6</v>
      </c>
      <c r="T1177" s="61">
        <v>94199</v>
      </c>
      <c r="U1177" s="61">
        <v>0</v>
      </c>
      <c r="V1177" s="61">
        <v>10</v>
      </c>
      <c r="W1177" s="61">
        <v>0</v>
      </c>
      <c r="X1177" s="61">
        <v>0</v>
      </c>
      <c r="Y1177" s="61">
        <v>0</v>
      </c>
      <c r="Z1177" s="61">
        <v>0</v>
      </c>
      <c r="AA1177" s="61">
        <v>0</v>
      </c>
      <c r="AB1177" s="61">
        <v>0</v>
      </c>
      <c r="AC1177" s="61">
        <v>0</v>
      </c>
      <c r="AD1177" s="61">
        <v>0</v>
      </c>
      <c r="AE1177" s="36" t="b">
        <v>0</v>
      </c>
      <c r="AF1177" s="36" t="b">
        <v>0</v>
      </c>
      <c r="AG1177" s="36" t="b">
        <v>0</v>
      </c>
    </row>
    <row r="1178" spans="1:33" x14ac:dyDescent="0.3">
      <c r="A1178" s="61">
        <v>7034</v>
      </c>
      <c r="B1178" s="61">
        <v>8</v>
      </c>
      <c r="C1178" s="61">
        <v>148034</v>
      </c>
      <c r="D1178" s="61">
        <v>247034</v>
      </c>
      <c r="E1178" s="61" t="s">
        <v>11819</v>
      </c>
      <c r="F1178" s="61" t="s">
        <v>11901</v>
      </c>
      <c r="G1178" s="61">
        <v>34</v>
      </c>
      <c r="H1178" s="61">
        <v>2</v>
      </c>
      <c r="I1178" s="61">
        <v>41015028</v>
      </c>
      <c r="J1178" s="61">
        <v>1</v>
      </c>
      <c r="K1178" s="61">
        <v>8</v>
      </c>
      <c r="L1178" s="61">
        <v>2800000</v>
      </c>
      <c r="M1178" s="61">
        <v>0</v>
      </c>
      <c r="N1178" s="61">
        <v>0</v>
      </c>
      <c r="O1178" s="61">
        <v>6</v>
      </c>
      <c r="P1178" s="61">
        <v>94204</v>
      </c>
      <c r="Q1178" s="61">
        <v>0</v>
      </c>
      <c r="R1178" s="61">
        <v>7</v>
      </c>
      <c r="S1178" s="61">
        <v>6</v>
      </c>
      <c r="T1178" s="61">
        <v>94199</v>
      </c>
      <c r="U1178" s="61">
        <v>0</v>
      </c>
      <c r="V1178" s="61">
        <v>10</v>
      </c>
      <c r="W1178" s="61">
        <v>0</v>
      </c>
      <c r="X1178" s="61">
        <v>0</v>
      </c>
      <c r="Y1178" s="61">
        <v>0</v>
      </c>
      <c r="Z1178" s="61">
        <v>0</v>
      </c>
      <c r="AA1178" s="61">
        <v>0</v>
      </c>
      <c r="AB1178" s="61">
        <v>0</v>
      </c>
      <c r="AC1178" s="61">
        <v>0</v>
      </c>
      <c r="AD1178" s="61">
        <v>0</v>
      </c>
      <c r="AE1178" s="36" t="b">
        <v>0</v>
      </c>
      <c r="AF1178" s="36" t="b">
        <v>0</v>
      </c>
      <c r="AG1178" s="36" t="b">
        <v>0</v>
      </c>
    </row>
    <row r="1179" spans="1:33" x14ac:dyDescent="0.3">
      <c r="A1179" s="61">
        <v>7035</v>
      </c>
      <c r="B1179" s="61">
        <v>8</v>
      </c>
      <c r="C1179" s="61">
        <v>148035</v>
      </c>
      <c r="D1179" s="61">
        <v>247035</v>
      </c>
      <c r="E1179" s="61" t="s">
        <v>11820</v>
      </c>
      <c r="F1179" s="61" t="s">
        <v>11902</v>
      </c>
      <c r="G1179" s="61">
        <v>35</v>
      </c>
      <c r="H1179" s="61">
        <v>2</v>
      </c>
      <c r="I1179" s="61">
        <v>41015029</v>
      </c>
      <c r="J1179" s="61">
        <v>1</v>
      </c>
      <c r="K1179" s="61">
        <v>8</v>
      </c>
      <c r="L1179" s="61">
        <v>2800000</v>
      </c>
      <c r="M1179" s="61">
        <v>0</v>
      </c>
      <c r="N1179" s="61">
        <v>0</v>
      </c>
      <c r="O1179" s="61">
        <v>6</v>
      </c>
      <c r="P1179" s="61">
        <v>94205</v>
      </c>
      <c r="Q1179" s="61">
        <v>0</v>
      </c>
      <c r="R1179" s="61">
        <v>7</v>
      </c>
      <c r="S1179" s="61">
        <v>6</v>
      </c>
      <c r="T1179" s="61">
        <v>94199</v>
      </c>
      <c r="U1179" s="61">
        <v>0</v>
      </c>
      <c r="V1179" s="61">
        <v>10</v>
      </c>
      <c r="W1179" s="61">
        <v>0</v>
      </c>
      <c r="X1179" s="61">
        <v>0</v>
      </c>
      <c r="Y1179" s="61">
        <v>0</v>
      </c>
      <c r="Z1179" s="61">
        <v>0</v>
      </c>
      <c r="AA1179" s="61">
        <v>0</v>
      </c>
      <c r="AB1179" s="61">
        <v>0</v>
      </c>
      <c r="AC1179" s="61">
        <v>0</v>
      </c>
      <c r="AD1179" s="61">
        <v>0</v>
      </c>
      <c r="AE1179" s="36" t="b">
        <v>0</v>
      </c>
      <c r="AF1179" s="36" t="b">
        <v>0</v>
      </c>
      <c r="AG1179" s="36" t="b">
        <v>0</v>
      </c>
    </row>
    <row r="1180" spans="1:33" x14ac:dyDescent="0.3">
      <c r="A1180" s="61">
        <v>7036</v>
      </c>
      <c r="B1180" s="61">
        <v>8</v>
      </c>
      <c r="C1180" s="61">
        <v>148036</v>
      </c>
      <c r="D1180" s="61">
        <v>247036</v>
      </c>
      <c r="E1180" s="61" t="s">
        <v>11821</v>
      </c>
      <c r="F1180" s="61" t="s">
        <v>11903</v>
      </c>
      <c r="G1180" s="61">
        <v>36</v>
      </c>
      <c r="H1180" s="61">
        <v>2</v>
      </c>
      <c r="I1180" s="61">
        <v>41015030</v>
      </c>
      <c r="J1180" s="61">
        <v>1</v>
      </c>
      <c r="K1180" s="61">
        <v>8</v>
      </c>
      <c r="L1180" s="61">
        <v>2800000</v>
      </c>
      <c r="M1180" s="61">
        <v>0</v>
      </c>
      <c r="N1180" s="61">
        <v>0</v>
      </c>
      <c r="O1180" s="61">
        <v>6</v>
      </c>
      <c r="P1180" s="61">
        <v>94206</v>
      </c>
      <c r="Q1180" s="61">
        <v>0</v>
      </c>
      <c r="R1180" s="61">
        <v>7</v>
      </c>
      <c r="S1180" s="61">
        <v>6</v>
      </c>
      <c r="T1180" s="61">
        <v>94200</v>
      </c>
      <c r="U1180" s="61">
        <v>0</v>
      </c>
      <c r="V1180" s="61">
        <v>1</v>
      </c>
      <c r="W1180" s="61">
        <v>0</v>
      </c>
      <c r="X1180" s="61">
        <v>0</v>
      </c>
      <c r="Y1180" s="61">
        <v>0</v>
      </c>
      <c r="Z1180" s="61">
        <v>0</v>
      </c>
      <c r="AA1180" s="61">
        <v>0</v>
      </c>
      <c r="AB1180" s="61">
        <v>0</v>
      </c>
      <c r="AC1180" s="61">
        <v>0</v>
      </c>
      <c r="AD1180" s="61">
        <v>0</v>
      </c>
      <c r="AE1180" s="36" t="b">
        <v>0</v>
      </c>
      <c r="AF1180" s="36" t="b">
        <v>0</v>
      </c>
      <c r="AG1180" s="36" t="b">
        <v>0</v>
      </c>
    </row>
    <row r="1181" spans="1:33" x14ac:dyDescent="0.3">
      <c r="A1181" s="61">
        <v>7037</v>
      </c>
      <c r="B1181" s="61">
        <v>8</v>
      </c>
      <c r="C1181" s="61">
        <v>148037</v>
      </c>
      <c r="D1181" s="61">
        <v>247037</v>
      </c>
      <c r="E1181" s="61" t="s">
        <v>11822</v>
      </c>
      <c r="F1181" s="61" t="s">
        <v>11904</v>
      </c>
      <c r="G1181" s="61">
        <v>37</v>
      </c>
      <c r="H1181" s="61">
        <v>2</v>
      </c>
      <c r="I1181" s="61">
        <v>41015031</v>
      </c>
      <c r="J1181" s="61">
        <v>1</v>
      </c>
      <c r="K1181" s="61">
        <v>8</v>
      </c>
      <c r="L1181" s="61">
        <v>2900000</v>
      </c>
      <c r="M1181" s="61">
        <v>0</v>
      </c>
      <c r="N1181" s="61">
        <v>0</v>
      </c>
      <c r="O1181" s="61">
        <v>6</v>
      </c>
      <c r="P1181" s="61">
        <v>94201</v>
      </c>
      <c r="Q1181" s="61">
        <v>0</v>
      </c>
      <c r="R1181" s="61">
        <v>10</v>
      </c>
      <c r="S1181" s="61">
        <v>6</v>
      </c>
      <c r="T1181" s="61">
        <v>94199</v>
      </c>
      <c r="U1181" s="61">
        <v>0</v>
      </c>
      <c r="V1181" s="61">
        <v>15</v>
      </c>
      <c r="W1181" s="61">
        <v>0</v>
      </c>
      <c r="X1181" s="61">
        <v>0</v>
      </c>
      <c r="Y1181" s="61">
        <v>0</v>
      </c>
      <c r="Z1181" s="61">
        <v>0</v>
      </c>
      <c r="AA1181" s="61">
        <v>0</v>
      </c>
      <c r="AB1181" s="61">
        <v>0</v>
      </c>
      <c r="AC1181" s="61">
        <v>0</v>
      </c>
      <c r="AD1181" s="61">
        <v>0</v>
      </c>
      <c r="AE1181" s="36" t="b">
        <v>0</v>
      </c>
      <c r="AF1181" s="36" t="b">
        <v>0</v>
      </c>
      <c r="AG1181" s="36" t="b">
        <v>0</v>
      </c>
    </row>
    <row r="1182" spans="1:33" x14ac:dyDescent="0.3">
      <c r="A1182" s="61">
        <v>7038</v>
      </c>
      <c r="B1182" s="61">
        <v>8</v>
      </c>
      <c r="C1182" s="61">
        <v>148038</v>
      </c>
      <c r="D1182" s="61">
        <v>247038</v>
      </c>
      <c r="E1182" s="61" t="s">
        <v>11823</v>
      </c>
      <c r="F1182" s="61" t="s">
        <v>11905</v>
      </c>
      <c r="G1182" s="61">
        <v>38</v>
      </c>
      <c r="H1182" s="61">
        <v>2</v>
      </c>
      <c r="I1182" s="61">
        <v>41015032</v>
      </c>
      <c r="J1182" s="61">
        <v>1</v>
      </c>
      <c r="K1182" s="61">
        <v>8</v>
      </c>
      <c r="L1182" s="61">
        <v>2900000</v>
      </c>
      <c r="M1182" s="61">
        <v>0</v>
      </c>
      <c r="N1182" s="61">
        <v>0</v>
      </c>
      <c r="O1182" s="61">
        <v>6</v>
      </c>
      <c r="P1182" s="61">
        <v>94202</v>
      </c>
      <c r="Q1182" s="61">
        <v>0</v>
      </c>
      <c r="R1182" s="61">
        <v>10</v>
      </c>
      <c r="S1182" s="61">
        <v>6</v>
      </c>
      <c r="T1182" s="61">
        <v>94199</v>
      </c>
      <c r="U1182" s="61">
        <v>0</v>
      </c>
      <c r="V1182" s="61">
        <v>15</v>
      </c>
      <c r="W1182" s="61">
        <v>0</v>
      </c>
      <c r="X1182" s="61">
        <v>0</v>
      </c>
      <c r="Y1182" s="61">
        <v>0</v>
      </c>
      <c r="Z1182" s="61">
        <v>0</v>
      </c>
      <c r="AA1182" s="61">
        <v>0</v>
      </c>
      <c r="AB1182" s="61">
        <v>0</v>
      </c>
      <c r="AC1182" s="61">
        <v>0</v>
      </c>
      <c r="AD1182" s="61">
        <v>0</v>
      </c>
      <c r="AE1182" s="36" t="b">
        <v>0</v>
      </c>
      <c r="AF1182" s="36" t="b">
        <v>0</v>
      </c>
      <c r="AG1182" s="36" t="b">
        <v>0</v>
      </c>
    </row>
    <row r="1183" spans="1:33" x14ac:dyDescent="0.3">
      <c r="A1183" s="61">
        <v>7039</v>
      </c>
      <c r="B1183" s="61">
        <v>8</v>
      </c>
      <c r="C1183" s="61">
        <v>148039</v>
      </c>
      <c r="D1183" s="61">
        <v>247039</v>
      </c>
      <c r="E1183" s="61" t="s">
        <v>11824</v>
      </c>
      <c r="F1183" s="61" t="s">
        <v>11906</v>
      </c>
      <c r="G1183" s="61">
        <v>39</v>
      </c>
      <c r="H1183" s="61">
        <v>2</v>
      </c>
      <c r="I1183" s="61">
        <v>41015033</v>
      </c>
      <c r="J1183" s="61">
        <v>1</v>
      </c>
      <c r="K1183" s="61">
        <v>8</v>
      </c>
      <c r="L1183" s="61">
        <v>2900000</v>
      </c>
      <c r="M1183" s="61">
        <v>0</v>
      </c>
      <c r="N1183" s="61">
        <v>0</v>
      </c>
      <c r="O1183" s="61">
        <v>6</v>
      </c>
      <c r="P1183" s="61">
        <v>94203</v>
      </c>
      <c r="Q1183" s="61">
        <v>0</v>
      </c>
      <c r="R1183" s="61">
        <v>10</v>
      </c>
      <c r="S1183" s="61">
        <v>6</v>
      </c>
      <c r="T1183" s="61">
        <v>94199</v>
      </c>
      <c r="U1183" s="61">
        <v>0</v>
      </c>
      <c r="V1183" s="61">
        <v>15</v>
      </c>
      <c r="W1183" s="61">
        <v>0</v>
      </c>
      <c r="X1183" s="61">
        <v>0</v>
      </c>
      <c r="Y1183" s="61">
        <v>0</v>
      </c>
      <c r="Z1183" s="61">
        <v>0</v>
      </c>
      <c r="AA1183" s="61">
        <v>0</v>
      </c>
      <c r="AB1183" s="61">
        <v>0</v>
      </c>
      <c r="AC1183" s="61">
        <v>0</v>
      </c>
      <c r="AD1183" s="61">
        <v>0</v>
      </c>
      <c r="AE1183" s="36" t="b">
        <v>0</v>
      </c>
      <c r="AF1183" s="36" t="b">
        <v>0</v>
      </c>
      <c r="AG1183" s="36" t="b">
        <v>0</v>
      </c>
    </row>
    <row r="1184" spans="1:33" x14ac:dyDescent="0.3">
      <c r="A1184" s="61">
        <v>7040</v>
      </c>
      <c r="B1184" s="61">
        <v>8</v>
      </c>
      <c r="C1184" s="61">
        <v>148040</v>
      </c>
      <c r="D1184" s="61">
        <v>247040</v>
      </c>
      <c r="E1184" s="61" t="s">
        <v>11825</v>
      </c>
      <c r="F1184" s="61" t="s">
        <v>11907</v>
      </c>
      <c r="G1184" s="61">
        <v>40</v>
      </c>
      <c r="H1184" s="61">
        <v>2</v>
      </c>
      <c r="I1184" s="61">
        <v>41015034</v>
      </c>
      <c r="J1184" s="61">
        <v>1</v>
      </c>
      <c r="K1184" s="61">
        <v>8</v>
      </c>
      <c r="L1184" s="61">
        <v>2900000</v>
      </c>
      <c r="M1184" s="61">
        <v>0</v>
      </c>
      <c r="N1184" s="61">
        <v>0</v>
      </c>
      <c r="O1184" s="61">
        <v>6</v>
      </c>
      <c r="P1184" s="61">
        <v>94204</v>
      </c>
      <c r="Q1184" s="61">
        <v>0</v>
      </c>
      <c r="R1184" s="61">
        <v>10</v>
      </c>
      <c r="S1184" s="61">
        <v>6</v>
      </c>
      <c r="T1184" s="61">
        <v>94199</v>
      </c>
      <c r="U1184" s="61">
        <v>0</v>
      </c>
      <c r="V1184" s="61">
        <v>15</v>
      </c>
      <c r="W1184" s="61">
        <v>0</v>
      </c>
      <c r="X1184" s="61">
        <v>0</v>
      </c>
      <c r="Y1184" s="61">
        <v>0</v>
      </c>
      <c r="Z1184" s="61">
        <v>0</v>
      </c>
      <c r="AA1184" s="61">
        <v>0</v>
      </c>
      <c r="AB1184" s="61">
        <v>0</v>
      </c>
      <c r="AC1184" s="61">
        <v>0</v>
      </c>
      <c r="AD1184" s="61">
        <v>0</v>
      </c>
      <c r="AE1184" s="36" t="b">
        <v>0</v>
      </c>
      <c r="AF1184" s="36" t="b">
        <v>0</v>
      </c>
      <c r="AG1184" s="36" t="b">
        <v>0</v>
      </c>
    </row>
    <row r="1185" spans="1:33" x14ac:dyDescent="0.3">
      <c r="A1185" s="61">
        <v>7041</v>
      </c>
      <c r="B1185" s="61">
        <v>8</v>
      </c>
      <c r="C1185" s="61">
        <v>148041</v>
      </c>
      <c r="D1185" s="61">
        <v>247041</v>
      </c>
      <c r="E1185" s="61" t="s">
        <v>11826</v>
      </c>
      <c r="F1185" s="61" t="s">
        <v>11908</v>
      </c>
      <c r="G1185" s="61">
        <v>41</v>
      </c>
      <c r="H1185" s="61">
        <v>2</v>
      </c>
      <c r="I1185" s="61">
        <v>41015035</v>
      </c>
      <c r="J1185" s="61">
        <v>1</v>
      </c>
      <c r="K1185" s="61">
        <v>8</v>
      </c>
      <c r="L1185" s="61">
        <v>2900000</v>
      </c>
      <c r="M1185" s="61">
        <v>0</v>
      </c>
      <c r="N1185" s="61">
        <v>0</v>
      </c>
      <c r="O1185" s="61">
        <v>6</v>
      </c>
      <c r="P1185" s="61">
        <v>94205</v>
      </c>
      <c r="Q1185" s="61">
        <v>0</v>
      </c>
      <c r="R1185" s="61">
        <v>10</v>
      </c>
      <c r="S1185" s="61">
        <v>6</v>
      </c>
      <c r="T1185" s="61">
        <v>94199</v>
      </c>
      <c r="U1185" s="61">
        <v>0</v>
      </c>
      <c r="V1185" s="61">
        <v>15</v>
      </c>
      <c r="W1185" s="61">
        <v>0</v>
      </c>
      <c r="X1185" s="61">
        <v>0</v>
      </c>
      <c r="Y1185" s="61">
        <v>0</v>
      </c>
      <c r="Z1185" s="61">
        <v>0</v>
      </c>
      <c r="AA1185" s="61">
        <v>0</v>
      </c>
      <c r="AB1185" s="61">
        <v>0</v>
      </c>
      <c r="AC1185" s="61">
        <v>0</v>
      </c>
      <c r="AD1185" s="61">
        <v>0</v>
      </c>
      <c r="AE1185" s="36" t="b">
        <v>0</v>
      </c>
      <c r="AF1185" s="36" t="b">
        <v>0</v>
      </c>
      <c r="AG1185" s="36" t="b">
        <v>0</v>
      </c>
    </row>
    <row r="1186" spans="1:33" x14ac:dyDescent="0.3">
      <c r="A1186" s="61">
        <v>7042</v>
      </c>
      <c r="B1186" s="61">
        <v>8</v>
      </c>
      <c r="C1186" s="61">
        <v>148042</v>
      </c>
      <c r="D1186" s="61">
        <v>247042</v>
      </c>
      <c r="E1186" s="61" t="s">
        <v>11827</v>
      </c>
      <c r="F1186" s="61" t="s">
        <v>11909</v>
      </c>
      <c r="G1186" s="61">
        <v>42</v>
      </c>
      <c r="H1186" s="61">
        <v>2</v>
      </c>
      <c r="I1186" s="61">
        <v>41015036</v>
      </c>
      <c r="J1186" s="61">
        <v>1</v>
      </c>
      <c r="K1186" s="61">
        <v>8</v>
      </c>
      <c r="L1186" s="61">
        <v>2900000</v>
      </c>
      <c r="M1186" s="61">
        <v>0</v>
      </c>
      <c r="N1186" s="61">
        <v>0</v>
      </c>
      <c r="O1186" s="61">
        <v>6</v>
      </c>
      <c r="P1186" s="61">
        <v>94206</v>
      </c>
      <c r="Q1186" s="61">
        <v>0</v>
      </c>
      <c r="R1186" s="61">
        <v>10</v>
      </c>
      <c r="S1186" s="61">
        <v>6</v>
      </c>
      <c r="T1186" s="61">
        <v>94200</v>
      </c>
      <c r="U1186" s="61">
        <v>0</v>
      </c>
      <c r="V1186" s="61">
        <v>1</v>
      </c>
      <c r="W1186" s="61">
        <v>0</v>
      </c>
      <c r="X1186" s="61">
        <v>0</v>
      </c>
      <c r="Y1186" s="61">
        <v>0</v>
      </c>
      <c r="Z1186" s="61">
        <v>0</v>
      </c>
      <c r="AA1186" s="61">
        <v>0</v>
      </c>
      <c r="AB1186" s="61">
        <v>0</v>
      </c>
      <c r="AC1186" s="61">
        <v>0</v>
      </c>
      <c r="AD1186" s="61">
        <v>0</v>
      </c>
      <c r="AE1186" s="36" t="b">
        <v>0</v>
      </c>
      <c r="AF1186" s="36" t="b">
        <v>0</v>
      </c>
      <c r="AG1186" s="36" t="b">
        <v>0</v>
      </c>
    </row>
    <row r="1187" spans="1:33" x14ac:dyDescent="0.3">
      <c r="A1187" s="61">
        <v>7043</v>
      </c>
      <c r="B1187" s="61">
        <v>8</v>
      </c>
      <c r="C1187" s="61">
        <v>148043</v>
      </c>
      <c r="D1187" s="61">
        <v>247043</v>
      </c>
      <c r="E1187" s="61" t="s">
        <v>11828</v>
      </c>
      <c r="F1187" s="61" t="s">
        <v>11910</v>
      </c>
      <c r="G1187" s="61">
        <v>43</v>
      </c>
      <c r="H1187" s="61">
        <v>2</v>
      </c>
      <c r="I1187" s="61">
        <v>41015037</v>
      </c>
      <c r="J1187" s="61">
        <v>1</v>
      </c>
      <c r="K1187" s="61">
        <v>8</v>
      </c>
      <c r="L1187" s="61">
        <v>2900000</v>
      </c>
      <c r="M1187" s="61">
        <v>0</v>
      </c>
      <c r="N1187" s="61">
        <v>0</v>
      </c>
      <c r="O1187" s="61">
        <v>6</v>
      </c>
      <c r="P1187" s="61">
        <v>94201</v>
      </c>
      <c r="Q1187" s="61">
        <v>0</v>
      </c>
      <c r="R1187" s="61">
        <v>12</v>
      </c>
      <c r="S1187" s="61">
        <v>6</v>
      </c>
      <c r="T1187" s="61">
        <v>94199</v>
      </c>
      <c r="U1187" s="61">
        <v>0</v>
      </c>
      <c r="V1187" s="61">
        <v>15</v>
      </c>
      <c r="W1187" s="61">
        <v>0</v>
      </c>
      <c r="X1187" s="61">
        <v>0</v>
      </c>
      <c r="Y1187" s="61">
        <v>0</v>
      </c>
      <c r="Z1187" s="61">
        <v>0</v>
      </c>
      <c r="AA1187" s="61">
        <v>0</v>
      </c>
      <c r="AB1187" s="61">
        <v>0</v>
      </c>
      <c r="AC1187" s="61">
        <v>0</v>
      </c>
      <c r="AD1187" s="61">
        <v>0</v>
      </c>
      <c r="AE1187" s="36" t="b">
        <v>0</v>
      </c>
      <c r="AF1187" s="36" t="b">
        <v>0</v>
      </c>
      <c r="AG1187" s="36" t="b">
        <v>0</v>
      </c>
    </row>
    <row r="1188" spans="1:33" x14ac:dyDescent="0.3">
      <c r="A1188" s="61">
        <v>7044</v>
      </c>
      <c r="B1188" s="61">
        <v>8</v>
      </c>
      <c r="C1188" s="61">
        <v>148044</v>
      </c>
      <c r="D1188" s="61">
        <v>247044</v>
      </c>
      <c r="E1188" s="61" t="s">
        <v>11829</v>
      </c>
      <c r="F1188" s="61" t="s">
        <v>11911</v>
      </c>
      <c r="G1188" s="61">
        <v>44</v>
      </c>
      <c r="H1188" s="61">
        <v>2</v>
      </c>
      <c r="I1188" s="61">
        <v>41015038</v>
      </c>
      <c r="J1188" s="61">
        <v>1</v>
      </c>
      <c r="K1188" s="61">
        <v>8</v>
      </c>
      <c r="L1188" s="61">
        <v>2900000</v>
      </c>
      <c r="M1188" s="61">
        <v>0</v>
      </c>
      <c r="N1188" s="61">
        <v>0</v>
      </c>
      <c r="O1188" s="61">
        <v>6</v>
      </c>
      <c r="P1188" s="61">
        <v>94202</v>
      </c>
      <c r="Q1188" s="61">
        <v>0</v>
      </c>
      <c r="R1188" s="61">
        <v>12</v>
      </c>
      <c r="S1188" s="61">
        <v>6</v>
      </c>
      <c r="T1188" s="61">
        <v>94199</v>
      </c>
      <c r="U1188" s="61">
        <v>0</v>
      </c>
      <c r="V1188" s="61">
        <v>15</v>
      </c>
      <c r="W1188" s="61">
        <v>0</v>
      </c>
      <c r="X1188" s="61">
        <v>0</v>
      </c>
      <c r="Y1188" s="61">
        <v>0</v>
      </c>
      <c r="Z1188" s="61">
        <v>0</v>
      </c>
      <c r="AA1188" s="61">
        <v>0</v>
      </c>
      <c r="AB1188" s="61">
        <v>0</v>
      </c>
      <c r="AC1188" s="61">
        <v>0</v>
      </c>
      <c r="AD1188" s="61">
        <v>0</v>
      </c>
      <c r="AE1188" s="36" t="b">
        <v>0</v>
      </c>
      <c r="AF1188" s="36" t="b">
        <v>0</v>
      </c>
      <c r="AG1188" s="36" t="b">
        <v>0</v>
      </c>
    </row>
    <row r="1189" spans="1:33" x14ac:dyDescent="0.3">
      <c r="A1189" s="61">
        <v>7045</v>
      </c>
      <c r="B1189" s="61">
        <v>8</v>
      </c>
      <c r="C1189" s="61">
        <v>148045</v>
      </c>
      <c r="D1189" s="61">
        <v>247045</v>
      </c>
      <c r="E1189" s="61" t="s">
        <v>11830</v>
      </c>
      <c r="F1189" s="61" t="s">
        <v>11912</v>
      </c>
      <c r="G1189" s="61">
        <v>45</v>
      </c>
      <c r="H1189" s="61">
        <v>2</v>
      </c>
      <c r="I1189" s="61">
        <v>41015039</v>
      </c>
      <c r="J1189" s="61">
        <v>1</v>
      </c>
      <c r="K1189" s="61">
        <v>8</v>
      </c>
      <c r="L1189" s="61">
        <v>2900000</v>
      </c>
      <c r="M1189" s="61">
        <v>0</v>
      </c>
      <c r="N1189" s="61">
        <v>0</v>
      </c>
      <c r="O1189" s="61">
        <v>6</v>
      </c>
      <c r="P1189" s="61">
        <v>94203</v>
      </c>
      <c r="Q1189" s="61">
        <v>0</v>
      </c>
      <c r="R1189" s="61">
        <v>12</v>
      </c>
      <c r="S1189" s="61">
        <v>6</v>
      </c>
      <c r="T1189" s="61">
        <v>94199</v>
      </c>
      <c r="U1189" s="61">
        <v>0</v>
      </c>
      <c r="V1189" s="61">
        <v>15</v>
      </c>
      <c r="W1189" s="61">
        <v>0</v>
      </c>
      <c r="X1189" s="61">
        <v>0</v>
      </c>
      <c r="Y1189" s="61">
        <v>0</v>
      </c>
      <c r="Z1189" s="61">
        <v>0</v>
      </c>
      <c r="AA1189" s="61">
        <v>0</v>
      </c>
      <c r="AB1189" s="61">
        <v>0</v>
      </c>
      <c r="AC1189" s="61">
        <v>0</v>
      </c>
      <c r="AD1189" s="61">
        <v>0</v>
      </c>
      <c r="AE1189" s="36" t="b">
        <v>0</v>
      </c>
      <c r="AF1189" s="36" t="b">
        <v>0</v>
      </c>
      <c r="AG1189" s="36" t="b">
        <v>0</v>
      </c>
    </row>
    <row r="1190" spans="1:33" x14ac:dyDescent="0.3">
      <c r="A1190" s="61">
        <v>7046</v>
      </c>
      <c r="B1190" s="61">
        <v>8</v>
      </c>
      <c r="C1190" s="61">
        <v>148046</v>
      </c>
      <c r="D1190" s="61">
        <v>247046</v>
      </c>
      <c r="E1190" s="61" t="s">
        <v>11831</v>
      </c>
      <c r="F1190" s="61" t="s">
        <v>11913</v>
      </c>
      <c r="G1190" s="61">
        <v>46</v>
      </c>
      <c r="H1190" s="61">
        <v>2</v>
      </c>
      <c r="I1190" s="61">
        <v>41015040</v>
      </c>
      <c r="J1190" s="61">
        <v>1</v>
      </c>
      <c r="K1190" s="61">
        <v>8</v>
      </c>
      <c r="L1190" s="61">
        <v>2900000</v>
      </c>
      <c r="M1190" s="61">
        <v>0</v>
      </c>
      <c r="N1190" s="61">
        <v>0</v>
      </c>
      <c r="O1190" s="61">
        <v>6</v>
      </c>
      <c r="P1190" s="61">
        <v>94204</v>
      </c>
      <c r="Q1190" s="61">
        <v>0</v>
      </c>
      <c r="R1190" s="61">
        <v>12</v>
      </c>
      <c r="S1190" s="61">
        <v>6</v>
      </c>
      <c r="T1190" s="61">
        <v>94199</v>
      </c>
      <c r="U1190" s="61">
        <v>0</v>
      </c>
      <c r="V1190" s="61">
        <v>15</v>
      </c>
      <c r="W1190" s="61">
        <v>0</v>
      </c>
      <c r="X1190" s="61">
        <v>0</v>
      </c>
      <c r="Y1190" s="61">
        <v>0</v>
      </c>
      <c r="Z1190" s="61">
        <v>0</v>
      </c>
      <c r="AA1190" s="61">
        <v>0</v>
      </c>
      <c r="AB1190" s="61">
        <v>0</v>
      </c>
      <c r="AC1190" s="61">
        <v>0</v>
      </c>
      <c r="AD1190" s="61">
        <v>0</v>
      </c>
      <c r="AE1190" s="36" t="b">
        <v>0</v>
      </c>
      <c r="AF1190" s="36" t="b">
        <v>0</v>
      </c>
      <c r="AG1190" s="36" t="b">
        <v>0</v>
      </c>
    </row>
    <row r="1191" spans="1:33" x14ac:dyDescent="0.3">
      <c r="A1191" s="61">
        <v>7047</v>
      </c>
      <c r="B1191" s="61">
        <v>8</v>
      </c>
      <c r="C1191" s="61">
        <v>148047</v>
      </c>
      <c r="D1191" s="61">
        <v>247047</v>
      </c>
      <c r="E1191" s="61" t="s">
        <v>11832</v>
      </c>
      <c r="F1191" s="61" t="s">
        <v>11914</v>
      </c>
      <c r="G1191" s="61">
        <v>47</v>
      </c>
      <c r="H1191" s="61">
        <v>2</v>
      </c>
      <c r="I1191" s="61">
        <v>41015041</v>
      </c>
      <c r="J1191" s="61">
        <v>1</v>
      </c>
      <c r="K1191" s="61">
        <v>8</v>
      </c>
      <c r="L1191" s="61">
        <v>2900000</v>
      </c>
      <c r="M1191" s="61">
        <v>0</v>
      </c>
      <c r="N1191" s="61">
        <v>0</v>
      </c>
      <c r="O1191" s="61">
        <v>6</v>
      </c>
      <c r="P1191" s="61">
        <v>94205</v>
      </c>
      <c r="Q1191" s="61">
        <v>0</v>
      </c>
      <c r="R1191" s="61">
        <v>12</v>
      </c>
      <c r="S1191" s="61">
        <v>6</v>
      </c>
      <c r="T1191" s="61">
        <v>94199</v>
      </c>
      <c r="U1191" s="61">
        <v>0</v>
      </c>
      <c r="V1191" s="61">
        <v>15</v>
      </c>
      <c r="W1191" s="61">
        <v>0</v>
      </c>
      <c r="X1191" s="61">
        <v>0</v>
      </c>
      <c r="Y1191" s="61">
        <v>0</v>
      </c>
      <c r="Z1191" s="61">
        <v>0</v>
      </c>
      <c r="AA1191" s="61">
        <v>0</v>
      </c>
      <c r="AB1191" s="61">
        <v>0</v>
      </c>
      <c r="AC1191" s="61">
        <v>0</v>
      </c>
      <c r="AD1191" s="61">
        <v>0</v>
      </c>
      <c r="AE1191" s="36" t="b">
        <v>0</v>
      </c>
      <c r="AF1191" s="36" t="b">
        <v>0</v>
      </c>
      <c r="AG1191" s="36" t="b">
        <v>0</v>
      </c>
    </row>
    <row r="1192" spans="1:33" x14ac:dyDescent="0.3">
      <c r="A1192" s="61">
        <v>7048</v>
      </c>
      <c r="B1192" s="61">
        <v>8</v>
      </c>
      <c r="C1192" s="61">
        <v>148048</v>
      </c>
      <c r="D1192" s="61">
        <v>247048</v>
      </c>
      <c r="E1192" s="61" t="s">
        <v>11833</v>
      </c>
      <c r="F1192" s="61" t="s">
        <v>11915</v>
      </c>
      <c r="G1192" s="61">
        <v>48</v>
      </c>
      <c r="H1192" s="61">
        <v>2</v>
      </c>
      <c r="I1192" s="61">
        <v>41015042</v>
      </c>
      <c r="J1192" s="61">
        <v>1</v>
      </c>
      <c r="K1192" s="61">
        <v>8</v>
      </c>
      <c r="L1192" s="61">
        <v>2900000</v>
      </c>
      <c r="M1192" s="61">
        <v>0</v>
      </c>
      <c r="N1192" s="61">
        <v>0</v>
      </c>
      <c r="O1192" s="61">
        <v>6</v>
      </c>
      <c r="P1192" s="61">
        <v>94206</v>
      </c>
      <c r="Q1192" s="61">
        <v>0</v>
      </c>
      <c r="R1192" s="61">
        <v>12</v>
      </c>
      <c r="S1192" s="61">
        <v>6</v>
      </c>
      <c r="T1192" s="61">
        <v>94200</v>
      </c>
      <c r="U1192" s="61">
        <v>0</v>
      </c>
      <c r="V1192" s="61">
        <v>1</v>
      </c>
      <c r="W1192" s="61">
        <v>0</v>
      </c>
      <c r="X1192" s="61">
        <v>0</v>
      </c>
      <c r="Y1192" s="61">
        <v>0</v>
      </c>
      <c r="Z1192" s="61">
        <v>0</v>
      </c>
      <c r="AA1192" s="61">
        <v>0</v>
      </c>
      <c r="AB1192" s="61">
        <v>0</v>
      </c>
      <c r="AC1192" s="61">
        <v>0</v>
      </c>
      <c r="AD1192" s="61">
        <v>0</v>
      </c>
      <c r="AE1192" s="36" t="b">
        <v>0</v>
      </c>
      <c r="AF1192" s="36" t="b">
        <v>0</v>
      </c>
      <c r="AG1192" s="36" t="b">
        <v>0</v>
      </c>
    </row>
    <row r="1193" spans="1:33" x14ac:dyDescent="0.3">
      <c r="A1193" s="61">
        <v>7049</v>
      </c>
      <c r="B1193" s="61">
        <v>8</v>
      </c>
      <c r="C1193" s="61">
        <v>148049</v>
      </c>
      <c r="D1193" s="61">
        <v>247049</v>
      </c>
      <c r="E1193" s="61" t="s">
        <v>11834</v>
      </c>
      <c r="F1193" s="61" t="s">
        <v>11916</v>
      </c>
      <c r="G1193" s="61">
        <v>49</v>
      </c>
      <c r="H1193" s="61">
        <v>2</v>
      </c>
      <c r="I1193" s="61">
        <v>41015043</v>
      </c>
      <c r="J1193" s="61">
        <v>1</v>
      </c>
      <c r="K1193" s="61">
        <v>8</v>
      </c>
      <c r="L1193" s="61">
        <v>3000000</v>
      </c>
      <c r="M1193" s="61">
        <v>0</v>
      </c>
      <c r="N1193" s="61">
        <v>0</v>
      </c>
      <c r="O1193" s="61">
        <v>6</v>
      </c>
      <c r="P1193" s="61">
        <v>94201</v>
      </c>
      <c r="Q1193" s="61">
        <v>0</v>
      </c>
      <c r="R1193" s="61">
        <v>15</v>
      </c>
      <c r="S1193" s="61">
        <v>6</v>
      </c>
      <c r="T1193" s="61">
        <v>94199</v>
      </c>
      <c r="U1193" s="61">
        <v>0</v>
      </c>
      <c r="V1193" s="61">
        <v>15</v>
      </c>
      <c r="W1193" s="61">
        <v>0</v>
      </c>
      <c r="X1193" s="61">
        <v>0</v>
      </c>
      <c r="Y1193" s="61">
        <v>0</v>
      </c>
      <c r="Z1193" s="61">
        <v>0</v>
      </c>
      <c r="AA1193" s="61">
        <v>0</v>
      </c>
      <c r="AB1193" s="61">
        <v>0</v>
      </c>
      <c r="AC1193" s="61">
        <v>0</v>
      </c>
      <c r="AD1193" s="61">
        <v>0</v>
      </c>
      <c r="AE1193" s="36" t="b">
        <v>0</v>
      </c>
      <c r="AF1193" s="36" t="b">
        <v>0</v>
      </c>
      <c r="AG1193" s="36" t="b">
        <v>0</v>
      </c>
    </row>
    <row r="1194" spans="1:33" x14ac:dyDescent="0.3">
      <c r="A1194" s="61">
        <v>7050</v>
      </c>
      <c r="B1194" s="61">
        <v>8</v>
      </c>
      <c r="C1194" s="61">
        <v>148050</v>
      </c>
      <c r="D1194" s="61">
        <v>247050</v>
      </c>
      <c r="E1194" s="61" t="s">
        <v>11835</v>
      </c>
      <c r="F1194" s="61" t="s">
        <v>11917</v>
      </c>
      <c r="G1194" s="61">
        <v>50</v>
      </c>
      <c r="H1194" s="61">
        <v>2</v>
      </c>
      <c r="I1194" s="61">
        <v>41015044</v>
      </c>
      <c r="J1194" s="61">
        <v>1</v>
      </c>
      <c r="K1194" s="61">
        <v>8</v>
      </c>
      <c r="L1194" s="61">
        <v>3000000</v>
      </c>
      <c r="M1194" s="61">
        <v>0</v>
      </c>
      <c r="N1194" s="61">
        <v>0</v>
      </c>
      <c r="O1194" s="61">
        <v>6</v>
      </c>
      <c r="P1194" s="61">
        <v>94202</v>
      </c>
      <c r="Q1194" s="61">
        <v>0</v>
      </c>
      <c r="R1194" s="61">
        <v>15</v>
      </c>
      <c r="S1194" s="61">
        <v>6</v>
      </c>
      <c r="T1194" s="61">
        <v>94199</v>
      </c>
      <c r="U1194" s="61">
        <v>0</v>
      </c>
      <c r="V1194" s="61">
        <v>15</v>
      </c>
      <c r="W1194" s="61">
        <v>0</v>
      </c>
      <c r="X1194" s="61">
        <v>0</v>
      </c>
      <c r="Y1194" s="61">
        <v>0</v>
      </c>
      <c r="Z1194" s="61">
        <v>0</v>
      </c>
      <c r="AA1194" s="61">
        <v>0</v>
      </c>
      <c r="AB1194" s="61">
        <v>0</v>
      </c>
      <c r="AC1194" s="61">
        <v>0</v>
      </c>
      <c r="AD1194" s="61">
        <v>0</v>
      </c>
      <c r="AE1194" s="36" t="b">
        <v>0</v>
      </c>
      <c r="AF1194" s="36" t="b">
        <v>0</v>
      </c>
      <c r="AG1194" s="36" t="b">
        <v>0</v>
      </c>
    </row>
    <row r="1195" spans="1:33" x14ac:dyDescent="0.3">
      <c r="A1195" s="61">
        <v>7051</v>
      </c>
      <c r="B1195" s="61">
        <v>8</v>
      </c>
      <c r="C1195" s="61">
        <v>148051</v>
      </c>
      <c r="D1195" s="61">
        <v>247051</v>
      </c>
      <c r="E1195" s="61" t="s">
        <v>11836</v>
      </c>
      <c r="F1195" s="61" t="s">
        <v>11918</v>
      </c>
      <c r="G1195" s="61">
        <v>51</v>
      </c>
      <c r="H1195" s="61">
        <v>2</v>
      </c>
      <c r="I1195" s="61">
        <v>41015045</v>
      </c>
      <c r="J1195" s="61">
        <v>1</v>
      </c>
      <c r="K1195" s="61">
        <v>8</v>
      </c>
      <c r="L1195" s="61">
        <v>3000000</v>
      </c>
      <c r="M1195" s="61">
        <v>0</v>
      </c>
      <c r="N1195" s="61">
        <v>0</v>
      </c>
      <c r="O1195" s="61">
        <v>6</v>
      </c>
      <c r="P1195" s="61">
        <v>94203</v>
      </c>
      <c r="Q1195" s="61">
        <v>0</v>
      </c>
      <c r="R1195" s="61">
        <v>15</v>
      </c>
      <c r="S1195" s="61">
        <v>6</v>
      </c>
      <c r="T1195" s="61">
        <v>94199</v>
      </c>
      <c r="U1195" s="61">
        <v>0</v>
      </c>
      <c r="V1195" s="61">
        <v>15</v>
      </c>
      <c r="W1195" s="61">
        <v>0</v>
      </c>
      <c r="X1195" s="61">
        <v>0</v>
      </c>
      <c r="Y1195" s="61">
        <v>0</v>
      </c>
      <c r="Z1195" s="61">
        <v>0</v>
      </c>
      <c r="AA1195" s="61">
        <v>0</v>
      </c>
      <c r="AB1195" s="61">
        <v>0</v>
      </c>
      <c r="AC1195" s="61">
        <v>0</v>
      </c>
      <c r="AD1195" s="61">
        <v>0</v>
      </c>
      <c r="AE1195" s="36" t="b">
        <v>0</v>
      </c>
      <c r="AF1195" s="36" t="b">
        <v>0</v>
      </c>
      <c r="AG1195" s="36" t="b">
        <v>0</v>
      </c>
    </row>
    <row r="1196" spans="1:33" x14ac:dyDescent="0.3">
      <c r="A1196" s="61">
        <v>7052</v>
      </c>
      <c r="B1196" s="61">
        <v>8</v>
      </c>
      <c r="C1196" s="61">
        <v>148052</v>
      </c>
      <c r="D1196" s="61">
        <v>247052</v>
      </c>
      <c r="E1196" s="61" t="s">
        <v>11837</v>
      </c>
      <c r="F1196" s="61" t="s">
        <v>11919</v>
      </c>
      <c r="G1196" s="61">
        <v>52</v>
      </c>
      <c r="H1196" s="61">
        <v>2</v>
      </c>
      <c r="I1196" s="61">
        <v>41015046</v>
      </c>
      <c r="J1196" s="61">
        <v>1</v>
      </c>
      <c r="K1196" s="61">
        <v>8</v>
      </c>
      <c r="L1196" s="61">
        <v>3000000</v>
      </c>
      <c r="M1196" s="61">
        <v>0</v>
      </c>
      <c r="N1196" s="61">
        <v>0</v>
      </c>
      <c r="O1196" s="61">
        <v>6</v>
      </c>
      <c r="P1196" s="61">
        <v>94204</v>
      </c>
      <c r="Q1196" s="61">
        <v>0</v>
      </c>
      <c r="R1196" s="61">
        <v>15</v>
      </c>
      <c r="S1196" s="61">
        <v>6</v>
      </c>
      <c r="T1196" s="61">
        <v>94199</v>
      </c>
      <c r="U1196" s="61">
        <v>0</v>
      </c>
      <c r="V1196" s="61">
        <v>15</v>
      </c>
      <c r="W1196" s="61">
        <v>0</v>
      </c>
      <c r="X1196" s="61">
        <v>0</v>
      </c>
      <c r="Y1196" s="61">
        <v>0</v>
      </c>
      <c r="Z1196" s="61">
        <v>0</v>
      </c>
      <c r="AA1196" s="61">
        <v>0</v>
      </c>
      <c r="AB1196" s="61">
        <v>0</v>
      </c>
      <c r="AC1196" s="61">
        <v>0</v>
      </c>
      <c r="AD1196" s="61">
        <v>0</v>
      </c>
      <c r="AE1196" s="36" t="b">
        <v>0</v>
      </c>
      <c r="AF1196" s="36" t="b">
        <v>0</v>
      </c>
      <c r="AG1196" s="36" t="b">
        <v>0</v>
      </c>
    </row>
    <row r="1197" spans="1:33" x14ac:dyDescent="0.3">
      <c r="A1197" s="61">
        <v>7053</v>
      </c>
      <c r="B1197" s="61">
        <v>8</v>
      </c>
      <c r="C1197" s="61">
        <v>148053</v>
      </c>
      <c r="D1197" s="61">
        <v>247053</v>
      </c>
      <c r="E1197" s="61" t="s">
        <v>11838</v>
      </c>
      <c r="F1197" s="61" t="s">
        <v>11920</v>
      </c>
      <c r="G1197" s="61">
        <v>53</v>
      </c>
      <c r="H1197" s="61">
        <v>2</v>
      </c>
      <c r="I1197" s="61">
        <v>41015047</v>
      </c>
      <c r="J1197" s="61">
        <v>1</v>
      </c>
      <c r="K1197" s="61">
        <v>8</v>
      </c>
      <c r="L1197" s="61">
        <v>3000000</v>
      </c>
      <c r="M1197" s="61">
        <v>0</v>
      </c>
      <c r="N1197" s="61">
        <v>0</v>
      </c>
      <c r="O1197" s="61">
        <v>6</v>
      </c>
      <c r="P1197" s="61">
        <v>94205</v>
      </c>
      <c r="Q1197" s="61">
        <v>0</v>
      </c>
      <c r="R1197" s="61">
        <v>15</v>
      </c>
      <c r="S1197" s="61">
        <v>6</v>
      </c>
      <c r="T1197" s="61">
        <v>94199</v>
      </c>
      <c r="U1197" s="61">
        <v>0</v>
      </c>
      <c r="V1197" s="61">
        <v>15</v>
      </c>
      <c r="W1197" s="61">
        <v>0</v>
      </c>
      <c r="X1197" s="61">
        <v>0</v>
      </c>
      <c r="Y1197" s="61">
        <v>0</v>
      </c>
      <c r="Z1197" s="61">
        <v>0</v>
      </c>
      <c r="AA1197" s="61">
        <v>0</v>
      </c>
      <c r="AB1197" s="61">
        <v>0</v>
      </c>
      <c r="AC1197" s="61">
        <v>0</v>
      </c>
      <c r="AD1197" s="61">
        <v>0</v>
      </c>
      <c r="AE1197" s="36" t="b">
        <v>0</v>
      </c>
      <c r="AF1197" s="36" t="b">
        <v>0</v>
      </c>
      <c r="AG1197" s="36" t="b">
        <v>0</v>
      </c>
    </row>
    <row r="1198" spans="1:33" x14ac:dyDescent="0.3">
      <c r="A1198" s="61">
        <v>7054</v>
      </c>
      <c r="B1198" s="61">
        <v>8</v>
      </c>
      <c r="C1198" s="61">
        <v>148054</v>
      </c>
      <c r="D1198" s="61">
        <v>247054</v>
      </c>
      <c r="E1198" s="61" t="s">
        <v>11839</v>
      </c>
      <c r="F1198" s="61" t="s">
        <v>11921</v>
      </c>
      <c r="G1198" s="61">
        <v>54</v>
      </c>
      <c r="H1198" s="61">
        <v>2</v>
      </c>
      <c r="I1198" s="61">
        <v>41015048</v>
      </c>
      <c r="J1198" s="61">
        <v>1</v>
      </c>
      <c r="K1198" s="61">
        <v>8</v>
      </c>
      <c r="L1198" s="61">
        <v>3000000</v>
      </c>
      <c r="M1198" s="61">
        <v>0</v>
      </c>
      <c r="N1198" s="61">
        <v>0</v>
      </c>
      <c r="O1198" s="61">
        <v>6</v>
      </c>
      <c r="P1198" s="61">
        <v>94206</v>
      </c>
      <c r="Q1198" s="61">
        <v>0</v>
      </c>
      <c r="R1198" s="61">
        <v>15</v>
      </c>
      <c r="S1198" s="61">
        <v>6</v>
      </c>
      <c r="T1198" s="61">
        <v>94200</v>
      </c>
      <c r="U1198" s="61">
        <v>0</v>
      </c>
      <c r="V1198" s="61">
        <v>1</v>
      </c>
      <c r="W1198" s="61">
        <v>0</v>
      </c>
      <c r="X1198" s="61">
        <v>0</v>
      </c>
      <c r="Y1198" s="61">
        <v>0</v>
      </c>
      <c r="Z1198" s="61">
        <v>0</v>
      </c>
      <c r="AA1198" s="61">
        <v>0</v>
      </c>
      <c r="AB1198" s="61">
        <v>0</v>
      </c>
      <c r="AC1198" s="61">
        <v>0</v>
      </c>
      <c r="AD1198" s="61">
        <v>0</v>
      </c>
      <c r="AE1198" s="36" t="b">
        <v>0</v>
      </c>
      <c r="AF1198" s="36" t="b">
        <v>0</v>
      </c>
      <c r="AG1198" s="36" t="b">
        <v>0</v>
      </c>
    </row>
    <row r="1199" spans="1:33" x14ac:dyDescent="0.3">
      <c r="A1199" s="61">
        <v>7055</v>
      </c>
      <c r="B1199" s="61">
        <v>8</v>
      </c>
      <c r="C1199" s="61">
        <v>148055</v>
      </c>
      <c r="D1199" s="61">
        <v>247055</v>
      </c>
      <c r="E1199" s="61" t="s">
        <v>11840</v>
      </c>
      <c r="F1199" s="61" t="s">
        <v>11922</v>
      </c>
      <c r="G1199" s="61">
        <v>55</v>
      </c>
      <c r="H1199" s="61">
        <v>2</v>
      </c>
      <c r="I1199" s="61">
        <v>41015049</v>
      </c>
      <c r="J1199" s="61">
        <v>1</v>
      </c>
      <c r="K1199" s="61">
        <v>8</v>
      </c>
      <c r="L1199" s="61">
        <v>3000000</v>
      </c>
      <c r="M1199" s="61">
        <v>0</v>
      </c>
      <c r="N1199" s="61">
        <v>0</v>
      </c>
      <c r="O1199" s="61">
        <v>6</v>
      </c>
      <c r="P1199" s="61">
        <v>94201</v>
      </c>
      <c r="Q1199" s="61">
        <v>0</v>
      </c>
      <c r="R1199" s="61">
        <v>17</v>
      </c>
      <c r="S1199" s="61">
        <v>6</v>
      </c>
      <c r="T1199" s="61">
        <v>94199</v>
      </c>
      <c r="U1199" s="61">
        <v>0</v>
      </c>
      <c r="V1199" s="61">
        <v>15</v>
      </c>
      <c r="W1199" s="61">
        <v>0</v>
      </c>
      <c r="X1199" s="61">
        <v>0</v>
      </c>
      <c r="Y1199" s="61">
        <v>0</v>
      </c>
      <c r="Z1199" s="61">
        <v>0</v>
      </c>
      <c r="AA1199" s="61">
        <v>0</v>
      </c>
      <c r="AB1199" s="61">
        <v>0</v>
      </c>
      <c r="AC1199" s="61">
        <v>0</v>
      </c>
      <c r="AD1199" s="61">
        <v>0</v>
      </c>
      <c r="AE1199" s="36" t="b">
        <v>0</v>
      </c>
      <c r="AF1199" s="36" t="b">
        <v>0</v>
      </c>
      <c r="AG1199" s="36" t="b">
        <v>0</v>
      </c>
    </row>
    <row r="1200" spans="1:33" x14ac:dyDescent="0.3">
      <c r="A1200" s="61">
        <v>7056</v>
      </c>
      <c r="B1200" s="61">
        <v>8</v>
      </c>
      <c r="C1200" s="61">
        <v>148056</v>
      </c>
      <c r="D1200" s="61">
        <v>247056</v>
      </c>
      <c r="E1200" s="61" t="s">
        <v>11841</v>
      </c>
      <c r="F1200" s="61" t="s">
        <v>11923</v>
      </c>
      <c r="G1200" s="61">
        <v>56</v>
      </c>
      <c r="H1200" s="61">
        <v>2</v>
      </c>
      <c r="I1200" s="61">
        <v>41015050</v>
      </c>
      <c r="J1200" s="61">
        <v>1</v>
      </c>
      <c r="K1200" s="61">
        <v>8</v>
      </c>
      <c r="L1200" s="61">
        <v>3000000</v>
      </c>
      <c r="M1200" s="61">
        <v>0</v>
      </c>
      <c r="N1200" s="61">
        <v>0</v>
      </c>
      <c r="O1200" s="61">
        <v>6</v>
      </c>
      <c r="P1200" s="61">
        <v>94202</v>
      </c>
      <c r="Q1200" s="61">
        <v>0</v>
      </c>
      <c r="R1200" s="61">
        <v>17</v>
      </c>
      <c r="S1200" s="61">
        <v>6</v>
      </c>
      <c r="T1200" s="61">
        <v>94199</v>
      </c>
      <c r="U1200" s="61">
        <v>0</v>
      </c>
      <c r="V1200" s="61">
        <v>15</v>
      </c>
      <c r="W1200" s="61">
        <v>0</v>
      </c>
      <c r="X1200" s="61">
        <v>0</v>
      </c>
      <c r="Y1200" s="61">
        <v>0</v>
      </c>
      <c r="Z1200" s="61">
        <v>0</v>
      </c>
      <c r="AA1200" s="61">
        <v>0</v>
      </c>
      <c r="AB1200" s="61">
        <v>0</v>
      </c>
      <c r="AC1200" s="61">
        <v>0</v>
      </c>
      <c r="AD1200" s="61">
        <v>0</v>
      </c>
      <c r="AE1200" s="36" t="b">
        <v>0</v>
      </c>
      <c r="AF1200" s="36" t="b">
        <v>0</v>
      </c>
      <c r="AG1200" s="36" t="b">
        <v>0</v>
      </c>
    </row>
    <row r="1201" spans="1:33" x14ac:dyDescent="0.3">
      <c r="A1201" s="61">
        <v>7057</v>
      </c>
      <c r="B1201" s="61">
        <v>8</v>
      </c>
      <c r="C1201" s="61">
        <v>148057</v>
      </c>
      <c r="D1201" s="61">
        <v>247057</v>
      </c>
      <c r="E1201" s="61" t="s">
        <v>11842</v>
      </c>
      <c r="F1201" s="61" t="s">
        <v>11924</v>
      </c>
      <c r="G1201" s="61">
        <v>57</v>
      </c>
      <c r="H1201" s="61">
        <v>2</v>
      </c>
      <c r="I1201" s="61">
        <v>41015051</v>
      </c>
      <c r="J1201" s="61">
        <v>1</v>
      </c>
      <c r="K1201" s="61">
        <v>8</v>
      </c>
      <c r="L1201" s="61">
        <v>3000000</v>
      </c>
      <c r="M1201" s="61">
        <v>0</v>
      </c>
      <c r="N1201" s="61">
        <v>0</v>
      </c>
      <c r="O1201" s="61">
        <v>6</v>
      </c>
      <c r="P1201" s="61">
        <v>94203</v>
      </c>
      <c r="Q1201" s="61">
        <v>0</v>
      </c>
      <c r="R1201" s="61">
        <v>17</v>
      </c>
      <c r="S1201" s="61">
        <v>6</v>
      </c>
      <c r="T1201" s="61">
        <v>94199</v>
      </c>
      <c r="U1201" s="61">
        <v>0</v>
      </c>
      <c r="V1201" s="61">
        <v>15</v>
      </c>
      <c r="W1201" s="61">
        <v>0</v>
      </c>
      <c r="X1201" s="61">
        <v>0</v>
      </c>
      <c r="Y1201" s="61">
        <v>0</v>
      </c>
      <c r="Z1201" s="61">
        <v>0</v>
      </c>
      <c r="AA1201" s="61">
        <v>0</v>
      </c>
      <c r="AB1201" s="61">
        <v>0</v>
      </c>
      <c r="AC1201" s="61">
        <v>0</v>
      </c>
      <c r="AD1201" s="61">
        <v>0</v>
      </c>
      <c r="AE1201" s="36" t="b">
        <v>0</v>
      </c>
      <c r="AF1201" s="36" t="b">
        <v>0</v>
      </c>
      <c r="AG1201" s="36" t="b">
        <v>0</v>
      </c>
    </row>
    <row r="1202" spans="1:33" x14ac:dyDescent="0.3">
      <c r="A1202" s="61">
        <v>7058</v>
      </c>
      <c r="B1202" s="61">
        <v>8</v>
      </c>
      <c r="C1202" s="61">
        <v>148058</v>
      </c>
      <c r="D1202" s="61">
        <v>247058</v>
      </c>
      <c r="E1202" s="61" t="s">
        <v>11843</v>
      </c>
      <c r="F1202" s="61" t="s">
        <v>11925</v>
      </c>
      <c r="G1202" s="61">
        <v>58</v>
      </c>
      <c r="H1202" s="61">
        <v>2</v>
      </c>
      <c r="I1202" s="61">
        <v>41015052</v>
      </c>
      <c r="J1202" s="61">
        <v>1</v>
      </c>
      <c r="K1202" s="61">
        <v>8</v>
      </c>
      <c r="L1202" s="61">
        <v>3000000</v>
      </c>
      <c r="M1202" s="61">
        <v>0</v>
      </c>
      <c r="N1202" s="61">
        <v>0</v>
      </c>
      <c r="O1202" s="61">
        <v>6</v>
      </c>
      <c r="P1202" s="61">
        <v>94204</v>
      </c>
      <c r="Q1202" s="61">
        <v>0</v>
      </c>
      <c r="R1202" s="61">
        <v>17</v>
      </c>
      <c r="S1202" s="61">
        <v>6</v>
      </c>
      <c r="T1202" s="61">
        <v>94199</v>
      </c>
      <c r="U1202" s="61">
        <v>0</v>
      </c>
      <c r="V1202" s="61">
        <v>15</v>
      </c>
      <c r="W1202" s="61">
        <v>0</v>
      </c>
      <c r="X1202" s="61">
        <v>0</v>
      </c>
      <c r="Y1202" s="61">
        <v>0</v>
      </c>
      <c r="Z1202" s="61">
        <v>0</v>
      </c>
      <c r="AA1202" s="61">
        <v>0</v>
      </c>
      <c r="AB1202" s="61">
        <v>0</v>
      </c>
      <c r="AC1202" s="61">
        <v>0</v>
      </c>
      <c r="AD1202" s="61">
        <v>0</v>
      </c>
      <c r="AE1202" s="36" t="b">
        <v>0</v>
      </c>
      <c r="AF1202" s="36" t="b">
        <v>0</v>
      </c>
      <c r="AG1202" s="36" t="b">
        <v>0</v>
      </c>
    </row>
    <row r="1203" spans="1:33" x14ac:dyDescent="0.3">
      <c r="A1203" s="61">
        <v>7059</v>
      </c>
      <c r="B1203" s="61">
        <v>8</v>
      </c>
      <c r="C1203" s="61">
        <v>148059</v>
      </c>
      <c r="D1203" s="61">
        <v>247059</v>
      </c>
      <c r="E1203" s="61" t="s">
        <v>11844</v>
      </c>
      <c r="F1203" s="61" t="s">
        <v>11926</v>
      </c>
      <c r="G1203" s="61">
        <v>59</v>
      </c>
      <c r="H1203" s="61">
        <v>2</v>
      </c>
      <c r="I1203" s="61">
        <v>41015053</v>
      </c>
      <c r="J1203" s="61">
        <v>1</v>
      </c>
      <c r="K1203" s="61">
        <v>8</v>
      </c>
      <c r="L1203" s="61">
        <v>3000000</v>
      </c>
      <c r="M1203" s="61">
        <v>0</v>
      </c>
      <c r="N1203" s="61">
        <v>0</v>
      </c>
      <c r="O1203" s="61">
        <v>6</v>
      </c>
      <c r="P1203" s="61">
        <v>94205</v>
      </c>
      <c r="Q1203" s="61">
        <v>0</v>
      </c>
      <c r="R1203" s="61">
        <v>17</v>
      </c>
      <c r="S1203" s="61">
        <v>6</v>
      </c>
      <c r="T1203" s="61">
        <v>94199</v>
      </c>
      <c r="U1203" s="61">
        <v>0</v>
      </c>
      <c r="V1203" s="61">
        <v>15</v>
      </c>
      <c r="W1203" s="61">
        <v>0</v>
      </c>
      <c r="X1203" s="61">
        <v>0</v>
      </c>
      <c r="Y1203" s="61">
        <v>0</v>
      </c>
      <c r="Z1203" s="61">
        <v>0</v>
      </c>
      <c r="AA1203" s="61">
        <v>0</v>
      </c>
      <c r="AB1203" s="61">
        <v>0</v>
      </c>
      <c r="AC1203" s="61">
        <v>0</v>
      </c>
      <c r="AD1203" s="61">
        <v>0</v>
      </c>
      <c r="AE1203" s="36" t="b">
        <v>0</v>
      </c>
      <c r="AF1203" s="36" t="b">
        <v>0</v>
      </c>
      <c r="AG1203" s="36" t="b">
        <v>0</v>
      </c>
    </row>
    <row r="1204" spans="1:33" x14ac:dyDescent="0.3">
      <c r="A1204" s="61">
        <v>7060</v>
      </c>
      <c r="B1204" s="61">
        <v>8</v>
      </c>
      <c r="C1204" s="61">
        <v>148060</v>
      </c>
      <c r="D1204" s="61">
        <v>247060</v>
      </c>
      <c r="E1204" s="61" t="s">
        <v>11845</v>
      </c>
      <c r="F1204" s="61" t="s">
        <v>11927</v>
      </c>
      <c r="G1204" s="61">
        <v>60</v>
      </c>
      <c r="H1204" s="61">
        <v>2</v>
      </c>
      <c r="I1204" s="61">
        <v>41015054</v>
      </c>
      <c r="J1204" s="61">
        <v>1</v>
      </c>
      <c r="K1204" s="61">
        <v>8</v>
      </c>
      <c r="L1204" s="61">
        <v>3000000</v>
      </c>
      <c r="M1204" s="61">
        <v>0</v>
      </c>
      <c r="N1204" s="61">
        <v>0</v>
      </c>
      <c r="O1204" s="61">
        <v>6</v>
      </c>
      <c r="P1204" s="61">
        <v>94206</v>
      </c>
      <c r="Q1204" s="61">
        <v>0</v>
      </c>
      <c r="R1204" s="61">
        <v>17</v>
      </c>
      <c r="S1204" s="61">
        <v>6</v>
      </c>
      <c r="T1204" s="61">
        <v>94200</v>
      </c>
      <c r="U1204" s="61">
        <v>0</v>
      </c>
      <c r="V1204" s="61">
        <v>1</v>
      </c>
      <c r="W1204" s="61">
        <v>0</v>
      </c>
      <c r="X1204" s="61">
        <v>0</v>
      </c>
      <c r="Y1204" s="61">
        <v>0</v>
      </c>
      <c r="Z1204" s="61">
        <v>0</v>
      </c>
      <c r="AA1204" s="61">
        <v>0</v>
      </c>
      <c r="AB1204" s="61">
        <v>0</v>
      </c>
      <c r="AC1204" s="61">
        <v>0</v>
      </c>
      <c r="AD1204" s="61">
        <v>0</v>
      </c>
      <c r="AE1204" s="36" t="b">
        <v>0</v>
      </c>
      <c r="AF1204" s="36" t="b">
        <v>0</v>
      </c>
      <c r="AG1204" s="36" t="b">
        <v>0</v>
      </c>
    </row>
    <row r="1205" spans="1:33" x14ac:dyDescent="0.3">
      <c r="A1205" s="61">
        <v>7061</v>
      </c>
      <c r="B1205" s="61">
        <v>8</v>
      </c>
      <c r="C1205" s="61">
        <v>148061</v>
      </c>
      <c r="D1205" s="61">
        <v>247061</v>
      </c>
      <c r="E1205" s="61" t="s">
        <v>11846</v>
      </c>
      <c r="F1205" s="61" t="s">
        <v>11928</v>
      </c>
      <c r="G1205" s="61">
        <v>61</v>
      </c>
      <c r="H1205" s="61">
        <v>2</v>
      </c>
      <c r="I1205" s="61">
        <v>41015055</v>
      </c>
      <c r="J1205" s="61">
        <v>1</v>
      </c>
      <c r="K1205" s="61">
        <v>8</v>
      </c>
      <c r="L1205" s="61">
        <v>3000000</v>
      </c>
      <c r="M1205" s="61">
        <v>0</v>
      </c>
      <c r="N1205" s="61">
        <v>0</v>
      </c>
      <c r="O1205" s="61">
        <v>6</v>
      </c>
      <c r="P1205" s="61">
        <v>94201</v>
      </c>
      <c r="Q1205" s="61">
        <v>0</v>
      </c>
      <c r="R1205" s="61">
        <v>20</v>
      </c>
      <c r="S1205" s="61">
        <v>6</v>
      </c>
      <c r="T1205" s="61">
        <v>94199</v>
      </c>
      <c r="U1205" s="61">
        <v>0</v>
      </c>
      <c r="V1205" s="61">
        <v>15</v>
      </c>
      <c r="W1205" s="61">
        <v>0</v>
      </c>
      <c r="X1205" s="61">
        <v>0</v>
      </c>
      <c r="Y1205" s="61">
        <v>0</v>
      </c>
      <c r="Z1205" s="61">
        <v>0</v>
      </c>
      <c r="AA1205" s="61">
        <v>0</v>
      </c>
      <c r="AB1205" s="61">
        <v>0</v>
      </c>
      <c r="AC1205" s="61">
        <v>0</v>
      </c>
      <c r="AD1205" s="61">
        <v>0</v>
      </c>
      <c r="AE1205" s="36" t="b">
        <v>0</v>
      </c>
      <c r="AF1205" s="36" t="b">
        <v>0</v>
      </c>
      <c r="AG1205" s="36" t="b">
        <v>0</v>
      </c>
    </row>
    <row r="1206" spans="1:33" x14ac:dyDescent="0.3">
      <c r="A1206" s="61">
        <v>7062</v>
      </c>
      <c r="B1206" s="61">
        <v>8</v>
      </c>
      <c r="C1206" s="61">
        <v>148062</v>
      </c>
      <c r="D1206" s="61">
        <v>247062</v>
      </c>
      <c r="E1206" s="61" t="s">
        <v>11847</v>
      </c>
      <c r="F1206" s="61" t="s">
        <v>11929</v>
      </c>
      <c r="G1206" s="61">
        <v>62</v>
      </c>
      <c r="H1206" s="61">
        <v>2</v>
      </c>
      <c r="I1206" s="61">
        <v>41015056</v>
      </c>
      <c r="J1206" s="61">
        <v>1</v>
      </c>
      <c r="K1206" s="61">
        <v>8</v>
      </c>
      <c r="L1206" s="61">
        <v>3000000</v>
      </c>
      <c r="M1206" s="61">
        <v>0</v>
      </c>
      <c r="N1206" s="61">
        <v>0</v>
      </c>
      <c r="O1206" s="61">
        <v>6</v>
      </c>
      <c r="P1206" s="61">
        <v>94202</v>
      </c>
      <c r="Q1206" s="61">
        <v>0</v>
      </c>
      <c r="R1206" s="61">
        <v>20</v>
      </c>
      <c r="S1206" s="61">
        <v>6</v>
      </c>
      <c r="T1206" s="61">
        <v>94199</v>
      </c>
      <c r="U1206" s="61">
        <v>0</v>
      </c>
      <c r="V1206" s="61">
        <v>15</v>
      </c>
      <c r="W1206" s="61">
        <v>0</v>
      </c>
      <c r="X1206" s="61">
        <v>0</v>
      </c>
      <c r="Y1206" s="61">
        <v>0</v>
      </c>
      <c r="Z1206" s="61">
        <v>0</v>
      </c>
      <c r="AA1206" s="61">
        <v>0</v>
      </c>
      <c r="AB1206" s="61">
        <v>0</v>
      </c>
      <c r="AC1206" s="61">
        <v>0</v>
      </c>
      <c r="AD1206" s="61">
        <v>0</v>
      </c>
      <c r="AE1206" s="36" t="b">
        <v>0</v>
      </c>
      <c r="AF1206" s="36" t="b">
        <v>0</v>
      </c>
      <c r="AG1206" s="36" t="b">
        <v>0</v>
      </c>
    </row>
    <row r="1207" spans="1:33" x14ac:dyDescent="0.3">
      <c r="A1207" s="61">
        <v>7063</v>
      </c>
      <c r="B1207" s="61">
        <v>8</v>
      </c>
      <c r="C1207" s="61">
        <v>148063</v>
      </c>
      <c r="D1207" s="61">
        <v>247063</v>
      </c>
      <c r="E1207" s="61" t="s">
        <v>11848</v>
      </c>
      <c r="F1207" s="61" t="s">
        <v>11930</v>
      </c>
      <c r="G1207" s="61">
        <v>63</v>
      </c>
      <c r="H1207" s="61">
        <v>2</v>
      </c>
      <c r="I1207" s="61">
        <v>41015057</v>
      </c>
      <c r="J1207" s="61">
        <v>1</v>
      </c>
      <c r="K1207" s="61">
        <v>8</v>
      </c>
      <c r="L1207" s="61">
        <v>3000000</v>
      </c>
      <c r="M1207" s="61">
        <v>0</v>
      </c>
      <c r="N1207" s="61">
        <v>0</v>
      </c>
      <c r="O1207" s="61">
        <v>6</v>
      </c>
      <c r="P1207" s="61">
        <v>94203</v>
      </c>
      <c r="Q1207" s="61">
        <v>0</v>
      </c>
      <c r="R1207" s="61">
        <v>20</v>
      </c>
      <c r="S1207" s="61">
        <v>6</v>
      </c>
      <c r="T1207" s="61">
        <v>94199</v>
      </c>
      <c r="U1207" s="61">
        <v>0</v>
      </c>
      <c r="V1207" s="61">
        <v>15</v>
      </c>
      <c r="W1207" s="61">
        <v>0</v>
      </c>
      <c r="X1207" s="61">
        <v>0</v>
      </c>
      <c r="Y1207" s="61">
        <v>0</v>
      </c>
      <c r="Z1207" s="61">
        <v>0</v>
      </c>
      <c r="AA1207" s="61">
        <v>0</v>
      </c>
      <c r="AB1207" s="61">
        <v>0</v>
      </c>
      <c r="AC1207" s="61">
        <v>0</v>
      </c>
      <c r="AD1207" s="61">
        <v>0</v>
      </c>
      <c r="AE1207" s="36" t="b">
        <v>0</v>
      </c>
      <c r="AF1207" s="36" t="b">
        <v>0</v>
      </c>
      <c r="AG1207" s="36" t="b">
        <v>0</v>
      </c>
    </row>
    <row r="1208" spans="1:33" x14ac:dyDescent="0.3">
      <c r="A1208" s="61">
        <v>7064</v>
      </c>
      <c r="B1208" s="61">
        <v>8</v>
      </c>
      <c r="C1208" s="61">
        <v>148064</v>
      </c>
      <c r="D1208" s="61">
        <v>247064</v>
      </c>
      <c r="E1208" s="61" t="s">
        <v>11849</v>
      </c>
      <c r="F1208" s="61" t="s">
        <v>11931</v>
      </c>
      <c r="G1208" s="61">
        <v>64</v>
      </c>
      <c r="H1208" s="61">
        <v>2</v>
      </c>
      <c r="I1208" s="61">
        <v>41015058</v>
      </c>
      <c r="J1208" s="61">
        <v>1</v>
      </c>
      <c r="K1208" s="61">
        <v>8</v>
      </c>
      <c r="L1208" s="61">
        <v>3000000</v>
      </c>
      <c r="M1208" s="61">
        <v>0</v>
      </c>
      <c r="N1208" s="61">
        <v>0</v>
      </c>
      <c r="O1208" s="61">
        <v>6</v>
      </c>
      <c r="P1208" s="61">
        <v>94204</v>
      </c>
      <c r="Q1208" s="61">
        <v>0</v>
      </c>
      <c r="R1208" s="61">
        <v>20</v>
      </c>
      <c r="S1208" s="61">
        <v>6</v>
      </c>
      <c r="T1208" s="61">
        <v>94199</v>
      </c>
      <c r="U1208" s="61">
        <v>0</v>
      </c>
      <c r="V1208" s="61">
        <v>15</v>
      </c>
      <c r="W1208" s="61">
        <v>0</v>
      </c>
      <c r="X1208" s="61">
        <v>0</v>
      </c>
      <c r="Y1208" s="61">
        <v>0</v>
      </c>
      <c r="Z1208" s="61">
        <v>0</v>
      </c>
      <c r="AA1208" s="61">
        <v>0</v>
      </c>
      <c r="AB1208" s="61">
        <v>0</v>
      </c>
      <c r="AC1208" s="61">
        <v>0</v>
      </c>
      <c r="AD1208" s="61">
        <v>0</v>
      </c>
      <c r="AE1208" s="36" t="b">
        <v>0</v>
      </c>
      <c r="AF1208" s="36" t="b">
        <v>0</v>
      </c>
      <c r="AG1208" s="36" t="b">
        <v>0</v>
      </c>
    </row>
    <row r="1209" spans="1:33" x14ac:dyDescent="0.3">
      <c r="A1209" s="61">
        <v>7065</v>
      </c>
      <c r="B1209" s="61">
        <v>8</v>
      </c>
      <c r="C1209" s="61">
        <v>148065</v>
      </c>
      <c r="D1209" s="61">
        <v>247065</v>
      </c>
      <c r="E1209" s="61" t="s">
        <v>11850</v>
      </c>
      <c r="F1209" s="61" t="s">
        <v>11932</v>
      </c>
      <c r="G1209" s="61">
        <v>65</v>
      </c>
      <c r="H1209" s="61">
        <v>2</v>
      </c>
      <c r="I1209" s="61">
        <v>41015059</v>
      </c>
      <c r="J1209" s="61">
        <v>1</v>
      </c>
      <c r="K1209" s="61">
        <v>8</v>
      </c>
      <c r="L1209" s="61">
        <v>3000000</v>
      </c>
      <c r="M1209" s="61">
        <v>0</v>
      </c>
      <c r="N1209" s="61">
        <v>0</v>
      </c>
      <c r="O1209" s="61">
        <v>6</v>
      </c>
      <c r="P1209" s="61">
        <v>94205</v>
      </c>
      <c r="Q1209" s="61">
        <v>0</v>
      </c>
      <c r="R1209" s="61">
        <v>20</v>
      </c>
      <c r="S1209" s="61">
        <v>6</v>
      </c>
      <c r="T1209" s="61">
        <v>94199</v>
      </c>
      <c r="U1209" s="61">
        <v>0</v>
      </c>
      <c r="V1209" s="61">
        <v>15</v>
      </c>
      <c r="W1209" s="61">
        <v>0</v>
      </c>
      <c r="X1209" s="61">
        <v>0</v>
      </c>
      <c r="Y1209" s="61">
        <v>0</v>
      </c>
      <c r="Z1209" s="61">
        <v>0</v>
      </c>
      <c r="AA1209" s="61">
        <v>0</v>
      </c>
      <c r="AB1209" s="61">
        <v>0</v>
      </c>
      <c r="AC1209" s="61">
        <v>0</v>
      </c>
      <c r="AD1209" s="61">
        <v>0</v>
      </c>
      <c r="AE1209" s="36" t="b">
        <v>0</v>
      </c>
      <c r="AF1209" s="36" t="b">
        <v>0</v>
      </c>
      <c r="AG1209" s="36" t="b">
        <v>0</v>
      </c>
    </row>
    <row r="1210" spans="1:33" x14ac:dyDescent="0.3">
      <c r="A1210" s="61">
        <v>7066</v>
      </c>
      <c r="B1210" s="61">
        <v>8</v>
      </c>
      <c r="C1210" s="61">
        <v>148066</v>
      </c>
      <c r="D1210" s="61">
        <v>247066</v>
      </c>
      <c r="E1210" s="61" t="s">
        <v>11851</v>
      </c>
      <c r="F1210" s="61" t="s">
        <v>11933</v>
      </c>
      <c r="G1210" s="61">
        <v>66</v>
      </c>
      <c r="H1210" s="61">
        <v>2</v>
      </c>
      <c r="I1210" s="61">
        <v>41015060</v>
      </c>
      <c r="J1210" s="61">
        <v>1</v>
      </c>
      <c r="K1210" s="61">
        <v>8</v>
      </c>
      <c r="L1210" s="61">
        <v>3000000</v>
      </c>
      <c r="M1210" s="61">
        <v>0</v>
      </c>
      <c r="N1210" s="61">
        <v>0</v>
      </c>
      <c r="O1210" s="61">
        <v>6</v>
      </c>
      <c r="P1210" s="61">
        <v>94206</v>
      </c>
      <c r="Q1210" s="61">
        <v>0</v>
      </c>
      <c r="R1210" s="61">
        <v>20</v>
      </c>
      <c r="S1210" s="61">
        <v>6</v>
      </c>
      <c r="T1210" s="61">
        <v>94200</v>
      </c>
      <c r="U1210" s="61">
        <v>0</v>
      </c>
      <c r="V1210" s="61">
        <v>1</v>
      </c>
      <c r="W1210" s="61">
        <v>0</v>
      </c>
      <c r="X1210" s="61">
        <v>0</v>
      </c>
      <c r="Y1210" s="61">
        <v>0</v>
      </c>
      <c r="Z1210" s="61">
        <v>0</v>
      </c>
      <c r="AA1210" s="61">
        <v>0</v>
      </c>
      <c r="AB1210" s="61">
        <v>0</v>
      </c>
      <c r="AC1210" s="61">
        <v>0</v>
      </c>
      <c r="AD1210" s="61">
        <v>0</v>
      </c>
      <c r="AE1210" s="36" t="b">
        <v>0</v>
      </c>
      <c r="AF1210" s="36" t="b">
        <v>0</v>
      </c>
      <c r="AG1210" s="36" t="b">
        <v>0</v>
      </c>
    </row>
    <row r="1211" spans="1:33" x14ac:dyDescent="0.3">
      <c r="A1211" s="61">
        <v>7067</v>
      </c>
      <c r="B1211" s="61">
        <v>8</v>
      </c>
      <c r="C1211" s="61">
        <v>142403</v>
      </c>
      <c r="D1211" s="61">
        <v>242331</v>
      </c>
      <c r="E1211" s="61" t="s">
        <v>4141</v>
      </c>
      <c r="F1211" s="61" t="s">
        <v>11934</v>
      </c>
      <c r="G1211" s="61">
        <v>67</v>
      </c>
      <c r="H1211" s="61">
        <v>2</v>
      </c>
      <c r="I1211" s="61">
        <v>41015061</v>
      </c>
      <c r="J1211" s="61">
        <v>1</v>
      </c>
      <c r="K1211" s="61">
        <v>8</v>
      </c>
      <c r="L1211" s="61">
        <v>3000000</v>
      </c>
      <c r="M1211" s="61">
        <v>0</v>
      </c>
      <c r="N1211" s="61">
        <v>0</v>
      </c>
      <c r="O1211" s="61">
        <v>0</v>
      </c>
      <c r="P1211" s="61">
        <v>0</v>
      </c>
      <c r="Q1211" s="61">
        <v>0</v>
      </c>
      <c r="R1211" s="61">
        <v>0</v>
      </c>
      <c r="S1211" s="61">
        <v>0</v>
      </c>
      <c r="T1211" s="61">
        <v>0</v>
      </c>
      <c r="U1211" s="61">
        <v>0</v>
      </c>
      <c r="V1211" s="61">
        <v>0</v>
      </c>
      <c r="W1211" s="61">
        <v>0</v>
      </c>
      <c r="X1211" s="61">
        <v>0</v>
      </c>
      <c r="Y1211" s="61">
        <v>0</v>
      </c>
      <c r="Z1211" s="61">
        <v>0</v>
      </c>
      <c r="AA1211" s="61">
        <v>0</v>
      </c>
      <c r="AB1211" s="61">
        <v>0</v>
      </c>
      <c r="AC1211" s="61">
        <v>0</v>
      </c>
      <c r="AD1211" s="61">
        <v>0</v>
      </c>
      <c r="AE1211" s="36" t="b">
        <v>0</v>
      </c>
      <c r="AF1211" s="36" t="b">
        <v>0</v>
      </c>
      <c r="AG1211" s="36" t="b">
        <v>0</v>
      </c>
    </row>
    <row r="1212" spans="1:33" x14ac:dyDescent="0.3">
      <c r="A1212" s="61">
        <v>501</v>
      </c>
      <c r="B1212" s="61">
        <v>9</v>
      </c>
      <c r="C1212" s="61">
        <v>0</v>
      </c>
      <c r="D1212" s="61">
        <v>0</v>
      </c>
      <c r="E1212" s="61" t="s">
        <v>14037</v>
      </c>
      <c r="F1212" s="61">
        <v>0</v>
      </c>
      <c r="G1212" s="61">
        <v>0</v>
      </c>
      <c r="H1212" s="61">
        <v>3</v>
      </c>
      <c r="I1212" s="61">
        <v>3</v>
      </c>
      <c r="J1212" s="61">
        <v>100</v>
      </c>
      <c r="K1212" s="61">
        <v>48</v>
      </c>
      <c r="L1212" s="61">
        <v>400</v>
      </c>
      <c r="M1212" s="61">
        <v>0</v>
      </c>
      <c r="N1212" s="61">
        <v>0</v>
      </c>
      <c r="O1212" s="61">
        <v>8</v>
      </c>
      <c r="P1212" s="61">
        <v>100000</v>
      </c>
      <c r="Q1212" s="61">
        <v>0</v>
      </c>
      <c r="R1212" s="61">
        <v>0</v>
      </c>
      <c r="S1212" s="61">
        <v>0</v>
      </c>
      <c r="T1212" s="61">
        <v>0</v>
      </c>
      <c r="U1212" s="61">
        <v>0</v>
      </c>
      <c r="V1212" s="61">
        <v>0</v>
      </c>
      <c r="W1212" s="61">
        <v>0</v>
      </c>
      <c r="X1212" s="61">
        <v>0</v>
      </c>
      <c r="Y1212" s="61">
        <v>0</v>
      </c>
      <c r="Z1212" s="61">
        <v>0</v>
      </c>
      <c r="AA1212" s="61">
        <v>0</v>
      </c>
      <c r="AB1212" s="61">
        <v>0</v>
      </c>
      <c r="AC1212" s="61">
        <v>0</v>
      </c>
      <c r="AD1212" s="61">
        <v>0</v>
      </c>
    </row>
    <row r="1213" spans="1:33" x14ac:dyDescent="0.3">
      <c r="A1213" s="61">
        <v>502</v>
      </c>
      <c r="B1213" s="61">
        <v>9</v>
      </c>
      <c r="C1213" s="61">
        <v>0</v>
      </c>
      <c r="D1213" s="61">
        <v>0</v>
      </c>
      <c r="E1213" s="61" t="s">
        <v>14038</v>
      </c>
      <c r="F1213" s="61">
        <v>0</v>
      </c>
      <c r="G1213" s="61">
        <v>0</v>
      </c>
      <c r="H1213" s="61">
        <v>4</v>
      </c>
      <c r="I1213" s="61">
        <v>8</v>
      </c>
      <c r="J1213" s="61">
        <v>100</v>
      </c>
      <c r="K1213" s="61">
        <v>48</v>
      </c>
      <c r="L1213" s="61">
        <v>400</v>
      </c>
      <c r="M1213" s="61">
        <v>0</v>
      </c>
      <c r="N1213" s="61">
        <v>0</v>
      </c>
      <c r="O1213" s="61">
        <v>8</v>
      </c>
      <c r="P1213" s="61">
        <v>100000</v>
      </c>
      <c r="Q1213" s="61">
        <v>0</v>
      </c>
      <c r="R1213" s="61">
        <v>0</v>
      </c>
      <c r="S1213" s="61">
        <v>0</v>
      </c>
      <c r="T1213" s="61">
        <v>0</v>
      </c>
      <c r="U1213" s="61">
        <v>0</v>
      </c>
      <c r="V1213" s="61">
        <v>0</v>
      </c>
      <c r="W1213" s="61">
        <v>0</v>
      </c>
      <c r="X1213" s="61">
        <v>0</v>
      </c>
      <c r="Y1213" s="61">
        <v>0</v>
      </c>
      <c r="Z1213" s="61">
        <v>0</v>
      </c>
      <c r="AA1213" s="61">
        <v>0</v>
      </c>
      <c r="AB1213" s="61">
        <v>0</v>
      </c>
      <c r="AC1213" s="61">
        <v>0</v>
      </c>
      <c r="AD1213" s="61">
        <v>0</v>
      </c>
    </row>
    <row r="1214" spans="1:33" x14ac:dyDescent="0.3">
      <c r="A1214" s="61">
        <v>503</v>
      </c>
      <c r="B1214" s="61">
        <v>9</v>
      </c>
      <c r="C1214" s="61">
        <v>0</v>
      </c>
      <c r="D1214" s="61">
        <v>0</v>
      </c>
      <c r="E1214" s="61" t="s">
        <v>14039</v>
      </c>
      <c r="F1214" s="61">
        <v>0</v>
      </c>
      <c r="G1214" s="61">
        <v>0</v>
      </c>
      <c r="H1214" s="61">
        <v>14</v>
      </c>
      <c r="I1214" s="61">
        <v>94034</v>
      </c>
      <c r="J1214" s="61">
        <v>100</v>
      </c>
      <c r="K1214" s="61">
        <v>48</v>
      </c>
      <c r="L1214" s="61">
        <v>400</v>
      </c>
      <c r="M1214" s="61">
        <v>0</v>
      </c>
      <c r="N1214" s="61">
        <v>0</v>
      </c>
      <c r="O1214" s="61">
        <v>8</v>
      </c>
      <c r="P1214" s="61">
        <v>100000</v>
      </c>
      <c r="Q1214" s="61">
        <v>0</v>
      </c>
      <c r="R1214" s="61">
        <v>0</v>
      </c>
      <c r="S1214" s="61">
        <v>0</v>
      </c>
      <c r="T1214" s="61">
        <v>0</v>
      </c>
      <c r="U1214" s="61">
        <v>0</v>
      </c>
      <c r="V1214" s="61">
        <v>0</v>
      </c>
      <c r="W1214" s="61">
        <v>0</v>
      </c>
      <c r="X1214" s="61">
        <v>0</v>
      </c>
      <c r="Y1214" s="61">
        <v>0</v>
      </c>
      <c r="Z1214" s="61">
        <v>0</v>
      </c>
      <c r="AA1214" s="61">
        <v>0</v>
      </c>
      <c r="AB1214" s="61">
        <v>0</v>
      </c>
      <c r="AC1214" s="61">
        <v>0</v>
      </c>
      <c r="AD1214" s="61">
        <v>0</v>
      </c>
    </row>
    <row r="1215" spans="1:33" x14ac:dyDescent="0.3">
      <c r="A1215" s="61">
        <v>504</v>
      </c>
      <c r="B1215" s="61">
        <v>9</v>
      </c>
      <c r="C1215" s="61">
        <v>0</v>
      </c>
      <c r="D1215" s="61">
        <v>0</v>
      </c>
      <c r="E1215" s="61" t="s">
        <v>14040</v>
      </c>
      <c r="F1215" s="61">
        <v>0</v>
      </c>
      <c r="G1215" s="61">
        <v>0</v>
      </c>
      <c r="H1215" s="61">
        <v>91</v>
      </c>
      <c r="I1215" s="61">
        <v>0</v>
      </c>
      <c r="J1215" s="61">
        <v>1</v>
      </c>
      <c r="K1215" s="61">
        <v>48</v>
      </c>
      <c r="L1215" s="61">
        <v>400</v>
      </c>
      <c r="M1215" s="61">
        <v>0</v>
      </c>
      <c r="N1215" s="61">
        <v>0</v>
      </c>
      <c r="O1215" s="61">
        <v>8</v>
      </c>
      <c r="P1215" s="61">
        <v>100000</v>
      </c>
      <c r="Q1215" s="61">
        <v>0</v>
      </c>
      <c r="R1215" s="61">
        <v>0</v>
      </c>
      <c r="S1215" s="61">
        <v>0</v>
      </c>
      <c r="T1215" s="61">
        <v>0</v>
      </c>
      <c r="U1215" s="61">
        <v>0</v>
      </c>
      <c r="V1215" s="61">
        <v>0</v>
      </c>
      <c r="W1215" s="61">
        <v>0</v>
      </c>
      <c r="X1215" s="61">
        <v>0</v>
      </c>
      <c r="Y1215" s="61">
        <v>0</v>
      </c>
      <c r="Z1215" s="61">
        <v>0</v>
      </c>
      <c r="AA1215" s="61">
        <v>0</v>
      </c>
      <c r="AB1215" s="61">
        <v>0</v>
      </c>
      <c r="AC1215" s="61">
        <v>0</v>
      </c>
      <c r="AD1215" s="61">
        <v>0</v>
      </c>
    </row>
    <row r="1216" spans="1:33" x14ac:dyDescent="0.3">
      <c r="A1216" s="61">
        <v>505</v>
      </c>
      <c r="B1216" s="61">
        <v>9</v>
      </c>
      <c r="C1216" s="61">
        <v>0</v>
      </c>
      <c r="D1216" s="61">
        <v>0</v>
      </c>
      <c r="E1216" s="61" t="s">
        <v>14041</v>
      </c>
      <c r="F1216" s="61">
        <v>0</v>
      </c>
      <c r="G1216" s="61">
        <v>0</v>
      </c>
      <c r="H1216" s="61">
        <v>64</v>
      </c>
      <c r="I1216" s="61">
        <v>0</v>
      </c>
      <c r="J1216" s="61">
        <v>5</v>
      </c>
      <c r="K1216" s="61">
        <v>48</v>
      </c>
      <c r="L1216" s="61">
        <v>400</v>
      </c>
      <c r="M1216" s="61">
        <v>0</v>
      </c>
      <c r="N1216" s="61">
        <v>0</v>
      </c>
      <c r="O1216" s="61">
        <v>8</v>
      </c>
      <c r="P1216" s="61">
        <v>100000</v>
      </c>
      <c r="Q1216" s="61">
        <v>0</v>
      </c>
      <c r="R1216" s="61">
        <v>0</v>
      </c>
      <c r="S1216" s="61">
        <v>0</v>
      </c>
      <c r="T1216" s="61">
        <v>0</v>
      </c>
      <c r="U1216" s="61">
        <v>0</v>
      </c>
      <c r="V1216" s="61">
        <v>0</v>
      </c>
      <c r="W1216" s="61">
        <v>0</v>
      </c>
      <c r="X1216" s="61">
        <v>0</v>
      </c>
      <c r="Y1216" s="61">
        <v>0</v>
      </c>
      <c r="Z1216" s="61">
        <v>0</v>
      </c>
      <c r="AA1216" s="61">
        <v>0</v>
      </c>
      <c r="AB1216" s="61">
        <v>0</v>
      </c>
      <c r="AC1216" s="61">
        <v>0</v>
      </c>
      <c r="AD1216" s="61">
        <v>0</v>
      </c>
    </row>
    <row r="1217" spans="1:30" x14ac:dyDescent="0.3">
      <c r="A1217" s="61">
        <v>506</v>
      </c>
      <c r="B1217" s="61">
        <v>9</v>
      </c>
      <c r="C1217" s="61">
        <v>0</v>
      </c>
      <c r="D1217" s="61">
        <v>0</v>
      </c>
      <c r="E1217" s="61" t="s">
        <v>14138</v>
      </c>
      <c r="F1217" s="61">
        <v>0</v>
      </c>
      <c r="G1217" s="61">
        <v>0</v>
      </c>
      <c r="H1217" s="61">
        <v>26</v>
      </c>
      <c r="I1217" s="61">
        <v>94031</v>
      </c>
      <c r="J1217" s="61">
        <v>1</v>
      </c>
      <c r="K1217" s="61">
        <v>48</v>
      </c>
      <c r="L1217" s="61">
        <v>400</v>
      </c>
      <c r="M1217" s="61">
        <v>0</v>
      </c>
      <c r="N1217" s="61">
        <v>0</v>
      </c>
      <c r="O1217" s="61">
        <v>8</v>
      </c>
      <c r="P1217" s="61">
        <v>100000</v>
      </c>
      <c r="Q1217" s="61">
        <v>0</v>
      </c>
      <c r="R1217" s="61">
        <v>0</v>
      </c>
      <c r="S1217" s="61">
        <v>0</v>
      </c>
      <c r="T1217" s="61">
        <v>0</v>
      </c>
      <c r="U1217" s="61">
        <v>0</v>
      </c>
      <c r="V1217" s="61">
        <v>0</v>
      </c>
      <c r="W1217" s="61">
        <v>0</v>
      </c>
      <c r="X1217" s="61">
        <v>0</v>
      </c>
      <c r="Y1217" s="61">
        <v>0</v>
      </c>
      <c r="Z1217" s="61">
        <v>0</v>
      </c>
      <c r="AA1217" s="61">
        <v>0</v>
      </c>
      <c r="AB1217" s="61">
        <v>0</v>
      </c>
      <c r="AC1217" s="61">
        <v>0</v>
      </c>
      <c r="AD1217" s="61">
        <v>0</v>
      </c>
    </row>
    <row r="1218" spans="1:30" x14ac:dyDescent="0.3">
      <c r="A1218" s="61">
        <v>507</v>
      </c>
      <c r="B1218" s="61">
        <v>9</v>
      </c>
      <c r="C1218" s="61">
        <v>0</v>
      </c>
      <c r="D1218" s="61">
        <v>0</v>
      </c>
      <c r="E1218" s="61" t="s">
        <v>14042</v>
      </c>
      <c r="F1218" s="61">
        <v>0</v>
      </c>
      <c r="G1218" s="61">
        <v>0</v>
      </c>
      <c r="H1218" s="61">
        <v>66</v>
      </c>
      <c r="I1218" s="61">
        <v>18</v>
      </c>
      <c r="J1218" s="61">
        <v>1</v>
      </c>
      <c r="K1218" s="61">
        <v>48</v>
      </c>
      <c r="L1218" s="61">
        <v>400</v>
      </c>
      <c r="M1218" s="61">
        <v>0</v>
      </c>
      <c r="N1218" s="61">
        <v>0</v>
      </c>
      <c r="O1218" s="61">
        <v>8</v>
      </c>
      <c r="P1218" s="61">
        <v>100000</v>
      </c>
      <c r="Q1218" s="61">
        <v>0</v>
      </c>
      <c r="R1218" s="61">
        <v>0</v>
      </c>
      <c r="S1218" s="61">
        <v>0</v>
      </c>
      <c r="T1218" s="61">
        <v>0</v>
      </c>
      <c r="U1218" s="61">
        <v>0</v>
      </c>
      <c r="V1218" s="61">
        <v>0</v>
      </c>
      <c r="W1218" s="61">
        <v>0</v>
      </c>
      <c r="X1218" s="61">
        <v>0</v>
      </c>
      <c r="Y1218" s="61">
        <v>0</v>
      </c>
      <c r="Z1218" s="61">
        <v>0</v>
      </c>
      <c r="AA1218" s="61">
        <v>0</v>
      </c>
      <c r="AB1218" s="61">
        <v>0</v>
      </c>
      <c r="AC1218" s="61">
        <v>0</v>
      </c>
      <c r="AD1218" s="61">
        <v>0</v>
      </c>
    </row>
    <row r="1219" spans="1:30" x14ac:dyDescent="0.3">
      <c r="A1219" s="61">
        <v>508</v>
      </c>
      <c r="B1219" s="61">
        <v>9</v>
      </c>
      <c r="C1219" s="61">
        <v>0</v>
      </c>
      <c r="D1219" s="61">
        <v>0</v>
      </c>
      <c r="E1219" s="61" t="s">
        <v>14043</v>
      </c>
      <c r="F1219" s="61">
        <v>0</v>
      </c>
      <c r="G1219" s="61">
        <v>0</v>
      </c>
      <c r="H1219" s="61">
        <v>66</v>
      </c>
      <c r="I1219" s="61">
        <v>22</v>
      </c>
      <c r="J1219" s="61">
        <v>1</v>
      </c>
      <c r="K1219" s="61">
        <v>48</v>
      </c>
      <c r="L1219" s="61">
        <v>400</v>
      </c>
      <c r="M1219" s="61">
        <v>0</v>
      </c>
      <c r="N1219" s="61">
        <v>0</v>
      </c>
      <c r="O1219" s="61">
        <v>8</v>
      </c>
      <c r="P1219" s="61">
        <v>100000</v>
      </c>
      <c r="Q1219" s="61">
        <v>0</v>
      </c>
      <c r="R1219" s="61">
        <v>0</v>
      </c>
      <c r="S1219" s="61">
        <v>0</v>
      </c>
      <c r="T1219" s="61">
        <v>0</v>
      </c>
      <c r="U1219" s="61">
        <v>0</v>
      </c>
      <c r="V1219" s="61">
        <v>0</v>
      </c>
      <c r="W1219" s="61">
        <v>0</v>
      </c>
      <c r="X1219" s="61">
        <v>0</v>
      </c>
      <c r="Y1219" s="61">
        <v>0</v>
      </c>
      <c r="Z1219" s="61">
        <v>0</v>
      </c>
      <c r="AA1219" s="61">
        <v>0</v>
      </c>
      <c r="AB1219" s="61">
        <v>0</v>
      </c>
      <c r="AC1219" s="61">
        <v>0</v>
      </c>
      <c r="AD1219" s="61">
        <v>0</v>
      </c>
    </row>
    <row r="1220" spans="1:30" x14ac:dyDescent="0.3">
      <c r="A1220" s="61">
        <v>509</v>
      </c>
      <c r="B1220" s="61">
        <v>9</v>
      </c>
      <c r="C1220" s="61">
        <v>0</v>
      </c>
      <c r="D1220" s="61">
        <v>0</v>
      </c>
      <c r="E1220" s="61" t="s">
        <v>14044</v>
      </c>
      <c r="F1220" s="61">
        <v>0</v>
      </c>
      <c r="G1220" s="61">
        <v>0</v>
      </c>
      <c r="H1220" s="61">
        <v>14</v>
      </c>
      <c r="I1220" s="61">
        <v>94036</v>
      </c>
      <c r="J1220" s="61">
        <v>50</v>
      </c>
      <c r="K1220" s="61">
        <v>48</v>
      </c>
      <c r="L1220" s="61">
        <v>400</v>
      </c>
      <c r="M1220" s="61">
        <v>0</v>
      </c>
      <c r="N1220" s="61">
        <v>0</v>
      </c>
      <c r="O1220" s="61">
        <v>8</v>
      </c>
      <c r="P1220" s="61">
        <v>100000</v>
      </c>
      <c r="Q1220" s="61">
        <v>0</v>
      </c>
      <c r="R1220" s="61">
        <v>0</v>
      </c>
      <c r="S1220" s="61">
        <v>0</v>
      </c>
      <c r="T1220" s="61">
        <v>0</v>
      </c>
      <c r="U1220" s="61">
        <v>0</v>
      </c>
      <c r="V1220" s="61">
        <v>0</v>
      </c>
      <c r="W1220" s="61">
        <v>0</v>
      </c>
      <c r="X1220" s="61">
        <v>0</v>
      </c>
      <c r="Y1220" s="61">
        <v>0</v>
      </c>
      <c r="Z1220" s="61">
        <v>0</v>
      </c>
      <c r="AA1220" s="61">
        <v>0</v>
      </c>
      <c r="AB1220" s="61">
        <v>0</v>
      </c>
      <c r="AC1220" s="61">
        <v>0</v>
      </c>
      <c r="AD1220" s="61">
        <v>0</v>
      </c>
    </row>
    <row r="1221" spans="1:30" x14ac:dyDescent="0.3">
      <c r="A1221" s="61">
        <v>510</v>
      </c>
      <c r="B1221" s="61">
        <v>9</v>
      </c>
      <c r="C1221" s="61">
        <v>0</v>
      </c>
      <c r="D1221" s="61">
        <v>0</v>
      </c>
      <c r="E1221" s="61" t="s">
        <v>14045</v>
      </c>
      <c r="F1221" s="61">
        <v>0</v>
      </c>
      <c r="G1221" s="61">
        <v>0</v>
      </c>
      <c r="H1221" s="61">
        <v>14</v>
      </c>
      <c r="I1221" s="61">
        <v>94198</v>
      </c>
      <c r="J1221" s="61">
        <v>5</v>
      </c>
      <c r="K1221" s="61">
        <v>48</v>
      </c>
      <c r="L1221" s="61">
        <v>400</v>
      </c>
      <c r="M1221" s="61">
        <v>0</v>
      </c>
      <c r="N1221" s="61">
        <v>0</v>
      </c>
      <c r="O1221" s="61">
        <v>8</v>
      </c>
      <c r="P1221" s="61">
        <v>100000</v>
      </c>
      <c r="Q1221" s="61">
        <v>0</v>
      </c>
      <c r="R1221" s="61">
        <v>0</v>
      </c>
      <c r="S1221" s="61">
        <v>0</v>
      </c>
      <c r="T1221" s="61">
        <v>0</v>
      </c>
      <c r="U1221" s="61">
        <v>0</v>
      </c>
      <c r="V1221" s="61">
        <v>0</v>
      </c>
      <c r="W1221" s="61">
        <v>0</v>
      </c>
      <c r="X1221" s="61">
        <v>0</v>
      </c>
      <c r="Y1221" s="61">
        <v>0</v>
      </c>
      <c r="Z1221" s="61">
        <v>0</v>
      </c>
      <c r="AA1221" s="61">
        <v>0</v>
      </c>
      <c r="AB1221" s="61">
        <v>0</v>
      </c>
      <c r="AC1221" s="61">
        <v>0</v>
      </c>
      <c r="AD1221" s="61">
        <v>0</v>
      </c>
    </row>
    <row r="1222" spans="1:30" x14ac:dyDescent="0.3">
      <c r="A1222" s="61">
        <v>701</v>
      </c>
      <c r="B1222" s="61">
        <v>10</v>
      </c>
      <c r="C1222" s="61">
        <v>0</v>
      </c>
      <c r="D1222" s="61">
        <v>0</v>
      </c>
      <c r="E1222" s="61" t="s">
        <v>14046</v>
      </c>
      <c r="F1222" s="61">
        <v>0</v>
      </c>
      <c r="G1222" s="61">
        <v>0</v>
      </c>
      <c r="H1222" s="61">
        <v>14</v>
      </c>
      <c r="I1222" s="61">
        <v>94034</v>
      </c>
      <c r="J1222" s="61">
        <v>2000</v>
      </c>
      <c r="K1222" s="61">
        <v>48</v>
      </c>
      <c r="L1222" s="61">
        <v>1000</v>
      </c>
      <c r="M1222" s="61">
        <v>0</v>
      </c>
      <c r="N1222" s="61">
        <v>0</v>
      </c>
      <c r="O1222" s="61">
        <v>0</v>
      </c>
      <c r="P1222" s="61">
        <v>0</v>
      </c>
      <c r="Q1222" s="61">
        <v>0</v>
      </c>
      <c r="R1222" s="61">
        <v>0</v>
      </c>
      <c r="S1222" s="61">
        <v>0</v>
      </c>
      <c r="T1222" s="61">
        <v>0</v>
      </c>
      <c r="U1222" s="61">
        <v>0</v>
      </c>
      <c r="V1222" s="61">
        <v>0</v>
      </c>
      <c r="W1222" s="61">
        <v>0</v>
      </c>
      <c r="X1222" s="61">
        <v>0</v>
      </c>
      <c r="Y1222" s="61">
        <v>0</v>
      </c>
      <c r="Z1222" s="61">
        <v>0</v>
      </c>
      <c r="AA1222" s="61">
        <v>0</v>
      </c>
      <c r="AB1222" s="61">
        <v>0</v>
      </c>
      <c r="AC1222" s="61">
        <v>0</v>
      </c>
      <c r="AD1222" s="61">
        <v>0</v>
      </c>
    </row>
    <row r="1223" spans="1:30" x14ac:dyDescent="0.3">
      <c r="A1223" s="61">
        <v>702</v>
      </c>
      <c r="B1223" s="61">
        <v>10</v>
      </c>
      <c r="C1223" s="61">
        <v>0</v>
      </c>
      <c r="D1223" s="61">
        <v>0</v>
      </c>
      <c r="E1223" s="61" t="s">
        <v>14139</v>
      </c>
      <c r="F1223" s="61">
        <v>0</v>
      </c>
      <c r="G1223" s="61">
        <v>0</v>
      </c>
      <c r="H1223" s="61">
        <v>91</v>
      </c>
      <c r="I1223" s="61">
        <v>0</v>
      </c>
      <c r="J1223" s="61">
        <v>10</v>
      </c>
      <c r="K1223" s="61">
        <v>48</v>
      </c>
      <c r="L1223" s="61">
        <v>1000</v>
      </c>
      <c r="M1223" s="61">
        <v>0</v>
      </c>
      <c r="N1223" s="61">
        <v>0</v>
      </c>
      <c r="O1223" s="61">
        <v>0</v>
      </c>
      <c r="P1223" s="61">
        <v>0</v>
      </c>
      <c r="Q1223" s="61">
        <v>0</v>
      </c>
      <c r="R1223" s="61">
        <v>0</v>
      </c>
      <c r="S1223" s="61">
        <v>0</v>
      </c>
      <c r="T1223" s="61">
        <v>0</v>
      </c>
      <c r="U1223" s="61">
        <v>0</v>
      </c>
      <c r="V1223" s="61">
        <v>0</v>
      </c>
      <c r="W1223" s="61">
        <v>0</v>
      </c>
      <c r="X1223" s="61">
        <v>0</v>
      </c>
      <c r="Y1223" s="61">
        <v>0</v>
      </c>
      <c r="Z1223" s="61">
        <v>0</v>
      </c>
      <c r="AA1223" s="61">
        <v>0</v>
      </c>
      <c r="AB1223" s="61">
        <v>0</v>
      </c>
      <c r="AC1223" s="61">
        <v>0</v>
      </c>
      <c r="AD1223" s="61">
        <v>0</v>
      </c>
    </row>
    <row r="1224" spans="1:30" x14ac:dyDescent="0.3">
      <c r="A1224" s="61">
        <v>703</v>
      </c>
      <c r="B1224" s="61">
        <v>10</v>
      </c>
      <c r="C1224" s="61">
        <v>0</v>
      </c>
      <c r="D1224" s="61">
        <v>0</v>
      </c>
      <c r="E1224" s="61" t="s">
        <v>14047</v>
      </c>
      <c r="F1224" s="61">
        <v>0</v>
      </c>
      <c r="G1224" s="61">
        <v>0</v>
      </c>
      <c r="H1224" s="61">
        <v>14</v>
      </c>
      <c r="I1224" s="61">
        <v>94198</v>
      </c>
      <c r="J1224" s="61">
        <v>15</v>
      </c>
      <c r="K1224" s="61">
        <v>48</v>
      </c>
      <c r="L1224" s="61">
        <v>1250</v>
      </c>
      <c r="M1224" s="61">
        <v>0</v>
      </c>
      <c r="N1224" s="61">
        <v>0</v>
      </c>
      <c r="O1224" s="61">
        <v>0</v>
      </c>
      <c r="P1224" s="61">
        <v>0</v>
      </c>
      <c r="Q1224" s="61">
        <v>0</v>
      </c>
      <c r="R1224" s="61">
        <v>0</v>
      </c>
      <c r="S1224" s="61">
        <v>0</v>
      </c>
      <c r="T1224" s="61">
        <v>0</v>
      </c>
      <c r="U1224" s="61">
        <v>0</v>
      </c>
      <c r="V1224" s="61">
        <v>0</v>
      </c>
      <c r="W1224" s="61">
        <v>0</v>
      </c>
      <c r="X1224" s="61">
        <v>0</v>
      </c>
      <c r="Y1224" s="61">
        <v>0</v>
      </c>
      <c r="Z1224" s="61">
        <v>0</v>
      </c>
      <c r="AA1224" s="61">
        <v>0</v>
      </c>
      <c r="AB1224" s="61">
        <v>0</v>
      </c>
      <c r="AC1224" s="61">
        <v>0</v>
      </c>
      <c r="AD1224" s="61">
        <v>0</v>
      </c>
    </row>
    <row r="1225" spans="1:30" x14ac:dyDescent="0.3">
      <c r="A1225" s="61">
        <v>704</v>
      </c>
      <c r="B1225" s="61">
        <v>10</v>
      </c>
      <c r="C1225" s="61">
        <v>0</v>
      </c>
      <c r="D1225" s="61">
        <v>0</v>
      </c>
      <c r="E1225" s="61" t="s">
        <v>14078</v>
      </c>
      <c r="F1225" s="61">
        <v>0</v>
      </c>
      <c r="G1225" s="61">
        <v>0</v>
      </c>
      <c r="H1225" s="61">
        <v>14</v>
      </c>
      <c r="I1225" s="61">
        <v>94031</v>
      </c>
      <c r="J1225" s="61">
        <v>20</v>
      </c>
      <c r="K1225" s="61">
        <v>48</v>
      </c>
      <c r="L1225" s="61">
        <v>1250</v>
      </c>
      <c r="M1225" s="61">
        <v>0</v>
      </c>
      <c r="N1225" s="61">
        <v>0</v>
      </c>
      <c r="O1225" s="61">
        <v>0</v>
      </c>
      <c r="P1225" s="61">
        <v>0</v>
      </c>
      <c r="Q1225" s="61">
        <v>0</v>
      </c>
      <c r="R1225" s="61">
        <v>0</v>
      </c>
      <c r="S1225" s="61">
        <v>0</v>
      </c>
      <c r="T1225" s="61">
        <v>0</v>
      </c>
      <c r="U1225" s="61">
        <v>0</v>
      </c>
      <c r="V1225" s="61">
        <v>0</v>
      </c>
      <c r="W1225" s="61">
        <v>0</v>
      </c>
      <c r="X1225" s="61">
        <v>0</v>
      </c>
      <c r="Y1225" s="61">
        <v>0</v>
      </c>
      <c r="Z1225" s="61">
        <v>0</v>
      </c>
      <c r="AA1225" s="61">
        <v>0</v>
      </c>
      <c r="AB1225" s="61">
        <v>0</v>
      </c>
      <c r="AC1225" s="61">
        <v>0</v>
      </c>
      <c r="AD1225" s="61">
        <v>0</v>
      </c>
    </row>
    <row r="1226" spans="1:30" x14ac:dyDescent="0.3">
      <c r="A1226" s="61">
        <v>705</v>
      </c>
      <c r="B1226" s="61">
        <v>10</v>
      </c>
      <c r="C1226" s="61">
        <v>0</v>
      </c>
      <c r="D1226" s="61">
        <v>0</v>
      </c>
      <c r="E1226" s="61" t="s">
        <v>14048</v>
      </c>
      <c r="F1226" s="61">
        <v>0</v>
      </c>
      <c r="G1226" s="61">
        <v>0</v>
      </c>
      <c r="H1226" s="61">
        <v>3</v>
      </c>
      <c r="I1226" s="61">
        <v>3</v>
      </c>
      <c r="J1226" s="61">
        <v>100000</v>
      </c>
      <c r="K1226" s="61">
        <v>48</v>
      </c>
      <c r="L1226" s="61">
        <v>1500</v>
      </c>
      <c r="M1226" s="61">
        <v>0</v>
      </c>
      <c r="N1226" s="61">
        <v>0</v>
      </c>
      <c r="O1226" s="61">
        <v>0</v>
      </c>
      <c r="P1226" s="61">
        <v>0</v>
      </c>
      <c r="Q1226" s="61">
        <v>0</v>
      </c>
      <c r="R1226" s="61">
        <v>0</v>
      </c>
      <c r="S1226" s="61">
        <v>0</v>
      </c>
      <c r="T1226" s="61">
        <v>0</v>
      </c>
      <c r="U1226" s="61">
        <v>0</v>
      </c>
      <c r="V1226" s="61">
        <v>0</v>
      </c>
      <c r="W1226" s="61">
        <v>0</v>
      </c>
      <c r="X1226" s="61">
        <v>0</v>
      </c>
      <c r="Y1226" s="61">
        <v>0</v>
      </c>
      <c r="Z1226" s="61">
        <v>0</v>
      </c>
      <c r="AA1226" s="61">
        <v>0</v>
      </c>
      <c r="AB1226" s="61">
        <v>0</v>
      </c>
      <c r="AC1226" s="61">
        <v>0</v>
      </c>
      <c r="AD1226" s="61">
        <v>0</v>
      </c>
    </row>
    <row r="1227" spans="1:30" x14ac:dyDescent="0.3">
      <c r="A1227" s="61">
        <v>706</v>
      </c>
      <c r="B1227" s="61">
        <v>10</v>
      </c>
      <c r="C1227" s="61">
        <v>0</v>
      </c>
      <c r="D1227" s="61">
        <v>0</v>
      </c>
      <c r="E1227" s="61" t="s">
        <v>14051</v>
      </c>
      <c r="F1227" s="61">
        <v>0</v>
      </c>
      <c r="G1227" s="61">
        <v>0</v>
      </c>
      <c r="H1227" s="61">
        <v>26</v>
      </c>
      <c r="I1227" s="61">
        <v>85311</v>
      </c>
      <c r="J1227" s="61">
        <v>1</v>
      </c>
      <c r="K1227" s="61">
        <v>48</v>
      </c>
      <c r="L1227" s="61">
        <v>1500</v>
      </c>
      <c r="M1227" s="61">
        <v>0</v>
      </c>
      <c r="N1227" s="61">
        <v>0</v>
      </c>
      <c r="O1227" s="61">
        <v>0</v>
      </c>
      <c r="P1227" s="61">
        <v>0</v>
      </c>
      <c r="Q1227" s="61">
        <v>0</v>
      </c>
      <c r="R1227" s="61">
        <v>0</v>
      </c>
      <c r="S1227" s="61">
        <v>0</v>
      </c>
      <c r="T1227" s="61">
        <v>0</v>
      </c>
      <c r="U1227" s="61">
        <v>0</v>
      </c>
      <c r="V1227" s="61">
        <v>0</v>
      </c>
      <c r="W1227" s="61">
        <v>0</v>
      </c>
      <c r="X1227" s="61">
        <v>0</v>
      </c>
      <c r="Y1227" s="61">
        <v>0</v>
      </c>
      <c r="Z1227" s="61">
        <v>0</v>
      </c>
      <c r="AA1227" s="61">
        <v>0</v>
      </c>
      <c r="AB1227" s="61">
        <v>0</v>
      </c>
      <c r="AC1227" s="61">
        <v>0</v>
      </c>
      <c r="AD1227" s="61">
        <v>0</v>
      </c>
    </row>
    <row r="1228" spans="1:30" x14ac:dyDescent="0.3">
      <c r="A1228" s="61">
        <v>707</v>
      </c>
      <c r="B1228" s="61">
        <v>10</v>
      </c>
      <c r="C1228" s="61">
        <v>0</v>
      </c>
      <c r="D1228" s="61">
        <v>0</v>
      </c>
      <c r="E1228" s="61" t="s">
        <v>14049</v>
      </c>
      <c r="F1228" s="61">
        <v>0</v>
      </c>
      <c r="G1228" s="61">
        <v>0</v>
      </c>
      <c r="H1228" s="61">
        <v>14</v>
      </c>
      <c r="I1228" s="61">
        <v>94210</v>
      </c>
      <c r="J1228" s="61">
        <v>5</v>
      </c>
      <c r="K1228" s="61">
        <v>48</v>
      </c>
      <c r="L1228" s="61">
        <v>1750</v>
      </c>
      <c r="M1228" s="61">
        <v>0</v>
      </c>
      <c r="N1228" s="61">
        <v>0</v>
      </c>
      <c r="O1228" s="61">
        <v>0</v>
      </c>
      <c r="P1228" s="61">
        <v>0</v>
      </c>
      <c r="Q1228" s="61">
        <v>0</v>
      </c>
      <c r="R1228" s="61">
        <v>0</v>
      </c>
      <c r="S1228" s="61">
        <v>0</v>
      </c>
      <c r="T1228" s="61">
        <v>0</v>
      </c>
      <c r="U1228" s="61">
        <v>0</v>
      </c>
      <c r="V1228" s="61">
        <v>0</v>
      </c>
      <c r="W1228" s="61">
        <v>0</v>
      </c>
      <c r="X1228" s="61">
        <v>0</v>
      </c>
      <c r="Y1228" s="61">
        <v>0</v>
      </c>
      <c r="Z1228" s="61">
        <v>0</v>
      </c>
      <c r="AA1228" s="61">
        <v>0</v>
      </c>
      <c r="AB1228" s="61">
        <v>0</v>
      </c>
      <c r="AC1228" s="61">
        <v>0</v>
      </c>
      <c r="AD1228" s="61">
        <v>0</v>
      </c>
    </row>
    <row r="1229" spans="1:30" x14ac:dyDescent="0.3">
      <c r="A1229" s="61">
        <v>708</v>
      </c>
      <c r="B1229" s="61">
        <v>10</v>
      </c>
      <c r="C1229" s="61">
        <v>0</v>
      </c>
      <c r="D1229" s="61">
        <v>0</v>
      </c>
      <c r="E1229" s="61" t="s">
        <v>14050</v>
      </c>
      <c r="F1229" s="61">
        <v>0</v>
      </c>
      <c r="G1229" s="61">
        <v>0</v>
      </c>
      <c r="H1229" s="61">
        <v>64</v>
      </c>
      <c r="I1229" s="61">
        <v>0</v>
      </c>
      <c r="J1229" s="61">
        <v>1000</v>
      </c>
      <c r="K1229" s="61">
        <v>48</v>
      </c>
      <c r="L1229" s="61">
        <v>1750</v>
      </c>
      <c r="M1229" s="61">
        <v>0</v>
      </c>
      <c r="N1229" s="61">
        <v>0</v>
      </c>
      <c r="O1229" s="61">
        <v>0</v>
      </c>
      <c r="P1229" s="61">
        <v>0</v>
      </c>
      <c r="Q1229" s="61">
        <v>0</v>
      </c>
      <c r="R1229" s="61">
        <v>0</v>
      </c>
      <c r="S1229" s="61">
        <v>0</v>
      </c>
      <c r="T1229" s="61">
        <v>0</v>
      </c>
      <c r="U1229" s="61">
        <v>0</v>
      </c>
      <c r="V1229" s="61">
        <v>0</v>
      </c>
      <c r="W1229" s="61">
        <v>0</v>
      </c>
      <c r="X1229" s="61">
        <v>0</v>
      </c>
      <c r="Y1229" s="61">
        <v>0</v>
      </c>
      <c r="Z1229" s="61">
        <v>0</v>
      </c>
      <c r="AA1229" s="61">
        <v>0</v>
      </c>
      <c r="AB1229" s="61">
        <v>0</v>
      </c>
      <c r="AC1229" s="61">
        <v>0</v>
      </c>
      <c r="AD1229" s="61">
        <v>0</v>
      </c>
    </row>
    <row r="1230" spans="1:30" x14ac:dyDescent="0.3">
      <c r="A1230" s="61">
        <v>709</v>
      </c>
      <c r="B1230" s="61">
        <v>10</v>
      </c>
      <c r="C1230" s="61">
        <v>0</v>
      </c>
      <c r="D1230" s="61">
        <v>0</v>
      </c>
      <c r="E1230" s="61" t="s">
        <v>14140</v>
      </c>
      <c r="F1230" s="61">
        <v>0</v>
      </c>
      <c r="G1230" s="61">
        <v>0</v>
      </c>
      <c r="H1230" s="61">
        <v>24</v>
      </c>
      <c r="I1230" s="61">
        <v>5</v>
      </c>
      <c r="J1230" s="61">
        <v>15</v>
      </c>
      <c r="K1230" s="61">
        <v>48</v>
      </c>
      <c r="L1230" s="61">
        <v>2000</v>
      </c>
      <c r="M1230" s="61">
        <v>0</v>
      </c>
      <c r="N1230" s="61">
        <v>0</v>
      </c>
      <c r="O1230" s="61">
        <v>0</v>
      </c>
      <c r="P1230" s="61">
        <v>0</v>
      </c>
      <c r="Q1230" s="61">
        <v>0</v>
      </c>
      <c r="R1230" s="61">
        <v>0</v>
      </c>
      <c r="S1230" s="61">
        <v>0</v>
      </c>
      <c r="T1230" s="61">
        <v>0</v>
      </c>
      <c r="U1230" s="61">
        <v>0</v>
      </c>
      <c r="V1230" s="61">
        <v>0</v>
      </c>
      <c r="W1230" s="61">
        <v>0</v>
      </c>
      <c r="X1230" s="61">
        <v>0</v>
      </c>
      <c r="Y1230" s="61">
        <v>0</v>
      </c>
      <c r="Z1230" s="61">
        <v>0</v>
      </c>
      <c r="AA1230" s="61">
        <v>0</v>
      </c>
      <c r="AB1230" s="61">
        <v>0</v>
      </c>
      <c r="AC1230" s="61">
        <v>0</v>
      </c>
      <c r="AD1230" s="61">
        <v>0</v>
      </c>
    </row>
    <row r="1231" spans="1:30" x14ac:dyDescent="0.3">
      <c r="A1231" s="61">
        <v>710</v>
      </c>
      <c r="B1231" s="61">
        <v>10</v>
      </c>
      <c r="C1231" s="61">
        <v>0</v>
      </c>
      <c r="D1231" s="61">
        <v>0</v>
      </c>
      <c r="E1231" s="61" t="s">
        <v>14052</v>
      </c>
      <c r="F1231" s="61">
        <v>0</v>
      </c>
      <c r="G1231" s="61">
        <v>0</v>
      </c>
      <c r="H1231" s="61">
        <v>26</v>
      </c>
      <c r="I1231" s="61">
        <v>85312</v>
      </c>
      <c r="J1231" s="61">
        <v>1</v>
      </c>
      <c r="K1231" s="61">
        <v>48</v>
      </c>
      <c r="L1231" s="61">
        <v>2000</v>
      </c>
      <c r="M1231" s="61">
        <v>0</v>
      </c>
      <c r="N1231" s="61">
        <v>0</v>
      </c>
      <c r="O1231" s="61">
        <v>0</v>
      </c>
      <c r="P1231" s="61">
        <v>0</v>
      </c>
      <c r="Q1231" s="61">
        <v>0</v>
      </c>
      <c r="R1231" s="61">
        <v>0</v>
      </c>
      <c r="S1231" s="61">
        <v>0</v>
      </c>
      <c r="T1231" s="61">
        <v>0</v>
      </c>
      <c r="U1231" s="61">
        <v>0</v>
      </c>
      <c r="V1231" s="61">
        <v>0</v>
      </c>
      <c r="W1231" s="61">
        <v>0</v>
      </c>
      <c r="X1231" s="61">
        <v>0</v>
      </c>
      <c r="Y1231" s="61">
        <v>0</v>
      </c>
      <c r="Z1231" s="61">
        <v>0</v>
      </c>
      <c r="AA1231" s="61">
        <v>0</v>
      </c>
      <c r="AB1231" s="61">
        <v>0</v>
      </c>
      <c r="AC1231" s="61">
        <v>0</v>
      </c>
      <c r="AD1231" s="61">
        <v>0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rgb="FF66FFCC"/>
  </sheetPr>
  <dimension ref="A1:AD261"/>
  <sheetViews>
    <sheetView workbookViewId="0"/>
  </sheetViews>
  <sheetFormatPr defaultRowHeight="12" x14ac:dyDescent="0.3"/>
  <cols>
    <col min="1" max="1" width="7.625" style="61" bestFit="1" customWidth="1"/>
    <col min="2" max="2" width="12.875" style="61" bestFit="1" customWidth="1"/>
    <col min="3" max="3" width="7.5" style="61" bestFit="1" customWidth="1"/>
    <col min="4" max="4" width="11.75" style="61" bestFit="1" customWidth="1"/>
    <col min="5" max="5" width="13.5" style="61" bestFit="1" customWidth="1"/>
    <col min="6" max="6" width="4.125" style="61" bestFit="1" customWidth="1"/>
    <col min="7" max="7" width="9.875" style="61" bestFit="1" customWidth="1"/>
    <col min="8" max="8" width="9.5" style="61" bestFit="1" customWidth="1"/>
    <col min="9" max="9" width="12.75" style="61" bestFit="1" customWidth="1"/>
    <col min="10" max="10" width="10" style="61" bestFit="1" customWidth="1"/>
    <col min="11" max="11" width="10.625" style="61" bestFit="1" customWidth="1"/>
    <col min="12" max="12" width="11.25" style="61" bestFit="1" customWidth="1"/>
    <col min="13" max="13" width="12.25" style="61" bestFit="1" customWidth="1"/>
    <col min="14" max="14" width="11.5" style="61" bestFit="1" customWidth="1"/>
    <col min="15" max="15" width="11.625" style="61" bestFit="1" customWidth="1"/>
    <col min="16" max="16" width="12.25" style="61" bestFit="1" customWidth="1"/>
    <col min="17" max="17" width="13.125" style="61" bestFit="1" customWidth="1"/>
    <col min="18" max="18" width="12.5" style="61" bestFit="1" customWidth="1"/>
    <col min="19" max="19" width="11.625" style="61" bestFit="1" customWidth="1"/>
    <col min="20" max="20" width="12.25" style="61" bestFit="1" customWidth="1"/>
    <col min="21" max="21" width="13.125" style="61" bestFit="1" customWidth="1"/>
    <col min="22" max="22" width="12.5" style="61" bestFit="1" customWidth="1"/>
    <col min="23" max="23" width="11.625" style="61" bestFit="1" customWidth="1"/>
    <col min="24" max="24" width="12.25" style="61" bestFit="1" customWidth="1"/>
    <col min="25" max="25" width="13.125" style="61" bestFit="1" customWidth="1"/>
    <col min="26" max="26" width="12.5" style="61" bestFit="1" customWidth="1"/>
    <col min="27" max="27" width="11.5" style="61" bestFit="1" customWidth="1"/>
    <col min="28" max="28" width="12.125" style="61" bestFit="1" customWidth="1"/>
    <col min="29" max="29" width="11.5" style="61" bestFit="1" customWidth="1"/>
    <col min="30" max="30" width="11.75" style="61" bestFit="1" customWidth="1"/>
    <col min="31" max="31" width="11.625" style="36" bestFit="1" customWidth="1"/>
    <col min="32" max="32" width="11.25" style="36" bestFit="1" customWidth="1"/>
    <col min="33" max="33" width="10.5" style="36" bestFit="1" customWidth="1"/>
    <col min="34" max="34" width="11" style="36" bestFit="1" customWidth="1"/>
    <col min="35" max="16384" width="9" style="36"/>
  </cols>
  <sheetData>
    <row r="1" spans="1:30" s="69" customFormat="1" x14ac:dyDescent="0.3">
      <c r="A1" s="70" t="s">
        <v>9</v>
      </c>
      <c r="B1" s="70" t="s">
        <v>10</v>
      </c>
      <c r="C1" s="70" t="s">
        <v>3</v>
      </c>
      <c r="D1" s="70" t="s">
        <v>11</v>
      </c>
      <c r="E1" s="70" t="s">
        <v>5</v>
      </c>
      <c r="F1" s="70" t="s">
        <v>6</v>
      </c>
      <c r="G1" s="70" t="s">
        <v>12</v>
      </c>
      <c r="H1" s="70" t="s">
        <v>13</v>
      </c>
      <c r="I1" s="70" t="s">
        <v>14</v>
      </c>
      <c r="J1" s="70" t="s">
        <v>15</v>
      </c>
      <c r="K1" s="70" t="s">
        <v>622</v>
      </c>
      <c r="L1" s="70" t="s">
        <v>128</v>
      </c>
      <c r="M1" s="70" t="s">
        <v>623</v>
      </c>
      <c r="N1" s="70" t="s">
        <v>624</v>
      </c>
      <c r="O1" s="70" t="s">
        <v>16</v>
      </c>
      <c r="P1" s="70" t="s">
        <v>17</v>
      </c>
      <c r="Q1" s="70" t="s">
        <v>18</v>
      </c>
      <c r="R1" s="70" t="s">
        <v>19</v>
      </c>
      <c r="S1" s="70" t="s">
        <v>20</v>
      </c>
      <c r="T1" s="70" t="s">
        <v>21</v>
      </c>
      <c r="U1" s="70" t="s">
        <v>22</v>
      </c>
      <c r="V1" s="70" t="s">
        <v>23</v>
      </c>
      <c r="W1" s="70" t="s">
        <v>24</v>
      </c>
      <c r="X1" s="70" t="s">
        <v>25</v>
      </c>
      <c r="Y1" s="70" t="s">
        <v>26</v>
      </c>
      <c r="Z1" s="70" t="s">
        <v>27</v>
      </c>
      <c r="AA1" s="70" t="s">
        <v>625</v>
      </c>
      <c r="AB1" s="70" t="s">
        <v>627</v>
      </c>
      <c r="AC1" s="70" t="s">
        <v>633</v>
      </c>
      <c r="AD1" s="70" t="s">
        <v>634</v>
      </c>
    </row>
    <row r="2" spans="1:30" x14ac:dyDescent="0.3">
      <c r="A2" s="61">
        <f>ROW()-1</f>
        <v>1</v>
      </c>
      <c r="B2" s="61">
        <v>1</v>
      </c>
      <c r="C2" s="61">
        <v>141101</v>
      </c>
      <c r="D2" s="61">
        <v>0</v>
      </c>
      <c r="E2" s="61" t="str">
        <f>VLOOKUP(C2,QuestType!$AJ:$AK,2,FALSE)</f>
        <v>Lv.1 사냥 업적</v>
      </c>
      <c r="F2" s="61">
        <v>0</v>
      </c>
      <c r="G2" s="61">
        <v>1</v>
      </c>
      <c r="H2" s="61">
        <v>1</v>
      </c>
      <c r="I2" s="61">
        <v>0</v>
      </c>
      <c r="J2" s="61">
        <v>1000</v>
      </c>
      <c r="K2" s="61">
        <v>1</v>
      </c>
      <c r="L2" s="61">
        <v>2000</v>
      </c>
      <c r="M2" s="61">
        <v>0</v>
      </c>
      <c r="N2" s="61">
        <v>0</v>
      </c>
      <c r="O2" s="61">
        <v>25</v>
      </c>
      <c r="P2" s="61">
        <v>1</v>
      </c>
      <c r="Q2" s="61">
        <v>0</v>
      </c>
      <c r="R2" s="61">
        <v>0</v>
      </c>
      <c r="S2" s="61">
        <v>0</v>
      </c>
      <c r="T2" s="61">
        <v>0</v>
      </c>
      <c r="U2" s="61">
        <v>0</v>
      </c>
      <c r="V2" s="61">
        <v>0</v>
      </c>
      <c r="W2" s="61">
        <v>0</v>
      </c>
      <c r="X2" s="61">
        <v>0</v>
      </c>
      <c r="Y2" s="61">
        <v>0</v>
      </c>
      <c r="Z2" s="61">
        <v>0</v>
      </c>
      <c r="AA2" s="61">
        <v>0</v>
      </c>
      <c r="AB2" s="61">
        <v>0</v>
      </c>
      <c r="AC2" s="61">
        <v>0</v>
      </c>
      <c r="AD2" s="61">
        <v>0</v>
      </c>
    </row>
    <row r="3" spans="1:30" x14ac:dyDescent="0.3">
      <c r="A3" s="61">
        <f t="shared" ref="A3:A66" si="0">ROW()-1</f>
        <v>2</v>
      </c>
      <c r="B3" s="61">
        <v>1</v>
      </c>
      <c r="C3" s="61">
        <v>141102</v>
      </c>
      <c r="D3" s="61">
        <v>0</v>
      </c>
      <c r="E3" s="61" t="str">
        <f>VLOOKUP(C3,QuestType!$AJ:$AK,2,FALSE)</f>
        <v>Lv.2 사냥 업적</v>
      </c>
      <c r="F3" s="61">
        <v>0</v>
      </c>
      <c r="G3" s="61">
        <v>1</v>
      </c>
      <c r="H3" s="61">
        <v>1</v>
      </c>
      <c r="I3" s="61">
        <v>0</v>
      </c>
      <c r="J3" s="61">
        <v>10000</v>
      </c>
      <c r="K3" s="61">
        <v>1</v>
      </c>
      <c r="L3" s="61">
        <v>4000</v>
      </c>
      <c r="M3" s="61">
        <v>0</v>
      </c>
      <c r="N3" s="61">
        <v>0</v>
      </c>
      <c r="O3" s="61">
        <v>25</v>
      </c>
      <c r="P3" s="61">
        <v>1</v>
      </c>
      <c r="Q3" s="61">
        <v>0</v>
      </c>
      <c r="R3" s="61">
        <v>0</v>
      </c>
      <c r="S3" s="61">
        <v>0</v>
      </c>
      <c r="T3" s="61">
        <v>0</v>
      </c>
      <c r="U3" s="61">
        <v>0</v>
      </c>
      <c r="V3" s="61">
        <v>0</v>
      </c>
      <c r="W3" s="61">
        <v>0</v>
      </c>
      <c r="X3" s="61">
        <v>0</v>
      </c>
      <c r="Y3" s="61">
        <v>0</v>
      </c>
      <c r="Z3" s="61">
        <v>0</v>
      </c>
      <c r="AA3" s="61">
        <v>0</v>
      </c>
      <c r="AB3" s="61">
        <v>0</v>
      </c>
      <c r="AC3" s="61">
        <v>0</v>
      </c>
      <c r="AD3" s="61">
        <v>0</v>
      </c>
    </row>
    <row r="4" spans="1:30" x14ac:dyDescent="0.3">
      <c r="A4" s="61">
        <f t="shared" si="0"/>
        <v>3</v>
      </c>
      <c r="B4" s="61">
        <v>1</v>
      </c>
      <c r="C4" s="61">
        <v>141103</v>
      </c>
      <c r="D4" s="61">
        <v>0</v>
      </c>
      <c r="E4" s="61" t="str">
        <f>VLOOKUP(C4,QuestType!$AJ:$AK,2,FALSE)</f>
        <v>Lv.3 사냥 업적</v>
      </c>
      <c r="F4" s="61">
        <v>0</v>
      </c>
      <c r="G4" s="61">
        <v>1</v>
      </c>
      <c r="H4" s="61">
        <v>1</v>
      </c>
      <c r="I4" s="61">
        <v>0</v>
      </c>
      <c r="J4" s="61">
        <v>20000</v>
      </c>
      <c r="K4" s="61">
        <v>1</v>
      </c>
      <c r="L4" s="61">
        <v>6000</v>
      </c>
      <c r="M4" s="61">
        <v>0</v>
      </c>
      <c r="N4" s="61">
        <v>0</v>
      </c>
      <c r="O4" s="61">
        <v>25</v>
      </c>
      <c r="P4" s="61">
        <v>1</v>
      </c>
      <c r="Q4" s="61">
        <v>0</v>
      </c>
      <c r="R4" s="61">
        <v>0</v>
      </c>
      <c r="S4" s="61">
        <v>0</v>
      </c>
      <c r="T4" s="61">
        <v>0</v>
      </c>
      <c r="U4" s="61">
        <v>0</v>
      </c>
      <c r="V4" s="61">
        <v>0</v>
      </c>
      <c r="W4" s="61">
        <v>0</v>
      </c>
      <c r="X4" s="61">
        <v>0</v>
      </c>
      <c r="Y4" s="61">
        <v>0</v>
      </c>
      <c r="Z4" s="61">
        <v>0</v>
      </c>
      <c r="AA4" s="61">
        <v>0</v>
      </c>
      <c r="AB4" s="61">
        <v>0</v>
      </c>
      <c r="AC4" s="61">
        <v>0</v>
      </c>
      <c r="AD4" s="61">
        <v>0</v>
      </c>
    </row>
    <row r="5" spans="1:30" x14ac:dyDescent="0.3">
      <c r="A5" s="61">
        <f t="shared" si="0"/>
        <v>4</v>
      </c>
      <c r="B5" s="61">
        <v>1</v>
      </c>
      <c r="C5" s="61">
        <v>141104</v>
      </c>
      <c r="D5" s="61">
        <v>0</v>
      </c>
      <c r="E5" s="61" t="str">
        <f>VLOOKUP(C5,QuestType!$AJ:$AK,2,FALSE)</f>
        <v>Lv.4 사냥 업적</v>
      </c>
      <c r="F5" s="61">
        <v>0</v>
      </c>
      <c r="G5" s="61">
        <v>1</v>
      </c>
      <c r="H5" s="61">
        <v>1</v>
      </c>
      <c r="I5" s="61">
        <v>0</v>
      </c>
      <c r="J5" s="61">
        <v>40000</v>
      </c>
      <c r="K5" s="61">
        <v>1</v>
      </c>
      <c r="L5" s="61">
        <v>8000</v>
      </c>
      <c r="M5" s="61">
        <v>0</v>
      </c>
      <c r="N5" s="61">
        <v>0</v>
      </c>
      <c r="O5" s="61">
        <v>25</v>
      </c>
      <c r="P5" s="61">
        <v>1</v>
      </c>
      <c r="Q5" s="61">
        <v>0</v>
      </c>
      <c r="R5" s="61">
        <v>0</v>
      </c>
      <c r="S5" s="61">
        <v>0</v>
      </c>
      <c r="T5" s="61">
        <v>0</v>
      </c>
      <c r="U5" s="61">
        <v>0</v>
      </c>
      <c r="V5" s="61">
        <v>0</v>
      </c>
      <c r="W5" s="61">
        <v>0</v>
      </c>
      <c r="X5" s="61">
        <v>0</v>
      </c>
      <c r="Y5" s="61">
        <v>0</v>
      </c>
      <c r="Z5" s="61">
        <v>0</v>
      </c>
      <c r="AA5" s="61">
        <v>0</v>
      </c>
      <c r="AB5" s="61">
        <v>0</v>
      </c>
      <c r="AC5" s="61">
        <v>0</v>
      </c>
      <c r="AD5" s="61">
        <v>0</v>
      </c>
    </row>
    <row r="6" spans="1:30" x14ac:dyDescent="0.3">
      <c r="A6" s="61">
        <f t="shared" si="0"/>
        <v>5</v>
      </c>
      <c r="B6" s="61">
        <v>1</v>
      </c>
      <c r="C6" s="61">
        <v>141105</v>
      </c>
      <c r="D6" s="61">
        <v>0</v>
      </c>
      <c r="E6" s="61" t="str">
        <f>VLOOKUP(C6,QuestType!$AJ:$AK,2,FALSE)</f>
        <v>Lv.5 사냥 업적</v>
      </c>
      <c r="F6" s="61">
        <v>0</v>
      </c>
      <c r="G6" s="61">
        <v>1</v>
      </c>
      <c r="H6" s="61">
        <v>1</v>
      </c>
      <c r="I6" s="61">
        <v>0</v>
      </c>
      <c r="J6" s="61">
        <v>60000</v>
      </c>
      <c r="K6" s="61">
        <v>1</v>
      </c>
      <c r="L6" s="61">
        <v>10000</v>
      </c>
      <c r="M6" s="61">
        <v>0</v>
      </c>
      <c r="N6" s="61">
        <v>0</v>
      </c>
      <c r="O6" s="61">
        <v>25</v>
      </c>
      <c r="P6" s="61">
        <v>1</v>
      </c>
      <c r="Q6" s="61">
        <v>0</v>
      </c>
      <c r="R6" s="61">
        <v>0</v>
      </c>
      <c r="S6" s="61">
        <v>0</v>
      </c>
      <c r="T6" s="61">
        <v>0</v>
      </c>
      <c r="U6" s="61">
        <v>0</v>
      </c>
      <c r="V6" s="61">
        <v>0</v>
      </c>
      <c r="W6" s="61">
        <v>0</v>
      </c>
      <c r="X6" s="61">
        <v>0</v>
      </c>
      <c r="Y6" s="61">
        <v>0</v>
      </c>
      <c r="Z6" s="61">
        <v>0</v>
      </c>
      <c r="AA6" s="61">
        <v>0</v>
      </c>
      <c r="AB6" s="61">
        <v>0</v>
      </c>
      <c r="AC6" s="61">
        <v>0</v>
      </c>
      <c r="AD6" s="61">
        <v>0</v>
      </c>
    </row>
    <row r="7" spans="1:30" x14ac:dyDescent="0.3">
      <c r="A7" s="61">
        <f t="shared" si="0"/>
        <v>6</v>
      </c>
      <c r="B7" s="61">
        <v>1</v>
      </c>
      <c r="C7" s="61">
        <v>141106</v>
      </c>
      <c r="D7" s="61">
        <v>0</v>
      </c>
      <c r="E7" s="61" t="str">
        <f>VLOOKUP(C7,QuestType!$AJ:$AK,2,FALSE)</f>
        <v>Lv.6 사냥 업적</v>
      </c>
      <c r="F7" s="61">
        <v>0</v>
      </c>
      <c r="G7" s="61">
        <v>1</v>
      </c>
      <c r="H7" s="61">
        <v>1</v>
      </c>
      <c r="I7" s="61">
        <v>0</v>
      </c>
      <c r="J7" s="61">
        <v>80000</v>
      </c>
      <c r="K7" s="61">
        <v>1</v>
      </c>
      <c r="L7" s="61">
        <v>12000</v>
      </c>
      <c r="M7" s="61">
        <v>0</v>
      </c>
      <c r="N7" s="61">
        <v>0</v>
      </c>
      <c r="O7" s="61">
        <v>25</v>
      </c>
      <c r="P7" s="61">
        <v>1</v>
      </c>
      <c r="Q7" s="61">
        <v>0</v>
      </c>
      <c r="R7" s="61">
        <v>0</v>
      </c>
      <c r="S7" s="61">
        <v>0</v>
      </c>
      <c r="T7" s="61">
        <v>0</v>
      </c>
      <c r="U7" s="61">
        <v>0</v>
      </c>
      <c r="V7" s="61">
        <v>0</v>
      </c>
      <c r="W7" s="61">
        <v>0</v>
      </c>
      <c r="X7" s="61">
        <v>0</v>
      </c>
      <c r="Y7" s="61">
        <v>0</v>
      </c>
      <c r="Z7" s="61">
        <v>0</v>
      </c>
      <c r="AA7" s="61">
        <v>0</v>
      </c>
      <c r="AB7" s="61">
        <v>0</v>
      </c>
      <c r="AC7" s="61">
        <v>0</v>
      </c>
      <c r="AD7" s="61">
        <v>0</v>
      </c>
    </row>
    <row r="8" spans="1:30" x14ac:dyDescent="0.3">
      <c r="A8" s="61">
        <f t="shared" si="0"/>
        <v>7</v>
      </c>
      <c r="B8" s="61">
        <v>1</v>
      </c>
      <c r="C8" s="61">
        <v>141107</v>
      </c>
      <c r="D8" s="61">
        <v>0</v>
      </c>
      <c r="E8" s="61" t="str">
        <f>VLOOKUP(C8,QuestType!$AJ:$AK,2,FALSE)</f>
        <v>Lv.7 사냥 업적</v>
      </c>
      <c r="F8" s="61">
        <v>0</v>
      </c>
      <c r="G8" s="61">
        <v>1</v>
      </c>
      <c r="H8" s="61">
        <v>1</v>
      </c>
      <c r="I8" s="61">
        <v>0</v>
      </c>
      <c r="J8" s="61">
        <v>120000</v>
      </c>
      <c r="K8" s="61">
        <v>1</v>
      </c>
      <c r="L8" s="61">
        <v>14000</v>
      </c>
      <c r="M8" s="61">
        <v>0</v>
      </c>
      <c r="N8" s="61">
        <v>0</v>
      </c>
      <c r="O8" s="61">
        <v>25</v>
      </c>
      <c r="P8" s="61">
        <v>1</v>
      </c>
      <c r="Q8" s="61">
        <v>0</v>
      </c>
      <c r="R8" s="61">
        <v>0</v>
      </c>
      <c r="S8" s="61">
        <v>0</v>
      </c>
      <c r="T8" s="61">
        <v>0</v>
      </c>
      <c r="U8" s="61">
        <v>0</v>
      </c>
      <c r="V8" s="61">
        <v>0</v>
      </c>
      <c r="W8" s="61">
        <v>0</v>
      </c>
      <c r="X8" s="61">
        <v>0</v>
      </c>
      <c r="Y8" s="61">
        <v>0</v>
      </c>
      <c r="Z8" s="61">
        <v>0</v>
      </c>
      <c r="AA8" s="61">
        <v>0</v>
      </c>
      <c r="AB8" s="61">
        <v>0</v>
      </c>
      <c r="AC8" s="61">
        <v>0</v>
      </c>
      <c r="AD8" s="61">
        <v>0</v>
      </c>
    </row>
    <row r="9" spans="1:30" x14ac:dyDescent="0.3">
      <c r="A9" s="61">
        <f t="shared" si="0"/>
        <v>8</v>
      </c>
      <c r="B9" s="61">
        <v>1</v>
      </c>
      <c r="C9" s="61">
        <v>141108</v>
      </c>
      <c r="D9" s="61">
        <v>0</v>
      </c>
      <c r="E9" s="61" t="str">
        <f>VLOOKUP(C9,QuestType!$AJ:$AK,2,FALSE)</f>
        <v>Lv.8 사냥 업적</v>
      </c>
      <c r="F9" s="61">
        <v>0</v>
      </c>
      <c r="G9" s="61">
        <v>1</v>
      </c>
      <c r="H9" s="61">
        <v>1</v>
      </c>
      <c r="I9" s="61">
        <v>0</v>
      </c>
      <c r="J9" s="61">
        <v>160000</v>
      </c>
      <c r="K9" s="61">
        <v>1</v>
      </c>
      <c r="L9" s="61">
        <v>16000</v>
      </c>
      <c r="M9" s="61">
        <v>0</v>
      </c>
      <c r="N9" s="61">
        <v>0</v>
      </c>
      <c r="O9" s="61">
        <v>25</v>
      </c>
      <c r="P9" s="61">
        <v>1</v>
      </c>
      <c r="Q9" s="61">
        <v>0</v>
      </c>
      <c r="R9" s="61">
        <v>0</v>
      </c>
      <c r="S9" s="61">
        <v>0</v>
      </c>
      <c r="T9" s="61">
        <v>0</v>
      </c>
      <c r="U9" s="61">
        <v>0</v>
      </c>
      <c r="V9" s="61">
        <v>0</v>
      </c>
      <c r="W9" s="61">
        <v>0</v>
      </c>
      <c r="X9" s="61">
        <v>0</v>
      </c>
      <c r="Y9" s="61">
        <v>0</v>
      </c>
      <c r="Z9" s="61">
        <v>0</v>
      </c>
      <c r="AA9" s="61">
        <v>0</v>
      </c>
      <c r="AB9" s="61">
        <v>0</v>
      </c>
      <c r="AC9" s="61">
        <v>0</v>
      </c>
      <c r="AD9" s="61">
        <v>0</v>
      </c>
    </row>
    <row r="10" spans="1:30" x14ac:dyDescent="0.3">
      <c r="A10" s="61">
        <f t="shared" si="0"/>
        <v>9</v>
      </c>
      <c r="B10" s="61">
        <v>1</v>
      </c>
      <c r="C10" s="61">
        <v>141109</v>
      </c>
      <c r="D10" s="61">
        <v>0</v>
      </c>
      <c r="E10" s="61" t="str">
        <f>VLOOKUP(C10,QuestType!$AJ:$AK,2,FALSE)</f>
        <v>Lv.9 사냥 업적</v>
      </c>
      <c r="F10" s="61">
        <v>0</v>
      </c>
      <c r="G10" s="61">
        <v>1</v>
      </c>
      <c r="H10" s="61">
        <v>1</v>
      </c>
      <c r="I10" s="61">
        <v>0</v>
      </c>
      <c r="J10" s="61">
        <v>180000</v>
      </c>
      <c r="K10" s="61">
        <v>1</v>
      </c>
      <c r="L10" s="61">
        <v>17999.999999999996</v>
      </c>
      <c r="M10" s="61">
        <v>0</v>
      </c>
      <c r="N10" s="61">
        <v>0</v>
      </c>
      <c r="O10" s="61">
        <v>25</v>
      </c>
      <c r="P10" s="61">
        <v>1</v>
      </c>
      <c r="Q10" s="61">
        <v>0</v>
      </c>
      <c r="R10" s="61">
        <v>0</v>
      </c>
      <c r="S10" s="61">
        <v>0</v>
      </c>
      <c r="T10" s="61">
        <v>0</v>
      </c>
      <c r="U10" s="61">
        <v>0</v>
      </c>
      <c r="V10" s="61">
        <v>0</v>
      </c>
      <c r="W10" s="61">
        <v>0</v>
      </c>
      <c r="X10" s="61">
        <v>0</v>
      </c>
      <c r="Y10" s="61">
        <v>0</v>
      </c>
      <c r="Z10" s="61">
        <v>0</v>
      </c>
      <c r="AA10" s="61">
        <v>0</v>
      </c>
      <c r="AB10" s="61">
        <v>0</v>
      </c>
      <c r="AC10" s="61">
        <v>0</v>
      </c>
      <c r="AD10" s="61">
        <v>0</v>
      </c>
    </row>
    <row r="11" spans="1:30" x14ac:dyDescent="0.3">
      <c r="A11" s="61">
        <f t="shared" si="0"/>
        <v>10</v>
      </c>
      <c r="B11" s="61">
        <v>1</v>
      </c>
      <c r="C11" s="61">
        <v>141110</v>
      </c>
      <c r="D11" s="61">
        <v>0</v>
      </c>
      <c r="E11" s="61" t="str">
        <f>VLOOKUP(C11,QuestType!$AJ:$AK,2,FALSE)</f>
        <v>Lv.10 사냥 업적</v>
      </c>
      <c r="F11" s="61">
        <v>0</v>
      </c>
      <c r="G11" s="61">
        <v>1</v>
      </c>
      <c r="H11" s="61">
        <v>1</v>
      </c>
      <c r="I11" s="61">
        <v>0</v>
      </c>
      <c r="J11" s="61">
        <v>200000</v>
      </c>
      <c r="K11" s="61">
        <v>1</v>
      </c>
      <c r="L11" s="61">
        <v>20000</v>
      </c>
      <c r="M11" s="61">
        <v>0</v>
      </c>
      <c r="N11" s="61">
        <v>0</v>
      </c>
      <c r="O11" s="61">
        <v>25</v>
      </c>
      <c r="P11" s="61">
        <v>1</v>
      </c>
      <c r="Q11" s="61">
        <v>0</v>
      </c>
      <c r="R11" s="61">
        <v>0</v>
      </c>
      <c r="S11" s="61">
        <v>0</v>
      </c>
      <c r="T11" s="61">
        <v>0</v>
      </c>
      <c r="U11" s="61">
        <v>0</v>
      </c>
      <c r="V11" s="61">
        <v>0</v>
      </c>
      <c r="W11" s="61">
        <v>0</v>
      </c>
      <c r="X11" s="61">
        <v>0</v>
      </c>
      <c r="Y11" s="61">
        <v>0</v>
      </c>
      <c r="Z11" s="61">
        <v>0</v>
      </c>
      <c r="AA11" s="61">
        <v>0</v>
      </c>
      <c r="AB11" s="61">
        <v>0</v>
      </c>
      <c r="AC11" s="61">
        <v>0</v>
      </c>
      <c r="AD11" s="61">
        <v>0</v>
      </c>
    </row>
    <row r="12" spans="1:30" x14ac:dyDescent="0.3">
      <c r="A12" s="61">
        <f t="shared" si="0"/>
        <v>11</v>
      </c>
      <c r="B12" s="61">
        <v>1</v>
      </c>
      <c r="C12" s="61">
        <v>141111</v>
      </c>
      <c r="D12" s="61">
        <v>0</v>
      </c>
      <c r="E12" s="61" t="str">
        <f>VLOOKUP(C12,QuestType!$AJ:$AK,2,FALSE)</f>
        <v>Lv.11 사냥 업적</v>
      </c>
      <c r="F12" s="61">
        <v>0</v>
      </c>
      <c r="G12" s="61">
        <v>1</v>
      </c>
      <c r="H12" s="61">
        <v>1</v>
      </c>
      <c r="I12" s="61">
        <v>0</v>
      </c>
      <c r="J12" s="61">
        <v>220000</v>
      </c>
      <c r="K12" s="61">
        <v>1</v>
      </c>
      <c r="L12" s="61">
        <v>22000</v>
      </c>
      <c r="M12" s="61">
        <v>0</v>
      </c>
      <c r="N12" s="61">
        <v>0</v>
      </c>
      <c r="O12" s="61">
        <v>25</v>
      </c>
      <c r="P12" s="61">
        <v>2</v>
      </c>
      <c r="Q12" s="61">
        <v>0</v>
      </c>
      <c r="R12" s="61">
        <v>0</v>
      </c>
      <c r="S12" s="61">
        <v>0</v>
      </c>
      <c r="T12" s="61">
        <v>0</v>
      </c>
      <c r="U12" s="61">
        <v>0</v>
      </c>
      <c r="V12" s="61">
        <v>0</v>
      </c>
      <c r="W12" s="61">
        <v>0</v>
      </c>
      <c r="X12" s="61">
        <v>0</v>
      </c>
      <c r="Y12" s="61">
        <v>0</v>
      </c>
      <c r="Z12" s="61">
        <v>0</v>
      </c>
      <c r="AA12" s="61">
        <v>0</v>
      </c>
      <c r="AB12" s="61">
        <v>0</v>
      </c>
      <c r="AC12" s="61">
        <v>0</v>
      </c>
      <c r="AD12" s="61">
        <v>0</v>
      </c>
    </row>
    <row r="13" spans="1:30" x14ac:dyDescent="0.3">
      <c r="A13" s="61">
        <f t="shared" si="0"/>
        <v>12</v>
      </c>
      <c r="B13" s="61">
        <v>1</v>
      </c>
      <c r="C13" s="61">
        <v>141112</v>
      </c>
      <c r="D13" s="61">
        <v>0</v>
      </c>
      <c r="E13" s="61" t="str">
        <f>VLOOKUP(C13,QuestType!$AJ:$AK,2,FALSE)</f>
        <v>Lv.12 사냥 업적</v>
      </c>
      <c r="F13" s="61">
        <v>0</v>
      </c>
      <c r="G13" s="61">
        <v>1</v>
      </c>
      <c r="H13" s="61">
        <v>1</v>
      </c>
      <c r="I13" s="61">
        <v>0</v>
      </c>
      <c r="J13" s="61">
        <v>240000</v>
      </c>
      <c r="K13" s="61">
        <v>1</v>
      </c>
      <c r="L13" s="61">
        <v>24000</v>
      </c>
      <c r="M13" s="61">
        <v>0</v>
      </c>
      <c r="N13" s="61">
        <v>0</v>
      </c>
      <c r="O13" s="61">
        <v>25</v>
      </c>
      <c r="P13" s="61">
        <v>2</v>
      </c>
      <c r="Q13" s="61">
        <v>0</v>
      </c>
      <c r="R13" s="61">
        <v>0</v>
      </c>
      <c r="S13" s="61">
        <v>0</v>
      </c>
      <c r="T13" s="61">
        <v>0</v>
      </c>
      <c r="U13" s="61">
        <v>0</v>
      </c>
      <c r="V13" s="61">
        <v>0</v>
      </c>
      <c r="W13" s="61">
        <v>0</v>
      </c>
      <c r="X13" s="61">
        <v>0</v>
      </c>
      <c r="Y13" s="61">
        <v>0</v>
      </c>
      <c r="Z13" s="61">
        <v>0</v>
      </c>
      <c r="AA13" s="61">
        <v>0</v>
      </c>
      <c r="AB13" s="61">
        <v>0</v>
      </c>
      <c r="AC13" s="61">
        <v>0</v>
      </c>
      <c r="AD13" s="61">
        <v>0</v>
      </c>
    </row>
    <row r="14" spans="1:30" x14ac:dyDescent="0.3">
      <c r="A14" s="61">
        <f t="shared" si="0"/>
        <v>13</v>
      </c>
      <c r="B14" s="61">
        <v>1</v>
      </c>
      <c r="C14" s="61">
        <v>141113</v>
      </c>
      <c r="D14" s="61">
        <v>0</v>
      </c>
      <c r="E14" s="61" t="str">
        <f>VLOOKUP(C14,QuestType!$AJ:$AK,2,FALSE)</f>
        <v>Lv.13 사냥 업적</v>
      </c>
      <c r="F14" s="61">
        <v>0</v>
      </c>
      <c r="G14" s="61">
        <v>1</v>
      </c>
      <c r="H14" s="61">
        <v>1</v>
      </c>
      <c r="I14" s="61">
        <v>0</v>
      </c>
      <c r="J14" s="61">
        <v>260000</v>
      </c>
      <c r="K14" s="61">
        <v>1</v>
      </c>
      <c r="L14" s="61">
        <v>26000</v>
      </c>
      <c r="M14" s="61">
        <v>0</v>
      </c>
      <c r="N14" s="61">
        <v>0</v>
      </c>
      <c r="O14" s="61">
        <v>25</v>
      </c>
      <c r="P14" s="61">
        <v>2</v>
      </c>
      <c r="Q14" s="61">
        <v>0</v>
      </c>
      <c r="R14" s="61">
        <v>0</v>
      </c>
      <c r="S14" s="61">
        <v>0</v>
      </c>
      <c r="T14" s="61">
        <v>0</v>
      </c>
      <c r="U14" s="61">
        <v>0</v>
      </c>
      <c r="V14" s="61">
        <v>0</v>
      </c>
      <c r="W14" s="61">
        <v>0</v>
      </c>
      <c r="X14" s="61">
        <v>0</v>
      </c>
      <c r="Y14" s="61">
        <v>0</v>
      </c>
      <c r="Z14" s="61">
        <v>0</v>
      </c>
      <c r="AA14" s="61">
        <v>0</v>
      </c>
      <c r="AB14" s="61">
        <v>0</v>
      </c>
      <c r="AC14" s="61">
        <v>0</v>
      </c>
      <c r="AD14" s="61">
        <v>0</v>
      </c>
    </row>
    <row r="15" spans="1:30" x14ac:dyDescent="0.3">
      <c r="A15" s="61">
        <f t="shared" si="0"/>
        <v>14</v>
      </c>
      <c r="B15" s="61">
        <v>1</v>
      </c>
      <c r="C15" s="61">
        <v>141114</v>
      </c>
      <c r="D15" s="61">
        <v>0</v>
      </c>
      <c r="E15" s="61" t="str">
        <f>VLOOKUP(C15,QuestType!$AJ:$AK,2,FALSE)</f>
        <v>Lv.14 사냥 업적</v>
      </c>
      <c r="F15" s="61">
        <v>0</v>
      </c>
      <c r="G15" s="61">
        <v>1</v>
      </c>
      <c r="H15" s="61">
        <v>1</v>
      </c>
      <c r="I15" s="61">
        <v>0</v>
      </c>
      <c r="J15" s="61">
        <v>280000</v>
      </c>
      <c r="K15" s="61">
        <v>1</v>
      </c>
      <c r="L15" s="61">
        <v>28000</v>
      </c>
      <c r="M15" s="61">
        <v>0</v>
      </c>
      <c r="N15" s="61">
        <v>0</v>
      </c>
      <c r="O15" s="61">
        <v>25</v>
      </c>
      <c r="P15" s="61">
        <v>2</v>
      </c>
      <c r="Q15" s="61">
        <v>0</v>
      </c>
      <c r="R15" s="61">
        <v>0</v>
      </c>
      <c r="S15" s="61">
        <v>0</v>
      </c>
      <c r="T15" s="61">
        <v>0</v>
      </c>
      <c r="U15" s="61">
        <v>0</v>
      </c>
      <c r="V15" s="61">
        <v>0</v>
      </c>
      <c r="W15" s="61">
        <v>0</v>
      </c>
      <c r="X15" s="61">
        <v>0</v>
      </c>
      <c r="Y15" s="61">
        <v>0</v>
      </c>
      <c r="Z15" s="61">
        <v>0</v>
      </c>
      <c r="AA15" s="61">
        <v>0</v>
      </c>
      <c r="AB15" s="61">
        <v>0</v>
      </c>
      <c r="AC15" s="61">
        <v>0</v>
      </c>
      <c r="AD15" s="61">
        <v>0</v>
      </c>
    </row>
    <row r="16" spans="1:30" x14ac:dyDescent="0.3">
      <c r="A16" s="61">
        <f t="shared" si="0"/>
        <v>15</v>
      </c>
      <c r="B16" s="61">
        <v>1</v>
      </c>
      <c r="C16" s="61">
        <v>141115</v>
      </c>
      <c r="D16" s="61">
        <v>0</v>
      </c>
      <c r="E16" s="61" t="str">
        <f>VLOOKUP(C16,QuestType!$AJ:$AK,2,FALSE)</f>
        <v>Lv.15 사냥 업적</v>
      </c>
      <c r="F16" s="61">
        <v>0</v>
      </c>
      <c r="G16" s="61">
        <v>1</v>
      </c>
      <c r="H16" s="61">
        <v>1</v>
      </c>
      <c r="I16" s="61">
        <v>0</v>
      </c>
      <c r="J16" s="61">
        <v>300000</v>
      </c>
      <c r="K16" s="61">
        <v>1</v>
      </c>
      <c r="L16" s="61">
        <v>30000</v>
      </c>
      <c r="M16" s="61">
        <v>0</v>
      </c>
      <c r="N16" s="61">
        <v>0</v>
      </c>
      <c r="O16" s="61">
        <v>25</v>
      </c>
      <c r="P16" s="61">
        <v>2</v>
      </c>
      <c r="Q16" s="61">
        <v>0</v>
      </c>
      <c r="R16" s="61">
        <v>0</v>
      </c>
      <c r="S16" s="61">
        <v>0</v>
      </c>
      <c r="T16" s="61">
        <v>0</v>
      </c>
      <c r="U16" s="61">
        <v>0</v>
      </c>
      <c r="V16" s="61">
        <v>0</v>
      </c>
      <c r="W16" s="61">
        <v>0</v>
      </c>
      <c r="X16" s="61">
        <v>0</v>
      </c>
      <c r="Y16" s="61">
        <v>0</v>
      </c>
      <c r="Z16" s="61">
        <v>0</v>
      </c>
      <c r="AA16" s="61">
        <v>0</v>
      </c>
      <c r="AB16" s="61">
        <v>0</v>
      </c>
      <c r="AC16" s="61">
        <v>0</v>
      </c>
      <c r="AD16" s="61">
        <v>0</v>
      </c>
    </row>
    <row r="17" spans="1:30" x14ac:dyDescent="0.3">
      <c r="A17" s="61">
        <f t="shared" si="0"/>
        <v>16</v>
      </c>
      <c r="B17" s="61">
        <v>1</v>
      </c>
      <c r="C17" s="61">
        <v>141116</v>
      </c>
      <c r="D17" s="61">
        <v>0</v>
      </c>
      <c r="E17" s="61" t="str">
        <f>VLOOKUP(C17,QuestType!$AJ:$AK,2,FALSE)</f>
        <v>Lv.16 사냥 업적</v>
      </c>
      <c r="F17" s="61">
        <v>0</v>
      </c>
      <c r="G17" s="61">
        <v>1</v>
      </c>
      <c r="H17" s="61">
        <v>1</v>
      </c>
      <c r="I17" s="61">
        <v>0</v>
      </c>
      <c r="J17" s="61">
        <v>320000</v>
      </c>
      <c r="K17" s="61">
        <v>1</v>
      </c>
      <c r="L17" s="61">
        <v>32000</v>
      </c>
      <c r="M17" s="61">
        <v>0</v>
      </c>
      <c r="N17" s="61">
        <v>0</v>
      </c>
      <c r="O17" s="61">
        <v>25</v>
      </c>
      <c r="P17" s="61">
        <v>2</v>
      </c>
      <c r="Q17" s="61">
        <v>0</v>
      </c>
      <c r="R17" s="61">
        <v>0</v>
      </c>
      <c r="S17" s="61">
        <v>0</v>
      </c>
      <c r="T17" s="61">
        <v>0</v>
      </c>
      <c r="U17" s="61">
        <v>0</v>
      </c>
      <c r="V17" s="61">
        <v>0</v>
      </c>
      <c r="W17" s="61">
        <v>0</v>
      </c>
      <c r="X17" s="61">
        <v>0</v>
      </c>
      <c r="Y17" s="61">
        <v>0</v>
      </c>
      <c r="Z17" s="61">
        <v>0</v>
      </c>
      <c r="AA17" s="61">
        <v>0</v>
      </c>
      <c r="AB17" s="61">
        <v>0</v>
      </c>
      <c r="AC17" s="61">
        <v>0</v>
      </c>
      <c r="AD17" s="61">
        <v>0</v>
      </c>
    </row>
    <row r="18" spans="1:30" x14ac:dyDescent="0.3">
      <c r="A18" s="61">
        <f t="shared" si="0"/>
        <v>17</v>
      </c>
      <c r="B18" s="61">
        <v>1</v>
      </c>
      <c r="C18" s="61">
        <v>141117</v>
      </c>
      <c r="D18" s="61">
        <v>0</v>
      </c>
      <c r="E18" s="61" t="str">
        <f>VLOOKUP(C18,QuestType!$AJ:$AK,2,FALSE)</f>
        <v>Lv.17 사냥 업적</v>
      </c>
      <c r="F18" s="61">
        <v>0</v>
      </c>
      <c r="G18" s="61">
        <v>1</v>
      </c>
      <c r="H18" s="61">
        <v>1</v>
      </c>
      <c r="I18" s="61">
        <v>0</v>
      </c>
      <c r="J18" s="61">
        <v>340000</v>
      </c>
      <c r="K18" s="61">
        <v>1</v>
      </c>
      <c r="L18" s="61">
        <v>34000</v>
      </c>
      <c r="M18" s="61">
        <v>0</v>
      </c>
      <c r="N18" s="61">
        <v>0</v>
      </c>
      <c r="O18" s="61">
        <v>25</v>
      </c>
      <c r="P18" s="61">
        <v>2</v>
      </c>
      <c r="Q18" s="61">
        <v>0</v>
      </c>
      <c r="R18" s="61">
        <v>0</v>
      </c>
      <c r="S18" s="61">
        <v>0</v>
      </c>
      <c r="T18" s="61">
        <v>0</v>
      </c>
      <c r="U18" s="61">
        <v>0</v>
      </c>
      <c r="V18" s="61">
        <v>0</v>
      </c>
      <c r="W18" s="61">
        <v>0</v>
      </c>
      <c r="X18" s="61">
        <v>0</v>
      </c>
      <c r="Y18" s="61">
        <v>0</v>
      </c>
      <c r="Z18" s="61">
        <v>0</v>
      </c>
      <c r="AA18" s="61">
        <v>0</v>
      </c>
      <c r="AB18" s="61">
        <v>0</v>
      </c>
      <c r="AC18" s="61">
        <v>0</v>
      </c>
      <c r="AD18" s="61">
        <v>0</v>
      </c>
    </row>
    <row r="19" spans="1:30" x14ac:dyDescent="0.3">
      <c r="A19" s="61">
        <f t="shared" si="0"/>
        <v>18</v>
      </c>
      <c r="B19" s="61">
        <v>1</v>
      </c>
      <c r="C19" s="61">
        <v>141118</v>
      </c>
      <c r="D19" s="61">
        <v>0</v>
      </c>
      <c r="E19" s="61" t="str">
        <f>VLOOKUP(C19,QuestType!$AJ:$AK,2,FALSE)</f>
        <v>Lv.18 사냥 업적</v>
      </c>
      <c r="F19" s="61">
        <v>0</v>
      </c>
      <c r="G19" s="61">
        <v>1</v>
      </c>
      <c r="H19" s="61">
        <v>1</v>
      </c>
      <c r="I19" s="61">
        <v>0</v>
      </c>
      <c r="J19" s="61">
        <v>360000</v>
      </c>
      <c r="K19" s="61">
        <v>1</v>
      </c>
      <c r="L19" s="61">
        <v>35999.999999999993</v>
      </c>
      <c r="M19" s="61">
        <v>0</v>
      </c>
      <c r="N19" s="61">
        <v>0</v>
      </c>
      <c r="O19" s="61">
        <v>25</v>
      </c>
      <c r="P19" s="61">
        <v>2</v>
      </c>
      <c r="Q19" s="61">
        <v>0</v>
      </c>
      <c r="R19" s="61">
        <v>0</v>
      </c>
      <c r="S19" s="61">
        <v>0</v>
      </c>
      <c r="T19" s="61">
        <v>0</v>
      </c>
      <c r="U19" s="61">
        <v>0</v>
      </c>
      <c r="V19" s="61">
        <v>0</v>
      </c>
      <c r="W19" s="61">
        <v>0</v>
      </c>
      <c r="X19" s="61">
        <v>0</v>
      </c>
      <c r="Y19" s="61">
        <v>0</v>
      </c>
      <c r="Z19" s="61">
        <v>0</v>
      </c>
      <c r="AA19" s="61">
        <v>0</v>
      </c>
      <c r="AB19" s="61">
        <v>0</v>
      </c>
      <c r="AC19" s="61">
        <v>0</v>
      </c>
      <c r="AD19" s="61">
        <v>0</v>
      </c>
    </row>
    <row r="20" spans="1:30" x14ac:dyDescent="0.3">
      <c r="A20" s="61">
        <f t="shared" si="0"/>
        <v>19</v>
      </c>
      <c r="B20" s="61">
        <v>1</v>
      </c>
      <c r="C20" s="61">
        <v>141119</v>
      </c>
      <c r="D20" s="61">
        <v>0</v>
      </c>
      <c r="E20" s="61" t="str">
        <f>VLOOKUP(C20,QuestType!$AJ:$AK,2,FALSE)</f>
        <v>Lv.19 사냥 업적</v>
      </c>
      <c r="F20" s="61">
        <v>0</v>
      </c>
      <c r="G20" s="61">
        <v>1</v>
      </c>
      <c r="H20" s="61">
        <v>1</v>
      </c>
      <c r="I20" s="61">
        <v>0</v>
      </c>
      <c r="J20" s="61">
        <v>380000</v>
      </c>
      <c r="K20" s="61">
        <v>1</v>
      </c>
      <c r="L20" s="61">
        <v>38000</v>
      </c>
      <c r="M20" s="61">
        <v>0</v>
      </c>
      <c r="N20" s="61">
        <v>0</v>
      </c>
      <c r="O20" s="61">
        <v>25</v>
      </c>
      <c r="P20" s="61">
        <v>2</v>
      </c>
      <c r="Q20" s="61">
        <v>0</v>
      </c>
      <c r="R20" s="61">
        <v>0</v>
      </c>
      <c r="S20" s="61">
        <v>0</v>
      </c>
      <c r="T20" s="61">
        <v>0</v>
      </c>
      <c r="U20" s="61">
        <v>0</v>
      </c>
      <c r="V20" s="61">
        <v>0</v>
      </c>
      <c r="W20" s="61">
        <v>0</v>
      </c>
      <c r="X20" s="61">
        <v>0</v>
      </c>
      <c r="Y20" s="61">
        <v>0</v>
      </c>
      <c r="Z20" s="61">
        <v>0</v>
      </c>
      <c r="AA20" s="61">
        <v>0</v>
      </c>
      <c r="AB20" s="61">
        <v>0</v>
      </c>
      <c r="AC20" s="61">
        <v>0</v>
      </c>
      <c r="AD20" s="61">
        <v>0</v>
      </c>
    </row>
    <row r="21" spans="1:30" x14ac:dyDescent="0.3">
      <c r="A21" s="61">
        <f t="shared" si="0"/>
        <v>20</v>
      </c>
      <c r="B21" s="61">
        <v>1</v>
      </c>
      <c r="C21" s="61">
        <v>141120</v>
      </c>
      <c r="D21" s="61">
        <v>0</v>
      </c>
      <c r="E21" s="61" t="str">
        <f>VLOOKUP(C21,QuestType!$AJ:$AK,2,FALSE)</f>
        <v>Lv.20 사냥 업적</v>
      </c>
      <c r="F21" s="61">
        <v>0</v>
      </c>
      <c r="G21" s="61">
        <v>1</v>
      </c>
      <c r="H21" s="61">
        <v>1</v>
      </c>
      <c r="I21" s="61">
        <v>0</v>
      </c>
      <c r="J21" s="61">
        <v>400000</v>
      </c>
      <c r="K21" s="61">
        <v>1</v>
      </c>
      <c r="L21" s="61">
        <v>40000</v>
      </c>
      <c r="M21" s="61">
        <v>0</v>
      </c>
      <c r="N21" s="61">
        <v>0</v>
      </c>
      <c r="O21" s="61">
        <v>25</v>
      </c>
      <c r="P21" s="61">
        <v>2</v>
      </c>
      <c r="Q21" s="61">
        <v>0</v>
      </c>
      <c r="R21" s="61">
        <v>0</v>
      </c>
      <c r="S21" s="61">
        <v>0</v>
      </c>
      <c r="T21" s="61">
        <v>0</v>
      </c>
      <c r="U21" s="61">
        <v>0</v>
      </c>
      <c r="V21" s="61">
        <v>0</v>
      </c>
      <c r="W21" s="61">
        <v>0</v>
      </c>
      <c r="X21" s="61">
        <v>0</v>
      </c>
      <c r="Y21" s="61">
        <v>0</v>
      </c>
      <c r="Z21" s="61">
        <v>0</v>
      </c>
      <c r="AA21" s="61">
        <v>0</v>
      </c>
      <c r="AB21" s="61">
        <v>0</v>
      </c>
      <c r="AC21" s="61">
        <v>0</v>
      </c>
      <c r="AD21" s="61">
        <v>0</v>
      </c>
    </row>
    <row r="22" spans="1:30" x14ac:dyDescent="0.3">
      <c r="A22" s="61">
        <f t="shared" si="0"/>
        <v>21</v>
      </c>
      <c r="B22" s="61">
        <v>1</v>
      </c>
      <c r="C22" s="61">
        <v>141121</v>
      </c>
      <c r="D22" s="61">
        <v>0</v>
      </c>
      <c r="E22" s="61" t="str">
        <f>VLOOKUP(C22,QuestType!$AJ:$AK,2,FALSE)</f>
        <v>Lv.21 사냥 업적</v>
      </c>
      <c r="F22" s="61">
        <v>0</v>
      </c>
      <c r="G22" s="61">
        <v>1</v>
      </c>
      <c r="H22" s="61">
        <v>1</v>
      </c>
      <c r="I22" s="61">
        <v>0</v>
      </c>
      <c r="J22" s="61">
        <v>420000</v>
      </c>
      <c r="K22" s="61">
        <v>1</v>
      </c>
      <c r="L22" s="61">
        <v>42000</v>
      </c>
      <c r="M22" s="61">
        <v>0</v>
      </c>
      <c r="N22" s="61">
        <v>0</v>
      </c>
      <c r="O22" s="61">
        <v>25</v>
      </c>
      <c r="P22" s="61">
        <v>3</v>
      </c>
      <c r="Q22" s="61">
        <v>0</v>
      </c>
      <c r="R22" s="61">
        <v>0</v>
      </c>
      <c r="S22" s="61">
        <v>0</v>
      </c>
      <c r="T22" s="61">
        <v>0</v>
      </c>
      <c r="U22" s="61">
        <v>0</v>
      </c>
      <c r="V22" s="61">
        <v>0</v>
      </c>
      <c r="W22" s="61">
        <v>0</v>
      </c>
      <c r="X22" s="61">
        <v>0</v>
      </c>
      <c r="Y22" s="61">
        <v>0</v>
      </c>
      <c r="Z22" s="61">
        <v>0</v>
      </c>
      <c r="AA22" s="61">
        <v>0</v>
      </c>
      <c r="AB22" s="61">
        <v>0</v>
      </c>
      <c r="AC22" s="61">
        <v>0</v>
      </c>
      <c r="AD22" s="61">
        <v>0</v>
      </c>
    </row>
    <row r="23" spans="1:30" x14ac:dyDescent="0.3">
      <c r="A23" s="61">
        <f t="shared" si="0"/>
        <v>22</v>
      </c>
      <c r="B23" s="61">
        <v>1</v>
      </c>
      <c r="C23" s="61">
        <v>141122</v>
      </c>
      <c r="D23" s="61">
        <v>0</v>
      </c>
      <c r="E23" s="61" t="str">
        <f>VLOOKUP(C23,QuestType!$AJ:$AK,2,FALSE)</f>
        <v>Lv.22 사냥 업적</v>
      </c>
      <c r="F23" s="61">
        <v>0</v>
      </c>
      <c r="G23" s="61">
        <v>1</v>
      </c>
      <c r="H23" s="61">
        <v>1</v>
      </c>
      <c r="I23" s="61">
        <v>0</v>
      </c>
      <c r="J23" s="61">
        <v>440000</v>
      </c>
      <c r="K23" s="61">
        <v>1</v>
      </c>
      <c r="L23" s="61">
        <v>44000</v>
      </c>
      <c r="M23" s="61">
        <v>0</v>
      </c>
      <c r="N23" s="61">
        <v>0</v>
      </c>
      <c r="O23" s="61">
        <v>25</v>
      </c>
      <c r="P23" s="61">
        <v>3</v>
      </c>
      <c r="Q23" s="61">
        <v>0</v>
      </c>
      <c r="R23" s="61">
        <v>0</v>
      </c>
      <c r="S23" s="61">
        <v>0</v>
      </c>
      <c r="T23" s="61">
        <v>0</v>
      </c>
      <c r="U23" s="61">
        <v>0</v>
      </c>
      <c r="V23" s="61">
        <v>0</v>
      </c>
      <c r="W23" s="61">
        <v>0</v>
      </c>
      <c r="X23" s="61">
        <v>0</v>
      </c>
      <c r="Y23" s="61">
        <v>0</v>
      </c>
      <c r="Z23" s="61">
        <v>0</v>
      </c>
      <c r="AA23" s="61">
        <v>0</v>
      </c>
      <c r="AB23" s="61">
        <v>0</v>
      </c>
      <c r="AC23" s="61">
        <v>0</v>
      </c>
      <c r="AD23" s="61">
        <v>0</v>
      </c>
    </row>
    <row r="24" spans="1:30" x14ac:dyDescent="0.3">
      <c r="A24" s="61">
        <f t="shared" si="0"/>
        <v>23</v>
      </c>
      <c r="B24" s="61">
        <v>1</v>
      </c>
      <c r="C24" s="61">
        <v>141123</v>
      </c>
      <c r="D24" s="61">
        <v>0</v>
      </c>
      <c r="E24" s="61" t="str">
        <f>VLOOKUP(C24,QuestType!$AJ:$AK,2,FALSE)</f>
        <v>Lv.23 사냥 업적</v>
      </c>
      <c r="F24" s="61">
        <v>0</v>
      </c>
      <c r="G24" s="61">
        <v>1</v>
      </c>
      <c r="H24" s="61">
        <v>1</v>
      </c>
      <c r="I24" s="61">
        <v>0</v>
      </c>
      <c r="J24" s="61">
        <v>460000</v>
      </c>
      <c r="K24" s="61">
        <v>1</v>
      </c>
      <c r="L24" s="61">
        <v>46000</v>
      </c>
      <c r="M24" s="61">
        <v>0</v>
      </c>
      <c r="N24" s="61">
        <v>0</v>
      </c>
      <c r="O24" s="61">
        <v>25</v>
      </c>
      <c r="P24" s="61">
        <v>3</v>
      </c>
      <c r="Q24" s="61">
        <v>0</v>
      </c>
      <c r="R24" s="61">
        <v>0</v>
      </c>
      <c r="S24" s="61">
        <v>0</v>
      </c>
      <c r="T24" s="61">
        <v>0</v>
      </c>
      <c r="U24" s="61">
        <v>0</v>
      </c>
      <c r="V24" s="61">
        <v>0</v>
      </c>
      <c r="W24" s="61">
        <v>0</v>
      </c>
      <c r="X24" s="61">
        <v>0</v>
      </c>
      <c r="Y24" s="61">
        <v>0</v>
      </c>
      <c r="Z24" s="61">
        <v>0</v>
      </c>
      <c r="AA24" s="61">
        <v>0</v>
      </c>
      <c r="AB24" s="61">
        <v>0</v>
      </c>
      <c r="AC24" s="61">
        <v>0</v>
      </c>
      <c r="AD24" s="61">
        <v>0</v>
      </c>
    </row>
    <row r="25" spans="1:30" x14ac:dyDescent="0.3">
      <c r="A25" s="61">
        <f t="shared" si="0"/>
        <v>24</v>
      </c>
      <c r="B25" s="61">
        <v>1</v>
      </c>
      <c r="C25" s="61">
        <v>141124</v>
      </c>
      <c r="D25" s="61">
        <v>0</v>
      </c>
      <c r="E25" s="61" t="str">
        <f>VLOOKUP(C25,QuestType!$AJ:$AK,2,FALSE)</f>
        <v>Lv.24 사냥 업적</v>
      </c>
      <c r="F25" s="61">
        <v>0</v>
      </c>
      <c r="G25" s="61">
        <v>1</v>
      </c>
      <c r="H25" s="61">
        <v>1</v>
      </c>
      <c r="I25" s="61">
        <v>0</v>
      </c>
      <c r="J25" s="61">
        <v>480000</v>
      </c>
      <c r="K25" s="61">
        <v>1</v>
      </c>
      <c r="L25" s="61">
        <v>48000</v>
      </c>
      <c r="M25" s="61">
        <v>0</v>
      </c>
      <c r="N25" s="61">
        <v>0</v>
      </c>
      <c r="O25" s="61">
        <v>25</v>
      </c>
      <c r="P25" s="61">
        <v>3</v>
      </c>
      <c r="Q25" s="61">
        <v>0</v>
      </c>
      <c r="R25" s="61">
        <v>0</v>
      </c>
      <c r="S25" s="61">
        <v>0</v>
      </c>
      <c r="T25" s="61">
        <v>0</v>
      </c>
      <c r="U25" s="61">
        <v>0</v>
      </c>
      <c r="V25" s="61">
        <v>0</v>
      </c>
      <c r="W25" s="61">
        <v>0</v>
      </c>
      <c r="X25" s="61">
        <v>0</v>
      </c>
      <c r="Y25" s="61">
        <v>0</v>
      </c>
      <c r="Z25" s="61">
        <v>0</v>
      </c>
      <c r="AA25" s="61">
        <v>0</v>
      </c>
      <c r="AB25" s="61">
        <v>0</v>
      </c>
      <c r="AC25" s="61">
        <v>0</v>
      </c>
      <c r="AD25" s="61">
        <v>0</v>
      </c>
    </row>
    <row r="26" spans="1:30" x14ac:dyDescent="0.3">
      <c r="A26" s="61">
        <f t="shared" si="0"/>
        <v>25</v>
      </c>
      <c r="B26" s="61">
        <v>1</v>
      </c>
      <c r="C26" s="61">
        <v>141125</v>
      </c>
      <c r="D26" s="61">
        <v>0</v>
      </c>
      <c r="E26" s="61" t="str">
        <f>VLOOKUP(C26,QuestType!$AJ:$AK,2,FALSE)</f>
        <v>Lv.25 사냥 업적</v>
      </c>
      <c r="F26" s="61">
        <v>0</v>
      </c>
      <c r="G26" s="61">
        <v>1</v>
      </c>
      <c r="H26" s="61">
        <v>1</v>
      </c>
      <c r="I26" s="61">
        <v>0</v>
      </c>
      <c r="J26" s="61">
        <v>500000</v>
      </c>
      <c r="K26" s="61">
        <v>1</v>
      </c>
      <c r="L26" s="61">
        <v>50000</v>
      </c>
      <c r="M26" s="61">
        <v>0</v>
      </c>
      <c r="N26" s="61">
        <v>0</v>
      </c>
      <c r="O26" s="61">
        <v>25</v>
      </c>
      <c r="P26" s="61">
        <v>3</v>
      </c>
      <c r="Q26" s="61">
        <v>0</v>
      </c>
      <c r="R26" s="61">
        <v>0</v>
      </c>
      <c r="S26" s="61">
        <v>0</v>
      </c>
      <c r="T26" s="61">
        <v>0</v>
      </c>
      <c r="U26" s="61">
        <v>0</v>
      </c>
      <c r="V26" s="61">
        <v>0</v>
      </c>
      <c r="W26" s="61">
        <v>0</v>
      </c>
      <c r="X26" s="61">
        <v>0</v>
      </c>
      <c r="Y26" s="61">
        <v>0</v>
      </c>
      <c r="Z26" s="61">
        <v>0</v>
      </c>
      <c r="AA26" s="61">
        <v>0</v>
      </c>
      <c r="AB26" s="61">
        <v>0</v>
      </c>
      <c r="AC26" s="61">
        <v>0</v>
      </c>
      <c r="AD26" s="61">
        <v>0</v>
      </c>
    </row>
    <row r="27" spans="1:30" x14ac:dyDescent="0.3">
      <c r="A27" s="61">
        <f t="shared" si="0"/>
        <v>26</v>
      </c>
      <c r="B27" s="61">
        <v>1</v>
      </c>
      <c r="C27" s="61">
        <v>141126</v>
      </c>
      <c r="D27" s="61">
        <v>0</v>
      </c>
      <c r="E27" s="61" t="str">
        <f>VLOOKUP(C27,QuestType!$AJ:$AK,2,FALSE)</f>
        <v>Lv.26 사냥 업적</v>
      </c>
      <c r="F27" s="61">
        <v>0</v>
      </c>
      <c r="G27" s="61">
        <v>1</v>
      </c>
      <c r="H27" s="61">
        <v>1</v>
      </c>
      <c r="I27" s="61">
        <v>0</v>
      </c>
      <c r="J27" s="61">
        <v>520000</v>
      </c>
      <c r="K27" s="61">
        <v>1</v>
      </c>
      <c r="L27" s="61">
        <v>52000</v>
      </c>
      <c r="M27" s="61">
        <v>0</v>
      </c>
      <c r="N27" s="61">
        <v>0</v>
      </c>
      <c r="O27" s="61">
        <v>25</v>
      </c>
      <c r="P27" s="61">
        <v>3</v>
      </c>
      <c r="Q27" s="61">
        <v>0</v>
      </c>
      <c r="R27" s="61">
        <v>0</v>
      </c>
      <c r="S27" s="61">
        <v>0</v>
      </c>
      <c r="T27" s="61">
        <v>0</v>
      </c>
      <c r="U27" s="61">
        <v>0</v>
      </c>
      <c r="V27" s="61">
        <v>0</v>
      </c>
      <c r="W27" s="61">
        <v>0</v>
      </c>
      <c r="X27" s="61">
        <v>0</v>
      </c>
      <c r="Y27" s="61">
        <v>0</v>
      </c>
      <c r="Z27" s="61">
        <v>0</v>
      </c>
      <c r="AA27" s="61">
        <v>0</v>
      </c>
      <c r="AB27" s="61">
        <v>0</v>
      </c>
      <c r="AC27" s="61">
        <v>0</v>
      </c>
      <c r="AD27" s="61">
        <v>0</v>
      </c>
    </row>
    <row r="28" spans="1:30" x14ac:dyDescent="0.3">
      <c r="A28" s="61">
        <f t="shared" si="0"/>
        <v>27</v>
      </c>
      <c r="B28" s="61">
        <v>1</v>
      </c>
      <c r="C28" s="61">
        <v>141127</v>
      </c>
      <c r="D28" s="61">
        <v>0</v>
      </c>
      <c r="E28" s="61" t="str">
        <f>VLOOKUP(C28,QuestType!$AJ:$AK,2,FALSE)</f>
        <v>Lv.27 사냥 업적</v>
      </c>
      <c r="F28" s="61">
        <v>0</v>
      </c>
      <c r="G28" s="61">
        <v>1</v>
      </c>
      <c r="H28" s="61">
        <v>1</v>
      </c>
      <c r="I28" s="61">
        <v>0</v>
      </c>
      <c r="J28" s="61">
        <v>540000</v>
      </c>
      <c r="K28" s="61">
        <v>1</v>
      </c>
      <c r="L28" s="61">
        <v>54000</v>
      </c>
      <c r="M28" s="61">
        <v>0</v>
      </c>
      <c r="N28" s="61">
        <v>0</v>
      </c>
      <c r="O28" s="61">
        <v>25</v>
      </c>
      <c r="P28" s="61">
        <v>3</v>
      </c>
      <c r="Q28" s="61">
        <v>0</v>
      </c>
      <c r="R28" s="61">
        <v>0</v>
      </c>
      <c r="S28" s="61">
        <v>0</v>
      </c>
      <c r="T28" s="61">
        <v>0</v>
      </c>
      <c r="U28" s="61">
        <v>0</v>
      </c>
      <c r="V28" s="61">
        <v>0</v>
      </c>
      <c r="W28" s="61">
        <v>0</v>
      </c>
      <c r="X28" s="61">
        <v>0</v>
      </c>
      <c r="Y28" s="61">
        <v>0</v>
      </c>
      <c r="Z28" s="61">
        <v>0</v>
      </c>
      <c r="AA28" s="61">
        <v>0</v>
      </c>
      <c r="AB28" s="61">
        <v>0</v>
      </c>
      <c r="AC28" s="61">
        <v>0</v>
      </c>
      <c r="AD28" s="61">
        <v>0</v>
      </c>
    </row>
    <row r="29" spans="1:30" x14ac:dyDescent="0.3">
      <c r="A29" s="61">
        <f t="shared" si="0"/>
        <v>28</v>
      </c>
      <c r="B29" s="61">
        <v>1</v>
      </c>
      <c r="C29" s="61">
        <v>141128</v>
      </c>
      <c r="D29" s="61">
        <v>0</v>
      </c>
      <c r="E29" s="61" t="str">
        <f>VLOOKUP(C29,QuestType!$AJ:$AK,2,FALSE)</f>
        <v>Lv.28 사냥 업적</v>
      </c>
      <c r="F29" s="61">
        <v>0</v>
      </c>
      <c r="G29" s="61">
        <v>1</v>
      </c>
      <c r="H29" s="61">
        <v>1</v>
      </c>
      <c r="I29" s="61">
        <v>0</v>
      </c>
      <c r="J29" s="61">
        <v>560000</v>
      </c>
      <c r="K29" s="61">
        <v>1</v>
      </c>
      <c r="L29" s="61">
        <v>56000</v>
      </c>
      <c r="M29" s="61">
        <v>0</v>
      </c>
      <c r="N29" s="61">
        <v>0</v>
      </c>
      <c r="O29" s="61">
        <v>25</v>
      </c>
      <c r="P29" s="61">
        <v>3</v>
      </c>
      <c r="Q29" s="61">
        <v>0</v>
      </c>
      <c r="R29" s="61">
        <v>0</v>
      </c>
      <c r="S29" s="61">
        <v>0</v>
      </c>
      <c r="T29" s="61">
        <v>0</v>
      </c>
      <c r="U29" s="61">
        <v>0</v>
      </c>
      <c r="V29" s="61">
        <v>0</v>
      </c>
      <c r="W29" s="61">
        <v>0</v>
      </c>
      <c r="X29" s="61">
        <v>0</v>
      </c>
      <c r="Y29" s="61">
        <v>0</v>
      </c>
      <c r="Z29" s="61">
        <v>0</v>
      </c>
      <c r="AA29" s="61">
        <v>0</v>
      </c>
      <c r="AB29" s="61">
        <v>0</v>
      </c>
      <c r="AC29" s="61">
        <v>0</v>
      </c>
      <c r="AD29" s="61">
        <v>0</v>
      </c>
    </row>
    <row r="30" spans="1:30" x14ac:dyDescent="0.3">
      <c r="A30" s="61">
        <f t="shared" si="0"/>
        <v>29</v>
      </c>
      <c r="B30" s="61">
        <v>1</v>
      </c>
      <c r="C30" s="61">
        <v>141129</v>
      </c>
      <c r="D30" s="61">
        <v>0</v>
      </c>
      <c r="E30" s="61" t="str">
        <f>VLOOKUP(C30,QuestType!$AJ:$AK,2,FALSE)</f>
        <v>Lv.29 사냥 업적</v>
      </c>
      <c r="F30" s="61">
        <v>0</v>
      </c>
      <c r="G30" s="61">
        <v>1</v>
      </c>
      <c r="H30" s="61">
        <v>1</v>
      </c>
      <c r="I30" s="61">
        <v>0</v>
      </c>
      <c r="J30" s="61">
        <v>580000</v>
      </c>
      <c r="K30" s="61">
        <v>1</v>
      </c>
      <c r="L30" s="61">
        <v>58000</v>
      </c>
      <c r="M30" s="61">
        <v>0</v>
      </c>
      <c r="N30" s="61">
        <v>0</v>
      </c>
      <c r="O30" s="61">
        <v>25</v>
      </c>
      <c r="P30" s="61">
        <v>3</v>
      </c>
      <c r="Q30" s="61">
        <v>0</v>
      </c>
      <c r="R30" s="61">
        <v>0</v>
      </c>
      <c r="S30" s="61">
        <v>0</v>
      </c>
      <c r="T30" s="61">
        <v>0</v>
      </c>
      <c r="U30" s="61">
        <v>0</v>
      </c>
      <c r="V30" s="61">
        <v>0</v>
      </c>
      <c r="W30" s="61">
        <v>0</v>
      </c>
      <c r="X30" s="61">
        <v>0</v>
      </c>
      <c r="Y30" s="61">
        <v>0</v>
      </c>
      <c r="Z30" s="61">
        <v>0</v>
      </c>
      <c r="AA30" s="61">
        <v>0</v>
      </c>
      <c r="AB30" s="61">
        <v>0</v>
      </c>
      <c r="AC30" s="61">
        <v>0</v>
      </c>
      <c r="AD30" s="61">
        <v>0</v>
      </c>
    </row>
    <row r="31" spans="1:30" x14ac:dyDescent="0.3">
      <c r="A31" s="61">
        <f t="shared" si="0"/>
        <v>30</v>
      </c>
      <c r="B31" s="61">
        <v>1</v>
      </c>
      <c r="C31" s="61">
        <v>141130</v>
      </c>
      <c r="D31" s="61">
        <v>0</v>
      </c>
      <c r="E31" s="61" t="str">
        <f>VLOOKUP(C31,QuestType!$AJ:$AK,2,FALSE)</f>
        <v>Lv.30 사냥 업적</v>
      </c>
      <c r="F31" s="61">
        <v>0</v>
      </c>
      <c r="G31" s="61">
        <v>1</v>
      </c>
      <c r="H31" s="61">
        <v>1</v>
      </c>
      <c r="I31" s="61">
        <v>0</v>
      </c>
      <c r="J31" s="61">
        <v>600000</v>
      </c>
      <c r="K31" s="61">
        <v>1</v>
      </c>
      <c r="L31" s="61">
        <v>60000</v>
      </c>
      <c r="M31" s="61">
        <v>0</v>
      </c>
      <c r="N31" s="61">
        <v>0</v>
      </c>
      <c r="O31" s="61">
        <v>25</v>
      </c>
      <c r="P31" s="61">
        <v>3</v>
      </c>
      <c r="Q31" s="61">
        <v>0</v>
      </c>
      <c r="R31" s="61">
        <v>0</v>
      </c>
      <c r="S31" s="61">
        <v>0</v>
      </c>
      <c r="T31" s="61">
        <v>0</v>
      </c>
      <c r="U31" s="61">
        <v>0</v>
      </c>
      <c r="V31" s="61">
        <v>0</v>
      </c>
      <c r="W31" s="61">
        <v>0</v>
      </c>
      <c r="X31" s="61">
        <v>0</v>
      </c>
      <c r="Y31" s="61">
        <v>0</v>
      </c>
      <c r="Z31" s="61">
        <v>0</v>
      </c>
      <c r="AA31" s="61">
        <v>0</v>
      </c>
      <c r="AB31" s="61">
        <v>0</v>
      </c>
      <c r="AC31" s="61">
        <v>0</v>
      </c>
      <c r="AD31" s="61">
        <v>0</v>
      </c>
    </row>
    <row r="32" spans="1:30" x14ac:dyDescent="0.3">
      <c r="A32" s="61">
        <f t="shared" si="0"/>
        <v>31</v>
      </c>
      <c r="B32" s="61">
        <v>1</v>
      </c>
      <c r="C32" s="61">
        <v>141131</v>
      </c>
      <c r="D32" s="61">
        <v>0</v>
      </c>
      <c r="E32" s="61" t="str">
        <f>VLOOKUP(C32,QuestType!$AJ:$AK,2,FALSE)</f>
        <v>Lv.31 사냥 업적</v>
      </c>
      <c r="F32" s="61">
        <v>0</v>
      </c>
      <c r="G32" s="61">
        <v>1</v>
      </c>
      <c r="H32" s="61">
        <v>1</v>
      </c>
      <c r="I32" s="61">
        <v>0</v>
      </c>
      <c r="J32" s="61">
        <v>620000</v>
      </c>
      <c r="K32" s="61">
        <v>1</v>
      </c>
      <c r="L32" s="61">
        <v>61999.999999999993</v>
      </c>
      <c r="M32" s="61">
        <v>0</v>
      </c>
      <c r="N32" s="61">
        <v>0</v>
      </c>
      <c r="O32" s="61">
        <v>25</v>
      </c>
      <c r="P32" s="61">
        <v>4</v>
      </c>
      <c r="Q32" s="61">
        <v>0</v>
      </c>
      <c r="R32" s="61">
        <v>0</v>
      </c>
      <c r="S32" s="61">
        <v>0</v>
      </c>
      <c r="T32" s="61">
        <v>0</v>
      </c>
      <c r="U32" s="61">
        <v>0</v>
      </c>
      <c r="V32" s="61">
        <v>0</v>
      </c>
      <c r="W32" s="61">
        <v>0</v>
      </c>
      <c r="X32" s="61">
        <v>0</v>
      </c>
      <c r="Y32" s="61">
        <v>0</v>
      </c>
      <c r="Z32" s="61">
        <v>0</v>
      </c>
      <c r="AA32" s="61">
        <v>0</v>
      </c>
      <c r="AB32" s="61">
        <v>0</v>
      </c>
      <c r="AC32" s="61">
        <v>0</v>
      </c>
      <c r="AD32" s="61">
        <v>0</v>
      </c>
    </row>
    <row r="33" spans="1:30" x14ac:dyDescent="0.3">
      <c r="A33" s="61">
        <f t="shared" si="0"/>
        <v>32</v>
      </c>
      <c r="B33" s="61">
        <v>1</v>
      </c>
      <c r="C33" s="61">
        <v>141132</v>
      </c>
      <c r="D33" s="61">
        <v>0</v>
      </c>
      <c r="E33" s="61" t="str">
        <f>VLOOKUP(C33,QuestType!$AJ:$AK,2,FALSE)</f>
        <v>Lv.32 사냥 업적</v>
      </c>
      <c r="F33" s="61">
        <v>0</v>
      </c>
      <c r="G33" s="61">
        <v>1</v>
      </c>
      <c r="H33" s="61">
        <v>1</v>
      </c>
      <c r="I33" s="61">
        <v>0</v>
      </c>
      <c r="J33" s="61">
        <v>640000</v>
      </c>
      <c r="K33" s="61">
        <v>1</v>
      </c>
      <c r="L33" s="61">
        <v>64000</v>
      </c>
      <c r="M33" s="61">
        <v>0</v>
      </c>
      <c r="N33" s="61">
        <v>0</v>
      </c>
      <c r="O33" s="61">
        <v>25</v>
      </c>
      <c r="P33" s="61">
        <v>4</v>
      </c>
      <c r="Q33" s="61">
        <v>0</v>
      </c>
      <c r="R33" s="61">
        <v>0</v>
      </c>
      <c r="S33" s="61">
        <v>0</v>
      </c>
      <c r="T33" s="61">
        <v>0</v>
      </c>
      <c r="U33" s="61">
        <v>0</v>
      </c>
      <c r="V33" s="61">
        <v>0</v>
      </c>
      <c r="W33" s="61">
        <v>0</v>
      </c>
      <c r="X33" s="61">
        <v>0</v>
      </c>
      <c r="Y33" s="61">
        <v>0</v>
      </c>
      <c r="Z33" s="61">
        <v>0</v>
      </c>
      <c r="AA33" s="61">
        <v>0</v>
      </c>
      <c r="AB33" s="61">
        <v>0</v>
      </c>
      <c r="AC33" s="61">
        <v>0</v>
      </c>
      <c r="AD33" s="61">
        <v>0</v>
      </c>
    </row>
    <row r="34" spans="1:30" x14ac:dyDescent="0.3">
      <c r="A34" s="61">
        <f t="shared" si="0"/>
        <v>33</v>
      </c>
      <c r="B34" s="61">
        <v>1</v>
      </c>
      <c r="C34" s="61">
        <v>141133</v>
      </c>
      <c r="D34" s="61">
        <v>0</v>
      </c>
      <c r="E34" s="61" t="str">
        <f>VLOOKUP(C34,QuestType!$AJ:$AK,2,FALSE)</f>
        <v>Lv.33 사냥 업적</v>
      </c>
      <c r="F34" s="61">
        <v>0</v>
      </c>
      <c r="G34" s="61">
        <v>1</v>
      </c>
      <c r="H34" s="61">
        <v>1</v>
      </c>
      <c r="I34" s="61">
        <v>0</v>
      </c>
      <c r="J34" s="61">
        <v>660000</v>
      </c>
      <c r="K34" s="61">
        <v>1</v>
      </c>
      <c r="L34" s="61">
        <v>66000</v>
      </c>
      <c r="M34" s="61">
        <v>0</v>
      </c>
      <c r="N34" s="61">
        <v>0</v>
      </c>
      <c r="O34" s="61">
        <v>25</v>
      </c>
      <c r="P34" s="61">
        <v>4</v>
      </c>
      <c r="Q34" s="61">
        <v>0</v>
      </c>
      <c r="R34" s="61">
        <v>0</v>
      </c>
      <c r="S34" s="61">
        <v>0</v>
      </c>
      <c r="T34" s="61">
        <v>0</v>
      </c>
      <c r="U34" s="61">
        <v>0</v>
      </c>
      <c r="V34" s="61">
        <v>0</v>
      </c>
      <c r="W34" s="61">
        <v>0</v>
      </c>
      <c r="X34" s="61">
        <v>0</v>
      </c>
      <c r="Y34" s="61">
        <v>0</v>
      </c>
      <c r="Z34" s="61">
        <v>0</v>
      </c>
      <c r="AA34" s="61">
        <v>0</v>
      </c>
      <c r="AB34" s="61">
        <v>0</v>
      </c>
      <c r="AC34" s="61">
        <v>0</v>
      </c>
      <c r="AD34" s="61">
        <v>0</v>
      </c>
    </row>
    <row r="35" spans="1:30" x14ac:dyDescent="0.3">
      <c r="A35" s="61">
        <f t="shared" si="0"/>
        <v>34</v>
      </c>
      <c r="B35" s="61">
        <v>1</v>
      </c>
      <c r="C35" s="61">
        <v>141134</v>
      </c>
      <c r="D35" s="61">
        <v>0</v>
      </c>
      <c r="E35" s="61" t="str">
        <f>VLOOKUP(C35,QuestType!$AJ:$AK,2,FALSE)</f>
        <v>Lv.34 사냥 업적</v>
      </c>
      <c r="F35" s="61">
        <v>0</v>
      </c>
      <c r="G35" s="61">
        <v>1</v>
      </c>
      <c r="H35" s="61">
        <v>1</v>
      </c>
      <c r="I35" s="61">
        <v>0</v>
      </c>
      <c r="J35" s="61">
        <v>680000</v>
      </c>
      <c r="K35" s="61">
        <v>1</v>
      </c>
      <c r="L35" s="61">
        <v>68000</v>
      </c>
      <c r="M35" s="61">
        <v>0</v>
      </c>
      <c r="N35" s="61">
        <v>0</v>
      </c>
      <c r="O35" s="61">
        <v>25</v>
      </c>
      <c r="P35" s="61">
        <v>4</v>
      </c>
      <c r="Q35" s="61">
        <v>0</v>
      </c>
      <c r="R35" s="61">
        <v>0</v>
      </c>
      <c r="S35" s="61">
        <v>0</v>
      </c>
      <c r="T35" s="61">
        <v>0</v>
      </c>
      <c r="U35" s="61">
        <v>0</v>
      </c>
      <c r="V35" s="61">
        <v>0</v>
      </c>
      <c r="W35" s="61">
        <v>0</v>
      </c>
      <c r="X35" s="61">
        <v>0</v>
      </c>
      <c r="Y35" s="61">
        <v>0</v>
      </c>
      <c r="Z35" s="61">
        <v>0</v>
      </c>
      <c r="AA35" s="61">
        <v>0</v>
      </c>
      <c r="AB35" s="61">
        <v>0</v>
      </c>
      <c r="AC35" s="61">
        <v>0</v>
      </c>
      <c r="AD35" s="61">
        <v>0</v>
      </c>
    </row>
    <row r="36" spans="1:30" x14ac:dyDescent="0.3">
      <c r="A36" s="61">
        <f t="shared" si="0"/>
        <v>35</v>
      </c>
      <c r="B36" s="61">
        <v>1</v>
      </c>
      <c r="C36" s="61">
        <v>141135</v>
      </c>
      <c r="D36" s="61">
        <v>0</v>
      </c>
      <c r="E36" s="61" t="str">
        <f>VLOOKUP(C36,QuestType!$AJ:$AK,2,FALSE)</f>
        <v>Lv.35 사냥 업적</v>
      </c>
      <c r="F36" s="61">
        <v>0</v>
      </c>
      <c r="G36" s="61">
        <v>1</v>
      </c>
      <c r="H36" s="61">
        <v>1</v>
      </c>
      <c r="I36" s="61">
        <v>0</v>
      </c>
      <c r="J36" s="61">
        <v>700000</v>
      </c>
      <c r="K36" s="61">
        <v>1</v>
      </c>
      <c r="L36" s="61">
        <v>70000</v>
      </c>
      <c r="M36" s="61">
        <v>0</v>
      </c>
      <c r="N36" s="61">
        <v>0</v>
      </c>
      <c r="O36" s="61">
        <v>25</v>
      </c>
      <c r="P36" s="61">
        <v>4</v>
      </c>
      <c r="Q36" s="61">
        <v>0</v>
      </c>
      <c r="R36" s="61">
        <v>0</v>
      </c>
      <c r="S36" s="61">
        <v>0</v>
      </c>
      <c r="T36" s="61">
        <v>0</v>
      </c>
      <c r="U36" s="61">
        <v>0</v>
      </c>
      <c r="V36" s="61">
        <v>0</v>
      </c>
      <c r="W36" s="61">
        <v>0</v>
      </c>
      <c r="X36" s="61">
        <v>0</v>
      </c>
      <c r="Y36" s="61">
        <v>0</v>
      </c>
      <c r="Z36" s="61">
        <v>0</v>
      </c>
      <c r="AA36" s="61">
        <v>0</v>
      </c>
      <c r="AB36" s="61">
        <v>0</v>
      </c>
      <c r="AC36" s="61">
        <v>0</v>
      </c>
      <c r="AD36" s="61">
        <v>0</v>
      </c>
    </row>
    <row r="37" spans="1:30" x14ac:dyDescent="0.3">
      <c r="A37" s="61">
        <f t="shared" si="0"/>
        <v>36</v>
      </c>
      <c r="B37" s="61">
        <v>1</v>
      </c>
      <c r="C37" s="61">
        <v>141136</v>
      </c>
      <c r="D37" s="61">
        <v>0</v>
      </c>
      <c r="E37" s="61" t="str">
        <f>VLOOKUP(C37,QuestType!$AJ:$AK,2,FALSE)</f>
        <v>Lv.36 사냥 업적</v>
      </c>
      <c r="F37" s="61">
        <v>0</v>
      </c>
      <c r="G37" s="61">
        <v>1</v>
      </c>
      <c r="H37" s="61">
        <v>1</v>
      </c>
      <c r="I37" s="61">
        <v>0</v>
      </c>
      <c r="J37" s="61">
        <v>720000</v>
      </c>
      <c r="K37" s="61">
        <v>1</v>
      </c>
      <c r="L37" s="61">
        <v>71999.999999999985</v>
      </c>
      <c r="M37" s="61">
        <v>0</v>
      </c>
      <c r="N37" s="61">
        <v>0</v>
      </c>
      <c r="O37" s="61">
        <v>25</v>
      </c>
      <c r="P37" s="61">
        <v>4</v>
      </c>
      <c r="Q37" s="61">
        <v>0</v>
      </c>
      <c r="R37" s="61">
        <v>0</v>
      </c>
      <c r="S37" s="61">
        <v>0</v>
      </c>
      <c r="T37" s="61">
        <v>0</v>
      </c>
      <c r="U37" s="61">
        <v>0</v>
      </c>
      <c r="V37" s="61">
        <v>0</v>
      </c>
      <c r="W37" s="61">
        <v>0</v>
      </c>
      <c r="X37" s="61">
        <v>0</v>
      </c>
      <c r="Y37" s="61">
        <v>0</v>
      </c>
      <c r="Z37" s="61">
        <v>0</v>
      </c>
      <c r="AA37" s="61">
        <v>0</v>
      </c>
      <c r="AB37" s="61">
        <v>0</v>
      </c>
      <c r="AC37" s="61">
        <v>0</v>
      </c>
      <c r="AD37" s="61">
        <v>0</v>
      </c>
    </row>
    <row r="38" spans="1:30" x14ac:dyDescent="0.3">
      <c r="A38" s="61">
        <f t="shared" si="0"/>
        <v>37</v>
      </c>
      <c r="B38" s="61">
        <v>1</v>
      </c>
      <c r="C38" s="61">
        <v>141137</v>
      </c>
      <c r="D38" s="61">
        <v>0</v>
      </c>
      <c r="E38" s="61" t="str">
        <f>VLOOKUP(C38,QuestType!$AJ:$AK,2,FALSE)</f>
        <v>Lv.37 사냥 업적</v>
      </c>
      <c r="F38" s="61">
        <v>0</v>
      </c>
      <c r="G38" s="61">
        <v>1</v>
      </c>
      <c r="H38" s="61">
        <v>1</v>
      </c>
      <c r="I38" s="61">
        <v>0</v>
      </c>
      <c r="J38" s="61">
        <v>740000</v>
      </c>
      <c r="K38" s="61">
        <v>1</v>
      </c>
      <c r="L38" s="61">
        <v>74000</v>
      </c>
      <c r="M38" s="61">
        <v>0</v>
      </c>
      <c r="N38" s="61">
        <v>0</v>
      </c>
      <c r="O38" s="61">
        <v>25</v>
      </c>
      <c r="P38" s="61">
        <v>4</v>
      </c>
      <c r="Q38" s="61">
        <v>0</v>
      </c>
      <c r="R38" s="61">
        <v>0</v>
      </c>
      <c r="S38" s="61">
        <v>0</v>
      </c>
      <c r="T38" s="61">
        <v>0</v>
      </c>
      <c r="U38" s="61">
        <v>0</v>
      </c>
      <c r="V38" s="61">
        <v>0</v>
      </c>
      <c r="W38" s="61">
        <v>0</v>
      </c>
      <c r="X38" s="61">
        <v>0</v>
      </c>
      <c r="Y38" s="61">
        <v>0</v>
      </c>
      <c r="Z38" s="61">
        <v>0</v>
      </c>
      <c r="AA38" s="61">
        <v>0</v>
      </c>
      <c r="AB38" s="61">
        <v>0</v>
      </c>
      <c r="AC38" s="61">
        <v>0</v>
      </c>
      <c r="AD38" s="61">
        <v>0</v>
      </c>
    </row>
    <row r="39" spans="1:30" x14ac:dyDescent="0.3">
      <c r="A39" s="61">
        <f t="shared" si="0"/>
        <v>38</v>
      </c>
      <c r="B39" s="61">
        <v>1</v>
      </c>
      <c r="C39" s="61">
        <v>141138</v>
      </c>
      <c r="D39" s="61">
        <v>0</v>
      </c>
      <c r="E39" s="61" t="str">
        <f>VLOOKUP(C39,QuestType!$AJ:$AK,2,FALSE)</f>
        <v>Lv.38 사냥 업적</v>
      </c>
      <c r="F39" s="61">
        <v>0</v>
      </c>
      <c r="G39" s="61">
        <v>1</v>
      </c>
      <c r="H39" s="61">
        <v>1</v>
      </c>
      <c r="I39" s="61">
        <v>0</v>
      </c>
      <c r="J39" s="61">
        <v>760000</v>
      </c>
      <c r="K39" s="61">
        <v>1</v>
      </c>
      <c r="L39" s="61">
        <v>76000</v>
      </c>
      <c r="M39" s="61">
        <v>0</v>
      </c>
      <c r="N39" s="61">
        <v>0</v>
      </c>
      <c r="O39" s="61">
        <v>25</v>
      </c>
      <c r="P39" s="61">
        <v>4</v>
      </c>
      <c r="Q39" s="61">
        <v>0</v>
      </c>
      <c r="R39" s="61">
        <v>0</v>
      </c>
      <c r="S39" s="61">
        <v>0</v>
      </c>
      <c r="T39" s="61">
        <v>0</v>
      </c>
      <c r="U39" s="61">
        <v>0</v>
      </c>
      <c r="V39" s="61">
        <v>0</v>
      </c>
      <c r="W39" s="61">
        <v>0</v>
      </c>
      <c r="X39" s="61">
        <v>0</v>
      </c>
      <c r="Y39" s="61">
        <v>0</v>
      </c>
      <c r="Z39" s="61">
        <v>0</v>
      </c>
      <c r="AA39" s="61">
        <v>0</v>
      </c>
      <c r="AB39" s="61">
        <v>0</v>
      </c>
      <c r="AC39" s="61">
        <v>0</v>
      </c>
      <c r="AD39" s="61">
        <v>0</v>
      </c>
    </row>
    <row r="40" spans="1:30" x14ac:dyDescent="0.3">
      <c r="A40" s="61">
        <f t="shared" si="0"/>
        <v>39</v>
      </c>
      <c r="B40" s="61">
        <v>1</v>
      </c>
      <c r="C40" s="61">
        <v>141139</v>
      </c>
      <c r="D40" s="61">
        <v>0</v>
      </c>
      <c r="E40" s="61" t="str">
        <f>VLOOKUP(C40,QuestType!$AJ:$AK,2,FALSE)</f>
        <v>Lv.39 사냥 업적</v>
      </c>
      <c r="F40" s="61">
        <v>0</v>
      </c>
      <c r="G40" s="61">
        <v>1</v>
      </c>
      <c r="H40" s="61">
        <v>1</v>
      </c>
      <c r="I40" s="61">
        <v>0</v>
      </c>
      <c r="J40" s="61">
        <v>780000</v>
      </c>
      <c r="K40" s="61">
        <v>1</v>
      </c>
      <c r="L40" s="61">
        <v>78000</v>
      </c>
      <c r="M40" s="61">
        <v>0</v>
      </c>
      <c r="N40" s="61">
        <v>0</v>
      </c>
      <c r="O40" s="61">
        <v>25</v>
      </c>
      <c r="P40" s="61">
        <v>4</v>
      </c>
      <c r="Q40" s="61">
        <v>0</v>
      </c>
      <c r="R40" s="61">
        <v>0</v>
      </c>
      <c r="S40" s="61">
        <v>0</v>
      </c>
      <c r="T40" s="61">
        <v>0</v>
      </c>
      <c r="U40" s="61">
        <v>0</v>
      </c>
      <c r="V40" s="61">
        <v>0</v>
      </c>
      <c r="W40" s="61">
        <v>0</v>
      </c>
      <c r="X40" s="61">
        <v>0</v>
      </c>
      <c r="Y40" s="61">
        <v>0</v>
      </c>
      <c r="Z40" s="61">
        <v>0</v>
      </c>
      <c r="AA40" s="61">
        <v>0</v>
      </c>
      <c r="AB40" s="61">
        <v>0</v>
      </c>
      <c r="AC40" s="61">
        <v>0</v>
      </c>
      <c r="AD40" s="61">
        <v>0</v>
      </c>
    </row>
    <row r="41" spans="1:30" x14ac:dyDescent="0.3">
      <c r="A41" s="61">
        <f t="shared" si="0"/>
        <v>40</v>
      </c>
      <c r="B41" s="61">
        <v>1</v>
      </c>
      <c r="C41" s="61">
        <v>141140</v>
      </c>
      <c r="D41" s="61">
        <v>0</v>
      </c>
      <c r="E41" s="61" t="str">
        <f>VLOOKUP(C41,QuestType!$AJ:$AK,2,FALSE)</f>
        <v>Lv.40 사냥 업적</v>
      </c>
      <c r="F41" s="61">
        <v>0</v>
      </c>
      <c r="G41" s="61">
        <v>1</v>
      </c>
      <c r="H41" s="61">
        <v>1</v>
      </c>
      <c r="I41" s="61">
        <v>0</v>
      </c>
      <c r="J41" s="61">
        <v>800000</v>
      </c>
      <c r="K41" s="61">
        <v>1</v>
      </c>
      <c r="L41" s="61">
        <v>80000</v>
      </c>
      <c r="M41" s="61">
        <v>0</v>
      </c>
      <c r="N41" s="61">
        <v>0</v>
      </c>
      <c r="O41" s="61">
        <v>25</v>
      </c>
      <c r="P41" s="61">
        <v>4</v>
      </c>
      <c r="Q41" s="61">
        <v>0</v>
      </c>
      <c r="R41" s="61">
        <v>0</v>
      </c>
      <c r="S41" s="61">
        <v>0</v>
      </c>
      <c r="T41" s="61">
        <v>0</v>
      </c>
      <c r="U41" s="61">
        <v>0</v>
      </c>
      <c r="V41" s="61">
        <v>0</v>
      </c>
      <c r="W41" s="61">
        <v>0</v>
      </c>
      <c r="X41" s="61">
        <v>0</v>
      </c>
      <c r="Y41" s="61">
        <v>0</v>
      </c>
      <c r="Z41" s="61">
        <v>0</v>
      </c>
      <c r="AA41" s="61">
        <v>0</v>
      </c>
      <c r="AB41" s="61">
        <v>0</v>
      </c>
      <c r="AC41" s="61">
        <v>0</v>
      </c>
      <c r="AD41" s="61">
        <v>0</v>
      </c>
    </row>
    <row r="42" spans="1:30" x14ac:dyDescent="0.3">
      <c r="A42" s="61">
        <f t="shared" si="0"/>
        <v>41</v>
      </c>
      <c r="B42" s="61">
        <v>1</v>
      </c>
      <c r="C42" s="61">
        <v>141141</v>
      </c>
      <c r="D42" s="61">
        <v>0</v>
      </c>
      <c r="E42" s="61" t="str">
        <f>VLOOKUP(C42,QuestType!$AJ:$AK,2,FALSE)</f>
        <v>Lv.41 사냥 업적</v>
      </c>
      <c r="F42" s="61">
        <v>0</v>
      </c>
      <c r="G42" s="61">
        <v>1</v>
      </c>
      <c r="H42" s="61">
        <v>1</v>
      </c>
      <c r="I42" s="61">
        <v>0</v>
      </c>
      <c r="J42" s="61">
        <v>820000</v>
      </c>
      <c r="K42" s="61">
        <v>1</v>
      </c>
      <c r="L42" s="61">
        <v>81999.999999999985</v>
      </c>
      <c r="M42" s="61">
        <v>0</v>
      </c>
      <c r="N42" s="61">
        <v>0</v>
      </c>
      <c r="O42" s="61">
        <v>25</v>
      </c>
      <c r="P42" s="61">
        <v>5</v>
      </c>
      <c r="Q42" s="61">
        <v>0</v>
      </c>
      <c r="R42" s="61">
        <v>0</v>
      </c>
      <c r="S42" s="61">
        <v>0</v>
      </c>
      <c r="T42" s="61">
        <v>0</v>
      </c>
      <c r="U42" s="61">
        <v>0</v>
      </c>
      <c r="V42" s="61">
        <v>0</v>
      </c>
      <c r="W42" s="61">
        <v>0</v>
      </c>
      <c r="X42" s="61">
        <v>0</v>
      </c>
      <c r="Y42" s="61">
        <v>0</v>
      </c>
      <c r="Z42" s="61">
        <v>0</v>
      </c>
      <c r="AA42" s="61">
        <v>0</v>
      </c>
      <c r="AB42" s="61">
        <v>0</v>
      </c>
      <c r="AC42" s="61">
        <v>0</v>
      </c>
      <c r="AD42" s="61">
        <v>0</v>
      </c>
    </row>
    <row r="43" spans="1:30" x14ac:dyDescent="0.3">
      <c r="A43" s="61">
        <f t="shared" si="0"/>
        <v>42</v>
      </c>
      <c r="B43" s="61">
        <v>1</v>
      </c>
      <c r="C43" s="61">
        <v>141142</v>
      </c>
      <c r="D43" s="61">
        <v>0</v>
      </c>
      <c r="E43" s="61" t="str">
        <f>VLOOKUP(C43,QuestType!$AJ:$AK,2,FALSE)</f>
        <v>Lv.42 사냥 업적</v>
      </c>
      <c r="F43" s="61">
        <v>0</v>
      </c>
      <c r="G43" s="61">
        <v>1</v>
      </c>
      <c r="H43" s="61">
        <v>1</v>
      </c>
      <c r="I43" s="61">
        <v>0</v>
      </c>
      <c r="J43" s="61">
        <v>840000</v>
      </c>
      <c r="K43" s="61">
        <v>1</v>
      </c>
      <c r="L43" s="61">
        <v>84000</v>
      </c>
      <c r="M43" s="61">
        <v>0</v>
      </c>
      <c r="N43" s="61">
        <v>0</v>
      </c>
      <c r="O43" s="61">
        <v>25</v>
      </c>
      <c r="P43" s="61">
        <v>5</v>
      </c>
      <c r="Q43" s="61">
        <v>0</v>
      </c>
      <c r="R43" s="61">
        <v>0</v>
      </c>
      <c r="S43" s="61">
        <v>0</v>
      </c>
      <c r="T43" s="61">
        <v>0</v>
      </c>
      <c r="U43" s="61">
        <v>0</v>
      </c>
      <c r="V43" s="61">
        <v>0</v>
      </c>
      <c r="W43" s="61">
        <v>0</v>
      </c>
      <c r="X43" s="61">
        <v>0</v>
      </c>
      <c r="Y43" s="61">
        <v>0</v>
      </c>
      <c r="Z43" s="61">
        <v>0</v>
      </c>
      <c r="AA43" s="61">
        <v>0</v>
      </c>
      <c r="AB43" s="61">
        <v>0</v>
      </c>
      <c r="AC43" s="61">
        <v>0</v>
      </c>
      <c r="AD43" s="61">
        <v>0</v>
      </c>
    </row>
    <row r="44" spans="1:30" x14ac:dyDescent="0.3">
      <c r="A44" s="61">
        <f t="shared" si="0"/>
        <v>43</v>
      </c>
      <c r="B44" s="61">
        <v>1</v>
      </c>
      <c r="C44" s="61">
        <v>141143</v>
      </c>
      <c r="D44" s="61">
        <v>0</v>
      </c>
      <c r="E44" s="61" t="str">
        <f>VLOOKUP(C44,QuestType!$AJ:$AK,2,FALSE)</f>
        <v>Lv.43 사냥 업적</v>
      </c>
      <c r="F44" s="61">
        <v>0</v>
      </c>
      <c r="G44" s="61">
        <v>1</v>
      </c>
      <c r="H44" s="61">
        <v>1</v>
      </c>
      <c r="I44" s="61">
        <v>0</v>
      </c>
      <c r="J44" s="61">
        <v>860000</v>
      </c>
      <c r="K44" s="61">
        <v>1</v>
      </c>
      <c r="L44" s="61">
        <v>86000</v>
      </c>
      <c r="M44" s="61">
        <v>0</v>
      </c>
      <c r="N44" s="61">
        <v>0</v>
      </c>
      <c r="O44" s="61">
        <v>25</v>
      </c>
      <c r="P44" s="61">
        <v>5</v>
      </c>
      <c r="Q44" s="61">
        <v>0</v>
      </c>
      <c r="R44" s="61">
        <v>0</v>
      </c>
      <c r="S44" s="61">
        <v>0</v>
      </c>
      <c r="T44" s="61">
        <v>0</v>
      </c>
      <c r="U44" s="61">
        <v>0</v>
      </c>
      <c r="V44" s="61">
        <v>0</v>
      </c>
      <c r="W44" s="61">
        <v>0</v>
      </c>
      <c r="X44" s="61">
        <v>0</v>
      </c>
      <c r="Y44" s="61">
        <v>0</v>
      </c>
      <c r="Z44" s="61">
        <v>0</v>
      </c>
      <c r="AA44" s="61">
        <v>0</v>
      </c>
      <c r="AB44" s="61">
        <v>0</v>
      </c>
      <c r="AC44" s="61">
        <v>0</v>
      </c>
      <c r="AD44" s="61">
        <v>0</v>
      </c>
    </row>
    <row r="45" spans="1:30" x14ac:dyDescent="0.3">
      <c r="A45" s="61">
        <f t="shared" si="0"/>
        <v>44</v>
      </c>
      <c r="B45" s="61">
        <v>1</v>
      </c>
      <c r="C45" s="61">
        <v>141144</v>
      </c>
      <c r="D45" s="61">
        <v>0</v>
      </c>
      <c r="E45" s="61" t="str">
        <f>VLOOKUP(C45,QuestType!$AJ:$AK,2,FALSE)</f>
        <v>Lv.44 사냥 업적</v>
      </c>
      <c r="F45" s="61">
        <v>0</v>
      </c>
      <c r="G45" s="61">
        <v>1</v>
      </c>
      <c r="H45" s="61">
        <v>1</v>
      </c>
      <c r="I45" s="61">
        <v>0</v>
      </c>
      <c r="J45" s="61">
        <v>880000</v>
      </c>
      <c r="K45" s="61">
        <v>1</v>
      </c>
      <c r="L45" s="61">
        <v>88000</v>
      </c>
      <c r="M45" s="61">
        <v>0</v>
      </c>
      <c r="N45" s="61">
        <v>0</v>
      </c>
      <c r="O45" s="61">
        <v>25</v>
      </c>
      <c r="P45" s="61">
        <v>5</v>
      </c>
      <c r="Q45" s="61">
        <v>0</v>
      </c>
      <c r="R45" s="61">
        <v>0</v>
      </c>
      <c r="S45" s="61">
        <v>0</v>
      </c>
      <c r="T45" s="61">
        <v>0</v>
      </c>
      <c r="U45" s="61">
        <v>0</v>
      </c>
      <c r="V45" s="61">
        <v>0</v>
      </c>
      <c r="W45" s="61">
        <v>0</v>
      </c>
      <c r="X45" s="61">
        <v>0</v>
      </c>
      <c r="Y45" s="61">
        <v>0</v>
      </c>
      <c r="Z45" s="61">
        <v>0</v>
      </c>
      <c r="AA45" s="61">
        <v>0</v>
      </c>
      <c r="AB45" s="61">
        <v>0</v>
      </c>
      <c r="AC45" s="61">
        <v>0</v>
      </c>
      <c r="AD45" s="61">
        <v>0</v>
      </c>
    </row>
    <row r="46" spans="1:30" x14ac:dyDescent="0.3">
      <c r="A46" s="61">
        <f t="shared" si="0"/>
        <v>45</v>
      </c>
      <c r="B46" s="61">
        <v>1</v>
      </c>
      <c r="C46" s="61">
        <v>141145</v>
      </c>
      <c r="D46" s="61">
        <v>0</v>
      </c>
      <c r="E46" s="61" t="str">
        <f>VLOOKUP(C46,QuestType!$AJ:$AK,2,FALSE)</f>
        <v>Lv.45 사냥 업적</v>
      </c>
      <c r="F46" s="61">
        <v>0</v>
      </c>
      <c r="G46" s="61">
        <v>1</v>
      </c>
      <c r="H46" s="61">
        <v>1</v>
      </c>
      <c r="I46" s="61">
        <v>0</v>
      </c>
      <c r="J46" s="61">
        <v>900000</v>
      </c>
      <c r="K46" s="61">
        <v>1</v>
      </c>
      <c r="L46" s="61">
        <v>90000</v>
      </c>
      <c r="M46" s="61">
        <v>0</v>
      </c>
      <c r="N46" s="61">
        <v>0</v>
      </c>
      <c r="O46" s="61">
        <v>25</v>
      </c>
      <c r="P46" s="61">
        <v>5</v>
      </c>
      <c r="Q46" s="61">
        <v>0</v>
      </c>
      <c r="R46" s="61">
        <v>0</v>
      </c>
      <c r="S46" s="61">
        <v>0</v>
      </c>
      <c r="T46" s="61">
        <v>0</v>
      </c>
      <c r="U46" s="61">
        <v>0</v>
      </c>
      <c r="V46" s="61">
        <v>0</v>
      </c>
      <c r="W46" s="61">
        <v>0</v>
      </c>
      <c r="X46" s="61">
        <v>0</v>
      </c>
      <c r="Y46" s="61">
        <v>0</v>
      </c>
      <c r="Z46" s="61">
        <v>0</v>
      </c>
      <c r="AA46" s="61">
        <v>0</v>
      </c>
      <c r="AB46" s="61">
        <v>0</v>
      </c>
      <c r="AC46" s="61">
        <v>0</v>
      </c>
      <c r="AD46" s="61">
        <v>0</v>
      </c>
    </row>
    <row r="47" spans="1:30" x14ac:dyDescent="0.3">
      <c r="A47" s="61">
        <f t="shared" si="0"/>
        <v>46</v>
      </c>
      <c r="B47" s="61">
        <v>1</v>
      </c>
      <c r="C47" s="61">
        <v>141146</v>
      </c>
      <c r="D47" s="61">
        <v>0</v>
      </c>
      <c r="E47" s="61" t="str">
        <f>VLOOKUP(C47,QuestType!$AJ:$AK,2,FALSE)</f>
        <v>Lv.46 사냥 업적</v>
      </c>
      <c r="F47" s="61">
        <v>0</v>
      </c>
      <c r="G47" s="61">
        <v>1</v>
      </c>
      <c r="H47" s="61">
        <v>1</v>
      </c>
      <c r="I47" s="61">
        <v>0</v>
      </c>
      <c r="J47" s="61">
        <v>920000</v>
      </c>
      <c r="K47" s="61">
        <v>1</v>
      </c>
      <c r="L47" s="61">
        <v>92000</v>
      </c>
      <c r="M47" s="61">
        <v>0</v>
      </c>
      <c r="N47" s="61">
        <v>0</v>
      </c>
      <c r="O47" s="61">
        <v>25</v>
      </c>
      <c r="P47" s="61">
        <v>5</v>
      </c>
      <c r="Q47" s="61">
        <v>0</v>
      </c>
      <c r="R47" s="61">
        <v>0</v>
      </c>
      <c r="S47" s="61">
        <v>0</v>
      </c>
      <c r="T47" s="61">
        <v>0</v>
      </c>
      <c r="U47" s="61">
        <v>0</v>
      </c>
      <c r="V47" s="61">
        <v>0</v>
      </c>
      <c r="W47" s="61">
        <v>0</v>
      </c>
      <c r="X47" s="61">
        <v>0</v>
      </c>
      <c r="Y47" s="61">
        <v>0</v>
      </c>
      <c r="Z47" s="61">
        <v>0</v>
      </c>
      <c r="AA47" s="61">
        <v>0</v>
      </c>
      <c r="AB47" s="61">
        <v>0</v>
      </c>
      <c r="AC47" s="61">
        <v>0</v>
      </c>
      <c r="AD47" s="61">
        <v>0</v>
      </c>
    </row>
    <row r="48" spans="1:30" x14ac:dyDescent="0.3">
      <c r="A48" s="61">
        <f t="shared" si="0"/>
        <v>47</v>
      </c>
      <c r="B48" s="61">
        <v>1</v>
      </c>
      <c r="C48" s="61">
        <v>141147</v>
      </c>
      <c r="D48" s="61">
        <v>0</v>
      </c>
      <c r="E48" s="61" t="str">
        <f>VLOOKUP(C48,QuestType!$AJ:$AK,2,FALSE)</f>
        <v>Lv.47 사냥 업적</v>
      </c>
      <c r="F48" s="61">
        <v>0</v>
      </c>
      <c r="G48" s="61">
        <v>1</v>
      </c>
      <c r="H48" s="61">
        <v>1</v>
      </c>
      <c r="I48" s="61">
        <v>0</v>
      </c>
      <c r="J48" s="61">
        <v>940000</v>
      </c>
      <c r="K48" s="61">
        <v>1</v>
      </c>
      <c r="L48" s="61">
        <v>94000</v>
      </c>
      <c r="M48" s="61">
        <v>0</v>
      </c>
      <c r="N48" s="61">
        <v>0</v>
      </c>
      <c r="O48" s="61">
        <v>25</v>
      </c>
      <c r="P48" s="61">
        <v>5</v>
      </c>
      <c r="Q48" s="61">
        <v>0</v>
      </c>
      <c r="R48" s="61">
        <v>0</v>
      </c>
      <c r="S48" s="61">
        <v>0</v>
      </c>
      <c r="T48" s="61">
        <v>0</v>
      </c>
      <c r="U48" s="61">
        <v>0</v>
      </c>
      <c r="V48" s="61">
        <v>0</v>
      </c>
      <c r="W48" s="61">
        <v>0</v>
      </c>
      <c r="X48" s="61">
        <v>0</v>
      </c>
      <c r="Y48" s="61">
        <v>0</v>
      </c>
      <c r="Z48" s="61">
        <v>0</v>
      </c>
      <c r="AA48" s="61">
        <v>0</v>
      </c>
      <c r="AB48" s="61">
        <v>0</v>
      </c>
      <c r="AC48" s="61">
        <v>0</v>
      </c>
      <c r="AD48" s="61">
        <v>0</v>
      </c>
    </row>
    <row r="49" spans="1:30" x14ac:dyDescent="0.3">
      <c r="A49" s="61">
        <f t="shared" si="0"/>
        <v>48</v>
      </c>
      <c r="B49" s="61">
        <v>1</v>
      </c>
      <c r="C49" s="61">
        <v>141148</v>
      </c>
      <c r="D49" s="61">
        <v>0</v>
      </c>
      <c r="E49" s="61" t="str">
        <f>VLOOKUP(C49,QuestType!$AJ:$AK,2,FALSE)</f>
        <v>Lv.48 사냥 업적</v>
      </c>
      <c r="F49" s="61">
        <v>0</v>
      </c>
      <c r="G49" s="61">
        <v>1</v>
      </c>
      <c r="H49" s="61">
        <v>1</v>
      </c>
      <c r="I49" s="61">
        <v>0</v>
      </c>
      <c r="J49" s="61">
        <v>960000</v>
      </c>
      <c r="K49" s="61">
        <v>1</v>
      </c>
      <c r="L49" s="61">
        <v>96000</v>
      </c>
      <c r="M49" s="61">
        <v>0</v>
      </c>
      <c r="N49" s="61">
        <v>0</v>
      </c>
      <c r="O49" s="61">
        <v>25</v>
      </c>
      <c r="P49" s="61">
        <v>5</v>
      </c>
      <c r="Q49" s="61">
        <v>0</v>
      </c>
      <c r="R49" s="61">
        <v>0</v>
      </c>
      <c r="S49" s="61">
        <v>0</v>
      </c>
      <c r="T49" s="61">
        <v>0</v>
      </c>
      <c r="U49" s="61">
        <v>0</v>
      </c>
      <c r="V49" s="61">
        <v>0</v>
      </c>
      <c r="W49" s="61">
        <v>0</v>
      </c>
      <c r="X49" s="61">
        <v>0</v>
      </c>
      <c r="Y49" s="61">
        <v>0</v>
      </c>
      <c r="Z49" s="61">
        <v>0</v>
      </c>
      <c r="AA49" s="61">
        <v>0</v>
      </c>
      <c r="AB49" s="61">
        <v>0</v>
      </c>
      <c r="AC49" s="61">
        <v>0</v>
      </c>
      <c r="AD49" s="61">
        <v>0</v>
      </c>
    </row>
    <row r="50" spans="1:30" x14ac:dyDescent="0.3">
      <c r="A50" s="61">
        <f t="shared" si="0"/>
        <v>49</v>
      </c>
      <c r="B50" s="61">
        <v>1</v>
      </c>
      <c r="C50" s="61">
        <v>141149</v>
      </c>
      <c r="D50" s="61">
        <v>0</v>
      </c>
      <c r="E50" s="61" t="str">
        <f>VLOOKUP(C50,QuestType!$AJ:$AK,2,FALSE)</f>
        <v>Lv.49 사냥 업적</v>
      </c>
      <c r="F50" s="61">
        <v>0</v>
      </c>
      <c r="G50" s="61">
        <v>1</v>
      </c>
      <c r="H50" s="61">
        <v>1</v>
      </c>
      <c r="I50" s="61">
        <v>0</v>
      </c>
      <c r="J50" s="61">
        <v>980000</v>
      </c>
      <c r="K50" s="61">
        <v>1</v>
      </c>
      <c r="L50" s="61">
        <v>98000</v>
      </c>
      <c r="M50" s="61">
        <v>0</v>
      </c>
      <c r="N50" s="61">
        <v>0</v>
      </c>
      <c r="O50" s="61">
        <v>25</v>
      </c>
      <c r="P50" s="61">
        <v>5</v>
      </c>
      <c r="Q50" s="61">
        <v>0</v>
      </c>
      <c r="R50" s="61">
        <v>0</v>
      </c>
      <c r="S50" s="61">
        <v>0</v>
      </c>
      <c r="T50" s="61">
        <v>0</v>
      </c>
      <c r="U50" s="61">
        <v>0</v>
      </c>
      <c r="V50" s="61">
        <v>0</v>
      </c>
      <c r="W50" s="61">
        <v>0</v>
      </c>
      <c r="X50" s="61">
        <v>0</v>
      </c>
      <c r="Y50" s="61">
        <v>0</v>
      </c>
      <c r="Z50" s="61">
        <v>0</v>
      </c>
      <c r="AA50" s="61">
        <v>0</v>
      </c>
      <c r="AB50" s="61">
        <v>0</v>
      </c>
      <c r="AC50" s="61">
        <v>0</v>
      </c>
      <c r="AD50" s="61">
        <v>0</v>
      </c>
    </row>
    <row r="51" spans="1:30" x14ac:dyDescent="0.3">
      <c r="A51" s="61">
        <f t="shared" si="0"/>
        <v>50</v>
      </c>
      <c r="B51" s="61">
        <v>1</v>
      </c>
      <c r="C51" s="61">
        <v>141150</v>
      </c>
      <c r="D51" s="61">
        <v>0</v>
      </c>
      <c r="E51" s="61" t="str">
        <f>VLOOKUP(C51,QuestType!$AJ:$AK,2,FALSE)</f>
        <v>Lv.50 사냥 업적</v>
      </c>
      <c r="F51" s="61">
        <v>0</v>
      </c>
      <c r="G51" s="61">
        <v>1</v>
      </c>
      <c r="H51" s="61">
        <v>1</v>
      </c>
      <c r="I51" s="61">
        <v>0</v>
      </c>
      <c r="J51" s="61">
        <v>1000000</v>
      </c>
      <c r="K51" s="61">
        <v>1</v>
      </c>
      <c r="L51" s="61">
        <v>100000</v>
      </c>
      <c r="M51" s="61">
        <v>0</v>
      </c>
      <c r="N51" s="61">
        <v>0</v>
      </c>
      <c r="O51" s="61">
        <v>25</v>
      </c>
      <c r="P51" s="61">
        <v>5</v>
      </c>
      <c r="Q51" s="61">
        <v>0</v>
      </c>
      <c r="R51" s="61">
        <v>0</v>
      </c>
      <c r="S51" s="61">
        <v>0</v>
      </c>
      <c r="T51" s="61">
        <v>0</v>
      </c>
      <c r="U51" s="61">
        <v>0</v>
      </c>
      <c r="V51" s="61">
        <v>0</v>
      </c>
      <c r="W51" s="61">
        <v>0</v>
      </c>
      <c r="X51" s="61">
        <v>0</v>
      </c>
      <c r="Y51" s="61">
        <v>0</v>
      </c>
      <c r="Z51" s="61">
        <v>0</v>
      </c>
      <c r="AA51" s="61">
        <v>0</v>
      </c>
      <c r="AB51" s="61">
        <v>0</v>
      </c>
      <c r="AC51" s="61">
        <v>0</v>
      </c>
      <c r="AD51" s="61">
        <v>0</v>
      </c>
    </row>
    <row r="52" spans="1:30" x14ac:dyDescent="0.3">
      <c r="A52" s="61">
        <f t="shared" si="0"/>
        <v>51</v>
      </c>
      <c r="B52" s="61">
        <v>1</v>
      </c>
      <c r="C52" s="61">
        <v>141151</v>
      </c>
      <c r="D52" s="61">
        <v>0</v>
      </c>
      <c r="E52" s="61" t="str">
        <f>VLOOKUP(C52,QuestType!$AJ:$AK,2,FALSE)</f>
        <v>Lv.1 성장 업적</v>
      </c>
      <c r="F52" s="61">
        <v>0</v>
      </c>
      <c r="G52" s="61">
        <v>2</v>
      </c>
      <c r="H52" s="61">
        <v>36</v>
      </c>
      <c r="I52" s="61">
        <v>0</v>
      </c>
      <c r="J52" s="61">
        <v>30</v>
      </c>
      <c r="K52" s="61">
        <v>1</v>
      </c>
      <c r="L52" s="61">
        <v>5000</v>
      </c>
      <c r="M52" s="61">
        <v>0</v>
      </c>
      <c r="N52" s="61">
        <v>0</v>
      </c>
      <c r="O52" s="61">
        <v>25</v>
      </c>
      <c r="P52" s="61">
        <v>1</v>
      </c>
      <c r="Q52" s="61">
        <v>0</v>
      </c>
      <c r="R52" s="61">
        <v>0</v>
      </c>
      <c r="S52" s="61">
        <v>0</v>
      </c>
      <c r="T52" s="61">
        <v>0</v>
      </c>
      <c r="U52" s="61">
        <v>0</v>
      </c>
      <c r="V52" s="61">
        <v>0</v>
      </c>
      <c r="W52" s="61">
        <v>0</v>
      </c>
      <c r="X52" s="61">
        <v>0</v>
      </c>
      <c r="Y52" s="61">
        <v>0</v>
      </c>
      <c r="Z52" s="61">
        <v>0</v>
      </c>
      <c r="AA52" s="61">
        <v>0</v>
      </c>
      <c r="AB52" s="61">
        <v>0</v>
      </c>
      <c r="AC52" s="61">
        <v>0</v>
      </c>
      <c r="AD52" s="61">
        <v>0</v>
      </c>
    </row>
    <row r="53" spans="1:30" x14ac:dyDescent="0.3">
      <c r="A53" s="61">
        <f t="shared" si="0"/>
        <v>52</v>
      </c>
      <c r="B53" s="61">
        <v>1</v>
      </c>
      <c r="C53" s="61">
        <v>141152</v>
      </c>
      <c r="D53" s="61">
        <v>0</v>
      </c>
      <c r="E53" s="61" t="str">
        <f>VLOOKUP(C53,QuestType!$AJ:$AK,2,FALSE)</f>
        <v>Lv.2 성장 업적</v>
      </c>
      <c r="F53" s="61">
        <v>0</v>
      </c>
      <c r="G53" s="61">
        <v>2</v>
      </c>
      <c r="H53" s="61">
        <v>36</v>
      </c>
      <c r="I53" s="61">
        <v>0</v>
      </c>
      <c r="J53" s="61">
        <v>60</v>
      </c>
      <c r="K53" s="61">
        <v>1</v>
      </c>
      <c r="L53" s="61">
        <v>10000</v>
      </c>
      <c r="M53" s="61">
        <v>0</v>
      </c>
      <c r="N53" s="61">
        <v>0</v>
      </c>
      <c r="O53" s="61">
        <v>25</v>
      </c>
      <c r="P53" s="61">
        <v>1</v>
      </c>
      <c r="Q53" s="61">
        <v>0</v>
      </c>
      <c r="R53" s="61">
        <v>0</v>
      </c>
      <c r="S53" s="61">
        <v>0</v>
      </c>
      <c r="T53" s="61">
        <v>0</v>
      </c>
      <c r="U53" s="61">
        <v>0</v>
      </c>
      <c r="V53" s="61">
        <v>0</v>
      </c>
      <c r="W53" s="61">
        <v>0</v>
      </c>
      <c r="X53" s="61">
        <v>0</v>
      </c>
      <c r="Y53" s="61">
        <v>0</v>
      </c>
      <c r="Z53" s="61">
        <v>0</v>
      </c>
      <c r="AA53" s="61">
        <v>0</v>
      </c>
      <c r="AB53" s="61">
        <v>0</v>
      </c>
      <c r="AC53" s="61">
        <v>0</v>
      </c>
      <c r="AD53" s="61">
        <v>0</v>
      </c>
    </row>
    <row r="54" spans="1:30" x14ac:dyDescent="0.3">
      <c r="A54" s="61">
        <f t="shared" si="0"/>
        <v>53</v>
      </c>
      <c r="B54" s="61">
        <v>1</v>
      </c>
      <c r="C54" s="61">
        <v>141153</v>
      </c>
      <c r="D54" s="61">
        <v>0</v>
      </c>
      <c r="E54" s="61" t="str">
        <f>VLOOKUP(C54,QuestType!$AJ:$AK,2,FALSE)</f>
        <v>Lv.3 성장 업적</v>
      </c>
      <c r="F54" s="61">
        <v>0</v>
      </c>
      <c r="G54" s="61">
        <v>2</v>
      </c>
      <c r="H54" s="61">
        <v>36</v>
      </c>
      <c r="I54" s="61">
        <v>0</v>
      </c>
      <c r="J54" s="61">
        <v>90</v>
      </c>
      <c r="K54" s="61">
        <v>1</v>
      </c>
      <c r="L54" s="61">
        <v>15000</v>
      </c>
      <c r="M54" s="61">
        <v>0</v>
      </c>
      <c r="N54" s="61">
        <v>0</v>
      </c>
      <c r="O54" s="61">
        <v>25</v>
      </c>
      <c r="P54" s="61">
        <v>1</v>
      </c>
      <c r="Q54" s="61">
        <v>0</v>
      </c>
      <c r="R54" s="61">
        <v>0</v>
      </c>
      <c r="S54" s="61">
        <v>0</v>
      </c>
      <c r="T54" s="61">
        <v>0</v>
      </c>
      <c r="U54" s="61">
        <v>0</v>
      </c>
      <c r="V54" s="61">
        <v>0</v>
      </c>
      <c r="W54" s="61">
        <v>0</v>
      </c>
      <c r="X54" s="61">
        <v>0</v>
      </c>
      <c r="Y54" s="61">
        <v>0</v>
      </c>
      <c r="Z54" s="61">
        <v>0</v>
      </c>
      <c r="AA54" s="61">
        <v>0</v>
      </c>
      <c r="AB54" s="61">
        <v>0</v>
      </c>
      <c r="AC54" s="61">
        <v>0</v>
      </c>
      <c r="AD54" s="61">
        <v>0</v>
      </c>
    </row>
    <row r="55" spans="1:30" x14ac:dyDescent="0.3">
      <c r="A55" s="61">
        <f t="shared" si="0"/>
        <v>54</v>
      </c>
      <c r="B55" s="61">
        <v>1</v>
      </c>
      <c r="C55" s="61">
        <v>141154</v>
      </c>
      <c r="D55" s="61">
        <v>0</v>
      </c>
      <c r="E55" s="61" t="str">
        <f>VLOOKUP(C55,QuestType!$AJ:$AK,2,FALSE)</f>
        <v>Lv.4 성장 업적</v>
      </c>
      <c r="F55" s="61">
        <v>0</v>
      </c>
      <c r="G55" s="61">
        <v>2</v>
      </c>
      <c r="H55" s="61">
        <v>36</v>
      </c>
      <c r="I55" s="61">
        <v>0</v>
      </c>
      <c r="J55" s="61">
        <v>120</v>
      </c>
      <c r="K55" s="61">
        <v>1</v>
      </c>
      <c r="L55" s="61">
        <v>20000</v>
      </c>
      <c r="M55" s="61">
        <v>0</v>
      </c>
      <c r="N55" s="61">
        <v>0</v>
      </c>
      <c r="O55" s="61">
        <v>25</v>
      </c>
      <c r="P55" s="61">
        <v>1</v>
      </c>
      <c r="Q55" s="61">
        <v>0</v>
      </c>
      <c r="R55" s="61">
        <v>0</v>
      </c>
      <c r="S55" s="61">
        <v>0</v>
      </c>
      <c r="T55" s="61">
        <v>0</v>
      </c>
      <c r="U55" s="61">
        <v>0</v>
      </c>
      <c r="V55" s="61">
        <v>0</v>
      </c>
      <c r="W55" s="61">
        <v>0</v>
      </c>
      <c r="X55" s="61">
        <v>0</v>
      </c>
      <c r="Y55" s="61">
        <v>0</v>
      </c>
      <c r="Z55" s="61">
        <v>0</v>
      </c>
      <c r="AA55" s="61">
        <v>0</v>
      </c>
      <c r="AB55" s="61">
        <v>0</v>
      </c>
      <c r="AC55" s="61">
        <v>0</v>
      </c>
      <c r="AD55" s="61">
        <v>0</v>
      </c>
    </row>
    <row r="56" spans="1:30" x14ac:dyDescent="0.3">
      <c r="A56" s="61">
        <f t="shared" si="0"/>
        <v>55</v>
      </c>
      <c r="B56" s="61">
        <v>1</v>
      </c>
      <c r="C56" s="61">
        <v>141155</v>
      </c>
      <c r="D56" s="61">
        <v>0</v>
      </c>
      <c r="E56" s="61" t="str">
        <f>VLOOKUP(C56,QuestType!$AJ:$AK,2,FALSE)</f>
        <v>Lv.5 성장 업적</v>
      </c>
      <c r="F56" s="61">
        <v>0</v>
      </c>
      <c r="G56" s="61">
        <v>2</v>
      </c>
      <c r="H56" s="61">
        <v>36</v>
      </c>
      <c r="I56" s="61">
        <v>0</v>
      </c>
      <c r="J56" s="61">
        <v>150</v>
      </c>
      <c r="K56" s="61">
        <v>1</v>
      </c>
      <c r="L56" s="61">
        <v>25000</v>
      </c>
      <c r="M56" s="61">
        <v>0</v>
      </c>
      <c r="N56" s="61">
        <v>0</v>
      </c>
      <c r="O56" s="61">
        <v>25</v>
      </c>
      <c r="P56" s="61">
        <v>2</v>
      </c>
      <c r="Q56" s="61">
        <v>0</v>
      </c>
      <c r="R56" s="61">
        <v>0</v>
      </c>
      <c r="S56" s="61">
        <v>0</v>
      </c>
      <c r="T56" s="61">
        <v>0</v>
      </c>
      <c r="U56" s="61">
        <v>0</v>
      </c>
      <c r="V56" s="61">
        <v>0</v>
      </c>
      <c r="W56" s="61">
        <v>0</v>
      </c>
      <c r="X56" s="61">
        <v>0</v>
      </c>
      <c r="Y56" s="61">
        <v>0</v>
      </c>
      <c r="Z56" s="61">
        <v>0</v>
      </c>
      <c r="AA56" s="61">
        <v>0</v>
      </c>
      <c r="AB56" s="61">
        <v>0</v>
      </c>
      <c r="AC56" s="61">
        <v>0</v>
      </c>
      <c r="AD56" s="61">
        <v>0</v>
      </c>
    </row>
    <row r="57" spans="1:30" x14ac:dyDescent="0.3">
      <c r="A57" s="61">
        <f t="shared" si="0"/>
        <v>56</v>
      </c>
      <c r="B57" s="61">
        <v>1</v>
      </c>
      <c r="C57" s="61">
        <v>141156</v>
      </c>
      <c r="D57" s="61">
        <v>0</v>
      </c>
      <c r="E57" s="61" t="str">
        <f>VLOOKUP(C57,QuestType!$AJ:$AK,2,FALSE)</f>
        <v>Lv.6 성장 업적</v>
      </c>
      <c r="F57" s="61">
        <v>0</v>
      </c>
      <c r="G57" s="61">
        <v>2</v>
      </c>
      <c r="H57" s="61">
        <v>36</v>
      </c>
      <c r="I57" s="61">
        <v>0</v>
      </c>
      <c r="J57" s="61">
        <v>180</v>
      </c>
      <c r="K57" s="61">
        <v>1</v>
      </c>
      <c r="L57" s="61">
        <v>30000</v>
      </c>
      <c r="M57" s="61">
        <v>0</v>
      </c>
      <c r="N57" s="61">
        <v>0</v>
      </c>
      <c r="O57" s="61">
        <v>25</v>
      </c>
      <c r="P57" s="61">
        <v>2</v>
      </c>
      <c r="Q57" s="61">
        <v>0</v>
      </c>
      <c r="R57" s="61">
        <v>0</v>
      </c>
      <c r="S57" s="61">
        <v>0</v>
      </c>
      <c r="T57" s="61">
        <v>0</v>
      </c>
      <c r="U57" s="61">
        <v>0</v>
      </c>
      <c r="V57" s="61">
        <v>0</v>
      </c>
      <c r="W57" s="61">
        <v>0</v>
      </c>
      <c r="X57" s="61">
        <v>0</v>
      </c>
      <c r="Y57" s="61">
        <v>0</v>
      </c>
      <c r="Z57" s="61">
        <v>0</v>
      </c>
      <c r="AA57" s="61">
        <v>0</v>
      </c>
      <c r="AB57" s="61">
        <v>0</v>
      </c>
      <c r="AC57" s="61">
        <v>0</v>
      </c>
      <c r="AD57" s="61">
        <v>0</v>
      </c>
    </row>
    <row r="58" spans="1:30" x14ac:dyDescent="0.3">
      <c r="A58" s="61">
        <f t="shared" si="0"/>
        <v>57</v>
      </c>
      <c r="B58" s="61">
        <v>1</v>
      </c>
      <c r="C58" s="61">
        <v>141157</v>
      </c>
      <c r="D58" s="61">
        <v>0</v>
      </c>
      <c r="E58" s="61" t="str">
        <f>VLOOKUP(C58,QuestType!$AJ:$AK,2,FALSE)</f>
        <v>Lv.7 성장 업적</v>
      </c>
      <c r="F58" s="61">
        <v>0</v>
      </c>
      <c r="G58" s="61">
        <v>2</v>
      </c>
      <c r="H58" s="61">
        <v>36</v>
      </c>
      <c r="I58" s="61">
        <v>0</v>
      </c>
      <c r="J58" s="61">
        <v>210</v>
      </c>
      <c r="K58" s="61">
        <v>1</v>
      </c>
      <c r="L58" s="61">
        <v>35000</v>
      </c>
      <c r="M58" s="61">
        <v>0</v>
      </c>
      <c r="N58" s="61">
        <v>0</v>
      </c>
      <c r="O58" s="61">
        <v>25</v>
      </c>
      <c r="P58" s="61">
        <v>3</v>
      </c>
      <c r="Q58" s="61">
        <v>0</v>
      </c>
      <c r="R58" s="61">
        <v>0</v>
      </c>
      <c r="S58" s="61">
        <v>0</v>
      </c>
      <c r="T58" s="61">
        <v>0</v>
      </c>
      <c r="U58" s="61">
        <v>0</v>
      </c>
      <c r="V58" s="61">
        <v>0</v>
      </c>
      <c r="W58" s="61">
        <v>0</v>
      </c>
      <c r="X58" s="61">
        <v>0</v>
      </c>
      <c r="Y58" s="61">
        <v>0</v>
      </c>
      <c r="Z58" s="61">
        <v>0</v>
      </c>
      <c r="AA58" s="61">
        <v>0</v>
      </c>
      <c r="AB58" s="61">
        <v>0</v>
      </c>
      <c r="AC58" s="61">
        <v>0</v>
      </c>
      <c r="AD58" s="61">
        <v>0</v>
      </c>
    </row>
    <row r="59" spans="1:30" x14ac:dyDescent="0.3">
      <c r="A59" s="61">
        <f t="shared" si="0"/>
        <v>58</v>
      </c>
      <c r="B59" s="61">
        <v>1</v>
      </c>
      <c r="C59" s="61">
        <v>141158</v>
      </c>
      <c r="D59" s="61">
        <v>0</v>
      </c>
      <c r="E59" s="61" t="str">
        <f>VLOOKUP(C59,QuestType!$AJ:$AK,2,FALSE)</f>
        <v>Lv.8 성장 업적</v>
      </c>
      <c r="F59" s="61">
        <v>0</v>
      </c>
      <c r="G59" s="61">
        <v>2</v>
      </c>
      <c r="H59" s="61">
        <v>36</v>
      </c>
      <c r="I59" s="61">
        <v>0</v>
      </c>
      <c r="J59" s="61">
        <v>240</v>
      </c>
      <c r="K59" s="61">
        <v>1</v>
      </c>
      <c r="L59" s="61">
        <v>40000</v>
      </c>
      <c r="M59" s="61">
        <v>0</v>
      </c>
      <c r="N59" s="61">
        <v>0</v>
      </c>
      <c r="O59" s="61">
        <v>25</v>
      </c>
      <c r="P59" s="61">
        <v>3</v>
      </c>
      <c r="Q59" s="61">
        <v>0</v>
      </c>
      <c r="R59" s="61">
        <v>0</v>
      </c>
      <c r="S59" s="61">
        <v>0</v>
      </c>
      <c r="T59" s="61">
        <v>0</v>
      </c>
      <c r="U59" s="61">
        <v>0</v>
      </c>
      <c r="V59" s="61">
        <v>0</v>
      </c>
      <c r="W59" s="61">
        <v>0</v>
      </c>
      <c r="X59" s="61">
        <v>0</v>
      </c>
      <c r="Y59" s="61">
        <v>0</v>
      </c>
      <c r="Z59" s="61">
        <v>0</v>
      </c>
      <c r="AA59" s="61">
        <v>0</v>
      </c>
      <c r="AB59" s="61">
        <v>0</v>
      </c>
      <c r="AC59" s="61">
        <v>0</v>
      </c>
      <c r="AD59" s="61">
        <v>0</v>
      </c>
    </row>
    <row r="60" spans="1:30" x14ac:dyDescent="0.3">
      <c r="A60" s="61">
        <f t="shared" si="0"/>
        <v>59</v>
      </c>
      <c r="B60" s="61">
        <v>1</v>
      </c>
      <c r="C60" s="61">
        <v>141159</v>
      </c>
      <c r="D60" s="61">
        <v>0</v>
      </c>
      <c r="E60" s="61" t="str">
        <f>VLOOKUP(C60,QuestType!$AJ:$AK,2,FALSE)</f>
        <v>Lv.9 성장 업적</v>
      </c>
      <c r="F60" s="61">
        <v>0</v>
      </c>
      <c r="G60" s="61">
        <v>2</v>
      </c>
      <c r="H60" s="61">
        <v>36</v>
      </c>
      <c r="I60" s="61">
        <v>0</v>
      </c>
      <c r="J60" s="61">
        <v>270</v>
      </c>
      <c r="K60" s="61">
        <v>1</v>
      </c>
      <c r="L60" s="61">
        <v>45000</v>
      </c>
      <c r="M60" s="61">
        <v>0</v>
      </c>
      <c r="N60" s="61">
        <v>0</v>
      </c>
      <c r="O60" s="61">
        <v>25</v>
      </c>
      <c r="P60" s="61">
        <v>4</v>
      </c>
      <c r="Q60" s="61">
        <v>0</v>
      </c>
      <c r="R60" s="61">
        <v>0</v>
      </c>
      <c r="S60" s="61">
        <v>0</v>
      </c>
      <c r="T60" s="61">
        <v>0</v>
      </c>
      <c r="U60" s="61">
        <v>0</v>
      </c>
      <c r="V60" s="61">
        <v>0</v>
      </c>
      <c r="W60" s="61">
        <v>0</v>
      </c>
      <c r="X60" s="61">
        <v>0</v>
      </c>
      <c r="Y60" s="61">
        <v>0</v>
      </c>
      <c r="Z60" s="61">
        <v>0</v>
      </c>
      <c r="AA60" s="61">
        <v>0</v>
      </c>
      <c r="AB60" s="61">
        <v>0</v>
      </c>
      <c r="AC60" s="61">
        <v>0</v>
      </c>
      <c r="AD60" s="61">
        <v>0</v>
      </c>
    </row>
    <row r="61" spans="1:30" x14ac:dyDescent="0.3">
      <c r="A61" s="61">
        <f t="shared" si="0"/>
        <v>60</v>
      </c>
      <c r="B61" s="61">
        <v>1</v>
      </c>
      <c r="C61" s="61">
        <v>141160</v>
      </c>
      <c r="D61" s="61">
        <v>0</v>
      </c>
      <c r="E61" s="61" t="str">
        <f>VLOOKUP(C61,QuestType!$AJ:$AK,2,FALSE)</f>
        <v>Lv.10 성장 업적</v>
      </c>
      <c r="F61" s="61">
        <v>0</v>
      </c>
      <c r="G61" s="61">
        <v>2</v>
      </c>
      <c r="H61" s="61">
        <v>36</v>
      </c>
      <c r="I61" s="61">
        <v>0</v>
      </c>
      <c r="J61" s="61">
        <v>300</v>
      </c>
      <c r="K61" s="61">
        <v>1</v>
      </c>
      <c r="L61" s="61">
        <v>50000</v>
      </c>
      <c r="M61" s="61">
        <v>0</v>
      </c>
      <c r="N61" s="61">
        <v>0</v>
      </c>
      <c r="O61" s="61">
        <v>25</v>
      </c>
      <c r="P61" s="61">
        <v>4</v>
      </c>
      <c r="Q61" s="61">
        <v>0</v>
      </c>
      <c r="R61" s="61">
        <v>0</v>
      </c>
      <c r="S61" s="61">
        <v>0</v>
      </c>
      <c r="T61" s="61">
        <v>0</v>
      </c>
      <c r="U61" s="61">
        <v>0</v>
      </c>
      <c r="V61" s="61">
        <v>0</v>
      </c>
      <c r="W61" s="61">
        <v>0</v>
      </c>
      <c r="X61" s="61">
        <v>0</v>
      </c>
      <c r="Y61" s="61">
        <v>0</v>
      </c>
      <c r="Z61" s="61">
        <v>0</v>
      </c>
      <c r="AA61" s="61">
        <v>0</v>
      </c>
      <c r="AB61" s="61">
        <v>0</v>
      </c>
      <c r="AC61" s="61">
        <v>0</v>
      </c>
      <c r="AD61" s="61">
        <v>0</v>
      </c>
    </row>
    <row r="62" spans="1:30" x14ac:dyDescent="0.3">
      <c r="A62" s="61">
        <f t="shared" si="0"/>
        <v>61</v>
      </c>
      <c r="B62" s="61">
        <v>1</v>
      </c>
      <c r="C62" s="61">
        <v>141161</v>
      </c>
      <c r="D62" s="61">
        <v>0</v>
      </c>
      <c r="E62" s="61" t="str">
        <f>VLOOKUP(C62,QuestType!$AJ:$AK,2,FALSE)</f>
        <v>Lv.11 성장 업적</v>
      </c>
      <c r="F62" s="61">
        <v>0</v>
      </c>
      <c r="G62" s="61">
        <v>2</v>
      </c>
      <c r="H62" s="61">
        <v>36</v>
      </c>
      <c r="I62" s="61">
        <v>0</v>
      </c>
      <c r="J62" s="61">
        <v>330</v>
      </c>
      <c r="K62" s="61">
        <v>1</v>
      </c>
      <c r="L62" s="61">
        <v>55000</v>
      </c>
      <c r="M62" s="61">
        <v>0</v>
      </c>
      <c r="N62" s="61">
        <v>0</v>
      </c>
      <c r="O62" s="61">
        <v>25</v>
      </c>
      <c r="P62" s="61">
        <v>5</v>
      </c>
      <c r="Q62" s="61">
        <v>0</v>
      </c>
      <c r="R62" s="61">
        <v>0</v>
      </c>
      <c r="S62" s="61">
        <v>0</v>
      </c>
      <c r="T62" s="61">
        <v>0</v>
      </c>
      <c r="U62" s="61">
        <v>0</v>
      </c>
      <c r="V62" s="61">
        <v>0</v>
      </c>
      <c r="W62" s="61">
        <v>0</v>
      </c>
      <c r="X62" s="61">
        <v>0</v>
      </c>
      <c r="Y62" s="61">
        <v>0</v>
      </c>
      <c r="Z62" s="61">
        <v>0</v>
      </c>
      <c r="AA62" s="61">
        <v>0</v>
      </c>
      <c r="AB62" s="61">
        <v>0</v>
      </c>
      <c r="AC62" s="61">
        <v>0</v>
      </c>
      <c r="AD62" s="61">
        <v>0</v>
      </c>
    </row>
    <row r="63" spans="1:30" x14ac:dyDescent="0.3">
      <c r="A63" s="61">
        <f t="shared" si="0"/>
        <v>62</v>
      </c>
      <c r="B63" s="61">
        <v>1</v>
      </c>
      <c r="C63" s="61">
        <v>141162</v>
      </c>
      <c r="D63" s="61">
        <v>0</v>
      </c>
      <c r="E63" s="61" t="str">
        <f>VLOOKUP(C63,QuestType!$AJ:$AK,2,FALSE)</f>
        <v>Lv.12 성장 업적</v>
      </c>
      <c r="F63" s="61">
        <v>0</v>
      </c>
      <c r="G63" s="61">
        <v>2</v>
      </c>
      <c r="H63" s="61">
        <v>36</v>
      </c>
      <c r="I63" s="61">
        <v>0</v>
      </c>
      <c r="J63" s="61">
        <v>360</v>
      </c>
      <c r="K63" s="61">
        <v>1</v>
      </c>
      <c r="L63" s="61">
        <v>60000</v>
      </c>
      <c r="M63" s="61">
        <v>0</v>
      </c>
      <c r="N63" s="61">
        <v>0</v>
      </c>
      <c r="O63" s="61">
        <v>25</v>
      </c>
      <c r="P63" s="61">
        <v>5</v>
      </c>
      <c r="Q63" s="61">
        <v>0</v>
      </c>
      <c r="R63" s="61">
        <v>0</v>
      </c>
      <c r="S63" s="61">
        <v>0</v>
      </c>
      <c r="T63" s="61">
        <v>0</v>
      </c>
      <c r="U63" s="61">
        <v>0</v>
      </c>
      <c r="V63" s="61">
        <v>0</v>
      </c>
      <c r="W63" s="61">
        <v>0</v>
      </c>
      <c r="X63" s="61">
        <v>0</v>
      </c>
      <c r="Y63" s="61">
        <v>0</v>
      </c>
      <c r="Z63" s="61">
        <v>0</v>
      </c>
      <c r="AA63" s="61">
        <v>0</v>
      </c>
      <c r="AB63" s="61">
        <v>0</v>
      </c>
      <c r="AC63" s="61">
        <v>0</v>
      </c>
      <c r="AD63" s="61">
        <v>0</v>
      </c>
    </row>
    <row r="64" spans="1:30" x14ac:dyDescent="0.3">
      <c r="A64" s="61">
        <f t="shared" si="0"/>
        <v>63</v>
      </c>
      <c r="B64" s="61">
        <v>1</v>
      </c>
      <c r="C64" s="61">
        <v>141163</v>
      </c>
      <c r="D64" s="61">
        <v>0</v>
      </c>
      <c r="E64" s="61" t="str">
        <f>VLOOKUP(C64,QuestType!$AJ:$AK,2,FALSE)</f>
        <v>Lv.13 성장 업적</v>
      </c>
      <c r="F64" s="61">
        <v>0</v>
      </c>
      <c r="G64" s="61">
        <v>2</v>
      </c>
      <c r="H64" s="61">
        <v>36</v>
      </c>
      <c r="I64" s="61">
        <v>0</v>
      </c>
      <c r="J64" s="61">
        <v>390</v>
      </c>
      <c r="K64" s="61">
        <v>1</v>
      </c>
      <c r="L64" s="61">
        <v>65000</v>
      </c>
      <c r="M64" s="61">
        <v>0</v>
      </c>
      <c r="N64" s="61">
        <v>0</v>
      </c>
      <c r="O64" s="61">
        <v>25</v>
      </c>
      <c r="P64" s="61">
        <v>6</v>
      </c>
      <c r="Q64" s="61">
        <v>0</v>
      </c>
      <c r="R64" s="61">
        <v>0</v>
      </c>
      <c r="S64" s="61">
        <v>0</v>
      </c>
      <c r="T64" s="61">
        <v>0</v>
      </c>
      <c r="U64" s="61">
        <v>0</v>
      </c>
      <c r="V64" s="61">
        <v>0</v>
      </c>
      <c r="W64" s="61">
        <v>0</v>
      </c>
      <c r="X64" s="61">
        <v>0</v>
      </c>
      <c r="Y64" s="61">
        <v>0</v>
      </c>
      <c r="Z64" s="61">
        <v>0</v>
      </c>
      <c r="AA64" s="61">
        <v>0</v>
      </c>
      <c r="AB64" s="61">
        <v>0</v>
      </c>
      <c r="AC64" s="61">
        <v>0</v>
      </c>
      <c r="AD64" s="61">
        <v>0</v>
      </c>
    </row>
    <row r="65" spans="1:30" x14ac:dyDescent="0.3">
      <c r="A65" s="61">
        <f t="shared" si="0"/>
        <v>64</v>
      </c>
      <c r="B65" s="61">
        <v>1</v>
      </c>
      <c r="C65" s="61">
        <v>141164</v>
      </c>
      <c r="D65" s="61">
        <v>0</v>
      </c>
      <c r="E65" s="61" t="str">
        <f>VLOOKUP(C65,QuestType!$AJ:$AK,2,FALSE)</f>
        <v>Lv.14 성장 업적</v>
      </c>
      <c r="F65" s="61">
        <v>0</v>
      </c>
      <c r="G65" s="61">
        <v>2</v>
      </c>
      <c r="H65" s="61">
        <v>36</v>
      </c>
      <c r="I65" s="61">
        <v>0</v>
      </c>
      <c r="J65" s="61">
        <v>420</v>
      </c>
      <c r="K65" s="61">
        <v>1</v>
      </c>
      <c r="L65" s="61">
        <v>70000</v>
      </c>
      <c r="M65" s="61">
        <v>0</v>
      </c>
      <c r="N65" s="61">
        <v>0</v>
      </c>
      <c r="O65" s="61">
        <v>25</v>
      </c>
      <c r="P65" s="61">
        <v>6</v>
      </c>
      <c r="Q65" s="61">
        <v>0</v>
      </c>
      <c r="R65" s="61">
        <v>0</v>
      </c>
      <c r="S65" s="61">
        <v>0</v>
      </c>
      <c r="T65" s="61">
        <v>0</v>
      </c>
      <c r="U65" s="61">
        <v>0</v>
      </c>
      <c r="V65" s="61">
        <v>0</v>
      </c>
      <c r="W65" s="61">
        <v>0</v>
      </c>
      <c r="X65" s="61">
        <v>0</v>
      </c>
      <c r="Y65" s="61">
        <v>0</v>
      </c>
      <c r="Z65" s="61">
        <v>0</v>
      </c>
      <c r="AA65" s="61">
        <v>0</v>
      </c>
      <c r="AB65" s="61">
        <v>0</v>
      </c>
      <c r="AC65" s="61">
        <v>0</v>
      </c>
      <c r="AD65" s="61">
        <v>0</v>
      </c>
    </row>
    <row r="66" spans="1:30" x14ac:dyDescent="0.3">
      <c r="A66" s="61">
        <f t="shared" si="0"/>
        <v>65</v>
      </c>
      <c r="B66" s="61">
        <v>1</v>
      </c>
      <c r="C66" s="61">
        <v>141165</v>
      </c>
      <c r="D66" s="61">
        <v>0</v>
      </c>
      <c r="E66" s="61" t="str">
        <f>VLOOKUP(C66,QuestType!$AJ:$AK,2,FALSE)</f>
        <v>Lv.15 성장 업적</v>
      </c>
      <c r="F66" s="61">
        <v>0</v>
      </c>
      <c r="G66" s="61">
        <v>2</v>
      </c>
      <c r="H66" s="61">
        <v>36</v>
      </c>
      <c r="I66" s="61">
        <v>0</v>
      </c>
      <c r="J66" s="61">
        <v>450</v>
      </c>
      <c r="K66" s="61">
        <v>1</v>
      </c>
      <c r="L66" s="61">
        <v>75000</v>
      </c>
      <c r="M66" s="61">
        <v>0</v>
      </c>
      <c r="N66" s="61">
        <v>0</v>
      </c>
      <c r="O66" s="61">
        <v>25</v>
      </c>
      <c r="P66" s="61">
        <v>7</v>
      </c>
      <c r="Q66" s="61">
        <v>0</v>
      </c>
      <c r="R66" s="61">
        <v>0</v>
      </c>
      <c r="S66" s="61">
        <v>0</v>
      </c>
      <c r="T66" s="61">
        <v>0</v>
      </c>
      <c r="U66" s="61">
        <v>0</v>
      </c>
      <c r="V66" s="61">
        <v>0</v>
      </c>
      <c r="W66" s="61">
        <v>0</v>
      </c>
      <c r="X66" s="61">
        <v>0</v>
      </c>
      <c r="Y66" s="61">
        <v>0</v>
      </c>
      <c r="Z66" s="61">
        <v>0</v>
      </c>
      <c r="AA66" s="61">
        <v>0</v>
      </c>
      <c r="AB66" s="61">
        <v>0</v>
      </c>
      <c r="AC66" s="61">
        <v>0</v>
      </c>
      <c r="AD66" s="61">
        <v>0</v>
      </c>
    </row>
    <row r="67" spans="1:30" x14ac:dyDescent="0.3">
      <c r="A67" s="61">
        <f t="shared" ref="A67:A110" si="1">ROW()-1</f>
        <v>66</v>
      </c>
      <c r="B67" s="61">
        <v>1</v>
      </c>
      <c r="C67" s="61">
        <v>141166</v>
      </c>
      <c r="D67" s="61">
        <v>0</v>
      </c>
      <c r="E67" s="61" t="str">
        <f>VLOOKUP(C67,QuestType!$AJ:$AK,2,FALSE)</f>
        <v>Lv.16 성장 업적</v>
      </c>
      <c r="F67" s="61">
        <v>0</v>
      </c>
      <c r="G67" s="61">
        <v>2</v>
      </c>
      <c r="H67" s="61">
        <v>36</v>
      </c>
      <c r="I67" s="61">
        <v>0</v>
      </c>
      <c r="J67" s="61">
        <v>480</v>
      </c>
      <c r="K67" s="61">
        <v>1</v>
      </c>
      <c r="L67" s="61">
        <v>80000</v>
      </c>
      <c r="M67" s="61">
        <v>0</v>
      </c>
      <c r="N67" s="61">
        <v>0</v>
      </c>
      <c r="O67" s="61">
        <v>25</v>
      </c>
      <c r="P67" s="61">
        <v>7</v>
      </c>
      <c r="Q67" s="61">
        <v>0</v>
      </c>
      <c r="R67" s="61">
        <v>0</v>
      </c>
      <c r="S67" s="61">
        <v>0</v>
      </c>
      <c r="T67" s="61">
        <v>0</v>
      </c>
      <c r="U67" s="61">
        <v>0</v>
      </c>
      <c r="V67" s="61">
        <v>0</v>
      </c>
      <c r="W67" s="61">
        <v>0</v>
      </c>
      <c r="X67" s="61">
        <v>0</v>
      </c>
      <c r="Y67" s="61">
        <v>0</v>
      </c>
      <c r="Z67" s="61">
        <v>0</v>
      </c>
      <c r="AA67" s="61">
        <v>0</v>
      </c>
      <c r="AB67" s="61">
        <v>0</v>
      </c>
      <c r="AC67" s="61">
        <v>0</v>
      </c>
      <c r="AD67" s="61">
        <v>0</v>
      </c>
    </row>
    <row r="68" spans="1:30" x14ac:dyDescent="0.3">
      <c r="A68" s="61">
        <f t="shared" si="1"/>
        <v>67</v>
      </c>
      <c r="B68" s="61">
        <v>1</v>
      </c>
      <c r="C68" s="61">
        <v>141167</v>
      </c>
      <c r="D68" s="61">
        <v>0</v>
      </c>
      <c r="E68" s="61" t="str">
        <f>VLOOKUP(C68,QuestType!$AJ:$AK,2,FALSE)</f>
        <v>Lv.17 성장 업적</v>
      </c>
      <c r="F68" s="61">
        <v>0</v>
      </c>
      <c r="G68" s="61">
        <v>2</v>
      </c>
      <c r="H68" s="61">
        <v>36</v>
      </c>
      <c r="I68" s="61">
        <v>0</v>
      </c>
      <c r="J68" s="61">
        <v>510</v>
      </c>
      <c r="K68" s="61">
        <v>1</v>
      </c>
      <c r="L68" s="61">
        <v>85000</v>
      </c>
      <c r="M68" s="61">
        <v>0</v>
      </c>
      <c r="N68" s="61">
        <v>0</v>
      </c>
      <c r="O68" s="61">
        <v>25</v>
      </c>
      <c r="P68" s="61">
        <v>8</v>
      </c>
      <c r="Q68" s="61">
        <v>0</v>
      </c>
      <c r="R68" s="61">
        <v>0</v>
      </c>
      <c r="S68" s="61">
        <v>0</v>
      </c>
      <c r="T68" s="61">
        <v>0</v>
      </c>
      <c r="U68" s="61">
        <v>0</v>
      </c>
      <c r="V68" s="61">
        <v>0</v>
      </c>
      <c r="W68" s="61">
        <v>0</v>
      </c>
      <c r="X68" s="61">
        <v>0</v>
      </c>
      <c r="Y68" s="61">
        <v>0</v>
      </c>
      <c r="Z68" s="61">
        <v>0</v>
      </c>
      <c r="AA68" s="61">
        <v>0</v>
      </c>
      <c r="AB68" s="61">
        <v>0</v>
      </c>
      <c r="AC68" s="61">
        <v>0</v>
      </c>
      <c r="AD68" s="61">
        <v>0</v>
      </c>
    </row>
    <row r="69" spans="1:30" x14ac:dyDescent="0.3">
      <c r="A69" s="61">
        <f t="shared" si="1"/>
        <v>68</v>
      </c>
      <c r="B69" s="61">
        <v>1</v>
      </c>
      <c r="C69" s="61">
        <v>141168</v>
      </c>
      <c r="D69" s="61">
        <v>0</v>
      </c>
      <c r="E69" s="61" t="str">
        <f>VLOOKUP(C69,QuestType!$AJ:$AK,2,FALSE)</f>
        <v>Lv.18 성장 업적</v>
      </c>
      <c r="F69" s="61">
        <v>0</v>
      </c>
      <c r="G69" s="61">
        <v>2</v>
      </c>
      <c r="H69" s="61">
        <v>36</v>
      </c>
      <c r="I69" s="61">
        <v>0</v>
      </c>
      <c r="J69" s="61">
        <v>540</v>
      </c>
      <c r="K69" s="61">
        <v>1</v>
      </c>
      <c r="L69" s="61">
        <v>90000</v>
      </c>
      <c r="M69" s="61">
        <v>0</v>
      </c>
      <c r="N69" s="61">
        <v>0</v>
      </c>
      <c r="O69" s="61">
        <v>25</v>
      </c>
      <c r="P69" s="61">
        <v>8</v>
      </c>
      <c r="Q69" s="61">
        <v>0</v>
      </c>
      <c r="R69" s="61">
        <v>0</v>
      </c>
      <c r="S69" s="61">
        <v>0</v>
      </c>
      <c r="T69" s="61">
        <v>0</v>
      </c>
      <c r="U69" s="61">
        <v>0</v>
      </c>
      <c r="V69" s="61">
        <v>0</v>
      </c>
      <c r="W69" s="61">
        <v>0</v>
      </c>
      <c r="X69" s="61">
        <v>0</v>
      </c>
      <c r="Y69" s="61">
        <v>0</v>
      </c>
      <c r="Z69" s="61">
        <v>0</v>
      </c>
      <c r="AA69" s="61">
        <v>0</v>
      </c>
      <c r="AB69" s="61">
        <v>0</v>
      </c>
      <c r="AC69" s="61">
        <v>0</v>
      </c>
      <c r="AD69" s="61">
        <v>0</v>
      </c>
    </row>
    <row r="70" spans="1:30" x14ac:dyDescent="0.3">
      <c r="A70" s="61">
        <f t="shared" si="1"/>
        <v>69</v>
      </c>
      <c r="B70" s="61">
        <v>1</v>
      </c>
      <c r="C70" s="61">
        <v>141169</v>
      </c>
      <c r="D70" s="61">
        <v>0</v>
      </c>
      <c r="E70" s="61" t="str">
        <f>VLOOKUP(C70,QuestType!$AJ:$AK,2,FALSE)</f>
        <v>Lv.19 성장 업적</v>
      </c>
      <c r="F70" s="61">
        <v>0</v>
      </c>
      <c r="G70" s="61">
        <v>2</v>
      </c>
      <c r="H70" s="61">
        <v>36</v>
      </c>
      <c r="I70" s="61">
        <v>0</v>
      </c>
      <c r="J70" s="61">
        <v>570</v>
      </c>
      <c r="K70" s="61">
        <v>1</v>
      </c>
      <c r="L70" s="61">
        <v>95000</v>
      </c>
      <c r="M70" s="61">
        <v>0</v>
      </c>
      <c r="N70" s="61">
        <v>0</v>
      </c>
      <c r="O70" s="61">
        <v>25</v>
      </c>
      <c r="P70" s="61">
        <v>10</v>
      </c>
      <c r="Q70" s="61">
        <v>0</v>
      </c>
      <c r="R70" s="61">
        <v>0</v>
      </c>
      <c r="S70" s="61">
        <v>0</v>
      </c>
      <c r="T70" s="61">
        <v>0</v>
      </c>
      <c r="U70" s="61">
        <v>0</v>
      </c>
      <c r="V70" s="61">
        <v>0</v>
      </c>
      <c r="W70" s="61">
        <v>0</v>
      </c>
      <c r="X70" s="61">
        <v>0</v>
      </c>
      <c r="Y70" s="61">
        <v>0</v>
      </c>
      <c r="Z70" s="61">
        <v>0</v>
      </c>
      <c r="AA70" s="61">
        <v>0</v>
      </c>
      <c r="AB70" s="61">
        <v>0</v>
      </c>
      <c r="AC70" s="61">
        <v>0</v>
      </c>
      <c r="AD70" s="61">
        <v>0</v>
      </c>
    </row>
    <row r="71" spans="1:30" x14ac:dyDescent="0.3">
      <c r="A71" s="61">
        <f t="shared" si="1"/>
        <v>70</v>
      </c>
      <c r="B71" s="61">
        <v>1</v>
      </c>
      <c r="C71" s="61">
        <v>141170</v>
      </c>
      <c r="D71" s="61">
        <v>0</v>
      </c>
      <c r="E71" s="61" t="str">
        <f>VLOOKUP(C71,QuestType!$AJ:$AK,2,FALSE)</f>
        <v>Lv.20 성장 업적</v>
      </c>
      <c r="F71" s="61">
        <v>0</v>
      </c>
      <c r="G71" s="61">
        <v>2</v>
      </c>
      <c r="H71" s="61">
        <v>36</v>
      </c>
      <c r="I71" s="61">
        <v>0</v>
      </c>
      <c r="J71" s="61">
        <v>600</v>
      </c>
      <c r="K71" s="61">
        <v>1</v>
      </c>
      <c r="L71" s="61">
        <v>100000</v>
      </c>
      <c r="M71" s="61">
        <v>0</v>
      </c>
      <c r="N71" s="61">
        <v>0</v>
      </c>
      <c r="O71" s="61">
        <v>25</v>
      </c>
      <c r="P71" s="61">
        <v>10</v>
      </c>
      <c r="Q71" s="61">
        <v>0</v>
      </c>
      <c r="R71" s="61">
        <v>0</v>
      </c>
      <c r="S71" s="61">
        <v>0</v>
      </c>
      <c r="T71" s="61">
        <v>0</v>
      </c>
      <c r="U71" s="61">
        <v>0</v>
      </c>
      <c r="V71" s="61">
        <v>0</v>
      </c>
      <c r="W71" s="61">
        <v>0</v>
      </c>
      <c r="X71" s="61">
        <v>0</v>
      </c>
      <c r="Y71" s="61">
        <v>0</v>
      </c>
      <c r="Z71" s="61">
        <v>0</v>
      </c>
      <c r="AA71" s="61">
        <v>0</v>
      </c>
      <c r="AB71" s="61">
        <v>0</v>
      </c>
      <c r="AC71" s="61">
        <v>0</v>
      </c>
      <c r="AD71" s="61">
        <v>0</v>
      </c>
    </row>
    <row r="72" spans="1:30" x14ac:dyDescent="0.3">
      <c r="A72" s="61">
        <f t="shared" si="1"/>
        <v>71</v>
      </c>
      <c r="B72" s="61">
        <v>1</v>
      </c>
      <c r="C72" s="61">
        <v>141211</v>
      </c>
      <c r="D72" s="61">
        <v>0</v>
      </c>
      <c r="E72" s="61" t="str">
        <f>VLOOKUP(C72,QuestType!$AJ:$AK,2,FALSE)</f>
        <v>Lv.1 카드 업적</v>
      </c>
      <c r="F72" s="61">
        <v>0</v>
      </c>
      <c r="G72" s="61">
        <v>3</v>
      </c>
      <c r="H72" s="61">
        <v>69</v>
      </c>
      <c r="I72" s="61">
        <v>0</v>
      </c>
      <c r="J72" s="61">
        <v>20</v>
      </c>
      <c r="K72" s="61">
        <v>1</v>
      </c>
      <c r="L72" s="61">
        <v>5000</v>
      </c>
      <c r="M72" s="61">
        <v>0</v>
      </c>
      <c r="N72" s="61">
        <v>0</v>
      </c>
      <c r="O72" s="61">
        <v>25</v>
      </c>
      <c r="P72" s="61">
        <v>1</v>
      </c>
      <c r="Q72" s="61">
        <v>0</v>
      </c>
      <c r="R72" s="61">
        <v>0</v>
      </c>
      <c r="S72" s="61">
        <v>0</v>
      </c>
      <c r="T72" s="61">
        <v>0</v>
      </c>
      <c r="U72" s="61">
        <v>0</v>
      </c>
      <c r="V72" s="61">
        <v>0</v>
      </c>
      <c r="W72" s="61">
        <v>0</v>
      </c>
      <c r="X72" s="61">
        <v>0</v>
      </c>
      <c r="Y72" s="61">
        <v>0</v>
      </c>
      <c r="Z72" s="61">
        <v>0</v>
      </c>
      <c r="AA72" s="61">
        <v>0</v>
      </c>
      <c r="AB72" s="61">
        <v>0</v>
      </c>
      <c r="AC72" s="61">
        <v>0</v>
      </c>
      <c r="AD72" s="61">
        <v>0</v>
      </c>
    </row>
    <row r="73" spans="1:30" x14ac:dyDescent="0.3">
      <c r="A73" s="61">
        <f t="shared" si="1"/>
        <v>72</v>
      </c>
      <c r="B73" s="61">
        <v>1</v>
      </c>
      <c r="C73" s="61">
        <v>141212</v>
      </c>
      <c r="D73" s="61">
        <v>0</v>
      </c>
      <c r="E73" s="61" t="str">
        <f>VLOOKUP(C73,QuestType!$AJ:$AK,2,FALSE)</f>
        <v>Lv.2 카드 업적</v>
      </c>
      <c r="F73" s="61">
        <v>0</v>
      </c>
      <c r="G73" s="61">
        <v>3</v>
      </c>
      <c r="H73" s="61">
        <v>69</v>
      </c>
      <c r="I73" s="61">
        <v>0</v>
      </c>
      <c r="J73" s="61">
        <v>100</v>
      </c>
      <c r="K73" s="61">
        <v>1</v>
      </c>
      <c r="L73" s="61">
        <v>10000</v>
      </c>
      <c r="M73" s="61">
        <v>0</v>
      </c>
      <c r="N73" s="61">
        <v>0</v>
      </c>
      <c r="O73" s="61">
        <v>25</v>
      </c>
      <c r="P73" s="61">
        <v>1</v>
      </c>
      <c r="Q73" s="61">
        <v>0</v>
      </c>
      <c r="R73" s="61">
        <v>0</v>
      </c>
      <c r="S73" s="61">
        <v>0</v>
      </c>
      <c r="T73" s="61">
        <v>0</v>
      </c>
      <c r="U73" s="61">
        <v>0</v>
      </c>
      <c r="V73" s="61">
        <v>0</v>
      </c>
      <c r="W73" s="61">
        <v>0</v>
      </c>
      <c r="X73" s="61">
        <v>0</v>
      </c>
      <c r="Y73" s="61">
        <v>0</v>
      </c>
      <c r="Z73" s="61">
        <v>0</v>
      </c>
      <c r="AA73" s="61">
        <v>0</v>
      </c>
      <c r="AB73" s="61">
        <v>0</v>
      </c>
      <c r="AC73" s="61">
        <v>0</v>
      </c>
      <c r="AD73" s="61">
        <v>0</v>
      </c>
    </row>
    <row r="74" spans="1:30" x14ac:dyDescent="0.3">
      <c r="A74" s="61">
        <f t="shared" si="1"/>
        <v>73</v>
      </c>
      <c r="B74" s="61">
        <v>1</v>
      </c>
      <c r="C74" s="61">
        <v>141213</v>
      </c>
      <c r="D74" s="61">
        <v>0</v>
      </c>
      <c r="E74" s="61" t="str">
        <f>VLOOKUP(C74,QuestType!$AJ:$AK,2,FALSE)</f>
        <v>Lv.3 카드 업적</v>
      </c>
      <c r="F74" s="61">
        <v>0</v>
      </c>
      <c r="G74" s="61">
        <v>3</v>
      </c>
      <c r="H74" s="61">
        <v>69</v>
      </c>
      <c r="I74" s="61">
        <v>0</v>
      </c>
      <c r="J74" s="61">
        <v>400</v>
      </c>
      <c r="K74" s="61">
        <v>1</v>
      </c>
      <c r="L74" s="61">
        <v>15000</v>
      </c>
      <c r="M74" s="61">
        <v>0</v>
      </c>
      <c r="N74" s="61">
        <v>0</v>
      </c>
      <c r="O74" s="61">
        <v>25</v>
      </c>
      <c r="P74" s="61">
        <v>1</v>
      </c>
      <c r="Q74" s="61">
        <v>0</v>
      </c>
      <c r="R74" s="61">
        <v>0</v>
      </c>
      <c r="S74" s="61">
        <v>0</v>
      </c>
      <c r="T74" s="61">
        <v>0</v>
      </c>
      <c r="U74" s="61">
        <v>0</v>
      </c>
      <c r="V74" s="61">
        <v>0</v>
      </c>
      <c r="W74" s="61">
        <v>0</v>
      </c>
      <c r="X74" s="61">
        <v>0</v>
      </c>
      <c r="Y74" s="61">
        <v>0</v>
      </c>
      <c r="Z74" s="61">
        <v>0</v>
      </c>
      <c r="AA74" s="61">
        <v>0</v>
      </c>
      <c r="AB74" s="61">
        <v>0</v>
      </c>
      <c r="AC74" s="61">
        <v>0</v>
      </c>
      <c r="AD74" s="61">
        <v>0</v>
      </c>
    </row>
    <row r="75" spans="1:30" x14ac:dyDescent="0.3">
      <c r="A75" s="61">
        <f t="shared" si="1"/>
        <v>74</v>
      </c>
      <c r="B75" s="61">
        <v>1</v>
      </c>
      <c r="C75" s="61">
        <v>141214</v>
      </c>
      <c r="D75" s="61">
        <v>0</v>
      </c>
      <c r="E75" s="61" t="str">
        <f>VLOOKUP(C75,QuestType!$AJ:$AK,2,FALSE)</f>
        <v>Lv.4 카드 업적</v>
      </c>
      <c r="F75" s="61">
        <v>0</v>
      </c>
      <c r="G75" s="61">
        <v>3</v>
      </c>
      <c r="H75" s="61">
        <v>69</v>
      </c>
      <c r="I75" s="61">
        <v>0</v>
      </c>
      <c r="J75" s="61">
        <v>800</v>
      </c>
      <c r="K75" s="61">
        <v>1</v>
      </c>
      <c r="L75" s="61">
        <v>20000</v>
      </c>
      <c r="M75" s="61">
        <v>0</v>
      </c>
      <c r="N75" s="61">
        <v>0</v>
      </c>
      <c r="O75" s="61">
        <v>25</v>
      </c>
      <c r="P75" s="61">
        <v>1</v>
      </c>
      <c r="Q75" s="61">
        <v>0</v>
      </c>
      <c r="R75" s="61">
        <v>0</v>
      </c>
      <c r="S75" s="61">
        <v>0</v>
      </c>
      <c r="T75" s="61">
        <v>0</v>
      </c>
      <c r="U75" s="61">
        <v>0</v>
      </c>
      <c r="V75" s="61">
        <v>0</v>
      </c>
      <c r="W75" s="61">
        <v>0</v>
      </c>
      <c r="X75" s="61">
        <v>0</v>
      </c>
      <c r="Y75" s="61">
        <v>0</v>
      </c>
      <c r="Z75" s="61">
        <v>0</v>
      </c>
      <c r="AA75" s="61">
        <v>0</v>
      </c>
      <c r="AB75" s="61">
        <v>0</v>
      </c>
      <c r="AC75" s="61">
        <v>0</v>
      </c>
      <c r="AD75" s="61">
        <v>0</v>
      </c>
    </row>
    <row r="76" spans="1:30" x14ac:dyDescent="0.3">
      <c r="A76" s="61">
        <f t="shared" si="1"/>
        <v>75</v>
      </c>
      <c r="B76" s="61">
        <v>1</v>
      </c>
      <c r="C76" s="61">
        <v>141215</v>
      </c>
      <c r="D76" s="61">
        <v>0</v>
      </c>
      <c r="E76" s="61" t="str">
        <f>VLOOKUP(C76,QuestType!$AJ:$AK,2,FALSE)</f>
        <v>Lv.5 카드 업적</v>
      </c>
      <c r="F76" s="61">
        <v>0</v>
      </c>
      <c r="G76" s="61">
        <v>3</v>
      </c>
      <c r="H76" s="61">
        <v>69</v>
      </c>
      <c r="I76" s="61">
        <v>0</v>
      </c>
      <c r="J76" s="61">
        <v>1000</v>
      </c>
      <c r="K76" s="61">
        <v>1</v>
      </c>
      <c r="L76" s="61">
        <v>25000</v>
      </c>
      <c r="M76" s="61">
        <v>0</v>
      </c>
      <c r="N76" s="61">
        <v>0</v>
      </c>
      <c r="O76" s="61">
        <v>25</v>
      </c>
      <c r="P76" s="61">
        <v>2</v>
      </c>
      <c r="Q76" s="61">
        <v>0</v>
      </c>
      <c r="R76" s="61">
        <v>0</v>
      </c>
      <c r="S76" s="61">
        <v>0</v>
      </c>
      <c r="T76" s="61">
        <v>0</v>
      </c>
      <c r="U76" s="61">
        <v>0</v>
      </c>
      <c r="V76" s="61">
        <v>0</v>
      </c>
      <c r="W76" s="61">
        <v>0</v>
      </c>
      <c r="X76" s="61">
        <v>0</v>
      </c>
      <c r="Y76" s="61">
        <v>0</v>
      </c>
      <c r="Z76" s="61">
        <v>0</v>
      </c>
      <c r="AA76" s="61">
        <v>0</v>
      </c>
      <c r="AB76" s="61">
        <v>0</v>
      </c>
      <c r="AC76" s="61">
        <v>0</v>
      </c>
      <c r="AD76" s="61">
        <v>0</v>
      </c>
    </row>
    <row r="77" spans="1:30" x14ac:dyDescent="0.3">
      <c r="A77" s="61">
        <f t="shared" si="1"/>
        <v>76</v>
      </c>
      <c r="B77" s="61">
        <v>1</v>
      </c>
      <c r="C77" s="61">
        <v>141216</v>
      </c>
      <c r="D77" s="61">
        <v>0</v>
      </c>
      <c r="E77" s="61" t="str">
        <f>VLOOKUP(C77,QuestType!$AJ:$AK,2,FALSE)</f>
        <v>Lv.6 카드 업적</v>
      </c>
      <c r="F77" s="61">
        <v>0</v>
      </c>
      <c r="G77" s="61">
        <v>3</v>
      </c>
      <c r="H77" s="61">
        <v>69</v>
      </c>
      <c r="I77" s="61">
        <v>0</v>
      </c>
      <c r="J77" s="61">
        <v>1200</v>
      </c>
      <c r="K77" s="61">
        <v>1</v>
      </c>
      <c r="L77" s="61">
        <v>30000</v>
      </c>
      <c r="M77" s="61">
        <v>0</v>
      </c>
      <c r="N77" s="61">
        <v>0</v>
      </c>
      <c r="O77" s="61">
        <v>25</v>
      </c>
      <c r="P77" s="61">
        <v>2</v>
      </c>
      <c r="Q77" s="61">
        <v>0</v>
      </c>
      <c r="R77" s="61">
        <v>0</v>
      </c>
      <c r="S77" s="61">
        <v>0</v>
      </c>
      <c r="T77" s="61">
        <v>0</v>
      </c>
      <c r="U77" s="61">
        <v>0</v>
      </c>
      <c r="V77" s="61">
        <v>0</v>
      </c>
      <c r="W77" s="61">
        <v>0</v>
      </c>
      <c r="X77" s="61">
        <v>0</v>
      </c>
      <c r="Y77" s="61">
        <v>0</v>
      </c>
      <c r="Z77" s="61">
        <v>0</v>
      </c>
      <c r="AA77" s="61">
        <v>0</v>
      </c>
      <c r="AB77" s="61">
        <v>0</v>
      </c>
      <c r="AC77" s="61">
        <v>0</v>
      </c>
      <c r="AD77" s="61">
        <v>0</v>
      </c>
    </row>
    <row r="78" spans="1:30" x14ac:dyDescent="0.3">
      <c r="A78" s="61">
        <f t="shared" si="1"/>
        <v>77</v>
      </c>
      <c r="B78" s="61">
        <v>1</v>
      </c>
      <c r="C78" s="61">
        <v>141217</v>
      </c>
      <c r="D78" s="61">
        <v>0</v>
      </c>
      <c r="E78" s="61" t="str">
        <f>VLOOKUP(C78,QuestType!$AJ:$AK,2,FALSE)</f>
        <v>Lv.7 카드 업적</v>
      </c>
      <c r="F78" s="61">
        <v>0</v>
      </c>
      <c r="G78" s="61">
        <v>3</v>
      </c>
      <c r="H78" s="61">
        <v>69</v>
      </c>
      <c r="I78" s="61">
        <v>0</v>
      </c>
      <c r="J78" s="61">
        <v>1400</v>
      </c>
      <c r="K78" s="61">
        <v>1</v>
      </c>
      <c r="L78" s="61">
        <v>35000</v>
      </c>
      <c r="M78" s="61">
        <v>0</v>
      </c>
      <c r="N78" s="61">
        <v>0</v>
      </c>
      <c r="O78" s="61">
        <v>25</v>
      </c>
      <c r="P78" s="61">
        <v>3</v>
      </c>
      <c r="Q78" s="61">
        <v>0</v>
      </c>
      <c r="R78" s="61">
        <v>0</v>
      </c>
      <c r="S78" s="61">
        <v>0</v>
      </c>
      <c r="T78" s="61">
        <v>0</v>
      </c>
      <c r="U78" s="61">
        <v>0</v>
      </c>
      <c r="V78" s="61">
        <v>0</v>
      </c>
      <c r="W78" s="61">
        <v>0</v>
      </c>
      <c r="X78" s="61">
        <v>0</v>
      </c>
      <c r="Y78" s="61">
        <v>0</v>
      </c>
      <c r="Z78" s="61">
        <v>0</v>
      </c>
      <c r="AA78" s="61">
        <v>0</v>
      </c>
      <c r="AB78" s="61">
        <v>0</v>
      </c>
      <c r="AC78" s="61">
        <v>0</v>
      </c>
      <c r="AD78" s="61">
        <v>0</v>
      </c>
    </row>
    <row r="79" spans="1:30" x14ac:dyDescent="0.3">
      <c r="A79" s="61">
        <f t="shared" si="1"/>
        <v>78</v>
      </c>
      <c r="B79" s="61">
        <v>1</v>
      </c>
      <c r="C79" s="61">
        <v>141218</v>
      </c>
      <c r="D79" s="61">
        <v>0</v>
      </c>
      <c r="E79" s="61" t="str">
        <f>VLOOKUP(C79,QuestType!$AJ:$AK,2,FALSE)</f>
        <v>Lv.8 카드 업적</v>
      </c>
      <c r="F79" s="61">
        <v>0</v>
      </c>
      <c r="G79" s="61">
        <v>3</v>
      </c>
      <c r="H79" s="61">
        <v>69</v>
      </c>
      <c r="I79" s="61">
        <v>0</v>
      </c>
      <c r="J79" s="61">
        <v>1600</v>
      </c>
      <c r="K79" s="61">
        <v>1</v>
      </c>
      <c r="L79" s="61">
        <v>40000</v>
      </c>
      <c r="M79" s="61">
        <v>0</v>
      </c>
      <c r="N79" s="61">
        <v>0</v>
      </c>
      <c r="O79" s="61">
        <v>25</v>
      </c>
      <c r="P79" s="61">
        <v>3</v>
      </c>
      <c r="Q79" s="61">
        <v>0</v>
      </c>
      <c r="R79" s="61">
        <v>0</v>
      </c>
      <c r="S79" s="61">
        <v>0</v>
      </c>
      <c r="T79" s="61">
        <v>0</v>
      </c>
      <c r="U79" s="61">
        <v>0</v>
      </c>
      <c r="V79" s="61">
        <v>0</v>
      </c>
      <c r="W79" s="61">
        <v>0</v>
      </c>
      <c r="X79" s="61">
        <v>0</v>
      </c>
      <c r="Y79" s="61">
        <v>0</v>
      </c>
      <c r="Z79" s="61">
        <v>0</v>
      </c>
      <c r="AA79" s="61">
        <v>0</v>
      </c>
      <c r="AB79" s="61">
        <v>0</v>
      </c>
      <c r="AC79" s="61">
        <v>0</v>
      </c>
      <c r="AD79" s="61">
        <v>0</v>
      </c>
    </row>
    <row r="80" spans="1:30" x14ac:dyDescent="0.3">
      <c r="A80" s="61">
        <f t="shared" si="1"/>
        <v>79</v>
      </c>
      <c r="B80" s="61">
        <v>1</v>
      </c>
      <c r="C80" s="61">
        <v>141219</v>
      </c>
      <c r="D80" s="61">
        <v>0</v>
      </c>
      <c r="E80" s="61" t="str">
        <f>VLOOKUP(C80,QuestType!$AJ:$AK,2,FALSE)</f>
        <v>Lv.9 카드 업적</v>
      </c>
      <c r="F80" s="61">
        <v>0</v>
      </c>
      <c r="G80" s="61">
        <v>3</v>
      </c>
      <c r="H80" s="61">
        <v>69</v>
      </c>
      <c r="I80" s="61">
        <v>0</v>
      </c>
      <c r="J80" s="61">
        <v>1800</v>
      </c>
      <c r="K80" s="61">
        <v>1</v>
      </c>
      <c r="L80" s="61">
        <v>45000</v>
      </c>
      <c r="M80" s="61">
        <v>0</v>
      </c>
      <c r="N80" s="61">
        <v>0</v>
      </c>
      <c r="O80" s="61">
        <v>25</v>
      </c>
      <c r="P80" s="61">
        <v>4</v>
      </c>
      <c r="Q80" s="61">
        <v>0</v>
      </c>
      <c r="R80" s="61">
        <v>0</v>
      </c>
      <c r="S80" s="61">
        <v>0</v>
      </c>
      <c r="T80" s="61">
        <v>0</v>
      </c>
      <c r="U80" s="61">
        <v>0</v>
      </c>
      <c r="V80" s="61">
        <v>0</v>
      </c>
      <c r="W80" s="61">
        <v>0</v>
      </c>
      <c r="X80" s="61">
        <v>0</v>
      </c>
      <c r="Y80" s="61">
        <v>0</v>
      </c>
      <c r="Z80" s="61">
        <v>0</v>
      </c>
      <c r="AA80" s="61">
        <v>0</v>
      </c>
      <c r="AB80" s="61">
        <v>0</v>
      </c>
      <c r="AC80" s="61">
        <v>0</v>
      </c>
      <c r="AD80" s="61">
        <v>0</v>
      </c>
    </row>
    <row r="81" spans="1:30" x14ac:dyDescent="0.3">
      <c r="A81" s="61">
        <f t="shared" si="1"/>
        <v>80</v>
      </c>
      <c r="B81" s="61">
        <v>1</v>
      </c>
      <c r="C81" s="61">
        <v>141220</v>
      </c>
      <c r="D81" s="61">
        <v>0</v>
      </c>
      <c r="E81" s="61" t="str">
        <f>VLOOKUP(C81,QuestType!$AJ:$AK,2,FALSE)</f>
        <v>Lv.10 카드 업적</v>
      </c>
      <c r="F81" s="61">
        <v>0</v>
      </c>
      <c r="G81" s="61">
        <v>3</v>
      </c>
      <c r="H81" s="61">
        <v>69</v>
      </c>
      <c r="I81" s="61">
        <v>0</v>
      </c>
      <c r="J81" s="61">
        <v>2000</v>
      </c>
      <c r="K81" s="61">
        <v>1</v>
      </c>
      <c r="L81" s="61">
        <v>50000</v>
      </c>
      <c r="M81" s="61">
        <v>0</v>
      </c>
      <c r="N81" s="61">
        <v>0</v>
      </c>
      <c r="O81" s="61">
        <v>25</v>
      </c>
      <c r="P81" s="61">
        <v>4</v>
      </c>
      <c r="Q81" s="61">
        <v>0</v>
      </c>
      <c r="R81" s="61">
        <v>0</v>
      </c>
      <c r="S81" s="61">
        <v>0</v>
      </c>
      <c r="T81" s="61">
        <v>0</v>
      </c>
      <c r="U81" s="61">
        <v>0</v>
      </c>
      <c r="V81" s="61">
        <v>0</v>
      </c>
      <c r="W81" s="61">
        <v>0</v>
      </c>
      <c r="X81" s="61">
        <v>0</v>
      </c>
      <c r="Y81" s="61">
        <v>0</v>
      </c>
      <c r="Z81" s="61">
        <v>0</v>
      </c>
      <c r="AA81" s="61">
        <v>0</v>
      </c>
      <c r="AB81" s="61">
        <v>0</v>
      </c>
      <c r="AC81" s="61">
        <v>0</v>
      </c>
      <c r="AD81" s="61">
        <v>0</v>
      </c>
    </row>
    <row r="82" spans="1:30" x14ac:dyDescent="0.3">
      <c r="A82" s="61">
        <f t="shared" si="1"/>
        <v>81</v>
      </c>
      <c r="B82" s="61">
        <v>1</v>
      </c>
      <c r="C82" s="61">
        <v>141221</v>
      </c>
      <c r="D82" s="61">
        <v>0</v>
      </c>
      <c r="E82" s="61" t="str">
        <f>VLOOKUP(C82,QuestType!$AJ:$AK,2,FALSE)</f>
        <v>Lv.11 카드 업적</v>
      </c>
      <c r="F82" s="61">
        <v>0</v>
      </c>
      <c r="G82" s="61">
        <v>3</v>
      </c>
      <c r="H82" s="61">
        <v>69</v>
      </c>
      <c r="I82" s="61">
        <v>0</v>
      </c>
      <c r="J82" s="61">
        <v>2200</v>
      </c>
      <c r="K82" s="61">
        <v>1</v>
      </c>
      <c r="L82" s="61">
        <v>55000</v>
      </c>
      <c r="M82" s="61">
        <v>0</v>
      </c>
      <c r="N82" s="61">
        <v>0</v>
      </c>
      <c r="O82" s="61">
        <v>25</v>
      </c>
      <c r="P82" s="61">
        <v>5</v>
      </c>
      <c r="Q82" s="61">
        <v>0</v>
      </c>
      <c r="R82" s="61">
        <v>0</v>
      </c>
      <c r="S82" s="61">
        <v>0</v>
      </c>
      <c r="T82" s="61">
        <v>0</v>
      </c>
      <c r="U82" s="61">
        <v>0</v>
      </c>
      <c r="V82" s="61">
        <v>0</v>
      </c>
      <c r="W82" s="61">
        <v>0</v>
      </c>
      <c r="X82" s="61">
        <v>0</v>
      </c>
      <c r="Y82" s="61">
        <v>0</v>
      </c>
      <c r="Z82" s="61">
        <v>0</v>
      </c>
      <c r="AA82" s="61">
        <v>0</v>
      </c>
      <c r="AB82" s="61">
        <v>0</v>
      </c>
      <c r="AC82" s="61">
        <v>0</v>
      </c>
      <c r="AD82" s="61">
        <v>0</v>
      </c>
    </row>
    <row r="83" spans="1:30" x14ac:dyDescent="0.3">
      <c r="A83" s="61">
        <f t="shared" si="1"/>
        <v>82</v>
      </c>
      <c r="B83" s="61">
        <v>1</v>
      </c>
      <c r="C83" s="61">
        <v>141222</v>
      </c>
      <c r="D83" s="61">
        <v>0</v>
      </c>
      <c r="E83" s="61" t="str">
        <f>VLOOKUP(C83,QuestType!$AJ:$AK,2,FALSE)</f>
        <v>Lv.12 카드 업적</v>
      </c>
      <c r="F83" s="61">
        <v>0</v>
      </c>
      <c r="G83" s="61">
        <v>3</v>
      </c>
      <c r="H83" s="61">
        <v>69</v>
      </c>
      <c r="I83" s="61">
        <v>0</v>
      </c>
      <c r="J83" s="61">
        <v>2400</v>
      </c>
      <c r="K83" s="61">
        <v>1</v>
      </c>
      <c r="L83" s="61">
        <v>60000</v>
      </c>
      <c r="M83" s="61">
        <v>0</v>
      </c>
      <c r="N83" s="61">
        <v>0</v>
      </c>
      <c r="O83" s="61">
        <v>25</v>
      </c>
      <c r="P83" s="61">
        <v>5</v>
      </c>
      <c r="Q83" s="61">
        <v>0</v>
      </c>
      <c r="R83" s="61">
        <v>0</v>
      </c>
      <c r="S83" s="61">
        <v>0</v>
      </c>
      <c r="T83" s="61">
        <v>0</v>
      </c>
      <c r="U83" s="61">
        <v>0</v>
      </c>
      <c r="V83" s="61">
        <v>0</v>
      </c>
      <c r="W83" s="61">
        <v>0</v>
      </c>
      <c r="X83" s="61">
        <v>0</v>
      </c>
      <c r="Y83" s="61">
        <v>0</v>
      </c>
      <c r="Z83" s="61">
        <v>0</v>
      </c>
      <c r="AA83" s="61">
        <v>0</v>
      </c>
      <c r="AB83" s="61">
        <v>0</v>
      </c>
      <c r="AC83" s="61">
        <v>0</v>
      </c>
      <c r="AD83" s="61">
        <v>0</v>
      </c>
    </row>
    <row r="84" spans="1:30" x14ac:dyDescent="0.3">
      <c r="A84" s="61">
        <f t="shared" si="1"/>
        <v>83</v>
      </c>
      <c r="B84" s="61">
        <v>1</v>
      </c>
      <c r="C84" s="61">
        <v>141223</v>
      </c>
      <c r="D84" s="61">
        <v>0</v>
      </c>
      <c r="E84" s="61" t="str">
        <f>VLOOKUP(C84,QuestType!$AJ:$AK,2,FALSE)</f>
        <v>Lv.13 카드 업적</v>
      </c>
      <c r="F84" s="61">
        <v>0</v>
      </c>
      <c r="G84" s="61">
        <v>3</v>
      </c>
      <c r="H84" s="61">
        <v>69</v>
      </c>
      <c r="I84" s="61">
        <v>0</v>
      </c>
      <c r="J84" s="61">
        <v>2600</v>
      </c>
      <c r="K84" s="61">
        <v>1</v>
      </c>
      <c r="L84" s="61">
        <v>65000</v>
      </c>
      <c r="M84" s="61">
        <v>0</v>
      </c>
      <c r="N84" s="61">
        <v>0</v>
      </c>
      <c r="O84" s="61">
        <v>25</v>
      </c>
      <c r="P84" s="61">
        <v>6</v>
      </c>
      <c r="Q84" s="61">
        <v>0</v>
      </c>
      <c r="R84" s="61">
        <v>0</v>
      </c>
      <c r="S84" s="61">
        <v>0</v>
      </c>
      <c r="T84" s="61">
        <v>0</v>
      </c>
      <c r="U84" s="61">
        <v>0</v>
      </c>
      <c r="V84" s="61">
        <v>0</v>
      </c>
      <c r="W84" s="61">
        <v>0</v>
      </c>
      <c r="X84" s="61">
        <v>0</v>
      </c>
      <c r="Y84" s="61">
        <v>0</v>
      </c>
      <c r="Z84" s="61">
        <v>0</v>
      </c>
      <c r="AA84" s="61">
        <v>0</v>
      </c>
      <c r="AB84" s="61">
        <v>0</v>
      </c>
      <c r="AC84" s="61">
        <v>0</v>
      </c>
      <c r="AD84" s="61">
        <v>0</v>
      </c>
    </row>
    <row r="85" spans="1:30" x14ac:dyDescent="0.3">
      <c r="A85" s="61">
        <f t="shared" si="1"/>
        <v>84</v>
      </c>
      <c r="B85" s="61">
        <v>1</v>
      </c>
      <c r="C85" s="61">
        <v>141224</v>
      </c>
      <c r="D85" s="61">
        <v>0</v>
      </c>
      <c r="E85" s="61" t="str">
        <f>VLOOKUP(C85,QuestType!$AJ:$AK,2,FALSE)</f>
        <v>Lv.14 카드 업적</v>
      </c>
      <c r="F85" s="61">
        <v>0</v>
      </c>
      <c r="G85" s="61">
        <v>3</v>
      </c>
      <c r="H85" s="61">
        <v>69</v>
      </c>
      <c r="I85" s="61">
        <v>0</v>
      </c>
      <c r="J85" s="61">
        <v>2800</v>
      </c>
      <c r="K85" s="61">
        <v>1</v>
      </c>
      <c r="L85" s="61">
        <v>70000</v>
      </c>
      <c r="M85" s="61">
        <v>0</v>
      </c>
      <c r="N85" s="61">
        <v>0</v>
      </c>
      <c r="O85" s="61">
        <v>25</v>
      </c>
      <c r="P85" s="61">
        <v>6</v>
      </c>
      <c r="Q85" s="61">
        <v>0</v>
      </c>
      <c r="R85" s="61">
        <v>0</v>
      </c>
      <c r="S85" s="61">
        <v>0</v>
      </c>
      <c r="T85" s="61">
        <v>0</v>
      </c>
      <c r="U85" s="61">
        <v>0</v>
      </c>
      <c r="V85" s="61">
        <v>0</v>
      </c>
      <c r="W85" s="61">
        <v>0</v>
      </c>
      <c r="X85" s="61">
        <v>0</v>
      </c>
      <c r="Y85" s="61">
        <v>0</v>
      </c>
      <c r="Z85" s="61">
        <v>0</v>
      </c>
      <c r="AA85" s="61">
        <v>0</v>
      </c>
      <c r="AB85" s="61">
        <v>0</v>
      </c>
      <c r="AC85" s="61">
        <v>0</v>
      </c>
      <c r="AD85" s="61">
        <v>0</v>
      </c>
    </row>
    <row r="86" spans="1:30" x14ac:dyDescent="0.3">
      <c r="A86" s="61">
        <f t="shared" si="1"/>
        <v>85</v>
      </c>
      <c r="B86" s="61">
        <v>1</v>
      </c>
      <c r="C86" s="61">
        <v>141225</v>
      </c>
      <c r="D86" s="61">
        <v>0</v>
      </c>
      <c r="E86" s="61" t="str">
        <f>VLOOKUP(C86,QuestType!$AJ:$AK,2,FALSE)</f>
        <v>Lv.15 카드 업적</v>
      </c>
      <c r="F86" s="61">
        <v>0</v>
      </c>
      <c r="G86" s="61">
        <v>3</v>
      </c>
      <c r="H86" s="61">
        <v>69</v>
      </c>
      <c r="I86" s="61">
        <v>0</v>
      </c>
      <c r="J86" s="61">
        <v>3000</v>
      </c>
      <c r="K86" s="61">
        <v>1</v>
      </c>
      <c r="L86" s="61">
        <v>75000</v>
      </c>
      <c r="M86" s="61">
        <v>0</v>
      </c>
      <c r="N86" s="61">
        <v>0</v>
      </c>
      <c r="O86" s="61">
        <v>25</v>
      </c>
      <c r="P86" s="61">
        <v>7</v>
      </c>
      <c r="Q86" s="61">
        <v>0</v>
      </c>
      <c r="R86" s="61">
        <v>0</v>
      </c>
      <c r="S86" s="61">
        <v>0</v>
      </c>
      <c r="T86" s="61">
        <v>0</v>
      </c>
      <c r="U86" s="61">
        <v>0</v>
      </c>
      <c r="V86" s="61">
        <v>0</v>
      </c>
      <c r="W86" s="61">
        <v>0</v>
      </c>
      <c r="X86" s="61">
        <v>0</v>
      </c>
      <c r="Y86" s="61">
        <v>0</v>
      </c>
      <c r="Z86" s="61">
        <v>0</v>
      </c>
      <c r="AA86" s="61">
        <v>0</v>
      </c>
      <c r="AB86" s="61">
        <v>0</v>
      </c>
      <c r="AC86" s="61">
        <v>0</v>
      </c>
      <c r="AD86" s="61">
        <v>0</v>
      </c>
    </row>
    <row r="87" spans="1:30" x14ac:dyDescent="0.3">
      <c r="A87" s="61">
        <f t="shared" si="1"/>
        <v>86</v>
      </c>
      <c r="B87" s="61">
        <v>1</v>
      </c>
      <c r="C87" s="61">
        <v>141226</v>
      </c>
      <c r="D87" s="61">
        <v>0</v>
      </c>
      <c r="E87" s="61" t="str">
        <f>VLOOKUP(C87,QuestType!$AJ:$AK,2,FALSE)</f>
        <v>Lv.16 카드 업적</v>
      </c>
      <c r="F87" s="61">
        <v>0</v>
      </c>
      <c r="G87" s="61">
        <v>3</v>
      </c>
      <c r="H87" s="61">
        <v>69</v>
      </c>
      <c r="I87" s="61">
        <v>0</v>
      </c>
      <c r="J87" s="61">
        <v>3200</v>
      </c>
      <c r="K87" s="61">
        <v>1</v>
      </c>
      <c r="L87" s="61">
        <v>80000</v>
      </c>
      <c r="M87" s="61">
        <v>0</v>
      </c>
      <c r="N87" s="61">
        <v>0</v>
      </c>
      <c r="O87" s="61">
        <v>25</v>
      </c>
      <c r="P87" s="61">
        <v>7</v>
      </c>
      <c r="Q87" s="61">
        <v>0</v>
      </c>
      <c r="R87" s="61">
        <v>0</v>
      </c>
      <c r="S87" s="61">
        <v>0</v>
      </c>
      <c r="T87" s="61">
        <v>0</v>
      </c>
      <c r="U87" s="61">
        <v>0</v>
      </c>
      <c r="V87" s="61">
        <v>0</v>
      </c>
      <c r="W87" s="61">
        <v>0</v>
      </c>
      <c r="X87" s="61">
        <v>0</v>
      </c>
      <c r="Y87" s="61">
        <v>0</v>
      </c>
      <c r="Z87" s="61">
        <v>0</v>
      </c>
      <c r="AA87" s="61">
        <v>0</v>
      </c>
      <c r="AB87" s="61">
        <v>0</v>
      </c>
      <c r="AC87" s="61">
        <v>0</v>
      </c>
      <c r="AD87" s="61">
        <v>0</v>
      </c>
    </row>
    <row r="88" spans="1:30" x14ac:dyDescent="0.3">
      <c r="A88" s="61">
        <f t="shared" si="1"/>
        <v>87</v>
      </c>
      <c r="B88" s="61">
        <v>1</v>
      </c>
      <c r="C88" s="61">
        <v>141227</v>
      </c>
      <c r="D88" s="61">
        <v>0</v>
      </c>
      <c r="E88" s="61" t="str">
        <f>VLOOKUP(C88,QuestType!$AJ:$AK,2,FALSE)</f>
        <v>Lv.17 카드 업적</v>
      </c>
      <c r="F88" s="61">
        <v>0</v>
      </c>
      <c r="G88" s="61">
        <v>3</v>
      </c>
      <c r="H88" s="61">
        <v>69</v>
      </c>
      <c r="I88" s="61">
        <v>0</v>
      </c>
      <c r="J88" s="61">
        <v>3400</v>
      </c>
      <c r="K88" s="61">
        <v>1</v>
      </c>
      <c r="L88" s="61">
        <v>85000</v>
      </c>
      <c r="M88" s="61">
        <v>0</v>
      </c>
      <c r="N88" s="61">
        <v>0</v>
      </c>
      <c r="O88" s="61">
        <v>25</v>
      </c>
      <c r="P88" s="61">
        <v>8</v>
      </c>
      <c r="Q88" s="61">
        <v>0</v>
      </c>
      <c r="R88" s="61">
        <v>0</v>
      </c>
      <c r="S88" s="61">
        <v>0</v>
      </c>
      <c r="T88" s="61">
        <v>0</v>
      </c>
      <c r="U88" s="61">
        <v>0</v>
      </c>
      <c r="V88" s="61">
        <v>0</v>
      </c>
      <c r="W88" s="61">
        <v>0</v>
      </c>
      <c r="X88" s="61">
        <v>0</v>
      </c>
      <c r="Y88" s="61">
        <v>0</v>
      </c>
      <c r="Z88" s="61">
        <v>0</v>
      </c>
      <c r="AA88" s="61">
        <v>0</v>
      </c>
      <c r="AB88" s="61">
        <v>0</v>
      </c>
      <c r="AC88" s="61">
        <v>0</v>
      </c>
      <c r="AD88" s="61">
        <v>0</v>
      </c>
    </row>
    <row r="89" spans="1:30" x14ac:dyDescent="0.3">
      <c r="A89" s="61">
        <f t="shared" si="1"/>
        <v>88</v>
      </c>
      <c r="B89" s="61">
        <v>1</v>
      </c>
      <c r="C89" s="61">
        <v>141228</v>
      </c>
      <c r="D89" s="61">
        <v>0</v>
      </c>
      <c r="E89" s="61" t="str">
        <f>VLOOKUP(C89,QuestType!$AJ:$AK,2,FALSE)</f>
        <v>Lv.18 카드 업적</v>
      </c>
      <c r="F89" s="61">
        <v>0</v>
      </c>
      <c r="G89" s="61">
        <v>3</v>
      </c>
      <c r="H89" s="61">
        <v>69</v>
      </c>
      <c r="I89" s="61">
        <v>0</v>
      </c>
      <c r="J89" s="61">
        <v>3600</v>
      </c>
      <c r="K89" s="61">
        <v>1</v>
      </c>
      <c r="L89" s="61">
        <v>90000</v>
      </c>
      <c r="M89" s="61">
        <v>0</v>
      </c>
      <c r="N89" s="61">
        <v>0</v>
      </c>
      <c r="O89" s="61">
        <v>25</v>
      </c>
      <c r="P89" s="61">
        <v>8</v>
      </c>
      <c r="Q89" s="61">
        <v>0</v>
      </c>
      <c r="R89" s="61">
        <v>0</v>
      </c>
      <c r="S89" s="61">
        <v>0</v>
      </c>
      <c r="T89" s="61">
        <v>0</v>
      </c>
      <c r="U89" s="61">
        <v>0</v>
      </c>
      <c r="V89" s="61">
        <v>0</v>
      </c>
      <c r="W89" s="61">
        <v>0</v>
      </c>
      <c r="X89" s="61">
        <v>0</v>
      </c>
      <c r="Y89" s="61">
        <v>0</v>
      </c>
      <c r="Z89" s="61">
        <v>0</v>
      </c>
      <c r="AA89" s="61">
        <v>0</v>
      </c>
      <c r="AB89" s="61">
        <v>0</v>
      </c>
      <c r="AC89" s="61">
        <v>0</v>
      </c>
      <c r="AD89" s="61">
        <v>0</v>
      </c>
    </row>
    <row r="90" spans="1:30" x14ac:dyDescent="0.3">
      <c r="A90" s="61">
        <f t="shared" si="1"/>
        <v>89</v>
      </c>
      <c r="B90" s="61">
        <v>1</v>
      </c>
      <c r="C90" s="61">
        <v>141229</v>
      </c>
      <c r="D90" s="61">
        <v>0</v>
      </c>
      <c r="E90" s="61" t="str">
        <f>VLOOKUP(C90,QuestType!$AJ:$AK,2,FALSE)</f>
        <v>Lv.19 카드 업적</v>
      </c>
      <c r="F90" s="61">
        <v>0</v>
      </c>
      <c r="G90" s="61">
        <v>3</v>
      </c>
      <c r="H90" s="61">
        <v>69</v>
      </c>
      <c r="I90" s="61">
        <v>0</v>
      </c>
      <c r="J90" s="61">
        <v>3800</v>
      </c>
      <c r="K90" s="61">
        <v>1</v>
      </c>
      <c r="L90" s="61">
        <v>95000</v>
      </c>
      <c r="M90" s="61">
        <v>0</v>
      </c>
      <c r="N90" s="61">
        <v>0</v>
      </c>
      <c r="O90" s="61">
        <v>25</v>
      </c>
      <c r="P90" s="61">
        <v>10</v>
      </c>
      <c r="Q90" s="61">
        <v>0</v>
      </c>
      <c r="R90" s="61">
        <v>0</v>
      </c>
      <c r="S90" s="61">
        <v>0</v>
      </c>
      <c r="T90" s="61">
        <v>0</v>
      </c>
      <c r="U90" s="61">
        <v>0</v>
      </c>
      <c r="V90" s="61">
        <v>0</v>
      </c>
      <c r="W90" s="61">
        <v>0</v>
      </c>
      <c r="X90" s="61">
        <v>0</v>
      </c>
      <c r="Y90" s="61">
        <v>0</v>
      </c>
      <c r="Z90" s="61">
        <v>0</v>
      </c>
      <c r="AA90" s="61">
        <v>0</v>
      </c>
      <c r="AB90" s="61">
        <v>0</v>
      </c>
      <c r="AC90" s="61">
        <v>0</v>
      </c>
      <c r="AD90" s="61">
        <v>0</v>
      </c>
    </row>
    <row r="91" spans="1:30" x14ac:dyDescent="0.3">
      <c r="A91" s="61">
        <f t="shared" si="1"/>
        <v>90</v>
      </c>
      <c r="B91" s="61">
        <v>1</v>
      </c>
      <c r="C91" s="61">
        <v>141230</v>
      </c>
      <c r="D91" s="61">
        <v>0</v>
      </c>
      <c r="E91" s="61" t="str">
        <f>VLOOKUP(C91,QuestType!$AJ:$AK,2,FALSE)</f>
        <v>Lv.20 카드 업적</v>
      </c>
      <c r="F91" s="61">
        <v>0</v>
      </c>
      <c r="G91" s="61">
        <v>3</v>
      </c>
      <c r="H91" s="61">
        <v>69</v>
      </c>
      <c r="I91" s="61">
        <v>0</v>
      </c>
      <c r="J91" s="61">
        <v>4000</v>
      </c>
      <c r="K91" s="61">
        <v>1</v>
      </c>
      <c r="L91" s="61">
        <v>100000</v>
      </c>
      <c r="M91" s="61">
        <v>0</v>
      </c>
      <c r="N91" s="61">
        <v>0</v>
      </c>
      <c r="O91" s="61">
        <v>25</v>
      </c>
      <c r="P91" s="61">
        <v>10</v>
      </c>
      <c r="Q91" s="61">
        <v>0</v>
      </c>
      <c r="R91" s="61">
        <v>0</v>
      </c>
      <c r="S91" s="61">
        <v>0</v>
      </c>
      <c r="T91" s="61">
        <v>0</v>
      </c>
      <c r="U91" s="61">
        <v>0</v>
      </c>
      <c r="V91" s="61">
        <v>0</v>
      </c>
      <c r="W91" s="61">
        <v>0</v>
      </c>
      <c r="X91" s="61">
        <v>0</v>
      </c>
      <c r="Y91" s="61">
        <v>0</v>
      </c>
      <c r="Z91" s="61">
        <v>0</v>
      </c>
      <c r="AA91" s="61">
        <v>0</v>
      </c>
      <c r="AB91" s="61">
        <v>0</v>
      </c>
      <c r="AC91" s="61">
        <v>0</v>
      </c>
      <c r="AD91" s="61">
        <v>0</v>
      </c>
    </row>
    <row r="92" spans="1:30" x14ac:dyDescent="0.3">
      <c r="A92" s="61">
        <f t="shared" si="1"/>
        <v>91</v>
      </c>
      <c r="B92" s="61">
        <v>1</v>
      </c>
      <c r="C92" s="61">
        <v>141231</v>
      </c>
      <c r="D92" s="61">
        <v>0</v>
      </c>
      <c r="E92" s="61" t="str">
        <f>VLOOKUP(C92,QuestType!$AJ:$AK,2,FALSE)</f>
        <v>Lv.1 구매 업적</v>
      </c>
      <c r="F92" s="61">
        <v>0</v>
      </c>
      <c r="G92" s="61">
        <v>4</v>
      </c>
      <c r="H92" s="61">
        <v>53</v>
      </c>
      <c r="I92" s="61">
        <v>0</v>
      </c>
      <c r="J92" s="61">
        <v>10</v>
      </c>
      <c r="K92" s="61">
        <v>1</v>
      </c>
      <c r="L92" s="61">
        <v>2000</v>
      </c>
      <c r="M92" s="61">
        <v>0</v>
      </c>
      <c r="N92" s="61">
        <v>0</v>
      </c>
      <c r="O92" s="61">
        <v>25</v>
      </c>
      <c r="P92" s="61">
        <v>1</v>
      </c>
      <c r="Q92" s="61">
        <v>0</v>
      </c>
      <c r="R92" s="61">
        <v>0</v>
      </c>
      <c r="S92" s="61">
        <v>0</v>
      </c>
      <c r="T92" s="61">
        <v>0</v>
      </c>
      <c r="U92" s="61">
        <v>0</v>
      </c>
      <c r="V92" s="61">
        <v>0</v>
      </c>
      <c r="W92" s="61">
        <v>0</v>
      </c>
      <c r="X92" s="61">
        <v>0</v>
      </c>
      <c r="Y92" s="61">
        <v>0</v>
      </c>
      <c r="Z92" s="61">
        <v>0</v>
      </c>
      <c r="AA92" s="61">
        <v>0</v>
      </c>
      <c r="AB92" s="61">
        <v>0</v>
      </c>
      <c r="AC92" s="61">
        <v>0</v>
      </c>
      <c r="AD92" s="61">
        <v>0</v>
      </c>
    </row>
    <row r="93" spans="1:30" x14ac:dyDescent="0.3">
      <c r="A93" s="61">
        <f t="shared" si="1"/>
        <v>92</v>
      </c>
      <c r="B93" s="61">
        <v>1</v>
      </c>
      <c r="C93" s="61">
        <v>141232</v>
      </c>
      <c r="D93" s="61">
        <v>0</v>
      </c>
      <c r="E93" s="61" t="str">
        <f>VLOOKUP(C93,QuestType!$AJ:$AK,2,FALSE)</f>
        <v>Lv.2 구매 업적</v>
      </c>
      <c r="F93" s="61">
        <v>0</v>
      </c>
      <c r="G93" s="61">
        <v>4</v>
      </c>
      <c r="H93" s="61">
        <v>53</v>
      </c>
      <c r="I93" s="61">
        <v>0</v>
      </c>
      <c r="J93" s="61">
        <v>50</v>
      </c>
      <c r="K93" s="61">
        <v>1</v>
      </c>
      <c r="L93" s="61">
        <v>4000</v>
      </c>
      <c r="M93" s="61">
        <v>0</v>
      </c>
      <c r="N93" s="61">
        <v>0</v>
      </c>
      <c r="O93" s="61">
        <v>25</v>
      </c>
      <c r="P93" s="61">
        <v>1</v>
      </c>
      <c r="Q93" s="61">
        <v>0</v>
      </c>
      <c r="R93" s="61">
        <v>0</v>
      </c>
      <c r="S93" s="61">
        <v>0</v>
      </c>
      <c r="T93" s="61">
        <v>0</v>
      </c>
      <c r="U93" s="61">
        <v>0</v>
      </c>
      <c r="V93" s="61">
        <v>0</v>
      </c>
      <c r="W93" s="61">
        <v>0</v>
      </c>
      <c r="X93" s="61">
        <v>0</v>
      </c>
      <c r="Y93" s="61">
        <v>0</v>
      </c>
      <c r="Z93" s="61">
        <v>0</v>
      </c>
      <c r="AA93" s="61">
        <v>0</v>
      </c>
      <c r="AB93" s="61">
        <v>0</v>
      </c>
      <c r="AC93" s="61">
        <v>0</v>
      </c>
      <c r="AD93" s="61">
        <v>0</v>
      </c>
    </row>
    <row r="94" spans="1:30" x14ac:dyDescent="0.3">
      <c r="A94" s="61">
        <f t="shared" si="1"/>
        <v>93</v>
      </c>
      <c r="B94" s="61">
        <v>1</v>
      </c>
      <c r="C94" s="61">
        <v>141233</v>
      </c>
      <c r="D94" s="61">
        <v>0</v>
      </c>
      <c r="E94" s="61" t="str">
        <f>VLOOKUP(C94,QuestType!$AJ:$AK,2,FALSE)</f>
        <v>Lv.3 구매 업적</v>
      </c>
      <c r="F94" s="61">
        <v>0</v>
      </c>
      <c r="G94" s="61">
        <v>4</v>
      </c>
      <c r="H94" s="61">
        <v>53</v>
      </c>
      <c r="I94" s="61">
        <v>0</v>
      </c>
      <c r="J94" s="61">
        <v>100</v>
      </c>
      <c r="K94" s="61">
        <v>1</v>
      </c>
      <c r="L94" s="61">
        <v>6000</v>
      </c>
      <c r="M94" s="61">
        <v>0</v>
      </c>
      <c r="N94" s="61">
        <v>0</v>
      </c>
      <c r="O94" s="61">
        <v>25</v>
      </c>
      <c r="P94" s="61">
        <v>1</v>
      </c>
      <c r="Q94" s="61">
        <v>0</v>
      </c>
      <c r="R94" s="61">
        <v>0</v>
      </c>
      <c r="S94" s="61">
        <v>0</v>
      </c>
      <c r="T94" s="61">
        <v>0</v>
      </c>
      <c r="U94" s="61">
        <v>0</v>
      </c>
      <c r="V94" s="61">
        <v>0</v>
      </c>
      <c r="W94" s="61">
        <v>0</v>
      </c>
      <c r="X94" s="61">
        <v>0</v>
      </c>
      <c r="Y94" s="61">
        <v>0</v>
      </c>
      <c r="Z94" s="61">
        <v>0</v>
      </c>
      <c r="AA94" s="61">
        <v>0</v>
      </c>
      <c r="AB94" s="61">
        <v>0</v>
      </c>
      <c r="AC94" s="61">
        <v>0</v>
      </c>
      <c r="AD94" s="61">
        <v>0</v>
      </c>
    </row>
    <row r="95" spans="1:30" x14ac:dyDescent="0.3">
      <c r="A95" s="61">
        <f t="shared" si="1"/>
        <v>94</v>
      </c>
      <c r="B95" s="61">
        <v>1</v>
      </c>
      <c r="C95" s="61">
        <v>141234</v>
      </c>
      <c r="D95" s="61">
        <v>0</v>
      </c>
      <c r="E95" s="61" t="str">
        <f>VLOOKUP(C95,QuestType!$AJ:$AK,2,FALSE)</f>
        <v>Lv.4 구매 업적</v>
      </c>
      <c r="F95" s="61">
        <v>0</v>
      </c>
      <c r="G95" s="61">
        <v>4</v>
      </c>
      <c r="H95" s="61">
        <v>53</v>
      </c>
      <c r="I95" s="61">
        <v>0</v>
      </c>
      <c r="J95" s="61">
        <v>200</v>
      </c>
      <c r="K95" s="61">
        <v>1</v>
      </c>
      <c r="L95" s="61">
        <v>8000</v>
      </c>
      <c r="M95" s="61">
        <v>0</v>
      </c>
      <c r="N95" s="61">
        <v>0</v>
      </c>
      <c r="O95" s="61">
        <v>25</v>
      </c>
      <c r="P95" s="61">
        <v>1</v>
      </c>
      <c r="Q95" s="61">
        <v>0</v>
      </c>
      <c r="R95" s="61">
        <v>0</v>
      </c>
      <c r="S95" s="61">
        <v>0</v>
      </c>
      <c r="T95" s="61">
        <v>0</v>
      </c>
      <c r="U95" s="61">
        <v>0</v>
      </c>
      <c r="V95" s="61">
        <v>0</v>
      </c>
      <c r="W95" s="61">
        <v>0</v>
      </c>
      <c r="X95" s="61">
        <v>0</v>
      </c>
      <c r="Y95" s="61">
        <v>0</v>
      </c>
      <c r="Z95" s="61">
        <v>0</v>
      </c>
      <c r="AA95" s="61">
        <v>0</v>
      </c>
      <c r="AB95" s="61">
        <v>0</v>
      </c>
      <c r="AC95" s="61">
        <v>0</v>
      </c>
      <c r="AD95" s="61">
        <v>0</v>
      </c>
    </row>
    <row r="96" spans="1:30" x14ac:dyDescent="0.3">
      <c r="A96" s="61">
        <f t="shared" si="1"/>
        <v>95</v>
      </c>
      <c r="B96" s="61">
        <v>1</v>
      </c>
      <c r="C96" s="61">
        <v>141235</v>
      </c>
      <c r="D96" s="61">
        <v>0</v>
      </c>
      <c r="E96" s="61" t="str">
        <f>VLOOKUP(C96,QuestType!$AJ:$AK,2,FALSE)</f>
        <v>Lv.5 구매 업적</v>
      </c>
      <c r="F96" s="61">
        <v>0</v>
      </c>
      <c r="G96" s="61">
        <v>4</v>
      </c>
      <c r="H96" s="61">
        <v>53</v>
      </c>
      <c r="I96" s="61">
        <v>0</v>
      </c>
      <c r="J96" s="61">
        <v>400</v>
      </c>
      <c r="K96" s="61">
        <v>1</v>
      </c>
      <c r="L96" s="61">
        <v>10000</v>
      </c>
      <c r="M96" s="61">
        <v>0</v>
      </c>
      <c r="N96" s="61">
        <v>0</v>
      </c>
      <c r="O96" s="61">
        <v>25</v>
      </c>
      <c r="P96" s="61">
        <v>1</v>
      </c>
      <c r="Q96" s="61">
        <v>0</v>
      </c>
      <c r="R96" s="61">
        <v>0</v>
      </c>
      <c r="S96" s="61">
        <v>0</v>
      </c>
      <c r="T96" s="61">
        <v>0</v>
      </c>
      <c r="U96" s="61">
        <v>0</v>
      </c>
      <c r="V96" s="61">
        <v>0</v>
      </c>
      <c r="W96" s="61">
        <v>0</v>
      </c>
      <c r="X96" s="61">
        <v>0</v>
      </c>
      <c r="Y96" s="61">
        <v>0</v>
      </c>
      <c r="Z96" s="61">
        <v>0</v>
      </c>
      <c r="AA96" s="61">
        <v>0</v>
      </c>
      <c r="AB96" s="61">
        <v>0</v>
      </c>
      <c r="AC96" s="61">
        <v>0</v>
      </c>
      <c r="AD96" s="61">
        <v>0</v>
      </c>
    </row>
    <row r="97" spans="1:30" x14ac:dyDescent="0.3">
      <c r="A97" s="61">
        <f t="shared" si="1"/>
        <v>96</v>
      </c>
      <c r="B97" s="61">
        <v>1</v>
      </c>
      <c r="C97" s="61">
        <v>141236</v>
      </c>
      <c r="D97" s="61">
        <v>0</v>
      </c>
      <c r="E97" s="61" t="str">
        <f>VLOOKUP(C97,QuestType!$AJ:$AK,2,FALSE)</f>
        <v>Lv.6 구매 업적</v>
      </c>
      <c r="F97" s="61">
        <v>0</v>
      </c>
      <c r="G97" s="61">
        <v>4</v>
      </c>
      <c r="H97" s="61">
        <v>53</v>
      </c>
      <c r="I97" s="61">
        <v>0</v>
      </c>
      <c r="J97" s="61">
        <v>600</v>
      </c>
      <c r="K97" s="61">
        <v>1</v>
      </c>
      <c r="L97" s="61">
        <v>12000</v>
      </c>
      <c r="M97" s="61">
        <v>0</v>
      </c>
      <c r="N97" s="61">
        <v>0</v>
      </c>
      <c r="O97" s="61">
        <v>25</v>
      </c>
      <c r="P97" s="61">
        <v>1</v>
      </c>
      <c r="Q97" s="61">
        <v>0</v>
      </c>
      <c r="R97" s="61">
        <v>0</v>
      </c>
      <c r="S97" s="61">
        <v>0</v>
      </c>
      <c r="T97" s="61">
        <v>0</v>
      </c>
      <c r="U97" s="61">
        <v>0</v>
      </c>
      <c r="V97" s="61">
        <v>0</v>
      </c>
      <c r="W97" s="61">
        <v>0</v>
      </c>
      <c r="X97" s="61">
        <v>0</v>
      </c>
      <c r="Y97" s="61">
        <v>0</v>
      </c>
      <c r="Z97" s="61">
        <v>0</v>
      </c>
      <c r="AA97" s="61">
        <v>0</v>
      </c>
      <c r="AB97" s="61">
        <v>0</v>
      </c>
      <c r="AC97" s="61">
        <v>0</v>
      </c>
      <c r="AD97" s="61">
        <v>0</v>
      </c>
    </row>
    <row r="98" spans="1:30" x14ac:dyDescent="0.3">
      <c r="A98" s="61">
        <f t="shared" si="1"/>
        <v>97</v>
      </c>
      <c r="B98" s="61">
        <v>1</v>
      </c>
      <c r="C98" s="61">
        <v>141237</v>
      </c>
      <c r="D98" s="61">
        <v>0</v>
      </c>
      <c r="E98" s="61" t="str">
        <f>VLOOKUP(C98,QuestType!$AJ:$AK,2,FALSE)</f>
        <v>Lv.7 구매 업적</v>
      </c>
      <c r="F98" s="61">
        <v>0</v>
      </c>
      <c r="G98" s="61">
        <v>4</v>
      </c>
      <c r="H98" s="61">
        <v>53</v>
      </c>
      <c r="I98" s="61">
        <v>0</v>
      </c>
      <c r="J98" s="61">
        <v>700</v>
      </c>
      <c r="K98" s="61">
        <v>1</v>
      </c>
      <c r="L98" s="61">
        <v>14000</v>
      </c>
      <c r="M98" s="61">
        <v>0</v>
      </c>
      <c r="N98" s="61">
        <v>0</v>
      </c>
      <c r="O98" s="61">
        <v>25</v>
      </c>
      <c r="P98" s="61">
        <v>1</v>
      </c>
      <c r="Q98" s="61">
        <v>0</v>
      </c>
      <c r="R98" s="61">
        <v>0</v>
      </c>
      <c r="S98" s="61">
        <v>0</v>
      </c>
      <c r="T98" s="61">
        <v>0</v>
      </c>
      <c r="U98" s="61">
        <v>0</v>
      </c>
      <c r="V98" s="61">
        <v>0</v>
      </c>
      <c r="W98" s="61">
        <v>0</v>
      </c>
      <c r="X98" s="61">
        <v>0</v>
      </c>
      <c r="Y98" s="61">
        <v>0</v>
      </c>
      <c r="Z98" s="61">
        <v>0</v>
      </c>
      <c r="AA98" s="61">
        <v>0</v>
      </c>
      <c r="AB98" s="61">
        <v>0</v>
      </c>
      <c r="AC98" s="61">
        <v>0</v>
      </c>
      <c r="AD98" s="61">
        <v>0</v>
      </c>
    </row>
    <row r="99" spans="1:30" x14ac:dyDescent="0.3">
      <c r="A99" s="61">
        <f t="shared" si="1"/>
        <v>98</v>
      </c>
      <c r="B99" s="61">
        <v>1</v>
      </c>
      <c r="C99" s="61">
        <v>141238</v>
      </c>
      <c r="D99" s="61">
        <v>0</v>
      </c>
      <c r="E99" s="61" t="str">
        <f>VLOOKUP(C99,QuestType!$AJ:$AK,2,FALSE)</f>
        <v>Lv.8 구매 업적</v>
      </c>
      <c r="F99" s="61">
        <v>0</v>
      </c>
      <c r="G99" s="61">
        <v>4</v>
      </c>
      <c r="H99" s="61">
        <v>53</v>
      </c>
      <c r="I99" s="61">
        <v>0</v>
      </c>
      <c r="J99" s="61">
        <v>800</v>
      </c>
      <c r="K99" s="61">
        <v>1</v>
      </c>
      <c r="L99" s="61">
        <v>16000</v>
      </c>
      <c r="M99" s="61">
        <v>0</v>
      </c>
      <c r="N99" s="61">
        <v>0</v>
      </c>
      <c r="O99" s="61">
        <v>25</v>
      </c>
      <c r="P99" s="61">
        <v>1</v>
      </c>
      <c r="Q99" s="61">
        <v>0</v>
      </c>
      <c r="R99" s="61">
        <v>0</v>
      </c>
      <c r="S99" s="61">
        <v>0</v>
      </c>
      <c r="T99" s="61">
        <v>0</v>
      </c>
      <c r="U99" s="61">
        <v>0</v>
      </c>
      <c r="V99" s="61">
        <v>0</v>
      </c>
      <c r="W99" s="61">
        <v>0</v>
      </c>
      <c r="X99" s="61">
        <v>0</v>
      </c>
      <c r="Y99" s="61">
        <v>0</v>
      </c>
      <c r="Z99" s="61">
        <v>0</v>
      </c>
      <c r="AA99" s="61">
        <v>0</v>
      </c>
      <c r="AB99" s="61">
        <v>0</v>
      </c>
      <c r="AC99" s="61">
        <v>0</v>
      </c>
      <c r="AD99" s="61">
        <v>0</v>
      </c>
    </row>
    <row r="100" spans="1:30" x14ac:dyDescent="0.3">
      <c r="A100" s="61">
        <f t="shared" si="1"/>
        <v>99</v>
      </c>
      <c r="B100" s="61">
        <v>1</v>
      </c>
      <c r="C100" s="61">
        <v>141239</v>
      </c>
      <c r="D100" s="61">
        <v>0</v>
      </c>
      <c r="E100" s="61" t="str">
        <f>VLOOKUP(C100,QuestType!$AJ:$AK,2,FALSE)</f>
        <v>Lv.9 구매 업적</v>
      </c>
      <c r="F100" s="61">
        <v>0</v>
      </c>
      <c r="G100" s="61">
        <v>4</v>
      </c>
      <c r="H100" s="61">
        <v>53</v>
      </c>
      <c r="I100" s="61">
        <v>0</v>
      </c>
      <c r="J100" s="61">
        <v>900</v>
      </c>
      <c r="K100" s="61">
        <v>1</v>
      </c>
      <c r="L100" s="61">
        <v>17999.999999999996</v>
      </c>
      <c r="M100" s="61">
        <v>0</v>
      </c>
      <c r="N100" s="61">
        <v>0</v>
      </c>
      <c r="O100" s="61">
        <v>25</v>
      </c>
      <c r="P100" s="61">
        <v>1</v>
      </c>
      <c r="Q100" s="61">
        <v>0</v>
      </c>
      <c r="R100" s="61">
        <v>0</v>
      </c>
      <c r="S100" s="61">
        <v>0</v>
      </c>
      <c r="T100" s="61">
        <v>0</v>
      </c>
      <c r="U100" s="61">
        <v>0</v>
      </c>
      <c r="V100" s="61">
        <v>0</v>
      </c>
      <c r="W100" s="61">
        <v>0</v>
      </c>
      <c r="X100" s="61">
        <v>0</v>
      </c>
      <c r="Y100" s="61">
        <v>0</v>
      </c>
      <c r="Z100" s="61">
        <v>0</v>
      </c>
      <c r="AA100" s="61">
        <v>0</v>
      </c>
      <c r="AB100" s="61">
        <v>0</v>
      </c>
      <c r="AC100" s="61">
        <v>0</v>
      </c>
      <c r="AD100" s="61">
        <v>0</v>
      </c>
    </row>
    <row r="101" spans="1:30" x14ac:dyDescent="0.3">
      <c r="A101" s="61">
        <f t="shared" si="1"/>
        <v>100</v>
      </c>
      <c r="B101" s="61">
        <v>1</v>
      </c>
      <c r="C101" s="61">
        <v>141240</v>
      </c>
      <c r="D101" s="61">
        <v>0</v>
      </c>
      <c r="E101" s="61" t="str">
        <f>VLOOKUP(C101,QuestType!$AJ:$AK,2,FALSE)</f>
        <v>Lv.10 구매 업적</v>
      </c>
      <c r="F101" s="61">
        <v>0</v>
      </c>
      <c r="G101" s="61">
        <v>4</v>
      </c>
      <c r="H101" s="61">
        <v>53</v>
      </c>
      <c r="I101" s="61">
        <v>0</v>
      </c>
      <c r="J101" s="61">
        <v>1000</v>
      </c>
      <c r="K101" s="61">
        <v>1</v>
      </c>
      <c r="L101" s="61">
        <v>20000</v>
      </c>
      <c r="M101" s="61">
        <v>0</v>
      </c>
      <c r="N101" s="61">
        <v>0</v>
      </c>
      <c r="O101" s="61">
        <v>25</v>
      </c>
      <c r="P101" s="61">
        <v>1</v>
      </c>
      <c r="Q101" s="61">
        <v>0</v>
      </c>
      <c r="R101" s="61">
        <v>0</v>
      </c>
      <c r="S101" s="61">
        <v>0</v>
      </c>
      <c r="T101" s="61">
        <v>0</v>
      </c>
      <c r="U101" s="61">
        <v>0</v>
      </c>
      <c r="V101" s="61">
        <v>0</v>
      </c>
      <c r="W101" s="61">
        <v>0</v>
      </c>
      <c r="X101" s="61">
        <v>0</v>
      </c>
      <c r="Y101" s="61">
        <v>0</v>
      </c>
      <c r="Z101" s="61">
        <v>0</v>
      </c>
      <c r="AA101" s="61">
        <v>0</v>
      </c>
      <c r="AB101" s="61">
        <v>0</v>
      </c>
      <c r="AC101" s="61">
        <v>0</v>
      </c>
      <c r="AD101" s="61">
        <v>0</v>
      </c>
    </row>
    <row r="102" spans="1:30" x14ac:dyDescent="0.3">
      <c r="A102" s="61">
        <f t="shared" si="1"/>
        <v>101</v>
      </c>
      <c r="B102" s="61">
        <v>1</v>
      </c>
      <c r="C102" s="61">
        <v>141241</v>
      </c>
      <c r="D102" s="61">
        <v>0</v>
      </c>
      <c r="E102" s="61" t="str">
        <f>VLOOKUP(C102,QuestType!$AJ:$AK,2,FALSE)</f>
        <v>Lv.11 구매 업적</v>
      </c>
      <c r="F102" s="61">
        <v>0</v>
      </c>
      <c r="G102" s="61">
        <v>4</v>
      </c>
      <c r="H102" s="61">
        <v>53</v>
      </c>
      <c r="I102" s="61">
        <v>0</v>
      </c>
      <c r="J102" s="61">
        <v>1100</v>
      </c>
      <c r="K102" s="61">
        <v>1</v>
      </c>
      <c r="L102" s="61">
        <v>22000</v>
      </c>
      <c r="M102" s="61">
        <v>0</v>
      </c>
      <c r="N102" s="61">
        <v>0</v>
      </c>
      <c r="O102" s="61">
        <v>25</v>
      </c>
      <c r="P102" s="61">
        <v>2</v>
      </c>
      <c r="Q102" s="61">
        <v>0</v>
      </c>
      <c r="R102" s="61">
        <v>0</v>
      </c>
      <c r="S102" s="61">
        <v>0</v>
      </c>
      <c r="T102" s="61">
        <v>0</v>
      </c>
      <c r="U102" s="61">
        <v>0</v>
      </c>
      <c r="V102" s="61">
        <v>0</v>
      </c>
      <c r="W102" s="61">
        <v>0</v>
      </c>
      <c r="X102" s="61">
        <v>0</v>
      </c>
      <c r="Y102" s="61">
        <v>0</v>
      </c>
      <c r="Z102" s="61">
        <v>0</v>
      </c>
      <c r="AA102" s="61">
        <v>0</v>
      </c>
      <c r="AB102" s="61">
        <v>0</v>
      </c>
      <c r="AC102" s="61">
        <v>0</v>
      </c>
      <c r="AD102" s="61">
        <v>0</v>
      </c>
    </row>
    <row r="103" spans="1:30" x14ac:dyDescent="0.3">
      <c r="A103" s="61">
        <f t="shared" si="1"/>
        <v>102</v>
      </c>
      <c r="B103" s="61">
        <v>1</v>
      </c>
      <c r="C103" s="61">
        <v>141242</v>
      </c>
      <c r="D103" s="61">
        <v>0</v>
      </c>
      <c r="E103" s="61" t="str">
        <f>VLOOKUP(C103,QuestType!$AJ:$AK,2,FALSE)</f>
        <v>Lv.12 구매 업적</v>
      </c>
      <c r="F103" s="61">
        <v>0</v>
      </c>
      <c r="G103" s="61">
        <v>4</v>
      </c>
      <c r="H103" s="61">
        <v>53</v>
      </c>
      <c r="I103" s="61">
        <v>0</v>
      </c>
      <c r="J103" s="61">
        <v>1200</v>
      </c>
      <c r="K103" s="61">
        <v>1</v>
      </c>
      <c r="L103" s="61">
        <v>24000</v>
      </c>
      <c r="M103" s="61">
        <v>0</v>
      </c>
      <c r="N103" s="61">
        <v>0</v>
      </c>
      <c r="O103" s="61">
        <v>25</v>
      </c>
      <c r="P103" s="61">
        <v>2</v>
      </c>
      <c r="Q103" s="61">
        <v>0</v>
      </c>
      <c r="R103" s="61">
        <v>0</v>
      </c>
      <c r="S103" s="61">
        <v>0</v>
      </c>
      <c r="T103" s="61">
        <v>0</v>
      </c>
      <c r="U103" s="61">
        <v>0</v>
      </c>
      <c r="V103" s="61">
        <v>0</v>
      </c>
      <c r="W103" s="61">
        <v>0</v>
      </c>
      <c r="X103" s="61">
        <v>0</v>
      </c>
      <c r="Y103" s="61">
        <v>0</v>
      </c>
      <c r="Z103" s="61">
        <v>0</v>
      </c>
      <c r="AA103" s="61">
        <v>0</v>
      </c>
      <c r="AB103" s="61">
        <v>0</v>
      </c>
      <c r="AC103" s="61">
        <v>0</v>
      </c>
      <c r="AD103" s="61">
        <v>0</v>
      </c>
    </row>
    <row r="104" spans="1:30" x14ac:dyDescent="0.3">
      <c r="A104" s="61">
        <f t="shared" si="1"/>
        <v>103</v>
      </c>
      <c r="B104" s="61">
        <v>1</v>
      </c>
      <c r="C104" s="61">
        <v>141243</v>
      </c>
      <c r="D104" s="61">
        <v>0</v>
      </c>
      <c r="E104" s="61" t="str">
        <f>VLOOKUP(C104,QuestType!$AJ:$AK,2,FALSE)</f>
        <v>Lv.13 구매 업적</v>
      </c>
      <c r="F104" s="61">
        <v>0</v>
      </c>
      <c r="G104" s="61">
        <v>4</v>
      </c>
      <c r="H104" s="61">
        <v>53</v>
      </c>
      <c r="I104" s="61">
        <v>0</v>
      </c>
      <c r="J104" s="61">
        <v>1300</v>
      </c>
      <c r="K104" s="61">
        <v>1</v>
      </c>
      <c r="L104" s="61">
        <v>26000</v>
      </c>
      <c r="M104" s="61">
        <v>0</v>
      </c>
      <c r="N104" s="61">
        <v>0</v>
      </c>
      <c r="O104" s="61">
        <v>25</v>
      </c>
      <c r="P104" s="61">
        <v>2</v>
      </c>
      <c r="Q104" s="61">
        <v>0</v>
      </c>
      <c r="R104" s="61">
        <v>0</v>
      </c>
      <c r="S104" s="61">
        <v>0</v>
      </c>
      <c r="T104" s="61">
        <v>0</v>
      </c>
      <c r="U104" s="61">
        <v>0</v>
      </c>
      <c r="V104" s="61">
        <v>0</v>
      </c>
      <c r="W104" s="61">
        <v>0</v>
      </c>
      <c r="X104" s="61">
        <v>0</v>
      </c>
      <c r="Y104" s="61">
        <v>0</v>
      </c>
      <c r="Z104" s="61">
        <v>0</v>
      </c>
      <c r="AA104" s="61">
        <v>0</v>
      </c>
      <c r="AB104" s="61">
        <v>0</v>
      </c>
      <c r="AC104" s="61">
        <v>0</v>
      </c>
      <c r="AD104" s="61">
        <v>0</v>
      </c>
    </row>
    <row r="105" spans="1:30" x14ac:dyDescent="0.3">
      <c r="A105" s="61">
        <f t="shared" si="1"/>
        <v>104</v>
      </c>
      <c r="B105" s="61">
        <v>1</v>
      </c>
      <c r="C105" s="61">
        <v>141244</v>
      </c>
      <c r="D105" s="61">
        <v>0</v>
      </c>
      <c r="E105" s="61" t="str">
        <f>VLOOKUP(C105,QuestType!$AJ:$AK,2,FALSE)</f>
        <v>Lv.14 구매 업적</v>
      </c>
      <c r="F105" s="61">
        <v>0</v>
      </c>
      <c r="G105" s="61">
        <v>4</v>
      </c>
      <c r="H105" s="61">
        <v>53</v>
      </c>
      <c r="I105" s="61">
        <v>0</v>
      </c>
      <c r="J105" s="61">
        <v>1400</v>
      </c>
      <c r="K105" s="61">
        <v>1</v>
      </c>
      <c r="L105" s="61">
        <v>28000</v>
      </c>
      <c r="M105" s="61">
        <v>0</v>
      </c>
      <c r="N105" s="61">
        <v>0</v>
      </c>
      <c r="O105" s="61">
        <v>25</v>
      </c>
      <c r="P105" s="61">
        <v>2</v>
      </c>
      <c r="Q105" s="61">
        <v>0</v>
      </c>
      <c r="R105" s="61">
        <v>0</v>
      </c>
      <c r="S105" s="61">
        <v>0</v>
      </c>
      <c r="T105" s="61">
        <v>0</v>
      </c>
      <c r="U105" s="61">
        <v>0</v>
      </c>
      <c r="V105" s="61">
        <v>0</v>
      </c>
      <c r="W105" s="61">
        <v>0</v>
      </c>
      <c r="X105" s="61">
        <v>0</v>
      </c>
      <c r="Y105" s="61">
        <v>0</v>
      </c>
      <c r="Z105" s="61">
        <v>0</v>
      </c>
      <c r="AA105" s="61">
        <v>0</v>
      </c>
      <c r="AB105" s="61">
        <v>0</v>
      </c>
      <c r="AC105" s="61">
        <v>0</v>
      </c>
      <c r="AD105" s="61">
        <v>0</v>
      </c>
    </row>
    <row r="106" spans="1:30" x14ac:dyDescent="0.3">
      <c r="A106" s="61">
        <f t="shared" si="1"/>
        <v>105</v>
      </c>
      <c r="B106" s="61">
        <v>1</v>
      </c>
      <c r="C106" s="61">
        <v>141245</v>
      </c>
      <c r="D106" s="61">
        <v>0</v>
      </c>
      <c r="E106" s="61" t="str">
        <f>VLOOKUP(C106,QuestType!$AJ:$AK,2,FALSE)</f>
        <v>Lv.15 구매 업적</v>
      </c>
      <c r="F106" s="61">
        <v>0</v>
      </c>
      <c r="G106" s="61">
        <v>4</v>
      </c>
      <c r="H106" s="61">
        <v>53</v>
      </c>
      <c r="I106" s="61">
        <v>0</v>
      </c>
      <c r="J106" s="61">
        <v>1500</v>
      </c>
      <c r="K106" s="61">
        <v>1</v>
      </c>
      <c r="L106" s="61">
        <v>30000</v>
      </c>
      <c r="M106" s="61">
        <v>0</v>
      </c>
      <c r="N106" s="61">
        <v>0</v>
      </c>
      <c r="O106" s="61">
        <v>25</v>
      </c>
      <c r="P106" s="61">
        <v>2</v>
      </c>
      <c r="Q106" s="61">
        <v>0</v>
      </c>
      <c r="R106" s="61">
        <v>0</v>
      </c>
      <c r="S106" s="61">
        <v>0</v>
      </c>
      <c r="T106" s="61">
        <v>0</v>
      </c>
      <c r="U106" s="61">
        <v>0</v>
      </c>
      <c r="V106" s="61">
        <v>0</v>
      </c>
      <c r="W106" s="61">
        <v>0</v>
      </c>
      <c r="X106" s="61">
        <v>0</v>
      </c>
      <c r="Y106" s="61">
        <v>0</v>
      </c>
      <c r="Z106" s="61">
        <v>0</v>
      </c>
      <c r="AA106" s="61">
        <v>0</v>
      </c>
      <c r="AB106" s="61">
        <v>0</v>
      </c>
      <c r="AC106" s="61">
        <v>0</v>
      </c>
      <c r="AD106" s="61">
        <v>0</v>
      </c>
    </row>
    <row r="107" spans="1:30" x14ac:dyDescent="0.3">
      <c r="A107" s="61">
        <f t="shared" si="1"/>
        <v>106</v>
      </c>
      <c r="B107" s="61">
        <v>1</v>
      </c>
      <c r="C107" s="61">
        <v>141246</v>
      </c>
      <c r="D107" s="61">
        <v>0</v>
      </c>
      <c r="E107" s="61" t="str">
        <f>VLOOKUP(C107,QuestType!$AJ:$AK,2,FALSE)</f>
        <v>Lv.16 구매 업적</v>
      </c>
      <c r="F107" s="61">
        <v>0</v>
      </c>
      <c r="G107" s="61">
        <v>4</v>
      </c>
      <c r="H107" s="61">
        <v>53</v>
      </c>
      <c r="I107" s="61">
        <v>0</v>
      </c>
      <c r="J107" s="61">
        <v>1600</v>
      </c>
      <c r="K107" s="61">
        <v>1</v>
      </c>
      <c r="L107" s="61">
        <v>32000</v>
      </c>
      <c r="M107" s="61">
        <v>0</v>
      </c>
      <c r="N107" s="61">
        <v>0</v>
      </c>
      <c r="O107" s="61">
        <v>25</v>
      </c>
      <c r="P107" s="61">
        <v>2</v>
      </c>
      <c r="Q107" s="61">
        <v>0</v>
      </c>
      <c r="R107" s="61">
        <v>0</v>
      </c>
      <c r="S107" s="61">
        <v>0</v>
      </c>
      <c r="T107" s="61">
        <v>0</v>
      </c>
      <c r="U107" s="61">
        <v>0</v>
      </c>
      <c r="V107" s="61">
        <v>0</v>
      </c>
      <c r="W107" s="61">
        <v>0</v>
      </c>
      <c r="X107" s="61">
        <v>0</v>
      </c>
      <c r="Y107" s="61">
        <v>0</v>
      </c>
      <c r="Z107" s="61">
        <v>0</v>
      </c>
      <c r="AA107" s="61">
        <v>0</v>
      </c>
      <c r="AB107" s="61">
        <v>0</v>
      </c>
      <c r="AC107" s="61">
        <v>0</v>
      </c>
      <c r="AD107" s="61">
        <v>0</v>
      </c>
    </row>
    <row r="108" spans="1:30" x14ac:dyDescent="0.3">
      <c r="A108" s="61">
        <f t="shared" si="1"/>
        <v>107</v>
      </c>
      <c r="B108" s="61">
        <v>1</v>
      </c>
      <c r="C108" s="61">
        <v>141247</v>
      </c>
      <c r="D108" s="61">
        <v>0</v>
      </c>
      <c r="E108" s="61" t="str">
        <f>VLOOKUP(C108,QuestType!$AJ:$AK,2,FALSE)</f>
        <v>Lv.17 구매 업적</v>
      </c>
      <c r="F108" s="61">
        <v>0</v>
      </c>
      <c r="G108" s="61">
        <v>4</v>
      </c>
      <c r="H108" s="61">
        <v>53</v>
      </c>
      <c r="I108" s="61">
        <v>0</v>
      </c>
      <c r="J108" s="61">
        <v>1700</v>
      </c>
      <c r="K108" s="61">
        <v>1</v>
      </c>
      <c r="L108" s="61">
        <v>34000</v>
      </c>
      <c r="M108" s="61">
        <v>0</v>
      </c>
      <c r="N108" s="61">
        <v>0</v>
      </c>
      <c r="O108" s="61">
        <v>25</v>
      </c>
      <c r="P108" s="61">
        <v>2</v>
      </c>
      <c r="Q108" s="61">
        <v>0</v>
      </c>
      <c r="R108" s="61">
        <v>0</v>
      </c>
      <c r="S108" s="61">
        <v>0</v>
      </c>
      <c r="T108" s="61">
        <v>0</v>
      </c>
      <c r="U108" s="61">
        <v>0</v>
      </c>
      <c r="V108" s="61">
        <v>0</v>
      </c>
      <c r="W108" s="61">
        <v>0</v>
      </c>
      <c r="X108" s="61">
        <v>0</v>
      </c>
      <c r="Y108" s="61">
        <v>0</v>
      </c>
      <c r="Z108" s="61">
        <v>0</v>
      </c>
      <c r="AA108" s="61">
        <v>0</v>
      </c>
      <c r="AB108" s="61">
        <v>0</v>
      </c>
      <c r="AC108" s="61">
        <v>0</v>
      </c>
      <c r="AD108" s="61">
        <v>0</v>
      </c>
    </row>
    <row r="109" spans="1:30" x14ac:dyDescent="0.3">
      <c r="A109" s="61">
        <f t="shared" si="1"/>
        <v>108</v>
      </c>
      <c r="B109" s="61">
        <v>1</v>
      </c>
      <c r="C109" s="61">
        <v>141248</v>
      </c>
      <c r="D109" s="61">
        <v>0</v>
      </c>
      <c r="E109" s="61" t="str">
        <f>VLOOKUP(C109,QuestType!$AJ:$AK,2,FALSE)</f>
        <v>Lv.18 구매 업적</v>
      </c>
      <c r="F109" s="61">
        <v>0</v>
      </c>
      <c r="G109" s="61">
        <v>4</v>
      </c>
      <c r="H109" s="61">
        <v>53</v>
      </c>
      <c r="I109" s="61">
        <v>0</v>
      </c>
      <c r="J109" s="61">
        <v>1800</v>
      </c>
      <c r="K109" s="61">
        <v>1</v>
      </c>
      <c r="L109" s="61">
        <v>35999.999999999993</v>
      </c>
      <c r="M109" s="61">
        <v>0</v>
      </c>
      <c r="N109" s="61">
        <v>0</v>
      </c>
      <c r="O109" s="61">
        <v>25</v>
      </c>
      <c r="P109" s="61">
        <v>2</v>
      </c>
      <c r="Q109" s="61">
        <v>0</v>
      </c>
      <c r="R109" s="61">
        <v>0</v>
      </c>
      <c r="S109" s="61">
        <v>0</v>
      </c>
      <c r="T109" s="61">
        <v>0</v>
      </c>
      <c r="U109" s="61">
        <v>0</v>
      </c>
      <c r="V109" s="61">
        <v>0</v>
      </c>
      <c r="W109" s="61">
        <v>0</v>
      </c>
      <c r="X109" s="61">
        <v>0</v>
      </c>
      <c r="Y109" s="61">
        <v>0</v>
      </c>
      <c r="Z109" s="61">
        <v>0</v>
      </c>
      <c r="AA109" s="61">
        <v>0</v>
      </c>
      <c r="AB109" s="61">
        <v>0</v>
      </c>
      <c r="AC109" s="61">
        <v>0</v>
      </c>
      <c r="AD109" s="61">
        <v>0</v>
      </c>
    </row>
    <row r="110" spans="1:30" x14ac:dyDescent="0.3">
      <c r="A110" s="61">
        <f t="shared" si="1"/>
        <v>109</v>
      </c>
      <c r="B110" s="61">
        <v>1</v>
      </c>
      <c r="C110" s="61">
        <v>141249</v>
      </c>
      <c r="D110" s="61">
        <v>0</v>
      </c>
      <c r="E110" s="61" t="str">
        <f>VLOOKUP(C110,QuestType!$AJ:$AK,2,FALSE)</f>
        <v>Lv.19 구매 업적</v>
      </c>
      <c r="F110" s="61">
        <v>0</v>
      </c>
      <c r="G110" s="61">
        <v>4</v>
      </c>
      <c r="H110" s="61">
        <v>53</v>
      </c>
      <c r="I110" s="61">
        <v>0</v>
      </c>
      <c r="J110" s="61">
        <v>1900</v>
      </c>
      <c r="K110" s="61">
        <v>1</v>
      </c>
      <c r="L110" s="61">
        <v>38000</v>
      </c>
      <c r="M110" s="61">
        <v>0</v>
      </c>
      <c r="N110" s="61">
        <v>0</v>
      </c>
      <c r="O110" s="61">
        <v>25</v>
      </c>
      <c r="P110" s="61">
        <v>2</v>
      </c>
      <c r="Q110" s="61">
        <v>0</v>
      </c>
      <c r="R110" s="61">
        <v>0</v>
      </c>
      <c r="S110" s="61">
        <v>0</v>
      </c>
      <c r="T110" s="61">
        <v>0</v>
      </c>
      <c r="U110" s="61">
        <v>0</v>
      </c>
      <c r="V110" s="61">
        <v>0</v>
      </c>
      <c r="W110" s="61">
        <v>0</v>
      </c>
      <c r="X110" s="61">
        <v>0</v>
      </c>
      <c r="Y110" s="61">
        <v>0</v>
      </c>
      <c r="Z110" s="61">
        <v>0</v>
      </c>
      <c r="AA110" s="61">
        <v>0</v>
      </c>
      <c r="AB110" s="61">
        <v>0</v>
      </c>
      <c r="AC110" s="61">
        <v>0</v>
      </c>
      <c r="AD110" s="61">
        <v>0</v>
      </c>
    </row>
    <row r="111" spans="1:30" x14ac:dyDescent="0.3">
      <c r="A111" s="61">
        <f t="shared" ref="A111:A174" si="2">ROW()-1</f>
        <v>110</v>
      </c>
      <c r="B111" s="61">
        <v>1</v>
      </c>
      <c r="C111" s="61">
        <v>141250</v>
      </c>
      <c r="D111" s="61">
        <v>0</v>
      </c>
      <c r="E111" s="61" t="str">
        <f>VLOOKUP(C111,QuestType!$AJ:$AK,2,FALSE)</f>
        <v>Lv.20 구매 업적</v>
      </c>
      <c r="F111" s="61">
        <v>0</v>
      </c>
      <c r="G111" s="61">
        <v>4</v>
      </c>
      <c r="H111" s="61">
        <v>53</v>
      </c>
      <c r="I111" s="61">
        <v>0</v>
      </c>
      <c r="J111" s="61">
        <v>2000</v>
      </c>
      <c r="K111" s="61">
        <v>1</v>
      </c>
      <c r="L111" s="61">
        <v>40000</v>
      </c>
      <c r="M111" s="61">
        <v>0</v>
      </c>
      <c r="N111" s="61">
        <v>0</v>
      </c>
      <c r="O111" s="61">
        <v>25</v>
      </c>
      <c r="P111" s="61">
        <v>2</v>
      </c>
      <c r="Q111" s="61">
        <v>0</v>
      </c>
      <c r="R111" s="61">
        <v>0</v>
      </c>
      <c r="S111" s="61">
        <v>0</v>
      </c>
      <c r="T111" s="61">
        <v>0</v>
      </c>
      <c r="U111" s="61">
        <v>0</v>
      </c>
      <c r="V111" s="61">
        <v>0</v>
      </c>
      <c r="W111" s="61">
        <v>0</v>
      </c>
      <c r="X111" s="61">
        <v>0</v>
      </c>
      <c r="Y111" s="61">
        <v>0</v>
      </c>
      <c r="Z111" s="61">
        <v>0</v>
      </c>
      <c r="AA111" s="61">
        <v>0</v>
      </c>
      <c r="AB111" s="61">
        <v>0</v>
      </c>
      <c r="AC111" s="61">
        <v>0</v>
      </c>
      <c r="AD111" s="61">
        <v>0</v>
      </c>
    </row>
    <row r="112" spans="1:30" x14ac:dyDescent="0.3">
      <c r="A112" s="61">
        <f t="shared" si="2"/>
        <v>111</v>
      </c>
      <c r="B112" s="61">
        <v>1</v>
      </c>
      <c r="C112" s="61">
        <v>141251</v>
      </c>
      <c r="D112" s="61">
        <v>0</v>
      </c>
      <c r="E112" s="61" t="str">
        <f>VLOOKUP(C112,QuestType!$AJ:$AK,2,FALSE)</f>
        <v>Lv.21 구매 업적</v>
      </c>
      <c r="F112" s="61">
        <v>0</v>
      </c>
      <c r="G112" s="61">
        <v>4</v>
      </c>
      <c r="H112" s="61">
        <v>53</v>
      </c>
      <c r="I112" s="61">
        <v>0</v>
      </c>
      <c r="J112" s="61">
        <v>2100</v>
      </c>
      <c r="K112" s="61">
        <v>1</v>
      </c>
      <c r="L112" s="61">
        <v>42000</v>
      </c>
      <c r="M112" s="61">
        <v>0</v>
      </c>
      <c r="N112" s="61">
        <v>0</v>
      </c>
      <c r="O112" s="61">
        <v>25</v>
      </c>
      <c r="P112" s="61">
        <v>3</v>
      </c>
      <c r="Q112" s="61">
        <v>0</v>
      </c>
      <c r="R112" s="61">
        <v>0</v>
      </c>
      <c r="S112" s="61">
        <v>0</v>
      </c>
      <c r="T112" s="61">
        <v>0</v>
      </c>
      <c r="U112" s="61">
        <v>0</v>
      </c>
      <c r="V112" s="61">
        <v>0</v>
      </c>
      <c r="W112" s="61">
        <v>0</v>
      </c>
      <c r="X112" s="61">
        <v>0</v>
      </c>
      <c r="Y112" s="61">
        <v>0</v>
      </c>
      <c r="Z112" s="61">
        <v>0</v>
      </c>
      <c r="AA112" s="61">
        <v>0</v>
      </c>
      <c r="AB112" s="61">
        <v>0</v>
      </c>
      <c r="AC112" s="61">
        <v>0</v>
      </c>
      <c r="AD112" s="61">
        <v>0</v>
      </c>
    </row>
    <row r="113" spans="1:30" x14ac:dyDescent="0.3">
      <c r="A113" s="61">
        <f t="shared" si="2"/>
        <v>112</v>
      </c>
      <c r="B113" s="61">
        <v>1</v>
      </c>
      <c r="C113" s="61">
        <v>141252</v>
      </c>
      <c r="D113" s="61">
        <v>0</v>
      </c>
      <c r="E113" s="61" t="str">
        <f>VLOOKUP(C113,QuestType!$AJ:$AK,2,FALSE)</f>
        <v>Lv.22 구매 업적</v>
      </c>
      <c r="F113" s="61">
        <v>0</v>
      </c>
      <c r="G113" s="61">
        <v>4</v>
      </c>
      <c r="H113" s="61">
        <v>53</v>
      </c>
      <c r="I113" s="61">
        <v>0</v>
      </c>
      <c r="J113" s="61">
        <v>2200</v>
      </c>
      <c r="K113" s="61">
        <v>1</v>
      </c>
      <c r="L113" s="61">
        <v>44000</v>
      </c>
      <c r="M113" s="61">
        <v>0</v>
      </c>
      <c r="N113" s="61">
        <v>0</v>
      </c>
      <c r="O113" s="61">
        <v>25</v>
      </c>
      <c r="P113" s="61">
        <v>3</v>
      </c>
      <c r="Q113" s="61">
        <v>0</v>
      </c>
      <c r="R113" s="61">
        <v>0</v>
      </c>
      <c r="S113" s="61">
        <v>0</v>
      </c>
      <c r="T113" s="61">
        <v>0</v>
      </c>
      <c r="U113" s="61">
        <v>0</v>
      </c>
      <c r="V113" s="61">
        <v>0</v>
      </c>
      <c r="W113" s="61">
        <v>0</v>
      </c>
      <c r="X113" s="61">
        <v>0</v>
      </c>
      <c r="Y113" s="61">
        <v>0</v>
      </c>
      <c r="Z113" s="61">
        <v>0</v>
      </c>
      <c r="AA113" s="61">
        <v>0</v>
      </c>
      <c r="AB113" s="61">
        <v>0</v>
      </c>
      <c r="AC113" s="61">
        <v>0</v>
      </c>
      <c r="AD113" s="61">
        <v>0</v>
      </c>
    </row>
    <row r="114" spans="1:30" x14ac:dyDescent="0.3">
      <c r="A114" s="61">
        <f t="shared" si="2"/>
        <v>113</v>
      </c>
      <c r="B114" s="61">
        <v>1</v>
      </c>
      <c r="C114" s="61">
        <v>141253</v>
      </c>
      <c r="D114" s="61">
        <v>0</v>
      </c>
      <c r="E114" s="61" t="str">
        <f>VLOOKUP(C114,QuestType!$AJ:$AK,2,FALSE)</f>
        <v>Lv.23 구매 업적</v>
      </c>
      <c r="F114" s="61">
        <v>0</v>
      </c>
      <c r="G114" s="61">
        <v>4</v>
      </c>
      <c r="H114" s="61">
        <v>53</v>
      </c>
      <c r="I114" s="61">
        <v>0</v>
      </c>
      <c r="J114" s="61">
        <v>2300</v>
      </c>
      <c r="K114" s="61">
        <v>1</v>
      </c>
      <c r="L114" s="61">
        <v>46000</v>
      </c>
      <c r="M114" s="61">
        <v>0</v>
      </c>
      <c r="N114" s="61">
        <v>0</v>
      </c>
      <c r="O114" s="61">
        <v>25</v>
      </c>
      <c r="P114" s="61">
        <v>3</v>
      </c>
      <c r="Q114" s="61">
        <v>0</v>
      </c>
      <c r="R114" s="61">
        <v>0</v>
      </c>
      <c r="S114" s="61">
        <v>0</v>
      </c>
      <c r="T114" s="61">
        <v>0</v>
      </c>
      <c r="U114" s="61">
        <v>0</v>
      </c>
      <c r="V114" s="61">
        <v>0</v>
      </c>
      <c r="W114" s="61">
        <v>0</v>
      </c>
      <c r="X114" s="61">
        <v>0</v>
      </c>
      <c r="Y114" s="61">
        <v>0</v>
      </c>
      <c r="Z114" s="61">
        <v>0</v>
      </c>
      <c r="AA114" s="61">
        <v>0</v>
      </c>
      <c r="AB114" s="61">
        <v>0</v>
      </c>
      <c r="AC114" s="61">
        <v>0</v>
      </c>
      <c r="AD114" s="61">
        <v>0</v>
      </c>
    </row>
    <row r="115" spans="1:30" x14ac:dyDescent="0.3">
      <c r="A115" s="61">
        <f t="shared" si="2"/>
        <v>114</v>
      </c>
      <c r="B115" s="61">
        <v>1</v>
      </c>
      <c r="C115" s="61">
        <v>141254</v>
      </c>
      <c r="D115" s="61">
        <v>0</v>
      </c>
      <c r="E115" s="61" t="str">
        <f>VLOOKUP(C115,QuestType!$AJ:$AK,2,FALSE)</f>
        <v>Lv.24 구매 업적</v>
      </c>
      <c r="F115" s="61">
        <v>0</v>
      </c>
      <c r="G115" s="61">
        <v>4</v>
      </c>
      <c r="H115" s="61">
        <v>53</v>
      </c>
      <c r="I115" s="61">
        <v>0</v>
      </c>
      <c r="J115" s="61">
        <v>2400</v>
      </c>
      <c r="K115" s="61">
        <v>1</v>
      </c>
      <c r="L115" s="61">
        <v>48000</v>
      </c>
      <c r="M115" s="61">
        <v>0</v>
      </c>
      <c r="N115" s="61">
        <v>0</v>
      </c>
      <c r="O115" s="61">
        <v>25</v>
      </c>
      <c r="P115" s="61">
        <v>3</v>
      </c>
      <c r="Q115" s="61">
        <v>0</v>
      </c>
      <c r="R115" s="61">
        <v>0</v>
      </c>
      <c r="S115" s="61">
        <v>0</v>
      </c>
      <c r="T115" s="61">
        <v>0</v>
      </c>
      <c r="U115" s="61">
        <v>0</v>
      </c>
      <c r="V115" s="61">
        <v>0</v>
      </c>
      <c r="W115" s="61">
        <v>0</v>
      </c>
      <c r="X115" s="61">
        <v>0</v>
      </c>
      <c r="Y115" s="61">
        <v>0</v>
      </c>
      <c r="Z115" s="61">
        <v>0</v>
      </c>
      <c r="AA115" s="61">
        <v>0</v>
      </c>
      <c r="AB115" s="61">
        <v>0</v>
      </c>
      <c r="AC115" s="61">
        <v>0</v>
      </c>
      <c r="AD115" s="61">
        <v>0</v>
      </c>
    </row>
    <row r="116" spans="1:30" x14ac:dyDescent="0.3">
      <c r="A116" s="61">
        <f t="shared" si="2"/>
        <v>115</v>
      </c>
      <c r="B116" s="61">
        <v>1</v>
      </c>
      <c r="C116" s="61">
        <v>141255</v>
      </c>
      <c r="D116" s="61">
        <v>0</v>
      </c>
      <c r="E116" s="61" t="str">
        <f>VLOOKUP(C116,QuestType!$AJ:$AK,2,FALSE)</f>
        <v>Lv.25 구매 업적</v>
      </c>
      <c r="F116" s="61">
        <v>0</v>
      </c>
      <c r="G116" s="61">
        <v>4</v>
      </c>
      <c r="H116" s="61">
        <v>53</v>
      </c>
      <c r="I116" s="61">
        <v>0</v>
      </c>
      <c r="J116" s="61">
        <v>2500</v>
      </c>
      <c r="K116" s="61">
        <v>1</v>
      </c>
      <c r="L116" s="61">
        <v>50000</v>
      </c>
      <c r="M116" s="61">
        <v>0</v>
      </c>
      <c r="N116" s="61">
        <v>0</v>
      </c>
      <c r="O116" s="61">
        <v>25</v>
      </c>
      <c r="P116" s="61">
        <v>3</v>
      </c>
      <c r="Q116" s="61">
        <v>0</v>
      </c>
      <c r="R116" s="61">
        <v>0</v>
      </c>
      <c r="S116" s="61">
        <v>0</v>
      </c>
      <c r="T116" s="61">
        <v>0</v>
      </c>
      <c r="U116" s="61">
        <v>0</v>
      </c>
      <c r="V116" s="61">
        <v>0</v>
      </c>
      <c r="W116" s="61">
        <v>0</v>
      </c>
      <c r="X116" s="61">
        <v>0</v>
      </c>
      <c r="Y116" s="61">
        <v>0</v>
      </c>
      <c r="Z116" s="61">
        <v>0</v>
      </c>
      <c r="AA116" s="61">
        <v>0</v>
      </c>
      <c r="AB116" s="61">
        <v>0</v>
      </c>
      <c r="AC116" s="61">
        <v>0</v>
      </c>
      <c r="AD116" s="61">
        <v>0</v>
      </c>
    </row>
    <row r="117" spans="1:30" x14ac:dyDescent="0.3">
      <c r="A117" s="61">
        <f t="shared" si="2"/>
        <v>116</v>
      </c>
      <c r="B117" s="61">
        <v>1</v>
      </c>
      <c r="C117" s="61">
        <v>141256</v>
      </c>
      <c r="D117" s="61">
        <v>0</v>
      </c>
      <c r="E117" s="61" t="str">
        <f>VLOOKUP(C117,QuestType!$AJ:$AK,2,FALSE)</f>
        <v>Lv.26 구매 업적</v>
      </c>
      <c r="F117" s="61">
        <v>0</v>
      </c>
      <c r="G117" s="61">
        <v>4</v>
      </c>
      <c r="H117" s="61">
        <v>53</v>
      </c>
      <c r="I117" s="61">
        <v>0</v>
      </c>
      <c r="J117" s="61">
        <v>2600</v>
      </c>
      <c r="K117" s="61">
        <v>1</v>
      </c>
      <c r="L117" s="61">
        <v>52000</v>
      </c>
      <c r="M117" s="61">
        <v>0</v>
      </c>
      <c r="N117" s="61">
        <v>0</v>
      </c>
      <c r="O117" s="61">
        <v>25</v>
      </c>
      <c r="P117" s="61">
        <v>3</v>
      </c>
      <c r="Q117" s="61">
        <v>0</v>
      </c>
      <c r="R117" s="61">
        <v>0</v>
      </c>
      <c r="S117" s="61">
        <v>0</v>
      </c>
      <c r="T117" s="61">
        <v>0</v>
      </c>
      <c r="U117" s="61">
        <v>0</v>
      </c>
      <c r="V117" s="61">
        <v>0</v>
      </c>
      <c r="W117" s="61">
        <v>0</v>
      </c>
      <c r="X117" s="61">
        <v>0</v>
      </c>
      <c r="Y117" s="61">
        <v>0</v>
      </c>
      <c r="Z117" s="61">
        <v>0</v>
      </c>
      <c r="AA117" s="61">
        <v>0</v>
      </c>
      <c r="AB117" s="61">
        <v>0</v>
      </c>
      <c r="AC117" s="61">
        <v>0</v>
      </c>
      <c r="AD117" s="61">
        <v>0</v>
      </c>
    </row>
    <row r="118" spans="1:30" x14ac:dyDescent="0.3">
      <c r="A118" s="61">
        <f t="shared" si="2"/>
        <v>117</v>
      </c>
      <c r="B118" s="61">
        <v>1</v>
      </c>
      <c r="C118" s="61">
        <v>141257</v>
      </c>
      <c r="D118" s="61">
        <v>0</v>
      </c>
      <c r="E118" s="61" t="str">
        <f>VLOOKUP(C118,QuestType!$AJ:$AK,2,FALSE)</f>
        <v>Lv.27 구매 업적</v>
      </c>
      <c r="F118" s="61">
        <v>0</v>
      </c>
      <c r="G118" s="61">
        <v>4</v>
      </c>
      <c r="H118" s="61">
        <v>53</v>
      </c>
      <c r="I118" s="61">
        <v>0</v>
      </c>
      <c r="J118" s="61">
        <v>2700</v>
      </c>
      <c r="K118" s="61">
        <v>1</v>
      </c>
      <c r="L118" s="61">
        <v>54000</v>
      </c>
      <c r="M118" s="61">
        <v>0</v>
      </c>
      <c r="N118" s="61">
        <v>0</v>
      </c>
      <c r="O118" s="61">
        <v>25</v>
      </c>
      <c r="P118" s="61">
        <v>3</v>
      </c>
      <c r="Q118" s="61">
        <v>0</v>
      </c>
      <c r="R118" s="61">
        <v>0</v>
      </c>
      <c r="S118" s="61">
        <v>0</v>
      </c>
      <c r="T118" s="61">
        <v>0</v>
      </c>
      <c r="U118" s="61">
        <v>0</v>
      </c>
      <c r="V118" s="61">
        <v>0</v>
      </c>
      <c r="W118" s="61">
        <v>0</v>
      </c>
      <c r="X118" s="61">
        <v>0</v>
      </c>
      <c r="Y118" s="61">
        <v>0</v>
      </c>
      <c r="Z118" s="61">
        <v>0</v>
      </c>
      <c r="AA118" s="61">
        <v>0</v>
      </c>
      <c r="AB118" s="61">
        <v>0</v>
      </c>
      <c r="AC118" s="61">
        <v>0</v>
      </c>
      <c r="AD118" s="61">
        <v>0</v>
      </c>
    </row>
    <row r="119" spans="1:30" x14ac:dyDescent="0.3">
      <c r="A119" s="61">
        <f t="shared" si="2"/>
        <v>118</v>
      </c>
      <c r="B119" s="61">
        <v>1</v>
      </c>
      <c r="C119" s="61">
        <v>141258</v>
      </c>
      <c r="D119" s="61">
        <v>0</v>
      </c>
      <c r="E119" s="61" t="str">
        <f>VLOOKUP(C119,QuestType!$AJ:$AK,2,FALSE)</f>
        <v>Lv.28 구매 업적</v>
      </c>
      <c r="F119" s="61">
        <v>0</v>
      </c>
      <c r="G119" s="61">
        <v>4</v>
      </c>
      <c r="H119" s="61">
        <v>53</v>
      </c>
      <c r="I119" s="61">
        <v>0</v>
      </c>
      <c r="J119" s="61">
        <v>2800</v>
      </c>
      <c r="K119" s="61">
        <v>1</v>
      </c>
      <c r="L119" s="61">
        <v>56000</v>
      </c>
      <c r="M119" s="61">
        <v>0</v>
      </c>
      <c r="N119" s="61">
        <v>0</v>
      </c>
      <c r="O119" s="61">
        <v>25</v>
      </c>
      <c r="P119" s="61">
        <v>3</v>
      </c>
      <c r="Q119" s="61">
        <v>0</v>
      </c>
      <c r="R119" s="61">
        <v>0</v>
      </c>
      <c r="S119" s="61">
        <v>0</v>
      </c>
      <c r="T119" s="61">
        <v>0</v>
      </c>
      <c r="U119" s="61">
        <v>0</v>
      </c>
      <c r="V119" s="61">
        <v>0</v>
      </c>
      <c r="W119" s="61">
        <v>0</v>
      </c>
      <c r="X119" s="61">
        <v>0</v>
      </c>
      <c r="Y119" s="61">
        <v>0</v>
      </c>
      <c r="Z119" s="61">
        <v>0</v>
      </c>
      <c r="AA119" s="61">
        <v>0</v>
      </c>
      <c r="AB119" s="61">
        <v>0</v>
      </c>
      <c r="AC119" s="61">
        <v>0</v>
      </c>
      <c r="AD119" s="61">
        <v>0</v>
      </c>
    </row>
    <row r="120" spans="1:30" x14ac:dyDescent="0.3">
      <c r="A120" s="61">
        <f t="shared" si="2"/>
        <v>119</v>
      </c>
      <c r="B120" s="61">
        <v>1</v>
      </c>
      <c r="C120" s="61">
        <v>141259</v>
      </c>
      <c r="D120" s="61">
        <v>0</v>
      </c>
      <c r="E120" s="61" t="str">
        <f>VLOOKUP(C120,QuestType!$AJ:$AK,2,FALSE)</f>
        <v>Lv.29 구매 업적</v>
      </c>
      <c r="F120" s="61">
        <v>0</v>
      </c>
      <c r="G120" s="61">
        <v>4</v>
      </c>
      <c r="H120" s="61">
        <v>53</v>
      </c>
      <c r="I120" s="61">
        <v>0</v>
      </c>
      <c r="J120" s="61">
        <v>2900</v>
      </c>
      <c r="K120" s="61">
        <v>1</v>
      </c>
      <c r="L120" s="61">
        <v>58000</v>
      </c>
      <c r="M120" s="61">
        <v>0</v>
      </c>
      <c r="N120" s="61">
        <v>0</v>
      </c>
      <c r="O120" s="61">
        <v>25</v>
      </c>
      <c r="P120" s="61">
        <v>3</v>
      </c>
      <c r="Q120" s="61">
        <v>0</v>
      </c>
      <c r="R120" s="61">
        <v>0</v>
      </c>
      <c r="S120" s="61">
        <v>0</v>
      </c>
      <c r="T120" s="61">
        <v>0</v>
      </c>
      <c r="U120" s="61">
        <v>0</v>
      </c>
      <c r="V120" s="61">
        <v>0</v>
      </c>
      <c r="W120" s="61">
        <v>0</v>
      </c>
      <c r="X120" s="61">
        <v>0</v>
      </c>
      <c r="Y120" s="61">
        <v>0</v>
      </c>
      <c r="Z120" s="61">
        <v>0</v>
      </c>
      <c r="AA120" s="61">
        <v>0</v>
      </c>
      <c r="AB120" s="61">
        <v>0</v>
      </c>
      <c r="AC120" s="61">
        <v>0</v>
      </c>
      <c r="AD120" s="61">
        <v>0</v>
      </c>
    </row>
    <row r="121" spans="1:30" x14ac:dyDescent="0.3">
      <c r="A121" s="61">
        <f t="shared" si="2"/>
        <v>120</v>
      </c>
      <c r="B121" s="61">
        <v>1</v>
      </c>
      <c r="C121" s="61">
        <v>141260</v>
      </c>
      <c r="D121" s="61">
        <v>0</v>
      </c>
      <c r="E121" s="61" t="str">
        <f>VLOOKUP(C121,QuestType!$AJ:$AK,2,FALSE)</f>
        <v>Lv.30 구매 업적</v>
      </c>
      <c r="F121" s="61">
        <v>0</v>
      </c>
      <c r="G121" s="61">
        <v>4</v>
      </c>
      <c r="H121" s="61">
        <v>53</v>
      </c>
      <c r="I121" s="61">
        <v>0</v>
      </c>
      <c r="J121" s="61">
        <v>3000</v>
      </c>
      <c r="K121" s="61">
        <v>1</v>
      </c>
      <c r="L121" s="61">
        <v>60000</v>
      </c>
      <c r="M121" s="61">
        <v>0</v>
      </c>
      <c r="N121" s="61">
        <v>0</v>
      </c>
      <c r="O121" s="61">
        <v>25</v>
      </c>
      <c r="P121" s="61">
        <v>3</v>
      </c>
      <c r="Q121" s="61">
        <v>0</v>
      </c>
      <c r="R121" s="61">
        <v>0</v>
      </c>
      <c r="S121" s="61">
        <v>0</v>
      </c>
      <c r="T121" s="61">
        <v>0</v>
      </c>
      <c r="U121" s="61">
        <v>0</v>
      </c>
      <c r="V121" s="61">
        <v>0</v>
      </c>
      <c r="W121" s="61">
        <v>0</v>
      </c>
      <c r="X121" s="61">
        <v>0</v>
      </c>
      <c r="Y121" s="61">
        <v>0</v>
      </c>
      <c r="Z121" s="61">
        <v>0</v>
      </c>
      <c r="AA121" s="61">
        <v>0</v>
      </c>
      <c r="AB121" s="61">
        <v>0</v>
      </c>
      <c r="AC121" s="61">
        <v>0</v>
      </c>
      <c r="AD121" s="61">
        <v>0</v>
      </c>
    </row>
    <row r="122" spans="1:30" x14ac:dyDescent="0.3">
      <c r="A122" s="61">
        <f t="shared" si="2"/>
        <v>121</v>
      </c>
      <c r="B122" s="61">
        <v>1</v>
      </c>
      <c r="C122" s="61">
        <v>141261</v>
      </c>
      <c r="D122" s="61">
        <v>0</v>
      </c>
      <c r="E122" s="61" t="str">
        <f>VLOOKUP(C122,QuestType!$AJ:$AK,2,FALSE)</f>
        <v>Lv.31 구매 업적</v>
      </c>
      <c r="F122" s="61">
        <v>0</v>
      </c>
      <c r="G122" s="61">
        <v>4</v>
      </c>
      <c r="H122" s="61">
        <v>53</v>
      </c>
      <c r="I122" s="61">
        <v>0</v>
      </c>
      <c r="J122" s="61">
        <v>3100</v>
      </c>
      <c r="K122" s="61">
        <v>1</v>
      </c>
      <c r="L122" s="61">
        <v>61999.999999999993</v>
      </c>
      <c r="M122" s="61">
        <v>0</v>
      </c>
      <c r="N122" s="61">
        <v>0</v>
      </c>
      <c r="O122" s="61">
        <v>25</v>
      </c>
      <c r="P122" s="61">
        <v>4</v>
      </c>
      <c r="Q122" s="61">
        <v>0</v>
      </c>
      <c r="R122" s="61">
        <v>0</v>
      </c>
      <c r="S122" s="61">
        <v>0</v>
      </c>
      <c r="T122" s="61">
        <v>0</v>
      </c>
      <c r="U122" s="61">
        <v>0</v>
      </c>
      <c r="V122" s="61">
        <v>0</v>
      </c>
      <c r="W122" s="61">
        <v>0</v>
      </c>
      <c r="X122" s="61">
        <v>0</v>
      </c>
      <c r="Y122" s="61">
        <v>0</v>
      </c>
      <c r="Z122" s="61">
        <v>0</v>
      </c>
      <c r="AA122" s="61">
        <v>0</v>
      </c>
      <c r="AB122" s="61">
        <v>0</v>
      </c>
      <c r="AC122" s="61">
        <v>0</v>
      </c>
      <c r="AD122" s="61">
        <v>0</v>
      </c>
    </row>
    <row r="123" spans="1:30" x14ac:dyDescent="0.3">
      <c r="A123" s="61">
        <f t="shared" si="2"/>
        <v>122</v>
      </c>
      <c r="B123" s="61">
        <v>1</v>
      </c>
      <c r="C123" s="61">
        <v>141262</v>
      </c>
      <c r="D123" s="61">
        <v>0</v>
      </c>
      <c r="E123" s="61" t="str">
        <f>VLOOKUP(C123,QuestType!$AJ:$AK,2,FALSE)</f>
        <v>Lv.32 구매 업적</v>
      </c>
      <c r="F123" s="61">
        <v>0</v>
      </c>
      <c r="G123" s="61">
        <v>4</v>
      </c>
      <c r="H123" s="61">
        <v>53</v>
      </c>
      <c r="I123" s="61">
        <v>0</v>
      </c>
      <c r="J123" s="61">
        <v>3200</v>
      </c>
      <c r="K123" s="61">
        <v>1</v>
      </c>
      <c r="L123" s="61">
        <v>64000</v>
      </c>
      <c r="M123" s="61">
        <v>0</v>
      </c>
      <c r="N123" s="61">
        <v>0</v>
      </c>
      <c r="O123" s="61">
        <v>25</v>
      </c>
      <c r="P123" s="61">
        <v>4</v>
      </c>
      <c r="Q123" s="61">
        <v>0</v>
      </c>
      <c r="R123" s="61">
        <v>0</v>
      </c>
      <c r="S123" s="61">
        <v>0</v>
      </c>
      <c r="T123" s="61">
        <v>0</v>
      </c>
      <c r="U123" s="61">
        <v>0</v>
      </c>
      <c r="V123" s="61">
        <v>0</v>
      </c>
      <c r="W123" s="61">
        <v>0</v>
      </c>
      <c r="X123" s="61">
        <v>0</v>
      </c>
      <c r="Y123" s="61">
        <v>0</v>
      </c>
      <c r="Z123" s="61">
        <v>0</v>
      </c>
      <c r="AA123" s="61">
        <v>0</v>
      </c>
      <c r="AB123" s="61">
        <v>0</v>
      </c>
      <c r="AC123" s="61">
        <v>0</v>
      </c>
      <c r="AD123" s="61">
        <v>0</v>
      </c>
    </row>
    <row r="124" spans="1:30" x14ac:dyDescent="0.3">
      <c r="A124" s="61">
        <f t="shared" si="2"/>
        <v>123</v>
      </c>
      <c r="B124" s="61">
        <v>1</v>
      </c>
      <c r="C124" s="61">
        <v>141263</v>
      </c>
      <c r="D124" s="61">
        <v>0</v>
      </c>
      <c r="E124" s="61" t="str">
        <f>VLOOKUP(C124,QuestType!$AJ:$AK,2,FALSE)</f>
        <v>Lv.33 구매 업적</v>
      </c>
      <c r="F124" s="61">
        <v>0</v>
      </c>
      <c r="G124" s="61">
        <v>4</v>
      </c>
      <c r="H124" s="61">
        <v>53</v>
      </c>
      <c r="I124" s="61">
        <v>0</v>
      </c>
      <c r="J124" s="61">
        <v>3300</v>
      </c>
      <c r="K124" s="61">
        <v>1</v>
      </c>
      <c r="L124" s="61">
        <v>66000</v>
      </c>
      <c r="M124" s="61">
        <v>0</v>
      </c>
      <c r="N124" s="61">
        <v>0</v>
      </c>
      <c r="O124" s="61">
        <v>25</v>
      </c>
      <c r="P124" s="61">
        <v>4</v>
      </c>
      <c r="Q124" s="61">
        <v>0</v>
      </c>
      <c r="R124" s="61">
        <v>0</v>
      </c>
      <c r="S124" s="61">
        <v>0</v>
      </c>
      <c r="T124" s="61">
        <v>0</v>
      </c>
      <c r="U124" s="61">
        <v>0</v>
      </c>
      <c r="V124" s="61">
        <v>0</v>
      </c>
      <c r="W124" s="61">
        <v>0</v>
      </c>
      <c r="X124" s="61">
        <v>0</v>
      </c>
      <c r="Y124" s="61">
        <v>0</v>
      </c>
      <c r="Z124" s="61">
        <v>0</v>
      </c>
      <c r="AA124" s="61">
        <v>0</v>
      </c>
      <c r="AB124" s="61">
        <v>0</v>
      </c>
      <c r="AC124" s="61">
        <v>0</v>
      </c>
      <c r="AD124" s="61">
        <v>0</v>
      </c>
    </row>
    <row r="125" spans="1:30" x14ac:dyDescent="0.3">
      <c r="A125" s="61">
        <f t="shared" si="2"/>
        <v>124</v>
      </c>
      <c r="B125" s="61">
        <v>1</v>
      </c>
      <c r="C125" s="61">
        <v>141264</v>
      </c>
      <c r="D125" s="61">
        <v>0</v>
      </c>
      <c r="E125" s="61" t="str">
        <f>VLOOKUP(C125,QuestType!$AJ:$AK,2,FALSE)</f>
        <v>Lv.34 구매 업적</v>
      </c>
      <c r="F125" s="61">
        <v>0</v>
      </c>
      <c r="G125" s="61">
        <v>4</v>
      </c>
      <c r="H125" s="61">
        <v>53</v>
      </c>
      <c r="I125" s="61">
        <v>0</v>
      </c>
      <c r="J125" s="61">
        <v>3400</v>
      </c>
      <c r="K125" s="61">
        <v>1</v>
      </c>
      <c r="L125" s="61">
        <v>68000</v>
      </c>
      <c r="M125" s="61">
        <v>0</v>
      </c>
      <c r="N125" s="61">
        <v>0</v>
      </c>
      <c r="O125" s="61">
        <v>25</v>
      </c>
      <c r="P125" s="61">
        <v>4</v>
      </c>
      <c r="Q125" s="61">
        <v>0</v>
      </c>
      <c r="R125" s="61">
        <v>0</v>
      </c>
      <c r="S125" s="61">
        <v>0</v>
      </c>
      <c r="T125" s="61">
        <v>0</v>
      </c>
      <c r="U125" s="61">
        <v>0</v>
      </c>
      <c r="V125" s="61">
        <v>0</v>
      </c>
      <c r="W125" s="61">
        <v>0</v>
      </c>
      <c r="X125" s="61">
        <v>0</v>
      </c>
      <c r="Y125" s="61">
        <v>0</v>
      </c>
      <c r="Z125" s="61">
        <v>0</v>
      </c>
      <c r="AA125" s="61">
        <v>0</v>
      </c>
      <c r="AB125" s="61">
        <v>0</v>
      </c>
      <c r="AC125" s="61">
        <v>0</v>
      </c>
      <c r="AD125" s="61">
        <v>0</v>
      </c>
    </row>
    <row r="126" spans="1:30" x14ac:dyDescent="0.3">
      <c r="A126" s="61">
        <f t="shared" si="2"/>
        <v>125</v>
      </c>
      <c r="B126" s="61">
        <v>1</v>
      </c>
      <c r="C126" s="61">
        <v>141265</v>
      </c>
      <c r="D126" s="61">
        <v>0</v>
      </c>
      <c r="E126" s="61" t="str">
        <f>VLOOKUP(C126,QuestType!$AJ:$AK,2,FALSE)</f>
        <v>Lv.35 구매 업적</v>
      </c>
      <c r="F126" s="61">
        <v>0</v>
      </c>
      <c r="G126" s="61">
        <v>4</v>
      </c>
      <c r="H126" s="61">
        <v>53</v>
      </c>
      <c r="I126" s="61">
        <v>0</v>
      </c>
      <c r="J126" s="61">
        <v>3500</v>
      </c>
      <c r="K126" s="61">
        <v>1</v>
      </c>
      <c r="L126" s="61">
        <v>70000</v>
      </c>
      <c r="M126" s="61">
        <v>0</v>
      </c>
      <c r="N126" s="61">
        <v>0</v>
      </c>
      <c r="O126" s="61">
        <v>25</v>
      </c>
      <c r="P126" s="61">
        <v>4</v>
      </c>
      <c r="Q126" s="61">
        <v>0</v>
      </c>
      <c r="R126" s="61">
        <v>0</v>
      </c>
      <c r="S126" s="61">
        <v>0</v>
      </c>
      <c r="T126" s="61">
        <v>0</v>
      </c>
      <c r="U126" s="61">
        <v>0</v>
      </c>
      <c r="V126" s="61">
        <v>0</v>
      </c>
      <c r="W126" s="61">
        <v>0</v>
      </c>
      <c r="X126" s="61">
        <v>0</v>
      </c>
      <c r="Y126" s="61">
        <v>0</v>
      </c>
      <c r="Z126" s="61">
        <v>0</v>
      </c>
      <c r="AA126" s="61">
        <v>0</v>
      </c>
      <c r="AB126" s="61">
        <v>0</v>
      </c>
      <c r="AC126" s="61">
        <v>0</v>
      </c>
      <c r="AD126" s="61">
        <v>0</v>
      </c>
    </row>
    <row r="127" spans="1:30" x14ac:dyDescent="0.3">
      <c r="A127" s="61">
        <f t="shared" si="2"/>
        <v>126</v>
      </c>
      <c r="B127" s="61">
        <v>1</v>
      </c>
      <c r="C127" s="61">
        <v>141266</v>
      </c>
      <c r="D127" s="61">
        <v>0</v>
      </c>
      <c r="E127" s="61" t="str">
        <f>VLOOKUP(C127,QuestType!$AJ:$AK,2,FALSE)</f>
        <v>Lv.36 구매 업적</v>
      </c>
      <c r="F127" s="61">
        <v>0</v>
      </c>
      <c r="G127" s="61">
        <v>4</v>
      </c>
      <c r="H127" s="61">
        <v>53</v>
      </c>
      <c r="I127" s="61">
        <v>0</v>
      </c>
      <c r="J127" s="61">
        <v>3600</v>
      </c>
      <c r="K127" s="61">
        <v>1</v>
      </c>
      <c r="L127" s="61">
        <v>71999.999999999985</v>
      </c>
      <c r="M127" s="61">
        <v>0</v>
      </c>
      <c r="N127" s="61">
        <v>0</v>
      </c>
      <c r="O127" s="61">
        <v>25</v>
      </c>
      <c r="P127" s="61">
        <v>4</v>
      </c>
      <c r="Q127" s="61">
        <v>0</v>
      </c>
      <c r="R127" s="61">
        <v>0</v>
      </c>
      <c r="S127" s="61">
        <v>0</v>
      </c>
      <c r="T127" s="61">
        <v>0</v>
      </c>
      <c r="U127" s="61">
        <v>0</v>
      </c>
      <c r="V127" s="61">
        <v>0</v>
      </c>
      <c r="W127" s="61">
        <v>0</v>
      </c>
      <c r="X127" s="61">
        <v>0</v>
      </c>
      <c r="Y127" s="61">
        <v>0</v>
      </c>
      <c r="Z127" s="61">
        <v>0</v>
      </c>
      <c r="AA127" s="61">
        <v>0</v>
      </c>
      <c r="AB127" s="61">
        <v>0</v>
      </c>
      <c r="AC127" s="61">
        <v>0</v>
      </c>
      <c r="AD127" s="61">
        <v>0</v>
      </c>
    </row>
    <row r="128" spans="1:30" x14ac:dyDescent="0.3">
      <c r="A128" s="61">
        <f t="shared" si="2"/>
        <v>127</v>
      </c>
      <c r="B128" s="61">
        <v>1</v>
      </c>
      <c r="C128" s="61">
        <v>141267</v>
      </c>
      <c r="D128" s="61">
        <v>0</v>
      </c>
      <c r="E128" s="61" t="str">
        <f>VLOOKUP(C128,QuestType!$AJ:$AK,2,FALSE)</f>
        <v>Lv.37 구매 업적</v>
      </c>
      <c r="F128" s="61">
        <v>0</v>
      </c>
      <c r="G128" s="61">
        <v>4</v>
      </c>
      <c r="H128" s="61">
        <v>53</v>
      </c>
      <c r="I128" s="61">
        <v>0</v>
      </c>
      <c r="J128" s="61">
        <v>3700</v>
      </c>
      <c r="K128" s="61">
        <v>1</v>
      </c>
      <c r="L128" s="61">
        <v>74000</v>
      </c>
      <c r="M128" s="61">
        <v>0</v>
      </c>
      <c r="N128" s="61">
        <v>0</v>
      </c>
      <c r="O128" s="61">
        <v>25</v>
      </c>
      <c r="P128" s="61">
        <v>4</v>
      </c>
      <c r="Q128" s="61">
        <v>0</v>
      </c>
      <c r="R128" s="61">
        <v>0</v>
      </c>
      <c r="S128" s="61">
        <v>0</v>
      </c>
      <c r="T128" s="61">
        <v>0</v>
      </c>
      <c r="U128" s="61">
        <v>0</v>
      </c>
      <c r="V128" s="61">
        <v>0</v>
      </c>
      <c r="W128" s="61">
        <v>0</v>
      </c>
      <c r="X128" s="61">
        <v>0</v>
      </c>
      <c r="Y128" s="61">
        <v>0</v>
      </c>
      <c r="Z128" s="61">
        <v>0</v>
      </c>
      <c r="AA128" s="61">
        <v>0</v>
      </c>
      <c r="AB128" s="61">
        <v>0</v>
      </c>
      <c r="AC128" s="61">
        <v>0</v>
      </c>
      <c r="AD128" s="61">
        <v>0</v>
      </c>
    </row>
    <row r="129" spans="1:30" x14ac:dyDescent="0.3">
      <c r="A129" s="61">
        <f t="shared" si="2"/>
        <v>128</v>
      </c>
      <c r="B129" s="61">
        <v>1</v>
      </c>
      <c r="C129" s="61">
        <v>141268</v>
      </c>
      <c r="D129" s="61">
        <v>0</v>
      </c>
      <c r="E129" s="61" t="str">
        <f>VLOOKUP(C129,QuestType!$AJ:$AK,2,FALSE)</f>
        <v>Lv.38 구매 업적</v>
      </c>
      <c r="F129" s="61">
        <v>0</v>
      </c>
      <c r="G129" s="61">
        <v>4</v>
      </c>
      <c r="H129" s="61">
        <v>53</v>
      </c>
      <c r="I129" s="61">
        <v>0</v>
      </c>
      <c r="J129" s="61">
        <v>3800</v>
      </c>
      <c r="K129" s="61">
        <v>1</v>
      </c>
      <c r="L129" s="61">
        <v>76000</v>
      </c>
      <c r="M129" s="61">
        <v>0</v>
      </c>
      <c r="N129" s="61">
        <v>0</v>
      </c>
      <c r="O129" s="61">
        <v>25</v>
      </c>
      <c r="P129" s="61">
        <v>4</v>
      </c>
      <c r="Q129" s="61">
        <v>0</v>
      </c>
      <c r="R129" s="61">
        <v>0</v>
      </c>
      <c r="S129" s="61">
        <v>0</v>
      </c>
      <c r="T129" s="61">
        <v>0</v>
      </c>
      <c r="U129" s="61">
        <v>0</v>
      </c>
      <c r="V129" s="61">
        <v>0</v>
      </c>
      <c r="W129" s="61">
        <v>0</v>
      </c>
      <c r="X129" s="61">
        <v>0</v>
      </c>
      <c r="Y129" s="61">
        <v>0</v>
      </c>
      <c r="Z129" s="61">
        <v>0</v>
      </c>
      <c r="AA129" s="61">
        <v>0</v>
      </c>
      <c r="AB129" s="61">
        <v>0</v>
      </c>
      <c r="AC129" s="61">
        <v>0</v>
      </c>
      <c r="AD129" s="61">
        <v>0</v>
      </c>
    </row>
    <row r="130" spans="1:30" x14ac:dyDescent="0.3">
      <c r="A130" s="61">
        <f t="shared" si="2"/>
        <v>129</v>
      </c>
      <c r="B130" s="61">
        <v>1</v>
      </c>
      <c r="C130" s="61">
        <v>141269</v>
      </c>
      <c r="D130" s="61">
        <v>0</v>
      </c>
      <c r="E130" s="61" t="str">
        <f>VLOOKUP(C130,QuestType!$AJ:$AK,2,FALSE)</f>
        <v>Lv.39 구매 업적</v>
      </c>
      <c r="F130" s="61">
        <v>0</v>
      </c>
      <c r="G130" s="61">
        <v>4</v>
      </c>
      <c r="H130" s="61">
        <v>53</v>
      </c>
      <c r="I130" s="61">
        <v>0</v>
      </c>
      <c r="J130" s="61">
        <v>3900</v>
      </c>
      <c r="K130" s="61">
        <v>1</v>
      </c>
      <c r="L130" s="61">
        <v>78000</v>
      </c>
      <c r="M130" s="61">
        <v>0</v>
      </c>
      <c r="N130" s="61">
        <v>0</v>
      </c>
      <c r="O130" s="61">
        <v>25</v>
      </c>
      <c r="P130" s="61">
        <v>4</v>
      </c>
      <c r="Q130" s="61">
        <v>0</v>
      </c>
      <c r="R130" s="61">
        <v>0</v>
      </c>
      <c r="S130" s="61">
        <v>0</v>
      </c>
      <c r="T130" s="61">
        <v>0</v>
      </c>
      <c r="U130" s="61">
        <v>0</v>
      </c>
      <c r="V130" s="61">
        <v>0</v>
      </c>
      <c r="W130" s="61">
        <v>0</v>
      </c>
      <c r="X130" s="61">
        <v>0</v>
      </c>
      <c r="Y130" s="61">
        <v>0</v>
      </c>
      <c r="Z130" s="61">
        <v>0</v>
      </c>
      <c r="AA130" s="61">
        <v>0</v>
      </c>
      <c r="AB130" s="61">
        <v>0</v>
      </c>
      <c r="AC130" s="61">
        <v>0</v>
      </c>
      <c r="AD130" s="61">
        <v>0</v>
      </c>
    </row>
    <row r="131" spans="1:30" x14ac:dyDescent="0.3">
      <c r="A131" s="61">
        <f t="shared" si="2"/>
        <v>130</v>
      </c>
      <c r="B131" s="61">
        <v>1</v>
      </c>
      <c r="C131" s="61">
        <v>141270</v>
      </c>
      <c r="D131" s="61">
        <v>0</v>
      </c>
      <c r="E131" s="61" t="str">
        <f>VLOOKUP(C131,QuestType!$AJ:$AK,2,FALSE)</f>
        <v>Lv.40 구매 업적</v>
      </c>
      <c r="F131" s="61">
        <v>0</v>
      </c>
      <c r="G131" s="61">
        <v>4</v>
      </c>
      <c r="H131" s="61">
        <v>53</v>
      </c>
      <c r="I131" s="61">
        <v>0</v>
      </c>
      <c r="J131" s="61">
        <v>4000</v>
      </c>
      <c r="K131" s="61">
        <v>1</v>
      </c>
      <c r="L131" s="61">
        <v>80000</v>
      </c>
      <c r="M131" s="61">
        <v>0</v>
      </c>
      <c r="N131" s="61">
        <v>0</v>
      </c>
      <c r="O131" s="61">
        <v>25</v>
      </c>
      <c r="P131" s="61">
        <v>4</v>
      </c>
      <c r="Q131" s="61">
        <v>0</v>
      </c>
      <c r="R131" s="61">
        <v>0</v>
      </c>
      <c r="S131" s="61">
        <v>0</v>
      </c>
      <c r="T131" s="61">
        <v>0</v>
      </c>
      <c r="U131" s="61">
        <v>0</v>
      </c>
      <c r="V131" s="61">
        <v>0</v>
      </c>
      <c r="W131" s="61">
        <v>0</v>
      </c>
      <c r="X131" s="61">
        <v>0</v>
      </c>
      <c r="Y131" s="61">
        <v>0</v>
      </c>
      <c r="Z131" s="61">
        <v>0</v>
      </c>
      <c r="AA131" s="61">
        <v>0</v>
      </c>
      <c r="AB131" s="61">
        <v>0</v>
      </c>
      <c r="AC131" s="61">
        <v>0</v>
      </c>
      <c r="AD131" s="61">
        <v>0</v>
      </c>
    </row>
    <row r="132" spans="1:30" x14ac:dyDescent="0.3">
      <c r="A132" s="61">
        <f t="shared" si="2"/>
        <v>131</v>
      </c>
      <c r="B132" s="61">
        <v>1</v>
      </c>
      <c r="C132" s="61">
        <v>141271</v>
      </c>
      <c r="D132" s="61">
        <v>0</v>
      </c>
      <c r="E132" s="61" t="str">
        <f>VLOOKUP(C132,QuestType!$AJ:$AK,2,FALSE)</f>
        <v>Lv.41 구매 업적</v>
      </c>
      <c r="F132" s="61">
        <v>0</v>
      </c>
      <c r="G132" s="61">
        <v>4</v>
      </c>
      <c r="H132" s="61">
        <v>53</v>
      </c>
      <c r="I132" s="61">
        <v>0</v>
      </c>
      <c r="J132" s="61">
        <v>4100</v>
      </c>
      <c r="K132" s="61">
        <v>1</v>
      </c>
      <c r="L132" s="61">
        <v>81999.999999999985</v>
      </c>
      <c r="M132" s="61">
        <v>0</v>
      </c>
      <c r="N132" s="61">
        <v>0</v>
      </c>
      <c r="O132" s="61">
        <v>25</v>
      </c>
      <c r="P132" s="61">
        <v>5</v>
      </c>
      <c r="Q132" s="61">
        <v>0</v>
      </c>
      <c r="R132" s="61">
        <v>0</v>
      </c>
      <c r="S132" s="61">
        <v>0</v>
      </c>
      <c r="T132" s="61">
        <v>0</v>
      </c>
      <c r="U132" s="61">
        <v>0</v>
      </c>
      <c r="V132" s="61">
        <v>0</v>
      </c>
      <c r="W132" s="61">
        <v>0</v>
      </c>
      <c r="X132" s="61">
        <v>0</v>
      </c>
      <c r="Y132" s="61">
        <v>0</v>
      </c>
      <c r="Z132" s="61">
        <v>0</v>
      </c>
      <c r="AA132" s="61">
        <v>0</v>
      </c>
      <c r="AB132" s="61">
        <v>0</v>
      </c>
      <c r="AC132" s="61">
        <v>0</v>
      </c>
      <c r="AD132" s="61">
        <v>0</v>
      </c>
    </row>
    <row r="133" spans="1:30" x14ac:dyDescent="0.3">
      <c r="A133" s="61">
        <f t="shared" si="2"/>
        <v>132</v>
      </c>
      <c r="B133" s="61">
        <v>1</v>
      </c>
      <c r="C133" s="61">
        <v>141272</v>
      </c>
      <c r="D133" s="61">
        <v>0</v>
      </c>
      <c r="E133" s="61" t="str">
        <f>VLOOKUP(C133,QuestType!$AJ:$AK,2,FALSE)</f>
        <v>Lv.42 구매 업적</v>
      </c>
      <c r="F133" s="61">
        <v>0</v>
      </c>
      <c r="G133" s="61">
        <v>4</v>
      </c>
      <c r="H133" s="61">
        <v>53</v>
      </c>
      <c r="I133" s="61">
        <v>0</v>
      </c>
      <c r="J133" s="61">
        <v>4200</v>
      </c>
      <c r="K133" s="61">
        <v>1</v>
      </c>
      <c r="L133" s="61">
        <v>84000</v>
      </c>
      <c r="M133" s="61">
        <v>0</v>
      </c>
      <c r="N133" s="61">
        <v>0</v>
      </c>
      <c r="O133" s="61">
        <v>25</v>
      </c>
      <c r="P133" s="61">
        <v>5</v>
      </c>
      <c r="Q133" s="61">
        <v>0</v>
      </c>
      <c r="R133" s="61">
        <v>0</v>
      </c>
      <c r="S133" s="61">
        <v>0</v>
      </c>
      <c r="T133" s="61">
        <v>0</v>
      </c>
      <c r="U133" s="61">
        <v>0</v>
      </c>
      <c r="V133" s="61">
        <v>0</v>
      </c>
      <c r="W133" s="61">
        <v>0</v>
      </c>
      <c r="X133" s="61">
        <v>0</v>
      </c>
      <c r="Y133" s="61">
        <v>0</v>
      </c>
      <c r="Z133" s="61">
        <v>0</v>
      </c>
      <c r="AA133" s="61">
        <v>0</v>
      </c>
      <c r="AB133" s="61">
        <v>0</v>
      </c>
      <c r="AC133" s="61">
        <v>0</v>
      </c>
      <c r="AD133" s="61">
        <v>0</v>
      </c>
    </row>
    <row r="134" spans="1:30" x14ac:dyDescent="0.3">
      <c r="A134" s="61">
        <f t="shared" si="2"/>
        <v>133</v>
      </c>
      <c r="B134" s="61">
        <v>1</v>
      </c>
      <c r="C134" s="61">
        <v>141273</v>
      </c>
      <c r="D134" s="61">
        <v>0</v>
      </c>
      <c r="E134" s="61" t="str">
        <f>VLOOKUP(C134,QuestType!$AJ:$AK,2,FALSE)</f>
        <v>Lv.43 구매 업적</v>
      </c>
      <c r="F134" s="61">
        <v>0</v>
      </c>
      <c r="G134" s="61">
        <v>4</v>
      </c>
      <c r="H134" s="61">
        <v>53</v>
      </c>
      <c r="I134" s="61">
        <v>0</v>
      </c>
      <c r="J134" s="61">
        <v>4300</v>
      </c>
      <c r="K134" s="61">
        <v>1</v>
      </c>
      <c r="L134" s="61">
        <v>86000</v>
      </c>
      <c r="M134" s="61">
        <v>0</v>
      </c>
      <c r="N134" s="61">
        <v>0</v>
      </c>
      <c r="O134" s="61">
        <v>25</v>
      </c>
      <c r="P134" s="61">
        <v>5</v>
      </c>
      <c r="Q134" s="61">
        <v>0</v>
      </c>
      <c r="R134" s="61">
        <v>0</v>
      </c>
      <c r="S134" s="61">
        <v>0</v>
      </c>
      <c r="T134" s="61">
        <v>0</v>
      </c>
      <c r="U134" s="61">
        <v>0</v>
      </c>
      <c r="V134" s="61">
        <v>0</v>
      </c>
      <c r="W134" s="61">
        <v>0</v>
      </c>
      <c r="X134" s="61">
        <v>0</v>
      </c>
      <c r="Y134" s="61">
        <v>0</v>
      </c>
      <c r="Z134" s="61">
        <v>0</v>
      </c>
      <c r="AA134" s="61">
        <v>0</v>
      </c>
      <c r="AB134" s="61">
        <v>0</v>
      </c>
      <c r="AC134" s="61">
        <v>0</v>
      </c>
      <c r="AD134" s="61">
        <v>0</v>
      </c>
    </row>
    <row r="135" spans="1:30" x14ac:dyDescent="0.3">
      <c r="A135" s="61">
        <f t="shared" si="2"/>
        <v>134</v>
      </c>
      <c r="B135" s="61">
        <v>1</v>
      </c>
      <c r="C135" s="61">
        <v>141274</v>
      </c>
      <c r="D135" s="61">
        <v>0</v>
      </c>
      <c r="E135" s="61" t="str">
        <f>VLOOKUP(C135,QuestType!$AJ:$AK,2,FALSE)</f>
        <v>Lv.44 구매 업적</v>
      </c>
      <c r="F135" s="61">
        <v>0</v>
      </c>
      <c r="G135" s="61">
        <v>4</v>
      </c>
      <c r="H135" s="61">
        <v>53</v>
      </c>
      <c r="I135" s="61">
        <v>0</v>
      </c>
      <c r="J135" s="61">
        <v>4400</v>
      </c>
      <c r="K135" s="61">
        <v>1</v>
      </c>
      <c r="L135" s="61">
        <v>88000</v>
      </c>
      <c r="M135" s="61">
        <v>0</v>
      </c>
      <c r="N135" s="61">
        <v>0</v>
      </c>
      <c r="O135" s="61">
        <v>25</v>
      </c>
      <c r="P135" s="61">
        <v>5</v>
      </c>
      <c r="Q135" s="61">
        <v>0</v>
      </c>
      <c r="R135" s="61">
        <v>0</v>
      </c>
      <c r="S135" s="61">
        <v>0</v>
      </c>
      <c r="T135" s="61">
        <v>0</v>
      </c>
      <c r="U135" s="61">
        <v>0</v>
      </c>
      <c r="V135" s="61">
        <v>0</v>
      </c>
      <c r="W135" s="61">
        <v>0</v>
      </c>
      <c r="X135" s="61">
        <v>0</v>
      </c>
      <c r="Y135" s="61">
        <v>0</v>
      </c>
      <c r="Z135" s="61">
        <v>0</v>
      </c>
      <c r="AA135" s="61">
        <v>0</v>
      </c>
      <c r="AB135" s="61">
        <v>0</v>
      </c>
      <c r="AC135" s="61">
        <v>0</v>
      </c>
      <c r="AD135" s="61">
        <v>0</v>
      </c>
    </row>
    <row r="136" spans="1:30" x14ac:dyDescent="0.3">
      <c r="A136" s="61">
        <f t="shared" si="2"/>
        <v>135</v>
      </c>
      <c r="B136" s="61">
        <v>1</v>
      </c>
      <c r="C136" s="61">
        <v>141275</v>
      </c>
      <c r="D136" s="61">
        <v>0</v>
      </c>
      <c r="E136" s="61" t="str">
        <f>VLOOKUP(C136,QuestType!$AJ:$AK,2,FALSE)</f>
        <v>Lv.45 구매 업적</v>
      </c>
      <c r="F136" s="61">
        <v>0</v>
      </c>
      <c r="G136" s="61">
        <v>4</v>
      </c>
      <c r="H136" s="61">
        <v>53</v>
      </c>
      <c r="I136" s="61">
        <v>0</v>
      </c>
      <c r="J136" s="61">
        <v>4500</v>
      </c>
      <c r="K136" s="61">
        <v>1</v>
      </c>
      <c r="L136" s="61">
        <v>90000</v>
      </c>
      <c r="M136" s="61">
        <v>0</v>
      </c>
      <c r="N136" s="61">
        <v>0</v>
      </c>
      <c r="O136" s="61">
        <v>25</v>
      </c>
      <c r="P136" s="61">
        <v>5</v>
      </c>
      <c r="Q136" s="61">
        <v>0</v>
      </c>
      <c r="R136" s="61">
        <v>0</v>
      </c>
      <c r="S136" s="61">
        <v>0</v>
      </c>
      <c r="T136" s="61">
        <v>0</v>
      </c>
      <c r="U136" s="61">
        <v>0</v>
      </c>
      <c r="V136" s="61">
        <v>0</v>
      </c>
      <c r="W136" s="61">
        <v>0</v>
      </c>
      <c r="X136" s="61">
        <v>0</v>
      </c>
      <c r="Y136" s="61">
        <v>0</v>
      </c>
      <c r="Z136" s="61">
        <v>0</v>
      </c>
      <c r="AA136" s="61">
        <v>0</v>
      </c>
      <c r="AB136" s="61">
        <v>0</v>
      </c>
      <c r="AC136" s="61">
        <v>0</v>
      </c>
      <c r="AD136" s="61">
        <v>0</v>
      </c>
    </row>
    <row r="137" spans="1:30" x14ac:dyDescent="0.3">
      <c r="A137" s="61">
        <f t="shared" si="2"/>
        <v>136</v>
      </c>
      <c r="B137" s="61">
        <v>1</v>
      </c>
      <c r="C137" s="61">
        <v>141276</v>
      </c>
      <c r="D137" s="61">
        <v>0</v>
      </c>
      <c r="E137" s="61" t="str">
        <f>VLOOKUP(C137,QuestType!$AJ:$AK,2,FALSE)</f>
        <v>Lv.46 구매 업적</v>
      </c>
      <c r="F137" s="61">
        <v>0</v>
      </c>
      <c r="G137" s="61">
        <v>4</v>
      </c>
      <c r="H137" s="61">
        <v>53</v>
      </c>
      <c r="I137" s="61">
        <v>0</v>
      </c>
      <c r="J137" s="61">
        <v>4600</v>
      </c>
      <c r="K137" s="61">
        <v>1</v>
      </c>
      <c r="L137" s="61">
        <v>92000</v>
      </c>
      <c r="M137" s="61">
        <v>0</v>
      </c>
      <c r="N137" s="61">
        <v>0</v>
      </c>
      <c r="O137" s="61">
        <v>25</v>
      </c>
      <c r="P137" s="61">
        <v>5</v>
      </c>
      <c r="Q137" s="61">
        <v>0</v>
      </c>
      <c r="R137" s="61">
        <v>0</v>
      </c>
      <c r="S137" s="61">
        <v>0</v>
      </c>
      <c r="T137" s="61">
        <v>0</v>
      </c>
      <c r="U137" s="61">
        <v>0</v>
      </c>
      <c r="V137" s="61">
        <v>0</v>
      </c>
      <c r="W137" s="61">
        <v>0</v>
      </c>
      <c r="X137" s="61">
        <v>0</v>
      </c>
      <c r="Y137" s="61">
        <v>0</v>
      </c>
      <c r="Z137" s="61">
        <v>0</v>
      </c>
      <c r="AA137" s="61">
        <v>0</v>
      </c>
      <c r="AB137" s="61">
        <v>0</v>
      </c>
      <c r="AC137" s="61">
        <v>0</v>
      </c>
      <c r="AD137" s="61">
        <v>0</v>
      </c>
    </row>
    <row r="138" spans="1:30" x14ac:dyDescent="0.3">
      <c r="A138" s="61">
        <f t="shared" si="2"/>
        <v>137</v>
      </c>
      <c r="B138" s="61">
        <v>1</v>
      </c>
      <c r="C138" s="61">
        <v>141277</v>
      </c>
      <c r="D138" s="61">
        <v>0</v>
      </c>
      <c r="E138" s="61" t="str">
        <f>VLOOKUP(C138,QuestType!$AJ:$AK,2,FALSE)</f>
        <v>Lv.47 구매 업적</v>
      </c>
      <c r="F138" s="61">
        <v>0</v>
      </c>
      <c r="G138" s="61">
        <v>4</v>
      </c>
      <c r="H138" s="61">
        <v>53</v>
      </c>
      <c r="I138" s="61">
        <v>0</v>
      </c>
      <c r="J138" s="61">
        <v>4700</v>
      </c>
      <c r="K138" s="61">
        <v>1</v>
      </c>
      <c r="L138" s="61">
        <v>94000</v>
      </c>
      <c r="M138" s="61">
        <v>0</v>
      </c>
      <c r="N138" s="61">
        <v>0</v>
      </c>
      <c r="O138" s="61">
        <v>25</v>
      </c>
      <c r="P138" s="61">
        <v>5</v>
      </c>
      <c r="Q138" s="61">
        <v>0</v>
      </c>
      <c r="R138" s="61">
        <v>0</v>
      </c>
      <c r="S138" s="61">
        <v>0</v>
      </c>
      <c r="T138" s="61">
        <v>0</v>
      </c>
      <c r="U138" s="61">
        <v>0</v>
      </c>
      <c r="V138" s="61">
        <v>0</v>
      </c>
      <c r="W138" s="61">
        <v>0</v>
      </c>
      <c r="X138" s="61">
        <v>0</v>
      </c>
      <c r="Y138" s="61">
        <v>0</v>
      </c>
      <c r="Z138" s="61">
        <v>0</v>
      </c>
      <c r="AA138" s="61">
        <v>0</v>
      </c>
      <c r="AB138" s="61">
        <v>0</v>
      </c>
      <c r="AC138" s="61">
        <v>0</v>
      </c>
      <c r="AD138" s="61">
        <v>0</v>
      </c>
    </row>
    <row r="139" spans="1:30" x14ac:dyDescent="0.3">
      <c r="A139" s="61">
        <f t="shared" si="2"/>
        <v>138</v>
      </c>
      <c r="B139" s="61">
        <v>1</v>
      </c>
      <c r="C139" s="61">
        <v>141278</v>
      </c>
      <c r="D139" s="61">
        <v>0</v>
      </c>
      <c r="E139" s="61" t="str">
        <f>VLOOKUP(C139,QuestType!$AJ:$AK,2,FALSE)</f>
        <v>Lv.48 구매 업적</v>
      </c>
      <c r="F139" s="61">
        <v>0</v>
      </c>
      <c r="G139" s="61">
        <v>4</v>
      </c>
      <c r="H139" s="61">
        <v>53</v>
      </c>
      <c r="I139" s="61">
        <v>0</v>
      </c>
      <c r="J139" s="61">
        <v>4800</v>
      </c>
      <c r="K139" s="61">
        <v>1</v>
      </c>
      <c r="L139" s="61">
        <v>96000</v>
      </c>
      <c r="M139" s="61">
        <v>0</v>
      </c>
      <c r="N139" s="61">
        <v>0</v>
      </c>
      <c r="O139" s="61">
        <v>25</v>
      </c>
      <c r="P139" s="61">
        <v>5</v>
      </c>
      <c r="Q139" s="61">
        <v>0</v>
      </c>
      <c r="R139" s="61">
        <v>0</v>
      </c>
      <c r="S139" s="61">
        <v>0</v>
      </c>
      <c r="T139" s="61">
        <v>0</v>
      </c>
      <c r="U139" s="61">
        <v>0</v>
      </c>
      <c r="V139" s="61">
        <v>0</v>
      </c>
      <c r="W139" s="61">
        <v>0</v>
      </c>
      <c r="X139" s="61">
        <v>0</v>
      </c>
      <c r="Y139" s="61">
        <v>0</v>
      </c>
      <c r="Z139" s="61">
        <v>0</v>
      </c>
      <c r="AA139" s="61">
        <v>0</v>
      </c>
      <c r="AB139" s="61">
        <v>0</v>
      </c>
      <c r="AC139" s="61">
        <v>0</v>
      </c>
      <c r="AD139" s="61">
        <v>0</v>
      </c>
    </row>
    <row r="140" spans="1:30" x14ac:dyDescent="0.3">
      <c r="A140" s="61">
        <f t="shared" si="2"/>
        <v>139</v>
      </c>
      <c r="B140" s="61">
        <v>1</v>
      </c>
      <c r="C140" s="61">
        <v>141279</v>
      </c>
      <c r="D140" s="61">
        <v>0</v>
      </c>
      <c r="E140" s="61" t="str">
        <f>VLOOKUP(C140,QuestType!$AJ:$AK,2,FALSE)</f>
        <v>Lv.49 구매 업적</v>
      </c>
      <c r="F140" s="61">
        <v>0</v>
      </c>
      <c r="G140" s="61">
        <v>4</v>
      </c>
      <c r="H140" s="61">
        <v>53</v>
      </c>
      <c r="I140" s="61">
        <v>0</v>
      </c>
      <c r="J140" s="61">
        <v>4900</v>
      </c>
      <c r="K140" s="61">
        <v>1</v>
      </c>
      <c r="L140" s="61">
        <v>98000</v>
      </c>
      <c r="M140" s="61">
        <v>0</v>
      </c>
      <c r="N140" s="61">
        <v>0</v>
      </c>
      <c r="O140" s="61">
        <v>25</v>
      </c>
      <c r="P140" s="61">
        <v>5</v>
      </c>
      <c r="Q140" s="61">
        <v>0</v>
      </c>
      <c r="R140" s="61">
        <v>0</v>
      </c>
      <c r="S140" s="61">
        <v>0</v>
      </c>
      <c r="T140" s="61">
        <v>0</v>
      </c>
      <c r="U140" s="61">
        <v>0</v>
      </c>
      <c r="V140" s="61">
        <v>0</v>
      </c>
      <c r="W140" s="61">
        <v>0</v>
      </c>
      <c r="X140" s="61">
        <v>0</v>
      </c>
      <c r="Y140" s="61">
        <v>0</v>
      </c>
      <c r="Z140" s="61">
        <v>0</v>
      </c>
      <c r="AA140" s="61">
        <v>0</v>
      </c>
      <c r="AB140" s="61">
        <v>0</v>
      </c>
      <c r="AC140" s="61">
        <v>0</v>
      </c>
      <c r="AD140" s="61">
        <v>0</v>
      </c>
    </row>
    <row r="141" spans="1:30" x14ac:dyDescent="0.3">
      <c r="A141" s="61">
        <f t="shared" si="2"/>
        <v>140</v>
      </c>
      <c r="B141" s="61">
        <v>1</v>
      </c>
      <c r="C141" s="61">
        <v>141280</v>
      </c>
      <c r="D141" s="61">
        <v>0</v>
      </c>
      <c r="E141" s="61" t="str">
        <f>VLOOKUP(C141,QuestType!$AJ:$AK,2,FALSE)</f>
        <v>Lv.50 구매 업적</v>
      </c>
      <c r="F141" s="61">
        <v>0</v>
      </c>
      <c r="G141" s="61">
        <v>4</v>
      </c>
      <c r="H141" s="61">
        <v>53</v>
      </c>
      <c r="I141" s="61">
        <v>0</v>
      </c>
      <c r="J141" s="61">
        <v>5000</v>
      </c>
      <c r="K141" s="61">
        <v>1</v>
      </c>
      <c r="L141" s="61">
        <v>100000</v>
      </c>
      <c r="M141" s="61">
        <v>0</v>
      </c>
      <c r="N141" s="61">
        <v>0</v>
      </c>
      <c r="O141" s="61">
        <v>25</v>
      </c>
      <c r="P141" s="61">
        <v>5</v>
      </c>
      <c r="Q141" s="61">
        <v>0</v>
      </c>
      <c r="R141" s="61">
        <v>0</v>
      </c>
      <c r="S141" s="61">
        <v>0</v>
      </c>
      <c r="T141" s="61">
        <v>0</v>
      </c>
      <c r="U141" s="61">
        <v>0</v>
      </c>
      <c r="V141" s="61">
        <v>0</v>
      </c>
      <c r="W141" s="61">
        <v>0</v>
      </c>
      <c r="X141" s="61">
        <v>0</v>
      </c>
      <c r="Y141" s="61">
        <v>0</v>
      </c>
      <c r="Z141" s="61">
        <v>0</v>
      </c>
      <c r="AA141" s="61">
        <v>0</v>
      </c>
      <c r="AB141" s="61">
        <v>0</v>
      </c>
      <c r="AC141" s="61">
        <v>0</v>
      </c>
      <c r="AD141" s="61">
        <v>0</v>
      </c>
    </row>
    <row r="142" spans="1:30" x14ac:dyDescent="0.3">
      <c r="A142" s="61">
        <f t="shared" si="2"/>
        <v>141</v>
      </c>
      <c r="B142" s="61">
        <v>1</v>
      </c>
      <c r="C142" s="61">
        <v>141281</v>
      </c>
      <c r="D142" s="61">
        <v>0</v>
      </c>
      <c r="E142" s="61" t="str">
        <f>VLOOKUP(C142,QuestType!$AJ:$AK,2,FALSE)</f>
        <v>Lv.1 제작 업적</v>
      </c>
      <c r="F142" s="61">
        <v>0</v>
      </c>
      <c r="G142" s="61">
        <v>5</v>
      </c>
      <c r="H142" s="61">
        <v>19</v>
      </c>
      <c r="I142" s="61">
        <v>0</v>
      </c>
      <c r="J142" s="61">
        <v>20</v>
      </c>
      <c r="K142" s="61">
        <v>1</v>
      </c>
      <c r="L142" s="61">
        <v>2000</v>
      </c>
      <c r="M142" s="61">
        <v>0</v>
      </c>
      <c r="N142" s="61">
        <v>0</v>
      </c>
      <c r="O142" s="61">
        <v>25</v>
      </c>
      <c r="P142" s="61">
        <v>1</v>
      </c>
      <c r="Q142" s="61">
        <v>0</v>
      </c>
      <c r="R142" s="61">
        <v>0</v>
      </c>
      <c r="S142" s="61">
        <v>0</v>
      </c>
      <c r="T142" s="61">
        <v>0</v>
      </c>
      <c r="U142" s="61">
        <v>0</v>
      </c>
      <c r="V142" s="61">
        <v>0</v>
      </c>
      <c r="W142" s="61">
        <v>0</v>
      </c>
      <c r="X142" s="61">
        <v>0</v>
      </c>
      <c r="Y142" s="61">
        <v>0</v>
      </c>
      <c r="Z142" s="61">
        <v>0</v>
      </c>
      <c r="AA142" s="61">
        <v>0</v>
      </c>
      <c r="AB142" s="61">
        <v>0</v>
      </c>
      <c r="AC142" s="61">
        <v>0</v>
      </c>
      <c r="AD142" s="61">
        <v>0</v>
      </c>
    </row>
    <row r="143" spans="1:30" x14ac:dyDescent="0.3">
      <c r="A143" s="61">
        <f t="shared" si="2"/>
        <v>142</v>
      </c>
      <c r="B143" s="61">
        <v>1</v>
      </c>
      <c r="C143" s="61">
        <v>141282</v>
      </c>
      <c r="D143" s="61">
        <v>0</v>
      </c>
      <c r="E143" s="61" t="str">
        <f>VLOOKUP(C143,QuestType!$AJ:$AK,2,FALSE)</f>
        <v>Lv.2 제작 업적</v>
      </c>
      <c r="F143" s="61">
        <v>0</v>
      </c>
      <c r="G143" s="61">
        <v>5</v>
      </c>
      <c r="H143" s="61">
        <v>19</v>
      </c>
      <c r="I143" s="61">
        <v>0</v>
      </c>
      <c r="J143" s="61">
        <v>100</v>
      </c>
      <c r="K143" s="61">
        <v>1</v>
      </c>
      <c r="L143" s="61">
        <v>4000</v>
      </c>
      <c r="M143" s="61">
        <v>0</v>
      </c>
      <c r="N143" s="61">
        <v>0</v>
      </c>
      <c r="O143" s="61">
        <v>25</v>
      </c>
      <c r="P143" s="61">
        <v>1</v>
      </c>
      <c r="Q143" s="61">
        <v>0</v>
      </c>
      <c r="R143" s="61">
        <v>0</v>
      </c>
      <c r="S143" s="61">
        <v>0</v>
      </c>
      <c r="T143" s="61">
        <v>0</v>
      </c>
      <c r="U143" s="61">
        <v>0</v>
      </c>
      <c r="V143" s="61">
        <v>0</v>
      </c>
      <c r="W143" s="61">
        <v>0</v>
      </c>
      <c r="X143" s="61">
        <v>0</v>
      </c>
      <c r="Y143" s="61">
        <v>0</v>
      </c>
      <c r="Z143" s="61">
        <v>0</v>
      </c>
      <c r="AA143" s="61">
        <v>0</v>
      </c>
      <c r="AB143" s="61">
        <v>0</v>
      </c>
      <c r="AC143" s="61">
        <v>0</v>
      </c>
      <c r="AD143" s="61">
        <v>0</v>
      </c>
    </row>
    <row r="144" spans="1:30" x14ac:dyDescent="0.3">
      <c r="A144" s="61">
        <f t="shared" si="2"/>
        <v>143</v>
      </c>
      <c r="B144" s="61">
        <v>1</v>
      </c>
      <c r="C144" s="61">
        <v>141283</v>
      </c>
      <c r="D144" s="61">
        <v>0</v>
      </c>
      <c r="E144" s="61" t="str">
        <f>VLOOKUP(C144,QuestType!$AJ:$AK,2,FALSE)</f>
        <v>Lv.3 제작 업적</v>
      </c>
      <c r="F144" s="61">
        <v>0</v>
      </c>
      <c r="G144" s="61">
        <v>5</v>
      </c>
      <c r="H144" s="61">
        <v>19</v>
      </c>
      <c r="I144" s="61">
        <v>0</v>
      </c>
      <c r="J144" s="61">
        <v>400</v>
      </c>
      <c r="K144" s="61">
        <v>1</v>
      </c>
      <c r="L144" s="61">
        <v>6000</v>
      </c>
      <c r="M144" s="61">
        <v>0</v>
      </c>
      <c r="N144" s="61">
        <v>0</v>
      </c>
      <c r="O144" s="61">
        <v>25</v>
      </c>
      <c r="P144" s="61">
        <v>1</v>
      </c>
      <c r="Q144" s="61">
        <v>0</v>
      </c>
      <c r="R144" s="61">
        <v>0</v>
      </c>
      <c r="S144" s="61">
        <v>0</v>
      </c>
      <c r="T144" s="61">
        <v>0</v>
      </c>
      <c r="U144" s="61">
        <v>0</v>
      </c>
      <c r="V144" s="61">
        <v>0</v>
      </c>
      <c r="W144" s="61">
        <v>0</v>
      </c>
      <c r="X144" s="61">
        <v>0</v>
      </c>
      <c r="Y144" s="61">
        <v>0</v>
      </c>
      <c r="Z144" s="61">
        <v>0</v>
      </c>
      <c r="AA144" s="61">
        <v>0</v>
      </c>
      <c r="AB144" s="61">
        <v>0</v>
      </c>
      <c r="AC144" s="61">
        <v>0</v>
      </c>
      <c r="AD144" s="61">
        <v>0</v>
      </c>
    </row>
    <row r="145" spans="1:30" x14ac:dyDescent="0.3">
      <c r="A145" s="61">
        <f t="shared" si="2"/>
        <v>144</v>
      </c>
      <c r="B145" s="61">
        <v>1</v>
      </c>
      <c r="C145" s="61">
        <v>141284</v>
      </c>
      <c r="D145" s="61">
        <v>0</v>
      </c>
      <c r="E145" s="61" t="str">
        <f>VLOOKUP(C145,QuestType!$AJ:$AK,2,FALSE)</f>
        <v>Lv.4 제작 업적</v>
      </c>
      <c r="F145" s="61">
        <v>0</v>
      </c>
      <c r="G145" s="61">
        <v>5</v>
      </c>
      <c r="H145" s="61">
        <v>19</v>
      </c>
      <c r="I145" s="61">
        <v>0</v>
      </c>
      <c r="J145" s="61">
        <v>800</v>
      </c>
      <c r="K145" s="61">
        <v>1</v>
      </c>
      <c r="L145" s="61">
        <v>8000</v>
      </c>
      <c r="M145" s="61">
        <v>0</v>
      </c>
      <c r="N145" s="61">
        <v>0</v>
      </c>
      <c r="O145" s="61">
        <v>25</v>
      </c>
      <c r="P145" s="61">
        <v>1</v>
      </c>
      <c r="Q145" s="61">
        <v>0</v>
      </c>
      <c r="R145" s="61">
        <v>0</v>
      </c>
      <c r="S145" s="61">
        <v>0</v>
      </c>
      <c r="T145" s="61">
        <v>0</v>
      </c>
      <c r="U145" s="61">
        <v>0</v>
      </c>
      <c r="V145" s="61">
        <v>0</v>
      </c>
      <c r="W145" s="61">
        <v>0</v>
      </c>
      <c r="X145" s="61">
        <v>0</v>
      </c>
      <c r="Y145" s="61">
        <v>0</v>
      </c>
      <c r="Z145" s="61">
        <v>0</v>
      </c>
      <c r="AA145" s="61">
        <v>0</v>
      </c>
      <c r="AB145" s="61">
        <v>0</v>
      </c>
      <c r="AC145" s="61">
        <v>0</v>
      </c>
      <c r="AD145" s="61">
        <v>0</v>
      </c>
    </row>
    <row r="146" spans="1:30" x14ac:dyDescent="0.3">
      <c r="A146" s="61">
        <f t="shared" si="2"/>
        <v>145</v>
      </c>
      <c r="B146" s="61">
        <v>1</v>
      </c>
      <c r="C146" s="61">
        <v>141285</v>
      </c>
      <c r="D146" s="61">
        <v>0</v>
      </c>
      <c r="E146" s="61" t="str">
        <f>VLOOKUP(C146,QuestType!$AJ:$AK,2,FALSE)</f>
        <v>Lv.5 제작 업적</v>
      </c>
      <c r="F146" s="61">
        <v>0</v>
      </c>
      <c r="G146" s="61">
        <v>5</v>
      </c>
      <c r="H146" s="61">
        <v>19</v>
      </c>
      <c r="I146" s="61">
        <v>0</v>
      </c>
      <c r="J146" s="61">
        <v>1000</v>
      </c>
      <c r="K146" s="61">
        <v>1</v>
      </c>
      <c r="L146" s="61">
        <v>10000</v>
      </c>
      <c r="M146" s="61">
        <v>0</v>
      </c>
      <c r="N146" s="61">
        <v>0</v>
      </c>
      <c r="O146" s="61">
        <v>25</v>
      </c>
      <c r="P146" s="61">
        <v>1</v>
      </c>
      <c r="Q146" s="61">
        <v>0</v>
      </c>
      <c r="R146" s="61">
        <v>0</v>
      </c>
      <c r="S146" s="61">
        <v>0</v>
      </c>
      <c r="T146" s="61">
        <v>0</v>
      </c>
      <c r="U146" s="61">
        <v>0</v>
      </c>
      <c r="V146" s="61">
        <v>0</v>
      </c>
      <c r="W146" s="61">
        <v>0</v>
      </c>
      <c r="X146" s="61">
        <v>0</v>
      </c>
      <c r="Y146" s="61">
        <v>0</v>
      </c>
      <c r="Z146" s="61">
        <v>0</v>
      </c>
      <c r="AA146" s="61">
        <v>0</v>
      </c>
      <c r="AB146" s="61">
        <v>0</v>
      </c>
      <c r="AC146" s="61">
        <v>0</v>
      </c>
      <c r="AD146" s="61">
        <v>0</v>
      </c>
    </row>
    <row r="147" spans="1:30" x14ac:dyDescent="0.3">
      <c r="A147" s="61">
        <f t="shared" si="2"/>
        <v>146</v>
      </c>
      <c r="B147" s="61">
        <v>1</v>
      </c>
      <c r="C147" s="61">
        <v>141286</v>
      </c>
      <c r="D147" s="61">
        <v>0</v>
      </c>
      <c r="E147" s="61" t="str">
        <f>VLOOKUP(C147,QuestType!$AJ:$AK,2,FALSE)</f>
        <v>Lv.6 제작 업적</v>
      </c>
      <c r="F147" s="61">
        <v>0</v>
      </c>
      <c r="G147" s="61">
        <v>5</v>
      </c>
      <c r="H147" s="61">
        <v>19</v>
      </c>
      <c r="I147" s="61">
        <v>0</v>
      </c>
      <c r="J147" s="61">
        <v>1200</v>
      </c>
      <c r="K147" s="61">
        <v>1</v>
      </c>
      <c r="L147" s="61">
        <v>12000</v>
      </c>
      <c r="M147" s="61">
        <v>0</v>
      </c>
      <c r="N147" s="61">
        <v>0</v>
      </c>
      <c r="O147" s="61">
        <v>25</v>
      </c>
      <c r="P147" s="61">
        <v>1</v>
      </c>
      <c r="Q147" s="61">
        <v>0</v>
      </c>
      <c r="R147" s="61">
        <v>0</v>
      </c>
      <c r="S147" s="61">
        <v>0</v>
      </c>
      <c r="T147" s="61">
        <v>0</v>
      </c>
      <c r="U147" s="61">
        <v>0</v>
      </c>
      <c r="V147" s="61">
        <v>0</v>
      </c>
      <c r="W147" s="61">
        <v>0</v>
      </c>
      <c r="X147" s="61">
        <v>0</v>
      </c>
      <c r="Y147" s="61">
        <v>0</v>
      </c>
      <c r="Z147" s="61">
        <v>0</v>
      </c>
      <c r="AA147" s="61">
        <v>0</v>
      </c>
      <c r="AB147" s="61">
        <v>0</v>
      </c>
      <c r="AC147" s="61">
        <v>0</v>
      </c>
      <c r="AD147" s="61">
        <v>0</v>
      </c>
    </row>
    <row r="148" spans="1:30" x14ac:dyDescent="0.3">
      <c r="A148" s="61">
        <f t="shared" si="2"/>
        <v>147</v>
      </c>
      <c r="B148" s="61">
        <v>1</v>
      </c>
      <c r="C148" s="61">
        <v>141287</v>
      </c>
      <c r="D148" s="61">
        <v>0</v>
      </c>
      <c r="E148" s="61" t="str">
        <f>VLOOKUP(C148,QuestType!$AJ:$AK,2,FALSE)</f>
        <v>Lv.7 제작 업적</v>
      </c>
      <c r="F148" s="61">
        <v>0</v>
      </c>
      <c r="G148" s="61">
        <v>5</v>
      </c>
      <c r="H148" s="61">
        <v>19</v>
      </c>
      <c r="I148" s="61">
        <v>0</v>
      </c>
      <c r="J148" s="61">
        <v>1400</v>
      </c>
      <c r="K148" s="61">
        <v>1</v>
      </c>
      <c r="L148" s="61">
        <v>14000</v>
      </c>
      <c r="M148" s="61">
        <v>0</v>
      </c>
      <c r="N148" s="61">
        <v>0</v>
      </c>
      <c r="O148" s="61">
        <v>25</v>
      </c>
      <c r="P148" s="61">
        <v>1</v>
      </c>
      <c r="Q148" s="61">
        <v>0</v>
      </c>
      <c r="R148" s="61">
        <v>0</v>
      </c>
      <c r="S148" s="61">
        <v>0</v>
      </c>
      <c r="T148" s="61">
        <v>0</v>
      </c>
      <c r="U148" s="61">
        <v>0</v>
      </c>
      <c r="V148" s="61">
        <v>0</v>
      </c>
      <c r="W148" s="61">
        <v>0</v>
      </c>
      <c r="X148" s="61">
        <v>0</v>
      </c>
      <c r="Y148" s="61">
        <v>0</v>
      </c>
      <c r="Z148" s="61">
        <v>0</v>
      </c>
      <c r="AA148" s="61">
        <v>0</v>
      </c>
      <c r="AB148" s="61">
        <v>0</v>
      </c>
      <c r="AC148" s="61">
        <v>0</v>
      </c>
      <c r="AD148" s="61">
        <v>0</v>
      </c>
    </row>
    <row r="149" spans="1:30" x14ac:dyDescent="0.3">
      <c r="A149" s="61">
        <f t="shared" si="2"/>
        <v>148</v>
      </c>
      <c r="B149" s="61">
        <v>1</v>
      </c>
      <c r="C149" s="61">
        <v>141288</v>
      </c>
      <c r="D149" s="61">
        <v>0</v>
      </c>
      <c r="E149" s="61" t="str">
        <f>VLOOKUP(C149,QuestType!$AJ:$AK,2,FALSE)</f>
        <v>Lv.8 제작 업적</v>
      </c>
      <c r="F149" s="61">
        <v>0</v>
      </c>
      <c r="G149" s="61">
        <v>5</v>
      </c>
      <c r="H149" s="61">
        <v>19</v>
      </c>
      <c r="I149" s="61">
        <v>0</v>
      </c>
      <c r="J149" s="61">
        <v>1600</v>
      </c>
      <c r="K149" s="61">
        <v>1</v>
      </c>
      <c r="L149" s="61">
        <v>16000</v>
      </c>
      <c r="M149" s="61">
        <v>0</v>
      </c>
      <c r="N149" s="61">
        <v>0</v>
      </c>
      <c r="O149" s="61">
        <v>25</v>
      </c>
      <c r="P149" s="61">
        <v>1</v>
      </c>
      <c r="Q149" s="61">
        <v>0</v>
      </c>
      <c r="R149" s="61">
        <v>0</v>
      </c>
      <c r="S149" s="61">
        <v>0</v>
      </c>
      <c r="T149" s="61">
        <v>0</v>
      </c>
      <c r="U149" s="61">
        <v>0</v>
      </c>
      <c r="V149" s="61">
        <v>0</v>
      </c>
      <c r="W149" s="61">
        <v>0</v>
      </c>
      <c r="X149" s="61">
        <v>0</v>
      </c>
      <c r="Y149" s="61">
        <v>0</v>
      </c>
      <c r="Z149" s="61">
        <v>0</v>
      </c>
      <c r="AA149" s="61">
        <v>0</v>
      </c>
      <c r="AB149" s="61">
        <v>0</v>
      </c>
      <c r="AC149" s="61">
        <v>0</v>
      </c>
      <c r="AD149" s="61">
        <v>0</v>
      </c>
    </row>
    <row r="150" spans="1:30" x14ac:dyDescent="0.3">
      <c r="A150" s="61">
        <f t="shared" si="2"/>
        <v>149</v>
      </c>
      <c r="B150" s="61">
        <v>1</v>
      </c>
      <c r="C150" s="61">
        <v>141289</v>
      </c>
      <c r="D150" s="61">
        <v>0</v>
      </c>
      <c r="E150" s="61" t="str">
        <f>VLOOKUP(C150,QuestType!$AJ:$AK,2,FALSE)</f>
        <v>Lv.9 제작 업적</v>
      </c>
      <c r="F150" s="61">
        <v>0</v>
      </c>
      <c r="G150" s="61">
        <v>5</v>
      </c>
      <c r="H150" s="61">
        <v>19</v>
      </c>
      <c r="I150" s="61">
        <v>0</v>
      </c>
      <c r="J150" s="61">
        <v>1800</v>
      </c>
      <c r="K150" s="61">
        <v>1</v>
      </c>
      <c r="L150" s="61">
        <v>17999.999999999996</v>
      </c>
      <c r="M150" s="61">
        <v>0</v>
      </c>
      <c r="N150" s="61">
        <v>0</v>
      </c>
      <c r="O150" s="61">
        <v>25</v>
      </c>
      <c r="P150" s="61">
        <v>1</v>
      </c>
      <c r="Q150" s="61">
        <v>0</v>
      </c>
      <c r="R150" s="61">
        <v>0</v>
      </c>
      <c r="S150" s="61">
        <v>0</v>
      </c>
      <c r="T150" s="61">
        <v>0</v>
      </c>
      <c r="U150" s="61">
        <v>0</v>
      </c>
      <c r="V150" s="61">
        <v>0</v>
      </c>
      <c r="W150" s="61">
        <v>0</v>
      </c>
      <c r="X150" s="61">
        <v>0</v>
      </c>
      <c r="Y150" s="61">
        <v>0</v>
      </c>
      <c r="Z150" s="61">
        <v>0</v>
      </c>
      <c r="AA150" s="61">
        <v>0</v>
      </c>
      <c r="AB150" s="61">
        <v>0</v>
      </c>
      <c r="AC150" s="61">
        <v>0</v>
      </c>
      <c r="AD150" s="61">
        <v>0</v>
      </c>
    </row>
    <row r="151" spans="1:30" x14ac:dyDescent="0.3">
      <c r="A151" s="61">
        <f t="shared" si="2"/>
        <v>150</v>
      </c>
      <c r="B151" s="61">
        <v>1</v>
      </c>
      <c r="C151" s="61">
        <v>141290</v>
      </c>
      <c r="D151" s="61">
        <v>0</v>
      </c>
      <c r="E151" s="61" t="str">
        <f>VLOOKUP(C151,QuestType!$AJ:$AK,2,FALSE)</f>
        <v>Lv.10 제작 업적</v>
      </c>
      <c r="F151" s="61">
        <v>0</v>
      </c>
      <c r="G151" s="61">
        <v>5</v>
      </c>
      <c r="H151" s="61">
        <v>19</v>
      </c>
      <c r="I151" s="61">
        <v>0</v>
      </c>
      <c r="J151" s="61">
        <v>2000</v>
      </c>
      <c r="K151" s="61">
        <v>1</v>
      </c>
      <c r="L151" s="61">
        <v>20000</v>
      </c>
      <c r="M151" s="61">
        <v>0</v>
      </c>
      <c r="N151" s="61">
        <v>0</v>
      </c>
      <c r="O151" s="61">
        <v>25</v>
      </c>
      <c r="P151" s="61">
        <v>1</v>
      </c>
      <c r="Q151" s="61">
        <v>0</v>
      </c>
      <c r="R151" s="61">
        <v>0</v>
      </c>
      <c r="S151" s="61">
        <v>0</v>
      </c>
      <c r="T151" s="61">
        <v>0</v>
      </c>
      <c r="U151" s="61">
        <v>0</v>
      </c>
      <c r="V151" s="61">
        <v>0</v>
      </c>
      <c r="W151" s="61">
        <v>0</v>
      </c>
      <c r="X151" s="61">
        <v>0</v>
      </c>
      <c r="Y151" s="61">
        <v>0</v>
      </c>
      <c r="Z151" s="61">
        <v>0</v>
      </c>
      <c r="AA151" s="61">
        <v>0</v>
      </c>
      <c r="AB151" s="61">
        <v>0</v>
      </c>
      <c r="AC151" s="61">
        <v>0</v>
      </c>
      <c r="AD151" s="61">
        <v>0</v>
      </c>
    </row>
    <row r="152" spans="1:30" x14ac:dyDescent="0.3">
      <c r="A152" s="61">
        <f t="shared" si="2"/>
        <v>151</v>
      </c>
      <c r="B152" s="61">
        <v>1</v>
      </c>
      <c r="C152" s="61">
        <v>141291</v>
      </c>
      <c r="D152" s="61">
        <v>0</v>
      </c>
      <c r="E152" s="61" t="str">
        <f>VLOOKUP(C152,QuestType!$AJ:$AK,2,FALSE)</f>
        <v>Lv.11 제작 업적</v>
      </c>
      <c r="F152" s="61">
        <v>0</v>
      </c>
      <c r="G152" s="61">
        <v>5</v>
      </c>
      <c r="H152" s="61">
        <v>19</v>
      </c>
      <c r="I152" s="61">
        <v>0</v>
      </c>
      <c r="J152" s="61">
        <v>2200</v>
      </c>
      <c r="K152" s="61">
        <v>1</v>
      </c>
      <c r="L152" s="61">
        <v>22000</v>
      </c>
      <c r="M152" s="61">
        <v>0</v>
      </c>
      <c r="N152" s="61">
        <v>0</v>
      </c>
      <c r="O152" s="61">
        <v>25</v>
      </c>
      <c r="P152" s="61">
        <v>2</v>
      </c>
      <c r="Q152" s="61">
        <v>0</v>
      </c>
      <c r="R152" s="61">
        <v>0</v>
      </c>
      <c r="S152" s="61">
        <v>0</v>
      </c>
      <c r="T152" s="61">
        <v>0</v>
      </c>
      <c r="U152" s="61">
        <v>0</v>
      </c>
      <c r="V152" s="61">
        <v>0</v>
      </c>
      <c r="W152" s="61">
        <v>0</v>
      </c>
      <c r="X152" s="61">
        <v>0</v>
      </c>
      <c r="Y152" s="61">
        <v>0</v>
      </c>
      <c r="Z152" s="61">
        <v>0</v>
      </c>
      <c r="AA152" s="61">
        <v>0</v>
      </c>
      <c r="AB152" s="61">
        <v>0</v>
      </c>
      <c r="AC152" s="61">
        <v>0</v>
      </c>
      <c r="AD152" s="61">
        <v>0</v>
      </c>
    </row>
    <row r="153" spans="1:30" x14ac:dyDescent="0.3">
      <c r="A153" s="61">
        <f t="shared" si="2"/>
        <v>152</v>
      </c>
      <c r="B153" s="61">
        <v>1</v>
      </c>
      <c r="C153" s="61">
        <v>141292</v>
      </c>
      <c r="D153" s="61">
        <v>0</v>
      </c>
      <c r="E153" s="61" t="str">
        <f>VLOOKUP(C153,QuestType!$AJ:$AK,2,FALSE)</f>
        <v>Lv.12 제작 업적</v>
      </c>
      <c r="F153" s="61">
        <v>0</v>
      </c>
      <c r="G153" s="61">
        <v>5</v>
      </c>
      <c r="H153" s="61">
        <v>19</v>
      </c>
      <c r="I153" s="61">
        <v>0</v>
      </c>
      <c r="J153" s="61">
        <v>2400</v>
      </c>
      <c r="K153" s="61">
        <v>1</v>
      </c>
      <c r="L153" s="61">
        <v>24000</v>
      </c>
      <c r="M153" s="61">
        <v>0</v>
      </c>
      <c r="N153" s="61">
        <v>0</v>
      </c>
      <c r="O153" s="61">
        <v>25</v>
      </c>
      <c r="P153" s="61">
        <v>2</v>
      </c>
      <c r="Q153" s="61">
        <v>0</v>
      </c>
      <c r="R153" s="61">
        <v>0</v>
      </c>
      <c r="S153" s="61">
        <v>0</v>
      </c>
      <c r="T153" s="61">
        <v>0</v>
      </c>
      <c r="U153" s="61">
        <v>0</v>
      </c>
      <c r="V153" s="61">
        <v>0</v>
      </c>
      <c r="W153" s="61">
        <v>0</v>
      </c>
      <c r="X153" s="61">
        <v>0</v>
      </c>
      <c r="Y153" s="61">
        <v>0</v>
      </c>
      <c r="Z153" s="61">
        <v>0</v>
      </c>
      <c r="AA153" s="61">
        <v>0</v>
      </c>
      <c r="AB153" s="61">
        <v>0</v>
      </c>
      <c r="AC153" s="61">
        <v>0</v>
      </c>
      <c r="AD153" s="61">
        <v>0</v>
      </c>
    </row>
    <row r="154" spans="1:30" x14ac:dyDescent="0.3">
      <c r="A154" s="61">
        <f t="shared" si="2"/>
        <v>153</v>
      </c>
      <c r="B154" s="61">
        <v>1</v>
      </c>
      <c r="C154" s="61">
        <v>141293</v>
      </c>
      <c r="D154" s="61">
        <v>0</v>
      </c>
      <c r="E154" s="61" t="str">
        <f>VLOOKUP(C154,QuestType!$AJ:$AK,2,FALSE)</f>
        <v>Lv.13 제작 업적</v>
      </c>
      <c r="F154" s="61">
        <v>0</v>
      </c>
      <c r="G154" s="61">
        <v>5</v>
      </c>
      <c r="H154" s="61">
        <v>19</v>
      </c>
      <c r="I154" s="61">
        <v>0</v>
      </c>
      <c r="J154" s="61">
        <v>2600</v>
      </c>
      <c r="K154" s="61">
        <v>1</v>
      </c>
      <c r="L154" s="61">
        <v>26000</v>
      </c>
      <c r="M154" s="61">
        <v>0</v>
      </c>
      <c r="N154" s="61">
        <v>0</v>
      </c>
      <c r="O154" s="61">
        <v>25</v>
      </c>
      <c r="P154" s="61">
        <v>2</v>
      </c>
      <c r="Q154" s="61">
        <v>0</v>
      </c>
      <c r="R154" s="61">
        <v>0</v>
      </c>
      <c r="S154" s="61">
        <v>0</v>
      </c>
      <c r="T154" s="61">
        <v>0</v>
      </c>
      <c r="U154" s="61">
        <v>0</v>
      </c>
      <c r="V154" s="61">
        <v>0</v>
      </c>
      <c r="W154" s="61">
        <v>0</v>
      </c>
      <c r="X154" s="61">
        <v>0</v>
      </c>
      <c r="Y154" s="61">
        <v>0</v>
      </c>
      <c r="Z154" s="61">
        <v>0</v>
      </c>
      <c r="AA154" s="61">
        <v>0</v>
      </c>
      <c r="AB154" s="61">
        <v>0</v>
      </c>
      <c r="AC154" s="61">
        <v>0</v>
      </c>
      <c r="AD154" s="61">
        <v>0</v>
      </c>
    </row>
    <row r="155" spans="1:30" x14ac:dyDescent="0.3">
      <c r="A155" s="61">
        <f t="shared" si="2"/>
        <v>154</v>
      </c>
      <c r="B155" s="61">
        <v>1</v>
      </c>
      <c r="C155" s="61">
        <v>141294</v>
      </c>
      <c r="D155" s="61">
        <v>0</v>
      </c>
      <c r="E155" s="61" t="str">
        <f>VLOOKUP(C155,QuestType!$AJ:$AK,2,FALSE)</f>
        <v>Lv.14 제작 업적</v>
      </c>
      <c r="F155" s="61">
        <v>0</v>
      </c>
      <c r="G155" s="61">
        <v>5</v>
      </c>
      <c r="H155" s="61">
        <v>19</v>
      </c>
      <c r="I155" s="61">
        <v>0</v>
      </c>
      <c r="J155" s="61">
        <v>2800</v>
      </c>
      <c r="K155" s="61">
        <v>1</v>
      </c>
      <c r="L155" s="61">
        <v>28000</v>
      </c>
      <c r="M155" s="61">
        <v>0</v>
      </c>
      <c r="N155" s="61">
        <v>0</v>
      </c>
      <c r="O155" s="61">
        <v>25</v>
      </c>
      <c r="P155" s="61">
        <v>2</v>
      </c>
      <c r="Q155" s="61">
        <v>0</v>
      </c>
      <c r="R155" s="61">
        <v>0</v>
      </c>
      <c r="S155" s="61">
        <v>0</v>
      </c>
      <c r="T155" s="61">
        <v>0</v>
      </c>
      <c r="U155" s="61">
        <v>0</v>
      </c>
      <c r="V155" s="61">
        <v>0</v>
      </c>
      <c r="W155" s="61">
        <v>0</v>
      </c>
      <c r="X155" s="61">
        <v>0</v>
      </c>
      <c r="Y155" s="61">
        <v>0</v>
      </c>
      <c r="Z155" s="61">
        <v>0</v>
      </c>
      <c r="AA155" s="61">
        <v>0</v>
      </c>
      <c r="AB155" s="61">
        <v>0</v>
      </c>
      <c r="AC155" s="61">
        <v>0</v>
      </c>
      <c r="AD155" s="61">
        <v>0</v>
      </c>
    </row>
    <row r="156" spans="1:30" x14ac:dyDescent="0.3">
      <c r="A156" s="61">
        <f t="shared" si="2"/>
        <v>155</v>
      </c>
      <c r="B156" s="61">
        <v>1</v>
      </c>
      <c r="C156" s="61">
        <v>141295</v>
      </c>
      <c r="D156" s="61">
        <v>0</v>
      </c>
      <c r="E156" s="61" t="str">
        <f>VLOOKUP(C156,QuestType!$AJ:$AK,2,FALSE)</f>
        <v>Lv.15 제작 업적</v>
      </c>
      <c r="F156" s="61">
        <v>0</v>
      </c>
      <c r="G156" s="61">
        <v>5</v>
      </c>
      <c r="H156" s="61">
        <v>19</v>
      </c>
      <c r="I156" s="61">
        <v>0</v>
      </c>
      <c r="J156" s="61">
        <v>3000</v>
      </c>
      <c r="K156" s="61">
        <v>1</v>
      </c>
      <c r="L156" s="61">
        <v>30000</v>
      </c>
      <c r="M156" s="61">
        <v>0</v>
      </c>
      <c r="N156" s="61">
        <v>0</v>
      </c>
      <c r="O156" s="61">
        <v>25</v>
      </c>
      <c r="P156" s="61">
        <v>2</v>
      </c>
      <c r="Q156" s="61">
        <v>0</v>
      </c>
      <c r="R156" s="61">
        <v>0</v>
      </c>
      <c r="S156" s="61">
        <v>0</v>
      </c>
      <c r="T156" s="61">
        <v>0</v>
      </c>
      <c r="U156" s="61">
        <v>0</v>
      </c>
      <c r="V156" s="61">
        <v>0</v>
      </c>
      <c r="W156" s="61">
        <v>0</v>
      </c>
      <c r="X156" s="61">
        <v>0</v>
      </c>
      <c r="Y156" s="61">
        <v>0</v>
      </c>
      <c r="Z156" s="61">
        <v>0</v>
      </c>
      <c r="AA156" s="61">
        <v>0</v>
      </c>
      <c r="AB156" s="61">
        <v>0</v>
      </c>
      <c r="AC156" s="61">
        <v>0</v>
      </c>
      <c r="AD156" s="61">
        <v>0</v>
      </c>
    </row>
    <row r="157" spans="1:30" x14ac:dyDescent="0.3">
      <c r="A157" s="61">
        <f t="shared" si="2"/>
        <v>156</v>
      </c>
      <c r="B157" s="61">
        <v>1</v>
      </c>
      <c r="C157" s="61">
        <v>141296</v>
      </c>
      <c r="D157" s="61">
        <v>0</v>
      </c>
      <c r="E157" s="61" t="str">
        <f>VLOOKUP(C157,QuestType!$AJ:$AK,2,FALSE)</f>
        <v>Lv.16 제작 업적</v>
      </c>
      <c r="F157" s="61">
        <v>0</v>
      </c>
      <c r="G157" s="61">
        <v>5</v>
      </c>
      <c r="H157" s="61">
        <v>19</v>
      </c>
      <c r="I157" s="61">
        <v>0</v>
      </c>
      <c r="J157" s="61">
        <v>3200</v>
      </c>
      <c r="K157" s="61">
        <v>1</v>
      </c>
      <c r="L157" s="61">
        <v>32000</v>
      </c>
      <c r="M157" s="61">
        <v>0</v>
      </c>
      <c r="N157" s="61">
        <v>0</v>
      </c>
      <c r="O157" s="61">
        <v>25</v>
      </c>
      <c r="P157" s="61">
        <v>2</v>
      </c>
      <c r="Q157" s="61">
        <v>0</v>
      </c>
      <c r="R157" s="61">
        <v>0</v>
      </c>
      <c r="S157" s="61">
        <v>0</v>
      </c>
      <c r="T157" s="61">
        <v>0</v>
      </c>
      <c r="U157" s="61">
        <v>0</v>
      </c>
      <c r="V157" s="61">
        <v>0</v>
      </c>
      <c r="W157" s="61">
        <v>0</v>
      </c>
      <c r="X157" s="61">
        <v>0</v>
      </c>
      <c r="Y157" s="61">
        <v>0</v>
      </c>
      <c r="Z157" s="61">
        <v>0</v>
      </c>
      <c r="AA157" s="61">
        <v>0</v>
      </c>
      <c r="AB157" s="61">
        <v>0</v>
      </c>
      <c r="AC157" s="61">
        <v>0</v>
      </c>
      <c r="AD157" s="61">
        <v>0</v>
      </c>
    </row>
    <row r="158" spans="1:30" x14ac:dyDescent="0.3">
      <c r="A158" s="61">
        <f t="shared" si="2"/>
        <v>157</v>
      </c>
      <c r="B158" s="61">
        <v>1</v>
      </c>
      <c r="C158" s="61">
        <v>141297</v>
      </c>
      <c r="D158" s="61">
        <v>0</v>
      </c>
      <c r="E158" s="61" t="str">
        <f>VLOOKUP(C158,QuestType!$AJ:$AK,2,FALSE)</f>
        <v>Lv.17 제작 업적</v>
      </c>
      <c r="F158" s="61">
        <v>0</v>
      </c>
      <c r="G158" s="61">
        <v>5</v>
      </c>
      <c r="H158" s="61">
        <v>19</v>
      </c>
      <c r="I158" s="61">
        <v>0</v>
      </c>
      <c r="J158" s="61">
        <v>3400</v>
      </c>
      <c r="K158" s="61">
        <v>1</v>
      </c>
      <c r="L158" s="61">
        <v>34000</v>
      </c>
      <c r="M158" s="61">
        <v>0</v>
      </c>
      <c r="N158" s="61">
        <v>0</v>
      </c>
      <c r="O158" s="61">
        <v>25</v>
      </c>
      <c r="P158" s="61">
        <v>2</v>
      </c>
      <c r="Q158" s="61">
        <v>0</v>
      </c>
      <c r="R158" s="61">
        <v>0</v>
      </c>
      <c r="S158" s="61">
        <v>0</v>
      </c>
      <c r="T158" s="61">
        <v>0</v>
      </c>
      <c r="U158" s="61">
        <v>0</v>
      </c>
      <c r="V158" s="61">
        <v>0</v>
      </c>
      <c r="W158" s="61">
        <v>0</v>
      </c>
      <c r="X158" s="61">
        <v>0</v>
      </c>
      <c r="Y158" s="61">
        <v>0</v>
      </c>
      <c r="Z158" s="61">
        <v>0</v>
      </c>
      <c r="AA158" s="61">
        <v>0</v>
      </c>
      <c r="AB158" s="61">
        <v>0</v>
      </c>
      <c r="AC158" s="61">
        <v>0</v>
      </c>
      <c r="AD158" s="61">
        <v>0</v>
      </c>
    </row>
    <row r="159" spans="1:30" x14ac:dyDescent="0.3">
      <c r="A159" s="61">
        <f t="shared" si="2"/>
        <v>158</v>
      </c>
      <c r="B159" s="61">
        <v>1</v>
      </c>
      <c r="C159" s="61">
        <v>141298</v>
      </c>
      <c r="D159" s="61">
        <v>0</v>
      </c>
      <c r="E159" s="61" t="str">
        <f>VLOOKUP(C159,QuestType!$AJ:$AK,2,FALSE)</f>
        <v>Lv.18 제작 업적</v>
      </c>
      <c r="F159" s="61">
        <v>0</v>
      </c>
      <c r="G159" s="61">
        <v>5</v>
      </c>
      <c r="H159" s="61">
        <v>19</v>
      </c>
      <c r="I159" s="61">
        <v>0</v>
      </c>
      <c r="J159" s="61">
        <v>3600</v>
      </c>
      <c r="K159" s="61">
        <v>1</v>
      </c>
      <c r="L159" s="61">
        <v>35999.999999999993</v>
      </c>
      <c r="M159" s="61">
        <v>0</v>
      </c>
      <c r="N159" s="61">
        <v>0</v>
      </c>
      <c r="O159" s="61">
        <v>25</v>
      </c>
      <c r="P159" s="61">
        <v>2</v>
      </c>
      <c r="Q159" s="61">
        <v>0</v>
      </c>
      <c r="R159" s="61">
        <v>0</v>
      </c>
      <c r="S159" s="61">
        <v>0</v>
      </c>
      <c r="T159" s="61">
        <v>0</v>
      </c>
      <c r="U159" s="61">
        <v>0</v>
      </c>
      <c r="V159" s="61">
        <v>0</v>
      </c>
      <c r="W159" s="61">
        <v>0</v>
      </c>
      <c r="X159" s="61">
        <v>0</v>
      </c>
      <c r="Y159" s="61">
        <v>0</v>
      </c>
      <c r="Z159" s="61">
        <v>0</v>
      </c>
      <c r="AA159" s="61">
        <v>0</v>
      </c>
      <c r="AB159" s="61">
        <v>0</v>
      </c>
      <c r="AC159" s="61">
        <v>0</v>
      </c>
      <c r="AD159" s="61">
        <v>0</v>
      </c>
    </row>
    <row r="160" spans="1:30" x14ac:dyDescent="0.3">
      <c r="A160" s="61">
        <f t="shared" si="2"/>
        <v>159</v>
      </c>
      <c r="B160" s="61">
        <v>1</v>
      </c>
      <c r="C160" s="61">
        <v>141299</v>
      </c>
      <c r="D160" s="61">
        <v>0</v>
      </c>
      <c r="E160" s="61" t="str">
        <f>VLOOKUP(C160,QuestType!$AJ:$AK,2,FALSE)</f>
        <v>Lv.19 제작 업적</v>
      </c>
      <c r="F160" s="61">
        <v>0</v>
      </c>
      <c r="G160" s="61">
        <v>5</v>
      </c>
      <c r="H160" s="61">
        <v>19</v>
      </c>
      <c r="I160" s="61">
        <v>0</v>
      </c>
      <c r="J160" s="61">
        <v>3800</v>
      </c>
      <c r="K160" s="61">
        <v>1</v>
      </c>
      <c r="L160" s="61">
        <v>38000</v>
      </c>
      <c r="M160" s="61">
        <v>0</v>
      </c>
      <c r="N160" s="61">
        <v>0</v>
      </c>
      <c r="O160" s="61">
        <v>25</v>
      </c>
      <c r="P160" s="61">
        <v>2</v>
      </c>
      <c r="Q160" s="61">
        <v>0</v>
      </c>
      <c r="R160" s="61">
        <v>0</v>
      </c>
      <c r="S160" s="61">
        <v>0</v>
      </c>
      <c r="T160" s="61">
        <v>0</v>
      </c>
      <c r="U160" s="61">
        <v>0</v>
      </c>
      <c r="V160" s="61">
        <v>0</v>
      </c>
      <c r="W160" s="61">
        <v>0</v>
      </c>
      <c r="X160" s="61">
        <v>0</v>
      </c>
      <c r="Y160" s="61">
        <v>0</v>
      </c>
      <c r="Z160" s="61">
        <v>0</v>
      </c>
      <c r="AA160" s="61">
        <v>0</v>
      </c>
      <c r="AB160" s="61">
        <v>0</v>
      </c>
      <c r="AC160" s="61">
        <v>0</v>
      </c>
      <c r="AD160" s="61">
        <v>0</v>
      </c>
    </row>
    <row r="161" spans="1:30" x14ac:dyDescent="0.3">
      <c r="A161" s="61">
        <f t="shared" si="2"/>
        <v>160</v>
      </c>
      <c r="B161" s="61">
        <v>1</v>
      </c>
      <c r="C161" s="61">
        <v>141300</v>
      </c>
      <c r="D161" s="61">
        <v>0</v>
      </c>
      <c r="E161" s="61" t="str">
        <f>VLOOKUP(C161,QuestType!$AJ:$AK,2,FALSE)</f>
        <v>Lv.20 제작 업적</v>
      </c>
      <c r="F161" s="61">
        <v>0</v>
      </c>
      <c r="G161" s="61">
        <v>5</v>
      </c>
      <c r="H161" s="61">
        <v>19</v>
      </c>
      <c r="I161" s="61">
        <v>0</v>
      </c>
      <c r="J161" s="61">
        <v>4000</v>
      </c>
      <c r="K161" s="61">
        <v>1</v>
      </c>
      <c r="L161" s="61">
        <v>40000</v>
      </c>
      <c r="M161" s="61">
        <v>0</v>
      </c>
      <c r="N161" s="61">
        <v>0</v>
      </c>
      <c r="O161" s="61">
        <v>25</v>
      </c>
      <c r="P161" s="61">
        <v>2</v>
      </c>
      <c r="Q161" s="61">
        <v>0</v>
      </c>
      <c r="R161" s="61">
        <v>0</v>
      </c>
      <c r="S161" s="61">
        <v>0</v>
      </c>
      <c r="T161" s="61">
        <v>0</v>
      </c>
      <c r="U161" s="61">
        <v>0</v>
      </c>
      <c r="V161" s="61">
        <v>0</v>
      </c>
      <c r="W161" s="61">
        <v>0</v>
      </c>
      <c r="X161" s="61">
        <v>0</v>
      </c>
      <c r="Y161" s="61">
        <v>0</v>
      </c>
      <c r="Z161" s="61">
        <v>0</v>
      </c>
      <c r="AA161" s="61">
        <v>0</v>
      </c>
      <c r="AB161" s="61">
        <v>0</v>
      </c>
      <c r="AC161" s="61">
        <v>0</v>
      </c>
      <c r="AD161" s="61">
        <v>0</v>
      </c>
    </row>
    <row r="162" spans="1:30" x14ac:dyDescent="0.3">
      <c r="A162" s="61">
        <f t="shared" si="2"/>
        <v>161</v>
      </c>
      <c r="B162" s="61">
        <v>1</v>
      </c>
      <c r="C162" s="61">
        <v>141301</v>
      </c>
      <c r="D162" s="61">
        <v>0</v>
      </c>
      <c r="E162" s="61" t="str">
        <f>VLOOKUP(C162,QuestType!$AJ:$AK,2,FALSE)</f>
        <v>Lv.21 제작 업적</v>
      </c>
      <c r="F162" s="61">
        <v>0</v>
      </c>
      <c r="G162" s="61">
        <v>5</v>
      </c>
      <c r="H162" s="61">
        <v>19</v>
      </c>
      <c r="I162" s="61">
        <v>0</v>
      </c>
      <c r="J162" s="61">
        <v>4200</v>
      </c>
      <c r="K162" s="61">
        <v>1</v>
      </c>
      <c r="L162" s="61">
        <v>42000</v>
      </c>
      <c r="M162" s="61">
        <v>0</v>
      </c>
      <c r="N162" s="61">
        <v>0</v>
      </c>
      <c r="O162" s="61">
        <v>25</v>
      </c>
      <c r="P162" s="61">
        <v>3</v>
      </c>
      <c r="Q162" s="61">
        <v>0</v>
      </c>
      <c r="R162" s="61">
        <v>0</v>
      </c>
      <c r="S162" s="61">
        <v>0</v>
      </c>
      <c r="T162" s="61">
        <v>0</v>
      </c>
      <c r="U162" s="61">
        <v>0</v>
      </c>
      <c r="V162" s="61">
        <v>0</v>
      </c>
      <c r="W162" s="61">
        <v>0</v>
      </c>
      <c r="X162" s="61">
        <v>0</v>
      </c>
      <c r="Y162" s="61">
        <v>0</v>
      </c>
      <c r="Z162" s="61">
        <v>0</v>
      </c>
      <c r="AA162" s="61">
        <v>0</v>
      </c>
      <c r="AB162" s="61">
        <v>0</v>
      </c>
      <c r="AC162" s="61">
        <v>0</v>
      </c>
      <c r="AD162" s="61">
        <v>0</v>
      </c>
    </row>
    <row r="163" spans="1:30" x14ac:dyDescent="0.3">
      <c r="A163" s="61">
        <f t="shared" si="2"/>
        <v>162</v>
      </c>
      <c r="B163" s="61">
        <v>1</v>
      </c>
      <c r="C163" s="61">
        <v>141302</v>
      </c>
      <c r="D163" s="61">
        <v>0</v>
      </c>
      <c r="E163" s="61" t="str">
        <f>VLOOKUP(C163,QuestType!$AJ:$AK,2,FALSE)</f>
        <v>Lv.22 제작 업적</v>
      </c>
      <c r="F163" s="61">
        <v>0</v>
      </c>
      <c r="G163" s="61">
        <v>5</v>
      </c>
      <c r="H163" s="61">
        <v>19</v>
      </c>
      <c r="I163" s="61">
        <v>0</v>
      </c>
      <c r="J163" s="61">
        <v>4400</v>
      </c>
      <c r="K163" s="61">
        <v>1</v>
      </c>
      <c r="L163" s="61">
        <v>44000</v>
      </c>
      <c r="M163" s="61">
        <v>0</v>
      </c>
      <c r="N163" s="61">
        <v>0</v>
      </c>
      <c r="O163" s="61">
        <v>25</v>
      </c>
      <c r="P163" s="61">
        <v>3</v>
      </c>
      <c r="Q163" s="61">
        <v>0</v>
      </c>
      <c r="R163" s="61">
        <v>0</v>
      </c>
      <c r="S163" s="61">
        <v>0</v>
      </c>
      <c r="T163" s="61">
        <v>0</v>
      </c>
      <c r="U163" s="61">
        <v>0</v>
      </c>
      <c r="V163" s="61">
        <v>0</v>
      </c>
      <c r="W163" s="61">
        <v>0</v>
      </c>
      <c r="X163" s="61">
        <v>0</v>
      </c>
      <c r="Y163" s="61">
        <v>0</v>
      </c>
      <c r="Z163" s="61">
        <v>0</v>
      </c>
      <c r="AA163" s="61">
        <v>0</v>
      </c>
      <c r="AB163" s="61">
        <v>0</v>
      </c>
      <c r="AC163" s="61">
        <v>0</v>
      </c>
      <c r="AD163" s="61">
        <v>0</v>
      </c>
    </row>
    <row r="164" spans="1:30" x14ac:dyDescent="0.3">
      <c r="A164" s="61">
        <f t="shared" si="2"/>
        <v>163</v>
      </c>
      <c r="B164" s="61">
        <v>1</v>
      </c>
      <c r="C164" s="61">
        <v>141303</v>
      </c>
      <c r="D164" s="61">
        <v>0</v>
      </c>
      <c r="E164" s="61" t="str">
        <f>VLOOKUP(C164,QuestType!$AJ:$AK,2,FALSE)</f>
        <v>Lv.23 제작 업적</v>
      </c>
      <c r="F164" s="61">
        <v>0</v>
      </c>
      <c r="G164" s="61">
        <v>5</v>
      </c>
      <c r="H164" s="61">
        <v>19</v>
      </c>
      <c r="I164" s="61">
        <v>0</v>
      </c>
      <c r="J164" s="61">
        <v>4600</v>
      </c>
      <c r="K164" s="61">
        <v>1</v>
      </c>
      <c r="L164" s="61">
        <v>46000</v>
      </c>
      <c r="M164" s="61">
        <v>0</v>
      </c>
      <c r="N164" s="61">
        <v>0</v>
      </c>
      <c r="O164" s="61">
        <v>25</v>
      </c>
      <c r="P164" s="61">
        <v>3</v>
      </c>
      <c r="Q164" s="61">
        <v>0</v>
      </c>
      <c r="R164" s="61">
        <v>0</v>
      </c>
      <c r="S164" s="61">
        <v>0</v>
      </c>
      <c r="T164" s="61">
        <v>0</v>
      </c>
      <c r="U164" s="61">
        <v>0</v>
      </c>
      <c r="V164" s="61">
        <v>0</v>
      </c>
      <c r="W164" s="61">
        <v>0</v>
      </c>
      <c r="X164" s="61">
        <v>0</v>
      </c>
      <c r="Y164" s="61">
        <v>0</v>
      </c>
      <c r="Z164" s="61">
        <v>0</v>
      </c>
      <c r="AA164" s="61">
        <v>0</v>
      </c>
      <c r="AB164" s="61">
        <v>0</v>
      </c>
      <c r="AC164" s="61">
        <v>0</v>
      </c>
      <c r="AD164" s="61">
        <v>0</v>
      </c>
    </row>
    <row r="165" spans="1:30" x14ac:dyDescent="0.3">
      <c r="A165" s="61">
        <f t="shared" si="2"/>
        <v>164</v>
      </c>
      <c r="B165" s="61">
        <v>1</v>
      </c>
      <c r="C165" s="61">
        <v>141304</v>
      </c>
      <c r="D165" s="61">
        <v>0</v>
      </c>
      <c r="E165" s="61" t="str">
        <f>VLOOKUP(C165,QuestType!$AJ:$AK,2,FALSE)</f>
        <v>Lv.24 제작 업적</v>
      </c>
      <c r="F165" s="61">
        <v>0</v>
      </c>
      <c r="G165" s="61">
        <v>5</v>
      </c>
      <c r="H165" s="61">
        <v>19</v>
      </c>
      <c r="I165" s="61">
        <v>0</v>
      </c>
      <c r="J165" s="61">
        <v>4800</v>
      </c>
      <c r="K165" s="61">
        <v>1</v>
      </c>
      <c r="L165" s="61">
        <v>48000</v>
      </c>
      <c r="M165" s="61">
        <v>0</v>
      </c>
      <c r="N165" s="61">
        <v>0</v>
      </c>
      <c r="O165" s="61">
        <v>25</v>
      </c>
      <c r="P165" s="61">
        <v>3</v>
      </c>
      <c r="Q165" s="61">
        <v>0</v>
      </c>
      <c r="R165" s="61">
        <v>0</v>
      </c>
      <c r="S165" s="61">
        <v>0</v>
      </c>
      <c r="T165" s="61">
        <v>0</v>
      </c>
      <c r="U165" s="61">
        <v>0</v>
      </c>
      <c r="V165" s="61">
        <v>0</v>
      </c>
      <c r="W165" s="61">
        <v>0</v>
      </c>
      <c r="X165" s="61">
        <v>0</v>
      </c>
      <c r="Y165" s="61">
        <v>0</v>
      </c>
      <c r="Z165" s="61">
        <v>0</v>
      </c>
      <c r="AA165" s="61">
        <v>0</v>
      </c>
      <c r="AB165" s="61">
        <v>0</v>
      </c>
      <c r="AC165" s="61">
        <v>0</v>
      </c>
      <c r="AD165" s="61">
        <v>0</v>
      </c>
    </row>
    <row r="166" spans="1:30" x14ac:dyDescent="0.3">
      <c r="A166" s="61">
        <f t="shared" si="2"/>
        <v>165</v>
      </c>
      <c r="B166" s="61">
        <v>1</v>
      </c>
      <c r="C166" s="61">
        <v>141305</v>
      </c>
      <c r="D166" s="61">
        <v>0</v>
      </c>
      <c r="E166" s="61" t="str">
        <f>VLOOKUP(C166,QuestType!$AJ:$AK,2,FALSE)</f>
        <v>Lv.25 제작 업적</v>
      </c>
      <c r="F166" s="61">
        <v>0</v>
      </c>
      <c r="G166" s="61">
        <v>5</v>
      </c>
      <c r="H166" s="61">
        <v>19</v>
      </c>
      <c r="I166" s="61">
        <v>0</v>
      </c>
      <c r="J166" s="61">
        <v>5000</v>
      </c>
      <c r="K166" s="61">
        <v>1</v>
      </c>
      <c r="L166" s="61">
        <v>50000</v>
      </c>
      <c r="M166" s="61">
        <v>0</v>
      </c>
      <c r="N166" s="61">
        <v>0</v>
      </c>
      <c r="O166" s="61">
        <v>25</v>
      </c>
      <c r="P166" s="61">
        <v>3</v>
      </c>
      <c r="Q166" s="61">
        <v>0</v>
      </c>
      <c r="R166" s="61">
        <v>0</v>
      </c>
      <c r="S166" s="61">
        <v>0</v>
      </c>
      <c r="T166" s="61">
        <v>0</v>
      </c>
      <c r="U166" s="61">
        <v>0</v>
      </c>
      <c r="V166" s="61">
        <v>0</v>
      </c>
      <c r="W166" s="61">
        <v>0</v>
      </c>
      <c r="X166" s="61">
        <v>0</v>
      </c>
      <c r="Y166" s="61">
        <v>0</v>
      </c>
      <c r="Z166" s="61">
        <v>0</v>
      </c>
      <c r="AA166" s="61">
        <v>0</v>
      </c>
      <c r="AB166" s="61">
        <v>0</v>
      </c>
      <c r="AC166" s="61">
        <v>0</v>
      </c>
      <c r="AD166" s="61">
        <v>0</v>
      </c>
    </row>
    <row r="167" spans="1:30" x14ac:dyDescent="0.3">
      <c r="A167" s="61">
        <f t="shared" si="2"/>
        <v>166</v>
      </c>
      <c r="B167" s="61">
        <v>1</v>
      </c>
      <c r="C167" s="61">
        <v>141306</v>
      </c>
      <c r="D167" s="61">
        <v>0</v>
      </c>
      <c r="E167" s="61" t="str">
        <f>VLOOKUP(C167,QuestType!$AJ:$AK,2,FALSE)</f>
        <v>Lv.26 제작 업적</v>
      </c>
      <c r="F167" s="61">
        <v>0</v>
      </c>
      <c r="G167" s="61">
        <v>5</v>
      </c>
      <c r="H167" s="61">
        <v>19</v>
      </c>
      <c r="I167" s="61">
        <v>0</v>
      </c>
      <c r="J167" s="61">
        <v>5200</v>
      </c>
      <c r="K167" s="61">
        <v>1</v>
      </c>
      <c r="L167" s="61">
        <v>52000</v>
      </c>
      <c r="M167" s="61">
        <v>0</v>
      </c>
      <c r="N167" s="61">
        <v>0</v>
      </c>
      <c r="O167" s="61">
        <v>25</v>
      </c>
      <c r="P167" s="61">
        <v>3</v>
      </c>
      <c r="Q167" s="61">
        <v>0</v>
      </c>
      <c r="R167" s="61">
        <v>0</v>
      </c>
      <c r="S167" s="61">
        <v>0</v>
      </c>
      <c r="T167" s="61">
        <v>0</v>
      </c>
      <c r="U167" s="61">
        <v>0</v>
      </c>
      <c r="V167" s="61">
        <v>0</v>
      </c>
      <c r="W167" s="61">
        <v>0</v>
      </c>
      <c r="X167" s="61">
        <v>0</v>
      </c>
      <c r="Y167" s="61">
        <v>0</v>
      </c>
      <c r="Z167" s="61">
        <v>0</v>
      </c>
      <c r="AA167" s="61">
        <v>0</v>
      </c>
      <c r="AB167" s="61">
        <v>0</v>
      </c>
      <c r="AC167" s="61">
        <v>0</v>
      </c>
      <c r="AD167" s="61">
        <v>0</v>
      </c>
    </row>
    <row r="168" spans="1:30" x14ac:dyDescent="0.3">
      <c r="A168" s="61">
        <f t="shared" si="2"/>
        <v>167</v>
      </c>
      <c r="B168" s="61">
        <v>1</v>
      </c>
      <c r="C168" s="61">
        <v>141307</v>
      </c>
      <c r="D168" s="61">
        <v>0</v>
      </c>
      <c r="E168" s="61" t="str">
        <f>VLOOKUP(C168,QuestType!$AJ:$AK,2,FALSE)</f>
        <v>Lv.27 제작 업적</v>
      </c>
      <c r="F168" s="61">
        <v>0</v>
      </c>
      <c r="G168" s="61">
        <v>5</v>
      </c>
      <c r="H168" s="61">
        <v>19</v>
      </c>
      <c r="I168" s="61">
        <v>0</v>
      </c>
      <c r="J168" s="61">
        <v>5400</v>
      </c>
      <c r="K168" s="61">
        <v>1</v>
      </c>
      <c r="L168" s="61">
        <v>54000</v>
      </c>
      <c r="M168" s="61">
        <v>0</v>
      </c>
      <c r="N168" s="61">
        <v>0</v>
      </c>
      <c r="O168" s="61">
        <v>25</v>
      </c>
      <c r="P168" s="61">
        <v>3</v>
      </c>
      <c r="Q168" s="61">
        <v>0</v>
      </c>
      <c r="R168" s="61">
        <v>0</v>
      </c>
      <c r="S168" s="61">
        <v>0</v>
      </c>
      <c r="T168" s="61">
        <v>0</v>
      </c>
      <c r="U168" s="61">
        <v>0</v>
      </c>
      <c r="V168" s="61">
        <v>0</v>
      </c>
      <c r="W168" s="61">
        <v>0</v>
      </c>
      <c r="X168" s="61">
        <v>0</v>
      </c>
      <c r="Y168" s="61">
        <v>0</v>
      </c>
      <c r="Z168" s="61">
        <v>0</v>
      </c>
      <c r="AA168" s="61">
        <v>0</v>
      </c>
      <c r="AB168" s="61">
        <v>0</v>
      </c>
      <c r="AC168" s="61">
        <v>0</v>
      </c>
      <c r="AD168" s="61">
        <v>0</v>
      </c>
    </row>
    <row r="169" spans="1:30" x14ac:dyDescent="0.3">
      <c r="A169" s="61">
        <f t="shared" si="2"/>
        <v>168</v>
      </c>
      <c r="B169" s="61">
        <v>1</v>
      </c>
      <c r="C169" s="61">
        <v>141308</v>
      </c>
      <c r="D169" s="61">
        <v>0</v>
      </c>
      <c r="E169" s="61" t="str">
        <f>VLOOKUP(C169,QuestType!$AJ:$AK,2,FALSE)</f>
        <v>Lv.28 제작 업적</v>
      </c>
      <c r="F169" s="61">
        <v>0</v>
      </c>
      <c r="G169" s="61">
        <v>5</v>
      </c>
      <c r="H169" s="61">
        <v>19</v>
      </c>
      <c r="I169" s="61">
        <v>0</v>
      </c>
      <c r="J169" s="61">
        <v>5600</v>
      </c>
      <c r="K169" s="61">
        <v>1</v>
      </c>
      <c r="L169" s="61">
        <v>56000</v>
      </c>
      <c r="M169" s="61">
        <v>0</v>
      </c>
      <c r="N169" s="61">
        <v>0</v>
      </c>
      <c r="O169" s="61">
        <v>25</v>
      </c>
      <c r="P169" s="61">
        <v>3</v>
      </c>
      <c r="Q169" s="61">
        <v>0</v>
      </c>
      <c r="R169" s="61">
        <v>0</v>
      </c>
      <c r="S169" s="61">
        <v>0</v>
      </c>
      <c r="T169" s="61">
        <v>0</v>
      </c>
      <c r="U169" s="61">
        <v>0</v>
      </c>
      <c r="V169" s="61">
        <v>0</v>
      </c>
      <c r="W169" s="61">
        <v>0</v>
      </c>
      <c r="X169" s="61">
        <v>0</v>
      </c>
      <c r="Y169" s="61">
        <v>0</v>
      </c>
      <c r="Z169" s="61">
        <v>0</v>
      </c>
      <c r="AA169" s="61">
        <v>0</v>
      </c>
      <c r="AB169" s="61">
        <v>0</v>
      </c>
      <c r="AC169" s="61">
        <v>0</v>
      </c>
      <c r="AD169" s="61">
        <v>0</v>
      </c>
    </row>
    <row r="170" spans="1:30" x14ac:dyDescent="0.3">
      <c r="A170" s="61">
        <f t="shared" si="2"/>
        <v>169</v>
      </c>
      <c r="B170" s="61">
        <v>1</v>
      </c>
      <c r="C170" s="61">
        <v>141309</v>
      </c>
      <c r="D170" s="61">
        <v>0</v>
      </c>
      <c r="E170" s="61" t="str">
        <f>VLOOKUP(C170,QuestType!$AJ:$AK,2,FALSE)</f>
        <v>Lv.29 제작 업적</v>
      </c>
      <c r="F170" s="61">
        <v>0</v>
      </c>
      <c r="G170" s="61">
        <v>5</v>
      </c>
      <c r="H170" s="61">
        <v>19</v>
      </c>
      <c r="I170" s="61">
        <v>0</v>
      </c>
      <c r="J170" s="61">
        <v>5800</v>
      </c>
      <c r="K170" s="61">
        <v>1</v>
      </c>
      <c r="L170" s="61">
        <v>58000</v>
      </c>
      <c r="M170" s="61">
        <v>0</v>
      </c>
      <c r="N170" s="61">
        <v>0</v>
      </c>
      <c r="O170" s="61">
        <v>25</v>
      </c>
      <c r="P170" s="61">
        <v>3</v>
      </c>
      <c r="Q170" s="61">
        <v>0</v>
      </c>
      <c r="R170" s="61">
        <v>0</v>
      </c>
      <c r="S170" s="61">
        <v>0</v>
      </c>
      <c r="T170" s="61">
        <v>0</v>
      </c>
      <c r="U170" s="61">
        <v>0</v>
      </c>
      <c r="V170" s="61">
        <v>0</v>
      </c>
      <c r="W170" s="61">
        <v>0</v>
      </c>
      <c r="X170" s="61">
        <v>0</v>
      </c>
      <c r="Y170" s="61">
        <v>0</v>
      </c>
      <c r="Z170" s="61">
        <v>0</v>
      </c>
      <c r="AA170" s="61">
        <v>0</v>
      </c>
      <c r="AB170" s="61">
        <v>0</v>
      </c>
      <c r="AC170" s="61">
        <v>0</v>
      </c>
      <c r="AD170" s="61">
        <v>0</v>
      </c>
    </row>
    <row r="171" spans="1:30" x14ac:dyDescent="0.3">
      <c r="A171" s="61">
        <f t="shared" si="2"/>
        <v>170</v>
      </c>
      <c r="B171" s="61">
        <v>1</v>
      </c>
      <c r="C171" s="61">
        <v>141310</v>
      </c>
      <c r="D171" s="61">
        <v>0</v>
      </c>
      <c r="E171" s="61" t="str">
        <f>VLOOKUP(C171,QuestType!$AJ:$AK,2,FALSE)</f>
        <v>Lv.30 제작 업적</v>
      </c>
      <c r="F171" s="61">
        <v>0</v>
      </c>
      <c r="G171" s="61">
        <v>5</v>
      </c>
      <c r="H171" s="61">
        <v>19</v>
      </c>
      <c r="I171" s="61">
        <v>0</v>
      </c>
      <c r="J171" s="61">
        <v>6000</v>
      </c>
      <c r="K171" s="61">
        <v>1</v>
      </c>
      <c r="L171" s="61">
        <v>60000</v>
      </c>
      <c r="M171" s="61">
        <v>0</v>
      </c>
      <c r="N171" s="61">
        <v>0</v>
      </c>
      <c r="O171" s="61">
        <v>25</v>
      </c>
      <c r="P171" s="61">
        <v>3</v>
      </c>
      <c r="Q171" s="61">
        <v>0</v>
      </c>
      <c r="R171" s="61">
        <v>0</v>
      </c>
      <c r="S171" s="61">
        <v>0</v>
      </c>
      <c r="T171" s="61">
        <v>0</v>
      </c>
      <c r="U171" s="61">
        <v>0</v>
      </c>
      <c r="V171" s="61">
        <v>0</v>
      </c>
      <c r="W171" s="61">
        <v>0</v>
      </c>
      <c r="X171" s="61">
        <v>0</v>
      </c>
      <c r="Y171" s="61">
        <v>0</v>
      </c>
      <c r="Z171" s="61">
        <v>0</v>
      </c>
      <c r="AA171" s="61">
        <v>0</v>
      </c>
      <c r="AB171" s="61">
        <v>0</v>
      </c>
      <c r="AC171" s="61">
        <v>0</v>
      </c>
      <c r="AD171" s="61">
        <v>0</v>
      </c>
    </row>
    <row r="172" spans="1:30" x14ac:dyDescent="0.3">
      <c r="A172" s="61">
        <f t="shared" si="2"/>
        <v>171</v>
      </c>
      <c r="B172" s="61">
        <v>1</v>
      </c>
      <c r="C172" s="61">
        <v>141311</v>
      </c>
      <c r="D172" s="61">
        <v>0</v>
      </c>
      <c r="E172" s="61" t="str">
        <f>VLOOKUP(C172,QuestType!$AJ:$AK,2,FALSE)</f>
        <v>Lv.31 제작 업적</v>
      </c>
      <c r="F172" s="61">
        <v>0</v>
      </c>
      <c r="G172" s="61">
        <v>5</v>
      </c>
      <c r="H172" s="61">
        <v>19</v>
      </c>
      <c r="I172" s="61">
        <v>0</v>
      </c>
      <c r="J172" s="61">
        <v>6200</v>
      </c>
      <c r="K172" s="61">
        <v>1</v>
      </c>
      <c r="L172" s="61">
        <v>61999.999999999993</v>
      </c>
      <c r="M172" s="61">
        <v>0</v>
      </c>
      <c r="N172" s="61">
        <v>0</v>
      </c>
      <c r="O172" s="61">
        <v>25</v>
      </c>
      <c r="P172" s="61">
        <v>4</v>
      </c>
      <c r="Q172" s="61">
        <v>0</v>
      </c>
      <c r="R172" s="61">
        <v>0</v>
      </c>
      <c r="S172" s="61">
        <v>0</v>
      </c>
      <c r="T172" s="61">
        <v>0</v>
      </c>
      <c r="U172" s="61">
        <v>0</v>
      </c>
      <c r="V172" s="61">
        <v>0</v>
      </c>
      <c r="W172" s="61">
        <v>0</v>
      </c>
      <c r="X172" s="61">
        <v>0</v>
      </c>
      <c r="Y172" s="61">
        <v>0</v>
      </c>
      <c r="Z172" s="61">
        <v>0</v>
      </c>
      <c r="AA172" s="61">
        <v>0</v>
      </c>
      <c r="AB172" s="61">
        <v>0</v>
      </c>
      <c r="AC172" s="61">
        <v>0</v>
      </c>
      <c r="AD172" s="61">
        <v>0</v>
      </c>
    </row>
    <row r="173" spans="1:30" x14ac:dyDescent="0.3">
      <c r="A173" s="61">
        <f t="shared" si="2"/>
        <v>172</v>
      </c>
      <c r="B173" s="61">
        <v>1</v>
      </c>
      <c r="C173" s="61">
        <v>141312</v>
      </c>
      <c r="D173" s="61">
        <v>0</v>
      </c>
      <c r="E173" s="61" t="str">
        <f>VLOOKUP(C173,QuestType!$AJ:$AK,2,FALSE)</f>
        <v>Lv.32 제작 업적</v>
      </c>
      <c r="F173" s="61">
        <v>0</v>
      </c>
      <c r="G173" s="61">
        <v>5</v>
      </c>
      <c r="H173" s="61">
        <v>19</v>
      </c>
      <c r="I173" s="61">
        <v>0</v>
      </c>
      <c r="J173" s="61">
        <v>6400</v>
      </c>
      <c r="K173" s="61">
        <v>1</v>
      </c>
      <c r="L173" s="61">
        <v>64000</v>
      </c>
      <c r="M173" s="61">
        <v>0</v>
      </c>
      <c r="N173" s="61">
        <v>0</v>
      </c>
      <c r="O173" s="61">
        <v>25</v>
      </c>
      <c r="P173" s="61">
        <v>4</v>
      </c>
      <c r="Q173" s="61">
        <v>0</v>
      </c>
      <c r="R173" s="61">
        <v>0</v>
      </c>
      <c r="S173" s="61">
        <v>0</v>
      </c>
      <c r="T173" s="61">
        <v>0</v>
      </c>
      <c r="U173" s="61">
        <v>0</v>
      </c>
      <c r="V173" s="61">
        <v>0</v>
      </c>
      <c r="W173" s="61">
        <v>0</v>
      </c>
      <c r="X173" s="61">
        <v>0</v>
      </c>
      <c r="Y173" s="61">
        <v>0</v>
      </c>
      <c r="Z173" s="61">
        <v>0</v>
      </c>
      <c r="AA173" s="61">
        <v>0</v>
      </c>
      <c r="AB173" s="61">
        <v>0</v>
      </c>
      <c r="AC173" s="61">
        <v>0</v>
      </c>
      <c r="AD173" s="61">
        <v>0</v>
      </c>
    </row>
    <row r="174" spans="1:30" x14ac:dyDescent="0.3">
      <c r="A174" s="61">
        <f t="shared" si="2"/>
        <v>173</v>
      </c>
      <c r="B174" s="61">
        <v>1</v>
      </c>
      <c r="C174" s="61">
        <v>141313</v>
      </c>
      <c r="D174" s="61">
        <v>0</v>
      </c>
      <c r="E174" s="61" t="str">
        <f>VLOOKUP(C174,QuestType!$AJ:$AK,2,FALSE)</f>
        <v>Lv.33 제작 업적</v>
      </c>
      <c r="F174" s="61">
        <v>0</v>
      </c>
      <c r="G174" s="61">
        <v>5</v>
      </c>
      <c r="H174" s="61">
        <v>19</v>
      </c>
      <c r="I174" s="61">
        <v>0</v>
      </c>
      <c r="J174" s="61">
        <v>6600</v>
      </c>
      <c r="K174" s="61">
        <v>1</v>
      </c>
      <c r="L174" s="61">
        <v>66000</v>
      </c>
      <c r="M174" s="61">
        <v>0</v>
      </c>
      <c r="N174" s="61">
        <v>0</v>
      </c>
      <c r="O174" s="61">
        <v>25</v>
      </c>
      <c r="P174" s="61">
        <v>4</v>
      </c>
      <c r="Q174" s="61">
        <v>0</v>
      </c>
      <c r="R174" s="61">
        <v>0</v>
      </c>
      <c r="S174" s="61">
        <v>0</v>
      </c>
      <c r="T174" s="61">
        <v>0</v>
      </c>
      <c r="U174" s="61">
        <v>0</v>
      </c>
      <c r="V174" s="61">
        <v>0</v>
      </c>
      <c r="W174" s="61">
        <v>0</v>
      </c>
      <c r="X174" s="61">
        <v>0</v>
      </c>
      <c r="Y174" s="61">
        <v>0</v>
      </c>
      <c r="Z174" s="61">
        <v>0</v>
      </c>
      <c r="AA174" s="61">
        <v>0</v>
      </c>
      <c r="AB174" s="61">
        <v>0</v>
      </c>
      <c r="AC174" s="61">
        <v>0</v>
      </c>
      <c r="AD174" s="61">
        <v>0</v>
      </c>
    </row>
    <row r="175" spans="1:30" x14ac:dyDescent="0.3">
      <c r="A175" s="61">
        <f t="shared" ref="A175:A238" si="3">ROW()-1</f>
        <v>174</v>
      </c>
      <c r="B175" s="61">
        <v>1</v>
      </c>
      <c r="C175" s="61">
        <v>141314</v>
      </c>
      <c r="D175" s="61">
        <v>0</v>
      </c>
      <c r="E175" s="61" t="str">
        <f>VLOOKUP(C175,QuestType!$AJ:$AK,2,FALSE)</f>
        <v>Lv.34 제작 업적</v>
      </c>
      <c r="F175" s="61">
        <v>0</v>
      </c>
      <c r="G175" s="61">
        <v>5</v>
      </c>
      <c r="H175" s="61">
        <v>19</v>
      </c>
      <c r="I175" s="61">
        <v>0</v>
      </c>
      <c r="J175" s="61">
        <v>6800</v>
      </c>
      <c r="K175" s="61">
        <v>1</v>
      </c>
      <c r="L175" s="61">
        <v>68000</v>
      </c>
      <c r="M175" s="61">
        <v>0</v>
      </c>
      <c r="N175" s="61">
        <v>0</v>
      </c>
      <c r="O175" s="61">
        <v>25</v>
      </c>
      <c r="P175" s="61">
        <v>4</v>
      </c>
      <c r="Q175" s="61">
        <v>0</v>
      </c>
      <c r="R175" s="61">
        <v>0</v>
      </c>
      <c r="S175" s="61">
        <v>0</v>
      </c>
      <c r="T175" s="61">
        <v>0</v>
      </c>
      <c r="U175" s="61">
        <v>0</v>
      </c>
      <c r="V175" s="61">
        <v>0</v>
      </c>
      <c r="W175" s="61">
        <v>0</v>
      </c>
      <c r="X175" s="61">
        <v>0</v>
      </c>
      <c r="Y175" s="61">
        <v>0</v>
      </c>
      <c r="Z175" s="61">
        <v>0</v>
      </c>
      <c r="AA175" s="61">
        <v>0</v>
      </c>
      <c r="AB175" s="61">
        <v>0</v>
      </c>
      <c r="AC175" s="61">
        <v>0</v>
      </c>
      <c r="AD175" s="61">
        <v>0</v>
      </c>
    </row>
    <row r="176" spans="1:30" x14ac:dyDescent="0.3">
      <c r="A176" s="61">
        <f t="shared" si="3"/>
        <v>175</v>
      </c>
      <c r="B176" s="61">
        <v>1</v>
      </c>
      <c r="C176" s="61">
        <v>141315</v>
      </c>
      <c r="D176" s="61">
        <v>0</v>
      </c>
      <c r="E176" s="61" t="str">
        <f>VLOOKUP(C176,QuestType!$AJ:$AK,2,FALSE)</f>
        <v>Lv.35 제작 업적</v>
      </c>
      <c r="F176" s="61">
        <v>0</v>
      </c>
      <c r="G176" s="61">
        <v>5</v>
      </c>
      <c r="H176" s="61">
        <v>19</v>
      </c>
      <c r="I176" s="61">
        <v>0</v>
      </c>
      <c r="J176" s="61">
        <v>7000</v>
      </c>
      <c r="K176" s="61">
        <v>1</v>
      </c>
      <c r="L176" s="61">
        <v>70000</v>
      </c>
      <c r="M176" s="61">
        <v>0</v>
      </c>
      <c r="N176" s="61">
        <v>0</v>
      </c>
      <c r="O176" s="61">
        <v>25</v>
      </c>
      <c r="P176" s="61">
        <v>4</v>
      </c>
      <c r="Q176" s="61">
        <v>0</v>
      </c>
      <c r="R176" s="61">
        <v>0</v>
      </c>
      <c r="S176" s="61">
        <v>0</v>
      </c>
      <c r="T176" s="61">
        <v>0</v>
      </c>
      <c r="U176" s="61">
        <v>0</v>
      </c>
      <c r="V176" s="61">
        <v>0</v>
      </c>
      <c r="W176" s="61">
        <v>0</v>
      </c>
      <c r="X176" s="61">
        <v>0</v>
      </c>
      <c r="Y176" s="61">
        <v>0</v>
      </c>
      <c r="Z176" s="61">
        <v>0</v>
      </c>
      <c r="AA176" s="61">
        <v>0</v>
      </c>
      <c r="AB176" s="61">
        <v>0</v>
      </c>
      <c r="AC176" s="61">
        <v>0</v>
      </c>
      <c r="AD176" s="61">
        <v>0</v>
      </c>
    </row>
    <row r="177" spans="1:30" x14ac:dyDescent="0.3">
      <c r="A177" s="61">
        <f t="shared" si="3"/>
        <v>176</v>
      </c>
      <c r="B177" s="61">
        <v>1</v>
      </c>
      <c r="C177" s="61">
        <v>141316</v>
      </c>
      <c r="D177" s="61">
        <v>0</v>
      </c>
      <c r="E177" s="61" t="str">
        <f>VLOOKUP(C177,QuestType!$AJ:$AK,2,FALSE)</f>
        <v>Lv.36 제작 업적</v>
      </c>
      <c r="F177" s="61">
        <v>0</v>
      </c>
      <c r="G177" s="61">
        <v>5</v>
      </c>
      <c r="H177" s="61">
        <v>19</v>
      </c>
      <c r="I177" s="61">
        <v>0</v>
      </c>
      <c r="J177" s="61">
        <v>7200</v>
      </c>
      <c r="K177" s="61">
        <v>1</v>
      </c>
      <c r="L177" s="61">
        <v>71999.999999999985</v>
      </c>
      <c r="M177" s="61">
        <v>0</v>
      </c>
      <c r="N177" s="61">
        <v>0</v>
      </c>
      <c r="O177" s="61">
        <v>25</v>
      </c>
      <c r="P177" s="61">
        <v>4</v>
      </c>
      <c r="Q177" s="61">
        <v>0</v>
      </c>
      <c r="R177" s="61">
        <v>0</v>
      </c>
      <c r="S177" s="61">
        <v>0</v>
      </c>
      <c r="T177" s="61">
        <v>0</v>
      </c>
      <c r="U177" s="61">
        <v>0</v>
      </c>
      <c r="V177" s="61">
        <v>0</v>
      </c>
      <c r="W177" s="61">
        <v>0</v>
      </c>
      <c r="X177" s="61">
        <v>0</v>
      </c>
      <c r="Y177" s="61">
        <v>0</v>
      </c>
      <c r="Z177" s="61">
        <v>0</v>
      </c>
      <c r="AA177" s="61">
        <v>0</v>
      </c>
      <c r="AB177" s="61">
        <v>0</v>
      </c>
      <c r="AC177" s="61">
        <v>0</v>
      </c>
      <c r="AD177" s="61">
        <v>0</v>
      </c>
    </row>
    <row r="178" spans="1:30" x14ac:dyDescent="0.3">
      <c r="A178" s="61">
        <f t="shared" si="3"/>
        <v>177</v>
      </c>
      <c r="B178" s="61">
        <v>1</v>
      </c>
      <c r="C178" s="61">
        <v>141317</v>
      </c>
      <c r="D178" s="61">
        <v>0</v>
      </c>
      <c r="E178" s="61" t="str">
        <f>VLOOKUP(C178,QuestType!$AJ:$AK,2,FALSE)</f>
        <v>Lv.37 제작 업적</v>
      </c>
      <c r="F178" s="61">
        <v>0</v>
      </c>
      <c r="G178" s="61">
        <v>5</v>
      </c>
      <c r="H178" s="61">
        <v>19</v>
      </c>
      <c r="I178" s="61">
        <v>0</v>
      </c>
      <c r="J178" s="61">
        <v>7400</v>
      </c>
      <c r="K178" s="61">
        <v>1</v>
      </c>
      <c r="L178" s="61">
        <v>74000</v>
      </c>
      <c r="M178" s="61">
        <v>0</v>
      </c>
      <c r="N178" s="61">
        <v>0</v>
      </c>
      <c r="O178" s="61">
        <v>25</v>
      </c>
      <c r="P178" s="61">
        <v>4</v>
      </c>
      <c r="Q178" s="61">
        <v>0</v>
      </c>
      <c r="R178" s="61">
        <v>0</v>
      </c>
      <c r="S178" s="61">
        <v>0</v>
      </c>
      <c r="T178" s="61">
        <v>0</v>
      </c>
      <c r="U178" s="61">
        <v>0</v>
      </c>
      <c r="V178" s="61">
        <v>0</v>
      </c>
      <c r="W178" s="61">
        <v>0</v>
      </c>
      <c r="X178" s="61">
        <v>0</v>
      </c>
      <c r="Y178" s="61">
        <v>0</v>
      </c>
      <c r="Z178" s="61">
        <v>0</v>
      </c>
      <c r="AA178" s="61">
        <v>0</v>
      </c>
      <c r="AB178" s="61">
        <v>0</v>
      </c>
      <c r="AC178" s="61">
        <v>0</v>
      </c>
      <c r="AD178" s="61">
        <v>0</v>
      </c>
    </row>
    <row r="179" spans="1:30" x14ac:dyDescent="0.3">
      <c r="A179" s="61">
        <f t="shared" si="3"/>
        <v>178</v>
      </c>
      <c r="B179" s="61">
        <v>1</v>
      </c>
      <c r="C179" s="61">
        <v>141318</v>
      </c>
      <c r="D179" s="61">
        <v>0</v>
      </c>
      <c r="E179" s="61" t="str">
        <f>VLOOKUP(C179,QuestType!$AJ:$AK,2,FALSE)</f>
        <v>Lv.38 제작 업적</v>
      </c>
      <c r="F179" s="61">
        <v>0</v>
      </c>
      <c r="G179" s="61">
        <v>5</v>
      </c>
      <c r="H179" s="61">
        <v>19</v>
      </c>
      <c r="I179" s="61">
        <v>0</v>
      </c>
      <c r="J179" s="61">
        <v>7600</v>
      </c>
      <c r="K179" s="61">
        <v>1</v>
      </c>
      <c r="L179" s="61">
        <v>76000</v>
      </c>
      <c r="M179" s="61">
        <v>0</v>
      </c>
      <c r="N179" s="61">
        <v>0</v>
      </c>
      <c r="O179" s="61">
        <v>25</v>
      </c>
      <c r="P179" s="61">
        <v>4</v>
      </c>
      <c r="Q179" s="61">
        <v>0</v>
      </c>
      <c r="R179" s="61">
        <v>0</v>
      </c>
      <c r="S179" s="61">
        <v>0</v>
      </c>
      <c r="T179" s="61">
        <v>0</v>
      </c>
      <c r="U179" s="61">
        <v>0</v>
      </c>
      <c r="V179" s="61">
        <v>0</v>
      </c>
      <c r="W179" s="61">
        <v>0</v>
      </c>
      <c r="X179" s="61">
        <v>0</v>
      </c>
      <c r="Y179" s="61">
        <v>0</v>
      </c>
      <c r="Z179" s="61">
        <v>0</v>
      </c>
      <c r="AA179" s="61">
        <v>0</v>
      </c>
      <c r="AB179" s="61">
        <v>0</v>
      </c>
      <c r="AC179" s="61">
        <v>0</v>
      </c>
      <c r="AD179" s="61">
        <v>0</v>
      </c>
    </row>
    <row r="180" spans="1:30" x14ac:dyDescent="0.3">
      <c r="A180" s="61">
        <f t="shared" si="3"/>
        <v>179</v>
      </c>
      <c r="B180" s="61">
        <v>1</v>
      </c>
      <c r="C180" s="61">
        <v>141319</v>
      </c>
      <c r="D180" s="61">
        <v>0</v>
      </c>
      <c r="E180" s="61" t="str">
        <f>VLOOKUP(C180,QuestType!$AJ:$AK,2,FALSE)</f>
        <v>Lv.39 제작 업적</v>
      </c>
      <c r="F180" s="61">
        <v>0</v>
      </c>
      <c r="G180" s="61">
        <v>5</v>
      </c>
      <c r="H180" s="61">
        <v>19</v>
      </c>
      <c r="I180" s="61">
        <v>0</v>
      </c>
      <c r="J180" s="61">
        <v>7800</v>
      </c>
      <c r="K180" s="61">
        <v>1</v>
      </c>
      <c r="L180" s="61">
        <v>78000</v>
      </c>
      <c r="M180" s="61">
        <v>0</v>
      </c>
      <c r="N180" s="61">
        <v>0</v>
      </c>
      <c r="O180" s="61">
        <v>25</v>
      </c>
      <c r="P180" s="61">
        <v>4</v>
      </c>
      <c r="Q180" s="61">
        <v>0</v>
      </c>
      <c r="R180" s="61">
        <v>0</v>
      </c>
      <c r="S180" s="61">
        <v>0</v>
      </c>
      <c r="T180" s="61">
        <v>0</v>
      </c>
      <c r="U180" s="61">
        <v>0</v>
      </c>
      <c r="V180" s="61">
        <v>0</v>
      </c>
      <c r="W180" s="61">
        <v>0</v>
      </c>
      <c r="X180" s="61">
        <v>0</v>
      </c>
      <c r="Y180" s="61">
        <v>0</v>
      </c>
      <c r="Z180" s="61">
        <v>0</v>
      </c>
      <c r="AA180" s="61">
        <v>0</v>
      </c>
      <c r="AB180" s="61">
        <v>0</v>
      </c>
      <c r="AC180" s="61">
        <v>0</v>
      </c>
      <c r="AD180" s="61">
        <v>0</v>
      </c>
    </row>
    <row r="181" spans="1:30" x14ac:dyDescent="0.3">
      <c r="A181" s="61">
        <f t="shared" si="3"/>
        <v>180</v>
      </c>
      <c r="B181" s="61">
        <v>1</v>
      </c>
      <c r="C181" s="61">
        <v>141320</v>
      </c>
      <c r="D181" s="61">
        <v>0</v>
      </c>
      <c r="E181" s="61" t="str">
        <f>VLOOKUP(C181,QuestType!$AJ:$AK,2,FALSE)</f>
        <v>Lv.40 제작 업적</v>
      </c>
      <c r="F181" s="61">
        <v>0</v>
      </c>
      <c r="G181" s="61">
        <v>5</v>
      </c>
      <c r="H181" s="61">
        <v>19</v>
      </c>
      <c r="I181" s="61">
        <v>0</v>
      </c>
      <c r="J181" s="61">
        <v>8000</v>
      </c>
      <c r="K181" s="61">
        <v>1</v>
      </c>
      <c r="L181" s="61">
        <v>80000</v>
      </c>
      <c r="M181" s="61">
        <v>0</v>
      </c>
      <c r="N181" s="61">
        <v>0</v>
      </c>
      <c r="O181" s="61">
        <v>25</v>
      </c>
      <c r="P181" s="61">
        <v>4</v>
      </c>
      <c r="Q181" s="61">
        <v>0</v>
      </c>
      <c r="R181" s="61">
        <v>0</v>
      </c>
      <c r="S181" s="61">
        <v>0</v>
      </c>
      <c r="T181" s="61">
        <v>0</v>
      </c>
      <c r="U181" s="61">
        <v>0</v>
      </c>
      <c r="V181" s="61">
        <v>0</v>
      </c>
      <c r="W181" s="61">
        <v>0</v>
      </c>
      <c r="X181" s="61">
        <v>0</v>
      </c>
      <c r="Y181" s="61">
        <v>0</v>
      </c>
      <c r="Z181" s="61">
        <v>0</v>
      </c>
      <c r="AA181" s="61">
        <v>0</v>
      </c>
      <c r="AB181" s="61">
        <v>0</v>
      </c>
      <c r="AC181" s="61">
        <v>0</v>
      </c>
      <c r="AD181" s="61">
        <v>0</v>
      </c>
    </row>
    <row r="182" spans="1:30" x14ac:dyDescent="0.3">
      <c r="A182" s="61">
        <f t="shared" si="3"/>
        <v>181</v>
      </c>
      <c r="B182" s="61">
        <v>1</v>
      </c>
      <c r="C182" s="61">
        <v>141321</v>
      </c>
      <c r="D182" s="61">
        <v>0</v>
      </c>
      <c r="E182" s="61" t="str">
        <f>VLOOKUP(C182,QuestType!$AJ:$AK,2,FALSE)</f>
        <v>Lv.41 제작 업적</v>
      </c>
      <c r="F182" s="61">
        <v>0</v>
      </c>
      <c r="G182" s="61">
        <v>5</v>
      </c>
      <c r="H182" s="61">
        <v>19</v>
      </c>
      <c r="I182" s="61">
        <v>0</v>
      </c>
      <c r="J182" s="61">
        <v>8200</v>
      </c>
      <c r="K182" s="61">
        <v>1</v>
      </c>
      <c r="L182" s="61">
        <v>81999.999999999985</v>
      </c>
      <c r="M182" s="61">
        <v>0</v>
      </c>
      <c r="N182" s="61">
        <v>0</v>
      </c>
      <c r="O182" s="61">
        <v>25</v>
      </c>
      <c r="P182" s="61">
        <v>5</v>
      </c>
      <c r="Q182" s="61">
        <v>0</v>
      </c>
      <c r="R182" s="61">
        <v>0</v>
      </c>
      <c r="S182" s="61">
        <v>0</v>
      </c>
      <c r="T182" s="61">
        <v>0</v>
      </c>
      <c r="U182" s="61">
        <v>0</v>
      </c>
      <c r="V182" s="61">
        <v>0</v>
      </c>
      <c r="W182" s="61">
        <v>0</v>
      </c>
      <c r="X182" s="61">
        <v>0</v>
      </c>
      <c r="Y182" s="61">
        <v>0</v>
      </c>
      <c r="Z182" s="61">
        <v>0</v>
      </c>
      <c r="AA182" s="61">
        <v>0</v>
      </c>
      <c r="AB182" s="61">
        <v>0</v>
      </c>
      <c r="AC182" s="61">
        <v>0</v>
      </c>
      <c r="AD182" s="61">
        <v>0</v>
      </c>
    </row>
    <row r="183" spans="1:30" x14ac:dyDescent="0.3">
      <c r="A183" s="61">
        <f t="shared" si="3"/>
        <v>182</v>
      </c>
      <c r="B183" s="61">
        <v>1</v>
      </c>
      <c r="C183" s="61">
        <v>141322</v>
      </c>
      <c r="D183" s="61">
        <v>0</v>
      </c>
      <c r="E183" s="61" t="str">
        <f>VLOOKUP(C183,QuestType!$AJ:$AK,2,FALSE)</f>
        <v>Lv.42 제작 업적</v>
      </c>
      <c r="F183" s="61">
        <v>0</v>
      </c>
      <c r="G183" s="61">
        <v>5</v>
      </c>
      <c r="H183" s="61">
        <v>19</v>
      </c>
      <c r="I183" s="61">
        <v>0</v>
      </c>
      <c r="J183" s="61">
        <v>8400</v>
      </c>
      <c r="K183" s="61">
        <v>1</v>
      </c>
      <c r="L183" s="61">
        <v>84000</v>
      </c>
      <c r="M183" s="61">
        <v>0</v>
      </c>
      <c r="N183" s="61">
        <v>0</v>
      </c>
      <c r="O183" s="61">
        <v>25</v>
      </c>
      <c r="P183" s="61">
        <v>5</v>
      </c>
      <c r="Q183" s="61">
        <v>0</v>
      </c>
      <c r="R183" s="61">
        <v>0</v>
      </c>
      <c r="S183" s="61">
        <v>0</v>
      </c>
      <c r="T183" s="61">
        <v>0</v>
      </c>
      <c r="U183" s="61">
        <v>0</v>
      </c>
      <c r="V183" s="61">
        <v>0</v>
      </c>
      <c r="W183" s="61">
        <v>0</v>
      </c>
      <c r="X183" s="61">
        <v>0</v>
      </c>
      <c r="Y183" s="61">
        <v>0</v>
      </c>
      <c r="Z183" s="61">
        <v>0</v>
      </c>
      <c r="AA183" s="61">
        <v>0</v>
      </c>
      <c r="AB183" s="61">
        <v>0</v>
      </c>
      <c r="AC183" s="61">
        <v>0</v>
      </c>
      <c r="AD183" s="61">
        <v>0</v>
      </c>
    </row>
    <row r="184" spans="1:30" x14ac:dyDescent="0.3">
      <c r="A184" s="61">
        <f t="shared" si="3"/>
        <v>183</v>
      </c>
      <c r="B184" s="61">
        <v>1</v>
      </c>
      <c r="C184" s="61">
        <v>141323</v>
      </c>
      <c r="D184" s="61">
        <v>0</v>
      </c>
      <c r="E184" s="61" t="str">
        <f>VLOOKUP(C184,QuestType!$AJ:$AK,2,FALSE)</f>
        <v>Lv.43 제작 업적</v>
      </c>
      <c r="F184" s="61">
        <v>0</v>
      </c>
      <c r="G184" s="61">
        <v>5</v>
      </c>
      <c r="H184" s="61">
        <v>19</v>
      </c>
      <c r="I184" s="61">
        <v>0</v>
      </c>
      <c r="J184" s="61">
        <v>8600</v>
      </c>
      <c r="K184" s="61">
        <v>1</v>
      </c>
      <c r="L184" s="61">
        <v>86000</v>
      </c>
      <c r="M184" s="61">
        <v>0</v>
      </c>
      <c r="N184" s="61">
        <v>0</v>
      </c>
      <c r="O184" s="61">
        <v>25</v>
      </c>
      <c r="P184" s="61">
        <v>5</v>
      </c>
      <c r="Q184" s="61">
        <v>0</v>
      </c>
      <c r="R184" s="61">
        <v>0</v>
      </c>
      <c r="S184" s="61">
        <v>0</v>
      </c>
      <c r="T184" s="61">
        <v>0</v>
      </c>
      <c r="U184" s="61">
        <v>0</v>
      </c>
      <c r="V184" s="61">
        <v>0</v>
      </c>
      <c r="W184" s="61">
        <v>0</v>
      </c>
      <c r="X184" s="61">
        <v>0</v>
      </c>
      <c r="Y184" s="61">
        <v>0</v>
      </c>
      <c r="Z184" s="61">
        <v>0</v>
      </c>
      <c r="AA184" s="61">
        <v>0</v>
      </c>
      <c r="AB184" s="61">
        <v>0</v>
      </c>
      <c r="AC184" s="61">
        <v>0</v>
      </c>
      <c r="AD184" s="61">
        <v>0</v>
      </c>
    </row>
    <row r="185" spans="1:30" x14ac:dyDescent="0.3">
      <c r="A185" s="61">
        <f t="shared" si="3"/>
        <v>184</v>
      </c>
      <c r="B185" s="61">
        <v>1</v>
      </c>
      <c r="C185" s="61">
        <v>141324</v>
      </c>
      <c r="D185" s="61">
        <v>0</v>
      </c>
      <c r="E185" s="61" t="str">
        <f>VLOOKUP(C185,QuestType!$AJ:$AK,2,FALSE)</f>
        <v>Lv.44 제작 업적</v>
      </c>
      <c r="F185" s="61">
        <v>0</v>
      </c>
      <c r="G185" s="61">
        <v>5</v>
      </c>
      <c r="H185" s="61">
        <v>19</v>
      </c>
      <c r="I185" s="61">
        <v>0</v>
      </c>
      <c r="J185" s="61">
        <v>8800</v>
      </c>
      <c r="K185" s="61">
        <v>1</v>
      </c>
      <c r="L185" s="61">
        <v>88000</v>
      </c>
      <c r="M185" s="61">
        <v>0</v>
      </c>
      <c r="N185" s="61">
        <v>0</v>
      </c>
      <c r="O185" s="61">
        <v>25</v>
      </c>
      <c r="P185" s="61">
        <v>5</v>
      </c>
      <c r="Q185" s="61">
        <v>0</v>
      </c>
      <c r="R185" s="61">
        <v>0</v>
      </c>
      <c r="S185" s="61">
        <v>0</v>
      </c>
      <c r="T185" s="61">
        <v>0</v>
      </c>
      <c r="U185" s="61">
        <v>0</v>
      </c>
      <c r="V185" s="61">
        <v>0</v>
      </c>
      <c r="W185" s="61">
        <v>0</v>
      </c>
      <c r="X185" s="61">
        <v>0</v>
      </c>
      <c r="Y185" s="61">
        <v>0</v>
      </c>
      <c r="Z185" s="61">
        <v>0</v>
      </c>
      <c r="AA185" s="61">
        <v>0</v>
      </c>
      <c r="AB185" s="61">
        <v>0</v>
      </c>
      <c r="AC185" s="61">
        <v>0</v>
      </c>
      <c r="AD185" s="61">
        <v>0</v>
      </c>
    </row>
    <row r="186" spans="1:30" x14ac:dyDescent="0.3">
      <c r="A186" s="61">
        <f t="shared" si="3"/>
        <v>185</v>
      </c>
      <c r="B186" s="61">
        <v>1</v>
      </c>
      <c r="C186" s="61">
        <v>141325</v>
      </c>
      <c r="D186" s="61">
        <v>0</v>
      </c>
      <c r="E186" s="61" t="str">
        <f>VLOOKUP(C186,QuestType!$AJ:$AK,2,FALSE)</f>
        <v>Lv.45 제작 업적</v>
      </c>
      <c r="F186" s="61">
        <v>0</v>
      </c>
      <c r="G186" s="61">
        <v>5</v>
      </c>
      <c r="H186" s="61">
        <v>19</v>
      </c>
      <c r="I186" s="61">
        <v>0</v>
      </c>
      <c r="J186" s="61">
        <v>9000</v>
      </c>
      <c r="K186" s="61">
        <v>1</v>
      </c>
      <c r="L186" s="61">
        <v>90000</v>
      </c>
      <c r="M186" s="61">
        <v>0</v>
      </c>
      <c r="N186" s="61">
        <v>0</v>
      </c>
      <c r="O186" s="61">
        <v>25</v>
      </c>
      <c r="P186" s="61">
        <v>5</v>
      </c>
      <c r="Q186" s="61">
        <v>0</v>
      </c>
      <c r="R186" s="61">
        <v>0</v>
      </c>
      <c r="S186" s="61">
        <v>0</v>
      </c>
      <c r="T186" s="61">
        <v>0</v>
      </c>
      <c r="U186" s="61">
        <v>0</v>
      </c>
      <c r="V186" s="61">
        <v>0</v>
      </c>
      <c r="W186" s="61">
        <v>0</v>
      </c>
      <c r="X186" s="61">
        <v>0</v>
      </c>
      <c r="Y186" s="61">
        <v>0</v>
      </c>
      <c r="Z186" s="61">
        <v>0</v>
      </c>
      <c r="AA186" s="61">
        <v>0</v>
      </c>
      <c r="AB186" s="61">
        <v>0</v>
      </c>
      <c r="AC186" s="61">
        <v>0</v>
      </c>
      <c r="AD186" s="61">
        <v>0</v>
      </c>
    </row>
    <row r="187" spans="1:30" x14ac:dyDescent="0.3">
      <c r="A187" s="61">
        <f t="shared" si="3"/>
        <v>186</v>
      </c>
      <c r="B187" s="61">
        <v>1</v>
      </c>
      <c r="C187" s="61">
        <v>141326</v>
      </c>
      <c r="D187" s="61">
        <v>0</v>
      </c>
      <c r="E187" s="61" t="str">
        <f>VLOOKUP(C187,QuestType!$AJ:$AK,2,FALSE)</f>
        <v>Lv.46 제작 업적</v>
      </c>
      <c r="F187" s="61">
        <v>0</v>
      </c>
      <c r="G187" s="61">
        <v>5</v>
      </c>
      <c r="H187" s="61">
        <v>19</v>
      </c>
      <c r="I187" s="61">
        <v>0</v>
      </c>
      <c r="J187" s="61">
        <v>9200</v>
      </c>
      <c r="K187" s="61">
        <v>1</v>
      </c>
      <c r="L187" s="61">
        <v>92000</v>
      </c>
      <c r="M187" s="61">
        <v>0</v>
      </c>
      <c r="N187" s="61">
        <v>0</v>
      </c>
      <c r="O187" s="61">
        <v>25</v>
      </c>
      <c r="P187" s="61">
        <v>5</v>
      </c>
      <c r="Q187" s="61">
        <v>0</v>
      </c>
      <c r="R187" s="61">
        <v>0</v>
      </c>
      <c r="S187" s="61">
        <v>0</v>
      </c>
      <c r="T187" s="61">
        <v>0</v>
      </c>
      <c r="U187" s="61">
        <v>0</v>
      </c>
      <c r="V187" s="61">
        <v>0</v>
      </c>
      <c r="W187" s="61">
        <v>0</v>
      </c>
      <c r="X187" s="61">
        <v>0</v>
      </c>
      <c r="Y187" s="61">
        <v>0</v>
      </c>
      <c r="Z187" s="61">
        <v>0</v>
      </c>
      <c r="AA187" s="61">
        <v>0</v>
      </c>
      <c r="AB187" s="61">
        <v>0</v>
      </c>
      <c r="AC187" s="61">
        <v>0</v>
      </c>
      <c r="AD187" s="61">
        <v>0</v>
      </c>
    </row>
    <row r="188" spans="1:30" x14ac:dyDescent="0.3">
      <c r="A188" s="61">
        <f t="shared" si="3"/>
        <v>187</v>
      </c>
      <c r="B188" s="61">
        <v>1</v>
      </c>
      <c r="C188" s="61">
        <v>141327</v>
      </c>
      <c r="D188" s="61">
        <v>0</v>
      </c>
      <c r="E188" s="61" t="str">
        <f>VLOOKUP(C188,QuestType!$AJ:$AK,2,FALSE)</f>
        <v>Lv.47 제작 업적</v>
      </c>
      <c r="F188" s="61">
        <v>0</v>
      </c>
      <c r="G188" s="61">
        <v>5</v>
      </c>
      <c r="H188" s="61">
        <v>19</v>
      </c>
      <c r="I188" s="61">
        <v>0</v>
      </c>
      <c r="J188" s="61">
        <v>9400</v>
      </c>
      <c r="K188" s="61">
        <v>1</v>
      </c>
      <c r="L188" s="61">
        <v>94000</v>
      </c>
      <c r="M188" s="61">
        <v>0</v>
      </c>
      <c r="N188" s="61">
        <v>0</v>
      </c>
      <c r="O188" s="61">
        <v>25</v>
      </c>
      <c r="P188" s="61">
        <v>5</v>
      </c>
      <c r="Q188" s="61">
        <v>0</v>
      </c>
      <c r="R188" s="61">
        <v>0</v>
      </c>
      <c r="S188" s="61">
        <v>0</v>
      </c>
      <c r="T188" s="61">
        <v>0</v>
      </c>
      <c r="U188" s="61">
        <v>0</v>
      </c>
      <c r="V188" s="61">
        <v>0</v>
      </c>
      <c r="W188" s="61">
        <v>0</v>
      </c>
      <c r="X188" s="61">
        <v>0</v>
      </c>
      <c r="Y188" s="61">
        <v>0</v>
      </c>
      <c r="Z188" s="61">
        <v>0</v>
      </c>
      <c r="AA188" s="61">
        <v>0</v>
      </c>
      <c r="AB188" s="61">
        <v>0</v>
      </c>
      <c r="AC188" s="61">
        <v>0</v>
      </c>
      <c r="AD188" s="61">
        <v>0</v>
      </c>
    </row>
    <row r="189" spans="1:30" x14ac:dyDescent="0.3">
      <c r="A189" s="61">
        <f t="shared" si="3"/>
        <v>188</v>
      </c>
      <c r="B189" s="61">
        <v>1</v>
      </c>
      <c r="C189" s="61">
        <v>141328</v>
      </c>
      <c r="D189" s="61">
        <v>0</v>
      </c>
      <c r="E189" s="61" t="str">
        <f>VLOOKUP(C189,QuestType!$AJ:$AK,2,FALSE)</f>
        <v>Lv.48 제작 업적</v>
      </c>
      <c r="F189" s="61">
        <v>0</v>
      </c>
      <c r="G189" s="61">
        <v>5</v>
      </c>
      <c r="H189" s="61">
        <v>19</v>
      </c>
      <c r="I189" s="61">
        <v>0</v>
      </c>
      <c r="J189" s="61">
        <v>9600</v>
      </c>
      <c r="K189" s="61">
        <v>1</v>
      </c>
      <c r="L189" s="61">
        <v>96000</v>
      </c>
      <c r="M189" s="61">
        <v>0</v>
      </c>
      <c r="N189" s="61">
        <v>0</v>
      </c>
      <c r="O189" s="61">
        <v>25</v>
      </c>
      <c r="P189" s="61">
        <v>5</v>
      </c>
      <c r="Q189" s="61">
        <v>0</v>
      </c>
      <c r="R189" s="61">
        <v>0</v>
      </c>
      <c r="S189" s="61">
        <v>0</v>
      </c>
      <c r="T189" s="61">
        <v>0</v>
      </c>
      <c r="U189" s="61">
        <v>0</v>
      </c>
      <c r="V189" s="61">
        <v>0</v>
      </c>
      <c r="W189" s="61">
        <v>0</v>
      </c>
      <c r="X189" s="61">
        <v>0</v>
      </c>
      <c r="Y189" s="61">
        <v>0</v>
      </c>
      <c r="Z189" s="61">
        <v>0</v>
      </c>
      <c r="AA189" s="61">
        <v>0</v>
      </c>
      <c r="AB189" s="61">
        <v>0</v>
      </c>
      <c r="AC189" s="61">
        <v>0</v>
      </c>
      <c r="AD189" s="61">
        <v>0</v>
      </c>
    </row>
    <row r="190" spans="1:30" x14ac:dyDescent="0.3">
      <c r="A190" s="61">
        <f t="shared" si="3"/>
        <v>189</v>
      </c>
      <c r="B190" s="61">
        <v>1</v>
      </c>
      <c r="C190" s="61">
        <v>141329</v>
      </c>
      <c r="D190" s="61">
        <v>0</v>
      </c>
      <c r="E190" s="61" t="str">
        <f>VLOOKUP(C190,QuestType!$AJ:$AK,2,FALSE)</f>
        <v>Lv.49 제작 업적</v>
      </c>
      <c r="F190" s="61">
        <v>0</v>
      </c>
      <c r="G190" s="61">
        <v>5</v>
      </c>
      <c r="H190" s="61">
        <v>19</v>
      </c>
      <c r="I190" s="61">
        <v>0</v>
      </c>
      <c r="J190" s="61">
        <v>9800</v>
      </c>
      <c r="K190" s="61">
        <v>1</v>
      </c>
      <c r="L190" s="61">
        <v>98000</v>
      </c>
      <c r="M190" s="61">
        <v>0</v>
      </c>
      <c r="N190" s="61">
        <v>0</v>
      </c>
      <c r="O190" s="61">
        <v>25</v>
      </c>
      <c r="P190" s="61">
        <v>5</v>
      </c>
      <c r="Q190" s="61">
        <v>0</v>
      </c>
      <c r="R190" s="61">
        <v>0</v>
      </c>
      <c r="S190" s="61">
        <v>0</v>
      </c>
      <c r="T190" s="61">
        <v>0</v>
      </c>
      <c r="U190" s="61">
        <v>0</v>
      </c>
      <c r="V190" s="61">
        <v>0</v>
      </c>
      <c r="W190" s="61">
        <v>0</v>
      </c>
      <c r="X190" s="61">
        <v>0</v>
      </c>
      <c r="Y190" s="61">
        <v>0</v>
      </c>
      <c r="Z190" s="61">
        <v>0</v>
      </c>
      <c r="AA190" s="61">
        <v>0</v>
      </c>
      <c r="AB190" s="61">
        <v>0</v>
      </c>
      <c r="AC190" s="61">
        <v>0</v>
      </c>
      <c r="AD190" s="61">
        <v>0</v>
      </c>
    </row>
    <row r="191" spans="1:30" x14ac:dyDescent="0.3">
      <c r="A191" s="61">
        <f t="shared" si="3"/>
        <v>190</v>
      </c>
      <c r="B191" s="61">
        <v>1</v>
      </c>
      <c r="C191" s="61">
        <v>141330</v>
      </c>
      <c r="D191" s="61">
        <v>0</v>
      </c>
      <c r="E191" s="61" t="str">
        <f>VLOOKUP(C191,QuestType!$AJ:$AK,2,FALSE)</f>
        <v>Lv.50 제작 업적</v>
      </c>
      <c r="F191" s="61">
        <v>0</v>
      </c>
      <c r="G191" s="61">
        <v>5</v>
      </c>
      <c r="H191" s="61">
        <v>19</v>
      </c>
      <c r="I191" s="61">
        <v>0</v>
      </c>
      <c r="J191" s="61">
        <v>10000</v>
      </c>
      <c r="K191" s="61">
        <v>1</v>
      </c>
      <c r="L191" s="61">
        <v>100000</v>
      </c>
      <c r="M191" s="61">
        <v>0</v>
      </c>
      <c r="N191" s="61">
        <v>0</v>
      </c>
      <c r="O191" s="61">
        <v>25</v>
      </c>
      <c r="P191" s="61">
        <v>5</v>
      </c>
      <c r="Q191" s="61">
        <v>0</v>
      </c>
      <c r="R191" s="61">
        <v>0</v>
      </c>
      <c r="S191" s="61">
        <v>0</v>
      </c>
      <c r="T191" s="61">
        <v>0</v>
      </c>
      <c r="U191" s="61">
        <v>0</v>
      </c>
      <c r="V191" s="61">
        <v>0</v>
      </c>
      <c r="W191" s="61">
        <v>0</v>
      </c>
      <c r="X191" s="61">
        <v>0</v>
      </c>
      <c r="Y191" s="61">
        <v>0</v>
      </c>
      <c r="Z191" s="61">
        <v>0</v>
      </c>
      <c r="AA191" s="61">
        <v>0</v>
      </c>
      <c r="AB191" s="61">
        <v>0</v>
      </c>
      <c r="AC191" s="61">
        <v>0</v>
      </c>
      <c r="AD191" s="61">
        <v>0</v>
      </c>
    </row>
    <row r="192" spans="1:30" x14ac:dyDescent="0.3">
      <c r="A192" s="61">
        <f t="shared" si="3"/>
        <v>191</v>
      </c>
      <c r="B192" s="61">
        <v>1</v>
      </c>
      <c r="C192" s="61">
        <v>141431</v>
      </c>
      <c r="D192" s="61">
        <v>0</v>
      </c>
      <c r="E192" s="61" t="str">
        <f>VLOOKUP(C192,QuestType!$AJ:$AK,2,FALSE)</f>
        <v>Lv.1 분해 업적</v>
      </c>
      <c r="F192" s="61">
        <v>0</v>
      </c>
      <c r="G192" s="61">
        <v>6</v>
      </c>
      <c r="H192" s="61">
        <v>25</v>
      </c>
      <c r="I192" s="61">
        <v>0</v>
      </c>
      <c r="J192" s="61">
        <v>40</v>
      </c>
      <c r="K192" s="61">
        <v>1</v>
      </c>
      <c r="L192" s="61">
        <v>2000</v>
      </c>
      <c r="M192" s="61">
        <v>0</v>
      </c>
      <c r="N192" s="61">
        <v>0</v>
      </c>
      <c r="O192" s="61">
        <v>25</v>
      </c>
      <c r="P192" s="61">
        <v>1</v>
      </c>
      <c r="Q192" s="61">
        <v>0</v>
      </c>
      <c r="R192" s="61">
        <v>0</v>
      </c>
      <c r="S192" s="61">
        <v>0</v>
      </c>
      <c r="T192" s="61">
        <v>0</v>
      </c>
      <c r="U192" s="61">
        <v>0</v>
      </c>
      <c r="V192" s="61">
        <v>0</v>
      </c>
      <c r="W192" s="61">
        <v>0</v>
      </c>
      <c r="X192" s="61">
        <v>0</v>
      </c>
      <c r="Y192" s="61">
        <v>0</v>
      </c>
      <c r="Z192" s="61">
        <v>0</v>
      </c>
      <c r="AA192" s="61">
        <v>0</v>
      </c>
      <c r="AB192" s="61">
        <v>0</v>
      </c>
      <c r="AC192" s="61">
        <v>0</v>
      </c>
      <c r="AD192" s="61">
        <v>0</v>
      </c>
    </row>
    <row r="193" spans="1:30" x14ac:dyDescent="0.3">
      <c r="A193" s="61">
        <f t="shared" si="3"/>
        <v>192</v>
      </c>
      <c r="B193" s="61">
        <v>1</v>
      </c>
      <c r="C193" s="61">
        <v>141432</v>
      </c>
      <c r="D193" s="61">
        <v>0</v>
      </c>
      <c r="E193" s="61" t="str">
        <f>VLOOKUP(C193,QuestType!$AJ:$AK,2,FALSE)</f>
        <v>Lv.2 분해 업적</v>
      </c>
      <c r="F193" s="61">
        <v>0</v>
      </c>
      <c r="G193" s="61">
        <v>6</v>
      </c>
      <c r="H193" s="61">
        <v>25</v>
      </c>
      <c r="I193" s="61">
        <v>0</v>
      </c>
      <c r="J193" s="61">
        <v>200</v>
      </c>
      <c r="K193" s="61">
        <v>1</v>
      </c>
      <c r="L193" s="61">
        <v>4000</v>
      </c>
      <c r="M193" s="61">
        <v>0</v>
      </c>
      <c r="N193" s="61">
        <v>0</v>
      </c>
      <c r="O193" s="61">
        <v>25</v>
      </c>
      <c r="P193" s="61">
        <v>1</v>
      </c>
      <c r="Q193" s="61">
        <v>0</v>
      </c>
      <c r="R193" s="61">
        <v>0</v>
      </c>
      <c r="S193" s="61">
        <v>0</v>
      </c>
      <c r="T193" s="61">
        <v>0</v>
      </c>
      <c r="U193" s="61">
        <v>0</v>
      </c>
      <c r="V193" s="61">
        <v>0</v>
      </c>
      <c r="W193" s="61">
        <v>0</v>
      </c>
      <c r="X193" s="61">
        <v>0</v>
      </c>
      <c r="Y193" s="61">
        <v>0</v>
      </c>
      <c r="Z193" s="61">
        <v>0</v>
      </c>
      <c r="AA193" s="61">
        <v>0</v>
      </c>
      <c r="AB193" s="61">
        <v>0</v>
      </c>
      <c r="AC193" s="61">
        <v>0</v>
      </c>
      <c r="AD193" s="61">
        <v>0</v>
      </c>
    </row>
    <row r="194" spans="1:30" x14ac:dyDescent="0.3">
      <c r="A194" s="61">
        <f t="shared" si="3"/>
        <v>193</v>
      </c>
      <c r="B194" s="61">
        <v>1</v>
      </c>
      <c r="C194" s="61">
        <v>141433</v>
      </c>
      <c r="D194" s="61">
        <v>0</v>
      </c>
      <c r="E194" s="61" t="str">
        <f>VLOOKUP(C194,QuestType!$AJ:$AK,2,FALSE)</f>
        <v>Lv.3 분해 업적</v>
      </c>
      <c r="F194" s="61">
        <v>0</v>
      </c>
      <c r="G194" s="61">
        <v>6</v>
      </c>
      <c r="H194" s="61">
        <v>25</v>
      </c>
      <c r="I194" s="61">
        <v>0</v>
      </c>
      <c r="J194" s="61">
        <v>800</v>
      </c>
      <c r="K194" s="61">
        <v>1</v>
      </c>
      <c r="L194" s="61">
        <v>6000</v>
      </c>
      <c r="M194" s="61">
        <v>0</v>
      </c>
      <c r="N194" s="61">
        <v>0</v>
      </c>
      <c r="O194" s="61">
        <v>25</v>
      </c>
      <c r="P194" s="61">
        <v>1</v>
      </c>
      <c r="Q194" s="61">
        <v>0</v>
      </c>
      <c r="R194" s="61">
        <v>0</v>
      </c>
      <c r="S194" s="61">
        <v>0</v>
      </c>
      <c r="T194" s="61">
        <v>0</v>
      </c>
      <c r="U194" s="61">
        <v>0</v>
      </c>
      <c r="V194" s="61">
        <v>0</v>
      </c>
      <c r="W194" s="61">
        <v>0</v>
      </c>
      <c r="X194" s="61">
        <v>0</v>
      </c>
      <c r="Y194" s="61">
        <v>0</v>
      </c>
      <c r="Z194" s="61">
        <v>0</v>
      </c>
      <c r="AA194" s="61">
        <v>0</v>
      </c>
      <c r="AB194" s="61">
        <v>0</v>
      </c>
      <c r="AC194" s="61">
        <v>0</v>
      </c>
      <c r="AD194" s="61">
        <v>0</v>
      </c>
    </row>
    <row r="195" spans="1:30" x14ac:dyDescent="0.3">
      <c r="A195" s="61">
        <f t="shared" si="3"/>
        <v>194</v>
      </c>
      <c r="B195" s="61">
        <v>1</v>
      </c>
      <c r="C195" s="61">
        <v>141434</v>
      </c>
      <c r="D195" s="61">
        <v>0</v>
      </c>
      <c r="E195" s="61" t="str">
        <f>VLOOKUP(C195,QuestType!$AJ:$AK,2,FALSE)</f>
        <v>Lv.4 분해 업적</v>
      </c>
      <c r="F195" s="61">
        <v>0</v>
      </c>
      <c r="G195" s="61">
        <v>6</v>
      </c>
      <c r="H195" s="61">
        <v>25</v>
      </c>
      <c r="I195" s="61">
        <v>0</v>
      </c>
      <c r="J195" s="61">
        <v>1400</v>
      </c>
      <c r="K195" s="61">
        <v>1</v>
      </c>
      <c r="L195" s="61">
        <v>8000</v>
      </c>
      <c r="M195" s="61">
        <v>0</v>
      </c>
      <c r="N195" s="61">
        <v>0</v>
      </c>
      <c r="O195" s="61">
        <v>25</v>
      </c>
      <c r="P195" s="61">
        <v>1</v>
      </c>
      <c r="Q195" s="61">
        <v>0</v>
      </c>
      <c r="R195" s="61">
        <v>0</v>
      </c>
      <c r="S195" s="61">
        <v>0</v>
      </c>
      <c r="T195" s="61">
        <v>0</v>
      </c>
      <c r="U195" s="61">
        <v>0</v>
      </c>
      <c r="V195" s="61">
        <v>0</v>
      </c>
      <c r="W195" s="61">
        <v>0</v>
      </c>
      <c r="X195" s="61">
        <v>0</v>
      </c>
      <c r="Y195" s="61">
        <v>0</v>
      </c>
      <c r="Z195" s="61">
        <v>0</v>
      </c>
      <c r="AA195" s="61">
        <v>0</v>
      </c>
      <c r="AB195" s="61">
        <v>0</v>
      </c>
      <c r="AC195" s="61">
        <v>0</v>
      </c>
      <c r="AD195" s="61">
        <v>0</v>
      </c>
    </row>
    <row r="196" spans="1:30" x14ac:dyDescent="0.3">
      <c r="A196" s="61">
        <f t="shared" si="3"/>
        <v>195</v>
      </c>
      <c r="B196" s="61">
        <v>1</v>
      </c>
      <c r="C196" s="61">
        <v>141435</v>
      </c>
      <c r="D196" s="61">
        <v>0</v>
      </c>
      <c r="E196" s="61" t="str">
        <f>VLOOKUP(C196,QuestType!$AJ:$AK,2,FALSE)</f>
        <v>Lv.5 분해 업적</v>
      </c>
      <c r="F196" s="61">
        <v>0</v>
      </c>
      <c r="G196" s="61">
        <v>6</v>
      </c>
      <c r="H196" s="61">
        <v>25</v>
      </c>
      <c r="I196" s="61">
        <v>0</v>
      </c>
      <c r="J196" s="61">
        <v>2000</v>
      </c>
      <c r="K196" s="61">
        <v>1</v>
      </c>
      <c r="L196" s="61">
        <v>10000</v>
      </c>
      <c r="M196" s="61">
        <v>0</v>
      </c>
      <c r="N196" s="61">
        <v>0</v>
      </c>
      <c r="O196" s="61">
        <v>25</v>
      </c>
      <c r="P196" s="61">
        <v>1</v>
      </c>
      <c r="Q196" s="61">
        <v>0</v>
      </c>
      <c r="R196" s="61">
        <v>0</v>
      </c>
      <c r="S196" s="61">
        <v>0</v>
      </c>
      <c r="T196" s="61">
        <v>0</v>
      </c>
      <c r="U196" s="61">
        <v>0</v>
      </c>
      <c r="V196" s="61">
        <v>0</v>
      </c>
      <c r="W196" s="61">
        <v>0</v>
      </c>
      <c r="X196" s="61">
        <v>0</v>
      </c>
      <c r="Y196" s="61">
        <v>0</v>
      </c>
      <c r="Z196" s="61">
        <v>0</v>
      </c>
      <c r="AA196" s="61">
        <v>0</v>
      </c>
      <c r="AB196" s="61">
        <v>0</v>
      </c>
      <c r="AC196" s="61">
        <v>0</v>
      </c>
      <c r="AD196" s="61">
        <v>0</v>
      </c>
    </row>
    <row r="197" spans="1:30" x14ac:dyDescent="0.3">
      <c r="A197" s="61">
        <f t="shared" si="3"/>
        <v>196</v>
      </c>
      <c r="B197" s="61">
        <v>1</v>
      </c>
      <c r="C197" s="61">
        <v>141436</v>
      </c>
      <c r="D197" s="61">
        <v>0</v>
      </c>
      <c r="E197" s="61" t="str">
        <f>VLOOKUP(C197,QuestType!$AJ:$AK,2,FALSE)</f>
        <v>Lv.6 분해 업적</v>
      </c>
      <c r="F197" s="61">
        <v>0</v>
      </c>
      <c r="G197" s="61">
        <v>6</v>
      </c>
      <c r="H197" s="61">
        <v>25</v>
      </c>
      <c r="I197" s="61">
        <v>0</v>
      </c>
      <c r="J197" s="61">
        <v>2400</v>
      </c>
      <c r="K197" s="61">
        <v>1</v>
      </c>
      <c r="L197" s="61">
        <v>12000</v>
      </c>
      <c r="M197" s="61">
        <v>0</v>
      </c>
      <c r="N197" s="61">
        <v>0</v>
      </c>
      <c r="O197" s="61">
        <v>25</v>
      </c>
      <c r="P197" s="61">
        <v>1</v>
      </c>
      <c r="Q197" s="61">
        <v>0</v>
      </c>
      <c r="R197" s="61">
        <v>0</v>
      </c>
      <c r="S197" s="61">
        <v>0</v>
      </c>
      <c r="T197" s="61">
        <v>0</v>
      </c>
      <c r="U197" s="61">
        <v>0</v>
      </c>
      <c r="V197" s="61">
        <v>0</v>
      </c>
      <c r="W197" s="61">
        <v>0</v>
      </c>
      <c r="X197" s="61">
        <v>0</v>
      </c>
      <c r="Y197" s="61">
        <v>0</v>
      </c>
      <c r="Z197" s="61">
        <v>0</v>
      </c>
      <c r="AA197" s="61">
        <v>0</v>
      </c>
      <c r="AB197" s="61">
        <v>0</v>
      </c>
      <c r="AC197" s="61">
        <v>0</v>
      </c>
      <c r="AD197" s="61">
        <v>0</v>
      </c>
    </row>
    <row r="198" spans="1:30" x14ac:dyDescent="0.3">
      <c r="A198" s="61">
        <f t="shared" si="3"/>
        <v>197</v>
      </c>
      <c r="B198" s="61">
        <v>1</v>
      </c>
      <c r="C198" s="61">
        <v>141437</v>
      </c>
      <c r="D198" s="61">
        <v>0</v>
      </c>
      <c r="E198" s="61" t="str">
        <f>VLOOKUP(C198,QuestType!$AJ:$AK,2,FALSE)</f>
        <v>Lv.7 분해 업적</v>
      </c>
      <c r="F198" s="61">
        <v>0</v>
      </c>
      <c r="G198" s="61">
        <v>6</v>
      </c>
      <c r="H198" s="61">
        <v>25</v>
      </c>
      <c r="I198" s="61">
        <v>0</v>
      </c>
      <c r="J198" s="61">
        <v>2800</v>
      </c>
      <c r="K198" s="61">
        <v>1</v>
      </c>
      <c r="L198" s="61">
        <v>14000</v>
      </c>
      <c r="M198" s="61">
        <v>0</v>
      </c>
      <c r="N198" s="61">
        <v>0</v>
      </c>
      <c r="O198" s="61">
        <v>25</v>
      </c>
      <c r="P198" s="61">
        <v>1</v>
      </c>
      <c r="Q198" s="61">
        <v>0</v>
      </c>
      <c r="R198" s="61">
        <v>0</v>
      </c>
      <c r="S198" s="61">
        <v>0</v>
      </c>
      <c r="T198" s="61">
        <v>0</v>
      </c>
      <c r="U198" s="61">
        <v>0</v>
      </c>
      <c r="V198" s="61">
        <v>0</v>
      </c>
      <c r="W198" s="61">
        <v>0</v>
      </c>
      <c r="X198" s="61">
        <v>0</v>
      </c>
      <c r="Y198" s="61">
        <v>0</v>
      </c>
      <c r="Z198" s="61">
        <v>0</v>
      </c>
      <c r="AA198" s="61">
        <v>0</v>
      </c>
      <c r="AB198" s="61">
        <v>0</v>
      </c>
      <c r="AC198" s="61">
        <v>0</v>
      </c>
      <c r="AD198" s="61">
        <v>0</v>
      </c>
    </row>
    <row r="199" spans="1:30" x14ac:dyDescent="0.3">
      <c r="A199" s="61">
        <f t="shared" si="3"/>
        <v>198</v>
      </c>
      <c r="B199" s="61">
        <v>1</v>
      </c>
      <c r="C199" s="61">
        <v>141438</v>
      </c>
      <c r="D199" s="61">
        <v>0</v>
      </c>
      <c r="E199" s="61" t="str">
        <f>VLOOKUP(C199,QuestType!$AJ:$AK,2,FALSE)</f>
        <v>Lv.8 분해 업적</v>
      </c>
      <c r="F199" s="61">
        <v>0</v>
      </c>
      <c r="G199" s="61">
        <v>6</v>
      </c>
      <c r="H199" s="61">
        <v>25</v>
      </c>
      <c r="I199" s="61">
        <v>0</v>
      </c>
      <c r="J199" s="61">
        <v>3200</v>
      </c>
      <c r="K199" s="61">
        <v>1</v>
      </c>
      <c r="L199" s="61">
        <v>16000</v>
      </c>
      <c r="M199" s="61">
        <v>0</v>
      </c>
      <c r="N199" s="61">
        <v>0</v>
      </c>
      <c r="O199" s="61">
        <v>25</v>
      </c>
      <c r="P199" s="61">
        <v>1</v>
      </c>
      <c r="Q199" s="61">
        <v>0</v>
      </c>
      <c r="R199" s="61">
        <v>0</v>
      </c>
      <c r="S199" s="61">
        <v>0</v>
      </c>
      <c r="T199" s="61">
        <v>0</v>
      </c>
      <c r="U199" s="61">
        <v>0</v>
      </c>
      <c r="V199" s="61">
        <v>0</v>
      </c>
      <c r="W199" s="61">
        <v>0</v>
      </c>
      <c r="X199" s="61">
        <v>0</v>
      </c>
      <c r="Y199" s="61">
        <v>0</v>
      </c>
      <c r="Z199" s="61">
        <v>0</v>
      </c>
      <c r="AA199" s="61">
        <v>0</v>
      </c>
      <c r="AB199" s="61">
        <v>0</v>
      </c>
      <c r="AC199" s="61">
        <v>0</v>
      </c>
      <c r="AD199" s="61">
        <v>0</v>
      </c>
    </row>
    <row r="200" spans="1:30" x14ac:dyDescent="0.3">
      <c r="A200" s="61">
        <f t="shared" si="3"/>
        <v>199</v>
      </c>
      <c r="B200" s="61">
        <v>1</v>
      </c>
      <c r="C200" s="61">
        <v>141439</v>
      </c>
      <c r="D200" s="61">
        <v>0</v>
      </c>
      <c r="E200" s="61" t="str">
        <f>VLOOKUP(C200,QuestType!$AJ:$AK,2,FALSE)</f>
        <v>Lv.9 분해 업적</v>
      </c>
      <c r="F200" s="61">
        <v>0</v>
      </c>
      <c r="G200" s="61">
        <v>6</v>
      </c>
      <c r="H200" s="61">
        <v>25</v>
      </c>
      <c r="I200" s="61">
        <v>0</v>
      </c>
      <c r="J200" s="61">
        <v>3600</v>
      </c>
      <c r="K200" s="61">
        <v>1</v>
      </c>
      <c r="L200" s="61">
        <v>17999.999999999996</v>
      </c>
      <c r="M200" s="61">
        <v>0</v>
      </c>
      <c r="N200" s="61">
        <v>0</v>
      </c>
      <c r="O200" s="61">
        <v>25</v>
      </c>
      <c r="P200" s="61">
        <v>1</v>
      </c>
      <c r="Q200" s="61">
        <v>0</v>
      </c>
      <c r="R200" s="61">
        <v>0</v>
      </c>
      <c r="S200" s="61">
        <v>0</v>
      </c>
      <c r="T200" s="61">
        <v>0</v>
      </c>
      <c r="U200" s="61">
        <v>0</v>
      </c>
      <c r="V200" s="61">
        <v>0</v>
      </c>
      <c r="W200" s="61">
        <v>0</v>
      </c>
      <c r="X200" s="61">
        <v>0</v>
      </c>
      <c r="Y200" s="61">
        <v>0</v>
      </c>
      <c r="Z200" s="61">
        <v>0</v>
      </c>
      <c r="AA200" s="61">
        <v>0</v>
      </c>
      <c r="AB200" s="61">
        <v>0</v>
      </c>
      <c r="AC200" s="61">
        <v>0</v>
      </c>
      <c r="AD200" s="61">
        <v>0</v>
      </c>
    </row>
    <row r="201" spans="1:30" x14ac:dyDescent="0.3">
      <c r="A201" s="61">
        <f t="shared" si="3"/>
        <v>200</v>
      </c>
      <c r="B201" s="61">
        <v>1</v>
      </c>
      <c r="C201" s="61">
        <v>141440</v>
      </c>
      <c r="D201" s="61">
        <v>0</v>
      </c>
      <c r="E201" s="61" t="str">
        <f>VLOOKUP(C201,QuestType!$AJ:$AK,2,FALSE)</f>
        <v>Lv.10 분해 업적</v>
      </c>
      <c r="F201" s="61">
        <v>0</v>
      </c>
      <c r="G201" s="61">
        <v>6</v>
      </c>
      <c r="H201" s="61">
        <v>25</v>
      </c>
      <c r="I201" s="61">
        <v>0</v>
      </c>
      <c r="J201" s="61">
        <v>4000</v>
      </c>
      <c r="K201" s="61">
        <v>1</v>
      </c>
      <c r="L201" s="61">
        <v>20000</v>
      </c>
      <c r="M201" s="61">
        <v>0</v>
      </c>
      <c r="N201" s="61">
        <v>0</v>
      </c>
      <c r="O201" s="61">
        <v>25</v>
      </c>
      <c r="P201" s="61">
        <v>1</v>
      </c>
      <c r="Q201" s="61">
        <v>0</v>
      </c>
      <c r="R201" s="61">
        <v>0</v>
      </c>
      <c r="S201" s="61">
        <v>0</v>
      </c>
      <c r="T201" s="61">
        <v>0</v>
      </c>
      <c r="U201" s="61">
        <v>0</v>
      </c>
      <c r="V201" s="61">
        <v>0</v>
      </c>
      <c r="W201" s="61">
        <v>0</v>
      </c>
      <c r="X201" s="61">
        <v>0</v>
      </c>
      <c r="Y201" s="61">
        <v>0</v>
      </c>
      <c r="Z201" s="61">
        <v>0</v>
      </c>
      <c r="AA201" s="61">
        <v>0</v>
      </c>
      <c r="AB201" s="61">
        <v>0</v>
      </c>
      <c r="AC201" s="61">
        <v>0</v>
      </c>
      <c r="AD201" s="61">
        <v>0</v>
      </c>
    </row>
    <row r="202" spans="1:30" x14ac:dyDescent="0.3">
      <c r="A202" s="61">
        <f t="shared" si="3"/>
        <v>201</v>
      </c>
      <c r="B202" s="61">
        <v>1</v>
      </c>
      <c r="C202" s="61">
        <v>141441</v>
      </c>
      <c r="D202" s="61">
        <v>0</v>
      </c>
      <c r="E202" s="61" t="str">
        <f>VLOOKUP(C202,QuestType!$AJ:$AK,2,FALSE)</f>
        <v>Lv.11 분해 업적</v>
      </c>
      <c r="F202" s="61">
        <v>0</v>
      </c>
      <c r="G202" s="61">
        <v>6</v>
      </c>
      <c r="H202" s="61">
        <v>25</v>
      </c>
      <c r="I202" s="61">
        <v>0</v>
      </c>
      <c r="J202" s="61">
        <v>4400</v>
      </c>
      <c r="K202" s="61">
        <v>1</v>
      </c>
      <c r="L202" s="61">
        <v>22000</v>
      </c>
      <c r="M202" s="61">
        <v>0</v>
      </c>
      <c r="N202" s="61">
        <v>0</v>
      </c>
      <c r="O202" s="61">
        <v>25</v>
      </c>
      <c r="P202" s="61">
        <v>2</v>
      </c>
      <c r="Q202" s="61">
        <v>0</v>
      </c>
      <c r="R202" s="61">
        <v>0</v>
      </c>
      <c r="S202" s="61">
        <v>0</v>
      </c>
      <c r="T202" s="61">
        <v>0</v>
      </c>
      <c r="U202" s="61">
        <v>0</v>
      </c>
      <c r="V202" s="61">
        <v>0</v>
      </c>
      <c r="W202" s="61">
        <v>0</v>
      </c>
      <c r="X202" s="61">
        <v>0</v>
      </c>
      <c r="Y202" s="61">
        <v>0</v>
      </c>
      <c r="Z202" s="61">
        <v>0</v>
      </c>
      <c r="AA202" s="61">
        <v>0</v>
      </c>
      <c r="AB202" s="61">
        <v>0</v>
      </c>
      <c r="AC202" s="61">
        <v>0</v>
      </c>
      <c r="AD202" s="61">
        <v>0</v>
      </c>
    </row>
    <row r="203" spans="1:30" x14ac:dyDescent="0.3">
      <c r="A203" s="61">
        <f t="shared" si="3"/>
        <v>202</v>
      </c>
      <c r="B203" s="61">
        <v>1</v>
      </c>
      <c r="C203" s="61">
        <v>141442</v>
      </c>
      <c r="D203" s="61">
        <v>0</v>
      </c>
      <c r="E203" s="61" t="str">
        <f>VLOOKUP(C203,QuestType!$AJ:$AK,2,FALSE)</f>
        <v>Lv.12 분해 업적</v>
      </c>
      <c r="F203" s="61">
        <v>0</v>
      </c>
      <c r="G203" s="61">
        <v>6</v>
      </c>
      <c r="H203" s="61">
        <v>25</v>
      </c>
      <c r="I203" s="61">
        <v>0</v>
      </c>
      <c r="J203" s="61">
        <v>4800</v>
      </c>
      <c r="K203" s="61">
        <v>1</v>
      </c>
      <c r="L203" s="61">
        <v>24000</v>
      </c>
      <c r="M203" s="61">
        <v>0</v>
      </c>
      <c r="N203" s="61">
        <v>0</v>
      </c>
      <c r="O203" s="61">
        <v>25</v>
      </c>
      <c r="P203" s="61">
        <v>2</v>
      </c>
      <c r="Q203" s="61">
        <v>0</v>
      </c>
      <c r="R203" s="61">
        <v>0</v>
      </c>
      <c r="S203" s="61">
        <v>0</v>
      </c>
      <c r="T203" s="61">
        <v>0</v>
      </c>
      <c r="U203" s="61">
        <v>0</v>
      </c>
      <c r="V203" s="61">
        <v>0</v>
      </c>
      <c r="W203" s="61">
        <v>0</v>
      </c>
      <c r="X203" s="61">
        <v>0</v>
      </c>
      <c r="Y203" s="61">
        <v>0</v>
      </c>
      <c r="Z203" s="61">
        <v>0</v>
      </c>
      <c r="AA203" s="61">
        <v>0</v>
      </c>
      <c r="AB203" s="61">
        <v>0</v>
      </c>
      <c r="AC203" s="61">
        <v>0</v>
      </c>
      <c r="AD203" s="61">
        <v>0</v>
      </c>
    </row>
    <row r="204" spans="1:30" x14ac:dyDescent="0.3">
      <c r="A204" s="61">
        <f t="shared" si="3"/>
        <v>203</v>
      </c>
      <c r="B204" s="61">
        <v>1</v>
      </c>
      <c r="C204" s="61">
        <v>141443</v>
      </c>
      <c r="D204" s="61">
        <v>0</v>
      </c>
      <c r="E204" s="61" t="str">
        <f>VLOOKUP(C204,QuestType!$AJ:$AK,2,FALSE)</f>
        <v>Lv.13 분해 업적</v>
      </c>
      <c r="F204" s="61">
        <v>0</v>
      </c>
      <c r="G204" s="61">
        <v>6</v>
      </c>
      <c r="H204" s="61">
        <v>25</v>
      </c>
      <c r="I204" s="61">
        <v>0</v>
      </c>
      <c r="J204" s="61">
        <v>5200</v>
      </c>
      <c r="K204" s="61">
        <v>1</v>
      </c>
      <c r="L204" s="61">
        <v>26000</v>
      </c>
      <c r="M204" s="61">
        <v>0</v>
      </c>
      <c r="N204" s="61">
        <v>0</v>
      </c>
      <c r="O204" s="61">
        <v>25</v>
      </c>
      <c r="P204" s="61">
        <v>2</v>
      </c>
      <c r="Q204" s="61">
        <v>0</v>
      </c>
      <c r="R204" s="61">
        <v>0</v>
      </c>
      <c r="S204" s="61">
        <v>0</v>
      </c>
      <c r="T204" s="61">
        <v>0</v>
      </c>
      <c r="U204" s="61">
        <v>0</v>
      </c>
      <c r="V204" s="61">
        <v>0</v>
      </c>
      <c r="W204" s="61">
        <v>0</v>
      </c>
      <c r="X204" s="61">
        <v>0</v>
      </c>
      <c r="Y204" s="61">
        <v>0</v>
      </c>
      <c r="Z204" s="61">
        <v>0</v>
      </c>
      <c r="AA204" s="61">
        <v>0</v>
      </c>
      <c r="AB204" s="61">
        <v>0</v>
      </c>
      <c r="AC204" s="61">
        <v>0</v>
      </c>
      <c r="AD204" s="61">
        <v>0</v>
      </c>
    </row>
    <row r="205" spans="1:30" x14ac:dyDescent="0.3">
      <c r="A205" s="61">
        <f t="shared" si="3"/>
        <v>204</v>
      </c>
      <c r="B205" s="61">
        <v>1</v>
      </c>
      <c r="C205" s="61">
        <v>141444</v>
      </c>
      <c r="D205" s="61">
        <v>0</v>
      </c>
      <c r="E205" s="61" t="str">
        <f>VLOOKUP(C205,QuestType!$AJ:$AK,2,FALSE)</f>
        <v>Lv.14 분해 업적</v>
      </c>
      <c r="F205" s="61">
        <v>0</v>
      </c>
      <c r="G205" s="61">
        <v>6</v>
      </c>
      <c r="H205" s="61">
        <v>25</v>
      </c>
      <c r="I205" s="61">
        <v>0</v>
      </c>
      <c r="J205" s="61">
        <v>5600</v>
      </c>
      <c r="K205" s="61">
        <v>1</v>
      </c>
      <c r="L205" s="61">
        <v>28000</v>
      </c>
      <c r="M205" s="61">
        <v>0</v>
      </c>
      <c r="N205" s="61">
        <v>0</v>
      </c>
      <c r="O205" s="61">
        <v>25</v>
      </c>
      <c r="P205" s="61">
        <v>2</v>
      </c>
      <c r="Q205" s="61">
        <v>0</v>
      </c>
      <c r="R205" s="61">
        <v>0</v>
      </c>
      <c r="S205" s="61">
        <v>0</v>
      </c>
      <c r="T205" s="61">
        <v>0</v>
      </c>
      <c r="U205" s="61">
        <v>0</v>
      </c>
      <c r="V205" s="61">
        <v>0</v>
      </c>
      <c r="W205" s="61">
        <v>0</v>
      </c>
      <c r="X205" s="61">
        <v>0</v>
      </c>
      <c r="Y205" s="61">
        <v>0</v>
      </c>
      <c r="Z205" s="61">
        <v>0</v>
      </c>
      <c r="AA205" s="61">
        <v>0</v>
      </c>
      <c r="AB205" s="61">
        <v>0</v>
      </c>
      <c r="AC205" s="61">
        <v>0</v>
      </c>
      <c r="AD205" s="61">
        <v>0</v>
      </c>
    </row>
    <row r="206" spans="1:30" x14ac:dyDescent="0.3">
      <c r="A206" s="61">
        <f t="shared" si="3"/>
        <v>205</v>
      </c>
      <c r="B206" s="61">
        <v>1</v>
      </c>
      <c r="C206" s="61">
        <v>141445</v>
      </c>
      <c r="D206" s="61">
        <v>0</v>
      </c>
      <c r="E206" s="61" t="str">
        <f>VLOOKUP(C206,QuestType!$AJ:$AK,2,FALSE)</f>
        <v>Lv.15 분해 업적</v>
      </c>
      <c r="F206" s="61">
        <v>0</v>
      </c>
      <c r="G206" s="61">
        <v>6</v>
      </c>
      <c r="H206" s="61">
        <v>25</v>
      </c>
      <c r="I206" s="61">
        <v>0</v>
      </c>
      <c r="J206" s="61">
        <v>6000</v>
      </c>
      <c r="K206" s="61">
        <v>1</v>
      </c>
      <c r="L206" s="61">
        <v>30000</v>
      </c>
      <c r="M206" s="61">
        <v>0</v>
      </c>
      <c r="N206" s="61">
        <v>0</v>
      </c>
      <c r="O206" s="61">
        <v>25</v>
      </c>
      <c r="P206" s="61">
        <v>2</v>
      </c>
      <c r="Q206" s="61">
        <v>0</v>
      </c>
      <c r="R206" s="61">
        <v>0</v>
      </c>
      <c r="S206" s="61">
        <v>0</v>
      </c>
      <c r="T206" s="61">
        <v>0</v>
      </c>
      <c r="U206" s="61">
        <v>0</v>
      </c>
      <c r="V206" s="61">
        <v>0</v>
      </c>
      <c r="W206" s="61">
        <v>0</v>
      </c>
      <c r="X206" s="61">
        <v>0</v>
      </c>
      <c r="Y206" s="61">
        <v>0</v>
      </c>
      <c r="Z206" s="61">
        <v>0</v>
      </c>
      <c r="AA206" s="61">
        <v>0</v>
      </c>
      <c r="AB206" s="61">
        <v>0</v>
      </c>
      <c r="AC206" s="61">
        <v>0</v>
      </c>
      <c r="AD206" s="61">
        <v>0</v>
      </c>
    </row>
    <row r="207" spans="1:30" x14ac:dyDescent="0.3">
      <c r="A207" s="61">
        <f t="shared" si="3"/>
        <v>206</v>
      </c>
      <c r="B207" s="61">
        <v>1</v>
      </c>
      <c r="C207" s="61">
        <v>141446</v>
      </c>
      <c r="D207" s="61">
        <v>0</v>
      </c>
      <c r="E207" s="61" t="str">
        <f>VLOOKUP(C207,QuestType!$AJ:$AK,2,FALSE)</f>
        <v>Lv.16 분해 업적</v>
      </c>
      <c r="F207" s="61">
        <v>0</v>
      </c>
      <c r="G207" s="61">
        <v>6</v>
      </c>
      <c r="H207" s="61">
        <v>25</v>
      </c>
      <c r="I207" s="61">
        <v>0</v>
      </c>
      <c r="J207" s="61">
        <v>6400</v>
      </c>
      <c r="K207" s="61">
        <v>1</v>
      </c>
      <c r="L207" s="61">
        <v>32000</v>
      </c>
      <c r="M207" s="61">
        <v>0</v>
      </c>
      <c r="N207" s="61">
        <v>0</v>
      </c>
      <c r="O207" s="61">
        <v>25</v>
      </c>
      <c r="P207" s="61">
        <v>2</v>
      </c>
      <c r="Q207" s="61">
        <v>0</v>
      </c>
      <c r="R207" s="61">
        <v>0</v>
      </c>
      <c r="S207" s="61">
        <v>0</v>
      </c>
      <c r="T207" s="61">
        <v>0</v>
      </c>
      <c r="U207" s="61">
        <v>0</v>
      </c>
      <c r="V207" s="61">
        <v>0</v>
      </c>
      <c r="W207" s="61">
        <v>0</v>
      </c>
      <c r="X207" s="61">
        <v>0</v>
      </c>
      <c r="Y207" s="61">
        <v>0</v>
      </c>
      <c r="Z207" s="61">
        <v>0</v>
      </c>
      <c r="AA207" s="61">
        <v>0</v>
      </c>
      <c r="AB207" s="61">
        <v>0</v>
      </c>
      <c r="AC207" s="61">
        <v>0</v>
      </c>
      <c r="AD207" s="61">
        <v>0</v>
      </c>
    </row>
    <row r="208" spans="1:30" x14ac:dyDescent="0.3">
      <c r="A208" s="61">
        <f t="shared" si="3"/>
        <v>207</v>
      </c>
      <c r="B208" s="61">
        <v>1</v>
      </c>
      <c r="C208" s="61">
        <v>141447</v>
      </c>
      <c r="D208" s="61">
        <v>0</v>
      </c>
      <c r="E208" s="61" t="str">
        <f>VLOOKUP(C208,QuestType!$AJ:$AK,2,FALSE)</f>
        <v>Lv.17 분해 업적</v>
      </c>
      <c r="F208" s="61">
        <v>0</v>
      </c>
      <c r="G208" s="61">
        <v>6</v>
      </c>
      <c r="H208" s="61">
        <v>25</v>
      </c>
      <c r="I208" s="61">
        <v>0</v>
      </c>
      <c r="J208" s="61">
        <v>6800</v>
      </c>
      <c r="K208" s="61">
        <v>1</v>
      </c>
      <c r="L208" s="61">
        <v>34000</v>
      </c>
      <c r="M208" s="61">
        <v>0</v>
      </c>
      <c r="N208" s="61">
        <v>0</v>
      </c>
      <c r="O208" s="61">
        <v>25</v>
      </c>
      <c r="P208" s="61">
        <v>2</v>
      </c>
      <c r="Q208" s="61">
        <v>0</v>
      </c>
      <c r="R208" s="61">
        <v>0</v>
      </c>
      <c r="S208" s="61">
        <v>0</v>
      </c>
      <c r="T208" s="61">
        <v>0</v>
      </c>
      <c r="U208" s="61">
        <v>0</v>
      </c>
      <c r="V208" s="61">
        <v>0</v>
      </c>
      <c r="W208" s="61">
        <v>0</v>
      </c>
      <c r="X208" s="61">
        <v>0</v>
      </c>
      <c r="Y208" s="61">
        <v>0</v>
      </c>
      <c r="Z208" s="61">
        <v>0</v>
      </c>
      <c r="AA208" s="61">
        <v>0</v>
      </c>
      <c r="AB208" s="61">
        <v>0</v>
      </c>
      <c r="AC208" s="61">
        <v>0</v>
      </c>
      <c r="AD208" s="61">
        <v>0</v>
      </c>
    </row>
    <row r="209" spans="1:30" x14ac:dyDescent="0.3">
      <c r="A209" s="61">
        <f t="shared" si="3"/>
        <v>208</v>
      </c>
      <c r="B209" s="61">
        <v>1</v>
      </c>
      <c r="C209" s="61">
        <v>141448</v>
      </c>
      <c r="D209" s="61">
        <v>0</v>
      </c>
      <c r="E209" s="61" t="str">
        <f>VLOOKUP(C209,QuestType!$AJ:$AK,2,FALSE)</f>
        <v>Lv.18 분해 업적</v>
      </c>
      <c r="F209" s="61">
        <v>0</v>
      </c>
      <c r="G209" s="61">
        <v>6</v>
      </c>
      <c r="H209" s="61">
        <v>25</v>
      </c>
      <c r="I209" s="61">
        <v>0</v>
      </c>
      <c r="J209" s="61">
        <v>7200</v>
      </c>
      <c r="K209" s="61">
        <v>1</v>
      </c>
      <c r="L209" s="61">
        <v>35999.999999999993</v>
      </c>
      <c r="M209" s="61">
        <v>0</v>
      </c>
      <c r="N209" s="61">
        <v>0</v>
      </c>
      <c r="O209" s="61">
        <v>25</v>
      </c>
      <c r="P209" s="61">
        <v>2</v>
      </c>
      <c r="Q209" s="61">
        <v>0</v>
      </c>
      <c r="R209" s="61">
        <v>0</v>
      </c>
      <c r="S209" s="61">
        <v>0</v>
      </c>
      <c r="T209" s="61">
        <v>0</v>
      </c>
      <c r="U209" s="61">
        <v>0</v>
      </c>
      <c r="V209" s="61">
        <v>0</v>
      </c>
      <c r="W209" s="61">
        <v>0</v>
      </c>
      <c r="X209" s="61">
        <v>0</v>
      </c>
      <c r="Y209" s="61">
        <v>0</v>
      </c>
      <c r="Z209" s="61">
        <v>0</v>
      </c>
      <c r="AA209" s="61">
        <v>0</v>
      </c>
      <c r="AB209" s="61">
        <v>0</v>
      </c>
      <c r="AC209" s="61">
        <v>0</v>
      </c>
      <c r="AD209" s="61">
        <v>0</v>
      </c>
    </row>
    <row r="210" spans="1:30" x14ac:dyDescent="0.3">
      <c r="A210" s="61">
        <f t="shared" si="3"/>
        <v>209</v>
      </c>
      <c r="B210" s="61">
        <v>1</v>
      </c>
      <c r="C210" s="61">
        <v>141449</v>
      </c>
      <c r="D210" s="61">
        <v>0</v>
      </c>
      <c r="E210" s="61" t="str">
        <f>VLOOKUP(C210,QuestType!$AJ:$AK,2,FALSE)</f>
        <v>Lv.19 분해 업적</v>
      </c>
      <c r="F210" s="61">
        <v>0</v>
      </c>
      <c r="G210" s="61">
        <v>6</v>
      </c>
      <c r="H210" s="61">
        <v>25</v>
      </c>
      <c r="I210" s="61">
        <v>0</v>
      </c>
      <c r="J210" s="61">
        <v>7600</v>
      </c>
      <c r="K210" s="61">
        <v>1</v>
      </c>
      <c r="L210" s="61">
        <v>38000</v>
      </c>
      <c r="M210" s="61">
        <v>0</v>
      </c>
      <c r="N210" s="61">
        <v>0</v>
      </c>
      <c r="O210" s="61">
        <v>25</v>
      </c>
      <c r="P210" s="61">
        <v>2</v>
      </c>
      <c r="Q210" s="61">
        <v>0</v>
      </c>
      <c r="R210" s="61">
        <v>0</v>
      </c>
      <c r="S210" s="61">
        <v>0</v>
      </c>
      <c r="T210" s="61">
        <v>0</v>
      </c>
      <c r="U210" s="61">
        <v>0</v>
      </c>
      <c r="V210" s="61">
        <v>0</v>
      </c>
      <c r="W210" s="61">
        <v>0</v>
      </c>
      <c r="X210" s="61">
        <v>0</v>
      </c>
      <c r="Y210" s="61">
        <v>0</v>
      </c>
      <c r="Z210" s="61">
        <v>0</v>
      </c>
      <c r="AA210" s="61">
        <v>0</v>
      </c>
      <c r="AB210" s="61">
        <v>0</v>
      </c>
      <c r="AC210" s="61">
        <v>0</v>
      </c>
      <c r="AD210" s="61">
        <v>0</v>
      </c>
    </row>
    <row r="211" spans="1:30" x14ac:dyDescent="0.3">
      <c r="A211" s="61">
        <f t="shared" si="3"/>
        <v>210</v>
      </c>
      <c r="B211" s="61">
        <v>1</v>
      </c>
      <c r="C211" s="61">
        <v>141450</v>
      </c>
      <c r="D211" s="61">
        <v>0</v>
      </c>
      <c r="E211" s="61" t="str">
        <f>VLOOKUP(C211,QuestType!$AJ:$AK,2,FALSE)</f>
        <v>Lv.20 분해 업적</v>
      </c>
      <c r="F211" s="61">
        <v>0</v>
      </c>
      <c r="G211" s="61">
        <v>6</v>
      </c>
      <c r="H211" s="61">
        <v>25</v>
      </c>
      <c r="I211" s="61">
        <v>0</v>
      </c>
      <c r="J211" s="61">
        <v>8000</v>
      </c>
      <c r="K211" s="61">
        <v>1</v>
      </c>
      <c r="L211" s="61">
        <v>40000</v>
      </c>
      <c r="M211" s="61">
        <v>0</v>
      </c>
      <c r="N211" s="61">
        <v>0</v>
      </c>
      <c r="O211" s="61">
        <v>25</v>
      </c>
      <c r="P211" s="61">
        <v>2</v>
      </c>
      <c r="Q211" s="61">
        <v>0</v>
      </c>
      <c r="R211" s="61">
        <v>0</v>
      </c>
      <c r="S211" s="61">
        <v>0</v>
      </c>
      <c r="T211" s="61">
        <v>0</v>
      </c>
      <c r="U211" s="61">
        <v>0</v>
      </c>
      <c r="V211" s="61">
        <v>0</v>
      </c>
      <c r="W211" s="61">
        <v>0</v>
      </c>
      <c r="X211" s="61">
        <v>0</v>
      </c>
      <c r="Y211" s="61">
        <v>0</v>
      </c>
      <c r="Z211" s="61">
        <v>0</v>
      </c>
      <c r="AA211" s="61">
        <v>0</v>
      </c>
      <c r="AB211" s="61">
        <v>0</v>
      </c>
      <c r="AC211" s="61">
        <v>0</v>
      </c>
      <c r="AD211" s="61">
        <v>0</v>
      </c>
    </row>
    <row r="212" spans="1:30" x14ac:dyDescent="0.3">
      <c r="A212" s="61">
        <f t="shared" si="3"/>
        <v>211</v>
      </c>
      <c r="B212" s="61">
        <v>1</v>
      </c>
      <c r="C212" s="61">
        <v>141451</v>
      </c>
      <c r="D212" s="61">
        <v>0</v>
      </c>
      <c r="E212" s="61" t="str">
        <f>VLOOKUP(C212,QuestType!$AJ:$AK,2,FALSE)</f>
        <v>Lv.21 분해 업적</v>
      </c>
      <c r="F212" s="61">
        <v>0</v>
      </c>
      <c r="G212" s="61">
        <v>6</v>
      </c>
      <c r="H212" s="61">
        <v>25</v>
      </c>
      <c r="I212" s="61">
        <v>0</v>
      </c>
      <c r="J212" s="61">
        <v>8400</v>
      </c>
      <c r="K212" s="61">
        <v>1</v>
      </c>
      <c r="L212" s="61">
        <v>42000</v>
      </c>
      <c r="M212" s="61">
        <v>0</v>
      </c>
      <c r="N212" s="61">
        <v>0</v>
      </c>
      <c r="O212" s="61">
        <v>25</v>
      </c>
      <c r="P212" s="61">
        <v>3</v>
      </c>
      <c r="Q212" s="61">
        <v>0</v>
      </c>
      <c r="R212" s="61">
        <v>0</v>
      </c>
      <c r="S212" s="61">
        <v>0</v>
      </c>
      <c r="T212" s="61">
        <v>0</v>
      </c>
      <c r="U212" s="61">
        <v>0</v>
      </c>
      <c r="V212" s="61">
        <v>0</v>
      </c>
      <c r="W212" s="61">
        <v>0</v>
      </c>
      <c r="X212" s="61">
        <v>0</v>
      </c>
      <c r="Y212" s="61">
        <v>0</v>
      </c>
      <c r="Z212" s="61">
        <v>0</v>
      </c>
      <c r="AA212" s="61">
        <v>0</v>
      </c>
      <c r="AB212" s="61">
        <v>0</v>
      </c>
      <c r="AC212" s="61">
        <v>0</v>
      </c>
      <c r="AD212" s="61">
        <v>0</v>
      </c>
    </row>
    <row r="213" spans="1:30" x14ac:dyDescent="0.3">
      <c r="A213" s="61">
        <f t="shared" si="3"/>
        <v>212</v>
      </c>
      <c r="B213" s="61">
        <v>1</v>
      </c>
      <c r="C213" s="61">
        <v>141452</v>
      </c>
      <c r="D213" s="61">
        <v>0</v>
      </c>
      <c r="E213" s="61" t="str">
        <f>VLOOKUP(C213,QuestType!$AJ:$AK,2,FALSE)</f>
        <v>Lv.22 분해 업적</v>
      </c>
      <c r="F213" s="61">
        <v>0</v>
      </c>
      <c r="G213" s="61">
        <v>6</v>
      </c>
      <c r="H213" s="61">
        <v>25</v>
      </c>
      <c r="I213" s="61">
        <v>0</v>
      </c>
      <c r="J213" s="61">
        <v>8800</v>
      </c>
      <c r="K213" s="61">
        <v>1</v>
      </c>
      <c r="L213" s="61">
        <v>44000</v>
      </c>
      <c r="M213" s="61">
        <v>0</v>
      </c>
      <c r="N213" s="61">
        <v>0</v>
      </c>
      <c r="O213" s="61">
        <v>25</v>
      </c>
      <c r="P213" s="61">
        <v>3</v>
      </c>
      <c r="Q213" s="61">
        <v>0</v>
      </c>
      <c r="R213" s="61">
        <v>0</v>
      </c>
      <c r="S213" s="61">
        <v>0</v>
      </c>
      <c r="T213" s="61">
        <v>0</v>
      </c>
      <c r="U213" s="61">
        <v>0</v>
      </c>
      <c r="V213" s="61">
        <v>0</v>
      </c>
      <c r="W213" s="61">
        <v>0</v>
      </c>
      <c r="X213" s="61">
        <v>0</v>
      </c>
      <c r="Y213" s="61">
        <v>0</v>
      </c>
      <c r="Z213" s="61">
        <v>0</v>
      </c>
      <c r="AA213" s="61">
        <v>0</v>
      </c>
      <c r="AB213" s="61">
        <v>0</v>
      </c>
      <c r="AC213" s="61">
        <v>0</v>
      </c>
      <c r="AD213" s="61">
        <v>0</v>
      </c>
    </row>
    <row r="214" spans="1:30" x14ac:dyDescent="0.3">
      <c r="A214" s="61">
        <f t="shared" si="3"/>
        <v>213</v>
      </c>
      <c r="B214" s="61">
        <v>1</v>
      </c>
      <c r="C214" s="61">
        <v>141453</v>
      </c>
      <c r="D214" s="61">
        <v>0</v>
      </c>
      <c r="E214" s="61" t="str">
        <f>VLOOKUP(C214,QuestType!$AJ:$AK,2,FALSE)</f>
        <v>Lv.23 분해 업적</v>
      </c>
      <c r="F214" s="61">
        <v>0</v>
      </c>
      <c r="G214" s="61">
        <v>6</v>
      </c>
      <c r="H214" s="61">
        <v>25</v>
      </c>
      <c r="I214" s="61">
        <v>0</v>
      </c>
      <c r="J214" s="61">
        <v>9200</v>
      </c>
      <c r="K214" s="61">
        <v>1</v>
      </c>
      <c r="L214" s="61">
        <v>46000</v>
      </c>
      <c r="M214" s="61">
        <v>0</v>
      </c>
      <c r="N214" s="61">
        <v>0</v>
      </c>
      <c r="O214" s="61">
        <v>25</v>
      </c>
      <c r="P214" s="61">
        <v>3</v>
      </c>
      <c r="Q214" s="61">
        <v>0</v>
      </c>
      <c r="R214" s="61">
        <v>0</v>
      </c>
      <c r="S214" s="61">
        <v>0</v>
      </c>
      <c r="T214" s="61">
        <v>0</v>
      </c>
      <c r="U214" s="61">
        <v>0</v>
      </c>
      <c r="V214" s="61">
        <v>0</v>
      </c>
      <c r="W214" s="61">
        <v>0</v>
      </c>
      <c r="X214" s="61">
        <v>0</v>
      </c>
      <c r="Y214" s="61">
        <v>0</v>
      </c>
      <c r="Z214" s="61">
        <v>0</v>
      </c>
      <c r="AA214" s="61">
        <v>0</v>
      </c>
      <c r="AB214" s="61">
        <v>0</v>
      </c>
      <c r="AC214" s="61">
        <v>0</v>
      </c>
      <c r="AD214" s="61">
        <v>0</v>
      </c>
    </row>
    <row r="215" spans="1:30" x14ac:dyDescent="0.3">
      <c r="A215" s="61">
        <f t="shared" si="3"/>
        <v>214</v>
      </c>
      <c r="B215" s="61">
        <v>1</v>
      </c>
      <c r="C215" s="61">
        <v>141454</v>
      </c>
      <c r="D215" s="61">
        <v>0</v>
      </c>
      <c r="E215" s="61" t="str">
        <f>VLOOKUP(C215,QuestType!$AJ:$AK,2,FALSE)</f>
        <v>Lv.24 분해 업적</v>
      </c>
      <c r="F215" s="61">
        <v>0</v>
      </c>
      <c r="G215" s="61">
        <v>6</v>
      </c>
      <c r="H215" s="61">
        <v>25</v>
      </c>
      <c r="I215" s="61">
        <v>0</v>
      </c>
      <c r="J215" s="61">
        <v>9600</v>
      </c>
      <c r="K215" s="61">
        <v>1</v>
      </c>
      <c r="L215" s="61">
        <v>48000</v>
      </c>
      <c r="M215" s="61">
        <v>0</v>
      </c>
      <c r="N215" s="61">
        <v>0</v>
      </c>
      <c r="O215" s="61">
        <v>25</v>
      </c>
      <c r="P215" s="61">
        <v>3</v>
      </c>
      <c r="Q215" s="61">
        <v>0</v>
      </c>
      <c r="R215" s="61">
        <v>0</v>
      </c>
      <c r="S215" s="61">
        <v>0</v>
      </c>
      <c r="T215" s="61">
        <v>0</v>
      </c>
      <c r="U215" s="61">
        <v>0</v>
      </c>
      <c r="V215" s="61">
        <v>0</v>
      </c>
      <c r="W215" s="61">
        <v>0</v>
      </c>
      <c r="X215" s="61">
        <v>0</v>
      </c>
      <c r="Y215" s="61">
        <v>0</v>
      </c>
      <c r="Z215" s="61">
        <v>0</v>
      </c>
      <c r="AA215" s="61">
        <v>0</v>
      </c>
      <c r="AB215" s="61">
        <v>0</v>
      </c>
      <c r="AC215" s="61">
        <v>0</v>
      </c>
      <c r="AD215" s="61">
        <v>0</v>
      </c>
    </row>
    <row r="216" spans="1:30" x14ac:dyDescent="0.3">
      <c r="A216" s="61">
        <f t="shared" si="3"/>
        <v>215</v>
      </c>
      <c r="B216" s="61">
        <v>1</v>
      </c>
      <c r="C216" s="61">
        <v>141455</v>
      </c>
      <c r="D216" s="61">
        <v>0</v>
      </c>
      <c r="E216" s="61" t="str">
        <f>VLOOKUP(C216,QuestType!$AJ:$AK,2,FALSE)</f>
        <v>Lv.25 분해 업적</v>
      </c>
      <c r="F216" s="61">
        <v>0</v>
      </c>
      <c r="G216" s="61">
        <v>6</v>
      </c>
      <c r="H216" s="61">
        <v>25</v>
      </c>
      <c r="I216" s="61">
        <v>0</v>
      </c>
      <c r="J216" s="61">
        <v>10000</v>
      </c>
      <c r="K216" s="61">
        <v>1</v>
      </c>
      <c r="L216" s="61">
        <v>50000</v>
      </c>
      <c r="M216" s="61">
        <v>0</v>
      </c>
      <c r="N216" s="61">
        <v>0</v>
      </c>
      <c r="O216" s="61">
        <v>25</v>
      </c>
      <c r="P216" s="61">
        <v>3</v>
      </c>
      <c r="Q216" s="61">
        <v>0</v>
      </c>
      <c r="R216" s="61">
        <v>0</v>
      </c>
      <c r="S216" s="61">
        <v>0</v>
      </c>
      <c r="T216" s="61">
        <v>0</v>
      </c>
      <c r="U216" s="61">
        <v>0</v>
      </c>
      <c r="V216" s="61">
        <v>0</v>
      </c>
      <c r="W216" s="61">
        <v>0</v>
      </c>
      <c r="X216" s="61">
        <v>0</v>
      </c>
      <c r="Y216" s="61">
        <v>0</v>
      </c>
      <c r="Z216" s="61">
        <v>0</v>
      </c>
      <c r="AA216" s="61">
        <v>0</v>
      </c>
      <c r="AB216" s="61">
        <v>0</v>
      </c>
      <c r="AC216" s="61">
        <v>0</v>
      </c>
      <c r="AD216" s="61">
        <v>0</v>
      </c>
    </row>
    <row r="217" spans="1:30" x14ac:dyDescent="0.3">
      <c r="A217" s="61">
        <f t="shared" si="3"/>
        <v>216</v>
      </c>
      <c r="B217" s="61">
        <v>1</v>
      </c>
      <c r="C217" s="61">
        <v>141456</v>
      </c>
      <c r="D217" s="61">
        <v>0</v>
      </c>
      <c r="E217" s="61" t="str">
        <f>VLOOKUP(C217,QuestType!$AJ:$AK,2,FALSE)</f>
        <v>Lv.26 분해 업적</v>
      </c>
      <c r="F217" s="61">
        <v>0</v>
      </c>
      <c r="G217" s="61">
        <v>6</v>
      </c>
      <c r="H217" s="61">
        <v>25</v>
      </c>
      <c r="I217" s="61">
        <v>0</v>
      </c>
      <c r="J217" s="61">
        <v>10400</v>
      </c>
      <c r="K217" s="61">
        <v>1</v>
      </c>
      <c r="L217" s="61">
        <v>52000</v>
      </c>
      <c r="M217" s="61">
        <v>0</v>
      </c>
      <c r="N217" s="61">
        <v>0</v>
      </c>
      <c r="O217" s="61">
        <v>25</v>
      </c>
      <c r="P217" s="61">
        <v>3</v>
      </c>
      <c r="Q217" s="61">
        <v>0</v>
      </c>
      <c r="R217" s="61">
        <v>0</v>
      </c>
      <c r="S217" s="61">
        <v>0</v>
      </c>
      <c r="T217" s="61">
        <v>0</v>
      </c>
      <c r="U217" s="61">
        <v>0</v>
      </c>
      <c r="V217" s="61">
        <v>0</v>
      </c>
      <c r="W217" s="61">
        <v>0</v>
      </c>
      <c r="X217" s="61">
        <v>0</v>
      </c>
      <c r="Y217" s="61">
        <v>0</v>
      </c>
      <c r="Z217" s="61">
        <v>0</v>
      </c>
      <c r="AA217" s="61">
        <v>0</v>
      </c>
      <c r="AB217" s="61">
        <v>0</v>
      </c>
      <c r="AC217" s="61">
        <v>0</v>
      </c>
      <c r="AD217" s="61">
        <v>0</v>
      </c>
    </row>
    <row r="218" spans="1:30" x14ac:dyDescent="0.3">
      <c r="A218" s="61">
        <f t="shared" si="3"/>
        <v>217</v>
      </c>
      <c r="B218" s="61">
        <v>1</v>
      </c>
      <c r="C218" s="61">
        <v>141457</v>
      </c>
      <c r="D218" s="61">
        <v>0</v>
      </c>
      <c r="E218" s="61" t="str">
        <f>VLOOKUP(C218,QuestType!$AJ:$AK,2,FALSE)</f>
        <v>Lv.27 분해 업적</v>
      </c>
      <c r="F218" s="61">
        <v>0</v>
      </c>
      <c r="G218" s="61">
        <v>6</v>
      </c>
      <c r="H218" s="61">
        <v>25</v>
      </c>
      <c r="I218" s="61">
        <v>0</v>
      </c>
      <c r="J218" s="61">
        <v>10800</v>
      </c>
      <c r="K218" s="61">
        <v>1</v>
      </c>
      <c r="L218" s="61">
        <v>54000</v>
      </c>
      <c r="M218" s="61">
        <v>0</v>
      </c>
      <c r="N218" s="61">
        <v>0</v>
      </c>
      <c r="O218" s="61">
        <v>25</v>
      </c>
      <c r="P218" s="61">
        <v>3</v>
      </c>
      <c r="Q218" s="61">
        <v>0</v>
      </c>
      <c r="R218" s="61">
        <v>0</v>
      </c>
      <c r="S218" s="61">
        <v>0</v>
      </c>
      <c r="T218" s="61">
        <v>0</v>
      </c>
      <c r="U218" s="61">
        <v>0</v>
      </c>
      <c r="V218" s="61">
        <v>0</v>
      </c>
      <c r="W218" s="61">
        <v>0</v>
      </c>
      <c r="X218" s="61">
        <v>0</v>
      </c>
      <c r="Y218" s="61">
        <v>0</v>
      </c>
      <c r="Z218" s="61">
        <v>0</v>
      </c>
      <c r="AA218" s="61">
        <v>0</v>
      </c>
      <c r="AB218" s="61">
        <v>0</v>
      </c>
      <c r="AC218" s="61">
        <v>0</v>
      </c>
      <c r="AD218" s="61">
        <v>0</v>
      </c>
    </row>
    <row r="219" spans="1:30" x14ac:dyDescent="0.3">
      <c r="A219" s="61">
        <f t="shared" si="3"/>
        <v>218</v>
      </c>
      <c r="B219" s="61">
        <v>1</v>
      </c>
      <c r="C219" s="61">
        <v>141458</v>
      </c>
      <c r="D219" s="61">
        <v>0</v>
      </c>
      <c r="E219" s="61" t="str">
        <f>VLOOKUP(C219,QuestType!$AJ:$AK,2,FALSE)</f>
        <v>Lv.28 분해 업적</v>
      </c>
      <c r="F219" s="61">
        <v>0</v>
      </c>
      <c r="G219" s="61">
        <v>6</v>
      </c>
      <c r="H219" s="61">
        <v>25</v>
      </c>
      <c r="I219" s="61">
        <v>0</v>
      </c>
      <c r="J219" s="61">
        <v>11200</v>
      </c>
      <c r="K219" s="61">
        <v>1</v>
      </c>
      <c r="L219" s="61">
        <v>56000</v>
      </c>
      <c r="M219" s="61">
        <v>0</v>
      </c>
      <c r="N219" s="61">
        <v>0</v>
      </c>
      <c r="O219" s="61">
        <v>25</v>
      </c>
      <c r="P219" s="61">
        <v>3</v>
      </c>
      <c r="Q219" s="61">
        <v>0</v>
      </c>
      <c r="R219" s="61">
        <v>0</v>
      </c>
      <c r="S219" s="61">
        <v>0</v>
      </c>
      <c r="T219" s="61">
        <v>0</v>
      </c>
      <c r="U219" s="61">
        <v>0</v>
      </c>
      <c r="V219" s="61">
        <v>0</v>
      </c>
      <c r="W219" s="61">
        <v>0</v>
      </c>
      <c r="X219" s="61">
        <v>0</v>
      </c>
      <c r="Y219" s="61">
        <v>0</v>
      </c>
      <c r="Z219" s="61">
        <v>0</v>
      </c>
      <c r="AA219" s="61">
        <v>0</v>
      </c>
      <c r="AB219" s="61">
        <v>0</v>
      </c>
      <c r="AC219" s="61">
        <v>0</v>
      </c>
      <c r="AD219" s="61">
        <v>0</v>
      </c>
    </row>
    <row r="220" spans="1:30" x14ac:dyDescent="0.3">
      <c r="A220" s="61">
        <f t="shared" si="3"/>
        <v>219</v>
      </c>
      <c r="B220" s="61">
        <v>1</v>
      </c>
      <c r="C220" s="61">
        <v>141459</v>
      </c>
      <c r="D220" s="61">
        <v>0</v>
      </c>
      <c r="E220" s="61" t="str">
        <f>VLOOKUP(C220,QuestType!$AJ:$AK,2,FALSE)</f>
        <v>Lv.29 분해 업적</v>
      </c>
      <c r="F220" s="61">
        <v>0</v>
      </c>
      <c r="G220" s="61">
        <v>6</v>
      </c>
      <c r="H220" s="61">
        <v>25</v>
      </c>
      <c r="I220" s="61">
        <v>0</v>
      </c>
      <c r="J220" s="61">
        <v>11600</v>
      </c>
      <c r="K220" s="61">
        <v>1</v>
      </c>
      <c r="L220" s="61">
        <v>58000</v>
      </c>
      <c r="M220" s="61">
        <v>0</v>
      </c>
      <c r="N220" s="61">
        <v>0</v>
      </c>
      <c r="O220" s="61">
        <v>25</v>
      </c>
      <c r="P220" s="61">
        <v>3</v>
      </c>
      <c r="Q220" s="61">
        <v>0</v>
      </c>
      <c r="R220" s="61">
        <v>0</v>
      </c>
      <c r="S220" s="61">
        <v>0</v>
      </c>
      <c r="T220" s="61">
        <v>0</v>
      </c>
      <c r="U220" s="61">
        <v>0</v>
      </c>
      <c r="V220" s="61">
        <v>0</v>
      </c>
      <c r="W220" s="61">
        <v>0</v>
      </c>
      <c r="X220" s="61">
        <v>0</v>
      </c>
      <c r="Y220" s="61">
        <v>0</v>
      </c>
      <c r="Z220" s="61">
        <v>0</v>
      </c>
      <c r="AA220" s="61">
        <v>0</v>
      </c>
      <c r="AB220" s="61">
        <v>0</v>
      </c>
      <c r="AC220" s="61">
        <v>0</v>
      </c>
      <c r="AD220" s="61">
        <v>0</v>
      </c>
    </row>
    <row r="221" spans="1:30" x14ac:dyDescent="0.3">
      <c r="A221" s="61">
        <f t="shared" si="3"/>
        <v>220</v>
      </c>
      <c r="B221" s="61">
        <v>1</v>
      </c>
      <c r="C221" s="61">
        <v>141460</v>
      </c>
      <c r="D221" s="61">
        <v>0</v>
      </c>
      <c r="E221" s="61" t="str">
        <f>VLOOKUP(C221,QuestType!$AJ:$AK,2,FALSE)</f>
        <v>Lv.30 분해 업적</v>
      </c>
      <c r="F221" s="61">
        <v>0</v>
      </c>
      <c r="G221" s="61">
        <v>6</v>
      </c>
      <c r="H221" s="61">
        <v>25</v>
      </c>
      <c r="I221" s="61">
        <v>0</v>
      </c>
      <c r="J221" s="61">
        <v>12000</v>
      </c>
      <c r="K221" s="61">
        <v>1</v>
      </c>
      <c r="L221" s="61">
        <v>60000</v>
      </c>
      <c r="M221" s="61">
        <v>0</v>
      </c>
      <c r="N221" s="61">
        <v>0</v>
      </c>
      <c r="O221" s="61">
        <v>25</v>
      </c>
      <c r="P221" s="61">
        <v>3</v>
      </c>
      <c r="Q221" s="61">
        <v>0</v>
      </c>
      <c r="R221" s="61">
        <v>0</v>
      </c>
      <c r="S221" s="61">
        <v>0</v>
      </c>
      <c r="T221" s="61">
        <v>0</v>
      </c>
      <c r="U221" s="61">
        <v>0</v>
      </c>
      <c r="V221" s="61">
        <v>0</v>
      </c>
      <c r="W221" s="61">
        <v>0</v>
      </c>
      <c r="X221" s="61">
        <v>0</v>
      </c>
      <c r="Y221" s="61">
        <v>0</v>
      </c>
      <c r="Z221" s="61">
        <v>0</v>
      </c>
      <c r="AA221" s="61">
        <v>0</v>
      </c>
      <c r="AB221" s="61">
        <v>0</v>
      </c>
      <c r="AC221" s="61">
        <v>0</v>
      </c>
      <c r="AD221" s="61">
        <v>0</v>
      </c>
    </row>
    <row r="222" spans="1:30" x14ac:dyDescent="0.3">
      <c r="A222" s="61">
        <f t="shared" si="3"/>
        <v>221</v>
      </c>
      <c r="B222" s="61">
        <v>1</v>
      </c>
      <c r="C222" s="61">
        <v>141461</v>
      </c>
      <c r="D222" s="61">
        <v>0</v>
      </c>
      <c r="E222" s="61" t="str">
        <f>VLOOKUP(C222,QuestType!$AJ:$AK,2,FALSE)</f>
        <v>Lv.31 분해 업적</v>
      </c>
      <c r="F222" s="61">
        <v>0</v>
      </c>
      <c r="G222" s="61">
        <v>6</v>
      </c>
      <c r="H222" s="61">
        <v>25</v>
      </c>
      <c r="I222" s="61">
        <v>0</v>
      </c>
      <c r="J222" s="61">
        <v>12400</v>
      </c>
      <c r="K222" s="61">
        <v>1</v>
      </c>
      <c r="L222" s="61">
        <v>61999.999999999993</v>
      </c>
      <c r="M222" s="61">
        <v>0</v>
      </c>
      <c r="N222" s="61">
        <v>0</v>
      </c>
      <c r="O222" s="61">
        <v>25</v>
      </c>
      <c r="P222" s="61">
        <v>4</v>
      </c>
      <c r="Q222" s="61">
        <v>0</v>
      </c>
      <c r="R222" s="61">
        <v>0</v>
      </c>
      <c r="S222" s="61">
        <v>0</v>
      </c>
      <c r="T222" s="61">
        <v>0</v>
      </c>
      <c r="U222" s="61">
        <v>0</v>
      </c>
      <c r="V222" s="61">
        <v>0</v>
      </c>
      <c r="W222" s="61">
        <v>0</v>
      </c>
      <c r="X222" s="61">
        <v>0</v>
      </c>
      <c r="Y222" s="61">
        <v>0</v>
      </c>
      <c r="Z222" s="61">
        <v>0</v>
      </c>
      <c r="AA222" s="61">
        <v>0</v>
      </c>
      <c r="AB222" s="61">
        <v>0</v>
      </c>
      <c r="AC222" s="61">
        <v>0</v>
      </c>
      <c r="AD222" s="61">
        <v>0</v>
      </c>
    </row>
    <row r="223" spans="1:30" x14ac:dyDescent="0.3">
      <c r="A223" s="61">
        <f t="shared" si="3"/>
        <v>222</v>
      </c>
      <c r="B223" s="61">
        <v>1</v>
      </c>
      <c r="C223" s="61">
        <v>141462</v>
      </c>
      <c r="D223" s="61">
        <v>0</v>
      </c>
      <c r="E223" s="61" t="str">
        <f>VLOOKUP(C223,QuestType!$AJ:$AK,2,FALSE)</f>
        <v>Lv.32 분해 업적</v>
      </c>
      <c r="F223" s="61">
        <v>0</v>
      </c>
      <c r="G223" s="61">
        <v>6</v>
      </c>
      <c r="H223" s="61">
        <v>25</v>
      </c>
      <c r="I223" s="61">
        <v>0</v>
      </c>
      <c r="J223" s="61">
        <v>12800</v>
      </c>
      <c r="K223" s="61">
        <v>1</v>
      </c>
      <c r="L223" s="61">
        <v>64000</v>
      </c>
      <c r="M223" s="61">
        <v>0</v>
      </c>
      <c r="N223" s="61">
        <v>0</v>
      </c>
      <c r="O223" s="61">
        <v>25</v>
      </c>
      <c r="P223" s="61">
        <v>4</v>
      </c>
      <c r="Q223" s="61">
        <v>0</v>
      </c>
      <c r="R223" s="61">
        <v>0</v>
      </c>
      <c r="S223" s="61">
        <v>0</v>
      </c>
      <c r="T223" s="61">
        <v>0</v>
      </c>
      <c r="U223" s="61">
        <v>0</v>
      </c>
      <c r="V223" s="61">
        <v>0</v>
      </c>
      <c r="W223" s="61">
        <v>0</v>
      </c>
      <c r="X223" s="61">
        <v>0</v>
      </c>
      <c r="Y223" s="61">
        <v>0</v>
      </c>
      <c r="Z223" s="61">
        <v>0</v>
      </c>
      <c r="AA223" s="61">
        <v>0</v>
      </c>
      <c r="AB223" s="61">
        <v>0</v>
      </c>
      <c r="AC223" s="61">
        <v>0</v>
      </c>
      <c r="AD223" s="61">
        <v>0</v>
      </c>
    </row>
    <row r="224" spans="1:30" x14ac:dyDescent="0.3">
      <c r="A224" s="61">
        <f t="shared" si="3"/>
        <v>223</v>
      </c>
      <c r="B224" s="61">
        <v>1</v>
      </c>
      <c r="C224" s="61">
        <v>141463</v>
      </c>
      <c r="D224" s="61">
        <v>0</v>
      </c>
      <c r="E224" s="61" t="str">
        <f>VLOOKUP(C224,QuestType!$AJ:$AK,2,FALSE)</f>
        <v>Lv.33 분해 업적</v>
      </c>
      <c r="F224" s="61">
        <v>0</v>
      </c>
      <c r="G224" s="61">
        <v>6</v>
      </c>
      <c r="H224" s="61">
        <v>25</v>
      </c>
      <c r="I224" s="61">
        <v>0</v>
      </c>
      <c r="J224" s="61">
        <v>13200</v>
      </c>
      <c r="K224" s="61">
        <v>1</v>
      </c>
      <c r="L224" s="61">
        <v>66000</v>
      </c>
      <c r="M224" s="61">
        <v>0</v>
      </c>
      <c r="N224" s="61">
        <v>0</v>
      </c>
      <c r="O224" s="61">
        <v>25</v>
      </c>
      <c r="P224" s="61">
        <v>4</v>
      </c>
      <c r="Q224" s="61">
        <v>0</v>
      </c>
      <c r="R224" s="61">
        <v>0</v>
      </c>
      <c r="S224" s="61">
        <v>0</v>
      </c>
      <c r="T224" s="61">
        <v>0</v>
      </c>
      <c r="U224" s="61">
        <v>0</v>
      </c>
      <c r="V224" s="61">
        <v>0</v>
      </c>
      <c r="W224" s="61">
        <v>0</v>
      </c>
      <c r="X224" s="61">
        <v>0</v>
      </c>
      <c r="Y224" s="61">
        <v>0</v>
      </c>
      <c r="Z224" s="61">
        <v>0</v>
      </c>
      <c r="AA224" s="61">
        <v>0</v>
      </c>
      <c r="AB224" s="61">
        <v>0</v>
      </c>
      <c r="AC224" s="61">
        <v>0</v>
      </c>
      <c r="AD224" s="61">
        <v>0</v>
      </c>
    </row>
    <row r="225" spans="1:30" x14ac:dyDescent="0.3">
      <c r="A225" s="61">
        <f t="shared" si="3"/>
        <v>224</v>
      </c>
      <c r="B225" s="61">
        <v>1</v>
      </c>
      <c r="C225" s="61">
        <v>141464</v>
      </c>
      <c r="D225" s="61">
        <v>0</v>
      </c>
      <c r="E225" s="61" t="str">
        <f>VLOOKUP(C225,QuestType!$AJ:$AK,2,FALSE)</f>
        <v>Lv.34 분해 업적</v>
      </c>
      <c r="F225" s="61">
        <v>0</v>
      </c>
      <c r="G225" s="61">
        <v>6</v>
      </c>
      <c r="H225" s="61">
        <v>25</v>
      </c>
      <c r="I225" s="61">
        <v>0</v>
      </c>
      <c r="J225" s="61">
        <v>13600</v>
      </c>
      <c r="K225" s="61">
        <v>1</v>
      </c>
      <c r="L225" s="61">
        <v>68000</v>
      </c>
      <c r="M225" s="61">
        <v>0</v>
      </c>
      <c r="N225" s="61">
        <v>0</v>
      </c>
      <c r="O225" s="61">
        <v>25</v>
      </c>
      <c r="P225" s="61">
        <v>4</v>
      </c>
      <c r="Q225" s="61">
        <v>0</v>
      </c>
      <c r="R225" s="61">
        <v>0</v>
      </c>
      <c r="S225" s="61">
        <v>0</v>
      </c>
      <c r="T225" s="61">
        <v>0</v>
      </c>
      <c r="U225" s="61">
        <v>0</v>
      </c>
      <c r="V225" s="61">
        <v>0</v>
      </c>
      <c r="W225" s="61">
        <v>0</v>
      </c>
      <c r="X225" s="61">
        <v>0</v>
      </c>
      <c r="Y225" s="61">
        <v>0</v>
      </c>
      <c r="Z225" s="61">
        <v>0</v>
      </c>
      <c r="AA225" s="61">
        <v>0</v>
      </c>
      <c r="AB225" s="61">
        <v>0</v>
      </c>
      <c r="AC225" s="61">
        <v>0</v>
      </c>
      <c r="AD225" s="61">
        <v>0</v>
      </c>
    </row>
    <row r="226" spans="1:30" x14ac:dyDescent="0.3">
      <c r="A226" s="61">
        <f t="shared" si="3"/>
        <v>225</v>
      </c>
      <c r="B226" s="61">
        <v>1</v>
      </c>
      <c r="C226" s="61">
        <v>141465</v>
      </c>
      <c r="D226" s="61">
        <v>0</v>
      </c>
      <c r="E226" s="61" t="str">
        <f>VLOOKUP(C226,QuestType!$AJ:$AK,2,FALSE)</f>
        <v>Lv.35 분해 업적</v>
      </c>
      <c r="F226" s="61">
        <v>0</v>
      </c>
      <c r="G226" s="61">
        <v>6</v>
      </c>
      <c r="H226" s="61">
        <v>25</v>
      </c>
      <c r="I226" s="61">
        <v>0</v>
      </c>
      <c r="J226" s="61">
        <v>14000</v>
      </c>
      <c r="K226" s="61">
        <v>1</v>
      </c>
      <c r="L226" s="61">
        <v>70000</v>
      </c>
      <c r="M226" s="61">
        <v>0</v>
      </c>
      <c r="N226" s="61">
        <v>0</v>
      </c>
      <c r="O226" s="61">
        <v>25</v>
      </c>
      <c r="P226" s="61">
        <v>4</v>
      </c>
      <c r="Q226" s="61">
        <v>0</v>
      </c>
      <c r="R226" s="61">
        <v>0</v>
      </c>
      <c r="S226" s="61">
        <v>0</v>
      </c>
      <c r="T226" s="61">
        <v>0</v>
      </c>
      <c r="U226" s="61">
        <v>0</v>
      </c>
      <c r="V226" s="61">
        <v>0</v>
      </c>
      <c r="W226" s="61">
        <v>0</v>
      </c>
      <c r="X226" s="61">
        <v>0</v>
      </c>
      <c r="Y226" s="61">
        <v>0</v>
      </c>
      <c r="Z226" s="61">
        <v>0</v>
      </c>
      <c r="AA226" s="61">
        <v>0</v>
      </c>
      <c r="AB226" s="61">
        <v>0</v>
      </c>
      <c r="AC226" s="61">
        <v>0</v>
      </c>
      <c r="AD226" s="61">
        <v>0</v>
      </c>
    </row>
    <row r="227" spans="1:30" x14ac:dyDescent="0.3">
      <c r="A227" s="61">
        <f t="shared" si="3"/>
        <v>226</v>
      </c>
      <c r="B227" s="61">
        <v>1</v>
      </c>
      <c r="C227" s="61">
        <v>141466</v>
      </c>
      <c r="D227" s="61">
        <v>0</v>
      </c>
      <c r="E227" s="61" t="str">
        <f>VLOOKUP(C227,QuestType!$AJ:$AK,2,FALSE)</f>
        <v>Lv.36 분해 업적</v>
      </c>
      <c r="F227" s="61">
        <v>0</v>
      </c>
      <c r="G227" s="61">
        <v>6</v>
      </c>
      <c r="H227" s="61">
        <v>25</v>
      </c>
      <c r="I227" s="61">
        <v>0</v>
      </c>
      <c r="J227" s="61">
        <v>14400</v>
      </c>
      <c r="K227" s="61">
        <v>1</v>
      </c>
      <c r="L227" s="61">
        <v>71999.999999999985</v>
      </c>
      <c r="M227" s="61">
        <v>0</v>
      </c>
      <c r="N227" s="61">
        <v>0</v>
      </c>
      <c r="O227" s="61">
        <v>25</v>
      </c>
      <c r="P227" s="61">
        <v>4</v>
      </c>
      <c r="Q227" s="61">
        <v>0</v>
      </c>
      <c r="R227" s="61">
        <v>0</v>
      </c>
      <c r="S227" s="61">
        <v>0</v>
      </c>
      <c r="T227" s="61">
        <v>0</v>
      </c>
      <c r="U227" s="61">
        <v>0</v>
      </c>
      <c r="V227" s="61">
        <v>0</v>
      </c>
      <c r="W227" s="61">
        <v>0</v>
      </c>
      <c r="X227" s="61">
        <v>0</v>
      </c>
      <c r="Y227" s="61">
        <v>0</v>
      </c>
      <c r="Z227" s="61">
        <v>0</v>
      </c>
      <c r="AA227" s="61">
        <v>0</v>
      </c>
      <c r="AB227" s="61">
        <v>0</v>
      </c>
      <c r="AC227" s="61">
        <v>0</v>
      </c>
      <c r="AD227" s="61">
        <v>0</v>
      </c>
    </row>
    <row r="228" spans="1:30" x14ac:dyDescent="0.3">
      <c r="A228" s="61">
        <f t="shared" si="3"/>
        <v>227</v>
      </c>
      <c r="B228" s="61">
        <v>1</v>
      </c>
      <c r="C228" s="61">
        <v>141467</v>
      </c>
      <c r="D228" s="61">
        <v>0</v>
      </c>
      <c r="E228" s="61" t="str">
        <f>VLOOKUP(C228,QuestType!$AJ:$AK,2,FALSE)</f>
        <v>Lv.37 분해 업적</v>
      </c>
      <c r="F228" s="61">
        <v>0</v>
      </c>
      <c r="G228" s="61">
        <v>6</v>
      </c>
      <c r="H228" s="61">
        <v>25</v>
      </c>
      <c r="I228" s="61">
        <v>0</v>
      </c>
      <c r="J228" s="61">
        <v>14800</v>
      </c>
      <c r="K228" s="61">
        <v>1</v>
      </c>
      <c r="L228" s="61">
        <v>74000</v>
      </c>
      <c r="M228" s="61">
        <v>0</v>
      </c>
      <c r="N228" s="61">
        <v>0</v>
      </c>
      <c r="O228" s="61">
        <v>25</v>
      </c>
      <c r="P228" s="61">
        <v>4</v>
      </c>
      <c r="Q228" s="61">
        <v>0</v>
      </c>
      <c r="R228" s="61">
        <v>0</v>
      </c>
      <c r="S228" s="61">
        <v>0</v>
      </c>
      <c r="T228" s="61">
        <v>0</v>
      </c>
      <c r="U228" s="61">
        <v>0</v>
      </c>
      <c r="V228" s="61">
        <v>0</v>
      </c>
      <c r="W228" s="61">
        <v>0</v>
      </c>
      <c r="X228" s="61">
        <v>0</v>
      </c>
      <c r="Y228" s="61">
        <v>0</v>
      </c>
      <c r="Z228" s="61">
        <v>0</v>
      </c>
      <c r="AA228" s="61">
        <v>0</v>
      </c>
      <c r="AB228" s="61">
        <v>0</v>
      </c>
      <c r="AC228" s="61">
        <v>0</v>
      </c>
      <c r="AD228" s="61">
        <v>0</v>
      </c>
    </row>
    <row r="229" spans="1:30" x14ac:dyDescent="0.3">
      <c r="A229" s="61">
        <f t="shared" si="3"/>
        <v>228</v>
      </c>
      <c r="B229" s="61">
        <v>1</v>
      </c>
      <c r="C229" s="61">
        <v>141468</v>
      </c>
      <c r="D229" s="61">
        <v>0</v>
      </c>
      <c r="E229" s="61" t="str">
        <f>VLOOKUP(C229,QuestType!$AJ:$AK,2,FALSE)</f>
        <v>Lv.38 분해 업적</v>
      </c>
      <c r="F229" s="61">
        <v>0</v>
      </c>
      <c r="G229" s="61">
        <v>6</v>
      </c>
      <c r="H229" s="61">
        <v>25</v>
      </c>
      <c r="I229" s="61">
        <v>0</v>
      </c>
      <c r="J229" s="61">
        <v>15200</v>
      </c>
      <c r="K229" s="61">
        <v>1</v>
      </c>
      <c r="L229" s="61">
        <v>76000</v>
      </c>
      <c r="M229" s="61">
        <v>0</v>
      </c>
      <c r="N229" s="61">
        <v>0</v>
      </c>
      <c r="O229" s="61">
        <v>25</v>
      </c>
      <c r="P229" s="61">
        <v>4</v>
      </c>
      <c r="Q229" s="61">
        <v>0</v>
      </c>
      <c r="R229" s="61">
        <v>0</v>
      </c>
      <c r="S229" s="61">
        <v>0</v>
      </c>
      <c r="T229" s="61">
        <v>0</v>
      </c>
      <c r="U229" s="61">
        <v>0</v>
      </c>
      <c r="V229" s="61">
        <v>0</v>
      </c>
      <c r="W229" s="61">
        <v>0</v>
      </c>
      <c r="X229" s="61">
        <v>0</v>
      </c>
      <c r="Y229" s="61">
        <v>0</v>
      </c>
      <c r="Z229" s="61">
        <v>0</v>
      </c>
      <c r="AA229" s="61">
        <v>0</v>
      </c>
      <c r="AB229" s="61">
        <v>0</v>
      </c>
      <c r="AC229" s="61">
        <v>0</v>
      </c>
      <c r="AD229" s="61">
        <v>0</v>
      </c>
    </row>
    <row r="230" spans="1:30" x14ac:dyDescent="0.3">
      <c r="A230" s="61">
        <f t="shared" si="3"/>
        <v>229</v>
      </c>
      <c r="B230" s="61">
        <v>1</v>
      </c>
      <c r="C230" s="61">
        <v>141469</v>
      </c>
      <c r="D230" s="61">
        <v>0</v>
      </c>
      <c r="E230" s="61" t="str">
        <f>VLOOKUP(C230,QuestType!$AJ:$AK,2,FALSE)</f>
        <v>Lv.39 분해 업적</v>
      </c>
      <c r="F230" s="61">
        <v>0</v>
      </c>
      <c r="G230" s="61">
        <v>6</v>
      </c>
      <c r="H230" s="61">
        <v>25</v>
      </c>
      <c r="I230" s="61">
        <v>0</v>
      </c>
      <c r="J230" s="61">
        <v>15600</v>
      </c>
      <c r="K230" s="61">
        <v>1</v>
      </c>
      <c r="L230" s="61">
        <v>78000</v>
      </c>
      <c r="M230" s="61">
        <v>0</v>
      </c>
      <c r="N230" s="61">
        <v>0</v>
      </c>
      <c r="O230" s="61">
        <v>25</v>
      </c>
      <c r="P230" s="61">
        <v>4</v>
      </c>
      <c r="Q230" s="61">
        <v>0</v>
      </c>
      <c r="R230" s="61">
        <v>0</v>
      </c>
      <c r="S230" s="61">
        <v>0</v>
      </c>
      <c r="T230" s="61">
        <v>0</v>
      </c>
      <c r="U230" s="61">
        <v>0</v>
      </c>
      <c r="V230" s="61">
        <v>0</v>
      </c>
      <c r="W230" s="61">
        <v>0</v>
      </c>
      <c r="X230" s="61">
        <v>0</v>
      </c>
      <c r="Y230" s="61">
        <v>0</v>
      </c>
      <c r="Z230" s="61">
        <v>0</v>
      </c>
      <c r="AA230" s="61">
        <v>0</v>
      </c>
      <c r="AB230" s="61">
        <v>0</v>
      </c>
      <c r="AC230" s="61">
        <v>0</v>
      </c>
      <c r="AD230" s="61">
        <v>0</v>
      </c>
    </row>
    <row r="231" spans="1:30" x14ac:dyDescent="0.3">
      <c r="A231" s="61">
        <f t="shared" si="3"/>
        <v>230</v>
      </c>
      <c r="B231" s="61">
        <v>1</v>
      </c>
      <c r="C231" s="61">
        <v>141470</v>
      </c>
      <c r="D231" s="61">
        <v>0</v>
      </c>
      <c r="E231" s="61" t="str">
        <f>VLOOKUP(C231,QuestType!$AJ:$AK,2,FALSE)</f>
        <v>Lv.40 분해 업적</v>
      </c>
      <c r="F231" s="61">
        <v>0</v>
      </c>
      <c r="G231" s="61">
        <v>6</v>
      </c>
      <c r="H231" s="61">
        <v>25</v>
      </c>
      <c r="I231" s="61">
        <v>0</v>
      </c>
      <c r="J231" s="61">
        <v>16000</v>
      </c>
      <c r="K231" s="61">
        <v>1</v>
      </c>
      <c r="L231" s="61">
        <v>80000</v>
      </c>
      <c r="M231" s="61">
        <v>0</v>
      </c>
      <c r="N231" s="61">
        <v>0</v>
      </c>
      <c r="O231" s="61">
        <v>25</v>
      </c>
      <c r="P231" s="61">
        <v>4</v>
      </c>
      <c r="Q231" s="61">
        <v>0</v>
      </c>
      <c r="R231" s="61">
        <v>0</v>
      </c>
      <c r="S231" s="61">
        <v>0</v>
      </c>
      <c r="T231" s="61">
        <v>0</v>
      </c>
      <c r="U231" s="61">
        <v>0</v>
      </c>
      <c r="V231" s="61">
        <v>0</v>
      </c>
      <c r="W231" s="61">
        <v>0</v>
      </c>
      <c r="X231" s="61">
        <v>0</v>
      </c>
      <c r="Y231" s="61">
        <v>0</v>
      </c>
      <c r="Z231" s="61">
        <v>0</v>
      </c>
      <c r="AA231" s="61">
        <v>0</v>
      </c>
      <c r="AB231" s="61">
        <v>0</v>
      </c>
      <c r="AC231" s="61">
        <v>0</v>
      </c>
      <c r="AD231" s="61">
        <v>0</v>
      </c>
    </row>
    <row r="232" spans="1:30" x14ac:dyDescent="0.3">
      <c r="A232" s="61">
        <f t="shared" si="3"/>
        <v>231</v>
      </c>
      <c r="B232" s="61">
        <v>1</v>
      </c>
      <c r="C232" s="61">
        <v>141471</v>
      </c>
      <c r="D232" s="61">
        <v>0</v>
      </c>
      <c r="E232" s="61" t="str">
        <f>VLOOKUP(C232,QuestType!$AJ:$AK,2,FALSE)</f>
        <v>Lv.41 분해 업적</v>
      </c>
      <c r="F232" s="61">
        <v>0</v>
      </c>
      <c r="G232" s="61">
        <v>6</v>
      </c>
      <c r="H232" s="61">
        <v>25</v>
      </c>
      <c r="I232" s="61">
        <v>0</v>
      </c>
      <c r="J232" s="61">
        <v>16400</v>
      </c>
      <c r="K232" s="61">
        <v>1</v>
      </c>
      <c r="L232" s="61">
        <v>81999.999999999985</v>
      </c>
      <c r="M232" s="61">
        <v>0</v>
      </c>
      <c r="N232" s="61">
        <v>0</v>
      </c>
      <c r="O232" s="61">
        <v>25</v>
      </c>
      <c r="P232" s="61">
        <v>5</v>
      </c>
      <c r="Q232" s="61">
        <v>0</v>
      </c>
      <c r="R232" s="61">
        <v>0</v>
      </c>
      <c r="S232" s="61">
        <v>0</v>
      </c>
      <c r="T232" s="61">
        <v>0</v>
      </c>
      <c r="U232" s="61">
        <v>0</v>
      </c>
      <c r="V232" s="61">
        <v>0</v>
      </c>
      <c r="W232" s="61">
        <v>0</v>
      </c>
      <c r="X232" s="61">
        <v>0</v>
      </c>
      <c r="Y232" s="61">
        <v>0</v>
      </c>
      <c r="Z232" s="61">
        <v>0</v>
      </c>
      <c r="AA232" s="61">
        <v>0</v>
      </c>
      <c r="AB232" s="61">
        <v>0</v>
      </c>
      <c r="AC232" s="61">
        <v>0</v>
      </c>
      <c r="AD232" s="61">
        <v>0</v>
      </c>
    </row>
    <row r="233" spans="1:30" x14ac:dyDescent="0.3">
      <c r="A233" s="61">
        <f t="shared" si="3"/>
        <v>232</v>
      </c>
      <c r="B233" s="61">
        <v>1</v>
      </c>
      <c r="C233" s="61">
        <v>141472</v>
      </c>
      <c r="D233" s="61">
        <v>0</v>
      </c>
      <c r="E233" s="61" t="str">
        <f>VLOOKUP(C233,QuestType!$AJ:$AK,2,FALSE)</f>
        <v>Lv.42 분해 업적</v>
      </c>
      <c r="F233" s="61">
        <v>0</v>
      </c>
      <c r="G233" s="61">
        <v>6</v>
      </c>
      <c r="H233" s="61">
        <v>25</v>
      </c>
      <c r="I233" s="61">
        <v>0</v>
      </c>
      <c r="J233" s="61">
        <v>16800</v>
      </c>
      <c r="K233" s="61">
        <v>1</v>
      </c>
      <c r="L233" s="61">
        <v>84000</v>
      </c>
      <c r="M233" s="61">
        <v>0</v>
      </c>
      <c r="N233" s="61">
        <v>0</v>
      </c>
      <c r="O233" s="61">
        <v>25</v>
      </c>
      <c r="P233" s="61">
        <v>5</v>
      </c>
      <c r="Q233" s="61">
        <v>0</v>
      </c>
      <c r="R233" s="61">
        <v>0</v>
      </c>
      <c r="S233" s="61">
        <v>0</v>
      </c>
      <c r="T233" s="61">
        <v>0</v>
      </c>
      <c r="U233" s="61">
        <v>0</v>
      </c>
      <c r="V233" s="61">
        <v>0</v>
      </c>
      <c r="W233" s="61">
        <v>0</v>
      </c>
      <c r="X233" s="61">
        <v>0</v>
      </c>
      <c r="Y233" s="61">
        <v>0</v>
      </c>
      <c r="Z233" s="61">
        <v>0</v>
      </c>
      <c r="AA233" s="61">
        <v>0</v>
      </c>
      <c r="AB233" s="61">
        <v>0</v>
      </c>
      <c r="AC233" s="61">
        <v>0</v>
      </c>
      <c r="AD233" s="61">
        <v>0</v>
      </c>
    </row>
    <row r="234" spans="1:30" x14ac:dyDescent="0.3">
      <c r="A234" s="61">
        <f t="shared" si="3"/>
        <v>233</v>
      </c>
      <c r="B234" s="61">
        <v>1</v>
      </c>
      <c r="C234" s="61">
        <v>141473</v>
      </c>
      <c r="D234" s="61">
        <v>0</v>
      </c>
      <c r="E234" s="61" t="str">
        <f>VLOOKUP(C234,QuestType!$AJ:$AK,2,FALSE)</f>
        <v>Lv.43 분해 업적</v>
      </c>
      <c r="F234" s="61">
        <v>0</v>
      </c>
      <c r="G234" s="61">
        <v>6</v>
      </c>
      <c r="H234" s="61">
        <v>25</v>
      </c>
      <c r="I234" s="61">
        <v>0</v>
      </c>
      <c r="J234" s="61">
        <v>17200</v>
      </c>
      <c r="K234" s="61">
        <v>1</v>
      </c>
      <c r="L234" s="61">
        <v>86000</v>
      </c>
      <c r="M234" s="61">
        <v>0</v>
      </c>
      <c r="N234" s="61">
        <v>0</v>
      </c>
      <c r="O234" s="61">
        <v>25</v>
      </c>
      <c r="P234" s="61">
        <v>5</v>
      </c>
      <c r="Q234" s="61">
        <v>0</v>
      </c>
      <c r="R234" s="61">
        <v>0</v>
      </c>
      <c r="S234" s="61">
        <v>0</v>
      </c>
      <c r="T234" s="61">
        <v>0</v>
      </c>
      <c r="U234" s="61">
        <v>0</v>
      </c>
      <c r="V234" s="61">
        <v>0</v>
      </c>
      <c r="W234" s="61">
        <v>0</v>
      </c>
      <c r="X234" s="61">
        <v>0</v>
      </c>
      <c r="Y234" s="61">
        <v>0</v>
      </c>
      <c r="Z234" s="61">
        <v>0</v>
      </c>
      <c r="AA234" s="61">
        <v>0</v>
      </c>
      <c r="AB234" s="61">
        <v>0</v>
      </c>
      <c r="AC234" s="61">
        <v>0</v>
      </c>
      <c r="AD234" s="61">
        <v>0</v>
      </c>
    </row>
    <row r="235" spans="1:30" x14ac:dyDescent="0.3">
      <c r="A235" s="61">
        <f t="shared" si="3"/>
        <v>234</v>
      </c>
      <c r="B235" s="61">
        <v>1</v>
      </c>
      <c r="C235" s="61">
        <v>141474</v>
      </c>
      <c r="D235" s="61">
        <v>0</v>
      </c>
      <c r="E235" s="61" t="str">
        <f>VLOOKUP(C235,QuestType!$AJ:$AK,2,FALSE)</f>
        <v>Lv.44 분해 업적</v>
      </c>
      <c r="F235" s="61">
        <v>0</v>
      </c>
      <c r="G235" s="61">
        <v>6</v>
      </c>
      <c r="H235" s="61">
        <v>25</v>
      </c>
      <c r="I235" s="61">
        <v>0</v>
      </c>
      <c r="J235" s="61">
        <v>17600</v>
      </c>
      <c r="K235" s="61">
        <v>1</v>
      </c>
      <c r="L235" s="61">
        <v>88000</v>
      </c>
      <c r="M235" s="61">
        <v>0</v>
      </c>
      <c r="N235" s="61">
        <v>0</v>
      </c>
      <c r="O235" s="61">
        <v>25</v>
      </c>
      <c r="P235" s="61">
        <v>5</v>
      </c>
      <c r="Q235" s="61">
        <v>0</v>
      </c>
      <c r="R235" s="61">
        <v>0</v>
      </c>
      <c r="S235" s="61">
        <v>0</v>
      </c>
      <c r="T235" s="61">
        <v>0</v>
      </c>
      <c r="U235" s="61">
        <v>0</v>
      </c>
      <c r="V235" s="61">
        <v>0</v>
      </c>
      <c r="W235" s="61">
        <v>0</v>
      </c>
      <c r="X235" s="61">
        <v>0</v>
      </c>
      <c r="Y235" s="61">
        <v>0</v>
      </c>
      <c r="Z235" s="61">
        <v>0</v>
      </c>
      <c r="AA235" s="61">
        <v>0</v>
      </c>
      <c r="AB235" s="61">
        <v>0</v>
      </c>
      <c r="AC235" s="61">
        <v>0</v>
      </c>
      <c r="AD235" s="61">
        <v>0</v>
      </c>
    </row>
    <row r="236" spans="1:30" x14ac:dyDescent="0.3">
      <c r="A236" s="61">
        <f t="shared" si="3"/>
        <v>235</v>
      </c>
      <c r="B236" s="61">
        <v>1</v>
      </c>
      <c r="C236" s="61">
        <v>141475</v>
      </c>
      <c r="D236" s="61">
        <v>0</v>
      </c>
      <c r="E236" s="61" t="str">
        <f>VLOOKUP(C236,QuestType!$AJ:$AK,2,FALSE)</f>
        <v>Lv.45 분해 업적</v>
      </c>
      <c r="F236" s="61">
        <v>0</v>
      </c>
      <c r="G236" s="61">
        <v>6</v>
      </c>
      <c r="H236" s="61">
        <v>25</v>
      </c>
      <c r="I236" s="61">
        <v>0</v>
      </c>
      <c r="J236" s="61">
        <v>18000</v>
      </c>
      <c r="K236" s="61">
        <v>1</v>
      </c>
      <c r="L236" s="61">
        <v>90000</v>
      </c>
      <c r="M236" s="61">
        <v>0</v>
      </c>
      <c r="N236" s="61">
        <v>0</v>
      </c>
      <c r="O236" s="61">
        <v>25</v>
      </c>
      <c r="P236" s="61">
        <v>5</v>
      </c>
      <c r="Q236" s="61">
        <v>0</v>
      </c>
      <c r="R236" s="61">
        <v>0</v>
      </c>
      <c r="S236" s="61">
        <v>0</v>
      </c>
      <c r="T236" s="61">
        <v>0</v>
      </c>
      <c r="U236" s="61">
        <v>0</v>
      </c>
      <c r="V236" s="61">
        <v>0</v>
      </c>
      <c r="W236" s="61">
        <v>0</v>
      </c>
      <c r="X236" s="61">
        <v>0</v>
      </c>
      <c r="Y236" s="61">
        <v>0</v>
      </c>
      <c r="Z236" s="61">
        <v>0</v>
      </c>
      <c r="AA236" s="61">
        <v>0</v>
      </c>
      <c r="AB236" s="61">
        <v>0</v>
      </c>
      <c r="AC236" s="61">
        <v>0</v>
      </c>
      <c r="AD236" s="61">
        <v>0</v>
      </c>
    </row>
    <row r="237" spans="1:30" x14ac:dyDescent="0.3">
      <c r="A237" s="61">
        <f t="shared" si="3"/>
        <v>236</v>
      </c>
      <c r="B237" s="61">
        <v>1</v>
      </c>
      <c r="C237" s="61">
        <v>141476</v>
      </c>
      <c r="D237" s="61">
        <v>0</v>
      </c>
      <c r="E237" s="61" t="str">
        <f>VLOOKUP(C237,QuestType!$AJ:$AK,2,FALSE)</f>
        <v>Lv.46 분해 업적</v>
      </c>
      <c r="F237" s="61">
        <v>0</v>
      </c>
      <c r="G237" s="61">
        <v>6</v>
      </c>
      <c r="H237" s="61">
        <v>25</v>
      </c>
      <c r="I237" s="61">
        <v>0</v>
      </c>
      <c r="J237" s="61">
        <v>18400</v>
      </c>
      <c r="K237" s="61">
        <v>1</v>
      </c>
      <c r="L237" s="61">
        <v>92000</v>
      </c>
      <c r="M237" s="61">
        <v>0</v>
      </c>
      <c r="N237" s="61">
        <v>0</v>
      </c>
      <c r="O237" s="61">
        <v>25</v>
      </c>
      <c r="P237" s="61">
        <v>5</v>
      </c>
      <c r="Q237" s="61">
        <v>0</v>
      </c>
      <c r="R237" s="61">
        <v>0</v>
      </c>
      <c r="S237" s="61">
        <v>0</v>
      </c>
      <c r="T237" s="61">
        <v>0</v>
      </c>
      <c r="U237" s="61">
        <v>0</v>
      </c>
      <c r="V237" s="61">
        <v>0</v>
      </c>
      <c r="W237" s="61">
        <v>0</v>
      </c>
      <c r="X237" s="61">
        <v>0</v>
      </c>
      <c r="Y237" s="61">
        <v>0</v>
      </c>
      <c r="Z237" s="61">
        <v>0</v>
      </c>
      <c r="AA237" s="61">
        <v>0</v>
      </c>
      <c r="AB237" s="61">
        <v>0</v>
      </c>
      <c r="AC237" s="61">
        <v>0</v>
      </c>
      <c r="AD237" s="61">
        <v>0</v>
      </c>
    </row>
    <row r="238" spans="1:30" x14ac:dyDescent="0.3">
      <c r="A238" s="61">
        <f t="shared" si="3"/>
        <v>237</v>
      </c>
      <c r="B238" s="61">
        <v>1</v>
      </c>
      <c r="C238" s="61">
        <v>141477</v>
      </c>
      <c r="D238" s="61">
        <v>0</v>
      </c>
      <c r="E238" s="61" t="str">
        <f>VLOOKUP(C238,QuestType!$AJ:$AK,2,FALSE)</f>
        <v>Lv.47 분해 업적</v>
      </c>
      <c r="F238" s="61">
        <v>0</v>
      </c>
      <c r="G238" s="61">
        <v>6</v>
      </c>
      <c r="H238" s="61">
        <v>25</v>
      </c>
      <c r="I238" s="61">
        <v>0</v>
      </c>
      <c r="J238" s="61">
        <v>18800</v>
      </c>
      <c r="K238" s="61">
        <v>1</v>
      </c>
      <c r="L238" s="61">
        <v>94000</v>
      </c>
      <c r="M238" s="61">
        <v>0</v>
      </c>
      <c r="N238" s="61">
        <v>0</v>
      </c>
      <c r="O238" s="61">
        <v>25</v>
      </c>
      <c r="P238" s="61">
        <v>5</v>
      </c>
      <c r="Q238" s="61">
        <v>0</v>
      </c>
      <c r="R238" s="61">
        <v>0</v>
      </c>
      <c r="S238" s="61">
        <v>0</v>
      </c>
      <c r="T238" s="61">
        <v>0</v>
      </c>
      <c r="U238" s="61">
        <v>0</v>
      </c>
      <c r="V238" s="61">
        <v>0</v>
      </c>
      <c r="W238" s="61">
        <v>0</v>
      </c>
      <c r="X238" s="61">
        <v>0</v>
      </c>
      <c r="Y238" s="61">
        <v>0</v>
      </c>
      <c r="Z238" s="61">
        <v>0</v>
      </c>
      <c r="AA238" s="61">
        <v>0</v>
      </c>
      <c r="AB238" s="61">
        <v>0</v>
      </c>
      <c r="AC238" s="61">
        <v>0</v>
      </c>
      <c r="AD238" s="61">
        <v>0</v>
      </c>
    </row>
    <row r="239" spans="1:30" x14ac:dyDescent="0.3">
      <c r="A239" s="61">
        <f t="shared" ref="A239:A261" si="4">ROW()-1</f>
        <v>238</v>
      </c>
      <c r="B239" s="61">
        <v>1</v>
      </c>
      <c r="C239" s="61">
        <v>141478</v>
      </c>
      <c r="D239" s="61">
        <v>0</v>
      </c>
      <c r="E239" s="61" t="str">
        <f>VLOOKUP(C239,QuestType!$AJ:$AK,2,FALSE)</f>
        <v>Lv.48 분해 업적</v>
      </c>
      <c r="F239" s="61">
        <v>0</v>
      </c>
      <c r="G239" s="61">
        <v>6</v>
      </c>
      <c r="H239" s="61">
        <v>25</v>
      </c>
      <c r="I239" s="61">
        <v>0</v>
      </c>
      <c r="J239" s="61">
        <v>19200</v>
      </c>
      <c r="K239" s="61">
        <v>1</v>
      </c>
      <c r="L239" s="61">
        <v>96000</v>
      </c>
      <c r="M239" s="61">
        <v>0</v>
      </c>
      <c r="N239" s="61">
        <v>0</v>
      </c>
      <c r="O239" s="61">
        <v>25</v>
      </c>
      <c r="P239" s="61">
        <v>5</v>
      </c>
      <c r="Q239" s="61">
        <v>0</v>
      </c>
      <c r="R239" s="61">
        <v>0</v>
      </c>
      <c r="S239" s="61">
        <v>0</v>
      </c>
      <c r="T239" s="61">
        <v>0</v>
      </c>
      <c r="U239" s="61">
        <v>0</v>
      </c>
      <c r="V239" s="61">
        <v>0</v>
      </c>
      <c r="W239" s="61">
        <v>0</v>
      </c>
      <c r="X239" s="61">
        <v>0</v>
      </c>
      <c r="Y239" s="61">
        <v>0</v>
      </c>
      <c r="Z239" s="61">
        <v>0</v>
      </c>
      <c r="AA239" s="61">
        <v>0</v>
      </c>
      <c r="AB239" s="61">
        <v>0</v>
      </c>
      <c r="AC239" s="61">
        <v>0</v>
      </c>
      <c r="AD239" s="61">
        <v>0</v>
      </c>
    </row>
    <row r="240" spans="1:30" x14ac:dyDescent="0.3">
      <c r="A240" s="61">
        <f t="shared" si="4"/>
        <v>239</v>
      </c>
      <c r="B240" s="61">
        <v>1</v>
      </c>
      <c r="C240" s="61">
        <v>141479</v>
      </c>
      <c r="D240" s="61">
        <v>0</v>
      </c>
      <c r="E240" s="61" t="str">
        <f>VLOOKUP(C240,QuestType!$AJ:$AK,2,FALSE)</f>
        <v>Lv.49 분해 업적</v>
      </c>
      <c r="F240" s="61">
        <v>0</v>
      </c>
      <c r="G240" s="61">
        <v>6</v>
      </c>
      <c r="H240" s="61">
        <v>25</v>
      </c>
      <c r="I240" s="61">
        <v>0</v>
      </c>
      <c r="J240" s="61">
        <v>19600</v>
      </c>
      <c r="K240" s="61">
        <v>1</v>
      </c>
      <c r="L240" s="61">
        <v>98000</v>
      </c>
      <c r="M240" s="61">
        <v>0</v>
      </c>
      <c r="N240" s="61">
        <v>0</v>
      </c>
      <c r="O240" s="61">
        <v>25</v>
      </c>
      <c r="P240" s="61">
        <v>5</v>
      </c>
      <c r="Q240" s="61">
        <v>0</v>
      </c>
      <c r="R240" s="61">
        <v>0</v>
      </c>
      <c r="S240" s="61">
        <v>0</v>
      </c>
      <c r="T240" s="61">
        <v>0</v>
      </c>
      <c r="U240" s="61">
        <v>0</v>
      </c>
      <c r="V240" s="61">
        <v>0</v>
      </c>
      <c r="W240" s="61">
        <v>0</v>
      </c>
      <c r="X240" s="61">
        <v>0</v>
      </c>
      <c r="Y240" s="61">
        <v>0</v>
      </c>
      <c r="Z240" s="61">
        <v>0</v>
      </c>
      <c r="AA240" s="61">
        <v>0</v>
      </c>
      <c r="AB240" s="61">
        <v>0</v>
      </c>
      <c r="AC240" s="61">
        <v>0</v>
      </c>
      <c r="AD240" s="61">
        <v>0</v>
      </c>
    </row>
    <row r="241" spans="1:30" x14ac:dyDescent="0.3">
      <c r="A241" s="61">
        <f t="shared" si="4"/>
        <v>240</v>
      </c>
      <c r="B241" s="61">
        <v>1</v>
      </c>
      <c r="C241" s="61">
        <v>141480</v>
      </c>
      <c r="D241" s="61">
        <v>0</v>
      </c>
      <c r="E241" s="61" t="str">
        <f>VLOOKUP(C241,QuestType!$AJ:$AK,2,FALSE)</f>
        <v>Lv.50 분해 업적</v>
      </c>
      <c r="F241" s="61">
        <v>0</v>
      </c>
      <c r="G241" s="61">
        <v>6</v>
      </c>
      <c r="H241" s="61">
        <v>25</v>
      </c>
      <c r="I241" s="61">
        <v>0</v>
      </c>
      <c r="J241" s="61">
        <v>20000</v>
      </c>
      <c r="K241" s="61">
        <v>1</v>
      </c>
      <c r="L241" s="61">
        <v>100000</v>
      </c>
      <c r="M241" s="61">
        <v>0</v>
      </c>
      <c r="N241" s="61">
        <v>0</v>
      </c>
      <c r="O241" s="61">
        <v>25</v>
      </c>
      <c r="P241" s="61">
        <v>5</v>
      </c>
      <c r="Q241" s="61">
        <v>0</v>
      </c>
      <c r="R241" s="61">
        <v>0</v>
      </c>
      <c r="S241" s="61">
        <v>0</v>
      </c>
      <c r="T241" s="61">
        <v>0</v>
      </c>
      <c r="U241" s="61">
        <v>0</v>
      </c>
      <c r="V241" s="61">
        <v>0</v>
      </c>
      <c r="W241" s="61">
        <v>0</v>
      </c>
      <c r="X241" s="61">
        <v>0</v>
      </c>
      <c r="Y241" s="61">
        <v>0</v>
      </c>
      <c r="Z241" s="61">
        <v>0</v>
      </c>
      <c r="AA241" s="61">
        <v>0</v>
      </c>
      <c r="AB241" s="61">
        <v>0</v>
      </c>
      <c r="AC241" s="61">
        <v>0</v>
      </c>
      <c r="AD241" s="61">
        <v>0</v>
      </c>
    </row>
    <row r="242" spans="1:30" x14ac:dyDescent="0.3">
      <c r="A242" s="61">
        <f t="shared" si="4"/>
        <v>241</v>
      </c>
      <c r="B242" s="61">
        <v>1</v>
      </c>
      <c r="C242" s="61">
        <v>141481</v>
      </c>
      <c r="D242" s="61">
        <v>0</v>
      </c>
      <c r="E242" s="61" t="str">
        <f>VLOOKUP(C242,QuestType!$AJ:$AK,2,FALSE)</f>
        <v>Lv.1 특별 업적</v>
      </c>
      <c r="F242" s="61">
        <v>0</v>
      </c>
      <c r="G242" s="61">
        <v>7</v>
      </c>
      <c r="H242" s="61">
        <v>24</v>
      </c>
      <c r="I242" s="61">
        <v>5</v>
      </c>
      <c r="J242" s="61">
        <v>1</v>
      </c>
      <c r="K242" s="61">
        <v>1</v>
      </c>
      <c r="L242" s="61">
        <v>5000</v>
      </c>
      <c r="M242" s="61">
        <v>0</v>
      </c>
      <c r="N242" s="61">
        <v>0</v>
      </c>
      <c r="O242" s="61">
        <v>25</v>
      </c>
      <c r="P242" s="61">
        <v>1</v>
      </c>
      <c r="Q242" s="61">
        <v>0</v>
      </c>
      <c r="R242" s="61">
        <v>0</v>
      </c>
      <c r="S242" s="61">
        <v>0</v>
      </c>
      <c r="T242" s="61">
        <v>0</v>
      </c>
      <c r="U242" s="61">
        <v>0</v>
      </c>
      <c r="V242" s="61">
        <v>0</v>
      </c>
      <c r="W242" s="61">
        <v>0</v>
      </c>
      <c r="X242" s="61">
        <v>0</v>
      </c>
      <c r="Y242" s="61">
        <v>0</v>
      </c>
      <c r="Z242" s="61">
        <v>0</v>
      </c>
      <c r="AA242" s="61">
        <v>0</v>
      </c>
      <c r="AB242" s="61">
        <v>0</v>
      </c>
      <c r="AC242" s="61">
        <v>0</v>
      </c>
      <c r="AD242" s="61">
        <v>0</v>
      </c>
    </row>
    <row r="243" spans="1:30" x14ac:dyDescent="0.3">
      <c r="A243" s="61">
        <f t="shared" si="4"/>
        <v>242</v>
      </c>
      <c r="B243" s="61">
        <v>1</v>
      </c>
      <c r="C243" s="61">
        <v>141482</v>
      </c>
      <c r="D243" s="61">
        <v>0</v>
      </c>
      <c r="E243" s="61" t="str">
        <f>VLOOKUP(C243,QuestType!$AJ:$AK,2,FALSE)</f>
        <v>Lv.2 특별 업적</v>
      </c>
      <c r="F243" s="61">
        <v>0</v>
      </c>
      <c r="G243" s="61">
        <v>7</v>
      </c>
      <c r="H243" s="61">
        <v>24</v>
      </c>
      <c r="I243" s="61">
        <v>5</v>
      </c>
      <c r="J243" s="61">
        <v>5</v>
      </c>
      <c r="K243" s="61">
        <v>1</v>
      </c>
      <c r="L243" s="61">
        <v>10000</v>
      </c>
      <c r="M243" s="61">
        <v>0</v>
      </c>
      <c r="N243" s="61">
        <v>0</v>
      </c>
      <c r="O243" s="61">
        <v>25</v>
      </c>
      <c r="P243" s="61">
        <v>1</v>
      </c>
      <c r="Q243" s="61">
        <v>0</v>
      </c>
      <c r="R243" s="61">
        <v>0</v>
      </c>
      <c r="S243" s="61">
        <v>0</v>
      </c>
      <c r="T243" s="61">
        <v>0</v>
      </c>
      <c r="U243" s="61">
        <v>0</v>
      </c>
      <c r="V243" s="61">
        <v>0</v>
      </c>
      <c r="W243" s="61">
        <v>0</v>
      </c>
      <c r="X243" s="61">
        <v>0</v>
      </c>
      <c r="Y243" s="61">
        <v>0</v>
      </c>
      <c r="Z243" s="61">
        <v>0</v>
      </c>
      <c r="AA243" s="61">
        <v>0</v>
      </c>
      <c r="AB243" s="61">
        <v>0</v>
      </c>
      <c r="AC243" s="61">
        <v>0</v>
      </c>
      <c r="AD243" s="61">
        <v>0</v>
      </c>
    </row>
    <row r="244" spans="1:30" x14ac:dyDescent="0.3">
      <c r="A244" s="61">
        <f t="shared" si="4"/>
        <v>243</v>
      </c>
      <c r="B244" s="61">
        <v>1</v>
      </c>
      <c r="C244" s="61">
        <v>141483</v>
      </c>
      <c r="D244" s="61">
        <v>0</v>
      </c>
      <c r="E244" s="61" t="str">
        <f>VLOOKUP(C244,QuestType!$AJ:$AK,2,FALSE)</f>
        <v>Lv.3 특별 업적</v>
      </c>
      <c r="F244" s="61">
        <v>0</v>
      </c>
      <c r="G244" s="61">
        <v>7</v>
      </c>
      <c r="H244" s="61">
        <v>24</v>
      </c>
      <c r="I244" s="61">
        <v>5</v>
      </c>
      <c r="J244" s="61">
        <v>10</v>
      </c>
      <c r="K244" s="61">
        <v>1</v>
      </c>
      <c r="L244" s="61">
        <v>15000</v>
      </c>
      <c r="M244" s="61">
        <v>0</v>
      </c>
      <c r="N244" s="61">
        <v>0</v>
      </c>
      <c r="O244" s="61">
        <v>25</v>
      </c>
      <c r="P244" s="61">
        <v>1</v>
      </c>
      <c r="Q244" s="61">
        <v>0</v>
      </c>
      <c r="R244" s="61">
        <v>0</v>
      </c>
      <c r="S244" s="61">
        <v>0</v>
      </c>
      <c r="T244" s="61">
        <v>0</v>
      </c>
      <c r="U244" s="61">
        <v>0</v>
      </c>
      <c r="V244" s="61">
        <v>0</v>
      </c>
      <c r="W244" s="61">
        <v>0</v>
      </c>
      <c r="X244" s="61">
        <v>0</v>
      </c>
      <c r="Y244" s="61">
        <v>0</v>
      </c>
      <c r="Z244" s="61">
        <v>0</v>
      </c>
      <c r="AA244" s="61">
        <v>0</v>
      </c>
      <c r="AB244" s="61">
        <v>0</v>
      </c>
      <c r="AC244" s="61">
        <v>0</v>
      </c>
      <c r="AD244" s="61">
        <v>0</v>
      </c>
    </row>
    <row r="245" spans="1:30" x14ac:dyDescent="0.3">
      <c r="A245" s="61">
        <f t="shared" si="4"/>
        <v>244</v>
      </c>
      <c r="B245" s="61">
        <v>1</v>
      </c>
      <c r="C245" s="61">
        <v>141484</v>
      </c>
      <c r="D245" s="61">
        <v>0</v>
      </c>
      <c r="E245" s="61" t="str">
        <f>VLOOKUP(C245,QuestType!$AJ:$AK,2,FALSE)</f>
        <v>Lv.4 특별 업적</v>
      </c>
      <c r="F245" s="61">
        <v>0</v>
      </c>
      <c r="G245" s="61">
        <v>7</v>
      </c>
      <c r="H245" s="61">
        <v>24</v>
      </c>
      <c r="I245" s="61">
        <v>5</v>
      </c>
      <c r="J245" s="61">
        <v>20</v>
      </c>
      <c r="K245" s="61">
        <v>1</v>
      </c>
      <c r="L245" s="61">
        <v>20000</v>
      </c>
      <c r="M245" s="61">
        <v>0</v>
      </c>
      <c r="N245" s="61">
        <v>0</v>
      </c>
      <c r="O245" s="61">
        <v>25</v>
      </c>
      <c r="P245" s="61">
        <v>1</v>
      </c>
      <c r="Q245" s="61">
        <v>0</v>
      </c>
      <c r="R245" s="61">
        <v>0</v>
      </c>
      <c r="S245" s="61">
        <v>0</v>
      </c>
      <c r="T245" s="61">
        <v>0</v>
      </c>
      <c r="U245" s="61">
        <v>0</v>
      </c>
      <c r="V245" s="61">
        <v>0</v>
      </c>
      <c r="W245" s="61">
        <v>0</v>
      </c>
      <c r="X245" s="61">
        <v>0</v>
      </c>
      <c r="Y245" s="61">
        <v>0</v>
      </c>
      <c r="Z245" s="61">
        <v>0</v>
      </c>
      <c r="AA245" s="61">
        <v>0</v>
      </c>
      <c r="AB245" s="61">
        <v>0</v>
      </c>
      <c r="AC245" s="61">
        <v>0</v>
      </c>
      <c r="AD245" s="61">
        <v>0</v>
      </c>
    </row>
    <row r="246" spans="1:30" x14ac:dyDescent="0.3">
      <c r="A246" s="61">
        <f t="shared" si="4"/>
        <v>245</v>
      </c>
      <c r="B246" s="61">
        <v>1</v>
      </c>
      <c r="C246" s="61">
        <v>141485</v>
      </c>
      <c r="D246" s="61">
        <v>0</v>
      </c>
      <c r="E246" s="61" t="str">
        <f>VLOOKUP(C246,QuestType!$AJ:$AK,2,FALSE)</f>
        <v>Lv.5 특별 업적</v>
      </c>
      <c r="F246" s="61">
        <v>0</v>
      </c>
      <c r="G246" s="61">
        <v>7</v>
      </c>
      <c r="H246" s="61">
        <v>24</v>
      </c>
      <c r="I246" s="61">
        <v>5</v>
      </c>
      <c r="J246" s="61">
        <v>30</v>
      </c>
      <c r="K246" s="61">
        <v>1</v>
      </c>
      <c r="L246" s="61">
        <v>25000</v>
      </c>
      <c r="M246" s="61">
        <v>0</v>
      </c>
      <c r="N246" s="61">
        <v>0</v>
      </c>
      <c r="O246" s="61">
        <v>25</v>
      </c>
      <c r="P246" s="61">
        <v>2</v>
      </c>
      <c r="Q246" s="61">
        <v>0</v>
      </c>
      <c r="R246" s="61">
        <v>0</v>
      </c>
      <c r="S246" s="61">
        <v>0</v>
      </c>
      <c r="T246" s="61">
        <v>0</v>
      </c>
      <c r="U246" s="61">
        <v>0</v>
      </c>
      <c r="V246" s="61">
        <v>0</v>
      </c>
      <c r="W246" s="61">
        <v>0</v>
      </c>
      <c r="X246" s="61">
        <v>0</v>
      </c>
      <c r="Y246" s="61">
        <v>0</v>
      </c>
      <c r="Z246" s="61">
        <v>0</v>
      </c>
      <c r="AA246" s="61">
        <v>0</v>
      </c>
      <c r="AB246" s="61">
        <v>0</v>
      </c>
      <c r="AC246" s="61">
        <v>0</v>
      </c>
      <c r="AD246" s="61">
        <v>0</v>
      </c>
    </row>
    <row r="247" spans="1:30" x14ac:dyDescent="0.3">
      <c r="A247" s="61">
        <f t="shared" si="4"/>
        <v>246</v>
      </c>
      <c r="B247" s="61">
        <v>1</v>
      </c>
      <c r="C247" s="61">
        <v>141486</v>
      </c>
      <c r="D247" s="61">
        <v>0</v>
      </c>
      <c r="E247" s="61" t="str">
        <f>VLOOKUP(C247,QuestType!$AJ:$AK,2,FALSE)</f>
        <v>Lv.6 특별 업적</v>
      </c>
      <c r="F247" s="61">
        <v>0</v>
      </c>
      <c r="G247" s="61">
        <v>7</v>
      </c>
      <c r="H247" s="61">
        <v>24</v>
      </c>
      <c r="I247" s="61">
        <v>5</v>
      </c>
      <c r="J247" s="61">
        <v>40</v>
      </c>
      <c r="K247" s="61">
        <v>1</v>
      </c>
      <c r="L247" s="61">
        <v>30000</v>
      </c>
      <c r="M247" s="61">
        <v>0</v>
      </c>
      <c r="N247" s="61">
        <v>0</v>
      </c>
      <c r="O247" s="61">
        <v>25</v>
      </c>
      <c r="P247" s="61">
        <v>2</v>
      </c>
      <c r="Q247" s="61">
        <v>0</v>
      </c>
      <c r="R247" s="61">
        <v>0</v>
      </c>
      <c r="S247" s="61">
        <v>0</v>
      </c>
      <c r="T247" s="61">
        <v>0</v>
      </c>
      <c r="U247" s="61">
        <v>0</v>
      </c>
      <c r="V247" s="61">
        <v>0</v>
      </c>
      <c r="W247" s="61">
        <v>0</v>
      </c>
      <c r="X247" s="61">
        <v>0</v>
      </c>
      <c r="Y247" s="61">
        <v>0</v>
      </c>
      <c r="Z247" s="61">
        <v>0</v>
      </c>
      <c r="AA247" s="61">
        <v>0</v>
      </c>
      <c r="AB247" s="61">
        <v>0</v>
      </c>
      <c r="AC247" s="61">
        <v>0</v>
      </c>
      <c r="AD247" s="61">
        <v>0</v>
      </c>
    </row>
    <row r="248" spans="1:30" x14ac:dyDescent="0.3">
      <c r="A248" s="61">
        <f t="shared" si="4"/>
        <v>247</v>
      </c>
      <c r="B248" s="61">
        <v>1</v>
      </c>
      <c r="C248" s="61">
        <v>141487</v>
      </c>
      <c r="D248" s="61">
        <v>0</v>
      </c>
      <c r="E248" s="61" t="str">
        <f>VLOOKUP(C248,QuestType!$AJ:$AK,2,FALSE)</f>
        <v>Lv.7 특별 업적</v>
      </c>
      <c r="F248" s="61">
        <v>0</v>
      </c>
      <c r="G248" s="61">
        <v>7</v>
      </c>
      <c r="H248" s="61">
        <v>24</v>
      </c>
      <c r="I248" s="61">
        <v>5</v>
      </c>
      <c r="J248" s="61">
        <v>50</v>
      </c>
      <c r="K248" s="61">
        <v>1</v>
      </c>
      <c r="L248" s="61">
        <v>35000</v>
      </c>
      <c r="M248" s="61">
        <v>0</v>
      </c>
      <c r="N248" s="61">
        <v>0</v>
      </c>
      <c r="O248" s="61">
        <v>25</v>
      </c>
      <c r="P248" s="61">
        <v>3</v>
      </c>
      <c r="Q248" s="61">
        <v>0</v>
      </c>
      <c r="R248" s="61">
        <v>0</v>
      </c>
      <c r="S248" s="61">
        <v>0</v>
      </c>
      <c r="T248" s="61">
        <v>0</v>
      </c>
      <c r="U248" s="61">
        <v>0</v>
      </c>
      <c r="V248" s="61">
        <v>0</v>
      </c>
      <c r="W248" s="61">
        <v>0</v>
      </c>
      <c r="X248" s="61">
        <v>0</v>
      </c>
      <c r="Y248" s="61">
        <v>0</v>
      </c>
      <c r="Z248" s="61">
        <v>0</v>
      </c>
      <c r="AA248" s="61">
        <v>0</v>
      </c>
      <c r="AB248" s="61">
        <v>0</v>
      </c>
      <c r="AC248" s="61">
        <v>0</v>
      </c>
      <c r="AD248" s="61">
        <v>0</v>
      </c>
    </row>
    <row r="249" spans="1:30" x14ac:dyDescent="0.3">
      <c r="A249" s="61">
        <f t="shared" si="4"/>
        <v>248</v>
      </c>
      <c r="B249" s="61">
        <v>1</v>
      </c>
      <c r="C249" s="61">
        <v>141488</v>
      </c>
      <c r="D249" s="61">
        <v>0</v>
      </c>
      <c r="E249" s="61" t="str">
        <f>VLOOKUP(C249,QuestType!$AJ:$AK,2,FALSE)</f>
        <v>Lv.8 특별 업적</v>
      </c>
      <c r="F249" s="61">
        <v>0</v>
      </c>
      <c r="G249" s="61">
        <v>7</v>
      </c>
      <c r="H249" s="61">
        <v>24</v>
      </c>
      <c r="I249" s="61">
        <v>5</v>
      </c>
      <c r="J249" s="61">
        <v>60</v>
      </c>
      <c r="K249" s="61">
        <v>1</v>
      </c>
      <c r="L249" s="61">
        <v>40000</v>
      </c>
      <c r="M249" s="61">
        <v>0</v>
      </c>
      <c r="N249" s="61">
        <v>0</v>
      </c>
      <c r="O249" s="61">
        <v>25</v>
      </c>
      <c r="P249" s="61">
        <v>3</v>
      </c>
      <c r="Q249" s="61">
        <v>0</v>
      </c>
      <c r="R249" s="61">
        <v>0</v>
      </c>
      <c r="S249" s="61">
        <v>0</v>
      </c>
      <c r="T249" s="61">
        <v>0</v>
      </c>
      <c r="U249" s="61">
        <v>0</v>
      </c>
      <c r="V249" s="61">
        <v>0</v>
      </c>
      <c r="W249" s="61">
        <v>0</v>
      </c>
      <c r="X249" s="61">
        <v>0</v>
      </c>
      <c r="Y249" s="61">
        <v>0</v>
      </c>
      <c r="Z249" s="61">
        <v>0</v>
      </c>
      <c r="AA249" s="61">
        <v>0</v>
      </c>
      <c r="AB249" s="61">
        <v>0</v>
      </c>
      <c r="AC249" s="61">
        <v>0</v>
      </c>
      <c r="AD249" s="61">
        <v>0</v>
      </c>
    </row>
    <row r="250" spans="1:30" x14ac:dyDescent="0.3">
      <c r="A250" s="61">
        <f t="shared" si="4"/>
        <v>249</v>
      </c>
      <c r="B250" s="61">
        <v>1</v>
      </c>
      <c r="C250" s="61">
        <v>141489</v>
      </c>
      <c r="D250" s="61">
        <v>0</v>
      </c>
      <c r="E250" s="61" t="str">
        <f>VLOOKUP(C250,QuestType!$AJ:$AK,2,FALSE)</f>
        <v>Lv.9 특별 업적</v>
      </c>
      <c r="F250" s="61">
        <v>0</v>
      </c>
      <c r="G250" s="61">
        <v>7</v>
      </c>
      <c r="H250" s="61">
        <v>24</v>
      </c>
      <c r="I250" s="61">
        <v>5</v>
      </c>
      <c r="J250" s="61">
        <v>80</v>
      </c>
      <c r="K250" s="61">
        <v>1</v>
      </c>
      <c r="L250" s="61">
        <v>45000</v>
      </c>
      <c r="M250" s="61">
        <v>0</v>
      </c>
      <c r="N250" s="61">
        <v>0</v>
      </c>
      <c r="O250" s="61">
        <v>25</v>
      </c>
      <c r="P250" s="61">
        <v>4</v>
      </c>
      <c r="Q250" s="61">
        <v>0</v>
      </c>
      <c r="R250" s="61">
        <v>0</v>
      </c>
      <c r="S250" s="61">
        <v>0</v>
      </c>
      <c r="T250" s="61">
        <v>0</v>
      </c>
      <c r="U250" s="61">
        <v>0</v>
      </c>
      <c r="V250" s="61">
        <v>0</v>
      </c>
      <c r="W250" s="61">
        <v>0</v>
      </c>
      <c r="X250" s="61">
        <v>0</v>
      </c>
      <c r="Y250" s="61">
        <v>0</v>
      </c>
      <c r="Z250" s="61">
        <v>0</v>
      </c>
      <c r="AA250" s="61">
        <v>0</v>
      </c>
      <c r="AB250" s="61">
        <v>0</v>
      </c>
      <c r="AC250" s="61">
        <v>0</v>
      </c>
      <c r="AD250" s="61">
        <v>0</v>
      </c>
    </row>
    <row r="251" spans="1:30" x14ac:dyDescent="0.3">
      <c r="A251" s="61">
        <f t="shared" si="4"/>
        <v>250</v>
      </c>
      <c r="B251" s="61">
        <v>1</v>
      </c>
      <c r="C251" s="61">
        <v>141490</v>
      </c>
      <c r="D251" s="61">
        <v>0</v>
      </c>
      <c r="E251" s="61" t="str">
        <f>VLOOKUP(C251,QuestType!$AJ:$AK,2,FALSE)</f>
        <v>Lv.10 특별 업적</v>
      </c>
      <c r="F251" s="61">
        <v>0</v>
      </c>
      <c r="G251" s="61">
        <v>7</v>
      </c>
      <c r="H251" s="61">
        <v>24</v>
      </c>
      <c r="I251" s="61">
        <v>5</v>
      </c>
      <c r="J251" s="61">
        <v>100</v>
      </c>
      <c r="K251" s="61">
        <v>1</v>
      </c>
      <c r="L251" s="61">
        <v>50000</v>
      </c>
      <c r="M251" s="61">
        <v>0</v>
      </c>
      <c r="N251" s="61">
        <v>0</v>
      </c>
      <c r="O251" s="61">
        <v>25</v>
      </c>
      <c r="P251" s="61">
        <v>4</v>
      </c>
      <c r="Q251" s="61">
        <v>0</v>
      </c>
      <c r="R251" s="61">
        <v>0</v>
      </c>
      <c r="S251" s="61">
        <v>0</v>
      </c>
      <c r="T251" s="61">
        <v>0</v>
      </c>
      <c r="U251" s="61">
        <v>0</v>
      </c>
      <c r="V251" s="61">
        <v>0</v>
      </c>
      <c r="W251" s="61">
        <v>0</v>
      </c>
      <c r="X251" s="61">
        <v>0</v>
      </c>
      <c r="Y251" s="61">
        <v>0</v>
      </c>
      <c r="Z251" s="61">
        <v>0</v>
      </c>
      <c r="AA251" s="61">
        <v>0</v>
      </c>
      <c r="AB251" s="61">
        <v>0</v>
      </c>
      <c r="AC251" s="61">
        <v>0</v>
      </c>
      <c r="AD251" s="61">
        <v>0</v>
      </c>
    </row>
    <row r="252" spans="1:30" x14ac:dyDescent="0.3">
      <c r="A252" s="61">
        <f t="shared" si="4"/>
        <v>251</v>
      </c>
      <c r="B252" s="61">
        <v>1</v>
      </c>
      <c r="C252" s="61">
        <v>141491</v>
      </c>
      <c r="D252" s="61">
        <v>0</v>
      </c>
      <c r="E252" s="61" t="str">
        <f>VLOOKUP(C252,QuestType!$AJ:$AK,2,FALSE)</f>
        <v>Lv.11 특별 업적</v>
      </c>
      <c r="F252" s="61">
        <v>0</v>
      </c>
      <c r="G252" s="61">
        <v>7</v>
      </c>
      <c r="H252" s="61">
        <v>24</v>
      </c>
      <c r="I252" s="61">
        <v>5</v>
      </c>
      <c r="J252" s="61">
        <v>130</v>
      </c>
      <c r="K252" s="61">
        <v>1</v>
      </c>
      <c r="L252" s="61">
        <v>55000</v>
      </c>
      <c r="M252" s="61">
        <v>0</v>
      </c>
      <c r="N252" s="61">
        <v>0</v>
      </c>
      <c r="O252" s="61">
        <v>25</v>
      </c>
      <c r="P252" s="61">
        <v>5</v>
      </c>
      <c r="Q252" s="61">
        <v>0</v>
      </c>
      <c r="R252" s="61">
        <v>0</v>
      </c>
      <c r="S252" s="61">
        <v>0</v>
      </c>
      <c r="T252" s="61">
        <v>0</v>
      </c>
      <c r="U252" s="61">
        <v>0</v>
      </c>
      <c r="V252" s="61">
        <v>0</v>
      </c>
      <c r="W252" s="61">
        <v>0</v>
      </c>
      <c r="X252" s="61">
        <v>0</v>
      </c>
      <c r="Y252" s="61">
        <v>0</v>
      </c>
      <c r="Z252" s="61">
        <v>0</v>
      </c>
      <c r="AA252" s="61">
        <v>0</v>
      </c>
      <c r="AB252" s="61">
        <v>0</v>
      </c>
      <c r="AC252" s="61">
        <v>0</v>
      </c>
      <c r="AD252" s="61">
        <v>0</v>
      </c>
    </row>
    <row r="253" spans="1:30" x14ac:dyDescent="0.3">
      <c r="A253" s="61">
        <f t="shared" si="4"/>
        <v>252</v>
      </c>
      <c r="B253" s="61">
        <v>1</v>
      </c>
      <c r="C253" s="61">
        <v>141492</v>
      </c>
      <c r="D253" s="61">
        <v>0</v>
      </c>
      <c r="E253" s="61" t="str">
        <f>VLOOKUP(C253,QuestType!$AJ:$AK,2,FALSE)</f>
        <v>Lv.12 특별 업적</v>
      </c>
      <c r="F253" s="61">
        <v>0</v>
      </c>
      <c r="G253" s="61">
        <v>7</v>
      </c>
      <c r="H253" s="61">
        <v>24</v>
      </c>
      <c r="I253" s="61">
        <v>5</v>
      </c>
      <c r="J253" s="61">
        <v>160</v>
      </c>
      <c r="K253" s="61">
        <v>1</v>
      </c>
      <c r="L253" s="61">
        <v>60000</v>
      </c>
      <c r="M253" s="61">
        <v>0</v>
      </c>
      <c r="N253" s="61">
        <v>0</v>
      </c>
      <c r="O253" s="61">
        <v>25</v>
      </c>
      <c r="P253" s="61">
        <v>5</v>
      </c>
      <c r="Q253" s="61">
        <v>0</v>
      </c>
      <c r="R253" s="61">
        <v>0</v>
      </c>
      <c r="S253" s="61">
        <v>0</v>
      </c>
      <c r="T253" s="61">
        <v>0</v>
      </c>
      <c r="U253" s="61">
        <v>0</v>
      </c>
      <c r="V253" s="61">
        <v>0</v>
      </c>
      <c r="W253" s="61">
        <v>0</v>
      </c>
      <c r="X253" s="61">
        <v>0</v>
      </c>
      <c r="Y253" s="61">
        <v>0</v>
      </c>
      <c r="Z253" s="61">
        <v>0</v>
      </c>
      <c r="AA253" s="61">
        <v>0</v>
      </c>
      <c r="AB253" s="61">
        <v>0</v>
      </c>
      <c r="AC253" s="61">
        <v>0</v>
      </c>
      <c r="AD253" s="61">
        <v>0</v>
      </c>
    </row>
    <row r="254" spans="1:30" x14ac:dyDescent="0.3">
      <c r="A254" s="61">
        <f t="shared" si="4"/>
        <v>253</v>
      </c>
      <c r="B254" s="61">
        <v>1</v>
      </c>
      <c r="C254" s="61">
        <v>141493</v>
      </c>
      <c r="D254" s="61">
        <v>0</v>
      </c>
      <c r="E254" s="61" t="str">
        <f>VLOOKUP(C254,QuestType!$AJ:$AK,2,FALSE)</f>
        <v>Lv.13 특별 업적</v>
      </c>
      <c r="F254" s="61">
        <v>0</v>
      </c>
      <c r="G254" s="61">
        <v>7</v>
      </c>
      <c r="H254" s="61">
        <v>24</v>
      </c>
      <c r="I254" s="61">
        <v>5</v>
      </c>
      <c r="J254" s="61">
        <v>200</v>
      </c>
      <c r="K254" s="61">
        <v>1</v>
      </c>
      <c r="L254" s="61">
        <v>65000</v>
      </c>
      <c r="M254" s="61">
        <v>0</v>
      </c>
      <c r="N254" s="61">
        <v>0</v>
      </c>
      <c r="O254" s="61">
        <v>25</v>
      </c>
      <c r="P254" s="61">
        <v>6</v>
      </c>
      <c r="Q254" s="61">
        <v>0</v>
      </c>
      <c r="R254" s="61">
        <v>0</v>
      </c>
      <c r="S254" s="61">
        <v>0</v>
      </c>
      <c r="T254" s="61">
        <v>0</v>
      </c>
      <c r="U254" s="61">
        <v>0</v>
      </c>
      <c r="V254" s="61">
        <v>0</v>
      </c>
      <c r="W254" s="61">
        <v>0</v>
      </c>
      <c r="X254" s="61">
        <v>0</v>
      </c>
      <c r="Y254" s="61">
        <v>0</v>
      </c>
      <c r="Z254" s="61">
        <v>0</v>
      </c>
      <c r="AA254" s="61">
        <v>0</v>
      </c>
      <c r="AB254" s="61">
        <v>0</v>
      </c>
      <c r="AC254" s="61">
        <v>0</v>
      </c>
      <c r="AD254" s="61">
        <v>0</v>
      </c>
    </row>
    <row r="255" spans="1:30" x14ac:dyDescent="0.3">
      <c r="A255" s="61">
        <f t="shared" si="4"/>
        <v>254</v>
      </c>
      <c r="B255" s="61">
        <v>1</v>
      </c>
      <c r="C255" s="61">
        <v>141494</v>
      </c>
      <c r="D255" s="61">
        <v>0</v>
      </c>
      <c r="E255" s="61" t="str">
        <f>VLOOKUP(C255,QuestType!$AJ:$AK,2,FALSE)</f>
        <v>Lv.14 특별 업적</v>
      </c>
      <c r="F255" s="61">
        <v>0</v>
      </c>
      <c r="G255" s="61">
        <v>7</v>
      </c>
      <c r="H255" s="61">
        <v>24</v>
      </c>
      <c r="I255" s="61">
        <v>5</v>
      </c>
      <c r="J255" s="61">
        <v>250</v>
      </c>
      <c r="K255" s="61">
        <v>1</v>
      </c>
      <c r="L255" s="61">
        <v>70000</v>
      </c>
      <c r="M255" s="61">
        <v>0</v>
      </c>
      <c r="N255" s="61">
        <v>0</v>
      </c>
      <c r="O255" s="61">
        <v>25</v>
      </c>
      <c r="P255" s="61">
        <v>6</v>
      </c>
      <c r="Q255" s="61">
        <v>0</v>
      </c>
      <c r="R255" s="61">
        <v>0</v>
      </c>
      <c r="S255" s="61">
        <v>0</v>
      </c>
      <c r="T255" s="61">
        <v>0</v>
      </c>
      <c r="U255" s="61">
        <v>0</v>
      </c>
      <c r="V255" s="61">
        <v>0</v>
      </c>
      <c r="W255" s="61">
        <v>0</v>
      </c>
      <c r="X255" s="61">
        <v>0</v>
      </c>
      <c r="Y255" s="61">
        <v>0</v>
      </c>
      <c r="Z255" s="61">
        <v>0</v>
      </c>
      <c r="AA255" s="61">
        <v>0</v>
      </c>
      <c r="AB255" s="61">
        <v>0</v>
      </c>
      <c r="AC255" s="61">
        <v>0</v>
      </c>
      <c r="AD255" s="61">
        <v>0</v>
      </c>
    </row>
    <row r="256" spans="1:30" x14ac:dyDescent="0.3">
      <c r="A256" s="61">
        <f t="shared" si="4"/>
        <v>255</v>
      </c>
      <c r="B256" s="61">
        <v>1</v>
      </c>
      <c r="C256" s="61">
        <v>141495</v>
      </c>
      <c r="D256" s="61">
        <v>0</v>
      </c>
      <c r="E256" s="61" t="str">
        <f>VLOOKUP(C256,QuestType!$AJ:$AK,2,FALSE)</f>
        <v>Lv.15 특별 업적</v>
      </c>
      <c r="F256" s="61">
        <v>0</v>
      </c>
      <c r="G256" s="61">
        <v>7</v>
      </c>
      <c r="H256" s="61">
        <v>24</v>
      </c>
      <c r="I256" s="61">
        <v>5</v>
      </c>
      <c r="J256" s="61">
        <v>320</v>
      </c>
      <c r="K256" s="61">
        <v>1</v>
      </c>
      <c r="L256" s="61">
        <v>75000</v>
      </c>
      <c r="M256" s="61">
        <v>0</v>
      </c>
      <c r="N256" s="61">
        <v>0</v>
      </c>
      <c r="O256" s="61">
        <v>25</v>
      </c>
      <c r="P256" s="61">
        <v>7</v>
      </c>
      <c r="Q256" s="61">
        <v>0</v>
      </c>
      <c r="R256" s="61">
        <v>0</v>
      </c>
      <c r="S256" s="61">
        <v>0</v>
      </c>
      <c r="T256" s="61">
        <v>0</v>
      </c>
      <c r="U256" s="61">
        <v>0</v>
      </c>
      <c r="V256" s="61">
        <v>0</v>
      </c>
      <c r="W256" s="61">
        <v>0</v>
      </c>
      <c r="X256" s="61">
        <v>0</v>
      </c>
      <c r="Y256" s="61">
        <v>0</v>
      </c>
      <c r="Z256" s="61">
        <v>0</v>
      </c>
      <c r="AA256" s="61">
        <v>0</v>
      </c>
      <c r="AB256" s="61">
        <v>0</v>
      </c>
      <c r="AC256" s="61">
        <v>0</v>
      </c>
      <c r="AD256" s="61">
        <v>0</v>
      </c>
    </row>
    <row r="257" spans="1:30" x14ac:dyDescent="0.3">
      <c r="A257" s="61">
        <f t="shared" si="4"/>
        <v>256</v>
      </c>
      <c r="B257" s="61">
        <v>1</v>
      </c>
      <c r="C257" s="61">
        <v>141496</v>
      </c>
      <c r="D257" s="61">
        <v>0</v>
      </c>
      <c r="E257" s="61" t="str">
        <f>VLOOKUP(C257,QuestType!$AJ:$AK,2,FALSE)</f>
        <v>Lv.16 특별 업적</v>
      </c>
      <c r="F257" s="61">
        <v>0</v>
      </c>
      <c r="G257" s="61">
        <v>7</v>
      </c>
      <c r="H257" s="61">
        <v>24</v>
      </c>
      <c r="I257" s="61">
        <v>5</v>
      </c>
      <c r="J257" s="61">
        <v>400</v>
      </c>
      <c r="K257" s="61">
        <v>1</v>
      </c>
      <c r="L257" s="61">
        <v>80000</v>
      </c>
      <c r="M257" s="61">
        <v>0</v>
      </c>
      <c r="N257" s="61">
        <v>0</v>
      </c>
      <c r="O257" s="61">
        <v>25</v>
      </c>
      <c r="P257" s="61">
        <v>7</v>
      </c>
      <c r="Q257" s="61">
        <v>0</v>
      </c>
      <c r="R257" s="61">
        <v>0</v>
      </c>
      <c r="S257" s="61">
        <v>0</v>
      </c>
      <c r="T257" s="61">
        <v>0</v>
      </c>
      <c r="U257" s="61">
        <v>0</v>
      </c>
      <c r="V257" s="61">
        <v>0</v>
      </c>
      <c r="W257" s="61">
        <v>0</v>
      </c>
      <c r="X257" s="61">
        <v>0</v>
      </c>
      <c r="Y257" s="61">
        <v>0</v>
      </c>
      <c r="Z257" s="61">
        <v>0</v>
      </c>
      <c r="AA257" s="61">
        <v>0</v>
      </c>
      <c r="AB257" s="61">
        <v>0</v>
      </c>
      <c r="AC257" s="61">
        <v>0</v>
      </c>
      <c r="AD257" s="61">
        <v>0</v>
      </c>
    </row>
    <row r="258" spans="1:30" x14ac:dyDescent="0.3">
      <c r="A258" s="61">
        <f t="shared" si="4"/>
        <v>257</v>
      </c>
      <c r="B258" s="61">
        <v>1</v>
      </c>
      <c r="C258" s="61">
        <v>141497</v>
      </c>
      <c r="D258" s="61">
        <v>0</v>
      </c>
      <c r="E258" s="61" t="str">
        <f>VLOOKUP(C258,QuestType!$AJ:$AK,2,FALSE)</f>
        <v>Lv.17 특별 업적</v>
      </c>
      <c r="F258" s="61">
        <v>0</v>
      </c>
      <c r="G258" s="61">
        <v>7</v>
      </c>
      <c r="H258" s="61">
        <v>24</v>
      </c>
      <c r="I258" s="61">
        <v>5</v>
      </c>
      <c r="J258" s="61">
        <v>500</v>
      </c>
      <c r="K258" s="61">
        <v>1</v>
      </c>
      <c r="L258" s="61">
        <v>85000</v>
      </c>
      <c r="M258" s="61">
        <v>0</v>
      </c>
      <c r="N258" s="61">
        <v>0</v>
      </c>
      <c r="O258" s="61">
        <v>25</v>
      </c>
      <c r="P258" s="61">
        <v>8</v>
      </c>
      <c r="Q258" s="61">
        <v>0</v>
      </c>
      <c r="R258" s="61">
        <v>0</v>
      </c>
      <c r="S258" s="61">
        <v>0</v>
      </c>
      <c r="T258" s="61">
        <v>0</v>
      </c>
      <c r="U258" s="61">
        <v>0</v>
      </c>
      <c r="V258" s="61">
        <v>0</v>
      </c>
      <c r="W258" s="61">
        <v>0</v>
      </c>
      <c r="X258" s="61">
        <v>0</v>
      </c>
      <c r="Y258" s="61">
        <v>0</v>
      </c>
      <c r="Z258" s="61">
        <v>0</v>
      </c>
      <c r="AA258" s="61">
        <v>0</v>
      </c>
      <c r="AB258" s="61">
        <v>0</v>
      </c>
      <c r="AC258" s="61">
        <v>0</v>
      </c>
      <c r="AD258" s="61">
        <v>0</v>
      </c>
    </row>
    <row r="259" spans="1:30" x14ac:dyDescent="0.3">
      <c r="A259" s="61">
        <f t="shared" si="4"/>
        <v>258</v>
      </c>
      <c r="B259" s="61">
        <v>1</v>
      </c>
      <c r="C259" s="61">
        <v>141498</v>
      </c>
      <c r="D259" s="61">
        <v>0</v>
      </c>
      <c r="E259" s="61" t="str">
        <f>VLOOKUP(C259,QuestType!$AJ:$AK,2,FALSE)</f>
        <v>Lv.18 특별 업적</v>
      </c>
      <c r="F259" s="61">
        <v>0</v>
      </c>
      <c r="G259" s="61">
        <v>7</v>
      </c>
      <c r="H259" s="61">
        <v>24</v>
      </c>
      <c r="I259" s="61">
        <v>5</v>
      </c>
      <c r="J259" s="61">
        <v>630</v>
      </c>
      <c r="K259" s="61">
        <v>1</v>
      </c>
      <c r="L259" s="61">
        <v>90000</v>
      </c>
      <c r="M259" s="61">
        <v>0</v>
      </c>
      <c r="N259" s="61">
        <v>0</v>
      </c>
      <c r="O259" s="61">
        <v>25</v>
      </c>
      <c r="P259" s="61">
        <v>8</v>
      </c>
      <c r="Q259" s="61">
        <v>0</v>
      </c>
      <c r="R259" s="61">
        <v>0</v>
      </c>
      <c r="S259" s="61">
        <v>0</v>
      </c>
      <c r="T259" s="61">
        <v>0</v>
      </c>
      <c r="U259" s="61">
        <v>0</v>
      </c>
      <c r="V259" s="61">
        <v>0</v>
      </c>
      <c r="W259" s="61">
        <v>0</v>
      </c>
      <c r="X259" s="61">
        <v>0</v>
      </c>
      <c r="Y259" s="61">
        <v>0</v>
      </c>
      <c r="Z259" s="61">
        <v>0</v>
      </c>
      <c r="AA259" s="61">
        <v>0</v>
      </c>
      <c r="AB259" s="61">
        <v>0</v>
      </c>
      <c r="AC259" s="61">
        <v>0</v>
      </c>
      <c r="AD259" s="61">
        <v>0</v>
      </c>
    </row>
    <row r="260" spans="1:30" x14ac:dyDescent="0.3">
      <c r="A260" s="61">
        <f t="shared" si="4"/>
        <v>259</v>
      </c>
      <c r="B260" s="61">
        <v>1</v>
      </c>
      <c r="C260" s="61">
        <v>141499</v>
      </c>
      <c r="D260" s="61">
        <v>0</v>
      </c>
      <c r="E260" s="61" t="str">
        <f>VLOOKUP(C260,QuestType!$AJ:$AK,2,FALSE)</f>
        <v>Lv.19 특별 업적</v>
      </c>
      <c r="F260" s="61">
        <v>0</v>
      </c>
      <c r="G260" s="61">
        <v>7</v>
      </c>
      <c r="H260" s="61">
        <v>24</v>
      </c>
      <c r="I260" s="61">
        <v>5</v>
      </c>
      <c r="J260" s="61">
        <v>790</v>
      </c>
      <c r="K260" s="61">
        <v>1</v>
      </c>
      <c r="L260" s="61">
        <v>95000</v>
      </c>
      <c r="M260" s="61">
        <v>0</v>
      </c>
      <c r="N260" s="61">
        <v>0</v>
      </c>
      <c r="O260" s="61">
        <v>25</v>
      </c>
      <c r="P260" s="61">
        <v>10</v>
      </c>
      <c r="Q260" s="61">
        <v>0</v>
      </c>
      <c r="R260" s="61">
        <v>0</v>
      </c>
      <c r="S260" s="61">
        <v>0</v>
      </c>
      <c r="T260" s="61">
        <v>0</v>
      </c>
      <c r="U260" s="61">
        <v>0</v>
      </c>
      <c r="V260" s="61">
        <v>0</v>
      </c>
      <c r="W260" s="61">
        <v>0</v>
      </c>
      <c r="X260" s="61">
        <v>0</v>
      </c>
      <c r="Y260" s="61">
        <v>0</v>
      </c>
      <c r="Z260" s="61">
        <v>0</v>
      </c>
      <c r="AA260" s="61">
        <v>0</v>
      </c>
      <c r="AB260" s="61">
        <v>0</v>
      </c>
      <c r="AC260" s="61">
        <v>0</v>
      </c>
      <c r="AD260" s="61">
        <v>0</v>
      </c>
    </row>
    <row r="261" spans="1:30" x14ac:dyDescent="0.3">
      <c r="A261" s="61">
        <f t="shared" si="4"/>
        <v>260</v>
      </c>
      <c r="B261" s="61">
        <v>1</v>
      </c>
      <c r="C261" s="61">
        <v>141500</v>
      </c>
      <c r="D261" s="61">
        <v>0</v>
      </c>
      <c r="E261" s="61" t="str">
        <f>VLOOKUP(C261,QuestType!$AJ:$AK,2,FALSE)</f>
        <v>Lv.20 특별 업적</v>
      </c>
      <c r="F261" s="61">
        <v>0</v>
      </c>
      <c r="G261" s="61">
        <v>7</v>
      </c>
      <c r="H261" s="61">
        <v>24</v>
      </c>
      <c r="I261" s="61">
        <v>5</v>
      </c>
      <c r="J261" s="61">
        <v>1000</v>
      </c>
      <c r="K261" s="61">
        <v>1</v>
      </c>
      <c r="L261" s="61">
        <v>100000</v>
      </c>
      <c r="M261" s="61">
        <v>0</v>
      </c>
      <c r="N261" s="61">
        <v>0</v>
      </c>
      <c r="O261" s="61">
        <v>25</v>
      </c>
      <c r="P261" s="61">
        <v>10</v>
      </c>
      <c r="Q261" s="61">
        <v>0</v>
      </c>
      <c r="R261" s="61">
        <v>0</v>
      </c>
      <c r="S261" s="61">
        <v>0</v>
      </c>
      <c r="T261" s="61">
        <v>0</v>
      </c>
      <c r="U261" s="61">
        <v>0</v>
      </c>
      <c r="V261" s="61">
        <v>0</v>
      </c>
      <c r="W261" s="61">
        <v>0</v>
      </c>
      <c r="X261" s="61">
        <v>0</v>
      </c>
      <c r="Y261" s="61">
        <v>0</v>
      </c>
      <c r="Z261" s="61">
        <v>0</v>
      </c>
      <c r="AA261" s="61">
        <v>0</v>
      </c>
      <c r="AB261" s="61">
        <v>0</v>
      </c>
      <c r="AC261" s="61">
        <v>0</v>
      </c>
      <c r="AD261" s="61">
        <v>0</v>
      </c>
    </row>
  </sheetData>
  <phoneticPr fontId="3" type="noConversion"/>
  <conditionalFormatting sqref="A1:AD1048576">
    <cfRule type="expression" dxfId="43" priority="1">
      <formula>MOD($G1,2)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CCFFFF"/>
  </sheetPr>
  <dimension ref="A1:AS289"/>
  <sheetViews>
    <sheetView workbookViewId="0"/>
  </sheetViews>
  <sheetFormatPr defaultRowHeight="12" x14ac:dyDescent="0.3"/>
  <cols>
    <col min="1" max="1" width="2" style="1" customWidth="1"/>
    <col min="2" max="2" width="16.25" style="1" customWidth="1"/>
    <col min="3" max="3" width="50.375" style="1" bestFit="1" customWidth="1"/>
    <col min="4" max="4" width="13.625" style="1" customWidth="1"/>
    <col min="5" max="5" width="2" style="1" customWidth="1"/>
    <col min="6" max="6" width="8.5" style="1" customWidth="1"/>
    <col min="7" max="7" width="30.375" style="1" bestFit="1" customWidth="1"/>
    <col min="8" max="8" width="21.625" style="1" customWidth="1"/>
    <col min="9" max="9" width="29" style="1" customWidth="1"/>
    <col min="10" max="10" width="17.5" style="1" customWidth="1"/>
    <col min="11" max="11" width="2" style="1" customWidth="1"/>
    <col min="12" max="12" width="2" style="89" customWidth="1"/>
    <col min="13" max="13" width="2" style="1" customWidth="1"/>
    <col min="14" max="14" width="5.375" style="1" bestFit="1" customWidth="1"/>
    <col min="15" max="15" width="31.5" style="1" customWidth="1"/>
    <col min="16" max="16" width="33.375" style="1" bestFit="1" customWidth="1"/>
    <col min="17" max="17" width="15.625" style="1" customWidth="1"/>
    <col min="18" max="18" width="10" style="1" bestFit="1" customWidth="1"/>
    <col min="19" max="19" width="11.25" style="19" customWidth="1"/>
    <col min="20" max="20" width="12.75" style="26" customWidth="1"/>
    <col min="21" max="21" width="8.875" style="26" customWidth="1"/>
    <col min="22" max="22" width="8" style="26" bestFit="1" customWidth="1"/>
    <col min="23" max="23" width="2" style="63" customWidth="1"/>
    <col min="24" max="24" width="7" style="1" customWidth="1"/>
    <col min="25" max="25" width="2" style="63" customWidth="1"/>
    <col min="26" max="32" width="5.25" style="26" customWidth="1"/>
    <col min="33" max="33" width="2" style="1" customWidth="1"/>
    <col min="34" max="34" width="2" style="89" customWidth="1"/>
    <col min="35" max="35" width="2" style="1" customWidth="1"/>
    <col min="36" max="36" width="6.75" style="68" bestFit="1" customWidth="1"/>
    <col min="37" max="37" width="25.625" style="68" bestFit="1" customWidth="1"/>
    <col min="38" max="45" width="9" style="1"/>
    <col min="46" max="16384" width="9" style="2"/>
  </cols>
  <sheetData>
    <row r="1" spans="2:37" s="1" customFormat="1" x14ac:dyDescent="0.3">
      <c r="L1" s="89"/>
      <c r="N1" s="69"/>
      <c r="S1" s="19"/>
      <c r="T1" s="26"/>
      <c r="U1" s="26"/>
      <c r="V1" s="26">
        <f>COUNTA(QuestType_index)-COUNTIF(V4:V84,"X")</f>
        <v>55</v>
      </c>
      <c r="W1" s="63"/>
      <c r="Y1" s="63"/>
      <c r="Z1" s="66" t="s">
        <v>635</v>
      </c>
      <c r="AA1" s="26"/>
      <c r="AB1" s="26"/>
      <c r="AC1" s="26"/>
      <c r="AD1" s="26"/>
      <c r="AE1" s="26"/>
      <c r="AF1" s="26"/>
      <c r="AH1" s="89"/>
    </row>
    <row r="2" spans="2:37" x14ac:dyDescent="0.3">
      <c r="B2" s="312" t="s">
        <v>2349</v>
      </c>
      <c r="C2" s="312"/>
      <c r="D2" s="312"/>
      <c r="N2" s="323" t="s">
        <v>148</v>
      </c>
      <c r="O2" s="323"/>
      <c r="P2" s="323"/>
      <c r="Q2" s="323"/>
      <c r="R2" s="323"/>
      <c r="S2" s="323"/>
      <c r="T2" s="323"/>
      <c r="U2" s="323"/>
      <c r="V2" s="323"/>
      <c r="X2" s="2"/>
      <c r="Z2" s="78">
        <v>1</v>
      </c>
      <c r="AA2" s="78">
        <v>2</v>
      </c>
      <c r="AB2" s="78">
        <v>3</v>
      </c>
      <c r="AC2" s="78">
        <v>4</v>
      </c>
      <c r="AD2" s="78">
        <v>5</v>
      </c>
      <c r="AE2" s="78">
        <v>6</v>
      </c>
      <c r="AF2" s="78">
        <v>8</v>
      </c>
      <c r="AJ2" s="1"/>
      <c r="AK2" s="1"/>
    </row>
    <row r="3" spans="2:37" x14ac:dyDescent="0.3">
      <c r="B3" s="114" t="s">
        <v>697</v>
      </c>
      <c r="C3" s="114" t="s">
        <v>37</v>
      </c>
      <c r="D3" s="114" t="s">
        <v>51</v>
      </c>
      <c r="N3" s="114" t="s">
        <v>36</v>
      </c>
      <c r="O3" s="114" t="s">
        <v>5</v>
      </c>
      <c r="P3" s="114" t="s">
        <v>37</v>
      </c>
      <c r="Q3" s="114" t="s">
        <v>14</v>
      </c>
      <c r="R3" s="114" t="s">
        <v>15</v>
      </c>
      <c r="S3" s="115" t="s">
        <v>167</v>
      </c>
      <c r="T3" s="123" t="s">
        <v>2313</v>
      </c>
      <c r="U3" s="123" t="s">
        <v>698</v>
      </c>
      <c r="V3" s="123" t="s">
        <v>8416</v>
      </c>
      <c r="X3" s="116" t="s">
        <v>485</v>
      </c>
      <c r="Z3" s="116" t="s">
        <v>447</v>
      </c>
      <c r="AA3" s="116" t="s">
        <v>442</v>
      </c>
      <c r="AB3" s="116" t="s">
        <v>443</v>
      </c>
      <c r="AC3" s="116" t="s">
        <v>444</v>
      </c>
      <c r="AD3" s="116" t="s">
        <v>445</v>
      </c>
      <c r="AE3" s="116" t="s">
        <v>446</v>
      </c>
      <c r="AF3" s="116" t="s">
        <v>11775</v>
      </c>
      <c r="AJ3" s="70" t="s">
        <v>1681</v>
      </c>
      <c r="AK3" s="70" t="s">
        <v>2785</v>
      </c>
    </row>
    <row r="4" spans="2:37" x14ac:dyDescent="0.3">
      <c r="B4" s="68" t="s">
        <v>9</v>
      </c>
      <c r="C4" s="68" t="s">
        <v>52</v>
      </c>
      <c r="D4" s="68" t="s">
        <v>31</v>
      </c>
      <c r="N4" s="76">
        <f t="shared" ref="N4:N59" si="0">ROW()-3</f>
        <v>1</v>
      </c>
      <c r="O4" s="76" t="s">
        <v>55</v>
      </c>
      <c r="P4" s="76" t="s">
        <v>133</v>
      </c>
      <c r="Q4" s="122" t="s">
        <v>4</v>
      </c>
      <c r="R4" s="76" t="s">
        <v>48</v>
      </c>
      <c r="S4" s="121"/>
      <c r="T4" s="122" t="s">
        <v>2319</v>
      </c>
      <c r="U4" s="122"/>
      <c r="V4" s="122"/>
      <c r="X4" s="85">
        <f>SUM(Z4:AF4)</f>
        <v>72</v>
      </c>
      <c r="Z4" s="188">
        <f>IF(COUNTIF(업적!$H:$H,QuestType!$N4)=0,FALSE,COUNTIF(업적!$H:$H,QuestType!$N4))</f>
        <v>50</v>
      </c>
      <c r="AA4" s="188" t="b">
        <f>IF(COUNTIF(가이드!$I:$I,QuestType!$N4)=0,FALSE,COUNTIF(가이드!$I:$I,QuestType!$N4))</f>
        <v>0</v>
      </c>
      <c r="AB4" s="188">
        <f>IF(COUNTIF(일일!$I:$I,QuestType!$N4)=0,FALSE,COUNTIF(일일!$I:$I,QuestType!$N4))</f>
        <v>1</v>
      </c>
      <c r="AC4" s="188">
        <f>IF(COUNTIF(이벤트!$H:$H,QuestType!$N4)=0,FALSE,COUNTIF(이벤트!$H:$H,QuestType!$N4))</f>
        <v>21</v>
      </c>
      <c r="AD4" s="188" t="b">
        <f>IF(COUNTIF(길드!$H:$H,QuestType!$N4)=0,FALSE,COUNTIF(길드!$H:$H,QuestType!$N4))</f>
        <v>0</v>
      </c>
      <c r="AE4" s="188" t="b">
        <f>IF(COUNTIF(미궁정복!$H:$H,QuestType!$N4)=0,FALSE,COUNTIF(미궁정복!$H:$H,QuestType!$N4))</f>
        <v>0</v>
      </c>
      <c r="AF4" s="188" t="b">
        <f>IF(COUNTIF(타임패트롤!$H:$H,QuestType!$N4)=0,FALSE,COUNTIF(타임패트롤!$H:$H,QuestType!$N4))</f>
        <v>0</v>
      </c>
      <c r="AJ4" s="68">
        <v>141101</v>
      </c>
      <c r="AK4" s="68" t="s">
        <v>2786</v>
      </c>
    </row>
    <row r="5" spans="2:37" x14ac:dyDescent="0.3">
      <c r="B5" s="68" t="s">
        <v>10</v>
      </c>
      <c r="C5" s="68" t="s">
        <v>56</v>
      </c>
      <c r="D5" s="68" t="s">
        <v>0</v>
      </c>
      <c r="E5" s="25"/>
      <c r="F5" s="312" t="s">
        <v>2348</v>
      </c>
      <c r="G5" s="312"/>
      <c r="H5" s="312"/>
      <c r="K5" s="25"/>
      <c r="L5" s="90"/>
      <c r="M5" s="25"/>
      <c r="N5" s="76">
        <f t="shared" si="0"/>
        <v>2</v>
      </c>
      <c r="O5" s="76" t="s">
        <v>57</v>
      </c>
      <c r="P5" s="76" t="s">
        <v>134</v>
      </c>
      <c r="Q5" s="76" t="s">
        <v>58</v>
      </c>
      <c r="R5" s="76" t="s">
        <v>48</v>
      </c>
      <c r="S5" s="121"/>
      <c r="T5" s="122" t="s">
        <v>2859</v>
      </c>
      <c r="U5" s="122"/>
      <c r="V5" s="122"/>
      <c r="W5" s="64"/>
      <c r="X5" s="85">
        <f t="shared" ref="X5:X68" si="1">SUM(Z5:AF5)</f>
        <v>139</v>
      </c>
      <c r="Z5" s="188" t="b">
        <f>IF(COUNTIF(업적!$H:$H,QuestType!$N5)=0,FALSE,COUNTIF(업적!$H:$H,QuestType!$N5))</f>
        <v>0</v>
      </c>
      <c r="AA5" s="188">
        <f>IF(COUNTIF(가이드!$I:$I,QuestType!$N5)=0,FALSE,COUNTIF(가이드!$I:$I,QuestType!$N5))</f>
        <v>84</v>
      </c>
      <c r="AB5" s="188" t="b">
        <f>IF(COUNTIF(일일!$I:$I,QuestType!$N5)=0,FALSE,COUNTIF(일일!$I:$I,QuestType!$N5))</f>
        <v>0</v>
      </c>
      <c r="AC5" s="188" t="b">
        <f>IF(COUNTIF(이벤트!$H:$H,QuestType!$N5)=0,FALSE,COUNTIF(이벤트!$H:$H,QuestType!$N5))</f>
        <v>0</v>
      </c>
      <c r="AD5" s="188" t="b">
        <f>IF(COUNTIF(길드!$H:$H,QuestType!$N5)=0,FALSE,COUNTIF(길드!$H:$H,QuestType!$N5))</f>
        <v>0</v>
      </c>
      <c r="AE5" s="188" t="b">
        <f>IF(COUNTIF(미궁정복!$H:$H,QuestType!$N5)=0,FALSE,COUNTIF(미궁정복!$H:$H,QuestType!$N5))</f>
        <v>0</v>
      </c>
      <c r="AF5" s="188">
        <f>IF(COUNTIF(타임패트롤!$H:$H,QuestType!$N5)=0,FALSE,COUNTIF(타임패트롤!$H:$H,QuestType!$N5))</f>
        <v>55</v>
      </c>
      <c r="AH5" s="90"/>
      <c r="AJ5" s="68">
        <v>141102</v>
      </c>
      <c r="AK5" s="68" t="s">
        <v>2787</v>
      </c>
    </row>
    <row r="6" spans="2:37" x14ac:dyDescent="0.3">
      <c r="B6" s="68" t="s">
        <v>3</v>
      </c>
      <c r="C6" s="68" t="s">
        <v>59</v>
      </c>
      <c r="D6" s="68" t="s">
        <v>34</v>
      </c>
      <c r="F6" s="114" t="s">
        <v>36</v>
      </c>
      <c r="G6" s="114" t="s">
        <v>5</v>
      </c>
      <c r="H6" s="114" t="s">
        <v>37</v>
      </c>
      <c r="I6" s="132" t="s">
        <v>12</v>
      </c>
      <c r="N6" s="76">
        <f t="shared" si="0"/>
        <v>3</v>
      </c>
      <c r="O6" s="76" t="s">
        <v>62</v>
      </c>
      <c r="P6" s="76" t="s">
        <v>135</v>
      </c>
      <c r="Q6" s="76" t="s">
        <v>141</v>
      </c>
      <c r="R6" s="76" t="s">
        <v>48</v>
      </c>
      <c r="S6" s="121"/>
      <c r="T6" s="122" t="s">
        <v>2862</v>
      </c>
      <c r="U6" s="122"/>
      <c r="V6" s="122"/>
      <c r="X6" s="85">
        <f t="shared" si="1"/>
        <v>3</v>
      </c>
      <c r="Z6" s="188" t="b">
        <f>IF(COUNTIF(업적!$H:$H,QuestType!$N6)=0,FALSE,COUNTIF(업적!$H:$H,QuestType!$N6))</f>
        <v>0</v>
      </c>
      <c r="AA6" s="188" t="b">
        <f>IF(COUNTIF(가이드!$I:$I,QuestType!$N6)=0,FALSE,COUNTIF(가이드!$I:$I,QuestType!$N6))</f>
        <v>0</v>
      </c>
      <c r="AB6" s="188" t="b">
        <f>IF(COUNTIF(일일!$I:$I,QuestType!$N6)=0,FALSE,COUNTIF(일일!$I:$I,QuestType!$N6))</f>
        <v>0</v>
      </c>
      <c r="AC6" s="188" t="b">
        <f>IF(COUNTIF(이벤트!$H:$H,QuestType!$N6)=0,FALSE,COUNTIF(이벤트!$H:$H,QuestType!$N6))</f>
        <v>0</v>
      </c>
      <c r="AD6" s="188">
        <f>IF(COUNTIF(길드!$H:$H,QuestType!$N6)=0,FALSE,COUNTIF(길드!$H:$H,QuestType!$N6))</f>
        <v>3</v>
      </c>
      <c r="AE6" s="188" t="b">
        <f>IF(COUNTIF(미궁정복!$H:$H,QuestType!$N6)=0,FALSE,COUNTIF(미궁정복!$H:$H,QuestType!$N6))</f>
        <v>0</v>
      </c>
      <c r="AF6" s="188" t="b">
        <f>IF(COUNTIF(타임패트롤!$H:$H,QuestType!$N6)=0,FALSE,COUNTIF(타임패트롤!$H:$H,QuestType!$N6))</f>
        <v>0</v>
      </c>
      <c r="AJ6" s="68">
        <v>141103</v>
      </c>
      <c r="AK6" s="68" t="s">
        <v>2788</v>
      </c>
    </row>
    <row r="7" spans="2:37" x14ac:dyDescent="0.3">
      <c r="B7" s="68" t="s">
        <v>11</v>
      </c>
      <c r="C7" s="68" t="s">
        <v>63</v>
      </c>
      <c r="D7" s="68" t="s">
        <v>34</v>
      </c>
      <c r="F7" s="75">
        <v>1</v>
      </c>
      <c r="G7" s="75" t="s">
        <v>53</v>
      </c>
      <c r="H7" s="75" t="s">
        <v>54</v>
      </c>
      <c r="I7" s="133" t="s">
        <v>683</v>
      </c>
      <c r="J7" s="82" t="s">
        <v>673</v>
      </c>
      <c r="N7" s="76">
        <f t="shared" si="0"/>
        <v>4</v>
      </c>
      <c r="O7" s="76" t="s">
        <v>66</v>
      </c>
      <c r="P7" s="76" t="s">
        <v>136</v>
      </c>
      <c r="Q7" s="76" t="s">
        <v>67</v>
      </c>
      <c r="R7" s="76" t="s">
        <v>48</v>
      </c>
      <c r="S7" s="121"/>
      <c r="T7" s="122" t="s">
        <v>2862</v>
      </c>
      <c r="U7" s="122"/>
      <c r="V7" s="122"/>
      <c r="X7" s="85">
        <f t="shared" si="1"/>
        <v>4</v>
      </c>
      <c r="Z7" s="188" t="b">
        <f>IF(COUNTIF(업적!$H:$H,QuestType!$N7)=0,FALSE,COUNTIF(업적!$H:$H,QuestType!$N7))</f>
        <v>0</v>
      </c>
      <c r="AA7" s="188" t="b">
        <f>IF(COUNTIF(가이드!$I:$I,QuestType!$N7)=0,FALSE,COUNTIF(가이드!$I:$I,QuestType!$N7))</f>
        <v>0</v>
      </c>
      <c r="AB7" s="188" t="b">
        <f>IF(COUNTIF(일일!$I:$I,QuestType!$N7)=0,FALSE,COUNTIF(일일!$I:$I,QuestType!$N7))</f>
        <v>0</v>
      </c>
      <c r="AC7" s="188" t="b">
        <f>IF(COUNTIF(이벤트!$H:$H,QuestType!$N7)=0,FALSE,COUNTIF(이벤트!$H:$H,QuestType!$N7))</f>
        <v>0</v>
      </c>
      <c r="AD7" s="188">
        <f>IF(COUNTIF(길드!$H:$H,QuestType!$N7)=0,FALSE,COUNTIF(길드!$H:$H,QuestType!$N7))</f>
        <v>4</v>
      </c>
      <c r="AE7" s="188" t="b">
        <f>IF(COUNTIF(미궁정복!$H:$H,QuestType!$N7)=0,FALSE,COUNTIF(미궁정복!$H:$H,QuestType!$N7))</f>
        <v>0</v>
      </c>
      <c r="AF7" s="188" t="b">
        <f>IF(COUNTIF(타임패트롤!$H:$H,QuestType!$N7)=0,FALSE,COUNTIF(타임패트롤!$H:$H,QuestType!$N7))</f>
        <v>0</v>
      </c>
      <c r="AJ7" s="68">
        <v>141104</v>
      </c>
      <c r="AK7" s="68" t="s">
        <v>2789</v>
      </c>
    </row>
    <row r="8" spans="2:37" x14ac:dyDescent="0.3">
      <c r="B8" s="68" t="s">
        <v>5</v>
      </c>
      <c r="C8" s="68" t="s">
        <v>37</v>
      </c>
      <c r="D8" s="68" t="s">
        <v>679</v>
      </c>
      <c r="F8" s="83">
        <v>2</v>
      </c>
      <c r="G8" s="83" t="s">
        <v>232</v>
      </c>
      <c r="H8" s="83" t="s">
        <v>231</v>
      </c>
      <c r="I8" s="134" t="s">
        <v>684</v>
      </c>
      <c r="J8" s="82" t="s">
        <v>674</v>
      </c>
      <c r="N8" s="76">
        <f t="shared" si="0"/>
        <v>5</v>
      </c>
      <c r="O8" s="76" t="s">
        <v>247</v>
      </c>
      <c r="P8" s="76" t="s">
        <v>208</v>
      </c>
      <c r="Q8" s="76" t="s">
        <v>175</v>
      </c>
      <c r="R8" s="76" t="s">
        <v>48</v>
      </c>
      <c r="S8" s="121"/>
      <c r="T8" s="122"/>
      <c r="U8" s="122"/>
      <c r="V8" s="122" t="s">
        <v>2297</v>
      </c>
      <c r="X8" s="85">
        <f t="shared" si="1"/>
        <v>0</v>
      </c>
      <c r="Z8" s="188" t="b">
        <f>IF(COUNTIF(업적!$H:$H,QuestType!$N8)=0,FALSE,COUNTIF(업적!$H:$H,QuestType!$N8))</f>
        <v>0</v>
      </c>
      <c r="AA8" s="188" t="b">
        <f>IF(COUNTIF(가이드!$I:$I,QuestType!$N8)=0,FALSE,COUNTIF(가이드!$I:$I,QuestType!$N8))</f>
        <v>0</v>
      </c>
      <c r="AB8" s="188" t="b">
        <f>IF(COUNTIF(일일!$I:$I,QuestType!$N8)=0,FALSE,COUNTIF(일일!$I:$I,QuestType!$N8))</f>
        <v>0</v>
      </c>
      <c r="AC8" s="188" t="b">
        <f>IF(COUNTIF(이벤트!$H:$H,QuestType!$N8)=0,FALSE,COUNTIF(이벤트!$H:$H,QuestType!$N8))</f>
        <v>0</v>
      </c>
      <c r="AD8" s="188" t="b">
        <f>IF(COUNTIF(길드!$H:$H,QuestType!$N8)=0,FALSE,COUNTIF(길드!$H:$H,QuestType!$N8))</f>
        <v>0</v>
      </c>
      <c r="AE8" s="188" t="b">
        <f>IF(COUNTIF(미궁정복!$H:$H,QuestType!$N8)=0,FALSE,COUNTIF(미궁정복!$H:$H,QuestType!$N8))</f>
        <v>0</v>
      </c>
      <c r="AF8" s="188" t="b">
        <f>IF(COUNTIF(타임패트롤!$H:$H,QuestType!$N8)=0,FALSE,COUNTIF(타임패트롤!$H:$H,QuestType!$N8))</f>
        <v>0</v>
      </c>
      <c r="AJ8" s="68">
        <v>141105</v>
      </c>
      <c r="AK8" s="68" t="s">
        <v>2790</v>
      </c>
    </row>
    <row r="9" spans="2:37" x14ac:dyDescent="0.3">
      <c r="B9" s="87" t="s">
        <v>6</v>
      </c>
      <c r="C9" s="87" t="s">
        <v>680</v>
      </c>
      <c r="D9" s="87" t="s">
        <v>679</v>
      </c>
      <c r="F9" s="75">
        <v>3</v>
      </c>
      <c r="G9" s="75" t="s">
        <v>60</v>
      </c>
      <c r="H9" s="75" t="s">
        <v>61</v>
      </c>
      <c r="I9" s="133" t="s">
        <v>683</v>
      </c>
      <c r="J9" s="82" t="s">
        <v>675</v>
      </c>
      <c r="N9" s="76">
        <f t="shared" si="0"/>
        <v>6</v>
      </c>
      <c r="O9" s="76" t="s">
        <v>74</v>
      </c>
      <c r="P9" s="121" t="s">
        <v>2324</v>
      </c>
      <c r="Q9" s="122" t="s">
        <v>4</v>
      </c>
      <c r="R9" s="76" t="s">
        <v>48</v>
      </c>
      <c r="S9" s="121"/>
      <c r="T9" s="122"/>
      <c r="U9" s="122"/>
      <c r="V9" s="122" t="s">
        <v>2297</v>
      </c>
      <c r="X9" s="85">
        <f t="shared" si="1"/>
        <v>0</v>
      </c>
      <c r="Z9" s="188" t="b">
        <f>IF(COUNTIF(업적!$H:$H,QuestType!$N9)=0,FALSE,COUNTIF(업적!$H:$H,QuestType!$N9))</f>
        <v>0</v>
      </c>
      <c r="AA9" s="188" t="b">
        <f>IF(COUNTIF(가이드!$I:$I,QuestType!$N9)=0,FALSE,COUNTIF(가이드!$I:$I,QuestType!$N9))</f>
        <v>0</v>
      </c>
      <c r="AB9" s="188" t="b">
        <f>IF(COUNTIF(일일!$I:$I,QuestType!$N9)=0,FALSE,COUNTIF(일일!$I:$I,QuestType!$N9))</f>
        <v>0</v>
      </c>
      <c r="AC9" s="188" t="b">
        <f>IF(COUNTIF(이벤트!$H:$H,QuestType!$N9)=0,FALSE,COUNTIF(이벤트!$H:$H,QuestType!$N9))</f>
        <v>0</v>
      </c>
      <c r="AD9" s="188" t="b">
        <f>IF(COUNTIF(길드!$H:$H,QuestType!$N9)=0,FALSE,COUNTIF(길드!$H:$H,QuestType!$N9))</f>
        <v>0</v>
      </c>
      <c r="AE9" s="188" t="b">
        <f>IF(COUNTIF(미궁정복!$H:$H,QuestType!$N9)=0,FALSE,COUNTIF(미궁정복!$H:$H,QuestType!$N9))</f>
        <v>0</v>
      </c>
      <c r="AF9" s="188" t="b">
        <f>IF(COUNTIF(타임패트롤!$H:$H,QuestType!$N9)=0,FALSE,COUNTIF(타임패트롤!$H:$H,QuestType!$N9))</f>
        <v>0</v>
      </c>
      <c r="AJ9" s="68">
        <v>141106</v>
      </c>
      <c r="AK9" s="68" t="s">
        <v>2791</v>
      </c>
    </row>
    <row r="10" spans="2:37" x14ac:dyDescent="0.3">
      <c r="B10" s="68" t="s">
        <v>12</v>
      </c>
      <c r="C10" s="68" t="s">
        <v>68</v>
      </c>
      <c r="D10" s="68" t="s">
        <v>0</v>
      </c>
      <c r="F10" s="75">
        <v>4</v>
      </c>
      <c r="G10" s="75" t="s">
        <v>64</v>
      </c>
      <c r="H10" s="75" t="s">
        <v>65</v>
      </c>
      <c r="I10" s="133" t="s">
        <v>683</v>
      </c>
      <c r="J10" s="82" t="s">
        <v>676</v>
      </c>
      <c r="N10" s="76">
        <f t="shared" si="0"/>
        <v>7</v>
      </c>
      <c r="O10" s="76" t="s">
        <v>77</v>
      </c>
      <c r="P10" s="76" t="s">
        <v>209</v>
      </c>
      <c r="Q10" s="76" t="s">
        <v>175</v>
      </c>
      <c r="R10" s="76" t="s">
        <v>129</v>
      </c>
      <c r="S10" s="121"/>
      <c r="T10" s="122"/>
      <c r="U10" s="122"/>
      <c r="V10" s="122" t="s">
        <v>2297</v>
      </c>
      <c r="X10" s="85">
        <f t="shared" si="1"/>
        <v>0</v>
      </c>
      <c r="Z10" s="188" t="b">
        <f>IF(COUNTIF(업적!$H:$H,QuestType!$N10)=0,FALSE,COUNTIF(업적!$H:$H,QuestType!$N10))</f>
        <v>0</v>
      </c>
      <c r="AA10" s="188" t="b">
        <f>IF(COUNTIF(가이드!$I:$I,QuestType!$N10)=0,FALSE,COUNTIF(가이드!$I:$I,QuestType!$N10))</f>
        <v>0</v>
      </c>
      <c r="AB10" s="188" t="b">
        <f>IF(COUNTIF(일일!$I:$I,QuestType!$N10)=0,FALSE,COUNTIF(일일!$I:$I,QuestType!$N10))</f>
        <v>0</v>
      </c>
      <c r="AC10" s="188" t="b">
        <f>IF(COUNTIF(이벤트!$H:$H,QuestType!$N10)=0,FALSE,COUNTIF(이벤트!$H:$H,QuestType!$N10))</f>
        <v>0</v>
      </c>
      <c r="AD10" s="188" t="b">
        <f>IF(COUNTIF(길드!$H:$H,QuestType!$N10)=0,FALSE,COUNTIF(길드!$H:$H,QuestType!$N10))</f>
        <v>0</v>
      </c>
      <c r="AE10" s="188" t="b">
        <f>IF(COUNTIF(미궁정복!$H:$H,QuestType!$N10)=0,FALSE,COUNTIF(미궁정복!$H:$H,QuestType!$N10))</f>
        <v>0</v>
      </c>
      <c r="AF10" s="188" t="b">
        <f>IF(COUNTIF(타임패트롤!$H:$H,QuestType!$N10)=0,FALSE,COUNTIF(타임패트롤!$H:$H,QuestType!$N10))</f>
        <v>0</v>
      </c>
      <c r="AJ10" s="68">
        <v>141107</v>
      </c>
      <c r="AK10" s="68" t="s">
        <v>2792</v>
      </c>
    </row>
    <row r="11" spans="2:37" x14ac:dyDescent="0.3">
      <c r="B11" s="183" t="s">
        <v>13</v>
      </c>
      <c r="C11" s="183" t="s">
        <v>701</v>
      </c>
      <c r="D11" s="183" t="s">
        <v>0</v>
      </c>
      <c r="F11" s="75">
        <v>5</v>
      </c>
      <c r="G11" s="75" t="s">
        <v>69</v>
      </c>
      <c r="H11" s="75" t="s">
        <v>70</v>
      </c>
      <c r="I11" s="133" t="s">
        <v>672</v>
      </c>
      <c r="J11" s="82" t="s">
        <v>677</v>
      </c>
      <c r="K11" s="25"/>
      <c r="L11" s="90"/>
      <c r="M11" s="25"/>
      <c r="N11" s="76">
        <f>ROW()-3</f>
        <v>8</v>
      </c>
      <c r="O11" s="76" t="s">
        <v>250</v>
      </c>
      <c r="P11" s="76" t="s">
        <v>210</v>
      </c>
      <c r="Q11" s="76" t="s">
        <v>175</v>
      </c>
      <c r="R11" s="76" t="s">
        <v>48</v>
      </c>
      <c r="S11" s="121"/>
      <c r="T11" s="122"/>
      <c r="U11" s="122"/>
      <c r="V11" s="122" t="s">
        <v>2297</v>
      </c>
      <c r="X11" s="85">
        <f t="shared" si="1"/>
        <v>0</v>
      </c>
      <c r="Z11" s="188" t="b">
        <f>IF(COUNTIF(업적!$H:$H,QuestType!$N11)=0,FALSE,COUNTIF(업적!$H:$H,QuestType!$N11))</f>
        <v>0</v>
      </c>
      <c r="AA11" s="188" t="b">
        <f>IF(COUNTIF(가이드!$I:$I,QuestType!$N11)=0,FALSE,COUNTIF(가이드!$I:$I,QuestType!$N11))</f>
        <v>0</v>
      </c>
      <c r="AB11" s="188" t="b">
        <f>IF(COUNTIF(일일!$I:$I,QuestType!$N11)=0,FALSE,COUNTIF(일일!$I:$I,QuestType!$N11))</f>
        <v>0</v>
      </c>
      <c r="AC11" s="188" t="b">
        <f>IF(COUNTIF(이벤트!$H:$H,QuestType!$N11)=0,FALSE,COUNTIF(이벤트!$H:$H,QuestType!$N11))</f>
        <v>0</v>
      </c>
      <c r="AD11" s="188" t="b">
        <f>IF(COUNTIF(길드!$H:$H,QuestType!$N11)=0,FALSE,COUNTIF(길드!$H:$H,QuestType!$N11))</f>
        <v>0</v>
      </c>
      <c r="AE11" s="188" t="b">
        <f>IF(COUNTIF(미궁정복!$H:$H,QuestType!$N11)=0,FALSE,COUNTIF(미궁정복!$H:$H,QuestType!$N11))</f>
        <v>0</v>
      </c>
      <c r="AF11" s="188" t="b">
        <f>IF(COUNTIF(타임패트롤!$H:$H,QuestType!$N11)=0,FALSE,COUNTIF(타임패트롤!$H:$H,QuestType!$N11))</f>
        <v>0</v>
      </c>
      <c r="AH11" s="90"/>
      <c r="AJ11" s="68">
        <v>141108</v>
      </c>
      <c r="AK11" s="68" t="s">
        <v>2793</v>
      </c>
    </row>
    <row r="12" spans="2:37" x14ac:dyDescent="0.3">
      <c r="B12" s="68" t="s">
        <v>14</v>
      </c>
      <c r="C12" s="68" t="s">
        <v>76</v>
      </c>
      <c r="D12" s="68" t="s">
        <v>32</v>
      </c>
      <c r="F12" s="75">
        <v>6</v>
      </c>
      <c r="G12" s="75" t="s">
        <v>72</v>
      </c>
      <c r="H12" s="75" t="s">
        <v>73</v>
      </c>
      <c r="I12" s="133" t="s">
        <v>672</v>
      </c>
      <c r="J12" s="82" t="s">
        <v>678</v>
      </c>
      <c r="K12" s="25"/>
      <c r="L12" s="90"/>
      <c r="M12" s="25"/>
      <c r="N12" s="76">
        <f t="shared" si="0"/>
        <v>9</v>
      </c>
      <c r="O12" s="76" t="s">
        <v>251</v>
      </c>
      <c r="P12" s="76" t="s">
        <v>80</v>
      </c>
      <c r="Q12" s="122" t="s">
        <v>4</v>
      </c>
      <c r="R12" s="76" t="s">
        <v>81</v>
      </c>
      <c r="S12" s="121" t="s">
        <v>2451</v>
      </c>
      <c r="T12" s="122" t="s">
        <v>443</v>
      </c>
      <c r="U12" s="122"/>
      <c r="V12" s="122"/>
      <c r="X12" s="85">
        <f t="shared" si="1"/>
        <v>1</v>
      </c>
      <c r="Z12" s="188" t="b">
        <f>IF(COUNTIF(업적!$H:$H,QuestType!$N12)=0,FALSE,COUNTIF(업적!$H:$H,QuestType!$N12))</f>
        <v>0</v>
      </c>
      <c r="AA12" s="188" t="b">
        <f>IF(COUNTIF(가이드!$I:$I,QuestType!$N12)=0,FALSE,COUNTIF(가이드!$I:$I,QuestType!$N12))</f>
        <v>0</v>
      </c>
      <c r="AB12" s="188">
        <f>IF(COUNTIF(일일!$I:$I,QuestType!$N12)=0,FALSE,COUNTIF(일일!$I:$I,QuestType!$N12))</f>
        <v>1</v>
      </c>
      <c r="AC12" s="188" t="b">
        <f>IF(COUNTIF(이벤트!$H:$H,QuestType!$N12)=0,FALSE,COUNTIF(이벤트!$H:$H,QuestType!$N12))</f>
        <v>0</v>
      </c>
      <c r="AD12" s="188" t="b">
        <f>IF(COUNTIF(길드!$H:$H,QuestType!$N12)=0,FALSE,COUNTIF(길드!$H:$H,QuestType!$N12))</f>
        <v>0</v>
      </c>
      <c r="AE12" s="188" t="b">
        <f>IF(COUNTIF(미궁정복!$H:$H,QuestType!$N12)=0,FALSE,COUNTIF(미궁정복!$H:$H,QuestType!$N12))</f>
        <v>0</v>
      </c>
      <c r="AF12" s="188" t="b">
        <f>IF(COUNTIF(타임패트롤!$H:$H,QuestType!$N12)=0,FALSE,COUNTIF(타임패트롤!$H:$H,QuestType!$N12))</f>
        <v>0</v>
      </c>
      <c r="AH12" s="90"/>
      <c r="AJ12" s="68">
        <v>141109</v>
      </c>
      <c r="AK12" s="68" t="s">
        <v>2794</v>
      </c>
    </row>
    <row r="13" spans="2:37" x14ac:dyDescent="0.3">
      <c r="B13" s="68" t="s">
        <v>15</v>
      </c>
      <c r="C13" s="68" t="s">
        <v>11776</v>
      </c>
      <c r="D13" s="68" t="s">
        <v>32</v>
      </c>
      <c r="F13" s="75">
        <v>7</v>
      </c>
      <c r="G13" s="75"/>
      <c r="H13" s="76" t="s">
        <v>8601</v>
      </c>
      <c r="I13" s="133" t="s">
        <v>672</v>
      </c>
      <c r="J13" s="82"/>
      <c r="N13" s="76">
        <f t="shared" si="0"/>
        <v>10</v>
      </c>
      <c r="O13" s="76" t="s">
        <v>252</v>
      </c>
      <c r="P13" s="76" t="s">
        <v>159</v>
      </c>
      <c r="Q13" s="76" t="s">
        <v>10</v>
      </c>
      <c r="R13" s="76" t="s">
        <v>48</v>
      </c>
      <c r="S13" s="121"/>
      <c r="T13" s="122" t="s">
        <v>2318</v>
      </c>
      <c r="U13" s="122"/>
      <c r="V13" s="122" t="s">
        <v>720</v>
      </c>
      <c r="X13" s="85">
        <f t="shared" si="1"/>
        <v>0</v>
      </c>
      <c r="Z13" s="188" t="b">
        <f>IF(COUNTIF(업적!$H:$H,QuestType!$N13)=0,FALSE,COUNTIF(업적!$H:$H,QuestType!$N13))</f>
        <v>0</v>
      </c>
      <c r="AA13" s="188" t="b">
        <f>IF(COUNTIF(가이드!$I:$I,QuestType!$N13)=0,FALSE,COUNTIF(가이드!$I:$I,QuestType!$N13))</f>
        <v>0</v>
      </c>
      <c r="AB13" s="188" t="b">
        <f>IF(COUNTIF(일일!$I:$I,QuestType!$N13)=0,FALSE,COUNTIF(일일!$I:$I,QuestType!$N13))</f>
        <v>0</v>
      </c>
      <c r="AC13" s="188" t="b">
        <f>IF(COUNTIF(이벤트!$H:$H,QuestType!$N13)=0,FALSE,COUNTIF(이벤트!$H:$H,QuestType!$N13))</f>
        <v>0</v>
      </c>
      <c r="AD13" s="188" t="b">
        <f>IF(COUNTIF(길드!$H:$H,QuestType!$N13)=0,FALSE,COUNTIF(길드!$H:$H,QuestType!$N13))</f>
        <v>0</v>
      </c>
      <c r="AE13" s="188" t="b">
        <f>IF(COUNTIF(미궁정복!$H:$H,QuestType!$N13)=0,FALSE,COUNTIF(미궁정복!$H:$H,QuestType!$N13))</f>
        <v>0</v>
      </c>
      <c r="AF13" s="188" t="b">
        <f>IF(COUNTIF(타임패트롤!$H:$H,QuestType!$N13)=0,FALSE,COUNTIF(타임패트롤!$H:$H,QuestType!$N13))</f>
        <v>0</v>
      </c>
      <c r="AJ13" s="68">
        <v>141110</v>
      </c>
      <c r="AK13" s="68" t="s">
        <v>2795</v>
      </c>
    </row>
    <row r="14" spans="2:37" x14ac:dyDescent="0.3">
      <c r="B14" s="68" t="s">
        <v>622</v>
      </c>
      <c r="C14" s="68" t="s">
        <v>35</v>
      </c>
      <c r="D14" s="68" t="s">
        <v>0</v>
      </c>
      <c r="F14" s="310">
        <v>8</v>
      </c>
      <c r="G14" s="310" t="s">
        <v>11773</v>
      </c>
      <c r="H14" s="310" t="s">
        <v>11774</v>
      </c>
      <c r="I14" s="311"/>
      <c r="J14" s="299"/>
      <c r="N14" s="76">
        <f t="shared" si="0"/>
        <v>11</v>
      </c>
      <c r="O14" s="76" t="s">
        <v>85</v>
      </c>
      <c r="P14" s="76" t="s">
        <v>86</v>
      </c>
      <c r="Q14" s="122" t="s">
        <v>4</v>
      </c>
      <c r="R14" s="76" t="s">
        <v>7</v>
      </c>
      <c r="S14" s="121"/>
      <c r="T14" s="122"/>
      <c r="U14" s="122"/>
      <c r="V14" s="122"/>
      <c r="X14" s="85">
        <f t="shared" si="1"/>
        <v>3</v>
      </c>
      <c r="Z14" s="188" t="b">
        <f>IF(COUNTIF(업적!$H:$H,QuestType!$N14)=0,FALSE,COUNTIF(업적!$H:$H,QuestType!$N14))</f>
        <v>0</v>
      </c>
      <c r="AA14" s="188" t="b">
        <f>IF(COUNTIF(가이드!$I:$I,QuestType!$N14)=0,FALSE,COUNTIF(가이드!$I:$I,QuestType!$N14))</f>
        <v>0</v>
      </c>
      <c r="AB14" s="188" t="b">
        <f>IF(COUNTIF(일일!$I:$I,QuestType!$N14)=0,FALSE,COUNTIF(일일!$I:$I,QuestType!$N14))</f>
        <v>0</v>
      </c>
      <c r="AC14" s="188">
        <f>IF(COUNTIF(이벤트!$H:$H,QuestType!$N14)=0,FALSE,COUNTIF(이벤트!$H:$H,QuestType!$N14))</f>
        <v>3</v>
      </c>
      <c r="AD14" s="188" t="b">
        <f>IF(COUNTIF(길드!$H:$H,QuestType!$N14)=0,FALSE,COUNTIF(길드!$H:$H,QuestType!$N14))</f>
        <v>0</v>
      </c>
      <c r="AE14" s="188" t="b">
        <f>IF(COUNTIF(미궁정복!$H:$H,QuestType!$N14)=0,FALSE,COUNTIF(미궁정복!$H:$H,QuestType!$N14))</f>
        <v>0</v>
      </c>
      <c r="AF14" s="188" t="b">
        <f>IF(COUNTIF(타임패트롤!$H:$H,QuestType!$N14)=0,FALSE,COUNTIF(타임패트롤!$H:$H,QuestType!$N14))</f>
        <v>0</v>
      </c>
      <c r="AJ14" s="68">
        <v>141111</v>
      </c>
      <c r="AK14" s="68" t="s">
        <v>2796</v>
      </c>
    </row>
    <row r="15" spans="2:37" x14ac:dyDescent="0.3">
      <c r="B15" s="68" t="s">
        <v>128</v>
      </c>
      <c r="C15" s="68" t="s">
        <v>82</v>
      </c>
      <c r="D15" s="68" t="s">
        <v>83</v>
      </c>
      <c r="F15" s="76">
        <v>9</v>
      </c>
      <c r="G15" s="76"/>
      <c r="H15" s="76" t="s">
        <v>13330</v>
      </c>
      <c r="I15" s="75"/>
      <c r="J15" s="82"/>
      <c r="N15" s="76">
        <f t="shared" si="0"/>
        <v>12</v>
      </c>
      <c r="O15" s="76" t="s">
        <v>88</v>
      </c>
      <c r="P15" s="76" t="s">
        <v>89</v>
      </c>
      <c r="Q15" s="122" t="s">
        <v>4</v>
      </c>
      <c r="R15" s="76" t="s">
        <v>7</v>
      </c>
      <c r="S15" s="121"/>
      <c r="T15" s="122" t="s">
        <v>2319</v>
      </c>
      <c r="U15" s="122"/>
      <c r="V15" s="122"/>
      <c r="X15" s="85">
        <f t="shared" si="1"/>
        <v>0</v>
      </c>
      <c r="Z15" s="188" t="b">
        <f>IF(COUNTIF(업적!$H:$H,QuestType!$N15)=0,FALSE,COUNTIF(업적!$H:$H,QuestType!$N15))</f>
        <v>0</v>
      </c>
      <c r="AA15" s="188" t="b">
        <f>IF(COUNTIF(가이드!$I:$I,QuestType!$N15)=0,FALSE,COUNTIF(가이드!$I:$I,QuestType!$N15))</f>
        <v>0</v>
      </c>
      <c r="AB15" s="188" t="b">
        <f>IF(COUNTIF(일일!$I:$I,QuestType!$N15)=0,FALSE,COUNTIF(일일!$I:$I,QuestType!$N15))</f>
        <v>0</v>
      </c>
      <c r="AC15" s="188" t="b">
        <f>IF(COUNTIF(이벤트!$H:$H,QuestType!$N15)=0,FALSE,COUNTIF(이벤트!$H:$H,QuestType!$N15))</f>
        <v>0</v>
      </c>
      <c r="AD15" s="188" t="b">
        <f>IF(COUNTIF(길드!$H:$H,QuestType!$N15)=0,FALSE,COUNTIF(길드!$H:$H,QuestType!$N15))</f>
        <v>0</v>
      </c>
      <c r="AE15" s="188" t="b">
        <f>IF(COUNTIF(미궁정복!$H:$H,QuestType!$N15)=0,FALSE,COUNTIF(미궁정복!$H:$H,QuestType!$N15))</f>
        <v>0</v>
      </c>
      <c r="AF15" s="188" t="b">
        <f>IF(COUNTIF(타임패트롤!$H:$H,QuestType!$N15)=0,FALSE,COUNTIF(타임패트롤!$H:$H,QuestType!$N15))</f>
        <v>0</v>
      </c>
      <c r="AJ15" s="68">
        <v>141112</v>
      </c>
      <c r="AK15" s="68" t="s">
        <v>2797</v>
      </c>
    </row>
    <row r="16" spans="2:37" x14ac:dyDescent="0.3">
      <c r="B16" s="68" t="s">
        <v>623</v>
      </c>
      <c r="C16" s="68" t="s">
        <v>672</v>
      </c>
      <c r="D16" s="68" t="s">
        <v>672</v>
      </c>
      <c r="F16" s="76">
        <v>10</v>
      </c>
      <c r="G16" s="76"/>
      <c r="H16" s="76" t="s">
        <v>13329</v>
      </c>
      <c r="I16" s="75"/>
      <c r="J16" s="82"/>
      <c r="N16" s="76">
        <f t="shared" si="0"/>
        <v>13</v>
      </c>
      <c r="O16" s="76" t="s">
        <v>253</v>
      </c>
      <c r="P16" s="121" t="s">
        <v>199</v>
      </c>
      <c r="Q16" s="76" t="s">
        <v>137</v>
      </c>
      <c r="R16" s="76" t="s">
        <v>147</v>
      </c>
      <c r="S16" s="121"/>
      <c r="T16" s="122"/>
      <c r="U16" s="122"/>
      <c r="V16" s="122" t="s">
        <v>2297</v>
      </c>
      <c r="X16" s="85">
        <f t="shared" si="1"/>
        <v>0</v>
      </c>
      <c r="Z16" s="188" t="b">
        <f>IF(COUNTIF(업적!$H:$H,QuestType!$N16)=0,FALSE,COUNTIF(업적!$H:$H,QuestType!$N16))</f>
        <v>0</v>
      </c>
      <c r="AA16" s="188" t="b">
        <f>IF(COUNTIF(가이드!$I:$I,QuestType!$N16)=0,FALSE,COUNTIF(가이드!$I:$I,QuestType!$N16))</f>
        <v>0</v>
      </c>
      <c r="AB16" s="188" t="b">
        <f>IF(COUNTIF(일일!$I:$I,QuestType!$N16)=0,FALSE,COUNTIF(일일!$I:$I,QuestType!$N16))</f>
        <v>0</v>
      </c>
      <c r="AC16" s="188" t="b">
        <f>IF(COUNTIF(이벤트!$H:$H,QuestType!$N16)=0,FALSE,COUNTIF(이벤트!$H:$H,QuestType!$N16))</f>
        <v>0</v>
      </c>
      <c r="AD16" s="188" t="b">
        <f>IF(COUNTIF(길드!$H:$H,QuestType!$N16)=0,FALSE,COUNTIF(길드!$H:$H,QuestType!$N16))</f>
        <v>0</v>
      </c>
      <c r="AE16" s="188" t="b">
        <f>IF(COUNTIF(미궁정복!$H:$H,QuestType!$N16)=0,FALSE,COUNTIF(미궁정복!$H:$H,QuestType!$N16))</f>
        <v>0</v>
      </c>
      <c r="AF16" s="188" t="b">
        <f>IF(COUNTIF(타임패트롤!$H:$H,QuestType!$N16)=0,FALSE,COUNTIF(타임패트롤!$H:$H,QuestType!$N16))</f>
        <v>0</v>
      </c>
      <c r="AJ16" s="68">
        <v>141113</v>
      </c>
      <c r="AK16" s="68" t="s">
        <v>2798</v>
      </c>
    </row>
    <row r="17" spans="2:37" x14ac:dyDescent="0.3">
      <c r="B17" s="68" t="s">
        <v>624</v>
      </c>
      <c r="C17" s="68" t="s">
        <v>87</v>
      </c>
      <c r="D17" s="68" t="s">
        <v>32</v>
      </c>
      <c r="N17" s="76">
        <f t="shared" si="0"/>
        <v>14</v>
      </c>
      <c r="O17" s="76" t="s">
        <v>91</v>
      </c>
      <c r="P17" s="76" t="s">
        <v>180</v>
      </c>
      <c r="Q17" s="76" t="s">
        <v>138</v>
      </c>
      <c r="R17" s="76" t="s">
        <v>48</v>
      </c>
      <c r="S17" s="121"/>
      <c r="T17" s="122"/>
      <c r="U17" s="122" t="s">
        <v>637</v>
      </c>
      <c r="V17" s="122"/>
      <c r="X17" s="85">
        <f t="shared" si="1"/>
        <v>44</v>
      </c>
      <c r="Z17" s="188" t="b">
        <f>IF(COUNTIF(업적!$H:$H,QuestType!$N17)=0,FALSE,COUNTIF(업적!$H:$H,QuestType!$N17))</f>
        <v>0</v>
      </c>
      <c r="AA17" s="188">
        <f>IF(COUNTIF(가이드!$I:$I,QuestType!$N17)=0,FALSE,COUNTIF(가이드!$I:$I,QuestType!$N17))</f>
        <v>12</v>
      </c>
      <c r="AB17" s="188" t="b">
        <f>IF(COUNTIF(일일!$I:$I,QuestType!$N17)=0,FALSE,COUNTIF(일일!$I:$I,QuestType!$N17))</f>
        <v>0</v>
      </c>
      <c r="AC17" s="188">
        <f>IF(COUNTIF(이벤트!$H:$H,QuestType!$N17)=0,FALSE,COUNTIF(이벤트!$H:$H,QuestType!$N17))</f>
        <v>32</v>
      </c>
      <c r="AD17" s="188" t="b">
        <f>IF(COUNTIF(길드!$H:$H,QuestType!$N17)=0,FALSE,COUNTIF(길드!$H:$H,QuestType!$N17))</f>
        <v>0</v>
      </c>
      <c r="AE17" s="188" t="b">
        <f>IF(COUNTIF(미궁정복!$H:$H,QuestType!$N17)=0,FALSE,COUNTIF(미궁정복!$H:$H,QuestType!$N17))</f>
        <v>0</v>
      </c>
      <c r="AF17" s="188" t="b">
        <f>IF(COUNTIF(타임패트롤!$H:$H,QuestType!$N17)=0,FALSE,COUNTIF(타임패트롤!$H:$H,QuestType!$N17))</f>
        <v>0</v>
      </c>
      <c r="AJ17" s="68">
        <v>141114</v>
      </c>
      <c r="AK17" s="68" t="s">
        <v>2799</v>
      </c>
    </row>
    <row r="18" spans="2:37" x14ac:dyDescent="0.3">
      <c r="B18" s="68" t="s">
        <v>16</v>
      </c>
      <c r="C18" s="68" t="s">
        <v>35</v>
      </c>
      <c r="D18" s="68" t="s">
        <v>0</v>
      </c>
      <c r="F18" s="316" t="s">
        <v>2263</v>
      </c>
      <c r="G18" s="317"/>
      <c r="H18" s="317"/>
      <c r="I18" s="317"/>
      <c r="J18" s="318"/>
      <c r="N18" s="76">
        <f t="shared" si="0"/>
        <v>15</v>
      </c>
      <c r="O18" s="76" t="s">
        <v>92</v>
      </c>
      <c r="P18" s="76" t="s">
        <v>179</v>
      </c>
      <c r="Q18" s="76" t="s">
        <v>9251</v>
      </c>
      <c r="R18" s="76" t="s">
        <v>48</v>
      </c>
      <c r="S18" s="121"/>
      <c r="T18" s="122"/>
      <c r="U18" s="122" t="s">
        <v>637</v>
      </c>
      <c r="V18" s="122"/>
      <c r="X18" s="85">
        <f t="shared" si="1"/>
        <v>1</v>
      </c>
      <c r="Z18" s="188" t="b">
        <f>IF(COUNTIF(업적!$H:$H,QuestType!$N18)=0,FALSE,COUNTIF(업적!$H:$H,QuestType!$N18))</f>
        <v>0</v>
      </c>
      <c r="AA18" s="188" t="b">
        <f>IF(COUNTIF(가이드!$I:$I,QuestType!$N18)=0,FALSE,COUNTIF(가이드!$I:$I,QuestType!$N18))</f>
        <v>0</v>
      </c>
      <c r="AB18" s="188" t="b">
        <f>IF(COUNTIF(일일!$I:$I,QuestType!$N18)=0,FALSE,COUNTIF(일일!$I:$I,QuestType!$N18))</f>
        <v>0</v>
      </c>
      <c r="AC18" s="188">
        <f>IF(COUNTIF(이벤트!$H:$H,QuestType!$N18)=0,FALSE,COUNTIF(이벤트!$H:$H,QuestType!$N18))</f>
        <v>1</v>
      </c>
      <c r="AD18" s="188" t="b">
        <f>IF(COUNTIF(길드!$H:$H,QuestType!$N18)=0,FALSE,COUNTIF(길드!$H:$H,QuestType!$N18))</f>
        <v>0</v>
      </c>
      <c r="AE18" s="188" t="b">
        <f>IF(COUNTIF(미궁정복!$H:$H,QuestType!$N18)=0,FALSE,COUNTIF(미궁정복!$H:$H,QuestType!$N18))</f>
        <v>0</v>
      </c>
      <c r="AF18" s="188" t="b">
        <f>IF(COUNTIF(타임패트롤!$H:$H,QuestType!$N18)=0,FALSE,COUNTIF(타임패트롤!$H:$H,QuestType!$N18))</f>
        <v>0</v>
      </c>
      <c r="AJ18" s="68">
        <v>141115</v>
      </c>
      <c r="AK18" s="68" t="s">
        <v>2800</v>
      </c>
    </row>
    <row r="19" spans="2:37" x14ac:dyDescent="0.3">
      <c r="B19" s="68" t="s">
        <v>17</v>
      </c>
      <c r="C19" s="68" t="s">
        <v>82</v>
      </c>
      <c r="D19" s="68" t="s">
        <v>83</v>
      </c>
      <c r="F19" s="119" t="s">
        <v>2264</v>
      </c>
      <c r="G19" s="119" t="s">
        <v>2265</v>
      </c>
      <c r="H19" s="119" t="s">
        <v>2266</v>
      </c>
      <c r="I19" s="119" t="s">
        <v>2267</v>
      </c>
      <c r="J19" s="119" t="s">
        <v>2268</v>
      </c>
      <c r="L19" s="90"/>
      <c r="M19" s="25"/>
      <c r="N19" s="76">
        <f t="shared" si="0"/>
        <v>16</v>
      </c>
      <c r="O19" s="121" t="s">
        <v>254</v>
      </c>
      <c r="P19" s="121" t="s">
        <v>211</v>
      </c>
      <c r="Q19" s="76" t="s">
        <v>175</v>
      </c>
      <c r="R19" s="121" t="s">
        <v>178</v>
      </c>
      <c r="S19" s="121"/>
      <c r="T19" s="122"/>
      <c r="U19" s="122"/>
      <c r="V19" s="122" t="s">
        <v>2297</v>
      </c>
      <c r="W19" s="65"/>
      <c r="X19" s="85">
        <f t="shared" si="1"/>
        <v>0</v>
      </c>
      <c r="Y19" s="65"/>
      <c r="Z19" s="188" t="b">
        <f>IF(COUNTIF(업적!$H:$H,QuestType!$N19)=0,FALSE,COUNTIF(업적!$H:$H,QuestType!$N19))</f>
        <v>0</v>
      </c>
      <c r="AA19" s="188" t="b">
        <f>IF(COUNTIF(가이드!$I:$I,QuestType!$N19)=0,FALSE,COUNTIF(가이드!$I:$I,QuestType!$N19))</f>
        <v>0</v>
      </c>
      <c r="AB19" s="188" t="b">
        <f>IF(COUNTIF(일일!$I:$I,QuestType!$N19)=0,FALSE,COUNTIF(일일!$I:$I,QuestType!$N19))</f>
        <v>0</v>
      </c>
      <c r="AC19" s="188" t="b">
        <f>IF(COUNTIF(이벤트!$H:$H,QuestType!$N19)=0,FALSE,COUNTIF(이벤트!$H:$H,QuestType!$N19))</f>
        <v>0</v>
      </c>
      <c r="AD19" s="188" t="b">
        <f>IF(COUNTIF(길드!$H:$H,QuestType!$N19)=0,FALSE,COUNTIF(길드!$H:$H,QuestType!$N19))</f>
        <v>0</v>
      </c>
      <c r="AE19" s="188" t="b">
        <f>IF(COUNTIF(미궁정복!$H:$H,QuestType!$N19)=0,FALSE,COUNTIF(미궁정복!$H:$H,QuestType!$N19))</f>
        <v>0</v>
      </c>
      <c r="AF19" s="188" t="b">
        <f>IF(COUNTIF(타임패트롤!$H:$H,QuestType!$N19)=0,FALSE,COUNTIF(타임패트롤!$H:$H,QuestType!$N19))</f>
        <v>0</v>
      </c>
      <c r="AH19" s="90"/>
      <c r="AJ19" s="68">
        <v>141116</v>
      </c>
      <c r="AK19" s="68" t="s">
        <v>2801</v>
      </c>
    </row>
    <row r="20" spans="2:37" x14ac:dyDescent="0.3">
      <c r="B20" s="68" t="s">
        <v>18</v>
      </c>
      <c r="C20" s="68" t="s">
        <v>672</v>
      </c>
      <c r="D20" s="68" t="s">
        <v>672</v>
      </c>
      <c r="F20" s="120">
        <v>0</v>
      </c>
      <c r="G20" s="120" t="s">
        <v>581</v>
      </c>
      <c r="H20" s="120" t="s">
        <v>4</v>
      </c>
      <c r="I20" s="120" t="s">
        <v>4</v>
      </c>
      <c r="J20" s="120"/>
      <c r="N20" s="76">
        <f t="shared" si="0"/>
        <v>17</v>
      </c>
      <c r="O20" s="76" t="s">
        <v>93</v>
      </c>
      <c r="P20" s="76" t="s">
        <v>547</v>
      </c>
      <c r="Q20" s="76" t="s">
        <v>33</v>
      </c>
      <c r="R20" s="76" t="s">
        <v>48</v>
      </c>
      <c r="S20" s="121"/>
      <c r="T20" s="122"/>
      <c r="U20" s="122" t="s">
        <v>2861</v>
      </c>
      <c r="V20" s="122"/>
      <c r="X20" s="85">
        <f t="shared" si="1"/>
        <v>2</v>
      </c>
      <c r="Z20" s="188" t="b">
        <f>IF(COUNTIF(업적!$H:$H,QuestType!$N20)=0,FALSE,COUNTIF(업적!$H:$H,QuestType!$N20))</f>
        <v>0</v>
      </c>
      <c r="AA20" s="188" t="b">
        <f>IF(COUNTIF(가이드!$I:$I,QuestType!$N20)=0,FALSE,COUNTIF(가이드!$I:$I,QuestType!$N20))</f>
        <v>0</v>
      </c>
      <c r="AB20" s="188" t="b">
        <f>IF(COUNTIF(일일!$I:$I,QuestType!$N20)=0,FALSE,COUNTIF(일일!$I:$I,QuestType!$N20))</f>
        <v>0</v>
      </c>
      <c r="AC20" s="188">
        <f>IF(COUNTIF(이벤트!$H:$H,QuestType!$N20)=0,FALSE,COUNTIF(이벤트!$H:$H,QuestType!$N20))</f>
        <v>2</v>
      </c>
      <c r="AD20" s="188" t="b">
        <f>IF(COUNTIF(길드!$H:$H,QuestType!$N20)=0,FALSE,COUNTIF(길드!$H:$H,QuestType!$N20))</f>
        <v>0</v>
      </c>
      <c r="AE20" s="188" t="b">
        <f>IF(COUNTIF(미궁정복!$H:$H,QuestType!$N20)=0,FALSE,COUNTIF(미궁정복!$H:$H,QuestType!$N20))</f>
        <v>0</v>
      </c>
      <c r="AF20" s="188" t="b">
        <f>IF(COUNTIF(타임패트롤!$H:$H,QuestType!$N20)=0,FALSE,COUNTIF(타임패트롤!$H:$H,QuestType!$N20))</f>
        <v>0</v>
      </c>
      <c r="AJ20" s="68">
        <v>141117</v>
      </c>
      <c r="AK20" s="68" t="s">
        <v>2802</v>
      </c>
    </row>
    <row r="21" spans="2:37" x14ac:dyDescent="0.3">
      <c r="B21" s="68" t="s">
        <v>19</v>
      </c>
      <c r="C21" s="68" t="s">
        <v>87</v>
      </c>
      <c r="D21" s="68" t="s">
        <v>32</v>
      </c>
      <c r="F21" s="120">
        <v>1</v>
      </c>
      <c r="G21" s="120" t="s">
        <v>2616</v>
      </c>
      <c r="H21" s="120" t="s">
        <v>2269</v>
      </c>
      <c r="I21" s="120" t="s">
        <v>4</v>
      </c>
      <c r="J21" s="120"/>
      <c r="K21" s="25"/>
      <c r="N21" s="76">
        <f t="shared" si="0"/>
        <v>18</v>
      </c>
      <c r="O21" s="76" t="s">
        <v>608</v>
      </c>
      <c r="P21" s="76" t="s">
        <v>603</v>
      </c>
      <c r="Q21" s="76" t="s">
        <v>9264</v>
      </c>
      <c r="R21" s="76" t="s">
        <v>48</v>
      </c>
      <c r="S21" s="121"/>
      <c r="T21" s="122"/>
      <c r="U21" s="122"/>
      <c r="V21" s="122"/>
      <c r="X21" s="85">
        <f t="shared" si="1"/>
        <v>2</v>
      </c>
      <c r="Z21" s="188" t="b">
        <f>IF(COUNTIF(업적!$H:$H,QuestType!$N21)=0,FALSE,COUNTIF(업적!$H:$H,QuestType!$N21))</f>
        <v>0</v>
      </c>
      <c r="AA21" s="188">
        <f>IF(COUNTIF(가이드!$I:$I,QuestType!$N21)=0,FALSE,COUNTIF(가이드!$I:$I,QuestType!$N21))</f>
        <v>1</v>
      </c>
      <c r="AB21" s="188" t="b">
        <f>IF(COUNTIF(일일!$I:$I,QuestType!$N21)=0,FALSE,COUNTIF(일일!$I:$I,QuestType!$N21))</f>
        <v>0</v>
      </c>
      <c r="AC21" s="188">
        <f>IF(COUNTIF(이벤트!$H:$H,QuestType!$N21)=0,FALSE,COUNTIF(이벤트!$H:$H,QuestType!$N21))</f>
        <v>1</v>
      </c>
      <c r="AD21" s="188" t="b">
        <f>IF(COUNTIF(길드!$H:$H,QuestType!$N21)=0,FALSE,COUNTIF(길드!$H:$H,QuestType!$N21))</f>
        <v>0</v>
      </c>
      <c r="AE21" s="188" t="b">
        <f>IF(COUNTIF(미궁정복!$H:$H,QuestType!$N21)=0,FALSE,COUNTIF(미궁정복!$H:$H,QuestType!$N21))</f>
        <v>0</v>
      </c>
      <c r="AF21" s="188" t="b">
        <f>IF(COUNTIF(타임패트롤!$H:$H,QuestType!$N21)=0,FALSE,COUNTIF(타임패트롤!$H:$H,QuestType!$N21))</f>
        <v>0</v>
      </c>
      <c r="AJ21" s="68">
        <v>141118</v>
      </c>
      <c r="AK21" s="68" t="s">
        <v>2803</v>
      </c>
    </row>
    <row r="22" spans="2:37" x14ac:dyDescent="0.3">
      <c r="B22" s="68" t="s">
        <v>20</v>
      </c>
      <c r="C22" s="68" t="s">
        <v>35</v>
      </c>
      <c r="D22" s="68" t="s">
        <v>0</v>
      </c>
      <c r="F22" s="120">
        <v>2</v>
      </c>
      <c r="G22" s="120" t="s">
        <v>2622</v>
      </c>
      <c r="H22" s="120" t="s">
        <v>2269</v>
      </c>
      <c r="I22" s="120" t="s">
        <v>4</v>
      </c>
      <c r="J22" s="120"/>
      <c r="N22" s="76">
        <f t="shared" si="0"/>
        <v>19</v>
      </c>
      <c r="O22" s="76" t="s">
        <v>96</v>
      </c>
      <c r="P22" s="76" t="s">
        <v>165</v>
      </c>
      <c r="Q22" s="122" t="s">
        <v>4</v>
      </c>
      <c r="R22" s="76" t="s">
        <v>48</v>
      </c>
      <c r="S22" s="121"/>
      <c r="T22" s="122"/>
      <c r="U22" s="122" t="s">
        <v>637</v>
      </c>
      <c r="V22" s="122"/>
      <c r="X22" s="85">
        <f t="shared" si="1"/>
        <v>54</v>
      </c>
      <c r="Z22" s="188">
        <f>IF(COUNTIF(업적!$H:$H,QuestType!$N22)=0,FALSE,COUNTIF(업적!$H:$H,QuestType!$N22))</f>
        <v>50</v>
      </c>
      <c r="AA22" s="188">
        <f>IF(COUNTIF(가이드!$I:$I,QuestType!$N22)=0,FALSE,COUNTIF(가이드!$I:$I,QuestType!$N22))</f>
        <v>1</v>
      </c>
      <c r="AB22" s="188" t="b">
        <f>IF(COUNTIF(일일!$I:$I,QuestType!$N22)=0,FALSE,COUNTIF(일일!$I:$I,QuestType!$N22))</f>
        <v>0</v>
      </c>
      <c r="AC22" s="188">
        <f>IF(COUNTIF(이벤트!$H:$H,QuestType!$N22)=0,FALSE,COUNTIF(이벤트!$H:$H,QuestType!$N22))</f>
        <v>3</v>
      </c>
      <c r="AD22" s="188" t="b">
        <f>IF(COUNTIF(길드!$H:$H,QuestType!$N22)=0,FALSE,COUNTIF(길드!$H:$H,QuestType!$N22))</f>
        <v>0</v>
      </c>
      <c r="AE22" s="188" t="b">
        <f>IF(COUNTIF(미궁정복!$H:$H,QuestType!$N22)=0,FALSE,COUNTIF(미궁정복!$H:$H,QuestType!$N22))</f>
        <v>0</v>
      </c>
      <c r="AF22" s="188" t="b">
        <f>IF(COUNTIF(타임패트롤!$H:$H,QuestType!$N22)=0,FALSE,COUNTIF(타임패트롤!$H:$H,QuestType!$N22))</f>
        <v>0</v>
      </c>
      <c r="AJ22" s="68">
        <v>141119</v>
      </c>
      <c r="AK22" s="68" t="s">
        <v>2804</v>
      </c>
    </row>
    <row r="23" spans="2:37" x14ac:dyDescent="0.3">
      <c r="B23" s="68" t="s">
        <v>21</v>
      </c>
      <c r="C23" s="68" t="s">
        <v>82</v>
      </c>
      <c r="D23" s="68" t="s">
        <v>83</v>
      </c>
      <c r="F23" s="120">
        <v>3</v>
      </c>
      <c r="G23" s="120" t="s">
        <v>2623</v>
      </c>
      <c r="H23" s="120" t="s">
        <v>2269</v>
      </c>
      <c r="I23" s="120" t="s">
        <v>4</v>
      </c>
      <c r="J23" s="120"/>
      <c r="N23" s="76">
        <f t="shared" si="0"/>
        <v>20</v>
      </c>
      <c r="O23" s="76" t="s">
        <v>98</v>
      </c>
      <c r="P23" s="76" t="s">
        <v>2631</v>
      </c>
      <c r="Q23" s="122" t="s">
        <v>4</v>
      </c>
      <c r="R23" s="76" t="s">
        <v>48</v>
      </c>
      <c r="S23" s="121"/>
      <c r="T23" s="122"/>
      <c r="U23" s="122" t="s">
        <v>637</v>
      </c>
      <c r="V23" s="122"/>
      <c r="X23" s="85">
        <f t="shared" si="1"/>
        <v>1</v>
      </c>
      <c r="Z23" s="188" t="b">
        <f>IF(COUNTIF(업적!$H:$H,QuestType!$N23)=0,FALSE,COUNTIF(업적!$H:$H,QuestType!$N23))</f>
        <v>0</v>
      </c>
      <c r="AA23" s="188">
        <f>IF(COUNTIF(가이드!$I:$I,QuestType!$N23)=0,FALSE,COUNTIF(가이드!$I:$I,QuestType!$N23))</f>
        <v>1</v>
      </c>
      <c r="AB23" s="188" t="b">
        <f>IF(COUNTIF(일일!$I:$I,QuestType!$N23)=0,FALSE,COUNTIF(일일!$I:$I,QuestType!$N23))</f>
        <v>0</v>
      </c>
      <c r="AC23" s="188" t="b">
        <f>IF(COUNTIF(이벤트!$H:$H,QuestType!$N23)=0,FALSE,COUNTIF(이벤트!$H:$H,QuestType!$N23))</f>
        <v>0</v>
      </c>
      <c r="AD23" s="188" t="b">
        <f>IF(COUNTIF(길드!$H:$H,QuestType!$N23)=0,FALSE,COUNTIF(길드!$H:$H,QuestType!$N23))</f>
        <v>0</v>
      </c>
      <c r="AE23" s="188" t="b">
        <f>IF(COUNTIF(미궁정복!$H:$H,QuestType!$N23)=0,FALSE,COUNTIF(미궁정복!$H:$H,QuestType!$N23))</f>
        <v>0</v>
      </c>
      <c r="AF23" s="188" t="b">
        <f>IF(COUNTIF(타임패트롤!$H:$H,QuestType!$N23)=0,FALSE,COUNTIF(타임패트롤!$H:$H,QuestType!$N23))</f>
        <v>0</v>
      </c>
      <c r="AJ23" s="68">
        <v>141120</v>
      </c>
      <c r="AK23" s="68" t="s">
        <v>2805</v>
      </c>
    </row>
    <row r="24" spans="2:37" x14ac:dyDescent="0.3">
      <c r="B24" s="68" t="s">
        <v>22</v>
      </c>
      <c r="C24" s="68" t="s">
        <v>672</v>
      </c>
      <c r="D24" s="68" t="s">
        <v>672</v>
      </c>
      <c r="F24" s="120">
        <v>4</v>
      </c>
      <c r="G24" s="120" t="s">
        <v>2270</v>
      </c>
      <c r="H24" s="120" t="s">
        <v>2269</v>
      </c>
      <c r="I24" s="120" t="s">
        <v>4</v>
      </c>
      <c r="J24" s="120"/>
      <c r="N24" s="76">
        <f t="shared" si="0"/>
        <v>21</v>
      </c>
      <c r="O24" s="76" t="s">
        <v>100</v>
      </c>
      <c r="P24" s="76" t="s">
        <v>101</v>
      </c>
      <c r="Q24" s="122" t="s">
        <v>4</v>
      </c>
      <c r="R24" s="76" t="s">
        <v>48</v>
      </c>
      <c r="S24" s="121"/>
      <c r="T24" s="122"/>
      <c r="U24" s="122" t="s">
        <v>637</v>
      </c>
      <c r="V24" s="122" t="s">
        <v>720</v>
      </c>
      <c r="X24" s="85">
        <f t="shared" si="1"/>
        <v>0</v>
      </c>
      <c r="Z24" s="188" t="b">
        <f>IF(COUNTIF(업적!$H:$H,QuestType!$N24)=0,FALSE,COUNTIF(업적!$H:$H,QuestType!$N24))</f>
        <v>0</v>
      </c>
      <c r="AA24" s="188" t="b">
        <f>IF(COUNTIF(가이드!$I:$I,QuestType!$N24)=0,FALSE,COUNTIF(가이드!$I:$I,QuestType!$N24))</f>
        <v>0</v>
      </c>
      <c r="AB24" s="188" t="b">
        <f>IF(COUNTIF(일일!$I:$I,QuestType!$N24)=0,FALSE,COUNTIF(일일!$I:$I,QuestType!$N24))</f>
        <v>0</v>
      </c>
      <c r="AC24" s="188" t="b">
        <f>IF(COUNTIF(이벤트!$H:$H,QuestType!$N24)=0,FALSE,COUNTIF(이벤트!$H:$H,QuestType!$N24))</f>
        <v>0</v>
      </c>
      <c r="AD24" s="188" t="b">
        <f>IF(COUNTIF(길드!$H:$H,QuestType!$N24)=0,FALSE,COUNTIF(길드!$H:$H,QuestType!$N24))</f>
        <v>0</v>
      </c>
      <c r="AE24" s="188" t="b">
        <f>IF(COUNTIF(미궁정복!$H:$H,QuestType!$N24)=0,FALSE,COUNTIF(미궁정복!$H:$H,QuestType!$N24))</f>
        <v>0</v>
      </c>
      <c r="AF24" s="188" t="b">
        <f>IF(COUNTIF(타임패트롤!$H:$H,QuestType!$N24)=0,FALSE,COUNTIF(타임패트롤!$H:$H,QuestType!$N24))</f>
        <v>0</v>
      </c>
      <c r="AJ24" s="68">
        <v>141121</v>
      </c>
      <c r="AK24" s="68" t="s">
        <v>2806</v>
      </c>
    </row>
    <row r="25" spans="2:37" x14ac:dyDescent="0.3">
      <c r="B25" s="68" t="s">
        <v>23</v>
      </c>
      <c r="C25" s="68" t="s">
        <v>87</v>
      </c>
      <c r="D25" s="68" t="s">
        <v>32</v>
      </c>
      <c r="F25" s="120">
        <v>5</v>
      </c>
      <c r="G25" s="120" t="s">
        <v>2271</v>
      </c>
      <c r="H25" s="120" t="s">
        <v>2269</v>
      </c>
      <c r="I25" s="120" t="s">
        <v>4</v>
      </c>
      <c r="J25" s="120"/>
      <c r="N25" s="76">
        <f t="shared" si="0"/>
        <v>22</v>
      </c>
      <c r="O25" s="76" t="s">
        <v>102</v>
      </c>
      <c r="P25" s="76" t="s">
        <v>103</v>
      </c>
      <c r="Q25" s="122" t="s">
        <v>4</v>
      </c>
      <c r="R25" s="76" t="s">
        <v>48</v>
      </c>
      <c r="S25" s="121"/>
      <c r="T25" s="122"/>
      <c r="U25" s="122" t="s">
        <v>637</v>
      </c>
      <c r="V25" s="122" t="s">
        <v>720</v>
      </c>
      <c r="X25" s="85">
        <f t="shared" si="1"/>
        <v>0</v>
      </c>
      <c r="Z25" s="188" t="b">
        <f>IF(COUNTIF(업적!$H:$H,QuestType!$N25)=0,FALSE,COUNTIF(업적!$H:$H,QuestType!$N25))</f>
        <v>0</v>
      </c>
      <c r="AA25" s="188" t="b">
        <f>IF(COUNTIF(가이드!$I:$I,QuestType!$N25)=0,FALSE,COUNTIF(가이드!$I:$I,QuestType!$N25))</f>
        <v>0</v>
      </c>
      <c r="AB25" s="188" t="b">
        <f>IF(COUNTIF(일일!$I:$I,QuestType!$N25)=0,FALSE,COUNTIF(일일!$I:$I,QuestType!$N25))</f>
        <v>0</v>
      </c>
      <c r="AC25" s="188" t="b">
        <f>IF(COUNTIF(이벤트!$H:$H,QuestType!$N25)=0,FALSE,COUNTIF(이벤트!$H:$H,QuestType!$N25))</f>
        <v>0</v>
      </c>
      <c r="AD25" s="188" t="b">
        <f>IF(COUNTIF(길드!$H:$H,QuestType!$N25)=0,FALSE,COUNTIF(길드!$H:$H,QuestType!$N25))</f>
        <v>0</v>
      </c>
      <c r="AE25" s="188" t="b">
        <f>IF(COUNTIF(미궁정복!$H:$H,QuestType!$N25)=0,FALSE,COUNTIF(미궁정복!$H:$H,QuestType!$N25))</f>
        <v>0</v>
      </c>
      <c r="AF25" s="188" t="b">
        <f>IF(COUNTIF(타임패트롤!$H:$H,QuestType!$N25)=0,FALSE,COUNTIF(타임패트롤!$H:$H,QuestType!$N25))</f>
        <v>0</v>
      </c>
      <c r="AJ25" s="68">
        <v>141122</v>
      </c>
      <c r="AK25" s="68" t="s">
        <v>2807</v>
      </c>
    </row>
    <row r="26" spans="2:37" x14ac:dyDescent="0.3">
      <c r="B26" s="68" t="s">
        <v>24</v>
      </c>
      <c r="C26" s="68" t="s">
        <v>35</v>
      </c>
      <c r="D26" s="68" t="s">
        <v>0</v>
      </c>
      <c r="F26" s="120">
        <v>6</v>
      </c>
      <c r="G26" s="120" t="s">
        <v>2272</v>
      </c>
      <c r="H26" s="120" t="s">
        <v>2273</v>
      </c>
      <c r="I26" s="120" t="s">
        <v>2274</v>
      </c>
      <c r="J26" s="120" t="s">
        <v>2275</v>
      </c>
      <c r="N26" s="76">
        <f t="shared" si="0"/>
        <v>23</v>
      </c>
      <c r="O26" s="76" t="s">
        <v>104</v>
      </c>
      <c r="P26" s="76" t="s">
        <v>2632</v>
      </c>
      <c r="Q26" s="122" t="s">
        <v>4</v>
      </c>
      <c r="R26" s="76" t="s">
        <v>8</v>
      </c>
      <c r="S26" s="121"/>
      <c r="T26" s="122" t="s">
        <v>2860</v>
      </c>
      <c r="U26" s="122" t="s">
        <v>637</v>
      </c>
      <c r="V26" s="122" t="s">
        <v>720</v>
      </c>
      <c r="X26" s="85">
        <f t="shared" si="1"/>
        <v>0</v>
      </c>
      <c r="Z26" s="188" t="b">
        <f>IF(COUNTIF(업적!$H:$H,QuestType!$N26)=0,FALSE,COUNTIF(업적!$H:$H,QuestType!$N26))</f>
        <v>0</v>
      </c>
      <c r="AA26" s="188" t="b">
        <f>IF(COUNTIF(가이드!$I:$I,QuestType!$N26)=0,FALSE,COUNTIF(가이드!$I:$I,QuestType!$N26))</f>
        <v>0</v>
      </c>
      <c r="AB26" s="188" t="b">
        <f>IF(COUNTIF(일일!$I:$I,QuestType!$N26)=0,FALSE,COUNTIF(일일!$I:$I,QuestType!$N26))</f>
        <v>0</v>
      </c>
      <c r="AC26" s="188" t="b">
        <f>IF(COUNTIF(이벤트!$H:$H,QuestType!$N26)=0,FALSE,COUNTIF(이벤트!$H:$H,QuestType!$N26))</f>
        <v>0</v>
      </c>
      <c r="AD26" s="188" t="b">
        <f>IF(COUNTIF(길드!$H:$H,QuestType!$N26)=0,FALSE,COUNTIF(길드!$H:$H,QuestType!$N26))</f>
        <v>0</v>
      </c>
      <c r="AE26" s="188" t="b">
        <f>IF(COUNTIF(미궁정복!$H:$H,QuestType!$N26)=0,FALSE,COUNTIF(미궁정복!$H:$H,QuestType!$N26))</f>
        <v>0</v>
      </c>
      <c r="AF26" s="188" t="b">
        <f>IF(COUNTIF(타임패트롤!$H:$H,QuestType!$N26)=0,FALSE,COUNTIF(타임패트롤!$H:$H,QuestType!$N26))</f>
        <v>0</v>
      </c>
      <c r="AJ26" s="68">
        <v>141123</v>
      </c>
      <c r="AK26" s="68" t="s">
        <v>2808</v>
      </c>
    </row>
    <row r="27" spans="2:37" x14ac:dyDescent="0.3">
      <c r="B27" s="68" t="s">
        <v>25</v>
      </c>
      <c r="C27" s="68" t="s">
        <v>82</v>
      </c>
      <c r="D27" s="68" t="s">
        <v>83</v>
      </c>
      <c r="F27" s="120">
        <v>8</v>
      </c>
      <c r="G27" s="120" t="s">
        <v>2276</v>
      </c>
      <c r="H27" s="120" t="s">
        <v>2269</v>
      </c>
      <c r="I27" s="120" t="s">
        <v>4</v>
      </c>
      <c r="J27" s="120"/>
      <c r="N27" s="76">
        <f t="shared" si="0"/>
        <v>24</v>
      </c>
      <c r="O27" s="76" t="s">
        <v>106</v>
      </c>
      <c r="P27" s="76" t="s">
        <v>3094</v>
      </c>
      <c r="Q27" s="76" t="s">
        <v>3099</v>
      </c>
      <c r="R27" s="76" t="s">
        <v>48</v>
      </c>
      <c r="S27" s="121"/>
      <c r="T27" s="122"/>
      <c r="U27" s="122" t="s">
        <v>637</v>
      </c>
      <c r="V27" s="122"/>
      <c r="X27" s="85">
        <f t="shared" si="1"/>
        <v>43</v>
      </c>
      <c r="Z27" s="188">
        <f>IF(COUNTIF(업적!$H:$H,QuestType!$N27)=0,FALSE,COUNTIF(업적!$H:$H,QuestType!$N27))</f>
        <v>20</v>
      </c>
      <c r="AA27" s="188">
        <f>IF(COUNTIF(가이드!$I:$I,QuestType!$N27)=0,FALSE,COUNTIF(가이드!$I:$I,QuestType!$N27))</f>
        <v>3</v>
      </c>
      <c r="AB27" s="188" t="b">
        <f>IF(COUNTIF(일일!$I:$I,QuestType!$N27)=0,FALSE,COUNTIF(일일!$I:$I,QuestType!$N27))</f>
        <v>0</v>
      </c>
      <c r="AC27" s="188">
        <f>IF(COUNTIF(이벤트!$H:$H,QuestType!$N27)=0,FALSE,COUNTIF(이벤트!$H:$H,QuestType!$N27))</f>
        <v>20</v>
      </c>
      <c r="AD27" s="188" t="b">
        <f>IF(COUNTIF(길드!$H:$H,QuestType!$N27)=0,FALSE,COUNTIF(길드!$H:$H,QuestType!$N27))</f>
        <v>0</v>
      </c>
      <c r="AE27" s="188" t="b">
        <f>IF(COUNTIF(미궁정복!$H:$H,QuestType!$N27)=0,FALSE,COUNTIF(미궁정복!$H:$H,QuestType!$N27))</f>
        <v>0</v>
      </c>
      <c r="AF27" s="188" t="b">
        <f>IF(COUNTIF(타임패트롤!$H:$H,QuestType!$N27)=0,FALSE,COUNTIF(타임패트롤!$H:$H,QuestType!$N27))</f>
        <v>0</v>
      </c>
      <c r="AJ27" s="68">
        <v>141124</v>
      </c>
      <c r="AK27" s="68" t="s">
        <v>2809</v>
      </c>
    </row>
    <row r="28" spans="2:37" x14ac:dyDescent="0.3">
      <c r="B28" s="68" t="s">
        <v>26</v>
      </c>
      <c r="C28" s="68" t="s">
        <v>672</v>
      </c>
      <c r="D28" s="68" t="s">
        <v>672</v>
      </c>
      <c r="F28" s="120">
        <v>9</v>
      </c>
      <c r="G28" s="120" t="s">
        <v>2277</v>
      </c>
      <c r="H28" s="120" t="s">
        <v>2269</v>
      </c>
      <c r="I28" s="120" t="s">
        <v>4</v>
      </c>
      <c r="J28" s="120"/>
      <c r="N28" s="76">
        <f t="shared" si="0"/>
        <v>25</v>
      </c>
      <c r="O28" s="76" t="s">
        <v>108</v>
      </c>
      <c r="P28" s="76" t="s">
        <v>109</v>
      </c>
      <c r="Q28" s="122" t="s">
        <v>4</v>
      </c>
      <c r="R28" s="76" t="s">
        <v>48</v>
      </c>
      <c r="S28" s="121"/>
      <c r="T28" s="122"/>
      <c r="U28" s="122" t="s">
        <v>637</v>
      </c>
      <c r="V28" s="122"/>
      <c r="X28" s="85">
        <f t="shared" si="1"/>
        <v>51</v>
      </c>
      <c r="Z28" s="188">
        <f>IF(COUNTIF(업적!$H:$H,QuestType!$N28)=0,FALSE,COUNTIF(업적!$H:$H,QuestType!$N28))</f>
        <v>50</v>
      </c>
      <c r="AA28" s="188">
        <f>IF(COUNTIF(가이드!$I:$I,QuestType!$N28)=0,FALSE,COUNTIF(가이드!$I:$I,QuestType!$N28))</f>
        <v>1</v>
      </c>
      <c r="AB28" s="188" t="b">
        <f>IF(COUNTIF(일일!$I:$I,QuestType!$N28)=0,FALSE,COUNTIF(일일!$I:$I,QuestType!$N28))</f>
        <v>0</v>
      </c>
      <c r="AC28" s="188" t="b">
        <f>IF(COUNTIF(이벤트!$H:$H,QuestType!$N28)=0,FALSE,COUNTIF(이벤트!$H:$H,QuestType!$N28))</f>
        <v>0</v>
      </c>
      <c r="AD28" s="188" t="b">
        <f>IF(COUNTIF(길드!$H:$H,QuestType!$N28)=0,FALSE,COUNTIF(길드!$H:$H,QuestType!$N28))</f>
        <v>0</v>
      </c>
      <c r="AE28" s="188" t="b">
        <f>IF(COUNTIF(미궁정복!$H:$H,QuestType!$N28)=0,FALSE,COUNTIF(미궁정복!$H:$H,QuestType!$N28))</f>
        <v>0</v>
      </c>
      <c r="AF28" s="188" t="b">
        <f>IF(COUNTIF(타임패트롤!$H:$H,QuestType!$N28)=0,FALSE,COUNTIF(타임패트롤!$H:$H,QuestType!$N28))</f>
        <v>0</v>
      </c>
      <c r="AJ28" s="68">
        <v>141125</v>
      </c>
      <c r="AK28" s="68" t="s">
        <v>2810</v>
      </c>
    </row>
    <row r="29" spans="2:37" x14ac:dyDescent="0.3">
      <c r="B29" s="68" t="s">
        <v>27</v>
      </c>
      <c r="C29" s="68" t="s">
        <v>87</v>
      </c>
      <c r="D29" s="68" t="s">
        <v>32</v>
      </c>
      <c r="F29" s="120">
        <v>10</v>
      </c>
      <c r="G29" s="120" t="s">
        <v>2278</v>
      </c>
      <c r="H29" s="120" t="s">
        <v>2269</v>
      </c>
      <c r="I29" s="120" t="s">
        <v>4</v>
      </c>
      <c r="J29" s="120"/>
      <c r="N29" s="76">
        <f t="shared" si="0"/>
        <v>26</v>
      </c>
      <c r="O29" s="76" t="s">
        <v>255</v>
      </c>
      <c r="P29" s="76" t="s">
        <v>168</v>
      </c>
      <c r="Q29" s="121" t="s">
        <v>138</v>
      </c>
      <c r="R29" s="76" t="s">
        <v>169</v>
      </c>
      <c r="S29" s="121"/>
      <c r="T29" s="122"/>
      <c r="U29" s="122" t="s">
        <v>637</v>
      </c>
      <c r="V29" s="122"/>
      <c r="X29" s="85">
        <f t="shared" si="1"/>
        <v>14</v>
      </c>
      <c r="Z29" s="188" t="b">
        <f>IF(COUNTIF(업적!$H:$H,QuestType!$N29)=0,FALSE,COUNTIF(업적!$H:$H,QuestType!$N29))</f>
        <v>0</v>
      </c>
      <c r="AA29" s="188">
        <f>IF(COUNTIF(가이드!$I:$I,QuestType!$N29)=0,FALSE,COUNTIF(가이드!$I:$I,QuestType!$N29))</f>
        <v>14</v>
      </c>
      <c r="AB29" s="188" t="b">
        <f>IF(COUNTIF(일일!$I:$I,QuestType!$N29)=0,FALSE,COUNTIF(일일!$I:$I,QuestType!$N29))</f>
        <v>0</v>
      </c>
      <c r="AC29" s="188" t="b">
        <f>IF(COUNTIF(이벤트!$H:$H,QuestType!$N29)=0,FALSE,COUNTIF(이벤트!$H:$H,QuestType!$N29))</f>
        <v>0</v>
      </c>
      <c r="AD29" s="188" t="b">
        <f>IF(COUNTIF(길드!$H:$H,QuestType!$N29)=0,FALSE,COUNTIF(길드!$H:$H,QuestType!$N29))</f>
        <v>0</v>
      </c>
      <c r="AE29" s="188" t="b">
        <f>IF(COUNTIF(미궁정복!$H:$H,QuestType!$N29)=0,FALSE,COUNTIF(미궁정복!$H:$H,QuestType!$N29))</f>
        <v>0</v>
      </c>
      <c r="AF29" s="188" t="b">
        <f>IF(COUNTIF(타임패트롤!$H:$H,QuestType!$N29)=0,FALSE,COUNTIF(타임패트롤!$H:$H,QuestType!$N29))</f>
        <v>0</v>
      </c>
      <c r="AJ29" s="68">
        <v>141126</v>
      </c>
      <c r="AK29" s="68" t="s">
        <v>2811</v>
      </c>
    </row>
    <row r="30" spans="2:37" x14ac:dyDescent="0.3">
      <c r="B30" s="68" t="s">
        <v>625</v>
      </c>
      <c r="C30" s="68" t="s">
        <v>626</v>
      </c>
      <c r="D30" s="68" t="s">
        <v>0</v>
      </c>
      <c r="F30" s="120">
        <v>11</v>
      </c>
      <c r="G30" s="120" t="s">
        <v>2279</v>
      </c>
      <c r="H30" s="120" t="s">
        <v>2269</v>
      </c>
      <c r="I30" s="120" t="s">
        <v>4</v>
      </c>
      <c r="J30" s="120"/>
      <c r="N30" s="76">
        <f t="shared" si="0"/>
        <v>27</v>
      </c>
      <c r="O30" s="76" t="s">
        <v>110</v>
      </c>
      <c r="P30" s="76" t="s">
        <v>111</v>
      </c>
      <c r="Q30" s="76" t="s">
        <v>112</v>
      </c>
      <c r="R30" s="121" t="s">
        <v>113</v>
      </c>
      <c r="S30" s="121" t="s">
        <v>2323</v>
      </c>
      <c r="T30" s="122"/>
      <c r="U30" s="122" t="s">
        <v>2298</v>
      </c>
      <c r="V30" s="122" t="s">
        <v>2299</v>
      </c>
      <c r="W30" s="65"/>
      <c r="X30" s="85">
        <f t="shared" si="1"/>
        <v>0</v>
      </c>
      <c r="Y30" s="65"/>
      <c r="Z30" s="188" t="b">
        <f>IF(COUNTIF(업적!$H:$H,QuestType!$N30)=0,FALSE,COUNTIF(업적!$H:$H,QuestType!$N30))</f>
        <v>0</v>
      </c>
      <c r="AA30" s="188" t="b">
        <f>IF(COUNTIF(가이드!$I:$I,QuestType!$N30)=0,FALSE,COUNTIF(가이드!$I:$I,QuestType!$N30))</f>
        <v>0</v>
      </c>
      <c r="AB30" s="188" t="b">
        <f>IF(COUNTIF(일일!$I:$I,QuestType!$N30)=0,FALSE,COUNTIF(일일!$I:$I,QuestType!$N30))</f>
        <v>0</v>
      </c>
      <c r="AC30" s="188" t="b">
        <f>IF(COUNTIF(이벤트!$H:$H,QuestType!$N30)=0,FALSE,COUNTIF(이벤트!$H:$H,QuestType!$N30))</f>
        <v>0</v>
      </c>
      <c r="AD30" s="188" t="b">
        <f>IF(COUNTIF(길드!$H:$H,QuestType!$N30)=0,FALSE,COUNTIF(길드!$H:$H,QuestType!$N30))</f>
        <v>0</v>
      </c>
      <c r="AE30" s="188" t="b">
        <f>IF(COUNTIF(미궁정복!$H:$H,QuestType!$N30)=0,FALSE,COUNTIF(미궁정복!$H:$H,QuestType!$N30))</f>
        <v>0</v>
      </c>
      <c r="AF30" s="188" t="b">
        <f>IF(COUNTIF(타임패트롤!$H:$H,QuestType!$N30)=0,FALSE,COUNTIF(타임패트롤!$H:$H,QuestType!$N30))</f>
        <v>0</v>
      </c>
      <c r="AJ30" s="68">
        <v>141127</v>
      </c>
      <c r="AK30" s="68" t="s">
        <v>2812</v>
      </c>
    </row>
    <row r="31" spans="2:37" x14ac:dyDescent="0.3">
      <c r="B31" s="68" t="s">
        <v>627</v>
      </c>
      <c r="C31" s="68" t="s">
        <v>628</v>
      </c>
      <c r="D31" s="68" t="s">
        <v>629</v>
      </c>
      <c r="F31" s="120">
        <v>24</v>
      </c>
      <c r="G31" s="120" t="s">
        <v>2280</v>
      </c>
      <c r="H31" s="120" t="s">
        <v>2269</v>
      </c>
      <c r="I31" s="120" t="s">
        <v>4</v>
      </c>
      <c r="J31" s="120"/>
      <c r="N31" s="76">
        <f t="shared" si="0"/>
        <v>28</v>
      </c>
      <c r="O31" s="76" t="s">
        <v>114</v>
      </c>
      <c r="P31" s="76" t="s">
        <v>115</v>
      </c>
      <c r="Q31" s="122" t="s">
        <v>4</v>
      </c>
      <c r="R31" s="76" t="s">
        <v>48</v>
      </c>
      <c r="S31" s="121"/>
      <c r="T31" s="122"/>
      <c r="U31" s="122" t="s">
        <v>2298</v>
      </c>
      <c r="V31" s="122"/>
      <c r="X31" s="85">
        <f t="shared" si="1"/>
        <v>0</v>
      </c>
      <c r="Z31" s="188" t="b">
        <f>IF(COUNTIF(업적!$H:$H,QuestType!$N31)=0,FALSE,COUNTIF(업적!$H:$H,QuestType!$N31))</f>
        <v>0</v>
      </c>
      <c r="AA31" s="188" t="b">
        <f>IF(COUNTIF(가이드!$I:$I,QuestType!$N31)=0,FALSE,COUNTIF(가이드!$I:$I,QuestType!$N31))</f>
        <v>0</v>
      </c>
      <c r="AB31" s="188" t="b">
        <f>IF(COUNTIF(일일!$I:$I,QuestType!$N31)=0,FALSE,COUNTIF(일일!$I:$I,QuestType!$N31))</f>
        <v>0</v>
      </c>
      <c r="AC31" s="188" t="b">
        <f>IF(COUNTIF(이벤트!$H:$H,QuestType!$N31)=0,FALSE,COUNTIF(이벤트!$H:$H,QuestType!$N31))</f>
        <v>0</v>
      </c>
      <c r="AD31" s="188" t="b">
        <f>IF(COUNTIF(길드!$H:$H,QuestType!$N31)=0,FALSE,COUNTIF(길드!$H:$H,QuestType!$N31))</f>
        <v>0</v>
      </c>
      <c r="AE31" s="188" t="b">
        <f>IF(COUNTIF(미궁정복!$H:$H,QuestType!$N31)=0,FALSE,COUNTIF(미궁정복!$H:$H,QuestType!$N31))</f>
        <v>0</v>
      </c>
      <c r="AF31" s="188" t="b">
        <f>IF(COUNTIF(타임패트롤!$H:$H,QuestType!$N31)=0,FALSE,COUNTIF(타임패트롤!$H:$H,QuestType!$N31))</f>
        <v>0</v>
      </c>
      <c r="AJ31" s="68">
        <v>141128</v>
      </c>
      <c r="AK31" s="68" t="s">
        <v>2813</v>
      </c>
    </row>
    <row r="32" spans="2:37" x14ac:dyDescent="0.3">
      <c r="B32" s="68" t="s">
        <v>633</v>
      </c>
      <c r="C32" s="68" t="s">
        <v>681</v>
      </c>
      <c r="D32" s="68" t="s">
        <v>0</v>
      </c>
      <c r="F32" s="120">
        <v>25</v>
      </c>
      <c r="G32" s="120" t="s">
        <v>2281</v>
      </c>
      <c r="H32" s="120" t="s">
        <v>2269</v>
      </c>
      <c r="I32" s="120" t="s">
        <v>4</v>
      </c>
      <c r="J32" s="120"/>
      <c r="N32" s="76">
        <f t="shared" si="0"/>
        <v>29</v>
      </c>
      <c r="O32" s="76" t="s">
        <v>116</v>
      </c>
      <c r="P32" s="76" t="s">
        <v>143</v>
      </c>
      <c r="Q32" s="76" t="s">
        <v>1</v>
      </c>
      <c r="R32" s="76" t="s">
        <v>48</v>
      </c>
      <c r="S32" s="121"/>
      <c r="T32" s="122"/>
      <c r="U32" s="122" t="s">
        <v>2298</v>
      </c>
      <c r="V32" s="122"/>
      <c r="X32" s="85">
        <f t="shared" si="1"/>
        <v>0</v>
      </c>
      <c r="Z32" s="188" t="b">
        <f>IF(COUNTIF(업적!$H:$H,QuestType!$N32)=0,FALSE,COUNTIF(업적!$H:$H,QuestType!$N32))</f>
        <v>0</v>
      </c>
      <c r="AA32" s="188" t="b">
        <f>IF(COUNTIF(가이드!$I:$I,QuestType!$N32)=0,FALSE,COUNTIF(가이드!$I:$I,QuestType!$N32))</f>
        <v>0</v>
      </c>
      <c r="AB32" s="188" t="b">
        <f>IF(COUNTIF(일일!$I:$I,QuestType!$N32)=0,FALSE,COUNTIF(일일!$I:$I,QuestType!$N32))</f>
        <v>0</v>
      </c>
      <c r="AC32" s="188" t="b">
        <f>IF(COUNTIF(이벤트!$H:$H,QuestType!$N32)=0,FALSE,COUNTIF(이벤트!$H:$H,QuestType!$N32))</f>
        <v>0</v>
      </c>
      <c r="AD32" s="188" t="b">
        <f>IF(COUNTIF(길드!$H:$H,QuestType!$N32)=0,FALSE,COUNTIF(길드!$H:$H,QuestType!$N32))</f>
        <v>0</v>
      </c>
      <c r="AE32" s="188" t="b">
        <f>IF(COUNTIF(미궁정복!$H:$H,QuestType!$N32)=0,FALSE,COUNTIF(미궁정복!$H:$H,QuestType!$N32))</f>
        <v>0</v>
      </c>
      <c r="AF32" s="188" t="b">
        <f>IF(COUNTIF(타임패트롤!$H:$H,QuestType!$N32)=0,FALSE,COUNTIF(타임패트롤!$H:$H,QuestType!$N32))</f>
        <v>0</v>
      </c>
      <c r="AJ32" s="68">
        <v>141129</v>
      </c>
      <c r="AK32" s="68" t="s">
        <v>2814</v>
      </c>
    </row>
    <row r="33" spans="2:37" x14ac:dyDescent="0.3">
      <c r="B33" s="68" t="s">
        <v>634</v>
      </c>
      <c r="C33" s="68" t="s">
        <v>682</v>
      </c>
      <c r="D33" s="68" t="s">
        <v>0</v>
      </c>
      <c r="F33" s="120">
        <v>26</v>
      </c>
      <c r="G33" s="120" t="s">
        <v>2282</v>
      </c>
      <c r="H33" s="120" t="s">
        <v>2269</v>
      </c>
      <c r="I33" s="120" t="s">
        <v>4</v>
      </c>
      <c r="J33" s="120"/>
      <c r="N33" s="76">
        <f t="shared" si="0"/>
        <v>30</v>
      </c>
      <c r="O33" s="76" t="s">
        <v>117</v>
      </c>
      <c r="P33" s="76" t="s">
        <v>140</v>
      </c>
      <c r="Q33" s="122" t="s">
        <v>4</v>
      </c>
      <c r="R33" s="76" t="s">
        <v>48</v>
      </c>
      <c r="S33" s="121"/>
      <c r="T33" s="122"/>
      <c r="U33" s="122" t="s">
        <v>2298</v>
      </c>
      <c r="V33" s="122"/>
      <c r="X33" s="85">
        <f t="shared" si="1"/>
        <v>0</v>
      </c>
      <c r="Z33" s="188" t="b">
        <f>IF(COUNTIF(업적!$H:$H,QuestType!$N33)=0,FALSE,COUNTIF(업적!$H:$H,QuestType!$N33))</f>
        <v>0</v>
      </c>
      <c r="AA33" s="188" t="b">
        <f>IF(COUNTIF(가이드!$I:$I,QuestType!$N33)=0,FALSE,COUNTIF(가이드!$I:$I,QuestType!$N33))</f>
        <v>0</v>
      </c>
      <c r="AB33" s="188" t="b">
        <f>IF(COUNTIF(일일!$I:$I,QuestType!$N33)=0,FALSE,COUNTIF(일일!$I:$I,QuestType!$N33))</f>
        <v>0</v>
      </c>
      <c r="AC33" s="188" t="b">
        <f>IF(COUNTIF(이벤트!$H:$H,QuestType!$N33)=0,FALSE,COUNTIF(이벤트!$H:$H,QuestType!$N33))</f>
        <v>0</v>
      </c>
      <c r="AD33" s="188" t="b">
        <f>IF(COUNTIF(길드!$H:$H,QuestType!$N33)=0,FALSE,COUNTIF(길드!$H:$H,QuestType!$N33))</f>
        <v>0</v>
      </c>
      <c r="AE33" s="188" t="b">
        <f>IF(COUNTIF(미궁정복!$H:$H,QuestType!$N33)=0,FALSE,COUNTIF(미궁정복!$H:$H,QuestType!$N33))</f>
        <v>0</v>
      </c>
      <c r="AF33" s="188" t="b">
        <f>IF(COUNTIF(타임패트롤!$H:$H,QuestType!$N33)=0,FALSE,COUNTIF(타임패트롤!$H:$H,QuestType!$N33))</f>
        <v>0</v>
      </c>
      <c r="AJ33" s="68">
        <v>141130</v>
      </c>
      <c r="AK33" s="68" t="s">
        <v>2815</v>
      </c>
    </row>
    <row r="34" spans="2:37" x14ac:dyDescent="0.3">
      <c r="B34" s="86"/>
      <c r="C34" s="86"/>
      <c r="D34" s="86"/>
      <c r="F34" s="120">
        <v>27</v>
      </c>
      <c r="G34" s="120" t="s">
        <v>2283</v>
      </c>
      <c r="H34" s="120" t="s">
        <v>2269</v>
      </c>
      <c r="I34" s="120" t="s">
        <v>4</v>
      </c>
      <c r="J34" s="120"/>
      <c r="N34" s="76">
        <f t="shared" si="0"/>
        <v>31</v>
      </c>
      <c r="O34" s="76" t="s">
        <v>161</v>
      </c>
      <c r="P34" s="76" t="s">
        <v>162</v>
      </c>
      <c r="Q34" s="121" t="s">
        <v>9251</v>
      </c>
      <c r="R34" s="76" t="s">
        <v>48</v>
      </c>
      <c r="S34" s="121"/>
      <c r="T34" s="122"/>
      <c r="U34" s="122" t="s">
        <v>637</v>
      </c>
      <c r="V34" s="122"/>
      <c r="X34" s="85">
        <f t="shared" si="1"/>
        <v>1</v>
      </c>
      <c r="Z34" s="188" t="b">
        <f>IF(COUNTIF(업적!$H:$H,QuestType!$N34)=0,FALSE,COUNTIF(업적!$H:$H,QuestType!$N34))</f>
        <v>0</v>
      </c>
      <c r="AA34" s="188">
        <f>IF(COUNTIF(가이드!$I:$I,QuestType!$N34)=0,FALSE,COUNTIF(가이드!$I:$I,QuestType!$N34))</f>
        <v>1</v>
      </c>
      <c r="AB34" s="188" t="b">
        <f>IF(COUNTIF(일일!$I:$I,QuestType!$N34)=0,FALSE,COUNTIF(일일!$I:$I,QuestType!$N34))</f>
        <v>0</v>
      </c>
      <c r="AC34" s="188" t="b">
        <f>IF(COUNTIF(이벤트!$H:$H,QuestType!$N34)=0,FALSE,COUNTIF(이벤트!$H:$H,QuestType!$N34))</f>
        <v>0</v>
      </c>
      <c r="AD34" s="188" t="b">
        <f>IF(COUNTIF(길드!$H:$H,QuestType!$N34)=0,FALSE,COUNTIF(길드!$H:$H,QuestType!$N34))</f>
        <v>0</v>
      </c>
      <c r="AE34" s="188" t="b">
        <f>IF(COUNTIF(미궁정복!$H:$H,QuestType!$N34)=0,FALSE,COUNTIF(미궁정복!$H:$H,QuestType!$N34))</f>
        <v>0</v>
      </c>
      <c r="AF34" s="188" t="b">
        <f>IF(COUNTIF(타임패트롤!$H:$H,QuestType!$N34)=0,FALSE,COUNTIF(타임패트롤!$H:$H,QuestType!$N34))</f>
        <v>0</v>
      </c>
      <c r="AJ34" s="68">
        <v>141131</v>
      </c>
      <c r="AK34" s="68" t="s">
        <v>2816</v>
      </c>
    </row>
    <row r="35" spans="2:37" x14ac:dyDescent="0.3">
      <c r="B35" s="319" t="s">
        <v>8607</v>
      </c>
      <c r="C35" s="319"/>
      <c r="D35" s="210"/>
      <c r="F35" s="120">
        <v>28</v>
      </c>
      <c r="G35" s="120" t="s">
        <v>2284</v>
      </c>
      <c r="H35" s="120" t="s">
        <v>2269</v>
      </c>
      <c r="I35" s="120" t="s">
        <v>4</v>
      </c>
      <c r="J35" s="120"/>
      <c r="N35" s="76">
        <f t="shared" si="0"/>
        <v>32</v>
      </c>
      <c r="O35" s="76" t="s">
        <v>118</v>
      </c>
      <c r="P35" s="76" t="s">
        <v>163</v>
      </c>
      <c r="Q35" s="122" t="s">
        <v>4</v>
      </c>
      <c r="R35" s="76" t="s">
        <v>48</v>
      </c>
      <c r="S35" s="121"/>
      <c r="T35" s="122"/>
      <c r="U35" s="122" t="s">
        <v>637</v>
      </c>
      <c r="V35" s="122" t="s">
        <v>720</v>
      </c>
      <c r="X35" s="85">
        <f t="shared" si="1"/>
        <v>0</v>
      </c>
      <c r="Z35" s="188" t="b">
        <f>IF(COUNTIF(업적!$H:$H,QuestType!$N35)=0,FALSE,COUNTIF(업적!$H:$H,QuestType!$N35))</f>
        <v>0</v>
      </c>
      <c r="AA35" s="188" t="b">
        <f>IF(COUNTIF(가이드!$I:$I,QuestType!$N35)=0,FALSE,COUNTIF(가이드!$I:$I,QuestType!$N35))</f>
        <v>0</v>
      </c>
      <c r="AB35" s="188" t="b">
        <f>IF(COUNTIF(일일!$I:$I,QuestType!$N35)=0,FALSE,COUNTIF(일일!$I:$I,QuestType!$N35))</f>
        <v>0</v>
      </c>
      <c r="AC35" s="188" t="b">
        <f>IF(COUNTIF(이벤트!$H:$H,QuestType!$N35)=0,FALSE,COUNTIF(이벤트!$H:$H,QuestType!$N35))</f>
        <v>0</v>
      </c>
      <c r="AD35" s="188" t="b">
        <f>IF(COUNTIF(길드!$H:$H,QuestType!$N35)=0,FALSE,COUNTIF(길드!$H:$H,QuestType!$N35))</f>
        <v>0</v>
      </c>
      <c r="AE35" s="188" t="b">
        <f>IF(COUNTIF(미궁정복!$H:$H,QuestType!$N35)=0,FALSE,COUNTIF(미궁정복!$H:$H,QuestType!$N35))</f>
        <v>0</v>
      </c>
      <c r="AF35" s="188" t="b">
        <f>IF(COUNTIF(타임패트롤!$H:$H,QuestType!$N35)=0,FALSE,COUNTIF(타임패트롤!$H:$H,QuestType!$N35))</f>
        <v>0</v>
      </c>
      <c r="AJ35" s="68">
        <v>141132</v>
      </c>
      <c r="AK35" s="68" t="s">
        <v>2817</v>
      </c>
    </row>
    <row r="36" spans="2:37" x14ac:dyDescent="0.3">
      <c r="B36" s="68" t="s">
        <v>12</v>
      </c>
      <c r="C36" s="68" t="s">
        <v>699</v>
      </c>
      <c r="D36" s="86"/>
      <c r="F36" s="120">
        <v>29</v>
      </c>
      <c r="G36" s="120" t="s">
        <v>2285</v>
      </c>
      <c r="H36" s="120" t="s">
        <v>2269</v>
      </c>
      <c r="I36" s="120" t="s">
        <v>4</v>
      </c>
      <c r="J36" s="120"/>
      <c r="N36" s="76">
        <f t="shared" si="0"/>
        <v>33</v>
      </c>
      <c r="O36" s="76" t="s">
        <v>119</v>
      </c>
      <c r="P36" s="76" t="s">
        <v>164</v>
      </c>
      <c r="Q36" s="122" t="s">
        <v>4</v>
      </c>
      <c r="R36" s="76" t="s">
        <v>8</v>
      </c>
      <c r="S36" s="121"/>
      <c r="T36" s="122"/>
      <c r="U36" s="122" t="s">
        <v>637</v>
      </c>
      <c r="V36" s="122" t="s">
        <v>720</v>
      </c>
      <c r="X36" s="85">
        <f t="shared" si="1"/>
        <v>0</v>
      </c>
      <c r="Z36" s="188" t="b">
        <f>IF(COUNTIF(업적!$H:$H,QuestType!$N36)=0,FALSE,COUNTIF(업적!$H:$H,QuestType!$N36))</f>
        <v>0</v>
      </c>
      <c r="AA36" s="188" t="b">
        <f>IF(COUNTIF(가이드!$I:$I,QuestType!$N36)=0,FALSE,COUNTIF(가이드!$I:$I,QuestType!$N36))</f>
        <v>0</v>
      </c>
      <c r="AB36" s="188" t="b">
        <f>IF(COUNTIF(일일!$I:$I,QuestType!$N36)=0,FALSE,COUNTIF(일일!$I:$I,QuestType!$N36))</f>
        <v>0</v>
      </c>
      <c r="AC36" s="188" t="b">
        <f>IF(COUNTIF(이벤트!$H:$H,QuestType!$N36)=0,FALSE,COUNTIF(이벤트!$H:$H,QuestType!$N36))</f>
        <v>0</v>
      </c>
      <c r="AD36" s="188" t="b">
        <f>IF(COUNTIF(길드!$H:$H,QuestType!$N36)=0,FALSE,COUNTIF(길드!$H:$H,QuestType!$N36))</f>
        <v>0</v>
      </c>
      <c r="AE36" s="188" t="b">
        <f>IF(COUNTIF(미궁정복!$H:$H,QuestType!$N36)=0,FALSE,COUNTIF(미궁정복!$H:$H,QuestType!$N36))</f>
        <v>0</v>
      </c>
      <c r="AF36" s="188" t="b">
        <f>IF(COUNTIF(타임패트롤!$H:$H,QuestType!$N36)=0,FALSE,COUNTIF(타임패트롤!$H:$H,QuestType!$N36))</f>
        <v>0</v>
      </c>
      <c r="AJ36" s="68">
        <v>141133</v>
      </c>
      <c r="AK36" s="68" t="s">
        <v>2818</v>
      </c>
    </row>
    <row r="37" spans="2:37" x14ac:dyDescent="0.3">
      <c r="B37" s="68" t="s">
        <v>13</v>
      </c>
      <c r="C37" s="68" t="s">
        <v>702</v>
      </c>
      <c r="D37" s="86"/>
      <c r="F37" s="164">
        <v>32</v>
      </c>
      <c r="G37" s="164" t="s">
        <v>2621</v>
      </c>
      <c r="H37" s="81" t="s">
        <v>2269</v>
      </c>
      <c r="I37" s="81" t="s">
        <v>4</v>
      </c>
      <c r="J37" s="81"/>
      <c r="N37" s="76">
        <f t="shared" si="0"/>
        <v>34</v>
      </c>
      <c r="O37" s="76" t="s">
        <v>257</v>
      </c>
      <c r="P37" s="76" t="s">
        <v>121</v>
      </c>
      <c r="Q37" s="122" t="s">
        <v>4</v>
      </c>
      <c r="R37" s="76" t="s">
        <v>8</v>
      </c>
      <c r="S37" s="121"/>
      <c r="T37" s="122"/>
      <c r="U37" s="122" t="s">
        <v>2300</v>
      </c>
      <c r="V37" s="122"/>
      <c r="X37" s="85">
        <f t="shared" si="1"/>
        <v>10</v>
      </c>
      <c r="Z37" s="188" t="b">
        <f>IF(COUNTIF(업적!$H:$H,QuestType!$N37)=0,FALSE,COUNTIF(업적!$H:$H,QuestType!$N37))</f>
        <v>0</v>
      </c>
      <c r="AA37" s="188" t="b">
        <f>IF(COUNTIF(가이드!$I:$I,QuestType!$N37)=0,FALSE,COUNTIF(가이드!$I:$I,QuestType!$N37))</f>
        <v>0</v>
      </c>
      <c r="AB37" s="188" t="b">
        <f>IF(COUNTIF(일일!$I:$I,QuestType!$N37)=0,FALSE,COUNTIF(일일!$I:$I,QuestType!$N37))</f>
        <v>0</v>
      </c>
      <c r="AC37" s="188">
        <f>IF(COUNTIF(이벤트!$H:$H,QuestType!$N37)=0,FALSE,COUNTIF(이벤트!$H:$H,QuestType!$N37))</f>
        <v>10</v>
      </c>
      <c r="AD37" s="188" t="b">
        <f>IF(COUNTIF(길드!$H:$H,QuestType!$N37)=0,FALSE,COUNTIF(길드!$H:$H,QuestType!$N37))</f>
        <v>0</v>
      </c>
      <c r="AE37" s="188" t="b">
        <f>IF(COUNTIF(미궁정복!$H:$H,QuestType!$N37)=0,FALSE,COUNTIF(미궁정복!$H:$H,QuestType!$N37))</f>
        <v>0</v>
      </c>
      <c r="AF37" s="188" t="b">
        <f>IF(COUNTIF(타임패트롤!$H:$H,QuestType!$N37)=0,FALSE,COUNTIF(타임패트롤!$H:$H,QuestType!$N37))</f>
        <v>0</v>
      </c>
      <c r="AJ37" s="68">
        <v>141134</v>
      </c>
      <c r="AK37" s="68" t="s">
        <v>2819</v>
      </c>
    </row>
    <row r="38" spans="2:37" x14ac:dyDescent="0.3">
      <c r="B38" s="68" t="s">
        <v>14</v>
      </c>
      <c r="C38" s="68" t="s">
        <v>705</v>
      </c>
      <c r="F38" s="120">
        <v>33</v>
      </c>
      <c r="G38" s="120" t="s">
        <v>2286</v>
      </c>
      <c r="H38" s="120" t="s">
        <v>2287</v>
      </c>
      <c r="I38" s="120" t="s">
        <v>2274</v>
      </c>
      <c r="J38" s="120" t="s">
        <v>2288</v>
      </c>
      <c r="N38" s="76">
        <f t="shared" si="0"/>
        <v>35</v>
      </c>
      <c r="O38" s="76" t="s">
        <v>258</v>
      </c>
      <c r="P38" s="76" t="s">
        <v>123</v>
      </c>
      <c r="Q38" s="122" t="s">
        <v>4</v>
      </c>
      <c r="R38" s="76" t="s">
        <v>8</v>
      </c>
      <c r="S38" s="121"/>
      <c r="T38" s="122"/>
      <c r="U38" s="122" t="s">
        <v>2300</v>
      </c>
      <c r="V38" s="122"/>
      <c r="W38" s="65"/>
      <c r="X38" s="85">
        <f t="shared" si="1"/>
        <v>0</v>
      </c>
      <c r="Y38" s="65"/>
      <c r="Z38" s="188" t="b">
        <f>IF(COUNTIF(업적!$H:$H,QuestType!$N38)=0,FALSE,COUNTIF(업적!$H:$H,QuestType!$N38))</f>
        <v>0</v>
      </c>
      <c r="AA38" s="188" t="b">
        <f>IF(COUNTIF(가이드!$I:$I,QuestType!$N38)=0,FALSE,COUNTIF(가이드!$I:$I,QuestType!$N38))</f>
        <v>0</v>
      </c>
      <c r="AB38" s="188" t="b">
        <f>IF(COUNTIF(일일!$I:$I,QuestType!$N38)=0,FALSE,COUNTIF(일일!$I:$I,QuestType!$N38))</f>
        <v>0</v>
      </c>
      <c r="AC38" s="188" t="b">
        <f>IF(COUNTIF(이벤트!$H:$H,QuestType!$N38)=0,FALSE,COUNTIF(이벤트!$H:$H,QuestType!$N38))</f>
        <v>0</v>
      </c>
      <c r="AD38" s="188" t="b">
        <f>IF(COUNTIF(길드!$H:$H,QuestType!$N38)=0,FALSE,COUNTIF(길드!$H:$H,QuestType!$N38))</f>
        <v>0</v>
      </c>
      <c r="AE38" s="188" t="b">
        <f>IF(COUNTIF(미궁정복!$H:$H,QuestType!$N38)=0,FALSE,COUNTIF(미궁정복!$H:$H,QuestType!$N38))</f>
        <v>0</v>
      </c>
      <c r="AF38" s="188" t="b">
        <f>IF(COUNTIF(타임패트롤!$H:$H,QuestType!$N38)=0,FALSE,COUNTIF(타임패트롤!$H:$H,QuestType!$N38))</f>
        <v>0</v>
      </c>
      <c r="AJ38" s="68">
        <v>141135</v>
      </c>
      <c r="AK38" s="68" t="s">
        <v>2820</v>
      </c>
    </row>
    <row r="39" spans="2:37" x14ac:dyDescent="0.3">
      <c r="B39" s="68" t="s">
        <v>15</v>
      </c>
      <c r="C39" s="68" t="s">
        <v>706</v>
      </c>
      <c r="F39" s="120">
        <v>34</v>
      </c>
      <c r="G39" s="120" t="s">
        <v>3323</v>
      </c>
      <c r="H39" s="120" t="s">
        <v>2269</v>
      </c>
      <c r="I39" s="120" t="s">
        <v>4</v>
      </c>
      <c r="J39" s="120"/>
      <c r="N39" s="76">
        <f t="shared" si="0"/>
        <v>36</v>
      </c>
      <c r="O39" s="76" t="s">
        <v>124</v>
      </c>
      <c r="P39" s="76" t="s">
        <v>125</v>
      </c>
      <c r="Q39" s="122" t="s">
        <v>4</v>
      </c>
      <c r="R39" s="76" t="s">
        <v>48</v>
      </c>
      <c r="S39" s="121"/>
      <c r="T39" s="122"/>
      <c r="U39" s="122" t="s">
        <v>2300</v>
      </c>
      <c r="V39" s="122"/>
      <c r="X39" s="85">
        <f t="shared" si="1"/>
        <v>20</v>
      </c>
      <c r="Z39" s="188">
        <f>IF(COUNTIF(업적!$H:$H,QuestType!$N39)=0,FALSE,COUNTIF(업적!$H:$H,QuestType!$N39))</f>
        <v>20</v>
      </c>
      <c r="AA39" s="188" t="b">
        <f>IF(COUNTIF(가이드!$I:$I,QuestType!$N39)=0,FALSE,COUNTIF(가이드!$I:$I,QuestType!$N39))</f>
        <v>0</v>
      </c>
      <c r="AB39" s="188" t="b">
        <f>IF(COUNTIF(일일!$I:$I,QuestType!$N39)=0,FALSE,COUNTIF(일일!$I:$I,QuestType!$N39))</f>
        <v>0</v>
      </c>
      <c r="AC39" s="188" t="b">
        <f>IF(COUNTIF(이벤트!$H:$H,QuestType!$N39)=0,FALSE,COUNTIF(이벤트!$H:$H,QuestType!$N39))</f>
        <v>0</v>
      </c>
      <c r="AD39" s="188" t="b">
        <f>IF(COUNTIF(길드!$H:$H,QuestType!$N39)=0,FALSE,COUNTIF(길드!$H:$H,QuestType!$N39))</f>
        <v>0</v>
      </c>
      <c r="AE39" s="188" t="b">
        <f>IF(COUNTIF(미궁정복!$H:$H,QuestType!$N39)=0,FALSE,COUNTIF(미궁정복!$H:$H,QuestType!$N39))</f>
        <v>0</v>
      </c>
      <c r="AF39" s="188" t="b">
        <f>IF(COUNTIF(타임패트롤!$H:$H,QuestType!$N39)=0,FALSE,COUNTIF(타임패트롤!$H:$H,QuestType!$N39))</f>
        <v>0</v>
      </c>
      <c r="AJ39" s="68">
        <v>141136</v>
      </c>
      <c r="AK39" s="68" t="s">
        <v>2821</v>
      </c>
    </row>
    <row r="40" spans="2:37" x14ac:dyDescent="0.3">
      <c r="F40" s="164">
        <v>35</v>
      </c>
      <c r="G40" s="164" t="s">
        <v>3324</v>
      </c>
      <c r="H40" s="81" t="s">
        <v>2269</v>
      </c>
      <c r="I40" s="81" t="s">
        <v>4</v>
      </c>
      <c r="J40" s="81"/>
      <c r="N40" s="76">
        <f t="shared" si="0"/>
        <v>37</v>
      </c>
      <c r="O40" s="76" t="s">
        <v>126</v>
      </c>
      <c r="P40" s="76" t="s">
        <v>127</v>
      </c>
      <c r="Q40" s="122" t="s">
        <v>4</v>
      </c>
      <c r="R40" s="76" t="s">
        <v>48</v>
      </c>
      <c r="S40" s="121"/>
      <c r="T40" s="122"/>
      <c r="U40" s="122" t="s">
        <v>2300</v>
      </c>
      <c r="V40" s="122"/>
      <c r="X40" s="85">
        <f t="shared" si="1"/>
        <v>1</v>
      </c>
      <c r="Z40" s="188" t="b">
        <f>IF(COUNTIF(업적!$H:$H,QuestType!$N40)=0,FALSE,COUNTIF(업적!$H:$H,QuestType!$N40))</f>
        <v>0</v>
      </c>
      <c r="AA40" s="188">
        <f>IF(COUNTIF(가이드!$I:$I,QuestType!$N40)=0,FALSE,COUNTIF(가이드!$I:$I,QuestType!$N40))</f>
        <v>1</v>
      </c>
      <c r="AB40" s="188" t="b">
        <f>IF(COUNTIF(일일!$I:$I,QuestType!$N40)=0,FALSE,COUNTIF(일일!$I:$I,QuestType!$N40))</f>
        <v>0</v>
      </c>
      <c r="AC40" s="188" t="b">
        <f>IF(COUNTIF(이벤트!$H:$H,QuestType!$N40)=0,FALSE,COUNTIF(이벤트!$H:$H,QuestType!$N40))</f>
        <v>0</v>
      </c>
      <c r="AD40" s="188" t="b">
        <f>IF(COUNTIF(길드!$H:$H,QuestType!$N40)=0,FALSE,COUNTIF(길드!$H:$H,QuestType!$N40))</f>
        <v>0</v>
      </c>
      <c r="AE40" s="188" t="b">
        <f>IF(COUNTIF(미궁정복!$H:$H,QuestType!$N40)=0,FALSE,COUNTIF(미궁정복!$H:$H,QuestType!$N40))</f>
        <v>0</v>
      </c>
      <c r="AF40" s="188" t="b">
        <f>IF(COUNTIF(타임패트롤!$H:$H,QuestType!$N40)=0,FALSE,COUNTIF(타임패트롤!$H:$H,QuestType!$N40))</f>
        <v>0</v>
      </c>
      <c r="AJ40" s="68">
        <v>141137</v>
      </c>
      <c r="AK40" s="68" t="s">
        <v>2822</v>
      </c>
    </row>
    <row r="41" spans="2:37" x14ac:dyDescent="0.3">
      <c r="B41" s="319" t="s">
        <v>8608</v>
      </c>
      <c r="C41" s="319"/>
      <c r="F41" s="81">
        <v>36</v>
      </c>
      <c r="G41" s="81" t="s">
        <v>3325</v>
      </c>
      <c r="H41" s="81" t="s">
        <v>2269</v>
      </c>
      <c r="I41" s="81" t="s">
        <v>4</v>
      </c>
      <c r="J41" s="81"/>
      <c r="N41" s="76">
        <f>ROW()-3</f>
        <v>38</v>
      </c>
      <c r="O41" s="76" t="s">
        <v>259</v>
      </c>
      <c r="P41" s="76" t="s">
        <v>182</v>
      </c>
      <c r="Q41" s="121" t="s">
        <v>183</v>
      </c>
      <c r="R41" s="76" t="s">
        <v>169</v>
      </c>
      <c r="S41" s="76"/>
      <c r="T41" s="121"/>
      <c r="U41" s="122"/>
      <c r="V41" s="122"/>
      <c r="X41" s="85">
        <f t="shared" si="1"/>
        <v>21</v>
      </c>
      <c r="Z41" s="188" t="b">
        <f>IF(COUNTIF(업적!$H:$H,QuestType!$N41)=0,FALSE,COUNTIF(업적!$H:$H,QuestType!$N41))</f>
        <v>0</v>
      </c>
      <c r="AA41" s="188" t="b">
        <f>IF(COUNTIF(가이드!$I:$I,QuestType!$N41)=0,FALSE,COUNTIF(가이드!$I:$I,QuestType!$N41))</f>
        <v>0</v>
      </c>
      <c r="AB41" s="188" t="b">
        <f>IF(COUNTIF(일일!$I:$I,QuestType!$N41)=0,FALSE,COUNTIF(일일!$I:$I,QuestType!$N41))</f>
        <v>0</v>
      </c>
      <c r="AC41" s="188">
        <f>IF(COUNTIF(이벤트!$H:$H,QuestType!$N41)=0,FALSE,COUNTIF(이벤트!$H:$H,QuestType!$N41))</f>
        <v>21</v>
      </c>
      <c r="AD41" s="188" t="b">
        <f>IF(COUNTIF(길드!$H:$H,QuestType!$N41)=0,FALSE,COUNTIF(길드!$H:$H,QuestType!$N41))</f>
        <v>0</v>
      </c>
      <c r="AE41" s="188" t="b">
        <f>IF(COUNTIF(미궁정복!$H:$H,QuestType!$N41)=0,FALSE,COUNTIF(미궁정복!$H:$H,QuestType!$N41))</f>
        <v>0</v>
      </c>
      <c r="AF41" s="188" t="b">
        <f>IF(COUNTIF(타임패트롤!$H:$H,QuestType!$N41)=0,FALSE,COUNTIF(타임패트롤!$H:$H,QuestType!$N41))</f>
        <v>0</v>
      </c>
      <c r="AJ41" s="68">
        <v>141138</v>
      </c>
      <c r="AK41" s="68" t="s">
        <v>2823</v>
      </c>
    </row>
    <row r="42" spans="2:37" x14ac:dyDescent="0.3">
      <c r="B42" s="68" t="s">
        <v>12</v>
      </c>
      <c r="C42" s="68" t="s">
        <v>700</v>
      </c>
      <c r="F42" s="120">
        <v>37</v>
      </c>
      <c r="G42" s="120" t="s">
        <v>2289</v>
      </c>
      <c r="H42" s="120" t="s">
        <v>2269</v>
      </c>
      <c r="I42" s="120" t="s">
        <v>4</v>
      </c>
      <c r="J42" s="120"/>
      <c r="N42" s="76">
        <f>ROW()-3</f>
        <v>39</v>
      </c>
      <c r="O42" s="76" t="s">
        <v>260</v>
      </c>
      <c r="P42" s="76" t="s">
        <v>337</v>
      </c>
      <c r="Q42" s="121" t="s">
        <v>174</v>
      </c>
      <c r="R42" s="121" t="s">
        <v>113</v>
      </c>
      <c r="S42" s="121"/>
      <c r="T42" s="122"/>
      <c r="U42" s="122"/>
      <c r="V42" s="122" t="s">
        <v>2297</v>
      </c>
      <c r="X42" s="85">
        <f t="shared" si="1"/>
        <v>0</v>
      </c>
      <c r="Z42" s="188" t="b">
        <f>IF(COUNTIF(업적!$H:$H,QuestType!$N42)=0,FALSE,COUNTIF(업적!$H:$H,QuestType!$N42))</f>
        <v>0</v>
      </c>
      <c r="AA42" s="188" t="b">
        <f>IF(COUNTIF(가이드!$I:$I,QuestType!$N42)=0,FALSE,COUNTIF(가이드!$I:$I,QuestType!$N42))</f>
        <v>0</v>
      </c>
      <c r="AB42" s="188" t="b">
        <f>IF(COUNTIF(일일!$I:$I,QuestType!$N42)=0,FALSE,COUNTIF(일일!$I:$I,QuestType!$N42))</f>
        <v>0</v>
      </c>
      <c r="AC42" s="188" t="b">
        <f>IF(COUNTIF(이벤트!$H:$H,QuestType!$N42)=0,FALSE,COUNTIF(이벤트!$H:$H,QuestType!$N42))</f>
        <v>0</v>
      </c>
      <c r="AD42" s="188" t="b">
        <f>IF(COUNTIF(길드!$H:$H,QuestType!$N42)=0,FALSE,COUNTIF(길드!$H:$H,QuestType!$N42))</f>
        <v>0</v>
      </c>
      <c r="AE42" s="188" t="b">
        <f>IF(COUNTIF(미궁정복!$H:$H,QuestType!$N42)=0,FALSE,COUNTIF(미궁정복!$H:$H,QuestType!$N42))</f>
        <v>0</v>
      </c>
      <c r="AF42" s="188" t="b">
        <f>IF(COUNTIF(타임패트롤!$H:$H,QuestType!$N42)=0,FALSE,COUNTIF(타임패트롤!$H:$H,QuestType!$N42))</f>
        <v>0</v>
      </c>
      <c r="AJ42" s="68">
        <v>141139</v>
      </c>
      <c r="AK42" s="68" t="s">
        <v>2824</v>
      </c>
    </row>
    <row r="43" spans="2:37" x14ac:dyDescent="0.3">
      <c r="B43" s="68" t="s">
        <v>13</v>
      </c>
      <c r="C43" s="68" t="s">
        <v>8613</v>
      </c>
      <c r="F43" s="120">
        <v>38</v>
      </c>
      <c r="G43" s="120" t="s">
        <v>2624</v>
      </c>
      <c r="H43" s="120" t="s">
        <v>2342</v>
      </c>
      <c r="I43" s="120" t="s">
        <v>4</v>
      </c>
      <c r="J43" s="120"/>
      <c r="N43" s="76">
        <f t="shared" si="0"/>
        <v>40</v>
      </c>
      <c r="O43" s="76" t="s">
        <v>261</v>
      </c>
      <c r="P43" s="76" t="s">
        <v>176</v>
      </c>
      <c r="Q43" s="121" t="s">
        <v>177</v>
      </c>
      <c r="R43" s="121" t="s">
        <v>169</v>
      </c>
      <c r="S43" s="121"/>
      <c r="T43" s="122"/>
      <c r="U43" s="122"/>
      <c r="V43" s="122" t="s">
        <v>2297</v>
      </c>
      <c r="W43" s="65"/>
      <c r="X43" s="85">
        <f t="shared" si="1"/>
        <v>0</v>
      </c>
      <c r="Y43" s="65"/>
      <c r="Z43" s="188" t="b">
        <f>IF(COUNTIF(업적!$H:$H,QuestType!$N43)=0,FALSE,COUNTIF(업적!$H:$H,QuestType!$N43))</f>
        <v>0</v>
      </c>
      <c r="AA43" s="188" t="b">
        <f>IF(COUNTIF(가이드!$I:$I,QuestType!$N43)=0,FALSE,COUNTIF(가이드!$I:$I,QuestType!$N43))</f>
        <v>0</v>
      </c>
      <c r="AB43" s="188" t="b">
        <f>IF(COUNTIF(일일!$I:$I,QuestType!$N43)=0,FALSE,COUNTIF(일일!$I:$I,QuestType!$N43))</f>
        <v>0</v>
      </c>
      <c r="AC43" s="188" t="b">
        <f>IF(COUNTIF(이벤트!$H:$H,QuestType!$N43)=0,FALSE,COUNTIF(이벤트!$H:$H,QuestType!$N43))</f>
        <v>0</v>
      </c>
      <c r="AD43" s="188" t="b">
        <f>IF(COUNTIF(길드!$H:$H,QuestType!$N43)=0,FALSE,COUNTIF(길드!$H:$H,QuestType!$N43))</f>
        <v>0</v>
      </c>
      <c r="AE43" s="188" t="b">
        <f>IF(COUNTIF(미궁정복!$H:$H,QuestType!$N43)=0,FALSE,COUNTIF(미궁정복!$H:$H,QuestType!$N43))</f>
        <v>0</v>
      </c>
      <c r="AF43" s="188" t="b">
        <f>IF(COUNTIF(타임패트롤!$H:$H,QuestType!$N43)=0,FALSE,COUNTIF(타임패트롤!$H:$H,QuestType!$N43))</f>
        <v>0</v>
      </c>
      <c r="AJ43" s="68">
        <v>141140</v>
      </c>
      <c r="AK43" s="68" t="s">
        <v>2825</v>
      </c>
    </row>
    <row r="44" spans="2:37" x14ac:dyDescent="0.3">
      <c r="B44" s="68" t="s">
        <v>14</v>
      </c>
      <c r="C44" s="68" t="s">
        <v>4</v>
      </c>
      <c r="F44" s="120">
        <v>39</v>
      </c>
      <c r="G44" s="120" t="s">
        <v>2343</v>
      </c>
      <c r="H44" s="120" t="s">
        <v>2342</v>
      </c>
      <c r="I44" s="120" t="s">
        <v>4</v>
      </c>
      <c r="J44" s="120"/>
      <c r="N44" s="76">
        <f t="shared" si="0"/>
        <v>41</v>
      </c>
      <c r="O44" s="76" t="s">
        <v>262</v>
      </c>
      <c r="P44" s="76" t="s">
        <v>237</v>
      </c>
      <c r="Q44" s="122" t="s">
        <v>4</v>
      </c>
      <c r="R44" s="121" t="s">
        <v>169</v>
      </c>
      <c r="S44" s="121"/>
      <c r="T44" s="122"/>
      <c r="U44" s="122"/>
      <c r="V44" s="122" t="s">
        <v>2297</v>
      </c>
      <c r="X44" s="85">
        <f t="shared" si="1"/>
        <v>0</v>
      </c>
      <c r="Z44" s="188" t="b">
        <f>IF(COUNTIF(업적!$H:$H,QuestType!$N44)=0,FALSE,COUNTIF(업적!$H:$H,QuestType!$N44))</f>
        <v>0</v>
      </c>
      <c r="AA44" s="188" t="b">
        <f>IF(COUNTIF(가이드!$I:$I,QuestType!$N44)=0,FALSE,COUNTIF(가이드!$I:$I,QuestType!$N44))</f>
        <v>0</v>
      </c>
      <c r="AB44" s="188" t="b">
        <f>IF(COUNTIF(일일!$I:$I,QuestType!$N44)=0,FALSE,COUNTIF(일일!$I:$I,QuestType!$N44))</f>
        <v>0</v>
      </c>
      <c r="AC44" s="188" t="b">
        <f>IF(COUNTIF(이벤트!$H:$H,QuestType!$N44)=0,FALSE,COUNTIF(이벤트!$H:$H,QuestType!$N44))</f>
        <v>0</v>
      </c>
      <c r="AD44" s="188" t="b">
        <f>IF(COUNTIF(길드!$H:$H,QuestType!$N44)=0,FALSE,COUNTIF(길드!$H:$H,QuestType!$N44))</f>
        <v>0</v>
      </c>
      <c r="AE44" s="188" t="b">
        <f>IF(COUNTIF(미궁정복!$H:$H,QuestType!$N44)=0,FALSE,COUNTIF(미궁정복!$H:$H,QuestType!$N44))</f>
        <v>0</v>
      </c>
      <c r="AF44" s="188" t="b">
        <f>IF(COUNTIF(타임패트롤!$H:$H,QuestType!$N44)=0,FALSE,COUNTIF(타임패트롤!$H:$H,QuestType!$N44))</f>
        <v>0</v>
      </c>
      <c r="AJ44" s="68">
        <v>141141</v>
      </c>
      <c r="AK44" s="68" t="s">
        <v>2826</v>
      </c>
    </row>
    <row r="45" spans="2:37" x14ac:dyDescent="0.3">
      <c r="B45" s="68" t="s">
        <v>15</v>
      </c>
      <c r="C45" s="68" t="s">
        <v>4</v>
      </c>
      <c r="F45" s="120">
        <v>40</v>
      </c>
      <c r="G45" s="120" t="s">
        <v>2344</v>
      </c>
      <c r="H45" s="120" t="s">
        <v>2342</v>
      </c>
      <c r="I45" s="120" t="s">
        <v>4</v>
      </c>
      <c r="J45" s="120"/>
      <c r="N45" s="76">
        <f t="shared" si="0"/>
        <v>42</v>
      </c>
      <c r="O45" s="76" t="s">
        <v>263</v>
      </c>
      <c r="P45" s="76" t="s">
        <v>172</v>
      </c>
      <c r="Q45" s="121" t="s">
        <v>173</v>
      </c>
      <c r="R45" s="121" t="s">
        <v>169</v>
      </c>
      <c r="S45" s="121"/>
      <c r="T45" s="122"/>
      <c r="U45" s="122"/>
      <c r="V45" s="122"/>
      <c r="X45" s="85">
        <f t="shared" si="1"/>
        <v>193</v>
      </c>
      <c r="Z45" s="188" t="b">
        <f>IF(COUNTIF(업적!$H:$H,QuestType!$N45)=0,FALSE,COUNTIF(업적!$H:$H,QuestType!$N45))</f>
        <v>0</v>
      </c>
      <c r="AA45" s="188">
        <f>IF(COUNTIF(가이드!$I:$I,QuestType!$N45)=0,FALSE,COUNTIF(가이드!$I:$I,QuestType!$N45))</f>
        <v>84</v>
      </c>
      <c r="AB45" s="188" t="b">
        <f>IF(COUNTIF(일일!$I:$I,QuestType!$N45)=0,FALSE,COUNTIF(일일!$I:$I,QuestType!$N45))</f>
        <v>0</v>
      </c>
      <c r="AC45" s="188">
        <f>IF(COUNTIF(이벤트!$H:$H,QuestType!$N45)=0,FALSE,COUNTIF(이벤트!$H:$H,QuestType!$N45))</f>
        <v>103</v>
      </c>
      <c r="AD45" s="188" t="b">
        <f>IF(COUNTIF(길드!$H:$H,QuestType!$N45)=0,FALSE,COUNTIF(길드!$H:$H,QuestType!$N45))</f>
        <v>0</v>
      </c>
      <c r="AE45" s="188" t="b">
        <f>IF(COUNTIF(미궁정복!$H:$H,QuestType!$N45)=0,FALSE,COUNTIF(미궁정복!$H:$H,QuestType!$N45))</f>
        <v>0</v>
      </c>
      <c r="AF45" s="188">
        <f>IF(COUNTIF(타임패트롤!$H:$H,QuestType!$N45)=0,FALSE,COUNTIF(타임패트롤!$H:$H,QuestType!$N45))</f>
        <v>6</v>
      </c>
      <c r="AJ45" s="68">
        <v>141142</v>
      </c>
      <c r="AK45" s="68" t="s">
        <v>2827</v>
      </c>
    </row>
    <row r="46" spans="2:37" x14ac:dyDescent="0.3">
      <c r="F46" s="120">
        <v>48</v>
      </c>
      <c r="G46" s="120" t="s">
        <v>13336</v>
      </c>
      <c r="H46" s="120" t="s">
        <v>2342</v>
      </c>
      <c r="I46" s="120" t="s">
        <v>4</v>
      </c>
      <c r="J46" s="120"/>
      <c r="N46" s="76">
        <f t="shared" si="0"/>
        <v>43</v>
      </c>
      <c r="O46" s="76" t="s">
        <v>264</v>
      </c>
      <c r="P46" s="76" t="s">
        <v>185</v>
      </c>
      <c r="Q46" s="122" t="s">
        <v>4</v>
      </c>
      <c r="R46" s="76" t="s">
        <v>169</v>
      </c>
      <c r="S46" s="121"/>
      <c r="T46" s="122"/>
      <c r="U46" s="122"/>
      <c r="V46" s="122" t="s">
        <v>2297</v>
      </c>
      <c r="X46" s="85">
        <f t="shared" si="1"/>
        <v>0</v>
      </c>
      <c r="Z46" s="188" t="b">
        <f>IF(COUNTIF(업적!$H:$H,QuestType!$N46)=0,FALSE,COUNTIF(업적!$H:$H,QuestType!$N46))</f>
        <v>0</v>
      </c>
      <c r="AA46" s="188" t="b">
        <f>IF(COUNTIF(가이드!$I:$I,QuestType!$N46)=0,FALSE,COUNTIF(가이드!$I:$I,QuestType!$N46))</f>
        <v>0</v>
      </c>
      <c r="AB46" s="188" t="b">
        <f>IF(COUNTIF(일일!$I:$I,QuestType!$N46)=0,FALSE,COUNTIF(일일!$I:$I,QuestType!$N46))</f>
        <v>0</v>
      </c>
      <c r="AC46" s="188" t="b">
        <f>IF(COUNTIF(이벤트!$H:$H,QuestType!$N46)=0,FALSE,COUNTIF(이벤트!$H:$H,QuestType!$N46))</f>
        <v>0</v>
      </c>
      <c r="AD46" s="188" t="b">
        <f>IF(COUNTIF(길드!$H:$H,QuestType!$N46)=0,FALSE,COUNTIF(길드!$H:$H,QuestType!$N46))</f>
        <v>0</v>
      </c>
      <c r="AE46" s="188" t="b">
        <f>IF(COUNTIF(미궁정복!$H:$H,QuestType!$N46)=0,FALSE,COUNTIF(미궁정복!$H:$H,QuestType!$N46))</f>
        <v>0</v>
      </c>
      <c r="AF46" s="188" t="b">
        <f>IF(COUNTIF(타임패트롤!$H:$H,QuestType!$N46)=0,FALSE,COUNTIF(타임패트롤!$H:$H,QuestType!$N46))</f>
        <v>0</v>
      </c>
      <c r="AJ46" s="68">
        <v>141143</v>
      </c>
      <c r="AK46" s="68" t="s">
        <v>2828</v>
      </c>
    </row>
    <row r="47" spans="2:37" x14ac:dyDescent="0.3">
      <c r="B47" s="319" t="s">
        <v>8609</v>
      </c>
      <c r="C47" s="319"/>
      <c r="F47" s="120">
        <v>98</v>
      </c>
      <c r="G47" s="120" t="s">
        <v>2290</v>
      </c>
      <c r="H47" s="120" t="s">
        <v>2291</v>
      </c>
      <c r="I47" s="120" t="s">
        <v>4</v>
      </c>
      <c r="J47" s="120" t="s">
        <v>2292</v>
      </c>
      <c r="N47" s="76">
        <f t="shared" si="0"/>
        <v>44</v>
      </c>
      <c r="O47" s="76" t="s">
        <v>265</v>
      </c>
      <c r="P47" s="76" t="s">
        <v>234</v>
      </c>
      <c r="Q47" s="122" t="s">
        <v>4</v>
      </c>
      <c r="R47" s="122" t="s">
        <v>720</v>
      </c>
      <c r="S47" s="121"/>
      <c r="T47" s="122" t="s">
        <v>2314</v>
      </c>
      <c r="U47" s="122"/>
      <c r="V47" s="122" t="s">
        <v>2297</v>
      </c>
      <c r="X47" s="85">
        <f t="shared" si="1"/>
        <v>0</v>
      </c>
      <c r="Z47" s="188" t="b">
        <f>IF(COUNTIF(업적!$H:$H,QuestType!$N47)=0,FALSE,COUNTIF(업적!$H:$H,QuestType!$N47))</f>
        <v>0</v>
      </c>
      <c r="AA47" s="188" t="b">
        <f>IF(COUNTIF(가이드!$I:$I,QuestType!$N47)=0,FALSE,COUNTIF(가이드!$I:$I,QuestType!$N47))</f>
        <v>0</v>
      </c>
      <c r="AB47" s="188" t="b">
        <f>IF(COUNTIF(일일!$I:$I,QuestType!$N47)=0,FALSE,COUNTIF(일일!$I:$I,QuestType!$N47))</f>
        <v>0</v>
      </c>
      <c r="AC47" s="188" t="b">
        <f>IF(COUNTIF(이벤트!$H:$H,QuestType!$N47)=0,FALSE,COUNTIF(이벤트!$H:$H,QuestType!$N47))</f>
        <v>0</v>
      </c>
      <c r="AD47" s="188" t="b">
        <f>IF(COUNTIF(길드!$H:$H,QuestType!$N47)=0,FALSE,COUNTIF(길드!$H:$H,QuestType!$N47))</f>
        <v>0</v>
      </c>
      <c r="AE47" s="188" t="b">
        <f>IF(COUNTIF(미궁정복!$H:$H,QuestType!$N47)=0,FALSE,COUNTIF(미궁정복!$H:$H,QuestType!$N47))</f>
        <v>0</v>
      </c>
      <c r="AF47" s="188" t="b">
        <f>IF(COUNTIF(타임패트롤!$H:$H,QuestType!$N47)=0,FALSE,COUNTIF(타임패트롤!$H:$H,QuestType!$N47))</f>
        <v>0</v>
      </c>
      <c r="AJ47" s="68">
        <v>141144</v>
      </c>
      <c r="AK47" s="68" t="s">
        <v>2829</v>
      </c>
    </row>
    <row r="48" spans="2:37" x14ac:dyDescent="0.3">
      <c r="B48" s="68" t="s">
        <v>12</v>
      </c>
      <c r="C48" s="68" t="s">
        <v>704</v>
      </c>
      <c r="F48" s="120">
        <v>99</v>
      </c>
      <c r="G48" s="120" t="s">
        <v>2293</v>
      </c>
      <c r="H48" s="120" t="s">
        <v>2294</v>
      </c>
      <c r="I48" s="120" t="s">
        <v>4</v>
      </c>
      <c r="J48" s="120" t="s">
        <v>2295</v>
      </c>
      <c r="N48" s="76">
        <f t="shared" si="0"/>
        <v>45</v>
      </c>
      <c r="O48" s="76" t="s">
        <v>266</v>
      </c>
      <c r="P48" s="76" t="s">
        <v>338</v>
      </c>
      <c r="Q48" s="122" t="s">
        <v>4</v>
      </c>
      <c r="R48" s="76" t="s">
        <v>169</v>
      </c>
      <c r="S48" s="121" t="s">
        <v>2450</v>
      </c>
      <c r="T48" s="122" t="s">
        <v>2314</v>
      </c>
      <c r="U48" s="122"/>
      <c r="V48" s="122"/>
      <c r="X48" s="85">
        <f t="shared" si="1"/>
        <v>18</v>
      </c>
      <c r="Z48" s="188" t="b">
        <f>IF(COUNTIF(업적!$H:$H,QuestType!$N48)=0,FALSE,COUNTIF(업적!$H:$H,QuestType!$N48))</f>
        <v>0</v>
      </c>
      <c r="AA48" s="188" t="b">
        <f>IF(COUNTIF(가이드!$I:$I,QuestType!$N48)=0,FALSE,COUNTIF(가이드!$I:$I,QuestType!$N48))</f>
        <v>0</v>
      </c>
      <c r="AB48" s="188" t="b">
        <f>IF(COUNTIF(일일!$I:$I,QuestType!$N48)=0,FALSE,COUNTIF(일일!$I:$I,QuestType!$N48))</f>
        <v>0</v>
      </c>
      <c r="AC48" s="188">
        <f>IF(COUNTIF(이벤트!$H:$H,QuestType!$N48)=0,FALSE,COUNTIF(이벤트!$H:$H,QuestType!$N48))</f>
        <v>18</v>
      </c>
      <c r="AD48" s="188" t="b">
        <f>IF(COUNTIF(길드!$H:$H,QuestType!$N48)=0,FALSE,COUNTIF(길드!$H:$H,QuestType!$N48))</f>
        <v>0</v>
      </c>
      <c r="AE48" s="188" t="b">
        <f>IF(COUNTIF(미궁정복!$H:$H,QuestType!$N48)=0,FALSE,COUNTIF(미궁정복!$H:$H,QuestType!$N48))</f>
        <v>0</v>
      </c>
      <c r="AF48" s="188" t="b">
        <f>IF(COUNTIF(타임패트롤!$H:$H,QuestType!$N48)=0,FALSE,COUNTIF(타임패트롤!$H:$H,QuestType!$N48))</f>
        <v>0</v>
      </c>
      <c r="AJ48" s="68">
        <v>141145</v>
      </c>
      <c r="AK48" s="68" t="s">
        <v>2830</v>
      </c>
    </row>
    <row r="49" spans="2:37" x14ac:dyDescent="0.3">
      <c r="B49" s="68" t="s">
        <v>13</v>
      </c>
      <c r="C49" s="68" t="s">
        <v>8615</v>
      </c>
      <c r="F49" s="120">
        <v>100</v>
      </c>
      <c r="G49" s="120" t="s">
        <v>2296</v>
      </c>
      <c r="H49" s="120" t="s">
        <v>2291</v>
      </c>
      <c r="I49" s="120" t="s">
        <v>4</v>
      </c>
      <c r="J49" s="120" t="s">
        <v>2295</v>
      </c>
      <c r="N49" s="76">
        <f t="shared" si="0"/>
        <v>46</v>
      </c>
      <c r="O49" s="76" t="s">
        <v>267</v>
      </c>
      <c r="P49" s="76" t="s">
        <v>2633</v>
      </c>
      <c r="Q49" s="76" t="s">
        <v>8</v>
      </c>
      <c r="R49" s="121" t="s">
        <v>113</v>
      </c>
      <c r="S49" s="121"/>
      <c r="T49" s="122"/>
      <c r="U49" s="122"/>
      <c r="V49" s="122"/>
      <c r="X49" s="85">
        <f t="shared" si="1"/>
        <v>76</v>
      </c>
      <c r="Z49" s="188" t="b">
        <f>IF(COUNTIF(업적!$H:$H,QuestType!$N49)=0,FALSE,COUNTIF(업적!$H:$H,QuestType!$N49))</f>
        <v>0</v>
      </c>
      <c r="AA49" s="188">
        <f>IF(COUNTIF(가이드!$I:$I,QuestType!$N49)=0,FALSE,COUNTIF(가이드!$I:$I,QuestType!$N49))</f>
        <v>76</v>
      </c>
      <c r="AB49" s="188" t="b">
        <f>IF(COUNTIF(일일!$I:$I,QuestType!$N49)=0,FALSE,COUNTIF(일일!$I:$I,QuestType!$N49))</f>
        <v>0</v>
      </c>
      <c r="AC49" s="188" t="b">
        <f>IF(COUNTIF(이벤트!$H:$H,QuestType!$N49)=0,FALSE,COUNTIF(이벤트!$H:$H,QuestType!$N49))</f>
        <v>0</v>
      </c>
      <c r="AD49" s="188" t="b">
        <f>IF(COUNTIF(길드!$H:$H,QuestType!$N49)=0,FALSE,COUNTIF(길드!$H:$H,QuestType!$N49))</f>
        <v>0</v>
      </c>
      <c r="AE49" s="188" t="b">
        <f>IF(COUNTIF(미궁정복!$H:$H,QuestType!$N49)=0,FALSE,COUNTIF(미궁정복!$H:$H,QuestType!$N49))</f>
        <v>0</v>
      </c>
      <c r="AF49" s="188" t="b">
        <f>IF(COUNTIF(타임패트롤!$H:$H,QuestType!$N49)=0,FALSE,COUNTIF(타임패트롤!$H:$H,QuestType!$N49))</f>
        <v>0</v>
      </c>
      <c r="AJ49" s="68">
        <v>141146</v>
      </c>
      <c r="AK49" s="68" t="s">
        <v>2831</v>
      </c>
    </row>
    <row r="50" spans="2:37" x14ac:dyDescent="0.3">
      <c r="B50" s="68" t="s">
        <v>14</v>
      </c>
      <c r="C50" s="68" t="s">
        <v>4</v>
      </c>
      <c r="F50" s="120"/>
      <c r="G50" s="120"/>
      <c r="H50" s="120"/>
      <c r="I50" s="120"/>
      <c r="J50" s="120"/>
      <c r="N50" s="76">
        <f t="shared" si="0"/>
        <v>47</v>
      </c>
      <c r="O50" s="76" t="s">
        <v>268</v>
      </c>
      <c r="P50" s="76" t="s">
        <v>340</v>
      </c>
      <c r="Q50" s="76" t="s">
        <v>8</v>
      </c>
      <c r="R50" s="121" t="s">
        <v>113</v>
      </c>
      <c r="S50" s="121"/>
      <c r="T50" s="122"/>
      <c r="U50" s="122"/>
      <c r="V50" s="122" t="s">
        <v>2297</v>
      </c>
      <c r="X50" s="85">
        <f t="shared" si="1"/>
        <v>0</v>
      </c>
      <c r="Z50" s="188" t="b">
        <f>IF(COUNTIF(업적!$H:$H,QuestType!$N50)=0,FALSE,COUNTIF(업적!$H:$H,QuestType!$N50))</f>
        <v>0</v>
      </c>
      <c r="AA50" s="188" t="b">
        <f>IF(COUNTIF(가이드!$I:$I,QuestType!$N50)=0,FALSE,COUNTIF(가이드!$I:$I,QuestType!$N50))</f>
        <v>0</v>
      </c>
      <c r="AB50" s="188" t="b">
        <f>IF(COUNTIF(일일!$I:$I,QuestType!$N50)=0,FALSE,COUNTIF(일일!$I:$I,QuestType!$N50))</f>
        <v>0</v>
      </c>
      <c r="AC50" s="188" t="b">
        <f>IF(COUNTIF(이벤트!$H:$H,QuestType!$N50)=0,FALSE,COUNTIF(이벤트!$H:$H,QuestType!$N50))</f>
        <v>0</v>
      </c>
      <c r="AD50" s="188" t="b">
        <f>IF(COUNTIF(길드!$H:$H,QuestType!$N50)=0,FALSE,COUNTIF(길드!$H:$H,QuestType!$N50))</f>
        <v>0</v>
      </c>
      <c r="AE50" s="188" t="b">
        <f>IF(COUNTIF(미궁정복!$H:$H,QuestType!$N50)=0,FALSE,COUNTIF(미궁정복!$H:$H,QuestType!$N50))</f>
        <v>0</v>
      </c>
      <c r="AF50" s="188" t="b">
        <f>IF(COUNTIF(타임패트롤!$H:$H,QuestType!$N50)=0,FALSE,COUNTIF(타임패트롤!$H:$H,QuestType!$N50))</f>
        <v>0</v>
      </c>
      <c r="AJ50" s="68">
        <v>141147</v>
      </c>
      <c r="AK50" s="68" t="s">
        <v>2832</v>
      </c>
    </row>
    <row r="51" spans="2:37" x14ac:dyDescent="0.3">
      <c r="B51" s="68" t="s">
        <v>15</v>
      </c>
      <c r="C51" s="68" t="s">
        <v>706</v>
      </c>
      <c r="N51" s="76">
        <f t="shared" si="0"/>
        <v>48</v>
      </c>
      <c r="O51" s="76" t="s">
        <v>120</v>
      </c>
      <c r="P51" s="76" t="s">
        <v>341</v>
      </c>
      <c r="Q51" s="76" t="s">
        <v>8</v>
      </c>
      <c r="R51" s="121" t="s">
        <v>113</v>
      </c>
      <c r="S51" s="121"/>
      <c r="T51" s="122"/>
      <c r="U51" s="122"/>
      <c r="V51" s="122" t="s">
        <v>2297</v>
      </c>
      <c r="X51" s="85">
        <f t="shared" si="1"/>
        <v>0</v>
      </c>
      <c r="Z51" s="188" t="b">
        <f>IF(COUNTIF(업적!$H:$H,QuestType!$N51)=0,FALSE,COUNTIF(업적!$H:$H,QuestType!$N51))</f>
        <v>0</v>
      </c>
      <c r="AA51" s="188" t="b">
        <f>IF(COUNTIF(가이드!$I:$I,QuestType!$N51)=0,FALSE,COUNTIF(가이드!$I:$I,QuestType!$N51))</f>
        <v>0</v>
      </c>
      <c r="AB51" s="188" t="b">
        <f>IF(COUNTIF(일일!$I:$I,QuestType!$N51)=0,FALSE,COUNTIF(일일!$I:$I,QuestType!$N51))</f>
        <v>0</v>
      </c>
      <c r="AC51" s="188" t="b">
        <f>IF(COUNTIF(이벤트!$H:$H,QuestType!$N51)=0,FALSE,COUNTIF(이벤트!$H:$H,QuestType!$N51))</f>
        <v>0</v>
      </c>
      <c r="AD51" s="188" t="b">
        <f>IF(COUNTIF(길드!$H:$H,QuestType!$N51)=0,FALSE,COUNTIF(길드!$H:$H,QuestType!$N51))</f>
        <v>0</v>
      </c>
      <c r="AE51" s="188" t="b">
        <f>IF(COUNTIF(미궁정복!$H:$H,QuestType!$N51)=0,FALSE,COUNTIF(미궁정복!$H:$H,QuestType!$N51))</f>
        <v>0</v>
      </c>
      <c r="AF51" s="188" t="b">
        <f>IF(COUNTIF(타임패트롤!$H:$H,QuestType!$N51)=0,FALSE,COUNTIF(타임패트롤!$H:$H,QuestType!$N51))</f>
        <v>0</v>
      </c>
      <c r="AJ51" s="68">
        <v>141148</v>
      </c>
      <c r="AK51" s="68" t="s">
        <v>2833</v>
      </c>
    </row>
    <row r="52" spans="2:37" x14ac:dyDescent="0.3">
      <c r="F52" s="313" t="s">
        <v>3292</v>
      </c>
      <c r="G52" s="314"/>
      <c r="H52" s="314"/>
      <c r="I52" s="314"/>
      <c r="J52" s="315"/>
      <c r="N52" s="76">
        <f t="shared" si="0"/>
        <v>49</v>
      </c>
      <c r="O52" s="76" t="s">
        <v>122</v>
      </c>
      <c r="P52" s="76" t="s">
        <v>342</v>
      </c>
      <c r="Q52" s="76" t="s">
        <v>8</v>
      </c>
      <c r="R52" s="121" t="s">
        <v>113</v>
      </c>
      <c r="S52" s="121"/>
      <c r="T52" s="122"/>
      <c r="U52" s="122"/>
      <c r="V52" s="122" t="s">
        <v>2297</v>
      </c>
      <c r="X52" s="85">
        <f t="shared" si="1"/>
        <v>0</v>
      </c>
      <c r="Z52" s="188" t="b">
        <f>IF(COUNTIF(업적!$H:$H,QuestType!$N52)=0,FALSE,COUNTIF(업적!$H:$H,QuestType!$N52))</f>
        <v>0</v>
      </c>
      <c r="AA52" s="188" t="b">
        <f>IF(COUNTIF(가이드!$I:$I,QuestType!$N52)=0,FALSE,COUNTIF(가이드!$I:$I,QuestType!$N52))</f>
        <v>0</v>
      </c>
      <c r="AB52" s="188" t="b">
        <f>IF(COUNTIF(일일!$I:$I,QuestType!$N52)=0,FALSE,COUNTIF(일일!$I:$I,QuestType!$N52))</f>
        <v>0</v>
      </c>
      <c r="AC52" s="188" t="b">
        <f>IF(COUNTIF(이벤트!$H:$H,QuestType!$N52)=0,FALSE,COUNTIF(이벤트!$H:$H,QuestType!$N52))</f>
        <v>0</v>
      </c>
      <c r="AD52" s="188" t="b">
        <f>IF(COUNTIF(길드!$H:$H,QuestType!$N52)=0,FALSE,COUNTIF(길드!$H:$H,QuestType!$N52))</f>
        <v>0</v>
      </c>
      <c r="AE52" s="188" t="b">
        <f>IF(COUNTIF(미궁정복!$H:$H,QuestType!$N52)=0,FALSE,COUNTIF(미궁정복!$H:$H,QuestType!$N52))</f>
        <v>0</v>
      </c>
      <c r="AF52" s="188" t="b">
        <f>IF(COUNTIF(타임패트롤!$H:$H,QuestType!$N52)=0,FALSE,COUNTIF(타임패트롤!$H:$H,QuestType!$N52))</f>
        <v>0</v>
      </c>
      <c r="AJ52" s="68">
        <v>141149</v>
      </c>
      <c r="AK52" s="68" t="s">
        <v>2834</v>
      </c>
    </row>
    <row r="53" spans="2:37" x14ac:dyDescent="0.3">
      <c r="B53" s="319" t="s">
        <v>8611</v>
      </c>
      <c r="C53" s="319"/>
      <c r="F53" s="167" t="s">
        <v>586</v>
      </c>
      <c r="G53" s="167" t="s">
        <v>585</v>
      </c>
      <c r="H53" s="167" t="s">
        <v>2346</v>
      </c>
      <c r="I53" s="167" t="s">
        <v>584</v>
      </c>
      <c r="J53" s="167" t="s">
        <v>2347</v>
      </c>
      <c r="N53" s="76">
        <f t="shared" si="0"/>
        <v>50</v>
      </c>
      <c r="O53" s="76" t="s">
        <v>269</v>
      </c>
      <c r="P53" s="76" t="s">
        <v>192</v>
      </c>
      <c r="Q53" s="122" t="s">
        <v>4</v>
      </c>
      <c r="R53" s="76" t="s">
        <v>169</v>
      </c>
      <c r="S53" s="121"/>
      <c r="T53" s="122" t="s">
        <v>681</v>
      </c>
      <c r="U53" s="122"/>
      <c r="V53" s="122" t="s">
        <v>720</v>
      </c>
      <c r="X53" s="85">
        <f t="shared" si="1"/>
        <v>0</v>
      </c>
      <c r="Z53" s="188" t="b">
        <f>IF(COUNTIF(업적!$H:$H,QuestType!$N53)=0,FALSE,COUNTIF(업적!$H:$H,QuestType!$N53))</f>
        <v>0</v>
      </c>
      <c r="AA53" s="188" t="b">
        <f>IF(COUNTIF(가이드!$I:$I,QuestType!$N53)=0,FALSE,COUNTIF(가이드!$I:$I,QuestType!$N53))</f>
        <v>0</v>
      </c>
      <c r="AB53" s="188" t="b">
        <f>IF(COUNTIF(일일!$I:$I,QuestType!$N53)=0,FALSE,COUNTIF(일일!$I:$I,QuestType!$N53))</f>
        <v>0</v>
      </c>
      <c r="AC53" s="188" t="b">
        <f>IF(COUNTIF(이벤트!$H:$H,QuestType!$N53)=0,FALSE,COUNTIF(이벤트!$H:$H,QuestType!$N53))</f>
        <v>0</v>
      </c>
      <c r="AD53" s="188" t="b">
        <f>IF(COUNTIF(길드!$H:$H,QuestType!$N53)=0,FALSE,COUNTIF(길드!$H:$H,QuestType!$N53))</f>
        <v>0</v>
      </c>
      <c r="AE53" s="188" t="b">
        <f>IF(COUNTIF(미궁정복!$H:$H,QuestType!$N53)=0,FALSE,COUNTIF(미궁정복!$H:$H,QuestType!$N53))</f>
        <v>0</v>
      </c>
      <c r="AF53" s="188" t="b">
        <f>IF(COUNTIF(타임패트롤!$H:$H,QuestType!$N53)=0,FALSE,COUNTIF(타임패트롤!$H:$H,QuestType!$N53))</f>
        <v>0</v>
      </c>
      <c r="AJ53" s="68">
        <v>141150</v>
      </c>
      <c r="AK53" s="68" t="s">
        <v>2835</v>
      </c>
    </row>
    <row r="54" spans="2:37" x14ac:dyDescent="0.3">
      <c r="B54" s="68" t="s">
        <v>12</v>
      </c>
      <c r="C54" s="68" t="s">
        <v>703</v>
      </c>
      <c r="F54" s="166">
        <v>0</v>
      </c>
      <c r="G54" s="166">
        <v>0</v>
      </c>
      <c r="H54" s="166"/>
      <c r="I54" s="166">
        <v>0</v>
      </c>
      <c r="J54" s="166" t="b">
        <v>0</v>
      </c>
      <c r="N54" s="76">
        <f t="shared" si="0"/>
        <v>51</v>
      </c>
      <c r="O54" s="76" t="s">
        <v>270</v>
      </c>
      <c r="P54" s="76" t="s">
        <v>193</v>
      </c>
      <c r="Q54" s="122" t="s">
        <v>4</v>
      </c>
      <c r="R54" s="76" t="s">
        <v>169</v>
      </c>
      <c r="S54" s="121"/>
      <c r="T54" s="122" t="s">
        <v>681</v>
      </c>
      <c r="U54" s="122"/>
      <c r="V54" s="122"/>
      <c r="X54" s="85">
        <f t="shared" si="1"/>
        <v>3</v>
      </c>
      <c r="Z54" s="188" t="b">
        <f>IF(COUNTIF(업적!$H:$H,QuestType!$N54)=0,FALSE,COUNTIF(업적!$H:$H,QuestType!$N54))</f>
        <v>0</v>
      </c>
      <c r="AA54" s="188">
        <f>IF(COUNTIF(가이드!$I:$I,QuestType!$N54)=0,FALSE,COUNTIF(가이드!$I:$I,QuestType!$N54))</f>
        <v>1</v>
      </c>
      <c r="AB54" s="188" t="b">
        <f>IF(COUNTIF(일일!$I:$I,QuestType!$N54)=0,FALSE,COUNTIF(일일!$I:$I,QuestType!$N54))</f>
        <v>0</v>
      </c>
      <c r="AC54" s="188">
        <f>IF(COUNTIF(이벤트!$H:$H,QuestType!$N54)=0,FALSE,COUNTIF(이벤트!$H:$H,QuestType!$N54))</f>
        <v>2</v>
      </c>
      <c r="AD54" s="188" t="b">
        <f>IF(COUNTIF(길드!$H:$H,QuestType!$N54)=0,FALSE,COUNTIF(길드!$H:$H,QuestType!$N54))</f>
        <v>0</v>
      </c>
      <c r="AE54" s="188" t="b">
        <f>IF(COUNTIF(미궁정복!$H:$H,QuestType!$N54)=0,FALSE,COUNTIF(미궁정복!$H:$H,QuestType!$N54))</f>
        <v>0</v>
      </c>
      <c r="AF54" s="188" t="b">
        <f>IF(COUNTIF(타임패트롤!$H:$H,QuestType!$N54)=0,FALSE,COUNTIF(타임패트롤!$H:$H,QuestType!$N54))</f>
        <v>0</v>
      </c>
      <c r="AJ54" s="68">
        <v>141151</v>
      </c>
      <c r="AK54" s="68" t="s">
        <v>6990</v>
      </c>
    </row>
    <row r="55" spans="2:37" x14ac:dyDescent="0.3">
      <c r="B55" s="68" t="s">
        <v>13</v>
      </c>
      <c r="C55" s="211" t="s">
        <v>8614</v>
      </c>
      <c r="F55" s="166">
        <v>1</v>
      </c>
      <c r="G55" s="166" t="s">
        <v>685</v>
      </c>
      <c r="H55" s="166" t="s">
        <v>649</v>
      </c>
      <c r="I55" s="166">
        <v>0</v>
      </c>
      <c r="J55" s="166" t="b">
        <v>1</v>
      </c>
      <c r="N55" s="76">
        <f t="shared" si="0"/>
        <v>52</v>
      </c>
      <c r="O55" s="76" t="s">
        <v>271</v>
      </c>
      <c r="P55" s="76" t="s">
        <v>229</v>
      </c>
      <c r="Q55" s="121" t="s">
        <v>230</v>
      </c>
      <c r="R55" s="121" t="s">
        <v>113</v>
      </c>
      <c r="S55" s="121"/>
      <c r="T55" s="122" t="s">
        <v>2316</v>
      </c>
      <c r="U55" s="122"/>
      <c r="V55" s="122"/>
      <c r="X55" s="85">
        <f t="shared" si="1"/>
        <v>2</v>
      </c>
      <c r="Z55" s="188" t="b">
        <f>IF(COUNTIF(업적!$H:$H,QuestType!$N55)=0,FALSE,COUNTIF(업적!$H:$H,QuestType!$N55))</f>
        <v>0</v>
      </c>
      <c r="AA55" s="188">
        <f>IF(COUNTIF(가이드!$I:$I,QuestType!$N55)=0,FALSE,COUNTIF(가이드!$I:$I,QuestType!$N55))</f>
        <v>2</v>
      </c>
      <c r="AB55" s="188" t="b">
        <f>IF(COUNTIF(일일!$I:$I,QuestType!$N55)=0,FALSE,COUNTIF(일일!$I:$I,QuestType!$N55))</f>
        <v>0</v>
      </c>
      <c r="AC55" s="188" t="b">
        <f>IF(COUNTIF(이벤트!$H:$H,QuestType!$N55)=0,FALSE,COUNTIF(이벤트!$H:$H,QuestType!$N55))</f>
        <v>0</v>
      </c>
      <c r="AD55" s="188" t="b">
        <f>IF(COUNTIF(길드!$H:$H,QuestType!$N55)=0,FALSE,COUNTIF(길드!$H:$H,QuestType!$N55))</f>
        <v>0</v>
      </c>
      <c r="AE55" s="188" t="b">
        <f>IF(COUNTIF(미궁정복!$H:$H,QuestType!$N55)=0,FALSE,COUNTIF(미궁정복!$H:$H,QuestType!$N55))</f>
        <v>0</v>
      </c>
      <c r="AF55" s="188" t="b">
        <f>IF(COUNTIF(타임패트롤!$H:$H,QuestType!$N55)=0,FALSE,COUNTIF(타임패트롤!$H:$H,QuestType!$N55))</f>
        <v>0</v>
      </c>
      <c r="AJ55" s="68">
        <v>141152</v>
      </c>
      <c r="AK55" s="68" t="s">
        <v>6991</v>
      </c>
    </row>
    <row r="56" spans="2:37" x14ac:dyDescent="0.3">
      <c r="B56" s="68" t="s">
        <v>14</v>
      </c>
      <c r="C56" s="68" t="s">
        <v>4</v>
      </c>
      <c r="F56" s="166">
        <v>2</v>
      </c>
      <c r="G56" s="166" t="s">
        <v>687</v>
      </c>
      <c r="H56" s="166" t="s">
        <v>650</v>
      </c>
      <c r="I56" s="166">
        <v>0</v>
      </c>
      <c r="J56" s="166" t="b">
        <v>1</v>
      </c>
      <c r="N56" s="76">
        <f t="shared" si="0"/>
        <v>53</v>
      </c>
      <c r="O56" s="76" t="s">
        <v>272</v>
      </c>
      <c r="P56" s="76" t="s">
        <v>224</v>
      </c>
      <c r="Q56" s="122" t="s">
        <v>4</v>
      </c>
      <c r="R56" s="76" t="s">
        <v>169</v>
      </c>
      <c r="S56" s="121"/>
      <c r="T56" s="122" t="s">
        <v>681</v>
      </c>
      <c r="U56" s="122"/>
      <c r="V56" s="122"/>
      <c r="X56" s="85">
        <f t="shared" si="1"/>
        <v>50</v>
      </c>
      <c r="Z56" s="188">
        <f>IF(COUNTIF(업적!$H:$H,QuestType!$N56)=0,FALSE,COUNTIF(업적!$H:$H,QuestType!$N56))</f>
        <v>50</v>
      </c>
      <c r="AA56" s="188" t="b">
        <f>IF(COUNTIF(가이드!$I:$I,QuestType!$N56)=0,FALSE,COUNTIF(가이드!$I:$I,QuestType!$N56))</f>
        <v>0</v>
      </c>
      <c r="AB56" s="188" t="b">
        <f>IF(COUNTIF(일일!$I:$I,QuestType!$N56)=0,FALSE,COUNTIF(일일!$I:$I,QuestType!$N56))</f>
        <v>0</v>
      </c>
      <c r="AC56" s="188" t="b">
        <f>IF(COUNTIF(이벤트!$H:$H,QuestType!$N56)=0,FALSE,COUNTIF(이벤트!$H:$H,QuestType!$N56))</f>
        <v>0</v>
      </c>
      <c r="AD56" s="188" t="b">
        <f>IF(COUNTIF(길드!$H:$H,QuestType!$N56)=0,FALSE,COUNTIF(길드!$H:$H,QuestType!$N56))</f>
        <v>0</v>
      </c>
      <c r="AE56" s="188" t="b">
        <f>IF(COUNTIF(미궁정복!$H:$H,QuestType!$N56)=0,FALSE,COUNTIF(미궁정복!$H:$H,QuestType!$N56))</f>
        <v>0</v>
      </c>
      <c r="AF56" s="188" t="b">
        <f>IF(COUNTIF(타임패트롤!$H:$H,QuestType!$N56)=0,FALSE,COUNTIF(타임패트롤!$H:$H,QuestType!$N56))</f>
        <v>0</v>
      </c>
      <c r="AJ56" s="68">
        <v>141153</v>
      </c>
      <c r="AK56" s="68" t="s">
        <v>6992</v>
      </c>
    </row>
    <row r="57" spans="2:37" x14ac:dyDescent="0.3">
      <c r="B57" s="68" t="s">
        <v>15</v>
      </c>
      <c r="C57" s="68" t="s">
        <v>4</v>
      </c>
      <c r="F57" s="166">
        <v>3</v>
      </c>
      <c r="G57" s="166" t="s">
        <v>688</v>
      </c>
      <c r="H57" s="166" t="s">
        <v>651</v>
      </c>
      <c r="I57" s="166">
        <v>0</v>
      </c>
      <c r="J57" s="166" t="b">
        <v>1</v>
      </c>
      <c r="N57" s="76">
        <f t="shared" si="0"/>
        <v>54</v>
      </c>
      <c r="O57" s="76" t="s">
        <v>273</v>
      </c>
      <c r="P57" s="76" t="s">
        <v>3306</v>
      </c>
      <c r="Q57" s="122" t="s">
        <v>4</v>
      </c>
      <c r="R57" s="76" t="s">
        <v>169</v>
      </c>
      <c r="S57" s="121" t="s">
        <v>2322</v>
      </c>
      <c r="T57" s="122" t="s">
        <v>681</v>
      </c>
      <c r="U57" s="122"/>
      <c r="V57" s="122" t="s">
        <v>2857</v>
      </c>
      <c r="X57" s="85">
        <f t="shared" si="1"/>
        <v>0</v>
      </c>
      <c r="Z57" s="188" t="b">
        <f>IF(COUNTIF(업적!$H:$H,QuestType!$N57)=0,FALSE,COUNTIF(업적!$H:$H,QuestType!$N57))</f>
        <v>0</v>
      </c>
      <c r="AA57" s="188" t="b">
        <f>IF(COUNTIF(가이드!$I:$I,QuestType!$N57)=0,FALSE,COUNTIF(가이드!$I:$I,QuestType!$N57))</f>
        <v>0</v>
      </c>
      <c r="AB57" s="188" t="b">
        <f>IF(COUNTIF(일일!$I:$I,QuestType!$N57)=0,FALSE,COUNTIF(일일!$I:$I,QuestType!$N57))</f>
        <v>0</v>
      </c>
      <c r="AC57" s="188" t="b">
        <f>IF(COUNTIF(이벤트!$H:$H,QuestType!$N57)=0,FALSE,COUNTIF(이벤트!$H:$H,QuestType!$N57))</f>
        <v>0</v>
      </c>
      <c r="AD57" s="188" t="b">
        <f>IF(COUNTIF(길드!$H:$H,QuestType!$N57)=0,FALSE,COUNTIF(길드!$H:$H,QuestType!$N57))</f>
        <v>0</v>
      </c>
      <c r="AE57" s="188" t="b">
        <f>IF(COUNTIF(미궁정복!$H:$H,QuestType!$N57)=0,FALSE,COUNTIF(미궁정복!$H:$H,QuestType!$N57))</f>
        <v>0</v>
      </c>
      <c r="AF57" s="188" t="b">
        <f>IF(COUNTIF(타임패트롤!$H:$H,QuestType!$N57)=0,FALSE,COUNTIF(타임패트롤!$H:$H,QuestType!$N57))</f>
        <v>0</v>
      </c>
      <c r="AJ57" s="68">
        <v>141154</v>
      </c>
      <c r="AK57" s="68" t="s">
        <v>7002</v>
      </c>
    </row>
    <row r="58" spans="2:37" x14ac:dyDescent="0.3">
      <c r="F58" s="166">
        <v>4</v>
      </c>
      <c r="G58" s="166" t="s">
        <v>689</v>
      </c>
      <c r="H58" s="166" t="s">
        <v>652</v>
      </c>
      <c r="I58" s="166">
        <v>0</v>
      </c>
      <c r="J58" s="166" t="b">
        <v>1</v>
      </c>
      <c r="N58" s="76">
        <f t="shared" si="0"/>
        <v>55</v>
      </c>
      <c r="O58" s="76" t="s">
        <v>274</v>
      </c>
      <c r="P58" s="76" t="s">
        <v>189</v>
      </c>
      <c r="Q58" s="122" t="s">
        <v>4</v>
      </c>
      <c r="R58" s="76" t="s">
        <v>169</v>
      </c>
      <c r="S58" s="121" t="s">
        <v>2322</v>
      </c>
      <c r="T58" s="122" t="s">
        <v>2316</v>
      </c>
      <c r="U58" s="122"/>
      <c r="V58" s="122" t="s">
        <v>2857</v>
      </c>
      <c r="X58" s="85">
        <f t="shared" si="1"/>
        <v>0</v>
      </c>
      <c r="Z58" s="188" t="b">
        <f>IF(COUNTIF(업적!$H:$H,QuestType!$N58)=0,FALSE,COUNTIF(업적!$H:$H,QuestType!$N58))</f>
        <v>0</v>
      </c>
      <c r="AA58" s="188" t="b">
        <f>IF(COUNTIF(가이드!$I:$I,QuestType!$N58)=0,FALSE,COUNTIF(가이드!$I:$I,QuestType!$N58))</f>
        <v>0</v>
      </c>
      <c r="AB58" s="188" t="b">
        <f>IF(COUNTIF(일일!$I:$I,QuestType!$N58)=0,FALSE,COUNTIF(일일!$I:$I,QuestType!$N58))</f>
        <v>0</v>
      </c>
      <c r="AC58" s="188" t="b">
        <f>IF(COUNTIF(이벤트!$H:$H,QuestType!$N58)=0,FALSE,COUNTIF(이벤트!$H:$H,QuestType!$N58))</f>
        <v>0</v>
      </c>
      <c r="AD58" s="188" t="b">
        <f>IF(COUNTIF(길드!$H:$H,QuestType!$N58)=0,FALSE,COUNTIF(길드!$H:$H,QuestType!$N58))</f>
        <v>0</v>
      </c>
      <c r="AE58" s="188" t="b">
        <f>IF(COUNTIF(미궁정복!$H:$H,QuestType!$N58)=0,FALSE,COUNTIF(미궁정복!$H:$H,QuestType!$N58))</f>
        <v>0</v>
      </c>
      <c r="AF58" s="188" t="b">
        <f>IF(COUNTIF(타임패트롤!$H:$H,QuestType!$N58)=0,FALSE,COUNTIF(타임패트롤!$H:$H,QuestType!$N58))</f>
        <v>0</v>
      </c>
      <c r="AJ58" s="68">
        <v>141155</v>
      </c>
      <c r="AK58" s="68" t="s">
        <v>7003</v>
      </c>
    </row>
    <row r="59" spans="2:37" x14ac:dyDescent="0.3">
      <c r="B59" s="319" t="s">
        <v>8612</v>
      </c>
      <c r="C59" s="319"/>
      <c r="F59" s="166">
        <v>5</v>
      </c>
      <c r="G59" s="166" t="s">
        <v>610</v>
      </c>
      <c r="H59" s="166" t="s">
        <v>653</v>
      </c>
      <c r="I59" s="166">
        <v>0</v>
      </c>
      <c r="J59" s="166" t="b">
        <v>0</v>
      </c>
      <c r="N59" s="76">
        <f t="shared" si="0"/>
        <v>56</v>
      </c>
      <c r="O59" s="76" t="s">
        <v>275</v>
      </c>
      <c r="P59" s="76" t="s">
        <v>227</v>
      </c>
      <c r="Q59" s="121" t="s">
        <v>188</v>
      </c>
      <c r="R59" s="76" t="s">
        <v>169</v>
      </c>
      <c r="S59" s="121" t="s">
        <v>2322</v>
      </c>
      <c r="T59" s="122" t="s">
        <v>720</v>
      </c>
      <c r="U59" s="122"/>
      <c r="V59" s="122" t="s">
        <v>2857</v>
      </c>
      <c r="X59" s="85">
        <f t="shared" si="1"/>
        <v>0</v>
      </c>
      <c r="Z59" s="188" t="b">
        <f>IF(COUNTIF(업적!$H:$H,QuestType!$N59)=0,FALSE,COUNTIF(업적!$H:$H,QuestType!$N59))</f>
        <v>0</v>
      </c>
      <c r="AA59" s="188" t="b">
        <f>IF(COUNTIF(가이드!$I:$I,QuestType!$N59)=0,FALSE,COUNTIF(가이드!$I:$I,QuestType!$N59))</f>
        <v>0</v>
      </c>
      <c r="AB59" s="188" t="b">
        <f>IF(COUNTIF(일일!$I:$I,QuestType!$N59)=0,FALSE,COUNTIF(일일!$I:$I,QuestType!$N59))</f>
        <v>0</v>
      </c>
      <c r="AC59" s="188" t="b">
        <f>IF(COUNTIF(이벤트!$H:$H,QuestType!$N59)=0,FALSE,COUNTIF(이벤트!$H:$H,QuestType!$N59))</f>
        <v>0</v>
      </c>
      <c r="AD59" s="188" t="b">
        <f>IF(COUNTIF(길드!$H:$H,QuestType!$N59)=0,FALSE,COUNTIF(길드!$H:$H,QuestType!$N59))</f>
        <v>0</v>
      </c>
      <c r="AE59" s="188" t="b">
        <f>IF(COUNTIF(미궁정복!$H:$H,QuestType!$N59)=0,FALSE,COUNTIF(미궁정복!$H:$H,QuestType!$N59))</f>
        <v>0</v>
      </c>
      <c r="AF59" s="188" t="b">
        <f>IF(COUNTIF(타임패트롤!$H:$H,QuestType!$N59)=0,FALSE,COUNTIF(타임패트롤!$H:$H,QuestType!$N59))</f>
        <v>0</v>
      </c>
      <c r="AJ59" s="68">
        <v>141156</v>
      </c>
      <c r="AK59" s="68" t="s">
        <v>7004</v>
      </c>
    </row>
    <row r="60" spans="2:37" x14ac:dyDescent="0.3">
      <c r="B60" s="68" t="s">
        <v>12</v>
      </c>
      <c r="C60" s="68" t="s">
        <v>4</v>
      </c>
      <c r="F60" s="166">
        <v>6</v>
      </c>
      <c r="G60" s="166" t="s">
        <v>582</v>
      </c>
      <c r="H60" s="166" t="s">
        <v>654</v>
      </c>
      <c r="I60" s="166">
        <v>0</v>
      </c>
      <c r="J60" s="166" t="b">
        <v>0</v>
      </c>
      <c r="N60" s="82">
        <v>57</v>
      </c>
      <c r="O60" s="122" t="s">
        <v>4</v>
      </c>
      <c r="P60" s="122" t="s">
        <v>4</v>
      </c>
      <c r="Q60" s="122" t="s">
        <v>4</v>
      </c>
      <c r="R60" s="122" t="s">
        <v>4</v>
      </c>
      <c r="S60" s="121"/>
      <c r="T60" s="122"/>
      <c r="U60" s="122"/>
      <c r="V60" s="122" t="s">
        <v>720</v>
      </c>
      <c r="X60" s="85">
        <f t="shared" si="1"/>
        <v>0</v>
      </c>
      <c r="Z60" s="188" t="b">
        <f>IF(COUNTIF(업적!$H:$H,QuestType!$N60)=0,FALSE,COUNTIF(업적!$H:$H,QuestType!$N60))</f>
        <v>0</v>
      </c>
      <c r="AA60" s="188" t="b">
        <f>IF(COUNTIF(가이드!$I:$I,QuestType!$N60)=0,FALSE,COUNTIF(가이드!$I:$I,QuestType!$N60))</f>
        <v>0</v>
      </c>
      <c r="AB60" s="188" t="b">
        <f>IF(COUNTIF(일일!$I:$I,QuestType!$N60)=0,FALSE,COUNTIF(일일!$I:$I,QuestType!$N60))</f>
        <v>0</v>
      </c>
      <c r="AC60" s="188" t="b">
        <f>IF(COUNTIF(이벤트!$H:$H,QuestType!$N60)=0,FALSE,COUNTIF(이벤트!$H:$H,QuestType!$N60))</f>
        <v>0</v>
      </c>
      <c r="AD60" s="188" t="b">
        <f>IF(COUNTIF(길드!$H:$H,QuestType!$N60)=0,FALSE,COUNTIF(길드!$H:$H,QuestType!$N60))</f>
        <v>0</v>
      </c>
      <c r="AE60" s="188" t="b">
        <f>IF(COUNTIF(미궁정복!$H:$H,QuestType!$N60)=0,FALSE,COUNTIF(미궁정복!$H:$H,QuestType!$N60))</f>
        <v>0</v>
      </c>
      <c r="AF60" s="188" t="b">
        <f>IF(COUNTIF(타임패트롤!$H:$H,QuestType!$N60)=0,FALSE,COUNTIF(타임패트롤!$H:$H,QuestType!$N60))</f>
        <v>0</v>
      </c>
      <c r="AJ60" s="68">
        <v>141157</v>
      </c>
      <c r="AK60" s="68" t="s">
        <v>7005</v>
      </c>
    </row>
    <row r="61" spans="2:37" x14ac:dyDescent="0.3">
      <c r="B61" s="68" t="s">
        <v>13</v>
      </c>
      <c r="C61" s="68" t="s">
        <v>4</v>
      </c>
      <c r="F61" s="166">
        <v>7</v>
      </c>
      <c r="G61" s="166" t="s">
        <v>597</v>
      </c>
      <c r="H61" s="166" t="s">
        <v>2487</v>
      </c>
      <c r="I61" s="166">
        <v>1</v>
      </c>
      <c r="J61" s="166" t="b">
        <v>0</v>
      </c>
      <c r="N61" s="82">
        <v>58</v>
      </c>
      <c r="O61" s="82"/>
      <c r="P61" s="82" t="s">
        <v>607</v>
      </c>
      <c r="Q61" s="122" t="s">
        <v>4</v>
      </c>
      <c r="R61" s="82" t="s">
        <v>169</v>
      </c>
      <c r="S61" s="121" t="s">
        <v>719</v>
      </c>
      <c r="T61" s="122" t="s">
        <v>681</v>
      </c>
      <c r="U61" s="122"/>
      <c r="V61" s="122"/>
      <c r="X61" s="85">
        <f t="shared" si="1"/>
        <v>1</v>
      </c>
      <c r="Z61" s="188" t="b">
        <f>IF(COUNTIF(업적!$H:$H,QuestType!$N61)=0,FALSE,COUNTIF(업적!$H:$H,QuestType!$N61))</f>
        <v>0</v>
      </c>
      <c r="AA61" s="188">
        <f>IF(COUNTIF(가이드!$I:$I,QuestType!$N61)=0,FALSE,COUNTIF(가이드!$I:$I,QuestType!$N61))</f>
        <v>1</v>
      </c>
      <c r="AB61" s="188" t="b">
        <f>IF(COUNTIF(일일!$I:$I,QuestType!$N61)=0,FALSE,COUNTIF(일일!$I:$I,QuestType!$N61))</f>
        <v>0</v>
      </c>
      <c r="AC61" s="188" t="b">
        <f>IF(COUNTIF(이벤트!$H:$H,QuestType!$N61)=0,FALSE,COUNTIF(이벤트!$H:$H,QuestType!$N61))</f>
        <v>0</v>
      </c>
      <c r="AD61" s="188" t="b">
        <f>IF(COUNTIF(길드!$H:$H,QuestType!$N61)=0,FALSE,COUNTIF(길드!$H:$H,QuestType!$N61))</f>
        <v>0</v>
      </c>
      <c r="AE61" s="188" t="b">
        <f>IF(COUNTIF(미궁정복!$H:$H,QuestType!$N61)=0,FALSE,COUNTIF(미궁정복!$H:$H,QuestType!$N61))</f>
        <v>0</v>
      </c>
      <c r="AF61" s="188" t="b">
        <f>IF(COUNTIF(타임패트롤!$H:$H,QuestType!$N61)=0,FALSE,COUNTIF(타임패트롤!$H:$H,QuestType!$N61))</f>
        <v>0</v>
      </c>
      <c r="AJ61" s="68">
        <v>141158</v>
      </c>
      <c r="AK61" s="68" t="s">
        <v>7006</v>
      </c>
    </row>
    <row r="62" spans="2:37" x14ac:dyDescent="0.3">
      <c r="B62" s="68" t="s">
        <v>14</v>
      </c>
      <c r="C62" s="68" t="s">
        <v>4</v>
      </c>
      <c r="F62" s="166">
        <v>8</v>
      </c>
      <c r="G62" s="166" t="s">
        <v>611</v>
      </c>
      <c r="H62" s="166" t="s">
        <v>655</v>
      </c>
      <c r="I62" s="166">
        <v>0</v>
      </c>
      <c r="J62" s="166" t="b">
        <v>0</v>
      </c>
      <c r="N62" s="82">
        <v>59</v>
      </c>
      <c r="O62" s="82"/>
      <c r="P62" s="82" t="s">
        <v>2756</v>
      </c>
      <c r="Q62" s="122" t="s">
        <v>4</v>
      </c>
      <c r="R62" s="82" t="s">
        <v>169</v>
      </c>
      <c r="S62" s="121" t="s">
        <v>719</v>
      </c>
      <c r="T62" s="122" t="s">
        <v>681</v>
      </c>
      <c r="U62" s="122"/>
      <c r="V62" s="122" t="s">
        <v>720</v>
      </c>
      <c r="X62" s="85">
        <f t="shared" si="1"/>
        <v>0</v>
      </c>
      <c r="Z62" s="188" t="b">
        <f>IF(COUNTIF(업적!$H:$H,QuestType!$N62)=0,FALSE,COUNTIF(업적!$H:$H,QuestType!$N62))</f>
        <v>0</v>
      </c>
      <c r="AA62" s="188" t="b">
        <f>IF(COUNTIF(가이드!$I:$I,QuestType!$N62)=0,FALSE,COUNTIF(가이드!$I:$I,QuestType!$N62))</f>
        <v>0</v>
      </c>
      <c r="AB62" s="188" t="b">
        <f>IF(COUNTIF(일일!$I:$I,QuestType!$N62)=0,FALSE,COUNTIF(일일!$I:$I,QuestType!$N62))</f>
        <v>0</v>
      </c>
      <c r="AC62" s="188" t="b">
        <f>IF(COUNTIF(이벤트!$H:$H,QuestType!$N62)=0,FALSE,COUNTIF(이벤트!$H:$H,QuestType!$N62))</f>
        <v>0</v>
      </c>
      <c r="AD62" s="188" t="b">
        <f>IF(COUNTIF(길드!$H:$H,QuestType!$N62)=0,FALSE,COUNTIF(길드!$H:$H,QuestType!$N62))</f>
        <v>0</v>
      </c>
      <c r="AE62" s="188" t="b">
        <f>IF(COUNTIF(미궁정복!$H:$H,QuestType!$N62)=0,FALSE,COUNTIF(미궁정복!$H:$H,QuestType!$N62))</f>
        <v>0</v>
      </c>
      <c r="AF62" s="188" t="b">
        <f>IF(COUNTIF(타임패트롤!$H:$H,QuestType!$N62)=0,FALSE,COUNTIF(타임패트롤!$H:$H,QuestType!$N62))</f>
        <v>0</v>
      </c>
      <c r="AJ62" s="68">
        <v>141159</v>
      </c>
      <c r="AK62" s="68" t="s">
        <v>7007</v>
      </c>
    </row>
    <row r="63" spans="2:37" x14ac:dyDescent="0.3">
      <c r="B63" s="68" t="s">
        <v>15</v>
      </c>
      <c r="C63" s="68" t="s">
        <v>4</v>
      </c>
      <c r="F63" s="166">
        <v>9</v>
      </c>
      <c r="G63" s="166" t="s">
        <v>612</v>
      </c>
      <c r="H63" s="166" t="s">
        <v>656</v>
      </c>
      <c r="I63" s="166">
        <v>2</v>
      </c>
      <c r="J63" s="166" t="b">
        <v>0</v>
      </c>
      <c r="N63" s="82">
        <v>60</v>
      </c>
      <c r="O63" s="82"/>
      <c r="P63" s="68" t="s">
        <v>2337</v>
      </c>
      <c r="Q63" s="187" t="s">
        <v>3098</v>
      </c>
      <c r="R63" s="68" t="s">
        <v>48</v>
      </c>
      <c r="S63" s="68" t="s">
        <v>2321</v>
      </c>
      <c r="T63" s="144" t="s">
        <v>2316</v>
      </c>
      <c r="U63" s="122"/>
      <c r="V63" s="122"/>
      <c r="X63" s="85">
        <f t="shared" si="1"/>
        <v>14</v>
      </c>
      <c r="Z63" s="188" t="b">
        <f>IF(COUNTIF(업적!$H:$H,QuestType!$N63)=0,FALSE,COUNTIF(업적!$H:$H,QuestType!$N63))</f>
        <v>0</v>
      </c>
      <c r="AA63" s="188">
        <f>IF(COUNTIF(가이드!$I:$I,QuestType!$N63)=0,FALSE,COUNTIF(가이드!$I:$I,QuestType!$N63))</f>
        <v>14</v>
      </c>
      <c r="AB63" s="188" t="b">
        <f>IF(COUNTIF(일일!$I:$I,QuestType!$N63)=0,FALSE,COUNTIF(일일!$I:$I,QuestType!$N63))</f>
        <v>0</v>
      </c>
      <c r="AC63" s="188" t="b">
        <f>IF(COUNTIF(이벤트!$H:$H,QuestType!$N63)=0,FALSE,COUNTIF(이벤트!$H:$H,QuestType!$N63))</f>
        <v>0</v>
      </c>
      <c r="AD63" s="188" t="b">
        <f>IF(COUNTIF(길드!$H:$H,QuestType!$N63)=0,FALSE,COUNTIF(길드!$H:$H,QuestType!$N63))</f>
        <v>0</v>
      </c>
      <c r="AE63" s="188" t="b">
        <f>IF(COUNTIF(미궁정복!$H:$H,QuestType!$N63)=0,FALSE,COUNTIF(미궁정복!$H:$H,QuestType!$N63))</f>
        <v>0</v>
      </c>
      <c r="AF63" s="188" t="b">
        <f>IF(COUNTIF(타임패트롤!$H:$H,QuestType!$N63)=0,FALSE,COUNTIF(타임패트롤!$H:$H,QuestType!$N63))</f>
        <v>0</v>
      </c>
      <c r="AJ63" s="68">
        <v>141160</v>
      </c>
      <c r="AK63" s="68" t="s">
        <v>7008</v>
      </c>
    </row>
    <row r="64" spans="2:37" x14ac:dyDescent="0.3">
      <c r="F64" s="166">
        <v>10</v>
      </c>
      <c r="G64" s="166" t="s">
        <v>609</v>
      </c>
      <c r="H64" s="166" t="s">
        <v>657</v>
      </c>
      <c r="I64" s="166">
        <v>8</v>
      </c>
      <c r="J64" s="166" t="b">
        <v>0</v>
      </c>
      <c r="N64" s="68">
        <v>61</v>
      </c>
      <c r="O64" s="68"/>
      <c r="P64" s="68" t="s">
        <v>2310</v>
      </c>
      <c r="Q64" s="144" t="s">
        <v>672</v>
      </c>
      <c r="R64" s="68" t="s">
        <v>48</v>
      </c>
      <c r="S64" s="68" t="s">
        <v>2309</v>
      </c>
      <c r="T64" s="144"/>
      <c r="U64" s="144"/>
      <c r="V64" s="122"/>
      <c r="X64" s="85">
        <f t="shared" si="1"/>
        <v>2</v>
      </c>
      <c r="Z64" s="188" t="b">
        <f>IF(COUNTIF(업적!$H:$H,QuestType!$N64)=0,FALSE,COUNTIF(업적!$H:$H,QuestType!$N64))</f>
        <v>0</v>
      </c>
      <c r="AA64" s="188">
        <f>IF(COUNTIF(가이드!$I:$I,QuestType!$N64)=0,FALSE,COUNTIF(가이드!$I:$I,QuestType!$N64))</f>
        <v>1</v>
      </c>
      <c r="AB64" s="188">
        <f>IF(COUNTIF(일일!$I:$I,QuestType!$N64)=0,FALSE,COUNTIF(일일!$I:$I,QuestType!$N64))</f>
        <v>1</v>
      </c>
      <c r="AC64" s="188" t="b">
        <f>IF(COUNTIF(이벤트!$H:$H,QuestType!$N64)=0,FALSE,COUNTIF(이벤트!$H:$H,QuestType!$N64))</f>
        <v>0</v>
      </c>
      <c r="AD64" s="188" t="b">
        <f>IF(COUNTIF(길드!$H:$H,QuestType!$N64)=0,FALSE,COUNTIF(길드!$H:$H,QuestType!$N64))</f>
        <v>0</v>
      </c>
      <c r="AE64" s="188" t="b">
        <f>IF(COUNTIF(미궁정복!$H:$H,QuestType!$N64)=0,FALSE,COUNTIF(미궁정복!$H:$H,QuestType!$N64))</f>
        <v>0</v>
      </c>
      <c r="AF64" s="188" t="b">
        <f>IF(COUNTIF(타임패트롤!$H:$H,QuestType!$N64)=0,FALSE,COUNTIF(타임패트롤!$H:$H,QuestType!$N64))</f>
        <v>0</v>
      </c>
      <c r="AJ64" s="68">
        <v>141161</v>
      </c>
      <c r="AK64" s="68" t="s">
        <v>7009</v>
      </c>
    </row>
    <row r="65" spans="2:37" x14ac:dyDescent="0.3">
      <c r="B65" s="319" t="s">
        <v>13118</v>
      </c>
      <c r="C65" s="319"/>
      <c r="F65" s="166">
        <v>11</v>
      </c>
      <c r="G65" s="166" t="s">
        <v>613</v>
      </c>
      <c r="H65" s="166" t="s">
        <v>658</v>
      </c>
      <c r="I65" s="166">
        <v>0</v>
      </c>
      <c r="J65" s="166" t="b">
        <v>0</v>
      </c>
      <c r="N65" s="82">
        <v>62</v>
      </c>
      <c r="O65" s="68"/>
      <c r="P65" s="68" t="s">
        <v>2302</v>
      </c>
      <c r="Q65" s="68" t="s">
        <v>3096</v>
      </c>
      <c r="R65" s="68" t="s">
        <v>113</v>
      </c>
      <c r="S65" s="68" t="s">
        <v>2301</v>
      </c>
      <c r="T65" s="144" t="s">
        <v>2303</v>
      </c>
      <c r="U65" s="144"/>
      <c r="V65" s="122"/>
      <c r="X65" s="85">
        <f t="shared" si="1"/>
        <v>14</v>
      </c>
      <c r="Z65" s="188" t="b">
        <f>IF(COUNTIF(업적!$H:$H,QuestType!$N65)=0,FALSE,COUNTIF(업적!$H:$H,QuestType!$N65))</f>
        <v>0</v>
      </c>
      <c r="AA65" s="188">
        <f>IF(COUNTIF(가이드!$I:$I,QuestType!$N65)=0,FALSE,COUNTIF(가이드!$I:$I,QuestType!$N65))</f>
        <v>12</v>
      </c>
      <c r="AB65" s="188" t="b">
        <f>IF(COUNTIF(일일!$I:$I,QuestType!$N65)=0,FALSE,COUNTIF(일일!$I:$I,QuestType!$N65))</f>
        <v>0</v>
      </c>
      <c r="AC65" s="188">
        <f>IF(COUNTIF(이벤트!$H:$H,QuestType!$N65)=0,FALSE,COUNTIF(이벤트!$H:$H,QuestType!$N65))</f>
        <v>2</v>
      </c>
      <c r="AD65" s="188" t="b">
        <f>IF(COUNTIF(길드!$H:$H,QuestType!$N65)=0,FALSE,COUNTIF(길드!$H:$H,QuestType!$N65))</f>
        <v>0</v>
      </c>
      <c r="AE65" s="188" t="b">
        <f>IF(COUNTIF(미궁정복!$H:$H,QuestType!$N65)=0,FALSE,COUNTIF(미궁정복!$H:$H,QuestType!$N65))</f>
        <v>0</v>
      </c>
      <c r="AF65" s="188" t="b">
        <f>IF(COUNTIF(타임패트롤!$H:$H,QuestType!$N65)=0,FALSE,COUNTIF(타임패트롤!$H:$H,QuestType!$N65))</f>
        <v>0</v>
      </c>
      <c r="AJ65" s="68">
        <v>141162</v>
      </c>
      <c r="AK65" s="68" t="s">
        <v>7010</v>
      </c>
    </row>
    <row r="66" spans="2:37" x14ac:dyDescent="0.3">
      <c r="B66" s="68" t="s">
        <v>12</v>
      </c>
      <c r="C66" s="68" t="s">
        <v>4</v>
      </c>
      <c r="F66" s="166">
        <v>12</v>
      </c>
      <c r="G66" s="166" t="s">
        <v>614</v>
      </c>
      <c r="H66" s="166" t="s">
        <v>659</v>
      </c>
      <c r="I66" s="166">
        <v>0</v>
      </c>
      <c r="J66" s="166" t="b">
        <v>0</v>
      </c>
      <c r="N66" s="68">
        <v>63</v>
      </c>
      <c r="O66" s="68"/>
      <c r="P66" s="68" t="s">
        <v>2629</v>
      </c>
      <c r="Q66" s="68" t="s">
        <v>3097</v>
      </c>
      <c r="R66" s="68" t="s">
        <v>48</v>
      </c>
      <c r="S66" s="68" t="s">
        <v>2304</v>
      </c>
      <c r="T66" s="144" t="s">
        <v>2320</v>
      </c>
      <c r="U66" s="144"/>
      <c r="V66" s="122"/>
      <c r="X66" s="85">
        <f t="shared" si="1"/>
        <v>7</v>
      </c>
      <c r="Z66" s="188" t="b">
        <f>IF(COUNTIF(업적!$H:$H,QuestType!$N66)=0,FALSE,COUNTIF(업적!$H:$H,QuestType!$N66))</f>
        <v>0</v>
      </c>
      <c r="AA66" s="188">
        <f>IF(COUNTIF(가이드!$I:$I,QuestType!$N66)=0,FALSE,COUNTIF(가이드!$I:$I,QuestType!$N66))</f>
        <v>5</v>
      </c>
      <c r="AB66" s="188" t="b">
        <f>IF(COUNTIF(일일!$I:$I,QuestType!$N66)=0,FALSE,COUNTIF(일일!$I:$I,QuestType!$N66))</f>
        <v>0</v>
      </c>
      <c r="AC66" s="188">
        <f>IF(COUNTIF(이벤트!$H:$H,QuestType!$N66)=0,FALSE,COUNTIF(이벤트!$H:$H,QuestType!$N66))</f>
        <v>2</v>
      </c>
      <c r="AD66" s="188" t="b">
        <f>IF(COUNTIF(길드!$H:$H,QuestType!$N66)=0,FALSE,COUNTIF(길드!$H:$H,QuestType!$N66))</f>
        <v>0</v>
      </c>
      <c r="AE66" s="188" t="b">
        <f>IF(COUNTIF(미궁정복!$H:$H,QuestType!$N66)=0,FALSE,COUNTIF(미궁정복!$H:$H,QuestType!$N66))</f>
        <v>0</v>
      </c>
      <c r="AF66" s="188" t="b">
        <f>IF(COUNTIF(타임패트롤!$H:$H,QuestType!$N66)=0,FALSE,COUNTIF(타임패트롤!$H:$H,QuestType!$N66))</f>
        <v>0</v>
      </c>
      <c r="AJ66" s="68">
        <v>141163</v>
      </c>
      <c r="AK66" s="68" t="s">
        <v>7011</v>
      </c>
    </row>
    <row r="67" spans="2:37" x14ac:dyDescent="0.3">
      <c r="B67" s="183" t="s">
        <v>13</v>
      </c>
      <c r="C67" s="302" t="s">
        <v>4</v>
      </c>
      <c r="F67" s="166">
        <v>13</v>
      </c>
      <c r="G67" s="166" t="s">
        <v>615</v>
      </c>
      <c r="H67" s="166" t="s">
        <v>660</v>
      </c>
      <c r="I67" s="166">
        <v>0</v>
      </c>
      <c r="J67" s="166" t="b">
        <v>0</v>
      </c>
      <c r="N67" s="82">
        <v>64</v>
      </c>
      <c r="O67" s="68"/>
      <c r="P67" s="68" t="s">
        <v>2876</v>
      </c>
      <c r="Q67" s="144" t="s">
        <v>672</v>
      </c>
      <c r="R67" s="68" t="s">
        <v>48</v>
      </c>
      <c r="S67" s="68" t="s">
        <v>2305</v>
      </c>
      <c r="T67" s="144" t="s">
        <v>2858</v>
      </c>
      <c r="U67" s="144"/>
      <c r="V67" s="122"/>
      <c r="X67" s="85">
        <f t="shared" si="1"/>
        <v>23</v>
      </c>
      <c r="Z67" s="188" t="b">
        <f>IF(COUNTIF(업적!$H:$H,QuestType!$N67)=0,FALSE,COUNTIF(업적!$H:$H,QuestType!$N67))</f>
        <v>0</v>
      </c>
      <c r="AA67" s="188">
        <f>IF(COUNTIF(가이드!$I:$I,QuestType!$N67)=0,FALSE,COUNTIF(가이드!$I:$I,QuestType!$N67))</f>
        <v>1</v>
      </c>
      <c r="AB67" s="188">
        <f>IF(COUNTIF(일일!$I:$I,QuestType!$N67)=0,FALSE,COUNTIF(일일!$I:$I,QuestType!$N67))</f>
        <v>1</v>
      </c>
      <c r="AC67" s="188">
        <f>IF(COUNTIF(이벤트!$H:$H,QuestType!$N67)=0,FALSE,COUNTIF(이벤트!$H:$H,QuestType!$N67))</f>
        <v>21</v>
      </c>
      <c r="AD67" s="188" t="b">
        <f>IF(COUNTIF(길드!$H:$H,QuestType!$N67)=0,FALSE,COUNTIF(길드!$H:$H,QuestType!$N67))</f>
        <v>0</v>
      </c>
      <c r="AE67" s="188" t="b">
        <f>IF(COUNTIF(미궁정복!$H:$H,QuestType!$N67)=0,FALSE,COUNTIF(미궁정복!$H:$H,QuestType!$N67))</f>
        <v>0</v>
      </c>
      <c r="AF67" s="188" t="b">
        <f>IF(COUNTIF(타임패트롤!$H:$H,QuestType!$N67)=0,FALSE,COUNTIF(타임패트롤!$H:$H,QuestType!$N67))</f>
        <v>0</v>
      </c>
      <c r="AJ67" s="68">
        <v>141164</v>
      </c>
      <c r="AK67" s="68" t="s">
        <v>7012</v>
      </c>
    </row>
    <row r="68" spans="2:37" x14ac:dyDescent="0.3">
      <c r="B68" s="68" t="s">
        <v>14</v>
      </c>
      <c r="C68" s="301" t="s">
        <v>4</v>
      </c>
      <c r="F68" s="166">
        <v>14</v>
      </c>
      <c r="G68" s="166" t="s">
        <v>693</v>
      </c>
      <c r="H68" s="166" t="s">
        <v>661</v>
      </c>
      <c r="I68" s="166">
        <v>0</v>
      </c>
      <c r="J68" s="166" t="b">
        <v>0</v>
      </c>
      <c r="N68" s="68">
        <v>65</v>
      </c>
      <c r="O68" s="68"/>
      <c r="P68" s="68" t="s">
        <v>2325</v>
      </c>
      <c r="Q68" s="68" t="s">
        <v>3095</v>
      </c>
      <c r="R68" s="68" t="s">
        <v>48</v>
      </c>
      <c r="S68" s="68" t="s">
        <v>2305</v>
      </c>
      <c r="T68" s="144" t="s">
        <v>2320</v>
      </c>
      <c r="U68" s="144"/>
      <c r="V68" s="122"/>
      <c r="X68" s="85">
        <f t="shared" si="1"/>
        <v>74</v>
      </c>
      <c r="Z68" s="188" t="b">
        <f>IF(COUNTIF(업적!$H:$H,QuestType!$N68)=0,FALSE,COUNTIF(업적!$H:$H,QuestType!$N68))</f>
        <v>0</v>
      </c>
      <c r="AA68" s="188">
        <f>IF(COUNTIF(가이드!$I:$I,QuestType!$N68)=0,FALSE,COUNTIF(가이드!$I:$I,QuestType!$N68))</f>
        <v>74</v>
      </c>
      <c r="AB68" s="188" t="b">
        <f>IF(COUNTIF(일일!$I:$I,QuestType!$N68)=0,FALSE,COUNTIF(일일!$I:$I,QuestType!$N68))</f>
        <v>0</v>
      </c>
      <c r="AC68" s="188" t="b">
        <f>IF(COUNTIF(이벤트!$H:$H,QuestType!$N68)=0,FALSE,COUNTIF(이벤트!$H:$H,QuestType!$N68))</f>
        <v>0</v>
      </c>
      <c r="AD68" s="188" t="b">
        <f>IF(COUNTIF(길드!$H:$H,QuestType!$N68)=0,FALSE,COUNTIF(길드!$H:$H,QuestType!$N68))</f>
        <v>0</v>
      </c>
      <c r="AE68" s="188" t="b">
        <f>IF(COUNTIF(미궁정복!$H:$H,QuestType!$N68)=0,FALSE,COUNTIF(미궁정복!$H:$H,QuestType!$N68))</f>
        <v>0</v>
      </c>
      <c r="AF68" s="188" t="b">
        <f>IF(COUNTIF(타임패트롤!$H:$H,QuestType!$N68)=0,FALSE,COUNTIF(타임패트롤!$H:$H,QuestType!$N68))</f>
        <v>0</v>
      </c>
      <c r="AJ68" s="68">
        <v>141165</v>
      </c>
      <c r="AK68" s="68" t="s">
        <v>7013</v>
      </c>
    </row>
    <row r="69" spans="2:37" x14ac:dyDescent="0.3">
      <c r="B69" s="68" t="s">
        <v>15</v>
      </c>
      <c r="C69" s="68" t="s">
        <v>4</v>
      </c>
      <c r="F69" s="166">
        <v>15</v>
      </c>
      <c r="G69" s="166" t="s">
        <v>616</v>
      </c>
      <c r="H69" s="166" t="s">
        <v>662</v>
      </c>
      <c r="I69" s="166">
        <v>3</v>
      </c>
      <c r="J69" s="166" t="b">
        <v>0</v>
      </c>
      <c r="N69" s="82">
        <v>66</v>
      </c>
      <c r="O69" s="68"/>
      <c r="P69" s="68" t="s">
        <v>2307</v>
      </c>
      <c r="Q69" s="68" t="s">
        <v>3095</v>
      </c>
      <c r="R69" s="68" t="s">
        <v>48</v>
      </c>
      <c r="S69" s="68" t="s">
        <v>2305</v>
      </c>
      <c r="T69" s="144" t="s">
        <v>2320</v>
      </c>
      <c r="U69" s="144"/>
      <c r="V69" s="122"/>
      <c r="X69" s="85">
        <f t="shared" ref="X69:X77" si="2">SUM(Z69:AF69)</f>
        <v>10</v>
      </c>
      <c r="Z69" s="188" t="b">
        <f>IF(COUNTIF(업적!$H:$H,QuestType!$N69)=0,FALSE,COUNTIF(업적!$H:$H,QuestType!$N69))</f>
        <v>0</v>
      </c>
      <c r="AA69" s="188">
        <f>IF(COUNTIF(가이드!$I:$I,QuestType!$N69)=0,FALSE,COUNTIF(가이드!$I:$I,QuestType!$N69))</f>
        <v>9</v>
      </c>
      <c r="AB69" s="188" t="b">
        <f>IF(COUNTIF(일일!$I:$I,QuestType!$N69)=0,FALSE,COUNTIF(일일!$I:$I,QuestType!$N69))</f>
        <v>0</v>
      </c>
      <c r="AC69" s="188">
        <f>IF(COUNTIF(이벤트!$H:$H,QuestType!$N69)=0,FALSE,COUNTIF(이벤트!$H:$H,QuestType!$N69))</f>
        <v>1</v>
      </c>
      <c r="AD69" s="188" t="b">
        <f>IF(COUNTIF(길드!$H:$H,QuestType!$N69)=0,FALSE,COUNTIF(길드!$H:$H,QuestType!$N69))</f>
        <v>0</v>
      </c>
      <c r="AE69" s="188" t="b">
        <f>IF(COUNTIF(미궁정복!$H:$H,QuestType!$N69)=0,FALSE,COUNTIF(미궁정복!$H:$H,QuestType!$N69))</f>
        <v>0</v>
      </c>
      <c r="AF69" s="188" t="b">
        <f>IF(COUNTIF(타임패트롤!$H:$H,QuestType!$N69)=0,FALSE,COUNTIF(타임패트롤!$H:$H,QuestType!$N69))</f>
        <v>0</v>
      </c>
      <c r="AJ69" s="68">
        <v>141166</v>
      </c>
      <c r="AK69" s="68" t="s">
        <v>7014</v>
      </c>
    </row>
    <row r="70" spans="2:37" x14ac:dyDescent="0.3">
      <c r="F70" s="166">
        <v>16</v>
      </c>
      <c r="G70" s="166" t="s">
        <v>617</v>
      </c>
      <c r="H70" s="166" t="s">
        <v>663</v>
      </c>
      <c r="I70" s="166">
        <v>4</v>
      </c>
      <c r="J70" s="166" t="b">
        <v>0</v>
      </c>
      <c r="N70" s="68">
        <v>67</v>
      </c>
      <c r="O70" s="68"/>
      <c r="P70" s="68" t="s">
        <v>2329</v>
      </c>
      <c r="Q70" s="144" t="s">
        <v>672</v>
      </c>
      <c r="R70" s="68" t="s">
        <v>2317</v>
      </c>
      <c r="S70" s="68" t="s">
        <v>2308</v>
      </c>
      <c r="T70" s="144" t="s">
        <v>2316</v>
      </c>
      <c r="U70" s="144"/>
      <c r="V70" s="122"/>
      <c r="X70" s="85">
        <f t="shared" si="2"/>
        <v>3</v>
      </c>
      <c r="Z70" s="188" t="b">
        <f>IF(COUNTIF(업적!$H:$H,QuestType!$N70)=0,FALSE,COUNTIF(업적!$H:$H,QuestType!$N70))</f>
        <v>0</v>
      </c>
      <c r="AA70" s="188">
        <f>IF(COUNTIF(가이드!$I:$I,QuestType!$N70)=0,FALSE,COUNTIF(가이드!$I:$I,QuestType!$N70))</f>
        <v>1</v>
      </c>
      <c r="AB70" s="188" t="b">
        <f>IF(COUNTIF(일일!$I:$I,QuestType!$N70)=0,FALSE,COUNTIF(일일!$I:$I,QuestType!$N70))</f>
        <v>0</v>
      </c>
      <c r="AC70" s="188">
        <f>IF(COUNTIF(이벤트!$H:$H,QuestType!$N70)=0,FALSE,COUNTIF(이벤트!$H:$H,QuestType!$N70))</f>
        <v>2</v>
      </c>
      <c r="AD70" s="188" t="b">
        <f>IF(COUNTIF(길드!$H:$H,QuestType!$N70)=0,FALSE,COUNTIF(길드!$H:$H,QuestType!$N70))</f>
        <v>0</v>
      </c>
      <c r="AE70" s="188" t="b">
        <f>IF(COUNTIF(미궁정복!$H:$H,QuestType!$N70)=0,FALSE,COUNTIF(미궁정복!$H:$H,QuestType!$N70))</f>
        <v>0</v>
      </c>
      <c r="AF70" s="188" t="b">
        <f>IF(COUNTIF(타임패트롤!$H:$H,QuestType!$N70)=0,FALSE,COUNTIF(타임패트롤!$H:$H,QuestType!$N70))</f>
        <v>0</v>
      </c>
      <c r="AJ70" s="68">
        <v>141167</v>
      </c>
      <c r="AK70" s="68" t="s">
        <v>7015</v>
      </c>
    </row>
    <row r="71" spans="2:37" x14ac:dyDescent="0.3">
      <c r="B71" s="319" t="s">
        <v>8610</v>
      </c>
      <c r="C71" s="319"/>
      <c r="F71" s="166">
        <v>17</v>
      </c>
      <c r="G71" s="166" t="s">
        <v>618</v>
      </c>
      <c r="H71" s="166" t="s">
        <v>664</v>
      </c>
      <c r="I71" s="166">
        <v>0</v>
      </c>
      <c r="J71" s="166" t="b">
        <v>0</v>
      </c>
      <c r="N71" s="82">
        <v>68</v>
      </c>
      <c r="O71" s="68"/>
      <c r="P71" s="68" t="s">
        <v>2328</v>
      </c>
      <c r="Q71" s="68" t="s">
        <v>3095</v>
      </c>
      <c r="R71" s="68" t="s">
        <v>48</v>
      </c>
      <c r="S71" s="68" t="s">
        <v>2308</v>
      </c>
      <c r="T71" s="144" t="s">
        <v>2326</v>
      </c>
      <c r="U71" s="144"/>
      <c r="V71" s="122" t="s">
        <v>720</v>
      </c>
      <c r="X71" s="85">
        <f t="shared" si="2"/>
        <v>0</v>
      </c>
      <c r="Z71" s="188" t="b">
        <f>IF(COUNTIF(업적!$H:$H,QuestType!$N71)=0,FALSE,COUNTIF(업적!$H:$H,QuestType!$N71))</f>
        <v>0</v>
      </c>
      <c r="AA71" s="188" t="b">
        <f>IF(COUNTIF(가이드!$I:$I,QuestType!$N71)=0,FALSE,COUNTIF(가이드!$I:$I,QuestType!$N71))</f>
        <v>0</v>
      </c>
      <c r="AB71" s="188" t="b">
        <f>IF(COUNTIF(일일!$I:$I,QuestType!$N71)=0,FALSE,COUNTIF(일일!$I:$I,QuestType!$N71))</f>
        <v>0</v>
      </c>
      <c r="AC71" s="188" t="b">
        <f>IF(COUNTIF(이벤트!$H:$H,QuestType!$N71)=0,FALSE,COUNTIF(이벤트!$H:$H,QuestType!$N71))</f>
        <v>0</v>
      </c>
      <c r="AD71" s="188" t="b">
        <f>IF(COUNTIF(길드!$H:$H,QuestType!$N71)=0,FALSE,COUNTIF(길드!$H:$H,QuestType!$N71))</f>
        <v>0</v>
      </c>
      <c r="AE71" s="188" t="b">
        <f>IF(COUNTIF(미궁정복!$H:$H,QuestType!$N71)=0,FALSE,COUNTIF(미궁정복!$H:$H,QuestType!$N71))</f>
        <v>0</v>
      </c>
      <c r="AF71" s="188" t="b">
        <f>IF(COUNTIF(타임패트롤!$H:$H,QuestType!$N71)=0,FALSE,COUNTIF(타임패트롤!$H:$H,QuestType!$N71))</f>
        <v>0</v>
      </c>
      <c r="AJ71" s="68">
        <v>141168</v>
      </c>
      <c r="AK71" s="68" t="s">
        <v>7016</v>
      </c>
    </row>
    <row r="72" spans="2:37" x14ac:dyDescent="0.3">
      <c r="B72" s="68" t="s">
        <v>12</v>
      </c>
      <c r="C72" s="68" t="s">
        <v>8602</v>
      </c>
      <c r="F72" s="166">
        <v>18</v>
      </c>
      <c r="G72" s="166" t="s">
        <v>619</v>
      </c>
      <c r="H72" s="166" t="s">
        <v>665</v>
      </c>
      <c r="I72" s="166">
        <v>0</v>
      </c>
      <c r="J72" s="166" t="b">
        <v>0</v>
      </c>
      <c r="N72" s="68">
        <v>69</v>
      </c>
      <c r="O72" s="68"/>
      <c r="P72" s="68" t="s">
        <v>2747</v>
      </c>
      <c r="Q72" s="144" t="s">
        <v>672</v>
      </c>
      <c r="R72" s="68" t="s">
        <v>48</v>
      </c>
      <c r="S72" s="68" t="s">
        <v>2441</v>
      </c>
      <c r="T72" s="144" t="s">
        <v>2316</v>
      </c>
      <c r="U72" s="144"/>
      <c r="V72" s="122"/>
      <c r="X72" s="85">
        <f t="shared" si="2"/>
        <v>41</v>
      </c>
      <c r="Z72" s="188">
        <f>IF(COUNTIF(업적!$H:$H,QuestType!$N72)=0,FALSE,COUNTIF(업적!$H:$H,QuestType!$N72))</f>
        <v>20</v>
      </c>
      <c r="AA72" s="188">
        <f>IF(COUNTIF(가이드!$I:$I,QuestType!$N72)=0,FALSE,COUNTIF(가이드!$I:$I,QuestType!$N72))</f>
        <v>1</v>
      </c>
      <c r="AB72" s="188" t="b">
        <f>IF(COUNTIF(일일!$I:$I,QuestType!$N72)=0,FALSE,COUNTIF(일일!$I:$I,QuestType!$N72))</f>
        <v>0</v>
      </c>
      <c r="AC72" s="188">
        <f>IF(COUNTIF(이벤트!$H:$H,QuestType!$N72)=0,FALSE,COUNTIF(이벤트!$H:$H,QuestType!$N72))</f>
        <v>20</v>
      </c>
      <c r="AD72" s="188" t="b">
        <f>IF(COUNTIF(길드!$H:$H,QuestType!$N72)=0,FALSE,COUNTIF(길드!$H:$H,QuestType!$N72))</f>
        <v>0</v>
      </c>
      <c r="AE72" s="188" t="b">
        <f>IF(COUNTIF(미궁정복!$H:$H,QuestType!$N72)=0,FALSE,COUNTIF(미궁정복!$H:$H,QuestType!$N72))</f>
        <v>0</v>
      </c>
      <c r="AF72" s="188" t="b">
        <f>IF(COUNTIF(타임패트롤!$H:$H,QuestType!$N72)=0,FALSE,COUNTIF(타임패트롤!$H:$H,QuestType!$N72))</f>
        <v>0</v>
      </c>
      <c r="AJ72" s="68">
        <v>141169</v>
      </c>
      <c r="AK72" s="68" t="s">
        <v>7017</v>
      </c>
    </row>
    <row r="73" spans="2:37" x14ac:dyDescent="0.3">
      <c r="B73" s="183" t="s">
        <v>13</v>
      </c>
      <c r="C73" s="68" t="s">
        <v>8603</v>
      </c>
      <c r="F73" s="166">
        <v>19</v>
      </c>
      <c r="G73" s="166" t="s">
        <v>599</v>
      </c>
      <c r="H73" s="166" t="s">
        <v>694</v>
      </c>
      <c r="I73" s="166">
        <v>5</v>
      </c>
      <c r="J73" s="166" t="b">
        <v>0</v>
      </c>
      <c r="N73" s="82">
        <v>70</v>
      </c>
      <c r="O73" s="68"/>
      <c r="P73" s="68" t="s">
        <v>2748</v>
      </c>
      <c r="Q73" s="187" t="s">
        <v>2341</v>
      </c>
      <c r="R73" s="68" t="s">
        <v>178</v>
      </c>
      <c r="S73" s="68" t="s">
        <v>587</v>
      </c>
      <c r="T73" s="144" t="s">
        <v>2859</v>
      </c>
      <c r="U73" s="144" t="s">
        <v>636</v>
      </c>
      <c r="V73" s="122"/>
      <c r="X73" s="85">
        <f t="shared" si="2"/>
        <v>14</v>
      </c>
      <c r="Z73" s="188" t="b">
        <f>IF(COUNTIF(업적!$H:$H,QuestType!$N73)=0,FALSE,COUNTIF(업적!$H:$H,QuestType!$N73))</f>
        <v>0</v>
      </c>
      <c r="AA73" s="188">
        <f>IF(COUNTIF(가이드!$I:$I,QuestType!$N73)=0,FALSE,COUNTIF(가이드!$I:$I,QuestType!$N73))</f>
        <v>14</v>
      </c>
      <c r="AB73" s="188" t="b">
        <f>IF(COUNTIF(일일!$I:$I,QuestType!$N73)=0,FALSE,COUNTIF(일일!$I:$I,QuestType!$N73))</f>
        <v>0</v>
      </c>
      <c r="AC73" s="188" t="b">
        <f>IF(COUNTIF(이벤트!$H:$H,QuestType!$N73)=0,FALSE,COUNTIF(이벤트!$H:$H,QuestType!$N73))</f>
        <v>0</v>
      </c>
      <c r="AD73" s="188" t="b">
        <f>IF(COUNTIF(길드!$H:$H,QuestType!$N73)=0,FALSE,COUNTIF(길드!$H:$H,QuestType!$N73))</f>
        <v>0</v>
      </c>
      <c r="AE73" s="188" t="b">
        <f>IF(COUNTIF(미궁정복!$H:$H,QuestType!$N73)=0,FALSE,COUNTIF(미궁정복!$H:$H,QuestType!$N73))</f>
        <v>0</v>
      </c>
      <c r="AF73" s="188" t="b">
        <f>IF(COUNTIF(타임패트롤!$H:$H,QuestType!$N73)=0,FALSE,COUNTIF(타임패트롤!$H:$H,QuestType!$N73))</f>
        <v>0</v>
      </c>
      <c r="AJ73" s="68">
        <v>141170</v>
      </c>
      <c r="AK73" s="68" t="s">
        <v>7018</v>
      </c>
    </row>
    <row r="74" spans="2:37" x14ac:dyDescent="0.3">
      <c r="B74" s="68" t="s">
        <v>14</v>
      </c>
      <c r="C74" s="68" t="s">
        <v>4</v>
      </c>
      <c r="F74" s="166">
        <v>20</v>
      </c>
      <c r="G74" s="166" t="s">
        <v>620</v>
      </c>
      <c r="H74" s="166" t="s">
        <v>666</v>
      </c>
      <c r="I74" s="166">
        <v>6</v>
      </c>
      <c r="J74" s="166" t="b">
        <v>0</v>
      </c>
      <c r="N74" s="68">
        <v>71</v>
      </c>
      <c r="O74" s="68"/>
      <c r="P74" s="68" t="s">
        <v>2338</v>
      </c>
      <c r="Q74" s="144" t="s">
        <v>672</v>
      </c>
      <c r="R74" s="68" t="s">
        <v>169</v>
      </c>
      <c r="S74" s="68" t="s">
        <v>2311</v>
      </c>
      <c r="T74" s="144" t="s">
        <v>2316</v>
      </c>
      <c r="U74" s="144"/>
      <c r="V74" s="122" t="s">
        <v>720</v>
      </c>
      <c r="X74" s="85">
        <f t="shared" si="2"/>
        <v>0</v>
      </c>
      <c r="Z74" s="188" t="b">
        <f>IF(COUNTIF(업적!$H:$H,QuestType!$N74)=0,FALSE,COUNTIF(업적!$H:$H,QuestType!$N74))</f>
        <v>0</v>
      </c>
      <c r="AA74" s="188" t="b">
        <f>IF(COUNTIF(가이드!$I:$I,QuestType!$N74)=0,FALSE,COUNTIF(가이드!$I:$I,QuestType!$N74))</f>
        <v>0</v>
      </c>
      <c r="AB74" s="188" t="b">
        <f>IF(COUNTIF(일일!$I:$I,QuestType!$N74)=0,FALSE,COUNTIF(일일!$I:$I,QuestType!$N74))</f>
        <v>0</v>
      </c>
      <c r="AC74" s="188" t="b">
        <f>IF(COUNTIF(이벤트!$H:$H,QuestType!$N74)=0,FALSE,COUNTIF(이벤트!$H:$H,QuestType!$N74))</f>
        <v>0</v>
      </c>
      <c r="AD74" s="188" t="b">
        <f>IF(COUNTIF(길드!$H:$H,QuestType!$N74)=0,FALSE,COUNTIF(길드!$H:$H,QuestType!$N74))</f>
        <v>0</v>
      </c>
      <c r="AE74" s="188" t="b">
        <f>IF(COUNTIF(미궁정복!$H:$H,QuestType!$N74)=0,FALSE,COUNTIF(미궁정복!$H:$H,QuestType!$N74))</f>
        <v>0</v>
      </c>
      <c r="AF74" s="188" t="b">
        <f>IF(COUNTIF(타임패트롤!$H:$H,QuestType!$N74)=0,FALSE,COUNTIF(타임패트롤!$H:$H,QuestType!$N74))</f>
        <v>0</v>
      </c>
      <c r="AJ74" s="68">
        <v>141171</v>
      </c>
      <c r="AK74" s="68" t="s">
        <v>7019</v>
      </c>
    </row>
    <row r="75" spans="2:37" x14ac:dyDescent="0.3">
      <c r="B75" s="68" t="s">
        <v>15</v>
      </c>
      <c r="C75" s="68" t="s">
        <v>4</v>
      </c>
      <c r="F75" s="166">
        <v>21</v>
      </c>
      <c r="G75" s="166" t="s">
        <v>621</v>
      </c>
      <c r="H75" s="166" t="s">
        <v>667</v>
      </c>
      <c r="I75" s="166">
        <v>7</v>
      </c>
      <c r="J75" s="166" t="b">
        <v>0</v>
      </c>
      <c r="N75" s="82">
        <v>72</v>
      </c>
      <c r="O75" s="68"/>
      <c r="P75" s="68" t="s">
        <v>2315</v>
      </c>
      <c r="Q75" s="144" t="s">
        <v>672</v>
      </c>
      <c r="R75" s="68" t="s">
        <v>169</v>
      </c>
      <c r="S75" s="68" t="s">
        <v>2311</v>
      </c>
      <c r="T75" s="144" t="s">
        <v>2316</v>
      </c>
      <c r="U75" s="144"/>
      <c r="V75" s="122"/>
      <c r="X75" s="85">
        <f t="shared" si="2"/>
        <v>1</v>
      </c>
      <c r="Z75" s="188" t="b">
        <f>IF(COUNTIF(업적!$H:$H,QuestType!$N75)=0,FALSE,COUNTIF(업적!$H:$H,QuestType!$N75))</f>
        <v>0</v>
      </c>
      <c r="AA75" s="188">
        <f>IF(COUNTIF(가이드!$I:$I,QuestType!$N75)=0,FALSE,COUNTIF(가이드!$I:$I,QuestType!$N75))</f>
        <v>1</v>
      </c>
      <c r="AB75" s="188" t="b">
        <f>IF(COUNTIF(일일!$I:$I,QuestType!$N75)=0,FALSE,COUNTIF(일일!$I:$I,QuestType!$N75))</f>
        <v>0</v>
      </c>
      <c r="AC75" s="188" t="b">
        <f>IF(COUNTIF(이벤트!$H:$H,QuestType!$N75)=0,FALSE,COUNTIF(이벤트!$H:$H,QuestType!$N75))</f>
        <v>0</v>
      </c>
      <c r="AD75" s="188" t="b">
        <f>IF(COUNTIF(길드!$H:$H,QuestType!$N75)=0,FALSE,COUNTIF(길드!$H:$H,QuestType!$N75))</f>
        <v>0</v>
      </c>
      <c r="AE75" s="188" t="b">
        <f>IF(COUNTIF(미궁정복!$H:$H,QuestType!$N75)=0,FALSE,COUNTIF(미궁정복!$H:$H,QuestType!$N75))</f>
        <v>0</v>
      </c>
      <c r="AF75" s="188" t="b">
        <f>IF(COUNTIF(타임패트롤!$H:$H,QuestType!$N75)=0,FALSE,COUNTIF(타임패트롤!$H:$H,QuestType!$N75))</f>
        <v>0</v>
      </c>
      <c r="AJ75" s="68">
        <v>141172</v>
      </c>
      <c r="AK75" s="68" t="s">
        <v>7020</v>
      </c>
    </row>
    <row r="76" spans="2:37" x14ac:dyDescent="0.3">
      <c r="F76" s="69" t="s">
        <v>3293</v>
      </c>
      <c r="N76" s="68">
        <v>73</v>
      </c>
      <c r="O76" s="68"/>
      <c r="P76" s="68" t="s">
        <v>2773</v>
      </c>
      <c r="Q76" s="144" t="s">
        <v>672</v>
      </c>
      <c r="R76" s="68" t="s">
        <v>169</v>
      </c>
      <c r="S76" s="68" t="s">
        <v>2312</v>
      </c>
      <c r="T76" s="144" t="s">
        <v>2316</v>
      </c>
      <c r="U76" s="144"/>
      <c r="V76" s="122"/>
      <c r="X76" s="85">
        <f t="shared" si="2"/>
        <v>3</v>
      </c>
      <c r="Z76" s="188" t="b">
        <f>IF(COUNTIF(업적!$H:$H,QuestType!$N76)=0,FALSE,COUNTIF(업적!$H:$H,QuestType!$N76))</f>
        <v>0</v>
      </c>
      <c r="AA76" s="188">
        <f>IF(COUNTIF(가이드!$I:$I,QuestType!$N76)=0,FALSE,COUNTIF(가이드!$I:$I,QuestType!$N76))</f>
        <v>1</v>
      </c>
      <c r="AB76" s="188">
        <f>IF(COUNTIF(일일!$I:$I,QuestType!$N76)=0,FALSE,COUNTIF(일일!$I:$I,QuestType!$N76))</f>
        <v>1</v>
      </c>
      <c r="AC76" s="188">
        <f>IF(COUNTIF(이벤트!$H:$H,QuestType!$N76)=0,FALSE,COUNTIF(이벤트!$H:$H,QuestType!$N76))</f>
        <v>1</v>
      </c>
      <c r="AD76" s="188" t="b">
        <f>IF(COUNTIF(길드!$H:$H,QuestType!$N76)=0,FALSE,COUNTIF(길드!$H:$H,QuestType!$N76))</f>
        <v>0</v>
      </c>
      <c r="AE76" s="188" t="b">
        <f>IF(COUNTIF(미궁정복!$H:$H,QuestType!$N76)=0,FALSE,COUNTIF(미궁정복!$H:$H,QuestType!$N76))</f>
        <v>0</v>
      </c>
      <c r="AF76" s="188" t="b">
        <f>IF(COUNTIF(타임패트롤!$H:$H,QuestType!$N76)=0,FALSE,COUNTIF(타임패트롤!$H:$H,QuestType!$N76))</f>
        <v>0</v>
      </c>
      <c r="AJ76" s="68">
        <v>141173</v>
      </c>
      <c r="AK76" s="68" t="s">
        <v>7021</v>
      </c>
    </row>
    <row r="77" spans="2:37" x14ac:dyDescent="0.3">
      <c r="F77" s="69" t="s">
        <v>8447</v>
      </c>
      <c r="N77" s="68">
        <v>74</v>
      </c>
      <c r="O77" s="68"/>
      <c r="P77" s="68" t="s">
        <v>2339</v>
      </c>
      <c r="Q77" s="187" t="s">
        <v>2340</v>
      </c>
      <c r="R77" s="68" t="s">
        <v>169</v>
      </c>
      <c r="S77" s="68"/>
      <c r="T77" s="144" t="s">
        <v>2859</v>
      </c>
      <c r="U77" s="144"/>
      <c r="V77" s="122"/>
      <c r="X77" s="85">
        <f t="shared" si="2"/>
        <v>24</v>
      </c>
      <c r="Z77" s="188" t="b">
        <f>IF(COUNTIF(업적!$H:$H,QuestType!$N77)=0,FALSE,COUNTIF(업적!$H:$H,QuestType!$N77))</f>
        <v>0</v>
      </c>
      <c r="AA77" s="188">
        <f>IF(COUNTIF(가이드!$I:$I,QuestType!$N77)=0,FALSE,COUNTIF(가이드!$I:$I,QuestType!$N77))</f>
        <v>4</v>
      </c>
      <c r="AB77" s="188">
        <f>IF(COUNTIF(일일!$I:$I,QuestType!$N77)=0,FALSE,COUNTIF(일일!$I:$I,QuestType!$N77))</f>
        <v>2</v>
      </c>
      <c r="AC77" s="188">
        <f>IF(COUNTIF(이벤트!$H:$H,QuestType!$N77)=0,FALSE,COUNTIF(이벤트!$H:$H,QuestType!$N77))</f>
        <v>17</v>
      </c>
      <c r="AD77" s="188" t="b">
        <f>IF(COUNTIF(길드!$H:$H,QuestType!$N77)=0,FALSE,COUNTIF(길드!$H:$H,QuestType!$N77))</f>
        <v>0</v>
      </c>
      <c r="AE77" s="188">
        <f>IF(COUNTIF(미궁정복!$H:$H,QuestType!$N77)=0,FALSE,COUNTIF(미궁정복!$H:$H,QuestType!$N77))</f>
        <v>1</v>
      </c>
      <c r="AF77" s="188" t="b">
        <f>IF(COUNTIF(타임패트롤!$H:$H,QuestType!$N77)=0,FALSE,COUNTIF(타임패트롤!$H:$H,QuestType!$N77))</f>
        <v>0</v>
      </c>
      <c r="AJ77" s="68">
        <v>141174</v>
      </c>
      <c r="AK77" s="68" t="s">
        <v>7022</v>
      </c>
    </row>
    <row r="78" spans="2:37" x14ac:dyDescent="0.3">
      <c r="N78" s="82">
        <v>75</v>
      </c>
      <c r="O78" s="82"/>
      <c r="P78" s="82" t="s">
        <v>2870</v>
      </c>
      <c r="Q78" s="82" t="s">
        <v>4</v>
      </c>
      <c r="R78" s="82" t="s">
        <v>169</v>
      </c>
      <c r="S78" s="121" t="s">
        <v>3092</v>
      </c>
      <c r="T78" s="122" t="s">
        <v>2316</v>
      </c>
      <c r="U78" s="122"/>
      <c r="V78" s="122"/>
      <c r="X78" s="85">
        <f t="shared" ref="X78:X80" si="3">SUM(Z78:AF78)</f>
        <v>1</v>
      </c>
      <c r="Z78" s="188" t="b">
        <f>IF(COUNTIF(업적!$H:$H,QuestType!$N78)=0,FALSE,COUNTIF(업적!$H:$H,QuestType!$N78))</f>
        <v>0</v>
      </c>
      <c r="AA78" s="188">
        <f>IF(COUNTIF(가이드!$I:$I,QuestType!$N78)=0,FALSE,COUNTIF(가이드!$I:$I,QuestType!$N78))</f>
        <v>1</v>
      </c>
      <c r="AB78" s="188" t="b">
        <f>IF(COUNTIF(일일!$I:$I,QuestType!$N78)=0,FALSE,COUNTIF(일일!$I:$I,QuestType!$N78))</f>
        <v>0</v>
      </c>
      <c r="AC78" s="188" t="b">
        <f>IF(COUNTIF(이벤트!$H:$H,QuestType!$N78)=0,FALSE,COUNTIF(이벤트!$H:$H,QuestType!$N78))</f>
        <v>0</v>
      </c>
      <c r="AD78" s="188" t="b">
        <f>IF(COUNTIF(길드!$H:$H,QuestType!$N78)=0,FALSE,COUNTIF(길드!$H:$H,QuestType!$N78))</f>
        <v>0</v>
      </c>
      <c r="AE78" s="188" t="b">
        <f>IF(COUNTIF(미궁정복!$H:$H,QuestType!$N78)=0,FALSE,COUNTIF(미궁정복!$H:$H,QuestType!$N78))</f>
        <v>0</v>
      </c>
      <c r="AF78" s="188" t="b">
        <f>IF(COUNTIF(타임패트롤!$H:$H,QuestType!$N78)=0,FALSE,COUNTIF(타임패트롤!$H:$H,QuestType!$N78))</f>
        <v>0</v>
      </c>
      <c r="AJ78" s="68">
        <v>141175</v>
      </c>
      <c r="AK78" s="68" t="s">
        <v>7023</v>
      </c>
    </row>
    <row r="79" spans="2:37" x14ac:dyDescent="0.3">
      <c r="F79" s="312" t="s">
        <v>2489</v>
      </c>
      <c r="G79" s="312"/>
      <c r="H79" s="312"/>
      <c r="I79" s="312"/>
      <c r="N79" s="82">
        <v>76</v>
      </c>
      <c r="O79" s="82"/>
      <c r="P79" s="82" t="s">
        <v>3105</v>
      </c>
      <c r="Q79" s="82" t="s">
        <v>3096</v>
      </c>
      <c r="R79" s="82" t="s">
        <v>169</v>
      </c>
      <c r="S79" s="121" t="s">
        <v>3092</v>
      </c>
      <c r="T79" s="122" t="s">
        <v>442</v>
      </c>
      <c r="U79" s="122"/>
      <c r="V79" s="122"/>
      <c r="X79" s="85">
        <f t="shared" si="3"/>
        <v>14</v>
      </c>
      <c r="Z79" s="188" t="b">
        <f>IF(COUNTIF(업적!$H:$H,QuestType!$N79)=0,FALSE,COUNTIF(업적!$H:$H,QuestType!$N79))</f>
        <v>0</v>
      </c>
      <c r="AA79" s="188">
        <f>IF(COUNTIF(가이드!$I:$I,QuestType!$N79)=0,FALSE,COUNTIF(가이드!$I:$I,QuestType!$N79))</f>
        <v>14</v>
      </c>
      <c r="AB79" s="188" t="b">
        <f>IF(COUNTIF(일일!$I:$I,QuestType!$N79)=0,FALSE,COUNTIF(일일!$I:$I,QuestType!$N79))</f>
        <v>0</v>
      </c>
      <c r="AC79" s="188" t="b">
        <f>IF(COUNTIF(이벤트!$H:$H,QuestType!$N79)=0,FALSE,COUNTIF(이벤트!$H:$H,QuestType!$N79))</f>
        <v>0</v>
      </c>
      <c r="AD79" s="188" t="b">
        <f>IF(COUNTIF(길드!$H:$H,QuestType!$N79)=0,FALSE,COUNTIF(길드!$H:$H,QuestType!$N79))</f>
        <v>0</v>
      </c>
      <c r="AE79" s="188" t="b">
        <f>IF(COUNTIF(미궁정복!$H:$H,QuestType!$N79)=0,FALSE,COUNTIF(미궁정복!$H:$H,QuestType!$N79))</f>
        <v>0</v>
      </c>
      <c r="AF79" s="188" t="b">
        <f>IF(COUNTIF(타임패트롤!$H:$H,QuestType!$N79)=0,FALSE,COUNTIF(타임패트롤!$H:$H,QuestType!$N79))</f>
        <v>0</v>
      </c>
      <c r="AJ79" s="68">
        <v>141176</v>
      </c>
      <c r="AK79" s="68" t="s">
        <v>7024</v>
      </c>
    </row>
    <row r="80" spans="2:37" x14ac:dyDescent="0.3">
      <c r="F80" s="119" t="s">
        <v>586</v>
      </c>
      <c r="G80" s="119" t="s">
        <v>585</v>
      </c>
      <c r="H80" s="119" t="s">
        <v>2346</v>
      </c>
      <c r="I80" s="119" t="s">
        <v>583</v>
      </c>
      <c r="N80" s="82">
        <v>77</v>
      </c>
      <c r="O80" s="82"/>
      <c r="P80" s="82" t="s">
        <v>3100</v>
      </c>
      <c r="Q80" s="82" t="s">
        <v>574</v>
      </c>
      <c r="R80" s="82" t="s">
        <v>178</v>
      </c>
      <c r="S80" s="121" t="s">
        <v>3093</v>
      </c>
      <c r="T80" s="122" t="s">
        <v>442</v>
      </c>
      <c r="U80" s="122"/>
      <c r="V80" s="122"/>
      <c r="X80" s="85">
        <f t="shared" si="3"/>
        <v>0</v>
      </c>
      <c r="Z80" s="188" t="b">
        <f>IF(COUNTIF(업적!$H:$H,QuestType!$N80)=0,FALSE,COUNTIF(업적!$H:$H,QuestType!$N80))</f>
        <v>0</v>
      </c>
      <c r="AA80" s="188" t="b">
        <f>IF(COUNTIF(가이드!$I:$I,QuestType!$N80)=0,FALSE,COUNTIF(가이드!$I:$I,QuestType!$N80))</f>
        <v>0</v>
      </c>
      <c r="AB80" s="188" t="b">
        <f>IF(COUNTIF(일일!$I:$I,QuestType!$N80)=0,FALSE,COUNTIF(일일!$I:$I,QuestType!$N80))</f>
        <v>0</v>
      </c>
      <c r="AC80" s="188" t="b">
        <f>IF(COUNTIF(이벤트!$H:$H,QuestType!$N80)=0,FALSE,COUNTIF(이벤트!$H:$H,QuestType!$N80))</f>
        <v>0</v>
      </c>
      <c r="AD80" s="188" t="b">
        <f>IF(COUNTIF(길드!$H:$H,QuestType!$N80)=0,FALSE,COUNTIF(길드!$H:$H,QuestType!$N80))</f>
        <v>0</v>
      </c>
      <c r="AE80" s="188" t="b">
        <f>IF(COUNTIF(미궁정복!$H:$H,QuestType!$N80)=0,FALSE,COUNTIF(미궁정복!$H:$H,QuestType!$N80))</f>
        <v>0</v>
      </c>
      <c r="AF80" s="188" t="b">
        <f>IF(COUNTIF(타임패트롤!$H:$H,QuestType!$N80)=0,FALSE,COUNTIF(타임패트롤!$H:$H,QuestType!$N80))</f>
        <v>0</v>
      </c>
      <c r="AJ80" s="68">
        <v>141177</v>
      </c>
      <c r="AK80" s="68" t="s">
        <v>7025</v>
      </c>
    </row>
    <row r="81" spans="6:37" x14ac:dyDescent="0.3">
      <c r="F81" s="82">
        <v>0</v>
      </c>
      <c r="G81" s="82" t="s">
        <v>4</v>
      </c>
      <c r="H81" s="82"/>
      <c r="I81" s="82"/>
      <c r="N81" s="82">
        <v>78</v>
      </c>
      <c r="O81" s="82"/>
      <c r="P81" s="82" t="s">
        <v>3101</v>
      </c>
      <c r="Q81" s="82" t="s">
        <v>574</v>
      </c>
      <c r="R81" s="82" t="s">
        <v>178</v>
      </c>
      <c r="S81" s="121" t="s">
        <v>3093</v>
      </c>
      <c r="T81" s="122" t="s">
        <v>442</v>
      </c>
      <c r="U81" s="122"/>
      <c r="V81" s="122"/>
      <c r="X81" s="85">
        <f t="shared" ref="X81:X84" si="4">SUM(Z81:AF81)</f>
        <v>0</v>
      </c>
      <c r="Z81" s="188" t="b">
        <f>IF(COUNTIF(업적!$H:$H,QuestType!$N81)=0,FALSE,COUNTIF(업적!$H:$H,QuestType!$N81))</f>
        <v>0</v>
      </c>
      <c r="AA81" s="188" t="b">
        <f>IF(COUNTIF(가이드!$I:$I,QuestType!$N81)=0,FALSE,COUNTIF(가이드!$I:$I,QuestType!$N81))</f>
        <v>0</v>
      </c>
      <c r="AB81" s="188" t="b">
        <f>IF(COUNTIF(일일!$I:$I,QuestType!$N81)=0,FALSE,COUNTIF(일일!$I:$I,QuestType!$N81))</f>
        <v>0</v>
      </c>
      <c r="AC81" s="188" t="b">
        <f>IF(COUNTIF(이벤트!$H:$H,QuestType!$N81)=0,FALSE,COUNTIF(이벤트!$H:$H,QuestType!$N81))</f>
        <v>0</v>
      </c>
      <c r="AD81" s="188" t="b">
        <f>IF(COUNTIF(길드!$H:$H,QuestType!$N81)=0,FALSE,COUNTIF(길드!$H:$H,QuestType!$N81))</f>
        <v>0</v>
      </c>
      <c r="AE81" s="188" t="b">
        <f>IF(COUNTIF(미궁정복!$H:$H,QuestType!$N81)=0,FALSE,COUNTIF(미궁정복!$H:$H,QuestType!$N81))</f>
        <v>0</v>
      </c>
      <c r="AF81" s="188" t="b">
        <f>IF(COUNTIF(타임패트롤!$H:$H,QuestType!$N81)=0,FALSE,COUNTIF(타임패트롤!$H:$H,QuestType!$N81))</f>
        <v>0</v>
      </c>
      <c r="AJ81" s="68">
        <v>141178</v>
      </c>
      <c r="AK81" s="68" t="s">
        <v>7026</v>
      </c>
    </row>
    <row r="82" spans="6:37" x14ac:dyDescent="0.3">
      <c r="F82" s="129">
        <v>1</v>
      </c>
      <c r="G82" s="129" t="s">
        <v>597</v>
      </c>
      <c r="H82" s="129"/>
      <c r="I82" s="129" t="s">
        <v>695</v>
      </c>
      <c r="N82" s="82">
        <v>79</v>
      </c>
      <c r="O82" s="82"/>
      <c r="P82" s="82" t="s">
        <v>3102</v>
      </c>
      <c r="Q82" s="82" t="s">
        <v>574</v>
      </c>
      <c r="R82" s="82" t="s">
        <v>178</v>
      </c>
      <c r="S82" s="121" t="s">
        <v>3093</v>
      </c>
      <c r="T82" s="122" t="s">
        <v>442</v>
      </c>
      <c r="U82" s="122"/>
      <c r="V82" s="122"/>
      <c r="X82" s="85">
        <f t="shared" si="4"/>
        <v>1</v>
      </c>
      <c r="Z82" s="188" t="b">
        <f>IF(COUNTIF(업적!$H:$H,QuestType!$N82)=0,FALSE,COUNTIF(업적!$H:$H,QuestType!$N82))</f>
        <v>0</v>
      </c>
      <c r="AA82" s="188">
        <f>IF(COUNTIF(가이드!$I:$I,QuestType!$N82)=0,FALSE,COUNTIF(가이드!$I:$I,QuestType!$N82))</f>
        <v>1</v>
      </c>
      <c r="AB82" s="188" t="b">
        <f>IF(COUNTIF(일일!$I:$I,QuestType!$N82)=0,FALSE,COUNTIF(일일!$I:$I,QuestType!$N82))</f>
        <v>0</v>
      </c>
      <c r="AC82" s="188" t="b">
        <f>IF(COUNTIF(이벤트!$H:$H,QuestType!$N82)=0,FALSE,COUNTIF(이벤트!$H:$H,QuestType!$N82))</f>
        <v>0</v>
      </c>
      <c r="AD82" s="188" t="b">
        <f>IF(COUNTIF(길드!$H:$H,QuestType!$N82)=0,FALSE,COUNTIF(길드!$H:$H,QuestType!$N82))</f>
        <v>0</v>
      </c>
      <c r="AE82" s="188" t="b">
        <f>IF(COUNTIF(미궁정복!$H:$H,QuestType!$N82)=0,FALSE,COUNTIF(미궁정복!$H:$H,QuestType!$N82))</f>
        <v>0</v>
      </c>
      <c r="AF82" s="188" t="b">
        <f>IF(COUNTIF(타임패트롤!$H:$H,QuestType!$N82)=0,FALSE,COUNTIF(타임패트롤!$H:$H,QuestType!$N82))</f>
        <v>0</v>
      </c>
      <c r="AJ82" s="68">
        <v>141179</v>
      </c>
      <c r="AK82" s="68" t="s">
        <v>7027</v>
      </c>
    </row>
    <row r="83" spans="6:37" x14ac:dyDescent="0.3">
      <c r="F83" s="82">
        <v>2</v>
      </c>
      <c r="G83" s="82" t="s">
        <v>3108</v>
      </c>
      <c r="H83" s="82"/>
      <c r="I83" s="82"/>
      <c r="N83" s="82">
        <v>80</v>
      </c>
      <c r="O83" s="82"/>
      <c r="P83" s="82" t="s">
        <v>3103</v>
      </c>
      <c r="Q83" s="82" t="s">
        <v>574</v>
      </c>
      <c r="R83" s="82" t="s">
        <v>178</v>
      </c>
      <c r="S83" s="121" t="s">
        <v>3093</v>
      </c>
      <c r="T83" s="122" t="s">
        <v>442</v>
      </c>
      <c r="U83" s="122"/>
      <c r="V83" s="122"/>
      <c r="X83" s="85">
        <f t="shared" si="4"/>
        <v>0</v>
      </c>
      <c r="Z83" s="188" t="b">
        <f>IF(COUNTIF(업적!$H:$H,QuestType!$N83)=0,FALSE,COUNTIF(업적!$H:$H,QuestType!$N83))</f>
        <v>0</v>
      </c>
      <c r="AA83" s="188" t="b">
        <f>IF(COUNTIF(가이드!$I:$I,QuestType!$N83)=0,FALSE,COUNTIF(가이드!$I:$I,QuestType!$N83))</f>
        <v>0</v>
      </c>
      <c r="AB83" s="188" t="b">
        <f>IF(COUNTIF(일일!$I:$I,QuestType!$N83)=0,FALSE,COUNTIF(일일!$I:$I,QuestType!$N83))</f>
        <v>0</v>
      </c>
      <c r="AC83" s="188" t="b">
        <f>IF(COUNTIF(이벤트!$H:$H,QuestType!$N83)=0,FALSE,COUNTIF(이벤트!$H:$H,QuestType!$N83))</f>
        <v>0</v>
      </c>
      <c r="AD83" s="188" t="b">
        <f>IF(COUNTIF(길드!$H:$H,QuestType!$N83)=0,FALSE,COUNTIF(길드!$H:$H,QuestType!$N83))</f>
        <v>0</v>
      </c>
      <c r="AE83" s="188" t="b">
        <f>IF(COUNTIF(미궁정복!$H:$H,QuestType!$N83)=0,FALSE,COUNTIF(미궁정복!$H:$H,QuestType!$N83))</f>
        <v>0</v>
      </c>
      <c r="AF83" s="188" t="b">
        <f>IF(COUNTIF(타임패트롤!$H:$H,QuestType!$N83)=0,FALSE,COUNTIF(타임패트롤!$H:$H,QuestType!$N83))</f>
        <v>0</v>
      </c>
      <c r="AJ83" s="68">
        <v>141180</v>
      </c>
      <c r="AK83" s="68" t="s">
        <v>7028</v>
      </c>
    </row>
    <row r="84" spans="6:37" x14ac:dyDescent="0.3">
      <c r="F84" s="68">
        <v>3</v>
      </c>
      <c r="G84" s="68" t="s">
        <v>602</v>
      </c>
      <c r="H84" s="68"/>
      <c r="I84" s="68"/>
      <c r="N84" s="82">
        <v>81</v>
      </c>
      <c r="O84" s="82"/>
      <c r="P84" s="82" t="s">
        <v>3104</v>
      </c>
      <c r="Q84" s="82" t="s">
        <v>574</v>
      </c>
      <c r="R84" s="82" t="s">
        <v>178</v>
      </c>
      <c r="S84" s="121" t="s">
        <v>3093</v>
      </c>
      <c r="T84" s="122" t="s">
        <v>442</v>
      </c>
      <c r="U84" s="122"/>
      <c r="V84" s="122"/>
      <c r="X84" s="85">
        <f t="shared" si="4"/>
        <v>3</v>
      </c>
      <c r="Z84" s="188" t="b">
        <f>IF(COUNTIF(업적!$H:$H,QuestType!$N84)=0,FALSE,COUNTIF(업적!$H:$H,QuestType!$N84))</f>
        <v>0</v>
      </c>
      <c r="AA84" s="188">
        <f>IF(COUNTIF(가이드!$I:$I,QuestType!$N84)=0,FALSE,COUNTIF(가이드!$I:$I,QuestType!$N84))</f>
        <v>3</v>
      </c>
      <c r="AB84" s="188" t="b">
        <f>IF(COUNTIF(일일!$I:$I,QuestType!$N84)=0,FALSE,COUNTIF(일일!$I:$I,QuestType!$N84))</f>
        <v>0</v>
      </c>
      <c r="AC84" s="188" t="b">
        <f>IF(COUNTIF(이벤트!$H:$H,QuestType!$N84)=0,FALSE,COUNTIF(이벤트!$H:$H,QuestType!$N84))</f>
        <v>0</v>
      </c>
      <c r="AD84" s="188" t="b">
        <f>IF(COUNTIF(길드!$H:$H,QuestType!$N84)=0,FALSE,COUNTIF(길드!$H:$H,QuestType!$N84))</f>
        <v>0</v>
      </c>
      <c r="AE84" s="188" t="b">
        <f>IF(COUNTIF(미궁정복!$H:$H,QuestType!$N84)=0,FALSE,COUNTIF(미궁정복!$H:$H,QuestType!$N84))</f>
        <v>0</v>
      </c>
      <c r="AF84" s="188" t="b">
        <f>IF(COUNTIF(타임패트롤!$H:$H,QuestType!$N84)=0,FALSE,COUNTIF(타임패트롤!$H:$H,QuestType!$N84))</f>
        <v>0</v>
      </c>
      <c r="AJ84" s="68">
        <v>141181</v>
      </c>
      <c r="AK84" s="68" t="s">
        <v>7029</v>
      </c>
    </row>
    <row r="85" spans="6:37" x14ac:dyDescent="0.3">
      <c r="F85" s="67">
        <v>4</v>
      </c>
      <c r="G85" s="67" t="s">
        <v>601</v>
      </c>
      <c r="H85" s="67"/>
      <c r="I85" s="67"/>
      <c r="N85" s="87">
        <v>82</v>
      </c>
      <c r="O85" s="87"/>
      <c r="P85" s="87" t="s">
        <v>10264</v>
      </c>
      <c r="Q85" s="87" t="s">
        <v>574</v>
      </c>
      <c r="R85" s="87" t="s">
        <v>178</v>
      </c>
      <c r="S85" s="245" t="s">
        <v>3093</v>
      </c>
      <c r="T85" s="246" t="s">
        <v>442</v>
      </c>
      <c r="U85" s="246"/>
      <c r="V85" s="246"/>
      <c r="X85" s="85">
        <f t="shared" ref="X85" si="5">SUM(Z85:AF85)</f>
        <v>2</v>
      </c>
      <c r="Z85" s="188" t="b">
        <f>IF(COUNTIF(업적!$H:$H,QuestType!$N85)=0,FALSE,COUNTIF(업적!$H:$H,QuestType!$N85))</f>
        <v>0</v>
      </c>
      <c r="AA85" s="188">
        <f>IF(COUNTIF(가이드!$I:$I,QuestType!$N85)=0,FALSE,COUNTIF(가이드!$I:$I,QuestType!$N85))</f>
        <v>2</v>
      </c>
      <c r="AB85" s="188" t="b">
        <f>IF(COUNTIF(일일!$I:$I,QuestType!$N85)=0,FALSE,COUNTIF(일일!$I:$I,QuestType!$N85))</f>
        <v>0</v>
      </c>
      <c r="AC85" s="188" t="b">
        <f>IF(COUNTIF(이벤트!$H:$H,QuestType!$N85)=0,FALSE,COUNTIF(이벤트!$H:$H,QuestType!$N85))</f>
        <v>0</v>
      </c>
      <c r="AD85" s="188" t="b">
        <f>IF(COUNTIF(길드!$H:$H,QuestType!$N85)=0,FALSE,COUNTIF(길드!$H:$H,QuestType!$N85))</f>
        <v>0</v>
      </c>
      <c r="AE85" s="188" t="b">
        <f>IF(COUNTIF(미궁정복!$H:$H,QuestType!$N85)=0,FALSE,COUNTIF(미궁정복!$H:$H,QuestType!$N85))</f>
        <v>0</v>
      </c>
      <c r="AF85" s="188" t="b">
        <f>IF(COUNTIF(타임패트롤!$H:$H,QuestType!$N85)=0,FALSE,COUNTIF(타임패트롤!$H:$H,QuestType!$N85))</f>
        <v>0</v>
      </c>
      <c r="AJ85" s="68">
        <v>141182</v>
      </c>
      <c r="AK85" s="68" t="s">
        <v>7030</v>
      </c>
    </row>
    <row r="86" spans="6:37" x14ac:dyDescent="0.3">
      <c r="F86" s="67">
        <v>5</v>
      </c>
      <c r="G86" s="67" t="s">
        <v>599</v>
      </c>
      <c r="H86" s="67"/>
      <c r="I86" s="67"/>
      <c r="N86" s="68">
        <v>83</v>
      </c>
      <c r="O86" s="68"/>
      <c r="P86" s="68" t="s">
        <v>10307</v>
      </c>
      <c r="Q86" s="68" t="s">
        <v>3096</v>
      </c>
      <c r="R86" s="68" t="s">
        <v>169</v>
      </c>
      <c r="S86" s="187" t="s">
        <v>2630</v>
      </c>
      <c r="T86" s="144" t="s">
        <v>442</v>
      </c>
      <c r="U86" s="144"/>
      <c r="V86" s="144"/>
      <c r="X86" s="85">
        <f t="shared" ref="X86" si="6">SUM(Z86:AF86)</f>
        <v>8</v>
      </c>
      <c r="Z86" s="188" t="b">
        <f>IF(COUNTIF(업적!$H:$H,QuestType!$N86)=0,FALSE,COUNTIF(업적!$H:$H,QuestType!$N86))</f>
        <v>0</v>
      </c>
      <c r="AA86" s="188">
        <f>IF(COUNTIF(가이드!$I:$I,QuestType!$N86)=0,FALSE,COUNTIF(가이드!$I:$I,QuestType!$N86))</f>
        <v>7</v>
      </c>
      <c r="AB86" s="188" t="b">
        <f>IF(COUNTIF(일일!$I:$I,QuestType!$N86)=0,FALSE,COUNTIF(일일!$I:$I,QuestType!$N86))</f>
        <v>0</v>
      </c>
      <c r="AC86" s="188" t="b">
        <f>IF(COUNTIF(이벤트!$H:$H,QuestType!$N86)=0,FALSE,COUNTIF(이벤트!$H:$H,QuestType!$N86))</f>
        <v>0</v>
      </c>
      <c r="AD86" s="188">
        <f>IF(COUNTIF(길드!$H:$H,QuestType!$N86)=0,FALSE,COUNTIF(길드!$H:$H,QuestType!$N86))</f>
        <v>1</v>
      </c>
      <c r="AE86" s="188" t="b">
        <f>IF(COUNTIF(미궁정복!$H:$H,QuestType!$N86)=0,FALSE,COUNTIF(미궁정복!$H:$H,QuestType!$N86))</f>
        <v>0</v>
      </c>
      <c r="AF86" s="188" t="b">
        <f>IF(COUNTIF(타임패트롤!$H:$H,QuestType!$N86)=0,FALSE,COUNTIF(타임패트롤!$H:$H,QuestType!$N86))</f>
        <v>0</v>
      </c>
      <c r="AJ86" s="68">
        <v>141183</v>
      </c>
      <c r="AK86" s="68" t="s">
        <v>7031</v>
      </c>
    </row>
    <row r="87" spans="6:37" x14ac:dyDescent="0.3">
      <c r="F87" s="67">
        <v>6</v>
      </c>
      <c r="G87" s="67" t="s">
        <v>600</v>
      </c>
      <c r="H87" s="67"/>
      <c r="I87" s="67"/>
      <c r="N87" s="87">
        <v>84</v>
      </c>
      <c r="O87" s="87"/>
      <c r="P87" s="87" t="s">
        <v>11374</v>
      </c>
      <c r="Q87" s="87" t="s">
        <v>11375</v>
      </c>
      <c r="R87" s="87" t="s">
        <v>169</v>
      </c>
      <c r="S87" s="245"/>
      <c r="T87" s="246"/>
      <c r="U87" s="246"/>
      <c r="V87" s="246" t="s">
        <v>49</v>
      </c>
      <c r="X87" s="85">
        <f t="shared" ref="X87" si="7">SUM(Z87:AF87)</f>
        <v>3</v>
      </c>
      <c r="Z87" s="188" t="b">
        <f>IF(COUNTIF(업적!$H:$H,QuestType!$N87)=0,FALSE,COUNTIF(업적!$H:$H,QuestType!$N87))</f>
        <v>0</v>
      </c>
      <c r="AA87" s="188" t="b">
        <f>IF(COUNTIF(가이드!$I:$I,QuestType!$N87)=0,FALSE,COUNTIF(가이드!$I:$I,QuestType!$N87))</f>
        <v>0</v>
      </c>
      <c r="AB87" s="188" t="b">
        <f>IF(COUNTIF(일일!$I:$I,QuestType!$N87)=0,FALSE,COUNTIF(일일!$I:$I,QuestType!$N87))</f>
        <v>0</v>
      </c>
      <c r="AC87" s="188">
        <f>IF(COUNTIF(이벤트!$H:$H,QuestType!$N87)=0,FALSE,COUNTIF(이벤트!$H:$H,QuestType!$N87))</f>
        <v>3</v>
      </c>
      <c r="AD87" s="188" t="b">
        <f>IF(COUNTIF(길드!$H:$H,QuestType!$N87)=0,FALSE,COUNTIF(길드!$H:$H,QuestType!$N87))</f>
        <v>0</v>
      </c>
      <c r="AE87" s="188" t="b">
        <f>IF(COUNTIF(미궁정복!$H:$H,QuestType!$N87)=0,FALSE,COUNTIF(미궁정복!$H:$H,QuestType!$N87))</f>
        <v>0</v>
      </c>
      <c r="AF87" s="188" t="b">
        <f>IF(COUNTIF(타임패트롤!$H:$H,QuestType!$N87)=0,FALSE,COUNTIF(타임패트롤!$H:$H,QuestType!$N87))</f>
        <v>0</v>
      </c>
      <c r="AJ87" s="68">
        <v>141184</v>
      </c>
      <c r="AK87" s="68" t="s">
        <v>7032</v>
      </c>
    </row>
    <row r="88" spans="6:37" x14ac:dyDescent="0.3">
      <c r="F88" s="67">
        <v>7</v>
      </c>
      <c r="G88" s="67" t="s">
        <v>696</v>
      </c>
      <c r="H88" s="67"/>
      <c r="I88" s="67"/>
      <c r="N88" s="68">
        <v>85</v>
      </c>
      <c r="O88" s="68"/>
      <c r="P88" s="68" t="s">
        <v>11567</v>
      </c>
      <c r="Q88" s="68"/>
      <c r="R88" s="68" t="s">
        <v>178</v>
      </c>
      <c r="S88" s="187"/>
      <c r="T88" s="144"/>
      <c r="U88" s="144"/>
      <c r="V88" s="144"/>
      <c r="W88" s="63" t="s">
        <v>11568</v>
      </c>
      <c r="X88" s="85">
        <f t="shared" ref="X88:X93" si="8">SUM(Z88:AF88)</f>
        <v>1</v>
      </c>
      <c r="Z88" s="188" t="b">
        <f>IF(COUNTIF(업적!$H:$H,QuestType!$N88)=0,FALSE,COUNTIF(업적!$H:$H,QuestType!$N88))</f>
        <v>0</v>
      </c>
      <c r="AA88" s="188" t="b">
        <f>IF(COUNTIF(가이드!$I:$I,QuestType!$N88)=0,FALSE,COUNTIF(가이드!$I:$I,QuestType!$N88))</f>
        <v>0</v>
      </c>
      <c r="AB88" s="188" t="b">
        <f>IF(COUNTIF(일일!$I:$I,QuestType!$N88)=0,FALSE,COUNTIF(일일!$I:$I,QuestType!$N88))</f>
        <v>0</v>
      </c>
      <c r="AC88" s="188">
        <f>IF(COUNTIF(이벤트!$H:$H,QuestType!$N88)=0,FALSE,COUNTIF(이벤트!$H:$H,QuestType!$N88))</f>
        <v>1</v>
      </c>
      <c r="AD88" s="188" t="b">
        <f>IF(COUNTIF(길드!$H:$H,QuestType!$N88)=0,FALSE,COUNTIF(길드!$H:$H,QuestType!$N88))</f>
        <v>0</v>
      </c>
      <c r="AE88" s="188" t="b">
        <f>IF(COUNTIF(미궁정복!$H:$H,QuestType!$N88)=0,FALSE,COUNTIF(미궁정복!$H:$H,QuestType!$N88))</f>
        <v>0</v>
      </c>
      <c r="AF88" s="188" t="b">
        <f>IF(COUNTIF(타임패트롤!$H:$H,QuestType!$N88)=0,FALSE,COUNTIF(타임패트롤!$H:$H,QuestType!$N88))</f>
        <v>0</v>
      </c>
      <c r="AJ88" s="68">
        <v>141185</v>
      </c>
      <c r="AK88" s="68" t="s">
        <v>7033</v>
      </c>
    </row>
    <row r="89" spans="6:37" x14ac:dyDescent="0.3">
      <c r="F89" s="82">
        <v>8</v>
      </c>
      <c r="G89" s="82" t="s">
        <v>609</v>
      </c>
      <c r="H89" s="82"/>
      <c r="I89" s="82"/>
      <c r="N89" s="87">
        <v>86</v>
      </c>
      <c r="O89" s="87"/>
      <c r="P89" s="87" t="s">
        <v>11569</v>
      </c>
      <c r="Q89" s="87"/>
      <c r="R89" s="87" t="s">
        <v>169</v>
      </c>
      <c r="S89" s="245"/>
      <c r="T89" s="246"/>
      <c r="U89" s="246"/>
      <c r="V89" s="246"/>
      <c r="X89" s="85">
        <f t="shared" si="8"/>
        <v>4</v>
      </c>
      <c r="Z89" s="188" t="b">
        <f>IF(COUNTIF(업적!$H:$H,QuestType!$N89)=0,FALSE,COUNTIF(업적!$H:$H,QuestType!$N89))</f>
        <v>0</v>
      </c>
      <c r="AA89" s="188" t="b">
        <f>IF(COUNTIF(가이드!$I:$I,QuestType!$N89)=0,FALSE,COUNTIF(가이드!$I:$I,QuestType!$N89))</f>
        <v>0</v>
      </c>
      <c r="AB89" s="188" t="b">
        <f>IF(COUNTIF(일일!$I:$I,QuestType!$N89)=0,FALSE,COUNTIF(일일!$I:$I,QuestType!$N89))</f>
        <v>0</v>
      </c>
      <c r="AC89" s="188">
        <f>IF(COUNTIF(이벤트!$H:$H,QuestType!$N89)=0,FALSE,COUNTIF(이벤트!$H:$H,QuestType!$N89))</f>
        <v>4</v>
      </c>
      <c r="AD89" s="188" t="b">
        <f>IF(COUNTIF(길드!$H:$H,QuestType!$N89)=0,FALSE,COUNTIF(길드!$H:$H,QuestType!$N89))</f>
        <v>0</v>
      </c>
      <c r="AE89" s="188" t="b">
        <f>IF(COUNTIF(미궁정복!$H:$H,QuestType!$N89)=0,FALSE,COUNTIF(미궁정복!$H:$H,QuestType!$N89))</f>
        <v>0</v>
      </c>
      <c r="AF89" s="188" t="b">
        <f>IF(COUNTIF(타임패트롤!$H:$H,QuestType!$N89)=0,FALSE,COUNTIF(타임패트롤!$H:$H,QuestType!$N89))</f>
        <v>0</v>
      </c>
      <c r="AJ89" s="68">
        <v>141186</v>
      </c>
      <c r="AK89" s="68" t="s">
        <v>7034</v>
      </c>
    </row>
    <row r="90" spans="6:37" x14ac:dyDescent="0.3">
      <c r="F90" s="68">
        <v>9</v>
      </c>
      <c r="G90" s="68" t="s">
        <v>2853</v>
      </c>
      <c r="H90" s="68"/>
      <c r="I90" s="68" t="s">
        <v>3107</v>
      </c>
      <c r="N90" s="68">
        <v>87</v>
      </c>
      <c r="O90" s="68"/>
      <c r="P90" s="68" t="s">
        <v>11686</v>
      </c>
      <c r="Q90" s="68" t="s">
        <v>574</v>
      </c>
      <c r="R90" s="68" t="s">
        <v>169</v>
      </c>
      <c r="S90" s="187"/>
      <c r="T90" s="144"/>
      <c r="U90" s="144"/>
      <c r="V90" s="144"/>
      <c r="X90" s="85">
        <f t="shared" si="8"/>
        <v>10</v>
      </c>
      <c r="Z90" s="188" t="b">
        <f>IF(COUNTIF(업적!$H:$H,QuestType!$N90)=0,FALSE,COUNTIF(업적!$H:$H,QuestType!$N90))</f>
        <v>0</v>
      </c>
      <c r="AA90" s="188" t="b">
        <f>IF(COUNTIF(가이드!$I:$I,QuestType!$N90)=0,FALSE,COUNTIF(가이드!$I:$I,QuestType!$N90))</f>
        <v>0</v>
      </c>
      <c r="AB90" s="188" t="b">
        <f>IF(COUNTIF(일일!$I:$I,QuestType!$N90)=0,FALSE,COUNTIF(일일!$I:$I,QuestType!$N90))</f>
        <v>0</v>
      </c>
      <c r="AC90" s="188">
        <f>IF(COUNTIF(이벤트!$H:$H,QuestType!$N90)=0,FALSE,COUNTIF(이벤트!$H:$H,QuestType!$N90))</f>
        <v>10</v>
      </c>
      <c r="AD90" s="188" t="b">
        <f>IF(COUNTIF(길드!$H:$H,QuestType!$N90)=0,FALSE,COUNTIF(길드!$H:$H,QuestType!$N90))</f>
        <v>0</v>
      </c>
      <c r="AE90" s="188" t="b">
        <f>IF(COUNTIF(미궁정복!$H:$H,QuestType!$N90)=0,FALSE,COUNTIF(미궁정복!$H:$H,QuestType!$N90))</f>
        <v>0</v>
      </c>
      <c r="AF90" s="188" t="b">
        <f>IF(COUNTIF(타임패트롤!$H:$H,QuestType!$N90)=0,FALSE,COUNTIF(타임패트롤!$H:$H,QuestType!$N90))</f>
        <v>0</v>
      </c>
      <c r="AJ90" s="68">
        <v>141187</v>
      </c>
      <c r="AK90" s="68" t="s">
        <v>7035</v>
      </c>
    </row>
    <row r="91" spans="6:37" x14ac:dyDescent="0.3">
      <c r="F91" s="68">
        <v>10</v>
      </c>
      <c r="G91" s="68" t="s">
        <v>2488</v>
      </c>
      <c r="H91" s="68"/>
      <c r="I91" s="68"/>
      <c r="N91" s="68">
        <v>88</v>
      </c>
      <c r="O91" s="68"/>
      <c r="P91" s="68" t="s">
        <v>11687</v>
      </c>
      <c r="Q91" s="68" t="s">
        <v>11688</v>
      </c>
      <c r="R91" s="68" t="s">
        <v>169</v>
      </c>
      <c r="S91" s="187"/>
      <c r="T91" s="144"/>
      <c r="U91" s="144"/>
      <c r="V91" s="144"/>
      <c r="X91" s="85">
        <f t="shared" si="8"/>
        <v>36</v>
      </c>
      <c r="Z91" s="188" t="b">
        <f>IF(COUNTIF(업적!$H:$H,QuestType!$N91)=0,FALSE,COUNTIF(업적!$H:$H,QuestType!$N91))</f>
        <v>0</v>
      </c>
      <c r="AA91" s="188" t="b">
        <f>IF(COUNTIF(가이드!$I:$I,QuestType!$N91)=0,FALSE,COUNTIF(가이드!$I:$I,QuestType!$N91))</f>
        <v>0</v>
      </c>
      <c r="AB91" s="188" t="b">
        <f>IF(COUNTIF(일일!$I:$I,QuestType!$N91)=0,FALSE,COUNTIF(일일!$I:$I,QuestType!$N91))</f>
        <v>0</v>
      </c>
      <c r="AC91" s="188">
        <f>IF(COUNTIF(이벤트!$H:$H,QuestType!$N91)=0,FALSE,COUNTIF(이벤트!$H:$H,QuestType!$N91))</f>
        <v>36</v>
      </c>
      <c r="AD91" s="188" t="b">
        <f>IF(COUNTIF(길드!$H:$H,QuestType!$N91)=0,FALSE,COUNTIF(길드!$H:$H,QuestType!$N91))</f>
        <v>0</v>
      </c>
      <c r="AE91" s="188" t="b">
        <f>IF(COUNTIF(미궁정복!$H:$H,QuestType!$N91)=0,FALSE,COUNTIF(미궁정복!$H:$H,QuestType!$N91))</f>
        <v>0</v>
      </c>
      <c r="AF91" s="188" t="b">
        <f>IF(COUNTIF(타임패트롤!$H:$H,QuestType!$N91)=0,FALSE,COUNTIF(타임패트롤!$H:$H,QuestType!$N91))</f>
        <v>0</v>
      </c>
      <c r="AJ91" s="68">
        <v>141188</v>
      </c>
      <c r="AK91" s="68" t="s">
        <v>7036</v>
      </c>
    </row>
    <row r="92" spans="6:37" x14ac:dyDescent="0.3">
      <c r="F92" s="129">
        <v>11</v>
      </c>
      <c r="G92" s="129" t="s">
        <v>2490</v>
      </c>
      <c r="H92" s="129"/>
      <c r="I92" s="129" t="s">
        <v>2850</v>
      </c>
      <c r="N92" s="68">
        <v>89</v>
      </c>
      <c r="O92" s="68"/>
      <c r="P92" s="68" t="s">
        <v>11750</v>
      </c>
      <c r="Q92" s="68" t="s">
        <v>11751</v>
      </c>
      <c r="R92" s="68" t="s">
        <v>48</v>
      </c>
      <c r="S92" s="187"/>
      <c r="T92" s="144"/>
      <c r="U92" s="144"/>
      <c r="V92" s="144"/>
      <c r="X92" s="85">
        <f t="shared" si="8"/>
        <v>30</v>
      </c>
      <c r="Z92" s="188" t="b">
        <f>IF(COUNTIF(업적!$H:$H,QuestType!$N92)=0,FALSE,COUNTIF(업적!$H:$H,QuestType!$N92))</f>
        <v>0</v>
      </c>
      <c r="AA92" s="188">
        <f>IF(COUNTIF(가이드!$I:$I,QuestType!$N92)=0,FALSE,COUNTIF(가이드!$I:$I,QuestType!$N92))</f>
        <v>1</v>
      </c>
      <c r="AB92" s="188" t="b">
        <f>IF(COUNTIF(일일!$I:$I,QuestType!$N92)=0,FALSE,COUNTIF(일일!$I:$I,QuestType!$N92))</f>
        <v>0</v>
      </c>
      <c r="AC92" s="188">
        <f>IF(COUNTIF(이벤트!$H:$H,QuestType!$N92)=0,FALSE,COUNTIF(이벤트!$H:$H,QuestType!$N92))</f>
        <v>29</v>
      </c>
      <c r="AD92" s="188" t="b">
        <f>IF(COUNTIF(길드!$H:$H,QuestType!$N92)=0,FALSE,COUNTIF(길드!$H:$H,QuestType!$N92))</f>
        <v>0</v>
      </c>
      <c r="AE92" s="188" t="b">
        <f>IF(COUNTIF(미궁정복!$H:$H,QuestType!$N92)=0,FALSE,COUNTIF(미궁정복!$H:$H,QuestType!$N92))</f>
        <v>0</v>
      </c>
      <c r="AF92" s="188" t="b">
        <f>IF(COUNTIF(타임패트롤!$H:$H,QuestType!$N92)=0,FALSE,COUNTIF(타임패트롤!$H:$H,QuestType!$N92))</f>
        <v>0</v>
      </c>
      <c r="AJ92" s="68">
        <v>141189</v>
      </c>
      <c r="AK92" s="68" t="s">
        <v>7037</v>
      </c>
    </row>
    <row r="93" spans="6:37" x14ac:dyDescent="0.3">
      <c r="F93" s="129">
        <v>12</v>
      </c>
      <c r="G93" s="129" t="s">
        <v>2491</v>
      </c>
      <c r="H93" s="129"/>
      <c r="I93" s="129" t="s">
        <v>2850</v>
      </c>
      <c r="N93" s="68">
        <v>90</v>
      </c>
      <c r="O93" s="68"/>
      <c r="P93" s="68" t="s">
        <v>11789</v>
      </c>
      <c r="Q93" s="68" t="s">
        <v>11790</v>
      </c>
      <c r="R93" s="68" t="s">
        <v>48</v>
      </c>
      <c r="S93" s="187"/>
      <c r="T93" s="144" t="s">
        <v>11791</v>
      </c>
      <c r="U93" s="144"/>
      <c r="V93" s="144"/>
      <c r="X93" s="85">
        <f t="shared" si="8"/>
        <v>7</v>
      </c>
      <c r="Z93" s="188" t="b">
        <f>IF(COUNTIF(업적!$H:$H,QuestType!$N93)=0,FALSE,COUNTIF(업적!$H:$H,QuestType!$N93))</f>
        <v>0</v>
      </c>
      <c r="AA93" s="188">
        <f>IF(COUNTIF(가이드!$I:$I,QuestType!$N93)=0,FALSE,COUNTIF(가이드!$I:$I,QuestType!$N93))</f>
        <v>1</v>
      </c>
      <c r="AB93" s="188" t="b">
        <f>IF(COUNTIF(일일!$I:$I,QuestType!$N93)=0,FALSE,COUNTIF(일일!$I:$I,QuestType!$N93))</f>
        <v>0</v>
      </c>
      <c r="AC93" s="188" t="b">
        <f>IF(COUNTIF(이벤트!$H:$H,QuestType!$N93)=0,FALSE,COUNTIF(이벤트!$H:$H,QuestType!$N93))</f>
        <v>0</v>
      </c>
      <c r="AD93" s="188" t="b">
        <f>IF(COUNTIF(길드!$H:$H,QuestType!$N93)=0,FALSE,COUNTIF(길드!$H:$H,QuestType!$N93))</f>
        <v>0</v>
      </c>
      <c r="AE93" s="188" t="b">
        <f>IF(COUNTIF(미궁정복!$H:$H,QuestType!$N93)=0,FALSE,COUNTIF(미궁정복!$H:$H,QuestType!$N93))</f>
        <v>0</v>
      </c>
      <c r="AF93" s="188">
        <f>IF(COUNTIF(타임패트롤!$H:$H,QuestType!$N93)=0,FALSE,COUNTIF(타임패트롤!$H:$H,QuestType!$N93))</f>
        <v>6</v>
      </c>
      <c r="AJ93" s="68">
        <v>141190</v>
      </c>
      <c r="AK93" s="68" t="s">
        <v>7038</v>
      </c>
    </row>
    <row r="94" spans="6:37" x14ac:dyDescent="0.3">
      <c r="F94" s="68">
        <v>13</v>
      </c>
      <c r="G94" s="68" t="s">
        <v>2613</v>
      </c>
      <c r="H94" s="81"/>
      <c r="I94" s="81"/>
      <c r="N94" s="68">
        <v>91</v>
      </c>
      <c r="O94" s="68"/>
      <c r="P94" s="68" t="s">
        <v>13121</v>
      </c>
      <c r="Q94" s="144" t="s">
        <v>672</v>
      </c>
      <c r="R94" s="68" t="s">
        <v>48</v>
      </c>
      <c r="S94" s="187" t="s">
        <v>2630</v>
      </c>
      <c r="T94" s="144" t="s">
        <v>13141</v>
      </c>
      <c r="U94" s="144"/>
      <c r="V94" s="144" t="s">
        <v>49</v>
      </c>
      <c r="X94" s="85">
        <f t="shared" ref="X94" si="9">SUM(Z94:AF94)</f>
        <v>1</v>
      </c>
      <c r="Z94" s="188" t="b">
        <f>IF(COUNTIF(업적!$H:$H,QuestType!$N94)=0,FALSE,COUNTIF(업적!$H:$H,QuestType!$N94))</f>
        <v>0</v>
      </c>
      <c r="AA94" s="188" t="b">
        <f>IF(COUNTIF(가이드!$I:$I,QuestType!$N94)=0,FALSE,COUNTIF(가이드!$I:$I,QuestType!$N94))</f>
        <v>0</v>
      </c>
      <c r="AB94" s="188" t="b">
        <f>IF(COUNTIF(일일!$I:$I,QuestType!$N94)=0,FALSE,COUNTIF(일일!$I:$I,QuestType!$N94))</f>
        <v>0</v>
      </c>
      <c r="AC94" s="188" t="b">
        <f>IF(COUNTIF(이벤트!$H:$H,QuestType!$N94)=0,FALSE,COUNTIF(이벤트!$H:$H,QuestType!$N94))</f>
        <v>0</v>
      </c>
      <c r="AD94" s="188" t="b">
        <f>IF(COUNTIF(길드!$H:$H,QuestType!$N94)=0,FALSE,COUNTIF(길드!$H:$H,QuestType!$N94))</f>
        <v>0</v>
      </c>
      <c r="AE94" s="188">
        <f>IF(COUNTIF(미궁정복!$H:$H,QuestType!$N94)=0,FALSE,COUNTIF(미궁정복!$H:$H,QuestType!$N94))</f>
        <v>1</v>
      </c>
      <c r="AF94" s="188" t="b">
        <f>IF(COUNTIF(타임패트롤!$H:$H,QuestType!$N94)=0,FALSE,COUNTIF(타임패트롤!$H:$H,QuestType!$N94))</f>
        <v>0</v>
      </c>
      <c r="AJ94" s="68">
        <v>141211</v>
      </c>
      <c r="AK94" s="68" t="s">
        <v>6984</v>
      </c>
    </row>
    <row r="95" spans="6:37" x14ac:dyDescent="0.3">
      <c r="F95" s="68">
        <v>14</v>
      </c>
      <c r="G95" s="68" t="s">
        <v>2754</v>
      </c>
      <c r="H95" s="68"/>
      <c r="I95" s="68"/>
      <c r="N95" s="68">
        <v>92</v>
      </c>
      <c r="O95" s="68"/>
      <c r="P95" s="68" t="s">
        <v>13122</v>
      </c>
      <c r="Q95" s="144" t="s">
        <v>672</v>
      </c>
      <c r="R95" s="68" t="s">
        <v>48</v>
      </c>
      <c r="S95" s="187" t="s">
        <v>2630</v>
      </c>
      <c r="T95" s="144" t="s">
        <v>13141</v>
      </c>
      <c r="U95" s="144"/>
      <c r="V95" s="144" t="s">
        <v>49</v>
      </c>
      <c r="AJ95" s="68">
        <v>141212</v>
      </c>
      <c r="AK95" s="68" t="s">
        <v>6985</v>
      </c>
    </row>
    <row r="96" spans="6:37" x14ac:dyDescent="0.3">
      <c r="F96" s="68">
        <v>15</v>
      </c>
      <c r="G96" s="68" t="s">
        <v>2848</v>
      </c>
      <c r="H96" s="68"/>
      <c r="I96" s="68"/>
      <c r="N96" s="68">
        <v>93</v>
      </c>
      <c r="O96" s="68"/>
      <c r="P96" s="68" t="s">
        <v>13123</v>
      </c>
      <c r="Q96" s="144" t="s">
        <v>672</v>
      </c>
      <c r="R96" s="68" t="s">
        <v>48</v>
      </c>
      <c r="S96" s="187" t="s">
        <v>2630</v>
      </c>
      <c r="T96" s="144" t="s">
        <v>13141</v>
      </c>
      <c r="U96" s="144"/>
      <c r="V96" s="144" t="s">
        <v>49</v>
      </c>
      <c r="AJ96" s="68">
        <v>141213</v>
      </c>
      <c r="AK96" s="68" t="s">
        <v>6986</v>
      </c>
    </row>
    <row r="97" spans="6:37" x14ac:dyDescent="0.3">
      <c r="F97" s="68">
        <v>16</v>
      </c>
      <c r="G97" s="68" t="s">
        <v>2849</v>
      </c>
      <c r="H97" s="68"/>
      <c r="I97" s="68"/>
      <c r="N97" s="68">
        <v>94</v>
      </c>
      <c r="O97" s="68"/>
      <c r="P97" s="68" t="s">
        <v>13124</v>
      </c>
      <c r="Q97" s="144" t="s">
        <v>672</v>
      </c>
      <c r="R97" s="68" t="s">
        <v>48</v>
      </c>
      <c r="S97" s="187" t="s">
        <v>2630</v>
      </c>
      <c r="T97" s="144" t="s">
        <v>13141</v>
      </c>
      <c r="U97" s="144"/>
      <c r="V97" s="144" t="s">
        <v>49</v>
      </c>
      <c r="AJ97" s="68">
        <v>141214</v>
      </c>
      <c r="AK97" s="68" t="s">
        <v>7039</v>
      </c>
    </row>
    <row r="98" spans="6:37" x14ac:dyDescent="0.3">
      <c r="F98" s="175">
        <v>17</v>
      </c>
      <c r="G98" s="175" t="s">
        <v>2852</v>
      </c>
      <c r="H98" s="175"/>
      <c r="I98" s="135" t="s">
        <v>13096</v>
      </c>
      <c r="N98" s="68">
        <v>95</v>
      </c>
      <c r="O98" s="68"/>
      <c r="P98" s="68" t="s">
        <v>13125</v>
      </c>
      <c r="Q98" s="144" t="s">
        <v>672</v>
      </c>
      <c r="R98" s="68" t="s">
        <v>48</v>
      </c>
      <c r="S98" s="187" t="s">
        <v>2630</v>
      </c>
      <c r="T98" s="144" t="s">
        <v>13141</v>
      </c>
      <c r="U98" s="144"/>
      <c r="V98" s="144" t="s">
        <v>49</v>
      </c>
      <c r="AJ98" s="68">
        <v>141215</v>
      </c>
      <c r="AK98" s="68" t="s">
        <v>7040</v>
      </c>
    </row>
    <row r="99" spans="6:37" x14ac:dyDescent="0.3">
      <c r="F99" s="68">
        <v>18</v>
      </c>
      <c r="G99" s="68" t="s">
        <v>2851</v>
      </c>
      <c r="H99" s="68"/>
      <c r="I99" s="68"/>
      <c r="N99" s="68">
        <v>96</v>
      </c>
      <c r="O99" s="68"/>
      <c r="P99" s="68" t="s">
        <v>13126</v>
      </c>
      <c r="Q99" s="144" t="s">
        <v>672</v>
      </c>
      <c r="R99" s="68" t="s">
        <v>48</v>
      </c>
      <c r="S99" s="187" t="s">
        <v>2630</v>
      </c>
      <c r="T99" s="144" t="s">
        <v>13141</v>
      </c>
      <c r="U99" s="144"/>
      <c r="V99" s="144" t="s">
        <v>49</v>
      </c>
      <c r="AJ99" s="68">
        <v>141216</v>
      </c>
      <c r="AK99" s="68" t="s">
        <v>7041</v>
      </c>
    </row>
    <row r="100" spans="6:37" x14ac:dyDescent="0.3">
      <c r="F100" s="82">
        <v>19</v>
      </c>
      <c r="G100" s="82" t="s">
        <v>2863</v>
      </c>
      <c r="H100" s="82"/>
      <c r="I100" s="82"/>
      <c r="N100" s="68">
        <v>97</v>
      </c>
      <c r="O100" s="68"/>
      <c r="P100" s="68" t="s">
        <v>13127</v>
      </c>
      <c r="Q100" s="144" t="s">
        <v>672</v>
      </c>
      <c r="R100" s="68" t="s">
        <v>48</v>
      </c>
      <c r="S100" s="187" t="s">
        <v>2630</v>
      </c>
      <c r="T100" s="144" t="s">
        <v>13141</v>
      </c>
      <c r="U100" s="144"/>
      <c r="V100" s="144" t="s">
        <v>49</v>
      </c>
      <c r="AJ100" s="68">
        <v>141217</v>
      </c>
      <c r="AK100" s="68" t="s">
        <v>7042</v>
      </c>
    </row>
    <row r="101" spans="6:37" x14ac:dyDescent="0.3">
      <c r="F101" s="82">
        <v>20</v>
      </c>
      <c r="G101" s="82" t="s">
        <v>2875</v>
      </c>
      <c r="H101" s="82"/>
      <c r="I101" s="82"/>
      <c r="N101" s="68">
        <v>98</v>
      </c>
      <c r="O101" s="68"/>
      <c r="P101" s="68" t="s">
        <v>13128</v>
      </c>
      <c r="Q101" s="144" t="s">
        <v>672</v>
      </c>
      <c r="R101" s="68" t="s">
        <v>48</v>
      </c>
      <c r="S101" s="187" t="s">
        <v>2630</v>
      </c>
      <c r="T101" s="144" t="s">
        <v>13141</v>
      </c>
      <c r="U101" s="144"/>
      <c r="V101" s="144" t="s">
        <v>49</v>
      </c>
      <c r="AJ101" s="68">
        <v>141218</v>
      </c>
      <c r="AK101" s="68" t="s">
        <v>7043</v>
      </c>
    </row>
    <row r="102" spans="6:37" x14ac:dyDescent="0.3">
      <c r="F102" s="68">
        <v>21</v>
      </c>
      <c r="G102" s="68" t="s">
        <v>445</v>
      </c>
      <c r="H102" s="68"/>
      <c r="I102" s="68"/>
      <c r="N102" s="68">
        <v>99</v>
      </c>
      <c r="O102" s="68"/>
      <c r="P102" s="68" t="s">
        <v>13129</v>
      </c>
      <c r="Q102" s="144" t="s">
        <v>672</v>
      </c>
      <c r="R102" s="68" t="s">
        <v>48</v>
      </c>
      <c r="S102" s="187" t="s">
        <v>2630</v>
      </c>
      <c r="T102" s="144" t="s">
        <v>13141</v>
      </c>
      <c r="U102" s="144"/>
      <c r="V102" s="144" t="s">
        <v>49</v>
      </c>
      <c r="AJ102" s="68">
        <v>141219</v>
      </c>
      <c r="AK102" s="68" t="s">
        <v>7044</v>
      </c>
    </row>
    <row r="103" spans="6:37" x14ac:dyDescent="0.3">
      <c r="F103" s="68">
        <v>22</v>
      </c>
      <c r="G103" s="68" t="s">
        <v>3299</v>
      </c>
      <c r="H103" s="68"/>
      <c r="I103" s="82" t="s">
        <v>8625</v>
      </c>
      <c r="N103" s="68">
        <v>100</v>
      </c>
      <c r="O103" s="68"/>
      <c r="P103" s="68" t="s">
        <v>13211</v>
      </c>
      <c r="Q103" s="144" t="s">
        <v>672</v>
      </c>
      <c r="R103" s="68" t="s">
        <v>48</v>
      </c>
      <c r="S103" s="187" t="s">
        <v>13212</v>
      </c>
      <c r="T103" s="144" t="s">
        <v>13213</v>
      </c>
      <c r="U103" s="144"/>
      <c r="V103" s="144" t="s">
        <v>49</v>
      </c>
      <c r="AJ103" s="68">
        <v>141220</v>
      </c>
      <c r="AK103" s="68" t="s">
        <v>7045</v>
      </c>
    </row>
    <row r="104" spans="6:37" x14ac:dyDescent="0.3">
      <c r="F104" s="68">
        <v>23</v>
      </c>
      <c r="G104" s="68" t="s">
        <v>8623</v>
      </c>
      <c r="H104" s="68"/>
      <c r="I104" s="82" t="s">
        <v>8625</v>
      </c>
      <c r="N104" s="120">
        <v>101</v>
      </c>
      <c r="O104" s="120"/>
      <c r="P104" s="120" t="s">
        <v>13358</v>
      </c>
      <c r="Q104" s="120" t="s">
        <v>13359</v>
      </c>
      <c r="R104" s="120" t="s">
        <v>169</v>
      </c>
      <c r="S104" s="120" t="s">
        <v>13360</v>
      </c>
      <c r="T104" s="144" t="s">
        <v>13361</v>
      </c>
      <c r="U104" s="144"/>
      <c r="V104" s="144" t="s">
        <v>49</v>
      </c>
      <c r="AJ104" s="68">
        <v>141221</v>
      </c>
      <c r="AK104" s="68" t="s">
        <v>7046</v>
      </c>
    </row>
    <row r="105" spans="6:37" x14ac:dyDescent="0.3">
      <c r="F105" s="82">
        <v>24</v>
      </c>
      <c r="G105" s="68" t="s">
        <v>506</v>
      </c>
      <c r="H105" s="82"/>
      <c r="I105" s="82" t="s">
        <v>8625</v>
      </c>
      <c r="N105" s="120">
        <v>102</v>
      </c>
      <c r="O105" s="120"/>
      <c r="P105" s="120" t="s">
        <v>14141</v>
      </c>
      <c r="Q105" s="144" t="s">
        <v>672</v>
      </c>
      <c r="R105" s="120" t="s">
        <v>169</v>
      </c>
      <c r="S105" s="120"/>
      <c r="T105" s="144" t="s">
        <v>444</v>
      </c>
      <c r="U105" s="144"/>
      <c r="V105" s="144" t="s">
        <v>49</v>
      </c>
      <c r="AJ105" s="68">
        <v>141222</v>
      </c>
      <c r="AK105" s="68" t="s">
        <v>7047</v>
      </c>
    </row>
    <row r="106" spans="6:37" x14ac:dyDescent="0.3">
      <c r="F106" s="82">
        <v>25</v>
      </c>
      <c r="G106" s="82" t="s">
        <v>3301</v>
      </c>
      <c r="H106" s="82"/>
      <c r="I106" s="82" t="s">
        <v>8625</v>
      </c>
      <c r="AJ106" s="68">
        <v>141223</v>
      </c>
      <c r="AK106" s="68" t="s">
        <v>7048</v>
      </c>
    </row>
    <row r="107" spans="6:37" x14ac:dyDescent="0.3">
      <c r="F107" s="82">
        <v>26</v>
      </c>
      <c r="G107" s="82" t="s">
        <v>8624</v>
      </c>
      <c r="H107" s="82"/>
      <c r="I107" s="82" t="s">
        <v>8625</v>
      </c>
      <c r="AJ107" s="68">
        <v>141224</v>
      </c>
      <c r="AK107" s="68" t="s">
        <v>7049</v>
      </c>
    </row>
    <row r="108" spans="6:37" x14ac:dyDescent="0.3">
      <c r="F108" s="82">
        <v>27</v>
      </c>
      <c r="G108" s="82" t="s">
        <v>3302</v>
      </c>
      <c r="H108" s="82"/>
      <c r="I108" s="82"/>
      <c r="AJ108" s="68">
        <v>141225</v>
      </c>
      <c r="AK108" s="68" t="s">
        <v>7050</v>
      </c>
    </row>
    <row r="109" spans="6:37" x14ac:dyDescent="0.3">
      <c r="F109" s="82">
        <v>28</v>
      </c>
      <c r="G109" s="82" t="s">
        <v>10496</v>
      </c>
      <c r="H109" s="82"/>
      <c r="I109" s="82" t="s">
        <v>10501</v>
      </c>
      <c r="AJ109" s="68">
        <v>141226</v>
      </c>
      <c r="AK109" s="68" t="s">
        <v>7051</v>
      </c>
    </row>
    <row r="110" spans="6:37" x14ac:dyDescent="0.3">
      <c r="F110" s="82">
        <v>29</v>
      </c>
      <c r="G110" s="82" t="s">
        <v>10497</v>
      </c>
      <c r="H110" s="82"/>
      <c r="I110" s="82" t="s">
        <v>10501</v>
      </c>
      <c r="AJ110" s="68">
        <v>141227</v>
      </c>
      <c r="AK110" s="68" t="s">
        <v>7052</v>
      </c>
    </row>
    <row r="111" spans="6:37" x14ac:dyDescent="0.3">
      <c r="F111" s="82">
        <v>30</v>
      </c>
      <c r="G111" s="82" t="s">
        <v>10458</v>
      </c>
      <c r="H111" s="82"/>
      <c r="I111" s="82" t="s">
        <v>8625</v>
      </c>
      <c r="AJ111" s="68">
        <v>141228</v>
      </c>
      <c r="AK111" s="68" t="s">
        <v>7053</v>
      </c>
    </row>
    <row r="112" spans="6:37" x14ac:dyDescent="0.3">
      <c r="F112" s="82">
        <v>31</v>
      </c>
      <c r="G112" s="82" t="s">
        <v>10498</v>
      </c>
      <c r="H112" s="82"/>
      <c r="I112" s="82" t="s">
        <v>10501</v>
      </c>
      <c r="AJ112" s="68">
        <v>141229</v>
      </c>
      <c r="AK112" s="68" t="s">
        <v>7054</v>
      </c>
    </row>
    <row r="113" spans="6:37" x14ac:dyDescent="0.3">
      <c r="F113" s="82">
        <v>32</v>
      </c>
      <c r="G113" s="82" t="s">
        <v>10499</v>
      </c>
      <c r="H113" s="82"/>
      <c r="I113" s="82" t="s">
        <v>10501</v>
      </c>
      <c r="AJ113" s="68">
        <v>141230</v>
      </c>
      <c r="AK113" s="68" t="s">
        <v>7055</v>
      </c>
    </row>
    <row r="114" spans="6:37" x14ac:dyDescent="0.3">
      <c r="F114" s="82">
        <v>33</v>
      </c>
      <c r="G114" s="82" t="s">
        <v>10500</v>
      </c>
      <c r="H114" s="82"/>
      <c r="I114" s="82" t="s">
        <v>10501</v>
      </c>
      <c r="AJ114" s="68">
        <v>141231</v>
      </c>
      <c r="AK114" s="68" t="s">
        <v>7056</v>
      </c>
    </row>
    <row r="115" spans="6:37" x14ac:dyDescent="0.3">
      <c r="F115" s="299">
        <v>34</v>
      </c>
      <c r="G115" s="299" t="s">
        <v>11867</v>
      </c>
      <c r="H115" s="299"/>
      <c r="I115" s="299" t="s">
        <v>10501</v>
      </c>
      <c r="AJ115" s="68">
        <v>141232</v>
      </c>
      <c r="AK115" s="68" t="s">
        <v>7057</v>
      </c>
    </row>
    <row r="116" spans="6:37" x14ac:dyDescent="0.3">
      <c r="F116" s="135">
        <v>35</v>
      </c>
      <c r="G116" s="135" t="s">
        <v>13097</v>
      </c>
      <c r="H116" s="135"/>
      <c r="I116" s="135" t="s">
        <v>8625</v>
      </c>
      <c r="AJ116" s="68">
        <v>141233</v>
      </c>
      <c r="AK116" s="68" t="s">
        <v>7058</v>
      </c>
    </row>
    <row r="117" spans="6:37" x14ac:dyDescent="0.3">
      <c r="AJ117" s="68">
        <v>141234</v>
      </c>
      <c r="AK117" s="68" t="s">
        <v>7059</v>
      </c>
    </row>
    <row r="118" spans="6:37" x14ac:dyDescent="0.3">
      <c r="F118" s="312" t="s">
        <v>2345</v>
      </c>
      <c r="G118" s="312"/>
      <c r="H118" s="312"/>
      <c r="I118" s="312"/>
      <c r="AJ118" s="68">
        <v>141235</v>
      </c>
      <c r="AK118" s="68" t="s">
        <v>7060</v>
      </c>
    </row>
    <row r="119" spans="6:37" x14ac:dyDescent="0.3">
      <c r="F119" s="119" t="s">
        <v>2264</v>
      </c>
      <c r="G119" s="119" t="s">
        <v>585</v>
      </c>
      <c r="H119" s="127" t="s">
        <v>2469</v>
      </c>
      <c r="I119" s="128"/>
      <c r="AJ119" s="68">
        <v>141236</v>
      </c>
      <c r="AK119" s="68" t="s">
        <v>7061</v>
      </c>
    </row>
    <row r="120" spans="6:37" x14ac:dyDescent="0.3">
      <c r="F120" s="67">
        <v>0</v>
      </c>
      <c r="G120" s="67" t="s">
        <v>4</v>
      </c>
      <c r="H120" s="126" t="s">
        <v>672</v>
      </c>
      <c r="I120" s="124"/>
      <c r="AJ120" s="68">
        <v>141237</v>
      </c>
      <c r="AK120" s="68" t="s">
        <v>7062</v>
      </c>
    </row>
    <row r="121" spans="6:37" x14ac:dyDescent="0.3">
      <c r="F121" s="129">
        <v>1</v>
      </c>
      <c r="G121" s="129" t="s">
        <v>639</v>
      </c>
      <c r="H121" s="130" t="s">
        <v>686</v>
      </c>
      <c r="I121" s="131"/>
      <c r="AJ121" s="68">
        <v>141238</v>
      </c>
      <c r="AK121" s="68" t="s">
        <v>7063</v>
      </c>
    </row>
    <row r="122" spans="6:37" x14ac:dyDescent="0.3">
      <c r="F122" s="129">
        <v>2</v>
      </c>
      <c r="G122" s="129" t="s">
        <v>630</v>
      </c>
      <c r="H122" s="130" t="s">
        <v>2752</v>
      </c>
      <c r="I122" s="131"/>
      <c r="AJ122" s="68">
        <v>141239</v>
      </c>
      <c r="AK122" s="68" t="s">
        <v>7064</v>
      </c>
    </row>
    <row r="123" spans="6:37" x14ac:dyDescent="0.3">
      <c r="F123" s="67">
        <v>3</v>
      </c>
      <c r="G123" s="67" t="s">
        <v>612</v>
      </c>
      <c r="H123" s="126"/>
      <c r="I123" s="124"/>
      <c r="AJ123" s="68">
        <v>141240</v>
      </c>
      <c r="AK123" s="68" t="s">
        <v>7065</v>
      </c>
    </row>
    <row r="124" spans="6:37" x14ac:dyDescent="0.3">
      <c r="F124" s="67">
        <v>4</v>
      </c>
      <c r="G124" s="67" t="s">
        <v>631</v>
      </c>
      <c r="H124" s="126"/>
      <c r="I124" s="124"/>
      <c r="AJ124" s="68">
        <v>141241</v>
      </c>
      <c r="AK124" s="68" t="s">
        <v>7066</v>
      </c>
    </row>
    <row r="125" spans="6:37" x14ac:dyDescent="0.3">
      <c r="F125" s="67">
        <v>5</v>
      </c>
      <c r="G125" s="67" t="s">
        <v>690</v>
      </c>
      <c r="H125" s="126" t="s">
        <v>8660</v>
      </c>
      <c r="I125" s="124"/>
      <c r="AJ125" s="68">
        <v>141242</v>
      </c>
      <c r="AK125" s="68" t="s">
        <v>7067</v>
      </c>
    </row>
    <row r="126" spans="6:37" x14ac:dyDescent="0.3">
      <c r="F126" s="67">
        <v>6</v>
      </c>
      <c r="G126" s="67" t="s">
        <v>638</v>
      </c>
      <c r="H126" s="126" t="s">
        <v>13114</v>
      </c>
      <c r="I126" s="124"/>
      <c r="AJ126" s="68">
        <v>141243</v>
      </c>
      <c r="AK126" s="68" t="s">
        <v>7068</v>
      </c>
    </row>
    <row r="127" spans="6:37" x14ac:dyDescent="0.3">
      <c r="F127" s="67">
        <v>7</v>
      </c>
      <c r="G127" s="67" t="s">
        <v>599</v>
      </c>
      <c r="H127" s="126" t="s">
        <v>2614</v>
      </c>
      <c r="I127" s="124"/>
      <c r="AJ127" s="68">
        <v>141244</v>
      </c>
      <c r="AK127" s="68" t="s">
        <v>7069</v>
      </c>
    </row>
    <row r="128" spans="6:37" x14ac:dyDescent="0.3">
      <c r="F128" s="67">
        <v>8</v>
      </c>
      <c r="G128" s="67" t="s">
        <v>691</v>
      </c>
      <c r="H128" s="126" t="s">
        <v>2468</v>
      </c>
      <c r="I128" s="124"/>
      <c r="AJ128" s="68">
        <v>141245</v>
      </c>
      <c r="AK128" s="68" t="s">
        <v>7070</v>
      </c>
    </row>
    <row r="129" spans="6:37" x14ac:dyDescent="0.3">
      <c r="F129" s="67">
        <v>9</v>
      </c>
      <c r="G129" s="67" t="s">
        <v>632</v>
      </c>
      <c r="H129" s="126"/>
      <c r="I129" s="124"/>
      <c r="AJ129" s="68">
        <v>141246</v>
      </c>
      <c r="AK129" s="68" t="s">
        <v>7071</v>
      </c>
    </row>
    <row r="130" spans="6:37" x14ac:dyDescent="0.3">
      <c r="F130" s="67">
        <v>10</v>
      </c>
      <c r="G130" s="67" t="s">
        <v>692</v>
      </c>
      <c r="H130" s="126"/>
      <c r="I130" s="124"/>
      <c r="AJ130" s="68">
        <v>141247</v>
      </c>
      <c r="AK130" s="68" t="s">
        <v>7072</v>
      </c>
    </row>
    <row r="131" spans="6:37" x14ac:dyDescent="0.3">
      <c r="F131" s="72">
        <v>11</v>
      </c>
      <c r="G131" s="72" t="s">
        <v>609</v>
      </c>
      <c r="H131" s="126"/>
      <c r="I131" s="124"/>
      <c r="AJ131" s="68">
        <v>141248</v>
      </c>
      <c r="AK131" s="68" t="s">
        <v>7073</v>
      </c>
    </row>
    <row r="132" spans="6:37" x14ac:dyDescent="0.3">
      <c r="F132" s="72">
        <v>12</v>
      </c>
      <c r="G132" s="72" t="s">
        <v>669</v>
      </c>
      <c r="H132" s="126" t="s">
        <v>2625</v>
      </c>
      <c r="I132" s="124"/>
      <c r="AJ132" s="68">
        <v>141249</v>
      </c>
      <c r="AK132" s="68" t="s">
        <v>7074</v>
      </c>
    </row>
    <row r="133" spans="6:37" x14ac:dyDescent="0.3">
      <c r="F133" s="72">
        <v>13</v>
      </c>
      <c r="G133" s="72" t="s">
        <v>668</v>
      </c>
      <c r="H133" s="126" t="s">
        <v>38</v>
      </c>
      <c r="I133" s="124"/>
      <c r="AJ133" s="68">
        <v>141250</v>
      </c>
      <c r="AK133" s="68" t="s">
        <v>7075</v>
      </c>
    </row>
    <row r="134" spans="6:37" x14ac:dyDescent="0.3">
      <c r="F134" s="72">
        <v>14</v>
      </c>
      <c r="G134" s="72" t="s">
        <v>2467</v>
      </c>
      <c r="H134" s="126"/>
      <c r="I134" s="124"/>
      <c r="AJ134" s="68">
        <v>141251</v>
      </c>
      <c r="AK134" s="68" t="s">
        <v>7076</v>
      </c>
    </row>
    <row r="135" spans="6:37" x14ac:dyDescent="0.3">
      <c r="F135" s="72">
        <v>15</v>
      </c>
      <c r="G135" s="72" t="s">
        <v>598</v>
      </c>
      <c r="H135" s="126" t="s">
        <v>2753</v>
      </c>
      <c r="I135" s="124"/>
      <c r="AJ135" s="68">
        <v>141252</v>
      </c>
      <c r="AK135" s="68" t="s">
        <v>7077</v>
      </c>
    </row>
    <row r="136" spans="6:37" x14ac:dyDescent="0.3">
      <c r="F136" s="118">
        <v>16</v>
      </c>
      <c r="G136" s="118" t="s">
        <v>2746</v>
      </c>
      <c r="H136" s="139"/>
      <c r="I136" s="124"/>
      <c r="AJ136" s="68">
        <v>141253</v>
      </c>
      <c r="AK136" s="68" t="s">
        <v>7078</v>
      </c>
    </row>
    <row r="137" spans="6:37" x14ac:dyDescent="0.3">
      <c r="F137" s="72">
        <v>17</v>
      </c>
      <c r="G137" s="72" t="s">
        <v>2744</v>
      </c>
      <c r="H137" s="126" t="s">
        <v>2745</v>
      </c>
      <c r="I137" s="124"/>
      <c r="AJ137" s="68">
        <v>141254</v>
      </c>
      <c r="AK137" s="68" t="s">
        <v>7079</v>
      </c>
    </row>
    <row r="138" spans="6:37" x14ac:dyDescent="0.3">
      <c r="F138" s="72">
        <v>18</v>
      </c>
      <c r="G138" s="72" t="s">
        <v>2327</v>
      </c>
      <c r="H138" s="126"/>
      <c r="I138" s="124"/>
      <c r="AJ138" s="68">
        <v>141255</v>
      </c>
      <c r="AK138" s="68" t="s">
        <v>7080</v>
      </c>
    </row>
    <row r="139" spans="6:37" x14ac:dyDescent="0.3">
      <c r="F139" s="72">
        <v>19</v>
      </c>
      <c r="G139" s="72" t="s">
        <v>2613</v>
      </c>
      <c r="H139" s="126"/>
      <c r="I139" s="124"/>
      <c r="AJ139" s="68">
        <v>141256</v>
      </c>
      <c r="AK139" s="68" t="s">
        <v>7081</v>
      </c>
    </row>
    <row r="140" spans="6:37" x14ac:dyDescent="0.3">
      <c r="F140" s="72">
        <v>20</v>
      </c>
      <c r="G140" s="72" t="s">
        <v>2626</v>
      </c>
      <c r="H140" s="126" t="s">
        <v>2627</v>
      </c>
      <c r="I140" s="124"/>
      <c r="AJ140" s="68">
        <v>141257</v>
      </c>
      <c r="AK140" s="68" t="s">
        <v>7082</v>
      </c>
    </row>
    <row r="141" spans="6:37" x14ac:dyDescent="0.3">
      <c r="F141" s="72">
        <v>21</v>
      </c>
      <c r="G141" s="72" t="s">
        <v>2452</v>
      </c>
      <c r="H141" s="126"/>
      <c r="I141" s="124"/>
      <c r="AJ141" s="68">
        <v>141258</v>
      </c>
      <c r="AK141" s="68" t="s">
        <v>7083</v>
      </c>
    </row>
    <row r="142" spans="6:37" x14ac:dyDescent="0.3">
      <c r="F142" s="72">
        <v>22</v>
      </c>
      <c r="G142" s="72" t="s">
        <v>2630</v>
      </c>
      <c r="H142" s="126" t="s">
        <v>2856</v>
      </c>
      <c r="I142" s="124"/>
      <c r="AJ142" s="68">
        <v>141259</v>
      </c>
      <c r="AK142" s="68" t="s">
        <v>7084</v>
      </c>
    </row>
    <row r="143" spans="6:37" x14ac:dyDescent="0.3">
      <c r="F143" s="72">
        <v>23</v>
      </c>
      <c r="G143" s="72" t="s">
        <v>2849</v>
      </c>
      <c r="H143" s="126" t="s">
        <v>2856</v>
      </c>
      <c r="I143" s="124"/>
      <c r="AJ143" s="68">
        <v>141260</v>
      </c>
      <c r="AK143" s="68" t="s">
        <v>7085</v>
      </c>
    </row>
    <row r="144" spans="6:37" x14ac:dyDescent="0.3">
      <c r="F144" s="68">
        <v>24</v>
      </c>
      <c r="G144" s="68" t="s">
        <v>3111</v>
      </c>
      <c r="H144" s="139"/>
      <c r="I144" s="124" t="s">
        <v>3110</v>
      </c>
      <c r="AJ144" s="68">
        <v>141261</v>
      </c>
      <c r="AK144" s="68" t="s">
        <v>7086</v>
      </c>
    </row>
    <row r="145" spans="6:37" x14ac:dyDescent="0.3">
      <c r="F145" s="68">
        <v>25</v>
      </c>
      <c r="G145" s="68" t="s">
        <v>3142</v>
      </c>
      <c r="H145" s="139"/>
      <c r="I145" s="124" t="s">
        <v>3143</v>
      </c>
      <c r="AJ145" s="68">
        <v>141262</v>
      </c>
      <c r="AK145" s="68" t="s">
        <v>7087</v>
      </c>
    </row>
    <row r="146" spans="6:37" x14ac:dyDescent="0.3">
      <c r="F146" s="68">
        <v>26</v>
      </c>
      <c r="G146" s="68" t="s">
        <v>8621</v>
      </c>
      <c r="H146" s="139"/>
      <c r="I146" s="212" t="s">
        <v>8620</v>
      </c>
      <c r="AJ146" s="68">
        <v>141263</v>
      </c>
      <c r="AK146" s="68" t="s">
        <v>7088</v>
      </c>
    </row>
    <row r="147" spans="6:37" x14ac:dyDescent="0.3">
      <c r="F147" s="68">
        <v>27</v>
      </c>
      <c r="G147" s="68" t="s">
        <v>3289</v>
      </c>
      <c r="H147" s="139" t="s">
        <v>3290</v>
      </c>
      <c r="I147" s="212" t="s">
        <v>3291</v>
      </c>
      <c r="AJ147" s="68">
        <v>141264</v>
      </c>
      <c r="AK147" s="68" t="s">
        <v>7089</v>
      </c>
    </row>
    <row r="148" spans="6:37" x14ac:dyDescent="0.3">
      <c r="F148" s="68">
        <v>28</v>
      </c>
      <c r="G148" s="68" t="s">
        <v>8622</v>
      </c>
      <c r="H148" s="139"/>
      <c r="I148" s="212" t="s">
        <v>8620</v>
      </c>
      <c r="AJ148" s="68">
        <v>141265</v>
      </c>
      <c r="AK148" s="68" t="s">
        <v>7090</v>
      </c>
    </row>
    <row r="149" spans="6:37" x14ac:dyDescent="0.3">
      <c r="F149" s="68">
        <v>29</v>
      </c>
      <c r="G149" s="68" t="s">
        <v>11769</v>
      </c>
      <c r="H149" s="139"/>
      <c r="I149" s="212" t="s">
        <v>8620</v>
      </c>
      <c r="AJ149" s="68">
        <v>141266</v>
      </c>
      <c r="AK149" s="68" t="s">
        <v>7091</v>
      </c>
    </row>
    <row r="150" spans="6:37" x14ac:dyDescent="0.3">
      <c r="F150" s="68">
        <v>30</v>
      </c>
      <c r="G150" s="68" t="s">
        <v>11770</v>
      </c>
      <c r="H150" s="139"/>
      <c r="I150" s="212" t="s">
        <v>10263</v>
      </c>
      <c r="AJ150" s="68">
        <v>141267</v>
      </c>
      <c r="AK150" s="68" t="s">
        <v>7092</v>
      </c>
    </row>
    <row r="151" spans="6:37" x14ac:dyDescent="0.3">
      <c r="F151" s="68">
        <v>31</v>
      </c>
      <c r="G151" s="68" t="s">
        <v>10275</v>
      </c>
      <c r="H151" s="139" t="s">
        <v>10274</v>
      </c>
      <c r="I151" s="212"/>
      <c r="AJ151" s="68">
        <v>141268</v>
      </c>
      <c r="AK151" s="68" t="s">
        <v>7093</v>
      </c>
    </row>
    <row r="152" spans="6:37" x14ac:dyDescent="0.3">
      <c r="F152" s="68">
        <v>32</v>
      </c>
      <c r="G152" s="68" t="s">
        <v>11380</v>
      </c>
      <c r="H152" s="139"/>
      <c r="I152" s="212"/>
    </row>
    <row r="153" spans="6:37" x14ac:dyDescent="0.3">
      <c r="F153" s="175">
        <v>33</v>
      </c>
      <c r="G153" s="175" t="s">
        <v>11570</v>
      </c>
      <c r="H153" s="289"/>
      <c r="I153" s="290"/>
    </row>
    <row r="154" spans="6:37" x14ac:dyDescent="0.3">
      <c r="F154" s="175">
        <v>34</v>
      </c>
      <c r="G154" s="175" t="s">
        <v>11749</v>
      </c>
      <c r="H154" s="289"/>
      <c r="I154" s="290"/>
    </row>
    <row r="155" spans="6:37" x14ac:dyDescent="0.3">
      <c r="F155" s="175">
        <v>35</v>
      </c>
      <c r="G155" s="175" t="s">
        <v>11771</v>
      </c>
      <c r="H155" s="289" t="s">
        <v>11772</v>
      </c>
      <c r="I155" s="290"/>
    </row>
    <row r="156" spans="6:37" x14ac:dyDescent="0.3">
      <c r="F156" s="175">
        <v>36</v>
      </c>
      <c r="G156" s="175" t="s">
        <v>13117</v>
      </c>
      <c r="H156" s="289"/>
      <c r="I156" s="290"/>
    </row>
    <row r="157" spans="6:37" x14ac:dyDescent="0.3">
      <c r="F157" s="175">
        <v>37</v>
      </c>
      <c r="G157" s="175" t="s">
        <v>13116</v>
      </c>
      <c r="H157" s="289"/>
      <c r="I157" s="290"/>
      <c r="AJ157" s="68">
        <v>141269</v>
      </c>
      <c r="AK157" s="68" t="s">
        <v>7094</v>
      </c>
    </row>
    <row r="158" spans="6:37" x14ac:dyDescent="0.3">
      <c r="F158" s="175">
        <v>38</v>
      </c>
      <c r="G158" s="175" t="s">
        <v>13212</v>
      </c>
      <c r="H158" s="289"/>
      <c r="I158" s="290"/>
      <c r="AJ158" s="68">
        <v>141270</v>
      </c>
      <c r="AK158" s="68" t="s">
        <v>7095</v>
      </c>
    </row>
    <row r="159" spans="6:37" x14ac:dyDescent="0.3">
      <c r="F159" s="175">
        <v>39</v>
      </c>
      <c r="G159" s="175" t="s">
        <v>13285</v>
      </c>
      <c r="H159" s="289"/>
      <c r="I159" s="290"/>
      <c r="AJ159" s="68">
        <v>141271</v>
      </c>
      <c r="AK159" s="68" t="s">
        <v>7096</v>
      </c>
    </row>
    <row r="160" spans="6:37" x14ac:dyDescent="0.3">
      <c r="F160" s="175">
        <v>40</v>
      </c>
      <c r="G160" s="175" t="s">
        <v>13287</v>
      </c>
      <c r="H160" s="289"/>
      <c r="I160" s="290"/>
      <c r="AJ160" s="68">
        <v>141272</v>
      </c>
      <c r="AK160" s="68" t="s">
        <v>7097</v>
      </c>
    </row>
    <row r="161" spans="6:37" x14ac:dyDescent="0.3">
      <c r="F161" s="86"/>
      <c r="G161" s="86"/>
      <c r="H161" s="194"/>
      <c r="I161" s="194"/>
      <c r="AJ161" s="68">
        <v>141273</v>
      </c>
      <c r="AK161" s="68" t="s">
        <v>7098</v>
      </c>
    </row>
    <row r="163" spans="6:37" x14ac:dyDescent="0.3">
      <c r="F163" s="319" t="s">
        <v>11376</v>
      </c>
      <c r="G163" s="319"/>
      <c r="AJ163" s="68">
        <v>141274</v>
      </c>
      <c r="AK163" s="68" t="s">
        <v>7099</v>
      </c>
    </row>
    <row r="164" spans="6:37" x14ac:dyDescent="0.3">
      <c r="F164" s="119" t="s">
        <v>36</v>
      </c>
      <c r="G164" s="119" t="s">
        <v>5</v>
      </c>
      <c r="AJ164" s="68">
        <v>141275</v>
      </c>
      <c r="AK164" s="68" t="s">
        <v>7100</v>
      </c>
    </row>
    <row r="165" spans="6:37" x14ac:dyDescent="0.3">
      <c r="F165" s="68">
        <v>1</v>
      </c>
      <c r="G165" s="68" t="s">
        <v>2634</v>
      </c>
      <c r="AJ165" s="68">
        <v>141276</v>
      </c>
      <c r="AK165" s="68" t="s">
        <v>7101</v>
      </c>
    </row>
    <row r="166" spans="6:37" x14ac:dyDescent="0.3">
      <c r="F166" s="68">
        <v>2</v>
      </c>
      <c r="G166" s="68" t="s">
        <v>2635</v>
      </c>
      <c r="AJ166" s="68">
        <v>141277</v>
      </c>
      <c r="AK166" s="68" t="s">
        <v>7102</v>
      </c>
    </row>
    <row r="167" spans="6:37" x14ac:dyDescent="0.3">
      <c r="F167" s="68">
        <v>3</v>
      </c>
      <c r="G167" s="68" t="s">
        <v>2636</v>
      </c>
      <c r="AJ167" s="68">
        <v>141278</v>
      </c>
      <c r="AK167" s="68" t="s">
        <v>7103</v>
      </c>
    </row>
    <row r="168" spans="6:37" x14ac:dyDescent="0.3">
      <c r="F168" s="87">
        <v>4</v>
      </c>
      <c r="G168" s="87" t="s">
        <v>2637</v>
      </c>
      <c r="AJ168" s="68">
        <v>141279</v>
      </c>
      <c r="AK168" s="68" t="s">
        <v>7104</v>
      </c>
    </row>
    <row r="169" spans="6:37" x14ac:dyDescent="0.3">
      <c r="F169" s="87">
        <v>5</v>
      </c>
      <c r="G169" s="87" t="s">
        <v>2630</v>
      </c>
      <c r="AJ169" s="68">
        <v>141280</v>
      </c>
      <c r="AK169" s="68" t="s">
        <v>7105</v>
      </c>
    </row>
    <row r="170" spans="6:37" x14ac:dyDescent="0.3">
      <c r="F170" s="68">
        <v>6</v>
      </c>
      <c r="G170" s="68" t="s">
        <v>3300</v>
      </c>
      <c r="H170" s="84"/>
      <c r="AJ170" s="68">
        <v>141281</v>
      </c>
      <c r="AK170" s="68" t="s">
        <v>7106</v>
      </c>
    </row>
    <row r="171" spans="6:37" x14ac:dyDescent="0.3">
      <c r="F171" s="175">
        <v>7</v>
      </c>
      <c r="G171" s="175" t="s">
        <v>13317</v>
      </c>
      <c r="H171" s="309" t="s">
        <v>13318</v>
      </c>
      <c r="AJ171" s="68">
        <v>141282</v>
      </c>
      <c r="AK171" s="68" t="s">
        <v>7107</v>
      </c>
    </row>
    <row r="172" spans="6:37" x14ac:dyDescent="0.3">
      <c r="F172" s="68">
        <v>8</v>
      </c>
      <c r="G172" s="68" t="s">
        <v>11749</v>
      </c>
      <c r="H172" s="84" t="s">
        <v>11381</v>
      </c>
      <c r="AJ172" s="68">
        <v>141283</v>
      </c>
      <c r="AK172" s="68" t="s">
        <v>7108</v>
      </c>
    </row>
    <row r="173" spans="6:37" x14ac:dyDescent="0.3">
      <c r="F173" s="68">
        <v>9</v>
      </c>
      <c r="G173" s="68" t="s">
        <v>13306</v>
      </c>
      <c r="H173" s="84"/>
      <c r="AJ173" s="68">
        <v>141284</v>
      </c>
      <c r="AK173" s="68" t="s">
        <v>7109</v>
      </c>
    </row>
    <row r="174" spans="6:37" x14ac:dyDescent="0.3">
      <c r="F174" s="68"/>
      <c r="G174" s="68"/>
      <c r="H174" s="84"/>
      <c r="AJ174" s="68">
        <v>141285</v>
      </c>
      <c r="AK174" s="68" t="s">
        <v>7110</v>
      </c>
    </row>
    <row r="175" spans="6:37" x14ac:dyDescent="0.3">
      <c r="AJ175" s="68">
        <v>141286</v>
      </c>
      <c r="AK175" s="68" t="s">
        <v>7111</v>
      </c>
    </row>
    <row r="176" spans="6:37" x14ac:dyDescent="0.3">
      <c r="F176" s="319" t="s">
        <v>11379</v>
      </c>
      <c r="G176" s="319"/>
      <c r="AJ176" s="68">
        <v>141287</v>
      </c>
      <c r="AK176" s="68" t="s">
        <v>7112</v>
      </c>
    </row>
    <row r="177" spans="6:37" x14ac:dyDescent="0.3">
      <c r="F177" s="119" t="s">
        <v>36</v>
      </c>
      <c r="G177" s="119" t="s">
        <v>5</v>
      </c>
      <c r="AJ177" s="68">
        <v>141288</v>
      </c>
      <c r="AK177" s="68" t="s">
        <v>7113</v>
      </c>
    </row>
    <row r="178" spans="6:37" x14ac:dyDescent="0.3">
      <c r="F178" s="68">
        <v>1</v>
      </c>
      <c r="G178" s="68" t="s">
        <v>11377</v>
      </c>
      <c r="AJ178" s="68">
        <v>141289</v>
      </c>
      <c r="AK178" s="68" t="s">
        <v>7114</v>
      </c>
    </row>
    <row r="179" spans="6:37" x14ac:dyDescent="0.3">
      <c r="F179" s="68">
        <v>2</v>
      </c>
      <c r="G179" s="68" t="s">
        <v>11378</v>
      </c>
      <c r="AJ179" s="68">
        <v>141290</v>
      </c>
      <c r="AK179" s="68" t="s">
        <v>7115</v>
      </c>
    </row>
    <row r="180" spans="6:37" x14ac:dyDescent="0.3">
      <c r="AJ180" s="68">
        <v>141291</v>
      </c>
      <c r="AK180" s="68" t="s">
        <v>7116</v>
      </c>
    </row>
    <row r="181" spans="6:37" x14ac:dyDescent="0.3">
      <c r="F181" s="320" t="s">
        <v>9252</v>
      </c>
      <c r="G181" s="321"/>
      <c r="H181" s="322"/>
      <c r="AJ181" s="68">
        <v>141292</v>
      </c>
      <c r="AK181" s="68" t="s">
        <v>7117</v>
      </c>
    </row>
    <row r="182" spans="6:37" x14ac:dyDescent="0.3">
      <c r="F182" s="119" t="s">
        <v>36</v>
      </c>
      <c r="G182" s="119" t="s">
        <v>37</v>
      </c>
      <c r="H182" s="119" t="s">
        <v>5</v>
      </c>
      <c r="AJ182" s="68">
        <v>141293</v>
      </c>
      <c r="AK182" s="68" t="s">
        <v>7118</v>
      </c>
    </row>
    <row r="183" spans="6:37" x14ac:dyDescent="0.3">
      <c r="F183" s="68">
        <v>0</v>
      </c>
      <c r="G183" s="68">
        <v>0</v>
      </c>
      <c r="H183" s="68">
        <v>0</v>
      </c>
      <c r="AJ183" s="68">
        <v>141294</v>
      </c>
      <c r="AK183" s="68" t="s">
        <v>7119</v>
      </c>
    </row>
    <row r="184" spans="6:37" x14ac:dyDescent="0.3">
      <c r="F184" s="68">
        <v>1</v>
      </c>
      <c r="G184" s="68" t="s">
        <v>4194</v>
      </c>
      <c r="H184" s="68" t="s">
        <v>9253</v>
      </c>
      <c r="AJ184" s="68">
        <v>141295</v>
      </c>
      <c r="AK184" s="68" t="s">
        <v>7120</v>
      </c>
    </row>
    <row r="185" spans="6:37" x14ac:dyDescent="0.3">
      <c r="F185" s="68">
        <v>2</v>
      </c>
      <c r="G185" s="68" t="s">
        <v>4232</v>
      </c>
      <c r="H185" s="68" t="s">
        <v>9254</v>
      </c>
      <c r="AJ185" s="68">
        <v>141296</v>
      </c>
      <c r="AK185" s="68" t="s">
        <v>7121</v>
      </c>
    </row>
    <row r="186" spans="6:37" x14ac:dyDescent="0.3">
      <c r="F186" s="68">
        <v>3</v>
      </c>
      <c r="G186" s="68" t="s">
        <v>4233</v>
      </c>
      <c r="H186" s="68" t="s">
        <v>9255</v>
      </c>
      <c r="AJ186" s="68">
        <v>141297</v>
      </c>
      <c r="AK186" s="68" t="s">
        <v>7122</v>
      </c>
    </row>
    <row r="187" spans="6:37" x14ac:dyDescent="0.3">
      <c r="F187" s="68">
        <v>4</v>
      </c>
      <c r="G187" s="68" t="s">
        <v>4234</v>
      </c>
      <c r="H187" s="68" t="s">
        <v>9256</v>
      </c>
      <c r="AJ187" s="68">
        <v>141298</v>
      </c>
      <c r="AK187" s="68" t="s">
        <v>7123</v>
      </c>
    </row>
    <row r="188" spans="6:37" x14ac:dyDescent="0.3">
      <c r="F188" s="68">
        <v>5</v>
      </c>
      <c r="G188" s="68" t="s">
        <v>4097</v>
      </c>
      <c r="H188" s="68" t="s">
        <v>9257</v>
      </c>
      <c r="AJ188" s="68">
        <v>141299</v>
      </c>
      <c r="AK188" s="68" t="s">
        <v>7124</v>
      </c>
    </row>
    <row r="189" spans="6:37" x14ac:dyDescent="0.3">
      <c r="F189" s="68">
        <v>6</v>
      </c>
      <c r="G189" s="68" t="s">
        <v>5249</v>
      </c>
      <c r="H189" s="68" t="s">
        <v>9258</v>
      </c>
      <c r="AJ189" s="68">
        <v>141300</v>
      </c>
      <c r="AK189" s="68" t="s">
        <v>7125</v>
      </c>
    </row>
    <row r="190" spans="6:37" x14ac:dyDescent="0.3">
      <c r="AJ190" s="68">
        <v>141301</v>
      </c>
      <c r="AK190" s="68" t="s">
        <v>7126</v>
      </c>
    </row>
    <row r="191" spans="6:37" x14ac:dyDescent="0.3">
      <c r="F191" s="320" t="s">
        <v>9259</v>
      </c>
      <c r="G191" s="321"/>
      <c r="H191" s="321"/>
      <c r="I191" s="322"/>
      <c r="AJ191" s="68">
        <v>141302</v>
      </c>
      <c r="AK191" s="68" t="s">
        <v>7127</v>
      </c>
    </row>
    <row r="192" spans="6:37" x14ac:dyDescent="0.3">
      <c r="F192" s="119" t="s">
        <v>36</v>
      </c>
      <c r="G192" s="119" t="s">
        <v>37</v>
      </c>
      <c r="H192" s="119" t="s">
        <v>9260</v>
      </c>
      <c r="I192" s="119" t="s">
        <v>9261</v>
      </c>
      <c r="AJ192" s="68">
        <v>141303</v>
      </c>
      <c r="AK192" s="68" t="s">
        <v>7128</v>
      </c>
    </row>
    <row r="193" spans="6:37" x14ac:dyDescent="0.3">
      <c r="F193" s="68">
        <v>1</v>
      </c>
      <c r="G193" s="68" t="s">
        <v>4194</v>
      </c>
      <c r="H193" s="68">
        <v>1</v>
      </c>
      <c r="I193" s="68" t="s">
        <v>4194</v>
      </c>
      <c r="AJ193" s="68">
        <v>141304</v>
      </c>
      <c r="AK193" s="68" t="s">
        <v>7129</v>
      </c>
    </row>
    <row r="194" spans="6:37" x14ac:dyDescent="0.3">
      <c r="F194" s="68">
        <v>2</v>
      </c>
      <c r="G194" s="68" t="s">
        <v>4234</v>
      </c>
      <c r="H194" s="68">
        <v>4</v>
      </c>
      <c r="I194" s="68" t="s">
        <v>4234</v>
      </c>
      <c r="AJ194" s="68">
        <v>141305</v>
      </c>
      <c r="AK194" s="68" t="s">
        <v>7130</v>
      </c>
    </row>
    <row r="195" spans="6:37" x14ac:dyDescent="0.3">
      <c r="F195" s="68">
        <v>3</v>
      </c>
      <c r="G195" s="68" t="s">
        <v>4232</v>
      </c>
      <c r="H195" s="68">
        <v>2</v>
      </c>
      <c r="I195" s="68" t="s">
        <v>4232</v>
      </c>
      <c r="AJ195" s="68">
        <v>141306</v>
      </c>
      <c r="AK195" s="68" t="s">
        <v>7131</v>
      </c>
    </row>
    <row r="196" spans="6:37" x14ac:dyDescent="0.3">
      <c r="F196" s="68">
        <v>4</v>
      </c>
      <c r="G196" s="68" t="s">
        <v>5248</v>
      </c>
      <c r="H196" s="68">
        <v>2</v>
      </c>
      <c r="I196" s="68" t="s">
        <v>4232</v>
      </c>
      <c r="AJ196" s="68">
        <v>141307</v>
      </c>
      <c r="AK196" s="68" t="s">
        <v>7132</v>
      </c>
    </row>
    <row r="197" spans="6:37" x14ac:dyDescent="0.3">
      <c r="F197" s="68">
        <v>5</v>
      </c>
      <c r="G197" s="68" t="s">
        <v>4233</v>
      </c>
      <c r="H197" s="68">
        <v>3</v>
      </c>
      <c r="I197" s="68" t="s">
        <v>4233</v>
      </c>
      <c r="AJ197" s="68">
        <v>141308</v>
      </c>
      <c r="AK197" s="68" t="s">
        <v>7133</v>
      </c>
    </row>
    <row r="198" spans="6:37" x14ac:dyDescent="0.3">
      <c r="F198" s="68">
        <v>6</v>
      </c>
      <c r="G198" s="68" t="s">
        <v>5249</v>
      </c>
      <c r="H198" s="68">
        <v>6</v>
      </c>
      <c r="I198" s="68" t="s">
        <v>4097</v>
      </c>
      <c r="AJ198" s="68">
        <v>141309</v>
      </c>
      <c r="AK198" s="68" t="s">
        <v>7134</v>
      </c>
    </row>
    <row r="199" spans="6:37" x14ac:dyDescent="0.3">
      <c r="F199" s="68">
        <v>7</v>
      </c>
      <c r="G199" s="68" t="s">
        <v>4239</v>
      </c>
      <c r="H199" s="68">
        <v>4</v>
      </c>
      <c r="I199" s="68" t="s">
        <v>4234</v>
      </c>
      <c r="AJ199" s="68">
        <v>141310</v>
      </c>
      <c r="AK199" s="68" t="s">
        <v>7135</v>
      </c>
    </row>
    <row r="200" spans="6:37" x14ac:dyDescent="0.3">
      <c r="F200" s="68">
        <v>8</v>
      </c>
      <c r="G200" s="68" t="s">
        <v>9262</v>
      </c>
      <c r="H200" s="68">
        <v>3</v>
      </c>
      <c r="I200" s="68" t="s">
        <v>4233</v>
      </c>
      <c r="AJ200" s="68">
        <v>141311</v>
      </c>
      <c r="AK200" s="68" t="s">
        <v>7136</v>
      </c>
    </row>
    <row r="201" spans="6:37" x14ac:dyDescent="0.3">
      <c r="F201" s="68">
        <v>9</v>
      </c>
      <c r="G201" s="68" t="s">
        <v>9263</v>
      </c>
      <c r="H201" s="68">
        <v>3</v>
      </c>
      <c r="I201" s="68" t="s">
        <v>4233</v>
      </c>
      <c r="AJ201" s="68">
        <v>141312</v>
      </c>
      <c r="AK201" s="68" t="s">
        <v>7137</v>
      </c>
    </row>
    <row r="202" spans="6:37" x14ac:dyDescent="0.3">
      <c r="F202" s="68">
        <v>10</v>
      </c>
      <c r="G202" s="68" t="s">
        <v>4097</v>
      </c>
      <c r="H202" s="68">
        <v>5</v>
      </c>
      <c r="I202" s="68" t="s">
        <v>4097</v>
      </c>
      <c r="AJ202" s="68">
        <v>141313</v>
      </c>
      <c r="AK202" s="68" t="s">
        <v>7138</v>
      </c>
    </row>
    <row r="203" spans="6:37" x14ac:dyDescent="0.3">
      <c r="AJ203" s="68">
        <v>141314</v>
      </c>
      <c r="AK203" s="68" t="s">
        <v>7139</v>
      </c>
    </row>
    <row r="204" spans="6:37" x14ac:dyDescent="0.3">
      <c r="AJ204" s="68">
        <v>141315</v>
      </c>
      <c r="AK204" s="68" t="s">
        <v>7140</v>
      </c>
    </row>
    <row r="205" spans="6:37" x14ac:dyDescent="0.3">
      <c r="AJ205" s="68">
        <v>141316</v>
      </c>
      <c r="AK205" s="68" t="s">
        <v>7141</v>
      </c>
    </row>
    <row r="206" spans="6:37" x14ac:dyDescent="0.3">
      <c r="AJ206" s="68">
        <v>141317</v>
      </c>
      <c r="AK206" s="68" t="s">
        <v>7142</v>
      </c>
    </row>
    <row r="207" spans="6:37" x14ac:dyDescent="0.3">
      <c r="AJ207" s="68">
        <v>141318</v>
      </c>
      <c r="AK207" s="68" t="s">
        <v>7143</v>
      </c>
    </row>
    <row r="208" spans="6:37" x14ac:dyDescent="0.3">
      <c r="AJ208" s="68">
        <v>141319</v>
      </c>
      <c r="AK208" s="68" t="s">
        <v>7144</v>
      </c>
    </row>
    <row r="209" spans="36:37" x14ac:dyDescent="0.3">
      <c r="AJ209" s="68">
        <v>141320</v>
      </c>
      <c r="AK209" s="68" t="s">
        <v>7145</v>
      </c>
    </row>
    <row r="210" spans="36:37" x14ac:dyDescent="0.3">
      <c r="AJ210" s="68">
        <v>141321</v>
      </c>
      <c r="AK210" s="68" t="s">
        <v>7146</v>
      </c>
    </row>
    <row r="211" spans="36:37" x14ac:dyDescent="0.3">
      <c r="AJ211" s="68">
        <v>141322</v>
      </c>
      <c r="AK211" s="68" t="s">
        <v>7147</v>
      </c>
    </row>
    <row r="212" spans="36:37" x14ac:dyDescent="0.3">
      <c r="AJ212" s="68">
        <v>141323</v>
      </c>
      <c r="AK212" s="68" t="s">
        <v>7148</v>
      </c>
    </row>
    <row r="213" spans="36:37" x14ac:dyDescent="0.3">
      <c r="AJ213" s="68">
        <v>141324</v>
      </c>
      <c r="AK213" s="68" t="s">
        <v>7149</v>
      </c>
    </row>
    <row r="214" spans="36:37" x14ac:dyDescent="0.3">
      <c r="AJ214" s="68">
        <v>141325</v>
      </c>
      <c r="AK214" s="68" t="s">
        <v>7150</v>
      </c>
    </row>
    <row r="215" spans="36:37" x14ac:dyDescent="0.3">
      <c r="AJ215" s="68">
        <v>141326</v>
      </c>
      <c r="AK215" s="68" t="s">
        <v>7151</v>
      </c>
    </row>
    <row r="216" spans="36:37" x14ac:dyDescent="0.3">
      <c r="AJ216" s="68">
        <v>141327</v>
      </c>
      <c r="AK216" s="68" t="s">
        <v>7152</v>
      </c>
    </row>
    <row r="217" spans="36:37" x14ac:dyDescent="0.3">
      <c r="AJ217" s="68">
        <v>141328</v>
      </c>
      <c r="AK217" s="68" t="s">
        <v>7153</v>
      </c>
    </row>
    <row r="218" spans="36:37" x14ac:dyDescent="0.3">
      <c r="AJ218" s="68">
        <v>141329</v>
      </c>
      <c r="AK218" s="68" t="s">
        <v>7154</v>
      </c>
    </row>
    <row r="219" spans="36:37" x14ac:dyDescent="0.3">
      <c r="AJ219" s="68">
        <v>141330</v>
      </c>
      <c r="AK219" s="68" t="s">
        <v>7155</v>
      </c>
    </row>
    <row r="220" spans="36:37" x14ac:dyDescent="0.3">
      <c r="AJ220" s="68">
        <v>141431</v>
      </c>
      <c r="AK220" s="68" t="s">
        <v>7156</v>
      </c>
    </row>
    <row r="221" spans="36:37" x14ac:dyDescent="0.3">
      <c r="AJ221" s="68">
        <v>141432</v>
      </c>
      <c r="AK221" s="68" t="s">
        <v>7157</v>
      </c>
    </row>
    <row r="222" spans="36:37" x14ac:dyDescent="0.3">
      <c r="AJ222" s="68">
        <v>141433</v>
      </c>
      <c r="AK222" s="68" t="s">
        <v>7158</v>
      </c>
    </row>
    <row r="223" spans="36:37" x14ac:dyDescent="0.3">
      <c r="AJ223" s="68">
        <v>141434</v>
      </c>
      <c r="AK223" s="68" t="s">
        <v>7159</v>
      </c>
    </row>
    <row r="224" spans="36:37" x14ac:dyDescent="0.3">
      <c r="AJ224" s="68">
        <v>141435</v>
      </c>
      <c r="AK224" s="68" t="s">
        <v>7160</v>
      </c>
    </row>
    <row r="225" spans="36:37" x14ac:dyDescent="0.3">
      <c r="AJ225" s="68">
        <v>141436</v>
      </c>
      <c r="AK225" s="68" t="s">
        <v>7161</v>
      </c>
    </row>
    <row r="226" spans="36:37" x14ac:dyDescent="0.3">
      <c r="AJ226" s="68">
        <v>141437</v>
      </c>
      <c r="AK226" s="68" t="s">
        <v>7162</v>
      </c>
    </row>
    <row r="227" spans="36:37" x14ac:dyDescent="0.3">
      <c r="AJ227" s="68">
        <v>141438</v>
      </c>
      <c r="AK227" s="68" t="s">
        <v>7163</v>
      </c>
    </row>
    <row r="228" spans="36:37" x14ac:dyDescent="0.3">
      <c r="AJ228" s="68">
        <v>141439</v>
      </c>
      <c r="AK228" s="68" t="s">
        <v>7164</v>
      </c>
    </row>
    <row r="229" spans="36:37" x14ac:dyDescent="0.3">
      <c r="AJ229" s="68">
        <v>141440</v>
      </c>
      <c r="AK229" s="68" t="s">
        <v>7165</v>
      </c>
    </row>
    <row r="230" spans="36:37" x14ac:dyDescent="0.3">
      <c r="AJ230" s="68">
        <v>141441</v>
      </c>
      <c r="AK230" s="68" t="s">
        <v>7166</v>
      </c>
    </row>
    <row r="231" spans="36:37" x14ac:dyDescent="0.3">
      <c r="AJ231" s="68">
        <v>141442</v>
      </c>
      <c r="AK231" s="68" t="s">
        <v>7167</v>
      </c>
    </row>
    <row r="232" spans="36:37" x14ac:dyDescent="0.3">
      <c r="AJ232" s="68">
        <v>141443</v>
      </c>
      <c r="AK232" s="68" t="s">
        <v>7168</v>
      </c>
    </row>
    <row r="233" spans="36:37" x14ac:dyDescent="0.3">
      <c r="AJ233" s="68">
        <v>141444</v>
      </c>
      <c r="AK233" s="68" t="s">
        <v>7169</v>
      </c>
    </row>
    <row r="234" spans="36:37" x14ac:dyDescent="0.3">
      <c r="AJ234" s="68">
        <v>141445</v>
      </c>
      <c r="AK234" s="68" t="s">
        <v>7170</v>
      </c>
    </row>
    <row r="235" spans="36:37" x14ac:dyDescent="0.3">
      <c r="AJ235" s="68">
        <v>141446</v>
      </c>
      <c r="AK235" s="68" t="s">
        <v>7171</v>
      </c>
    </row>
    <row r="236" spans="36:37" x14ac:dyDescent="0.3">
      <c r="AJ236" s="68">
        <v>141447</v>
      </c>
      <c r="AK236" s="68" t="s">
        <v>7172</v>
      </c>
    </row>
    <row r="237" spans="36:37" x14ac:dyDescent="0.3">
      <c r="AJ237" s="68">
        <v>141448</v>
      </c>
      <c r="AK237" s="68" t="s">
        <v>7173</v>
      </c>
    </row>
    <row r="238" spans="36:37" x14ac:dyDescent="0.3">
      <c r="AJ238" s="68">
        <v>141449</v>
      </c>
      <c r="AK238" s="68" t="s">
        <v>7174</v>
      </c>
    </row>
    <row r="239" spans="36:37" x14ac:dyDescent="0.3">
      <c r="AJ239" s="68">
        <v>141450</v>
      </c>
      <c r="AK239" s="68" t="s">
        <v>7175</v>
      </c>
    </row>
    <row r="240" spans="36:37" x14ac:dyDescent="0.3">
      <c r="AJ240" s="68">
        <v>141451</v>
      </c>
      <c r="AK240" s="68" t="s">
        <v>7176</v>
      </c>
    </row>
    <row r="241" spans="36:37" x14ac:dyDescent="0.3">
      <c r="AJ241" s="68">
        <v>141452</v>
      </c>
      <c r="AK241" s="68" t="s">
        <v>7177</v>
      </c>
    </row>
    <row r="242" spans="36:37" x14ac:dyDescent="0.3">
      <c r="AJ242" s="68">
        <v>141453</v>
      </c>
      <c r="AK242" s="68" t="s">
        <v>7178</v>
      </c>
    </row>
    <row r="243" spans="36:37" x14ac:dyDescent="0.3">
      <c r="AJ243" s="68">
        <v>141454</v>
      </c>
      <c r="AK243" s="68" t="s">
        <v>7179</v>
      </c>
    </row>
    <row r="244" spans="36:37" x14ac:dyDescent="0.3">
      <c r="AJ244" s="68">
        <v>141455</v>
      </c>
      <c r="AK244" s="68" t="s">
        <v>7180</v>
      </c>
    </row>
    <row r="245" spans="36:37" x14ac:dyDescent="0.3">
      <c r="AJ245" s="68">
        <v>141456</v>
      </c>
      <c r="AK245" s="68" t="s">
        <v>7181</v>
      </c>
    </row>
    <row r="246" spans="36:37" x14ac:dyDescent="0.3">
      <c r="AJ246" s="68">
        <v>141457</v>
      </c>
      <c r="AK246" s="68" t="s">
        <v>7182</v>
      </c>
    </row>
    <row r="247" spans="36:37" x14ac:dyDescent="0.3">
      <c r="AJ247" s="68">
        <v>141458</v>
      </c>
      <c r="AK247" s="68" t="s">
        <v>7183</v>
      </c>
    </row>
    <row r="248" spans="36:37" x14ac:dyDescent="0.3">
      <c r="AJ248" s="68">
        <v>141459</v>
      </c>
      <c r="AK248" s="68" t="s">
        <v>7184</v>
      </c>
    </row>
    <row r="249" spans="36:37" x14ac:dyDescent="0.3">
      <c r="AJ249" s="68">
        <v>141460</v>
      </c>
      <c r="AK249" s="68" t="s">
        <v>7185</v>
      </c>
    </row>
    <row r="250" spans="36:37" x14ac:dyDescent="0.3">
      <c r="AJ250" s="68">
        <v>141461</v>
      </c>
      <c r="AK250" s="68" t="s">
        <v>7186</v>
      </c>
    </row>
    <row r="251" spans="36:37" x14ac:dyDescent="0.3">
      <c r="AJ251" s="68">
        <v>141462</v>
      </c>
      <c r="AK251" s="68" t="s">
        <v>7187</v>
      </c>
    </row>
    <row r="252" spans="36:37" x14ac:dyDescent="0.3">
      <c r="AJ252" s="68">
        <v>141463</v>
      </c>
      <c r="AK252" s="68" t="s">
        <v>7188</v>
      </c>
    </row>
    <row r="253" spans="36:37" x14ac:dyDescent="0.3">
      <c r="AJ253" s="68">
        <v>141464</v>
      </c>
      <c r="AK253" s="68" t="s">
        <v>7189</v>
      </c>
    </row>
    <row r="254" spans="36:37" x14ac:dyDescent="0.3">
      <c r="AJ254" s="68">
        <v>141465</v>
      </c>
      <c r="AK254" s="68" t="s">
        <v>7190</v>
      </c>
    </row>
    <row r="255" spans="36:37" x14ac:dyDescent="0.3">
      <c r="AJ255" s="68">
        <v>141466</v>
      </c>
      <c r="AK255" s="68" t="s">
        <v>7191</v>
      </c>
    </row>
    <row r="256" spans="36:37" x14ac:dyDescent="0.3">
      <c r="AJ256" s="68">
        <v>141467</v>
      </c>
      <c r="AK256" s="68" t="s">
        <v>7192</v>
      </c>
    </row>
    <row r="257" spans="36:37" x14ac:dyDescent="0.3">
      <c r="AJ257" s="68">
        <v>141468</v>
      </c>
      <c r="AK257" s="68" t="s">
        <v>7193</v>
      </c>
    </row>
    <row r="258" spans="36:37" x14ac:dyDescent="0.3">
      <c r="AJ258" s="68">
        <v>141469</v>
      </c>
      <c r="AK258" s="68" t="s">
        <v>7194</v>
      </c>
    </row>
    <row r="259" spans="36:37" x14ac:dyDescent="0.3">
      <c r="AJ259" s="68">
        <v>141470</v>
      </c>
      <c r="AK259" s="68" t="s">
        <v>7195</v>
      </c>
    </row>
    <row r="260" spans="36:37" x14ac:dyDescent="0.3">
      <c r="AJ260" s="68">
        <v>141471</v>
      </c>
      <c r="AK260" s="68" t="s">
        <v>7196</v>
      </c>
    </row>
    <row r="261" spans="36:37" x14ac:dyDescent="0.3">
      <c r="AJ261" s="68">
        <v>141472</v>
      </c>
      <c r="AK261" s="68" t="s">
        <v>7197</v>
      </c>
    </row>
    <row r="262" spans="36:37" x14ac:dyDescent="0.3">
      <c r="AJ262" s="68">
        <v>141473</v>
      </c>
      <c r="AK262" s="68" t="s">
        <v>7198</v>
      </c>
    </row>
    <row r="263" spans="36:37" x14ac:dyDescent="0.3">
      <c r="AJ263" s="68">
        <v>141474</v>
      </c>
      <c r="AK263" s="68" t="s">
        <v>7199</v>
      </c>
    </row>
    <row r="264" spans="36:37" x14ac:dyDescent="0.3">
      <c r="AJ264" s="68">
        <v>141475</v>
      </c>
      <c r="AK264" s="68" t="s">
        <v>7200</v>
      </c>
    </row>
    <row r="265" spans="36:37" x14ac:dyDescent="0.3">
      <c r="AJ265" s="68">
        <v>141476</v>
      </c>
      <c r="AK265" s="68" t="s">
        <v>7201</v>
      </c>
    </row>
    <row r="266" spans="36:37" x14ac:dyDescent="0.3">
      <c r="AJ266" s="68">
        <v>141477</v>
      </c>
      <c r="AK266" s="68" t="s">
        <v>7202</v>
      </c>
    </row>
    <row r="267" spans="36:37" x14ac:dyDescent="0.3">
      <c r="AJ267" s="68">
        <v>141478</v>
      </c>
      <c r="AK267" s="68" t="s">
        <v>7203</v>
      </c>
    </row>
    <row r="268" spans="36:37" x14ac:dyDescent="0.3">
      <c r="AJ268" s="68">
        <v>141479</v>
      </c>
      <c r="AK268" s="68" t="s">
        <v>7204</v>
      </c>
    </row>
    <row r="269" spans="36:37" x14ac:dyDescent="0.3">
      <c r="AJ269" s="68">
        <v>141480</v>
      </c>
      <c r="AK269" s="68" t="s">
        <v>7205</v>
      </c>
    </row>
    <row r="270" spans="36:37" x14ac:dyDescent="0.3">
      <c r="AJ270" s="68">
        <v>141481</v>
      </c>
      <c r="AK270" s="68" t="s">
        <v>7206</v>
      </c>
    </row>
    <row r="271" spans="36:37" x14ac:dyDescent="0.3">
      <c r="AJ271" s="68">
        <v>141482</v>
      </c>
      <c r="AK271" s="68" t="s">
        <v>7207</v>
      </c>
    </row>
    <row r="272" spans="36:37" x14ac:dyDescent="0.3">
      <c r="AJ272" s="68">
        <v>141483</v>
      </c>
      <c r="AK272" s="68" t="s">
        <v>7208</v>
      </c>
    </row>
    <row r="273" spans="36:37" x14ac:dyDescent="0.3">
      <c r="AJ273" s="68">
        <v>141484</v>
      </c>
      <c r="AK273" s="68" t="s">
        <v>7209</v>
      </c>
    </row>
    <row r="274" spans="36:37" x14ac:dyDescent="0.3">
      <c r="AJ274" s="68">
        <v>141485</v>
      </c>
      <c r="AK274" s="68" t="s">
        <v>7210</v>
      </c>
    </row>
    <row r="275" spans="36:37" x14ac:dyDescent="0.3">
      <c r="AJ275" s="68">
        <v>141486</v>
      </c>
      <c r="AK275" s="68" t="s">
        <v>7211</v>
      </c>
    </row>
    <row r="276" spans="36:37" x14ac:dyDescent="0.3">
      <c r="AJ276" s="68">
        <v>141487</v>
      </c>
      <c r="AK276" s="68" t="s">
        <v>7212</v>
      </c>
    </row>
    <row r="277" spans="36:37" x14ac:dyDescent="0.3">
      <c r="AJ277" s="68">
        <v>141488</v>
      </c>
      <c r="AK277" s="68" t="s">
        <v>7213</v>
      </c>
    </row>
    <row r="278" spans="36:37" x14ac:dyDescent="0.3">
      <c r="AJ278" s="68">
        <v>141489</v>
      </c>
      <c r="AK278" s="68" t="s">
        <v>7214</v>
      </c>
    </row>
    <row r="279" spans="36:37" x14ac:dyDescent="0.3">
      <c r="AJ279" s="68">
        <v>141490</v>
      </c>
      <c r="AK279" s="68" t="s">
        <v>7215</v>
      </c>
    </row>
    <row r="280" spans="36:37" x14ac:dyDescent="0.3">
      <c r="AJ280" s="68">
        <v>141491</v>
      </c>
      <c r="AK280" s="68" t="s">
        <v>7216</v>
      </c>
    </row>
    <row r="281" spans="36:37" x14ac:dyDescent="0.3">
      <c r="AJ281" s="68">
        <v>141492</v>
      </c>
      <c r="AK281" s="68" t="s">
        <v>7217</v>
      </c>
    </row>
    <row r="282" spans="36:37" x14ac:dyDescent="0.3">
      <c r="AJ282" s="68">
        <v>141493</v>
      </c>
      <c r="AK282" s="68" t="s">
        <v>7218</v>
      </c>
    </row>
    <row r="283" spans="36:37" x14ac:dyDescent="0.3">
      <c r="AJ283" s="68">
        <v>141494</v>
      </c>
      <c r="AK283" s="68" t="s">
        <v>7219</v>
      </c>
    </row>
    <row r="284" spans="36:37" x14ac:dyDescent="0.3">
      <c r="AJ284" s="68">
        <v>141495</v>
      </c>
      <c r="AK284" s="68" t="s">
        <v>7220</v>
      </c>
    </row>
    <row r="285" spans="36:37" x14ac:dyDescent="0.3">
      <c r="AJ285" s="68">
        <v>141496</v>
      </c>
      <c r="AK285" s="68" t="s">
        <v>7221</v>
      </c>
    </row>
    <row r="286" spans="36:37" x14ac:dyDescent="0.3">
      <c r="AJ286" s="68">
        <v>141497</v>
      </c>
      <c r="AK286" s="68" t="s">
        <v>7222</v>
      </c>
    </row>
    <row r="287" spans="36:37" x14ac:dyDescent="0.3">
      <c r="AJ287" s="68">
        <v>141498</v>
      </c>
      <c r="AK287" s="68" t="s">
        <v>7223</v>
      </c>
    </row>
    <row r="288" spans="36:37" x14ac:dyDescent="0.3">
      <c r="AJ288" s="68">
        <v>141499</v>
      </c>
      <c r="AK288" s="68" t="s">
        <v>7224</v>
      </c>
    </row>
    <row r="289" spans="36:37" x14ac:dyDescent="0.3">
      <c r="AJ289" s="68">
        <v>141500</v>
      </c>
      <c r="AK289" s="68" t="s">
        <v>7225</v>
      </c>
    </row>
  </sheetData>
  <mergeCells count="18">
    <mergeCell ref="F181:H181"/>
    <mergeCell ref="F191:I191"/>
    <mergeCell ref="F163:G163"/>
    <mergeCell ref="F176:G176"/>
    <mergeCell ref="N2:V2"/>
    <mergeCell ref="F118:I118"/>
    <mergeCell ref="F5:H5"/>
    <mergeCell ref="B2:D2"/>
    <mergeCell ref="F52:J52"/>
    <mergeCell ref="F79:I79"/>
    <mergeCell ref="F18:J18"/>
    <mergeCell ref="B35:C35"/>
    <mergeCell ref="B41:C41"/>
    <mergeCell ref="B47:C47"/>
    <mergeCell ref="B59:C59"/>
    <mergeCell ref="B53:C53"/>
    <mergeCell ref="B65:C65"/>
    <mergeCell ref="B71:C71"/>
  </mergeCells>
  <phoneticPr fontId="3" type="noConversion"/>
  <conditionalFormatting sqref="Z1:AF1 Z95:AF1048576 Z2:AD84 AF2:AF94">
    <cfRule type="expression" dxfId="42" priority="20">
      <formula>AND(Z1&lt;&gt;FALSE,Z1&lt;&gt;"",ROW()&gt;3)</formula>
    </cfRule>
  </conditionalFormatting>
  <conditionalFormatting sqref="N1:V86 N88:V102 N106:V1048576 S104">
    <cfRule type="expression" dxfId="41" priority="19">
      <formula>$V1="X"</formula>
    </cfRule>
  </conditionalFormatting>
  <conditionalFormatting sqref="X1:X84 X95:X1048576">
    <cfRule type="expression" dxfId="40" priority="527">
      <formula>AND(IF($V1="X",TRUE,FALSE),$X1&gt;0)</formula>
    </cfRule>
    <cfRule type="expression" dxfId="39" priority="528">
      <formula>AND($X1=0,ROW()&gt;3,$X1&lt;&gt;"")</formula>
    </cfRule>
  </conditionalFormatting>
  <conditionalFormatting sqref="Z85:AD85">
    <cfRule type="expression" dxfId="38" priority="16">
      <formula>AND(Z85&lt;&gt;FALSE,Z85&lt;&gt;"",ROW()&gt;3)</formula>
    </cfRule>
  </conditionalFormatting>
  <conditionalFormatting sqref="X85">
    <cfRule type="expression" dxfId="37" priority="17">
      <formula>AND(IF($V85="X",TRUE,FALSE),$X85&gt;0)</formula>
    </cfRule>
    <cfRule type="expression" dxfId="36" priority="18">
      <formula>AND($X85=0,ROW()&gt;3,$X85&lt;&gt;"")</formula>
    </cfRule>
  </conditionalFormatting>
  <conditionalFormatting sqref="Z86:AD86">
    <cfRule type="expression" dxfId="35" priority="13">
      <formula>AND(Z86&lt;&gt;FALSE,Z86&lt;&gt;"",ROW()&gt;3)</formula>
    </cfRule>
  </conditionalFormatting>
  <conditionalFormatting sqref="X86">
    <cfRule type="expression" dxfId="34" priority="14">
      <formula>AND(IF($V86="X",TRUE,FALSE),$X86&gt;0)</formula>
    </cfRule>
    <cfRule type="expression" dxfId="33" priority="15">
      <formula>AND($X86=0,ROW()&gt;3,$X86&lt;&gt;"")</formula>
    </cfRule>
  </conditionalFormatting>
  <conditionalFormatting sqref="N87:V87">
    <cfRule type="expression" dxfId="32" priority="12">
      <formula>$V87="X"</formula>
    </cfRule>
  </conditionalFormatting>
  <conditionalFormatting sqref="Z87:AD94">
    <cfRule type="expression" dxfId="31" priority="9">
      <formula>AND(Z87&lt;&gt;FALSE,Z87&lt;&gt;"",ROW()&gt;3)</formula>
    </cfRule>
  </conditionalFormatting>
  <conditionalFormatting sqref="X87:X94">
    <cfRule type="expression" dxfId="30" priority="10">
      <formula>AND(IF($V87="X",TRUE,FALSE),$X87&gt;0)</formula>
    </cfRule>
    <cfRule type="expression" dxfId="29" priority="11">
      <formula>AND($X87=0,ROW()&gt;3,$X87&lt;&gt;"")</formula>
    </cfRule>
  </conditionalFormatting>
  <conditionalFormatting sqref="AE2:AE84">
    <cfRule type="expression" dxfId="28" priority="8">
      <formula>AND(AE2&lt;&gt;FALSE,AE2&lt;&gt;"",ROW()&gt;3)</formula>
    </cfRule>
  </conditionalFormatting>
  <conditionalFormatting sqref="AE85">
    <cfRule type="expression" dxfId="27" priority="7">
      <formula>AND(AE85&lt;&gt;FALSE,AE85&lt;&gt;"",ROW()&gt;3)</formula>
    </cfRule>
  </conditionalFormatting>
  <conditionalFormatting sqref="AE86">
    <cfRule type="expression" dxfId="26" priority="6">
      <formula>AND(AE86&lt;&gt;FALSE,AE86&lt;&gt;"",ROW()&gt;3)</formula>
    </cfRule>
  </conditionalFormatting>
  <conditionalFormatting sqref="AE87:AE94">
    <cfRule type="expression" dxfId="25" priority="5">
      <formula>AND(AE87&lt;&gt;FALSE,AE87&lt;&gt;"",ROW()&gt;3)</formula>
    </cfRule>
  </conditionalFormatting>
  <conditionalFormatting sqref="N103:V103 T104:V104">
    <cfRule type="expression" dxfId="24" priority="4">
      <formula>$V103="X"</formula>
    </cfRule>
  </conditionalFormatting>
  <conditionalFormatting sqref="S105">
    <cfRule type="expression" dxfId="23" priority="3">
      <formula>$V105="X"</formula>
    </cfRule>
  </conditionalFormatting>
  <conditionalFormatting sqref="T105:V105">
    <cfRule type="expression" dxfId="22" priority="2">
      <formula>$V105="X"</formula>
    </cfRule>
  </conditionalFormatting>
  <conditionalFormatting sqref="Q105">
    <cfRule type="expression" dxfId="21" priority="1">
      <formula>$V105="X"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tabColor rgb="FF66FFCC"/>
  </sheetPr>
  <dimension ref="A1:AH470"/>
  <sheetViews>
    <sheetView workbookViewId="0"/>
  </sheetViews>
  <sheetFormatPr defaultRowHeight="12" x14ac:dyDescent="0.3"/>
  <cols>
    <col min="1" max="1" width="9" style="1"/>
    <col min="2" max="2" width="7.625" style="68" bestFit="1" customWidth="1"/>
    <col min="3" max="3" width="12.875" style="68" customWidth="1"/>
    <col min="4" max="4" width="7.5" style="68" customWidth="1"/>
    <col min="5" max="5" width="11.75" style="68" customWidth="1"/>
    <col min="6" max="6" width="29.5" style="175" customWidth="1"/>
    <col min="7" max="7" width="18.5" style="175" bestFit="1" customWidth="1"/>
    <col min="8" max="8" width="9.875" style="68" customWidth="1"/>
    <col min="9" max="9" width="9.5" style="175" customWidth="1"/>
    <col min="10" max="10" width="12.75" style="175" customWidth="1"/>
    <col min="11" max="11" width="10" style="175" customWidth="1"/>
    <col min="12" max="12" width="10.625" style="68" customWidth="1"/>
    <col min="13" max="13" width="11.25" style="175" customWidth="1"/>
    <col min="14" max="14" width="12.25" style="68" customWidth="1"/>
    <col min="15" max="15" width="11.5" style="68" customWidth="1"/>
    <col min="16" max="16" width="11.625" style="68" customWidth="1"/>
    <col min="17" max="17" width="12.25" style="175" customWidth="1"/>
    <col min="18" max="18" width="13.125" style="68" customWidth="1"/>
    <col min="19" max="19" width="12.5" style="68" customWidth="1"/>
    <col min="20" max="20" width="11.625" style="175" customWidth="1"/>
    <col min="21" max="21" width="12.25" style="175" customWidth="1"/>
    <col min="22" max="22" width="13.125" style="68" customWidth="1"/>
    <col min="23" max="23" width="12.5" style="175" customWidth="1"/>
    <col min="24" max="24" width="11.625" style="175" customWidth="1"/>
    <col min="25" max="25" width="12.25" style="175" customWidth="1"/>
    <col min="26" max="26" width="13.125" style="68" customWidth="1"/>
    <col min="27" max="27" width="12.5" style="175" customWidth="1"/>
    <col min="28" max="28" width="11.5" style="175" bestFit="1" customWidth="1"/>
    <col min="29" max="29" width="12.125" style="175" bestFit="1" customWidth="1"/>
    <col min="30" max="30" width="11.5" style="72" bestFit="1" customWidth="1"/>
    <col min="31" max="31" width="11.75" style="175" bestFit="1" customWidth="1"/>
    <col min="32" max="32" width="22.75" style="26" bestFit="1" customWidth="1"/>
    <col min="33" max="33" width="17.25" style="1" bestFit="1" customWidth="1"/>
    <col min="34" max="34" width="22" style="1" bestFit="1" customWidth="1"/>
    <col min="35" max="35" width="10.5" style="1" bestFit="1" customWidth="1"/>
    <col min="36" max="36" width="11.625" style="1" bestFit="1" customWidth="1"/>
    <col min="37" max="37" width="11.25" style="1" bestFit="1" customWidth="1"/>
    <col min="38" max="38" width="10.5" style="1" bestFit="1" customWidth="1"/>
    <col min="39" max="39" width="11" style="1" bestFit="1" customWidth="1"/>
    <col min="40" max="16384" width="9" style="1"/>
  </cols>
  <sheetData>
    <row r="1" spans="1:34" s="69" customFormat="1" x14ac:dyDescent="0.3">
      <c r="A1" s="69" t="s">
        <v>3144</v>
      </c>
      <c r="B1" s="70" t="s">
        <v>2262</v>
      </c>
      <c r="C1" s="70" t="s">
        <v>10</v>
      </c>
      <c r="D1" s="70" t="s">
        <v>3</v>
      </c>
      <c r="E1" s="70" t="s">
        <v>11</v>
      </c>
      <c r="F1" s="71" t="s">
        <v>5</v>
      </c>
      <c r="G1" s="71" t="s">
        <v>6</v>
      </c>
      <c r="H1" s="70" t="s">
        <v>567</v>
      </c>
      <c r="I1" s="71" t="s">
        <v>13</v>
      </c>
      <c r="J1" s="71" t="s">
        <v>14</v>
      </c>
      <c r="K1" s="71" t="s">
        <v>15</v>
      </c>
      <c r="L1" s="70" t="s">
        <v>622</v>
      </c>
      <c r="M1" s="71" t="s">
        <v>128</v>
      </c>
      <c r="N1" s="70" t="s">
        <v>623</v>
      </c>
      <c r="O1" s="70" t="s">
        <v>624</v>
      </c>
      <c r="P1" s="70" t="s">
        <v>16</v>
      </c>
      <c r="Q1" s="71" t="s">
        <v>17</v>
      </c>
      <c r="R1" s="70" t="s">
        <v>18</v>
      </c>
      <c r="S1" s="70" t="s">
        <v>19</v>
      </c>
      <c r="T1" s="71" t="s">
        <v>20</v>
      </c>
      <c r="U1" s="71" t="s">
        <v>21</v>
      </c>
      <c r="V1" s="70" t="s">
        <v>22</v>
      </c>
      <c r="W1" s="71" t="s">
        <v>23</v>
      </c>
      <c r="X1" s="71" t="s">
        <v>24</v>
      </c>
      <c r="Y1" s="71" t="s">
        <v>25</v>
      </c>
      <c r="Z1" s="70" t="s">
        <v>26</v>
      </c>
      <c r="AA1" s="71" t="s">
        <v>27</v>
      </c>
      <c r="AB1" s="71" t="s">
        <v>625</v>
      </c>
      <c r="AC1" s="71" t="s">
        <v>627</v>
      </c>
      <c r="AD1" s="73" t="s">
        <v>633</v>
      </c>
      <c r="AE1" s="71" t="s">
        <v>634</v>
      </c>
      <c r="AF1" s="300" t="s">
        <v>3303</v>
      </c>
      <c r="AG1" s="69" t="s">
        <v>3304</v>
      </c>
      <c r="AH1" s="307" t="s">
        <v>3305</v>
      </c>
    </row>
    <row r="2" spans="1:34" x14ac:dyDescent="0.3">
      <c r="A2" s="1">
        <f>J2*100+I2</f>
        <v>67</v>
      </c>
      <c r="B2" s="68">
        <f>42000+ROW()-1-41000</f>
        <v>1001</v>
      </c>
      <c r="C2" s="68">
        <f>2</f>
        <v>2</v>
      </c>
      <c r="D2" s="68">
        <f>B2+100000+41000</f>
        <v>142001</v>
      </c>
      <c r="E2" s="68">
        <f>B2+200000+41000</f>
        <v>242001</v>
      </c>
      <c r="F2" s="175" t="str">
        <f>'가이드 작업용'!M2</f>
        <v>쉐어바이스 사용</v>
      </c>
      <c r="G2" s="175" t="str">
        <f>IFERROR(VLOOKUP(E2,'가이드 언어'!$BI:$BR,2,FALSE),0)</f>
        <v>메인 퀘스트 1 클리어</v>
      </c>
      <c r="H2" s="68">
        <f>ROW()-1</f>
        <v>1</v>
      </c>
      <c r="I2" s="175">
        <f>'가이드 작업용'!N2</f>
        <v>67</v>
      </c>
      <c r="J2" s="175">
        <f>'가이드 작업용'!Q2</f>
        <v>0</v>
      </c>
      <c r="K2" s="175">
        <f>'가이드 작업용'!S2</f>
        <v>1</v>
      </c>
      <c r="L2" s="68">
        <f>8</f>
        <v>8</v>
      </c>
      <c r="M2" s="175">
        <f>'가이드 작업용'!G2</f>
        <v>50</v>
      </c>
      <c r="N2" s="68">
        <f>0</f>
        <v>0</v>
      </c>
      <c r="O2" s="68">
        <f>0</f>
        <v>0</v>
      </c>
      <c r="P2" s="68">
        <f>9</f>
        <v>9</v>
      </c>
      <c r="Q2" s="175">
        <f>'가이드 작업용'!K2</f>
        <v>63</v>
      </c>
      <c r="R2" s="68">
        <f>0</f>
        <v>0</v>
      </c>
      <c r="S2" s="68">
        <f>0</f>
        <v>0</v>
      </c>
      <c r="T2" s="175">
        <f>INDEX(퀘스트_reward_type_List,MATCH('가이드 작업용'!X2,퀘스트_reward_type_name,0),1)</f>
        <v>0</v>
      </c>
      <c r="U2" s="175">
        <f>'가이드 작업용'!Y2</f>
        <v>0</v>
      </c>
      <c r="V2" s="68">
        <f>0</f>
        <v>0</v>
      </c>
      <c r="W2" s="175">
        <f>'가이드 작업용'!Z2</f>
        <v>0</v>
      </c>
      <c r="X2" s="175">
        <f>INDEX(퀘스트_reward_type_List,MATCH('가이드 작업용'!AB2,퀘스트_reward_type_name,0),1)</f>
        <v>0</v>
      </c>
      <c r="Y2" s="175">
        <f>'가이드 작업용'!AC2</f>
        <v>0</v>
      </c>
      <c r="Z2" s="68">
        <f>0</f>
        <v>0</v>
      </c>
      <c r="AA2" s="175">
        <f>'가이드 작업용'!AD2</f>
        <v>0</v>
      </c>
      <c r="AB2" s="175">
        <f>INDEX(퀘스트_shortcut_type_List,MATCH('가이드 작업용'!T2,퀘스트_shortcut_type_name,0),1)</f>
        <v>18</v>
      </c>
      <c r="AC2" s="175">
        <f>'가이드 작업용'!V2</f>
        <v>0</v>
      </c>
      <c r="AD2" s="68">
        <f>0</f>
        <v>0</v>
      </c>
      <c r="AE2" s="135">
        <f>INDEX(퀘스트_event_content_List,MATCH('가이드 작업용'!W2,퀘스트_event_content_name,0),1)</f>
        <v>0</v>
      </c>
      <c r="AF2" s="26" t="b">
        <f>IF(OR(AND(L2=6,O2=0),AND(P2=6,S2=0),AND(T2=6,W2=0),AND(X2=6,AA2=0)),TRUE,FALSE)</f>
        <v>0</v>
      </c>
      <c r="AG2" s="1" t="b">
        <f>IF(
    OR(L2=2,P2=2,T2=2,X2=2),TRUE,FALSE)</f>
        <v>0</v>
      </c>
      <c r="AH2" s="1" t="b">
        <f>IF(I2=9,TRUE,FALSE)</f>
        <v>0</v>
      </c>
    </row>
    <row r="3" spans="1:34" x14ac:dyDescent="0.3">
      <c r="A3" s="1">
        <f t="shared" ref="A3:A41" si="0">J3*100+I3</f>
        <v>142</v>
      </c>
      <c r="B3" s="68">
        <f t="shared" ref="B3:B66" si="1">42000+ROW()-1-41000</f>
        <v>1002</v>
      </c>
      <c r="C3" s="68">
        <f>2</f>
        <v>2</v>
      </c>
      <c r="D3" s="68">
        <f t="shared" ref="D3:D17" si="2">B3+100000+41000</f>
        <v>142002</v>
      </c>
      <c r="E3" s="68">
        <f t="shared" ref="E3:E17" si="3">B3+200000+41000</f>
        <v>242002</v>
      </c>
      <c r="F3" s="175" t="str">
        <f>'가이드 작업용'!M3</f>
        <v>포링 처치</v>
      </c>
      <c r="G3" s="175" t="str">
        <f>IFERROR(VLOOKUP(E3,'가이드 언어'!$BI:$BR,2,FALSE),0)</f>
        <v>메인 퀘스트 2 클리어</v>
      </c>
      <c r="H3" s="68">
        <f t="shared" ref="H3:H66" si="4">ROW()-1</f>
        <v>2</v>
      </c>
      <c r="I3" s="175">
        <f>'가이드 작업용'!N3</f>
        <v>42</v>
      </c>
      <c r="J3" s="175">
        <f>'가이드 작업용'!Q3</f>
        <v>1</v>
      </c>
      <c r="K3" s="175">
        <f>'가이드 작업용'!S3</f>
        <v>20</v>
      </c>
      <c r="L3" s="68">
        <f>8</f>
        <v>8</v>
      </c>
      <c r="M3" s="175">
        <f>'가이드 작업용'!G3</f>
        <v>100</v>
      </c>
      <c r="N3" s="68">
        <f>0</f>
        <v>0</v>
      </c>
      <c r="O3" s="68">
        <f>0</f>
        <v>0</v>
      </c>
      <c r="P3" s="68">
        <f>9</f>
        <v>9</v>
      </c>
      <c r="Q3" s="175">
        <f>'가이드 작업용'!K3</f>
        <v>125</v>
      </c>
      <c r="R3" s="68">
        <f>0</f>
        <v>0</v>
      </c>
      <c r="S3" s="68">
        <f>0</f>
        <v>0</v>
      </c>
      <c r="T3" s="175">
        <f>INDEX(퀘스트_reward_type_List,MATCH('가이드 작업용'!X3,퀘스트_reward_type_name,0),1)</f>
        <v>0</v>
      </c>
      <c r="U3" s="175">
        <f>'가이드 작업용'!Y3</f>
        <v>0</v>
      </c>
      <c r="V3" s="68">
        <f>0</f>
        <v>0</v>
      </c>
      <c r="W3" s="175">
        <f>'가이드 작업용'!Z3</f>
        <v>0</v>
      </c>
      <c r="X3" s="175">
        <f>INDEX(퀘스트_reward_type_List,MATCH('가이드 작업용'!AB3,퀘스트_reward_type_name,0),1)</f>
        <v>0</v>
      </c>
      <c r="Y3" s="175">
        <f>'가이드 작업용'!AC3</f>
        <v>0</v>
      </c>
      <c r="Z3" s="68">
        <f>0</f>
        <v>0</v>
      </c>
      <c r="AA3" s="175">
        <f>'가이드 작업용'!AD3</f>
        <v>0</v>
      </c>
      <c r="AB3" s="175">
        <f>INDEX(퀘스트_shortcut_type_List,MATCH('가이드 작업용'!T3,퀘스트_shortcut_type_name,0),1)</f>
        <v>15</v>
      </c>
      <c r="AC3" s="175">
        <f>'가이드 작업용'!V3</f>
        <v>1</v>
      </c>
      <c r="AD3" s="68">
        <f>0</f>
        <v>0</v>
      </c>
      <c r="AE3" s="135">
        <f>INDEX(퀘스트_event_content_List,MATCH('가이드 작업용'!W3,퀘스트_event_content_name,0),1)</f>
        <v>2</v>
      </c>
      <c r="AF3" s="26" t="b">
        <f t="shared" ref="AF3:AF17" si="5">IF(OR(AND(L3=6,O3=0),AND(P3=6,S3=0),AND(T3=6,W3=0),AND(X3=6,AA3=0)),TRUE,FALSE)</f>
        <v>0</v>
      </c>
      <c r="AG3" s="1" t="b">
        <f t="shared" ref="AG3:AG17" si="6">IF(
    OR(L3=2,P3=2,T3=2,X3=2),TRUE,FALSE)</f>
        <v>0</v>
      </c>
      <c r="AH3" s="1" t="b">
        <f t="shared" ref="AH3:AH17" si="7">IF(I3=9,TRUE,FALSE)</f>
        <v>0</v>
      </c>
    </row>
    <row r="4" spans="1:34" x14ac:dyDescent="0.3">
      <c r="A4" s="1">
        <f t="shared" si="0"/>
        <v>58</v>
      </c>
      <c r="B4" s="68">
        <f t="shared" si="1"/>
        <v>1003</v>
      </c>
      <c r="C4" s="68">
        <f>2</f>
        <v>2</v>
      </c>
      <c r="D4" s="68">
        <f t="shared" si="2"/>
        <v>142003</v>
      </c>
      <c r="E4" s="68">
        <f t="shared" si="3"/>
        <v>242003</v>
      </c>
      <c r="F4" s="175" t="str">
        <f>'가이드 작업용'!M4</f>
        <v>응급 치료!</v>
      </c>
      <c r="G4" s="175" t="str">
        <f>IFERROR(VLOOKUP(E4,'가이드 언어'!$BI:$BR,2,FALSE),0)</f>
        <v>메인 퀘스트 3 클리어</v>
      </c>
      <c r="H4" s="68">
        <f t="shared" si="4"/>
        <v>3</v>
      </c>
      <c r="I4" s="175">
        <f>'가이드 작업용'!N4</f>
        <v>58</v>
      </c>
      <c r="J4" s="175">
        <f>'가이드 작업용'!Q4</f>
        <v>0</v>
      </c>
      <c r="K4" s="175">
        <f>'가이드 작업용'!S4</f>
        <v>1</v>
      </c>
      <c r="L4" s="68">
        <f>8</f>
        <v>8</v>
      </c>
      <c r="M4" s="175">
        <f>'가이드 작업용'!G4</f>
        <v>200</v>
      </c>
      <c r="N4" s="68">
        <f>0</f>
        <v>0</v>
      </c>
      <c r="O4" s="68">
        <f>0</f>
        <v>0</v>
      </c>
      <c r="P4" s="68">
        <f>9</f>
        <v>9</v>
      </c>
      <c r="Q4" s="175">
        <f>'가이드 작업용'!K4</f>
        <v>250</v>
      </c>
      <c r="R4" s="68">
        <f>0</f>
        <v>0</v>
      </c>
      <c r="S4" s="68">
        <f>0</f>
        <v>0</v>
      </c>
      <c r="T4" s="175">
        <f>INDEX(퀘스트_reward_type_List,MATCH('가이드 작업용'!X4,퀘스트_reward_type_name,0),1)</f>
        <v>1</v>
      </c>
      <c r="U4" s="175">
        <f>'가이드 작업용'!Y4</f>
        <v>1000</v>
      </c>
      <c r="V4" s="68">
        <f>0</f>
        <v>0</v>
      </c>
      <c r="W4" s="175">
        <f>'가이드 작업용'!Z4</f>
        <v>0</v>
      </c>
      <c r="X4" s="175">
        <f>INDEX(퀘스트_reward_type_List,MATCH('가이드 작업용'!AB4,퀘스트_reward_type_name,0),1)</f>
        <v>0</v>
      </c>
      <c r="Y4" s="175">
        <f>'가이드 작업용'!AC4</f>
        <v>0</v>
      </c>
      <c r="Z4" s="68">
        <f>0</f>
        <v>0</v>
      </c>
      <c r="AA4" s="175">
        <f>'가이드 작업용'!AD4</f>
        <v>0</v>
      </c>
      <c r="AB4" s="175">
        <f>INDEX(퀘스트_shortcut_type_List,MATCH('가이드 작업용'!T4,퀘스트_shortcut_type_name,0),1)</f>
        <v>3</v>
      </c>
      <c r="AC4" s="175">
        <f>'가이드 작업용'!V4</f>
        <v>0</v>
      </c>
      <c r="AD4" s="68">
        <f>0</f>
        <v>0</v>
      </c>
      <c r="AE4" s="135">
        <f>INDEX(퀘스트_event_content_List,MATCH('가이드 작업용'!W4,퀘스트_event_content_name,0),1)</f>
        <v>0</v>
      </c>
      <c r="AF4" s="26" t="b">
        <f t="shared" si="5"/>
        <v>0</v>
      </c>
      <c r="AG4" s="1" t="b">
        <f t="shared" si="6"/>
        <v>0</v>
      </c>
      <c r="AH4" s="1" t="b">
        <f t="shared" si="7"/>
        <v>0</v>
      </c>
    </row>
    <row r="5" spans="1:34" x14ac:dyDescent="0.3">
      <c r="A5" s="1">
        <f t="shared" si="0"/>
        <v>9400514</v>
      </c>
      <c r="B5" s="68">
        <f t="shared" si="1"/>
        <v>1004</v>
      </c>
      <c r="C5" s="68">
        <f>2</f>
        <v>2</v>
      </c>
      <c r="D5" s="68">
        <f t="shared" si="2"/>
        <v>142004</v>
      </c>
      <c r="E5" s="68">
        <f t="shared" si="3"/>
        <v>242004</v>
      </c>
      <c r="F5" s="175" t="str">
        <f>'가이드 작업용'!M5</f>
        <v>포링 소탕</v>
      </c>
      <c r="G5" s="175" t="str">
        <f>IFERROR(VLOOKUP(E5,'가이드 언어'!$BI:$BR,2,FALSE),0)</f>
        <v>메인 퀘스트 4 클리어</v>
      </c>
      <c r="H5" s="68">
        <f t="shared" si="4"/>
        <v>4</v>
      </c>
      <c r="I5" s="175">
        <f>'가이드 작업용'!N5</f>
        <v>14</v>
      </c>
      <c r="J5" s="175">
        <f>'가이드 작업용'!Q5</f>
        <v>94005</v>
      </c>
      <c r="K5" s="175">
        <f>'가이드 작업용'!S5</f>
        <v>1</v>
      </c>
      <c r="L5" s="68">
        <f>8</f>
        <v>8</v>
      </c>
      <c r="M5" s="175">
        <f>'가이드 작업용'!G5</f>
        <v>350</v>
      </c>
      <c r="N5" s="68">
        <f>0</f>
        <v>0</v>
      </c>
      <c r="O5" s="68">
        <f>0</f>
        <v>0</v>
      </c>
      <c r="P5" s="68">
        <f>9</f>
        <v>9</v>
      </c>
      <c r="Q5" s="175">
        <f>'가이드 작업용'!K5</f>
        <v>438</v>
      </c>
      <c r="R5" s="68">
        <f>0</f>
        <v>0</v>
      </c>
      <c r="S5" s="68">
        <f>0</f>
        <v>0</v>
      </c>
      <c r="T5" s="175">
        <f>INDEX(퀘스트_reward_type_List,MATCH('가이드 작업용'!X5,퀘스트_reward_type_name,0),1)</f>
        <v>6</v>
      </c>
      <c r="U5" s="175">
        <f>'가이드 작업용'!Y5</f>
        <v>80002</v>
      </c>
      <c r="V5" s="68">
        <f>0</f>
        <v>0</v>
      </c>
      <c r="W5" s="175">
        <f>'가이드 작업용'!Z5</f>
        <v>1</v>
      </c>
      <c r="X5" s="175">
        <f>INDEX(퀘스트_reward_type_List,MATCH('가이드 작업용'!AB5,퀘스트_reward_type_name,0),1)</f>
        <v>0</v>
      </c>
      <c r="Y5" s="175">
        <f>'가이드 작업용'!AC5</f>
        <v>0</v>
      </c>
      <c r="Z5" s="68">
        <f>0</f>
        <v>0</v>
      </c>
      <c r="AA5" s="175">
        <f>'가이드 작업용'!AD5</f>
        <v>0</v>
      </c>
      <c r="AB5" s="175">
        <f>INDEX(퀘스트_shortcut_type_List,MATCH('가이드 작업용'!T5,퀘스트_shortcut_type_name,0),1)</f>
        <v>15</v>
      </c>
      <c r="AC5" s="175">
        <f>'가이드 작업용'!V5</f>
        <v>1</v>
      </c>
      <c r="AD5" s="68">
        <f>0</f>
        <v>0</v>
      </c>
      <c r="AE5" s="135">
        <f>INDEX(퀘스트_event_content_List,MATCH('가이드 작업용'!W5,퀘스트_event_content_name,0),1)</f>
        <v>0</v>
      </c>
      <c r="AF5" s="26" t="b">
        <f t="shared" si="5"/>
        <v>0</v>
      </c>
      <c r="AG5" s="1" t="b">
        <f t="shared" si="6"/>
        <v>0</v>
      </c>
      <c r="AH5" s="1" t="b">
        <f t="shared" si="7"/>
        <v>0</v>
      </c>
    </row>
    <row r="6" spans="1:34" x14ac:dyDescent="0.3">
      <c r="A6" s="1">
        <f t="shared" si="0"/>
        <v>51</v>
      </c>
      <c r="B6" s="68">
        <f t="shared" si="1"/>
        <v>1005</v>
      </c>
      <c r="C6" s="68">
        <f>2</f>
        <v>2</v>
      </c>
      <c r="D6" s="68">
        <f t="shared" si="2"/>
        <v>142005</v>
      </c>
      <c r="E6" s="68">
        <f t="shared" si="3"/>
        <v>242005</v>
      </c>
      <c r="F6" s="175" t="str">
        <f>'가이드 작업용'!M6</f>
        <v>장비 장착</v>
      </c>
      <c r="G6" s="175" t="str">
        <f>IFERROR(VLOOKUP(E6,'가이드 언어'!$BI:$BR,2,FALSE),0)</f>
        <v>메인 퀘스트 5 클리어</v>
      </c>
      <c r="H6" s="68">
        <f t="shared" si="4"/>
        <v>5</v>
      </c>
      <c r="I6" s="175">
        <f>'가이드 작업용'!N6</f>
        <v>51</v>
      </c>
      <c r="J6" s="175">
        <f>'가이드 작업용'!Q6</f>
        <v>0</v>
      </c>
      <c r="K6" s="175">
        <f>'가이드 작업용'!S6</f>
        <v>1</v>
      </c>
      <c r="L6" s="68">
        <f>8</f>
        <v>8</v>
      </c>
      <c r="M6" s="175">
        <f>'가이드 작업용'!G6</f>
        <v>550</v>
      </c>
      <c r="N6" s="68">
        <f>0</f>
        <v>0</v>
      </c>
      <c r="O6" s="68">
        <f>0</f>
        <v>0</v>
      </c>
      <c r="P6" s="68">
        <f>9</f>
        <v>9</v>
      </c>
      <c r="Q6" s="175">
        <f>'가이드 작업용'!K6</f>
        <v>688</v>
      </c>
      <c r="R6" s="68">
        <f>0</f>
        <v>0</v>
      </c>
      <c r="S6" s="68">
        <f>0</f>
        <v>0</v>
      </c>
      <c r="T6" s="175">
        <f>INDEX(퀘스트_reward_type_List,MATCH('가이드 작업용'!X6,퀘스트_reward_type_name,0),1)</f>
        <v>1</v>
      </c>
      <c r="U6" s="175">
        <f>'가이드 작업용'!Y6</f>
        <v>2000</v>
      </c>
      <c r="V6" s="68">
        <f>0</f>
        <v>0</v>
      </c>
      <c r="W6" s="175">
        <f>'가이드 작업용'!Z6</f>
        <v>0</v>
      </c>
      <c r="X6" s="175">
        <f>INDEX(퀘스트_reward_type_List,MATCH('가이드 작업용'!AB6,퀘스트_reward_type_name,0),1)</f>
        <v>0</v>
      </c>
      <c r="Y6" s="175">
        <f>'가이드 작업용'!AC6</f>
        <v>0</v>
      </c>
      <c r="Z6" s="68">
        <f>0</f>
        <v>0</v>
      </c>
      <c r="AA6" s="175">
        <f>'가이드 작업용'!AD6</f>
        <v>0</v>
      </c>
      <c r="AB6" s="175">
        <f>INDEX(퀘스트_shortcut_type_List,MATCH('가이드 작업용'!T6,퀘스트_shortcut_type_name,0),1)</f>
        <v>6</v>
      </c>
      <c r="AC6" s="175">
        <f>'가이드 작업용'!V6</f>
        <v>0</v>
      </c>
      <c r="AD6" s="68">
        <f>0</f>
        <v>0</v>
      </c>
      <c r="AE6" s="135">
        <f>INDEX(퀘스트_event_content_List,MATCH('가이드 작업용'!W6,퀘스트_event_content_name,0),1)</f>
        <v>15</v>
      </c>
      <c r="AF6" s="26" t="b">
        <f t="shared" si="5"/>
        <v>0</v>
      </c>
      <c r="AG6" s="1" t="b">
        <f t="shared" si="6"/>
        <v>0</v>
      </c>
      <c r="AH6" s="1" t="b">
        <f t="shared" si="7"/>
        <v>0</v>
      </c>
    </row>
    <row r="7" spans="1:34" x14ac:dyDescent="0.3">
      <c r="A7" s="1">
        <f t="shared" si="0"/>
        <v>20</v>
      </c>
      <c r="B7" s="68">
        <f t="shared" si="1"/>
        <v>1006</v>
      </c>
      <c r="C7" s="68">
        <f>2</f>
        <v>2</v>
      </c>
      <c r="D7" s="68">
        <f t="shared" si="2"/>
        <v>142006</v>
      </c>
      <c r="E7" s="68">
        <f t="shared" si="3"/>
        <v>242006</v>
      </c>
      <c r="F7" s="175" t="str">
        <f>'가이드 작업용'!M7</f>
        <v>장비 강화</v>
      </c>
      <c r="G7" s="175" t="str">
        <f>IFERROR(VLOOKUP(E7,'가이드 언어'!$BI:$BR,2,FALSE),0)</f>
        <v>메인 퀘스트 6 클리어</v>
      </c>
      <c r="H7" s="68">
        <f t="shared" si="4"/>
        <v>6</v>
      </c>
      <c r="I7" s="175">
        <f>'가이드 작업용'!N7</f>
        <v>20</v>
      </c>
      <c r="J7" s="175">
        <f>'가이드 작업용'!Q7</f>
        <v>0</v>
      </c>
      <c r="K7" s="175">
        <f>'가이드 작업용'!S7</f>
        <v>1</v>
      </c>
      <c r="L7" s="68">
        <f>8</f>
        <v>8</v>
      </c>
      <c r="M7" s="175">
        <f>'가이드 작업용'!G7</f>
        <v>800</v>
      </c>
      <c r="N7" s="68">
        <f>0</f>
        <v>0</v>
      </c>
      <c r="O7" s="68">
        <f>0</f>
        <v>0</v>
      </c>
      <c r="P7" s="68">
        <f>9</f>
        <v>9</v>
      </c>
      <c r="Q7" s="175">
        <f>'가이드 작업용'!K7</f>
        <v>1000</v>
      </c>
      <c r="R7" s="68">
        <f>0</f>
        <v>0</v>
      </c>
      <c r="S7" s="68">
        <f>0</f>
        <v>0</v>
      </c>
      <c r="T7" s="175">
        <f>INDEX(퀘스트_reward_type_List,MATCH('가이드 작업용'!X7,퀘스트_reward_type_name,0),1)</f>
        <v>0</v>
      </c>
      <c r="U7" s="175">
        <f>'가이드 작업용'!Y7</f>
        <v>0</v>
      </c>
      <c r="V7" s="68">
        <f>0</f>
        <v>0</v>
      </c>
      <c r="W7" s="175">
        <f>'가이드 작업용'!Z7</f>
        <v>0</v>
      </c>
      <c r="X7" s="175">
        <f>INDEX(퀘스트_reward_type_List,MATCH('가이드 작업용'!AB7,퀘스트_reward_type_name,0),1)</f>
        <v>0</v>
      </c>
      <c r="Y7" s="175">
        <f>'가이드 작업용'!AC7</f>
        <v>0</v>
      </c>
      <c r="Z7" s="68">
        <f>0</f>
        <v>0</v>
      </c>
      <c r="AA7" s="175">
        <f>'가이드 작업용'!AD7</f>
        <v>0</v>
      </c>
      <c r="AB7" s="175">
        <f>INDEX(퀘스트_shortcut_type_List,MATCH('가이드 작업용'!T7,퀘스트_shortcut_type_name,0),1)</f>
        <v>6</v>
      </c>
      <c r="AC7" s="175">
        <f>'가이드 작업용'!V7</f>
        <v>0</v>
      </c>
      <c r="AD7" s="68">
        <f>0</f>
        <v>0</v>
      </c>
      <c r="AE7" s="135">
        <f>INDEX(퀘스트_event_content_List,MATCH('가이드 작업용'!W7,퀘스트_event_content_name,0),1)</f>
        <v>19</v>
      </c>
      <c r="AF7" s="26" t="b">
        <f t="shared" si="5"/>
        <v>0</v>
      </c>
      <c r="AG7" s="1" t="b">
        <f t="shared" si="6"/>
        <v>0</v>
      </c>
      <c r="AH7" s="1" t="b">
        <f t="shared" si="7"/>
        <v>0</v>
      </c>
    </row>
    <row r="8" spans="1:34" x14ac:dyDescent="0.3">
      <c r="A8" s="1">
        <f t="shared" si="0"/>
        <v>5400102</v>
      </c>
      <c r="B8" s="68">
        <f t="shared" si="1"/>
        <v>1007</v>
      </c>
      <c r="C8" s="68">
        <f>2</f>
        <v>2</v>
      </c>
      <c r="D8" s="68">
        <f t="shared" si="2"/>
        <v>142007</v>
      </c>
      <c r="E8" s="68">
        <f t="shared" si="3"/>
        <v>242007</v>
      </c>
      <c r="F8" s="175" t="str">
        <f>'가이드 작업용'!M8</f>
        <v>포링 보스 처치</v>
      </c>
      <c r="G8" s="175" t="str">
        <f>IFERROR(VLOOKUP(E8,'가이드 언어'!$BI:$BR,2,FALSE),0)</f>
        <v>메인 퀘스트 7 클리어</v>
      </c>
      <c r="H8" s="68">
        <f t="shared" si="4"/>
        <v>7</v>
      </c>
      <c r="I8" s="175">
        <f>'가이드 작업용'!N8</f>
        <v>2</v>
      </c>
      <c r="J8" s="175">
        <f>'가이드 작업용'!Q8</f>
        <v>54001</v>
      </c>
      <c r="K8" s="175">
        <f>'가이드 작업용'!S8</f>
        <v>1</v>
      </c>
      <c r="L8" s="68">
        <f>8</f>
        <v>8</v>
      </c>
      <c r="M8" s="175">
        <f>'가이드 작업용'!G8</f>
        <v>1100</v>
      </c>
      <c r="N8" s="68">
        <f>0</f>
        <v>0</v>
      </c>
      <c r="O8" s="68">
        <f>0</f>
        <v>0</v>
      </c>
      <c r="P8" s="68">
        <f>9</f>
        <v>9</v>
      </c>
      <c r="Q8" s="175">
        <f>'가이드 작업용'!K8</f>
        <v>1375</v>
      </c>
      <c r="R8" s="68">
        <f>0</f>
        <v>0</v>
      </c>
      <c r="S8" s="68">
        <f>0</f>
        <v>0</v>
      </c>
      <c r="T8" s="175">
        <f>INDEX(퀘스트_reward_type_List,MATCH('가이드 작업용'!X8,퀘스트_reward_type_name,0),1)</f>
        <v>0</v>
      </c>
      <c r="U8" s="175">
        <f>'가이드 작업용'!Y8</f>
        <v>0</v>
      </c>
      <c r="V8" s="68">
        <f>0</f>
        <v>0</v>
      </c>
      <c r="W8" s="175">
        <f>'가이드 작업용'!Z8</f>
        <v>0</v>
      </c>
      <c r="X8" s="175">
        <f>INDEX(퀘스트_reward_type_List,MATCH('가이드 작업용'!AB8,퀘스트_reward_type_name,0),1)</f>
        <v>0</v>
      </c>
      <c r="Y8" s="175">
        <f>'가이드 작업용'!AC8</f>
        <v>0</v>
      </c>
      <c r="Z8" s="68">
        <f>0</f>
        <v>0</v>
      </c>
      <c r="AA8" s="175">
        <f>'가이드 작업용'!AD8</f>
        <v>0</v>
      </c>
      <c r="AB8" s="175">
        <f>INDEX(퀘스트_shortcut_type_List,MATCH('가이드 작업용'!T8,퀘스트_shortcut_type_name,0),1)</f>
        <v>15</v>
      </c>
      <c r="AC8" s="175">
        <f>'가이드 작업용'!V8</f>
        <v>1</v>
      </c>
      <c r="AD8" s="68">
        <f>0</f>
        <v>0</v>
      </c>
      <c r="AE8" s="135">
        <f>INDEX(퀘스트_event_content_List,MATCH('가이드 작업용'!W8,퀘스트_event_content_name,0),1)</f>
        <v>0</v>
      </c>
      <c r="AF8" s="26" t="b">
        <f t="shared" si="5"/>
        <v>0</v>
      </c>
      <c r="AG8" s="1" t="b">
        <f t="shared" si="6"/>
        <v>0</v>
      </c>
      <c r="AH8" s="1" t="b">
        <f t="shared" si="7"/>
        <v>0</v>
      </c>
    </row>
    <row r="9" spans="1:34" x14ac:dyDescent="0.3">
      <c r="A9" s="1">
        <f t="shared" si="0"/>
        <v>342</v>
      </c>
      <c r="B9" s="68">
        <f t="shared" si="1"/>
        <v>1008</v>
      </c>
      <c r="C9" s="68">
        <f>2</f>
        <v>2</v>
      </c>
      <c r="D9" s="68">
        <f t="shared" si="2"/>
        <v>142008</v>
      </c>
      <c r="E9" s="68">
        <f t="shared" si="3"/>
        <v>242008</v>
      </c>
      <c r="F9" s="175" t="str">
        <f>'가이드 작업용'!M9</f>
        <v>루나틱 처치</v>
      </c>
      <c r="G9" s="175" t="str">
        <f>IFERROR(VLOOKUP(E9,'가이드 언어'!$BI:$BR,2,FALSE),0)</f>
        <v>메인 퀘스트 8 클리어</v>
      </c>
      <c r="H9" s="68">
        <f t="shared" si="4"/>
        <v>8</v>
      </c>
      <c r="I9" s="175">
        <f>'가이드 작업용'!N9</f>
        <v>42</v>
      </c>
      <c r="J9" s="175">
        <f>'가이드 작업용'!Q9</f>
        <v>3</v>
      </c>
      <c r="K9" s="175">
        <f>'가이드 작업용'!S9</f>
        <v>20</v>
      </c>
      <c r="L9" s="68">
        <f>8</f>
        <v>8</v>
      </c>
      <c r="M9" s="175">
        <f>'가이드 작업용'!G9</f>
        <v>1450</v>
      </c>
      <c r="N9" s="68">
        <f>0</f>
        <v>0</v>
      </c>
      <c r="O9" s="68">
        <f>0</f>
        <v>0</v>
      </c>
      <c r="P9" s="68">
        <f>9</f>
        <v>9</v>
      </c>
      <c r="Q9" s="175">
        <f>'가이드 작업용'!K9</f>
        <v>1813</v>
      </c>
      <c r="R9" s="68">
        <f>0</f>
        <v>0</v>
      </c>
      <c r="S9" s="68">
        <f>0</f>
        <v>0</v>
      </c>
      <c r="T9" s="175">
        <f>INDEX(퀘스트_reward_type_List,MATCH('가이드 작업용'!X9,퀘스트_reward_type_name,0),1)</f>
        <v>0</v>
      </c>
      <c r="U9" s="175">
        <f>'가이드 작업용'!Y9</f>
        <v>0</v>
      </c>
      <c r="V9" s="68">
        <f>0</f>
        <v>0</v>
      </c>
      <c r="W9" s="175">
        <f>'가이드 작업용'!Z9</f>
        <v>0</v>
      </c>
      <c r="X9" s="175">
        <f>INDEX(퀘스트_reward_type_List,MATCH('가이드 작업용'!AB9,퀘스트_reward_type_name,0),1)</f>
        <v>0</v>
      </c>
      <c r="Y9" s="175">
        <f>'가이드 작업용'!AC9</f>
        <v>0</v>
      </c>
      <c r="Z9" s="68">
        <f>0</f>
        <v>0</v>
      </c>
      <c r="AA9" s="175">
        <f>'가이드 작업용'!AD9</f>
        <v>0</v>
      </c>
      <c r="AB9" s="175">
        <f>INDEX(퀘스트_shortcut_type_List,MATCH('가이드 작업용'!T9,퀘스트_shortcut_type_name,0),1)</f>
        <v>15</v>
      </c>
      <c r="AC9" s="175">
        <f>'가이드 작업용'!V9</f>
        <v>2</v>
      </c>
      <c r="AD9" s="68">
        <f>0</f>
        <v>0</v>
      </c>
      <c r="AE9" s="135">
        <f>INDEX(퀘스트_event_content_List,MATCH('가이드 작업용'!W9,퀘스트_event_content_name,0),1)</f>
        <v>0</v>
      </c>
      <c r="AF9" s="26" t="b">
        <f t="shared" si="5"/>
        <v>0</v>
      </c>
      <c r="AG9" s="1" t="b">
        <f t="shared" si="6"/>
        <v>0</v>
      </c>
      <c r="AH9" s="1" t="b">
        <f t="shared" si="7"/>
        <v>0</v>
      </c>
    </row>
    <row r="10" spans="1:34" x14ac:dyDescent="0.3">
      <c r="A10" s="1">
        <f t="shared" si="0"/>
        <v>64</v>
      </c>
      <c r="B10" s="68">
        <f t="shared" si="1"/>
        <v>1009</v>
      </c>
      <c r="C10" s="68">
        <f>2</f>
        <v>2</v>
      </c>
      <c r="D10" s="68">
        <f t="shared" si="2"/>
        <v>142009</v>
      </c>
      <c r="E10" s="68">
        <f t="shared" si="3"/>
        <v>242009</v>
      </c>
      <c r="F10" s="175" t="str">
        <f>'가이드 작업용'!M10</f>
        <v>MVP 처치</v>
      </c>
      <c r="G10" s="175" t="str">
        <f>IFERROR(VLOOKUP(E10,'가이드 언어'!$BI:$BR,2,FALSE),0)</f>
        <v>메인 퀘스트 9 클리어</v>
      </c>
      <c r="H10" s="68">
        <f t="shared" si="4"/>
        <v>9</v>
      </c>
      <c r="I10" s="175">
        <f>'가이드 작업용'!N10</f>
        <v>64</v>
      </c>
      <c r="J10" s="175">
        <f>'가이드 작업용'!Q10</f>
        <v>0</v>
      </c>
      <c r="K10" s="175">
        <f>'가이드 작업용'!S10</f>
        <v>1</v>
      </c>
      <c r="L10" s="68">
        <f>8</f>
        <v>8</v>
      </c>
      <c r="M10" s="175">
        <f>'가이드 작업용'!G10</f>
        <v>1850</v>
      </c>
      <c r="N10" s="68">
        <f>0</f>
        <v>0</v>
      </c>
      <c r="O10" s="68">
        <f>0</f>
        <v>0</v>
      </c>
      <c r="P10" s="68">
        <f>9</f>
        <v>9</v>
      </c>
      <c r="Q10" s="175">
        <f>'가이드 작업용'!K10</f>
        <v>2313</v>
      </c>
      <c r="R10" s="68">
        <f>0</f>
        <v>0</v>
      </c>
      <c r="S10" s="68">
        <f>0</f>
        <v>0</v>
      </c>
      <c r="T10" s="175">
        <f>INDEX(퀘스트_reward_type_List,MATCH('가이드 작업용'!X10,퀘스트_reward_type_name,0),1)</f>
        <v>38</v>
      </c>
      <c r="U10" s="175">
        <f>'가이드 작업용'!Y10</f>
        <v>1</v>
      </c>
      <c r="V10" s="68">
        <f>0</f>
        <v>0</v>
      </c>
      <c r="W10" s="175">
        <f>'가이드 작업용'!Z10</f>
        <v>0</v>
      </c>
      <c r="X10" s="175">
        <f>INDEX(퀘스트_reward_type_List,MATCH('가이드 작업용'!AB10,퀘스트_reward_type_name,0),1)</f>
        <v>6</v>
      </c>
      <c r="Y10" s="175">
        <f>'가이드 작업용'!AC10</f>
        <v>94025</v>
      </c>
      <c r="Z10" s="68">
        <f>0</f>
        <v>0</v>
      </c>
      <c r="AA10" s="175">
        <f>'가이드 작업용'!AD10</f>
        <v>5</v>
      </c>
      <c r="AB10" s="175">
        <f>INDEX(퀘스트_shortcut_type_List,MATCH('가이드 작업용'!T10,퀘스트_shortcut_type_name,0),1)</f>
        <v>27</v>
      </c>
      <c r="AC10" s="175">
        <f>'가이드 작업용'!V10</f>
        <v>0</v>
      </c>
      <c r="AD10" s="68">
        <f>0</f>
        <v>0</v>
      </c>
      <c r="AE10" s="135">
        <f>INDEX(퀘스트_event_content_List,MATCH('가이드 작업용'!W10,퀘스트_event_content_name,0),1)</f>
        <v>8</v>
      </c>
      <c r="AF10" s="26" t="b">
        <f t="shared" si="5"/>
        <v>0</v>
      </c>
      <c r="AG10" s="1" t="b">
        <f t="shared" si="6"/>
        <v>0</v>
      </c>
      <c r="AH10" s="1" t="b">
        <f t="shared" si="7"/>
        <v>0</v>
      </c>
    </row>
    <row r="11" spans="1:34" x14ac:dyDescent="0.3">
      <c r="A11" s="1">
        <f t="shared" si="0"/>
        <v>152</v>
      </c>
      <c r="B11" s="68">
        <f t="shared" si="1"/>
        <v>1010</v>
      </c>
      <c r="C11" s="68">
        <f>2</f>
        <v>2</v>
      </c>
      <c r="D11" s="68">
        <f t="shared" si="2"/>
        <v>142010</v>
      </c>
      <c r="E11" s="68">
        <f t="shared" si="3"/>
        <v>242010</v>
      </c>
      <c r="F11" s="175" t="str">
        <f>'가이드 작업용'!M11</f>
        <v>1차 전직</v>
      </c>
      <c r="G11" s="175" t="str">
        <f>IFERROR(VLOOKUP(E11,'가이드 언어'!$BI:$BR,2,FALSE),0)</f>
        <v>메인 퀘스트 10 클리어</v>
      </c>
      <c r="H11" s="68">
        <f t="shared" si="4"/>
        <v>10</v>
      </c>
      <c r="I11" s="175">
        <f>'가이드 작업용'!N11</f>
        <v>52</v>
      </c>
      <c r="J11" s="175">
        <f>'가이드 작업용'!Q11</f>
        <v>1</v>
      </c>
      <c r="K11" s="175">
        <f>'가이드 작업용'!S11</f>
        <v>1</v>
      </c>
      <c r="L11" s="68">
        <f>8</f>
        <v>8</v>
      </c>
      <c r="M11" s="175">
        <f>'가이드 작업용'!G11</f>
        <v>2300</v>
      </c>
      <c r="N11" s="68">
        <f>0</f>
        <v>0</v>
      </c>
      <c r="O11" s="68">
        <f>0</f>
        <v>0</v>
      </c>
      <c r="P11" s="68">
        <f>9</f>
        <v>9</v>
      </c>
      <c r="Q11" s="175">
        <f>'가이드 작업용'!K11</f>
        <v>2875</v>
      </c>
      <c r="R11" s="68">
        <f>0</f>
        <v>0</v>
      </c>
      <c r="S11" s="68">
        <f>0</f>
        <v>0</v>
      </c>
      <c r="T11" s="175">
        <f>INDEX(퀘스트_reward_type_List,MATCH('가이드 작업용'!X11,퀘스트_reward_type_name,0),1)</f>
        <v>1</v>
      </c>
      <c r="U11" s="175">
        <f>'가이드 작업용'!Y11</f>
        <v>2000</v>
      </c>
      <c r="V11" s="68">
        <f>0</f>
        <v>0</v>
      </c>
      <c r="W11" s="175">
        <f>'가이드 작업용'!Z11</f>
        <v>0</v>
      </c>
      <c r="X11" s="175">
        <f>INDEX(퀘스트_reward_type_List,MATCH('가이드 작업용'!AB11,퀘스트_reward_type_name,0),1)</f>
        <v>6</v>
      </c>
      <c r="Y11" s="175">
        <f>'가이드 작업용'!AC11</f>
        <v>81000</v>
      </c>
      <c r="Z11" s="68">
        <f>0</f>
        <v>0</v>
      </c>
      <c r="AA11" s="175">
        <f>'가이드 작업용'!AD11</f>
        <v>1</v>
      </c>
      <c r="AB11" s="175">
        <f>INDEX(퀘스트_shortcut_type_List,MATCH('가이드 작업용'!T11,퀘스트_shortcut_type_name,0),1)</f>
        <v>0</v>
      </c>
      <c r="AC11" s="175">
        <f>'가이드 작업용'!V11</f>
        <v>0</v>
      </c>
      <c r="AD11" s="68">
        <f>0</f>
        <v>0</v>
      </c>
      <c r="AE11" s="135">
        <f>INDEX(퀘스트_event_content_List,MATCH('가이드 작업용'!W11,퀘스트_event_content_name,0),1)</f>
        <v>0</v>
      </c>
      <c r="AF11" s="26" t="b">
        <f t="shared" si="5"/>
        <v>0</v>
      </c>
      <c r="AG11" s="1" t="b">
        <f t="shared" si="6"/>
        <v>0</v>
      </c>
      <c r="AH11" s="1" t="b">
        <f t="shared" si="7"/>
        <v>0</v>
      </c>
    </row>
    <row r="12" spans="1:34" x14ac:dyDescent="0.3">
      <c r="A12" s="1">
        <f t="shared" si="0"/>
        <v>546</v>
      </c>
      <c r="B12" s="68">
        <f t="shared" si="1"/>
        <v>1011</v>
      </c>
      <c r="C12" s="68">
        <f>2</f>
        <v>2</v>
      </c>
      <c r="D12" s="68">
        <f t="shared" si="2"/>
        <v>142011</v>
      </c>
      <c r="E12" s="68">
        <f t="shared" si="3"/>
        <v>242011</v>
      </c>
      <c r="F12" s="175" t="str">
        <f>'가이드 작업용'!M12</f>
        <v>장비 강화</v>
      </c>
      <c r="G12" s="175" t="str">
        <f>IFERROR(VLOOKUP(E12,'가이드 언어'!$BI:$BR,2,FALSE),0)</f>
        <v>메인 퀘스트 11 클리어</v>
      </c>
      <c r="H12" s="68">
        <f t="shared" si="4"/>
        <v>11</v>
      </c>
      <c r="I12" s="175">
        <f>'가이드 작업용'!N12</f>
        <v>46</v>
      </c>
      <c r="J12" s="175">
        <f>'가이드 작업용'!Q12</f>
        <v>5</v>
      </c>
      <c r="K12" s="175">
        <f>'가이드 작업용'!S12</f>
        <v>1</v>
      </c>
      <c r="L12" s="68">
        <f>8</f>
        <v>8</v>
      </c>
      <c r="M12" s="175">
        <f>'가이드 작업용'!G12</f>
        <v>2800</v>
      </c>
      <c r="N12" s="68">
        <f>0</f>
        <v>0</v>
      </c>
      <c r="O12" s="68">
        <f>0</f>
        <v>0</v>
      </c>
      <c r="P12" s="68">
        <f>9</f>
        <v>9</v>
      </c>
      <c r="Q12" s="175">
        <f>'가이드 작업용'!K12</f>
        <v>3500</v>
      </c>
      <c r="R12" s="68">
        <f>0</f>
        <v>0</v>
      </c>
      <c r="S12" s="68">
        <f>0</f>
        <v>0</v>
      </c>
      <c r="T12" s="175">
        <f>INDEX(퀘스트_reward_type_List,MATCH('가이드 작업용'!X12,퀘스트_reward_type_name,0),1)</f>
        <v>6</v>
      </c>
      <c r="U12" s="175">
        <f>'가이드 작업용'!Y12</f>
        <v>84034</v>
      </c>
      <c r="V12" s="68">
        <f>0</f>
        <v>0</v>
      </c>
      <c r="W12" s="175">
        <f>'가이드 작업용'!Z12</f>
        <v>1</v>
      </c>
      <c r="X12" s="175">
        <f>INDEX(퀘스트_reward_type_List,MATCH('가이드 작업용'!AB12,퀘스트_reward_type_name,0),1)</f>
        <v>0</v>
      </c>
      <c r="Y12" s="175">
        <f>'가이드 작업용'!AC12</f>
        <v>0</v>
      </c>
      <c r="Z12" s="68">
        <f>0</f>
        <v>0</v>
      </c>
      <c r="AA12" s="175">
        <f>'가이드 작업용'!AD12</f>
        <v>0</v>
      </c>
      <c r="AB12" s="175">
        <f>INDEX(퀘스트_shortcut_type_List,MATCH('가이드 작업용'!T12,퀘스트_shortcut_type_name,0),1)</f>
        <v>6</v>
      </c>
      <c r="AC12" s="175">
        <f>'가이드 작업용'!V12</f>
        <v>0</v>
      </c>
      <c r="AD12" s="68">
        <f>0</f>
        <v>0</v>
      </c>
      <c r="AE12" s="135">
        <f>INDEX(퀘스트_event_content_List,MATCH('가이드 작업용'!W12,퀘스트_event_content_name,0),1)</f>
        <v>13</v>
      </c>
      <c r="AF12" s="26" t="b">
        <f t="shared" si="5"/>
        <v>0</v>
      </c>
      <c r="AG12" s="1" t="b">
        <f t="shared" si="6"/>
        <v>0</v>
      </c>
      <c r="AH12" s="1" t="b">
        <f t="shared" si="7"/>
        <v>0</v>
      </c>
    </row>
    <row r="13" spans="1:34" x14ac:dyDescent="0.3">
      <c r="A13" s="1">
        <f t="shared" si="0"/>
        <v>418</v>
      </c>
      <c r="B13" s="68">
        <f t="shared" si="1"/>
        <v>1012</v>
      </c>
      <c r="C13" s="68">
        <f>2</f>
        <v>2</v>
      </c>
      <c r="D13" s="68">
        <f t="shared" si="2"/>
        <v>142012</v>
      </c>
      <c r="E13" s="68">
        <f t="shared" si="3"/>
        <v>242012</v>
      </c>
      <c r="F13" s="175" t="str">
        <f>'가이드 작업용'!M13</f>
        <v>버프 사용</v>
      </c>
      <c r="G13" s="175" t="str">
        <f>IFERROR(VLOOKUP(E13,'가이드 언어'!$BI:$BR,2,FALSE),0)</f>
        <v>메인 퀘스트 12 클리어</v>
      </c>
      <c r="H13" s="68">
        <f t="shared" si="4"/>
        <v>12</v>
      </c>
      <c r="I13" s="175">
        <f>'가이드 작업용'!N13</f>
        <v>18</v>
      </c>
      <c r="J13" s="175">
        <f>'가이드 작업용'!Q13</f>
        <v>4</v>
      </c>
      <c r="K13" s="175">
        <f>'가이드 작업용'!S13</f>
        <v>1</v>
      </c>
      <c r="L13" s="68">
        <f>8</f>
        <v>8</v>
      </c>
      <c r="M13" s="175">
        <f>'가이드 작업용'!G13</f>
        <v>3350</v>
      </c>
      <c r="N13" s="68">
        <f>0</f>
        <v>0</v>
      </c>
      <c r="O13" s="68">
        <f>0</f>
        <v>0</v>
      </c>
      <c r="P13" s="68">
        <f>9</f>
        <v>9</v>
      </c>
      <c r="Q13" s="175">
        <f>'가이드 작업용'!K13</f>
        <v>4187</v>
      </c>
      <c r="R13" s="68">
        <f>0</f>
        <v>0</v>
      </c>
      <c r="S13" s="68">
        <f>0</f>
        <v>0</v>
      </c>
      <c r="T13" s="175">
        <f>INDEX(퀘스트_reward_type_List,MATCH('가이드 작업용'!X13,퀘스트_reward_type_name,0),1)</f>
        <v>6</v>
      </c>
      <c r="U13" s="175">
        <f>'가이드 작업용'!Y13</f>
        <v>84007</v>
      </c>
      <c r="V13" s="68">
        <f>0</f>
        <v>0</v>
      </c>
      <c r="W13" s="175">
        <f>'가이드 작업용'!Z13</f>
        <v>3</v>
      </c>
      <c r="X13" s="175">
        <f>INDEX(퀘스트_reward_type_List,MATCH('가이드 작업용'!AB13,퀘스트_reward_type_name,0),1)</f>
        <v>6</v>
      </c>
      <c r="Y13" s="175">
        <f>'가이드 작업용'!AC13</f>
        <v>84005</v>
      </c>
      <c r="Z13" s="68">
        <f>0</f>
        <v>0</v>
      </c>
      <c r="AA13" s="175">
        <f>'가이드 작업용'!AD13</f>
        <v>3</v>
      </c>
      <c r="AB13" s="175">
        <f>INDEX(퀘스트_shortcut_type_List,MATCH('가이드 작업용'!T13,퀘스트_shortcut_type_name,0),1)</f>
        <v>19</v>
      </c>
      <c r="AC13" s="175">
        <f>'가이드 작업용'!V13</f>
        <v>0</v>
      </c>
      <c r="AD13" s="68">
        <f>0</f>
        <v>0</v>
      </c>
      <c r="AE13" s="135">
        <f>INDEX(퀘스트_event_content_List,MATCH('가이드 작업용'!W13,퀘스트_event_content_name,0),1)</f>
        <v>0</v>
      </c>
      <c r="AF13" s="26" t="b">
        <f t="shared" si="5"/>
        <v>0</v>
      </c>
      <c r="AG13" s="1" t="b">
        <f t="shared" si="6"/>
        <v>0</v>
      </c>
      <c r="AH13" s="1" t="b">
        <f t="shared" si="7"/>
        <v>0</v>
      </c>
    </row>
    <row r="14" spans="1:34" x14ac:dyDescent="0.3">
      <c r="A14" s="1">
        <f t="shared" si="0"/>
        <v>5400302</v>
      </c>
      <c r="B14" s="68">
        <f t="shared" si="1"/>
        <v>1013</v>
      </c>
      <c r="C14" s="68">
        <f>2</f>
        <v>2</v>
      </c>
      <c r="D14" s="68">
        <f t="shared" si="2"/>
        <v>142013</v>
      </c>
      <c r="E14" s="68">
        <f t="shared" si="3"/>
        <v>242013</v>
      </c>
      <c r="F14" s="175" t="str">
        <f>'가이드 작업용'!M14</f>
        <v>루나틱 보스 처치</v>
      </c>
      <c r="G14" s="175" t="str">
        <f>IFERROR(VLOOKUP(E14,'가이드 언어'!$BI:$BR,2,FALSE),0)</f>
        <v>메인 퀘스트 13 클리어</v>
      </c>
      <c r="H14" s="68">
        <f t="shared" si="4"/>
        <v>13</v>
      </c>
      <c r="I14" s="175">
        <f>'가이드 작업용'!N14</f>
        <v>2</v>
      </c>
      <c r="J14" s="175">
        <f>'가이드 작업용'!Q14</f>
        <v>54003</v>
      </c>
      <c r="K14" s="175">
        <f>'가이드 작업용'!S14</f>
        <v>1</v>
      </c>
      <c r="L14" s="68">
        <f>8</f>
        <v>8</v>
      </c>
      <c r="M14" s="175">
        <f>'가이드 작업용'!G14</f>
        <v>3950</v>
      </c>
      <c r="N14" s="68">
        <f>0</f>
        <v>0</v>
      </c>
      <c r="O14" s="68">
        <f>0</f>
        <v>0</v>
      </c>
      <c r="P14" s="68">
        <f>9</f>
        <v>9</v>
      </c>
      <c r="Q14" s="175">
        <f>'가이드 작업용'!K14</f>
        <v>4938</v>
      </c>
      <c r="R14" s="68">
        <f>0</f>
        <v>0</v>
      </c>
      <c r="S14" s="68">
        <f>0</f>
        <v>0</v>
      </c>
      <c r="T14" s="175">
        <f>INDEX(퀘스트_reward_type_List,MATCH('가이드 작업용'!X14,퀘스트_reward_type_name,0),1)</f>
        <v>34</v>
      </c>
      <c r="U14" s="175">
        <f>'가이드 작업용'!Y14</f>
        <v>1</v>
      </c>
      <c r="V14" s="68">
        <f>0</f>
        <v>0</v>
      </c>
      <c r="W14" s="175">
        <f>'가이드 작업용'!Z14</f>
        <v>0</v>
      </c>
      <c r="X14" s="175">
        <f>INDEX(퀘스트_reward_type_List,MATCH('가이드 작업용'!AB14,퀘스트_reward_type_name,0),1)</f>
        <v>0</v>
      </c>
      <c r="Y14" s="175">
        <f>'가이드 작업용'!AC14</f>
        <v>0</v>
      </c>
      <c r="Z14" s="68">
        <f>0</f>
        <v>0</v>
      </c>
      <c r="AA14" s="175">
        <f>'가이드 작업용'!AD14</f>
        <v>0</v>
      </c>
      <c r="AB14" s="175">
        <f>INDEX(퀘스트_shortcut_type_List,MATCH('가이드 작업용'!T14,퀘스트_shortcut_type_name,0),1)</f>
        <v>15</v>
      </c>
      <c r="AC14" s="175">
        <f>'가이드 작업용'!V14</f>
        <v>2</v>
      </c>
      <c r="AD14" s="68">
        <f>0</f>
        <v>0</v>
      </c>
      <c r="AE14" s="135">
        <f>INDEX(퀘스트_event_content_List,MATCH('가이드 작업용'!W14,퀘스트_event_content_name,0),1)</f>
        <v>0</v>
      </c>
      <c r="AF14" s="26" t="b">
        <f t="shared" si="5"/>
        <v>0</v>
      </c>
      <c r="AG14" s="1" t="b">
        <f t="shared" si="6"/>
        <v>0</v>
      </c>
      <c r="AH14" s="1" t="b">
        <f t="shared" si="7"/>
        <v>0</v>
      </c>
    </row>
    <row r="15" spans="1:34" x14ac:dyDescent="0.3">
      <c r="A15" s="1">
        <f t="shared" si="0"/>
        <v>242</v>
      </c>
      <c r="B15" s="68">
        <f t="shared" si="1"/>
        <v>1014</v>
      </c>
      <c r="C15" s="68">
        <f>2</f>
        <v>2</v>
      </c>
      <c r="D15" s="68">
        <f t="shared" si="2"/>
        <v>142014</v>
      </c>
      <c r="E15" s="68">
        <f t="shared" si="3"/>
        <v>242014</v>
      </c>
      <c r="F15" s="175" t="str">
        <f>'가이드 작업용'!M15</f>
        <v>파브르 처치</v>
      </c>
      <c r="G15" s="175" t="str">
        <f>IFERROR(VLOOKUP(E15,'가이드 언어'!$BI:$BR,2,FALSE),0)</f>
        <v>메인 퀘스트 14 클리어</v>
      </c>
      <c r="H15" s="68">
        <f t="shared" si="4"/>
        <v>14</v>
      </c>
      <c r="I15" s="175">
        <f>'가이드 작업용'!N15</f>
        <v>42</v>
      </c>
      <c r="J15" s="175">
        <f>'가이드 작업용'!Q15</f>
        <v>2</v>
      </c>
      <c r="K15" s="175">
        <f>'가이드 작업용'!S15</f>
        <v>30</v>
      </c>
      <c r="L15" s="68">
        <f>8</f>
        <v>8</v>
      </c>
      <c r="M15" s="175">
        <f>'가이드 작업용'!G15</f>
        <v>4230</v>
      </c>
      <c r="N15" s="68">
        <f>0</f>
        <v>0</v>
      </c>
      <c r="O15" s="68">
        <f>0</f>
        <v>0</v>
      </c>
      <c r="P15" s="68">
        <f>9</f>
        <v>9</v>
      </c>
      <c r="Q15" s="175">
        <f>'가이드 작업용'!K15</f>
        <v>5025</v>
      </c>
      <c r="R15" s="68">
        <f>0</f>
        <v>0</v>
      </c>
      <c r="S15" s="68">
        <f>0</f>
        <v>0</v>
      </c>
      <c r="T15" s="175">
        <f>INDEX(퀘스트_reward_type_List,MATCH('가이드 작업용'!X15,퀘스트_reward_type_name,0),1)</f>
        <v>6</v>
      </c>
      <c r="U15" s="175">
        <f>'가이드 작업용'!Y15</f>
        <v>80500</v>
      </c>
      <c r="V15" s="68">
        <f>0</f>
        <v>0</v>
      </c>
      <c r="W15" s="175">
        <f>'가이드 작업용'!Z15</f>
        <v>1</v>
      </c>
      <c r="X15" s="175">
        <f>INDEX(퀘스트_reward_type_List,MATCH('가이드 작업용'!AB15,퀘스트_reward_type_name,0),1)</f>
        <v>0</v>
      </c>
      <c r="Y15" s="175">
        <f>'가이드 작업용'!AC15</f>
        <v>0</v>
      </c>
      <c r="Z15" s="68">
        <f>0</f>
        <v>0</v>
      </c>
      <c r="AA15" s="175">
        <f>'가이드 작업용'!AD15</f>
        <v>0</v>
      </c>
      <c r="AB15" s="175">
        <f>INDEX(퀘스트_shortcut_type_List,MATCH('가이드 작업용'!T15,퀘스트_shortcut_type_name,0),1)</f>
        <v>15</v>
      </c>
      <c r="AC15" s="175">
        <f>'가이드 작업용'!V15</f>
        <v>3</v>
      </c>
      <c r="AD15" s="68">
        <f>0</f>
        <v>0</v>
      </c>
      <c r="AE15" s="135">
        <f>INDEX(퀘스트_event_content_List,MATCH('가이드 작업용'!W15,퀘스트_event_content_name,0),1)</f>
        <v>18</v>
      </c>
      <c r="AF15" s="26" t="b">
        <f t="shared" si="5"/>
        <v>0</v>
      </c>
      <c r="AG15" s="1" t="b">
        <f t="shared" si="6"/>
        <v>0</v>
      </c>
      <c r="AH15" s="1" t="b">
        <f t="shared" si="7"/>
        <v>0</v>
      </c>
    </row>
    <row r="16" spans="1:34" x14ac:dyDescent="0.3">
      <c r="A16" s="1">
        <f t="shared" si="0"/>
        <v>162</v>
      </c>
      <c r="B16" s="68">
        <f t="shared" si="1"/>
        <v>1015</v>
      </c>
      <c r="C16" s="68">
        <f>2</f>
        <v>2</v>
      </c>
      <c r="D16" s="68">
        <f t="shared" si="2"/>
        <v>142015</v>
      </c>
      <c r="E16" s="68">
        <f t="shared" si="3"/>
        <v>242015</v>
      </c>
      <c r="F16" s="175" t="str">
        <f>'가이드 작업용'!M16</f>
        <v>싱글 프론테라 미궁 클리어</v>
      </c>
      <c r="G16" s="175" t="str">
        <f>IFERROR(VLOOKUP(E16,'가이드 언어'!$BI:$BR,2,FALSE),0)</f>
        <v>메인 퀘스트 15 클리어</v>
      </c>
      <c r="H16" s="68">
        <f t="shared" si="4"/>
        <v>15</v>
      </c>
      <c r="I16" s="175">
        <f>'가이드 작업용'!N16</f>
        <v>62</v>
      </c>
      <c r="J16" s="175">
        <f>'가이드 작업용'!Q16</f>
        <v>1</v>
      </c>
      <c r="K16" s="175">
        <f>'가이드 작업용'!S16</f>
        <v>1</v>
      </c>
      <c r="L16" s="68">
        <f>8</f>
        <v>8</v>
      </c>
      <c r="M16" s="175">
        <f>'가이드 작업용'!G16</f>
        <v>4530</v>
      </c>
      <c r="N16" s="68">
        <f>0</f>
        <v>0</v>
      </c>
      <c r="O16" s="68">
        <f>0</f>
        <v>0</v>
      </c>
      <c r="P16" s="68">
        <f>9</f>
        <v>9</v>
      </c>
      <c r="Q16" s="175">
        <f>'가이드 작업용'!K16</f>
        <v>5119</v>
      </c>
      <c r="R16" s="68">
        <f>0</f>
        <v>0</v>
      </c>
      <c r="S16" s="68">
        <f>0</f>
        <v>0</v>
      </c>
      <c r="T16" s="175">
        <f>INDEX(퀘스트_reward_type_List,MATCH('가이드 작업용'!X16,퀘스트_reward_type_name,0),1)</f>
        <v>0</v>
      </c>
      <c r="U16" s="175">
        <f>'가이드 작업용'!Y16</f>
        <v>0</v>
      </c>
      <c r="V16" s="68">
        <f>0</f>
        <v>0</v>
      </c>
      <c r="W16" s="175">
        <f>'가이드 작업용'!Z16</f>
        <v>0</v>
      </c>
      <c r="X16" s="175">
        <f>INDEX(퀘스트_reward_type_List,MATCH('가이드 작업용'!AB16,퀘스트_reward_type_name,0),1)</f>
        <v>0</v>
      </c>
      <c r="Y16" s="175">
        <f>'가이드 작업용'!AC16</f>
        <v>0</v>
      </c>
      <c r="Z16" s="68">
        <f>0</f>
        <v>0</v>
      </c>
      <c r="AA16" s="175">
        <f>'가이드 작업용'!AD16</f>
        <v>0</v>
      </c>
      <c r="AB16" s="175">
        <f>INDEX(퀘스트_shortcut_type_List,MATCH('가이드 작업용'!T16,퀘스트_shortcut_type_name,0),1)</f>
        <v>16</v>
      </c>
      <c r="AC16" s="175">
        <f>'가이드 작업용'!V16</f>
        <v>1</v>
      </c>
      <c r="AD16" s="68">
        <f>0</f>
        <v>0</v>
      </c>
      <c r="AE16" s="135">
        <f>INDEX(퀘스트_event_content_List,MATCH('가이드 작업용'!W16,퀘스트_event_content_name,0),1)</f>
        <v>0</v>
      </c>
      <c r="AF16" s="26" t="b">
        <f t="shared" si="5"/>
        <v>0</v>
      </c>
      <c r="AG16" s="1" t="b">
        <f t="shared" si="6"/>
        <v>0</v>
      </c>
      <c r="AH16" s="1" t="b">
        <f t="shared" si="7"/>
        <v>0</v>
      </c>
    </row>
    <row r="17" spans="1:34" x14ac:dyDescent="0.3">
      <c r="A17" s="1">
        <f t="shared" si="0"/>
        <v>183</v>
      </c>
      <c r="B17" s="68">
        <f t="shared" si="1"/>
        <v>1016</v>
      </c>
      <c r="C17" s="68">
        <f>2</f>
        <v>2</v>
      </c>
      <c r="D17" s="68">
        <f t="shared" si="2"/>
        <v>142016</v>
      </c>
      <c r="E17" s="68">
        <f t="shared" si="3"/>
        <v>242016</v>
      </c>
      <c r="F17" s="175" t="str">
        <f>'가이드 작업용'!M17</f>
        <v>멀티 프론테라 미궁 도전</v>
      </c>
      <c r="G17" s="175" t="str">
        <f>IFERROR(VLOOKUP(E17,'가이드 언어'!$BI:$BR,2,FALSE),0)</f>
        <v>메인 퀘스트 16 클리어</v>
      </c>
      <c r="H17" s="68">
        <f t="shared" si="4"/>
        <v>16</v>
      </c>
      <c r="I17" s="175">
        <f>'가이드 작업용'!N17</f>
        <v>83</v>
      </c>
      <c r="J17" s="175">
        <f>'가이드 작업용'!Q17</f>
        <v>1</v>
      </c>
      <c r="K17" s="175">
        <f>'가이드 작업용'!S17</f>
        <v>1</v>
      </c>
      <c r="L17" s="68">
        <f>8</f>
        <v>8</v>
      </c>
      <c r="M17" s="175">
        <f>'가이드 작업용'!G17</f>
        <v>4850</v>
      </c>
      <c r="N17" s="68">
        <f>0</f>
        <v>0</v>
      </c>
      <c r="O17" s="68">
        <f>0</f>
        <v>0</v>
      </c>
      <c r="P17" s="68">
        <f>9</f>
        <v>9</v>
      </c>
      <c r="Q17" s="175">
        <f>'가이드 작업용'!K17</f>
        <v>5219</v>
      </c>
      <c r="R17" s="68">
        <f>0</f>
        <v>0</v>
      </c>
      <c r="S17" s="68">
        <f>0</f>
        <v>0</v>
      </c>
      <c r="T17" s="175">
        <f>INDEX(퀘스트_reward_type_List,MATCH('가이드 작업용'!X17,퀘스트_reward_type_name,0),1)</f>
        <v>0</v>
      </c>
      <c r="U17" s="175">
        <f>'가이드 작업용'!Y17</f>
        <v>0</v>
      </c>
      <c r="V17" s="68">
        <f>0</f>
        <v>0</v>
      </c>
      <c r="W17" s="175">
        <f>'가이드 작업용'!Z17</f>
        <v>0</v>
      </c>
      <c r="X17" s="175">
        <f>INDEX(퀘스트_reward_type_List,MATCH('가이드 작업용'!AB17,퀘스트_reward_type_name,0),1)</f>
        <v>0</v>
      </c>
      <c r="Y17" s="175">
        <f>'가이드 작업용'!AC17</f>
        <v>0</v>
      </c>
      <c r="Z17" s="68">
        <f>0</f>
        <v>0</v>
      </c>
      <c r="AA17" s="175">
        <f>'가이드 작업용'!AD17</f>
        <v>0</v>
      </c>
      <c r="AB17" s="175">
        <f>INDEX(퀘스트_shortcut_type_List,MATCH('가이드 작업용'!T17,퀘스트_shortcut_type_name,0),1)</f>
        <v>16</v>
      </c>
      <c r="AC17" s="175">
        <f>'가이드 작업용'!V17</f>
        <v>1</v>
      </c>
      <c r="AD17" s="68">
        <f>0</f>
        <v>0</v>
      </c>
      <c r="AE17" s="135">
        <f>INDEX(퀘스트_event_content_List,MATCH('가이드 작업용'!W17,퀘스트_event_content_name,0),1)</f>
        <v>0</v>
      </c>
      <c r="AF17" s="26" t="b">
        <f t="shared" si="5"/>
        <v>0</v>
      </c>
      <c r="AG17" s="1" t="b">
        <f t="shared" si="6"/>
        <v>0</v>
      </c>
      <c r="AH17" s="1" t="b">
        <f t="shared" si="7"/>
        <v>0</v>
      </c>
    </row>
    <row r="18" spans="1:34" x14ac:dyDescent="0.3">
      <c r="A18" s="1">
        <f t="shared" si="0"/>
        <v>365</v>
      </c>
      <c r="B18" s="68">
        <f t="shared" si="1"/>
        <v>1017</v>
      </c>
      <c r="C18" s="68">
        <f>2</f>
        <v>2</v>
      </c>
      <c r="D18" s="68">
        <f t="shared" ref="D18:D81" si="8">B18+100000+41000</f>
        <v>142017</v>
      </c>
      <c r="E18" s="68">
        <f t="shared" ref="E18:E81" si="9">B18+200000+41000</f>
        <v>242017</v>
      </c>
      <c r="F18" s="175" t="str">
        <f>'가이드 작업용'!M18</f>
        <v>MVP 처치</v>
      </c>
      <c r="G18" s="175" t="str">
        <f>IFERROR(VLOOKUP(E18,'가이드 언어'!$BI:$BR,2,FALSE),0)</f>
        <v>메인 퀘스트 17 클리어</v>
      </c>
      <c r="H18" s="68">
        <f t="shared" si="4"/>
        <v>17</v>
      </c>
      <c r="I18" s="175">
        <f>'가이드 작업용'!N18</f>
        <v>65</v>
      </c>
      <c r="J18" s="175">
        <f>'가이드 작업용'!Q18</f>
        <v>3</v>
      </c>
      <c r="K18" s="175">
        <f>'가이드 작업용'!S18</f>
        <v>1</v>
      </c>
      <c r="L18" s="68">
        <f>8</f>
        <v>8</v>
      </c>
      <c r="M18" s="175">
        <f>'가이드 작업용'!G18</f>
        <v>5190</v>
      </c>
      <c r="N18" s="68">
        <f>0</f>
        <v>0</v>
      </c>
      <c r="O18" s="68">
        <f>0</f>
        <v>0</v>
      </c>
      <c r="P18" s="68">
        <f>9</f>
        <v>9</v>
      </c>
      <c r="Q18" s="175">
        <f>'가이드 작업용'!K18</f>
        <v>5325</v>
      </c>
      <c r="R18" s="68">
        <f>0</f>
        <v>0</v>
      </c>
      <c r="S18" s="68">
        <f>0</f>
        <v>0</v>
      </c>
      <c r="T18" s="175">
        <f>INDEX(퀘스트_reward_type_List,MATCH('가이드 작업용'!X18,퀘스트_reward_type_name,0),1)</f>
        <v>33</v>
      </c>
      <c r="U18" s="175">
        <f>'가이드 작업용'!Y18</f>
        <v>101</v>
      </c>
      <c r="V18" s="68">
        <f>0</f>
        <v>0</v>
      </c>
      <c r="W18" s="175">
        <f>'가이드 작업용'!Z18</f>
        <v>1</v>
      </c>
      <c r="X18" s="175">
        <f>INDEX(퀘스트_reward_type_List,MATCH('가이드 작업용'!AB18,퀘스트_reward_type_name,0),1)</f>
        <v>33</v>
      </c>
      <c r="Y18" s="175">
        <f>'가이드 작업용'!AC18</f>
        <v>102</v>
      </c>
      <c r="Z18" s="68">
        <f>0</f>
        <v>0</v>
      </c>
      <c r="AA18" s="175">
        <f>'가이드 작업용'!AD18</f>
        <v>1</v>
      </c>
      <c r="AB18" s="175">
        <f>INDEX(퀘스트_shortcut_type_List,MATCH('가이드 작업용'!T18,퀘스트_shortcut_type_name,0),1)</f>
        <v>15</v>
      </c>
      <c r="AC18" s="175">
        <f>'가이드 작업용'!V18</f>
        <v>3</v>
      </c>
      <c r="AD18" s="68">
        <f>0</f>
        <v>0</v>
      </c>
      <c r="AE18" s="135">
        <f>INDEX(퀘스트_event_content_List,MATCH('가이드 작업용'!W18,퀘스트_event_content_name,0),1)</f>
        <v>17</v>
      </c>
      <c r="AF18" s="26" t="b">
        <f t="shared" ref="AF18:AF81" si="10">IF(OR(AND(L18=6,O18=0),AND(P18=6,S18=0),AND(T18=6,W18=0),AND(X18=6,AA18=0)),TRUE,FALSE)</f>
        <v>0</v>
      </c>
      <c r="AG18" s="1" t="b">
        <f t="shared" ref="AG18:AG81" si="11">IF(
    OR(L18=2,P18=2,T18=2,X18=2),TRUE,FALSE)</f>
        <v>0</v>
      </c>
      <c r="AH18" s="1" t="b">
        <f t="shared" ref="AH18:AH81" si="12">IF(I18=9,TRUE,FALSE)</f>
        <v>0</v>
      </c>
    </row>
    <row r="19" spans="1:34" x14ac:dyDescent="0.3">
      <c r="A19" s="1">
        <f t="shared" si="0"/>
        <v>73</v>
      </c>
      <c r="B19" s="68">
        <f t="shared" si="1"/>
        <v>1018</v>
      </c>
      <c r="C19" s="68">
        <f>2</f>
        <v>2</v>
      </c>
      <c r="D19" s="68">
        <f t="shared" si="8"/>
        <v>142018</v>
      </c>
      <c r="E19" s="68">
        <f t="shared" si="9"/>
        <v>242018</v>
      </c>
      <c r="F19" s="175" t="str">
        <f>'가이드 작업용'!M19</f>
        <v>동료 파견</v>
      </c>
      <c r="G19" s="175" t="str">
        <f>IFERROR(VLOOKUP(E19,'가이드 언어'!$BI:$BR,2,FALSE),0)</f>
        <v>메인 퀘스트 18 클리어</v>
      </c>
      <c r="H19" s="68">
        <f t="shared" si="4"/>
        <v>18</v>
      </c>
      <c r="I19" s="175">
        <f>'가이드 작업용'!N19</f>
        <v>73</v>
      </c>
      <c r="J19" s="175">
        <f>'가이드 작업용'!Q19</f>
        <v>0</v>
      </c>
      <c r="K19" s="175">
        <f>'가이드 작업용'!S19</f>
        <v>1</v>
      </c>
      <c r="L19" s="68">
        <f>8</f>
        <v>8</v>
      </c>
      <c r="M19" s="175">
        <f>'가이드 작업용'!G19</f>
        <v>5550</v>
      </c>
      <c r="N19" s="68">
        <f>0</f>
        <v>0</v>
      </c>
      <c r="O19" s="68">
        <f>0</f>
        <v>0</v>
      </c>
      <c r="P19" s="68">
        <f>9</f>
        <v>9</v>
      </c>
      <c r="Q19" s="175">
        <f>'가이드 작업용'!K19</f>
        <v>5438</v>
      </c>
      <c r="R19" s="68">
        <f>0</f>
        <v>0</v>
      </c>
      <c r="S19" s="68">
        <f>0</f>
        <v>0</v>
      </c>
      <c r="T19" s="175">
        <f>INDEX(퀘스트_reward_type_List,MATCH('가이드 작업용'!X19,퀘스트_reward_type_name,0),1)</f>
        <v>33</v>
      </c>
      <c r="U19" s="175">
        <f>'가이드 작업용'!Y19</f>
        <v>103</v>
      </c>
      <c r="V19" s="68">
        <f>0</f>
        <v>0</v>
      </c>
      <c r="W19" s="175">
        <f>'가이드 작업용'!Z19</f>
        <v>1</v>
      </c>
      <c r="X19" s="175">
        <f>INDEX(퀘스트_reward_type_List,MATCH('가이드 작업용'!AB19,퀘스트_reward_type_name,0),1)</f>
        <v>0</v>
      </c>
      <c r="Y19" s="175">
        <f>'가이드 작업용'!AC19</f>
        <v>0</v>
      </c>
      <c r="Z19" s="68">
        <f>0</f>
        <v>0</v>
      </c>
      <c r="AA19" s="175">
        <f>'가이드 작업용'!AD19</f>
        <v>0</v>
      </c>
      <c r="AB19" s="175">
        <f>INDEX(퀘스트_shortcut_type_List,MATCH('가이드 작업용'!T19,퀘스트_shortcut_type_name,0),1)</f>
        <v>17</v>
      </c>
      <c r="AC19" s="175">
        <f>'가이드 작업용'!V19</f>
        <v>0</v>
      </c>
      <c r="AD19" s="68">
        <f>0</f>
        <v>0</v>
      </c>
      <c r="AE19" s="135">
        <f>INDEX(퀘스트_event_content_List,MATCH('가이드 작업용'!W19,퀘스트_event_content_name,0),1)</f>
        <v>0</v>
      </c>
      <c r="AF19" s="26" t="b">
        <f t="shared" si="10"/>
        <v>0</v>
      </c>
      <c r="AG19" s="1" t="b">
        <f t="shared" si="11"/>
        <v>0</v>
      </c>
      <c r="AH19" s="1" t="b">
        <f t="shared" si="12"/>
        <v>0</v>
      </c>
    </row>
    <row r="20" spans="1:34" x14ac:dyDescent="0.3">
      <c r="A20" s="1">
        <f t="shared" si="0"/>
        <v>5400202</v>
      </c>
      <c r="B20" s="68">
        <f t="shared" si="1"/>
        <v>1019</v>
      </c>
      <c r="C20" s="68">
        <f>2</f>
        <v>2</v>
      </c>
      <c r="D20" s="68">
        <f t="shared" si="8"/>
        <v>142019</v>
      </c>
      <c r="E20" s="68">
        <f t="shared" si="9"/>
        <v>242019</v>
      </c>
      <c r="F20" s="175" t="str">
        <f>'가이드 작업용'!M20</f>
        <v>파브르 보스 처치</v>
      </c>
      <c r="G20" s="175" t="str">
        <f>IFERROR(VLOOKUP(E20,'가이드 언어'!$BI:$BR,2,FALSE),0)</f>
        <v>메인 퀘스트 19 클리어</v>
      </c>
      <c r="H20" s="68">
        <f t="shared" si="4"/>
        <v>19</v>
      </c>
      <c r="I20" s="175">
        <f>'가이드 작업용'!N20</f>
        <v>2</v>
      </c>
      <c r="J20" s="175">
        <f>'가이드 작업용'!Q20</f>
        <v>54002</v>
      </c>
      <c r="K20" s="175">
        <f>'가이드 작업용'!S20</f>
        <v>1</v>
      </c>
      <c r="L20" s="68">
        <f>8</f>
        <v>8</v>
      </c>
      <c r="M20" s="175">
        <f>'가이드 작업용'!G20</f>
        <v>5930</v>
      </c>
      <c r="N20" s="68">
        <f>0</f>
        <v>0</v>
      </c>
      <c r="O20" s="68">
        <f>0</f>
        <v>0</v>
      </c>
      <c r="P20" s="68">
        <f>9</f>
        <v>9</v>
      </c>
      <c r="Q20" s="175">
        <f>'가이드 작업용'!K20</f>
        <v>5556</v>
      </c>
      <c r="R20" s="68">
        <f>0</f>
        <v>0</v>
      </c>
      <c r="S20" s="68">
        <f>0</f>
        <v>0</v>
      </c>
      <c r="T20" s="175">
        <f>INDEX(퀘스트_reward_type_List,MATCH('가이드 작업용'!X20,퀘스트_reward_type_name,0),1)</f>
        <v>33</v>
      </c>
      <c r="U20" s="175">
        <f>'가이드 작업용'!Y20</f>
        <v>108</v>
      </c>
      <c r="V20" s="68">
        <f>0</f>
        <v>0</v>
      </c>
      <c r="W20" s="175">
        <f>'가이드 작업용'!Z20</f>
        <v>1</v>
      </c>
      <c r="X20" s="175">
        <f>INDEX(퀘스트_reward_type_List,MATCH('가이드 작업용'!AB20,퀘스트_reward_type_name,0),1)</f>
        <v>0</v>
      </c>
      <c r="Y20" s="175">
        <f>'가이드 작업용'!AC20</f>
        <v>0</v>
      </c>
      <c r="Z20" s="68">
        <f>0</f>
        <v>0</v>
      </c>
      <c r="AA20" s="175">
        <f>'가이드 작업용'!AD20</f>
        <v>0</v>
      </c>
      <c r="AB20" s="175">
        <f>INDEX(퀘스트_shortcut_type_List,MATCH('가이드 작업용'!T20,퀘스트_shortcut_type_name,0),1)</f>
        <v>15</v>
      </c>
      <c r="AC20" s="175">
        <f>'가이드 작업용'!V20</f>
        <v>3</v>
      </c>
      <c r="AD20" s="68">
        <f>0</f>
        <v>0</v>
      </c>
      <c r="AE20" s="135">
        <f>INDEX(퀘스트_event_content_List,MATCH('가이드 작업용'!W20,퀘스트_event_content_name,0),1)</f>
        <v>0</v>
      </c>
      <c r="AF20" s="26" t="b">
        <f t="shared" si="10"/>
        <v>0</v>
      </c>
      <c r="AG20" s="1" t="b">
        <f t="shared" si="11"/>
        <v>0</v>
      </c>
      <c r="AH20" s="1" t="b">
        <f t="shared" si="12"/>
        <v>0</v>
      </c>
    </row>
    <row r="21" spans="1:34" x14ac:dyDescent="0.3">
      <c r="A21" s="1">
        <f t="shared" si="0"/>
        <v>442</v>
      </c>
      <c r="B21" s="68">
        <f t="shared" si="1"/>
        <v>1020</v>
      </c>
      <c r="C21" s="68">
        <f>2</f>
        <v>2</v>
      </c>
      <c r="D21" s="68">
        <f t="shared" si="8"/>
        <v>142020</v>
      </c>
      <c r="E21" s="68">
        <f t="shared" si="9"/>
        <v>242020</v>
      </c>
      <c r="F21" s="175" t="str">
        <f>'가이드 작업용'!M21</f>
        <v>로다 프로그 처치</v>
      </c>
      <c r="G21" s="175" t="str">
        <f>IFERROR(VLOOKUP(E21,'가이드 언어'!$BI:$BR,2,FALSE),0)</f>
        <v>메인 퀘스트 20 클리어</v>
      </c>
      <c r="H21" s="68">
        <f t="shared" si="4"/>
        <v>20</v>
      </c>
      <c r="I21" s="175">
        <f>'가이드 작업용'!N21</f>
        <v>42</v>
      </c>
      <c r="J21" s="175">
        <f>'가이드 작업용'!Q21</f>
        <v>4</v>
      </c>
      <c r="K21" s="175">
        <f>'가이드 작업용'!S21</f>
        <v>60</v>
      </c>
      <c r="L21" s="68">
        <f>8</f>
        <v>8</v>
      </c>
      <c r="M21" s="175">
        <f>'가이드 작업용'!G21</f>
        <v>6330</v>
      </c>
      <c r="N21" s="68">
        <f>0</f>
        <v>0</v>
      </c>
      <c r="O21" s="68">
        <f>0</f>
        <v>0</v>
      </c>
      <c r="P21" s="68">
        <f>9</f>
        <v>9</v>
      </c>
      <c r="Q21" s="175">
        <f>'가이드 작업용'!K21</f>
        <v>5681</v>
      </c>
      <c r="R21" s="68">
        <f>0</f>
        <v>0</v>
      </c>
      <c r="S21" s="68">
        <f>0</f>
        <v>0</v>
      </c>
      <c r="T21" s="175">
        <f>INDEX(퀘스트_reward_type_List,MATCH('가이드 작업용'!X21,퀘스트_reward_type_name,0),1)</f>
        <v>33</v>
      </c>
      <c r="U21" s="175">
        <f>'가이드 작업용'!Y21</f>
        <v>1</v>
      </c>
      <c r="V21" s="68">
        <f>0</f>
        <v>0</v>
      </c>
      <c r="W21" s="175">
        <f>'가이드 작업용'!Z21</f>
        <v>1</v>
      </c>
      <c r="X21" s="175">
        <f>INDEX(퀘스트_reward_type_List,MATCH('가이드 작업용'!AB21,퀘스트_reward_type_name,0),1)</f>
        <v>0</v>
      </c>
      <c r="Y21" s="175">
        <f>'가이드 작업용'!AC21</f>
        <v>0</v>
      </c>
      <c r="Z21" s="68">
        <f>0</f>
        <v>0</v>
      </c>
      <c r="AA21" s="175">
        <f>'가이드 작업용'!AD21</f>
        <v>0</v>
      </c>
      <c r="AB21" s="175">
        <f>INDEX(퀘스트_shortcut_type_List,MATCH('가이드 작업용'!T21,퀘스트_shortcut_type_name,0),1)</f>
        <v>15</v>
      </c>
      <c r="AC21" s="175">
        <f>'가이드 작업용'!V21</f>
        <v>4</v>
      </c>
      <c r="AD21" s="68">
        <f>0</f>
        <v>0</v>
      </c>
      <c r="AE21" s="135">
        <f>INDEX(퀘스트_event_content_List,MATCH('가이드 작업용'!W21,퀘스트_event_content_name,0),1)</f>
        <v>16</v>
      </c>
      <c r="AF21" s="26" t="b">
        <f t="shared" si="10"/>
        <v>0</v>
      </c>
      <c r="AG21" s="1" t="b">
        <f t="shared" si="11"/>
        <v>0</v>
      </c>
      <c r="AH21" s="1" t="b">
        <f t="shared" si="12"/>
        <v>0</v>
      </c>
    </row>
    <row r="22" spans="1:34" x14ac:dyDescent="0.3">
      <c r="A22" s="1">
        <f t="shared" si="0"/>
        <v>75</v>
      </c>
      <c r="B22" s="68">
        <f t="shared" si="1"/>
        <v>1021</v>
      </c>
      <c r="C22" s="68">
        <f>2</f>
        <v>2</v>
      </c>
      <c r="D22" s="68">
        <f t="shared" si="8"/>
        <v>142021</v>
      </c>
      <c r="E22" s="68">
        <f t="shared" si="9"/>
        <v>242021</v>
      </c>
      <c r="F22" s="175" t="str">
        <f>'가이드 작업용'!M22</f>
        <v>듀얼 도전</v>
      </c>
      <c r="G22" s="175" t="str">
        <f>IFERROR(VLOOKUP(E22,'가이드 언어'!$BI:$BR,2,FALSE),0)</f>
        <v>메인 퀘스트 21 클리어</v>
      </c>
      <c r="H22" s="68">
        <f t="shared" si="4"/>
        <v>21</v>
      </c>
      <c r="I22" s="175">
        <f>'가이드 작업용'!N22</f>
        <v>75</v>
      </c>
      <c r="J22" s="175">
        <f>'가이드 작업용'!Q22</f>
        <v>0</v>
      </c>
      <c r="K22" s="175">
        <f>'가이드 작업용'!S22</f>
        <v>1</v>
      </c>
      <c r="L22" s="68">
        <f>8</f>
        <v>8</v>
      </c>
      <c r="M22" s="175">
        <f>'가이드 작업용'!G22</f>
        <v>6750</v>
      </c>
      <c r="N22" s="68">
        <f>0</f>
        <v>0</v>
      </c>
      <c r="O22" s="68">
        <f>0</f>
        <v>0</v>
      </c>
      <c r="P22" s="68">
        <f>9</f>
        <v>9</v>
      </c>
      <c r="Q22" s="175">
        <f>'가이드 작업용'!K22</f>
        <v>5813</v>
      </c>
      <c r="R22" s="68">
        <f>0</f>
        <v>0</v>
      </c>
      <c r="S22" s="68">
        <f>0</f>
        <v>0</v>
      </c>
      <c r="T22" s="175">
        <f>INDEX(퀘스트_reward_type_List,MATCH('가이드 작업용'!X22,퀘스트_reward_type_name,0),1)</f>
        <v>6</v>
      </c>
      <c r="U22" s="175">
        <f>'가이드 작업용'!Y22</f>
        <v>85046</v>
      </c>
      <c r="V22" s="68">
        <f>0</f>
        <v>0</v>
      </c>
      <c r="W22" s="175">
        <f>'가이드 작업용'!Z22</f>
        <v>1</v>
      </c>
      <c r="X22" s="175">
        <f>INDEX(퀘스트_reward_type_List,MATCH('가이드 작업용'!AB22,퀘스트_reward_type_name,0),1)</f>
        <v>6</v>
      </c>
      <c r="Y22" s="175">
        <f>'가이드 작업용'!AC22</f>
        <v>94025</v>
      </c>
      <c r="Z22" s="68">
        <f>0</f>
        <v>0</v>
      </c>
      <c r="AA22" s="175">
        <f>'가이드 작업용'!AD22</f>
        <v>10</v>
      </c>
      <c r="AB22" s="175">
        <f>INDEX(퀘스트_shortcut_type_List,MATCH('가이드 작업용'!T22,퀘스트_shortcut_type_name,0),1)</f>
        <v>23</v>
      </c>
      <c r="AC22" s="175">
        <f>'가이드 작업용'!V22</f>
        <v>1</v>
      </c>
      <c r="AD22" s="68">
        <f>0</f>
        <v>0</v>
      </c>
      <c r="AE22" s="135">
        <f>INDEX(퀘스트_event_content_List,MATCH('가이드 작업용'!W22,퀘스트_event_content_name,0),1)</f>
        <v>0</v>
      </c>
      <c r="AF22" s="26" t="b">
        <f t="shared" si="10"/>
        <v>0</v>
      </c>
      <c r="AG22" s="1" t="b">
        <f t="shared" si="11"/>
        <v>0</v>
      </c>
      <c r="AH22" s="1" t="b">
        <f t="shared" si="12"/>
        <v>0</v>
      </c>
    </row>
    <row r="23" spans="1:34" x14ac:dyDescent="0.3">
      <c r="A23" s="1">
        <f t="shared" si="0"/>
        <v>465</v>
      </c>
      <c r="B23" s="68">
        <f t="shared" si="1"/>
        <v>1022</v>
      </c>
      <c r="C23" s="68">
        <f>2</f>
        <v>2</v>
      </c>
      <c r="D23" s="68">
        <f t="shared" si="8"/>
        <v>142022</v>
      </c>
      <c r="E23" s="68">
        <f t="shared" si="9"/>
        <v>242022</v>
      </c>
      <c r="F23" s="175" t="str">
        <f>'가이드 작업용'!M23</f>
        <v>MVP 처치</v>
      </c>
      <c r="G23" s="175" t="str">
        <f>IFERROR(VLOOKUP(E23,'가이드 언어'!$BI:$BR,2,FALSE),0)</f>
        <v>메인 퀘스트 22 클리어</v>
      </c>
      <c r="H23" s="68">
        <f t="shared" si="4"/>
        <v>22</v>
      </c>
      <c r="I23" s="175">
        <f>'가이드 작업용'!N23</f>
        <v>65</v>
      </c>
      <c r="J23" s="175">
        <f>'가이드 작업용'!Q23</f>
        <v>4</v>
      </c>
      <c r="K23" s="175">
        <f>'가이드 작업용'!S23</f>
        <v>1</v>
      </c>
      <c r="L23" s="68">
        <f>8</f>
        <v>8</v>
      </c>
      <c r="M23" s="175">
        <f>'가이드 작업용'!G23</f>
        <v>7080</v>
      </c>
      <c r="N23" s="68">
        <f>0</f>
        <v>0</v>
      </c>
      <c r="O23" s="68">
        <f>0</f>
        <v>0</v>
      </c>
      <c r="P23" s="68">
        <f>9</f>
        <v>9</v>
      </c>
      <c r="Q23" s="175">
        <f>'가이드 작업용'!K23</f>
        <v>5950</v>
      </c>
      <c r="R23" s="68">
        <f>0</f>
        <v>0</v>
      </c>
      <c r="S23" s="68">
        <f>0</f>
        <v>0</v>
      </c>
      <c r="T23" s="175">
        <f>INDEX(퀘스트_reward_type_List,MATCH('가이드 작업용'!X23,퀘스트_reward_type_name,0),1)</f>
        <v>6</v>
      </c>
      <c r="U23" s="175">
        <f>'가이드 작업용'!Y23</f>
        <v>88001</v>
      </c>
      <c r="V23" s="68">
        <f>0</f>
        <v>0</v>
      </c>
      <c r="W23" s="175">
        <f>'가이드 작업용'!Z23</f>
        <v>1</v>
      </c>
      <c r="X23" s="175">
        <f>INDEX(퀘스트_reward_type_List,MATCH('가이드 작업용'!AB23,퀘스트_reward_type_name,0),1)</f>
        <v>6</v>
      </c>
      <c r="Y23" s="175">
        <f>'가이드 작업용'!AC23</f>
        <v>94049</v>
      </c>
      <c r="Z23" s="68">
        <f>0</f>
        <v>0</v>
      </c>
      <c r="AA23" s="175">
        <f>'가이드 작업용'!AD23</f>
        <v>2</v>
      </c>
      <c r="AB23" s="175">
        <f>INDEX(퀘스트_shortcut_type_List,MATCH('가이드 작업용'!T23,퀘스트_shortcut_type_name,0),1)</f>
        <v>15</v>
      </c>
      <c r="AC23" s="175">
        <f>'가이드 작업용'!V23</f>
        <v>4</v>
      </c>
      <c r="AD23" s="68">
        <f>0</f>
        <v>0</v>
      </c>
      <c r="AE23" s="135">
        <f>INDEX(퀘스트_event_content_List,MATCH('가이드 작업용'!W23,퀘스트_event_content_name,0),1)</f>
        <v>0</v>
      </c>
      <c r="AF23" s="26" t="b">
        <f t="shared" si="10"/>
        <v>0</v>
      </c>
      <c r="AG23" s="1" t="b">
        <f t="shared" si="11"/>
        <v>0</v>
      </c>
      <c r="AH23" s="1" t="b">
        <f t="shared" si="12"/>
        <v>0</v>
      </c>
    </row>
    <row r="24" spans="1:34" x14ac:dyDescent="0.3">
      <c r="A24" s="1">
        <f t="shared" si="0"/>
        <v>1046</v>
      </c>
      <c r="B24" s="68">
        <f t="shared" si="1"/>
        <v>1023</v>
      </c>
      <c r="C24" s="68">
        <f>2</f>
        <v>2</v>
      </c>
      <c r="D24" s="68">
        <f t="shared" si="8"/>
        <v>142023</v>
      </c>
      <c r="E24" s="68">
        <f t="shared" si="9"/>
        <v>242023</v>
      </c>
      <c r="F24" s="175" t="str">
        <f>'가이드 작업용'!M24</f>
        <v>장비 강화</v>
      </c>
      <c r="G24" s="175" t="str">
        <f>IFERROR(VLOOKUP(E24,'가이드 언어'!$BI:$BR,2,FALSE),0)</f>
        <v>메인 퀘스트 23 클리어</v>
      </c>
      <c r="H24" s="68">
        <f t="shared" si="4"/>
        <v>23</v>
      </c>
      <c r="I24" s="175">
        <f>'가이드 작업용'!N24</f>
        <v>46</v>
      </c>
      <c r="J24" s="175">
        <f>'가이드 작업용'!Q24</f>
        <v>10</v>
      </c>
      <c r="K24" s="175">
        <f>'가이드 작업용'!S24</f>
        <v>1</v>
      </c>
      <c r="L24" s="68">
        <f>8</f>
        <v>8</v>
      </c>
      <c r="M24" s="175">
        <f>'가이드 작업용'!G24</f>
        <v>7425</v>
      </c>
      <c r="N24" s="68">
        <f>0</f>
        <v>0</v>
      </c>
      <c r="O24" s="68">
        <f>0</f>
        <v>0</v>
      </c>
      <c r="P24" s="68">
        <f>9</f>
        <v>9</v>
      </c>
      <c r="Q24" s="175">
        <f>'가이드 작업용'!K24</f>
        <v>6094</v>
      </c>
      <c r="R24" s="68">
        <f>0</f>
        <v>0</v>
      </c>
      <c r="S24" s="68">
        <f>0</f>
        <v>0</v>
      </c>
      <c r="T24" s="175">
        <f>INDEX(퀘스트_reward_type_List,MATCH('가이드 작업용'!X24,퀘스트_reward_type_name,0),1)</f>
        <v>6</v>
      </c>
      <c r="U24" s="175">
        <f>'가이드 작업용'!Y24</f>
        <v>94027</v>
      </c>
      <c r="V24" s="68">
        <f>0</f>
        <v>0</v>
      </c>
      <c r="W24" s="175">
        <f>'가이드 작업용'!Z24</f>
        <v>20</v>
      </c>
      <c r="X24" s="175">
        <f>INDEX(퀘스트_reward_type_List,MATCH('가이드 작업용'!AB24,퀘스트_reward_type_name,0),1)</f>
        <v>1</v>
      </c>
      <c r="Y24" s="175">
        <f>'가이드 작업용'!AC24</f>
        <v>3000</v>
      </c>
      <c r="Z24" s="68">
        <f>0</f>
        <v>0</v>
      </c>
      <c r="AA24" s="175">
        <f>'가이드 작업용'!AD24</f>
        <v>0</v>
      </c>
      <c r="AB24" s="175">
        <f>INDEX(퀘스트_shortcut_type_List,MATCH('가이드 작업용'!T24,퀘스트_shortcut_type_name,0),1)</f>
        <v>6</v>
      </c>
      <c r="AC24" s="175">
        <f>'가이드 작업용'!V24</f>
        <v>0</v>
      </c>
      <c r="AD24" s="68">
        <f>0</f>
        <v>0</v>
      </c>
      <c r="AE24" s="135">
        <f>INDEX(퀘스트_event_content_List,MATCH('가이드 작업용'!W24,퀘스트_event_content_name,0),1)</f>
        <v>0</v>
      </c>
      <c r="AF24" s="26" t="b">
        <f t="shared" si="10"/>
        <v>0</v>
      </c>
      <c r="AG24" s="1" t="b">
        <f t="shared" si="11"/>
        <v>0</v>
      </c>
      <c r="AH24" s="1" t="b">
        <f t="shared" si="12"/>
        <v>0</v>
      </c>
    </row>
    <row r="25" spans="1:34" x14ac:dyDescent="0.3">
      <c r="A25" s="1">
        <f t="shared" si="0"/>
        <v>5400402</v>
      </c>
      <c r="B25" s="68">
        <f t="shared" si="1"/>
        <v>1024</v>
      </c>
      <c r="C25" s="68">
        <f>2</f>
        <v>2</v>
      </c>
      <c r="D25" s="68">
        <f t="shared" si="8"/>
        <v>142024</v>
      </c>
      <c r="E25" s="68">
        <f t="shared" si="9"/>
        <v>242024</v>
      </c>
      <c r="F25" s="175" t="str">
        <f>'가이드 작업용'!M25</f>
        <v>로다 프로그 보스 처치</v>
      </c>
      <c r="G25" s="175" t="str">
        <f>IFERROR(VLOOKUP(E25,'가이드 언어'!$BI:$BR,2,FALSE),0)</f>
        <v>메인 퀘스트 24 클리어</v>
      </c>
      <c r="H25" s="68">
        <f t="shared" si="4"/>
        <v>24</v>
      </c>
      <c r="I25" s="175">
        <f>'가이드 작업용'!N25</f>
        <v>2</v>
      </c>
      <c r="J25" s="175">
        <f>'가이드 작업용'!Q25</f>
        <v>54004</v>
      </c>
      <c r="K25" s="175">
        <f>'가이드 작업용'!S25</f>
        <v>1</v>
      </c>
      <c r="L25" s="68">
        <f>8</f>
        <v>8</v>
      </c>
      <c r="M25" s="175">
        <f>'가이드 작업용'!G25</f>
        <v>7785</v>
      </c>
      <c r="N25" s="68">
        <f>0</f>
        <v>0</v>
      </c>
      <c r="O25" s="68">
        <f>0</f>
        <v>0</v>
      </c>
      <c r="P25" s="68">
        <f>9</f>
        <v>9</v>
      </c>
      <c r="Q25" s="175">
        <f>'가이드 작업용'!K25</f>
        <v>6244</v>
      </c>
      <c r="R25" s="68">
        <f>0</f>
        <v>0</v>
      </c>
      <c r="S25" s="68">
        <f>0</f>
        <v>0</v>
      </c>
      <c r="T25" s="175">
        <f>INDEX(퀘스트_reward_type_List,MATCH('가이드 작업용'!X25,퀘스트_reward_type_name,0),1)</f>
        <v>34</v>
      </c>
      <c r="U25" s="175">
        <f>'가이드 작업용'!Y25</f>
        <v>1</v>
      </c>
      <c r="V25" s="68">
        <f>0</f>
        <v>0</v>
      </c>
      <c r="W25" s="175">
        <f>'가이드 작업용'!Z25</f>
        <v>0</v>
      </c>
      <c r="X25" s="175">
        <f>INDEX(퀘스트_reward_type_List,MATCH('가이드 작업용'!AB25,퀘스트_reward_type_name,0),1)</f>
        <v>0</v>
      </c>
      <c r="Y25" s="175">
        <f>'가이드 작업용'!AC25</f>
        <v>0</v>
      </c>
      <c r="Z25" s="68">
        <f>0</f>
        <v>0</v>
      </c>
      <c r="AA25" s="175">
        <f>'가이드 작업용'!AD25</f>
        <v>0</v>
      </c>
      <c r="AB25" s="175">
        <f>INDEX(퀘스트_shortcut_type_List,MATCH('가이드 작업용'!T25,퀘스트_shortcut_type_name,0),1)</f>
        <v>15</v>
      </c>
      <c r="AC25" s="175">
        <f>'가이드 작업용'!V25</f>
        <v>4</v>
      </c>
      <c r="AD25" s="68">
        <f>0</f>
        <v>0</v>
      </c>
      <c r="AE25" s="135">
        <f>INDEX(퀘스트_event_content_List,MATCH('가이드 작업용'!W25,퀘스트_event_content_name,0),1)</f>
        <v>0</v>
      </c>
      <c r="AF25" s="26" t="b">
        <f t="shared" si="10"/>
        <v>0</v>
      </c>
      <c r="AG25" s="1" t="b">
        <f t="shared" si="11"/>
        <v>0</v>
      </c>
      <c r="AH25" s="1" t="b">
        <f t="shared" si="12"/>
        <v>0</v>
      </c>
    </row>
    <row r="26" spans="1:34" x14ac:dyDescent="0.3">
      <c r="A26" s="1">
        <f t="shared" si="0"/>
        <v>542</v>
      </c>
      <c r="B26" s="68">
        <f t="shared" si="1"/>
        <v>1025</v>
      </c>
      <c r="C26" s="68">
        <f>2</f>
        <v>2</v>
      </c>
      <c r="D26" s="68">
        <f t="shared" si="8"/>
        <v>142025</v>
      </c>
      <c r="E26" s="68">
        <f t="shared" si="9"/>
        <v>242025</v>
      </c>
      <c r="F26" s="175" t="str">
        <f>'가이드 작업용'!M26</f>
        <v>로커 처치</v>
      </c>
      <c r="G26" s="175" t="str">
        <f>IFERROR(VLOOKUP(E26,'가이드 언어'!$BI:$BR,2,FALSE),0)</f>
        <v>메인 퀘스트 25 클리어</v>
      </c>
      <c r="H26" s="68">
        <f t="shared" si="4"/>
        <v>25</v>
      </c>
      <c r="I26" s="175">
        <f>'가이드 작업용'!N26</f>
        <v>42</v>
      </c>
      <c r="J26" s="175">
        <f>'가이드 작업용'!Q26</f>
        <v>5</v>
      </c>
      <c r="K26" s="175">
        <f>'가이드 작업용'!S26</f>
        <v>50</v>
      </c>
      <c r="L26" s="68">
        <f>8</f>
        <v>8</v>
      </c>
      <c r="M26" s="175">
        <f>'가이드 작업용'!G26</f>
        <v>8160</v>
      </c>
      <c r="N26" s="68">
        <f>0</f>
        <v>0</v>
      </c>
      <c r="O26" s="68">
        <f>0</f>
        <v>0</v>
      </c>
      <c r="P26" s="68">
        <f>9</f>
        <v>9</v>
      </c>
      <c r="Q26" s="175">
        <f>'가이드 작업용'!K26</f>
        <v>6400</v>
      </c>
      <c r="R26" s="68">
        <f>0</f>
        <v>0</v>
      </c>
      <c r="S26" s="68">
        <f>0</f>
        <v>0</v>
      </c>
      <c r="T26" s="175">
        <f>INDEX(퀘스트_reward_type_List,MATCH('가이드 작업용'!X26,퀘스트_reward_type_name,0),1)</f>
        <v>6</v>
      </c>
      <c r="U26" s="175">
        <f>'가이드 작업용'!Y26</f>
        <v>82501</v>
      </c>
      <c r="V26" s="68">
        <f>0</f>
        <v>0</v>
      </c>
      <c r="W26" s="175">
        <f>'가이드 작업용'!Z26</f>
        <v>1</v>
      </c>
      <c r="X26" s="175">
        <f>INDEX(퀘스트_reward_type_List,MATCH('가이드 작업용'!AB26,퀘스트_reward_type_name,0),1)</f>
        <v>0</v>
      </c>
      <c r="Y26" s="175">
        <f>'가이드 작업용'!AC26</f>
        <v>0</v>
      </c>
      <c r="Z26" s="68">
        <f>0</f>
        <v>0</v>
      </c>
      <c r="AA26" s="175">
        <f>'가이드 작업용'!AD26</f>
        <v>0</v>
      </c>
      <c r="AB26" s="175">
        <f>INDEX(퀘스트_shortcut_type_List,MATCH('가이드 작업용'!T26,퀘스트_shortcut_type_name,0),1)</f>
        <v>15</v>
      </c>
      <c r="AC26" s="175">
        <f>'가이드 작업용'!V26</f>
        <v>5</v>
      </c>
      <c r="AD26" s="68">
        <f>0</f>
        <v>0</v>
      </c>
      <c r="AE26" s="135">
        <f>INDEX(퀘스트_event_content_List,MATCH('가이드 작업용'!W26,퀘스트_event_content_name,0),1)</f>
        <v>3</v>
      </c>
      <c r="AF26" s="26" t="b">
        <f t="shared" si="10"/>
        <v>0</v>
      </c>
      <c r="AG26" s="1" t="b">
        <f t="shared" si="11"/>
        <v>0</v>
      </c>
      <c r="AH26" s="1" t="b">
        <f t="shared" si="12"/>
        <v>0</v>
      </c>
    </row>
    <row r="27" spans="1:34" x14ac:dyDescent="0.3">
      <c r="A27" s="1">
        <f t="shared" si="0"/>
        <v>160</v>
      </c>
      <c r="B27" s="68">
        <f t="shared" si="1"/>
        <v>1026</v>
      </c>
      <c r="C27" s="68">
        <f>2</f>
        <v>2</v>
      </c>
      <c r="D27" s="68">
        <f t="shared" si="8"/>
        <v>142026</v>
      </c>
      <c r="E27" s="68">
        <f t="shared" si="9"/>
        <v>242026</v>
      </c>
      <c r="F27" s="175" t="str">
        <f>'가이드 작업용'!M27</f>
        <v>무한의 공간, 이클립스</v>
      </c>
      <c r="G27" s="175" t="str">
        <f>IFERROR(VLOOKUP(E27,'가이드 언어'!$BI:$BR,2,FALSE),0)</f>
        <v>메인 퀘스트 26 클리어</v>
      </c>
      <c r="H27" s="68">
        <f t="shared" si="4"/>
        <v>26</v>
      </c>
      <c r="I27" s="175">
        <f>'가이드 작업용'!N27</f>
        <v>60</v>
      </c>
      <c r="J27" s="175">
        <f>'가이드 작업용'!Q27</f>
        <v>1</v>
      </c>
      <c r="K27" s="175">
        <f>'가이드 작업용'!S27</f>
        <v>1</v>
      </c>
      <c r="L27" s="68">
        <f>8</f>
        <v>8</v>
      </c>
      <c r="M27" s="175">
        <f>'가이드 작업용'!G27</f>
        <v>8810</v>
      </c>
      <c r="N27" s="68">
        <f>0</f>
        <v>0</v>
      </c>
      <c r="O27" s="68">
        <f>0</f>
        <v>0</v>
      </c>
      <c r="P27" s="68">
        <f>9</f>
        <v>9</v>
      </c>
      <c r="Q27" s="175">
        <f>'가이드 작업용'!K27</f>
        <v>6887</v>
      </c>
      <c r="R27" s="68">
        <f>0</f>
        <v>0</v>
      </c>
      <c r="S27" s="68">
        <f>0</f>
        <v>0</v>
      </c>
      <c r="T27" s="175">
        <f>INDEX(퀘스트_reward_type_List,MATCH('가이드 작업용'!X27,퀘스트_reward_type_name,0),1)</f>
        <v>0</v>
      </c>
      <c r="U27" s="175">
        <f>'가이드 작업용'!Y27</f>
        <v>0</v>
      </c>
      <c r="V27" s="68">
        <f>0</f>
        <v>0</v>
      </c>
      <c r="W27" s="175">
        <f>'가이드 작업용'!Z27</f>
        <v>0</v>
      </c>
      <c r="X27" s="175">
        <f>INDEX(퀘스트_reward_type_List,MATCH('가이드 작업용'!AB27,퀘스트_reward_type_name,0),1)</f>
        <v>0</v>
      </c>
      <c r="Y27" s="175">
        <f>'가이드 작업용'!AC27</f>
        <v>0</v>
      </c>
      <c r="Z27" s="68">
        <f>0</f>
        <v>0</v>
      </c>
      <c r="AA27" s="175">
        <f>'가이드 작업용'!AD27</f>
        <v>0</v>
      </c>
      <c r="AB27" s="175">
        <f>INDEX(퀘스트_shortcut_type_List,MATCH('가이드 작업용'!T27,퀘스트_shortcut_type_name,0),1)</f>
        <v>2</v>
      </c>
      <c r="AC27" s="175">
        <f>'가이드 작업용'!V27</f>
        <v>3</v>
      </c>
      <c r="AD27" s="68">
        <f>0</f>
        <v>0</v>
      </c>
      <c r="AE27" s="135">
        <f>INDEX(퀘스트_event_content_List,MATCH('가이드 작업용'!W27,퀘스트_event_content_name,0),1)</f>
        <v>0</v>
      </c>
      <c r="AF27" s="26" t="b">
        <f t="shared" si="10"/>
        <v>0</v>
      </c>
      <c r="AG27" s="1" t="b">
        <f t="shared" si="11"/>
        <v>0</v>
      </c>
      <c r="AH27" s="1" t="b">
        <f t="shared" si="12"/>
        <v>0</v>
      </c>
    </row>
    <row r="28" spans="1:34" x14ac:dyDescent="0.3">
      <c r="A28" s="1">
        <f t="shared" si="0"/>
        <v>565</v>
      </c>
      <c r="B28" s="68">
        <f t="shared" si="1"/>
        <v>1027</v>
      </c>
      <c r="C28" s="68">
        <f>2</f>
        <v>2</v>
      </c>
      <c r="D28" s="68">
        <f t="shared" si="8"/>
        <v>142027</v>
      </c>
      <c r="E28" s="68">
        <f t="shared" si="9"/>
        <v>242027</v>
      </c>
      <c r="F28" s="175" t="str">
        <f>'가이드 작업용'!M28</f>
        <v>MVP 처치</v>
      </c>
      <c r="G28" s="175" t="str">
        <f>IFERROR(VLOOKUP(E28,'가이드 언어'!$BI:$BR,2,FALSE),0)</f>
        <v>메인 퀘스트 27 클리어</v>
      </c>
      <c r="H28" s="68">
        <f t="shared" si="4"/>
        <v>27</v>
      </c>
      <c r="I28" s="175">
        <f>'가이드 작업용'!N28</f>
        <v>65</v>
      </c>
      <c r="J28" s="175">
        <f>'가이드 작업용'!Q28</f>
        <v>5</v>
      </c>
      <c r="K28" s="175">
        <f>'가이드 작업용'!S28</f>
        <v>1</v>
      </c>
      <c r="L28" s="68">
        <f>8</f>
        <v>8</v>
      </c>
      <c r="M28" s="175">
        <f>'가이드 작업용'!G28</f>
        <v>9485</v>
      </c>
      <c r="N28" s="68">
        <f>0</f>
        <v>0</v>
      </c>
      <c r="O28" s="68">
        <f>0</f>
        <v>0</v>
      </c>
      <c r="P28" s="68">
        <f>9</f>
        <v>9</v>
      </c>
      <c r="Q28" s="175">
        <f>'가이드 작업용'!K28</f>
        <v>7394</v>
      </c>
      <c r="R28" s="68">
        <f>0</f>
        <v>0</v>
      </c>
      <c r="S28" s="68">
        <f>0</f>
        <v>0</v>
      </c>
      <c r="T28" s="175">
        <f>INDEX(퀘스트_reward_type_List,MATCH('가이드 작업용'!X28,퀘스트_reward_type_name,0),1)</f>
        <v>6</v>
      </c>
      <c r="U28" s="175">
        <f>'가이드 작업용'!Y28</f>
        <v>88002</v>
      </c>
      <c r="V28" s="68">
        <f>0</f>
        <v>0</v>
      </c>
      <c r="W28" s="175">
        <f>'가이드 작업용'!Z28</f>
        <v>1</v>
      </c>
      <c r="X28" s="175">
        <f>INDEX(퀘스트_reward_type_List,MATCH('가이드 작업용'!AB28,퀘스트_reward_type_name,0),1)</f>
        <v>6</v>
      </c>
      <c r="Y28" s="175">
        <f>'가이드 작업용'!AC28</f>
        <v>94049</v>
      </c>
      <c r="Z28" s="68">
        <f>0</f>
        <v>0</v>
      </c>
      <c r="AA28" s="175">
        <f>'가이드 작업용'!AD28</f>
        <v>8</v>
      </c>
      <c r="AB28" s="175">
        <f>INDEX(퀘스트_shortcut_type_List,MATCH('가이드 작업용'!T28,퀘스트_shortcut_type_name,0),1)</f>
        <v>15</v>
      </c>
      <c r="AC28" s="175">
        <f>'가이드 작업용'!V28</f>
        <v>5</v>
      </c>
      <c r="AD28" s="68">
        <f>0</f>
        <v>0</v>
      </c>
      <c r="AE28" s="135">
        <f>INDEX(퀘스트_event_content_List,MATCH('가이드 작업용'!W28,퀘스트_event_content_name,0),1)</f>
        <v>0</v>
      </c>
      <c r="AF28" s="26" t="b">
        <f t="shared" si="10"/>
        <v>0</v>
      </c>
      <c r="AG28" s="1" t="b">
        <f t="shared" si="11"/>
        <v>0</v>
      </c>
      <c r="AH28" s="1" t="b">
        <f t="shared" si="12"/>
        <v>0</v>
      </c>
    </row>
    <row r="29" spans="1:34" x14ac:dyDescent="0.3">
      <c r="A29" s="1">
        <f t="shared" si="0"/>
        <v>69</v>
      </c>
      <c r="B29" s="68">
        <f t="shared" si="1"/>
        <v>1028</v>
      </c>
      <c r="C29" s="68">
        <f>2</f>
        <v>2</v>
      </c>
      <c r="D29" s="68">
        <f t="shared" si="8"/>
        <v>142028</v>
      </c>
      <c r="E29" s="68">
        <f t="shared" si="9"/>
        <v>242028</v>
      </c>
      <c r="F29" s="175" t="str">
        <f>'가이드 작업용'!M29</f>
        <v>카드 강화</v>
      </c>
      <c r="G29" s="175" t="str">
        <f>IFERROR(VLOOKUP(E29,'가이드 언어'!$BI:$BR,2,FALSE),0)</f>
        <v>메인 퀘스트 28 클리어</v>
      </c>
      <c r="H29" s="68">
        <f t="shared" si="4"/>
        <v>28</v>
      </c>
      <c r="I29" s="175">
        <f>'가이드 작업용'!N29</f>
        <v>69</v>
      </c>
      <c r="J29" s="175">
        <f>'가이드 작업용'!Q29</f>
        <v>0</v>
      </c>
      <c r="K29" s="175">
        <f>'가이드 작업용'!S29</f>
        <v>1</v>
      </c>
      <c r="L29" s="68">
        <f>8</f>
        <v>8</v>
      </c>
      <c r="M29" s="175">
        <f>'가이드 작업용'!G29</f>
        <v>10185</v>
      </c>
      <c r="N29" s="68">
        <f>0</f>
        <v>0</v>
      </c>
      <c r="O29" s="68">
        <f>0</f>
        <v>0</v>
      </c>
      <c r="P29" s="68">
        <f>9</f>
        <v>9</v>
      </c>
      <c r="Q29" s="175">
        <f>'가이드 작업용'!K29</f>
        <v>7919</v>
      </c>
      <c r="R29" s="68">
        <f>0</f>
        <v>0</v>
      </c>
      <c r="S29" s="68">
        <f>0</f>
        <v>0</v>
      </c>
      <c r="T29" s="175">
        <f>INDEX(퀘스트_reward_type_List,MATCH('가이드 작업용'!X29,퀘스트_reward_type_name,0),1)</f>
        <v>6</v>
      </c>
      <c r="U29" s="175">
        <f>'가이드 작업용'!Y29</f>
        <v>85008</v>
      </c>
      <c r="V29" s="68">
        <f>0</f>
        <v>0</v>
      </c>
      <c r="W29" s="175">
        <f>'가이드 작업용'!Z29</f>
        <v>1</v>
      </c>
      <c r="X29" s="175">
        <f>INDEX(퀘스트_reward_type_List,MATCH('가이드 작업용'!AB29,퀘스트_reward_type_name,0),1)</f>
        <v>0</v>
      </c>
      <c r="Y29" s="175">
        <f>'가이드 작업용'!AC29</f>
        <v>0</v>
      </c>
      <c r="Z29" s="68">
        <f>0</f>
        <v>0</v>
      </c>
      <c r="AA29" s="175">
        <f>'가이드 작업용'!AD29</f>
        <v>0</v>
      </c>
      <c r="AB29" s="175">
        <f>INDEX(퀘스트_shortcut_type_List,MATCH('가이드 작업용'!T29,퀘스트_shortcut_type_name,0),1)</f>
        <v>37</v>
      </c>
      <c r="AC29" s="175">
        <f>'가이드 작업용'!V29</f>
        <v>0</v>
      </c>
      <c r="AD29" s="68">
        <f>0</f>
        <v>0</v>
      </c>
      <c r="AE29" s="135">
        <f>INDEX(퀘스트_event_content_List,MATCH('가이드 작업용'!W29,퀘스트_event_content_name,0),1)</f>
        <v>0</v>
      </c>
      <c r="AF29" s="26" t="b">
        <f t="shared" si="10"/>
        <v>0</v>
      </c>
      <c r="AG29" s="1" t="b">
        <f t="shared" si="11"/>
        <v>0</v>
      </c>
      <c r="AH29" s="1" t="b">
        <f t="shared" si="12"/>
        <v>0</v>
      </c>
    </row>
    <row r="30" spans="1:34" x14ac:dyDescent="0.3">
      <c r="A30" s="1">
        <f t="shared" si="0"/>
        <v>5400502</v>
      </c>
      <c r="B30" s="68">
        <f t="shared" si="1"/>
        <v>1029</v>
      </c>
      <c r="C30" s="68">
        <f>2</f>
        <v>2</v>
      </c>
      <c r="D30" s="68">
        <f t="shared" si="8"/>
        <v>142029</v>
      </c>
      <c r="E30" s="68">
        <f t="shared" si="9"/>
        <v>242029</v>
      </c>
      <c r="F30" s="175" t="str">
        <f>'가이드 작업용'!M30</f>
        <v>로커 보스 처치</v>
      </c>
      <c r="G30" s="175" t="str">
        <f>IFERROR(VLOOKUP(E30,'가이드 언어'!$BI:$BR,2,FALSE),0)</f>
        <v>메인 퀘스트 29 클리어</v>
      </c>
      <c r="H30" s="68">
        <f t="shared" si="4"/>
        <v>29</v>
      </c>
      <c r="I30" s="175">
        <f>'가이드 작업용'!N30</f>
        <v>2</v>
      </c>
      <c r="J30" s="175">
        <f>'가이드 작업용'!Q30</f>
        <v>54005</v>
      </c>
      <c r="K30" s="175">
        <f>'가이드 작업용'!S30</f>
        <v>1</v>
      </c>
      <c r="L30" s="68">
        <f>8</f>
        <v>8</v>
      </c>
      <c r="M30" s="175">
        <f>'가이드 작업용'!G30</f>
        <v>10910</v>
      </c>
      <c r="N30" s="68">
        <f>0</f>
        <v>0</v>
      </c>
      <c r="O30" s="68">
        <f>0</f>
        <v>0</v>
      </c>
      <c r="P30" s="68">
        <f>9</f>
        <v>9</v>
      </c>
      <c r="Q30" s="175">
        <f>'가이드 작업용'!K30</f>
        <v>8463</v>
      </c>
      <c r="R30" s="68">
        <f>0</f>
        <v>0</v>
      </c>
      <c r="S30" s="68">
        <f>0</f>
        <v>0</v>
      </c>
      <c r="T30" s="175">
        <f>INDEX(퀘스트_reward_type_List,MATCH('가이드 작업용'!X30,퀘스트_reward_type_name,0),1)</f>
        <v>0</v>
      </c>
      <c r="U30" s="175">
        <f>'가이드 작업용'!Y30</f>
        <v>0</v>
      </c>
      <c r="V30" s="68">
        <f>0</f>
        <v>0</v>
      </c>
      <c r="W30" s="175">
        <f>'가이드 작업용'!Z30</f>
        <v>0</v>
      </c>
      <c r="X30" s="175">
        <f>INDEX(퀘스트_reward_type_List,MATCH('가이드 작업용'!AB30,퀘스트_reward_type_name,0),1)</f>
        <v>0</v>
      </c>
      <c r="Y30" s="175">
        <f>'가이드 작업용'!AC30</f>
        <v>0</v>
      </c>
      <c r="Z30" s="68">
        <f>0</f>
        <v>0</v>
      </c>
      <c r="AA30" s="175">
        <f>'가이드 작업용'!AD30</f>
        <v>0</v>
      </c>
      <c r="AB30" s="175">
        <f>INDEX(퀘스트_shortcut_type_List,MATCH('가이드 작업용'!T30,퀘스트_shortcut_type_name,0),1)</f>
        <v>15</v>
      </c>
      <c r="AC30" s="175">
        <f>'가이드 작업용'!V30</f>
        <v>5</v>
      </c>
      <c r="AD30" s="68">
        <f>0</f>
        <v>0</v>
      </c>
      <c r="AE30" s="135">
        <f>INDEX(퀘스트_event_content_List,MATCH('가이드 작업용'!W30,퀘스트_event_content_name,0),1)</f>
        <v>0</v>
      </c>
      <c r="AF30" s="26" t="b">
        <f t="shared" si="10"/>
        <v>0</v>
      </c>
      <c r="AG30" s="1" t="b">
        <f t="shared" si="11"/>
        <v>0</v>
      </c>
      <c r="AH30" s="1" t="b">
        <f t="shared" si="12"/>
        <v>0</v>
      </c>
    </row>
    <row r="31" spans="1:34" x14ac:dyDescent="0.3">
      <c r="A31" s="1">
        <f t="shared" si="0"/>
        <v>642</v>
      </c>
      <c r="B31" s="68">
        <f t="shared" si="1"/>
        <v>1030</v>
      </c>
      <c r="C31" s="68">
        <f>2</f>
        <v>2</v>
      </c>
      <c r="D31" s="68">
        <f t="shared" si="8"/>
        <v>142030</v>
      </c>
      <c r="E31" s="68">
        <f t="shared" si="9"/>
        <v>242030</v>
      </c>
      <c r="F31" s="175" t="str">
        <f>'가이드 작업용'!M31</f>
        <v>보컬 처치</v>
      </c>
      <c r="G31" s="175" t="str">
        <f>IFERROR(VLOOKUP(E31,'가이드 언어'!$BI:$BR,2,FALSE),0)</f>
        <v>메인 퀘스트 30 클리어</v>
      </c>
      <c r="H31" s="68">
        <f t="shared" si="4"/>
        <v>30</v>
      </c>
      <c r="I31" s="175">
        <f>'가이드 작업용'!N31</f>
        <v>42</v>
      </c>
      <c r="J31" s="175">
        <f>'가이드 작업용'!Q31</f>
        <v>6</v>
      </c>
      <c r="K31" s="175">
        <f>'가이드 작업용'!S31</f>
        <v>60</v>
      </c>
      <c r="L31" s="68">
        <f>8</f>
        <v>8</v>
      </c>
      <c r="M31" s="175">
        <f>'가이드 작업용'!G31</f>
        <v>11660</v>
      </c>
      <c r="N31" s="68">
        <f>0</f>
        <v>0</v>
      </c>
      <c r="O31" s="68">
        <f>0</f>
        <v>0</v>
      </c>
      <c r="P31" s="68">
        <f>9</f>
        <v>9</v>
      </c>
      <c r="Q31" s="175">
        <f>'가이드 작업용'!K31</f>
        <v>9025</v>
      </c>
      <c r="R31" s="68">
        <f>0</f>
        <v>0</v>
      </c>
      <c r="S31" s="68">
        <f>0</f>
        <v>0</v>
      </c>
      <c r="T31" s="175">
        <f>INDEX(퀘스트_reward_type_List,MATCH('가이드 작업용'!X31,퀘스트_reward_type_name,0),1)</f>
        <v>6</v>
      </c>
      <c r="U31" s="175">
        <f>'가이드 작업용'!Y31</f>
        <v>84017</v>
      </c>
      <c r="V31" s="68">
        <f>0</f>
        <v>0</v>
      </c>
      <c r="W31" s="175">
        <f>'가이드 작업용'!Z31</f>
        <v>1</v>
      </c>
      <c r="X31" s="175">
        <f>INDEX(퀘스트_reward_type_List,MATCH('가이드 작업용'!AB31,퀘스트_reward_type_name,0),1)</f>
        <v>0</v>
      </c>
      <c r="Y31" s="175">
        <f>'가이드 작업용'!AC31</f>
        <v>0</v>
      </c>
      <c r="Z31" s="68">
        <f>0</f>
        <v>0</v>
      </c>
      <c r="AA31" s="175">
        <f>'가이드 작업용'!AD31</f>
        <v>0</v>
      </c>
      <c r="AB31" s="175">
        <f>INDEX(퀘스트_shortcut_type_List,MATCH('가이드 작업용'!T31,퀘스트_shortcut_type_name,0),1)</f>
        <v>15</v>
      </c>
      <c r="AC31" s="175">
        <f>'가이드 작업용'!V31</f>
        <v>6</v>
      </c>
      <c r="AD31" s="68">
        <f>0</f>
        <v>0</v>
      </c>
      <c r="AE31" s="135">
        <f>INDEX(퀘스트_event_content_List,MATCH('가이드 작업용'!W31,퀘스트_event_content_name,0),1)</f>
        <v>0</v>
      </c>
      <c r="AF31" s="26" t="b">
        <f t="shared" si="10"/>
        <v>0</v>
      </c>
      <c r="AG31" s="1" t="b">
        <f t="shared" si="11"/>
        <v>0</v>
      </c>
      <c r="AH31" s="1" t="b">
        <f t="shared" si="12"/>
        <v>0</v>
      </c>
    </row>
    <row r="32" spans="1:34" x14ac:dyDescent="0.3">
      <c r="A32" s="1">
        <f t="shared" si="0"/>
        <v>665</v>
      </c>
      <c r="B32" s="68">
        <f t="shared" si="1"/>
        <v>1031</v>
      </c>
      <c r="C32" s="68">
        <f>2</f>
        <v>2</v>
      </c>
      <c r="D32" s="68">
        <f t="shared" si="8"/>
        <v>142031</v>
      </c>
      <c r="E32" s="68">
        <f t="shared" si="9"/>
        <v>242031</v>
      </c>
      <c r="F32" s="175" t="str">
        <f>'가이드 작업용'!M32</f>
        <v>MVP 처치</v>
      </c>
      <c r="G32" s="175" t="str">
        <f>IFERROR(VLOOKUP(E32,'가이드 언어'!$BI:$BR,2,FALSE),0)</f>
        <v>메인 퀘스트 31 클리어</v>
      </c>
      <c r="H32" s="68">
        <f t="shared" si="4"/>
        <v>31</v>
      </c>
      <c r="I32" s="175">
        <f>'가이드 작업용'!N32</f>
        <v>65</v>
      </c>
      <c r="J32" s="175">
        <f>'가이드 작업용'!Q32</f>
        <v>6</v>
      </c>
      <c r="K32" s="175">
        <f>'가이드 작업용'!S32</f>
        <v>1</v>
      </c>
      <c r="L32" s="68">
        <f>8</f>
        <v>8</v>
      </c>
      <c r="M32" s="175">
        <f>'가이드 작업용'!G32</f>
        <v>12435</v>
      </c>
      <c r="N32" s="68">
        <f>0</f>
        <v>0</v>
      </c>
      <c r="O32" s="68">
        <f>0</f>
        <v>0</v>
      </c>
      <c r="P32" s="68">
        <f>9</f>
        <v>9</v>
      </c>
      <c r="Q32" s="175">
        <f>'가이드 작업용'!K32</f>
        <v>9606</v>
      </c>
      <c r="R32" s="68">
        <f>0</f>
        <v>0</v>
      </c>
      <c r="S32" s="68">
        <f>0</f>
        <v>0</v>
      </c>
      <c r="T32" s="175">
        <f>INDEX(퀘스트_reward_type_List,MATCH('가이드 작업용'!X32,퀘스트_reward_type_name,0),1)</f>
        <v>6</v>
      </c>
      <c r="U32" s="175">
        <f>'가이드 작업용'!Y32</f>
        <v>84015</v>
      </c>
      <c r="V32" s="68">
        <f>0</f>
        <v>0</v>
      </c>
      <c r="W32" s="175">
        <f>'가이드 작업용'!Z32</f>
        <v>1</v>
      </c>
      <c r="X32" s="175">
        <f>INDEX(퀘스트_reward_type_List,MATCH('가이드 작업용'!AB32,퀘스트_reward_type_name,0),1)</f>
        <v>0</v>
      </c>
      <c r="Y32" s="175">
        <f>'가이드 작업용'!AC32</f>
        <v>0</v>
      </c>
      <c r="Z32" s="68">
        <f>0</f>
        <v>0</v>
      </c>
      <c r="AA32" s="175">
        <f>'가이드 작업용'!AD32</f>
        <v>0</v>
      </c>
      <c r="AB32" s="175">
        <f>INDEX(퀘스트_shortcut_type_List,MATCH('가이드 작업용'!T32,퀘스트_shortcut_type_name,0),1)</f>
        <v>15</v>
      </c>
      <c r="AC32" s="175">
        <f>'가이드 작업용'!V32</f>
        <v>6</v>
      </c>
      <c r="AD32" s="68">
        <f>0</f>
        <v>0</v>
      </c>
      <c r="AE32" s="135">
        <f>INDEX(퀘스트_event_content_List,MATCH('가이드 작업용'!W32,퀘스트_event_content_name,0),1)</f>
        <v>0</v>
      </c>
      <c r="AF32" s="26" t="b">
        <f t="shared" si="10"/>
        <v>0</v>
      </c>
      <c r="AG32" s="1" t="b">
        <f t="shared" si="11"/>
        <v>0</v>
      </c>
      <c r="AH32" s="1" t="b">
        <f t="shared" si="12"/>
        <v>0</v>
      </c>
    </row>
    <row r="33" spans="1:34" x14ac:dyDescent="0.3">
      <c r="A33" s="1">
        <f t="shared" si="0"/>
        <v>9400814</v>
      </c>
      <c r="B33" s="68">
        <f t="shared" si="1"/>
        <v>1032</v>
      </c>
      <c r="C33" s="68">
        <f>2</f>
        <v>2</v>
      </c>
      <c r="D33" s="68">
        <f t="shared" si="8"/>
        <v>142032</v>
      </c>
      <c r="E33" s="68">
        <f t="shared" si="9"/>
        <v>242032</v>
      </c>
      <c r="F33" s="175" t="str">
        <f>'가이드 작업용'!M33</f>
        <v>보컬 소탕</v>
      </c>
      <c r="G33" s="175" t="str">
        <f>IFERROR(VLOOKUP(E33,'가이드 언어'!$BI:$BR,2,FALSE),0)</f>
        <v>메인 퀘스트 32 클리어</v>
      </c>
      <c r="H33" s="68">
        <f t="shared" si="4"/>
        <v>32</v>
      </c>
      <c r="I33" s="175">
        <f>'가이드 작업용'!N33</f>
        <v>14</v>
      </c>
      <c r="J33" s="175">
        <f>'가이드 작업용'!Q33</f>
        <v>94008</v>
      </c>
      <c r="K33" s="175">
        <f>'가이드 작업용'!S33</f>
        <v>2</v>
      </c>
      <c r="L33" s="68">
        <f>8</f>
        <v>8</v>
      </c>
      <c r="M33" s="175">
        <f>'가이드 작업용'!G33</f>
        <v>13235</v>
      </c>
      <c r="N33" s="68">
        <f>0</f>
        <v>0</v>
      </c>
      <c r="O33" s="68">
        <f>0</f>
        <v>0</v>
      </c>
      <c r="P33" s="68">
        <f>9</f>
        <v>9</v>
      </c>
      <c r="Q33" s="175">
        <f>'가이드 작업용'!K33</f>
        <v>10206</v>
      </c>
      <c r="R33" s="68">
        <f>0</f>
        <v>0</v>
      </c>
      <c r="S33" s="68">
        <f>0</f>
        <v>0</v>
      </c>
      <c r="T33" s="175">
        <f>INDEX(퀘스트_reward_type_List,MATCH('가이드 작업용'!X33,퀘스트_reward_type_name,0),1)</f>
        <v>0</v>
      </c>
      <c r="U33" s="175">
        <f>'가이드 작업용'!Y33</f>
        <v>0</v>
      </c>
      <c r="V33" s="68">
        <f>0</f>
        <v>0</v>
      </c>
      <c r="W33" s="175">
        <f>'가이드 작업용'!Z33</f>
        <v>0</v>
      </c>
      <c r="X33" s="175">
        <f>INDEX(퀘스트_reward_type_List,MATCH('가이드 작업용'!AB33,퀘스트_reward_type_name,0),1)</f>
        <v>0</v>
      </c>
      <c r="Y33" s="175">
        <f>'가이드 작업용'!AC33</f>
        <v>0</v>
      </c>
      <c r="Z33" s="68">
        <f>0</f>
        <v>0</v>
      </c>
      <c r="AA33" s="175">
        <f>'가이드 작업용'!AD33</f>
        <v>0</v>
      </c>
      <c r="AB33" s="175">
        <f>INDEX(퀘스트_shortcut_type_List,MATCH('가이드 작업용'!T33,퀘스트_shortcut_type_name,0),1)</f>
        <v>15</v>
      </c>
      <c r="AC33" s="175">
        <f>'가이드 작업용'!V33</f>
        <v>6</v>
      </c>
      <c r="AD33" s="68">
        <f>0</f>
        <v>0</v>
      </c>
      <c r="AE33" s="135">
        <f>INDEX(퀘스트_event_content_List,MATCH('가이드 작업용'!W33,퀘스트_event_content_name,0),1)</f>
        <v>0</v>
      </c>
      <c r="AF33" s="26" t="b">
        <f t="shared" si="10"/>
        <v>0</v>
      </c>
      <c r="AG33" s="1" t="b">
        <f t="shared" si="11"/>
        <v>0</v>
      </c>
      <c r="AH33" s="1" t="b">
        <f t="shared" si="12"/>
        <v>0</v>
      </c>
    </row>
    <row r="34" spans="1:34" x14ac:dyDescent="0.3">
      <c r="A34" s="1">
        <f t="shared" si="0"/>
        <v>1070</v>
      </c>
      <c r="B34" s="68">
        <f t="shared" si="1"/>
        <v>1033</v>
      </c>
      <c r="C34" s="68">
        <f>2</f>
        <v>2</v>
      </c>
      <c r="D34" s="68">
        <f t="shared" si="8"/>
        <v>142033</v>
      </c>
      <c r="E34" s="68">
        <f t="shared" si="9"/>
        <v>242033</v>
      </c>
      <c r="F34" s="175" t="str">
        <f>'가이드 작업용'!M34</f>
        <v>카드 강화</v>
      </c>
      <c r="G34" s="175" t="str">
        <f>IFERROR(VLOOKUP(E34,'가이드 언어'!$BI:$BR,2,FALSE),0)</f>
        <v>메인 퀘스트 33 클리어</v>
      </c>
      <c r="H34" s="68">
        <f t="shared" si="4"/>
        <v>33</v>
      </c>
      <c r="I34" s="175">
        <f>'가이드 작업용'!N34</f>
        <v>70</v>
      </c>
      <c r="J34" s="175">
        <f>'가이드 작업용'!Q34</f>
        <v>10</v>
      </c>
      <c r="K34" s="175">
        <f>'가이드 작업용'!S34</f>
        <v>1</v>
      </c>
      <c r="L34" s="68">
        <f>8</f>
        <v>8</v>
      </c>
      <c r="M34" s="175">
        <f>'가이드 작업용'!G34</f>
        <v>14060</v>
      </c>
      <c r="N34" s="68">
        <f>0</f>
        <v>0</v>
      </c>
      <c r="O34" s="68">
        <f>0</f>
        <v>0</v>
      </c>
      <c r="P34" s="68">
        <f>9</f>
        <v>9</v>
      </c>
      <c r="Q34" s="175">
        <f>'가이드 작업용'!K34</f>
        <v>10825</v>
      </c>
      <c r="R34" s="68">
        <f>0</f>
        <v>0</v>
      </c>
      <c r="S34" s="68">
        <f>0</f>
        <v>0</v>
      </c>
      <c r="T34" s="175">
        <f>INDEX(퀘스트_reward_type_List,MATCH('가이드 작업용'!X34,퀘스트_reward_type_name,0),1)</f>
        <v>0</v>
      </c>
      <c r="U34" s="175">
        <f>'가이드 작업용'!Y34</f>
        <v>0</v>
      </c>
      <c r="V34" s="68">
        <f>0</f>
        <v>0</v>
      </c>
      <c r="W34" s="175">
        <f>'가이드 작업용'!Z34</f>
        <v>0</v>
      </c>
      <c r="X34" s="175">
        <f>INDEX(퀘스트_reward_type_List,MATCH('가이드 작업용'!AB34,퀘스트_reward_type_name,0),1)</f>
        <v>0</v>
      </c>
      <c r="Y34" s="175">
        <f>'가이드 작업용'!AC34</f>
        <v>0</v>
      </c>
      <c r="Z34" s="68">
        <f>0</f>
        <v>0</v>
      </c>
      <c r="AA34" s="175">
        <f>'가이드 작업용'!AD34</f>
        <v>0</v>
      </c>
      <c r="AB34" s="175">
        <f>INDEX(퀘스트_shortcut_type_List,MATCH('가이드 작업용'!T34,퀘스트_shortcut_type_name,0),1)</f>
        <v>6</v>
      </c>
      <c r="AC34" s="175">
        <f>'가이드 작업용'!V34</f>
        <v>0</v>
      </c>
      <c r="AD34" s="68">
        <f>0</f>
        <v>0</v>
      </c>
      <c r="AE34" s="135">
        <f>INDEX(퀘스트_event_content_List,MATCH('가이드 작업용'!W34,퀘스트_event_content_name,0),1)</f>
        <v>0</v>
      </c>
      <c r="AF34" s="26" t="b">
        <f t="shared" si="10"/>
        <v>0</v>
      </c>
      <c r="AG34" s="1" t="b">
        <f t="shared" si="11"/>
        <v>0</v>
      </c>
      <c r="AH34" s="1" t="b">
        <f t="shared" si="12"/>
        <v>0</v>
      </c>
    </row>
    <row r="35" spans="1:34" x14ac:dyDescent="0.3">
      <c r="A35" s="1">
        <f t="shared" si="0"/>
        <v>5400602</v>
      </c>
      <c r="B35" s="68">
        <f t="shared" si="1"/>
        <v>1034</v>
      </c>
      <c r="C35" s="68">
        <f>2</f>
        <v>2</v>
      </c>
      <c r="D35" s="68">
        <f t="shared" si="8"/>
        <v>142034</v>
      </c>
      <c r="E35" s="68">
        <f t="shared" si="9"/>
        <v>242034</v>
      </c>
      <c r="F35" s="175" t="str">
        <f>'가이드 작업용'!M35</f>
        <v>보컬 보스 처치</v>
      </c>
      <c r="G35" s="175" t="str">
        <f>IFERROR(VLOOKUP(E35,'가이드 언어'!$BI:$BR,2,FALSE),0)</f>
        <v>메인 퀘스트 34 클리어</v>
      </c>
      <c r="H35" s="68">
        <f t="shared" si="4"/>
        <v>34</v>
      </c>
      <c r="I35" s="175">
        <f>'가이드 작업용'!N35</f>
        <v>2</v>
      </c>
      <c r="J35" s="175">
        <f>'가이드 작업용'!Q35</f>
        <v>54006</v>
      </c>
      <c r="K35" s="175">
        <f>'가이드 작업용'!S35</f>
        <v>1</v>
      </c>
      <c r="L35" s="68">
        <f>8</f>
        <v>8</v>
      </c>
      <c r="M35" s="175">
        <f>'가이드 작업용'!G35</f>
        <v>14910</v>
      </c>
      <c r="N35" s="68">
        <f>0</f>
        <v>0</v>
      </c>
      <c r="O35" s="68">
        <f>0</f>
        <v>0</v>
      </c>
      <c r="P35" s="68">
        <f>9</f>
        <v>9</v>
      </c>
      <c r="Q35" s="175">
        <f>'가이드 작업용'!K35</f>
        <v>11462</v>
      </c>
      <c r="R35" s="68">
        <f>0</f>
        <v>0</v>
      </c>
      <c r="S35" s="68">
        <f>0</f>
        <v>0</v>
      </c>
      <c r="T35" s="175">
        <f>INDEX(퀘스트_reward_type_List,MATCH('가이드 작업용'!X35,퀘스트_reward_type_name,0),1)</f>
        <v>34</v>
      </c>
      <c r="U35" s="175">
        <f>'가이드 작업용'!Y35</f>
        <v>1</v>
      </c>
      <c r="V35" s="68">
        <f>0</f>
        <v>0</v>
      </c>
      <c r="W35" s="175">
        <f>'가이드 작업용'!Z35</f>
        <v>0</v>
      </c>
      <c r="X35" s="175">
        <f>INDEX(퀘스트_reward_type_List,MATCH('가이드 작업용'!AB35,퀘스트_reward_type_name,0),1)</f>
        <v>0</v>
      </c>
      <c r="Y35" s="175">
        <f>'가이드 작업용'!AC35</f>
        <v>0</v>
      </c>
      <c r="Z35" s="68">
        <f>0</f>
        <v>0</v>
      </c>
      <c r="AA35" s="175">
        <f>'가이드 작업용'!AD35</f>
        <v>0</v>
      </c>
      <c r="AB35" s="175">
        <f>INDEX(퀘스트_shortcut_type_List,MATCH('가이드 작업용'!T35,퀘스트_shortcut_type_name,0),1)</f>
        <v>15</v>
      </c>
      <c r="AC35" s="175">
        <f>'가이드 작업용'!V35</f>
        <v>6</v>
      </c>
      <c r="AD35" s="68">
        <f>0</f>
        <v>0</v>
      </c>
      <c r="AE35" s="135">
        <f>INDEX(퀘스트_event_content_List,MATCH('가이드 작업용'!W35,퀘스트_event_content_name,0),1)</f>
        <v>0</v>
      </c>
      <c r="AF35" s="26" t="b">
        <f t="shared" si="10"/>
        <v>0</v>
      </c>
      <c r="AG35" s="1" t="b">
        <f t="shared" si="11"/>
        <v>0</v>
      </c>
      <c r="AH35" s="1" t="b">
        <f t="shared" si="12"/>
        <v>0</v>
      </c>
    </row>
    <row r="36" spans="1:34" x14ac:dyDescent="0.3">
      <c r="A36" s="1">
        <f t="shared" si="0"/>
        <v>842</v>
      </c>
      <c r="B36" s="68">
        <f t="shared" si="1"/>
        <v>1035</v>
      </c>
      <c r="C36" s="68">
        <f>2</f>
        <v>2</v>
      </c>
      <c r="D36" s="68">
        <f t="shared" si="8"/>
        <v>142035</v>
      </c>
      <c r="E36" s="68">
        <f t="shared" si="9"/>
        <v>242035</v>
      </c>
      <c r="F36" s="175" t="str">
        <f>'가이드 작업용'!M36</f>
        <v>도둑벌레 처치</v>
      </c>
      <c r="G36" s="175" t="str">
        <f>IFERROR(VLOOKUP(E36,'가이드 언어'!$BI:$BR,2,FALSE),0)</f>
        <v>메인 퀘스트 35 클리어</v>
      </c>
      <c r="H36" s="68">
        <f t="shared" si="4"/>
        <v>35</v>
      </c>
      <c r="I36" s="175">
        <f>'가이드 작업용'!N36</f>
        <v>42</v>
      </c>
      <c r="J36" s="175">
        <f>'가이드 작업용'!Q36</f>
        <v>8</v>
      </c>
      <c r="K36" s="175">
        <f>'가이드 작업용'!S36</f>
        <v>90</v>
      </c>
      <c r="L36" s="68">
        <f>8</f>
        <v>8</v>
      </c>
      <c r="M36" s="175">
        <f>'가이드 작업용'!G36</f>
        <v>15785</v>
      </c>
      <c r="N36" s="68">
        <f>0</f>
        <v>0</v>
      </c>
      <c r="O36" s="68">
        <f>0</f>
        <v>0</v>
      </c>
      <c r="P36" s="68">
        <f>9</f>
        <v>9</v>
      </c>
      <c r="Q36" s="175">
        <f>'가이드 작업용'!K36</f>
        <v>12119</v>
      </c>
      <c r="R36" s="68">
        <f>0</f>
        <v>0</v>
      </c>
      <c r="S36" s="68">
        <f>0</f>
        <v>0</v>
      </c>
      <c r="T36" s="175">
        <f>INDEX(퀘스트_reward_type_List,MATCH('가이드 작업용'!X36,퀘스트_reward_type_name,0),1)</f>
        <v>6</v>
      </c>
      <c r="U36" s="175">
        <f>'가이드 작업용'!Y36</f>
        <v>80001</v>
      </c>
      <c r="V36" s="68">
        <f>0</f>
        <v>0</v>
      </c>
      <c r="W36" s="175">
        <f>'가이드 작업용'!Z36</f>
        <v>1</v>
      </c>
      <c r="X36" s="175">
        <f>INDEX(퀘스트_reward_type_List,MATCH('가이드 작업용'!AB36,퀘스트_reward_type_name,0),1)</f>
        <v>0</v>
      </c>
      <c r="Y36" s="175">
        <f>'가이드 작업용'!AC36</f>
        <v>0</v>
      </c>
      <c r="Z36" s="68">
        <f>0</f>
        <v>0</v>
      </c>
      <c r="AA36" s="175">
        <f>'가이드 작업용'!AD36</f>
        <v>0</v>
      </c>
      <c r="AB36" s="175">
        <f>INDEX(퀘스트_shortcut_type_List,MATCH('가이드 작업용'!T36,퀘스트_shortcut_type_name,0),1)</f>
        <v>15</v>
      </c>
      <c r="AC36" s="175">
        <f>'가이드 작업용'!V36</f>
        <v>7</v>
      </c>
      <c r="AD36" s="68">
        <f>0</f>
        <v>0</v>
      </c>
      <c r="AE36" s="135">
        <f>INDEX(퀘스트_event_content_List,MATCH('가이드 작업용'!W36,퀘스트_event_content_name,0),1)</f>
        <v>0</v>
      </c>
      <c r="AF36" s="26" t="b">
        <f t="shared" si="10"/>
        <v>0</v>
      </c>
      <c r="AG36" s="1" t="b">
        <f t="shared" si="11"/>
        <v>0</v>
      </c>
      <c r="AH36" s="1" t="b">
        <f t="shared" si="12"/>
        <v>0</v>
      </c>
    </row>
    <row r="37" spans="1:34" x14ac:dyDescent="0.3">
      <c r="A37" s="1">
        <f t="shared" si="0"/>
        <v>25</v>
      </c>
      <c r="B37" s="68">
        <f t="shared" si="1"/>
        <v>1036</v>
      </c>
      <c r="C37" s="68">
        <f>2</f>
        <v>2</v>
      </c>
      <c r="D37" s="68">
        <f t="shared" si="8"/>
        <v>142036</v>
      </c>
      <c r="E37" s="68">
        <f t="shared" si="9"/>
        <v>242036</v>
      </c>
      <c r="F37" s="175" t="str">
        <f>'가이드 작업용'!M37</f>
        <v>장비 분해</v>
      </c>
      <c r="G37" s="175" t="str">
        <f>IFERROR(VLOOKUP(E37,'가이드 언어'!$BI:$BR,2,FALSE),0)</f>
        <v>메인 퀘스트 36 클리어</v>
      </c>
      <c r="H37" s="68">
        <f t="shared" si="4"/>
        <v>36</v>
      </c>
      <c r="I37" s="175">
        <f>'가이드 작업용'!N37</f>
        <v>25</v>
      </c>
      <c r="J37" s="175">
        <f>'가이드 작업용'!Q37</f>
        <v>0</v>
      </c>
      <c r="K37" s="175">
        <f>'가이드 작업용'!S37</f>
        <v>1</v>
      </c>
      <c r="L37" s="68">
        <f>8</f>
        <v>8</v>
      </c>
      <c r="M37" s="175">
        <f>'가이드 작업용'!G37</f>
        <v>16685</v>
      </c>
      <c r="N37" s="68">
        <f>0</f>
        <v>0</v>
      </c>
      <c r="O37" s="68">
        <f>0</f>
        <v>0</v>
      </c>
      <c r="P37" s="68">
        <f>9</f>
        <v>9</v>
      </c>
      <c r="Q37" s="175">
        <f>'가이드 작업용'!K37</f>
        <v>12794</v>
      </c>
      <c r="R37" s="68">
        <f>0</f>
        <v>0</v>
      </c>
      <c r="S37" s="68">
        <f>0</f>
        <v>0</v>
      </c>
      <c r="T37" s="175">
        <f>INDEX(퀘스트_reward_type_List,MATCH('가이드 작업용'!X37,퀘스트_reward_type_name,0),1)</f>
        <v>6</v>
      </c>
      <c r="U37" s="175">
        <f>'가이드 작업용'!Y37</f>
        <v>81501</v>
      </c>
      <c r="V37" s="68">
        <f>0</f>
        <v>0</v>
      </c>
      <c r="W37" s="175">
        <f>'가이드 작업용'!Z37</f>
        <v>1</v>
      </c>
      <c r="X37" s="175">
        <f>INDEX(퀘스트_reward_type_List,MATCH('가이드 작업용'!AB37,퀘스트_reward_type_name,0),1)</f>
        <v>6</v>
      </c>
      <c r="Y37" s="175">
        <f>'가이드 작업용'!AC37</f>
        <v>94023</v>
      </c>
      <c r="Z37" s="68">
        <f>0</f>
        <v>0</v>
      </c>
      <c r="AA37" s="175">
        <f>'가이드 작업용'!AD37</f>
        <v>10</v>
      </c>
      <c r="AB37" s="175">
        <f>INDEX(퀘스트_shortcut_type_List,MATCH('가이드 작업용'!T37,퀘스트_shortcut_type_name,0),1)</f>
        <v>6</v>
      </c>
      <c r="AC37" s="175">
        <f>'가이드 작업용'!V37</f>
        <v>0</v>
      </c>
      <c r="AD37" s="68">
        <f>0</f>
        <v>0</v>
      </c>
      <c r="AE37" s="135">
        <f>INDEX(퀘스트_event_content_List,MATCH('가이드 작업용'!W37,퀘스트_event_content_name,0),1)</f>
        <v>5</v>
      </c>
      <c r="AF37" s="26" t="b">
        <f t="shared" si="10"/>
        <v>0</v>
      </c>
      <c r="AG37" s="1" t="b">
        <f t="shared" si="11"/>
        <v>0</v>
      </c>
      <c r="AH37" s="1" t="b">
        <f t="shared" si="12"/>
        <v>0</v>
      </c>
    </row>
    <row r="38" spans="1:34" x14ac:dyDescent="0.3">
      <c r="A38" s="1">
        <f t="shared" si="0"/>
        <v>8150226</v>
      </c>
      <c r="B38" s="68">
        <f t="shared" si="1"/>
        <v>1037</v>
      </c>
      <c r="C38" s="68">
        <f>2</f>
        <v>2</v>
      </c>
      <c r="D38" s="68">
        <f t="shared" si="8"/>
        <v>142037</v>
      </c>
      <c r="E38" s="68">
        <f t="shared" si="9"/>
        <v>242037</v>
      </c>
      <c r="F38" s="175" t="str">
        <f>'가이드 작업용'!M38</f>
        <v>제작의 시작</v>
      </c>
      <c r="G38" s="175" t="str">
        <f>IFERROR(VLOOKUP(E38,'가이드 언어'!$BI:$BR,2,FALSE),0)</f>
        <v>메인 퀘스트 37 클리어</v>
      </c>
      <c r="H38" s="68">
        <f t="shared" si="4"/>
        <v>37</v>
      </c>
      <c r="I38" s="175">
        <f>'가이드 작업용'!N38</f>
        <v>26</v>
      </c>
      <c r="J38" s="175">
        <f>'가이드 작업용'!Q38</f>
        <v>81502</v>
      </c>
      <c r="K38" s="175">
        <f>'가이드 작업용'!S38</f>
        <v>1</v>
      </c>
      <c r="L38" s="68">
        <f>8</f>
        <v>8</v>
      </c>
      <c r="M38" s="175">
        <f>'가이드 작업용'!G38</f>
        <v>16710</v>
      </c>
      <c r="N38" s="68">
        <f>0</f>
        <v>0</v>
      </c>
      <c r="O38" s="68">
        <f>0</f>
        <v>0</v>
      </c>
      <c r="P38" s="68">
        <f>9</f>
        <v>9</v>
      </c>
      <c r="Q38" s="175">
        <f>'가이드 작업용'!K38</f>
        <v>13487</v>
      </c>
      <c r="R38" s="68">
        <f>0</f>
        <v>0</v>
      </c>
      <c r="S38" s="68">
        <f>0</f>
        <v>0</v>
      </c>
      <c r="T38" s="175">
        <f>INDEX(퀘스트_reward_type_List,MATCH('가이드 작업용'!X38,퀘스트_reward_type_name,0),1)</f>
        <v>6</v>
      </c>
      <c r="U38" s="175">
        <f>'가이드 작업용'!Y38</f>
        <v>85000</v>
      </c>
      <c r="V38" s="68">
        <f>0</f>
        <v>0</v>
      </c>
      <c r="W38" s="175">
        <f>'가이드 작업용'!Z38</f>
        <v>1</v>
      </c>
      <c r="X38" s="175">
        <f>INDEX(퀘스트_reward_type_List,MATCH('가이드 작업용'!AB38,퀘스트_reward_type_name,0),1)</f>
        <v>0</v>
      </c>
      <c r="Y38" s="175">
        <f>'가이드 작업용'!AC38</f>
        <v>0</v>
      </c>
      <c r="Z38" s="68">
        <f>0</f>
        <v>0</v>
      </c>
      <c r="AA38" s="175">
        <f>'가이드 작업용'!AD38</f>
        <v>0</v>
      </c>
      <c r="AB38" s="175">
        <f>INDEX(퀘스트_shortcut_type_List,MATCH('가이드 작업용'!T38,퀘스트_shortcut_type_name,0),1)</f>
        <v>13</v>
      </c>
      <c r="AC38" s="175">
        <f>'가이드 작업용'!V38</f>
        <v>81502</v>
      </c>
      <c r="AD38" s="68">
        <f>0</f>
        <v>0</v>
      </c>
      <c r="AE38" s="135">
        <f>INDEX(퀘스트_event_content_List,MATCH('가이드 작업용'!W38,퀘스트_event_content_name,0),1)</f>
        <v>0</v>
      </c>
      <c r="AF38" s="26" t="b">
        <f t="shared" si="10"/>
        <v>0</v>
      </c>
      <c r="AG38" s="1" t="b">
        <f t="shared" si="11"/>
        <v>0</v>
      </c>
      <c r="AH38" s="1" t="b">
        <f t="shared" si="12"/>
        <v>0</v>
      </c>
    </row>
    <row r="39" spans="1:34" x14ac:dyDescent="0.3">
      <c r="A39" s="1">
        <f t="shared" si="0"/>
        <v>765</v>
      </c>
      <c r="B39" s="68">
        <f t="shared" si="1"/>
        <v>1038</v>
      </c>
      <c r="C39" s="68">
        <f>2</f>
        <v>2</v>
      </c>
      <c r="D39" s="68">
        <f t="shared" si="8"/>
        <v>142038</v>
      </c>
      <c r="E39" s="68">
        <f t="shared" si="9"/>
        <v>242038</v>
      </c>
      <c r="F39" s="175" t="str">
        <f>'가이드 작업용'!M39</f>
        <v>MVP 처치</v>
      </c>
      <c r="G39" s="175" t="str">
        <f>IFERROR(VLOOKUP(E39,'가이드 언어'!$BI:$BR,2,FALSE),0)</f>
        <v>메인 퀘스트 38 클리어</v>
      </c>
      <c r="H39" s="68">
        <f t="shared" si="4"/>
        <v>38</v>
      </c>
      <c r="I39" s="175">
        <f>'가이드 작업용'!N39</f>
        <v>65</v>
      </c>
      <c r="J39" s="175">
        <f>'가이드 작업용'!Q39</f>
        <v>7</v>
      </c>
      <c r="K39" s="175">
        <f>'가이드 작업용'!S39</f>
        <v>1</v>
      </c>
      <c r="L39" s="68">
        <f>8</f>
        <v>8</v>
      </c>
      <c r="M39" s="175">
        <f>'가이드 작업용'!G39</f>
        <v>16725</v>
      </c>
      <c r="N39" s="68">
        <f>0</f>
        <v>0</v>
      </c>
      <c r="O39" s="68">
        <f>0</f>
        <v>0</v>
      </c>
      <c r="P39" s="68">
        <f>9</f>
        <v>9</v>
      </c>
      <c r="Q39" s="175">
        <f>'가이드 작업용'!K39</f>
        <v>14200</v>
      </c>
      <c r="R39" s="68">
        <f>0</f>
        <v>0</v>
      </c>
      <c r="S39" s="68">
        <f>0</f>
        <v>0</v>
      </c>
      <c r="T39" s="175">
        <f>INDEX(퀘스트_reward_type_List,MATCH('가이드 작업용'!X39,퀘스트_reward_type_name,0),1)</f>
        <v>0</v>
      </c>
      <c r="U39" s="175">
        <f>'가이드 작업용'!Y39</f>
        <v>0</v>
      </c>
      <c r="V39" s="68">
        <f>0</f>
        <v>0</v>
      </c>
      <c r="W39" s="175">
        <f>'가이드 작업용'!Z39</f>
        <v>0</v>
      </c>
      <c r="X39" s="175">
        <f>INDEX(퀘스트_reward_type_List,MATCH('가이드 작업용'!AB39,퀘스트_reward_type_name,0),1)</f>
        <v>0</v>
      </c>
      <c r="Y39" s="175">
        <f>'가이드 작업용'!AC39</f>
        <v>0</v>
      </c>
      <c r="Z39" s="68">
        <f>0</f>
        <v>0</v>
      </c>
      <c r="AA39" s="175">
        <f>'가이드 작업용'!AD39</f>
        <v>0</v>
      </c>
      <c r="AB39" s="175">
        <f>INDEX(퀘스트_shortcut_type_List,MATCH('가이드 작업용'!T39,퀘스트_shortcut_type_name,0),1)</f>
        <v>15</v>
      </c>
      <c r="AC39" s="175">
        <f>'가이드 작업용'!V39</f>
        <v>7</v>
      </c>
      <c r="AD39" s="68">
        <f>0</f>
        <v>0</v>
      </c>
      <c r="AE39" s="135">
        <f>INDEX(퀘스트_event_content_List,MATCH('가이드 작업용'!W39,퀘스트_event_content_name,0),1)</f>
        <v>0</v>
      </c>
      <c r="AF39" s="26" t="b">
        <f t="shared" si="10"/>
        <v>0</v>
      </c>
      <c r="AG39" s="1" t="b">
        <f t="shared" si="11"/>
        <v>0</v>
      </c>
      <c r="AH39" s="1" t="b">
        <f t="shared" si="12"/>
        <v>0</v>
      </c>
    </row>
    <row r="40" spans="1:34" x14ac:dyDescent="0.3">
      <c r="A40" s="1">
        <f t="shared" si="0"/>
        <v>5400802</v>
      </c>
      <c r="B40" s="68">
        <f t="shared" si="1"/>
        <v>1039</v>
      </c>
      <c r="C40" s="68">
        <f>2</f>
        <v>2</v>
      </c>
      <c r="D40" s="68">
        <f t="shared" si="8"/>
        <v>142039</v>
      </c>
      <c r="E40" s="68">
        <f t="shared" si="9"/>
        <v>242039</v>
      </c>
      <c r="F40" s="175" t="str">
        <f>'가이드 작업용'!M40</f>
        <v>도둑벌레 보스 처치</v>
      </c>
      <c r="G40" s="175" t="str">
        <f>IFERROR(VLOOKUP(E40,'가이드 언어'!$BI:$BR,2,FALSE),0)</f>
        <v>메인 퀘스트 39 클리어</v>
      </c>
      <c r="H40" s="68">
        <f t="shared" si="4"/>
        <v>39</v>
      </c>
      <c r="I40" s="175">
        <f>'가이드 작업용'!N40</f>
        <v>2</v>
      </c>
      <c r="J40" s="175">
        <f>'가이드 작업용'!Q40</f>
        <v>54008</v>
      </c>
      <c r="K40" s="175">
        <f>'가이드 작업용'!S40</f>
        <v>1</v>
      </c>
      <c r="L40" s="68">
        <f>8</f>
        <v>8</v>
      </c>
      <c r="M40" s="175">
        <f>'가이드 작업용'!G40</f>
        <v>16740</v>
      </c>
      <c r="N40" s="68">
        <f>0</f>
        <v>0</v>
      </c>
      <c r="O40" s="68">
        <f>0</f>
        <v>0</v>
      </c>
      <c r="P40" s="68">
        <f>9</f>
        <v>9</v>
      </c>
      <c r="Q40" s="175">
        <f>'가이드 작업용'!K40</f>
        <v>14931</v>
      </c>
      <c r="R40" s="68">
        <f>0</f>
        <v>0</v>
      </c>
      <c r="S40" s="68">
        <f>0</f>
        <v>0</v>
      </c>
      <c r="T40" s="175">
        <f>INDEX(퀘스트_reward_type_List,MATCH('가이드 작업용'!X40,퀘스트_reward_type_name,0),1)</f>
        <v>0</v>
      </c>
      <c r="U40" s="175">
        <f>'가이드 작업용'!Y40</f>
        <v>0</v>
      </c>
      <c r="V40" s="68">
        <f>0</f>
        <v>0</v>
      </c>
      <c r="W40" s="175">
        <f>'가이드 작업용'!Z40</f>
        <v>0</v>
      </c>
      <c r="X40" s="175">
        <f>INDEX(퀘스트_reward_type_List,MATCH('가이드 작업용'!AB40,퀘스트_reward_type_name,0),1)</f>
        <v>0</v>
      </c>
      <c r="Y40" s="175">
        <f>'가이드 작업용'!AC40</f>
        <v>0</v>
      </c>
      <c r="Z40" s="68">
        <f>0</f>
        <v>0</v>
      </c>
      <c r="AA40" s="175">
        <f>'가이드 작업용'!AD40</f>
        <v>0</v>
      </c>
      <c r="AB40" s="175">
        <f>INDEX(퀘스트_shortcut_type_List,MATCH('가이드 작업용'!T40,퀘스트_shortcut_type_name,0),1)</f>
        <v>15</v>
      </c>
      <c r="AC40" s="175">
        <f>'가이드 작업용'!V40</f>
        <v>7</v>
      </c>
      <c r="AD40" s="68">
        <f>0</f>
        <v>0</v>
      </c>
      <c r="AE40" s="135">
        <f>INDEX(퀘스트_event_content_List,MATCH('가이드 작업용'!W40,퀘스트_event_content_name,0),1)</f>
        <v>0</v>
      </c>
      <c r="AF40" s="26" t="b">
        <f t="shared" si="10"/>
        <v>0</v>
      </c>
      <c r="AG40" s="1" t="b">
        <f t="shared" si="11"/>
        <v>0</v>
      </c>
      <c r="AH40" s="1" t="b">
        <f t="shared" si="12"/>
        <v>0</v>
      </c>
    </row>
    <row r="41" spans="1:34" x14ac:dyDescent="0.3">
      <c r="A41" s="1">
        <f t="shared" si="0"/>
        <v>1842</v>
      </c>
      <c r="B41" s="68">
        <f t="shared" si="1"/>
        <v>1040</v>
      </c>
      <c r="C41" s="68">
        <f>2</f>
        <v>2</v>
      </c>
      <c r="D41" s="68">
        <f t="shared" si="8"/>
        <v>142040</v>
      </c>
      <c r="E41" s="68">
        <f t="shared" si="9"/>
        <v>242040</v>
      </c>
      <c r="F41" s="175" t="str">
        <f>'가이드 작업용'!M41</f>
        <v>타로우 처치</v>
      </c>
      <c r="G41" s="175" t="str">
        <f>IFERROR(VLOOKUP(E41,'가이드 언어'!$BI:$BR,2,FALSE),0)</f>
        <v>메인 퀘스트 40 클리어</v>
      </c>
      <c r="H41" s="68">
        <f t="shared" si="4"/>
        <v>40</v>
      </c>
      <c r="I41" s="175">
        <f>'가이드 작업용'!N41</f>
        <v>42</v>
      </c>
      <c r="J41" s="175">
        <f>'가이드 작업용'!Q41</f>
        <v>18</v>
      </c>
      <c r="K41" s="175">
        <f>'가이드 작업용'!S41</f>
        <v>100</v>
      </c>
      <c r="L41" s="68">
        <f>8</f>
        <v>8</v>
      </c>
      <c r="M41" s="175">
        <f>'가이드 작업용'!G41</f>
        <v>16755</v>
      </c>
      <c r="N41" s="68">
        <f>0</f>
        <v>0</v>
      </c>
      <c r="O41" s="68">
        <f>0</f>
        <v>0</v>
      </c>
      <c r="P41" s="68">
        <f>9</f>
        <v>9</v>
      </c>
      <c r="Q41" s="175">
        <f>'가이드 작업용'!K41</f>
        <v>15681</v>
      </c>
      <c r="R41" s="68">
        <f>0</f>
        <v>0</v>
      </c>
      <c r="S41" s="68">
        <f>0</f>
        <v>0</v>
      </c>
      <c r="T41" s="175">
        <f>INDEX(퀘스트_reward_type_List,MATCH('가이드 작업용'!X41,퀘스트_reward_type_name,0),1)</f>
        <v>6</v>
      </c>
      <c r="U41" s="175">
        <f>'가이드 작업용'!Y41</f>
        <v>84017</v>
      </c>
      <c r="V41" s="68">
        <f>0</f>
        <v>0</v>
      </c>
      <c r="W41" s="175">
        <f>'가이드 작업용'!Z41</f>
        <v>1</v>
      </c>
      <c r="X41" s="175">
        <f>INDEX(퀘스트_reward_type_List,MATCH('가이드 작업용'!AB41,퀘스트_reward_type_name,0),1)</f>
        <v>0</v>
      </c>
      <c r="Y41" s="175">
        <f>'가이드 작업용'!AC41</f>
        <v>0</v>
      </c>
      <c r="Z41" s="68">
        <f>0</f>
        <v>0</v>
      </c>
      <c r="AA41" s="175">
        <f>'가이드 작업용'!AD41</f>
        <v>0</v>
      </c>
      <c r="AB41" s="175">
        <f>INDEX(퀘스트_shortcut_type_List,MATCH('가이드 작업용'!T41,퀘스트_shortcut_type_name,0),1)</f>
        <v>15</v>
      </c>
      <c r="AC41" s="175">
        <f>'가이드 작업용'!V41</f>
        <v>8</v>
      </c>
      <c r="AD41" s="68">
        <f>0</f>
        <v>0</v>
      </c>
      <c r="AE41" s="135">
        <f>INDEX(퀘스트_event_content_List,MATCH('가이드 작업용'!W41,퀘스트_event_content_name,0),1)</f>
        <v>0</v>
      </c>
      <c r="AF41" s="26" t="b">
        <f t="shared" si="10"/>
        <v>0</v>
      </c>
      <c r="AG41" s="1" t="b">
        <f t="shared" si="11"/>
        <v>0</v>
      </c>
      <c r="AH41" s="1" t="b">
        <f t="shared" si="12"/>
        <v>0</v>
      </c>
    </row>
    <row r="42" spans="1:34" x14ac:dyDescent="0.3">
      <c r="A42" s="1">
        <f t="shared" ref="A42:A105" si="13">J42*100+I42</f>
        <v>174</v>
      </c>
      <c r="B42" s="68">
        <f t="shared" si="1"/>
        <v>1041</v>
      </c>
      <c r="C42" s="68">
        <f>2</f>
        <v>2</v>
      </c>
      <c r="D42" s="68">
        <f t="shared" si="8"/>
        <v>142041</v>
      </c>
      <c r="E42" s="68">
        <f t="shared" si="9"/>
        <v>242041</v>
      </c>
      <c r="F42" s="175" t="str">
        <f>'가이드 작업용'!M42</f>
        <v>제니 던전 도전</v>
      </c>
      <c r="G42" s="175" t="str">
        <f>IFERROR(VLOOKUP(E42,'가이드 언어'!$BI:$BR,2,FALSE),0)</f>
        <v>메인 퀘스트 41 클리어</v>
      </c>
      <c r="H42" s="68">
        <f t="shared" si="4"/>
        <v>41</v>
      </c>
      <c r="I42" s="175">
        <f>'가이드 작업용'!N42</f>
        <v>74</v>
      </c>
      <c r="J42" s="175">
        <f>'가이드 작업용'!Q42</f>
        <v>1</v>
      </c>
      <c r="K42" s="175">
        <f>'가이드 작업용'!S42</f>
        <v>1</v>
      </c>
      <c r="L42" s="68">
        <f>8</f>
        <v>8</v>
      </c>
      <c r="M42" s="175">
        <f>'가이드 작업용'!G42</f>
        <v>16770</v>
      </c>
      <c r="N42" s="68">
        <f>0</f>
        <v>0</v>
      </c>
      <c r="O42" s="68">
        <f>0</f>
        <v>0</v>
      </c>
      <c r="P42" s="68">
        <f>9</f>
        <v>9</v>
      </c>
      <c r="Q42" s="175">
        <f>'가이드 작업용'!K42</f>
        <v>16450</v>
      </c>
      <c r="R42" s="68">
        <f>0</f>
        <v>0</v>
      </c>
      <c r="S42" s="68">
        <f>0</f>
        <v>0</v>
      </c>
      <c r="T42" s="175">
        <f>INDEX(퀘스트_reward_type_List,MATCH('가이드 작업용'!X42,퀘스트_reward_type_name,0),1)</f>
        <v>0</v>
      </c>
      <c r="U42" s="175">
        <f>'가이드 작업용'!Y42</f>
        <v>0</v>
      </c>
      <c r="V42" s="68">
        <f>0</f>
        <v>0</v>
      </c>
      <c r="W42" s="175">
        <f>'가이드 작업용'!Z42</f>
        <v>0</v>
      </c>
      <c r="X42" s="175">
        <f>INDEX(퀘스트_reward_type_List,MATCH('가이드 작업용'!AB42,퀘스트_reward_type_name,0),1)</f>
        <v>0</v>
      </c>
      <c r="Y42" s="175">
        <f>'가이드 작업용'!AC42</f>
        <v>0</v>
      </c>
      <c r="Z42" s="68">
        <f>0</f>
        <v>0</v>
      </c>
      <c r="AA42" s="175">
        <f>'가이드 작업용'!AD42</f>
        <v>0</v>
      </c>
      <c r="AB42" s="175">
        <f>INDEX(퀘스트_shortcut_type_List,MATCH('가이드 작업용'!T42,퀘스트_shortcut_type_name,0),1)</f>
        <v>2</v>
      </c>
      <c r="AC42" s="175">
        <f>'가이드 작업용'!V42</f>
        <v>1</v>
      </c>
      <c r="AD42" s="68">
        <f>0</f>
        <v>0</v>
      </c>
      <c r="AE42" s="135">
        <f>INDEX(퀘스트_event_content_List,MATCH('가이드 작업용'!W42,퀘스트_event_content_name,0),1)</f>
        <v>14</v>
      </c>
      <c r="AF42" s="26" t="b">
        <f t="shared" si="10"/>
        <v>0</v>
      </c>
      <c r="AG42" s="1" t="b">
        <f t="shared" si="11"/>
        <v>0</v>
      </c>
      <c r="AH42" s="1" t="b">
        <f t="shared" si="12"/>
        <v>0</v>
      </c>
    </row>
    <row r="43" spans="1:34" x14ac:dyDescent="0.3">
      <c r="A43" s="1">
        <f t="shared" si="13"/>
        <v>9401014</v>
      </c>
      <c r="B43" s="68">
        <f t="shared" si="1"/>
        <v>1042</v>
      </c>
      <c r="C43" s="68">
        <f>2</f>
        <v>2</v>
      </c>
      <c r="D43" s="68">
        <f t="shared" si="8"/>
        <v>142042</v>
      </c>
      <c r="E43" s="68">
        <f t="shared" si="9"/>
        <v>242042</v>
      </c>
      <c r="F43" s="175" t="str">
        <f>'가이드 작업용'!M43</f>
        <v>타로우 소탕</v>
      </c>
      <c r="G43" s="175" t="str">
        <f>IFERROR(VLOOKUP(E43,'가이드 언어'!$BI:$BR,2,FALSE),0)</f>
        <v>메인 퀘스트 42 클리어</v>
      </c>
      <c r="H43" s="68">
        <f t="shared" si="4"/>
        <v>42</v>
      </c>
      <c r="I43" s="175">
        <f>'가이드 작업용'!N43</f>
        <v>14</v>
      </c>
      <c r="J43" s="175">
        <f>'가이드 작업용'!Q43</f>
        <v>94010</v>
      </c>
      <c r="K43" s="175">
        <f>'가이드 작업용'!S43</f>
        <v>5</v>
      </c>
      <c r="L43" s="68">
        <f>8</f>
        <v>8</v>
      </c>
      <c r="M43" s="175">
        <f>'가이드 작업용'!G43</f>
        <v>16785</v>
      </c>
      <c r="N43" s="68">
        <f>0</f>
        <v>0</v>
      </c>
      <c r="O43" s="68">
        <f>0</f>
        <v>0</v>
      </c>
      <c r="P43" s="68">
        <f>9</f>
        <v>9</v>
      </c>
      <c r="Q43" s="175">
        <f>'가이드 작업용'!K43</f>
        <v>17238</v>
      </c>
      <c r="R43" s="68">
        <f>0</f>
        <v>0</v>
      </c>
      <c r="S43" s="68">
        <f>0</f>
        <v>0</v>
      </c>
      <c r="T43" s="175">
        <f>INDEX(퀘스트_reward_type_List,MATCH('가이드 작업용'!X43,퀘스트_reward_type_name,0),1)</f>
        <v>6</v>
      </c>
      <c r="U43" s="175">
        <f>'가이드 작업용'!Y43</f>
        <v>85000</v>
      </c>
      <c r="V43" s="68">
        <f>0</f>
        <v>0</v>
      </c>
      <c r="W43" s="175">
        <f>'가이드 작업용'!Z43</f>
        <v>1</v>
      </c>
      <c r="X43" s="175">
        <f>INDEX(퀘스트_reward_type_List,MATCH('가이드 작업용'!AB43,퀘스트_reward_type_name,0),1)</f>
        <v>6</v>
      </c>
      <c r="Y43" s="175">
        <f>'가이드 작업용'!AC43</f>
        <v>85019</v>
      </c>
      <c r="Z43" s="68">
        <f>0</f>
        <v>0</v>
      </c>
      <c r="AA43" s="175">
        <f>'가이드 작업용'!AD43</f>
        <v>1</v>
      </c>
      <c r="AB43" s="175">
        <f>INDEX(퀘스트_shortcut_type_List,MATCH('가이드 작업용'!T43,퀘스트_shortcut_type_name,0),1)</f>
        <v>15</v>
      </c>
      <c r="AC43" s="175">
        <f>'가이드 작업용'!V43</f>
        <v>8</v>
      </c>
      <c r="AD43" s="68">
        <f>0</f>
        <v>0</v>
      </c>
      <c r="AE43" s="135">
        <f>INDEX(퀘스트_event_content_List,MATCH('가이드 작업용'!W43,퀘스트_event_content_name,0),1)</f>
        <v>0</v>
      </c>
      <c r="AF43" s="26" t="b">
        <f t="shared" si="10"/>
        <v>0</v>
      </c>
      <c r="AG43" s="1" t="b">
        <f t="shared" si="11"/>
        <v>0</v>
      </c>
      <c r="AH43" s="1" t="b">
        <f t="shared" si="12"/>
        <v>0</v>
      </c>
    </row>
    <row r="44" spans="1:34" x14ac:dyDescent="0.3">
      <c r="A44" s="1">
        <f t="shared" si="13"/>
        <v>19</v>
      </c>
      <c r="B44" s="68">
        <f t="shared" si="1"/>
        <v>1043</v>
      </c>
      <c r="C44" s="68">
        <f>2</f>
        <v>2</v>
      </c>
      <c r="D44" s="68">
        <f t="shared" si="8"/>
        <v>142043</v>
      </c>
      <c r="E44" s="68">
        <f t="shared" si="9"/>
        <v>242043</v>
      </c>
      <c r="F44" s="175" t="str">
        <f>'가이드 작업용'!M44</f>
        <v>제작 연습</v>
      </c>
      <c r="G44" s="175" t="str">
        <f>IFERROR(VLOOKUP(E44,'가이드 언어'!$BI:$BR,2,FALSE),0)</f>
        <v>메인 퀘스트 43 클리어</v>
      </c>
      <c r="H44" s="68">
        <f t="shared" si="4"/>
        <v>43</v>
      </c>
      <c r="I44" s="175">
        <f>'가이드 작업용'!N44</f>
        <v>19</v>
      </c>
      <c r="J44" s="175">
        <f>'가이드 작업용'!Q44</f>
        <v>0</v>
      </c>
      <c r="K44" s="175">
        <f>'가이드 작업용'!S44</f>
        <v>2</v>
      </c>
      <c r="L44" s="68">
        <f>8</f>
        <v>8</v>
      </c>
      <c r="M44" s="175">
        <f>'가이드 작업용'!G44</f>
        <v>16800</v>
      </c>
      <c r="N44" s="68">
        <f>0</f>
        <v>0</v>
      </c>
      <c r="O44" s="68">
        <f>0</f>
        <v>0</v>
      </c>
      <c r="P44" s="68">
        <f>9</f>
        <v>9</v>
      </c>
      <c r="Q44" s="175">
        <f>'가이드 작업용'!K44</f>
        <v>18044</v>
      </c>
      <c r="R44" s="68">
        <f>0</f>
        <v>0</v>
      </c>
      <c r="S44" s="68">
        <f>0</f>
        <v>0</v>
      </c>
      <c r="T44" s="175">
        <f>INDEX(퀘스트_reward_type_List,MATCH('가이드 작업용'!X44,퀘스트_reward_type_name,0),1)</f>
        <v>6</v>
      </c>
      <c r="U44" s="175">
        <f>'가이드 작업용'!Y44</f>
        <v>85000</v>
      </c>
      <c r="V44" s="68">
        <f>0</f>
        <v>0</v>
      </c>
      <c r="W44" s="175">
        <f>'가이드 작업용'!Z44</f>
        <v>1</v>
      </c>
      <c r="X44" s="175">
        <f>INDEX(퀘스트_reward_type_List,MATCH('가이드 작업용'!AB44,퀘스트_reward_type_name,0),1)</f>
        <v>0</v>
      </c>
      <c r="Y44" s="175">
        <f>'가이드 작업용'!AC44</f>
        <v>0</v>
      </c>
      <c r="Z44" s="68">
        <f>0</f>
        <v>0</v>
      </c>
      <c r="AA44" s="175">
        <f>'가이드 작업용'!AD44</f>
        <v>0</v>
      </c>
      <c r="AB44" s="175">
        <f>INDEX(퀘스트_shortcut_type_List,MATCH('가이드 작업용'!T44,퀘스트_shortcut_type_name,0),1)</f>
        <v>7</v>
      </c>
      <c r="AC44" s="175">
        <f>'가이드 작업용'!V44</f>
        <v>1</v>
      </c>
      <c r="AD44" s="68">
        <f>0</f>
        <v>0</v>
      </c>
      <c r="AE44" s="135">
        <f>INDEX(퀘스트_event_content_List,MATCH('가이드 작업용'!W44,퀘스트_event_content_name,0),1)</f>
        <v>0</v>
      </c>
      <c r="AF44" s="26" t="b">
        <f t="shared" si="10"/>
        <v>0</v>
      </c>
      <c r="AG44" s="1" t="b">
        <f t="shared" si="11"/>
        <v>0</v>
      </c>
      <c r="AH44" s="1" t="b">
        <f t="shared" si="12"/>
        <v>0</v>
      </c>
    </row>
    <row r="45" spans="1:34" x14ac:dyDescent="0.3">
      <c r="A45" s="1">
        <f t="shared" si="13"/>
        <v>5401802</v>
      </c>
      <c r="B45" s="68">
        <f t="shared" si="1"/>
        <v>1044</v>
      </c>
      <c r="C45" s="68">
        <f>2</f>
        <v>2</v>
      </c>
      <c r="D45" s="68">
        <f t="shared" si="8"/>
        <v>142044</v>
      </c>
      <c r="E45" s="68">
        <f t="shared" si="9"/>
        <v>242044</v>
      </c>
      <c r="F45" s="175" t="str">
        <f>'가이드 작업용'!M45</f>
        <v>타로우 보스 처치</v>
      </c>
      <c r="G45" s="175" t="str">
        <f>IFERROR(VLOOKUP(E45,'가이드 언어'!$BI:$BR,2,FALSE),0)</f>
        <v>메인 퀘스트 44 클리어</v>
      </c>
      <c r="H45" s="68">
        <f t="shared" si="4"/>
        <v>44</v>
      </c>
      <c r="I45" s="175">
        <f>'가이드 작업용'!N45</f>
        <v>2</v>
      </c>
      <c r="J45" s="175">
        <f>'가이드 작업용'!Q45</f>
        <v>54018</v>
      </c>
      <c r="K45" s="175">
        <f>'가이드 작업용'!S45</f>
        <v>1</v>
      </c>
      <c r="L45" s="68">
        <f>8</f>
        <v>8</v>
      </c>
      <c r="M45" s="175">
        <f>'가이드 작업용'!G45</f>
        <v>16815</v>
      </c>
      <c r="N45" s="68">
        <f>0</f>
        <v>0</v>
      </c>
      <c r="O45" s="68">
        <f>0</f>
        <v>0</v>
      </c>
      <c r="P45" s="68">
        <f>9</f>
        <v>9</v>
      </c>
      <c r="Q45" s="175">
        <f>'가이드 작업용'!K45</f>
        <v>18869</v>
      </c>
      <c r="R45" s="68">
        <f>0</f>
        <v>0</v>
      </c>
      <c r="S45" s="68">
        <f>0</f>
        <v>0</v>
      </c>
      <c r="T45" s="175">
        <f>INDEX(퀘스트_reward_type_List,MATCH('가이드 작업용'!X45,퀘스트_reward_type_name,0),1)</f>
        <v>34</v>
      </c>
      <c r="U45" s="175">
        <f>'가이드 작업용'!Y45</f>
        <v>1</v>
      </c>
      <c r="V45" s="68">
        <f>0</f>
        <v>0</v>
      </c>
      <c r="W45" s="175">
        <f>'가이드 작업용'!Z45</f>
        <v>0</v>
      </c>
      <c r="X45" s="175">
        <f>INDEX(퀘스트_reward_type_List,MATCH('가이드 작업용'!AB45,퀘스트_reward_type_name,0),1)</f>
        <v>0</v>
      </c>
      <c r="Y45" s="175">
        <f>'가이드 작업용'!AC45</f>
        <v>0</v>
      </c>
      <c r="Z45" s="68">
        <f>0</f>
        <v>0</v>
      </c>
      <c r="AA45" s="175">
        <f>'가이드 작업용'!AD45</f>
        <v>0</v>
      </c>
      <c r="AB45" s="175">
        <f>INDEX(퀘스트_shortcut_type_List,MATCH('가이드 작업용'!T45,퀘스트_shortcut_type_name,0),1)</f>
        <v>15</v>
      </c>
      <c r="AC45" s="175">
        <f>'가이드 작업용'!V45</f>
        <v>8</v>
      </c>
      <c r="AD45" s="68">
        <f>0</f>
        <v>0</v>
      </c>
      <c r="AE45" s="135">
        <f>INDEX(퀘스트_event_content_List,MATCH('가이드 작업용'!W45,퀘스트_event_content_name,0),1)</f>
        <v>0</v>
      </c>
      <c r="AF45" s="26" t="b">
        <f t="shared" si="10"/>
        <v>0</v>
      </c>
      <c r="AG45" s="1" t="b">
        <f t="shared" si="11"/>
        <v>0</v>
      </c>
      <c r="AH45" s="1" t="b">
        <f t="shared" si="12"/>
        <v>0</v>
      </c>
    </row>
    <row r="46" spans="1:34" x14ac:dyDescent="0.3">
      <c r="A46" s="1">
        <f t="shared" si="13"/>
        <v>1042</v>
      </c>
      <c r="B46" s="68">
        <f t="shared" si="1"/>
        <v>1045</v>
      </c>
      <c r="C46" s="68">
        <f>2</f>
        <v>2</v>
      </c>
      <c r="D46" s="68">
        <f t="shared" si="8"/>
        <v>142045</v>
      </c>
      <c r="E46" s="68">
        <f t="shared" si="9"/>
        <v>242045</v>
      </c>
      <c r="F46" s="175" t="str">
        <f>'가이드 작업용'!M46</f>
        <v>암컷 도둑벌레 처치</v>
      </c>
      <c r="G46" s="175" t="str">
        <f>IFERROR(VLOOKUP(E46,'가이드 언어'!$BI:$BR,2,FALSE),0)</f>
        <v>메인 퀘스트 45 클리어</v>
      </c>
      <c r="H46" s="68">
        <f t="shared" si="4"/>
        <v>45</v>
      </c>
      <c r="I46" s="175">
        <f>'가이드 작업용'!N46</f>
        <v>42</v>
      </c>
      <c r="J46" s="175">
        <f>'가이드 작업용'!Q46</f>
        <v>10</v>
      </c>
      <c r="K46" s="175">
        <f>'가이드 작업용'!S46</f>
        <v>80</v>
      </c>
      <c r="L46" s="68">
        <f>8</f>
        <v>8</v>
      </c>
      <c r="M46" s="175">
        <f>'가이드 작업용'!G46</f>
        <v>16830</v>
      </c>
      <c r="N46" s="68">
        <f>0</f>
        <v>0</v>
      </c>
      <c r="O46" s="68">
        <f>0</f>
        <v>0</v>
      </c>
      <c r="P46" s="68">
        <f>9</f>
        <v>9</v>
      </c>
      <c r="Q46" s="175">
        <f>'가이드 작업용'!K46</f>
        <v>19713</v>
      </c>
      <c r="R46" s="68">
        <f>0</f>
        <v>0</v>
      </c>
      <c r="S46" s="68">
        <f>0</f>
        <v>0</v>
      </c>
      <c r="T46" s="175">
        <f>INDEX(퀘스트_reward_type_List,MATCH('가이드 작업용'!X46,퀘스트_reward_type_name,0),1)</f>
        <v>0</v>
      </c>
      <c r="U46" s="175">
        <f>'가이드 작업용'!Y46</f>
        <v>0</v>
      </c>
      <c r="V46" s="68">
        <f>0</f>
        <v>0</v>
      </c>
      <c r="W46" s="175">
        <f>'가이드 작업용'!Z46</f>
        <v>0</v>
      </c>
      <c r="X46" s="175">
        <f>INDEX(퀘스트_reward_type_List,MATCH('가이드 작업용'!AB46,퀘스트_reward_type_name,0),1)</f>
        <v>0</v>
      </c>
      <c r="Y46" s="175">
        <f>'가이드 작업용'!AC46</f>
        <v>0</v>
      </c>
      <c r="Z46" s="68">
        <f>0</f>
        <v>0</v>
      </c>
      <c r="AA46" s="175">
        <f>'가이드 작업용'!AD46</f>
        <v>0</v>
      </c>
      <c r="AB46" s="175">
        <f>INDEX(퀘스트_shortcut_type_List,MATCH('가이드 작업용'!T46,퀘스트_shortcut_type_name,0),1)</f>
        <v>15</v>
      </c>
      <c r="AC46" s="175">
        <f>'가이드 작업용'!V46</f>
        <v>9</v>
      </c>
      <c r="AD46" s="68">
        <f>0</f>
        <v>0</v>
      </c>
      <c r="AE46" s="135">
        <f>INDEX(퀘스트_event_content_List,MATCH('가이드 작업용'!W46,퀘스트_event_content_name,0),1)</f>
        <v>0</v>
      </c>
      <c r="AF46" s="26" t="b">
        <f t="shared" si="10"/>
        <v>0</v>
      </c>
      <c r="AG46" s="1" t="b">
        <f t="shared" si="11"/>
        <v>0</v>
      </c>
      <c r="AH46" s="1" t="b">
        <f t="shared" si="12"/>
        <v>0</v>
      </c>
    </row>
    <row r="47" spans="1:34" x14ac:dyDescent="0.3">
      <c r="A47" s="1">
        <f t="shared" si="13"/>
        <v>252</v>
      </c>
      <c r="B47" s="68">
        <f t="shared" si="1"/>
        <v>1046</v>
      </c>
      <c r="C47" s="68">
        <f>2</f>
        <v>2</v>
      </c>
      <c r="D47" s="68">
        <f t="shared" si="8"/>
        <v>142046</v>
      </c>
      <c r="E47" s="68">
        <f t="shared" si="9"/>
        <v>242046</v>
      </c>
      <c r="F47" s="175" t="str">
        <f>'가이드 작업용'!M47</f>
        <v>2차 전직</v>
      </c>
      <c r="G47" s="175" t="str">
        <f>IFERROR(VLOOKUP(E47,'가이드 언어'!$BI:$BR,2,FALSE),0)</f>
        <v>메인 퀘스트 46 클리어</v>
      </c>
      <c r="H47" s="68">
        <f t="shared" si="4"/>
        <v>46</v>
      </c>
      <c r="I47" s="175">
        <f>'가이드 작업용'!N47</f>
        <v>52</v>
      </c>
      <c r="J47" s="175">
        <f>'가이드 작업용'!Q47</f>
        <v>2</v>
      </c>
      <c r="K47" s="175">
        <f>'가이드 작업용'!S47</f>
        <v>1</v>
      </c>
      <c r="L47" s="68">
        <f>8</f>
        <v>8</v>
      </c>
      <c r="M47" s="175">
        <f>'가이드 작업용'!G47</f>
        <v>16845</v>
      </c>
      <c r="N47" s="68">
        <f>0</f>
        <v>0</v>
      </c>
      <c r="O47" s="68">
        <f>0</f>
        <v>0</v>
      </c>
      <c r="P47" s="68">
        <f>9</f>
        <v>9</v>
      </c>
      <c r="Q47" s="175">
        <f>'가이드 작업용'!K47</f>
        <v>20575</v>
      </c>
      <c r="R47" s="68">
        <f>0</f>
        <v>0</v>
      </c>
      <c r="S47" s="68">
        <f>0</f>
        <v>0</v>
      </c>
      <c r="T47" s="175">
        <f>INDEX(퀘스트_reward_type_List,MATCH('가이드 작업용'!X47,퀘스트_reward_type_name,0),1)</f>
        <v>0</v>
      </c>
      <c r="U47" s="175">
        <f>'가이드 작업용'!Y47</f>
        <v>0</v>
      </c>
      <c r="V47" s="68">
        <f>0</f>
        <v>0</v>
      </c>
      <c r="W47" s="175">
        <f>'가이드 작업용'!Z47</f>
        <v>0</v>
      </c>
      <c r="X47" s="175">
        <f>INDEX(퀘스트_reward_type_List,MATCH('가이드 작업용'!AB47,퀘스트_reward_type_name,0),1)</f>
        <v>0</v>
      </c>
      <c r="Y47" s="175">
        <f>'가이드 작업용'!AC47</f>
        <v>0</v>
      </c>
      <c r="Z47" s="68">
        <f>0</f>
        <v>0</v>
      </c>
      <c r="AA47" s="175">
        <f>'가이드 작업용'!AD47</f>
        <v>0</v>
      </c>
      <c r="AB47" s="175">
        <f>INDEX(퀘스트_shortcut_type_List,MATCH('가이드 작업용'!T47,퀘스트_shortcut_type_name,0),1)</f>
        <v>0</v>
      </c>
      <c r="AC47" s="175">
        <f>'가이드 작업용'!V47</f>
        <v>0</v>
      </c>
      <c r="AD47" s="68">
        <f>0</f>
        <v>0</v>
      </c>
      <c r="AE47" s="135">
        <f>INDEX(퀘스트_event_content_List,MATCH('가이드 작업용'!W47,퀘스트_event_content_name,0),1)</f>
        <v>0</v>
      </c>
      <c r="AF47" s="26" t="b">
        <f t="shared" si="10"/>
        <v>0</v>
      </c>
      <c r="AG47" s="1" t="b">
        <f t="shared" si="11"/>
        <v>0</v>
      </c>
      <c r="AH47" s="1" t="b">
        <f t="shared" si="12"/>
        <v>0</v>
      </c>
    </row>
    <row r="48" spans="1:34" x14ac:dyDescent="0.3">
      <c r="A48" s="1">
        <f t="shared" si="13"/>
        <v>965</v>
      </c>
      <c r="B48" s="68">
        <f t="shared" si="1"/>
        <v>1047</v>
      </c>
      <c r="C48" s="68">
        <f>2</f>
        <v>2</v>
      </c>
      <c r="D48" s="68">
        <f t="shared" si="8"/>
        <v>142047</v>
      </c>
      <c r="E48" s="68">
        <f t="shared" si="9"/>
        <v>242047</v>
      </c>
      <c r="F48" s="175" t="str">
        <f>'가이드 작업용'!M48</f>
        <v>MVP 처치</v>
      </c>
      <c r="G48" s="175" t="str">
        <f>IFERROR(VLOOKUP(E48,'가이드 언어'!$BI:$BR,2,FALSE),0)</f>
        <v>메인 퀘스트 47 클리어</v>
      </c>
      <c r="H48" s="68">
        <f t="shared" si="4"/>
        <v>47</v>
      </c>
      <c r="I48" s="175">
        <f>'가이드 작업용'!N48</f>
        <v>65</v>
      </c>
      <c r="J48" s="175">
        <f>'가이드 작업용'!Q48</f>
        <v>9</v>
      </c>
      <c r="K48" s="175">
        <f>'가이드 작업용'!S48</f>
        <v>1</v>
      </c>
      <c r="L48" s="68">
        <f>8</f>
        <v>8</v>
      </c>
      <c r="M48" s="175">
        <f>'가이드 작업용'!G48</f>
        <v>16860</v>
      </c>
      <c r="N48" s="68">
        <f>0</f>
        <v>0</v>
      </c>
      <c r="O48" s="68">
        <f>0</f>
        <v>0</v>
      </c>
      <c r="P48" s="68">
        <f>9</f>
        <v>9</v>
      </c>
      <c r="Q48" s="175">
        <f>'가이드 작업용'!K48</f>
        <v>21456</v>
      </c>
      <c r="R48" s="68">
        <f>0</f>
        <v>0</v>
      </c>
      <c r="S48" s="68">
        <f>0</f>
        <v>0</v>
      </c>
      <c r="T48" s="175">
        <f>INDEX(퀘스트_reward_type_List,MATCH('가이드 작업용'!X48,퀘스트_reward_type_name,0),1)</f>
        <v>1</v>
      </c>
      <c r="U48" s="175">
        <f>'가이드 작업용'!Y48</f>
        <v>15000</v>
      </c>
      <c r="V48" s="68">
        <f>0</f>
        <v>0</v>
      </c>
      <c r="W48" s="175">
        <f>'가이드 작업용'!Z48</f>
        <v>0</v>
      </c>
      <c r="X48" s="175">
        <f>INDEX(퀘스트_reward_type_List,MATCH('가이드 작업용'!AB48,퀘스트_reward_type_name,0),1)</f>
        <v>0</v>
      </c>
      <c r="Y48" s="175">
        <f>'가이드 작업용'!AC48</f>
        <v>0</v>
      </c>
      <c r="Z48" s="68">
        <f>0</f>
        <v>0</v>
      </c>
      <c r="AA48" s="175">
        <f>'가이드 작업용'!AD48</f>
        <v>0</v>
      </c>
      <c r="AB48" s="175">
        <f>INDEX(퀘스트_shortcut_type_List,MATCH('가이드 작업용'!T48,퀘스트_shortcut_type_name,0),1)</f>
        <v>15</v>
      </c>
      <c r="AC48" s="175">
        <f>'가이드 작업용'!V48</f>
        <v>9</v>
      </c>
      <c r="AD48" s="68">
        <f>0</f>
        <v>0</v>
      </c>
      <c r="AE48" s="135">
        <f>INDEX(퀘스트_event_content_List,MATCH('가이드 작업용'!W48,퀘스트_event_content_name,0),1)</f>
        <v>0</v>
      </c>
      <c r="AF48" s="26" t="b">
        <f t="shared" si="10"/>
        <v>0</v>
      </c>
      <c r="AG48" s="1" t="b">
        <f t="shared" si="11"/>
        <v>0</v>
      </c>
      <c r="AH48" s="1" t="b">
        <f t="shared" si="12"/>
        <v>0</v>
      </c>
    </row>
    <row r="49" spans="1:34" x14ac:dyDescent="0.3">
      <c r="A49" s="1">
        <f t="shared" si="13"/>
        <v>2046</v>
      </c>
      <c r="B49" s="68">
        <f t="shared" si="1"/>
        <v>1048</v>
      </c>
      <c r="C49" s="68">
        <f>2</f>
        <v>2</v>
      </c>
      <c r="D49" s="68">
        <f t="shared" si="8"/>
        <v>142048</v>
      </c>
      <c r="E49" s="68">
        <f t="shared" si="9"/>
        <v>242048</v>
      </c>
      <c r="F49" s="175" t="str">
        <f>'가이드 작업용'!M49</f>
        <v>장비 강화</v>
      </c>
      <c r="G49" s="175" t="str">
        <f>IFERROR(VLOOKUP(E49,'가이드 언어'!$BI:$BR,2,FALSE),0)</f>
        <v>메인 퀘스트 48 클리어</v>
      </c>
      <c r="H49" s="68">
        <f t="shared" si="4"/>
        <v>48</v>
      </c>
      <c r="I49" s="175">
        <f>'가이드 작업용'!N49</f>
        <v>46</v>
      </c>
      <c r="J49" s="175">
        <f>'가이드 작업용'!Q49</f>
        <v>20</v>
      </c>
      <c r="K49" s="175">
        <f>'가이드 작업용'!S49</f>
        <v>1</v>
      </c>
      <c r="L49" s="68">
        <f>8</f>
        <v>8</v>
      </c>
      <c r="M49" s="175">
        <f>'가이드 작업용'!G49</f>
        <v>16875</v>
      </c>
      <c r="N49" s="68">
        <f>0</f>
        <v>0</v>
      </c>
      <c r="O49" s="68">
        <f>0</f>
        <v>0</v>
      </c>
      <c r="P49" s="68">
        <f>9</f>
        <v>9</v>
      </c>
      <c r="Q49" s="175">
        <f>'가이드 작업용'!K49</f>
        <v>22356</v>
      </c>
      <c r="R49" s="68">
        <f>0</f>
        <v>0</v>
      </c>
      <c r="S49" s="68">
        <f>0</f>
        <v>0</v>
      </c>
      <c r="T49" s="175">
        <f>INDEX(퀘스트_reward_type_List,MATCH('가이드 작업용'!X49,퀘스트_reward_type_name,0),1)</f>
        <v>1</v>
      </c>
      <c r="U49" s="175">
        <f>'가이드 작업용'!Y49</f>
        <v>25000</v>
      </c>
      <c r="V49" s="68">
        <f>0</f>
        <v>0</v>
      </c>
      <c r="W49" s="175">
        <f>'가이드 작업용'!Z49</f>
        <v>0</v>
      </c>
      <c r="X49" s="175">
        <f>INDEX(퀘스트_reward_type_List,MATCH('가이드 작업용'!AB49,퀘스트_reward_type_name,0),1)</f>
        <v>0</v>
      </c>
      <c r="Y49" s="175">
        <f>'가이드 작업용'!AC49</f>
        <v>0</v>
      </c>
      <c r="Z49" s="68">
        <f>0</f>
        <v>0</v>
      </c>
      <c r="AA49" s="175">
        <f>'가이드 작업용'!AD49</f>
        <v>0</v>
      </c>
      <c r="AB49" s="175">
        <f>INDEX(퀘스트_shortcut_type_List,MATCH('가이드 작업용'!T49,퀘스트_shortcut_type_name,0),1)</f>
        <v>6</v>
      </c>
      <c r="AC49" s="175">
        <f>'가이드 작업용'!V49</f>
        <v>0</v>
      </c>
      <c r="AD49" s="68">
        <f>0</f>
        <v>0</v>
      </c>
      <c r="AE49" s="135">
        <f>INDEX(퀘스트_event_content_List,MATCH('가이드 작업용'!W49,퀘스트_event_content_name,0),1)</f>
        <v>0</v>
      </c>
      <c r="AF49" s="26" t="b">
        <f t="shared" si="10"/>
        <v>0</v>
      </c>
      <c r="AG49" s="1" t="b">
        <f t="shared" si="11"/>
        <v>0</v>
      </c>
      <c r="AH49" s="1" t="b">
        <f t="shared" si="12"/>
        <v>0</v>
      </c>
    </row>
    <row r="50" spans="1:34" x14ac:dyDescent="0.3">
      <c r="A50" s="1">
        <f t="shared" si="13"/>
        <v>5401002</v>
      </c>
      <c r="B50" s="68">
        <f t="shared" si="1"/>
        <v>1049</v>
      </c>
      <c r="C50" s="68">
        <f>2</f>
        <v>2</v>
      </c>
      <c r="D50" s="68">
        <f t="shared" si="8"/>
        <v>142049</v>
      </c>
      <c r="E50" s="68">
        <f t="shared" si="9"/>
        <v>242049</v>
      </c>
      <c r="F50" s="175" t="str">
        <f>'가이드 작업용'!M50</f>
        <v>암컷 도둑벌레 보스 처치</v>
      </c>
      <c r="G50" s="175" t="str">
        <f>IFERROR(VLOOKUP(E50,'가이드 언어'!$BI:$BR,2,FALSE),0)</f>
        <v>메인 퀘스트 49 클리어</v>
      </c>
      <c r="H50" s="68">
        <f t="shared" si="4"/>
        <v>49</v>
      </c>
      <c r="I50" s="175">
        <f>'가이드 작업용'!N50</f>
        <v>2</v>
      </c>
      <c r="J50" s="175">
        <f>'가이드 작업용'!Q50</f>
        <v>54010</v>
      </c>
      <c r="K50" s="175">
        <f>'가이드 작업용'!S50</f>
        <v>1</v>
      </c>
      <c r="L50" s="68">
        <f>8</f>
        <v>8</v>
      </c>
      <c r="M50" s="175">
        <f>'가이드 작업용'!G50</f>
        <v>16890</v>
      </c>
      <c r="N50" s="68">
        <f>0</f>
        <v>0</v>
      </c>
      <c r="O50" s="68">
        <f>0</f>
        <v>0</v>
      </c>
      <c r="P50" s="68">
        <f>9</f>
        <v>9</v>
      </c>
      <c r="Q50" s="175">
        <f>'가이드 작업용'!K50</f>
        <v>23275</v>
      </c>
      <c r="R50" s="68">
        <f>0</f>
        <v>0</v>
      </c>
      <c r="S50" s="68">
        <f>0</f>
        <v>0</v>
      </c>
      <c r="T50" s="175">
        <f>INDEX(퀘스트_reward_type_List,MATCH('가이드 작업용'!X50,퀘스트_reward_type_name,0),1)</f>
        <v>0</v>
      </c>
      <c r="U50" s="175">
        <f>'가이드 작업용'!Y50</f>
        <v>0</v>
      </c>
      <c r="V50" s="68">
        <f>0</f>
        <v>0</v>
      </c>
      <c r="W50" s="175">
        <f>'가이드 작업용'!Z50</f>
        <v>0</v>
      </c>
      <c r="X50" s="175">
        <f>INDEX(퀘스트_reward_type_List,MATCH('가이드 작업용'!AB50,퀘스트_reward_type_name,0),1)</f>
        <v>0</v>
      </c>
      <c r="Y50" s="175">
        <f>'가이드 작업용'!AC50</f>
        <v>0</v>
      </c>
      <c r="Z50" s="68">
        <f>0</f>
        <v>0</v>
      </c>
      <c r="AA50" s="175">
        <f>'가이드 작업용'!AD50</f>
        <v>0</v>
      </c>
      <c r="AB50" s="175">
        <f>INDEX(퀘스트_shortcut_type_List,MATCH('가이드 작업용'!T50,퀘스트_shortcut_type_name,0),1)</f>
        <v>15</v>
      </c>
      <c r="AC50" s="175">
        <f>'가이드 작업용'!V50</f>
        <v>9</v>
      </c>
      <c r="AD50" s="68">
        <f>0</f>
        <v>0</v>
      </c>
      <c r="AE50" s="135">
        <f>INDEX(퀘스트_event_content_List,MATCH('가이드 작업용'!W50,퀘스트_event_content_name,0),1)</f>
        <v>0</v>
      </c>
      <c r="AF50" s="26" t="b">
        <f t="shared" si="10"/>
        <v>0</v>
      </c>
      <c r="AG50" s="1" t="b">
        <f t="shared" si="11"/>
        <v>0</v>
      </c>
      <c r="AH50" s="1" t="b">
        <f t="shared" si="12"/>
        <v>0</v>
      </c>
    </row>
    <row r="51" spans="1:34" x14ac:dyDescent="0.3">
      <c r="A51" s="1">
        <f t="shared" si="13"/>
        <v>1142</v>
      </c>
      <c r="B51" s="68">
        <f t="shared" si="1"/>
        <v>1050</v>
      </c>
      <c r="C51" s="68">
        <f>2</f>
        <v>2</v>
      </c>
      <c r="D51" s="68">
        <f t="shared" si="8"/>
        <v>142050</v>
      </c>
      <c r="E51" s="68">
        <f t="shared" si="9"/>
        <v>242050</v>
      </c>
      <c r="F51" s="175" t="str">
        <f>'가이드 작업용'!M51</f>
        <v>수컷 도둑벌레 처치</v>
      </c>
      <c r="G51" s="175" t="str">
        <f>IFERROR(VLOOKUP(E51,'가이드 언어'!$BI:$BR,2,FALSE),0)</f>
        <v>메인 퀘스트 50 클리어</v>
      </c>
      <c r="H51" s="68">
        <f t="shared" si="4"/>
        <v>50</v>
      </c>
      <c r="I51" s="175">
        <f>'가이드 작업용'!N51</f>
        <v>42</v>
      </c>
      <c r="J51" s="175">
        <f>'가이드 작업용'!Q51</f>
        <v>11</v>
      </c>
      <c r="K51" s="175">
        <f>'가이드 작업용'!S51</f>
        <v>90</v>
      </c>
      <c r="L51" s="68">
        <f>8</f>
        <v>8</v>
      </c>
      <c r="M51" s="175">
        <f>'가이드 작업용'!G51</f>
        <v>16905</v>
      </c>
      <c r="N51" s="68">
        <f>0</f>
        <v>0</v>
      </c>
      <c r="O51" s="68">
        <f>0</f>
        <v>0</v>
      </c>
      <c r="P51" s="68">
        <f>9</f>
        <v>9</v>
      </c>
      <c r="Q51" s="175">
        <f>'가이드 작업용'!K51</f>
        <v>23294</v>
      </c>
      <c r="R51" s="68">
        <f>0</f>
        <v>0</v>
      </c>
      <c r="S51" s="68">
        <f>0</f>
        <v>0</v>
      </c>
      <c r="T51" s="175">
        <f>INDEX(퀘스트_reward_type_List,MATCH('가이드 작업용'!X51,퀘스트_reward_type_name,0),1)</f>
        <v>6</v>
      </c>
      <c r="U51" s="175">
        <f>'가이드 작업용'!Y51</f>
        <v>84017</v>
      </c>
      <c r="V51" s="68">
        <f>0</f>
        <v>0</v>
      </c>
      <c r="W51" s="175">
        <f>'가이드 작업용'!Z51</f>
        <v>1</v>
      </c>
      <c r="X51" s="175">
        <f>INDEX(퀘스트_reward_type_List,MATCH('가이드 작업용'!AB51,퀘스트_reward_type_name,0),1)</f>
        <v>0</v>
      </c>
      <c r="Y51" s="175">
        <f>'가이드 작업용'!AC51</f>
        <v>0</v>
      </c>
      <c r="Z51" s="68">
        <f>0</f>
        <v>0</v>
      </c>
      <c r="AA51" s="175">
        <f>'가이드 작업용'!AD51</f>
        <v>0</v>
      </c>
      <c r="AB51" s="175">
        <f>INDEX(퀘스트_shortcut_type_List,MATCH('가이드 작업용'!T51,퀘스트_shortcut_type_name,0),1)</f>
        <v>15</v>
      </c>
      <c r="AC51" s="175">
        <f>'가이드 작업용'!V51</f>
        <v>10</v>
      </c>
      <c r="AD51" s="68">
        <f>0</f>
        <v>0</v>
      </c>
      <c r="AE51" s="135">
        <f>INDEX(퀘스트_event_content_List,MATCH('가이드 작업용'!W51,퀘스트_event_content_name,0),1)</f>
        <v>0</v>
      </c>
      <c r="AF51" s="26" t="b">
        <f t="shared" si="10"/>
        <v>0</v>
      </c>
      <c r="AG51" s="1" t="b">
        <f t="shared" si="11"/>
        <v>0</v>
      </c>
      <c r="AH51" s="1" t="b">
        <f t="shared" si="12"/>
        <v>0</v>
      </c>
    </row>
    <row r="52" spans="1:34" x14ac:dyDescent="0.3">
      <c r="A52" s="1">
        <f t="shared" si="13"/>
        <v>262</v>
      </c>
      <c r="B52" s="68">
        <f t="shared" si="1"/>
        <v>1051</v>
      </c>
      <c r="C52" s="68">
        <f>2</f>
        <v>2</v>
      </c>
      <c r="D52" s="68">
        <f t="shared" si="8"/>
        <v>142051</v>
      </c>
      <c r="E52" s="68">
        <f t="shared" si="9"/>
        <v>242051</v>
      </c>
      <c r="F52" s="175" t="str">
        <f>'가이드 작업용'!M52</f>
        <v>싱글 지하수로 미궁 클리어</v>
      </c>
      <c r="G52" s="175" t="str">
        <f>IFERROR(VLOOKUP(E52,'가이드 언어'!$BI:$BR,2,FALSE),0)</f>
        <v>메인 퀘스트 51 클리어</v>
      </c>
      <c r="H52" s="68">
        <f t="shared" si="4"/>
        <v>51</v>
      </c>
      <c r="I52" s="175">
        <f>'가이드 작업용'!N52</f>
        <v>62</v>
      </c>
      <c r="J52" s="175">
        <f>'가이드 작업용'!Q52</f>
        <v>2</v>
      </c>
      <c r="K52" s="175">
        <f>'가이드 작업용'!S52</f>
        <v>1</v>
      </c>
      <c r="L52" s="68">
        <f>8</f>
        <v>8</v>
      </c>
      <c r="M52" s="175">
        <f>'가이드 작업용'!G52</f>
        <v>16920</v>
      </c>
      <c r="N52" s="68">
        <f>0</f>
        <v>0</v>
      </c>
      <c r="O52" s="68">
        <f>0</f>
        <v>0</v>
      </c>
      <c r="P52" s="68">
        <f>9</f>
        <v>9</v>
      </c>
      <c r="Q52" s="175">
        <f>'가이드 작업용'!K52</f>
        <v>23312</v>
      </c>
      <c r="R52" s="68">
        <f>0</f>
        <v>0</v>
      </c>
      <c r="S52" s="68">
        <f>0</f>
        <v>0</v>
      </c>
      <c r="T52" s="175">
        <f>INDEX(퀘스트_reward_type_List,MATCH('가이드 작업용'!X52,퀘스트_reward_type_name,0),1)</f>
        <v>0</v>
      </c>
      <c r="U52" s="175">
        <f>'가이드 작업용'!Y52</f>
        <v>0</v>
      </c>
      <c r="V52" s="68">
        <f>0</f>
        <v>0</v>
      </c>
      <c r="W52" s="175">
        <f>'가이드 작업용'!Z52</f>
        <v>0</v>
      </c>
      <c r="X52" s="175">
        <f>INDEX(퀘스트_reward_type_List,MATCH('가이드 작업용'!AB52,퀘스트_reward_type_name,0),1)</f>
        <v>0</v>
      </c>
      <c r="Y52" s="175">
        <f>'가이드 작업용'!AC52</f>
        <v>0</v>
      </c>
      <c r="Z52" s="68">
        <f>0</f>
        <v>0</v>
      </c>
      <c r="AA52" s="175">
        <f>'가이드 작업용'!AD52</f>
        <v>0</v>
      </c>
      <c r="AB52" s="175">
        <f>INDEX(퀘스트_shortcut_type_List,MATCH('가이드 작업용'!T52,퀘스트_shortcut_type_name,0),1)</f>
        <v>16</v>
      </c>
      <c r="AC52" s="175">
        <f>'가이드 작업용'!V52</f>
        <v>2</v>
      </c>
      <c r="AD52" s="68">
        <f>0</f>
        <v>0</v>
      </c>
      <c r="AE52" s="135">
        <f>INDEX(퀘스트_event_content_List,MATCH('가이드 작업용'!W52,퀘스트_event_content_name,0),1)</f>
        <v>0</v>
      </c>
      <c r="AF52" s="26" t="b">
        <f t="shared" si="10"/>
        <v>0</v>
      </c>
      <c r="AG52" s="1" t="b">
        <f t="shared" si="11"/>
        <v>0</v>
      </c>
      <c r="AH52" s="1" t="b">
        <f t="shared" si="12"/>
        <v>0</v>
      </c>
    </row>
    <row r="53" spans="1:34" x14ac:dyDescent="0.3">
      <c r="A53" s="1">
        <f t="shared" si="13"/>
        <v>263</v>
      </c>
      <c r="B53" s="68">
        <f t="shared" si="1"/>
        <v>1052</v>
      </c>
      <c r="C53" s="68">
        <f>2</f>
        <v>2</v>
      </c>
      <c r="D53" s="68">
        <f t="shared" si="8"/>
        <v>142052</v>
      </c>
      <c r="E53" s="68">
        <f t="shared" si="9"/>
        <v>242052</v>
      </c>
      <c r="F53" s="175" t="str">
        <f>'가이드 작업용'!M53</f>
        <v>멀티 지하수로 미궁 클리어</v>
      </c>
      <c r="G53" s="175" t="str">
        <f>IFERROR(VLOOKUP(E53,'가이드 언어'!$BI:$BR,2,FALSE),0)</f>
        <v>메인 퀘스트 52 클리어</v>
      </c>
      <c r="H53" s="68">
        <f t="shared" si="4"/>
        <v>52</v>
      </c>
      <c r="I53" s="175">
        <f>'가이드 작업용'!N53</f>
        <v>63</v>
      </c>
      <c r="J53" s="175">
        <f>'가이드 작업용'!Q53</f>
        <v>2</v>
      </c>
      <c r="K53" s="175">
        <f>'가이드 작업용'!S53</f>
        <v>1</v>
      </c>
      <c r="L53" s="68">
        <f>8</f>
        <v>8</v>
      </c>
      <c r="M53" s="175">
        <f>'가이드 작업용'!G53</f>
        <v>16935</v>
      </c>
      <c r="N53" s="68">
        <f>0</f>
        <v>0</v>
      </c>
      <c r="O53" s="68">
        <f>0</f>
        <v>0</v>
      </c>
      <c r="P53" s="68">
        <f>9</f>
        <v>9</v>
      </c>
      <c r="Q53" s="175">
        <f>'가이드 작업용'!K53</f>
        <v>23331</v>
      </c>
      <c r="R53" s="68">
        <f>0</f>
        <v>0</v>
      </c>
      <c r="S53" s="68">
        <f>0</f>
        <v>0</v>
      </c>
      <c r="T53" s="175">
        <f>INDEX(퀘스트_reward_type_List,MATCH('가이드 작업용'!X53,퀘스트_reward_type_name,0),1)</f>
        <v>6</v>
      </c>
      <c r="U53" s="175">
        <f>'가이드 작업용'!Y53</f>
        <v>84015</v>
      </c>
      <c r="V53" s="68">
        <f>0</f>
        <v>0</v>
      </c>
      <c r="W53" s="175">
        <f>'가이드 작업용'!Z53</f>
        <v>1</v>
      </c>
      <c r="X53" s="175">
        <f>INDEX(퀘스트_reward_type_List,MATCH('가이드 작업용'!AB53,퀘스트_reward_type_name,0),1)</f>
        <v>0</v>
      </c>
      <c r="Y53" s="175">
        <f>'가이드 작업용'!AC53</f>
        <v>0</v>
      </c>
      <c r="Z53" s="68">
        <f>0</f>
        <v>0</v>
      </c>
      <c r="AA53" s="175">
        <f>'가이드 작업용'!AD53</f>
        <v>0</v>
      </c>
      <c r="AB53" s="175">
        <f>INDEX(퀘스트_shortcut_type_List,MATCH('가이드 작업용'!T53,퀘스트_shortcut_type_name,0),1)</f>
        <v>16</v>
      </c>
      <c r="AC53" s="175">
        <f>'가이드 작업용'!V53</f>
        <v>2</v>
      </c>
      <c r="AD53" s="68">
        <f>0</f>
        <v>0</v>
      </c>
      <c r="AE53" s="135">
        <f>INDEX(퀘스트_event_content_List,MATCH('가이드 작업용'!W53,퀘스트_event_content_name,0),1)</f>
        <v>0</v>
      </c>
      <c r="AF53" s="26" t="b">
        <f t="shared" si="10"/>
        <v>0</v>
      </c>
      <c r="AG53" s="1" t="b">
        <f t="shared" si="11"/>
        <v>0</v>
      </c>
      <c r="AH53" s="1" t="b">
        <f t="shared" si="12"/>
        <v>0</v>
      </c>
    </row>
    <row r="54" spans="1:34" x14ac:dyDescent="0.3">
      <c r="A54" s="1">
        <f t="shared" si="13"/>
        <v>9403414</v>
      </c>
      <c r="B54" s="68">
        <f t="shared" si="1"/>
        <v>1053</v>
      </c>
      <c r="C54" s="68">
        <f>2</f>
        <v>2</v>
      </c>
      <c r="D54" s="68">
        <f t="shared" si="8"/>
        <v>142053</v>
      </c>
      <c r="E54" s="68">
        <f t="shared" si="9"/>
        <v>242053</v>
      </c>
      <c r="F54" s="175" t="str">
        <f>'가이드 작업용'!M54</f>
        <v>수컷 도둑벌레 소탕</v>
      </c>
      <c r="G54" s="175" t="str">
        <f>IFERROR(VLOOKUP(E54,'가이드 언어'!$BI:$BR,2,FALSE),0)</f>
        <v>메인 퀘스트 53 클리어</v>
      </c>
      <c r="H54" s="68">
        <f t="shared" si="4"/>
        <v>53</v>
      </c>
      <c r="I54" s="175">
        <f>'가이드 작업용'!N54</f>
        <v>14</v>
      </c>
      <c r="J54" s="175">
        <f>'가이드 작업용'!Q54</f>
        <v>94034</v>
      </c>
      <c r="K54" s="175">
        <f>'가이드 작업용'!S54</f>
        <v>5</v>
      </c>
      <c r="L54" s="68">
        <f>8</f>
        <v>8</v>
      </c>
      <c r="M54" s="175">
        <f>'가이드 작업용'!G54</f>
        <v>16950</v>
      </c>
      <c r="N54" s="68">
        <f>0</f>
        <v>0</v>
      </c>
      <c r="O54" s="68">
        <f>0</f>
        <v>0</v>
      </c>
      <c r="P54" s="68">
        <f>9</f>
        <v>9</v>
      </c>
      <c r="Q54" s="175">
        <f>'가이드 작업용'!K54</f>
        <v>23350</v>
      </c>
      <c r="R54" s="68">
        <f>0</f>
        <v>0</v>
      </c>
      <c r="S54" s="68">
        <f>0</f>
        <v>0</v>
      </c>
      <c r="T54" s="175">
        <f>INDEX(퀘스트_reward_type_List,MATCH('가이드 작업용'!X54,퀘스트_reward_type_name,0),1)</f>
        <v>6</v>
      </c>
      <c r="U54" s="175">
        <f>'가이드 작업용'!Y54</f>
        <v>94034</v>
      </c>
      <c r="V54" s="68">
        <f>0</f>
        <v>0</v>
      </c>
      <c r="W54" s="175">
        <f>'가이드 작업용'!Z54</f>
        <v>90</v>
      </c>
      <c r="X54" s="175">
        <f>INDEX(퀘스트_reward_type_List,MATCH('가이드 작업용'!AB54,퀘스트_reward_type_name,0),1)</f>
        <v>0</v>
      </c>
      <c r="Y54" s="175">
        <f>'가이드 작업용'!AC54</f>
        <v>0</v>
      </c>
      <c r="Z54" s="68">
        <f>0</f>
        <v>0</v>
      </c>
      <c r="AA54" s="175">
        <f>'가이드 작업용'!AD54</f>
        <v>0</v>
      </c>
      <c r="AB54" s="175">
        <f>INDEX(퀘스트_shortcut_type_List,MATCH('가이드 작업용'!T54,퀘스트_shortcut_type_name,0),1)</f>
        <v>15</v>
      </c>
      <c r="AC54" s="175">
        <f>'가이드 작업용'!V54</f>
        <v>10</v>
      </c>
      <c r="AD54" s="68">
        <f>0</f>
        <v>0</v>
      </c>
      <c r="AE54" s="135">
        <f>INDEX(퀘스트_event_content_List,MATCH('가이드 작업용'!W54,퀘스트_event_content_name,0),1)</f>
        <v>0</v>
      </c>
      <c r="AF54" s="26" t="b">
        <f t="shared" si="10"/>
        <v>0</v>
      </c>
      <c r="AG54" s="1" t="b">
        <f t="shared" si="11"/>
        <v>0</v>
      </c>
      <c r="AH54" s="1" t="b">
        <f t="shared" si="12"/>
        <v>0</v>
      </c>
    </row>
    <row r="55" spans="1:34" x14ac:dyDescent="0.3">
      <c r="A55" s="1">
        <f t="shared" si="13"/>
        <v>8500826</v>
      </c>
      <c r="B55" s="68">
        <f t="shared" si="1"/>
        <v>1054</v>
      </c>
      <c r="C55" s="68">
        <f>2</f>
        <v>2</v>
      </c>
      <c r="D55" s="68">
        <f t="shared" si="8"/>
        <v>142054</v>
      </c>
      <c r="E55" s="68">
        <f t="shared" si="9"/>
        <v>242054</v>
      </c>
      <c r="F55" s="175" t="str">
        <f>'가이드 작업용'!M55</f>
        <v>카드 상자 제작</v>
      </c>
      <c r="G55" s="175" t="str">
        <f>IFERROR(VLOOKUP(E55,'가이드 언어'!$BI:$BR,2,FALSE),0)</f>
        <v>메인 퀘스트 54 클리어</v>
      </c>
      <c r="H55" s="68">
        <f t="shared" si="4"/>
        <v>54</v>
      </c>
      <c r="I55" s="175">
        <f>'가이드 작업용'!N55</f>
        <v>26</v>
      </c>
      <c r="J55" s="175">
        <f>'가이드 작업용'!Q55</f>
        <v>85008</v>
      </c>
      <c r="K55" s="175">
        <f>'가이드 작업용'!S55</f>
        <v>1</v>
      </c>
      <c r="L55" s="68">
        <f>8</f>
        <v>8</v>
      </c>
      <c r="M55" s="175">
        <f>'가이드 작업용'!G55</f>
        <v>16965</v>
      </c>
      <c r="N55" s="68">
        <f>0</f>
        <v>0</v>
      </c>
      <c r="O55" s="68">
        <f>0</f>
        <v>0</v>
      </c>
      <c r="P55" s="68">
        <f>9</f>
        <v>9</v>
      </c>
      <c r="Q55" s="175">
        <f>'가이드 작업용'!K55</f>
        <v>23369</v>
      </c>
      <c r="R55" s="68">
        <f>0</f>
        <v>0</v>
      </c>
      <c r="S55" s="68">
        <f>0</f>
        <v>0</v>
      </c>
      <c r="T55" s="175">
        <f>INDEX(퀘스트_reward_type_List,MATCH('가이드 작업용'!X55,퀘스트_reward_type_name,0),1)</f>
        <v>0</v>
      </c>
      <c r="U55" s="175">
        <f>'가이드 작업용'!Y55</f>
        <v>0</v>
      </c>
      <c r="V55" s="68">
        <f>0</f>
        <v>0</v>
      </c>
      <c r="W55" s="175">
        <f>'가이드 작업용'!Z55</f>
        <v>0</v>
      </c>
      <c r="X55" s="175">
        <f>INDEX(퀘스트_reward_type_List,MATCH('가이드 작업용'!AB55,퀘스트_reward_type_name,0),1)</f>
        <v>0</v>
      </c>
      <c r="Y55" s="175">
        <f>'가이드 작업용'!AC55</f>
        <v>0</v>
      </c>
      <c r="Z55" s="68">
        <f>0</f>
        <v>0</v>
      </c>
      <c r="AA55" s="175">
        <f>'가이드 작업용'!AD55</f>
        <v>0</v>
      </c>
      <c r="AB55" s="175">
        <f>INDEX(퀘스트_shortcut_type_List,MATCH('가이드 작업용'!T55,퀘스트_shortcut_type_name,0),1)</f>
        <v>13</v>
      </c>
      <c r="AC55" s="175">
        <f>'가이드 작업용'!V55</f>
        <v>85008</v>
      </c>
      <c r="AD55" s="68">
        <f>0</f>
        <v>0</v>
      </c>
      <c r="AE55" s="135">
        <f>INDEX(퀘스트_event_content_List,MATCH('가이드 작업용'!W55,퀘스트_event_content_name,0),1)</f>
        <v>0</v>
      </c>
      <c r="AF55" s="26" t="b">
        <f t="shared" si="10"/>
        <v>0</v>
      </c>
      <c r="AG55" s="1" t="b">
        <f t="shared" si="11"/>
        <v>0</v>
      </c>
      <c r="AH55" s="1" t="b">
        <f t="shared" si="12"/>
        <v>0</v>
      </c>
    </row>
    <row r="56" spans="1:34" x14ac:dyDescent="0.3">
      <c r="A56" s="1">
        <f t="shared" si="13"/>
        <v>5401102</v>
      </c>
      <c r="B56" s="68">
        <f t="shared" si="1"/>
        <v>1055</v>
      </c>
      <c r="C56" s="68">
        <f>2</f>
        <v>2</v>
      </c>
      <c r="D56" s="68">
        <f t="shared" si="8"/>
        <v>142055</v>
      </c>
      <c r="E56" s="68">
        <f t="shared" si="9"/>
        <v>242055</v>
      </c>
      <c r="F56" s="175" t="str">
        <f>'가이드 작업용'!M56</f>
        <v>수컷 도둑벌레 보스 처치</v>
      </c>
      <c r="G56" s="175" t="str">
        <f>IFERROR(VLOOKUP(E56,'가이드 언어'!$BI:$BR,2,FALSE),0)</f>
        <v>메인 퀘스트 55 클리어</v>
      </c>
      <c r="H56" s="68">
        <f t="shared" si="4"/>
        <v>55</v>
      </c>
      <c r="I56" s="175">
        <f>'가이드 작업용'!N56</f>
        <v>2</v>
      </c>
      <c r="J56" s="175">
        <f>'가이드 작업용'!Q56</f>
        <v>54011</v>
      </c>
      <c r="K56" s="175">
        <f>'가이드 작업용'!S56</f>
        <v>1</v>
      </c>
      <c r="L56" s="68">
        <f>8</f>
        <v>8</v>
      </c>
      <c r="M56" s="175">
        <f>'가이드 작업용'!G56</f>
        <v>16980</v>
      </c>
      <c r="N56" s="68">
        <f>0</f>
        <v>0</v>
      </c>
      <c r="O56" s="68">
        <f>0</f>
        <v>0</v>
      </c>
      <c r="P56" s="68">
        <f>9</f>
        <v>9</v>
      </c>
      <c r="Q56" s="175">
        <f>'가이드 작업용'!K56</f>
        <v>23387</v>
      </c>
      <c r="R56" s="68">
        <f>0</f>
        <v>0</v>
      </c>
      <c r="S56" s="68">
        <f>0</f>
        <v>0</v>
      </c>
      <c r="T56" s="175">
        <f>INDEX(퀘스트_reward_type_List,MATCH('가이드 작업용'!X56,퀘스트_reward_type_name,0),1)</f>
        <v>34</v>
      </c>
      <c r="U56" s="175">
        <f>'가이드 작업용'!Y56</f>
        <v>1</v>
      </c>
      <c r="V56" s="68">
        <f>0</f>
        <v>0</v>
      </c>
      <c r="W56" s="175">
        <f>'가이드 작업용'!Z56</f>
        <v>0</v>
      </c>
      <c r="X56" s="175">
        <f>INDEX(퀘스트_reward_type_List,MATCH('가이드 작업용'!AB56,퀘스트_reward_type_name,0),1)</f>
        <v>0</v>
      </c>
      <c r="Y56" s="175">
        <f>'가이드 작업용'!AC56</f>
        <v>0</v>
      </c>
      <c r="Z56" s="68">
        <f>0</f>
        <v>0</v>
      </c>
      <c r="AA56" s="175">
        <f>'가이드 작업용'!AD56</f>
        <v>0</v>
      </c>
      <c r="AB56" s="175">
        <f>INDEX(퀘스트_shortcut_type_List,MATCH('가이드 작업용'!T56,퀘스트_shortcut_type_name,0),1)</f>
        <v>15</v>
      </c>
      <c r="AC56" s="175">
        <f>'가이드 작업용'!V56</f>
        <v>10</v>
      </c>
      <c r="AD56" s="68">
        <f>0</f>
        <v>0</v>
      </c>
      <c r="AE56" s="135">
        <f>INDEX(퀘스트_event_content_List,MATCH('가이드 작업용'!W56,퀘스트_event_content_name,0),1)</f>
        <v>0</v>
      </c>
      <c r="AF56" s="26" t="b">
        <f t="shared" si="10"/>
        <v>0</v>
      </c>
      <c r="AG56" s="1" t="b">
        <f t="shared" si="11"/>
        <v>0</v>
      </c>
      <c r="AH56" s="1" t="b">
        <f t="shared" si="12"/>
        <v>0</v>
      </c>
    </row>
    <row r="57" spans="1:34" x14ac:dyDescent="0.3">
      <c r="A57" s="1">
        <f t="shared" si="13"/>
        <v>3542</v>
      </c>
      <c r="B57" s="68">
        <f t="shared" si="1"/>
        <v>1056</v>
      </c>
      <c r="C57" s="68">
        <f>2</f>
        <v>2</v>
      </c>
      <c r="D57" s="68">
        <f t="shared" si="8"/>
        <v>142056</v>
      </c>
      <c r="E57" s="68">
        <f t="shared" si="9"/>
        <v>242056</v>
      </c>
      <c r="F57" s="175" t="str">
        <f>'가이드 작업용'!M57</f>
        <v>플랑크톤 처치</v>
      </c>
      <c r="G57" s="175" t="str">
        <f>IFERROR(VLOOKUP(E57,'가이드 언어'!$BI:$BR,2,FALSE),0)</f>
        <v>메인 퀘스트 56 클리어</v>
      </c>
      <c r="H57" s="68">
        <f t="shared" si="4"/>
        <v>56</v>
      </c>
      <c r="I57" s="175">
        <f>'가이드 작업용'!N57</f>
        <v>42</v>
      </c>
      <c r="J57" s="175">
        <f>'가이드 작업용'!Q57</f>
        <v>35</v>
      </c>
      <c r="K57" s="175">
        <f>'가이드 작업용'!S57</f>
        <v>140</v>
      </c>
      <c r="L57" s="68">
        <f>8</f>
        <v>8</v>
      </c>
      <c r="M57" s="175">
        <f>'가이드 작업용'!G57</f>
        <v>16995</v>
      </c>
      <c r="N57" s="68">
        <f>0</f>
        <v>0</v>
      </c>
      <c r="O57" s="68">
        <f>0</f>
        <v>0</v>
      </c>
      <c r="P57" s="68">
        <f>9</f>
        <v>9</v>
      </c>
      <c r="Q57" s="175">
        <f>'가이드 작업용'!K57</f>
        <v>23406</v>
      </c>
      <c r="R57" s="68">
        <f>0</f>
        <v>0</v>
      </c>
      <c r="S57" s="68">
        <f>0</f>
        <v>0</v>
      </c>
      <c r="T57" s="175">
        <f>INDEX(퀘스트_reward_type_List,MATCH('가이드 작업용'!X57,퀘스트_reward_type_name,0),1)</f>
        <v>0</v>
      </c>
      <c r="U57" s="175">
        <f>'가이드 작업용'!Y57</f>
        <v>0</v>
      </c>
      <c r="V57" s="68">
        <f>0</f>
        <v>0</v>
      </c>
      <c r="W57" s="175">
        <f>'가이드 작업용'!Z57</f>
        <v>0</v>
      </c>
      <c r="X57" s="175">
        <f>INDEX(퀘스트_reward_type_List,MATCH('가이드 작업용'!AB57,퀘스트_reward_type_name,0),1)</f>
        <v>0</v>
      </c>
      <c r="Y57" s="175">
        <f>'가이드 작업용'!AC57</f>
        <v>0</v>
      </c>
      <c r="Z57" s="68">
        <f>0</f>
        <v>0</v>
      </c>
      <c r="AA57" s="175">
        <f>'가이드 작업용'!AD57</f>
        <v>0</v>
      </c>
      <c r="AB57" s="175">
        <f>INDEX(퀘스트_shortcut_type_List,MATCH('가이드 작업용'!T57,퀘스트_shortcut_type_name,0),1)</f>
        <v>15</v>
      </c>
      <c r="AC57" s="175">
        <f>'가이드 작업용'!V57</f>
        <v>11</v>
      </c>
      <c r="AD57" s="68">
        <f>0</f>
        <v>0</v>
      </c>
      <c r="AE57" s="135">
        <f>INDEX(퀘스트_event_content_List,MATCH('가이드 작업용'!W57,퀘스트_event_content_name,0),1)</f>
        <v>0</v>
      </c>
      <c r="AF57" s="26" t="b">
        <f t="shared" si="10"/>
        <v>0</v>
      </c>
      <c r="AG57" s="1" t="b">
        <f t="shared" si="11"/>
        <v>0</v>
      </c>
      <c r="AH57" s="1" t="b">
        <f t="shared" si="12"/>
        <v>0</v>
      </c>
    </row>
    <row r="58" spans="1:34" x14ac:dyDescent="0.3">
      <c r="A58" s="1">
        <f t="shared" si="13"/>
        <v>260</v>
      </c>
      <c r="B58" s="68">
        <f t="shared" si="1"/>
        <v>1057</v>
      </c>
      <c r="C58" s="68">
        <f>2</f>
        <v>2</v>
      </c>
      <c r="D58" s="68">
        <f t="shared" si="8"/>
        <v>142057</v>
      </c>
      <c r="E58" s="68">
        <f t="shared" si="9"/>
        <v>242057</v>
      </c>
      <c r="F58" s="175" t="str">
        <f>'가이드 작업용'!M58</f>
        <v>무한의 공간, 황금 도둑벌레</v>
      </c>
      <c r="G58" s="175" t="str">
        <f>IFERROR(VLOOKUP(E58,'가이드 언어'!$BI:$BR,2,FALSE),0)</f>
        <v>메인 퀘스트 57 클리어</v>
      </c>
      <c r="H58" s="68">
        <f t="shared" si="4"/>
        <v>57</v>
      </c>
      <c r="I58" s="175">
        <f>'가이드 작업용'!N58</f>
        <v>60</v>
      </c>
      <c r="J58" s="175">
        <f>'가이드 작업용'!Q58</f>
        <v>2</v>
      </c>
      <c r="K58" s="175">
        <f>'가이드 작업용'!S58</f>
        <v>1</v>
      </c>
      <c r="L58" s="68">
        <f>8</f>
        <v>8</v>
      </c>
      <c r="M58" s="175">
        <f>'가이드 작업용'!G58</f>
        <v>17010</v>
      </c>
      <c r="N58" s="68">
        <f>0</f>
        <v>0</v>
      </c>
      <c r="O58" s="68">
        <f>0</f>
        <v>0</v>
      </c>
      <c r="P58" s="68">
        <f>9</f>
        <v>9</v>
      </c>
      <c r="Q58" s="175">
        <f>'가이드 작업용'!K58</f>
        <v>23425</v>
      </c>
      <c r="R58" s="68">
        <f>0</f>
        <v>0</v>
      </c>
      <c r="S58" s="68">
        <f>0</f>
        <v>0</v>
      </c>
      <c r="T58" s="175">
        <f>INDEX(퀘스트_reward_type_List,MATCH('가이드 작업용'!X58,퀘스트_reward_type_name,0),1)</f>
        <v>6</v>
      </c>
      <c r="U58" s="175">
        <f>'가이드 작업용'!Y58</f>
        <v>94072</v>
      </c>
      <c r="V58" s="68">
        <f>0</f>
        <v>0</v>
      </c>
      <c r="W58" s="175">
        <f>'가이드 작업용'!Z58</f>
        <v>1</v>
      </c>
      <c r="X58" s="175">
        <f>INDEX(퀘스트_reward_type_List,MATCH('가이드 작업용'!AB58,퀘스트_reward_type_name,0),1)</f>
        <v>0</v>
      </c>
      <c r="Y58" s="175">
        <f>'가이드 작업용'!AC58</f>
        <v>0</v>
      </c>
      <c r="Z58" s="68">
        <f>0</f>
        <v>0</v>
      </c>
      <c r="AA58" s="175">
        <f>'가이드 작업용'!AD58</f>
        <v>0</v>
      </c>
      <c r="AB58" s="175">
        <f>INDEX(퀘스트_shortcut_type_List,MATCH('가이드 작업용'!T58,퀘스트_shortcut_type_name,0),1)</f>
        <v>2</v>
      </c>
      <c r="AC58" s="175">
        <f>'가이드 작업용'!V58</f>
        <v>3</v>
      </c>
      <c r="AD58" s="68">
        <f>0</f>
        <v>0</v>
      </c>
      <c r="AE58" s="135">
        <f>INDEX(퀘스트_event_content_List,MATCH('가이드 작업용'!W58,퀘스트_event_content_name,0),1)</f>
        <v>0</v>
      </c>
      <c r="AF58" s="26" t="b">
        <f t="shared" si="10"/>
        <v>0</v>
      </c>
      <c r="AG58" s="1" t="b">
        <f t="shared" si="11"/>
        <v>0</v>
      </c>
      <c r="AH58" s="1" t="b">
        <f t="shared" si="12"/>
        <v>0</v>
      </c>
    </row>
    <row r="59" spans="1:34" x14ac:dyDescent="0.3">
      <c r="A59" s="1">
        <f t="shared" si="13"/>
        <v>37</v>
      </c>
      <c r="B59" s="68">
        <f t="shared" si="1"/>
        <v>1058</v>
      </c>
      <c r="C59" s="68">
        <f>2</f>
        <v>2</v>
      </c>
      <c r="D59" s="68">
        <f t="shared" si="8"/>
        <v>142058</v>
      </c>
      <c r="E59" s="68">
        <f t="shared" si="9"/>
        <v>242058</v>
      </c>
      <c r="F59" s="175" t="str">
        <f>'가이드 작업용'!M59</f>
        <v>전승!</v>
      </c>
      <c r="G59" s="175" t="str">
        <f>IFERROR(VLOOKUP(E59,'가이드 언어'!$BI:$BR,2,FALSE),0)</f>
        <v>메인 퀘스트 58 클리어</v>
      </c>
      <c r="H59" s="68">
        <f t="shared" si="4"/>
        <v>58</v>
      </c>
      <c r="I59" s="175">
        <f>'가이드 작업용'!N59</f>
        <v>37</v>
      </c>
      <c r="J59" s="175">
        <f>'가이드 작업용'!Q59</f>
        <v>0</v>
      </c>
      <c r="K59" s="175">
        <f>'가이드 작업용'!S59</f>
        <v>1</v>
      </c>
      <c r="L59" s="68">
        <f>8</f>
        <v>8</v>
      </c>
      <c r="M59" s="175">
        <f>'가이드 작업용'!G59</f>
        <v>17025</v>
      </c>
      <c r="N59" s="68">
        <f>0</f>
        <v>0</v>
      </c>
      <c r="O59" s="68">
        <f>0</f>
        <v>0</v>
      </c>
      <c r="P59" s="68">
        <f>9</f>
        <v>9</v>
      </c>
      <c r="Q59" s="175">
        <f>'가이드 작업용'!K59</f>
        <v>23444</v>
      </c>
      <c r="R59" s="68">
        <f>0</f>
        <v>0</v>
      </c>
      <c r="S59" s="68">
        <f>0</f>
        <v>0</v>
      </c>
      <c r="T59" s="175">
        <f>INDEX(퀘스트_reward_type_List,MATCH('가이드 작업용'!X59,퀘스트_reward_type_name,0),1)</f>
        <v>0</v>
      </c>
      <c r="U59" s="175">
        <f>'가이드 작업용'!Y59</f>
        <v>0</v>
      </c>
      <c r="V59" s="68">
        <f>0</f>
        <v>0</v>
      </c>
      <c r="W59" s="175">
        <f>'가이드 작업용'!Z59</f>
        <v>0</v>
      </c>
      <c r="X59" s="175">
        <f>INDEX(퀘스트_reward_type_List,MATCH('가이드 작업용'!AB59,퀘스트_reward_type_name,0),1)</f>
        <v>0</v>
      </c>
      <c r="Y59" s="175">
        <f>'가이드 작업용'!AC59</f>
        <v>0</v>
      </c>
      <c r="Z59" s="68">
        <f>0</f>
        <v>0</v>
      </c>
      <c r="AA59" s="175">
        <f>'가이드 작업용'!AD59</f>
        <v>0</v>
      </c>
      <c r="AB59" s="175">
        <f>INDEX(퀘스트_shortcut_type_List,MATCH('가이드 작업용'!T59,퀘스트_shortcut_type_name,0),1)</f>
        <v>5</v>
      </c>
      <c r="AC59" s="175">
        <f>'가이드 작업용'!V59</f>
        <v>1</v>
      </c>
      <c r="AD59" s="68">
        <f>0</f>
        <v>0</v>
      </c>
      <c r="AE59" s="135">
        <f>INDEX(퀘스트_event_content_List,MATCH('가이드 작업용'!W59,퀘스트_event_content_name,0),1)</f>
        <v>0</v>
      </c>
      <c r="AF59" s="26" t="b">
        <f t="shared" si="10"/>
        <v>0</v>
      </c>
      <c r="AG59" s="1" t="b">
        <f t="shared" si="11"/>
        <v>0</v>
      </c>
      <c r="AH59" s="1" t="b">
        <f t="shared" si="12"/>
        <v>0</v>
      </c>
    </row>
    <row r="60" spans="1:34" x14ac:dyDescent="0.3">
      <c r="A60" s="1">
        <f t="shared" si="13"/>
        <v>274</v>
      </c>
      <c r="B60" s="68">
        <f t="shared" si="1"/>
        <v>1059</v>
      </c>
      <c r="C60" s="68">
        <f>2</f>
        <v>2</v>
      </c>
      <c r="D60" s="68">
        <f t="shared" si="8"/>
        <v>142059</v>
      </c>
      <c r="E60" s="68">
        <f t="shared" si="9"/>
        <v>242059</v>
      </c>
      <c r="F60" s="175" t="str">
        <f>'가이드 작업용'!M60</f>
        <v>경험치 던전 도전</v>
      </c>
      <c r="G60" s="175" t="str">
        <f>IFERROR(VLOOKUP(E60,'가이드 언어'!$BI:$BR,2,FALSE),0)</f>
        <v>메인 퀘스트 59 클리어</v>
      </c>
      <c r="H60" s="68">
        <f t="shared" si="4"/>
        <v>59</v>
      </c>
      <c r="I60" s="175">
        <f>'가이드 작업용'!N60</f>
        <v>74</v>
      </c>
      <c r="J60" s="175">
        <f>'가이드 작업용'!Q60</f>
        <v>2</v>
      </c>
      <c r="K60" s="175">
        <f>'가이드 작업용'!S60</f>
        <v>1</v>
      </c>
      <c r="L60" s="68">
        <f>8</f>
        <v>8</v>
      </c>
      <c r="M60" s="175">
        <f>'가이드 작업용'!G60</f>
        <v>17040</v>
      </c>
      <c r="N60" s="68">
        <f>0</f>
        <v>0</v>
      </c>
      <c r="O60" s="68">
        <f>0</f>
        <v>0</v>
      </c>
      <c r="P60" s="68">
        <f>9</f>
        <v>9</v>
      </c>
      <c r="Q60" s="175">
        <f>'가이드 작업용'!K60</f>
        <v>23462</v>
      </c>
      <c r="R60" s="68">
        <f>0</f>
        <v>0</v>
      </c>
      <c r="S60" s="68">
        <f>0</f>
        <v>0</v>
      </c>
      <c r="T60" s="175">
        <f>INDEX(퀘스트_reward_type_List,MATCH('가이드 작업용'!X60,퀘스트_reward_type_name,0),1)</f>
        <v>0</v>
      </c>
      <c r="U60" s="175">
        <f>'가이드 작업용'!Y60</f>
        <v>0</v>
      </c>
      <c r="V60" s="68">
        <f>0</f>
        <v>0</v>
      </c>
      <c r="W60" s="175">
        <f>'가이드 작업용'!Z60</f>
        <v>0</v>
      </c>
      <c r="X60" s="175">
        <f>INDEX(퀘스트_reward_type_List,MATCH('가이드 작업용'!AB60,퀘스트_reward_type_name,0),1)</f>
        <v>0</v>
      </c>
      <c r="Y60" s="175">
        <f>'가이드 작업용'!AC60</f>
        <v>0</v>
      </c>
      <c r="Z60" s="68">
        <f>0</f>
        <v>0</v>
      </c>
      <c r="AA60" s="175">
        <f>'가이드 작업용'!AD60</f>
        <v>0</v>
      </c>
      <c r="AB60" s="175">
        <f>INDEX(퀘스트_shortcut_type_List,MATCH('가이드 작업용'!T60,퀘스트_shortcut_type_name,0),1)</f>
        <v>2</v>
      </c>
      <c r="AC60" s="175">
        <f>'가이드 작업용'!V60</f>
        <v>2</v>
      </c>
      <c r="AD60" s="68">
        <f>0</f>
        <v>0</v>
      </c>
      <c r="AE60" s="135">
        <f>INDEX(퀘스트_event_content_List,MATCH('가이드 작업용'!W60,퀘스트_event_content_name,0),1)</f>
        <v>0</v>
      </c>
      <c r="AF60" s="26" t="b">
        <f t="shared" si="10"/>
        <v>0</v>
      </c>
      <c r="AG60" s="1" t="b">
        <f t="shared" si="11"/>
        <v>0</v>
      </c>
      <c r="AH60" s="1" t="b">
        <f t="shared" si="12"/>
        <v>0</v>
      </c>
    </row>
    <row r="61" spans="1:34" x14ac:dyDescent="0.3">
      <c r="A61" s="1">
        <f t="shared" si="13"/>
        <v>5403502</v>
      </c>
      <c r="B61" s="68">
        <f t="shared" si="1"/>
        <v>1060</v>
      </c>
      <c r="C61" s="68">
        <f>2</f>
        <v>2</v>
      </c>
      <c r="D61" s="68">
        <f t="shared" si="8"/>
        <v>142060</v>
      </c>
      <c r="E61" s="68">
        <f t="shared" si="9"/>
        <v>242060</v>
      </c>
      <c r="F61" s="175" t="str">
        <f>'가이드 작업용'!M61</f>
        <v>플랑크톤 보스 처치</v>
      </c>
      <c r="G61" s="175" t="str">
        <f>IFERROR(VLOOKUP(E61,'가이드 언어'!$BI:$BR,2,FALSE),0)</f>
        <v>메인 퀘스트 60 클리어</v>
      </c>
      <c r="H61" s="68">
        <f t="shared" si="4"/>
        <v>60</v>
      </c>
      <c r="I61" s="175">
        <f>'가이드 작업용'!N61</f>
        <v>2</v>
      </c>
      <c r="J61" s="175">
        <f>'가이드 작업용'!Q61</f>
        <v>54035</v>
      </c>
      <c r="K61" s="175">
        <f>'가이드 작업용'!S61</f>
        <v>1</v>
      </c>
      <c r="L61" s="68">
        <f>8</f>
        <v>8</v>
      </c>
      <c r="M61" s="175">
        <f>'가이드 작업용'!G61</f>
        <v>17055</v>
      </c>
      <c r="N61" s="68">
        <f>0</f>
        <v>0</v>
      </c>
      <c r="O61" s="68">
        <f>0</f>
        <v>0</v>
      </c>
      <c r="P61" s="68">
        <f>9</f>
        <v>9</v>
      </c>
      <c r="Q61" s="175">
        <f>'가이드 작업용'!K61</f>
        <v>23481</v>
      </c>
      <c r="R61" s="68">
        <f>0</f>
        <v>0</v>
      </c>
      <c r="S61" s="68">
        <f>0</f>
        <v>0</v>
      </c>
      <c r="T61" s="175">
        <f>INDEX(퀘스트_reward_type_List,MATCH('가이드 작업용'!X61,퀘스트_reward_type_name,0),1)</f>
        <v>0</v>
      </c>
      <c r="U61" s="175">
        <f>'가이드 작업용'!Y61</f>
        <v>0</v>
      </c>
      <c r="V61" s="68">
        <f>0</f>
        <v>0</v>
      </c>
      <c r="W61" s="175">
        <f>'가이드 작업용'!Z61</f>
        <v>0</v>
      </c>
      <c r="X61" s="175">
        <f>INDEX(퀘스트_reward_type_List,MATCH('가이드 작업용'!AB61,퀘스트_reward_type_name,0),1)</f>
        <v>0</v>
      </c>
      <c r="Y61" s="175">
        <f>'가이드 작업용'!AC61</f>
        <v>0</v>
      </c>
      <c r="Z61" s="68">
        <f>0</f>
        <v>0</v>
      </c>
      <c r="AA61" s="175">
        <f>'가이드 작업용'!AD61</f>
        <v>0</v>
      </c>
      <c r="AB61" s="175">
        <f>INDEX(퀘스트_shortcut_type_List,MATCH('가이드 작업용'!T61,퀘스트_shortcut_type_name,0),1)</f>
        <v>15</v>
      </c>
      <c r="AC61" s="175">
        <f>'가이드 작업용'!V61</f>
        <v>11</v>
      </c>
      <c r="AD61" s="68">
        <f>0</f>
        <v>0</v>
      </c>
      <c r="AE61" s="135">
        <f>INDEX(퀘스트_event_content_List,MATCH('가이드 작업용'!W61,퀘스트_event_content_name,0),1)</f>
        <v>0</v>
      </c>
      <c r="AF61" s="26" t="b">
        <f t="shared" si="10"/>
        <v>0</v>
      </c>
      <c r="AG61" s="1" t="b">
        <f t="shared" si="11"/>
        <v>0</v>
      </c>
      <c r="AH61" s="1" t="b">
        <f t="shared" si="12"/>
        <v>0</v>
      </c>
    </row>
    <row r="62" spans="1:34" x14ac:dyDescent="0.3">
      <c r="A62" s="1">
        <f t="shared" si="13"/>
        <v>4142</v>
      </c>
      <c r="B62" s="68">
        <f t="shared" si="1"/>
        <v>1061</v>
      </c>
      <c r="C62" s="68">
        <f>2</f>
        <v>2</v>
      </c>
      <c r="D62" s="68">
        <f t="shared" si="8"/>
        <v>142061</v>
      </c>
      <c r="E62" s="68">
        <f t="shared" si="9"/>
        <v>242061</v>
      </c>
      <c r="F62" s="175" t="str">
        <f>'가이드 작업용'!M62</f>
        <v>크램프 처치</v>
      </c>
      <c r="G62" s="175" t="str">
        <f>IFERROR(VLOOKUP(E62,'가이드 언어'!$BI:$BR,2,FALSE),0)</f>
        <v>메인 퀘스트 61 클리어</v>
      </c>
      <c r="H62" s="68">
        <f t="shared" si="4"/>
        <v>61</v>
      </c>
      <c r="I62" s="175">
        <f>'가이드 작업용'!N62</f>
        <v>42</v>
      </c>
      <c r="J62" s="175">
        <f>'가이드 작업용'!Q62</f>
        <v>41</v>
      </c>
      <c r="K62" s="175">
        <f>'가이드 작업용'!S62</f>
        <v>200</v>
      </c>
      <c r="L62" s="68">
        <f>8</f>
        <v>8</v>
      </c>
      <c r="M62" s="175">
        <f>'가이드 작업용'!G62</f>
        <v>17070</v>
      </c>
      <c r="N62" s="68">
        <f>0</f>
        <v>0</v>
      </c>
      <c r="O62" s="68">
        <f>0</f>
        <v>0</v>
      </c>
      <c r="P62" s="68">
        <f>9</f>
        <v>9</v>
      </c>
      <c r="Q62" s="175">
        <f>'가이드 작업용'!K62</f>
        <v>23500</v>
      </c>
      <c r="R62" s="68">
        <f>0</f>
        <v>0</v>
      </c>
      <c r="S62" s="68">
        <f>0</f>
        <v>0</v>
      </c>
      <c r="T62" s="175">
        <f>INDEX(퀘스트_reward_type_List,MATCH('가이드 작업용'!X62,퀘스트_reward_type_name,0),1)</f>
        <v>6</v>
      </c>
      <c r="U62" s="175">
        <f>'가이드 작업용'!Y62</f>
        <v>84017</v>
      </c>
      <c r="V62" s="68">
        <f>0</f>
        <v>0</v>
      </c>
      <c r="W62" s="175">
        <f>'가이드 작업용'!Z62</f>
        <v>1</v>
      </c>
      <c r="X62" s="175">
        <f>INDEX(퀘스트_reward_type_List,MATCH('가이드 작업용'!AB62,퀘스트_reward_type_name,0),1)</f>
        <v>0</v>
      </c>
      <c r="Y62" s="175">
        <f>'가이드 작업용'!AC62</f>
        <v>0</v>
      </c>
      <c r="Z62" s="68">
        <f>0</f>
        <v>0</v>
      </c>
      <c r="AA62" s="175">
        <f>'가이드 작업용'!AD62</f>
        <v>0</v>
      </c>
      <c r="AB62" s="175">
        <f>INDEX(퀘스트_shortcut_type_List,MATCH('가이드 작업용'!T62,퀘스트_shortcut_type_name,0),1)</f>
        <v>15</v>
      </c>
      <c r="AC62" s="175">
        <f>'가이드 작업용'!V62</f>
        <v>12</v>
      </c>
      <c r="AD62" s="68">
        <f>0</f>
        <v>0</v>
      </c>
      <c r="AE62" s="135">
        <f>INDEX(퀘스트_event_content_List,MATCH('가이드 작업용'!W62,퀘스트_event_content_name,0),1)</f>
        <v>0</v>
      </c>
      <c r="AF62" s="26" t="b">
        <f t="shared" si="10"/>
        <v>0</v>
      </c>
      <c r="AG62" s="1" t="b">
        <f t="shared" si="11"/>
        <v>0</v>
      </c>
      <c r="AH62" s="1" t="b">
        <f t="shared" si="12"/>
        <v>0</v>
      </c>
    </row>
    <row r="63" spans="1:34" x14ac:dyDescent="0.3">
      <c r="A63" s="1">
        <f t="shared" si="13"/>
        <v>9403314</v>
      </c>
      <c r="B63" s="68">
        <f t="shared" si="1"/>
        <v>1062</v>
      </c>
      <c r="C63" s="68">
        <f>2</f>
        <v>2</v>
      </c>
      <c r="D63" s="68">
        <f t="shared" si="8"/>
        <v>142062</v>
      </c>
      <c r="E63" s="68">
        <f t="shared" si="9"/>
        <v>242062</v>
      </c>
      <c r="F63" s="175" t="str">
        <f>'가이드 작업용'!M63</f>
        <v>크램프 소탕</v>
      </c>
      <c r="G63" s="175" t="str">
        <f>IFERROR(VLOOKUP(E63,'가이드 언어'!$BI:$BR,2,FALSE),0)</f>
        <v>메인 퀘스트 62 클리어</v>
      </c>
      <c r="H63" s="68">
        <f t="shared" si="4"/>
        <v>62</v>
      </c>
      <c r="I63" s="175">
        <f>'가이드 작업용'!N63</f>
        <v>14</v>
      </c>
      <c r="J63" s="175">
        <f>'가이드 작업용'!Q63</f>
        <v>94033</v>
      </c>
      <c r="K63" s="175">
        <f>'가이드 작업용'!S63</f>
        <v>5</v>
      </c>
      <c r="L63" s="68">
        <f>8</f>
        <v>8</v>
      </c>
      <c r="M63" s="175">
        <f>'가이드 작업용'!G63</f>
        <v>17085</v>
      </c>
      <c r="N63" s="68">
        <f>0</f>
        <v>0</v>
      </c>
      <c r="O63" s="68">
        <f>0</f>
        <v>0</v>
      </c>
      <c r="P63" s="68">
        <f>9</f>
        <v>9</v>
      </c>
      <c r="Q63" s="175">
        <f>'가이드 작업용'!K63</f>
        <v>23519</v>
      </c>
      <c r="R63" s="68">
        <f>0</f>
        <v>0</v>
      </c>
      <c r="S63" s="68">
        <f>0</f>
        <v>0</v>
      </c>
      <c r="T63" s="175">
        <f>INDEX(퀘스트_reward_type_List,MATCH('가이드 작업용'!X63,퀘스트_reward_type_name,0),1)</f>
        <v>6</v>
      </c>
      <c r="U63" s="175">
        <f>'가이드 작업용'!Y63</f>
        <v>94033</v>
      </c>
      <c r="V63" s="68">
        <f>0</f>
        <v>0</v>
      </c>
      <c r="W63" s="175">
        <f>'가이드 작업용'!Z63</f>
        <v>35</v>
      </c>
      <c r="X63" s="175">
        <f>INDEX(퀘스트_reward_type_List,MATCH('가이드 작업용'!AB63,퀘스트_reward_type_name,0),1)</f>
        <v>0</v>
      </c>
      <c r="Y63" s="175">
        <f>'가이드 작업용'!AC63</f>
        <v>0</v>
      </c>
      <c r="Z63" s="68">
        <f>0</f>
        <v>0</v>
      </c>
      <c r="AA63" s="175">
        <f>'가이드 작업용'!AD63</f>
        <v>0</v>
      </c>
      <c r="AB63" s="175">
        <f>INDEX(퀘스트_shortcut_type_List,MATCH('가이드 작업용'!T63,퀘스트_shortcut_type_name,0),1)</f>
        <v>15</v>
      </c>
      <c r="AC63" s="175">
        <f>'가이드 작업용'!V63</f>
        <v>12</v>
      </c>
      <c r="AD63" s="68">
        <f>0</f>
        <v>0</v>
      </c>
      <c r="AE63" s="135">
        <f>INDEX(퀘스트_event_content_List,MATCH('가이드 작업용'!W63,퀘스트_event_content_name,0),1)</f>
        <v>0</v>
      </c>
      <c r="AF63" s="26" t="b">
        <f t="shared" si="10"/>
        <v>0</v>
      </c>
      <c r="AG63" s="1" t="b">
        <f t="shared" si="11"/>
        <v>0</v>
      </c>
      <c r="AH63" s="1" t="b">
        <f t="shared" si="12"/>
        <v>0</v>
      </c>
    </row>
    <row r="64" spans="1:34" x14ac:dyDescent="0.3">
      <c r="A64" s="1">
        <f t="shared" si="13"/>
        <v>8500026</v>
      </c>
      <c r="B64" s="68">
        <f t="shared" si="1"/>
        <v>1063</v>
      </c>
      <c r="C64" s="68">
        <f>2</f>
        <v>2</v>
      </c>
      <c r="D64" s="68">
        <f t="shared" si="8"/>
        <v>142063</v>
      </c>
      <c r="E64" s="68">
        <f t="shared" si="9"/>
        <v>242063</v>
      </c>
      <c r="F64" s="175" t="str">
        <f>'가이드 작업용'!M64</f>
        <v>장비 상자 제작</v>
      </c>
      <c r="G64" s="175" t="str">
        <f>IFERROR(VLOOKUP(E64,'가이드 언어'!$BI:$BR,2,FALSE),0)</f>
        <v>메인 퀘스트 63 클리어</v>
      </c>
      <c r="H64" s="68">
        <f t="shared" si="4"/>
        <v>63</v>
      </c>
      <c r="I64" s="175">
        <f>'가이드 작업용'!N64</f>
        <v>26</v>
      </c>
      <c r="J64" s="175">
        <f>'가이드 작업용'!Q64</f>
        <v>85000</v>
      </c>
      <c r="K64" s="175">
        <f>'가이드 작업용'!S64</f>
        <v>1</v>
      </c>
      <c r="L64" s="68">
        <f>8</f>
        <v>8</v>
      </c>
      <c r="M64" s="175">
        <f>'가이드 작업용'!G64</f>
        <v>17100</v>
      </c>
      <c r="N64" s="68">
        <f>0</f>
        <v>0</v>
      </c>
      <c r="O64" s="68">
        <f>0</f>
        <v>0</v>
      </c>
      <c r="P64" s="68">
        <f>9</f>
        <v>9</v>
      </c>
      <c r="Q64" s="175">
        <f>'가이드 작업용'!K64</f>
        <v>23538</v>
      </c>
      <c r="R64" s="68">
        <f>0</f>
        <v>0</v>
      </c>
      <c r="S64" s="68">
        <f>0</f>
        <v>0</v>
      </c>
      <c r="T64" s="175">
        <f>INDEX(퀘스트_reward_type_List,MATCH('가이드 작업용'!X64,퀘스트_reward_type_name,0),1)</f>
        <v>0</v>
      </c>
      <c r="U64" s="175">
        <f>'가이드 작업용'!Y64</f>
        <v>0</v>
      </c>
      <c r="V64" s="68">
        <f>0</f>
        <v>0</v>
      </c>
      <c r="W64" s="175">
        <f>'가이드 작업용'!Z64</f>
        <v>0</v>
      </c>
      <c r="X64" s="175">
        <f>INDEX(퀘스트_reward_type_List,MATCH('가이드 작업용'!AB64,퀘스트_reward_type_name,0),1)</f>
        <v>0</v>
      </c>
      <c r="Y64" s="175">
        <f>'가이드 작업용'!AC64</f>
        <v>0</v>
      </c>
      <c r="Z64" s="68">
        <f>0</f>
        <v>0</v>
      </c>
      <c r="AA64" s="175">
        <f>'가이드 작업용'!AD64</f>
        <v>0</v>
      </c>
      <c r="AB64" s="175">
        <f>INDEX(퀘스트_shortcut_type_List,MATCH('가이드 작업용'!T64,퀘스트_shortcut_type_name,0),1)</f>
        <v>13</v>
      </c>
      <c r="AC64" s="175">
        <f>'가이드 작업용'!V64</f>
        <v>85000</v>
      </c>
      <c r="AD64" s="68">
        <f>0</f>
        <v>0</v>
      </c>
      <c r="AE64" s="135">
        <f>INDEX(퀘스트_event_content_List,MATCH('가이드 작업용'!W64,퀘스트_event_content_name,0),1)</f>
        <v>0</v>
      </c>
      <c r="AF64" s="26" t="b">
        <f t="shared" si="10"/>
        <v>0</v>
      </c>
      <c r="AG64" s="1" t="b">
        <f t="shared" si="11"/>
        <v>0</v>
      </c>
      <c r="AH64" s="1" t="b">
        <f t="shared" si="12"/>
        <v>0</v>
      </c>
    </row>
    <row r="65" spans="1:34" x14ac:dyDescent="0.3">
      <c r="A65" s="1">
        <f t="shared" si="13"/>
        <v>2070</v>
      </c>
      <c r="B65" s="68">
        <f t="shared" si="1"/>
        <v>1064</v>
      </c>
      <c r="C65" s="68">
        <f>2</f>
        <v>2</v>
      </c>
      <c r="D65" s="68">
        <f t="shared" si="8"/>
        <v>142064</v>
      </c>
      <c r="E65" s="68">
        <f t="shared" si="9"/>
        <v>242064</v>
      </c>
      <c r="F65" s="175" t="str">
        <f>'가이드 작업용'!M65</f>
        <v>카드 강화</v>
      </c>
      <c r="G65" s="175" t="str">
        <f>IFERROR(VLOOKUP(E65,'가이드 언어'!$BI:$BR,2,FALSE),0)</f>
        <v>메인 퀘스트 64 클리어</v>
      </c>
      <c r="H65" s="68">
        <f t="shared" si="4"/>
        <v>64</v>
      </c>
      <c r="I65" s="175">
        <f>'가이드 작업용'!N65</f>
        <v>70</v>
      </c>
      <c r="J65" s="175">
        <f>'가이드 작업용'!Q65</f>
        <v>20</v>
      </c>
      <c r="K65" s="175">
        <f>'가이드 작업용'!S65</f>
        <v>1</v>
      </c>
      <c r="L65" s="68">
        <f>8</f>
        <v>8</v>
      </c>
      <c r="M65" s="175">
        <f>'가이드 작업용'!G65</f>
        <v>17115</v>
      </c>
      <c r="N65" s="68">
        <f>0</f>
        <v>0</v>
      </c>
      <c r="O65" s="68">
        <f>0</f>
        <v>0</v>
      </c>
      <c r="P65" s="68">
        <f>9</f>
        <v>9</v>
      </c>
      <c r="Q65" s="175">
        <f>'가이드 작업용'!K65</f>
        <v>23556</v>
      </c>
      <c r="R65" s="68">
        <f>0</f>
        <v>0</v>
      </c>
      <c r="S65" s="68">
        <f>0</f>
        <v>0</v>
      </c>
      <c r="T65" s="175">
        <f>INDEX(퀘스트_reward_type_List,MATCH('가이드 작업용'!X65,퀘스트_reward_type_name,0),1)</f>
        <v>0</v>
      </c>
      <c r="U65" s="175">
        <f>'가이드 작업용'!Y65</f>
        <v>0</v>
      </c>
      <c r="V65" s="68">
        <f>0</f>
        <v>0</v>
      </c>
      <c r="W65" s="175">
        <f>'가이드 작업용'!Z65</f>
        <v>0</v>
      </c>
      <c r="X65" s="175">
        <f>INDEX(퀘스트_reward_type_List,MATCH('가이드 작업용'!AB65,퀘스트_reward_type_name,0),1)</f>
        <v>0</v>
      </c>
      <c r="Y65" s="175">
        <f>'가이드 작업용'!AC65</f>
        <v>0</v>
      </c>
      <c r="Z65" s="68">
        <f>0</f>
        <v>0</v>
      </c>
      <c r="AA65" s="175">
        <f>'가이드 작업용'!AD65</f>
        <v>0</v>
      </c>
      <c r="AB65" s="175">
        <f>INDEX(퀘스트_shortcut_type_List,MATCH('가이드 작업용'!T65,퀘스트_shortcut_type_name,0),1)</f>
        <v>6</v>
      </c>
      <c r="AC65" s="175">
        <f>'가이드 작업용'!V65</f>
        <v>0</v>
      </c>
      <c r="AD65" s="68">
        <f>0</f>
        <v>0</v>
      </c>
      <c r="AE65" s="135">
        <f>INDEX(퀘스트_event_content_List,MATCH('가이드 작업용'!W65,퀘스트_event_content_name,0),1)</f>
        <v>0</v>
      </c>
      <c r="AF65" s="26" t="b">
        <f t="shared" si="10"/>
        <v>0</v>
      </c>
      <c r="AG65" s="1" t="b">
        <f t="shared" si="11"/>
        <v>0</v>
      </c>
      <c r="AH65" s="1" t="b">
        <f t="shared" si="12"/>
        <v>0</v>
      </c>
    </row>
    <row r="66" spans="1:34" x14ac:dyDescent="0.3">
      <c r="A66" s="1">
        <f t="shared" si="13"/>
        <v>324</v>
      </c>
      <c r="B66" s="68">
        <f t="shared" si="1"/>
        <v>1065</v>
      </c>
      <c r="C66" s="68">
        <f>2</f>
        <v>2</v>
      </c>
      <c r="D66" s="68">
        <f t="shared" si="8"/>
        <v>142065</v>
      </c>
      <c r="E66" s="68">
        <f t="shared" si="9"/>
        <v>242065</v>
      </c>
      <c r="F66" s="175" t="str">
        <f>'가이드 작업용'!M66</f>
        <v>제작 수련</v>
      </c>
      <c r="G66" s="175" t="str">
        <f>IFERROR(VLOOKUP(E66,'가이드 언어'!$BI:$BR,2,FALSE),0)</f>
        <v>메인 퀘스트 65 클리어</v>
      </c>
      <c r="H66" s="68">
        <f t="shared" si="4"/>
        <v>65</v>
      </c>
      <c r="I66" s="175">
        <f>'가이드 작업용'!N66</f>
        <v>24</v>
      </c>
      <c r="J66" s="175">
        <f>'가이드 작업용'!Q66</f>
        <v>3</v>
      </c>
      <c r="K66" s="175">
        <f>'가이드 작업용'!S66</f>
        <v>1</v>
      </c>
      <c r="L66" s="68">
        <f>8</f>
        <v>8</v>
      </c>
      <c r="M66" s="175">
        <f>'가이드 작업용'!G66</f>
        <v>17130</v>
      </c>
      <c r="N66" s="68">
        <f>0</f>
        <v>0</v>
      </c>
      <c r="O66" s="68">
        <f>0</f>
        <v>0</v>
      </c>
      <c r="P66" s="68">
        <f>9</f>
        <v>9</v>
      </c>
      <c r="Q66" s="175">
        <f>'가이드 작업용'!K66</f>
        <v>23575</v>
      </c>
      <c r="R66" s="68">
        <f>0</f>
        <v>0</v>
      </c>
      <c r="S66" s="68">
        <f>0</f>
        <v>0</v>
      </c>
      <c r="T66" s="175">
        <f>INDEX(퀘스트_reward_type_List,MATCH('가이드 작업용'!X66,퀘스트_reward_type_name,0),1)</f>
        <v>6</v>
      </c>
      <c r="U66" s="175">
        <f>'가이드 작업용'!Y66</f>
        <v>85019</v>
      </c>
      <c r="V66" s="68">
        <f>0</f>
        <v>0</v>
      </c>
      <c r="W66" s="175">
        <f>'가이드 작업용'!Z66</f>
        <v>1</v>
      </c>
      <c r="X66" s="175">
        <f>INDEX(퀘스트_reward_type_List,MATCH('가이드 작업용'!AB66,퀘스트_reward_type_name,0),1)</f>
        <v>6</v>
      </c>
      <c r="Y66" s="175">
        <f>'가이드 작업용'!AC66</f>
        <v>84025</v>
      </c>
      <c r="Z66" s="68">
        <f>0</f>
        <v>0</v>
      </c>
      <c r="AA66" s="175">
        <f>'가이드 작업용'!AD66</f>
        <v>1</v>
      </c>
      <c r="AB66" s="175">
        <f>INDEX(퀘스트_shortcut_type_List,MATCH('가이드 작업용'!T66,퀘스트_shortcut_type_name,0),1)</f>
        <v>7</v>
      </c>
      <c r="AC66" s="175">
        <f>'가이드 작업용'!V66</f>
        <v>1</v>
      </c>
      <c r="AD66" s="68">
        <f>0</f>
        <v>0</v>
      </c>
      <c r="AE66" s="135">
        <f>INDEX(퀘스트_event_content_List,MATCH('가이드 작업용'!W66,퀘스트_event_content_name,0),1)</f>
        <v>0</v>
      </c>
      <c r="AF66" s="26" t="b">
        <f t="shared" si="10"/>
        <v>0</v>
      </c>
      <c r="AG66" s="1" t="b">
        <f t="shared" si="11"/>
        <v>0</v>
      </c>
      <c r="AH66" s="1" t="b">
        <f t="shared" si="12"/>
        <v>0</v>
      </c>
    </row>
    <row r="67" spans="1:34" x14ac:dyDescent="0.3">
      <c r="A67" s="1">
        <f t="shared" si="13"/>
        <v>176</v>
      </c>
      <c r="B67" s="68">
        <f t="shared" ref="B67:B130" si="14">42000+ROW()-1-41000</f>
        <v>1066</v>
      </c>
      <c r="C67" s="68">
        <f>2</f>
        <v>2</v>
      </c>
      <c r="D67" s="68">
        <f t="shared" si="8"/>
        <v>142066</v>
      </c>
      <c r="E67" s="68">
        <f t="shared" si="9"/>
        <v>242066</v>
      </c>
      <c r="F67" s="175" t="str">
        <f>'가이드 작업용'!M67</f>
        <v>프론테라 듀얼 클리어</v>
      </c>
      <c r="G67" s="175" t="str">
        <f>IFERROR(VLOOKUP(E67,'가이드 언어'!$BI:$BR,2,FALSE),0)</f>
        <v>메인 퀘스트 66 클리어</v>
      </c>
      <c r="H67" s="68">
        <f t="shared" ref="H67:H130" si="15">ROW()-1</f>
        <v>66</v>
      </c>
      <c r="I67" s="175">
        <f>'가이드 작업용'!N67</f>
        <v>76</v>
      </c>
      <c r="J67" s="175">
        <f>'가이드 작업용'!Q67</f>
        <v>1</v>
      </c>
      <c r="K67" s="175">
        <f>'가이드 작업용'!S67</f>
        <v>1</v>
      </c>
      <c r="L67" s="68">
        <f>8</f>
        <v>8</v>
      </c>
      <c r="M67" s="175">
        <f>'가이드 작업용'!G67</f>
        <v>17145</v>
      </c>
      <c r="N67" s="68">
        <f>0</f>
        <v>0</v>
      </c>
      <c r="O67" s="68">
        <f>0</f>
        <v>0</v>
      </c>
      <c r="P67" s="68">
        <f>9</f>
        <v>9</v>
      </c>
      <c r="Q67" s="175">
        <f>'가이드 작업용'!K67</f>
        <v>23594</v>
      </c>
      <c r="R67" s="68">
        <f>0</f>
        <v>0</v>
      </c>
      <c r="S67" s="68">
        <f>0</f>
        <v>0</v>
      </c>
      <c r="T67" s="175">
        <f>INDEX(퀘스트_reward_type_List,MATCH('가이드 작업용'!X67,퀘스트_reward_type_name,0),1)</f>
        <v>0</v>
      </c>
      <c r="U67" s="175">
        <f>'가이드 작업용'!Y67</f>
        <v>0</v>
      </c>
      <c r="V67" s="68">
        <f>0</f>
        <v>0</v>
      </c>
      <c r="W67" s="175">
        <f>'가이드 작업용'!Z67</f>
        <v>0</v>
      </c>
      <c r="X67" s="175">
        <f>INDEX(퀘스트_reward_type_List,MATCH('가이드 작업용'!AB67,퀘스트_reward_type_name,0),1)</f>
        <v>0</v>
      </c>
      <c r="Y67" s="175">
        <f>'가이드 작업용'!AC67</f>
        <v>0</v>
      </c>
      <c r="Z67" s="68">
        <f>0</f>
        <v>0</v>
      </c>
      <c r="AA67" s="175">
        <f>'가이드 작업용'!AD67</f>
        <v>0</v>
      </c>
      <c r="AB67" s="175">
        <f>INDEX(퀘스트_shortcut_type_List,MATCH('가이드 작업용'!T67,퀘스트_shortcut_type_name,0),1)</f>
        <v>23</v>
      </c>
      <c r="AC67" s="175">
        <f>'가이드 작업용'!V67</f>
        <v>1</v>
      </c>
      <c r="AD67" s="68">
        <f>0</f>
        <v>0</v>
      </c>
      <c r="AE67" s="135">
        <f>INDEX(퀘스트_event_content_List,MATCH('가이드 작업용'!W67,퀘스트_event_content_name,0),1)</f>
        <v>0</v>
      </c>
      <c r="AF67" s="26" t="b">
        <f t="shared" si="10"/>
        <v>0</v>
      </c>
      <c r="AG67" s="1" t="b">
        <f t="shared" si="11"/>
        <v>0</v>
      </c>
      <c r="AH67" s="1" t="b">
        <f t="shared" si="12"/>
        <v>0</v>
      </c>
    </row>
    <row r="68" spans="1:34" x14ac:dyDescent="0.3">
      <c r="A68" s="1">
        <f t="shared" si="13"/>
        <v>5404102</v>
      </c>
      <c r="B68" s="68">
        <f t="shared" si="14"/>
        <v>1067</v>
      </c>
      <c r="C68" s="68">
        <f>2</f>
        <v>2</v>
      </c>
      <c r="D68" s="68">
        <f t="shared" si="8"/>
        <v>142067</v>
      </c>
      <c r="E68" s="68">
        <f t="shared" si="9"/>
        <v>242067</v>
      </c>
      <c r="F68" s="175" t="str">
        <f>'가이드 작업용'!M68</f>
        <v>크램프 보스 처치</v>
      </c>
      <c r="G68" s="175" t="str">
        <f>IFERROR(VLOOKUP(E68,'가이드 언어'!$BI:$BR,2,FALSE),0)</f>
        <v>메인 퀘스트 67 클리어</v>
      </c>
      <c r="H68" s="68">
        <f t="shared" si="15"/>
        <v>67</v>
      </c>
      <c r="I68" s="175">
        <f>'가이드 작업용'!N68</f>
        <v>2</v>
      </c>
      <c r="J68" s="175">
        <f>'가이드 작업용'!Q68</f>
        <v>54041</v>
      </c>
      <c r="K68" s="175">
        <f>'가이드 작업용'!S68</f>
        <v>1</v>
      </c>
      <c r="L68" s="68">
        <f>8</f>
        <v>8</v>
      </c>
      <c r="M68" s="175">
        <f>'가이드 작업용'!G68</f>
        <v>17160</v>
      </c>
      <c r="N68" s="68">
        <f>0</f>
        <v>0</v>
      </c>
      <c r="O68" s="68">
        <f>0</f>
        <v>0</v>
      </c>
      <c r="P68" s="68">
        <f>9</f>
        <v>9</v>
      </c>
      <c r="Q68" s="175">
        <f>'가이드 작업용'!K68</f>
        <v>23613</v>
      </c>
      <c r="R68" s="68">
        <f>0</f>
        <v>0</v>
      </c>
      <c r="S68" s="68">
        <f>0</f>
        <v>0</v>
      </c>
      <c r="T68" s="175">
        <f>INDEX(퀘스트_reward_type_List,MATCH('가이드 작업용'!X68,퀘스트_reward_type_name,0),1)</f>
        <v>34</v>
      </c>
      <c r="U68" s="175">
        <f>'가이드 작업용'!Y68</f>
        <v>1</v>
      </c>
      <c r="V68" s="68">
        <f>0</f>
        <v>0</v>
      </c>
      <c r="W68" s="175">
        <f>'가이드 작업용'!Z68</f>
        <v>0</v>
      </c>
      <c r="X68" s="175">
        <f>INDEX(퀘스트_reward_type_List,MATCH('가이드 작업용'!AB68,퀘스트_reward_type_name,0),1)</f>
        <v>0</v>
      </c>
      <c r="Y68" s="175">
        <f>'가이드 작업용'!AC68</f>
        <v>0</v>
      </c>
      <c r="Z68" s="68">
        <f>0</f>
        <v>0</v>
      </c>
      <c r="AA68" s="175">
        <f>'가이드 작업용'!AD68</f>
        <v>0</v>
      </c>
      <c r="AB68" s="175">
        <f>INDEX(퀘스트_shortcut_type_List,MATCH('가이드 작업용'!T68,퀘스트_shortcut_type_name,0),1)</f>
        <v>15</v>
      </c>
      <c r="AC68" s="175">
        <f>'가이드 작업용'!V68</f>
        <v>12</v>
      </c>
      <c r="AD68" s="68">
        <f>0</f>
        <v>0</v>
      </c>
      <c r="AE68" s="135">
        <f>INDEX(퀘스트_event_content_List,MATCH('가이드 작업용'!W68,퀘스트_event_content_name,0),1)</f>
        <v>0</v>
      </c>
      <c r="AF68" s="26" t="b">
        <f t="shared" si="10"/>
        <v>0</v>
      </c>
      <c r="AG68" s="1" t="b">
        <f t="shared" si="11"/>
        <v>0</v>
      </c>
      <c r="AH68" s="1" t="b">
        <f t="shared" si="12"/>
        <v>0</v>
      </c>
    </row>
    <row r="69" spans="1:34" x14ac:dyDescent="0.3">
      <c r="A69" s="1">
        <f t="shared" si="13"/>
        <v>1742</v>
      </c>
      <c r="B69" s="68">
        <f t="shared" si="14"/>
        <v>1068</v>
      </c>
      <c r="C69" s="68">
        <f>2</f>
        <v>2</v>
      </c>
      <c r="D69" s="68">
        <f t="shared" si="8"/>
        <v>142068</v>
      </c>
      <c r="E69" s="68">
        <f t="shared" si="9"/>
        <v>242068</v>
      </c>
      <c r="F69" s="175" t="str">
        <f>'가이드 작업용'!M69</f>
        <v>호넷 처치</v>
      </c>
      <c r="G69" s="175" t="str">
        <f>IFERROR(VLOOKUP(E69,'가이드 언어'!$BI:$BR,2,FALSE),0)</f>
        <v>메인 퀘스트 68 클리어</v>
      </c>
      <c r="H69" s="68">
        <f t="shared" si="15"/>
        <v>68</v>
      </c>
      <c r="I69" s="175">
        <f>'가이드 작업용'!N69</f>
        <v>42</v>
      </c>
      <c r="J69" s="175">
        <f>'가이드 작업용'!Q69</f>
        <v>17</v>
      </c>
      <c r="K69" s="175">
        <f>'가이드 작업용'!S69</f>
        <v>240</v>
      </c>
      <c r="L69" s="68">
        <f>8</f>
        <v>8</v>
      </c>
      <c r="M69" s="175">
        <f>'가이드 작업용'!G69</f>
        <v>17175</v>
      </c>
      <c r="N69" s="68">
        <f>0</f>
        <v>0</v>
      </c>
      <c r="O69" s="68">
        <f>0</f>
        <v>0</v>
      </c>
      <c r="P69" s="68">
        <f>9</f>
        <v>9</v>
      </c>
      <c r="Q69" s="175">
        <f>'가이드 작업용'!K69</f>
        <v>23631</v>
      </c>
      <c r="R69" s="68">
        <f>0</f>
        <v>0</v>
      </c>
      <c r="S69" s="68">
        <f>0</f>
        <v>0</v>
      </c>
      <c r="T69" s="175">
        <f>INDEX(퀘스트_reward_type_List,MATCH('가이드 작업용'!X69,퀘스트_reward_type_name,0),1)</f>
        <v>1</v>
      </c>
      <c r="U69" s="175">
        <f>'가이드 작업용'!Y69</f>
        <v>30000</v>
      </c>
      <c r="V69" s="68">
        <f>0</f>
        <v>0</v>
      </c>
      <c r="W69" s="175">
        <f>'가이드 작업용'!Z69</f>
        <v>0</v>
      </c>
      <c r="X69" s="175">
        <f>INDEX(퀘스트_reward_type_List,MATCH('가이드 작업용'!AB69,퀘스트_reward_type_name,0),1)</f>
        <v>0</v>
      </c>
      <c r="Y69" s="175">
        <f>'가이드 작업용'!AC69</f>
        <v>0</v>
      </c>
      <c r="Z69" s="68">
        <f>0</f>
        <v>0</v>
      </c>
      <c r="AA69" s="175">
        <f>'가이드 작업용'!AD69</f>
        <v>0</v>
      </c>
      <c r="AB69" s="175">
        <f>INDEX(퀘스트_shortcut_type_List,MATCH('가이드 작업용'!T69,퀘스트_shortcut_type_name,0),1)</f>
        <v>15</v>
      </c>
      <c r="AC69" s="175">
        <f>'가이드 작업용'!V69</f>
        <v>13</v>
      </c>
      <c r="AD69" s="68">
        <f>0</f>
        <v>0</v>
      </c>
      <c r="AE69" s="135">
        <f>INDEX(퀘스트_event_content_List,MATCH('가이드 작업용'!W69,퀘스트_event_content_name,0),1)</f>
        <v>0</v>
      </c>
      <c r="AF69" s="26" t="b">
        <f t="shared" si="10"/>
        <v>0</v>
      </c>
      <c r="AG69" s="1" t="b">
        <f t="shared" si="11"/>
        <v>0</v>
      </c>
      <c r="AH69" s="1" t="b">
        <f t="shared" si="12"/>
        <v>0</v>
      </c>
    </row>
    <row r="70" spans="1:34" x14ac:dyDescent="0.3">
      <c r="A70" s="1">
        <f t="shared" si="13"/>
        <v>2079</v>
      </c>
      <c r="B70" s="68">
        <f t="shared" si="14"/>
        <v>1069</v>
      </c>
      <c r="C70" s="68">
        <f>2</f>
        <v>2</v>
      </c>
      <c r="D70" s="68">
        <f t="shared" si="8"/>
        <v>142069</v>
      </c>
      <c r="E70" s="68">
        <f t="shared" si="9"/>
        <v>242069</v>
      </c>
      <c r="F70" s="175" t="str">
        <f>'가이드 작업용'!M70</f>
        <v>장비 강화</v>
      </c>
      <c r="G70" s="175" t="str">
        <f>IFERROR(VLOOKUP(E70,'가이드 언어'!$BI:$BR,2,FALSE),0)</f>
        <v>메인 퀘스트 69 클리어</v>
      </c>
      <c r="H70" s="68">
        <f t="shared" si="15"/>
        <v>69</v>
      </c>
      <c r="I70" s="175">
        <f>'가이드 작업용'!N70</f>
        <v>79</v>
      </c>
      <c r="J70" s="175">
        <f>'가이드 작업용'!Q70</f>
        <v>20</v>
      </c>
      <c r="K70" s="175">
        <f>'가이드 작업용'!S70</f>
        <v>1</v>
      </c>
      <c r="L70" s="68">
        <f>8</f>
        <v>8</v>
      </c>
      <c r="M70" s="175">
        <f>'가이드 작업용'!G70</f>
        <v>17190</v>
      </c>
      <c r="N70" s="68">
        <f>0</f>
        <v>0</v>
      </c>
      <c r="O70" s="68">
        <f>0</f>
        <v>0</v>
      </c>
      <c r="P70" s="68">
        <f>9</f>
        <v>9</v>
      </c>
      <c r="Q70" s="175">
        <f>'가이드 작업용'!K70</f>
        <v>23650</v>
      </c>
      <c r="R70" s="68">
        <f>0</f>
        <v>0</v>
      </c>
      <c r="S70" s="68">
        <f>0</f>
        <v>0</v>
      </c>
      <c r="T70" s="175">
        <f>INDEX(퀘스트_reward_type_List,MATCH('가이드 작업용'!X70,퀘스트_reward_type_name,0),1)</f>
        <v>1</v>
      </c>
      <c r="U70" s="175">
        <f>'가이드 작업용'!Y70</f>
        <v>50000</v>
      </c>
      <c r="V70" s="68">
        <f>0</f>
        <v>0</v>
      </c>
      <c r="W70" s="175">
        <f>'가이드 작업용'!Z70</f>
        <v>0</v>
      </c>
      <c r="X70" s="175">
        <f>INDEX(퀘스트_reward_type_List,MATCH('가이드 작업용'!AB70,퀘스트_reward_type_name,0),1)</f>
        <v>0</v>
      </c>
      <c r="Y70" s="175">
        <f>'가이드 작업용'!AC70</f>
        <v>0</v>
      </c>
      <c r="Z70" s="68">
        <f>0</f>
        <v>0</v>
      </c>
      <c r="AA70" s="175">
        <f>'가이드 작업용'!AD70</f>
        <v>0</v>
      </c>
      <c r="AB70" s="175">
        <f>INDEX(퀘스트_shortcut_type_List,MATCH('가이드 작업용'!T70,퀘스트_shortcut_type_name,0),1)</f>
        <v>6</v>
      </c>
      <c r="AC70" s="175">
        <f>'가이드 작업용'!V70</f>
        <v>0</v>
      </c>
      <c r="AD70" s="68">
        <f>0</f>
        <v>0</v>
      </c>
      <c r="AE70" s="135">
        <f>INDEX(퀘스트_event_content_List,MATCH('가이드 작업용'!W70,퀘스트_event_content_name,0),1)</f>
        <v>0</v>
      </c>
      <c r="AF70" s="26" t="b">
        <f t="shared" si="10"/>
        <v>0</v>
      </c>
      <c r="AG70" s="1" t="b">
        <f t="shared" si="11"/>
        <v>0</v>
      </c>
      <c r="AH70" s="1" t="b">
        <f t="shared" si="12"/>
        <v>0</v>
      </c>
    </row>
    <row r="71" spans="1:34" x14ac:dyDescent="0.3">
      <c r="A71" s="1">
        <f t="shared" si="13"/>
        <v>1365</v>
      </c>
      <c r="B71" s="68">
        <f t="shared" si="14"/>
        <v>1070</v>
      </c>
      <c r="C71" s="68">
        <f>2</f>
        <v>2</v>
      </c>
      <c r="D71" s="68">
        <f t="shared" si="8"/>
        <v>142070</v>
      </c>
      <c r="E71" s="68">
        <f t="shared" si="9"/>
        <v>242070</v>
      </c>
      <c r="F71" s="175" t="str">
        <f>'가이드 작업용'!M71</f>
        <v>MVP 처치</v>
      </c>
      <c r="G71" s="175" t="str">
        <f>IFERROR(VLOOKUP(E71,'가이드 언어'!$BI:$BR,2,FALSE),0)</f>
        <v>메인 퀘스트 70 클리어</v>
      </c>
      <c r="H71" s="68">
        <f t="shared" si="15"/>
        <v>70</v>
      </c>
      <c r="I71" s="175">
        <f>'가이드 작업용'!N71</f>
        <v>65</v>
      </c>
      <c r="J71" s="175">
        <f>'가이드 작업용'!Q71</f>
        <v>13</v>
      </c>
      <c r="K71" s="175">
        <f>'가이드 작업용'!S71</f>
        <v>2</v>
      </c>
      <c r="L71" s="68">
        <f>8</f>
        <v>8</v>
      </c>
      <c r="M71" s="175">
        <f>'가이드 작업용'!G71</f>
        <v>17205</v>
      </c>
      <c r="N71" s="68">
        <f>0</f>
        <v>0</v>
      </c>
      <c r="O71" s="68">
        <f>0</f>
        <v>0</v>
      </c>
      <c r="P71" s="68">
        <f>9</f>
        <v>9</v>
      </c>
      <c r="Q71" s="175">
        <f>'가이드 작업용'!K71</f>
        <v>23669</v>
      </c>
      <c r="R71" s="68">
        <f>0</f>
        <v>0</v>
      </c>
      <c r="S71" s="68">
        <f>0</f>
        <v>0</v>
      </c>
      <c r="T71" s="175">
        <f>INDEX(퀘스트_reward_type_List,MATCH('가이드 작업용'!X71,퀘스트_reward_type_name,0),1)</f>
        <v>0</v>
      </c>
      <c r="U71" s="175">
        <f>'가이드 작업용'!Y71</f>
        <v>0</v>
      </c>
      <c r="V71" s="68">
        <f>0</f>
        <v>0</v>
      </c>
      <c r="W71" s="175">
        <f>'가이드 작업용'!Z71</f>
        <v>0</v>
      </c>
      <c r="X71" s="175">
        <f>INDEX(퀘스트_reward_type_List,MATCH('가이드 작업용'!AB71,퀘스트_reward_type_name,0),1)</f>
        <v>0</v>
      </c>
      <c r="Y71" s="175">
        <f>'가이드 작업용'!AC71</f>
        <v>0</v>
      </c>
      <c r="Z71" s="68">
        <f>0</f>
        <v>0</v>
      </c>
      <c r="AA71" s="175">
        <f>'가이드 작업용'!AD71</f>
        <v>0</v>
      </c>
      <c r="AB71" s="175">
        <f>INDEX(퀘스트_shortcut_type_List,MATCH('가이드 작업용'!T71,퀘스트_shortcut_type_name,0),1)</f>
        <v>15</v>
      </c>
      <c r="AC71" s="175">
        <f>'가이드 작업용'!V71</f>
        <v>13</v>
      </c>
      <c r="AD71" s="68">
        <f>0</f>
        <v>0</v>
      </c>
      <c r="AE71" s="135">
        <f>INDEX(퀘스트_event_content_List,MATCH('가이드 작업용'!W71,퀘스트_event_content_name,0),1)</f>
        <v>20</v>
      </c>
      <c r="AF71" s="26" t="b">
        <f t="shared" si="10"/>
        <v>0</v>
      </c>
      <c r="AG71" s="1" t="b">
        <f t="shared" si="11"/>
        <v>0</v>
      </c>
      <c r="AH71" s="1" t="b">
        <f t="shared" si="12"/>
        <v>0</v>
      </c>
    </row>
    <row r="72" spans="1:34" x14ac:dyDescent="0.3">
      <c r="A72" s="1">
        <f t="shared" si="13"/>
        <v>61</v>
      </c>
      <c r="B72" s="68">
        <f t="shared" si="14"/>
        <v>1071</v>
      </c>
      <c r="C72" s="68">
        <f>2</f>
        <v>2</v>
      </c>
      <c r="D72" s="68">
        <f t="shared" si="8"/>
        <v>142071</v>
      </c>
      <c r="E72" s="68">
        <f t="shared" si="9"/>
        <v>242071</v>
      </c>
      <c r="F72" s="175" t="str">
        <f>'가이드 작업용'!M72</f>
        <v>대전 도전</v>
      </c>
      <c r="G72" s="175" t="str">
        <f>IFERROR(VLOOKUP(E72,'가이드 언어'!$BI:$BR,2,FALSE),0)</f>
        <v>메인 퀘스트 71 클리어</v>
      </c>
      <c r="H72" s="68">
        <f t="shared" si="15"/>
        <v>71</v>
      </c>
      <c r="I72" s="175">
        <f>'가이드 작업용'!N72</f>
        <v>61</v>
      </c>
      <c r="J72" s="175">
        <f>'가이드 작업용'!Q72</f>
        <v>0</v>
      </c>
      <c r="K72" s="175">
        <f>'가이드 작업용'!S72</f>
        <v>1</v>
      </c>
      <c r="L72" s="68">
        <f>8</f>
        <v>8</v>
      </c>
      <c r="M72" s="175">
        <f>'가이드 작업용'!G72</f>
        <v>17220</v>
      </c>
      <c r="N72" s="68">
        <f>0</f>
        <v>0</v>
      </c>
      <c r="O72" s="68">
        <f>0</f>
        <v>0</v>
      </c>
      <c r="P72" s="68">
        <f>9</f>
        <v>9</v>
      </c>
      <c r="Q72" s="175">
        <f>'가이드 작업용'!K72</f>
        <v>23688</v>
      </c>
      <c r="R72" s="68">
        <f>0</f>
        <v>0</v>
      </c>
      <c r="S72" s="68">
        <f>0</f>
        <v>0</v>
      </c>
      <c r="T72" s="175">
        <f>INDEX(퀘스트_reward_type_List,MATCH('가이드 작업용'!X72,퀘스트_reward_type_name,0),1)</f>
        <v>0</v>
      </c>
      <c r="U72" s="175">
        <f>'가이드 작업용'!Y72</f>
        <v>0</v>
      </c>
      <c r="V72" s="68">
        <f>0</f>
        <v>0</v>
      </c>
      <c r="W72" s="175">
        <f>'가이드 작업용'!Z72</f>
        <v>0</v>
      </c>
      <c r="X72" s="175">
        <f>INDEX(퀘스트_reward_type_List,MATCH('가이드 작업용'!AB72,퀘스트_reward_type_name,0),1)</f>
        <v>0</v>
      </c>
      <c r="Y72" s="175">
        <f>'가이드 작업용'!AC72</f>
        <v>0</v>
      </c>
      <c r="Z72" s="68">
        <f>0</f>
        <v>0</v>
      </c>
      <c r="AA72" s="175">
        <f>'가이드 작업용'!AD72</f>
        <v>0</v>
      </c>
      <c r="AB72" s="175">
        <f>INDEX(퀘스트_shortcut_type_List,MATCH('가이드 작업용'!T72,퀘스트_shortcut_type_name,0),1)</f>
        <v>21</v>
      </c>
      <c r="AC72" s="175">
        <f>'가이드 작업용'!V72</f>
        <v>0</v>
      </c>
      <c r="AD72" s="68">
        <f>0</f>
        <v>0</v>
      </c>
      <c r="AE72" s="135">
        <f>INDEX(퀘스트_event_content_List,MATCH('가이드 작업용'!W72,퀘스트_event_content_name,0),1)</f>
        <v>0</v>
      </c>
      <c r="AF72" s="26" t="b">
        <f t="shared" si="10"/>
        <v>0</v>
      </c>
      <c r="AG72" s="1" t="b">
        <f t="shared" si="11"/>
        <v>0</v>
      </c>
      <c r="AH72" s="1" t="b">
        <f t="shared" si="12"/>
        <v>0</v>
      </c>
    </row>
    <row r="73" spans="1:34" x14ac:dyDescent="0.3">
      <c r="A73" s="1">
        <f t="shared" si="13"/>
        <v>5401702</v>
      </c>
      <c r="B73" s="68">
        <f t="shared" si="14"/>
        <v>1072</v>
      </c>
      <c r="C73" s="68">
        <f>2</f>
        <v>2</v>
      </c>
      <c r="D73" s="68">
        <f t="shared" si="8"/>
        <v>142072</v>
      </c>
      <c r="E73" s="68">
        <f t="shared" si="9"/>
        <v>242072</v>
      </c>
      <c r="F73" s="175" t="str">
        <f>'가이드 작업용'!M73</f>
        <v>호넷 보스 처치</v>
      </c>
      <c r="G73" s="175" t="str">
        <f>IFERROR(VLOOKUP(E73,'가이드 언어'!$BI:$BR,2,FALSE),0)</f>
        <v>메인 퀘스트 72 클리어</v>
      </c>
      <c r="H73" s="68">
        <f t="shared" si="15"/>
        <v>72</v>
      </c>
      <c r="I73" s="175">
        <f>'가이드 작업용'!N73</f>
        <v>2</v>
      </c>
      <c r="J73" s="175">
        <f>'가이드 작업용'!Q73</f>
        <v>54017</v>
      </c>
      <c r="K73" s="175">
        <f>'가이드 작업용'!S73</f>
        <v>1</v>
      </c>
      <c r="L73" s="68">
        <f>8</f>
        <v>8</v>
      </c>
      <c r="M73" s="175">
        <f>'가이드 작업용'!G73</f>
        <v>18300</v>
      </c>
      <c r="N73" s="68">
        <f>0</f>
        <v>0</v>
      </c>
      <c r="O73" s="68">
        <f>0</f>
        <v>0</v>
      </c>
      <c r="P73" s="68">
        <f>9</f>
        <v>9</v>
      </c>
      <c r="Q73" s="175">
        <f>'가이드 작업용'!K73</f>
        <v>23706</v>
      </c>
      <c r="R73" s="68">
        <f>0</f>
        <v>0</v>
      </c>
      <c r="S73" s="68">
        <f>0</f>
        <v>0</v>
      </c>
      <c r="T73" s="175">
        <f>INDEX(퀘스트_reward_type_List,MATCH('가이드 작업용'!X73,퀘스트_reward_type_name,0),1)</f>
        <v>0</v>
      </c>
      <c r="U73" s="175">
        <f>'가이드 작업용'!Y73</f>
        <v>0</v>
      </c>
      <c r="V73" s="68">
        <f>0</f>
        <v>0</v>
      </c>
      <c r="W73" s="175">
        <f>'가이드 작업용'!Z73</f>
        <v>0</v>
      </c>
      <c r="X73" s="175">
        <f>INDEX(퀘스트_reward_type_List,MATCH('가이드 작업용'!AB73,퀘스트_reward_type_name,0),1)</f>
        <v>0</v>
      </c>
      <c r="Y73" s="175">
        <f>'가이드 작업용'!AC73</f>
        <v>0</v>
      </c>
      <c r="Z73" s="68">
        <f>0</f>
        <v>0</v>
      </c>
      <c r="AA73" s="175">
        <f>'가이드 작업용'!AD73</f>
        <v>0</v>
      </c>
      <c r="AB73" s="175">
        <f>INDEX(퀘스트_shortcut_type_List,MATCH('가이드 작업용'!T73,퀘스트_shortcut_type_name,0),1)</f>
        <v>15</v>
      </c>
      <c r="AC73" s="175">
        <f>'가이드 작업용'!V73</f>
        <v>13</v>
      </c>
      <c r="AD73" s="68">
        <f>0</f>
        <v>0</v>
      </c>
      <c r="AE73" s="135">
        <f>INDEX(퀘스트_event_content_List,MATCH('가이드 작업용'!W73,퀘스트_event_content_name,0),1)</f>
        <v>0</v>
      </c>
      <c r="AF73" s="26" t="b">
        <f t="shared" si="10"/>
        <v>0</v>
      </c>
      <c r="AG73" s="1" t="b">
        <f t="shared" si="11"/>
        <v>0</v>
      </c>
      <c r="AH73" s="1" t="b">
        <f t="shared" si="12"/>
        <v>0</v>
      </c>
    </row>
    <row r="74" spans="1:34" x14ac:dyDescent="0.3">
      <c r="A74" s="1">
        <f t="shared" si="13"/>
        <v>1342</v>
      </c>
      <c r="B74" s="68">
        <f t="shared" si="14"/>
        <v>1073</v>
      </c>
      <c r="C74" s="68">
        <f>2</f>
        <v>2</v>
      </c>
      <c r="D74" s="68">
        <f t="shared" si="8"/>
        <v>142073</v>
      </c>
      <c r="E74" s="68">
        <f t="shared" si="9"/>
        <v>242073</v>
      </c>
      <c r="F74" s="175" t="str">
        <f>'가이드 작업용'!M74</f>
        <v>세비지 베베 처치</v>
      </c>
      <c r="G74" s="175" t="str">
        <f>IFERROR(VLOOKUP(E74,'가이드 언어'!$BI:$BR,2,FALSE),0)</f>
        <v>메인 퀘스트 73 클리어</v>
      </c>
      <c r="H74" s="68">
        <f t="shared" si="15"/>
        <v>73</v>
      </c>
      <c r="I74" s="175">
        <f>'가이드 작업용'!N74</f>
        <v>42</v>
      </c>
      <c r="J74" s="175">
        <f>'가이드 작업용'!Q74</f>
        <v>13</v>
      </c>
      <c r="K74" s="175">
        <f>'가이드 작업용'!S74</f>
        <v>280</v>
      </c>
      <c r="L74" s="68">
        <f>8</f>
        <v>8</v>
      </c>
      <c r="M74" s="175">
        <f>'가이드 작업용'!G74</f>
        <v>19395</v>
      </c>
      <c r="N74" s="68">
        <f>0</f>
        <v>0</v>
      </c>
      <c r="O74" s="68">
        <f>0</f>
        <v>0</v>
      </c>
      <c r="P74" s="68">
        <f>9</f>
        <v>9</v>
      </c>
      <c r="Q74" s="175">
        <f>'가이드 작업용'!K74</f>
        <v>23725</v>
      </c>
      <c r="R74" s="68">
        <f>0</f>
        <v>0</v>
      </c>
      <c r="S74" s="68">
        <f>0</f>
        <v>0</v>
      </c>
      <c r="T74" s="175">
        <f>INDEX(퀘스트_reward_type_List,MATCH('가이드 작업용'!X74,퀘스트_reward_type_name,0),1)</f>
        <v>0</v>
      </c>
      <c r="U74" s="175">
        <f>'가이드 작업용'!Y74</f>
        <v>0</v>
      </c>
      <c r="V74" s="68">
        <f>0</f>
        <v>0</v>
      </c>
      <c r="W74" s="175">
        <f>'가이드 작업용'!Z74</f>
        <v>0</v>
      </c>
      <c r="X74" s="175">
        <f>INDEX(퀘스트_reward_type_List,MATCH('가이드 작업용'!AB74,퀘스트_reward_type_name,0),1)</f>
        <v>0</v>
      </c>
      <c r="Y74" s="175">
        <f>'가이드 작업용'!AC74</f>
        <v>0</v>
      </c>
      <c r="Z74" s="68">
        <f>0</f>
        <v>0</v>
      </c>
      <c r="AA74" s="175">
        <f>'가이드 작업용'!AD74</f>
        <v>0</v>
      </c>
      <c r="AB74" s="175">
        <f>INDEX(퀘스트_shortcut_type_List,MATCH('가이드 작업용'!T74,퀘스트_shortcut_type_name,0),1)</f>
        <v>15</v>
      </c>
      <c r="AC74" s="175">
        <f>'가이드 작업용'!V74</f>
        <v>14</v>
      </c>
      <c r="AD74" s="68">
        <f>0</f>
        <v>0</v>
      </c>
      <c r="AE74" s="135">
        <f>INDEX(퀘스트_event_content_List,MATCH('가이드 작업용'!W74,퀘스트_event_content_name,0),1)</f>
        <v>0</v>
      </c>
      <c r="AF74" s="26" t="b">
        <f t="shared" si="10"/>
        <v>0</v>
      </c>
      <c r="AG74" s="1" t="b">
        <f t="shared" si="11"/>
        <v>0</v>
      </c>
      <c r="AH74" s="1" t="b">
        <f t="shared" si="12"/>
        <v>0</v>
      </c>
    </row>
    <row r="75" spans="1:34" x14ac:dyDescent="0.3">
      <c r="A75" s="1">
        <f t="shared" si="13"/>
        <v>362</v>
      </c>
      <c r="B75" s="68">
        <f t="shared" si="14"/>
        <v>1074</v>
      </c>
      <c r="C75" s="68">
        <f>2</f>
        <v>2</v>
      </c>
      <c r="D75" s="68">
        <f t="shared" si="8"/>
        <v>142074</v>
      </c>
      <c r="E75" s="68">
        <f t="shared" si="9"/>
        <v>242074</v>
      </c>
      <c r="F75" s="175" t="str">
        <f>'가이드 작업용'!M75</f>
        <v>싱글 페이욘 숲 속 미궁 클리어</v>
      </c>
      <c r="G75" s="175" t="str">
        <f>IFERROR(VLOOKUP(E75,'가이드 언어'!$BI:$BR,2,FALSE),0)</f>
        <v>메인 퀘스트 74 클리어</v>
      </c>
      <c r="H75" s="68">
        <f t="shared" si="15"/>
        <v>74</v>
      </c>
      <c r="I75" s="175">
        <f>'가이드 작업용'!N75</f>
        <v>62</v>
      </c>
      <c r="J75" s="175">
        <f>'가이드 작업용'!Q75</f>
        <v>3</v>
      </c>
      <c r="K75" s="175">
        <f>'가이드 작업용'!S75</f>
        <v>1</v>
      </c>
      <c r="L75" s="68">
        <f>8</f>
        <v>8</v>
      </c>
      <c r="M75" s="175">
        <f>'가이드 작업용'!G75</f>
        <v>20505</v>
      </c>
      <c r="N75" s="68">
        <f>0</f>
        <v>0</v>
      </c>
      <c r="O75" s="68">
        <f>0</f>
        <v>0</v>
      </c>
      <c r="P75" s="68">
        <f>9</f>
        <v>9</v>
      </c>
      <c r="Q75" s="175">
        <f>'가이드 작업용'!K75</f>
        <v>23744</v>
      </c>
      <c r="R75" s="68">
        <f>0</f>
        <v>0</v>
      </c>
      <c r="S75" s="68">
        <f>0</f>
        <v>0</v>
      </c>
      <c r="T75" s="175">
        <f>INDEX(퀘스트_reward_type_List,MATCH('가이드 작업용'!X75,퀘스트_reward_type_name,0),1)</f>
        <v>6</v>
      </c>
      <c r="U75" s="175">
        <f>'가이드 작업용'!Y75</f>
        <v>84019</v>
      </c>
      <c r="V75" s="68">
        <f>0</f>
        <v>0</v>
      </c>
      <c r="W75" s="175">
        <f>'가이드 작업용'!Z75</f>
        <v>1</v>
      </c>
      <c r="X75" s="175">
        <f>INDEX(퀘스트_reward_type_List,MATCH('가이드 작업용'!AB75,퀘스트_reward_type_name,0),1)</f>
        <v>0</v>
      </c>
      <c r="Y75" s="175">
        <f>'가이드 작업용'!AC75</f>
        <v>0</v>
      </c>
      <c r="Z75" s="68">
        <f>0</f>
        <v>0</v>
      </c>
      <c r="AA75" s="175">
        <f>'가이드 작업용'!AD75</f>
        <v>0</v>
      </c>
      <c r="AB75" s="175">
        <f>INDEX(퀘스트_shortcut_type_List,MATCH('가이드 작업용'!T75,퀘스트_shortcut_type_name,0),1)</f>
        <v>16</v>
      </c>
      <c r="AC75" s="175">
        <f>'가이드 작업용'!V75</f>
        <v>3</v>
      </c>
      <c r="AD75" s="68">
        <f>0</f>
        <v>0</v>
      </c>
      <c r="AE75" s="135">
        <f>INDEX(퀘스트_event_content_List,MATCH('가이드 작업용'!W75,퀘스트_event_content_name,0),1)</f>
        <v>0</v>
      </c>
      <c r="AF75" s="26" t="b">
        <f t="shared" si="10"/>
        <v>0</v>
      </c>
      <c r="AG75" s="1" t="b">
        <f t="shared" si="11"/>
        <v>0</v>
      </c>
      <c r="AH75" s="1" t="b">
        <f t="shared" si="12"/>
        <v>0</v>
      </c>
    </row>
    <row r="76" spans="1:34" x14ac:dyDescent="0.3">
      <c r="A76" s="1">
        <f t="shared" si="13"/>
        <v>363</v>
      </c>
      <c r="B76" s="68">
        <f t="shared" si="14"/>
        <v>1075</v>
      </c>
      <c r="C76" s="68">
        <f>2</f>
        <v>2</v>
      </c>
      <c r="D76" s="68">
        <f t="shared" si="8"/>
        <v>142075</v>
      </c>
      <c r="E76" s="68">
        <f t="shared" si="9"/>
        <v>242075</v>
      </c>
      <c r="F76" s="175" t="str">
        <f>'가이드 작업용'!M76</f>
        <v>멀티 페이욘 숲 속 미궁 클리어</v>
      </c>
      <c r="G76" s="175" t="str">
        <f>IFERROR(VLOOKUP(E76,'가이드 언어'!$BI:$BR,2,FALSE),0)</f>
        <v>메인 퀘스트 75 클리어</v>
      </c>
      <c r="H76" s="68">
        <f t="shared" si="15"/>
        <v>75</v>
      </c>
      <c r="I76" s="175">
        <f>'가이드 작업용'!N76</f>
        <v>63</v>
      </c>
      <c r="J76" s="175">
        <f>'가이드 작업용'!Q76</f>
        <v>3</v>
      </c>
      <c r="K76" s="175">
        <f>'가이드 작업용'!S76</f>
        <v>1</v>
      </c>
      <c r="L76" s="68">
        <f>8</f>
        <v>8</v>
      </c>
      <c r="M76" s="175">
        <f>'가이드 작업용'!G76</f>
        <v>21630</v>
      </c>
      <c r="N76" s="68">
        <f>0</f>
        <v>0</v>
      </c>
      <c r="O76" s="68">
        <f>0</f>
        <v>0</v>
      </c>
      <c r="P76" s="68">
        <f>9</f>
        <v>9</v>
      </c>
      <c r="Q76" s="175">
        <f>'가이드 작업용'!K76</f>
        <v>23762</v>
      </c>
      <c r="R76" s="68">
        <f>0</f>
        <v>0</v>
      </c>
      <c r="S76" s="68">
        <f>0</f>
        <v>0</v>
      </c>
      <c r="T76" s="175">
        <f>INDEX(퀘스트_reward_type_List,MATCH('가이드 작업용'!X76,퀘스트_reward_type_name,0),1)</f>
        <v>6</v>
      </c>
      <c r="U76" s="175">
        <f>'가이드 작업용'!Y76</f>
        <v>84015</v>
      </c>
      <c r="V76" s="68">
        <f>0</f>
        <v>0</v>
      </c>
      <c r="W76" s="175">
        <f>'가이드 작업용'!Z76</f>
        <v>1</v>
      </c>
      <c r="X76" s="175">
        <f>INDEX(퀘스트_reward_type_List,MATCH('가이드 작업용'!AB76,퀘스트_reward_type_name,0),1)</f>
        <v>0</v>
      </c>
      <c r="Y76" s="175">
        <f>'가이드 작업용'!AC76</f>
        <v>0</v>
      </c>
      <c r="Z76" s="68">
        <f>0</f>
        <v>0</v>
      </c>
      <c r="AA76" s="175">
        <f>'가이드 작업용'!AD76</f>
        <v>0</v>
      </c>
      <c r="AB76" s="175">
        <f>INDEX(퀘스트_shortcut_type_List,MATCH('가이드 작업용'!T76,퀘스트_shortcut_type_name,0),1)</f>
        <v>16</v>
      </c>
      <c r="AC76" s="175">
        <f>'가이드 작업용'!V76</f>
        <v>3</v>
      </c>
      <c r="AD76" s="68">
        <f>0</f>
        <v>0</v>
      </c>
      <c r="AE76" s="135">
        <f>INDEX(퀘스트_event_content_List,MATCH('가이드 작업용'!W76,퀘스트_event_content_name,0),1)</f>
        <v>0</v>
      </c>
      <c r="AF76" s="26" t="b">
        <f t="shared" si="10"/>
        <v>0</v>
      </c>
      <c r="AG76" s="1" t="b">
        <f t="shared" si="11"/>
        <v>0</v>
      </c>
      <c r="AH76" s="1" t="b">
        <f t="shared" si="12"/>
        <v>0</v>
      </c>
    </row>
    <row r="77" spans="1:34" x14ac:dyDescent="0.3">
      <c r="A77" s="1">
        <f t="shared" si="13"/>
        <v>9400014</v>
      </c>
      <c r="B77" s="68">
        <f t="shared" si="14"/>
        <v>1076</v>
      </c>
      <c r="C77" s="68">
        <f>2</f>
        <v>2</v>
      </c>
      <c r="D77" s="68">
        <f t="shared" si="8"/>
        <v>142076</v>
      </c>
      <c r="E77" s="68">
        <f t="shared" si="9"/>
        <v>242076</v>
      </c>
      <c r="F77" s="175" t="str">
        <f>'가이드 작업용'!M77</f>
        <v>세비지 베베 소탕</v>
      </c>
      <c r="G77" s="175" t="str">
        <f>IFERROR(VLOOKUP(E77,'가이드 언어'!$BI:$BR,2,FALSE),0)</f>
        <v>메인 퀘스트 76 클리어</v>
      </c>
      <c r="H77" s="68">
        <f t="shared" si="15"/>
        <v>76</v>
      </c>
      <c r="I77" s="175">
        <f>'가이드 작업용'!N77</f>
        <v>14</v>
      </c>
      <c r="J77" s="175">
        <f>'가이드 작업용'!Q77</f>
        <v>94000</v>
      </c>
      <c r="K77" s="175">
        <f>'가이드 작업용'!S77</f>
        <v>15</v>
      </c>
      <c r="L77" s="68">
        <f>8</f>
        <v>8</v>
      </c>
      <c r="M77" s="175">
        <f>'가이드 작업용'!G77</f>
        <v>22770</v>
      </c>
      <c r="N77" s="68">
        <f>0</f>
        <v>0</v>
      </c>
      <c r="O77" s="68">
        <f>0</f>
        <v>0</v>
      </c>
      <c r="P77" s="68">
        <f>9</f>
        <v>9</v>
      </c>
      <c r="Q77" s="175">
        <f>'가이드 작업용'!K77</f>
        <v>23781</v>
      </c>
      <c r="R77" s="68">
        <f>0</f>
        <v>0</v>
      </c>
      <c r="S77" s="68">
        <f>0</f>
        <v>0</v>
      </c>
      <c r="T77" s="175">
        <f>INDEX(퀘스트_reward_type_List,MATCH('가이드 작업용'!X77,퀘스트_reward_type_name,0),1)</f>
        <v>0</v>
      </c>
      <c r="U77" s="175">
        <f>'가이드 작업용'!Y77</f>
        <v>0</v>
      </c>
      <c r="V77" s="68">
        <f>0</f>
        <v>0</v>
      </c>
      <c r="W77" s="175">
        <f>'가이드 작업용'!Z77</f>
        <v>0</v>
      </c>
      <c r="X77" s="175">
        <f>INDEX(퀘스트_reward_type_List,MATCH('가이드 작업용'!AB77,퀘스트_reward_type_name,0),1)</f>
        <v>0</v>
      </c>
      <c r="Y77" s="175">
        <f>'가이드 작업용'!AC77</f>
        <v>0</v>
      </c>
      <c r="Z77" s="68">
        <f>0</f>
        <v>0</v>
      </c>
      <c r="AA77" s="175">
        <f>'가이드 작업용'!AD77</f>
        <v>0</v>
      </c>
      <c r="AB77" s="175">
        <f>INDEX(퀘스트_shortcut_type_List,MATCH('가이드 작업용'!T77,퀘스트_shortcut_type_name,0),1)</f>
        <v>15</v>
      </c>
      <c r="AC77" s="175">
        <f>'가이드 작업용'!V77</f>
        <v>14</v>
      </c>
      <c r="AD77" s="68">
        <f>0</f>
        <v>0</v>
      </c>
      <c r="AE77" s="135">
        <f>INDEX(퀘스트_event_content_List,MATCH('가이드 작업용'!W77,퀘스트_event_content_name,0),1)</f>
        <v>0</v>
      </c>
      <c r="AF77" s="26" t="b">
        <f t="shared" si="10"/>
        <v>0</v>
      </c>
      <c r="AG77" s="1" t="b">
        <f t="shared" si="11"/>
        <v>0</v>
      </c>
      <c r="AH77" s="1" t="b">
        <f t="shared" si="12"/>
        <v>0</v>
      </c>
    </row>
    <row r="78" spans="1:34" x14ac:dyDescent="0.3">
      <c r="A78" s="1">
        <f t="shared" si="13"/>
        <v>5401302</v>
      </c>
      <c r="B78" s="68">
        <f t="shared" si="14"/>
        <v>1077</v>
      </c>
      <c r="C78" s="68">
        <f>2</f>
        <v>2</v>
      </c>
      <c r="D78" s="68">
        <f t="shared" si="8"/>
        <v>142077</v>
      </c>
      <c r="E78" s="68">
        <f t="shared" si="9"/>
        <v>242077</v>
      </c>
      <c r="F78" s="175" t="str">
        <f>'가이드 작업용'!M78</f>
        <v>세비지 베베 보스 처치</v>
      </c>
      <c r="G78" s="175" t="str">
        <f>IFERROR(VLOOKUP(E78,'가이드 언어'!$BI:$BR,2,FALSE),0)</f>
        <v>메인 퀘스트 77 클리어</v>
      </c>
      <c r="H78" s="68">
        <f t="shared" si="15"/>
        <v>77</v>
      </c>
      <c r="I78" s="175">
        <f>'가이드 작업용'!N78</f>
        <v>2</v>
      </c>
      <c r="J78" s="175">
        <f>'가이드 작업용'!Q78</f>
        <v>54013</v>
      </c>
      <c r="K78" s="175">
        <f>'가이드 작업용'!S78</f>
        <v>1</v>
      </c>
      <c r="L78" s="68">
        <f>8</f>
        <v>8</v>
      </c>
      <c r="M78" s="175">
        <f>'가이드 작업용'!G78</f>
        <v>23925</v>
      </c>
      <c r="N78" s="68">
        <f>0</f>
        <v>0</v>
      </c>
      <c r="O78" s="68">
        <f>0</f>
        <v>0</v>
      </c>
      <c r="P78" s="68">
        <f>9</f>
        <v>9</v>
      </c>
      <c r="Q78" s="175">
        <f>'가이드 작업용'!K78</f>
        <v>23800</v>
      </c>
      <c r="R78" s="68">
        <f>0</f>
        <v>0</v>
      </c>
      <c r="S78" s="68">
        <f>0</f>
        <v>0</v>
      </c>
      <c r="T78" s="175">
        <f>INDEX(퀘스트_reward_type_List,MATCH('가이드 작업용'!X78,퀘스트_reward_type_name,0),1)</f>
        <v>34</v>
      </c>
      <c r="U78" s="175">
        <f>'가이드 작업용'!Y78</f>
        <v>1</v>
      </c>
      <c r="V78" s="68">
        <f>0</f>
        <v>0</v>
      </c>
      <c r="W78" s="175">
        <f>'가이드 작업용'!Z78</f>
        <v>0</v>
      </c>
      <c r="X78" s="175">
        <f>INDEX(퀘스트_reward_type_List,MATCH('가이드 작업용'!AB78,퀘스트_reward_type_name,0),1)</f>
        <v>0</v>
      </c>
      <c r="Y78" s="175">
        <f>'가이드 작업용'!AC78</f>
        <v>0</v>
      </c>
      <c r="Z78" s="68">
        <f>0</f>
        <v>0</v>
      </c>
      <c r="AA78" s="175">
        <f>'가이드 작업용'!AD78</f>
        <v>0</v>
      </c>
      <c r="AB78" s="175">
        <f>INDEX(퀘스트_shortcut_type_List,MATCH('가이드 작업용'!T78,퀘스트_shortcut_type_name,0),1)</f>
        <v>15</v>
      </c>
      <c r="AC78" s="175">
        <f>'가이드 작업용'!V78</f>
        <v>14</v>
      </c>
      <c r="AD78" s="68">
        <f>0</f>
        <v>0</v>
      </c>
      <c r="AE78" s="135">
        <f>INDEX(퀘스트_event_content_List,MATCH('가이드 작업용'!W78,퀘스트_event_content_name,0),1)</f>
        <v>0</v>
      </c>
      <c r="AF78" s="26" t="b">
        <f t="shared" si="10"/>
        <v>0</v>
      </c>
      <c r="AG78" s="1" t="b">
        <f t="shared" si="11"/>
        <v>0</v>
      </c>
      <c r="AH78" s="1" t="b">
        <f t="shared" si="12"/>
        <v>0</v>
      </c>
    </row>
    <row r="79" spans="1:34" x14ac:dyDescent="0.3">
      <c r="A79" s="1">
        <f t="shared" si="13"/>
        <v>1542</v>
      </c>
      <c r="B79" s="68">
        <f t="shared" si="14"/>
        <v>1078</v>
      </c>
      <c r="C79" s="68">
        <f>2</f>
        <v>2</v>
      </c>
      <c r="D79" s="68">
        <f t="shared" si="8"/>
        <v>142078</v>
      </c>
      <c r="E79" s="68">
        <f t="shared" si="9"/>
        <v>242078</v>
      </c>
      <c r="F79" s="175" t="str">
        <f>'가이드 작업용'!M79</f>
        <v>크리미 처치</v>
      </c>
      <c r="G79" s="175" t="str">
        <f>IFERROR(VLOOKUP(E79,'가이드 언어'!$BI:$BR,2,FALSE),0)</f>
        <v>메인 퀘스트 78 클리어</v>
      </c>
      <c r="H79" s="68">
        <f t="shared" si="15"/>
        <v>78</v>
      </c>
      <c r="I79" s="175">
        <f>'가이드 작업용'!N79</f>
        <v>42</v>
      </c>
      <c r="J79" s="175">
        <f>'가이드 작업용'!Q79</f>
        <v>15</v>
      </c>
      <c r="K79" s="175">
        <f>'가이드 작업용'!S79</f>
        <v>320</v>
      </c>
      <c r="L79" s="68">
        <f>8</f>
        <v>8</v>
      </c>
      <c r="M79" s="175">
        <f>'가이드 작업용'!G79</f>
        <v>24315</v>
      </c>
      <c r="N79" s="68">
        <f>0</f>
        <v>0</v>
      </c>
      <c r="O79" s="68">
        <f>0</f>
        <v>0</v>
      </c>
      <c r="P79" s="68">
        <f>9</f>
        <v>9</v>
      </c>
      <c r="Q79" s="175">
        <f>'가이드 작업용'!K79</f>
        <v>23819</v>
      </c>
      <c r="R79" s="68">
        <f>0</f>
        <v>0</v>
      </c>
      <c r="S79" s="68">
        <f>0</f>
        <v>0</v>
      </c>
      <c r="T79" s="175">
        <f>INDEX(퀘스트_reward_type_List,MATCH('가이드 작업용'!X79,퀘스트_reward_type_name,0),1)</f>
        <v>0</v>
      </c>
      <c r="U79" s="175">
        <f>'가이드 작업용'!Y79</f>
        <v>0</v>
      </c>
      <c r="V79" s="68">
        <f>0</f>
        <v>0</v>
      </c>
      <c r="W79" s="175">
        <f>'가이드 작업용'!Z79</f>
        <v>0</v>
      </c>
      <c r="X79" s="175">
        <f>INDEX(퀘스트_reward_type_List,MATCH('가이드 작업용'!AB79,퀘스트_reward_type_name,0),1)</f>
        <v>0</v>
      </c>
      <c r="Y79" s="175">
        <f>'가이드 작업용'!AC79</f>
        <v>0</v>
      </c>
      <c r="Z79" s="68">
        <f>0</f>
        <v>0</v>
      </c>
      <c r="AA79" s="175">
        <f>'가이드 작업용'!AD79</f>
        <v>0</v>
      </c>
      <c r="AB79" s="175">
        <f>INDEX(퀘스트_shortcut_type_List,MATCH('가이드 작업용'!T79,퀘스트_shortcut_type_name,0),1)</f>
        <v>15</v>
      </c>
      <c r="AC79" s="175">
        <f>'가이드 작업용'!V79</f>
        <v>15</v>
      </c>
      <c r="AD79" s="68">
        <f>0</f>
        <v>0</v>
      </c>
      <c r="AE79" s="135">
        <f>INDEX(퀘스트_event_content_List,MATCH('가이드 작업용'!W79,퀘스트_event_content_name,0),1)</f>
        <v>0</v>
      </c>
      <c r="AF79" s="26" t="b">
        <f t="shared" si="10"/>
        <v>0</v>
      </c>
      <c r="AG79" s="1" t="b">
        <f t="shared" si="11"/>
        <v>0</v>
      </c>
      <c r="AH79" s="1" t="b">
        <f t="shared" si="12"/>
        <v>0</v>
      </c>
    </row>
    <row r="80" spans="1:34" x14ac:dyDescent="0.3">
      <c r="A80" s="1">
        <f t="shared" si="13"/>
        <v>360</v>
      </c>
      <c r="B80" s="68">
        <f t="shared" si="14"/>
        <v>1079</v>
      </c>
      <c r="C80" s="68">
        <f>2</f>
        <v>2</v>
      </c>
      <c r="D80" s="68">
        <f t="shared" si="8"/>
        <v>142079</v>
      </c>
      <c r="E80" s="68">
        <f t="shared" si="9"/>
        <v>242079</v>
      </c>
      <c r="F80" s="175" t="str">
        <f>'가이드 작업용'!M80</f>
        <v>무한의 공간, 세비지</v>
      </c>
      <c r="G80" s="175" t="str">
        <f>IFERROR(VLOOKUP(E80,'가이드 언어'!$BI:$BR,2,FALSE),0)</f>
        <v>메인 퀘스트 79 클리어</v>
      </c>
      <c r="H80" s="68">
        <f t="shared" si="15"/>
        <v>79</v>
      </c>
      <c r="I80" s="175">
        <f>'가이드 작업용'!N80</f>
        <v>60</v>
      </c>
      <c r="J80" s="175">
        <f>'가이드 작업용'!Q80</f>
        <v>3</v>
      </c>
      <c r="K80" s="175">
        <f>'가이드 작업용'!S80</f>
        <v>1</v>
      </c>
      <c r="L80" s="68">
        <f>8</f>
        <v>8</v>
      </c>
      <c r="M80" s="175">
        <f>'가이드 작업용'!G80</f>
        <v>24710</v>
      </c>
      <c r="N80" s="68">
        <f>0</f>
        <v>0</v>
      </c>
      <c r="O80" s="68">
        <f>0</f>
        <v>0</v>
      </c>
      <c r="P80" s="68">
        <f>9</f>
        <v>9</v>
      </c>
      <c r="Q80" s="175">
        <f>'가이드 작업용'!K80</f>
        <v>23837</v>
      </c>
      <c r="R80" s="68">
        <f>0</f>
        <v>0</v>
      </c>
      <c r="S80" s="68">
        <f>0</f>
        <v>0</v>
      </c>
      <c r="T80" s="175">
        <f>INDEX(퀘스트_reward_type_List,MATCH('가이드 작업용'!X80,퀘스트_reward_type_name,0),1)</f>
        <v>0</v>
      </c>
      <c r="U80" s="175">
        <f>'가이드 작업용'!Y80</f>
        <v>0</v>
      </c>
      <c r="V80" s="68">
        <f>0</f>
        <v>0</v>
      </c>
      <c r="W80" s="175">
        <f>'가이드 작업용'!Z80</f>
        <v>0</v>
      </c>
      <c r="X80" s="175">
        <f>INDEX(퀘스트_reward_type_List,MATCH('가이드 작업용'!AB80,퀘스트_reward_type_name,0),1)</f>
        <v>0</v>
      </c>
      <c r="Y80" s="175">
        <f>'가이드 작업용'!AC80</f>
        <v>0</v>
      </c>
      <c r="Z80" s="68">
        <f>0</f>
        <v>0</v>
      </c>
      <c r="AA80" s="175">
        <f>'가이드 작업용'!AD80</f>
        <v>0</v>
      </c>
      <c r="AB80" s="175">
        <f>INDEX(퀘스트_shortcut_type_List,MATCH('가이드 작업용'!T80,퀘스트_shortcut_type_name,0),1)</f>
        <v>2</v>
      </c>
      <c r="AC80" s="175">
        <f>'가이드 작업용'!V80</f>
        <v>3</v>
      </c>
      <c r="AD80" s="68">
        <f>0</f>
        <v>0</v>
      </c>
      <c r="AE80" s="135">
        <f>INDEX(퀘스트_event_content_List,MATCH('가이드 작업용'!W80,퀘스트_event_content_name,0),1)</f>
        <v>0</v>
      </c>
      <c r="AF80" s="26" t="b">
        <f t="shared" si="10"/>
        <v>0</v>
      </c>
      <c r="AG80" s="1" t="b">
        <f t="shared" si="11"/>
        <v>0</v>
      </c>
      <c r="AH80" s="1" t="b">
        <f t="shared" si="12"/>
        <v>0</v>
      </c>
    </row>
    <row r="81" spans="1:34" x14ac:dyDescent="0.3">
      <c r="A81" s="1">
        <f t="shared" si="13"/>
        <v>1565</v>
      </c>
      <c r="B81" s="68">
        <f t="shared" si="14"/>
        <v>1080</v>
      </c>
      <c r="C81" s="68">
        <f>2</f>
        <v>2</v>
      </c>
      <c r="D81" s="68">
        <f t="shared" si="8"/>
        <v>142080</v>
      </c>
      <c r="E81" s="68">
        <f t="shared" si="9"/>
        <v>242080</v>
      </c>
      <c r="F81" s="175" t="str">
        <f>'가이드 작업용'!M81</f>
        <v>MVP 처치</v>
      </c>
      <c r="G81" s="175" t="str">
        <f>IFERROR(VLOOKUP(E81,'가이드 언어'!$BI:$BR,2,FALSE),0)</f>
        <v>메인 퀘스트 80 클리어</v>
      </c>
      <c r="H81" s="68">
        <f t="shared" si="15"/>
        <v>80</v>
      </c>
      <c r="I81" s="175">
        <f>'가이드 작업용'!N81</f>
        <v>65</v>
      </c>
      <c r="J81" s="175">
        <f>'가이드 작업용'!Q81</f>
        <v>15</v>
      </c>
      <c r="K81" s="175">
        <f>'가이드 작업용'!S81</f>
        <v>2</v>
      </c>
      <c r="L81" s="68">
        <f>8</f>
        <v>8</v>
      </c>
      <c r="M81" s="175">
        <f>'가이드 작업용'!G81</f>
        <v>25110</v>
      </c>
      <c r="N81" s="68">
        <f>0</f>
        <v>0</v>
      </c>
      <c r="O81" s="68">
        <f>0</f>
        <v>0</v>
      </c>
      <c r="P81" s="68">
        <f>9</f>
        <v>9</v>
      </c>
      <c r="Q81" s="175">
        <f>'가이드 작업용'!K81</f>
        <v>23856</v>
      </c>
      <c r="R81" s="68">
        <f>0</f>
        <v>0</v>
      </c>
      <c r="S81" s="68">
        <f>0</f>
        <v>0</v>
      </c>
      <c r="T81" s="175">
        <f>INDEX(퀘스트_reward_type_List,MATCH('가이드 작업용'!X81,퀘스트_reward_type_name,0),1)</f>
        <v>0</v>
      </c>
      <c r="U81" s="175">
        <f>'가이드 작업용'!Y81</f>
        <v>0</v>
      </c>
      <c r="V81" s="68">
        <f>0</f>
        <v>0</v>
      </c>
      <c r="W81" s="175">
        <f>'가이드 작업용'!Z81</f>
        <v>0</v>
      </c>
      <c r="X81" s="175">
        <f>INDEX(퀘스트_reward_type_List,MATCH('가이드 작업용'!AB81,퀘스트_reward_type_name,0),1)</f>
        <v>0</v>
      </c>
      <c r="Y81" s="175">
        <f>'가이드 작업용'!AC81</f>
        <v>0</v>
      </c>
      <c r="Z81" s="68">
        <f>0</f>
        <v>0</v>
      </c>
      <c r="AA81" s="175">
        <f>'가이드 작업용'!AD81</f>
        <v>0</v>
      </c>
      <c r="AB81" s="175">
        <f>INDEX(퀘스트_shortcut_type_List,MATCH('가이드 작업용'!T81,퀘스트_shortcut_type_name,0),1)</f>
        <v>15</v>
      </c>
      <c r="AC81" s="175">
        <f>'가이드 작업용'!V81</f>
        <v>15</v>
      </c>
      <c r="AD81" s="68">
        <f>0</f>
        <v>0</v>
      </c>
      <c r="AE81" s="135">
        <f>INDEX(퀘스트_event_content_List,MATCH('가이드 작업용'!W81,퀘스트_event_content_name,0),1)</f>
        <v>0</v>
      </c>
      <c r="AF81" s="26" t="b">
        <f t="shared" si="10"/>
        <v>0</v>
      </c>
      <c r="AG81" s="1" t="b">
        <f t="shared" si="11"/>
        <v>0</v>
      </c>
      <c r="AH81" s="1" t="b">
        <f t="shared" si="12"/>
        <v>0</v>
      </c>
    </row>
    <row r="82" spans="1:34" x14ac:dyDescent="0.3">
      <c r="A82" s="1">
        <f t="shared" si="13"/>
        <v>5401502</v>
      </c>
      <c r="B82" s="68">
        <f t="shared" si="14"/>
        <v>1081</v>
      </c>
      <c r="C82" s="68">
        <f>2</f>
        <v>2</v>
      </c>
      <c r="D82" s="68">
        <f t="shared" ref="D82:D145" si="16">B82+100000+41000</f>
        <v>142081</v>
      </c>
      <c r="E82" s="68">
        <f t="shared" ref="E82:E145" si="17">B82+200000+41000</f>
        <v>242081</v>
      </c>
      <c r="F82" s="175" t="str">
        <f>'가이드 작업용'!M82</f>
        <v>크리미 보스 처치</v>
      </c>
      <c r="G82" s="175" t="str">
        <f>IFERROR(VLOOKUP(E82,'가이드 언어'!$BI:$BR,2,FALSE),0)</f>
        <v>메인 퀘스트 81 클리어</v>
      </c>
      <c r="H82" s="68">
        <f t="shared" si="15"/>
        <v>81</v>
      </c>
      <c r="I82" s="175">
        <f>'가이드 작업용'!N82</f>
        <v>2</v>
      </c>
      <c r="J82" s="175">
        <f>'가이드 작업용'!Q82</f>
        <v>54015</v>
      </c>
      <c r="K82" s="175">
        <f>'가이드 작업용'!S82</f>
        <v>1</v>
      </c>
      <c r="L82" s="68">
        <f>8</f>
        <v>8</v>
      </c>
      <c r="M82" s="175">
        <f>'가이드 작업용'!G82</f>
        <v>25515</v>
      </c>
      <c r="N82" s="68">
        <f>0</f>
        <v>0</v>
      </c>
      <c r="O82" s="68">
        <f>0</f>
        <v>0</v>
      </c>
      <c r="P82" s="68">
        <f>9</f>
        <v>9</v>
      </c>
      <c r="Q82" s="175">
        <f>'가이드 작업용'!K82</f>
        <v>23875</v>
      </c>
      <c r="R82" s="68">
        <f>0</f>
        <v>0</v>
      </c>
      <c r="S82" s="68">
        <f>0</f>
        <v>0</v>
      </c>
      <c r="T82" s="175">
        <f>INDEX(퀘스트_reward_type_List,MATCH('가이드 작업용'!X82,퀘스트_reward_type_name,0),1)</f>
        <v>0</v>
      </c>
      <c r="U82" s="175">
        <f>'가이드 작업용'!Y82</f>
        <v>0</v>
      </c>
      <c r="V82" s="68">
        <f>0</f>
        <v>0</v>
      </c>
      <c r="W82" s="175">
        <f>'가이드 작업용'!Z82</f>
        <v>0</v>
      </c>
      <c r="X82" s="175">
        <f>INDEX(퀘스트_reward_type_List,MATCH('가이드 작업용'!AB82,퀘스트_reward_type_name,0),1)</f>
        <v>0</v>
      </c>
      <c r="Y82" s="175">
        <f>'가이드 작업용'!AC82</f>
        <v>0</v>
      </c>
      <c r="Z82" s="68">
        <f>0</f>
        <v>0</v>
      </c>
      <c r="AA82" s="175">
        <f>'가이드 작업용'!AD82</f>
        <v>0</v>
      </c>
      <c r="AB82" s="175">
        <f>INDEX(퀘스트_shortcut_type_List,MATCH('가이드 작업용'!T82,퀘스트_shortcut_type_name,0),1)</f>
        <v>15</v>
      </c>
      <c r="AC82" s="175">
        <f>'가이드 작업용'!V82</f>
        <v>15</v>
      </c>
      <c r="AD82" s="68">
        <f>0</f>
        <v>0</v>
      </c>
      <c r="AE82" s="135">
        <f>INDEX(퀘스트_event_content_List,MATCH('가이드 작업용'!W82,퀘스트_event_content_name,0),1)</f>
        <v>0</v>
      </c>
      <c r="AF82" s="26" t="b">
        <f t="shared" ref="AF82:AF145" si="18">IF(OR(AND(L82=6,O82=0),AND(P82=6,S82=0),AND(T82=6,W82=0),AND(X82=6,AA82=0)),TRUE,FALSE)</f>
        <v>0</v>
      </c>
      <c r="AG82" s="1" t="b">
        <f t="shared" ref="AG82:AG145" si="19">IF(
    OR(L82=2,P82=2,T82=2,X82=2),TRUE,FALSE)</f>
        <v>0</v>
      </c>
      <c r="AH82" s="1" t="b">
        <f t="shared" ref="AH82:AH145" si="20">IF(I82=9,TRUE,FALSE)</f>
        <v>0</v>
      </c>
    </row>
    <row r="83" spans="1:34" x14ac:dyDescent="0.3">
      <c r="A83" s="1">
        <f t="shared" si="13"/>
        <v>5242</v>
      </c>
      <c r="B83" s="68">
        <f t="shared" si="14"/>
        <v>1082</v>
      </c>
      <c r="C83" s="68">
        <f>2</f>
        <v>2</v>
      </c>
      <c r="D83" s="68">
        <f t="shared" si="16"/>
        <v>142082</v>
      </c>
      <c r="E83" s="68">
        <f t="shared" si="17"/>
        <v>242082</v>
      </c>
      <c r="F83" s="175" t="str">
        <f>'가이드 작업용'!M83</f>
        <v>요요 처치</v>
      </c>
      <c r="G83" s="175" t="str">
        <f>IFERROR(VLOOKUP(E83,'가이드 언어'!$BI:$BR,2,FALSE),0)</f>
        <v>메인 퀘스트 82 클리어</v>
      </c>
      <c r="H83" s="68">
        <f t="shared" si="15"/>
        <v>82</v>
      </c>
      <c r="I83" s="175">
        <f>'가이드 작업용'!N83</f>
        <v>42</v>
      </c>
      <c r="J83" s="175">
        <f>'가이드 작업용'!Q83</f>
        <v>52</v>
      </c>
      <c r="K83" s="175">
        <f>'가이드 작업용'!S83</f>
        <v>360</v>
      </c>
      <c r="L83" s="68">
        <f>8</f>
        <v>8</v>
      </c>
      <c r="M83" s="175">
        <f>'가이드 작업용'!G83</f>
        <v>25925</v>
      </c>
      <c r="N83" s="68">
        <f>0</f>
        <v>0</v>
      </c>
      <c r="O83" s="68">
        <f>0</f>
        <v>0</v>
      </c>
      <c r="P83" s="68">
        <f>9</f>
        <v>9</v>
      </c>
      <c r="Q83" s="175">
        <f>'가이드 작업용'!K83</f>
        <v>23894</v>
      </c>
      <c r="R83" s="68">
        <f>0</f>
        <v>0</v>
      </c>
      <c r="S83" s="68">
        <f>0</f>
        <v>0</v>
      </c>
      <c r="T83" s="175">
        <f>INDEX(퀘스트_reward_type_List,MATCH('가이드 작업용'!X83,퀘스트_reward_type_name,0),1)</f>
        <v>6</v>
      </c>
      <c r="U83" s="175">
        <f>'가이드 작업용'!Y83</f>
        <v>84017</v>
      </c>
      <c r="V83" s="68">
        <f>0</f>
        <v>0</v>
      </c>
      <c r="W83" s="175">
        <f>'가이드 작업용'!Z83</f>
        <v>1</v>
      </c>
      <c r="X83" s="175">
        <f>INDEX(퀘스트_reward_type_List,MATCH('가이드 작업용'!AB83,퀘스트_reward_type_name,0),1)</f>
        <v>0</v>
      </c>
      <c r="Y83" s="175">
        <f>'가이드 작업용'!AC83</f>
        <v>0</v>
      </c>
      <c r="Z83" s="68">
        <f>0</f>
        <v>0</v>
      </c>
      <c r="AA83" s="175">
        <f>'가이드 작업용'!AD83</f>
        <v>0</v>
      </c>
      <c r="AB83" s="175">
        <f>INDEX(퀘스트_shortcut_type_List,MATCH('가이드 작업용'!T83,퀘스트_shortcut_type_name,0),1)</f>
        <v>15</v>
      </c>
      <c r="AC83" s="175">
        <f>'가이드 작업용'!V83</f>
        <v>16</v>
      </c>
      <c r="AD83" s="68">
        <f>0</f>
        <v>0</v>
      </c>
      <c r="AE83" s="135">
        <f>INDEX(퀘스트_event_content_List,MATCH('가이드 작업용'!W83,퀘스트_event_content_name,0),1)</f>
        <v>0</v>
      </c>
      <c r="AF83" s="26" t="b">
        <f t="shared" si="18"/>
        <v>0</v>
      </c>
      <c r="AG83" s="1" t="b">
        <f t="shared" si="19"/>
        <v>0</v>
      </c>
      <c r="AH83" s="1" t="b">
        <f t="shared" si="20"/>
        <v>0</v>
      </c>
    </row>
    <row r="84" spans="1:34" x14ac:dyDescent="0.3">
      <c r="A84" s="1">
        <f t="shared" si="13"/>
        <v>1665</v>
      </c>
      <c r="B84" s="68">
        <f t="shared" si="14"/>
        <v>1083</v>
      </c>
      <c r="C84" s="68">
        <f>2</f>
        <v>2</v>
      </c>
      <c r="D84" s="68">
        <f t="shared" si="16"/>
        <v>142083</v>
      </c>
      <c r="E84" s="68">
        <f t="shared" si="17"/>
        <v>242083</v>
      </c>
      <c r="F84" s="175" t="str">
        <f>'가이드 작업용'!M84</f>
        <v>MVP 처치</v>
      </c>
      <c r="G84" s="175" t="str">
        <f>IFERROR(VLOOKUP(E84,'가이드 언어'!$BI:$BR,2,FALSE),0)</f>
        <v>메인 퀘스트 83 클리어</v>
      </c>
      <c r="H84" s="68">
        <f t="shared" si="15"/>
        <v>83</v>
      </c>
      <c r="I84" s="175">
        <f>'가이드 작업용'!N84</f>
        <v>65</v>
      </c>
      <c r="J84" s="175">
        <f>'가이드 작업용'!Q84</f>
        <v>16</v>
      </c>
      <c r="K84" s="175">
        <f>'가이드 작업용'!S84</f>
        <v>2</v>
      </c>
      <c r="L84" s="68">
        <f>8</f>
        <v>8</v>
      </c>
      <c r="M84" s="175">
        <f>'가이드 작업용'!G84</f>
        <v>26340</v>
      </c>
      <c r="N84" s="68">
        <f>0</f>
        <v>0</v>
      </c>
      <c r="O84" s="68">
        <f>0</f>
        <v>0</v>
      </c>
      <c r="P84" s="68">
        <f>9</f>
        <v>9</v>
      </c>
      <c r="Q84" s="175">
        <f>'가이드 작업용'!K84</f>
        <v>23912</v>
      </c>
      <c r="R84" s="68">
        <f>0</f>
        <v>0</v>
      </c>
      <c r="S84" s="68">
        <f>0</f>
        <v>0</v>
      </c>
      <c r="T84" s="175">
        <f>INDEX(퀘스트_reward_type_List,MATCH('가이드 작업용'!X84,퀘스트_reward_type_name,0),1)</f>
        <v>0</v>
      </c>
      <c r="U84" s="175">
        <f>'가이드 작업용'!Y84</f>
        <v>0</v>
      </c>
      <c r="V84" s="68">
        <f>0</f>
        <v>0</v>
      </c>
      <c r="W84" s="175">
        <f>'가이드 작업용'!Z84</f>
        <v>0</v>
      </c>
      <c r="X84" s="175">
        <f>INDEX(퀘스트_reward_type_List,MATCH('가이드 작업용'!AB84,퀘스트_reward_type_name,0),1)</f>
        <v>0</v>
      </c>
      <c r="Y84" s="175">
        <f>'가이드 작업용'!AC84</f>
        <v>0</v>
      </c>
      <c r="Z84" s="68">
        <f>0</f>
        <v>0</v>
      </c>
      <c r="AA84" s="175">
        <f>'가이드 작업용'!AD84</f>
        <v>0</v>
      </c>
      <c r="AB84" s="175">
        <f>INDEX(퀘스트_shortcut_type_List,MATCH('가이드 작업용'!T84,퀘스트_shortcut_type_name,0),1)</f>
        <v>15</v>
      </c>
      <c r="AC84" s="175">
        <f>'가이드 작업용'!V84</f>
        <v>16</v>
      </c>
      <c r="AD84" s="68">
        <f>0</f>
        <v>0</v>
      </c>
      <c r="AE84" s="135">
        <f>INDEX(퀘스트_event_content_List,MATCH('가이드 작업용'!W84,퀘스트_event_content_name,0),1)</f>
        <v>0</v>
      </c>
      <c r="AF84" s="26" t="b">
        <f t="shared" si="18"/>
        <v>0</v>
      </c>
      <c r="AG84" s="1" t="b">
        <f t="shared" si="19"/>
        <v>0</v>
      </c>
      <c r="AH84" s="1" t="b">
        <f t="shared" si="20"/>
        <v>0</v>
      </c>
    </row>
    <row r="85" spans="1:34" x14ac:dyDescent="0.3">
      <c r="A85" s="1">
        <f t="shared" si="13"/>
        <v>474</v>
      </c>
      <c r="B85" s="68">
        <f t="shared" si="14"/>
        <v>1084</v>
      </c>
      <c r="C85" s="68">
        <f>2</f>
        <v>2</v>
      </c>
      <c r="D85" s="68">
        <f t="shared" si="16"/>
        <v>142084</v>
      </c>
      <c r="E85" s="68">
        <f t="shared" si="17"/>
        <v>242084</v>
      </c>
      <c r="F85" s="175" t="str">
        <f>'가이드 작업용'!M85</f>
        <v>비공정 습격 방어</v>
      </c>
      <c r="G85" s="175" t="str">
        <f>IFERROR(VLOOKUP(E85,'가이드 언어'!$BI:$BR,2,FALSE),0)</f>
        <v>메인 퀘스트 84 클리어</v>
      </c>
      <c r="H85" s="68">
        <f t="shared" si="15"/>
        <v>84</v>
      </c>
      <c r="I85" s="175">
        <f>'가이드 작업용'!N85</f>
        <v>74</v>
      </c>
      <c r="J85" s="175">
        <f>'가이드 작업용'!Q85</f>
        <v>4</v>
      </c>
      <c r="K85" s="175">
        <f>'가이드 작업용'!S85</f>
        <v>1</v>
      </c>
      <c r="L85" s="68">
        <f>8</f>
        <v>8</v>
      </c>
      <c r="M85" s="175">
        <f>'가이드 작업용'!G85</f>
        <v>26760</v>
      </c>
      <c r="N85" s="68">
        <f>0</f>
        <v>0</v>
      </c>
      <c r="O85" s="68">
        <f>0</f>
        <v>0</v>
      </c>
      <c r="P85" s="68">
        <f>9</f>
        <v>9</v>
      </c>
      <c r="Q85" s="175">
        <f>'가이드 작업용'!K85</f>
        <v>23931</v>
      </c>
      <c r="R85" s="68">
        <f>0</f>
        <v>0</v>
      </c>
      <c r="S85" s="68">
        <f>0</f>
        <v>0</v>
      </c>
      <c r="T85" s="175">
        <f>INDEX(퀘스트_reward_type_List,MATCH('가이드 작업용'!X85,퀘스트_reward_type_name,0),1)</f>
        <v>0</v>
      </c>
      <c r="U85" s="175">
        <f>'가이드 작업용'!Y85</f>
        <v>0</v>
      </c>
      <c r="V85" s="68">
        <f>0</f>
        <v>0</v>
      </c>
      <c r="W85" s="175">
        <f>'가이드 작업용'!Z85</f>
        <v>0</v>
      </c>
      <c r="X85" s="175">
        <f>INDEX(퀘스트_reward_type_List,MATCH('가이드 작업용'!AB85,퀘스트_reward_type_name,0),1)</f>
        <v>0</v>
      </c>
      <c r="Y85" s="175">
        <f>'가이드 작업용'!AC85</f>
        <v>0</v>
      </c>
      <c r="Z85" s="68">
        <f>0</f>
        <v>0</v>
      </c>
      <c r="AA85" s="175">
        <f>'가이드 작업용'!AD85</f>
        <v>0</v>
      </c>
      <c r="AB85" s="175">
        <f>INDEX(퀘스트_shortcut_type_List,MATCH('가이드 작업용'!T85,퀘스트_shortcut_type_name,0),1)</f>
        <v>2</v>
      </c>
      <c r="AC85" s="175">
        <f>'가이드 작업용'!V85</f>
        <v>4</v>
      </c>
      <c r="AD85" s="68">
        <f>0</f>
        <v>0</v>
      </c>
      <c r="AE85" s="135">
        <f>INDEX(퀘스트_event_content_List,MATCH('가이드 작업용'!W85,퀘스트_event_content_name,0),1)</f>
        <v>0</v>
      </c>
      <c r="AF85" s="26" t="b">
        <f t="shared" si="18"/>
        <v>0</v>
      </c>
      <c r="AG85" s="1" t="b">
        <f t="shared" si="19"/>
        <v>0</v>
      </c>
      <c r="AH85" s="1" t="b">
        <f t="shared" si="20"/>
        <v>0</v>
      </c>
    </row>
    <row r="86" spans="1:34" x14ac:dyDescent="0.3">
      <c r="A86" s="1">
        <f t="shared" si="13"/>
        <v>5405202</v>
      </c>
      <c r="B86" s="68">
        <f t="shared" si="14"/>
        <v>1085</v>
      </c>
      <c r="C86" s="68">
        <f>2</f>
        <v>2</v>
      </c>
      <c r="D86" s="68">
        <f t="shared" si="16"/>
        <v>142085</v>
      </c>
      <c r="E86" s="68">
        <f t="shared" si="17"/>
        <v>242085</v>
      </c>
      <c r="F86" s="175" t="str">
        <f>'가이드 작업용'!M86</f>
        <v>요요 보스 처치</v>
      </c>
      <c r="G86" s="175" t="str">
        <f>IFERROR(VLOOKUP(E86,'가이드 언어'!$BI:$BR,2,FALSE),0)</f>
        <v>메인 퀘스트 85 클리어</v>
      </c>
      <c r="H86" s="68">
        <f t="shared" si="15"/>
        <v>85</v>
      </c>
      <c r="I86" s="175">
        <f>'가이드 작업용'!N86</f>
        <v>2</v>
      </c>
      <c r="J86" s="175">
        <f>'가이드 작업용'!Q86</f>
        <v>54052</v>
      </c>
      <c r="K86" s="175">
        <f>'가이드 작업용'!S86</f>
        <v>1</v>
      </c>
      <c r="L86" s="68">
        <f>8</f>
        <v>8</v>
      </c>
      <c r="M86" s="175">
        <f>'가이드 작업용'!G86</f>
        <v>27185</v>
      </c>
      <c r="N86" s="68">
        <f>0</f>
        <v>0</v>
      </c>
      <c r="O86" s="68">
        <f>0</f>
        <v>0</v>
      </c>
      <c r="P86" s="68">
        <f>9</f>
        <v>9</v>
      </c>
      <c r="Q86" s="175">
        <f>'가이드 작업용'!K86</f>
        <v>23950</v>
      </c>
      <c r="R86" s="68">
        <f>0</f>
        <v>0</v>
      </c>
      <c r="S86" s="68">
        <f>0</f>
        <v>0</v>
      </c>
      <c r="T86" s="175">
        <f>INDEX(퀘스트_reward_type_List,MATCH('가이드 작업용'!X86,퀘스트_reward_type_name,0),1)</f>
        <v>34</v>
      </c>
      <c r="U86" s="175">
        <f>'가이드 작업용'!Y86</f>
        <v>1</v>
      </c>
      <c r="V86" s="68">
        <f>0</f>
        <v>0</v>
      </c>
      <c r="W86" s="175">
        <f>'가이드 작업용'!Z86</f>
        <v>0</v>
      </c>
      <c r="X86" s="175">
        <f>INDEX(퀘스트_reward_type_List,MATCH('가이드 작업용'!AB86,퀘스트_reward_type_name,0),1)</f>
        <v>0</v>
      </c>
      <c r="Y86" s="175">
        <f>'가이드 작업용'!AC86</f>
        <v>0</v>
      </c>
      <c r="Z86" s="68">
        <f>0</f>
        <v>0</v>
      </c>
      <c r="AA86" s="175">
        <f>'가이드 작업용'!AD86</f>
        <v>0</v>
      </c>
      <c r="AB86" s="175">
        <f>INDEX(퀘스트_shortcut_type_List,MATCH('가이드 작업용'!T86,퀘스트_shortcut_type_name,0),1)</f>
        <v>15</v>
      </c>
      <c r="AC86" s="175">
        <f>'가이드 작업용'!V86</f>
        <v>16</v>
      </c>
      <c r="AD86" s="68">
        <f>0</f>
        <v>0</v>
      </c>
      <c r="AE86" s="135">
        <f>INDEX(퀘스트_event_content_List,MATCH('가이드 작업용'!W86,퀘스트_event_content_name,0),1)</f>
        <v>0</v>
      </c>
      <c r="AF86" s="26" t="b">
        <f t="shared" si="18"/>
        <v>0</v>
      </c>
      <c r="AG86" s="1" t="b">
        <f t="shared" si="19"/>
        <v>0</v>
      </c>
      <c r="AH86" s="1" t="b">
        <f t="shared" si="20"/>
        <v>0</v>
      </c>
    </row>
    <row r="87" spans="1:34" x14ac:dyDescent="0.3">
      <c r="A87" s="1">
        <f t="shared" si="13"/>
        <v>1442</v>
      </c>
      <c r="B87" s="68">
        <f t="shared" si="14"/>
        <v>1086</v>
      </c>
      <c r="C87" s="68">
        <f>2</f>
        <v>2</v>
      </c>
      <c r="D87" s="68">
        <f t="shared" si="16"/>
        <v>142086</v>
      </c>
      <c r="E87" s="68">
        <f t="shared" si="17"/>
        <v>242086</v>
      </c>
      <c r="F87" s="175" t="str">
        <f>'가이드 작업용'!M87</f>
        <v>코코 처치</v>
      </c>
      <c r="G87" s="175" t="str">
        <f>IFERROR(VLOOKUP(E87,'가이드 언어'!$BI:$BR,2,FALSE),0)</f>
        <v>메인 퀘스트 86 클리어</v>
      </c>
      <c r="H87" s="68">
        <f t="shared" si="15"/>
        <v>86</v>
      </c>
      <c r="I87" s="175">
        <f>'가이드 작업용'!N87</f>
        <v>42</v>
      </c>
      <c r="J87" s="175">
        <f>'가이드 작업용'!Q87</f>
        <v>14</v>
      </c>
      <c r="K87" s="175">
        <f>'가이드 작업용'!S87</f>
        <v>400</v>
      </c>
      <c r="L87" s="68">
        <f>8</f>
        <v>8</v>
      </c>
      <c r="M87" s="175">
        <f>'가이드 작업용'!G87</f>
        <v>27615</v>
      </c>
      <c r="N87" s="68">
        <f>0</f>
        <v>0</v>
      </c>
      <c r="O87" s="68">
        <f>0</f>
        <v>0</v>
      </c>
      <c r="P87" s="68">
        <f>9</f>
        <v>9</v>
      </c>
      <c r="Q87" s="175">
        <f>'가이드 작업용'!K87</f>
        <v>23969</v>
      </c>
      <c r="R87" s="68">
        <f>0</f>
        <v>0</v>
      </c>
      <c r="S87" s="68">
        <f>0</f>
        <v>0</v>
      </c>
      <c r="T87" s="175">
        <f>INDEX(퀘스트_reward_type_List,MATCH('가이드 작업용'!X87,퀘스트_reward_type_name,0),1)</f>
        <v>6</v>
      </c>
      <c r="U87" s="175">
        <f>'가이드 작업용'!Y87</f>
        <v>84015</v>
      </c>
      <c r="V87" s="68">
        <f>0</f>
        <v>0</v>
      </c>
      <c r="W87" s="175">
        <f>'가이드 작업용'!Z87</f>
        <v>1</v>
      </c>
      <c r="X87" s="175">
        <f>INDEX(퀘스트_reward_type_List,MATCH('가이드 작업용'!AB87,퀘스트_reward_type_name,0),1)</f>
        <v>0</v>
      </c>
      <c r="Y87" s="175">
        <f>'가이드 작업용'!AC87</f>
        <v>0</v>
      </c>
      <c r="Z87" s="68">
        <f>0</f>
        <v>0</v>
      </c>
      <c r="AA87" s="175">
        <f>'가이드 작업용'!AD87</f>
        <v>0</v>
      </c>
      <c r="AB87" s="175">
        <f>INDEX(퀘스트_shortcut_type_List,MATCH('가이드 작업용'!T87,퀘스트_shortcut_type_name,0),1)</f>
        <v>15</v>
      </c>
      <c r="AC87" s="175">
        <f>'가이드 작업용'!V87</f>
        <v>17</v>
      </c>
      <c r="AD87" s="68">
        <f>0</f>
        <v>0</v>
      </c>
      <c r="AE87" s="135">
        <f>INDEX(퀘스트_event_content_List,MATCH('가이드 작업용'!W87,퀘스트_event_content_name,0),1)</f>
        <v>0</v>
      </c>
      <c r="AF87" s="26" t="b">
        <f t="shared" si="18"/>
        <v>0</v>
      </c>
      <c r="AG87" s="1" t="b">
        <f t="shared" si="19"/>
        <v>0</v>
      </c>
      <c r="AH87" s="1" t="b">
        <f t="shared" si="20"/>
        <v>0</v>
      </c>
    </row>
    <row r="88" spans="1:34" x14ac:dyDescent="0.3">
      <c r="A88" s="1">
        <f t="shared" si="13"/>
        <v>9401114</v>
      </c>
      <c r="B88" s="68">
        <f t="shared" si="14"/>
        <v>1087</v>
      </c>
      <c r="C88" s="68">
        <f>2</f>
        <v>2</v>
      </c>
      <c r="D88" s="68">
        <f t="shared" si="16"/>
        <v>142087</v>
      </c>
      <c r="E88" s="68">
        <f t="shared" si="17"/>
        <v>242087</v>
      </c>
      <c r="F88" s="175" t="str">
        <f>'가이드 작업용'!M88</f>
        <v>코코 소탕</v>
      </c>
      <c r="G88" s="175" t="str">
        <f>IFERROR(VLOOKUP(E88,'가이드 언어'!$BI:$BR,2,FALSE),0)</f>
        <v>메인 퀘스트 87 클리어</v>
      </c>
      <c r="H88" s="68">
        <f t="shared" si="15"/>
        <v>87</v>
      </c>
      <c r="I88" s="175">
        <f>'가이드 작업용'!N88</f>
        <v>14</v>
      </c>
      <c r="J88" s="175">
        <f>'가이드 작업용'!Q88</f>
        <v>94011</v>
      </c>
      <c r="K88" s="175">
        <f>'가이드 작업용'!S88</f>
        <v>20</v>
      </c>
      <c r="L88" s="68">
        <f>8</f>
        <v>8</v>
      </c>
      <c r="M88" s="175">
        <f>'가이드 작업용'!G88</f>
        <v>28050</v>
      </c>
      <c r="N88" s="68">
        <f>0</f>
        <v>0</v>
      </c>
      <c r="O88" s="68">
        <f>0</f>
        <v>0</v>
      </c>
      <c r="P88" s="68">
        <f>9</f>
        <v>9</v>
      </c>
      <c r="Q88" s="175">
        <f>'가이드 작업용'!K88</f>
        <v>23987</v>
      </c>
      <c r="R88" s="68">
        <f>0</f>
        <v>0</v>
      </c>
      <c r="S88" s="68">
        <f>0</f>
        <v>0</v>
      </c>
      <c r="T88" s="175">
        <f>INDEX(퀘스트_reward_type_List,MATCH('가이드 작업용'!X88,퀘스트_reward_type_name,0),1)</f>
        <v>1</v>
      </c>
      <c r="U88" s="175">
        <f>'가이드 작업용'!Y88</f>
        <v>30000</v>
      </c>
      <c r="V88" s="68">
        <f>0</f>
        <v>0</v>
      </c>
      <c r="W88" s="175">
        <f>'가이드 작업용'!Z88</f>
        <v>0</v>
      </c>
      <c r="X88" s="175">
        <f>INDEX(퀘스트_reward_type_List,MATCH('가이드 작업용'!AB88,퀘스트_reward_type_name,0),1)</f>
        <v>0</v>
      </c>
      <c r="Y88" s="175">
        <f>'가이드 작업용'!AC88</f>
        <v>0</v>
      </c>
      <c r="Z88" s="68">
        <f>0</f>
        <v>0</v>
      </c>
      <c r="AA88" s="175">
        <f>'가이드 작업용'!AD88</f>
        <v>0</v>
      </c>
      <c r="AB88" s="175">
        <f>INDEX(퀘스트_shortcut_type_List,MATCH('가이드 작업용'!T88,퀘스트_shortcut_type_name,0),1)</f>
        <v>15</v>
      </c>
      <c r="AC88" s="175">
        <f>'가이드 작업용'!V88</f>
        <v>17</v>
      </c>
      <c r="AD88" s="68">
        <f>0</f>
        <v>0</v>
      </c>
      <c r="AE88" s="135">
        <f>INDEX(퀘스트_event_content_List,MATCH('가이드 작업용'!W88,퀘스트_event_content_name,0),1)</f>
        <v>0</v>
      </c>
      <c r="AF88" s="26" t="b">
        <f t="shared" si="18"/>
        <v>0</v>
      </c>
      <c r="AG88" s="1" t="b">
        <f t="shared" si="19"/>
        <v>0</v>
      </c>
      <c r="AH88" s="1" t="b">
        <f t="shared" si="20"/>
        <v>0</v>
      </c>
    </row>
    <row r="89" spans="1:34" x14ac:dyDescent="0.3">
      <c r="A89" s="1">
        <f t="shared" si="13"/>
        <v>3046</v>
      </c>
      <c r="B89" s="68">
        <f t="shared" si="14"/>
        <v>1088</v>
      </c>
      <c r="C89" s="68">
        <f>2</f>
        <v>2</v>
      </c>
      <c r="D89" s="68">
        <f t="shared" si="16"/>
        <v>142088</v>
      </c>
      <c r="E89" s="68">
        <f t="shared" si="17"/>
        <v>242088</v>
      </c>
      <c r="F89" s="175" t="str">
        <f>'가이드 작업용'!M89</f>
        <v>장비 강화</v>
      </c>
      <c r="G89" s="175" t="str">
        <f>IFERROR(VLOOKUP(E89,'가이드 언어'!$BI:$BR,2,FALSE),0)</f>
        <v>메인 퀘스트 88 클리어</v>
      </c>
      <c r="H89" s="68">
        <f t="shared" si="15"/>
        <v>88</v>
      </c>
      <c r="I89" s="175">
        <f>'가이드 작업용'!N89</f>
        <v>46</v>
      </c>
      <c r="J89" s="175">
        <f>'가이드 작업용'!Q89</f>
        <v>30</v>
      </c>
      <c r="K89" s="175">
        <f>'가이드 작업용'!S89</f>
        <v>1</v>
      </c>
      <c r="L89" s="68">
        <f>8</f>
        <v>8</v>
      </c>
      <c r="M89" s="175">
        <f>'가이드 작업용'!G89</f>
        <v>28490</v>
      </c>
      <c r="N89" s="68">
        <f>0</f>
        <v>0</v>
      </c>
      <c r="O89" s="68">
        <f>0</f>
        <v>0</v>
      </c>
      <c r="P89" s="68">
        <f>9</f>
        <v>9</v>
      </c>
      <c r="Q89" s="175">
        <f>'가이드 작업용'!K89</f>
        <v>24006</v>
      </c>
      <c r="R89" s="68">
        <f>0</f>
        <v>0</v>
      </c>
      <c r="S89" s="68">
        <f>0</f>
        <v>0</v>
      </c>
      <c r="T89" s="175">
        <f>INDEX(퀘스트_reward_type_List,MATCH('가이드 작업용'!X89,퀘스트_reward_type_name,0),1)</f>
        <v>1</v>
      </c>
      <c r="U89" s="175">
        <f>'가이드 작업용'!Y89</f>
        <v>50000</v>
      </c>
      <c r="V89" s="68">
        <f>0</f>
        <v>0</v>
      </c>
      <c r="W89" s="175">
        <f>'가이드 작업용'!Z89</f>
        <v>0</v>
      </c>
      <c r="X89" s="175">
        <f>INDEX(퀘스트_reward_type_List,MATCH('가이드 작업용'!AB89,퀘스트_reward_type_name,0),1)</f>
        <v>0</v>
      </c>
      <c r="Y89" s="175">
        <f>'가이드 작업용'!AC89</f>
        <v>0</v>
      </c>
      <c r="Z89" s="68">
        <f>0</f>
        <v>0</v>
      </c>
      <c r="AA89" s="175">
        <f>'가이드 작업용'!AD89</f>
        <v>0</v>
      </c>
      <c r="AB89" s="175">
        <f>INDEX(퀘스트_shortcut_type_List,MATCH('가이드 작업용'!T89,퀘스트_shortcut_type_name,0),1)</f>
        <v>6</v>
      </c>
      <c r="AC89" s="175">
        <f>'가이드 작업용'!V89</f>
        <v>0</v>
      </c>
      <c r="AD89" s="68">
        <f>0</f>
        <v>0</v>
      </c>
      <c r="AE89" s="135">
        <f>INDEX(퀘스트_event_content_List,MATCH('가이드 작업용'!W89,퀘스트_event_content_name,0),1)</f>
        <v>0</v>
      </c>
      <c r="AF89" s="26" t="b">
        <f t="shared" si="18"/>
        <v>0</v>
      </c>
      <c r="AG89" s="1" t="b">
        <f t="shared" si="19"/>
        <v>0</v>
      </c>
      <c r="AH89" s="1" t="b">
        <f t="shared" si="20"/>
        <v>0</v>
      </c>
    </row>
    <row r="90" spans="1:34" x14ac:dyDescent="0.3">
      <c r="A90" s="1">
        <f t="shared" si="13"/>
        <v>5401402</v>
      </c>
      <c r="B90" s="68">
        <f t="shared" si="14"/>
        <v>1089</v>
      </c>
      <c r="C90" s="68">
        <f>2</f>
        <v>2</v>
      </c>
      <c r="D90" s="68">
        <f t="shared" si="16"/>
        <v>142089</v>
      </c>
      <c r="E90" s="68">
        <f t="shared" si="17"/>
        <v>242089</v>
      </c>
      <c r="F90" s="175" t="str">
        <f>'가이드 작업용'!M90</f>
        <v>코코 보스 처치</v>
      </c>
      <c r="G90" s="175" t="str">
        <f>IFERROR(VLOOKUP(E90,'가이드 언어'!$BI:$BR,2,FALSE),0)</f>
        <v>메인 퀘스트 89 클리어</v>
      </c>
      <c r="H90" s="68">
        <f t="shared" si="15"/>
        <v>89</v>
      </c>
      <c r="I90" s="175">
        <f>'가이드 작업용'!N90</f>
        <v>2</v>
      </c>
      <c r="J90" s="175">
        <f>'가이드 작업용'!Q90</f>
        <v>54014</v>
      </c>
      <c r="K90" s="175">
        <f>'가이드 작업용'!S90</f>
        <v>1</v>
      </c>
      <c r="L90" s="68">
        <f>8</f>
        <v>8</v>
      </c>
      <c r="M90" s="175">
        <f>'가이드 작업용'!G90</f>
        <v>28935</v>
      </c>
      <c r="N90" s="68">
        <f>0</f>
        <v>0</v>
      </c>
      <c r="O90" s="68">
        <f>0</f>
        <v>0</v>
      </c>
      <c r="P90" s="68">
        <f>9</f>
        <v>9</v>
      </c>
      <c r="Q90" s="175">
        <f>'가이드 작업용'!K90</f>
        <v>24025</v>
      </c>
      <c r="R90" s="68">
        <f>0</f>
        <v>0</v>
      </c>
      <c r="S90" s="68">
        <f>0</f>
        <v>0</v>
      </c>
      <c r="T90" s="175">
        <f>INDEX(퀘스트_reward_type_List,MATCH('가이드 작업용'!X90,퀘스트_reward_type_name,0),1)</f>
        <v>0</v>
      </c>
      <c r="U90" s="175">
        <f>'가이드 작업용'!Y90</f>
        <v>0</v>
      </c>
      <c r="V90" s="68">
        <f>0</f>
        <v>0</v>
      </c>
      <c r="W90" s="175">
        <f>'가이드 작업용'!Z90</f>
        <v>0</v>
      </c>
      <c r="X90" s="175">
        <f>INDEX(퀘스트_reward_type_List,MATCH('가이드 작업용'!AB90,퀘스트_reward_type_name,0),1)</f>
        <v>0</v>
      </c>
      <c r="Y90" s="175">
        <f>'가이드 작업용'!AC90</f>
        <v>0</v>
      </c>
      <c r="Z90" s="68">
        <f>0</f>
        <v>0</v>
      </c>
      <c r="AA90" s="175">
        <f>'가이드 작업용'!AD90</f>
        <v>0</v>
      </c>
      <c r="AB90" s="175">
        <f>INDEX(퀘스트_shortcut_type_List,MATCH('가이드 작업용'!T90,퀘스트_shortcut_type_name,0),1)</f>
        <v>15</v>
      </c>
      <c r="AC90" s="175">
        <f>'가이드 작업용'!V90</f>
        <v>17</v>
      </c>
      <c r="AD90" s="68">
        <f>0</f>
        <v>0</v>
      </c>
      <c r="AE90" s="135">
        <f>INDEX(퀘스트_event_content_List,MATCH('가이드 작업용'!W90,퀘스트_event_content_name,0),1)</f>
        <v>0</v>
      </c>
      <c r="AF90" s="26" t="b">
        <f t="shared" si="18"/>
        <v>0</v>
      </c>
      <c r="AG90" s="1" t="b">
        <f t="shared" si="19"/>
        <v>0</v>
      </c>
      <c r="AH90" s="1" t="b">
        <f t="shared" si="20"/>
        <v>0</v>
      </c>
    </row>
    <row r="91" spans="1:34" x14ac:dyDescent="0.3">
      <c r="A91" s="1">
        <f t="shared" si="13"/>
        <v>5342</v>
      </c>
      <c r="B91" s="68">
        <f t="shared" si="14"/>
        <v>1090</v>
      </c>
      <c r="C91" s="68">
        <f>2</f>
        <v>2</v>
      </c>
      <c r="D91" s="68">
        <f t="shared" si="16"/>
        <v>142090</v>
      </c>
      <c r="E91" s="68">
        <f t="shared" si="17"/>
        <v>242090</v>
      </c>
      <c r="F91" s="175" t="str">
        <f>'가이드 작업용'!M91</f>
        <v>쵸코 처치</v>
      </c>
      <c r="G91" s="175" t="str">
        <f>IFERROR(VLOOKUP(E91,'가이드 언어'!$BI:$BR,2,FALSE),0)</f>
        <v>메인 퀘스트 90 클리어</v>
      </c>
      <c r="H91" s="68">
        <f t="shared" si="15"/>
        <v>90</v>
      </c>
      <c r="I91" s="175">
        <f>'가이드 작업용'!N91</f>
        <v>42</v>
      </c>
      <c r="J91" s="175">
        <f>'가이드 작업용'!Q91</f>
        <v>53</v>
      </c>
      <c r="K91" s="175">
        <f>'가이드 작업용'!S91</f>
        <v>450</v>
      </c>
      <c r="L91" s="68">
        <f>8</f>
        <v>8</v>
      </c>
      <c r="M91" s="175">
        <f>'가이드 작업용'!G91</f>
        <v>29385</v>
      </c>
      <c r="N91" s="68">
        <f>0</f>
        <v>0</v>
      </c>
      <c r="O91" s="68">
        <f>0</f>
        <v>0</v>
      </c>
      <c r="P91" s="68">
        <f>9</f>
        <v>9</v>
      </c>
      <c r="Q91" s="175">
        <f>'가이드 작업용'!K91</f>
        <v>24044</v>
      </c>
      <c r="R91" s="68">
        <f>0</f>
        <v>0</v>
      </c>
      <c r="S91" s="68">
        <f>0</f>
        <v>0</v>
      </c>
      <c r="T91" s="175">
        <f>INDEX(퀘스트_reward_type_List,MATCH('가이드 작업용'!X91,퀘스트_reward_type_name,0),1)</f>
        <v>6</v>
      </c>
      <c r="U91" s="175">
        <f>'가이드 작업용'!Y91</f>
        <v>84017</v>
      </c>
      <c r="V91" s="68">
        <f>0</f>
        <v>0</v>
      </c>
      <c r="W91" s="175">
        <f>'가이드 작업용'!Z91</f>
        <v>1</v>
      </c>
      <c r="X91" s="175">
        <f>INDEX(퀘스트_reward_type_List,MATCH('가이드 작업용'!AB91,퀘스트_reward_type_name,0),1)</f>
        <v>0</v>
      </c>
      <c r="Y91" s="175">
        <f>'가이드 작업용'!AC91</f>
        <v>0</v>
      </c>
      <c r="Z91" s="68">
        <f>0</f>
        <v>0</v>
      </c>
      <c r="AA91" s="175">
        <f>'가이드 작업용'!AD91</f>
        <v>0</v>
      </c>
      <c r="AB91" s="175">
        <f>INDEX(퀘스트_shortcut_type_List,MATCH('가이드 작업용'!T91,퀘스트_shortcut_type_name,0),1)</f>
        <v>15</v>
      </c>
      <c r="AC91" s="175">
        <f>'가이드 작업용'!V91</f>
        <v>18</v>
      </c>
      <c r="AD91" s="68">
        <f>0</f>
        <v>0</v>
      </c>
      <c r="AE91" s="135">
        <f>INDEX(퀘스트_event_content_List,MATCH('가이드 작업용'!W91,퀘스트_event_content_name,0),1)</f>
        <v>0</v>
      </c>
      <c r="AF91" s="26" t="b">
        <f t="shared" si="18"/>
        <v>0</v>
      </c>
      <c r="AG91" s="1" t="b">
        <f t="shared" si="19"/>
        <v>0</v>
      </c>
      <c r="AH91" s="1" t="b">
        <f t="shared" si="20"/>
        <v>0</v>
      </c>
    </row>
    <row r="92" spans="1:34" x14ac:dyDescent="0.3">
      <c r="A92" s="1">
        <f t="shared" si="13"/>
        <v>3070</v>
      </c>
      <c r="B92" s="68">
        <f t="shared" si="14"/>
        <v>1091</v>
      </c>
      <c r="C92" s="68">
        <f>2</f>
        <v>2</v>
      </c>
      <c r="D92" s="68">
        <f t="shared" si="16"/>
        <v>142091</v>
      </c>
      <c r="E92" s="68">
        <f t="shared" si="17"/>
        <v>242091</v>
      </c>
      <c r="F92" s="175" t="str">
        <f>'가이드 작업용'!M92</f>
        <v>카드 강화</v>
      </c>
      <c r="G92" s="175" t="str">
        <f>IFERROR(VLOOKUP(E92,'가이드 언어'!$BI:$BR,2,FALSE),0)</f>
        <v>메인 퀘스트 91 클리어</v>
      </c>
      <c r="H92" s="68">
        <f t="shared" si="15"/>
        <v>91</v>
      </c>
      <c r="I92" s="175">
        <f>'가이드 작업용'!N92</f>
        <v>70</v>
      </c>
      <c r="J92" s="175">
        <f>'가이드 작업용'!Q92</f>
        <v>30</v>
      </c>
      <c r="K92" s="175">
        <f>'가이드 작업용'!S92</f>
        <v>1</v>
      </c>
      <c r="L92" s="68">
        <f>8</f>
        <v>8</v>
      </c>
      <c r="M92" s="175">
        <f>'가이드 작업용'!G92</f>
        <v>29840</v>
      </c>
      <c r="N92" s="68">
        <f>0</f>
        <v>0</v>
      </c>
      <c r="O92" s="68">
        <f>0</f>
        <v>0</v>
      </c>
      <c r="P92" s="68">
        <f>9</f>
        <v>9</v>
      </c>
      <c r="Q92" s="175">
        <f>'가이드 작업용'!K92</f>
        <v>24062</v>
      </c>
      <c r="R92" s="68">
        <f>0</f>
        <v>0</v>
      </c>
      <c r="S92" s="68">
        <f>0</f>
        <v>0</v>
      </c>
      <c r="T92" s="175">
        <f>INDEX(퀘스트_reward_type_List,MATCH('가이드 작업용'!X92,퀘스트_reward_type_name,0),1)</f>
        <v>0</v>
      </c>
      <c r="U92" s="175">
        <f>'가이드 작업용'!Y92</f>
        <v>0</v>
      </c>
      <c r="V92" s="68">
        <f>0</f>
        <v>0</v>
      </c>
      <c r="W92" s="175">
        <f>'가이드 작업용'!Z92</f>
        <v>0</v>
      </c>
      <c r="X92" s="175">
        <f>INDEX(퀘스트_reward_type_List,MATCH('가이드 작업용'!AB92,퀘스트_reward_type_name,0),1)</f>
        <v>0</v>
      </c>
      <c r="Y92" s="175">
        <f>'가이드 작업용'!AC92</f>
        <v>0</v>
      </c>
      <c r="Z92" s="68">
        <f>0</f>
        <v>0</v>
      </c>
      <c r="AA92" s="175">
        <f>'가이드 작업용'!AD92</f>
        <v>0</v>
      </c>
      <c r="AB92" s="175">
        <f>INDEX(퀘스트_shortcut_type_List,MATCH('가이드 작업용'!T92,퀘스트_shortcut_type_name,0),1)</f>
        <v>6</v>
      </c>
      <c r="AC92" s="175">
        <f>'가이드 작업용'!V92</f>
        <v>0</v>
      </c>
      <c r="AD92" s="68">
        <f>0</f>
        <v>0</v>
      </c>
      <c r="AE92" s="135">
        <f>INDEX(퀘스트_event_content_List,MATCH('가이드 작업용'!W92,퀘스트_event_content_name,0),1)</f>
        <v>0</v>
      </c>
      <c r="AF92" s="26" t="b">
        <f t="shared" si="18"/>
        <v>0</v>
      </c>
      <c r="AG92" s="1" t="b">
        <f t="shared" si="19"/>
        <v>0</v>
      </c>
      <c r="AH92" s="1" t="b">
        <f t="shared" si="20"/>
        <v>0</v>
      </c>
    </row>
    <row r="93" spans="1:34" x14ac:dyDescent="0.3">
      <c r="A93" s="1">
        <f t="shared" si="13"/>
        <v>1865</v>
      </c>
      <c r="B93" s="68">
        <f t="shared" si="14"/>
        <v>1092</v>
      </c>
      <c r="C93" s="68">
        <f>2</f>
        <v>2</v>
      </c>
      <c r="D93" s="68">
        <f t="shared" si="16"/>
        <v>142092</v>
      </c>
      <c r="E93" s="68">
        <f t="shared" si="17"/>
        <v>242092</v>
      </c>
      <c r="F93" s="175" t="str">
        <f>'가이드 작업용'!M93</f>
        <v>MVP 처치</v>
      </c>
      <c r="G93" s="175" t="str">
        <f>IFERROR(VLOOKUP(E93,'가이드 언어'!$BI:$BR,2,FALSE),0)</f>
        <v>메인 퀘스트 92 클리어</v>
      </c>
      <c r="H93" s="68">
        <f t="shared" si="15"/>
        <v>92</v>
      </c>
      <c r="I93" s="175">
        <f>'가이드 작업용'!N93</f>
        <v>65</v>
      </c>
      <c r="J93" s="175">
        <f>'가이드 작업용'!Q93</f>
        <v>18</v>
      </c>
      <c r="K93" s="175">
        <f>'가이드 작업용'!S93</f>
        <v>2</v>
      </c>
      <c r="L93" s="68">
        <f>8</f>
        <v>8</v>
      </c>
      <c r="M93" s="175">
        <f>'가이드 작업용'!G93</f>
        <v>30300</v>
      </c>
      <c r="N93" s="68">
        <f>0</f>
        <v>0</v>
      </c>
      <c r="O93" s="68">
        <f>0</f>
        <v>0</v>
      </c>
      <c r="P93" s="68">
        <f>9</f>
        <v>9</v>
      </c>
      <c r="Q93" s="175">
        <f>'가이드 작업용'!K93</f>
        <v>24081</v>
      </c>
      <c r="R93" s="68">
        <f>0</f>
        <v>0</v>
      </c>
      <c r="S93" s="68">
        <f>0</f>
        <v>0</v>
      </c>
      <c r="T93" s="175">
        <f>INDEX(퀘스트_reward_type_List,MATCH('가이드 작업용'!X93,퀘스트_reward_type_name,0),1)</f>
        <v>0</v>
      </c>
      <c r="U93" s="175">
        <f>'가이드 작업용'!Y93</f>
        <v>0</v>
      </c>
      <c r="V93" s="68">
        <f>0</f>
        <v>0</v>
      </c>
      <c r="W93" s="175">
        <f>'가이드 작업용'!Z93</f>
        <v>0</v>
      </c>
      <c r="X93" s="175">
        <f>INDEX(퀘스트_reward_type_List,MATCH('가이드 작업용'!AB93,퀘스트_reward_type_name,0),1)</f>
        <v>0</v>
      </c>
      <c r="Y93" s="175">
        <f>'가이드 작업용'!AC93</f>
        <v>0</v>
      </c>
      <c r="Z93" s="68">
        <f>0</f>
        <v>0</v>
      </c>
      <c r="AA93" s="175">
        <f>'가이드 작업용'!AD93</f>
        <v>0</v>
      </c>
      <c r="AB93" s="175">
        <f>INDEX(퀘스트_shortcut_type_List,MATCH('가이드 작업용'!T93,퀘스트_shortcut_type_name,0),1)</f>
        <v>15</v>
      </c>
      <c r="AC93" s="175">
        <f>'가이드 작업용'!V93</f>
        <v>18</v>
      </c>
      <c r="AD93" s="68">
        <f>0</f>
        <v>0</v>
      </c>
      <c r="AE93" s="135">
        <f>INDEX(퀘스트_event_content_List,MATCH('가이드 작업용'!W93,퀘스트_event_content_name,0),1)</f>
        <v>0</v>
      </c>
      <c r="AF93" s="26" t="b">
        <f t="shared" si="18"/>
        <v>0</v>
      </c>
      <c r="AG93" s="1" t="b">
        <f t="shared" si="19"/>
        <v>0</v>
      </c>
      <c r="AH93" s="1" t="b">
        <f t="shared" si="20"/>
        <v>0</v>
      </c>
    </row>
    <row r="94" spans="1:34" x14ac:dyDescent="0.3">
      <c r="A94" s="1">
        <f t="shared" si="13"/>
        <v>276</v>
      </c>
      <c r="B94" s="68">
        <f t="shared" si="14"/>
        <v>1093</v>
      </c>
      <c r="C94" s="68">
        <f>2</f>
        <v>2</v>
      </c>
      <c r="D94" s="68">
        <f t="shared" si="16"/>
        <v>142093</v>
      </c>
      <c r="E94" s="68">
        <f t="shared" si="17"/>
        <v>242093</v>
      </c>
      <c r="F94" s="175" t="str">
        <f>'가이드 작업용'!M94</f>
        <v>지하수로 듀얼 클리어</v>
      </c>
      <c r="G94" s="175" t="str">
        <f>IFERROR(VLOOKUP(E94,'가이드 언어'!$BI:$BR,2,FALSE),0)</f>
        <v>메인 퀘스트 93 클리어</v>
      </c>
      <c r="H94" s="68">
        <f t="shared" si="15"/>
        <v>93</v>
      </c>
      <c r="I94" s="175">
        <f>'가이드 작업용'!N94</f>
        <v>76</v>
      </c>
      <c r="J94" s="175">
        <f>'가이드 작업용'!Q94</f>
        <v>2</v>
      </c>
      <c r="K94" s="175">
        <f>'가이드 작업용'!S94</f>
        <v>1</v>
      </c>
      <c r="L94" s="68">
        <f>8</f>
        <v>8</v>
      </c>
      <c r="M94" s="175">
        <f>'가이드 작업용'!G94</f>
        <v>30315</v>
      </c>
      <c r="N94" s="68">
        <f>0</f>
        <v>0</v>
      </c>
      <c r="O94" s="68">
        <f>0</f>
        <v>0</v>
      </c>
      <c r="P94" s="68">
        <f>9</f>
        <v>9</v>
      </c>
      <c r="Q94" s="175">
        <f>'가이드 작업용'!K94</f>
        <v>24100</v>
      </c>
      <c r="R94" s="68">
        <f>0</f>
        <v>0</v>
      </c>
      <c r="S94" s="68">
        <f>0</f>
        <v>0</v>
      </c>
      <c r="T94" s="175">
        <f>INDEX(퀘스트_reward_type_List,MATCH('가이드 작업용'!X94,퀘스트_reward_type_name,0),1)</f>
        <v>0</v>
      </c>
      <c r="U94" s="175">
        <f>'가이드 작업용'!Y94</f>
        <v>0</v>
      </c>
      <c r="V94" s="68">
        <f>0</f>
        <v>0</v>
      </c>
      <c r="W94" s="175">
        <f>'가이드 작업용'!Z94</f>
        <v>0</v>
      </c>
      <c r="X94" s="175">
        <f>INDEX(퀘스트_reward_type_List,MATCH('가이드 작업용'!AB94,퀘스트_reward_type_name,0),1)</f>
        <v>0</v>
      </c>
      <c r="Y94" s="175">
        <f>'가이드 작업용'!AC94</f>
        <v>0</v>
      </c>
      <c r="Z94" s="68">
        <f>0</f>
        <v>0</v>
      </c>
      <c r="AA94" s="175">
        <f>'가이드 작업용'!AD94</f>
        <v>0</v>
      </c>
      <c r="AB94" s="175">
        <f>INDEX(퀘스트_shortcut_type_List,MATCH('가이드 작업용'!T94,퀘스트_shortcut_type_name,0),1)</f>
        <v>23</v>
      </c>
      <c r="AC94" s="175">
        <f>'가이드 작업용'!V94</f>
        <v>2</v>
      </c>
      <c r="AD94" s="68">
        <f>0</f>
        <v>0</v>
      </c>
      <c r="AE94" s="135">
        <f>INDEX(퀘스트_event_content_List,MATCH('가이드 작업용'!W94,퀘스트_event_content_name,0),1)</f>
        <v>0</v>
      </c>
      <c r="AF94" s="26" t="b">
        <f t="shared" si="18"/>
        <v>0</v>
      </c>
      <c r="AG94" s="1" t="b">
        <f t="shared" si="19"/>
        <v>0</v>
      </c>
      <c r="AH94" s="1" t="b">
        <f t="shared" si="20"/>
        <v>0</v>
      </c>
    </row>
    <row r="95" spans="1:34" x14ac:dyDescent="0.3">
      <c r="A95" s="1">
        <f t="shared" si="13"/>
        <v>5405302</v>
      </c>
      <c r="B95" s="68">
        <f t="shared" si="14"/>
        <v>1094</v>
      </c>
      <c r="C95" s="68">
        <f>2</f>
        <v>2</v>
      </c>
      <c r="D95" s="68">
        <f t="shared" si="16"/>
        <v>142094</v>
      </c>
      <c r="E95" s="68">
        <f t="shared" si="17"/>
        <v>242094</v>
      </c>
      <c r="F95" s="175" t="str">
        <f>'가이드 작업용'!M95</f>
        <v>쵸코 보스 처치</v>
      </c>
      <c r="G95" s="175" t="str">
        <f>IFERROR(VLOOKUP(E95,'가이드 언어'!$BI:$BR,2,FALSE),0)</f>
        <v>메인 퀘스트 94 클리어</v>
      </c>
      <c r="H95" s="68">
        <f t="shared" si="15"/>
        <v>94</v>
      </c>
      <c r="I95" s="175">
        <f>'가이드 작업용'!N95</f>
        <v>2</v>
      </c>
      <c r="J95" s="175">
        <f>'가이드 작업용'!Q95</f>
        <v>54053</v>
      </c>
      <c r="K95" s="175">
        <f>'가이드 작업용'!S95</f>
        <v>1</v>
      </c>
      <c r="L95" s="68">
        <f>8</f>
        <v>8</v>
      </c>
      <c r="M95" s="175">
        <f>'가이드 작업용'!G95</f>
        <v>30330</v>
      </c>
      <c r="N95" s="68">
        <f>0</f>
        <v>0</v>
      </c>
      <c r="O95" s="68">
        <f>0</f>
        <v>0</v>
      </c>
      <c r="P95" s="68">
        <f>9</f>
        <v>9</v>
      </c>
      <c r="Q95" s="175">
        <f>'가이드 작업용'!K95</f>
        <v>24119</v>
      </c>
      <c r="R95" s="68">
        <f>0</f>
        <v>0</v>
      </c>
      <c r="S95" s="68">
        <f>0</f>
        <v>0</v>
      </c>
      <c r="T95" s="175">
        <f>INDEX(퀘스트_reward_type_List,MATCH('가이드 작업용'!X95,퀘스트_reward_type_name,0),1)</f>
        <v>34</v>
      </c>
      <c r="U95" s="175">
        <f>'가이드 작업용'!Y95</f>
        <v>1</v>
      </c>
      <c r="V95" s="68">
        <f>0</f>
        <v>0</v>
      </c>
      <c r="W95" s="175">
        <f>'가이드 작업용'!Z95</f>
        <v>0</v>
      </c>
      <c r="X95" s="175">
        <f>INDEX(퀘스트_reward_type_List,MATCH('가이드 작업용'!AB95,퀘스트_reward_type_name,0),1)</f>
        <v>0</v>
      </c>
      <c r="Y95" s="175">
        <f>'가이드 작업용'!AC95</f>
        <v>0</v>
      </c>
      <c r="Z95" s="68">
        <f>0</f>
        <v>0</v>
      </c>
      <c r="AA95" s="175">
        <f>'가이드 작업용'!AD95</f>
        <v>0</v>
      </c>
      <c r="AB95" s="175">
        <f>INDEX(퀘스트_shortcut_type_List,MATCH('가이드 작업용'!T95,퀘스트_shortcut_type_name,0),1)</f>
        <v>15</v>
      </c>
      <c r="AC95" s="175">
        <f>'가이드 작업용'!V95</f>
        <v>18</v>
      </c>
      <c r="AD95" s="68">
        <f>0</f>
        <v>0</v>
      </c>
      <c r="AE95" s="135">
        <f>INDEX(퀘스트_event_content_List,MATCH('가이드 작업용'!W95,퀘스트_event_content_name,0),1)</f>
        <v>0</v>
      </c>
      <c r="AF95" s="26" t="b">
        <f t="shared" si="18"/>
        <v>0</v>
      </c>
      <c r="AG95" s="1" t="b">
        <f t="shared" si="19"/>
        <v>0</v>
      </c>
      <c r="AH95" s="1" t="b">
        <f t="shared" si="20"/>
        <v>0</v>
      </c>
    </row>
    <row r="96" spans="1:34" x14ac:dyDescent="0.3">
      <c r="A96" s="1">
        <f t="shared" si="13"/>
        <v>1942</v>
      </c>
      <c r="B96" s="68">
        <f t="shared" si="14"/>
        <v>1095</v>
      </c>
      <c r="C96" s="68">
        <f>2</f>
        <v>2</v>
      </c>
      <c r="D96" s="68">
        <f t="shared" si="16"/>
        <v>142095</v>
      </c>
      <c r="E96" s="68">
        <f t="shared" si="17"/>
        <v>242095</v>
      </c>
      <c r="F96" s="175" t="str">
        <f>'가이드 작업용'!M96</f>
        <v>윌로우 처치</v>
      </c>
      <c r="G96" s="175" t="str">
        <f>IFERROR(VLOOKUP(E96,'가이드 언어'!$BI:$BR,2,FALSE),0)</f>
        <v>메인 퀘스트 95 클리어</v>
      </c>
      <c r="H96" s="68">
        <f t="shared" si="15"/>
        <v>95</v>
      </c>
      <c r="I96" s="175">
        <f>'가이드 작업용'!N96</f>
        <v>42</v>
      </c>
      <c r="J96" s="175">
        <f>'가이드 작업용'!Q96</f>
        <v>19</v>
      </c>
      <c r="K96" s="175">
        <f>'가이드 작업용'!S96</f>
        <v>380</v>
      </c>
      <c r="L96" s="68">
        <f>8</f>
        <v>8</v>
      </c>
      <c r="M96" s="175">
        <f>'가이드 작업용'!G96</f>
        <v>30345</v>
      </c>
      <c r="N96" s="68">
        <f>0</f>
        <v>0</v>
      </c>
      <c r="O96" s="68">
        <f>0</f>
        <v>0</v>
      </c>
      <c r="P96" s="68">
        <f>9</f>
        <v>9</v>
      </c>
      <c r="Q96" s="175">
        <f>'가이드 작업용'!K96</f>
        <v>24138</v>
      </c>
      <c r="R96" s="68">
        <f>0</f>
        <v>0</v>
      </c>
      <c r="S96" s="68">
        <f>0</f>
        <v>0</v>
      </c>
      <c r="T96" s="175">
        <f>INDEX(퀘스트_reward_type_List,MATCH('가이드 작업용'!X96,퀘스트_reward_type_name,0),1)</f>
        <v>6</v>
      </c>
      <c r="U96" s="175">
        <f>'가이드 작업용'!Y96</f>
        <v>84015</v>
      </c>
      <c r="V96" s="68">
        <f>0</f>
        <v>0</v>
      </c>
      <c r="W96" s="175">
        <f>'가이드 작업용'!Z96</f>
        <v>1</v>
      </c>
      <c r="X96" s="175">
        <f>INDEX(퀘스트_reward_type_List,MATCH('가이드 작업용'!AB96,퀘스트_reward_type_name,0),1)</f>
        <v>0</v>
      </c>
      <c r="Y96" s="175">
        <f>'가이드 작업용'!AC96</f>
        <v>0</v>
      </c>
      <c r="Z96" s="68">
        <f>0</f>
        <v>0</v>
      </c>
      <c r="AA96" s="175">
        <f>'가이드 작업용'!AD96</f>
        <v>0</v>
      </c>
      <c r="AB96" s="175">
        <f>INDEX(퀘스트_shortcut_type_List,MATCH('가이드 작업용'!T96,퀘스트_shortcut_type_name,0),1)</f>
        <v>15</v>
      </c>
      <c r="AC96" s="175">
        <f>'가이드 작업용'!V96</f>
        <v>19</v>
      </c>
      <c r="AD96" s="68">
        <f>0</f>
        <v>0</v>
      </c>
      <c r="AE96" s="135">
        <f>INDEX(퀘스트_event_content_List,MATCH('가이드 작업용'!W96,퀘스트_event_content_name,0),1)</f>
        <v>0</v>
      </c>
      <c r="AF96" s="26" t="b">
        <f t="shared" si="18"/>
        <v>0</v>
      </c>
      <c r="AG96" s="1" t="b">
        <f t="shared" si="19"/>
        <v>0</v>
      </c>
      <c r="AH96" s="1" t="b">
        <f t="shared" si="20"/>
        <v>0</v>
      </c>
    </row>
    <row r="97" spans="1:34" x14ac:dyDescent="0.3">
      <c r="A97" s="1">
        <f t="shared" si="13"/>
        <v>674</v>
      </c>
      <c r="B97" s="68">
        <f t="shared" si="14"/>
        <v>1096</v>
      </c>
      <c r="C97" s="68">
        <f>2</f>
        <v>2</v>
      </c>
      <c r="D97" s="68">
        <f t="shared" si="16"/>
        <v>142096</v>
      </c>
      <c r="E97" s="68">
        <f t="shared" si="17"/>
        <v>242096</v>
      </c>
      <c r="F97" s="175" t="str">
        <f>'가이드 작업용'!M97</f>
        <v>중앙실험실 조사</v>
      </c>
      <c r="G97" s="175" t="str">
        <f>IFERROR(VLOOKUP(E97,'가이드 언어'!$BI:$BR,2,FALSE),0)</f>
        <v>메인 퀘스트 96 클리어</v>
      </c>
      <c r="H97" s="68">
        <f t="shared" si="15"/>
        <v>96</v>
      </c>
      <c r="I97" s="175">
        <f>'가이드 작업용'!N97</f>
        <v>74</v>
      </c>
      <c r="J97" s="175">
        <f>'가이드 작업용'!Q97</f>
        <v>6</v>
      </c>
      <c r="K97" s="175">
        <f>'가이드 작업용'!S97</f>
        <v>1</v>
      </c>
      <c r="L97" s="68">
        <f>8</f>
        <v>8</v>
      </c>
      <c r="M97" s="175">
        <f>'가이드 작업용'!G97</f>
        <v>30360</v>
      </c>
      <c r="N97" s="68">
        <f>0</f>
        <v>0</v>
      </c>
      <c r="O97" s="68">
        <f>0</f>
        <v>0</v>
      </c>
      <c r="P97" s="68">
        <f>9</f>
        <v>9</v>
      </c>
      <c r="Q97" s="175">
        <f>'가이드 작업용'!K97</f>
        <v>24156</v>
      </c>
      <c r="R97" s="68">
        <f>0</f>
        <v>0</v>
      </c>
      <c r="S97" s="68">
        <f>0</f>
        <v>0</v>
      </c>
      <c r="T97" s="175">
        <f>INDEX(퀘스트_reward_type_List,MATCH('가이드 작업용'!X97,퀘스트_reward_type_name,0),1)</f>
        <v>0</v>
      </c>
      <c r="U97" s="175">
        <f>'가이드 작업용'!Y97</f>
        <v>0</v>
      </c>
      <c r="V97" s="68">
        <f>0</f>
        <v>0</v>
      </c>
      <c r="W97" s="175">
        <f>'가이드 작업용'!Z97</f>
        <v>0</v>
      </c>
      <c r="X97" s="175">
        <f>INDEX(퀘스트_reward_type_List,MATCH('가이드 작업용'!AB97,퀘스트_reward_type_name,0),1)</f>
        <v>0</v>
      </c>
      <c r="Y97" s="175">
        <f>'가이드 작업용'!AC97</f>
        <v>0</v>
      </c>
      <c r="Z97" s="68">
        <f>0</f>
        <v>0</v>
      </c>
      <c r="AA97" s="175">
        <f>'가이드 작업용'!AD97</f>
        <v>0</v>
      </c>
      <c r="AB97" s="175">
        <f>INDEX(퀘스트_shortcut_type_List,MATCH('가이드 작업용'!T97,퀘스트_shortcut_type_name,0),1)</f>
        <v>2</v>
      </c>
      <c r="AC97" s="175">
        <f>'가이드 작업용'!V97</f>
        <v>5</v>
      </c>
      <c r="AD97" s="68">
        <f>0</f>
        <v>0</v>
      </c>
      <c r="AE97" s="135">
        <f>INDEX(퀘스트_event_content_List,MATCH('가이드 작업용'!W97,퀘스트_event_content_name,0),1)</f>
        <v>0</v>
      </c>
      <c r="AF97" s="26" t="b">
        <f t="shared" si="18"/>
        <v>0</v>
      </c>
      <c r="AG97" s="1" t="b">
        <f t="shared" si="19"/>
        <v>0</v>
      </c>
      <c r="AH97" s="1" t="b">
        <f t="shared" si="20"/>
        <v>0</v>
      </c>
    </row>
    <row r="98" spans="1:34" x14ac:dyDescent="0.3">
      <c r="A98" s="1">
        <f t="shared" si="13"/>
        <v>9400414</v>
      </c>
      <c r="B98" s="68">
        <f t="shared" si="14"/>
        <v>1097</v>
      </c>
      <c r="C98" s="68">
        <f>2</f>
        <v>2</v>
      </c>
      <c r="D98" s="68">
        <f t="shared" si="16"/>
        <v>142097</v>
      </c>
      <c r="E98" s="68">
        <f t="shared" si="17"/>
        <v>242097</v>
      </c>
      <c r="F98" s="175" t="str">
        <f>'가이드 작업용'!M98</f>
        <v>윌로우 소탕</v>
      </c>
      <c r="G98" s="175" t="str">
        <f>IFERROR(VLOOKUP(E98,'가이드 언어'!$BI:$BR,2,FALSE),0)</f>
        <v>메인 퀘스트 97 클리어</v>
      </c>
      <c r="H98" s="68">
        <f t="shared" si="15"/>
        <v>97</v>
      </c>
      <c r="I98" s="175">
        <f>'가이드 작업용'!N98</f>
        <v>14</v>
      </c>
      <c r="J98" s="175">
        <f>'가이드 작업용'!Q98</f>
        <v>94004</v>
      </c>
      <c r="K98" s="175">
        <f>'가이드 작업용'!S98</f>
        <v>30</v>
      </c>
      <c r="L98" s="68">
        <f>8</f>
        <v>8</v>
      </c>
      <c r="M98" s="175">
        <f>'가이드 작업용'!G98</f>
        <v>30375</v>
      </c>
      <c r="N98" s="68">
        <f>0</f>
        <v>0</v>
      </c>
      <c r="O98" s="68">
        <f>0</f>
        <v>0</v>
      </c>
      <c r="P98" s="68">
        <f>9</f>
        <v>9</v>
      </c>
      <c r="Q98" s="175">
        <f>'가이드 작업용'!K98</f>
        <v>24175</v>
      </c>
      <c r="R98" s="68">
        <f>0</f>
        <v>0</v>
      </c>
      <c r="S98" s="68">
        <f>0</f>
        <v>0</v>
      </c>
      <c r="T98" s="175">
        <f>INDEX(퀘스트_reward_type_List,MATCH('가이드 작업용'!X98,퀘스트_reward_type_name,0),1)</f>
        <v>0</v>
      </c>
      <c r="U98" s="175">
        <f>'가이드 작업용'!Y98</f>
        <v>0</v>
      </c>
      <c r="V98" s="68">
        <f>0</f>
        <v>0</v>
      </c>
      <c r="W98" s="175">
        <f>'가이드 작업용'!Z98</f>
        <v>0</v>
      </c>
      <c r="X98" s="175">
        <f>INDEX(퀘스트_reward_type_List,MATCH('가이드 작업용'!AB98,퀘스트_reward_type_name,0),1)</f>
        <v>0</v>
      </c>
      <c r="Y98" s="175">
        <f>'가이드 작업용'!AC98</f>
        <v>0</v>
      </c>
      <c r="Z98" s="68">
        <f>0</f>
        <v>0</v>
      </c>
      <c r="AA98" s="175">
        <f>'가이드 작업용'!AD98</f>
        <v>0</v>
      </c>
      <c r="AB98" s="175">
        <f>INDEX(퀘스트_shortcut_type_List,MATCH('가이드 작업용'!T98,퀘스트_shortcut_type_name,0),1)</f>
        <v>15</v>
      </c>
      <c r="AC98" s="175">
        <f>'가이드 작업용'!V98</f>
        <v>19</v>
      </c>
      <c r="AD98" s="68">
        <f>0</f>
        <v>0</v>
      </c>
      <c r="AE98" s="135">
        <f>INDEX(퀘스트_event_content_List,MATCH('가이드 작업용'!W98,퀘스트_event_content_name,0),1)</f>
        <v>0</v>
      </c>
      <c r="AF98" s="26" t="b">
        <f t="shared" si="18"/>
        <v>0</v>
      </c>
      <c r="AG98" s="1" t="b">
        <f t="shared" si="19"/>
        <v>0</v>
      </c>
      <c r="AH98" s="1" t="b">
        <f t="shared" si="20"/>
        <v>0</v>
      </c>
    </row>
    <row r="99" spans="1:34" x14ac:dyDescent="0.3">
      <c r="A99" s="1">
        <f t="shared" si="13"/>
        <v>5401902</v>
      </c>
      <c r="B99" s="68">
        <f t="shared" si="14"/>
        <v>1098</v>
      </c>
      <c r="C99" s="68">
        <f>2</f>
        <v>2</v>
      </c>
      <c r="D99" s="68">
        <f t="shared" si="16"/>
        <v>142098</v>
      </c>
      <c r="E99" s="68">
        <f t="shared" si="17"/>
        <v>242098</v>
      </c>
      <c r="F99" s="175" t="str">
        <f>'가이드 작업용'!M99</f>
        <v>윌로우 보스 처치</v>
      </c>
      <c r="G99" s="175" t="str">
        <f>IFERROR(VLOOKUP(E99,'가이드 언어'!$BI:$BR,2,FALSE),0)</f>
        <v>메인 퀘스트 98 클리어</v>
      </c>
      <c r="H99" s="68">
        <f t="shared" si="15"/>
        <v>98</v>
      </c>
      <c r="I99" s="175">
        <f>'가이드 작업용'!N99</f>
        <v>2</v>
      </c>
      <c r="J99" s="175">
        <f>'가이드 작업용'!Q99</f>
        <v>54019</v>
      </c>
      <c r="K99" s="175">
        <f>'가이드 작업용'!S99</f>
        <v>1</v>
      </c>
      <c r="L99" s="68">
        <f>8</f>
        <v>8</v>
      </c>
      <c r="M99" s="175">
        <f>'가이드 작업용'!G99</f>
        <v>30390</v>
      </c>
      <c r="N99" s="68">
        <f>0</f>
        <v>0</v>
      </c>
      <c r="O99" s="68">
        <f>0</f>
        <v>0</v>
      </c>
      <c r="P99" s="68">
        <f>9</f>
        <v>9</v>
      </c>
      <c r="Q99" s="175">
        <f>'가이드 작업용'!K99</f>
        <v>24194</v>
      </c>
      <c r="R99" s="68">
        <f>0</f>
        <v>0</v>
      </c>
      <c r="S99" s="68">
        <f>0</f>
        <v>0</v>
      </c>
      <c r="T99" s="175">
        <f>INDEX(퀘스트_reward_type_List,MATCH('가이드 작업용'!X99,퀘스트_reward_type_name,0),1)</f>
        <v>0</v>
      </c>
      <c r="U99" s="175">
        <f>'가이드 작업용'!Y99</f>
        <v>0</v>
      </c>
      <c r="V99" s="68">
        <f>0</f>
        <v>0</v>
      </c>
      <c r="W99" s="175">
        <f>'가이드 작업용'!Z99</f>
        <v>0</v>
      </c>
      <c r="X99" s="175">
        <f>INDEX(퀘스트_reward_type_List,MATCH('가이드 작업용'!AB99,퀘스트_reward_type_name,0),1)</f>
        <v>0</v>
      </c>
      <c r="Y99" s="175">
        <f>'가이드 작업용'!AC99</f>
        <v>0</v>
      </c>
      <c r="Z99" s="68">
        <f>0</f>
        <v>0</v>
      </c>
      <c r="AA99" s="175">
        <f>'가이드 작업용'!AD99</f>
        <v>0</v>
      </c>
      <c r="AB99" s="175">
        <f>INDEX(퀘스트_shortcut_type_List,MATCH('가이드 작업용'!T99,퀘스트_shortcut_type_name,0),1)</f>
        <v>15</v>
      </c>
      <c r="AC99" s="175">
        <f>'가이드 작업용'!V99</f>
        <v>19</v>
      </c>
      <c r="AD99" s="68">
        <f>0</f>
        <v>0</v>
      </c>
      <c r="AE99" s="135">
        <f>INDEX(퀘스트_event_content_List,MATCH('가이드 작업용'!W99,퀘스트_event_content_name,0),1)</f>
        <v>27</v>
      </c>
      <c r="AF99" s="26" t="b">
        <f t="shared" si="18"/>
        <v>0</v>
      </c>
      <c r="AG99" s="1" t="b">
        <f t="shared" si="19"/>
        <v>0</v>
      </c>
      <c r="AH99" s="1" t="b">
        <f t="shared" si="20"/>
        <v>0</v>
      </c>
    </row>
    <row r="100" spans="1:34" x14ac:dyDescent="0.3">
      <c r="A100" s="1">
        <f t="shared" si="13"/>
        <v>2042</v>
      </c>
      <c r="B100" s="68">
        <f t="shared" si="14"/>
        <v>1099</v>
      </c>
      <c r="C100" s="68">
        <f>2</f>
        <v>2</v>
      </c>
      <c r="D100" s="68">
        <f t="shared" si="16"/>
        <v>142099</v>
      </c>
      <c r="E100" s="68">
        <f t="shared" si="17"/>
        <v>242099</v>
      </c>
      <c r="F100" s="175" t="str">
        <f>'가이드 작업용'!M100</f>
        <v>스포아 처치</v>
      </c>
      <c r="G100" s="175" t="str">
        <f>IFERROR(VLOOKUP(E100,'가이드 언어'!$BI:$BR,2,FALSE),0)</f>
        <v>메인 퀘스트 99 클리어</v>
      </c>
      <c r="H100" s="68">
        <f t="shared" si="15"/>
        <v>99</v>
      </c>
      <c r="I100" s="175">
        <f>'가이드 작업용'!N100</f>
        <v>42</v>
      </c>
      <c r="J100" s="175">
        <f>'가이드 작업용'!Q100</f>
        <v>20</v>
      </c>
      <c r="K100" s="175">
        <f>'가이드 작업용'!S100</f>
        <v>410</v>
      </c>
      <c r="L100" s="68">
        <f>8</f>
        <v>8</v>
      </c>
      <c r="M100" s="175">
        <f>'가이드 작업용'!G100</f>
        <v>30405</v>
      </c>
      <c r="N100" s="68">
        <f>0</f>
        <v>0</v>
      </c>
      <c r="O100" s="68">
        <f>0</f>
        <v>0</v>
      </c>
      <c r="P100" s="68">
        <f>9</f>
        <v>9</v>
      </c>
      <c r="Q100" s="175">
        <f>'가이드 작업용'!K100</f>
        <v>24212</v>
      </c>
      <c r="R100" s="68">
        <f>0</f>
        <v>0</v>
      </c>
      <c r="S100" s="68">
        <f>0</f>
        <v>0</v>
      </c>
      <c r="T100" s="175">
        <f>INDEX(퀘스트_reward_type_List,MATCH('가이드 작업용'!X100,퀘스트_reward_type_name,0),1)</f>
        <v>6</v>
      </c>
      <c r="U100" s="175">
        <f>'가이드 작업용'!Y100</f>
        <v>84017</v>
      </c>
      <c r="V100" s="68">
        <f>0</f>
        <v>0</v>
      </c>
      <c r="W100" s="175">
        <f>'가이드 작업용'!Z100</f>
        <v>1</v>
      </c>
      <c r="X100" s="175">
        <f>INDEX(퀘스트_reward_type_List,MATCH('가이드 작업용'!AB100,퀘스트_reward_type_name,0),1)</f>
        <v>0</v>
      </c>
      <c r="Y100" s="175">
        <f>'가이드 작업용'!AC100</f>
        <v>0</v>
      </c>
      <c r="Z100" s="68">
        <f>0</f>
        <v>0</v>
      </c>
      <c r="AA100" s="175">
        <f>'가이드 작업용'!AD100</f>
        <v>0</v>
      </c>
      <c r="AB100" s="175">
        <f>INDEX(퀘스트_shortcut_type_List,MATCH('가이드 작업용'!T100,퀘스트_shortcut_type_name,0),1)</f>
        <v>15</v>
      </c>
      <c r="AC100" s="175">
        <f>'가이드 작업용'!V100</f>
        <v>20</v>
      </c>
      <c r="AD100" s="68">
        <f>0</f>
        <v>0</v>
      </c>
      <c r="AE100" s="135">
        <f>INDEX(퀘스트_event_content_List,MATCH('가이드 작업용'!W100,퀘스트_event_content_name,0),1)</f>
        <v>0</v>
      </c>
      <c r="AF100" s="26" t="b">
        <f t="shared" si="18"/>
        <v>0</v>
      </c>
      <c r="AG100" s="1" t="b">
        <f t="shared" si="19"/>
        <v>0</v>
      </c>
      <c r="AH100" s="1" t="b">
        <f t="shared" si="20"/>
        <v>0</v>
      </c>
    </row>
    <row r="101" spans="1:34" x14ac:dyDescent="0.3">
      <c r="A101" s="1">
        <f t="shared" si="13"/>
        <v>462</v>
      </c>
      <c r="B101" s="68">
        <f t="shared" si="14"/>
        <v>1100</v>
      </c>
      <c r="C101" s="68">
        <f>2</f>
        <v>2</v>
      </c>
      <c r="D101" s="68">
        <f t="shared" si="16"/>
        <v>142100</v>
      </c>
      <c r="E101" s="68">
        <f t="shared" si="17"/>
        <v>242100</v>
      </c>
      <c r="F101" s="175" t="str">
        <f>'가이드 작업용'!M101</f>
        <v>싱글 깊은 숲 속 미궁 클리어</v>
      </c>
      <c r="G101" s="175" t="str">
        <f>IFERROR(VLOOKUP(E101,'가이드 언어'!$BI:$BR,2,FALSE),0)</f>
        <v>메인 퀘스트 100 클리어</v>
      </c>
      <c r="H101" s="68">
        <f t="shared" si="15"/>
        <v>100</v>
      </c>
      <c r="I101" s="175">
        <f>'가이드 작업용'!N101</f>
        <v>62</v>
      </c>
      <c r="J101" s="175">
        <f>'가이드 작업용'!Q101</f>
        <v>4</v>
      </c>
      <c r="K101" s="175">
        <f>'가이드 작업용'!S101</f>
        <v>1</v>
      </c>
      <c r="L101" s="68">
        <f>8</f>
        <v>8</v>
      </c>
      <c r="M101" s="175">
        <f>'가이드 작업용'!G101</f>
        <v>30420</v>
      </c>
      <c r="N101" s="68">
        <f>0</f>
        <v>0</v>
      </c>
      <c r="O101" s="68">
        <f>0</f>
        <v>0</v>
      </c>
      <c r="P101" s="68">
        <f>9</f>
        <v>9</v>
      </c>
      <c r="Q101" s="175">
        <f>'가이드 작업용'!K101</f>
        <v>24231</v>
      </c>
      <c r="R101" s="68">
        <f>0</f>
        <v>0</v>
      </c>
      <c r="S101" s="68">
        <f>0</f>
        <v>0</v>
      </c>
      <c r="T101" s="175">
        <f>INDEX(퀘스트_reward_type_List,MATCH('가이드 작업용'!X101,퀘스트_reward_type_name,0),1)</f>
        <v>6</v>
      </c>
      <c r="U101" s="175">
        <f>'가이드 작업용'!Y101</f>
        <v>85085</v>
      </c>
      <c r="V101" s="68">
        <f>0</f>
        <v>0</v>
      </c>
      <c r="W101" s="175">
        <f>'가이드 작업용'!Z101</f>
        <v>1</v>
      </c>
      <c r="X101" s="175">
        <f>INDEX(퀘스트_reward_type_List,MATCH('가이드 작업용'!AB101,퀘스트_reward_type_name,0),1)</f>
        <v>0</v>
      </c>
      <c r="Y101" s="175">
        <f>'가이드 작업용'!AC101</f>
        <v>0</v>
      </c>
      <c r="Z101" s="68">
        <f>0</f>
        <v>0</v>
      </c>
      <c r="AA101" s="175">
        <f>'가이드 작업용'!AD101</f>
        <v>0</v>
      </c>
      <c r="AB101" s="175">
        <f>INDEX(퀘스트_shortcut_type_List,MATCH('가이드 작업용'!T101,퀘스트_shortcut_type_name,0),1)</f>
        <v>16</v>
      </c>
      <c r="AC101" s="175">
        <f>'가이드 작업용'!V101</f>
        <v>4</v>
      </c>
      <c r="AD101" s="68">
        <f>0</f>
        <v>0</v>
      </c>
      <c r="AE101" s="135">
        <f>INDEX(퀘스트_event_content_List,MATCH('가이드 작업용'!W101,퀘스트_event_content_name,0),1)</f>
        <v>0</v>
      </c>
      <c r="AF101" s="26" t="b">
        <f t="shared" si="18"/>
        <v>0</v>
      </c>
      <c r="AG101" s="1" t="b">
        <f t="shared" si="19"/>
        <v>0</v>
      </c>
      <c r="AH101" s="1" t="b">
        <f t="shared" si="20"/>
        <v>0</v>
      </c>
    </row>
    <row r="102" spans="1:34" x14ac:dyDescent="0.3">
      <c r="A102" s="1">
        <f t="shared" si="13"/>
        <v>463</v>
      </c>
      <c r="B102" s="68">
        <f t="shared" si="14"/>
        <v>1101</v>
      </c>
      <c r="C102" s="68">
        <f>2</f>
        <v>2</v>
      </c>
      <c r="D102" s="68">
        <f t="shared" si="16"/>
        <v>142101</v>
      </c>
      <c r="E102" s="68">
        <f t="shared" si="17"/>
        <v>242101</v>
      </c>
      <c r="F102" s="175" t="str">
        <f>'가이드 작업용'!M102</f>
        <v>멀티 깊은 숲 속 미궁 클리어</v>
      </c>
      <c r="G102" s="175" t="str">
        <f>IFERROR(VLOOKUP(E102,'가이드 언어'!$BI:$BR,2,FALSE),0)</f>
        <v>메인 퀘스트 101 클리어</v>
      </c>
      <c r="H102" s="68">
        <f t="shared" si="15"/>
        <v>101</v>
      </c>
      <c r="I102" s="175">
        <f>'가이드 작업용'!N102</f>
        <v>63</v>
      </c>
      <c r="J102" s="175">
        <f>'가이드 작업용'!Q102</f>
        <v>4</v>
      </c>
      <c r="K102" s="175">
        <f>'가이드 작업용'!S102</f>
        <v>1</v>
      </c>
      <c r="L102" s="68">
        <f>8</f>
        <v>8</v>
      </c>
      <c r="M102" s="175">
        <f>'가이드 작업용'!G102</f>
        <v>30435</v>
      </c>
      <c r="N102" s="68">
        <f>0</f>
        <v>0</v>
      </c>
      <c r="O102" s="68">
        <f>0</f>
        <v>0</v>
      </c>
      <c r="P102" s="68">
        <f>9</f>
        <v>9</v>
      </c>
      <c r="Q102" s="175">
        <f>'가이드 작업용'!K102</f>
        <v>24250</v>
      </c>
      <c r="R102" s="68">
        <f>0</f>
        <v>0</v>
      </c>
      <c r="S102" s="68">
        <f>0</f>
        <v>0</v>
      </c>
      <c r="T102" s="175">
        <f>INDEX(퀘스트_reward_type_List,MATCH('가이드 작업용'!X102,퀘스트_reward_type_name,0),1)</f>
        <v>0</v>
      </c>
      <c r="U102" s="175">
        <f>'가이드 작업용'!Y102</f>
        <v>0</v>
      </c>
      <c r="V102" s="68">
        <f>0</f>
        <v>0</v>
      </c>
      <c r="W102" s="175">
        <f>'가이드 작업용'!Z102</f>
        <v>0</v>
      </c>
      <c r="X102" s="175">
        <f>INDEX(퀘스트_reward_type_List,MATCH('가이드 작업용'!AB102,퀘스트_reward_type_name,0),1)</f>
        <v>0</v>
      </c>
      <c r="Y102" s="175">
        <f>'가이드 작업용'!AC102</f>
        <v>0</v>
      </c>
      <c r="Z102" s="68">
        <f>0</f>
        <v>0</v>
      </c>
      <c r="AA102" s="175">
        <f>'가이드 작업용'!AD102</f>
        <v>0</v>
      </c>
      <c r="AB102" s="175">
        <f>INDEX(퀘스트_shortcut_type_List,MATCH('가이드 작업용'!T102,퀘스트_shortcut_type_name,0),1)</f>
        <v>16</v>
      </c>
      <c r="AC102" s="175">
        <f>'가이드 작업용'!V102</f>
        <v>4</v>
      </c>
      <c r="AD102" s="68">
        <f>0</f>
        <v>0</v>
      </c>
      <c r="AE102" s="135">
        <f>INDEX(퀘스트_event_content_List,MATCH('가이드 작업용'!W102,퀘스트_event_content_name,0),1)</f>
        <v>0</v>
      </c>
      <c r="AF102" s="26" t="b">
        <f t="shared" si="18"/>
        <v>0</v>
      </c>
      <c r="AG102" s="1" t="b">
        <f t="shared" si="19"/>
        <v>0</v>
      </c>
      <c r="AH102" s="1" t="b">
        <f t="shared" si="20"/>
        <v>0</v>
      </c>
    </row>
    <row r="103" spans="1:34" x14ac:dyDescent="0.3">
      <c r="A103" s="1">
        <f t="shared" si="13"/>
        <v>2065</v>
      </c>
      <c r="B103" s="68">
        <f t="shared" si="14"/>
        <v>1102</v>
      </c>
      <c r="C103" s="68">
        <f>2</f>
        <v>2</v>
      </c>
      <c r="D103" s="68">
        <f t="shared" si="16"/>
        <v>142102</v>
      </c>
      <c r="E103" s="68">
        <f t="shared" si="17"/>
        <v>242102</v>
      </c>
      <c r="F103" s="175" t="str">
        <f>'가이드 작업용'!M103</f>
        <v>MVP 처치</v>
      </c>
      <c r="G103" s="175" t="str">
        <f>IFERROR(VLOOKUP(E103,'가이드 언어'!$BI:$BR,2,FALSE),0)</f>
        <v>메인 퀘스트 102 클리어</v>
      </c>
      <c r="H103" s="68">
        <f t="shared" si="15"/>
        <v>102</v>
      </c>
      <c r="I103" s="175">
        <f>'가이드 작업용'!N103</f>
        <v>65</v>
      </c>
      <c r="J103" s="175">
        <f>'가이드 작업용'!Q103</f>
        <v>20</v>
      </c>
      <c r="K103" s="175">
        <f>'가이드 작업용'!S103</f>
        <v>3</v>
      </c>
      <c r="L103" s="68">
        <f>8</f>
        <v>8</v>
      </c>
      <c r="M103" s="175">
        <f>'가이드 작업용'!G103</f>
        <v>30450</v>
      </c>
      <c r="N103" s="68">
        <f>0</f>
        <v>0</v>
      </c>
      <c r="O103" s="68">
        <f>0</f>
        <v>0</v>
      </c>
      <c r="P103" s="68">
        <f>9</f>
        <v>9</v>
      </c>
      <c r="Q103" s="175">
        <f>'가이드 작업용'!K103</f>
        <v>24269</v>
      </c>
      <c r="R103" s="68">
        <f>0</f>
        <v>0</v>
      </c>
      <c r="S103" s="68">
        <f>0</f>
        <v>0</v>
      </c>
      <c r="T103" s="175">
        <f>INDEX(퀘스트_reward_type_List,MATCH('가이드 작업용'!X103,퀘스트_reward_type_name,0),1)</f>
        <v>0</v>
      </c>
      <c r="U103" s="175">
        <f>'가이드 작업용'!Y103</f>
        <v>0</v>
      </c>
      <c r="V103" s="68">
        <f>0</f>
        <v>0</v>
      </c>
      <c r="W103" s="175">
        <f>'가이드 작업용'!Z103</f>
        <v>0</v>
      </c>
      <c r="X103" s="175">
        <f>INDEX(퀘스트_reward_type_List,MATCH('가이드 작업용'!AB103,퀘스트_reward_type_name,0),1)</f>
        <v>0</v>
      </c>
      <c r="Y103" s="175">
        <f>'가이드 작업용'!AC103</f>
        <v>0</v>
      </c>
      <c r="Z103" s="68">
        <f>0</f>
        <v>0</v>
      </c>
      <c r="AA103" s="175">
        <f>'가이드 작업용'!AD103</f>
        <v>0</v>
      </c>
      <c r="AB103" s="175">
        <f>INDEX(퀘스트_shortcut_type_List,MATCH('가이드 작업용'!T103,퀘스트_shortcut_type_name,0),1)</f>
        <v>15</v>
      </c>
      <c r="AC103" s="175">
        <f>'가이드 작업용'!V103</f>
        <v>20</v>
      </c>
      <c r="AD103" s="68">
        <f>0</f>
        <v>0</v>
      </c>
      <c r="AE103" s="135">
        <f>INDEX(퀘스트_event_content_List,MATCH('가이드 작업용'!W103,퀘스트_event_content_name,0),1)</f>
        <v>0</v>
      </c>
      <c r="AF103" s="26" t="b">
        <f t="shared" si="18"/>
        <v>0</v>
      </c>
      <c r="AG103" s="1" t="b">
        <f t="shared" si="19"/>
        <v>0</v>
      </c>
      <c r="AH103" s="1" t="b">
        <f t="shared" si="20"/>
        <v>0</v>
      </c>
    </row>
    <row r="104" spans="1:34" x14ac:dyDescent="0.3">
      <c r="A104" s="1">
        <f t="shared" si="13"/>
        <v>5402002</v>
      </c>
      <c r="B104" s="68">
        <f t="shared" si="14"/>
        <v>1103</v>
      </c>
      <c r="C104" s="68">
        <f>2</f>
        <v>2</v>
      </c>
      <c r="D104" s="68">
        <f t="shared" si="16"/>
        <v>142103</v>
      </c>
      <c r="E104" s="68">
        <f t="shared" si="17"/>
        <v>242103</v>
      </c>
      <c r="F104" s="175" t="str">
        <f>'가이드 작업용'!M104</f>
        <v>스포아 보스 처치</v>
      </c>
      <c r="G104" s="175" t="str">
        <f>IFERROR(VLOOKUP(E104,'가이드 언어'!$BI:$BR,2,FALSE),0)</f>
        <v>메인 퀘스트 103 클리어</v>
      </c>
      <c r="H104" s="68">
        <f t="shared" si="15"/>
        <v>103</v>
      </c>
      <c r="I104" s="175">
        <f>'가이드 작업용'!N104</f>
        <v>2</v>
      </c>
      <c r="J104" s="175">
        <f>'가이드 작업용'!Q104</f>
        <v>54020</v>
      </c>
      <c r="K104" s="175">
        <f>'가이드 작업용'!S104</f>
        <v>1</v>
      </c>
      <c r="L104" s="68">
        <f>8</f>
        <v>8</v>
      </c>
      <c r="M104" s="175">
        <f>'가이드 작업용'!G104</f>
        <v>30465</v>
      </c>
      <c r="N104" s="68">
        <f>0</f>
        <v>0</v>
      </c>
      <c r="O104" s="68">
        <f>0</f>
        <v>0</v>
      </c>
      <c r="P104" s="68">
        <f>9</f>
        <v>9</v>
      </c>
      <c r="Q104" s="175">
        <f>'가이드 작업용'!K104</f>
        <v>24288</v>
      </c>
      <c r="R104" s="68">
        <f>0</f>
        <v>0</v>
      </c>
      <c r="S104" s="68">
        <f>0</f>
        <v>0</v>
      </c>
      <c r="T104" s="175">
        <f>INDEX(퀘스트_reward_type_List,MATCH('가이드 작업용'!X104,퀘스트_reward_type_name,0),1)</f>
        <v>34</v>
      </c>
      <c r="U104" s="175">
        <f>'가이드 작업용'!Y104</f>
        <v>1</v>
      </c>
      <c r="V104" s="68">
        <f>0</f>
        <v>0</v>
      </c>
      <c r="W104" s="175">
        <f>'가이드 작업용'!Z104</f>
        <v>0</v>
      </c>
      <c r="X104" s="175">
        <f>INDEX(퀘스트_reward_type_List,MATCH('가이드 작업용'!AB104,퀘스트_reward_type_name,0),1)</f>
        <v>0</v>
      </c>
      <c r="Y104" s="175">
        <f>'가이드 작업용'!AC104</f>
        <v>0</v>
      </c>
      <c r="Z104" s="68">
        <f>0</f>
        <v>0</v>
      </c>
      <c r="AA104" s="175">
        <f>'가이드 작업용'!AD104</f>
        <v>0</v>
      </c>
      <c r="AB104" s="175">
        <f>INDEX(퀘스트_shortcut_type_List,MATCH('가이드 작업용'!T104,퀘스트_shortcut_type_name,0),1)</f>
        <v>15</v>
      </c>
      <c r="AC104" s="175">
        <f>'가이드 작업용'!V104</f>
        <v>20</v>
      </c>
      <c r="AD104" s="68">
        <f>0</f>
        <v>0</v>
      </c>
      <c r="AE104" s="135">
        <f>INDEX(퀘스트_event_content_List,MATCH('가이드 작업용'!W104,퀘스트_event_content_name,0),1)</f>
        <v>0</v>
      </c>
      <c r="AF104" s="26" t="b">
        <f t="shared" si="18"/>
        <v>0</v>
      </c>
      <c r="AG104" s="1" t="b">
        <f t="shared" si="19"/>
        <v>0</v>
      </c>
      <c r="AH104" s="1" t="b">
        <f t="shared" si="20"/>
        <v>0</v>
      </c>
    </row>
    <row r="105" spans="1:34" x14ac:dyDescent="0.3">
      <c r="A105" s="1">
        <f t="shared" si="13"/>
        <v>4042</v>
      </c>
      <c r="B105" s="68">
        <f t="shared" si="14"/>
        <v>1104</v>
      </c>
      <c r="C105" s="68">
        <f>2</f>
        <v>2</v>
      </c>
      <c r="D105" s="68">
        <f t="shared" si="16"/>
        <v>142104</v>
      </c>
      <c r="E105" s="68">
        <f t="shared" si="17"/>
        <v>242104</v>
      </c>
      <c r="F105" s="175" t="str">
        <f>'가이드 작업용'!M105</f>
        <v>포이즌 스포아 처치</v>
      </c>
      <c r="G105" s="175" t="str">
        <f>IFERROR(VLOOKUP(E105,'가이드 언어'!$BI:$BR,2,FALSE),0)</f>
        <v>메인 퀘스트 104 클리어</v>
      </c>
      <c r="H105" s="68">
        <f t="shared" si="15"/>
        <v>104</v>
      </c>
      <c r="I105" s="175">
        <f>'가이드 작업용'!N105</f>
        <v>42</v>
      </c>
      <c r="J105" s="175">
        <f>'가이드 작업용'!Q105</f>
        <v>40</v>
      </c>
      <c r="K105" s="175">
        <f>'가이드 작업용'!S105</f>
        <v>450</v>
      </c>
      <c r="L105" s="68">
        <f>8</f>
        <v>8</v>
      </c>
      <c r="M105" s="175">
        <f>'가이드 작업용'!G105</f>
        <v>30480</v>
      </c>
      <c r="N105" s="68">
        <f>0</f>
        <v>0</v>
      </c>
      <c r="O105" s="68">
        <f>0</f>
        <v>0</v>
      </c>
      <c r="P105" s="68">
        <f>9</f>
        <v>9</v>
      </c>
      <c r="Q105" s="175">
        <f>'가이드 작업용'!K105</f>
        <v>24306</v>
      </c>
      <c r="R105" s="68">
        <f>0</f>
        <v>0</v>
      </c>
      <c r="S105" s="68">
        <f>0</f>
        <v>0</v>
      </c>
      <c r="T105" s="175">
        <f>INDEX(퀘스트_reward_type_List,MATCH('가이드 작업용'!X105,퀘스트_reward_type_name,0),1)</f>
        <v>0</v>
      </c>
      <c r="U105" s="175">
        <f>'가이드 작업용'!Y105</f>
        <v>0</v>
      </c>
      <c r="V105" s="68">
        <f>0</f>
        <v>0</v>
      </c>
      <c r="W105" s="175">
        <f>'가이드 작업용'!Z105</f>
        <v>0</v>
      </c>
      <c r="X105" s="175">
        <f>INDEX(퀘스트_reward_type_List,MATCH('가이드 작업용'!AB105,퀘스트_reward_type_name,0),1)</f>
        <v>0</v>
      </c>
      <c r="Y105" s="175">
        <f>'가이드 작업용'!AC105</f>
        <v>0</v>
      </c>
      <c r="Z105" s="68">
        <f>0</f>
        <v>0</v>
      </c>
      <c r="AA105" s="175">
        <f>'가이드 작업용'!AD105</f>
        <v>0</v>
      </c>
      <c r="AB105" s="175">
        <f>INDEX(퀘스트_shortcut_type_List,MATCH('가이드 작업용'!T105,퀘스트_shortcut_type_name,0),1)</f>
        <v>15</v>
      </c>
      <c r="AC105" s="175">
        <f>'가이드 작업용'!V105</f>
        <v>21</v>
      </c>
      <c r="AD105" s="68">
        <f>0</f>
        <v>0</v>
      </c>
      <c r="AE105" s="135">
        <f>INDEX(퀘스트_event_content_List,MATCH('가이드 작업용'!W105,퀘스트_event_content_name,0),1)</f>
        <v>0</v>
      </c>
      <c r="AF105" s="26" t="b">
        <f t="shared" si="18"/>
        <v>0</v>
      </c>
      <c r="AG105" s="1" t="b">
        <f t="shared" si="19"/>
        <v>0</v>
      </c>
      <c r="AH105" s="1" t="b">
        <f t="shared" si="20"/>
        <v>0</v>
      </c>
    </row>
    <row r="106" spans="1:34" x14ac:dyDescent="0.3">
      <c r="A106" s="1">
        <f t="shared" ref="A106:A169" si="21">J106*100+I106</f>
        <v>460</v>
      </c>
      <c r="B106" s="68">
        <f t="shared" si="14"/>
        <v>1105</v>
      </c>
      <c r="C106" s="68">
        <f>2</f>
        <v>2</v>
      </c>
      <c r="D106" s="68">
        <f t="shared" si="16"/>
        <v>142105</v>
      </c>
      <c r="E106" s="68">
        <f t="shared" si="17"/>
        <v>242105</v>
      </c>
      <c r="F106" s="175" t="str">
        <f>'가이드 작업용'!M106</f>
        <v>무한의 공간, 에드가</v>
      </c>
      <c r="G106" s="175" t="str">
        <f>IFERROR(VLOOKUP(E106,'가이드 언어'!$BI:$BR,2,FALSE),0)</f>
        <v>메인 퀘스트 105 클리어</v>
      </c>
      <c r="H106" s="68">
        <f t="shared" si="15"/>
        <v>105</v>
      </c>
      <c r="I106" s="175">
        <f>'가이드 작업용'!N106</f>
        <v>60</v>
      </c>
      <c r="J106" s="175">
        <f>'가이드 작업용'!Q106</f>
        <v>4</v>
      </c>
      <c r="K106" s="175">
        <f>'가이드 작업용'!S106</f>
        <v>1</v>
      </c>
      <c r="L106" s="68">
        <f>8</f>
        <v>8</v>
      </c>
      <c r="M106" s="175">
        <f>'가이드 작업용'!G106</f>
        <v>30495</v>
      </c>
      <c r="N106" s="68">
        <f>0</f>
        <v>0</v>
      </c>
      <c r="O106" s="68">
        <f>0</f>
        <v>0</v>
      </c>
      <c r="P106" s="68">
        <f>9</f>
        <v>9</v>
      </c>
      <c r="Q106" s="175">
        <f>'가이드 작업용'!K106</f>
        <v>24325</v>
      </c>
      <c r="R106" s="68">
        <f>0</f>
        <v>0</v>
      </c>
      <c r="S106" s="68">
        <f>0</f>
        <v>0</v>
      </c>
      <c r="T106" s="175">
        <f>INDEX(퀘스트_reward_type_List,MATCH('가이드 작업용'!X106,퀘스트_reward_type_name,0),1)</f>
        <v>0</v>
      </c>
      <c r="U106" s="175">
        <f>'가이드 작업용'!Y106</f>
        <v>0</v>
      </c>
      <c r="V106" s="68">
        <f>0</f>
        <v>0</v>
      </c>
      <c r="W106" s="175">
        <f>'가이드 작업용'!Z106</f>
        <v>0</v>
      </c>
      <c r="X106" s="175">
        <f>INDEX(퀘스트_reward_type_List,MATCH('가이드 작업용'!AB106,퀘스트_reward_type_name,0),1)</f>
        <v>0</v>
      </c>
      <c r="Y106" s="175">
        <f>'가이드 작업용'!AC106</f>
        <v>0</v>
      </c>
      <c r="Z106" s="68">
        <f>0</f>
        <v>0</v>
      </c>
      <c r="AA106" s="175">
        <f>'가이드 작업용'!AD106</f>
        <v>0</v>
      </c>
      <c r="AB106" s="175">
        <f>INDEX(퀘스트_shortcut_type_List,MATCH('가이드 작업용'!T106,퀘스트_shortcut_type_name,0),1)</f>
        <v>2</v>
      </c>
      <c r="AC106" s="175">
        <f>'가이드 작업용'!V106</f>
        <v>3</v>
      </c>
      <c r="AD106" s="68">
        <f>0</f>
        <v>0</v>
      </c>
      <c r="AE106" s="135">
        <f>INDEX(퀘스트_event_content_List,MATCH('가이드 작업용'!W106,퀘스트_event_content_name,0),1)</f>
        <v>0</v>
      </c>
      <c r="AF106" s="26" t="b">
        <f t="shared" si="18"/>
        <v>0</v>
      </c>
      <c r="AG106" s="1" t="b">
        <f t="shared" si="19"/>
        <v>0</v>
      </c>
      <c r="AH106" s="1" t="b">
        <f t="shared" si="20"/>
        <v>0</v>
      </c>
    </row>
    <row r="107" spans="1:34" x14ac:dyDescent="0.3">
      <c r="A107" s="1">
        <f t="shared" si="21"/>
        <v>2165</v>
      </c>
      <c r="B107" s="68">
        <f t="shared" si="14"/>
        <v>1106</v>
      </c>
      <c r="C107" s="68">
        <f>2</f>
        <v>2</v>
      </c>
      <c r="D107" s="68">
        <f t="shared" si="16"/>
        <v>142106</v>
      </c>
      <c r="E107" s="68">
        <f t="shared" si="17"/>
        <v>242106</v>
      </c>
      <c r="F107" s="175" t="str">
        <f>'가이드 작업용'!M107</f>
        <v>MVP 처치</v>
      </c>
      <c r="G107" s="175" t="str">
        <f>IFERROR(VLOOKUP(E107,'가이드 언어'!$BI:$BR,2,FALSE),0)</f>
        <v>메인 퀘스트 106 클리어</v>
      </c>
      <c r="H107" s="68">
        <f t="shared" si="15"/>
        <v>106</v>
      </c>
      <c r="I107" s="175">
        <f>'가이드 작업용'!N107</f>
        <v>65</v>
      </c>
      <c r="J107" s="175">
        <f>'가이드 작업용'!Q107</f>
        <v>21</v>
      </c>
      <c r="K107" s="175">
        <f>'가이드 작업용'!S107</f>
        <v>3</v>
      </c>
      <c r="L107" s="68">
        <f>8</f>
        <v>8</v>
      </c>
      <c r="M107" s="175">
        <f>'가이드 작업용'!G107</f>
        <v>31025</v>
      </c>
      <c r="N107" s="68">
        <f>0</f>
        <v>0</v>
      </c>
      <c r="O107" s="68">
        <f>0</f>
        <v>0</v>
      </c>
      <c r="P107" s="68">
        <f>9</f>
        <v>9</v>
      </c>
      <c r="Q107" s="175">
        <f>'가이드 작업용'!K107</f>
        <v>24988</v>
      </c>
      <c r="R107" s="68">
        <f>0</f>
        <v>0</v>
      </c>
      <c r="S107" s="68">
        <f>0</f>
        <v>0</v>
      </c>
      <c r="T107" s="175">
        <f>INDEX(퀘스트_reward_type_List,MATCH('가이드 작업용'!X107,퀘스트_reward_type_name,0),1)</f>
        <v>0</v>
      </c>
      <c r="U107" s="175">
        <f>'가이드 작업용'!Y107</f>
        <v>0</v>
      </c>
      <c r="V107" s="68">
        <f>0</f>
        <v>0</v>
      </c>
      <c r="W107" s="175">
        <f>'가이드 작업용'!Z107</f>
        <v>0</v>
      </c>
      <c r="X107" s="175">
        <f>INDEX(퀘스트_reward_type_List,MATCH('가이드 작업용'!AB107,퀘스트_reward_type_name,0),1)</f>
        <v>0</v>
      </c>
      <c r="Y107" s="175">
        <f>'가이드 작업용'!AC107</f>
        <v>0</v>
      </c>
      <c r="Z107" s="68">
        <f>0</f>
        <v>0</v>
      </c>
      <c r="AA107" s="175">
        <f>'가이드 작업용'!AD107</f>
        <v>0</v>
      </c>
      <c r="AB107" s="175">
        <f>INDEX(퀘스트_shortcut_type_List,MATCH('가이드 작업용'!T107,퀘스트_shortcut_type_name,0),1)</f>
        <v>15</v>
      </c>
      <c r="AC107" s="175">
        <f>'가이드 작업용'!V107</f>
        <v>21</v>
      </c>
      <c r="AD107" s="68">
        <f>0</f>
        <v>0</v>
      </c>
      <c r="AE107" s="135">
        <f>INDEX(퀘스트_event_content_List,MATCH('가이드 작업용'!W107,퀘스트_event_content_name,0),1)</f>
        <v>0</v>
      </c>
      <c r="AF107" s="26" t="b">
        <f t="shared" si="18"/>
        <v>0</v>
      </c>
      <c r="AG107" s="1" t="b">
        <f t="shared" si="19"/>
        <v>0</v>
      </c>
      <c r="AH107" s="1" t="b">
        <f t="shared" si="20"/>
        <v>0</v>
      </c>
    </row>
    <row r="108" spans="1:34" x14ac:dyDescent="0.3">
      <c r="A108" s="1">
        <f t="shared" si="21"/>
        <v>5404002</v>
      </c>
      <c r="B108" s="68">
        <f t="shared" si="14"/>
        <v>1107</v>
      </c>
      <c r="C108" s="68">
        <f>2</f>
        <v>2</v>
      </c>
      <c r="D108" s="68">
        <f t="shared" si="16"/>
        <v>142107</v>
      </c>
      <c r="E108" s="68">
        <f t="shared" si="17"/>
        <v>242107</v>
      </c>
      <c r="F108" s="175" t="str">
        <f>'가이드 작업용'!M108</f>
        <v>포이즌 스포아 보스 처치</v>
      </c>
      <c r="G108" s="175" t="str">
        <f>IFERROR(VLOOKUP(E108,'가이드 언어'!$BI:$BR,2,FALSE),0)</f>
        <v>메인 퀘스트 107 클리어</v>
      </c>
      <c r="H108" s="68">
        <f t="shared" si="15"/>
        <v>107</v>
      </c>
      <c r="I108" s="175">
        <f>'가이드 작업용'!N108</f>
        <v>2</v>
      </c>
      <c r="J108" s="175">
        <f>'가이드 작업용'!Q108</f>
        <v>54040</v>
      </c>
      <c r="K108" s="175">
        <f>'가이드 작업용'!S108</f>
        <v>1</v>
      </c>
      <c r="L108" s="68">
        <f>8</f>
        <v>8</v>
      </c>
      <c r="M108" s="175">
        <f>'가이드 작업용'!G108</f>
        <v>31560</v>
      </c>
      <c r="N108" s="68">
        <f>0</f>
        <v>0</v>
      </c>
      <c r="O108" s="68">
        <f>0</f>
        <v>0</v>
      </c>
      <c r="P108" s="68">
        <f>9</f>
        <v>9</v>
      </c>
      <c r="Q108" s="175">
        <f>'가이드 작업용'!K108</f>
        <v>25656</v>
      </c>
      <c r="R108" s="68">
        <f>0</f>
        <v>0</v>
      </c>
      <c r="S108" s="68">
        <f>0</f>
        <v>0</v>
      </c>
      <c r="T108" s="175">
        <f>INDEX(퀘스트_reward_type_List,MATCH('가이드 작업용'!X108,퀘스트_reward_type_name,0),1)</f>
        <v>6</v>
      </c>
      <c r="U108" s="175">
        <f>'가이드 작업용'!Y108</f>
        <v>94063</v>
      </c>
      <c r="V108" s="68">
        <f>0</f>
        <v>0</v>
      </c>
      <c r="W108" s="175">
        <f>'가이드 작업용'!Z108</f>
        <v>1</v>
      </c>
      <c r="X108" s="175">
        <f>INDEX(퀘스트_reward_type_List,MATCH('가이드 작업용'!AB108,퀘스트_reward_type_name,0),1)</f>
        <v>0</v>
      </c>
      <c r="Y108" s="175">
        <f>'가이드 작업용'!AC108</f>
        <v>0</v>
      </c>
      <c r="Z108" s="68">
        <f>0</f>
        <v>0</v>
      </c>
      <c r="AA108" s="175">
        <f>'가이드 작업용'!AD108</f>
        <v>0</v>
      </c>
      <c r="AB108" s="175">
        <f>INDEX(퀘스트_shortcut_type_List,MATCH('가이드 작업용'!T108,퀘스트_shortcut_type_name,0),1)</f>
        <v>15</v>
      </c>
      <c r="AC108" s="175">
        <f>'가이드 작업용'!V108</f>
        <v>21</v>
      </c>
      <c r="AD108" s="68">
        <f>0</f>
        <v>0</v>
      </c>
      <c r="AE108" s="135">
        <f>INDEX(퀘스트_event_content_List,MATCH('가이드 작업용'!W108,퀘스트_event_content_name,0),1)</f>
        <v>0</v>
      </c>
      <c r="AF108" s="26" t="b">
        <f t="shared" si="18"/>
        <v>0</v>
      </c>
      <c r="AG108" s="1" t="b">
        <f t="shared" si="19"/>
        <v>0</v>
      </c>
      <c r="AH108" s="1" t="b">
        <f t="shared" si="20"/>
        <v>0</v>
      </c>
    </row>
    <row r="109" spans="1:34" x14ac:dyDescent="0.3">
      <c r="A109" s="1">
        <f t="shared" si="21"/>
        <v>2142</v>
      </c>
      <c r="B109" s="68">
        <f t="shared" si="14"/>
        <v>1108</v>
      </c>
      <c r="C109" s="68">
        <f>2</f>
        <v>2</v>
      </c>
      <c r="D109" s="68">
        <f t="shared" si="16"/>
        <v>142108</v>
      </c>
      <c r="E109" s="68">
        <f t="shared" si="17"/>
        <v>242108</v>
      </c>
      <c r="F109" s="175" t="str">
        <f>'가이드 작업용'!M109</f>
        <v>빅풋 처치</v>
      </c>
      <c r="G109" s="175" t="str">
        <f>IFERROR(VLOOKUP(E109,'가이드 언어'!$BI:$BR,2,FALSE),0)</f>
        <v>메인 퀘스트 108 클리어</v>
      </c>
      <c r="H109" s="68">
        <f t="shared" si="15"/>
        <v>108</v>
      </c>
      <c r="I109" s="175">
        <f>'가이드 작업용'!N109</f>
        <v>42</v>
      </c>
      <c r="J109" s="175">
        <f>'가이드 작업용'!Q109</f>
        <v>21</v>
      </c>
      <c r="K109" s="175">
        <f>'가이드 작업용'!S109</f>
        <v>330</v>
      </c>
      <c r="L109" s="68">
        <f>8</f>
        <v>8</v>
      </c>
      <c r="M109" s="175">
        <f>'가이드 작업용'!G109</f>
        <v>32100</v>
      </c>
      <c r="N109" s="68">
        <f>0</f>
        <v>0</v>
      </c>
      <c r="O109" s="68">
        <f>0</f>
        <v>0</v>
      </c>
      <c r="P109" s="68">
        <f>9</f>
        <v>9</v>
      </c>
      <c r="Q109" s="175">
        <f>'가이드 작업용'!K109</f>
        <v>26331</v>
      </c>
      <c r="R109" s="68">
        <f>0</f>
        <v>0</v>
      </c>
      <c r="S109" s="68">
        <f>0</f>
        <v>0</v>
      </c>
      <c r="T109" s="175">
        <f>INDEX(퀘스트_reward_type_List,MATCH('가이드 작업용'!X109,퀘스트_reward_type_name,0),1)</f>
        <v>6</v>
      </c>
      <c r="U109" s="175">
        <f>'가이드 작업용'!Y109</f>
        <v>84017</v>
      </c>
      <c r="V109" s="68">
        <f>0</f>
        <v>0</v>
      </c>
      <c r="W109" s="175">
        <f>'가이드 작업용'!Z109</f>
        <v>1</v>
      </c>
      <c r="X109" s="175">
        <f>INDEX(퀘스트_reward_type_List,MATCH('가이드 작업용'!AB109,퀘스트_reward_type_name,0),1)</f>
        <v>0</v>
      </c>
      <c r="Y109" s="175">
        <f>'가이드 작업용'!AC109</f>
        <v>0</v>
      </c>
      <c r="Z109" s="68">
        <f>0</f>
        <v>0</v>
      </c>
      <c r="AA109" s="175">
        <f>'가이드 작업용'!AD109</f>
        <v>0</v>
      </c>
      <c r="AB109" s="175">
        <f>INDEX(퀘스트_shortcut_type_List,MATCH('가이드 작업용'!T109,퀘스트_shortcut_type_name,0),1)</f>
        <v>15</v>
      </c>
      <c r="AC109" s="175">
        <f>'가이드 작업용'!V109</f>
        <v>22</v>
      </c>
      <c r="AD109" s="68">
        <f>0</f>
        <v>0</v>
      </c>
      <c r="AE109" s="135">
        <f>INDEX(퀘스트_event_content_List,MATCH('가이드 작업용'!W109,퀘스트_event_content_name,0),1)</f>
        <v>0</v>
      </c>
      <c r="AF109" s="26" t="b">
        <f t="shared" si="18"/>
        <v>0</v>
      </c>
      <c r="AG109" s="1" t="b">
        <f t="shared" si="19"/>
        <v>0</v>
      </c>
      <c r="AH109" s="1" t="b">
        <f t="shared" si="20"/>
        <v>0</v>
      </c>
    </row>
    <row r="110" spans="1:34" x14ac:dyDescent="0.3">
      <c r="A110" s="1">
        <f t="shared" si="21"/>
        <v>2265</v>
      </c>
      <c r="B110" s="68">
        <f t="shared" si="14"/>
        <v>1109</v>
      </c>
      <c r="C110" s="68">
        <f>2</f>
        <v>2</v>
      </c>
      <c r="D110" s="68">
        <f t="shared" si="16"/>
        <v>142109</v>
      </c>
      <c r="E110" s="68">
        <f t="shared" si="17"/>
        <v>242109</v>
      </c>
      <c r="F110" s="175" t="str">
        <f>'가이드 작업용'!M110</f>
        <v>MVP 처치</v>
      </c>
      <c r="G110" s="175" t="str">
        <f>IFERROR(VLOOKUP(E110,'가이드 언어'!$BI:$BR,2,FALSE),0)</f>
        <v>메인 퀘스트 109 클리어</v>
      </c>
      <c r="H110" s="68">
        <f t="shared" si="15"/>
        <v>109</v>
      </c>
      <c r="I110" s="175">
        <f>'가이드 작업용'!N110</f>
        <v>65</v>
      </c>
      <c r="J110" s="175">
        <f>'가이드 작업용'!Q110</f>
        <v>22</v>
      </c>
      <c r="K110" s="175">
        <f>'가이드 작업용'!S110</f>
        <v>3</v>
      </c>
      <c r="L110" s="68">
        <f>8</f>
        <v>8</v>
      </c>
      <c r="M110" s="175">
        <f>'가이드 작업용'!G110</f>
        <v>32645</v>
      </c>
      <c r="N110" s="68">
        <f>0</f>
        <v>0</v>
      </c>
      <c r="O110" s="68">
        <f>0</f>
        <v>0</v>
      </c>
      <c r="P110" s="68">
        <f>9</f>
        <v>9</v>
      </c>
      <c r="Q110" s="175">
        <f>'가이드 작업용'!K110</f>
        <v>27013</v>
      </c>
      <c r="R110" s="68">
        <f>0</f>
        <v>0</v>
      </c>
      <c r="S110" s="68">
        <f>0</f>
        <v>0</v>
      </c>
      <c r="T110" s="175">
        <f>INDEX(퀘스트_reward_type_List,MATCH('가이드 작업용'!X110,퀘스트_reward_type_name,0),1)</f>
        <v>6</v>
      </c>
      <c r="U110" s="175">
        <f>'가이드 작업용'!Y110</f>
        <v>94030</v>
      </c>
      <c r="V110" s="68">
        <f>0</f>
        <v>0</v>
      </c>
      <c r="W110" s="175">
        <f>'가이드 작업용'!Z110</f>
        <v>2</v>
      </c>
      <c r="X110" s="175">
        <f>INDEX(퀘스트_reward_type_List,MATCH('가이드 작업용'!AB110,퀘스트_reward_type_name,0),1)</f>
        <v>0</v>
      </c>
      <c r="Y110" s="175">
        <f>'가이드 작업용'!AC110</f>
        <v>0</v>
      </c>
      <c r="Z110" s="68">
        <f>0</f>
        <v>0</v>
      </c>
      <c r="AA110" s="175">
        <f>'가이드 작업용'!AD110</f>
        <v>0</v>
      </c>
      <c r="AB110" s="175">
        <f>INDEX(퀘스트_shortcut_type_List,MATCH('가이드 작업용'!T110,퀘스트_shortcut_type_name,0),1)</f>
        <v>15</v>
      </c>
      <c r="AC110" s="175">
        <f>'가이드 작업용'!V110</f>
        <v>22</v>
      </c>
      <c r="AD110" s="68">
        <f>0</f>
        <v>0</v>
      </c>
      <c r="AE110" s="135">
        <f>INDEX(퀘스트_event_content_List,MATCH('가이드 작업용'!W110,퀘스트_event_content_name,0),1)</f>
        <v>0</v>
      </c>
      <c r="AF110" s="26" t="b">
        <f t="shared" si="18"/>
        <v>0</v>
      </c>
      <c r="AG110" s="1" t="b">
        <f t="shared" si="19"/>
        <v>0</v>
      </c>
      <c r="AH110" s="1" t="b">
        <f t="shared" si="20"/>
        <v>0</v>
      </c>
    </row>
    <row r="111" spans="1:34" x14ac:dyDescent="0.3">
      <c r="A111" s="1">
        <f t="shared" si="21"/>
        <v>424</v>
      </c>
      <c r="B111" s="68">
        <f t="shared" si="14"/>
        <v>1110</v>
      </c>
      <c r="C111" s="68">
        <f>2</f>
        <v>2</v>
      </c>
      <c r="D111" s="68">
        <f t="shared" si="16"/>
        <v>142110</v>
      </c>
      <c r="E111" s="68">
        <f t="shared" si="17"/>
        <v>242110</v>
      </c>
      <c r="F111" s="175" t="str">
        <f>'가이드 작업용'!M111</f>
        <v>강한 장비 제작</v>
      </c>
      <c r="G111" s="175" t="str">
        <f>IFERROR(VLOOKUP(E111,'가이드 언어'!$BI:$BR,2,FALSE),0)</f>
        <v>메인 퀘스트 110 클리어</v>
      </c>
      <c r="H111" s="68">
        <f t="shared" si="15"/>
        <v>110</v>
      </c>
      <c r="I111" s="175">
        <f>'가이드 작업용'!N111</f>
        <v>24</v>
      </c>
      <c r="J111" s="175">
        <f>'가이드 작업용'!Q111</f>
        <v>4</v>
      </c>
      <c r="K111" s="175">
        <f>'가이드 작업용'!S111</f>
        <v>1</v>
      </c>
      <c r="L111" s="68">
        <f>8</f>
        <v>8</v>
      </c>
      <c r="M111" s="175">
        <f>'가이드 작업용'!G111</f>
        <v>33195</v>
      </c>
      <c r="N111" s="68">
        <f>0</f>
        <v>0</v>
      </c>
      <c r="O111" s="68">
        <f>0</f>
        <v>0</v>
      </c>
      <c r="P111" s="68">
        <f>9</f>
        <v>9</v>
      </c>
      <c r="Q111" s="175">
        <f>'가이드 작업용'!K111</f>
        <v>27700</v>
      </c>
      <c r="R111" s="68">
        <f>0</f>
        <v>0</v>
      </c>
      <c r="S111" s="68">
        <f>0</f>
        <v>0</v>
      </c>
      <c r="T111" s="175">
        <f>INDEX(퀘스트_reward_type_List,MATCH('가이드 작업용'!X111,퀘스트_reward_type_name,0),1)</f>
        <v>6</v>
      </c>
      <c r="U111" s="175">
        <f>'가이드 작업용'!Y111</f>
        <v>82508</v>
      </c>
      <c r="V111" s="68">
        <f>0</f>
        <v>0</v>
      </c>
      <c r="W111" s="175">
        <f>'가이드 작업용'!Z111</f>
        <v>1</v>
      </c>
      <c r="X111" s="175">
        <f>INDEX(퀘스트_reward_type_List,MATCH('가이드 작업용'!AB111,퀘스트_reward_type_name,0),1)</f>
        <v>6</v>
      </c>
      <c r="Y111" s="175">
        <f>'가이드 작업용'!AC111</f>
        <v>85019</v>
      </c>
      <c r="Z111" s="68">
        <f>0</f>
        <v>0</v>
      </c>
      <c r="AA111" s="175">
        <f>'가이드 작업용'!AD111</f>
        <v>1</v>
      </c>
      <c r="AB111" s="175">
        <f>INDEX(퀘스트_shortcut_type_List,MATCH('가이드 작업용'!T111,퀘스트_shortcut_type_name,0),1)</f>
        <v>7</v>
      </c>
      <c r="AC111" s="175">
        <f>'가이드 작업용'!V111</f>
        <v>1</v>
      </c>
      <c r="AD111" s="68">
        <f>0</f>
        <v>0</v>
      </c>
      <c r="AE111" s="135">
        <f>INDEX(퀘스트_event_content_List,MATCH('가이드 작업용'!W111,퀘스트_event_content_name,0),1)</f>
        <v>0</v>
      </c>
      <c r="AF111" s="26" t="b">
        <f t="shared" si="18"/>
        <v>0</v>
      </c>
      <c r="AG111" s="1" t="b">
        <f t="shared" si="19"/>
        <v>0</v>
      </c>
      <c r="AH111" s="1" t="b">
        <f t="shared" si="20"/>
        <v>0</v>
      </c>
    </row>
    <row r="112" spans="1:34" x14ac:dyDescent="0.3">
      <c r="A112" s="1">
        <f t="shared" si="21"/>
        <v>5402102</v>
      </c>
      <c r="B112" s="68">
        <f t="shared" si="14"/>
        <v>1111</v>
      </c>
      <c r="C112" s="68">
        <f>2</f>
        <v>2</v>
      </c>
      <c r="D112" s="68">
        <f t="shared" si="16"/>
        <v>142111</v>
      </c>
      <c r="E112" s="68">
        <f t="shared" si="17"/>
        <v>242111</v>
      </c>
      <c r="F112" s="175" t="str">
        <f>'가이드 작업용'!M112</f>
        <v>빅풋 보스 처치</v>
      </c>
      <c r="G112" s="175" t="str">
        <f>IFERROR(VLOOKUP(E112,'가이드 언어'!$BI:$BR,2,FALSE),0)</f>
        <v>메인 퀘스트 111 클리어</v>
      </c>
      <c r="H112" s="68">
        <f t="shared" si="15"/>
        <v>111</v>
      </c>
      <c r="I112" s="175">
        <f>'가이드 작업용'!N112</f>
        <v>2</v>
      </c>
      <c r="J112" s="175">
        <f>'가이드 작업용'!Q112</f>
        <v>54021</v>
      </c>
      <c r="K112" s="175">
        <f>'가이드 작업용'!S112</f>
        <v>1</v>
      </c>
      <c r="L112" s="68">
        <f>8</f>
        <v>8</v>
      </c>
      <c r="M112" s="175">
        <f>'가이드 작업용'!G112</f>
        <v>33750</v>
      </c>
      <c r="N112" s="68">
        <f>0</f>
        <v>0</v>
      </c>
      <c r="O112" s="68">
        <f>0</f>
        <v>0</v>
      </c>
      <c r="P112" s="68">
        <f>9</f>
        <v>9</v>
      </c>
      <c r="Q112" s="175">
        <f>'가이드 작업용'!K112</f>
        <v>28394</v>
      </c>
      <c r="R112" s="68">
        <f>0</f>
        <v>0</v>
      </c>
      <c r="S112" s="68">
        <f>0</f>
        <v>0</v>
      </c>
      <c r="T112" s="175">
        <f>INDEX(퀘스트_reward_type_List,MATCH('가이드 작업용'!X112,퀘스트_reward_type_name,0),1)</f>
        <v>34</v>
      </c>
      <c r="U112" s="175">
        <f>'가이드 작업용'!Y112</f>
        <v>1</v>
      </c>
      <c r="V112" s="68">
        <f>0</f>
        <v>0</v>
      </c>
      <c r="W112" s="175">
        <f>'가이드 작업용'!Z112</f>
        <v>0</v>
      </c>
      <c r="X112" s="175">
        <f>INDEX(퀘스트_reward_type_List,MATCH('가이드 작업용'!AB112,퀘스트_reward_type_name,0),1)</f>
        <v>0</v>
      </c>
      <c r="Y112" s="175">
        <f>'가이드 작업용'!AC112</f>
        <v>0</v>
      </c>
      <c r="Z112" s="68">
        <f>0</f>
        <v>0</v>
      </c>
      <c r="AA112" s="175">
        <f>'가이드 작업용'!AD112</f>
        <v>0</v>
      </c>
      <c r="AB112" s="175">
        <f>INDEX(퀘스트_shortcut_type_List,MATCH('가이드 작업용'!T112,퀘스트_shortcut_type_name,0),1)</f>
        <v>15</v>
      </c>
      <c r="AC112" s="175">
        <f>'가이드 작업용'!V112</f>
        <v>22</v>
      </c>
      <c r="AD112" s="68">
        <f>0</f>
        <v>0</v>
      </c>
      <c r="AE112" s="135">
        <f>INDEX(퀘스트_event_content_List,MATCH('가이드 작업용'!W112,퀘스트_event_content_name,0),1)</f>
        <v>0</v>
      </c>
      <c r="AF112" s="26" t="b">
        <f t="shared" si="18"/>
        <v>0</v>
      </c>
      <c r="AG112" s="1" t="b">
        <f t="shared" si="19"/>
        <v>0</v>
      </c>
      <c r="AH112" s="1" t="b">
        <f t="shared" si="20"/>
        <v>0</v>
      </c>
    </row>
    <row r="113" spans="1:34" x14ac:dyDescent="0.3">
      <c r="A113" s="1">
        <f t="shared" si="21"/>
        <v>1642</v>
      </c>
      <c r="B113" s="68">
        <f t="shared" si="14"/>
        <v>1112</v>
      </c>
      <c r="C113" s="68">
        <f>2</f>
        <v>2</v>
      </c>
      <c r="D113" s="68">
        <f t="shared" si="16"/>
        <v>142112</v>
      </c>
      <c r="E113" s="68">
        <f t="shared" si="17"/>
        <v>242112</v>
      </c>
      <c r="F113" s="175" t="str">
        <f>'가이드 작업용'!M113</f>
        <v>호른 처치</v>
      </c>
      <c r="G113" s="175" t="str">
        <f>IFERROR(VLOOKUP(E113,'가이드 언어'!$BI:$BR,2,FALSE),0)</f>
        <v>메인 퀘스트 112 클리어</v>
      </c>
      <c r="H113" s="68">
        <f t="shared" si="15"/>
        <v>112</v>
      </c>
      <c r="I113" s="175">
        <f>'가이드 작업용'!N113</f>
        <v>42</v>
      </c>
      <c r="J113" s="175">
        <f>'가이드 작업용'!Q113</f>
        <v>16</v>
      </c>
      <c r="K113" s="175">
        <f>'가이드 작업용'!S113</f>
        <v>530</v>
      </c>
      <c r="L113" s="68">
        <f>8</f>
        <v>8</v>
      </c>
      <c r="M113" s="175">
        <f>'가이드 작업용'!G113</f>
        <v>34310</v>
      </c>
      <c r="N113" s="68">
        <f>0</f>
        <v>0</v>
      </c>
      <c r="O113" s="68">
        <f>0</f>
        <v>0</v>
      </c>
      <c r="P113" s="68">
        <f>9</f>
        <v>9</v>
      </c>
      <c r="Q113" s="175">
        <f>'가이드 작업용'!K113</f>
        <v>29094</v>
      </c>
      <c r="R113" s="68">
        <f>0</f>
        <v>0</v>
      </c>
      <c r="S113" s="68">
        <f>0</f>
        <v>0</v>
      </c>
      <c r="T113" s="175">
        <f>INDEX(퀘스트_reward_type_List,MATCH('가이드 작업용'!X113,퀘스트_reward_type_name,0),1)</f>
        <v>6</v>
      </c>
      <c r="U113" s="175">
        <f>'가이드 작업용'!Y113</f>
        <v>84015</v>
      </c>
      <c r="V113" s="68">
        <f>0</f>
        <v>0</v>
      </c>
      <c r="W113" s="175">
        <f>'가이드 작업용'!Z113</f>
        <v>1</v>
      </c>
      <c r="X113" s="175">
        <f>INDEX(퀘스트_reward_type_List,MATCH('가이드 작업용'!AB113,퀘스트_reward_type_name,0),1)</f>
        <v>0</v>
      </c>
      <c r="Y113" s="175">
        <f>'가이드 작업용'!AC113</f>
        <v>0</v>
      </c>
      <c r="Z113" s="68">
        <f>0</f>
        <v>0</v>
      </c>
      <c r="AA113" s="175">
        <f>'가이드 작업용'!AD113</f>
        <v>0</v>
      </c>
      <c r="AB113" s="175">
        <f>INDEX(퀘스트_shortcut_type_List,MATCH('가이드 작업용'!T113,퀘스트_shortcut_type_name,0),1)</f>
        <v>15</v>
      </c>
      <c r="AC113" s="175">
        <f>'가이드 작업용'!V113</f>
        <v>23</v>
      </c>
      <c r="AD113" s="68">
        <f>0</f>
        <v>0</v>
      </c>
      <c r="AE113" s="135">
        <f>INDEX(퀘스트_event_content_List,MATCH('가이드 작업용'!W113,퀘스트_event_content_name,0),1)</f>
        <v>0</v>
      </c>
      <c r="AF113" s="26" t="b">
        <f t="shared" si="18"/>
        <v>0</v>
      </c>
      <c r="AG113" s="1" t="b">
        <f t="shared" si="19"/>
        <v>0</v>
      </c>
      <c r="AH113" s="1" t="b">
        <f t="shared" si="20"/>
        <v>0</v>
      </c>
    </row>
    <row r="114" spans="1:34" x14ac:dyDescent="0.3">
      <c r="A114" s="1">
        <f t="shared" si="21"/>
        <v>9403514</v>
      </c>
      <c r="B114" s="68">
        <f t="shared" si="14"/>
        <v>1113</v>
      </c>
      <c r="C114" s="68">
        <f>2</f>
        <v>2</v>
      </c>
      <c r="D114" s="68">
        <f t="shared" si="16"/>
        <v>142113</v>
      </c>
      <c r="E114" s="68">
        <f t="shared" si="17"/>
        <v>242113</v>
      </c>
      <c r="F114" s="175" t="str">
        <f>'가이드 작업용'!M114</f>
        <v>호른 소탕</v>
      </c>
      <c r="G114" s="175" t="str">
        <f>IFERROR(VLOOKUP(E114,'가이드 언어'!$BI:$BR,2,FALSE),0)</f>
        <v>메인 퀘스트 113 클리어</v>
      </c>
      <c r="H114" s="68">
        <f t="shared" si="15"/>
        <v>113</v>
      </c>
      <c r="I114" s="175">
        <f>'가이드 작업용'!N114</f>
        <v>14</v>
      </c>
      <c r="J114" s="175">
        <f>'가이드 작업용'!Q114</f>
        <v>94035</v>
      </c>
      <c r="K114" s="175">
        <f>'가이드 작업용'!S114</f>
        <v>40</v>
      </c>
      <c r="L114" s="68">
        <f>8</f>
        <v>8</v>
      </c>
      <c r="M114" s="175">
        <f>'가이드 작업용'!G114</f>
        <v>34875</v>
      </c>
      <c r="N114" s="68">
        <f>0</f>
        <v>0</v>
      </c>
      <c r="O114" s="68">
        <f>0</f>
        <v>0</v>
      </c>
      <c r="P114" s="68">
        <f>9</f>
        <v>9</v>
      </c>
      <c r="Q114" s="175">
        <f>'가이드 작업용'!K114</f>
        <v>29800</v>
      </c>
      <c r="R114" s="68">
        <f>0</f>
        <v>0</v>
      </c>
      <c r="S114" s="68">
        <f>0</f>
        <v>0</v>
      </c>
      <c r="T114" s="175">
        <f>INDEX(퀘스트_reward_type_List,MATCH('가이드 작업용'!X114,퀘스트_reward_type_name,0),1)</f>
        <v>0</v>
      </c>
      <c r="U114" s="175">
        <f>'가이드 작업용'!Y114</f>
        <v>0</v>
      </c>
      <c r="V114" s="68">
        <f>0</f>
        <v>0</v>
      </c>
      <c r="W114" s="175">
        <f>'가이드 작업용'!Z114</f>
        <v>0</v>
      </c>
      <c r="X114" s="175">
        <f>INDEX(퀘스트_reward_type_List,MATCH('가이드 작업용'!AB114,퀘스트_reward_type_name,0),1)</f>
        <v>0</v>
      </c>
      <c r="Y114" s="175">
        <f>'가이드 작업용'!AC114</f>
        <v>0</v>
      </c>
      <c r="Z114" s="68">
        <f>0</f>
        <v>0</v>
      </c>
      <c r="AA114" s="175">
        <f>'가이드 작업용'!AD114</f>
        <v>0</v>
      </c>
      <c r="AB114" s="175">
        <f>INDEX(퀘스트_shortcut_type_List,MATCH('가이드 작업용'!T114,퀘스트_shortcut_type_name,0),1)</f>
        <v>15</v>
      </c>
      <c r="AC114" s="175">
        <f>'가이드 작업용'!V114</f>
        <v>23</v>
      </c>
      <c r="AD114" s="68">
        <f>0</f>
        <v>0</v>
      </c>
      <c r="AE114" s="135">
        <f>INDEX(퀘스트_event_content_List,MATCH('가이드 작업용'!W114,퀘스트_event_content_name,0),1)</f>
        <v>0</v>
      </c>
      <c r="AF114" s="26" t="b">
        <f t="shared" si="18"/>
        <v>0</v>
      </c>
      <c r="AG114" s="1" t="b">
        <f t="shared" si="19"/>
        <v>0</v>
      </c>
      <c r="AH114" s="1" t="b">
        <f t="shared" si="20"/>
        <v>0</v>
      </c>
    </row>
    <row r="115" spans="1:34" x14ac:dyDescent="0.3">
      <c r="A115" s="1">
        <f t="shared" si="21"/>
        <v>2365</v>
      </c>
      <c r="B115" s="68">
        <f t="shared" si="14"/>
        <v>1114</v>
      </c>
      <c r="C115" s="68">
        <f>2</f>
        <v>2</v>
      </c>
      <c r="D115" s="68">
        <f t="shared" si="16"/>
        <v>142114</v>
      </c>
      <c r="E115" s="68">
        <f t="shared" si="17"/>
        <v>242114</v>
      </c>
      <c r="F115" s="175" t="str">
        <f>'가이드 작업용'!M115</f>
        <v>MVP 처치</v>
      </c>
      <c r="G115" s="175" t="str">
        <f>IFERROR(VLOOKUP(E115,'가이드 언어'!$BI:$BR,2,FALSE),0)</f>
        <v>메인 퀘스트 114 클리어</v>
      </c>
      <c r="H115" s="68">
        <f t="shared" si="15"/>
        <v>114</v>
      </c>
      <c r="I115" s="175">
        <f>'가이드 작업용'!N115</f>
        <v>65</v>
      </c>
      <c r="J115" s="175">
        <f>'가이드 작업용'!Q115</f>
        <v>23</v>
      </c>
      <c r="K115" s="175">
        <f>'가이드 작업용'!S115</f>
        <v>3</v>
      </c>
      <c r="L115" s="68">
        <f>8</f>
        <v>8</v>
      </c>
      <c r="M115" s="175">
        <f>'가이드 작업용'!G115</f>
        <v>35445</v>
      </c>
      <c r="N115" s="68">
        <f>0</f>
        <v>0</v>
      </c>
      <c r="O115" s="68">
        <f>0</f>
        <v>0</v>
      </c>
      <c r="P115" s="68">
        <f>9</f>
        <v>9</v>
      </c>
      <c r="Q115" s="175">
        <f>'가이드 작업용'!K115</f>
        <v>30512</v>
      </c>
      <c r="R115" s="68">
        <f>0</f>
        <v>0</v>
      </c>
      <c r="S115" s="68">
        <f>0</f>
        <v>0</v>
      </c>
      <c r="T115" s="175">
        <f>INDEX(퀘스트_reward_type_List,MATCH('가이드 작업용'!X115,퀘스트_reward_type_name,0),1)</f>
        <v>0</v>
      </c>
      <c r="U115" s="175">
        <f>'가이드 작업용'!Y115</f>
        <v>0</v>
      </c>
      <c r="V115" s="68">
        <f>0</f>
        <v>0</v>
      </c>
      <c r="W115" s="175">
        <f>'가이드 작업용'!Z115</f>
        <v>0</v>
      </c>
      <c r="X115" s="175">
        <f>INDEX(퀘스트_reward_type_List,MATCH('가이드 작업용'!AB115,퀘스트_reward_type_name,0),1)</f>
        <v>0</v>
      </c>
      <c r="Y115" s="175">
        <f>'가이드 작업용'!AC115</f>
        <v>0</v>
      </c>
      <c r="Z115" s="68">
        <f>0</f>
        <v>0</v>
      </c>
      <c r="AA115" s="175">
        <f>'가이드 작업용'!AD115</f>
        <v>0</v>
      </c>
      <c r="AB115" s="175">
        <f>INDEX(퀘스트_shortcut_type_List,MATCH('가이드 작업용'!T115,퀘스트_shortcut_type_name,0),1)</f>
        <v>15</v>
      </c>
      <c r="AC115" s="175">
        <f>'가이드 작업용'!V115</f>
        <v>23</v>
      </c>
      <c r="AD115" s="68">
        <f>0</f>
        <v>0</v>
      </c>
      <c r="AE115" s="135">
        <f>INDEX(퀘스트_event_content_List,MATCH('가이드 작업용'!W115,퀘스트_event_content_name,0),1)</f>
        <v>0</v>
      </c>
      <c r="AF115" s="26" t="b">
        <f t="shared" si="18"/>
        <v>0</v>
      </c>
      <c r="AG115" s="1" t="b">
        <f t="shared" si="19"/>
        <v>0</v>
      </c>
      <c r="AH115" s="1" t="b">
        <f t="shared" si="20"/>
        <v>0</v>
      </c>
    </row>
    <row r="116" spans="1:34" x14ac:dyDescent="0.3">
      <c r="A116" s="1">
        <f t="shared" si="21"/>
        <v>5401602</v>
      </c>
      <c r="B116" s="68">
        <f t="shared" si="14"/>
        <v>1115</v>
      </c>
      <c r="C116" s="68">
        <f>2</f>
        <v>2</v>
      </c>
      <c r="D116" s="68">
        <f t="shared" si="16"/>
        <v>142115</v>
      </c>
      <c r="E116" s="68">
        <f t="shared" si="17"/>
        <v>242115</v>
      </c>
      <c r="F116" s="175" t="str">
        <f>'가이드 작업용'!M116</f>
        <v>호른 보스 처치</v>
      </c>
      <c r="G116" s="175" t="str">
        <f>IFERROR(VLOOKUP(E116,'가이드 언어'!$BI:$BR,2,FALSE),0)</f>
        <v>메인 퀘스트 115 클리어</v>
      </c>
      <c r="H116" s="68">
        <f t="shared" si="15"/>
        <v>115</v>
      </c>
      <c r="I116" s="175">
        <f>'가이드 작업용'!N116</f>
        <v>2</v>
      </c>
      <c r="J116" s="175">
        <f>'가이드 작업용'!Q116</f>
        <v>54016</v>
      </c>
      <c r="K116" s="175">
        <f>'가이드 작업용'!S116</f>
        <v>1</v>
      </c>
      <c r="L116" s="68">
        <f>8</f>
        <v>8</v>
      </c>
      <c r="M116" s="175">
        <f>'가이드 작업용'!G116</f>
        <v>36020</v>
      </c>
      <c r="N116" s="68">
        <f>0</f>
        <v>0</v>
      </c>
      <c r="O116" s="68">
        <f>0</f>
        <v>0</v>
      </c>
      <c r="P116" s="68">
        <f>9</f>
        <v>9</v>
      </c>
      <c r="Q116" s="175">
        <f>'가이드 작업용'!K116</f>
        <v>31231</v>
      </c>
      <c r="R116" s="68">
        <f>0</f>
        <v>0</v>
      </c>
      <c r="S116" s="68">
        <f>0</f>
        <v>0</v>
      </c>
      <c r="T116" s="175">
        <f>INDEX(퀘스트_reward_type_List,MATCH('가이드 작업용'!X116,퀘스트_reward_type_name,0),1)</f>
        <v>6</v>
      </c>
      <c r="U116" s="175">
        <f>'가이드 작업용'!Y116</f>
        <v>94064</v>
      </c>
      <c r="V116" s="68">
        <f>0</f>
        <v>0</v>
      </c>
      <c r="W116" s="175">
        <f>'가이드 작업용'!Z116</f>
        <v>1</v>
      </c>
      <c r="X116" s="175">
        <f>INDEX(퀘스트_reward_type_List,MATCH('가이드 작업용'!AB116,퀘스트_reward_type_name,0),1)</f>
        <v>0</v>
      </c>
      <c r="Y116" s="175">
        <f>'가이드 작업용'!AC116</f>
        <v>0</v>
      </c>
      <c r="Z116" s="68">
        <f>0</f>
        <v>0</v>
      </c>
      <c r="AA116" s="175">
        <f>'가이드 작업용'!AD116</f>
        <v>0</v>
      </c>
      <c r="AB116" s="175">
        <f>INDEX(퀘스트_shortcut_type_List,MATCH('가이드 작업용'!T116,퀘스트_shortcut_type_name,0),1)</f>
        <v>15</v>
      </c>
      <c r="AC116" s="175">
        <f>'가이드 작업용'!V116</f>
        <v>23</v>
      </c>
      <c r="AD116" s="68">
        <f>0</f>
        <v>0</v>
      </c>
      <c r="AE116" s="135">
        <f>INDEX(퀘스트_event_content_List,MATCH('가이드 작업용'!W116,퀘스트_event_content_name,0),1)</f>
        <v>0</v>
      </c>
      <c r="AF116" s="26" t="b">
        <f t="shared" si="18"/>
        <v>0</v>
      </c>
      <c r="AG116" s="1" t="b">
        <f t="shared" si="19"/>
        <v>0</v>
      </c>
      <c r="AH116" s="1" t="b">
        <f t="shared" si="20"/>
        <v>0</v>
      </c>
    </row>
    <row r="117" spans="1:34" x14ac:dyDescent="0.3">
      <c r="A117" s="1">
        <f t="shared" si="21"/>
        <v>3942</v>
      </c>
      <c r="B117" s="68">
        <f t="shared" si="14"/>
        <v>1116</v>
      </c>
      <c r="C117" s="68">
        <f>2</f>
        <v>2</v>
      </c>
      <c r="D117" s="68">
        <f t="shared" si="16"/>
        <v>142116</v>
      </c>
      <c r="E117" s="68">
        <f t="shared" si="17"/>
        <v>242116</v>
      </c>
      <c r="F117" s="175" t="str">
        <f>'가이드 작업용'!M117</f>
        <v>엘더 윌로우 처치</v>
      </c>
      <c r="G117" s="175" t="str">
        <f>IFERROR(VLOOKUP(E117,'가이드 언어'!$BI:$BR,2,FALSE),0)</f>
        <v>메인 퀘스트 116 클리어</v>
      </c>
      <c r="H117" s="68">
        <f t="shared" si="15"/>
        <v>116</v>
      </c>
      <c r="I117" s="175">
        <f>'가이드 작업용'!N117</f>
        <v>42</v>
      </c>
      <c r="J117" s="175">
        <f>'가이드 작업용'!Q117</f>
        <v>39</v>
      </c>
      <c r="K117" s="175">
        <f>'가이드 작업용'!S117</f>
        <v>560</v>
      </c>
      <c r="L117" s="68">
        <f>8</f>
        <v>8</v>
      </c>
      <c r="M117" s="175">
        <f>'가이드 작업용'!G117</f>
        <v>36600</v>
      </c>
      <c r="N117" s="68">
        <f>0</f>
        <v>0</v>
      </c>
      <c r="O117" s="68">
        <f>0</f>
        <v>0</v>
      </c>
      <c r="P117" s="68">
        <f>9</f>
        <v>9</v>
      </c>
      <c r="Q117" s="175">
        <f>'가이드 작업용'!K117</f>
        <v>31956</v>
      </c>
      <c r="R117" s="68">
        <f>0</f>
        <v>0</v>
      </c>
      <c r="S117" s="68">
        <f>0</f>
        <v>0</v>
      </c>
      <c r="T117" s="175">
        <f>INDEX(퀘스트_reward_type_List,MATCH('가이드 작업용'!X117,퀘스트_reward_type_name,0),1)</f>
        <v>6</v>
      </c>
      <c r="U117" s="175">
        <f>'가이드 작업용'!Y117</f>
        <v>84017</v>
      </c>
      <c r="V117" s="68">
        <f>0</f>
        <v>0</v>
      </c>
      <c r="W117" s="175">
        <f>'가이드 작업용'!Z117</f>
        <v>1</v>
      </c>
      <c r="X117" s="175">
        <f>INDEX(퀘스트_reward_type_List,MATCH('가이드 작업용'!AB117,퀘스트_reward_type_name,0),1)</f>
        <v>0</v>
      </c>
      <c r="Y117" s="175">
        <f>'가이드 작업용'!AC117</f>
        <v>0</v>
      </c>
      <c r="Z117" s="68">
        <f>0</f>
        <v>0</v>
      </c>
      <c r="AA117" s="175">
        <f>'가이드 작업용'!AD117</f>
        <v>0</v>
      </c>
      <c r="AB117" s="175">
        <f>INDEX(퀘스트_shortcut_type_List,MATCH('가이드 작업용'!T117,퀘스트_shortcut_type_name,0),1)</f>
        <v>15</v>
      </c>
      <c r="AC117" s="175">
        <f>'가이드 작업용'!V117</f>
        <v>24</v>
      </c>
      <c r="AD117" s="68">
        <f>0</f>
        <v>0</v>
      </c>
      <c r="AE117" s="135">
        <f>INDEX(퀘스트_event_content_List,MATCH('가이드 작업용'!W117,퀘스트_event_content_name,0),1)</f>
        <v>0</v>
      </c>
      <c r="AF117" s="26" t="b">
        <f t="shared" si="18"/>
        <v>0</v>
      </c>
      <c r="AG117" s="1" t="b">
        <f t="shared" si="19"/>
        <v>0</v>
      </c>
      <c r="AH117" s="1" t="b">
        <f t="shared" si="20"/>
        <v>0</v>
      </c>
    </row>
    <row r="118" spans="1:34" x14ac:dyDescent="0.3">
      <c r="A118" s="1">
        <f t="shared" si="21"/>
        <v>4070</v>
      </c>
      <c r="B118" s="68">
        <f t="shared" si="14"/>
        <v>1117</v>
      </c>
      <c r="C118" s="68">
        <f>2</f>
        <v>2</v>
      </c>
      <c r="D118" s="68">
        <f t="shared" si="16"/>
        <v>142117</v>
      </c>
      <c r="E118" s="68">
        <f t="shared" si="17"/>
        <v>242117</v>
      </c>
      <c r="F118" s="175" t="str">
        <f>'가이드 작업용'!M118</f>
        <v>카드 강화</v>
      </c>
      <c r="G118" s="175" t="str">
        <f>IFERROR(VLOOKUP(E118,'가이드 언어'!$BI:$BR,2,FALSE),0)</f>
        <v>메인 퀘스트 117 클리어</v>
      </c>
      <c r="H118" s="68">
        <f t="shared" si="15"/>
        <v>117</v>
      </c>
      <c r="I118" s="175">
        <f>'가이드 작업용'!N118</f>
        <v>70</v>
      </c>
      <c r="J118" s="175">
        <f>'가이드 작업용'!Q118</f>
        <v>40</v>
      </c>
      <c r="K118" s="175">
        <f>'가이드 작업용'!S118</f>
        <v>1</v>
      </c>
      <c r="L118" s="68">
        <f>8</f>
        <v>8</v>
      </c>
      <c r="M118" s="175">
        <f>'가이드 작업용'!G118</f>
        <v>37185</v>
      </c>
      <c r="N118" s="68">
        <f>0</f>
        <v>0</v>
      </c>
      <c r="O118" s="68">
        <f>0</f>
        <v>0</v>
      </c>
      <c r="P118" s="68">
        <f>9</f>
        <v>9</v>
      </c>
      <c r="Q118" s="175">
        <f>'가이드 작업용'!K118</f>
        <v>32687</v>
      </c>
      <c r="R118" s="68">
        <f>0</f>
        <v>0</v>
      </c>
      <c r="S118" s="68">
        <f>0</f>
        <v>0</v>
      </c>
      <c r="T118" s="175">
        <f>INDEX(퀘스트_reward_type_List,MATCH('가이드 작업용'!X118,퀘스트_reward_type_name,0),1)</f>
        <v>0</v>
      </c>
      <c r="U118" s="175">
        <f>'가이드 작업용'!Y118</f>
        <v>0</v>
      </c>
      <c r="V118" s="68">
        <f>0</f>
        <v>0</v>
      </c>
      <c r="W118" s="175">
        <f>'가이드 작업용'!Z118</f>
        <v>0</v>
      </c>
      <c r="X118" s="175">
        <f>INDEX(퀘스트_reward_type_List,MATCH('가이드 작업용'!AB118,퀘스트_reward_type_name,0),1)</f>
        <v>0</v>
      </c>
      <c r="Y118" s="175">
        <f>'가이드 작업용'!AC118</f>
        <v>0</v>
      </c>
      <c r="Z118" s="68">
        <f>0</f>
        <v>0</v>
      </c>
      <c r="AA118" s="175">
        <f>'가이드 작업용'!AD118</f>
        <v>0</v>
      </c>
      <c r="AB118" s="175">
        <f>INDEX(퀘스트_shortcut_type_List,MATCH('가이드 작업용'!T118,퀘스트_shortcut_type_name,0),1)</f>
        <v>6</v>
      </c>
      <c r="AC118" s="175">
        <f>'가이드 작업용'!V118</f>
        <v>0</v>
      </c>
      <c r="AD118" s="68">
        <f>0</f>
        <v>0</v>
      </c>
      <c r="AE118" s="135">
        <f>INDEX(퀘스트_event_content_List,MATCH('가이드 작업용'!W118,퀘스트_event_content_name,0),1)</f>
        <v>0</v>
      </c>
      <c r="AF118" s="26" t="b">
        <f t="shared" si="18"/>
        <v>0</v>
      </c>
      <c r="AG118" s="1" t="b">
        <f t="shared" si="19"/>
        <v>0</v>
      </c>
      <c r="AH118" s="1" t="b">
        <f t="shared" si="20"/>
        <v>0</v>
      </c>
    </row>
    <row r="119" spans="1:34" x14ac:dyDescent="0.3">
      <c r="A119" s="1">
        <f t="shared" si="21"/>
        <v>2465</v>
      </c>
      <c r="B119" s="68">
        <f t="shared" si="14"/>
        <v>1118</v>
      </c>
      <c r="C119" s="68">
        <f>2</f>
        <v>2</v>
      </c>
      <c r="D119" s="68">
        <f t="shared" si="16"/>
        <v>142118</v>
      </c>
      <c r="E119" s="68">
        <f t="shared" si="17"/>
        <v>242118</v>
      </c>
      <c r="F119" s="175" t="str">
        <f>'가이드 작업용'!M119</f>
        <v>MVP 처치</v>
      </c>
      <c r="G119" s="175" t="str">
        <f>IFERROR(VLOOKUP(E119,'가이드 언어'!$BI:$BR,2,FALSE),0)</f>
        <v>메인 퀘스트 118 클리어</v>
      </c>
      <c r="H119" s="68">
        <f t="shared" si="15"/>
        <v>118</v>
      </c>
      <c r="I119" s="175">
        <f>'가이드 작업용'!N119</f>
        <v>65</v>
      </c>
      <c r="J119" s="175">
        <f>'가이드 작업용'!Q119</f>
        <v>24</v>
      </c>
      <c r="K119" s="175">
        <f>'가이드 작업용'!S119</f>
        <v>4</v>
      </c>
      <c r="L119" s="68">
        <f>8</f>
        <v>8</v>
      </c>
      <c r="M119" s="175">
        <f>'가이드 작업용'!G119</f>
        <v>37775</v>
      </c>
      <c r="N119" s="68">
        <f>0</f>
        <v>0</v>
      </c>
      <c r="O119" s="68">
        <f>0</f>
        <v>0</v>
      </c>
      <c r="P119" s="68">
        <f>9</f>
        <v>9</v>
      </c>
      <c r="Q119" s="175">
        <f>'가이드 작업용'!K119</f>
        <v>33425</v>
      </c>
      <c r="R119" s="68">
        <f>0</f>
        <v>0</v>
      </c>
      <c r="S119" s="68">
        <f>0</f>
        <v>0</v>
      </c>
      <c r="T119" s="175">
        <f>INDEX(퀘스트_reward_type_List,MATCH('가이드 작업용'!X119,퀘스트_reward_type_name,0),1)</f>
        <v>0</v>
      </c>
      <c r="U119" s="175">
        <f>'가이드 작업용'!Y119</f>
        <v>0</v>
      </c>
      <c r="V119" s="68">
        <f>0</f>
        <v>0</v>
      </c>
      <c r="W119" s="175">
        <f>'가이드 작업용'!Z119</f>
        <v>0</v>
      </c>
      <c r="X119" s="175">
        <f>INDEX(퀘스트_reward_type_List,MATCH('가이드 작업용'!AB119,퀘스트_reward_type_name,0),1)</f>
        <v>0</v>
      </c>
      <c r="Y119" s="175">
        <f>'가이드 작업용'!AC119</f>
        <v>0</v>
      </c>
      <c r="Z119" s="68">
        <f>0</f>
        <v>0</v>
      </c>
      <c r="AA119" s="175">
        <f>'가이드 작업용'!AD119</f>
        <v>0</v>
      </c>
      <c r="AB119" s="175">
        <f>INDEX(퀘스트_shortcut_type_List,MATCH('가이드 작업용'!T119,퀘스트_shortcut_type_name,0),1)</f>
        <v>15</v>
      </c>
      <c r="AC119" s="175">
        <f>'가이드 작업용'!V119</f>
        <v>24</v>
      </c>
      <c r="AD119" s="68">
        <f>0</f>
        <v>0</v>
      </c>
      <c r="AE119" s="135">
        <f>INDEX(퀘스트_event_content_List,MATCH('가이드 작업용'!W119,퀘스트_event_content_name,0),1)</f>
        <v>0</v>
      </c>
      <c r="AF119" s="26" t="b">
        <f t="shared" si="18"/>
        <v>0</v>
      </c>
      <c r="AG119" s="1" t="b">
        <f t="shared" si="19"/>
        <v>0</v>
      </c>
      <c r="AH119" s="1" t="b">
        <f t="shared" si="20"/>
        <v>0</v>
      </c>
    </row>
    <row r="120" spans="1:34" x14ac:dyDescent="0.3">
      <c r="A120" s="1">
        <f t="shared" si="21"/>
        <v>376</v>
      </c>
      <c r="B120" s="68">
        <f t="shared" si="14"/>
        <v>1119</v>
      </c>
      <c r="C120" s="68">
        <f>2</f>
        <v>2</v>
      </c>
      <c r="D120" s="68">
        <f t="shared" si="16"/>
        <v>142119</v>
      </c>
      <c r="E120" s="68">
        <f t="shared" si="17"/>
        <v>242119</v>
      </c>
      <c r="F120" s="175" t="str">
        <f>'가이드 작업용'!M120</f>
        <v>페이욘 숲 속 듀얼 클리어</v>
      </c>
      <c r="G120" s="175" t="str">
        <f>IFERROR(VLOOKUP(E120,'가이드 언어'!$BI:$BR,2,FALSE),0)</f>
        <v>메인 퀘스트 119 클리어</v>
      </c>
      <c r="H120" s="68">
        <f t="shared" si="15"/>
        <v>119</v>
      </c>
      <c r="I120" s="175">
        <f>'가이드 작업용'!N120</f>
        <v>76</v>
      </c>
      <c r="J120" s="175">
        <f>'가이드 작업용'!Q120</f>
        <v>3</v>
      </c>
      <c r="K120" s="175">
        <f>'가이드 작업용'!S120</f>
        <v>1</v>
      </c>
      <c r="L120" s="68">
        <f>8</f>
        <v>8</v>
      </c>
      <c r="M120" s="175">
        <f>'가이드 작업용'!G120</f>
        <v>39560</v>
      </c>
      <c r="N120" s="68">
        <f>0</f>
        <v>0</v>
      </c>
      <c r="O120" s="68">
        <f>0</f>
        <v>0</v>
      </c>
      <c r="P120" s="68">
        <f>9</f>
        <v>9</v>
      </c>
      <c r="Q120" s="175">
        <f>'가이드 작업용'!K120</f>
        <v>33693</v>
      </c>
      <c r="R120" s="68">
        <f>0</f>
        <v>0</v>
      </c>
      <c r="S120" s="68">
        <f>0</f>
        <v>0</v>
      </c>
      <c r="T120" s="175">
        <f>INDEX(퀘스트_reward_type_List,MATCH('가이드 작업용'!X120,퀘스트_reward_type_name,0),1)</f>
        <v>6</v>
      </c>
      <c r="U120" s="175">
        <f>'가이드 작업용'!Y120</f>
        <v>85000</v>
      </c>
      <c r="V120" s="68">
        <f>0</f>
        <v>0</v>
      </c>
      <c r="W120" s="175">
        <f>'가이드 작업용'!Z120</f>
        <v>1</v>
      </c>
      <c r="X120" s="175">
        <f>INDEX(퀘스트_reward_type_List,MATCH('가이드 작업용'!AB120,퀘스트_reward_type_name,0),1)</f>
        <v>0</v>
      </c>
      <c r="Y120" s="175">
        <f>'가이드 작업용'!AC120</f>
        <v>0</v>
      </c>
      <c r="Z120" s="68">
        <f>0</f>
        <v>0</v>
      </c>
      <c r="AA120" s="175">
        <f>'가이드 작업용'!AD120</f>
        <v>0</v>
      </c>
      <c r="AB120" s="175">
        <f>INDEX(퀘스트_shortcut_type_List,MATCH('가이드 작업용'!T120,퀘스트_shortcut_type_name,0),1)</f>
        <v>23</v>
      </c>
      <c r="AC120" s="175">
        <f>'가이드 작업용'!V120</f>
        <v>3</v>
      </c>
      <c r="AD120" s="68">
        <f>0</f>
        <v>0</v>
      </c>
      <c r="AE120" s="135">
        <f>INDEX(퀘스트_event_content_List,MATCH('가이드 작업용'!W120,퀘스트_event_content_name,0),1)</f>
        <v>0</v>
      </c>
      <c r="AF120" s="26" t="b">
        <f t="shared" si="18"/>
        <v>0</v>
      </c>
      <c r="AG120" s="1" t="b">
        <f t="shared" si="19"/>
        <v>0</v>
      </c>
      <c r="AH120" s="1" t="b">
        <f t="shared" si="20"/>
        <v>0</v>
      </c>
    </row>
    <row r="121" spans="1:34" x14ac:dyDescent="0.3">
      <c r="A121" s="1">
        <f t="shared" si="21"/>
        <v>5403902</v>
      </c>
      <c r="B121" s="68">
        <f t="shared" si="14"/>
        <v>1120</v>
      </c>
      <c r="C121" s="68">
        <f>2</f>
        <v>2</v>
      </c>
      <c r="D121" s="68">
        <f t="shared" si="16"/>
        <v>142120</v>
      </c>
      <c r="E121" s="68">
        <f t="shared" si="17"/>
        <v>242120</v>
      </c>
      <c r="F121" s="175" t="str">
        <f>'가이드 작업용'!M121</f>
        <v>엘더 윌로우 보스 처치</v>
      </c>
      <c r="G121" s="175" t="str">
        <f>IFERROR(VLOOKUP(E121,'가이드 언어'!$BI:$BR,2,FALSE),0)</f>
        <v>메인 퀘스트 120 클리어</v>
      </c>
      <c r="H121" s="68">
        <f t="shared" si="15"/>
        <v>120</v>
      </c>
      <c r="I121" s="175">
        <f>'가이드 작업용'!N121</f>
        <v>2</v>
      </c>
      <c r="J121" s="175">
        <f>'가이드 작업용'!Q121</f>
        <v>54039</v>
      </c>
      <c r="K121" s="175">
        <f>'가이드 작업용'!S121</f>
        <v>1</v>
      </c>
      <c r="L121" s="68">
        <f>8</f>
        <v>8</v>
      </c>
      <c r="M121" s="175">
        <f>'가이드 작업용'!G121</f>
        <v>41360</v>
      </c>
      <c r="N121" s="68">
        <f>0</f>
        <v>0</v>
      </c>
      <c r="O121" s="68">
        <f>0</f>
        <v>0</v>
      </c>
      <c r="P121" s="68">
        <f>9</f>
        <v>9</v>
      </c>
      <c r="Q121" s="175">
        <f>'가이드 작업용'!K121</f>
        <v>33963</v>
      </c>
      <c r="R121" s="68">
        <f>0</f>
        <v>0</v>
      </c>
      <c r="S121" s="68">
        <f>0</f>
        <v>0</v>
      </c>
      <c r="T121" s="175">
        <f>INDEX(퀘스트_reward_type_List,MATCH('가이드 작업용'!X121,퀘스트_reward_type_name,0),1)</f>
        <v>34</v>
      </c>
      <c r="U121" s="175">
        <f>'가이드 작업용'!Y121</f>
        <v>1</v>
      </c>
      <c r="V121" s="68">
        <f>0</f>
        <v>0</v>
      </c>
      <c r="W121" s="175">
        <f>'가이드 작업용'!Z121</f>
        <v>0</v>
      </c>
      <c r="X121" s="175">
        <f>INDEX(퀘스트_reward_type_List,MATCH('가이드 작업용'!AB121,퀘스트_reward_type_name,0),1)</f>
        <v>0</v>
      </c>
      <c r="Y121" s="175">
        <f>'가이드 작업용'!AC121</f>
        <v>0</v>
      </c>
      <c r="Z121" s="68">
        <f>0</f>
        <v>0</v>
      </c>
      <c r="AA121" s="175">
        <f>'가이드 작업용'!AD121</f>
        <v>0</v>
      </c>
      <c r="AB121" s="175">
        <f>INDEX(퀘스트_shortcut_type_List,MATCH('가이드 작업용'!T121,퀘스트_shortcut_type_name,0),1)</f>
        <v>15</v>
      </c>
      <c r="AC121" s="175">
        <f>'가이드 작업용'!V121</f>
        <v>24</v>
      </c>
      <c r="AD121" s="68">
        <f>0</f>
        <v>0</v>
      </c>
      <c r="AE121" s="135">
        <f>INDEX(퀘스트_event_content_List,MATCH('가이드 작업용'!W121,퀘스트_event_content_name,0),1)</f>
        <v>0</v>
      </c>
      <c r="AF121" s="26" t="b">
        <f t="shared" si="18"/>
        <v>0</v>
      </c>
      <c r="AG121" s="1" t="b">
        <f t="shared" si="19"/>
        <v>0</v>
      </c>
      <c r="AH121" s="1" t="b">
        <f t="shared" si="20"/>
        <v>0</v>
      </c>
    </row>
    <row r="122" spans="1:34" x14ac:dyDescent="0.3">
      <c r="A122" s="1">
        <f t="shared" si="21"/>
        <v>2242</v>
      </c>
      <c r="B122" s="68">
        <f t="shared" si="14"/>
        <v>1121</v>
      </c>
      <c r="C122" s="68">
        <f>2</f>
        <v>2</v>
      </c>
      <c r="D122" s="68">
        <f t="shared" si="16"/>
        <v>142121</v>
      </c>
      <c r="E122" s="68">
        <f t="shared" si="17"/>
        <v>242121</v>
      </c>
      <c r="F122" s="175" t="str">
        <f>'가이드 작업용'!M122</f>
        <v>픽키 처치</v>
      </c>
      <c r="G122" s="175" t="str">
        <f>IFERROR(VLOOKUP(E122,'가이드 언어'!$BI:$BR,2,FALSE),0)</f>
        <v>메인 퀘스트 121 클리어</v>
      </c>
      <c r="H122" s="68">
        <f t="shared" si="15"/>
        <v>121</v>
      </c>
      <c r="I122" s="175">
        <f>'가이드 작업용'!N122</f>
        <v>42</v>
      </c>
      <c r="J122" s="175">
        <f>'가이드 작업용'!Q122</f>
        <v>22</v>
      </c>
      <c r="K122" s="175">
        <f>'가이드 작업용'!S122</f>
        <v>800</v>
      </c>
      <c r="L122" s="68">
        <f>8</f>
        <v>8</v>
      </c>
      <c r="M122" s="175">
        <f>'가이드 작업용'!G122</f>
        <v>43175</v>
      </c>
      <c r="N122" s="68">
        <f>0</f>
        <v>0</v>
      </c>
      <c r="O122" s="68">
        <f>0</f>
        <v>0</v>
      </c>
      <c r="P122" s="68">
        <f>9</f>
        <v>9</v>
      </c>
      <c r="Q122" s="175">
        <f>'가이드 작업용'!K122</f>
        <v>34235</v>
      </c>
      <c r="R122" s="68">
        <f>0</f>
        <v>0</v>
      </c>
      <c r="S122" s="68">
        <f>0</f>
        <v>0</v>
      </c>
      <c r="T122" s="175">
        <f>INDEX(퀘스트_reward_type_List,MATCH('가이드 작업용'!X122,퀘스트_reward_type_name,0),1)</f>
        <v>0</v>
      </c>
      <c r="U122" s="175">
        <f>'가이드 작업용'!Y122</f>
        <v>0</v>
      </c>
      <c r="V122" s="68">
        <f>0</f>
        <v>0</v>
      </c>
      <c r="W122" s="175">
        <f>'가이드 작업용'!Z122</f>
        <v>0</v>
      </c>
      <c r="X122" s="175">
        <f>INDEX(퀘스트_reward_type_List,MATCH('가이드 작업용'!AB122,퀘스트_reward_type_name,0),1)</f>
        <v>0</v>
      </c>
      <c r="Y122" s="175">
        <f>'가이드 작업용'!AC122</f>
        <v>0</v>
      </c>
      <c r="Z122" s="68">
        <f>0</f>
        <v>0</v>
      </c>
      <c r="AA122" s="175">
        <f>'가이드 작업용'!AD122</f>
        <v>0</v>
      </c>
      <c r="AB122" s="175">
        <f>INDEX(퀘스트_shortcut_type_List,MATCH('가이드 작업용'!T122,퀘스트_shortcut_type_name,0),1)</f>
        <v>15</v>
      </c>
      <c r="AC122" s="175">
        <f>'가이드 작업용'!V122</f>
        <v>25</v>
      </c>
      <c r="AD122" s="68">
        <f>0</f>
        <v>0</v>
      </c>
      <c r="AE122" s="135">
        <f>INDEX(퀘스트_event_content_List,MATCH('가이드 작업용'!W122,퀘스트_event_content_name,0),1)</f>
        <v>0</v>
      </c>
      <c r="AF122" s="26" t="b">
        <f t="shared" si="18"/>
        <v>0</v>
      </c>
      <c r="AG122" s="1" t="b">
        <f t="shared" si="19"/>
        <v>0</v>
      </c>
      <c r="AH122" s="1" t="b">
        <f t="shared" si="20"/>
        <v>0</v>
      </c>
    </row>
    <row r="123" spans="1:34" x14ac:dyDescent="0.3">
      <c r="A123" s="1">
        <f t="shared" si="21"/>
        <v>2565</v>
      </c>
      <c r="B123" s="68">
        <f t="shared" si="14"/>
        <v>1122</v>
      </c>
      <c r="C123" s="68">
        <f>2</f>
        <v>2</v>
      </c>
      <c r="D123" s="68">
        <f t="shared" si="16"/>
        <v>142122</v>
      </c>
      <c r="E123" s="68">
        <f t="shared" si="17"/>
        <v>242122</v>
      </c>
      <c r="F123" s="175" t="str">
        <f>'가이드 작업용'!M123</f>
        <v>MVP 처치</v>
      </c>
      <c r="G123" s="175" t="str">
        <f>IFERROR(VLOOKUP(E123,'가이드 언어'!$BI:$BR,2,FALSE),0)</f>
        <v>메인 퀘스트 122 클리어</v>
      </c>
      <c r="H123" s="68">
        <f t="shared" si="15"/>
        <v>122</v>
      </c>
      <c r="I123" s="175">
        <f>'가이드 작업용'!N123</f>
        <v>65</v>
      </c>
      <c r="J123" s="175">
        <f>'가이드 작업용'!Q123</f>
        <v>25</v>
      </c>
      <c r="K123" s="175">
        <f>'가이드 작업용'!S123</f>
        <v>5</v>
      </c>
      <c r="L123" s="68">
        <f>8</f>
        <v>8</v>
      </c>
      <c r="M123" s="175">
        <f>'가이드 작업용'!G123</f>
        <v>45005</v>
      </c>
      <c r="N123" s="68">
        <f>0</f>
        <v>0</v>
      </c>
      <c r="O123" s="68">
        <f>0</f>
        <v>0</v>
      </c>
      <c r="P123" s="68">
        <f>9</f>
        <v>9</v>
      </c>
      <c r="Q123" s="175">
        <f>'가이드 작업용'!K123</f>
        <v>34509</v>
      </c>
      <c r="R123" s="68">
        <f>0</f>
        <v>0</v>
      </c>
      <c r="S123" s="68">
        <f>0</f>
        <v>0</v>
      </c>
      <c r="T123" s="175">
        <f>INDEX(퀘스트_reward_type_List,MATCH('가이드 작업용'!X123,퀘스트_reward_type_name,0),1)</f>
        <v>6</v>
      </c>
      <c r="U123" s="175">
        <f>'가이드 작업용'!Y123</f>
        <v>94031</v>
      </c>
      <c r="V123" s="68">
        <f>0</f>
        <v>0</v>
      </c>
      <c r="W123" s="175">
        <f>'가이드 작업용'!Z123</f>
        <v>2</v>
      </c>
      <c r="X123" s="175">
        <f>INDEX(퀘스트_reward_type_List,MATCH('가이드 작업용'!AB123,퀘스트_reward_type_name,0),1)</f>
        <v>0</v>
      </c>
      <c r="Y123" s="175">
        <f>'가이드 작업용'!AC123</f>
        <v>0</v>
      </c>
      <c r="Z123" s="68">
        <f>0</f>
        <v>0</v>
      </c>
      <c r="AA123" s="175">
        <f>'가이드 작업용'!AD123</f>
        <v>0</v>
      </c>
      <c r="AB123" s="175">
        <f>INDEX(퀘스트_shortcut_type_List,MATCH('가이드 작업용'!T123,퀘스트_shortcut_type_name,0),1)</f>
        <v>15</v>
      </c>
      <c r="AC123" s="175">
        <f>'가이드 작업용'!V123</f>
        <v>25</v>
      </c>
      <c r="AD123" s="68">
        <f>0</f>
        <v>0</v>
      </c>
      <c r="AE123" s="135">
        <f>INDEX(퀘스트_event_content_List,MATCH('가이드 작업용'!W123,퀘스트_event_content_name,0),1)</f>
        <v>0</v>
      </c>
      <c r="AF123" s="26" t="b">
        <f t="shared" si="18"/>
        <v>0</v>
      </c>
      <c r="AG123" s="1" t="b">
        <f t="shared" si="19"/>
        <v>0</v>
      </c>
      <c r="AH123" s="1" t="b">
        <f t="shared" si="20"/>
        <v>0</v>
      </c>
    </row>
    <row r="124" spans="1:34" x14ac:dyDescent="0.3">
      <c r="A124" s="1">
        <f t="shared" si="21"/>
        <v>524</v>
      </c>
      <c r="B124" s="68">
        <f t="shared" si="14"/>
        <v>1123</v>
      </c>
      <c r="C124" s="68">
        <f>2</f>
        <v>2</v>
      </c>
      <c r="D124" s="68">
        <f t="shared" si="16"/>
        <v>142123</v>
      </c>
      <c r="E124" s="68">
        <f t="shared" si="17"/>
        <v>242123</v>
      </c>
      <c r="F124" s="175" t="str">
        <f>'가이드 작업용'!M124</f>
        <v>제작 마스터</v>
      </c>
      <c r="G124" s="175" t="str">
        <f>IFERROR(VLOOKUP(E124,'가이드 언어'!$BI:$BR,2,FALSE),0)</f>
        <v>메인 퀘스트 123 클리어</v>
      </c>
      <c r="H124" s="68">
        <f t="shared" si="15"/>
        <v>123</v>
      </c>
      <c r="I124" s="175">
        <f>'가이드 작업용'!N124</f>
        <v>24</v>
      </c>
      <c r="J124" s="175">
        <f>'가이드 작업용'!Q124</f>
        <v>5</v>
      </c>
      <c r="K124" s="175">
        <f>'가이드 작업용'!S124</f>
        <v>1</v>
      </c>
      <c r="L124" s="68">
        <f>8</f>
        <v>8</v>
      </c>
      <c r="M124" s="175">
        <f>'가이드 작업용'!G124</f>
        <v>46850</v>
      </c>
      <c r="N124" s="68">
        <f>0</f>
        <v>0</v>
      </c>
      <c r="O124" s="68">
        <f>0</f>
        <v>0</v>
      </c>
      <c r="P124" s="68">
        <f>9</f>
        <v>9</v>
      </c>
      <c r="Q124" s="175">
        <f>'가이드 작업용'!K124</f>
        <v>34786</v>
      </c>
      <c r="R124" s="68">
        <f>0</f>
        <v>0</v>
      </c>
      <c r="S124" s="68">
        <f>0</f>
        <v>0</v>
      </c>
      <c r="T124" s="175">
        <f>INDEX(퀘스트_reward_type_List,MATCH('가이드 작업용'!X124,퀘스트_reward_type_name,0),1)</f>
        <v>6</v>
      </c>
      <c r="U124" s="175">
        <f>'가이드 작업용'!Y124</f>
        <v>85085</v>
      </c>
      <c r="V124" s="68">
        <f>0</f>
        <v>0</v>
      </c>
      <c r="W124" s="175">
        <f>'가이드 작업용'!Z124</f>
        <v>1</v>
      </c>
      <c r="X124" s="175">
        <f>INDEX(퀘스트_reward_type_List,MATCH('가이드 작업용'!AB124,퀘스트_reward_type_name,0),1)</f>
        <v>6</v>
      </c>
      <c r="Y124" s="175">
        <f>'가이드 작업용'!AC124</f>
        <v>85019</v>
      </c>
      <c r="Z124" s="68">
        <f>0</f>
        <v>0</v>
      </c>
      <c r="AA124" s="175">
        <f>'가이드 작업용'!AD124</f>
        <v>1</v>
      </c>
      <c r="AB124" s="175">
        <f>INDEX(퀘스트_shortcut_type_List,MATCH('가이드 작업용'!T124,퀘스트_shortcut_type_name,0),1)</f>
        <v>7</v>
      </c>
      <c r="AC124" s="175">
        <f>'가이드 작업용'!V124</f>
        <v>1</v>
      </c>
      <c r="AD124" s="68">
        <f>0</f>
        <v>0</v>
      </c>
      <c r="AE124" s="135">
        <f>INDEX(퀘스트_event_content_List,MATCH('가이드 작업용'!W124,퀘스트_event_content_name,0),1)</f>
        <v>0</v>
      </c>
      <c r="AF124" s="26" t="b">
        <f t="shared" si="18"/>
        <v>0</v>
      </c>
      <c r="AG124" s="1" t="b">
        <f t="shared" si="19"/>
        <v>0</v>
      </c>
      <c r="AH124" s="1" t="b">
        <f t="shared" si="20"/>
        <v>0</v>
      </c>
    </row>
    <row r="125" spans="1:34" x14ac:dyDescent="0.3">
      <c r="A125" s="1">
        <f t="shared" si="21"/>
        <v>5402202</v>
      </c>
      <c r="B125" s="68">
        <f t="shared" si="14"/>
        <v>1124</v>
      </c>
      <c r="C125" s="68">
        <f>2</f>
        <v>2</v>
      </c>
      <c r="D125" s="68">
        <f t="shared" si="16"/>
        <v>142124</v>
      </c>
      <c r="E125" s="68">
        <f t="shared" si="17"/>
        <v>242124</v>
      </c>
      <c r="F125" s="175" t="str">
        <f>'가이드 작업용'!M125</f>
        <v>픽키 보스 처치</v>
      </c>
      <c r="G125" s="175" t="str">
        <f>IFERROR(VLOOKUP(E125,'가이드 언어'!$BI:$BR,2,FALSE),0)</f>
        <v>메인 퀘스트 124 클리어</v>
      </c>
      <c r="H125" s="68">
        <f t="shared" si="15"/>
        <v>124</v>
      </c>
      <c r="I125" s="175">
        <f>'가이드 작업용'!N125</f>
        <v>2</v>
      </c>
      <c r="J125" s="175">
        <f>'가이드 작업용'!Q125</f>
        <v>54022</v>
      </c>
      <c r="K125" s="175">
        <f>'가이드 작업용'!S125</f>
        <v>1</v>
      </c>
      <c r="L125" s="68">
        <f>8</f>
        <v>8</v>
      </c>
      <c r="M125" s="175">
        <f>'가이드 작업용'!G125</f>
        <v>49950</v>
      </c>
      <c r="N125" s="68">
        <f>0</f>
        <v>0</v>
      </c>
      <c r="O125" s="68">
        <f>0</f>
        <v>0</v>
      </c>
      <c r="P125" s="68">
        <f>9</f>
        <v>9</v>
      </c>
      <c r="Q125" s="175">
        <f>'가이드 작업용'!K125</f>
        <v>35065</v>
      </c>
      <c r="R125" s="68">
        <f>0</f>
        <v>0</v>
      </c>
      <c r="S125" s="68">
        <f>0</f>
        <v>0</v>
      </c>
      <c r="T125" s="175">
        <f>INDEX(퀘스트_reward_type_List,MATCH('가이드 작업용'!X125,퀘스트_reward_type_name,0),1)</f>
        <v>6</v>
      </c>
      <c r="U125" s="175">
        <f>'가이드 작업용'!Y125</f>
        <v>94066</v>
      </c>
      <c r="V125" s="68">
        <f>0</f>
        <v>0</v>
      </c>
      <c r="W125" s="175">
        <f>'가이드 작업용'!Z125</f>
        <v>1</v>
      </c>
      <c r="X125" s="175">
        <f>INDEX(퀘스트_reward_type_List,MATCH('가이드 작업용'!AB125,퀘스트_reward_type_name,0),1)</f>
        <v>0</v>
      </c>
      <c r="Y125" s="175">
        <f>'가이드 작업용'!AC125</f>
        <v>0</v>
      </c>
      <c r="Z125" s="68">
        <f>0</f>
        <v>0</v>
      </c>
      <c r="AA125" s="175">
        <f>'가이드 작업용'!AD125</f>
        <v>0</v>
      </c>
      <c r="AB125" s="175">
        <f>INDEX(퀘스트_shortcut_type_List,MATCH('가이드 작업용'!T125,퀘스트_shortcut_type_name,0),1)</f>
        <v>15</v>
      </c>
      <c r="AC125" s="175">
        <f>'가이드 작업용'!V125</f>
        <v>25</v>
      </c>
      <c r="AD125" s="68">
        <f>0</f>
        <v>0</v>
      </c>
      <c r="AE125" s="135">
        <f>INDEX(퀘스트_event_content_List,MATCH('가이드 작업용'!W125,퀘스트_event_content_name,0),1)</f>
        <v>0</v>
      </c>
      <c r="AF125" s="26" t="b">
        <f t="shared" si="18"/>
        <v>0</v>
      </c>
      <c r="AG125" s="1" t="b">
        <f t="shared" si="19"/>
        <v>0</v>
      </c>
      <c r="AH125" s="1" t="b">
        <f t="shared" si="20"/>
        <v>0</v>
      </c>
    </row>
    <row r="126" spans="1:34" x14ac:dyDescent="0.3">
      <c r="A126" s="1">
        <f t="shared" si="21"/>
        <v>2342</v>
      </c>
      <c r="B126" s="68">
        <f t="shared" si="14"/>
        <v>1125</v>
      </c>
      <c r="C126" s="68">
        <f>2</f>
        <v>2</v>
      </c>
      <c r="D126" s="68">
        <f t="shared" si="16"/>
        <v>142125</v>
      </c>
      <c r="E126" s="68">
        <f t="shared" si="17"/>
        <v>242125</v>
      </c>
      <c r="F126" s="175" t="str">
        <f>'가이드 작업용'!M126</f>
        <v>콘도르 처치</v>
      </c>
      <c r="G126" s="175" t="str">
        <f>IFERROR(VLOOKUP(E126,'가이드 언어'!$BI:$BR,2,FALSE),0)</f>
        <v>메인 퀘스트 125 클리어</v>
      </c>
      <c r="H126" s="68">
        <f t="shared" si="15"/>
        <v>125</v>
      </c>
      <c r="I126" s="175">
        <f>'가이드 작업용'!N126</f>
        <v>42</v>
      </c>
      <c r="J126" s="175">
        <f>'가이드 작업용'!Q126</f>
        <v>23</v>
      </c>
      <c r="K126" s="175">
        <f>'가이드 작업용'!S126</f>
        <v>900</v>
      </c>
      <c r="L126" s="68">
        <f>8</f>
        <v>8</v>
      </c>
      <c r="M126" s="175">
        <f>'가이드 작업용'!G126</f>
        <v>53075</v>
      </c>
      <c r="N126" s="68">
        <f>0</f>
        <v>0</v>
      </c>
      <c r="O126" s="68">
        <f>0</f>
        <v>0</v>
      </c>
      <c r="P126" s="68">
        <f>9</f>
        <v>9</v>
      </c>
      <c r="Q126" s="175">
        <f>'가이드 작업용'!K126</f>
        <v>35346</v>
      </c>
      <c r="R126" s="68">
        <f>0</f>
        <v>0</v>
      </c>
      <c r="S126" s="68">
        <f>0</f>
        <v>0</v>
      </c>
      <c r="T126" s="175">
        <f>INDEX(퀘스트_reward_type_List,MATCH('가이드 작업용'!X126,퀘스트_reward_type_name,0),1)</f>
        <v>6</v>
      </c>
      <c r="U126" s="175">
        <f>'가이드 작업용'!Y126</f>
        <v>84017</v>
      </c>
      <c r="V126" s="68">
        <f>0</f>
        <v>0</v>
      </c>
      <c r="W126" s="175">
        <f>'가이드 작업용'!Z126</f>
        <v>1</v>
      </c>
      <c r="X126" s="175">
        <f>INDEX(퀘스트_reward_type_List,MATCH('가이드 작업용'!AB126,퀘스트_reward_type_name,0),1)</f>
        <v>0</v>
      </c>
      <c r="Y126" s="175">
        <f>'가이드 작업용'!AC126</f>
        <v>0</v>
      </c>
      <c r="Z126" s="68">
        <f>0</f>
        <v>0</v>
      </c>
      <c r="AA126" s="175">
        <f>'가이드 작업용'!AD126</f>
        <v>0</v>
      </c>
      <c r="AB126" s="175">
        <f>INDEX(퀘스트_shortcut_type_List,MATCH('가이드 작업용'!T126,퀘스트_shortcut_type_name,0),1)</f>
        <v>15</v>
      </c>
      <c r="AC126" s="175">
        <f>'가이드 작업용'!V126</f>
        <v>26</v>
      </c>
      <c r="AD126" s="68">
        <f>0</f>
        <v>0</v>
      </c>
      <c r="AE126" s="135">
        <f>INDEX(퀘스트_event_content_List,MATCH('가이드 작업용'!W126,퀘스트_event_content_name,0),1)</f>
        <v>0</v>
      </c>
      <c r="AF126" s="26" t="b">
        <f t="shared" si="18"/>
        <v>0</v>
      </c>
      <c r="AG126" s="1" t="b">
        <f t="shared" si="19"/>
        <v>0</v>
      </c>
      <c r="AH126" s="1" t="b">
        <f t="shared" si="20"/>
        <v>0</v>
      </c>
    </row>
    <row r="127" spans="1:34" x14ac:dyDescent="0.3">
      <c r="A127" s="1">
        <f t="shared" si="21"/>
        <v>562</v>
      </c>
      <c r="B127" s="68">
        <f t="shared" si="14"/>
        <v>1126</v>
      </c>
      <c r="C127" s="68">
        <f>2</f>
        <v>2</v>
      </c>
      <c r="D127" s="68">
        <f t="shared" si="16"/>
        <v>142126</v>
      </c>
      <c r="E127" s="68">
        <f t="shared" si="17"/>
        <v>242126</v>
      </c>
      <c r="F127" s="175" t="str">
        <f>'가이드 작업용'!M127</f>
        <v>소그라트 사막 싱글 미궁 클리어</v>
      </c>
      <c r="G127" s="175" t="str">
        <f>IFERROR(VLOOKUP(E127,'가이드 언어'!$BI:$BR,2,FALSE),0)</f>
        <v>메인 퀘스트 126 클리어</v>
      </c>
      <c r="H127" s="68">
        <f t="shared" si="15"/>
        <v>126</v>
      </c>
      <c r="I127" s="175">
        <f>'가이드 작업용'!N127</f>
        <v>62</v>
      </c>
      <c r="J127" s="175">
        <f>'가이드 작업용'!Q127</f>
        <v>5</v>
      </c>
      <c r="K127" s="175">
        <f>'가이드 작업용'!S127</f>
        <v>1</v>
      </c>
      <c r="L127" s="68">
        <f>8</f>
        <v>8</v>
      </c>
      <c r="M127" s="175">
        <f>'가이드 작업용'!G127</f>
        <v>62525</v>
      </c>
      <c r="N127" s="68">
        <f>0</f>
        <v>0</v>
      </c>
      <c r="O127" s="68">
        <f>0</f>
        <v>0</v>
      </c>
      <c r="P127" s="68">
        <f>9</f>
        <v>9</v>
      </c>
      <c r="Q127" s="175">
        <f>'가이드 작업용'!K127</f>
        <v>35629</v>
      </c>
      <c r="R127" s="68">
        <f>0</f>
        <v>0</v>
      </c>
      <c r="S127" s="68">
        <f>0</f>
        <v>0</v>
      </c>
      <c r="T127" s="175">
        <f>INDEX(퀘스트_reward_type_List,MATCH('가이드 작업용'!X127,퀘스트_reward_type_name,0),1)</f>
        <v>6</v>
      </c>
      <c r="U127" s="175">
        <f>'가이드 작업용'!Y127</f>
        <v>85002</v>
      </c>
      <c r="V127" s="68">
        <f>0</f>
        <v>0</v>
      </c>
      <c r="W127" s="175">
        <f>'가이드 작업용'!Z127</f>
        <v>1</v>
      </c>
      <c r="X127" s="175">
        <f>INDEX(퀘스트_reward_type_List,MATCH('가이드 작업용'!AB127,퀘스트_reward_type_name,0),1)</f>
        <v>0</v>
      </c>
      <c r="Y127" s="175">
        <f>'가이드 작업용'!AC127</f>
        <v>0</v>
      </c>
      <c r="Z127" s="68">
        <f>0</f>
        <v>0</v>
      </c>
      <c r="AA127" s="175">
        <f>'가이드 작업용'!AD127</f>
        <v>0</v>
      </c>
      <c r="AB127" s="175">
        <f>INDEX(퀘스트_shortcut_type_List,MATCH('가이드 작업용'!T127,퀘스트_shortcut_type_name,0),1)</f>
        <v>16</v>
      </c>
      <c r="AC127" s="175">
        <f>'가이드 작업용'!V127</f>
        <v>5</v>
      </c>
      <c r="AD127" s="68">
        <f>0</f>
        <v>0</v>
      </c>
      <c r="AE127" s="135">
        <f>INDEX(퀘스트_event_content_List,MATCH('가이드 작업용'!W127,퀘스트_event_content_name,0),1)</f>
        <v>0</v>
      </c>
      <c r="AF127" s="26" t="b">
        <f t="shared" si="18"/>
        <v>0</v>
      </c>
      <c r="AG127" s="1" t="b">
        <f t="shared" si="19"/>
        <v>0</v>
      </c>
      <c r="AH127" s="1" t="b">
        <f t="shared" si="20"/>
        <v>0</v>
      </c>
    </row>
    <row r="128" spans="1:34" x14ac:dyDescent="0.3">
      <c r="A128" s="1">
        <f t="shared" si="21"/>
        <v>563</v>
      </c>
      <c r="B128" s="68">
        <f t="shared" si="14"/>
        <v>1127</v>
      </c>
      <c r="C128" s="68">
        <f>2</f>
        <v>2</v>
      </c>
      <c r="D128" s="68">
        <f t="shared" si="16"/>
        <v>142127</v>
      </c>
      <c r="E128" s="68">
        <f t="shared" si="17"/>
        <v>242127</v>
      </c>
      <c r="F128" s="175" t="str">
        <f>'가이드 작업용'!M128</f>
        <v>소그라트 사막 멀티 미궁 클리어</v>
      </c>
      <c r="G128" s="175" t="str">
        <f>IFERROR(VLOOKUP(E128,'가이드 언어'!$BI:$BR,2,FALSE),0)</f>
        <v>메인 퀘스트 127 클리어</v>
      </c>
      <c r="H128" s="68">
        <f t="shared" si="15"/>
        <v>127</v>
      </c>
      <c r="I128" s="175">
        <f>'가이드 작업용'!N128</f>
        <v>63</v>
      </c>
      <c r="J128" s="175">
        <f>'가이드 작업용'!Q128</f>
        <v>5</v>
      </c>
      <c r="K128" s="175">
        <f>'가이드 작업용'!S128</f>
        <v>1</v>
      </c>
      <c r="L128" s="68">
        <f>8</f>
        <v>8</v>
      </c>
      <c r="M128" s="175">
        <f>'가이드 작업용'!G128</f>
        <v>72050</v>
      </c>
      <c r="N128" s="68">
        <f>0</f>
        <v>0</v>
      </c>
      <c r="O128" s="68">
        <f>0</f>
        <v>0</v>
      </c>
      <c r="P128" s="68">
        <f>9</f>
        <v>9</v>
      </c>
      <c r="Q128" s="175">
        <f>'가이드 작업용'!K128</f>
        <v>35915</v>
      </c>
      <c r="R128" s="68">
        <f>0</f>
        <v>0</v>
      </c>
      <c r="S128" s="68">
        <f>0</f>
        <v>0</v>
      </c>
      <c r="T128" s="175">
        <f>INDEX(퀘스트_reward_type_List,MATCH('가이드 작업용'!X128,퀘스트_reward_type_name,0),1)</f>
        <v>6</v>
      </c>
      <c r="U128" s="175">
        <f>'가이드 작업용'!Y128</f>
        <v>85009</v>
      </c>
      <c r="V128" s="68">
        <f>0</f>
        <v>0</v>
      </c>
      <c r="W128" s="175">
        <f>'가이드 작업용'!Z128</f>
        <v>1</v>
      </c>
      <c r="X128" s="175">
        <f>INDEX(퀘스트_reward_type_List,MATCH('가이드 작업용'!AB128,퀘스트_reward_type_name,0),1)</f>
        <v>0</v>
      </c>
      <c r="Y128" s="175">
        <f>'가이드 작업용'!AC128</f>
        <v>0</v>
      </c>
      <c r="Z128" s="68">
        <f>0</f>
        <v>0</v>
      </c>
      <c r="AA128" s="175">
        <f>'가이드 작업용'!AD128</f>
        <v>0</v>
      </c>
      <c r="AB128" s="175">
        <f>INDEX(퀘스트_shortcut_type_List,MATCH('가이드 작업용'!T128,퀘스트_shortcut_type_name,0),1)</f>
        <v>16</v>
      </c>
      <c r="AC128" s="175">
        <f>'가이드 작업용'!V128</f>
        <v>5</v>
      </c>
      <c r="AD128" s="68">
        <f>0</f>
        <v>0</v>
      </c>
      <c r="AE128" s="135">
        <f>INDEX(퀘스트_event_content_List,MATCH('가이드 작업용'!W128,퀘스트_event_content_name,0),1)</f>
        <v>0</v>
      </c>
      <c r="AF128" s="26" t="b">
        <f t="shared" si="18"/>
        <v>0</v>
      </c>
      <c r="AG128" s="1" t="b">
        <f t="shared" si="19"/>
        <v>0</v>
      </c>
      <c r="AH128" s="1" t="b">
        <f t="shared" si="20"/>
        <v>0</v>
      </c>
    </row>
    <row r="129" spans="1:34" x14ac:dyDescent="0.3">
      <c r="A129" s="1">
        <f t="shared" si="21"/>
        <v>2665</v>
      </c>
      <c r="B129" s="68">
        <f t="shared" si="14"/>
        <v>1128</v>
      </c>
      <c r="C129" s="68">
        <f>2</f>
        <v>2</v>
      </c>
      <c r="D129" s="68">
        <f t="shared" si="16"/>
        <v>142128</v>
      </c>
      <c r="E129" s="68">
        <f t="shared" si="17"/>
        <v>242128</v>
      </c>
      <c r="F129" s="175" t="str">
        <f>'가이드 작업용'!M129</f>
        <v>MVP 처치</v>
      </c>
      <c r="G129" s="175" t="str">
        <f>IFERROR(VLOOKUP(E129,'가이드 언어'!$BI:$BR,2,FALSE),0)</f>
        <v>메인 퀘스트 128 클리어</v>
      </c>
      <c r="H129" s="68">
        <f t="shared" si="15"/>
        <v>128</v>
      </c>
      <c r="I129" s="175">
        <f>'가이드 작업용'!N129</f>
        <v>65</v>
      </c>
      <c r="J129" s="175">
        <f>'가이드 작업용'!Q129</f>
        <v>26</v>
      </c>
      <c r="K129" s="175">
        <f>'가이드 작업용'!S129</f>
        <v>5</v>
      </c>
      <c r="L129" s="68">
        <f>8</f>
        <v>8</v>
      </c>
      <c r="M129" s="175">
        <f>'가이드 작업용'!G129</f>
        <v>81650</v>
      </c>
      <c r="N129" s="68">
        <f>0</f>
        <v>0</v>
      </c>
      <c r="O129" s="68">
        <f>0</f>
        <v>0</v>
      </c>
      <c r="P129" s="68">
        <f>9</f>
        <v>9</v>
      </c>
      <c r="Q129" s="175">
        <f>'가이드 작업용'!K129</f>
        <v>36203</v>
      </c>
      <c r="R129" s="68">
        <f>0</f>
        <v>0</v>
      </c>
      <c r="S129" s="68">
        <f>0</f>
        <v>0</v>
      </c>
      <c r="T129" s="175">
        <f>INDEX(퀘스트_reward_type_List,MATCH('가이드 작업용'!X129,퀘스트_reward_type_name,0),1)</f>
        <v>0</v>
      </c>
      <c r="U129" s="175">
        <f>'가이드 작업용'!Y129</f>
        <v>0</v>
      </c>
      <c r="V129" s="68">
        <f>0</f>
        <v>0</v>
      </c>
      <c r="W129" s="175">
        <f>'가이드 작업용'!Z129</f>
        <v>0</v>
      </c>
      <c r="X129" s="175">
        <f>INDEX(퀘스트_reward_type_List,MATCH('가이드 작업용'!AB129,퀘스트_reward_type_name,0),1)</f>
        <v>0</v>
      </c>
      <c r="Y129" s="175">
        <f>'가이드 작업용'!AC129</f>
        <v>0</v>
      </c>
      <c r="Z129" s="68">
        <f>0</f>
        <v>0</v>
      </c>
      <c r="AA129" s="175">
        <f>'가이드 작업용'!AD129</f>
        <v>0</v>
      </c>
      <c r="AB129" s="175">
        <f>INDEX(퀘스트_shortcut_type_List,MATCH('가이드 작업용'!T129,퀘스트_shortcut_type_name,0),1)</f>
        <v>15</v>
      </c>
      <c r="AC129" s="175">
        <f>'가이드 작업용'!V129</f>
        <v>26</v>
      </c>
      <c r="AD129" s="68">
        <f>0</f>
        <v>0</v>
      </c>
      <c r="AE129" s="135">
        <f>INDEX(퀘스트_event_content_List,MATCH('가이드 작업용'!W129,퀘스트_event_content_name,0),1)</f>
        <v>0</v>
      </c>
      <c r="AF129" s="26" t="b">
        <f t="shared" si="18"/>
        <v>0</v>
      </c>
      <c r="AG129" s="1" t="b">
        <f t="shared" si="19"/>
        <v>0</v>
      </c>
      <c r="AH129" s="1" t="b">
        <f t="shared" si="20"/>
        <v>0</v>
      </c>
    </row>
    <row r="130" spans="1:34" x14ac:dyDescent="0.3">
      <c r="A130" s="1">
        <f t="shared" si="21"/>
        <v>5402302</v>
      </c>
      <c r="B130" s="68">
        <f t="shared" si="14"/>
        <v>1129</v>
      </c>
      <c r="C130" s="68">
        <f>2</f>
        <v>2</v>
      </c>
      <c r="D130" s="68">
        <f t="shared" si="16"/>
        <v>142129</v>
      </c>
      <c r="E130" s="68">
        <f t="shared" si="17"/>
        <v>242129</v>
      </c>
      <c r="F130" s="175" t="str">
        <f>'가이드 작업용'!M130</f>
        <v>콘도르 보스 처치</v>
      </c>
      <c r="G130" s="175" t="str">
        <f>IFERROR(VLOOKUP(E130,'가이드 언어'!$BI:$BR,2,FALSE),0)</f>
        <v>메인 퀘스트 129 클리어</v>
      </c>
      <c r="H130" s="68">
        <f t="shared" si="15"/>
        <v>129</v>
      </c>
      <c r="I130" s="175">
        <f>'가이드 작업용'!N130</f>
        <v>2</v>
      </c>
      <c r="J130" s="175">
        <f>'가이드 작업용'!Q130</f>
        <v>54023</v>
      </c>
      <c r="K130" s="175">
        <f>'가이드 작업용'!S130</f>
        <v>1</v>
      </c>
      <c r="L130" s="68">
        <f>8</f>
        <v>8</v>
      </c>
      <c r="M130" s="175">
        <f>'가이드 작업용'!G130</f>
        <v>97775</v>
      </c>
      <c r="N130" s="68">
        <f>0</f>
        <v>0</v>
      </c>
      <c r="O130" s="68">
        <f>0</f>
        <v>0</v>
      </c>
      <c r="P130" s="68">
        <f>9</f>
        <v>9</v>
      </c>
      <c r="Q130" s="175">
        <f>'가이드 작업용'!K130</f>
        <v>36493</v>
      </c>
      <c r="R130" s="68">
        <f>0</f>
        <v>0</v>
      </c>
      <c r="S130" s="68">
        <f>0</f>
        <v>0</v>
      </c>
      <c r="T130" s="175">
        <f>INDEX(퀘스트_reward_type_List,MATCH('가이드 작업용'!X130,퀘스트_reward_type_name,0),1)</f>
        <v>34</v>
      </c>
      <c r="U130" s="175">
        <f>'가이드 작업용'!Y130</f>
        <v>1</v>
      </c>
      <c r="V130" s="68">
        <f>0</f>
        <v>0</v>
      </c>
      <c r="W130" s="175">
        <f>'가이드 작업용'!Z130</f>
        <v>0</v>
      </c>
      <c r="X130" s="175">
        <f>INDEX(퀘스트_reward_type_List,MATCH('가이드 작업용'!AB130,퀘스트_reward_type_name,0),1)</f>
        <v>0</v>
      </c>
      <c r="Y130" s="175">
        <f>'가이드 작업용'!AC130</f>
        <v>0</v>
      </c>
      <c r="Z130" s="68">
        <f>0</f>
        <v>0</v>
      </c>
      <c r="AA130" s="175">
        <f>'가이드 작업용'!AD130</f>
        <v>0</v>
      </c>
      <c r="AB130" s="175">
        <f>INDEX(퀘스트_shortcut_type_List,MATCH('가이드 작업용'!T130,퀘스트_shortcut_type_name,0),1)</f>
        <v>15</v>
      </c>
      <c r="AC130" s="175">
        <f>'가이드 작업용'!V130</f>
        <v>26</v>
      </c>
      <c r="AD130" s="68">
        <f>0</f>
        <v>0</v>
      </c>
      <c r="AE130" s="135">
        <f>INDEX(퀘스트_event_content_List,MATCH('가이드 작업용'!W130,퀘스트_event_content_name,0),1)</f>
        <v>0</v>
      </c>
      <c r="AF130" s="26" t="b">
        <f t="shared" si="18"/>
        <v>0</v>
      </c>
      <c r="AG130" s="1" t="b">
        <f t="shared" si="19"/>
        <v>0</v>
      </c>
      <c r="AH130" s="1" t="b">
        <f t="shared" si="20"/>
        <v>0</v>
      </c>
    </row>
    <row r="131" spans="1:34" x14ac:dyDescent="0.3">
      <c r="A131" s="1">
        <f t="shared" si="21"/>
        <v>2842</v>
      </c>
      <c r="B131" s="68">
        <f t="shared" ref="B131:B194" si="22">42000+ROW()-1-41000</f>
        <v>1130</v>
      </c>
      <c r="C131" s="68">
        <f>2</f>
        <v>2</v>
      </c>
      <c r="D131" s="68">
        <f t="shared" si="16"/>
        <v>142130</v>
      </c>
      <c r="E131" s="68">
        <f t="shared" si="17"/>
        <v>242130</v>
      </c>
      <c r="F131" s="175" t="str">
        <f>'가이드 작업용'!M131</f>
        <v>스콜피온 처치</v>
      </c>
      <c r="G131" s="175" t="str">
        <f>IFERROR(VLOOKUP(E131,'가이드 언어'!$BI:$BR,2,FALSE),0)</f>
        <v>메인 퀘스트 130 클리어</v>
      </c>
      <c r="H131" s="68">
        <f t="shared" ref="H131:H165" si="23">ROW()-1</f>
        <v>130</v>
      </c>
      <c r="I131" s="175">
        <f>'가이드 작업용'!N131</f>
        <v>42</v>
      </c>
      <c r="J131" s="175">
        <f>'가이드 작업용'!Q131</f>
        <v>28</v>
      </c>
      <c r="K131" s="175">
        <f>'가이드 작업용'!S131</f>
        <v>1000</v>
      </c>
      <c r="L131" s="68">
        <f>8</f>
        <v>8</v>
      </c>
      <c r="M131" s="175">
        <f>'가이드 작업용'!G131</f>
        <v>114025</v>
      </c>
      <c r="N131" s="68">
        <f>0</f>
        <v>0</v>
      </c>
      <c r="O131" s="68">
        <f>0</f>
        <v>0</v>
      </c>
      <c r="P131" s="68">
        <f>9</f>
        <v>9</v>
      </c>
      <c r="Q131" s="175">
        <f>'가이드 작업용'!K131</f>
        <v>36785</v>
      </c>
      <c r="R131" s="68">
        <f>0</f>
        <v>0</v>
      </c>
      <c r="S131" s="68">
        <f>0</f>
        <v>0</v>
      </c>
      <c r="T131" s="175">
        <f>INDEX(퀘스트_reward_type_List,MATCH('가이드 작업용'!X131,퀘스트_reward_type_name,0),1)</f>
        <v>0</v>
      </c>
      <c r="U131" s="175">
        <f>'가이드 작업용'!Y131</f>
        <v>0</v>
      </c>
      <c r="V131" s="68">
        <f>0</f>
        <v>0</v>
      </c>
      <c r="W131" s="175">
        <f>'가이드 작업용'!Z131</f>
        <v>0</v>
      </c>
      <c r="X131" s="175">
        <f>INDEX(퀘스트_reward_type_List,MATCH('가이드 작업용'!AB131,퀘스트_reward_type_name,0),1)</f>
        <v>0</v>
      </c>
      <c r="Y131" s="175">
        <f>'가이드 작업용'!AC131</f>
        <v>0</v>
      </c>
      <c r="Z131" s="68">
        <f>0</f>
        <v>0</v>
      </c>
      <c r="AA131" s="175">
        <f>'가이드 작업용'!AD131</f>
        <v>0</v>
      </c>
      <c r="AB131" s="175">
        <f>INDEX(퀘스트_shortcut_type_List,MATCH('가이드 작업용'!T131,퀘스트_shortcut_type_name,0),1)</f>
        <v>15</v>
      </c>
      <c r="AC131" s="175">
        <f>'가이드 작업용'!V131</f>
        <v>27</v>
      </c>
      <c r="AD131" s="68">
        <f>0</f>
        <v>0</v>
      </c>
      <c r="AE131" s="135">
        <f>INDEX(퀘스트_event_content_List,MATCH('가이드 작업용'!W131,퀘스트_event_content_name,0),1)</f>
        <v>0</v>
      </c>
      <c r="AF131" s="26" t="b">
        <f t="shared" si="18"/>
        <v>0</v>
      </c>
      <c r="AG131" s="1" t="b">
        <f t="shared" si="19"/>
        <v>0</v>
      </c>
      <c r="AH131" s="1" t="b">
        <f t="shared" si="20"/>
        <v>0</v>
      </c>
    </row>
    <row r="132" spans="1:34" x14ac:dyDescent="0.3">
      <c r="A132" s="1">
        <f t="shared" si="21"/>
        <v>2765</v>
      </c>
      <c r="B132" s="68">
        <f t="shared" si="22"/>
        <v>1131</v>
      </c>
      <c r="C132" s="68">
        <f>2</f>
        <v>2</v>
      </c>
      <c r="D132" s="68">
        <f t="shared" si="16"/>
        <v>142131</v>
      </c>
      <c r="E132" s="68">
        <f t="shared" si="17"/>
        <v>242131</v>
      </c>
      <c r="F132" s="175" t="str">
        <f>'가이드 작업용'!M132</f>
        <v>MVP 처치</v>
      </c>
      <c r="G132" s="175" t="str">
        <f>IFERROR(VLOOKUP(E132,'가이드 언어'!$BI:$BR,2,FALSE),0)</f>
        <v>메인 퀘스트 131 클리어</v>
      </c>
      <c r="H132" s="68">
        <f t="shared" si="23"/>
        <v>131</v>
      </c>
      <c r="I132" s="175">
        <f>'가이드 작업용'!N132</f>
        <v>65</v>
      </c>
      <c r="J132" s="175">
        <f>'가이드 작업용'!Q132</f>
        <v>27</v>
      </c>
      <c r="K132" s="175">
        <f>'가이드 작업용'!S132</f>
        <v>5</v>
      </c>
      <c r="L132" s="68">
        <f>8</f>
        <v>8</v>
      </c>
      <c r="M132" s="175">
        <f>'가이드 작업용'!G132</f>
        <v>130400</v>
      </c>
      <c r="N132" s="68">
        <f>0</f>
        <v>0</v>
      </c>
      <c r="O132" s="68">
        <f>0</f>
        <v>0</v>
      </c>
      <c r="P132" s="68">
        <f>9</f>
        <v>9</v>
      </c>
      <c r="Q132" s="175">
        <f>'가이드 작업용'!K132</f>
        <v>37080</v>
      </c>
      <c r="R132" s="68">
        <f>0</f>
        <v>0</v>
      </c>
      <c r="S132" s="68">
        <f>0</f>
        <v>0</v>
      </c>
      <c r="T132" s="175">
        <f>INDEX(퀘스트_reward_type_List,MATCH('가이드 작업용'!X132,퀘스트_reward_type_name,0),1)</f>
        <v>6</v>
      </c>
      <c r="U132" s="175">
        <f>'가이드 작업용'!Y132</f>
        <v>84015</v>
      </c>
      <c r="V132" s="68">
        <f>0</f>
        <v>0</v>
      </c>
      <c r="W132" s="175">
        <f>'가이드 작업용'!Z132</f>
        <v>1</v>
      </c>
      <c r="X132" s="175">
        <f>INDEX(퀘스트_reward_type_List,MATCH('가이드 작업용'!AB132,퀘스트_reward_type_name,0),1)</f>
        <v>0</v>
      </c>
      <c r="Y132" s="175">
        <f>'가이드 작업용'!AC132</f>
        <v>0</v>
      </c>
      <c r="Z132" s="68">
        <f>0</f>
        <v>0</v>
      </c>
      <c r="AA132" s="175">
        <f>'가이드 작업용'!AD132</f>
        <v>0</v>
      </c>
      <c r="AB132" s="175">
        <f>INDEX(퀘스트_shortcut_type_List,MATCH('가이드 작업용'!T132,퀘스트_shortcut_type_name,0),1)</f>
        <v>15</v>
      </c>
      <c r="AC132" s="175">
        <f>'가이드 작업용'!V132</f>
        <v>27</v>
      </c>
      <c r="AD132" s="68">
        <f>0</f>
        <v>0</v>
      </c>
      <c r="AE132" s="135">
        <f>INDEX(퀘스트_event_content_List,MATCH('가이드 작업용'!W132,퀘스트_event_content_name,0),1)</f>
        <v>0</v>
      </c>
      <c r="AF132" s="26" t="b">
        <f t="shared" si="18"/>
        <v>0</v>
      </c>
      <c r="AG132" s="1" t="b">
        <f t="shared" si="19"/>
        <v>0</v>
      </c>
      <c r="AH132" s="1" t="b">
        <f t="shared" si="20"/>
        <v>0</v>
      </c>
    </row>
    <row r="133" spans="1:34" x14ac:dyDescent="0.3">
      <c r="A133" s="1">
        <f t="shared" si="21"/>
        <v>9400214</v>
      </c>
      <c r="B133" s="68">
        <f t="shared" si="22"/>
        <v>1132</v>
      </c>
      <c r="C133" s="68">
        <f>2</f>
        <v>2</v>
      </c>
      <c r="D133" s="68">
        <f t="shared" si="16"/>
        <v>142132</v>
      </c>
      <c r="E133" s="68">
        <f t="shared" si="17"/>
        <v>242132</v>
      </c>
      <c r="F133" s="175" t="str">
        <f>'가이드 작업용'!M133</f>
        <v>스콜피온 소탕</v>
      </c>
      <c r="G133" s="175" t="str">
        <f>IFERROR(VLOOKUP(E133,'가이드 언어'!$BI:$BR,2,FALSE),0)</f>
        <v>메인 퀘스트 132 클리어</v>
      </c>
      <c r="H133" s="68">
        <f t="shared" si="23"/>
        <v>132</v>
      </c>
      <c r="I133" s="175">
        <f>'가이드 작업용'!N133</f>
        <v>14</v>
      </c>
      <c r="J133" s="175">
        <f>'가이드 작업용'!Q133</f>
        <v>94002</v>
      </c>
      <c r="K133" s="175">
        <f>'가이드 작업용'!S133</f>
        <v>40</v>
      </c>
      <c r="L133" s="68">
        <f>8</f>
        <v>8</v>
      </c>
      <c r="M133" s="175">
        <f>'가이드 작업용'!G133</f>
        <v>146900</v>
      </c>
      <c r="N133" s="68">
        <f>0</f>
        <v>0</v>
      </c>
      <c r="O133" s="68">
        <f>0</f>
        <v>0</v>
      </c>
      <c r="P133" s="68">
        <f>9</f>
        <v>9</v>
      </c>
      <c r="Q133" s="175">
        <f>'가이드 작업용'!K133</f>
        <v>37377</v>
      </c>
      <c r="R133" s="68">
        <f>0</f>
        <v>0</v>
      </c>
      <c r="S133" s="68">
        <f>0</f>
        <v>0</v>
      </c>
      <c r="T133" s="175">
        <f>INDEX(퀘스트_reward_type_List,MATCH('가이드 작업용'!X133,퀘스트_reward_type_name,0),1)</f>
        <v>1</v>
      </c>
      <c r="U133" s="175">
        <f>'가이드 작업용'!Y133</f>
        <v>150000</v>
      </c>
      <c r="V133" s="68">
        <f>0</f>
        <v>0</v>
      </c>
      <c r="W133" s="175">
        <f>'가이드 작업용'!Z133</f>
        <v>0</v>
      </c>
      <c r="X133" s="175">
        <f>INDEX(퀘스트_reward_type_List,MATCH('가이드 작업용'!AB133,퀘스트_reward_type_name,0),1)</f>
        <v>0</v>
      </c>
      <c r="Y133" s="175">
        <f>'가이드 작업용'!AC133</f>
        <v>0</v>
      </c>
      <c r="Z133" s="68">
        <f>0</f>
        <v>0</v>
      </c>
      <c r="AA133" s="175">
        <f>'가이드 작업용'!AD133</f>
        <v>0</v>
      </c>
      <c r="AB133" s="175">
        <f>INDEX(퀘스트_shortcut_type_List,MATCH('가이드 작업용'!T133,퀘스트_shortcut_type_name,0),1)</f>
        <v>15</v>
      </c>
      <c r="AC133" s="175">
        <f>'가이드 작업용'!V133</f>
        <v>27</v>
      </c>
      <c r="AD133" s="68">
        <f>0</f>
        <v>0</v>
      </c>
      <c r="AE133" s="135">
        <f>INDEX(퀘스트_event_content_List,MATCH('가이드 작업용'!W133,퀘스트_event_content_name,0),1)</f>
        <v>0</v>
      </c>
      <c r="AF133" s="26" t="b">
        <f t="shared" si="18"/>
        <v>0</v>
      </c>
      <c r="AG133" s="1" t="b">
        <f t="shared" si="19"/>
        <v>0</v>
      </c>
      <c r="AH133" s="1" t="b">
        <f t="shared" si="20"/>
        <v>0</v>
      </c>
    </row>
    <row r="134" spans="1:34" x14ac:dyDescent="0.3">
      <c r="A134" s="1">
        <f t="shared" si="21"/>
        <v>2081</v>
      </c>
      <c r="B134" s="68">
        <f t="shared" si="22"/>
        <v>1133</v>
      </c>
      <c r="C134" s="68">
        <f>2</f>
        <v>2</v>
      </c>
      <c r="D134" s="68">
        <f t="shared" si="16"/>
        <v>142133</v>
      </c>
      <c r="E134" s="68">
        <f t="shared" si="17"/>
        <v>242133</v>
      </c>
      <c r="F134" s="175" t="str">
        <f>'가이드 작업용'!M134</f>
        <v>장비 강화</v>
      </c>
      <c r="G134" s="175" t="str">
        <f>IFERROR(VLOOKUP(E134,'가이드 언어'!$BI:$BR,2,FALSE),0)</f>
        <v>메인 퀘스트 133 클리어</v>
      </c>
      <c r="H134" s="68">
        <f t="shared" si="23"/>
        <v>133</v>
      </c>
      <c r="I134" s="175">
        <f>'가이드 작업용'!N134</f>
        <v>81</v>
      </c>
      <c r="J134" s="175">
        <f>'가이드 작업용'!Q134</f>
        <v>20</v>
      </c>
      <c r="K134" s="175">
        <f>'가이드 작업용'!S134</f>
        <v>1</v>
      </c>
      <c r="L134" s="68">
        <f>8</f>
        <v>8</v>
      </c>
      <c r="M134" s="175">
        <f>'가이드 작업용'!G134</f>
        <v>163525</v>
      </c>
      <c r="N134" s="68">
        <f>0</f>
        <v>0</v>
      </c>
      <c r="O134" s="68">
        <f>0</f>
        <v>0</v>
      </c>
      <c r="P134" s="68">
        <f>9</f>
        <v>9</v>
      </c>
      <c r="Q134" s="175">
        <f>'가이드 작업용'!K134</f>
        <v>37677</v>
      </c>
      <c r="R134" s="68">
        <f>0</f>
        <v>0</v>
      </c>
      <c r="S134" s="68">
        <f>0</f>
        <v>0</v>
      </c>
      <c r="T134" s="175">
        <f>INDEX(퀘스트_reward_type_List,MATCH('가이드 작업용'!X134,퀘스트_reward_type_name,0),1)</f>
        <v>1</v>
      </c>
      <c r="U134" s="175">
        <f>'가이드 작업용'!Y134</f>
        <v>250000</v>
      </c>
      <c r="V134" s="68">
        <f>0</f>
        <v>0</v>
      </c>
      <c r="W134" s="175">
        <f>'가이드 작업용'!Z134</f>
        <v>0</v>
      </c>
      <c r="X134" s="175">
        <f>INDEX(퀘스트_reward_type_List,MATCH('가이드 작업용'!AB134,퀘스트_reward_type_name,0),1)</f>
        <v>0</v>
      </c>
      <c r="Y134" s="175">
        <f>'가이드 작업용'!AC134</f>
        <v>0</v>
      </c>
      <c r="Z134" s="68">
        <f>0</f>
        <v>0</v>
      </c>
      <c r="AA134" s="175">
        <f>'가이드 작업용'!AD134</f>
        <v>0</v>
      </c>
      <c r="AB134" s="175">
        <f>INDEX(퀘스트_shortcut_type_List,MATCH('가이드 작업용'!T134,퀘스트_shortcut_type_name,0),1)</f>
        <v>6</v>
      </c>
      <c r="AC134" s="175">
        <f>'가이드 작업용'!V134</f>
        <v>0</v>
      </c>
      <c r="AD134" s="68">
        <f>0</f>
        <v>0</v>
      </c>
      <c r="AE134" s="135">
        <f>INDEX(퀘스트_event_content_List,MATCH('가이드 작업용'!W134,퀘스트_event_content_name,0),1)</f>
        <v>0</v>
      </c>
      <c r="AF134" s="26" t="b">
        <f t="shared" si="18"/>
        <v>0</v>
      </c>
      <c r="AG134" s="1" t="b">
        <f t="shared" si="19"/>
        <v>0</v>
      </c>
      <c r="AH134" s="1" t="b">
        <f t="shared" si="20"/>
        <v>0</v>
      </c>
    </row>
    <row r="135" spans="1:34" x14ac:dyDescent="0.3">
      <c r="A135" s="1">
        <f t="shared" si="21"/>
        <v>5402802</v>
      </c>
      <c r="B135" s="68">
        <f t="shared" si="22"/>
        <v>1134</v>
      </c>
      <c r="C135" s="68">
        <f>2</f>
        <v>2</v>
      </c>
      <c r="D135" s="68">
        <f t="shared" si="16"/>
        <v>142134</v>
      </c>
      <c r="E135" s="68">
        <f t="shared" si="17"/>
        <v>242134</v>
      </c>
      <c r="F135" s="175" t="str">
        <f>'가이드 작업용'!M135</f>
        <v>스콜피온 보스 처치</v>
      </c>
      <c r="G135" s="175" t="str">
        <f>IFERROR(VLOOKUP(E135,'가이드 언어'!$BI:$BR,2,FALSE),0)</f>
        <v>메인 퀘스트 134 클리어</v>
      </c>
      <c r="H135" s="68">
        <f t="shared" si="23"/>
        <v>134</v>
      </c>
      <c r="I135" s="175">
        <f>'가이드 작업용'!N135</f>
        <v>2</v>
      </c>
      <c r="J135" s="175">
        <f>'가이드 작업용'!Q135</f>
        <v>54028</v>
      </c>
      <c r="K135" s="175">
        <f>'가이드 작업용'!S135</f>
        <v>1</v>
      </c>
      <c r="L135" s="68">
        <f>8</f>
        <v>8</v>
      </c>
      <c r="M135" s="175">
        <f>'가이드 작업용'!G135</f>
        <v>180275</v>
      </c>
      <c r="N135" s="68">
        <f>0</f>
        <v>0</v>
      </c>
      <c r="O135" s="68">
        <f>0</f>
        <v>0</v>
      </c>
      <c r="P135" s="68">
        <f>9</f>
        <v>9</v>
      </c>
      <c r="Q135" s="175">
        <f>'가이드 작업용'!K135</f>
        <v>37979</v>
      </c>
      <c r="R135" s="68">
        <f>0</f>
        <v>0</v>
      </c>
      <c r="S135" s="68">
        <f>0</f>
        <v>0</v>
      </c>
      <c r="T135" s="175">
        <f>INDEX(퀘스트_reward_type_List,MATCH('가이드 작업용'!X135,퀘스트_reward_type_name,0),1)</f>
        <v>0</v>
      </c>
      <c r="U135" s="175">
        <f>'가이드 작업용'!Y135</f>
        <v>0</v>
      </c>
      <c r="V135" s="68">
        <f>0</f>
        <v>0</v>
      </c>
      <c r="W135" s="175">
        <f>'가이드 작업용'!Z135</f>
        <v>0</v>
      </c>
      <c r="X135" s="175">
        <f>INDEX(퀘스트_reward_type_List,MATCH('가이드 작업용'!AB135,퀘스트_reward_type_name,0),1)</f>
        <v>0</v>
      </c>
      <c r="Y135" s="175">
        <f>'가이드 작업용'!AC135</f>
        <v>0</v>
      </c>
      <c r="Z135" s="68">
        <f>0</f>
        <v>0</v>
      </c>
      <c r="AA135" s="175">
        <f>'가이드 작업용'!AD135</f>
        <v>0</v>
      </c>
      <c r="AB135" s="175">
        <f>INDEX(퀘스트_shortcut_type_List,MATCH('가이드 작업용'!T135,퀘스트_shortcut_type_name,0),1)</f>
        <v>15</v>
      </c>
      <c r="AC135" s="175">
        <f>'가이드 작업용'!V135</f>
        <v>27</v>
      </c>
      <c r="AD135" s="68">
        <f>0</f>
        <v>0</v>
      </c>
      <c r="AE135" s="135">
        <f>INDEX(퀘스트_event_content_List,MATCH('가이드 작업용'!W135,퀘스트_event_content_name,0),1)</f>
        <v>0</v>
      </c>
      <c r="AF135" s="26" t="b">
        <f t="shared" si="18"/>
        <v>0</v>
      </c>
      <c r="AG135" s="1" t="b">
        <f t="shared" si="19"/>
        <v>0</v>
      </c>
      <c r="AH135" s="1" t="b">
        <f t="shared" si="20"/>
        <v>0</v>
      </c>
    </row>
    <row r="136" spans="1:34" x14ac:dyDescent="0.3">
      <c r="A136" s="1">
        <f t="shared" si="21"/>
        <v>2742</v>
      </c>
      <c r="B136" s="68">
        <f t="shared" si="22"/>
        <v>1135</v>
      </c>
      <c r="C136" s="68">
        <f>2</f>
        <v>2</v>
      </c>
      <c r="D136" s="68">
        <f t="shared" si="16"/>
        <v>142135</v>
      </c>
      <c r="E136" s="68">
        <f t="shared" si="17"/>
        <v>242135</v>
      </c>
      <c r="F136" s="175" t="str">
        <f>'가이드 작업용'!M136</f>
        <v>페코페코 처치</v>
      </c>
      <c r="G136" s="175" t="str">
        <f>IFERROR(VLOOKUP(E136,'가이드 언어'!$BI:$BR,2,FALSE),0)</f>
        <v>메인 퀘스트 135 클리어</v>
      </c>
      <c r="H136" s="68">
        <f t="shared" si="23"/>
        <v>135</v>
      </c>
      <c r="I136" s="175">
        <f>'가이드 작업용'!N136</f>
        <v>42</v>
      </c>
      <c r="J136" s="175">
        <f>'가이드 작업용'!Q136</f>
        <v>27</v>
      </c>
      <c r="K136" s="175">
        <f>'가이드 작업용'!S136</f>
        <v>550</v>
      </c>
      <c r="L136" s="68">
        <f>8</f>
        <v>8</v>
      </c>
      <c r="M136" s="175">
        <f>'가이드 작업용'!G136</f>
        <v>197150</v>
      </c>
      <c r="N136" s="68">
        <f>0</f>
        <v>0</v>
      </c>
      <c r="O136" s="68">
        <f>0</f>
        <v>0</v>
      </c>
      <c r="P136" s="68">
        <f>9</f>
        <v>9</v>
      </c>
      <c r="Q136" s="175">
        <f>'가이드 작업용'!K136</f>
        <v>38283</v>
      </c>
      <c r="R136" s="68">
        <f>0</f>
        <v>0</v>
      </c>
      <c r="S136" s="68">
        <f>0</f>
        <v>0</v>
      </c>
      <c r="T136" s="175">
        <f>INDEX(퀘스트_reward_type_List,MATCH('가이드 작업용'!X136,퀘스트_reward_type_name,0),1)</f>
        <v>6</v>
      </c>
      <c r="U136" s="175">
        <f>'가이드 작업용'!Y136</f>
        <v>84017</v>
      </c>
      <c r="V136" s="68">
        <f>0</f>
        <v>0</v>
      </c>
      <c r="W136" s="175">
        <f>'가이드 작업용'!Z136</f>
        <v>1</v>
      </c>
      <c r="X136" s="175">
        <f>INDEX(퀘스트_reward_type_List,MATCH('가이드 작업용'!AB136,퀘스트_reward_type_name,0),1)</f>
        <v>0</v>
      </c>
      <c r="Y136" s="175">
        <f>'가이드 작업용'!AC136</f>
        <v>0</v>
      </c>
      <c r="Z136" s="68">
        <f>0</f>
        <v>0</v>
      </c>
      <c r="AA136" s="175">
        <f>'가이드 작업용'!AD136</f>
        <v>0</v>
      </c>
      <c r="AB136" s="175">
        <f>INDEX(퀘스트_shortcut_type_List,MATCH('가이드 작업용'!T136,퀘스트_shortcut_type_name,0),1)</f>
        <v>15</v>
      </c>
      <c r="AC136" s="175">
        <f>'가이드 작업용'!V136</f>
        <v>28</v>
      </c>
      <c r="AD136" s="68">
        <f>0</f>
        <v>0</v>
      </c>
      <c r="AE136" s="135">
        <f>INDEX(퀘스트_event_content_List,MATCH('가이드 작업용'!W136,퀘스트_event_content_name,0),1)</f>
        <v>0</v>
      </c>
      <c r="AF136" s="26" t="b">
        <f t="shared" si="18"/>
        <v>0</v>
      </c>
      <c r="AG136" s="1" t="b">
        <f t="shared" si="19"/>
        <v>0</v>
      </c>
      <c r="AH136" s="1" t="b">
        <f t="shared" si="20"/>
        <v>0</v>
      </c>
    </row>
    <row r="137" spans="1:34" x14ac:dyDescent="0.3">
      <c r="A137" s="1">
        <f t="shared" si="21"/>
        <v>560</v>
      </c>
      <c r="B137" s="68">
        <f t="shared" si="22"/>
        <v>1136</v>
      </c>
      <c r="C137" s="68">
        <f>2</f>
        <v>2</v>
      </c>
      <c r="D137" s="68">
        <f t="shared" si="16"/>
        <v>142136</v>
      </c>
      <c r="E137" s="68">
        <f t="shared" si="17"/>
        <v>242136</v>
      </c>
      <c r="F137" s="175" t="str">
        <f>'가이드 작업용'!M137</f>
        <v>무한의 공간, 프리오니</v>
      </c>
      <c r="G137" s="175" t="str">
        <f>IFERROR(VLOOKUP(E137,'가이드 언어'!$BI:$BR,2,FALSE),0)</f>
        <v>메인 퀘스트 136 클리어</v>
      </c>
      <c r="H137" s="68">
        <f t="shared" si="23"/>
        <v>136</v>
      </c>
      <c r="I137" s="175">
        <f>'가이드 작업용'!N137</f>
        <v>60</v>
      </c>
      <c r="J137" s="175">
        <f>'가이드 작업용'!Q137</f>
        <v>5</v>
      </c>
      <c r="K137" s="175">
        <f>'가이드 작업용'!S137</f>
        <v>1</v>
      </c>
      <c r="L137" s="68">
        <f>8</f>
        <v>8</v>
      </c>
      <c r="M137" s="175">
        <f>'가이드 작업용'!G137</f>
        <v>214150</v>
      </c>
      <c r="N137" s="68">
        <f>0</f>
        <v>0</v>
      </c>
      <c r="O137" s="68">
        <f>0</f>
        <v>0</v>
      </c>
      <c r="P137" s="68">
        <f>9</f>
        <v>9</v>
      </c>
      <c r="Q137" s="175">
        <f>'가이드 작업용'!K137</f>
        <v>38590</v>
      </c>
      <c r="R137" s="68">
        <f>0</f>
        <v>0</v>
      </c>
      <c r="S137" s="68">
        <f>0</f>
        <v>0</v>
      </c>
      <c r="T137" s="175">
        <f>INDEX(퀘스트_reward_type_List,MATCH('가이드 작업용'!X137,퀘스트_reward_type_name,0),1)</f>
        <v>6</v>
      </c>
      <c r="U137" s="175">
        <f>'가이드 작업용'!Y137</f>
        <v>84015</v>
      </c>
      <c r="V137" s="68">
        <f>0</f>
        <v>0</v>
      </c>
      <c r="W137" s="175">
        <f>'가이드 작업용'!Z137</f>
        <v>1</v>
      </c>
      <c r="X137" s="175">
        <f>INDEX(퀘스트_reward_type_List,MATCH('가이드 작업용'!AB137,퀘스트_reward_type_name,0),1)</f>
        <v>0</v>
      </c>
      <c r="Y137" s="175">
        <f>'가이드 작업용'!AC137</f>
        <v>0</v>
      </c>
      <c r="Z137" s="68">
        <f>0</f>
        <v>0</v>
      </c>
      <c r="AA137" s="175">
        <f>'가이드 작업용'!AD137</f>
        <v>0</v>
      </c>
      <c r="AB137" s="175">
        <f>INDEX(퀘스트_shortcut_type_List,MATCH('가이드 작업용'!T137,퀘스트_shortcut_type_name,0),1)</f>
        <v>2</v>
      </c>
      <c r="AC137" s="175">
        <f>'가이드 작업용'!V137</f>
        <v>3</v>
      </c>
      <c r="AD137" s="68">
        <f>0</f>
        <v>0</v>
      </c>
      <c r="AE137" s="135">
        <f>INDEX(퀘스트_event_content_List,MATCH('가이드 작업용'!W137,퀘스트_event_content_name,0),1)</f>
        <v>0</v>
      </c>
      <c r="AF137" s="26" t="b">
        <f t="shared" si="18"/>
        <v>0</v>
      </c>
      <c r="AG137" s="1" t="b">
        <f t="shared" si="19"/>
        <v>0</v>
      </c>
      <c r="AH137" s="1" t="b">
        <f t="shared" si="20"/>
        <v>0</v>
      </c>
    </row>
    <row r="138" spans="1:34" x14ac:dyDescent="0.3">
      <c r="A138" s="1">
        <f t="shared" si="21"/>
        <v>9401414</v>
      </c>
      <c r="B138" s="68">
        <f t="shared" si="22"/>
        <v>1137</v>
      </c>
      <c r="C138" s="68">
        <f>2</f>
        <v>2</v>
      </c>
      <c r="D138" s="68">
        <f t="shared" si="16"/>
        <v>142137</v>
      </c>
      <c r="E138" s="68">
        <f t="shared" si="17"/>
        <v>242137</v>
      </c>
      <c r="F138" s="175" t="str">
        <f>'가이드 작업용'!M138</f>
        <v>페코페코 소탕</v>
      </c>
      <c r="G138" s="175" t="str">
        <f>IFERROR(VLOOKUP(E138,'가이드 언어'!$BI:$BR,2,FALSE),0)</f>
        <v>메인 퀘스트 137 클리어</v>
      </c>
      <c r="H138" s="68">
        <f t="shared" si="23"/>
        <v>137</v>
      </c>
      <c r="I138" s="175">
        <f>'가이드 작업용'!N138</f>
        <v>14</v>
      </c>
      <c r="J138" s="175">
        <f>'가이드 작업용'!Q138</f>
        <v>94014</v>
      </c>
      <c r="K138" s="175">
        <f>'가이드 작업용'!S138</f>
        <v>40</v>
      </c>
      <c r="L138" s="68">
        <f>8</f>
        <v>8</v>
      </c>
      <c r="M138" s="175">
        <f>'가이드 작업용'!G138</f>
        <v>231275</v>
      </c>
      <c r="N138" s="68">
        <f>0</f>
        <v>0</v>
      </c>
      <c r="O138" s="68">
        <f>0</f>
        <v>0</v>
      </c>
      <c r="P138" s="68">
        <f>9</f>
        <v>9</v>
      </c>
      <c r="Q138" s="175">
        <f>'가이드 작업용'!K138</f>
        <v>38899</v>
      </c>
      <c r="R138" s="68">
        <f>0</f>
        <v>0</v>
      </c>
      <c r="S138" s="68">
        <f>0</f>
        <v>0</v>
      </c>
      <c r="T138" s="175">
        <f>INDEX(퀘스트_reward_type_List,MATCH('가이드 작업용'!X138,퀘스트_reward_type_name,0),1)</f>
        <v>0</v>
      </c>
      <c r="U138" s="175">
        <f>'가이드 작업용'!Y138</f>
        <v>0</v>
      </c>
      <c r="V138" s="68">
        <f>0</f>
        <v>0</v>
      </c>
      <c r="W138" s="175">
        <f>'가이드 작업용'!Z138</f>
        <v>0</v>
      </c>
      <c r="X138" s="175">
        <f>INDEX(퀘스트_reward_type_List,MATCH('가이드 작업용'!AB138,퀘스트_reward_type_name,0),1)</f>
        <v>0</v>
      </c>
      <c r="Y138" s="175">
        <f>'가이드 작업용'!AC138</f>
        <v>0</v>
      </c>
      <c r="Z138" s="68">
        <f>0</f>
        <v>0</v>
      </c>
      <c r="AA138" s="175">
        <f>'가이드 작업용'!AD138</f>
        <v>0</v>
      </c>
      <c r="AB138" s="175">
        <f>INDEX(퀘스트_shortcut_type_List,MATCH('가이드 작업용'!T138,퀘스트_shortcut_type_name,0),1)</f>
        <v>15</v>
      </c>
      <c r="AC138" s="175">
        <f>'가이드 작업용'!V138</f>
        <v>28</v>
      </c>
      <c r="AD138" s="68">
        <f>0</f>
        <v>0</v>
      </c>
      <c r="AE138" s="135">
        <f>INDEX(퀘스트_event_content_List,MATCH('가이드 작업용'!W138,퀘스트_event_content_name,0),1)</f>
        <v>0</v>
      </c>
      <c r="AF138" s="26" t="b">
        <f t="shared" si="18"/>
        <v>0</v>
      </c>
      <c r="AG138" s="1" t="b">
        <f t="shared" si="19"/>
        <v>0</v>
      </c>
      <c r="AH138" s="1" t="b">
        <f t="shared" si="20"/>
        <v>0</v>
      </c>
    </row>
    <row r="139" spans="1:34" x14ac:dyDescent="0.3">
      <c r="A139" s="1">
        <f t="shared" si="21"/>
        <v>5402702</v>
      </c>
      <c r="B139" s="68">
        <f t="shared" si="22"/>
        <v>1138</v>
      </c>
      <c r="C139" s="68">
        <f>2</f>
        <v>2</v>
      </c>
      <c r="D139" s="68">
        <f t="shared" si="16"/>
        <v>142138</v>
      </c>
      <c r="E139" s="68">
        <f t="shared" si="17"/>
        <v>242138</v>
      </c>
      <c r="F139" s="175" t="str">
        <f>'가이드 작업용'!M139</f>
        <v>페코페코 보스 처치</v>
      </c>
      <c r="G139" s="175" t="str">
        <f>IFERROR(VLOOKUP(E139,'가이드 언어'!$BI:$BR,2,FALSE),0)</f>
        <v>메인 퀘스트 138 클리어</v>
      </c>
      <c r="H139" s="68">
        <f t="shared" si="23"/>
        <v>138</v>
      </c>
      <c r="I139" s="175">
        <f>'가이드 작업용'!N139</f>
        <v>2</v>
      </c>
      <c r="J139" s="175">
        <f>'가이드 작업용'!Q139</f>
        <v>54027</v>
      </c>
      <c r="K139" s="175">
        <f>'가이드 작업용'!S139</f>
        <v>1</v>
      </c>
      <c r="L139" s="68">
        <f>8</f>
        <v>8</v>
      </c>
      <c r="M139" s="175">
        <f>'가이드 작업용'!G139</f>
        <v>248525</v>
      </c>
      <c r="N139" s="68">
        <f>0</f>
        <v>0</v>
      </c>
      <c r="O139" s="68">
        <f>0</f>
        <v>0</v>
      </c>
      <c r="P139" s="68">
        <f>9</f>
        <v>9</v>
      </c>
      <c r="Q139" s="175">
        <f>'가이드 작업용'!K139</f>
        <v>39211</v>
      </c>
      <c r="R139" s="68">
        <f>0</f>
        <v>0</v>
      </c>
      <c r="S139" s="68">
        <f>0</f>
        <v>0</v>
      </c>
      <c r="T139" s="175">
        <f>INDEX(퀘스트_reward_type_List,MATCH('가이드 작업용'!X139,퀘스트_reward_type_name,0),1)</f>
        <v>34</v>
      </c>
      <c r="U139" s="175">
        <f>'가이드 작업용'!Y139</f>
        <v>1</v>
      </c>
      <c r="V139" s="68">
        <f>0</f>
        <v>0</v>
      </c>
      <c r="W139" s="175">
        <f>'가이드 작업용'!Z139</f>
        <v>0</v>
      </c>
      <c r="X139" s="175">
        <f>INDEX(퀘스트_reward_type_List,MATCH('가이드 작업용'!AB139,퀘스트_reward_type_name,0),1)</f>
        <v>0</v>
      </c>
      <c r="Y139" s="175">
        <f>'가이드 작업용'!AC139</f>
        <v>0</v>
      </c>
      <c r="Z139" s="68">
        <f>0</f>
        <v>0</v>
      </c>
      <c r="AA139" s="175">
        <f>'가이드 작업용'!AD139</f>
        <v>0</v>
      </c>
      <c r="AB139" s="175">
        <f>INDEX(퀘스트_shortcut_type_List,MATCH('가이드 작업용'!T139,퀘스트_shortcut_type_name,0),1)</f>
        <v>15</v>
      </c>
      <c r="AC139" s="175">
        <f>'가이드 작업용'!V139</f>
        <v>28</v>
      </c>
      <c r="AD139" s="68">
        <f>0</f>
        <v>0</v>
      </c>
      <c r="AE139" s="135">
        <f>INDEX(퀘스트_event_content_List,MATCH('가이드 작업용'!W139,퀘스트_event_content_name,0),1)</f>
        <v>0</v>
      </c>
      <c r="AF139" s="26" t="b">
        <f t="shared" si="18"/>
        <v>0</v>
      </c>
      <c r="AG139" s="1" t="b">
        <f t="shared" si="19"/>
        <v>0</v>
      </c>
      <c r="AH139" s="1" t="b">
        <f t="shared" si="20"/>
        <v>0</v>
      </c>
    </row>
    <row r="140" spans="1:34" x14ac:dyDescent="0.3">
      <c r="A140" s="1">
        <f t="shared" si="21"/>
        <v>2642</v>
      </c>
      <c r="B140" s="68">
        <f t="shared" si="22"/>
        <v>1139</v>
      </c>
      <c r="C140" s="68">
        <f>2</f>
        <v>2</v>
      </c>
      <c r="D140" s="68">
        <f t="shared" si="16"/>
        <v>142139</v>
      </c>
      <c r="E140" s="68">
        <f t="shared" si="17"/>
        <v>242139</v>
      </c>
      <c r="F140" s="175" t="str">
        <f>'가이드 작업용'!M140</f>
        <v>울프 처치</v>
      </c>
      <c r="G140" s="175" t="str">
        <f>IFERROR(VLOOKUP(E140,'가이드 언어'!$BI:$BR,2,FALSE),0)</f>
        <v>메인 퀘스트 139 클리어</v>
      </c>
      <c r="H140" s="68">
        <f t="shared" si="23"/>
        <v>139</v>
      </c>
      <c r="I140" s="175">
        <f>'가이드 작업용'!N140</f>
        <v>42</v>
      </c>
      <c r="J140" s="175">
        <f>'가이드 작업용'!Q140</f>
        <v>26</v>
      </c>
      <c r="K140" s="175">
        <f>'가이드 작업용'!S140</f>
        <v>900</v>
      </c>
      <c r="L140" s="68">
        <f>8</f>
        <v>8</v>
      </c>
      <c r="M140" s="175">
        <f>'가이드 작업용'!G140</f>
        <v>265900</v>
      </c>
      <c r="N140" s="68">
        <f>0</f>
        <v>0</v>
      </c>
      <c r="O140" s="68">
        <f>0</f>
        <v>0</v>
      </c>
      <c r="P140" s="68">
        <f>9</f>
        <v>9</v>
      </c>
      <c r="Q140" s="175">
        <f>'가이드 작업용'!K140</f>
        <v>39525</v>
      </c>
      <c r="R140" s="68">
        <f>0</f>
        <v>0</v>
      </c>
      <c r="S140" s="68">
        <f>0</f>
        <v>0</v>
      </c>
      <c r="T140" s="175">
        <f>INDEX(퀘스트_reward_type_List,MATCH('가이드 작업용'!X140,퀘스트_reward_type_name,0),1)</f>
        <v>0</v>
      </c>
      <c r="U140" s="175">
        <f>'가이드 작업용'!Y140</f>
        <v>0</v>
      </c>
      <c r="V140" s="68">
        <f>0</f>
        <v>0</v>
      </c>
      <c r="W140" s="175">
        <f>'가이드 작업용'!Z140</f>
        <v>0</v>
      </c>
      <c r="X140" s="175">
        <f>INDEX(퀘스트_reward_type_List,MATCH('가이드 작업용'!AB140,퀘스트_reward_type_name,0),1)</f>
        <v>0</v>
      </c>
      <c r="Y140" s="175">
        <f>'가이드 작업용'!AC140</f>
        <v>0</v>
      </c>
      <c r="Z140" s="68">
        <f>0</f>
        <v>0</v>
      </c>
      <c r="AA140" s="175">
        <f>'가이드 작업용'!AD140</f>
        <v>0</v>
      </c>
      <c r="AB140" s="175">
        <f>INDEX(퀘스트_shortcut_type_List,MATCH('가이드 작업용'!T140,퀘스트_shortcut_type_name,0),1)</f>
        <v>15</v>
      </c>
      <c r="AC140" s="175">
        <f>'가이드 작업용'!V140</f>
        <v>29</v>
      </c>
      <c r="AD140" s="68">
        <f>0</f>
        <v>0</v>
      </c>
      <c r="AE140" s="135">
        <f>INDEX(퀘스트_event_content_List,MATCH('가이드 작업용'!W140,퀘스트_event_content_name,0),1)</f>
        <v>0</v>
      </c>
      <c r="AF140" s="26" t="b">
        <f t="shared" si="18"/>
        <v>0</v>
      </c>
      <c r="AG140" s="1" t="b">
        <f t="shared" si="19"/>
        <v>0</v>
      </c>
      <c r="AH140" s="1" t="b">
        <f t="shared" si="20"/>
        <v>0</v>
      </c>
    </row>
    <row r="141" spans="1:34" x14ac:dyDescent="0.3">
      <c r="A141" s="1">
        <f t="shared" si="21"/>
        <v>2965</v>
      </c>
      <c r="B141" s="68">
        <f t="shared" si="22"/>
        <v>1140</v>
      </c>
      <c r="C141" s="68">
        <f>2</f>
        <v>2</v>
      </c>
      <c r="D141" s="68">
        <f t="shared" si="16"/>
        <v>142140</v>
      </c>
      <c r="E141" s="68">
        <f t="shared" si="17"/>
        <v>242140</v>
      </c>
      <c r="F141" s="175" t="str">
        <f>'가이드 작업용'!M141</f>
        <v>MVP 처치</v>
      </c>
      <c r="G141" s="175" t="str">
        <f>IFERROR(VLOOKUP(E141,'가이드 언어'!$BI:$BR,2,FALSE),0)</f>
        <v>메인 퀘스트 140 클리어</v>
      </c>
      <c r="H141" s="68">
        <f t="shared" si="23"/>
        <v>140</v>
      </c>
      <c r="I141" s="175">
        <f>'가이드 작업용'!N141</f>
        <v>65</v>
      </c>
      <c r="J141" s="175">
        <f>'가이드 작업용'!Q141</f>
        <v>29</v>
      </c>
      <c r="K141" s="175">
        <f>'가이드 작업용'!S141</f>
        <v>5</v>
      </c>
      <c r="L141" s="68">
        <f>8</f>
        <v>8</v>
      </c>
      <c r="M141" s="175">
        <f>'가이드 작업용'!G141</f>
        <v>286900</v>
      </c>
      <c r="N141" s="68">
        <f>0</f>
        <v>0</v>
      </c>
      <c r="O141" s="68">
        <f>0</f>
        <v>0</v>
      </c>
      <c r="P141" s="68">
        <f>9</f>
        <v>9</v>
      </c>
      <c r="Q141" s="175">
        <f>'가이드 작업용'!K141</f>
        <v>39842</v>
      </c>
      <c r="R141" s="68">
        <f>0</f>
        <v>0</v>
      </c>
      <c r="S141" s="68">
        <f>0</f>
        <v>0</v>
      </c>
      <c r="T141" s="175">
        <f>INDEX(퀘스트_reward_type_List,MATCH('가이드 작업용'!X141,퀘스트_reward_type_name,0),1)</f>
        <v>0</v>
      </c>
      <c r="U141" s="175">
        <f>'가이드 작업용'!Y141</f>
        <v>0</v>
      </c>
      <c r="V141" s="68">
        <f>0</f>
        <v>0</v>
      </c>
      <c r="W141" s="175">
        <f>'가이드 작업용'!Z141</f>
        <v>0</v>
      </c>
      <c r="X141" s="175">
        <f>INDEX(퀘스트_reward_type_List,MATCH('가이드 작업용'!AB141,퀘스트_reward_type_name,0),1)</f>
        <v>0</v>
      </c>
      <c r="Y141" s="175">
        <f>'가이드 작업용'!AC141</f>
        <v>0</v>
      </c>
      <c r="Z141" s="68">
        <f>0</f>
        <v>0</v>
      </c>
      <c r="AA141" s="175">
        <f>'가이드 작업용'!AD141</f>
        <v>0</v>
      </c>
      <c r="AB141" s="175">
        <f>INDEX(퀘스트_shortcut_type_List,MATCH('가이드 작업용'!T141,퀘스트_shortcut_type_name,0),1)</f>
        <v>15</v>
      </c>
      <c r="AC141" s="175">
        <f>'가이드 작업용'!V141</f>
        <v>29</v>
      </c>
      <c r="AD141" s="68">
        <f>0</f>
        <v>0</v>
      </c>
      <c r="AE141" s="135">
        <f>INDEX(퀘스트_event_content_List,MATCH('가이드 작업용'!W141,퀘스트_event_content_name,0),1)</f>
        <v>0</v>
      </c>
      <c r="AF141" s="26" t="b">
        <f t="shared" si="18"/>
        <v>0</v>
      </c>
      <c r="AG141" s="1" t="b">
        <f t="shared" si="19"/>
        <v>0</v>
      </c>
      <c r="AH141" s="1" t="b">
        <f t="shared" si="20"/>
        <v>0</v>
      </c>
    </row>
    <row r="142" spans="1:34" x14ac:dyDescent="0.3">
      <c r="A142" s="1">
        <f t="shared" si="21"/>
        <v>5070</v>
      </c>
      <c r="B142" s="68">
        <f t="shared" si="22"/>
        <v>1141</v>
      </c>
      <c r="C142" s="68">
        <f>2</f>
        <v>2</v>
      </c>
      <c r="D142" s="68">
        <f t="shared" si="16"/>
        <v>142141</v>
      </c>
      <c r="E142" s="68">
        <f t="shared" si="17"/>
        <v>242141</v>
      </c>
      <c r="F142" s="175" t="str">
        <f>'가이드 작업용'!M142</f>
        <v>카드 강화</v>
      </c>
      <c r="G142" s="175" t="str">
        <f>IFERROR(VLOOKUP(E142,'가이드 언어'!$BI:$BR,2,FALSE),0)</f>
        <v>메인 퀘스트 141 클리어</v>
      </c>
      <c r="H142" s="68">
        <f t="shared" si="23"/>
        <v>141</v>
      </c>
      <c r="I142" s="175">
        <f>'가이드 작업용'!N142</f>
        <v>70</v>
      </c>
      <c r="J142" s="175">
        <f>'가이드 작업용'!Q142</f>
        <v>50</v>
      </c>
      <c r="K142" s="175">
        <f>'가이드 작업용'!S142</f>
        <v>1</v>
      </c>
      <c r="L142" s="68">
        <f>8</f>
        <v>8</v>
      </c>
      <c r="M142" s="175">
        <f>'가이드 작업용'!G142</f>
        <v>308050</v>
      </c>
      <c r="N142" s="68">
        <f>0</f>
        <v>0</v>
      </c>
      <c r="O142" s="68">
        <f>0</f>
        <v>0</v>
      </c>
      <c r="P142" s="68">
        <f>9</f>
        <v>9</v>
      </c>
      <c r="Q142" s="175">
        <f>'가이드 작업용'!K142</f>
        <v>40161</v>
      </c>
      <c r="R142" s="68">
        <f>0</f>
        <v>0</v>
      </c>
      <c r="S142" s="68">
        <f>0</f>
        <v>0</v>
      </c>
      <c r="T142" s="175">
        <f>INDEX(퀘스트_reward_type_List,MATCH('가이드 작업용'!X142,퀘스트_reward_type_name,0),1)</f>
        <v>0</v>
      </c>
      <c r="U142" s="175">
        <f>'가이드 작업용'!Y142</f>
        <v>0</v>
      </c>
      <c r="V142" s="68">
        <f>0</f>
        <v>0</v>
      </c>
      <c r="W142" s="175">
        <f>'가이드 작업용'!Z142</f>
        <v>0</v>
      </c>
      <c r="X142" s="175">
        <f>INDEX(퀘스트_reward_type_List,MATCH('가이드 작업용'!AB142,퀘스트_reward_type_name,0),1)</f>
        <v>0</v>
      </c>
      <c r="Y142" s="175">
        <f>'가이드 작업용'!AC142</f>
        <v>0</v>
      </c>
      <c r="Z142" s="68">
        <f>0</f>
        <v>0</v>
      </c>
      <c r="AA142" s="175">
        <f>'가이드 작업용'!AD142</f>
        <v>0</v>
      </c>
      <c r="AB142" s="175">
        <f>INDEX(퀘스트_shortcut_type_List,MATCH('가이드 작업용'!T142,퀘스트_shortcut_type_name,0),1)</f>
        <v>6</v>
      </c>
      <c r="AC142" s="175">
        <f>'가이드 작업용'!V142</f>
        <v>0</v>
      </c>
      <c r="AD142" s="68">
        <f>0</f>
        <v>0</v>
      </c>
      <c r="AE142" s="135">
        <f>INDEX(퀘스트_event_content_List,MATCH('가이드 작업용'!W142,퀘스트_event_content_name,0),1)</f>
        <v>0</v>
      </c>
      <c r="AF142" s="26" t="b">
        <f t="shared" si="18"/>
        <v>0</v>
      </c>
      <c r="AG142" s="1" t="b">
        <f t="shared" si="19"/>
        <v>0</v>
      </c>
      <c r="AH142" s="1" t="b">
        <f t="shared" si="20"/>
        <v>0</v>
      </c>
    </row>
    <row r="143" spans="1:34" x14ac:dyDescent="0.3">
      <c r="A143" s="1">
        <f t="shared" si="21"/>
        <v>5402602</v>
      </c>
      <c r="B143" s="68">
        <f t="shared" si="22"/>
        <v>1142</v>
      </c>
      <c r="C143" s="68">
        <f>2</f>
        <v>2</v>
      </c>
      <c r="D143" s="68">
        <f t="shared" si="16"/>
        <v>142142</v>
      </c>
      <c r="E143" s="68">
        <f t="shared" si="17"/>
        <v>242142</v>
      </c>
      <c r="F143" s="175" t="str">
        <f>'가이드 작업용'!M143</f>
        <v>울프 보스 처치</v>
      </c>
      <c r="G143" s="175" t="str">
        <f>IFERROR(VLOOKUP(E143,'가이드 언어'!$BI:$BR,2,FALSE),0)</f>
        <v>메인 퀘스트 142 클리어</v>
      </c>
      <c r="H143" s="68">
        <f t="shared" si="23"/>
        <v>142</v>
      </c>
      <c r="I143" s="175">
        <f>'가이드 작업용'!N143</f>
        <v>2</v>
      </c>
      <c r="J143" s="175">
        <f>'가이드 작업용'!Q143</f>
        <v>54026</v>
      </c>
      <c r="K143" s="175">
        <f>'가이드 작업용'!S143</f>
        <v>1</v>
      </c>
      <c r="L143" s="68">
        <f>8</f>
        <v>8</v>
      </c>
      <c r="M143" s="175">
        <f>'가이드 작업용'!G143</f>
        <v>329350</v>
      </c>
      <c r="N143" s="68">
        <f>0</f>
        <v>0</v>
      </c>
      <c r="O143" s="68">
        <f>0</f>
        <v>0</v>
      </c>
      <c r="P143" s="68">
        <f>9</f>
        <v>9</v>
      </c>
      <c r="Q143" s="175">
        <f>'가이드 작업용'!K143</f>
        <v>40483</v>
      </c>
      <c r="R143" s="68">
        <f>0</f>
        <v>0</v>
      </c>
      <c r="S143" s="68">
        <f>0</f>
        <v>0</v>
      </c>
      <c r="T143" s="175">
        <f>INDEX(퀘스트_reward_type_List,MATCH('가이드 작업용'!X143,퀘스트_reward_type_name,0),1)</f>
        <v>0</v>
      </c>
      <c r="U143" s="175">
        <f>'가이드 작업용'!Y143</f>
        <v>0</v>
      </c>
      <c r="V143" s="68">
        <f>0</f>
        <v>0</v>
      </c>
      <c r="W143" s="175">
        <f>'가이드 작업용'!Z143</f>
        <v>0</v>
      </c>
      <c r="X143" s="175">
        <f>INDEX(퀘스트_reward_type_List,MATCH('가이드 작업용'!AB143,퀘스트_reward_type_name,0),1)</f>
        <v>0</v>
      </c>
      <c r="Y143" s="175">
        <f>'가이드 작업용'!AC143</f>
        <v>0</v>
      </c>
      <c r="Z143" s="68">
        <f>0</f>
        <v>0</v>
      </c>
      <c r="AA143" s="175">
        <f>'가이드 작업용'!AD143</f>
        <v>0</v>
      </c>
      <c r="AB143" s="175">
        <f>INDEX(퀘스트_shortcut_type_List,MATCH('가이드 작업용'!T143,퀘스트_shortcut_type_name,0),1)</f>
        <v>15</v>
      </c>
      <c r="AC143" s="175">
        <f>'가이드 작업용'!V143</f>
        <v>29</v>
      </c>
      <c r="AD143" s="68">
        <f>0</f>
        <v>0</v>
      </c>
      <c r="AE143" s="135">
        <f>INDEX(퀘스트_event_content_List,MATCH('가이드 작업용'!W143,퀘스트_event_content_name,0),1)</f>
        <v>0</v>
      </c>
      <c r="AF143" s="26" t="b">
        <f t="shared" si="18"/>
        <v>0</v>
      </c>
      <c r="AG143" s="1" t="b">
        <f t="shared" si="19"/>
        <v>0</v>
      </c>
      <c r="AH143" s="1" t="b">
        <f t="shared" si="20"/>
        <v>0</v>
      </c>
    </row>
    <row r="144" spans="1:34" x14ac:dyDescent="0.3">
      <c r="A144" s="1">
        <f t="shared" si="21"/>
        <v>2942</v>
      </c>
      <c r="B144" s="68">
        <f t="shared" si="22"/>
        <v>1143</v>
      </c>
      <c r="C144" s="68">
        <f>2</f>
        <v>2</v>
      </c>
      <c r="D144" s="68">
        <f t="shared" si="16"/>
        <v>142143</v>
      </c>
      <c r="E144" s="68">
        <f t="shared" si="17"/>
        <v>242143</v>
      </c>
      <c r="F144" s="175" t="str">
        <f>'가이드 작업용'!M144</f>
        <v>떠돌이 늑대 처치</v>
      </c>
      <c r="G144" s="175" t="str">
        <f>IFERROR(VLOOKUP(E144,'가이드 언어'!$BI:$BR,2,FALSE),0)</f>
        <v>메인 퀘스트 143 클리어</v>
      </c>
      <c r="H144" s="68">
        <f t="shared" si="23"/>
        <v>143</v>
      </c>
      <c r="I144" s="175">
        <f>'가이드 작업용'!N144</f>
        <v>42</v>
      </c>
      <c r="J144" s="175">
        <f>'가이드 작업용'!Q144</f>
        <v>29</v>
      </c>
      <c r="K144" s="175">
        <f>'가이드 작업용'!S144</f>
        <v>980</v>
      </c>
      <c r="L144" s="68">
        <f>8</f>
        <v>8</v>
      </c>
      <c r="M144" s="175">
        <f>'가이드 작업용'!G144</f>
        <v>350800</v>
      </c>
      <c r="N144" s="68">
        <f>0</f>
        <v>0</v>
      </c>
      <c r="O144" s="68">
        <f>0</f>
        <v>0</v>
      </c>
      <c r="P144" s="68">
        <f>9</f>
        <v>9</v>
      </c>
      <c r="Q144" s="175">
        <f>'가이드 작업용'!K144</f>
        <v>40807</v>
      </c>
      <c r="R144" s="68">
        <f>0</f>
        <v>0</v>
      </c>
      <c r="S144" s="68">
        <f>0</f>
        <v>0</v>
      </c>
      <c r="T144" s="175">
        <f>INDEX(퀘스트_reward_type_List,MATCH('가이드 작업용'!X144,퀘스트_reward_type_name,0),1)</f>
        <v>6</v>
      </c>
      <c r="U144" s="175">
        <f>'가이드 작업용'!Y144</f>
        <v>84017</v>
      </c>
      <c r="V144" s="68">
        <f>0</f>
        <v>0</v>
      </c>
      <c r="W144" s="175">
        <f>'가이드 작업용'!Z144</f>
        <v>1</v>
      </c>
      <c r="X144" s="175">
        <f>INDEX(퀘스트_reward_type_List,MATCH('가이드 작업용'!AB144,퀘스트_reward_type_name,0),1)</f>
        <v>0</v>
      </c>
      <c r="Y144" s="175">
        <f>'가이드 작업용'!AC144</f>
        <v>0</v>
      </c>
      <c r="Z144" s="68">
        <f>0</f>
        <v>0</v>
      </c>
      <c r="AA144" s="175">
        <f>'가이드 작업용'!AD144</f>
        <v>0</v>
      </c>
      <c r="AB144" s="175">
        <f>INDEX(퀘스트_shortcut_type_List,MATCH('가이드 작업용'!T144,퀘스트_shortcut_type_name,0),1)</f>
        <v>15</v>
      </c>
      <c r="AC144" s="175">
        <f>'가이드 작업용'!V144</f>
        <v>30</v>
      </c>
      <c r="AD144" s="68">
        <f>0</f>
        <v>0</v>
      </c>
      <c r="AE144" s="135">
        <f>INDEX(퀘스트_event_content_List,MATCH('가이드 작업용'!W144,퀘스트_event_content_name,0),1)</f>
        <v>0</v>
      </c>
      <c r="AF144" s="26" t="b">
        <f t="shared" si="18"/>
        <v>0</v>
      </c>
      <c r="AG144" s="1" t="b">
        <f t="shared" si="19"/>
        <v>0</v>
      </c>
      <c r="AH144" s="1" t="b">
        <f t="shared" si="20"/>
        <v>0</v>
      </c>
    </row>
    <row r="145" spans="1:34" x14ac:dyDescent="0.3">
      <c r="A145" s="1">
        <f t="shared" si="21"/>
        <v>3065</v>
      </c>
      <c r="B145" s="68">
        <f t="shared" si="22"/>
        <v>1144</v>
      </c>
      <c r="C145" s="68">
        <f>2</f>
        <v>2</v>
      </c>
      <c r="D145" s="68">
        <f t="shared" si="16"/>
        <v>142144</v>
      </c>
      <c r="E145" s="68">
        <f t="shared" si="17"/>
        <v>242144</v>
      </c>
      <c r="F145" s="175" t="str">
        <f>'가이드 작업용'!M145</f>
        <v>MVP 처치</v>
      </c>
      <c r="G145" s="175" t="str">
        <f>IFERROR(VLOOKUP(E145,'가이드 언어'!$BI:$BR,2,FALSE),0)</f>
        <v>메인 퀘스트 144 클리어</v>
      </c>
      <c r="H145" s="68">
        <f t="shared" si="23"/>
        <v>144</v>
      </c>
      <c r="I145" s="175">
        <f>'가이드 작업용'!N145</f>
        <v>65</v>
      </c>
      <c r="J145" s="175">
        <f>'가이드 작업용'!Q145</f>
        <v>30</v>
      </c>
      <c r="K145" s="175">
        <f>'가이드 작업용'!S145</f>
        <v>5</v>
      </c>
      <c r="L145" s="68">
        <f>8</f>
        <v>8</v>
      </c>
      <c r="M145" s="175">
        <f>'가이드 작업용'!G145</f>
        <v>372400</v>
      </c>
      <c r="N145" s="68">
        <f>0</f>
        <v>0</v>
      </c>
      <c r="O145" s="68">
        <f>0</f>
        <v>0</v>
      </c>
      <c r="P145" s="68">
        <f>9</f>
        <v>9</v>
      </c>
      <c r="Q145" s="175">
        <f>'가이드 작업용'!K145</f>
        <v>41134</v>
      </c>
      <c r="R145" s="68">
        <f>0</f>
        <v>0</v>
      </c>
      <c r="S145" s="68">
        <f>0</f>
        <v>0</v>
      </c>
      <c r="T145" s="175">
        <f>INDEX(퀘스트_reward_type_List,MATCH('가이드 작업용'!X145,퀘스트_reward_type_name,0),1)</f>
        <v>0</v>
      </c>
      <c r="U145" s="175">
        <f>'가이드 작업용'!Y145</f>
        <v>0</v>
      </c>
      <c r="V145" s="68">
        <f>0</f>
        <v>0</v>
      </c>
      <c r="W145" s="175">
        <f>'가이드 작업용'!Z145</f>
        <v>0</v>
      </c>
      <c r="X145" s="175">
        <f>INDEX(퀘스트_reward_type_List,MATCH('가이드 작업용'!AB145,퀘스트_reward_type_name,0),1)</f>
        <v>0</v>
      </c>
      <c r="Y145" s="175">
        <f>'가이드 작업용'!AC145</f>
        <v>0</v>
      </c>
      <c r="Z145" s="68">
        <f>0</f>
        <v>0</v>
      </c>
      <c r="AA145" s="175">
        <f>'가이드 작업용'!AD145</f>
        <v>0</v>
      </c>
      <c r="AB145" s="175">
        <f>INDEX(퀘스트_shortcut_type_List,MATCH('가이드 작업용'!T145,퀘스트_shortcut_type_name,0),1)</f>
        <v>15</v>
      </c>
      <c r="AC145" s="175">
        <f>'가이드 작업용'!V145</f>
        <v>30</v>
      </c>
      <c r="AD145" s="68">
        <f>0</f>
        <v>0</v>
      </c>
      <c r="AE145" s="135">
        <f>INDEX(퀘스트_event_content_List,MATCH('가이드 작업용'!W145,퀘스트_event_content_name,0),1)</f>
        <v>0</v>
      </c>
      <c r="AF145" s="26" t="b">
        <f t="shared" si="18"/>
        <v>0</v>
      </c>
      <c r="AG145" s="1" t="b">
        <f t="shared" si="19"/>
        <v>0</v>
      </c>
      <c r="AH145" s="1" t="b">
        <f t="shared" si="20"/>
        <v>0</v>
      </c>
    </row>
    <row r="146" spans="1:34" x14ac:dyDescent="0.3">
      <c r="A146" s="1">
        <f t="shared" si="21"/>
        <v>476</v>
      </c>
      <c r="B146" s="68">
        <f t="shared" si="22"/>
        <v>1145</v>
      </c>
      <c r="C146" s="68">
        <f>2</f>
        <v>2</v>
      </c>
      <c r="D146" s="68">
        <f t="shared" ref="D146:D165" si="24">B146+100000+41000</f>
        <v>142145</v>
      </c>
      <c r="E146" s="68">
        <f t="shared" ref="E146:E165" si="25">B146+200000+41000</f>
        <v>242145</v>
      </c>
      <c r="F146" s="175" t="str">
        <f>'가이드 작업용'!M146</f>
        <v>깊은 숲 속 듀얼 클리어</v>
      </c>
      <c r="G146" s="175" t="str">
        <f>IFERROR(VLOOKUP(E146,'가이드 언어'!$BI:$BR,2,FALSE),0)</f>
        <v>메인 퀘스트 145 클리어</v>
      </c>
      <c r="H146" s="68">
        <f t="shared" si="23"/>
        <v>145</v>
      </c>
      <c r="I146" s="175">
        <f>'가이드 작업용'!N146</f>
        <v>76</v>
      </c>
      <c r="J146" s="175">
        <f>'가이드 작업용'!Q146</f>
        <v>4</v>
      </c>
      <c r="K146" s="175">
        <f>'가이드 작업용'!S146</f>
        <v>1</v>
      </c>
      <c r="L146" s="68">
        <f>8</f>
        <v>8</v>
      </c>
      <c r="M146" s="175">
        <f>'가이드 작업용'!G146</f>
        <v>386900</v>
      </c>
      <c r="N146" s="68">
        <f>0</f>
        <v>0</v>
      </c>
      <c r="O146" s="68">
        <f>0</f>
        <v>0</v>
      </c>
      <c r="P146" s="68">
        <f>9</f>
        <v>9</v>
      </c>
      <c r="Q146" s="175">
        <f>'가이드 작업용'!K146</f>
        <v>41464</v>
      </c>
      <c r="R146" s="68">
        <f>0</f>
        <v>0</v>
      </c>
      <c r="S146" s="68">
        <f>0</f>
        <v>0</v>
      </c>
      <c r="T146" s="175">
        <f>INDEX(퀘스트_reward_type_List,MATCH('가이드 작업용'!X146,퀘스트_reward_type_name,0),1)</f>
        <v>6</v>
      </c>
      <c r="U146" s="175">
        <f>'가이드 작업용'!Y146</f>
        <v>85001</v>
      </c>
      <c r="V146" s="68">
        <f>0</f>
        <v>0</v>
      </c>
      <c r="W146" s="175">
        <f>'가이드 작업용'!Z146</f>
        <v>1</v>
      </c>
      <c r="X146" s="175">
        <f>INDEX(퀘스트_reward_type_List,MATCH('가이드 작업용'!AB146,퀘스트_reward_type_name,0),1)</f>
        <v>0</v>
      </c>
      <c r="Y146" s="175">
        <f>'가이드 작업용'!AC146</f>
        <v>0</v>
      </c>
      <c r="Z146" s="68">
        <f>0</f>
        <v>0</v>
      </c>
      <c r="AA146" s="175">
        <f>'가이드 작업용'!AD146</f>
        <v>0</v>
      </c>
      <c r="AB146" s="175">
        <f>INDEX(퀘스트_shortcut_type_List,MATCH('가이드 작업용'!T146,퀘스트_shortcut_type_name,0),1)</f>
        <v>23</v>
      </c>
      <c r="AC146" s="175">
        <f>'가이드 작업용'!V146</f>
        <v>4</v>
      </c>
      <c r="AD146" s="68">
        <f>0</f>
        <v>0</v>
      </c>
      <c r="AE146" s="135">
        <f>INDEX(퀘스트_event_content_List,MATCH('가이드 작업용'!W146,퀘스트_event_content_name,0),1)</f>
        <v>0</v>
      </c>
      <c r="AF146" s="26" t="b">
        <f t="shared" ref="AF146:AF165" si="26">IF(OR(AND(L146=6,O146=0),AND(P146=6,S146=0),AND(T146=6,W146=0),AND(X146=6,AA146=0)),TRUE,FALSE)</f>
        <v>0</v>
      </c>
      <c r="AG146" s="1" t="b">
        <f t="shared" ref="AG146:AG165" si="27">IF(
    OR(L146=2,P146=2,T146=2,X146=2),TRUE,FALSE)</f>
        <v>0</v>
      </c>
      <c r="AH146" s="1" t="b">
        <f t="shared" ref="AH146:AH165" si="28">IF(I146=9,TRUE,FALSE)</f>
        <v>0</v>
      </c>
    </row>
    <row r="147" spans="1:34" x14ac:dyDescent="0.3">
      <c r="A147" s="1">
        <f t="shared" si="21"/>
        <v>5402902</v>
      </c>
      <c r="B147" s="68">
        <f t="shared" si="22"/>
        <v>1146</v>
      </c>
      <c r="C147" s="68">
        <f>2</f>
        <v>2</v>
      </c>
      <c r="D147" s="68">
        <f t="shared" si="24"/>
        <v>142146</v>
      </c>
      <c r="E147" s="68">
        <f t="shared" si="25"/>
        <v>242146</v>
      </c>
      <c r="F147" s="175" t="str">
        <f>'가이드 작업용'!M147</f>
        <v>떠돌이 늑대 보스 처치</v>
      </c>
      <c r="G147" s="175" t="str">
        <f>IFERROR(VLOOKUP(E147,'가이드 언어'!$BI:$BR,2,FALSE),0)</f>
        <v>메인 퀘스트 146 클리어</v>
      </c>
      <c r="H147" s="68">
        <f t="shared" si="23"/>
        <v>146</v>
      </c>
      <c r="I147" s="175">
        <f>'가이드 작업용'!N147</f>
        <v>2</v>
      </c>
      <c r="J147" s="175">
        <f>'가이드 작업용'!Q147</f>
        <v>54029</v>
      </c>
      <c r="K147" s="175">
        <f>'가이드 작업용'!S147</f>
        <v>1</v>
      </c>
      <c r="L147" s="68">
        <f>8</f>
        <v>8</v>
      </c>
      <c r="M147" s="175">
        <f>'가이드 작업용'!G147</f>
        <v>401500</v>
      </c>
      <c r="N147" s="68">
        <f>0</f>
        <v>0</v>
      </c>
      <c r="O147" s="68">
        <f>0</f>
        <v>0</v>
      </c>
      <c r="P147" s="68">
        <f>9</f>
        <v>9</v>
      </c>
      <c r="Q147" s="175">
        <f>'가이드 작업용'!K147</f>
        <v>41796</v>
      </c>
      <c r="R147" s="68">
        <f>0</f>
        <v>0</v>
      </c>
      <c r="S147" s="68">
        <f>0</f>
        <v>0</v>
      </c>
      <c r="T147" s="175">
        <f>INDEX(퀘스트_reward_type_List,MATCH('가이드 작업용'!X147,퀘스트_reward_type_name,0),1)</f>
        <v>34</v>
      </c>
      <c r="U147" s="175">
        <f>'가이드 작업용'!Y147</f>
        <v>1</v>
      </c>
      <c r="V147" s="68">
        <f>0</f>
        <v>0</v>
      </c>
      <c r="W147" s="175">
        <f>'가이드 작업용'!Z147</f>
        <v>0</v>
      </c>
      <c r="X147" s="175">
        <f>INDEX(퀘스트_reward_type_List,MATCH('가이드 작업용'!AB147,퀘스트_reward_type_name,0),1)</f>
        <v>0</v>
      </c>
      <c r="Y147" s="175">
        <f>'가이드 작업용'!AC147</f>
        <v>0</v>
      </c>
      <c r="Z147" s="68">
        <f>0</f>
        <v>0</v>
      </c>
      <c r="AA147" s="175">
        <f>'가이드 작업용'!AD147</f>
        <v>0</v>
      </c>
      <c r="AB147" s="175">
        <f>INDEX(퀘스트_shortcut_type_List,MATCH('가이드 작업용'!T147,퀘스트_shortcut_type_name,0),1)</f>
        <v>15</v>
      </c>
      <c r="AC147" s="175">
        <f>'가이드 작업용'!V147</f>
        <v>30</v>
      </c>
      <c r="AD147" s="68">
        <f>0</f>
        <v>0</v>
      </c>
      <c r="AE147" s="135">
        <f>INDEX(퀘스트_event_content_List,MATCH('가이드 작업용'!W147,퀘스트_event_content_name,0),1)</f>
        <v>0</v>
      </c>
      <c r="AF147" s="26" t="b">
        <f t="shared" si="26"/>
        <v>0</v>
      </c>
      <c r="AG147" s="1" t="b">
        <f t="shared" si="27"/>
        <v>0</v>
      </c>
      <c r="AH147" s="1" t="b">
        <f t="shared" si="28"/>
        <v>0</v>
      </c>
    </row>
    <row r="148" spans="1:34" x14ac:dyDescent="0.3">
      <c r="A148" s="1">
        <f t="shared" si="21"/>
        <v>942</v>
      </c>
      <c r="B148" s="68">
        <f t="shared" si="22"/>
        <v>1147</v>
      </c>
      <c r="C148" s="68">
        <f>2</f>
        <v>2</v>
      </c>
      <c r="D148" s="68">
        <f t="shared" si="24"/>
        <v>142147</v>
      </c>
      <c r="E148" s="68">
        <f t="shared" si="25"/>
        <v>242147</v>
      </c>
      <c r="F148" s="175" t="str">
        <f>'가이드 작업용'!M148</f>
        <v>퍼밀리어 처치</v>
      </c>
      <c r="G148" s="175" t="str">
        <f>IFERROR(VLOOKUP(E148,'가이드 언어'!$BI:$BR,2,FALSE),0)</f>
        <v>메인 퀘스트 147 클리어</v>
      </c>
      <c r="H148" s="68">
        <f t="shared" si="23"/>
        <v>147</v>
      </c>
      <c r="I148" s="175">
        <f>'가이드 작업용'!N148</f>
        <v>42</v>
      </c>
      <c r="J148" s="175">
        <f>'가이드 작업용'!Q148</f>
        <v>9</v>
      </c>
      <c r="K148" s="175">
        <f>'가이드 작업용'!S148</f>
        <v>1400</v>
      </c>
      <c r="L148" s="68">
        <f>8</f>
        <v>8</v>
      </c>
      <c r="M148" s="175">
        <f>'가이드 작업용'!G148</f>
        <v>416200</v>
      </c>
      <c r="N148" s="68">
        <f>0</f>
        <v>0</v>
      </c>
      <c r="O148" s="68">
        <f>0</f>
        <v>0</v>
      </c>
      <c r="P148" s="68">
        <f>9</f>
        <v>9</v>
      </c>
      <c r="Q148" s="175">
        <f>'가이드 작업용'!K148</f>
        <v>42131</v>
      </c>
      <c r="R148" s="68">
        <f>0</f>
        <v>0</v>
      </c>
      <c r="S148" s="68">
        <f>0</f>
        <v>0</v>
      </c>
      <c r="T148" s="175">
        <f>INDEX(퀘스트_reward_type_List,MATCH('가이드 작업용'!X148,퀘스트_reward_type_name,0),1)</f>
        <v>0</v>
      </c>
      <c r="U148" s="175">
        <f>'가이드 작업용'!Y148</f>
        <v>0</v>
      </c>
      <c r="V148" s="68">
        <f>0</f>
        <v>0</v>
      </c>
      <c r="W148" s="175">
        <f>'가이드 작업용'!Z148</f>
        <v>0</v>
      </c>
      <c r="X148" s="175">
        <f>INDEX(퀘스트_reward_type_List,MATCH('가이드 작업용'!AB148,퀘스트_reward_type_name,0),1)</f>
        <v>0</v>
      </c>
      <c r="Y148" s="175">
        <f>'가이드 작업용'!AC148</f>
        <v>0</v>
      </c>
      <c r="Z148" s="68">
        <f>0</f>
        <v>0</v>
      </c>
      <c r="AA148" s="175">
        <f>'가이드 작업용'!AD148</f>
        <v>0</v>
      </c>
      <c r="AB148" s="175">
        <f>INDEX(퀘스트_shortcut_type_List,MATCH('가이드 작업용'!T148,퀘스트_shortcut_type_name,0),1)</f>
        <v>15</v>
      </c>
      <c r="AC148" s="175">
        <f>'가이드 작업용'!V148</f>
        <v>31</v>
      </c>
      <c r="AD148" s="68">
        <f>0</f>
        <v>0</v>
      </c>
      <c r="AE148" s="135">
        <f>INDEX(퀘스트_event_content_List,MATCH('가이드 작업용'!W148,퀘스트_event_content_name,0),1)</f>
        <v>0</v>
      </c>
      <c r="AF148" s="26" t="b">
        <f t="shared" si="26"/>
        <v>0</v>
      </c>
      <c r="AG148" s="1" t="b">
        <f t="shared" si="27"/>
        <v>0</v>
      </c>
      <c r="AH148" s="1" t="b">
        <f t="shared" si="28"/>
        <v>0</v>
      </c>
    </row>
    <row r="149" spans="1:34" x14ac:dyDescent="0.3">
      <c r="A149" s="1">
        <f t="shared" si="21"/>
        <v>3066</v>
      </c>
      <c r="B149" s="68">
        <f t="shared" si="22"/>
        <v>1148</v>
      </c>
      <c r="C149" s="68">
        <f>2</f>
        <v>2</v>
      </c>
      <c r="D149" s="68">
        <f t="shared" si="24"/>
        <v>142148</v>
      </c>
      <c r="E149" s="68">
        <f t="shared" si="25"/>
        <v>242148</v>
      </c>
      <c r="F149" s="175" t="str">
        <f>'가이드 작업용'!M149</f>
        <v>소그라트 사막 6 유니크 MVP 처치</v>
      </c>
      <c r="G149" s="175" t="str">
        <f>IFERROR(VLOOKUP(E149,'가이드 언어'!$BI:$BR,2,FALSE),0)</f>
        <v>메인 퀘스트 148 클리어</v>
      </c>
      <c r="H149" s="68">
        <f t="shared" si="23"/>
        <v>148</v>
      </c>
      <c r="I149" s="175">
        <f>'가이드 작업용'!N149</f>
        <v>66</v>
      </c>
      <c r="J149" s="175">
        <f>'가이드 작업용'!Q149</f>
        <v>30</v>
      </c>
      <c r="K149" s="175">
        <f>'가이드 작업용'!S149</f>
        <v>1</v>
      </c>
      <c r="L149" s="68">
        <f>8</f>
        <v>8</v>
      </c>
      <c r="M149" s="175">
        <f>'가이드 작업용'!G149</f>
        <v>431000</v>
      </c>
      <c r="N149" s="68">
        <f>0</f>
        <v>0</v>
      </c>
      <c r="O149" s="68">
        <f>0</f>
        <v>0</v>
      </c>
      <c r="P149" s="68">
        <f>9</f>
        <v>9</v>
      </c>
      <c r="Q149" s="175">
        <f>'가이드 작업용'!K149</f>
        <v>42469</v>
      </c>
      <c r="R149" s="68">
        <f>0</f>
        <v>0</v>
      </c>
      <c r="S149" s="68">
        <f>0</f>
        <v>0</v>
      </c>
      <c r="T149" s="175">
        <f>INDEX(퀘스트_reward_type_List,MATCH('가이드 작업용'!X149,퀘스트_reward_type_name,0),1)</f>
        <v>6</v>
      </c>
      <c r="U149" s="175">
        <f>'가이드 작업용'!Y149</f>
        <v>85002</v>
      </c>
      <c r="V149" s="68">
        <f>0</f>
        <v>0</v>
      </c>
      <c r="W149" s="175">
        <f>'가이드 작업용'!Z149</f>
        <v>1</v>
      </c>
      <c r="X149" s="175">
        <f>INDEX(퀘스트_reward_type_List,MATCH('가이드 작업용'!AB149,퀘스트_reward_type_name,0),1)</f>
        <v>0</v>
      </c>
      <c r="Y149" s="175">
        <f>'가이드 작업용'!AC149</f>
        <v>0</v>
      </c>
      <c r="Z149" s="68">
        <f>0</f>
        <v>0</v>
      </c>
      <c r="AA149" s="175">
        <f>'가이드 작업용'!AD149</f>
        <v>0</v>
      </c>
      <c r="AB149" s="175">
        <f>INDEX(퀘스트_shortcut_type_List,MATCH('가이드 작업용'!T149,퀘스트_shortcut_type_name,0),1)</f>
        <v>15</v>
      </c>
      <c r="AC149" s="175">
        <f>'가이드 작업용'!V149</f>
        <v>30</v>
      </c>
      <c r="AD149" s="68">
        <f>0</f>
        <v>0</v>
      </c>
      <c r="AE149" s="135">
        <f>INDEX(퀘스트_event_content_List,MATCH('가이드 작업용'!W149,퀘스트_event_content_name,0),1)</f>
        <v>0</v>
      </c>
      <c r="AF149" s="26" t="b">
        <f t="shared" si="26"/>
        <v>0</v>
      </c>
      <c r="AG149" s="1" t="b">
        <f t="shared" si="27"/>
        <v>0</v>
      </c>
      <c r="AH149" s="1" t="b">
        <f t="shared" si="28"/>
        <v>0</v>
      </c>
    </row>
    <row r="150" spans="1:34" x14ac:dyDescent="0.3">
      <c r="A150" s="1">
        <f t="shared" si="21"/>
        <v>3165</v>
      </c>
      <c r="B150" s="68">
        <f t="shared" si="22"/>
        <v>1149</v>
      </c>
      <c r="C150" s="68">
        <f>2</f>
        <v>2</v>
      </c>
      <c r="D150" s="68">
        <f t="shared" si="24"/>
        <v>142149</v>
      </c>
      <c r="E150" s="68">
        <f t="shared" si="25"/>
        <v>242149</v>
      </c>
      <c r="F150" s="175" t="str">
        <f>'가이드 작업용'!M150</f>
        <v>MVP 처치</v>
      </c>
      <c r="G150" s="175" t="str">
        <f>IFERROR(VLOOKUP(E150,'가이드 언어'!$BI:$BR,2,FALSE),0)</f>
        <v>메인 퀘스트 149 클리어</v>
      </c>
      <c r="H150" s="68">
        <f t="shared" si="23"/>
        <v>149</v>
      </c>
      <c r="I150" s="175">
        <f>'가이드 작업용'!N150</f>
        <v>65</v>
      </c>
      <c r="J150" s="175">
        <f>'가이드 작업용'!Q150</f>
        <v>31</v>
      </c>
      <c r="K150" s="175">
        <f>'가이드 작업용'!S150</f>
        <v>6</v>
      </c>
      <c r="L150" s="68">
        <f>8</f>
        <v>8</v>
      </c>
      <c r="M150" s="175">
        <f>'가이드 작업용'!G150</f>
        <v>445900</v>
      </c>
      <c r="N150" s="68">
        <f>0</f>
        <v>0</v>
      </c>
      <c r="O150" s="68">
        <f>0</f>
        <v>0</v>
      </c>
      <c r="P150" s="68">
        <f>9</f>
        <v>9</v>
      </c>
      <c r="Q150" s="175">
        <f>'가이드 작업용'!K150</f>
        <v>42809</v>
      </c>
      <c r="R150" s="68">
        <f>0</f>
        <v>0</v>
      </c>
      <c r="S150" s="68">
        <f>0</f>
        <v>0</v>
      </c>
      <c r="T150" s="175">
        <f>INDEX(퀘스트_reward_type_List,MATCH('가이드 작업용'!X150,퀘스트_reward_type_name,0),1)</f>
        <v>0</v>
      </c>
      <c r="U150" s="175">
        <f>'가이드 작업용'!Y150</f>
        <v>0</v>
      </c>
      <c r="V150" s="68">
        <f>0</f>
        <v>0</v>
      </c>
      <c r="W150" s="175">
        <f>'가이드 작업용'!Z150</f>
        <v>0</v>
      </c>
      <c r="X150" s="175">
        <f>INDEX(퀘스트_reward_type_List,MATCH('가이드 작업용'!AB150,퀘스트_reward_type_name,0),1)</f>
        <v>0</v>
      </c>
      <c r="Y150" s="175">
        <f>'가이드 작업용'!AC150</f>
        <v>0</v>
      </c>
      <c r="Z150" s="68">
        <f>0</f>
        <v>0</v>
      </c>
      <c r="AA150" s="175">
        <f>'가이드 작업용'!AD150</f>
        <v>0</v>
      </c>
      <c r="AB150" s="175">
        <f>INDEX(퀘스트_shortcut_type_List,MATCH('가이드 작업용'!T150,퀘스트_shortcut_type_name,0),1)</f>
        <v>15</v>
      </c>
      <c r="AC150" s="175">
        <f>'가이드 작업용'!V150</f>
        <v>31</v>
      </c>
      <c r="AD150" s="68">
        <f>0</f>
        <v>0</v>
      </c>
      <c r="AE150" s="135">
        <f>INDEX(퀘스트_event_content_List,MATCH('가이드 작업용'!W150,퀘스트_event_content_name,0),1)</f>
        <v>0</v>
      </c>
      <c r="AF150" s="26" t="b">
        <f t="shared" si="26"/>
        <v>0</v>
      </c>
      <c r="AG150" s="1" t="b">
        <f t="shared" si="27"/>
        <v>0</v>
      </c>
      <c r="AH150" s="1" t="b">
        <f t="shared" si="28"/>
        <v>0</v>
      </c>
    </row>
    <row r="151" spans="1:34" x14ac:dyDescent="0.3">
      <c r="A151" s="1">
        <f t="shared" si="21"/>
        <v>5400902</v>
      </c>
      <c r="B151" s="68">
        <f t="shared" si="22"/>
        <v>1150</v>
      </c>
      <c r="C151" s="68">
        <f>2</f>
        <v>2</v>
      </c>
      <c r="D151" s="68">
        <f t="shared" si="24"/>
        <v>142150</v>
      </c>
      <c r="E151" s="68">
        <f t="shared" si="25"/>
        <v>242150</v>
      </c>
      <c r="F151" s="175" t="str">
        <f>'가이드 작업용'!M151</f>
        <v>퍼밀리어 보스 처치</v>
      </c>
      <c r="G151" s="175" t="str">
        <f>IFERROR(VLOOKUP(E151,'가이드 언어'!$BI:$BR,2,FALSE),0)</f>
        <v>메인 퀘스트 150 클리어</v>
      </c>
      <c r="H151" s="68">
        <f t="shared" si="23"/>
        <v>150</v>
      </c>
      <c r="I151" s="175">
        <f>'가이드 작업용'!N151</f>
        <v>2</v>
      </c>
      <c r="J151" s="175">
        <f>'가이드 작업용'!Q151</f>
        <v>54009</v>
      </c>
      <c r="K151" s="175">
        <f>'가이드 작업용'!S151</f>
        <v>1</v>
      </c>
      <c r="L151" s="68">
        <f>8</f>
        <v>8</v>
      </c>
      <c r="M151" s="175">
        <f>'가이드 작업용'!G151</f>
        <v>475900</v>
      </c>
      <c r="N151" s="68">
        <f>0</f>
        <v>0</v>
      </c>
      <c r="O151" s="68">
        <f>0</f>
        <v>0</v>
      </c>
      <c r="P151" s="68">
        <f>9</f>
        <v>9</v>
      </c>
      <c r="Q151" s="175">
        <f>'가이드 작업용'!K151</f>
        <v>43152</v>
      </c>
      <c r="R151" s="68">
        <f>0</f>
        <v>0</v>
      </c>
      <c r="S151" s="68">
        <f>0</f>
        <v>0</v>
      </c>
      <c r="T151" s="175">
        <f>INDEX(퀘스트_reward_type_List,MATCH('가이드 작업용'!X151,퀘스트_reward_type_name,0),1)</f>
        <v>0</v>
      </c>
      <c r="U151" s="175">
        <f>'가이드 작업용'!Y151</f>
        <v>0</v>
      </c>
      <c r="V151" s="68">
        <f>0</f>
        <v>0</v>
      </c>
      <c r="W151" s="175">
        <f>'가이드 작업용'!Z151</f>
        <v>0</v>
      </c>
      <c r="X151" s="175">
        <f>INDEX(퀘스트_reward_type_List,MATCH('가이드 작업용'!AB151,퀘스트_reward_type_name,0),1)</f>
        <v>0</v>
      </c>
      <c r="Y151" s="175">
        <f>'가이드 작업용'!AC151</f>
        <v>0</v>
      </c>
      <c r="Z151" s="68">
        <f>0</f>
        <v>0</v>
      </c>
      <c r="AA151" s="175">
        <f>'가이드 작업용'!AD151</f>
        <v>0</v>
      </c>
      <c r="AB151" s="175">
        <f>INDEX(퀘스트_shortcut_type_List,MATCH('가이드 작업용'!T151,퀘스트_shortcut_type_name,0),1)</f>
        <v>15</v>
      </c>
      <c r="AC151" s="175">
        <f>'가이드 작업용'!V151</f>
        <v>31</v>
      </c>
      <c r="AD151" s="68">
        <f>0</f>
        <v>0</v>
      </c>
      <c r="AE151" s="135">
        <f>INDEX(퀘스트_event_content_List,MATCH('가이드 작업용'!W151,퀘스트_event_content_name,0),1)</f>
        <v>0</v>
      </c>
      <c r="AF151" s="26" t="b">
        <f t="shared" si="26"/>
        <v>0</v>
      </c>
      <c r="AG151" s="1" t="b">
        <f t="shared" si="27"/>
        <v>0</v>
      </c>
      <c r="AH151" s="1" t="b">
        <f t="shared" si="28"/>
        <v>0</v>
      </c>
    </row>
    <row r="152" spans="1:34" x14ac:dyDescent="0.3">
      <c r="A152" s="1">
        <f t="shared" si="21"/>
        <v>3042</v>
      </c>
      <c r="B152" s="68">
        <f t="shared" si="22"/>
        <v>1151</v>
      </c>
      <c r="C152" s="68">
        <f>2</f>
        <v>2</v>
      </c>
      <c r="D152" s="68">
        <f t="shared" si="24"/>
        <v>142151</v>
      </c>
      <c r="E152" s="68">
        <f t="shared" si="25"/>
        <v>242151</v>
      </c>
      <c r="F152" s="175" t="str">
        <f>'가이드 작업용'!M152</f>
        <v>스켈레톤 처치</v>
      </c>
      <c r="G152" s="175" t="str">
        <f>IFERROR(VLOOKUP(E152,'가이드 언어'!$BI:$BR,2,FALSE),0)</f>
        <v>메인 퀘스트 151 클리어</v>
      </c>
      <c r="H152" s="68">
        <f t="shared" si="23"/>
        <v>151</v>
      </c>
      <c r="I152" s="175">
        <f>'가이드 작업용'!N152</f>
        <v>42</v>
      </c>
      <c r="J152" s="175">
        <f>'가이드 작업용'!Q152</f>
        <v>30</v>
      </c>
      <c r="K152" s="175">
        <f>'가이드 작업용'!S152</f>
        <v>1130</v>
      </c>
      <c r="L152" s="68">
        <f>8</f>
        <v>8</v>
      </c>
      <c r="M152" s="175">
        <f>'가이드 작업용'!G152</f>
        <v>506100</v>
      </c>
      <c r="N152" s="68">
        <f>0</f>
        <v>0</v>
      </c>
      <c r="O152" s="68">
        <f>0</f>
        <v>0</v>
      </c>
      <c r="P152" s="68">
        <f>9</f>
        <v>9</v>
      </c>
      <c r="Q152" s="175">
        <f>'가이드 작업용'!K152</f>
        <v>43498</v>
      </c>
      <c r="R152" s="68">
        <f>0</f>
        <v>0</v>
      </c>
      <c r="S152" s="68">
        <f>0</f>
        <v>0</v>
      </c>
      <c r="T152" s="175">
        <f>INDEX(퀘스트_reward_type_List,MATCH('가이드 작업용'!X152,퀘스트_reward_type_name,0),1)</f>
        <v>6</v>
      </c>
      <c r="U152" s="175">
        <f>'가이드 작업용'!Y152</f>
        <v>84017</v>
      </c>
      <c r="V152" s="68">
        <f>0</f>
        <v>0</v>
      </c>
      <c r="W152" s="175">
        <f>'가이드 작업용'!Z152</f>
        <v>1</v>
      </c>
      <c r="X152" s="175">
        <f>INDEX(퀘스트_reward_type_List,MATCH('가이드 작업용'!AB152,퀘스트_reward_type_name,0),1)</f>
        <v>0</v>
      </c>
      <c r="Y152" s="175">
        <f>'가이드 작업용'!AC152</f>
        <v>0</v>
      </c>
      <c r="Z152" s="68">
        <f>0</f>
        <v>0</v>
      </c>
      <c r="AA152" s="175">
        <f>'가이드 작업용'!AD152</f>
        <v>0</v>
      </c>
      <c r="AB152" s="175">
        <f>INDEX(퀘스트_shortcut_type_List,MATCH('가이드 작업용'!T152,퀘스트_shortcut_type_name,0),1)</f>
        <v>15</v>
      </c>
      <c r="AC152" s="175">
        <f>'가이드 작업용'!V152</f>
        <v>32</v>
      </c>
      <c r="AD152" s="68">
        <f>0</f>
        <v>0</v>
      </c>
      <c r="AE152" s="135">
        <f>INDEX(퀘스트_event_content_List,MATCH('가이드 작업용'!W152,퀘스트_event_content_name,0),1)</f>
        <v>0</v>
      </c>
      <c r="AF152" s="26" t="b">
        <f t="shared" si="26"/>
        <v>0</v>
      </c>
      <c r="AG152" s="1" t="b">
        <f t="shared" si="27"/>
        <v>0</v>
      </c>
      <c r="AH152" s="1" t="b">
        <f t="shared" si="28"/>
        <v>0</v>
      </c>
    </row>
    <row r="153" spans="1:34" x14ac:dyDescent="0.3">
      <c r="A153" s="1">
        <f t="shared" si="21"/>
        <v>662</v>
      </c>
      <c r="B153" s="68">
        <f t="shared" si="22"/>
        <v>1152</v>
      </c>
      <c r="C153" s="68">
        <f>2</f>
        <v>2</v>
      </c>
      <c r="D153" s="68">
        <f t="shared" si="24"/>
        <v>142152</v>
      </c>
      <c r="E153" s="68">
        <f t="shared" si="25"/>
        <v>242152</v>
      </c>
      <c r="F153" s="175" t="str">
        <f>'가이드 작업용'!M153</f>
        <v>피라미드 안 싱글 미궁 클리어</v>
      </c>
      <c r="G153" s="175" t="str">
        <f>IFERROR(VLOOKUP(E153,'가이드 언어'!$BI:$BR,2,FALSE),0)</f>
        <v>메인 퀘스트 152 클리어</v>
      </c>
      <c r="H153" s="68">
        <f t="shared" si="23"/>
        <v>152</v>
      </c>
      <c r="I153" s="175">
        <f>'가이드 작업용'!N153</f>
        <v>62</v>
      </c>
      <c r="J153" s="175">
        <f>'가이드 작업용'!Q153</f>
        <v>6</v>
      </c>
      <c r="K153" s="175">
        <f>'가이드 작업용'!S153</f>
        <v>1</v>
      </c>
      <c r="L153" s="68">
        <f>8</f>
        <v>8</v>
      </c>
      <c r="M153" s="175">
        <f>'가이드 작업용'!G153</f>
        <v>536500</v>
      </c>
      <c r="N153" s="68">
        <f>0</f>
        <v>0</v>
      </c>
      <c r="O153" s="68">
        <f>0</f>
        <v>0</v>
      </c>
      <c r="P153" s="68">
        <f>9</f>
        <v>9</v>
      </c>
      <c r="Q153" s="175">
        <f>'가이드 작업용'!K153</f>
        <v>43846</v>
      </c>
      <c r="R153" s="68">
        <f>0</f>
        <v>0</v>
      </c>
      <c r="S153" s="68">
        <f>0</f>
        <v>0</v>
      </c>
      <c r="T153" s="175">
        <f>INDEX(퀘스트_reward_type_List,MATCH('가이드 작업용'!X153,퀘스트_reward_type_name,0),1)</f>
        <v>6</v>
      </c>
      <c r="U153" s="175">
        <f>'가이드 작업용'!Y153</f>
        <v>85009</v>
      </c>
      <c r="V153" s="68">
        <f>0</f>
        <v>0</v>
      </c>
      <c r="W153" s="175">
        <f>'가이드 작업용'!Z153</f>
        <v>1</v>
      </c>
      <c r="X153" s="175">
        <f>INDEX(퀘스트_reward_type_List,MATCH('가이드 작업용'!AB153,퀘스트_reward_type_name,0),1)</f>
        <v>0</v>
      </c>
      <c r="Y153" s="175">
        <f>'가이드 작업용'!AC153</f>
        <v>0</v>
      </c>
      <c r="Z153" s="68">
        <f>0</f>
        <v>0</v>
      </c>
      <c r="AA153" s="175">
        <f>'가이드 작업용'!AD153</f>
        <v>0</v>
      </c>
      <c r="AB153" s="175">
        <f>INDEX(퀘스트_shortcut_type_List,MATCH('가이드 작업용'!T153,퀘스트_shortcut_type_name,0),1)</f>
        <v>16</v>
      </c>
      <c r="AC153" s="175">
        <f>'가이드 작업용'!V153</f>
        <v>6</v>
      </c>
      <c r="AD153" s="68">
        <f>0</f>
        <v>0</v>
      </c>
      <c r="AE153" s="135">
        <f>INDEX(퀘스트_event_content_List,MATCH('가이드 작업용'!W153,퀘스트_event_content_name,0),1)</f>
        <v>0</v>
      </c>
      <c r="AF153" s="26" t="b">
        <f t="shared" si="26"/>
        <v>0</v>
      </c>
      <c r="AG153" s="1" t="b">
        <f t="shared" si="27"/>
        <v>0</v>
      </c>
      <c r="AH153" s="1" t="b">
        <f t="shared" si="28"/>
        <v>0</v>
      </c>
    </row>
    <row r="154" spans="1:34" x14ac:dyDescent="0.3">
      <c r="A154" s="1">
        <f t="shared" si="21"/>
        <v>663</v>
      </c>
      <c r="B154" s="68">
        <f t="shared" si="22"/>
        <v>1153</v>
      </c>
      <c r="C154" s="68">
        <f>2</f>
        <v>2</v>
      </c>
      <c r="D154" s="68">
        <f t="shared" si="24"/>
        <v>142153</v>
      </c>
      <c r="E154" s="68">
        <f t="shared" si="25"/>
        <v>242153</v>
      </c>
      <c r="F154" s="175" t="str">
        <f>'가이드 작업용'!M154</f>
        <v>피라미드 안 멀티 미궁 클리어</v>
      </c>
      <c r="G154" s="175" t="str">
        <f>IFERROR(VLOOKUP(E154,'가이드 언어'!$BI:$BR,2,FALSE),0)</f>
        <v>메인 퀘스트 153 클리어</v>
      </c>
      <c r="H154" s="68">
        <f t="shared" si="23"/>
        <v>153</v>
      </c>
      <c r="I154" s="175">
        <f>'가이드 작업용'!N154</f>
        <v>63</v>
      </c>
      <c r="J154" s="175">
        <f>'가이드 작업용'!Q154</f>
        <v>6</v>
      </c>
      <c r="K154" s="175">
        <f>'가이드 작업용'!S154</f>
        <v>1</v>
      </c>
      <c r="L154" s="68">
        <f>8</f>
        <v>8</v>
      </c>
      <c r="M154" s="175">
        <f>'가이드 작업용'!G154</f>
        <v>567100</v>
      </c>
      <c r="N154" s="68">
        <f>0</f>
        <v>0</v>
      </c>
      <c r="O154" s="68">
        <f>0</f>
        <v>0</v>
      </c>
      <c r="P154" s="68">
        <f>9</f>
        <v>9</v>
      </c>
      <c r="Q154" s="175">
        <f>'가이드 작업용'!K154</f>
        <v>44197</v>
      </c>
      <c r="R154" s="68">
        <f>0</f>
        <v>0</v>
      </c>
      <c r="S154" s="68">
        <f>0</f>
        <v>0</v>
      </c>
      <c r="T154" s="175">
        <f>INDEX(퀘스트_reward_type_List,MATCH('가이드 작업용'!X154,퀘스트_reward_type_name,0),1)</f>
        <v>0</v>
      </c>
      <c r="U154" s="175">
        <f>'가이드 작업용'!Y154</f>
        <v>0</v>
      </c>
      <c r="V154" s="68">
        <f>0</f>
        <v>0</v>
      </c>
      <c r="W154" s="175">
        <f>'가이드 작업용'!Z154</f>
        <v>0</v>
      </c>
      <c r="X154" s="175">
        <f>INDEX(퀘스트_reward_type_List,MATCH('가이드 작업용'!AB154,퀘스트_reward_type_name,0),1)</f>
        <v>0</v>
      </c>
      <c r="Y154" s="175">
        <f>'가이드 작업용'!AC154</f>
        <v>0</v>
      </c>
      <c r="Z154" s="68">
        <f>0</f>
        <v>0</v>
      </c>
      <c r="AA154" s="175">
        <f>'가이드 작업용'!AD154</f>
        <v>0</v>
      </c>
      <c r="AB154" s="175">
        <f>INDEX(퀘스트_shortcut_type_List,MATCH('가이드 작업용'!T154,퀘스트_shortcut_type_name,0),1)</f>
        <v>16</v>
      </c>
      <c r="AC154" s="175">
        <f>'가이드 작업용'!V154</f>
        <v>6</v>
      </c>
      <c r="AD154" s="68">
        <f>0</f>
        <v>0</v>
      </c>
      <c r="AE154" s="135">
        <f>INDEX(퀘스트_event_content_List,MATCH('가이드 작업용'!W154,퀘스트_event_content_name,0),1)</f>
        <v>0</v>
      </c>
      <c r="AF154" s="26" t="b">
        <f t="shared" si="26"/>
        <v>0</v>
      </c>
      <c r="AG154" s="1" t="b">
        <f t="shared" si="27"/>
        <v>0</v>
      </c>
      <c r="AH154" s="1" t="b">
        <f t="shared" si="28"/>
        <v>0</v>
      </c>
    </row>
    <row r="155" spans="1:34" x14ac:dyDescent="0.3">
      <c r="A155" s="1">
        <f t="shared" si="21"/>
        <v>3265</v>
      </c>
      <c r="B155" s="68">
        <f t="shared" si="22"/>
        <v>1154</v>
      </c>
      <c r="C155" s="68">
        <f>2</f>
        <v>2</v>
      </c>
      <c r="D155" s="68">
        <f t="shared" si="24"/>
        <v>142154</v>
      </c>
      <c r="E155" s="68">
        <f t="shared" si="25"/>
        <v>242154</v>
      </c>
      <c r="F155" s="175" t="str">
        <f>'가이드 작업용'!M155</f>
        <v>MVP 처치</v>
      </c>
      <c r="G155" s="175" t="str">
        <f>IFERROR(VLOOKUP(E155,'가이드 언어'!$BI:$BR,2,FALSE),0)</f>
        <v>메인 퀘스트 154 클리어</v>
      </c>
      <c r="H155" s="68">
        <f t="shared" si="23"/>
        <v>154</v>
      </c>
      <c r="I155" s="175">
        <f>'가이드 작업용'!N155</f>
        <v>65</v>
      </c>
      <c r="J155" s="175">
        <f>'가이드 작업용'!Q155</f>
        <v>32</v>
      </c>
      <c r="K155" s="175">
        <f>'가이드 작업용'!S155</f>
        <v>6</v>
      </c>
      <c r="L155" s="68">
        <f>8</f>
        <v>8</v>
      </c>
      <c r="M155" s="175">
        <f>'가이드 작업용'!G155</f>
        <v>597900</v>
      </c>
      <c r="N155" s="68">
        <f>0</f>
        <v>0</v>
      </c>
      <c r="O155" s="68">
        <f>0</f>
        <v>0</v>
      </c>
      <c r="P155" s="68">
        <f>9</f>
        <v>9</v>
      </c>
      <c r="Q155" s="175">
        <f>'가이드 작업용'!K155</f>
        <v>44551</v>
      </c>
      <c r="R155" s="68">
        <f>0</f>
        <v>0</v>
      </c>
      <c r="S155" s="68">
        <f>0</f>
        <v>0</v>
      </c>
      <c r="T155" s="175">
        <f>INDEX(퀘스트_reward_type_List,MATCH('가이드 작업용'!X155,퀘스트_reward_type_name,0),1)</f>
        <v>0</v>
      </c>
      <c r="U155" s="175">
        <f>'가이드 작업용'!Y155</f>
        <v>0</v>
      </c>
      <c r="V155" s="68">
        <f>0</f>
        <v>0</v>
      </c>
      <c r="W155" s="175">
        <f>'가이드 작업용'!Z155</f>
        <v>0</v>
      </c>
      <c r="X155" s="175">
        <f>INDEX(퀘스트_reward_type_List,MATCH('가이드 작업용'!AB155,퀘스트_reward_type_name,0),1)</f>
        <v>0</v>
      </c>
      <c r="Y155" s="175">
        <f>'가이드 작업용'!AC155</f>
        <v>0</v>
      </c>
      <c r="Z155" s="68">
        <f>0</f>
        <v>0</v>
      </c>
      <c r="AA155" s="175">
        <f>'가이드 작업용'!AD155</f>
        <v>0</v>
      </c>
      <c r="AB155" s="175">
        <f>INDEX(퀘스트_shortcut_type_List,MATCH('가이드 작업용'!T155,퀘스트_shortcut_type_name,0),1)</f>
        <v>15</v>
      </c>
      <c r="AC155" s="175">
        <f>'가이드 작업용'!V155</f>
        <v>32</v>
      </c>
      <c r="AD155" s="68">
        <f>0</f>
        <v>0</v>
      </c>
      <c r="AE155" s="135">
        <f>INDEX(퀘스트_event_content_List,MATCH('가이드 작업용'!W155,퀘스트_event_content_name,0),1)</f>
        <v>0</v>
      </c>
      <c r="AF155" s="26" t="b">
        <f t="shared" si="26"/>
        <v>0</v>
      </c>
      <c r="AG155" s="1" t="b">
        <f t="shared" si="27"/>
        <v>0</v>
      </c>
      <c r="AH155" s="1" t="b">
        <f t="shared" si="28"/>
        <v>0</v>
      </c>
    </row>
    <row r="156" spans="1:34" x14ac:dyDescent="0.3">
      <c r="A156" s="1">
        <f t="shared" si="21"/>
        <v>5403002</v>
      </c>
      <c r="B156" s="68">
        <f t="shared" si="22"/>
        <v>1155</v>
      </c>
      <c r="C156" s="68">
        <f>2</f>
        <v>2</v>
      </c>
      <c r="D156" s="68">
        <f t="shared" si="24"/>
        <v>142155</v>
      </c>
      <c r="E156" s="68">
        <f t="shared" si="25"/>
        <v>242155</v>
      </c>
      <c r="F156" s="175" t="str">
        <f>'가이드 작업용'!M156</f>
        <v>스켈레톤 보스 처치</v>
      </c>
      <c r="G156" s="175" t="str">
        <f>IFERROR(VLOOKUP(E156,'가이드 언어'!$BI:$BR,2,FALSE),0)</f>
        <v>메인 퀘스트 155 클리어</v>
      </c>
      <c r="H156" s="68">
        <f t="shared" si="23"/>
        <v>155</v>
      </c>
      <c r="I156" s="175">
        <f>'가이드 작업용'!N156</f>
        <v>2</v>
      </c>
      <c r="J156" s="175">
        <f>'가이드 작업용'!Q156</f>
        <v>54030</v>
      </c>
      <c r="K156" s="175">
        <f>'가이드 작업용'!S156</f>
        <v>1</v>
      </c>
      <c r="L156" s="68">
        <f>8</f>
        <v>8</v>
      </c>
      <c r="M156" s="175">
        <f>'가이드 작업용'!G156</f>
        <v>628900</v>
      </c>
      <c r="N156" s="68">
        <f>0</f>
        <v>0</v>
      </c>
      <c r="O156" s="68">
        <f>0</f>
        <v>0</v>
      </c>
      <c r="P156" s="68">
        <f>9</f>
        <v>9</v>
      </c>
      <c r="Q156" s="175">
        <f>'가이드 작업용'!K156</f>
        <v>44908</v>
      </c>
      <c r="R156" s="68">
        <f>0</f>
        <v>0</v>
      </c>
      <c r="S156" s="68">
        <f>0</f>
        <v>0</v>
      </c>
      <c r="T156" s="175">
        <f>INDEX(퀘스트_reward_type_List,MATCH('가이드 작업용'!X156,퀘스트_reward_type_name,0),1)</f>
        <v>34</v>
      </c>
      <c r="U156" s="175">
        <f>'가이드 작업용'!Y156</f>
        <v>1</v>
      </c>
      <c r="V156" s="68">
        <f>0</f>
        <v>0</v>
      </c>
      <c r="W156" s="175">
        <f>'가이드 작업용'!Z156</f>
        <v>0</v>
      </c>
      <c r="X156" s="175">
        <f>INDEX(퀘스트_reward_type_List,MATCH('가이드 작업용'!AB156,퀘스트_reward_type_name,0),1)</f>
        <v>0</v>
      </c>
      <c r="Y156" s="175">
        <f>'가이드 작업용'!AC156</f>
        <v>0</v>
      </c>
      <c r="Z156" s="68">
        <f>0</f>
        <v>0</v>
      </c>
      <c r="AA156" s="175">
        <f>'가이드 작업용'!AD156</f>
        <v>0</v>
      </c>
      <c r="AB156" s="175">
        <f>INDEX(퀘스트_shortcut_type_List,MATCH('가이드 작업용'!T156,퀘스트_shortcut_type_name,0),1)</f>
        <v>15</v>
      </c>
      <c r="AC156" s="175">
        <f>'가이드 작업용'!V156</f>
        <v>32</v>
      </c>
      <c r="AD156" s="68">
        <f>0</f>
        <v>0</v>
      </c>
      <c r="AE156" s="135">
        <f>INDEX(퀘스트_event_content_List,MATCH('가이드 작업용'!W156,퀘스트_event_content_name,0),1)</f>
        <v>0</v>
      </c>
      <c r="AF156" s="26" t="b">
        <f t="shared" si="26"/>
        <v>0</v>
      </c>
      <c r="AG156" s="1" t="b">
        <f t="shared" si="27"/>
        <v>0</v>
      </c>
      <c r="AH156" s="1" t="b">
        <f t="shared" si="28"/>
        <v>0</v>
      </c>
    </row>
    <row r="157" spans="1:34" x14ac:dyDescent="0.3">
      <c r="A157" s="1">
        <f t="shared" si="21"/>
        <v>3142</v>
      </c>
      <c r="B157" s="68">
        <f t="shared" si="22"/>
        <v>1156</v>
      </c>
      <c r="C157" s="68">
        <f>2</f>
        <v>2</v>
      </c>
      <c r="D157" s="68">
        <f t="shared" si="24"/>
        <v>142156</v>
      </c>
      <c r="E157" s="68">
        <f t="shared" si="25"/>
        <v>242156</v>
      </c>
      <c r="F157" s="175" t="str">
        <f>'가이드 작업용'!M157</f>
        <v>솔저 스켈레톤 처치</v>
      </c>
      <c r="G157" s="175" t="str">
        <f>IFERROR(VLOOKUP(E157,'가이드 언어'!$BI:$BR,2,FALSE),0)</f>
        <v>메인 퀘스트 156 클리어</v>
      </c>
      <c r="H157" s="68">
        <f t="shared" si="23"/>
        <v>156</v>
      </c>
      <c r="I157" s="175">
        <f>'가이드 작업용'!N157</f>
        <v>42</v>
      </c>
      <c r="J157" s="175">
        <f>'가이드 작업용'!Q157</f>
        <v>31</v>
      </c>
      <c r="K157" s="175">
        <f>'가이드 작업용'!S157</f>
        <v>1200</v>
      </c>
      <c r="L157" s="68">
        <f>8</f>
        <v>8</v>
      </c>
      <c r="M157" s="175">
        <f>'가이드 작업용'!G157</f>
        <v>660100</v>
      </c>
      <c r="N157" s="68">
        <f>0</f>
        <v>0</v>
      </c>
      <c r="O157" s="68">
        <f>0</f>
        <v>0</v>
      </c>
      <c r="P157" s="68">
        <f>9</f>
        <v>9</v>
      </c>
      <c r="Q157" s="175">
        <f>'가이드 작업용'!K157</f>
        <v>45268</v>
      </c>
      <c r="R157" s="68">
        <f>0</f>
        <v>0</v>
      </c>
      <c r="S157" s="68">
        <f>0</f>
        <v>0</v>
      </c>
      <c r="T157" s="175">
        <f>INDEX(퀘스트_reward_type_List,MATCH('가이드 작업용'!X157,퀘스트_reward_type_name,0),1)</f>
        <v>0</v>
      </c>
      <c r="U157" s="175">
        <f>'가이드 작업용'!Y157</f>
        <v>0</v>
      </c>
      <c r="V157" s="68">
        <f>0</f>
        <v>0</v>
      </c>
      <c r="W157" s="175">
        <f>'가이드 작업용'!Z157</f>
        <v>0</v>
      </c>
      <c r="X157" s="175">
        <f>INDEX(퀘스트_reward_type_List,MATCH('가이드 작업용'!AB157,퀘스트_reward_type_name,0),1)</f>
        <v>0</v>
      </c>
      <c r="Y157" s="175">
        <f>'가이드 작업용'!AC157</f>
        <v>0</v>
      </c>
      <c r="Z157" s="68">
        <f>0</f>
        <v>0</v>
      </c>
      <c r="AA157" s="175">
        <f>'가이드 작업용'!AD157</f>
        <v>0</v>
      </c>
      <c r="AB157" s="175">
        <f>INDEX(퀘스트_shortcut_type_List,MATCH('가이드 작업용'!T157,퀘스트_shortcut_type_name,0),1)</f>
        <v>15</v>
      </c>
      <c r="AC157" s="175">
        <f>'가이드 작업용'!V157</f>
        <v>33</v>
      </c>
      <c r="AD157" s="68">
        <f>0</f>
        <v>0</v>
      </c>
      <c r="AE157" s="135">
        <f>INDEX(퀘스트_event_content_List,MATCH('가이드 작업용'!W157,퀘스트_event_content_name,0),1)</f>
        <v>0</v>
      </c>
      <c r="AF157" s="26" t="b">
        <f t="shared" si="26"/>
        <v>0</v>
      </c>
      <c r="AG157" s="1" t="b">
        <f t="shared" si="27"/>
        <v>0</v>
      </c>
      <c r="AH157" s="1" t="b">
        <f t="shared" si="28"/>
        <v>0</v>
      </c>
    </row>
    <row r="158" spans="1:34" x14ac:dyDescent="0.3">
      <c r="A158" s="1">
        <f t="shared" si="21"/>
        <v>3365</v>
      </c>
      <c r="B158" s="68">
        <f t="shared" si="22"/>
        <v>1157</v>
      </c>
      <c r="C158" s="68">
        <f>2</f>
        <v>2</v>
      </c>
      <c r="D158" s="68">
        <f t="shared" si="24"/>
        <v>142157</v>
      </c>
      <c r="E158" s="68">
        <f t="shared" si="25"/>
        <v>242157</v>
      </c>
      <c r="F158" s="175" t="str">
        <f>'가이드 작업용'!M158</f>
        <v>MVP 처치</v>
      </c>
      <c r="G158" s="175" t="str">
        <f>IFERROR(VLOOKUP(E158,'가이드 언어'!$BI:$BR,2,FALSE),0)</f>
        <v>메인 퀘스트 157 클리어</v>
      </c>
      <c r="H158" s="68">
        <f t="shared" si="23"/>
        <v>157</v>
      </c>
      <c r="I158" s="175">
        <f>'가이드 작업용'!N158</f>
        <v>65</v>
      </c>
      <c r="J158" s="175">
        <f>'가이드 작업용'!Q158</f>
        <v>33</v>
      </c>
      <c r="K158" s="175">
        <f>'가이드 작업용'!S158</f>
        <v>6</v>
      </c>
      <c r="L158" s="68">
        <f>8</f>
        <v>8</v>
      </c>
      <c r="M158" s="175">
        <f>'가이드 작업용'!G158</f>
        <v>691500</v>
      </c>
      <c r="N158" s="68">
        <f>0</f>
        <v>0</v>
      </c>
      <c r="O158" s="68">
        <f>0</f>
        <v>0</v>
      </c>
      <c r="P158" s="68">
        <f>9</f>
        <v>9</v>
      </c>
      <c r="Q158" s="175">
        <f>'가이드 작업용'!K158</f>
        <v>45631</v>
      </c>
      <c r="R158" s="68">
        <f>0</f>
        <v>0</v>
      </c>
      <c r="S158" s="68">
        <f>0</f>
        <v>0</v>
      </c>
      <c r="T158" s="175">
        <f>INDEX(퀘스트_reward_type_List,MATCH('가이드 작업용'!X158,퀘스트_reward_type_name,0),1)</f>
        <v>6</v>
      </c>
      <c r="U158" s="175">
        <f>'가이드 작업용'!Y158</f>
        <v>84015</v>
      </c>
      <c r="V158" s="68">
        <f>0</f>
        <v>0</v>
      </c>
      <c r="W158" s="175">
        <f>'가이드 작업용'!Z158</f>
        <v>1</v>
      </c>
      <c r="X158" s="175">
        <f>INDEX(퀘스트_reward_type_List,MATCH('가이드 작업용'!AB158,퀘스트_reward_type_name,0),1)</f>
        <v>0</v>
      </c>
      <c r="Y158" s="175">
        <f>'가이드 작업용'!AC158</f>
        <v>0</v>
      </c>
      <c r="Z158" s="68">
        <f>0</f>
        <v>0</v>
      </c>
      <c r="AA158" s="175">
        <f>'가이드 작업용'!AD158</f>
        <v>0</v>
      </c>
      <c r="AB158" s="175">
        <f>INDEX(퀘스트_shortcut_type_List,MATCH('가이드 작업용'!T158,퀘스트_shortcut_type_name,0),1)</f>
        <v>15</v>
      </c>
      <c r="AC158" s="175">
        <f>'가이드 작업용'!V158</f>
        <v>33</v>
      </c>
      <c r="AD158" s="68">
        <f>0</f>
        <v>0</v>
      </c>
      <c r="AE158" s="135">
        <f>INDEX(퀘스트_event_content_List,MATCH('가이드 작업용'!W158,퀘스트_event_content_name,0),1)</f>
        <v>0</v>
      </c>
      <c r="AF158" s="26" t="b">
        <f t="shared" si="26"/>
        <v>0</v>
      </c>
      <c r="AG158" s="1" t="b">
        <f t="shared" si="27"/>
        <v>0</v>
      </c>
      <c r="AH158" s="1" t="b">
        <f t="shared" si="28"/>
        <v>0</v>
      </c>
    </row>
    <row r="159" spans="1:34" x14ac:dyDescent="0.3">
      <c r="A159" s="1">
        <f t="shared" si="21"/>
        <v>9400714</v>
      </c>
      <c r="B159" s="68">
        <f t="shared" si="22"/>
        <v>1158</v>
      </c>
      <c r="C159" s="68">
        <f>2</f>
        <v>2</v>
      </c>
      <c r="D159" s="68">
        <f t="shared" si="24"/>
        <v>142158</v>
      </c>
      <c r="E159" s="68">
        <f t="shared" si="25"/>
        <v>242158</v>
      </c>
      <c r="F159" s="175" t="str">
        <f>'가이드 작업용'!M159</f>
        <v>솔저 스켈레톤 소탕</v>
      </c>
      <c r="G159" s="175" t="str">
        <f>IFERROR(VLOOKUP(E159,'가이드 언어'!$BI:$BR,2,FALSE),0)</f>
        <v>메인 퀘스트 158 클리어</v>
      </c>
      <c r="H159" s="68">
        <f t="shared" si="23"/>
        <v>158</v>
      </c>
      <c r="I159" s="175">
        <f>'가이드 작업용'!N159</f>
        <v>14</v>
      </c>
      <c r="J159" s="175">
        <f>'가이드 작업용'!Q159</f>
        <v>94007</v>
      </c>
      <c r="K159" s="175">
        <f>'가이드 작업용'!S159</f>
        <v>40</v>
      </c>
      <c r="L159" s="68">
        <f>8</f>
        <v>8</v>
      </c>
      <c r="M159" s="175">
        <f>'가이드 작업용'!G159</f>
        <v>723100</v>
      </c>
      <c r="N159" s="68">
        <f>0</f>
        <v>0</v>
      </c>
      <c r="O159" s="68">
        <f>0</f>
        <v>0</v>
      </c>
      <c r="P159" s="68">
        <f>9</f>
        <v>9</v>
      </c>
      <c r="Q159" s="175">
        <f>'가이드 작업용'!K159</f>
        <v>45997</v>
      </c>
      <c r="R159" s="68">
        <f>0</f>
        <v>0</v>
      </c>
      <c r="S159" s="68">
        <f>0</f>
        <v>0</v>
      </c>
      <c r="T159" s="175">
        <f>INDEX(퀘스트_reward_type_List,MATCH('가이드 작업용'!X159,퀘스트_reward_type_name,0),1)</f>
        <v>0</v>
      </c>
      <c r="U159" s="175">
        <f>'가이드 작업용'!Y159</f>
        <v>0</v>
      </c>
      <c r="V159" s="68">
        <f>0</f>
        <v>0</v>
      </c>
      <c r="W159" s="175">
        <f>'가이드 작업용'!Z159</f>
        <v>0</v>
      </c>
      <c r="X159" s="175">
        <f>INDEX(퀘스트_reward_type_List,MATCH('가이드 작업용'!AB159,퀘스트_reward_type_name,0),1)</f>
        <v>0</v>
      </c>
      <c r="Y159" s="175">
        <f>'가이드 작업용'!AC159</f>
        <v>0</v>
      </c>
      <c r="Z159" s="68">
        <f>0</f>
        <v>0</v>
      </c>
      <c r="AA159" s="175">
        <f>'가이드 작업용'!AD159</f>
        <v>0</v>
      </c>
      <c r="AB159" s="175">
        <f>INDEX(퀘스트_shortcut_type_List,MATCH('가이드 작업용'!T159,퀘스트_shortcut_type_name,0),1)</f>
        <v>15</v>
      </c>
      <c r="AC159" s="175">
        <f>'가이드 작업용'!V159</f>
        <v>33</v>
      </c>
      <c r="AD159" s="68">
        <f>0</f>
        <v>0</v>
      </c>
      <c r="AE159" s="135">
        <f>INDEX(퀘스트_event_content_List,MATCH('가이드 작업용'!W159,퀘스트_event_content_name,0),1)</f>
        <v>0</v>
      </c>
      <c r="AF159" s="26" t="b">
        <f t="shared" si="26"/>
        <v>0</v>
      </c>
      <c r="AG159" s="1" t="b">
        <f t="shared" si="27"/>
        <v>0</v>
      </c>
      <c r="AH159" s="1" t="b">
        <f t="shared" si="28"/>
        <v>0</v>
      </c>
    </row>
    <row r="160" spans="1:34" x14ac:dyDescent="0.3">
      <c r="A160" s="1">
        <f t="shared" si="21"/>
        <v>576</v>
      </c>
      <c r="B160" s="68">
        <f t="shared" si="22"/>
        <v>1159</v>
      </c>
      <c r="C160" s="68">
        <f>2</f>
        <v>2</v>
      </c>
      <c r="D160" s="68">
        <f t="shared" si="24"/>
        <v>142159</v>
      </c>
      <c r="E160" s="68">
        <f t="shared" si="25"/>
        <v>242159</v>
      </c>
      <c r="F160" s="175" t="str">
        <f>'가이드 작업용'!M160</f>
        <v>소그라트 사막 듀얼 클리어</v>
      </c>
      <c r="G160" s="175" t="str">
        <f>IFERROR(VLOOKUP(E160,'가이드 언어'!$BI:$BR,2,FALSE),0)</f>
        <v>메인 퀘스트 159 클리어</v>
      </c>
      <c r="H160" s="68">
        <f t="shared" si="23"/>
        <v>159</v>
      </c>
      <c r="I160" s="175">
        <f>'가이드 작업용'!N160</f>
        <v>76</v>
      </c>
      <c r="J160" s="175">
        <f>'가이드 작업용'!Q160</f>
        <v>5</v>
      </c>
      <c r="K160" s="175">
        <f>'가이드 작업용'!S160</f>
        <v>1</v>
      </c>
      <c r="L160" s="68">
        <f>8</f>
        <v>8</v>
      </c>
      <c r="M160" s="175">
        <f>'가이드 작업용'!G160</f>
        <v>754900</v>
      </c>
      <c r="N160" s="68">
        <f>0</f>
        <v>0</v>
      </c>
      <c r="O160" s="68">
        <f>0</f>
        <v>0</v>
      </c>
      <c r="P160" s="68">
        <f>9</f>
        <v>9</v>
      </c>
      <c r="Q160" s="175">
        <f>'가이드 작업용'!K160</f>
        <v>46365</v>
      </c>
      <c r="R160" s="68">
        <f>0</f>
        <v>0</v>
      </c>
      <c r="S160" s="68">
        <f>0</f>
        <v>0</v>
      </c>
      <c r="T160" s="175">
        <f>INDEX(퀘스트_reward_type_List,MATCH('가이드 작업용'!X160,퀘스트_reward_type_name,0),1)</f>
        <v>6</v>
      </c>
      <c r="U160" s="175">
        <f>'가이드 작업용'!Y160</f>
        <v>85002</v>
      </c>
      <c r="V160" s="68">
        <f>0</f>
        <v>0</v>
      </c>
      <c r="W160" s="175">
        <f>'가이드 작업용'!Z160</f>
        <v>1</v>
      </c>
      <c r="X160" s="175">
        <f>INDEX(퀘스트_reward_type_List,MATCH('가이드 작업용'!AB160,퀘스트_reward_type_name,0),1)</f>
        <v>0</v>
      </c>
      <c r="Y160" s="175">
        <f>'가이드 작업용'!AC160</f>
        <v>0</v>
      </c>
      <c r="Z160" s="68">
        <f>0</f>
        <v>0</v>
      </c>
      <c r="AA160" s="175">
        <f>'가이드 작업용'!AD160</f>
        <v>0</v>
      </c>
      <c r="AB160" s="175">
        <f>INDEX(퀘스트_shortcut_type_List,MATCH('가이드 작업용'!T160,퀘스트_shortcut_type_name,0),1)</f>
        <v>23</v>
      </c>
      <c r="AC160" s="175">
        <f>'가이드 작업용'!V160</f>
        <v>5</v>
      </c>
      <c r="AD160" s="68">
        <f>0</f>
        <v>0</v>
      </c>
      <c r="AE160" s="135">
        <f>INDEX(퀘스트_event_content_List,MATCH('가이드 작업용'!W160,퀘스트_event_content_name,0),1)</f>
        <v>0</v>
      </c>
      <c r="AF160" s="26" t="b">
        <f t="shared" si="26"/>
        <v>0</v>
      </c>
      <c r="AG160" s="1" t="b">
        <f t="shared" si="27"/>
        <v>0</v>
      </c>
      <c r="AH160" s="1" t="b">
        <f t="shared" si="28"/>
        <v>0</v>
      </c>
    </row>
    <row r="161" spans="1:34" x14ac:dyDescent="0.3">
      <c r="A161" s="1">
        <f t="shared" si="21"/>
        <v>5403102</v>
      </c>
      <c r="B161" s="68">
        <f t="shared" si="22"/>
        <v>1160</v>
      </c>
      <c r="C161" s="68">
        <f>2</f>
        <v>2</v>
      </c>
      <c r="D161" s="68">
        <f t="shared" si="24"/>
        <v>142160</v>
      </c>
      <c r="E161" s="68">
        <f t="shared" si="25"/>
        <v>242160</v>
      </c>
      <c r="F161" s="175" t="str">
        <f>'가이드 작업용'!M161</f>
        <v>솔저 스켈레톤 보스 처치</v>
      </c>
      <c r="G161" s="175" t="str">
        <f>IFERROR(VLOOKUP(E161,'가이드 언어'!$BI:$BR,2,FALSE),0)</f>
        <v>메인 퀘스트 160 클리어</v>
      </c>
      <c r="H161" s="68">
        <f t="shared" si="23"/>
        <v>160</v>
      </c>
      <c r="I161" s="175">
        <f>'가이드 작업용'!N161</f>
        <v>2</v>
      </c>
      <c r="J161" s="175">
        <f>'가이드 작업용'!Q161</f>
        <v>54031</v>
      </c>
      <c r="K161" s="175">
        <f>'가이드 작업용'!S161</f>
        <v>1</v>
      </c>
      <c r="L161" s="68">
        <f>8</f>
        <v>8</v>
      </c>
      <c r="M161" s="175">
        <f>'가이드 작업용'!G161</f>
        <v>786900</v>
      </c>
      <c r="N161" s="68">
        <f>0</f>
        <v>0</v>
      </c>
      <c r="O161" s="68">
        <f>0</f>
        <v>0</v>
      </c>
      <c r="P161" s="68">
        <f>9</f>
        <v>9</v>
      </c>
      <c r="Q161" s="175">
        <f>'가이드 작업용'!K161</f>
        <v>46736</v>
      </c>
      <c r="R161" s="68">
        <f>0</f>
        <v>0</v>
      </c>
      <c r="S161" s="68">
        <f>0</f>
        <v>0</v>
      </c>
      <c r="T161" s="175">
        <f>INDEX(퀘스트_reward_type_List,MATCH('가이드 작업용'!X161,퀘스트_reward_type_name,0),1)</f>
        <v>0</v>
      </c>
      <c r="U161" s="175">
        <f>'가이드 작업용'!Y161</f>
        <v>0</v>
      </c>
      <c r="V161" s="68">
        <f>0</f>
        <v>0</v>
      </c>
      <c r="W161" s="175">
        <f>'가이드 작업용'!Z161</f>
        <v>0</v>
      </c>
      <c r="X161" s="175">
        <f>INDEX(퀘스트_reward_type_List,MATCH('가이드 작업용'!AB161,퀘스트_reward_type_name,0),1)</f>
        <v>0</v>
      </c>
      <c r="Y161" s="175">
        <f>'가이드 작업용'!AC161</f>
        <v>0</v>
      </c>
      <c r="Z161" s="68">
        <f>0</f>
        <v>0</v>
      </c>
      <c r="AA161" s="175">
        <f>'가이드 작업용'!AD161</f>
        <v>0</v>
      </c>
      <c r="AB161" s="175">
        <f>INDEX(퀘스트_shortcut_type_List,MATCH('가이드 작업용'!T161,퀘스트_shortcut_type_name,0),1)</f>
        <v>15</v>
      </c>
      <c r="AC161" s="175">
        <f>'가이드 작업용'!V161</f>
        <v>33</v>
      </c>
      <c r="AD161" s="68">
        <f>0</f>
        <v>0</v>
      </c>
      <c r="AE161" s="135">
        <f>INDEX(퀘스트_event_content_List,MATCH('가이드 작업용'!W161,퀘스트_event_content_name,0),1)</f>
        <v>0</v>
      </c>
      <c r="AF161" s="26" t="b">
        <f t="shared" si="26"/>
        <v>0</v>
      </c>
      <c r="AG161" s="1" t="b">
        <f t="shared" si="27"/>
        <v>0</v>
      </c>
      <c r="AH161" s="1" t="b">
        <f t="shared" si="28"/>
        <v>0</v>
      </c>
    </row>
    <row r="162" spans="1:34" x14ac:dyDescent="0.3">
      <c r="A162" s="1">
        <f t="shared" si="21"/>
        <v>6242</v>
      </c>
      <c r="B162" s="68">
        <f t="shared" si="22"/>
        <v>1161</v>
      </c>
      <c r="C162" s="68">
        <f>2</f>
        <v>2</v>
      </c>
      <c r="D162" s="68">
        <f t="shared" si="24"/>
        <v>142161</v>
      </c>
      <c r="E162" s="68">
        <f t="shared" si="25"/>
        <v>242161</v>
      </c>
      <c r="F162" s="175" t="str">
        <f>'가이드 작업용'!M162</f>
        <v>드레인리어 처치</v>
      </c>
      <c r="G162" s="175" t="str">
        <f>IFERROR(VLOOKUP(E162,'가이드 언어'!$BI:$BR,2,FALSE),0)</f>
        <v>메인 퀘스트 161 클리어</v>
      </c>
      <c r="H162" s="68">
        <f t="shared" si="23"/>
        <v>161</v>
      </c>
      <c r="I162" s="175">
        <f>'가이드 작업용'!N162</f>
        <v>42</v>
      </c>
      <c r="J162" s="175">
        <f>'가이드 작업용'!Q162</f>
        <v>62</v>
      </c>
      <c r="K162" s="175">
        <f>'가이드 작업용'!S162</f>
        <v>1700</v>
      </c>
      <c r="L162" s="68">
        <f>8</f>
        <v>8</v>
      </c>
      <c r="M162" s="175">
        <f>'가이드 작업용'!G162</f>
        <v>819100</v>
      </c>
      <c r="N162" s="68">
        <f>0</f>
        <v>0</v>
      </c>
      <c r="O162" s="68">
        <f>0</f>
        <v>0</v>
      </c>
      <c r="P162" s="68">
        <f>9</f>
        <v>9</v>
      </c>
      <c r="Q162" s="175">
        <f>'가이드 작업용'!K162</f>
        <v>47110</v>
      </c>
      <c r="R162" s="68">
        <f>0</f>
        <v>0</v>
      </c>
      <c r="S162" s="68">
        <f>0</f>
        <v>0</v>
      </c>
      <c r="T162" s="175">
        <f>INDEX(퀘스트_reward_type_List,MATCH('가이드 작업용'!X162,퀘스트_reward_type_name,0),1)</f>
        <v>6</v>
      </c>
      <c r="U162" s="175">
        <f>'가이드 작업용'!Y162</f>
        <v>84017</v>
      </c>
      <c r="V162" s="68">
        <f>0</f>
        <v>0</v>
      </c>
      <c r="W162" s="175">
        <f>'가이드 작업용'!Z162</f>
        <v>1</v>
      </c>
      <c r="X162" s="175">
        <f>INDEX(퀘스트_reward_type_List,MATCH('가이드 작업용'!AB162,퀘스트_reward_type_name,0),1)</f>
        <v>0</v>
      </c>
      <c r="Y162" s="175">
        <f>'가이드 작업용'!AC162</f>
        <v>0</v>
      </c>
      <c r="Z162" s="68">
        <f>0</f>
        <v>0</v>
      </c>
      <c r="AA162" s="175">
        <f>'가이드 작업용'!AD162</f>
        <v>0</v>
      </c>
      <c r="AB162" s="175">
        <f>INDEX(퀘스트_shortcut_type_List,MATCH('가이드 작업용'!T162,퀘스트_shortcut_type_name,0),1)</f>
        <v>15</v>
      </c>
      <c r="AC162" s="175">
        <f>'가이드 작업용'!V162</f>
        <v>34</v>
      </c>
      <c r="AD162" s="68">
        <f>0</f>
        <v>0</v>
      </c>
      <c r="AE162" s="135">
        <f>INDEX(퀘스트_event_content_List,MATCH('가이드 작업용'!W162,퀘스트_event_content_name,0),1)</f>
        <v>0</v>
      </c>
      <c r="AF162" s="26" t="b">
        <f t="shared" si="26"/>
        <v>0</v>
      </c>
      <c r="AG162" s="1" t="b">
        <f t="shared" si="27"/>
        <v>0</v>
      </c>
      <c r="AH162" s="1" t="b">
        <f t="shared" si="28"/>
        <v>0</v>
      </c>
    </row>
    <row r="163" spans="1:34" x14ac:dyDescent="0.3">
      <c r="A163" s="1">
        <f t="shared" si="21"/>
        <v>660</v>
      </c>
      <c r="B163" s="68">
        <f t="shared" si="22"/>
        <v>1162</v>
      </c>
      <c r="C163" s="68">
        <f>2</f>
        <v>2</v>
      </c>
      <c r="D163" s="68">
        <f t="shared" si="24"/>
        <v>142162</v>
      </c>
      <c r="E163" s="68">
        <f t="shared" si="25"/>
        <v>242162</v>
      </c>
      <c r="F163" s="175" t="str">
        <f>'가이드 작업용'!M163</f>
        <v>무한의 공간, 오시리스</v>
      </c>
      <c r="G163" s="175" t="str">
        <f>IFERROR(VLOOKUP(E163,'가이드 언어'!$BI:$BR,2,FALSE),0)</f>
        <v>메인 퀘스트 162 클리어</v>
      </c>
      <c r="H163" s="68">
        <f t="shared" si="23"/>
        <v>162</v>
      </c>
      <c r="I163" s="175">
        <f>'가이드 작업용'!N163</f>
        <v>60</v>
      </c>
      <c r="J163" s="175">
        <f>'가이드 작업용'!Q163</f>
        <v>6</v>
      </c>
      <c r="K163" s="175">
        <f>'가이드 작업용'!S163</f>
        <v>1</v>
      </c>
      <c r="L163" s="68">
        <f>8</f>
        <v>8</v>
      </c>
      <c r="M163" s="175">
        <f>'가이드 작업용'!G163</f>
        <v>851500</v>
      </c>
      <c r="N163" s="68">
        <f>0</f>
        <v>0</v>
      </c>
      <c r="O163" s="68">
        <f>0</f>
        <v>0</v>
      </c>
      <c r="P163" s="68">
        <f>9</f>
        <v>9</v>
      </c>
      <c r="Q163" s="175">
        <f>'가이드 작업용'!K163</f>
        <v>47487</v>
      </c>
      <c r="R163" s="68">
        <f>0</f>
        <v>0</v>
      </c>
      <c r="S163" s="68">
        <f>0</f>
        <v>0</v>
      </c>
      <c r="T163" s="175">
        <f>INDEX(퀘스트_reward_type_List,MATCH('가이드 작업용'!X163,퀘스트_reward_type_name,0),1)</f>
        <v>0</v>
      </c>
      <c r="U163" s="175">
        <f>'가이드 작업용'!Y163</f>
        <v>0</v>
      </c>
      <c r="V163" s="68">
        <f>0</f>
        <v>0</v>
      </c>
      <c r="W163" s="175">
        <f>'가이드 작업용'!Z163</f>
        <v>0</v>
      </c>
      <c r="X163" s="175">
        <f>INDEX(퀘스트_reward_type_List,MATCH('가이드 작업용'!AB163,퀘스트_reward_type_name,0),1)</f>
        <v>0</v>
      </c>
      <c r="Y163" s="175">
        <f>'가이드 작업용'!AC163</f>
        <v>0</v>
      </c>
      <c r="Z163" s="68">
        <f>0</f>
        <v>0</v>
      </c>
      <c r="AA163" s="175">
        <f>'가이드 작업용'!AD163</f>
        <v>0</v>
      </c>
      <c r="AB163" s="175">
        <f>INDEX(퀘스트_shortcut_type_List,MATCH('가이드 작업용'!T163,퀘스트_shortcut_type_name,0),1)</f>
        <v>2</v>
      </c>
      <c r="AC163" s="175">
        <f>'가이드 작업용'!V163</f>
        <v>3</v>
      </c>
      <c r="AD163" s="68">
        <f>0</f>
        <v>0</v>
      </c>
      <c r="AE163" s="135">
        <f>INDEX(퀘스트_event_content_List,MATCH('가이드 작업용'!W163,퀘스트_event_content_name,0),1)</f>
        <v>0</v>
      </c>
      <c r="AF163" s="26" t="b">
        <f t="shared" si="26"/>
        <v>0</v>
      </c>
      <c r="AG163" s="1" t="b">
        <f t="shared" si="27"/>
        <v>0</v>
      </c>
      <c r="AH163" s="1" t="b">
        <f t="shared" si="28"/>
        <v>0</v>
      </c>
    </row>
    <row r="164" spans="1:34" x14ac:dyDescent="0.3">
      <c r="A164" s="1">
        <f t="shared" si="21"/>
        <v>3465</v>
      </c>
      <c r="B164" s="68">
        <f t="shared" si="22"/>
        <v>1163</v>
      </c>
      <c r="C164" s="68">
        <f>2</f>
        <v>2</v>
      </c>
      <c r="D164" s="68">
        <f t="shared" si="24"/>
        <v>142163</v>
      </c>
      <c r="E164" s="68">
        <f t="shared" si="25"/>
        <v>242163</v>
      </c>
      <c r="F164" s="175" t="str">
        <f>'가이드 작업용'!M164</f>
        <v>MVP 처치</v>
      </c>
      <c r="G164" s="175" t="str">
        <f>IFERROR(VLOOKUP(E164,'가이드 언어'!$BI:$BR,2,FALSE),0)</f>
        <v>메인 퀘스트 163 클리어</v>
      </c>
      <c r="H164" s="68">
        <f t="shared" si="23"/>
        <v>163</v>
      </c>
      <c r="I164" s="175">
        <f>'가이드 작업용'!N164</f>
        <v>65</v>
      </c>
      <c r="J164" s="175">
        <f>'가이드 작업용'!Q164</f>
        <v>34</v>
      </c>
      <c r="K164" s="175">
        <f>'가이드 작업용'!S164</f>
        <v>6</v>
      </c>
      <c r="L164" s="68">
        <f>8</f>
        <v>8</v>
      </c>
      <c r="M164" s="175">
        <f>'가이드 작업용'!G164</f>
        <v>884100</v>
      </c>
      <c r="N164" s="68">
        <f>0</f>
        <v>0</v>
      </c>
      <c r="O164" s="68">
        <f>0</f>
        <v>0</v>
      </c>
      <c r="P164" s="68">
        <f>9</f>
        <v>9</v>
      </c>
      <c r="Q164" s="175">
        <f>'가이드 작업용'!K164</f>
        <v>47867</v>
      </c>
      <c r="R164" s="68">
        <f>0</f>
        <v>0</v>
      </c>
      <c r="S164" s="68">
        <f>0</f>
        <v>0</v>
      </c>
      <c r="T164" s="175">
        <f>INDEX(퀘스트_reward_type_List,MATCH('가이드 작업용'!X164,퀘스트_reward_type_name,0),1)</f>
        <v>0</v>
      </c>
      <c r="U164" s="175">
        <f>'가이드 작업용'!Y164</f>
        <v>0</v>
      </c>
      <c r="V164" s="68">
        <f>0</f>
        <v>0</v>
      </c>
      <c r="W164" s="175">
        <f>'가이드 작업용'!Z164</f>
        <v>0</v>
      </c>
      <c r="X164" s="175">
        <f>INDEX(퀘스트_reward_type_List,MATCH('가이드 작업용'!AB164,퀘스트_reward_type_name,0),1)</f>
        <v>0</v>
      </c>
      <c r="Y164" s="175">
        <f>'가이드 작업용'!AC164</f>
        <v>0</v>
      </c>
      <c r="Z164" s="68">
        <f>0</f>
        <v>0</v>
      </c>
      <c r="AA164" s="175">
        <f>'가이드 작업용'!AD164</f>
        <v>0</v>
      </c>
      <c r="AB164" s="175">
        <f>INDEX(퀘스트_shortcut_type_List,MATCH('가이드 작업용'!T164,퀘스트_shortcut_type_name,0),1)</f>
        <v>15</v>
      </c>
      <c r="AC164" s="175">
        <f>'가이드 작업용'!V164</f>
        <v>34</v>
      </c>
      <c r="AD164" s="68">
        <f>0</f>
        <v>0</v>
      </c>
      <c r="AE164" s="135">
        <f>INDEX(퀘스트_event_content_List,MATCH('가이드 작업용'!W164,퀘스트_event_content_name,0),1)</f>
        <v>0</v>
      </c>
      <c r="AF164" s="26" t="b">
        <f t="shared" si="26"/>
        <v>0</v>
      </c>
      <c r="AG164" s="1" t="b">
        <f t="shared" si="27"/>
        <v>0</v>
      </c>
      <c r="AH164" s="1" t="b">
        <f t="shared" si="28"/>
        <v>0</v>
      </c>
    </row>
    <row r="165" spans="1:34" x14ac:dyDescent="0.3">
      <c r="A165" s="1">
        <f t="shared" si="21"/>
        <v>5406202</v>
      </c>
      <c r="B165" s="68">
        <f t="shared" si="22"/>
        <v>1164</v>
      </c>
      <c r="C165" s="68">
        <f>2</f>
        <v>2</v>
      </c>
      <c r="D165" s="68">
        <f t="shared" si="24"/>
        <v>142164</v>
      </c>
      <c r="E165" s="68">
        <f t="shared" si="25"/>
        <v>242164</v>
      </c>
      <c r="F165" s="175" t="str">
        <f>'가이드 작업용'!M165</f>
        <v>드레인리어 보스 처치</v>
      </c>
      <c r="G165" s="175" t="str">
        <f>IFERROR(VLOOKUP(E165,'가이드 언어'!$BI:$BR,2,FALSE),0)</f>
        <v>메인 퀘스트 164 클리어</v>
      </c>
      <c r="H165" s="68">
        <f t="shared" si="23"/>
        <v>164</v>
      </c>
      <c r="I165" s="175">
        <f>'가이드 작업용'!N165</f>
        <v>2</v>
      </c>
      <c r="J165" s="175">
        <f>'가이드 작업용'!Q165</f>
        <v>54062</v>
      </c>
      <c r="K165" s="175">
        <f>'가이드 작업용'!S165</f>
        <v>1</v>
      </c>
      <c r="L165" s="68">
        <f>8</f>
        <v>8</v>
      </c>
      <c r="M165" s="175">
        <f>'가이드 작업용'!G165</f>
        <v>916900</v>
      </c>
      <c r="N165" s="68">
        <f>0</f>
        <v>0</v>
      </c>
      <c r="O165" s="68">
        <f>0</f>
        <v>0</v>
      </c>
      <c r="P165" s="68">
        <f>9</f>
        <v>9</v>
      </c>
      <c r="Q165" s="175">
        <f>'가이드 작업용'!K165</f>
        <v>48250</v>
      </c>
      <c r="R165" s="68">
        <f>0</f>
        <v>0</v>
      </c>
      <c r="S165" s="68">
        <f>0</f>
        <v>0</v>
      </c>
      <c r="T165" s="175">
        <f>INDEX(퀘스트_reward_type_List,MATCH('가이드 작업용'!X165,퀘스트_reward_type_name,0),1)</f>
        <v>34</v>
      </c>
      <c r="U165" s="175">
        <f>'가이드 작업용'!Y165</f>
        <v>1</v>
      </c>
      <c r="V165" s="68">
        <f>0</f>
        <v>0</v>
      </c>
      <c r="W165" s="175">
        <f>'가이드 작업용'!Z165</f>
        <v>0</v>
      </c>
      <c r="X165" s="175">
        <f>INDEX(퀘스트_reward_type_List,MATCH('가이드 작업용'!AB165,퀘스트_reward_type_name,0),1)</f>
        <v>0</v>
      </c>
      <c r="Y165" s="175">
        <f>'가이드 작업용'!AC165</f>
        <v>0</v>
      </c>
      <c r="Z165" s="68">
        <f>0</f>
        <v>0</v>
      </c>
      <c r="AA165" s="175">
        <f>'가이드 작업용'!AD165</f>
        <v>0</v>
      </c>
      <c r="AB165" s="175">
        <f>INDEX(퀘스트_shortcut_type_List,MATCH('가이드 작업용'!T165,퀘스트_shortcut_type_name,0),1)</f>
        <v>15</v>
      </c>
      <c r="AC165" s="175">
        <f>'가이드 작업용'!V165</f>
        <v>34</v>
      </c>
      <c r="AD165" s="68">
        <f>0</f>
        <v>0</v>
      </c>
      <c r="AE165" s="135">
        <f>INDEX(퀘스트_event_content_List,MATCH('가이드 작업용'!W165,퀘스트_event_content_name,0),1)</f>
        <v>0</v>
      </c>
      <c r="AF165" s="26" t="b">
        <f t="shared" si="26"/>
        <v>0</v>
      </c>
      <c r="AG165" s="1" t="b">
        <f t="shared" si="27"/>
        <v>0</v>
      </c>
      <c r="AH165" s="1" t="b">
        <f t="shared" si="28"/>
        <v>0</v>
      </c>
    </row>
    <row r="166" spans="1:34" x14ac:dyDescent="0.3">
      <c r="A166" s="1">
        <f t="shared" si="21"/>
        <v>3242</v>
      </c>
      <c r="B166" s="68">
        <f t="shared" si="22"/>
        <v>1165</v>
      </c>
      <c r="C166" s="68">
        <f>2</f>
        <v>2</v>
      </c>
      <c r="D166" s="68">
        <f t="shared" ref="D166:D169" si="29">B166+100000+41000</f>
        <v>142165</v>
      </c>
      <c r="E166" s="68">
        <f t="shared" ref="E166:E169" si="30">B166+200000+41000</f>
        <v>242165</v>
      </c>
      <c r="F166" s="175" t="str">
        <f>'가이드 작업용'!M166</f>
        <v>아처 스켈레톤 처치</v>
      </c>
      <c r="G166" s="175" t="str">
        <f>IFERROR(VLOOKUP(E166,'가이드 언어'!$BI:$BR,2,FALSE),0)</f>
        <v>메인 퀘스트 165 클리어</v>
      </c>
      <c r="H166" s="68">
        <f t="shared" ref="H166:H194" si="31">ROW()-1</f>
        <v>165</v>
      </c>
      <c r="I166" s="175">
        <f>'가이드 작업용'!N166</f>
        <v>42</v>
      </c>
      <c r="J166" s="175">
        <f>'가이드 작업용'!Q166</f>
        <v>32</v>
      </c>
      <c r="K166" s="175">
        <f>'가이드 작업용'!S166</f>
        <v>1350</v>
      </c>
      <c r="L166" s="68">
        <f>8</f>
        <v>8</v>
      </c>
      <c r="M166" s="175">
        <f>'가이드 작업용'!G166</f>
        <v>949900</v>
      </c>
      <c r="N166" s="68">
        <f>0</f>
        <v>0</v>
      </c>
      <c r="O166" s="68">
        <f>0</f>
        <v>0</v>
      </c>
      <c r="P166" s="68">
        <f>9</f>
        <v>9</v>
      </c>
      <c r="Q166" s="175">
        <f>'가이드 작업용'!K166</f>
        <v>48636</v>
      </c>
      <c r="R166" s="68">
        <f>0</f>
        <v>0</v>
      </c>
      <c r="S166" s="68">
        <f>0</f>
        <v>0</v>
      </c>
      <c r="T166" s="175">
        <f>INDEX(퀘스트_reward_type_List,MATCH('가이드 작업용'!X166,퀘스트_reward_type_name,0),1)</f>
        <v>0</v>
      </c>
      <c r="U166" s="175">
        <f>'가이드 작업용'!Y166</f>
        <v>0</v>
      </c>
      <c r="V166" s="68">
        <f>0</f>
        <v>0</v>
      </c>
      <c r="W166" s="175">
        <f>'가이드 작업용'!Z166</f>
        <v>0</v>
      </c>
      <c r="X166" s="175">
        <f>INDEX(퀘스트_reward_type_List,MATCH('가이드 작업용'!AB166,퀘스트_reward_type_name,0),1)</f>
        <v>0</v>
      </c>
      <c r="Y166" s="175">
        <f>'가이드 작업용'!AC166</f>
        <v>0</v>
      </c>
      <c r="Z166" s="68">
        <f>0</f>
        <v>0</v>
      </c>
      <c r="AA166" s="175">
        <f>'가이드 작업용'!AD166</f>
        <v>0</v>
      </c>
      <c r="AB166" s="175">
        <f>INDEX(퀘스트_shortcut_type_List,MATCH('가이드 작업용'!T166,퀘스트_shortcut_type_name,0),1)</f>
        <v>15</v>
      </c>
      <c r="AC166" s="175">
        <f>'가이드 작업용'!V166</f>
        <v>35</v>
      </c>
      <c r="AD166" s="68">
        <f>0</f>
        <v>0</v>
      </c>
      <c r="AE166" s="135">
        <f>INDEX(퀘스트_event_content_List,MATCH('가이드 작업용'!W166,퀘스트_event_content_name,0),1)</f>
        <v>0</v>
      </c>
      <c r="AF166" s="26" t="b">
        <f t="shared" ref="AF166:AF169" si="32">IF(OR(AND(L166=6,O166=0),AND(P166=6,S166=0),AND(T166=6,W166=0),AND(X166=6,AA166=0)),TRUE,FALSE)</f>
        <v>0</v>
      </c>
      <c r="AG166" s="1" t="b">
        <f t="shared" ref="AG166:AG169" si="33">IF(
    OR(L166=2,P166=2,T166=2,X166=2),TRUE,FALSE)</f>
        <v>0</v>
      </c>
      <c r="AH166" s="1" t="b">
        <f t="shared" ref="AH166:AH169" si="34">IF(I166=9,TRUE,FALSE)</f>
        <v>0</v>
      </c>
    </row>
    <row r="167" spans="1:34" x14ac:dyDescent="0.3">
      <c r="A167" s="1">
        <f t="shared" si="21"/>
        <v>3565</v>
      </c>
      <c r="B167" s="68">
        <f t="shared" si="22"/>
        <v>1166</v>
      </c>
      <c r="C167" s="68">
        <f>2</f>
        <v>2</v>
      </c>
      <c r="D167" s="68">
        <f t="shared" si="29"/>
        <v>142166</v>
      </c>
      <c r="E167" s="68">
        <f t="shared" si="30"/>
        <v>242166</v>
      </c>
      <c r="F167" s="175" t="str">
        <f>'가이드 작업용'!M167</f>
        <v>MVP 처치</v>
      </c>
      <c r="G167" s="175" t="str">
        <f>IFERROR(VLOOKUP(E167,'가이드 언어'!$BI:$BR,2,FALSE),0)</f>
        <v>메인 퀘스트 166 클리어</v>
      </c>
      <c r="H167" s="68">
        <f t="shared" si="31"/>
        <v>166</v>
      </c>
      <c r="I167" s="175">
        <f>'가이드 작업용'!N167</f>
        <v>65</v>
      </c>
      <c r="J167" s="175">
        <f>'가이드 작업용'!Q167</f>
        <v>35</v>
      </c>
      <c r="K167" s="175">
        <f>'가이드 작업용'!S167</f>
        <v>6</v>
      </c>
      <c r="L167" s="68">
        <f>8</f>
        <v>8</v>
      </c>
      <c r="M167" s="175">
        <f>'가이드 작업용'!G167</f>
        <v>983100</v>
      </c>
      <c r="N167" s="68">
        <f>0</f>
        <v>0</v>
      </c>
      <c r="O167" s="68">
        <f>0</f>
        <v>0</v>
      </c>
      <c r="P167" s="68">
        <f>9</f>
        <v>9</v>
      </c>
      <c r="Q167" s="175">
        <f>'가이드 작업용'!K167</f>
        <v>49026</v>
      </c>
      <c r="R167" s="68">
        <f>0</f>
        <v>0</v>
      </c>
      <c r="S167" s="68">
        <f>0</f>
        <v>0</v>
      </c>
      <c r="T167" s="175">
        <f>INDEX(퀘스트_reward_type_List,MATCH('가이드 작업용'!X167,퀘스트_reward_type_name,0),1)</f>
        <v>0</v>
      </c>
      <c r="U167" s="175">
        <f>'가이드 작업용'!Y167</f>
        <v>0</v>
      </c>
      <c r="V167" s="68">
        <f>0</f>
        <v>0</v>
      </c>
      <c r="W167" s="175">
        <f>'가이드 작업용'!Z167</f>
        <v>0</v>
      </c>
      <c r="X167" s="175">
        <f>INDEX(퀘스트_reward_type_List,MATCH('가이드 작업용'!AB167,퀘스트_reward_type_name,0),1)</f>
        <v>0</v>
      </c>
      <c r="Y167" s="175">
        <f>'가이드 작업용'!AC167</f>
        <v>0</v>
      </c>
      <c r="Z167" s="68">
        <f>0</f>
        <v>0</v>
      </c>
      <c r="AA167" s="175">
        <f>'가이드 작업용'!AD167</f>
        <v>0</v>
      </c>
      <c r="AB167" s="175">
        <f>INDEX(퀘스트_shortcut_type_List,MATCH('가이드 작업용'!T167,퀘스트_shortcut_type_name,0),1)</f>
        <v>15</v>
      </c>
      <c r="AC167" s="175">
        <f>'가이드 작업용'!V167</f>
        <v>35</v>
      </c>
      <c r="AD167" s="68">
        <f>0</f>
        <v>0</v>
      </c>
      <c r="AE167" s="135">
        <f>INDEX(퀘스트_event_content_List,MATCH('가이드 작업용'!W167,퀘스트_event_content_name,0),1)</f>
        <v>0</v>
      </c>
      <c r="AF167" s="26" t="b">
        <f t="shared" si="32"/>
        <v>0</v>
      </c>
      <c r="AG167" s="1" t="b">
        <f t="shared" si="33"/>
        <v>0</v>
      </c>
      <c r="AH167" s="1" t="b">
        <f t="shared" si="34"/>
        <v>0</v>
      </c>
    </row>
    <row r="168" spans="1:34" x14ac:dyDescent="0.3">
      <c r="A168" s="1">
        <f t="shared" si="21"/>
        <v>6070</v>
      </c>
      <c r="B168" s="68">
        <f t="shared" si="22"/>
        <v>1167</v>
      </c>
      <c r="C168" s="68">
        <f>2</f>
        <v>2</v>
      </c>
      <c r="D168" s="68">
        <f t="shared" si="29"/>
        <v>142167</v>
      </c>
      <c r="E168" s="68">
        <f t="shared" si="30"/>
        <v>242167</v>
      </c>
      <c r="F168" s="175" t="str">
        <f>'가이드 작업용'!M168</f>
        <v>카드 강화</v>
      </c>
      <c r="G168" s="175" t="str">
        <f>IFERROR(VLOOKUP(E168,'가이드 언어'!$BI:$BR,2,FALSE),0)</f>
        <v>메인 퀘스트 167 클리어</v>
      </c>
      <c r="H168" s="68">
        <f t="shared" si="31"/>
        <v>167</v>
      </c>
      <c r="I168" s="175">
        <f>'가이드 작업용'!N168</f>
        <v>70</v>
      </c>
      <c r="J168" s="175">
        <f>'가이드 작업용'!Q168</f>
        <v>60</v>
      </c>
      <c r="K168" s="175">
        <f>'가이드 작업용'!S168</f>
        <v>1</v>
      </c>
      <c r="L168" s="68">
        <f>8</f>
        <v>8</v>
      </c>
      <c r="M168" s="175">
        <f>'가이드 작업용'!G168</f>
        <v>1016500</v>
      </c>
      <c r="N168" s="68">
        <f>0</f>
        <v>0</v>
      </c>
      <c r="O168" s="68">
        <f>0</f>
        <v>0</v>
      </c>
      <c r="P168" s="68">
        <f>9</f>
        <v>9</v>
      </c>
      <c r="Q168" s="175">
        <f>'가이드 작업용'!K168</f>
        <v>49419</v>
      </c>
      <c r="R168" s="68">
        <f>0</f>
        <v>0</v>
      </c>
      <c r="S168" s="68">
        <f>0</f>
        <v>0</v>
      </c>
      <c r="T168" s="175">
        <f>INDEX(퀘스트_reward_type_List,MATCH('가이드 작업용'!X168,퀘스트_reward_type_name,0),1)</f>
        <v>0</v>
      </c>
      <c r="U168" s="175">
        <f>'가이드 작업용'!Y168</f>
        <v>0</v>
      </c>
      <c r="V168" s="68">
        <f>0</f>
        <v>0</v>
      </c>
      <c r="W168" s="175">
        <f>'가이드 작업용'!Z168</f>
        <v>0</v>
      </c>
      <c r="X168" s="175">
        <f>INDEX(퀘스트_reward_type_List,MATCH('가이드 작업용'!AB168,퀘스트_reward_type_name,0),1)</f>
        <v>0</v>
      </c>
      <c r="Y168" s="175">
        <f>'가이드 작업용'!AC168</f>
        <v>0</v>
      </c>
      <c r="Z168" s="68">
        <f>0</f>
        <v>0</v>
      </c>
      <c r="AA168" s="175">
        <f>'가이드 작업용'!AD168</f>
        <v>0</v>
      </c>
      <c r="AB168" s="175">
        <f>INDEX(퀘스트_shortcut_type_List,MATCH('가이드 작업용'!T168,퀘스트_shortcut_type_name,0),1)</f>
        <v>6</v>
      </c>
      <c r="AC168" s="175">
        <f>'가이드 작업용'!V168</f>
        <v>0</v>
      </c>
      <c r="AD168" s="68">
        <f>0</f>
        <v>0</v>
      </c>
      <c r="AE168" s="135">
        <f>INDEX(퀘스트_event_content_List,MATCH('가이드 작업용'!W168,퀘스트_event_content_name,0),1)</f>
        <v>0</v>
      </c>
      <c r="AF168" s="26" t="b">
        <f t="shared" si="32"/>
        <v>0</v>
      </c>
      <c r="AG168" s="1" t="b">
        <f t="shared" si="33"/>
        <v>0</v>
      </c>
      <c r="AH168" s="1" t="b">
        <f t="shared" si="34"/>
        <v>0</v>
      </c>
    </row>
    <row r="169" spans="1:34" x14ac:dyDescent="0.3">
      <c r="A169" s="1">
        <f t="shared" si="21"/>
        <v>5403202</v>
      </c>
      <c r="B169" s="68">
        <f t="shared" si="22"/>
        <v>1168</v>
      </c>
      <c r="C169" s="68">
        <f>2</f>
        <v>2</v>
      </c>
      <c r="D169" s="68">
        <f t="shared" si="29"/>
        <v>142168</v>
      </c>
      <c r="E169" s="68">
        <f t="shared" si="30"/>
        <v>242168</v>
      </c>
      <c r="F169" s="175" t="str">
        <f>'가이드 작업용'!M169</f>
        <v>아처 스켈레톤 보스 처치</v>
      </c>
      <c r="G169" s="175" t="str">
        <f>IFERROR(VLOOKUP(E169,'가이드 언어'!$BI:$BR,2,FALSE),0)</f>
        <v>메인 퀘스트 168 클리어</v>
      </c>
      <c r="H169" s="68">
        <f t="shared" si="31"/>
        <v>168</v>
      </c>
      <c r="I169" s="175">
        <f>'가이드 작업용'!N169</f>
        <v>2</v>
      </c>
      <c r="J169" s="175">
        <f>'가이드 작업용'!Q169</f>
        <v>54032</v>
      </c>
      <c r="K169" s="175">
        <f>'가이드 작업용'!S169</f>
        <v>1</v>
      </c>
      <c r="L169" s="68">
        <f>8</f>
        <v>8</v>
      </c>
      <c r="M169" s="175">
        <f>'가이드 작업용'!G169</f>
        <v>1050100</v>
      </c>
      <c r="N169" s="68">
        <f>0</f>
        <v>0</v>
      </c>
      <c r="O169" s="68">
        <f>0</f>
        <v>0</v>
      </c>
      <c r="P169" s="68">
        <f>9</f>
        <v>9</v>
      </c>
      <c r="Q169" s="175">
        <f>'가이드 작업용'!K169</f>
        <v>49815</v>
      </c>
      <c r="R169" s="68">
        <f>0</f>
        <v>0</v>
      </c>
      <c r="S169" s="68">
        <f>0</f>
        <v>0</v>
      </c>
      <c r="T169" s="175">
        <f>INDEX(퀘스트_reward_type_List,MATCH('가이드 작업용'!X169,퀘스트_reward_type_name,0),1)</f>
        <v>0</v>
      </c>
      <c r="U169" s="175">
        <f>'가이드 작업용'!Y169</f>
        <v>0</v>
      </c>
      <c r="V169" s="68">
        <f>0</f>
        <v>0</v>
      </c>
      <c r="W169" s="175">
        <f>'가이드 작업용'!Z169</f>
        <v>0</v>
      </c>
      <c r="X169" s="175">
        <f>INDEX(퀘스트_reward_type_List,MATCH('가이드 작업용'!AB169,퀘스트_reward_type_name,0),1)</f>
        <v>0</v>
      </c>
      <c r="Y169" s="175">
        <f>'가이드 작업용'!AC169</f>
        <v>0</v>
      </c>
      <c r="Z169" s="68">
        <f>0</f>
        <v>0</v>
      </c>
      <c r="AA169" s="175">
        <f>'가이드 작업용'!AD169</f>
        <v>0</v>
      </c>
      <c r="AB169" s="175">
        <f>INDEX(퀘스트_shortcut_type_List,MATCH('가이드 작업용'!T169,퀘스트_shortcut_type_name,0),1)</f>
        <v>15</v>
      </c>
      <c r="AC169" s="175">
        <f>'가이드 작업용'!V169</f>
        <v>35</v>
      </c>
      <c r="AD169" s="68">
        <f>0</f>
        <v>0</v>
      </c>
      <c r="AE169" s="135">
        <f>INDEX(퀘스트_event_content_List,MATCH('가이드 작업용'!W169,퀘스트_event_content_name,0),1)</f>
        <v>0</v>
      </c>
      <c r="AF169" s="26" t="b">
        <f t="shared" si="32"/>
        <v>0</v>
      </c>
      <c r="AG169" s="1" t="b">
        <f t="shared" si="33"/>
        <v>0</v>
      </c>
      <c r="AH169" s="1" t="b">
        <f t="shared" si="34"/>
        <v>0</v>
      </c>
    </row>
    <row r="170" spans="1:34" x14ac:dyDescent="0.3">
      <c r="A170" s="1">
        <f t="shared" ref="A170:A233" si="35">J170*100+I170</f>
        <v>3342</v>
      </c>
      <c r="B170" s="68">
        <f t="shared" si="22"/>
        <v>1169</v>
      </c>
      <c r="C170" s="68">
        <f>2</f>
        <v>2</v>
      </c>
      <c r="D170" s="68">
        <f t="shared" ref="D170:D233" si="36">B170+100000+41000</f>
        <v>142169</v>
      </c>
      <c r="E170" s="68">
        <f t="shared" ref="E170:E224" si="37">B170+200000+41000</f>
        <v>242169</v>
      </c>
      <c r="F170" s="175" t="str">
        <f>'가이드 작업용'!M170</f>
        <v>미이라 처치</v>
      </c>
      <c r="G170" s="175" t="str">
        <f>IFERROR(VLOOKUP(E170,'가이드 언어'!$BI:$BR,2,FALSE),0)</f>
        <v>메인 퀘스트 169 클리어</v>
      </c>
      <c r="H170" s="68">
        <f t="shared" si="31"/>
        <v>169</v>
      </c>
      <c r="I170" s="175">
        <f>'가이드 작업용'!N170</f>
        <v>42</v>
      </c>
      <c r="J170" s="175">
        <f>'가이드 작업용'!Q170</f>
        <v>33</v>
      </c>
      <c r="K170" s="175">
        <f>'가이드 작업용'!S170</f>
        <v>1430</v>
      </c>
      <c r="L170" s="68">
        <f>8</f>
        <v>8</v>
      </c>
      <c r="M170" s="175">
        <f>'가이드 작업용'!G170</f>
        <v>1083900</v>
      </c>
      <c r="N170" s="68">
        <f>0</f>
        <v>0</v>
      </c>
      <c r="O170" s="68">
        <f>0</f>
        <v>0</v>
      </c>
      <c r="P170" s="68">
        <f>9</f>
        <v>9</v>
      </c>
      <c r="Q170" s="175">
        <f>'가이드 작업용'!K170</f>
        <v>50214</v>
      </c>
      <c r="R170" s="68">
        <f>0</f>
        <v>0</v>
      </c>
      <c r="S170" s="68">
        <f>0</f>
        <v>0</v>
      </c>
      <c r="T170" s="175">
        <f>INDEX(퀘스트_reward_type_List,MATCH('가이드 작업용'!X170,퀘스트_reward_type_name,0),1)</f>
        <v>6</v>
      </c>
      <c r="U170" s="175">
        <f>'가이드 작업용'!Y170</f>
        <v>84017</v>
      </c>
      <c r="V170" s="68">
        <f>0</f>
        <v>0</v>
      </c>
      <c r="W170" s="175">
        <f>'가이드 작업용'!Z170</f>
        <v>1</v>
      </c>
      <c r="X170" s="175">
        <f>INDEX(퀘스트_reward_type_List,MATCH('가이드 작업용'!AB170,퀘스트_reward_type_name,0),1)</f>
        <v>0</v>
      </c>
      <c r="Y170" s="175">
        <f>'가이드 작업용'!AC170</f>
        <v>0</v>
      </c>
      <c r="Z170" s="68">
        <f>0</f>
        <v>0</v>
      </c>
      <c r="AA170" s="175">
        <f>'가이드 작업용'!AD170</f>
        <v>0</v>
      </c>
      <c r="AB170" s="175">
        <f>INDEX(퀘스트_shortcut_type_List,MATCH('가이드 작업용'!T170,퀘스트_shortcut_type_name,0),1)</f>
        <v>15</v>
      </c>
      <c r="AC170" s="175">
        <f>'가이드 작업용'!V170</f>
        <v>36</v>
      </c>
      <c r="AD170" s="68">
        <f>0</f>
        <v>0</v>
      </c>
      <c r="AE170" s="135">
        <f>INDEX(퀘스트_event_content_List,MATCH('가이드 작업용'!W170,퀘스트_event_content_name,0),1)</f>
        <v>0</v>
      </c>
      <c r="AF170" s="26" t="b">
        <f t="shared" ref="AF170:AF233" si="38">IF(OR(AND(L170=6,O170=0),AND(P170=6,S170=0),AND(T170=6,W170=0),AND(X170=6,AA170=0)),TRUE,FALSE)</f>
        <v>0</v>
      </c>
      <c r="AG170" s="1" t="b">
        <f t="shared" ref="AG170:AG233" si="39">IF(
    OR(L170=2,P170=2,T170=2,X170=2),TRUE,FALSE)</f>
        <v>0</v>
      </c>
      <c r="AH170" s="1" t="b">
        <f t="shared" ref="AH170:AH233" si="40">IF(I170=9,TRUE,FALSE)</f>
        <v>0</v>
      </c>
    </row>
    <row r="171" spans="1:34" x14ac:dyDescent="0.3">
      <c r="A171" s="1">
        <f t="shared" si="35"/>
        <v>3665</v>
      </c>
      <c r="B171" s="68">
        <f t="shared" si="22"/>
        <v>1170</v>
      </c>
      <c r="C171" s="68">
        <f>2</f>
        <v>2</v>
      </c>
      <c r="D171" s="68">
        <f t="shared" si="36"/>
        <v>142170</v>
      </c>
      <c r="E171" s="68">
        <f t="shared" si="37"/>
        <v>242170</v>
      </c>
      <c r="F171" s="175" t="str">
        <f>'가이드 작업용'!M171</f>
        <v>MVP 처치</v>
      </c>
      <c r="G171" s="175" t="str">
        <f>IFERROR(VLOOKUP(E171,'가이드 언어'!$BI:$BR,2,FALSE),0)</f>
        <v>메인 퀘스트 170 클리어</v>
      </c>
      <c r="H171" s="68">
        <f t="shared" si="31"/>
        <v>170</v>
      </c>
      <c r="I171" s="175">
        <f>'가이드 작업용'!N171</f>
        <v>65</v>
      </c>
      <c r="J171" s="175">
        <f>'가이드 작업용'!Q171</f>
        <v>36</v>
      </c>
      <c r="K171" s="175">
        <f>'가이드 작업용'!S171</f>
        <v>6</v>
      </c>
      <c r="L171" s="68">
        <f>8</f>
        <v>8</v>
      </c>
      <c r="M171" s="175">
        <f>'가이드 작업용'!G171</f>
        <v>1117900</v>
      </c>
      <c r="N171" s="68">
        <f>0</f>
        <v>0</v>
      </c>
      <c r="O171" s="68">
        <f>0</f>
        <v>0</v>
      </c>
      <c r="P171" s="68">
        <f>9</f>
        <v>9</v>
      </c>
      <c r="Q171" s="175">
        <f>'가이드 작업용'!K171</f>
        <v>50616</v>
      </c>
      <c r="R171" s="68">
        <f>0</f>
        <v>0</v>
      </c>
      <c r="S171" s="68">
        <f>0</f>
        <v>0</v>
      </c>
      <c r="T171" s="175">
        <f>INDEX(퀘스트_reward_type_List,MATCH('가이드 작업용'!X171,퀘스트_reward_type_name,0),1)</f>
        <v>0</v>
      </c>
      <c r="U171" s="175">
        <f>'가이드 작업용'!Y171</f>
        <v>0</v>
      </c>
      <c r="V171" s="68">
        <f>0</f>
        <v>0</v>
      </c>
      <c r="W171" s="175">
        <f>'가이드 작업용'!Z171</f>
        <v>0</v>
      </c>
      <c r="X171" s="175">
        <f>INDEX(퀘스트_reward_type_List,MATCH('가이드 작업용'!AB171,퀘스트_reward_type_name,0),1)</f>
        <v>0</v>
      </c>
      <c r="Y171" s="175">
        <f>'가이드 작업용'!AC171</f>
        <v>0</v>
      </c>
      <c r="Z171" s="68">
        <f>0</f>
        <v>0</v>
      </c>
      <c r="AA171" s="175">
        <f>'가이드 작업용'!AD171</f>
        <v>0</v>
      </c>
      <c r="AB171" s="175">
        <f>INDEX(퀘스트_shortcut_type_List,MATCH('가이드 작업용'!T171,퀘스트_shortcut_type_name,0),1)</f>
        <v>15</v>
      </c>
      <c r="AC171" s="175">
        <f>'가이드 작업용'!V171</f>
        <v>36</v>
      </c>
      <c r="AD171" s="68">
        <f>0</f>
        <v>0</v>
      </c>
      <c r="AE171" s="135">
        <f>INDEX(퀘스트_event_content_List,MATCH('가이드 작업용'!W171,퀘스트_event_content_name,0),1)</f>
        <v>0</v>
      </c>
      <c r="AF171" s="26" t="b">
        <f t="shared" si="38"/>
        <v>0</v>
      </c>
      <c r="AG171" s="1" t="b">
        <f t="shared" si="39"/>
        <v>0</v>
      </c>
      <c r="AH171" s="1" t="b">
        <f t="shared" si="40"/>
        <v>0</v>
      </c>
    </row>
    <row r="172" spans="1:34" x14ac:dyDescent="0.3">
      <c r="A172" s="1">
        <f t="shared" si="35"/>
        <v>676</v>
      </c>
      <c r="B172" s="68">
        <f t="shared" si="22"/>
        <v>1171</v>
      </c>
      <c r="C172" s="68">
        <f>2</f>
        <v>2</v>
      </c>
      <c r="D172" s="68">
        <f t="shared" si="36"/>
        <v>142171</v>
      </c>
      <c r="E172" s="68">
        <f t="shared" si="37"/>
        <v>242171</v>
      </c>
      <c r="F172" s="175" t="str">
        <f>'가이드 작업용'!M172</f>
        <v>피라미드 안 듀얼 클리어</v>
      </c>
      <c r="G172" s="175" t="str">
        <f>IFERROR(VLOOKUP(E172,'가이드 언어'!$BI:$BR,2,FALSE),0)</f>
        <v>메인 퀘스트 171 클리어</v>
      </c>
      <c r="H172" s="68">
        <f t="shared" si="31"/>
        <v>171</v>
      </c>
      <c r="I172" s="175">
        <f>'가이드 작업용'!N172</f>
        <v>76</v>
      </c>
      <c r="J172" s="175">
        <f>'가이드 작업용'!Q172</f>
        <v>6</v>
      </c>
      <c r="K172" s="175">
        <f>'가이드 작업용'!S172</f>
        <v>1</v>
      </c>
      <c r="L172" s="68">
        <f>8</f>
        <v>8</v>
      </c>
      <c r="M172" s="175">
        <f>'가이드 작업용'!G172</f>
        <v>1152100</v>
      </c>
      <c r="N172" s="68">
        <f>0</f>
        <v>0</v>
      </c>
      <c r="O172" s="68">
        <f>0</f>
        <v>0</v>
      </c>
      <c r="P172" s="68">
        <f>9</f>
        <v>9</v>
      </c>
      <c r="Q172" s="175">
        <f>'가이드 작업용'!K172</f>
        <v>51021</v>
      </c>
      <c r="R172" s="68">
        <f>0</f>
        <v>0</v>
      </c>
      <c r="S172" s="68">
        <f>0</f>
        <v>0</v>
      </c>
      <c r="T172" s="175">
        <f>INDEX(퀘스트_reward_type_List,MATCH('가이드 작업용'!X172,퀘스트_reward_type_name,0),1)</f>
        <v>6</v>
      </c>
      <c r="U172" s="175">
        <f>'가이드 작업용'!Y172</f>
        <v>85002</v>
      </c>
      <c r="V172" s="68">
        <f>0</f>
        <v>0</v>
      </c>
      <c r="W172" s="175">
        <f>'가이드 작업용'!Z172</f>
        <v>1</v>
      </c>
      <c r="X172" s="175">
        <f>INDEX(퀘스트_reward_type_List,MATCH('가이드 작업용'!AB172,퀘스트_reward_type_name,0),1)</f>
        <v>0</v>
      </c>
      <c r="Y172" s="175">
        <f>'가이드 작업용'!AC172</f>
        <v>0</v>
      </c>
      <c r="Z172" s="68">
        <f>0</f>
        <v>0</v>
      </c>
      <c r="AA172" s="175">
        <f>'가이드 작업용'!AD172</f>
        <v>0</v>
      </c>
      <c r="AB172" s="175">
        <f>INDEX(퀘스트_shortcut_type_List,MATCH('가이드 작업용'!T172,퀘스트_shortcut_type_name,0),1)</f>
        <v>23</v>
      </c>
      <c r="AC172" s="175">
        <f>'가이드 작업용'!V172</f>
        <v>6</v>
      </c>
      <c r="AD172" s="68">
        <f>0</f>
        <v>0</v>
      </c>
      <c r="AE172" s="135">
        <f>INDEX(퀘스트_event_content_List,MATCH('가이드 작업용'!W172,퀘스트_event_content_name,0),1)</f>
        <v>0</v>
      </c>
      <c r="AF172" s="26" t="b">
        <f t="shared" si="38"/>
        <v>0</v>
      </c>
      <c r="AG172" s="1" t="b">
        <f t="shared" si="39"/>
        <v>0</v>
      </c>
      <c r="AH172" s="1" t="b">
        <f t="shared" si="40"/>
        <v>0</v>
      </c>
    </row>
    <row r="173" spans="1:34" x14ac:dyDescent="0.3">
      <c r="A173" s="1">
        <f t="shared" si="35"/>
        <v>5403302</v>
      </c>
      <c r="B173" s="68">
        <f t="shared" si="22"/>
        <v>1172</v>
      </c>
      <c r="C173" s="68">
        <f>2</f>
        <v>2</v>
      </c>
      <c r="D173" s="68">
        <f t="shared" si="36"/>
        <v>142172</v>
      </c>
      <c r="E173" s="68">
        <f t="shared" si="37"/>
        <v>242172</v>
      </c>
      <c r="F173" s="175" t="str">
        <f>'가이드 작업용'!M173</f>
        <v>미이라 보스 처치</v>
      </c>
      <c r="G173" s="175" t="str">
        <f>IFERROR(VLOOKUP(E173,'가이드 언어'!$BI:$BR,2,FALSE),0)</f>
        <v>메인 퀘스트 172 클리어</v>
      </c>
      <c r="H173" s="68">
        <f t="shared" si="31"/>
        <v>172</v>
      </c>
      <c r="I173" s="175">
        <f>'가이드 작업용'!N173</f>
        <v>2</v>
      </c>
      <c r="J173" s="175">
        <f>'가이드 작업용'!Q173</f>
        <v>54033</v>
      </c>
      <c r="K173" s="175">
        <f>'가이드 작업용'!S173</f>
        <v>1</v>
      </c>
      <c r="L173" s="68">
        <f>8</f>
        <v>8</v>
      </c>
      <c r="M173" s="175">
        <f>'가이드 작업용'!G173</f>
        <v>1186500</v>
      </c>
      <c r="N173" s="68">
        <f>0</f>
        <v>0</v>
      </c>
      <c r="O173" s="68">
        <f>0</f>
        <v>0</v>
      </c>
      <c r="P173" s="68">
        <f>9</f>
        <v>9</v>
      </c>
      <c r="Q173" s="175">
        <f>'가이드 작업용'!K173</f>
        <v>51537</v>
      </c>
      <c r="R173" s="68">
        <f>0</f>
        <v>0</v>
      </c>
      <c r="S173" s="68">
        <f>0</f>
        <v>0</v>
      </c>
      <c r="T173" s="175">
        <f>INDEX(퀘스트_reward_type_List,MATCH('가이드 작업용'!X173,퀘스트_reward_type_name,0),1)</f>
        <v>34</v>
      </c>
      <c r="U173" s="175">
        <f>'가이드 작업용'!Y173</f>
        <v>1</v>
      </c>
      <c r="V173" s="68">
        <f>0</f>
        <v>0</v>
      </c>
      <c r="W173" s="175">
        <f>'가이드 작업용'!Z173</f>
        <v>0</v>
      </c>
      <c r="X173" s="175">
        <f>INDEX(퀘스트_reward_type_List,MATCH('가이드 작업용'!AB173,퀘스트_reward_type_name,0),1)</f>
        <v>6</v>
      </c>
      <c r="Y173" s="175">
        <f>'가이드 작업용'!AC173</f>
        <v>85114</v>
      </c>
      <c r="Z173" s="68">
        <f>0</f>
        <v>0</v>
      </c>
      <c r="AA173" s="175">
        <f>'가이드 작업용'!AD173</f>
        <v>1</v>
      </c>
      <c r="AB173" s="175">
        <f>INDEX(퀘스트_shortcut_type_List,MATCH('가이드 작업용'!T173,퀘스트_shortcut_type_name,0),1)</f>
        <v>15</v>
      </c>
      <c r="AC173" s="175">
        <f>'가이드 작업용'!V173</f>
        <v>36</v>
      </c>
      <c r="AD173" s="68">
        <f>0</f>
        <v>0</v>
      </c>
      <c r="AE173" s="135">
        <f>INDEX(퀘스트_event_content_List,MATCH('가이드 작업용'!W173,퀘스트_event_content_name,0),1)</f>
        <v>0</v>
      </c>
      <c r="AF173" s="26" t="b">
        <f t="shared" si="38"/>
        <v>0</v>
      </c>
      <c r="AG173" s="1" t="b">
        <f t="shared" si="39"/>
        <v>0</v>
      </c>
      <c r="AH173" s="1" t="b">
        <f t="shared" si="40"/>
        <v>0</v>
      </c>
    </row>
    <row r="174" spans="1:34" x14ac:dyDescent="0.3">
      <c r="A174" s="1">
        <f t="shared" si="35"/>
        <v>4642</v>
      </c>
      <c r="B174" s="68">
        <f t="shared" si="22"/>
        <v>1173</v>
      </c>
      <c r="C174" s="68">
        <f>2</f>
        <v>2</v>
      </c>
      <c r="D174" s="68">
        <f t="shared" si="36"/>
        <v>142173</v>
      </c>
      <c r="E174" s="68">
        <f t="shared" si="37"/>
        <v>242173</v>
      </c>
      <c r="F174" s="175" t="str">
        <f>'가이드 작업용'!M174</f>
        <v>고블린(도끼) 처치</v>
      </c>
      <c r="G174" s="175" t="str">
        <f>IFERROR(VLOOKUP(E174,'가이드 언어'!$BI:$BR,2,FALSE),0)</f>
        <v>메인 퀘스트 173 클리어</v>
      </c>
      <c r="H174" s="68">
        <f t="shared" si="31"/>
        <v>173</v>
      </c>
      <c r="I174" s="175">
        <f>'가이드 작업용'!N174</f>
        <v>42</v>
      </c>
      <c r="J174" s="175">
        <f>'가이드 작업용'!Q174</f>
        <v>46</v>
      </c>
      <c r="K174" s="175">
        <f>'가이드 작업용'!S174</f>
        <v>2000</v>
      </c>
      <c r="L174" s="68">
        <f>8</f>
        <v>8</v>
      </c>
      <c r="M174" s="175">
        <f>'가이드 작업용'!G174</f>
        <v>1446000</v>
      </c>
      <c r="N174" s="68">
        <f>0</f>
        <v>0</v>
      </c>
      <c r="O174" s="68">
        <f>0</f>
        <v>0</v>
      </c>
      <c r="P174" s="68">
        <f>9</f>
        <v>9</v>
      </c>
      <c r="Q174" s="175">
        <f>'가이드 작업용'!K174</f>
        <v>53000</v>
      </c>
      <c r="R174" s="68">
        <f>0</f>
        <v>0</v>
      </c>
      <c r="S174" s="68">
        <f>0</f>
        <v>0</v>
      </c>
      <c r="T174" s="175">
        <f>INDEX(퀘스트_reward_type_List,MATCH('가이드 작업용'!X174,퀘스트_reward_type_name,0),1)</f>
        <v>0</v>
      </c>
      <c r="U174" s="175">
        <f>'가이드 작업용'!Y174</f>
        <v>0</v>
      </c>
      <c r="V174" s="68">
        <f>0</f>
        <v>0</v>
      </c>
      <c r="W174" s="175">
        <f>'가이드 작업용'!Z174</f>
        <v>0</v>
      </c>
      <c r="X174" s="175">
        <f>INDEX(퀘스트_reward_type_List,MATCH('가이드 작업용'!AB174,퀘스트_reward_type_name,0),1)</f>
        <v>0</v>
      </c>
      <c r="Y174" s="175">
        <f>'가이드 작업용'!AC174</f>
        <v>0</v>
      </c>
      <c r="Z174" s="68">
        <f>0</f>
        <v>0</v>
      </c>
      <c r="AA174" s="175">
        <f>'가이드 작업용'!AD174</f>
        <v>0</v>
      </c>
      <c r="AB174" s="175">
        <f>INDEX(퀘스트_shortcut_type_List,MATCH('가이드 작업용'!T174,퀘스트_shortcut_type_name,0),1)</f>
        <v>15</v>
      </c>
      <c r="AC174" s="175">
        <f>'가이드 작업용'!V174</f>
        <v>37</v>
      </c>
      <c r="AD174" s="68">
        <f>0</f>
        <v>0</v>
      </c>
      <c r="AE174" s="135">
        <f>INDEX(퀘스트_event_content_List,MATCH('가이드 작업용'!W174,퀘스트_event_content_name,0),1)</f>
        <v>0</v>
      </c>
      <c r="AF174" s="26" t="b">
        <f t="shared" si="38"/>
        <v>0</v>
      </c>
      <c r="AG174" s="1" t="b">
        <f t="shared" si="39"/>
        <v>0</v>
      </c>
      <c r="AH174" s="1" t="b">
        <f t="shared" si="40"/>
        <v>0</v>
      </c>
    </row>
    <row r="175" spans="1:34" x14ac:dyDescent="0.3">
      <c r="A175" s="1">
        <f t="shared" si="35"/>
        <v>3765</v>
      </c>
      <c r="B175" s="68">
        <f t="shared" si="22"/>
        <v>1174</v>
      </c>
      <c r="C175" s="68">
        <f>2</f>
        <v>2</v>
      </c>
      <c r="D175" s="68">
        <f t="shared" si="36"/>
        <v>142174</v>
      </c>
      <c r="E175" s="68">
        <f t="shared" si="37"/>
        <v>242174</v>
      </c>
      <c r="F175" s="175" t="str">
        <f>'가이드 작업용'!M175</f>
        <v>MVP 처치</v>
      </c>
      <c r="G175" s="175" t="str">
        <f>IFERROR(VLOOKUP(E175,'가이드 언어'!$BI:$BR,2,FALSE),0)</f>
        <v>메인 퀘스트 174 클리어</v>
      </c>
      <c r="H175" s="68">
        <f t="shared" si="31"/>
        <v>174</v>
      </c>
      <c r="I175" s="175">
        <f>'가이드 작업용'!N175</f>
        <v>65</v>
      </c>
      <c r="J175" s="175">
        <f>'가이드 작업용'!Q175</f>
        <v>37</v>
      </c>
      <c r="K175" s="175">
        <f>'가이드 작업용'!S175</f>
        <v>7</v>
      </c>
      <c r="L175" s="68">
        <f>8</f>
        <v>8</v>
      </c>
      <c r="M175" s="175">
        <f>'가이드 작업용'!G175</f>
        <v>1533000</v>
      </c>
      <c r="N175" s="68">
        <f>0</f>
        <v>0</v>
      </c>
      <c r="O175" s="68">
        <f>0</f>
        <v>0</v>
      </c>
      <c r="P175" s="68">
        <f>9</f>
        <v>9</v>
      </c>
      <c r="Q175" s="175">
        <f>'가이드 작업용'!K175</f>
        <v>55000</v>
      </c>
      <c r="R175" s="68">
        <f>0</f>
        <v>0</v>
      </c>
      <c r="S175" s="68">
        <f>0</f>
        <v>0</v>
      </c>
      <c r="T175" s="175">
        <f>INDEX(퀘스트_reward_type_List,MATCH('가이드 작업용'!X175,퀘스트_reward_type_name,0),1)</f>
        <v>38</v>
      </c>
      <c r="U175" s="175">
        <f>'가이드 작업용'!Y175</f>
        <v>1</v>
      </c>
      <c r="V175" s="68">
        <f>0</f>
        <v>0</v>
      </c>
      <c r="W175" s="175">
        <f>'가이드 작업용'!Z175</f>
        <v>0</v>
      </c>
      <c r="X175" s="175">
        <f>INDEX(퀘스트_reward_type_List,MATCH('가이드 작업용'!AB175,퀘스트_reward_type_name,0),1)</f>
        <v>0</v>
      </c>
      <c r="Y175" s="175">
        <f>'가이드 작업용'!AC175</f>
        <v>0</v>
      </c>
      <c r="Z175" s="68">
        <f>0</f>
        <v>0</v>
      </c>
      <c r="AA175" s="175">
        <f>'가이드 작업용'!AD175</f>
        <v>0</v>
      </c>
      <c r="AB175" s="175">
        <f>INDEX(퀘스트_shortcut_type_List,MATCH('가이드 작업용'!T175,퀘스트_shortcut_type_name,0),1)</f>
        <v>15</v>
      </c>
      <c r="AC175" s="175">
        <f>'가이드 작업용'!V175</f>
        <v>37</v>
      </c>
      <c r="AD175" s="68">
        <f>0</f>
        <v>0</v>
      </c>
      <c r="AE175" s="135">
        <f>INDEX(퀘스트_event_content_List,MATCH('가이드 작업용'!W175,퀘스트_event_content_name,0),1)</f>
        <v>0</v>
      </c>
      <c r="AF175" s="26" t="b">
        <f t="shared" si="38"/>
        <v>0</v>
      </c>
      <c r="AG175" s="1" t="b">
        <f t="shared" si="39"/>
        <v>0</v>
      </c>
      <c r="AH175" s="1" t="b">
        <f t="shared" si="40"/>
        <v>0</v>
      </c>
    </row>
    <row r="176" spans="1:34" x14ac:dyDescent="0.3">
      <c r="A176" s="1">
        <f t="shared" si="35"/>
        <v>3666</v>
      </c>
      <c r="B176" s="68">
        <f t="shared" si="22"/>
        <v>1175</v>
      </c>
      <c r="C176" s="68">
        <f>2</f>
        <v>2</v>
      </c>
      <c r="D176" s="68">
        <f t="shared" si="36"/>
        <v>142175</v>
      </c>
      <c r="E176" s="68">
        <f t="shared" si="37"/>
        <v>242175</v>
      </c>
      <c r="F176" s="175" t="str">
        <f>'가이드 작업용'!M176</f>
        <v>피라미드 안 6 유니크 MVP 처치</v>
      </c>
      <c r="G176" s="175" t="str">
        <f>IFERROR(VLOOKUP(E176,'가이드 언어'!$BI:$BR,2,FALSE),0)</f>
        <v>메인 퀘스트 175 클리어</v>
      </c>
      <c r="H176" s="68">
        <f t="shared" si="31"/>
        <v>175</v>
      </c>
      <c r="I176" s="175">
        <f>'가이드 작업용'!N176</f>
        <v>66</v>
      </c>
      <c r="J176" s="175">
        <f>'가이드 작업용'!Q176</f>
        <v>36</v>
      </c>
      <c r="K176" s="175">
        <f>'가이드 작업용'!S176</f>
        <v>1</v>
      </c>
      <c r="L176" s="68">
        <f>8</f>
        <v>8</v>
      </c>
      <c r="M176" s="175">
        <f>'가이드 작업용'!G176</f>
        <v>1620500</v>
      </c>
      <c r="N176" s="68">
        <f>0</f>
        <v>0</v>
      </c>
      <c r="O176" s="68">
        <f>0</f>
        <v>0</v>
      </c>
      <c r="P176" s="68">
        <f>9</f>
        <v>9</v>
      </c>
      <c r="Q176" s="175">
        <f>'가이드 작업용'!K176</f>
        <v>57000</v>
      </c>
      <c r="R176" s="68">
        <f>0</f>
        <v>0</v>
      </c>
      <c r="S176" s="68">
        <f>0</f>
        <v>0</v>
      </c>
      <c r="T176" s="175">
        <f>INDEX(퀘스트_reward_type_List,MATCH('가이드 작업용'!X176,퀘스트_reward_type_name,0),1)</f>
        <v>0</v>
      </c>
      <c r="U176" s="175">
        <f>'가이드 작업용'!Y176</f>
        <v>0</v>
      </c>
      <c r="V176" s="68">
        <f>0</f>
        <v>0</v>
      </c>
      <c r="W176" s="175">
        <f>'가이드 작업용'!Z176</f>
        <v>0</v>
      </c>
      <c r="X176" s="175">
        <f>INDEX(퀘스트_reward_type_List,MATCH('가이드 작업용'!AB176,퀘스트_reward_type_name,0),1)</f>
        <v>0</v>
      </c>
      <c r="Y176" s="175">
        <f>'가이드 작업용'!AC176</f>
        <v>0</v>
      </c>
      <c r="Z176" s="68">
        <f>0</f>
        <v>0</v>
      </c>
      <c r="AA176" s="175">
        <f>'가이드 작업용'!AD176</f>
        <v>0</v>
      </c>
      <c r="AB176" s="175">
        <f>INDEX(퀘스트_shortcut_type_List,MATCH('가이드 작업용'!T176,퀘스트_shortcut_type_name,0),1)</f>
        <v>15</v>
      </c>
      <c r="AC176" s="175">
        <f>'가이드 작업용'!V176</f>
        <v>36</v>
      </c>
      <c r="AD176" s="68">
        <f>0</f>
        <v>0</v>
      </c>
      <c r="AE176" s="135">
        <f>INDEX(퀘스트_event_content_List,MATCH('가이드 작업용'!W176,퀘스트_event_content_name,0),1)</f>
        <v>0</v>
      </c>
      <c r="AF176" s="26" t="b">
        <f t="shared" si="38"/>
        <v>0</v>
      </c>
      <c r="AG176" s="1" t="b">
        <f t="shared" si="39"/>
        <v>0</v>
      </c>
      <c r="AH176" s="1" t="b">
        <f t="shared" si="40"/>
        <v>0</v>
      </c>
    </row>
    <row r="177" spans="1:34" x14ac:dyDescent="0.3">
      <c r="A177" s="1">
        <f t="shared" si="35"/>
        <v>5404602</v>
      </c>
      <c r="B177" s="68">
        <f t="shared" si="22"/>
        <v>1176</v>
      </c>
      <c r="C177" s="68">
        <f>2</f>
        <v>2</v>
      </c>
      <c r="D177" s="68">
        <f t="shared" si="36"/>
        <v>142176</v>
      </c>
      <c r="E177" s="68">
        <f t="shared" si="37"/>
        <v>242176</v>
      </c>
      <c r="F177" s="175" t="str">
        <f>'가이드 작업용'!M177</f>
        <v>고블린(도끼) 보스 처치</v>
      </c>
      <c r="G177" s="175" t="str">
        <f>IFERROR(VLOOKUP(E177,'가이드 언어'!$BI:$BR,2,FALSE),0)</f>
        <v>메인 퀘스트 176 클리어</v>
      </c>
      <c r="H177" s="68">
        <f t="shared" si="31"/>
        <v>176</v>
      </c>
      <c r="I177" s="175">
        <f>'가이드 작업용'!N177</f>
        <v>2</v>
      </c>
      <c r="J177" s="175">
        <f>'가이드 작업용'!Q177</f>
        <v>54046</v>
      </c>
      <c r="K177" s="175">
        <f>'가이드 작업용'!S177</f>
        <v>1</v>
      </c>
      <c r="L177" s="68">
        <f>8</f>
        <v>8</v>
      </c>
      <c r="M177" s="175">
        <f>'가이드 작업용'!G177</f>
        <v>1708500</v>
      </c>
      <c r="N177" s="68">
        <f>0</f>
        <v>0</v>
      </c>
      <c r="O177" s="68">
        <f>0</f>
        <v>0</v>
      </c>
      <c r="P177" s="68">
        <f>9</f>
        <v>9</v>
      </c>
      <c r="Q177" s="175">
        <f>'가이드 작업용'!K177</f>
        <v>59000</v>
      </c>
      <c r="R177" s="68">
        <f>0</f>
        <v>0</v>
      </c>
      <c r="S177" s="68">
        <f>0</f>
        <v>0</v>
      </c>
      <c r="T177" s="175">
        <f>INDEX(퀘스트_reward_type_List,MATCH('가이드 작업용'!X177,퀘스트_reward_type_name,0),1)</f>
        <v>0</v>
      </c>
      <c r="U177" s="175">
        <f>'가이드 작업용'!Y177</f>
        <v>0</v>
      </c>
      <c r="V177" s="68">
        <f>0</f>
        <v>0</v>
      </c>
      <c r="W177" s="175">
        <f>'가이드 작업용'!Z177</f>
        <v>0</v>
      </c>
      <c r="X177" s="175">
        <f>INDEX(퀘스트_reward_type_List,MATCH('가이드 작업용'!AB177,퀘스트_reward_type_name,0),1)</f>
        <v>0</v>
      </c>
      <c r="Y177" s="175">
        <f>'가이드 작업용'!AC177</f>
        <v>0</v>
      </c>
      <c r="Z177" s="68">
        <f>0</f>
        <v>0</v>
      </c>
      <c r="AA177" s="175">
        <f>'가이드 작업용'!AD177</f>
        <v>0</v>
      </c>
      <c r="AB177" s="175">
        <f>INDEX(퀘스트_shortcut_type_List,MATCH('가이드 작업용'!T177,퀘스트_shortcut_type_name,0),1)</f>
        <v>15</v>
      </c>
      <c r="AC177" s="175">
        <f>'가이드 작업용'!V177</f>
        <v>37</v>
      </c>
      <c r="AD177" s="68">
        <f>0</f>
        <v>0</v>
      </c>
      <c r="AE177" s="135">
        <f>INDEX(퀘스트_event_content_List,MATCH('가이드 작업용'!W177,퀘스트_event_content_name,0),1)</f>
        <v>0</v>
      </c>
      <c r="AF177" s="26" t="b">
        <f t="shared" si="38"/>
        <v>0</v>
      </c>
      <c r="AG177" s="1" t="b">
        <f t="shared" si="39"/>
        <v>0</v>
      </c>
      <c r="AH177" s="1" t="b">
        <f t="shared" si="40"/>
        <v>0</v>
      </c>
    </row>
    <row r="178" spans="1:34" x14ac:dyDescent="0.3">
      <c r="A178" s="1">
        <f t="shared" si="35"/>
        <v>4442</v>
      </c>
      <c r="B178" s="68">
        <f t="shared" si="22"/>
        <v>1177</v>
      </c>
      <c r="C178" s="68">
        <f>2</f>
        <v>2</v>
      </c>
      <c r="D178" s="68">
        <f t="shared" si="36"/>
        <v>142177</v>
      </c>
      <c r="E178" s="68">
        <f t="shared" si="37"/>
        <v>242177</v>
      </c>
      <c r="F178" s="175" t="str">
        <f>'가이드 작업용'!M178</f>
        <v>고블린(플레일) 처치</v>
      </c>
      <c r="G178" s="175" t="str">
        <f>IFERROR(VLOOKUP(E178,'가이드 언어'!$BI:$BR,2,FALSE),0)</f>
        <v>메인 퀘스트 177 클리어</v>
      </c>
      <c r="H178" s="68">
        <f t="shared" si="31"/>
        <v>177</v>
      </c>
      <c r="I178" s="175">
        <f>'가이드 작업용'!N178</f>
        <v>42</v>
      </c>
      <c r="J178" s="175">
        <f>'가이드 작업용'!Q178</f>
        <v>44</v>
      </c>
      <c r="K178" s="175">
        <f>'가이드 작업용'!S178</f>
        <v>2100</v>
      </c>
      <c r="L178" s="68">
        <f>8</f>
        <v>8</v>
      </c>
      <c r="M178" s="175">
        <f>'가이드 작업용'!G178</f>
        <v>1797000</v>
      </c>
      <c r="N178" s="68">
        <f>0</f>
        <v>0</v>
      </c>
      <c r="O178" s="68">
        <f>0</f>
        <v>0</v>
      </c>
      <c r="P178" s="68">
        <f>9</f>
        <v>9</v>
      </c>
      <c r="Q178" s="175">
        <f>'가이드 작업용'!K178</f>
        <v>61000</v>
      </c>
      <c r="R178" s="68">
        <f>0</f>
        <v>0</v>
      </c>
      <c r="S178" s="68">
        <f>0</f>
        <v>0</v>
      </c>
      <c r="T178" s="175">
        <f>INDEX(퀘스트_reward_type_List,MATCH('가이드 작업용'!X178,퀘스트_reward_type_name,0),1)</f>
        <v>6</v>
      </c>
      <c r="U178" s="175">
        <f>'가이드 작업용'!Y178</f>
        <v>84017</v>
      </c>
      <c r="V178" s="68">
        <f>0</f>
        <v>0</v>
      </c>
      <c r="W178" s="175">
        <f>'가이드 작업용'!Z178</f>
        <v>1</v>
      </c>
      <c r="X178" s="175">
        <f>INDEX(퀘스트_reward_type_List,MATCH('가이드 작업용'!AB178,퀘스트_reward_type_name,0),1)</f>
        <v>0</v>
      </c>
      <c r="Y178" s="175">
        <f>'가이드 작업용'!AC178</f>
        <v>0</v>
      </c>
      <c r="Z178" s="68">
        <f>0</f>
        <v>0</v>
      </c>
      <c r="AA178" s="175">
        <f>'가이드 작업용'!AD178</f>
        <v>0</v>
      </c>
      <c r="AB178" s="175">
        <f>INDEX(퀘스트_shortcut_type_List,MATCH('가이드 작업용'!T178,퀘스트_shortcut_type_name,0),1)</f>
        <v>15</v>
      </c>
      <c r="AC178" s="175">
        <f>'가이드 작업용'!V178</f>
        <v>38</v>
      </c>
      <c r="AD178" s="68">
        <f>0</f>
        <v>0</v>
      </c>
      <c r="AE178" s="135">
        <f>INDEX(퀘스트_event_content_List,MATCH('가이드 작업용'!W178,퀘스트_event_content_name,0),1)</f>
        <v>0</v>
      </c>
      <c r="AF178" s="26" t="b">
        <f t="shared" si="38"/>
        <v>0</v>
      </c>
      <c r="AG178" s="1" t="b">
        <f t="shared" si="39"/>
        <v>0</v>
      </c>
      <c r="AH178" s="1" t="b">
        <f t="shared" si="40"/>
        <v>0</v>
      </c>
    </row>
    <row r="179" spans="1:34" x14ac:dyDescent="0.3">
      <c r="A179" s="1">
        <f t="shared" si="35"/>
        <v>762</v>
      </c>
      <c r="B179" s="68">
        <f t="shared" si="22"/>
        <v>1178</v>
      </c>
      <c r="C179" s="68">
        <f>2</f>
        <v>2</v>
      </c>
      <c r="D179" s="68">
        <f t="shared" si="36"/>
        <v>142178</v>
      </c>
      <c r="E179" s="68">
        <f t="shared" si="37"/>
        <v>242178</v>
      </c>
      <c r="F179" s="175" t="str">
        <f>'가이드 작업용'!M179</f>
        <v>게펜 필드 싱글 미궁 클리어</v>
      </c>
      <c r="G179" s="175" t="str">
        <f>IFERROR(VLOOKUP(E179,'가이드 언어'!$BI:$BR,2,FALSE),0)</f>
        <v>메인 퀘스트 178 클리어</v>
      </c>
      <c r="H179" s="68">
        <f t="shared" si="31"/>
        <v>178</v>
      </c>
      <c r="I179" s="175">
        <f>'가이드 작업용'!N179</f>
        <v>62</v>
      </c>
      <c r="J179" s="175">
        <f>'가이드 작업용'!Q179</f>
        <v>7</v>
      </c>
      <c r="K179" s="175">
        <f>'가이드 작업용'!S179</f>
        <v>1</v>
      </c>
      <c r="L179" s="68">
        <f>8</f>
        <v>8</v>
      </c>
      <c r="M179" s="175">
        <f>'가이드 작업용'!G179</f>
        <v>1886000</v>
      </c>
      <c r="N179" s="68">
        <f>0</f>
        <v>0</v>
      </c>
      <c r="O179" s="68">
        <f>0</f>
        <v>0</v>
      </c>
      <c r="P179" s="68">
        <f>9</f>
        <v>9</v>
      </c>
      <c r="Q179" s="175">
        <f>'가이드 작업용'!K179</f>
        <v>63000</v>
      </c>
      <c r="R179" s="68">
        <f>0</f>
        <v>0</v>
      </c>
      <c r="S179" s="68">
        <f>0</f>
        <v>0</v>
      </c>
      <c r="T179" s="175">
        <f>INDEX(퀘스트_reward_type_List,MATCH('가이드 작업용'!X179,퀘스트_reward_type_name,0),1)</f>
        <v>0</v>
      </c>
      <c r="U179" s="175">
        <f>'가이드 작업용'!Y179</f>
        <v>0</v>
      </c>
      <c r="V179" s="68">
        <f>0</f>
        <v>0</v>
      </c>
      <c r="W179" s="175">
        <f>'가이드 작업용'!Z179</f>
        <v>0</v>
      </c>
      <c r="X179" s="175">
        <f>INDEX(퀘스트_reward_type_List,MATCH('가이드 작업용'!AB179,퀘스트_reward_type_name,0),1)</f>
        <v>0</v>
      </c>
      <c r="Y179" s="175">
        <f>'가이드 작업용'!AC179</f>
        <v>0</v>
      </c>
      <c r="Z179" s="68">
        <f>0</f>
        <v>0</v>
      </c>
      <c r="AA179" s="175">
        <f>'가이드 작업용'!AD179</f>
        <v>0</v>
      </c>
      <c r="AB179" s="175">
        <f>INDEX(퀘스트_shortcut_type_List,MATCH('가이드 작업용'!T179,퀘스트_shortcut_type_name,0),1)</f>
        <v>16</v>
      </c>
      <c r="AC179" s="175">
        <f>'가이드 작업용'!V179</f>
        <v>7</v>
      </c>
      <c r="AD179" s="68">
        <f>0</f>
        <v>0</v>
      </c>
      <c r="AE179" s="135">
        <f>INDEX(퀘스트_event_content_List,MATCH('가이드 작업용'!W179,퀘스트_event_content_name,0),1)</f>
        <v>0</v>
      </c>
      <c r="AF179" s="26" t="b">
        <f t="shared" si="38"/>
        <v>0</v>
      </c>
      <c r="AG179" s="1" t="b">
        <f t="shared" si="39"/>
        <v>0</v>
      </c>
      <c r="AH179" s="1" t="b">
        <f t="shared" si="40"/>
        <v>0</v>
      </c>
    </row>
    <row r="180" spans="1:34" x14ac:dyDescent="0.3">
      <c r="A180" s="1">
        <f t="shared" si="35"/>
        <v>783</v>
      </c>
      <c r="B180" s="68">
        <f t="shared" si="22"/>
        <v>1179</v>
      </c>
      <c r="C180" s="68">
        <f>2</f>
        <v>2</v>
      </c>
      <c r="D180" s="68">
        <f t="shared" si="36"/>
        <v>142179</v>
      </c>
      <c r="E180" s="68">
        <f t="shared" si="37"/>
        <v>242179</v>
      </c>
      <c r="F180" s="175" t="str">
        <f>'가이드 작업용'!M180</f>
        <v>게펜 필드 멀티 미궁 도전</v>
      </c>
      <c r="G180" s="175" t="str">
        <f>IFERROR(VLOOKUP(E180,'가이드 언어'!$BI:$BR,2,FALSE),0)</f>
        <v>메인 퀘스트 179 클리어</v>
      </c>
      <c r="H180" s="68">
        <f t="shared" si="31"/>
        <v>179</v>
      </c>
      <c r="I180" s="175">
        <f>'가이드 작업용'!N180</f>
        <v>83</v>
      </c>
      <c r="J180" s="175">
        <f>'가이드 작업용'!Q180</f>
        <v>7</v>
      </c>
      <c r="K180" s="175">
        <f>'가이드 작업용'!S180</f>
        <v>1</v>
      </c>
      <c r="L180" s="68">
        <f>8</f>
        <v>8</v>
      </c>
      <c r="M180" s="175">
        <f>'가이드 작업용'!G180</f>
        <v>1975500</v>
      </c>
      <c r="N180" s="68">
        <f>0</f>
        <v>0</v>
      </c>
      <c r="O180" s="68">
        <f>0</f>
        <v>0</v>
      </c>
      <c r="P180" s="68">
        <f>9</f>
        <v>9</v>
      </c>
      <c r="Q180" s="175">
        <f>'가이드 작업용'!K180</f>
        <v>65000</v>
      </c>
      <c r="R180" s="68">
        <f>0</f>
        <v>0</v>
      </c>
      <c r="S180" s="68">
        <f>0</f>
        <v>0</v>
      </c>
      <c r="T180" s="175">
        <f>INDEX(퀘스트_reward_type_List,MATCH('가이드 작업용'!X180,퀘스트_reward_type_name,0),1)</f>
        <v>0</v>
      </c>
      <c r="U180" s="175">
        <f>'가이드 작업용'!Y180</f>
        <v>0</v>
      </c>
      <c r="V180" s="68">
        <f>0</f>
        <v>0</v>
      </c>
      <c r="W180" s="175">
        <f>'가이드 작업용'!Z180</f>
        <v>0</v>
      </c>
      <c r="X180" s="175">
        <f>INDEX(퀘스트_reward_type_List,MATCH('가이드 작업용'!AB180,퀘스트_reward_type_name,0),1)</f>
        <v>0</v>
      </c>
      <c r="Y180" s="175">
        <f>'가이드 작업용'!AC180</f>
        <v>0</v>
      </c>
      <c r="Z180" s="68">
        <f>0</f>
        <v>0</v>
      </c>
      <c r="AA180" s="175">
        <f>'가이드 작업용'!AD180</f>
        <v>0</v>
      </c>
      <c r="AB180" s="175">
        <f>INDEX(퀘스트_shortcut_type_List,MATCH('가이드 작업용'!T180,퀘스트_shortcut_type_name,0),1)</f>
        <v>16</v>
      </c>
      <c r="AC180" s="175">
        <f>'가이드 작업용'!V180</f>
        <v>7</v>
      </c>
      <c r="AD180" s="68">
        <f>0</f>
        <v>0</v>
      </c>
      <c r="AE180" s="135">
        <f>INDEX(퀘스트_event_content_List,MATCH('가이드 작업용'!W180,퀘스트_event_content_name,0),1)</f>
        <v>0</v>
      </c>
      <c r="AF180" s="26" t="b">
        <f t="shared" si="38"/>
        <v>0</v>
      </c>
      <c r="AG180" s="1" t="b">
        <f t="shared" si="39"/>
        <v>0</v>
      </c>
      <c r="AH180" s="1" t="b">
        <f t="shared" si="40"/>
        <v>0</v>
      </c>
    </row>
    <row r="181" spans="1:34" x14ac:dyDescent="0.3">
      <c r="A181" s="1">
        <f t="shared" si="35"/>
        <v>3865</v>
      </c>
      <c r="B181" s="68">
        <f t="shared" si="22"/>
        <v>1180</v>
      </c>
      <c r="C181" s="68">
        <f>2</f>
        <v>2</v>
      </c>
      <c r="D181" s="68">
        <f t="shared" si="36"/>
        <v>142180</v>
      </c>
      <c r="E181" s="68">
        <f t="shared" si="37"/>
        <v>242180</v>
      </c>
      <c r="F181" s="175" t="str">
        <f>'가이드 작업용'!M181</f>
        <v>MVP 처치</v>
      </c>
      <c r="G181" s="175" t="str">
        <f>IFERROR(VLOOKUP(E181,'가이드 언어'!$BI:$BR,2,FALSE),0)</f>
        <v>메인 퀘스트 180 클리어</v>
      </c>
      <c r="H181" s="68">
        <f t="shared" si="31"/>
        <v>180</v>
      </c>
      <c r="I181" s="175">
        <f>'가이드 작업용'!N181</f>
        <v>65</v>
      </c>
      <c r="J181" s="175">
        <f>'가이드 작업용'!Q181</f>
        <v>38</v>
      </c>
      <c r="K181" s="175">
        <f>'가이드 작업용'!S181</f>
        <v>7</v>
      </c>
      <c r="L181" s="68">
        <f>8</f>
        <v>8</v>
      </c>
      <c r="M181" s="175">
        <f>'가이드 작업용'!G181</f>
        <v>2065500</v>
      </c>
      <c r="N181" s="68">
        <f>0</f>
        <v>0</v>
      </c>
      <c r="O181" s="68">
        <f>0</f>
        <v>0</v>
      </c>
      <c r="P181" s="68">
        <f>9</f>
        <v>9</v>
      </c>
      <c r="Q181" s="175">
        <f>'가이드 작업용'!K181</f>
        <v>67000</v>
      </c>
      <c r="R181" s="68">
        <f>0</f>
        <v>0</v>
      </c>
      <c r="S181" s="68">
        <f>0</f>
        <v>0</v>
      </c>
      <c r="T181" s="175">
        <f>INDEX(퀘스트_reward_type_List,MATCH('가이드 작업용'!X181,퀘스트_reward_type_name,0),1)</f>
        <v>0</v>
      </c>
      <c r="U181" s="175">
        <f>'가이드 작업용'!Y181</f>
        <v>0</v>
      </c>
      <c r="V181" s="68">
        <f>0</f>
        <v>0</v>
      </c>
      <c r="W181" s="175">
        <f>'가이드 작업용'!Z181</f>
        <v>0</v>
      </c>
      <c r="X181" s="175">
        <f>INDEX(퀘스트_reward_type_List,MATCH('가이드 작업용'!AB181,퀘스트_reward_type_name,0),1)</f>
        <v>0</v>
      </c>
      <c r="Y181" s="175">
        <f>'가이드 작업용'!AC181</f>
        <v>0</v>
      </c>
      <c r="Z181" s="68">
        <f>0</f>
        <v>0</v>
      </c>
      <c r="AA181" s="175">
        <f>'가이드 작업용'!AD181</f>
        <v>0</v>
      </c>
      <c r="AB181" s="175">
        <f>INDEX(퀘스트_shortcut_type_List,MATCH('가이드 작업용'!T181,퀘스트_shortcut_type_name,0),1)</f>
        <v>15</v>
      </c>
      <c r="AC181" s="175">
        <f>'가이드 작업용'!V181</f>
        <v>38</v>
      </c>
      <c r="AD181" s="68">
        <f>0</f>
        <v>0</v>
      </c>
      <c r="AE181" s="135">
        <f>INDEX(퀘스트_event_content_List,MATCH('가이드 작업용'!W181,퀘스트_event_content_name,0),1)</f>
        <v>0</v>
      </c>
      <c r="AF181" s="26" t="b">
        <f t="shared" si="38"/>
        <v>0</v>
      </c>
      <c r="AG181" s="1" t="b">
        <f t="shared" si="39"/>
        <v>0</v>
      </c>
      <c r="AH181" s="1" t="b">
        <f t="shared" si="40"/>
        <v>0</v>
      </c>
    </row>
    <row r="182" spans="1:34" x14ac:dyDescent="0.3">
      <c r="A182" s="1">
        <f t="shared" si="35"/>
        <v>5404402</v>
      </c>
      <c r="B182" s="68">
        <f t="shared" si="22"/>
        <v>1181</v>
      </c>
      <c r="C182" s="68">
        <f>2</f>
        <v>2</v>
      </c>
      <c r="D182" s="68">
        <f t="shared" si="36"/>
        <v>142181</v>
      </c>
      <c r="E182" s="68">
        <f t="shared" si="37"/>
        <v>242181</v>
      </c>
      <c r="F182" s="175" t="str">
        <f>'가이드 작업용'!M182</f>
        <v>고블린(플레일) 보스 처치</v>
      </c>
      <c r="G182" s="175" t="str">
        <f>IFERROR(VLOOKUP(E182,'가이드 언어'!$BI:$BR,2,FALSE),0)</f>
        <v>메인 퀘스트 181 클리어</v>
      </c>
      <c r="H182" s="68">
        <f t="shared" si="31"/>
        <v>181</v>
      </c>
      <c r="I182" s="175">
        <f>'가이드 작업용'!N182</f>
        <v>2</v>
      </c>
      <c r="J182" s="175">
        <f>'가이드 작업용'!Q182</f>
        <v>54044</v>
      </c>
      <c r="K182" s="175">
        <f>'가이드 작업용'!S182</f>
        <v>1</v>
      </c>
      <c r="L182" s="68">
        <f>8</f>
        <v>8</v>
      </c>
      <c r="M182" s="175">
        <f>'가이드 작업용'!G182</f>
        <v>2156000</v>
      </c>
      <c r="N182" s="68">
        <f>0</f>
        <v>0</v>
      </c>
      <c r="O182" s="68">
        <f>0</f>
        <v>0</v>
      </c>
      <c r="P182" s="68">
        <f>9</f>
        <v>9</v>
      </c>
      <c r="Q182" s="175">
        <f>'가이드 작업용'!K182</f>
        <v>69000</v>
      </c>
      <c r="R182" s="68">
        <f>0</f>
        <v>0</v>
      </c>
      <c r="S182" s="68">
        <f>0</f>
        <v>0</v>
      </c>
      <c r="T182" s="175">
        <f>INDEX(퀘스트_reward_type_List,MATCH('가이드 작업용'!X182,퀘스트_reward_type_name,0),1)</f>
        <v>34</v>
      </c>
      <c r="U182" s="175">
        <f>'가이드 작업용'!Y182</f>
        <v>1</v>
      </c>
      <c r="V182" s="68">
        <f>0</f>
        <v>0</v>
      </c>
      <c r="W182" s="175">
        <f>'가이드 작업용'!Z182</f>
        <v>0</v>
      </c>
      <c r="X182" s="175">
        <f>INDEX(퀘스트_reward_type_List,MATCH('가이드 작업용'!AB182,퀘스트_reward_type_name,0),1)</f>
        <v>0</v>
      </c>
      <c r="Y182" s="175">
        <f>'가이드 작업용'!AC182</f>
        <v>0</v>
      </c>
      <c r="Z182" s="68">
        <f>0</f>
        <v>0</v>
      </c>
      <c r="AA182" s="175">
        <f>'가이드 작업용'!AD182</f>
        <v>0</v>
      </c>
      <c r="AB182" s="175">
        <f>INDEX(퀘스트_shortcut_type_List,MATCH('가이드 작업용'!T182,퀘스트_shortcut_type_name,0),1)</f>
        <v>15</v>
      </c>
      <c r="AC182" s="175">
        <f>'가이드 작업용'!V182</f>
        <v>38</v>
      </c>
      <c r="AD182" s="68">
        <f>0</f>
        <v>0</v>
      </c>
      <c r="AE182" s="135">
        <f>INDEX(퀘스트_event_content_List,MATCH('가이드 작업용'!W182,퀘스트_event_content_name,0),1)</f>
        <v>0</v>
      </c>
      <c r="AF182" s="26" t="b">
        <f t="shared" si="38"/>
        <v>0</v>
      </c>
      <c r="AG182" s="1" t="b">
        <f t="shared" si="39"/>
        <v>0</v>
      </c>
      <c r="AH182" s="1" t="b">
        <f t="shared" si="40"/>
        <v>0</v>
      </c>
    </row>
    <row r="183" spans="1:34" x14ac:dyDescent="0.3">
      <c r="A183" s="1">
        <f t="shared" si="35"/>
        <v>4542</v>
      </c>
      <c r="B183" s="68">
        <f t="shared" si="22"/>
        <v>1182</v>
      </c>
      <c r="C183" s="68">
        <f>2</f>
        <v>2</v>
      </c>
      <c r="D183" s="68">
        <f t="shared" si="36"/>
        <v>142182</v>
      </c>
      <c r="E183" s="68">
        <f t="shared" si="37"/>
        <v>242182</v>
      </c>
      <c r="F183" s="175" t="str">
        <f>'가이드 작업용'!M183</f>
        <v>고블린(단검) 처치</v>
      </c>
      <c r="G183" s="175" t="str">
        <f>IFERROR(VLOOKUP(E183,'가이드 언어'!$BI:$BR,2,FALSE),0)</f>
        <v>메인 퀘스트 182 클리어</v>
      </c>
      <c r="H183" s="68">
        <f t="shared" si="31"/>
        <v>182</v>
      </c>
      <c r="I183" s="175">
        <f>'가이드 작업용'!N183</f>
        <v>42</v>
      </c>
      <c r="J183" s="175">
        <f>'가이드 작업용'!Q183</f>
        <v>45</v>
      </c>
      <c r="K183" s="175">
        <f>'가이드 작업용'!S183</f>
        <v>2200</v>
      </c>
      <c r="L183" s="68">
        <f>8</f>
        <v>8</v>
      </c>
      <c r="M183" s="175">
        <f>'가이드 작업용'!G183</f>
        <v>2247000</v>
      </c>
      <c r="N183" s="68">
        <f>0</f>
        <v>0</v>
      </c>
      <c r="O183" s="68">
        <f>0</f>
        <v>0</v>
      </c>
      <c r="P183" s="68">
        <f>9</f>
        <v>9</v>
      </c>
      <c r="Q183" s="175">
        <f>'가이드 작업용'!K183</f>
        <v>71000</v>
      </c>
      <c r="R183" s="68">
        <f>0</f>
        <v>0</v>
      </c>
      <c r="S183" s="68">
        <f>0</f>
        <v>0</v>
      </c>
      <c r="T183" s="175">
        <f>INDEX(퀘스트_reward_type_List,MATCH('가이드 작업용'!X183,퀘스트_reward_type_name,0),1)</f>
        <v>1</v>
      </c>
      <c r="U183" s="175">
        <f>'가이드 작업용'!Y183</f>
        <v>150000</v>
      </c>
      <c r="V183" s="68">
        <f>0</f>
        <v>0</v>
      </c>
      <c r="W183" s="175">
        <f>'가이드 작업용'!Z183</f>
        <v>0</v>
      </c>
      <c r="X183" s="175">
        <f>INDEX(퀘스트_reward_type_List,MATCH('가이드 작업용'!AB183,퀘스트_reward_type_name,0),1)</f>
        <v>0</v>
      </c>
      <c r="Y183" s="175">
        <f>'가이드 작업용'!AC183</f>
        <v>0</v>
      </c>
      <c r="Z183" s="68">
        <f>0</f>
        <v>0</v>
      </c>
      <c r="AA183" s="175">
        <f>'가이드 작업용'!AD183</f>
        <v>0</v>
      </c>
      <c r="AB183" s="175">
        <f>INDEX(퀘스트_shortcut_type_List,MATCH('가이드 작업용'!T183,퀘스트_shortcut_type_name,0),1)</f>
        <v>15</v>
      </c>
      <c r="AC183" s="175">
        <f>'가이드 작업용'!V183</f>
        <v>39</v>
      </c>
      <c r="AD183" s="68">
        <f>0</f>
        <v>0</v>
      </c>
      <c r="AE183" s="135">
        <f>INDEX(퀘스트_event_content_List,MATCH('가이드 작업용'!W183,퀘스트_event_content_name,0),1)</f>
        <v>0</v>
      </c>
      <c r="AF183" s="26" t="b">
        <f t="shared" si="38"/>
        <v>0</v>
      </c>
      <c r="AG183" s="1" t="b">
        <f t="shared" si="39"/>
        <v>0</v>
      </c>
      <c r="AH183" s="1" t="b">
        <f t="shared" si="40"/>
        <v>0</v>
      </c>
    </row>
    <row r="184" spans="1:34" x14ac:dyDescent="0.3">
      <c r="A184" s="1">
        <f t="shared" si="35"/>
        <v>3581</v>
      </c>
      <c r="B184" s="68">
        <f t="shared" si="22"/>
        <v>1183</v>
      </c>
      <c r="C184" s="68">
        <f>2</f>
        <v>2</v>
      </c>
      <c r="D184" s="68">
        <f t="shared" si="36"/>
        <v>142183</v>
      </c>
      <c r="E184" s="68">
        <f t="shared" si="37"/>
        <v>242183</v>
      </c>
      <c r="F184" s="175" t="str">
        <f>'가이드 작업용'!M184</f>
        <v>장비 강화</v>
      </c>
      <c r="G184" s="175" t="str">
        <f>IFERROR(VLOOKUP(E184,'가이드 언어'!$BI:$BR,2,FALSE),0)</f>
        <v>메인 퀘스트 183 클리어</v>
      </c>
      <c r="H184" s="68">
        <f t="shared" si="31"/>
        <v>183</v>
      </c>
      <c r="I184" s="175">
        <f>'가이드 작업용'!N184</f>
        <v>81</v>
      </c>
      <c r="J184" s="175">
        <f>'가이드 작업용'!Q184</f>
        <v>35</v>
      </c>
      <c r="K184" s="175">
        <f>'가이드 작업용'!S184</f>
        <v>1</v>
      </c>
      <c r="L184" s="68">
        <f>8</f>
        <v>8</v>
      </c>
      <c r="M184" s="175">
        <f>'가이드 작업용'!G184</f>
        <v>2338500</v>
      </c>
      <c r="N184" s="68">
        <f>0</f>
        <v>0</v>
      </c>
      <c r="O184" s="68">
        <f>0</f>
        <v>0</v>
      </c>
      <c r="P184" s="68">
        <f>9</f>
        <v>9</v>
      </c>
      <c r="Q184" s="175">
        <f>'가이드 작업용'!K184</f>
        <v>73000</v>
      </c>
      <c r="R184" s="68">
        <f>0</f>
        <v>0</v>
      </c>
      <c r="S184" s="68">
        <f>0</f>
        <v>0</v>
      </c>
      <c r="T184" s="175">
        <f>INDEX(퀘스트_reward_type_List,MATCH('가이드 작업용'!X184,퀘스트_reward_type_name,0),1)</f>
        <v>1</v>
      </c>
      <c r="U184" s="175">
        <f>'가이드 작업용'!Y184</f>
        <v>250000</v>
      </c>
      <c r="V184" s="68">
        <f>0</f>
        <v>0</v>
      </c>
      <c r="W184" s="175">
        <f>'가이드 작업용'!Z184</f>
        <v>0</v>
      </c>
      <c r="X184" s="175">
        <f>INDEX(퀘스트_reward_type_List,MATCH('가이드 작업용'!AB184,퀘스트_reward_type_name,0),1)</f>
        <v>0</v>
      </c>
      <c r="Y184" s="175">
        <f>'가이드 작업용'!AC184</f>
        <v>0</v>
      </c>
      <c r="Z184" s="68">
        <f>0</f>
        <v>0</v>
      </c>
      <c r="AA184" s="175">
        <f>'가이드 작업용'!AD184</f>
        <v>0</v>
      </c>
      <c r="AB184" s="175">
        <f>INDEX(퀘스트_shortcut_type_List,MATCH('가이드 작업용'!T184,퀘스트_shortcut_type_name,0),1)</f>
        <v>6</v>
      </c>
      <c r="AC184" s="175">
        <f>'가이드 작업용'!V184</f>
        <v>0</v>
      </c>
      <c r="AD184" s="68">
        <f>0</f>
        <v>0</v>
      </c>
      <c r="AE184" s="135">
        <f>INDEX(퀘스트_event_content_List,MATCH('가이드 작업용'!W184,퀘스트_event_content_name,0),1)</f>
        <v>0</v>
      </c>
      <c r="AF184" s="26" t="b">
        <f t="shared" si="38"/>
        <v>0</v>
      </c>
      <c r="AG184" s="1" t="b">
        <f t="shared" si="39"/>
        <v>0</v>
      </c>
      <c r="AH184" s="1" t="b">
        <f t="shared" si="40"/>
        <v>0</v>
      </c>
    </row>
    <row r="185" spans="1:34" x14ac:dyDescent="0.3">
      <c r="A185" s="1">
        <f t="shared" si="35"/>
        <v>3965</v>
      </c>
      <c r="B185" s="68">
        <f t="shared" si="22"/>
        <v>1184</v>
      </c>
      <c r="C185" s="68">
        <f>2</f>
        <v>2</v>
      </c>
      <c r="D185" s="68">
        <f t="shared" si="36"/>
        <v>142184</v>
      </c>
      <c r="E185" s="68">
        <f t="shared" si="37"/>
        <v>242184</v>
      </c>
      <c r="F185" s="175" t="str">
        <f>'가이드 작업용'!M185</f>
        <v>MVP 처치</v>
      </c>
      <c r="G185" s="175" t="str">
        <f>IFERROR(VLOOKUP(E185,'가이드 언어'!$BI:$BR,2,FALSE),0)</f>
        <v>메인 퀘스트 184 클리어</v>
      </c>
      <c r="H185" s="68">
        <f t="shared" si="31"/>
        <v>184</v>
      </c>
      <c r="I185" s="175">
        <f>'가이드 작업용'!N185</f>
        <v>65</v>
      </c>
      <c r="J185" s="175">
        <f>'가이드 작업용'!Q185</f>
        <v>39</v>
      </c>
      <c r="K185" s="175">
        <f>'가이드 작업용'!S185</f>
        <v>7</v>
      </c>
      <c r="L185" s="68">
        <f>8</f>
        <v>8</v>
      </c>
      <c r="M185" s="175">
        <f>'가이드 작업용'!G185</f>
        <v>2430500</v>
      </c>
      <c r="N185" s="68">
        <f>0</f>
        <v>0</v>
      </c>
      <c r="O185" s="68">
        <f>0</f>
        <v>0</v>
      </c>
      <c r="P185" s="68">
        <f>9</f>
        <v>9</v>
      </c>
      <c r="Q185" s="175">
        <f>'가이드 작업용'!K185</f>
        <v>75000</v>
      </c>
      <c r="R185" s="68">
        <f>0</f>
        <v>0</v>
      </c>
      <c r="S185" s="68">
        <f>0</f>
        <v>0</v>
      </c>
      <c r="T185" s="175">
        <f>INDEX(퀘스트_reward_type_List,MATCH('가이드 작업용'!X185,퀘스트_reward_type_name,0),1)</f>
        <v>0</v>
      </c>
      <c r="U185" s="175">
        <f>'가이드 작업용'!Y185</f>
        <v>0</v>
      </c>
      <c r="V185" s="68">
        <f>0</f>
        <v>0</v>
      </c>
      <c r="W185" s="175">
        <f>'가이드 작업용'!Z185</f>
        <v>0</v>
      </c>
      <c r="X185" s="175">
        <f>INDEX(퀘스트_reward_type_List,MATCH('가이드 작업용'!AB185,퀘스트_reward_type_name,0),1)</f>
        <v>0</v>
      </c>
      <c r="Y185" s="175">
        <f>'가이드 작업용'!AC185</f>
        <v>0</v>
      </c>
      <c r="Z185" s="68">
        <f>0</f>
        <v>0</v>
      </c>
      <c r="AA185" s="175">
        <f>'가이드 작업용'!AD185</f>
        <v>0</v>
      </c>
      <c r="AB185" s="175">
        <f>INDEX(퀘스트_shortcut_type_List,MATCH('가이드 작업용'!T185,퀘스트_shortcut_type_name,0),1)</f>
        <v>15</v>
      </c>
      <c r="AC185" s="175">
        <f>'가이드 작업용'!V185</f>
        <v>39</v>
      </c>
      <c r="AD185" s="68">
        <f>0</f>
        <v>0</v>
      </c>
      <c r="AE185" s="135">
        <f>INDEX(퀘스트_event_content_List,MATCH('가이드 작업용'!W185,퀘스트_event_content_name,0),1)</f>
        <v>0</v>
      </c>
      <c r="AF185" s="26" t="b">
        <f t="shared" si="38"/>
        <v>0</v>
      </c>
      <c r="AG185" s="1" t="b">
        <f t="shared" si="39"/>
        <v>0</v>
      </c>
      <c r="AH185" s="1" t="b">
        <f t="shared" si="40"/>
        <v>0</v>
      </c>
    </row>
    <row r="186" spans="1:34" x14ac:dyDescent="0.3">
      <c r="A186" s="1">
        <f t="shared" si="35"/>
        <v>5404502</v>
      </c>
      <c r="B186" s="68">
        <f t="shared" si="22"/>
        <v>1185</v>
      </c>
      <c r="C186" s="68">
        <f>2</f>
        <v>2</v>
      </c>
      <c r="D186" s="68">
        <f t="shared" si="36"/>
        <v>142185</v>
      </c>
      <c r="E186" s="68">
        <f t="shared" si="37"/>
        <v>242185</v>
      </c>
      <c r="F186" s="175" t="str">
        <f>'가이드 작업용'!M186</f>
        <v>고블린(단검) 보스 처치</v>
      </c>
      <c r="G186" s="175" t="str">
        <f>IFERROR(VLOOKUP(E186,'가이드 언어'!$BI:$BR,2,FALSE),0)</f>
        <v>메인 퀘스트 185 클리어</v>
      </c>
      <c r="H186" s="68">
        <f t="shared" si="31"/>
        <v>185</v>
      </c>
      <c r="I186" s="175">
        <f>'가이드 작업용'!N186</f>
        <v>2</v>
      </c>
      <c r="J186" s="175">
        <f>'가이드 작업용'!Q186</f>
        <v>54045</v>
      </c>
      <c r="K186" s="175">
        <f>'가이드 작업용'!S186</f>
        <v>1</v>
      </c>
      <c r="L186" s="68">
        <f>8</f>
        <v>8</v>
      </c>
      <c r="M186" s="175">
        <f>'가이드 작업용'!G186</f>
        <v>2523000</v>
      </c>
      <c r="N186" s="68">
        <f>0</f>
        <v>0</v>
      </c>
      <c r="O186" s="68">
        <f>0</f>
        <v>0</v>
      </c>
      <c r="P186" s="68">
        <f>9</f>
        <v>9</v>
      </c>
      <c r="Q186" s="175">
        <f>'가이드 작업용'!K186</f>
        <v>77000</v>
      </c>
      <c r="R186" s="68">
        <f>0</f>
        <v>0</v>
      </c>
      <c r="S186" s="68">
        <f>0</f>
        <v>0</v>
      </c>
      <c r="T186" s="175">
        <f>INDEX(퀘스트_reward_type_List,MATCH('가이드 작업용'!X186,퀘스트_reward_type_name,0),1)</f>
        <v>0</v>
      </c>
      <c r="U186" s="175">
        <f>'가이드 작업용'!Y186</f>
        <v>0</v>
      </c>
      <c r="V186" s="68">
        <f>0</f>
        <v>0</v>
      </c>
      <c r="W186" s="175">
        <f>'가이드 작업용'!Z186</f>
        <v>0</v>
      </c>
      <c r="X186" s="175">
        <f>INDEX(퀘스트_reward_type_List,MATCH('가이드 작업용'!AB186,퀘스트_reward_type_name,0),1)</f>
        <v>0</v>
      </c>
      <c r="Y186" s="175">
        <f>'가이드 작업용'!AC186</f>
        <v>0</v>
      </c>
      <c r="Z186" s="68">
        <f>0</f>
        <v>0</v>
      </c>
      <c r="AA186" s="175">
        <f>'가이드 작업용'!AD186</f>
        <v>0</v>
      </c>
      <c r="AB186" s="175">
        <f>INDEX(퀘스트_shortcut_type_List,MATCH('가이드 작업용'!T186,퀘스트_shortcut_type_name,0),1)</f>
        <v>15</v>
      </c>
      <c r="AC186" s="175">
        <f>'가이드 작업용'!V186</f>
        <v>39</v>
      </c>
      <c r="AD186" s="68">
        <f>0</f>
        <v>0</v>
      </c>
      <c r="AE186" s="135">
        <f>INDEX(퀘스트_event_content_List,MATCH('가이드 작업용'!W186,퀘스트_event_content_name,0),1)</f>
        <v>0</v>
      </c>
      <c r="AF186" s="26" t="b">
        <f t="shared" si="38"/>
        <v>0</v>
      </c>
      <c r="AG186" s="1" t="b">
        <f t="shared" si="39"/>
        <v>0</v>
      </c>
      <c r="AH186" s="1" t="b">
        <f t="shared" si="40"/>
        <v>0</v>
      </c>
    </row>
    <row r="187" spans="1:34" x14ac:dyDescent="0.3">
      <c r="A187" s="1">
        <f t="shared" si="35"/>
        <v>4342</v>
      </c>
      <c r="B187" s="68">
        <f t="shared" si="22"/>
        <v>1186</v>
      </c>
      <c r="C187" s="68">
        <f>2</f>
        <v>2</v>
      </c>
      <c r="D187" s="68">
        <f t="shared" si="36"/>
        <v>142186</v>
      </c>
      <c r="E187" s="68">
        <f t="shared" si="37"/>
        <v>242186</v>
      </c>
      <c r="F187" s="175" t="str">
        <f>'가이드 작업용'!M187</f>
        <v>고블린(해머) 처치</v>
      </c>
      <c r="G187" s="175" t="str">
        <f>IFERROR(VLOOKUP(E187,'가이드 언어'!$BI:$BR,2,FALSE),0)</f>
        <v>메인 퀘스트 186 클리어</v>
      </c>
      <c r="H187" s="68">
        <f t="shared" si="31"/>
        <v>186</v>
      </c>
      <c r="I187" s="175">
        <f>'가이드 작업용'!N187</f>
        <v>42</v>
      </c>
      <c r="J187" s="175">
        <f>'가이드 작업용'!Q187</f>
        <v>43</v>
      </c>
      <c r="K187" s="175">
        <f>'가이드 작업용'!S187</f>
        <v>1730</v>
      </c>
      <c r="L187" s="68">
        <f>8</f>
        <v>8</v>
      </c>
      <c r="M187" s="175">
        <f>'가이드 작업용'!G187</f>
        <v>2616000</v>
      </c>
      <c r="N187" s="68">
        <f>0</f>
        <v>0</v>
      </c>
      <c r="O187" s="68">
        <f>0</f>
        <v>0</v>
      </c>
      <c r="P187" s="68">
        <f>9</f>
        <v>9</v>
      </c>
      <c r="Q187" s="175">
        <f>'가이드 작업용'!K187</f>
        <v>79000</v>
      </c>
      <c r="R187" s="68">
        <f>0</f>
        <v>0</v>
      </c>
      <c r="S187" s="68">
        <f>0</f>
        <v>0</v>
      </c>
      <c r="T187" s="175">
        <f>INDEX(퀘스트_reward_type_List,MATCH('가이드 작업용'!X187,퀘스트_reward_type_name,0),1)</f>
        <v>6</v>
      </c>
      <c r="U187" s="175">
        <f>'가이드 작업용'!Y187</f>
        <v>84017</v>
      </c>
      <c r="V187" s="68">
        <f>0</f>
        <v>0</v>
      </c>
      <c r="W187" s="175">
        <f>'가이드 작업용'!Z187</f>
        <v>1</v>
      </c>
      <c r="X187" s="175">
        <f>INDEX(퀘스트_reward_type_List,MATCH('가이드 작업용'!AB187,퀘스트_reward_type_name,0),1)</f>
        <v>0</v>
      </c>
      <c r="Y187" s="175">
        <f>'가이드 작업용'!AC187</f>
        <v>0</v>
      </c>
      <c r="Z187" s="68">
        <f>0</f>
        <v>0</v>
      </c>
      <c r="AA187" s="175">
        <f>'가이드 작업용'!AD187</f>
        <v>0</v>
      </c>
      <c r="AB187" s="175">
        <f>INDEX(퀘스트_shortcut_type_List,MATCH('가이드 작업용'!T187,퀘스트_shortcut_type_name,0),1)</f>
        <v>15</v>
      </c>
      <c r="AC187" s="175">
        <f>'가이드 작업용'!V187</f>
        <v>40</v>
      </c>
      <c r="AD187" s="68">
        <f>0</f>
        <v>0</v>
      </c>
      <c r="AE187" s="135">
        <f>INDEX(퀘스트_event_content_List,MATCH('가이드 작업용'!W187,퀘스트_event_content_name,0),1)</f>
        <v>0</v>
      </c>
      <c r="AF187" s="26" t="b">
        <f t="shared" si="38"/>
        <v>0</v>
      </c>
      <c r="AG187" s="1" t="b">
        <f t="shared" si="39"/>
        <v>0</v>
      </c>
      <c r="AH187" s="1" t="b">
        <f t="shared" si="40"/>
        <v>0</v>
      </c>
    </row>
    <row r="188" spans="1:34" x14ac:dyDescent="0.3">
      <c r="A188" s="1">
        <f t="shared" si="35"/>
        <v>760</v>
      </c>
      <c r="B188" s="68">
        <f t="shared" si="22"/>
        <v>1187</v>
      </c>
      <c r="C188" s="68">
        <f>2</f>
        <v>2</v>
      </c>
      <c r="D188" s="68">
        <f t="shared" si="36"/>
        <v>142187</v>
      </c>
      <c r="E188" s="68">
        <f t="shared" si="37"/>
        <v>242187</v>
      </c>
      <c r="F188" s="175" t="str">
        <f>'가이드 작업용'!M188</f>
        <v>무한의 공간, 고블린 리더</v>
      </c>
      <c r="G188" s="175" t="str">
        <f>IFERROR(VLOOKUP(E188,'가이드 언어'!$BI:$BR,2,FALSE),0)</f>
        <v>메인 퀘스트 187 클리어</v>
      </c>
      <c r="H188" s="68">
        <f t="shared" si="31"/>
        <v>187</v>
      </c>
      <c r="I188" s="175">
        <f>'가이드 작업용'!N188</f>
        <v>60</v>
      </c>
      <c r="J188" s="175">
        <f>'가이드 작업용'!Q188</f>
        <v>7</v>
      </c>
      <c r="K188" s="175">
        <f>'가이드 작업용'!S188</f>
        <v>1</v>
      </c>
      <c r="L188" s="68">
        <f>8</f>
        <v>8</v>
      </c>
      <c r="M188" s="175">
        <f>'가이드 작업용'!G188</f>
        <v>2709500</v>
      </c>
      <c r="N188" s="68">
        <f>0</f>
        <v>0</v>
      </c>
      <c r="O188" s="68">
        <f>0</f>
        <v>0</v>
      </c>
      <c r="P188" s="68">
        <f>9</f>
        <v>9</v>
      </c>
      <c r="Q188" s="175">
        <f>'가이드 작업용'!K188</f>
        <v>81000</v>
      </c>
      <c r="R188" s="68">
        <f>0</f>
        <v>0</v>
      </c>
      <c r="S188" s="68">
        <f>0</f>
        <v>0</v>
      </c>
      <c r="T188" s="175">
        <f>INDEX(퀘스트_reward_type_List,MATCH('가이드 작업용'!X188,퀘스트_reward_type_name,0),1)</f>
        <v>6</v>
      </c>
      <c r="U188" s="175">
        <f>'가이드 작업용'!Y188</f>
        <v>94042</v>
      </c>
      <c r="V188" s="68">
        <f>0</f>
        <v>0</v>
      </c>
      <c r="W188" s="175">
        <f>'가이드 작업용'!Z188</f>
        <v>100</v>
      </c>
      <c r="X188" s="175">
        <f>INDEX(퀘스트_reward_type_List,MATCH('가이드 작업용'!AB188,퀘스트_reward_type_name,0),1)</f>
        <v>0</v>
      </c>
      <c r="Y188" s="175">
        <f>'가이드 작업용'!AC188</f>
        <v>0</v>
      </c>
      <c r="Z188" s="68">
        <f>0</f>
        <v>0</v>
      </c>
      <c r="AA188" s="175">
        <f>'가이드 작업용'!AD188</f>
        <v>0</v>
      </c>
      <c r="AB188" s="175">
        <f>INDEX(퀘스트_shortcut_type_List,MATCH('가이드 작업용'!T188,퀘스트_shortcut_type_name,0),1)</f>
        <v>2</v>
      </c>
      <c r="AC188" s="175">
        <f>'가이드 작업용'!V188</f>
        <v>3</v>
      </c>
      <c r="AD188" s="68">
        <f>0</f>
        <v>0</v>
      </c>
      <c r="AE188" s="135">
        <f>INDEX(퀘스트_event_content_List,MATCH('가이드 작업용'!W188,퀘스트_event_content_name,0),1)</f>
        <v>0</v>
      </c>
      <c r="AF188" s="26" t="b">
        <f t="shared" si="38"/>
        <v>0</v>
      </c>
      <c r="AG188" s="1" t="b">
        <f t="shared" si="39"/>
        <v>0</v>
      </c>
      <c r="AH188" s="1" t="b">
        <f t="shared" si="40"/>
        <v>0</v>
      </c>
    </row>
    <row r="189" spans="1:34" x14ac:dyDescent="0.3">
      <c r="A189" s="1">
        <f t="shared" si="35"/>
        <v>9407326</v>
      </c>
      <c r="B189" s="68">
        <f t="shared" si="22"/>
        <v>1188</v>
      </c>
      <c r="C189" s="68">
        <f>2</f>
        <v>2</v>
      </c>
      <c r="D189" s="68">
        <f t="shared" si="36"/>
        <v>142188</v>
      </c>
      <c r="E189" s="68">
        <f t="shared" si="37"/>
        <v>242188</v>
      </c>
      <c r="F189" s="175" t="str">
        <f>'가이드 작업용'!M189</f>
        <v>발키리힘의 파편 제작</v>
      </c>
      <c r="G189" s="175" t="str">
        <f>IFERROR(VLOOKUP(E189,'가이드 언어'!$BI:$BR,2,FALSE),0)</f>
        <v>메인 퀘스트 188 클리어</v>
      </c>
      <c r="H189" s="68">
        <f t="shared" si="31"/>
        <v>188</v>
      </c>
      <c r="I189" s="175">
        <f>'가이드 작업용'!N189</f>
        <v>26</v>
      </c>
      <c r="J189" s="175">
        <f>'가이드 작업용'!Q189</f>
        <v>94073</v>
      </c>
      <c r="K189" s="175">
        <f>'가이드 작업용'!S189</f>
        <v>1</v>
      </c>
      <c r="L189" s="68">
        <f>8</f>
        <v>8</v>
      </c>
      <c r="M189" s="175">
        <f>'가이드 작업용'!G189</f>
        <v>2711000</v>
      </c>
      <c r="N189" s="68">
        <f>0</f>
        <v>0</v>
      </c>
      <c r="O189" s="68">
        <f>0</f>
        <v>0</v>
      </c>
      <c r="P189" s="68">
        <f>9</f>
        <v>9</v>
      </c>
      <c r="Q189" s="175">
        <f>'가이드 작업용'!K189</f>
        <v>83000</v>
      </c>
      <c r="R189" s="68">
        <f>0</f>
        <v>0</v>
      </c>
      <c r="S189" s="68">
        <f>0</f>
        <v>0</v>
      </c>
      <c r="T189" s="175">
        <f>INDEX(퀘스트_reward_type_List,MATCH('가이드 작업용'!X189,퀘스트_reward_type_name,0),1)</f>
        <v>0</v>
      </c>
      <c r="U189" s="175">
        <f>'가이드 작업용'!Y189</f>
        <v>0</v>
      </c>
      <c r="V189" s="68">
        <f>0</f>
        <v>0</v>
      </c>
      <c r="W189" s="175">
        <f>'가이드 작업용'!Z189</f>
        <v>0</v>
      </c>
      <c r="X189" s="175">
        <f>INDEX(퀘스트_reward_type_List,MATCH('가이드 작업용'!AB189,퀘스트_reward_type_name,0),1)</f>
        <v>0</v>
      </c>
      <c r="Y189" s="175">
        <f>'가이드 작업용'!AC189</f>
        <v>0</v>
      </c>
      <c r="Z189" s="68">
        <f>0</f>
        <v>0</v>
      </c>
      <c r="AA189" s="175">
        <f>'가이드 작업용'!AD189</f>
        <v>0</v>
      </c>
      <c r="AB189" s="175">
        <f>INDEX(퀘스트_shortcut_type_List,MATCH('가이드 작업용'!T189,퀘스트_shortcut_type_name,0),1)</f>
        <v>13</v>
      </c>
      <c r="AC189" s="175">
        <f>'가이드 작업용'!V189</f>
        <v>94073</v>
      </c>
      <c r="AD189" s="68">
        <f>0</f>
        <v>0</v>
      </c>
      <c r="AE189" s="135">
        <f>INDEX(퀘스트_event_content_List,MATCH('가이드 작업용'!W189,퀘스트_event_content_name,0),1)</f>
        <v>0</v>
      </c>
      <c r="AF189" s="26" t="b">
        <f t="shared" si="38"/>
        <v>0</v>
      </c>
      <c r="AG189" s="1" t="b">
        <f t="shared" si="39"/>
        <v>0</v>
      </c>
      <c r="AH189" s="1" t="b">
        <f t="shared" si="40"/>
        <v>0</v>
      </c>
    </row>
    <row r="190" spans="1:34" x14ac:dyDescent="0.3">
      <c r="A190" s="1">
        <f t="shared" si="35"/>
        <v>4065</v>
      </c>
      <c r="B190" s="68">
        <f t="shared" si="22"/>
        <v>1189</v>
      </c>
      <c r="C190" s="68">
        <f>2</f>
        <v>2</v>
      </c>
      <c r="D190" s="68">
        <f t="shared" si="36"/>
        <v>142189</v>
      </c>
      <c r="E190" s="68">
        <f t="shared" si="37"/>
        <v>242189</v>
      </c>
      <c r="F190" s="175" t="str">
        <f>'가이드 작업용'!M190</f>
        <v>MVP 처치</v>
      </c>
      <c r="G190" s="175" t="str">
        <f>IFERROR(VLOOKUP(E190,'가이드 언어'!$BI:$BR,2,FALSE),0)</f>
        <v>메인 퀘스트 189 클리어</v>
      </c>
      <c r="H190" s="68">
        <f t="shared" si="31"/>
        <v>189</v>
      </c>
      <c r="I190" s="175">
        <f>'가이드 작업용'!N190</f>
        <v>65</v>
      </c>
      <c r="J190" s="175">
        <f>'가이드 작업용'!Q190</f>
        <v>40</v>
      </c>
      <c r="K190" s="175">
        <f>'가이드 작업용'!S190</f>
        <v>7</v>
      </c>
      <c r="L190" s="68">
        <f>8</f>
        <v>8</v>
      </c>
      <c r="M190" s="175">
        <f>'가이드 작업용'!G190</f>
        <v>2712500</v>
      </c>
      <c r="N190" s="68">
        <f>0</f>
        <v>0</v>
      </c>
      <c r="O190" s="68">
        <f>0</f>
        <v>0</v>
      </c>
      <c r="P190" s="68">
        <f>9</f>
        <v>9</v>
      </c>
      <c r="Q190" s="175">
        <f>'가이드 작업용'!K190</f>
        <v>85000</v>
      </c>
      <c r="R190" s="68">
        <f>0</f>
        <v>0</v>
      </c>
      <c r="S190" s="68">
        <f>0</f>
        <v>0</v>
      </c>
      <c r="T190" s="175">
        <f>INDEX(퀘스트_reward_type_List,MATCH('가이드 작업용'!X190,퀘스트_reward_type_name,0),1)</f>
        <v>0</v>
      </c>
      <c r="U190" s="175">
        <f>'가이드 작업용'!Y190</f>
        <v>0</v>
      </c>
      <c r="V190" s="68">
        <f>0</f>
        <v>0</v>
      </c>
      <c r="W190" s="175">
        <f>'가이드 작업용'!Z190</f>
        <v>0</v>
      </c>
      <c r="X190" s="175">
        <f>INDEX(퀘스트_reward_type_List,MATCH('가이드 작업용'!AB190,퀘스트_reward_type_name,0),1)</f>
        <v>0</v>
      </c>
      <c r="Y190" s="175">
        <f>'가이드 작업용'!AC190</f>
        <v>0</v>
      </c>
      <c r="Z190" s="68">
        <f>0</f>
        <v>0</v>
      </c>
      <c r="AA190" s="175">
        <f>'가이드 작업용'!AD190</f>
        <v>0</v>
      </c>
      <c r="AB190" s="175">
        <f>INDEX(퀘스트_shortcut_type_List,MATCH('가이드 작업용'!T190,퀘스트_shortcut_type_name,0),1)</f>
        <v>15</v>
      </c>
      <c r="AC190" s="175">
        <f>'가이드 작업용'!V190</f>
        <v>40</v>
      </c>
      <c r="AD190" s="68">
        <f>0</f>
        <v>0</v>
      </c>
      <c r="AE190" s="135">
        <f>INDEX(퀘스트_event_content_List,MATCH('가이드 작업용'!W190,퀘스트_event_content_name,0),1)</f>
        <v>0</v>
      </c>
      <c r="AF190" s="26" t="b">
        <f t="shared" si="38"/>
        <v>0</v>
      </c>
      <c r="AG190" s="1" t="b">
        <f t="shared" si="39"/>
        <v>0</v>
      </c>
      <c r="AH190" s="1" t="b">
        <f t="shared" si="40"/>
        <v>0</v>
      </c>
    </row>
    <row r="191" spans="1:34" x14ac:dyDescent="0.3">
      <c r="A191" s="1">
        <f t="shared" si="35"/>
        <v>5404302</v>
      </c>
      <c r="B191" s="68">
        <f t="shared" si="22"/>
        <v>1190</v>
      </c>
      <c r="C191" s="68">
        <f>2</f>
        <v>2</v>
      </c>
      <c r="D191" s="68">
        <f t="shared" si="36"/>
        <v>142190</v>
      </c>
      <c r="E191" s="68">
        <f t="shared" si="37"/>
        <v>242190</v>
      </c>
      <c r="F191" s="175" t="str">
        <f>'가이드 작업용'!M191</f>
        <v>고블린(해머) 보스 처치</v>
      </c>
      <c r="G191" s="175" t="str">
        <f>IFERROR(VLOOKUP(E191,'가이드 언어'!$BI:$BR,2,FALSE),0)</f>
        <v>메인 퀘스트 190 클리어</v>
      </c>
      <c r="H191" s="68">
        <f t="shared" si="31"/>
        <v>190</v>
      </c>
      <c r="I191" s="175">
        <f>'가이드 작업용'!N191</f>
        <v>2</v>
      </c>
      <c r="J191" s="175">
        <f>'가이드 작업용'!Q191</f>
        <v>54043</v>
      </c>
      <c r="K191" s="175">
        <f>'가이드 작업용'!S191</f>
        <v>1</v>
      </c>
      <c r="L191" s="68">
        <f>8</f>
        <v>8</v>
      </c>
      <c r="M191" s="175">
        <f>'가이드 작업용'!G191</f>
        <v>2714000</v>
      </c>
      <c r="N191" s="68">
        <f>0</f>
        <v>0</v>
      </c>
      <c r="O191" s="68">
        <f>0</f>
        <v>0</v>
      </c>
      <c r="P191" s="68">
        <f>9</f>
        <v>9</v>
      </c>
      <c r="Q191" s="175">
        <f>'가이드 작업용'!K191</f>
        <v>87000</v>
      </c>
      <c r="R191" s="68">
        <f>0</f>
        <v>0</v>
      </c>
      <c r="S191" s="68">
        <f>0</f>
        <v>0</v>
      </c>
      <c r="T191" s="175">
        <f>INDEX(퀘스트_reward_type_List,MATCH('가이드 작업용'!X191,퀘스트_reward_type_name,0),1)</f>
        <v>34</v>
      </c>
      <c r="U191" s="175">
        <f>'가이드 작업용'!Y191</f>
        <v>1</v>
      </c>
      <c r="V191" s="68">
        <f>0</f>
        <v>0</v>
      </c>
      <c r="W191" s="175">
        <f>'가이드 작업용'!Z191</f>
        <v>0</v>
      </c>
      <c r="X191" s="175">
        <f>INDEX(퀘스트_reward_type_List,MATCH('가이드 작업용'!AB191,퀘스트_reward_type_name,0),1)</f>
        <v>0</v>
      </c>
      <c r="Y191" s="175">
        <f>'가이드 작업용'!AC191</f>
        <v>0</v>
      </c>
      <c r="Z191" s="68">
        <f>0</f>
        <v>0</v>
      </c>
      <c r="AA191" s="175">
        <f>'가이드 작업용'!AD191</f>
        <v>0</v>
      </c>
      <c r="AB191" s="175">
        <f>INDEX(퀘스트_shortcut_type_List,MATCH('가이드 작업용'!T191,퀘스트_shortcut_type_name,0),1)</f>
        <v>15</v>
      </c>
      <c r="AC191" s="175">
        <f>'가이드 작업용'!V191</f>
        <v>40</v>
      </c>
      <c r="AD191" s="68">
        <f>0</f>
        <v>0</v>
      </c>
      <c r="AE191" s="135">
        <f>INDEX(퀘스트_event_content_List,MATCH('가이드 작업용'!W191,퀘스트_event_content_name,0),1)</f>
        <v>0</v>
      </c>
      <c r="AF191" s="26" t="b">
        <f t="shared" si="38"/>
        <v>0</v>
      </c>
      <c r="AG191" s="1" t="b">
        <f t="shared" si="39"/>
        <v>0</v>
      </c>
      <c r="AH191" s="1" t="b">
        <f t="shared" si="40"/>
        <v>0</v>
      </c>
    </row>
    <row r="192" spans="1:34" x14ac:dyDescent="0.3">
      <c r="A192" s="1">
        <f t="shared" si="35"/>
        <v>4942</v>
      </c>
      <c r="B192" s="68">
        <f t="shared" si="22"/>
        <v>1191</v>
      </c>
      <c r="C192" s="68">
        <f>2</f>
        <v>2</v>
      </c>
      <c r="D192" s="68">
        <f t="shared" si="36"/>
        <v>142191</v>
      </c>
      <c r="E192" s="68">
        <f t="shared" si="37"/>
        <v>242191</v>
      </c>
      <c r="F192" s="175" t="str">
        <f>'가이드 작업용'!M192</f>
        <v>팬저 고블린 처치</v>
      </c>
      <c r="G192" s="175" t="str">
        <f>IFERROR(VLOOKUP(E192,'가이드 언어'!$BI:$BR,2,FALSE),0)</f>
        <v>메인 퀘스트 191 클리어</v>
      </c>
      <c r="H192" s="68">
        <f t="shared" si="31"/>
        <v>191</v>
      </c>
      <c r="I192" s="175">
        <f>'가이드 작업용'!N192</f>
        <v>42</v>
      </c>
      <c r="J192" s="175">
        <f>'가이드 작업용'!Q192</f>
        <v>49</v>
      </c>
      <c r="K192" s="175">
        <f>'가이드 작업용'!S192</f>
        <v>1800</v>
      </c>
      <c r="L192" s="68">
        <f>8</f>
        <v>8</v>
      </c>
      <c r="M192" s="175">
        <f>'가이드 작업용'!G192</f>
        <v>2809500</v>
      </c>
      <c r="N192" s="68">
        <f>0</f>
        <v>0</v>
      </c>
      <c r="O192" s="68">
        <f>0</f>
        <v>0</v>
      </c>
      <c r="P192" s="68">
        <f>9</f>
        <v>9</v>
      </c>
      <c r="Q192" s="175">
        <f>'가이드 작업용'!K192</f>
        <v>89000</v>
      </c>
      <c r="R192" s="68">
        <f>0</f>
        <v>0</v>
      </c>
      <c r="S192" s="68">
        <f>0</f>
        <v>0</v>
      </c>
      <c r="T192" s="175">
        <f>INDEX(퀘스트_reward_type_List,MATCH('가이드 작업용'!X192,퀘스트_reward_type_name,0),1)</f>
        <v>0</v>
      </c>
      <c r="U192" s="175">
        <f>'가이드 작업용'!Y192</f>
        <v>0</v>
      </c>
      <c r="V192" s="68">
        <f>0</f>
        <v>0</v>
      </c>
      <c r="W192" s="175">
        <f>'가이드 작업용'!Z192</f>
        <v>0</v>
      </c>
      <c r="X192" s="175">
        <f>INDEX(퀘스트_reward_type_List,MATCH('가이드 작업용'!AB192,퀘스트_reward_type_name,0),1)</f>
        <v>0</v>
      </c>
      <c r="Y192" s="175">
        <f>'가이드 작업용'!AC192</f>
        <v>0</v>
      </c>
      <c r="Z192" s="68">
        <f>0</f>
        <v>0</v>
      </c>
      <c r="AA192" s="175">
        <f>'가이드 작업용'!AD192</f>
        <v>0</v>
      </c>
      <c r="AB192" s="175">
        <f>INDEX(퀘스트_shortcut_type_List,MATCH('가이드 작업용'!T192,퀘스트_shortcut_type_name,0),1)</f>
        <v>15</v>
      </c>
      <c r="AC192" s="175">
        <f>'가이드 작업용'!V192</f>
        <v>41</v>
      </c>
      <c r="AD192" s="68">
        <f>0</f>
        <v>0</v>
      </c>
      <c r="AE192" s="135">
        <f>INDEX(퀘스트_event_content_List,MATCH('가이드 작업용'!W192,퀘스트_event_content_name,0),1)</f>
        <v>0</v>
      </c>
      <c r="AF192" s="26" t="b">
        <f t="shared" si="38"/>
        <v>0</v>
      </c>
      <c r="AG192" s="1" t="b">
        <f t="shared" si="39"/>
        <v>0</v>
      </c>
      <c r="AH192" s="1" t="b">
        <f t="shared" si="40"/>
        <v>0</v>
      </c>
    </row>
    <row r="193" spans="1:34" x14ac:dyDescent="0.3">
      <c r="A193" s="1">
        <f t="shared" si="35"/>
        <v>4066</v>
      </c>
      <c r="B193" s="68">
        <f t="shared" si="22"/>
        <v>1192</v>
      </c>
      <c r="C193" s="68">
        <f>2</f>
        <v>2</v>
      </c>
      <c r="D193" s="68">
        <f t="shared" si="36"/>
        <v>142192</v>
      </c>
      <c r="E193" s="68">
        <f t="shared" si="37"/>
        <v>242192</v>
      </c>
      <c r="F193" s="175" t="str">
        <f>'가이드 작업용'!M193</f>
        <v>게펜 필드 4 유니크 MVP 처치</v>
      </c>
      <c r="G193" s="175" t="str">
        <f>IFERROR(VLOOKUP(E193,'가이드 언어'!$BI:$BR,2,FALSE),0)</f>
        <v>메인 퀘스트 192 클리어</v>
      </c>
      <c r="H193" s="68">
        <f t="shared" si="31"/>
        <v>192</v>
      </c>
      <c r="I193" s="175">
        <f>'가이드 작업용'!N193</f>
        <v>66</v>
      </c>
      <c r="J193" s="175">
        <f>'가이드 작업용'!Q193</f>
        <v>40</v>
      </c>
      <c r="K193" s="175">
        <f>'가이드 작업용'!S193</f>
        <v>1</v>
      </c>
      <c r="L193" s="68">
        <f>8</f>
        <v>8</v>
      </c>
      <c r="M193" s="175">
        <f>'가이드 작업용'!G193</f>
        <v>2905500</v>
      </c>
      <c r="N193" s="68">
        <f>0</f>
        <v>0</v>
      </c>
      <c r="O193" s="68">
        <f>0</f>
        <v>0</v>
      </c>
      <c r="P193" s="68">
        <f>9</f>
        <v>9</v>
      </c>
      <c r="Q193" s="175">
        <f>'가이드 작업용'!K193</f>
        <v>91000</v>
      </c>
      <c r="R193" s="68">
        <f>0</f>
        <v>0</v>
      </c>
      <c r="S193" s="68">
        <f>0</f>
        <v>0</v>
      </c>
      <c r="T193" s="175">
        <f>INDEX(퀘스트_reward_type_List,MATCH('가이드 작업용'!X193,퀘스트_reward_type_name,0),1)</f>
        <v>0</v>
      </c>
      <c r="U193" s="175">
        <f>'가이드 작업용'!Y193</f>
        <v>0</v>
      </c>
      <c r="V193" s="68">
        <f>0</f>
        <v>0</v>
      </c>
      <c r="W193" s="175">
        <f>'가이드 작업용'!Z193</f>
        <v>0</v>
      </c>
      <c r="X193" s="175">
        <f>INDEX(퀘스트_reward_type_List,MATCH('가이드 작업용'!AB193,퀘스트_reward_type_name,0),1)</f>
        <v>0</v>
      </c>
      <c r="Y193" s="175">
        <f>'가이드 작업용'!AC193</f>
        <v>0</v>
      </c>
      <c r="Z193" s="68">
        <f>0</f>
        <v>0</v>
      </c>
      <c r="AA193" s="175">
        <f>'가이드 작업용'!AD193</f>
        <v>0</v>
      </c>
      <c r="AB193" s="175">
        <f>INDEX(퀘스트_shortcut_type_List,MATCH('가이드 작업용'!T193,퀘스트_shortcut_type_name,0),1)</f>
        <v>15</v>
      </c>
      <c r="AC193" s="175">
        <f>'가이드 작업용'!V193</f>
        <v>40</v>
      </c>
      <c r="AD193" s="68">
        <f>0</f>
        <v>0</v>
      </c>
      <c r="AE193" s="135">
        <f>INDEX(퀘스트_event_content_List,MATCH('가이드 작업용'!W193,퀘스트_event_content_name,0),1)</f>
        <v>0</v>
      </c>
      <c r="AF193" s="26" t="b">
        <f t="shared" si="38"/>
        <v>0</v>
      </c>
      <c r="AG193" s="1" t="b">
        <f t="shared" si="39"/>
        <v>0</v>
      </c>
      <c r="AH193" s="1" t="b">
        <f t="shared" si="40"/>
        <v>0</v>
      </c>
    </row>
    <row r="194" spans="1:34" x14ac:dyDescent="0.3">
      <c r="A194" s="1">
        <f t="shared" si="35"/>
        <v>4165</v>
      </c>
      <c r="B194" s="68">
        <f t="shared" si="22"/>
        <v>1193</v>
      </c>
      <c r="C194" s="68">
        <f>2</f>
        <v>2</v>
      </c>
      <c r="D194" s="68">
        <f t="shared" si="36"/>
        <v>142193</v>
      </c>
      <c r="E194" s="68">
        <f t="shared" si="37"/>
        <v>242193</v>
      </c>
      <c r="F194" s="175" t="str">
        <f>'가이드 작업용'!M194</f>
        <v>MVP 처치</v>
      </c>
      <c r="G194" s="175" t="str">
        <f>IFERROR(VLOOKUP(E194,'가이드 언어'!$BI:$BR,2,FALSE),0)</f>
        <v>메인 퀘스트 193 클리어</v>
      </c>
      <c r="H194" s="68">
        <f t="shared" si="31"/>
        <v>193</v>
      </c>
      <c r="I194" s="175">
        <f>'가이드 작업용'!N194</f>
        <v>65</v>
      </c>
      <c r="J194" s="175">
        <f>'가이드 작업용'!Q194</f>
        <v>41</v>
      </c>
      <c r="K194" s="175">
        <f>'가이드 작업용'!S194</f>
        <v>7</v>
      </c>
      <c r="L194" s="68">
        <f>8</f>
        <v>8</v>
      </c>
      <c r="M194" s="175">
        <f>'가이드 작업용'!G194</f>
        <v>3002000</v>
      </c>
      <c r="N194" s="68">
        <f>0</f>
        <v>0</v>
      </c>
      <c r="O194" s="68">
        <f>0</f>
        <v>0</v>
      </c>
      <c r="P194" s="68">
        <f>9</f>
        <v>9</v>
      </c>
      <c r="Q194" s="175">
        <f>'가이드 작업용'!K194</f>
        <v>93000</v>
      </c>
      <c r="R194" s="68">
        <f>0</f>
        <v>0</v>
      </c>
      <c r="S194" s="68">
        <f>0</f>
        <v>0</v>
      </c>
      <c r="T194" s="175">
        <f>INDEX(퀘스트_reward_type_List,MATCH('가이드 작업용'!X194,퀘스트_reward_type_name,0),1)</f>
        <v>0</v>
      </c>
      <c r="U194" s="175">
        <f>'가이드 작업용'!Y194</f>
        <v>0</v>
      </c>
      <c r="V194" s="68">
        <f>0</f>
        <v>0</v>
      </c>
      <c r="W194" s="175">
        <f>'가이드 작업용'!Z194</f>
        <v>0</v>
      </c>
      <c r="X194" s="175">
        <f>INDEX(퀘스트_reward_type_List,MATCH('가이드 작업용'!AB194,퀘스트_reward_type_name,0),1)</f>
        <v>0</v>
      </c>
      <c r="Y194" s="175">
        <f>'가이드 작업용'!AC194</f>
        <v>0</v>
      </c>
      <c r="Z194" s="68">
        <f>0</f>
        <v>0</v>
      </c>
      <c r="AA194" s="175">
        <f>'가이드 작업용'!AD194</f>
        <v>0</v>
      </c>
      <c r="AB194" s="175">
        <f>INDEX(퀘스트_shortcut_type_List,MATCH('가이드 작업용'!T194,퀘스트_shortcut_type_name,0),1)</f>
        <v>15</v>
      </c>
      <c r="AC194" s="175">
        <f>'가이드 작업용'!V194</f>
        <v>41</v>
      </c>
      <c r="AD194" s="68">
        <f>0</f>
        <v>0</v>
      </c>
      <c r="AE194" s="135">
        <f>INDEX(퀘스트_event_content_List,MATCH('가이드 작업용'!W194,퀘스트_event_content_name,0),1)</f>
        <v>0</v>
      </c>
      <c r="AF194" s="26" t="b">
        <f t="shared" si="38"/>
        <v>0</v>
      </c>
      <c r="AG194" s="1" t="b">
        <f t="shared" si="39"/>
        <v>0</v>
      </c>
      <c r="AH194" s="1" t="b">
        <f t="shared" si="40"/>
        <v>0</v>
      </c>
    </row>
    <row r="195" spans="1:34" x14ac:dyDescent="0.3">
      <c r="A195" s="1">
        <f t="shared" si="35"/>
        <v>5404902</v>
      </c>
      <c r="B195" s="68">
        <f t="shared" ref="B195:B258" si="41">42000+ROW()-1-41000</f>
        <v>1194</v>
      </c>
      <c r="C195" s="68">
        <f>2</f>
        <v>2</v>
      </c>
      <c r="D195" s="68">
        <f t="shared" si="36"/>
        <v>142194</v>
      </c>
      <c r="E195" s="68">
        <f t="shared" si="37"/>
        <v>242194</v>
      </c>
      <c r="F195" s="175" t="str">
        <f>'가이드 작업용'!M195</f>
        <v>팬저 고블린 보스 처치</v>
      </c>
      <c r="G195" s="175" t="str">
        <f>IFERROR(VLOOKUP(E195,'가이드 언어'!$BI:$BR,2,FALSE),0)</f>
        <v>메인 퀘스트 194 클리어</v>
      </c>
      <c r="H195" s="68">
        <f t="shared" ref="H195:H258" si="42">ROW()-1</f>
        <v>194</v>
      </c>
      <c r="I195" s="175">
        <f>'가이드 작업용'!N195</f>
        <v>2</v>
      </c>
      <c r="J195" s="175">
        <f>'가이드 작업용'!Q195</f>
        <v>54049</v>
      </c>
      <c r="K195" s="175">
        <f>'가이드 작업용'!S195</f>
        <v>1</v>
      </c>
      <c r="L195" s="68">
        <f>8</f>
        <v>8</v>
      </c>
      <c r="M195" s="175">
        <f>'가이드 작업용'!G195</f>
        <v>3099000</v>
      </c>
      <c r="N195" s="68">
        <f>0</f>
        <v>0</v>
      </c>
      <c r="O195" s="68">
        <f>0</f>
        <v>0</v>
      </c>
      <c r="P195" s="68">
        <f>9</f>
        <v>9</v>
      </c>
      <c r="Q195" s="175">
        <f>'가이드 작업용'!K195</f>
        <v>95000</v>
      </c>
      <c r="R195" s="68">
        <f>0</f>
        <v>0</v>
      </c>
      <c r="S195" s="68">
        <f>0</f>
        <v>0</v>
      </c>
      <c r="T195" s="175">
        <f>INDEX(퀘스트_reward_type_List,MATCH('가이드 작업용'!X195,퀘스트_reward_type_name,0),1)</f>
        <v>0</v>
      </c>
      <c r="U195" s="175">
        <f>'가이드 작업용'!Y195</f>
        <v>0</v>
      </c>
      <c r="V195" s="68">
        <f>0</f>
        <v>0</v>
      </c>
      <c r="W195" s="175">
        <f>'가이드 작업용'!Z195</f>
        <v>0</v>
      </c>
      <c r="X195" s="175">
        <f>INDEX(퀘스트_reward_type_List,MATCH('가이드 작업용'!AB195,퀘스트_reward_type_name,0),1)</f>
        <v>0</v>
      </c>
      <c r="Y195" s="175">
        <f>'가이드 작업용'!AC195</f>
        <v>0</v>
      </c>
      <c r="Z195" s="68">
        <f>0</f>
        <v>0</v>
      </c>
      <c r="AA195" s="175">
        <f>'가이드 작업용'!AD195</f>
        <v>0</v>
      </c>
      <c r="AB195" s="175">
        <f>INDEX(퀘스트_shortcut_type_List,MATCH('가이드 작업용'!T195,퀘스트_shortcut_type_name,0),1)</f>
        <v>15</v>
      </c>
      <c r="AC195" s="175">
        <f>'가이드 작업용'!V195</f>
        <v>41</v>
      </c>
      <c r="AD195" s="68">
        <f>0</f>
        <v>0</v>
      </c>
      <c r="AE195" s="135">
        <f>INDEX(퀘스트_event_content_List,MATCH('가이드 작업용'!W195,퀘스트_event_content_name,0),1)</f>
        <v>0</v>
      </c>
      <c r="AF195" s="26" t="b">
        <f t="shared" si="38"/>
        <v>0</v>
      </c>
      <c r="AG195" s="1" t="b">
        <f t="shared" si="39"/>
        <v>0</v>
      </c>
      <c r="AH195" s="1" t="b">
        <f t="shared" si="40"/>
        <v>0</v>
      </c>
    </row>
    <row r="196" spans="1:34" x14ac:dyDescent="0.3">
      <c r="A196" s="1">
        <f t="shared" si="35"/>
        <v>4842</v>
      </c>
      <c r="B196" s="68">
        <f t="shared" si="41"/>
        <v>1195</v>
      </c>
      <c r="C196" s="68">
        <f>2</f>
        <v>2</v>
      </c>
      <c r="D196" s="68">
        <f t="shared" si="36"/>
        <v>142195</v>
      </c>
      <c r="E196" s="68">
        <f t="shared" si="37"/>
        <v>242195</v>
      </c>
      <c r="F196" s="175" t="str">
        <f>'가이드 작업용'!M196</f>
        <v>고블린 스팀라이더 처치</v>
      </c>
      <c r="G196" s="175" t="str">
        <f>IFERROR(VLOOKUP(E196,'가이드 언어'!$BI:$BR,2,FALSE),0)</f>
        <v>메인 퀘스트 195 클리어</v>
      </c>
      <c r="H196" s="68">
        <f t="shared" si="42"/>
        <v>195</v>
      </c>
      <c r="I196" s="175">
        <f>'가이드 작업용'!N196</f>
        <v>42</v>
      </c>
      <c r="J196" s="175">
        <f>'가이드 작업용'!Q196</f>
        <v>48</v>
      </c>
      <c r="K196" s="175">
        <f>'가이드 작업용'!S196</f>
        <v>1880</v>
      </c>
      <c r="L196" s="68">
        <f>8</f>
        <v>8</v>
      </c>
      <c r="M196" s="175">
        <f>'가이드 작업용'!G196</f>
        <v>3196500</v>
      </c>
      <c r="N196" s="68">
        <f>0</f>
        <v>0</v>
      </c>
      <c r="O196" s="68">
        <f>0</f>
        <v>0</v>
      </c>
      <c r="P196" s="68">
        <f>9</f>
        <v>9</v>
      </c>
      <c r="Q196" s="175">
        <f>'가이드 작업용'!K196</f>
        <v>97000</v>
      </c>
      <c r="R196" s="68">
        <f>0</f>
        <v>0</v>
      </c>
      <c r="S196" s="68">
        <f>0</f>
        <v>0</v>
      </c>
      <c r="T196" s="175">
        <f>INDEX(퀘스트_reward_type_List,MATCH('가이드 작업용'!X196,퀘스트_reward_type_name,0),1)</f>
        <v>6</v>
      </c>
      <c r="U196" s="175">
        <f>'가이드 작업용'!Y196</f>
        <v>84017</v>
      </c>
      <c r="V196" s="68">
        <f>0</f>
        <v>0</v>
      </c>
      <c r="W196" s="175">
        <f>'가이드 작업용'!Z196</f>
        <v>1</v>
      </c>
      <c r="X196" s="175">
        <f>INDEX(퀘스트_reward_type_List,MATCH('가이드 작업용'!AB196,퀘스트_reward_type_name,0),1)</f>
        <v>6</v>
      </c>
      <c r="Y196" s="175">
        <f>'가이드 작업용'!AC196</f>
        <v>94055</v>
      </c>
      <c r="Z196" s="68">
        <f>0</f>
        <v>0</v>
      </c>
      <c r="AA196" s="175">
        <f>'가이드 작업용'!AD196</f>
        <v>20</v>
      </c>
      <c r="AB196" s="175">
        <f>INDEX(퀘스트_shortcut_type_List,MATCH('가이드 작업용'!T196,퀘스트_shortcut_type_name,0),1)</f>
        <v>15</v>
      </c>
      <c r="AC196" s="175">
        <f>'가이드 작업용'!V196</f>
        <v>42</v>
      </c>
      <c r="AD196" s="68">
        <f>0</f>
        <v>0</v>
      </c>
      <c r="AE196" s="135">
        <f>INDEX(퀘스트_event_content_List,MATCH('가이드 작업용'!W196,퀘스트_event_content_name,0),1)</f>
        <v>0</v>
      </c>
      <c r="AF196" s="26" t="b">
        <f t="shared" si="38"/>
        <v>0</v>
      </c>
      <c r="AG196" s="1" t="b">
        <f t="shared" si="39"/>
        <v>0</v>
      </c>
      <c r="AH196" s="1" t="b">
        <f t="shared" si="40"/>
        <v>0</v>
      </c>
    </row>
    <row r="197" spans="1:34" x14ac:dyDescent="0.3">
      <c r="A197" s="1">
        <f t="shared" si="35"/>
        <v>7070</v>
      </c>
      <c r="B197" s="68">
        <f t="shared" si="41"/>
        <v>1196</v>
      </c>
      <c r="C197" s="68">
        <f>2</f>
        <v>2</v>
      </c>
      <c r="D197" s="68">
        <f t="shared" si="36"/>
        <v>142196</v>
      </c>
      <c r="E197" s="68">
        <f t="shared" si="37"/>
        <v>242196</v>
      </c>
      <c r="F197" s="175" t="str">
        <f>'가이드 작업용'!M197</f>
        <v>카드 강화</v>
      </c>
      <c r="G197" s="175" t="str">
        <f>IFERROR(VLOOKUP(E197,'가이드 언어'!$BI:$BR,2,FALSE),0)</f>
        <v>메인 퀘스트 196 클리어</v>
      </c>
      <c r="H197" s="68">
        <f t="shared" si="42"/>
        <v>196</v>
      </c>
      <c r="I197" s="175">
        <f>'가이드 작업용'!N197</f>
        <v>70</v>
      </c>
      <c r="J197" s="175">
        <f>'가이드 작업용'!Q197</f>
        <v>70</v>
      </c>
      <c r="K197" s="175">
        <f>'가이드 작업용'!S197</f>
        <v>1</v>
      </c>
      <c r="L197" s="68">
        <f>8</f>
        <v>8</v>
      </c>
      <c r="M197" s="175">
        <f>'가이드 작업용'!G197</f>
        <v>3294500</v>
      </c>
      <c r="N197" s="68">
        <f>0</f>
        <v>0</v>
      </c>
      <c r="O197" s="68">
        <f>0</f>
        <v>0</v>
      </c>
      <c r="P197" s="68">
        <f>9</f>
        <v>9</v>
      </c>
      <c r="Q197" s="175">
        <f>'가이드 작업용'!K197</f>
        <v>99000</v>
      </c>
      <c r="R197" s="68">
        <f>0</f>
        <v>0</v>
      </c>
      <c r="S197" s="68">
        <f>0</f>
        <v>0</v>
      </c>
      <c r="T197" s="175">
        <f>INDEX(퀘스트_reward_type_List,MATCH('가이드 작업용'!X197,퀘스트_reward_type_name,0),1)</f>
        <v>0</v>
      </c>
      <c r="U197" s="175">
        <f>'가이드 작업용'!Y197</f>
        <v>0</v>
      </c>
      <c r="V197" s="68">
        <f>0</f>
        <v>0</v>
      </c>
      <c r="W197" s="175">
        <f>'가이드 작업용'!Z197</f>
        <v>0</v>
      </c>
      <c r="X197" s="175">
        <f>INDEX(퀘스트_reward_type_List,MATCH('가이드 작업용'!AB197,퀘스트_reward_type_name,0),1)</f>
        <v>0</v>
      </c>
      <c r="Y197" s="175">
        <f>'가이드 작업용'!AC197</f>
        <v>0</v>
      </c>
      <c r="Z197" s="68">
        <f>0</f>
        <v>0</v>
      </c>
      <c r="AA197" s="175">
        <f>'가이드 작업용'!AD197</f>
        <v>0</v>
      </c>
      <c r="AB197" s="175">
        <f>INDEX(퀘스트_shortcut_type_List,MATCH('가이드 작업용'!T197,퀘스트_shortcut_type_name,0),1)</f>
        <v>6</v>
      </c>
      <c r="AC197" s="175">
        <f>'가이드 작업용'!V197</f>
        <v>0</v>
      </c>
      <c r="AD197" s="68">
        <f>0</f>
        <v>0</v>
      </c>
      <c r="AE197" s="135">
        <f>INDEX(퀘스트_event_content_List,MATCH('가이드 작업용'!W197,퀘스트_event_content_name,0),1)</f>
        <v>0</v>
      </c>
      <c r="AF197" s="26" t="b">
        <f t="shared" si="38"/>
        <v>0</v>
      </c>
      <c r="AG197" s="1" t="b">
        <f t="shared" si="39"/>
        <v>0</v>
      </c>
      <c r="AH197" s="1" t="b">
        <f t="shared" si="40"/>
        <v>0</v>
      </c>
    </row>
    <row r="198" spans="1:34" x14ac:dyDescent="0.3">
      <c r="A198" s="1">
        <f t="shared" si="35"/>
        <v>4265</v>
      </c>
      <c r="B198" s="68">
        <f t="shared" si="41"/>
        <v>1197</v>
      </c>
      <c r="C198" s="68">
        <f>2</f>
        <v>2</v>
      </c>
      <c r="D198" s="68">
        <f t="shared" si="36"/>
        <v>142197</v>
      </c>
      <c r="E198" s="68">
        <f t="shared" si="37"/>
        <v>242197</v>
      </c>
      <c r="F198" s="175" t="str">
        <f>'가이드 작업용'!M198</f>
        <v>MVP 처치</v>
      </c>
      <c r="G198" s="175" t="str">
        <f>IFERROR(VLOOKUP(E198,'가이드 언어'!$BI:$BR,2,FALSE),0)</f>
        <v>메인 퀘스트 197 클리어</v>
      </c>
      <c r="H198" s="68">
        <f t="shared" si="42"/>
        <v>197</v>
      </c>
      <c r="I198" s="175">
        <f>'가이드 작업용'!N198</f>
        <v>65</v>
      </c>
      <c r="J198" s="175">
        <f>'가이드 작업용'!Q198</f>
        <v>42</v>
      </c>
      <c r="K198" s="175">
        <f>'가이드 작업용'!S198</f>
        <v>7</v>
      </c>
      <c r="L198" s="68">
        <f>8</f>
        <v>8</v>
      </c>
      <c r="M198" s="175">
        <f>'가이드 작업용'!G198</f>
        <v>3393000</v>
      </c>
      <c r="N198" s="68">
        <f>0</f>
        <v>0</v>
      </c>
      <c r="O198" s="68">
        <f>0</f>
        <v>0</v>
      </c>
      <c r="P198" s="68">
        <f>9</f>
        <v>9</v>
      </c>
      <c r="Q198" s="175">
        <f>'가이드 작업용'!K198</f>
        <v>101000</v>
      </c>
      <c r="R198" s="68">
        <f>0</f>
        <v>0</v>
      </c>
      <c r="S198" s="68">
        <f>0</f>
        <v>0</v>
      </c>
      <c r="T198" s="175">
        <f>INDEX(퀘스트_reward_type_List,MATCH('가이드 작업용'!X198,퀘스트_reward_type_name,0),1)</f>
        <v>0</v>
      </c>
      <c r="U198" s="175">
        <f>'가이드 작업용'!Y198</f>
        <v>0</v>
      </c>
      <c r="V198" s="68">
        <f>0</f>
        <v>0</v>
      </c>
      <c r="W198" s="175">
        <f>'가이드 작업용'!Z198</f>
        <v>0</v>
      </c>
      <c r="X198" s="175">
        <f>INDEX(퀘스트_reward_type_List,MATCH('가이드 작업용'!AB198,퀘스트_reward_type_name,0),1)</f>
        <v>0</v>
      </c>
      <c r="Y198" s="175">
        <f>'가이드 작업용'!AC198</f>
        <v>0</v>
      </c>
      <c r="Z198" s="68">
        <f>0</f>
        <v>0</v>
      </c>
      <c r="AA198" s="175">
        <f>'가이드 작업용'!AD198</f>
        <v>0</v>
      </c>
      <c r="AB198" s="175">
        <f>INDEX(퀘스트_shortcut_type_List,MATCH('가이드 작업용'!T198,퀘스트_shortcut_type_name,0),1)</f>
        <v>15</v>
      </c>
      <c r="AC198" s="175">
        <f>'가이드 작업용'!V198</f>
        <v>42</v>
      </c>
      <c r="AD198" s="68">
        <f>0</f>
        <v>0</v>
      </c>
      <c r="AE198" s="135">
        <f>INDEX(퀘스트_event_content_List,MATCH('가이드 작업용'!W198,퀘스트_event_content_name,0),1)</f>
        <v>0</v>
      </c>
      <c r="AF198" s="26" t="b">
        <f t="shared" si="38"/>
        <v>0</v>
      </c>
      <c r="AG198" s="1" t="b">
        <f t="shared" si="39"/>
        <v>0</v>
      </c>
      <c r="AH198" s="1" t="b">
        <f t="shared" si="40"/>
        <v>0</v>
      </c>
    </row>
    <row r="199" spans="1:34" x14ac:dyDescent="0.3">
      <c r="A199" s="1">
        <f t="shared" si="35"/>
        <v>776</v>
      </c>
      <c r="B199" s="68">
        <f t="shared" si="41"/>
        <v>1198</v>
      </c>
      <c r="C199" s="68">
        <f>2</f>
        <v>2</v>
      </c>
      <c r="D199" s="68">
        <f t="shared" si="36"/>
        <v>142198</v>
      </c>
      <c r="E199" s="68">
        <f t="shared" si="37"/>
        <v>242198</v>
      </c>
      <c r="F199" s="175" t="str">
        <f>'가이드 작업용'!M199</f>
        <v>게펜 필드 듀얼 클리어</v>
      </c>
      <c r="G199" s="175" t="str">
        <f>IFERROR(VLOOKUP(E199,'가이드 언어'!$BI:$BR,2,FALSE),0)</f>
        <v>메인 퀘스트 198 클리어</v>
      </c>
      <c r="H199" s="68">
        <f t="shared" si="42"/>
        <v>198</v>
      </c>
      <c r="I199" s="175">
        <f>'가이드 작업용'!N199</f>
        <v>76</v>
      </c>
      <c r="J199" s="175">
        <f>'가이드 작업용'!Q199</f>
        <v>7</v>
      </c>
      <c r="K199" s="175">
        <f>'가이드 작업용'!S199</f>
        <v>1</v>
      </c>
      <c r="L199" s="68">
        <f>8</f>
        <v>8</v>
      </c>
      <c r="M199" s="175">
        <f>'가이드 작업용'!G199</f>
        <v>3492000</v>
      </c>
      <c r="N199" s="68">
        <f>0</f>
        <v>0</v>
      </c>
      <c r="O199" s="68">
        <f>0</f>
        <v>0</v>
      </c>
      <c r="P199" s="68">
        <f>9</f>
        <v>9</v>
      </c>
      <c r="Q199" s="175">
        <f>'가이드 작업용'!K199</f>
        <v>103000</v>
      </c>
      <c r="R199" s="68">
        <f>0</f>
        <v>0</v>
      </c>
      <c r="S199" s="68">
        <f>0</f>
        <v>0</v>
      </c>
      <c r="T199" s="175">
        <f>INDEX(퀘스트_reward_type_List,MATCH('가이드 작업용'!X199,퀘스트_reward_type_name,0),1)</f>
        <v>6</v>
      </c>
      <c r="U199" s="175">
        <f>'가이드 작업용'!Y199</f>
        <v>85002</v>
      </c>
      <c r="V199" s="68">
        <f>0</f>
        <v>0</v>
      </c>
      <c r="W199" s="175">
        <f>'가이드 작업용'!Z199</f>
        <v>1</v>
      </c>
      <c r="X199" s="175">
        <f>INDEX(퀘스트_reward_type_List,MATCH('가이드 작업용'!AB199,퀘스트_reward_type_name,0),1)</f>
        <v>0</v>
      </c>
      <c r="Y199" s="175">
        <f>'가이드 작업용'!AC199</f>
        <v>0</v>
      </c>
      <c r="Z199" s="68">
        <f>0</f>
        <v>0</v>
      </c>
      <c r="AA199" s="175">
        <f>'가이드 작업용'!AD199</f>
        <v>0</v>
      </c>
      <c r="AB199" s="175">
        <f>INDEX(퀘스트_shortcut_type_List,MATCH('가이드 작업용'!T199,퀘스트_shortcut_type_name,0),1)</f>
        <v>23</v>
      </c>
      <c r="AC199" s="175">
        <f>'가이드 작업용'!V199</f>
        <v>7</v>
      </c>
      <c r="AD199" s="68">
        <f>0</f>
        <v>0</v>
      </c>
      <c r="AE199" s="135">
        <f>INDEX(퀘스트_event_content_List,MATCH('가이드 작업용'!W199,퀘스트_event_content_name,0),1)</f>
        <v>0</v>
      </c>
      <c r="AF199" s="26" t="b">
        <f t="shared" si="38"/>
        <v>0</v>
      </c>
      <c r="AG199" s="1" t="b">
        <f t="shared" si="39"/>
        <v>0</v>
      </c>
      <c r="AH199" s="1" t="b">
        <f t="shared" si="40"/>
        <v>0</v>
      </c>
    </row>
    <row r="200" spans="1:34" x14ac:dyDescent="0.3">
      <c r="A200" s="1">
        <f t="shared" si="35"/>
        <v>5404802</v>
      </c>
      <c r="B200" s="68">
        <f t="shared" si="41"/>
        <v>1199</v>
      </c>
      <c r="C200" s="68">
        <f>2</f>
        <v>2</v>
      </c>
      <c r="D200" s="68">
        <f t="shared" si="36"/>
        <v>142199</v>
      </c>
      <c r="E200" s="68">
        <f t="shared" si="37"/>
        <v>242199</v>
      </c>
      <c r="F200" s="175" t="str">
        <f>'가이드 작업용'!M200</f>
        <v>고블린 스팀라이더 보스 처치</v>
      </c>
      <c r="G200" s="175" t="str">
        <f>IFERROR(VLOOKUP(E200,'가이드 언어'!$BI:$BR,2,FALSE),0)</f>
        <v>메인 퀘스트 199 클리어</v>
      </c>
      <c r="H200" s="68">
        <f t="shared" si="42"/>
        <v>199</v>
      </c>
      <c r="I200" s="175">
        <f>'가이드 작업용'!N200</f>
        <v>2</v>
      </c>
      <c r="J200" s="175">
        <f>'가이드 작업용'!Q200</f>
        <v>54048</v>
      </c>
      <c r="K200" s="175">
        <f>'가이드 작업용'!S200</f>
        <v>1</v>
      </c>
      <c r="L200" s="68">
        <f>8</f>
        <v>8</v>
      </c>
      <c r="M200" s="175">
        <f>'가이드 작업용'!G200</f>
        <v>3591500</v>
      </c>
      <c r="N200" s="68">
        <f>0</f>
        <v>0</v>
      </c>
      <c r="O200" s="68">
        <f>0</f>
        <v>0</v>
      </c>
      <c r="P200" s="68">
        <f>9</f>
        <v>9</v>
      </c>
      <c r="Q200" s="175">
        <f>'가이드 작업용'!K200</f>
        <v>105000</v>
      </c>
      <c r="R200" s="68">
        <f>0</f>
        <v>0</v>
      </c>
      <c r="S200" s="68">
        <f>0</f>
        <v>0</v>
      </c>
      <c r="T200" s="175">
        <f>INDEX(퀘스트_reward_type_List,MATCH('가이드 작업용'!X200,퀘스트_reward_type_name,0),1)</f>
        <v>34</v>
      </c>
      <c r="U200" s="175">
        <f>'가이드 작업용'!Y200</f>
        <v>1</v>
      </c>
      <c r="V200" s="68">
        <f>0</f>
        <v>0</v>
      </c>
      <c r="W200" s="175">
        <f>'가이드 작업용'!Z200</f>
        <v>0</v>
      </c>
      <c r="X200" s="175">
        <f>INDEX(퀘스트_reward_type_List,MATCH('가이드 작업용'!AB200,퀘스트_reward_type_name,0),1)</f>
        <v>0</v>
      </c>
      <c r="Y200" s="175">
        <f>'가이드 작업용'!AC200</f>
        <v>0</v>
      </c>
      <c r="Z200" s="68">
        <f>0</f>
        <v>0</v>
      </c>
      <c r="AA200" s="175">
        <f>'가이드 작업용'!AD200</f>
        <v>0</v>
      </c>
      <c r="AB200" s="175">
        <f>INDEX(퀘스트_shortcut_type_List,MATCH('가이드 작업용'!T200,퀘스트_shortcut_type_name,0),1)</f>
        <v>15</v>
      </c>
      <c r="AC200" s="175">
        <f>'가이드 작업용'!V200</f>
        <v>42</v>
      </c>
      <c r="AD200" s="68">
        <f>0</f>
        <v>0</v>
      </c>
      <c r="AE200" s="135">
        <f>INDEX(퀘스트_event_content_List,MATCH('가이드 작업용'!W200,퀘스트_event_content_name,0),1)</f>
        <v>0</v>
      </c>
      <c r="AF200" s="26" t="b">
        <f t="shared" si="38"/>
        <v>0</v>
      </c>
      <c r="AG200" s="1" t="b">
        <f t="shared" si="39"/>
        <v>0</v>
      </c>
      <c r="AH200" s="1" t="b">
        <f t="shared" si="40"/>
        <v>0</v>
      </c>
    </row>
    <row r="201" spans="1:34" x14ac:dyDescent="0.3">
      <c r="A201" s="1">
        <f t="shared" si="35"/>
        <v>7242</v>
      </c>
      <c r="B201" s="68">
        <f t="shared" si="41"/>
        <v>1200</v>
      </c>
      <c r="C201" s="68">
        <f>2</f>
        <v>2</v>
      </c>
      <c r="D201" s="68">
        <f t="shared" si="36"/>
        <v>142200</v>
      </c>
      <c r="E201" s="68">
        <f t="shared" si="37"/>
        <v>242200</v>
      </c>
      <c r="F201" s="175" t="str">
        <f>'가이드 작업용'!M201</f>
        <v>오크 베이비 처치</v>
      </c>
      <c r="G201" s="175" t="str">
        <f>IFERROR(VLOOKUP(E201,'가이드 언어'!$BI:$BR,2,FALSE),0)</f>
        <v>메인 퀘스트 200 클리어</v>
      </c>
      <c r="H201" s="68">
        <f t="shared" si="42"/>
        <v>200</v>
      </c>
      <c r="I201" s="175">
        <f>'가이드 작업용'!N201</f>
        <v>42</v>
      </c>
      <c r="J201" s="175">
        <f>'가이드 작업용'!Q201</f>
        <v>72</v>
      </c>
      <c r="K201" s="175">
        <f>'가이드 작업용'!S201</f>
        <v>2600</v>
      </c>
      <c r="L201" s="68">
        <f>8</f>
        <v>8</v>
      </c>
      <c r="M201" s="175">
        <f>'가이드 작업용'!G201</f>
        <v>3691500</v>
      </c>
      <c r="N201" s="68">
        <f>0</f>
        <v>0</v>
      </c>
      <c r="O201" s="68">
        <f>0</f>
        <v>0</v>
      </c>
      <c r="P201" s="68">
        <f>9</f>
        <v>9</v>
      </c>
      <c r="Q201" s="175">
        <f>'가이드 작업용'!K201</f>
        <v>107000</v>
      </c>
      <c r="R201" s="68">
        <f>0</f>
        <v>0</v>
      </c>
      <c r="S201" s="68">
        <f>0</f>
        <v>0</v>
      </c>
      <c r="T201" s="175">
        <f>INDEX(퀘스트_reward_type_List,MATCH('가이드 작업용'!X201,퀘스트_reward_type_name,0),1)</f>
        <v>6</v>
      </c>
      <c r="U201" s="175">
        <f>'가이드 작업용'!Y201</f>
        <v>94031</v>
      </c>
      <c r="V201" s="68">
        <f>0</f>
        <v>0</v>
      </c>
      <c r="W201" s="175">
        <f>'가이드 작업용'!Z201</f>
        <v>1</v>
      </c>
      <c r="X201" s="175">
        <f>INDEX(퀘스트_reward_type_List,MATCH('가이드 작업용'!AB201,퀘스트_reward_type_name,0),1)</f>
        <v>6</v>
      </c>
      <c r="Y201" s="175">
        <f>'가이드 작업용'!AC201</f>
        <v>85026</v>
      </c>
      <c r="Z201" s="68">
        <f>0</f>
        <v>0</v>
      </c>
      <c r="AA201" s="175">
        <f>'가이드 작업용'!AD201</f>
        <v>1</v>
      </c>
      <c r="AB201" s="175">
        <f>INDEX(퀘스트_shortcut_type_List,MATCH('가이드 작업용'!T201,퀘스트_shortcut_type_name,0),1)</f>
        <v>15</v>
      </c>
      <c r="AC201" s="175">
        <f>'가이드 작업용'!V201</f>
        <v>43</v>
      </c>
      <c r="AD201" s="68">
        <f>0</f>
        <v>0</v>
      </c>
      <c r="AE201" s="135">
        <f>INDEX(퀘스트_event_content_List,MATCH('가이드 작업용'!W201,퀘스트_event_content_name,0),1)</f>
        <v>0</v>
      </c>
      <c r="AF201" s="26" t="b">
        <f t="shared" si="38"/>
        <v>0</v>
      </c>
      <c r="AG201" s="1" t="b">
        <f t="shared" si="39"/>
        <v>0</v>
      </c>
      <c r="AH201" s="1" t="b">
        <f t="shared" si="40"/>
        <v>0</v>
      </c>
    </row>
    <row r="202" spans="1:34" x14ac:dyDescent="0.3">
      <c r="A202" s="1">
        <f t="shared" si="35"/>
        <v>182</v>
      </c>
      <c r="B202" s="68">
        <f t="shared" si="41"/>
        <v>1201</v>
      </c>
      <c r="C202" s="68">
        <f>2</f>
        <v>2</v>
      </c>
      <c r="D202" s="68">
        <f t="shared" si="36"/>
        <v>142201</v>
      </c>
      <c r="E202" s="68">
        <f t="shared" si="37"/>
        <v>242201</v>
      </c>
      <c r="F202" s="175" t="str">
        <f>'가이드 작업용'!M202</f>
        <v>장비 초월</v>
      </c>
      <c r="G202" s="175" t="str">
        <f>IFERROR(VLOOKUP(E202,'가이드 언어'!$BI:$BR,2,FALSE),0)</f>
        <v>메인 퀘스트 201 클리어</v>
      </c>
      <c r="H202" s="68">
        <f t="shared" si="42"/>
        <v>201</v>
      </c>
      <c r="I202" s="175">
        <f>'가이드 작업용'!N202</f>
        <v>82</v>
      </c>
      <c r="J202" s="175">
        <f>'가이드 작업용'!Q202</f>
        <v>1</v>
      </c>
      <c r="K202" s="175">
        <f>'가이드 작업용'!S202</f>
        <v>1</v>
      </c>
      <c r="L202" s="68">
        <f>8</f>
        <v>8</v>
      </c>
      <c r="M202" s="175">
        <f>'가이드 작업용'!G202</f>
        <v>3792000</v>
      </c>
      <c r="N202" s="68">
        <f>0</f>
        <v>0</v>
      </c>
      <c r="O202" s="68">
        <f>0</f>
        <v>0</v>
      </c>
      <c r="P202" s="68">
        <f>9</f>
        <v>9</v>
      </c>
      <c r="Q202" s="175">
        <f>'가이드 작업용'!K202</f>
        <v>109000</v>
      </c>
      <c r="R202" s="68">
        <f>0</f>
        <v>0</v>
      </c>
      <c r="S202" s="68">
        <f>0</f>
        <v>0</v>
      </c>
      <c r="T202" s="175">
        <f>INDEX(퀘스트_reward_type_List,MATCH('가이드 작업용'!X202,퀘스트_reward_type_name,0),1)</f>
        <v>6</v>
      </c>
      <c r="U202" s="175">
        <f>'가이드 작업용'!Y202</f>
        <v>85026</v>
      </c>
      <c r="V202" s="68">
        <f>0</f>
        <v>0</v>
      </c>
      <c r="W202" s="175">
        <f>'가이드 작업용'!Z202</f>
        <v>1</v>
      </c>
      <c r="X202" s="175">
        <f>INDEX(퀘스트_reward_type_List,MATCH('가이드 작업용'!AB202,퀘스트_reward_type_name,0),1)</f>
        <v>0</v>
      </c>
      <c r="Y202" s="175">
        <f>'가이드 작업용'!AC202</f>
        <v>0</v>
      </c>
      <c r="Z202" s="68">
        <f>0</f>
        <v>0</v>
      </c>
      <c r="AA202" s="175">
        <f>'가이드 작업용'!AD202</f>
        <v>0</v>
      </c>
      <c r="AB202" s="175">
        <f>INDEX(퀘스트_shortcut_type_List,MATCH('가이드 작업용'!T202,퀘스트_shortcut_type_name,0),1)</f>
        <v>31</v>
      </c>
      <c r="AC202" s="175">
        <f>'가이드 작업용'!V202</f>
        <v>1</v>
      </c>
      <c r="AD202" s="68">
        <f>0</f>
        <v>0</v>
      </c>
      <c r="AE202" s="135">
        <f>INDEX(퀘스트_event_content_List,MATCH('가이드 작업용'!W202,퀘스트_event_content_name,0),1)</f>
        <v>0</v>
      </c>
      <c r="AF202" s="26" t="b">
        <f t="shared" si="38"/>
        <v>0</v>
      </c>
      <c r="AG202" s="1" t="b">
        <f t="shared" si="39"/>
        <v>0</v>
      </c>
      <c r="AH202" s="1" t="b">
        <f t="shared" si="40"/>
        <v>0</v>
      </c>
    </row>
    <row r="203" spans="1:34" x14ac:dyDescent="0.3">
      <c r="A203" s="1">
        <f t="shared" si="35"/>
        <v>4365</v>
      </c>
      <c r="B203" s="68">
        <f t="shared" si="41"/>
        <v>1202</v>
      </c>
      <c r="C203" s="68">
        <f>2</f>
        <v>2</v>
      </c>
      <c r="D203" s="68">
        <f t="shared" si="36"/>
        <v>142202</v>
      </c>
      <c r="E203" s="68">
        <f t="shared" si="37"/>
        <v>242202</v>
      </c>
      <c r="F203" s="175" t="str">
        <f>'가이드 작업용'!M203</f>
        <v>MVP 처치</v>
      </c>
      <c r="G203" s="175" t="str">
        <f>IFERROR(VLOOKUP(E203,'가이드 언어'!$BI:$BR,2,FALSE),0)</f>
        <v>메인 퀘스트 202 클리어</v>
      </c>
      <c r="H203" s="68">
        <f t="shared" si="42"/>
        <v>202</v>
      </c>
      <c r="I203" s="175">
        <f>'가이드 작업용'!N203</f>
        <v>65</v>
      </c>
      <c r="J203" s="175">
        <f>'가이드 작업용'!Q203</f>
        <v>43</v>
      </c>
      <c r="K203" s="175">
        <f>'가이드 작업용'!S203</f>
        <v>8</v>
      </c>
      <c r="L203" s="68">
        <f>8</f>
        <v>8</v>
      </c>
      <c r="M203" s="175">
        <f>'가이드 작업용'!G203</f>
        <v>3893000</v>
      </c>
      <c r="N203" s="68">
        <f>0</f>
        <v>0</v>
      </c>
      <c r="O203" s="68">
        <f>0</f>
        <v>0</v>
      </c>
      <c r="P203" s="68">
        <f>9</f>
        <v>9</v>
      </c>
      <c r="Q203" s="175">
        <f>'가이드 작업용'!K203</f>
        <v>111000</v>
      </c>
      <c r="R203" s="68">
        <f>0</f>
        <v>0</v>
      </c>
      <c r="S203" s="68">
        <f>0</f>
        <v>0</v>
      </c>
      <c r="T203" s="175">
        <f>INDEX(퀘스트_reward_type_List,MATCH('가이드 작업용'!X203,퀘스트_reward_type_name,0),1)</f>
        <v>0</v>
      </c>
      <c r="U203" s="175">
        <f>'가이드 작업용'!Y203</f>
        <v>0</v>
      </c>
      <c r="V203" s="68">
        <f>0</f>
        <v>0</v>
      </c>
      <c r="W203" s="175">
        <f>'가이드 작업용'!Z203</f>
        <v>0</v>
      </c>
      <c r="X203" s="175">
        <f>INDEX(퀘스트_reward_type_List,MATCH('가이드 작업용'!AB203,퀘스트_reward_type_name,0),1)</f>
        <v>0</v>
      </c>
      <c r="Y203" s="175">
        <f>'가이드 작업용'!AC203</f>
        <v>0</v>
      </c>
      <c r="Z203" s="68">
        <f>0</f>
        <v>0</v>
      </c>
      <c r="AA203" s="175">
        <f>'가이드 작업용'!AD203</f>
        <v>0</v>
      </c>
      <c r="AB203" s="175">
        <f>INDEX(퀘스트_shortcut_type_List,MATCH('가이드 작업용'!T203,퀘스트_shortcut_type_name,0),1)</f>
        <v>15</v>
      </c>
      <c r="AC203" s="175">
        <f>'가이드 작업용'!V203</f>
        <v>43</v>
      </c>
      <c r="AD203" s="68">
        <f>0</f>
        <v>0</v>
      </c>
      <c r="AE203" s="135">
        <f>INDEX(퀘스트_event_content_List,MATCH('가이드 작업용'!W203,퀘스트_event_content_name,0),1)</f>
        <v>0</v>
      </c>
      <c r="AF203" s="26" t="b">
        <f t="shared" si="38"/>
        <v>0</v>
      </c>
      <c r="AG203" s="1" t="b">
        <f t="shared" si="39"/>
        <v>0</v>
      </c>
      <c r="AH203" s="1" t="b">
        <f t="shared" si="40"/>
        <v>0</v>
      </c>
    </row>
    <row r="204" spans="1:34" x14ac:dyDescent="0.3">
      <c r="A204" s="1">
        <f t="shared" si="35"/>
        <v>5407202</v>
      </c>
      <c r="B204" s="68">
        <f t="shared" si="41"/>
        <v>1203</v>
      </c>
      <c r="C204" s="68">
        <f>2</f>
        <v>2</v>
      </c>
      <c r="D204" s="68">
        <f t="shared" si="36"/>
        <v>142203</v>
      </c>
      <c r="E204" s="68">
        <f t="shared" si="37"/>
        <v>242203</v>
      </c>
      <c r="F204" s="175" t="str">
        <f>'가이드 작업용'!M204</f>
        <v>오크 베이비 보스 처치</v>
      </c>
      <c r="G204" s="175" t="str">
        <f>IFERROR(VLOOKUP(E204,'가이드 언어'!$BI:$BR,2,FALSE),0)</f>
        <v>메인 퀘스트 203 클리어</v>
      </c>
      <c r="H204" s="68">
        <f t="shared" si="42"/>
        <v>203</v>
      </c>
      <c r="I204" s="175">
        <f>'가이드 작업용'!N204</f>
        <v>2</v>
      </c>
      <c r="J204" s="175">
        <f>'가이드 작업용'!Q204</f>
        <v>54072</v>
      </c>
      <c r="K204" s="175">
        <f>'가이드 작업용'!S204</f>
        <v>1</v>
      </c>
      <c r="L204" s="68">
        <f>8</f>
        <v>8</v>
      </c>
      <c r="M204" s="175">
        <f>'가이드 작업용'!G204</f>
        <v>3994500</v>
      </c>
      <c r="N204" s="68">
        <f>0</f>
        <v>0</v>
      </c>
      <c r="O204" s="68">
        <f>0</f>
        <v>0</v>
      </c>
      <c r="P204" s="68">
        <f>9</f>
        <v>9</v>
      </c>
      <c r="Q204" s="175">
        <f>'가이드 작업용'!K204</f>
        <v>113000</v>
      </c>
      <c r="R204" s="68">
        <f>0</f>
        <v>0</v>
      </c>
      <c r="S204" s="68">
        <f>0</f>
        <v>0</v>
      </c>
      <c r="T204" s="175">
        <f>INDEX(퀘스트_reward_type_List,MATCH('가이드 작업용'!X204,퀘스트_reward_type_name,0),1)</f>
        <v>0</v>
      </c>
      <c r="U204" s="175">
        <f>'가이드 작업용'!Y204</f>
        <v>0</v>
      </c>
      <c r="V204" s="68">
        <f>0</f>
        <v>0</v>
      </c>
      <c r="W204" s="175">
        <f>'가이드 작업용'!Z204</f>
        <v>0</v>
      </c>
      <c r="X204" s="175">
        <f>INDEX(퀘스트_reward_type_List,MATCH('가이드 작업용'!AB204,퀘스트_reward_type_name,0),1)</f>
        <v>0</v>
      </c>
      <c r="Y204" s="175">
        <f>'가이드 작업용'!AC204</f>
        <v>0</v>
      </c>
      <c r="Z204" s="68">
        <f>0</f>
        <v>0</v>
      </c>
      <c r="AA204" s="175">
        <f>'가이드 작업용'!AD204</f>
        <v>0</v>
      </c>
      <c r="AB204" s="175">
        <f>INDEX(퀘스트_shortcut_type_List,MATCH('가이드 작업용'!T204,퀘스트_shortcut_type_name,0),1)</f>
        <v>15</v>
      </c>
      <c r="AC204" s="175">
        <f>'가이드 작업용'!V204</f>
        <v>43</v>
      </c>
      <c r="AD204" s="68">
        <f>0</f>
        <v>0</v>
      </c>
      <c r="AE204" s="135">
        <f>INDEX(퀘스트_event_content_List,MATCH('가이드 작업용'!W204,퀘스트_event_content_name,0),1)</f>
        <v>0</v>
      </c>
      <c r="AF204" s="26" t="b">
        <f t="shared" si="38"/>
        <v>0</v>
      </c>
      <c r="AG204" s="1" t="b">
        <f t="shared" si="39"/>
        <v>0</v>
      </c>
      <c r="AH204" s="1" t="b">
        <f t="shared" si="40"/>
        <v>0</v>
      </c>
    </row>
    <row r="205" spans="1:34" x14ac:dyDescent="0.3">
      <c r="A205" s="1">
        <f t="shared" si="35"/>
        <v>7342</v>
      </c>
      <c r="B205" s="68">
        <f t="shared" si="41"/>
        <v>1204</v>
      </c>
      <c r="C205" s="68">
        <f>2</f>
        <v>2</v>
      </c>
      <c r="D205" s="68">
        <f t="shared" si="36"/>
        <v>142204</v>
      </c>
      <c r="E205" s="68">
        <f t="shared" si="37"/>
        <v>242204</v>
      </c>
      <c r="F205" s="175" t="str">
        <f>'가이드 작업용'!M205</f>
        <v>오크 워리어 처치</v>
      </c>
      <c r="G205" s="175" t="str">
        <f>IFERROR(VLOOKUP(E205,'가이드 언어'!$BI:$BR,2,FALSE),0)</f>
        <v>메인 퀘스트 204 클리어</v>
      </c>
      <c r="H205" s="68">
        <f t="shared" si="42"/>
        <v>204</v>
      </c>
      <c r="I205" s="175">
        <f>'가이드 작업용'!N205</f>
        <v>42</v>
      </c>
      <c r="J205" s="175">
        <f>'가이드 작업용'!Q205</f>
        <v>73</v>
      </c>
      <c r="K205" s="175">
        <f>'가이드 작업용'!S205</f>
        <v>2030</v>
      </c>
      <c r="L205" s="68">
        <f>8</f>
        <v>8</v>
      </c>
      <c r="M205" s="175">
        <f>'가이드 작업용'!G205</f>
        <v>4096500</v>
      </c>
      <c r="N205" s="68">
        <f>0</f>
        <v>0</v>
      </c>
      <c r="O205" s="68">
        <f>0</f>
        <v>0</v>
      </c>
      <c r="P205" s="68">
        <f>9</f>
        <v>9</v>
      </c>
      <c r="Q205" s="175">
        <f>'가이드 작업용'!K205</f>
        <v>115000</v>
      </c>
      <c r="R205" s="68">
        <f>0</f>
        <v>0</v>
      </c>
      <c r="S205" s="68">
        <f>0</f>
        <v>0</v>
      </c>
      <c r="T205" s="175">
        <f>INDEX(퀘스트_reward_type_List,MATCH('가이드 작업용'!X205,퀘스트_reward_type_name,0),1)</f>
        <v>6</v>
      </c>
      <c r="U205" s="175">
        <f>'가이드 작업용'!Y205</f>
        <v>84017</v>
      </c>
      <c r="V205" s="68">
        <f>0</f>
        <v>0</v>
      </c>
      <c r="W205" s="175">
        <f>'가이드 작업용'!Z205</f>
        <v>1</v>
      </c>
      <c r="X205" s="175">
        <f>INDEX(퀘스트_reward_type_List,MATCH('가이드 작업용'!AB205,퀘스트_reward_type_name,0),1)</f>
        <v>0</v>
      </c>
      <c r="Y205" s="175">
        <f>'가이드 작업용'!AC205</f>
        <v>0</v>
      </c>
      <c r="Z205" s="68">
        <f>0</f>
        <v>0</v>
      </c>
      <c r="AA205" s="175">
        <f>'가이드 작업용'!AD205</f>
        <v>0</v>
      </c>
      <c r="AB205" s="175">
        <f>INDEX(퀘스트_shortcut_type_List,MATCH('가이드 작업용'!T205,퀘스트_shortcut_type_name,0),1)</f>
        <v>15</v>
      </c>
      <c r="AC205" s="175">
        <f>'가이드 작업용'!V205</f>
        <v>44</v>
      </c>
      <c r="AD205" s="68">
        <f>0</f>
        <v>0</v>
      </c>
      <c r="AE205" s="135">
        <f>INDEX(퀘스트_event_content_List,MATCH('가이드 작업용'!W205,퀘스트_event_content_name,0),1)</f>
        <v>0</v>
      </c>
      <c r="AF205" s="26" t="b">
        <f t="shared" si="38"/>
        <v>0</v>
      </c>
      <c r="AG205" s="1" t="b">
        <f t="shared" si="39"/>
        <v>0</v>
      </c>
      <c r="AH205" s="1" t="b">
        <f t="shared" si="40"/>
        <v>0</v>
      </c>
    </row>
    <row r="206" spans="1:34" x14ac:dyDescent="0.3">
      <c r="A206" s="1">
        <f t="shared" si="35"/>
        <v>862</v>
      </c>
      <c r="B206" s="68">
        <f t="shared" si="41"/>
        <v>1205</v>
      </c>
      <c r="C206" s="68">
        <f>2</f>
        <v>2</v>
      </c>
      <c r="D206" s="68">
        <f t="shared" si="36"/>
        <v>142205</v>
      </c>
      <c r="E206" s="68">
        <f t="shared" si="37"/>
        <v>242205</v>
      </c>
      <c r="F206" s="175" t="str">
        <f>'가이드 작업용'!M206</f>
        <v>오크 마을 싱글 미궁 클리어</v>
      </c>
      <c r="G206" s="175" t="str">
        <f>IFERROR(VLOOKUP(E206,'가이드 언어'!$BI:$BR,2,FALSE),0)</f>
        <v>메인 퀘스트 205 클리어</v>
      </c>
      <c r="H206" s="68">
        <f t="shared" si="42"/>
        <v>205</v>
      </c>
      <c r="I206" s="175">
        <f>'가이드 작업용'!N206</f>
        <v>62</v>
      </c>
      <c r="J206" s="175">
        <f>'가이드 작업용'!Q206</f>
        <v>8</v>
      </c>
      <c r="K206" s="175">
        <f>'가이드 작업용'!S206</f>
        <v>1</v>
      </c>
      <c r="L206" s="68">
        <f>8</f>
        <v>8</v>
      </c>
      <c r="M206" s="175">
        <f>'가이드 작업용'!G206</f>
        <v>4199000</v>
      </c>
      <c r="N206" s="68">
        <f>0</f>
        <v>0</v>
      </c>
      <c r="O206" s="68">
        <f>0</f>
        <v>0</v>
      </c>
      <c r="P206" s="68">
        <f>9</f>
        <v>9</v>
      </c>
      <c r="Q206" s="175">
        <f>'가이드 작업용'!K206</f>
        <v>117000</v>
      </c>
      <c r="R206" s="68">
        <f>0</f>
        <v>0</v>
      </c>
      <c r="S206" s="68">
        <f>0</f>
        <v>0</v>
      </c>
      <c r="T206" s="175">
        <f>INDEX(퀘스트_reward_type_List,MATCH('가이드 작업용'!X206,퀘스트_reward_type_name,0),1)</f>
        <v>6</v>
      </c>
      <c r="U206" s="175">
        <f>'가이드 작업용'!Y206</f>
        <v>94075</v>
      </c>
      <c r="V206" s="68">
        <f>0</f>
        <v>0</v>
      </c>
      <c r="W206" s="175">
        <f>'가이드 작업용'!Z206</f>
        <v>1</v>
      </c>
      <c r="X206" s="175">
        <f>INDEX(퀘스트_reward_type_List,MATCH('가이드 작업용'!AB206,퀘스트_reward_type_name,0),1)</f>
        <v>0</v>
      </c>
      <c r="Y206" s="175">
        <f>'가이드 작업용'!AC206</f>
        <v>0</v>
      </c>
      <c r="Z206" s="68">
        <f>0</f>
        <v>0</v>
      </c>
      <c r="AA206" s="175">
        <f>'가이드 작업용'!AD206</f>
        <v>0</v>
      </c>
      <c r="AB206" s="175">
        <f>INDEX(퀘스트_shortcut_type_List,MATCH('가이드 작업용'!T206,퀘스트_shortcut_type_name,0),1)</f>
        <v>16</v>
      </c>
      <c r="AC206" s="175">
        <f>'가이드 작업용'!V206</f>
        <v>8</v>
      </c>
      <c r="AD206" s="68">
        <f>0</f>
        <v>0</v>
      </c>
      <c r="AE206" s="135">
        <f>INDEX(퀘스트_event_content_List,MATCH('가이드 작업용'!W206,퀘스트_event_content_name,0),1)</f>
        <v>0</v>
      </c>
      <c r="AF206" s="26" t="b">
        <f t="shared" si="38"/>
        <v>0</v>
      </c>
      <c r="AG206" s="1" t="b">
        <f t="shared" si="39"/>
        <v>0</v>
      </c>
      <c r="AH206" s="1" t="b">
        <f t="shared" si="40"/>
        <v>0</v>
      </c>
    </row>
    <row r="207" spans="1:34" x14ac:dyDescent="0.3">
      <c r="A207" s="1">
        <f t="shared" si="35"/>
        <v>883</v>
      </c>
      <c r="B207" s="68">
        <f t="shared" si="41"/>
        <v>1206</v>
      </c>
      <c r="C207" s="68">
        <f>2</f>
        <v>2</v>
      </c>
      <c r="D207" s="68">
        <f t="shared" si="36"/>
        <v>142206</v>
      </c>
      <c r="E207" s="68">
        <f t="shared" si="37"/>
        <v>242206</v>
      </c>
      <c r="F207" s="175" t="str">
        <f>'가이드 작업용'!M207</f>
        <v>오크 마을 멀티 미궁 도전</v>
      </c>
      <c r="G207" s="175" t="str">
        <f>IFERROR(VLOOKUP(E207,'가이드 언어'!$BI:$BR,2,FALSE),0)</f>
        <v>메인 퀘스트 206 클리어</v>
      </c>
      <c r="H207" s="68">
        <f t="shared" si="42"/>
        <v>206</v>
      </c>
      <c r="I207" s="175">
        <f>'가이드 작업용'!N207</f>
        <v>83</v>
      </c>
      <c r="J207" s="175">
        <f>'가이드 작업용'!Q207</f>
        <v>8</v>
      </c>
      <c r="K207" s="175">
        <f>'가이드 작업용'!S207</f>
        <v>1</v>
      </c>
      <c r="L207" s="68">
        <f>8</f>
        <v>8</v>
      </c>
      <c r="M207" s="175">
        <f>'가이드 작업용'!G207</f>
        <v>4302000</v>
      </c>
      <c r="N207" s="68">
        <f>0</f>
        <v>0</v>
      </c>
      <c r="O207" s="68">
        <f>0</f>
        <v>0</v>
      </c>
      <c r="P207" s="68">
        <f>9</f>
        <v>9</v>
      </c>
      <c r="Q207" s="175">
        <f>'가이드 작업용'!K207</f>
        <v>119000</v>
      </c>
      <c r="R207" s="68">
        <f>0</f>
        <v>0</v>
      </c>
      <c r="S207" s="68">
        <f>0</f>
        <v>0</v>
      </c>
      <c r="T207" s="175">
        <f>INDEX(퀘스트_reward_type_List,MATCH('가이드 작업용'!X207,퀘스트_reward_type_name,0),1)</f>
        <v>6</v>
      </c>
      <c r="U207" s="175">
        <f>'가이드 작업용'!Y207</f>
        <v>94075</v>
      </c>
      <c r="V207" s="68">
        <f>0</f>
        <v>0</v>
      </c>
      <c r="W207" s="175">
        <f>'가이드 작업용'!Z207</f>
        <v>1</v>
      </c>
      <c r="X207" s="175">
        <f>INDEX(퀘스트_reward_type_List,MATCH('가이드 작업용'!AB207,퀘스트_reward_type_name,0),1)</f>
        <v>0</v>
      </c>
      <c r="Y207" s="175">
        <f>'가이드 작업용'!AC207</f>
        <v>0</v>
      </c>
      <c r="Z207" s="68">
        <f>0</f>
        <v>0</v>
      </c>
      <c r="AA207" s="175">
        <f>'가이드 작업용'!AD207</f>
        <v>0</v>
      </c>
      <c r="AB207" s="175">
        <f>INDEX(퀘스트_shortcut_type_List,MATCH('가이드 작업용'!T207,퀘스트_shortcut_type_name,0),1)</f>
        <v>16</v>
      </c>
      <c r="AC207" s="175">
        <f>'가이드 작업용'!V207</f>
        <v>8</v>
      </c>
      <c r="AD207" s="68">
        <f>0</f>
        <v>0</v>
      </c>
      <c r="AE207" s="135">
        <f>INDEX(퀘스트_event_content_List,MATCH('가이드 작업용'!W207,퀘스트_event_content_name,0),1)</f>
        <v>0</v>
      </c>
      <c r="AF207" s="26" t="b">
        <f t="shared" si="38"/>
        <v>0</v>
      </c>
      <c r="AG207" s="1" t="b">
        <f t="shared" si="39"/>
        <v>0</v>
      </c>
      <c r="AH207" s="1" t="b">
        <f t="shared" si="40"/>
        <v>0</v>
      </c>
    </row>
    <row r="208" spans="1:34" x14ac:dyDescent="0.3">
      <c r="A208" s="1">
        <f t="shared" si="35"/>
        <v>4465</v>
      </c>
      <c r="B208" s="68">
        <f t="shared" si="41"/>
        <v>1207</v>
      </c>
      <c r="C208" s="68">
        <f>2</f>
        <v>2</v>
      </c>
      <c r="D208" s="68">
        <f t="shared" si="36"/>
        <v>142207</v>
      </c>
      <c r="E208" s="68">
        <f t="shared" si="37"/>
        <v>242207</v>
      </c>
      <c r="F208" s="175" t="str">
        <f>'가이드 작업용'!M208</f>
        <v>MVP 처치</v>
      </c>
      <c r="G208" s="175" t="str">
        <f>IFERROR(VLOOKUP(E208,'가이드 언어'!$BI:$BR,2,FALSE),0)</f>
        <v>메인 퀘스트 207 클리어</v>
      </c>
      <c r="H208" s="68">
        <f t="shared" si="42"/>
        <v>207</v>
      </c>
      <c r="I208" s="175">
        <f>'가이드 작업용'!N208</f>
        <v>65</v>
      </c>
      <c r="J208" s="175">
        <f>'가이드 작업용'!Q208</f>
        <v>44</v>
      </c>
      <c r="K208" s="175">
        <f>'가이드 작업용'!S208</f>
        <v>8</v>
      </c>
      <c r="L208" s="68">
        <f>8</f>
        <v>8</v>
      </c>
      <c r="M208" s="175">
        <f>'가이드 작업용'!G208</f>
        <v>4405500</v>
      </c>
      <c r="N208" s="68">
        <f>0</f>
        <v>0</v>
      </c>
      <c r="O208" s="68">
        <f>0</f>
        <v>0</v>
      </c>
      <c r="P208" s="68">
        <f>9</f>
        <v>9</v>
      </c>
      <c r="Q208" s="175">
        <f>'가이드 작업용'!K208</f>
        <v>121000</v>
      </c>
      <c r="R208" s="68">
        <f>0</f>
        <v>0</v>
      </c>
      <c r="S208" s="68">
        <f>0</f>
        <v>0</v>
      </c>
      <c r="T208" s="175">
        <f>INDEX(퀘스트_reward_type_List,MATCH('가이드 작업용'!X208,퀘스트_reward_type_name,0),1)</f>
        <v>0</v>
      </c>
      <c r="U208" s="175">
        <f>'가이드 작업용'!Y208</f>
        <v>0</v>
      </c>
      <c r="V208" s="68">
        <f>0</f>
        <v>0</v>
      </c>
      <c r="W208" s="175">
        <f>'가이드 작업용'!Z208</f>
        <v>0</v>
      </c>
      <c r="X208" s="175">
        <f>INDEX(퀘스트_reward_type_List,MATCH('가이드 작업용'!AB208,퀘스트_reward_type_name,0),1)</f>
        <v>0</v>
      </c>
      <c r="Y208" s="175">
        <f>'가이드 작업용'!AC208</f>
        <v>0</v>
      </c>
      <c r="Z208" s="68">
        <f>0</f>
        <v>0</v>
      </c>
      <c r="AA208" s="175">
        <f>'가이드 작업용'!AD208</f>
        <v>0</v>
      </c>
      <c r="AB208" s="175">
        <f>INDEX(퀘스트_shortcut_type_List,MATCH('가이드 작업용'!T208,퀘스트_shortcut_type_name,0),1)</f>
        <v>15</v>
      </c>
      <c r="AC208" s="175">
        <f>'가이드 작업용'!V208</f>
        <v>44</v>
      </c>
      <c r="AD208" s="68">
        <f>0</f>
        <v>0</v>
      </c>
      <c r="AE208" s="135">
        <f>INDEX(퀘스트_event_content_List,MATCH('가이드 작업용'!W208,퀘스트_event_content_name,0),1)</f>
        <v>0</v>
      </c>
      <c r="AF208" s="26" t="b">
        <f t="shared" si="38"/>
        <v>0</v>
      </c>
      <c r="AG208" s="1" t="b">
        <f t="shared" si="39"/>
        <v>0</v>
      </c>
      <c r="AH208" s="1" t="b">
        <f t="shared" si="40"/>
        <v>0</v>
      </c>
    </row>
    <row r="209" spans="1:34" x14ac:dyDescent="0.3">
      <c r="A209" s="1">
        <f t="shared" si="35"/>
        <v>5407302</v>
      </c>
      <c r="B209" s="68">
        <f t="shared" si="41"/>
        <v>1208</v>
      </c>
      <c r="C209" s="68">
        <f>2</f>
        <v>2</v>
      </c>
      <c r="D209" s="68">
        <f t="shared" si="36"/>
        <v>142208</v>
      </c>
      <c r="E209" s="68">
        <f t="shared" si="37"/>
        <v>242208</v>
      </c>
      <c r="F209" s="175" t="str">
        <f>'가이드 작업용'!M209</f>
        <v>오크 워리어 보스 처치</v>
      </c>
      <c r="G209" s="175" t="str">
        <f>IFERROR(VLOOKUP(E209,'가이드 언어'!$BI:$BR,2,FALSE),0)</f>
        <v>메인 퀘스트 208 클리어</v>
      </c>
      <c r="H209" s="68">
        <f t="shared" si="42"/>
        <v>208</v>
      </c>
      <c r="I209" s="175">
        <f>'가이드 작업용'!N209</f>
        <v>2</v>
      </c>
      <c r="J209" s="175">
        <f>'가이드 작업용'!Q209</f>
        <v>54073</v>
      </c>
      <c r="K209" s="175">
        <f>'가이드 작업용'!S209</f>
        <v>1</v>
      </c>
      <c r="L209" s="68">
        <f>8</f>
        <v>8</v>
      </c>
      <c r="M209" s="175">
        <f>'가이드 작업용'!G209</f>
        <v>4509500</v>
      </c>
      <c r="N209" s="68">
        <f>0</f>
        <v>0</v>
      </c>
      <c r="O209" s="68">
        <f>0</f>
        <v>0</v>
      </c>
      <c r="P209" s="68">
        <f>9</f>
        <v>9</v>
      </c>
      <c r="Q209" s="175">
        <f>'가이드 작업용'!K209</f>
        <v>123000</v>
      </c>
      <c r="R209" s="68">
        <f>0</f>
        <v>0</v>
      </c>
      <c r="S209" s="68">
        <f>0</f>
        <v>0</v>
      </c>
      <c r="T209" s="175">
        <f>INDEX(퀘스트_reward_type_List,MATCH('가이드 작업용'!X209,퀘스트_reward_type_name,0),1)</f>
        <v>34</v>
      </c>
      <c r="U209" s="175">
        <f>'가이드 작업용'!Y209</f>
        <v>1</v>
      </c>
      <c r="V209" s="68">
        <f>0</f>
        <v>0</v>
      </c>
      <c r="W209" s="175">
        <f>'가이드 작업용'!Z209</f>
        <v>0</v>
      </c>
      <c r="X209" s="175">
        <f>INDEX(퀘스트_reward_type_List,MATCH('가이드 작업용'!AB209,퀘스트_reward_type_name,0),1)</f>
        <v>0</v>
      </c>
      <c r="Y209" s="175">
        <f>'가이드 작업용'!AC209</f>
        <v>0</v>
      </c>
      <c r="Z209" s="68">
        <f>0</f>
        <v>0</v>
      </c>
      <c r="AA209" s="175">
        <f>'가이드 작업용'!AD209</f>
        <v>0</v>
      </c>
      <c r="AB209" s="175">
        <f>INDEX(퀘스트_shortcut_type_List,MATCH('가이드 작업용'!T209,퀘스트_shortcut_type_name,0),1)</f>
        <v>15</v>
      </c>
      <c r="AC209" s="175">
        <f>'가이드 작업용'!V209</f>
        <v>44</v>
      </c>
      <c r="AD209" s="68">
        <f>0</f>
        <v>0</v>
      </c>
      <c r="AE209" s="135">
        <f>INDEX(퀘스트_event_content_List,MATCH('가이드 작업용'!W209,퀘스트_event_content_name,0),1)</f>
        <v>0</v>
      </c>
      <c r="AF209" s="26" t="b">
        <f t="shared" si="38"/>
        <v>0</v>
      </c>
      <c r="AG209" s="1" t="b">
        <f t="shared" si="39"/>
        <v>0</v>
      </c>
      <c r="AH209" s="1" t="b">
        <f t="shared" si="40"/>
        <v>0</v>
      </c>
    </row>
    <row r="210" spans="1:34" x14ac:dyDescent="0.3">
      <c r="A210" s="1">
        <f t="shared" si="35"/>
        <v>7442</v>
      </c>
      <c r="B210" s="68">
        <f t="shared" si="41"/>
        <v>1209</v>
      </c>
      <c r="C210" s="68">
        <f>2</f>
        <v>2</v>
      </c>
      <c r="D210" s="68">
        <f t="shared" si="36"/>
        <v>142209</v>
      </c>
      <c r="E210" s="68">
        <f t="shared" si="37"/>
        <v>242209</v>
      </c>
      <c r="F210" s="175" t="str">
        <f>'가이드 작업용'!M210</f>
        <v>오크 레이디 처치</v>
      </c>
      <c r="G210" s="175" t="str">
        <f>IFERROR(VLOOKUP(E210,'가이드 언어'!$BI:$BR,2,FALSE),0)</f>
        <v>메인 퀘스트 209 클리어</v>
      </c>
      <c r="H210" s="68">
        <f t="shared" si="42"/>
        <v>209</v>
      </c>
      <c r="I210" s="175">
        <f>'가이드 작업용'!N210</f>
        <v>42</v>
      </c>
      <c r="J210" s="175">
        <f>'가이드 작업용'!Q210</f>
        <v>74</v>
      </c>
      <c r="K210" s="175">
        <f>'가이드 작업용'!S210</f>
        <v>2100</v>
      </c>
      <c r="L210" s="68">
        <f>8</f>
        <v>8</v>
      </c>
      <c r="M210" s="175">
        <f>'가이드 작업용'!G210</f>
        <v>4614000</v>
      </c>
      <c r="N210" s="68">
        <f>0</f>
        <v>0</v>
      </c>
      <c r="O210" s="68">
        <f>0</f>
        <v>0</v>
      </c>
      <c r="P210" s="68">
        <f>9</f>
        <v>9</v>
      </c>
      <c r="Q210" s="175">
        <f>'가이드 작업용'!K210</f>
        <v>125000</v>
      </c>
      <c r="R210" s="68">
        <f>0</f>
        <v>0</v>
      </c>
      <c r="S210" s="68">
        <f>0</f>
        <v>0</v>
      </c>
      <c r="T210" s="175">
        <f>INDEX(퀘스트_reward_type_List,MATCH('가이드 작업용'!X210,퀘스트_reward_type_name,0),1)</f>
        <v>1</v>
      </c>
      <c r="U210" s="175">
        <f>'가이드 작업용'!Y210</f>
        <v>225000</v>
      </c>
      <c r="V210" s="68">
        <f>0</f>
        <v>0</v>
      </c>
      <c r="W210" s="175">
        <f>'가이드 작업용'!Z210</f>
        <v>0</v>
      </c>
      <c r="X210" s="175">
        <f>INDEX(퀘스트_reward_type_List,MATCH('가이드 작업용'!AB210,퀘스트_reward_type_name,0),1)</f>
        <v>0</v>
      </c>
      <c r="Y210" s="175">
        <f>'가이드 작업용'!AC210</f>
        <v>0</v>
      </c>
      <c r="Z210" s="68">
        <f>0</f>
        <v>0</v>
      </c>
      <c r="AA210" s="175">
        <f>'가이드 작업용'!AD210</f>
        <v>0</v>
      </c>
      <c r="AB210" s="175">
        <f>INDEX(퀘스트_shortcut_type_List,MATCH('가이드 작업용'!T210,퀘스트_shortcut_type_name,0),1)</f>
        <v>15</v>
      </c>
      <c r="AC210" s="175">
        <f>'가이드 작업용'!V210</f>
        <v>45</v>
      </c>
      <c r="AD210" s="68">
        <f>0</f>
        <v>0</v>
      </c>
      <c r="AE210" s="135">
        <f>INDEX(퀘스트_event_content_List,MATCH('가이드 작업용'!W210,퀘스트_event_content_name,0),1)</f>
        <v>0</v>
      </c>
      <c r="AF210" s="26" t="b">
        <f t="shared" si="38"/>
        <v>0</v>
      </c>
      <c r="AG210" s="1" t="b">
        <f t="shared" si="39"/>
        <v>0</v>
      </c>
      <c r="AH210" s="1" t="b">
        <f t="shared" si="40"/>
        <v>0</v>
      </c>
    </row>
    <row r="211" spans="1:34" x14ac:dyDescent="0.3">
      <c r="A211" s="1">
        <f t="shared" si="35"/>
        <v>4081</v>
      </c>
      <c r="B211" s="68">
        <f t="shared" si="41"/>
        <v>1210</v>
      </c>
      <c r="C211" s="68">
        <f>2</f>
        <v>2</v>
      </c>
      <c r="D211" s="68">
        <f t="shared" si="36"/>
        <v>142210</v>
      </c>
      <c r="E211" s="68">
        <f t="shared" si="37"/>
        <v>242210</v>
      </c>
      <c r="F211" s="175" t="str">
        <f>'가이드 작업용'!M211</f>
        <v>장비 강화</v>
      </c>
      <c r="G211" s="175" t="str">
        <f>IFERROR(VLOOKUP(E211,'가이드 언어'!$BI:$BR,2,FALSE),0)</f>
        <v>메인 퀘스트 210 클리어</v>
      </c>
      <c r="H211" s="68">
        <f t="shared" si="42"/>
        <v>210</v>
      </c>
      <c r="I211" s="175">
        <f>'가이드 작업용'!N211</f>
        <v>81</v>
      </c>
      <c r="J211" s="175">
        <f>'가이드 작업용'!Q211</f>
        <v>40</v>
      </c>
      <c r="K211" s="175">
        <f>'가이드 작업용'!S211</f>
        <v>1</v>
      </c>
      <c r="L211" s="68">
        <f>8</f>
        <v>8</v>
      </c>
      <c r="M211" s="175">
        <f>'가이드 작업용'!G211</f>
        <v>4719000</v>
      </c>
      <c r="N211" s="68">
        <f>0</f>
        <v>0</v>
      </c>
      <c r="O211" s="68">
        <f>0</f>
        <v>0</v>
      </c>
      <c r="P211" s="68">
        <f>9</f>
        <v>9</v>
      </c>
      <c r="Q211" s="175">
        <f>'가이드 작업용'!K211</f>
        <v>127000</v>
      </c>
      <c r="R211" s="68">
        <f>0</f>
        <v>0</v>
      </c>
      <c r="S211" s="68">
        <f>0</f>
        <v>0</v>
      </c>
      <c r="T211" s="175">
        <f>INDEX(퀘스트_reward_type_List,MATCH('가이드 작업용'!X211,퀘스트_reward_type_name,0),1)</f>
        <v>1</v>
      </c>
      <c r="U211" s="175">
        <f>'가이드 작업용'!Y211</f>
        <v>375000</v>
      </c>
      <c r="V211" s="68">
        <f>0</f>
        <v>0</v>
      </c>
      <c r="W211" s="175">
        <f>'가이드 작업용'!Z211</f>
        <v>0</v>
      </c>
      <c r="X211" s="175">
        <f>INDEX(퀘스트_reward_type_List,MATCH('가이드 작업용'!AB211,퀘스트_reward_type_name,0),1)</f>
        <v>0</v>
      </c>
      <c r="Y211" s="175">
        <f>'가이드 작업용'!AC211</f>
        <v>0</v>
      </c>
      <c r="Z211" s="68">
        <f>0</f>
        <v>0</v>
      </c>
      <c r="AA211" s="175">
        <f>'가이드 작업용'!AD211</f>
        <v>0</v>
      </c>
      <c r="AB211" s="175">
        <f>INDEX(퀘스트_shortcut_type_List,MATCH('가이드 작업용'!T211,퀘스트_shortcut_type_name,0),1)</f>
        <v>6</v>
      </c>
      <c r="AC211" s="175">
        <f>'가이드 작업용'!V211</f>
        <v>0</v>
      </c>
      <c r="AD211" s="68">
        <f>0</f>
        <v>0</v>
      </c>
      <c r="AE211" s="135">
        <f>INDEX(퀘스트_event_content_List,MATCH('가이드 작업용'!W211,퀘스트_event_content_name,0),1)</f>
        <v>0</v>
      </c>
      <c r="AF211" s="26" t="b">
        <f t="shared" si="38"/>
        <v>0</v>
      </c>
      <c r="AG211" s="1" t="b">
        <f t="shared" si="39"/>
        <v>0</v>
      </c>
      <c r="AH211" s="1" t="b">
        <f t="shared" si="40"/>
        <v>0</v>
      </c>
    </row>
    <row r="212" spans="1:34" x14ac:dyDescent="0.3">
      <c r="A212" s="1">
        <f t="shared" si="35"/>
        <v>4565</v>
      </c>
      <c r="B212" s="68">
        <f t="shared" si="41"/>
        <v>1211</v>
      </c>
      <c r="C212" s="68">
        <f>2</f>
        <v>2</v>
      </c>
      <c r="D212" s="68">
        <f t="shared" si="36"/>
        <v>142211</v>
      </c>
      <c r="E212" s="68">
        <f t="shared" si="37"/>
        <v>242211</v>
      </c>
      <c r="F212" s="175" t="str">
        <f>'가이드 작업용'!M212</f>
        <v>MVP 처치</v>
      </c>
      <c r="G212" s="175" t="str">
        <f>IFERROR(VLOOKUP(E212,'가이드 언어'!$BI:$BR,2,FALSE),0)</f>
        <v>메인 퀘스트 211 클리어</v>
      </c>
      <c r="H212" s="68">
        <f t="shared" si="42"/>
        <v>211</v>
      </c>
      <c r="I212" s="175">
        <f>'가이드 작업용'!N212</f>
        <v>65</v>
      </c>
      <c r="J212" s="175">
        <f>'가이드 작업용'!Q212</f>
        <v>45</v>
      </c>
      <c r="K212" s="175">
        <f>'가이드 작업용'!S212</f>
        <v>8</v>
      </c>
      <c r="L212" s="68">
        <f>8</f>
        <v>8</v>
      </c>
      <c r="M212" s="175">
        <f>'가이드 작업용'!G212</f>
        <v>4824500</v>
      </c>
      <c r="N212" s="68">
        <f>0</f>
        <v>0</v>
      </c>
      <c r="O212" s="68">
        <f>0</f>
        <v>0</v>
      </c>
      <c r="P212" s="68">
        <f>9</f>
        <v>9</v>
      </c>
      <c r="Q212" s="175">
        <f>'가이드 작업용'!K212</f>
        <v>129000</v>
      </c>
      <c r="R212" s="68">
        <f>0</f>
        <v>0</v>
      </c>
      <c r="S212" s="68">
        <f>0</f>
        <v>0</v>
      </c>
      <c r="T212" s="175">
        <f>INDEX(퀘스트_reward_type_List,MATCH('가이드 작업용'!X212,퀘스트_reward_type_name,0),1)</f>
        <v>0</v>
      </c>
      <c r="U212" s="175">
        <f>'가이드 작업용'!Y212</f>
        <v>0</v>
      </c>
      <c r="V212" s="68">
        <f>0</f>
        <v>0</v>
      </c>
      <c r="W212" s="175">
        <f>'가이드 작업용'!Z212</f>
        <v>0</v>
      </c>
      <c r="X212" s="175">
        <f>INDEX(퀘스트_reward_type_List,MATCH('가이드 작업용'!AB212,퀘스트_reward_type_name,0),1)</f>
        <v>0</v>
      </c>
      <c r="Y212" s="175">
        <f>'가이드 작업용'!AC212</f>
        <v>0</v>
      </c>
      <c r="Z212" s="68">
        <f>0</f>
        <v>0</v>
      </c>
      <c r="AA212" s="175">
        <f>'가이드 작업용'!AD212</f>
        <v>0</v>
      </c>
      <c r="AB212" s="175">
        <f>INDEX(퀘스트_shortcut_type_List,MATCH('가이드 작업용'!T212,퀘스트_shortcut_type_name,0),1)</f>
        <v>15</v>
      </c>
      <c r="AC212" s="175">
        <f>'가이드 작업용'!V212</f>
        <v>45</v>
      </c>
      <c r="AD212" s="68">
        <f>0</f>
        <v>0</v>
      </c>
      <c r="AE212" s="135">
        <f>INDEX(퀘스트_event_content_List,MATCH('가이드 작업용'!W212,퀘스트_event_content_name,0),1)</f>
        <v>0</v>
      </c>
      <c r="AF212" s="26" t="b">
        <f t="shared" si="38"/>
        <v>0</v>
      </c>
      <c r="AG212" s="1" t="b">
        <f t="shared" si="39"/>
        <v>0</v>
      </c>
      <c r="AH212" s="1" t="b">
        <f t="shared" si="40"/>
        <v>0</v>
      </c>
    </row>
    <row r="213" spans="1:34" x14ac:dyDescent="0.3">
      <c r="A213" s="1">
        <f t="shared" si="35"/>
        <v>5407402</v>
      </c>
      <c r="B213" s="68">
        <f t="shared" si="41"/>
        <v>1212</v>
      </c>
      <c r="C213" s="68">
        <f>2</f>
        <v>2</v>
      </c>
      <c r="D213" s="68">
        <f t="shared" si="36"/>
        <v>142212</v>
      </c>
      <c r="E213" s="68">
        <f t="shared" si="37"/>
        <v>242212</v>
      </c>
      <c r="F213" s="175" t="str">
        <f>'가이드 작업용'!M213</f>
        <v>오크 레이디 보스 처치</v>
      </c>
      <c r="G213" s="175" t="str">
        <f>IFERROR(VLOOKUP(E213,'가이드 언어'!$BI:$BR,2,FALSE),0)</f>
        <v>메인 퀘스트 212 클리어</v>
      </c>
      <c r="H213" s="68">
        <f t="shared" si="42"/>
        <v>212</v>
      </c>
      <c r="I213" s="175">
        <f>'가이드 작업용'!N213</f>
        <v>2</v>
      </c>
      <c r="J213" s="175">
        <f>'가이드 작업용'!Q213</f>
        <v>54074</v>
      </c>
      <c r="K213" s="175">
        <f>'가이드 작업용'!S213</f>
        <v>1</v>
      </c>
      <c r="L213" s="68">
        <f>8</f>
        <v>8</v>
      </c>
      <c r="M213" s="175">
        <f>'가이드 작업용'!G213</f>
        <v>4930500</v>
      </c>
      <c r="N213" s="68">
        <f>0</f>
        <v>0</v>
      </c>
      <c r="O213" s="68">
        <f>0</f>
        <v>0</v>
      </c>
      <c r="P213" s="68">
        <f>9</f>
        <v>9</v>
      </c>
      <c r="Q213" s="175">
        <f>'가이드 작업용'!K213</f>
        <v>131000</v>
      </c>
      <c r="R213" s="68">
        <f>0</f>
        <v>0</v>
      </c>
      <c r="S213" s="68">
        <f>0</f>
        <v>0</v>
      </c>
      <c r="T213" s="175">
        <f>INDEX(퀘스트_reward_type_List,MATCH('가이드 작업용'!X213,퀘스트_reward_type_name,0),1)</f>
        <v>0</v>
      </c>
      <c r="U213" s="175">
        <f>'가이드 작업용'!Y213</f>
        <v>0</v>
      </c>
      <c r="V213" s="68">
        <f>0</f>
        <v>0</v>
      </c>
      <c r="W213" s="175">
        <f>'가이드 작업용'!Z213</f>
        <v>0</v>
      </c>
      <c r="X213" s="175">
        <f>INDEX(퀘스트_reward_type_List,MATCH('가이드 작업용'!AB213,퀘스트_reward_type_name,0),1)</f>
        <v>0</v>
      </c>
      <c r="Y213" s="175">
        <f>'가이드 작업용'!AC213</f>
        <v>0</v>
      </c>
      <c r="Z213" s="68">
        <f>0</f>
        <v>0</v>
      </c>
      <c r="AA213" s="175">
        <f>'가이드 작업용'!AD213</f>
        <v>0</v>
      </c>
      <c r="AB213" s="175">
        <f>INDEX(퀘스트_shortcut_type_List,MATCH('가이드 작업용'!T213,퀘스트_shortcut_type_name,0),1)</f>
        <v>15</v>
      </c>
      <c r="AC213" s="175">
        <f>'가이드 작업용'!V213</f>
        <v>45</v>
      </c>
      <c r="AD213" s="68">
        <f>0</f>
        <v>0</v>
      </c>
      <c r="AE213" s="135">
        <f>INDEX(퀘스트_event_content_List,MATCH('가이드 작업용'!W213,퀘스트_event_content_name,0),1)</f>
        <v>0</v>
      </c>
      <c r="AF213" s="26" t="b">
        <f t="shared" si="38"/>
        <v>0</v>
      </c>
      <c r="AG213" s="1" t="b">
        <f t="shared" si="39"/>
        <v>0</v>
      </c>
      <c r="AH213" s="1" t="b">
        <f t="shared" si="40"/>
        <v>0</v>
      </c>
    </row>
    <row r="214" spans="1:34" x14ac:dyDescent="0.3">
      <c r="A214" s="1">
        <f t="shared" si="35"/>
        <v>7542</v>
      </c>
      <c r="B214" s="68">
        <f t="shared" si="41"/>
        <v>1213</v>
      </c>
      <c r="C214" s="68">
        <f>2</f>
        <v>2</v>
      </c>
      <c r="D214" s="68">
        <f t="shared" si="36"/>
        <v>142213</v>
      </c>
      <c r="E214" s="68">
        <f t="shared" si="37"/>
        <v>242213</v>
      </c>
      <c r="F214" s="175" t="str">
        <f>'가이드 작업용'!M214</f>
        <v>오크 아처 처치</v>
      </c>
      <c r="G214" s="175" t="str">
        <f>IFERROR(VLOOKUP(E214,'가이드 언어'!$BI:$BR,2,FALSE),0)</f>
        <v>메인 퀘스트 213 클리어</v>
      </c>
      <c r="H214" s="68">
        <f t="shared" si="42"/>
        <v>213</v>
      </c>
      <c r="I214" s="175">
        <f>'가이드 작업용'!N214</f>
        <v>42</v>
      </c>
      <c r="J214" s="175">
        <f>'가이드 작업용'!Q214</f>
        <v>75</v>
      </c>
      <c r="K214" s="175">
        <f>'가이드 작업용'!S214</f>
        <v>2180</v>
      </c>
      <c r="L214" s="68">
        <f>8</f>
        <v>8</v>
      </c>
      <c r="M214" s="175">
        <f>'가이드 작업용'!G214</f>
        <v>5037000</v>
      </c>
      <c r="N214" s="68">
        <f>0</f>
        <v>0</v>
      </c>
      <c r="O214" s="68">
        <f>0</f>
        <v>0</v>
      </c>
      <c r="P214" s="68">
        <f>9</f>
        <v>9</v>
      </c>
      <c r="Q214" s="175">
        <f>'가이드 작업용'!K214</f>
        <v>133000</v>
      </c>
      <c r="R214" s="68">
        <f>0</f>
        <v>0</v>
      </c>
      <c r="S214" s="68">
        <f>0</f>
        <v>0</v>
      </c>
      <c r="T214" s="175">
        <f>INDEX(퀘스트_reward_type_List,MATCH('가이드 작업용'!X214,퀘스트_reward_type_name,0),1)</f>
        <v>6</v>
      </c>
      <c r="U214" s="175">
        <f>'가이드 작업용'!Y214</f>
        <v>84017</v>
      </c>
      <c r="V214" s="68">
        <f>0</f>
        <v>0</v>
      </c>
      <c r="W214" s="175">
        <f>'가이드 작업용'!Z214</f>
        <v>1</v>
      </c>
      <c r="X214" s="175">
        <f>INDEX(퀘스트_reward_type_List,MATCH('가이드 작업용'!AB214,퀘스트_reward_type_name,0),1)</f>
        <v>0</v>
      </c>
      <c r="Y214" s="175">
        <f>'가이드 작업용'!AC214</f>
        <v>0</v>
      </c>
      <c r="Z214" s="68">
        <f>0</f>
        <v>0</v>
      </c>
      <c r="AA214" s="175">
        <f>'가이드 작업용'!AD214</f>
        <v>0</v>
      </c>
      <c r="AB214" s="175">
        <f>INDEX(퀘스트_shortcut_type_List,MATCH('가이드 작업용'!T214,퀘스트_shortcut_type_name,0),1)</f>
        <v>15</v>
      </c>
      <c r="AC214" s="175">
        <f>'가이드 작업용'!V214</f>
        <v>46</v>
      </c>
      <c r="AD214" s="68">
        <f>0</f>
        <v>0</v>
      </c>
      <c r="AE214" s="135">
        <f>INDEX(퀘스트_event_content_List,MATCH('가이드 작업용'!W214,퀘스트_event_content_name,0),1)</f>
        <v>0</v>
      </c>
      <c r="AF214" s="26" t="b">
        <f t="shared" si="38"/>
        <v>0</v>
      </c>
      <c r="AG214" s="1" t="b">
        <f t="shared" si="39"/>
        <v>0</v>
      </c>
      <c r="AH214" s="1" t="b">
        <f t="shared" si="40"/>
        <v>0</v>
      </c>
    </row>
    <row r="215" spans="1:34" x14ac:dyDescent="0.3">
      <c r="A215" s="1">
        <f t="shared" si="35"/>
        <v>860</v>
      </c>
      <c r="B215" s="68">
        <f t="shared" si="41"/>
        <v>1214</v>
      </c>
      <c r="C215" s="68">
        <f>2</f>
        <v>2</v>
      </c>
      <c r="D215" s="68">
        <f t="shared" si="36"/>
        <v>142214</v>
      </c>
      <c r="E215" s="68">
        <f t="shared" si="37"/>
        <v>242214</v>
      </c>
      <c r="F215" s="175" t="str">
        <f>'가이드 작업용'!M215</f>
        <v>무한의 공간, 오크 히어로</v>
      </c>
      <c r="G215" s="175" t="str">
        <f>IFERROR(VLOOKUP(E215,'가이드 언어'!$BI:$BR,2,FALSE),0)</f>
        <v>메인 퀘스트 214 클리어</v>
      </c>
      <c r="H215" s="68">
        <f t="shared" si="42"/>
        <v>214</v>
      </c>
      <c r="I215" s="175">
        <f>'가이드 작업용'!N215</f>
        <v>60</v>
      </c>
      <c r="J215" s="175">
        <f>'가이드 작업용'!Q215</f>
        <v>8</v>
      </c>
      <c r="K215" s="175">
        <f>'가이드 작업용'!S215</f>
        <v>1</v>
      </c>
      <c r="L215" s="68">
        <f>8</f>
        <v>8</v>
      </c>
      <c r="M215" s="175">
        <f>'가이드 작업용'!G215</f>
        <v>5049500</v>
      </c>
      <c r="N215" s="68">
        <f>0</f>
        <v>0</v>
      </c>
      <c r="O215" s="68">
        <f>0</f>
        <v>0</v>
      </c>
      <c r="P215" s="68">
        <f>9</f>
        <v>9</v>
      </c>
      <c r="Q215" s="175">
        <f>'가이드 작업용'!K215</f>
        <v>135000</v>
      </c>
      <c r="R215" s="68">
        <f>0</f>
        <v>0</v>
      </c>
      <c r="S215" s="68">
        <f>0</f>
        <v>0</v>
      </c>
      <c r="T215" s="175">
        <f>INDEX(퀘스트_reward_type_List,MATCH('가이드 작업용'!X215,퀘스트_reward_type_name,0),1)</f>
        <v>6</v>
      </c>
      <c r="U215" s="175">
        <f>'가이드 작업용'!Y215</f>
        <v>94042</v>
      </c>
      <c r="V215" s="68">
        <f>0</f>
        <v>0</v>
      </c>
      <c r="W215" s="175">
        <f>'가이드 작업용'!Z215</f>
        <v>100</v>
      </c>
      <c r="X215" s="175">
        <f>INDEX(퀘스트_reward_type_List,MATCH('가이드 작업용'!AB215,퀘스트_reward_type_name,0),1)</f>
        <v>0</v>
      </c>
      <c r="Y215" s="175">
        <f>'가이드 작업용'!AC215</f>
        <v>0</v>
      </c>
      <c r="Z215" s="68">
        <f>0</f>
        <v>0</v>
      </c>
      <c r="AA215" s="175">
        <f>'가이드 작업용'!AD215</f>
        <v>0</v>
      </c>
      <c r="AB215" s="175">
        <f>INDEX(퀘스트_shortcut_type_List,MATCH('가이드 작업용'!T215,퀘스트_shortcut_type_name,0),1)</f>
        <v>2</v>
      </c>
      <c r="AC215" s="175">
        <f>'가이드 작업용'!V215</f>
        <v>3</v>
      </c>
      <c r="AD215" s="68">
        <f>0</f>
        <v>0</v>
      </c>
      <c r="AE215" s="135">
        <f>INDEX(퀘스트_event_content_List,MATCH('가이드 작업용'!W215,퀘스트_event_content_name,0),1)</f>
        <v>0</v>
      </c>
      <c r="AF215" s="26" t="b">
        <f t="shared" si="38"/>
        <v>0</v>
      </c>
      <c r="AG215" s="1" t="b">
        <f t="shared" si="39"/>
        <v>0</v>
      </c>
      <c r="AH215" s="1" t="b">
        <f t="shared" si="40"/>
        <v>0</v>
      </c>
    </row>
    <row r="216" spans="1:34" x14ac:dyDescent="0.3">
      <c r="A216" s="1">
        <f t="shared" si="35"/>
        <v>4665</v>
      </c>
      <c r="B216" s="68">
        <f t="shared" si="41"/>
        <v>1215</v>
      </c>
      <c r="C216" s="68">
        <f>2</f>
        <v>2</v>
      </c>
      <c r="D216" s="68">
        <f t="shared" si="36"/>
        <v>142215</v>
      </c>
      <c r="E216" s="68">
        <f t="shared" si="37"/>
        <v>242215</v>
      </c>
      <c r="F216" s="175" t="str">
        <f>'가이드 작업용'!M216</f>
        <v>MVP 처치</v>
      </c>
      <c r="G216" s="175" t="str">
        <f>IFERROR(VLOOKUP(E216,'가이드 언어'!$BI:$BR,2,FALSE),0)</f>
        <v>메인 퀘스트 215 클리어</v>
      </c>
      <c r="H216" s="68">
        <f t="shared" si="42"/>
        <v>215</v>
      </c>
      <c r="I216" s="175">
        <f>'가이드 작업용'!N216</f>
        <v>65</v>
      </c>
      <c r="J216" s="175">
        <f>'가이드 작업용'!Q216</f>
        <v>46</v>
      </c>
      <c r="K216" s="175">
        <f>'가이드 작업용'!S216</f>
        <v>8</v>
      </c>
      <c r="L216" s="68">
        <f>8</f>
        <v>8</v>
      </c>
      <c r="M216" s="175">
        <f>'가이드 작업용'!G216</f>
        <v>5062000</v>
      </c>
      <c r="N216" s="68">
        <f>0</f>
        <v>0</v>
      </c>
      <c r="O216" s="68">
        <f>0</f>
        <v>0</v>
      </c>
      <c r="P216" s="68">
        <f>9</f>
        <v>9</v>
      </c>
      <c r="Q216" s="175">
        <f>'가이드 작업용'!K216</f>
        <v>137000</v>
      </c>
      <c r="R216" s="68">
        <f>0</f>
        <v>0</v>
      </c>
      <c r="S216" s="68">
        <f>0</f>
        <v>0</v>
      </c>
      <c r="T216" s="175">
        <f>INDEX(퀘스트_reward_type_List,MATCH('가이드 작업용'!X216,퀘스트_reward_type_name,0),1)</f>
        <v>0</v>
      </c>
      <c r="U216" s="175">
        <f>'가이드 작업용'!Y216</f>
        <v>0</v>
      </c>
      <c r="V216" s="68">
        <f>0</f>
        <v>0</v>
      </c>
      <c r="W216" s="175">
        <f>'가이드 작업용'!Z216</f>
        <v>0</v>
      </c>
      <c r="X216" s="175">
        <f>INDEX(퀘스트_reward_type_List,MATCH('가이드 작업용'!AB216,퀘스트_reward_type_name,0),1)</f>
        <v>0</v>
      </c>
      <c r="Y216" s="175">
        <f>'가이드 작업용'!AC216</f>
        <v>0</v>
      </c>
      <c r="Z216" s="68">
        <f>0</f>
        <v>0</v>
      </c>
      <c r="AA216" s="175">
        <f>'가이드 작업용'!AD216</f>
        <v>0</v>
      </c>
      <c r="AB216" s="175">
        <f>INDEX(퀘스트_shortcut_type_List,MATCH('가이드 작업용'!T216,퀘스트_shortcut_type_name,0),1)</f>
        <v>15</v>
      </c>
      <c r="AC216" s="175">
        <f>'가이드 작업용'!V216</f>
        <v>46</v>
      </c>
      <c r="AD216" s="68">
        <f>0</f>
        <v>0</v>
      </c>
      <c r="AE216" s="135">
        <f>INDEX(퀘스트_event_content_List,MATCH('가이드 작업용'!W216,퀘스트_event_content_name,0),1)</f>
        <v>0</v>
      </c>
      <c r="AF216" s="26" t="b">
        <f t="shared" si="38"/>
        <v>0</v>
      </c>
      <c r="AG216" s="1" t="b">
        <f t="shared" si="39"/>
        <v>0</v>
      </c>
      <c r="AH216" s="1" t="b">
        <f t="shared" si="40"/>
        <v>0</v>
      </c>
    </row>
    <row r="217" spans="1:34" x14ac:dyDescent="0.3">
      <c r="A217" s="1">
        <f t="shared" si="35"/>
        <v>5407502</v>
      </c>
      <c r="B217" s="68">
        <f t="shared" si="41"/>
        <v>1216</v>
      </c>
      <c r="C217" s="68">
        <f>2</f>
        <v>2</v>
      </c>
      <c r="D217" s="68">
        <f t="shared" si="36"/>
        <v>142216</v>
      </c>
      <c r="E217" s="68">
        <f t="shared" si="37"/>
        <v>242216</v>
      </c>
      <c r="F217" s="175" t="str">
        <f>'가이드 작업용'!M217</f>
        <v>오크 아처 보스 처치</v>
      </c>
      <c r="G217" s="175" t="str">
        <f>IFERROR(VLOOKUP(E217,'가이드 언어'!$BI:$BR,2,FALSE),0)</f>
        <v>메인 퀘스트 216 클리어</v>
      </c>
      <c r="H217" s="68">
        <f t="shared" si="42"/>
        <v>216</v>
      </c>
      <c r="I217" s="175">
        <f>'가이드 작업용'!N217</f>
        <v>2</v>
      </c>
      <c r="J217" s="175">
        <f>'가이드 작업용'!Q217</f>
        <v>54075</v>
      </c>
      <c r="K217" s="175">
        <f>'가이드 작업용'!S217</f>
        <v>1</v>
      </c>
      <c r="L217" s="68">
        <f>8</f>
        <v>8</v>
      </c>
      <c r="M217" s="175">
        <f>'가이드 작업용'!G217</f>
        <v>5074500</v>
      </c>
      <c r="N217" s="68">
        <f>0</f>
        <v>0</v>
      </c>
      <c r="O217" s="68">
        <f>0</f>
        <v>0</v>
      </c>
      <c r="P217" s="68">
        <f>9</f>
        <v>9</v>
      </c>
      <c r="Q217" s="175">
        <f>'가이드 작업용'!K217</f>
        <v>139000</v>
      </c>
      <c r="R217" s="68">
        <f>0</f>
        <v>0</v>
      </c>
      <c r="S217" s="68">
        <f>0</f>
        <v>0</v>
      </c>
      <c r="T217" s="175">
        <f>INDEX(퀘스트_reward_type_List,MATCH('가이드 작업용'!X217,퀘스트_reward_type_name,0),1)</f>
        <v>34</v>
      </c>
      <c r="U217" s="175">
        <f>'가이드 작업용'!Y217</f>
        <v>1</v>
      </c>
      <c r="V217" s="68">
        <f>0</f>
        <v>0</v>
      </c>
      <c r="W217" s="175">
        <f>'가이드 작업용'!Z217</f>
        <v>0</v>
      </c>
      <c r="X217" s="175">
        <f>INDEX(퀘스트_reward_type_List,MATCH('가이드 작업용'!AB217,퀘스트_reward_type_name,0),1)</f>
        <v>0</v>
      </c>
      <c r="Y217" s="175">
        <f>'가이드 작업용'!AC217</f>
        <v>0</v>
      </c>
      <c r="Z217" s="68">
        <f>0</f>
        <v>0</v>
      </c>
      <c r="AA217" s="175">
        <f>'가이드 작업용'!AD217</f>
        <v>0</v>
      </c>
      <c r="AB217" s="175">
        <f>INDEX(퀘스트_shortcut_type_List,MATCH('가이드 작업용'!T217,퀘스트_shortcut_type_name,0),1)</f>
        <v>15</v>
      </c>
      <c r="AC217" s="175">
        <f>'가이드 작업용'!V217</f>
        <v>46</v>
      </c>
      <c r="AD217" s="68">
        <f>0</f>
        <v>0</v>
      </c>
      <c r="AE217" s="135">
        <f>INDEX(퀘스트_event_content_List,MATCH('가이드 작업용'!W217,퀘스트_event_content_name,0),1)</f>
        <v>0</v>
      </c>
      <c r="AF217" s="26" t="b">
        <f t="shared" si="38"/>
        <v>0</v>
      </c>
      <c r="AG217" s="1" t="b">
        <f t="shared" si="39"/>
        <v>0</v>
      </c>
      <c r="AH217" s="1" t="b">
        <f t="shared" si="40"/>
        <v>0</v>
      </c>
    </row>
    <row r="218" spans="1:34" x14ac:dyDescent="0.3">
      <c r="A218" s="1">
        <f t="shared" si="35"/>
        <v>9742</v>
      </c>
      <c r="B218" s="68">
        <f t="shared" si="41"/>
        <v>1217</v>
      </c>
      <c r="C218" s="68">
        <f>2</f>
        <v>2</v>
      </c>
      <c r="D218" s="68">
        <f t="shared" si="36"/>
        <v>142217</v>
      </c>
      <c r="E218" s="68">
        <f t="shared" si="37"/>
        <v>242217</v>
      </c>
      <c r="F218" s="175" t="str">
        <f>'가이드 작업용'!M218</f>
        <v>하이 오크 처치</v>
      </c>
      <c r="G218" s="175" t="str">
        <f>IFERROR(VLOOKUP(E218,'가이드 언어'!$BI:$BR,2,FALSE),0)</f>
        <v>메인 퀘스트 217 클리어</v>
      </c>
      <c r="H218" s="68">
        <f t="shared" si="42"/>
        <v>217</v>
      </c>
      <c r="I218" s="175">
        <f>'가이드 작업용'!N218</f>
        <v>42</v>
      </c>
      <c r="J218" s="175">
        <f>'가이드 작업용'!Q218</f>
        <v>97</v>
      </c>
      <c r="K218" s="175">
        <f>'가이드 작업용'!S218</f>
        <v>2250</v>
      </c>
      <c r="L218" s="68">
        <f>8</f>
        <v>8</v>
      </c>
      <c r="M218" s="175">
        <f>'가이드 작업용'!G218</f>
        <v>5087000</v>
      </c>
      <c r="N218" s="68">
        <f>0</f>
        <v>0</v>
      </c>
      <c r="O218" s="68">
        <f>0</f>
        <v>0</v>
      </c>
      <c r="P218" s="68">
        <f>9</f>
        <v>9</v>
      </c>
      <c r="Q218" s="175">
        <f>'가이드 작업용'!K218</f>
        <v>141000</v>
      </c>
      <c r="R218" s="68">
        <f>0</f>
        <v>0</v>
      </c>
      <c r="S218" s="68">
        <f>0</f>
        <v>0</v>
      </c>
      <c r="T218" s="175">
        <f>INDEX(퀘스트_reward_type_List,MATCH('가이드 작업용'!X218,퀘스트_reward_type_name,0),1)</f>
        <v>6</v>
      </c>
      <c r="U218" s="175">
        <f>'가이드 작업용'!Y218</f>
        <v>94031</v>
      </c>
      <c r="V218" s="68">
        <f>0</f>
        <v>0</v>
      </c>
      <c r="W218" s="175">
        <f>'가이드 작업용'!Z218</f>
        <v>2</v>
      </c>
      <c r="X218" s="175">
        <f>INDEX(퀘스트_reward_type_List,MATCH('가이드 작업용'!AB218,퀘스트_reward_type_name,0),1)</f>
        <v>6</v>
      </c>
      <c r="Y218" s="175">
        <f>'가이드 작업용'!AC218</f>
        <v>85026</v>
      </c>
      <c r="Z218" s="68">
        <f>0</f>
        <v>0</v>
      </c>
      <c r="AA218" s="175">
        <f>'가이드 작업용'!AD218</f>
        <v>2</v>
      </c>
      <c r="AB218" s="175">
        <f>INDEX(퀘스트_shortcut_type_List,MATCH('가이드 작업용'!T218,퀘스트_shortcut_type_name,0),1)</f>
        <v>15</v>
      </c>
      <c r="AC218" s="175">
        <f>'가이드 작업용'!V218</f>
        <v>47</v>
      </c>
      <c r="AD218" s="68">
        <f>0</f>
        <v>0</v>
      </c>
      <c r="AE218" s="135">
        <f>INDEX(퀘스트_event_content_List,MATCH('가이드 작업용'!W218,퀘스트_event_content_name,0),1)</f>
        <v>0</v>
      </c>
      <c r="AF218" s="26" t="b">
        <f t="shared" si="38"/>
        <v>0</v>
      </c>
      <c r="AG218" s="1" t="b">
        <f t="shared" si="39"/>
        <v>0</v>
      </c>
      <c r="AH218" s="1" t="b">
        <f t="shared" si="40"/>
        <v>0</v>
      </c>
    </row>
    <row r="219" spans="1:34" x14ac:dyDescent="0.3">
      <c r="A219" s="1">
        <f t="shared" si="35"/>
        <v>282</v>
      </c>
      <c r="B219" s="68">
        <f t="shared" si="41"/>
        <v>1218</v>
      </c>
      <c r="C219" s="68">
        <f>2</f>
        <v>2</v>
      </c>
      <c r="D219" s="68">
        <f t="shared" si="36"/>
        <v>142218</v>
      </c>
      <c r="E219" s="68">
        <f t="shared" si="37"/>
        <v>242218</v>
      </c>
      <c r="F219" s="175" t="str">
        <f>'가이드 작업용'!M219</f>
        <v>장비 초월</v>
      </c>
      <c r="G219" s="175" t="str">
        <f>IFERROR(VLOOKUP(E219,'가이드 언어'!$BI:$BR,2,FALSE),0)</f>
        <v>메인 퀘스트 218 클리어</v>
      </c>
      <c r="H219" s="68">
        <f t="shared" si="42"/>
        <v>218</v>
      </c>
      <c r="I219" s="175">
        <f>'가이드 작업용'!N219</f>
        <v>82</v>
      </c>
      <c r="J219" s="175">
        <f>'가이드 작업용'!Q219</f>
        <v>2</v>
      </c>
      <c r="K219" s="175">
        <f>'가이드 작업용'!S219</f>
        <v>1</v>
      </c>
      <c r="L219" s="68">
        <f>8</f>
        <v>8</v>
      </c>
      <c r="M219" s="175">
        <f>'가이드 작업용'!G219</f>
        <v>5099500</v>
      </c>
      <c r="N219" s="68">
        <f>0</f>
        <v>0</v>
      </c>
      <c r="O219" s="68">
        <f>0</f>
        <v>0</v>
      </c>
      <c r="P219" s="68">
        <f>9</f>
        <v>9</v>
      </c>
      <c r="Q219" s="175">
        <f>'가이드 작업용'!K219</f>
        <v>143000</v>
      </c>
      <c r="R219" s="68">
        <f>0</f>
        <v>0</v>
      </c>
      <c r="S219" s="68">
        <f>0</f>
        <v>0</v>
      </c>
      <c r="T219" s="175">
        <f>INDEX(퀘스트_reward_type_List,MATCH('가이드 작업용'!X219,퀘스트_reward_type_name,0),1)</f>
        <v>6</v>
      </c>
      <c r="U219" s="175">
        <f>'가이드 작업용'!Y219</f>
        <v>85002</v>
      </c>
      <c r="V219" s="68">
        <f>0</f>
        <v>0</v>
      </c>
      <c r="W219" s="175">
        <f>'가이드 작업용'!Z219</f>
        <v>1</v>
      </c>
      <c r="X219" s="175">
        <f>INDEX(퀘스트_reward_type_List,MATCH('가이드 작업용'!AB219,퀘스트_reward_type_name,0),1)</f>
        <v>0</v>
      </c>
      <c r="Y219" s="175">
        <f>'가이드 작업용'!AC219</f>
        <v>0</v>
      </c>
      <c r="Z219" s="68">
        <f>0</f>
        <v>0</v>
      </c>
      <c r="AA219" s="175">
        <f>'가이드 작업용'!AD219</f>
        <v>0</v>
      </c>
      <c r="AB219" s="175">
        <f>INDEX(퀘스트_shortcut_type_List,MATCH('가이드 작업용'!T219,퀘스트_shortcut_type_name,0),1)</f>
        <v>31</v>
      </c>
      <c r="AC219" s="175">
        <f>'가이드 작업용'!V219</f>
        <v>1</v>
      </c>
      <c r="AD219" s="68">
        <f>0</f>
        <v>0</v>
      </c>
      <c r="AE219" s="135">
        <f>INDEX(퀘스트_event_content_List,MATCH('가이드 작업용'!W219,퀘스트_event_content_name,0),1)</f>
        <v>0</v>
      </c>
      <c r="AF219" s="26" t="b">
        <f t="shared" si="38"/>
        <v>0</v>
      </c>
      <c r="AG219" s="1" t="b">
        <f t="shared" si="39"/>
        <v>0</v>
      </c>
      <c r="AH219" s="1" t="b">
        <f t="shared" si="40"/>
        <v>0</v>
      </c>
    </row>
    <row r="220" spans="1:34" x14ac:dyDescent="0.3">
      <c r="A220" s="1">
        <f t="shared" si="35"/>
        <v>4765</v>
      </c>
      <c r="B220" s="68">
        <f t="shared" si="41"/>
        <v>1219</v>
      </c>
      <c r="C220" s="68">
        <f>2</f>
        <v>2</v>
      </c>
      <c r="D220" s="68">
        <f t="shared" si="36"/>
        <v>142219</v>
      </c>
      <c r="E220" s="68">
        <f t="shared" si="37"/>
        <v>242219</v>
      </c>
      <c r="F220" s="175" t="str">
        <f>'가이드 작업용'!M220</f>
        <v>MVP 처치</v>
      </c>
      <c r="G220" s="175" t="str">
        <f>IFERROR(VLOOKUP(E220,'가이드 언어'!$BI:$BR,2,FALSE),0)</f>
        <v>메인 퀘스트 219 클리어</v>
      </c>
      <c r="H220" s="68">
        <f t="shared" si="42"/>
        <v>219</v>
      </c>
      <c r="I220" s="175">
        <f>'가이드 작업용'!N220</f>
        <v>65</v>
      </c>
      <c r="J220" s="175">
        <f>'가이드 작업용'!Q220</f>
        <v>47</v>
      </c>
      <c r="K220" s="175">
        <f>'가이드 작업용'!S220</f>
        <v>8</v>
      </c>
      <c r="L220" s="68">
        <f>8</f>
        <v>8</v>
      </c>
      <c r="M220" s="175">
        <f>'가이드 작업용'!G220</f>
        <v>5112000</v>
      </c>
      <c r="N220" s="68">
        <f>0</f>
        <v>0</v>
      </c>
      <c r="O220" s="68">
        <f>0</f>
        <v>0</v>
      </c>
      <c r="P220" s="68">
        <f>9</f>
        <v>9</v>
      </c>
      <c r="Q220" s="175">
        <f>'가이드 작업용'!K220</f>
        <v>145000</v>
      </c>
      <c r="R220" s="68">
        <f>0</f>
        <v>0</v>
      </c>
      <c r="S220" s="68">
        <f>0</f>
        <v>0</v>
      </c>
      <c r="T220" s="175">
        <f>INDEX(퀘스트_reward_type_List,MATCH('가이드 작업용'!X220,퀘스트_reward_type_name,0),1)</f>
        <v>0</v>
      </c>
      <c r="U220" s="175">
        <f>'가이드 작업용'!Y220</f>
        <v>0</v>
      </c>
      <c r="V220" s="68">
        <f>0</f>
        <v>0</v>
      </c>
      <c r="W220" s="175">
        <f>'가이드 작업용'!Z220</f>
        <v>0</v>
      </c>
      <c r="X220" s="175">
        <f>INDEX(퀘스트_reward_type_List,MATCH('가이드 작업용'!AB220,퀘스트_reward_type_name,0),1)</f>
        <v>0</v>
      </c>
      <c r="Y220" s="175">
        <f>'가이드 작업용'!AC220</f>
        <v>0</v>
      </c>
      <c r="Z220" s="68">
        <f>0</f>
        <v>0</v>
      </c>
      <c r="AA220" s="175">
        <f>'가이드 작업용'!AD220</f>
        <v>0</v>
      </c>
      <c r="AB220" s="175">
        <f>INDEX(퀘스트_shortcut_type_List,MATCH('가이드 작업용'!T220,퀘스트_shortcut_type_name,0),1)</f>
        <v>15</v>
      </c>
      <c r="AC220" s="175">
        <f>'가이드 작업용'!V220</f>
        <v>47</v>
      </c>
      <c r="AD220" s="68">
        <f>0</f>
        <v>0</v>
      </c>
      <c r="AE220" s="135">
        <f>INDEX(퀘스트_event_content_List,MATCH('가이드 작업용'!W220,퀘스트_event_content_name,0),1)</f>
        <v>0</v>
      </c>
      <c r="AF220" s="26" t="b">
        <f t="shared" si="38"/>
        <v>0</v>
      </c>
      <c r="AG220" s="1" t="b">
        <f t="shared" si="39"/>
        <v>0</v>
      </c>
      <c r="AH220" s="1" t="b">
        <f t="shared" si="40"/>
        <v>0</v>
      </c>
    </row>
    <row r="221" spans="1:34" x14ac:dyDescent="0.3">
      <c r="A221" s="1">
        <f t="shared" si="35"/>
        <v>5409702</v>
      </c>
      <c r="B221" s="68">
        <f t="shared" si="41"/>
        <v>1220</v>
      </c>
      <c r="C221" s="68">
        <f>2</f>
        <v>2</v>
      </c>
      <c r="D221" s="68">
        <f t="shared" si="36"/>
        <v>142220</v>
      </c>
      <c r="E221" s="68">
        <f t="shared" si="37"/>
        <v>242220</v>
      </c>
      <c r="F221" s="175" t="str">
        <f>'가이드 작업용'!M221</f>
        <v>하이 오크 보스 처치</v>
      </c>
      <c r="G221" s="175" t="str">
        <f>IFERROR(VLOOKUP(E221,'가이드 언어'!$BI:$BR,2,FALSE),0)</f>
        <v>메인 퀘스트 220 클리어</v>
      </c>
      <c r="H221" s="68">
        <f t="shared" si="42"/>
        <v>220</v>
      </c>
      <c r="I221" s="175">
        <f>'가이드 작업용'!N221</f>
        <v>2</v>
      </c>
      <c r="J221" s="175">
        <f>'가이드 작업용'!Q221</f>
        <v>54097</v>
      </c>
      <c r="K221" s="175">
        <f>'가이드 작업용'!S221</f>
        <v>1</v>
      </c>
      <c r="L221" s="68">
        <f>8</f>
        <v>8</v>
      </c>
      <c r="M221" s="175">
        <f>'가이드 작업용'!G221</f>
        <v>5124500</v>
      </c>
      <c r="N221" s="68">
        <f>0</f>
        <v>0</v>
      </c>
      <c r="O221" s="68">
        <f>0</f>
        <v>0</v>
      </c>
      <c r="P221" s="68">
        <f>9</f>
        <v>9</v>
      </c>
      <c r="Q221" s="175">
        <f>'가이드 작업용'!K221</f>
        <v>147000</v>
      </c>
      <c r="R221" s="68">
        <f>0</f>
        <v>0</v>
      </c>
      <c r="S221" s="68">
        <f>0</f>
        <v>0</v>
      </c>
      <c r="T221" s="175">
        <f>INDEX(퀘스트_reward_type_List,MATCH('가이드 작업용'!X221,퀘스트_reward_type_name,0),1)</f>
        <v>0</v>
      </c>
      <c r="U221" s="175">
        <f>'가이드 작업용'!Y221</f>
        <v>0</v>
      </c>
      <c r="V221" s="68">
        <f>0</f>
        <v>0</v>
      </c>
      <c r="W221" s="175">
        <f>'가이드 작업용'!Z221</f>
        <v>0</v>
      </c>
      <c r="X221" s="175">
        <f>INDEX(퀘스트_reward_type_List,MATCH('가이드 작업용'!AB221,퀘스트_reward_type_name,0),1)</f>
        <v>0</v>
      </c>
      <c r="Y221" s="175">
        <f>'가이드 작업용'!AC221</f>
        <v>0</v>
      </c>
      <c r="Z221" s="68">
        <f>0</f>
        <v>0</v>
      </c>
      <c r="AA221" s="175">
        <f>'가이드 작업용'!AD221</f>
        <v>0</v>
      </c>
      <c r="AB221" s="175">
        <f>INDEX(퀘스트_shortcut_type_List,MATCH('가이드 작업용'!T221,퀘스트_shortcut_type_name,0),1)</f>
        <v>15</v>
      </c>
      <c r="AC221" s="175">
        <f>'가이드 작업용'!V221</f>
        <v>47</v>
      </c>
      <c r="AD221" s="68">
        <f>0</f>
        <v>0</v>
      </c>
      <c r="AE221" s="135">
        <f>INDEX(퀘스트_event_content_List,MATCH('가이드 작업용'!W221,퀘스트_event_content_name,0),1)</f>
        <v>0</v>
      </c>
      <c r="AF221" s="26" t="b">
        <f t="shared" si="38"/>
        <v>0</v>
      </c>
      <c r="AG221" s="1" t="b">
        <f t="shared" si="39"/>
        <v>0</v>
      </c>
      <c r="AH221" s="1" t="b">
        <f t="shared" si="40"/>
        <v>0</v>
      </c>
    </row>
    <row r="222" spans="1:34" x14ac:dyDescent="0.3">
      <c r="A222" s="1">
        <f t="shared" si="35"/>
        <v>8942</v>
      </c>
      <c r="B222" s="68">
        <f t="shared" si="41"/>
        <v>1221</v>
      </c>
      <c r="C222" s="68">
        <f>2</f>
        <v>2</v>
      </c>
      <c r="D222" s="68">
        <f t="shared" si="36"/>
        <v>142221</v>
      </c>
      <c r="E222" s="68">
        <f t="shared" si="37"/>
        <v>242221</v>
      </c>
      <c r="F222" s="175" t="str">
        <f>'가이드 작업용'!M222</f>
        <v>오크 로드 처치</v>
      </c>
      <c r="G222" s="175" t="str">
        <f>IFERROR(VLOOKUP(E222,'가이드 언어'!$BI:$BR,2,FALSE),0)</f>
        <v>메인 퀘스트 221 클리어</v>
      </c>
      <c r="H222" s="68">
        <f t="shared" si="42"/>
        <v>221</v>
      </c>
      <c r="I222" s="175">
        <f>'가이드 작업용'!N222</f>
        <v>42</v>
      </c>
      <c r="J222" s="175">
        <f>'가이드 작업용'!Q222</f>
        <v>89</v>
      </c>
      <c r="K222" s="175">
        <f>'가이드 작업용'!S222</f>
        <v>1550</v>
      </c>
      <c r="L222" s="68">
        <f>8</f>
        <v>8</v>
      </c>
      <c r="M222" s="175">
        <f>'가이드 작업용'!G222</f>
        <v>5137000</v>
      </c>
      <c r="N222" s="68">
        <f>0</f>
        <v>0</v>
      </c>
      <c r="O222" s="68">
        <f>0</f>
        <v>0</v>
      </c>
      <c r="P222" s="68">
        <f>9</f>
        <v>9</v>
      </c>
      <c r="Q222" s="175">
        <f>'가이드 작업용'!K222</f>
        <v>149000</v>
      </c>
      <c r="R222" s="68">
        <f>0</f>
        <v>0</v>
      </c>
      <c r="S222" s="68">
        <f>0</f>
        <v>0</v>
      </c>
      <c r="T222" s="175">
        <f>INDEX(퀘스트_reward_type_List,MATCH('가이드 작업용'!X222,퀘스트_reward_type_name,0),1)</f>
        <v>6</v>
      </c>
      <c r="U222" s="175">
        <f>'가이드 작업용'!Y222</f>
        <v>84017</v>
      </c>
      <c r="V222" s="68">
        <f>0</f>
        <v>0</v>
      </c>
      <c r="W222" s="175">
        <f>'가이드 작업용'!Z222</f>
        <v>1</v>
      </c>
      <c r="X222" s="175">
        <f>INDEX(퀘스트_reward_type_List,MATCH('가이드 작업용'!AB222,퀘스트_reward_type_name,0),1)</f>
        <v>6</v>
      </c>
      <c r="Y222" s="175">
        <f>'가이드 작업용'!AC222</f>
        <v>94056</v>
      </c>
      <c r="Z222" s="68">
        <f>0</f>
        <v>0</v>
      </c>
      <c r="AA222" s="175">
        <f>'가이드 작업용'!AD222</f>
        <v>20</v>
      </c>
      <c r="AB222" s="175">
        <f>INDEX(퀘스트_shortcut_type_List,MATCH('가이드 작업용'!T222,퀘스트_shortcut_type_name,0),1)</f>
        <v>15</v>
      </c>
      <c r="AC222" s="175">
        <f>'가이드 작업용'!V222</f>
        <v>48</v>
      </c>
      <c r="AD222" s="68">
        <f>0</f>
        <v>0</v>
      </c>
      <c r="AE222" s="135">
        <f>INDEX(퀘스트_event_content_List,MATCH('가이드 작업용'!W222,퀘스트_event_content_name,0),1)</f>
        <v>0</v>
      </c>
      <c r="AF222" s="26" t="b">
        <f t="shared" si="38"/>
        <v>0</v>
      </c>
      <c r="AG222" s="1" t="b">
        <f t="shared" si="39"/>
        <v>0</v>
      </c>
      <c r="AH222" s="1" t="b">
        <f t="shared" si="40"/>
        <v>0</v>
      </c>
    </row>
    <row r="223" spans="1:34" x14ac:dyDescent="0.3">
      <c r="A223" s="1">
        <f t="shared" si="35"/>
        <v>8070</v>
      </c>
      <c r="B223" s="68">
        <f t="shared" si="41"/>
        <v>1222</v>
      </c>
      <c r="C223" s="68">
        <f>2</f>
        <v>2</v>
      </c>
      <c r="D223" s="68">
        <f t="shared" si="36"/>
        <v>142222</v>
      </c>
      <c r="E223" s="68">
        <f t="shared" si="37"/>
        <v>242222</v>
      </c>
      <c r="F223" s="175" t="str">
        <f>'가이드 작업용'!M223</f>
        <v>카드 강화</v>
      </c>
      <c r="G223" s="175" t="str">
        <f>IFERROR(VLOOKUP(E223,'가이드 언어'!$BI:$BR,2,FALSE),0)</f>
        <v>메인 퀘스트 222 클리어</v>
      </c>
      <c r="H223" s="68">
        <f t="shared" si="42"/>
        <v>222</v>
      </c>
      <c r="I223" s="175">
        <f>'가이드 작업용'!N223</f>
        <v>70</v>
      </c>
      <c r="J223" s="175">
        <f>'가이드 작업용'!Q223</f>
        <v>80</v>
      </c>
      <c r="K223" s="175">
        <f>'가이드 작업용'!S223</f>
        <v>1</v>
      </c>
      <c r="L223" s="68">
        <f>8</f>
        <v>8</v>
      </c>
      <c r="M223" s="175">
        <f>'가이드 작업용'!G223</f>
        <v>5149500</v>
      </c>
      <c r="N223" s="68">
        <f>0</f>
        <v>0</v>
      </c>
      <c r="O223" s="68">
        <f>0</f>
        <v>0</v>
      </c>
      <c r="P223" s="68">
        <f>9</f>
        <v>9</v>
      </c>
      <c r="Q223" s="175">
        <f>'가이드 작업용'!K223</f>
        <v>151000</v>
      </c>
      <c r="R223" s="68">
        <f>0</f>
        <v>0</v>
      </c>
      <c r="S223" s="68">
        <f>0</f>
        <v>0</v>
      </c>
      <c r="T223" s="175">
        <f>INDEX(퀘스트_reward_type_List,MATCH('가이드 작업용'!X223,퀘스트_reward_type_name,0),1)</f>
        <v>0</v>
      </c>
      <c r="U223" s="175">
        <f>'가이드 작업용'!Y223</f>
        <v>0</v>
      </c>
      <c r="V223" s="68">
        <f>0</f>
        <v>0</v>
      </c>
      <c r="W223" s="175">
        <f>'가이드 작업용'!Z223</f>
        <v>0</v>
      </c>
      <c r="X223" s="175">
        <f>INDEX(퀘스트_reward_type_List,MATCH('가이드 작업용'!AB223,퀘스트_reward_type_name,0),1)</f>
        <v>0</v>
      </c>
      <c r="Y223" s="175">
        <f>'가이드 작업용'!AC223</f>
        <v>0</v>
      </c>
      <c r="Z223" s="68">
        <f>0</f>
        <v>0</v>
      </c>
      <c r="AA223" s="175">
        <f>'가이드 작업용'!AD223</f>
        <v>0</v>
      </c>
      <c r="AB223" s="175">
        <f>INDEX(퀘스트_shortcut_type_List,MATCH('가이드 작업용'!T223,퀘스트_shortcut_type_name,0),1)</f>
        <v>6</v>
      </c>
      <c r="AC223" s="175">
        <f>'가이드 작업용'!V223</f>
        <v>0</v>
      </c>
      <c r="AD223" s="68">
        <f>0</f>
        <v>0</v>
      </c>
      <c r="AE223" s="135">
        <f>INDEX(퀘스트_event_content_List,MATCH('가이드 작업용'!W223,퀘스트_event_content_name,0),1)</f>
        <v>0</v>
      </c>
      <c r="AF223" s="26" t="b">
        <f t="shared" si="38"/>
        <v>0</v>
      </c>
      <c r="AG223" s="1" t="b">
        <f t="shared" si="39"/>
        <v>0</v>
      </c>
      <c r="AH223" s="1" t="b">
        <f t="shared" si="40"/>
        <v>0</v>
      </c>
    </row>
    <row r="224" spans="1:34" x14ac:dyDescent="0.3">
      <c r="A224" s="1">
        <f t="shared" si="35"/>
        <v>4865</v>
      </c>
      <c r="B224" s="68">
        <f t="shared" si="41"/>
        <v>1223</v>
      </c>
      <c r="C224" s="68">
        <f>2</f>
        <v>2</v>
      </c>
      <c r="D224" s="68">
        <f t="shared" si="36"/>
        <v>142223</v>
      </c>
      <c r="E224" s="68">
        <f t="shared" si="37"/>
        <v>242223</v>
      </c>
      <c r="F224" s="175" t="str">
        <f>'가이드 작업용'!M224</f>
        <v>MVP 처치</v>
      </c>
      <c r="G224" s="175" t="str">
        <f>IFERROR(VLOOKUP(E224,'가이드 언어'!$BI:$BR,2,FALSE),0)</f>
        <v>메인 퀘스트 223 클리어</v>
      </c>
      <c r="H224" s="68">
        <f t="shared" si="42"/>
        <v>223</v>
      </c>
      <c r="I224" s="175">
        <f>'가이드 작업용'!N224</f>
        <v>65</v>
      </c>
      <c r="J224" s="175">
        <f>'가이드 작업용'!Q224</f>
        <v>48</v>
      </c>
      <c r="K224" s="175">
        <f>'가이드 작업용'!S224</f>
        <v>8</v>
      </c>
      <c r="L224" s="68">
        <f>8</f>
        <v>8</v>
      </c>
      <c r="M224" s="175">
        <f>'가이드 작업용'!G224</f>
        <v>5162000</v>
      </c>
      <c r="N224" s="68">
        <f>0</f>
        <v>0</v>
      </c>
      <c r="O224" s="68">
        <f>0</f>
        <v>0</v>
      </c>
      <c r="P224" s="68">
        <f>9</f>
        <v>9</v>
      </c>
      <c r="Q224" s="175">
        <f>'가이드 작업용'!K224</f>
        <v>153000</v>
      </c>
      <c r="R224" s="68">
        <f>0</f>
        <v>0</v>
      </c>
      <c r="S224" s="68">
        <f>0</f>
        <v>0</v>
      </c>
      <c r="T224" s="175">
        <f>INDEX(퀘스트_reward_type_List,MATCH('가이드 작업용'!X224,퀘스트_reward_type_name,0),1)</f>
        <v>0</v>
      </c>
      <c r="U224" s="175">
        <f>'가이드 작업용'!Y224</f>
        <v>0</v>
      </c>
      <c r="V224" s="68">
        <f>0</f>
        <v>0</v>
      </c>
      <c r="W224" s="175">
        <f>'가이드 작업용'!Z224</f>
        <v>0</v>
      </c>
      <c r="X224" s="175">
        <f>INDEX(퀘스트_reward_type_List,MATCH('가이드 작업용'!AB224,퀘스트_reward_type_name,0),1)</f>
        <v>0</v>
      </c>
      <c r="Y224" s="175">
        <f>'가이드 작업용'!AC224</f>
        <v>0</v>
      </c>
      <c r="Z224" s="68">
        <f>0</f>
        <v>0</v>
      </c>
      <c r="AA224" s="175">
        <f>'가이드 작업용'!AD224</f>
        <v>0</v>
      </c>
      <c r="AB224" s="175">
        <f>INDEX(퀘스트_shortcut_type_List,MATCH('가이드 작업용'!T224,퀘스트_shortcut_type_name,0),1)</f>
        <v>15</v>
      </c>
      <c r="AC224" s="175">
        <f>'가이드 작업용'!V224</f>
        <v>48</v>
      </c>
      <c r="AD224" s="68">
        <f>0</f>
        <v>0</v>
      </c>
      <c r="AE224" s="135">
        <f>INDEX(퀘스트_event_content_List,MATCH('가이드 작업용'!W224,퀘스트_event_content_name,0),1)</f>
        <v>0</v>
      </c>
      <c r="AF224" s="26" t="b">
        <f t="shared" si="38"/>
        <v>0</v>
      </c>
      <c r="AG224" s="1" t="b">
        <f t="shared" si="39"/>
        <v>0</v>
      </c>
      <c r="AH224" s="1" t="b">
        <f t="shared" si="40"/>
        <v>0</v>
      </c>
    </row>
    <row r="225" spans="1:34" s="25" customFormat="1" x14ac:dyDescent="0.3">
      <c r="A225" s="25">
        <f t="shared" si="35"/>
        <v>876</v>
      </c>
      <c r="B225" s="82">
        <f t="shared" si="41"/>
        <v>1224</v>
      </c>
      <c r="C225" s="82">
        <f>2</f>
        <v>2</v>
      </c>
      <c r="D225" s="82">
        <f t="shared" ref="D225:D226" si="43">B225+100000+41000</f>
        <v>142224</v>
      </c>
      <c r="E225" s="82">
        <f t="shared" ref="E225:E226" si="44">B225+200000+41000</f>
        <v>242224</v>
      </c>
      <c r="F225" s="135" t="str">
        <f>'가이드 작업용'!M225</f>
        <v>오크 마을 듀얼 클리어</v>
      </c>
      <c r="G225" s="175" t="str">
        <f>IFERROR(VLOOKUP(E225,'가이드 언어'!$BI:$BR,2,FALSE),0)</f>
        <v>메인 퀘스트 224 클리어</v>
      </c>
      <c r="H225" s="82">
        <f t="shared" si="42"/>
        <v>224</v>
      </c>
      <c r="I225" s="135">
        <f>'가이드 작업용'!N225</f>
        <v>76</v>
      </c>
      <c r="J225" s="135">
        <f>'가이드 작업용'!Q225</f>
        <v>8</v>
      </c>
      <c r="K225" s="135">
        <f>'가이드 작업용'!S225</f>
        <v>1</v>
      </c>
      <c r="L225" s="82">
        <f>8</f>
        <v>8</v>
      </c>
      <c r="M225" s="135">
        <f>'가이드 작업용'!G225</f>
        <v>5174500</v>
      </c>
      <c r="N225" s="82">
        <f>0</f>
        <v>0</v>
      </c>
      <c r="O225" s="82">
        <f>0</f>
        <v>0</v>
      </c>
      <c r="P225" s="82">
        <f>9</f>
        <v>9</v>
      </c>
      <c r="Q225" s="135">
        <f>'가이드 작업용'!K225</f>
        <v>155000</v>
      </c>
      <c r="R225" s="82">
        <f>0</f>
        <v>0</v>
      </c>
      <c r="S225" s="82">
        <f>0</f>
        <v>0</v>
      </c>
      <c r="T225" s="135">
        <f>INDEX(퀘스트_reward_type_List,MATCH('가이드 작업용'!X225,퀘스트_reward_type_name,0),1)</f>
        <v>6</v>
      </c>
      <c r="U225" s="135">
        <f>'가이드 작업용'!Y225</f>
        <v>85002</v>
      </c>
      <c r="V225" s="82">
        <f>0</f>
        <v>0</v>
      </c>
      <c r="W225" s="135">
        <f>'가이드 작업용'!Z225</f>
        <v>1</v>
      </c>
      <c r="X225" s="135">
        <f>INDEX(퀘스트_reward_type_List,MATCH('가이드 작업용'!AB225,퀘스트_reward_type_name,0),1)</f>
        <v>0</v>
      </c>
      <c r="Y225" s="135">
        <f>'가이드 작업용'!AC225</f>
        <v>0</v>
      </c>
      <c r="Z225" s="82">
        <f>0</f>
        <v>0</v>
      </c>
      <c r="AA225" s="135">
        <f>'가이드 작업용'!AD225</f>
        <v>0</v>
      </c>
      <c r="AB225" s="135">
        <f>INDEX(퀘스트_shortcut_type_List,MATCH('가이드 작업용'!T225,퀘스트_shortcut_type_name,0),1)</f>
        <v>23</v>
      </c>
      <c r="AC225" s="135">
        <f>'가이드 작업용'!V225</f>
        <v>8</v>
      </c>
      <c r="AD225" s="82">
        <f>0</f>
        <v>0</v>
      </c>
      <c r="AE225" s="135">
        <f>INDEX(퀘스트_event_content_List,MATCH('가이드 작업용'!W225,퀘스트_event_content_name,0),1)</f>
        <v>0</v>
      </c>
      <c r="AF225" s="247" t="b">
        <f t="shared" si="38"/>
        <v>0</v>
      </c>
      <c r="AG225" s="25" t="b">
        <f t="shared" si="39"/>
        <v>0</v>
      </c>
      <c r="AH225" s="25" t="b">
        <f t="shared" si="40"/>
        <v>0</v>
      </c>
    </row>
    <row r="226" spans="1:34" s="25" customFormat="1" x14ac:dyDescent="0.3">
      <c r="A226" s="25">
        <f t="shared" si="35"/>
        <v>5408902</v>
      </c>
      <c r="B226" s="82">
        <f t="shared" si="41"/>
        <v>1225</v>
      </c>
      <c r="C226" s="82">
        <f>2</f>
        <v>2</v>
      </c>
      <c r="D226" s="82">
        <f t="shared" si="43"/>
        <v>142225</v>
      </c>
      <c r="E226" s="82">
        <f t="shared" si="44"/>
        <v>242225</v>
      </c>
      <c r="F226" s="135" t="str">
        <f>'가이드 작업용'!M226</f>
        <v>오크 로드 보스 처치</v>
      </c>
      <c r="G226" s="175" t="str">
        <f>IFERROR(VLOOKUP(E226,'가이드 언어'!$BI:$BR,2,FALSE),0)</f>
        <v>메인 퀘스트 225 클리어</v>
      </c>
      <c r="H226" s="82">
        <f t="shared" si="42"/>
        <v>225</v>
      </c>
      <c r="I226" s="135">
        <f>'가이드 작업용'!N226</f>
        <v>2</v>
      </c>
      <c r="J226" s="135">
        <f>'가이드 작업용'!Q226</f>
        <v>54089</v>
      </c>
      <c r="K226" s="135">
        <f>'가이드 작업용'!S226</f>
        <v>1</v>
      </c>
      <c r="L226" s="82">
        <f>8</f>
        <v>8</v>
      </c>
      <c r="M226" s="135">
        <f>'가이드 작업용'!G226</f>
        <v>5187000</v>
      </c>
      <c r="N226" s="82">
        <f>0</f>
        <v>0</v>
      </c>
      <c r="O226" s="82">
        <f>0</f>
        <v>0</v>
      </c>
      <c r="P226" s="82">
        <f>9</f>
        <v>9</v>
      </c>
      <c r="Q226" s="135">
        <f>'가이드 작업용'!K226</f>
        <v>157000</v>
      </c>
      <c r="R226" s="82">
        <f>0</f>
        <v>0</v>
      </c>
      <c r="S226" s="82">
        <f>0</f>
        <v>0</v>
      </c>
      <c r="T226" s="135">
        <f>INDEX(퀘스트_reward_type_List,MATCH('가이드 작업용'!X226,퀘스트_reward_type_name,0),1)</f>
        <v>0</v>
      </c>
      <c r="U226" s="135">
        <f>'가이드 작업용'!Y226</f>
        <v>0</v>
      </c>
      <c r="V226" s="82">
        <f>0</f>
        <v>0</v>
      </c>
      <c r="W226" s="135">
        <f>'가이드 작업용'!Z226</f>
        <v>0</v>
      </c>
      <c r="X226" s="135">
        <f>INDEX(퀘스트_reward_type_List,MATCH('가이드 작업용'!AB226,퀘스트_reward_type_name,0),1)</f>
        <v>0</v>
      </c>
      <c r="Y226" s="135">
        <f>'가이드 작업용'!AC226</f>
        <v>0</v>
      </c>
      <c r="Z226" s="82">
        <f>0</f>
        <v>0</v>
      </c>
      <c r="AA226" s="135">
        <f>'가이드 작업용'!AD226</f>
        <v>0</v>
      </c>
      <c r="AB226" s="135">
        <f>INDEX(퀘스트_shortcut_type_List,MATCH('가이드 작업용'!T226,퀘스트_shortcut_type_name,0),1)</f>
        <v>15</v>
      </c>
      <c r="AC226" s="135">
        <f>'가이드 작업용'!V226</f>
        <v>48</v>
      </c>
      <c r="AD226" s="82">
        <f>0</f>
        <v>0</v>
      </c>
      <c r="AE226" s="135">
        <f>INDEX(퀘스트_event_content_List,MATCH('가이드 작업용'!W226,퀘스트_event_content_name,0),1)</f>
        <v>0</v>
      </c>
      <c r="AF226" s="247" t="b">
        <f t="shared" si="38"/>
        <v>0</v>
      </c>
      <c r="AG226" s="25" t="b">
        <f t="shared" si="39"/>
        <v>0</v>
      </c>
      <c r="AH226" s="25" t="b">
        <f t="shared" si="40"/>
        <v>0</v>
      </c>
    </row>
    <row r="227" spans="1:34" x14ac:dyDescent="0.3">
      <c r="A227" s="1">
        <f t="shared" si="35"/>
        <v>1000146</v>
      </c>
      <c r="B227" s="68">
        <f t="shared" si="41"/>
        <v>1226</v>
      </c>
      <c r="C227" s="68">
        <f>2</f>
        <v>2</v>
      </c>
      <c r="D227" s="68">
        <f t="shared" si="36"/>
        <v>142226</v>
      </c>
      <c r="E227" s="168">
        <v>0</v>
      </c>
      <c r="F227" s="175" t="str">
        <f>'가이드 작업용'!M227</f>
        <v>잘못된 데이터가 쌓여 사용 X</v>
      </c>
      <c r="G227" s="175">
        <f>IFERROR(VLOOKUP(E227,'가이드 언어'!$BI:$BR,2,FALSE),0)</f>
        <v>0</v>
      </c>
      <c r="H227" s="68">
        <f t="shared" si="42"/>
        <v>226</v>
      </c>
      <c r="I227" s="175">
        <f>'가이드 작업용'!N227</f>
        <v>46</v>
      </c>
      <c r="J227" s="175">
        <f>'가이드 작업용'!Q227</f>
        <v>10001</v>
      </c>
      <c r="K227" s="175">
        <f>'가이드 작업용'!S227</f>
        <v>1</v>
      </c>
      <c r="L227" s="68">
        <v>0</v>
      </c>
      <c r="M227" s="175">
        <f>'가이드 작업용'!G227</f>
        <v>0</v>
      </c>
      <c r="N227" s="68">
        <f>0</f>
        <v>0</v>
      </c>
      <c r="O227" s="68">
        <f>0</f>
        <v>0</v>
      </c>
      <c r="P227" s="68">
        <v>0</v>
      </c>
      <c r="Q227" s="175">
        <f>'가이드 작업용'!K227</f>
        <v>0</v>
      </c>
      <c r="R227" s="68">
        <f>0</f>
        <v>0</v>
      </c>
      <c r="S227" s="68">
        <f>0</f>
        <v>0</v>
      </c>
      <c r="T227" s="175">
        <f>INDEX(퀘스트_reward_type_List,MATCH('가이드 작업용'!X227,퀘스트_reward_type_name,0),1)</f>
        <v>0</v>
      </c>
      <c r="U227" s="175">
        <f>'가이드 작업용'!Y227</f>
        <v>0</v>
      </c>
      <c r="V227" s="68">
        <f>0</f>
        <v>0</v>
      </c>
      <c r="W227" s="175">
        <f>'가이드 작업용'!Z227</f>
        <v>0</v>
      </c>
      <c r="X227" s="175">
        <f>INDEX(퀘스트_reward_type_List,MATCH('가이드 작업용'!AB227,퀘스트_reward_type_name,0),1)</f>
        <v>0</v>
      </c>
      <c r="Y227" s="175">
        <f>'가이드 작업용'!AC227</f>
        <v>0</v>
      </c>
      <c r="Z227" s="68">
        <f>0</f>
        <v>0</v>
      </c>
      <c r="AA227" s="175">
        <f>'가이드 작업용'!AD227</f>
        <v>0</v>
      </c>
      <c r="AB227" s="175">
        <f>INDEX(퀘스트_shortcut_type_List,MATCH('가이드 작업용'!T227,퀘스트_shortcut_type_name,0),1)</f>
        <v>0</v>
      </c>
      <c r="AC227" s="175">
        <f>'가이드 작업용'!V227</f>
        <v>0</v>
      </c>
      <c r="AD227" s="68">
        <f>0</f>
        <v>0</v>
      </c>
      <c r="AE227" s="135">
        <f>INDEX(퀘스트_event_content_List,MATCH('가이드 작업용'!W227,퀘스트_event_content_name,0),1)</f>
        <v>0</v>
      </c>
      <c r="AF227" s="26" t="b">
        <f t="shared" si="38"/>
        <v>0</v>
      </c>
      <c r="AG227" s="1" t="b">
        <f t="shared" si="39"/>
        <v>0</v>
      </c>
      <c r="AH227" s="1" t="b">
        <f t="shared" si="40"/>
        <v>0</v>
      </c>
    </row>
    <row r="228" spans="1:34" x14ac:dyDescent="0.3">
      <c r="A228" s="1">
        <f t="shared" si="35"/>
        <v>1000246</v>
      </c>
      <c r="B228" s="68">
        <f t="shared" si="41"/>
        <v>1227</v>
      </c>
      <c r="C228" s="68">
        <f>2</f>
        <v>2</v>
      </c>
      <c r="D228" s="68">
        <f t="shared" si="36"/>
        <v>142227</v>
      </c>
      <c r="E228" s="168">
        <v>0</v>
      </c>
      <c r="F228" s="175" t="str">
        <f>'가이드 작업용'!M228</f>
        <v>잘못된 데이터가 쌓여 사용 X</v>
      </c>
      <c r="G228" s="175">
        <f>IFERROR(VLOOKUP(E228,'가이드 언어'!$BI:$BR,2,FALSE),0)</f>
        <v>0</v>
      </c>
      <c r="H228" s="68">
        <f t="shared" si="42"/>
        <v>227</v>
      </c>
      <c r="I228" s="175">
        <f>'가이드 작업용'!N228</f>
        <v>46</v>
      </c>
      <c r="J228" s="175">
        <f>'가이드 작업용'!Q228</f>
        <v>10002</v>
      </c>
      <c r="K228" s="175">
        <f>'가이드 작업용'!S228</f>
        <v>1</v>
      </c>
      <c r="L228" s="68">
        <v>0</v>
      </c>
      <c r="M228" s="175">
        <f>'가이드 작업용'!G228</f>
        <v>0</v>
      </c>
      <c r="N228" s="68">
        <f>0</f>
        <v>0</v>
      </c>
      <c r="O228" s="68">
        <f>0</f>
        <v>0</v>
      </c>
      <c r="P228" s="68">
        <v>0</v>
      </c>
      <c r="Q228" s="175">
        <f>'가이드 작업용'!K228</f>
        <v>0</v>
      </c>
      <c r="R228" s="68">
        <f>0</f>
        <v>0</v>
      </c>
      <c r="S228" s="68">
        <f>0</f>
        <v>0</v>
      </c>
      <c r="T228" s="175">
        <f>INDEX(퀘스트_reward_type_List,MATCH('가이드 작업용'!X228,퀘스트_reward_type_name,0),1)</f>
        <v>0</v>
      </c>
      <c r="U228" s="175">
        <f>'가이드 작업용'!Y228</f>
        <v>0</v>
      </c>
      <c r="V228" s="68">
        <f>0</f>
        <v>0</v>
      </c>
      <c r="W228" s="175">
        <f>'가이드 작업용'!Z228</f>
        <v>0</v>
      </c>
      <c r="X228" s="175">
        <f>INDEX(퀘스트_reward_type_List,MATCH('가이드 작업용'!AB228,퀘스트_reward_type_name,0),1)</f>
        <v>0</v>
      </c>
      <c r="Y228" s="175">
        <f>'가이드 작업용'!AC228</f>
        <v>0</v>
      </c>
      <c r="Z228" s="68">
        <f>0</f>
        <v>0</v>
      </c>
      <c r="AA228" s="175">
        <f>'가이드 작업용'!AD228</f>
        <v>0</v>
      </c>
      <c r="AB228" s="175">
        <f>INDEX(퀘스트_shortcut_type_List,MATCH('가이드 작업용'!T228,퀘스트_shortcut_type_name,0),1)</f>
        <v>0</v>
      </c>
      <c r="AC228" s="175">
        <f>'가이드 작업용'!V228</f>
        <v>0</v>
      </c>
      <c r="AD228" s="68">
        <f>0</f>
        <v>0</v>
      </c>
      <c r="AE228" s="135">
        <f>INDEX(퀘스트_event_content_List,MATCH('가이드 작업용'!W228,퀘스트_event_content_name,0),1)</f>
        <v>0</v>
      </c>
      <c r="AF228" s="26" t="b">
        <f t="shared" si="38"/>
        <v>0</v>
      </c>
      <c r="AG228" s="1" t="b">
        <f t="shared" si="39"/>
        <v>0</v>
      </c>
      <c r="AH228" s="1" t="b">
        <f t="shared" si="40"/>
        <v>0</v>
      </c>
    </row>
    <row r="229" spans="1:34" x14ac:dyDescent="0.3">
      <c r="A229" s="1">
        <f t="shared" si="35"/>
        <v>1000346</v>
      </c>
      <c r="B229" s="68">
        <f t="shared" si="41"/>
        <v>1228</v>
      </c>
      <c r="C229" s="68">
        <f>2</f>
        <v>2</v>
      </c>
      <c r="D229" s="68">
        <f t="shared" si="36"/>
        <v>142228</v>
      </c>
      <c r="E229" s="168">
        <v>0</v>
      </c>
      <c r="F229" s="175" t="str">
        <f>'가이드 작업용'!M229</f>
        <v>잘못된 데이터가 쌓여 사용 X</v>
      </c>
      <c r="G229" s="175">
        <f>IFERROR(VLOOKUP(E229,'가이드 언어'!$BI:$BR,2,FALSE),0)</f>
        <v>0</v>
      </c>
      <c r="H229" s="68">
        <f t="shared" si="42"/>
        <v>228</v>
      </c>
      <c r="I229" s="175">
        <f>'가이드 작업용'!N229</f>
        <v>46</v>
      </c>
      <c r="J229" s="175">
        <f>'가이드 작업용'!Q229</f>
        <v>10003</v>
      </c>
      <c r="K229" s="175">
        <f>'가이드 작업용'!S229</f>
        <v>1</v>
      </c>
      <c r="L229" s="68">
        <v>0</v>
      </c>
      <c r="M229" s="175">
        <f>'가이드 작업용'!G229</f>
        <v>0</v>
      </c>
      <c r="N229" s="68">
        <f>0</f>
        <v>0</v>
      </c>
      <c r="O229" s="68">
        <f>0</f>
        <v>0</v>
      </c>
      <c r="P229" s="68">
        <v>0</v>
      </c>
      <c r="Q229" s="175">
        <f>'가이드 작업용'!K229</f>
        <v>0</v>
      </c>
      <c r="R229" s="68">
        <f>0</f>
        <v>0</v>
      </c>
      <c r="S229" s="68">
        <f>0</f>
        <v>0</v>
      </c>
      <c r="T229" s="175">
        <f>INDEX(퀘스트_reward_type_List,MATCH('가이드 작업용'!X229,퀘스트_reward_type_name,0),1)</f>
        <v>0</v>
      </c>
      <c r="U229" s="175">
        <f>'가이드 작업용'!Y229</f>
        <v>0</v>
      </c>
      <c r="V229" s="68">
        <f>0</f>
        <v>0</v>
      </c>
      <c r="W229" s="175">
        <f>'가이드 작업용'!Z229</f>
        <v>0</v>
      </c>
      <c r="X229" s="175">
        <f>INDEX(퀘스트_reward_type_List,MATCH('가이드 작업용'!AB229,퀘스트_reward_type_name,0),1)</f>
        <v>0</v>
      </c>
      <c r="Y229" s="175">
        <f>'가이드 작업용'!AC229</f>
        <v>0</v>
      </c>
      <c r="Z229" s="68">
        <f>0</f>
        <v>0</v>
      </c>
      <c r="AA229" s="175">
        <f>'가이드 작업용'!AD229</f>
        <v>0</v>
      </c>
      <c r="AB229" s="175">
        <f>INDEX(퀘스트_shortcut_type_List,MATCH('가이드 작업용'!T229,퀘스트_shortcut_type_name,0),1)</f>
        <v>0</v>
      </c>
      <c r="AC229" s="175">
        <f>'가이드 작업용'!V229</f>
        <v>0</v>
      </c>
      <c r="AD229" s="68">
        <f>0</f>
        <v>0</v>
      </c>
      <c r="AE229" s="135">
        <f>INDEX(퀘스트_event_content_List,MATCH('가이드 작업용'!W229,퀘스트_event_content_name,0),1)</f>
        <v>0</v>
      </c>
      <c r="AF229" s="26" t="b">
        <f t="shared" si="38"/>
        <v>0</v>
      </c>
      <c r="AG229" s="1" t="b">
        <f t="shared" si="39"/>
        <v>0</v>
      </c>
      <c r="AH229" s="1" t="b">
        <f t="shared" si="40"/>
        <v>0</v>
      </c>
    </row>
    <row r="230" spans="1:34" x14ac:dyDescent="0.3">
      <c r="A230" s="1">
        <f t="shared" si="35"/>
        <v>1000446</v>
      </c>
      <c r="B230" s="68">
        <f t="shared" si="41"/>
        <v>1229</v>
      </c>
      <c r="C230" s="68">
        <f>2</f>
        <v>2</v>
      </c>
      <c r="D230" s="68">
        <f t="shared" si="36"/>
        <v>142229</v>
      </c>
      <c r="E230" s="168">
        <v>0</v>
      </c>
      <c r="F230" s="175" t="str">
        <f>'가이드 작업용'!M230</f>
        <v>잘못된 데이터가 쌓여 사용 X</v>
      </c>
      <c r="G230" s="175">
        <f>IFERROR(VLOOKUP(E230,'가이드 언어'!$BI:$BR,2,FALSE),0)</f>
        <v>0</v>
      </c>
      <c r="H230" s="68">
        <f t="shared" si="42"/>
        <v>229</v>
      </c>
      <c r="I230" s="175">
        <f>'가이드 작업용'!N230</f>
        <v>46</v>
      </c>
      <c r="J230" s="175">
        <f>'가이드 작업용'!Q230</f>
        <v>10004</v>
      </c>
      <c r="K230" s="175">
        <f>'가이드 작업용'!S230</f>
        <v>1</v>
      </c>
      <c r="L230" s="68">
        <v>0</v>
      </c>
      <c r="M230" s="175">
        <f>'가이드 작업용'!G230</f>
        <v>0</v>
      </c>
      <c r="N230" s="68">
        <f>0</f>
        <v>0</v>
      </c>
      <c r="O230" s="68">
        <f>0</f>
        <v>0</v>
      </c>
      <c r="P230" s="68">
        <v>0</v>
      </c>
      <c r="Q230" s="175">
        <f>'가이드 작업용'!K230</f>
        <v>0</v>
      </c>
      <c r="R230" s="68">
        <f>0</f>
        <v>0</v>
      </c>
      <c r="S230" s="68">
        <f>0</f>
        <v>0</v>
      </c>
      <c r="T230" s="175">
        <f>INDEX(퀘스트_reward_type_List,MATCH('가이드 작업용'!X230,퀘스트_reward_type_name,0),1)</f>
        <v>0</v>
      </c>
      <c r="U230" s="175">
        <f>'가이드 작업용'!Y230</f>
        <v>0</v>
      </c>
      <c r="V230" s="68">
        <f>0</f>
        <v>0</v>
      </c>
      <c r="W230" s="175">
        <f>'가이드 작업용'!Z230</f>
        <v>0</v>
      </c>
      <c r="X230" s="175">
        <f>INDEX(퀘스트_reward_type_List,MATCH('가이드 작업용'!AB230,퀘스트_reward_type_name,0),1)</f>
        <v>0</v>
      </c>
      <c r="Y230" s="175">
        <f>'가이드 작업용'!AC230</f>
        <v>0</v>
      </c>
      <c r="Z230" s="68">
        <f>0</f>
        <v>0</v>
      </c>
      <c r="AA230" s="175">
        <f>'가이드 작업용'!AD230</f>
        <v>0</v>
      </c>
      <c r="AB230" s="175">
        <f>INDEX(퀘스트_shortcut_type_List,MATCH('가이드 작업용'!T230,퀘스트_shortcut_type_name,0),1)</f>
        <v>0</v>
      </c>
      <c r="AC230" s="175">
        <f>'가이드 작업용'!V230</f>
        <v>0</v>
      </c>
      <c r="AD230" s="68">
        <f>0</f>
        <v>0</v>
      </c>
      <c r="AE230" s="135">
        <f>INDEX(퀘스트_event_content_List,MATCH('가이드 작업용'!W230,퀘스트_event_content_name,0),1)</f>
        <v>0</v>
      </c>
      <c r="AF230" s="26" t="b">
        <f t="shared" si="38"/>
        <v>0</v>
      </c>
      <c r="AG230" s="1" t="b">
        <f t="shared" si="39"/>
        <v>0</v>
      </c>
      <c r="AH230" s="1" t="b">
        <f t="shared" si="40"/>
        <v>0</v>
      </c>
    </row>
    <row r="231" spans="1:34" x14ac:dyDescent="0.3">
      <c r="A231" s="1">
        <f t="shared" si="35"/>
        <v>1000546</v>
      </c>
      <c r="B231" s="68">
        <f t="shared" si="41"/>
        <v>1230</v>
      </c>
      <c r="C231" s="68">
        <f>2</f>
        <v>2</v>
      </c>
      <c r="D231" s="68">
        <f t="shared" si="36"/>
        <v>142230</v>
      </c>
      <c r="E231" s="168">
        <v>0</v>
      </c>
      <c r="F231" s="175" t="str">
        <f>'가이드 작업용'!M231</f>
        <v>잘못된 데이터가 쌓여 사용 X</v>
      </c>
      <c r="G231" s="175">
        <f>IFERROR(VLOOKUP(E231,'가이드 언어'!$BI:$BR,2,FALSE),0)</f>
        <v>0</v>
      </c>
      <c r="H231" s="68">
        <f t="shared" si="42"/>
        <v>230</v>
      </c>
      <c r="I231" s="175">
        <f>'가이드 작업용'!N231</f>
        <v>46</v>
      </c>
      <c r="J231" s="175">
        <f>'가이드 작업용'!Q231</f>
        <v>10005</v>
      </c>
      <c r="K231" s="175">
        <f>'가이드 작업용'!S231</f>
        <v>1</v>
      </c>
      <c r="L231" s="68">
        <v>0</v>
      </c>
      <c r="M231" s="175">
        <f>'가이드 작업용'!G231</f>
        <v>0</v>
      </c>
      <c r="N231" s="68">
        <f>0</f>
        <v>0</v>
      </c>
      <c r="O231" s="68">
        <f>0</f>
        <v>0</v>
      </c>
      <c r="P231" s="68">
        <v>0</v>
      </c>
      <c r="Q231" s="175">
        <f>'가이드 작업용'!K231</f>
        <v>0</v>
      </c>
      <c r="R231" s="68">
        <f>0</f>
        <v>0</v>
      </c>
      <c r="S231" s="68">
        <f>0</f>
        <v>0</v>
      </c>
      <c r="T231" s="175">
        <f>INDEX(퀘스트_reward_type_List,MATCH('가이드 작업용'!X231,퀘스트_reward_type_name,0),1)</f>
        <v>0</v>
      </c>
      <c r="U231" s="175">
        <f>'가이드 작업용'!Y231</f>
        <v>0</v>
      </c>
      <c r="V231" s="68">
        <f>0</f>
        <v>0</v>
      </c>
      <c r="W231" s="175">
        <f>'가이드 작업용'!Z231</f>
        <v>0</v>
      </c>
      <c r="X231" s="175">
        <f>INDEX(퀘스트_reward_type_List,MATCH('가이드 작업용'!AB231,퀘스트_reward_type_name,0),1)</f>
        <v>0</v>
      </c>
      <c r="Y231" s="175">
        <f>'가이드 작업용'!AC231</f>
        <v>0</v>
      </c>
      <c r="Z231" s="68">
        <f>0</f>
        <v>0</v>
      </c>
      <c r="AA231" s="175">
        <f>'가이드 작업용'!AD231</f>
        <v>0</v>
      </c>
      <c r="AB231" s="175">
        <f>INDEX(퀘스트_shortcut_type_List,MATCH('가이드 작업용'!T231,퀘스트_shortcut_type_name,0),1)</f>
        <v>0</v>
      </c>
      <c r="AC231" s="175">
        <f>'가이드 작업용'!V231</f>
        <v>0</v>
      </c>
      <c r="AD231" s="68">
        <f>0</f>
        <v>0</v>
      </c>
      <c r="AE231" s="135">
        <f>INDEX(퀘스트_event_content_List,MATCH('가이드 작업용'!W231,퀘스트_event_content_name,0),1)</f>
        <v>0</v>
      </c>
      <c r="AF231" s="26" t="b">
        <f t="shared" si="38"/>
        <v>0</v>
      </c>
      <c r="AG231" s="1" t="b">
        <f t="shared" si="39"/>
        <v>0</v>
      </c>
      <c r="AH231" s="1" t="b">
        <f t="shared" si="40"/>
        <v>0</v>
      </c>
    </row>
    <row r="232" spans="1:34" x14ac:dyDescent="0.3">
      <c r="A232" s="1">
        <f t="shared" si="35"/>
        <v>1000646</v>
      </c>
      <c r="B232" s="68">
        <f t="shared" si="41"/>
        <v>1231</v>
      </c>
      <c r="C232" s="68">
        <f>2</f>
        <v>2</v>
      </c>
      <c r="D232" s="68">
        <f t="shared" si="36"/>
        <v>142231</v>
      </c>
      <c r="E232" s="168">
        <v>0</v>
      </c>
      <c r="F232" s="175" t="str">
        <f>'가이드 작업용'!M232</f>
        <v>잘못된 데이터가 쌓여 사용 X</v>
      </c>
      <c r="G232" s="175">
        <f>IFERROR(VLOOKUP(E232,'가이드 언어'!$BI:$BR,2,FALSE),0)</f>
        <v>0</v>
      </c>
      <c r="H232" s="68">
        <f t="shared" si="42"/>
        <v>231</v>
      </c>
      <c r="I232" s="175">
        <f>'가이드 작업용'!N232</f>
        <v>46</v>
      </c>
      <c r="J232" s="175">
        <f>'가이드 작업용'!Q232</f>
        <v>10006</v>
      </c>
      <c r="K232" s="175">
        <f>'가이드 작업용'!S232</f>
        <v>1</v>
      </c>
      <c r="L232" s="68">
        <v>0</v>
      </c>
      <c r="M232" s="175">
        <f>'가이드 작업용'!G232</f>
        <v>0</v>
      </c>
      <c r="N232" s="68">
        <f>0</f>
        <v>0</v>
      </c>
      <c r="O232" s="68">
        <f>0</f>
        <v>0</v>
      </c>
      <c r="P232" s="68">
        <v>0</v>
      </c>
      <c r="Q232" s="175">
        <f>'가이드 작업용'!K232</f>
        <v>0</v>
      </c>
      <c r="R232" s="68">
        <f>0</f>
        <v>0</v>
      </c>
      <c r="S232" s="68">
        <f>0</f>
        <v>0</v>
      </c>
      <c r="T232" s="175">
        <f>INDEX(퀘스트_reward_type_List,MATCH('가이드 작업용'!X232,퀘스트_reward_type_name,0),1)</f>
        <v>0</v>
      </c>
      <c r="U232" s="175">
        <f>'가이드 작업용'!Y232</f>
        <v>0</v>
      </c>
      <c r="V232" s="68">
        <f>0</f>
        <v>0</v>
      </c>
      <c r="W232" s="175">
        <f>'가이드 작업용'!Z232</f>
        <v>0</v>
      </c>
      <c r="X232" s="175">
        <f>INDEX(퀘스트_reward_type_List,MATCH('가이드 작업용'!AB232,퀘스트_reward_type_name,0),1)</f>
        <v>0</v>
      </c>
      <c r="Y232" s="175">
        <f>'가이드 작업용'!AC232</f>
        <v>0</v>
      </c>
      <c r="Z232" s="68">
        <f>0</f>
        <v>0</v>
      </c>
      <c r="AA232" s="175">
        <f>'가이드 작업용'!AD232</f>
        <v>0</v>
      </c>
      <c r="AB232" s="175">
        <f>INDEX(퀘스트_shortcut_type_List,MATCH('가이드 작업용'!T232,퀘스트_shortcut_type_name,0),1)</f>
        <v>0</v>
      </c>
      <c r="AC232" s="175">
        <f>'가이드 작업용'!V232</f>
        <v>0</v>
      </c>
      <c r="AD232" s="68">
        <f>0</f>
        <v>0</v>
      </c>
      <c r="AE232" s="135">
        <f>INDEX(퀘스트_event_content_List,MATCH('가이드 작업용'!W232,퀘스트_event_content_name,0),1)</f>
        <v>0</v>
      </c>
      <c r="AF232" s="26" t="b">
        <f t="shared" si="38"/>
        <v>0</v>
      </c>
      <c r="AG232" s="1" t="b">
        <f t="shared" si="39"/>
        <v>0</v>
      </c>
      <c r="AH232" s="1" t="b">
        <f t="shared" si="40"/>
        <v>0</v>
      </c>
    </row>
    <row r="233" spans="1:34" x14ac:dyDescent="0.3">
      <c r="A233" s="1">
        <f t="shared" si="35"/>
        <v>1000746</v>
      </c>
      <c r="B233" s="68">
        <f t="shared" si="41"/>
        <v>1232</v>
      </c>
      <c r="C233" s="68">
        <f>2</f>
        <v>2</v>
      </c>
      <c r="D233" s="68">
        <f t="shared" si="36"/>
        <v>142232</v>
      </c>
      <c r="E233" s="168">
        <v>0</v>
      </c>
      <c r="F233" s="175" t="str">
        <f>'가이드 작업용'!M233</f>
        <v>잘못된 데이터가 쌓여 사용 X</v>
      </c>
      <c r="G233" s="175">
        <f>IFERROR(VLOOKUP(E233,'가이드 언어'!$BI:$BR,2,FALSE),0)</f>
        <v>0</v>
      </c>
      <c r="H233" s="68">
        <f t="shared" si="42"/>
        <v>232</v>
      </c>
      <c r="I233" s="175">
        <f>'가이드 작업용'!N233</f>
        <v>46</v>
      </c>
      <c r="J233" s="175">
        <f>'가이드 작업용'!Q233</f>
        <v>10007</v>
      </c>
      <c r="K233" s="175">
        <f>'가이드 작업용'!S233</f>
        <v>1</v>
      </c>
      <c r="L233" s="68">
        <v>0</v>
      </c>
      <c r="M233" s="175">
        <f>'가이드 작업용'!G233</f>
        <v>0</v>
      </c>
      <c r="N233" s="68">
        <f>0</f>
        <v>0</v>
      </c>
      <c r="O233" s="68">
        <f>0</f>
        <v>0</v>
      </c>
      <c r="P233" s="68">
        <v>0</v>
      </c>
      <c r="Q233" s="175">
        <f>'가이드 작업용'!K233</f>
        <v>0</v>
      </c>
      <c r="R233" s="68">
        <f>0</f>
        <v>0</v>
      </c>
      <c r="S233" s="68">
        <f>0</f>
        <v>0</v>
      </c>
      <c r="T233" s="175">
        <f>INDEX(퀘스트_reward_type_List,MATCH('가이드 작업용'!X233,퀘스트_reward_type_name,0),1)</f>
        <v>0</v>
      </c>
      <c r="U233" s="175">
        <f>'가이드 작업용'!Y233</f>
        <v>0</v>
      </c>
      <c r="V233" s="68">
        <f>0</f>
        <v>0</v>
      </c>
      <c r="W233" s="175">
        <f>'가이드 작업용'!Z233</f>
        <v>0</v>
      </c>
      <c r="X233" s="175">
        <f>INDEX(퀘스트_reward_type_List,MATCH('가이드 작업용'!AB233,퀘스트_reward_type_name,0),1)</f>
        <v>0</v>
      </c>
      <c r="Y233" s="175">
        <f>'가이드 작업용'!AC233</f>
        <v>0</v>
      </c>
      <c r="Z233" s="68">
        <f>0</f>
        <v>0</v>
      </c>
      <c r="AA233" s="175">
        <f>'가이드 작업용'!AD233</f>
        <v>0</v>
      </c>
      <c r="AB233" s="175">
        <f>INDEX(퀘스트_shortcut_type_List,MATCH('가이드 작업용'!T233,퀘스트_shortcut_type_name,0),1)</f>
        <v>0</v>
      </c>
      <c r="AC233" s="175">
        <f>'가이드 작업용'!V233</f>
        <v>0</v>
      </c>
      <c r="AD233" s="68">
        <f>0</f>
        <v>0</v>
      </c>
      <c r="AE233" s="135">
        <f>INDEX(퀘스트_event_content_List,MATCH('가이드 작업용'!W233,퀘스트_event_content_name,0),1)</f>
        <v>0</v>
      </c>
      <c r="AF233" s="26" t="b">
        <f t="shared" si="38"/>
        <v>0</v>
      </c>
      <c r="AG233" s="1" t="b">
        <f t="shared" si="39"/>
        <v>0</v>
      </c>
      <c r="AH233" s="1" t="b">
        <f t="shared" si="40"/>
        <v>0</v>
      </c>
    </row>
    <row r="234" spans="1:34" x14ac:dyDescent="0.3">
      <c r="A234" s="1">
        <f t="shared" ref="A234:A297" si="45">J234*100+I234</f>
        <v>1000846</v>
      </c>
      <c r="B234" s="68">
        <f t="shared" si="41"/>
        <v>1233</v>
      </c>
      <c r="C234" s="68">
        <f>2</f>
        <v>2</v>
      </c>
      <c r="D234" s="68">
        <f t="shared" ref="D234:D297" si="46">B234+100000+41000</f>
        <v>142233</v>
      </c>
      <c r="E234" s="168">
        <v>0</v>
      </c>
      <c r="F234" s="175" t="str">
        <f>'가이드 작업용'!M234</f>
        <v>잘못된 데이터가 쌓여 사용 X</v>
      </c>
      <c r="G234" s="175">
        <f>IFERROR(VLOOKUP(E234,'가이드 언어'!$BI:$BR,2,FALSE),0)</f>
        <v>0</v>
      </c>
      <c r="H234" s="68">
        <f t="shared" si="42"/>
        <v>233</v>
      </c>
      <c r="I234" s="175">
        <f>'가이드 작업용'!N234</f>
        <v>46</v>
      </c>
      <c r="J234" s="175">
        <f>'가이드 작업용'!Q234</f>
        <v>10008</v>
      </c>
      <c r="K234" s="175">
        <f>'가이드 작업용'!S234</f>
        <v>1</v>
      </c>
      <c r="L234" s="68">
        <v>0</v>
      </c>
      <c r="M234" s="175">
        <f>'가이드 작업용'!G234</f>
        <v>0</v>
      </c>
      <c r="N234" s="68">
        <f>0</f>
        <v>0</v>
      </c>
      <c r="O234" s="68">
        <f>0</f>
        <v>0</v>
      </c>
      <c r="P234" s="68">
        <v>0</v>
      </c>
      <c r="Q234" s="175">
        <f>'가이드 작업용'!K234</f>
        <v>0</v>
      </c>
      <c r="R234" s="68">
        <f>0</f>
        <v>0</v>
      </c>
      <c r="S234" s="68">
        <f>0</f>
        <v>0</v>
      </c>
      <c r="T234" s="175">
        <f>INDEX(퀘스트_reward_type_List,MATCH('가이드 작업용'!X234,퀘스트_reward_type_name,0),1)</f>
        <v>0</v>
      </c>
      <c r="U234" s="175">
        <f>'가이드 작업용'!Y234</f>
        <v>0</v>
      </c>
      <c r="V234" s="68">
        <f>0</f>
        <v>0</v>
      </c>
      <c r="W234" s="175">
        <f>'가이드 작업용'!Z234</f>
        <v>0</v>
      </c>
      <c r="X234" s="175">
        <f>INDEX(퀘스트_reward_type_List,MATCH('가이드 작업용'!AB234,퀘스트_reward_type_name,0),1)</f>
        <v>0</v>
      </c>
      <c r="Y234" s="175">
        <f>'가이드 작업용'!AC234</f>
        <v>0</v>
      </c>
      <c r="Z234" s="68">
        <f>0</f>
        <v>0</v>
      </c>
      <c r="AA234" s="175">
        <f>'가이드 작업용'!AD234</f>
        <v>0</v>
      </c>
      <c r="AB234" s="175">
        <f>INDEX(퀘스트_shortcut_type_List,MATCH('가이드 작업용'!T234,퀘스트_shortcut_type_name,0),1)</f>
        <v>0</v>
      </c>
      <c r="AC234" s="175">
        <f>'가이드 작업용'!V234</f>
        <v>0</v>
      </c>
      <c r="AD234" s="68">
        <f>0</f>
        <v>0</v>
      </c>
      <c r="AE234" s="135">
        <f>INDEX(퀘스트_event_content_List,MATCH('가이드 작업용'!W234,퀘스트_event_content_name,0),1)</f>
        <v>0</v>
      </c>
      <c r="AF234" s="26" t="b">
        <f t="shared" ref="AF234:AF297" si="47">IF(OR(AND(L234=6,O234=0),AND(P234=6,S234=0),AND(T234=6,W234=0),AND(X234=6,AA234=0)),TRUE,FALSE)</f>
        <v>0</v>
      </c>
      <c r="AG234" s="1" t="b">
        <f t="shared" ref="AG234:AG297" si="48">IF(
    OR(L234=2,P234=2,T234=2,X234=2),TRUE,FALSE)</f>
        <v>0</v>
      </c>
      <c r="AH234" s="1" t="b">
        <f t="shared" ref="AH234:AH297" si="49">IF(I234=9,TRUE,FALSE)</f>
        <v>0</v>
      </c>
    </row>
    <row r="235" spans="1:34" x14ac:dyDescent="0.3">
      <c r="A235" s="1">
        <f t="shared" si="45"/>
        <v>1000946</v>
      </c>
      <c r="B235" s="68">
        <f t="shared" si="41"/>
        <v>1234</v>
      </c>
      <c r="C235" s="68">
        <f>2</f>
        <v>2</v>
      </c>
      <c r="D235" s="68">
        <f t="shared" si="46"/>
        <v>142234</v>
      </c>
      <c r="E235" s="168">
        <v>0</v>
      </c>
      <c r="F235" s="175" t="str">
        <f>'가이드 작업용'!M235</f>
        <v>잘못된 데이터가 쌓여 사용 X</v>
      </c>
      <c r="G235" s="175">
        <f>IFERROR(VLOOKUP(E235,'가이드 언어'!$BI:$BR,2,FALSE),0)</f>
        <v>0</v>
      </c>
      <c r="H235" s="68">
        <f t="shared" si="42"/>
        <v>234</v>
      </c>
      <c r="I235" s="175">
        <f>'가이드 작업용'!N235</f>
        <v>46</v>
      </c>
      <c r="J235" s="175">
        <f>'가이드 작업용'!Q235</f>
        <v>10009</v>
      </c>
      <c r="K235" s="175">
        <f>'가이드 작업용'!S235</f>
        <v>1</v>
      </c>
      <c r="L235" s="68">
        <v>0</v>
      </c>
      <c r="M235" s="175">
        <f>'가이드 작업용'!G235</f>
        <v>0</v>
      </c>
      <c r="N235" s="68">
        <f>0</f>
        <v>0</v>
      </c>
      <c r="O235" s="68">
        <f>0</f>
        <v>0</v>
      </c>
      <c r="P235" s="68">
        <v>0</v>
      </c>
      <c r="Q235" s="175">
        <f>'가이드 작업용'!K235</f>
        <v>0</v>
      </c>
      <c r="R235" s="68">
        <f>0</f>
        <v>0</v>
      </c>
      <c r="S235" s="68">
        <f>0</f>
        <v>0</v>
      </c>
      <c r="T235" s="175">
        <f>INDEX(퀘스트_reward_type_List,MATCH('가이드 작업용'!X235,퀘스트_reward_type_name,0),1)</f>
        <v>0</v>
      </c>
      <c r="U235" s="175">
        <f>'가이드 작업용'!Y235</f>
        <v>0</v>
      </c>
      <c r="V235" s="68">
        <f>0</f>
        <v>0</v>
      </c>
      <c r="W235" s="175">
        <f>'가이드 작업용'!Z235</f>
        <v>0</v>
      </c>
      <c r="X235" s="175">
        <f>INDEX(퀘스트_reward_type_List,MATCH('가이드 작업용'!AB235,퀘스트_reward_type_name,0),1)</f>
        <v>0</v>
      </c>
      <c r="Y235" s="175">
        <f>'가이드 작업용'!AC235</f>
        <v>0</v>
      </c>
      <c r="Z235" s="68">
        <f>0</f>
        <v>0</v>
      </c>
      <c r="AA235" s="175">
        <f>'가이드 작업용'!AD235</f>
        <v>0</v>
      </c>
      <c r="AB235" s="175">
        <f>INDEX(퀘스트_shortcut_type_List,MATCH('가이드 작업용'!T235,퀘스트_shortcut_type_name,0),1)</f>
        <v>0</v>
      </c>
      <c r="AC235" s="175">
        <f>'가이드 작업용'!V235</f>
        <v>0</v>
      </c>
      <c r="AD235" s="68">
        <f>0</f>
        <v>0</v>
      </c>
      <c r="AE235" s="135">
        <f>INDEX(퀘스트_event_content_List,MATCH('가이드 작업용'!W235,퀘스트_event_content_name,0),1)</f>
        <v>0</v>
      </c>
      <c r="AF235" s="26" t="b">
        <f t="shared" si="47"/>
        <v>0</v>
      </c>
      <c r="AG235" s="1" t="b">
        <f t="shared" si="48"/>
        <v>0</v>
      </c>
      <c r="AH235" s="1" t="b">
        <f t="shared" si="49"/>
        <v>0</v>
      </c>
    </row>
    <row r="236" spans="1:34" x14ac:dyDescent="0.3">
      <c r="A236" s="1">
        <f t="shared" si="45"/>
        <v>1001046</v>
      </c>
      <c r="B236" s="68">
        <f t="shared" si="41"/>
        <v>1235</v>
      </c>
      <c r="C236" s="68">
        <f>2</f>
        <v>2</v>
      </c>
      <c r="D236" s="68">
        <f t="shared" si="46"/>
        <v>142235</v>
      </c>
      <c r="E236" s="168">
        <v>0</v>
      </c>
      <c r="F236" s="175" t="str">
        <f>'가이드 작업용'!M236</f>
        <v>잘못된 데이터가 쌓여 사용 X</v>
      </c>
      <c r="G236" s="175">
        <f>IFERROR(VLOOKUP(E236,'가이드 언어'!$BI:$BR,2,FALSE),0)</f>
        <v>0</v>
      </c>
      <c r="H236" s="68">
        <f t="shared" si="42"/>
        <v>235</v>
      </c>
      <c r="I236" s="175">
        <f>'가이드 작업용'!N236</f>
        <v>46</v>
      </c>
      <c r="J236" s="175">
        <f>'가이드 작업용'!Q236</f>
        <v>10010</v>
      </c>
      <c r="K236" s="175">
        <f>'가이드 작업용'!S236</f>
        <v>1</v>
      </c>
      <c r="L236" s="68">
        <v>0</v>
      </c>
      <c r="M236" s="175">
        <f>'가이드 작업용'!G236</f>
        <v>0</v>
      </c>
      <c r="N236" s="68">
        <f>0</f>
        <v>0</v>
      </c>
      <c r="O236" s="68">
        <f>0</f>
        <v>0</v>
      </c>
      <c r="P236" s="68">
        <v>0</v>
      </c>
      <c r="Q236" s="175">
        <f>'가이드 작업용'!K236</f>
        <v>0</v>
      </c>
      <c r="R236" s="68">
        <f>0</f>
        <v>0</v>
      </c>
      <c r="S236" s="68">
        <f>0</f>
        <v>0</v>
      </c>
      <c r="T236" s="175">
        <f>INDEX(퀘스트_reward_type_List,MATCH('가이드 작업용'!X236,퀘스트_reward_type_name,0),1)</f>
        <v>0</v>
      </c>
      <c r="U236" s="175">
        <f>'가이드 작업용'!Y236</f>
        <v>0</v>
      </c>
      <c r="V236" s="68">
        <f>0</f>
        <v>0</v>
      </c>
      <c r="W236" s="175">
        <f>'가이드 작업용'!Z236</f>
        <v>0</v>
      </c>
      <c r="X236" s="175">
        <f>INDEX(퀘스트_reward_type_List,MATCH('가이드 작업용'!AB236,퀘스트_reward_type_name,0),1)</f>
        <v>0</v>
      </c>
      <c r="Y236" s="175">
        <f>'가이드 작업용'!AC236</f>
        <v>0</v>
      </c>
      <c r="Z236" s="68">
        <f>0</f>
        <v>0</v>
      </c>
      <c r="AA236" s="175">
        <f>'가이드 작업용'!AD236</f>
        <v>0</v>
      </c>
      <c r="AB236" s="175">
        <f>INDEX(퀘스트_shortcut_type_List,MATCH('가이드 작업용'!T236,퀘스트_shortcut_type_name,0),1)</f>
        <v>0</v>
      </c>
      <c r="AC236" s="175">
        <f>'가이드 작업용'!V236</f>
        <v>0</v>
      </c>
      <c r="AD236" s="68">
        <f>0</f>
        <v>0</v>
      </c>
      <c r="AE236" s="135">
        <f>INDEX(퀘스트_event_content_List,MATCH('가이드 작업용'!W236,퀘스트_event_content_name,0),1)</f>
        <v>0</v>
      </c>
      <c r="AF236" s="26" t="b">
        <f t="shared" si="47"/>
        <v>0</v>
      </c>
      <c r="AG236" s="1" t="b">
        <f t="shared" si="48"/>
        <v>0</v>
      </c>
      <c r="AH236" s="1" t="b">
        <f t="shared" si="49"/>
        <v>0</v>
      </c>
    </row>
    <row r="237" spans="1:34" x14ac:dyDescent="0.3">
      <c r="A237" s="1">
        <f t="shared" si="45"/>
        <v>1001146</v>
      </c>
      <c r="B237" s="68">
        <f t="shared" si="41"/>
        <v>1236</v>
      </c>
      <c r="C237" s="68">
        <f>2</f>
        <v>2</v>
      </c>
      <c r="D237" s="68">
        <f t="shared" si="46"/>
        <v>142236</v>
      </c>
      <c r="E237" s="168">
        <v>0</v>
      </c>
      <c r="F237" s="175" t="str">
        <f>'가이드 작업용'!M237</f>
        <v>잘못된 데이터가 쌓여 사용 X</v>
      </c>
      <c r="G237" s="175">
        <f>IFERROR(VLOOKUP(E237,'가이드 언어'!$BI:$BR,2,FALSE),0)</f>
        <v>0</v>
      </c>
      <c r="H237" s="68">
        <f t="shared" si="42"/>
        <v>236</v>
      </c>
      <c r="I237" s="175">
        <f>'가이드 작업용'!N237</f>
        <v>46</v>
      </c>
      <c r="J237" s="175">
        <f>'가이드 작업용'!Q237</f>
        <v>10011</v>
      </c>
      <c r="K237" s="175">
        <f>'가이드 작업용'!S237</f>
        <v>1</v>
      </c>
      <c r="L237" s="68">
        <v>0</v>
      </c>
      <c r="M237" s="175">
        <f>'가이드 작업용'!G237</f>
        <v>0</v>
      </c>
      <c r="N237" s="68">
        <f>0</f>
        <v>0</v>
      </c>
      <c r="O237" s="68">
        <f>0</f>
        <v>0</v>
      </c>
      <c r="P237" s="68">
        <v>0</v>
      </c>
      <c r="Q237" s="175">
        <f>'가이드 작업용'!K237</f>
        <v>0</v>
      </c>
      <c r="R237" s="68">
        <f>0</f>
        <v>0</v>
      </c>
      <c r="S237" s="68">
        <f>0</f>
        <v>0</v>
      </c>
      <c r="T237" s="175">
        <f>INDEX(퀘스트_reward_type_List,MATCH('가이드 작업용'!X237,퀘스트_reward_type_name,0),1)</f>
        <v>0</v>
      </c>
      <c r="U237" s="175">
        <f>'가이드 작업용'!Y237</f>
        <v>0</v>
      </c>
      <c r="V237" s="68">
        <f>0</f>
        <v>0</v>
      </c>
      <c r="W237" s="175">
        <f>'가이드 작업용'!Z237</f>
        <v>0</v>
      </c>
      <c r="X237" s="175">
        <f>INDEX(퀘스트_reward_type_List,MATCH('가이드 작업용'!AB237,퀘스트_reward_type_name,0),1)</f>
        <v>0</v>
      </c>
      <c r="Y237" s="175">
        <f>'가이드 작업용'!AC237</f>
        <v>0</v>
      </c>
      <c r="Z237" s="68">
        <f>0</f>
        <v>0</v>
      </c>
      <c r="AA237" s="175">
        <f>'가이드 작업용'!AD237</f>
        <v>0</v>
      </c>
      <c r="AB237" s="175">
        <f>INDEX(퀘스트_shortcut_type_List,MATCH('가이드 작업용'!T237,퀘스트_shortcut_type_name,0),1)</f>
        <v>0</v>
      </c>
      <c r="AC237" s="175">
        <f>'가이드 작업용'!V237</f>
        <v>0</v>
      </c>
      <c r="AD237" s="68">
        <f>0</f>
        <v>0</v>
      </c>
      <c r="AE237" s="135">
        <f>INDEX(퀘스트_event_content_List,MATCH('가이드 작업용'!W237,퀘스트_event_content_name,0),1)</f>
        <v>0</v>
      </c>
      <c r="AF237" s="26" t="b">
        <f t="shared" si="47"/>
        <v>0</v>
      </c>
      <c r="AG237" s="1" t="b">
        <f t="shared" si="48"/>
        <v>0</v>
      </c>
      <c r="AH237" s="1" t="b">
        <f t="shared" si="49"/>
        <v>0</v>
      </c>
    </row>
    <row r="238" spans="1:34" x14ac:dyDescent="0.3">
      <c r="A238" s="1">
        <f t="shared" si="45"/>
        <v>1001246</v>
      </c>
      <c r="B238" s="68">
        <f t="shared" si="41"/>
        <v>1237</v>
      </c>
      <c r="C238" s="68">
        <f>2</f>
        <v>2</v>
      </c>
      <c r="D238" s="68">
        <f t="shared" si="46"/>
        <v>142237</v>
      </c>
      <c r="E238" s="168">
        <v>0</v>
      </c>
      <c r="F238" s="175" t="str">
        <f>'가이드 작업용'!M238</f>
        <v>잘못된 데이터가 쌓여 사용 X</v>
      </c>
      <c r="G238" s="175">
        <f>IFERROR(VLOOKUP(E238,'가이드 언어'!$BI:$BR,2,FALSE),0)</f>
        <v>0</v>
      </c>
      <c r="H238" s="68">
        <f t="shared" si="42"/>
        <v>237</v>
      </c>
      <c r="I238" s="175">
        <f>'가이드 작업용'!N238</f>
        <v>46</v>
      </c>
      <c r="J238" s="175">
        <f>'가이드 작업용'!Q238</f>
        <v>10012</v>
      </c>
      <c r="K238" s="175">
        <f>'가이드 작업용'!S238</f>
        <v>1</v>
      </c>
      <c r="L238" s="68">
        <v>0</v>
      </c>
      <c r="M238" s="175">
        <f>'가이드 작업용'!G238</f>
        <v>0</v>
      </c>
      <c r="N238" s="68">
        <f>0</f>
        <v>0</v>
      </c>
      <c r="O238" s="68">
        <f>0</f>
        <v>0</v>
      </c>
      <c r="P238" s="68">
        <v>0</v>
      </c>
      <c r="Q238" s="175">
        <f>'가이드 작업용'!K238</f>
        <v>0</v>
      </c>
      <c r="R238" s="68">
        <f>0</f>
        <v>0</v>
      </c>
      <c r="S238" s="68">
        <f>0</f>
        <v>0</v>
      </c>
      <c r="T238" s="175">
        <f>INDEX(퀘스트_reward_type_List,MATCH('가이드 작업용'!X238,퀘스트_reward_type_name,0),1)</f>
        <v>0</v>
      </c>
      <c r="U238" s="175">
        <f>'가이드 작업용'!Y238</f>
        <v>0</v>
      </c>
      <c r="V238" s="68">
        <f>0</f>
        <v>0</v>
      </c>
      <c r="W238" s="175">
        <f>'가이드 작업용'!Z238</f>
        <v>0</v>
      </c>
      <c r="X238" s="175">
        <f>INDEX(퀘스트_reward_type_List,MATCH('가이드 작업용'!AB238,퀘스트_reward_type_name,0),1)</f>
        <v>0</v>
      </c>
      <c r="Y238" s="175">
        <f>'가이드 작업용'!AC238</f>
        <v>0</v>
      </c>
      <c r="Z238" s="68">
        <f>0</f>
        <v>0</v>
      </c>
      <c r="AA238" s="175">
        <f>'가이드 작업용'!AD238</f>
        <v>0</v>
      </c>
      <c r="AB238" s="175">
        <f>INDEX(퀘스트_shortcut_type_List,MATCH('가이드 작업용'!T238,퀘스트_shortcut_type_name,0),1)</f>
        <v>0</v>
      </c>
      <c r="AC238" s="175">
        <f>'가이드 작업용'!V238</f>
        <v>0</v>
      </c>
      <c r="AD238" s="68">
        <f>0</f>
        <v>0</v>
      </c>
      <c r="AE238" s="135">
        <f>INDEX(퀘스트_event_content_List,MATCH('가이드 작업용'!W238,퀘스트_event_content_name,0),1)</f>
        <v>0</v>
      </c>
      <c r="AF238" s="26" t="b">
        <f t="shared" si="47"/>
        <v>0</v>
      </c>
      <c r="AG238" s="1" t="b">
        <f t="shared" si="48"/>
        <v>0</v>
      </c>
      <c r="AH238" s="1" t="b">
        <f t="shared" si="49"/>
        <v>0</v>
      </c>
    </row>
    <row r="239" spans="1:34" x14ac:dyDescent="0.3">
      <c r="A239" s="1">
        <f t="shared" si="45"/>
        <v>1001346</v>
      </c>
      <c r="B239" s="68">
        <f t="shared" si="41"/>
        <v>1238</v>
      </c>
      <c r="C239" s="68">
        <f>2</f>
        <v>2</v>
      </c>
      <c r="D239" s="68">
        <f t="shared" si="46"/>
        <v>142238</v>
      </c>
      <c r="E239" s="168">
        <v>0</v>
      </c>
      <c r="F239" s="175" t="str">
        <f>'가이드 작업용'!M239</f>
        <v>잘못된 데이터가 쌓여 사용 X</v>
      </c>
      <c r="G239" s="175">
        <f>IFERROR(VLOOKUP(E239,'가이드 언어'!$BI:$BR,2,FALSE),0)</f>
        <v>0</v>
      </c>
      <c r="H239" s="68">
        <f t="shared" si="42"/>
        <v>238</v>
      </c>
      <c r="I239" s="175">
        <f>'가이드 작업용'!N239</f>
        <v>46</v>
      </c>
      <c r="J239" s="175">
        <f>'가이드 작업용'!Q239</f>
        <v>10013</v>
      </c>
      <c r="K239" s="175">
        <f>'가이드 작업용'!S239</f>
        <v>1</v>
      </c>
      <c r="L239" s="68">
        <v>0</v>
      </c>
      <c r="M239" s="175">
        <f>'가이드 작업용'!G239</f>
        <v>0</v>
      </c>
      <c r="N239" s="68">
        <f>0</f>
        <v>0</v>
      </c>
      <c r="O239" s="68">
        <f>0</f>
        <v>0</v>
      </c>
      <c r="P239" s="68">
        <v>0</v>
      </c>
      <c r="Q239" s="175">
        <f>'가이드 작업용'!K239</f>
        <v>0</v>
      </c>
      <c r="R239" s="68">
        <f>0</f>
        <v>0</v>
      </c>
      <c r="S239" s="68">
        <f>0</f>
        <v>0</v>
      </c>
      <c r="T239" s="175">
        <f>INDEX(퀘스트_reward_type_List,MATCH('가이드 작업용'!X239,퀘스트_reward_type_name,0),1)</f>
        <v>0</v>
      </c>
      <c r="U239" s="175">
        <f>'가이드 작업용'!Y239</f>
        <v>0</v>
      </c>
      <c r="V239" s="68">
        <f>0</f>
        <v>0</v>
      </c>
      <c r="W239" s="175">
        <f>'가이드 작업용'!Z239</f>
        <v>0</v>
      </c>
      <c r="X239" s="175">
        <f>INDEX(퀘스트_reward_type_List,MATCH('가이드 작업용'!AB239,퀘스트_reward_type_name,0),1)</f>
        <v>0</v>
      </c>
      <c r="Y239" s="175">
        <f>'가이드 작업용'!AC239</f>
        <v>0</v>
      </c>
      <c r="Z239" s="68">
        <f>0</f>
        <v>0</v>
      </c>
      <c r="AA239" s="175">
        <f>'가이드 작업용'!AD239</f>
        <v>0</v>
      </c>
      <c r="AB239" s="175">
        <f>INDEX(퀘스트_shortcut_type_List,MATCH('가이드 작업용'!T239,퀘스트_shortcut_type_name,0),1)</f>
        <v>0</v>
      </c>
      <c r="AC239" s="175">
        <f>'가이드 작업용'!V239</f>
        <v>0</v>
      </c>
      <c r="AD239" s="68">
        <f>0</f>
        <v>0</v>
      </c>
      <c r="AE239" s="135">
        <f>INDEX(퀘스트_event_content_List,MATCH('가이드 작업용'!W239,퀘스트_event_content_name,0),1)</f>
        <v>0</v>
      </c>
      <c r="AF239" s="26" t="b">
        <f t="shared" si="47"/>
        <v>0</v>
      </c>
      <c r="AG239" s="1" t="b">
        <f t="shared" si="48"/>
        <v>0</v>
      </c>
      <c r="AH239" s="1" t="b">
        <f t="shared" si="49"/>
        <v>0</v>
      </c>
    </row>
    <row r="240" spans="1:34" x14ac:dyDescent="0.3">
      <c r="A240" s="1">
        <f t="shared" si="45"/>
        <v>1001446</v>
      </c>
      <c r="B240" s="68">
        <f t="shared" si="41"/>
        <v>1239</v>
      </c>
      <c r="C240" s="68">
        <f>2</f>
        <v>2</v>
      </c>
      <c r="D240" s="68">
        <f t="shared" si="46"/>
        <v>142239</v>
      </c>
      <c r="E240" s="168">
        <v>0</v>
      </c>
      <c r="F240" s="175" t="str">
        <f>'가이드 작업용'!M240</f>
        <v>잘못된 데이터가 쌓여 사용 X</v>
      </c>
      <c r="G240" s="175">
        <f>IFERROR(VLOOKUP(E240,'가이드 언어'!$BI:$BR,2,FALSE),0)</f>
        <v>0</v>
      </c>
      <c r="H240" s="68">
        <f t="shared" si="42"/>
        <v>239</v>
      </c>
      <c r="I240" s="175">
        <f>'가이드 작업용'!N240</f>
        <v>46</v>
      </c>
      <c r="J240" s="175">
        <f>'가이드 작업용'!Q240</f>
        <v>10014</v>
      </c>
      <c r="K240" s="175">
        <f>'가이드 작업용'!S240</f>
        <v>1</v>
      </c>
      <c r="L240" s="68">
        <v>0</v>
      </c>
      <c r="M240" s="175">
        <f>'가이드 작업용'!G240</f>
        <v>0</v>
      </c>
      <c r="N240" s="68">
        <f>0</f>
        <v>0</v>
      </c>
      <c r="O240" s="68">
        <f>0</f>
        <v>0</v>
      </c>
      <c r="P240" s="68">
        <v>0</v>
      </c>
      <c r="Q240" s="175">
        <f>'가이드 작업용'!K240</f>
        <v>0</v>
      </c>
      <c r="R240" s="68">
        <f>0</f>
        <v>0</v>
      </c>
      <c r="S240" s="68">
        <f>0</f>
        <v>0</v>
      </c>
      <c r="T240" s="175">
        <f>INDEX(퀘스트_reward_type_List,MATCH('가이드 작업용'!X240,퀘스트_reward_type_name,0),1)</f>
        <v>0</v>
      </c>
      <c r="U240" s="175">
        <f>'가이드 작업용'!Y240</f>
        <v>0</v>
      </c>
      <c r="V240" s="68">
        <f>0</f>
        <v>0</v>
      </c>
      <c r="W240" s="175">
        <f>'가이드 작업용'!Z240</f>
        <v>0</v>
      </c>
      <c r="X240" s="175">
        <f>INDEX(퀘스트_reward_type_List,MATCH('가이드 작업용'!AB240,퀘스트_reward_type_name,0),1)</f>
        <v>0</v>
      </c>
      <c r="Y240" s="175">
        <f>'가이드 작업용'!AC240</f>
        <v>0</v>
      </c>
      <c r="Z240" s="68">
        <f>0</f>
        <v>0</v>
      </c>
      <c r="AA240" s="175">
        <f>'가이드 작업용'!AD240</f>
        <v>0</v>
      </c>
      <c r="AB240" s="175">
        <f>INDEX(퀘스트_shortcut_type_List,MATCH('가이드 작업용'!T240,퀘스트_shortcut_type_name,0),1)</f>
        <v>0</v>
      </c>
      <c r="AC240" s="175">
        <f>'가이드 작업용'!V240</f>
        <v>0</v>
      </c>
      <c r="AD240" s="68">
        <f>0</f>
        <v>0</v>
      </c>
      <c r="AE240" s="135">
        <f>INDEX(퀘스트_event_content_List,MATCH('가이드 작업용'!W240,퀘스트_event_content_name,0),1)</f>
        <v>0</v>
      </c>
      <c r="AF240" s="26" t="b">
        <f t="shared" si="47"/>
        <v>0</v>
      </c>
      <c r="AG240" s="1" t="b">
        <f t="shared" si="48"/>
        <v>0</v>
      </c>
      <c r="AH240" s="1" t="b">
        <f t="shared" si="49"/>
        <v>0</v>
      </c>
    </row>
    <row r="241" spans="1:34" x14ac:dyDescent="0.3">
      <c r="A241" s="1">
        <f t="shared" si="45"/>
        <v>1001546</v>
      </c>
      <c r="B241" s="68">
        <f t="shared" si="41"/>
        <v>1240</v>
      </c>
      <c r="C241" s="68">
        <f>2</f>
        <v>2</v>
      </c>
      <c r="D241" s="68">
        <f t="shared" si="46"/>
        <v>142240</v>
      </c>
      <c r="E241" s="168">
        <v>0</v>
      </c>
      <c r="F241" s="175" t="str">
        <f>'가이드 작업용'!M241</f>
        <v>잘못된 데이터가 쌓여 사용 X</v>
      </c>
      <c r="G241" s="175">
        <f>IFERROR(VLOOKUP(E241,'가이드 언어'!$BI:$BR,2,FALSE),0)</f>
        <v>0</v>
      </c>
      <c r="H241" s="68">
        <f t="shared" si="42"/>
        <v>240</v>
      </c>
      <c r="I241" s="175">
        <f>'가이드 작업용'!N241</f>
        <v>46</v>
      </c>
      <c r="J241" s="175">
        <f>'가이드 작업용'!Q241</f>
        <v>10015</v>
      </c>
      <c r="K241" s="175">
        <f>'가이드 작업용'!S241</f>
        <v>1</v>
      </c>
      <c r="L241" s="68">
        <v>0</v>
      </c>
      <c r="M241" s="175">
        <f>'가이드 작업용'!G241</f>
        <v>0</v>
      </c>
      <c r="N241" s="68">
        <f>0</f>
        <v>0</v>
      </c>
      <c r="O241" s="68">
        <f>0</f>
        <v>0</v>
      </c>
      <c r="P241" s="68">
        <v>0</v>
      </c>
      <c r="Q241" s="175">
        <f>'가이드 작업용'!K241</f>
        <v>0</v>
      </c>
      <c r="R241" s="68">
        <f>0</f>
        <v>0</v>
      </c>
      <c r="S241" s="68">
        <f>0</f>
        <v>0</v>
      </c>
      <c r="T241" s="175">
        <f>INDEX(퀘스트_reward_type_List,MATCH('가이드 작업용'!X241,퀘스트_reward_type_name,0),1)</f>
        <v>0</v>
      </c>
      <c r="U241" s="175">
        <f>'가이드 작업용'!Y241</f>
        <v>0</v>
      </c>
      <c r="V241" s="68">
        <f>0</f>
        <v>0</v>
      </c>
      <c r="W241" s="175">
        <f>'가이드 작업용'!Z241</f>
        <v>0</v>
      </c>
      <c r="X241" s="175">
        <f>INDEX(퀘스트_reward_type_List,MATCH('가이드 작업용'!AB241,퀘스트_reward_type_name,0),1)</f>
        <v>0</v>
      </c>
      <c r="Y241" s="175">
        <f>'가이드 작업용'!AC241</f>
        <v>0</v>
      </c>
      <c r="Z241" s="68">
        <f>0</f>
        <v>0</v>
      </c>
      <c r="AA241" s="175">
        <f>'가이드 작업용'!AD241</f>
        <v>0</v>
      </c>
      <c r="AB241" s="175">
        <f>INDEX(퀘스트_shortcut_type_List,MATCH('가이드 작업용'!T241,퀘스트_shortcut_type_name,0),1)</f>
        <v>0</v>
      </c>
      <c r="AC241" s="175">
        <f>'가이드 작업용'!V241</f>
        <v>0</v>
      </c>
      <c r="AD241" s="68">
        <f>0</f>
        <v>0</v>
      </c>
      <c r="AE241" s="135">
        <f>INDEX(퀘스트_event_content_List,MATCH('가이드 작업용'!W241,퀘스트_event_content_name,0),1)</f>
        <v>0</v>
      </c>
      <c r="AF241" s="26" t="b">
        <f t="shared" si="47"/>
        <v>0</v>
      </c>
      <c r="AG241" s="1" t="b">
        <f t="shared" si="48"/>
        <v>0</v>
      </c>
      <c r="AH241" s="1" t="b">
        <f t="shared" si="49"/>
        <v>0</v>
      </c>
    </row>
    <row r="242" spans="1:34" x14ac:dyDescent="0.3">
      <c r="A242" s="1">
        <f t="shared" si="45"/>
        <v>1001646</v>
      </c>
      <c r="B242" s="68">
        <f t="shared" si="41"/>
        <v>1241</v>
      </c>
      <c r="C242" s="68">
        <f>2</f>
        <v>2</v>
      </c>
      <c r="D242" s="68">
        <f t="shared" si="46"/>
        <v>142241</v>
      </c>
      <c r="E242" s="168">
        <v>0</v>
      </c>
      <c r="F242" s="175" t="str">
        <f>'가이드 작업용'!M242</f>
        <v>잘못된 데이터가 쌓여 사용 X</v>
      </c>
      <c r="G242" s="175">
        <f>IFERROR(VLOOKUP(E242,'가이드 언어'!$BI:$BR,2,FALSE),0)</f>
        <v>0</v>
      </c>
      <c r="H242" s="68">
        <f t="shared" si="42"/>
        <v>241</v>
      </c>
      <c r="I242" s="175">
        <f>'가이드 작업용'!N242</f>
        <v>46</v>
      </c>
      <c r="J242" s="175">
        <f>'가이드 작업용'!Q242</f>
        <v>10016</v>
      </c>
      <c r="K242" s="175">
        <f>'가이드 작업용'!S242</f>
        <v>1</v>
      </c>
      <c r="L242" s="68">
        <v>0</v>
      </c>
      <c r="M242" s="175">
        <f>'가이드 작업용'!G242</f>
        <v>0</v>
      </c>
      <c r="N242" s="68">
        <f>0</f>
        <v>0</v>
      </c>
      <c r="O242" s="68">
        <f>0</f>
        <v>0</v>
      </c>
      <c r="P242" s="68">
        <v>0</v>
      </c>
      <c r="Q242" s="175">
        <f>'가이드 작업용'!K242</f>
        <v>0</v>
      </c>
      <c r="R242" s="68">
        <f>0</f>
        <v>0</v>
      </c>
      <c r="S242" s="68">
        <f>0</f>
        <v>0</v>
      </c>
      <c r="T242" s="175">
        <f>INDEX(퀘스트_reward_type_List,MATCH('가이드 작업용'!X242,퀘스트_reward_type_name,0),1)</f>
        <v>0</v>
      </c>
      <c r="U242" s="175">
        <f>'가이드 작업용'!Y242</f>
        <v>0</v>
      </c>
      <c r="V242" s="68">
        <f>0</f>
        <v>0</v>
      </c>
      <c r="W242" s="175">
        <f>'가이드 작업용'!Z242</f>
        <v>0</v>
      </c>
      <c r="X242" s="175">
        <f>INDEX(퀘스트_reward_type_List,MATCH('가이드 작업용'!AB242,퀘스트_reward_type_name,0),1)</f>
        <v>0</v>
      </c>
      <c r="Y242" s="175">
        <f>'가이드 작업용'!AC242</f>
        <v>0</v>
      </c>
      <c r="Z242" s="68">
        <f>0</f>
        <v>0</v>
      </c>
      <c r="AA242" s="175">
        <f>'가이드 작업용'!AD242</f>
        <v>0</v>
      </c>
      <c r="AB242" s="175">
        <f>INDEX(퀘스트_shortcut_type_List,MATCH('가이드 작업용'!T242,퀘스트_shortcut_type_name,0),1)</f>
        <v>0</v>
      </c>
      <c r="AC242" s="175">
        <f>'가이드 작업용'!V242</f>
        <v>0</v>
      </c>
      <c r="AD242" s="68">
        <f>0</f>
        <v>0</v>
      </c>
      <c r="AE242" s="135">
        <f>INDEX(퀘스트_event_content_List,MATCH('가이드 작업용'!W242,퀘스트_event_content_name,0),1)</f>
        <v>0</v>
      </c>
      <c r="AF242" s="26" t="b">
        <f t="shared" si="47"/>
        <v>0</v>
      </c>
      <c r="AG242" s="1" t="b">
        <f t="shared" si="48"/>
        <v>0</v>
      </c>
      <c r="AH242" s="1" t="b">
        <f t="shared" si="49"/>
        <v>0</v>
      </c>
    </row>
    <row r="243" spans="1:34" x14ac:dyDescent="0.3">
      <c r="A243" s="1">
        <f t="shared" si="45"/>
        <v>1001746</v>
      </c>
      <c r="B243" s="68">
        <f t="shared" si="41"/>
        <v>1242</v>
      </c>
      <c r="C243" s="68">
        <f>2</f>
        <v>2</v>
      </c>
      <c r="D243" s="68">
        <f t="shared" si="46"/>
        <v>142242</v>
      </c>
      <c r="E243" s="168">
        <v>0</v>
      </c>
      <c r="F243" s="175" t="str">
        <f>'가이드 작업용'!M243</f>
        <v>잘못된 데이터가 쌓여 사용 X</v>
      </c>
      <c r="G243" s="175">
        <f>IFERROR(VLOOKUP(E243,'가이드 언어'!$BI:$BR,2,FALSE),0)</f>
        <v>0</v>
      </c>
      <c r="H243" s="68">
        <f t="shared" si="42"/>
        <v>242</v>
      </c>
      <c r="I243" s="175">
        <f>'가이드 작업용'!N243</f>
        <v>46</v>
      </c>
      <c r="J243" s="175">
        <f>'가이드 작업용'!Q243</f>
        <v>10017</v>
      </c>
      <c r="K243" s="175">
        <f>'가이드 작업용'!S243</f>
        <v>1</v>
      </c>
      <c r="L243" s="68">
        <v>0</v>
      </c>
      <c r="M243" s="175">
        <f>'가이드 작업용'!G243</f>
        <v>0</v>
      </c>
      <c r="N243" s="68">
        <f>0</f>
        <v>0</v>
      </c>
      <c r="O243" s="68">
        <f>0</f>
        <v>0</v>
      </c>
      <c r="P243" s="68">
        <v>0</v>
      </c>
      <c r="Q243" s="175">
        <f>'가이드 작업용'!K243</f>
        <v>0</v>
      </c>
      <c r="R243" s="68">
        <f>0</f>
        <v>0</v>
      </c>
      <c r="S243" s="68">
        <f>0</f>
        <v>0</v>
      </c>
      <c r="T243" s="175">
        <f>INDEX(퀘스트_reward_type_List,MATCH('가이드 작업용'!X243,퀘스트_reward_type_name,0),1)</f>
        <v>0</v>
      </c>
      <c r="U243" s="175">
        <f>'가이드 작업용'!Y243</f>
        <v>0</v>
      </c>
      <c r="V243" s="68">
        <f>0</f>
        <v>0</v>
      </c>
      <c r="W243" s="175">
        <f>'가이드 작업용'!Z243</f>
        <v>0</v>
      </c>
      <c r="X243" s="175">
        <f>INDEX(퀘스트_reward_type_List,MATCH('가이드 작업용'!AB243,퀘스트_reward_type_name,0),1)</f>
        <v>0</v>
      </c>
      <c r="Y243" s="175">
        <f>'가이드 작업용'!AC243</f>
        <v>0</v>
      </c>
      <c r="Z243" s="68">
        <f>0</f>
        <v>0</v>
      </c>
      <c r="AA243" s="175">
        <f>'가이드 작업용'!AD243</f>
        <v>0</v>
      </c>
      <c r="AB243" s="175">
        <f>INDEX(퀘스트_shortcut_type_List,MATCH('가이드 작업용'!T243,퀘스트_shortcut_type_name,0),1)</f>
        <v>0</v>
      </c>
      <c r="AC243" s="175">
        <f>'가이드 작업용'!V243</f>
        <v>0</v>
      </c>
      <c r="AD243" s="68">
        <f>0</f>
        <v>0</v>
      </c>
      <c r="AE243" s="135">
        <f>INDEX(퀘스트_event_content_List,MATCH('가이드 작업용'!W243,퀘스트_event_content_name,0),1)</f>
        <v>0</v>
      </c>
      <c r="AF243" s="26" t="b">
        <f t="shared" si="47"/>
        <v>0</v>
      </c>
      <c r="AG243" s="1" t="b">
        <f t="shared" si="48"/>
        <v>0</v>
      </c>
      <c r="AH243" s="1" t="b">
        <f t="shared" si="49"/>
        <v>0</v>
      </c>
    </row>
    <row r="244" spans="1:34" x14ac:dyDescent="0.3">
      <c r="A244" s="1">
        <f t="shared" si="45"/>
        <v>1001846</v>
      </c>
      <c r="B244" s="68">
        <f t="shared" si="41"/>
        <v>1243</v>
      </c>
      <c r="C244" s="68">
        <f>2</f>
        <v>2</v>
      </c>
      <c r="D244" s="68">
        <f t="shared" si="46"/>
        <v>142243</v>
      </c>
      <c r="E244" s="168">
        <v>0</v>
      </c>
      <c r="F244" s="175" t="str">
        <f>'가이드 작업용'!M244</f>
        <v>잘못된 데이터가 쌓여 사용 X</v>
      </c>
      <c r="G244" s="175">
        <f>IFERROR(VLOOKUP(E244,'가이드 언어'!$BI:$BR,2,FALSE),0)</f>
        <v>0</v>
      </c>
      <c r="H244" s="68">
        <f t="shared" si="42"/>
        <v>243</v>
      </c>
      <c r="I244" s="175">
        <f>'가이드 작업용'!N244</f>
        <v>46</v>
      </c>
      <c r="J244" s="175">
        <f>'가이드 작업용'!Q244</f>
        <v>10018</v>
      </c>
      <c r="K244" s="175">
        <f>'가이드 작업용'!S244</f>
        <v>1</v>
      </c>
      <c r="L244" s="68">
        <v>0</v>
      </c>
      <c r="M244" s="175">
        <f>'가이드 작업용'!G244</f>
        <v>0</v>
      </c>
      <c r="N244" s="68">
        <f>0</f>
        <v>0</v>
      </c>
      <c r="O244" s="68">
        <f>0</f>
        <v>0</v>
      </c>
      <c r="P244" s="68">
        <v>0</v>
      </c>
      <c r="Q244" s="175">
        <f>'가이드 작업용'!K244</f>
        <v>0</v>
      </c>
      <c r="R244" s="68">
        <f>0</f>
        <v>0</v>
      </c>
      <c r="S244" s="68">
        <f>0</f>
        <v>0</v>
      </c>
      <c r="T244" s="175">
        <f>INDEX(퀘스트_reward_type_List,MATCH('가이드 작업용'!X244,퀘스트_reward_type_name,0),1)</f>
        <v>0</v>
      </c>
      <c r="U244" s="175">
        <f>'가이드 작업용'!Y244</f>
        <v>0</v>
      </c>
      <c r="V244" s="68">
        <f>0</f>
        <v>0</v>
      </c>
      <c r="W244" s="175">
        <f>'가이드 작업용'!Z244</f>
        <v>0</v>
      </c>
      <c r="X244" s="175">
        <f>INDEX(퀘스트_reward_type_List,MATCH('가이드 작업용'!AB244,퀘스트_reward_type_name,0),1)</f>
        <v>0</v>
      </c>
      <c r="Y244" s="175">
        <f>'가이드 작업용'!AC244</f>
        <v>0</v>
      </c>
      <c r="Z244" s="68">
        <f>0</f>
        <v>0</v>
      </c>
      <c r="AA244" s="175">
        <f>'가이드 작업용'!AD244</f>
        <v>0</v>
      </c>
      <c r="AB244" s="175">
        <f>INDEX(퀘스트_shortcut_type_List,MATCH('가이드 작업용'!T244,퀘스트_shortcut_type_name,0),1)</f>
        <v>0</v>
      </c>
      <c r="AC244" s="175">
        <f>'가이드 작업용'!V244</f>
        <v>0</v>
      </c>
      <c r="AD244" s="68">
        <f>0</f>
        <v>0</v>
      </c>
      <c r="AE244" s="135">
        <f>INDEX(퀘스트_event_content_List,MATCH('가이드 작업용'!W244,퀘스트_event_content_name,0),1)</f>
        <v>0</v>
      </c>
      <c r="AF244" s="26" t="b">
        <f t="shared" si="47"/>
        <v>0</v>
      </c>
      <c r="AG244" s="1" t="b">
        <f t="shared" si="48"/>
        <v>0</v>
      </c>
      <c r="AH244" s="1" t="b">
        <f t="shared" si="49"/>
        <v>0</v>
      </c>
    </row>
    <row r="245" spans="1:34" x14ac:dyDescent="0.3">
      <c r="A245" s="1">
        <f t="shared" si="45"/>
        <v>1001946</v>
      </c>
      <c r="B245" s="68">
        <f t="shared" si="41"/>
        <v>1244</v>
      </c>
      <c r="C245" s="68">
        <f>2</f>
        <v>2</v>
      </c>
      <c r="D245" s="68">
        <f t="shared" si="46"/>
        <v>142244</v>
      </c>
      <c r="E245" s="168">
        <v>0</v>
      </c>
      <c r="F245" s="175" t="str">
        <f>'가이드 작업용'!M245</f>
        <v>잘못된 데이터가 쌓여 사용 X</v>
      </c>
      <c r="G245" s="175">
        <f>IFERROR(VLOOKUP(E245,'가이드 언어'!$BI:$BR,2,FALSE),0)</f>
        <v>0</v>
      </c>
      <c r="H245" s="68">
        <f t="shared" si="42"/>
        <v>244</v>
      </c>
      <c r="I245" s="175">
        <f>'가이드 작업용'!N245</f>
        <v>46</v>
      </c>
      <c r="J245" s="175">
        <f>'가이드 작업용'!Q245</f>
        <v>10019</v>
      </c>
      <c r="K245" s="175">
        <f>'가이드 작업용'!S245</f>
        <v>1</v>
      </c>
      <c r="L245" s="68">
        <v>0</v>
      </c>
      <c r="M245" s="175">
        <f>'가이드 작업용'!G245</f>
        <v>0</v>
      </c>
      <c r="N245" s="68">
        <f>0</f>
        <v>0</v>
      </c>
      <c r="O245" s="68">
        <f>0</f>
        <v>0</v>
      </c>
      <c r="P245" s="68">
        <v>0</v>
      </c>
      <c r="Q245" s="175">
        <f>'가이드 작업용'!K245</f>
        <v>0</v>
      </c>
      <c r="R245" s="68">
        <f>0</f>
        <v>0</v>
      </c>
      <c r="S245" s="68">
        <f>0</f>
        <v>0</v>
      </c>
      <c r="T245" s="175">
        <f>INDEX(퀘스트_reward_type_List,MATCH('가이드 작업용'!X245,퀘스트_reward_type_name,0),1)</f>
        <v>0</v>
      </c>
      <c r="U245" s="175">
        <f>'가이드 작업용'!Y245</f>
        <v>0</v>
      </c>
      <c r="V245" s="68">
        <f>0</f>
        <v>0</v>
      </c>
      <c r="W245" s="175">
        <f>'가이드 작업용'!Z245</f>
        <v>0</v>
      </c>
      <c r="X245" s="175">
        <f>INDEX(퀘스트_reward_type_List,MATCH('가이드 작업용'!AB245,퀘스트_reward_type_name,0),1)</f>
        <v>0</v>
      </c>
      <c r="Y245" s="175">
        <f>'가이드 작업용'!AC245</f>
        <v>0</v>
      </c>
      <c r="Z245" s="68">
        <f>0</f>
        <v>0</v>
      </c>
      <c r="AA245" s="175">
        <f>'가이드 작업용'!AD245</f>
        <v>0</v>
      </c>
      <c r="AB245" s="175">
        <f>INDEX(퀘스트_shortcut_type_List,MATCH('가이드 작업용'!T245,퀘스트_shortcut_type_name,0),1)</f>
        <v>0</v>
      </c>
      <c r="AC245" s="175">
        <f>'가이드 작업용'!V245</f>
        <v>0</v>
      </c>
      <c r="AD245" s="68">
        <f>0</f>
        <v>0</v>
      </c>
      <c r="AE245" s="135">
        <f>INDEX(퀘스트_event_content_List,MATCH('가이드 작업용'!W245,퀘스트_event_content_name,0),1)</f>
        <v>0</v>
      </c>
      <c r="AF245" s="26" t="b">
        <f t="shared" si="47"/>
        <v>0</v>
      </c>
      <c r="AG245" s="1" t="b">
        <f t="shared" si="48"/>
        <v>0</v>
      </c>
      <c r="AH245" s="1" t="b">
        <f t="shared" si="49"/>
        <v>0</v>
      </c>
    </row>
    <row r="246" spans="1:34" x14ac:dyDescent="0.3">
      <c r="A246" s="1">
        <f t="shared" si="45"/>
        <v>1002046</v>
      </c>
      <c r="B246" s="68">
        <f t="shared" si="41"/>
        <v>1245</v>
      </c>
      <c r="C246" s="68">
        <f>2</f>
        <v>2</v>
      </c>
      <c r="D246" s="68">
        <f t="shared" si="46"/>
        <v>142245</v>
      </c>
      <c r="E246" s="168">
        <v>0</v>
      </c>
      <c r="F246" s="175" t="str">
        <f>'가이드 작업용'!M246</f>
        <v>잘못된 데이터가 쌓여 사용 X</v>
      </c>
      <c r="G246" s="175">
        <f>IFERROR(VLOOKUP(E246,'가이드 언어'!$BI:$BR,2,FALSE),0)</f>
        <v>0</v>
      </c>
      <c r="H246" s="68">
        <f t="shared" si="42"/>
        <v>245</v>
      </c>
      <c r="I246" s="175">
        <f>'가이드 작업용'!N246</f>
        <v>46</v>
      </c>
      <c r="J246" s="175">
        <f>'가이드 작업용'!Q246</f>
        <v>10020</v>
      </c>
      <c r="K246" s="175">
        <f>'가이드 작업용'!S246</f>
        <v>1</v>
      </c>
      <c r="L246" s="68">
        <v>0</v>
      </c>
      <c r="M246" s="175">
        <f>'가이드 작업용'!G246</f>
        <v>0</v>
      </c>
      <c r="N246" s="68">
        <f>0</f>
        <v>0</v>
      </c>
      <c r="O246" s="68">
        <f>0</f>
        <v>0</v>
      </c>
      <c r="P246" s="68">
        <v>0</v>
      </c>
      <c r="Q246" s="175">
        <f>'가이드 작업용'!K246</f>
        <v>0</v>
      </c>
      <c r="R246" s="68">
        <f>0</f>
        <v>0</v>
      </c>
      <c r="S246" s="68">
        <f>0</f>
        <v>0</v>
      </c>
      <c r="T246" s="175">
        <f>INDEX(퀘스트_reward_type_List,MATCH('가이드 작업용'!X246,퀘스트_reward_type_name,0),1)</f>
        <v>0</v>
      </c>
      <c r="U246" s="175">
        <f>'가이드 작업용'!Y246</f>
        <v>0</v>
      </c>
      <c r="V246" s="68">
        <f>0</f>
        <v>0</v>
      </c>
      <c r="W246" s="175">
        <f>'가이드 작업용'!Z246</f>
        <v>0</v>
      </c>
      <c r="X246" s="175">
        <f>INDEX(퀘스트_reward_type_List,MATCH('가이드 작업용'!AB246,퀘스트_reward_type_name,0),1)</f>
        <v>0</v>
      </c>
      <c r="Y246" s="175">
        <f>'가이드 작업용'!AC246</f>
        <v>0</v>
      </c>
      <c r="Z246" s="68">
        <f>0</f>
        <v>0</v>
      </c>
      <c r="AA246" s="175">
        <f>'가이드 작업용'!AD246</f>
        <v>0</v>
      </c>
      <c r="AB246" s="175">
        <f>INDEX(퀘스트_shortcut_type_List,MATCH('가이드 작업용'!T246,퀘스트_shortcut_type_name,0),1)</f>
        <v>0</v>
      </c>
      <c r="AC246" s="175">
        <f>'가이드 작업용'!V246</f>
        <v>0</v>
      </c>
      <c r="AD246" s="68">
        <f>0</f>
        <v>0</v>
      </c>
      <c r="AE246" s="135">
        <f>INDEX(퀘스트_event_content_List,MATCH('가이드 작업용'!W246,퀘스트_event_content_name,0),1)</f>
        <v>0</v>
      </c>
      <c r="AF246" s="26" t="b">
        <f t="shared" si="47"/>
        <v>0</v>
      </c>
      <c r="AG246" s="1" t="b">
        <f t="shared" si="48"/>
        <v>0</v>
      </c>
      <c r="AH246" s="1" t="b">
        <f t="shared" si="49"/>
        <v>0</v>
      </c>
    </row>
    <row r="247" spans="1:34" x14ac:dyDescent="0.3">
      <c r="A247" s="1">
        <f t="shared" si="45"/>
        <v>1002146</v>
      </c>
      <c r="B247" s="68">
        <f t="shared" si="41"/>
        <v>1246</v>
      </c>
      <c r="C247" s="68">
        <f>2</f>
        <v>2</v>
      </c>
      <c r="D247" s="68">
        <f t="shared" si="46"/>
        <v>142246</v>
      </c>
      <c r="E247" s="168">
        <v>0</v>
      </c>
      <c r="F247" s="175" t="str">
        <f>'가이드 작업용'!M247</f>
        <v>잘못된 데이터가 쌓여 사용 X</v>
      </c>
      <c r="G247" s="175">
        <f>IFERROR(VLOOKUP(E247,'가이드 언어'!$BI:$BR,2,FALSE),0)</f>
        <v>0</v>
      </c>
      <c r="H247" s="68">
        <f t="shared" si="42"/>
        <v>246</v>
      </c>
      <c r="I247" s="175">
        <f>'가이드 작업용'!N247</f>
        <v>46</v>
      </c>
      <c r="J247" s="175">
        <f>'가이드 작업용'!Q247</f>
        <v>10021</v>
      </c>
      <c r="K247" s="175">
        <f>'가이드 작업용'!S247</f>
        <v>1</v>
      </c>
      <c r="L247" s="68">
        <v>0</v>
      </c>
      <c r="M247" s="175">
        <f>'가이드 작업용'!G247</f>
        <v>0</v>
      </c>
      <c r="N247" s="68">
        <f>0</f>
        <v>0</v>
      </c>
      <c r="O247" s="68">
        <f>0</f>
        <v>0</v>
      </c>
      <c r="P247" s="68">
        <v>0</v>
      </c>
      <c r="Q247" s="175">
        <f>'가이드 작업용'!K247</f>
        <v>0</v>
      </c>
      <c r="R247" s="68">
        <f>0</f>
        <v>0</v>
      </c>
      <c r="S247" s="68">
        <f>0</f>
        <v>0</v>
      </c>
      <c r="T247" s="175">
        <f>INDEX(퀘스트_reward_type_List,MATCH('가이드 작업용'!X247,퀘스트_reward_type_name,0),1)</f>
        <v>0</v>
      </c>
      <c r="U247" s="175">
        <f>'가이드 작업용'!Y247</f>
        <v>0</v>
      </c>
      <c r="V247" s="68">
        <f>0</f>
        <v>0</v>
      </c>
      <c r="W247" s="175">
        <f>'가이드 작업용'!Z247</f>
        <v>0</v>
      </c>
      <c r="X247" s="175">
        <f>INDEX(퀘스트_reward_type_List,MATCH('가이드 작업용'!AB247,퀘스트_reward_type_name,0),1)</f>
        <v>0</v>
      </c>
      <c r="Y247" s="175">
        <f>'가이드 작업용'!AC247</f>
        <v>0</v>
      </c>
      <c r="Z247" s="68">
        <f>0</f>
        <v>0</v>
      </c>
      <c r="AA247" s="175">
        <f>'가이드 작업용'!AD247</f>
        <v>0</v>
      </c>
      <c r="AB247" s="175">
        <f>INDEX(퀘스트_shortcut_type_List,MATCH('가이드 작업용'!T247,퀘스트_shortcut_type_name,0),1)</f>
        <v>0</v>
      </c>
      <c r="AC247" s="175">
        <f>'가이드 작업용'!V247</f>
        <v>0</v>
      </c>
      <c r="AD247" s="68">
        <f>0</f>
        <v>0</v>
      </c>
      <c r="AE247" s="135">
        <f>INDEX(퀘스트_event_content_List,MATCH('가이드 작업용'!W247,퀘스트_event_content_name,0),1)</f>
        <v>0</v>
      </c>
      <c r="AF247" s="26" t="b">
        <f t="shared" si="47"/>
        <v>0</v>
      </c>
      <c r="AG247" s="1" t="b">
        <f t="shared" si="48"/>
        <v>0</v>
      </c>
      <c r="AH247" s="1" t="b">
        <f t="shared" si="49"/>
        <v>0</v>
      </c>
    </row>
    <row r="248" spans="1:34" x14ac:dyDescent="0.3">
      <c r="A248" s="1">
        <f t="shared" si="45"/>
        <v>1002246</v>
      </c>
      <c r="B248" s="68">
        <f t="shared" si="41"/>
        <v>1247</v>
      </c>
      <c r="C248" s="68">
        <f>2</f>
        <v>2</v>
      </c>
      <c r="D248" s="68">
        <f t="shared" si="46"/>
        <v>142247</v>
      </c>
      <c r="E248" s="168">
        <v>0</v>
      </c>
      <c r="F248" s="175" t="str">
        <f>'가이드 작업용'!M248</f>
        <v>잘못된 데이터가 쌓여 사용 X</v>
      </c>
      <c r="G248" s="175">
        <f>IFERROR(VLOOKUP(E248,'가이드 언어'!$BI:$BR,2,FALSE),0)</f>
        <v>0</v>
      </c>
      <c r="H248" s="68">
        <f t="shared" si="42"/>
        <v>247</v>
      </c>
      <c r="I248" s="175">
        <f>'가이드 작업용'!N248</f>
        <v>46</v>
      </c>
      <c r="J248" s="175">
        <f>'가이드 작업용'!Q248</f>
        <v>10022</v>
      </c>
      <c r="K248" s="175">
        <f>'가이드 작업용'!S248</f>
        <v>1</v>
      </c>
      <c r="L248" s="68">
        <v>0</v>
      </c>
      <c r="M248" s="175">
        <f>'가이드 작업용'!G248</f>
        <v>0</v>
      </c>
      <c r="N248" s="68">
        <f>0</f>
        <v>0</v>
      </c>
      <c r="O248" s="68">
        <f>0</f>
        <v>0</v>
      </c>
      <c r="P248" s="68">
        <v>0</v>
      </c>
      <c r="Q248" s="175">
        <f>'가이드 작업용'!K248</f>
        <v>0</v>
      </c>
      <c r="R248" s="68">
        <f>0</f>
        <v>0</v>
      </c>
      <c r="S248" s="68">
        <f>0</f>
        <v>0</v>
      </c>
      <c r="T248" s="175">
        <f>INDEX(퀘스트_reward_type_List,MATCH('가이드 작업용'!X248,퀘스트_reward_type_name,0),1)</f>
        <v>0</v>
      </c>
      <c r="U248" s="175">
        <f>'가이드 작업용'!Y248</f>
        <v>0</v>
      </c>
      <c r="V248" s="68">
        <f>0</f>
        <v>0</v>
      </c>
      <c r="W248" s="175">
        <f>'가이드 작업용'!Z248</f>
        <v>0</v>
      </c>
      <c r="X248" s="175">
        <f>INDEX(퀘스트_reward_type_List,MATCH('가이드 작업용'!AB248,퀘스트_reward_type_name,0),1)</f>
        <v>0</v>
      </c>
      <c r="Y248" s="175">
        <f>'가이드 작업용'!AC248</f>
        <v>0</v>
      </c>
      <c r="Z248" s="68">
        <f>0</f>
        <v>0</v>
      </c>
      <c r="AA248" s="175">
        <f>'가이드 작업용'!AD248</f>
        <v>0</v>
      </c>
      <c r="AB248" s="175">
        <f>INDEX(퀘스트_shortcut_type_List,MATCH('가이드 작업용'!T248,퀘스트_shortcut_type_name,0),1)</f>
        <v>0</v>
      </c>
      <c r="AC248" s="175">
        <f>'가이드 작업용'!V248</f>
        <v>0</v>
      </c>
      <c r="AD248" s="68">
        <f>0</f>
        <v>0</v>
      </c>
      <c r="AE248" s="135">
        <f>INDEX(퀘스트_event_content_List,MATCH('가이드 작업용'!W248,퀘스트_event_content_name,0),1)</f>
        <v>0</v>
      </c>
      <c r="AF248" s="26" t="b">
        <f t="shared" si="47"/>
        <v>0</v>
      </c>
      <c r="AG248" s="1" t="b">
        <f t="shared" si="48"/>
        <v>0</v>
      </c>
      <c r="AH248" s="1" t="b">
        <f t="shared" si="49"/>
        <v>0</v>
      </c>
    </row>
    <row r="249" spans="1:34" x14ac:dyDescent="0.3">
      <c r="A249" s="1">
        <f t="shared" si="45"/>
        <v>1002346</v>
      </c>
      <c r="B249" s="68">
        <f t="shared" si="41"/>
        <v>1248</v>
      </c>
      <c r="C249" s="68">
        <f>2</f>
        <v>2</v>
      </c>
      <c r="D249" s="68">
        <f t="shared" si="46"/>
        <v>142248</v>
      </c>
      <c r="E249" s="168">
        <v>0</v>
      </c>
      <c r="F249" s="175" t="str">
        <f>'가이드 작업용'!M249</f>
        <v>잘못된 데이터가 쌓여 사용 X</v>
      </c>
      <c r="G249" s="175">
        <f>IFERROR(VLOOKUP(E249,'가이드 언어'!$BI:$BR,2,FALSE),0)</f>
        <v>0</v>
      </c>
      <c r="H249" s="68">
        <f t="shared" si="42"/>
        <v>248</v>
      </c>
      <c r="I249" s="175">
        <f>'가이드 작업용'!N249</f>
        <v>46</v>
      </c>
      <c r="J249" s="175">
        <f>'가이드 작업용'!Q249</f>
        <v>10023</v>
      </c>
      <c r="K249" s="175">
        <f>'가이드 작업용'!S249</f>
        <v>1</v>
      </c>
      <c r="L249" s="68">
        <v>0</v>
      </c>
      <c r="M249" s="175">
        <f>'가이드 작업용'!G249</f>
        <v>0</v>
      </c>
      <c r="N249" s="68">
        <f>0</f>
        <v>0</v>
      </c>
      <c r="O249" s="68">
        <f>0</f>
        <v>0</v>
      </c>
      <c r="P249" s="68">
        <v>0</v>
      </c>
      <c r="Q249" s="175">
        <f>'가이드 작업용'!K249</f>
        <v>0</v>
      </c>
      <c r="R249" s="68">
        <f>0</f>
        <v>0</v>
      </c>
      <c r="S249" s="68">
        <f>0</f>
        <v>0</v>
      </c>
      <c r="T249" s="175">
        <f>INDEX(퀘스트_reward_type_List,MATCH('가이드 작업용'!X249,퀘스트_reward_type_name,0),1)</f>
        <v>0</v>
      </c>
      <c r="U249" s="175">
        <f>'가이드 작업용'!Y249</f>
        <v>0</v>
      </c>
      <c r="V249" s="68">
        <f>0</f>
        <v>0</v>
      </c>
      <c r="W249" s="175">
        <f>'가이드 작업용'!Z249</f>
        <v>0</v>
      </c>
      <c r="X249" s="175">
        <f>INDEX(퀘스트_reward_type_List,MATCH('가이드 작업용'!AB249,퀘스트_reward_type_name,0),1)</f>
        <v>0</v>
      </c>
      <c r="Y249" s="175">
        <f>'가이드 작업용'!AC249</f>
        <v>0</v>
      </c>
      <c r="Z249" s="68">
        <f>0</f>
        <v>0</v>
      </c>
      <c r="AA249" s="175">
        <f>'가이드 작업용'!AD249</f>
        <v>0</v>
      </c>
      <c r="AB249" s="175">
        <f>INDEX(퀘스트_shortcut_type_List,MATCH('가이드 작업용'!T249,퀘스트_shortcut_type_name,0),1)</f>
        <v>0</v>
      </c>
      <c r="AC249" s="175">
        <f>'가이드 작업용'!V249</f>
        <v>0</v>
      </c>
      <c r="AD249" s="68">
        <f>0</f>
        <v>0</v>
      </c>
      <c r="AE249" s="135">
        <f>INDEX(퀘스트_event_content_List,MATCH('가이드 작업용'!W249,퀘스트_event_content_name,0),1)</f>
        <v>0</v>
      </c>
      <c r="AF249" s="26" t="b">
        <f t="shared" si="47"/>
        <v>0</v>
      </c>
      <c r="AG249" s="1" t="b">
        <f t="shared" si="48"/>
        <v>0</v>
      </c>
      <c r="AH249" s="1" t="b">
        <f t="shared" si="49"/>
        <v>0</v>
      </c>
    </row>
    <row r="250" spans="1:34" x14ac:dyDescent="0.3">
      <c r="A250" s="1">
        <f t="shared" si="45"/>
        <v>1002446</v>
      </c>
      <c r="B250" s="68">
        <f t="shared" si="41"/>
        <v>1249</v>
      </c>
      <c r="C250" s="68">
        <f>2</f>
        <v>2</v>
      </c>
      <c r="D250" s="68">
        <f t="shared" si="46"/>
        <v>142249</v>
      </c>
      <c r="E250" s="168">
        <v>0</v>
      </c>
      <c r="F250" s="175" t="str">
        <f>'가이드 작업용'!M250</f>
        <v>잘못된 데이터가 쌓여 사용 X</v>
      </c>
      <c r="G250" s="175">
        <f>IFERROR(VLOOKUP(E250,'가이드 언어'!$BI:$BR,2,FALSE),0)</f>
        <v>0</v>
      </c>
      <c r="H250" s="68">
        <f t="shared" si="42"/>
        <v>249</v>
      </c>
      <c r="I250" s="175">
        <f>'가이드 작업용'!N250</f>
        <v>46</v>
      </c>
      <c r="J250" s="175">
        <f>'가이드 작업용'!Q250</f>
        <v>10024</v>
      </c>
      <c r="K250" s="175">
        <f>'가이드 작업용'!S250</f>
        <v>1</v>
      </c>
      <c r="L250" s="68">
        <v>0</v>
      </c>
      <c r="M250" s="175">
        <f>'가이드 작업용'!G250</f>
        <v>0</v>
      </c>
      <c r="N250" s="68">
        <f>0</f>
        <v>0</v>
      </c>
      <c r="O250" s="68">
        <f>0</f>
        <v>0</v>
      </c>
      <c r="P250" s="68">
        <v>0</v>
      </c>
      <c r="Q250" s="175">
        <f>'가이드 작업용'!K250</f>
        <v>0</v>
      </c>
      <c r="R250" s="68">
        <f>0</f>
        <v>0</v>
      </c>
      <c r="S250" s="68">
        <f>0</f>
        <v>0</v>
      </c>
      <c r="T250" s="175">
        <f>INDEX(퀘스트_reward_type_List,MATCH('가이드 작업용'!X250,퀘스트_reward_type_name,0),1)</f>
        <v>0</v>
      </c>
      <c r="U250" s="175">
        <f>'가이드 작업용'!Y250</f>
        <v>0</v>
      </c>
      <c r="V250" s="68">
        <f>0</f>
        <v>0</v>
      </c>
      <c r="W250" s="175">
        <f>'가이드 작업용'!Z250</f>
        <v>0</v>
      </c>
      <c r="X250" s="175">
        <f>INDEX(퀘스트_reward_type_List,MATCH('가이드 작업용'!AB250,퀘스트_reward_type_name,0),1)</f>
        <v>0</v>
      </c>
      <c r="Y250" s="175">
        <f>'가이드 작업용'!AC250</f>
        <v>0</v>
      </c>
      <c r="Z250" s="68">
        <f>0</f>
        <v>0</v>
      </c>
      <c r="AA250" s="175">
        <f>'가이드 작업용'!AD250</f>
        <v>0</v>
      </c>
      <c r="AB250" s="175">
        <f>INDEX(퀘스트_shortcut_type_List,MATCH('가이드 작업용'!T250,퀘스트_shortcut_type_name,0),1)</f>
        <v>0</v>
      </c>
      <c r="AC250" s="175">
        <f>'가이드 작업용'!V250</f>
        <v>0</v>
      </c>
      <c r="AD250" s="68">
        <f>0</f>
        <v>0</v>
      </c>
      <c r="AE250" s="135">
        <f>INDEX(퀘스트_event_content_List,MATCH('가이드 작업용'!W250,퀘스트_event_content_name,0),1)</f>
        <v>0</v>
      </c>
      <c r="AF250" s="26" t="b">
        <f t="shared" si="47"/>
        <v>0</v>
      </c>
      <c r="AG250" s="1" t="b">
        <f t="shared" si="48"/>
        <v>0</v>
      </c>
      <c r="AH250" s="1" t="b">
        <f t="shared" si="49"/>
        <v>0</v>
      </c>
    </row>
    <row r="251" spans="1:34" x14ac:dyDescent="0.3">
      <c r="A251" s="1">
        <f t="shared" si="45"/>
        <v>1002546</v>
      </c>
      <c r="B251" s="68">
        <f t="shared" si="41"/>
        <v>1250</v>
      </c>
      <c r="C251" s="68">
        <f>2</f>
        <v>2</v>
      </c>
      <c r="D251" s="68">
        <f t="shared" si="46"/>
        <v>142250</v>
      </c>
      <c r="E251" s="168">
        <v>0</v>
      </c>
      <c r="F251" s="175" t="str">
        <f>'가이드 작업용'!M251</f>
        <v>잘못된 데이터가 쌓여 사용 X</v>
      </c>
      <c r="G251" s="175">
        <f>IFERROR(VLOOKUP(E251,'가이드 언어'!$BI:$BR,2,FALSE),0)</f>
        <v>0</v>
      </c>
      <c r="H251" s="68">
        <f t="shared" si="42"/>
        <v>250</v>
      </c>
      <c r="I251" s="175">
        <f>'가이드 작업용'!N251</f>
        <v>46</v>
      </c>
      <c r="J251" s="175">
        <f>'가이드 작업용'!Q251</f>
        <v>10025</v>
      </c>
      <c r="K251" s="175">
        <f>'가이드 작업용'!S251</f>
        <v>1</v>
      </c>
      <c r="L251" s="68">
        <v>0</v>
      </c>
      <c r="M251" s="175">
        <f>'가이드 작업용'!G251</f>
        <v>0</v>
      </c>
      <c r="N251" s="68">
        <f>0</f>
        <v>0</v>
      </c>
      <c r="O251" s="68">
        <f>0</f>
        <v>0</v>
      </c>
      <c r="P251" s="68">
        <v>0</v>
      </c>
      <c r="Q251" s="175">
        <f>'가이드 작업용'!K251</f>
        <v>0</v>
      </c>
      <c r="R251" s="68">
        <f>0</f>
        <v>0</v>
      </c>
      <c r="S251" s="68">
        <f>0</f>
        <v>0</v>
      </c>
      <c r="T251" s="175">
        <f>INDEX(퀘스트_reward_type_List,MATCH('가이드 작업용'!X251,퀘스트_reward_type_name,0),1)</f>
        <v>0</v>
      </c>
      <c r="U251" s="175">
        <f>'가이드 작업용'!Y251</f>
        <v>0</v>
      </c>
      <c r="V251" s="68">
        <f>0</f>
        <v>0</v>
      </c>
      <c r="W251" s="175">
        <f>'가이드 작업용'!Z251</f>
        <v>0</v>
      </c>
      <c r="X251" s="175">
        <f>INDEX(퀘스트_reward_type_List,MATCH('가이드 작업용'!AB251,퀘스트_reward_type_name,0),1)</f>
        <v>0</v>
      </c>
      <c r="Y251" s="175">
        <f>'가이드 작업용'!AC251</f>
        <v>0</v>
      </c>
      <c r="Z251" s="68">
        <f>0</f>
        <v>0</v>
      </c>
      <c r="AA251" s="175">
        <f>'가이드 작업용'!AD251</f>
        <v>0</v>
      </c>
      <c r="AB251" s="175">
        <f>INDEX(퀘스트_shortcut_type_List,MATCH('가이드 작업용'!T251,퀘스트_shortcut_type_name,0),1)</f>
        <v>0</v>
      </c>
      <c r="AC251" s="175">
        <f>'가이드 작업용'!V251</f>
        <v>0</v>
      </c>
      <c r="AD251" s="68">
        <f>0</f>
        <v>0</v>
      </c>
      <c r="AE251" s="135">
        <f>INDEX(퀘스트_event_content_List,MATCH('가이드 작업용'!W251,퀘스트_event_content_name,0),1)</f>
        <v>0</v>
      </c>
      <c r="AF251" s="26" t="b">
        <f t="shared" si="47"/>
        <v>0</v>
      </c>
      <c r="AG251" s="1" t="b">
        <f t="shared" si="48"/>
        <v>0</v>
      </c>
      <c r="AH251" s="1" t="b">
        <f t="shared" si="49"/>
        <v>0</v>
      </c>
    </row>
    <row r="252" spans="1:34" x14ac:dyDescent="0.3">
      <c r="A252" s="1">
        <f t="shared" si="45"/>
        <v>1002646</v>
      </c>
      <c r="B252" s="68">
        <f t="shared" si="41"/>
        <v>1251</v>
      </c>
      <c r="C252" s="68">
        <f>2</f>
        <v>2</v>
      </c>
      <c r="D252" s="68">
        <f t="shared" si="46"/>
        <v>142251</v>
      </c>
      <c r="E252" s="168">
        <v>0</v>
      </c>
      <c r="F252" s="175" t="str">
        <f>'가이드 작업용'!M252</f>
        <v>잘못된 데이터가 쌓여 사용 X</v>
      </c>
      <c r="G252" s="175">
        <f>IFERROR(VLOOKUP(E252,'가이드 언어'!$BI:$BR,2,FALSE),0)</f>
        <v>0</v>
      </c>
      <c r="H252" s="68">
        <f t="shared" si="42"/>
        <v>251</v>
      </c>
      <c r="I252" s="175">
        <f>'가이드 작업용'!N252</f>
        <v>46</v>
      </c>
      <c r="J252" s="175">
        <f>'가이드 작업용'!Q252</f>
        <v>10026</v>
      </c>
      <c r="K252" s="175">
        <f>'가이드 작업용'!S252</f>
        <v>1</v>
      </c>
      <c r="L252" s="68">
        <v>0</v>
      </c>
      <c r="M252" s="175">
        <f>'가이드 작업용'!G252</f>
        <v>0</v>
      </c>
      <c r="N252" s="68">
        <f>0</f>
        <v>0</v>
      </c>
      <c r="O252" s="68">
        <f>0</f>
        <v>0</v>
      </c>
      <c r="P252" s="68">
        <v>0</v>
      </c>
      <c r="Q252" s="175">
        <f>'가이드 작업용'!K252</f>
        <v>0</v>
      </c>
      <c r="R252" s="68">
        <f>0</f>
        <v>0</v>
      </c>
      <c r="S252" s="68">
        <f>0</f>
        <v>0</v>
      </c>
      <c r="T252" s="175">
        <f>INDEX(퀘스트_reward_type_List,MATCH('가이드 작업용'!X252,퀘스트_reward_type_name,0),1)</f>
        <v>0</v>
      </c>
      <c r="U252" s="175">
        <f>'가이드 작업용'!Y252</f>
        <v>0</v>
      </c>
      <c r="V252" s="68">
        <f>0</f>
        <v>0</v>
      </c>
      <c r="W252" s="175">
        <f>'가이드 작업용'!Z252</f>
        <v>0</v>
      </c>
      <c r="X252" s="175">
        <f>INDEX(퀘스트_reward_type_List,MATCH('가이드 작업용'!AB252,퀘스트_reward_type_name,0),1)</f>
        <v>0</v>
      </c>
      <c r="Y252" s="175">
        <f>'가이드 작업용'!AC252</f>
        <v>0</v>
      </c>
      <c r="Z252" s="68">
        <f>0</f>
        <v>0</v>
      </c>
      <c r="AA252" s="175">
        <f>'가이드 작업용'!AD252</f>
        <v>0</v>
      </c>
      <c r="AB252" s="175">
        <f>INDEX(퀘스트_shortcut_type_List,MATCH('가이드 작업용'!T252,퀘스트_shortcut_type_name,0),1)</f>
        <v>0</v>
      </c>
      <c r="AC252" s="175">
        <f>'가이드 작업용'!V252</f>
        <v>0</v>
      </c>
      <c r="AD252" s="68">
        <f>0</f>
        <v>0</v>
      </c>
      <c r="AE252" s="135">
        <f>INDEX(퀘스트_event_content_List,MATCH('가이드 작업용'!W252,퀘스트_event_content_name,0),1)</f>
        <v>0</v>
      </c>
      <c r="AF252" s="26" t="b">
        <f t="shared" si="47"/>
        <v>0</v>
      </c>
      <c r="AG252" s="1" t="b">
        <f t="shared" si="48"/>
        <v>0</v>
      </c>
      <c r="AH252" s="1" t="b">
        <f t="shared" si="49"/>
        <v>0</v>
      </c>
    </row>
    <row r="253" spans="1:34" x14ac:dyDescent="0.3">
      <c r="A253" s="1">
        <f t="shared" si="45"/>
        <v>1002746</v>
      </c>
      <c r="B253" s="68">
        <f t="shared" si="41"/>
        <v>1252</v>
      </c>
      <c r="C253" s="68">
        <f>2</f>
        <v>2</v>
      </c>
      <c r="D253" s="68">
        <f t="shared" si="46"/>
        <v>142252</v>
      </c>
      <c r="E253" s="168">
        <v>0</v>
      </c>
      <c r="F253" s="175" t="str">
        <f>'가이드 작업용'!M253</f>
        <v>잘못된 데이터가 쌓여 사용 X</v>
      </c>
      <c r="G253" s="175">
        <f>IFERROR(VLOOKUP(E253,'가이드 언어'!$BI:$BR,2,FALSE),0)</f>
        <v>0</v>
      </c>
      <c r="H253" s="68">
        <f t="shared" si="42"/>
        <v>252</v>
      </c>
      <c r="I253" s="175">
        <f>'가이드 작업용'!N253</f>
        <v>46</v>
      </c>
      <c r="J253" s="175">
        <f>'가이드 작업용'!Q253</f>
        <v>10027</v>
      </c>
      <c r="K253" s="175">
        <f>'가이드 작업용'!S253</f>
        <v>1</v>
      </c>
      <c r="L253" s="68">
        <v>0</v>
      </c>
      <c r="M253" s="175">
        <f>'가이드 작업용'!G253</f>
        <v>0</v>
      </c>
      <c r="N253" s="68">
        <f>0</f>
        <v>0</v>
      </c>
      <c r="O253" s="68">
        <f>0</f>
        <v>0</v>
      </c>
      <c r="P253" s="68">
        <v>0</v>
      </c>
      <c r="Q253" s="175">
        <f>'가이드 작업용'!K253</f>
        <v>0</v>
      </c>
      <c r="R253" s="68">
        <f>0</f>
        <v>0</v>
      </c>
      <c r="S253" s="68">
        <f>0</f>
        <v>0</v>
      </c>
      <c r="T253" s="175">
        <f>INDEX(퀘스트_reward_type_List,MATCH('가이드 작업용'!X253,퀘스트_reward_type_name,0),1)</f>
        <v>0</v>
      </c>
      <c r="U253" s="175">
        <f>'가이드 작업용'!Y253</f>
        <v>0</v>
      </c>
      <c r="V253" s="68">
        <f>0</f>
        <v>0</v>
      </c>
      <c r="W253" s="175">
        <f>'가이드 작업용'!Z253</f>
        <v>0</v>
      </c>
      <c r="X253" s="175">
        <f>INDEX(퀘스트_reward_type_List,MATCH('가이드 작업용'!AB253,퀘스트_reward_type_name,0),1)</f>
        <v>0</v>
      </c>
      <c r="Y253" s="175">
        <f>'가이드 작업용'!AC253</f>
        <v>0</v>
      </c>
      <c r="Z253" s="68">
        <f>0</f>
        <v>0</v>
      </c>
      <c r="AA253" s="175">
        <f>'가이드 작업용'!AD253</f>
        <v>0</v>
      </c>
      <c r="AB253" s="175">
        <f>INDEX(퀘스트_shortcut_type_List,MATCH('가이드 작업용'!T253,퀘스트_shortcut_type_name,0),1)</f>
        <v>0</v>
      </c>
      <c r="AC253" s="175">
        <f>'가이드 작업용'!V253</f>
        <v>0</v>
      </c>
      <c r="AD253" s="68">
        <f>0</f>
        <v>0</v>
      </c>
      <c r="AE253" s="135">
        <f>INDEX(퀘스트_event_content_List,MATCH('가이드 작업용'!W253,퀘스트_event_content_name,0),1)</f>
        <v>0</v>
      </c>
      <c r="AF253" s="26" t="b">
        <f t="shared" si="47"/>
        <v>0</v>
      </c>
      <c r="AG253" s="1" t="b">
        <f t="shared" si="48"/>
        <v>0</v>
      </c>
      <c r="AH253" s="1" t="b">
        <f t="shared" si="49"/>
        <v>0</v>
      </c>
    </row>
    <row r="254" spans="1:34" x14ac:dyDescent="0.3">
      <c r="A254" s="1">
        <f t="shared" si="45"/>
        <v>1002846</v>
      </c>
      <c r="B254" s="68">
        <f t="shared" si="41"/>
        <v>1253</v>
      </c>
      <c r="C254" s="68">
        <f>2</f>
        <v>2</v>
      </c>
      <c r="D254" s="68">
        <f t="shared" si="46"/>
        <v>142253</v>
      </c>
      <c r="E254" s="168">
        <v>0</v>
      </c>
      <c r="F254" s="175" t="str">
        <f>'가이드 작업용'!M254</f>
        <v>잘못된 데이터가 쌓여 사용 X</v>
      </c>
      <c r="G254" s="175">
        <f>IFERROR(VLOOKUP(E254,'가이드 언어'!$BI:$BR,2,FALSE),0)</f>
        <v>0</v>
      </c>
      <c r="H254" s="68">
        <f t="shared" si="42"/>
        <v>253</v>
      </c>
      <c r="I254" s="175">
        <f>'가이드 작업용'!N254</f>
        <v>46</v>
      </c>
      <c r="J254" s="175">
        <f>'가이드 작업용'!Q254</f>
        <v>10028</v>
      </c>
      <c r="K254" s="175">
        <f>'가이드 작업용'!S254</f>
        <v>1</v>
      </c>
      <c r="L254" s="68">
        <v>0</v>
      </c>
      <c r="M254" s="175">
        <f>'가이드 작업용'!G254</f>
        <v>0</v>
      </c>
      <c r="N254" s="68">
        <f>0</f>
        <v>0</v>
      </c>
      <c r="O254" s="68">
        <f>0</f>
        <v>0</v>
      </c>
      <c r="P254" s="68">
        <v>0</v>
      </c>
      <c r="Q254" s="175">
        <f>'가이드 작업용'!K254</f>
        <v>0</v>
      </c>
      <c r="R254" s="68">
        <f>0</f>
        <v>0</v>
      </c>
      <c r="S254" s="68">
        <f>0</f>
        <v>0</v>
      </c>
      <c r="T254" s="175">
        <f>INDEX(퀘스트_reward_type_List,MATCH('가이드 작업용'!X254,퀘스트_reward_type_name,0),1)</f>
        <v>0</v>
      </c>
      <c r="U254" s="175">
        <f>'가이드 작업용'!Y254</f>
        <v>0</v>
      </c>
      <c r="V254" s="68">
        <f>0</f>
        <v>0</v>
      </c>
      <c r="W254" s="175">
        <f>'가이드 작업용'!Z254</f>
        <v>0</v>
      </c>
      <c r="X254" s="175">
        <f>INDEX(퀘스트_reward_type_List,MATCH('가이드 작업용'!AB254,퀘스트_reward_type_name,0),1)</f>
        <v>0</v>
      </c>
      <c r="Y254" s="175">
        <f>'가이드 작업용'!AC254</f>
        <v>0</v>
      </c>
      <c r="Z254" s="68">
        <f>0</f>
        <v>0</v>
      </c>
      <c r="AA254" s="175">
        <f>'가이드 작업용'!AD254</f>
        <v>0</v>
      </c>
      <c r="AB254" s="175">
        <f>INDEX(퀘스트_shortcut_type_List,MATCH('가이드 작업용'!T254,퀘스트_shortcut_type_name,0),1)</f>
        <v>0</v>
      </c>
      <c r="AC254" s="175">
        <f>'가이드 작업용'!V254</f>
        <v>0</v>
      </c>
      <c r="AD254" s="68">
        <f>0</f>
        <v>0</v>
      </c>
      <c r="AE254" s="135">
        <f>INDEX(퀘스트_event_content_List,MATCH('가이드 작업용'!W254,퀘스트_event_content_name,0),1)</f>
        <v>0</v>
      </c>
      <c r="AF254" s="26" t="b">
        <f t="shared" si="47"/>
        <v>0</v>
      </c>
      <c r="AG254" s="1" t="b">
        <f t="shared" si="48"/>
        <v>0</v>
      </c>
      <c r="AH254" s="1" t="b">
        <f t="shared" si="49"/>
        <v>0</v>
      </c>
    </row>
    <row r="255" spans="1:34" x14ac:dyDescent="0.3">
      <c r="A255" s="1">
        <f t="shared" si="45"/>
        <v>1002946</v>
      </c>
      <c r="B255" s="68">
        <f t="shared" si="41"/>
        <v>1254</v>
      </c>
      <c r="C255" s="68">
        <f>2</f>
        <v>2</v>
      </c>
      <c r="D255" s="68">
        <f t="shared" si="46"/>
        <v>142254</v>
      </c>
      <c r="E255" s="168">
        <v>0</v>
      </c>
      <c r="F255" s="175" t="str">
        <f>'가이드 작업용'!M255</f>
        <v>잘못된 데이터가 쌓여 사용 X</v>
      </c>
      <c r="G255" s="175">
        <f>IFERROR(VLOOKUP(E255,'가이드 언어'!$BI:$BR,2,FALSE),0)</f>
        <v>0</v>
      </c>
      <c r="H255" s="68">
        <f t="shared" si="42"/>
        <v>254</v>
      </c>
      <c r="I255" s="175">
        <f>'가이드 작업용'!N255</f>
        <v>46</v>
      </c>
      <c r="J255" s="175">
        <f>'가이드 작업용'!Q255</f>
        <v>10029</v>
      </c>
      <c r="K255" s="175">
        <f>'가이드 작업용'!S255</f>
        <v>1</v>
      </c>
      <c r="L255" s="68">
        <v>0</v>
      </c>
      <c r="M255" s="175">
        <f>'가이드 작업용'!G255</f>
        <v>0</v>
      </c>
      <c r="N255" s="68">
        <f>0</f>
        <v>0</v>
      </c>
      <c r="O255" s="68">
        <f>0</f>
        <v>0</v>
      </c>
      <c r="P255" s="68">
        <v>0</v>
      </c>
      <c r="Q255" s="175">
        <f>'가이드 작업용'!K255</f>
        <v>0</v>
      </c>
      <c r="R255" s="68">
        <f>0</f>
        <v>0</v>
      </c>
      <c r="S255" s="68">
        <f>0</f>
        <v>0</v>
      </c>
      <c r="T255" s="175">
        <f>INDEX(퀘스트_reward_type_List,MATCH('가이드 작업용'!X255,퀘스트_reward_type_name,0),1)</f>
        <v>0</v>
      </c>
      <c r="U255" s="175">
        <f>'가이드 작업용'!Y255</f>
        <v>0</v>
      </c>
      <c r="V255" s="68">
        <f>0</f>
        <v>0</v>
      </c>
      <c r="W255" s="175">
        <f>'가이드 작업용'!Z255</f>
        <v>0</v>
      </c>
      <c r="X255" s="175">
        <f>INDEX(퀘스트_reward_type_List,MATCH('가이드 작업용'!AB255,퀘스트_reward_type_name,0),1)</f>
        <v>0</v>
      </c>
      <c r="Y255" s="175">
        <f>'가이드 작업용'!AC255</f>
        <v>0</v>
      </c>
      <c r="Z255" s="68">
        <f>0</f>
        <v>0</v>
      </c>
      <c r="AA255" s="175">
        <f>'가이드 작업용'!AD255</f>
        <v>0</v>
      </c>
      <c r="AB255" s="175">
        <f>INDEX(퀘스트_shortcut_type_List,MATCH('가이드 작업용'!T255,퀘스트_shortcut_type_name,0),1)</f>
        <v>0</v>
      </c>
      <c r="AC255" s="175">
        <f>'가이드 작업용'!V255</f>
        <v>0</v>
      </c>
      <c r="AD255" s="68">
        <f>0</f>
        <v>0</v>
      </c>
      <c r="AE255" s="135">
        <f>INDEX(퀘스트_event_content_List,MATCH('가이드 작업용'!W255,퀘스트_event_content_name,0),1)</f>
        <v>0</v>
      </c>
      <c r="AF255" s="26" t="b">
        <f t="shared" si="47"/>
        <v>0</v>
      </c>
      <c r="AG255" s="1" t="b">
        <f t="shared" si="48"/>
        <v>0</v>
      </c>
      <c r="AH255" s="1" t="b">
        <f t="shared" si="49"/>
        <v>0</v>
      </c>
    </row>
    <row r="256" spans="1:34" x14ac:dyDescent="0.3">
      <c r="A256" s="1">
        <f t="shared" si="45"/>
        <v>1003046</v>
      </c>
      <c r="B256" s="68">
        <f t="shared" si="41"/>
        <v>1255</v>
      </c>
      <c r="C256" s="68">
        <f>2</f>
        <v>2</v>
      </c>
      <c r="D256" s="68">
        <f t="shared" si="46"/>
        <v>142255</v>
      </c>
      <c r="E256" s="168">
        <v>0</v>
      </c>
      <c r="F256" s="175" t="str">
        <f>'가이드 작업용'!M256</f>
        <v>잘못된 데이터가 쌓여 사용 X</v>
      </c>
      <c r="G256" s="175">
        <f>IFERROR(VLOOKUP(E256,'가이드 언어'!$BI:$BR,2,FALSE),0)</f>
        <v>0</v>
      </c>
      <c r="H256" s="68">
        <f t="shared" si="42"/>
        <v>255</v>
      </c>
      <c r="I256" s="175">
        <f>'가이드 작업용'!N256</f>
        <v>46</v>
      </c>
      <c r="J256" s="175">
        <f>'가이드 작업용'!Q256</f>
        <v>10030</v>
      </c>
      <c r="K256" s="175">
        <f>'가이드 작업용'!S256</f>
        <v>1</v>
      </c>
      <c r="L256" s="68">
        <v>0</v>
      </c>
      <c r="M256" s="175">
        <f>'가이드 작업용'!G256</f>
        <v>0</v>
      </c>
      <c r="N256" s="68">
        <f>0</f>
        <v>0</v>
      </c>
      <c r="O256" s="68">
        <f>0</f>
        <v>0</v>
      </c>
      <c r="P256" s="68">
        <v>0</v>
      </c>
      <c r="Q256" s="175">
        <f>'가이드 작업용'!K256</f>
        <v>0</v>
      </c>
      <c r="R256" s="68">
        <f>0</f>
        <v>0</v>
      </c>
      <c r="S256" s="68">
        <f>0</f>
        <v>0</v>
      </c>
      <c r="T256" s="175">
        <f>INDEX(퀘스트_reward_type_List,MATCH('가이드 작업용'!X256,퀘스트_reward_type_name,0),1)</f>
        <v>0</v>
      </c>
      <c r="U256" s="175">
        <f>'가이드 작업용'!Y256</f>
        <v>0</v>
      </c>
      <c r="V256" s="68">
        <f>0</f>
        <v>0</v>
      </c>
      <c r="W256" s="175">
        <f>'가이드 작업용'!Z256</f>
        <v>0</v>
      </c>
      <c r="X256" s="175">
        <f>INDEX(퀘스트_reward_type_List,MATCH('가이드 작업용'!AB256,퀘스트_reward_type_name,0),1)</f>
        <v>0</v>
      </c>
      <c r="Y256" s="175">
        <f>'가이드 작업용'!AC256</f>
        <v>0</v>
      </c>
      <c r="Z256" s="68">
        <f>0</f>
        <v>0</v>
      </c>
      <c r="AA256" s="175">
        <f>'가이드 작업용'!AD256</f>
        <v>0</v>
      </c>
      <c r="AB256" s="175">
        <f>INDEX(퀘스트_shortcut_type_List,MATCH('가이드 작업용'!T256,퀘스트_shortcut_type_name,0),1)</f>
        <v>0</v>
      </c>
      <c r="AC256" s="175">
        <f>'가이드 작업용'!V256</f>
        <v>0</v>
      </c>
      <c r="AD256" s="68">
        <f>0</f>
        <v>0</v>
      </c>
      <c r="AE256" s="135">
        <f>INDEX(퀘스트_event_content_List,MATCH('가이드 작업용'!W256,퀘스트_event_content_name,0),1)</f>
        <v>0</v>
      </c>
      <c r="AF256" s="26" t="b">
        <f t="shared" si="47"/>
        <v>0</v>
      </c>
      <c r="AG256" s="1" t="b">
        <f t="shared" si="48"/>
        <v>0</v>
      </c>
      <c r="AH256" s="1" t="b">
        <f t="shared" si="49"/>
        <v>0</v>
      </c>
    </row>
    <row r="257" spans="1:34" x14ac:dyDescent="0.3">
      <c r="A257" s="1">
        <f t="shared" si="45"/>
        <v>1003146</v>
      </c>
      <c r="B257" s="68">
        <f t="shared" si="41"/>
        <v>1256</v>
      </c>
      <c r="C257" s="68">
        <f>2</f>
        <v>2</v>
      </c>
      <c r="D257" s="68">
        <f t="shared" si="46"/>
        <v>142256</v>
      </c>
      <c r="E257" s="168">
        <v>0</v>
      </c>
      <c r="F257" s="175" t="str">
        <f>'가이드 작업용'!M257</f>
        <v>잘못된 데이터가 쌓여 사용 X</v>
      </c>
      <c r="G257" s="175">
        <f>IFERROR(VLOOKUP(E257,'가이드 언어'!$BI:$BR,2,FALSE),0)</f>
        <v>0</v>
      </c>
      <c r="H257" s="68">
        <f t="shared" si="42"/>
        <v>256</v>
      </c>
      <c r="I257" s="175">
        <f>'가이드 작업용'!N257</f>
        <v>46</v>
      </c>
      <c r="J257" s="175">
        <f>'가이드 작업용'!Q257</f>
        <v>10031</v>
      </c>
      <c r="K257" s="175">
        <f>'가이드 작업용'!S257</f>
        <v>1</v>
      </c>
      <c r="L257" s="68">
        <v>0</v>
      </c>
      <c r="M257" s="175">
        <f>'가이드 작업용'!G257</f>
        <v>0</v>
      </c>
      <c r="N257" s="68">
        <f>0</f>
        <v>0</v>
      </c>
      <c r="O257" s="68">
        <f>0</f>
        <v>0</v>
      </c>
      <c r="P257" s="68">
        <v>0</v>
      </c>
      <c r="Q257" s="175">
        <f>'가이드 작업용'!K257</f>
        <v>0</v>
      </c>
      <c r="R257" s="68">
        <f>0</f>
        <v>0</v>
      </c>
      <c r="S257" s="68">
        <f>0</f>
        <v>0</v>
      </c>
      <c r="T257" s="175">
        <f>INDEX(퀘스트_reward_type_List,MATCH('가이드 작업용'!X257,퀘스트_reward_type_name,0),1)</f>
        <v>0</v>
      </c>
      <c r="U257" s="175">
        <f>'가이드 작업용'!Y257</f>
        <v>0</v>
      </c>
      <c r="V257" s="68">
        <f>0</f>
        <v>0</v>
      </c>
      <c r="W257" s="175">
        <f>'가이드 작업용'!Z257</f>
        <v>0</v>
      </c>
      <c r="X257" s="175">
        <f>INDEX(퀘스트_reward_type_List,MATCH('가이드 작업용'!AB257,퀘스트_reward_type_name,0),1)</f>
        <v>0</v>
      </c>
      <c r="Y257" s="175">
        <f>'가이드 작업용'!AC257</f>
        <v>0</v>
      </c>
      <c r="Z257" s="68">
        <f>0</f>
        <v>0</v>
      </c>
      <c r="AA257" s="175">
        <f>'가이드 작업용'!AD257</f>
        <v>0</v>
      </c>
      <c r="AB257" s="175">
        <f>INDEX(퀘스트_shortcut_type_List,MATCH('가이드 작업용'!T257,퀘스트_shortcut_type_name,0),1)</f>
        <v>0</v>
      </c>
      <c r="AC257" s="175">
        <f>'가이드 작업용'!V257</f>
        <v>0</v>
      </c>
      <c r="AD257" s="68">
        <f>0</f>
        <v>0</v>
      </c>
      <c r="AE257" s="135">
        <f>INDEX(퀘스트_event_content_List,MATCH('가이드 작업용'!W257,퀘스트_event_content_name,0),1)</f>
        <v>0</v>
      </c>
      <c r="AF257" s="26" t="b">
        <f t="shared" si="47"/>
        <v>0</v>
      </c>
      <c r="AG257" s="1" t="b">
        <f t="shared" si="48"/>
        <v>0</v>
      </c>
      <c r="AH257" s="1" t="b">
        <f t="shared" si="49"/>
        <v>0</v>
      </c>
    </row>
    <row r="258" spans="1:34" x14ac:dyDescent="0.3">
      <c r="A258" s="1">
        <f t="shared" si="45"/>
        <v>1003246</v>
      </c>
      <c r="B258" s="68">
        <f t="shared" si="41"/>
        <v>1257</v>
      </c>
      <c r="C258" s="68">
        <f>2</f>
        <v>2</v>
      </c>
      <c r="D258" s="68">
        <f t="shared" si="46"/>
        <v>142257</v>
      </c>
      <c r="E258" s="168">
        <v>0</v>
      </c>
      <c r="F258" s="175" t="str">
        <f>'가이드 작업용'!M258</f>
        <v>잘못된 데이터가 쌓여 사용 X</v>
      </c>
      <c r="G258" s="175">
        <f>IFERROR(VLOOKUP(E258,'가이드 언어'!$BI:$BR,2,FALSE),0)</f>
        <v>0</v>
      </c>
      <c r="H258" s="68">
        <f t="shared" si="42"/>
        <v>257</v>
      </c>
      <c r="I258" s="175">
        <f>'가이드 작업용'!N258</f>
        <v>46</v>
      </c>
      <c r="J258" s="175">
        <f>'가이드 작업용'!Q258</f>
        <v>10032</v>
      </c>
      <c r="K258" s="175">
        <f>'가이드 작업용'!S258</f>
        <v>1</v>
      </c>
      <c r="L258" s="68">
        <v>0</v>
      </c>
      <c r="M258" s="175">
        <f>'가이드 작업용'!G258</f>
        <v>0</v>
      </c>
      <c r="N258" s="68">
        <f>0</f>
        <v>0</v>
      </c>
      <c r="O258" s="68">
        <f>0</f>
        <v>0</v>
      </c>
      <c r="P258" s="68">
        <v>0</v>
      </c>
      <c r="Q258" s="175">
        <f>'가이드 작업용'!K258</f>
        <v>0</v>
      </c>
      <c r="R258" s="68">
        <f>0</f>
        <v>0</v>
      </c>
      <c r="S258" s="68">
        <f>0</f>
        <v>0</v>
      </c>
      <c r="T258" s="175">
        <f>INDEX(퀘스트_reward_type_List,MATCH('가이드 작업용'!X258,퀘스트_reward_type_name,0),1)</f>
        <v>0</v>
      </c>
      <c r="U258" s="175">
        <f>'가이드 작업용'!Y258</f>
        <v>0</v>
      </c>
      <c r="V258" s="68">
        <f>0</f>
        <v>0</v>
      </c>
      <c r="W258" s="175">
        <f>'가이드 작업용'!Z258</f>
        <v>0</v>
      </c>
      <c r="X258" s="175">
        <f>INDEX(퀘스트_reward_type_List,MATCH('가이드 작업용'!AB258,퀘스트_reward_type_name,0),1)</f>
        <v>0</v>
      </c>
      <c r="Y258" s="175">
        <f>'가이드 작업용'!AC258</f>
        <v>0</v>
      </c>
      <c r="Z258" s="68">
        <f>0</f>
        <v>0</v>
      </c>
      <c r="AA258" s="175">
        <f>'가이드 작업용'!AD258</f>
        <v>0</v>
      </c>
      <c r="AB258" s="175">
        <f>INDEX(퀘스트_shortcut_type_List,MATCH('가이드 작업용'!T258,퀘스트_shortcut_type_name,0),1)</f>
        <v>0</v>
      </c>
      <c r="AC258" s="175">
        <f>'가이드 작업용'!V258</f>
        <v>0</v>
      </c>
      <c r="AD258" s="68">
        <f>0</f>
        <v>0</v>
      </c>
      <c r="AE258" s="135">
        <f>INDEX(퀘스트_event_content_List,MATCH('가이드 작업용'!W258,퀘스트_event_content_name,0),1)</f>
        <v>0</v>
      </c>
      <c r="AF258" s="26" t="b">
        <f t="shared" si="47"/>
        <v>0</v>
      </c>
      <c r="AG258" s="1" t="b">
        <f t="shared" si="48"/>
        <v>0</v>
      </c>
      <c r="AH258" s="1" t="b">
        <f t="shared" si="49"/>
        <v>0</v>
      </c>
    </row>
    <row r="259" spans="1:34" x14ac:dyDescent="0.3">
      <c r="A259" s="1">
        <f t="shared" si="45"/>
        <v>1003346</v>
      </c>
      <c r="B259" s="68">
        <f t="shared" ref="B259:B322" si="50">42000+ROW()-1-41000</f>
        <v>1258</v>
      </c>
      <c r="C259" s="68">
        <f>2</f>
        <v>2</v>
      </c>
      <c r="D259" s="68">
        <f t="shared" si="46"/>
        <v>142258</v>
      </c>
      <c r="E259" s="168">
        <v>0</v>
      </c>
      <c r="F259" s="175" t="str">
        <f>'가이드 작업용'!M259</f>
        <v>잘못된 데이터가 쌓여 사용 X</v>
      </c>
      <c r="G259" s="175">
        <f>IFERROR(VLOOKUP(E259,'가이드 언어'!$BI:$BR,2,FALSE),0)</f>
        <v>0</v>
      </c>
      <c r="H259" s="68">
        <f t="shared" ref="H259:H322" si="51">ROW()-1</f>
        <v>258</v>
      </c>
      <c r="I259" s="175">
        <f>'가이드 작업용'!N259</f>
        <v>46</v>
      </c>
      <c r="J259" s="175">
        <f>'가이드 작업용'!Q259</f>
        <v>10033</v>
      </c>
      <c r="K259" s="175">
        <f>'가이드 작업용'!S259</f>
        <v>1</v>
      </c>
      <c r="L259" s="68">
        <v>0</v>
      </c>
      <c r="M259" s="175">
        <f>'가이드 작업용'!G259</f>
        <v>0</v>
      </c>
      <c r="N259" s="68">
        <f>0</f>
        <v>0</v>
      </c>
      <c r="O259" s="68">
        <f>0</f>
        <v>0</v>
      </c>
      <c r="P259" s="68">
        <v>0</v>
      </c>
      <c r="Q259" s="175">
        <f>'가이드 작업용'!K259</f>
        <v>0</v>
      </c>
      <c r="R259" s="68">
        <f>0</f>
        <v>0</v>
      </c>
      <c r="S259" s="68">
        <f>0</f>
        <v>0</v>
      </c>
      <c r="T259" s="175">
        <f>INDEX(퀘스트_reward_type_List,MATCH('가이드 작업용'!X259,퀘스트_reward_type_name,0),1)</f>
        <v>0</v>
      </c>
      <c r="U259" s="175">
        <f>'가이드 작업용'!Y259</f>
        <v>0</v>
      </c>
      <c r="V259" s="68">
        <f>0</f>
        <v>0</v>
      </c>
      <c r="W259" s="175">
        <f>'가이드 작업용'!Z259</f>
        <v>0</v>
      </c>
      <c r="X259" s="175">
        <f>INDEX(퀘스트_reward_type_List,MATCH('가이드 작업용'!AB259,퀘스트_reward_type_name,0),1)</f>
        <v>0</v>
      </c>
      <c r="Y259" s="175">
        <f>'가이드 작업용'!AC259</f>
        <v>0</v>
      </c>
      <c r="Z259" s="68">
        <f>0</f>
        <v>0</v>
      </c>
      <c r="AA259" s="175">
        <f>'가이드 작업용'!AD259</f>
        <v>0</v>
      </c>
      <c r="AB259" s="175">
        <f>INDEX(퀘스트_shortcut_type_List,MATCH('가이드 작업용'!T259,퀘스트_shortcut_type_name,0),1)</f>
        <v>0</v>
      </c>
      <c r="AC259" s="175">
        <f>'가이드 작업용'!V259</f>
        <v>0</v>
      </c>
      <c r="AD259" s="68">
        <f>0</f>
        <v>0</v>
      </c>
      <c r="AE259" s="135">
        <f>INDEX(퀘스트_event_content_List,MATCH('가이드 작업용'!W259,퀘스트_event_content_name,0),1)</f>
        <v>0</v>
      </c>
      <c r="AF259" s="26" t="b">
        <f t="shared" si="47"/>
        <v>0</v>
      </c>
      <c r="AG259" s="1" t="b">
        <f t="shared" si="48"/>
        <v>0</v>
      </c>
      <c r="AH259" s="1" t="b">
        <f t="shared" si="49"/>
        <v>0</v>
      </c>
    </row>
    <row r="260" spans="1:34" x14ac:dyDescent="0.3">
      <c r="A260" s="1">
        <f t="shared" si="45"/>
        <v>1003446</v>
      </c>
      <c r="B260" s="68">
        <f t="shared" si="50"/>
        <v>1259</v>
      </c>
      <c r="C260" s="68">
        <f>2</f>
        <v>2</v>
      </c>
      <c r="D260" s="68">
        <f t="shared" si="46"/>
        <v>142259</v>
      </c>
      <c r="E260" s="168">
        <v>0</v>
      </c>
      <c r="F260" s="175" t="str">
        <f>'가이드 작업용'!M260</f>
        <v>잘못된 데이터가 쌓여 사용 X</v>
      </c>
      <c r="G260" s="175">
        <f>IFERROR(VLOOKUP(E260,'가이드 언어'!$BI:$BR,2,FALSE),0)</f>
        <v>0</v>
      </c>
      <c r="H260" s="68">
        <f t="shared" si="51"/>
        <v>259</v>
      </c>
      <c r="I260" s="175">
        <f>'가이드 작업용'!N260</f>
        <v>46</v>
      </c>
      <c r="J260" s="175">
        <f>'가이드 작업용'!Q260</f>
        <v>10034</v>
      </c>
      <c r="K260" s="175">
        <f>'가이드 작업용'!S260</f>
        <v>1</v>
      </c>
      <c r="L260" s="68">
        <v>0</v>
      </c>
      <c r="M260" s="175">
        <f>'가이드 작업용'!G260</f>
        <v>0</v>
      </c>
      <c r="N260" s="68">
        <f>0</f>
        <v>0</v>
      </c>
      <c r="O260" s="68">
        <f>0</f>
        <v>0</v>
      </c>
      <c r="P260" s="68">
        <v>0</v>
      </c>
      <c r="Q260" s="175">
        <f>'가이드 작업용'!K260</f>
        <v>0</v>
      </c>
      <c r="R260" s="68">
        <f>0</f>
        <v>0</v>
      </c>
      <c r="S260" s="68">
        <f>0</f>
        <v>0</v>
      </c>
      <c r="T260" s="175">
        <f>INDEX(퀘스트_reward_type_List,MATCH('가이드 작업용'!X260,퀘스트_reward_type_name,0),1)</f>
        <v>0</v>
      </c>
      <c r="U260" s="175">
        <f>'가이드 작업용'!Y260</f>
        <v>0</v>
      </c>
      <c r="V260" s="68">
        <f>0</f>
        <v>0</v>
      </c>
      <c r="W260" s="175">
        <f>'가이드 작업용'!Z260</f>
        <v>0</v>
      </c>
      <c r="X260" s="175">
        <f>INDEX(퀘스트_reward_type_List,MATCH('가이드 작업용'!AB260,퀘스트_reward_type_name,0),1)</f>
        <v>0</v>
      </c>
      <c r="Y260" s="175">
        <f>'가이드 작업용'!AC260</f>
        <v>0</v>
      </c>
      <c r="Z260" s="68">
        <f>0</f>
        <v>0</v>
      </c>
      <c r="AA260" s="175">
        <f>'가이드 작업용'!AD260</f>
        <v>0</v>
      </c>
      <c r="AB260" s="175">
        <f>INDEX(퀘스트_shortcut_type_List,MATCH('가이드 작업용'!T260,퀘스트_shortcut_type_name,0),1)</f>
        <v>0</v>
      </c>
      <c r="AC260" s="175">
        <f>'가이드 작업용'!V260</f>
        <v>0</v>
      </c>
      <c r="AD260" s="68">
        <f>0</f>
        <v>0</v>
      </c>
      <c r="AE260" s="135">
        <f>INDEX(퀘스트_event_content_List,MATCH('가이드 작업용'!W260,퀘스트_event_content_name,0),1)</f>
        <v>0</v>
      </c>
      <c r="AF260" s="26" t="b">
        <f t="shared" si="47"/>
        <v>0</v>
      </c>
      <c r="AG260" s="1" t="b">
        <f t="shared" si="48"/>
        <v>0</v>
      </c>
      <c r="AH260" s="1" t="b">
        <f t="shared" si="49"/>
        <v>0</v>
      </c>
    </row>
    <row r="261" spans="1:34" x14ac:dyDescent="0.3">
      <c r="A261" s="1">
        <f t="shared" si="45"/>
        <v>1003546</v>
      </c>
      <c r="B261" s="68">
        <f t="shared" si="50"/>
        <v>1260</v>
      </c>
      <c r="C261" s="68">
        <f>2</f>
        <v>2</v>
      </c>
      <c r="D261" s="68">
        <f t="shared" si="46"/>
        <v>142260</v>
      </c>
      <c r="E261" s="168">
        <v>0</v>
      </c>
      <c r="F261" s="175" t="str">
        <f>'가이드 작업용'!M261</f>
        <v>잘못된 데이터가 쌓여 사용 X</v>
      </c>
      <c r="G261" s="175">
        <f>IFERROR(VLOOKUP(E261,'가이드 언어'!$BI:$BR,2,FALSE),0)</f>
        <v>0</v>
      </c>
      <c r="H261" s="68">
        <f t="shared" si="51"/>
        <v>260</v>
      </c>
      <c r="I261" s="175">
        <f>'가이드 작업용'!N261</f>
        <v>46</v>
      </c>
      <c r="J261" s="175">
        <f>'가이드 작업용'!Q261</f>
        <v>10035</v>
      </c>
      <c r="K261" s="175">
        <f>'가이드 작업용'!S261</f>
        <v>1</v>
      </c>
      <c r="L261" s="68">
        <v>0</v>
      </c>
      <c r="M261" s="175">
        <f>'가이드 작업용'!G261</f>
        <v>0</v>
      </c>
      <c r="N261" s="68">
        <f>0</f>
        <v>0</v>
      </c>
      <c r="O261" s="68">
        <f>0</f>
        <v>0</v>
      </c>
      <c r="P261" s="68">
        <v>0</v>
      </c>
      <c r="Q261" s="175">
        <f>'가이드 작업용'!K261</f>
        <v>0</v>
      </c>
      <c r="R261" s="68">
        <f>0</f>
        <v>0</v>
      </c>
      <c r="S261" s="68">
        <f>0</f>
        <v>0</v>
      </c>
      <c r="T261" s="175">
        <f>INDEX(퀘스트_reward_type_List,MATCH('가이드 작업용'!X261,퀘스트_reward_type_name,0),1)</f>
        <v>0</v>
      </c>
      <c r="U261" s="175">
        <f>'가이드 작업용'!Y261</f>
        <v>0</v>
      </c>
      <c r="V261" s="68">
        <f>0</f>
        <v>0</v>
      </c>
      <c r="W261" s="175">
        <f>'가이드 작업용'!Z261</f>
        <v>0</v>
      </c>
      <c r="X261" s="175">
        <f>INDEX(퀘스트_reward_type_List,MATCH('가이드 작업용'!AB261,퀘스트_reward_type_name,0),1)</f>
        <v>0</v>
      </c>
      <c r="Y261" s="175">
        <f>'가이드 작업용'!AC261</f>
        <v>0</v>
      </c>
      <c r="Z261" s="68">
        <f>0</f>
        <v>0</v>
      </c>
      <c r="AA261" s="175">
        <f>'가이드 작업용'!AD261</f>
        <v>0</v>
      </c>
      <c r="AB261" s="175">
        <f>INDEX(퀘스트_shortcut_type_List,MATCH('가이드 작업용'!T261,퀘스트_shortcut_type_name,0),1)</f>
        <v>0</v>
      </c>
      <c r="AC261" s="175">
        <f>'가이드 작업용'!V261</f>
        <v>0</v>
      </c>
      <c r="AD261" s="68">
        <f>0</f>
        <v>0</v>
      </c>
      <c r="AE261" s="135">
        <f>INDEX(퀘스트_event_content_List,MATCH('가이드 작업용'!W261,퀘스트_event_content_name,0),1)</f>
        <v>0</v>
      </c>
      <c r="AF261" s="26" t="b">
        <f t="shared" si="47"/>
        <v>0</v>
      </c>
      <c r="AG261" s="1" t="b">
        <f t="shared" si="48"/>
        <v>0</v>
      </c>
      <c r="AH261" s="1" t="b">
        <f t="shared" si="49"/>
        <v>0</v>
      </c>
    </row>
    <row r="262" spans="1:34" x14ac:dyDescent="0.3">
      <c r="A262" s="1">
        <f t="shared" si="45"/>
        <v>1003646</v>
      </c>
      <c r="B262" s="68">
        <f t="shared" si="50"/>
        <v>1261</v>
      </c>
      <c r="C262" s="68">
        <f>2</f>
        <v>2</v>
      </c>
      <c r="D262" s="68">
        <f t="shared" si="46"/>
        <v>142261</v>
      </c>
      <c r="E262" s="168">
        <v>0</v>
      </c>
      <c r="F262" s="175" t="str">
        <f>'가이드 작업용'!M262</f>
        <v>잘못된 데이터가 쌓여 사용 X</v>
      </c>
      <c r="G262" s="175">
        <f>IFERROR(VLOOKUP(E262,'가이드 언어'!$BI:$BR,2,FALSE),0)</f>
        <v>0</v>
      </c>
      <c r="H262" s="68">
        <f t="shared" si="51"/>
        <v>261</v>
      </c>
      <c r="I262" s="175">
        <f>'가이드 작업용'!N262</f>
        <v>46</v>
      </c>
      <c r="J262" s="175">
        <f>'가이드 작업용'!Q262</f>
        <v>10036</v>
      </c>
      <c r="K262" s="175">
        <f>'가이드 작업용'!S262</f>
        <v>1</v>
      </c>
      <c r="L262" s="68">
        <v>0</v>
      </c>
      <c r="M262" s="175">
        <f>'가이드 작업용'!G262</f>
        <v>0</v>
      </c>
      <c r="N262" s="68">
        <f>0</f>
        <v>0</v>
      </c>
      <c r="O262" s="68">
        <f>0</f>
        <v>0</v>
      </c>
      <c r="P262" s="68">
        <v>0</v>
      </c>
      <c r="Q262" s="175">
        <f>'가이드 작업용'!K262</f>
        <v>0</v>
      </c>
      <c r="R262" s="68">
        <f>0</f>
        <v>0</v>
      </c>
      <c r="S262" s="68">
        <f>0</f>
        <v>0</v>
      </c>
      <c r="T262" s="175">
        <f>INDEX(퀘스트_reward_type_List,MATCH('가이드 작업용'!X262,퀘스트_reward_type_name,0),1)</f>
        <v>0</v>
      </c>
      <c r="U262" s="175">
        <f>'가이드 작업용'!Y262</f>
        <v>0</v>
      </c>
      <c r="V262" s="68">
        <f>0</f>
        <v>0</v>
      </c>
      <c r="W262" s="175">
        <f>'가이드 작업용'!Z262</f>
        <v>0</v>
      </c>
      <c r="X262" s="175">
        <f>INDEX(퀘스트_reward_type_List,MATCH('가이드 작업용'!AB262,퀘스트_reward_type_name,0),1)</f>
        <v>0</v>
      </c>
      <c r="Y262" s="175">
        <f>'가이드 작업용'!AC262</f>
        <v>0</v>
      </c>
      <c r="Z262" s="68">
        <f>0</f>
        <v>0</v>
      </c>
      <c r="AA262" s="175">
        <f>'가이드 작업용'!AD262</f>
        <v>0</v>
      </c>
      <c r="AB262" s="175">
        <f>INDEX(퀘스트_shortcut_type_List,MATCH('가이드 작업용'!T262,퀘스트_shortcut_type_name,0),1)</f>
        <v>0</v>
      </c>
      <c r="AC262" s="175">
        <f>'가이드 작업용'!V262</f>
        <v>0</v>
      </c>
      <c r="AD262" s="68">
        <f>0</f>
        <v>0</v>
      </c>
      <c r="AE262" s="135">
        <f>INDEX(퀘스트_event_content_List,MATCH('가이드 작업용'!W262,퀘스트_event_content_name,0),1)</f>
        <v>0</v>
      </c>
      <c r="AF262" s="26" t="b">
        <f t="shared" si="47"/>
        <v>0</v>
      </c>
      <c r="AG262" s="1" t="b">
        <f t="shared" si="48"/>
        <v>0</v>
      </c>
      <c r="AH262" s="1" t="b">
        <f t="shared" si="49"/>
        <v>0</v>
      </c>
    </row>
    <row r="263" spans="1:34" x14ac:dyDescent="0.3">
      <c r="A263" s="1">
        <f t="shared" si="45"/>
        <v>1003746</v>
      </c>
      <c r="B263" s="68">
        <f t="shared" si="50"/>
        <v>1262</v>
      </c>
      <c r="C263" s="68">
        <f>2</f>
        <v>2</v>
      </c>
      <c r="D263" s="68">
        <f t="shared" si="46"/>
        <v>142262</v>
      </c>
      <c r="E263" s="168">
        <v>0</v>
      </c>
      <c r="F263" s="175" t="str">
        <f>'가이드 작업용'!M263</f>
        <v>잘못된 데이터가 쌓여 사용 X</v>
      </c>
      <c r="G263" s="175">
        <f>IFERROR(VLOOKUP(E263,'가이드 언어'!$BI:$BR,2,FALSE),0)</f>
        <v>0</v>
      </c>
      <c r="H263" s="68">
        <f t="shared" si="51"/>
        <v>262</v>
      </c>
      <c r="I263" s="175">
        <f>'가이드 작업용'!N263</f>
        <v>46</v>
      </c>
      <c r="J263" s="175">
        <f>'가이드 작업용'!Q263</f>
        <v>10037</v>
      </c>
      <c r="K263" s="175">
        <f>'가이드 작업용'!S263</f>
        <v>1</v>
      </c>
      <c r="L263" s="68">
        <v>0</v>
      </c>
      <c r="M263" s="175">
        <f>'가이드 작업용'!G263</f>
        <v>0</v>
      </c>
      <c r="N263" s="68">
        <f>0</f>
        <v>0</v>
      </c>
      <c r="O263" s="68">
        <f>0</f>
        <v>0</v>
      </c>
      <c r="P263" s="68">
        <v>0</v>
      </c>
      <c r="Q263" s="175">
        <f>'가이드 작업용'!K263</f>
        <v>0</v>
      </c>
      <c r="R263" s="68">
        <f>0</f>
        <v>0</v>
      </c>
      <c r="S263" s="68">
        <f>0</f>
        <v>0</v>
      </c>
      <c r="T263" s="175">
        <f>INDEX(퀘스트_reward_type_List,MATCH('가이드 작업용'!X263,퀘스트_reward_type_name,0),1)</f>
        <v>0</v>
      </c>
      <c r="U263" s="175">
        <f>'가이드 작업용'!Y263</f>
        <v>0</v>
      </c>
      <c r="V263" s="68">
        <f>0</f>
        <v>0</v>
      </c>
      <c r="W263" s="175">
        <f>'가이드 작업용'!Z263</f>
        <v>0</v>
      </c>
      <c r="X263" s="175">
        <f>INDEX(퀘스트_reward_type_List,MATCH('가이드 작업용'!AB263,퀘스트_reward_type_name,0),1)</f>
        <v>0</v>
      </c>
      <c r="Y263" s="175">
        <f>'가이드 작업용'!AC263</f>
        <v>0</v>
      </c>
      <c r="Z263" s="68">
        <f>0</f>
        <v>0</v>
      </c>
      <c r="AA263" s="175">
        <f>'가이드 작업용'!AD263</f>
        <v>0</v>
      </c>
      <c r="AB263" s="175">
        <f>INDEX(퀘스트_shortcut_type_List,MATCH('가이드 작업용'!T263,퀘스트_shortcut_type_name,0),1)</f>
        <v>0</v>
      </c>
      <c r="AC263" s="175">
        <f>'가이드 작업용'!V263</f>
        <v>0</v>
      </c>
      <c r="AD263" s="68">
        <f>0</f>
        <v>0</v>
      </c>
      <c r="AE263" s="135">
        <f>INDEX(퀘스트_event_content_List,MATCH('가이드 작업용'!W263,퀘스트_event_content_name,0),1)</f>
        <v>0</v>
      </c>
      <c r="AF263" s="26" t="b">
        <f t="shared" si="47"/>
        <v>0</v>
      </c>
      <c r="AG263" s="1" t="b">
        <f t="shared" si="48"/>
        <v>0</v>
      </c>
      <c r="AH263" s="1" t="b">
        <f t="shared" si="49"/>
        <v>0</v>
      </c>
    </row>
    <row r="264" spans="1:34" x14ac:dyDescent="0.3">
      <c r="A264" s="1">
        <f t="shared" si="45"/>
        <v>1003846</v>
      </c>
      <c r="B264" s="68">
        <f t="shared" si="50"/>
        <v>1263</v>
      </c>
      <c r="C264" s="68">
        <f>2</f>
        <v>2</v>
      </c>
      <c r="D264" s="68">
        <f t="shared" si="46"/>
        <v>142263</v>
      </c>
      <c r="E264" s="168">
        <v>0</v>
      </c>
      <c r="F264" s="175" t="str">
        <f>'가이드 작업용'!M264</f>
        <v>잘못된 데이터가 쌓여 사용 X</v>
      </c>
      <c r="G264" s="175">
        <f>IFERROR(VLOOKUP(E264,'가이드 언어'!$BI:$BR,2,FALSE),0)</f>
        <v>0</v>
      </c>
      <c r="H264" s="68">
        <f t="shared" si="51"/>
        <v>263</v>
      </c>
      <c r="I264" s="175">
        <f>'가이드 작업용'!N264</f>
        <v>46</v>
      </c>
      <c r="J264" s="175">
        <f>'가이드 작업용'!Q264</f>
        <v>10038</v>
      </c>
      <c r="K264" s="175">
        <f>'가이드 작업용'!S264</f>
        <v>1</v>
      </c>
      <c r="L264" s="68">
        <v>0</v>
      </c>
      <c r="M264" s="175">
        <f>'가이드 작업용'!G264</f>
        <v>0</v>
      </c>
      <c r="N264" s="68">
        <f>0</f>
        <v>0</v>
      </c>
      <c r="O264" s="68">
        <f>0</f>
        <v>0</v>
      </c>
      <c r="P264" s="68">
        <v>0</v>
      </c>
      <c r="Q264" s="175">
        <f>'가이드 작업용'!K264</f>
        <v>0</v>
      </c>
      <c r="R264" s="68">
        <f>0</f>
        <v>0</v>
      </c>
      <c r="S264" s="68">
        <f>0</f>
        <v>0</v>
      </c>
      <c r="T264" s="175">
        <f>INDEX(퀘스트_reward_type_List,MATCH('가이드 작업용'!X264,퀘스트_reward_type_name,0),1)</f>
        <v>0</v>
      </c>
      <c r="U264" s="175">
        <f>'가이드 작업용'!Y264</f>
        <v>0</v>
      </c>
      <c r="V264" s="68">
        <f>0</f>
        <v>0</v>
      </c>
      <c r="W264" s="175">
        <f>'가이드 작업용'!Z264</f>
        <v>0</v>
      </c>
      <c r="X264" s="175">
        <f>INDEX(퀘스트_reward_type_List,MATCH('가이드 작업용'!AB264,퀘스트_reward_type_name,0),1)</f>
        <v>0</v>
      </c>
      <c r="Y264" s="175">
        <f>'가이드 작업용'!AC264</f>
        <v>0</v>
      </c>
      <c r="Z264" s="68">
        <f>0</f>
        <v>0</v>
      </c>
      <c r="AA264" s="175">
        <f>'가이드 작업용'!AD264</f>
        <v>0</v>
      </c>
      <c r="AB264" s="175">
        <f>INDEX(퀘스트_shortcut_type_List,MATCH('가이드 작업용'!T264,퀘스트_shortcut_type_name,0),1)</f>
        <v>0</v>
      </c>
      <c r="AC264" s="175">
        <f>'가이드 작업용'!V264</f>
        <v>0</v>
      </c>
      <c r="AD264" s="68">
        <f>0</f>
        <v>0</v>
      </c>
      <c r="AE264" s="135">
        <f>INDEX(퀘스트_event_content_List,MATCH('가이드 작업용'!W264,퀘스트_event_content_name,0),1)</f>
        <v>0</v>
      </c>
      <c r="AF264" s="26" t="b">
        <f t="shared" si="47"/>
        <v>0</v>
      </c>
      <c r="AG264" s="1" t="b">
        <f t="shared" si="48"/>
        <v>0</v>
      </c>
      <c r="AH264" s="1" t="b">
        <f t="shared" si="49"/>
        <v>0</v>
      </c>
    </row>
    <row r="265" spans="1:34" x14ac:dyDescent="0.3">
      <c r="A265" s="1">
        <f t="shared" si="45"/>
        <v>1003946</v>
      </c>
      <c r="B265" s="68">
        <f t="shared" si="50"/>
        <v>1264</v>
      </c>
      <c r="C265" s="68">
        <f>2</f>
        <v>2</v>
      </c>
      <c r="D265" s="68">
        <f t="shared" si="46"/>
        <v>142264</v>
      </c>
      <c r="E265" s="168">
        <v>0</v>
      </c>
      <c r="F265" s="175" t="str">
        <f>'가이드 작업용'!M265</f>
        <v>잘못된 데이터가 쌓여 사용 X</v>
      </c>
      <c r="G265" s="175">
        <f>IFERROR(VLOOKUP(E265,'가이드 언어'!$BI:$BR,2,FALSE),0)</f>
        <v>0</v>
      </c>
      <c r="H265" s="68">
        <f t="shared" si="51"/>
        <v>264</v>
      </c>
      <c r="I265" s="175">
        <f>'가이드 작업용'!N265</f>
        <v>46</v>
      </c>
      <c r="J265" s="175">
        <f>'가이드 작업용'!Q265</f>
        <v>10039</v>
      </c>
      <c r="K265" s="175">
        <f>'가이드 작업용'!S265</f>
        <v>1</v>
      </c>
      <c r="L265" s="68">
        <v>0</v>
      </c>
      <c r="M265" s="175">
        <f>'가이드 작업용'!G265</f>
        <v>0</v>
      </c>
      <c r="N265" s="68">
        <f>0</f>
        <v>0</v>
      </c>
      <c r="O265" s="68">
        <f>0</f>
        <v>0</v>
      </c>
      <c r="P265" s="68">
        <v>0</v>
      </c>
      <c r="Q265" s="175">
        <f>'가이드 작업용'!K265</f>
        <v>0</v>
      </c>
      <c r="R265" s="68">
        <f>0</f>
        <v>0</v>
      </c>
      <c r="S265" s="68">
        <f>0</f>
        <v>0</v>
      </c>
      <c r="T265" s="175">
        <f>INDEX(퀘스트_reward_type_List,MATCH('가이드 작업용'!X265,퀘스트_reward_type_name,0),1)</f>
        <v>0</v>
      </c>
      <c r="U265" s="175">
        <f>'가이드 작업용'!Y265</f>
        <v>0</v>
      </c>
      <c r="V265" s="68">
        <f>0</f>
        <v>0</v>
      </c>
      <c r="W265" s="175">
        <f>'가이드 작업용'!Z265</f>
        <v>0</v>
      </c>
      <c r="X265" s="175">
        <f>INDEX(퀘스트_reward_type_List,MATCH('가이드 작업용'!AB265,퀘스트_reward_type_name,0),1)</f>
        <v>0</v>
      </c>
      <c r="Y265" s="175">
        <f>'가이드 작업용'!AC265</f>
        <v>0</v>
      </c>
      <c r="Z265" s="68">
        <f>0</f>
        <v>0</v>
      </c>
      <c r="AA265" s="175">
        <f>'가이드 작업용'!AD265</f>
        <v>0</v>
      </c>
      <c r="AB265" s="175">
        <f>INDEX(퀘스트_shortcut_type_List,MATCH('가이드 작업용'!T265,퀘스트_shortcut_type_name,0),1)</f>
        <v>0</v>
      </c>
      <c r="AC265" s="175">
        <f>'가이드 작업용'!V265</f>
        <v>0</v>
      </c>
      <c r="AD265" s="68">
        <f>0</f>
        <v>0</v>
      </c>
      <c r="AE265" s="135">
        <f>INDEX(퀘스트_event_content_List,MATCH('가이드 작업용'!W265,퀘스트_event_content_name,0),1)</f>
        <v>0</v>
      </c>
      <c r="AF265" s="26" t="b">
        <f t="shared" si="47"/>
        <v>0</v>
      </c>
      <c r="AG265" s="1" t="b">
        <f t="shared" si="48"/>
        <v>0</v>
      </c>
      <c r="AH265" s="1" t="b">
        <f t="shared" si="49"/>
        <v>0</v>
      </c>
    </row>
    <row r="266" spans="1:34" x14ac:dyDescent="0.3">
      <c r="A266" s="1">
        <f t="shared" si="45"/>
        <v>1004046</v>
      </c>
      <c r="B266" s="68">
        <f t="shared" si="50"/>
        <v>1265</v>
      </c>
      <c r="C266" s="68">
        <f>2</f>
        <v>2</v>
      </c>
      <c r="D266" s="68">
        <f t="shared" si="46"/>
        <v>142265</v>
      </c>
      <c r="E266" s="168">
        <v>0</v>
      </c>
      <c r="F266" s="175" t="str">
        <f>'가이드 작업용'!M266</f>
        <v>잘못된 데이터가 쌓여 사용 X</v>
      </c>
      <c r="G266" s="175">
        <f>IFERROR(VLOOKUP(E266,'가이드 언어'!$BI:$BR,2,FALSE),0)</f>
        <v>0</v>
      </c>
      <c r="H266" s="68">
        <f t="shared" si="51"/>
        <v>265</v>
      </c>
      <c r="I266" s="175">
        <f>'가이드 작업용'!N266</f>
        <v>46</v>
      </c>
      <c r="J266" s="175">
        <f>'가이드 작업용'!Q266</f>
        <v>10040</v>
      </c>
      <c r="K266" s="175">
        <f>'가이드 작업용'!S266</f>
        <v>1</v>
      </c>
      <c r="L266" s="68">
        <v>0</v>
      </c>
      <c r="M266" s="175">
        <f>'가이드 작업용'!G266</f>
        <v>0</v>
      </c>
      <c r="N266" s="68">
        <f>0</f>
        <v>0</v>
      </c>
      <c r="O266" s="68">
        <f>0</f>
        <v>0</v>
      </c>
      <c r="P266" s="68">
        <v>0</v>
      </c>
      <c r="Q266" s="175">
        <f>'가이드 작업용'!K266</f>
        <v>0</v>
      </c>
      <c r="R266" s="68">
        <f>0</f>
        <v>0</v>
      </c>
      <c r="S266" s="68">
        <f>0</f>
        <v>0</v>
      </c>
      <c r="T266" s="175">
        <f>INDEX(퀘스트_reward_type_List,MATCH('가이드 작업용'!X266,퀘스트_reward_type_name,0),1)</f>
        <v>0</v>
      </c>
      <c r="U266" s="175">
        <f>'가이드 작업용'!Y266</f>
        <v>0</v>
      </c>
      <c r="V266" s="68">
        <f>0</f>
        <v>0</v>
      </c>
      <c r="W266" s="175">
        <f>'가이드 작업용'!Z266</f>
        <v>0</v>
      </c>
      <c r="X266" s="175">
        <f>INDEX(퀘스트_reward_type_List,MATCH('가이드 작업용'!AB266,퀘스트_reward_type_name,0),1)</f>
        <v>0</v>
      </c>
      <c r="Y266" s="175">
        <f>'가이드 작업용'!AC266</f>
        <v>0</v>
      </c>
      <c r="Z266" s="68">
        <f>0</f>
        <v>0</v>
      </c>
      <c r="AA266" s="175">
        <f>'가이드 작업용'!AD266</f>
        <v>0</v>
      </c>
      <c r="AB266" s="175">
        <f>INDEX(퀘스트_shortcut_type_List,MATCH('가이드 작업용'!T266,퀘스트_shortcut_type_name,0),1)</f>
        <v>0</v>
      </c>
      <c r="AC266" s="175">
        <f>'가이드 작업용'!V266</f>
        <v>0</v>
      </c>
      <c r="AD266" s="68">
        <f>0</f>
        <v>0</v>
      </c>
      <c r="AE266" s="135">
        <f>INDEX(퀘스트_event_content_List,MATCH('가이드 작업용'!W266,퀘스트_event_content_name,0),1)</f>
        <v>0</v>
      </c>
      <c r="AF266" s="26" t="b">
        <f t="shared" si="47"/>
        <v>0</v>
      </c>
      <c r="AG266" s="1" t="b">
        <f t="shared" si="48"/>
        <v>0</v>
      </c>
      <c r="AH266" s="1" t="b">
        <f t="shared" si="49"/>
        <v>0</v>
      </c>
    </row>
    <row r="267" spans="1:34" x14ac:dyDescent="0.3">
      <c r="A267" s="1">
        <f t="shared" si="45"/>
        <v>1004146</v>
      </c>
      <c r="B267" s="68">
        <f t="shared" si="50"/>
        <v>1266</v>
      </c>
      <c r="C267" s="68">
        <f>2</f>
        <v>2</v>
      </c>
      <c r="D267" s="68">
        <f t="shared" si="46"/>
        <v>142266</v>
      </c>
      <c r="E267" s="168">
        <v>0</v>
      </c>
      <c r="F267" s="175" t="str">
        <f>'가이드 작업용'!M267</f>
        <v>잘못된 데이터가 쌓여 사용 X</v>
      </c>
      <c r="G267" s="175">
        <f>IFERROR(VLOOKUP(E267,'가이드 언어'!$BI:$BR,2,FALSE),0)</f>
        <v>0</v>
      </c>
      <c r="H267" s="68">
        <f t="shared" si="51"/>
        <v>266</v>
      </c>
      <c r="I267" s="175">
        <f>'가이드 작업용'!N267</f>
        <v>46</v>
      </c>
      <c r="J267" s="175">
        <f>'가이드 작업용'!Q267</f>
        <v>10041</v>
      </c>
      <c r="K267" s="175">
        <f>'가이드 작업용'!S267</f>
        <v>1</v>
      </c>
      <c r="L267" s="68">
        <v>0</v>
      </c>
      <c r="M267" s="175">
        <f>'가이드 작업용'!G267</f>
        <v>0</v>
      </c>
      <c r="N267" s="68">
        <f>0</f>
        <v>0</v>
      </c>
      <c r="O267" s="68">
        <f>0</f>
        <v>0</v>
      </c>
      <c r="P267" s="68">
        <v>0</v>
      </c>
      <c r="Q267" s="175">
        <f>'가이드 작업용'!K267</f>
        <v>0</v>
      </c>
      <c r="R267" s="68">
        <f>0</f>
        <v>0</v>
      </c>
      <c r="S267" s="68">
        <f>0</f>
        <v>0</v>
      </c>
      <c r="T267" s="175">
        <f>INDEX(퀘스트_reward_type_List,MATCH('가이드 작업용'!X267,퀘스트_reward_type_name,0),1)</f>
        <v>0</v>
      </c>
      <c r="U267" s="175">
        <f>'가이드 작업용'!Y267</f>
        <v>0</v>
      </c>
      <c r="V267" s="68">
        <f>0</f>
        <v>0</v>
      </c>
      <c r="W267" s="175">
        <f>'가이드 작업용'!Z267</f>
        <v>0</v>
      </c>
      <c r="X267" s="175">
        <f>INDEX(퀘스트_reward_type_List,MATCH('가이드 작업용'!AB267,퀘스트_reward_type_name,0),1)</f>
        <v>0</v>
      </c>
      <c r="Y267" s="175">
        <f>'가이드 작업용'!AC267</f>
        <v>0</v>
      </c>
      <c r="Z267" s="68">
        <f>0</f>
        <v>0</v>
      </c>
      <c r="AA267" s="175">
        <f>'가이드 작업용'!AD267</f>
        <v>0</v>
      </c>
      <c r="AB267" s="175">
        <f>INDEX(퀘스트_shortcut_type_List,MATCH('가이드 작업용'!T267,퀘스트_shortcut_type_name,0),1)</f>
        <v>0</v>
      </c>
      <c r="AC267" s="175">
        <f>'가이드 작업용'!V267</f>
        <v>0</v>
      </c>
      <c r="AD267" s="68">
        <f>0</f>
        <v>0</v>
      </c>
      <c r="AE267" s="135">
        <f>INDEX(퀘스트_event_content_List,MATCH('가이드 작업용'!W267,퀘스트_event_content_name,0),1)</f>
        <v>0</v>
      </c>
      <c r="AF267" s="26" t="b">
        <f t="shared" si="47"/>
        <v>0</v>
      </c>
      <c r="AG267" s="1" t="b">
        <f t="shared" si="48"/>
        <v>0</v>
      </c>
      <c r="AH267" s="1" t="b">
        <f t="shared" si="49"/>
        <v>0</v>
      </c>
    </row>
    <row r="268" spans="1:34" x14ac:dyDescent="0.3">
      <c r="A268" s="1">
        <f t="shared" si="45"/>
        <v>1004246</v>
      </c>
      <c r="B268" s="68">
        <f t="shared" si="50"/>
        <v>1267</v>
      </c>
      <c r="C268" s="68">
        <f>2</f>
        <v>2</v>
      </c>
      <c r="D268" s="68">
        <f t="shared" si="46"/>
        <v>142267</v>
      </c>
      <c r="E268" s="168">
        <v>0</v>
      </c>
      <c r="F268" s="175" t="str">
        <f>'가이드 작업용'!M268</f>
        <v>잘못된 데이터가 쌓여 사용 X</v>
      </c>
      <c r="G268" s="175">
        <f>IFERROR(VLOOKUP(E268,'가이드 언어'!$BI:$BR,2,FALSE),0)</f>
        <v>0</v>
      </c>
      <c r="H268" s="68">
        <f t="shared" si="51"/>
        <v>267</v>
      </c>
      <c r="I268" s="175">
        <f>'가이드 작업용'!N268</f>
        <v>46</v>
      </c>
      <c r="J268" s="175">
        <f>'가이드 작업용'!Q268</f>
        <v>10042</v>
      </c>
      <c r="K268" s="175">
        <f>'가이드 작업용'!S268</f>
        <v>1</v>
      </c>
      <c r="L268" s="68">
        <v>0</v>
      </c>
      <c r="M268" s="175">
        <f>'가이드 작업용'!G268</f>
        <v>0</v>
      </c>
      <c r="N268" s="68">
        <f>0</f>
        <v>0</v>
      </c>
      <c r="O268" s="68">
        <f>0</f>
        <v>0</v>
      </c>
      <c r="P268" s="68">
        <v>0</v>
      </c>
      <c r="Q268" s="175">
        <f>'가이드 작업용'!K268</f>
        <v>0</v>
      </c>
      <c r="R268" s="68">
        <f>0</f>
        <v>0</v>
      </c>
      <c r="S268" s="68">
        <f>0</f>
        <v>0</v>
      </c>
      <c r="T268" s="175">
        <f>INDEX(퀘스트_reward_type_List,MATCH('가이드 작업용'!X268,퀘스트_reward_type_name,0),1)</f>
        <v>0</v>
      </c>
      <c r="U268" s="175">
        <f>'가이드 작업용'!Y268</f>
        <v>0</v>
      </c>
      <c r="V268" s="68">
        <f>0</f>
        <v>0</v>
      </c>
      <c r="W268" s="175">
        <f>'가이드 작업용'!Z268</f>
        <v>0</v>
      </c>
      <c r="X268" s="175">
        <f>INDEX(퀘스트_reward_type_List,MATCH('가이드 작업용'!AB268,퀘스트_reward_type_name,0),1)</f>
        <v>0</v>
      </c>
      <c r="Y268" s="175">
        <f>'가이드 작업용'!AC268</f>
        <v>0</v>
      </c>
      <c r="Z268" s="68">
        <f>0</f>
        <v>0</v>
      </c>
      <c r="AA268" s="175">
        <f>'가이드 작업용'!AD268</f>
        <v>0</v>
      </c>
      <c r="AB268" s="175">
        <f>INDEX(퀘스트_shortcut_type_List,MATCH('가이드 작업용'!T268,퀘스트_shortcut_type_name,0),1)</f>
        <v>0</v>
      </c>
      <c r="AC268" s="175">
        <f>'가이드 작업용'!V268</f>
        <v>0</v>
      </c>
      <c r="AD268" s="68">
        <f>0</f>
        <v>0</v>
      </c>
      <c r="AE268" s="135">
        <f>INDEX(퀘스트_event_content_List,MATCH('가이드 작업용'!W268,퀘스트_event_content_name,0),1)</f>
        <v>0</v>
      </c>
      <c r="AF268" s="26" t="b">
        <f t="shared" si="47"/>
        <v>0</v>
      </c>
      <c r="AG268" s="1" t="b">
        <f t="shared" si="48"/>
        <v>0</v>
      </c>
      <c r="AH268" s="1" t="b">
        <f t="shared" si="49"/>
        <v>0</v>
      </c>
    </row>
    <row r="269" spans="1:34" x14ac:dyDescent="0.3">
      <c r="A269" s="1">
        <f t="shared" si="45"/>
        <v>1004346</v>
      </c>
      <c r="B269" s="68">
        <f t="shared" si="50"/>
        <v>1268</v>
      </c>
      <c r="C269" s="68">
        <f>2</f>
        <v>2</v>
      </c>
      <c r="D269" s="68">
        <f t="shared" si="46"/>
        <v>142268</v>
      </c>
      <c r="E269" s="168">
        <v>0</v>
      </c>
      <c r="F269" s="175" t="str">
        <f>'가이드 작업용'!M269</f>
        <v>잘못된 데이터가 쌓여 사용 X</v>
      </c>
      <c r="G269" s="175">
        <f>IFERROR(VLOOKUP(E269,'가이드 언어'!$BI:$BR,2,FALSE),0)</f>
        <v>0</v>
      </c>
      <c r="H269" s="68">
        <f t="shared" si="51"/>
        <v>268</v>
      </c>
      <c r="I269" s="175">
        <f>'가이드 작업용'!N269</f>
        <v>46</v>
      </c>
      <c r="J269" s="175">
        <f>'가이드 작업용'!Q269</f>
        <v>10043</v>
      </c>
      <c r="K269" s="175">
        <f>'가이드 작업용'!S269</f>
        <v>1</v>
      </c>
      <c r="L269" s="68">
        <v>0</v>
      </c>
      <c r="M269" s="175">
        <f>'가이드 작업용'!G269</f>
        <v>0</v>
      </c>
      <c r="N269" s="68">
        <f>0</f>
        <v>0</v>
      </c>
      <c r="O269" s="68">
        <f>0</f>
        <v>0</v>
      </c>
      <c r="P269" s="68">
        <v>0</v>
      </c>
      <c r="Q269" s="175">
        <f>'가이드 작업용'!K269</f>
        <v>0</v>
      </c>
      <c r="R269" s="68">
        <f>0</f>
        <v>0</v>
      </c>
      <c r="S269" s="68">
        <f>0</f>
        <v>0</v>
      </c>
      <c r="T269" s="175">
        <f>INDEX(퀘스트_reward_type_List,MATCH('가이드 작업용'!X269,퀘스트_reward_type_name,0),1)</f>
        <v>0</v>
      </c>
      <c r="U269" s="175">
        <f>'가이드 작업용'!Y269</f>
        <v>0</v>
      </c>
      <c r="V269" s="68">
        <f>0</f>
        <v>0</v>
      </c>
      <c r="W269" s="175">
        <f>'가이드 작업용'!Z269</f>
        <v>0</v>
      </c>
      <c r="X269" s="175">
        <f>INDEX(퀘스트_reward_type_List,MATCH('가이드 작업용'!AB269,퀘스트_reward_type_name,0),1)</f>
        <v>0</v>
      </c>
      <c r="Y269" s="175">
        <f>'가이드 작업용'!AC269</f>
        <v>0</v>
      </c>
      <c r="Z269" s="68">
        <f>0</f>
        <v>0</v>
      </c>
      <c r="AA269" s="175">
        <f>'가이드 작업용'!AD269</f>
        <v>0</v>
      </c>
      <c r="AB269" s="175">
        <f>INDEX(퀘스트_shortcut_type_List,MATCH('가이드 작업용'!T269,퀘스트_shortcut_type_name,0),1)</f>
        <v>0</v>
      </c>
      <c r="AC269" s="175">
        <f>'가이드 작업용'!V269</f>
        <v>0</v>
      </c>
      <c r="AD269" s="68">
        <f>0</f>
        <v>0</v>
      </c>
      <c r="AE269" s="135">
        <f>INDEX(퀘스트_event_content_List,MATCH('가이드 작업용'!W269,퀘스트_event_content_name,0),1)</f>
        <v>0</v>
      </c>
      <c r="AF269" s="26" t="b">
        <f t="shared" si="47"/>
        <v>0</v>
      </c>
      <c r="AG269" s="1" t="b">
        <f t="shared" si="48"/>
        <v>0</v>
      </c>
      <c r="AH269" s="1" t="b">
        <f t="shared" si="49"/>
        <v>0</v>
      </c>
    </row>
    <row r="270" spans="1:34" x14ac:dyDescent="0.3">
      <c r="A270" s="1">
        <f t="shared" si="45"/>
        <v>1004446</v>
      </c>
      <c r="B270" s="68">
        <f t="shared" si="50"/>
        <v>1269</v>
      </c>
      <c r="C270" s="68">
        <f>2</f>
        <v>2</v>
      </c>
      <c r="D270" s="68">
        <f t="shared" si="46"/>
        <v>142269</v>
      </c>
      <c r="E270" s="168">
        <v>0</v>
      </c>
      <c r="F270" s="175" t="str">
        <f>'가이드 작업용'!M270</f>
        <v>잘못된 데이터가 쌓여 사용 X</v>
      </c>
      <c r="G270" s="175">
        <f>IFERROR(VLOOKUP(E270,'가이드 언어'!$BI:$BR,2,FALSE),0)</f>
        <v>0</v>
      </c>
      <c r="H270" s="68">
        <f t="shared" si="51"/>
        <v>269</v>
      </c>
      <c r="I270" s="175">
        <f>'가이드 작업용'!N270</f>
        <v>46</v>
      </c>
      <c r="J270" s="175">
        <f>'가이드 작업용'!Q270</f>
        <v>10044</v>
      </c>
      <c r="K270" s="175">
        <f>'가이드 작업용'!S270</f>
        <v>1</v>
      </c>
      <c r="L270" s="68">
        <v>0</v>
      </c>
      <c r="M270" s="175">
        <f>'가이드 작업용'!G270</f>
        <v>0</v>
      </c>
      <c r="N270" s="68">
        <f>0</f>
        <v>0</v>
      </c>
      <c r="O270" s="68">
        <f>0</f>
        <v>0</v>
      </c>
      <c r="P270" s="68">
        <v>0</v>
      </c>
      <c r="Q270" s="175">
        <f>'가이드 작업용'!K270</f>
        <v>0</v>
      </c>
      <c r="R270" s="68">
        <f>0</f>
        <v>0</v>
      </c>
      <c r="S270" s="68">
        <f>0</f>
        <v>0</v>
      </c>
      <c r="T270" s="175">
        <f>INDEX(퀘스트_reward_type_List,MATCH('가이드 작업용'!X270,퀘스트_reward_type_name,0),1)</f>
        <v>0</v>
      </c>
      <c r="U270" s="175">
        <f>'가이드 작업용'!Y270</f>
        <v>0</v>
      </c>
      <c r="V270" s="68">
        <f>0</f>
        <v>0</v>
      </c>
      <c r="W270" s="175">
        <f>'가이드 작업용'!Z270</f>
        <v>0</v>
      </c>
      <c r="X270" s="175">
        <f>INDEX(퀘스트_reward_type_List,MATCH('가이드 작업용'!AB270,퀘스트_reward_type_name,0),1)</f>
        <v>0</v>
      </c>
      <c r="Y270" s="175">
        <f>'가이드 작업용'!AC270</f>
        <v>0</v>
      </c>
      <c r="Z270" s="68">
        <f>0</f>
        <v>0</v>
      </c>
      <c r="AA270" s="175">
        <f>'가이드 작업용'!AD270</f>
        <v>0</v>
      </c>
      <c r="AB270" s="175">
        <f>INDEX(퀘스트_shortcut_type_List,MATCH('가이드 작업용'!T270,퀘스트_shortcut_type_name,0),1)</f>
        <v>0</v>
      </c>
      <c r="AC270" s="175">
        <f>'가이드 작업용'!V270</f>
        <v>0</v>
      </c>
      <c r="AD270" s="68">
        <f>0</f>
        <v>0</v>
      </c>
      <c r="AE270" s="135">
        <f>INDEX(퀘스트_event_content_List,MATCH('가이드 작업용'!W270,퀘스트_event_content_name,0),1)</f>
        <v>0</v>
      </c>
      <c r="AF270" s="26" t="b">
        <f t="shared" si="47"/>
        <v>0</v>
      </c>
      <c r="AG270" s="1" t="b">
        <f t="shared" si="48"/>
        <v>0</v>
      </c>
      <c r="AH270" s="1" t="b">
        <f t="shared" si="49"/>
        <v>0</v>
      </c>
    </row>
    <row r="271" spans="1:34" x14ac:dyDescent="0.3">
      <c r="A271" s="1">
        <f t="shared" si="45"/>
        <v>1004546</v>
      </c>
      <c r="B271" s="68">
        <f t="shared" si="50"/>
        <v>1270</v>
      </c>
      <c r="C271" s="68">
        <f>2</f>
        <v>2</v>
      </c>
      <c r="D271" s="68">
        <f t="shared" si="46"/>
        <v>142270</v>
      </c>
      <c r="E271" s="168">
        <v>0</v>
      </c>
      <c r="F271" s="175" t="str">
        <f>'가이드 작업용'!M271</f>
        <v>잘못된 데이터가 쌓여 사용 X</v>
      </c>
      <c r="G271" s="175">
        <f>IFERROR(VLOOKUP(E271,'가이드 언어'!$BI:$BR,2,FALSE),0)</f>
        <v>0</v>
      </c>
      <c r="H271" s="68">
        <f t="shared" si="51"/>
        <v>270</v>
      </c>
      <c r="I271" s="175">
        <f>'가이드 작업용'!N271</f>
        <v>46</v>
      </c>
      <c r="J271" s="175">
        <f>'가이드 작업용'!Q271</f>
        <v>10045</v>
      </c>
      <c r="K271" s="175">
        <f>'가이드 작업용'!S271</f>
        <v>1</v>
      </c>
      <c r="L271" s="68">
        <v>0</v>
      </c>
      <c r="M271" s="175">
        <f>'가이드 작업용'!G271</f>
        <v>0</v>
      </c>
      <c r="N271" s="68">
        <f>0</f>
        <v>0</v>
      </c>
      <c r="O271" s="68">
        <f>0</f>
        <v>0</v>
      </c>
      <c r="P271" s="68">
        <v>0</v>
      </c>
      <c r="Q271" s="175">
        <f>'가이드 작업용'!K271</f>
        <v>0</v>
      </c>
      <c r="R271" s="68">
        <f>0</f>
        <v>0</v>
      </c>
      <c r="S271" s="68">
        <f>0</f>
        <v>0</v>
      </c>
      <c r="T271" s="175">
        <f>INDEX(퀘스트_reward_type_List,MATCH('가이드 작업용'!X271,퀘스트_reward_type_name,0),1)</f>
        <v>0</v>
      </c>
      <c r="U271" s="175">
        <f>'가이드 작업용'!Y271</f>
        <v>0</v>
      </c>
      <c r="V271" s="68">
        <f>0</f>
        <v>0</v>
      </c>
      <c r="W271" s="175">
        <f>'가이드 작업용'!Z271</f>
        <v>0</v>
      </c>
      <c r="X271" s="175">
        <f>INDEX(퀘스트_reward_type_List,MATCH('가이드 작업용'!AB271,퀘스트_reward_type_name,0),1)</f>
        <v>0</v>
      </c>
      <c r="Y271" s="175">
        <f>'가이드 작업용'!AC271</f>
        <v>0</v>
      </c>
      <c r="Z271" s="68">
        <f>0</f>
        <v>0</v>
      </c>
      <c r="AA271" s="175">
        <f>'가이드 작업용'!AD271</f>
        <v>0</v>
      </c>
      <c r="AB271" s="175">
        <f>INDEX(퀘스트_shortcut_type_List,MATCH('가이드 작업용'!T271,퀘스트_shortcut_type_name,0),1)</f>
        <v>0</v>
      </c>
      <c r="AC271" s="175">
        <f>'가이드 작업용'!V271</f>
        <v>0</v>
      </c>
      <c r="AD271" s="68">
        <f>0</f>
        <v>0</v>
      </c>
      <c r="AE271" s="135">
        <f>INDEX(퀘스트_event_content_List,MATCH('가이드 작업용'!W271,퀘스트_event_content_name,0),1)</f>
        <v>0</v>
      </c>
      <c r="AF271" s="26" t="b">
        <f t="shared" si="47"/>
        <v>0</v>
      </c>
      <c r="AG271" s="1" t="b">
        <f t="shared" si="48"/>
        <v>0</v>
      </c>
      <c r="AH271" s="1" t="b">
        <f t="shared" si="49"/>
        <v>0</v>
      </c>
    </row>
    <row r="272" spans="1:34" x14ac:dyDescent="0.3">
      <c r="A272" s="1">
        <f t="shared" si="45"/>
        <v>1004646</v>
      </c>
      <c r="B272" s="68">
        <f t="shared" si="50"/>
        <v>1271</v>
      </c>
      <c r="C272" s="68">
        <f>2</f>
        <v>2</v>
      </c>
      <c r="D272" s="68">
        <f t="shared" si="46"/>
        <v>142271</v>
      </c>
      <c r="E272" s="168">
        <v>0</v>
      </c>
      <c r="F272" s="175" t="str">
        <f>'가이드 작업용'!M272</f>
        <v>잘못된 데이터가 쌓여 사용 X</v>
      </c>
      <c r="G272" s="175">
        <f>IFERROR(VLOOKUP(E272,'가이드 언어'!$BI:$BR,2,FALSE),0)</f>
        <v>0</v>
      </c>
      <c r="H272" s="68">
        <f t="shared" si="51"/>
        <v>271</v>
      </c>
      <c r="I272" s="175">
        <f>'가이드 작업용'!N272</f>
        <v>46</v>
      </c>
      <c r="J272" s="175">
        <f>'가이드 작업용'!Q272</f>
        <v>10046</v>
      </c>
      <c r="K272" s="175">
        <f>'가이드 작업용'!S272</f>
        <v>1</v>
      </c>
      <c r="L272" s="68">
        <v>0</v>
      </c>
      <c r="M272" s="175">
        <f>'가이드 작업용'!G272</f>
        <v>0</v>
      </c>
      <c r="N272" s="68">
        <f>0</f>
        <v>0</v>
      </c>
      <c r="O272" s="68">
        <f>0</f>
        <v>0</v>
      </c>
      <c r="P272" s="68">
        <v>0</v>
      </c>
      <c r="Q272" s="175">
        <f>'가이드 작업용'!K272</f>
        <v>0</v>
      </c>
      <c r="R272" s="68">
        <f>0</f>
        <v>0</v>
      </c>
      <c r="S272" s="68">
        <f>0</f>
        <v>0</v>
      </c>
      <c r="T272" s="175">
        <f>INDEX(퀘스트_reward_type_List,MATCH('가이드 작업용'!X272,퀘스트_reward_type_name,0),1)</f>
        <v>0</v>
      </c>
      <c r="U272" s="175">
        <f>'가이드 작업용'!Y272</f>
        <v>0</v>
      </c>
      <c r="V272" s="68">
        <f>0</f>
        <v>0</v>
      </c>
      <c r="W272" s="175">
        <f>'가이드 작업용'!Z272</f>
        <v>0</v>
      </c>
      <c r="X272" s="175">
        <f>INDEX(퀘스트_reward_type_List,MATCH('가이드 작업용'!AB272,퀘스트_reward_type_name,0),1)</f>
        <v>0</v>
      </c>
      <c r="Y272" s="175">
        <f>'가이드 작업용'!AC272</f>
        <v>0</v>
      </c>
      <c r="Z272" s="68">
        <f>0</f>
        <v>0</v>
      </c>
      <c r="AA272" s="175">
        <f>'가이드 작업용'!AD272</f>
        <v>0</v>
      </c>
      <c r="AB272" s="175">
        <f>INDEX(퀘스트_shortcut_type_List,MATCH('가이드 작업용'!T272,퀘스트_shortcut_type_name,0),1)</f>
        <v>0</v>
      </c>
      <c r="AC272" s="175">
        <f>'가이드 작업용'!V272</f>
        <v>0</v>
      </c>
      <c r="AD272" s="68">
        <f>0</f>
        <v>0</v>
      </c>
      <c r="AE272" s="135">
        <f>INDEX(퀘스트_event_content_List,MATCH('가이드 작업용'!W272,퀘스트_event_content_name,0),1)</f>
        <v>0</v>
      </c>
      <c r="AF272" s="26" t="b">
        <f t="shared" si="47"/>
        <v>0</v>
      </c>
      <c r="AG272" s="1" t="b">
        <f t="shared" si="48"/>
        <v>0</v>
      </c>
      <c r="AH272" s="1" t="b">
        <f t="shared" si="49"/>
        <v>0</v>
      </c>
    </row>
    <row r="273" spans="1:34" x14ac:dyDescent="0.3">
      <c r="A273" s="1">
        <f t="shared" si="45"/>
        <v>1004746</v>
      </c>
      <c r="B273" s="68">
        <f t="shared" si="50"/>
        <v>1272</v>
      </c>
      <c r="C273" s="68">
        <f>2</f>
        <v>2</v>
      </c>
      <c r="D273" s="68">
        <f t="shared" si="46"/>
        <v>142272</v>
      </c>
      <c r="E273" s="168">
        <v>0</v>
      </c>
      <c r="F273" s="175" t="str">
        <f>'가이드 작업용'!M273</f>
        <v>잘못된 데이터가 쌓여 사용 X</v>
      </c>
      <c r="G273" s="175">
        <f>IFERROR(VLOOKUP(E273,'가이드 언어'!$BI:$BR,2,FALSE),0)</f>
        <v>0</v>
      </c>
      <c r="H273" s="68">
        <f t="shared" si="51"/>
        <v>272</v>
      </c>
      <c r="I273" s="175">
        <f>'가이드 작업용'!N273</f>
        <v>46</v>
      </c>
      <c r="J273" s="175">
        <f>'가이드 작업용'!Q273</f>
        <v>10047</v>
      </c>
      <c r="K273" s="175">
        <f>'가이드 작업용'!S273</f>
        <v>1</v>
      </c>
      <c r="L273" s="68">
        <v>0</v>
      </c>
      <c r="M273" s="175">
        <f>'가이드 작업용'!G273</f>
        <v>0</v>
      </c>
      <c r="N273" s="68">
        <f>0</f>
        <v>0</v>
      </c>
      <c r="O273" s="68">
        <f>0</f>
        <v>0</v>
      </c>
      <c r="P273" s="68">
        <v>0</v>
      </c>
      <c r="Q273" s="175">
        <f>'가이드 작업용'!K273</f>
        <v>0</v>
      </c>
      <c r="R273" s="68">
        <f>0</f>
        <v>0</v>
      </c>
      <c r="S273" s="68">
        <f>0</f>
        <v>0</v>
      </c>
      <c r="T273" s="175">
        <f>INDEX(퀘스트_reward_type_List,MATCH('가이드 작업용'!X273,퀘스트_reward_type_name,0),1)</f>
        <v>0</v>
      </c>
      <c r="U273" s="175">
        <f>'가이드 작업용'!Y273</f>
        <v>0</v>
      </c>
      <c r="V273" s="68">
        <f>0</f>
        <v>0</v>
      </c>
      <c r="W273" s="175">
        <f>'가이드 작업용'!Z273</f>
        <v>0</v>
      </c>
      <c r="X273" s="175">
        <f>INDEX(퀘스트_reward_type_List,MATCH('가이드 작업용'!AB273,퀘스트_reward_type_name,0),1)</f>
        <v>0</v>
      </c>
      <c r="Y273" s="175">
        <f>'가이드 작업용'!AC273</f>
        <v>0</v>
      </c>
      <c r="Z273" s="68">
        <f>0</f>
        <v>0</v>
      </c>
      <c r="AA273" s="175">
        <f>'가이드 작업용'!AD273</f>
        <v>0</v>
      </c>
      <c r="AB273" s="175">
        <f>INDEX(퀘스트_shortcut_type_List,MATCH('가이드 작업용'!T273,퀘스트_shortcut_type_name,0),1)</f>
        <v>0</v>
      </c>
      <c r="AC273" s="175">
        <f>'가이드 작업용'!V273</f>
        <v>0</v>
      </c>
      <c r="AD273" s="68">
        <f>0</f>
        <v>0</v>
      </c>
      <c r="AE273" s="135">
        <f>INDEX(퀘스트_event_content_List,MATCH('가이드 작업용'!W273,퀘스트_event_content_name,0),1)</f>
        <v>0</v>
      </c>
      <c r="AF273" s="26" t="b">
        <f t="shared" si="47"/>
        <v>0</v>
      </c>
      <c r="AG273" s="1" t="b">
        <f t="shared" si="48"/>
        <v>0</v>
      </c>
      <c r="AH273" s="1" t="b">
        <f t="shared" si="49"/>
        <v>0</v>
      </c>
    </row>
    <row r="274" spans="1:34" x14ac:dyDescent="0.3">
      <c r="A274" s="1">
        <f t="shared" si="45"/>
        <v>1004846</v>
      </c>
      <c r="B274" s="68">
        <f t="shared" si="50"/>
        <v>1273</v>
      </c>
      <c r="C274" s="68">
        <f>2</f>
        <v>2</v>
      </c>
      <c r="D274" s="68">
        <f t="shared" si="46"/>
        <v>142273</v>
      </c>
      <c r="E274" s="168">
        <v>0</v>
      </c>
      <c r="F274" s="175" t="str">
        <f>'가이드 작업용'!M274</f>
        <v>잘못된 데이터가 쌓여 사용 X</v>
      </c>
      <c r="G274" s="175">
        <f>IFERROR(VLOOKUP(E274,'가이드 언어'!$BI:$BR,2,FALSE),0)</f>
        <v>0</v>
      </c>
      <c r="H274" s="68">
        <f t="shared" si="51"/>
        <v>273</v>
      </c>
      <c r="I274" s="175">
        <f>'가이드 작업용'!N274</f>
        <v>46</v>
      </c>
      <c r="J274" s="175">
        <f>'가이드 작업용'!Q274</f>
        <v>10048</v>
      </c>
      <c r="K274" s="175">
        <f>'가이드 작업용'!S274</f>
        <v>1</v>
      </c>
      <c r="L274" s="68">
        <v>0</v>
      </c>
      <c r="M274" s="175">
        <f>'가이드 작업용'!G274</f>
        <v>0</v>
      </c>
      <c r="N274" s="68">
        <f>0</f>
        <v>0</v>
      </c>
      <c r="O274" s="68">
        <f>0</f>
        <v>0</v>
      </c>
      <c r="P274" s="68">
        <v>0</v>
      </c>
      <c r="Q274" s="175">
        <f>'가이드 작업용'!K274</f>
        <v>0</v>
      </c>
      <c r="R274" s="68">
        <f>0</f>
        <v>0</v>
      </c>
      <c r="S274" s="68">
        <f>0</f>
        <v>0</v>
      </c>
      <c r="T274" s="175">
        <f>INDEX(퀘스트_reward_type_List,MATCH('가이드 작업용'!X274,퀘스트_reward_type_name,0),1)</f>
        <v>0</v>
      </c>
      <c r="U274" s="175">
        <f>'가이드 작업용'!Y274</f>
        <v>0</v>
      </c>
      <c r="V274" s="68">
        <f>0</f>
        <v>0</v>
      </c>
      <c r="W274" s="175">
        <f>'가이드 작업용'!Z274</f>
        <v>0</v>
      </c>
      <c r="X274" s="175">
        <f>INDEX(퀘스트_reward_type_List,MATCH('가이드 작업용'!AB274,퀘스트_reward_type_name,0),1)</f>
        <v>0</v>
      </c>
      <c r="Y274" s="175">
        <f>'가이드 작업용'!AC274</f>
        <v>0</v>
      </c>
      <c r="Z274" s="68">
        <f>0</f>
        <v>0</v>
      </c>
      <c r="AA274" s="175">
        <f>'가이드 작업용'!AD274</f>
        <v>0</v>
      </c>
      <c r="AB274" s="175">
        <f>INDEX(퀘스트_shortcut_type_List,MATCH('가이드 작업용'!T274,퀘스트_shortcut_type_name,0),1)</f>
        <v>0</v>
      </c>
      <c r="AC274" s="175">
        <f>'가이드 작업용'!V274</f>
        <v>0</v>
      </c>
      <c r="AD274" s="68">
        <f>0</f>
        <v>0</v>
      </c>
      <c r="AE274" s="135">
        <f>INDEX(퀘스트_event_content_List,MATCH('가이드 작업용'!W274,퀘스트_event_content_name,0),1)</f>
        <v>0</v>
      </c>
      <c r="AF274" s="26" t="b">
        <f t="shared" si="47"/>
        <v>0</v>
      </c>
      <c r="AG274" s="1" t="b">
        <f t="shared" si="48"/>
        <v>0</v>
      </c>
      <c r="AH274" s="1" t="b">
        <f t="shared" si="49"/>
        <v>0</v>
      </c>
    </row>
    <row r="275" spans="1:34" x14ac:dyDescent="0.3">
      <c r="A275" s="1">
        <f t="shared" si="45"/>
        <v>1004946</v>
      </c>
      <c r="B275" s="68">
        <f t="shared" si="50"/>
        <v>1274</v>
      </c>
      <c r="C275" s="68">
        <f>2</f>
        <v>2</v>
      </c>
      <c r="D275" s="68">
        <f t="shared" si="46"/>
        <v>142274</v>
      </c>
      <c r="E275" s="168">
        <v>0</v>
      </c>
      <c r="F275" s="175" t="str">
        <f>'가이드 작업용'!M275</f>
        <v>잘못된 데이터가 쌓여 사용 X</v>
      </c>
      <c r="G275" s="175">
        <f>IFERROR(VLOOKUP(E275,'가이드 언어'!$BI:$BR,2,FALSE),0)</f>
        <v>0</v>
      </c>
      <c r="H275" s="68">
        <f t="shared" si="51"/>
        <v>274</v>
      </c>
      <c r="I275" s="175">
        <f>'가이드 작업용'!N275</f>
        <v>46</v>
      </c>
      <c r="J275" s="175">
        <f>'가이드 작업용'!Q275</f>
        <v>10049</v>
      </c>
      <c r="K275" s="175">
        <f>'가이드 작업용'!S275</f>
        <v>1</v>
      </c>
      <c r="L275" s="68">
        <v>0</v>
      </c>
      <c r="M275" s="175">
        <f>'가이드 작업용'!G275</f>
        <v>0</v>
      </c>
      <c r="N275" s="68">
        <f>0</f>
        <v>0</v>
      </c>
      <c r="O275" s="68">
        <f>0</f>
        <v>0</v>
      </c>
      <c r="P275" s="68">
        <v>0</v>
      </c>
      <c r="Q275" s="175">
        <f>'가이드 작업용'!K275</f>
        <v>0</v>
      </c>
      <c r="R275" s="68">
        <f>0</f>
        <v>0</v>
      </c>
      <c r="S275" s="68">
        <f>0</f>
        <v>0</v>
      </c>
      <c r="T275" s="175">
        <f>INDEX(퀘스트_reward_type_List,MATCH('가이드 작업용'!X275,퀘스트_reward_type_name,0),1)</f>
        <v>0</v>
      </c>
      <c r="U275" s="175">
        <f>'가이드 작업용'!Y275</f>
        <v>0</v>
      </c>
      <c r="V275" s="68">
        <f>0</f>
        <v>0</v>
      </c>
      <c r="W275" s="175">
        <f>'가이드 작업용'!Z275</f>
        <v>0</v>
      </c>
      <c r="X275" s="175">
        <f>INDEX(퀘스트_reward_type_List,MATCH('가이드 작업용'!AB275,퀘스트_reward_type_name,0),1)</f>
        <v>0</v>
      </c>
      <c r="Y275" s="175">
        <f>'가이드 작업용'!AC275</f>
        <v>0</v>
      </c>
      <c r="Z275" s="68">
        <f>0</f>
        <v>0</v>
      </c>
      <c r="AA275" s="175">
        <f>'가이드 작업용'!AD275</f>
        <v>0</v>
      </c>
      <c r="AB275" s="175">
        <f>INDEX(퀘스트_shortcut_type_List,MATCH('가이드 작업용'!T275,퀘스트_shortcut_type_name,0),1)</f>
        <v>0</v>
      </c>
      <c r="AC275" s="175">
        <f>'가이드 작업용'!V275</f>
        <v>0</v>
      </c>
      <c r="AD275" s="68">
        <f>0</f>
        <v>0</v>
      </c>
      <c r="AE275" s="135">
        <f>INDEX(퀘스트_event_content_List,MATCH('가이드 작업용'!W275,퀘스트_event_content_name,0),1)</f>
        <v>0</v>
      </c>
      <c r="AF275" s="26" t="b">
        <f t="shared" si="47"/>
        <v>0</v>
      </c>
      <c r="AG275" s="1" t="b">
        <f t="shared" si="48"/>
        <v>0</v>
      </c>
      <c r="AH275" s="1" t="b">
        <f t="shared" si="49"/>
        <v>0</v>
      </c>
    </row>
    <row r="276" spans="1:34" x14ac:dyDescent="0.3">
      <c r="A276" s="1">
        <f t="shared" si="45"/>
        <v>1005046</v>
      </c>
      <c r="B276" s="68">
        <f t="shared" si="50"/>
        <v>1275</v>
      </c>
      <c r="C276" s="68">
        <f>2</f>
        <v>2</v>
      </c>
      <c r="D276" s="68">
        <f t="shared" si="46"/>
        <v>142275</v>
      </c>
      <c r="E276" s="168">
        <v>0</v>
      </c>
      <c r="F276" s="175" t="str">
        <f>'가이드 작업용'!M276</f>
        <v>잘못된 데이터가 쌓여 사용 X</v>
      </c>
      <c r="G276" s="175">
        <f>IFERROR(VLOOKUP(E276,'가이드 언어'!$BI:$BR,2,FALSE),0)</f>
        <v>0</v>
      </c>
      <c r="H276" s="68">
        <f t="shared" si="51"/>
        <v>275</v>
      </c>
      <c r="I276" s="175">
        <f>'가이드 작업용'!N276</f>
        <v>46</v>
      </c>
      <c r="J276" s="175">
        <f>'가이드 작업용'!Q276</f>
        <v>10050</v>
      </c>
      <c r="K276" s="175">
        <f>'가이드 작업용'!S276</f>
        <v>1</v>
      </c>
      <c r="L276" s="68">
        <v>0</v>
      </c>
      <c r="M276" s="175">
        <f>'가이드 작업용'!G276</f>
        <v>0</v>
      </c>
      <c r="N276" s="68">
        <f>0</f>
        <v>0</v>
      </c>
      <c r="O276" s="68">
        <f>0</f>
        <v>0</v>
      </c>
      <c r="P276" s="68">
        <v>0</v>
      </c>
      <c r="Q276" s="175">
        <f>'가이드 작업용'!K276</f>
        <v>0</v>
      </c>
      <c r="R276" s="68">
        <f>0</f>
        <v>0</v>
      </c>
      <c r="S276" s="68">
        <f>0</f>
        <v>0</v>
      </c>
      <c r="T276" s="175">
        <f>INDEX(퀘스트_reward_type_List,MATCH('가이드 작업용'!X276,퀘스트_reward_type_name,0),1)</f>
        <v>0</v>
      </c>
      <c r="U276" s="175">
        <f>'가이드 작업용'!Y276</f>
        <v>0</v>
      </c>
      <c r="V276" s="68">
        <f>0</f>
        <v>0</v>
      </c>
      <c r="W276" s="175">
        <f>'가이드 작업용'!Z276</f>
        <v>0</v>
      </c>
      <c r="X276" s="175">
        <f>INDEX(퀘스트_reward_type_List,MATCH('가이드 작업용'!AB276,퀘스트_reward_type_name,0),1)</f>
        <v>0</v>
      </c>
      <c r="Y276" s="175">
        <f>'가이드 작업용'!AC276</f>
        <v>0</v>
      </c>
      <c r="Z276" s="68">
        <f>0</f>
        <v>0</v>
      </c>
      <c r="AA276" s="175">
        <f>'가이드 작업용'!AD276</f>
        <v>0</v>
      </c>
      <c r="AB276" s="175">
        <f>INDEX(퀘스트_shortcut_type_List,MATCH('가이드 작업용'!T276,퀘스트_shortcut_type_name,0),1)</f>
        <v>0</v>
      </c>
      <c r="AC276" s="175">
        <f>'가이드 작업용'!V276</f>
        <v>0</v>
      </c>
      <c r="AD276" s="68">
        <f>0</f>
        <v>0</v>
      </c>
      <c r="AE276" s="135">
        <f>INDEX(퀘스트_event_content_List,MATCH('가이드 작업용'!W276,퀘스트_event_content_name,0),1)</f>
        <v>0</v>
      </c>
      <c r="AF276" s="26" t="b">
        <f t="shared" si="47"/>
        <v>0</v>
      </c>
      <c r="AG276" s="1" t="b">
        <f t="shared" si="48"/>
        <v>0</v>
      </c>
      <c r="AH276" s="1" t="b">
        <f t="shared" si="49"/>
        <v>0</v>
      </c>
    </row>
    <row r="277" spans="1:34" x14ac:dyDescent="0.3">
      <c r="A277" s="1">
        <f t="shared" si="45"/>
        <v>1005146</v>
      </c>
      <c r="B277" s="68">
        <f t="shared" si="50"/>
        <v>1276</v>
      </c>
      <c r="C277" s="68">
        <f>2</f>
        <v>2</v>
      </c>
      <c r="D277" s="68">
        <f t="shared" si="46"/>
        <v>142276</v>
      </c>
      <c r="E277" s="168">
        <v>0</v>
      </c>
      <c r="F277" s="175" t="str">
        <f>'가이드 작업용'!M277</f>
        <v>잘못된 데이터가 쌓여 사용 X</v>
      </c>
      <c r="G277" s="175">
        <f>IFERROR(VLOOKUP(E277,'가이드 언어'!$BI:$BR,2,FALSE),0)</f>
        <v>0</v>
      </c>
      <c r="H277" s="68">
        <f t="shared" si="51"/>
        <v>276</v>
      </c>
      <c r="I277" s="175">
        <f>'가이드 작업용'!N277</f>
        <v>46</v>
      </c>
      <c r="J277" s="175">
        <f>'가이드 작업용'!Q277</f>
        <v>10051</v>
      </c>
      <c r="K277" s="175">
        <f>'가이드 작업용'!S277</f>
        <v>1</v>
      </c>
      <c r="L277" s="68">
        <v>0</v>
      </c>
      <c r="M277" s="175">
        <f>'가이드 작업용'!G277</f>
        <v>0</v>
      </c>
      <c r="N277" s="68">
        <f>0</f>
        <v>0</v>
      </c>
      <c r="O277" s="68">
        <f>0</f>
        <v>0</v>
      </c>
      <c r="P277" s="68">
        <v>0</v>
      </c>
      <c r="Q277" s="175">
        <f>'가이드 작업용'!K277</f>
        <v>0</v>
      </c>
      <c r="R277" s="68">
        <f>0</f>
        <v>0</v>
      </c>
      <c r="S277" s="68">
        <f>0</f>
        <v>0</v>
      </c>
      <c r="T277" s="175">
        <f>INDEX(퀘스트_reward_type_List,MATCH('가이드 작업용'!X277,퀘스트_reward_type_name,0),1)</f>
        <v>0</v>
      </c>
      <c r="U277" s="175">
        <f>'가이드 작업용'!Y277</f>
        <v>0</v>
      </c>
      <c r="V277" s="68">
        <f>0</f>
        <v>0</v>
      </c>
      <c r="W277" s="175">
        <f>'가이드 작업용'!Z277</f>
        <v>0</v>
      </c>
      <c r="X277" s="175">
        <f>INDEX(퀘스트_reward_type_List,MATCH('가이드 작업용'!AB277,퀘스트_reward_type_name,0),1)</f>
        <v>0</v>
      </c>
      <c r="Y277" s="175">
        <f>'가이드 작업용'!AC277</f>
        <v>0</v>
      </c>
      <c r="Z277" s="68">
        <f>0</f>
        <v>0</v>
      </c>
      <c r="AA277" s="175">
        <f>'가이드 작업용'!AD277</f>
        <v>0</v>
      </c>
      <c r="AB277" s="175">
        <f>INDEX(퀘스트_shortcut_type_List,MATCH('가이드 작업용'!T277,퀘스트_shortcut_type_name,0),1)</f>
        <v>0</v>
      </c>
      <c r="AC277" s="175">
        <f>'가이드 작업용'!V277</f>
        <v>0</v>
      </c>
      <c r="AD277" s="68">
        <f>0</f>
        <v>0</v>
      </c>
      <c r="AE277" s="135">
        <f>INDEX(퀘스트_event_content_List,MATCH('가이드 작업용'!W277,퀘스트_event_content_name,0),1)</f>
        <v>0</v>
      </c>
      <c r="AF277" s="26" t="b">
        <f t="shared" si="47"/>
        <v>0</v>
      </c>
      <c r="AG277" s="1" t="b">
        <f t="shared" si="48"/>
        <v>0</v>
      </c>
      <c r="AH277" s="1" t="b">
        <f t="shared" si="49"/>
        <v>0</v>
      </c>
    </row>
    <row r="278" spans="1:34" x14ac:dyDescent="0.3">
      <c r="A278" s="1">
        <f t="shared" si="45"/>
        <v>1005246</v>
      </c>
      <c r="B278" s="68">
        <f t="shared" si="50"/>
        <v>1277</v>
      </c>
      <c r="C278" s="68">
        <f>2</f>
        <v>2</v>
      </c>
      <c r="D278" s="68">
        <f t="shared" si="46"/>
        <v>142277</v>
      </c>
      <c r="E278" s="168">
        <v>0</v>
      </c>
      <c r="F278" s="175" t="str">
        <f>'가이드 작업용'!M278</f>
        <v>잘못된 데이터가 쌓여 사용 X</v>
      </c>
      <c r="G278" s="175">
        <f>IFERROR(VLOOKUP(E278,'가이드 언어'!$BI:$BR,2,FALSE),0)</f>
        <v>0</v>
      </c>
      <c r="H278" s="68">
        <f t="shared" si="51"/>
        <v>277</v>
      </c>
      <c r="I278" s="175">
        <f>'가이드 작업용'!N278</f>
        <v>46</v>
      </c>
      <c r="J278" s="175">
        <f>'가이드 작업용'!Q278</f>
        <v>10052</v>
      </c>
      <c r="K278" s="175">
        <f>'가이드 작업용'!S278</f>
        <v>1</v>
      </c>
      <c r="L278" s="68">
        <v>0</v>
      </c>
      <c r="M278" s="175">
        <f>'가이드 작업용'!G278</f>
        <v>0</v>
      </c>
      <c r="N278" s="68">
        <f>0</f>
        <v>0</v>
      </c>
      <c r="O278" s="68">
        <f>0</f>
        <v>0</v>
      </c>
      <c r="P278" s="68">
        <v>0</v>
      </c>
      <c r="Q278" s="175">
        <f>'가이드 작업용'!K278</f>
        <v>0</v>
      </c>
      <c r="R278" s="68">
        <f>0</f>
        <v>0</v>
      </c>
      <c r="S278" s="68">
        <f>0</f>
        <v>0</v>
      </c>
      <c r="T278" s="175">
        <f>INDEX(퀘스트_reward_type_List,MATCH('가이드 작업용'!X278,퀘스트_reward_type_name,0),1)</f>
        <v>0</v>
      </c>
      <c r="U278" s="175">
        <f>'가이드 작업용'!Y278</f>
        <v>0</v>
      </c>
      <c r="V278" s="68">
        <f>0</f>
        <v>0</v>
      </c>
      <c r="W278" s="175">
        <f>'가이드 작업용'!Z278</f>
        <v>0</v>
      </c>
      <c r="X278" s="175">
        <f>INDEX(퀘스트_reward_type_List,MATCH('가이드 작업용'!AB278,퀘스트_reward_type_name,0),1)</f>
        <v>0</v>
      </c>
      <c r="Y278" s="175">
        <f>'가이드 작업용'!AC278</f>
        <v>0</v>
      </c>
      <c r="Z278" s="68">
        <f>0</f>
        <v>0</v>
      </c>
      <c r="AA278" s="175">
        <f>'가이드 작업용'!AD278</f>
        <v>0</v>
      </c>
      <c r="AB278" s="175">
        <f>INDEX(퀘스트_shortcut_type_List,MATCH('가이드 작업용'!T278,퀘스트_shortcut_type_name,0),1)</f>
        <v>0</v>
      </c>
      <c r="AC278" s="175">
        <f>'가이드 작업용'!V278</f>
        <v>0</v>
      </c>
      <c r="AD278" s="68">
        <f>0</f>
        <v>0</v>
      </c>
      <c r="AE278" s="135">
        <f>INDEX(퀘스트_event_content_List,MATCH('가이드 작업용'!W278,퀘스트_event_content_name,0),1)</f>
        <v>0</v>
      </c>
      <c r="AF278" s="26" t="b">
        <f t="shared" si="47"/>
        <v>0</v>
      </c>
      <c r="AG278" s="1" t="b">
        <f t="shared" si="48"/>
        <v>0</v>
      </c>
      <c r="AH278" s="1" t="b">
        <f t="shared" si="49"/>
        <v>0</v>
      </c>
    </row>
    <row r="279" spans="1:34" x14ac:dyDescent="0.3">
      <c r="A279" s="1">
        <f t="shared" si="45"/>
        <v>1005346</v>
      </c>
      <c r="B279" s="68">
        <f t="shared" si="50"/>
        <v>1278</v>
      </c>
      <c r="C279" s="68">
        <f>2</f>
        <v>2</v>
      </c>
      <c r="D279" s="68">
        <f t="shared" si="46"/>
        <v>142278</v>
      </c>
      <c r="E279" s="168">
        <v>0</v>
      </c>
      <c r="F279" s="175" t="str">
        <f>'가이드 작업용'!M279</f>
        <v>잘못된 데이터가 쌓여 사용 X</v>
      </c>
      <c r="G279" s="175">
        <f>IFERROR(VLOOKUP(E279,'가이드 언어'!$BI:$BR,2,FALSE),0)</f>
        <v>0</v>
      </c>
      <c r="H279" s="68">
        <f t="shared" si="51"/>
        <v>278</v>
      </c>
      <c r="I279" s="175">
        <f>'가이드 작업용'!N279</f>
        <v>46</v>
      </c>
      <c r="J279" s="175">
        <f>'가이드 작업용'!Q279</f>
        <v>10053</v>
      </c>
      <c r="K279" s="175">
        <f>'가이드 작업용'!S279</f>
        <v>1</v>
      </c>
      <c r="L279" s="68">
        <v>0</v>
      </c>
      <c r="M279" s="175">
        <f>'가이드 작업용'!G279</f>
        <v>0</v>
      </c>
      <c r="N279" s="68">
        <f>0</f>
        <v>0</v>
      </c>
      <c r="O279" s="68">
        <f>0</f>
        <v>0</v>
      </c>
      <c r="P279" s="68">
        <v>0</v>
      </c>
      <c r="Q279" s="175">
        <f>'가이드 작업용'!K279</f>
        <v>0</v>
      </c>
      <c r="R279" s="68">
        <f>0</f>
        <v>0</v>
      </c>
      <c r="S279" s="68">
        <f>0</f>
        <v>0</v>
      </c>
      <c r="T279" s="175">
        <f>INDEX(퀘스트_reward_type_List,MATCH('가이드 작업용'!X279,퀘스트_reward_type_name,0),1)</f>
        <v>0</v>
      </c>
      <c r="U279" s="175">
        <f>'가이드 작업용'!Y279</f>
        <v>0</v>
      </c>
      <c r="V279" s="68">
        <f>0</f>
        <v>0</v>
      </c>
      <c r="W279" s="175">
        <f>'가이드 작업용'!Z279</f>
        <v>0</v>
      </c>
      <c r="X279" s="175">
        <f>INDEX(퀘스트_reward_type_List,MATCH('가이드 작업용'!AB279,퀘스트_reward_type_name,0),1)</f>
        <v>0</v>
      </c>
      <c r="Y279" s="175">
        <f>'가이드 작업용'!AC279</f>
        <v>0</v>
      </c>
      <c r="Z279" s="68">
        <f>0</f>
        <v>0</v>
      </c>
      <c r="AA279" s="175">
        <f>'가이드 작업용'!AD279</f>
        <v>0</v>
      </c>
      <c r="AB279" s="175">
        <f>INDEX(퀘스트_shortcut_type_List,MATCH('가이드 작업용'!T279,퀘스트_shortcut_type_name,0),1)</f>
        <v>0</v>
      </c>
      <c r="AC279" s="175">
        <f>'가이드 작업용'!V279</f>
        <v>0</v>
      </c>
      <c r="AD279" s="68">
        <f>0</f>
        <v>0</v>
      </c>
      <c r="AE279" s="135">
        <f>INDEX(퀘스트_event_content_List,MATCH('가이드 작업용'!W279,퀘스트_event_content_name,0),1)</f>
        <v>0</v>
      </c>
      <c r="AF279" s="26" t="b">
        <f t="shared" si="47"/>
        <v>0</v>
      </c>
      <c r="AG279" s="1" t="b">
        <f t="shared" si="48"/>
        <v>0</v>
      </c>
      <c r="AH279" s="1" t="b">
        <f t="shared" si="49"/>
        <v>0</v>
      </c>
    </row>
    <row r="280" spans="1:34" x14ac:dyDescent="0.3">
      <c r="A280" s="1">
        <f t="shared" si="45"/>
        <v>1005446</v>
      </c>
      <c r="B280" s="68">
        <f t="shared" si="50"/>
        <v>1279</v>
      </c>
      <c r="C280" s="68">
        <f>2</f>
        <v>2</v>
      </c>
      <c r="D280" s="68">
        <f t="shared" si="46"/>
        <v>142279</v>
      </c>
      <c r="E280" s="168">
        <v>0</v>
      </c>
      <c r="F280" s="175" t="str">
        <f>'가이드 작업용'!M280</f>
        <v>잘못된 데이터가 쌓여 사용 X</v>
      </c>
      <c r="G280" s="175">
        <f>IFERROR(VLOOKUP(E280,'가이드 언어'!$BI:$BR,2,FALSE),0)</f>
        <v>0</v>
      </c>
      <c r="H280" s="68">
        <f t="shared" si="51"/>
        <v>279</v>
      </c>
      <c r="I280" s="175">
        <f>'가이드 작업용'!N280</f>
        <v>46</v>
      </c>
      <c r="J280" s="175">
        <f>'가이드 작업용'!Q280</f>
        <v>10054</v>
      </c>
      <c r="K280" s="175">
        <f>'가이드 작업용'!S280</f>
        <v>1</v>
      </c>
      <c r="L280" s="68">
        <v>0</v>
      </c>
      <c r="M280" s="175">
        <f>'가이드 작업용'!G280</f>
        <v>0</v>
      </c>
      <c r="N280" s="68">
        <f>0</f>
        <v>0</v>
      </c>
      <c r="O280" s="68">
        <f>0</f>
        <v>0</v>
      </c>
      <c r="P280" s="68">
        <v>0</v>
      </c>
      <c r="Q280" s="175">
        <f>'가이드 작업용'!K280</f>
        <v>0</v>
      </c>
      <c r="R280" s="68">
        <f>0</f>
        <v>0</v>
      </c>
      <c r="S280" s="68">
        <f>0</f>
        <v>0</v>
      </c>
      <c r="T280" s="175">
        <f>INDEX(퀘스트_reward_type_List,MATCH('가이드 작업용'!X280,퀘스트_reward_type_name,0),1)</f>
        <v>0</v>
      </c>
      <c r="U280" s="175">
        <f>'가이드 작업용'!Y280</f>
        <v>0</v>
      </c>
      <c r="V280" s="68">
        <f>0</f>
        <v>0</v>
      </c>
      <c r="W280" s="175">
        <f>'가이드 작업용'!Z280</f>
        <v>0</v>
      </c>
      <c r="X280" s="175">
        <f>INDEX(퀘스트_reward_type_List,MATCH('가이드 작업용'!AB280,퀘스트_reward_type_name,0),1)</f>
        <v>0</v>
      </c>
      <c r="Y280" s="175">
        <f>'가이드 작업용'!AC280</f>
        <v>0</v>
      </c>
      <c r="Z280" s="68">
        <f>0</f>
        <v>0</v>
      </c>
      <c r="AA280" s="175">
        <f>'가이드 작업용'!AD280</f>
        <v>0</v>
      </c>
      <c r="AB280" s="175">
        <f>INDEX(퀘스트_shortcut_type_List,MATCH('가이드 작업용'!T280,퀘스트_shortcut_type_name,0),1)</f>
        <v>0</v>
      </c>
      <c r="AC280" s="175">
        <f>'가이드 작업용'!V280</f>
        <v>0</v>
      </c>
      <c r="AD280" s="68">
        <f>0</f>
        <v>0</v>
      </c>
      <c r="AE280" s="135">
        <f>INDEX(퀘스트_event_content_List,MATCH('가이드 작업용'!W280,퀘스트_event_content_name,0),1)</f>
        <v>0</v>
      </c>
      <c r="AF280" s="26" t="b">
        <f t="shared" si="47"/>
        <v>0</v>
      </c>
      <c r="AG280" s="1" t="b">
        <f t="shared" si="48"/>
        <v>0</v>
      </c>
      <c r="AH280" s="1" t="b">
        <f t="shared" si="49"/>
        <v>0</v>
      </c>
    </row>
    <row r="281" spans="1:34" x14ac:dyDescent="0.3">
      <c r="A281" s="1">
        <f t="shared" si="45"/>
        <v>1005546</v>
      </c>
      <c r="B281" s="68">
        <f t="shared" si="50"/>
        <v>1280</v>
      </c>
      <c r="C281" s="68">
        <f>2</f>
        <v>2</v>
      </c>
      <c r="D281" s="68">
        <f t="shared" si="46"/>
        <v>142280</v>
      </c>
      <c r="E281" s="168">
        <v>0</v>
      </c>
      <c r="F281" s="175" t="str">
        <f>'가이드 작업용'!M281</f>
        <v>잘못된 데이터가 쌓여 사용 X</v>
      </c>
      <c r="G281" s="175">
        <f>IFERROR(VLOOKUP(E281,'가이드 언어'!$BI:$BR,2,FALSE),0)</f>
        <v>0</v>
      </c>
      <c r="H281" s="68">
        <f t="shared" si="51"/>
        <v>280</v>
      </c>
      <c r="I281" s="175">
        <f>'가이드 작업용'!N281</f>
        <v>46</v>
      </c>
      <c r="J281" s="175">
        <f>'가이드 작업용'!Q281</f>
        <v>10055</v>
      </c>
      <c r="K281" s="175">
        <f>'가이드 작업용'!S281</f>
        <v>1</v>
      </c>
      <c r="L281" s="68">
        <v>0</v>
      </c>
      <c r="M281" s="175">
        <f>'가이드 작업용'!G281</f>
        <v>0</v>
      </c>
      <c r="N281" s="68">
        <f>0</f>
        <v>0</v>
      </c>
      <c r="O281" s="68">
        <f>0</f>
        <v>0</v>
      </c>
      <c r="P281" s="68">
        <v>0</v>
      </c>
      <c r="Q281" s="175">
        <f>'가이드 작업용'!K281</f>
        <v>0</v>
      </c>
      <c r="R281" s="68">
        <f>0</f>
        <v>0</v>
      </c>
      <c r="S281" s="68">
        <f>0</f>
        <v>0</v>
      </c>
      <c r="T281" s="175">
        <f>INDEX(퀘스트_reward_type_List,MATCH('가이드 작업용'!X281,퀘스트_reward_type_name,0),1)</f>
        <v>0</v>
      </c>
      <c r="U281" s="175">
        <f>'가이드 작업용'!Y281</f>
        <v>0</v>
      </c>
      <c r="V281" s="68">
        <f>0</f>
        <v>0</v>
      </c>
      <c r="W281" s="175">
        <f>'가이드 작업용'!Z281</f>
        <v>0</v>
      </c>
      <c r="X281" s="175">
        <f>INDEX(퀘스트_reward_type_List,MATCH('가이드 작업용'!AB281,퀘스트_reward_type_name,0),1)</f>
        <v>0</v>
      </c>
      <c r="Y281" s="175">
        <f>'가이드 작업용'!AC281</f>
        <v>0</v>
      </c>
      <c r="Z281" s="68">
        <f>0</f>
        <v>0</v>
      </c>
      <c r="AA281" s="175">
        <f>'가이드 작업용'!AD281</f>
        <v>0</v>
      </c>
      <c r="AB281" s="175">
        <f>INDEX(퀘스트_shortcut_type_List,MATCH('가이드 작업용'!T281,퀘스트_shortcut_type_name,0),1)</f>
        <v>0</v>
      </c>
      <c r="AC281" s="175">
        <f>'가이드 작업용'!V281</f>
        <v>0</v>
      </c>
      <c r="AD281" s="68">
        <f>0</f>
        <v>0</v>
      </c>
      <c r="AE281" s="135">
        <f>INDEX(퀘스트_event_content_List,MATCH('가이드 작업용'!W281,퀘스트_event_content_name,0),1)</f>
        <v>0</v>
      </c>
      <c r="AF281" s="26" t="b">
        <f t="shared" si="47"/>
        <v>0</v>
      </c>
      <c r="AG281" s="1" t="b">
        <f t="shared" si="48"/>
        <v>0</v>
      </c>
      <c r="AH281" s="1" t="b">
        <f t="shared" si="49"/>
        <v>0</v>
      </c>
    </row>
    <row r="282" spans="1:34" x14ac:dyDescent="0.3">
      <c r="A282" s="1">
        <f t="shared" si="45"/>
        <v>1005646</v>
      </c>
      <c r="B282" s="68">
        <f t="shared" si="50"/>
        <v>1281</v>
      </c>
      <c r="C282" s="68">
        <f>2</f>
        <v>2</v>
      </c>
      <c r="D282" s="68">
        <f t="shared" si="46"/>
        <v>142281</v>
      </c>
      <c r="E282" s="168">
        <v>0</v>
      </c>
      <c r="F282" s="175" t="str">
        <f>'가이드 작업용'!M282</f>
        <v>잘못된 데이터가 쌓여 사용 X</v>
      </c>
      <c r="G282" s="175">
        <f>IFERROR(VLOOKUP(E282,'가이드 언어'!$BI:$BR,2,FALSE),0)</f>
        <v>0</v>
      </c>
      <c r="H282" s="68">
        <f t="shared" si="51"/>
        <v>281</v>
      </c>
      <c r="I282" s="175">
        <f>'가이드 작업용'!N282</f>
        <v>46</v>
      </c>
      <c r="J282" s="175">
        <f>'가이드 작업용'!Q282</f>
        <v>10056</v>
      </c>
      <c r="K282" s="175">
        <f>'가이드 작업용'!S282</f>
        <v>1</v>
      </c>
      <c r="L282" s="68">
        <v>0</v>
      </c>
      <c r="M282" s="175">
        <f>'가이드 작업용'!G282</f>
        <v>0</v>
      </c>
      <c r="N282" s="68">
        <f>0</f>
        <v>0</v>
      </c>
      <c r="O282" s="68">
        <f>0</f>
        <v>0</v>
      </c>
      <c r="P282" s="68">
        <v>0</v>
      </c>
      <c r="Q282" s="175">
        <f>'가이드 작업용'!K282</f>
        <v>0</v>
      </c>
      <c r="R282" s="68">
        <f>0</f>
        <v>0</v>
      </c>
      <c r="S282" s="68">
        <f>0</f>
        <v>0</v>
      </c>
      <c r="T282" s="175">
        <f>INDEX(퀘스트_reward_type_List,MATCH('가이드 작업용'!X282,퀘스트_reward_type_name,0),1)</f>
        <v>0</v>
      </c>
      <c r="U282" s="175">
        <f>'가이드 작업용'!Y282</f>
        <v>0</v>
      </c>
      <c r="V282" s="68">
        <f>0</f>
        <v>0</v>
      </c>
      <c r="W282" s="175">
        <f>'가이드 작업용'!Z282</f>
        <v>0</v>
      </c>
      <c r="X282" s="175">
        <f>INDEX(퀘스트_reward_type_List,MATCH('가이드 작업용'!AB282,퀘스트_reward_type_name,0),1)</f>
        <v>0</v>
      </c>
      <c r="Y282" s="175">
        <f>'가이드 작업용'!AC282</f>
        <v>0</v>
      </c>
      <c r="Z282" s="68">
        <f>0</f>
        <v>0</v>
      </c>
      <c r="AA282" s="175">
        <f>'가이드 작업용'!AD282</f>
        <v>0</v>
      </c>
      <c r="AB282" s="175">
        <f>INDEX(퀘스트_shortcut_type_List,MATCH('가이드 작업용'!T282,퀘스트_shortcut_type_name,0),1)</f>
        <v>0</v>
      </c>
      <c r="AC282" s="175">
        <f>'가이드 작업용'!V282</f>
        <v>0</v>
      </c>
      <c r="AD282" s="68">
        <f>0</f>
        <v>0</v>
      </c>
      <c r="AE282" s="135">
        <f>INDEX(퀘스트_event_content_List,MATCH('가이드 작업용'!W282,퀘스트_event_content_name,0),1)</f>
        <v>0</v>
      </c>
      <c r="AF282" s="26" t="b">
        <f t="shared" si="47"/>
        <v>0</v>
      </c>
      <c r="AG282" s="1" t="b">
        <f t="shared" si="48"/>
        <v>0</v>
      </c>
      <c r="AH282" s="1" t="b">
        <f t="shared" si="49"/>
        <v>0</v>
      </c>
    </row>
    <row r="283" spans="1:34" x14ac:dyDescent="0.3">
      <c r="A283" s="1">
        <f t="shared" si="45"/>
        <v>1005746</v>
      </c>
      <c r="B283" s="68">
        <f t="shared" si="50"/>
        <v>1282</v>
      </c>
      <c r="C283" s="68">
        <f>2</f>
        <v>2</v>
      </c>
      <c r="D283" s="68">
        <f t="shared" si="46"/>
        <v>142282</v>
      </c>
      <c r="E283" s="168">
        <v>0</v>
      </c>
      <c r="F283" s="175" t="str">
        <f>'가이드 작업용'!M283</f>
        <v>잘못된 데이터가 쌓여 사용 X</v>
      </c>
      <c r="G283" s="175">
        <f>IFERROR(VLOOKUP(E283,'가이드 언어'!$BI:$BR,2,FALSE),0)</f>
        <v>0</v>
      </c>
      <c r="H283" s="68">
        <f t="shared" si="51"/>
        <v>282</v>
      </c>
      <c r="I283" s="175">
        <f>'가이드 작업용'!N283</f>
        <v>46</v>
      </c>
      <c r="J283" s="175">
        <f>'가이드 작업용'!Q283</f>
        <v>10057</v>
      </c>
      <c r="K283" s="175">
        <f>'가이드 작업용'!S283</f>
        <v>1</v>
      </c>
      <c r="L283" s="68">
        <v>0</v>
      </c>
      <c r="M283" s="175">
        <f>'가이드 작업용'!G283</f>
        <v>0</v>
      </c>
      <c r="N283" s="68">
        <f>0</f>
        <v>0</v>
      </c>
      <c r="O283" s="68">
        <f>0</f>
        <v>0</v>
      </c>
      <c r="P283" s="68">
        <v>0</v>
      </c>
      <c r="Q283" s="175">
        <f>'가이드 작업용'!K283</f>
        <v>0</v>
      </c>
      <c r="R283" s="68">
        <f>0</f>
        <v>0</v>
      </c>
      <c r="S283" s="68">
        <f>0</f>
        <v>0</v>
      </c>
      <c r="T283" s="175">
        <f>INDEX(퀘스트_reward_type_List,MATCH('가이드 작업용'!X283,퀘스트_reward_type_name,0),1)</f>
        <v>0</v>
      </c>
      <c r="U283" s="175">
        <f>'가이드 작업용'!Y283</f>
        <v>0</v>
      </c>
      <c r="V283" s="68">
        <f>0</f>
        <v>0</v>
      </c>
      <c r="W283" s="175">
        <f>'가이드 작업용'!Z283</f>
        <v>0</v>
      </c>
      <c r="X283" s="175">
        <f>INDEX(퀘스트_reward_type_List,MATCH('가이드 작업용'!AB283,퀘스트_reward_type_name,0),1)</f>
        <v>0</v>
      </c>
      <c r="Y283" s="175">
        <f>'가이드 작업용'!AC283</f>
        <v>0</v>
      </c>
      <c r="Z283" s="68">
        <f>0</f>
        <v>0</v>
      </c>
      <c r="AA283" s="175">
        <f>'가이드 작업용'!AD283</f>
        <v>0</v>
      </c>
      <c r="AB283" s="175">
        <f>INDEX(퀘스트_shortcut_type_List,MATCH('가이드 작업용'!T283,퀘스트_shortcut_type_name,0),1)</f>
        <v>0</v>
      </c>
      <c r="AC283" s="175">
        <f>'가이드 작업용'!V283</f>
        <v>0</v>
      </c>
      <c r="AD283" s="68">
        <f>0</f>
        <v>0</v>
      </c>
      <c r="AE283" s="135">
        <f>INDEX(퀘스트_event_content_List,MATCH('가이드 작업용'!W283,퀘스트_event_content_name,0),1)</f>
        <v>0</v>
      </c>
      <c r="AF283" s="26" t="b">
        <f t="shared" si="47"/>
        <v>0</v>
      </c>
      <c r="AG283" s="1" t="b">
        <f t="shared" si="48"/>
        <v>0</v>
      </c>
      <c r="AH283" s="1" t="b">
        <f t="shared" si="49"/>
        <v>0</v>
      </c>
    </row>
    <row r="284" spans="1:34" x14ac:dyDescent="0.3">
      <c r="A284" s="1">
        <f t="shared" si="45"/>
        <v>1005846</v>
      </c>
      <c r="B284" s="68">
        <f t="shared" si="50"/>
        <v>1283</v>
      </c>
      <c r="C284" s="68">
        <f>2</f>
        <v>2</v>
      </c>
      <c r="D284" s="68">
        <f t="shared" si="46"/>
        <v>142283</v>
      </c>
      <c r="E284" s="168">
        <v>0</v>
      </c>
      <c r="F284" s="175" t="str">
        <f>'가이드 작업용'!M284</f>
        <v>잘못된 데이터가 쌓여 사용 X</v>
      </c>
      <c r="G284" s="175">
        <f>IFERROR(VLOOKUP(E284,'가이드 언어'!$BI:$BR,2,FALSE),0)</f>
        <v>0</v>
      </c>
      <c r="H284" s="68">
        <f t="shared" si="51"/>
        <v>283</v>
      </c>
      <c r="I284" s="175">
        <f>'가이드 작업용'!N284</f>
        <v>46</v>
      </c>
      <c r="J284" s="175">
        <f>'가이드 작업용'!Q284</f>
        <v>10058</v>
      </c>
      <c r="K284" s="175">
        <f>'가이드 작업용'!S284</f>
        <v>1</v>
      </c>
      <c r="L284" s="68">
        <v>0</v>
      </c>
      <c r="M284" s="175">
        <f>'가이드 작업용'!G284</f>
        <v>0</v>
      </c>
      <c r="N284" s="68">
        <f>0</f>
        <v>0</v>
      </c>
      <c r="O284" s="68">
        <f>0</f>
        <v>0</v>
      </c>
      <c r="P284" s="68">
        <v>0</v>
      </c>
      <c r="Q284" s="175">
        <f>'가이드 작업용'!K284</f>
        <v>0</v>
      </c>
      <c r="R284" s="68">
        <f>0</f>
        <v>0</v>
      </c>
      <c r="S284" s="68">
        <f>0</f>
        <v>0</v>
      </c>
      <c r="T284" s="175">
        <f>INDEX(퀘스트_reward_type_List,MATCH('가이드 작업용'!X284,퀘스트_reward_type_name,0),1)</f>
        <v>0</v>
      </c>
      <c r="U284" s="175">
        <f>'가이드 작업용'!Y284</f>
        <v>0</v>
      </c>
      <c r="V284" s="68">
        <f>0</f>
        <v>0</v>
      </c>
      <c r="W284" s="175">
        <f>'가이드 작업용'!Z284</f>
        <v>0</v>
      </c>
      <c r="X284" s="175">
        <f>INDEX(퀘스트_reward_type_List,MATCH('가이드 작업용'!AB284,퀘스트_reward_type_name,0),1)</f>
        <v>0</v>
      </c>
      <c r="Y284" s="175">
        <f>'가이드 작업용'!AC284</f>
        <v>0</v>
      </c>
      <c r="Z284" s="68">
        <f>0</f>
        <v>0</v>
      </c>
      <c r="AA284" s="175">
        <f>'가이드 작업용'!AD284</f>
        <v>0</v>
      </c>
      <c r="AB284" s="175">
        <f>INDEX(퀘스트_shortcut_type_List,MATCH('가이드 작업용'!T284,퀘스트_shortcut_type_name,0),1)</f>
        <v>0</v>
      </c>
      <c r="AC284" s="175">
        <f>'가이드 작업용'!V284</f>
        <v>0</v>
      </c>
      <c r="AD284" s="68">
        <f>0</f>
        <v>0</v>
      </c>
      <c r="AE284" s="135">
        <f>INDEX(퀘스트_event_content_List,MATCH('가이드 작업용'!W284,퀘스트_event_content_name,0),1)</f>
        <v>0</v>
      </c>
      <c r="AF284" s="26" t="b">
        <f t="shared" si="47"/>
        <v>0</v>
      </c>
      <c r="AG284" s="1" t="b">
        <f t="shared" si="48"/>
        <v>0</v>
      </c>
      <c r="AH284" s="1" t="b">
        <f t="shared" si="49"/>
        <v>0</v>
      </c>
    </row>
    <row r="285" spans="1:34" x14ac:dyDescent="0.3">
      <c r="A285" s="1">
        <f t="shared" si="45"/>
        <v>1005946</v>
      </c>
      <c r="B285" s="68">
        <f t="shared" si="50"/>
        <v>1284</v>
      </c>
      <c r="C285" s="68">
        <f>2</f>
        <v>2</v>
      </c>
      <c r="D285" s="68">
        <f t="shared" si="46"/>
        <v>142284</v>
      </c>
      <c r="E285" s="168">
        <v>0</v>
      </c>
      <c r="F285" s="175" t="str">
        <f>'가이드 작업용'!M285</f>
        <v>잘못된 데이터가 쌓여 사용 X</v>
      </c>
      <c r="G285" s="175">
        <f>IFERROR(VLOOKUP(E285,'가이드 언어'!$BI:$BR,2,FALSE),0)</f>
        <v>0</v>
      </c>
      <c r="H285" s="68">
        <f t="shared" si="51"/>
        <v>284</v>
      </c>
      <c r="I285" s="175">
        <f>'가이드 작업용'!N285</f>
        <v>46</v>
      </c>
      <c r="J285" s="175">
        <f>'가이드 작업용'!Q285</f>
        <v>10059</v>
      </c>
      <c r="K285" s="175">
        <f>'가이드 작업용'!S285</f>
        <v>1</v>
      </c>
      <c r="L285" s="68">
        <v>0</v>
      </c>
      <c r="M285" s="175">
        <f>'가이드 작업용'!G285</f>
        <v>0</v>
      </c>
      <c r="N285" s="68">
        <f>0</f>
        <v>0</v>
      </c>
      <c r="O285" s="68">
        <f>0</f>
        <v>0</v>
      </c>
      <c r="P285" s="68">
        <v>0</v>
      </c>
      <c r="Q285" s="175">
        <f>'가이드 작업용'!K285</f>
        <v>0</v>
      </c>
      <c r="R285" s="68">
        <f>0</f>
        <v>0</v>
      </c>
      <c r="S285" s="68">
        <f>0</f>
        <v>0</v>
      </c>
      <c r="T285" s="175">
        <f>INDEX(퀘스트_reward_type_List,MATCH('가이드 작업용'!X285,퀘스트_reward_type_name,0),1)</f>
        <v>0</v>
      </c>
      <c r="U285" s="175">
        <f>'가이드 작업용'!Y285</f>
        <v>0</v>
      </c>
      <c r="V285" s="68">
        <f>0</f>
        <v>0</v>
      </c>
      <c r="W285" s="175">
        <f>'가이드 작업용'!Z285</f>
        <v>0</v>
      </c>
      <c r="X285" s="175">
        <f>INDEX(퀘스트_reward_type_List,MATCH('가이드 작업용'!AB285,퀘스트_reward_type_name,0),1)</f>
        <v>0</v>
      </c>
      <c r="Y285" s="175">
        <f>'가이드 작업용'!AC285</f>
        <v>0</v>
      </c>
      <c r="Z285" s="68">
        <f>0</f>
        <v>0</v>
      </c>
      <c r="AA285" s="175">
        <f>'가이드 작업용'!AD285</f>
        <v>0</v>
      </c>
      <c r="AB285" s="175">
        <f>INDEX(퀘스트_shortcut_type_List,MATCH('가이드 작업용'!T285,퀘스트_shortcut_type_name,0),1)</f>
        <v>0</v>
      </c>
      <c r="AC285" s="175">
        <f>'가이드 작업용'!V285</f>
        <v>0</v>
      </c>
      <c r="AD285" s="68">
        <f>0</f>
        <v>0</v>
      </c>
      <c r="AE285" s="135">
        <f>INDEX(퀘스트_event_content_List,MATCH('가이드 작업용'!W285,퀘스트_event_content_name,0),1)</f>
        <v>0</v>
      </c>
      <c r="AF285" s="26" t="b">
        <f t="shared" si="47"/>
        <v>0</v>
      </c>
      <c r="AG285" s="1" t="b">
        <f t="shared" si="48"/>
        <v>0</v>
      </c>
      <c r="AH285" s="1" t="b">
        <f t="shared" si="49"/>
        <v>0</v>
      </c>
    </row>
    <row r="286" spans="1:34" x14ac:dyDescent="0.3">
      <c r="A286" s="1">
        <f t="shared" si="45"/>
        <v>1006046</v>
      </c>
      <c r="B286" s="68">
        <f t="shared" si="50"/>
        <v>1285</v>
      </c>
      <c r="C286" s="68">
        <f>2</f>
        <v>2</v>
      </c>
      <c r="D286" s="68">
        <f t="shared" si="46"/>
        <v>142285</v>
      </c>
      <c r="E286" s="168">
        <v>0</v>
      </c>
      <c r="F286" s="175" t="str">
        <f>'가이드 작업용'!M286</f>
        <v>잘못된 데이터가 쌓여 사용 X</v>
      </c>
      <c r="G286" s="175">
        <f>IFERROR(VLOOKUP(E286,'가이드 언어'!$BI:$BR,2,FALSE),0)</f>
        <v>0</v>
      </c>
      <c r="H286" s="68">
        <f t="shared" si="51"/>
        <v>285</v>
      </c>
      <c r="I286" s="175">
        <f>'가이드 작업용'!N286</f>
        <v>46</v>
      </c>
      <c r="J286" s="175">
        <f>'가이드 작업용'!Q286</f>
        <v>10060</v>
      </c>
      <c r="K286" s="175">
        <f>'가이드 작업용'!S286</f>
        <v>1</v>
      </c>
      <c r="L286" s="68">
        <v>0</v>
      </c>
      <c r="M286" s="175">
        <f>'가이드 작업용'!G286</f>
        <v>0</v>
      </c>
      <c r="N286" s="68">
        <f>0</f>
        <v>0</v>
      </c>
      <c r="O286" s="68">
        <f>0</f>
        <v>0</v>
      </c>
      <c r="P286" s="68">
        <v>0</v>
      </c>
      <c r="Q286" s="175">
        <f>'가이드 작업용'!K286</f>
        <v>0</v>
      </c>
      <c r="R286" s="68">
        <f>0</f>
        <v>0</v>
      </c>
      <c r="S286" s="68">
        <f>0</f>
        <v>0</v>
      </c>
      <c r="T286" s="175">
        <f>INDEX(퀘스트_reward_type_List,MATCH('가이드 작업용'!X286,퀘스트_reward_type_name,0),1)</f>
        <v>0</v>
      </c>
      <c r="U286" s="175">
        <f>'가이드 작업용'!Y286</f>
        <v>0</v>
      </c>
      <c r="V286" s="68">
        <f>0</f>
        <v>0</v>
      </c>
      <c r="W286" s="175">
        <f>'가이드 작업용'!Z286</f>
        <v>0</v>
      </c>
      <c r="X286" s="175">
        <f>INDEX(퀘스트_reward_type_List,MATCH('가이드 작업용'!AB286,퀘스트_reward_type_name,0),1)</f>
        <v>0</v>
      </c>
      <c r="Y286" s="175">
        <f>'가이드 작업용'!AC286</f>
        <v>0</v>
      </c>
      <c r="Z286" s="68">
        <f>0</f>
        <v>0</v>
      </c>
      <c r="AA286" s="175">
        <f>'가이드 작업용'!AD286</f>
        <v>0</v>
      </c>
      <c r="AB286" s="175">
        <f>INDEX(퀘스트_shortcut_type_List,MATCH('가이드 작업용'!T286,퀘스트_shortcut_type_name,0),1)</f>
        <v>0</v>
      </c>
      <c r="AC286" s="175">
        <f>'가이드 작업용'!V286</f>
        <v>0</v>
      </c>
      <c r="AD286" s="68">
        <f>0</f>
        <v>0</v>
      </c>
      <c r="AE286" s="135">
        <f>INDEX(퀘스트_event_content_List,MATCH('가이드 작업용'!W286,퀘스트_event_content_name,0),1)</f>
        <v>0</v>
      </c>
      <c r="AF286" s="26" t="b">
        <f t="shared" si="47"/>
        <v>0</v>
      </c>
      <c r="AG286" s="1" t="b">
        <f t="shared" si="48"/>
        <v>0</v>
      </c>
      <c r="AH286" s="1" t="b">
        <f t="shared" si="49"/>
        <v>0</v>
      </c>
    </row>
    <row r="287" spans="1:34" x14ac:dyDescent="0.3">
      <c r="A287" s="1">
        <f t="shared" si="45"/>
        <v>1006146</v>
      </c>
      <c r="B287" s="68">
        <f t="shared" si="50"/>
        <v>1286</v>
      </c>
      <c r="C287" s="68">
        <f>2</f>
        <v>2</v>
      </c>
      <c r="D287" s="68">
        <f t="shared" si="46"/>
        <v>142286</v>
      </c>
      <c r="E287" s="168">
        <v>0</v>
      </c>
      <c r="F287" s="175" t="str">
        <f>'가이드 작업용'!M287</f>
        <v>잘못된 데이터가 쌓여 사용 X</v>
      </c>
      <c r="G287" s="175">
        <f>IFERROR(VLOOKUP(E287,'가이드 언어'!$BI:$BR,2,FALSE),0)</f>
        <v>0</v>
      </c>
      <c r="H287" s="68">
        <f t="shared" si="51"/>
        <v>286</v>
      </c>
      <c r="I287" s="175">
        <f>'가이드 작업용'!N287</f>
        <v>46</v>
      </c>
      <c r="J287" s="175">
        <f>'가이드 작업용'!Q287</f>
        <v>10061</v>
      </c>
      <c r="K287" s="175">
        <f>'가이드 작업용'!S287</f>
        <v>1</v>
      </c>
      <c r="L287" s="68">
        <v>0</v>
      </c>
      <c r="M287" s="175">
        <f>'가이드 작업용'!G287</f>
        <v>0</v>
      </c>
      <c r="N287" s="68">
        <f>0</f>
        <v>0</v>
      </c>
      <c r="O287" s="68">
        <f>0</f>
        <v>0</v>
      </c>
      <c r="P287" s="68">
        <v>0</v>
      </c>
      <c r="Q287" s="175">
        <f>'가이드 작업용'!K287</f>
        <v>0</v>
      </c>
      <c r="R287" s="68">
        <f>0</f>
        <v>0</v>
      </c>
      <c r="S287" s="68">
        <f>0</f>
        <v>0</v>
      </c>
      <c r="T287" s="175">
        <f>INDEX(퀘스트_reward_type_List,MATCH('가이드 작업용'!X287,퀘스트_reward_type_name,0),1)</f>
        <v>0</v>
      </c>
      <c r="U287" s="175">
        <f>'가이드 작업용'!Y287</f>
        <v>0</v>
      </c>
      <c r="V287" s="68">
        <f>0</f>
        <v>0</v>
      </c>
      <c r="W287" s="175">
        <f>'가이드 작업용'!Z287</f>
        <v>0</v>
      </c>
      <c r="X287" s="175">
        <f>INDEX(퀘스트_reward_type_List,MATCH('가이드 작업용'!AB287,퀘스트_reward_type_name,0),1)</f>
        <v>0</v>
      </c>
      <c r="Y287" s="175">
        <f>'가이드 작업용'!AC287</f>
        <v>0</v>
      </c>
      <c r="Z287" s="68">
        <f>0</f>
        <v>0</v>
      </c>
      <c r="AA287" s="175">
        <f>'가이드 작업용'!AD287</f>
        <v>0</v>
      </c>
      <c r="AB287" s="175">
        <f>INDEX(퀘스트_shortcut_type_List,MATCH('가이드 작업용'!T287,퀘스트_shortcut_type_name,0),1)</f>
        <v>0</v>
      </c>
      <c r="AC287" s="175">
        <f>'가이드 작업용'!V287</f>
        <v>0</v>
      </c>
      <c r="AD287" s="68">
        <f>0</f>
        <v>0</v>
      </c>
      <c r="AE287" s="135">
        <f>INDEX(퀘스트_event_content_List,MATCH('가이드 작업용'!W287,퀘스트_event_content_name,0),1)</f>
        <v>0</v>
      </c>
      <c r="AF287" s="26" t="b">
        <f t="shared" si="47"/>
        <v>0</v>
      </c>
      <c r="AG287" s="1" t="b">
        <f t="shared" si="48"/>
        <v>0</v>
      </c>
      <c r="AH287" s="1" t="b">
        <f t="shared" si="49"/>
        <v>0</v>
      </c>
    </row>
    <row r="288" spans="1:34" x14ac:dyDescent="0.3">
      <c r="A288" s="1">
        <f t="shared" si="45"/>
        <v>1006246</v>
      </c>
      <c r="B288" s="68">
        <f t="shared" si="50"/>
        <v>1287</v>
      </c>
      <c r="C288" s="68">
        <f>2</f>
        <v>2</v>
      </c>
      <c r="D288" s="68">
        <f t="shared" si="46"/>
        <v>142287</v>
      </c>
      <c r="E288" s="168">
        <v>0</v>
      </c>
      <c r="F288" s="175" t="str">
        <f>'가이드 작업용'!M288</f>
        <v>잘못된 데이터가 쌓여 사용 X</v>
      </c>
      <c r="G288" s="175">
        <f>IFERROR(VLOOKUP(E288,'가이드 언어'!$BI:$BR,2,FALSE),0)</f>
        <v>0</v>
      </c>
      <c r="H288" s="68">
        <f t="shared" si="51"/>
        <v>287</v>
      </c>
      <c r="I288" s="175">
        <f>'가이드 작업용'!N288</f>
        <v>46</v>
      </c>
      <c r="J288" s="175">
        <f>'가이드 작업용'!Q288</f>
        <v>10062</v>
      </c>
      <c r="K288" s="175">
        <f>'가이드 작업용'!S288</f>
        <v>1</v>
      </c>
      <c r="L288" s="68">
        <v>0</v>
      </c>
      <c r="M288" s="175">
        <f>'가이드 작업용'!G288</f>
        <v>0</v>
      </c>
      <c r="N288" s="68">
        <f>0</f>
        <v>0</v>
      </c>
      <c r="O288" s="68">
        <f>0</f>
        <v>0</v>
      </c>
      <c r="P288" s="68">
        <v>0</v>
      </c>
      <c r="Q288" s="175">
        <f>'가이드 작업용'!K288</f>
        <v>0</v>
      </c>
      <c r="R288" s="68">
        <f>0</f>
        <v>0</v>
      </c>
      <c r="S288" s="68">
        <f>0</f>
        <v>0</v>
      </c>
      <c r="T288" s="175">
        <f>INDEX(퀘스트_reward_type_List,MATCH('가이드 작업용'!X288,퀘스트_reward_type_name,0),1)</f>
        <v>0</v>
      </c>
      <c r="U288" s="175">
        <f>'가이드 작업용'!Y288</f>
        <v>0</v>
      </c>
      <c r="V288" s="68">
        <f>0</f>
        <v>0</v>
      </c>
      <c r="W288" s="175">
        <f>'가이드 작업용'!Z288</f>
        <v>0</v>
      </c>
      <c r="X288" s="175">
        <f>INDEX(퀘스트_reward_type_List,MATCH('가이드 작업용'!AB288,퀘스트_reward_type_name,0),1)</f>
        <v>0</v>
      </c>
      <c r="Y288" s="175">
        <f>'가이드 작업용'!AC288</f>
        <v>0</v>
      </c>
      <c r="Z288" s="68">
        <f>0</f>
        <v>0</v>
      </c>
      <c r="AA288" s="175">
        <f>'가이드 작업용'!AD288</f>
        <v>0</v>
      </c>
      <c r="AB288" s="175">
        <f>INDEX(퀘스트_shortcut_type_List,MATCH('가이드 작업용'!T288,퀘스트_shortcut_type_name,0),1)</f>
        <v>0</v>
      </c>
      <c r="AC288" s="175">
        <f>'가이드 작업용'!V288</f>
        <v>0</v>
      </c>
      <c r="AD288" s="68">
        <f>0</f>
        <v>0</v>
      </c>
      <c r="AE288" s="135">
        <f>INDEX(퀘스트_event_content_List,MATCH('가이드 작업용'!W288,퀘스트_event_content_name,0),1)</f>
        <v>0</v>
      </c>
      <c r="AF288" s="26" t="b">
        <f t="shared" si="47"/>
        <v>0</v>
      </c>
      <c r="AG288" s="1" t="b">
        <f t="shared" si="48"/>
        <v>0</v>
      </c>
      <c r="AH288" s="1" t="b">
        <f t="shared" si="49"/>
        <v>0</v>
      </c>
    </row>
    <row r="289" spans="1:34" x14ac:dyDescent="0.3">
      <c r="A289" s="1">
        <f t="shared" si="45"/>
        <v>1006346</v>
      </c>
      <c r="B289" s="68">
        <f t="shared" si="50"/>
        <v>1288</v>
      </c>
      <c r="C289" s="68">
        <f>2</f>
        <v>2</v>
      </c>
      <c r="D289" s="68">
        <f t="shared" si="46"/>
        <v>142288</v>
      </c>
      <c r="E289" s="168">
        <v>0</v>
      </c>
      <c r="F289" s="175" t="str">
        <f>'가이드 작업용'!M289</f>
        <v>잘못된 데이터가 쌓여 사용 X</v>
      </c>
      <c r="G289" s="175">
        <f>IFERROR(VLOOKUP(E289,'가이드 언어'!$BI:$BR,2,FALSE),0)</f>
        <v>0</v>
      </c>
      <c r="H289" s="68">
        <f t="shared" si="51"/>
        <v>288</v>
      </c>
      <c r="I289" s="175">
        <f>'가이드 작업용'!N289</f>
        <v>46</v>
      </c>
      <c r="J289" s="175">
        <f>'가이드 작업용'!Q289</f>
        <v>10063</v>
      </c>
      <c r="K289" s="175">
        <f>'가이드 작업용'!S289</f>
        <v>1</v>
      </c>
      <c r="L289" s="68">
        <v>0</v>
      </c>
      <c r="M289" s="175">
        <f>'가이드 작업용'!G289</f>
        <v>0</v>
      </c>
      <c r="N289" s="68">
        <f>0</f>
        <v>0</v>
      </c>
      <c r="O289" s="68">
        <f>0</f>
        <v>0</v>
      </c>
      <c r="P289" s="68">
        <v>0</v>
      </c>
      <c r="Q289" s="175">
        <f>'가이드 작업용'!K289</f>
        <v>0</v>
      </c>
      <c r="R289" s="68">
        <f>0</f>
        <v>0</v>
      </c>
      <c r="S289" s="68">
        <f>0</f>
        <v>0</v>
      </c>
      <c r="T289" s="175">
        <f>INDEX(퀘스트_reward_type_List,MATCH('가이드 작업용'!X289,퀘스트_reward_type_name,0),1)</f>
        <v>0</v>
      </c>
      <c r="U289" s="175">
        <f>'가이드 작업용'!Y289</f>
        <v>0</v>
      </c>
      <c r="V289" s="68">
        <f>0</f>
        <v>0</v>
      </c>
      <c r="W289" s="175">
        <f>'가이드 작업용'!Z289</f>
        <v>0</v>
      </c>
      <c r="X289" s="175">
        <f>INDEX(퀘스트_reward_type_List,MATCH('가이드 작업용'!AB289,퀘스트_reward_type_name,0),1)</f>
        <v>0</v>
      </c>
      <c r="Y289" s="175">
        <f>'가이드 작업용'!AC289</f>
        <v>0</v>
      </c>
      <c r="Z289" s="68">
        <f>0</f>
        <v>0</v>
      </c>
      <c r="AA289" s="175">
        <f>'가이드 작업용'!AD289</f>
        <v>0</v>
      </c>
      <c r="AB289" s="175">
        <f>INDEX(퀘스트_shortcut_type_List,MATCH('가이드 작업용'!T289,퀘스트_shortcut_type_name,0),1)</f>
        <v>0</v>
      </c>
      <c r="AC289" s="175">
        <f>'가이드 작업용'!V289</f>
        <v>0</v>
      </c>
      <c r="AD289" s="68">
        <f>0</f>
        <v>0</v>
      </c>
      <c r="AE289" s="135">
        <f>INDEX(퀘스트_event_content_List,MATCH('가이드 작업용'!W289,퀘스트_event_content_name,0),1)</f>
        <v>0</v>
      </c>
      <c r="AF289" s="26" t="b">
        <f t="shared" si="47"/>
        <v>0</v>
      </c>
      <c r="AG289" s="1" t="b">
        <f t="shared" si="48"/>
        <v>0</v>
      </c>
      <c r="AH289" s="1" t="b">
        <f t="shared" si="49"/>
        <v>0</v>
      </c>
    </row>
    <row r="290" spans="1:34" x14ac:dyDescent="0.3">
      <c r="A290" s="1">
        <f t="shared" si="45"/>
        <v>1006446</v>
      </c>
      <c r="B290" s="68">
        <f t="shared" si="50"/>
        <v>1289</v>
      </c>
      <c r="C290" s="68">
        <f>2</f>
        <v>2</v>
      </c>
      <c r="D290" s="68">
        <f t="shared" si="46"/>
        <v>142289</v>
      </c>
      <c r="E290" s="168">
        <v>0</v>
      </c>
      <c r="F290" s="175" t="str">
        <f>'가이드 작업용'!M290</f>
        <v>잘못된 데이터가 쌓여 사용 X</v>
      </c>
      <c r="G290" s="175">
        <f>IFERROR(VLOOKUP(E290,'가이드 언어'!$BI:$BR,2,FALSE),0)</f>
        <v>0</v>
      </c>
      <c r="H290" s="68">
        <f t="shared" si="51"/>
        <v>289</v>
      </c>
      <c r="I290" s="175">
        <f>'가이드 작업용'!N290</f>
        <v>46</v>
      </c>
      <c r="J290" s="175">
        <f>'가이드 작업용'!Q290</f>
        <v>10064</v>
      </c>
      <c r="K290" s="175">
        <f>'가이드 작업용'!S290</f>
        <v>1</v>
      </c>
      <c r="L290" s="68">
        <v>0</v>
      </c>
      <c r="M290" s="175">
        <f>'가이드 작업용'!G290</f>
        <v>0</v>
      </c>
      <c r="N290" s="68">
        <f>0</f>
        <v>0</v>
      </c>
      <c r="O290" s="68">
        <f>0</f>
        <v>0</v>
      </c>
      <c r="P290" s="68">
        <v>0</v>
      </c>
      <c r="Q290" s="175">
        <f>'가이드 작업용'!K290</f>
        <v>0</v>
      </c>
      <c r="R290" s="68">
        <f>0</f>
        <v>0</v>
      </c>
      <c r="S290" s="68">
        <f>0</f>
        <v>0</v>
      </c>
      <c r="T290" s="175">
        <f>INDEX(퀘스트_reward_type_List,MATCH('가이드 작업용'!X290,퀘스트_reward_type_name,0),1)</f>
        <v>0</v>
      </c>
      <c r="U290" s="175">
        <f>'가이드 작업용'!Y290</f>
        <v>0</v>
      </c>
      <c r="V290" s="68">
        <f>0</f>
        <v>0</v>
      </c>
      <c r="W290" s="175">
        <f>'가이드 작업용'!Z290</f>
        <v>0</v>
      </c>
      <c r="X290" s="175">
        <f>INDEX(퀘스트_reward_type_List,MATCH('가이드 작업용'!AB290,퀘스트_reward_type_name,0),1)</f>
        <v>0</v>
      </c>
      <c r="Y290" s="175">
        <f>'가이드 작업용'!AC290</f>
        <v>0</v>
      </c>
      <c r="Z290" s="68">
        <f>0</f>
        <v>0</v>
      </c>
      <c r="AA290" s="175">
        <f>'가이드 작업용'!AD290</f>
        <v>0</v>
      </c>
      <c r="AB290" s="175">
        <f>INDEX(퀘스트_shortcut_type_List,MATCH('가이드 작업용'!T290,퀘스트_shortcut_type_name,0),1)</f>
        <v>0</v>
      </c>
      <c r="AC290" s="175">
        <f>'가이드 작업용'!V290</f>
        <v>0</v>
      </c>
      <c r="AD290" s="68">
        <f>0</f>
        <v>0</v>
      </c>
      <c r="AE290" s="135">
        <f>INDEX(퀘스트_event_content_List,MATCH('가이드 작업용'!W290,퀘스트_event_content_name,0),1)</f>
        <v>0</v>
      </c>
      <c r="AF290" s="26" t="b">
        <f t="shared" si="47"/>
        <v>0</v>
      </c>
      <c r="AG290" s="1" t="b">
        <f t="shared" si="48"/>
        <v>0</v>
      </c>
      <c r="AH290" s="1" t="b">
        <f t="shared" si="49"/>
        <v>0</v>
      </c>
    </row>
    <row r="291" spans="1:34" x14ac:dyDescent="0.3">
      <c r="A291" s="1">
        <f t="shared" si="45"/>
        <v>1006546</v>
      </c>
      <c r="B291" s="68">
        <f t="shared" si="50"/>
        <v>1290</v>
      </c>
      <c r="C291" s="68">
        <f>2</f>
        <v>2</v>
      </c>
      <c r="D291" s="68">
        <f t="shared" si="46"/>
        <v>142290</v>
      </c>
      <c r="E291" s="168">
        <v>0</v>
      </c>
      <c r="F291" s="175" t="str">
        <f>'가이드 작업용'!M291</f>
        <v>잘못된 데이터가 쌓여 사용 X</v>
      </c>
      <c r="G291" s="175">
        <f>IFERROR(VLOOKUP(E291,'가이드 언어'!$BI:$BR,2,FALSE),0)</f>
        <v>0</v>
      </c>
      <c r="H291" s="68">
        <f t="shared" si="51"/>
        <v>290</v>
      </c>
      <c r="I291" s="175">
        <f>'가이드 작업용'!N291</f>
        <v>46</v>
      </c>
      <c r="J291" s="175">
        <f>'가이드 작업용'!Q291</f>
        <v>10065</v>
      </c>
      <c r="K291" s="175">
        <f>'가이드 작업용'!S291</f>
        <v>1</v>
      </c>
      <c r="L291" s="68">
        <v>0</v>
      </c>
      <c r="M291" s="175">
        <f>'가이드 작업용'!G291</f>
        <v>0</v>
      </c>
      <c r="N291" s="68">
        <f>0</f>
        <v>0</v>
      </c>
      <c r="O291" s="68">
        <f>0</f>
        <v>0</v>
      </c>
      <c r="P291" s="68">
        <v>0</v>
      </c>
      <c r="Q291" s="175">
        <f>'가이드 작업용'!K291</f>
        <v>0</v>
      </c>
      <c r="R291" s="68">
        <f>0</f>
        <v>0</v>
      </c>
      <c r="S291" s="68">
        <f>0</f>
        <v>0</v>
      </c>
      <c r="T291" s="175">
        <f>INDEX(퀘스트_reward_type_List,MATCH('가이드 작업용'!X291,퀘스트_reward_type_name,0),1)</f>
        <v>0</v>
      </c>
      <c r="U291" s="175">
        <f>'가이드 작업용'!Y291</f>
        <v>0</v>
      </c>
      <c r="V291" s="68">
        <f>0</f>
        <v>0</v>
      </c>
      <c r="W291" s="175">
        <f>'가이드 작업용'!Z291</f>
        <v>0</v>
      </c>
      <c r="X291" s="175">
        <f>INDEX(퀘스트_reward_type_List,MATCH('가이드 작업용'!AB291,퀘스트_reward_type_name,0),1)</f>
        <v>0</v>
      </c>
      <c r="Y291" s="175">
        <f>'가이드 작업용'!AC291</f>
        <v>0</v>
      </c>
      <c r="Z291" s="68">
        <f>0</f>
        <v>0</v>
      </c>
      <c r="AA291" s="175">
        <f>'가이드 작업용'!AD291</f>
        <v>0</v>
      </c>
      <c r="AB291" s="175">
        <f>INDEX(퀘스트_shortcut_type_List,MATCH('가이드 작업용'!T291,퀘스트_shortcut_type_name,0),1)</f>
        <v>0</v>
      </c>
      <c r="AC291" s="175">
        <f>'가이드 작업용'!V291</f>
        <v>0</v>
      </c>
      <c r="AD291" s="68">
        <f>0</f>
        <v>0</v>
      </c>
      <c r="AE291" s="135">
        <f>INDEX(퀘스트_event_content_List,MATCH('가이드 작업용'!W291,퀘스트_event_content_name,0),1)</f>
        <v>0</v>
      </c>
      <c r="AF291" s="26" t="b">
        <f t="shared" si="47"/>
        <v>0</v>
      </c>
      <c r="AG291" s="1" t="b">
        <f t="shared" si="48"/>
        <v>0</v>
      </c>
      <c r="AH291" s="1" t="b">
        <f t="shared" si="49"/>
        <v>0</v>
      </c>
    </row>
    <row r="292" spans="1:34" x14ac:dyDescent="0.3">
      <c r="A292" s="1">
        <f t="shared" si="45"/>
        <v>1006646</v>
      </c>
      <c r="B292" s="68">
        <f t="shared" si="50"/>
        <v>1291</v>
      </c>
      <c r="C292" s="68">
        <f>2</f>
        <v>2</v>
      </c>
      <c r="D292" s="68">
        <f t="shared" si="46"/>
        <v>142291</v>
      </c>
      <c r="E292" s="168">
        <v>0</v>
      </c>
      <c r="F292" s="175" t="str">
        <f>'가이드 작업용'!M292</f>
        <v>잘못된 데이터가 쌓여 사용 X</v>
      </c>
      <c r="G292" s="175">
        <f>IFERROR(VLOOKUP(E292,'가이드 언어'!$BI:$BR,2,FALSE),0)</f>
        <v>0</v>
      </c>
      <c r="H292" s="68">
        <f t="shared" si="51"/>
        <v>291</v>
      </c>
      <c r="I292" s="175">
        <f>'가이드 작업용'!N292</f>
        <v>46</v>
      </c>
      <c r="J292" s="175">
        <f>'가이드 작업용'!Q292</f>
        <v>10066</v>
      </c>
      <c r="K292" s="175">
        <f>'가이드 작업용'!S292</f>
        <v>1</v>
      </c>
      <c r="L292" s="68">
        <v>0</v>
      </c>
      <c r="M292" s="175">
        <f>'가이드 작업용'!G292</f>
        <v>0</v>
      </c>
      <c r="N292" s="68">
        <f>0</f>
        <v>0</v>
      </c>
      <c r="O292" s="68">
        <f>0</f>
        <v>0</v>
      </c>
      <c r="P292" s="68">
        <v>0</v>
      </c>
      <c r="Q292" s="175">
        <f>'가이드 작업용'!K292</f>
        <v>0</v>
      </c>
      <c r="R292" s="68">
        <f>0</f>
        <v>0</v>
      </c>
      <c r="S292" s="68">
        <f>0</f>
        <v>0</v>
      </c>
      <c r="T292" s="175">
        <f>INDEX(퀘스트_reward_type_List,MATCH('가이드 작업용'!X292,퀘스트_reward_type_name,0),1)</f>
        <v>0</v>
      </c>
      <c r="U292" s="175">
        <f>'가이드 작업용'!Y292</f>
        <v>0</v>
      </c>
      <c r="V292" s="68">
        <f>0</f>
        <v>0</v>
      </c>
      <c r="W292" s="175">
        <f>'가이드 작업용'!Z292</f>
        <v>0</v>
      </c>
      <c r="X292" s="175">
        <f>INDEX(퀘스트_reward_type_List,MATCH('가이드 작업용'!AB292,퀘스트_reward_type_name,0),1)</f>
        <v>0</v>
      </c>
      <c r="Y292" s="175">
        <f>'가이드 작업용'!AC292</f>
        <v>0</v>
      </c>
      <c r="Z292" s="68">
        <f>0</f>
        <v>0</v>
      </c>
      <c r="AA292" s="175">
        <f>'가이드 작업용'!AD292</f>
        <v>0</v>
      </c>
      <c r="AB292" s="175">
        <f>INDEX(퀘스트_shortcut_type_List,MATCH('가이드 작업용'!T292,퀘스트_shortcut_type_name,0),1)</f>
        <v>0</v>
      </c>
      <c r="AC292" s="175">
        <f>'가이드 작업용'!V292</f>
        <v>0</v>
      </c>
      <c r="AD292" s="68">
        <f>0</f>
        <v>0</v>
      </c>
      <c r="AE292" s="135">
        <f>INDEX(퀘스트_event_content_List,MATCH('가이드 작업용'!W292,퀘스트_event_content_name,0),1)</f>
        <v>0</v>
      </c>
      <c r="AF292" s="26" t="b">
        <f t="shared" si="47"/>
        <v>0</v>
      </c>
      <c r="AG292" s="1" t="b">
        <f t="shared" si="48"/>
        <v>0</v>
      </c>
      <c r="AH292" s="1" t="b">
        <f t="shared" si="49"/>
        <v>0</v>
      </c>
    </row>
    <row r="293" spans="1:34" x14ac:dyDescent="0.3">
      <c r="A293" s="1">
        <f t="shared" si="45"/>
        <v>1006746</v>
      </c>
      <c r="B293" s="68">
        <f t="shared" si="50"/>
        <v>1292</v>
      </c>
      <c r="C293" s="68">
        <f>2</f>
        <v>2</v>
      </c>
      <c r="D293" s="68">
        <f t="shared" si="46"/>
        <v>142292</v>
      </c>
      <c r="E293" s="168">
        <v>0</v>
      </c>
      <c r="F293" s="175" t="str">
        <f>'가이드 작업용'!M293</f>
        <v>잘못된 데이터가 쌓여 사용 X</v>
      </c>
      <c r="G293" s="175">
        <f>IFERROR(VLOOKUP(E293,'가이드 언어'!$BI:$BR,2,FALSE),0)</f>
        <v>0</v>
      </c>
      <c r="H293" s="68">
        <f t="shared" si="51"/>
        <v>292</v>
      </c>
      <c r="I293" s="175">
        <f>'가이드 작업용'!N293</f>
        <v>46</v>
      </c>
      <c r="J293" s="175">
        <f>'가이드 작업용'!Q293</f>
        <v>10067</v>
      </c>
      <c r="K293" s="175">
        <f>'가이드 작업용'!S293</f>
        <v>1</v>
      </c>
      <c r="L293" s="68">
        <v>0</v>
      </c>
      <c r="M293" s="175">
        <f>'가이드 작업용'!G293</f>
        <v>0</v>
      </c>
      <c r="N293" s="68">
        <f>0</f>
        <v>0</v>
      </c>
      <c r="O293" s="68">
        <f>0</f>
        <v>0</v>
      </c>
      <c r="P293" s="68">
        <v>0</v>
      </c>
      <c r="Q293" s="175">
        <f>'가이드 작업용'!K293</f>
        <v>0</v>
      </c>
      <c r="R293" s="68">
        <f>0</f>
        <v>0</v>
      </c>
      <c r="S293" s="68">
        <f>0</f>
        <v>0</v>
      </c>
      <c r="T293" s="175">
        <f>INDEX(퀘스트_reward_type_List,MATCH('가이드 작업용'!X293,퀘스트_reward_type_name,0),1)</f>
        <v>0</v>
      </c>
      <c r="U293" s="175">
        <f>'가이드 작업용'!Y293</f>
        <v>0</v>
      </c>
      <c r="V293" s="68">
        <f>0</f>
        <v>0</v>
      </c>
      <c r="W293" s="175">
        <f>'가이드 작업용'!Z293</f>
        <v>0</v>
      </c>
      <c r="X293" s="175">
        <f>INDEX(퀘스트_reward_type_List,MATCH('가이드 작업용'!AB293,퀘스트_reward_type_name,0),1)</f>
        <v>0</v>
      </c>
      <c r="Y293" s="175">
        <f>'가이드 작업용'!AC293</f>
        <v>0</v>
      </c>
      <c r="Z293" s="68">
        <f>0</f>
        <v>0</v>
      </c>
      <c r="AA293" s="175">
        <f>'가이드 작업용'!AD293</f>
        <v>0</v>
      </c>
      <c r="AB293" s="175">
        <f>INDEX(퀘스트_shortcut_type_List,MATCH('가이드 작업용'!T293,퀘스트_shortcut_type_name,0),1)</f>
        <v>0</v>
      </c>
      <c r="AC293" s="175">
        <f>'가이드 작업용'!V293</f>
        <v>0</v>
      </c>
      <c r="AD293" s="68">
        <f>0</f>
        <v>0</v>
      </c>
      <c r="AE293" s="135">
        <f>INDEX(퀘스트_event_content_List,MATCH('가이드 작업용'!W293,퀘스트_event_content_name,0),1)</f>
        <v>0</v>
      </c>
      <c r="AF293" s="26" t="b">
        <f t="shared" si="47"/>
        <v>0</v>
      </c>
      <c r="AG293" s="1" t="b">
        <f t="shared" si="48"/>
        <v>0</v>
      </c>
      <c r="AH293" s="1" t="b">
        <f t="shared" si="49"/>
        <v>0</v>
      </c>
    </row>
    <row r="294" spans="1:34" x14ac:dyDescent="0.3">
      <c r="A294" s="1">
        <f t="shared" si="45"/>
        <v>1006846</v>
      </c>
      <c r="B294" s="68">
        <f t="shared" si="50"/>
        <v>1293</v>
      </c>
      <c r="C294" s="68">
        <f>2</f>
        <v>2</v>
      </c>
      <c r="D294" s="68">
        <f t="shared" si="46"/>
        <v>142293</v>
      </c>
      <c r="E294" s="168">
        <v>0</v>
      </c>
      <c r="F294" s="175" t="str">
        <f>'가이드 작업용'!M294</f>
        <v>잘못된 데이터가 쌓여 사용 X</v>
      </c>
      <c r="G294" s="175">
        <f>IFERROR(VLOOKUP(E294,'가이드 언어'!$BI:$BR,2,FALSE),0)</f>
        <v>0</v>
      </c>
      <c r="H294" s="68">
        <f t="shared" si="51"/>
        <v>293</v>
      </c>
      <c r="I294" s="175">
        <f>'가이드 작업용'!N294</f>
        <v>46</v>
      </c>
      <c r="J294" s="175">
        <f>'가이드 작업용'!Q294</f>
        <v>10068</v>
      </c>
      <c r="K294" s="175">
        <f>'가이드 작업용'!S294</f>
        <v>1</v>
      </c>
      <c r="L294" s="68">
        <v>0</v>
      </c>
      <c r="M294" s="175">
        <f>'가이드 작업용'!G294</f>
        <v>0</v>
      </c>
      <c r="N294" s="68">
        <f>0</f>
        <v>0</v>
      </c>
      <c r="O294" s="68">
        <f>0</f>
        <v>0</v>
      </c>
      <c r="P294" s="68">
        <v>0</v>
      </c>
      <c r="Q294" s="175">
        <f>'가이드 작업용'!K294</f>
        <v>0</v>
      </c>
      <c r="R294" s="68">
        <f>0</f>
        <v>0</v>
      </c>
      <c r="S294" s="68">
        <f>0</f>
        <v>0</v>
      </c>
      <c r="T294" s="175">
        <f>INDEX(퀘스트_reward_type_List,MATCH('가이드 작업용'!X294,퀘스트_reward_type_name,0),1)</f>
        <v>0</v>
      </c>
      <c r="U294" s="175">
        <f>'가이드 작업용'!Y294</f>
        <v>0</v>
      </c>
      <c r="V294" s="68">
        <f>0</f>
        <v>0</v>
      </c>
      <c r="W294" s="175">
        <f>'가이드 작업용'!Z294</f>
        <v>0</v>
      </c>
      <c r="X294" s="175">
        <f>INDEX(퀘스트_reward_type_List,MATCH('가이드 작업용'!AB294,퀘스트_reward_type_name,0),1)</f>
        <v>0</v>
      </c>
      <c r="Y294" s="175">
        <f>'가이드 작업용'!AC294</f>
        <v>0</v>
      </c>
      <c r="Z294" s="68">
        <f>0</f>
        <v>0</v>
      </c>
      <c r="AA294" s="175">
        <f>'가이드 작업용'!AD294</f>
        <v>0</v>
      </c>
      <c r="AB294" s="175">
        <f>INDEX(퀘스트_shortcut_type_List,MATCH('가이드 작업용'!T294,퀘스트_shortcut_type_name,0),1)</f>
        <v>0</v>
      </c>
      <c r="AC294" s="175">
        <f>'가이드 작업용'!V294</f>
        <v>0</v>
      </c>
      <c r="AD294" s="68">
        <f>0</f>
        <v>0</v>
      </c>
      <c r="AE294" s="135">
        <f>INDEX(퀘스트_event_content_List,MATCH('가이드 작업용'!W294,퀘스트_event_content_name,0),1)</f>
        <v>0</v>
      </c>
      <c r="AF294" s="26" t="b">
        <f t="shared" si="47"/>
        <v>0</v>
      </c>
      <c r="AG294" s="1" t="b">
        <f t="shared" si="48"/>
        <v>0</v>
      </c>
      <c r="AH294" s="1" t="b">
        <f t="shared" si="49"/>
        <v>0</v>
      </c>
    </row>
    <row r="295" spans="1:34" x14ac:dyDescent="0.3">
      <c r="A295" s="1">
        <f t="shared" si="45"/>
        <v>1006946</v>
      </c>
      <c r="B295" s="68">
        <f t="shared" si="50"/>
        <v>1294</v>
      </c>
      <c r="C295" s="68">
        <f>2</f>
        <v>2</v>
      </c>
      <c r="D295" s="68">
        <f t="shared" si="46"/>
        <v>142294</v>
      </c>
      <c r="E295" s="168">
        <v>0</v>
      </c>
      <c r="F295" s="175" t="str">
        <f>'가이드 작업용'!M295</f>
        <v>잘못된 데이터가 쌓여 사용 X</v>
      </c>
      <c r="G295" s="175">
        <f>IFERROR(VLOOKUP(E295,'가이드 언어'!$BI:$BR,2,FALSE),0)</f>
        <v>0</v>
      </c>
      <c r="H295" s="68">
        <f t="shared" si="51"/>
        <v>294</v>
      </c>
      <c r="I295" s="175">
        <f>'가이드 작업용'!N295</f>
        <v>46</v>
      </c>
      <c r="J295" s="175">
        <f>'가이드 작업용'!Q295</f>
        <v>10069</v>
      </c>
      <c r="K295" s="175">
        <f>'가이드 작업용'!S295</f>
        <v>1</v>
      </c>
      <c r="L295" s="68">
        <v>0</v>
      </c>
      <c r="M295" s="175">
        <f>'가이드 작업용'!G295</f>
        <v>0</v>
      </c>
      <c r="N295" s="68">
        <f>0</f>
        <v>0</v>
      </c>
      <c r="O295" s="68">
        <f>0</f>
        <v>0</v>
      </c>
      <c r="P295" s="68">
        <v>0</v>
      </c>
      <c r="Q295" s="175">
        <f>'가이드 작업용'!K295</f>
        <v>0</v>
      </c>
      <c r="R295" s="68">
        <f>0</f>
        <v>0</v>
      </c>
      <c r="S295" s="68">
        <f>0</f>
        <v>0</v>
      </c>
      <c r="T295" s="175">
        <f>INDEX(퀘스트_reward_type_List,MATCH('가이드 작업용'!X295,퀘스트_reward_type_name,0),1)</f>
        <v>0</v>
      </c>
      <c r="U295" s="175">
        <f>'가이드 작업용'!Y295</f>
        <v>0</v>
      </c>
      <c r="V295" s="68">
        <f>0</f>
        <v>0</v>
      </c>
      <c r="W295" s="175">
        <f>'가이드 작업용'!Z295</f>
        <v>0</v>
      </c>
      <c r="X295" s="175">
        <f>INDEX(퀘스트_reward_type_List,MATCH('가이드 작업용'!AB295,퀘스트_reward_type_name,0),1)</f>
        <v>0</v>
      </c>
      <c r="Y295" s="175">
        <f>'가이드 작업용'!AC295</f>
        <v>0</v>
      </c>
      <c r="Z295" s="68">
        <f>0</f>
        <v>0</v>
      </c>
      <c r="AA295" s="175">
        <f>'가이드 작업용'!AD295</f>
        <v>0</v>
      </c>
      <c r="AB295" s="175">
        <f>INDEX(퀘스트_shortcut_type_List,MATCH('가이드 작업용'!T295,퀘스트_shortcut_type_name,0),1)</f>
        <v>0</v>
      </c>
      <c r="AC295" s="175">
        <f>'가이드 작업용'!V295</f>
        <v>0</v>
      </c>
      <c r="AD295" s="68">
        <f>0</f>
        <v>0</v>
      </c>
      <c r="AE295" s="135">
        <f>INDEX(퀘스트_event_content_List,MATCH('가이드 작업용'!W295,퀘스트_event_content_name,0),1)</f>
        <v>0</v>
      </c>
      <c r="AF295" s="26" t="b">
        <f t="shared" si="47"/>
        <v>0</v>
      </c>
      <c r="AG295" s="1" t="b">
        <f t="shared" si="48"/>
        <v>0</v>
      </c>
      <c r="AH295" s="1" t="b">
        <f t="shared" si="49"/>
        <v>0</v>
      </c>
    </row>
    <row r="296" spans="1:34" x14ac:dyDescent="0.3">
      <c r="A296" s="1">
        <f t="shared" si="45"/>
        <v>1007046</v>
      </c>
      <c r="B296" s="68">
        <f t="shared" si="50"/>
        <v>1295</v>
      </c>
      <c r="C296" s="68">
        <f>2</f>
        <v>2</v>
      </c>
      <c r="D296" s="68">
        <f t="shared" si="46"/>
        <v>142295</v>
      </c>
      <c r="E296" s="168">
        <v>0</v>
      </c>
      <c r="F296" s="175" t="str">
        <f>'가이드 작업용'!M296</f>
        <v>잘못된 데이터가 쌓여 사용 X</v>
      </c>
      <c r="G296" s="175">
        <f>IFERROR(VLOOKUP(E296,'가이드 언어'!$BI:$BR,2,FALSE),0)</f>
        <v>0</v>
      </c>
      <c r="H296" s="68">
        <f t="shared" si="51"/>
        <v>295</v>
      </c>
      <c r="I296" s="175">
        <f>'가이드 작업용'!N296</f>
        <v>46</v>
      </c>
      <c r="J296" s="175">
        <f>'가이드 작업용'!Q296</f>
        <v>10070</v>
      </c>
      <c r="K296" s="175">
        <f>'가이드 작업용'!S296</f>
        <v>1</v>
      </c>
      <c r="L296" s="68">
        <v>0</v>
      </c>
      <c r="M296" s="175">
        <f>'가이드 작업용'!G296</f>
        <v>0</v>
      </c>
      <c r="N296" s="68">
        <f>0</f>
        <v>0</v>
      </c>
      <c r="O296" s="68">
        <f>0</f>
        <v>0</v>
      </c>
      <c r="P296" s="68">
        <v>0</v>
      </c>
      <c r="Q296" s="175">
        <f>'가이드 작업용'!K296</f>
        <v>0</v>
      </c>
      <c r="R296" s="68">
        <f>0</f>
        <v>0</v>
      </c>
      <c r="S296" s="68">
        <f>0</f>
        <v>0</v>
      </c>
      <c r="T296" s="175">
        <f>INDEX(퀘스트_reward_type_List,MATCH('가이드 작업용'!X296,퀘스트_reward_type_name,0),1)</f>
        <v>0</v>
      </c>
      <c r="U296" s="175">
        <f>'가이드 작업용'!Y296</f>
        <v>0</v>
      </c>
      <c r="V296" s="68">
        <f>0</f>
        <v>0</v>
      </c>
      <c r="W296" s="175">
        <f>'가이드 작업용'!Z296</f>
        <v>0</v>
      </c>
      <c r="X296" s="175">
        <f>INDEX(퀘스트_reward_type_List,MATCH('가이드 작업용'!AB296,퀘스트_reward_type_name,0),1)</f>
        <v>0</v>
      </c>
      <c r="Y296" s="175">
        <f>'가이드 작업용'!AC296</f>
        <v>0</v>
      </c>
      <c r="Z296" s="68">
        <f>0</f>
        <v>0</v>
      </c>
      <c r="AA296" s="175">
        <f>'가이드 작업용'!AD296</f>
        <v>0</v>
      </c>
      <c r="AB296" s="175">
        <f>INDEX(퀘스트_shortcut_type_List,MATCH('가이드 작업용'!T296,퀘스트_shortcut_type_name,0),1)</f>
        <v>0</v>
      </c>
      <c r="AC296" s="175">
        <f>'가이드 작업용'!V296</f>
        <v>0</v>
      </c>
      <c r="AD296" s="68">
        <f>0</f>
        <v>0</v>
      </c>
      <c r="AE296" s="135">
        <f>INDEX(퀘스트_event_content_List,MATCH('가이드 작업용'!W296,퀘스트_event_content_name,0),1)</f>
        <v>0</v>
      </c>
      <c r="AF296" s="26" t="b">
        <f t="shared" si="47"/>
        <v>0</v>
      </c>
      <c r="AG296" s="1" t="b">
        <f t="shared" si="48"/>
        <v>0</v>
      </c>
      <c r="AH296" s="1" t="b">
        <f t="shared" si="49"/>
        <v>0</v>
      </c>
    </row>
    <row r="297" spans="1:34" x14ac:dyDescent="0.3">
      <c r="A297" s="1">
        <f t="shared" si="45"/>
        <v>1007146</v>
      </c>
      <c r="B297" s="68">
        <f t="shared" si="50"/>
        <v>1296</v>
      </c>
      <c r="C297" s="68">
        <f>2</f>
        <v>2</v>
      </c>
      <c r="D297" s="68">
        <f t="shared" si="46"/>
        <v>142296</v>
      </c>
      <c r="E297" s="168">
        <v>0</v>
      </c>
      <c r="F297" s="175" t="str">
        <f>'가이드 작업용'!M297</f>
        <v>잘못된 데이터가 쌓여 사용 X</v>
      </c>
      <c r="G297" s="175">
        <f>IFERROR(VLOOKUP(E297,'가이드 언어'!$BI:$BR,2,FALSE),0)</f>
        <v>0</v>
      </c>
      <c r="H297" s="68">
        <f t="shared" si="51"/>
        <v>296</v>
      </c>
      <c r="I297" s="175">
        <f>'가이드 작업용'!N297</f>
        <v>46</v>
      </c>
      <c r="J297" s="175">
        <f>'가이드 작업용'!Q297</f>
        <v>10071</v>
      </c>
      <c r="K297" s="175">
        <f>'가이드 작업용'!S297</f>
        <v>1</v>
      </c>
      <c r="L297" s="68">
        <v>0</v>
      </c>
      <c r="M297" s="175">
        <f>'가이드 작업용'!G297</f>
        <v>0</v>
      </c>
      <c r="N297" s="68">
        <f>0</f>
        <v>0</v>
      </c>
      <c r="O297" s="68">
        <f>0</f>
        <v>0</v>
      </c>
      <c r="P297" s="68">
        <v>0</v>
      </c>
      <c r="Q297" s="175">
        <f>'가이드 작업용'!K297</f>
        <v>0</v>
      </c>
      <c r="R297" s="68">
        <f>0</f>
        <v>0</v>
      </c>
      <c r="S297" s="68">
        <f>0</f>
        <v>0</v>
      </c>
      <c r="T297" s="175">
        <f>INDEX(퀘스트_reward_type_List,MATCH('가이드 작업용'!X297,퀘스트_reward_type_name,0),1)</f>
        <v>0</v>
      </c>
      <c r="U297" s="175">
        <f>'가이드 작업용'!Y297</f>
        <v>0</v>
      </c>
      <c r="V297" s="68">
        <f>0</f>
        <v>0</v>
      </c>
      <c r="W297" s="175">
        <f>'가이드 작업용'!Z297</f>
        <v>0</v>
      </c>
      <c r="X297" s="175">
        <f>INDEX(퀘스트_reward_type_List,MATCH('가이드 작업용'!AB297,퀘스트_reward_type_name,0),1)</f>
        <v>0</v>
      </c>
      <c r="Y297" s="175">
        <f>'가이드 작업용'!AC297</f>
        <v>0</v>
      </c>
      <c r="Z297" s="68">
        <f>0</f>
        <v>0</v>
      </c>
      <c r="AA297" s="175">
        <f>'가이드 작업용'!AD297</f>
        <v>0</v>
      </c>
      <c r="AB297" s="175">
        <f>INDEX(퀘스트_shortcut_type_List,MATCH('가이드 작업용'!T297,퀘스트_shortcut_type_name,0),1)</f>
        <v>0</v>
      </c>
      <c r="AC297" s="175">
        <f>'가이드 작업용'!V297</f>
        <v>0</v>
      </c>
      <c r="AD297" s="68">
        <f>0</f>
        <v>0</v>
      </c>
      <c r="AE297" s="135">
        <f>INDEX(퀘스트_event_content_List,MATCH('가이드 작업용'!W297,퀘스트_event_content_name,0),1)</f>
        <v>0</v>
      </c>
      <c r="AF297" s="26" t="b">
        <f t="shared" si="47"/>
        <v>0</v>
      </c>
      <c r="AG297" s="1" t="b">
        <f t="shared" si="48"/>
        <v>0</v>
      </c>
      <c r="AH297" s="1" t="b">
        <f t="shared" si="49"/>
        <v>0</v>
      </c>
    </row>
    <row r="298" spans="1:34" x14ac:dyDescent="0.3">
      <c r="A298" s="1">
        <f t="shared" ref="A298" si="52">J298*100+I298</f>
        <v>1007246</v>
      </c>
      <c r="B298" s="68">
        <f t="shared" si="50"/>
        <v>1297</v>
      </c>
      <c r="C298" s="68">
        <f>2</f>
        <v>2</v>
      </c>
      <c r="D298" s="68">
        <f t="shared" ref="D298" si="53">B298+100000+41000</f>
        <v>142297</v>
      </c>
      <c r="E298" s="168">
        <v>0</v>
      </c>
      <c r="F298" s="175" t="str">
        <f>'가이드 작업용'!M298</f>
        <v>잘못된 데이터가 쌓여 사용 X</v>
      </c>
      <c r="G298" s="175">
        <f>IFERROR(VLOOKUP(E298,'가이드 언어'!$BI:$BR,2,FALSE),0)</f>
        <v>0</v>
      </c>
      <c r="H298" s="68">
        <f t="shared" si="51"/>
        <v>297</v>
      </c>
      <c r="I298" s="175">
        <f>'가이드 작업용'!N298</f>
        <v>46</v>
      </c>
      <c r="J298" s="175">
        <f>'가이드 작업용'!Q298</f>
        <v>10072</v>
      </c>
      <c r="K298" s="175">
        <f>'가이드 작업용'!S298</f>
        <v>1</v>
      </c>
      <c r="L298" s="68">
        <v>0</v>
      </c>
      <c r="M298" s="175">
        <f>'가이드 작업용'!G298</f>
        <v>0</v>
      </c>
      <c r="N298" s="68">
        <f>0</f>
        <v>0</v>
      </c>
      <c r="O298" s="68">
        <f>0</f>
        <v>0</v>
      </c>
      <c r="P298" s="68">
        <v>0</v>
      </c>
      <c r="Q298" s="175">
        <f>'가이드 작업용'!K298</f>
        <v>0</v>
      </c>
      <c r="R298" s="68">
        <f>0</f>
        <v>0</v>
      </c>
      <c r="S298" s="68">
        <f>0</f>
        <v>0</v>
      </c>
      <c r="T298" s="175">
        <f>INDEX(퀘스트_reward_type_List,MATCH('가이드 작업용'!X298,퀘스트_reward_type_name,0),1)</f>
        <v>0</v>
      </c>
      <c r="U298" s="175">
        <f>'가이드 작업용'!Y298</f>
        <v>0</v>
      </c>
      <c r="V298" s="68">
        <f>0</f>
        <v>0</v>
      </c>
      <c r="W298" s="175">
        <f>'가이드 작업용'!Z298</f>
        <v>0</v>
      </c>
      <c r="X298" s="175">
        <f>INDEX(퀘스트_reward_type_List,MATCH('가이드 작업용'!AB298,퀘스트_reward_type_name,0),1)</f>
        <v>0</v>
      </c>
      <c r="Y298" s="175">
        <f>'가이드 작업용'!AC298</f>
        <v>0</v>
      </c>
      <c r="Z298" s="68">
        <f>0</f>
        <v>0</v>
      </c>
      <c r="AA298" s="175">
        <f>'가이드 작업용'!AD298</f>
        <v>0</v>
      </c>
      <c r="AB298" s="175">
        <f>INDEX(퀘스트_shortcut_type_List,MATCH('가이드 작업용'!T298,퀘스트_shortcut_type_name,0),1)</f>
        <v>0</v>
      </c>
      <c r="AC298" s="175">
        <f>'가이드 작업용'!V298</f>
        <v>0</v>
      </c>
      <c r="AD298" s="68">
        <f>0</f>
        <v>0</v>
      </c>
      <c r="AE298" s="135">
        <f>INDEX(퀘스트_event_content_List,MATCH('가이드 작업용'!W298,퀘스트_event_content_name,0),1)</f>
        <v>0</v>
      </c>
      <c r="AF298" s="26" t="b">
        <f t="shared" ref="AF298" si="54">IF(OR(AND(L298=6,O298=0),AND(P298=6,S298=0),AND(T298=6,W298=0),AND(X298=6,AA298=0)),TRUE,FALSE)</f>
        <v>0</v>
      </c>
      <c r="AG298" s="1" t="b">
        <f t="shared" ref="AG298" si="55">IF(
    OR(L298=2,P298=2,T298=2,X298=2),TRUE,FALSE)</f>
        <v>0</v>
      </c>
      <c r="AH298" s="1" t="b">
        <f t="shared" ref="AH298" si="56">IF(I298=9,TRUE,FALSE)</f>
        <v>0</v>
      </c>
    </row>
    <row r="299" spans="1:34" x14ac:dyDescent="0.3">
      <c r="A299" s="1">
        <f t="shared" ref="A299" si="57">J299*100+I299</f>
        <v>5142</v>
      </c>
      <c r="B299" s="68">
        <f t="shared" si="50"/>
        <v>1298</v>
      </c>
      <c r="C299" s="68">
        <f>2</f>
        <v>2</v>
      </c>
      <c r="D299" s="68">
        <f t="shared" ref="D299" si="58">B299+100000+41000</f>
        <v>142298</v>
      </c>
      <c r="E299" s="68">
        <f>E226+1</f>
        <v>242226</v>
      </c>
      <c r="F299" s="175" t="str">
        <f>'가이드 작업용'!M299</f>
        <v>게 처치</v>
      </c>
      <c r="G299" s="175" t="str">
        <f>IFERROR(VLOOKUP(E299,'가이드 언어'!$BI:$BR,2,FALSE),0)</f>
        <v>메인 퀘스트 226 클리어</v>
      </c>
      <c r="H299" s="68">
        <f t="shared" si="51"/>
        <v>298</v>
      </c>
      <c r="I299" s="175">
        <f>'가이드 작업용'!N299</f>
        <v>42</v>
      </c>
      <c r="J299" s="175">
        <f>'가이드 작업용'!Q299</f>
        <v>51</v>
      </c>
      <c r="K299" s="175">
        <f>'가이드 작업용'!S299</f>
        <v>3200</v>
      </c>
      <c r="L299" s="68">
        <f>8</f>
        <v>8</v>
      </c>
      <c r="M299" s="175">
        <f>'가이드 작업용'!G299</f>
        <v>4000000</v>
      </c>
      <c r="N299" s="68">
        <f>0</f>
        <v>0</v>
      </c>
      <c r="O299" s="68">
        <f>0</f>
        <v>0</v>
      </c>
      <c r="P299" s="68">
        <f>9</f>
        <v>9</v>
      </c>
      <c r="Q299" s="175">
        <f>'가이드 작업용'!K299</f>
        <v>159000</v>
      </c>
      <c r="R299" s="68">
        <f>0</f>
        <v>0</v>
      </c>
      <c r="S299" s="68">
        <f>0</f>
        <v>0</v>
      </c>
      <c r="T299" s="175">
        <f>INDEX(퀘스트_reward_type_List,MATCH('가이드 작업용'!X299,퀘스트_reward_type_name,0),1)</f>
        <v>0</v>
      </c>
      <c r="U299" s="175">
        <f>'가이드 작업용'!Y299</f>
        <v>0</v>
      </c>
      <c r="V299" s="68">
        <f>0</f>
        <v>0</v>
      </c>
      <c r="W299" s="175">
        <f>'가이드 작업용'!Z299</f>
        <v>0</v>
      </c>
      <c r="X299" s="175">
        <f>INDEX(퀘스트_reward_type_List,MATCH('가이드 작업용'!AB299,퀘스트_reward_type_name,0),1)</f>
        <v>0</v>
      </c>
      <c r="Y299" s="175">
        <f>'가이드 작업용'!AC299</f>
        <v>0</v>
      </c>
      <c r="Z299" s="68">
        <f>0</f>
        <v>0</v>
      </c>
      <c r="AA299" s="175">
        <f>'가이드 작업용'!AD299</f>
        <v>0</v>
      </c>
      <c r="AB299" s="175">
        <f>INDEX(퀘스트_shortcut_type_List,MATCH('가이드 작업용'!T299,퀘스트_shortcut_type_name,0),1)</f>
        <v>15</v>
      </c>
      <c r="AC299" s="175">
        <f>'가이드 작업용'!V299</f>
        <v>49</v>
      </c>
      <c r="AD299" s="68">
        <f>0</f>
        <v>0</v>
      </c>
      <c r="AE299" s="135">
        <f>INDEX(퀘스트_event_content_List,MATCH('가이드 작업용'!W299,퀘스트_event_content_name,0),1)</f>
        <v>0</v>
      </c>
      <c r="AF299" s="26" t="b">
        <f t="shared" ref="AF299" si="59">IF(OR(AND(L299=6,O299=0),AND(P299=6,S299=0),AND(T299=6,W299=0),AND(X299=6,AA299=0)),TRUE,FALSE)</f>
        <v>0</v>
      </c>
      <c r="AG299" s="1" t="b">
        <f t="shared" ref="AG299" si="60">IF(
    OR(L299=2,P299=2,T299=2,X299=2),TRUE,FALSE)</f>
        <v>0</v>
      </c>
      <c r="AH299" s="1" t="b">
        <f t="shared" ref="AH299" si="61">IF(I299=9,TRUE,FALSE)</f>
        <v>0</v>
      </c>
    </row>
    <row r="300" spans="1:34" x14ac:dyDescent="0.3">
      <c r="A300" s="1">
        <f t="shared" ref="A300:A363" si="62">J300*100+I300</f>
        <v>4965</v>
      </c>
      <c r="B300" s="68">
        <f t="shared" si="50"/>
        <v>1299</v>
      </c>
      <c r="C300" s="68">
        <f>2</f>
        <v>2</v>
      </c>
      <c r="D300" s="68">
        <f t="shared" ref="D300:D350" si="63">B300+100000+41000</f>
        <v>142299</v>
      </c>
      <c r="E300" s="68">
        <f>E299+1</f>
        <v>242227</v>
      </c>
      <c r="F300" s="175" t="str">
        <f>'가이드 작업용'!M300</f>
        <v>MVP 처치</v>
      </c>
      <c r="G300" s="175" t="str">
        <f>IFERROR(VLOOKUP(E300,'가이드 언어'!$BI:$BR,2,FALSE),0)</f>
        <v>메인 퀘스트 227 클리어</v>
      </c>
      <c r="H300" s="68">
        <f t="shared" si="51"/>
        <v>299</v>
      </c>
      <c r="I300" s="175">
        <f>'가이드 작업용'!N300</f>
        <v>65</v>
      </c>
      <c r="J300" s="175">
        <f>'가이드 작업용'!Q300</f>
        <v>49</v>
      </c>
      <c r="K300" s="175">
        <f>'가이드 작업용'!S300</f>
        <v>8</v>
      </c>
      <c r="L300" s="68">
        <f>8</f>
        <v>8</v>
      </c>
      <c r="M300" s="175">
        <f>'가이드 작업용'!G300</f>
        <v>4000000</v>
      </c>
      <c r="N300" s="68">
        <f>0</f>
        <v>0</v>
      </c>
      <c r="O300" s="68">
        <f>0</f>
        <v>0</v>
      </c>
      <c r="P300" s="68">
        <f>9</f>
        <v>9</v>
      </c>
      <c r="Q300" s="175">
        <f>'가이드 작업용'!K300</f>
        <v>161000</v>
      </c>
      <c r="R300" s="68">
        <f>0</f>
        <v>0</v>
      </c>
      <c r="S300" s="68">
        <f>0</f>
        <v>0</v>
      </c>
      <c r="T300" s="175">
        <f>INDEX(퀘스트_reward_type_List,MATCH('가이드 작업용'!X300,퀘스트_reward_type_name,0),1)</f>
        <v>0</v>
      </c>
      <c r="U300" s="175">
        <f>'가이드 작업용'!Y300</f>
        <v>0</v>
      </c>
      <c r="V300" s="68">
        <f>0</f>
        <v>0</v>
      </c>
      <c r="W300" s="175">
        <f>'가이드 작업용'!Z300</f>
        <v>0</v>
      </c>
      <c r="X300" s="175">
        <f>INDEX(퀘스트_reward_type_List,MATCH('가이드 작업용'!AB300,퀘스트_reward_type_name,0),1)</f>
        <v>0</v>
      </c>
      <c r="Y300" s="175">
        <f>'가이드 작업용'!AC300</f>
        <v>0</v>
      </c>
      <c r="Z300" s="68">
        <f>0</f>
        <v>0</v>
      </c>
      <c r="AA300" s="175">
        <f>'가이드 작업용'!AD300</f>
        <v>0</v>
      </c>
      <c r="AB300" s="175">
        <f>INDEX(퀘스트_shortcut_type_List,MATCH('가이드 작업용'!T300,퀘스트_shortcut_type_name,0),1)</f>
        <v>15</v>
      </c>
      <c r="AC300" s="175">
        <f>'가이드 작업용'!V300</f>
        <v>49</v>
      </c>
      <c r="AD300" s="68">
        <f>0</f>
        <v>0</v>
      </c>
      <c r="AE300" s="135">
        <f>INDEX(퀘스트_event_content_List,MATCH('가이드 작업용'!W300,퀘스트_event_content_name,0),1)</f>
        <v>0</v>
      </c>
      <c r="AF300" s="26" t="b">
        <f t="shared" ref="AF300:AF350" si="64">IF(OR(AND(L300=6,O300=0),AND(P300=6,S300=0),AND(T300=6,W300=0),AND(X300=6,AA300=0)),TRUE,FALSE)</f>
        <v>0</v>
      </c>
      <c r="AG300" s="1" t="b">
        <f t="shared" ref="AG300:AG350" si="65">IF(
    OR(L300=2,P300=2,T300=2,X300=2),TRUE,FALSE)</f>
        <v>0</v>
      </c>
      <c r="AH300" s="1" t="b">
        <f t="shared" ref="AH300:AH350" si="66">IF(I300=9,TRUE,FALSE)</f>
        <v>0</v>
      </c>
    </row>
    <row r="301" spans="1:34" x14ac:dyDescent="0.3">
      <c r="A301" s="1">
        <f t="shared" si="62"/>
        <v>4866</v>
      </c>
      <c r="B301" s="68">
        <f t="shared" si="50"/>
        <v>1300</v>
      </c>
      <c r="C301" s="68">
        <f>2</f>
        <v>2</v>
      </c>
      <c r="D301" s="68">
        <f t="shared" si="63"/>
        <v>142300</v>
      </c>
      <c r="E301" s="68">
        <f t="shared" ref="E301:E364" si="67">E300+1</f>
        <v>242228</v>
      </c>
      <c r="F301" s="175" t="str">
        <f>'가이드 작업용'!M301</f>
        <v>오크 마을 6 유니크 MVP 처치</v>
      </c>
      <c r="G301" s="175" t="str">
        <f>IFERROR(VLOOKUP(E301,'가이드 언어'!$BI:$BR,2,FALSE),0)</f>
        <v>메인 퀘스트 228 클리어</v>
      </c>
      <c r="H301" s="68">
        <f t="shared" si="51"/>
        <v>300</v>
      </c>
      <c r="I301" s="175">
        <f>'가이드 작업용'!N301</f>
        <v>66</v>
      </c>
      <c r="J301" s="175">
        <f>'가이드 작업용'!Q301</f>
        <v>48</v>
      </c>
      <c r="K301" s="175">
        <f>'가이드 작업용'!S301</f>
        <v>1</v>
      </c>
      <c r="L301" s="68">
        <f>8</f>
        <v>8</v>
      </c>
      <c r="M301" s="175">
        <f>'가이드 작업용'!G301</f>
        <v>4000000</v>
      </c>
      <c r="N301" s="68">
        <f>0</f>
        <v>0</v>
      </c>
      <c r="O301" s="68">
        <f>0</f>
        <v>0</v>
      </c>
      <c r="P301" s="68">
        <f>9</f>
        <v>9</v>
      </c>
      <c r="Q301" s="175">
        <f>'가이드 작업용'!K301</f>
        <v>163000</v>
      </c>
      <c r="R301" s="68">
        <f>0</f>
        <v>0</v>
      </c>
      <c r="S301" s="68">
        <f>0</f>
        <v>0</v>
      </c>
      <c r="T301" s="175">
        <f>INDEX(퀘스트_reward_type_List,MATCH('가이드 작업용'!X301,퀘스트_reward_type_name,0),1)</f>
        <v>0</v>
      </c>
      <c r="U301" s="175">
        <f>'가이드 작업용'!Y301</f>
        <v>0</v>
      </c>
      <c r="V301" s="68">
        <f>0</f>
        <v>0</v>
      </c>
      <c r="W301" s="175">
        <f>'가이드 작업용'!Z301</f>
        <v>0</v>
      </c>
      <c r="X301" s="175">
        <f>INDEX(퀘스트_reward_type_List,MATCH('가이드 작업용'!AB301,퀘스트_reward_type_name,0),1)</f>
        <v>0</v>
      </c>
      <c r="Y301" s="175">
        <f>'가이드 작업용'!AC301</f>
        <v>0</v>
      </c>
      <c r="Z301" s="68">
        <f>0</f>
        <v>0</v>
      </c>
      <c r="AA301" s="175">
        <f>'가이드 작업용'!AD301</f>
        <v>0</v>
      </c>
      <c r="AB301" s="175">
        <f>INDEX(퀘스트_shortcut_type_List,MATCH('가이드 작업용'!T301,퀘스트_shortcut_type_name,0),1)</f>
        <v>15</v>
      </c>
      <c r="AC301" s="175">
        <f>'가이드 작업용'!V301</f>
        <v>48</v>
      </c>
      <c r="AD301" s="68">
        <f>0</f>
        <v>0</v>
      </c>
      <c r="AE301" s="135">
        <f>INDEX(퀘스트_event_content_List,MATCH('가이드 작업용'!W301,퀘스트_event_content_name,0),1)</f>
        <v>0</v>
      </c>
      <c r="AF301" s="26" t="b">
        <f t="shared" si="64"/>
        <v>0</v>
      </c>
      <c r="AG301" s="1" t="b">
        <f t="shared" si="65"/>
        <v>0</v>
      </c>
      <c r="AH301" s="1" t="b">
        <f t="shared" si="66"/>
        <v>0</v>
      </c>
    </row>
    <row r="302" spans="1:34" x14ac:dyDescent="0.3">
      <c r="A302" s="1">
        <f t="shared" si="62"/>
        <v>5405102</v>
      </c>
      <c r="B302" s="68">
        <f t="shared" si="50"/>
        <v>1301</v>
      </c>
      <c r="C302" s="68">
        <f>2</f>
        <v>2</v>
      </c>
      <c r="D302" s="68">
        <f t="shared" si="63"/>
        <v>142301</v>
      </c>
      <c r="E302" s="68">
        <f t="shared" si="67"/>
        <v>242229</v>
      </c>
      <c r="F302" s="175" t="str">
        <f>'가이드 작업용'!M302</f>
        <v>게 보스 처치</v>
      </c>
      <c r="G302" s="175" t="str">
        <f>IFERROR(VLOOKUP(E302,'가이드 언어'!$BI:$BR,2,FALSE),0)</f>
        <v>메인 퀘스트 229 클리어</v>
      </c>
      <c r="H302" s="68">
        <f t="shared" si="51"/>
        <v>301</v>
      </c>
      <c r="I302" s="175">
        <f>'가이드 작업용'!N302</f>
        <v>2</v>
      </c>
      <c r="J302" s="175">
        <f>'가이드 작업용'!Q302</f>
        <v>54051</v>
      </c>
      <c r="K302" s="175">
        <f>'가이드 작업용'!S302</f>
        <v>1</v>
      </c>
      <c r="L302" s="68">
        <f>8</f>
        <v>8</v>
      </c>
      <c r="M302" s="175">
        <f>'가이드 작업용'!G302</f>
        <v>4000000</v>
      </c>
      <c r="N302" s="68">
        <f>0</f>
        <v>0</v>
      </c>
      <c r="O302" s="68">
        <f>0</f>
        <v>0</v>
      </c>
      <c r="P302" s="68">
        <f>9</f>
        <v>9</v>
      </c>
      <c r="Q302" s="175">
        <f>'가이드 작업용'!K302</f>
        <v>165000</v>
      </c>
      <c r="R302" s="68">
        <f>0</f>
        <v>0</v>
      </c>
      <c r="S302" s="68">
        <f>0</f>
        <v>0</v>
      </c>
      <c r="T302" s="175">
        <f>INDEX(퀘스트_reward_type_List,MATCH('가이드 작업용'!X302,퀘스트_reward_type_name,0),1)</f>
        <v>0</v>
      </c>
      <c r="U302" s="175">
        <f>'가이드 작업용'!Y302</f>
        <v>0</v>
      </c>
      <c r="V302" s="68">
        <f>0</f>
        <v>0</v>
      </c>
      <c r="W302" s="175">
        <f>'가이드 작업용'!Z302</f>
        <v>0</v>
      </c>
      <c r="X302" s="175">
        <f>INDEX(퀘스트_reward_type_List,MATCH('가이드 작업용'!AB302,퀘스트_reward_type_name,0),1)</f>
        <v>0</v>
      </c>
      <c r="Y302" s="175">
        <f>'가이드 작업용'!AC302</f>
        <v>0</v>
      </c>
      <c r="Z302" s="68">
        <f>0</f>
        <v>0</v>
      </c>
      <c r="AA302" s="175">
        <f>'가이드 작업용'!AD302</f>
        <v>0</v>
      </c>
      <c r="AB302" s="175">
        <f>INDEX(퀘스트_shortcut_type_List,MATCH('가이드 작업용'!T302,퀘스트_shortcut_type_name,0),1)</f>
        <v>15</v>
      </c>
      <c r="AC302" s="175">
        <f>'가이드 작업용'!V302</f>
        <v>49</v>
      </c>
      <c r="AD302" s="68">
        <f>0</f>
        <v>0</v>
      </c>
      <c r="AE302" s="135">
        <f>INDEX(퀘스트_event_content_List,MATCH('가이드 작업용'!W302,퀘스트_event_content_name,0),1)</f>
        <v>0</v>
      </c>
      <c r="AF302" s="26" t="b">
        <f t="shared" si="64"/>
        <v>0</v>
      </c>
      <c r="AG302" s="1" t="b">
        <f t="shared" si="65"/>
        <v>0</v>
      </c>
      <c r="AH302" s="1" t="b">
        <f t="shared" si="66"/>
        <v>0</v>
      </c>
    </row>
    <row r="303" spans="1:34" x14ac:dyDescent="0.3">
      <c r="A303" s="1">
        <f t="shared" si="62"/>
        <v>5542</v>
      </c>
      <c r="B303" s="68">
        <f t="shared" si="50"/>
        <v>1302</v>
      </c>
      <c r="C303" s="68">
        <f>2</f>
        <v>2</v>
      </c>
      <c r="D303" s="68">
        <f t="shared" si="63"/>
        <v>142302</v>
      </c>
      <c r="E303" s="68">
        <f t="shared" si="67"/>
        <v>242230</v>
      </c>
      <c r="F303" s="175" t="str">
        <f>'가이드 작업용'!M303</f>
        <v>갈라파고 처치</v>
      </c>
      <c r="G303" s="175" t="str">
        <f>IFERROR(VLOOKUP(E303,'가이드 언어'!$BI:$BR,2,FALSE),0)</f>
        <v>메인 퀘스트 230 클리어</v>
      </c>
      <c r="H303" s="68">
        <f t="shared" si="51"/>
        <v>302</v>
      </c>
      <c r="I303" s="175">
        <f>'가이드 작업용'!N303</f>
        <v>42</v>
      </c>
      <c r="J303" s="175">
        <f>'가이드 작업용'!Q303</f>
        <v>55</v>
      </c>
      <c r="K303" s="175">
        <f>'가이드 작업용'!S303</f>
        <v>3300</v>
      </c>
      <c r="L303" s="68">
        <f>8</f>
        <v>8</v>
      </c>
      <c r="M303" s="175">
        <f>'가이드 작업용'!G303</f>
        <v>4000000</v>
      </c>
      <c r="N303" s="68">
        <f>0</f>
        <v>0</v>
      </c>
      <c r="O303" s="68">
        <f>0</f>
        <v>0</v>
      </c>
      <c r="P303" s="68">
        <f>9</f>
        <v>9</v>
      </c>
      <c r="Q303" s="175">
        <f>'가이드 작업용'!K303</f>
        <v>167000</v>
      </c>
      <c r="R303" s="68">
        <f>0</f>
        <v>0</v>
      </c>
      <c r="S303" s="68">
        <f>0</f>
        <v>0</v>
      </c>
      <c r="T303" s="175">
        <f>INDEX(퀘스트_reward_type_List,MATCH('가이드 작업용'!X303,퀘스트_reward_type_name,0),1)</f>
        <v>6</v>
      </c>
      <c r="U303" s="175">
        <f>'가이드 작업용'!Y303</f>
        <v>84017</v>
      </c>
      <c r="V303" s="68">
        <f>0</f>
        <v>0</v>
      </c>
      <c r="W303" s="175">
        <f>'가이드 작업용'!Z303</f>
        <v>1</v>
      </c>
      <c r="X303" s="175">
        <f>INDEX(퀘스트_reward_type_List,MATCH('가이드 작업용'!AB303,퀘스트_reward_type_name,0),1)</f>
        <v>0</v>
      </c>
      <c r="Y303" s="175">
        <f>'가이드 작업용'!AC303</f>
        <v>0</v>
      </c>
      <c r="Z303" s="68">
        <f>0</f>
        <v>0</v>
      </c>
      <c r="AA303" s="175">
        <f>'가이드 작업용'!AD303</f>
        <v>0</v>
      </c>
      <c r="AB303" s="175">
        <f>INDEX(퀘스트_shortcut_type_List,MATCH('가이드 작업용'!T303,퀘스트_shortcut_type_name,0),1)</f>
        <v>15</v>
      </c>
      <c r="AC303" s="175">
        <f>'가이드 작업용'!V303</f>
        <v>50</v>
      </c>
      <c r="AD303" s="68">
        <f>0</f>
        <v>0</v>
      </c>
      <c r="AE303" s="135">
        <f>INDEX(퀘스트_event_content_List,MATCH('가이드 작업용'!W303,퀘스트_event_content_name,0),1)</f>
        <v>0</v>
      </c>
      <c r="AF303" s="26" t="b">
        <f t="shared" si="64"/>
        <v>0</v>
      </c>
      <c r="AG303" s="1" t="b">
        <f t="shared" si="65"/>
        <v>0</v>
      </c>
      <c r="AH303" s="1" t="b">
        <f t="shared" si="66"/>
        <v>0</v>
      </c>
    </row>
    <row r="304" spans="1:34" x14ac:dyDescent="0.3">
      <c r="A304" s="1">
        <f t="shared" si="62"/>
        <v>962</v>
      </c>
      <c r="B304" s="68">
        <f t="shared" si="50"/>
        <v>1303</v>
      </c>
      <c r="C304" s="68">
        <f>2</f>
        <v>2</v>
      </c>
      <c r="D304" s="68">
        <f t="shared" si="63"/>
        <v>142303</v>
      </c>
      <c r="E304" s="68">
        <f t="shared" si="67"/>
        <v>242231</v>
      </c>
      <c r="F304" s="175" t="str">
        <f>'가이드 작업용'!M304</f>
        <v>코코모 해변 싱글 미궁 클리어</v>
      </c>
      <c r="G304" s="175" t="str">
        <f>IFERROR(VLOOKUP(E304,'가이드 언어'!$BI:$BR,2,FALSE),0)</f>
        <v>메인 퀘스트 231 클리어</v>
      </c>
      <c r="H304" s="68">
        <f t="shared" si="51"/>
        <v>303</v>
      </c>
      <c r="I304" s="175">
        <f>'가이드 작업용'!N304</f>
        <v>62</v>
      </c>
      <c r="J304" s="175">
        <f>'가이드 작업용'!Q304</f>
        <v>9</v>
      </c>
      <c r="K304" s="175">
        <f>'가이드 작업용'!S304</f>
        <v>1</v>
      </c>
      <c r="L304" s="68">
        <f>8</f>
        <v>8</v>
      </c>
      <c r="M304" s="175">
        <f>'가이드 작업용'!G304</f>
        <v>4000000</v>
      </c>
      <c r="N304" s="68">
        <f>0</f>
        <v>0</v>
      </c>
      <c r="O304" s="68">
        <f>0</f>
        <v>0</v>
      </c>
      <c r="P304" s="68">
        <f>9</f>
        <v>9</v>
      </c>
      <c r="Q304" s="175">
        <f>'가이드 작업용'!K304</f>
        <v>169000</v>
      </c>
      <c r="R304" s="68">
        <f>0</f>
        <v>0</v>
      </c>
      <c r="S304" s="68">
        <f>0</f>
        <v>0</v>
      </c>
      <c r="T304" s="175">
        <f>INDEX(퀘스트_reward_type_List,MATCH('가이드 작업용'!X304,퀘스트_reward_type_name,0),1)</f>
        <v>35</v>
      </c>
      <c r="U304" s="175">
        <f>'가이드 작업용'!Y304</f>
        <v>1</v>
      </c>
      <c r="V304" s="68">
        <f>0</f>
        <v>0</v>
      </c>
      <c r="W304" s="175">
        <f>'가이드 작업용'!Z304</f>
        <v>0</v>
      </c>
      <c r="X304" s="175">
        <f>INDEX(퀘스트_reward_type_List,MATCH('가이드 작업용'!AB304,퀘스트_reward_type_name,0),1)</f>
        <v>0</v>
      </c>
      <c r="Y304" s="175">
        <f>'가이드 작업용'!AC304</f>
        <v>0</v>
      </c>
      <c r="Z304" s="68">
        <f>0</f>
        <v>0</v>
      </c>
      <c r="AA304" s="175">
        <f>'가이드 작업용'!AD304</f>
        <v>0</v>
      </c>
      <c r="AB304" s="175">
        <f>INDEX(퀘스트_shortcut_type_List,MATCH('가이드 작업용'!T304,퀘스트_shortcut_type_name,0),1)</f>
        <v>16</v>
      </c>
      <c r="AC304" s="175">
        <f>'가이드 작업용'!V304</f>
        <v>9</v>
      </c>
      <c r="AD304" s="68">
        <f>0</f>
        <v>0</v>
      </c>
      <c r="AE304" s="135">
        <f>INDEX(퀘스트_event_content_List,MATCH('가이드 작업용'!W304,퀘스트_event_content_name,0),1)</f>
        <v>0</v>
      </c>
      <c r="AF304" s="26" t="b">
        <f t="shared" si="64"/>
        <v>0</v>
      </c>
      <c r="AG304" s="1" t="b">
        <f t="shared" si="65"/>
        <v>0</v>
      </c>
      <c r="AH304" s="1" t="b">
        <f t="shared" si="66"/>
        <v>0</v>
      </c>
    </row>
    <row r="305" spans="1:34" x14ac:dyDescent="0.3">
      <c r="A305" s="1">
        <f t="shared" si="62"/>
        <v>983</v>
      </c>
      <c r="B305" s="68">
        <f t="shared" si="50"/>
        <v>1304</v>
      </c>
      <c r="C305" s="68">
        <f>2</f>
        <v>2</v>
      </c>
      <c r="D305" s="68">
        <f t="shared" si="63"/>
        <v>142304</v>
      </c>
      <c r="E305" s="68">
        <f t="shared" si="67"/>
        <v>242232</v>
      </c>
      <c r="F305" s="175" t="str">
        <f>'가이드 작업용'!M305</f>
        <v>코코모 해변 멀티 미궁 도전</v>
      </c>
      <c r="G305" s="175" t="str">
        <f>IFERROR(VLOOKUP(E305,'가이드 언어'!$BI:$BR,2,FALSE),0)</f>
        <v>메인 퀘스트 232 클리어</v>
      </c>
      <c r="H305" s="68">
        <f t="shared" si="51"/>
        <v>304</v>
      </c>
      <c r="I305" s="175">
        <f>'가이드 작업용'!N305</f>
        <v>83</v>
      </c>
      <c r="J305" s="175">
        <f>'가이드 작업용'!Q305</f>
        <v>9</v>
      </c>
      <c r="K305" s="175">
        <f>'가이드 작업용'!S305</f>
        <v>1</v>
      </c>
      <c r="L305" s="68">
        <f>8</f>
        <v>8</v>
      </c>
      <c r="M305" s="175">
        <f>'가이드 작업용'!G305</f>
        <v>4000000</v>
      </c>
      <c r="N305" s="68">
        <f>0</f>
        <v>0</v>
      </c>
      <c r="O305" s="68">
        <f>0</f>
        <v>0</v>
      </c>
      <c r="P305" s="68">
        <f>9</f>
        <v>9</v>
      </c>
      <c r="Q305" s="175">
        <f>'가이드 작업용'!K305</f>
        <v>171000</v>
      </c>
      <c r="R305" s="68">
        <f>0</f>
        <v>0</v>
      </c>
      <c r="S305" s="68">
        <f>0</f>
        <v>0</v>
      </c>
      <c r="T305" s="175">
        <f>INDEX(퀘스트_reward_type_List,MATCH('가이드 작업용'!X305,퀘스트_reward_type_name,0),1)</f>
        <v>35</v>
      </c>
      <c r="U305" s="175">
        <f>'가이드 작업용'!Y305</f>
        <v>1</v>
      </c>
      <c r="V305" s="68">
        <f>0</f>
        <v>0</v>
      </c>
      <c r="W305" s="175">
        <f>'가이드 작업용'!Z305</f>
        <v>0</v>
      </c>
      <c r="X305" s="175">
        <f>INDEX(퀘스트_reward_type_List,MATCH('가이드 작업용'!AB305,퀘스트_reward_type_name,0),1)</f>
        <v>0</v>
      </c>
      <c r="Y305" s="175">
        <f>'가이드 작업용'!AC305</f>
        <v>0</v>
      </c>
      <c r="Z305" s="68">
        <f>0</f>
        <v>0</v>
      </c>
      <c r="AA305" s="175">
        <f>'가이드 작업용'!AD305</f>
        <v>0</v>
      </c>
      <c r="AB305" s="175">
        <f>INDEX(퀘스트_shortcut_type_List,MATCH('가이드 작업용'!T305,퀘스트_shortcut_type_name,0),1)</f>
        <v>16</v>
      </c>
      <c r="AC305" s="175">
        <f>'가이드 작업용'!V305</f>
        <v>9</v>
      </c>
      <c r="AD305" s="68">
        <f>0</f>
        <v>0</v>
      </c>
      <c r="AE305" s="135">
        <f>INDEX(퀘스트_event_content_List,MATCH('가이드 작업용'!W305,퀘스트_event_content_name,0),1)</f>
        <v>0</v>
      </c>
      <c r="AF305" s="26" t="b">
        <f t="shared" si="64"/>
        <v>0</v>
      </c>
      <c r="AG305" s="1" t="b">
        <f t="shared" si="65"/>
        <v>0</v>
      </c>
      <c r="AH305" s="1" t="b">
        <f t="shared" si="66"/>
        <v>0</v>
      </c>
    </row>
    <row r="306" spans="1:34" x14ac:dyDescent="0.3">
      <c r="A306" s="1">
        <f t="shared" si="62"/>
        <v>5065</v>
      </c>
      <c r="B306" s="68">
        <f t="shared" si="50"/>
        <v>1305</v>
      </c>
      <c r="C306" s="68">
        <f>2</f>
        <v>2</v>
      </c>
      <c r="D306" s="68">
        <f t="shared" si="63"/>
        <v>142305</v>
      </c>
      <c r="E306" s="68">
        <f t="shared" si="67"/>
        <v>242233</v>
      </c>
      <c r="F306" s="175" t="str">
        <f>'가이드 작업용'!M306</f>
        <v>MVP 처치</v>
      </c>
      <c r="G306" s="175" t="str">
        <f>IFERROR(VLOOKUP(E306,'가이드 언어'!$BI:$BR,2,FALSE),0)</f>
        <v>메인 퀘스트 233 클리어</v>
      </c>
      <c r="H306" s="68">
        <f t="shared" si="51"/>
        <v>305</v>
      </c>
      <c r="I306" s="175">
        <f>'가이드 작업용'!N306</f>
        <v>65</v>
      </c>
      <c r="J306" s="175">
        <f>'가이드 작업용'!Q306</f>
        <v>50</v>
      </c>
      <c r="K306" s="175">
        <f>'가이드 작업용'!S306</f>
        <v>8</v>
      </c>
      <c r="L306" s="68">
        <f>8</f>
        <v>8</v>
      </c>
      <c r="M306" s="175">
        <f>'가이드 작업용'!G306</f>
        <v>4000000</v>
      </c>
      <c r="N306" s="68">
        <f>0</f>
        <v>0</v>
      </c>
      <c r="O306" s="68">
        <f>0</f>
        <v>0</v>
      </c>
      <c r="P306" s="68">
        <f>9</f>
        <v>9</v>
      </c>
      <c r="Q306" s="175">
        <f>'가이드 작업용'!K306</f>
        <v>173000</v>
      </c>
      <c r="R306" s="68">
        <f>0</f>
        <v>0</v>
      </c>
      <c r="S306" s="68">
        <f>0</f>
        <v>0</v>
      </c>
      <c r="T306" s="175">
        <f>INDEX(퀘스트_reward_type_List,MATCH('가이드 작업용'!X306,퀘스트_reward_type_name,0),1)</f>
        <v>0</v>
      </c>
      <c r="U306" s="175">
        <f>'가이드 작업용'!Y306</f>
        <v>0</v>
      </c>
      <c r="V306" s="68">
        <f>0</f>
        <v>0</v>
      </c>
      <c r="W306" s="175">
        <f>'가이드 작업용'!Z306</f>
        <v>0</v>
      </c>
      <c r="X306" s="175">
        <f>INDEX(퀘스트_reward_type_List,MATCH('가이드 작업용'!AB306,퀘스트_reward_type_name,0),1)</f>
        <v>0</v>
      </c>
      <c r="Y306" s="175">
        <f>'가이드 작업용'!AC306</f>
        <v>0</v>
      </c>
      <c r="Z306" s="68">
        <f>0</f>
        <v>0</v>
      </c>
      <c r="AA306" s="175">
        <f>'가이드 작업용'!AD306</f>
        <v>0</v>
      </c>
      <c r="AB306" s="175">
        <f>INDEX(퀘스트_shortcut_type_List,MATCH('가이드 작업용'!T306,퀘스트_shortcut_type_name,0),1)</f>
        <v>15</v>
      </c>
      <c r="AC306" s="175">
        <f>'가이드 작업용'!V306</f>
        <v>50</v>
      </c>
      <c r="AD306" s="68">
        <f>0</f>
        <v>0</v>
      </c>
      <c r="AE306" s="135">
        <f>INDEX(퀘스트_event_content_List,MATCH('가이드 작업용'!W306,퀘스트_event_content_name,0),1)</f>
        <v>0</v>
      </c>
      <c r="AF306" s="26" t="b">
        <f t="shared" si="64"/>
        <v>0</v>
      </c>
      <c r="AG306" s="1" t="b">
        <f t="shared" si="65"/>
        <v>0</v>
      </c>
      <c r="AH306" s="1" t="b">
        <f t="shared" si="66"/>
        <v>0</v>
      </c>
    </row>
    <row r="307" spans="1:34" x14ac:dyDescent="0.3">
      <c r="A307" s="1">
        <f t="shared" si="62"/>
        <v>5405502</v>
      </c>
      <c r="B307" s="68">
        <f t="shared" si="50"/>
        <v>1306</v>
      </c>
      <c r="C307" s="68">
        <f>2</f>
        <v>2</v>
      </c>
      <c r="D307" s="68">
        <f t="shared" si="63"/>
        <v>142306</v>
      </c>
      <c r="E307" s="68">
        <f t="shared" si="67"/>
        <v>242234</v>
      </c>
      <c r="F307" s="175" t="str">
        <f>'가이드 작업용'!M307</f>
        <v>갈라파고 보스 처치</v>
      </c>
      <c r="G307" s="175" t="str">
        <f>IFERROR(VLOOKUP(E307,'가이드 언어'!$BI:$BR,2,FALSE),0)</f>
        <v>메인 퀘스트 234 클리어</v>
      </c>
      <c r="H307" s="68">
        <f t="shared" si="51"/>
        <v>306</v>
      </c>
      <c r="I307" s="175">
        <f>'가이드 작업용'!N307</f>
        <v>2</v>
      </c>
      <c r="J307" s="175">
        <f>'가이드 작업용'!Q307</f>
        <v>54055</v>
      </c>
      <c r="K307" s="175">
        <f>'가이드 작업용'!S307</f>
        <v>1</v>
      </c>
      <c r="L307" s="68">
        <f>8</f>
        <v>8</v>
      </c>
      <c r="M307" s="175">
        <f>'가이드 작업용'!G307</f>
        <v>4000000</v>
      </c>
      <c r="N307" s="68">
        <f>0</f>
        <v>0</v>
      </c>
      <c r="O307" s="68">
        <f>0</f>
        <v>0</v>
      </c>
      <c r="P307" s="68">
        <f>9</f>
        <v>9</v>
      </c>
      <c r="Q307" s="175">
        <f>'가이드 작업용'!K307</f>
        <v>175000</v>
      </c>
      <c r="R307" s="68">
        <f>0</f>
        <v>0</v>
      </c>
      <c r="S307" s="68">
        <f>0</f>
        <v>0</v>
      </c>
      <c r="T307" s="175">
        <f>INDEX(퀘스트_reward_type_List,MATCH('가이드 작업용'!X307,퀘스트_reward_type_name,0),1)</f>
        <v>34</v>
      </c>
      <c r="U307" s="175">
        <f>'가이드 작업용'!Y307</f>
        <v>1</v>
      </c>
      <c r="V307" s="68">
        <f>0</f>
        <v>0</v>
      </c>
      <c r="W307" s="175">
        <f>'가이드 작업용'!Z307</f>
        <v>0</v>
      </c>
      <c r="X307" s="175">
        <f>INDEX(퀘스트_reward_type_List,MATCH('가이드 작업용'!AB307,퀘스트_reward_type_name,0),1)</f>
        <v>0</v>
      </c>
      <c r="Y307" s="175">
        <f>'가이드 작업용'!AC307</f>
        <v>0</v>
      </c>
      <c r="Z307" s="68">
        <f>0</f>
        <v>0</v>
      </c>
      <c r="AA307" s="175">
        <f>'가이드 작업용'!AD307</f>
        <v>0</v>
      </c>
      <c r="AB307" s="175">
        <f>INDEX(퀘스트_shortcut_type_List,MATCH('가이드 작업용'!T307,퀘스트_shortcut_type_name,0),1)</f>
        <v>15</v>
      </c>
      <c r="AC307" s="175">
        <f>'가이드 작업용'!V307</f>
        <v>50</v>
      </c>
      <c r="AD307" s="68">
        <f>0</f>
        <v>0</v>
      </c>
      <c r="AE307" s="135">
        <f>INDEX(퀘스트_event_content_List,MATCH('가이드 작업용'!W307,퀘스트_event_content_name,0),1)</f>
        <v>0</v>
      </c>
      <c r="AF307" s="26" t="b">
        <f t="shared" si="64"/>
        <v>0</v>
      </c>
      <c r="AG307" s="1" t="b">
        <f t="shared" si="65"/>
        <v>0</v>
      </c>
      <c r="AH307" s="1" t="b">
        <f t="shared" si="66"/>
        <v>0</v>
      </c>
    </row>
    <row r="308" spans="1:34" x14ac:dyDescent="0.3">
      <c r="A308" s="1">
        <f t="shared" si="62"/>
        <v>5742</v>
      </c>
      <c r="B308" s="68">
        <f t="shared" si="50"/>
        <v>1307</v>
      </c>
      <c r="C308" s="68">
        <f>2</f>
        <v>2</v>
      </c>
      <c r="D308" s="68">
        <f t="shared" si="63"/>
        <v>142307</v>
      </c>
      <c r="E308" s="68">
        <f t="shared" si="67"/>
        <v>242235</v>
      </c>
      <c r="F308" s="175" t="str">
        <f>'가이드 작업용'!M308</f>
        <v>퍼씰 처치</v>
      </c>
      <c r="G308" s="175" t="str">
        <f>IFERROR(VLOOKUP(E308,'가이드 언어'!$BI:$BR,2,FALSE),0)</f>
        <v>메인 퀘스트 235 클리어</v>
      </c>
      <c r="H308" s="68">
        <f t="shared" si="51"/>
        <v>307</v>
      </c>
      <c r="I308" s="175">
        <f>'가이드 작업용'!N308</f>
        <v>42</v>
      </c>
      <c r="J308" s="175">
        <f>'가이드 작업용'!Q308</f>
        <v>57</v>
      </c>
      <c r="K308" s="175">
        <f>'가이드 작업용'!S308</f>
        <v>3400</v>
      </c>
      <c r="L308" s="68">
        <f>8</f>
        <v>8</v>
      </c>
      <c r="M308" s="175">
        <f>'가이드 작업용'!G308</f>
        <v>4000000</v>
      </c>
      <c r="N308" s="68">
        <f>0</f>
        <v>0</v>
      </c>
      <c r="O308" s="68">
        <f>0</f>
        <v>0</v>
      </c>
      <c r="P308" s="68">
        <f>9</f>
        <v>9</v>
      </c>
      <c r="Q308" s="175">
        <f>'가이드 작업용'!K308</f>
        <v>177000</v>
      </c>
      <c r="R308" s="68">
        <f>0</f>
        <v>0</v>
      </c>
      <c r="S308" s="68">
        <f>0</f>
        <v>0</v>
      </c>
      <c r="T308" s="175">
        <f>INDEX(퀘스트_reward_type_List,MATCH('가이드 작업용'!X308,퀘스트_reward_type_name,0),1)</f>
        <v>6</v>
      </c>
      <c r="U308" s="175">
        <f>'가이드 작업용'!Y308</f>
        <v>85081</v>
      </c>
      <c r="V308" s="68">
        <f>0</f>
        <v>0</v>
      </c>
      <c r="W308" s="175">
        <f>'가이드 작업용'!Z308</f>
        <v>1</v>
      </c>
      <c r="X308" s="175">
        <f>INDEX(퀘스트_reward_type_List,MATCH('가이드 작업용'!AB308,퀘스트_reward_type_name,0),1)</f>
        <v>0</v>
      </c>
      <c r="Y308" s="175">
        <f>'가이드 작업용'!AC308</f>
        <v>0</v>
      </c>
      <c r="Z308" s="68">
        <f>0</f>
        <v>0</v>
      </c>
      <c r="AA308" s="175">
        <f>'가이드 작업용'!AD308</f>
        <v>0</v>
      </c>
      <c r="AB308" s="175">
        <f>INDEX(퀘스트_shortcut_type_List,MATCH('가이드 작업용'!T308,퀘스트_shortcut_type_name,0),1)</f>
        <v>15</v>
      </c>
      <c r="AC308" s="175">
        <f>'가이드 작업용'!V308</f>
        <v>51</v>
      </c>
      <c r="AD308" s="68">
        <f>0</f>
        <v>0</v>
      </c>
      <c r="AE308" s="135">
        <f>INDEX(퀘스트_event_content_List,MATCH('가이드 작업용'!W308,퀘스트_event_content_name,0),1)</f>
        <v>0</v>
      </c>
      <c r="AF308" s="26" t="b">
        <f t="shared" si="64"/>
        <v>0</v>
      </c>
      <c r="AG308" s="1" t="b">
        <f t="shared" si="65"/>
        <v>0</v>
      </c>
      <c r="AH308" s="1" t="b">
        <f t="shared" si="66"/>
        <v>0</v>
      </c>
    </row>
    <row r="309" spans="1:34" x14ac:dyDescent="0.3">
      <c r="A309" s="1">
        <f t="shared" si="62"/>
        <v>72</v>
      </c>
      <c r="B309" s="68">
        <f t="shared" si="50"/>
        <v>1308</v>
      </c>
      <c r="C309" s="68">
        <f>2</f>
        <v>2</v>
      </c>
      <c r="D309" s="68">
        <f t="shared" si="63"/>
        <v>142308</v>
      </c>
      <c r="E309" s="68">
        <f t="shared" si="67"/>
        <v>242236</v>
      </c>
      <c r="F309" s="175" t="str">
        <f>'가이드 작업용'!M309</f>
        <v>동료 합성</v>
      </c>
      <c r="G309" s="175" t="str">
        <f>IFERROR(VLOOKUP(E309,'가이드 언어'!$BI:$BR,2,FALSE),0)</f>
        <v>메인 퀘스트 236 클리어</v>
      </c>
      <c r="H309" s="68">
        <f t="shared" si="51"/>
        <v>308</v>
      </c>
      <c r="I309" s="175">
        <f>'가이드 작업용'!N309</f>
        <v>72</v>
      </c>
      <c r="J309" s="175">
        <f>'가이드 작업용'!Q309</f>
        <v>0</v>
      </c>
      <c r="K309" s="175">
        <f>'가이드 작업용'!S309</f>
        <v>1</v>
      </c>
      <c r="L309" s="68">
        <f>8</f>
        <v>8</v>
      </c>
      <c r="M309" s="175">
        <f>'가이드 작업용'!G309</f>
        <v>4000000</v>
      </c>
      <c r="N309" s="68">
        <f>0</f>
        <v>0</v>
      </c>
      <c r="O309" s="68">
        <f>0</f>
        <v>0</v>
      </c>
      <c r="P309" s="68">
        <f>9</f>
        <v>9</v>
      </c>
      <c r="Q309" s="175">
        <f>'가이드 작업용'!K309</f>
        <v>179000</v>
      </c>
      <c r="R309" s="68">
        <f>0</f>
        <v>0</v>
      </c>
      <c r="S309" s="68">
        <f>0</f>
        <v>0</v>
      </c>
      <c r="T309" s="175">
        <f>INDEX(퀘스트_reward_type_List,MATCH('가이드 작업용'!X309,퀘스트_reward_type_name,0),1)</f>
        <v>6</v>
      </c>
      <c r="U309" s="175">
        <f>'가이드 작업용'!Y309</f>
        <v>85081</v>
      </c>
      <c r="V309" s="68">
        <f>0</f>
        <v>0</v>
      </c>
      <c r="W309" s="175">
        <f>'가이드 작업용'!Z309</f>
        <v>1</v>
      </c>
      <c r="X309" s="175">
        <f>INDEX(퀘스트_reward_type_List,MATCH('가이드 작업용'!AB309,퀘스트_reward_type_name,0),1)</f>
        <v>0</v>
      </c>
      <c r="Y309" s="175">
        <f>'가이드 작업용'!AC309</f>
        <v>0</v>
      </c>
      <c r="Z309" s="68">
        <f>0</f>
        <v>0</v>
      </c>
      <c r="AA309" s="175">
        <f>'가이드 작업용'!AD309</f>
        <v>0</v>
      </c>
      <c r="AB309" s="175">
        <f>INDEX(퀘스트_shortcut_type_List,MATCH('가이드 작업용'!T309,퀘스트_shortcut_type_name,0),1)</f>
        <v>40</v>
      </c>
      <c r="AC309" s="175">
        <f>'가이드 작업용'!V309</f>
        <v>0</v>
      </c>
      <c r="AD309" s="68">
        <f>0</f>
        <v>0</v>
      </c>
      <c r="AE309" s="135">
        <f>INDEX(퀘스트_event_content_List,MATCH('가이드 작업용'!W309,퀘스트_event_content_name,0),1)</f>
        <v>0</v>
      </c>
      <c r="AF309" s="26" t="b">
        <f t="shared" si="64"/>
        <v>0</v>
      </c>
      <c r="AG309" s="1" t="b">
        <f t="shared" si="65"/>
        <v>0</v>
      </c>
      <c r="AH309" s="1" t="b">
        <f t="shared" si="66"/>
        <v>0</v>
      </c>
    </row>
    <row r="310" spans="1:34" x14ac:dyDescent="0.3">
      <c r="A310" s="1">
        <f t="shared" si="62"/>
        <v>5165</v>
      </c>
      <c r="B310" s="68">
        <f t="shared" si="50"/>
        <v>1309</v>
      </c>
      <c r="C310" s="68">
        <f>2</f>
        <v>2</v>
      </c>
      <c r="D310" s="68">
        <f t="shared" si="63"/>
        <v>142309</v>
      </c>
      <c r="E310" s="68">
        <f t="shared" si="67"/>
        <v>242237</v>
      </c>
      <c r="F310" s="175" t="str">
        <f>'가이드 작업용'!M310</f>
        <v>MVP 처치</v>
      </c>
      <c r="G310" s="175" t="str">
        <f>IFERROR(VLOOKUP(E310,'가이드 언어'!$BI:$BR,2,FALSE),0)</f>
        <v>메인 퀘스트 237 클리어</v>
      </c>
      <c r="H310" s="68">
        <f t="shared" si="51"/>
        <v>309</v>
      </c>
      <c r="I310" s="175">
        <f>'가이드 작업용'!N310</f>
        <v>65</v>
      </c>
      <c r="J310" s="175">
        <f>'가이드 작업용'!Q310</f>
        <v>51</v>
      </c>
      <c r="K310" s="175">
        <f>'가이드 작업용'!S310</f>
        <v>8</v>
      </c>
      <c r="L310" s="68">
        <f>8</f>
        <v>8</v>
      </c>
      <c r="M310" s="175">
        <f>'가이드 작업용'!G310</f>
        <v>4000000</v>
      </c>
      <c r="N310" s="68">
        <f>0</f>
        <v>0</v>
      </c>
      <c r="O310" s="68">
        <f>0</f>
        <v>0</v>
      </c>
      <c r="P310" s="68">
        <f>9</f>
        <v>9</v>
      </c>
      <c r="Q310" s="175">
        <f>'가이드 작업용'!K310</f>
        <v>181000</v>
      </c>
      <c r="R310" s="68">
        <f>0</f>
        <v>0</v>
      </c>
      <c r="S310" s="68">
        <f>0</f>
        <v>0</v>
      </c>
      <c r="T310" s="175">
        <f>INDEX(퀘스트_reward_type_List,MATCH('가이드 작업용'!X310,퀘스트_reward_type_name,0),1)</f>
        <v>0</v>
      </c>
      <c r="U310" s="175">
        <f>'가이드 작업용'!Y310</f>
        <v>0</v>
      </c>
      <c r="V310" s="68">
        <f>0</f>
        <v>0</v>
      </c>
      <c r="W310" s="175">
        <f>'가이드 작업용'!Z310</f>
        <v>0</v>
      </c>
      <c r="X310" s="175">
        <f>INDEX(퀘스트_reward_type_List,MATCH('가이드 작업용'!AB310,퀘스트_reward_type_name,0),1)</f>
        <v>0</v>
      </c>
      <c r="Y310" s="175">
        <f>'가이드 작업용'!AC310</f>
        <v>0</v>
      </c>
      <c r="Z310" s="68">
        <f>0</f>
        <v>0</v>
      </c>
      <c r="AA310" s="175">
        <f>'가이드 작업용'!AD310</f>
        <v>0</v>
      </c>
      <c r="AB310" s="175">
        <f>INDEX(퀘스트_shortcut_type_List,MATCH('가이드 작업용'!T310,퀘스트_shortcut_type_name,0),1)</f>
        <v>15</v>
      </c>
      <c r="AC310" s="175">
        <f>'가이드 작업용'!V310</f>
        <v>51</v>
      </c>
      <c r="AD310" s="68">
        <f>0</f>
        <v>0</v>
      </c>
      <c r="AE310" s="135">
        <f>INDEX(퀘스트_event_content_List,MATCH('가이드 작업용'!W310,퀘스트_event_content_name,0),1)</f>
        <v>0</v>
      </c>
      <c r="AF310" s="26" t="b">
        <f t="shared" si="64"/>
        <v>0</v>
      </c>
      <c r="AG310" s="1" t="b">
        <f t="shared" si="65"/>
        <v>0</v>
      </c>
      <c r="AH310" s="1" t="b">
        <f t="shared" si="66"/>
        <v>0</v>
      </c>
    </row>
    <row r="311" spans="1:34" x14ac:dyDescent="0.3">
      <c r="A311" s="1">
        <f t="shared" si="62"/>
        <v>5405702</v>
      </c>
      <c r="B311" s="68">
        <f t="shared" si="50"/>
        <v>1310</v>
      </c>
      <c r="C311" s="68">
        <f>2</f>
        <v>2</v>
      </c>
      <c r="D311" s="68">
        <f t="shared" si="63"/>
        <v>142310</v>
      </c>
      <c r="E311" s="68">
        <f t="shared" si="67"/>
        <v>242238</v>
      </c>
      <c r="F311" s="175" t="str">
        <f>'가이드 작업용'!M311</f>
        <v>퍼씰 보스 처치</v>
      </c>
      <c r="G311" s="175" t="str">
        <f>IFERROR(VLOOKUP(E311,'가이드 언어'!$BI:$BR,2,FALSE),0)</f>
        <v>메인 퀘스트 238 클리어</v>
      </c>
      <c r="H311" s="68">
        <f t="shared" si="51"/>
        <v>310</v>
      </c>
      <c r="I311" s="175">
        <f>'가이드 작업용'!N311</f>
        <v>2</v>
      </c>
      <c r="J311" s="175">
        <f>'가이드 작업용'!Q311</f>
        <v>54057</v>
      </c>
      <c r="K311" s="175">
        <f>'가이드 작업용'!S311</f>
        <v>1</v>
      </c>
      <c r="L311" s="68">
        <f>8</f>
        <v>8</v>
      </c>
      <c r="M311" s="175">
        <f>'가이드 작업용'!G311</f>
        <v>4000000</v>
      </c>
      <c r="N311" s="68">
        <f>0</f>
        <v>0</v>
      </c>
      <c r="O311" s="68">
        <f>0</f>
        <v>0</v>
      </c>
      <c r="P311" s="68">
        <f>9</f>
        <v>9</v>
      </c>
      <c r="Q311" s="175">
        <f>'가이드 작업용'!K311</f>
        <v>183000</v>
      </c>
      <c r="R311" s="68">
        <f>0</f>
        <v>0</v>
      </c>
      <c r="S311" s="68">
        <f>0</f>
        <v>0</v>
      </c>
      <c r="T311" s="175">
        <f>INDEX(퀘스트_reward_type_List,MATCH('가이드 작업용'!X311,퀘스트_reward_type_name,0),1)</f>
        <v>0</v>
      </c>
      <c r="U311" s="175">
        <f>'가이드 작업용'!Y311</f>
        <v>0</v>
      </c>
      <c r="V311" s="68">
        <f>0</f>
        <v>0</v>
      </c>
      <c r="W311" s="175">
        <f>'가이드 작업용'!Z311</f>
        <v>0</v>
      </c>
      <c r="X311" s="175">
        <f>INDEX(퀘스트_reward_type_List,MATCH('가이드 작업용'!AB311,퀘스트_reward_type_name,0),1)</f>
        <v>0</v>
      </c>
      <c r="Y311" s="175">
        <f>'가이드 작업용'!AC311</f>
        <v>0</v>
      </c>
      <c r="Z311" s="68">
        <f>0</f>
        <v>0</v>
      </c>
      <c r="AA311" s="175">
        <f>'가이드 작업용'!AD311</f>
        <v>0</v>
      </c>
      <c r="AB311" s="175">
        <f>INDEX(퀘스트_shortcut_type_List,MATCH('가이드 작업용'!T311,퀘스트_shortcut_type_name,0),1)</f>
        <v>15</v>
      </c>
      <c r="AC311" s="175">
        <f>'가이드 작업용'!V311</f>
        <v>51</v>
      </c>
      <c r="AD311" s="68">
        <f>0</f>
        <v>0</v>
      </c>
      <c r="AE311" s="135">
        <f>INDEX(퀘스트_event_content_List,MATCH('가이드 작업용'!W311,퀘스트_event_content_name,0),1)</f>
        <v>0</v>
      </c>
      <c r="AF311" s="26" t="b">
        <f t="shared" si="64"/>
        <v>0</v>
      </c>
      <c r="AG311" s="1" t="b">
        <f t="shared" si="65"/>
        <v>0</v>
      </c>
      <c r="AH311" s="1" t="b">
        <f t="shared" si="66"/>
        <v>0</v>
      </c>
    </row>
    <row r="312" spans="1:34" x14ac:dyDescent="0.3">
      <c r="A312" s="1">
        <f t="shared" si="62"/>
        <v>5642</v>
      </c>
      <c r="B312" s="68">
        <f t="shared" si="50"/>
        <v>1311</v>
      </c>
      <c r="C312" s="68">
        <f>2</f>
        <v>2</v>
      </c>
      <c r="D312" s="68">
        <f t="shared" si="63"/>
        <v>142311</v>
      </c>
      <c r="E312" s="68">
        <f t="shared" si="67"/>
        <v>242239</v>
      </c>
      <c r="F312" s="175" t="str">
        <f>'가이드 작업용'!M312</f>
        <v>해달 처치</v>
      </c>
      <c r="G312" s="175" t="str">
        <f>IFERROR(VLOOKUP(E312,'가이드 언어'!$BI:$BR,2,FALSE),0)</f>
        <v>메인 퀘스트 239 클리어</v>
      </c>
      <c r="H312" s="68">
        <f t="shared" si="51"/>
        <v>311</v>
      </c>
      <c r="I312" s="175">
        <f>'가이드 작업용'!N312</f>
        <v>42</v>
      </c>
      <c r="J312" s="175">
        <f>'가이드 작업용'!Q312</f>
        <v>56</v>
      </c>
      <c r="K312" s="175">
        <f>'가이드 작업용'!S312</f>
        <v>3500</v>
      </c>
      <c r="L312" s="68">
        <f>8</f>
        <v>8</v>
      </c>
      <c r="M312" s="175">
        <f>'가이드 작업용'!G312</f>
        <v>4000000</v>
      </c>
      <c r="N312" s="68">
        <f>0</f>
        <v>0</v>
      </c>
      <c r="O312" s="68">
        <f>0</f>
        <v>0</v>
      </c>
      <c r="P312" s="68">
        <f>9</f>
        <v>9</v>
      </c>
      <c r="Q312" s="175">
        <f>'가이드 작업용'!K312</f>
        <v>185000</v>
      </c>
      <c r="R312" s="68">
        <f>0</f>
        <v>0</v>
      </c>
      <c r="S312" s="68">
        <f>0</f>
        <v>0</v>
      </c>
      <c r="T312" s="175">
        <f>INDEX(퀘스트_reward_type_List,MATCH('가이드 작업용'!X312,퀘스트_reward_type_name,0),1)</f>
        <v>6</v>
      </c>
      <c r="U312" s="175">
        <f>'가이드 작업용'!Y312</f>
        <v>84017</v>
      </c>
      <c r="V312" s="68">
        <f>0</f>
        <v>0</v>
      </c>
      <c r="W312" s="175">
        <f>'가이드 작업용'!Z312</f>
        <v>1</v>
      </c>
      <c r="X312" s="175">
        <f>INDEX(퀘스트_reward_type_List,MATCH('가이드 작업용'!AB312,퀘스트_reward_type_name,0),1)</f>
        <v>0</v>
      </c>
      <c r="Y312" s="175">
        <f>'가이드 작업용'!AC312</f>
        <v>0</v>
      </c>
      <c r="Z312" s="68">
        <f>0</f>
        <v>0</v>
      </c>
      <c r="AA312" s="175">
        <f>'가이드 작업용'!AD312</f>
        <v>0</v>
      </c>
      <c r="AB312" s="175">
        <f>INDEX(퀘스트_shortcut_type_List,MATCH('가이드 작업용'!T312,퀘스트_shortcut_type_name,0),1)</f>
        <v>15</v>
      </c>
      <c r="AC312" s="175">
        <f>'가이드 작업용'!V312</f>
        <v>52</v>
      </c>
      <c r="AD312" s="68">
        <f>0</f>
        <v>0</v>
      </c>
      <c r="AE312" s="135">
        <f>INDEX(퀘스트_event_content_List,MATCH('가이드 작업용'!W312,퀘스트_event_content_name,0),1)</f>
        <v>0</v>
      </c>
      <c r="AF312" s="26" t="b">
        <f t="shared" si="64"/>
        <v>0</v>
      </c>
      <c r="AG312" s="1" t="b">
        <f t="shared" si="65"/>
        <v>0</v>
      </c>
      <c r="AH312" s="1" t="b">
        <f t="shared" si="66"/>
        <v>0</v>
      </c>
    </row>
    <row r="313" spans="1:34" x14ac:dyDescent="0.3">
      <c r="A313" s="1">
        <f t="shared" si="62"/>
        <v>960</v>
      </c>
      <c r="B313" s="68">
        <f t="shared" si="50"/>
        <v>1312</v>
      </c>
      <c r="C313" s="68">
        <f>2</f>
        <v>2</v>
      </c>
      <c r="D313" s="68">
        <f t="shared" si="63"/>
        <v>142312</v>
      </c>
      <c r="E313" s="68">
        <f t="shared" si="67"/>
        <v>242240</v>
      </c>
      <c r="F313" s="175" t="str">
        <f>'가이드 작업용'!M313</f>
        <v>무한의 공간, 와일드 라이더</v>
      </c>
      <c r="G313" s="175" t="str">
        <f>IFERROR(VLOOKUP(E313,'가이드 언어'!$BI:$BR,2,FALSE),0)</f>
        <v>메인 퀘스트 240 클리어</v>
      </c>
      <c r="H313" s="68">
        <f t="shared" si="51"/>
        <v>312</v>
      </c>
      <c r="I313" s="175">
        <f>'가이드 작업용'!N313</f>
        <v>60</v>
      </c>
      <c r="J313" s="175">
        <f>'가이드 작업용'!Q313</f>
        <v>9</v>
      </c>
      <c r="K313" s="175">
        <f>'가이드 작업용'!S313</f>
        <v>1</v>
      </c>
      <c r="L313" s="68">
        <f>8</f>
        <v>8</v>
      </c>
      <c r="M313" s="175">
        <f>'가이드 작업용'!G313</f>
        <v>4000000</v>
      </c>
      <c r="N313" s="68">
        <f>0</f>
        <v>0</v>
      </c>
      <c r="O313" s="68">
        <f>0</f>
        <v>0</v>
      </c>
      <c r="P313" s="68">
        <f>9</f>
        <v>9</v>
      </c>
      <c r="Q313" s="175">
        <f>'가이드 작업용'!K313</f>
        <v>187000</v>
      </c>
      <c r="R313" s="68">
        <f>0</f>
        <v>0</v>
      </c>
      <c r="S313" s="68">
        <f>0</f>
        <v>0</v>
      </c>
      <c r="T313" s="175">
        <f>INDEX(퀘스트_reward_type_List,MATCH('가이드 작업용'!X313,퀘스트_reward_type_name,0),1)</f>
        <v>6</v>
      </c>
      <c r="U313" s="175">
        <f>'가이드 작업용'!Y313</f>
        <v>94062</v>
      </c>
      <c r="V313" s="68">
        <f>0</f>
        <v>0</v>
      </c>
      <c r="W313" s="175">
        <f>'가이드 작업용'!Z313</f>
        <v>1</v>
      </c>
      <c r="X313" s="175">
        <f>INDEX(퀘스트_reward_type_List,MATCH('가이드 작업용'!AB313,퀘스트_reward_type_name,0),1)</f>
        <v>0</v>
      </c>
      <c r="Y313" s="175">
        <f>'가이드 작업용'!AC313</f>
        <v>0</v>
      </c>
      <c r="Z313" s="68">
        <f>0</f>
        <v>0</v>
      </c>
      <c r="AA313" s="175">
        <f>'가이드 작업용'!AD313</f>
        <v>0</v>
      </c>
      <c r="AB313" s="175">
        <f>INDEX(퀘스트_shortcut_type_List,MATCH('가이드 작업용'!T313,퀘스트_shortcut_type_name,0),1)</f>
        <v>2</v>
      </c>
      <c r="AC313" s="175">
        <f>'가이드 작업용'!V313</f>
        <v>3</v>
      </c>
      <c r="AD313" s="68">
        <f>0</f>
        <v>0</v>
      </c>
      <c r="AE313" s="135">
        <f>INDEX(퀘스트_event_content_List,MATCH('가이드 작업용'!W313,퀘스트_event_content_name,0),1)</f>
        <v>0</v>
      </c>
      <c r="AF313" s="26" t="b">
        <f t="shared" si="64"/>
        <v>0</v>
      </c>
      <c r="AG313" s="1" t="b">
        <f t="shared" si="65"/>
        <v>0</v>
      </c>
      <c r="AH313" s="1" t="b">
        <f t="shared" si="66"/>
        <v>0</v>
      </c>
    </row>
    <row r="314" spans="1:34" x14ac:dyDescent="0.3">
      <c r="A314" s="1">
        <f t="shared" si="62"/>
        <v>9414326</v>
      </c>
      <c r="B314" s="68">
        <f t="shared" si="50"/>
        <v>1313</v>
      </c>
      <c r="C314" s="68">
        <f>2</f>
        <v>2</v>
      </c>
      <c r="D314" s="68">
        <f t="shared" si="63"/>
        <v>142313</v>
      </c>
      <c r="E314" s="68">
        <f t="shared" si="67"/>
        <v>242241</v>
      </c>
      <c r="F314" s="175" t="str">
        <f>'가이드 작업용'!M314</f>
        <v>속성석(무) Lv.2 제작</v>
      </c>
      <c r="G314" s="175" t="str">
        <f>IFERROR(VLOOKUP(E314,'가이드 언어'!$BI:$BR,2,FALSE),0)</f>
        <v>메인 퀘스트 241 클리어</v>
      </c>
      <c r="H314" s="68">
        <f t="shared" si="51"/>
        <v>313</v>
      </c>
      <c r="I314" s="175">
        <f>'가이드 작업용'!N314</f>
        <v>26</v>
      </c>
      <c r="J314" s="175">
        <f>'가이드 작업용'!Q314</f>
        <v>94143</v>
      </c>
      <c r="K314" s="175">
        <f>'가이드 작업용'!S314</f>
        <v>1</v>
      </c>
      <c r="L314" s="68">
        <f>8</f>
        <v>8</v>
      </c>
      <c r="M314" s="175">
        <f>'가이드 작업용'!G314</f>
        <v>4000000</v>
      </c>
      <c r="N314" s="68">
        <f>0</f>
        <v>0</v>
      </c>
      <c r="O314" s="68">
        <f>0</f>
        <v>0</v>
      </c>
      <c r="P314" s="68">
        <f>9</f>
        <v>9</v>
      </c>
      <c r="Q314" s="175">
        <f>'가이드 작업용'!K314</f>
        <v>189000</v>
      </c>
      <c r="R314" s="68">
        <f>0</f>
        <v>0</v>
      </c>
      <c r="S314" s="68">
        <f>0</f>
        <v>0</v>
      </c>
      <c r="T314" s="175">
        <f>INDEX(퀘스트_reward_type_List,MATCH('가이드 작업용'!X314,퀘스트_reward_type_name,0),1)</f>
        <v>6</v>
      </c>
      <c r="U314" s="175">
        <f>'가이드 작업용'!Y314</f>
        <v>85126</v>
      </c>
      <c r="V314" s="68">
        <f>0</f>
        <v>0</v>
      </c>
      <c r="W314" s="175">
        <f>'가이드 작업용'!Z314</f>
        <v>1</v>
      </c>
      <c r="X314" s="175">
        <f>INDEX(퀘스트_reward_type_List,MATCH('가이드 작업용'!AB314,퀘스트_reward_type_name,0),1)</f>
        <v>0</v>
      </c>
      <c r="Y314" s="175">
        <f>'가이드 작업용'!AC314</f>
        <v>0</v>
      </c>
      <c r="Z314" s="68">
        <f>0</f>
        <v>0</v>
      </c>
      <c r="AA314" s="175">
        <f>'가이드 작업용'!AD314</f>
        <v>0</v>
      </c>
      <c r="AB314" s="175">
        <f>INDEX(퀘스트_shortcut_type_List,MATCH('가이드 작업용'!T314,퀘스트_shortcut_type_name,0),1)</f>
        <v>13</v>
      </c>
      <c r="AC314" s="175">
        <f>'가이드 작업용'!V314</f>
        <v>94143</v>
      </c>
      <c r="AD314" s="68">
        <f>0</f>
        <v>0</v>
      </c>
      <c r="AE314" s="135">
        <f>INDEX(퀘스트_event_content_List,MATCH('가이드 작업용'!W314,퀘스트_event_content_name,0),1)</f>
        <v>0</v>
      </c>
      <c r="AF314" s="26" t="b">
        <f t="shared" si="64"/>
        <v>0</v>
      </c>
      <c r="AG314" s="1" t="b">
        <f t="shared" si="65"/>
        <v>0</v>
      </c>
      <c r="AH314" s="1" t="b">
        <f t="shared" si="66"/>
        <v>0</v>
      </c>
    </row>
    <row r="315" spans="1:34" x14ac:dyDescent="0.3">
      <c r="A315" s="1">
        <f t="shared" si="62"/>
        <v>5265</v>
      </c>
      <c r="B315" s="68">
        <f t="shared" si="50"/>
        <v>1314</v>
      </c>
      <c r="C315" s="68">
        <f>2</f>
        <v>2</v>
      </c>
      <c r="D315" s="68">
        <f t="shared" si="63"/>
        <v>142314</v>
      </c>
      <c r="E315" s="68">
        <f t="shared" si="67"/>
        <v>242242</v>
      </c>
      <c r="F315" s="175" t="str">
        <f>'가이드 작업용'!M315</f>
        <v>MVP 처치</v>
      </c>
      <c r="G315" s="175" t="str">
        <f>IFERROR(VLOOKUP(E315,'가이드 언어'!$BI:$BR,2,FALSE),0)</f>
        <v>메인 퀘스트 242 클리어</v>
      </c>
      <c r="H315" s="68">
        <f t="shared" si="51"/>
        <v>314</v>
      </c>
      <c r="I315" s="175">
        <f>'가이드 작업용'!N315</f>
        <v>65</v>
      </c>
      <c r="J315" s="175">
        <f>'가이드 작업용'!Q315</f>
        <v>52</v>
      </c>
      <c r="K315" s="175">
        <f>'가이드 작업용'!S315</f>
        <v>8</v>
      </c>
      <c r="L315" s="68">
        <f>8</f>
        <v>8</v>
      </c>
      <c r="M315" s="175">
        <f>'가이드 작업용'!G315</f>
        <v>4000000</v>
      </c>
      <c r="N315" s="68">
        <f>0</f>
        <v>0</v>
      </c>
      <c r="O315" s="68">
        <f>0</f>
        <v>0</v>
      </c>
      <c r="P315" s="68">
        <f>9</f>
        <v>9</v>
      </c>
      <c r="Q315" s="175">
        <f>'가이드 작업용'!K315</f>
        <v>191000</v>
      </c>
      <c r="R315" s="68">
        <f>0</f>
        <v>0</v>
      </c>
      <c r="S315" s="68">
        <f>0</f>
        <v>0</v>
      </c>
      <c r="T315" s="175">
        <f>INDEX(퀘스트_reward_type_List,MATCH('가이드 작업용'!X315,퀘스트_reward_type_name,0),1)</f>
        <v>0</v>
      </c>
      <c r="U315" s="175">
        <f>'가이드 작업용'!Y315</f>
        <v>0</v>
      </c>
      <c r="V315" s="68">
        <f>0</f>
        <v>0</v>
      </c>
      <c r="W315" s="175">
        <f>'가이드 작업용'!Z315</f>
        <v>0</v>
      </c>
      <c r="X315" s="175">
        <f>INDEX(퀘스트_reward_type_List,MATCH('가이드 작업용'!AB315,퀘스트_reward_type_name,0),1)</f>
        <v>0</v>
      </c>
      <c r="Y315" s="175">
        <f>'가이드 작업용'!AC315</f>
        <v>0</v>
      </c>
      <c r="Z315" s="68">
        <f>0</f>
        <v>0</v>
      </c>
      <c r="AA315" s="175">
        <f>'가이드 작업용'!AD315</f>
        <v>0</v>
      </c>
      <c r="AB315" s="175">
        <f>INDEX(퀘스트_shortcut_type_List,MATCH('가이드 작업용'!T315,퀘스트_shortcut_type_name,0),1)</f>
        <v>15</v>
      </c>
      <c r="AC315" s="175">
        <f>'가이드 작업용'!V315</f>
        <v>52</v>
      </c>
      <c r="AD315" s="68">
        <f>0</f>
        <v>0</v>
      </c>
      <c r="AE315" s="135">
        <f>INDEX(퀘스트_event_content_List,MATCH('가이드 작업용'!W315,퀘스트_event_content_name,0),1)</f>
        <v>0</v>
      </c>
      <c r="AF315" s="26" t="b">
        <f t="shared" si="64"/>
        <v>0</v>
      </c>
      <c r="AG315" s="1" t="b">
        <f t="shared" si="65"/>
        <v>0</v>
      </c>
      <c r="AH315" s="1" t="b">
        <f t="shared" si="66"/>
        <v>0</v>
      </c>
    </row>
    <row r="316" spans="1:34" x14ac:dyDescent="0.3">
      <c r="A316" s="1">
        <f t="shared" si="62"/>
        <v>5405602</v>
      </c>
      <c r="B316" s="68">
        <f t="shared" si="50"/>
        <v>1315</v>
      </c>
      <c r="C316" s="68">
        <f>2</f>
        <v>2</v>
      </c>
      <c r="D316" s="68">
        <f t="shared" si="63"/>
        <v>142315</v>
      </c>
      <c r="E316" s="68">
        <f t="shared" si="67"/>
        <v>242243</v>
      </c>
      <c r="F316" s="175" t="str">
        <f>'가이드 작업용'!M316</f>
        <v>해달 보스 처치</v>
      </c>
      <c r="G316" s="175" t="str">
        <f>IFERROR(VLOOKUP(E316,'가이드 언어'!$BI:$BR,2,FALSE),0)</f>
        <v>메인 퀘스트 243 클리어</v>
      </c>
      <c r="H316" s="68">
        <f t="shared" si="51"/>
        <v>315</v>
      </c>
      <c r="I316" s="175">
        <f>'가이드 작업용'!N316</f>
        <v>2</v>
      </c>
      <c r="J316" s="175">
        <f>'가이드 작업용'!Q316</f>
        <v>54056</v>
      </c>
      <c r="K316" s="175">
        <f>'가이드 작업용'!S316</f>
        <v>1</v>
      </c>
      <c r="L316" s="68">
        <f>8</f>
        <v>8</v>
      </c>
      <c r="M316" s="175">
        <f>'가이드 작업용'!G316</f>
        <v>4000000</v>
      </c>
      <c r="N316" s="68">
        <f>0</f>
        <v>0</v>
      </c>
      <c r="O316" s="68">
        <f>0</f>
        <v>0</v>
      </c>
      <c r="P316" s="68">
        <f>9</f>
        <v>9</v>
      </c>
      <c r="Q316" s="175">
        <f>'가이드 작업용'!K316</f>
        <v>193000</v>
      </c>
      <c r="R316" s="68">
        <f>0</f>
        <v>0</v>
      </c>
      <c r="S316" s="68">
        <f>0</f>
        <v>0</v>
      </c>
      <c r="T316" s="175">
        <f>INDEX(퀘스트_reward_type_List,MATCH('가이드 작업용'!X316,퀘스트_reward_type_name,0),1)</f>
        <v>34</v>
      </c>
      <c r="U316" s="175">
        <f>'가이드 작업용'!Y316</f>
        <v>1</v>
      </c>
      <c r="V316" s="68">
        <f>0</f>
        <v>0</v>
      </c>
      <c r="W316" s="175">
        <f>'가이드 작업용'!Z316</f>
        <v>0</v>
      </c>
      <c r="X316" s="175">
        <f>INDEX(퀘스트_reward_type_List,MATCH('가이드 작업용'!AB316,퀘스트_reward_type_name,0),1)</f>
        <v>0</v>
      </c>
      <c r="Y316" s="175">
        <f>'가이드 작업용'!AC316</f>
        <v>0</v>
      </c>
      <c r="Z316" s="68">
        <f>0</f>
        <v>0</v>
      </c>
      <c r="AA316" s="175">
        <f>'가이드 작업용'!AD316</f>
        <v>0</v>
      </c>
      <c r="AB316" s="175">
        <f>INDEX(퀘스트_shortcut_type_List,MATCH('가이드 작업용'!T316,퀘스트_shortcut_type_name,0),1)</f>
        <v>15</v>
      </c>
      <c r="AC316" s="175">
        <f>'가이드 작업용'!V316</f>
        <v>52</v>
      </c>
      <c r="AD316" s="68">
        <f>0</f>
        <v>0</v>
      </c>
      <c r="AE316" s="135">
        <f>INDEX(퀘스트_event_content_List,MATCH('가이드 작업용'!W316,퀘스트_event_content_name,0),1)</f>
        <v>0</v>
      </c>
      <c r="AF316" s="26" t="b">
        <f t="shared" si="64"/>
        <v>0</v>
      </c>
      <c r="AG316" s="1" t="b">
        <f t="shared" si="65"/>
        <v>0</v>
      </c>
      <c r="AH316" s="1" t="b">
        <f t="shared" si="66"/>
        <v>0</v>
      </c>
    </row>
    <row r="317" spans="1:34" x14ac:dyDescent="0.3">
      <c r="A317" s="1">
        <f t="shared" si="62"/>
        <v>5942</v>
      </c>
      <c r="B317" s="68">
        <f t="shared" si="50"/>
        <v>1316</v>
      </c>
      <c r="C317" s="68">
        <f>2</f>
        <v>2</v>
      </c>
      <c r="D317" s="68">
        <f t="shared" si="63"/>
        <v>142316</v>
      </c>
      <c r="E317" s="68">
        <f t="shared" si="67"/>
        <v>242244</v>
      </c>
      <c r="F317" s="175" t="str">
        <f>'가이드 작업용'!M317</f>
        <v>폭력배 처치</v>
      </c>
      <c r="G317" s="175" t="str">
        <f>IFERROR(VLOOKUP(E317,'가이드 언어'!$BI:$BR,2,FALSE),0)</f>
        <v>메인 퀘스트 244 클리어</v>
      </c>
      <c r="H317" s="68">
        <f t="shared" si="51"/>
        <v>316</v>
      </c>
      <c r="I317" s="175">
        <f>'가이드 작업용'!N317</f>
        <v>42</v>
      </c>
      <c r="J317" s="175">
        <f>'가이드 작업용'!Q317</f>
        <v>59</v>
      </c>
      <c r="K317" s="175">
        <f>'가이드 작업용'!S317</f>
        <v>2700</v>
      </c>
      <c r="L317" s="68">
        <f>8</f>
        <v>8</v>
      </c>
      <c r="M317" s="175">
        <f>'가이드 작업용'!G317</f>
        <v>4000000</v>
      </c>
      <c r="N317" s="68">
        <f>0</f>
        <v>0</v>
      </c>
      <c r="O317" s="68">
        <f>0</f>
        <v>0</v>
      </c>
      <c r="P317" s="68">
        <f>9</f>
        <v>9</v>
      </c>
      <c r="Q317" s="175">
        <f>'가이드 작업용'!K317</f>
        <v>195000</v>
      </c>
      <c r="R317" s="68">
        <f>0</f>
        <v>0</v>
      </c>
      <c r="S317" s="68">
        <f>0</f>
        <v>0</v>
      </c>
      <c r="T317" s="175">
        <f>INDEX(퀘스트_reward_type_List,MATCH('가이드 작업용'!X317,퀘스트_reward_type_name,0),1)</f>
        <v>0</v>
      </c>
      <c r="U317" s="175">
        <f>'가이드 작업용'!Y317</f>
        <v>0</v>
      </c>
      <c r="V317" s="68">
        <f>0</f>
        <v>0</v>
      </c>
      <c r="W317" s="175">
        <f>'가이드 작업용'!Z317</f>
        <v>0</v>
      </c>
      <c r="X317" s="175">
        <f>INDEX(퀘스트_reward_type_List,MATCH('가이드 작업용'!AB317,퀘스트_reward_type_name,0),1)</f>
        <v>0</v>
      </c>
      <c r="Y317" s="175">
        <f>'가이드 작업용'!AC317</f>
        <v>0</v>
      </c>
      <c r="Z317" s="68">
        <f>0</f>
        <v>0</v>
      </c>
      <c r="AA317" s="175">
        <f>'가이드 작업용'!AD317</f>
        <v>0</v>
      </c>
      <c r="AB317" s="175">
        <f>INDEX(퀘스트_shortcut_type_List,MATCH('가이드 작업용'!T317,퀘스트_shortcut_type_name,0),1)</f>
        <v>15</v>
      </c>
      <c r="AC317" s="175">
        <f>'가이드 작업용'!V317</f>
        <v>53</v>
      </c>
      <c r="AD317" s="68">
        <f>0</f>
        <v>0</v>
      </c>
      <c r="AE317" s="135">
        <f>INDEX(퀘스트_event_content_List,MATCH('가이드 작업용'!W317,퀘스트_event_content_name,0),1)</f>
        <v>0</v>
      </c>
      <c r="AF317" s="26" t="b">
        <f t="shared" si="64"/>
        <v>0</v>
      </c>
      <c r="AG317" s="1" t="b">
        <f t="shared" si="65"/>
        <v>0</v>
      </c>
      <c r="AH317" s="1" t="b">
        <f t="shared" si="66"/>
        <v>0</v>
      </c>
    </row>
    <row r="318" spans="1:34" x14ac:dyDescent="0.3">
      <c r="A318" s="1">
        <f t="shared" si="62"/>
        <v>5266</v>
      </c>
      <c r="B318" s="68">
        <f t="shared" si="50"/>
        <v>1317</v>
      </c>
      <c r="C318" s="68">
        <f>2</f>
        <v>2</v>
      </c>
      <c r="D318" s="68">
        <f t="shared" si="63"/>
        <v>142317</v>
      </c>
      <c r="E318" s="68">
        <f t="shared" si="67"/>
        <v>242245</v>
      </c>
      <c r="F318" s="175" t="str">
        <f>'가이드 작업용'!M318</f>
        <v>코코모 해변 4 유니크 MVP 처치</v>
      </c>
      <c r="G318" s="175" t="str">
        <f>IFERROR(VLOOKUP(E318,'가이드 언어'!$BI:$BR,2,FALSE),0)</f>
        <v>메인 퀘스트 245 클리어</v>
      </c>
      <c r="H318" s="68">
        <f t="shared" si="51"/>
        <v>317</v>
      </c>
      <c r="I318" s="175">
        <f>'가이드 작업용'!N318</f>
        <v>66</v>
      </c>
      <c r="J318" s="175">
        <f>'가이드 작업용'!Q318</f>
        <v>52</v>
      </c>
      <c r="K318" s="175">
        <f>'가이드 작업용'!S318</f>
        <v>1</v>
      </c>
      <c r="L318" s="68">
        <f>8</f>
        <v>8</v>
      </c>
      <c r="M318" s="175">
        <f>'가이드 작업용'!G318</f>
        <v>4000000</v>
      </c>
      <c r="N318" s="68">
        <f>0</f>
        <v>0</v>
      </c>
      <c r="O318" s="68">
        <f>0</f>
        <v>0</v>
      </c>
      <c r="P318" s="68">
        <f>9</f>
        <v>9</v>
      </c>
      <c r="Q318" s="175">
        <f>'가이드 작업용'!K318</f>
        <v>197000</v>
      </c>
      <c r="R318" s="68">
        <f>0</f>
        <v>0</v>
      </c>
      <c r="S318" s="68">
        <f>0</f>
        <v>0</v>
      </c>
      <c r="T318" s="175">
        <f>INDEX(퀘스트_reward_type_List,MATCH('가이드 작업용'!X318,퀘스트_reward_type_name,0),1)</f>
        <v>0</v>
      </c>
      <c r="U318" s="175">
        <f>'가이드 작업용'!Y318</f>
        <v>0</v>
      </c>
      <c r="V318" s="68">
        <f>0</f>
        <v>0</v>
      </c>
      <c r="W318" s="175">
        <f>'가이드 작업용'!Z318</f>
        <v>0</v>
      </c>
      <c r="X318" s="175">
        <f>INDEX(퀘스트_reward_type_List,MATCH('가이드 작업용'!AB318,퀘스트_reward_type_name,0),1)</f>
        <v>0</v>
      </c>
      <c r="Y318" s="175">
        <f>'가이드 작업용'!AC318</f>
        <v>0</v>
      </c>
      <c r="Z318" s="68">
        <f>0</f>
        <v>0</v>
      </c>
      <c r="AA318" s="175">
        <f>'가이드 작업용'!AD318</f>
        <v>0</v>
      </c>
      <c r="AB318" s="175">
        <f>INDEX(퀘스트_shortcut_type_List,MATCH('가이드 작업용'!T318,퀘스트_shortcut_type_name,0),1)</f>
        <v>15</v>
      </c>
      <c r="AC318" s="175">
        <f>'가이드 작업용'!V318</f>
        <v>52</v>
      </c>
      <c r="AD318" s="68">
        <f>0</f>
        <v>0</v>
      </c>
      <c r="AE318" s="135">
        <f>INDEX(퀘스트_event_content_List,MATCH('가이드 작업용'!W318,퀘스트_event_content_name,0),1)</f>
        <v>0</v>
      </c>
      <c r="AF318" s="26" t="b">
        <f t="shared" si="64"/>
        <v>0</v>
      </c>
      <c r="AG318" s="1" t="b">
        <f t="shared" si="65"/>
        <v>0</v>
      </c>
      <c r="AH318" s="1" t="b">
        <f t="shared" si="66"/>
        <v>0</v>
      </c>
    </row>
    <row r="319" spans="1:34" x14ac:dyDescent="0.3">
      <c r="A319" s="1">
        <f t="shared" si="62"/>
        <v>5365</v>
      </c>
      <c r="B319" s="68">
        <f t="shared" si="50"/>
        <v>1318</v>
      </c>
      <c r="C319" s="68">
        <f>2</f>
        <v>2</v>
      </c>
      <c r="D319" s="68">
        <f t="shared" si="63"/>
        <v>142318</v>
      </c>
      <c r="E319" s="68">
        <f t="shared" si="67"/>
        <v>242246</v>
      </c>
      <c r="F319" s="175" t="str">
        <f>'가이드 작업용'!M319</f>
        <v>MVP 처치</v>
      </c>
      <c r="G319" s="175" t="str">
        <f>IFERROR(VLOOKUP(E319,'가이드 언어'!$BI:$BR,2,FALSE),0)</f>
        <v>메인 퀘스트 246 클리어</v>
      </c>
      <c r="H319" s="68">
        <f t="shared" si="51"/>
        <v>318</v>
      </c>
      <c r="I319" s="175">
        <f>'가이드 작업용'!N319</f>
        <v>65</v>
      </c>
      <c r="J319" s="175">
        <f>'가이드 작업용'!Q319</f>
        <v>53</v>
      </c>
      <c r="K319" s="175">
        <f>'가이드 작업용'!S319</f>
        <v>8</v>
      </c>
      <c r="L319" s="68">
        <f>8</f>
        <v>8</v>
      </c>
      <c r="M319" s="175">
        <f>'가이드 작업용'!G319</f>
        <v>4000000</v>
      </c>
      <c r="N319" s="68">
        <f>0</f>
        <v>0</v>
      </c>
      <c r="O319" s="68">
        <f>0</f>
        <v>0</v>
      </c>
      <c r="P319" s="68">
        <f>9</f>
        <v>9</v>
      </c>
      <c r="Q319" s="175">
        <f>'가이드 작업용'!K319</f>
        <v>199000</v>
      </c>
      <c r="R319" s="68">
        <f>0</f>
        <v>0</v>
      </c>
      <c r="S319" s="68">
        <f>0</f>
        <v>0</v>
      </c>
      <c r="T319" s="175">
        <f>INDEX(퀘스트_reward_type_List,MATCH('가이드 작업용'!X319,퀘스트_reward_type_name,0),1)</f>
        <v>0</v>
      </c>
      <c r="U319" s="175">
        <f>'가이드 작업용'!Y319</f>
        <v>0</v>
      </c>
      <c r="V319" s="68">
        <f>0</f>
        <v>0</v>
      </c>
      <c r="W319" s="175">
        <f>'가이드 작업용'!Z319</f>
        <v>0</v>
      </c>
      <c r="X319" s="175">
        <f>INDEX(퀘스트_reward_type_List,MATCH('가이드 작업용'!AB319,퀘스트_reward_type_name,0),1)</f>
        <v>0</v>
      </c>
      <c r="Y319" s="175">
        <f>'가이드 작업용'!AC319</f>
        <v>0</v>
      </c>
      <c r="Z319" s="68">
        <f>0</f>
        <v>0</v>
      </c>
      <c r="AA319" s="175">
        <f>'가이드 작업용'!AD319</f>
        <v>0</v>
      </c>
      <c r="AB319" s="175">
        <f>INDEX(퀘스트_shortcut_type_List,MATCH('가이드 작업용'!T319,퀘스트_shortcut_type_name,0),1)</f>
        <v>15</v>
      </c>
      <c r="AC319" s="175">
        <f>'가이드 작업용'!V319</f>
        <v>53</v>
      </c>
      <c r="AD319" s="68">
        <f>0</f>
        <v>0</v>
      </c>
      <c r="AE319" s="135">
        <f>INDEX(퀘스트_event_content_List,MATCH('가이드 작업용'!W319,퀘스트_event_content_name,0),1)</f>
        <v>0</v>
      </c>
      <c r="AF319" s="26" t="b">
        <f t="shared" si="64"/>
        <v>0</v>
      </c>
      <c r="AG319" s="1" t="b">
        <f t="shared" si="65"/>
        <v>0</v>
      </c>
      <c r="AH319" s="1" t="b">
        <f t="shared" si="66"/>
        <v>0</v>
      </c>
    </row>
    <row r="320" spans="1:34" x14ac:dyDescent="0.3">
      <c r="A320" s="1">
        <f t="shared" si="62"/>
        <v>5405902</v>
      </c>
      <c r="B320" s="68">
        <f t="shared" si="50"/>
        <v>1319</v>
      </c>
      <c r="C320" s="68">
        <f>2</f>
        <v>2</v>
      </c>
      <c r="D320" s="68">
        <f t="shared" si="63"/>
        <v>142319</v>
      </c>
      <c r="E320" s="68">
        <f t="shared" si="67"/>
        <v>242247</v>
      </c>
      <c r="F320" s="175" t="str">
        <f>'가이드 작업용'!M320</f>
        <v>폭력배 보스 처치</v>
      </c>
      <c r="G320" s="175" t="str">
        <f>IFERROR(VLOOKUP(E320,'가이드 언어'!$BI:$BR,2,FALSE),0)</f>
        <v>메인 퀘스트 247 클리어</v>
      </c>
      <c r="H320" s="68">
        <f t="shared" si="51"/>
        <v>319</v>
      </c>
      <c r="I320" s="175">
        <f>'가이드 작업용'!N320</f>
        <v>2</v>
      </c>
      <c r="J320" s="175">
        <f>'가이드 작업용'!Q320</f>
        <v>54059</v>
      </c>
      <c r="K320" s="175">
        <f>'가이드 작업용'!S320</f>
        <v>1</v>
      </c>
      <c r="L320" s="68">
        <f>8</f>
        <v>8</v>
      </c>
      <c r="M320" s="175">
        <f>'가이드 작업용'!G320</f>
        <v>4000000</v>
      </c>
      <c r="N320" s="68">
        <f>0</f>
        <v>0</v>
      </c>
      <c r="O320" s="68">
        <f>0</f>
        <v>0</v>
      </c>
      <c r="P320" s="68">
        <f>9</f>
        <v>9</v>
      </c>
      <c r="Q320" s="175">
        <f>'가이드 작업용'!K320</f>
        <v>201000</v>
      </c>
      <c r="R320" s="68">
        <f>0</f>
        <v>0</v>
      </c>
      <c r="S320" s="68">
        <f>0</f>
        <v>0</v>
      </c>
      <c r="T320" s="175">
        <f>INDEX(퀘스트_reward_type_List,MATCH('가이드 작업용'!X320,퀘스트_reward_type_name,0),1)</f>
        <v>0</v>
      </c>
      <c r="U320" s="175">
        <f>'가이드 작업용'!Y320</f>
        <v>0</v>
      </c>
      <c r="V320" s="68">
        <f>0</f>
        <v>0</v>
      </c>
      <c r="W320" s="175">
        <f>'가이드 작업용'!Z320</f>
        <v>0</v>
      </c>
      <c r="X320" s="175">
        <f>INDEX(퀘스트_reward_type_List,MATCH('가이드 작업용'!AB320,퀘스트_reward_type_name,0),1)</f>
        <v>0</v>
      </c>
      <c r="Y320" s="175">
        <f>'가이드 작업용'!AC320</f>
        <v>0</v>
      </c>
      <c r="Z320" s="68">
        <f>0</f>
        <v>0</v>
      </c>
      <c r="AA320" s="175">
        <f>'가이드 작업용'!AD320</f>
        <v>0</v>
      </c>
      <c r="AB320" s="175">
        <f>INDEX(퀘스트_shortcut_type_List,MATCH('가이드 작업용'!T320,퀘스트_shortcut_type_name,0),1)</f>
        <v>15</v>
      </c>
      <c r="AC320" s="175">
        <f>'가이드 작업용'!V320</f>
        <v>53</v>
      </c>
      <c r="AD320" s="68">
        <f>0</f>
        <v>0</v>
      </c>
      <c r="AE320" s="135">
        <f>INDEX(퀘스트_event_content_List,MATCH('가이드 작업용'!W320,퀘스트_event_content_name,0),1)</f>
        <v>0</v>
      </c>
      <c r="AF320" s="26" t="b">
        <f t="shared" si="64"/>
        <v>0</v>
      </c>
      <c r="AG320" s="1" t="b">
        <f t="shared" si="65"/>
        <v>0</v>
      </c>
      <c r="AH320" s="1" t="b">
        <f t="shared" si="66"/>
        <v>0</v>
      </c>
    </row>
    <row r="321" spans="1:34" x14ac:dyDescent="0.3">
      <c r="A321" s="1">
        <f t="shared" si="62"/>
        <v>6642</v>
      </c>
      <c r="B321" s="68">
        <f t="shared" si="50"/>
        <v>1320</v>
      </c>
      <c r="C321" s="68">
        <f>2</f>
        <v>2</v>
      </c>
      <c r="D321" s="68">
        <f t="shared" si="63"/>
        <v>142320</v>
      </c>
      <c r="E321" s="68">
        <f t="shared" si="67"/>
        <v>242248</v>
      </c>
      <c r="F321" s="175" t="str">
        <f>'가이드 작업용'!M321</f>
        <v>와일드 로즈 처치</v>
      </c>
      <c r="G321" s="175" t="str">
        <f>IFERROR(VLOOKUP(E321,'가이드 언어'!$BI:$BR,2,FALSE),0)</f>
        <v>메인 퀘스트 248 클리어</v>
      </c>
      <c r="H321" s="68">
        <f t="shared" si="51"/>
        <v>320</v>
      </c>
      <c r="I321" s="175">
        <f>'가이드 작업용'!N321</f>
        <v>42</v>
      </c>
      <c r="J321" s="175">
        <f>'가이드 작업용'!Q321</f>
        <v>66</v>
      </c>
      <c r="K321" s="175">
        <f>'가이드 작업용'!S321</f>
        <v>3700</v>
      </c>
      <c r="L321" s="68">
        <f>8</f>
        <v>8</v>
      </c>
      <c r="M321" s="175">
        <f>'가이드 작업용'!G321</f>
        <v>4000000</v>
      </c>
      <c r="N321" s="68">
        <f>0</f>
        <v>0</v>
      </c>
      <c r="O321" s="68">
        <f>0</f>
        <v>0</v>
      </c>
      <c r="P321" s="68">
        <f>9</f>
        <v>9</v>
      </c>
      <c r="Q321" s="175">
        <f>'가이드 작업용'!K321</f>
        <v>203000</v>
      </c>
      <c r="R321" s="68">
        <f>0</f>
        <v>0</v>
      </c>
      <c r="S321" s="68">
        <f>0</f>
        <v>0</v>
      </c>
      <c r="T321" s="175">
        <f>INDEX(퀘스트_reward_type_List,MATCH('가이드 작업용'!X321,퀘스트_reward_type_name,0),1)</f>
        <v>6</v>
      </c>
      <c r="U321" s="175">
        <f>'가이드 작업용'!Y321</f>
        <v>84017</v>
      </c>
      <c r="V321" s="68">
        <f>0</f>
        <v>0</v>
      </c>
      <c r="W321" s="175">
        <f>'가이드 작업용'!Z321</f>
        <v>1</v>
      </c>
      <c r="X321" s="175">
        <f>INDEX(퀘스트_reward_type_List,MATCH('가이드 작업용'!AB321,퀘스트_reward_type_name,0),1)</f>
        <v>6</v>
      </c>
      <c r="Y321" s="175">
        <f>'가이드 작업용'!AC321</f>
        <v>94057</v>
      </c>
      <c r="Z321" s="68">
        <f>0</f>
        <v>0</v>
      </c>
      <c r="AA321" s="175">
        <f>'가이드 작업용'!AD321</f>
        <v>20</v>
      </c>
      <c r="AB321" s="175">
        <f>INDEX(퀘스트_shortcut_type_List,MATCH('가이드 작업용'!T321,퀘스트_shortcut_type_name,0),1)</f>
        <v>15</v>
      </c>
      <c r="AC321" s="175">
        <f>'가이드 작업용'!V321</f>
        <v>54</v>
      </c>
      <c r="AD321" s="68">
        <f>0</f>
        <v>0</v>
      </c>
      <c r="AE321" s="135">
        <f>INDEX(퀘스트_event_content_List,MATCH('가이드 작업용'!W321,퀘스트_event_content_name,0),1)</f>
        <v>0</v>
      </c>
      <c r="AF321" s="26" t="b">
        <f t="shared" si="64"/>
        <v>0</v>
      </c>
      <c r="AG321" s="1" t="b">
        <f t="shared" si="65"/>
        <v>0</v>
      </c>
      <c r="AH321" s="1" t="b">
        <f t="shared" si="66"/>
        <v>0</v>
      </c>
    </row>
    <row r="322" spans="1:34" x14ac:dyDescent="0.3">
      <c r="A322" s="1">
        <f t="shared" si="62"/>
        <v>9070</v>
      </c>
      <c r="B322" s="68">
        <f t="shared" si="50"/>
        <v>1321</v>
      </c>
      <c r="C322" s="68">
        <f>2</f>
        <v>2</v>
      </c>
      <c r="D322" s="68">
        <f t="shared" si="63"/>
        <v>142321</v>
      </c>
      <c r="E322" s="68">
        <f t="shared" si="67"/>
        <v>242249</v>
      </c>
      <c r="F322" s="175" t="str">
        <f>'가이드 작업용'!M322</f>
        <v>카드 강화</v>
      </c>
      <c r="G322" s="175" t="str">
        <f>IFERROR(VLOOKUP(E322,'가이드 언어'!$BI:$BR,2,FALSE),0)</f>
        <v>메인 퀘스트 249 클리어</v>
      </c>
      <c r="H322" s="68">
        <f t="shared" si="51"/>
        <v>321</v>
      </c>
      <c r="I322" s="175">
        <f>'가이드 작업용'!N322</f>
        <v>70</v>
      </c>
      <c r="J322" s="175">
        <f>'가이드 작업용'!Q322</f>
        <v>90</v>
      </c>
      <c r="K322" s="175">
        <f>'가이드 작업용'!S322</f>
        <v>1</v>
      </c>
      <c r="L322" s="68">
        <f>8</f>
        <v>8</v>
      </c>
      <c r="M322" s="175">
        <f>'가이드 작업용'!G322</f>
        <v>4000000</v>
      </c>
      <c r="N322" s="68">
        <f>0</f>
        <v>0</v>
      </c>
      <c r="O322" s="68">
        <f>0</f>
        <v>0</v>
      </c>
      <c r="P322" s="68">
        <f>9</f>
        <v>9</v>
      </c>
      <c r="Q322" s="175">
        <f>'가이드 작업용'!K322</f>
        <v>205000</v>
      </c>
      <c r="R322" s="68">
        <f>0</f>
        <v>0</v>
      </c>
      <c r="S322" s="68">
        <f>0</f>
        <v>0</v>
      </c>
      <c r="T322" s="175">
        <f>INDEX(퀘스트_reward_type_List,MATCH('가이드 작업용'!X322,퀘스트_reward_type_name,0),1)</f>
        <v>0</v>
      </c>
      <c r="U322" s="175">
        <f>'가이드 작업용'!Y322</f>
        <v>0</v>
      </c>
      <c r="V322" s="68">
        <f>0</f>
        <v>0</v>
      </c>
      <c r="W322" s="175">
        <f>'가이드 작업용'!Z322</f>
        <v>0</v>
      </c>
      <c r="X322" s="175">
        <f>INDEX(퀘스트_reward_type_List,MATCH('가이드 작업용'!AB322,퀘스트_reward_type_name,0),1)</f>
        <v>0</v>
      </c>
      <c r="Y322" s="175">
        <f>'가이드 작업용'!AC322</f>
        <v>0</v>
      </c>
      <c r="Z322" s="68">
        <f>0</f>
        <v>0</v>
      </c>
      <c r="AA322" s="175">
        <f>'가이드 작업용'!AD322</f>
        <v>0</v>
      </c>
      <c r="AB322" s="175">
        <f>INDEX(퀘스트_shortcut_type_List,MATCH('가이드 작업용'!T322,퀘스트_shortcut_type_name,0),1)</f>
        <v>6</v>
      </c>
      <c r="AC322" s="175">
        <f>'가이드 작업용'!V322</f>
        <v>0</v>
      </c>
      <c r="AD322" s="68">
        <f>0</f>
        <v>0</v>
      </c>
      <c r="AE322" s="135">
        <f>INDEX(퀘스트_event_content_List,MATCH('가이드 작업용'!W322,퀘스트_event_content_name,0),1)</f>
        <v>0</v>
      </c>
      <c r="AF322" s="26" t="b">
        <f t="shared" si="64"/>
        <v>0</v>
      </c>
      <c r="AG322" s="1" t="b">
        <f t="shared" si="65"/>
        <v>0</v>
      </c>
      <c r="AH322" s="1" t="b">
        <f t="shared" si="66"/>
        <v>0</v>
      </c>
    </row>
    <row r="323" spans="1:34" x14ac:dyDescent="0.3">
      <c r="A323" s="1">
        <f t="shared" si="62"/>
        <v>5465</v>
      </c>
      <c r="B323" s="68">
        <f t="shared" ref="B323:B386" si="68">42000+ROW()-1-41000</f>
        <v>1322</v>
      </c>
      <c r="C323" s="68">
        <f>2</f>
        <v>2</v>
      </c>
      <c r="D323" s="68">
        <f t="shared" si="63"/>
        <v>142322</v>
      </c>
      <c r="E323" s="68">
        <f t="shared" si="67"/>
        <v>242250</v>
      </c>
      <c r="F323" s="175" t="str">
        <f>'가이드 작업용'!M323</f>
        <v>MVP 처치</v>
      </c>
      <c r="G323" s="175" t="str">
        <f>IFERROR(VLOOKUP(E323,'가이드 언어'!$BI:$BR,2,FALSE),0)</f>
        <v>메인 퀘스트 250 클리어</v>
      </c>
      <c r="H323" s="68">
        <f t="shared" ref="H323:H386" si="69">ROW()-1</f>
        <v>322</v>
      </c>
      <c r="I323" s="175">
        <f>'가이드 작업용'!N323</f>
        <v>65</v>
      </c>
      <c r="J323" s="175">
        <f>'가이드 작업용'!Q323</f>
        <v>54</v>
      </c>
      <c r="K323" s="175">
        <f>'가이드 작업용'!S323</f>
        <v>8</v>
      </c>
      <c r="L323" s="68">
        <f>8</f>
        <v>8</v>
      </c>
      <c r="M323" s="175">
        <f>'가이드 작업용'!G323</f>
        <v>4000000</v>
      </c>
      <c r="N323" s="68">
        <f>0</f>
        <v>0</v>
      </c>
      <c r="O323" s="68">
        <f>0</f>
        <v>0</v>
      </c>
      <c r="P323" s="68">
        <f>9</f>
        <v>9</v>
      </c>
      <c r="Q323" s="175">
        <f>'가이드 작업용'!K323</f>
        <v>207000</v>
      </c>
      <c r="R323" s="68">
        <f>0</f>
        <v>0</v>
      </c>
      <c r="S323" s="68">
        <f>0</f>
        <v>0</v>
      </c>
      <c r="T323" s="175">
        <f>INDEX(퀘스트_reward_type_List,MATCH('가이드 작업용'!X323,퀘스트_reward_type_name,0),1)</f>
        <v>0</v>
      </c>
      <c r="U323" s="175">
        <f>'가이드 작업용'!Y323</f>
        <v>0</v>
      </c>
      <c r="V323" s="68">
        <f>0</f>
        <v>0</v>
      </c>
      <c r="W323" s="175">
        <f>'가이드 작업용'!Z323</f>
        <v>0</v>
      </c>
      <c r="X323" s="175">
        <f>INDEX(퀘스트_reward_type_List,MATCH('가이드 작업용'!AB323,퀘스트_reward_type_name,0),1)</f>
        <v>0</v>
      </c>
      <c r="Y323" s="175">
        <f>'가이드 작업용'!AC323</f>
        <v>0</v>
      </c>
      <c r="Z323" s="68">
        <f>0</f>
        <v>0</v>
      </c>
      <c r="AA323" s="175">
        <f>'가이드 작업용'!AD323</f>
        <v>0</v>
      </c>
      <c r="AB323" s="175">
        <f>INDEX(퀘스트_shortcut_type_List,MATCH('가이드 작업용'!T323,퀘스트_shortcut_type_name,0),1)</f>
        <v>15</v>
      </c>
      <c r="AC323" s="175">
        <f>'가이드 작업용'!V323</f>
        <v>54</v>
      </c>
      <c r="AD323" s="68">
        <f>0</f>
        <v>0</v>
      </c>
      <c r="AE323" s="135">
        <f>INDEX(퀘스트_event_content_List,MATCH('가이드 작업용'!W323,퀘스트_event_content_name,0),1)</f>
        <v>0</v>
      </c>
      <c r="AF323" s="26" t="b">
        <f t="shared" si="64"/>
        <v>0</v>
      </c>
      <c r="AG323" s="1" t="b">
        <f t="shared" si="65"/>
        <v>0</v>
      </c>
      <c r="AH323" s="1" t="b">
        <f t="shared" si="66"/>
        <v>0</v>
      </c>
    </row>
    <row r="324" spans="1:34" x14ac:dyDescent="0.3">
      <c r="A324" s="1">
        <f t="shared" si="62"/>
        <v>976</v>
      </c>
      <c r="B324" s="68">
        <f t="shared" si="68"/>
        <v>1323</v>
      </c>
      <c r="C324" s="68">
        <f>2</f>
        <v>2</v>
      </c>
      <c r="D324" s="68">
        <f t="shared" si="63"/>
        <v>142323</v>
      </c>
      <c r="E324" s="68">
        <f t="shared" si="67"/>
        <v>242251</v>
      </c>
      <c r="F324" s="175" t="str">
        <f>'가이드 작업용'!M324</f>
        <v>코코모 해변 듀얼 클리어</v>
      </c>
      <c r="G324" s="175" t="str">
        <f>IFERROR(VLOOKUP(E324,'가이드 언어'!$BI:$BR,2,FALSE),0)</f>
        <v>메인 퀘스트 251 클리어</v>
      </c>
      <c r="H324" s="68">
        <f t="shared" si="69"/>
        <v>323</v>
      </c>
      <c r="I324" s="175">
        <f>'가이드 작업용'!N324</f>
        <v>76</v>
      </c>
      <c r="J324" s="175">
        <f>'가이드 작업용'!Q324</f>
        <v>9</v>
      </c>
      <c r="K324" s="175">
        <f>'가이드 작업용'!S324</f>
        <v>1</v>
      </c>
      <c r="L324" s="68">
        <f>8</f>
        <v>8</v>
      </c>
      <c r="M324" s="175">
        <f>'가이드 작업용'!G324</f>
        <v>4000000</v>
      </c>
      <c r="N324" s="68">
        <f>0</f>
        <v>0</v>
      </c>
      <c r="O324" s="68">
        <f>0</f>
        <v>0</v>
      </c>
      <c r="P324" s="68">
        <f>9</f>
        <v>9</v>
      </c>
      <c r="Q324" s="175">
        <f>'가이드 작업용'!K324</f>
        <v>209000</v>
      </c>
      <c r="R324" s="68">
        <f>0</f>
        <v>0</v>
      </c>
      <c r="S324" s="68">
        <f>0</f>
        <v>0</v>
      </c>
      <c r="T324" s="175">
        <f>INDEX(퀘스트_reward_type_List,MATCH('가이드 작업용'!X324,퀘스트_reward_type_name,0),1)</f>
        <v>6</v>
      </c>
      <c r="U324" s="175">
        <f>'가이드 작업용'!Y324</f>
        <v>85002</v>
      </c>
      <c r="V324" s="68">
        <f>0</f>
        <v>0</v>
      </c>
      <c r="W324" s="175">
        <f>'가이드 작업용'!Z324</f>
        <v>1</v>
      </c>
      <c r="X324" s="175">
        <f>INDEX(퀘스트_reward_type_List,MATCH('가이드 작업용'!AB324,퀘스트_reward_type_name,0),1)</f>
        <v>0</v>
      </c>
      <c r="Y324" s="175">
        <f>'가이드 작업용'!AC324</f>
        <v>0</v>
      </c>
      <c r="Z324" s="68">
        <f>0</f>
        <v>0</v>
      </c>
      <c r="AA324" s="175">
        <f>'가이드 작업용'!AD324</f>
        <v>0</v>
      </c>
      <c r="AB324" s="175">
        <f>INDEX(퀘스트_shortcut_type_List,MATCH('가이드 작업용'!T324,퀘스트_shortcut_type_name,0),1)</f>
        <v>23</v>
      </c>
      <c r="AC324" s="175">
        <f>'가이드 작업용'!V324</f>
        <v>9</v>
      </c>
      <c r="AD324" s="68">
        <f>0</f>
        <v>0</v>
      </c>
      <c r="AE324" s="135">
        <f>INDEX(퀘스트_event_content_List,MATCH('가이드 작업용'!W324,퀘스트_event_content_name,0),1)</f>
        <v>0</v>
      </c>
      <c r="AF324" s="26" t="b">
        <f t="shared" si="64"/>
        <v>0</v>
      </c>
      <c r="AG324" s="1" t="b">
        <f t="shared" si="65"/>
        <v>0</v>
      </c>
      <c r="AH324" s="1" t="b">
        <f t="shared" si="66"/>
        <v>0</v>
      </c>
    </row>
    <row r="325" spans="1:34" x14ac:dyDescent="0.3">
      <c r="A325" s="1">
        <f t="shared" si="62"/>
        <v>5406602</v>
      </c>
      <c r="B325" s="68">
        <f t="shared" si="68"/>
        <v>1324</v>
      </c>
      <c r="C325" s="68">
        <f>2</f>
        <v>2</v>
      </c>
      <c r="D325" s="68">
        <f t="shared" si="63"/>
        <v>142324</v>
      </c>
      <c r="E325" s="68">
        <f t="shared" si="67"/>
        <v>242252</v>
      </c>
      <c r="F325" s="175" t="str">
        <f>'가이드 작업용'!M325</f>
        <v>와일드 로즈 보스 처치</v>
      </c>
      <c r="G325" s="175" t="str">
        <f>IFERROR(VLOOKUP(E325,'가이드 언어'!$BI:$BR,2,FALSE),0)</f>
        <v>메인 퀘스트 252 클리어</v>
      </c>
      <c r="H325" s="68">
        <f t="shared" si="69"/>
        <v>324</v>
      </c>
      <c r="I325" s="175">
        <f>'가이드 작업용'!N325</f>
        <v>2</v>
      </c>
      <c r="J325" s="175">
        <f>'가이드 작업용'!Q325</f>
        <v>54066</v>
      </c>
      <c r="K325" s="175">
        <f>'가이드 작업용'!S325</f>
        <v>1</v>
      </c>
      <c r="L325" s="68">
        <f>8</f>
        <v>8</v>
      </c>
      <c r="M325" s="175">
        <f>'가이드 작업용'!G325</f>
        <v>4000000</v>
      </c>
      <c r="N325" s="68">
        <f>0</f>
        <v>0</v>
      </c>
      <c r="O325" s="68">
        <f>0</f>
        <v>0</v>
      </c>
      <c r="P325" s="68">
        <f>9</f>
        <v>9</v>
      </c>
      <c r="Q325" s="175">
        <f>'가이드 작업용'!K325</f>
        <v>211000</v>
      </c>
      <c r="R325" s="68">
        <f>0</f>
        <v>0</v>
      </c>
      <c r="S325" s="68">
        <f>0</f>
        <v>0</v>
      </c>
      <c r="T325" s="175">
        <f>INDEX(퀘스트_reward_type_List,MATCH('가이드 작업용'!X325,퀘스트_reward_type_name,0),1)</f>
        <v>34</v>
      </c>
      <c r="U325" s="175">
        <f>'가이드 작업용'!Y325</f>
        <v>1</v>
      </c>
      <c r="V325" s="68">
        <f>0</f>
        <v>0</v>
      </c>
      <c r="W325" s="175">
        <f>'가이드 작업용'!Z325</f>
        <v>0</v>
      </c>
      <c r="X325" s="175">
        <f>INDEX(퀘스트_reward_type_List,MATCH('가이드 작업용'!AB325,퀘스트_reward_type_name,0),1)</f>
        <v>0</v>
      </c>
      <c r="Y325" s="175">
        <f>'가이드 작업용'!AC325</f>
        <v>0</v>
      </c>
      <c r="Z325" s="68">
        <f>0</f>
        <v>0</v>
      </c>
      <c r="AA325" s="175">
        <f>'가이드 작업용'!AD325</f>
        <v>0</v>
      </c>
      <c r="AB325" s="175">
        <f>INDEX(퀘스트_shortcut_type_List,MATCH('가이드 작업용'!T325,퀘스트_shortcut_type_name,0),1)</f>
        <v>15</v>
      </c>
      <c r="AC325" s="175">
        <f>'가이드 작업용'!V325</f>
        <v>54</v>
      </c>
      <c r="AD325" s="68">
        <f>0</f>
        <v>0</v>
      </c>
      <c r="AE325" s="135">
        <f>INDEX(퀘스트_event_content_List,MATCH('가이드 작업용'!W325,퀘스트_event_content_name,0),1)</f>
        <v>0</v>
      </c>
      <c r="AF325" s="26" t="b">
        <f t="shared" si="64"/>
        <v>0</v>
      </c>
      <c r="AG325" s="1" t="b">
        <f t="shared" si="65"/>
        <v>0</v>
      </c>
      <c r="AH325" s="1" t="b">
        <f t="shared" si="66"/>
        <v>0</v>
      </c>
    </row>
    <row r="326" spans="1:34" x14ac:dyDescent="0.3">
      <c r="A326" s="1">
        <f t="shared" si="62"/>
        <v>3742</v>
      </c>
      <c r="B326" s="68">
        <f t="shared" si="68"/>
        <v>1325</v>
      </c>
      <c r="C326" s="68">
        <f>2</f>
        <v>2</v>
      </c>
      <c r="D326" s="68">
        <f t="shared" si="63"/>
        <v>142325</v>
      </c>
      <c r="E326" s="68">
        <f t="shared" si="67"/>
        <v>242253</v>
      </c>
      <c r="F326" s="175" t="str">
        <f>'가이드 작업용'!M326</f>
        <v>토드 처치</v>
      </c>
      <c r="G326" s="175" t="str">
        <f>IFERROR(VLOOKUP(E326,'가이드 언어'!$BI:$BR,2,FALSE),0)</f>
        <v>메인 퀘스트 253 클리어</v>
      </c>
      <c r="H326" s="68">
        <f t="shared" si="69"/>
        <v>325</v>
      </c>
      <c r="I326" s="175">
        <f>'가이드 작업용'!N326</f>
        <v>42</v>
      </c>
      <c r="J326" s="175">
        <f>'가이드 작업용'!Q326</f>
        <v>37</v>
      </c>
      <c r="K326" s="175">
        <f>'가이드 작업용'!S326</f>
        <v>2850</v>
      </c>
      <c r="L326" s="68">
        <f>8</f>
        <v>8</v>
      </c>
      <c r="M326" s="175">
        <f>'가이드 작업용'!G326</f>
        <v>4000000</v>
      </c>
      <c r="N326" s="68">
        <f>0</f>
        <v>0</v>
      </c>
      <c r="O326" s="68">
        <f>0</f>
        <v>0</v>
      </c>
      <c r="P326" s="68">
        <f>9</f>
        <v>9</v>
      </c>
      <c r="Q326" s="175">
        <f>'가이드 작업용'!K326</f>
        <v>213000</v>
      </c>
      <c r="R326" s="68">
        <f>0</f>
        <v>0</v>
      </c>
      <c r="S326" s="68">
        <f>0</f>
        <v>0</v>
      </c>
      <c r="T326" s="175">
        <f>INDEX(퀘스트_reward_type_List,MATCH('가이드 작업용'!X326,퀘스트_reward_type_name,0),1)</f>
        <v>6</v>
      </c>
      <c r="U326" s="175">
        <f>'가이드 작업용'!Y326</f>
        <v>94033</v>
      </c>
      <c r="V326" s="68">
        <f>0</f>
        <v>0</v>
      </c>
      <c r="W326" s="175">
        <f>'가이드 작업용'!Z326</f>
        <v>500</v>
      </c>
      <c r="X326" s="175">
        <f>INDEX(퀘스트_reward_type_List,MATCH('가이드 작업용'!AB326,퀘스트_reward_type_name,0),1)</f>
        <v>0</v>
      </c>
      <c r="Y326" s="175">
        <f>'가이드 작업용'!AC326</f>
        <v>0</v>
      </c>
      <c r="Z326" s="68">
        <f>0</f>
        <v>0</v>
      </c>
      <c r="AA326" s="175">
        <f>'가이드 작업용'!AD326</f>
        <v>0</v>
      </c>
      <c r="AB326" s="175">
        <f>INDEX(퀘스트_shortcut_type_List,MATCH('가이드 작업용'!T326,퀘스트_shortcut_type_name,0),1)</f>
        <v>15</v>
      </c>
      <c r="AC326" s="175">
        <f>'가이드 작업용'!V326</f>
        <v>55</v>
      </c>
      <c r="AD326" s="68">
        <f>0</f>
        <v>0</v>
      </c>
      <c r="AE326" s="135">
        <f>INDEX(퀘스트_event_content_List,MATCH('가이드 작업용'!W326,퀘스트_event_content_name,0),1)</f>
        <v>0</v>
      </c>
      <c r="AF326" s="26" t="b">
        <f t="shared" si="64"/>
        <v>0</v>
      </c>
      <c r="AG326" s="1" t="b">
        <f t="shared" si="65"/>
        <v>0</v>
      </c>
      <c r="AH326" s="1" t="b">
        <f t="shared" si="66"/>
        <v>0</v>
      </c>
    </row>
    <row r="327" spans="1:34" x14ac:dyDescent="0.3">
      <c r="A327" s="1">
        <f t="shared" si="62"/>
        <v>131</v>
      </c>
      <c r="B327" s="68">
        <f t="shared" si="68"/>
        <v>1326</v>
      </c>
      <c r="C327" s="68">
        <f>2</f>
        <v>2</v>
      </c>
      <c r="D327" s="68">
        <f t="shared" si="63"/>
        <v>142326</v>
      </c>
      <c r="E327" s="68">
        <f t="shared" si="67"/>
        <v>242254</v>
      </c>
      <c r="F327" s="175" t="str">
        <f>'가이드 작업용'!M327</f>
        <v>제작은 식은 죽 먹기</v>
      </c>
      <c r="G327" s="175" t="str">
        <f>IFERROR(VLOOKUP(E327,'가이드 언어'!$BI:$BR,2,FALSE),0)</f>
        <v>메인 퀘스트 254 클리어</v>
      </c>
      <c r="H327" s="68">
        <f t="shared" si="69"/>
        <v>326</v>
      </c>
      <c r="I327" s="175">
        <f>'가이드 작업용'!N327</f>
        <v>31</v>
      </c>
      <c r="J327" s="175">
        <f>'가이드 작업용'!Q327</f>
        <v>1</v>
      </c>
      <c r="K327" s="175">
        <f>'가이드 작업용'!S327</f>
        <v>10</v>
      </c>
      <c r="L327" s="68">
        <f>8</f>
        <v>8</v>
      </c>
      <c r="M327" s="175">
        <f>'가이드 작업용'!G327</f>
        <v>4000000</v>
      </c>
      <c r="N327" s="68">
        <f>0</f>
        <v>0</v>
      </c>
      <c r="O327" s="68">
        <f>0</f>
        <v>0</v>
      </c>
      <c r="P327" s="68">
        <f>9</f>
        <v>9</v>
      </c>
      <c r="Q327" s="175">
        <f>'가이드 작업용'!K327</f>
        <v>215000</v>
      </c>
      <c r="R327" s="68">
        <f>0</f>
        <v>0</v>
      </c>
      <c r="S327" s="68">
        <f>0</f>
        <v>0</v>
      </c>
      <c r="T327" s="175">
        <f>INDEX(퀘스트_reward_type_List,MATCH('가이드 작업용'!X327,퀘스트_reward_type_name,0),1)</f>
        <v>6</v>
      </c>
      <c r="U327" s="175">
        <f>'가이드 작업용'!Y327</f>
        <v>94029</v>
      </c>
      <c r="V327" s="68">
        <f>0</f>
        <v>0</v>
      </c>
      <c r="W327" s="175">
        <f>'가이드 작업용'!Z327</f>
        <v>500</v>
      </c>
      <c r="X327" s="175">
        <f>INDEX(퀘스트_reward_type_List,MATCH('가이드 작업용'!AB327,퀘스트_reward_type_name,0),1)</f>
        <v>0</v>
      </c>
      <c r="Y327" s="175">
        <f>'가이드 작업용'!AC327</f>
        <v>0</v>
      </c>
      <c r="Z327" s="68">
        <f>0</f>
        <v>0</v>
      </c>
      <c r="AA327" s="175">
        <f>'가이드 작업용'!AD327</f>
        <v>0</v>
      </c>
      <c r="AB327" s="175">
        <f>INDEX(퀘스트_shortcut_type_List,MATCH('가이드 작업용'!T327,퀘스트_shortcut_type_name,0),1)</f>
        <v>7</v>
      </c>
      <c r="AC327" s="175">
        <f>'가이드 작업용'!V327</f>
        <v>1</v>
      </c>
      <c r="AD327" s="68">
        <f>0</f>
        <v>0</v>
      </c>
      <c r="AE327" s="135">
        <f>INDEX(퀘스트_event_content_List,MATCH('가이드 작업용'!W327,퀘스트_event_content_name,0),1)</f>
        <v>0</v>
      </c>
      <c r="AF327" s="26" t="b">
        <f t="shared" si="64"/>
        <v>0</v>
      </c>
      <c r="AG327" s="1" t="b">
        <f t="shared" si="65"/>
        <v>0</v>
      </c>
      <c r="AH327" s="1" t="b">
        <f t="shared" si="66"/>
        <v>0</v>
      </c>
    </row>
    <row r="328" spans="1:34" x14ac:dyDescent="0.3">
      <c r="A328" s="1">
        <f t="shared" si="62"/>
        <v>5565</v>
      </c>
      <c r="B328" s="68">
        <f t="shared" si="68"/>
        <v>1327</v>
      </c>
      <c r="C328" s="68">
        <f>2</f>
        <v>2</v>
      </c>
      <c r="D328" s="68">
        <f t="shared" si="63"/>
        <v>142327</v>
      </c>
      <c r="E328" s="68">
        <f t="shared" si="67"/>
        <v>242255</v>
      </c>
      <c r="F328" s="175" t="str">
        <f>'가이드 작업용'!M328</f>
        <v>MVP 처치</v>
      </c>
      <c r="G328" s="175" t="str">
        <f>IFERROR(VLOOKUP(E328,'가이드 언어'!$BI:$BR,2,FALSE),0)</f>
        <v>메인 퀘스트 255 클리어</v>
      </c>
      <c r="H328" s="68">
        <f t="shared" si="69"/>
        <v>327</v>
      </c>
      <c r="I328" s="175">
        <f>'가이드 작업용'!N328</f>
        <v>65</v>
      </c>
      <c r="J328" s="175">
        <f>'가이드 작업용'!Q328</f>
        <v>55</v>
      </c>
      <c r="K328" s="175">
        <f>'가이드 작업용'!S328</f>
        <v>8</v>
      </c>
      <c r="L328" s="68">
        <f>8</f>
        <v>8</v>
      </c>
      <c r="M328" s="175">
        <f>'가이드 작업용'!G328</f>
        <v>4000000</v>
      </c>
      <c r="N328" s="68">
        <f>0</f>
        <v>0</v>
      </c>
      <c r="O328" s="68">
        <f>0</f>
        <v>0</v>
      </c>
      <c r="P328" s="68">
        <f>9</f>
        <v>9</v>
      </c>
      <c r="Q328" s="175">
        <f>'가이드 작업용'!K328</f>
        <v>217000</v>
      </c>
      <c r="R328" s="68">
        <f>0</f>
        <v>0</v>
      </c>
      <c r="S328" s="68">
        <f>0</f>
        <v>0</v>
      </c>
      <c r="T328" s="175">
        <f>INDEX(퀘스트_reward_type_List,MATCH('가이드 작업용'!X328,퀘스트_reward_type_name,0),1)</f>
        <v>0</v>
      </c>
      <c r="U328" s="175">
        <f>'가이드 작업용'!Y328</f>
        <v>0</v>
      </c>
      <c r="V328" s="68">
        <f>0</f>
        <v>0</v>
      </c>
      <c r="W328" s="175">
        <f>'가이드 작업용'!Z328</f>
        <v>0</v>
      </c>
      <c r="X328" s="175">
        <f>INDEX(퀘스트_reward_type_List,MATCH('가이드 작업용'!AB328,퀘스트_reward_type_name,0),1)</f>
        <v>0</v>
      </c>
      <c r="Y328" s="175">
        <f>'가이드 작업용'!AC328</f>
        <v>0</v>
      </c>
      <c r="Z328" s="68">
        <f>0</f>
        <v>0</v>
      </c>
      <c r="AA328" s="175">
        <f>'가이드 작업용'!AD328</f>
        <v>0</v>
      </c>
      <c r="AB328" s="175">
        <f>INDEX(퀘스트_shortcut_type_List,MATCH('가이드 작업용'!T328,퀘스트_shortcut_type_name,0),1)</f>
        <v>15</v>
      </c>
      <c r="AC328" s="175">
        <f>'가이드 작업용'!V328</f>
        <v>55</v>
      </c>
      <c r="AD328" s="68">
        <f>0</f>
        <v>0</v>
      </c>
      <c r="AE328" s="135">
        <f>INDEX(퀘스트_event_content_List,MATCH('가이드 작업용'!W328,퀘스트_event_content_name,0),1)</f>
        <v>0</v>
      </c>
      <c r="AF328" s="26" t="b">
        <f t="shared" si="64"/>
        <v>0</v>
      </c>
      <c r="AG328" s="1" t="b">
        <f t="shared" si="65"/>
        <v>0</v>
      </c>
      <c r="AH328" s="1" t="b">
        <f t="shared" si="66"/>
        <v>0</v>
      </c>
    </row>
    <row r="329" spans="1:34" x14ac:dyDescent="0.3">
      <c r="A329" s="1">
        <f t="shared" si="62"/>
        <v>5403702</v>
      </c>
      <c r="B329" s="68">
        <f t="shared" si="68"/>
        <v>1328</v>
      </c>
      <c r="C329" s="68">
        <f>2</f>
        <v>2</v>
      </c>
      <c r="D329" s="68">
        <f t="shared" si="63"/>
        <v>142328</v>
      </c>
      <c r="E329" s="68">
        <f t="shared" si="67"/>
        <v>242256</v>
      </c>
      <c r="F329" s="175" t="str">
        <f>'가이드 작업용'!M329</f>
        <v>토드 보스 처치</v>
      </c>
      <c r="G329" s="175" t="str">
        <f>IFERROR(VLOOKUP(E329,'가이드 언어'!$BI:$BR,2,FALSE),0)</f>
        <v>메인 퀘스트 256 클리어</v>
      </c>
      <c r="H329" s="68">
        <f t="shared" si="69"/>
        <v>328</v>
      </c>
      <c r="I329" s="175">
        <f>'가이드 작업용'!N329</f>
        <v>2</v>
      </c>
      <c r="J329" s="175">
        <f>'가이드 작업용'!Q329</f>
        <v>54037</v>
      </c>
      <c r="K329" s="175">
        <f>'가이드 작업용'!S329</f>
        <v>1</v>
      </c>
      <c r="L329" s="68">
        <f>8</f>
        <v>8</v>
      </c>
      <c r="M329" s="175">
        <f>'가이드 작업용'!G329</f>
        <v>4000000</v>
      </c>
      <c r="N329" s="68">
        <f>0</f>
        <v>0</v>
      </c>
      <c r="O329" s="68">
        <f>0</f>
        <v>0</v>
      </c>
      <c r="P329" s="68">
        <f>9</f>
        <v>9</v>
      </c>
      <c r="Q329" s="175">
        <f>'가이드 작업용'!K329</f>
        <v>219000</v>
      </c>
      <c r="R329" s="68">
        <f>0</f>
        <v>0</v>
      </c>
      <c r="S329" s="68">
        <f>0</f>
        <v>0</v>
      </c>
      <c r="T329" s="175">
        <f>INDEX(퀘스트_reward_type_List,MATCH('가이드 작업용'!X329,퀘스트_reward_type_name,0),1)</f>
        <v>0</v>
      </c>
      <c r="U329" s="175">
        <f>'가이드 작업용'!Y329</f>
        <v>0</v>
      </c>
      <c r="V329" s="68">
        <f>0</f>
        <v>0</v>
      </c>
      <c r="W329" s="175">
        <f>'가이드 작업용'!Z329</f>
        <v>0</v>
      </c>
      <c r="X329" s="175">
        <f>INDEX(퀘스트_reward_type_List,MATCH('가이드 작업용'!AB329,퀘스트_reward_type_name,0),1)</f>
        <v>0</v>
      </c>
      <c r="Y329" s="175">
        <f>'가이드 작업용'!AC329</f>
        <v>0</v>
      </c>
      <c r="Z329" s="68">
        <f>0</f>
        <v>0</v>
      </c>
      <c r="AA329" s="175">
        <f>'가이드 작업용'!AD329</f>
        <v>0</v>
      </c>
      <c r="AB329" s="175">
        <f>INDEX(퀘스트_shortcut_type_List,MATCH('가이드 작업용'!T329,퀘스트_shortcut_type_name,0),1)</f>
        <v>15</v>
      </c>
      <c r="AC329" s="175">
        <f>'가이드 작업용'!V329</f>
        <v>55</v>
      </c>
      <c r="AD329" s="68">
        <f>0</f>
        <v>0</v>
      </c>
      <c r="AE329" s="135">
        <f>INDEX(퀘스트_event_content_List,MATCH('가이드 작업용'!W329,퀘스트_event_content_name,0),1)</f>
        <v>0</v>
      </c>
      <c r="AF329" s="26" t="b">
        <f t="shared" si="64"/>
        <v>0</v>
      </c>
      <c r="AG329" s="1" t="b">
        <f t="shared" si="65"/>
        <v>0</v>
      </c>
      <c r="AH329" s="1" t="b">
        <f t="shared" si="66"/>
        <v>0</v>
      </c>
    </row>
    <row r="330" spans="1:34" x14ac:dyDescent="0.3">
      <c r="A330" s="1">
        <f t="shared" si="62"/>
        <v>3842</v>
      </c>
      <c r="B330" s="68">
        <f t="shared" si="68"/>
        <v>1329</v>
      </c>
      <c r="C330" s="68">
        <f>2</f>
        <v>2</v>
      </c>
      <c r="D330" s="68">
        <f t="shared" si="63"/>
        <v>142329</v>
      </c>
      <c r="E330" s="68">
        <f t="shared" si="67"/>
        <v>242257</v>
      </c>
      <c r="F330" s="175" t="str">
        <f>'가이드 작업용'!M330</f>
        <v>타라 프로그 처치</v>
      </c>
      <c r="G330" s="175" t="str">
        <f>IFERROR(VLOOKUP(E330,'가이드 언어'!$BI:$BR,2,FALSE),0)</f>
        <v>메인 퀘스트 257 클리어</v>
      </c>
      <c r="H330" s="68">
        <f t="shared" si="69"/>
        <v>329</v>
      </c>
      <c r="I330" s="175">
        <f>'가이드 작업용'!N330</f>
        <v>42</v>
      </c>
      <c r="J330" s="175">
        <f>'가이드 작업용'!Q330</f>
        <v>38</v>
      </c>
      <c r="K330" s="175">
        <f>'가이드 작업용'!S330</f>
        <v>3900</v>
      </c>
      <c r="L330" s="68">
        <f>8</f>
        <v>8</v>
      </c>
      <c r="M330" s="175">
        <f>'가이드 작업용'!G330</f>
        <v>4000000</v>
      </c>
      <c r="N330" s="68">
        <f>0</f>
        <v>0</v>
      </c>
      <c r="O330" s="68">
        <f>0</f>
        <v>0</v>
      </c>
      <c r="P330" s="68">
        <f>9</f>
        <v>9</v>
      </c>
      <c r="Q330" s="175">
        <f>'가이드 작업용'!K330</f>
        <v>221000</v>
      </c>
      <c r="R330" s="68">
        <f>0</f>
        <v>0</v>
      </c>
      <c r="S330" s="68">
        <f>0</f>
        <v>0</v>
      </c>
      <c r="T330" s="175">
        <f>INDEX(퀘스트_reward_type_List,MATCH('가이드 작업용'!X330,퀘스트_reward_type_name,0),1)</f>
        <v>6</v>
      </c>
      <c r="U330" s="175">
        <f>'가이드 작업용'!Y330</f>
        <v>84017</v>
      </c>
      <c r="V330" s="68">
        <f>0</f>
        <v>0</v>
      </c>
      <c r="W330" s="175">
        <f>'가이드 작업용'!Z330</f>
        <v>1</v>
      </c>
      <c r="X330" s="175">
        <f>INDEX(퀘스트_reward_type_List,MATCH('가이드 작업용'!AB330,퀘스트_reward_type_name,0),1)</f>
        <v>0</v>
      </c>
      <c r="Y330" s="175">
        <f>'가이드 작업용'!AC330</f>
        <v>0</v>
      </c>
      <c r="Z330" s="68">
        <f>0</f>
        <v>0</v>
      </c>
      <c r="AA330" s="175">
        <f>'가이드 작업용'!AD330</f>
        <v>0</v>
      </c>
      <c r="AB330" s="175">
        <f>INDEX(퀘스트_shortcut_type_List,MATCH('가이드 작업용'!T330,퀘스트_shortcut_type_name,0),1)</f>
        <v>15</v>
      </c>
      <c r="AC330" s="175">
        <f>'가이드 작업용'!V330</f>
        <v>56</v>
      </c>
      <c r="AD330" s="68">
        <f>0</f>
        <v>0</v>
      </c>
      <c r="AE330" s="135">
        <f>INDEX(퀘스트_event_content_List,MATCH('가이드 작업용'!W330,퀘스트_event_content_name,0),1)</f>
        <v>0</v>
      </c>
      <c r="AF330" s="26" t="b">
        <f t="shared" si="64"/>
        <v>0</v>
      </c>
      <c r="AG330" s="1" t="b">
        <f t="shared" si="65"/>
        <v>0</v>
      </c>
      <c r="AH330" s="1" t="b">
        <f t="shared" si="66"/>
        <v>0</v>
      </c>
    </row>
    <row r="331" spans="1:34" x14ac:dyDescent="0.3">
      <c r="A331" s="1">
        <f t="shared" si="62"/>
        <v>1062</v>
      </c>
      <c r="B331" s="68">
        <f t="shared" si="68"/>
        <v>1330</v>
      </c>
      <c r="C331" s="68">
        <f>2</f>
        <v>2</v>
      </c>
      <c r="D331" s="68">
        <f t="shared" si="63"/>
        <v>142330</v>
      </c>
      <c r="E331" s="68">
        <f t="shared" si="67"/>
        <v>242258</v>
      </c>
      <c r="F331" s="175" t="str">
        <f>'가이드 작업용'!M331</f>
        <v>서쪽 동굴 카루 싱글 미궁 클리어</v>
      </c>
      <c r="G331" s="175" t="str">
        <f>IFERROR(VLOOKUP(E331,'가이드 언어'!$BI:$BR,2,FALSE),0)</f>
        <v>메인 퀘스트 258 클리어</v>
      </c>
      <c r="H331" s="68">
        <f t="shared" si="69"/>
        <v>330</v>
      </c>
      <c r="I331" s="175">
        <f>'가이드 작업용'!N331</f>
        <v>62</v>
      </c>
      <c r="J331" s="175">
        <f>'가이드 작업용'!Q331</f>
        <v>10</v>
      </c>
      <c r="K331" s="175">
        <f>'가이드 작업용'!S331</f>
        <v>1</v>
      </c>
      <c r="L331" s="68">
        <f>8</f>
        <v>8</v>
      </c>
      <c r="M331" s="175">
        <f>'가이드 작업용'!G331</f>
        <v>4000000</v>
      </c>
      <c r="N331" s="68">
        <f>0</f>
        <v>0</v>
      </c>
      <c r="O331" s="68">
        <f>0</f>
        <v>0</v>
      </c>
      <c r="P331" s="68">
        <f>9</f>
        <v>9</v>
      </c>
      <c r="Q331" s="175">
        <f>'가이드 작업용'!K331</f>
        <v>223000</v>
      </c>
      <c r="R331" s="68">
        <f>0</f>
        <v>0</v>
      </c>
      <c r="S331" s="68">
        <f>0</f>
        <v>0</v>
      </c>
      <c r="T331" s="175">
        <f>INDEX(퀘스트_reward_type_List,MATCH('가이드 작업용'!X331,퀘스트_reward_type_name,0),1)</f>
        <v>0</v>
      </c>
      <c r="U331" s="175">
        <f>'가이드 작업용'!Y331</f>
        <v>0</v>
      </c>
      <c r="V331" s="68">
        <f>0</f>
        <v>0</v>
      </c>
      <c r="W331" s="175">
        <f>'가이드 작업용'!Z331</f>
        <v>0</v>
      </c>
      <c r="X331" s="175">
        <f>INDEX(퀘스트_reward_type_List,MATCH('가이드 작업용'!AB331,퀘스트_reward_type_name,0),1)</f>
        <v>0</v>
      </c>
      <c r="Y331" s="175">
        <f>'가이드 작업용'!AC331</f>
        <v>0</v>
      </c>
      <c r="Z331" s="68">
        <f>0</f>
        <v>0</v>
      </c>
      <c r="AA331" s="175">
        <f>'가이드 작업용'!AD331</f>
        <v>0</v>
      </c>
      <c r="AB331" s="175">
        <f>INDEX(퀘스트_shortcut_type_List,MATCH('가이드 작업용'!T331,퀘스트_shortcut_type_name,0),1)</f>
        <v>16</v>
      </c>
      <c r="AC331" s="175">
        <f>'가이드 작업용'!V331</f>
        <v>10</v>
      </c>
      <c r="AD331" s="68">
        <f>0</f>
        <v>0</v>
      </c>
      <c r="AE331" s="135">
        <f>INDEX(퀘스트_event_content_List,MATCH('가이드 작업용'!W331,퀘스트_event_content_name,0),1)</f>
        <v>0</v>
      </c>
      <c r="AF331" s="26" t="b">
        <f t="shared" si="64"/>
        <v>0</v>
      </c>
      <c r="AG331" s="1" t="b">
        <f t="shared" si="65"/>
        <v>0</v>
      </c>
      <c r="AH331" s="1" t="b">
        <f t="shared" si="66"/>
        <v>0</v>
      </c>
    </row>
    <row r="332" spans="1:34" x14ac:dyDescent="0.3">
      <c r="A332" s="1">
        <f t="shared" si="62"/>
        <v>1083</v>
      </c>
      <c r="B332" s="68">
        <f t="shared" si="68"/>
        <v>1331</v>
      </c>
      <c r="C332" s="68">
        <f>2</f>
        <v>2</v>
      </c>
      <c r="D332" s="68">
        <f t="shared" si="63"/>
        <v>142331</v>
      </c>
      <c r="E332" s="68">
        <f t="shared" si="67"/>
        <v>242259</v>
      </c>
      <c r="F332" s="175" t="str">
        <f>'가이드 작업용'!M332</f>
        <v>서쪽 동굴 카루 멀티 미궁 도전</v>
      </c>
      <c r="G332" s="175" t="str">
        <f>IFERROR(VLOOKUP(E332,'가이드 언어'!$BI:$BR,2,FALSE),0)</f>
        <v>메인 퀘스트 259 클리어</v>
      </c>
      <c r="H332" s="68">
        <f t="shared" si="69"/>
        <v>331</v>
      </c>
      <c r="I332" s="175">
        <f>'가이드 작업용'!N332</f>
        <v>83</v>
      </c>
      <c r="J332" s="175">
        <f>'가이드 작업용'!Q332</f>
        <v>10</v>
      </c>
      <c r="K332" s="175">
        <f>'가이드 작업용'!S332</f>
        <v>1</v>
      </c>
      <c r="L332" s="68">
        <f>8</f>
        <v>8</v>
      </c>
      <c r="M332" s="175">
        <f>'가이드 작업용'!G332</f>
        <v>4000000</v>
      </c>
      <c r="N332" s="68">
        <f>0</f>
        <v>0</v>
      </c>
      <c r="O332" s="68">
        <f>0</f>
        <v>0</v>
      </c>
      <c r="P332" s="68">
        <f>9</f>
        <v>9</v>
      </c>
      <c r="Q332" s="175">
        <f>'가이드 작업용'!K332</f>
        <v>225000</v>
      </c>
      <c r="R332" s="68">
        <f>0</f>
        <v>0</v>
      </c>
      <c r="S332" s="68">
        <f>0</f>
        <v>0</v>
      </c>
      <c r="T332" s="175">
        <f>INDEX(퀘스트_reward_type_List,MATCH('가이드 작업용'!X332,퀘스트_reward_type_name,0),1)</f>
        <v>0</v>
      </c>
      <c r="U332" s="175">
        <f>'가이드 작업용'!Y332</f>
        <v>0</v>
      </c>
      <c r="V332" s="68">
        <f>0</f>
        <v>0</v>
      </c>
      <c r="W332" s="175">
        <f>'가이드 작업용'!Z332</f>
        <v>0</v>
      </c>
      <c r="X332" s="175">
        <f>INDEX(퀘스트_reward_type_List,MATCH('가이드 작업용'!AB332,퀘스트_reward_type_name,0),1)</f>
        <v>0</v>
      </c>
      <c r="Y332" s="175">
        <f>'가이드 작업용'!AC332</f>
        <v>0</v>
      </c>
      <c r="Z332" s="68">
        <f>0</f>
        <v>0</v>
      </c>
      <c r="AA332" s="175">
        <f>'가이드 작업용'!AD332</f>
        <v>0</v>
      </c>
      <c r="AB332" s="175">
        <f>INDEX(퀘스트_shortcut_type_List,MATCH('가이드 작업용'!T332,퀘스트_shortcut_type_name,0),1)</f>
        <v>16</v>
      </c>
      <c r="AC332" s="175">
        <f>'가이드 작업용'!V332</f>
        <v>10</v>
      </c>
      <c r="AD332" s="68">
        <f>0</f>
        <v>0</v>
      </c>
      <c r="AE332" s="135">
        <f>INDEX(퀘스트_event_content_List,MATCH('가이드 작업용'!W332,퀘스트_event_content_name,0),1)</f>
        <v>0</v>
      </c>
      <c r="AF332" s="26" t="b">
        <f t="shared" si="64"/>
        <v>0</v>
      </c>
      <c r="AG332" s="1" t="b">
        <f t="shared" si="65"/>
        <v>0</v>
      </c>
      <c r="AH332" s="1" t="b">
        <f t="shared" si="66"/>
        <v>0</v>
      </c>
    </row>
    <row r="333" spans="1:34" x14ac:dyDescent="0.3">
      <c r="A333" s="1">
        <f t="shared" si="62"/>
        <v>5665</v>
      </c>
      <c r="B333" s="68">
        <f t="shared" si="68"/>
        <v>1332</v>
      </c>
      <c r="C333" s="68">
        <f>2</f>
        <v>2</v>
      </c>
      <c r="D333" s="68">
        <f t="shared" si="63"/>
        <v>142332</v>
      </c>
      <c r="E333" s="68">
        <f t="shared" si="67"/>
        <v>242260</v>
      </c>
      <c r="F333" s="175" t="str">
        <f>'가이드 작업용'!M333</f>
        <v>MVP 처치</v>
      </c>
      <c r="G333" s="175" t="str">
        <f>IFERROR(VLOOKUP(E333,'가이드 언어'!$BI:$BR,2,FALSE),0)</f>
        <v>메인 퀘스트 260 클리어</v>
      </c>
      <c r="H333" s="68">
        <f t="shared" si="69"/>
        <v>332</v>
      </c>
      <c r="I333" s="175">
        <f>'가이드 작업용'!N333</f>
        <v>65</v>
      </c>
      <c r="J333" s="175">
        <f>'가이드 작업용'!Q333</f>
        <v>56</v>
      </c>
      <c r="K333" s="175">
        <f>'가이드 작업용'!S333</f>
        <v>8</v>
      </c>
      <c r="L333" s="68">
        <f>8</f>
        <v>8</v>
      </c>
      <c r="M333" s="175">
        <f>'가이드 작업용'!G333</f>
        <v>4000000</v>
      </c>
      <c r="N333" s="68">
        <f>0</f>
        <v>0</v>
      </c>
      <c r="O333" s="68">
        <f>0</f>
        <v>0</v>
      </c>
      <c r="P333" s="68">
        <f>9</f>
        <v>9</v>
      </c>
      <c r="Q333" s="175">
        <f>'가이드 작업용'!K333</f>
        <v>227000</v>
      </c>
      <c r="R333" s="68">
        <f>0</f>
        <v>0</v>
      </c>
      <c r="S333" s="68">
        <f>0</f>
        <v>0</v>
      </c>
      <c r="T333" s="175">
        <f>INDEX(퀘스트_reward_type_List,MATCH('가이드 작업용'!X333,퀘스트_reward_type_name,0),1)</f>
        <v>0</v>
      </c>
      <c r="U333" s="175">
        <f>'가이드 작업용'!Y333</f>
        <v>0</v>
      </c>
      <c r="V333" s="68">
        <f>0</f>
        <v>0</v>
      </c>
      <c r="W333" s="175">
        <f>'가이드 작업용'!Z333</f>
        <v>0</v>
      </c>
      <c r="X333" s="175">
        <f>INDEX(퀘스트_reward_type_List,MATCH('가이드 작업용'!AB333,퀘스트_reward_type_name,0),1)</f>
        <v>0</v>
      </c>
      <c r="Y333" s="175">
        <f>'가이드 작업용'!AC333</f>
        <v>0</v>
      </c>
      <c r="Z333" s="68">
        <f>0</f>
        <v>0</v>
      </c>
      <c r="AA333" s="175">
        <f>'가이드 작업용'!AD333</f>
        <v>0</v>
      </c>
      <c r="AB333" s="175">
        <f>INDEX(퀘스트_shortcut_type_List,MATCH('가이드 작업용'!T333,퀘스트_shortcut_type_name,0),1)</f>
        <v>15</v>
      </c>
      <c r="AC333" s="175">
        <f>'가이드 작업용'!V333</f>
        <v>56</v>
      </c>
      <c r="AD333" s="68">
        <f>0</f>
        <v>0</v>
      </c>
      <c r="AE333" s="135">
        <f>INDEX(퀘스트_event_content_List,MATCH('가이드 작업용'!W333,퀘스트_event_content_name,0),1)</f>
        <v>0</v>
      </c>
      <c r="AF333" s="26" t="b">
        <f t="shared" si="64"/>
        <v>0</v>
      </c>
      <c r="AG333" s="1" t="b">
        <f t="shared" si="65"/>
        <v>0</v>
      </c>
      <c r="AH333" s="1" t="b">
        <f t="shared" si="66"/>
        <v>0</v>
      </c>
    </row>
    <row r="334" spans="1:34" x14ac:dyDescent="0.3">
      <c r="A334" s="1">
        <f t="shared" si="62"/>
        <v>5403802</v>
      </c>
      <c r="B334" s="68">
        <f t="shared" si="68"/>
        <v>1333</v>
      </c>
      <c r="C334" s="68">
        <f>2</f>
        <v>2</v>
      </c>
      <c r="D334" s="68">
        <f t="shared" si="63"/>
        <v>142333</v>
      </c>
      <c r="E334" s="68">
        <f t="shared" si="67"/>
        <v>242261</v>
      </c>
      <c r="F334" s="175" t="str">
        <f>'가이드 작업용'!M334</f>
        <v>타라 프로그 보스 처치</v>
      </c>
      <c r="G334" s="175" t="str">
        <f>IFERROR(VLOOKUP(E334,'가이드 언어'!$BI:$BR,2,FALSE),0)</f>
        <v>메인 퀘스트 261 클리어</v>
      </c>
      <c r="H334" s="68">
        <f t="shared" si="69"/>
        <v>333</v>
      </c>
      <c r="I334" s="175">
        <f>'가이드 작업용'!N334</f>
        <v>2</v>
      </c>
      <c r="J334" s="175">
        <f>'가이드 작업용'!Q334</f>
        <v>54038</v>
      </c>
      <c r="K334" s="175">
        <f>'가이드 작업용'!S334</f>
        <v>1</v>
      </c>
      <c r="L334" s="68">
        <f>8</f>
        <v>8</v>
      </c>
      <c r="M334" s="175">
        <f>'가이드 작업용'!G334</f>
        <v>5000000</v>
      </c>
      <c r="N334" s="68">
        <f>0</f>
        <v>0</v>
      </c>
      <c r="O334" s="68">
        <f>0</f>
        <v>0</v>
      </c>
      <c r="P334" s="68">
        <f>9</f>
        <v>9</v>
      </c>
      <c r="Q334" s="175">
        <f>'가이드 작업용'!K334</f>
        <v>229000</v>
      </c>
      <c r="R334" s="68">
        <f>0</f>
        <v>0</v>
      </c>
      <c r="S334" s="68">
        <f>0</f>
        <v>0</v>
      </c>
      <c r="T334" s="175">
        <f>INDEX(퀘스트_reward_type_List,MATCH('가이드 작업용'!X334,퀘스트_reward_type_name,0),1)</f>
        <v>34</v>
      </c>
      <c r="U334" s="175">
        <f>'가이드 작업용'!Y334</f>
        <v>1</v>
      </c>
      <c r="V334" s="68">
        <f>0</f>
        <v>0</v>
      </c>
      <c r="W334" s="175">
        <f>'가이드 작업용'!Z334</f>
        <v>0</v>
      </c>
      <c r="X334" s="175">
        <f>INDEX(퀘스트_reward_type_List,MATCH('가이드 작업용'!AB334,퀘스트_reward_type_name,0),1)</f>
        <v>0</v>
      </c>
      <c r="Y334" s="175">
        <f>'가이드 작업용'!AC334</f>
        <v>0</v>
      </c>
      <c r="Z334" s="68">
        <f>0</f>
        <v>0</v>
      </c>
      <c r="AA334" s="175">
        <f>'가이드 작업용'!AD334</f>
        <v>0</v>
      </c>
      <c r="AB334" s="175">
        <f>INDEX(퀘스트_shortcut_type_List,MATCH('가이드 작업용'!T334,퀘스트_shortcut_type_name,0),1)</f>
        <v>15</v>
      </c>
      <c r="AC334" s="175">
        <f>'가이드 작업용'!V334</f>
        <v>56</v>
      </c>
      <c r="AD334" s="68">
        <f>0</f>
        <v>0</v>
      </c>
      <c r="AE334" s="135">
        <f>INDEX(퀘스트_event_content_List,MATCH('가이드 작업용'!W334,퀘스트_event_content_name,0),1)</f>
        <v>0</v>
      </c>
      <c r="AF334" s="26" t="b">
        <f t="shared" si="64"/>
        <v>0</v>
      </c>
      <c r="AG334" s="1" t="b">
        <f t="shared" si="65"/>
        <v>0</v>
      </c>
      <c r="AH334" s="1" t="b">
        <f t="shared" si="66"/>
        <v>0</v>
      </c>
    </row>
    <row r="335" spans="1:34" x14ac:dyDescent="0.3">
      <c r="A335" s="1">
        <f t="shared" si="62"/>
        <v>6142</v>
      </c>
      <c r="B335" s="68">
        <f t="shared" si="68"/>
        <v>1334</v>
      </c>
      <c r="C335" s="68">
        <f>2</f>
        <v>2</v>
      </c>
      <c r="D335" s="68">
        <f t="shared" si="63"/>
        <v>142334</v>
      </c>
      <c r="E335" s="68">
        <f t="shared" si="67"/>
        <v>242262</v>
      </c>
      <c r="F335" s="175" t="str">
        <f>'가이드 작업용'!M335</f>
        <v>에스터 처치</v>
      </c>
      <c r="G335" s="175" t="str">
        <f>IFERROR(VLOOKUP(E335,'가이드 언어'!$BI:$BR,2,FALSE),0)</f>
        <v>메인 퀘스트 262 클리어</v>
      </c>
      <c r="H335" s="68">
        <f t="shared" si="69"/>
        <v>334</v>
      </c>
      <c r="I335" s="175">
        <f>'가이드 작업용'!N335</f>
        <v>42</v>
      </c>
      <c r="J335" s="175">
        <f>'가이드 작업용'!Q335</f>
        <v>61</v>
      </c>
      <c r="K335" s="175">
        <f>'가이드 작업용'!S335</f>
        <v>4000</v>
      </c>
      <c r="L335" s="68">
        <f>8</f>
        <v>8</v>
      </c>
      <c r="M335" s="175">
        <f>'가이드 작업용'!G335</f>
        <v>5000000</v>
      </c>
      <c r="N335" s="68">
        <f>0</f>
        <v>0</v>
      </c>
      <c r="O335" s="68">
        <f>0</f>
        <v>0</v>
      </c>
      <c r="P335" s="68">
        <f>9</f>
        <v>9</v>
      </c>
      <c r="Q335" s="175">
        <f>'가이드 작업용'!K335</f>
        <v>231000</v>
      </c>
      <c r="R335" s="68">
        <f>0</f>
        <v>0</v>
      </c>
      <c r="S335" s="68">
        <f>0</f>
        <v>0</v>
      </c>
      <c r="T335" s="175">
        <f>INDEX(퀘스트_reward_type_List,MATCH('가이드 작업용'!X335,퀘스트_reward_type_name,0),1)</f>
        <v>0</v>
      </c>
      <c r="U335" s="175">
        <f>'가이드 작업용'!Y335</f>
        <v>0</v>
      </c>
      <c r="V335" s="68">
        <f>0</f>
        <v>0</v>
      </c>
      <c r="W335" s="175">
        <f>'가이드 작업용'!Z335</f>
        <v>0</v>
      </c>
      <c r="X335" s="175">
        <f>INDEX(퀘스트_reward_type_List,MATCH('가이드 작업용'!AB335,퀘스트_reward_type_name,0),1)</f>
        <v>0</v>
      </c>
      <c r="Y335" s="175">
        <f>'가이드 작업용'!AC335</f>
        <v>0</v>
      </c>
      <c r="Z335" s="68">
        <f>0</f>
        <v>0</v>
      </c>
      <c r="AA335" s="175">
        <f>'가이드 작업용'!AD335</f>
        <v>0</v>
      </c>
      <c r="AB335" s="175">
        <f>INDEX(퀘스트_shortcut_type_List,MATCH('가이드 작업용'!T335,퀘스트_shortcut_type_name,0),1)</f>
        <v>15</v>
      </c>
      <c r="AC335" s="175">
        <f>'가이드 작업용'!V335</f>
        <v>57</v>
      </c>
      <c r="AD335" s="68">
        <f>0</f>
        <v>0</v>
      </c>
      <c r="AE335" s="135">
        <f>INDEX(퀘스트_event_content_List,MATCH('가이드 작업용'!W335,퀘스트_event_content_name,0),1)</f>
        <v>0</v>
      </c>
      <c r="AF335" s="26" t="b">
        <f t="shared" si="64"/>
        <v>0</v>
      </c>
      <c r="AG335" s="1" t="b">
        <f t="shared" si="65"/>
        <v>0</v>
      </c>
      <c r="AH335" s="1" t="b">
        <f t="shared" si="66"/>
        <v>0</v>
      </c>
    </row>
    <row r="336" spans="1:34" x14ac:dyDescent="0.3">
      <c r="A336" s="1">
        <f t="shared" si="62"/>
        <v>8512526</v>
      </c>
      <c r="B336" s="68">
        <f t="shared" si="68"/>
        <v>1335</v>
      </c>
      <c r="C336" s="68">
        <f>2</f>
        <v>2</v>
      </c>
      <c r="D336" s="68">
        <f t="shared" si="63"/>
        <v>142335</v>
      </c>
      <c r="E336" s="68">
        <f t="shared" si="67"/>
        <v>242263</v>
      </c>
      <c r="F336" s="175" t="str">
        <f>'가이드 작업용'!M336</f>
        <v>비공정 정복</v>
      </c>
      <c r="G336" s="175" t="str">
        <f>IFERROR(VLOOKUP(E336,'가이드 언어'!$BI:$BR,2,FALSE),0)</f>
        <v>메인 퀘스트 263 클리어</v>
      </c>
      <c r="H336" s="68">
        <f t="shared" si="69"/>
        <v>335</v>
      </c>
      <c r="I336" s="175">
        <f>'가이드 작업용'!N336</f>
        <v>26</v>
      </c>
      <c r="J336" s="175">
        <f>'가이드 작업용'!Q336</f>
        <v>85125</v>
      </c>
      <c r="K336" s="175">
        <f>'가이드 작업용'!S336</f>
        <v>1</v>
      </c>
      <c r="L336" s="68">
        <f>8</f>
        <v>8</v>
      </c>
      <c r="M336" s="175">
        <f>'가이드 작업용'!G336</f>
        <v>5000000</v>
      </c>
      <c r="N336" s="68">
        <f>0</f>
        <v>0</v>
      </c>
      <c r="O336" s="68">
        <f>0</f>
        <v>0</v>
      </c>
      <c r="P336" s="68">
        <f>9</f>
        <v>9</v>
      </c>
      <c r="Q336" s="175">
        <f>'가이드 작업용'!K336</f>
        <v>233000</v>
      </c>
      <c r="R336" s="68">
        <f>0</f>
        <v>0</v>
      </c>
      <c r="S336" s="68">
        <f>0</f>
        <v>0</v>
      </c>
      <c r="T336" s="175">
        <f>INDEX(퀘스트_reward_type_List,MATCH('가이드 작업용'!X336,퀘스트_reward_type_name,0),1)</f>
        <v>6</v>
      </c>
      <c r="U336" s="175">
        <f>'가이드 작업용'!Y336</f>
        <v>94028</v>
      </c>
      <c r="V336" s="68">
        <f>0</f>
        <v>0</v>
      </c>
      <c r="W336" s="175">
        <f>'가이드 작업용'!Z336</f>
        <v>10</v>
      </c>
      <c r="X336" s="175">
        <f>INDEX(퀘스트_reward_type_List,MATCH('가이드 작업용'!AB336,퀘스트_reward_type_name,0),1)</f>
        <v>0</v>
      </c>
      <c r="Y336" s="175">
        <f>'가이드 작업용'!AC336</f>
        <v>0</v>
      </c>
      <c r="Z336" s="68">
        <f>0</f>
        <v>0</v>
      </c>
      <c r="AA336" s="175">
        <f>'가이드 작업용'!AD336</f>
        <v>0</v>
      </c>
      <c r="AB336" s="175">
        <f>INDEX(퀘스트_shortcut_type_List,MATCH('가이드 작업용'!T336,퀘스트_shortcut_type_name,0),1)</f>
        <v>13</v>
      </c>
      <c r="AC336" s="175">
        <f>'가이드 작업용'!V336</f>
        <v>85125</v>
      </c>
      <c r="AD336" s="68">
        <f>0</f>
        <v>0</v>
      </c>
      <c r="AE336" s="135">
        <f>INDEX(퀘스트_event_content_List,MATCH('가이드 작업용'!W336,퀘스트_event_content_name,0),1)</f>
        <v>0</v>
      </c>
      <c r="AF336" s="26" t="b">
        <f t="shared" si="64"/>
        <v>0</v>
      </c>
      <c r="AG336" s="1" t="b">
        <f t="shared" si="65"/>
        <v>0</v>
      </c>
      <c r="AH336" s="1" t="b">
        <f t="shared" si="66"/>
        <v>0</v>
      </c>
    </row>
    <row r="337" spans="1:34" x14ac:dyDescent="0.3">
      <c r="A337" s="1">
        <f t="shared" si="62"/>
        <v>5765</v>
      </c>
      <c r="B337" s="68">
        <f t="shared" si="68"/>
        <v>1336</v>
      </c>
      <c r="C337" s="68">
        <f>2</f>
        <v>2</v>
      </c>
      <c r="D337" s="68">
        <f t="shared" si="63"/>
        <v>142336</v>
      </c>
      <c r="E337" s="68">
        <f t="shared" si="67"/>
        <v>242264</v>
      </c>
      <c r="F337" s="175" t="str">
        <f>'가이드 작업용'!M337</f>
        <v>MVP 처치</v>
      </c>
      <c r="G337" s="175" t="str">
        <f>IFERROR(VLOOKUP(E337,'가이드 언어'!$BI:$BR,2,FALSE),0)</f>
        <v>메인 퀘스트 264 클리어</v>
      </c>
      <c r="H337" s="68">
        <f t="shared" si="69"/>
        <v>336</v>
      </c>
      <c r="I337" s="175">
        <f>'가이드 작업용'!N337</f>
        <v>65</v>
      </c>
      <c r="J337" s="175">
        <f>'가이드 작업용'!Q337</f>
        <v>57</v>
      </c>
      <c r="K337" s="175">
        <f>'가이드 작업용'!S337</f>
        <v>8</v>
      </c>
      <c r="L337" s="68">
        <f>8</f>
        <v>8</v>
      </c>
      <c r="M337" s="175">
        <f>'가이드 작업용'!G337</f>
        <v>5000000</v>
      </c>
      <c r="N337" s="68">
        <f>0</f>
        <v>0</v>
      </c>
      <c r="O337" s="68">
        <f>0</f>
        <v>0</v>
      </c>
      <c r="P337" s="68">
        <f>9</f>
        <v>9</v>
      </c>
      <c r="Q337" s="175">
        <f>'가이드 작업용'!K337</f>
        <v>235000</v>
      </c>
      <c r="R337" s="68">
        <f>0</f>
        <v>0</v>
      </c>
      <c r="S337" s="68">
        <f>0</f>
        <v>0</v>
      </c>
      <c r="T337" s="175">
        <f>INDEX(퀘스트_reward_type_List,MATCH('가이드 작업용'!X337,퀘스트_reward_type_name,0),1)</f>
        <v>0</v>
      </c>
      <c r="U337" s="175">
        <f>'가이드 작업용'!Y337</f>
        <v>0</v>
      </c>
      <c r="V337" s="68">
        <f>0</f>
        <v>0</v>
      </c>
      <c r="W337" s="175">
        <f>'가이드 작업용'!Z337</f>
        <v>0</v>
      </c>
      <c r="X337" s="175">
        <f>INDEX(퀘스트_reward_type_List,MATCH('가이드 작업용'!AB337,퀘스트_reward_type_name,0),1)</f>
        <v>0</v>
      </c>
      <c r="Y337" s="175">
        <f>'가이드 작업용'!AC337</f>
        <v>0</v>
      </c>
      <c r="Z337" s="68">
        <f>0</f>
        <v>0</v>
      </c>
      <c r="AA337" s="175">
        <f>'가이드 작업용'!AD337</f>
        <v>0</v>
      </c>
      <c r="AB337" s="175">
        <f>INDEX(퀘스트_shortcut_type_List,MATCH('가이드 작업용'!T337,퀘스트_shortcut_type_name,0),1)</f>
        <v>15</v>
      </c>
      <c r="AC337" s="175">
        <f>'가이드 작업용'!V337</f>
        <v>57</v>
      </c>
      <c r="AD337" s="68">
        <f>0</f>
        <v>0</v>
      </c>
      <c r="AE337" s="135">
        <f>INDEX(퀘스트_event_content_List,MATCH('가이드 작업용'!W337,퀘스트_event_content_name,0),1)</f>
        <v>0</v>
      </c>
      <c r="AF337" s="26" t="b">
        <f t="shared" si="64"/>
        <v>0</v>
      </c>
      <c r="AG337" s="1" t="b">
        <f t="shared" si="65"/>
        <v>0</v>
      </c>
      <c r="AH337" s="1" t="b">
        <f t="shared" si="66"/>
        <v>0</v>
      </c>
    </row>
    <row r="338" spans="1:34" x14ac:dyDescent="0.3">
      <c r="A338" s="1">
        <f t="shared" si="62"/>
        <v>5406102</v>
      </c>
      <c r="B338" s="68">
        <f t="shared" si="68"/>
        <v>1337</v>
      </c>
      <c r="C338" s="68">
        <f>2</f>
        <v>2</v>
      </c>
      <c r="D338" s="68">
        <f t="shared" si="63"/>
        <v>142337</v>
      </c>
      <c r="E338" s="68">
        <f t="shared" si="67"/>
        <v>242265</v>
      </c>
      <c r="F338" s="175" t="str">
        <f>'가이드 작업용'!M338</f>
        <v>에스터 보스 처치</v>
      </c>
      <c r="G338" s="175" t="str">
        <f>IFERROR(VLOOKUP(E338,'가이드 언어'!$BI:$BR,2,FALSE),0)</f>
        <v>메인 퀘스트 265 클리어</v>
      </c>
      <c r="H338" s="68">
        <f t="shared" si="69"/>
        <v>337</v>
      </c>
      <c r="I338" s="175">
        <f>'가이드 작업용'!N338</f>
        <v>2</v>
      </c>
      <c r="J338" s="175">
        <f>'가이드 작업용'!Q338</f>
        <v>54061</v>
      </c>
      <c r="K338" s="175">
        <f>'가이드 작업용'!S338</f>
        <v>1</v>
      </c>
      <c r="L338" s="68">
        <f>8</f>
        <v>8</v>
      </c>
      <c r="M338" s="175">
        <f>'가이드 작업용'!G338</f>
        <v>5000000</v>
      </c>
      <c r="N338" s="68">
        <f>0</f>
        <v>0</v>
      </c>
      <c r="O338" s="68">
        <f>0</f>
        <v>0</v>
      </c>
      <c r="P338" s="68">
        <f>9</f>
        <v>9</v>
      </c>
      <c r="Q338" s="175">
        <f>'가이드 작업용'!K338</f>
        <v>237000</v>
      </c>
      <c r="R338" s="68">
        <f>0</f>
        <v>0</v>
      </c>
      <c r="S338" s="68">
        <f>0</f>
        <v>0</v>
      </c>
      <c r="T338" s="175">
        <f>INDEX(퀘스트_reward_type_List,MATCH('가이드 작업용'!X338,퀘스트_reward_type_name,0),1)</f>
        <v>0</v>
      </c>
      <c r="U338" s="175">
        <f>'가이드 작업용'!Y338</f>
        <v>0</v>
      </c>
      <c r="V338" s="68">
        <f>0</f>
        <v>0</v>
      </c>
      <c r="W338" s="175">
        <f>'가이드 작업용'!Z338</f>
        <v>0</v>
      </c>
      <c r="X338" s="175">
        <f>INDEX(퀘스트_reward_type_List,MATCH('가이드 작업용'!AB338,퀘스트_reward_type_name,0),1)</f>
        <v>0</v>
      </c>
      <c r="Y338" s="175">
        <f>'가이드 작업용'!AC338</f>
        <v>0</v>
      </c>
      <c r="Z338" s="68">
        <f>0</f>
        <v>0</v>
      </c>
      <c r="AA338" s="175">
        <f>'가이드 작업용'!AD338</f>
        <v>0</v>
      </c>
      <c r="AB338" s="175">
        <f>INDEX(퀘스트_shortcut_type_List,MATCH('가이드 작업용'!T338,퀘스트_shortcut_type_name,0),1)</f>
        <v>15</v>
      </c>
      <c r="AC338" s="175">
        <f>'가이드 작업용'!V338</f>
        <v>57</v>
      </c>
      <c r="AD338" s="68">
        <f>0</f>
        <v>0</v>
      </c>
      <c r="AE338" s="135">
        <f>INDEX(퀘스트_event_content_List,MATCH('가이드 작업용'!W338,퀘스트_event_content_name,0),1)</f>
        <v>0</v>
      </c>
      <c r="AF338" s="26" t="b">
        <f t="shared" si="64"/>
        <v>0</v>
      </c>
      <c r="AG338" s="1" t="b">
        <f t="shared" si="65"/>
        <v>0</v>
      </c>
      <c r="AH338" s="1" t="b">
        <f t="shared" si="66"/>
        <v>0</v>
      </c>
    </row>
    <row r="339" spans="1:34" x14ac:dyDescent="0.3">
      <c r="A339" s="1">
        <f t="shared" si="62"/>
        <v>9842</v>
      </c>
      <c r="B339" s="68">
        <f t="shared" si="68"/>
        <v>1338</v>
      </c>
      <c r="C339" s="68">
        <f>2</f>
        <v>2</v>
      </c>
      <c r="D339" s="68">
        <f t="shared" si="63"/>
        <v>142338</v>
      </c>
      <c r="E339" s="68">
        <f t="shared" si="67"/>
        <v>242266</v>
      </c>
      <c r="F339" s="175" t="str">
        <f>'가이드 작업용'!M339</f>
        <v>머맨 처치</v>
      </c>
      <c r="G339" s="175" t="str">
        <f>IFERROR(VLOOKUP(E339,'가이드 언어'!$BI:$BR,2,FALSE),0)</f>
        <v>메인 퀘스트 266 클리어</v>
      </c>
      <c r="H339" s="68">
        <f t="shared" si="69"/>
        <v>338</v>
      </c>
      <c r="I339" s="175">
        <f>'가이드 작업용'!N339</f>
        <v>42</v>
      </c>
      <c r="J339" s="175">
        <f>'가이드 작업용'!Q339</f>
        <v>98</v>
      </c>
      <c r="K339" s="175">
        <f>'가이드 작업용'!S339</f>
        <v>3080</v>
      </c>
      <c r="L339" s="68">
        <f>8</f>
        <v>8</v>
      </c>
      <c r="M339" s="175">
        <f>'가이드 작업용'!G339</f>
        <v>5000000</v>
      </c>
      <c r="N339" s="68">
        <f>0</f>
        <v>0</v>
      </c>
      <c r="O339" s="68">
        <f>0</f>
        <v>0</v>
      </c>
      <c r="P339" s="68">
        <f>9</f>
        <v>9</v>
      </c>
      <c r="Q339" s="175">
        <f>'가이드 작업용'!K339</f>
        <v>239000</v>
      </c>
      <c r="R339" s="68">
        <f>0</f>
        <v>0</v>
      </c>
      <c r="S339" s="68">
        <f>0</f>
        <v>0</v>
      </c>
      <c r="T339" s="175">
        <f>INDEX(퀘스트_reward_type_List,MATCH('가이드 작업용'!X339,퀘스트_reward_type_name,0),1)</f>
        <v>6</v>
      </c>
      <c r="U339" s="175">
        <f>'가이드 작업용'!Y339</f>
        <v>84017</v>
      </c>
      <c r="V339" s="68">
        <f>0</f>
        <v>0</v>
      </c>
      <c r="W339" s="175">
        <f>'가이드 작업용'!Z339</f>
        <v>1</v>
      </c>
      <c r="X339" s="175">
        <f>INDEX(퀘스트_reward_type_List,MATCH('가이드 작업용'!AB339,퀘스트_reward_type_name,0),1)</f>
        <v>0</v>
      </c>
      <c r="Y339" s="175">
        <f>'가이드 작업용'!AC339</f>
        <v>0</v>
      </c>
      <c r="Z339" s="68">
        <f>0</f>
        <v>0</v>
      </c>
      <c r="AA339" s="175">
        <f>'가이드 작업용'!AD339</f>
        <v>0</v>
      </c>
      <c r="AB339" s="175">
        <f>INDEX(퀘스트_shortcut_type_List,MATCH('가이드 작업용'!T339,퀘스트_shortcut_type_name,0),1)</f>
        <v>15</v>
      </c>
      <c r="AC339" s="175">
        <f>'가이드 작업용'!V339</f>
        <v>58</v>
      </c>
      <c r="AD339" s="68">
        <f>0</f>
        <v>0</v>
      </c>
      <c r="AE339" s="135">
        <f>INDEX(퀘스트_event_content_List,MATCH('가이드 작업용'!W339,퀘스트_event_content_name,0),1)</f>
        <v>0</v>
      </c>
      <c r="AF339" s="26" t="b">
        <f t="shared" si="64"/>
        <v>0</v>
      </c>
      <c r="AG339" s="1" t="b">
        <f t="shared" si="65"/>
        <v>0</v>
      </c>
      <c r="AH339" s="1" t="b">
        <f t="shared" si="66"/>
        <v>0</v>
      </c>
    </row>
    <row r="340" spans="1:34" x14ac:dyDescent="0.3">
      <c r="A340" s="1">
        <f t="shared" si="62"/>
        <v>1060</v>
      </c>
      <c r="B340" s="68">
        <f t="shared" si="68"/>
        <v>1339</v>
      </c>
      <c r="C340" s="68">
        <f>2</f>
        <v>2</v>
      </c>
      <c r="D340" s="68">
        <f t="shared" si="63"/>
        <v>142339</v>
      </c>
      <c r="E340" s="68">
        <f t="shared" si="67"/>
        <v>242267</v>
      </c>
      <c r="F340" s="175" t="str">
        <f>'가이드 작업용'!M340</f>
        <v>무한의 공간, 타오군 카</v>
      </c>
      <c r="G340" s="175" t="str">
        <f>IFERROR(VLOOKUP(E340,'가이드 언어'!$BI:$BR,2,FALSE),0)</f>
        <v>메인 퀘스트 267 클리어</v>
      </c>
      <c r="H340" s="68">
        <f t="shared" si="69"/>
        <v>339</v>
      </c>
      <c r="I340" s="175">
        <f>'가이드 작업용'!N340</f>
        <v>60</v>
      </c>
      <c r="J340" s="175">
        <f>'가이드 작업용'!Q340</f>
        <v>10</v>
      </c>
      <c r="K340" s="175">
        <f>'가이드 작업용'!S340</f>
        <v>1</v>
      </c>
      <c r="L340" s="68">
        <f>8</f>
        <v>8</v>
      </c>
      <c r="M340" s="175">
        <f>'가이드 작업용'!G340</f>
        <v>5000000</v>
      </c>
      <c r="N340" s="68">
        <f>0</f>
        <v>0</v>
      </c>
      <c r="O340" s="68">
        <f>0</f>
        <v>0</v>
      </c>
      <c r="P340" s="68">
        <f>9</f>
        <v>9</v>
      </c>
      <c r="Q340" s="175">
        <f>'가이드 작업용'!K340</f>
        <v>241000</v>
      </c>
      <c r="R340" s="68">
        <f>0</f>
        <v>0</v>
      </c>
      <c r="S340" s="68">
        <f>0</f>
        <v>0</v>
      </c>
      <c r="T340" s="175">
        <f>INDEX(퀘스트_reward_type_List,MATCH('가이드 작업용'!X340,퀘스트_reward_type_name,0),1)</f>
        <v>0</v>
      </c>
      <c r="U340" s="175">
        <f>'가이드 작업용'!Y340</f>
        <v>0</v>
      </c>
      <c r="V340" s="68">
        <f>0</f>
        <v>0</v>
      </c>
      <c r="W340" s="175">
        <f>'가이드 작업용'!Z340</f>
        <v>0</v>
      </c>
      <c r="X340" s="175">
        <f>INDEX(퀘스트_reward_type_List,MATCH('가이드 작업용'!AB340,퀘스트_reward_type_name,0),1)</f>
        <v>0</v>
      </c>
      <c r="Y340" s="175">
        <f>'가이드 작업용'!AC340</f>
        <v>0</v>
      </c>
      <c r="Z340" s="68">
        <f>0</f>
        <v>0</v>
      </c>
      <c r="AA340" s="175">
        <f>'가이드 작업용'!AD340</f>
        <v>0</v>
      </c>
      <c r="AB340" s="175">
        <f>INDEX(퀘스트_shortcut_type_List,MATCH('가이드 작업용'!T340,퀘스트_shortcut_type_name,0),1)</f>
        <v>2</v>
      </c>
      <c r="AC340" s="175">
        <f>'가이드 작업용'!V340</f>
        <v>3</v>
      </c>
      <c r="AD340" s="68">
        <f>0</f>
        <v>0</v>
      </c>
      <c r="AE340" s="135">
        <f>INDEX(퀘스트_event_content_List,MATCH('가이드 작업용'!W340,퀘스트_event_content_name,0),1)</f>
        <v>0</v>
      </c>
      <c r="AF340" s="26" t="b">
        <f t="shared" si="64"/>
        <v>0</v>
      </c>
      <c r="AG340" s="1" t="b">
        <f t="shared" si="65"/>
        <v>0</v>
      </c>
      <c r="AH340" s="1" t="b">
        <f t="shared" si="66"/>
        <v>0</v>
      </c>
    </row>
    <row r="341" spans="1:34" x14ac:dyDescent="0.3">
      <c r="A341" s="1">
        <f t="shared" si="62"/>
        <v>5865</v>
      </c>
      <c r="B341" s="68">
        <f t="shared" si="68"/>
        <v>1340</v>
      </c>
      <c r="C341" s="68">
        <f>2</f>
        <v>2</v>
      </c>
      <c r="D341" s="68">
        <f t="shared" si="63"/>
        <v>142340</v>
      </c>
      <c r="E341" s="68">
        <f t="shared" si="67"/>
        <v>242268</v>
      </c>
      <c r="F341" s="175" t="str">
        <f>'가이드 작업용'!M341</f>
        <v>MVP 처치</v>
      </c>
      <c r="G341" s="175" t="str">
        <f>IFERROR(VLOOKUP(E341,'가이드 언어'!$BI:$BR,2,FALSE),0)</f>
        <v>메인 퀘스트 268 클리어</v>
      </c>
      <c r="H341" s="68">
        <f t="shared" si="69"/>
        <v>340</v>
      </c>
      <c r="I341" s="175">
        <f>'가이드 작업용'!N341</f>
        <v>65</v>
      </c>
      <c r="J341" s="175">
        <f>'가이드 작업용'!Q341</f>
        <v>58</v>
      </c>
      <c r="K341" s="175">
        <f>'가이드 작업용'!S341</f>
        <v>8</v>
      </c>
      <c r="L341" s="68">
        <f>8</f>
        <v>8</v>
      </c>
      <c r="M341" s="175">
        <f>'가이드 작업용'!G341</f>
        <v>5000000</v>
      </c>
      <c r="N341" s="68">
        <f>0</f>
        <v>0</v>
      </c>
      <c r="O341" s="68">
        <f>0</f>
        <v>0</v>
      </c>
      <c r="P341" s="68">
        <f>9</f>
        <v>9</v>
      </c>
      <c r="Q341" s="175">
        <f>'가이드 작업용'!K341</f>
        <v>243000</v>
      </c>
      <c r="R341" s="68">
        <f>0</f>
        <v>0</v>
      </c>
      <c r="S341" s="68">
        <f>0</f>
        <v>0</v>
      </c>
      <c r="T341" s="175">
        <f>INDEX(퀘스트_reward_type_List,MATCH('가이드 작업용'!X341,퀘스트_reward_type_name,0),1)</f>
        <v>0</v>
      </c>
      <c r="U341" s="175">
        <f>'가이드 작업용'!Y341</f>
        <v>0</v>
      </c>
      <c r="V341" s="68">
        <f>0</f>
        <v>0</v>
      </c>
      <c r="W341" s="175">
        <f>'가이드 작업용'!Z341</f>
        <v>0</v>
      </c>
      <c r="X341" s="175">
        <f>INDEX(퀘스트_reward_type_List,MATCH('가이드 작업용'!AB341,퀘스트_reward_type_name,0),1)</f>
        <v>0</v>
      </c>
      <c r="Y341" s="175">
        <f>'가이드 작업용'!AC341</f>
        <v>0</v>
      </c>
      <c r="Z341" s="68">
        <f>0</f>
        <v>0</v>
      </c>
      <c r="AA341" s="175">
        <f>'가이드 작업용'!AD341</f>
        <v>0</v>
      </c>
      <c r="AB341" s="175">
        <f>INDEX(퀘스트_shortcut_type_List,MATCH('가이드 작업용'!T341,퀘스트_shortcut_type_name,0),1)</f>
        <v>15</v>
      </c>
      <c r="AC341" s="175">
        <f>'가이드 작업용'!V341</f>
        <v>58</v>
      </c>
      <c r="AD341" s="68">
        <f>0</f>
        <v>0</v>
      </c>
      <c r="AE341" s="135">
        <f>INDEX(퀘스트_event_content_List,MATCH('가이드 작업용'!W341,퀘스트_event_content_name,0),1)</f>
        <v>0</v>
      </c>
      <c r="AF341" s="26" t="b">
        <f t="shared" si="64"/>
        <v>0</v>
      </c>
      <c r="AG341" s="1" t="b">
        <f t="shared" si="65"/>
        <v>0</v>
      </c>
      <c r="AH341" s="1" t="b">
        <f t="shared" si="66"/>
        <v>0</v>
      </c>
    </row>
    <row r="342" spans="1:34" x14ac:dyDescent="0.3">
      <c r="A342" s="1">
        <f t="shared" si="62"/>
        <v>5409802</v>
      </c>
      <c r="B342" s="68">
        <f t="shared" si="68"/>
        <v>1341</v>
      </c>
      <c r="C342" s="68">
        <f>2</f>
        <v>2</v>
      </c>
      <c r="D342" s="68">
        <f t="shared" si="63"/>
        <v>142341</v>
      </c>
      <c r="E342" s="68">
        <f t="shared" si="67"/>
        <v>242269</v>
      </c>
      <c r="F342" s="175" t="str">
        <f>'가이드 작업용'!M342</f>
        <v>머맨 보스 처치</v>
      </c>
      <c r="G342" s="175" t="str">
        <f>IFERROR(VLOOKUP(E342,'가이드 언어'!$BI:$BR,2,FALSE),0)</f>
        <v>메인 퀘스트 269 클리어</v>
      </c>
      <c r="H342" s="68">
        <f t="shared" si="69"/>
        <v>341</v>
      </c>
      <c r="I342" s="175">
        <f>'가이드 작업용'!N342</f>
        <v>2</v>
      </c>
      <c r="J342" s="175">
        <f>'가이드 작업용'!Q342</f>
        <v>54098</v>
      </c>
      <c r="K342" s="175">
        <f>'가이드 작업용'!S342</f>
        <v>1</v>
      </c>
      <c r="L342" s="68">
        <f>8</f>
        <v>8</v>
      </c>
      <c r="M342" s="175">
        <f>'가이드 작업용'!G342</f>
        <v>5000000</v>
      </c>
      <c r="N342" s="68">
        <f>0</f>
        <v>0</v>
      </c>
      <c r="O342" s="68">
        <f>0</f>
        <v>0</v>
      </c>
      <c r="P342" s="68">
        <f>9</f>
        <v>9</v>
      </c>
      <c r="Q342" s="175">
        <f>'가이드 작업용'!K342</f>
        <v>245000</v>
      </c>
      <c r="R342" s="68">
        <f>0</f>
        <v>0</v>
      </c>
      <c r="S342" s="68">
        <f>0</f>
        <v>0</v>
      </c>
      <c r="T342" s="175">
        <f>INDEX(퀘스트_reward_type_List,MATCH('가이드 작업용'!X342,퀘스트_reward_type_name,0),1)</f>
        <v>34</v>
      </c>
      <c r="U342" s="175">
        <f>'가이드 작업용'!Y342</f>
        <v>1</v>
      </c>
      <c r="V342" s="68">
        <f>0</f>
        <v>0</v>
      </c>
      <c r="W342" s="175">
        <f>'가이드 작업용'!Z342</f>
        <v>0</v>
      </c>
      <c r="X342" s="175">
        <f>INDEX(퀘스트_reward_type_List,MATCH('가이드 작업용'!AB342,퀘스트_reward_type_name,0),1)</f>
        <v>0</v>
      </c>
      <c r="Y342" s="175">
        <f>'가이드 작업용'!AC342</f>
        <v>0</v>
      </c>
      <c r="Z342" s="68">
        <f>0</f>
        <v>0</v>
      </c>
      <c r="AA342" s="175">
        <f>'가이드 작업용'!AD342</f>
        <v>0</v>
      </c>
      <c r="AB342" s="175">
        <f>INDEX(퀘스트_shortcut_type_List,MATCH('가이드 작업용'!T342,퀘스트_shortcut_type_name,0),1)</f>
        <v>15</v>
      </c>
      <c r="AC342" s="175">
        <f>'가이드 작업용'!V342</f>
        <v>58</v>
      </c>
      <c r="AD342" s="68">
        <f>0</f>
        <v>0</v>
      </c>
      <c r="AE342" s="135">
        <f>INDEX(퀘스트_event_content_List,MATCH('가이드 작업용'!W342,퀘스트_event_content_name,0),1)</f>
        <v>0</v>
      </c>
      <c r="AF342" s="26" t="b">
        <f t="shared" si="64"/>
        <v>0</v>
      </c>
      <c r="AG342" s="1" t="b">
        <f t="shared" si="65"/>
        <v>0</v>
      </c>
      <c r="AH342" s="1" t="b">
        <f t="shared" si="66"/>
        <v>0</v>
      </c>
    </row>
    <row r="343" spans="1:34" x14ac:dyDescent="0.3">
      <c r="A343" s="1">
        <f t="shared" si="62"/>
        <v>9942</v>
      </c>
      <c r="B343" s="68">
        <f t="shared" si="68"/>
        <v>1342</v>
      </c>
      <c r="C343" s="68">
        <f>2</f>
        <v>2</v>
      </c>
      <c r="D343" s="68">
        <f t="shared" si="63"/>
        <v>142342</v>
      </c>
      <c r="E343" s="68">
        <f t="shared" si="67"/>
        <v>242270</v>
      </c>
      <c r="F343" s="175" t="str">
        <f>'가이드 작업용'!M343</f>
        <v>트라이 조인트 처치</v>
      </c>
      <c r="G343" s="175" t="str">
        <f>IFERROR(VLOOKUP(E343,'가이드 언어'!$BI:$BR,2,FALSE),0)</f>
        <v>메인 퀘스트 270 클리어</v>
      </c>
      <c r="H343" s="68">
        <f t="shared" si="69"/>
        <v>342</v>
      </c>
      <c r="I343" s="175">
        <f>'가이드 작업용'!N343</f>
        <v>42</v>
      </c>
      <c r="J343" s="175">
        <f>'가이드 작업용'!Q343</f>
        <v>99</v>
      </c>
      <c r="K343" s="175">
        <f>'가이드 작업용'!S343</f>
        <v>4200</v>
      </c>
      <c r="L343" s="68">
        <f>8</f>
        <v>8</v>
      </c>
      <c r="M343" s="175">
        <f>'가이드 작업용'!G343</f>
        <v>5000000</v>
      </c>
      <c r="N343" s="68">
        <f>0</f>
        <v>0</v>
      </c>
      <c r="O343" s="68">
        <f>0</f>
        <v>0</v>
      </c>
      <c r="P343" s="68">
        <f>9</f>
        <v>9</v>
      </c>
      <c r="Q343" s="175">
        <f>'가이드 작업용'!K343</f>
        <v>247000</v>
      </c>
      <c r="R343" s="68">
        <f>0</f>
        <v>0</v>
      </c>
      <c r="S343" s="68">
        <f>0</f>
        <v>0</v>
      </c>
      <c r="T343" s="175">
        <f>INDEX(퀘스트_reward_type_List,MATCH('가이드 작업용'!X343,퀘스트_reward_type_name,0),1)</f>
        <v>0</v>
      </c>
      <c r="U343" s="175">
        <f>'가이드 작업용'!Y343</f>
        <v>0</v>
      </c>
      <c r="V343" s="68">
        <f>0</f>
        <v>0</v>
      </c>
      <c r="W343" s="175">
        <f>'가이드 작업용'!Z343</f>
        <v>0</v>
      </c>
      <c r="X343" s="175">
        <f>INDEX(퀘스트_reward_type_List,MATCH('가이드 작업용'!AB343,퀘스트_reward_type_name,0),1)</f>
        <v>0</v>
      </c>
      <c r="Y343" s="175">
        <f>'가이드 작업용'!AC343</f>
        <v>0</v>
      </c>
      <c r="Z343" s="68">
        <f>0</f>
        <v>0</v>
      </c>
      <c r="AA343" s="175">
        <f>'가이드 작업용'!AD343</f>
        <v>0</v>
      </c>
      <c r="AB343" s="175">
        <f>INDEX(퀘스트_shortcut_type_List,MATCH('가이드 작업용'!T343,퀘스트_shortcut_type_name,0),1)</f>
        <v>15</v>
      </c>
      <c r="AC343" s="175">
        <f>'가이드 작업용'!V343</f>
        <v>59</v>
      </c>
      <c r="AD343" s="68">
        <f>0</f>
        <v>0</v>
      </c>
      <c r="AE343" s="135">
        <f>INDEX(퀘스트_event_content_List,MATCH('가이드 작업용'!W343,퀘스트_event_content_name,0),1)</f>
        <v>0</v>
      </c>
      <c r="AF343" s="26" t="b">
        <f t="shared" si="64"/>
        <v>0</v>
      </c>
      <c r="AG343" s="1" t="b">
        <f t="shared" si="65"/>
        <v>0</v>
      </c>
      <c r="AH343" s="1" t="b">
        <f t="shared" si="66"/>
        <v>0</v>
      </c>
    </row>
    <row r="344" spans="1:34" x14ac:dyDescent="0.3">
      <c r="A344" s="1">
        <f t="shared" si="62"/>
        <v>8503926</v>
      </c>
      <c r="B344" s="68">
        <f t="shared" si="68"/>
        <v>1343</v>
      </c>
      <c r="C344" s="68">
        <f>2</f>
        <v>2</v>
      </c>
      <c r="D344" s="68">
        <f t="shared" si="63"/>
        <v>142343</v>
      </c>
      <c r="E344" s="68">
        <f t="shared" si="67"/>
        <v>242271</v>
      </c>
      <c r="F344" s="175" t="str">
        <f>'가이드 작업용'!M344</f>
        <v>연구소 자료함 훔치기</v>
      </c>
      <c r="G344" s="175" t="str">
        <f>IFERROR(VLOOKUP(E344,'가이드 언어'!$BI:$BR,2,FALSE),0)</f>
        <v>메인 퀘스트 271 클리어</v>
      </c>
      <c r="H344" s="68">
        <f t="shared" si="69"/>
        <v>343</v>
      </c>
      <c r="I344" s="175">
        <f>'가이드 작업용'!N344</f>
        <v>26</v>
      </c>
      <c r="J344" s="175">
        <f>'가이드 작업용'!Q344</f>
        <v>85039</v>
      </c>
      <c r="K344" s="175">
        <f>'가이드 작업용'!S344</f>
        <v>1</v>
      </c>
      <c r="L344" s="68">
        <f>8</f>
        <v>8</v>
      </c>
      <c r="M344" s="175">
        <f>'가이드 작업용'!G344</f>
        <v>5000000</v>
      </c>
      <c r="N344" s="68">
        <f>0</f>
        <v>0</v>
      </c>
      <c r="O344" s="68">
        <f>0</f>
        <v>0</v>
      </c>
      <c r="P344" s="68">
        <f>9</f>
        <v>9</v>
      </c>
      <c r="Q344" s="175">
        <f>'가이드 작업용'!K344</f>
        <v>249000</v>
      </c>
      <c r="R344" s="68">
        <f>0</f>
        <v>0</v>
      </c>
      <c r="S344" s="68">
        <f>0</f>
        <v>0</v>
      </c>
      <c r="T344" s="175">
        <f>INDEX(퀘스트_reward_type_List,MATCH('가이드 작업용'!X344,퀘스트_reward_type_name,0),1)</f>
        <v>6</v>
      </c>
      <c r="U344" s="175">
        <f>'가이드 작업용'!Y344</f>
        <v>94075</v>
      </c>
      <c r="V344" s="68">
        <f>0</f>
        <v>0</v>
      </c>
      <c r="W344" s="175">
        <f>'가이드 작업용'!Z344</f>
        <v>1</v>
      </c>
      <c r="X344" s="175">
        <f>INDEX(퀘스트_reward_type_List,MATCH('가이드 작업용'!AB344,퀘스트_reward_type_name,0),1)</f>
        <v>0</v>
      </c>
      <c r="Y344" s="175">
        <f>'가이드 작업용'!AC344</f>
        <v>0</v>
      </c>
      <c r="Z344" s="68">
        <f>0</f>
        <v>0</v>
      </c>
      <c r="AA344" s="175">
        <f>'가이드 작업용'!AD344</f>
        <v>0</v>
      </c>
      <c r="AB344" s="175">
        <f>INDEX(퀘스트_shortcut_type_List,MATCH('가이드 작업용'!T344,퀘스트_shortcut_type_name,0),1)</f>
        <v>13</v>
      </c>
      <c r="AC344" s="175">
        <f>'가이드 작업용'!V344</f>
        <v>85039</v>
      </c>
      <c r="AD344" s="68">
        <f>0</f>
        <v>0</v>
      </c>
      <c r="AE344" s="135">
        <f>INDEX(퀘스트_event_content_List,MATCH('가이드 작업용'!W344,퀘스트_event_content_name,0),1)</f>
        <v>0</v>
      </c>
      <c r="AF344" s="26" t="b">
        <f t="shared" si="64"/>
        <v>0</v>
      </c>
      <c r="AG344" s="1" t="b">
        <f t="shared" si="65"/>
        <v>0</v>
      </c>
      <c r="AH344" s="1" t="b">
        <f t="shared" si="66"/>
        <v>0</v>
      </c>
    </row>
    <row r="345" spans="1:34" x14ac:dyDescent="0.3">
      <c r="A345" s="1">
        <f t="shared" si="62"/>
        <v>5965</v>
      </c>
      <c r="B345" s="68">
        <f t="shared" si="68"/>
        <v>1344</v>
      </c>
      <c r="C345" s="68">
        <f>2</f>
        <v>2</v>
      </c>
      <c r="D345" s="68">
        <f t="shared" si="63"/>
        <v>142344</v>
      </c>
      <c r="E345" s="68">
        <f t="shared" si="67"/>
        <v>242272</v>
      </c>
      <c r="F345" s="175" t="str">
        <f>'가이드 작업용'!M345</f>
        <v>MVP 처치</v>
      </c>
      <c r="G345" s="175" t="str">
        <f>IFERROR(VLOOKUP(E345,'가이드 언어'!$BI:$BR,2,FALSE),0)</f>
        <v>메인 퀘스트 272 클리어</v>
      </c>
      <c r="H345" s="68">
        <f t="shared" si="69"/>
        <v>344</v>
      </c>
      <c r="I345" s="175">
        <f>'가이드 작업용'!N345</f>
        <v>65</v>
      </c>
      <c r="J345" s="175">
        <f>'가이드 작업용'!Q345</f>
        <v>59</v>
      </c>
      <c r="K345" s="175">
        <f>'가이드 작업용'!S345</f>
        <v>8</v>
      </c>
      <c r="L345" s="68">
        <f>8</f>
        <v>8</v>
      </c>
      <c r="M345" s="175">
        <f>'가이드 작업용'!G345</f>
        <v>5000000</v>
      </c>
      <c r="N345" s="68">
        <f>0</f>
        <v>0</v>
      </c>
      <c r="O345" s="68">
        <f>0</f>
        <v>0</v>
      </c>
      <c r="P345" s="68">
        <f>9</f>
        <v>9</v>
      </c>
      <c r="Q345" s="175">
        <f>'가이드 작업용'!K345</f>
        <v>251000</v>
      </c>
      <c r="R345" s="68">
        <f>0</f>
        <v>0</v>
      </c>
      <c r="S345" s="68">
        <f>0</f>
        <v>0</v>
      </c>
      <c r="T345" s="175">
        <f>INDEX(퀘스트_reward_type_List,MATCH('가이드 작업용'!X345,퀘스트_reward_type_name,0),1)</f>
        <v>0</v>
      </c>
      <c r="U345" s="175">
        <f>'가이드 작업용'!Y345</f>
        <v>0</v>
      </c>
      <c r="V345" s="68">
        <f>0</f>
        <v>0</v>
      </c>
      <c r="W345" s="175">
        <f>'가이드 작업용'!Z345</f>
        <v>0</v>
      </c>
      <c r="X345" s="175">
        <f>INDEX(퀘스트_reward_type_List,MATCH('가이드 작업용'!AB345,퀘스트_reward_type_name,0),1)</f>
        <v>0</v>
      </c>
      <c r="Y345" s="175">
        <f>'가이드 작업용'!AC345</f>
        <v>0</v>
      </c>
      <c r="Z345" s="68">
        <f>0</f>
        <v>0</v>
      </c>
      <c r="AA345" s="175">
        <f>'가이드 작업용'!AD345</f>
        <v>0</v>
      </c>
      <c r="AB345" s="175">
        <f>INDEX(퀘스트_shortcut_type_List,MATCH('가이드 작업용'!T345,퀘스트_shortcut_type_name,0),1)</f>
        <v>15</v>
      </c>
      <c r="AC345" s="175">
        <f>'가이드 작업용'!V345</f>
        <v>59</v>
      </c>
      <c r="AD345" s="68">
        <f>0</f>
        <v>0</v>
      </c>
      <c r="AE345" s="135">
        <f>INDEX(퀘스트_event_content_List,MATCH('가이드 작업용'!W345,퀘스트_event_content_name,0),1)</f>
        <v>0</v>
      </c>
      <c r="AF345" s="26" t="b">
        <f t="shared" si="64"/>
        <v>0</v>
      </c>
      <c r="AG345" s="1" t="b">
        <f t="shared" si="65"/>
        <v>0</v>
      </c>
      <c r="AH345" s="1" t="b">
        <f t="shared" si="66"/>
        <v>0</v>
      </c>
    </row>
    <row r="346" spans="1:34" x14ac:dyDescent="0.3">
      <c r="A346" s="1">
        <f t="shared" si="62"/>
        <v>5409902</v>
      </c>
      <c r="B346" s="68">
        <f t="shared" si="68"/>
        <v>1345</v>
      </c>
      <c r="C346" s="68">
        <f>2</f>
        <v>2</v>
      </c>
      <c r="D346" s="68">
        <f t="shared" si="63"/>
        <v>142345</v>
      </c>
      <c r="E346" s="68">
        <f t="shared" si="67"/>
        <v>242273</v>
      </c>
      <c r="F346" s="175" t="str">
        <f>'가이드 작업용'!M346</f>
        <v>트라이 조인트 보스 처치</v>
      </c>
      <c r="G346" s="175" t="str">
        <f>IFERROR(VLOOKUP(E346,'가이드 언어'!$BI:$BR,2,FALSE),0)</f>
        <v>메인 퀘스트 273 클리어</v>
      </c>
      <c r="H346" s="68">
        <f t="shared" si="69"/>
        <v>345</v>
      </c>
      <c r="I346" s="175">
        <f>'가이드 작업용'!N346</f>
        <v>2</v>
      </c>
      <c r="J346" s="175">
        <f>'가이드 작업용'!Q346</f>
        <v>54099</v>
      </c>
      <c r="K346" s="175">
        <f>'가이드 작업용'!S346</f>
        <v>1</v>
      </c>
      <c r="L346" s="68">
        <f>8</f>
        <v>8</v>
      </c>
      <c r="M346" s="175">
        <f>'가이드 작업용'!G346</f>
        <v>5000000</v>
      </c>
      <c r="N346" s="68">
        <f>0</f>
        <v>0</v>
      </c>
      <c r="O346" s="68">
        <f>0</f>
        <v>0</v>
      </c>
      <c r="P346" s="68">
        <f>9</f>
        <v>9</v>
      </c>
      <c r="Q346" s="175">
        <f>'가이드 작업용'!K346</f>
        <v>253000</v>
      </c>
      <c r="R346" s="68">
        <f>0</f>
        <v>0</v>
      </c>
      <c r="S346" s="68">
        <f>0</f>
        <v>0</v>
      </c>
      <c r="T346" s="175">
        <f>INDEX(퀘스트_reward_type_List,MATCH('가이드 작업용'!X346,퀘스트_reward_type_name,0),1)</f>
        <v>0</v>
      </c>
      <c r="U346" s="175">
        <f>'가이드 작업용'!Y346</f>
        <v>0</v>
      </c>
      <c r="V346" s="68">
        <f>0</f>
        <v>0</v>
      </c>
      <c r="W346" s="175">
        <f>'가이드 작업용'!Z346</f>
        <v>0</v>
      </c>
      <c r="X346" s="175">
        <f>INDEX(퀘스트_reward_type_List,MATCH('가이드 작업용'!AB346,퀘스트_reward_type_name,0),1)</f>
        <v>0</v>
      </c>
      <c r="Y346" s="175">
        <f>'가이드 작업용'!AC346</f>
        <v>0</v>
      </c>
      <c r="Z346" s="68">
        <f>0</f>
        <v>0</v>
      </c>
      <c r="AA346" s="175">
        <f>'가이드 작업용'!AD346</f>
        <v>0</v>
      </c>
      <c r="AB346" s="175">
        <f>INDEX(퀘스트_shortcut_type_List,MATCH('가이드 작업용'!T346,퀘스트_shortcut_type_name,0),1)</f>
        <v>15</v>
      </c>
      <c r="AC346" s="175">
        <f>'가이드 작업용'!V346</f>
        <v>59</v>
      </c>
      <c r="AD346" s="68">
        <f>0</f>
        <v>0</v>
      </c>
      <c r="AE346" s="135">
        <f>INDEX(퀘스트_event_content_List,MATCH('가이드 작업용'!W346,퀘스트_event_content_name,0),1)</f>
        <v>0</v>
      </c>
      <c r="AF346" s="26" t="b">
        <f t="shared" si="64"/>
        <v>0</v>
      </c>
      <c r="AG346" s="1" t="b">
        <f t="shared" si="65"/>
        <v>0</v>
      </c>
      <c r="AH346" s="1" t="b">
        <f t="shared" si="66"/>
        <v>0</v>
      </c>
    </row>
    <row r="347" spans="1:34" x14ac:dyDescent="0.3">
      <c r="A347" s="1">
        <f t="shared" si="62"/>
        <v>10042</v>
      </c>
      <c r="B347" s="68">
        <f t="shared" si="68"/>
        <v>1346</v>
      </c>
      <c r="C347" s="68">
        <f>2</f>
        <v>2</v>
      </c>
      <c r="D347" s="68">
        <f t="shared" si="63"/>
        <v>142346</v>
      </c>
      <c r="E347" s="68">
        <f t="shared" si="67"/>
        <v>242274</v>
      </c>
      <c r="F347" s="175" t="str">
        <f>'가이드 작업용'!M347</f>
        <v>메두사 처치</v>
      </c>
      <c r="G347" s="175" t="str">
        <f>IFERROR(VLOOKUP(E347,'가이드 언어'!$BI:$BR,2,FALSE),0)</f>
        <v>메인 퀘스트 274 클리어</v>
      </c>
      <c r="H347" s="68">
        <f t="shared" si="69"/>
        <v>346</v>
      </c>
      <c r="I347" s="175">
        <f>'가이드 작업용'!N347</f>
        <v>42</v>
      </c>
      <c r="J347" s="175">
        <f>'가이드 작업용'!Q347</f>
        <v>100</v>
      </c>
      <c r="K347" s="175">
        <f>'가이드 작업용'!S347</f>
        <v>3230</v>
      </c>
      <c r="L347" s="68">
        <f>8</f>
        <v>8</v>
      </c>
      <c r="M347" s="175">
        <f>'가이드 작업용'!G347</f>
        <v>5000000</v>
      </c>
      <c r="N347" s="68">
        <f>0</f>
        <v>0</v>
      </c>
      <c r="O347" s="68">
        <f>0</f>
        <v>0</v>
      </c>
      <c r="P347" s="68">
        <f>9</f>
        <v>9</v>
      </c>
      <c r="Q347" s="175">
        <f>'가이드 작업용'!K347</f>
        <v>255000</v>
      </c>
      <c r="R347" s="68">
        <f>0</f>
        <v>0</v>
      </c>
      <c r="S347" s="68">
        <f>0</f>
        <v>0</v>
      </c>
      <c r="T347" s="175">
        <f>INDEX(퀘스트_reward_type_List,MATCH('가이드 작업용'!X347,퀘스트_reward_type_name,0),1)</f>
        <v>6</v>
      </c>
      <c r="U347" s="175">
        <f>'가이드 작업용'!Y347</f>
        <v>84017</v>
      </c>
      <c r="V347" s="68">
        <f>0</f>
        <v>0</v>
      </c>
      <c r="W347" s="175">
        <f>'가이드 작업용'!Z347</f>
        <v>1</v>
      </c>
      <c r="X347" s="175">
        <f>INDEX(퀘스트_reward_type_List,MATCH('가이드 작업용'!AB347,퀘스트_reward_type_name,0),1)</f>
        <v>6</v>
      </c>
      <c r="Y347" s="175">
        <f>'가이드 작업용'!AC347</f>
        <v>94058</v>
      </c>
      <c r="Z347" s="68">
        <f>0</f>
        <v>0</v>
      </c>
      <c r="AA347" s="175">
        <f>'가이드 작업용'!AD347</f>
        <v>20</v>
      </c>
      <c r="AB347" s="175">
        <f>INDEX(퀘스트_shortcut_type_List,MATCH('가이드 작업용'!T347,퀘스트_shortcut_type_name,0),1)</f>
        <v>15</v>
      </c>
      <c r="AC347" s="175">
        <f>'가이드 작업용'!V347</f>
        <v>60</v>
      </c>
      <c r="AD347" s="68">
        <f>0</f>
        <v>0</v>
      </c>
      <c r="AE347" s="135">
        <f>INDEX(퀘스트_event_content_List,MATCH('가이드 작업용'!W347,퀘스트_event_content_name,0),1)</f>
        <v>0</v>
      </c>
      <c r="AF347" s="26" t="b">
        <f t="shared" si="64"/>
        <v>0</v>
      </c>
      <c r="AG347" s="1" t="b">
        <f t="shared" si="65"/>
        <v>0</v>
      </c>
      <c r="AH347" s="1" t="b">
        <f t="shared" si="66"/>
        <v>0</v>
      </c>
    </row>
    <row r="348" spans="1:34" x14ac:dyDescent="0.3">
      <c r="A348" s="1">
        <f t="shared" si="62"/>
        <v>10070</v>
      </c>
      <c r="B348" s="68">
        <f t="shared" si="68"/>
        <v>1347</v>
      </c>
      <c r="C348" s="68">
        <f>2</f>
        <v>2</v>
      </c>
      <c r="D348" s="68">
        <f t="shared" si="63"/>
        <v>142347</v>
      </c>
      <c r="E348" s="68">
        <f t="shared" si="67"/>
        <v>242275</v>
      </c>
      <c r="F348" s="175" t="str">
        <f>'가이드 작업용'!M348</f>
        <v>카드 강화</v>
      </c>
      <c r="G348" s="175" t="str">
        <f>IFERROR(VLOOKUP(E348,'가이드 언어'!$BI:$BR,2,FALSE),0)</f>
        <v>메인 퀘스트 275 클리어</v>
      </c>
      <c r="H348" s="68">
        <f t="shared" si="69"/>
        <v>347</v>
      </c>
      <c r="I348" s="175">
        <f>'가이드 작업용'!N348</f>
        <v>70</v>
      </c>
      <c r="J348" s="175">
        <f>'가이드 작업용'!Q348</f>
        <v>100</v>
      </c>
      <c r="K348" s="175">
        <f>'가이드 작업용'!S348</f>
        <v>1</v>
      </c>
      <c r="L348" s="68">
        <f>8</f>
        <v>8</v>
      </c>
      <c r="M348" s="175">
        <f>'가이드 작업용'!G348</f>
        <v>5000000</v>
      </c>
      <c r="N348" s="68">
        <f>0</f>
        <v>0</v>
      </c>
      <c r="O348" s="68">
        <f>0</f>
        <v>0</v>
      </c>
      <c r="P348" s="68">
        <f>9</f>
        <v>9</v>
      </c>
      <c r="Q348" s="175">
        <f>'가이드 작업용'!K348</f>
        <v>257000</v>
      </c>
      <c r="R348" s="68">
        <f>0</f>
        <v>0</v>
      </c>
      <c r="S348" s="68">
        <f>0</f>
        <v>0</v>
      </c>
      <c r="T348" s="175">
        <f>INDEX(퀘스트_reward_type_List,MATCH('가이드 작업용'!X348,퀘스트_reward_type_name,0),1)</f>
        <v>0</v>
      </c>
      <c r="U348" s="175">
        <f>'가이드 작업용'!Y348</f>
        <v>0</v>
      </c>
      <c r="V348" s="68">
        <f>0</f>
        <v>0</v>
      </c>
      <c r="W348" s="175">
        <f>'가이드 작업용'!Z348</f>
        <v>0</v>
      </c>
      <c r="X348" s="175">
        <f>INDEX(퀘스트_reward_type_List,MATCH('가이드 작업용'!AB348,퀘스트_reward_type_name,0),1)</f>
        <v>0</v>
      </c>
      <c r="Y348" s="175">
        <f>'가이드 작업용'!AC348</f>
        <v>0</v>
      </c>
      <c r="Z348" s="68">
        <f>0</f>
        <v>0</v>
      </c>
      <c r="AA348" s="175">
        <f>'가이드 작업용'!AD348</f>
        <v>0</v>
      </c>
      <c r="AB348" s="175">
        <f>INDEX(퀘스트_shortcut_type_List,MATCH('가이드 작업용'!T348,퀘스트_shortcut_type_name,0),1)</f>
        <v>6</v>
      </c>
      <c r="AC348" s="175">
        <f>'가이드 작업용'!V348</f>
        <v>0</v>
      </c>
      <c r="AD348" s="68">
        <f>0</f>
        <v>0</v>
      </c>
      <c r="AE348" s="135">
        <f>INDEX(퀘스트_event_content_List,MATCH('가이드 작업용'!W348,퀘스트_event_content_name,0),1)</f>
        <v>0</v>
      </c>
      <c r="AF348" s="26" t="b">
        <f t="shared" si="64"/>
        <v>0</v>
      </c>
      <c r="AG348" s="1" t="b">
        <f t="shared" si="65"/>
        <v>0</v>
      </c>
      <c r="AH348" s="1" t="b">
        <f t="shared" si="66"/>
        <v>0</v>
      </c>
    </row>
    <row r="349" spans="1:34" x14ac:dyDescent="0.3">
      <c r="A349" s="1">
        <f t="shared" si="62"/>
        <v>6065</v>
      </c>
      <c r="B349" s="68">
        <f t="shared" si="68"/>
        <v>1348</v>
      </c>
      <c r="C349" s="68">
        <f>2</f>
        <v>2</v>
      </c>
      <c r="D349" s="68">
        <f t="shared" si="63"/>
        <v>142348</v>
      </c>
      <c r="E349" s="68">
        <f t="shared" si="67"/>
        <v>242276</v>
      </c>
      <c r="F349" s="175" t="str">
        <f>'가이드 작업용'!M349</f>
        <v>MVP 처치</v>
      </c>
      <c r="G349" s="175" t="str">
        <f>IFERROR(VLOOKUP(E349,'가이드 언어'!$BI:$BR,2,FALSE),0)</f>
        <v>메인 퀘스트 276 클리어</v>
      </c>
      <c r="H349" s="68">
        <f t="shared" si="69"/>
        <v>348</v>
      </c>
      <c r="I349" s="175">
        <f>'가이드 작업용'!N349</f>
        <v>65</v>
      </c>
      <c r="J349" s="175">
        <f>'가이드 작업용'!Q349</f>
        <v>60</v>
      </c>
      <c r="K349" s="175">
        <f>'가이드 작업용'!S349</f>
        <v>8</v>
      </c>
      <c r="L349" s="68">
        <f>8</f>
        <v>8</v>
      </c>
      <c r="M349" s="175">
        <f>'가이드 작업용'!G349</f>
        <v>5000000</v>
      </c>
      <c r="N349" s="68">
        <f>0</f>
        <v>0</v>
      </c>
      <c r="O349" s="68">
        <f>0</f>
        <v>0</v>
      </c>
      <c r="P349" s="68">
        <f>9</f>
        <v>9</v>
      </c>
      <c r="Q349" s="175">
        <f>'가이드 작업용'!K349</f>
        <v>259000</v>
      </c>
      <c r="R349" s="68">
        <f>0</f>
        <v>0</v>
      </c>
      <c r="S349" s="68">
        <f>0</f>
        <v>0</v>
      </c>
      <c r="T349" s="175">
        <f>INDEX(퀘스트_reward_type_List,MATCH('가이드 작업용'!X349,퀘스트_reward_type_name,0),1)</f>
        <v>0</v>
      </c>
      <c r="U349" s="175">
        <f>'가이드 작업용'!Y349</f>
        <v>0</v>
      </c>
      <c r="V349" s="68">
        <f>0</f>
        <v>0</v>
      </c>
      <c r="W349" s="175">
        <f>'가이드 작업용'!Z349</f>
        <v>0</v>
      </c>
      <c r="X349" s="175">
        <f>INDEX(퀘스트_reward_type_List,MATCH('가이드 작업용'!AB349,퀘스트_reward_type_name,0),1)</f>
        <v>0</v>
      </c>
      <c r="Y349" s="175">
        <f>'가이드 작업용'!AC349</f>
        <v>0</v>
      </c>
      <c r="Z349" s="68">
        <f>0</f>
        <v>0</v>
      </c>
      <c r="AA349" s="175">
        <f>'가이드 작업용'!AD349</f>
        <v>0</v>
      </c>
      <c r="AB349" s="175">
        <f>INDEX(퀘스트_shortcut_type_List,MATCH('가이드 작업용'!T349,퀘스트_shortcut_type_name,0),1)</f>
        <v>15</v>
      </c>
      <c r="AC349" s="175">
        <f>'가이드 작업용'!V349</f>
        <v>60</v>
      </c>
      <c r="AD349" s="68">
        <f>0</f>
        <v>0</v>
      </c>
      <c r="AE349" s="135">
        <f>INDEX(퀘스트_event_content_List,MATCH('가이드 작업용'!W349,퀘스트_event_content_name,0),1)</f>
        <v>0</v>
      </c>
      <c r="AF349" s="26" t="b">
        <f t="shared" si="64"/>
        <v>0</v>
      </c>
      <c r="AG349" s="1" t="b">
        <f t="shared" si="65"/>
        <v>0</v>
      </c>
      <c r="AH349" s="1" t="b">
        <f t="shared" si="66"/>
        <v>0</v>
      </c>
    </row>
    <row r="350" spans="1:34" x14ac:dyDescent="0.3">
      <c r="A350" s="1">
        <f t="shared" si="62"/>
        <v>1076</v>
      </c>
      <c r="B350" s="68">
        <f t="shared" si="68"/>
        <v>1349</v>
      </c>
      <c r="C350" s="68">
        <f>2</f>
        <v>2</v>
      </c>
      <c r="D350" s="68">
        <f t="shared" si="63"/>
        <v>142349</v>
      </c>
      <c r="E350" s="68">
        <f t="shared" si="67"/>
        <v>242277</v>
      </c>
      <c r="F350" s="175" t="str">
        <f>'가이드 작업용'!M350</f>
        <v>서쪽 동굴 카루 듀얼 클리어</v>
      </c>
      <c r="G350" s="175" t="str">
        <f>IFERROR(VLOOKUP(E350,'가이드 언어'!$BI:$BR,2,FALSE),0)</f>
        <v>메인 퀘스트 277 클리어</v>
      </c>
      <c r="H350" s="68">
        <f t="shared" si="69"/>
        <v>349</v>
      </c>
      <c r="I350" s="175">
        <f>'가이드 작업용'!N350</f>
        <v>76</v>
      </c>
      <c r="J350" s="175">
        <f>'가이드 작업용'!Q350</f>
        <v>10</v>
      </c>
      <c r="K350" s="175">
        <f>'가이드 작업용'!S350</f>
        <v>1</v>
      </c>
      <c r="L350" s="68">
        <f>8</f>
        <v>8</v>
      </c>
      <c r="M350" s="175">
        <f>'가이드 작업용'!G350</f>
        <v>5000000</v>
      </c>
      <c r="N350" s="68">
        <f>0</f>
        <v>0</v>
      </c>
      <c r="O350" s="68">
        <f>0</f>
        <v>0</v>
      </c>
      <c r="P350" s="68">
        <f>9</f>
        <v>9</v>
      </c>
      <c r="Q350" s="175">
        <f>'가이드 작업용'!K350</f>
        <v>261000</v>
      </c>
      <c r="R350" s="68">
        <f>0</f>
        <v>0</v>
      </c>
      <c r="S350" s="68">
        <f>0</f>
        <v>0</v>
      </c>
      <c r="T350" s="175">
        <f>INDEX(퀘스트_reward_type_List,MATCH('가이드 작업용'!X350,퀘스트_reward_type_name,0),1)</f>
        <v>6</v>
      </c>
      <c r="U350" s="175">
        <f>'가이드 작업용'!Y350</f>
        <v>85002</v>
      </c>
      <c r="V350" s="68">
        <f>0</f>
        <v>0</v>
      </c>
      <c r="W350" s="175">
        <f>'가이드 작업용'!Z350</f>
        <v>1</v>
      </c>
      <c r="X350" s="175">
        <f>INDEX(퀘스트_reward_type_List,MATCH('가이드 작업용'!AB350,퀘스트_reward_type_name,0),1)</f>
        <v>0</v>
      </c>
      <c r="Y350" s="175">
        <f>'가이드 작업용'!AC350</f>
        <v>0</v>
      </c>
      <c r="Z350" s="68">
        <f>0</f>
        <v>0</v>
      </c>
      <c r="AA350" s="175">
        <f>'가이드 작업용'!AD350</f>
        <v>0</v>
      </c>
      <c r="AB350" s="175">
        <f>INDEX(퀘스트_shortcut_type_List,MATCH('가이드 작업용'!T350,퀘스트_shortcut_type_name,0),1)</f>
        <v>23</v>
      </c>
      <c r="AC350" s="175">
        <f>'가이드 작업용'!V350</f>
        <v>10</v>
      </c>
      <c r="AD350" s="68">
        <f>0</f>
        <v>0</v>
      </c>
      <c r="AE350" s="135">
        <f>INDEX(퀘스트_event_content_List,MATCH('가이드 작업용'!W350,퀘스트_event_content_name,0),1)</f>
        <v>0</v>
      </c>
      <c r="AF350" s="26" t="b">
        <f t="shared" si="64"/>
        <v>0</v>
      </c>
      <c r="AG350" s="1" t="b">
        <f t="shared" si="65"/>
        <v>0</v>
      </c>
      <c r="AH350" s="1" t="b">
        <f t="shared" si="66"/>
        <v>0</v>
      </c>
    </row>
    <row r="351" spans="1:34" s="176" customFormat="1" x14ac:dyDescent="0.3">
      <c r="A351" s="1">
        <f t="shared" si="62"/>
        <v>5410002</v>
      </c>
      <c r="B351" s="68">
        <f t="shared" si="68"/>
        <v>1350</v>
      </c>
      <c r="C351" s="68">
        <f>2</f>
        <v>2</v>
      </c>
      <c r="D351" s="68">
        <f t="shared" ref="D351:D397" si="70">B351+100000+41000</f>
        <v>142350</v>
      </c>
      <c r="E351" s="68">
        <f t="shared" si="67"/>
        <v>242278</v>
      </c>
      <c r="F351" s="175" t="str">
        <f>'가이드 작업용'!M351</f>
        <v>메두사 보스 처치</v>
      </c>
      <c r="G351" s="175" t="str">
        <f>IFERROR(VLOOKUP(E351,'가이드 언어'!$BI:$BR,2,FALSE),0)</f>
        <v>메인 퀘스트 278 클리어</v>
      </c>
      <c r="H351" s="68">
        <f t="shared" si="69"/>
        <v>350</v>
      </c>
      <c r="I351" s="175">
        <f>'가이드 작업용'!N351</f>
        <v>2</v>
      </c>
      <c r="J351" s="175">
        <f>'가이드 작업용'!Q351</f>
        <v>54100</v>
      </c>
      <c r="K351" s="175">
        <f>'가이드 작업용'!S351</f>
        <v>1</v>
      </c>
      <c r="L351" s="68">
        <f>8</f>
        <v>8</v>
      </c>
      <c r="M351" s="175">
        <f>'가이드 작업용'!G351</f>
        <v>5000000</v>
      </c>
      <c r="N351" s="68">
        <f>0</f>
        <v>0</v>
      </c>
      <c r="O351" s="68">
        <f>0</f>
        <v>0</v>
      </c>
      <c r="P351" s="68">
        <f>9</f>
        <v>9</v>
      </c>
      <c r="Q351" s="175">
        <f>'가이드 작업용'!K351</f>
        <v>263000</v>
      </c>
      <c r="R351" s="68">
        <f>0</f>
        <v>0</v>
      </c>
      <c r="S351" s="68">
        <f>0</f>
        <v>0</v>
      </c>
      <c r="T351" s="175">
        <f>INDEX(퀘스트_reward_type_List,MATCH('가이드 작업용'!X351,퀘스트_reward_type_name,0),1)</f>
        <v>0</v>
      </c>
      <c r="U351" s="175">
        <f>'가이드 작업용'!Y351</f>
        <v>0</v>
      </c>
      <c r="V351" s="68">
        <f>0</f>
        <v>0</v>
      </c>
      <c r="W351" s="175">
        <f>'가이드 작업용'!Z351</f>
        <v>0</v>
      </c>
      <c r="X351" s="175">
        <f>INDEX(퀘스트_reward_type_List,MATCH('가이드 작업용'!AB351,퀘스트_reward_type_name,0),1)</f>
        <v>0</v>
      </c>
      <c r="Y351" s="175">
        <f>'가이드 작업용'!AC351</f>
        <v>0</v>
      </c>
      <c r="Z351" s="68">
        <f>0</f>
        <v>0</v>
      </c>
      <c r="AA351" s="175">
        <f>'가이드 작업용'!AD351</f>
        <v>0</v>
      </c>
      <c r="AB351" s="175">
        <f>INDEX(퀘스트_shortcut_type_List,MATCH('가이드 작업용'!T351,퀘스트_shortcut_type_name,0),1)</f>
        <v>15</v>
      </c>
      <c r="AC351" s="175">
        <f>'가이드 작업용'!V351</f>
        <v>60</v>
      </c>
      <c r="AD351" s="68">
        <f>0</f>
        <v>0</v>
      </c>
      <c r="AE351" s="135">
        <f>INDEX(퀘스트_event_content_List,MATCH('가이드 작업용'!W351,퀘스트_event_content_name,0),1)</f>
        <v>0</v>
      </c>
      <c r="AF351" s="26" t="b">
        <f t="shared" ref="AF351:AF397" si="71">IF(OR(AND(L351=6,O351=0),AND(P351=6,S351=0),AND(T351=6,W351=0),AND(X351=6,AA351=0)),TRUE,FALSE)</f>
        <v>0</v>
      </c>
      <c r="AG351" s="1" t="b">
        <f t="shared" ref="AG351:AG397" si="72">IF(
    OR(L351=2,P351=2,T351=2,X351=2),TRUE,FALSE)</f>
        <v>0</v>
      </c>
      <c r="AH351" s="1" t="b">
        <f t="shared" ref="AH351:AH397" si="73">IF(I351=9,TRUE,FALSE)</f>
        <v>0</v>
      </c>
    </row>
    <row r="352" spans="1:34" x14ac:dyDescent="0.3">
      <c r="A352" s="1">
        <f t="shared" si="62"/>
        <v>6342</v>
      </c>
      <c r="B352" s="68">
        <f t="shared" si="68"/>
        <v>1351</v>
      </c>
      <c r="C352" s="68">
        <f>2</f>
        <v>2</v>
      </c>
      <c r="D352" s="68">
        <f t="shared" si="70"/>
        <v>142351</v>
      </c>
      <c r="E352" s="68">
        <f t="shared" si="67"/>
        <v>242279</v>
      </c>
      <c r="F352" s="175" t="str">
        <f>'가이드 작업용'!M352</f>
        <v>데저트 울프 새끼 처치</v>
      </c>
      <c r="G352" s="175" t="str">
        <f>IFERROR(VLOOKUP(E352,'가이드 언어'!$BI:$BR,2,FALSE),0)</f>
        <v>메인 퀘스트 279 클리어</v>
      </c>
      <c r="H352" s="68">
        <f t="shared" si="69"/>
        <v>351</v>
      </c>
      <c r="I352" s="175">
        <f>'가이드 작업용'!N352</f>
        <v>42</v>
      </c>
      <c r="J352" s="175">
        <f>'가이드 작업용'!Q352</f>
        <v>63</v>
      </c>
      <c r="K352" s="175">
        <f>'가이드 작업용'!S352</f>
        <v>4400</v>
      </c>
      <c r="L352" s="68">
        <f>8</f>
        <v>8</v>
      </c>
      <c r="M352" s="175">
        <f>'가이드 작업용'!G352</f>
        <v>5000000</v>
      </c>
      <c r="N352" s="68">
        <f>0</f>
        <v>0</v>
      </c>
      <c r="O352" s="68">
        <f>0</f>
        <v>0</v>
      </c>
      <c r="P352" s="68">
        <f>9</f>
        <v>9</v>
      </c>
      <c r="Q352" s="175">
        <f>'가이드 작업용'!K352</f>
        <v>265000</v>
      </c>
      <c r="R352" s="68">
        <f>0</f>
        <v>0</v>
      </c>
      <c r="S352" s="68">
        <f>0</f>
        <v>0</v>
      </c>
      <c r="T352" s="175">
        <f>INDEX(퀘스트_reward_type_List,MATCH('가이드 작업용'!X352,퀘스트_reward_type_name,0),1)</f>
        <v>0</v>
      </c>
      <c r="U352" s="175">
        <f>'가이드 작업용'!Y352</f>
        <v>0</v>
      </c>
      <c r="V352" s="68">
        <f>0</f>
        <v>0</v>
      </c>
      <c r="W352" s="175">
        <f>'가이드 작업용'!Z352</f>
        <v>0</v>
      </c>
      <c r="X352" s="175">
        <f>INDEX(퀘스트_reward_type_List,MATCH('가이드 작업용'!AB352,퀘스트_reward_type_name,0),1)</f>
        <v>0</v>
      </c>
      <c r="Y352" s="175">
        <f>'가이드 작업용'!AC352</f>
        <v>0</v>
      </c>
      <c r="Z352" s="68">
        <f>0</f>
        <v>0</v>
      </c>
      <c r="AA352" s="175">
        <f>'가이드 작업용'!AD352</f>
        <v>0</v>
      </c>
      <c r="AB352" s="175">
        <f>INDEX(퀘스트_shortcut_type_List,MATCH('가이드 작업용'!T352,퀘스트_shortcut_type_name,0),1)</f>
        <v>15</v>
      </c>
      <c r="AC352" s="175">
        <f>'가이드 작업용'!V352</f>
        <v>61</v>
      </c>
      <c r="AD352" s="68">
        <f>0</f>
        <v>0</v>
      </c>
      <c r="AE352" s="135">
        <f>INDEX(퀘스트_event_content_List,MATCH('가이드 작업용'!W352,퀘스트_event_content_name,0),1)</f>
        <v>0</v>
      </c>
      <c r="AF352" s="26" t="b">
        <f t="shared" si="71"/>
        <v>0</v>
      </c>
      <c r="AG352" s="1" t="b">
        <f t="shared" si="72"/>
        <v>0</v>
      </c>
      <c r="AH352" s="1" t="b">
        <f t="shared" si="73"/>
        <v>0</v>
      </c>
    </row>
    <row r="353" spans="1:34" x14ac:dyDescent="0.3">
      <c r="A353" s="1">
        <f t="shared" si="62"/>
        <v>6165</v>
      </c>
      <c r="B353" s="68">
        <f t="shared" si="68"/>
        <v>1352</v>
      </c>
      <c r="C353" s="68">
        <f>2</f>
        <v>2</v>
      </c>
      <c r="D353" s="68">
        <f t="shared" si="70"/>
        <v>142352</v>
      </c>
      <c r="E353" s="68">
        <f t="shared" si="67"/>
        <v>242280</v>
      </c>
      <c r="F353" s="175" t="str">
        <f>'가이드 작업용'!M353</f>
        <v>MVP 처치</v>
      </c>
      <c r="G353" s="175" t="str">
        <f>IFERROR(VLOOKUP(E353,'가이드 언어'!$BI:$BR,2,FALSE),0)</f>
        <v>메인 퀘스트 280 클리어</v>
      </c>
      <c r="H353" s="68">
        <f t="shared" si="69"/>
        <v>352</v>
      </c>
      <c r="I353" s="175">
        <f>'가이드 작업용'!N353</f>
        <v>65</v>
      </c>
      <c r="J353" s="175">
        <f>'가이드 작업용'!Q353</f>
        <v>61</v>
      </c>
      <c r="K353" s="175">
        <f>'가이드 작업용'!S353</f>
        <v>8</v>
      </c>
      <c r="L353" s="68">
        <f>8</f>
        <v>8</v>
      </c>
      <c r="M353" s="175">
        <f>'가이드 작업용'!G353</f>
        <v>5000000</v>
      </c>
      <c r="N353" s="68">
        <f>0</f>
        <v>0</v>
      </c>
      <c r="O353" s="68">
        <f>0</f>
        <v>0</v>
      </c>
      <c r="P353" s="68">
        <f>9</f>
        <v>9</v>
      </c>
      <c r="Q353" s="175">
        <f>'가이드 작업용'!K353</f>
        <v>267000</v>
      </c>
      <c r="R353" s="68">
        <f>0</f>
        <v>0</v>
      </c>
      <c r="S353" s="68">
        <f>0</f>
        <v>0</v>
      </c>
      <c r="T353" s="175">
        <f>INDEX(퀘스트_reward_type_List,MATCH('가이드 작업용'!X353,퀘스트_reward_type_name,0),1)</f>
        <v>0</v>
      </c>
      <c r="U353" s="175">
        <f>'가이드 작업용'!Y353</f>
        <v>0</v>
      </c>
      <c r="V353" s="68">
        <f>0</f>
        <v>0</v>
      </c>
      <c r="W353" s="175">
        <f>'가이드 작업용'!Z353</f>
        <v>0</v>
      </c>
      <c r="X353" s="175">
        <f>INDEX(퀘스트_reward_type_List,MATCH('가이드 작업용'!AB353,퀘스트_reward_type_name,0),1)</f>
        <v>0</v>
      </c>
      <c r="Y353" s="175">
        <f>'가이드 작업용'!AC353</f>
        <v>0</v>
      </c>
      <c r="Z353" s="68">
        <f>0</f>
        <v>0</v>
      </c>
      <c r="AA353" s="175">
        <f>'가이드 작업용'!AD353</f>
        <v>0</v>
      </c>
      <c r="AB353" s="175">
        <f>INDEX(퀘스트_shortcut_type_List,MATCH('가이드 작업용'!T353,퀘스트_shortcut_type_name,0),1)</f>
        <v>15</v>
      </c>
      <c r="AC353" s="175">
        <f>'가이드 작업용'!V353</f>
        <v>61</v>
      </c>
      <c r="AD353" s="68">
        <f>0</f>
        <v>0</v>
      </c>
      <c r="AE353" s="135">
        <f>INDEX(퀘스트_event_content_List,MATCH('가이드 작업용'!W353,퀘스트_event_content_name,0),1)</f>
        <v>0</v>
      </c>
      <c r="AF353" s="26" t="b">
        <f t="shared" si="71"/>
        <v>0</v>
      </c>
      <c r="AG353" s="1" t="b">
        <f t="shared" si="72"/>
        <v>0</v>
      </c>
      <c r="AH353" s="1" t="b">
        <f t="shared" si="73"/>
        <v>0</v>
      </c>
    </row>
    <row r="354" spans="1:34" x14ac:dyDescent="0.3">
      <c r="A354" s="1">
        <f t="shared" si="62"/>
        <v>6066</v>
      </c>
      <c r="B354" s="68">
        <f t="shared" si="68"/>
        <v>1353</v>
      </c>
      <c r="C354" s="68">
        <f>2</f>
        <v>2</v>
      </c>
      <c r="D354" s="68">
        <f t="shared" si="70"/>
        <v>142353</v>
      </c>
      <c r="E354" s="68">
        <f t="shared" si="67"/>
        <v>242281</v>
      </c>
      <c r="F354" s="175" t="str">
        <f>'가이드 작업용'!M354</f>
        <v>서쪽 동굴 카루 6 유니크 MVP 처치</v>
      </c>
      <c r="G354" s="175" t="str">
        <f>IFERROR(VLOOKUP(E354,'가이드 언어'!$BI:$BR,2,FALSE),0)</f>
        <v>메인 퀘스트 281 클리어</v>
      </c>
      <c r="H354" s="68">
        <f t="shared" si="69"/>
        <v>353</v>
      </c>
      <c r="I354" s="175">
        <f>'가이드 작업용'!N354</f>
        <v>66</v>
      </c>
      <c r="J354" s="175">
        <f>'가이드 작업용'!Q354</f>
        <v>60</v>
      </c>
      <c r="K354" s="175">
        <f>'가이드 작업용'!S354</f>
        <v>1</v>
      </c>
      <c r="L354" s="68">
        <f>8</f>
        <v>8</v>
      </c>
      <c r="M354" s="175">
        <f>'가이드 작업용'!G354</f>
        <v>5000000</v>
      </c>
      <c r="N354" s="68">
        <f>0</f>
        <v>0</v>
      </c>
      <c r="O354" s="68">
        <f>0</f>
        <v>0</v>
      </c>
      <c r="P354" s="68">
        <f>9</f>
        <v>9</v>
      </c>
      <c r="Q354" s="175">
        <f>'가이드 작업용'!K354</f>
        <v>269000</v>
      </c>
      <c r="R354" s="68">
        <f>0</f>
        <v>0</v>
      </c>
      <c r="S354" s="68">
        <f>0</f>
        <v>0</v>
      </c>
      <c r="T354" s="175">
        <f>INDEX(퀘스트_reward_type_List,MATCH('가이드 작업용'!X354,퀘스트_reward_type_name,0),1)</f>
        <v>0</v>
      </c>
      <c r="U354" s="175">
        <f>'가이드 작업용'!Y354</f>
        <v>0</v>
      </c>
      <c r="V354" s="68">
        <f>0</f>
        <v>0</v>
      </c>
      <c r="W354" s="175">
        <f>'가이드 작업용'!Z354</f>
        <v>0</v>
      </c>
      <c r="X354" s="175">
        <f>INDEX(퀘스트_reward_type_List,MATCH('가이드 작업용'!AB354,퀘스트_reward_type_name,0),1)</f>
        <v>0</v>
      </c>
      <c r="Y354" s="175">
        <f>'가이드 작업용'!AC354</f>
        <v>0</v>
      </c>
      <c r="Z354" s="68">
        <f>0</f>
        <v>0</v>
      </c>
      <c r="AA354" s="175">
        <f>'가이드 작업용'!AD354</f>
        <v>0</v>
      </c>
      <c r="AB354" s="175">
        <f>INDEX(퀘스트_shortcut_type_List,MATCH('가이드 작업용'!T354,퀘스트_shortcut_type_name,0),1)</f>
        <v>15</v>
      </c>
      <c r="AC354" s="175">
        <f>'가이드 작업용'!V354</f>
        <v>60</v>
      </c>
      <c r="AD354" s="68">
        <f>0</f>
        <v>0</v>
      </c>
      <c r="AE354" s="135">
        <f>INDEX(퀘스트_event_content_List,MATCH('가이드 작업용'!W354,퀘스트_event_content_name,0),1)</f>
        <v>0</v>
      </c>
      <c r="AF354" s="26" t="b">
        <f t="shared" si="71"/>
        <v>0</v>
      </c>
      <c r="AG354" s="1" t="b">
        <f t="shared" si="72"/>
        <v>0</v>
      </c>
      <c r="AH354" s="1" t="b">
        <f t="shared" si="73"/>
        <v>0</v>
      </c>
    </row>
    <row r="355" spans="1:34" x14ac:dyDescent="0.3">
      <c r="A355" s="1">
        <f t="shared" si="62"/>
        <v>5406302</v>
      </c>
      <c r="B355" s="68">
        <f t="shared" si="68"/>
        <v>1354</v>
      </c>
      <c r="C355" s="68">
        <f>2</f>
        <v>2</v>
      </c>
      <c r="D355" s="68">
        <f t="shared" si="70"/>
        <v>142354</v>
      </c>
      <c r="E355" s="68">
        <f t="shared" si="67"/>
        <v>242282</v>
      </c>
      <c r="F355" s="175" t="str">
        <f>'가이드 작업용'!M355</f>
        <v>데저트 울프 새끼 보스 처치</v>
      </c>
      <c r="G355" s="175" t="str">
        <f>IFERROR(VLOOKUP(E355,'가이드 언어'!$BI:$BR,2,FALSE),0)</f>
        <v>메인 퀘스트 282 클리어</v>
      </c>
      <c r="H355" s="68">
        <f t="shared" si="69"/>
        <v>354</v>
      </c>
      <c r="I355" s="175">
        <f>'가이드 작업용'!N355</f>
        <v>2</v>
      </c>
      <c r="J355" s="175">
        <f>'가이드 작업용'!Q355</f>
        <v>54063</v>
      </c>
      <c r="K355" s="175">
        <f>'가이드 작업용'!S355</f>
        <v>1</v>
      </c>
      <c r="L355" s="68">
        <f>8</f>
        <v>8</v>
      </c>
      <c r="M355" s="175">
        <f>'가이드 작업용'!G355</f>
        <v>5000000</v>
      </c>
      <c r="N355" s="68">
        <f>0</f>
        <v>0</v>
      </c>
      <c r="O355" s="68">
        <f>0</f>
        <v>0</v>
      </c>
      <c r="P355" s="68">
        <f>9</f>
        <v>9</v>
      </c>
      <c r="Q355" s="175">
        <f>'가이드 작업용'!K355</f>
        <v>271000</v>
      </c>
      <c r="R355" s="68">
        <f>0</f>
        <v>0</v>
      </c>
      <c r="S355" s="68">
        <f>0</f>
        <v>0</v>
      </c>
      <c r="T355" s="175">
        <f>INDEX(퀘스트_reward_type_List,MATCH('가이드 작업용'!X355,퀘스트_reward_type_name,0),1)</f>
        <v>0</v>
      </c>
      <c r="U355" s="175">
        <f>'가이드 작업용'!Y355</f>
        <v>0</v>
      </c>
      <c r="V355" s="68">
        <f>0</f>
        <v>0</v>
      </c>
      <c r="W355" s="175">
        <f>'가이드 작업용'!Z355</f>
        <v>0</v>
      </c>
      <c r="X355" s="175">
        <f>INDEX(퀘스트_reward_type_List,MATCH('가이드 작업용'!AB355,퀘스트_reward_type_name,0),1)</f>
        <v>0</v>
      </c>
      <c r="Y355" s="175">
        <f>'가이드 작업용'!AC355</f>
        <v>0</v>
      </c>
      <c r="Z355" s="68">
        <f>0</f>
        <v>0</v>
      </c>
      <c r="AA355" s="175">
        <f>'가이드 작업용'!AD355</f>
        <v>0</v>
      </c>
      <c r="AB355" s="175">
        <f>INDEX(퀘스트_shortcut_type_List,MATCH('가이드 작업용'!T355,퀘스트_shortcut_type_name,0),1)</f>
        <v>15</v>
      </c>
      <c r="AC355" s="175">
        <f>'가이드 작업용'!V355</f>
        <v>61</v>
      </c>
      <c r="AD355" s="68">
        <f>0</f>
        <v>0</v>
      </c>
      <c r="AE355" s="135">
        <f>INDEX(퀘스트_event_content_List,MATCH('가이드 작업용'!W355,퀘스트_event_content_name,0),1)</f>
        <v>0</v>
      </c>
      <c r="AF355" s="26" t="b">
        <f t="shared" si="71"/>
        <v>0</v>
      </c>
      <c r="AG355" s="1" t="b">
        <f t="shared" si="72"/>
        <v>0</v>
      </c>
      <c r="AH355" s="1" t="b">
        <f t="shared" si="73"/>
        <v>0</v>
      </c>
    </row>
    <row r="356" spans="1:34" x14ac:dyDescent="0.3">
      <c r="A356" s="1">
        <f t="shared" si="62"/>
        <v>6542</v>
      </c>
      <c r="B356" s="68">
        <f t="shared" si="68"/>
        <v>1355</v>
      </c>
      <c r="C356" s="68">
        <f>2</f>
        <v>2</v>
      </c>
      <c r="D356" s="68">
        <f t="shared" si="70"/>
        <v>142355</v>
      </c>
      <c r="E356" s="68">
        <f t="shared" si="67"/>
        <v>242283</v>
      </c>
      <c r="F356" s="175" t="str">
        <f>'가이드 작업용'!M356</f>
        <v>플로라 처치</v>
      </c>
      <c r="G356" s="175" t="str">
        <f>IFERROR(VLOOKUP(E356,'가이드 언어'!$BI:$BR,2,FALSE),0)</f>
        <v>메인 퀘스트 283 클리어</v>
      </c>
      <c r="H356" s="68">
        <f t="shared" si="69"/>
        <v>355</v>
      </c>
      <c r="I356" s="175">
        <f>'가이드 작업용'!N356</f>
        <v>42</v>
      </c>
      <c r="J356" s="175">
        <f>'가이드 작업용'!Q356</f>
        <v>65</v>
      </c>
      <c r="K356" s="175">
        <f>'가이드 작업용'!S356</f>
        <v>2250</v>
      </c>
      <c r="L356" s="68">
        <f>8</f>
        <v>8</v>
      </c>
      <c r="M356" s="175">
        <f>'가이드 작업용'!G356</f>
        <v>5000000</v>
      </c>
      <c r="N356" s="68">
        <f>0</f>
        <v>0</v>
      </c>
      <c r="O356" s="68">
        <f>0</f>
        <v>0</v>
      </c>
      <c r="P356" s="68">
        <f>9</f>
        <v>9</v>
      </c>
      <c r="Q356" s="175">
        <f>'가이드 작업용'!K356</f>
        <v>273000</v>
      </c>
      <c r="R356" s="68">
        <f>0</f>
        <v>0</v>
      </c>
      <c r="S356" s="68">
        <f>0</f>
        <v>0</v>
      </c>
      <c r="T356" s="175">
        <f>INDEX(퀘스트_reward_type_List,MATCH('가이드 작업용'!X356,퀘스트_reward_type_name,0),1)</f>
        <v>6</v>
      </c>
      <c r="U356" s="175">
        <f>'가이드 작업용'!Y356</f>
        <v>84017</v>
      </c>
      <c r="V356" s="68">
        <f>0</f>
        <v>0</v>
      </c>
      <c r="W356" s="175">
        <f>'가이드 작업용'!Z356</f>
        <v>1</v>
      </c>
      <c r="X356" s="175">
        <f>INDEX(퀘스트_reward_type_List,MATCH('가이드 작업용'!AB356,퀘스트_reward_type_name,0),1)</f>
        <v>0</v>
      </c>
      <c r="Y356" s="175">
        <f>'가이드 작업용'!AC356</f>
        <v>0</v>
      </c>
      <c r="Z356" s="68">
        <f>0</f>
        <v>0</v>
      </c>
      <c r="AA356" s="175">
        <f>'가이드 작업용'!AD356</f>
        <v>0</v>
      </c>
      <c r="AB356" s="175">
        <f>INDEX(퀘스트_shortcut_type_List,MATCH('가이드 작업용'!T356,퀘스트_shortcut_type_name,0),1)</f>
        <v>15</v>
      </c>
      <c r="AC356" s="175">
        <f>'가이드 작업용'!V356</f>
        <v>62</v>
      </c>
      <c r="AD356" s="68">
        <f>0</f>
        <v>0</v>
      </c>
      <c r="AE356" s="135">
        <f>INDEX(퀘스트_event_content_List,MATCH('가이드 작업용'!W356,퀘스트_event_content_name,0),1)</f>
        <v>0</v>
      </c>
      <c r="AF356" s="26" t="b">
        <f t="shared" si="71"/>
        <v>0</v>
      </c>
      <c r="AG356" s="1" t="b">
        <f t="shared" si="72"/>
        <v>0</v>
      </c>
      <c r="AH356" s="1" t="b">
        <f t="shared" si="73"/>
        <v>0</v>
      </c>
    </row>
    <row r="357" spans="1:34" x14ac:dyDescent="0.3">
      <c r="A357" s="1">
        <f t="shared" si="62"/>
        <v>1162</v>
      </c>
      <c r="B357" s="68">
        <f t="shared" si="68"/>
        <v>1356</v>
      </c>
      <c r="C357" s="68">
        <f>2</f>
        <v>2</v>
      </c>
      <c r="D357" s="68">
        <f t="shared" si="70"/>
        <v>142356</v>
      </c>
      <c r="E357" s="68">
        <f t="shared" si="67"/>
        <v>242284</v>
      </c>
      <c r="F357" s="175" t="str">
        <f>'가이드 작업용'!M357</f>
        <v>베인스 싱글 미궁 클리어</v>
      </c>
      <c r="G357" s="175" t="str">
        <f>IFERROR(VLOOKUP(E357,'가이드 언어'!$BI:$BR,2,FALSE),0)</f>
        <v>메인 퀘스트 284 클리어</v>
      </c>
      <c r="H357" s="68">
        <f t="shared" si="69"/>
        <v>356</v>
      </c>
      <c r="I357" s="175">
        <f>'가이드 작업용'!N357</f>
        <v>62</v>
      </c>
      <c r="J357" s="175">
        <f>'가이드 작업용'!Q357</f>
        <v>11</v>
      </c>
      <c r="K357" s="175">
        <f>'가이드 작업용'!S357</f>
        <v>1</v>
      </c>
      <c r="L357" s="68">
        <f>8</f>
        <v>8</v>
      </c>
      <c r="M357" s="175">
        <f>'가이드 작업용'!G357</f>
        <v>5000000</v>
      </c>
      <c r="N357" s="68">
        <f>0</f>
        <v>0</v>
      </c>
      <c r="O357" s="68">
        <f>0</f>
        <v>0</v>
      </c>
      <c r="P357" s="68">
        <f>9</f>
        <v>9</v>
      </c>
      <c r="Q357" s="175">
        <f>'가이드 작업용'!K357</f>
        <v>275000</v>
      </c>
      <c r="R357" s="68">
        <f>0</f>
        <v>0</v>
      </c>
      <c r="S357" s="68">
        <f>0</f>
        <v>0</v>
      </c>
      <c r="T357" s="175">
        <f>INDEX(퀘스트_reward_type_List,MATCH('가이드 작업용'!X357,퀘스트_reward_type_name,0),1)</f>
        <v>0</v>
      </c>
      <c r="U357" s="175">
        <f>'가이드 작업용'!Y357</f>
        <v>0</v>
      </c>
      <c r="V357" s="68">
        <f>0</f>
        <v>0</v>
      </c>
      <c r="W357" s="175">
        <f>'가이드 작업용'!Z357</f>
        <v>0</v>
      </c>
      <c r="X357" s="175">
        <f>INDEX(퀘스트_reward_type_List,MATCH('가이드 작업용'!AB357,퀘스트_reward_type_name,0),1)</f>
        <v>0</v>
      </c>
      <c r="Y357" s="175">
        <f>'가이드 작업용'!AC357</f>
        <v>0</v>
      </c>
      <c r="Z357" s="68">
        <f>0</f>
        <v>0</v>
      </c>
      <c r="AA357" s="175">
        <f>'가이드 작업용'!AD357</f>
        <v>0</v>
      </c>
      <c r="AB357" s="175">
        <f>INDEX(퀘스트_shortcut_type_List,MATCH('가이드 작업용'!T357,퀘스트_shortcut_type_name,0),1)</f>
        <v>16</v>
      </c>
      <c r="AC357" s="175">
        <f>'가이드 작업용'!V357</f>
        <v>11</v>
      </c>
      <c r="AD357" s="68">
        <f>0</f>
        <v>0</v>
      </c>
      <c r="AE357" s="135">
        <f>INDEX(퀘스트_event_content_List,MATCH('가이드 작업용'!W357,퀘스트_event_content_name,0),1)</f>
        <v>0</v>
      </c>
      <c r="AF357" s="26" t="b">
        <f t="shared" si="71"/>
        <v>0</v>
      </c>
      <c r="AG357" s="1" t="b">
        <f t="shared" si="72"/>
        <v>0</v>
      </c>
      <c r="AH357" s="1" t="b">
        <f t="shared" si="73"/>
        <v>0</v>
      </c>
    </row>
    <row r="358" spans="1:34" x14ac:dyDescent="0.3">
      <c r="A358" s="1">
        <f t="shared" si="62"/>
        <v>1183</v>
      </c>
      <c r="B358" s="68">
        <f t="shared" si="68"/>
        <v>1357</v>
      </c>
      <c r="C358" s="68">
        <f>2</f>
        <v>2</v>
      </c>
      <c r="D358" s="68">
        <f t="shared" si="70"/>
        <v>142357</v>
      </c>
      <c r="E358" s="68">
        <f t="shared" si="67"/>
        <v>242285</v>
      </c>
      <c r="F358" s="175" t="str">
        <f>'가이드 작업용'!M358</f>
        <v>베인스 멀티 미궁 도전</v>
      </c>
      <c r="G358" s="175" t="str">
        <f>IFERROR(VLOOKUP(E358,'가이드 언어'!$BI:$BR,2,FALSE),0)</f>
        <v>메인 퀘스트 285 클리어</v>
      </c>
      <c r="H358" s="68">
        <f t="shared" si="69"/>
        <v>357</v>
      </c>
      <c r="I358" s="175">
        <f>'가이드 작업용'!N358</f>
        <v>83</v>
      </c>
      <c r="J358" s="175">
        <f>'가이드 작업용'!Q358</f>
        <v>11</v>
      </c>
      <c r="K358" s="175">
        <f>'가이드 작업용'!S358</f>
        <v>1</v>
      </c>
      <c r="L358" s="68">
        <f>8</f>
        <v>8</v>
      </c>
      <c r="M358" s="175">
        <f>'가이드 작업용'!G358</f>
        <v>5000000</v>
      </c>
      <c r="N358" s="68">
        <f>0</f>
        <v>0</v>
      </c>
      <c r="O358" s="68">
        <f>0</f>
        <v>0</v>
      </c>
      <c r="P358" s="68">
        <f>9</f>
        <v>9</v>
      </c>
      <c r="Q358" s="175">
        <f>'가이드 작업용'!K358</f>
        <v>277000</v>
      </c>
      <c r="R358" s="68">
        <f>0</f>
        <v>0</v>
      </c>
      <c r="S358" s="68">
        <f>0</f>
        <v>0</v>
      </c>
      <c r="T358" s="175">
        <f>INDEX(퀘스트_reward_type_List,MATCH('가이드 작업용'!X358,퀘스트_reward_type_name,0),1)</f>
        <v>0</v>
      </c>
      <c r="U358" s="175">
        <f>'가이드 작업용'!Y358</f>
        <v>0</v>
      </c>
      <c r="V358" s="68">
        <f>0</f>
        <v>0</v>
      </c>
      <c r="W358" s="175">
        <f>'가이드 작업용'!Z358</f>
        <v>0</v>
      </c>
      <c r="X358" s="175">
        <f>INDEX(퀘스트_reward_type_List,MATCH('가이드 작업용'!AB358,퀘스트_reward_type_name,0),1)</f>
        <v>0</v>
      </c>
      <c r="Y358" s="175">
        <f>'가이드 작업용'!AC358</f>
        <v>0</v>
      </c>
      <c r="Z358" s="68">
        <f>0</f>
        <v>0</v>
      </c>
      <c r="AA358" s="175">
        <f>'가이드 작업용'!AD358</f>
        <v>0</v>
      </c>
      <c r="AB358" s="175">
        <f>INDEX(퀘스트_shortcut_type_List,MATCH('가이드 작업용'!T358,퀘스트_shortcut_type_name,0),1)</f>
        <v>16</v>
      </c>
      <c r="AC358" s="175">
        <f>'가이드 작업용'!V358</f>
        <v>11</v>
      </c>
      <c r="AD358" s="68">
        <f>0</f>
        <v>0</v>
      </c>
      <c r="AE358" s="135">
        <f>INDEX(퀘스트_event_content_List,MATCH('가이드 작업용'!W358,퀘스트_event_content_name,0),1)</f>
        <v>0</v>
      </c>
      <c r="AF358" s="26" t="b">
        <f t="shared" si="71"/>
        <v>0</v>
      </c>
      <c r="AG358" s="1" t="b">
        <f t="shared" si="72"/>
        <v>0</v>
      </c>
      <c r="AH358" s="1" t="b">
        <f t="shared" si="73"/>
        <v>0</v>
      </c>
    </row>
    <row r="359" spans="1:34" x14ac:dyDescent="0.3">
      <c r="A359" s="1">
        <f t="shared" si="62"/>
        <v>6265</v>
      </c>
      <c r="B359" s="68">
        <f t="shared" si="68"/>
        <v>1358</v>
      </c>
      <c r="C359" s="68">
        <f>2</f>
        <v>2</v>
      </c>
      <c r="D359" s="68">
        <f t="shared" si="70"/>
        <v>142358</v>
      </c>
      <c r="E359" s="68">
        <f t="shared" si="67"/>
        <v>242286</v>
      </c>
      <c r="F359" s="175" t="str">
        <f>'가이드 작업용'!M359</f>
        <v>MVP 처치</v>
      </c>
      <c r="G359" s="175" t="str">
        <f>IFERROR(VLOOKUP(E359,'가이드 언어'!$BI:$BR,2,FALSE),0)</f>
        <v>메인 퀘스트 286 클리어</v>
      </c>
      <c r="H359" s="68">
        <f t="shared" si="69"/>
        <v>358</v>
      </c>
      <c r="I359" s="175">
        <f>'가이드 작업용'!N359</f>
        <v>65</v>
      </c>
      <c r="J359" s="175">
        <f>'가이드 작업용'!Q359</f>
        <v>62</v>
      </c>
      <c r="K359" s="175">
        <f>'가이드 작업용'!S359</f>
        <v>8</v>
      </c>
      <c r="L359" s="68">
        <f>8</f>
        <v>8</v>
      </c>
      <c r="M359" s="175">
        <f>'가이드 작업용'!G359</f>
        <v>5000000</v>
      </c>
      <c r="N359" s="68">
        <f>0</f>
        <v>0</v>
      </c>
      <c r="O359" s="68">
        <f>0</f>
        <v>0</v>
      </c>
      <c r="P359" s="68">
        <f>9</f>
        <v>9</v>
      </c>
      <c r="Q359" s="175">
        <f>'가이드 작업용'!K359</f>
        <v>279000</v>
      </c>
      <c r="R359" s="68">
        <f>0</f>
        <v>0</v>
      </c>
      <c r="S359" s="68">
        <f>0</f>
        <v>0</v>
      </c>
      <c r="T359" s="175">
        <f>INDEX(퀘스트_reward_type_List,MATCH('가이드 작업용'!X359,퀘스트_reward_type_name,0),1)</f>
        <v>0</v>
      </c>
      <c r="U359" s="175">
        <f>'가이드 작업용'!Y359</f>
        <v>0</v>
      </c>
      <c r="V359" s="68">
        <f>0</f>
        <v>0</v>
      </c>
      <c r="W359" s="175">
        <f>'가이드 작업용'!Z359</f>
        <v>0</v>
      </c>
      <c r="X359" s="175">
        <f>INDEX(퀘스트_reward_type_List,MATCH('가이드 작업용'!AB359,퀘스트_reward_type_name,0),1)</f>
        <v>0</v>
      </c>
      <c r="Y359" s="175">
        <f>'가이드 작업용'!AC359</f>
        <v>0</v>
      </c>
      <c r="Z359" s="68">
        <f>0</f>
        <v>0</v>
      </c>
      <c r="AA359" s="175">
        <f>'가이드 작업용'!AD359</f>
        <v>0</v>
      </c>
      <c r="AB359" s="175">
        <f>INDEX(퀘스트_shortcut_type_List,MATCH('가이드 작업용'!T359,퀘스트_shortcut_type_name,0),1)</f>
        <v>15</v>
      </c>
      <c r="AC359" s="175">
        <f>'가이드 작업용'!V359</f>
        <v>62</v>
      </c>
      <c r="AD359" s="68">
        <f>0</f>
        <v>0</v>
      </c>
      <c r="AE359" s="135">
        <f>INDEX(퀘스트_event_content_List,MATCH('가이드 작업용'!W359,퀘스트_event_content_name,0),1)</f>
        <v>0</v>
      </c>
      <c r="AF359" s="26" t="b">
        <f t="shared" si="71"/>
        <v>0</v>
      </c>
      <c r="AG359" s="1" t="b">
        <f t="shared" si="72"/>
        <v>0</v>
      </c>
      <c r="AH359" s="1" t="b">
        <f t="shared" si="73"/>
        <v>0</v>
      </c>
    </row>
    <row r="360" spans="1:34" x14ac:dyDescent="0.3">
      <c r="A360" s="1">
        <f t="shared" si="62"/>
        <v>5406502</v>
      </c>
      <c r="B360" s="68">
        <f t="shared" si="68"/>
        <v>1359</v>
      </c>
      <c r="C360" s="68">
        <f>2</f>
        <v>2</v>
      </c>
      <c r="D360" s="68">
        <f t="shared" si="70"/>
        <v>142359</v>
      </c>
      <c r="E360" s="68">
        <f t="shared" si="67"/>
        <v>242287</v>
      </c>
      <c r="F360" s="175" t="str">
        <f>'가이드 작업용'!M360</f>
        <v>플로라 보스 처치</v>
      </c>
      <c r="G360" s="175" t="str">
        <f>IFERROR(VLOOKUP(E360,'가이드 언어'!$BI:$BR,2,FALSE),0)</f>
        <v>메인 퀘스트 287 클리어</v>
      </c>
      <c r="H360" s="68">
        <f t="shared" si="69"/>
        <v>359</v>
      </c>
      <c r="I360" s="175">
        <f>'가이드 작업용'!N360</f>
        <v>2</v>
      </c>
      <c r="J360" s="175">
        <f>'가이드 작업용'!Q360</f>
        <v>54065</v>
      </c>
      <c r="K360" s="175">
        <f>'가이드 작업용'!S360</f>
        <v>1</v>
      </c>
      <c r="L360" s="68">
        <f>8</f>
        <v>8</v>
      </c>
      <c r="M360" s="175">
        <f>'가이드 작업용'!G360</f>
        <v>5000000</v>
      </c>
      <c r="N360" s="68">
        <f>0</f>
        <v>0</v>
      </c>
      <c r="O360" s="68">
        <f>0</f>
        <v>0</v>
      </c>
      <c r="P360" s="68">
        <f>9</f>
        <v>9</v>
      </c>
      <c r="Q360" s="175">
        <f>'가이드 작업용'!K360</f>
        <v>281000</v>
      </c>
      <c r="R360" s="68">
        <f>0</f>
        <v>0</v>
      </c>
      <c r="S360" s="68">
        <f>0</f>
        <v>0</v>
      </c>
      <c r="T360" s="175">
        <f>INDEX(퀘스트_reward_type_List,MATCH('가이드 작업용'!X360,퀘스트_reward_type_name,0),1)</f>
        <v>0</v>
      </c>
      <c r="U360" s="175">
        <f>'가이드 작업용'!Y360</f>
        <v>0</v>
      </c>
      <c r="V360" s="68">
        <f>0</f>
        <v>0</v>
      </c>
      <c r="W360" s="175">
        <f>'가이드 작업용'!Z360</f>
        <v>0</v>
      </c>
      <c r="X360" s="175">
        <f>INDEX(퀘스트_reward_type_List,MATCH('가이드 작업용'!AB360,퀘스트_reward_type_name,0),1)</f>
        <v>0</v>
      </c>
      <c r="Y360" s="175">
        <f>'가이드 작업용'!AC360</f>
        <v>0</v>
      </c>
      <c r="Z360" s="68">
        <f>0</f>
        <v>0</v>
      </c>
      <c r="AA360" s="175">
        <f>'가이드 작업용'!AD360</f>
        <v>0</v>
      </c>
      <c r="AB360" s="175">
        <f>INDEX(퀘스트_shortcut_type_List,MATCH('가이드 작업용'!T360,퀘스트_shortcut_type_name,0),1)</f>
        <v>15</v>
      </c>
      <c r="AC360" s="175">
        <f>'가이드 작업용'!V360</f>
        <v>62</v>
      </c>
      <c r="AD360" s="68">
        <f>0</f>
        <v>0</v>
      </c>
      <c r="AE360" s="135">
        <f>INDEX(퀘스트_event_content_List,MATCH('가이드 작업용'!W360,퀘스트_event_content_name,0),1)</f>
        <v>0</v>
      </c>
      <c r="AF360" s="26" t="b">
        <f t="shared" si="71"/>
        <v>0</v>
      </c>
      <c r="AG360" s="1" t="b">
        <f t="shared" si="72"/>
        <v>0</v>
      </c>
      <c r="AH360" s="1" t="b">
        <f t="shared" si="73"/>
        <v>0</v>
      </c>
    </row>
    <row r="361" spans="1:34" x14ac:dyDescent="0.3">
      <c r="A361" s="1">
        <f t="shared" si="62"/>
        <v>6742</v>
      </c>
      <c r="B361" s="68">
        <f t="shared" si="68"/>
        <v>1360</v>
      </c>
      <c r="C361" s="68">
        <f>2</f>
        <v>2</v>
      </c>
      <c r="D361" s="68">
        <f t="shared" si="70"/>
        <v>142360</v>
      </c>
      <c r="E361" s="68">
        <f t="shared" si="67"/>
        <v>242288</v>
      </c>
      <c r="F361" s="175" t="str">
        <f>'가이드 작업용'!M361</f>
        <v>데저트 울프 처치</v>
      </c>
      <c r="G361" s="175" t="str">
        <f>IFERROR(VLOOKUP(E361,'가이드 언어'!$BI:$BR,2,FALSE),0)</f>
        <v>메인 퀘스트 288 클리어</v>
      </c>
      <c r="H361" s="68">
        <f t="shared" si="69"/>
        <v>360</v>
      </c>
      <c r="I361" s="175">
        <f>'가이드 작업용'!N361</f>
        <v>42</v>
      </c>
      <c r="J361" s="175">
        <f>'가이드 작업용'!Q361</f>
        <v>67</v>
      </c>
      <c r="K361" s="175">
        <f>'가이드 작업용'!S361</f>
        <v>3450</v>
      </c>
      <c r="L361" s="68">
        <f>8</f>
        <v>8</v>
      </c>
      <c r="M361" s="175">
        <f>'가이드 작업용'!G361</f>
        <v>5000000</v>
      </c>
      <c r="N361" s="68">
        <f>0</f>
        <v>0</v>
      </c>
      <c r="O361" s="68">
        <f>0</f>
        <v>0</v>
      </c>
      <c r="P361" s="68">
        <f>9</f>
        <v>9</v>
      </c>
      <c r="Q361" s="175">
        <f>'가이드 작업용'!K361</f>
        <v>283000</v>
      </c>
      <c r="R361" s="68">
        <f>0</f>
        <v>0</v>
      </c>
      <c r="S361" s="68">
        <f>0</f>
        <v>0</v>
      </c>
      <c r="T361" s="175">
        <f>INDEX(퀘스트_reward_type_List,MATCH('가이드 작업용'!X361,퀘스트_reward_type_name,0),1)</f>
        <v>6</v>
      </c>
      <c r="U361" s="175">
        <f>'가이드 작업용'!Y361</f>
        <v>94039</v>
      </c>
      <c r="V361" s="68">
        <f>0</f>
        <v>0</v>
      </c>
      <c r="W361" s="175">
        <f>'가이드 작업용'!Z361</f>
        <v>300</v>
      </c>
      <c r="X361" s="175">
        <f>INDEX(퀘스트_reward_type_List,MATCH('가이드 작업용'!AB361,퀘스트_reward_type_name,0),1)</f>
        <v>0</v>
      </c>
      <c r="Y361" s="175">
        <f>'가이드 작업용'!AC361</f>
        <v>0</v>
      </c>
      <c r="Z361" s="68">
        <f>0</f>
        <v>0</v>
      </c>
      <c r="AA361" s="175">
        <f>'가이드 작업용'!AD361</f>
        <v>0</v>
      </c>
      <c r="AB361" s="175">
        <f>INDEX(퀘스트_shortcut_type_List,MATCH('가이드 작업용'!T361,퀘스트_shortcut_type_name,0),1)</f>
        <v>15</v>
      </c>
      <c r="AC361" s="175">
        <f>'가이드 작업용'!V361</f>
        <v>63</v>
      </c>
      <c r="AD361" s="68">
        <f>0</f>
        <v>0</v>
      </c>
      <c r="AE361" s="135">
        <f>INDEX(퀘스트_event_content_List,MATCH('가이드 작업용'!W361,퀘스트_event_content_name,0),1)</f>
        <v>0</v>
      </c>
      <c r="AF361" s="26" t="b">
        <f t="shared" si="71"/>
        <v>0</v>
      </c>
      <c r="AG361" s="1" t="b">
        <f t="shared" si="72"/>
        <v>0</v>
      </c>
      <c r="AH361" s="1" t="b">
        <f t="shared" si="73"/>
        <v>0</v>
      </c>
    </row>
    <row r="362" spans="1:34" x14ac:dyDescent="0.3">
      <c r="A362" s="1">
        <f t="shared" si="62"/>
        <v>8515826</v>
      </c>
      <c r="B362" s="68">
        <f t="shared" si="68"/>
        <v>1361</v>
      </c>
      <c r="C362" s="68">
        <f>2</f>
        <v>2</v>
      </c>
      <c r="D362" s="68">
        <f t="shared" si="70"/>
        <v>142361</v>
      </c>
      <c r="E362" s="68">
        <f t="shared" si="67"/>
        <v>242289</v>
      </c>
      <c r="F362" s="175" t="str">
        <f>'가이드 작업용'!M362</f>
        <v>피 땀 눈물</v>
      </c>
      <c r="G362" s="175" t="str">
        <f>IFERROR(VLOOKUP(E362,'가이드 언어'!$BI:$BR,2,FALSE),0)</f>
        <v>메인 퀘스트 289 클리어</v>
      </c>
      <c r="H362" s="68">
        <f t="shared" si="69"/>
        <v>361</v>
      </c>
      <c r="I362" s="175">
        <f>'가이드 작업용'!N362</f>
        <v>26</v>
      </c>
      <c r="J362" s="175">
        <f>'가이드 작업용'!Q362</f>
        <v>85158</v>
      </c>
      <c r="K362" s="175">
        <f>'가이드 작업용'!S362</f>
        <v>1</v>
      </c>
      <c r="L362" s="68">
        <f>8</f>
        <v>8</v>
      </c>
      <c r="M362" s="175">
        <f>'가이드 작업용'!G362</f>
        <v>5000000</v>
      </c>
      <c r="N362" s="68">
        <f>0</f>
        <v>0</v>
      </c>
      <c r="O362" s="68">
        <f>0</f>
        <v>0</v>
      </c>
      <c r="P362" s="68">
        <f>9</f>
        <v>9</v>
      </c>
      <c r="Q362" s="175">
        <f>'가이드 작업용'!K362</f>
        <v>285000</v>
      </c>
      <c r="R362" s="68">
        <f>0</f>
        <v>0</v>
      </c>
      <c r="S362" s="68">
        <f>0</f>
        <v>0</v>
      </c>
      <c r="T362" s="175">
        <f>INDEX(퀘스트_reward_type_List,MATCH('가이드 작업용'!X362,퀘스트_reward_type_name,0),1)</f>
        <v>6</v>
      </c>
      <c r="U362" s="175">
        <f>'가이드 작업용'!Y362</f>
        <v>84032</v>
      </c>
      <c r="V362" s="68">
        <f>0</f>
        <v>0</v>
      </c>
      <c r="W362" s="175">
        <f>'가이드 작업용'!Z362</f>
        <v>1</v>
      </c>
      <c r="X362" s="175">
        <f>INDEX(퀘스트_reward_type_List,MATCH('가이드 작업용'!AB362,퀘스트_reward_type_name,0),1)</f>
        <v>0</v>
      </c>
      <c r="Y362" s="175">
        <f>'가이드 작업용'!AC362</f>
        <v>0</v>
      </c>
      <c r="Z362" s="68">
        <f>0</f>
        <v>0</v>
      </c>
      <c r="AA362" s="175">
        <f>'가이드 작업용'!AD362</f>
        <v>0</v>
      </c>
      <c r="AB362" s="175">
        <f>INDEX(퀘스트_shortcut_type_List,MATCH('가이드 작업용'!T362,퀘스트_shortcut_type_name,0),1)</f>
        <v>13</v>
      </c>
      <c r="AC362" s="175">
        <f>'가이드 작업용'!V362</f>
        <v>85158</v>
      </c>
      <c r="AD362" s="68">
        <f>0</f>
        <v>0</v>
      </c>
      <c r="AE362" s="135">
        <f>INDEX(퀘스트_event_content_List,MATCH('가이드 작업용'!W362,퀘스트_event_content_name,0),1)</f>
        <v>0</v>
      </c>
      <c r="AF362" s="26" t="b">
        <f t="shared" si="71"/>
        <v>0</v>
      </c>
      <c r="AG362" s="1" t="b">
        <f t="shared" si="72"/>
        <v>0</v>
      </c>
      <c r="AH362" s="1" t="b">
        <f t="shared" si="73"/>
        <v>0</v>
      </c>
    </row>
    <row r="363" spans="1:34" x14ac:dyDescent="0.3">
      <c r="A363" s="1">
        <f t="shared" si="62"/>
        <v>6365</v>
      </c>
      <c r="B363" s="68">
        <f t="shared" si="68"/>
        <v>1362</v>
      </c>
      <c r="C363" s="68">
        <f>2</f>
        <v>2</v>
      </c>
      <c r="D363" s="68">
        <f t="shared" si="70"/>
        <v>142362</v>
      </c>
      <c r="E363" s="68">
        <f t="shared" si="67"/>
        <v>242290</v>
      </c>
      <c r="F363" s="175" t="str">
        <f>'가이드 작업용'!M363</f>
        <v>MVP 처치</v>
      </c>
      <c r="G363" s="175" t="str">
        <f>IFERROR(VLOOKUP(E363,'가이드 언어'!$BI:$BR,2,FALSE),0)</f>
        <v>메인 퀘스트 290 클리어</v>
      </c>
      <c r="H363" s="68">
        <f t="shared" si="69"/>
        <v>362</v>
      </c>
      <c r="I363" s="175">
        <f>'가이드 작업용'!N363</f>
        <v>65</v>
      </c>
      <c r="J363" s="175">
        <f>'가이드 작업용'!Q363</f>
        <v>63</v>
      </c>
      <c r="K363" s="175">
        <f>'가이드 작업용'!S363</f>
        <v>8</v>
      </c>
      <c r="L363" s="68">
        <f>8</f>
        <v>8</v>
      </c>
      <c r="M363" s="175">
        <f>'가이드 작업용'!G363</f>
        <v>5000000</v>
      </c>
      <c r="N363" s="68">
        <f>0</f>
        <v>0</v>
      </c>
      <c r="O363" s="68">
        <f>0</f>
        <v>0</v>
      </c>
      <c r="P363" s="68">
        <f>9</f>
        <v>9</v>
      </c>
      <c r="Q363" s="175">
        <f>'가이드 작업용'!K363</f>
        <v>287000</v>
      </c>
      <c r="R363" s="68">
        <f>0</f>
        <v>0</v>
      </c>
      <c r="S363" s="68">
        <f>0</f>
        <v>0</v>
      </c>
      <c r="T363" s="175">
        <f>INDEX(퀘스트_reward_type_List,MATCH('가이드 작업용'!X363,퀘스트_reward_type_name,0),1)</f>
        <v>0</v>
      </c>
      <c r="U363" s="175">
        <f>'가이드 작업용'!Y363</f>
        <v>0</v>
      </c>
      <c r="V363" s="68">
        <f>0</f>
        <v>0</v>
      </c>
      <c r="W363" s="175">
        <f>'가이드 작업용'!Z363</f>
        <v>0</v>
      </c>
      <c r="X363" s="175">
        <f>INDEX(퀘스트_reward_type_List,MATCH('가이드 작업용'!AB363,퀘스트_reward_type_name,0),1)</f>
        <v>0</v>
      </c>
      <c r="Y363" s="175">
        <f>'가이드 작업용'!AC363</f>
        <v>0</v>
      </c>
      <c r="Z363" s="68">
        <f>0</f>
        <v>0</v>
      </c>
      <c r="AA363" s="175">
        <f>'가이드 작업용'!AD363</f>
        <v>0</v>
      </c>
      <c r="AB363" s="175">
        <f>INDEX(퀘스트_shortcut_type_List,MATCH('가이드 작업용'!T363,퀘스트_shortcut_type_name,0),1)</f>
        <v>15</v>
      </c>
      <c r="AC363" s="175">
        <f>'가이드 작업용'!V363</f>
        <v>63</v>
      </c>
      <c r="AD363" s="68">
        <f>0</f>
        <v>0</v>
      </c>
      <c r="AE363" s="135">
        <f>INDEX(퀘스트_event_content_List,MATCH('가이드 작업용'!W363,퀘스트_event_content_name,0),1)</f>
        <v>0</v>
      </c>
      <c r="AF363" s="26" t="b">
        <f t="shared" si="71"/>
        <v>0</v>
      </c>
      <c r="AG363" s="1" t="b">
        <f t="shared" si="72"/>
        <v>0</v>
      </c>
      <c r="AH363" s="1" t="b">
        <f t="shared" si="73"/>
        <v>0</v>
      </c>
    </row>
    <row r="364" spans="1:34" x14ac:dyDescent="0.3">
      <c r="A364" s="1">
        <f t="shared" ref="A364:A397" si="74">J364*100+I364</f>
        <v>5406702</v>
      </c>
      <c r="B364" s="68">
        <f t="shared" si="68"/>
        <v>1363</v>
      </c>
      <c r="C364" s="68">
        <f>2</f>
        <v>2</v>
      </c>
      <c r="D364" s="68">
        <f t="shared" si="70"/>
        <v>142363</v>
      </c>
      <c r="E364" s="68">
        <f t="shared" si="67"/>
        <v>242291</v>
      </c>
      <c r="F364" s="175" t="str">
        <f>'가이드 작업용'!M364</f>
        <v>데저트 울프 보스 처치</v>
      </c>
      <c r="G364" s="175" t="str">
        <f>IFERROR(VLOOKUP(E364,'가이드 언어'!$BI:$BR,2,FALSE),0)</f>
        <v>메인 퀘스트 291 클리어</v>
      </c>
      <c r="H364" s="68">
        <f t="shared" si="69"/>
        <v>363</v>
      </c>
      <c r="I364" s="175">
        <f>'가이드 작업용'!N364</f>
        <v>2</v>
      </c>
      <c r="J364" s="175">
        <f>'가이드 작업용'!Q364</f>
        <v>54067</v>
      </c>
      <c r="K364" s="175">
        <f>'가이드 작업용'!S364</f>
        <v>1</v>
      </c>
      <c r="L364" s="68">
        <f>8</f>
        <v>8</v>
      </c>
      <c r="M364" s="175">
        <f>'가이드 작업용'!G364</f>
        <v>5000000</v>
      </c>
      <c r="N364" s="68">
        <f>0</f>
        <v>0</v>
      </c>
      <c r="O364" s="68">
        <f>0</f>
        <v>0</v>
      </c>
      <c r="P364" s="68">
        <f>9</f>
        <v>9</v>
      </c>
      <c r="Q364" s="175">
        <f>'가이드 작업용'!K364</f>
        <v>289000</v>
      </c>
      <c r="R364" s="68">
        <f>0</f>
        <v>0</v>
      </c>
      <c r="S364" s="68">
        <f>0</f>
        <v>0</v>
      </c>
      <c r="T364" s="175">
        <f>INDEX(퀘스트_reward_type_List,MATCH('가이드 작업용'!X364,퀘스트_reward_type_name,0),1)</f>
        <v>0</v>
      </c>
      <c r="U364" s="175">
        <f>'가이드 작업용'!Y364</f>
        <v>0</v>
      </c>
      <c r="V364" s="68">
        <f>0</f>
        <v>0</v>
      </c>
      <c r="W364" s="175">
        <f>'가이드 작업용'!Z364</f>
        <v>0</v>
      </c>
      <c r="X364" s="175">
        <f>INDEX(퀘스트_reward_type_List,MATCH('가이드 작업용'!AB364,퀘스트_reward_type_name,0),1)</f>
        <v>0</v>
      </c>
      <c r="Y364" s="175">
        <f>'가이드 작업용'!AC364</f>
        <v>0</v>
      </c>
      <c r="Z364" s="68">
        <f>0</f>
        <v>0</v>
      </c>
      <c r="AA364" s="175">
        <f>'가이드 작업용'!AD364</f>
        <v>0</v>
      </c>
      <c r="AB364" s="175">
        <f>INDEX(퀘스트_shortcut_type_List,MATCH('가이드 작업용'!T364,퀘스트_shortcut_type_name,0),1)</f>
        <v>15</v>
      </c>
      <c r="AC364" s="175">
        <f>'가이드 작업용'!V364</f>
        <v>63</v>
      </c>
      <c r="AD364" s="68">
        <f>0</f>
        <v>0</v>
      </c>
      <c r="AE364" s="135">
        <f>INDEX(퀘스트_event_content_List,MATCH('가이드 작업용'!W364,퀘스트_event_content_name,0),1)</f>
        <v>0</v>
      </c>
      <c r="AF364" s="26" t="b">
        <f t="shared" si="71"/>
        <v>0</v>
      </c>
      <c r="AG364" s="1" t="b">
        <f t="shared" si="72"/>
        <v>0</v>
      </c>
      <c r="AH364" s="1" t="b">
        <f t="shared" si="73"/>
        <v>0</v>
      </c>
    </row>
    <row r="365" spans="1:34" x14ac:dyDescent="0.3">
      <c r="A365" s="1">
        <f t="shared" si="74"/>
        <v>10142</v>
      </c>
      <c r="B365" s="68">
        <f t="shared" si="68"/>
        <v>1364</v>
      </c>
      <c r="C365" s="68">
        <f>2</f>
        <v>2</v>
      </c>
      <c r="D365" s="68">
        <f t="shared" si="70"/>
        <v>142364</v>
      </c>
      <c r="E365" s="68">
        <f t="shared" ref="E365:E429" si="75">E364+1</f>
        <v>242292</v>
      </c>
      <c r="F365" s="175" t="str">
        <f>'가이드 작업용'!M365</f>
        <v>스태포 처치</v>
      </c>
      <c r="G365" s="175" t="str">
        <f>IFERROR(VLOOKUP(E365,'가이드 언어'!$BI:$BR,2,FALSE),0)</f>
        <v>메인 퀘스트 292 클리어</v>
      </c>
      <c r="H365" s="68">
        <f t="shared" si="69"/>
        <v>364</v>
      </c>
      <c r="I365" s="175">
        <f>'가이드 작업용'!N365</f>
        <v>42</v>
      </c>
      <c r="J365" s="175">
        <f>'가이드 작업용'!Q365</f>
        <v>101</v>
      </c>
      <c r="K365" s="175">
        <f>'가이드 작업용'!S365</f>
        <v>4700</v>
      </c>
      <c r="L365" s="68">
        <f>8</f>
        <v>8</v>
      </c>
      <c r="M365" s="175">
        <f>'가이드 작업용'!G365</f>
        <v>5000000</v>
      </c>
      <c r="N365" s="68">
        <f>0</f>
        <v>0</v>
      </c>
      <c r="O365" s="68">
        <f>0</f>
        <v>0</v>
      </c>
      <c r="P365" s="68">
        <f>9</f>
        <v>9</v>
      </c>
      <c r="Q365" s="175">
        <f>'가이드 작업용'!K365</f>
        <v>291000</v>
      </c>
      <c r="R365" s="68">
        <f>0</f>
        <v>0</v>
      </c>
      <c r="S365" s="68">
        <f>0</f>
        <v>0</v>
      </c>
      <c r="T365" s="175">
        <f>INDEX(퀘스트_reward_type_List,MATCH('가이드 작업용'!X365,퀘스트_reward_type_name,0),1)</f>
        <v>6</v>
      </c>
      <c r="U365" s="175">
        <f>'가이드 작업용'!Y365</f>
        <v>84017</v>
      </c>
      <c r="V365" s="68">
        <f>0</f>
        <v>0</v>
      </c>
      <c r="W365" s="175">
        <f>'가이드 작업용'!Z365</f>
        <v>1</v>
      </c>
      <c r="X365" s="175">
        <f>INDEX(퀘스트_reward_type_List,MATCH('가이드 작업용'!AB365,퀘스트_reward_type_name,0),1)</f>
        <v>0</v>
      </c>
      <c r="Y365" s="175">
        <f>'가이드 작업용'!AC365</f>
        <v>0</v>
      </c>
      <c r="Z365" s="68">
        <f>0</f>
        <v>0</v>
      </c>
      <c r="AA365" s="175">
        <f>'가이드 작업용'!AD365</f>
        <v>0</v>
      </c>
      <c r="AB365" s="175">
        <f>INDEX(퀘스트_shortcut_type_List,MATCH('가이드 작업용'!T365,퀘스트_shortcut_type_name,0),1)</f>
        <v>15</v>
      </c>
      <c r="AC365" s="175">
        <f>'가이드 작업용'!V365</f>
        <v>64</v>
      </c>
      <c r="AD365" s="68">
        <f>0</f>
        <v>0</v>
      </c>
      <c r="AE365" s="135">
        <f>INDEX(퀘스트_event_content_List,MATCH('가이드 작업용'!W365,퀘스트_event_content_name,0),1)</f>
        <v>0</v>
      </c>
      <c r="AF365" s="26" t="b">
        <f t="shared" si="71"/>
        <v>0</v>
      </c>
      <c r="AG365" s="1" t="b">
        <f t="shared" si="72"/>
        <v>0</v>
      </c>
      <c r="AH365" s="1" t="b">
        <f t="shared" si="73"/>
        <v>0</v>
      </c>
    </row>
    <row r="366" spans="1:34" x14ac:dyDescent="0.3">
      <c r="A366" s="1">
        <f t="shared" si="74"/>
        <v>1160</v>
      </c>
      <c r="B366" s="68">
        <f t="shared" si="68"/>
        <v>1365</v>
      </c>
      <c r="C366" s="68">
        <f>2</f>
        <v>2</v>
      </c>
      <c r="D366" s="68">
        <f t="shared" si="70"/>
        <v>142365</v>
      </c>
      <c r="E366" s="68">
        <f t="shared" si="75"/>
        <v>242293</v>
      </c>
      <c r="F366" s="175" t="str">
        <f>'가이드 작업용'!M366</f>
        <v>무한의 공간, 아트로스</v>
      </c>
      <c r="G366" s="175" t="str">
        <f>IFERROR(VLOOKUP(E366,'가이드 언어'!$BI:$BR,2,FALSE),0)</f>
        <v>메인 퀘스트 293 클리어</v>
      </c>
      <c r="H366" s="68">
        <f t="shared" si="69"/>
        <v>365</v>
      </c>
      <c r="I366" s="175">
        <f>'가이드 작업용'!N366</f>
        <v>60</v>
      </c>
      <c r="J366" s="175">
        <f>'가이드 작업용'!Q366</f>
        <v>11</v>
      </c>
      <c r="K366" s="175">
        <f>'가이드 작업용'!S366</f>
        <v>1</v>
      </c>
      <c r="L366" s="68">
        <f>8</f>
        <v>8</v>
      </c>
      <c r="M366" s="175">
        <f>'가이드 작업용'!G366</f>
        <v>5000000</v>
      </c>
      <c r="N366" s="68">
        <f>0</f>
        <v>0</v>
      </c>
      <c r="O366" s="68">
        <f>0</f>
        <v>0</v>
      </c>
      <c r="P366" s="68">
        <f>9</f>
        <v>9</v>
      </c>
      <c r="Q366" s="175">
        <f>'가이드 작업용'!K366</f>
        <v>293000</v>
      </c>
      <c r="R366" s="68">
        <f>0</f>
        <v>0</v>
      </c>
      <c r="S366" s="68">
        <f>0</f>
        <v>0</v>
      </c>
      <c r="T366" s="175">
        <f>INDEX(퀘스트_reward_type_List,MATCH('가이드 작업용'!X366,퀘스트_reward_type_name,0),1)</f>
        <v>0</v>
      </c>
      <c r="U366" s="175">
        <f>'가이드 작업용'!Y366</f>
        <v>0</v>
      </c>
      <c r="V366" s="68">
        <f>0</f>
        <v>0</v>
      </c>
      <c r="W366" s="175">
        <f>'가이드 작업용'!Z366</f>
        <v>0</v>
      </c>
      <c r="X366" s="175">
        <f>INDEX(퀘스트_reward_type_List,MATCH('가이드 작업용'!AB366,퀘스트_reward_type_name,0),1)</f>
        <v>0</v>
      </c>
      <c r="Y366" s="175">
        <f>'가이드 작업용'!AC366</f>
        <v>0</v>
      </c>
      <c r="Z366" s="68">
        <f>0</f>
        <v>0</v>
      </c>
      <c r="AA366" s="175">
        <f>'가이드 작업용'!AD366</f>
        <v>0</v>
      </c>
      <c r="AB366" s="175">
        <f>INDEX(퀘스트_shortcut_type_List,MATCH('가이드 작업용'!T366,퀘스트_shortcut_type_name,0),1)</f>
        <v>2</v>
      </c>
      <c r="AC366" s="175">
        <f>'가이드 작업용'!V366</f>
        <v>3</v>
      </c>
      <c r="AD366" s="68">
        <f>0</f>
        <v>0</v>
      </c>
      <c r="AE366" s="135">
        <f>INDEX(퀘스트_event_content_List,MATCH('가이드 작업용'!W366,퀘스트_event_content_name,0),1)</f>
        <v>0</v>
      </c>
      <c r="AF366" s="26" t="b">
        <f t="shared" si="71"/>
        <v>0</v>
      </c>
      <c r="AG366" s="1" t="b">
        <f t="shared" si="72"/>
        <v>0</v>
      </c>
      <c r="AH366" s="1" t="b">
        <f t="shared" si="73"/>
        <v>0</v>
      </c>
    </row>
    <row r="367" spans="1:34" x14ac:dyDescent="0.3">
      <c r="A367" s="1">
        <f t="shared" si="74"/>
        <v>6465</v>
      </c>
      <c r="B367" s="68">
        <f t="shared" si="68"/>
        <v>1366</v>
      </c>
      <c r="C367" s="68">
        <f>2</f>
        <v>2</v>
      </c>
      <c r="D367" s="68">
        <f t="shared" si="70"/>
        <v>142366</v>
      </c>
      <c r="E367" s="68">
        <f t="shared" si="75"/>
        <v>242294</v>
      </c>
      <c r="F367" s="175" t="str">
        <f>'가이드 작업용'!M367</f>
        <v>MVP 처치</v>
      </c>
      <c r="G367" s="175" t="str">
        <f>IFERROR(VLOOKUP(E367,'가이드 언어'!$BI:$BR,2,FALSE),0)</f>
        <v>메인 퀘스트 294 클리어</v>
      </c>
      <c r="H367" s="68">
        <f t="shared" si="69"/>
        <v>366</v>
      </c>
      <c r="I367" s="175">
        <f>'가이드 작업용'!N367</f>
        <v>65</v>
      </c>
      <c r="J367" s="175">
        <f>'가이드 작업용'!Q367</f>
        <v>64</v>
      </c>
      <c r="K367" s="175">
        <f>'가이드 작업용'!S367</f>
        <v>8</v>
      </c>
      <c r="L367" s="68">
        <f>8</f>
        <v>8</v>
      </c>
      <c r="M367" s="175">
        <f>'가이드 작업용'!G367</f>
        <v>5000000</v>
      </c>
      <c r="N367" s="68">
        <f>0</f>
        <v>0</v>
      </c>
      <c r="O367" s="68">
        <f>0</f>
        <v>0</v>
      </c>
      <c r="P367" s="68">
        <f>9</f>
        <v>9</v>
      </c>
      <c r="Q367" s="175">
        <f>'가이드 작업용'!K367</f>
        <v>295000</v>
      </c>
      <c r="R367" s="68">
        <f>0</f>
        <v>0</v>
      </c>
      <c r="S367" s="68">
        <f>0</f>
        <v>0</v>
      </c>
      <c r="T367" s="175">
        <f>INDEX(퀘스트_reward_type_List,MATCH('가이드 작업용'!X367,퀘스트_reward_type_name,0),1)</f>
        <v>0</v>
      </c>
      <c r="U367" s="175">
        <f>'가이드 작업용'!Y367</f>
        <v>0</v>
      </c>
      <c r="V367" s="68">
        <f>0</f>
        <v>0</v>
      </c>
      <c r="W367" s="175">
        <f>'가이드 작업용'!Z367</f>
        <v>0</v>
      </c>
      <c r="X367" s="175">
        <f>INDEX(퀘스트_reward_type_List,MATCH('가이드 작업용'!AB367,퀘스트_reward_type_name,0),1)</f>
        <v>0</v>
      </c>
      <c r="Y367" s="175">
        <f>'가이드 작업용'!AC367</f>
        <v>0</v>
      </c>
      <c r="Z367" s="68">
        <f>0</f>
        <v>0</v>
      </c>
      <c r="AA367" s="175">
        <f>'가이드 작업용'!AD367</f>
        <v>0</v>
      </c>
      <c r="AB367" s="175">
        <f>INDEX(퀘스트_shortcut_type_List,MATCH('가이드 작업용'!T367,퀘스트_shortcut_type_name,0),1)</f>
        <v>15</v>
      </c>
      <c r="AC367" s="175">
        <f>'가이드 작업용'!V367</f>
        <v>64</v>
      </c>
      <c r="AD367" s="68">
        <f>0</f>
        <v>0</v>
      </c>
      <c r="AE367" s="135">
        <f>INDEX(퀘스트_event_content_List,MATCH('가이드 작업용'!W367,퀘스트_event_content_name,0),1)</f>
        <v>0</v>
      </c>
      <c r="AF367" s="26" t="b">
        <f t="shared" si="71"/>
        <v>0</v>
      </c>
      <c r="AG367" s="1" t="b">
        <f t="shared" si="72"/>
        <v>0</v>
      </c>
      <c r="AH367" s="1" t="b">
        <f t="shared" si="73"/>
        <v>0</v>
      </c>
    </row>
    <row r="368" spans="1:34" x14ac:dyDescent="0.3">
      <c r="A368" s="1">
        <f t="shared" si="74"/>
        <v>5410102</v>
      </c>
      <c r="B368" s="68">
        <f t="shared" si="68"/>
        <v>1367</v>
      </c>
      <c r="C368" s="68">
        <f>2</f>
        <v>2</v>
      </c>
      <c r="D368" s="68">
        <f t="shared" si="70"/>
        <v>142367</v>
      </c>
      <c r="E368" s="68">
        <f t="shared" si="75"/>
        <v>242295</v>
      </c>
      <c r="F368" s="175" t="str">
        <f>'가이드 작업용'!M368</f>
        <v>스태포 보스 처치</v>
      </c>
      <c r="G368" s="175" t="str">
        <f>IFERROR(VLOOKUP(E368,'가이드 언어'!$BI:$BR,2,FALSE),0)</f>
        <v>메인 퀘스트 295 클리어</v>
      </c>
      <c r="H368" s="68">
        <f t="shared" si="69"/>
        <v>367</v>
      </c>
      <c r="I368" s="175">
        <f>'가이드 작업용'!N368</f>
        <v>2</v>
      </c>
      <c r="J368" s="175">
        <f>'가이드 작업용'!Q368</f>
        <v>54101</v>
      </c>
      <c r="K368" s="175">
        <f>'가이드 작업용'!S368</f>
        <v>1</v>
      </c>
      <c r="L368" s="68">
        <f>8</f>
        <v>8</v>
      </c>
      <c r="M368" s="175">
        <f>'가이드 작업용'!G368</f>
        <v>5000000</v>
      </c>
      <c r="N368" s="68">
        <f>0</f>
        <v>0</v>
      </c>
      <c r="O368" s="68">
        <f>0</f>
        <v>0</v>
      </c>
      <c r="P368" s="68">
        <f>9</f>
        <v>9</v>
      </c>
      <c r="Q368" s="175">
        <f>'가이드 작업용'!K368</f>
        <v>297000</v>
      </c>
      <c r="R368" s="68">
        <f>0</f>
        <v>0</v>
      </c>
      <c r="S368" s="68">
        <f>0</f>
        <v>0</v>
      </c>
      <c r="T368" s="175">
        <f>INDEX(퀘스트_reward_type_List,MATCH('가이드 작업용'!X368,퀘스트_reward_type_name,0),1)</f>
        <v>0</v>
      </c>
      <c r="U368" s="175">
        <f>'가이드 작업용'!Y368</f>
        <v>0</v>
      </c>
      <c r="V368" s="68">
        <f>0</f>
        <v>0</v>
      </c>
      <c r="W368" s="175">
        <f>'가이드 작업용'!Z368</f>
        <v>0</v>
      </c>
      <c r="X368" s="175">
        <f>INDEX(퀘스트_reward_type_List,MATCH('가이드 작업용'!AB368,퀘스트_reward_type_name,0),1)</f>
        <v>0</v>
      </c>
      <c r="Y368" s="175">
        <f>'가이드 작업용'!AC368</f>
        <v>0</v>
      </c>
      <c r="Z368" s="68">
        <f>0</f>
        <v>0</v>
      </c>
      <c r="AA368" s="175">
        <f>'가이드 작업용'!AD368</f>
        <v>0</v>
      </c>
      <c r="AB368" s="175">
        <f>INDEX(퀘스트_shortcut_type_List,MATCH('가이드 작업용'!T368,퀘스트_shortcut_type_name,0),1)</f>
        <v>15</v>
      </c>
      <c r="AC368" s="175">
        <f>'가이드 작업용'!V368</f>
        <v>64</v>
      </c>
      <c r="AD368" s="68">
        <f>0</f>
        <v>0</v>
      </c>
      <c r="AE368" s="135">
        <f>INDEX(퀘스트_event_content_List,MATCH('가이드 작업용'!W368,퀘스트_event_content_name,0),1)</f>
        <v>0</v>
      </c>
      <c r="AF368" s="26" t="b">
        <f t="shared" si="71"/>
        <v>0</v>
      </c>
      <c r="AG368" s="1" t="b">
        <f t="shared" si="72"/>
        <v>0</v>
      </c>
      <c r="AH368" s="1" t="b">
        <f t="shared" si="73"/>
        <v>0</v>
      </c>
    </row>
    <row r="369" spans="1:34" x14ac:dyDescent="0.3">
      <c r="A369" s="1">
        <f t="shared" si="74"/>
        <v>10242</v>
      </c>
      <c r="B369" s="68">
        <f t="shared" si="68"/>
        <v>1368</v>
      </c>
      <c r="C369" s="68">
        <f>2</f>
        <v>2</v>
      </c>
      <c r="D369" s="68">
        <f t="shared" si="70"/>
        <v>142368</v>
      </c>
      <c r="E369" s="68">
        <f t="shared" si="75"/>
        <v>242296</v>
      </c>
      <c r="F369" s="175" t="str">
        <f>'가이드 작업용'!M369</f>
        <v>머스키퓰라 처치</v>
      </c>
      <c r="G369" s="175" t="str">
        <f>IFERROR(VLOOKUP(E369,'가이드 언어'!$BI:$BR,2,FALSE),0)</f>
        <v>메인 퀘스트 296 클리어</v>
      </c>
      <c r="H369" s="68">
        <f t="shared" si="69"/>
        <v>368</v>
      </c>
      <c r="I369" s="175">
        <f>'가이드 작업용'!N369</f>
        <v>42</v>
      </c>
      <c r="J369" s="175">
        <f>'가이드 작업용'!Q369</f>
        <v>102</v>
      </c>
      <c r="K369" s="175">
        <f>'가이드 작업용'!S369</f>
        <v>3600</v>
      </c>
      <c r="L369" s="68">
        <f>8</f>
        <v>8</v>
      </c>
      <c r="M369" s="175">
        <f>'가이드 작업용'!G369</f>
        <v>5000000</v>
      </c>
      <c r="N369" s="68">
        <f>0</f>
        <v>0</v>
      </c>
      <c r="O369" s="68">
        <f>0</f>
        <v>0</v>
      </c>
      <c r="P369" s="68">
        <f>9</f>
        <v>9</v>
      </c>
      <c r="Q369" s="175">
        <f>'가이드 작업용'!K369</f>
        <v>299000</v>
      </c>
      <c r="R369" s="68">
        <f>0</f>
        <v>0</v>
      </c>
      <c r="S369" s="68">
        <f>0</f>
        <v>0</v>
      </c>
      <c r="T369" s="175">
        <f>INDEX(퀘스트_reward_type_List,MATCH('가이드 작업용'!X369,퀘스트_reward_type_name,0),1)</f>
        <v>0</v>
      </c>
      <c r="U369" s="175">
        <f>'가이드 작업용'!Y369</f>
        <v>0</v>
      </c>
      <c r="V369" s="68">
        <f>0</f>
        <v>0</v>
      </c>
      <c r="W369" s="175">
        <f>'가이드 작업용'!Z369</f>
        <v>0</v>
      </c>
      <c r="X369" s="175">
        <f>INDEX(퀘스트_reward_type_List,MATCH('가이드 작업용'!AB369,퀘스트_reward_type_name,0),1)</f>
        <v>0</v>
      </c>
      <c r="Y369" s="175">
        <f>'가이드 작업용'!AC369</f>
        <v>0</v>
      </c>
      <c r="Z369" s="68">
        <f>0</f>
        <v>0</v>
      </c>
      <c r="AA369" s="175">
        <f>'가이드 작업용'!AD369</f>
        <v>0</v>
      </c>
      <c r="AB369" s="175">
        <f>INDEX(퀘스트_shortcut_type_List,MATCH('가이드 작업용'!T369,퀘스트_shortcut_type_name,0),1)</f>
        <v>15</v>
      </c>
      <c r="AC369" s="175">
        <f>'가이드 작업용'!V369</f>
        <v>65</v>
      </c>
      <c r="AD369" s="68">
        <f>0</f>
        <v>0</v>
      </c>
      <c r="AE369" s="135">
        <f>INDEX(퀘스트_event_content_List,MATCH('가이드 작업용'!W369,퀘스트_event_content_name,0),1)</f>
        <v>0</v>
      </c>
      <c r="AF369" s="26" t="b">
        <f t="shared" si="71"/>
        <v>0</v>
      </c>
      <c r="AG369" s="1" t="b">
        <f t="shared" si="72"/>
        <v>0</v>
      </c>
      <c r="AH369" s="1" t="b">
        <f t="shared" si="73"/>
        <v>0</v>
      </c>
    </row>
    <row r="370" spans="1:34" x14ac:dyDescent="0.3">
      <c r="A370" s="1">
        <f t="shared" si="74"/>
        <v>8515926</v>
      </c>
      <c r="B370" s="68">
        <f t="shared" si="68"/>
        <v>1369</v>
      </c>
      <c r="C370" s="68">
        <f>2</f>
        <v>2</v>
      </c>
      <c r="D370" s="68">
        <f t="shared" si="70"/>
        <v>142369</v>
      </c>
      <c r="E370" s="68">
        <f t="shared" si="75"/>
        <v>242297</v>
      </c>
      <c r="F370" s="175" t="str">
        <f>'가이드 작업용'!M370</f>
        <v>무한의 공간 수호자</v>
      </c>
      <c r="G370" s="175" t="str">
        <f>IFERROR(VLOOKUP(E370,'가이드 언어'!$BI:$BR,2,FALSE),0)</f>
        <v>메인 퀘스트 297 클리어</v>
      </c>
      <c r="H370" s="68">
        <f t="shared" si="69"/>
        <v>369</v>
      </c>
      <c r="I370" s="175">
        <f>'가이드 작업용'!N370</f>
        <v>26</v>
      </c>
      <c r="J370" s="175">
        <f>'가이드 작업용'!Q370</f>
        <v>85159</v>
      </c>
      <c r="K370" s="175">
        <f>'가이드 작업용'!S370</f>
        <v>1</v>
      </c>
      <c r="L370" s="68">
        <f>8</f>
        <v>8</v>
      </c>
      <c r="M370" s="175">
        <f>'가이드 작업용'!G370</f>
        <v>5000000</v>
      </c>
      <c r="N370" s="68">
        <f>0</f>
        <v>0</v>
      </c>
      <c r="O370" s="68">
        <f>0</f>
        <v>0</v>
      </c>
      <c r="P370" s="68">
        <f>9</f>
        <v>9</v>
      </c>
      <c r="Q370" s="175">
        <f>'가이드 작업용'!K370</f>
        <v>301000</v>
      </c>
      <c r="R370" s="68">
        <f>0</f>
        <v>0</v>
      </c>
      <c r="S370" s="68">
        <f>0</f>
        <v>0</v>
      </c>
      <c r="T370" s="175">
        <f>INDEX(퀘스트_reward_type_List,MATCH('가이드 작업용'!X370,퀘스트_reward_type_name,0),1)</f>
        <v>6</v>
      </c>
      <c r="U370" s="175">
        <f>'가이드 작업용'!Y370</f>
        <v>94073</v>
      </c>
      <c r="V370" s="68">
        <f>0</f>
        <v>0</v>
      </c>
      <c r="W370" s="175">
        <f>'가이드 작업용'!Z370</f>
        <v>1</v>
      </c>
      <c r="X370" s="175">
        <f>INDEX(퀘스트_reward_type_List,MATCH('가이드 작업용'!AB370,퀘스트_reward_type_name,0),1)</f>
        <v>0</v>
      </c>
      <c r="Y370" s="175">
        <f>'가이드 작업용'!AC370</f>
        <v>0</v>
      </c>
      <c r="Z370" s="68">
        <f>0</f>
        <v>0</v>
      </c>
      <c r="AA370" s="175">
        <f>'가이드 작업용'!AD370</f>
        <v>0</v>
      </c>
      <c r="AB370" s="175">
        <f>INDEX(퀘스트_shortcut_type_List,MATCH('가이드 작업용'!T370,퀘스트_shortcut_type_name,0),1)</f>
        <v>13</v>
      </c>
      <c r="AC370" s="175">
        <f>'가이드 작업용'!V370</f>
        <v>85159</v>
      </c>
      <c r="AD370" s="68">
        <f>0</f>
        <v>0</v>
      </c>
      <c r="AE370" s="135">
        <f>INDEX(퀘스트_event_content_List,MATCH('가이드 작업용'!W370,퀘스트_event_content_name,0),1)</f>
        <v>0</v>
      </c>
      <c r="AF370" s="26" t="b">
        <f t="shared" si="71"/>
        <v>0</v>
      </c>
      <c r="AG370" s="1" t="b">
        <f t="shared" si="72"/>
        <v>0</v>
      </c>
      <c r="AH370" s="1" t="b">
        <f t="shared" si="73"/>
        <v>0</v>
      </c>
    </row>
    <row r="371" spans="1:34" x14ac:dyDescent="0.3">
      <c r="A371" s="1">
        <f t="shared" si="74"/>
        <v>6565</v>
      </c>
      <c r="B371" s="68">
        <f t="shared" si="68"/>
        <v>1370</v>
      </c>
      <c r="C371" s="68">
        <f>2</f>
        <v>2</v>
      </c>
      <c r="D371" s="68">
        <f t="shared" si="70"/>
        <v>142370</v>
      </c>
      <c r="E371" s="68">
        <f t="shared" si="75"/>
        <v>242298</v>
      </c>
      <c r="F371" s="175" t="str">
        <f>'가이드 작업용'!M371</f>
        <v>MVP 처치</v>
      </c>
      <c r="G371" s="175" t="str">
        <f>IFERROR(VLOOKUP(E371,'가이드 언어'!$BI:$BR,2,FALSE),0)</f>
        <v>메인 퀘스트 298 클리어</v>
      </c>
      <c r="H371" s="68">
        <f t="shared" si="69"/>
        <v>370</v>
      </c>
      <c r="I371" s="175">
        <f>'가이드 작업용'!N371</f>
        <v>65</v>
      </c>
      <c r="J371" s="175">
        <f>'가이드 작업용'!Q371</f>
        <v>65</v>
      </c>
      <c r="K371" s="175">
        <f>'가이드 작업용'!S371</f>
        <v>8</v>
      </c>
      <c r="L371" s="68">
        <f>8</f>
        <v>8</v>
      </c>
      <c r="M371" s="175">
        <f>'가이드 작업용'!G371</f>
        <v>5000000</v>
      </c>
      <c r="N371" s="68">
        <f>0</f>
        <v>0</v>
      </c>
      <c r="O371" s="68">
        <f>0</f>
        <v>0</v>
      </c>
      <c r="P371" s="68">
        <f>9</f>
        <v>9</v>
      </c>
      <c r="Q371" s="175">
        <f>'가이드 작업용'!K371</f>
        <v>303000</v>
      </c>
      <c r="R371" s="68">
        <f>0</f>
        <v>0</v>
      </c>
      <c r="S371" s="68">
        <f>0</f>
        <v>0</v>
      </c>
      <c r="T371" s="175">
        <f>INDEX(퀘스트_reward_type_List,MATCH('가이드 작업용'!X371,퀘스트_reward_type_name,0),1)</f>
        <v>0</v>
      </c>
      <c r="U371" s="175">
        <f>'가이드 작업용'!Y371</f>
        <v>0</v>
      </c>
      <c r="V371" s="68">
        <f>0</f>
        <v>0</v>
      </c>
      <c r="W371" s="175">
        <f>'가이드 작업용'!Z371</f>
        <v>0</v>
      </c>
      <c r="X371" s="175">
        <f>INDEX(퀘스트_reward_type_List,MATCH('가이드 작업용'!AB371,퀘스트_reward_type_name,0),1)</f>
        <v>0</v>
      </c>
      <c r="Y371" s="175">
        <f>'가이드 작업용'!AC371</f>
        <v>0</v>
      </c>
      <c r="Z371" s="68">
        <f>0</f>
        <v>0</v>
      </c>
      <c r="AA371" s="175">
        <f>'가이드 작업용'!AD371</f>
        <v>0</v>
      </c>
      <c r="AB371" s="175">
        <f>INDEX(퀘스트_shortcut_type_List,MATCH('가이드 작업용'!T371,퀘스트_shortcut_type_name,0),1)</f>
        <v>15</v>
      </c>
      <c r="AC371" s="175">
        <f>'가이드 작업용'!V371</f>
        <v>65</v>
      </c>
      <c r="AD371" s="68">
        <f>0</f>
        <v>0</v>
      </c>
      <c r="AE371" s="135">
        <f>INDEX(퀘스트_event_content_List,MATCH('가이드 작업용'!W371,퀘스트_event_content_name,0),1)</f>
        <v>0</v>
      </c>
      <c r="AF371" s="26" t="b">
        <f t="shared" si="71"/>
        <v>0</v>
      </c>
      <c r="AG371" s="1" t="b">
        <f t="shared" si="72"/>
        <v>0</v>
      </c>
      <c r="AH371" s="1" t="b">
        <f t="shared" si="73"/>
        <v>0</v>
      </c>
    </row>
    <row r="372" spans="1:34" x14ac:dyDescent="0.3">
      <c r="A372" s="1">
        <f t="shared" si="74"/>
        <v>5410202</v>
      </c>
      <c r="B372" s="68">
        <f t="shared" si="68"/>
        <v>1371</v>
      </c>
      <c r="C372" s="68">
        <f>2</f>
        <v>2</v>
      </c>
      <c r="D372" s="68">
        <f t="shared" si="70"/>
        <v>142371</v>
      </c>
      <c r="E372" s="68">
        <f t="shared" si="75"/>
        <v>242299</v>
      </c>
      <c r="F372" s="175" t="str">
        <f>'가이드 작업용'!M372</f>
        <v>머스키퓰라 보스 처치</v>
      </c>
      <c r="G372" s="175" t="str">
        <f>IFERROR(VLOOKUP(E372,'가이드 언어'!$BI:$BR,2,FALSE),0)</f>
        <v>메인 퀘스트 299 클리어</v>
      </c>
      <c r="H372" s="68">
        <f t="shared" si="69"/>
        <v>371</v>
      </c>
      <c r="I372" s="175">
        <f>'가이드 작업용'!N372</f>
        <v>2</v>
      </c>
      <c r="J372" s="175">
        <f>'가이드 작업용'!Q372</f>
        <v>54102</v>
      </c>
      <c r="K372" s="175">
        <f>'가이드 작업용'!S372</f>
        <v>1</v>
      </c>
      <c r="L372" s="68">
        <f>8</f>
        <v>8</v>
      </c>
      <c r="M372" s="175">
        <f>'가이드 작업용'!G372</f>
        <v>5000000</v>
      </c>
      <c r="N372" s="68">
        <f>0</f>
        <v>0</v>
      </c>
      <c r="O372" s="68">
        <f>0</f>
        <v>0</v>
      </c>
      <c r="P372" s="68">
        <f>9</f>
        <v>9</v>
      </c>
      <c r="Q372" s="175">
        <f>'가이드 작업용'!K372</f>
        <v>305000</v>
      </c>
      <c r="R372" s="68">
        <f>0</f>
        <v>0</v>
      </c>
      <c r="S372" s="68">
        <f>0</f>
        <v>0</v>
      </c>
      <c r="T372" s="175">
        <f>INDEX(퀘스트_reward_type_List,MATCH('가이드 작업용'!X372,퀘스트_reward_type_name,0),1)</f>
        <v>0</v>
      </c>
      <c r="U372" s="175">
        <f>'가이드 작업용'!Y372</f>
        <v>0</v>
      </c>
      <c r="V372" s="68">
        <f>0</f>
        <v>0</v>
      </c>
      <c r="W372" s="175">
        <f>'가이드 작업용'!Z372</f>
        <v>0</v>
      </c>
      <c r="X372" s="175">
        <f>INDEX(퀘스트_reward_type_List,MATCH('가이드 작업용'!AB372,퀘스트_reward_type_name,0),1)</f>
        <v>0</v>
      </c>
      <c r="Y372" s="175">
        <f>'가이드 작업용'!AC372</f>
        <v>0</v>
      </c>
      <c r="Z372" s="68">
        <f>0</f>
        <v>0</v>
      </c>
      <c r="AA372" s="175">
        <f>'가이드 작업용'!AD372</f>
        <v>0</v>
      </c>
      <c r="AB372" s="175">
        <f>INDEX(퀘스트_shortcut_type_List,MATCH('가이드 작업용'!T372,퀘스트_shortcut_type_name,0),1)</f>
        <v>15</v>
      </c>
      <c r="AC372" s="175">
        <f>'가이드 작업용'!V372</f>
        <v>65</v>
      </c>
      <c r="AD372" s="68">
        <f>0</f>
        <v>0</v>
      </c>
      <c r="AE372" s="135">
        <f>INDEX(퀘스트_event_content_List,MATCH('가이드 작업용'!W372,퀘스트_event_content_name,0),1)</f>
        <v>0</v>
      </c>
      <c r="AF372" s="26" t="b">
        <f t="shared" si="71"/>
        <v>0</v>
      </c>
      <c r="AG372" s="1" t="b">
        <f t="shared" si="72"/>
        <v>0</v>
      </c>
      <c r="AH372" s="1" t="b">
        <f t="shared" si="73"/>
        <v>0</v>
      </c>
    </row>
    <row r="373" spans="1:34" x14ac:dyDescent="0.3">
      <c r="A373" s="1">
        <f t="shared" si="74"/>
        <v>10342</v>
      </c>
      <c r="B373" s="68">
        <f t="shared" si="68"/>
        <v>1372</v>
      </c>
      <c r="C373" s="68">
        <f>2</f>
        <v>2</v>
      </c>
      <c r="D373" s="68">
        <f t="shared" si="70"/>
        <v>142372</v>
      </c>
      <c r="E373" s="68">
        <f t="shared" si="75"/>
        <v>242300</v>
      </c>
      <c r="F373" s="175" t="str">
        <f>'가이드 작업용'!M373</f>
        <v>갈리온 처치</v>
      </c>
      <c r="G373" s="175" t="str">
        <f>IFERROR(VLOOKUP(E373,'가이드 언어'!$BI:$BR,2,FALSE),0)</f>
        <v>메인 퀘스트 300 클리어</v>
      </c>
      <c r="H373" s="68">
        <f t="shared" si="69"/>
        <v>372</v>
      </c>
      <c r="I373" s="175">
        <f>'가이드 작업용'!N373</f>
        <v>42</v>
      </c>
      <c r="J373" s="175">
        <f>'가이드 작업용'!Q373</f>
        <v>103</v>
      </c>
      <c r="K373" s="175">
        <f>'가이드 작업용'!S373</f>
        <v>3600</v>
      </c>
      <c r="L373" s="68">
        <f>8</f>
        <v>8</v>
      </c>
      <c r="M373" s="175">
        <f>'가이드 작업용'!G373</f>
        <v>5000000</v>
      </c>
      <c r="N373" s="68">
        <f>0</f>
        <v>0</v>
      </c>
      <c r="O373" s="68">
        <f>0</f>
        <v>0</v>
      </c>
      <c r="P373" s="68">
        <f>9</f>
        <v>9</v>
      </c>
      <c r="Q373" s="175">
        <f>'가이드 작업용'!K373</f>
        <v>307000</v>
      </c>
      <c r="R373" s="68">
        <f>0</f>
        <v>0</v>
      </c>
      <c r="S373" s="68">
        <f>0</f>
        <v>0</v>
      </c>
      <c r="T373" s="175">
        <f>INDEX(퀘스트_reward_type_List,MATCH('가이드 작업용'!X373,퀘스트_reward_type_name,0),1)</f>
        <v>6</v>
      </c>
      <c r="U373" s="175">
        <f>'가이드 작업용'!Y373</f>
        <v>84017</v>
      </c>
      <c r="V373" s="68">
        <f>0</f>
        <v>0</v>
      </c>
      <c r="W373" s="175">
        <f>'가이드 작업용'!Z373</f>
        <v>1</v>
      </c>
      <c r="X373" s="175">
        <f>INDEX(퀘스트_reward_type_List,MATCH('가이드 작업용'!AB373,퀘스트_reward_type_name,0),1)</f>
        <v>6</v>
      </c>
      <c r="Y373" s="175">
        <f>'가이드 작업용'!AC373</f>
        <v>94059</v>
      </c>
      <c r="Z373" s="68">
        <f>0</f>
        <v>0</v>
      </c>
      <c r="AA373" s="175">
        <f>'가이드 작업용'!AD373</f>
        <v>20</v>
      </c>
      <c r="AB373" s="175">
        <f>INDEX(퀘스트_shortcut_type_List,MATCH('가이드 작업용'!T373,퀘스트_shortcut_type_name,0),1)</f>
        <v>15</v>
      </c>
      <c r="AC373" s="175">
        <f>'가이드 작업용'!V373</f>
        <v>66</v>
      </c>
      <c r="AD373" s="68">
        <f>0</f>
        <v>0</v>
      </c>
      <c r="AE373" s="135">
        <f>INDEX(퀘스트_event_content_List,MATCH('가이드 작업용'!W373,퀘스트_event_content_name,0),1)</f>
        <v>0</v>
      </c>
      <c r="AF373" s="26" t="b">
        <f t="shared" si="71"/>
        <v>0</v>
      </c>
      <c r="AG373" s="1" t="b">
        <f t="shared" si="72"/>
        <v>0</v>
      </c>
      <c r="AH373" s="1" t="b">
        <f t="shared" si="73"/>
        <v>0</v>
      </c>
    </row>
    <row r="374" spans="1:34" x14ac:dyDescent="0.3">
      <c r="A374" s="1">
        <f t="shared" si="74"/>
        <v>11070</v>
      </c>
      <c r="B374" s="68">
        <f t="shared" si="68"/>
        <v>1373</v>
      </c>
      <c r="C374" s="68">
        <f>2</f>
        <v>2</v>
      </c>
      <c r="D374" s="68">
        <f t="shared" si="70"/>
        <v>142373</v>
      </c>
      <c r="E374" s="68">
        <f t="shared" si="75"/>
        <v>242301</v>
      </c>
      <c r="F374" s="175" t="str">
        <f>'가이드 작업용'!M374</f>
        <v>카드 강화</v>
      </c>
      <c r="G374" s="175" t="str">
        <f>IFERROR(VLOOKUP(E374,'가이드 언어'!$BI:$BR,2,FALSE),0)</f>
        <v>메인 퀘스트 301 클리어</v>
      </c>
      <c r="H374" s="68">
        <f t="shared" si="69"/>
        <v>373</v>
      </c>
      <c r="I374" s="175">
        <f>'가이드 작업용'!N374</f>
        <v>70</v>
      </c>
      <c r="J374" s="175">
        <f>'가이드 작업용'!Q374</f>
        <v>110</v>
      </c>
      <c r="K374" s="175">
        <f>'가이드 작업용'!S374</f>
        <v>1</v>
      </c>
      <c r="L374" s="68">
        <f>8</f>
        <v>8</v>
      </c>
      <c r="M374" s="175">
        <f>'가이드 작업용'!G374</f>
        <v>5000000</v>
      </c>
      <c r="N374" s="68">
        <f>0</f>
        <v>0</v>
      </c>
      <c r="O374" s="68">
        <f>0</f>
        <v>0</v>
      </c>
      <c r="P374" s="68">
        <f>9</f>
        <v>9</v>
      </c>
      <c r="Q374" s="175">
        <f>'가이드 작업용'!K374</f>
        <v>309000</v>
      </c>
      <c r="R374" s="68">
        <f>0</f>
        <v>0</v>
      </c>
      <c r="S374" s="68">
        <f>0</f>
        <v>0</v>
      </c>
      <c r="T374" s="175">
        <f>INDEX(퀘스트_reward_type_List,MATCH('가이드 작업용'!X374,퀘스트_reward_type_name,0),1)</f>
        <v>0</v>
      </c>
      <c r="U374" s="175">
        <f>'가이드 작업용'!Y374</f>
        <v>0</v>
      </c>
      <c r="V374" s="68">
        <f>0</f>
        <v>0</v>
      </c>
      <c r="W374" s="175">
        <f>'가이드 작업용'!Z374</f>
        <v>0</v>
      </c>
      <c r="X374" s="175">
        <f>INDEX(퀘스트_reward_type_List,MATCH('가이드 작업용'!AB374,퀘스트_reward_type_name,0),1)</f>
        <v>0</v>
      </c>
      <c r="Y374" s="175">
        <f>'가이드 작업용'!AC374</f>
        <v>0</v>
      </c>
      <c r="Z374" s="68">
        <f>0</f>
        <v>0</v>
      </c>
      <c r="AA374" s="175">
        <f>'가이드 작업용'!AD374</f>
        <v>0</v>
      </c>
      <c r="AB374" s="175">
        <f>INDEX(퀘스트_shortcut_type_List,MATCH('가이드 작업용'!T374,퀘스트_shortcut_type_name,0),1)</f>
        <v>6</v>
      </c>
      <c r="AC374" s="175">
        <f>'가이드 작업용'!V374</f>
        <v>0</v>
      </c>
      <c r="AD374" s="68">
        <f>0</f>
        <v>0</v>
      </c>
      <c r="AE374" s="135">
        <f>INDEX(퀘스트_event_content_List,MATCH('가이드 작업용'!W374,퀘스트_event_content_name,0),1)</f>
        <v>0</v>
      </c>
      <c r="AF374" s="26" t="b">
        <f t="shared" si="71"/>
        <v>0</v>
      </c>
      <c r="AG374" s="1" t="b">
        <f t="shared" si="72"/>
        <v>0</v>
      </c>
      <c r="AH374" s="1" t="b">
        <f t="shared" si="73"/>
        <v>0</v>
      </c>
    </row>
    <row r="375" spans="1:34" x14ac:dyDescent="0.3">
      <c r="A375" s="1">
        <f t="shared" si="74"/>
        <v>6665</v>
      </c>
      <c r="B375" s="68">
        <f t="shared" si="68"/>
        <v>1374</v>
      </c>
      <c r="C375" s="68">
        <f>2</f>
        <v>2</v>
      </c>
      <c r="D375" s="68">
        <f t="shared" si="70"/>
        <v>142374</v>
      </c>
      <c r="E375" s="68">
        <f t="shared" si="75"/>
        <v>242302</v>
      </c>
      <c r="F375" s="175" t="str">
        <f>'가이드 작업용'!M375</f>
        <v>MVP 처치</v>
      </c>
      <c r="G375" s="175" t="str">
        <f>IFERROR(VLOOKUP(E375,'가이드 언어'!$BI:$BR,2,FALSE),0)</f>
        <v>메인 퀘스트 302 클리어</v>
      </c>
      <c r="H375" s="68">
        <f t="shared" si="69"/>
        <v>374</v>
      </c>
      <c r="I375" s="175">
        <f>'가이드 작업용'!N375</f>
        <v>65</v>
      </c>
      <c r="J375" s="175">
        <f>'가이드 작업용'!Q375</f>
        <v>66</v>
      </c>
      <c r="K375" s="175">
        <f>'가이드 작업용'!S375</f>
        <v>8</v>
      </c>
      <c r="L375" s="68">
        <f>8</f>
        <v>8</v>
      </c>
      <c r="M375" s="175">
        <f>'가이드 작업용'!G375</f>
        <v>5000000</v>
      </c>
      <c r="N375" s="68">
        <f>0</f>
        <v>0</v>
      </c>
      <c r="O375" s="68">
        <f>0</f>
        <v>0</v>
      </c>
      <c r="P375" s="68">
        <f>9</f>
        <v>9</v>
      </c>
      <c r="Q375" s="175">
        <f>'가이드 작업용'!K375</f>
        <v>311000</v>
      </c>
      <c r="R375" s="68">
        <f>0</f>
        <v>0</v>
      </c>
      <c r="S375" s="68">
        <f>0</f>
        <v>0</v>
      </c>
      <c r="T375" s="175">
        <f>INDEX(퀘스트_reward_type_List,MATCH('가이드 작업용'!X375,퀘스트_reward_type_name,0),1)</f>
        <v>0</v>
      </c>
      <c r="U375" s="175">
        <f>'가이드 작업용'!Y375</f>
        <v>0</v>
      </c>
      <c r="V375" s="68">
        <f>0</f>
        <v>0</v>
      </c>
      <c r="W375" s="175">
        <f>'가이드 작업용'!Z375</f>
        <v>0</v>
      </c>
      <c r="X375" s="175">
        <f>INDEX(퀘스트_reward_type_List,MATCH('가이드 작업용'!AB375,퀘스트_reward_type_name,0),1)</f>
        <v>0</v>
      </c>
      <c r="Y375" s="175">
        <f>'가이드 작업용'!AC375</f>
        <v>0</v>
      </c>
      <c r="Z375" s="68">
        <f>0</f>
        <v>0</v>
      </c>
      <c r="AA375" s="175">
        <f>'가이드 작업용'!AD375</f>
        <v>0</v>
      </c>
      <c r="AB375" s="175">
        <f>INDEX(퀘스트_shortcut_type_List,MATCH('가이드 작업용'!T375,퀘스트_shortcut_type_name,0),1)</f>
        <v>15</v>
      </c>
      <c r="AC375" s="175">
        <f>'가이드 작업용'!V375</f>
        <v>66</v>
      </c>
      <c r="AD375" s="68">
        <f>0</f>
        <v>0</v>
      </c>
      <c r="AE375" s="135">
        <f>INDEX(퀘스트_event_content_List,MATCH('가이드 작업용'!W375,퀘스트_event_content_name,0),1)</f>
        <v>0</v>
      </c>
      <c r="AF375" s="26" t="b">
        <f t="shared" si="71"/>
        <v>0</v>
      </c>
      <c r="AG375" s="1" t="b">
        <f t="shared" si="72"/>
        <v>0</v>
      </c>
      <c r="AH375" s="1" t="b">
        <f t="shared" si="73"/>
        <v>0</v>
      </c>
    </row>
    <row r="376" spans="1:34" x14ac:dyDescent="0.3">
      <c r="A376" s="1">
        <f t="shared" si="74"/>
        <v>1176</v>
      </c>
      <c r="B376" s="68">
        <f t="shared" si="68"/>
        <v>1375</v>
      </c>
      <c r="C376" s="68">
        <f>2</f>
        <v>2</v>
      </c>
      <c r="D376" s="68">
        <f t="shared" si="70"/>
        <v>142375</v>
      </c>
      <c r="E376" s="68">
        <f t="shared" si="75"/>
        <v>242303</v>
      </c>
      <c r="F376" s="175" t="str">
        <f>'가이드 작업용'!M376</f>
        <v>베인스 듀얼 클리어</v>
      </c>
      <c r="G376" s="175" t="str">
        <f>IFERROR(VLOOKUP(E376,'가이드 언어'!$BI:$BR,2,FALSE),0)</f>
        <v>메인 퀘스트 303 클리어</v>
      </c>
      <c r="H376" s="68">
        <f t="shared" si="69"/>
        <v>375</v>
      </c>
      <c r="I376" s="175">
        <f>'가이드 작업용'!N376</f>
        <v>76</v>
      </c>
      <c r="J376" s="175">
        <f>'가이드 작업용'!Q376</f>
        <v>11</v>
      </c>
      <c r="K376" s="175">
        <f>'가이드 작업용'!S376</f>
        <v>1</v>
      </c>
      <c r="L376" s="68">
        <f>8</f>
        <v>8</v>
      </c>
      <c r="M376" s="175">
        <f>'가이드 작업용'!G376</f>
        <v>5000000</v>
      </c>
      <c r="N376" s="68">
        <f>0</f>
        <v>0</v>
      </c>
      <c r="O376" s="68">
        <f>0</f>
        <v>0</v>
      </c>
      <c r="P376" s="68">
        <f>9</f>
        <v>9</v>
      </c>
      <c r="Q376" s="175">
        <f>'가이드 작업용'!K376</f>
        <v>313000</v>
      </c>
      <c r="R376" s="68">
        <f>0</f>
        <v>0</v>
      </c>
      <c r="S376" s="68">
        <f>0</f>
        <v>0</v>
      </c>
      <c r="T376" s="175">
        <f>INDEX(퀘스트_reward_type_List,MATCH('가이드 작업용'!X376,퀘스트_reward_type_name,0),1)</f>
        <v>6</v>
      </c>
      <c r="U376" s="175">
        <f>'가이드 작업용'!Y376</f>
        <v>85002</v>
      </c>
      <c r="V376" s="68">
        <f>0</f>
        <v>0</v>
      </c>
      <c r="W376" s="175">
        <f>'가이드 작업용'!Z376</f>
        <v>1</v>
      </c>
      <c r="X376" s="175">
        <f>INDEX(퀘스트_reward_type_List,MATCH('가이드 작업용'!AB376,퀘스트_reward_type_name,0),1)</f>
        <v>0</v>
      </c>
      <c r="Y376" s="175">
        <f>'가이드 작업용'!AC376</f>
        <v>0</v>
      </c>
      <c r="Z376" s="68">
        <f>0</f>
        <v>0</v>
      </c>
      <c r="AA376" s="175">
        <f>'가이드 작업용'!AD376</f>
        <v>0</v>
      </c>
      <c r="AB376" s="175">
        <f>INDEX(퀘스트_shortcut_type_List,MATCH('가이드 작업용'!T376,퀘스트_shortcut_type_name,0),1)</f>
        <v>23</v>
      </c>
      <c r="AC376" s="175">
        <f>'가이드 작업용'!V376</f>
        <v>11</v>
      </c>
      <c r="AD376" s="68">
        <f>0</f>
        <v>0</v>
      </c>
      <c r="AE376" s="135">
        <f>INDEX(퀘스트_event_content_List,MATCH('가이드 작업용'!W376,퀘스트_event_content_name,0),1)</f>
        <v>0</v>
      </c>
      <c r="AF376" s="26" t="b">
        <f t="shared" si="71"/>
        <v>0</v>
      </c>
      <c r="AG376" s="1" t="b">
        <f t="shared" si="72"/>
        <v>0</v>
      </c>
      <c r="AH376" s="1" t="b">
        <f t="shared" si="73"/>
        <v>0</v>
      </c>
    </row>
    <row r="377" spans="1:34" x14ac:dyDescent="0.3">
      <c r="A377" s="1">
        <f t="shared" si="74"/>
        <v>5410302</v>
      </c>
      <c r="B377" s="68">
        <f t="shared" si="68"/>
        <v>1376</v>
      </c>
      <c r="C377" s="68">
        <f>2</f>
        <v>2</v>
      </c>
      <c r="D377" s="68">
        <f t="shared" si="70"/>
        <v>142376</v>
      </c>
      <c r="E377" s="68">
        <f t="shared" si="75"/>
        <v>242304</v>
      </c>
      <c r="F377" s="175" t="str">
        <f>'가이드 작업용'!M377</f>
        <v>갈리온 보스 처치</v>
      </c>
      <c r="G377" s="175" t="str">
        <f>IFERROR(VLOOKUP(E377,'가이드 언어'!$BI:$BR,2,FALSE),0)</f>
        <v>메인 퀘스트 304 클리어</v>
      </c>
      <c r="H377" s="68">
        <f t="shared" si="69"/>
        <v>376</v>
      </c>
      <c r="I377" s="175">
        <f>'가이드 작업용'!N377</f>
        <v>2</v>
      </c>
      <c r="J377" s="175">
        <f>'가이드 작업용'!Q377</f>
        <v>54103</v>
      </c>
      <c r="K377" s="175">
        <f>'가이드 작업용'!S377</f>
        <v>1</v>
      </c>
      <c r="L377" s="68">
        <f>8</f>
        <v>8</v>
      </c>
      <c r="M377" s="175">
        <f>'가이드 작업용'!G377</f>
        <v>5000000</v>
      </c>
      <c r="N377" s="68">
        <f>0</f>
        <v>0</v>
      </c>
      <c r="O377" s="68">
        <f>0</f>
        <v>0</v>
      </c>
      <c r="P377" s="68">
        <f>9</f>
        <v>9</v>
      </c>
      <c r="Q377" s="175">
        <f>'가이드 작업용'!K377</f>
        <v>315000</v>
      </c>
      <c r="R377" s="68">
        <f>0</f>
        <v>0</v>
      </c>
      <c r="S377" s="68">
        <f>0</f>
        <v>0</v>
      </c>
      <c r="T377" s="175">
        <f>INDEX(퀘스트_reward_type_List,MATCH('가이드 작업용'!X377,퀘스트_reward_type_name,0),1)</f>
        <v>0</v>
      </c>
      <c r="U377" s="175">
        <f>'가이드 작업용'!Y377</f>
        <v>0</v>
      </c>
      <c r="V377" s="68">
        <f>0</f>
        <v>0</v>
      </c>
      <c r="W377" s="175">
        <f>'가이드 작업용'!Z377</f>
        <v>0</v>
      </c>
      <c r="X377" s="175">
        <f>INDEX(퀘스트_reward_type_List,MATCH('가이드 작업용'!AB377,퀘스트_reward_type_name,0),1)</f>
        <v>0</v>
      </c>
      <c r="Y377" s="175">
        <f>'가이드 작업용'!AC377</f>
        <v>0</v>
      </c>
      <c r="Z377" s="68">
        <f>0</f>
        <v>0</v>
      </c>
      <c r="AA377" s="175">
        <f>'가이드 작업용'!AD377</f>
        <v>0</v>
      </c>
      <c r="AB377" s="175">
        <f>INDEX(퀘스트_shortcut_type_List,MATCH('가이드 작업용'!T377,퀘스트_shortcut_type_name,0),1)</f>
        <v>15</v>
      </c>
      <c r="AC377" s="175">
        <f>'가이드 작업용'!V377</f>
        <v>66</v>
      </c>
      <c r="AD377" s="68">
        <f>0</f>
        <v>0</v>
      </c>
      <c r="AE377" s="135">
        <f>INDEX(퀘스트_event_content_List,MATCH('가이드 작업용'!W377,퀘스트_event_content_name,0),1)</f>
        <v>0</v>
      </c>
      <c r="AF377" s="26" t="b">
        <f t="shared" si="71"/>
        <v>0</v>
      </c>
      <c r="AG377" s="1" t="b">
        <f t="shared" si="72"/>
        <v>0</v>
      </c>
      <c r="AH377" s="1" t="b">
        <f t="shared" si="73"/>
        <v>0</v>
      </c>
    </row>
    <row r="378" spans="1:34" x14ac:dyDescent="0.3">
      <c r="A378" s="1">
        <f t="shared" si="74"/>
        <v>6442</v>
      </c>
      <c r="B378" s="68">
        <f t="shared" si="68"/>
        <v>1377</v>
      </c>
      <c r="C378" s="68">
        <f>2</f>
        <v>2</v>
      </c>
      <c r="D378" s="68">
        <f t="shared" si="70"/>
        <v>142377</v>
      </c>
      <c r="E378" s="68">
        <f t="shared" si="75"/>
        <v>242305</v>
      </c>
      <c r="F378" s="175" t="str">
        <f>'가이드 작업용'!M378</f>
        <v>마그마링 처치</v>
      </c>
      <c r="G378" s="175" t="str">
        <f>IFERROR(VLOOKUP(E378,'가이드 언어'!$BI:$BR,2,FALSE),0)</f>
        <v>메인 퀘스트 305 클리어</v>
      </c>
      <c r="H378" s="68">
        <f t="shared" si="69"/>
        <v>377</v>
      </c>
      <c r="I378" s="175">
        <f>'가이드 작업용'!N378</f>
        <v>42</v>
      </c>
      <c r="J378" s="175">
        <f>'가이드 작업용'!Q378</f>
        <v>64</v>
      </c>
      <c r="K378" s="175">
        <f>'가이드 작업용'!S378</f>
        <v>4800</v>
      </c>
      <c r="L378" s="68">
        <f>8</f>
        <v>8</v>
      </c>
      <c r="M378" s="175">
        <f>'가이드 작업용'!G378</f>
        <v>5000000</v>
      </c>
      <c r="N378" s="68">
        <f>0</f>
        <v>0</v>
      </c>
      <c r="O378" s="68">
        <f>0</f>
        <v>0</v>
      </c>
      <c r="P378" s="68">
        <f>9</f>
        <v>9</v>
      </c>
      <c r="Q378" s="175">
        <f>'가이드 작업용'!K378</f>
        <v>317000</v>
      </c>
      <c r="R378" s="68">
        <f>0</f>
        <v>0</v>
      </c>
      <c r="S378" s="68">
        <f>0</f>
        <v>0</v>
      </c>
      <c r="T378" s="175">
        <f>INDEX(퀘스트_reward_type_List,MATCH('가이드 작업용'!X378,퀘스트_reward_type_name,0),1)</f>
        <v>0</v>
      </c>
      <c r="U378" s="175">
        <f>'가이드 작업용'!Y378</f>
        <v>0</v>
      </c>
      <c r="V378" s="68">
        <f>0</f>
        <v>0</v>
      </c>
      <c r="W378" s="175">
        <f>'가이드 작업용'!Z378</f>
        <v>0</v>
      </c>
      <c r="X378" s="175">
        <f>INDEX(퀘스트_reward_type_List,MATCH('가이드 작업용'!AB378,퀘스트_reward_type_name,0),1)</f>
        <v>0</v>
      </c>
      <c r="Y378" s="175">
        <f>'가이드 작업용'!AC378</f>
        <v>0</v>
      </c>
      <c r="Z378" s="68">
        <f>0</f>
        <v>0</v>
      </c>
      <c r="AA378" s="175">
        <f>'가이드 작업용'!AD378</f>
        <v>0</v>
      </c>
      <c r="AB378" s="175">
        <f>INDEX(퀘스트_shortcut_type_List,MATCH('가이드 작업용'!T378,퀘스트_shortcut_type_name,0),1)</f>
        <v>15</v>
      </c>
      <c r="AC378" s="175">
        <f>'가이드 작업용'!V378</f>
        <v>67</v>
      </c>
      <c r="AD378" s="68">
        <f>0</f>
        <v>0</v>
      </c>
      <c r="AE378" s="135">
        <f>INDEX(퀘스트_event_content_List,MATCH('가이드 작업용'!W378,퀘스트_event_content_name,0),1)</f>
        <v>0</v>
      </c>
      <c r="AF378" s="26" t="b">
        <f t="shared" si="71"/>
        <v>0</v>
      </c>
      <c r="AG378" s="1" t="b">
        <f t="shared" si="72"/>
        <v>0</v>
      </c>
      <c r="AH378" s="1" t="b">
        <f t="shared" si="73"/>
        <v>0</v>
      </c>
    </row>
    <row r="379" spans="1:34" x14ac:dyDescent="0.3">
      <c r="A379" s="1">
        <f t="shared" si="74"/>
        <v>6666</v>
      </c>
      <c r="B379" s="68">
        <f t="shared" si="68"/>
        <v>1378</v>
      </c>
      <c r="C379" s="68">
        <f>2</f>
        <v>2</v>
      </c>
      <c r="D379" s="68">
        <f t="shared" si="70"/>
        <v>142378</v>
      </c>
      <c r="E379" s="68">
        <f t="shared" si="75"/>
        <v>242306</v>
      </c>
      <c r="F379" s="175" t="str">
        <f>'가이드 작업용'!M379</f>
        <v>베인스 필드 6 유니크 MVP 처치</v>
      </c>
      <c r="G379" s="175" t="str">
        <f>IFERROR(VLOOKUP(E379,'가이드 언어'!$BI:$BR,2,FALSE),0)</f>
        <v>메인 퀘스트 306 클리어</v>
      </c>
      <c r="H379" s="68">
        <f t="shared" si="69"/>
        <v>378</v>
      </c>
      <c r="I379" s="175">
        <f>'가이드 작업용'!N379</f>
        <v>66</v>
      </c>
      <c r="J379" s="175">
        <f>'가이드 작업용'!Q379</f>
        <v>66</v>
      </c>
      <c r="K379" s="175">
        <f>'가이드 작업용'!S379</f>
        <v>1</v>
      </c>
      <c r="L379" s="68">
        <f>8</f>
        <v>8</v>
      </c>
      <c r="M379" s="175">
        <f>'가이드 작업용'!G379</f>
        <v>5000000</v>
      </c>
      <c r="N379" s="68">
        <f>0</f>
        <v>0</v>
      </c>
      <c r="O379" s="68">
        <f>0</f>
        <v>0</v>
      </c>
      <c r="P379" s="68">
        <f>9</f>
        <v>9</v>
      </c>
      <c r="Q379" s="175">
        <f>'가이드 작업용'!K379</f>
        <v>319000</v>
      </c>
      <c r="R379" s="68">
        <f>0</f>
        <v>0</v>
      </c>
      <c r="S379" s="68">
        <f>0</f>
        <v>0</v>
      </c>
      <c r="T379" s="175">
        <f>INDEX(퀘스트_reward_type_List,MATCH('가이드 작업용'!X379,퀘스트_reward_type_name,0),1)</f>
        <v>0</v>
      </c>
      <c r="U379" s="175">
        <f>'가이드 작업용'!Y379</f>
        <v>0</v>
      </c>
      <c r="V379" s="68">
        <f>0</f>
        <v>0</v>
      </c>
      <c r="W379" s="175">
        <f>'가이드 작업용'!Z379</f>
        <v>0</v>
      </c>
      <c r="X379" s="175">
        <f>INDEX(퀘스트_reward_type_List,MATCH('가이드 작업용'!AB379,퀘스트_reward_type_name,0),1)</f>
        <v>0</v>
      </c>
      <c r="Y379" s="175">
        <f>'가이드 작업용'!AC379</f>
        <v>0</v>
      </c>
      <c r="Z379" s="68">
        <f>0</f>
        <v>0</v>
      </c>
      <c r="AA379" s="175">
        <f>'가이드 작업용'!AD379</f>
        <v>0</v>
      </c>
      <c r="AB379" s="175">
        <f>INDEX(퀘스트_shortcut_type_List,MATCH('가이드 작업용'!T379,퀘스트_shortcut_type_name,0),1)</f>
        <v>15</v>
      </c>
      <c r="AC379" s="175">
        <f>'가이드 작업용'!V379</f>
        <v>66</v>
      </c>
      <c r="AD379" s="68">
        <f>0</f>
        <v>0</v>
      </c>
      <c r="AE379" s="135">
        <f>INDEX(퀘스트_event_content_List,MATCH('가이드 작업용'!W379,퀘스트_event_content_name,0),1)</f>
        <v>0</v>
      </c>
      <c r="AF379" s="26" t="b">
        <f t="shared" si="71"/>
        <v>0</v>
      </c>
      <c r="AG379" s="1" t="b">
        <f t="shared" si="72"/>
        <v>0</v>
      </c>
      <c r="AH379" s="1" t="b">
        <f t="shared" si="73"/>
        <v>0</v>
      </c>
    </row>
    <row r="380" spans="1:34" x14ac:dyDescent="0.3">
      <c r="A380" s="1">
        <f t="shared" si="74"/>
        <v>6765</v>
      </c>
      <c r="B380" s="68">
        <f t="shared" si="68"/>
        <v>1379</v>
      </c>
      <c r="C380" s="68">
        <f>2</f>
        <v>2</v>
      </c>
      <c r="D380" s="68">
        <f t="shared" si="70"/>
        <v>142379</v>
      </c>
      <c r="E380" s="68">
        <f t="shared" si="75"/>
        <v>242307</v>
      </c>
      <c r="F380" s="175" t="str">
        <f>'가이드 작업용'!M380</f>
        <v>MVP 처치</v>
      </c>
      <c r="G380" s="175" t="str">
        <f>IFERROR(VLOOKUP(E380,'가이드 언어'!$BI:$BR,2,FALSE),0)</f>
        <v>메인 퀘스트 307 클리어</v>
      </c>
      <c r="H380" s="68">
        <f t="shared" si="69"/>
        <v>379</v>
      </c>
      <c r="I380" s="175">
        <f>'가이드 작업용'!N380</f>
        <v>65</v>
      </c>
      <c r="J380" s="175">
        <f>'가이드 작업용'!Q380</f>
        <v>67</v>
      </c>
      <c r="K380" s="175">
        <f>'가이드 작업용'!S380</f>
        <v>8</v>
      </c>
      <c r="L380" s="68">
        <f>8</f>
        <v>8</v>
      </c>
      <c r="M380" s="175">
        <f>'가이드 작업용'!G380</f>
        <v>5000000</v>
      </c>
      <c r="N380" s="68">
        <f>0</f>
        <v>0</v>
      </c>
      <c r="O380" s="68">
        <f>0</f>
        <v>0</v>
      </c>
      <c r="P380" s="68">
        <f>9</f>
        <v>9</v>
      </c>
      <c r="Q380" s="175">
        <f>'가이드 작업용'!K380</f>
        <v>321000</v>
      </c>
      <c r="R380" s="68">
        <f>0</f>
        <v>0</v>
      </c>
      <c r="S380" s="68">
        <f>0</f>
        <v>0</v>
      </c>
      <c r="T380" s="175">
        <f>INDEX(퀘스트_reward_type_List,MATCH('가이드 작업용'!X380,퀘스트_reward_type_name,0),1)</f>
        <v>0</v>
      </c>
      <c r="U380" s="175">
        <f>'가이드 작업용'!Y380</f>
        <v>0</v>
      </c>
      <c r="V380" s="68">
        <f>0</f>
        <v>0</v>
      </c>
      <c r="W380" s="175">
        <f>'가이드 작업용'!Z380</f>
        <v>0</v>
      </c>
      <c r="X380" s="175">
        <f>INDEX(퀘스트_reward_type_List,MATCH('가이드 작업용'!AB380,퀘스트_reward_type_name,0),1)</f>
        <v>0</v>
      </c>
      <c r="Y380" s="175">
        <f>'가이드 작업용'!AC380</f>
        <v>0</v>
      </c>
      <c r="Z380" s="68">
        <f>0</f>
        <v>0</v>
      </c>
      <c r="AA380" s="175">
        <f>'가이드 작업용'!AD380</f>
        <v>0</v>
      </c>
      <c r="AB380" s="175">
        <f>INDEX(퀘스트_shortcut_type_List,MATCH('가이드 작업용'!T380,퀘스트_shortcut_type_name,0),1)</f>
        <v>15</v>
      </c>
      <c r="AC380" s="175">
        <f>'가이드 작업용'!V380</f>
        <v>67</v>
      </c>
      <c r="AD380" s="68">
        <f>0</f>
        <v>0</v>
      </c>
      <c r="AE380" s="135">
        <f>INDEX(퀘스트_event_content_List,MATCH('가이드 작업용'!W380,퀘스트_event_content_name,0),1)</f>
        <v>0</v>
      </c>
      <c r="AF380" s="26" t="b">
        <f t="shared" si="71"/>
        <v>0</v>
      </c>
      <c r="AG380" s="1" t="b">
        <f t="shared" si="72"/>
        <v>0</v>
      </c>
      <c r="AH380" s="1" t="b">
        <f t="shared" si="73"/>
        <v>0</v>
      </c>
    </row>
    <row r="381" spans="1:34" x14ac:dyDescent="0.3">
      <c r="A381" s="1">
        <f t="shared" si="74"/>
        <v>5406402</v>
      </c>
      <c r="B381" s="68">
        <f t="shared" si="68"/>
        <v>1380</v>
      </c>
      <c r="C381" s="68">
        <f>2</f>
        <v>2</v>
      </c>
      <c r="D381" s="68">
        <f t="shared" si="70"/>
        <v>142380</v>
      </c>
      <c r="E381" s="68">
        <f t="shared" si="75"/>
        <v>242308</v>
      </c>
      <c r="F381" s="175" t="str">
        <f>'가이드 작업용'!M381</f>
        <v>마그마링 보스 처치</v>
      </c>
      <c r="G381" s="175" t="str">
        <f>IFERROR(VLOOKUP(E381,'가이드 언어'!$BI:$BR,2,FALSE),0)</f>
        <v>메인 퀘스트 308 클리어</v>
      </c>
      <c r="H381" s="68">
        <f t="shared" si="69"/>
        <v>380</v>
      </c>
      <c r="I381" s="175">
        <f>'가이드 작업용'!N381</f>
        <v>2</v>
      </c>
      <c r="J381" s="175">
        <f>'가이드 작업용'!Q381</f>
        <v>54064</v>
      </c>
      <c r="K381" s="175">
        <f>'가이드 작업용'!S381</f>
        <v>1</v>
      </c>
      <c r="L381" s="68">
        <f>8</f>
        <v>8</v>
      </c>
      <c r="M381" s="175">
        <f>'가이드 작업용'!G381</f>
        <v>5000000</v>
      </c>
      <c r="N381" s="68">
        <f>0</f>
        <v>0</v>
      </c>
      <c r="O381" s="68">
        <f>0</f>
        <v>0</v>
      </c>
      <c r="P381" s="68">
        <f>9</f>
        <v>9</v>
      </c>
      <c r="Q381" s="175">
        <f>'가이드 작업용'!K381</f>
        <v>323000</v>
      </c>
      <c r="R381" s="68">
        <f>0</f>
        <v>0</v>
      </c>
      <c r="S381" s="68">
        <f>0</f>
        <v>0</v>
      </c>
      <c r="T381" s="175">
        <f>INDEX(퀘스트_reward_type_List,MATCH('가이드 작업용'!X381,퀘스트_reward_type_name,0),1)</f>
        <v>0</v>
      </c>
      <c r="U381" s="175">
        <f>'가이드 작업용'!Y381</f>
        <v>0</v>
      </c>
      <c r="V381" s="68">
        <f>0</f>
        <v>0</v>
      </c>
      <c r="W381" s="175">
        <f>'가이드 작업용'!Z381</f>
        <v>0</v>
      </c>
      <c r="X381" s="175">
        <f>INDEX(퀘스트_reward_type_List,MATCH('가이드 작업용'!AB381,퀘스트_reward_type_name,0),1)</f>
        <v>0</v>
      </c>
      <c r="Y381" s="175">
        <f>'가이드 작업용'!AC381</f>
        <v>0</v>
      </c>
      <c r="Z381" s="68">
        <f>0</f>
        <v>0</v>
      </c>
      <c r="AA381" s="175">
        <f>'가이드 작업용'!AD381</f>
        <v>0</v>
      </c>
      <c r="AB381" s="175">
        <f>INDEX(퀘스트_shortcut_type_List,MATCH('가이드 작업용'!T381,퀘스트_shortcut_type_name,0),1)</f>
        <v>15</v>
      </c>
      <c r="AC381" s="175">
        <f>'가이드 작업용'!V381</f>
        <v>67</v>
      </c>
      <c r="AD381" s="68">
        <f>0</f>
        <v>0</v>
      </c>
      <c r="AE381" s="135">
        <f>INDEX(퀘스트_event_content_List,MATCH('가이드 작업용'!W381,퀘스트_event_content_name,0),1)</f>
        <v>0</v>
      </c>
      <c r="AF381" s="26" t="b">
        <f t="shared" si="71"/>
        <v>0</v>
      </c>
      <c r="AG381" s="1" t="b">
        <f t="shared" si="72"/>
        <v>0</v>
      </c>
      <c r="AH381" s="1" t="b">
        <f t="shared" si="73"/>
        <v>0</v>
      </c>
    </row>
    <row r="382" spans="1:34" x14ac:dyDescent="0.3">
      <c r="A382" s="1">
        <f t="shared" si="74"/>
        <v>10442</v>
      </c>
      <c r="B382" s="68">
        <f t="shared" si="68"/>
        <v>1381</v>
      </c>
      <c r="C382" s="68">
        <f>2</f>
        <v>2</v>
      </c>
      <c r="D382" s="68">
        <f t="shared" si="70"/>
        <v>142381</v>
      </c>
      <c r="E382" s="68">
        <f t="shared" si="75"/>
        <v>242309</v>
      </c>
      <c r="F382" s="175" t="str">
        <f>'가이드 작업용'!M382</f>
        <v>노커 처치</v>
      </c>
      <c r="G382" s="175" t="str">
        <f>IFERROR(VLOOKUP(E382,'가이드 언어'!$BI:$BR,2,FALSE),0)</f>
        <v>메인 퀘스트 309 클리어</v>
      </c>
      <c r="H382" s="68">
        <f t="shared" si="69"/>
        <v>381</v>
      </c>
      <c r="I382" s="175">
        <f>'가이드 작업용'!N382</f>
        <v>42</v>
      </c>
      <c r="J382" s="175">
        <f>'가이드 작업용'!Q382</f>
        <v>104</v>
      </c>
      <c r="K382" s="175">
        <f>'가이드 작업용'!S382</f>
        <v>4800</v>
      </c>
      <c r="L382" s="68">
        <f>8</f>
        <v>8</v>
      </c>
      <c r="M382" s="175">
        <f>'가이드 작업용'!G382</f>
        <v>5000000</v>
      </c>
      <c r="N382" s="68">
        <f>0</f>
        <v>0</v>
      </c>
      <c r="O382" s="68">
        <f>0</f>
        <v>0</v>
      </c>
      <c r="P382" s="68">
        <f>9</f>
        <v>9</v>
      </c>
      <c r="Q382" s="175">
        <f>'가이드 작업용'!K382</f>
        <v>325000</v>
      </c>
      <c r="R382" s="68">
        <f>0</f>
        <v>0</v>
      </c>
      <c r="S382" s="68">
        <f>0</f>
        <v>0</v>
      </c>
      <c r="T382" s="175">
        <f>INDEX(퀘스트_reward_type_List,MATCH('가이드 작업용'!X382,퀘스트_reward_type_name,0),1)</f>
        <v>6</v>
      </c>
      <c r="U382" s="175">
        <f>'가이드 작업용'!Y382</f>
        <v>84017</v>
      </c>
      <c r="V382" s="68">
        <f>0</f>
        <v>0</v>
      </c>
      <c r="W382" s="175">
        <f>'가이드 작업용'!Z382</f>
        <v>1</v>
      </c>
      <c r="X382" s="175">
        <f>INDEX(퀘스트_reward_type_List,MATCH('가이드 작업용'!AB382,퀘스트_reward_type_name,0),1)</f>
        <v>0</v>
      </c>
      <c r="Y382" s="175">
        <f>'가이드 작업용'!AC382</f>
        <v>0</v>
      </c>
      <c r="Z382" s="68">
        <f>0</f>
        <v>0</v>
      </c>
      <c r="AA382" s="175">
        <f>'가이드 작업용'!AD382</f>
        <v>0</v>
      </c>
      <c r="AB382" s="175">
        <f>INDEX(퀘스트_shortcut_type_List,MATCH('가이드 작업용'!T382,퀘스트_shortcut_type_name,0),1)</f>
        <v>15</v>
      </c>
      <c r="AC382" s="175">
        <f>'가이드 작업용'!V382</f>
        <v>68</v>
      </c>
      <c r="AD382" s="68">
        <f>0</f>
        <v>0</v>
      </c>
      <c r="AE382" s="135">
        <f>INDEX(퀘스트_event_content_List,MATCH('가이드 작업용'!W382,퀘스트_event_content_name,0),1)</f>
        <v>0</v>
      </c>
      <c r="AF382" s="26" t="b">
        <f t="shared" si="71"/>
        <v>0</v>
      </c>
      <c r="AG382" s="1" t="b">
        <f t="shared" si="72"/>
        <v>0</v>
      </c>
      <c r="AH382" s="1" t="b">
        <f t="shared" si="73"/>
        <v>0</v>
      </c>
    </row>
    <row r="383" spans="1:34" x14ac:dyDescent="0.3">
      <c r="A383" s="1">
        <f t="shared" si="74"/>
        <v>1262</v>
      </c>
      <c r="B383" s="68">
        <f t="shared" si="68"/>
        <v>1382</v>
      </c>
      <c r="C383" s="68">
        <f>2</f>
        <v>2</v>
      </c>
      <c r="D383" s="68">
        <f t="shared" si="70"/>
        <v>142382</v>
      </c>
      <c r="E383" s="68">
        <f t="shared" si="75"/>
        <v>242310</v>
      </c>
      <c r="F383" s="175" t="str">
        <f>'가이드 작업용'!M383</f>
        <v>토르 화산 싱글 미로 클리어</v>
      </c>
      <c r="G383" s="175" t="str">
        <f>IFERROR(VLOOKUP(E383,'가이드 언어'!$BI:$BR,2,FALSE),0)</f>
        <v>메인 퀘스트 310 클리어</v>
      </c>
      <c r="H383" s="68">
        <f t="shared" si="69"/>
        <v>382</v>
      </c>
      <c r="I383" s="175">
        <f>'가이드 작업용'!N383</f>
        <v>62</v>
      </c>
      <c r="J383" s="175">
        <f>'가이드 작업용'!Q383</f>
        <v>12</v>
      </c>
      <c r="K383" s="175">
        <f>'가이드 작업용'!S383</f>
        <v>1</v>
      </c>
      <c r="L383" s="68">
        <f>8</f>
        <v>8</v>
      </c>
      <c r="M383" s="175">
        <f>'가이드 작업용'!G383</f>
        <v>5000000</v>
      </c>
      <c r="N383" s="68">
        <f>0</f>
        <v>0</v>
      </c>
      <c r="O383" s="68">
        <f>0</f>
        <v>0</v>
      </c>
      <c r="P383" s="68">
        <f>9</f>
        <v>9</v>
      </c>
      <c r="Q383" s="175">
        <f>'가이드 작업용'!K383</f>
        <v>327000</v>
      </c>
      <c r="R383" s="68">
        <f>0</f>
        <v>0</v>
      </c>
      <c r="S383" s="68">
        <f>0</f>
        <v>0</v>
      </c>
      <c r="T383" s="175">
        <f>INDEX(퀘스트_reward_type_List,MATCH('가이드 작업용'!X383,퀘스트_reward_type_name,0),1)</f>
        <v>0</v>
      </c>
      <c r="U383" s="175">
        <f>'가이드 작업용'!Y383</f>
        <v>0</v>
      </c>
      <c r="V383" s="68">
        <f>0</f>
        <v>0</v>
      </c>
      <c r="W383" s="175">
        <f>'가이드 작업용'!Z383</f>
        <v>0</v>
      </c>
      <c r="X383" s="175">
        <f>INDEX(퀘스트_reward_type_List,MATCH('가이드 작업용'!AB383,퀘스트_reward_type_name,0),1)</f>
        <v>0</v>
      </c>
      <c r="Y383" s="175">
        <f>'가이드 작업용'!AC383</f>
        <v>0</v>
      </c>
      <c r="Z383" s="68">
        <f>0</f>
        <v>0</v>
      </c>
      <c r="AA383" s="175">
        <f>'가이드 작업용'!AD383</f>
        <v>0</v>
      </c>
      <c r="AB383" s="175">
        <f>INDEX(퀘스트_shortcut_type_List,MATCH('가이드 작업용'!T383,퀘스트_shortcut_type_name,0),1)</f>
        <v>16</v>
      </c>
      <c r="AC383" s="175">
        <f>'가이드 작업용'!V383</f>
        <v>12</v>
      </c>
      <c r="AD383" s="68">
        <f>0</f>
        <v>0</v>
      </c>
      <c r="AE383" s="135">
        <f>INDEX(퀘스트_event_content_List,MATCH('가이드 작업용'!W383,퀘스트_event_content_name,0),1)</f>
        <v>0</v>
      </c>
      <c r="AF383" s="26" t="b">
        <f t="shared" si="71"/>
        <v>0</v>
      </c>
      <c r="AG383" s="1" t="b">
        <f t="shared" si="72"/>
        <v>0</v>
      </c>
      <c r="AH383" s="1" t="b">
        <f t="shared" si="73"/>
        <v>0</v>
      </c>
    </row>
    <row r="384" spans="1:34" x14ac:dyDescent="0.3">
      <c r="A384" s="1">
        <f t="shared" si="74"/>
        <v>1283</v>
      </c>
      <c r="B384" s="68">
        <f t="shared" si="68"/>
        <v>1383</v>
      </c>
      <c r="C384" s="68">
        <f>2</f>
        <v>2</v>
      </c>
      <c r="D384" s="68">
        <f t="shared" si="70"/>
        <v>142383</v>
      </c>
      <c r="E384" s="68">
        <f t="shared" si="75"/>
        <v>242311</v>
      </c>
      <c r="F384" s="175" t="str">
        <f>'가이드 작업용'!M384</f>
        <v>토르 화산 멀티 미궁 도전</v>
      </c>
      <c r="G384" s="175" t="str">
        <f>IFERROR(VLOOKUP(E384,'가이드 언어'!$BI:$BR,2,FALSE),0)</f>
        <v>메인 퀘스트 311 클리어</v>
      </c>
      <c r="H384" s="68">
        <f t="shared" si="69"/>
        <v>383</v>
      </c>
      <c r="I384" s="175">
        <f>'가이드 작업용'!N384</f>
        <v>83</v>
      </c>
      <c r="J384" s="175">
        <f>'가이드 작업용'!Q384</f>
        <v>12</v>
      </c>
      <c r="K384" s="175">
        <f>'가이드 작업용'!S384</f>
        <v>1</v>
      </c>
      <c r="L384" s="68">
        <f>8</f>
        <v>8</v>
      </c>
      <c r="M384" s="175">
        <f>'가이드 작업용'!G384</f>
        <v>5000000</v>
      </c>
      <c r="N384" s="68">
        <f>0</f>
        <v>0</v>
      </c>
      <c r="O384" s="68">
        <f>0</f>
        <v>0</v>
      </c>
      <c r="P384" s="68">
        <f>9</f>
        <v>9</v>
      </c>
      <c r="Q384" s="175">
        <f>'가이드 작업용'!K384</f>
        <v>329000</v>
      </c>
      <c r="R384" s="68">
        <f>0</f>
        <v>0</v>
      </c>
      <c r="S384" s="68">
        <f>0</f>
        <v>0</v>
      </c>
      <c r="T384" s="175">
        <f>INDEX(퀘스트_reward_type_List,MATCH('가이드 작업용'!X384,퀘스트_reward_type_name,0),1)</f>
        <v>0</v>
      </c>
      <c r="U384" s="175">
        <f>'가이드 작업용'!Y384</f>
        <v>0</v>
      </c>
      <c r="V384" s="68">
        <f>0</f>
        <v>0</v>
      </c>
      <c r="W384" s="175">
        <f>'가이드 작업용'!Z384</f>
        <v>0</v>
      </c>
      <c r="X384" s="175">
        <f>INDEX(퀘스트_reward_type_List,MATCH('가이드 작업용'!AB384,퀘스트_reward_type_name,0),1)</f>
        <v>0</v>
      </c>
      <c r="Y384" s="175">
        <f>'가이드 작업용'!AC384</f>
        <v>0</v>
      </c>
      <c r="Z384" s="68">
        <f>0</f>
        <v>0</v>
      </c>
      <c r="AA384" s="175">
        <f>'가이드 작업용'!AD384</f>
        <v>0</v>
      </c>
      <c r="AB384" s="175">
        <f>INDEX(퀘스트_shortcut_type_List,MATCH('가이드 작업용'!T384,퀘스트_shortcut_type_name,0),1)</f>
        <v>16</v>
      </c>
      <c r="AC384" s="175">
        <f>'가이드 작업용'!V384</f>
        <v>12</v>
      </c>
      <c r="AD384" s="68">
        <f>0</f>
        <v>0</v>
      </c>
      <c r="AE384" s="135">
        <f>INDEX(퀘스트_event_content_List,MATCH('가이드 작업용'!W384,퀘스트_event_content_name,0),1)</f>
        <v>0</v>
      </c>
      <c r="AF384" s="26" t="b">
        <f t="shared" si="71"/>
        <v>0</v>
      </c>
      <c r="AG384" s="1" t="b">
        <f t="shared" si="72"/>
        <v>0</v>
      </c>
      <c r="AH384" s="1" t="b">
        <f t="shared" si="73"/>
        <v>0</v>
      </c>
    </row>
    <row r="385" spans="1:34" x14ac:dyDescent="0.3">
      <c r="A385" s="1">
        <f t="shared" si="74"/>
        <v>6865</v>
      </c>
      <c r="B385" s="68">
        <f t="shared" si="68"/>
        <v>1384</v>
      </c>
      <c r="C385" s="68">
        <f>2</f>
        <v>2</v>
      </c>
      <c r="D385" s="68">
        <f t="shared" si="70"/>
        <v>142384</v>
      </c>
      <c r="E385" s="68">
        <f t="shared" si="75"/>
        <v>242312</v>
      </c>
      <c r="F385" s="175" t="str">
        <f>'가이드 작업용'!M385</f>
        <v>MVP 처치</v>
      </c>
      <c r="G385" s="175" t="str">
        <f>IFERROR(VLOOKUP(E385,'가이드 언어'!$BI:$BR,2,FALSE),0)</f>
        <v>메인 퀘스트 312 클리어</v>
      </c>
      <c r="H385" s="68">
        <f t="shared" si="69"/>
        <v>384</v>
      </c>
      <c r="I385" s="175">
        <f>'가이드 작업용'!N385</f>
        <v>65</v>
      </c>
      <c r="J385" s="175">
        <f>'가이드 작업용'!Q385</f>
        <v>68</v>
      </c>
      <c r="K385" s="175">
        <f>'가이드 작업용'!S385</f>
        <v>8</v>
      </c>
      <c r="L385" s="68">
        <f>8</f>
        <v>8</v>
      </c>
      <c r="M385" s="175">
        <f>'가이드 작업용'!G385</f>
        <v>5000000</v>
      </c>
      <c r="N385" s="68">
        <f>0</f>
        <v>0</v>
      </c>
      <c r="O385" s="68">
        <f>0</f>
        <v>0</v>
      </c>
      <c r="P385" s="68">
        <f>9</f>
        <v>9</v>
      </c>
      <c r="Q385" s="175">
        <f>'가이드 작업용'!K385</f>
        <v>331000</v>
      </c>
      <c r="R385" s="68">
        <f>0</f>
        <v>0</v>
      </c>
      <c r="S385" s="68">
        <f>0</f>
        <v>0</v>
      </c>
      <c r="T385" s="175">
        <f>INDEX(퀘스트_reward_type_List,MATCH('가이드 작업용'!X385,퀘스트_reward_type_name,0),1)</f>
        <v>0</v>
      </c>
      <c r="U385" s="175">
        <f>'가이드 작업용'!Y385</f>
        <v>0</v>
      </c>
      <c r="V385" s="68">
        <f>0</f>
        <v>0</v>
      </c>
      <c r="W385" s="175">
        <f>'가이드 작업용'!Z385</f>
        <v>0</v>
      </c>
      <c r="X385" s="175">
        <f>INDEX(퀘스트_reward_type_List,MATCH('가이드 작업용'!AB385,퀘스트_reward_type_name,0),1)</f>
        <v>0</v>
      </c>
      <c r="Y385" s="175">
        <f>'가이드 작업용'!AC385</f>
        <v>0</v>
      </c>
      <c r="Z385" s="68">
        <f>0</f>
        <v>0</v>
      </c>
      <c r="AA385" s="175">
        <f>'가이드 작업용'!AD385</f>
        <v>0</v>
      </c>
      <c r="AB385" s="175">
        <f>INDEX(퀘스트_shortcut_type_List,MATCH('가이드 작업용'!T385,퀘스트_shortcut_type_name,0),1)</f>
        <v>15</v>
      </c>
      <c r="AC385" s="175">
        <f>'가이드 작업용'!V385</f>
        <v>68</v>
      </c>
      <c r="AD385" s="68">
        <f>0</f>
        <v>0</v>
      </c>
      <c r="AE385" s="135">
        <f>INDEX(퀘스트_event_content_List,MATCH('가이드 작업용'!W385,퀘스트_event_content_name,0),1)</f>
        <v>0</v>
      </c>
      <c r="AF385" s="26" t="b">
        <f t="shared" si="71"/>
        <v>0</v>
      </c>
      <c r="AG385" s="1" t="b">
        <f t="shared" si="72"/>
        <v>0</v>
      </c>
      <c r="AH385" s="1" t="b">
        <f t="shared" si="73"/>
        <v>0</v>
      </c>
    </row>
    <row r="386" spans="1:34" x14ac:dyDescent="0.3">
      <c r="A386" s="1">
        <f t="shared" si="74"/>
        <v>5410402</v>
      </c>
      <c r="B386" s="68">
        <f t="shared" si="68"/>
        <v>1385</v>
      </c>
      <c r="C386" s="68">
        <f>2</f>
        <v>2</v>
      </c>
      <c r="D386" s="68">
        <f t="shared" si="70"/>
        <v>142385</v>
      </c>
      <c r="E386" s="68">
        <f t="shared" si="75"/>
        <v>242313</v>
      </c>
      <c r="F386" s="175" t="str">
        <f>'가이드 작업용'!M386</f>
        <v>노커 보스 처치</v>
      </c>
      <c r="G386" s="175" t="str">
        <f>IFERROR(VLOOKUP(E386,'가이드 언어'!$BI:$BR,2,FALSE),0)</f>
        <v>메인 퀘스트 313 클리어</v>
      </c>
      <c r="H386" s="68">
        <f t="shared" si="69"/>
        <v>385</v>
      </c>
      <c r="I386" s="175">
        <f>'가이드 작업용'!N386</f>
        <v>2</v>
      </c>
      <c r="J386" s="175">
        <f>'가이드 작업용'!Q386</f>
        <v>54104</v>
      </c>
      <c r="K386" s="175">
        <f>'가이드 작업용'!S386</f>
        <v>1</v>
      </c>
      <c r="L386" s="68">
        <f>8</f>
        <v>8</v>
      </c>
      <c r="M386" s="175">
        <f>'가이드 작업용'!G386</f>
        <v>5000000</v>
      </c>
      <c r="N386" s="68">
        <f>0</f>
        <v>0</v>
      </c>
      <c r="O386" s="68">
        <f>0</f>
        <v>0</v>
      </c>
      <c r="P386" s="68">
        <f>9</f>
        <v>9</v>
      </c>
      <c r="Q386" s="175">
        <f>'가이드 작업용'!K386</f>
        <v>333000</v>
      </c>
      <c r="R386" s="68">
        <f>0</f>
        <v>0</v>
      </c>
      <c r="S386" s="68">
        <f>0</f>
        <v>0</v>
      </c>
      <c r="T386" s="175">
        <f>INDEX(퀘스트_reward_type_List,MATCH('가이드 작업용'!X386,퀘스트_reward_type_name,0),1)</f>
        <v>0</v>
      </c>
      <c r="U386" s="175">
        <f>'가이드 작업용'!Y386</f>
        <v>0</v>
      </c>
      <c r="V386" s="68">
        <f>0</f>
        <v>0</v>
      </c>
      <c r="W386" s="175">
        <f>'가이드 작업용'!Z386</f>
        <v>0</v>
      </c>
      <c r="X386" s="175">
        <f>INDEX(퀘스트_reward_type_List,MATCH('가이드 작업용'!AB386,퀘스트_reward_type_name,0),1)</f>
        <v>0</v>
      </c>
      <c r="Y386" s="175">
        <f>'가이드 작업용'!AC386</f>
        <v>0</v>
      </c>
      <c r="Z386" s="68">
        <f>0</f>
        <v>0</v>
      </c>
      <c r="AA386" s="175">
        <f>'가이드 작업용'!AD386</f>
        <v>0</v>
      </c>
      <c r="AB386" s="175">
        <f>INDEX(퀘스트_shortcut_type_List,MATCH('가이드 작업용'!T386,퀘스트_shortcut_type_name,0),1)</f>
        <v>15</v>
      </c>
      <c r="AC386" s="175">
        <f>'가이드 작업용'!V386</f>
        <v>68</v>
      </c>
      <c r="AD386" s="68">
        <f>0</f>
        <v>0</v>
      </c>
      <c r="AE386" s="135">
        <f>INDEX(퀘스트_event_content_List,MATCH('가이드 작업용'!W386,퀘스트_event_content_name,0),1)</f>
        <v>0</v>
      </c>
      <c r="AF386" s="26" t="b">
        <f t="shared" si="71"/>
        <v>0</v>
      </c>
      <c r="AG386" s="1" t="b">
        <f t="shared" si="72"/>
        <v>0</v>
      </c>
      <c r="AH386" s="1" t="b">
        <f t="shared" si="73"/>
        <v>0</v>
      </c>
    </row>
    <row r="387" spans="1:34" x14ac:dyDescent="0.3">
      <c r="A387" s="1">
        <f t="shared" si="74"/>
        <v>9342</v>
      </c>
      <c r="B387" s="68">
        <f t="shared" ref="B387:B450" si="76">42000+ROW()-1-41000</f>
        <v>1386</v>
      </c>
      <c r="C387" s="68">
        <f>2</f>
        <v>2</v>
      </c>
      <c r="D387" s="68">
        <f t="shared" si="70"/>
        <v>142386</v>
      </c>
      <c r="E387" s="68">
        <f t="shared" si="75"/>
        <v>242314</v>
      </c>
      <c r="F387" s="175" t="str">
        <f>'가이드 작업용'!M387</f>
        <v>임프 처치</v>
      </c>
      <c r="G387" s="175" t="str">
        <f>IFERROR(VLOOKUP(E387,'가이드 언어'!$BI:$BR,2,FALSE),0)</f>
        <v>메인 퀘스트 314 클리어</v>
      </c>
      <c r="H387" s="68">
        <f t="shared" ref="H387:H450" si="77">ROW()-1</f>
        <v>386</v>
      </c>
      <c r="I387" s="175">
        <f>'가이드 작업용'!N387</f>
        <v>42</v>
      </c>
      <c r="J387" s="175">
        <f>'가이드 작업용'!Q387</f>
        <v>93</v>
      </c>
      <c r="K387" s="175">
        <f>'가이드 작업용'!S387</f>
        <v>4800</v>
      </c>
      <c r="L387" s="68">
        <f>8</f>
        <v>8</v>
      </c>
      <c r="M387" s="175">
        <f>'가이드 작업용'!G387</f>
        <v>5000000</v>
      </c>
      <c r="N387" s="68">
        <f>0</f>
        <v>0</v>
      </c>
      <c r="O387" s="68">
        <f>0</f>
        <v>0</v>
      </c>
      <c r="P387" s="68">
        <f>9</f>
        <v>9</v>
      </c>
      <c r="Q387" s="175">
        <f>'가이드 작업용'!K387</f>
        <v>335000</v>
      </c>
      <c r="R387" s="68">
        <f>0</f>
        <v>0</v>
      </c>
      <c r="S387" s="68">
        <f>0</f>
        <v>0</v>
      </c>
      <c r="T387" s="175">
        <f>INDEX(퀘스트_reward_type_List,MATCH('가이드 작업용'!X387,퀘스트_reward_type_name,0),1)</f>
        <v>6</v>
      </c>
      <c r="U387" s="175">
        <f>'가이드 작업용'!Y387</f>
        <v>94037</v>
      </c>
      <c r="V387" s="68">
        <f>0</f>
        <v>0</v>
      </c>
      <c r="W387" s="175">
        <f>'가이드 작업용'!Z387</f>
        <v>1</v>
      </c>
      <c r="X387" s="175">
        <f>INDEX(퀘스트_reward_type_List,MATCH('가이드 작업용'!AB387,퀘스트_reward_type_name,0),1)</f>
        <v>0</v>
      </c>
      <c r="Y387" s="175">
        <f>'가이드 작업용'!AC387</f>
        <v>0</v>
      </c>
      <c r="Z387" s="68">
        <f>0</f>
        <v>0</v>
      </c>
      <c r="AA387" s="175">
        <f>'가이드 작업용'!AD387</f>
        <v>0</v>
      </c>
      <c r="AB387" s="175">
        <f>INDEX(퀘스트_shortcut_type_List,MATCH('가이드 작업용'!T387,퀘스트_shortcut_type_name,0),1)</f>
        <v>15</v>
      </c>
      <c r="AC387" s="175">
        <f>'가이드 작업용'!V387</f>
        <v>69</v>
      </c>
      <c r="AD387" s="68">
        <f>0</f>
        <v>0</v>
      </c>
      <c r="AE387" s="135">
        <f>INDEX(퀘스트_event_content_List,MATCH('가이드 작업용'!W387,퀘스트_event_content_name,0),1)</f>
        <v>0</v>
      </c>
      <c r="AF387" s="26" t="b">
        <f t="shared" si="71"/>
        <v>0</v>
      </c>
      <c r="AG387" s="1" t="b">
        <f t="shared" si="72"/>
        <v>0</v>
      </c>
      <c r="AH387" s="1" t="b">
        <f t="shared" si="73"/>
        <v>0</v>
      </c>
    </row>
    <row r="388" spans="1:34" x14ac:dyDescent="0.3">
      <c r="A388" s="1">
        <f t="shared" si="74"/>
        <v>8502526</v>
      </c>
      <c r="B388" s="68">
        <f t="shared" si="76"/>
        <v>1387</v>
      </c>
      <c r="C388" s="68">
        <f>2</f>
        <v>2</v>
      </c>
      <c r="D388" s="68">
        <f t="shared" si="70"/>
        <v>142387</v>
      </c>
      <c r="E388" s="68">
        <f t="shared" si="75"/>
        <v>242315</v>
      </c>
      <c r="F388" s="175" t="str">
        <f>'가이드 작업용'!M388</f>
        <v>상급 카드 자판기 제작 1회</v>
      </c>
      <c r="G388" s="175" t="str">
        <f>IFERROR(VLOOKUP(E388,'가이드 언어'!$BI:$BR,2,FALSE),0)</f>
        <v>메인 퀘스트 315 클리어</v>
      </c>
      <c r="H388" s="68">
        <f t="shared" si="77"/>
        <v>387</v>
      </c>
      <c r="I388" s="175">
        <f>'가이드 작업용'!N388</f>
        <v>26</v>
      </c>
      <c r="J388" s="175">
        <f>'가이드 작업용'!Q388</f>
        <v>85025</v>
      </c>
      <c r="K388" s="175">
        <f>'가이드 작업용'!S388</f>
        <v>1</v>
      </c>
      <c r="L388" s="68">
        <f>8</f>
        <v>8</v>
      </c>
      <c r="M388" s="175">
        <f>'가이드 작업용'!G388</f>
        <v>5000000</v>
      </c>
      <c r="N388" s="68">
        <f>0</f>
        <v>0</v>
      </c>
      <c r="O388" s="68">
        <f>0</f>
        <v>0</v>
      </c>
      <c r="P388" s="68">
        <f>9</f>
        <v>9</v>
      </c>
      <c r="Q388" s="175">
        <f>'가이드 작업용'!K388</f>
        <v>337000</v>
      </c>
      <c r="R388" s="68">
        <f>0</f>
        <v>0</v>
      </c>
      <c r="S388" s="68">
        <f>0</f>
        <v>0</v>
      </c>
      <c r="T388" s="175">
        <f>INDEX(퀘스트_reward_type_List,MATCH('가이드 작업용'!X388,퀘스트_reward_type_name,0),1)</f>
        <v>6</v>
      </c>
      <c r="U388" s="175">
        <f>'가이드 작업용'!Y388</f>
        <v>85011</v>
      </c>
      <c r="V388" s="68">
        <f>0</f>
        <v>0</v>
      </c>
      <c r="W388" s="175">
        <f>'가이드 작업용'!Z388</f>
        <v>1</v>
      </c>
      <c r="X388" s="175">
        <f>INDEX(퀘스트_reward_type_List,MATCH('가이드 작업용'!AB388,퀘스트_reward_type_name,0),1)</f>
        <v>0</v>
      </c>
      <c r="Y388" s="175">
        <f>'가이드 작업용'!AC388</f>
        <v>0</v>
      </c>
      <c r="Z388" s="68">
        <f>0</f>
        <v>0</v>
      </c>
      <c r="AA388" s="175">
        <f>'가이드 작업용'!AD388</f>
        <v>0</v>
      </c>
      <c r="AB388" s="175">
        <f>INDEX(퀘스트_shortcut_type_List,MATCH('가이드 작업용'!T388,퀘스트_shortcut_type_name,0),1)</f>
        <v>13</v>
      </c>
      <c r="AC388" s="175">
        <f>'가이드 작업용'!V388</f>
        <v>85025</v>
      </c>
      <c r="AD388" s="68">
        <f>0</f>
        <v>0</v>
      </c>
      <c r="AE388" s="135">
        <f>INDEX(퀘스트_event_content_List,MATCH('가이드 작업용'!W388,퀘스트_event_content_name,0),1)</f>
        <v>0</v>
      </c>
      <c r="AF388" s="26" t="b">
        <f t="shared" si="71"/>
        <v>0</v>
      </c>
      <c r="AG388" s="1" t="b">
        <f t="shared" si="72"/>
        <v>0</v>
      </c>
      <c r="AH388" s="1" t="b">
        <f t="shared" si="73"/>
        <v>0</v>
      </c>
    </row>
    <row r="389" spans="1:34" x14ac:dyDescent="0.3">
      <c r="A389" s="1">
        <f t="shared" si="74"/>
        <v>6965</v>
      </c>
      <c r="B389" s="68">
        <f t="shared" si="76"/>
        <v>1388</v>
      </c>
      <c r="C389" s="68">
        <f>2</f>
        <v>2</v>
      </c>
      <c r="D389" s="68">
        <f t="shared" si="70"/>
        <v>142388</v>
      </c>
      <c r="E389" s="68">
        <f t="shared" si="75"/>
        <v>242316</v>
      </c>
      <c r="F389" s="175" t="str">
        <f>'가이드 작업용'!M389</f>
        <v>MVP 처치</v>
      </c>
      <c r="G389" s="175" t="str">
        <f>IFERROR(VLOOKUP(E389,'가이드 언어'!$BI:$BR,2,FALSE),0)</f>
        <v>메인 퀘스트 316 클리어</v>
      </c>
      <c r="H389" s="68">
        <f t="shared" si="77"/>
        <v>388</v>
      </c>
      <c r="I389" s="175">
        <f>'가이드 작업용'!N389</f>
        <v>65</v>
      </c>
      <c r="J389" s="175">
        <f>'가이드 작업용'!Q389</f>
        <v>69</v>
      </c>
      <c r="K389" s="175">
        <f>'가이드 작업용'!S389</f>
        <v>8</v>
      </c>
      <c r="L389" s="68">
        <f>8</f>
        <v>8</v>
      </c>
      <c r="M389" s="175">
        <f>'가이드 작업용'!G389</f>
        <v>5000000</v>
      </c>
      <c r="N389" s="68">
        <f>0</f>
        <v>0</v>
      </c>
      <c r="O389" s="68">
        <f>0</f>
        <v>0</v>
      </c>
      <c r="P389" s="68">
        <f>9</f>
        <v>9</v>
      </c>
      <c r="Q389" s="175">
        <f>'가이드 작업용'!K389</f>
        <v>339000</v>
      </c>
      <c r="R389" s="68">
        <f>0</f>
        <v>0</v>
      </c>
      <c r="S389" s="68">
        <f>0</f>
        <v>0</v>
      </c>
      <c r="T389" s="175">
        <f>INDEX(퀘스트_reward_type_List,MATCH('가이드 작업용'!X389,퀘스트_reward_type_name,0),1)</f>
        <v>0</v>
      </c>
      <c r="U389" s="175">
        <f>'가이드 작업용'!Y389</f>
        <v>0</v>
      </c>
      <c r="V389" s="68">
        <f>0</f>
        <v>0</v>
      </c>
      <c r="W389" s="175">
        <f>'가이드 작업용'!Z389</f>
        <v>0</v>
      </c>
      <c r="X389" s="175">
        <f>INDEX(퀘스트_reward_type_List,MATCH('가이드 작업용'!AB389,퀘스트_reward_type_name,0),1)</f>
        <v>0</v>
      </c>
      <c r="Y389" s="175">
        <f>'가이드 작업용'!AC389</f>
        <v>0</v>
      </c>
      <c r="Z389" s="68">
        <f>0</f>
        <v>0</v>
      </c>
      <c r="AA389" s="175">
        <f>'가이드 작업용'!AD389</f>
        <v>0</v>
      </c>
      <c r="AB389" s="175">
        <f>INDEX(퀘스트_shortcut_type_List,MATCH('가이드 작업용'!T389,퀘스트_shortcut_type_name,0),1)</f>
        <v>15</v>
      </c>
      <c r="AC389" s="175">
        <f>'가이드 작업용'!V389</f>
        <v>69</v>
      </c>
      <c r="AD389" s="68">
        <f>0</f>
        <v>0</v>
      </c>
      <c r="AE389" s="135">
        <f>INDEX(퀘스트_event_content_List,MATCH('가이드 작업용'!W389,퀘스트_event_content_name,0),1)</f>
        <v>0</v>
      </c>
      <c r="AF389" s="26" t="b">
        <f t="shared" si="71"/>
        <v>0</v>
      </c>
      <c r="AG389" s="1" t="b">
        <f t="shared" si="72"/>
        <v>0</v>
      </c>
      <c r="AH389" s="1" t="b">
        <f t="shared" si="73"/>
        <v>0</v>
      </c>
    </row>
    <row r="390" spans="1:34" x14ac:dyDescent="0.3">
      <c r="A390" s="1">
        <f t="shared" si="74"/>
        <v>5409302</v>
      </c>
      <c r="B390" s="68">
        <f t="shared" si="76"/>
        <v>1389</v>
      </c>
      <c r="C390" s="68">
        <f>2</f>
        <v>2</v>
      </c>
      <c r="D390" s="68">
        <f t="shared" si="70"/>
        <v>142389</v>
      </c>
      <c r="E390" s="68">
        <f t="shared" si="75"/>
        <v>242317</v>
      </c>
      <c r="F390" s="175" t="str">
        <f>'가이드 작업용'!M390</f>
        <v>임프 보스 처치</v>
      </c>
      <c r="G390" s="175" t="str">
        <f>IFERROR(VLOOKUP(E390,'가이드 언어'!$BI:$BR,2,FALSE),0)</f>
        <v>메인 퀘스트 317 클리어</v>
      </c>
      <c r="H390" s="68">
        <f t="shared" si="77"/>
        <v>389</v>
      </c>
      <c r="I390" s="175">
        <f>'가이드 작업용'!N390</f>
        <v>2</v>
      </c>
      <c r="J390" s="175">
        <f>'가이드 작업용'!Q390</f>
        <v>54093</v>
      </c>
      <c r="K390" s="175">
        <f>'가이드 작업용'!S390</f>
        <v>1</v>
      </c>
      <c r="L390" s="68">
        <f>8</f>
        <v>8</v>
      </c>
      <c r="M390" s="175">
        <f>'가이드 작업용'!G390</f>
        <v>5000000</v>
      </c>
      <c r="N390" s="68">
        <f>0</f>
        <v>0</v>
      </c>
      <c r="O390" s="68">
        <f>0</f>
        <v>0</v>
      </c>
      <c r="P390" s="68">
        <f>9</f>
        <v>9</v>
      </c>
      <c r="Q390" s="175">
        <f>'가이드 작업용'!K390</f>
        <v>341000</v>
      </c>
      <c r="R390" s="68">
        <f>0</f>
        <v>0</v>
      </c>
      <c r="S390" s="68">
        <f>0</f>
        <v>0</v>
      </c>
      <c r="T390" s="175">
        <f>INDEX(퀘스트_reward_type_List,MATCH('가이드 작업용'!X390,퀘스트_reward_type_name,0),1)</f>
        <v>0</v>
      </c>
      <c r="U390" s="175">
        <f>'가이드 작업용'!Y390</f>
        <v>0</v>
      </c>
      <c r="V390" s="68">
        <f>0</f>
        <v>0</v>
      </c>
      <c r="W390" s="175">
        <f>'가이드 작업용'!Z390</f>
        <v>0</v>
      </c>
      <c r="X390" s="175">
        <f>INDEX(퀘스트_reward_type_List,MATCH('가이드 작업용'!AB390,퀘스트_reward_type_name,0),1)</f>
        <v>0</v>
      </c>
      <c r="Y390" s="175">
        <f>'가이드 작업용'!AC390</f>
        <v>0</v>
      </c>
      <c r="Z390" s="68">
        <f>0</f>
        <v>0</v>
      </c>
      <c r="AA390" s="175">
        <f>'가이드 작업용'!AD390</f>
        <v>0</v>
      </c>
      <c r="AB390" s="175">
        <f>INDEX(퀘스트_shortcut_type_List,MATCH('가이드 작업용'!T390,퀘스트_shortcut_type_name,0),1)</f>
        <v>15</v>
      </c>
      <c r="AC390" s="175">
        <f>'가이드 작업용'!V390</f>
        <v>69</v>
      </c>
      <c r="AD390" s="68">
        <f>0</f>
        <v>0</v>
      </c>
      <c r="AE390" s="135">
        <f>INDEX(퀘스트_event_content_List,MATCH('가이드 작업용'!W390,퀘스트_event_content_name,0),1)</f>
        <v>0</v>
      </c>
      <c r="AF390" s="26" t="b">
        <f t="shared" si="71"/>
        <v>0</v>
      </c>
      <c r="AG390" s="1" t="b">
        <f t="shared" si="72"/>
        <v>0</v>
      </c>
      <c r="AH390" s="1" t="b">
        <f t="shared" si="73"/>
        <v>0</v>
      </c>
    </row>
    <row r="391" spans="1:34" x14ac:dyDescent="0.3">
      <c r="A391" s="1">
        <f t="shared" si="74"/>
        <v>10542</v>
      </c>
      <c r="B391" s="68">
        <f t="shared" si="76"/>
        <v>1390</v>
      </c>
      <c r="C391" s="68">
        <f>2</f>
        <v>2</v>
      </c>
      <c r="D391" s="68">
        <f t="shared" si="70"/>
        <v>142390</v>
      </c>
      <c r="E391" s="68">
        <f t="shared" si="75"/>
        <v>242318</v>
      </c>
      <c r="F391" s="175" t="str">
        <f>'가이드 작업용'!M391</f>
        <v>뵤르그 처치</v>
      </c>
      <c r="G391" s="175" t="str">
        <f>IFERROR(VLOOKUP(E391,'가이드 언어'!$BI:$BR,2,FALSE),0)</f>
        <v>메인 퀘스트 318 클리어</v>
      </c>
      <c r="H391" s="68">
        <f t="shared" si="77"/>
        <v>390</v>
      </c>
      <c r="I391" s="175">
        <f>'가이드 작업용'!N391</f>
        <v>42</v>
      </c>
      <c r="J391" s="175">
        <f>'가이드 작업용'!Q391</f>
        <v>105</v>
      </c>
      <c r="K391" s="175">
        <f>'가이드 작업용'!S391</f>
        <v>3600</v>
      </c>
      <c r="L391" s="68">
        <f>8</f>
        <v>8</v>
      </c>
      <c r="M391" s="175">
        <f>'가이드 작업용'!G391</f>
        <v>5000000</v>
      </c>
      <c r="N391" s="68">
        <f>0</f>
        <v>0</v>
      </c>
      <c r="O391" s="68">
        <f>0</f>
        <v>0</v>
      </c>
      <c r="P391" s="68">
        <f>9</f>
        <v>9</v>
      </c>
      <c r="Q391" s="175">
        <f>'가이드 작업용'!K391</f>
        <v>343000</v>
      </c>
      <c r="R391" s="68">
        <f>0</f>
        <v>0</v>
      </c>
      <c r="S391" s="68">
        <f>0</f>
        <v>0</v>
      </c>
      <c r="T391" s="175">
        <f>INDEX(퀘스트_reward_type_List,MATCH('가이드 작업용'!X391,퀘스트_reward_type_name,0),1)</f>
        <v>6</v>
      </c>
      <c r="U391" s="175">
        <f>'가이드 작업용'!Y391</f>
        <v>84017</v>
      </c>
      <c r="V391" s="68">
        <f>0</f>
        <v>0</v>
      </c>
      <c r="W391" s="175">
        <f>'가이드 작업용'!Z391</f>
        <v>1</v>
      </c>
      <c r="X391" s="175">
        <f>INDEX(퀘스트_reward_type_List,MATCH('가이드 작업용'!AB391,퀘스트_reward_type_name,0),1)</f>
        <v>0</v>
      </c>
      <c r="Y391" s="175">
        <f>'가이드 작업용'!AC391</f>
        <v>0</v>
      </c>
      <c r="Z391" s="68">
        <f>0</f>
        <v>0</v>
      </c>
      <c r="AA391" s="175">
        <f>'가이드 작업용'!AD391</f>
        <v>0</v>
      </c>
      <c r="AB391" s="175">
        <f>INDEX(퀘스트_shortcut_type_List,MATCH('가이드 작업용'!T391,퀘스트_shortcut_type_name,0),1)</f>
        <v>15</v>
      </c>
      <c r="AC391" s="175">
        <f>'가이드 작업용'!V391</f>
        <v>70</v>
      </c>
      <c r="AD391" s="68">
        <f>0</f>
        <v>0</v>
      </c>
      <c r="AE391" s="135">
        <f>INDEX(퀘스트_event_content_List,MATCH('가이드 작업용'!W391,퀘스트_event_content_name,0),1)</f>
        <v>0</v>
      </c>
      <c r="AF391" s="26" t="b">
        <f t="shared" si="71"/>
        <v>0</v>
      </c>
      <c r="AG391" s="1" t="b">
        <f t="shared" si="72"/>
        <v>0</v>
      </c>
      <c r="AH391" s="1" t="b">
        <f t="shared" si="73"/>
        <v>0</v>
      </c>
    </row>
    <row r="392" spans="1:34" x14ac:dyDescent="0.3">
      <c r="A392" s="1">
        <f t="shared" si="74"/>
        <v>1260</v>
      </c>
      <c r="B392" s="68">
        <f t="shared" si="76"/>
        <v>1391</v>
      </c>
      <c r="C392" s="68">
        <f>2</f>
        <v>2</v>
      </c>
      <c r="D392" s="68">
        <f t="shared" si="70"/>
        <v>142391</v>
      </c>
      <c r="E392" s="68">
        <f t="shared" si="75"/>
        <v>242319</v>
      </c>
      <c r="F392" s="175" t="str">
        <f>'가이드 작업용'!M392</f>
        <v>무한의 공간, 이프리트</v>
      </c>
      <c r="G392" s="175" t="str">
        <f>IFERROR(VLOOKUP(E392,'가이드 언어'!$BI:$BR,2,FALSE),0)</f>
        <v>메인 퀘스트 319 클리어</v>
      </c>
      <c r="H392" s="68">
        <f t="shared" si="77"/>
        <v>391</v>
      </c>
      <c r="I392" s="175">
        <f>'가이드 작업용'!N392</f>
        <v>60</v>
      </c>
      <c r="J392" s="175">
        <f>'가이드 작업용'!Q392</f>
        <v>12</v>
      </c>
      <c r="K392" s="175">
        <f>'가이드 작업용'!S392</f>
        <v>1</v>
      </c>
      <c r="L392" s="68">
        <f>8</f>
        <v>8</v>
      </c>
      <c r="M392" s="175">
        <f>'가이드 작업용'!G392</f>
        <v>5000000</v>
      </c>
      <c r="N392" s="68">
        <f>0</f>
        <v>0</v>
      </c>
      <c r="O392" s="68">
        <f>0</f>
        <v>0</v>
      </c>
      <c r="P392" s="68">
        <f>9</f>
        <v>9</v>
      </c>
      <c r="Q392" s="175">
        <f>'가이드 작업용'!K392</f>
        <v>345000</v>
      </c>
      <c r="R392" s="68">
        <f>0</f>
        <v>0</v>
      </c>
      <c r="S392" s="68">
        <f>0</f>
        <v>0</v>
      </c>
      <c r="T392" s="175">
        <f>INDEX(퀘스트_reward_type_List,MATCH('가이드 작업용'!X392,퀘스트_reward_type_name,0),1)</f>
        <v>6</v>
      </c>
      <c r="U392" s="175">
        <f>'가이드 작업용'!Y392</f>
        <v>94073</v>
      </c>
      <c r="V392" s="68">
        <f>0</f>
        <v>0</v>
      </c>
      <c r="W392" s="175">
        <f>'가이드 작업용'!Z392</f>
        <v>1</v>
      </c>
      <c r="X392" s="175">
        <f>INDEX(퀘스트_reward_type_List,MATCH('가이드 작업용'!AB392,퀘스트_reward_type_name,0),1)</f>
        <v>0</v>
      </c>
      <c r="Y392" s="175">
        <f>'가이드 작업용'!AC392</f>
        <v>0</v>
      </c>
      <c r="Z392" s="68">
        <f>0</f>
        <v>0</v>
      </c>
      <c r="AA392" s="175">
        <f>'가이드 작업용'!AD392</f>
        <v>0</v>
      </c>
      <c r="AB392" s="175">
        <f>INDEX(퀘스트_shortcut_type_List,MATCH('가이드 작업용'!T392,퀘스트_shortcut_type_name,0),1)</f>
        <v>2</v>
      </c>
      <c r="AC392" s="175">
        <f>'가이드 작업용'!V392</f>
        <v>3</v>
      </c>
      <c r="AD392" s="68">
        <f>0</f>
        <v>0</v>
      </c>
      <c r="AE392" s="135">
        <f>INDEX(퀘스트_event_content_List,MATCH('가이드 작업용'!W392,퀘스트_event_content_name,0),1)</f>
        <v>0</v>
      </c>
      <c r="AF392" s="26" t="b">
        <f t="shared" si="71"/>
        <v>0</v>
      </c>
      <c r="AG392" s="1" t="b">
        <f t="shared" si="72"/>
        <v>0</v>
      </c>
      <c r="AH392" s="1" t="b">
        <f t="shared" si="73"/>
        <v>0</v>
      </c>
    </row>
    <row r="393" spans="1:34" x14ac:dyDescent="0.3">
      <c r="A393" s="1">
        <f t="shared" si="74"/>
        <v>7065</v>
      </c>
      <c r="B393" s="68">
        <f t="shared" si="76"/>
        <v>1392</v>
      </c>
      <c r="C393" s="68">
        <f>2</f>
        <v>2</v>
      </c>
      <c r="D393" s="68">
        <f t="shared" si="70"/>
        <v>142392</v>
      </c>
      <c r="E393" s="68">
        <f t="shared" si="75"/>
        <v>242320</v>
      </c>
      <c r="F393" s="175" t="str">
        <f>'가이드 작업용'!M393</f>
        <v>MVP 처치</v>
      </c>
      <c r="G393" s="175" t="str">
        <f>IFERROR(VLOOKUP(E393,'가이드 언어'!$BI:$BR,2,FALSE),0)</f>
        <v>메인 퀘스트 320 클리어</v>
      </c>
      <c r="H393" s="68">
        <f t="shared" si="77"/>
        <v>392</v>
      </c>
      <c r="I393" s="175">
        <f>'가이드 작업용'!N393</f>
        <v>65</v>
      </c>
      <c r="J393" s="175">
        <f>'가이드 작업용'!Q393</f>
        <v>70</v>
      </c>
      <c r="K393" s="175">
        <f>'가이드 작업용'!S393</f>
        <v>8</v>
      </c>
      <c r="L393" s="68">
        <f>8</f>
        <v>8</v>
      </c>
      <c r="M393" s="175">
        <f>'가이드 작업용'!G393</f>
        <v>5000000</v>
      </c>
      <c r="N393" s="68">
        <f>0</f>
        <v>0</v>
      </c>
      <c r="O393" s="68">
        <f>0</f>
        <v>0</v>
      </c>
      <c r="P393" s="68">
        <f>9</f>
        <v>9</v>
      </c>
      <c r="Q393" s="175">
        <f>'가이드 작업용'!K393</f>
        <v>347000</v>
      </c>
      <c r="R393" s="68">
        <f>0</f>
        <v>0</v>
      </c>
      <c r="S393" s="68">
        <f>0</f>
        <v>0</v>
      </c>
      <c r="T393" s="175">
        <f>INDEX(퀘스트_reward_type_List,MATCH('가이드 작업용'!X393,퀘스트_reward_type_name,0),1)</f>
        <v>0</v>
      </c>
      <c r="U393" s="175">
        <f>'가이드 작업용'!Y393</f>
        <v>0</v>
      </c>
      <c r="V393" s="68">
        <f>0</f>
        <v>0</v>
      </c>
      <c r="W393" s="175">
        <f>'가이드 작업용'!Z393</f>
        <v>0</v>
      </c>
      <c r="X393" s="175">
        <f>INDEX(퀘스트_reward_type_List,MATCH('가이드 작업용'!AB393,퀘스트_reward_type_name,0),1)</f>
        <v>0</v>
      </c>
      <c r="Y393" s="175">
        <f>'가이드 작업용'!AC393</f>
        <v>0</v>
      </c>
      <c r="Z393" s="68">
        <f>0</f>
        <v>0</v>
      </c>
      <c r="AA393" s="175">
        <f>'가이드 작업용'!AD393</f>
        <v>0</v>
      </c>
      <c r="AB393" s="175">
        <f>INDEX(퀘스트_shortcut_type_List,MATCH('가이드 작업용'!T393,퀘스트_shortcut_type_name,0),1)</f>
        <v>15</v>
      </c>
      <c r="AC393" s="175">
        <f>'가이드 작업용'!V393</f>
        <v>70</v>
      </c>
      <c r="AD393" s="68">
        <f>0</f>
        <v>0</v>
      </c>
      <c r="AE393" s="135">
        <f>INDEX(퀘스트_event_content_List,MATCH('가이드 작업용'!W393,퀘스트_event_content_name,0),1)</f>
        <v>0</v>
      </c>
      <c r="AF393" s="26" t="b">
        <f t="shared" si="71"/>
        <v>0</v>
      </c>
      <c r="AG393" s="1" t="b">
        <f t="shared" si="72"/>
        <v>0</v>
      </c>
      <c r="AH393" s="1" t="b">
        <f t="shared" si="73"/>
        <v>0</v>
      </c>
    </row>
    <row r="394" spans="1:34" x14ac:dyDescent="0.3">
      <c r="A394" s="1">
        <f t="shared" si="74"/>
        <v>5410502</v>
      </c>
      <c r="B394" s="68">
        <f t="shared" si="76"/>
        <v>1393</v>
      </c>
      <c r="C394" s="68">
        <f>2</f>
        <v>2</v>
      </c>
      <c r="D394" s="68">
        <f t="shared" si="70"/>
        <v>142393</v>
      </c>
      <c r="E394" s="68">
        <f t="shared" si="75"/>
        <v>242321</v>
      </c>
      <c r="F394" s="175" t="str">
        <f>'가이드 작업용'!M394</f>
        <v>뵤르그 보스 처치</v>
      </c>
      <c r="G394" s="175" t="str">
        <f>IFERROR(VLOOKUP(E394,'가이드 언어'!$BI:$BR,2,FALSE),0)</f>
        <v>메인 퀘스트 321 클리어</v>
      </c>
      <c r="H394" s="68">
        <f t="shared" si="77"/>
        <v>393</v>
      </c>
      <c r="I394" s="175">
        <f>'가이드 작업용'!N394</f>
        <v>2</v>
      </c>
      <c r="J394" s="175">
        <f>'가이드 작업용'!Q394</f>
        <v>54105</v>
      </c>
      <c r="K394" s="175">
        <f>'가이드 작업용'!S394</f>
        <v>1</v>
      </c>
      <c r="L394" s="68">
        <f>8</f>
        <v>8</v>
      </c>
      <c r="M394" s="175">
        <f>'가이드 작업용'!G394</f>
        <v>5000000</v>
      </c>
      <c r="N394" s="68">
        <f>0</f>
        <v>0</v>
      </c>
      <c r="O394" s="68">
        <f>0</f>
        <v>0</v>
      </c>
      <c r="P394" s="68">
        <f>9</f>
        <v>9</v>
      </c>
      <c r="Q394" s="175">
        <f>'가이드 작업용'!K394</f>
        <v>349000</v>
      </c>
      <c r="R394" s="68">
        <f>0</f>
        <v>0</v>
      </c>
      <c r="S394" s="68">
        <f>0</f>
        <v>0</v>
      </c>
      <c r="T394" s="175">
        <f>INDEX(퀘스트_reward_type_List,MATCH('가이드 작업용'!X394,퀘스트_reward_type_name,0),1)</f>
        <v>0</v>
      </c>
      <c r="U394" s="175">
        <f>'가이드 작업용'!Y394</f>
        <v>0</v>
      </c>
      <c r="V394" s="68">
        <f>0</f>
        <v>0</v>
      </c>
      <c r="W394" s="175">
        <f>'가이드 작업용'!Z394</f>
        <v>0</v>
      </c>
      <c r="X394" s="175">
        <f>INDEX(퀘스트_reward_type_List,MATCH('가이드 작업용'!AB394,퀘스트_reward_type_name,0),1)</f>
        <v>0</v>
      </c>
      <c r="Y394" s="175">
        <f>'가이드 작업용'!AC394</f>
        <v>0</v>
      </c>
      <c r="Z394" s="68">
        <f>0</f>
        <v>0</v>
      </c>
      <c r="AA394" s="175">
        <f>'가이드 작업용'!AD394</f>
        <v>0</v>
      </c>
      <c r="AB394" s="175">
        <f>INDEX(퀘스트_shortcut_type_List,MATCH('가이드 작업용'!T394,퀘스트_shortcut_type_name,0),1)</f>
        <v>15</v>
      </c>
      <c r="AC394" s="175">
        <f>'가이드 작업용'!V394</f>
        <v>70</v>
      </c>
      <c r="AD394" s="68">
        <f>0</f>
        <v>0</v>
      </c>
      <c r="AE394" s="135">
        <f>INDEX(퀘스트_event_content_List,MATCH('가이드 작업용'!W394,퀘스트_event_content_name,0),1)</f>
        <v>0</v>
      </c>
      <c r="AF394" s="26" t="b">
        <f t="shared" si="71"/>
        <v>0</v>
      </c>
      <c r="AG394" s="1" t="b">
        <f t="shared" si="72"/>
        <v>0</v>
      </c>
      <c r="AH394" s="1" t="b">
        <f t="shared" si="73"/>
        <v>0</v>
      </c>
    </row>
    <row r="395" spans="1:34" x14ac:dyDescent="0.3">
      <c r="A395" s="1">
        <f t="shared" si="74"/>
        <v>9442</v>
      </c>
      <c r="B395" s="68">
        <f t="shared" si="76"/>
        <v>1394</v>
      </c>
      <c r="C395" s="68">
        <f>2</f>
        <v>2</v>
      </c>
      <c r="D395" s="68">
        <f t="shared" si="70"/>
        <v>142394</v>
      </c>
      <c r="E395" s="68">
        <f t="shared" si="75"/>
        <v>242322</v>
      </c>
      <c r="F395" s="175" t="str">
        <f>'가이드 작업용'!M395</f>
        <v>카사 처치</v>
      </c>
      <c r="G395" s="175" t="str">
        <f>IFERROR(VLOOKUP(E395,'가이드 언어'!$BI:$BR,2,FALSE),0)</f>
        <v>메인 퀘스트 322 클리어</v>
      </c>
      <c r="H395" s="68">
        <f t="shared" si="77"/>
        <v>394</v>
      </c>
      <c r="I395" s="175">
        <f>'가이드 작업용'!N395</f>
        <v>42</v>
      </c>
      <c r="J395" s="175">
        <f>'가이드 작업용'!Q395</f>
        <v>94</v>
      </c>
      <c r="K395" s="175">
        <f>'가이드 작업용'!S395</f>
        <v>2400</v>
      </c>
      <c r="L395" s="68">
        <f>8</f>
        <v>8</v>
      </c>
      <c r="M395" s="175">
        <f>'가이드 작업용'!G395</f>
        <v>5000000</v>
      </c>
      <c r="N395" s="68">
        <f>0</f>
        <v>0</v>
      </c>
      <c r="O395" s="68">
        <f>0</f>
        <v>0</v>
      </c>
      <c r="P395" s="68">
        <f>9</f>
        <v>9</v>
      </c>
      <c r="Q395" s="175">
        <f>'가이드 작업용'!K395</f>
        <v>351000</v>
      </c>
      <c r="R395" s="68">
        <f>0</f>
        <v>0</v>
      </c>
      <c r="S395" s="68">
        <f>0</f>
        <v>0</v>
      </c>
      <c r="T395" s="175">
        <f>INDEX(퀘스트_reward_type_List,MATCH('가이드 작업용'!X395,퀘스트_reward_type_name,0),1)</f>
        <v>0</v>
      </c>
      <c r="U395" s="175">
        <f>'가이드 작업용'!Y395</f>
        <v>0</v>
      </c>
      <c r="V395" s="68">
        <f>0</f>
        <v>0</v>
      </c>
      <c r="W395" s="175">
        <f>'가이드 작업용'!Z395</f>
        <v>0</v>
      </c>
      <c r="X395" s="175">
        <f>INDEX(퀘스트_reward_type_List,MATCH('가이드 작업용'!AB395,퀘스트_reward_type_name,0),1)</f>
        <v>0</v>
      </c>
      <c r="Y395" s="175">
        <f>'가이드 작업용'!AC395</f>
        <v>0</v>
      </c>
      <c r="Z395" s="68">
        <f>0</f>
        <v>0</v>
      </c>
      <c r="AA395" s="175">
        <f>'가이드 작업용'!AD395</f>
        <v>0</v>
      </c>
      <c r="AB395" s="175">
        <f>INDEX(퀘스트_shortcut_type_List,MATCH('가이드 작업용'!T395,퀘스트_shortcut_type_name,0),1)</f>
        <v>15</v>
      </c>
      <c r="AC395" s="175">
        <f>'가이드 작업용'!V395</f>
        <v>71</v>
      </c>
      <c r="AD395" s="68">
        <f>0</f>
        <v>0</v>
      </c>
      <c r="AE395" s="135">
        <f>INDEX(퀘스트_event_content_List,MATCH('가이드 작업용'!W395,퀘스트_event_content_name,0),1)</f>
        <v>0</v>
      </c>
      <c r="AF395" s="26" t="b">
        <f t="shared" si="71"/>
        <v>0</v>
      </c>
      <c r="AG395" s="1" t="b">
        <f t="shared" si="72"/>
        <v>0</v>
      </c>
      <c r="AH395" s="1" t="b">
        <f t="shared" si="73"/>
        <v>0</v>
      </c>
    </row>
    <row r="396" spans="1:34" x14ac:dyDescent="0.3">
      <c r="A396" s="1">
        <f t="shared" si="74"/>
        <v>9305826</v>
      </c>
      <c r="B396" s="68">
        <f t="shared" si="76"/>
        <v>1395</v>
      </c>
      <c r="C396" s="68">
        <f>2</f>
        <v>2</v>
      </c>
      <c r="D396" s="68">
        <f t="shared" si="70"/>
        <v>142395</v>
      </c>
      <c r="E396" s="68">
        <f t="shared" si="75"/>
        <v>242323</v>
      </c>
      <c r="F396" s="175" t="str">
        <f>'가이드 작업용'!M396</f>
        <v>미궁섬 정복하기</v>
      </c>
      <c r="G396" s="175" t="str">
        <f>IFERROR(VLOOKUP(E396,'가이드 언어'!$BI:$BR,2,FALSE),0)</f>
        <v>메인 퀘스트 323 클리어</v>
      </c>
      <c r="H396" s="68">
        <f t="shared" si="77"/>
        <v>395</v>
      </c>
      <c r="I396" s="175">
        <f>'가이드 작업용'!N396</f>
        <v>26</v>
      </c>
      <c r="J396" s="175">
        <f>'가이드 작업용'!Q396</f>
        <v>93058</v>
      </c>
      <c r="K396" s="175">
        <f>'가이드 작업용'!S396</f>
        <v>1</v>
      </c>
      <c r="L396" s="68">
        <f>8</f>
        <v>8</v>
      </c>
      <c r="M396" s="175">
        <f>'가이드 작업용'!G396</f>
        <v>5000000</v>
      </c>
      <c r="N396" s="68">
        <f>0</f>
        <v>0</v>
      </c>
      <c r="O396" s="68">
        <f>0</f>
        <v>0</v>
      </c>
      <c r="P396" s="68">
        <f>9</f>
        <v>9</v>
      </c>
      <c r="Q396" s="175">
        <f>'가이드 작업용'!K396</f>
        <v>353000</v>
      </c>
      <c r="R396" s="68">
        <f>0</f>
        <v>0</v>
      </c>
      <c r="S396" s="68">
        <f>0</f>
        <v>0</v>
      </c>
      <c r="T396" s="175">
        <f>INDEX(퀘스트_reward_type_List,MATCH('가이드 작업용'!X396,퀘스트_reward_type_name,0),1)</f>
        <v>6</v>
      </c>
      <c r="U396" s="175">
        <f>'가이드 작업용'!Y396</f>
        <v>94037</v>
      </c>
      <c r="V396" s="68">
        <f>0</f>
        <v>0</v>
      </c>
      <c r="W396" s="175">
        <f>'가이드 작업용'!Z396</f>
        <v>1</v>
      </c>
      <c r="X396" s="175">
        <f>INDEX(퀘스트_reward_type_List,MATCH('가이드 작업용'!AB396,퀘스트_reward_type_name,0),1)</f>
        <v>0</v>
      </c>
      <c r="Y396" s="175">
        <f>'가이드 작업용'!AC396</f>
        <v>0</v>
      </c>
      <c r="Z396" s="68">
        <f>0</f>
        <v>0</v>
      </c>
      <c r="AA396" s="175">
        <f>'가이드 작업용'!AD396</f>
        <v>0</v>
      </c>
      <c r="AB396" s="175">
        <f>INDEX(퀘스트_shortcut_type_List,MATCH('가이드 작업용'!T396,퀘스트_shortcut_type_name,0),1)</f>
        <v>13</v>
      </c>
      <c r="AC396" s="175">
        <f>'가이드 작업용'!V396</f>
        <v>93058</v>
      </c>
      <c r="AD396" s="68">
        <f>0</f>
        <v>0</v>
      </c>
      <c r="AE396" s="135">
        <f>INDEX(퀘스트_event_content_List,MATCH('가이드 작업용'!W396,퀘스트_event_content_name,0),1)</f>
        <v>0</v>
      </c>
      <c r="AF396" s="26" t="b">
        <f t="shared" si="71"/>
        <v>0</v>
      </c>
      <c r="AG396" s="1" t="b">
        <f t="shared" si="72"/>
        <v>0</v>
      </c>
      <c r="AH396" s="1" t="b">
        <f t="shared" si="73"/>
        <v>0</v>
      </c>
    </row>
    <row r="397" spans="1:34" x14ac:dyDescent="0.3">
      <c r="A397" s="1">
        <f t="shared" si="74"/>
        <v>7165</v>
      </c>
      <c r="B397" s="68">
        <f t="shared" si="76"/>
        <v>1396</v>
      </c>
      <c r="C397" s="68">
        <f>2</f>
        <v>2</v>
      </c>
      <c r="D397" s="68">
        <f t="shared" si="70"/>
        <v>142396</v>
      </c>
      <c r="E397" s="68">
        <f t="shared" si="75"/>
        <v>242324</v>
      </c>
      <c r="F397" s="175" t="str">
        <f>'가이드 작업용'!M397</f>
        <v>MVP 처치</v>
      </c>
      <c r="G397" s="175" t="str">
        <f>IFERROR(VLOOKUP(E397,'가이드 언어'!$BI:$BR,2,FALSE),0)</f>
        <v>메인 퀘스트 324 클리어</v>
      </c>
      <c r="H397" s="68">
        <f t="shared" si="77"/>
        <v>396</v>
      </c>
      <c r="I397" s="175">
        <f>'가이드 작업용'!N397</f>
        <v>65</v>
      </c>
      <c r="J397" s="175">
        <f>'가이드 작업용'!Q397</f>
        <v>71</v>
      </c>
      <c r="K397" s="175">
        <f>'가이드 작업용'!S397</f>
        <v>8</v>
      </c>
      <c r="L397" s="68">
        <f>8</f>
        <v>8</v>
      </c>
      <c r="M397" s="175">
        <f>'가이드 작업용'!G397</f>
        <v>5000000</v>
      </c>
      <c r="N397" s="68">
        <f>0</f>
        <v>0</v>
      </c>
      <c r="O397" s="68">
        <f>0</f>
        <v>0</v>
      </c>
      <c r="P397" s="68">
        <f>9</f>
        <v>9</v>
      </c>
      <c r="Q397" s="175">
        <f>'가이드 작업용'!K397</f>
        <v>355000</v>
      </c>
      <c r="R397" s="68">
        <f>0</f>
        <v>0</v>
      </c>
      <c r="S397" s="68">
        <f>0</f>
        <v>0</v>
      </c>
      <c r="T397" s="175">
        <f>INDEX(퀘스트_reward_type_List,MATCH('가이드 작업용'!X397,퀘스트_reward_type_name,0),1)</f>
        <v>0</v>
      </c>
      <c r="U397" s="175">
        <f>'가이드 작업용'!Y397</f>
        <v>0</v>
      </c>
      <c r="V397" s="68">
        <f>0</f>
        <v>0</v>
      </c>
      <c r="W397" s="175">
        <f>'가이드 작업용'!Z397</f>
        <v>0</v>
      </c>
      <c r="X397" s="175">
        <f>INDEX(퀘스트_reward_type_List,MATCH('가이드 작업용'!AB397,퀘스트_reward_type_name,0),1)</f>
        <v>0</v>
      </c>
      <c r="Y397" s="175">
        <f>'가이드 작업용'!AC397</f>
        <v>0</v>
      </c>
      <c r="Z397" s="68">
        <f>0</f>
        <v>0</v>
      </c>
      <c r="AA397" s="175">
        <f>'가이드 작업용'!AD397</f>
        <v>0</v>
      </c>
      <c r="AB397" s="175">
        <f>INDEX(퀘스트_shortcut_type_List,MATCH('가이드 작업용'!T397,퀘스트_shortcut_type_name,0),1)</f>
        <v>15</v>
      </c>
      <c r="AC397" s="175">
        <f>'가이드 작업용'!V397</f>
        <v>71</v>
      </c>
      <c r="AD397" s="68">
        <f>0</f>
        <v>0</v>
      </c>
      <c r="AE397" s="135">
        <f>INDEX(퀘스트_event_content_List,MATCH('가이드 작업용'!W397,퀘스트_event_content_name,0),1)</f>
        <v>0</v>
      </c>
      <c r="AF397" s="26" t="b">
        <f t="shared" si="71"/>
        <v>0</v>
      </c>
      <c r="AG397" s="1" t="b">
        <f t="shared" si="72"/>
        <v>0</v>
      </c>
      <c r="AH397" s="1" t="b">
        <f t="shared" si="73"/>
        <v>0</v>
      </c>
    </row>
    <row r="398" spans="1:34" x14ac:dyDescent="0.3">
      <c r="A398" s="1">
        <f t="shared" ref="A398:A401" si="78">J398*100+I398</f>
        <v>5409402</v>
      </c>
      <c r="B398" s="68">
        <f t="shared" si="76"/>
        <v>1397</v>
      </c>
      <c r="C398" s="68">
        <f>2</f>
        <v>2</v>
      </c>
      <c r="D398" s="68">
        <f t="shared" ref="D398:D401" si="79">B398+100000+41000</f>
        <v>142397</v>
      </c>
      <c r="E398" s="68">
        <f t="shared" si="75"/>
        <v>242325</v>
      </c>
      <c r="F398" s="175" t="str">
        <f>'가이드 작업용'!M398</f>
        <v>카사 보스 처치</v>
      </c>
      <c r="G398" s="175" t="str">
        <f>IFERROR(VLOOKUP(E398,'가이드 언어'!$BI:$BR,2,FALSE),0)</f>
        <v>메인 퀘스트 325 클리어</v>
      </c>
      <c r="H398" s="68">
        <f t="shared" si="77"/>
        <v>397</v>
      </c>
      <c r="I398" s="175">
        <f>'가이드 작업용'!N398</f>
        <v>2</v>
      </c>
      <c r="J398" s="175">
        <f>'가이드 작업용'!Q398</f>
        <v>54094</v>
      </c>
      <c r="K398" s="175">
        <f>'가이드 작업용'!S398</f>
        <v>1</v>
      </c>
      <c r="L398" s="68">
        <f>8</f>
        <v>8</v>
      </c>
      <c r="M398" s="175">
        <f>'가이드 작업용'!G398</f>
        <v>5000000</v>
      </c>
      <c r="N398" s="68">
        <f>0</f>
        <v>0</v>
      </c>
      <c r="O398" s="68">
        <f>0</f>
        <v>0</v>
      </c>
      <c r="P398" s="68">
        <f>9</f>
        <v>9</v>
      </c>
      <c r="Q398" s="175">
        <f>'가이드 작업용'!K398</f>
        <v>357000</v>
      </c>
      <c r="R398" s="68">
        <f>0</f>
        <v>0</v>
      </c>
      <c r="S398" s="68">
        <f>0</f>
        <v>0</v>
      </c>
      <c r="T398" s="175">
        <f>INDEX(퀘스트_reward_type_List,MATCH('가이드 작업용'!X398,퀘스트_reward_type_name,0),1)</f>
        <v>0</v>
      </c>
      <c r="U398" s="175">
        <f>'가이드 작업용'!Y398</f>
        <v>0</v>
      </c>
      <c r="V398" s="68">
        <f>0</f>
        <v>0</v>
      </c>
      <c r="W398" s="175">
        <f>'가이드 작업용'!Z398</f>
        <v>0</v>
      </c>
      <c r="X398" s="175">
        <f>INDEX(퀘스트_reward_type_List,MATCH('가이드 작업용'!AB398,퀘스트_reward_type_name,0),1)</f>
        <v>0</v>
      </c>
      <c r="Y398" s="175">
        <f>'가이드 작업용'!AC398</f>
        <v>0</v>
      </c>
      <c r="Z398" s="68">
        <f>0</f>
        <v>0</v>
      </c>
      <c r="AA398" s="175">
        <f>'가이드 작업용'!AD398</f>
        <v>0</v>
      </c>
      <c r="AB398" s="175">
        <f>INDEX(퀘스트_shortcut_type_List,MATCH('가이드 작업용'!T398,퀘스트_shortcut_type_name,0),1)</f>
        <v>15</v>
      </c>
      <c r="AC398" s="175">
        <f>'가이드 작업용'!V398</f>
        <v>71</v>
      </c>
      <c r="AD398" s="68">
        <f>0</f>
        <v>0</v>
      </c>
      <c r="AE398" s="135">
        <f>INDEX(퀘스트_event_content_List,MATCH('가이드 작업용'!W398,퀘스트_event_content_name,0),1)</f>
        <v>0</v>
      </c>
      <c r="AF398" s="26" t="b">
        <f t="shared" ref="AF398:AF401" si="80">IF(OR(AND(L398=6,O398=0),AND(P398=6,S398=0),AND(T398=6,W398=0),AND(X398=6,AA398=0)),TRUE,FALSE)</f>
        <v>0</v>
      </c>
      <c r="AG398" s="1" t="b">
        <f t="shared" ref="AG398:AG401" si="81">IF(
    OR(L398=2,P398=2,T398=2,X398=2),TRUE,FALSE)</f>
        <v>0</v>
      </c>
      <c r="AH398" s="1" t="b">
        <f t="shared" ref="AH398:AH401" si="82">IF(I398=9,TRUE,FALSE)</f>
        <v>0</v>
      </c>
    </row>
    <row r="399" spans="1:34" x14ac:dyDescent="0.3">
      <c r="A399" s="1">
        <f t="shared" si="78"/>
        <v>9542</v>
      </c>
      <c r="B399" s="68">
        <f t="shared" si="76"/>
        <v>1398</v>
      </c>
      <c r="C399" s="68">
        <f>2</f>
        <v>2</v>
      </c>
      <c r="D399" s="68">
        <f t="shared" si="79"/>
        <v>142398</v>
      </c>
      <c r="E399" s="68">
        <f t="shared" si="75"/>
        <v>242326</v>
      </c>
      <c r="F399" s="175" t="str">
        <f>'가이드 작업용'!M399</f>
        <v>살라만다 처치</v>
      </c>
      <c r="G399" s="175" t="str">
        <f>IFERROR(VLOOKUP(E399,'가이드 언어'!$BI:$BR,2,FALSE),0)</f>
        <v>메인 퀘스트 326 클리어</v>
      </c>
      <c r="H399" s="68">
        <f t="shared" si="77"/>
        <v>398</v>
      </c>
      <c r="I399" s="175">
        <f>'가이드 작업용'!N399</f>
        <v>42</v>
      </c>
      <c r="J399" s="175">
        <f>'가이드 작업용'!Q399</f>
        <v>95</v>
      </c>
      <c r="K399" s="175">
        <f>'가이드 작업용'!S399</f>
        <v>2400</v>
      </c>
      <c r="L399" s="68">
        <f>8</f>
        <v>8</v>
      </c>
      <c r="M399" s="175">
        <f>'가이드 작업용'!G399</f>
        <v>5000000</v>
      </c>
      <c r="N399" s="68">
        <f>0</f>
        <v>0</v>
      </c>
      <c r="O399" s="68">
        <f>0</f>
        <v>0</v>
      </c>
      <c r="P399" s="68">
        <f>9</f>
        <v>9</v>
      </c>
      <c r="Q399" s="175">
        <f>'가이드 작업용'!K399</f>
        <v>359000</v>
      </c>
      <c r="R399" s="68">
        <f>0</f>
        <v>0</v>
      </c>
      <c r="S399" s="68">
        <f>0</f>
        <v>0</v>
      </c>
      <c r="T399" s="175">
        <f>INDEX(퀘스트_reward_type_List,MATCH('가이드 작업용'!X399,퀘스트_reward_type_name,0),1)</f>
        <v>6</v>
      </c>
      <c r="U399" s="175">
        <f>'가이드 작업용'!Y399</f>
        <v>84017</v>
      </c>
      <c r="V399" s="68">
        <f>0</f>
        <v>0</v>
      </c>
      <c r="W399" s="175">
        <f>'가이드 작업용'!Z399</f>
        <v>1</v>
      </c>
      <c r="X399" s="175">
        <f>INDEX(퀘스트_reward_type_List,MATCH('가이드 작업용'!AB399,퀘스트_reward_type_name,0),1)</f>
        <v>6</v>
      </c>
      <c r="Y399" s="175">
        <f>'가이드 작업용'!AC399</f>
        <v>94060</v>
      </c>
      <c r="Z399" s="68">
        <f>0</f>
        <v>0</v>
      </c>
      <c r="AA399" s="175">
        <f>'가이드 작업용'!AD399</f>
        <v>20</v>
      </c>
      <c r="AB399" s="175">
        <f>INDEX(퀘스트_shortcut_type_List,MATCH('가이드 작업용'!T399,퀘스트_shortcut_type_name,0),1)</f>
        <v>15</v>
      </c>
      <c r="AC399" s="175">
        <f>'가이드 작업용'!V399</f>
        <v>72</v>
      </c>
      <c r="AD399" s="68">
        <f>0</f>
        <v>0</v>
      </c>
      <c r="AE399" s="135">
        <f>INDEX(퀘스트_event_content_List,MATCH('가이드 작업용'!W399,퀘스트_event_content_name,0),1)</f>
        <v>0</v>
      </c>
      <c r="AF399" s="26" t="b">
        <f t="shared" si="80"/>
        <v>0</v>
      </c>
      <c r="AG399" s="1" t="b">
        <f t="shared" si="81"/>
        <v>0</v>
      </c>
      <c r="AH399" s="1" t="b">
        <f t="shared" si="82"/>
        <v>0</v>
      </c>
    </row>
    <row r="400" spans="1:34" x14ac:dyDescent="0.3">
      <c r="A400" s="1">
        <f t="shared" si="78"/>
        <v>12070</v>
      </c>
      <c r="B400" s="68">
        <f t="shared" si="76"/>
        <v>1399</v>
      </c>
      <c r="C400" s="68">
        <f>2</f>
        <v>2</v>
      </c>
      <c r="D400" s="68">
        <f t="shared" si="79"/>
        <v>142399</v>
      </c>
      <c r="E400" s="68">
        <f t="shared" si="75"/>
        <v>242327</v>
      </c>
      <c r="F400" s="175" t="str">
        <f>'가이드 작업용'!M400</f>
        <v>카드 강화</v>
      </c>
      <c r="G400" s="175" t="str">
        <f>IFERROR(VLOOKUP(E400,'가이드 언어'!$BI:$BR,2,FALSE),0)</f>
        <v>메인 퀘스트 327 클리어</v>
      </c>
      <c r="H400" s="68">
        <f t="shared" si="77"/>
        <v>399</v>
      </c>
      <c r="I400" s="175">
        <f>'가이드 작업용'!N400</f>
        <v>70</v>
      </c>
      <c r="J400" s="175">
        <f>'가이드 작업용'!Q400</f>
        <v>120</v>
      </c>
      <c r="K400" s="175">
        <f>'가이드 작업용'!S400</f>
        <v>1</v>
      </c>
      <c r="L400" s="68">
        <f>8</f>
        <v>8</v>
      </c>
      <c r="M400" s="175">
        <f>'가이드 작업용'!G400</f>
        <v>5000000</v>
      </c>
      <c r="N400" s="68">
        <f>0</f>
        <v>0</v>
      </c>
      <c r="O400" s="68">
        <f>0</f>
        <v>0</v>
      </c>
      <c r="P400" s="68">
        <f>9</f>
        <v>9</v>
      </c>
      <c r="Q400" s="175">
        <f>'가이드 작업용'!K400</f>
        <v>361000</v>
      </c>
      <c r="R400" s="68">
        <f>0</f>
        <v>0</v>
      </c>
      <c r="S400" s="68">
        <f>0</f>
        <v>0</v>
      </c>
      <c r="T400" s="175">
        <f>INDEX(퀘스트_reward_type_List,MATCH('가이드 작업용'!X400,퀘스트_reward_type_name,0),1)</f>
        <v>0</v>
      </c>
      <c r="U400" s="175">
        <f>'가이드 작업용'!Y400</f>
        <v>0</v>
      </c>
      <c r="V400" s="68">
        <f>0</f>
        <v>0</v>
      </c>
      <c r="W400" s="175">
        <f>'가이드 작업용'!Z400</f>
        <v>0</v>
      </c>
      <c r="X400" s="175">
        <f>INDEX(퀘스트_reward_type_List,MATCH('가이드 작업용'!AB400,퀘스트_reward_type_name,0),1)</f>
        <v>0</v>
      </c>
      <c r="Y400" s="175">
        <f>'가이드 작업용'!AC400</f>
        <v>0</v>
      </c>
      <c r="Z400" s="68">
        <f>0</f>
        <v>0</v>
      </c>
      <c r="AA400" s="175">
        <f>'가이드 작업용'!AD400</f>
        <v>0</v>
      </c>
      <c r="AB400" s="175">
        <f>INDEX(퀘스트_shortcut_type_List,MATCH('가이드 작업용'!T400,퀘스트_shortcut_type_name,0),1)</f>
        <v>6</v>
      </c>
      <c r="AC400" s="175">
        <f>'가이드 작업용'!V400</f>
        <v>0</v>
      </c>
      <c r="AD400" s="68">
        <f>0</f>
        <v>0</v>
      </c>
      <c r="AE400" s="135">
        <f>INDEX(퀘스트_event_content_List,MATCH('가이드 작업용'!W400,퀘스트_event_content_name,0),1)</f>
        <v>0</v>
      </c>
      <c r="AF400" s="26" t="b">
        <f t="shared" si="80"/>
        <v>0</v>
      </c>
      <c r="AG400" s="1" t="b">
        <f t="shared" si="81"/>
        <v>0</v>
      </c>
      <c r="AH400" s="1" t="b">
        <f t="shared" si="82"/>
        <v>0</v>
      </c>
    </row>
    <row r="401" spans="1:34" x14ac:dyDescent="0.3">
      <c r="A401" s="1">
        <f t="shared" si="78"/>
        <v>7265</v>
      </c>
      <c r="B401" s="68">
        <f t="shared" si="76"/>
        <v>1400</v>
      </c>
      <c r="C401" s="68">
        <f>2</f>
        <v>2</v>
      </c>
      <c r="D401" s="68">
        <f t="shared" si="79"/>
        <v>142400</v>
      </c>
      <c r="E401" s="68">
        <f t="shared" si="75"/>
        <v>242328</v>
      </c>
      <c r="F401" s="175" t="str">
        <f>'가이드 작업용'!M401</f>
        <v>MVP 처치</v>
      </c>
      <c r="G401" s="175" t="str">
        <f>IFERROR(VLOOKUP(E401,'가이드 언어'!$BI:$BR,2,FALSE),0)</f>
        <v>메인 퀘스트 328 클리어</v>
      </c>
      <c r="H401" s="68">
        <f t="shared" si="77"/>
        <v>400</v>
      </c>
      <c r="I401" s="175">
        <f>'가이드 작업용'!N401</f>
        <v>65</v>
      </c>
      <c r="J401" s="175">
        <f>'가이드 작업용'!Q401</f>
        <v>72</v>
      </c>
      <c r="K401" s="175">
        <f>'가이드 작업용'!S401</f>
        <v>8</v>
      </c>
      <c r="L401" s="68">
        <f>8</f>
        <v>8</v>
      </c>
      <c r="M401" s="175">
        <f>'가이드 작업용'!G401</f>
        <v>5000000</v>
      </c>
      <c r="N401" s="68">
        <f>0</f>
        <v>0</v>
      </c>
      <c r="O401" s="68">
        <f>0</f>
        <v>0</v>
      </c>
      <c r="P401" s="68">
        <f>9</f>
        <v>9</v>
      </c>
      <c r="Q401" s="175">
        <f>'가이드 작업용'!K401</f>
        <v>363000</v>
      </c>
      <c r="R401" s="68">
        <f>0</f>
        <v>0</v>
      </c>
      <c r="S401" s="68">
        <f>0</f>
        <v>0</v>
      </c>
      <c r="T401" s="175">
        <f>INDEX(퀘스트_reward_type_List,MATCH('가이드 작업용'!X401,퀘스트_reward_type_name,0),1)</f>
        <v>0</v>
      </c>
      <c r="U401" s="175">
        <f>'가이드 작업용'!Y401</f>
        <v>0</v>
      </c>
      <c r="V401" s="68">
        <f>0</f>
        <v>0</v>
      </c>
      <c r="W401" s="175">
        <f>'가이드 작업용'!Z401</f>
        <v>0</v>
      </c>
      <c r="X401" s="175">
        <f>INDEX(퀘스트_reward_type_List,MATCH('가이드 작업용'!AB401,퀘스트_reward_type_name,0),1)</f>
        <v>0</v>
      </c>
      <c r="Y401" s="175">
        <f>'가이드 작업용'!AC401</f>
        <v>0</v>
      </c>
      <c r="Z401" s="68">
        <f>0</f>
        <v>0</v>
      </c>
      <c r="AA401" s="175">
        <f>'가이드 작업용'!AD401</f>
        <v>0</v>
      </c>
      <c r="AB401" s="175">
        <f>INDEX(퀘스트_shortcut_type_List,MATCH('가이드 작업용'!T401,퀘스트_shortcut_type_name,0),1)</f>
        <v>15</v>
      </c>
      <c r="AC401" s="175">
        <f>'가이드 작업용'!V401</f>
        <v>72</v>
      </c>
      <c r="AD401" s="68">
        <f>0</f>
        <v>0</v>
      </c>
      <c r="AE401" s="135">
        <f>INDEX(퀘스트_event_content_List,MATCH('가이드 작업용'!W401,퀘스트_event_content_name,0),1)</f>
        <v>0</v>
      </c>
      <c r="AF401" s="26" t="b">
        <f t="shared" si="80"/>
        <v>0</v>
      </c>
      <c r="AG401" s="1" t="b">
        <f t="shared" si="81"/>
        <v>0</v>
      </c>
      <c r="AH401" s="1" t="b">
        <f t="shared" si="82"/>
        <v>0</v>
      </c>
    </row>
    <row r="402" spans="1:34" x14ac:dyDescent="0.3">
      <c r="A402" s="1">
        <f t="shared" ref="A402:A428" si="83">J402*100+I402</f>
        <v>1276</v>
      </c>
      <c r="B402" s="68">
        <f t="shared" si="76"/>
        <v>1401</v>
      </c>
      <c r="C402" s="68">
        <f>2</f>
        <v>2</v>
      </c>
      <c r="D402" s="68">
        <f t="shared" ref="D402:D403" si="84">B402+100000+41000</f>
        <v>142401</v>
      </c>
      <c r="E402" s="68">
        <f t="shared" si="75"/>
        <v>242329</v>
      </c>
      <c r="F402" s="175" t="str">
        <f>'가이드 작업용'!M402</f>
        <v>토르 화산 듀얼 클리어</v>
      </c>
      <c r="G402" s="175" t="str">
        <f>IFERROR(VLOOKUP(E402,'가이드 언어'!$BI:$BR,2,FALSE),0)</f>
        <v>메인 퀘스트 329 클리어</v>
      </c>
      <c r="H402" s="68">
        <f t="shared" si="77"/>
        <v>401</v>
      </c>
      <c r="I402" s="175">
        <f>'가이드 작업용'!N402</f>
        <v>76</v>
      </c>
      <c r="J402" s="175">
        <f>'가이드 작업용'!Q402</f>
        <v>12</v>
      </c>
      <c r="K402" s="175">
        <f>'가이드 작업용'!S402</f>
        <v>1</v>
      </c>
      <c r="L402" s="68">
        <f>8</f>
        <v>8</v>
      </c>
      <c r="M402" s="175">
        <f>'가이드 작업용'!G402</f>
        <v>5000000</v>
      </c>
      <c r="N402" s="68">
        <f>0</f>
        <v>0</v>
      </c>
      <c r="O402" s="68">
        <f>0</f>
        <v>0</v>
      </c>
      <c r="P402" s="68">
        <f>9</f>
        <v>9</v>
      </c>
      <c r="Q402" s="175">
        <f>'가이드 작업용'!K402</f>
        <v>365000</v>
      </c>
      <c r="R402" s="68">
        <f>0</f>
        <v>0</v>
      </c>
      <c r="S402" s="68">
        <f>0</f>
        <v>0</v>
      </c>
      <c r="T402" s="175">
        <f>INDEX(퀘스트_reward_type_List,MATCH('가이드 작업용'!X402,퀘스트_reward_type_name,0),1)</f>
        <v>6</v>
      </c>
      <c r="U402" s="175">
        <f>'가이드 작업용'!Y402</f>
        <v>85002</v>
      </c>
      <c r="V402" s="68">
        <f>0</f>
        <v>0</v>
      </c>
      <c r="W402" s="175">
        <f>'가이드 작업용'!Z402</f>
        <v>1</v>
      </c>
      <c r="X402" s="175">
        <f>INDEX(퀘스트_reward_type_List,MATCH('가이드 작업용'!AB402,퀘스트_reward_type_name,0),1)</f>
        <v>0</v>
      </c>
      <c r="Y402" s="175">
        <f>'가이드 작업용'!AC402</f>
        <v>0</v>
      </c>
      <c r="Z402" s="68">
        <f>0</f>
        <v>0</v>
      </c>
      <c r="AA402" s="175">
        <f>'가이드 작업용'!AD402</f>
        <v>0</v>
      </c>
      <c r="AB402" s="175">
        <f>INDEX(퀘스트_shortcut_type_List,MATCH('가이드 작업용'!T402,퀘스트_shortcut_type_name,0),1)</f>
        <v>23</v>
      </c>
      <c r="AC402" s="175">
        <f>'가이드 작업용'!V402</f>
        <v>12</v>
      </c>
      <c r="AD402" s="68">
        <f>0</f>
        <v>0</v>
      </c>
      <c r="AE402" s="135">
        <f>INDEX(퀘스트_event_content_List,MATCH('가이드 작업용'!W402,퀘스트_event_content_name,0),1)</f>
        <v>0</v>
      </c>
      <c r="AF402" s="26" t="b">
        <f t="shared" ref="AF402:AF428" si="85">IF(OR(AND(L402=6,O402=0),AND(P402=6,S402=0),AND(T402=6,W402=0),AND(X402=6,AA402=0)),TRUE,FALSE)</f>
        <v>0</v>
      </c>
      <c r="AG402" s="1" t="b">
        <f t="shared" ref="AG402:AG428" si="86">IF(
    OR(L402=2,P402=2,T402=2,X402=2),TRUE,FALSE)</f>
        <v>0</v>
      </c>
      <c r="AH402" s="1" t="b">
        <f t="shared" ref="AH402:AH428" si="87">IF(I402=9,TRUE,FALSE)</f>
        <v>0</v>
      </c>
    </row>
    <row r="403" spans="1:34" s="176" customFormat="1" x14ac:dyDescent="0.3">
      <c r="A403" s="1">
        <f t="shared" si="83"/>
        <v>5409502</v>
      </c>
      <c r="B403" s="68">
        <f t="shared" si="76"/>
        <v>1402</v>
      </c>
      <c r="C403" s="68">
        <f>2</f>
        <v>2</v>
      </c>
      <c r="D403" s="68">
        <f t="shared" si="84"/>
        <v>142402</v>
      </c>
      <c r="E403" s="68">
        <f t="shared" si="75"/>
        <v>242330</v>
      </c>
      <c r="F403" s="175" t="str">
        <f>'가이드 작업용'!M403</f>
        <v>살라만다 보스 처치</v>
      </c>
      <c r="G403" s="175" t="str">
        <f>IFERROR(VLOOKUP(E403,'가이드 언어'!$BI:$BR,2,FALSE),0)</f>
        <v>메인 퀘스트 330 클리어</v>
      </c>
      <c r="H403" s="68">
        <f t="shared" si="77"/>
        <v>402</v>
      </c>
      <c r="I403" s="175">
        <f>'가이드 작업용'!N403</f>
        <v>2</v>
      </c>
      <c r="J403" s="175">
        <f>'가이드 작업용'!Q403</f>
        <v>54095</v>
      </c>
      <c r="K403" s="175">
        <f>'가이드 작업용'!S403</f>
        <v>1</v>
      </c>
      <c r="L403" s="68">
        <f>8</f>
        <v>8</v>
      </c>
      <c r="M403" s="175">
        <f>'가이드 작업용'!G403</f>
        <v>5000000</v>
      </c>
      <c r="N403" s="68">
        <f>0</f>
        <v>0</v>
      </c>
      <c r="O403" s="68">
        <f>0</f>
        <v>0</v>
      </c>
      <c r="P403" s="68">
        <f>9</f>
        <v>9</v>
      </c>
      <c r="Q403" s="175">
        <f>'가이드 작업용'!K403</f>
        <v>367000</v>
      </c>
      <c r="R403" s="68">
        <f>0</f>
        <v>0</v>
      </c>
      <c r="S403" s="68">
        <f>0</f>
        <v>0</v>
      </c>
      <c r="T403" s="175">
        <f>INDEX(퀘스트_reward_type_List,MATCH('가이드 작업용'!X403,퀘스트_reward_type_name,0),1)</f>
        <v>0</v>
      </c>
      <c r="U403" s="175">
        <f>'가이드 작업용'!Y403</f>
        <v>0</v>
      </c>
      <c r="V403" s="68">
        <f>0</f>
        <v>0</v>
      </c>
      <c r="W403" s="175">
        <f>'가이드 작업용'!Z403</f>
        <v>0</v>
      </c>
      <c r="X403" s="175">
        <f>INDEX(퀘스트_reward_type_List,MATCH('가이드 작업용'!AB403,퀘스트_reward_type_name,0),1)</f>
        <v>0</v>
      </c>
      <c r="Y403" s="175">
        <f>'가이드 작업용'!AC403</f>
        <v>0</v>
      </c>
      <c r="Z403" s="68">
        <f>0</f>
        <v>0</v>
      </c>
      <c r="AA403" s="175">
        <f>'가이드 작업용'!AD403</f>
        <v>0</v>
      </c>
      <c r="AB403" s="175">
        <f>INDEX(퀘스트_shortcut_type_List,MATCH('가이드 작업용'!T403,퀘스트_shortcut_type_name,0),1)</f>
        <v>15</v>
      </c>
      <c r="AC403" s="175">
        <f>'가이드 작업용'!V403</f>
        <v>72</v>
      </c>
      <c r="AD403" s="68">
        <f>0</f>
        <v>0</v>
      </c>
      <c r="AE403" s="135">
        <f>INDEX(퀘스트_event_content_List,MATCH('가이드 작업용'!W403,퀘스트_event_content_name,0),1)</f>
        <v>0</v>
      </c>
      <c r="AF403" s="26" t="b">
        <f t="shared" si="85"/>
        <v>0</v>
      </c>
      <c r="AG403" s="1" t="b">
        <f t="shared" si="86"/>
        <v>0</v>
      </c>
      <c r="AH403" s="1" t="b">
        <f t="shared" si="87"/>
        <v>0</v>
      </c>
    </row>
    <row r="404" spans="1:34" x14ac:dyDescent="0.3">
      <c r="A404" s="1">
        <f t="shared" si="83"/>
        <v>690</v>
      </c>
      <c r="B404" s="68">
        <f t="shared" si="76"/>
        <v>1403</v>
      </c>
      <c r="C404" s="68">
        <f>2</f>
        <v>2</v>
      </c>
      <c r="D404" s="68">
        <f>B404+100000+41001</f>
        <v>142404</v>
      </c>
      <c r="E404" s="68">
        <f t="shared" si="75"/>
        <v>242331</v>
      </c>
      <c r="F404" s="175" t="str">
        <f>'가이드 작업용'!M404</f>
        <v>타임 패트롤 레벨 클리어!</v>
      </c>
      <c r="G404" s="175" t="str">
        <f>IFERROR(VLOOKUP(E404,'가이드 언어'!$BI:$BR,2,FALSE),0)</f>
        <v>메인 퀘스트 331 클리어</v>
      </c>
      <c r="H404" s="68">
        <f t="shared" si="77"/>
        <v>403</v>
      </c>
      <c r="I404" s="175">
        <f>'가이드 작업용'!N404</f>
        <v>90</v>
      </c>
      <c r="J404" s="175">
        <f>'가이드 작업용'!Q404</f>
        <v>6</v>
      </c>
      <c r="K404" s="175">
        <f>'가이드 작업용'!S404</f>
        <v>1</v>
      </c>
      <c r="L404" s="68">
        <f>8</f>
        <v>8</v>
      </c>
      <c r="M404" s="175">
        <f>'가이드 작업용'!G404</f>
        <v>5000000</v>
      </c>
      <c r="N404" s="68">
        <f>0</f>
        <v>0</v>
      </c>
      <c r="O404" s="68">
        <f>0</f>
        <v>0</v>
      </c>
      <c r="P404" s="68">
        <f>9</f>
        <v>9</v>
      </c>
      <c r="Q404" s="175">
        <f>'가이드 작업용'!K404</f>
        <v>369000</v>
      </c>
      <c r="R404" s="68">
        <f>0</f>
        <v>0</v>
      </c>
      <c r="S404" s="68">
        <f>0</f>
        <v>0</v>
      </c>
      <c r="T404" s="175">
        <f>INDEX(퀘스트_reward_type_List,MATCH('가이드 작업용'!X404,퀘스트_reward_type_name,0),1)</f>
        <v>0</v>
      </c>
      <c r="U404" s="175">
        <f>'가이드 작업용'!Y404</f>
        <v>0</v>
      </c>
      <c r="V404" s="68">
        <f>0</f>
        <v>0</v>
      </c>
      <c r="W404" s="175">
        <f>'가이드 작업용'!Z404</f>
        <v>0</v>
      </c>
      <c r="X404" s="175">
        <f>INDEX(퀘스트_reward_type_List,MATCH('가이드 작업용'!AB404,퀘스트_reward_type_name,0),1)</f>
        <v>0</v>
      </c>
      <c r="Y404" s="175">
        <f>'가이드 작업용'!AC404</f>
        <v>0</v>
      </c>
      <c r="Z404" s="68">
        <f>0</f>
        <v>0</v>
      </c>
      <c r="AA404" s="175">
        <f>'가이드 작업용'!AD404</f>
        <v>0</v>
      </c>
      <c r="AB404" s="175">
        <f>INDEX(퀘스트_shortcut_type_List,MATCH('가이드 작업용'!T404,퀘스트_shortcut_type_name,0),1)</f>
        <v>39</v>
      </c>
      <c r="AC404" s="175">
        <f>'가이드 작업용'!V404</f>
        <v>0</v>
      </c>
      <c r="AD404" s="68">
        <f>0</f>
        <v>0</v>
      </c>
      <c r="AE404" s="135">
        <f>INDEX(퀘스트_event_content_List,MATCH('가이드 작업용'!W404,퀘스트_event_content_name,0),1)</f>
        <v>0</v>
      </c>
      <c r="AF404" s="26" t="b">
        <f t="shared" si="85"/>
        <v>0</v>
      </c>
      <c r="AG404" s="1" t="b">
        <f t="shared" si="86"/>
        <v>0</v>
      </c>
      <c r="AH404" s="1" t="b">
        <f t="shared" si="87"/>
        <v>0</v>
      </c>
    </row>
    <row r="405" spans="1:34" x14ac:dyDescent="0.3">
      <c r="A405" s="1">
        <f t="shared" si="83"/>
        <v>12542</v>
      </c>
      <c r="B405" s="68">
        <f t="shared" si="76"/>
        <v>1404</v>
      </c>
      <c r="C405" s="68">
        <f>2</f>
        <v>2</v>
      </c>
      <c r="D405" s="68">
        <f t="shared" ref="D405:D428" si="88">B405+100000+41001</f>
        <v>142405</v>
      </c>
      <c r="E405" s="68">
        <f t="shared" si="75"/>
        <v>242332</v>
      </c>
      <c r="F405" s="175" t="str">
        <f>'가이드 작업용'!M405</f>
        <v>메탈링 처치</v>
      </c>
      <c r="G405" s="175" t="str">
        <f>IFERROR(VLOOKUP(E405,'가이드 언어'!$BI:$BR,2,FALSE),0)</f>
        <v>메인 퀘스트 332 클리어</v>
      </c>
      <c r="H405" s="68">
        <f t="shared" si="77"/>
        <v>404</v>
      </c>
      <c r="I405" s="175">
        <f>'가이드 작업용'!N405</f>
        <v>42</v>
      </c>
      <c r="J405" s="175">
        <f>'가이드 작업용'!Q405</f>
        <v>125</v>
      </c>
      <c r="K405" s="175">
        <f>'가이드 작업용'!S405</f>
        <v>4800</v>
      </c>
      <c r="L405" s="68">
        <f>8</f>
        <v>8</v>
      </c>
      <c r="M405" s="175">
        <f>'가이드 작업용'!G405</f>
        <v>5000000</v>
      </c>
      <c r="N405" s="68">
        <f>0</f>
        <v>0</v>
      </c>
      <c r="O405" s="68">
        <f>0</f>
        <v>0</v>
      </c>
      <c r="P405" s="68">
        <f>9</f>
        <v>9</v>
      </c>
      <c r="Q405" s="175">
        <f>'가이드 작업용'!K405</f>
        <v>371000</v>
      </c>
      <c r="R405" s="68">
        <f>0</f>
        <v>0</v>
      </c>
      <c r="S405" s="68">
        <f>0</f>
        <v>0</v>
      </c>
      <c r="T405" s="175">
        <f>INDEX(퀘스트_reward_type_List,MATCH('가이드 작업용'!X405,퀘스트_reward_type_name,0),1)</f>
        <v>0</v>
      </c>
      <c r="U405" s="175">
        <f>'가이드 작업용'!Y405</f>
        <v>0</v>
      </c>
      <c r="V405" s="68">
        <f>0</f>
        <v>0</v>
      </c>
      <c r="W405" s="175">
        <f>'가이드 작업용'!Z405</f>
        <v>0</v>
      </c>
      <c r="X405" s="175">
        <f>INDEX(퀘스트_reward_type_List,MATCH('가이드 작업용'!AB405,퀘스트_reward_type_name,0),1)</f>
        <v>0</v>
      </c>
      <c r="Y405" s="175">
        <f>'가이드 작업용'!AC405</f>
        <v>0</v>
      </c>
      <c r="Z405" s="68">
        <f>0</f>
        <v>0</v>
      </c>
      <c r="AA405" s="175">
        <f>'가이드 작업용'!AD405</f>
        <v>0</v>
      </c>
      <c r="AB405" s="175">
        <f>INDEX(퀘스트_shortcut_type_List,MATCH('가이드 작업용'!T405,퀘스트_shortcut_type_name,0),1)</f>
        <v>15</v>
      </c>
      <c r="AC405" s="175">
        <f>'가이드 작업용'!V405</f>
        <v>73</v>
      </c>
      <c r="AD405" s="68">
        <f>0</f>
        <v>0</v>
      </c>
      <c r="AE405" s="135">
        <f>INDEX(퀘스트_event_content_List,MATCH('가이드 작업용'!W405,퀘스트_event_content_name,0),1)</f>
        <v>0</v>
      </c>
      <c r="AF405" s="26" t="b">
        <f t="shared" si="85"/>
        <v>0</v>
      </c>
      <c r="AG405" s="1" t="b">
        <f t="shared" si="86"/>
        <v>0</v>
      </c>
      <c r="AH405" s="1" t="b">
        <f t="shared" si="87"/>
        <v>0</v>
      </c>
    </row>
    <row r="406" spans="1:34" x14ac:dyDescent="0.3">
      <c r="A406" s="1">
        <f t="shared" si="83"/>
        <v>7365</v>
      </c>
      <c r="B406" s="68">
        <f t="shared" si="76"/>
        <v>1405</v>
      </c>
      <c r="C406" s="68">
        <f>2</f>
        <v>2</v>
      </c>
      <c r="D406" s="68">
        <f t="shared" si="88"/>
        <v>142406</v>
      </c>
      <c r="E406" s="68">
        <f t="shared" si="75"/>
        <v>242333</v>
      </c>
      <c r="F406" s="175" t="str">
        <f>'가이드 작업용'!M406</f>
        <v>MVP 처치</v>
      </c>
      <c r="G406" s="175" t="str">
        <f>IFERROR(VLOOKUP(E406,'가이드 언어'!$BI:$BR,2,FALSE),0)</f>
        <v>메인 퀘스트 333 클리어</v>
      </c>
      <c r="H406" s="68">
        <f t="shared" si="77"/>
        <v>405</v>
      </c>
      <c r="I406" s="175">
        <f>'가이드 작업용'!N406</f>
        <v>65</v>
      </c>
      <c r="J406" s="175">
        <f>'가이드 작업용'!Q406</f>
        <v>73</v>
      </c>
      <c r="K406" s="175">
        <f>'가이드 작업용'!S406</f>
        <v>8</v>
      </c>
      <c r="L406" s="68">
        <f>8</f>
        <v>8</v>
      </c>
      <c r="M406" s="175">
        <f>'가이드 작업용'!G406</f>
        <v>6000000</v>
      </c>
      <c r="N406" s="68">
        <f>0</f>
        <v>0</v>
      </c>
      <c r="O406" s="68">
        <f>0</f>
        <v>0</v>
      </c>
      <c r="P406" s="68">
        <f>9</f>
        <v>9</v>
      </c>
      <c r="Q406" s="175">
        <f>'가이드 작업용'!K406</f>
        <v>373000</v>
      </c>
      <c r="R406" s="68">
        <f>0</f>
        <v>0</v>
      </c>
      <c r="S406" s="68">
        <f>0</f>
        <v>0</v>
      </c>
      <c r="T406" s="175">
        <f>INDEX(퀘스트_reward_type_List,MATCH('가이드 작업용'!X406,퀘스트_reward_type_name,0),1)</f>
        <v>0</v>
      </c>
      <c r="U406" s="175">
        <f>'가이드 작업용'!Y406</f>
        <v>0</v>
      </c>
      <c r="V406" s="68">
        <f>0</f>
        <v>0</v>
      </c>
      <c r="W406" s="175">
        <f>'가이드 작업용'!Z406</f>
        <v>0</v>
      </c>
      <c r="X406" s="175">
        <f>INDEX(퀘스트_reward_type_List,MATCH('가이드 작업용'!AB406,퀘스트_reward_type_name,0),1)</f>
        <v>0</v>
      </c>
      <c r="Y406" s="175">
        <f>'가이드 작업용'!AC406</f>
        <v>0</v>
      </c>
      <c r="Z406" s="68">
        <f>0</f>
        <v>0</v>
      </c>
      <c r="AA406" s="175">
        <f>'가이드 작업용'!AD406</f>
        <v>0</v>
      </c>
      <c r="AB406" s="175">
        <f>INDEX(퀘스트_shortcut_type_List,MATCH('가이드 작업용'!T406,퀘스트_shortcut_type_name,0),1)</f>
        <v>15</v>
      </c>
      <c r="AC406" s="175">
        <f>'가이드 작업용'!V406</f>
        <v>73</v>
      </c>
      <c r="AD406" s="68">
        <f>0</f>
        <v>0</v>
      </c>
      <c r="AE406" s="135">
        <f>INDEX(퀘스트_event_content_List,MATCH('가이드 작업용'!W406,퀘스트_event_content_name,0),1)</f>
        <v>0</v>
      </c>
      <c r="AF406" s="26" t="b">
        <f t="shared" si="85"/>
        <v>0</v>
      </c>
      <c r="AG406" s="1" t="b">
        <f t="shared" si="86"/>
        <v>0</v>
      </c>
      <c r="AH406" s="1" t="b">
        <f t="shared" si="87"/>
        <v>0</v>
      </c>
    </row>
    <row r="407" spans="1:34" x14ac:dyDescent="0.3">
      <c r="A407" s="1">
        <f t="shared" si="83"/>
        <v>5415302</v>
      </c>
      <c r="B407" s="68">
        <f t="shared" si="76"/>
        <v>1406</v>
      </c>
      <c r="C407" s="68">
        <f>2</f>
        <v>2</v>
      </c>
      <c r="D407" s="68">
        <f t="shared" si="88"/>
        <v>142407</v>
      </c>
      <c r="E407" s="68">
        <f t="shared" si="75"/>
        <v>242334</v>
      </c>
      <c r="F407" s="175" t="str">
        <f>'가이드 작업용'!M407</f>
        <v>메탈링 보스 처치</v>
      </c>
      <c r="G407" s="175" t="str">
        <f>IFERROR(VLOOKUP(E407,'가이드 언어'!$BI:$BR,2,FALSE),0)</f>
        <v>메인 퀘스트 334 클리어</v>
      </c>
      <c r="H407" s="68">
        <f t="shared" si="77"/>
        <v>406</v>
      </c>
      <c r="I407" s="175">
        <f>'가이드 작업용'!N407</f>
        <v>2</v>
      </c>
      <c r="J407" s="175">
        <f>'가이드 작업용'!Q407</f>
        <v>54153</v>
      </c>
      <c r="K407" s="175">
        <f>'가이드 작업용'!S407</f>
        <v>1</v>
      </c>
      <c r="L407" s="68">
        <f>8</f>
        <v>8</v>
      </c>
      <c r="M407" s="175">
        <f>'가이드 작업용'!G407</f>
        <v>6000000</v>
      </c>
      <c r="N407" s="68">
        <f>0</f>
        <v>0</v>
      </c>
      <c r="O407" s="68">
        <f>0</f>
        <v>0</v>
      </c>
      <c r="P407" s="68">
        <f>9</f>
        <v>9</v>
      </c>
      <c r="Q407" s="175">
        <f>'가이드 작업용'!K407</f>
        <v>375000</v>
      </c>
      <c r="R407" s="68">
        <f>0</f>
        <v>0</v>
      </c>
      <c r="S407" s="68">
        <f>0</f>
        <v>0</v>
      </c>
      <c r="T407" s="175">
        <f>INDEX(퀘스트_reward_type_List,MATCH('가이드 작업용'!X407,퀘스트_reward_type_name,0),1)</f>
        <v>0</v>
      </c>
      <c r="U407" s="175">
        <f>'가이드 작업용'!Y407</f>
        <v>0</v>
      </c>
      <c r="V407" s="68">
        <f>0</f>
        <v>0</v>
      </c>
      <c r="W407" s="175">
        <f>'가이드 작업용'!Z407</f>
        <v>0</v>
      </c>
      <c r="X407" s="175">
        <f>INDEX(퀘스트_reward_type_List,MATCH('가이드 작업용'!AB407,퀘스트_reward_type_name,0),1)</f>
        <v>0</v>
      </c>
      <c r="Y407" s="175">
        <f>'가이드 작업용'!AC407</f>
        <v>0</v>
      </c>
      <c r="Z407" s="68">
        <f>0</f>
        <v>0</v>
      </c>
      <c r="AA407" s="175">
        <f>'가이드 작업용'!AD407</f>
        <v>0</v>
      </c>
      <c r="AB407" s="175">
        <f>INDEX(퀘스트_shortcut_type_List,MATCH('가이드 작업용'!T407,퀘스트_shortcut_type_name,0),1)</f>
        <v>15</v>
      </c>
      <c r="AC407" s="175">
        <f>'가이드 작업용'!V407</f>
        <v>73</v>
      </c>
      <c r="AD407" s="68">
        <f>0</f>
        <v>0</v>
      </c>
      <c r="AE407" s="135">
        <f>INDEX(퀘스트_event_content_List,MATCH('가이드 작업용'!W407,퀘스트_event_content_name,0),1)</f>
        <v>0</v>
      </c>
      <c r="AF407" s="26" t="b">
        <f t="shared" si="85"/>
        <v>0</v>
      </c>
      <c r="AG407" s="1" t="b">
        <f t="shared" si="86"/>
        <v>0</v>
      </c>
      <c r="AH407" s="1" t="b">
        <f t="shared" si="87"/>
        <v>0</v>
      </c>
    </row>
    <row r="408" spans="1:34" x14ac:dyDescent="0.3">
      <c r="A408" s="1">
        <f t="shared" si="83"/>
        <v>13842</v>
      </c>
      <c r="B408" s="68">
        <f t="shared" si="76"/>
        <v>1407</v>
      </c>
      <c r="C408" s="68">
        <f>2</f>
        <v>2</v>
      </c>
      <c r="D408" s="68">
        <f t="shared" si="88"/>
        <v>142408</v>
      </c>
      <c r="E408" s="68">
        <f t="shared" si="75"/>
        <v>242335</v>
      </c>
      <c r="F408" s="175" t="str">
        <f>'가이드 작업용'!M408</f>
        <v>홀덴 처치</v>
      </c>
      <c r="G408" s="175" t="str">
        <f>IFERROR(VLOOKUP(E408,'가이드 언어'!$BI:$BR,2,FALSE),0)</f>
        <v>메인 퀘스트 335 클리어</v>
      </c>
      <c r="H408" s="68">
        <f t="shared" si="77"/>
        <v>407</v>
      </c>
      <c r="I408" s="175">
        <f>'가이드 작업용'!N408</f>
        <v>42</v>
      </c>
      <c r="J408" s="175">
        <f>'가이드 작업용'!Q408</f>
        <v>138</v>
      </c>
      <c r="K408" s="175">
        <f>'가이드 작업용'!S408</f>
        <v>4800</v>
      </c>
      <c r="L408" s="68">
        <f>8</f>
        <v>8</v>
      </c>
      <c r="M408" s="175">
        <f>'가이드 작업용'!G408</f>
        <v>6000000</v>
      </c>
      <c r="N408" s="68">
        <f>0</f>
        <v>0</v>
      </c>
      <c r="O408" s="68">
        <f>0</f>
        <v>0</v>
      </c>
      <c r="P408" s="68">
        <f>9</f>
        <v>9</v>
      </c>
      <c r="Q408" s="175">
        <f>'가이드 작업용'!K408</f>
        <v>377000</v>
      </c>
      <c r="R408" s="68">
        <f>0</f>
        <v>0</v>
      </c>
      <c r="S408" s="68">
        <f>0</f>
        <v>0</v>
      </c>
      <c r="T408" s="175">
        <f>INDEX(퀘스트_reward_type_List,MATCH('가이드 작업용'!X408,퀘스트_reward_type_name,0),1)</f>
        <v>0</v>
      </c>
      <c r="U408" s="175">
        <f>'가이드 작업용'!Y408</f>
        <v>0</v>
      </c>
      <c r="V408" s="68">
        <f>0</f>
        <v>0</v>
      </c>
      <c r="W408" s="175">
        <f>'가이드 작업용'!Z408</f>
        <v>0</v>
      </c>
      <c r="X408" s="175">
        <f>INDEX(퀘스트_reward_type_List,MATCH('가이드 작업용'!AB408,퀘스트_reward_type_name,0),1)</f>
        <v>0</v>
      </c>
      <c r="Y408" s="175">
        <f>'가이드 작업용'!AC408</f>
        <v>0</v>
      </c>
      <c r="Z408" s="68">
        <f>0</f>
        <v>0</v>
      </c>
      <c r="AA408" s="175">
        <f>'가이드 작업용'!AD408</f>
        <v>0</v>
      </c>
      <c r="AB408" s="175">
        <f>INDEX(퀘스트_shortcut_type_List,MATCH('가이드 작업용'!T408,퀘스트_shortcut_type_name,0),1)</f>
        <v>15</v>
      </c>
      <c r="AC408" s="175">
        <f>'가이드 작업용'!V408</f>
        <v>74</v>
      </c>
      <c r="AD408" s="68">
        <f>0</f>
        <v>0</v>
      </c>
      <c r="AE408" s="135">
        <f>INDEX(퀘스트_event_content_List,MATCH('가이드 작업용'!W408,퀘스트_event_content_name,0),1)</f>
        <v>0</v>
      </c>
      <c r="AF408" s="26" t="b">
        <f t="shared" si="85"/>
        <v>0</v>
      </c>
      <c r="AG408" s="1" t="b">
        <f t="shared" si="86"/>
        <v>0</v>
      </c>
      <c r="AH408" s="1" t="b">
        <f t="shared" si="87"/>
        <v>0</v>
      </c>
    </row>
    <row r="409" spans="1:34" x14ac:dyDescent="0.3">
      <c r="A409" s="1">
        <f t="shared" si="83"/>
        <v>7366</v>
      </c>
      <c r="B409" s="68">
        <f t="shared" si="76"/>
        <v>1408</v>
      </c>
      <c r="C409" s="68">
        <f>2</f>
        <v>2</v>
      </c>
      <c r="D409" s="68">
        <f t="shared" si="88"/>
        <v>142409</v>
      </c>
      <c r="E409" s="68">
        <f t="shared" si="75"/>
        <v>242336</v>
      </c>
      <c r="F409" s="175" t="str">
        <f>'가이드 작업용'!M409</f>
        <v>아인브로크1 유니크 MVP 처치</v>
      </c>
      <c r="G409" s="175" t="str">
        <f>IFERROR(VLOOKUP(E409,'가이드 언어'!$BI:$BR,2,FALSE),0)</f>
        <v>메인 퀘스트 336 클리어</v>
      </c>
      <c r="H409" s="68">
        <f t="shared" si="77"/>
        <v>408</v>
      </c>
      <c r="I409" s="175">
        <f>'가이드 작업용'!N409</f>
        <v>66</v>
      </c>
      <c r="J409" s="175">
        <f>'가이드 작업용'!Q409</f>
        <v>73</v>
      </c>
      <c r="K409" s="175">
        <f>'가이드 작업용'!S409</f>
        <v>1</v>
      </c>
      <c r="L409" s="68">
        <f>8</f>
        <v>8</v>
      </c>
      <c r="M409" s="175">
        <f>'가이드 작업용'!G409</f>
        <v>6000000</v>
      </c>
      <c r="N409" s="68">
        <f>0</f>
        <v>0</v>
      </c>
      <c r="O409" s="68">
        <f>0</f>
        <v>0</v>
      </c>
      <c r="P409" s="68">
        <f>9</f>
        <v>9</v>
      </c>
      <c r="Q409" s="175">
        <f>'가이드 작업용'!K409</f>
        <v>379000</v>
      </c>
      <c r="R409" s="68">
        <f>0</f>
        <v>0</v>
      </c>
      <c r="S409" s="68">
        <f>0</f>
        <v>0</v>
      </c>
      <c r="T409" s="175">
        <f>INDEX(퀘스트_reward_type_List,MATCH('가이드 작업용'!X409,퀘스트_reward_type_name,0),1)</f>
        <v>0</v>
      </c>
      <c r="U409" s="175">
        <f>'가이드 작업용'!Y409</f>
        <v>0</v>
      </c>
      <c r="V409" s="68">
        <f>0</f>
        <v>0</v>
      </c>
      <c r="W409" s="175">
        <f>'가이드 작업용'!Z409</f>
        <v>0</v>
      </c>
      <c r="X409" s="175">
        <f>INDEX(퀘스트_reward_type_List,MATCH('가이드 작업용'!AB409,퀘스트_reward_type_name,0),1)</f>
        <v>0</v>
      </c>
      <c r="Y409" s="175">
        <f>'가이드 작업용'!AC409</f>
        <v>0</v>
      </c>
      <c r="Z409" s="68">
        <f>0</f>
        <v>0</v>
      </c>
      <c r="AA409" s="175">
        <f>'가이드 작업용'!AD409</f>
        <v>0</v>
      </c>
      <c r="AB409" s="175">
        <f>INDEX(퀘스트_shortcut_type_List,MATCH('가이드 작업용'!T409,퀘스트_shortcut_type_name,0),1)</f>
        <v>0</v>
      </c>
      <c r="AC409" s="175">
        <f>'가이드 작업용'!V409</f>
        <v>73</v>
      </c>
      <c r="AD409" s="68">
        <f>0</f>
        <v>0</v>
      </c>
      <c r="AE409" s="135">
        <f>INDEX(퀘스트_event_content_List,MATCH('가이드 작업용'!W409,퀘스트_event_content_name,0),1)</f>
        <v>0</v>
      </c>
      <c r="AF409" s="26" t="b">
        <f t="shared" si="85"/>
        <v>0</v>
      </c>
      <c r="AG409" s="1" t="b">
        <f t="shared" si="86"/>
        <v>0</v>
      </c>
      <c r="AH409" s="1" t="b">
        <f t="shared" si="87"/>
        <v>0</v>
      </c>
    </row>
    <row r="410" spans="1:34" x14ac:dyDescent="0.3">
      <c r="A410" s="1">
        <f t="shared" si="83"/>
        <v>7465</v>
      </c>
      <c r="B410" s="68">
        <f t="shared" si="76"/>
        <v>1409</v>
      </c>
      <c r="C410" s="68">
        <f>2</f>
        <v>2</v>
      </c>
      <c r="D410" s="68">
        <f t="shared" si="88"/>
        <v>142410</v>
      </c>
      <c r="E410" s="68">
        <f t="shared" si="75"/>
        <v>242337</v>
      </c>
      <c r="F410" s="175" t="str">
        <f>'가이드 작업용'!M410</f>
        <v>MVP 처치</v>
      </c>
      <c r="G410" s="175" t="str">
        <f>IFERROR(VLOOKUP(E410,'가이드 언어'!$BI:$BR,2,FALSE),0)</f>
        <v>메인 퀘스트 337 클리어</v>
      </c>
      <c r="H410" s="68">
        <f t="shared" si="77"/>
        <v>409</v>
      </c>
      <c r="I410" s="175">
        <f>'가이드 작업용'!N410</f>
        <v>65</v>
      </c>
      <c r="J410" s="175">
        <f>'가이드 작업용'!Q410</f>
        <v>74</v>
      </c>
      <c r="K410" s="175">
        <f>'가이드 작업용'!S410</f>
        <v>8</v>
      </c>
      <c r="L410" s="68">
        <f>8</f>
        <v>8</v>
      </c>
      <c r="M410" s="175">
        <f>'가이드 작업용'!G410</f>
        <v>6000000</v>
      </c>
      <c r="N410" s="68">
        <f>0</f>
        <v>0</v>
      </c>
      <c r="O410" s="68">
        <f>0</f>
        <v>0</v>
      </c>
      <c r="P410" s="68">
        <f>9</f>
        <v>9</v>
      </c>
      <c r="Q410" s="175">
        <f>'가이드 작업용'!K410</f>
        <v>381000</v>
      </c>
      <c r="R410" s="68">
        <f>0</f>
        <v>0</v>
      </c>
      <c r="S410" s="68">
        <f>0</f>
        <v>0</v>
      </c>
      <c r="T410" s="175">
        <f>INDEX(퀘스트_reward_type_List,MATCH('가이드 작업용'!X410,퀘스트_reward_type_name,0),1)</f>
        <v>0</v>
      </c>
      <c r="U410" s="175">
        <f>'가이드 작업용'!Y410</f>
        <v>0</v>
      </c>
      <c r="V410" s="68">
        <f>0</f>
        <v>0</v>
      </c>
      <c r="W410" s="175">
        <f>'가이드 작업용'!Z410</f>
        <v>0</v>
      </c>
      <c r="X410" s="175">
        <f>INDEX(퀘스트_reward_type_List,MATCH('가이드 작업용'!AB410,퀘스트_reward_type_name,0),1)</f>
        <v>0</v>
      </c>
      <c r="Y410" s="175">
        <f>'가이드 작업용'!AC410</f>
        <v>0</v>
      </c>
      <c r="Z410" s="68">
        <f>0</f>
        <v>0</v>
      </c>
      <c r="AA410" s="175">
        <f>'가이드 작업용'!AD410</f>
        <v>0</v>
      </c>
      <c r="AB410" s="175">
        <f>INDEX(퀘스트_shortcut_type_List,MATCH('가이드 작업용'!T410,퀘스트_shortcut_type_name,0),1)</f>
        <v>15</v>
      </c>
      <c r="AC410" s="175">
        <f>'가이드 작업용'!V410</f>
        <v>74</v>
      </c>
      <c r="AD410" s="68">
        <f>0</f>
        <v>0</v>
      </c>
      <c r="AE410" s="135">
        <f>INDEX(퀘스트_event_content_List,MATCH('가이드 작업용'!W410,퀘스트_event_content_name,0),1)</f>
        <v>0</v>
      </c>
      <c r="AF410" s="26" t="b">
        <f t="shared" si="85"/>
        <v>0</v>
      </c>
      <c r="AG410" s="1" t="b">
        <f t="shared" si="86"/>
        <v>0</v>
      </c>
      <c r="AH410" s="1" t="b">
        <f t="shared" si="87"/>
        <v>0</v>
      </c>
    </row>
    <row r="411" spans="1:34" x14ac:dyDescent="0.3">
      <c r="A411" s="1">
        <f t="shared" si="83"/>
        <v>5415402</v>
      </c>
      <c r="B411" s="68">
        <f t="shared" si="76"/>
        <v>1410</v>
      </c>
      <c r="C411" s="68">
        <f>2</f>
        <v>2</v>
      </c>
      <c r="D411" s="68">
        <f t="shared" si="88"/>
        <v>142411</v>
      </c>
      <c r="E411" s="68">
        <f t="shared" si="75"/>
        <v>242338</v>
      </c>
      <c r="F411" s="175" t="str">
        <f>'가이드 작업용'!M411</f>
        <v>홀덴 보스 처치</v>
      </c>
      <c r="G411" s="175" t="str">
        <f>IFERROR(VLOOKUP(E411,'가이드 언어'!$BI:$BR,2,FALSE),0)</f>
        <v>메인 퀘스트 338 클리어</v>
      </c>
      <c r="H411" s="68">
        <f t="shared" si="77"/>
        <v>410</v>
      </c>
      <c r="I411" s="175">
        <f>'가이드 작업용'!N411</f>
        <v>2</v>
      </c>
      <c r="J411" s="175">
        <f>'가이드 작업용'!Q411</f>
        <v>54154</v>
      </c>
      <c r="K411" s="175">
        <f>'가이드 작업용'!S411</f>
        <v>1</v>
      </c>
      <c r="L411" s="68">
        <f>8</f>
        <v>8</v>
      </c>
      <c r="M411" s="175">
        <f>'가이드 작업용'!G411</f>
        <v>6000000</v>
      </c>
      <c r="N411" s="68">
        <f>0</f>
        <v>0</v>
      </c>
      <c r="O411" s="68">
        <f>0</f>
        <v>0</v>
      </c>
      <c r="P411" s="68">
        <f>9</f>
        <v>9</v>
      </c>
      <c r="Q411" s="175">
        <f>'가이드 작업용'!K411</f>
        <v>383000</v>
      </c>
      <c r="R411" s="68">
        <f>0</f>
        <v>0</v>
      </c>
      <c r="S411" s="68">
        <f>0</f>
        <v>0</v>
      </c>
      <c r="T411" s="175">
        <f>INDEX(퀘스트_reward_type_List,MATCH('가이드 작업용'!X411,퀘스트_reward_type_name,0),1)</f>
        <v>0</v>
      </c>
      <c r="U411" s="175">
        <f>'가이드 작업용'!Y411</f>
        <v>0</v>
      </c>
      <c r="V411" s="68">
        <f>0</f>
        <v>0</v>
      </c>
      <c r="W411" s="175">
        <f>'가이드 작업용'!Z411</f>
        <v>0</v>
      </c>
      <c r="X411" s="175">
        <f>INDEX(퀘스트_reward_type_List,MATCH('가이드 작업용'!AB411,퀘스트_reward_type_name,0),1)</f>
        <v>0</v>
      </c>
      <c r="Y411" s="175">
        <f>'가이드 작업용'!AC411</f>
        <v>0</v>
      </c>
      <c r="Z411" s="68">
        <f>0</f>
        <v>0</v>
      </c>
      <c r="AA411" s="175">
        <f>'가이드 작업용'!AD411</f>
        <v>0</v>
      </c>
      <c r="AB411" s="175">
        <f>INDEX(퀘스트_shortcut_type_List,MATCH('가이드 작업용'!T411,퀘스트_shortcut_type_name,0),1)</f>
        <v>15</v>
      </c>
      <c r="AC411" s="175">
        <f>'가이드 작업용'!V411</f>
        <v>74</v>
      </c>
      <c r="AD411" s="68">
        <f>0</f>
        <v>0</v>
      </c>
      <c r="AE411" s="135">
        <f>INDEX(퀘스트_event_content_List,MATCH('가이드 작업용'!W411,퀘스트_event_content_name,0),1)</f>
        <v>0</v>
      </c>
      <c r="AF411" s="26" t="b">
        <f t="shared" si="85"/>
        <v>0</v>
      </c>
      <c r="AG411" s="1" t="b">
        <f t="shared" si="86"/>
        <v>0</v>
      </c>
      <c r="AH411" s="1" t="b">
        <f t="shared" si="87"/>
        <v>0</v>
      </c>
    </row>
    <row r="412" spans="1:34" x14ac:dyDescent="0.3">
      <c r="A412" s="1">
        <f t="shared" si="83"/>
        <v>13942</v>
      </c>
      <c r="B412" s="68">
        <f t="shared" si="76"/>
        <v>1411</v>
      </c>
      <c r="C412" s="68">
        <f>2</f>
        <v>2</v>
      </c>
      <c r="D412" s="68">
        <f t="shared" si="88"/>
        <v>142412</v>
      </c>
      <c r="E412" s="68">
        <f t="shared" si="75"/>
        <v>242339</v>
      </c>
      <c r="F412" s="175" t="str">
        <f>'가이드 작업용'!M412</f>
        <v>녹시어스 처치</v>
      </c>
      <c r="G412" s="175" t="str">
        <f>IFERROR(VLOOKUP(E412,'가이드 언어'!$BI:$BR,2,FALSE),0)</f>
        <v>메인 퀘스트 339 클리어</v>
      </c>
      <c r="H412" s="68">
        <f t="shared" si="77"/>
        <v>411</v>
      </c>
      <c r="I412" s="175">
        <f>'가이드 작업용'!N412</f>
        <v>42</v>
      </c>
      <c r="J412" s="175">
        <f>'가이드 작업용'!Q412</f>
        <v>139</v>
      </c>
      <c r="K412" s="175">
        <f>'가이드 작업용'!S412</f>
        <v>3600</v>
      </c>
      <c r="L412" s="68">
        <f>8</f>
        <v>8</v>
      </c>
      <c r="M412" s="175">
        <f>'가이드 작업용'!G412</f>
        <v>6000000</v>
      </c>
      <c r="N412" s="68">
        <f>0</f>
        <v>0</v>
      </c>
      <c r="O412" s="68">
        <f>0</f>
        <v>0</v>
      </c>
      <c r="P412" s="68">
        <f>9</f>
        <v>9</v>
      </c>
      <c r="Q412" s="175">
        <f>'가이드 작업용'!K412</f>
        <v>385000</v>
      </c>
      <c r="R412" s="68">
        <f>0</f>
        <v>0</v>
      </c>
      <c r="S412" s="68">
        <f>0</f>
        <v>0</v>
      </c>
      <c r="T412" s="175">
        <f>INDEX(퀘스트_reward_type_List,MATCH('가이드 작업용'!X412,퀘스트_reward_type_name,0),1)</f>
        <v>6</v>
      </c>
      <c r="U412" s="175">
        <f>'가이드 작업용'!Y412</f>
        <v>84017</v>
      </c>
      <c r="V412" s="68">
        <f>0</f>
        <v>0</v>
      </c>
      <c r="W412" s="175">
        <f>'가이드 작업용'!Z412</f>
        <v>1</v>
      </c>
      <c r="X412" s="175">
        <f>INDEX(퀘스트_reward_type_List,MATCH('가이드 작업용'!AB412,퀘스트_reward_type_name,0),1)</f>
        <v>0</v>
      </c>
      <c r="Y412" s="175">
        <f>'가이드 작업용'!AC412</f>
        <v>0</v>
      </c>
      <c r="Z412" s="68">
        <f>0</f>
        <v>0</v>
      </c>
      <c r="AA412" s="175">
        <f>'가이드 작업용'!AD412</f>
        <v>0</v>
      </c>
      <c r="AB412" s="175">
        <f>INDEX(퀘스트_shortcut_type_List,MATCH('가이드 작업용'!T412,퀘스트_shortcut_type_name,0),1)</f>
        <v>15</v>
      </c>
      <c r="AC412" s="175">
        <f>'가이드 작업용'!V412</f>
        <v>75</v>
      </c>
      <c r="AD412" s="68">
        <f>0</f>
        <v>0</v>
      </c>
      <c r="AE412" s="135">
        <f>INDEX(퀘스트_event_content_List,MATCH('가이드 작업용'!W412,퀘스트_event_content_name,0),1)</f>
        <v>0</v>
      </c>
      <c r="AF412" s="26" t="b">
        <f t="shared" si="85"/>
        <v>0</v>
      </c>
      <c r="AG412" s="1" t="b">
        <f t="shared" si="86"/>
        <v>0</v>
      </c>
      <c r="AH412" s="1" t="b">
        <f t="shared" si="87"/>
        <v>0</v>
      </c>
    </row>
    <row r="413" spans="1:34" x14ac:dyDescent="0.3">
      <c r="A413" s="1">
        <f t="shared" si="83"/>
        <v>9423426</v>
      </c>
      <c r="B413" s="68">
        <f t="shared" si="76"/>
        <v>1412</v>
      </c>
      <c r="C413" s="68">
        <f>2</f>
        <v>2</v>
      </c>
      <c r="D413" s="68">
        <f t="shared" si="88"/>
        <v>142413</v>
      </c>
      <c r="E413" s="68">
        <f t="shared" si="75"/>
        <v>242340</v>
      </c>
      <c r="F413" s="175" t="str">
        <f>'가이드 작업용'!M413</f>
        <v>현자의 힘</v>
      </c>
      <c r="G413" s="175" t="str">
        <f>IFERROR(VLOOKUP(E413,'가이드 언어'!$BI:$BR,2,FALSE),0)</f>
        <v>메인 퀘스트 340 클리어</v>
      </c>
      <c r="H413" s="68">
        <f t="shared" si="77"/>
        <v>412</v>
      </c>
      <c r="I413" s="175">
        <f>'가이드 작업용'!N413</f>
        <v>26</v>
      </c>
      <c r="J413" s="175">
        <f>'가이드 작업용'!Q413</f>
        <v>94234</v>
      </c>
      <c r="K413" s="175">
        <f>'가이드 작업용'!S413</f>
        <v>1</v>
      </c>
      <c r="L413" s="68">
        <f>8</f>
        <v>8</v>
      </c>
      <c r="M413" s="175">
        <f>'가이드 작업용'!G413</f>
        <v>6000000</v>
      </c>
      <c r="N413" s="68">
        <f>0</f>
        <v>0</v>
      </c>
      <c r="O413" s="68">
        <f>0</f>
        <v>0</v>
      </c>
      <c r="P413" s="68">
        <f>9</f>
        <v>9</v>
      </c>
      <c r="Q413" s="175">
        <f>'가이드 작업용'!K413</f>
        <v>387000</v>
      </c>
      <c r="R413" s="68">
        <f>0</f>
        <v>0</v>
      </c>
      <c r="S413" s="68">
        <f>0</f>
        <v>0</v>
      </c>
      <c r="T413" s="175">
        <f>INDEX(퀘스트_reward_type_List,MATCH('가이드 작업용'!X413,퀘스트_reward_type_name,0),1)</f>
        <v>6</v>
      </c>
      <c r="U413" s="175">
        <f>'가이드 작업용'!Y413</f>
        <v>94031</v>
      </c>
      <c r="V413" s="68">
        <f>0</f>
        <v>0</v>
      </c>
      <c r="W413" s="175">
        <f>'가이드 작업용'!Z413</f>
        <v>1</v>
      </c>
      <c r="X413" s="175">
        <f>INDEX(퀘스트_reward_type_List,MATCH('가이드 작업용'!AB413,퀘스트_reward_type_name,0),1)</f>
        <v>6</v>
      </c>
      <c r="Y413" s="175">
        <f>'가이드 작업용'!AC413</f>
        <v>94208</v>
      </c>
      <c r="Z413" s="68">
        <f>0</f>
        <v>0</v>
      </c>
      <c r="AA413" s="175">
        <f>'가이드 작업용'!AD413</f>
        <v>20</v>
      </c>
      <c r="AB413" s="175">
        <f>INDEX(퀘스트_shortcut_type_List,MATCH('가이드 작업용'!T413,퀘스트_shortcut_type_name,0),1)</f>
        <v>13</v>
      </c>
      <c r="AC413" s="175">
        <f>'가이드 작업용'!V413</f>
        <v>94234</v>
      </c>
      <c r="AD413" s="68">
        <f>0</f>
        <v>0</v>
      </c>
      <c r="AE413" s="135">
        <f>INDEX(퀘스트_event_content_List,MATCH('가이드 작업용'!W413,퀘스트_event_content_name,0),1)</f>
        <v>0</v>
      </c>
      <c r="AF413" s="26" t="b">
        <f t="shared" si="85"/>
        <v>0</v>
      </c>
      <c r="AG413" s="1" t="b">
        <f t="shared" si="86"/>
        <v>0</v>
      </c>
      <c r="AH413" s="1" t="b">
        <f t="shared" si="87"/>
        <v>0</v>
      </c>
    </row>
    <row r="414" spans="1:34" x14ac:dyDescent="0.3">
      <c r="A414" s="1">
        <f t="shared" si="83"/>
        <v>7565</v>
      </c>
      <c r="B414" s="68">
        <f t="shared" si="76"/>
        <v>1413</v>
      </c>
      <c r="C414" s="68">
        <f>2</f>
        <v>2</v>
      </c>
      <c r="D414" s="68">
        <f t="shared" si="88"/>
        <v>142414</v>
      </c>
      <c r="E414" s="68">
        <f t="shared" si="75"/>
        <v>242341</v>
      </c>
      <c r="F414" s="175" t="str">
        <f>'가이드 작업용'!M414</f>
        <v>MVP 처치</v>
      </c>
      <c r="G414" s="175" t="str">
        <f>IFERROR(VLOOKUP(E414,'가이드 언어'!$BI:$BR,2,FALSE),0)</f>
        <v>메인 퀘스트 341 클리어</v>
      </c>
      <c r="H414" s="68">
        <f t="shared" si="77"/>
        <v>413</v>
      </c>
      <c r="I414" s="175">
        <f>'가이드 작업용'!N414</f>
        <v>65</v>
      </c>
      <c r="J414" s="175">
        <f>'가이드 작업용'!Q414</f>
        <v>75</v>
      </c>
      <c r="K414" s="175">
        <f>'가이드 작업용'!S414</f>
        <v>8</v>
      </c>
      <c r="L414" s="68">
        <f>8</f>
        <v>8</v>
      </c>
      <c r="M414" s="175">
        <f>'가이드 작업용'!G414</f>
        <v>6000000</v>
      </c>
      <c r="N414" s="68">
        <f>0</f>
        <v>0</v>
      </c>
      <c r="O414" s="68">
        <f>0</f>
        <v>0</v>
      </c>
      <c r="P414" s="68">
        <f>9</f>
        <v>9</v>
      </c>
      <c r="Q414" s="175">
        <f>'가이드 작업용'!K414</f>
        <v>389000</v>
      </c>
      <c r="R414" s="68">
        <f>0</f>
        <v>0</v>
      </c>
      <c r="S414" s="68">
        <f>0</f>
        <v>0</v>
      </c>
      <c r="T414" s="175">
        <f>INDEX(퀘스트_reward_type_List,MATCH('가이드 작업용'!X414,퀘스트_reward_type_name,0),1)</f>
        <v>0</v>
      </c>
      <c r="U414" s="175">
        <f>'가이드 작업용'!Y414</f>
        <v>0</v>
      </c>
      <c r="V414" s="68">
        <f>0</f>
        <v>0</v>
      </c>
      <c r="W414" s="175">
        <f>'가이드 작업용'!Z414</f>
        <v>0</v>
      </c>
      <c r="X414" s="175">
        <f>INDEX(퀘스트_reward_type_List,MATCH('가이드 작업용'!AB414,퀘스트_reward_type_name,0),1)</f>
        <v>0</v>
      </c>
      <c r="Y414" s="175">
        <f>'가이드 작업용'!AC414</f>
        <v>0</v>
      </c>
      <c r="Z414" s="68">
        <f>0</f>
        <v>0</v>
      </c>
      <c r="AA414" s="175">
        <f>'가이드 작업용'!AD414</f>
        <v>0</v>
      </c>
      <c r="AB414" s="175">
        <f>INDEX(퀘스트_shortcut_type_List,MATCH('가이드 작업용'!T414,퀘스트_shortcut_type_name,0),1)</f>
        <v>15</v>
      </c>
      <c r="AC414" s="175">
        <f>'가이드 작업용'!V414</f>
        <v>75</v>
      </c>
      <c r="AD414" s="68">
        <f>0</f>
        <v>0</v>
      </c>
      <c r="AE414" s="135">
        <f>INDEX(퀘스트_event_content_List,MATCH('가이드 작업용'!W414,퀘스트_event_content_name,0),1)</f>
        <v>0</v>
      </c>
      <c r="AF414" s="26" t="b">
        <f t="shared" si="85"/>
        <v>0</v>
      </c>
      <c r="AG414" s="1" t="b">
        <f t="shared" si="86"/>
        <v>0</v>
      </c>
      <c r="AH414" s="1" t="b">
        <f t="shared" si="87"/>
        <v>0</v>
      </c>
    </row>
    <row r="415" spans="1:34" x14ac:dyDescent="0.3">
      <c r="A415" s="1">
        <f t="shared" si="83"/>
        <v>5415502</v>
      </c>
      <c r="B415" s="68">
        <f t="shared" si="76"/>
        <v>1414</v>
      </c>
      <c r="C415" s="68">
        <f>2</f>
        <v>2</v>
      </c>
      <c r="D415" s="68">
        <f t="shared" si="88"/>
        <v>142415</v>
      </c>
      <c r="E415" s="68">
        <f t="shared" si="75"/>
        <v>242342</v>
      </c>
      <c r="F415" s="175" t="str">
        <f>'가이드 작업용'!M415</f>
        <v>녹시어스 보스 처치</v>
      </c>
      <c r="G415" s="175" t="str">
        <f>IFERROR(VLOOKUP(E415,'가이드 언어'!$BI:$BR,2,FALSE),0)</f>
        <v>메인 퀘스트 342 클리어</v>
      </c>
      <c r="H415" s="68">
        <f t="shared" si="77"/>
        <v>414</v>
      </c>
      <c r="I415" s="175">
        <f>'가이드 작업용'!N415</f>
        <v>2</v>
      </c>
      <c r="J415" s="175">
        <f>'가이드 작업용'!Q415</f>
        <v>54155</v>
      </c>
      <c r="K415" s="175">
        <f>'가이드 작업용'!S415</f>
        <v>1</v>
      </c>
      <c r="L415" s="68">
        <f>8</f>
        <v>8</v>
      </c>
      <c r="M415" s="175">
        <f>'가이드 작업용'!G415</f>
        <v>6000000</v>
      </c>
      <c r="N415" s="68">
        <f>0</f>
        <v>0</v>
      </c>
      <c r="O415" s="68">
        <f>0</f>
        <v>0</v>
      </c>
      <c r="P415" s="68">
        <f>9</f>
        <v>9</v>
      </c>
      <c r="Q415" s="175">
        <f>'가이드 작업용'!K415</f>
        <v>391000</v>
      </c>
      <c r="R415" s="68">
        <f>0</f>
        <v>0</v>
      </c>
      <c r="S415" s="68">
        <f>0</f>
        <v>0</v>
      </c>
      <c r="T415" s="175">
        <f>INDEX(퀘스트_reward_type_List,MATCH('가이드 작업용'!X415,퀘스트_reward_type_name,0),1)</f>
        <v>0</v>
      </c>
      <c r="U415" s="175">
        <f>'가이드 작업용'!Y415</f>
        <v>0</v>
      </c>
      <c r="V415" s="68">
        <f>0</f>
        <v>0</v>
      </c>
      <c r="W415" s="175">
        <f>'가이드 작업용'!Z415</f>
        <v>0</v>
      </c>
      <c r="X415" s="175">
        <f>INDEX(퀘스트_reward_type_List,MATCH('가이드 작업용'!AB415,퀘스트_reward_type_name,0),1)</f>
        <v>0</v>
      </c>
      <c r="Y415" s="175">
        <f>'가이드 작업용'!AC415</f>
        <v>0</v>
      </c>
      <c r="Z415" s="68">
        <f>0</f>
        <v>0</v>
      </c>
      <c r="AA415" s="175">
        <f>'가이드 작업용'!AD415</f>
        <v>0</v>
      </c>
      <c r="AB415" s="175">
        <f>INDEX(퀘스트_shortcut_type_List,MATCH('가이드 작업용'!T415,퀘스트_shortcut_type_name,0),1)</f>
        <v>15</v>
      </c>
      <c r="AC415" s="175">
        <f>'가이드 작업용'!V415</f>
        <v>75</v>
      </c>
      <c r="AD415" s="68">
        <f>0</f>
        <v>0</v>
      </c>
      <c r="AE415" s="135">
        <f>INDEX(퀘스트_event_content_List,MATCH('가이드 작업용'!W415,퀘스트_event_content_name,0),1)</f>
        <v>0</v>
      </c>
      <c r="AF415" s="26" t="b">
        <f t="shared" si="85"/>
        <v>0</v>
      </c>
      <c r="AG415" s="1" t="b">
        <f t="shared" si="86"/>
        <v>0</v>
      </c>
      <c r="AH415" s="1" t="b">
        <f t="shared" si="87"/>
        <v>0</v>
      </c>
    </row>
    <row r="416" spans="1:34" x14ac:dyDescent="0.3">
      <c r="A416" s="1">
        <f t="shared" si="83"/>
        <v>14042</v>
      </c>
      <c r="B416" s="68">
        <f t="shared" si="76"/>
        <v>1415</v>
      </c>
      <c r="C416" s="68">
        <f>2</f>
        <v>2</v>
      </c>
      <c r="D416" s="68">
        <f t="shared" si="88"/>
        <v>142416</v>
      </c>
      <c r="E416" s="68">
        <f t="shared" si="75"/>
        <v>242343</v>
      </c>
      <c r="F416" s="175" t="str">
        <f>'가이드 작업용'!M416</f>
        <v>베노머스 처치</v>
      </c>
      <c r="G416" s="175" t="str">
        <f>IFERROR(VLOOKUP(E416,'가이드 언어'!$BI:$BR,2,FALSE),0)</f>
        <v>메인 퀘스트 343 클리어</v>
      </c>
      <c r="H416" s="68">
        <f t="shared" si="77"/>
        <v>415</v>
      </c>
      <c r="I416" s="175">
        <f>'가이드 작업용'!N416</f>
        <v>42</v>
      </c>
      <c r="J416" s="175">
        <f>'가이드 작업용'!Q416</f>
        <v>140</v>
      </c>
      <c r="K416" s="175">
        <f>'가이드 작업용'!S416</f>
        <v>3600</v>
      </c>
      <c r="L416" s="68">
        <f>8</f>
        <v>8</v>
      </c>
      <c r="M416" s="175">
        <f>'가이드 작업용'!G416</f>
        <v>6000000</v>
      </c>
      <c r="N416" s="68">
        <f>0</f>
        <v>0</v>
      </c>
      <c r="O416" s="68">
        <f>0</f>
        <v>0</v>
      </c>
      <c r="P416" s="68">
        <f>9</f>
        <v>9</v>
      </c>
      <c r="Q416" s="175">
        <f>'가이드 작업용'!K416</f>
        <v>393000</v>
      </c>
      <c r="R416" s="68">
        <f>0</f>
        <v>0</v>
      </c>
      <c r="S416" s="68">
        <f>0</f>
        <v>0</v>
      </c>
      <c r="T416" s="175">
        <f>INDEX(퀘스트_reward_type_List,MATCH('가이드 작업용'!X416,퀘스트_reward_type_name,0),1)</f>
        <v>6</v>
      </c>
      <c r="U416" s="175">
        <f>'가이드 작업용'!Y416</f>
        <v>84017</v>
      </c>
      <c r="V416" s="68">
        <f>0</f>
        <v>0</v>
      </c>
      <c r="W416" s="175">
        <f>'가이드 작업용'!Z416</f>
        <v>1</v>
      </c>
      <c r="X416" s="175">
        <f>INDEX(퀘스트_reward_type_List,MATCH('가이드 작업용'!AB416,퀘스트_reward_type_name,0),1)</f>
        <v>0</v>
      </c>
      <c r="Y416" s="175">
        <f>'가이드 작업용'!AC416</f>
        <v>0</v>
      </c>
      <c r="Z416" s="68">
        <f>0</f>
        <v>0</v>
      </c>
      <c r="AA416" s="175">
        <f>'가이드 작업용'!AD416</f>
        <v>0</v>
      </c>
      <c r="AB416" s="175">
        <f>INDEX(퀘스트_shortcut_type_List,MATCH('가이드 작업용'!T416,퀘스트_shortcut_type_name,0),1)</f>
        <v>15</v>
      </c>
      <c r="AC416" s="175">
        <f>'가이드 작업용'!V416</f>
        <v>76</v>
      </c>
      <c r="AD416" s="68">
        <f>0</f>
        <v>0</v>
      </c>
      <c r="AE416" s="135">
        <f>INDEX(퀘스트_event_content_List,MATCH('가이드 작업용'!W416,퀘스트_event_content_name,0),1)</f>
        <v>0</v>
      </c>
      <c r="AF416" s="26" t="b">
        <f t="shared" si="85"/>
        <v>0</v>
      </c>
      <c r="AG416" s="1" t="b">
        <f t="shared" si="86"/>
        <v>0</v>
      </c>
      <c r="AH416" s="1" t="b">
        <f t="shared" si="87"/>
        <v>0</v>
      </c>
    </row>
    <row r="417" spans="1:34" x14ac:dyDescent="0.3">
      <c r="A417" s="1">
        <f t="shared" si="83"/>
        <v>1360</v>
      </c>
      <c r="B417" s="68">
        <f t="shared" si="76"/>
        <v>1416</v>
      </c>
      <c r="C417" s="68">
        <f>2</f>
        <v>2</v>
      </c>
      <c r="D417" s="68">
        <f t="shared" si="88"/>
        <v>142417</v>
      </c>
      <c r="E417" s="68">
        <f t="shared" si="75"/>
        <v>242344</v>
      </c>
      <c r="F417" s="175" t="str">
        <f>'가이드 작업용'!M417</f>
        <v>무한의 공간, RSX-0806</v>
      </c>
      <c r="G417" s="175" t="str">
        <f>IFERROR(VLOOKUP(E417,'가이드 언어'!$BI:$BR,2,FALSE),0)</f>
        <v>메인 퀘스트 344 클리어</v>
      </c>
      <c r="H417" s="68">
        <f t="shared" si="77"/>
        <v>416</v>
      </c>
      <c r="I417" s="175">
        <f>'가이드 작업용'!N417</f>
        <v>60</v>
      </c>
      <c r="J417" s="175">
        <f>'가이드 작업용'!Q417</f>
        <v>13</v>
      </c>
      <c r="K417" s="175">
        <f>'가이드 작업용'!S417</f>
        <v>1</v>
      </c>
      <c r="L417" s="68">
        <f>8</f>
        <v>8</v>
      </c>
      <c r="M417" s="175">
        <f>'가이드 작업용'!G417</f>
        <v>6000000</v>
      </c>
      <c r="N417" s="68">
        <f>0</f>
        <v>0</v>
      </c>
      <c r="O417" s="68">
        <f>0</f>
        <v>0</v>
      </c>
      <c r="P417" s="68">
        <f>9</f>
        <v>9</v>
      </c>
      <c r="Q417" s="175">
        <f>'가이드 작업용'!K417</f>
        <v>395000</v>
      </c>
      <c r="R417" s="68">
        <f>0</f>
        <v>0</v>
      </c>
      <c r="S417" s="68">
        <f>0</f>
        <v>0</v>
      </c>
      <c r="T417" s="175">
        <f>INDEX(퀘스트_reward_type_List,MATCH('가이드 작업용'!X417,퀘스트_reward_type_name,0),1)</f>
        <v>6</v>
      </c>
      <c r="U417" s="175">
        <f>'가이드 작업용'!Y417</f>
        <v>85159</v>
      </c>
      <c r="V417" s="68">
        <f>0</f>
        <v>0</v>
      </c>
      <c r="W417" s="175">
        <f>'가이드 작업용'!Z417</f>
        <v>1</v>
      </c>
      <c r="X417" s="175">
        <f>INDEX(퀘스트_reward_type_List,MATCH('가이드 작업용'!AB417,퀘스트_reward_type_name,0),1)</f>
        <v>0</v>
      </c>
      <c r="Y417" s="175">
        <f>'가이드 작업용'!AC417</f>
        <v>0</v>
      </c>
      <c r="Z417" s="68">
        <f>0</f>
        <v>0</v>
      </c>
      <c r="AA417" s="175">
        <f>'가이드 작업용'!AD417</f>
        <v>0</v>
      </c>
      <c r="AB417" s="175">
        <f>INDEX(퀘스트_shortcut_type_List,MATCH('가이드 작업용'!T417,퀘스트_shortcut_type_name,0),1)</f>
        <v>2</v>
      </c>
      <c r="AC417" s="175">
        <f>'가이드 작업용'!V417</f>
        <v>3</v>
      </c>
      <c r="AD417" s="68">
        <f>0</f>
        <v>0</v>
      </c>
      <c r="AE417" s="135">
        <f>INDEX(퀘스트_event_content_List,MATCH('가이드 작업용'!W417,퀘스트_event_content_name,0),1)</f>
        <v>0</v>
      </c>
      <c r="AF417" s="26" t="b">
        <f t="shared" si="85"/>
        <v>0</v>
      </c>
      <c r="AG417" s="1" t="b">
        <f t="shared" si="86"/>
        <v>0</v>
      </c>
      <c r="AH417" s="1" t="b">
        <f t="shared" si="87"/>
        <v>0</v>
      </c>
    </row>
    <row r="418" spans="1:34" x14ac:dyDescent="0.3">
      <c r="A418" s="1">
        <f t="shared" si="83"/>
        <v>7665</v>
      </c>
      <c r="B418" s="68">
        <f t="shared" si="76"/>
        <v>1417</v>
      </c>
      <c r="C418" s="68">
        <f>2</f>
        <v>2</v>
      </c>
      <c r="D418" s="68">
        <f t="shared" si="88"/>
        <v>142418</v>
      </c>
      <c r="E418" s="68">
        <f t="shared" si="75"/>
        <v>242345</v>
      </c>
      <c r="F418" s="175" t="str">
        <f>'가이드 작업용'!M418</f>
        <v>MVP 처치</v>
      </c>
      <c r="G418" s="175" t="str">
        <f>IFERROR(VLOOKUP(E418,'가이드 언어'!$BI:$BR,2,FALSE),0)</f>
        <v>메인 퀘스트 345 클리어</v>
      </c>
      <c r="H418" s="68">
        <f t="shared" si="77"/>
        <v>417</v>
      </c>
      <c r="I418" s="175">
        <f>'가이드 작업용'!N418</f>
        <v>65</v>
      </c>
      <c r="J418" s="175">
        <f>'가이드 작업용'!Q418</f>
        <v>76</v>
      </c>
      <c r="K418" s="175">
        <f>'가이드 작업용'!S418</f>
        <v>8</v>
      </c>
      <c r="L418" s="68">
        <f>8</f>
        <v>8</v>
      </c>
      <c r="M418" s="175">
        <f>'가이드 작업용'!G418</f>
        <v>6000000</v>
      </c>
      <c r="N418" s="68">
        <f>0</f>
        <v>0</v>
      </c>
      <c r="O418" s="68">
        <f>0</f>
        <v>0</v>
      </c>
      <c r="P418" s="68">
        <f>9</f>
        <v>9</v>
      </c>
      <c r="Q418" s="175">
        <f>'가이드 작업용'!K418</f>
        <v>397000</v>
      </c>
      <c r="R418" s="68">
        <f>0</f>
        <v>0</v>
      </c>
      <c r="S418" s="68">
        <f>0</f>
        <v>0</v>
      </c>
      <c r="T418" s="175">
        <f>INDEX(퀘스트_reward_type_List,MATCH('가이드 작업용'!X418,퀘스트_reward_type_name,0),1)</f>
        <v>0</v>
      </c>
      <c r="U418" s="175">
        <f>'가이드 작업용'!Y418</f>
        <v>0</v>
      </c>
      <c r="V418" s="68">
        <f>0</f>
        <v>0</v>
      </c>
      <c r="W418" s="175">
        <f>'가이드 작업용'!Z418</f>
        <v>0</v>
      </c>
      <c r="X418" s="175">
        <f>INDEX(퀘스트_reward_type_List,MATCH('가이드 작업용'!AB418,퀘스트_reward_type_name,0),1)</f>
        <v>0</v>
      </c>
      <c r="Y418" s="175">
        <f>'가이드 작업용'!AC418</f>
        <v>0</v>
      </c>
      <c r="Z418" s="68">
        <f>0</f>
        <v>0</v>
      </c>
      <c r="AA418" s="175">
        <f>'가이드 작업용'!AD418</f>
        <v>0</v>
      </c>
      <c r="AB418" s="175">
        <f>INDEX(퀘스트_shortcut_type_List,MATCH('가이드 작업용'!T418,퀘스트_shortcut_type_name,0),1)</f>
        <v>15</v>
      </c>
      <c r="AC418" s="175">
        <f>'가이드 작업용'!V418</f>
        <v>76</v>
      </c>
      <c r="AD418" s="68">
        <f>0</f>
        <v>0</v>
      </c>
      <c r="AE418" s="135">
        <f>INDEX(퀘스트_event_content_List,MATCH('가이드 작업용'!W418,퀘스트_event_content_name,0),1)</f>
        <v>0</v>
      </c>
      <c r="AF418" s="26" t="b">
        <f t="shared" si="85"/>
        <v>0</v>
      </c>
      <c r="AG418" s="1" t="b">
        <f t="shared" si="86"/>
        <v>0</v>
      </c>
      <c r="AH418" s="1" t="b">
        <f t="shared" si="87"/>
        <v>0</v>
      </c>
    </row>
    <row r="419" spans="1:34" x14ac:dyDescent="0.3">
      <c r="A419" s="1">
        <f t="shared" si="83"/>
        <v>5415602</v>
      </c>
      <c r="B419" s="68">
        <f t="shared" si="76"/>
        <v>1418</v>
      </c>
      <c r="C419" s="68">
        <f>2</f>
        <v>2</v>
      </c>
      <c r="D419" s="68">
        <f t="shared" si="88"/>
        <v>142419</v>
      </c>
      <c r="E419" s="68">
        <f t="shared" si="75"/>
        <v>242346</v>
      </c>
      <c r="F419" s="175" t="str">
        <f>'가이드 작업용'!M419</f>
        <v>베노머스 보스 처치</v>
      </c>
      <c r="G419" s="175" t="str">
        <f>IFERROR(VLOOKUP(E419,'가이드 언어'!$BI:$BR,2,FALSE),0)</f>
        <v>메인 퀘스트 346 클리어</v>
      </c>
      <c r="H419" s="68">
        <f t="shared" si="77"/>
        <v>418</v>
      </c>
      <c r="I419" s="175">
        <f>'가이드 작업용'!N419</f>
        <v>2</v>
      </c>
      <c r="J419" s="175">
        <f>'가이드 작업용'!Q419</f>
        <v>54156</v>
      </c>
      <c r="K419" s="175">
        <f>'가이드 작업용'!S419</f>
        <v>1</v>
      </c>
      <c r="L419" s="68">
        <f>8</f>
        <v>8</v>
      </c>
      <c r="M419" s="175">
        <f>'가이드 작업용'!G419</f>
        <v>6000000</v>
      </c>
      <c r="N419" s="68">
        <f>0</f>
        <v>0</v>
      </c>
      <c r="O419" s="68">
        <f>0</f>
        <v>0</v>
      </c>
      <c r="P419" s="68">
        <f>9</f>
        <v>9</v>
      </c>
      <c r="Q419" s="175">
        <f>'가이드 작업용'!K419</f>
        <v>399000</v>
      </c>
      <c r="R419" s="68">
        <f>0</f>
        <v>0</v>
      </c>
      <c r="S419" s="68">
        <f>0</f>
        <v>0</v>
      </c>
      <c r="T419" s="175">
        <f>INDEX(퀘스트_reward_type_List,MATCH('가이드 작업용'!X419,퀘스트_reward_type_name,0),1)</f>
        <v>0</v>
      </c>
      <c r="U419" s="175">
        <f>'가이드 작업용'!Y419</f>
        <v>0</v>
      </c>
      <c r="V419" s="68">
        <f>0</f>
        <v>0</v>
      </c>
      <c r="W419" s="175">
        <f>'가이드 작업용'!Z419</f>
        <v>0</v>
      </c>
      <c r="X419" s="175">
        <f>INDEX(퀘스트_reward_type_List,MATCH('가이드 작업용'!AB419,퀘스트_reward_type_name,0),1)</f>
        <v>0</v>
      </c>
      <c r="Y419" s="175">
        <f>'가이드 작업용'!AC419</f>
        <v>0</v>
      </c>
      <c r="Z419" s="68">
        <f>0</f>
        <v>0</v>
      </c>
      <c r="AA419" s="175">
        <f>'가이드 작업용'!AD419</f>
        <v>0</v>
      </c>
      <c r="AB419" s="175">
        <f>INDEX(퀘스트_shortcut_type_List,MATCH('가이드 작업용'!T419,퀘스트_shortcut_type_name,0),1)</f>
        <v>15</v>
      </c>
      <c r="AC419" s="175">
        <f>'가이드 작업용'!V419</f>
        <v>76</v>
      </c>
      <c r="AD419" s="68">
        <f>0</f>
        <v>0</v>
      </c>
      <c r="AE419" s="135">
        <f>INDEX(퀘스트_event_content_List,MATCH('가이드 작업용'!W419,퀘스트_event_content_name,0),1)</f>
        <v>0</v>
      </c>
      <c r="AF419" s="26" t="b">
        <f t="shared" si="85"/>
        <v>0</v>
      </c>
      <c r="AG419" s="1" t="b">
        <f t="shared" si="86"/>
        <v>0</v>
      </c>
      <c r="AH419" s="1" t="b">
        <f t="shared" si="87"/>
        <v>0</v>
      </c>
    </row>
    <row r="420" spans="1:34" x14ac:dyDescent="0.3">
      <c r="A420" s="1">
        <f t="shared" si="83"/>
        <v>14142</v>
      </c>
      <c r="B420" s="68">
        <f t="shared" si="76"/>
        <v>1419</v>
      </c>
      <c r="C420" s="68">
        <f>2</f>
        <v>2</v>
      </c>
      <c r="D420" s="68">
        <f t="shared" si="88"/>
        <v>142420</v>
      </c>
      <c r="E420" s="68">
        <f t="shared" si="75"/>
        <v>242347</v>
      </c>
      <c r="F420" s="175" t="str">
        <f>'가이드 작업용'!M420</f>
        <v>핏맨 처치</v>
      </c>
      <c r="G420" s="175" t="str">
        <f>IFERROR(VLOOKUP(E420,'가이드 언어'!$BI:$BR,2,FALSE),0)</f>
        <v>메인 퀘스트 347 클리어</v>
      </c>
      <c r="H420" s="68">
        <f t="shared" si="77"/>
        <v>419</v>
      </c>
      <c r="I420" s="175">
        <f>'가이드 작업용'!N420</f>
        <v>42</v>
      </c>
      <c r="J420" s="175">
        <f>'가이드 작업용'!Q420</f>
        <v>141</v>
      </c>
      <c r="K420" s="175">
        <f>'가이드 작업용'!S420</f>
        <v>2400</v>
      </c>
      <c r="L420" s="68">
        <f>8</f>
        <v>8</v>
      </c>
      <c r="M420" s="175">
        <f>'가이드 작업용'!G420</f>
        <v>6000000</v>
      </c>
      <c r="N420" s="68">
        <f>0</f>
        <v>0</v>
      </c>
      <c r="O420" s="68">
        <f>0</f>
        <v>0</v>
      </c>
      <c r="P420" s="68">
        <f>9</f>
        <v>9</v>
      </c>
      <c r="Q420" s="175">
        <f>'가이드 작업용'!K420</f>
        <v>401000</v>
      </c>
      <c r="R420" s="68">
        <f>0</f>
        <v>0</v>
      </c>
      <c r="S420" s="68">
        <f>0</f>
        <v>0</v>
      </c>
      <c r="T420" s="175">
        <f>INDEX(퀘스트_reward_type_List,MATCH('가이드 작업용'!X420,퀘스트_reward_type_name,0),1)</f>
        <v>6</v>
      </c>
      <c r="U420" s="175">
        <f>'가이드 작업용'!Y420</f>
        <v>84017</v>
      </c>
      <c r="V420" s="68">
        <f>0</f>
        <v>0</v>
      </c>
      <c r="W420" s="175">
        <f>'가이드 작업용'!Z420</f>
        <v>1</v>
      </c>
      <c r="X420" s="175">
        <f>INDEX(퀘스트_reward_type_List,MATCH('가이드 작업용'!AB420,퀘스트_reward_type_name,0),1)</f>
        <v>6</v>
      </c>
      <c r="Y420" s="175">
        <f>'가이드 작업용'!AC420</f>
        <v>94196</v>
      </c>
      <c r="Z420" s="68">
        <f>0</f>
        <v>0</v>
      </c>
      <c r="AA420" s="175">
        <f>'가이드 작업용'!AD420</f>
        <v>1</v>
      </c>
      <c r="AB420" s="175">
        <f>INDEX(퀘스트_shortcut_type_List,MATCH('가이드 작업용'!T420,퀘스트_shortcut_type_name,0),1)</f>
        <v>15</v>
      </c>
      <c r="AC420" s="175">
        <f>'가이드 작업용'!V420</f>
        <v>77</v>
      </c>
      <c r="AD420" s="68">
        <f>0</f>
        <v>0</v>
      </c>
      <c r="AE420" s="135">
        <f>INDEX(퀘스트_event_content_List,MATCH('가이드 작업용'!W420,퀘스트_event_content_name,0),1)</f>
        <v>0</v>
      </c>
      <c r="AF420" s="26" t="b">
        <f t="shared" si="85"/>
        <v>0</v>
      </c>
      <c r="AG420" s="1" t="b">
        <f t="shared" si="86"/>
        <v>0</v>
      </c>
      <c r="AH420" s="1" t="b">
        <f t="shared" si="87"/>
        <v>0</v>
      </c>
    </row>
    <row r="421" spans="1:34" x14ac:dyDescent="0.3">
      <c r="A421" s="1">
        <f t="shared" si="83"/>
        <v>1089</v>
      </c>
      <c r="B421" s="68">
        <f t="shared" si="76"/>
        <v>1420</v>
      </c>
      <c r="C421" s="68">
        <f>2</f>
        <v>2</v>
      </c>
      <c r="D421" s="68">
        <f t="shared" si="88"/>
        <v>142421</v>
      </c>
      <c r="E421" s="68">
        <f t="shared" si="75"/>
        <v>242348</v>
      </c>
      <c r="F421" s="175" t="str">
        <f>'가이드 작업용'!M421</f>
        <v>엔들리스 타워 등반!</v>
      </c>
      <c r="G421" s="175" t="str">
        <f>IFERROR(VLOOKUP(E421,'가이드 언어'!$BI:$BR,2,FALSE),0)</f>
        <v>메인 퀘스트 348 클리어</v>
      </c>
      <c r="H421" s="68">
        <f t="shared" si="77"/>
        <v>420</v>
      </c>
      <c r="I421" s="175">
        <f>'가이드 작업용'!N421</f>
        <v>89</v>
      </c>
      <c r="J421" s="175">
        <f>'가이드 작업용'!Q421</f>
        <v>10</v>
      </c>
      <c r="K421" s="175">
        <f>'가이드 작업용'!S421</f>
        <v>1</v>
      </c>
      <c r="L421" s="68">
        <f>8</f>
        <v>8</v>
      </c>
      <c r="M421" s="175">
        <f>'가이드 작업용'!G421</f>
        <v>6000000</v>
      </c>
      <c r="N421" s="68">
        <f>0</f>
        <v>0</v>
      </c>
      <c r="O421" s="68">
        <f>0</f>
        <v>0</v>
      </c>
      <c r="P421" s="68">
        <f>9</f>
        <v>9</v>
      </c>
      <c r="Q421" s="175">
        <f>'가이드 작업용'!K421</f>
        <v>403000</v>
      </c>
      <c r="R421" s="68">
        <f>0</f>
        <v>0</v>
      </c>
      <c r="S421" s="68">
        <f>0</f>
        <v>0</v>
      </c>
      <c r="T421" s="175">
        <f>INDEX(퀘스트_reward_type_List,MATCH('가이드 작업용'!X421,퀘스트_reward_type_name,0),1)</f>
        <v>6</v>
      </c>
      <c r="U421" s="175">
        <f>'가이드 작업용'!Y421</f>
        <v>85189</v>
      </c>
      <c r="V421" s="68">
        <f>0</f>
        <v>0</v>
      </c>
      <c r="W421" s="175">
        <f>'가이드 작업용'!Z421</f>
        <v>1</v>
      </c>
      <c r="X421" s="175">
        <f>INDEX(퀘스트_reward_type_List,MATCH('가이드 작업용'!AB421,퀘스트_reward_type_name,0),1)</f>
        <v>0</v>
      </c>
      <c r="Y421" s="175">
        <f>'가이드 작업용'!AC421</f>
        <v>0</v>
      </c>
      <c r="Z421" s="68">
        <f>0</f>
        <v>0</v>
      </c>
      <c r="AA421" s="175">
        <f>'가이드 작업용'!AD421</f>
        <v>0</v>
      </c>
      <c r="AB421" s="175">
        <f>INDEX(퀘스트_shortcut_type_List,MATCH('가이드 작업용'!T421,퀘스트_shortcut_type_name,0),1)</f>
        <v>34</v>
      </c>
      <c r="AC421" s="175">
        <f>'가이드 작업용'!V421</f>
        <v>0</v>
      </c>
      <c r="AD421" s="68">
        <f>0</f>
        <v>0</v>
      </c>
      <c r="AE421" s="135">
        <f>INDEX(퀘스트_event_content_List,MATCH('가이드 작업용'!W421,퀘스트_event_content_name,0),1)</f>
        <v>0</v>
      </c>
      <c r="AF421" s="26" t="b">
        <f t="shared" si="85"/>
        <v>0</v>
      </c>
      <c r="AG421" s="1" t="b">
        <f t="shared" si="86"/>
        <v>0</v>
      </c>
      <c r="AH421" s="1" t="b">
        <f t="shared" si="87"/>
        <v>0</v>
      </c>
    </row>
    <row r="422" spans="1:34" x14ac:dyDescent="0.3">
      <c r="A422" s="1">
        <f t="shared" si="83"/>
        <v>7765</v>
      </c>
      <c r="B422" s="68">
        <f t="shared" si="76"/>
        <v>1421</v>
      </c>
      <c r="C422" s="68">
        <f>2</f>
        <v>2</v>
      </c>
      <c r="D422" s="68">
        <f t="shared" si="88"/>
        <v>142422</v>
      </c>
      <c r="E422" s="68">
        <f t="shared" si="75"/>
        <v>242349</v>
      </c>
      <c r="F422" s="175" t="str">
        <f>'가이드 작업용'!M422</f>
        <v>MVP 처치</v>
      </c>
      <c r="G422" s="175" t="str">
        <f>IFERROR(VLOOKUP(E422,'가이드 언어'!$BI:$BR,2,FALSE),0)</f>
        <v>메인 퀘스트 349 클리어</v>
      </c>
      <c r="H422" s="68">
        <f t="shared" si="77"/>
        <v>421</v>
      </c>
      <c r="I422" s="175">
        <f>'가이드 작업용'!N422</f>
        <v>65</v>
      </c>
      <c r="J422" s="175">
        <f>'가이드 작업용'!Q422</f>
        <v>77</v>
      </c>
      <c r="K422" s="175">
        <f>'가이드 작업용'!S422</f>
        <v>8</v>
      </c>
      <c r="L422" s="68">
        <f>8</f>
        <v>8</v>
      </c>
      <c r="M422" s="175">
        <f>'가이드 작업용'!G422</f>
        <v>6000000</v>
      </c>
      <c r="N422" s="68">
        <f>0</f>
        <v>0</v>
      </c>
      <c r="O422" s="68">
        <f>0</f>
        <v>0</v>
      </c>
      <c r="P422" s="68">
        <f>9</f>
        <v>9</v>
      </c>
      <c r="Q422" s="175">
        <f>'가이드 작업용'!K422</f>
        <v>405000</v>
      </c>
      <c r="R422" s="68">
        <f>0</f>
        <v>0</v>
      </c>
      <c r="S422" s="68">
        <f>0</f>
        <v>0</v>
      </c>
      <c r="T422" s="175">
        <f>INDEX(퀘스트_reward_type_List,MATCH('가이드 작업용'!X422,퀘스트_reward_type_name,0),1)</f>
        <v>0</v>
      </c>
      <c r="U422" s="175">
        <f>'가이드 작업용'!Y422</f>
        <v>0</v>
      </c>
      <c r="V422" s="68">
        <f>0</f>
        <v>0</v>
      </c>
      <c r="W422" s="175">
        <f>'가이드 작업용'!Z422</f>
        <v>0</v>
      </c>
      <c r="X422" s="175">
        <f>INDEX(퀘스트_reward_type_List,MATCH('가이드 작업용'!AB422,퀘스트_reward_type_name,0),1)</f>
        <v>0</v>
      </c>
      <c r="Y422" s="175">
        <f>'가이드 작업용'!AC422</f>
        <v>0</v>
      </c>
      <c r="Z422" s="68">
        <f>0</f>
        <v>0</v>
      </c>
      <c r="AA422" s="175">
        <f>'가이드 작업용'!AD422</f>
        <v>0</v>
      </c>
      <c r="AB422" s="175">
        <f>INDEX(퀘스트_shortcut_type_List,MATCH('가이드 작업용'!T422,퀘스트_shortcut_type_name,0),1)</f>
        <v>15</v>
      </c>
      <c r="AC422" s="175">
        <f>'가이드 작업용'!V422</f>
        <v>77</v>
      </c>
      <c r="AD422" s="68">
        <f>0</f>
        <v>0</v>
      </c>
      <c r="AE422" s="135">
        <f>INDEX(퀘스트_event_content_List,MATCH('가이드 작업용'!W422,퀘스트_event_content_name,0),1)</f>
        <v>0</v>
      </c>
      <c r="AF422" s="26" t="b">
        <f t="shared" si="85"/>
        <v>0</v>
      </c>
      <c r="AG422" s="1" t="b">
        <f t="shared" si="86"/>
        <v>0</v>
      </c>
      <c r="AH422" s="1" t="b">
        <f t="shared" si="87"/>
        <v>0</v>
      </c>
    </row>
    <row r="423" spans="1:34" x14ac:dyDescent="0.3">
      <c r="A423" s="1">
        <f t="shared" si="83"/>
        <v>5415702</v>
      </c>
      <c r="B423" s="68">
        <f t="shared" si="76"/>
        <v>1422</v>
      </c>
      <c r="C423" s="68">
        <f>2</f>
        <v>2</v>
      </c>
      <c r="D423" s="68">
        <f t="shared" si="88"/>
        <v>142423</v>
      </c>
      <c r="E423" s="68">
        <f t="shared" si="75"/>
        <v>242350</v>
      </c>
      <c r="F423" s="175" t="str">
        <f>'가이드 작업용'!M423</f>
        <v>핏맨 보스 처치</v>
      </c>
      <c r="G423" s="175" t="str">
        <f>IFERROR(VLOOKUP(E423,'가이드 언어'!$BI:$BR,2,FALSE),0)</f>
        <v>메인 퀘스트 350 클리어</v>
      </c>
      <c r="H423" s="68">
        <f t="shared" si="77"/>
        <v>422</v>
      </c>
      <c r="I423" s="175">
        <f>'가이드 작업용'!N423</f>
        <v>2</v>
      </c>
      <c r="J423" s="175">
        <f>'가이드 작업용'!Q423</f>
        <v>54157</v>
      </c>
      <c r="K423" s="175">
        <f>'가이드 작업용'!S423</f>
        <v>1</v>
      </c>
      <c r="L423" s="68">
        <f>8</f>
        <v>8</v>
      </c>
      <c r="M423" s="175">
        <f>'가이드 작업용'!G423</f>
        <v>6000000</v>
      </c>
      <c r="N423" s="68">
        <f>0</f>
        <v>0</v>
      </c>
      <c r="O423" s="68">
        <f>0</f>
        <v>0</v>
      </c>
      <c r="P423" s="68">
        <f>9</f>
        <v>9</v>
      </c>
      <c r="Q423" s="175">
        <f>'가이드 작업용'!K423</f>
        <v>407000</v>
      </c>
      <c r="R423" s="68">
        <f>0</f>
        <v>0</v>
      </c>
      <c r="S423" s="68">
        <f>0</f>
        <v>0</v>
      </c>
      <c r="T423" s="175">
        <f>INDEX(퀘스트_reward_type_List,MATCH('가이드 작업용'!X423,퀘스트_reward_type_name,0),1)</f>
        <v>0</v>
      </c>
      <c r="U423" s="175">
        <f>'가이드 작업용'!Y423</f>
        <v>0</v>
      </c>
      <c r="V423" s="68">
        <f>0</f>
        <v>0</v>
      </c>
      <c r="W423" s="175">
        <f>'가이드 작업용'!Z423</f>
        <v>0</v>
      </c>
      <c r="X423" s="175">
        <f>INDEX(퀘스트_reward_type_List,MATCH('가이드 작업용'!AB423,퀘스트_reward_type_name,0),1)</f>
        <v>0</v>
      </c>
      <c r="Y423" s="175">
        <f>'가이드 작업용'!AC423</f>
        <v>0</v>
      </c>
      <c r="Z423" s="68">
        <f>0</f>
        <v>0</v>
      </c>
      <c r="AA423" s="175">
        <f>'가이드 작업용'!AD423</f>
        <v>0</v>
      </c>
      <c r="AB423" s="175">
        <f>INDEX(퀘스트_shortcut_type_List,MATCH('가이드 작업용'!T423,퀘스트_shortcut_type_name,0),1)</f>
        <v>15</v>
      </c>
      <c r="AC423" s="175">
        <f>'가이드 작업용'!V423</f>
        <v>77</v>
      </c>
      <c r="AD423" s="68">
        <f>0</f>
        <v>0</v>
      </c>
      <c r="AE423" s="135">
        <f>INDEX(퀘스트_event_content_List,MATCH('가이드 작업용'!W423,퀘스트_event_content_name,0),1)</f>
        <v>0</v>
      </c>
      <c r="AF423" s="26" t="b">
        <f t="shared" si="85"/>
        <v>0</v>
      </c>
      <c r="AG423" s="1" t="b">
        <f t="shared" si="86"/>
        <v>0</v>
      </c>
      <c r="AH423" s="1" t="b">
        <f t="shared" si="87"/>
        <v>0</v>
      </c>
    </row>
    <row r="424" spans="1:34" x14ac:dyDescent="0.3">
      <c r="A424" s="1">
        <f t="shared" si="83"/>
        <v>12942</v>
      </c>
      <c r="B424" s="68">
        <f t="shared" si="76"/>
        <v>1423</v>
      </c>
      <c r="C424" s="68">
        <f>2</f>
        <v>2</v>
      </c>
      <c r="D424" s="68">
        <f t="shared" si="88"/>
        <v>142424</v>
      </c>
      <c r="E424" s="68">
        <f t="shared" si="75"/>
        <v>242351</v>
      </c>
      <c r="F424" s="175" t="str">
        <f>'가이드 작업용'!M424</f>
        <v>고철 난로 처치</v>
      </c>
      <c r="G424" s="175" t="str">
        <f>IFERROR(VLOOKUP(E424,'가이드 언어'!$BI:$BR,2,FALSE),0)</f>
        <v>메인 퀘스트 351 클리어</v>
      </c>
      <c r="H424" s="68">
        <f t="shared" si="77"/>
        <v>423</v>
      </c>
      <c r="I424" s="175">
        <f>'가이드 작업용'!N424</f>
        <v>42</v>
      </c>
      <c r="J424" s="175">
        <f>'가이드 작업용'!Q424</f>
        <v>129</v>
      </c>
      <c r="K424" s="175">
        <f>'가이드 작업용'!S424</f>
        <v>2400</v>
      </c>
      <c r="L424" s="68">
        <f>8</f>
        <v>8</v>
      </c>
      <c r="M424" s="175">
        <f>'가이드 작업용'!G424</f>
        <v>6000000</v>
      </c>
      <c r="N424" s="68">
        <f>0</f>
        <v>0</v>
      </c>
      <c r="O424" s="68">
        <f>0</f>
        <v>0</v>
      </c>
      <c r="P424" s="68">
        <f>9</f>
        <v>9</v>
      </c>
      <c r="Q424" s="175">
        <f>'가이드 작업용'!K424</f>
        <v>409000</v>
      </c>
      <c r="R424" s="68">
        <f>0</f>
        <v>0</v>
      </c>
      <c r="S424" s="68">
        <f>0</f>
        <v>0</v>
      </c>
      <c r="T424" s="175">
        <f>INDEX(퀘스트_reward_type_List,MATCH('가이드 작업용'!X424,퀘스트_reward_type_name,0),1)</f>
        <v>6</v>
      </c>
      <c r="U424" s="175">
        <f>'가이드 작업용'!Y424</f>
        <v>84017</v>
      </c>
      <c r="V424" s="68">
        <f>0</f>
        <v>0</v>
      </c>
      <c r="W424" s="175">
        <f>'가이드 작업용'!Z424</f>
        <v>1</v>
      </c>
      <c r="X424" s="175">
        <f>INDEX(퀘스트_reward_type_List,MATCH('가이드 작업용'!AB424,퀘스트_reward_type_name,0),1)</f>
        <v>6</v>
      </c>
      <c r="Y424" s="175">
        <f>'가이드 작업용'!AC424</f>
        <v>94226</v>
      </c>
      <c r="Z424" s="68">
        <f>0</f>
        <v>0</v>
      </c>
      <c r="AA424" s="175">
        <f>'가이드 작업용'!AD424</f>
        <v>20</v>
      </c>
      <c r="AB424" s="175">
        <f>INDEX(퀘스트_shortcut_type_List,MATCH('가이드 작업용'!T424,퀘스트_shortcut_type_name,0),1)</f>
        <v>15</v>
      </c>
      <c r="AC424" s="175">
        <f>'가이드 작업용'!V424</f>
        <v>78</v>
      </c>
      <c r="AD424" s="68">
        <f>0</f>
        <v>0</v>
      </c>
      <c r="AE424" s="135">
        <f>INDEX(퀘스트_event_content_List,MATCH('가이드 작업용'!W424,퀘스트_event_content_name,0),1)</f>
        <v>0</v>
      </c>
      <c r="AF424" s="26" t="b">
        <f t="shared" si="85"/>
        <v>0</v>
      </c>
      <c r="AG424" s="1" t="b">
        <f t="shared" si="86"/>
        <v>0</v>
      </c>
      <c r="AH424" s="1" t="b">
        <f t="shared" si="87"/>
        <v>0</v>
      </c>
    </row>
    <row r="425" spans="1:34" x14ac:dyDescent="0.3">
      <c r="A425" s="1">
        <f t="shared" si="83"/>
        <v>13070</v>
      </c>
      <c r="B425" s="68">
        <f t="shared" si="76"/>
        <v>1424</v>
      </c>
      <c r="C425" s="68">
        <f>2</f>
        <v>2</v>
      </c>
      <c r="D425" s="68">
        <f t="shared" si="88"/>
        <v>142425</v>
      </c>
      <c r="E425" s="68">
        <f t="shared" si="75"/>
        <v>242352</v>
      </c>
      <c r="F425" s="175" t="str">
        <f>'가이드 작업용'!M425</f>
        <v>카드 강화</v>
      </c>
      <c r="G425" s="175" t="str">
        <f>IFERROR(VLOOKUP(E425,'가이드 언어'!$BI:$BR,2,FALSE),0)</f>
        <v>메인 퀘스트 352 클리어</v>
      </c>
      <c r="H425" s="68">
        <f t="shared" si="77"/>
        <v>424</v>
      </c>
      <c r="I425" s="175">
        <f>'가이드 작업용'!N425</f>
        <v>70</v>
      </c>
      <c r="J425" s="175">
        <f>'가이드 작업용'!Q425</f>
        <v>130</v>
      </c>
      <c r="K425" s="175">
        <f>'가이드 작업용'!S425</f>
        <v>1</v>
      </c>
      <c r="L425" s="68">
        <f>8</f>
        <v>8</v>
      </c>
      <c r="M425" s="175">
        <f>'가이드 작업용'!G425</f>
        <v>6000000</v>
      </c>
      <c r="N425" s="68">
        <f>0</f>
        <v>0</v>
      </c>
      <c r="O425" s="68">
        <f>0</f>
        <v>0</v>
      </c>
      <c r="P425" s="68">
        <f>9</f>
        <v>9</v>
      </c>
      <c r="Q425" s="175">
        <f>'가이드 작업용'!K425</f>
        <v>411000</v>
      </c>
      <c r="R425" s="68">
        <f>0</f>
        <v>0</v>
      </c>
      <c r="S425" s="68">
        <f>0</f>
        <v>0</v>
      </c>
      <c r="T425" s="175">
        <f>INDEX(퀘스트_reward_type_List,MATCH('가이드 작업용'!X425,퀘스트_reward_type_name,0),1)</f>
        <v>0</v>
      </c>
      <c r="U425" s="175">
        <f>'가이드 작업용'!Y425</f>
        <v>0</v>
      </c>
      <c r="V425" s="68">
        <f>0</f>
        <v>0</v>
      </c>
      <c r="W425" s="175">
        <f>'가이드 작업용'!Z425</f>
        <v>0</v>
      </c>
      <c r="X425" s="175">
        <f>INDEX(퀘스트_reward_type_List,MATCH('가이드 작업용'!AB425,퀘스트_reward_type_name,0),1)</f>
        <v>0</v>
      </c>
      <c r="Y425" s="175">
        <f>'가이드 작업용'!AC425</f>
        <v>0</v>
      </c>
      <c r="Z425" s="68">
        <f>0</f>
        <v>0</v>
      </c>
      <c r="AA425" s="175">
        <f>'가이드 작업용'!AD425</f>
        <v>0</v>
      </c>
      <c r="AB425" s="175">
        <f>INDEX(퀘스트_shortcut_type_List,MATCH('가이드 작업용'!T425,퀘스트_shortcut_type_name,0),1)</f>
        <v>6</v>
      </c>
      <c r="AC425" s="175">
        <f>'가이드 작업용'!V425</f>
        <v>0</v>
      </c>
      <c r="AD425" s="68">
        <f>0</f>
        <v>0</v>
      </c>
      <c r="AE425" s="135">
        <f>INDEX(퀘스트_event_content_List,MATCH('가이드 작업용'!W425,퀘스트_event_content_name,0),1)</f>
        <v>0</v>
      </c>
      <c r="AF425" s="26" t="b">
        <f t="shared" si="85"/>
        <v>0</v>
      </c>
      <c r="AG425" s="1" t="b">
        <f t="shared" si="86"/>
        <v>0</v>
      </c>
      <c r="AH425" s="1" t="b">
        <f t="shared" si="87"/>
        <v>0</v>
      </c>
    </row>
    <row r="426" spans="1:34" x14ac:dyDescent="0.3">
      <c r="A426" s="1">
        <f t="shared" si="83"/>
        <v>7865</v>
      </c>
      <c r="B426" s="68">
        <f t="shared" si="76"/>
        <v>1425</v>
      </c>
      <c r="C426" s="68">
        <f>2</f>
        <v>2</v>
      </c>
      <c r="D426" s="68">
        <f t="shared" si="88"/>
        <v>142426</v>
      </c>
      <c r="E426" s="68">
        <f t="shared" si="75"/>
        <v>242353</v>
      </c>
      <c r="F426" s="175" t="str">
        <f>'가이드 작업용'!M426</f>
        <v>MVP 처치</v>
      </c>
      <c r="G426" s="175" t="str">
        <f>IFERROR(VLOOKUP(E426,'가이드 언어'!$BI:$BR,2,FALSE),0)</f>
        <v>메인 퀘스트 353 클리어</v>
      </c>
      <c r="H426" s="68">
        <f t="shared" si="77"/>
        <v>425</v>
      </c>
      <c r="I426" s="175">
        <f>'가이드 작업용'!N426</f>
        <v>65</v>
      </c>
      <c r="J426" s="175">
        <f>'가이드 작업용'!Q426</f>
        <v>78</v>
      </c>
      <c r="K426" s="175">
        <f>'가이드 작업용'!S426</f>
        <v>8</v>
      </c>
      <c r="L426" s="68">
        <f>8</f>
        <v>8</v>
      </c>
      <c r="M426" s="175">
        <f>'가이드 작업용'!G426</f>
        <v>6000000</v>
      </c>
      <c r="N426" s="68">
        <f>0</f>
        <v>0</v>
      </c>
      <c r="O426" s="68">
        <f>0</f>
        <v>0</v>
      </c>
      <c r="P426" s="68">
        <f>9</f>
        <v>9</v>
      </c>
      <c r="Q426" s="175">
        <f>'가이드 작업용'!K426</f>
        <v>413000</v>
      </c>
      <c r="R426" s="68">
        <f>0</f>
        <v>0</v>
      </c>
      <c r="S426" s="68">
        <f>0</f>
        <v>0</v>
      </c>
      <c r="T426" s="175">
        <f>INDEX(퀘스트_reward_type_List,MATCH('가이드 작업용'!X426,퀘스트_reward_type_name,0),1)</f>
        <v>0</v>
      </c>
      <c r="U426" s="175">
        <f>'가이드 작업용'!Y426</f>
        <v>0</v>
      </c>
      <c r="V426" s="68">
        <f>0</f>
        <v>0</v>
      </c>
      <c r="W426" s="175">
        <f>'가이드 작업용'!Z426</f>
        <v>0</v>
      </c>
      <c r="X426" s="175">
        <f>INDEX(퀘스트_reward_type_List,MATCH('가이드 작업용'!AB426,퀘스트_reward_type_name,0),1)</f>
        <v>0</v>
      </c>
      <c r="Y426" s="175">
        <f>'가이드 작업용'!AC426</f>
        <v>0</v>
      </c>
      <c r="Z426" s="68">
        <f>0</f>
        <v>0</v>
      </c>
      <c r="AA426" s="175">
        <f>'가이드 작업용'!AD426</f>
        <v>0</v>
      </c>
      <c r="AB426" s="175">
        <f>INDEX(퀘스트_shortcut_type_List,MATCH('가이드 작업용'!T426,퀘스트_shortcut_type_name,0),1)</f>
        <v>15</v>
      </c>
      <c r="AC426" s="175">
        <f>'가이드 작업용'!V426</f>
        <v>78</v>
      </c>
      <c r="AD426" s="68">
        <f>0</f>
        <v>0</v>
      </c>
      <c r="AE426" s="135">
        <f>INDEX(퀘스트_event_content_List,MATCH('가이드 작업용'!W426,퀘스트_event_content_name,0),1)</f>
        <v>0</v>
      </c>
      <c r="AF426" s="26" t="b">
        <f t="shared" si="85"/>
        <v>0</v>
      </c>
      <c r="AG426" s="1" t="b">
        <f t="shared" si="86"/>
        <v>0</v>
      </c>
      <c r="AH426" s="1" t="b">
        <f t="shared" si="87"/>
        <v>0</v>
      </c>
    </row>
    <row r="427" spans="1:34" x14ac:dyDescent="0.3">
      <c r="A427" s="1">
        <f t="shared" si="83"/>
        <v>1376</v>
      </c>
      <c r="B427" s="68">
        <f t="shared" si="76"/>
        <v>1426</v>
      </c>
      <c r="C427" s="68">
        <f>2</f>
        <v>2</v>
      </c>
      <c r="D427" s="68">
        <f t="shared" si="88"/>
        <v>142427</v>
      </c>
      <c r="E427" s="68">
        <f t="shared" si="75"/>
        <v>242354</v>
      </c>
      <c r="F427" s="175" t="str">
        <f>'가이드 작업용'!M427</f>
        <v>아인브로크 듀얼 클리어</v>
      </c>
      <c r="G427" s="175" t="str">
        <f>IFERROR(VLOOKUP(E427,'가이드 언어'!$BI:$BR,2,FALSE),0)</f>
        <v>메인 퀘스트 354 클리어</v>
      </c>
      <c r="H427" s="68">
        <f t="shared" si="77"/>
        <v>426</v>
      </c>
      <c r="I427" s="175">
        <f>'가이드 작업용'!N427</f>
        <v>76</v>
      </c>
      <c r="J427" s="175">
        <f>'가이드 작업용'!Q427</f>
        <v>13</v>
      </c>
      <c r="K427" s="175">
        <f>'가이드 작업용'!S427</f>
        <v>1</v>
      </c>
      <c r="L427" s="68">
        <f>8</f>
        <v>8</v>
      </c>
      <c r="M427" s="175">
        <f>'가이드 작업용'!G427</f>
        <v>6000000</v>
      </c>
      <c r="N427" s="68">
        <f>0</f>
        <v>0</v>
      </c>
      <c r="O427" s="68">
        <f>0</f>
        <v>0</v>
      </c>
      <c r="P427" s="68">
        <f>9</f>
        <v>9</v>
      </c>
      <c r="Q427" s="175">
        <f>'가이드 작업용'!K427</f>
        <v>415000</v>
      </c>
      <c r="R427" s="68">
        <f>0</f>
        <v>0</v>
      </c>
      <c r="S427" s="68">
        <f>0</f>
        <v>0</v>
      </c>
      <c r="T427" s="175">
        <f>INDEX(퀘스트_reward_type_List,MATCH('가이드 작업용'!X427,퀘스트_reward_type_name,0),1)</f>
        <v>6</v>
      </c>
      <c r="U427" s="175">
        <f>'가이드 작업용'!Y427</f>
        <v>85003</v>
      </c>
      <c r="V427" s="68">
        <f>0</f>
        <v>0</v>
      </c>
      <c r="W427" s="175">
        <f>'가이드 작업용'!Z427</f>
        <v>1</v>
      </c>
      <c r="X427" s="175">
        <f>INDEX(퀘스트_reward_type_List,MATCH('가이드 작업용'!AB427,퀘스트_reward_type_name,0),1)</f>
        <v>0</v>
      </c>
      <c r="Y427" s="175">
        <f>'가이드 작업용'!AC427</f>
        <v>0</v>
      </c>
      <c r="Z427" s="68">
        <f>0</f>
        <v>0</v>
      </c>
      <c r="AA427" s="175">
        <f>'가이드 작업용'!AD427</f>
        <v>0</v>
      </c>
      <c r="AB427" s="175">
        <f>INDEX(퀘스트_shortcut_type_List,MATCH('가이드 작업용'!T427,퀘스트_shortcut_type_name,0),1)</f>
        <v>23</v>
      </c>
      <c r="AC427" s="175">
        <f>'가이드 작업용'!V427</f>
        <v>13</v>
      </c>
      <c r="AD427" s="68">
        <f>0</f>
        <v>0</v>
      </c>
      <c r="AE427" s="135">
        <f>INDEX(퀘스트_event_content_List,MATCH('가이드 작업용'!W427,퀘스트_event_content_name,0),1)</f>
        <v>0</v>
      </c>
      <c r="AF427" s="26" t="b">
        <f t="shared" si="85"/>
        <v>0</v>
      </c>
      <c r="AG427" s="1" t="b">
        <f t="shared" si="86"/>
        <v>0</v>
      </c>
      <c r="AH427" s="1" t="b">
        <f t="shared" si="87"/>
        <v>0</v>
      </c>
    </row>
    <row r="428" spans="1:34" x14ac:dyDescent="0.3">
      <c r="A428" s="1">
        <f t="shared" si="83"/>
        <v>5415802</v>
      </c>
      <c r="B428" s="68">
        <f t="shared" si="76"/>
        <v>1427</v>
      </c>
      <c r="C428" s="68">
        <f>2</f>
        <v>2</v>
      </c>
      <c r="D428" s="68">
        <f t="shared" si="88"/>
        <v>142428</v>
      </c>
      <c r="E428" s="68">
        <f t="shared" si="75"/>
        <v>242355</v>
      </c>
      <c r="F428" s="175" t="str">
        <f>'가이드 작업용'!M428</f>
        <v>고철 난로 보스 처치</v>
      </c>
      <c r="G428" s="175" t="str">
        <f>IFERROR(VLOOKUP(E428,'가이드 언어'!$BI:$BR,2,FALSE),0)</f>
        <v>메인 퀘스트 355 클리어</v>
      </c>
      <c r="H428" s="68">
        <f t="shared" si="77"/>
        <v>427</v>
      </c>
      <c r="I428" s="175">
        <f>'가이드 작업용'!N428</f>
        <v>2</v>
      </c>
      <c r="J428" s="175">
        <f>'가이드 작업용'!Q428</f>
        <v>54158</v>
      </c>
      <c r="K428" s="175">
        <f>'가이드 작업용'!S428</f>
        <v>1</v>
      </c>
      <c r="L428" s="68">
        <f>8</f>
        <v>8</v>
      </c>
      <c r="M428" s="175">
        <f>'가이드 작업용'!G428</f>
        <v>6000000</v>
      </c>
      <c r="N428" s="68">
        <f>0</f>
        <v>0</v>
      </c>
      <c r="O428" s="68">
        <f>0</f>
        <v>0</v>
      </c>
      <c r="P428" s="68">
        <f>9</f>
        <v>9</v>
      </c>
      <c r="Q428" s="175">
        <f>'가이드 작업용'!K428</f>
        <v>417000</v>
      </c>
      <c r="R428" s="68">
        <f>0</f>
        <v>0</v>
      </c>
      <c r="S428" s="68">
        <f>0</f>
        <v>0</v>
      </c>
      <c r="T428" s="175">
        <f>INDEX(퀘스트_reward_type_List,MATCH('가이드 작업용'!X428,퀘스트_reward_type_name,0),1)</f>
        <v>0</v>
      </c>
      <c r="U428" s="175">
        <f>'가이드 작업용'!Y428</f>
        <v>0</v>
      </c>
      <c r="V428" s="68">
        <f>0</f>
        <v>0</v>
      </c>
      <c r="W428" s="175">
        <f>'가이드 작업용'!Z428</f>
        <v>0</v>
      </c>
      <c r="X428" s="175">
        <f>INDEX(퀘스트_reward_type_List,MATCH('가이드 작업용'!AB428,퀘스트_reward_type_name,0),1)</f>
        <v>0</v>
      </c>
      <c r="Y428" s="175">
        <f>'가이드 작업용'!AC428</f>
        <v>0</v>
      </c>
      <c r="Z428" s="68">
        <f>0</f>
        <v>0</v>
      </c>
      <c r="AA428" s="175">
        <f>'가이드 작업용'!AD428</f>
        <v>0</v>
      </c>
      <c r="AB428" s="175">
        <f>INDEX(퀘스트_shortcut_type_List,MATCH('가이드 작업용'!T428,퀘스트_shortcut_type_name,0),1)</f>
        <v>15</v>
      </c>
      <c r="AC428" s="175">
        <f>'가이드 작업용'!V428</f>
        <v>78</v>
      </c>
      <c r="AD428" s="68">
        <f>0</f>
        <v>0</v>
      </c>
      <c r="AE428" s="135">
        <f>INDEX(퀘스트_event_content_List,MATCH('가이드 작업용'!W428,퀘스트_event_content_name,0),1)</f>
        <v>0</v>
      </c>
      <c r="AF428" s="26" t="b">
        <f t="shared" si="85"/>
        <v>0</v>
      </c>
      <c r="AG428" s="1" t="b">
        <f t="shared" si="86"/>
        <v>0</v>
      </c>
      <c r="AH428" s="1" t="b">
        <f t="shared" si="87"/>
        <v>0</v>
      </c>
    </row>
    <row r="429" spans="1:34" x14ac:dyDescent="0.3">
      <c r="A429" s="1">
        <f t="shared" ref="A429:A449" si="89">J429*100+I429</f>
        <v>14542</v>
      </c>
      <c r="B429" s="68">
        <f t="shared" si="76"/>
        <v>1428</v>
      </c>
      <c r="C429" s="68">
        <f>2</f>
        <v>2</v>
      </c>
      <c r="D429" s="68">
        <f t="shared" ref="D429:D449" si="90">B429+100000+41001</f>
        <v>142429</v>
      </c>
      <c r="E429" s="68">
        <f t="shared" si="75"/>
        <v>242356</v>
      </c>
      <c r="F429" s="175" t="str">
        <f>'가이드 작업용'!M429</f>
        <v>그리즐리 처치</v>
      </c>
      <c r="G429" s="175" t="str">
        <f>IFERROR(VLOOKUP(E429,'가이드 언어'!$BI:$BR,2,FALSE),0)</f>
        <v>메인 퀘스트 356 클리어</v>
      </c>
      <c r="H429" s="68">
        <f t="shared" si="77"/>
        <v>428</v>
      </c>
      <c r="I429" s="175">
        <f>'가이드 작업용'!N429</f>
        <v>42</v>
      </c>
      <c r="J429" s="175">
        <f>'가이드 작업용'!Q429</f>
        <v>145</v>
      </c>
      <c r="K429" s="175">
        <f>'가이드 작업용'!S429</f>
        <v>2400</v>
      </c>
      <c r="L429" s="68">
        <f>8</f>
        <v>8</v>
      </c>
      <c r="M429" s="175">
        <f>'가이드 작업용'!G429</f>
        <v>6000000</v>
      </c>
      <c r="N429" s="68">
        <f>0</f>
        <v>0</v>
      </c>
      <c r="O429" s="68">
        <f>0</f>
        <v>0</v>
      </c>
      <c r="P429" s="68">
        <f>9</f>
        <v>9</v>
      </c>
      <c r="Q429" s="175">
        <f>'가이드 작업용'!K429</f>
        <v>419000</v>
      </c>
      <c r="R429" s="68">
        <f>0</f>
        <v>0</v>
      </c>
      <c r="S429" s="68">
        <f>0</f>
        <v>0</v>
      </c>
      <c r="T429" s="175">
        <f>INDEX(퀘스트_reward_type_List,MATCH('가이드 작업용'!X429,퀘스트_reward_type_name,0),1)</f>
        <v>0</v>
      </c>
      <c r="U429" s="175">
        <f>'가이드 작업용'!Y429</f>
        <v>0</v>
      </c>
      <c r="V429" s="68">
        <f>0</f>
        <v>0</v>
      </c>
      <c r="W429" s="175">
        <f>'가이드 작업용'!Z429</f>
        <v>0</v>
      </c>
      <c r="X429" s="175">
        <f>INDEX(퀘스트_reward_type_List,MATCH('가이드 작업용'!AB429,퀘스트_reward_type_name,0),1)</f>
        <v>0</v>
      </c>
      <c r="Y429" s="175">
        <f>'가이드 작업용'!AC429</f>
        <v>0</v>
      </c>
      <c r="Z429" s="68">
        <f>0</f>
        <v>0</v>
      </c>
      <c r="AA429" s="175">
        <f>'가이드 작업용'!AD429</f>
        <v>0</v>
      </c>
      <c r="AB429" s="175">
        <f>INDEX(퀘스트_shortcut_type_List,MATCH('가이드 작업용'!T429,퀘스트_shortcut_type_name,0),1)</f>
        <v>15</v>
      </c>
      <c r="AC429" s="175">
        <f>'가이드 작업용'!V429</f>
        <v>79</v>
      </c>
      <c r="AD429" s="68">
        <f>0</f>
        <v>0</v>
      </c>
      <c r="AE429" s="135">
        <f>INDEX(퀘스트_event_content_List,MATCH('가이드 작업용'!W429,퀘스트_event_content_name,0),1)</f>
        <v>0</v>
      </c>
      <c r="AF429" s="26" t="b">
        <f t="shared" ref="AF429:AF449" si="91">IF(OR(AND(L429=6,O429=0),AND(P429=6,S429=0),AND(T429=6,W429=0),AND(X429=6,AA429=0)),TRUE,FALSE)</f>
        <v>0</v>
      </c>
      <c r="AG429" s="1" t="b">
        <f t="shared" ref="AG429:AG449" si="92">IF(
    OR(L429=2,P429=2,T429=2,X429=2),TRUE,FALSE)</f>
        <v>0</v>
      </c>
      <c r="AH429" s="1" t="b">
        <f t="shared" ref="AH429:AH449" si="93">IF(I429=9,TRUE,FALSE)</f>
        <v>0</v>
      </c>
    </row>
    <row r="430" spans="1:34" x14ac:dyDescent="0.3">
      <c r="A430" s="1">
        <f t="shared" si="89"/>
        <v>7866</v>
      </c>
      <c r="B430" s="68">
        <f t="shared" si="76"/>
        <v>1429</v>
      </c>
      <c r="C430" s="68">
        <f>2</f>
        <v>2</v>
      </c>
      <c r="D430" s="68">
        <f t="shared" si="90"/>
        <v>142430</v>
      </c>
      <c r="E430" s="68">
        <f t="shared" ref="E430:E453" si="94">E429+1</f>
        <v>242357</v>
      </c>
      <c r="F430" s="175" t="str">
        <f>'가이드 작업용'!M430</f>
        <v>아인브로크 6 유니크 MVP 처치</v>
      </c>
      <c r="G430" s="175" t="str">
        <f>IFERROR(VLOOKUP(E430,'가이드 언어'!$BI:$BR,2,FALSE),0)</f>
        <v>메인 퀘스트 357 클리어</v>
      </c>
      <c r="H430" s="68">
        <f t="shared" si="77"/>
        <v>429</v>
      </c>
      <c r="I430" s="175">
        <f>'가이드 작업용'!N430</f>
        <v>66</v>
      </c>
      <c r="J430" s="175">
        <f>'가이드 작업용'!Q430</f>
        <v>78</v>
      </c>
      <c r="K430" s="175">
        <f>'가이드 작업용'!S430</f>
        <v>1</v>
      </c>
      <c r="L430" s="68">
        <f>8</f>
        <v>8</v>
      </c>
      <c r="M430" s="175">
        <f>'가이드 작업용'!G430</f>
        <v>6000000</v>
      </c>
      <c r="N430" s="68">
        <f>0</f>
        <v>0</v>
      </c>
      <c r="O430" s="68">
        <f>0</f>
        <v>0</v>
      </c>
      <c r="P430" s="68">
        <f>9</f>
        <v>9</v>
      </c>
      <c r="Q430" s="175">
        <f>'가이드 작업용'!K430</f>
        <v>421000</v>
      </c>
      <c r="R430" s="68">
        <f>0</f>
        <v>0</v>
      </c>
      <c r="S430" s="68">
        <f>0</f>
        <v>0</v>
      </c>
      <c r="T430" s="175">
        <f>INDEX(퀘스트_reward_type_List,MATCH('가이드 작업용'!X430,퀘스트_reward_type_name,0),1)</f>
        <v>0</v>
      </c>
      <c r="U430" s="175">
        <f>'가이드 작업용'!Y430</f>
        <v>0</v>
      </c>
      <c r="V430" s="68">
        <f>0</f>
        <v>0</v>
      </c>
      <c r="W430" s="175">
        <f>'가이드 작업용'!Z430</f>
        <v>0</v>
      </c>
      <c r="X430" s="175">
        <f>INDEX(퀘스트_reward_type_List,MATCH('가이드 작업용'!AB430,퀘스트_reward_type_name,0),1)</f>
        <v>0</v>
      </c>
      <c r="Y430" s="175">
        <f>'가이드 작업용'!AC430</f>
        <v>0</v>
      </c>
      <c r="Z430" s="68">
        <f>0</f>
        <v>0</v>
      </c>
      <c r="AA430" s="175">
        <f>'가이드 작업용'!AD430</f>
        <v>0</v>
      </c>
      <c r="AB430" s="175">
        <f>INDEX(퀘스트_shortcut_type_List,MATCH('가이드 작업용'!T430,퀘스트_shortcut_type_name,0),1)</f>
        <v>15</v>
      </c>
      <c r="AC430" s="175">
        <f>'가이드 작업용'!V430</f>
        <v>78</v>
      </c>
      <c r="AD430" s="68">
        <f>0</f>
        <v>0</v>
      </c>
      <c r="AE430" s="135">
        <f>INDEX(퀘스트_event_content_List,MATCH('가이드 작업용'!W430,퀘스트_event_content_name,0),1)</f>
        <v>0</v>
      </c>
      <c r="AF430" s="26" t="b">
        <f t="shared" si="91"/>
        <v>0</v>
      </c>
      <c r="AG430" s="1" t="b">
        <f t="shared" si="92"/>
        <v>0</v>
      </c>
      <c r="AH430" s="1" t="b">
        <f t="shared" si="93"/>
        <v>0</v>
      </c>
    </row>
    <row r="431" spans="1:34" x14ac:dyDescent="0.3">
      <c r="A431" s="1">
        <f t="shared" si="89"/>
        <v>7965</v>
      </c>
      <c r="B431" s="68">
        <f t="shared" si="76"/>
        <v>1430</v>
      </c>
      <c r="C431" s="68">
        <f>2</f>
        <v>2</v>
      </c>
      <c r="D431" s="68">
        <f t="shared" si="90"/>
        <v>142431</v>
      </c>
      <c r="E431" s="68">
        <f t="shared" si="94"/>
        <v>242358</v>
      </c>
      <c r="F431" s="175" t="str">
        <f>'가이드 작업용'!M431</f>
        <v>MVP 처치</v>
      </c>
      <c r="G431" s="175" t="str">
        <f>IFERROR(VLOOKUP(E431,'가이드 언어'!$BI:$BR,2,FALSE),0)</f>
        <v>메인 퀘스트 358 클리어</v>
      </c>
      <c r="H431" s="68">
        <f t="shared" si="77"/>
        <v>430</v>
      </c>
      <c r="I431" s="175">
        <f>'가이드 작업용'!N431</f>
        <v>65</v>
      </c>
      <c r="J431" s="175">
        <f>'가이드 작업용'!Q431</f>
        <v>79</v>
      </c>
      <c r="K431" s="175">
        <f>'가이드 작업용'!S431</f>
        <v>8</v>
      </c>
      <c r="L431" s="68">
        <f>8</f>
        <v>8</v>
      </c>
      <c r="M431" s="175">
        <f>'가이드 작업용'!G431</f>
        <v>6000000</v>
      </c>
      <c r="N431" s="68">
        <f>0</f>
        <v>0</v>
      </c>
      <c r="O431" s="68">
        <f>0</f>
        <v>0</v>
      </c>
      <c r="P431" s="68">
        <f>9</f>
        <v>9</v>
      </c>
      <c r="Q431" s="175">
        <f>'가이드 작업용'!K431</f>
        <v>423000</v>
      </c>
      <c r="R431" s="68">
        <f>0</f>
        <v>0</v>
      </c>
      <c r="S431" s="68">
        <f>0</f>
        <v>0</v>
      </c>
      <c r="T431" s="175">
        <f>INDEX(퀘스트_reward_type_List,MATCH('가이드 작업용'!X431,퀘스트_reward_type_name,0),1)</f>
        <v>0</v>
      </c>
      <c r="U431" s="175">
        <f>'가이드 작업용'!Y431</f>
        <v>0</v>
      </c>
      <c r="V431" s="68">
        <f>0</f>
        <v>0</v>
      </c>
      <c r="W431" s="175">
        <f>'가이드 작업용'!Z431</f>
        <v>0</v>
      </c>
      <c r="X431" s="175">
        <f>INDEX(퀘스트_reward_type_List,MATCH('가이드 작업용'!AB431,퀘스트_reward_type_name,0),1)</f>
        <v>0</v>
      </c>
      <c r="Y431" s="175">
        <f>'가이드 작업용'!AC431</f>
        <v>0</v>
      </c>
      <c r="Z431" s="68">
        <f>0</f>
        <v>0</v>
      </c>
      <c r="AA431" s="175">
        <f>'가이드 작업용'!AD431</f>
        <v>0</v>
      </c>
      <c r="AB431" s="175">
        <f>INDEX(퀘스트_shortcut_type_List,MATCH('가이드 작업용'!T431,퀘스트_shortcut_type_name,0),1)</f>
        <v>15</v>
      </c>
      <c r="AC431" s="175">
        <f>'가이드 작업용'!V431</f>
        <v>79</v>
      </c>
      <c r="AD431" s="68">
        <f>0</f>
        <v>0</v>
      </c>
      <c r="AE431" s="135">
        <f>INDEX(퀘스트_event_content_List,MATCH('가이드 작업용'!W431,퀘스트_event_content_name,0),1)</f>
        <v>0</v>
      </c>
      <c r="AF431" s="26" t="b">
        <f t="shared" si="91"/>
        <v>0</v>
      </c>
      <c r="AG431" s="1" t="b">
        <f t="shared" si="92"/>
        <v>0</v>
      </c>
      <c r="AH431" s="1" t="b">
        <f t="shared" si="93"/>
        <v>0</v>
      </c>
    </row>
    <row r="432" spans="1:34" x14ac:dyDescent="0.3">
      <c r="A432" s="1">
        <f t="shared" si="89"/>
        <v>5416202</v>
      </c>
      <c r="B432" s="68">
        <f t="shared" si="76"/>
        <v>1431</v>
      </c>
      <c r="C432" s="68">
        <f>2</f>
        <v>2</v>
      </c>
      <c r="D432" s="68">
        <f t="shared" si="90"/>
        <v>142432</v>
      </c>
      <c r="E432" s="68">
        <f t="shared" si="94"/>
        <v>242359</v>
      </c>
      <c r="F432" s="175" t="str">
        <f>'가이드 작업용'!M432</f>
        <v>그리즐리 보스 처치</v>
      </c>
      <c r="G432" s="175" t="str">
        <f>IFERROR(VLOOKUP(E432,'가이드 언어'!$BI:$BR,2,FALSE),0)</f>
        <v>메인 퀘스트 359 클리어</v>
      </c>
      <c r="H432" s="68">
        <f t="shared" si="77"/>
        <v>431</v>
      </c>
      <c r="I432" s="175">
        <f>'가이드 작업용'!N432</f>
        <v>2</v>
      </c>
      <c r="J432" s="175">
        <f>'가이드 작업용'!Q432</f>
        <v>54162</v>
      </c>
      <c r="K432" s="175">
        <f>'가이드 작업용'!S432</f>
        <v>1</v>
      </c>
      <c r="L432" s="68">
        <f>8</f>
        <v>8</v>
      </c>
      <c r="M432" s="175">
        <f>'가이드 작업용'!G432</f>
        <v>6000000</v>
      </c>
      <c r="N432" s="68">
        <f>0</f>
        <v>0</v>
      </c>
      <c r="O432" s="68">
        <f>0</f>
        <v>0</v>
      </c>
      <c r="P432" s="68">
        <f>9</f>
        <v>9</v>
      </c>
      <c r="Q432" s="175">
        <f>'가이드 작업용'!K432</f>
        <v>425000</v>
      </c>
      <c r="R432" s="68">
        <f>0</f>
        <v>0</v>
      </c>
      <c r="S432" s="68">
        <f>0</f>
        <v>0</v>
      </c>
      <c r="T432" s="175">
        <f>INDEX(퀘스트_reward_type_List,MATCH('가이드 작업용'!X432,퀘스트_reward_type_name,0),1)</f>
        <v>0</v>
      </c>
      <c r="U432" s="175">
        <f>'가이드 작업용'!Y432</f>
        <v>0</v>
      </c>
      <c r="V432" s="68">
        <f>0</f>
        <v>0</v>
      </c>
      <c r="W432" s="175">
        <f>'가이드 작업용'!Z432</f>
        <v>0</v>
      </c>
      <c r="X432" s="175">
        <f>INDEX(퀘스트_reward_type_List,MATCH('가이드 작업용'!AB432,퀘스트_reward_type_name,0),1)</f>
        <v>0</v>
      </c>
      <c r="Y432" s="175">
        <f>'가이드 작업용'!AC432</f>
        <v>0</v>
      </c>
      <c r="Z432" s="68">
        <f>0</f>
        <v>0</v>
      </c>
      <c r="AA432" s="175">
        <f>'가이드 작업용'!AD432</f>
        <v>0</v>
      </c>
      <c r="AB432" s="175">
        <f>INDEX(퀘스트_shortcut_type_List,MATCH('가이드 작업용'!T432,퀘스트_shortcut_type_name,0),1)</f>
        <v>15</v>
      </c>
      <c r="AC432" s="175">
        <f>'가이드 작업용'!V432</f>
        <v>79</v>
      </c>
      <c r="AD432" s="68">
        <f>0</f>
        <v>0</v>
      </c>
      <c r="AE432" s="135">
        <f>INDEX(퀘스트_event_content_List,MATCH('가이드 작업용'!W432,퀘스트_event_content_name,0),1)</f>
        <v>0</v>
      </c>
      <c r="AF432" s="26" t="b">
        <f t="shared" si="91"/>
        <v>0</v>
      </c>
      <c r="AG432" s="1" t="b">
        <f t="shared" si="92"/>
        <v>0</v>
      </c>
      <c r="AH432" s="1" t="b">
        <f t="shared" si="93"/>
        <v>0</v>
      </c>
    </row>
    <row r="433" spans="1:34" x14ac:dyDescent="0.3">
      <c r="A433" s="1">
        <f t="shared" si="89"/>
        <v>14642</v>
      </c>
      <c r="B433" s="68">
        <f t="shared" si="76"/>
        <v>1432</v>
      </c>
      <c r="C433" s="68">
        <f>2</f>
        <v>2</v>
      </c>
      <c r="D433" s="68">
        <f t="shared" si="90"/>
        <v>142433</v>
      </c>
      <c r="E433" s="68">
        <f t="shared" si="94"/>
        <v>242360</v>
      </c>
      <c r="F433" s="175" t="str">
        <f>'가이드 작업용'!M433</f>
        <v>슬리퍼 처치</v>
      </c>
      <c r="G433" s="175" t="str">
        <f>IFERROR(VLOOKUP(E433,'가이드 언어'!$BI:$BR,2,FALSE),0)</f>
        <v>메인 퀘스트 360 클리어</v>
      </c>
      <c r="H433" s="68">
        <f t="shared" si="77"/>
        <v>432</v>
      </c>
      <c r="I433" s="175">
        <f>'가이드 작업용'!N433</f>
        <v>42</v>
      </c>
      <c r="J433" s="175">
        <f>'가이드 작업용'!Q433</f>
        <v>146</v>
      </c>
      <c r="K433" s="175">
        <f>'가이드 작업용'!S433</f>
        <v>3600</v>
      </c>
      <c r="L433" s="68">
        <f>8</f>
        <v>8</v>
      </c>
      <c r="M433" s="175">
        <f>'가이드 작업용'!G433</f>
        <v>6000000</v>
      </c>
      <c r="N433" s="68">
        <f>0</f>
        <v>0</v>
      </c>
      <c r="O433" s="68">
        <f>0</f>
        <v>0</v>
      </c>
      <c r="P433" s="68">
        <f>9</f>
        <v>9</v>
      </c>
      <c r="Q433" s="175">
        <f>'가이드 작업용'!K433</f>
        <v>427000</v>
      </c>
      <c r="R433" s="68">
        <f>0</f>
        <v>0</v>
      </c>
      <c r="S433" s="68">
        <f>0</f>
        <v>0</v>
      </c>
      <c r="T433" s="175">
        <f>INDEX(퀘스트_reward_type_List,MATCH('가이드 작업용'!X433,퀘스트_reward_type_name,0),1)</f>
        <v>6</v>
      </c>
      <c r="U433" s="175">
        <f>'가이드 작업용'!Y433</f>
        <v>84017</v>
      </c>
      <c r="V433" s="68">
        <f>0</f>
        <v>0</v>
      </c>
      <c r="W433" s="175">
        <f>'가이드 작업용'!Z433</f>
        <v>1</v>
      </c>
      <c r="X433" s="175">
        <f>INDEX(퀘스트_reward_type_List,MATCH('가이드 작업용'!AB433,퀘스트_reward_type_name,0),1)</f>
        <v>0</v>
      </c>
      <c r="Y433" s="175">
        <f>'가이드 작업용'!AC433</f>
        <v>0</v>
      </c>
      <c r="Z433" s="68">
        <f>0</f>
        <v>0</v>
      </c>
      <c r="AA433" s="175">
        <f>'가이드 작업용'!AD433</f>
        <v>0</v>
      </c>
      <c r="AB433" s="175">
        <f>INDEX(퀘스트_shortcut_type_List,MATCH('가이드 작업용'!T433,퀘스트_shortcut_type_name,0),1)</f>
        <v>15</v>
      </c>
      <c r="AC433" s="175">
        <f>'가이드 작업용'!V433</f>
        <v>80</v>
      </c>
      <c r="AD433" s="68">
        <f>0</f>
        <v>0</v>
      </c>
      <c r="AE433" s="135">
        <f>INDEX(퀘스트_event_content_List,MATCH('가이드 작업용'!W433,퀘스트_event_content_name,0),1)</f>
        <v>0</v>
      </c>
      <c r="AF433" s="26" t="b">
        <f t="shared" si="91"/>
        <v>0</v>
      </c>
      <c r="AG433" s="1" t="b">
        <f t="shared" si="92"/>
        <v>0</v>
      </c>
      <c r="AH433" s="1" t="b">
        <f t="shared" si="93"/>
        <v>0</v>
      </c>
    </row>
    <row r="434" spans="1:34" x14ac:dyDescent="0.3">
      <c r="A434" s="1">
        <f t="shared" si="89"/>
        <v>201</v>
      </c>
      <c r="B434" s="68">
        <f t="shared" si="76"/>
        <v>1433</v>
      </c>
      <c r="C434" s="68">
        <f>2</f>
        <v>2</v>
      </c>
      <c r="D434" s="68">
        <f t="shared" si="90"/>
        <v>142434</v>
      </c>
      <c r="E434" s="68">
        <f t="shared" si="94"/>
        <v>242361</v>
      </c>
      <c r="F434" s="175" t="str">
        <f>'가이드 작업용'!M434</f>
        <v>GATE 1 1회 도전</v>
      </c>
      <c r="G434" s="175" t="str">
        <f>IFERROR(VLOOKUP(E434,'가이드 언어'!$BI:$BR,2,FALSE),0)</f>
        <v>메인 퀘스트 361 클리어</v>
      </c>
      <c r="H434" s="68">
        <f t="shared" si="77"/>
        <v>433</v>
      </c>
      <c r="I434" s="175">
        <f>'가이드 작업용'!N434</f>
        <v>101</v>
      </c>
      <c r="J434" s="175">
        <f>'가이드 작업용'!Q434</f>
        <v>1</v>
      </c>
      <c r="K434" s="175">
        <f>'가이드 작업용'!S434</f>
        <v>1</v>
      </c>
      <c r="L434" s="68">
        <f>8</f>
        <v>8</v>
      </c>
      <c r="M434" s="175">
        <f>'가이드 작업용'!G434</f>
        <v>6000000</v>
      </c>
      <c r="N434" s="68">
        <f>0</f>
        <v>0</v>
      </c>
      <c r="O434" s="68">
        <f>0</f>
        <v>0</v>
      </c>
      <c r="P434" s="68">
        <f>9</f>
        <v>9</v>
      </c>
      <c r="Q434" s="175">
        <f>'가이드 작업용'!K434</f>
        <v>429000</v>
      </c>
      <c r="R434" s="68">
        <f>0</f>
        <v>0</v>
      </c>
      <c r="S434" s="68">
        <f>0</f>
        <v>0</v>
      </c>
      <c r="T434" s="175">
        <f>INDEX(퀘스트_reward_type_List,MATCH('가이드 작업용'!X434,퀘스트_reward_type_name,0),1)</f>
        <v>0</v>
      </c>
      <c r="U434" s="175">
        <f>'가이드 작업용'!Y434</f>
        <v>0</v>
      </c>
      <c r="V434" s="68">
        <f>0</f>
        <v>0</v>
      </c>
      <c r="W434" s="175">
        <f>'가이드 작업용'!Z434</f>
        <v>0</v>
      </c>
      <c r="X434" s="175">
        <f>INDEX(퀘스트_reward_type_List,MATCH('가이드 작업용'!AB434,퀘스트_reward_type_name,0),1)</f>
        <v>0</v>
      </c>
      <c r="Y434" s="175">
        <f>'가이드 작업용'!AC434</f>
        <v>0</v>
      </c>
      <c r="Z434" s="68">
        <f>0</f>
        <v>0</v>
      </c>
      <c r="AA434" s="175">
        <f>'가이드 작업용'!AD434</f>
        <v>0</v>
      </c>
      <c r="AB434" s="175">
        <f>INDEX(퀘스트_shortcut_type_List,MATCH('가이드 작업용'!T434,퀘스트_shortcut_type_name,0),1)</f>
        <v>22</v>
      </c>
      <c r="AC434" s="175">
        <f>'가이드 작업용'!V434</f>
        <v>16</v>
      </c>
      <c r="AD434" s="68">
        <f>0</f>
        <v>0</v>
      </c>
      <c r="AE434" s="135">
        <f>INDEX(퀘스트_event_content_List,MATCH('가이드 작업용'!W434,퀘스트_event_content_name,0),1)</f>
        <v>0</v>
      </c>
      <c r="AF434" s="26" t="b">
        <f t="shared" si="91"/>
        <v>0</v>
      </c>
      <c r="AG434" s="1" t="b">
        <f t="shared" si="92"/>
        <v>0</v>
      </c>
      <c r="AH434" s="1" t="b">
        <f t="shared" si="93"/>
        <v>0</v>
      </c>
    </row>
    <row r="435" spans="1:34" x14ac:dyDescent="0.3">
      <c r="A435" s="1">
        <f t="shared" si="89"/>
        <v>8065</v>
      </c>
      <c r="B435" s="68">
        <f t="shared" si="76"/>
        <v>1434</v>
      </c>
      <c r="C435" s="68">
        <f>2</f>
        <v>2</v>
      </c>
      <c r="D435" s="68">
        <f t="shared" si="90"/>
        <v>142435</v>
      </c>
      <c r="E435" s="68">
        <f t="shared" si="94"/>
        <v>242362</v>
      </c>
      <c r="F435" s="175" t="str">
        <f>'가이드 작업용'!M435</f>
        <v>MVP 처치</v>
      </c>
      <c r="G435" s="175" t="str">
        <f>IFERROR(VLOOKUP(E435,'가이드 언어'!$BI:$BR,2,FALSE),0)</f>
        <v>메인 퀘스트 362 클리어</v>
      </c>
      <c r="H435" s="68">
        <f t="shared" si="77"/>
        <v>434</v>
      </c>
      <c r="I435" s="175">
        <f>'가이드 작업용'!N435</f>
        <v>65</v>
      </c>
      <c r="J435" s="175">
        <f>'가이드 작업용'!Q435</f>
        <v>80</v>
      </c>
      <c r="K435" s="175">
        <f>'가이드 작업용'!S435</f>
        <v>8</v>
      </c>
      <c r="L435" s="68">
        <f>8</f>
        <v>8</v>
      </c>
      <c r="M435" s="175">
        <f>'가이드 작업용'!G435</f>
        <v>6000000</v>
      </c>
      <c r="N435" s="68">
        <f>0</f>
        <v>0</v>
      </c>
      <c r="O435" s="68">
        <f>0</f>
        <v>0</v>
      </c>
      <c r="P435" s="68">
        <f>9</f>
        <v>9</v>
      </c>
      <c r="Q435" s="175">
        <f>'가이드 작업용'!K435</f>
        <v>431000</v>
      </c>
      <c r="R435" s="68">
        <f>0</f>
        <v>0</v>
      </c>
      <c r="S435" s="68">
        <f>0</f>
        <v>0</v>
      </c>
      <c r="T435" s="175">
        <f>INDEX(퀘스트_reward_type_List,MATCH('가이드 작업용'!X435,퀘스트_reward_type_name,0),1)</f>
        <v>0</v>
      </c>
      <c r="U435" s="175">
        <f>'가이드 작업용'!Y435</f>
        <v>0</v>
      </c>
      <c r="V435" s="68">
        <f>0</f>
        <v>0</v>
      </c>
      <c r="W435" s="175">
        <f>'가이드 작업용'!Z435</f>
        <v>0</v>
      </c>
      <c r="X435" s="175">
        <f>INDEX(퀘스트_reward_type_List,MATCH('가이드 작업용'!AB435,퀘스트_reward_type_name,0),1)</f>
        <v>0</v>
      </c>
      <c r="Y435" s="175">
        <f>'가이드 작업용'!AC435</f>
        <v>0</v>
      </c>
      <c r="Z435" s="68">
        <f>0</f>
        <v>0</v>
      </c>
      <c r="AA435" s="175">
        <f>'가이드 작업용'!AD435</f>
        <v>0</v>
      </c>
      <c r="AB435" s="175">
        <f>INDEX(퀘스트_shortcut_type_List,MATCH('가이드 작업용'!T435,퀘스트_shortcut_type_name,0),1)</f>
        <v>15</v>
      </c>
      <c r="AC435" s="175">
        <f>'가이드 작업용'!V435</f>
        <v>80</v>
      </c>
      <c r="AD435" s="68">
        <f>0</f>
        <v>0</v>
      </c>
      <c r="AE435" s="135">
        <f>INDEX(퀘스트_event_content_List,MATCH('가이드 작업용'!W435,퀘스트_event_content_name,0),1)</f>
        <v>0</v>
      </c>
      <c r="AF435" s="26" t="b">
        <f t="shared" si="91"/>
        <v>0</v>
      </c>
      <c r="AG435" s="1" t="b">
        <f t="shared" si="92"/>
        <v>0</v>
      </c>
      <c r="AH435" s="1" t="b">
        <f t="shared" si="93"/>
        <v>0</v>
      </c>
    </row>
    <row r="436" spans="1:34" x14ac:dyDescent="0.3">
      <c r="A436" s="1">
        <f t="shared" si="89"/>
        <v>5416302</v>
      </c>
      <c r="B436" s="68">
        <f t="shared" si="76"/>
        <v>1435</v>
      </c>
      <c r="C436" s="68">
        <f>2</f>
        <v>2</v>
      </c>
      <c r="D436" s="68">
        <f t="shared" si="90"/>
        <v>142436</v>
      </c>
      <c r="E436" s="68">
        <f t="shared" si="94"/>
        <v>242363</v>
      </c>
      <c r="F436" s="175" t="str">
        <f>'가이드 작업용'!M436</f>
        <v>슬리퍼 보스 처치</v>
      </c>
      <c r="G436" s="175" t="str">
        <f>IFERROR(VLOOKUP(E436,'가이드 언어'!$BI:$BR,2,FALSE),0)</f>
        <v>메인 퀘스트 363 클리어</v>
      </c>
      <c r="H436" s="68">
        <f t="shared" si="77"/>
        <v>435</v>
      </c>
      <c r="I436" s="175">
        <f>'가이드 작업용'!N436</f>
        <v>2</v>
      </c>
      <c r="J436" s="175">
        <f>'가이드 작업용'!Q436</f>
        <v>54163</v>
      </c>
      <c r="K436" s="175">
        <f>'가이드 작업용'!S436</f>
        <v>1</v>
      </c>
      <c r="L436" s="68">
        <f>8</f>
        <v>8</v>
      </c>
      <c r="M436" s="175">
        <f>'가이드 작업용'!G436</f>
        <v>6000000</v>
      </c>
      <c r="N436" s="68">
        <f>0</f>
        <v>0</v>
      </c>
      <c r="O436" s="68">
        <f>0</f>
        <v>0</v>
      </c>
      <c r="P436" s="68">
        <f>9</f>
        <v>9</v>
      </c>
      <c r="Q436" s="175">
        <f>'가이드 작업용'!K436</f>
        <v>433000</v>
      </c>
      <c r="R436" s="68">
        <f>0</f>
        <v>0</v>
      </c>
      <c r="S436" s="68">
        <f>0</f>
        <v>0</v>
      </c>
      <c r="T436" s="175">
        <f>INDEX(퀘스트_reward_type_List,MATCH('가이드 작업용'!X436,퀘스트_reward_type_name,0),1)</f>
        <v>0</v>
      </c>
      <c r="U436" s="175">
        <f>'가이드 작업용'!Y436</f>
        <v>0</v>
      </c>
      <c r="V436" s="68">
        <f>0</f>
        <v>0</v>
      </c>
      <c r="W436" s="175">
        <f>'가이드 작업용'!Z436</f>
        <v>0</v>
      </c>
      <c r="X436" s="175">
        <f>INDEX(퀘스트_reward_type_List,MATCH('가이드 작업용'!AB436,퀘스트_reward_type_name,0),1)</f>
        <v>0</v>
      </c>
      <c r="Y436" s="175">
        <f>'가이드 작업용'!AC436</f>
        <v>0</v>
      </c>
      <c r="Z436" s="68">
        <f>0</f>
        <v>0</v>
      </c>
      <c r="AA436" s="175">
        <f>'가이드 작업용'!AD436</f>
        <v>0</v>
      </c>
      <c r="AB436" s="175">
        <f>INDEX(퀘스트_shortcut_type_List,MATCH('가이드 작업용'!T436,퀘스트_shortcut_type_name,0),1)</f>
        <v>15</v>
      </c>
      <c r="AC436" s="175">
        <f>'가이드 작업용'!V436</f>
        <v>80</v>
      </c>
      <c r="AD436" s="68">
        <f>0</f>
        <v>0</v>
      </c>
      <c r="AE436" s="135">
        <f>INDEX(퀘스트_event_content_List,MATCH('가이드 작업용'!W436,퀘스트_event_content_name,0),1)</f>
        <v>0</v>
      </c>
      <c r="AF436" s="26" t="b">
        <f t="shared" si="91"/>
        <v>0</v>
      </c>
      <c r="AG436" s="1" t="b">
        <f t="shared" si="92"/>
        <v>0</v>
      </c>
      <c r="AH436" s="1" t="b">
        <f t="shared" si="93"/>
        <v>0</v>
      </c>
    </row>
    <row r="437" spans="1:34" x14ac:dyDescent="0.3">
      <c r="A437" s="1">
        <f t="shared" si="89"/>
        <v>14742</v>
      </c>
      <c r="B437" s="68">
        <f t="shared" si="76"/>
        <v>1436</v>
      </c>
      <c r="C437" s="68">
        <f>2</f>
        <v>2</v>
      </c>
      <c r="D437" s="68">
        <f t="shared" si="90"/>
        <v>142437</v>
      </c>
      <c r="E437" s="68">
        <f t="shared" si="94"/>
        <v>242364</v>
      </c>
      <c r="F437" s="175" t="str">
        <f>'가이드 작업용'!M437</f>
        <v>하피 처치</v>
      </c>
      <c r="G437" s="175" t="str">
        <f>IFERROR(VLOOKUP(E437,'가이드 언어'!$BI:$BR,2,FALSE),0)</f>
        <v>메인 퀘스트 364 클리어</v>
      </c>
      <c r="H437" s="68">
        <f t="shared" si="77"/>
        <v>436</v>
      </c>
      <c r="I437" s="175">
        <f>'가이드 작업용'!N437</f>
        <v>42</v>
      </c>
      <c r="J437" s="175">
        <f>'가이드 작업용'!Q437</f>
        <v>147</v>
      </c>
      <c r="K437" s="175">
        <f>'가이드 작업용'!S437</f>
        <v>3600</v>
      </c>
      <c r="L437" s="68">
        <f>8</f>
        <v>8</v>
      </c>
      <c r="M437" s="175">
        <f>'가이드 작업용'!G437</f>
        <v>6000000</v>
      </c>
      <c r="N437" s="68">
        <f>0</f>
        <v>0</v>
      </c>
      <c r="O437" s="68">
        <f>0</f>
        <v>0</v>
      </c>
      <c r="P437" s="68">
        <f>9</f>
        <v>9</v>
      </c>
      <c r="Q437" s="175">
        <f>'가이드 작업용'!K437</f>
        <v>435000</v>
      </c>
      <c r="R437" s="68">
        <f>0</f>
        <v>0</v>
      </c>
      <c r="S437" s="68">
        <f>0</f>
        <v>0</v>
      </c>
      <c r="T437" s="175">
        <f>INDEX(퀘스트_reward_type_List,MATCH('가이드 작업용'!X437,퀘스트_reward_type_name,0),1)</f>
        <v>6</v>
      </c>
      <c r="U437" s="175">
        <f>'가이드 작업용'!Y437</f>
        <v>94225</v>
      </c>
      <c r="V437" s="68">
        <f>0</f>
        <v>0</v>
      </c>
      <c r="W437" s="175">
        <f>'가이드 작업용'!Z437</f>
        <v>30</v>
      </c>
      <c r="X437" s="175">
        <f>INDEX(퀘스트_reward_type_List,MATCH('가이드 작업용'!AB437,퀘스트_reward_type_name,0),1)</f>
        <v>0</v>
      </c>
      <c r="Y437" s="175">
        <f>'가이드 작업용'!AC437</f>
        <v>0</v>
      </c>
      <c r="Z437" s="68">
        <f>0</f>
        <v>0</v>
      </c>
      <c r="AA437" s="175">
        <f>'가이드 작업용'!AD437</f>
        <v>0</v>
      </c>
      <c r="AB437" s="175">
        <f>INDEX(퀘스트_shortcut_type_List,MATCH('가이드 작업용'!T437,퀘스트_shortcut_type_name,0),1)</f>
        <v>15</v>
      </c>
      <c r="AC437" s="175">
        <f>'가이드 작업용'!V437</f>
        <v>81</v>
      </c>
      <c r="AD437" s="68">
        <f>0</f>
        <v>0</v>
      </c>
      <c r="AE437" s="135">
        <f>INDEX(퀘스트_event_content_List,MATCH('가이드 작업용'!W437,퀘스트_event_content_name,0),1)</f>
        <v>0</v>
      </c>
      <c r="AF437" s="26" t="b">
        <f t="shared" si="91"/>
        <v>0</v>
      </c>
      <c r="AG437" s="1" t="b">
        <f t="shared" si="92"/>
        <v>0</v>
      </c>
      <c r="AH437" s="1" t="b">
        <f t="shared" si="93"/>
        <v>0</v>
      </c>
    </row>
    <row r="438" spans="1:34" x14ac:dyDescent="0.3">
      <c r="A438" s="1">
        <f t="shared" si="89"/>
        <v>8256126</v>
      </c>
      <c r="B438" s="68">
        <f t="shared" si="76"/>
        <v>1437</v>
      </c>
      <c r="C438" s="68">
        <f>2</f>
        <v>2</v>
      </c>
      <c r="D438" s="68">
        <f t="shared" si="90"/>
        <v>142438</v>
      </c>
      <c r="E438" s="68">
        <f t="shared" si="94"/>
        <v>242365</v>
      </c>
      <c r="F438" s="175" t="str">
        <f>'가이드 작업용'!M438</f>
        <v>신비한 보석 만들기 1</v>
      </c>
      <c r="G438" s="175" t="str">
        <f>IFERROR(VLOOKUP(E438,'가이드 언어'!$BI:$BR,2,FALSE),0)</f>
        <v>메인 퀘스트 365 클리어</v>
      </c>
      <c r="H438" s="68">
        <f t="shared" si="77"/>
        <v>437</v>
      </c>
      <c r="I438" s="175">
        <f>'가이드 작업용'!N438</f>
        <v>26</v>
      </c>
      <c r="J438" s="175">
        <f>'가이드 작업용'!Q438</f>
        <v>82561</v>
      </c>
      <c r="K438" s="175">
        <f>'가이드 작업용'!S438</f>
        <v>1</v>
      </c>
      <c r="L438" s="68">
        <f>8</f>
        <v>8</v>
      </c>
      <c r="M438" s="175">
        <f>'가이드 작업용'!G438</f>
        <v>6000000</v>
      </c>
      <c r="N438" s="68">
        <f>0</f>
        <v>0</v>
      </c>
      <c r="O438" s="68">
        <f>0</f>
        <v>0</v>
      </c>
      <c r="P438" s="68">
        <f>9</f>
        <v>9</v>
      </c>
      <c r="Q438" s="175">
        <f>'가이드 작업용'!K438</f>
        <v>437000</v>
      </c>
      <c r="R438" s="68">
        <f>0</f>
        <v>0</v>
      </c>
      <c r="S438" s="68">
        <f>0</f>
        <v>0</v>
      </c>
      <c r="T438" s="175">
        <f>INDEX(퀘스트_reward_type_List,MATCH('가이드 작업용'!X438,퀘스트_reward_type_name,0),1)</f>
        <v>6</v>
      </c>
      <c r="U438" s="175">
        <f>'가이드 작업용'!Y438</f>
        <v>85003</v>
      </c>
      <c r="V438" s="68">
        <f>0</f>
        <v>0</v>
      </c>
      <c r="W438" s="175">
        <f>'가이드 작업용'!Z438</f>
        <v>1</v>
      </c>
      <c r="X438" s="175">
        <f>INDEX(퀘스트_reward_type_List,MATCH('가이드 작업용'!AB438,퀘스트_reward_type_name,0),1)</f>
        <v>0</v>
      </c>
      <c r="Y438" s="175">
        <f>'가이드 작업용'!AC438</f>
        <v>0</v>
      </c>
      <c r="Z438" s="68">
        <f>0</f>
        <v>0</v>
      </c>
      <c r="AA438" s="175">
        <f>'가이드 작업용'!AD438</f>
        <v>0</v>
      </c>
      <c r="AB438" s="175">
        <f>INDEX(퀘스트_shortcut_type_List,MATCH('가이드 작업용'!T438,퀘스트_shortcut_type_name,0),1)</f>
        <v>13</v>
      </c>
      <c r="AC438" s="175">
        <f>'가이드 작업용'!V438</f>
        <v>85025</v>
      </c>
      <c r="AD438" s="68">
        <f>0</f>
        <v>0</v>
      </c>
      <c r="AE438" s="135">
        <f>INDEX(퀘스트_event_content_List,MATCH('가이드 작업용'!W438,퀘스트_event_content_name,0),1)</f>
        <v>0</v>
      </c>
      <c r="AF438" s="26" t="b">
        <f t="shared" si="91"/>
        <v>0</v>
      </c>
      <c r="AG438" s="1" t="b">
        <f t="shared" si="92"/>
        <v>0</v>
      </c>
      <c r="AH438" s="1" t="b">
        <f t="shared" si="93"/>
        <v>0</v>
      </c>
    </row>
    <row r="439" spans="1:34" x14ac:dyDescent="0.3">
      <c r="A439" s="1">
        <f t="shared" si="89"/>
        <v>8165</v>
      </c>
      <c r="B439" s="68">
        <f t="shared" si="76"/>
        <v>1438</v>
      </c>
      <c r="C439" s="68">
        <f>2</f>
        <v>2</v>
      </c>
      <c r="D439" s="68">
        <f t="shared" si="90"/>
        <v>142439</v>
      </c>
      <c r="E439" s="68">
        <f t="shared" si="94"/>
        <v>242366</v>
      </c>
      <c r="F439" s="175" t="str">
        <f>'가이드 작업용'!M439</f>
        <v>MVP 처치</v>
      </c>
      <c r="G439" s="175" t="str">
        <f>IFERROR(VLOOKUP(E439,'가이드 언어'!$BI:$BR,2,FALSE),0)</f>
        <v>메인 퀘스트 366 클리어</v>
      </c>
      <c r="H439" s="68">
        <f t="shared" si="77"/>
        <v>438</v>
      </c>
      <c r="I439" s="175">
        <f>'가이드 작업용'!N439</f>
        <v>65</v>
      </c>
      <c r="J439" s="175">
        <f>'가이드 작업용'!Q439</f>
        <v>81</v>
      </c>
      <c r="K439" s="175">
        <f>'가이드 작업용'!S439</f>
        <v>8</v>
      </c>
      <c r="L439" s="68">
        <f>8</f>
        <v>8</v>
      </c>
      <c r="M439" s="175">
        <f>'가이드 작업용'!G439</f>
        <v>6000000</v>
      </c>
      <c r="N439" s="68">
        <f>0</f>
        <v>0</v>
      </c>
      <c r="O439" s="68">
        <f>0</f>
        <v>0</v>
      </c>
      <c r="P439" s="68">
        <f>9</f>
        <v>9</v>
      </c>
      <c r="Q439" s="175">
        <f>'가이드 작업용'!K439</f>
        <v>439000</v>
      </c>
      <c r="R439" s="68">
        <f>0</f>
        <v>0</v>
      </c>
      <c r="S439" s="68">
        <f>0</f>
        <v>0</v>
      </c>
      <c r="T439" s="175">
        <f>INDEX(퀘스트_reward_type_List,MATCH('가이드 작업용'!X439,퀘스트_reward_type_name,0),1)</f>
        <v>0</v>
      </c>
      <c r="U439" s="175">
        <f>'가이드 작업용'!Y439</f>
        <v>0</v>
      </c>
      <c r="V439" s="68">
        <f>0</f>
        <v>0</v>
      </c>
      <c r="W439" s="175">
        <f>'가이드 작업용'!Z439</f>
        <v>0</v>
      </c>
      <c r="X439" s="175">
        <f>INDEX(퀘스트_reward_type_List,MATCH('가이드 작업용'!AB439,퀘스트_reward_type_name,0),1)</f>
        <v>0</v>
      </c>
      <c r="Y439" s="175">
        <f>'가이드 작업용'!AC439</f>
        <v>0</v>
      </c>
      <c r="Z439" s="68">
        <f>0</f>
        <v>0</v>
      </c>
      <c r="AA439" s="175">
        <f>'가이드 작업용'!AD439</f>
        <v>0</v>
      </c>
      <c r="AB439" s="175">
        <f>INDEX(퀘스트_shortcut_type_List,MATCH('가이드 작업용'!T439,퀘스트_shortcut_type_name,0),1)</f>
        <v>15</v>
      </c>
      <c r="AC439" s="175">
        <f>'가이드 작업용'!V439</f>
        <v>81</v>
      </c>
      <c r="AD439" s="68">
        <f>0</f>
        <v>0</v>
      </c>
      <c r="AE439" s="135">
        <f>INDEX(퀘스트_event_content_List,MATCH('가이드 작업용'!W439,퀘스트_event_content_name,0),1)</f>
        <v>0</v>
      </c>
      <c r="AF439" s="26" t="b">
        <f t="shared" si="91"/>
        <v>0</v>
      </c>
      <c r="AG439" s="1" t="b">
        <f t="shared" si="92"/>
        <v>0</v>
      </c>
      <c r="AH439" s="1" t="b">
        <f t="shared" si="93"/>
        <v>0</v>
      </c>
    </row>
    <row r="440" spans="1:34" x14ac:dyDescent="0.3">
      <c r="A440" s="1">
        <f t="shared" si="89"/>
        <v>5416402</v>
      </c>
      <c r="B440" s="68">
        <f t="shared" si="76"/>
        <v>1439</v>
      </c>
      <c r="C440" s="68">
        <f>2</f>
        <v>2</v>
      </c>
      <c r="D440" s="68">
        <f t="shared" si="90"/>
        <v>142440</v>
      </c>
      <c r="E440" s="68">
        <f t="shared" si="94"/>
        <v>242367</v>
      </c>
      <c r="F440" s="175" t="str">
        <f>'가이드 작업용'!M440</f>
        <v>하피 보스 처치</v>
      </c>
      <c r="G440" s="175" t="str">
        <f>IFERROR(VLOOKUP(E440,'가이드 언어'!$BI:$BR,2,FALSE),0)</f>
        <v>메인 퀘스트 367 클리어</v>
      </c>
      <c r="H440" s="68">
        <f t="shared" si="77"/>
        <v>439</v>
      </c>
      <c r="I440" s="175">
        <f>'가이드 작업용'!N440</f>
        <v>2</v>
      </c>
      <c r="J440" s="175">
        <f>'가이드 작업용'!Q440</f>
        <v>54164</v>
      </c>
      <c r="K440" s="175">
        <f>'가이드 작업용'!S440</f>
        <v>1</v>
      </c>
      <c r="L440" s="68">
        <f>8</f>
        <v>8</v>
      </c>
      <c r="M440" s="175">
        <f>'가이드 작업용'!G440</f>
        <v>6000000</v>
      </c>
      <c r="N440" s="68">
        <f>0</f>
        <v>0</v>
      </c>
      <c r="O440" s="68">
        <f>0</f>
        <v>0</v>
      </c>
      <c r="P440" s="68">
        <f>9</f>
        <v>9</v>
      </c>
      <c r="Q440" s="175">
        <f>'가이드 작업용'!K440</f>
        <v>441000</v>
      </c>
      <c r="R440" s="68">
        <f>0</f>
        <v>0</v>
      </c>
      <c r="S440" s="68">
        <f>0</f>
        <v>0</v>
      </c>
      <c r="T440" s="175">
        <f>INDEX(퀘스트_reward_type_List,MATCH('가이드 작업용'!X440,퀘스트_reward_type_name,0),1)</f>
        <v>0</v>
      </c>
      <c r="U440" s="175">
        <f>'가이드 작업용'!Y440</f>
        <v>0</v>
      </c>
      <c r="V440" s="68">
        <f>0</f>
        <v>0</v>
      </c>
      <c r="W440" s="175">
        <f>'가이드 작업용'!Z440</f>
        <v>0</v>
      </c>
      <c r="X440" s="175">
        <f>INDEX(퀘스트_reward_type_List,MATCH('가이드 작업용'!AB440,퀘스트_reward_type_name,0),1)</f>
        <v>0</v>
      </c>
      <c r="Y440" s="175">
        <f>'가이드 작업용'!AC440</f>
        <v>0</v>
      </c>
      <c r="Z440" s="68">
        <f>0</f>
        <v>0</v>
      </c>
      <c r="AA440" s="175">
        <f>'가이드 작업용'!AD440</f>
        <v>0</v>
      </c>
      <c r="AB440" s="175">
        <f>INDEX(퀘스트_shortcut_type_List,MATCH('가이드 작업용'!T440,퀘스트_shortcut_type_name,0),1)</f>
        <v>15</v>
      </c>
      <c r="AC440" s="175">
        <f>'가이드 작업용'!V440</f>
        <v>81</v>
      </c>
      <c r="AD440" s="68">
        <f>0</f>
        <v>0</v>
      </c>
      <c r="AE440" s="135">
        <f>INDEX(퀘스트_event_content_List,MATCH('가이드 작업용'!W440,퀘스트_event_content_name,0),1)</f>
        <v>0</v>
      </c>
      <c r="AF440" s="26" t="b">
        <f t="shared" si="91"/>
        <v>0</v>
      </c>
      <c r="AG440" s="1" t="b">
        <f t="shared" si="92"/>
        <v>0</v>
      </c>
      <c r="AH440" s="1" t="b">
        <f t="shared" si="93"/>
        <v>0</v>
      </c>
    </row>
    <row r="441" spans="1:34" x14ac:dyDescent="0.3">
      <c r="A441" s="1">
        <f t="shared" si="89"/>
        <v>14842</v>
      </c>
      <c r="B441" s="68">
        <f t="shared" si="76"/>
        <v>1440</v>
      </c>
      <c r="C441" s="68">
        <f>2</f>
        <v>2</v>
      </c>
      <c r="D441" s="68">
        <f t="shared" si="90"/>
        <v>142441</v>
      </c>
      <c r="E441" s="68">
        <f t="shared" si="94"/>
        <v>242368</v>
      </c>
      <c r="F441" s="175" t="str">
        <f>'가이드 작업용'!M441</f>
        <v>기그 처치</v>
      </c>
      <c r="G441" s="175" t="str">
        <f>IFERROR(VLOOKUP(E441,'가이드 언어'!$BI:$BR,2,FALSE),0)</f>
        <v>메인 퀘스트 368 클리어</v>
      </c>
      <c r="H441" s="68">
        <f t="shared" si="77"/>
        <v>440</v>
      </c>
      <c r="I441" s="175">
        <f>'가이드 작업용'!N441</f>
        <v>42</v>
      </c>
      <c r="J441" s="175">
        <f>'가이드 작업용'!Q441</f>
        <v>148</v>
      </c>
      <c r="K441" s="175">
        <f>'가이드 작업용'!S441</f>
        <v>4800</v>
      </c>
      <c r="L441" s="68">
        <f>8</f>
        <v>8</v>
      </c>
      <c r="M441" s="175">
        <f>'가이드 작업용'!G441</f>
        <v>6000000</v>
      </c>
      <c r="N441" s="68">
        <f>0</f>
        <v>0</v>
      </c>
      <c r="O441" s="68">
        <f>0</f>
        <v>0</v>
      </c>
      <c r="P441" s="68">
        <f>9</f>
        <v>9</v>
      </c>
      <c r="Q441" s="175">
        <f>'가이드 작업용'!K441</f>
        <v>443000</v>
      </c>
      <c r="R441" s="68">
        <f>0</f>
        <v>0</v>
      </c>
      <c r="S441" s="68">
        <f>0</f>
        <v>0</v>
      </c>
      <c r="T441" s="175">
        <f>INDEX(퀘스트_reward_type_List,MATCH('가이드 작업용'!X441,퀘스트_reward_type_name,0),1)</f>
        <v>6</v>
      </c>
      <c r="U441" s="175">
        <f>'가이드 작업용'!Y441</f>
        <v>84017</v>
      </c>
      <c r="V441" s="68">
        <f>0</f>
        <v>0</v>
      </c>
      <c r="W441" s="175">
        <f>'가이드 작업용'!Z441</f>
        <v>1</v>
      </c>
      <c r="X441" s="175">
        <f>INDEX(퀘스트_reward_type_List,MATCH('가이드 작업용'!AB441,퀘스트_reward_type_name,0),1)</f>
        <v>0</v>
      </c>
      <c r="Y441" s="175">
        <f>'가이드 작업용'!AC441</f>
        <v>0</v>
      </c>
      <c r="Z441" s="68">
        <f>0</f>
        <v>0</v>
      </c>
      <c r="AA441" s="175">
        <f>'가이드 작업용'!AD441</f>
        <v>0</v>
      </c>
      <c r="AB441" s="175">
        <f>INDEX(퀘스트_shortcut_type_List,MATCH('가이드 작업용'!T441,퀘스트_shortcut_type_name,0),1)</f>
        <v>15</v>
      </c>
      <c r="AC441" s="175">
        <f>'가이드 작업용'!V441</f>
        <v>82</v>
      </c>
      <c r="AD441" s="68">
        <f>0</f>
        <v>0</v>
      </c>
      <c r="AE441" s="135">
        <f>INDEX(퀘스트_event_content_List,MATCH('가이드 작업용'!W441,퀘스트_event_content_name,0),1)</f>
        <v>0</v>
      </c>
      <c r="AF441" s="26" t="b">
        <f t="shared" si="91"/>
        <v>0</v>
      </c>
      <c r="AG441" s="1" t="b">
        <f t="shared" si="92"/>
        <v>0</v>
      </c>
      <c r="AH441" s="1" t="b">
        <f t="shared" si="93"/>
        <v>0</v>
      </c>
    </row>
    <row r="442" spans="1:34" x14ac:dyDescent="0.3">
      <c r="A442" s="1">
        <f t="shared" si="89"/>
        <v>1460</v>
      </c>
      <c r="B442" s="68">
        <f t="shared" si="76"/>
        <v>1441</v>
      </c>
      <c r="C442" s="68">
        <f>2</f>
        <v>2</v>
      </c>
      <c r="D442" s="68">
        <f t="shared" si="90"/>
        <v>142442</v>
      </c>
      <c r="E442" s="68">
        <f t="shared" si="94"/>
        <v>242369</v>
      </c>
      <c r="F442" s="175" t="str">
        <f>'가이드 작업용'!M442</f>
        <v>무한의 공간, 베스퍼</v>
      </c>
      <c r="G442" s="175" t="str">
        <f>IFERROR(VLOOKUP(E442,'가이드 언어'!$BI:$BR,2,FALSE),0)</f>
        <v>메인 퀘스트 369 클리어</v>
      </c>
      <c r="H442" s="68">
        <f t="shared" si="77"/>
        <v>441</v>
      </c>
      <c r="I442" s="175">
        <f>'가이드 작업용'!N442</f>
        <v>60</v>
      </c>
      <c r="J442" s="175">
        <f>'가이드 작업용'!Q442</f>
        <v>14</v>
      </c>
      <c r="K442" s="175">
        <f>'가이드 작업용'!S442</f>
        <v>1</v>
      </c>
      <c r="L442" s="68">
        <f>8</f>
        <v>8</v>
      </c>
      <c r="M442" s="175">
        <f>'가이드 작업용'!G442</f>
        <v>6000000</v>
      </c>
      <c r="N442" s="68">
        <f>0</f>
        <v>0</v>
      </c>
      <c r="O442" s="68">
        <f>0</f>
        <v>0</v>
      </c>
      <c r="P442" s="68">
        <f>9</f>
        <v>9</v>
      </c>
      <c r="Q442" s="175">
        <f>'가이드 작업용'!K442</f>
        <v>445000</v>
      </c>
      <c r="R442" s="68">
        <f>0</f>
        <v>0</v>
      </c>
      <c r="S442" s="68">
        <f>0</f>
        <v>0</v>
      </c>
      <c r="T442" s="175">
        <f>INDEX(퀘스트_reward_type_List,MATCH('가이드 작업용'!X442,퀘스트_reward_type_name,0),1)</f>
        <v>6</v>
      </c>
      <c r="U442" s="175">
        <f>'가이드 작업용'!Y442</f>
        <v>85190</v>
      </c>
      <c r="V442" s="68">
        <f>0</f>
        <v>0</v>
      </c>
      <c r="W442" s="175">
        <f>'가이드 작업용'!Z442</f>
        <v>1</v>
      </c>
      <c r="X442" s="175">
        <f>INDEX(퀘스트_reward_type_List,MATCH('가이드 작업용'!AB442,퀘스트_reward_type_name,0),1)</f>
        <v>0</v>
      </c>
      <c r="Y442" s="175">
        <f>'가이드 작업용'!AC442</f>
        <v>0</v>
      </c>
      <c r="Z442" s="68">
        <f>0</f>
        <v>0</v>
      </c>
      <c r="AA442" s="175">
        <f>'가이드 작업용'!AD442</f>
        <v>0</v>
      </c>
      <c r="AB442" s="175">
        <f>INDEX(퀘스트_shortcut_type_List,MATCH('가이드 작업용'!T442,퀘스트_shortcut_type_name,0),1)</f>
        <v>2</v>
      </c>
      <c r="AC442" s="175">
        <f>'가이드 작업용'!V442</f>
        <v>3</v>
      </c>
      <c r="AD442" s="68">
        <f>0</f>
        <v>0</v>
      </c>
      <c r="AE442" s="135">
        <f>INDEX(퀘스트_event_content_List,MATCH('가이드 작업용'!W442,퀘스트_event_content_name,0),1)</f>
        <v>0</v>
      </c>
      <c r="AF442" s="26" t="b">
        <f t="shared" si="91"/>
        <v>0</v>
      </c>
      <c r="AG442" s="1" t="b">
        <f t="shared" si="92"/>
        <v>0</v>
      </c>
      <c r="AH442" s="1" t="b">
        <f t="shared" si="93"/>
        <v>0</v>
      </c>
    </row>
    <row r="443" spans="1:34" x14ac:dyDescent="0.3">
      <c r="A443" s="1">
        <f t="shared" si="89"/>
        <v>8265</v>
      </c>
      <c r="B443" s="68">
        <f t="shared" si="76"/>
        <v>1442</v>
      </c>
      <c r="C443" s="68">
        <f>2</f>
        <v>2</v>
      </c>
      <c r="D443" s="68">
        <f t="shared" si="90"/>
        <v>142443</v>
      </c>
      <c r="E443" s="68">
        <f t="shared" si="94"/>
        <v>242370</v>
      </c>
      <c r="F443" s="175" t="str">
        <f>'가이드 작업용'!M443</f>
        <v>MVP 처치</v>
      </c>
      <c r="G443" s="175" t="str">
        <f>IFERROR(VLOOKUP(E443,'가이드 언어'!$BI:$BR,2,FALSE),0)</f>
        <v>메인 퀘스트 370 클리어</v>
      </c>
      <c r="H443" s="68">
        <f t="shared" si="77"/>
        <v>442</v>
      </c>
      <c r="I443" s="175">
        <f>'가이드 작업용'!N443</f>
        <v>65</v>
      </c>
      <c r="J443" s="175">
        <f>'가이드 작업용'!Q443</f>
        <v>82</v>
      </c>
      <c r="K443" s="175">
        <f>'가이드 작업용'!S443</f>
        <v>8</v>
      </c>
      <c r="L443" s="68">
        <f>8</f>
        <v>8</v>
      </c>
      <c r="M443" s="175">
        <f>'가이드 작업용'!G443</f>
        <v>6000000</v>
      </c>
      <c r="N443" s="68">
        <f>0</f>
        <v>0</v>
      </c>
      <c r="O443" s="68">
        <f>0</f>
        <v>0</v>
      </c>
      <c r="P443" s="68">
        <f>9</f>
        <v>9</v>
      </c>
      <c r="Q443" s="175">
        <f>'가이드 작업용'!K443</f>
        <v>447000</v>
      </c>
      <c r="R443" s="68">
        <f>0</f>
        <v>0</v>
      </c>
      <c r="S443" s="68">
        <f>0</f>
        <v>0</v>
      </c>
      <c r="T443" s="175">
        <f>INDEX(퀘스트_reward_type_List,MATCH('가이드 작업용'!X443,퀘스트_reward_type_name,0),1)</f>
        <v>0</v>
      </c>
      <c r="U443" s="175">
        <f>'가이드 작업용'!Y443</f>
        <v>0</v>
      </c>
      <c r="V443" s="68">
        <f>0</f>
        <v>0</v>
      </c>
      <c r="W443" s="175">
        <f>'가이드 작업용'!Z443</f>
        <v>0</v>
      </c>
      <c r="X443" s="175">
        <f>INDEX(퀘스트_reward_type_List,MATCH('가이드 작업용'!AB443,퀘스트_reward_type_name,0),1)</f>
        <v>0</v>
      </c>
      <c r="Y443" s="175">
        <f>'가이드 작업용'!AC443</f>
        <v>0</v>
      </c>
      <c r="Z443" s="68">
        <f>0</f>
        <v>0</v>
      </c>
      <c r="AA443" s="175">
        <f>'가이드 작업용'!AD443</f>
        <v>0</v>
      </c>
      <c r="AB443" s="175">
        <f>INDEX(퀘스트_shortcut_type_List,MATCH('가이드 작업용'!T443,퀘스트_shortcut_type_name,0),1)</f>
        <v>15</v>
      </c>
      <c r="AC443" s="175">
        <f>'가이드 작업용'!V443</f>
        <v>82</v>
      </c>
      <c r="AD443" s="68">
        <f>0</f>
        <v>0</v>
      </c>
      <c r="AE443" s="135">
        <f>INDEX(퀘스트_event_content_List,MATCH('가이드 작업용'!W443,퀘스트_event_content_name,0),1)</f>
        <v>0</v>
      </c>
      <c r="AF443" s="26" t="b">
        <f t="shared" si="91"/>
        <v>0</v>
      </c>
      <c r="AG443" s="1" t="b">
        <f t="shared" si="92"/>
        <v>0</v>
      </c>
      <c r="AH443" s="1" t="b">
        <f t="shared" si="93"/>
        <v>0</v>
      </c>
    </row>
    <row r="444" spans="1:34" x14ac:dyDescent="0.3">
      <c r="A444" s="1">
        <f t="shared" si="89"/>
        <v>5416502</v>
      </c>
      <c r="B444" s="68">
        <f t="shared" si="76"/>
        <v>1443</v>
      </c>
      <c r="C444" s="68">
        <f>2</f>
        <v>2</v>
      </c>
      <c r="D444" s="68">
        <f t="shared" si="90"/>
        <v>142444</v>
      </c>
      <c r="E444" s="68">
        <f t="shared" si="94"/>
        <v>242371</v>
      </c>
      <c r="F444" s="175" t="str">
        <f>'가이드 작업용'!M444</f>
        <v>기그 보스 처치</v>
      </c>
      <c r="G444" s="175" t="str">
        <f>IFERROR(VLOOKUP(E444,'가이드 언어'!$BI:$BR,2,FALSE),0)</f>
        <v>메인 퀘스트 371 클리어</v>
      </c>
      <c r="H444" s="68">
        <f t="shared" si="77"/>
        <v>443</v>
      </c>
      <c r="I444" s="175">
        <f>'가이드 작업용'!N444</f>
        <v>2</v>
      </c>
      <c r="J444" s="175">
        <f>'가이드 작업용'!Q444</f>
        <v>54165</v>
      </c>
      <c r="K444" s="175">
        <f>'가이드 작업용'!S444</f>
        <v>1</v>
      </c>
      <c r="L444" s="68">
        <f>8</f>
        <v>8</v>
      </c>
      <c r="M444" s="175">
        <f>'가이드 작업용'!G444</f>
        <v>6000000</v>
      </c>
      <c r="N444" s="68">
        <f>0</f>
        <v>0</v>
      </c>
      <c r="O444" s="68">
        <f>0</f>
        <v>0</v>
      </c>
      <c r="P444" s="68">
        <f>9</f>
        <v>9</v>
      </c>
      <c r="Q444" s="175">
        <f>'가이드 작업용'!K444</f>
        <v>449000</v>
      </c>
      <c r="R444" s="68">
        <f>0</f>
        <v>0</v>
      </c>
      <c r="S444" s="68">
        <f>0</f>
        <v>0</v>
      </c>
      <c r="T444" s="175">
        <f>INDEX(퀘스트_reward_type_List,MATCH('가이드 작업용'!X444,퀘스트_reward_type_name,0),1)</f>
        <v>0</v>
      </c>
      <c r="U444" s="175">
        <f>'가이드 작업용'!Y444</f>
        <v>0</v>
      </c>
      <c r="V444" s="68">
        <f>0</f>
        <v>0</v>
      </c>
      <c r="W444" s="175">
        <f>'가이드 작업용'!Z444</f>
        <v>0</v>
      </c>
      <c r="X444" s="175">
        <f>INDEX(퀘스트_reward_type_List,MATCH('가이드 작업용'!AB444,퀘스트_reward_type_name,0),1)</f>
        <v>0</v>
      </c>
      <c r="Y444" s="175">
        <f>'가이드 작업용'!AC444</f>
        <v>0</v>
      </c>
      <c r="Z444" s="68">
        <f>0</f>
        <v>0</v>
      </c>
      <c r="AA444" s="175">
        <f>'가이드 작업용'!AD444</f>
        <v>0</v>
      </c>
      <c r="AB444" s="175">
        <f>INDEX(퀘스트_shortcut_type_List,MATCH('가이드 작업용'!T444,퀘스트_shortcut_type_name,0),1)</f>
        <v>15</v>
      </c>
      <c r="AC444" s="175">
        <f>'가이드 작업용'!V444</f>
        <v>82</v>
      </c>
      <c r="AD444" s="68">
        <f>0</f>
        <v>0</v>
      </c>
      <c r="AE444" s="135">
        <f>INDEX(퀘스트_event_content_List,MATCH('가이드 작업용'!W444,퀘스트_event_content_name,0),1)</f>
        <v>0</v>
      </c>
      <c r="AF444" s="26" t="b">
        <f t="shared" si="91"/>
        <v>0</v>
      </c>
      <c r="AG444" s="1" t="b">
        <f t="shared" si="92"/>
        <v>0</v>
      </c>
      <c r="AH444" s="1" t="b">
        <f t="shared" si="93"/>
        <v>0</v>
      </c>
    </row>
    <row r="445" spans="1:34" x14ac:dyDescent="0.3">
      <c r="A445" s="1">
        <f t="shared" si="89"/>
        <v>14942</v>
      </c>
      <c r="B445" s="68">
        <f t="shared" si="76"/>
        <v>1444</v>
      </c>
      <c r="C445" s="68">
        <f>2</f>
        <v>2</v>
      </c>
      <c r="D445" s="68">
        <f t="shared" si="90"/>
        <v>142445</v>
      </c>
      <c r="E445" s="68">
        <f t="shared" si="94"/>
        <v>242372</v>
      </c>
      <c r="F445" s="175" t="str">
        <f>'가이드 작업용'!M445</f>
        <v>디아볼릭 처치</v>
      </c>
      <c r="G445" s="175" t="str">
        <f>IFERROR(VLOOKUP(E445,'가이드 언어'!$BI:$BR,2,FALSE),0)</f>
        <v>메인 퀘스트 372 클리어</v>
      </c>
      <c r="H445" s="68">
        <f t="shared" si="77"/>
        <v>444</v>
      </c>
      <c r="I445" s="175">
        <f>'가이드 작업용'!N445</f>
        <v>42</v>
      </c>
      <c r="J445" s="175">
        <f>'가이드 작업용'!Q445</f>
        <v>149</v>
      </c>
      <c r="K445" s="175">
        <f>'가이드 작업용'!S445</f>
        <v>4800</v>
      </c>
      <c r="L445" s="68">
        <f>8</f>
        <v>8</v>
      </c>
      <c r="M445" s="175">
        <f>'가이드 작업용'!G445</f>
        <v>6000000</v>
      </c>
      <c r="N445" s="68">
        <f>0</f>
        <v>0</v>
      </c>
      <c r="O445" s="68">
        <f>0</f>
        <v>0</v>
      </c>
      <c r="P445" s="68">
        <f>9</f>
        <v>9</v>
      </c>
      <c r="Q445" s="175">
        <f>'가이드 작업용'!K445</f>
        <v>451000</v>
      </c>
      <c r="R445" s="68">
        <f>0</f>
        <v>0</v>
      </c>
      <c r="S445" s="68">
        <f>0</f>
        <v>0</v>
      </c>
      <c r="T445" s="175">
        <f>INDEX(퀘스트_reward_type_List,MATCH('가이드 작업용'!X445,퀘스트_reward_type_name,0),1)</f>
        <v>6</v>
      </c>
      <c r="U445" s="175">
        <f>'가이드 작업용'!Y445</f>
        <v>94224</v>
      </c>
      <c r="V445" s="68">
        <f>0</f>
        <v>0</v>
      </c>
      <c r="W445" s="175">
        <f>'가이드 작업용'!Z445</f>
        <v>30</v>
      </c>
      <c r="X445" s="175">
        <f>INDEX(퀘스트_reward_type_List,MATCH('가이드 작업용'!AB445,퀘스트_reward_type_name,0),1)</f>
        <v>0</v>
      </c>
      <c r="Y445" s="175">
        <f>'가이드 작업용'!AC445</f>
        <v>0</v>
      </c>
      <c r="Z445" s="68">
        <f>0</f>
        <v>0</v>
      </c>
      <c r="AA445" s="175">
        <f>'가이드 작업용'!AD445</f>
        <v>0</v>
      </c>
      <c r="AB445" s="175">
        <f>INDEX(퀘스트_shortcut_type_List,MATCH('가이드 작업용'!T445,퀘스트_shortcut_type_name,0),1)</f>
        <v>15</v>
      </c>
      <c r="AC445" s="175">
        <f>'가이드 작업용'!V445</f>
        <v>83</v>
      </c>
      <c r="AD445" s="68">
        <f>0</f>
        <v>0</v>
      </c>
      <c r="AE445" s="135">
        <f>INDEX(퀘스트_event_content_List,MATCH('가이드 작업용'!W445,퀘스트_event_content_name,0),1)</f>
        <v>0</v>
      </c>
      <c r="AF445" s="26" t="b">
        <f t="shared" si="91"/>
        <v>0</v>
      </c>
      <c r="AG445" s="1" t="b">
        <f t="shared" si="92"/>
        <v>0</v>
      </c>
      <c r="AH445" s="1" t="b">
        <f t="shared" si="93"/>
        <v>0</v>
      </c>
    </row>
    <row r="446" spans="1:34" x14ac:dyDescent="0.3">
      <c r="A446" s="1">
        <f t="shared" si="89"/>
        <v>8256026</v>
      </c>
      <c r="B446" s="68">
        <f t="shared" si="76"/>
        <v>1445</v>
      </c>
      <c r="C446" s="68">
        <f>2</f>
        <v>2</v>
      </c>
      <c r="D446" s="68">
        <f t="shared" si="90"/>
        <v>142446</v>
      </c>
      <c r="E446" s="68">
        <f t="shared" si="94"/>
        <v>242373</v>
      </c>
      <c r="F446" s="175" t="str">
        <f>'가이드 작업용'!M446</f>
        <v>신비한 보석 만들기 2</v>
      </c>
      <c r="G446" s="175" t="str">
        <f>IFERROR(VLOOKUP(E446,'가이드 언어'!$BI:$BR,2,FALSE),0)</f>
        <v>메인 퀘스트 373 클리어</v>
      </c>
      <c r="H446" s="68">
        <f t="shared" si="77"/>
        <v>445</v>
      </c>
      <c r="I446" s="175">
        <f>'가이드 작업용'!N446</f>
        <v>26</v>
      </c>
      <c r="J446" s="175">
        <f>'가이드 작업용'!Q446</f>
        <v>82560</v>
      </c>
      <c r="K446" s="175">
        <f>'가이드 작업용'!S446</f>
        <v>1</v>
      </c>
      <c r="L446" s="68">
        <f>8</f>
        <v>8</v>
      </c>
      <c r="M446" s="175">
        <f>'가이드 작업용'!G446</f>
        <v>6000000</v>
      </c>
      <c r="N446" s="68">
        <f>0</f>
        <v>0</v>
      </c>
      <c r="O446" s="68">
        <f>0</f>
        <v>0</v>
      </c>
      <c r="P446" s="68">
        <f>9</f>
        <v>9</v>
      </c>
      <c r="Q446" s="175">
        <f>'가이드 작업용'!K446</f>
        <v>453000</v>
      </c>
      <c r="R446" s="68">
        <f>0</f>
        <v>0</v>
      </c>
      <c r="S446" s="68">
        <f>0</f>
        <v>0</v>
      </c>
      <c r="T446" s="175">
        <f>INDEX(퀘스트_reward_type_List,MATCH('가이드 작업용'!X446,퀘스트_reward_type_name,0),1)</f>
        <v>6</v>
      </c>
      <c r="U446" s="175">
        <f>'가이드 작업용'!Y446</f>
        <v>85253</v>
      </c>
      <c r="V446" s="68">
        <f>0</f>
        <v>0</v>
      </c>
      <c r="W446" s="175">
        <f>'가이드 작업용'!Z446</f>
        <v>1</v>
      </c>
      <c r="X446" s="175">
        <f>INDEX(퀘스트_reward_type_List,MATCH('가이드 작업용'!AB446,퀘스트_reward_type_name,0),1)</f>
        <v>0</v>
      </c>
      <c r="Y446" s="175">
        <f>'가이드 작업용'!AC446</f>
        <v>0</v>
      </c>
      <c r="Z446" s="68">
        <f>0</f>
        <v>0</v>
      </c>
      <c r="AA446" s="175">
        <f>'가이드 작업용'!AD446</f>
        <v>0</v>
      </c>
      <c r="AB446" s="175">
        <f>INDEX(퀘스트_shortcut_type_List,MATCH('가이드 작업용'!T446,퀘스트_shortcut_type_name,0),1)</f>
        <v>13</v>
      </c>
      <c r="AC446" s="175">
        <f>'가이드 작업용'!V446</f>
        <v>93058</v>
      </c>
      <c r="AD446" s="68">
        <f>0</f>
        <v>0</v>
      </c>
      <c r="AE446" s="135">
        <f>INDEX(퀘스트_event_content_List,MATCH('가이드 작업용'!W446,퀘스트_event_content_name,0),1)</f>
        <v>0</v>
      </c>
      <c r="AF446" s="26" t="b">
        <f t="shared" si="91"/>
        <v>0</v>
      </c>
      <c r="AG446" s="1" t="b">
        <f t="shared" si="92"/>
        <v>0</v>
      </c>
      <c r="AH446" s="1" t="b">
        <f t="shared" si="93"/>
        <v>0</v>
      </c>
    </row>
    <row r="447" spans="1:34" x14ac:dyDescent="0.3">
      <c r="A447" s="1">
        <f t="shared" si="89"/>
        <v>8365</v>
      </c>
      <c r="B447" s="68">
        <f t="shared" si="76"/>
        <v>1446</v>
      </c>
      <c r="C447" s="68">
        <f>2</f>
        <v>2</v>
      </c>
      <c r="D447" s="68">
        <f t="shared" si="90"/>
        <v>142447</v>
      </c>
      <c r="E447" s="68">
        <f t="shared" si="94"/>
        <v>242374</v>
      </c>
      <c r="F447" s="175" t="str">
        <f>'가이드 작업용'!M447</f>
        <v>MVP 처치</v>
      </c>
      <c r="G447" s="175" t="str">
        <f>IFERROR(VLOOKUP(E447,'가이드 언어'!$BI:$BR,2,FALSE),0)</f>
        <v>메인 퀘스트 374 클리어</v>
      </c>
      <c r="H447" s="68">
        <f t="shared" si="77"/>
        <v>446</v>
      </c>
      <c r="I447" s="175">
        <f>'가이드 작업용'!N447</f>
        <v>65</v>
      </c>
      <c r="J447" s="175">
        <f>'가이드 작업용'!Q447</f>
        <v>83</v>
      </c>
      <c r="K447" s="175">
        <f>'가이드 작업용'!S447</f>
        <v>8</v>
      </c>
      <c r="L447" s="68">
        <f>8</f>
        <v>8</v>
      </c>
      <c r="M447" s="175">
        <f>'가이드 작업용'!G447</f>
        <v>6000000</v>
      </c>
      <c r="N447" s="68">
        <f>0</f>
        <v>0</v>
      </c>
      <c r="O447" s="68">
        <f>0</f>
        <v>0</v>
      </c>
      <c r="P447" s="68">
        <f>9</f>
        <v>9</v>
      </c>
      <c r="Q447" s="175">
        <f>'가이드 작업용'!K447</f>
        <v>455000</v>
      </c>
      <c r="R447" s="68">
        <f>0</f>
        <v>0</v>
      </c>
      <c r="S447" s="68">
        <f>0</f>
        <v>0</v>
      </c>
      <c r="T447" s="175">
        <f>INDEX(퀘스트_reward_type_List,MATCH('가이드 작업용'!X447,퀘스트_reward_type_name,0),1)</f>
        <v>0</v>
      </c>
      <c r="U447" s="175">
        <f>'가이드 작업용'!Y447</f>
        <v>0</v>
      </c>
      <c r="V447" s="68">
        <f>0</f>
        <v>0</v>
      </c>
      <c r="W447" s="175">
        <f>'가이드 작업용'!Z447</f>
        <v>0</v>
      </c>
      <c r="X447" s="175">
        <f>INDEX(퀘스트_reward_type_List,MATCH('가이드 작업용'!AB447,퀘스트_reward_type_name,0),1)</f>
        <v>0</v>
      </c>
      <c r="Y447" s="175">
        <f>'가이드 작업용'!AC447</f>
        <v>0</v>
      </c>
      <c r="Z447" s="68">
        <f>0</f>
        <v>0</v>
      </c>
      <c r="AA447" s="175">
        <f>'가이드 작업용'!AD447</f>
        <v>0</v>
      </c>
      <c r="AB447" s="175">
        <f>INDEX(퀘스트_shortcut_type_List,MATCH('가이드 작업용'!T447,퀘스트_shortcut_type_name,0),1)</f>
        <v>15</v>
      </c>
      <c r="AC447" s="175">
        <f>'가이드 작업용'!V447</f>
        <v>83</v>
      </c>
      <c r="AD447" s="68">
        <f>0</f>
        <v>0</v>
      </c>
      <c r="AE447" s="135">
        <f>INDEX(퀘스트_event_content_List,MATCH('가이드 작업용'!W447,퀘스트_event_content_name,0),1)</f>
        <v>0</v>
      </c>
      <c r="AF447" s="26" t="b">
        <f t="shared" si="91"/>
        <v>0</v>
      </c>
      <c r="AG447" s="1" t="b">
        <f t="shared" si="92"/>
        <v>0</v>
      </c>
      <c r="AH447" s="1" t="b">
        <f t="shared" si="93"/>
        <v>0</v>
      </c>
    </row>
    <row r="448" spans="1:34" x14ac:dyDescent="0.3">
      <c r="A448" s="1">
        <f t="shared" si="89"/>
        <v>5416602</v>
      </c>
      <c r="B448" s="68">
        <f t="shared" si="76"/>
        <v>1447</v>
      </c>
      <c r="C448" s="68">
        <f>2</f>
        <v>2</v>
      </c>
      <c r="D448" s="68">
        <f t="shared" si="90"/>
        <v>142448</v>
      </c>
      <c r="E448" s="68">
        <f t="shared" si="94"/>
        <v>242375</v>
      </c>
      <c r="F448" s="175" t="str">
        <f>'가이드 작업용'!M448</f>
        <v>디아볼릭 보스 처치</v>
      </c>
      <c r="G448" s="175" t="str">
        <f>IFERROR(VLOOKUP(E448,'가이드 언어'!$BI:$BR,2,FALSE),0)</f>
        <v>메인 퀘스트 375 클리어</v>
      </c>
      <c r="H448" s="68">
        <f t="shared" si="77"/>
        <v>447</v>
      </c>
      <c r="I448" s="175">
        <f>'가이드 작업용'!N448</f>
        <v>2</v>
      </c>
      <c r="J448" s="175">
        <f>'가이드 작업용'!Q448</f>
        <v>54166</v>
      </c>
      <c r="K448" s="175">
        <f>'가이드 작업용'!S448</f>
        <v>1</v>
      </c>
      <c r="L448" s="68">
        <f>8</f>
        <v>8</v>
      </c>
      <c r="M448" s="175">
        <f>'가이드 작업용'!G448</f>
        <v>6000000</v>
      </c>
      <c r="N448" s="68">
        <f>0</f>
        <v>0</v>
      </c>
      <c r="O448" s="68">
        <f>0</f>
        <v>0</v>
      </c>
      <c r="P448" s="68">
        <f>9</f>
        <v>9</v>
      </c>
      <c r="Q448" s="175">
        <f>'가이드 작업용'!K448</f>
        <v>457000</v>
      </c>
      <c r="R448" s="68">
        <f>0</f>
        <v>0</v>
      </c>
      <c r="S448" s="68">
        <f>0</f>
        <v>0</v>
      </c>
      <c r="T448" s="175">
        <f>INDEX(퀘스트_reward_type_List,MATCH('가이드 작업용'!X448,퀘스트_reward_type_name,0),1)</f>
        <v>0</v>
      </c>
      <c r="U448" s="175">
        <f>'가이드 작업용'!Y448</f>
        <v>0</v>
      </c>
      <c r="V448" s="68">
        <f>0</f>
        <v>0</v>
      </c>
      <c r="W448" s="175">
        <f>'가이드 작업용'!Z448</f>
        <v>0</v>
      </c>
      <c r="X448" s="175">
        <f>INDEX(퀘스트_reward_type_List,MATCH('가이드 작업용'!AB448,퀘스트_reward_type_name,0),1)</f>
        <v>0</v>
      </c>
      <c r="Y448" s="175">
        <f>'가이드 작업용'!AC448</f>
        <v>0</v>
      </c>
      <c r="Z448" s="68">
        <f>0</f>
        <v>0</v>
      </c>
      <c r="AA448" s="175">
        <f>'가이드 작업용'!AD448</f>
        <v>0</v>
      </c>
      <c r="AB448" s="175">
        <f>INDEX(퀘스트_shortcut_type_List,MATCH('가이드 작업용'!T448,퀘스트_shortcut_type_name,0),1)</f>
        <v>15</v>
      </c>
      <c r="AC448" s="175">
        <f>'가이드 작업용'!V448</f>
        <v>83</v>
      </c>
      <c r="AD448" s="68">
        <f>0</f>
        <v>0</v>
      </c>
      <c r="AE448" s="135">
        <f>INDEX(퀘스트_event_content_List,MATCH('가이드 작업용'!W448,퀘스트_event_content_name,0),1)</f>
        <v>0</v>
      </c>
      <c r="AF448" s="26" t="b">
        <f t="shared" si="91"/>
        <v>0</v>
      </c>
      <c r="AG448" s="1" t="b">
        <f t="shared" si="92"/>
        <v>0</v>
      </c>
      <c r="AH448" s="1" t="b">
        <f t="shared" si="93"/>
        <v>0</v>
      </c>
    </row>
    <row r="449" spans="1:34" x14ac:dyDescent="0.3">
      <c r="A449" s="1">
        <f t="shared" si="89"/>
        <v>15042</v>
      </c>
      <c r="B449" s="68">
        <f t="shared" si="76"/>
        <v>1448</v>
      </c>
      <c r="C449" s="68">
        <f>2</f>
        <v>2</v>
      </c>
      <c r="D449" s="68">
        <f t="shared" si="90"/>
        <v>142449</v>
      </c>
      <c r="E449" s="68">
        <f t="shared" si="94"/>
        <v>242376</v>
      </c>
      <c r="F449" s="175" t="str">
        <f>'가이드 작업용'!M449</f>
        <v>디미크 처치</v>
      </c>
      <c r="G449" s="175" t="str">
        <f>IFERROR(VLOOKUP(E449,'가이드 언어'!$BI:$BR,2,FALSE),0)</f>
        <v>메인 퀘스트 376 클리어</v>
      </c>
      <c r="H449" s="68">
        <f t="shared" si="77"/>
        <v>448</v>
      </c>
      <c r="I449" s="175">
        <f>'가이드 작업용'!N449</f>
        <v>42</v>
      </c>
      <c r="J449" s="175">
        <f>'가이드 작업용'!Q449</f>
        <v>150</v>
      </c>
      <c r="K449" s="175">
        <f>'가이드 작업용'!S449</f>
        <v>3600</v>
      </c>
      <c r="L449" s="68">
        <f>8</f>
        <v>8</v>
      </c>
      <c r="M449" s="175">
        <f>'가이드 작업용'!G449</f>
        <v>6000000</v>
      </c>
      <c r="N449" s="68">
        <f>0</f>
        <v>0</v>
      </c>
      <c r="O449" s="68">
        <f>0</f>
        <v>0</v>
      </c>
      <c r="P449" s="68">
        <f>9</f>
        <v>9</v>
      </c>
      <c r="Q449" s="175">
        <f>'가이드 작업용'!K449</f>
        <v>459000</v>
      </c>
      <c r="R449" s="68">
        <f>0</f>
        <v>0</v>
      </c>
      <c r="S449" s="68">
        <f>0</f>
        <v>0</v>
      </c>
      <c r="T449" s="175">
        <f>INDEX(퀘스트_reward_type_List,MATCH('가이드 작업용'!X449,퀘스트_reward_type_name,0),1)</f>
        <v>6</v>
      </c>
      <c r="U449" s="175">
        <f>'가이드 작업용'!Y449</f>
        <v>84017</v>
      </c>
      <c r="V449" s="68">
        <f>0</f>
        <v>0</v>
      </c>
      <c r="W449" s="175">
        <f>'가이드 작업용'!Z449</f>
        <v>1</v>
      </c>
      <c r="X449" s="175">
        <f>INDEX(퀘스트_reward_type_List,MATCH('가이드 작업용'!AB449,퀘스트_reward_type_name,0),1)</f>
        <v>6</v>
      </c>
      <c r="Y449" s="175">
        <f>'가이드 작업용'!AC449</f>
        <v>94227</v>
      </c>
      <c r="Z449" s="68">
        <f>0</f>
        <v>0</v>
      </c>
      <c r="AA449" s="175">
        <f>'가이드 작업용'!AD449</f>
        <v>20</v>
      </c>
      <c r="AB449" s="175">
        <f>INDEX(퀘스트_shortcut_type_List,MATCH('가이드 작업용'!T449,퀘스트_shortcut_type_name,0),1)</f>
        <v>15</v>
      </c>
      <c r="AC449" s="175">
        <f>'가이드 작업용'!V449</f>
        <v>84</v>
      </c>
      <c r="AD449" s="68">
        <f>0</f>
        <v>0</v>
      </c>
      <c r="AE449" s="135">
        <f>INDEX(퀘스트_event_content_List,MATCH('가이드 작업용'!W449,퀘스트_event_content_name,0),1)</f>
        <v>0</v>
      </c>
      <c r="AF449" s="26" t="b">
        <f t="shared" si="91"/>
        <v>0</v>
      </c>
      <c r="AG449" s="1" t="b">
        <f t="shared" si="92"/>
        <v>0</v>
      </c>
      <c r="AH449" s="1" t="b">
        <f t="shared" si="93"/>
        <v>0</v>
      </c>
    </row>
    <row r="450" spans="1:34" x14ac:dyDescent="0.3">
      <c r="A450" s="1">
        <f t="shared" ref="A450:A453" si="95">J450*100+I450</f>
        <v>14070</v>
      </c>
      <c r="B450" s="68">
        <f t="shared" si="76"/>
        <v>1449</v>
      </c>
      <c r="C450" s="68">
        <f>2</f>
        <v>2</v>
      </c>
      <c r="D450" s="68">
        <f t="shared" ref="D450:D453" si="96">B450+100000+41001</f>
        <v>142450</v>
      </c>
      <c r="E450" s="68">
        <f t="shared" si="94"/>
        <v>242377</v>
      </c>
      <c r="F450" s="175" t="str">
        <f>'가이드 작업용'!M450</f>
        <v>카드 강화</v>
      </c>
      <c r="G450" s="175" t="str">
        <f>IFERROR(VLOOKUP(E450,'가이드 언어'!$BI:$BR,2,FALSE),0)</f>
        <v>메인 퀘스트 377 클리어</v>
      </c>
      <c r="H450" s="68">
        <f t="shared" si="77"/>
        <v>449</v>
      </c>
      <c r="I450" s="175">
        <f>'가이드 작업용'!N450</f>
        <v>70</v>
      </c>
      <c r="J450" s="175">
        <f>'가이드 작업용'!Q450</f>
        <v>140</v>
      </c>
      <c r="K450" s="175">
        <f>'가이드 작업용'!S450</f>
        <v>1</v>
      </c>
      <c r="L450" s="68">
        <f>8</f>
        <v>8</v>
      </c>
      <c r="M450" s="175">
        <f>'가이드 작업용'!G450</f>
        <v>6000000</v>
      </c>
      <c r="N450" s="68">
        <f>0</f>
        <v>0</v>
      </c>
      <c r="O450" s="68">
        <f>0</f>
        <v>0</v>
      </c>
      <c r="P450" s="68">
        <f>9</f>
        <v>9</v>
      </c>
      <c r="Q450" s="175">
        <f>'가이드 작업용'!K450</f>
        <v>461000</v>
      </c>
      <c r="R450" s="68">
        <f>0</f>
        <v>0</v>
      </c>
      <c r="S450" s="68">
        <f>0</f>
        <v>0</v>
      </c>
      <c r="T450" s="175">
        <f>INDEX(퀘스트_reward_type_List,MATCH('가이드 작업용'!X450,퀘스트_reward_type_name,0),1)</f>
        <v>0</v>
      </c>
      <c r="U450" s="175">
        <f>'가이드 작업용'!Y450</f>
        <v>0</v>
      </c>
      <c r="V450" s="68">
        <f>0</f>
        <v>0</v>
      </c>
      <c r="W450" s="175">
        <f>'가이드 작업용'!Z450</f>
        <v>0</v>
      </c>
      <c r="X450" s="175">
        <f>INDEX(퀘스트_reward_type_List,MATCH('가이드 작업용'!AB450,퀘스트_reward_type_name,0),1)</f>
        <v>0</v>
      </c>
      <c r="Y450" s="175">
        <f>'가이드 작업용'!AC450</f>
        <v>0</v>
      </c>
      <c r="Z450" s="68">
        <f>0</f>
        <v>0</v>
      </c>
      <c r="AA450" s="175">
        <f>'가이드 작업용'!AD450</f>
        <v>0</v>
      </c>
      <c r="AB450" s="175">
        <f>INDEX(퀘스트_shortcut_type_List,MATCH('가이드 작업용'!T450,퀘스트_shortcut_type_name,0),1)</f>
        <v>6</v>
      </c>
      <c r="AC450" s="175">
        <f>'가이드 작업용'!V450</f>
        <v>0</v>
      </c>
      <c r="AD450" s="68">
        <f>0</f>
        <v>0</v>
      </c>
      <c r="AE450" s="135">
        <f>INDEX(퀘스트_event_content_List,MATCH('가이드 작업용'!W450,퀘스트_event_content_name,0),1)</f>
        <v>0</v>
      </c>
      <c r="AF450" s="26" t="b">
        <f t="shared" ref="AF450:AF453" si="97">IF(OR(AND(L450=6,O450=0),AND(P450=6,S450=0),AND(T450=6,W450=0),AND(X450=6,AA450=0)),TRUE,FALSE)</f>
        <v>0</v>
      </c>
      <c r="AG450" s="1" t="b">
        <f t="shared" ref="AG450:AG453" si="98">IF(
    OR(L450=2,P450=2,T450=2,X450=2),TRUE,FALSE)</f>
        <v>0</v>
      </c>
      <c r="AH450" s="1" t="b">
        <f t="shared" ref="AH450:AH453" si="99">IF(I450=9,TRUE,FALSE)</f>
        <v>0</v>
      </c>
    </row>
    <row r="451" spans="1:34" x14ac:dyDescent="0.3">
      <c r="A451" s="1">
        <f t="shared" si="95"/>
        <v>8465</v>
      </c>
      <c r="B451" s="68">
        <f t="shared" ref="B451:B453" si="100">42000+ROW()-1-41000</f>
        <v>1450</v>
      </c>
      <c r="C451" s="68">
        <f>2</f>
        <v>2</v>
      </c>
      <c r="D451" s="68">
        <f t="shared" si="96"/>
        <v>142451</v>
      </c>
      <c r="E451" s="68">
        <f t="shared" si="94"/>
        <v>242378</v>
      </c>
      <c r="F451" s="175" t="str">
        <f>'가이드 작업용'!M451</f>
        <v>MVP 처치</v>
      </c>
      <c r="G451" s="175" t="str">
        <f>IFERROR(VLOOKUP(E451,'가이드 언어'!$BI:$BR,2,FALSE),0)</f>
        <v>메인 퀘스트 378 클리어</v>
      </c>
      <c r="H451" s="68">
        <f t="shared" ref="H451:H453" si="101">ROW()-1</f>
        <v>450</v>
      </c>
      <c r="I451" s="175">
        <f>'가이드 작업용'!N451</f>
        <v>65</v>
      </c>
      <c r="J451" s="175">
        <f>'가이드 작업용'!Q451</f>
        <v>84</v>
      </c>
      <c r="K451" s="175">
        <f>'가이드 작업용'!S451</f>
        <v>8</v>
      </c>
      <c r="L451" s="68">
        <f>8</f>
        <v>8</v>
      </c>
      <c r="M451" s="175">
        <f>'가이드 작업용'!G451</f>
        <v>6000000</v>
      </c>
      <c r="N451" s="68">
        <f>0</f>
        <v>0</v>
      </c>
      <c r="O451" s="68">
        <f>0</f>
        <v>0</v>
      </c>
      <c r="P451" s="68">
        <f>9</f>
        <v>9</v>
      </c>
      <c r="Q451" s="175">
        <f>'가이드 작업용'!K451</f>
        <v>463000</v>
      </c>
      <c r="R451" s="68">
        <f>0</f>
        <v>0</v>
      </c>
      <c r="S451" s="68">
        <f>0</f>
        <v>0</v>
      </c>
      <c r="T451" s="175">
        <f>INDEX(퀘스트_reward_type_List,MATCH('가이드 작업용'!X451,퀘스트_reward_type_name,0),1)</f>
        <v>0</v>
      </c>
      <c r="U451" s="175">
        <f>'가이드 작업용'!Y451</f>
        <v>0</v>
      </c>
      <c r="V451" s="68">
        <f>0</f>
        <v>0</v>
      </c>
      <c r="W451" s="175">
        <f>'가이드 작업용'!Z451</f>
        <v>0</v>
      </c>
      <c r="X451" s="175">
        <f>INDEX(퀘스트_reward_type_List,MATCH('가이드 작업용'!AB451,퀘스트_reward_type_name,0),1)</f>
        <v>0</v>
      </c>
      <c r="Y451" s="175">
        <f>'가이드 작업용'!AC451</f>
        <v>0</v>
      </c>
      <c r="Z451" s="68">
        <f>0</f>
        <v>0</v>
      </c>
      <c r="AA451" s="175">
        <f>'가이드 작업용'!AD451</f>
        <v>0</v>
      </c>
      <c r="AB451" s="175">
        <f>INDEX(퀘스트_shortcut_type_List,MATCH('가이드 작업용'!T451,퀘스트_shortcut_type_name,0),1)</f>
        <v>15</v>
      </c>
      <c r="AC451" s="175">
        <f>'가이드 작업용'!V451</f>
        <v>84</v>
      </c>
      <c r="AD451" s="68">
        <f>0</f>
        <v>0</v>
      </c>
      <c r="AE451" s="135">
        <f>INDEX(퀘스트_event_content_List,MATCH('가이드 작업용'!W451,퀘스트_event_content_name,0),1)</f>
        <v>0</v>
      </c>
      <c r="AF451" s="26" t="b">
        <f t="shared" si="97"/>
        <v>0</v>
      </c>
      <c r="AG451" s="1" t="b">
        <f t="shared" si="98"/>
        <v>0</v>
      </c>
      <c r="AH451" s="1" t="b">
        <f t="shared" si="99"/>
        <v>0</v>
      </c>
    </row>
    <row r="452" spans="1:34" x14ac:dyDescent="0.3">
      <c r="A452" s="1">
        <f t="shared" si="95"/>
        <v>1476</v>
      </c>
      <c r="B452" s="68">
        <f t="shared" si="100"/>
        <v>1451</v>
      </c>
      <c r="C452" s="68">
        <f>2</f>
        <v>2</v>
      </c>
      <c r="D452" s="68">
        <f t="shared" si="96"/>
        <v>142452</v>
      </c>
      <c r="E452" s="68">
        <f t="shared" si="94"/>
        <v>242379</v>
      </c>
      <c r="F452" s="175" t="str">
        <f>'가이드 작업용'!M452</f>
        <v>유노 듀얼 클리어</v>
      </c>
      <c r="G452" s="175" t="str">
        <f>IFERROR(VLOOKUP(E452,'가이드 언어'!$BI:$BR,2,FALSE),0)</f>
        <v>메인 퀘스트 379 클리어</v>
      </c>
      <c r="H452" s="68">
        <f t="shared" si="101"/>
        <v>451</v>
      </c>
      <c r="I452" s="175">
        <f>'가이드 작업용'!N452</f>
        <v>76</v>
      </c>
      <c r="J452" s="175">
        <f>'가이드 작업용'!Q452</f>
        <v>14</v>
      </c>
      <c r="K452" s="175">
        <f>'가이드 작업용'!S452</f>
        <v>1</v>
      </c>
      <c r="L452" s="68">
        <f>8</f>
        <v>8</v>
      </c>
      <c r="M452" s="175">
        <f>'가이드 작업용'!G452</f>
        <v>6000000</v>
      </c>
      <c r="N452" s="68">
        <f>0</f>
        <v>0</v>
      </c>
      <c r="O452" s="68">
        <f>0</f>
        <v>0</v>
      </c>
      <c r="P452" s="68">
        <f>9</f>
        <v>9</v>
      </c>
      <c r="Q452" s="175">
        <f>'가이드 작업용'!K452</f>
        <v>465000</v>
      </c>
      <c r="R452" s="68">
        <f>0</f>
        <v>0</v>
      </c>
      <c r="S452" s="68">
        <f>0</f>
        <v>0</v>
      </c>
      <c r="T452" s="175">
        <f>INDEX(퀘스트_reward_type_List,MATCH('가이드 작업용'!X452,퀘스트_reward_type_name,0),1)</f>
        <v>6</v>
      </c>
      <c r="U452" s="175">
        <f>'가이드 작업용'!Y452</f>
        <v>85011</v>
      </c>
      <c r="V452" s="68">
        <f>0</f>
        <v>0</v>
      </c>
      <c r="W452" s="175">
        <f>'가이드 작업용'!Z452</f>
        <v>1</v>
      </c>
      <c r="X452" s="175">
        <f>INDEX(퀘스트_reward_type_List,MATCH('가이드 작업용'!AB452,퀘스트_reward_type_name,0),1)</f>
        <v>0</v>
      </c>
      <c r="Y452" s="175">
        <f>'가이드 작업용'!AC452</f>
        <v>0</v>
      </c>
      <c r="Z452" s="68">
        <f>0</f>
        <v>0</v>
      </c>
      <c r="AA452" s="175">
        <f>'가이드 작업용'!AD452</f>
        <v>0</v>
      </c>
      <c r="AB452" s="175">
        <f>INDEX(퀘스트_shortcut_type_List,MATCH('가이드 작업용'!T452,퀘스트_shortcut_type_name,0),1)</f>
        <v>23</v>
      </c>
      <c r="AC452" s="175">
        <f>'가이드 작업용'!V452</f>
        <v>14</v>
      </c>
      <c r="AD452" s="68">
        <f>0</f>
        <v>0</v>
      </c>
      <c r="AE452" s="135">
        <f>INDEX(퀘스트_event_content_List,MATCH('가이드 작업용'!W452,퀘스트_event_content_name,0),1)</f>
        <v>0</v>
      </c>
      <c r="AF452" s="26" t="b">
        <f t="shared" si="97"/>
        <v>0</v>
      </c>
      <c r="AG452" s="1" t="b">
        <f t="shared" si="98"/>
        <v>0</v>
      </c>
      <c r="AH452" s="1" t="b">
        <f t="shared" si="99"/>
        <v>0</v>
      </c>
    </row>
    <row r="453" spans="1:34" x14ac:dyDescent="0.3">
      <c r="A453" s="1">
        <f t="shared" si="95"/>
        <v>5416702</v>
      </c>
      <c r="B453" s="68">
        <f t="shared" si="100"/>
        <v>1452</v>
      </c>
      <c r="C453" s="68">
        <f>2</f>
        <v>2</v>
      </c>
      <c r="D453" s="68">
        <f t="shared" si="96"/>
        <v>142453</v>
      </c>
      <c r="E453" s="68">
        <f t="shared" si="94"/>
        <v>242380</v>
      </c>
      <c r="F453" s="175" t="str">
        <f>'가이드 작업용'!M453</f>
        <v>디미크 보스 처치</v>
      </c>
      <c r="G453" s="175" t="str">
        <f>IFERROR(VLOOKUP(E453,'가이드 언어'!$BI:$BR,2,FALSE),0)</f>
        <v>메인 퀘스트 380 클리어</v>
      </c>
      <c r="H453" s="68">
        <f t="shared" si="101"/>
        <v>452</v>
      </c>
      <c r="I453" s="175">
        <f>'가이드 작업용'!N453</f>
        <v>2</v>
      </c>
      <c r="J453" s="175">
        <f>'가이드 작업용'!Q453</f>
        <v>54167</v>
      </c>
      <c r="K453" s="175">
        <f>'가이드 작업용'!S453</f>
        <v>1</v>
      </c>
      <c r="L453" s="68">
        <f>8</f>
        <v>8</v>
      </c>
      <c r="M453" s="175">
        <f>'가이드 작업용'!G453</f>
        <v>6000000</v>
      </c>
      <c r="N453" s="68">
        <f>0</f>
        <v>0</v>
      </c>
      <c r="O453" s="68">
        <f>0</f>
        <v>0</v>
      </c>
      <c r="P453" s="68">
        <f>9</f>
        <v>9</v>
      </c>
      <c r="Q453" s="175">
        <f>'가이드 작업용'!K453</f>
        <v>467000</v>
      </c>
      <c r="R453" s="68">
        <f>0</f>
        <v>0</v>
      </c>
      <c r="S453" s="68">
        <f>0</f>
        <v>0</v>
      </c>
      <c r="T453" s="175">
        <f>INDEX(퀘스트_reward_type_List,MATCH('가이드 작업용'!X453,퀘스트_reward_type_name,0),1)</f>
        <v>0</v>
      </c>
      <c r="U453" s="175">
        <f>'가이드 작업용'!Y453</f>
        <v>0</v>
      </c>
      <c r="V453" s="68">
        <f>0</f>
        <v>0</v>
      </c>
      <c r="W453" s="175">
        <f>'가이드 작업용'!Z453</f>
        <v>0</v>
      </c>
      <c r="X453" s="175">
        <f>INDEX(퀘스트_reward_type_List,MATCH('가이드 작업용'!AB453,퀘스트_reward_type_name,0),1)</f>
        <v>0</v>
      </c>
      <c r="Y453" s="175">
        <f>'가이드 작업용'!AC453</f>
        <v>0</v>
      </c>
      <c r="Z453" s="68">
        <f>0</f>
        <v>0</v>
      </c>
      <c r="AA453" s="175">
        <f>'가이드 작업용'!AD453</f>
        <v>0</v>
      </c>
      <c r="AB453" s="175">
        <f>INDEX(퀘스트_shortcut_type_List,MATCH('가이드 작업용'!T453,퀘스트_shortcut_type_name,0),1)</f>
        <v>15</v>
      </c>
      <c r="AC453" s="175">
        <f>'가이드 작업용'!V453</f>
        <v>84</v>
      </c>
      <c r="AD453" s="68">
        <f>0</f>
        <v>0</v>
      </c>
      <c r="AE453" s="135">
        <f>INDEX(퀘스트_event_content_List,MATCH('가이드 작업용'!W453,퀘스트_event_content_name,0),1)</f>
        <v>0</v>
      </c>
      <c r="AF453" s="26" t="b">
        <f t="shared" si="97"/>
        <v>0</v>
      </c>
      <c r="AG453" s="1" t="b">
        <f t="shared" si="98"/>
        <v>0</v>
      </c>
      <c r="AH453" s="1" t="b">
        <f t="shared" si="99"/>
        <v>0</v>
      </c>
    </row>
    <row r="454" spans="1:34" x14ac:dyDescent="0.3">
      <c r="AD454" s="68"/>
      <c r="AE454" s="135"/>
    </row>
    <row r="455" spans="1:34" x14ac:dyDescent="0.3">
      <c r="AD455" s="68"/>
      <c r="AE455" s="135"/>
    </row>
    <row r="456" spans="1:34" x14ac:dyDescent="0.3">
      <c r="AD456" s="68"/>
      <c r="AE456" s="135"/>
    </row>
    <row r="457" spans="1:34" x14ac:dyDescent="0.3">
      <c r="AD457" s="68"/>
      <c r="AE457" s="135"/>
    </row>
    <row r="458" spans="1:34" x14ac:dyDescent="0.3">
      <c r="AD458" s="68"/>
      <c r="AE458" s="135"/>
    </row>
    <row r="459" spans="1:34" x14ac:dyDescent="0.3">
      <c r="AD459" s="68"/>
      <c r="AE459" s="135"/>
    </row>
    <row r="460" spans="1:34" x14ac:dyDescent="0.3">
      <c r="AD460" s="68"/>
      <c r="AE460" s="135"/>
    </row>
    <row r="461" spans="1:34" x14ac:dyDescent="0.3">
      <c r="AD461" s="68"/>
      <c r="AE461" s="135"/>
    </row>
    <row r="462" spans="1:34" x14ac:dyDescent="0.3">
      <c r="AD462" s="68"/>
      <c r="AE462" s="135"/>
    </row>
    <row r="463" spans="1:34" x14ac:dyDescent="0.3">
      <c r="AD463" s="68"/>
      <c r="AE463" s="135"/>
    </row>
    <row r="464" spans="1:34" x14ac:dyDescent="0.3">
      <c r="AD464" s="68"/>
      <c r="AE464" s="135"/>
    </row>
    <row r="465" spans="30:31" x14ac:dyDescent="0.3">
      <c r="AD465" s="68"/>
      <c r="AE465" s="135"/>
    </row>
    <row r="466" spans="30:31" x14ac:dyDescent="0.3">
      <c r="AD466" s="68"/>
      <c r="AE466" s="135"/>
    </row>
    <row r="467" spans="30:31" x14ac:dyDescent="0.3">
      <c r="AD467" s="68"/>
      <c r="AE467" s="135"/>
    </row>
    <row r="468" spans="30:31" x14ac:dyDescent="0.3">
      <c r="AD468" s="68"/>
      <c r="AE468" s="135"/>
    </row>
    <row r="469" spans="30:31" x14ac:dyDescent="0.3">
      <c r="AD469" s="68"/>
      <c r="AE469" s="135"/>
    </row>
    <row r="470" spans="30:31" x14ac:dyDescent="0.3">
      <c r="AD470" s="68"/>
      <c r="AE470" s="135"/>
    </row>
  </sheetData>
  <dataConsolidate link="1"/>
  <phoneticPr fontId="3" type="noConversion"/>
  <conditionalFormatting sqref="B471:AE1048576 H166:AE297 B166:F297 B1:AE165 G166:G470">
    <cfRule type="expression" dxfId="20" priority="44">
      <formula>AND(MOD(ROW(),2),ROW()&gt;1)</formula>
    </cfRule>
  </conditionalFormatting>
  <conditionalFormatting sqref="B298:F298 H298:AE298">
    <cfRule type="expression" dxfId="19" priority="8">
      <formula>AND(MOD(ROW(),2),ROW()&gt;1)</formula>
    </cfRule>
  </conditionalFormatting>
  <conditionalFormatting sqref="H299:AE470 B299:F470">
    <cfRule type="expression" dxfId="18" priority="7">
      <formula>AND(MOD(ROW(),2),ROW()&gt;1)</formula>
    </cfRule>
  </conditionalFormatting>
  <conditionalFormatting sqref="A1:A1048576">
    <cfRule type="duplicateValues" dxfId="17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0"/>
  </sheetPr>
  <dimension ref="A1:CD447"/>
  <sheetViews>
    <sheetView workbookViewId="0"/>
  </sheetViews>
  <sheetFormatPr defaultRowHeight="12" x14ac:dyDescent="0.3"/>
  <cols>
    <col min="1" max="1" width="7.125" style="201" bestFit="1" customWidth="1"/>
    <col min="2" max="2" width="26.25" style="201" bestFit="1" customWidth="1"/>
    <col min="3" max="3" width="13.5" style="201" customWidth="1"/>
    <col min="4" max="10" width="3.125" style="224" customWidth="1"/>
    <col min="11" max="11" width="9" style="31"/>
    <col min="12" max="12" width="6.75" style="31" bestFit="1" customWidth="1"/>
    <col min="13" max="13" width="26.25" style="31" bestFit="1" customWidth="1"/>
    <col min="14" max="17" width="9" style="31"/>
    <col min="18" max="18" width="7" style="140" bestFit="1" customWidth="1"/>
    <col min="19" max="19" width="11.625" style="140" bestFit="1" customWidth="1"/>
    <col min="20" max="20" width="7.125" style="140" bestFit="1" customWidth="1"/>
    <col min="21" max="21" width="10.875" style="140" bestFit="1" customWidth="1"/>
    <col min="22" max="22" width="26.25" style="186" bestFit="1" customWidth="1"/>
    <col min="23" max="23" width="23.25" style="197" bestFit="1" customWidth="1"/>
    <col min="24" max="24" width="23.25" style="202" customWidth="1"/>
    <col min="25" max="25" width="15" style="205" bestFit="1" customWidth="1"/>
    <col min="26" max="26" width="7.125" style="197" bestFit="1" customWidth="1"/>
    <col min="27" max="27" width="23.25" style="197" bestFit="1" customWidth="1"/>
    <col min="28" max="28" width="24.75" style="197" bestFit="1" customWidth="1"/>
    <col min="29" max="29" width="7.125" style="201" bestFit="1" customWidth="1"/>
    <col min="30" max="30" width="26.25" style="201" bestFit="1" customWidth="1"/>
    <col min="31" max="31" width="24.75" style="201" bestFit="1" customWidth="1"/>
    <col min="32" max="32" width="9" style="31"/>
    <col min="33" max="33" width="21" style="31" bestFit="1" customWidth="1"/>
    <col min="34" max="34" width="24.5" style="31" bestFit="1" customWidth="1"/>
    <col min="35" max="35" width="9" style="31"/>
    <col min="36" max="36" width="6.75" style="242" bestFit="1" customWidth="1"/>
    <col min="37" max="37" width="25.25" style="242" bestFit="1" customWidth="1"/>
    <col min="38" max="58" width="5.25" style="242" customWidth="1"/>
    <col min="59" max="59" width="8.375" style="31" customWidth="1"/>
    <col min="60" max="61" width="9" style="31"/>
    <col min="62" max="62" width="16.125" style="31" bestFit="1" customWidth="1"/>
    <col min="63" max="63" width="18.625" style="31" bestFit="1" customWidth="1"/>
    <col min="64" max="65" width="11.5" style="31" bestFit="1" customWidth="1"/>
    <col min="66" max="66" width="18.125" style="31" bestFit="1" customWidth="1"/>
    <col min="67" max="67" width="15" style="31" bestFit="1" customWidth="1"/>
    <col min="68" max="68" width="16.75" style="31" bestFit="1" customWidth="1"/>
    <col min="69" max="69" width="28" style="31" bestFit="1" customWidth="1"/>
    <col min="70" max="70" width="21.5" style="31" bestFit="1" customWidth="1"/>
    <col min="71" max="16384" width="9" style="31"/>
  </cols>
  <sheetData>
    <row r="1" spans="1:82" ht="12.75" thickBot="1" x14ac:dyDescent="0.35">
      <c r="A1" s="214" t="e">
        <f t="shared" ref="A1" si="0">#REF!+B1</f>
        <v>#REF!</v>
      </c>
      <c r="B1" s="201">
        <v>2</v>
      </c>
      <c r="C1" s="201">
        <v>3</v>
      </c>
      <c r="D1" s="224">
        <v>4</v>
      </c>
      <c r="E1" s="224">
        <v>5</v>
      </c>
      <c r="F1" s="224">
        <v>6</v>
      </c>
      <c r="G1" s="224">
        <v>7</v>
      </c>
      <c r="H1" s="224">
        <v>8</v>
      </c>
      <c r="I1" s="224">
        <v>9</v>
      </c>
      <c r="J1" s="224">
        <v>10</v>
      </c>
      <c r="R1" s="140" t="s">
        <v>9</v>
      </c>
      <c r="S1" s="140" t="s">
        <v>10</v>
      </c>
      <c r="T1" s="140" t="s">
        <v>3</v>
      </c>
      <c r="U1" s="140" t="s">
        <v>11</v>
      </c>
      <c r="V1" s="186" t="s">
        <v>8561</v>
      </c>
      <c r="W1" s="197" t="s">
        <v>8561</v>
      </c>
      <c r="X1" s="202" t="s">
        <v>8571</v>
      </c>
      <c r="Y1" s="204"/>
      <c r="Z1" s="197" t="s">
        <v>8561</v>
      </c>
      <c r="AA1" s="197" t="s">
        <v>8562</v>
      </c>
      <c r="AB1" s="197" t="s">
        <v>8564</v>
      </c>
      <c r="AC1" s="201" t="s">
        <v>3</v>
      </c>
      <c r="AD1" s="201" t="s">
        <v>2785</v>
      </c>
      <c r="AE1" s="201" t="s">
        <v>8563</v>
      </c>
      <c r="AJ1" s="239" t="s">
        <v>1681</v>
      </c>
      <c r="AK1" s="240" t="s">
        <v>2785</v>
      </c>
      <c r="AL1" s="256" t="s">
        <v>8563</v>
      </c>
      <c r="AM1" s="257" t="s">
        <v>10201</v>
      </c>
      <c r="AN1" s="257" t="s">
        <v>10202</v>
      </c>
      <c r="AO1" s="257" t="s">
        <v>10203</v>
      </c>
      <c r="AP1" s="256" t="s">
        <v>10204</v>
      </c>
      <c r="AQ1" s="256" t="s">
        <v>10205</v>
      </c>
      <c r="AR1" s="256" t="s">
        <v>10206</v>
      </c>
      <c r="AS1" s="256" t="s">
        <v>10207</v>
      </c>
      <c r="AT1" s="256">
        <v>2</v>
      </c>
      <c r="AU1" s="256">
        <v>3</v>
      </c>
      <c r="AV1" s="256">
        <v>4</v>
      </c>
      <c r="AW1" s="256">
        <v>5</v>
      </c>
      <c r="AX1" s="256">
        <v>6</v>
      </c>
      <c r="AY1" s="256">
        <v>7</v>
      </c>
      <c r="AZ1" s="256">
        <v>8</v>
      </c>
      <c r="BA1" s="256">
        <v>9</v>
      </c>
      <c r="BB1" s="256">
        <v>10</v>
      </c>
      <c r="BC1" s="256"/>
      <c r="BD1" s="256"/>
      <c r="BE1" s="256"/>
      <c r="BF1" s="256"/>
      <c r="BI1" s="237" t="s">
        <v>1681</v>
      </c>
      <c r="BJ1" s="238" t="s">
        <v>2785</v>
      </c>
      <c r="BK1" s="238" t="s">
        <v>8563</v>
      </c>
      <c r="BL1" s="238" t="s">
        <v>10201</v>
      </c>
      <c r="BM1" s="238" t="s">
        <v>10202</v>
      </c>
      <c r="BN1" s="238" t="s">
        <v>10203</v>
      </c>
      <c r="BO1" s="238" t="s">
        <v>10204</v>
      </c>
      <c r="BP1" s="238" t="s">
        <v>10205</v>
      </c>
      <c r="BQ1" s="238" t="s">
        <v>10206</v>
      </c>
      <c r="BR1" s="238" t="s">
        <v>10207</v>
      </c>
      <c r="BU1" s="237" t="s">
        <v>1681</v>
      </c>
      <c r="BV1" s="238" t="s">
        <v>2785</v>
      </c>
      <c r="BW1" s="238" t="s">
        <v>8563</v>
      </c>
      <c r="BX1" s="238" t="s">
        <v>10201</v>
      </c>
      <c r="BY1" s="238" t="s">
        <v>10202</v>
      </c>
      <c r="BZ1" s="238" t="s">
        <v>10203</v>
      </c>
      <c r="CA1" s="238" t="s">
        <v>10204</v>
      </c>
      <c r="CB1" s="238" t="s">
        <v>10205</v>
      </c>
      <c r="CC1" s="238" t="s">
        <v>10206</v>
      </c>
      <c r="CD1" s="238" t="s">
        <v>10207</v>
      </c>
    </row>
    <row r="2" spans="1:82" ht="12.75" thickBot="1" x14ac:dyDescent="0.25">
      <c r="A2" s="31">
        <v>142001</v>
      </c>
      <c r="B2" s="201" t="str" cm="1">
        <f t="array" ref="B2">INDEX($AJ:$AS,MATCH($A2,$AJ:$AJ,0),B$1)</f>
        <v>쉐어바이스 사용</v>
      </c>
      <c r="C2" s="201" t="str" cm="1">
        <f t="array" ref="C2">INDEX($AJ:$AS,MATCH($A2,$AJ:$AJ,0),C$1)</f>
        <v>Use Sharevice</v>
      </c>
      <c r="D2" s="201" t="str" cm="1">
        <f t="array" ref="D2">INDEX($AJ:$AS,MATCH($A2,$AJ:$AJ,0),D$1)</f>
        <v>使用共享</v>
      </c>
      <c r="E2" s="201" t="str" cm="1">
        <f t="array" ref="E2">INDEX($AJ:$AS,MATCH($A2,$AJ:$AJ,0),E$1)</f>
        <v>共享使用</v>
      </c>
      <c r="F2" s="201" t="str" cm="1">
        <f t="array" ref="F2">INDEX($AJ:$AS,MATCH($A2,$AJ:$AJ,0),F$1)</f>
        <v>シェア利用</v>
      </c>
      <c r="G2" s="201" t="str" cm="1">
        <f t="array" ref="G2">INDEX($AJ:$AS,MATCH($A2,$AJ:$AJ,0),G$1)</f>
        <v>ใช้ Sharevice</v>
      </c>
      <c r="H2" s="201" t="str" cm="1">
        <f t="array" ref="H2">INDEX($AJ:$AS,MATCH($A2,$AJ:$AJ,0),H$1)</f>
        <v>Gunakan Sharevice</v>
      </c>
      <c r="I2" s="201" t="str" cm="1">
        <f t="array" ref="I2">INDEX($AJ:$AS,MATCH($A2,$AJ:$AJ,0),I$1)</f>
        <v>Gamitin ang Sharevice</v>
      </c>
      <c r="J2" s="201" t="str" cm="1">
        <f t="array" ref="J2">INDEX($AJ:$AS,MATCH($A2,$AJ:$AJ,0),J$1)</f>
        <v>Guna Sharevice</v>
      </c>
      <c r="K2" s="31">
        <v>0</v>
      </c>
      <c r="L2" s="31">
        <v>142001</v>
      </c>
      <c r="M2" s="31" t="str">
        <f>'가이드 작업용'!M2</f>
        <v>쉐어바이스 사용</v>
      </c>
      <c r="N2" s="31" t="str">
        <f>IF(B2=M2,"-","다름")</f>
        <v>-</v>
      </c>
      <c r="R2" s="140">
        <v>1001</v>
      </c>
      <c r="S2" s="140">
        <v>2</v>
      </c>
      <c r="T2" s="140">
        <v>142001</v>
      </c>
      <c r="U2" s="140">
        <v>242001</v>
      </c>
      <c r="V2" s="186" t="str">
        <f>'가이드 작업용'!M2</f>
        <v>쉐어바이스 사용</v>
      </c>
      <c r="W2" s="197" t="str">
        <f>VLOOKUP(T2,$Z$2:$AA$124,2,FALSE)</f>
        <v>셰어바이스 사용</v>
      </c>
      <c r="X2" s="202" t="str">
        <f>VLOOKUP(T2,$AC$2:$AD$124,2,FALSE)</f>
        <v>셰어바이스 사용</v>
      </c>
      <c r="Y2" s="203" t="s">
        <v>8573</v>
      </c>
      <c r="Z2" s="197">
        <v>142001</v>
      </c>
      <c r="AA2" s="197" t="s">
        <v>8565</v>
      </c>
      <c r="AB2" s="197" t="s">
        <v>8566</v>
      </c>
      <c r="AC2" s="201">
        <v>142001</v>
      </c>
      <c r="AD2" s="201" t="s">
        <v>8565</v>
      </c>
      <c r="AE2" s="201" t="s">
        <v>8566</v>
      </c>
      <c r="AJ2" s="273">
        <v>142001</v>
      </c>
      <c r="AK2" s="274" t="s">
        <v>9275</v>
      </c>
      <c r="AL2" s="275" t="s">
        <v>8566</v>
      </c>
      <c r="AM2" s="275" t="s">
        <v>9276</v>
      </c>
      <c r="AN2" s="275" t="s">
        <v>9277</v>
      </c>
      <c r="AO2" s="275" t="s">
        <v>9278</v>
      </c>
      <c r="AP2" s="275" t="s">
        <v>11307</v>
      </c>
      <c r="AQ2" s="275" t="s">
        <v>9279</v>
      </c>
      <c r="AR2" s="275" t="s">
        <v>9280</v>
      </c>
      <c r="AS2" s="275" t="s">
        <v>9281</v>
      </c>
      <c r="AT2" s="241" t="str">
        <f>IFERROR(VLOOKUP($AJ2,$BU$24:$CD$43,AT$1,FALSE),AK2)</f>
        <v>쉐어바이스 사용</v>
      </c>
      <c r="AU2" s="241" t="str">
        <f t="shared" ref="AU2:BB2" si="1">IFERROR(VLOOKUP($AJ2,$BU$24:$CD$43,AU$1,FALSE),AL2)</f>
        <v>Use Sharevice</v>
      </c>
      <c r="AV2" s="241" t="str">
        <f t="shared" si="1"/>
        <v>使用共享</v>
      </c>
      <c r="AW2" s="241" t="str">
        <f t="shared" si="1"/>
        <v>共享使用</v>
      </c>
      <c r="AX2" s="241" t="str">
        <f t="shared" si="1"/>
        <v>シェア利用</v>
      </c>
      <c r="AY2" s="241" t="str">
        <f t="shared" si="1"/>
        <v>ใช้ Sharevice</v>
      </c>
      <c r="AZ2" s="241" t="str">
        <f t="shared" si="1"/>
        <v>Gunakan Sharevice</v>
      </c>
      <c r="BA2" s="241" t="str">
        <f t="shared" si="1"/>
        <v>Gamitin ang Sharevice</v>
      </c>
      <c r="BB2" s="241" t="str">
        <f t="shared" si="1"/>
        <v>Guna Sharevice</v>
      </c>
      <c r="BC2" s="241"/>
      <c r="BD2" s="241"/>
      <c r="BE2" s="241"/>
      <c r="BF2" s="241"/>
      <c r="BH2" s="69" t="s">
        <v>8618</v>
      </c>
      <c r="BI2" s="236">
        <v>242001</v>
      </c>
      <c r="BJ2" s="235" t="str">
        <f>"메인 퀘스트 "&amp;ROW()-1&amp;" 클리어"</f>
        <v>메인 퀘스트 1 클리어</v>
      </c>
      <c r="BK2" s="234" t="str">
        <f>"Main Quest "&amp;ROW()-1&amp;" Clear"</f>
        <v>Main Quest 1 Clear</v>
      </c>
      <c r="BL2" s="234" t="str">
        <f>"主線任務"&amp;ROW()-1&amp;"通關"</f>
        <v>主線任務1通關</v>
      </c>
      <c r="BM2" s="234" t="str">
        <f>"通关主线任务"&amp;ROW()-1</f>
        <v>通关主线任务1</v>
      </c>
      <c r="BN2" s="234" t="str">
        <f>"メインクエスト"&amp;ROW()-1&amp;"クリア"</f>
        <v>メインクエスト1クリア</v>
      </c>
      <c r="BO2" s="234" t="str">
        <f>"เคลียร์ Main Quest "&amp;ROW()-1</f>
        <v>เคลียร์ Main Quest 1</v>
      </c>
      <c r="BP2" s="234" t="str">
        <f>"Misi Utama "&amp;ROW()-1&amp;" Selesai"</f>
        <v>Misi Utama 1 Selesai</v>
      </c>
      <c r="BQ2" s="234" t="str">
        <f>"Tagumpay sa Pangunahing Quest "&amp;ROW()-1</f>
        <v>Tagumpay sa Pangunahing Quest 1</v>
      </c>
      <c r="BR2" s="234" t="str">
        <f>"Selesai Pencarian Utama "&amp;ROW()-1</f>
        <v>Selesai Pencarian Utama 1</v>
      </c>
      <c r="BU2" s="31">
        <v>142015</v>
      </c>
      <c r="BV2" s="31" t="s">
        <v>9364</v>
      </c>
      <c r="BW2" s="31" t="s">
        <v>11273</v>
      </c>
      <c r="BX2" s="31" t="s">
        <v>11222</v>
      </c>
      <c r="BY2" s="31" t="s">
        <v>11224</v>
      </c>
      <c r="CA2" s="31" t="s">
        <v>11250</v>
      </c>
      <c r="CB2" s="31" t="s">
        <v>11271</v>
      </c>
      <c r="CC2" s="31" t="s">
        <v>11286</v>
      </c>
      <c r="CD2" s="31" t="s">
        <v>11271</v>
      </c>
    </row>
    <row r="3" spans="1:82" ht="12.75" thickBot="1" x14ac:dyDescent="0.25">
      <c r="A3" s="31">
        <v>142002</v>
      </c>
      <c r="B3" s="201" t="str" cm="1">
        <f t="array" ref="B3">INDEX($AJ:$AS,MATCH($A3,$AJ:$AJ,0),B$1)</f>
        <v>포링 처치</v>
      </c>
      <c r="C3" s="201" t="str" cm="1">
        <f t="array" ref="C3">INDEX($AJ:$AS,MATCH($A3,$AJ:$AJ,0),C$1)</f>
        <v>Defeat Poring</v>
      </c>
      <c r="D3" s="201" t="str" cm="1">
        <f t="array" ref="D3">INDEX($AJ:$AS,MATCH($A3,$AJ:$AJ,0),D$1)</f>
        <v>擊敗波利</v>
      </c>
      <c r="E3" s="201" t="str" cm="1">
        <f t="array" ref="E3">INDEX($AJ:$AS,MATCH($A3,$AJ:$AJ,0),E$1)</f>
        <v>击杀波利</v>
      </c>
      <c r="F3" s="201" t="str" cm="1">
        <f t="array" ref="F3">INDEX($AJ:$AS,MATCH($A3,$AJ:$AJ,0),F$1)</f>
        <v>フォーリング·処置</v>
      </c>
      <c r="G3" s="201" t="str" cm="1">
        <f t="array" ref="G3">INDEX($AJ:$AS,MATCH($A3,$AJ:$AJ,0),G$1)</f>
        <v>จัดการ Poring</v>
      </c>
      <c r="H3" s="201" t="str" cm="1">
        <f t="array" ref="H3">INDEX($AJ:$AS,MATCH($A3,$AJ:$AJ,0),H$1)</f>
        <v>Kalahkan Poring</v>
      </c>
      <c r="I3" s="201" t="str" cm="1">
        <f t="array" ref="I3">INDEX($AJ:$AS,MATCH($A3,$AJ:$AJ,0),I$1)</f>
        <v>Talunin ang Poring</v>
      </c>
      <c r="J3" s="201" t="str" cm="1">
        <f t="array" ref="J3">INDEX($AJ:$AS,MATCH($A3,$AJ:$AJ,0),J$1)</f>
        <v>Tewaskan Poring</v>
      </c>
      <c r="K3" s="31">
        <v>0</v>
      </c>
      <c r="L3" s="31">
        <v>142002</v>
      </c>
      <c r="M3" s="31" t="str">
        <f>'가이드 작업용'!M3</f>
        <v>포링 처치</v>
      </c>
      <c r="N3" s="31" t="str">
        <f t="shared" ref="N3:N66" si="2">IF(B3=M3,"-","다름")</f>
        <v>-</v>
      </c>
      <c r="R3" s="140">
        <v>1002</v>
      </c>
      <c r="S3" s="140">
        <v>2</v>
      </c>
      <c r="T3" s="140">
        <v>142002</v>
      </c>
      <c r="U3" s="140">
        <v>242002</v>
      </c>
      <c r="V3" s="186" t="str">
        <f>'가이드 작업용'!M3</f>
        <v>포링 처치</v>
      </c>
      <c r="W3" s="197" t="str">
        <f t="shared" ref="W3:W29" si="3">VLOOKUP(T3,$Z$2:$AA$124,2,FALSE)</f>
        <v>포링 처치</v>
      </c>
      <c r="X3" s="202" t="str">
        <f t="shared" ref="X3:X66" si="4">VLOOKUP(T3,$AC$2:$AD$124,2,FALSE)</f>
        <v>포링 처치</v>
      </c>
      <c r="Y3" s="206" t="s">
        <v>8572</v>
      </c>
      <c r="Z3" s="197">
        <v>142002</v>
      </c>
      <c r="AA3" s="197" t="s">
        <v>2884</v>
      </c>
      <c r="AB3" s="197" t="s">
        <v>8471</v>
      </c>
      <c r="AC3" s="201">
        <v>142002</v>
      </c>
      <c r="AD3" s="201" t="s">
        <v>2884</v>
      </c>
      <c r="AE3" s="201" t="s">
        <v>8471</v>
      </c>
      <c r="AJ3" s="276">
        <v>142002</v>
      </c>
      <c r="AK3" s="277" t="s">
        <v>2884</v>
      </c>
      <c r="AL3" s="258" t="s">
        <v>8471</v>
      </c>
      <c r="AM3" s="258" t="s">
        <v>9282</v>
      </c>
      <c r="AN3" s="258" t="s">
        <v>9283</v>
      </c>
      <c r="AO3" s="258" t="s">
        <v>9284</v>
      </c>
      <c r="AP3" s="258" t="s">
        <v>9285</v>
      </c>
      <c r="AQ3" s="258" t="s">
        <v>9286</v>
      </c>
      <c r="AR3" s="258" t="s">
        <v>9287</v>
      </c>
      <c r="AS3" s="258" t="s">
        <v>9288</v>
      </c>
      <c r="AT3" s="241" t="str">
        <f t="shared" ref="AT3:AT66" si="5">IFERROR(VLOOKUP($AJ3,$BU$24:$CD$43,AT$1,FALSE),AK3)</f>
        <v>포링 처치</v>
      </c>
      <c r="AU3" s="241" t="str">
        <f t="shared" ref="AU3:AU66" si="6">IFERROR(VLOOKUP($AJ3,$BU$24:$CD$43,AU$1,FALSE),AL3)</f>
        <v>Defeat Poring</v>
      </c>
      <c r="AV3" s="241" t="str">
        <f t="shared" ref="AV3:AV66" si="7">IFERROR(VLOOKUP($AJ3,$BU$24:$CD$43,AV$1,FALSE),AM3)</f>
        <v>擊敗波利</v>
      </c>
      <c r="AW3" s="241" t="str">
        <f t="shared" ref="AW3:AW66" si="8">IFERROR(VLOOKUP($AJ3,$BU$24:$CD$43,AW$1,FALSE),AN3)</f>
        <v>击杀波利</v>
      </c>
      <c r="AX3" s="241" t="str">
        <f t="shared" ref="AX3:AX66" si="9">IFERROR(VLOOKUP($AJ3,$BU$24:$CD$43,AX$1,FALSE),AO3)</f>
        <v>フォーリング·処置</v>
      </c>
      <c r="AY3" s="241" t="str">
        <f t="shared" ref="AY3:AY66" si="10">IFERROR(VLOOKUP($AJ3,$BU$24:$CD$43,AY$1,FALSE),AP3)</f>
        <v>จัดการ Poring</v>
      </c>
      <c r="AZ3" s="241" t="str">
        <f t="shared" ref="AZ3:AZ66" si="11">IFERROR(VLOOKUP($AJ3,$BU$24:$CD$43,AZ$1,FALSE),AQ3)</f>
        <v>Kalahkan Poring</v>
      </c>
      <c r="BA3" s="241" t="str">
        <f t="shared" ref="BA3:BA66" si="12">IFERROR(VLOOKUP($AJ3,$BU$24:$CD$43,BA$1,FALSE),AR3)</f>
        <v>Talunin ang Poring</v>
      </c>
      <c r="BB3" s="241" t="str">
        <f t="shared" ref="BB3:BB66" si="13">IFERROR(VLOOKUP($AJ3,$BU$24:$CD$43,BB$1,FALSE),AS3)</f>
        <v>Tewaskan Poring</v>
      </c>
      <c r="BC3" s="241"/>
      <c r="BD3" s="241"/>
      <c r="BE3" s="241"/>
      <c r="BF3" s="241"/>
      <c r="BI3" s="236">
        <v>242002</v>
      </c>
      <c r="BJ3" s="235" t="str">
        <f t="shared" ref="BJ3:BJ66" si="14">"메인 퀘스트 "&amp;ROW()-1&amp;" 클리어"</f>
        <v>메인 퀘스트 2 클리어</v>
      </c>
      <c r="BK3" s="234" t="str">
        <f t="shared" ref="BK3:BK66" si="15">"Main Quest "&amp;ROW()-1&amp;" Clear"</f>
        <v>Main Quest 2 Clear</v>
      </c>
      <c r="BL3" s="234" t="str">
        <f t="shared" ref="BL3:BL66" si="16">"主線任務"&amp;ROW()-1&amp;"通關"</f>
        <v>主線任務2通關</v>
      </c>
      <c r="BM3" s="234" t="str">
        <f t="shared" ref="BM3:BM66" si="17">"通关主线任务"&amp;ROW()-1</f>
        <v>通关主线任务2</v>
      </c>
      <c r="BN3" s="234" t="str">
        <f t="shared" ref="BN3:BN66" si="18">"メインクエスト"&amp;ROW()-1&amp;"クリア"</f>
        <v>メインクエスト2クリア</v>
      </c>
      <c r="BO3" s="234" t="str">
        <f t="shared" ref="BO3:BO66" si="19">"เคลียร์ Main Quest "&amp;ROW()-1</f>
        <v>เคลียร์ Main Quest 2</v>
      </c>
      <c r="BP3" s="234" t="str">
        <f t="shared" ref="BP3:BP66" si="20">"Misi Utama "&amp;ROW()-1&amp;" Selesai"</f>
        <v>Misi Utama 2 Selesai</v>
      </c>
      <c r="BQ3" s="234" t="str">
        <f t="shared" ref="BQ3:BQ66" si="21">"Tagumpay sa Pangunahing Quest "&amp;ROW()-1</f>
        <v>Tagumpay sa Pangunahing Quest 2</v>
      </c>
      <c r="BR3" s="234" t="str">
        <f t="shared" ref="BR3:BR66" si="22">"Selesai Pencarian Utama "&amp;ROW()-1</f>
        <v>Selesai Pencarian Utama 2</v>
      </c>
      <c r="BU3" s="31">
        <v>142016</v>
      </c>
      <c r="BV3" s="31" t="s">
        <v>10955</v>
      </c>
      <c r="BW3" s="31" t="s">
        <v>11274</v>
      </c>
      <c r="BX3" s="31" t="s">
        <v>11223</v>
      </c>
      <c r="BY3" s="31" t="s">
        <v>11225</v>
      </c>
      <c r="CA3" s="31" t="s">
        <v>11251</v>
      </c>
      <c r="CB3" s="31" t="s">
        <v>11295</v>
      </c>
      <c r="CC3" s="31" t="s">
        <v>11259</v>
      </c>
      <c r="CD3" s="31" t="s">
        <v>11272</v>
      </c>
    </row>
    <row r="4" spans="1:82" ht="12.75" thickBot="1" x14ac:dyDescent="0.25">
      <c r="A4" s="31">
        <v>142003</v>
      </c>
      <c r="B4" s="201" t="str" cm="1">
        <f t="array" ref="B4">INDEX($AJ:$AS,MATCH($A4,$AJ:$AJ,0),B$1)</f>
        <v>응급 치료!</v>
      </c>
      <c r="C4" s="201" t="str" cm="1">
        <f t="array" ref="C4">INDEX($AJ:$AS,MATCH($A4,$AJ:$AJ,0),C$1)</f>
        <v>First Aid!</v>
      </c>
      <c r="D4" s="201" t="str" cm="1">
        <f t="array" ref="D4">INDEX($AJ:$AS,MATCH($A4,$AJ:$AJ,0),D$1)</f>
        <v>急救！</v>
      </c>
      <c r="E4" s="201" t="str" cm="1">
        <f t="array" ref="E4">INDEX($AJ:$AS,MATCH($A4,$AJ:$AJ,0),E$1)</f>
        <v>急救！</v>
      </c>
      <c r="F4" s="201" t="str" cm="1">
        <f t="array" ref="F4">INDEX($AJ:$AS,MATCH($A4,$AJ:$AJ,0),F$1)</f>
        <v>応急手当！</v>
      </c>
      <c r="G4" s="201" t="str" cm="1">
        <f t="array" ref="G4">INDEX($AJ:$AS,MATCH($A4,$AJ:$AJ,0),G$1)</f>
        <v>ปฐมพยาบาล!</v>
      </c>
      <c r="H4" s="201" t="str" cm="1">
        <f t="array" ref="H4">INDEX($AJ:$AS,MATCH($A4,$AJ:$AJ,0),H$1)</f>
        <v>Pertolongan Pertama!</v>
      </c>
      <c r="I4" s="201" t="str" cm="1">
        <f t="array" ref="I4">INDEX($AJ:$AS,MATCH($A4,$AJ:$AJ,0),I$1)</f>
        <v>First Aid!</v>
      </c>
      <c r="J4" s="201" t="str" cm="1">
        <f t="array" ref="J4">INDEX($AJ:$AS,MATCH($A4,$AJ:$AJ,0),J$1)</f>
        <v>Pertolongan Cemas!</v>
      </c>
      <c r="K4" s="31">
        <v>0</v>
      </c>
      <c r="L4" s="31">
        <v>142003</v>
      </c>
      <c r="M4" s="31" t="str">
        <f>'가이드 작업용'!M4</f>
        <v>응급 치료!</v>
      </c>
      <c r="N4" s="31" t="str">
        <f t="shared" si="2"/>
        <v>-</v>
      </c>
      <c r="R4" s="140">
        <v>1003</v>
      </c>
      <c r="S4" s="140">
        <v>2</v>
      </c>
      <c r="T4" s="140">
        <v>142003</v>
      </c>
      <c r="U4" s="140">
        <v>242003</v>
      </c>
      <c r="V4" s="186" t="str">
        <f>'가이드 작업용'!M4</f>
        <v>응급 치료!</v>
      </c>
      <c r="W4" s="197" t="str">
        <f t="shared" si="3"/>
        <v>응급 치료!</v>
      </c>
      <c r="X4" s="202" t="str">
        <f t="shared" si="4"/>
        <v>응급 치료!</v>
      </c>
      <c r="Z4" s="197">
        <v>142003</v>
      </c>
      <c r="AA4" s="197" t="s">
        <v>2885</v>
      </c>
      <c r="AB4" s="197" t="s">
        <v>8472</v>
      </c>
      <c r="AC4" s="201">
        <v>142003</v>
      </c>
      <c r="AD4" s="201" t="s">
        <v>2885</v>
      </c>
      <c r="AE4" s="201" t="s">
        <v>8472</v>
      </c>
      <c r="AJ4" s="276">
        <v>142003</v>
      </c>
      <c r="AK4" s="278" t="s">
        <v>2885</v>
      </c>
      <c r="AL4" s="258" t="s">
        <v>9289</v>
      </c>
      <c r="AM4" s="258" t="s">
        <v>9290</v>
      </c>
      <c r="AN4" s="258" t="s">
        <v>9290</v>
      </c>
      <c r="AO4" s="258" t="s">
        <v>9291</v>
      </c>
      <c r="AP4" s="258" t="s">
        <v>9292</v>
      </c>
      <c r="AQ4" s="258" t="s">
        <v>9293</v>
      </c>
      <c r="AR4" s="258" t="s">
        <v>9289</v>
      </c>
      <c r="AS4" s="258" t="s">
        <v>9294</v>
      </c>
      <c r="AT4" s="241" t="str">
        <f t="shared" si="5"/>
        <v>응급 치료!</v>
      </c>
      <c r="AU4" s="241" t="str">
        <f t="shared" si="6"/>
        <v>First Aid!</v>
      </c>
      <c r="AV4" s="241" t="str">
        <f t="shared" si="7"/>
        <v>急救！</v>
      </c>
      <c r="AW4" s="241" t="str">
        <f t="shared" si="8"/>
        <v>急救！</v>
      </c>
      <c r="AX4" s="241" t="str">
        <f t="shared" si="9"/>
        <v>応急手当！</v>
      </c>
      <c r="AY4" s="241" t="str">
        <f t="shared" si="10"/>
        <v>ปฐมพยาบาล!</v>
      </c>
      <c r="AZ4" s="241" t="str">
        <f t="shared" si="11"/>
        <v>Pertolongan Pertama!</v>
      </c>
      <c r="BA4" s="241" t="str">
        <f t="shared" si="12"/>
        <v>First Aid!</v>
      </c>
      <c r="BB4" s="241" t="str">
        <f t="shared" si="13"/>
        <v>Pertolongan Cemas!</v>
      </c>
      <c r="BC4" s="241"/>
      <c r="BD4" s="241"/>
      <c r="BE4" s="241"/>
      <c r="BF4" s="241"/>
      <c r="BI4" s="236">
        <v>242003</v>
      </c>
      <c r="BJ4" s="235" t="str">
        <f t="shared" si="14"/>
        <v>메인 퀘스트 3 클리어</v>
      </c>
      <c r="BK4" s="234" t="str">
        <f t="shared" si="15"/>
        <v>Main Quest 3 Clear</v>
      </c>
      <c r="BL4" s="234" t="str">
        <f t="shared" si="16"/>
        <v>主線任務3通關</v>
      </c>
      <c r="BM4" s="234" t="str">
        <f t="shared" si="17"/>
        <v>通关主线任务3</v>
      </c>
      <c r="BN4" s="234" t="str">
        <f t="shared" si="18"/>
        <v>メインクエスト3クリア</v>
      </c>
      <c r="BO4" s="234" t="str">
        <f t="shared" si="19"/>
        <v>เคลียร์ Main Quest 3</v>
      </c>
      <c r="BP4" s="234" t="str">
        <f t="shared" si="20"/>
        <v>Misi Utama 3 Selesai</v>
      </c>
      <c r="BQ4" s="234" t="str">
        <f t="shared" si="21"/>
        <v>Tagumpay sa Pangunahing Quest 3</v>
      </c>
      <c r="BR4" s="234" t="str">
        <f t="shared" si="22"/>
        <v>Selesai Pencarian Utama 3</v>
      </c>
      <c r="BU4" s="31">
        <v>142051</v>
      </c>
      <c r="BV4" s="31" t="s">
        <v>10230</v>
      </c>
      <c r="BW4" s="31" t="s">
        <v>11275</v>
      </c>
      <c r="BX4" s="31" t="s">
        <v>11220</v>
      </c>
      <c r="BY4" s="31" t="s">
        <v>11226</v>
      </c>
      <c r="CA4" s="31" t="s">
        <v>11248</v>
      </c>
      <c r="CB4" s="31" t="s">
        <v>11269</v>
      </c>
      <c r="CC4" s="31" t="s">
        <v>11287</v>
      </c>
      <c r="CD4" s="31" t="s">
        <v>11269</v>
      </c>
    </row>
    <row r="5" spans="1:82" ht="12.75" thickBot="1" x14ac:dyDescent="0.25">
      <c r="A5" s="31">
        <v>142004</v>
      </c>
      <c r="B5" s="201" t="str" cm="1">
        <f t="array" ref="B5">INDEX($AJ:$AS,MATCH($A5,$AJ:$AJ,0),B$1)</f>
        <v>포링 소탕</v>
      </c>
      <c r="C5" s="201" t="str" cm="1">
        <f t="array" ref="C5">INDEX($AJ:$AS,MATCH($A5,$AJ:$AJ,0),C$1)</f>
        <v>Sweep Poring</v>
      </c>
      <c r="D5" s="201" t="str" cm="1">
        <f t="array" ref="D5">INDEX($AJ:$AS,MATCH($A5,$AJ:$AJ,0),D$1)</f>
        <v>掃蕩波利</v>
      </c>
      <c r="E5" s="201" t="str" cm="1">
        <f t="array" ref="E5">INDEX($AJ:$AS,MATCH($A5,$AJ:$AJ,0),E$1)</f>
        <v>扫荡波利</v>
      </c>
      <c r="F5" s="201" t="str" cm="1">
        <f t="array" ref="F5">INDEX($AJ:$AS,MATCH($A5,$AJ:$AJ,0),F$1)</f>
        <v>フォーリング掃討</v>
      </c>
      <c r="G5" s="201" t="str" cm="1">
        <f t="array" ref="G5">INDEX($AJ:$AS,MATCH($A5,$AJ:$AJ,0),G$1)</f>
        <v>กวาดล้าง Poring</v>
      </c>
      <c r="H5" s="201" t="str" cm="1">
        <f t="array" ref="H5">INDEX($AJ:$AS,MATCH($A5,$AJ:$AJ,0),H$1)</f>
        <v>Musnahkan Poring</v>
      </c>
      <c r="I5" s="201" t="str" cm="1">
        <f t="array" ref="I5">INDEX($AJ:$AS,MATCH($A5,$AJ:$AJ,0),I$1)</f>
        <v>Wasakin ang Poring</v>
      </c>
      <c r="J5" s="201" t="str" cm="1">
        <f t="array" ref="J5">INDEX($AJ:$AS,MATCH($A5,$AJ:$AJ,0),J$1)</f>
        <v>Sapu Poring</v>
      </c>
      <c r="K5" s="31">
        <v>0</v>
      </c>
      <c r="L5" s="31">
        <v>142004</v>
      </c>
      <c r="M5" s="31" t="str">
        <f>'가이드 작업용'!M5</f>
        <v>포링 소탕</v>
      </c>
      <c r="N5" s="31" t="str">
        <f t="shared" si="2"/>
        <v>-</v>
      </c>
      <c r="R5" s="140">
        <v>1004</v>
      </c>
      <c r="S5" s="140">
        <v>2</v>
      </c>
      <c r="T5" s="140">
        <v>142004</v>
      </c>
      <c r="U5" s="140">
        <v>242004</v>
      </c>
      <c r="V5" s="186" t="str">
        <f>'가이드 작업용'!M5</f>
        <v>포링 소탕</v>
      </c>
      <c r="W5" s="197" t="str">
        <f t="shared" si="3"/>
        <v>포링 소탕</v>
      </c>
      <c r="X5" s="202" t="str">
        <f t="shared" si="4"/>
        <v>포링 소탕</v>
      </c>
      <c r="Z5" s="197">
        <v>142004</v>
      </c>
      <c r="AA5" s="197" t="s">
        <v>2886</v>
      </c>
      <c r="AB5" s="197" t="s">
        <v>8473</v>
      </c>
      <c r="AC5" s="201">
        <v>142004</v>
      </c>
      <c r="AD5" s="201" t="s">
        <v>2886</v>
      </c>
      <c r="AE5" s="201" t="s">
        <v>8473</v>
      </c>
      <c r="AJ5" s="276">
        <v>142004</v>
      </c>
      <c r="AK5" s="277" t="s">
        <v>2886</v>
      </c>
      <c r="AL5" s="258" t="s">
        <v>9295</v>
      </c>
      <c r="AM5" s="258" t="s">
        <v>9296</v>
      </c>
      <c r="AN5" s="258" t="s">
        <v>9297</v>
      </c>
      <c r="AO5" s="258" t="s">
        <v>9298</v>
      </c>
      <c r="AP5" s="258" t="s">
        <v>9299</v>
      </c>
      <c r="AQ5" s="258" t="s">
        <v>9300</v>
      </c>
      <c r="AR5" s="258" t="s">
        <v>9301</v>
      </c>
      <c r="AS5" s="258" t="s">
        <v>9302</v>
      </c>
      <c r="AT5" s="241" t="str">
        <f t="shared" si="5"/>
        <v>포링 소탕</v>
      </c>
      <c r="AU5" s="241" t="str">
        <f t="shared" si="6"/>
        <v>Sweep Poring</v>
      </c>
      <c r="AV5" s="241" t="str">
        <f t="shared" si="7"/>
        <v>掃蕩波利</v>
      </c>
      <c r="AW5" s="241" t="str">
        <f t="shared" si="8"/>
        <v>扫荡波利</v>
      </c>
      <c r="AX5" s="241" t="str">
        <f t="shared" si="9"/>
        <v>フォーリング掃討</v>
      </c>
      <c r="AY5" s="241" t="str">
        <f t="shared" si="10"/>
        <v>กวาดล้าง Poring</v>
      </c>
      <c r="AZ5" s="241" t="str">
        <f t="shared" si="11"/>
        <v>Musnahkan Poring</v>
      </c>
      <c r="BA5" s="241" t="str">
        <f t="shared" si="12"/>
        <v>Wasakin ang Poring</v>
      </c>
      <c r="BB5" s="241" t="str">
        <f t="shared" si="13"/>
        <v>Sapu Poring</v>
      </c>
      <c r="BC5" s="241"/>
      <c r="BD5" s="241"/>
      <c r="BE5" s="241"/>
      <c r="BF5" s="241"/>
      <c r="BI5" s="236">
        <v>242004</v>
      </c>
      <c r="BJ5" s="235" t="str">
        <f t="shared" si="14"/>
        <v>메인 퀘스트 4 클리어</v>
      </c>
      <c r="BK5" s="234" t="str">
        <f t="shared" si="15"/>
        <v>Main Quest 4 Clear</v>
      </c>
      <c r="BL5" s="234" t="str">
        <f t="shared" si="16"/>
        <v>主線任務4通關</v>
      </c>
      <c r="BM5" s="234" t="str">
        <f t="shared" si="17"/>
        <v>通关主线任务4</v>
      </c>
      <c r="BN5" s="234" t="str">
        <f t="shared" si="18"/>
        <v>メインクエスト4クリア</v>
      </c>
      <c r="BO5" s="234" t="str">
        <f t="shared" si="19"/>
        <v>เคลียร์ Main Quest 4</v>
      </c>
      <c r="BP5" s="234" t="str">
        <f t="shared" si="20"/>
        <v>Misi Utama 4 Selesai</v>
      </c>
      <c r="BQ5" s="234" t="str">
        <f t="shared" si="21"/>
        <v>Tagumpay sa Pangunahing Quest 4</v>
      </c>
      <c r="BR5" s="234" t="str">
        <f t="shared" si="22"/>
        <v>Selesai Pencarian Utama 4</v>
      </c>
      <c r="BU5" s="31">
        <v>142052</v>
      </c>
      <c r="BV5" s="31" t="s">
        <v>10956</v>
      </c>
      <c r="BW5" s="31" t="s">
        <v>11276</v>
      </c>
      <c r="BX5" s="31" t="s">
        <v>11221</v>
      </c>
      <c r="BY5" s="31" t="s">
        <v>11227</v>
      </c>
      <c r="CA5" s="31" t="s">
        <v>11249</v>
      </c>
      <c r="CB5" s="31" t="s">
        <v>11296</v>
      </c>
      <c r="CC5" s="31" t="s">
        <v>11258</v>
      </c>
      <c r="CD5" s="31" t="s">
        <v>11270</v>
      </c>
    </row>
    <row r="6" spans="1:82" ht="12.75" thickBot="1" x14ac:dyDescent="0.25">
      <c r="A6" s="31">
        <v>142005</v>
      </c>
      <c r="B6" s="201" t="str" cm="1">
        <f t="array" ref="B6">INDEX($AJ:$AS,MATCH($A6,$AJ:$AJ,0),B$1)</f>
        <v>장비 장착</v>
      </c>
      <c r="C6" s="201" t="str" cm="1">
        <f t="array" ref="C6">INDEX($AJ:$AS,MATCH($A6,$AJ:$AJ,0),C$1)</f>
        <v>Equip Gear</v>
      </c>
      <c r="D6" s="201" t="str" cm="1">
        <f t="array" ref="D6">INDEX($AJ:$AS,MATCH($A6,$AJ:$AJ,0),D$1)</f>
        <v>穿戴裝備</v>
      </c>
      <c r="E6" s="201" t="str" cm="1">
        <f t="array" ref="E6">INDEX($AJ:$AS,MATCH($A6,$AJ:$AJ,0),E$1)</f>
        <v>穿戴装备</v>
      </c>
      <c r="F6" s="201" t="str" cm="1">
        <f t="array" ref="F6">INDEX($AJ:$AS,MATCH($A6,$AJ:$AJ,0),F$1)</f>
        <v>装備装着</v>
      </c>
      <c r="G6" s="201" t="str" cm="1">
        <f t="array" ref="G6">INDEX($AJ:$AS,MATCH($A6,$AJ:$AJ,0),G$1)</f>
        <v>ติดตั้งอุปกรณ์</v>
      </c>
      <c r="H6" s="201" t="str" cm="1">
        <f t="array" ref="H6">INDEX($AJ:$AS,MATCH($A6,$AJ:$AJ,0),H$1)</f>
        <v>Pasang Peralatan</v>
      </c>
      <c r="I6" s="201" t="str" cm="1">
        <f t="array" ref="I6">INDEX($AJ:$AS,MATCH($A6,$AJ:$AJ,0),I$1)</f>
        <v>Equip Gear</v>
      </c>
      <c r="J6" s="201" t="str" cm="1">
        <f t="array" ref="J6">INDEX($AJ:$AS,MATCH($A6,$AJ:$AJ,0),J$1)</f>
        <v>Lengkapkan Kelengkapan</v>
      </c>
      <c r="K6" s="31">
        <v>0</v>
      </c>
      <c r="L6" s="31">
        <v>142005</v>
      </c>
      <c r="M6" s="31" t="str">
        <f>'가이드 작업용'!M6</f>
        <v>장비 장착</v>
      </c>
      <c r="N6" s="31" t="str">
        <f t="shared" si="2"/>
        <v>-</v>
      </c>
      <c r="R6" s="140">
        <v>1005</v>
      </c>
      <c r="S6" s="140">
        <v>2</v>
      </c>
      <c r="T6" s="140">
        <v>142005</v>
      </c>
      <c r="U6" s="140">
        <v>242005</v>
      </c>
      <c r="V6" s="186" t="str">
        <f>'가이드 작업용'!M6</f>
        <v>장비 장착</v>
      </c>
      <c r="W6" s="197" t="str">
        <f t="shared" si="3"/>
        <v>장비 장착</v>
      </c>
      <c r="X6" s="202" t="str">
        <f t="shared" si="4"/>
        <v>장비 장착</v>
      </c>
      <c r="Z6" s="197">
        <v>142005</v>
      </c>
      <c r="AA6" s="197" t="s">
        <v>582</v>
      </c>
      <c r="AB6" s="197" t="s">
        <v>8474</v>
      </c>
      <c r="AC6" s="201">
        <v>142005</v>
      </c>
      <c r="AD6" s="201" t="s">
        <v>582</v>
      </c>
      <c r="AE6" s="201" t="s">
        <v>8474</v>
      </c>
      <c r="AG6" s="55" t="s">
        <v>8598</v>
      </c>
      <c r="AJ6" s="276">
        <v>142005</v>
      </c>
      <c r="AK6" s="278" t="s">
        <v>582</v>
      </c>
      <c r="AL6" s="258" t="s">
        <v>9303</v>
      </c>
      <c r="AM6" s="258" t="s">
        <v>9304</v>
      </c>
      <c r="AN6" s="258" t="s">
        <v>9305</v>
      </c>
      <c r="AO6" s="258" t="s">
        <v>9306</v>
      </c>
      <c r="AP6" s="258" t="s">
        <v>9307</v>
      </c>
      <c r="AQ6" s="258" t="s">
        <v>9308</v>
      </c>
      <c r="AR6" s="258" t="s">
        <v>9303</v>
      </c>
      <c r="AS6" s="258" t="s">
        <v>9309</v>
      </c>
      <c r="AT6" s="241" t="str">
        <f t="shared" si="5"/>
        <v>장비 장착</v>
      </c>
      <c r="AU6" s="241" t="str">
        <f t="shared" si="6"/>
        <v>Equip Gear</v>
      </c>
      <c r="AV6" s="241" t="str">
        <f t="shared" si="7"/>
        <v>穿戴裝備</v>
      </c>
      <c r="AW6" s="241" t="str">
        <f t="shared" si="8"/>
        <v>穿戴装备</v>
      </c>
      <c r="AX6" s="241" t="str">
        <f t="shared" si="9"/>
        <v>装備装着</v>
      </c>
      <c r="AY6" s="241" t="str">
        <f t="shared" si="10"/>
        <v>ติดตั้งอุปกรณ์</v>
      </c>
      <c r="AZ6" s="241" t="str">
        <f t="shared" si="11"/>
        <v>Pasang Peralatan</v>
      </c>
      <c r="BA6" s="241" t="str">
        <f t="shared" si="12"/>
        <v>Equip Gear</v>
      </c>
      <c r="BB6" s="241" t="str">
        <f t="shared" si="13"/>
        <v>Lengkapkan Kelengkapan</v>
      </c>
      <c r="BC6" s="241"/>
      <c r="BD6" s="241"/>
      <c r="BE6" s="241"/>
      <c r="BF6" s="241"/>
      <c r="BI6" s="236">
        <v>242005</v>
      </c>
      <c r="BJ6" s="235" t="str">
        <f t="shared" si="14"/>
        <v>메인 퀘스트 5 클리어</v>
      </c>
      <c r="BK6" s="234" t="str">
        <f t="shared" si="15"/>
        <v>Main Quest 5 Clear</v>
      </c>
      <c r="BL6" s="234" t="str">
        <f t="shared" si="16"/>
        <v>主線任務5通關</v>
      </c>
      <c r="BM6" s="234" t="str">
        <f t="shared" si="17"/>
        <v>通关主线任务5</v>
      </c>
      <c r="BN6" s="234" t="str">
        <f t="shared" si="18"/>
        <v>メインクエスト5クリア</v>
      </c>
      <c r="BO6" s="234" t="str">
        <f t="shared" si="19"/>
        <v>เคลียร์ Main Quest 5</v>
      </c>
      <c r="BP6" s="234" t="str">
        <f t="shared" si="20"/>
        <v>Misi Utama 5 Selesai</v>
      </c>
      <c r="BQ6" s="234" t="str">
        <f t="shared" si="21"/>
        <v>Tagumpay sa Pangunahing Quest 5</v>
      </c>
      <c r="BR6" s="234" t="str">
        <f t="shared" si="22"/>
        <v>Selesai Pencarian Utama 5</v>
      </c>
      <c r="BU6" s="31">
        <v>142074</v>
      </c>
      <c r="BV6" s="31" t="s">
        <v>10235</v>
      </c>
      <c r="BW6" s="31" t="s">
        <v>11277</v>
      </c>
      <c r="BX6" s="31" t="s">
        <v>11232</v>
      </c>
      <c r="BY6" s="31" t="s">
        <v>11228</v>
      </c>
      <c r="CA6" s="31" t="s">
        <v>11246</v>
      </c>
      <c r="CB6" s="31" t="s">
        <v>11267</v>
      </c>
      <c r="CC6" s="31" t="s">
        <v>11288</v>
      </c>
      <c r="CD6" s="31" t="s">
        <v>11267</v>
      </c>
    </row>
    <row r="7" spans="1:82" ht="12.75" thickBot="1" x14ac:dyDescent="0.25">
      <c r="A7" s="31">
        <v>142006</v>
      </c>
      <c r="B7" s="201" t="str" cm="1">
        <f t="array" ref="B7">INDEX($AJ:$AS,MATCH($A7,$AJ:$AJ,0),B$1)</f>
        <v>장비 강화</v>
      </c>
      <c r="C7" s="201" t="str" cm="1">
        <f t="array" ref="C7">INDEX($AJ:$AS,MATCH($A7,$AJ:$AJ,0),C$1)</f>
        <v>Upgrade Gear</v>
      </c>
      <c r="D7" s="201" t="str" cm="1">
        <f t="array" ref="D7">INDEX($AJ:$AS,MATCH($A7,$AJ:$AJ,0),D$1)</f>
        <v>強化裝備</v>
      </c>
      <c r="E7" s="201" t="str" cm="1">
        <f t="array" ref="E7">INDEX($AJ:$AS,MATCH($A7,$AJ:$AJ,0),E$1)</f>
        <v>强化装备</v>
      </c>
      <c r="F7" s="201" t="str" cm="1">
        <f t="array" ref="F7">INDEX($AJ:$AS,MATCH($A7,$AJ:$AJ,0),F$1)</f>
        <v>装備強化</v>
      </c>
      <c r="G7" s="201" t="str" cm="1">
        <f t="array" ref="G7">INDEX($AJ:$AS,MATCH($A7,$AJ:$AJ,0),G$1)</f>
        <v>อัปเกรดอุปกรณ์</v>
      </c>
      <c r="H7" s="201" t="str" cm="1">
        <f t="array" ref="H7">INDEX($AJ:$AS,MATCH($A7,$AJ:$AJ,0),H$1)</f>
        <v>Tingkatkan Peralatan</v>
      </c>
      <c r="I7" s="201" t="str" cm="1">
        <f t="array" ref="I7">INDEX($AJ:$AS,MATCH($A7,$AJ:$AJ,0),I$1)</f>
        <v>Upgrade Gear</v>
      </c>
      <c r="J7" s="201" t="str" cm="1">
        <f t="array" ref="J7">INDEX($AJ:$AS,MATCH($A7,$AJ:$AJ,0),J$1)</f>
        <v>Naik Tahap Kelengkapan</v>
      </c>
      <c r="K7" s="31">
        <v>0</v>
      </c>
      <c r="L7" s="31">
        <v>142006</v>
      </c>
      <c r="M7" s="31" t="str">
        <f>'가이드 작업용'!M7</f>
        <v>장비 강화</v>
      </c>
      <c r="N7" s="31" t="str">
        <f t="shared" si="2"/>
        <v>-</v>
      </c>
      <c r="R7" s="140">
        <v>1006</v>
      </c>
      <c r="S7" s="140">
        <v>2</v>
      </c>
      <c r="T7" s="140">
        <v>142006</v>
      </c>
      <c r="U7" s="140">
        <v>242006</v>
      </c>
      <c r="V7" s="186" t="str">
        <f>'가이드 작업용'!M7</f>
        <v>장비 강화</v>
      </c>
      <c r="W7" s="197" t="str">
        <f t="shared" si="3"/>
        <v>장비 강화</v>
      </c>
      <c r="X7" s="202" t="str">
        <f t="shared" si="4"/>
        <v>장비 강화</v>
      </c>
      <c r="Z7" s="197">
        <v>142006</v>
      </c>
      <c r="AA7" s="197" t="s">
        <v>2854</v>
      </c>
      <c r="AB7" s="197" t="s">
        <v>8475</v>
      </c>
      <c r="AC7" s="201">
        <v>142006</v>
      </c>
      <c r="AD7" s="201" t="s">
        <v>2854</v>
      </c>
      <c r="AE7" s="201" t="s">
        <v>8475</v>
      </c>
      <c r="AG7" s="31" t="s">
        <v>8589</v>
      </c>
      <c r="AH7" s="207" t="s">
        <v>8579</v>
      </c>
      <c r="AJ7" s="276">
        <v>142006</v>
      </c>
      <c r="AK7" s="277" t="s">
        <v>2854</v>
      </c>
      <c r="AL7" s="258" t="s">
        <v>8475</v>
      </c>
      <c r="AM7" s="258" t="s">
        <v>9310</v>
      </c>
      <c r="AN7" s="258" t="s">
        <v>9311</v>
      </c>
      <c r="AO7" s="258" t="s">
        <v>9312</v>
      </c>
      <c r="AP7" s="258" t="s">
        <v>9313</v>
      </c>
      <c r="AQ7" s="258" t="s">
        <v>9314</v>
      </c>
      <c r="AR7" s="258" t="s">
        <v>8475</v>
      </c>
      <c r="AS7" s="258" t="s">
        <v>9315</v>
      </c>
      <c r="AT7" s="241" t="str">
        <f t="shared" si="5"/>
        <v>장비 강화</v>
      </c>
      <c r="AU7" s="241" t="str">
        <f t="shared" si="6"/>
        <v>Upgrade Gear</v>
      </c>
      <c r="AV7" s="241" t="str">
        <f t="shared" si="7"/>
        <v>強化裝備</v>
      </c>
      <c r="AW7" s="241" t="str">
        <f t="shared" si="8"/>
        <v>强化装备</v>
      </c>
      <c r="AX7" s="241" t="str">
        <f t="shared" si="9"/>
        <v>装備強化</v>
      </c>
      <c r="AY7" s="241" t="str">
        <f t="shared" si="10"/>
        <v>อัปเกรดอุปกรณ์</v>
      </c>
      <c r="AZ7" s="241" t="str">
        <f t="shared" si="11"/>
        <v>Tingkatkan Peralatan</v>
      </c>
      <c r="BA7" s="241" t="str">
        <f t="shared" si="12"/>
        <v>Upgrade Gear</v>
      </c>
      <c r="BB7" s="241" t="str">
        <f t="shared" si="13"/>
        <v>Naik Tahap Kelengkapan</v>
      </c>
      <c r="BC7" s="241"/>
      <c r="BD7" s="241"/>
      <c r="BE7" s="241"/>
      <c r="BF7" s="241"/>
      <c r="BI7" s="236">
        <v>242006</v>
      </c>
      <c r="BJ7" s="235" t="str">
        <f t="shared" si="14"/>
        <v>메인 퀘스트 6 클리어</v>
      </c>
      <c r="BK7" s="234" t="str">
        <f t="shared" si="15"/>
        <v>Main Quest 6 Clear</v>
      </c>
      <c r="BL7" s="234" t="str">
        <f t="shared" si="16"/>
        <v>主線任務6通關</v>
      </c>
      <c r="BM7" s="234" t="str">
        <f t="shared" si="17"/>
        <v>通关主线任务6</v>
      </c>
      <c r="BN7" s="234" t="str">
        <f t="shared" si="18"/>
        <v>メインクエスト6クリア</v>
      </c>
      <c r="BO7" s="234" t="str">
        <f t="shared" si="19"/>
        <v>เคลียร์ Main Quest 6</v>
      </c>
      <c r="BP7" s="234" t="str">
        <f t="shared" si="20"/>
        <v>Misi Utama 6 Selesai</v>
      </c>
      <c r="BQ7" s="234" t="str">
        <f t="shared" si="21"/>
        <v>Tagumpay sa Pangunahing Quest 6</v>
      </c>
      <c r="BR7" s="234" t="str">
        <f t="shared" si="22"/>
        <v>Selesai Pencarian Utama 6</v>
      </c>
      <c r="BU7" s="31">
        <v>142075</v>
      </c>
      <c r="BV7" s="31" t="s">
        <v>10957</v>
      </c>
      <c r="BW7" s="31" t="s">
        <v>11278</v>
      </c>
      <c r="BX7" s="31" t="s">
        <v>11233</v>
      </c>
      <c r="BY7" s="31" t="s">
        <v>11229</v>
      </c>
      <c r="CA7" s="31" t="s">
        <v>11247</v>
      </c>
      <c r="CB7" s="31" t="s">
        <v>11297</v>
      </c>
      <c r="CC7" s="31" t="s">
        <v>11257</v>
      </c>
      <c r="CD7" s="31" t="s">
        <v>11268</v>
      </c>
    </row>
    <row r="8" spans="1:82" ht="12.75" thickBot="1" x14ac:dyDescent="0.25">
      <c r="A8" s="31">
        <v>142007</v>
      </c>
      <c r="B8" s="201" t="str" cm="1">
        <f t="array" ref="B8">INDEX($AJ:$AS,MATCH($A8,$AJ:$AJ,0),B$1)</f>
        <v>포링 보스 처치</v>
      </c>
      <c r="C8" s="201" t="str" cm="1">
        <f t="array" ref="C8">INDEX($AJ:$AS,MATCH($A8,$AJ:$AJ,0),C$1)</f>
        <v>Defeat Poring Boss</v>
      </c>
      <c r="D8" s="201" t="str" cm="1">
        <f t="array" ref="D8">INDEX($AJ:$AS,MATCH($A8,$AJ:$AJ,0),D$1)</f>
        <v>擊敗波利BOSS</v>
      </c>
      <c r="E8" s="201" t="str" cm="1">
        <f t="array" ref="E8">INDEX($AJ:$AS,MATCH($A8,$AJ:$AJ,0),E$1)</f>
        <v>击杀波利BOSS</v>
      </c>
      <c r="F8" s="201" t="str" cm="1">
        <f t="array" ref="F8">INDEX($AJ:$AS,MATCH($A8,$AJ:$AJ,0),F$1)</f>
        <v>フォーリング·ボス·処置</v>
      </c>
      <c r="G8" s="201" t="str" cm="1">
        <f t="array" ref="G8">INDEX($AJ:$AS,MATCH($A8,$AJ:$AJ,0),G$1)</f>
        <v>จัดการ Poring BOSS</v>
      </c>
      <c r="H8" s="201" t="str" cm="1">
        <f t="array" ref="H8">INDEX($AJ:$AS,MATCH($A8,$AJ:$AJ,0),H$1)</f>
        <v>Kalahkan Bos Poring</v>
      </c>
      <c r="I8" s="201" t="str" cm="1">
        <f t="array" ref="I8">INDEX($AJ:$AS,MATCH($A8,$AJ:$AJ,0),I$1)</f>
        <v>Talunin ang Poring Boss</v>
      </c>
      <c r="J8" s="201" t="str" cm="1">
        <f t="array" ref="J8">INDEX($AJ:$AS,MATCH($A8,$AJ:$AJ,0),J$1)</f>
        <v>Tewaskan Boss Poring</v>
      </c>
      <c r="K8" s="31">
        <v>0</v>
      </c>
      <c r="L8" s="31">
        <v>142007</v>
      </c>
      <c r="M8" s="31" t="str">
        <f>'가이드 작업용'!M8</f>
        <v>포링 보스 처치</v>
      </c>
      <c r="N8" s="31" t="str">
        <f t="shared" si="2"/>
        <v>-</v>
      </c>
      <c r="R8" s="140">
        <v>1007</v>
      </c>
      <c r="S8" s="140">
        <v>2</v>
      </c>
      <c r="T8" s="140">
        <v>142007</v>
      </c>
      <c r="U8" s="140">
        <v>242007</v>
      </c>
      <c r="V8" s="186" t="str">
        <f>'가이드 작업용'!M8</f>
        <v>포링 보스 처치</v>
      </c>
      <c r="W8" s="197" t="str">
        <f t="shared" si="3"/>
        <v>포링 보스 처치</v>
      </c>
      <c r="X8" s="202" t="str">
        <f t="shared" si="4"/>
        <v>포링 보스 처치</v>
      </c>
      <c r="Z8" s="197">
        <v>142007</v>
      </c>
      <c r="AA8" s="197" t="s">
        <v>2887</v>
      </c>
      <c r="AB8" s="197" t="s">
        <v>8476</v>
      </c>
      <c r="AC8" s="201">
        <v>142007</v>
      </c>
      <c r="AD8" s="201" t="s">
        <v>2887</v>
      </c>
      <c r="AE8" s="201" t="s">
        <v>8476</v>
      </c>
      <c r="AG8" s="31" t="s">
        <v>8575</v>
      </c>
      <c r="AH8" s="31" t="s">
        <v>8581</v>
      </c>
      <c r="AJ8" s="276">
        <v>142007</v>
      </c>
      <c r="AK8" s="278" t="s">
        <v>2887</v>
      </c>
      <c r="AL8" s="258" t="s">
        <v>8476</v>
      </c>
      <c r="AM8" s="258" t="s">
        <v>9316</v>
      </c>
      <c r="AN8" s="258" t="s">
        <v>9317</v>
      </c>
      <c r="AO8" s="258" t="s">
        <v>9318</v>
      </c>
      <c r="AP8" s="258" t="s">
        <v>9319</v>
      </c>
      <c r="AQ8" s="258" t="s">
        <v>9320</v>
      </c>
      <c r="AR8" s="258" t="s">
        <v>9321</v>
      </c>
      <c r="AS8" s="258" t="s">
        <v>9322</v>
      </c>
      <c r="AT8" s="241" t="str">
        <f t="shared" si="5"/>
        <v>포링 보스 처치</v>
      </c>
      <c r="AU8" s="241" t="str">
        <f t="shared" si="6"/>
        <v>Defeat Poring Boss</v>
      </c>
      <c r="AV8" s="241" t="str">
        <f t="shared" si="7"/>
        <v>擊敗波利BOSS</v>
      </c>
      <c r="AW8" s="241" t="str">
        <f t="shared" si="8"/>
        <v>击杀波利BOSS</v>
      </c>
      <c r="AX8" s="241" t="str">
        <f t="shared" si="9"/>
        <v>フォーリング·ボス·処置</v>
      </c>
      <c r="AY8" s="241" t="str">
        <f t="shared" si="10"/>
        <v>จัดการ Poring BOSS</v>
      </c>
      <c r="AZ8" s="241" t="str">
        <f t="shared" si="11"/>
        <v>Kalahkan Bos Poring</v>
      </c>
      <c r="BA8" s="241" t="str">
        <f t="shared" si="12"/>
        <v>Talunin ang Poring Boss</v>
      </c>
      <c r="BB8" s="241" t="str">
        <f t="shared" si="13"/>
        <v>Tewaskan Boss Poring</v>
      </c>
      <c r="BC8" s="241"/>
      <c r="BD8" s="241"/>
      <c r="BE8" s="241"/>
      <c r="BF8" s="241"/>
      <c r="BI8" s="236">
        <v>242007</v>
      </c>
      <c r="BJ8" s="235" t="str">
        <f t="shared" si="14"/>
        <v>메인 퀘스트 7 클리어</v>
      </c>
      <c r="BK8" s="234" t="str">
        <f t="shared" si="15"/>
        <v>Main Quest 7 Clear</v>
      </c>
      <c r="BL8" s="234" t="str">
        <f t="shared" si="16"/>
        <v>主線任務7通關</v>
      </c>
      <c r="BM8" s="234" t="str">
        <f t="shared" si="17"/>
        <v>通关主线任务7</v>
      </c>
      <c r="BN8" s="234" t="str">
        <f t="shared" si="18"/>
        <v>メインクエスト7クリア</v>
      </c>
      <c r="BO8" s="234" t="str">
        <f t="shared" si="19"/>
        <v>เคลียร์ Main Quest 7</v>
      </c>
      <c r="BP8" s="234" t="str">
        <f t="shared" si="20"/>
        <v>Misi Utama 7 Selesai</v>
      </c>
      <c r="BQ8" s="234" t="str">
        <f t="shared" si="21"/>
        <v>Tagumpay sa Pangunahing Quest 7</v>
      </c>
      <c r="BR8" s="234" t="str">
        <f t="shared" si="22"/>
        <v>Selesai Pencarian Utama 7</v>
      </c>
      <c r="BU8" s="31">
        <v>142100</v>
      </c>
      <c r="BV8" s="31" t="s">
        <v>10239</v>
      </c>
      <c r="BW8" s="31" t="s">
        <v>11279</v>
      </c>
      <c r="BX8" s="31" t="s">
        <v>11234</v>
      </c>
      <c r="BY8" s="31" t="s">
        <v>11230</v>
      </c>
      <c r="CA8" s="31" t="s">
        <v>11244</v>
      </c>
      <c r="CB8" s="31" t="s">
        <v>11298</v>
      </c>
      <c r="CC8" s="31" t="s">
        <v>11289</v>
      </c>
      <c r="CD8" s="31" t="s">
        <v>11265</v>
      </c>
    </row>
    <row r="9" spans="1:82" ht="12.75" thickBot="1" x14ac:dyDescent="0.25">
      <c r="A9" s="31">
        <v>142008</v>
      </c>
      <c r="B9" s="201" t="str" cm="1">
        <f t="array" ref="B9">INDEX($AJ:$AS,MATCH($A9,$AJ:$AJ,0),B$1)</f>
        <v>루나틱 처치</v>
      </c>
      <c r="C9" s="201" t="str" cm="1">
        <f t="array" ref="C9">INDEX($AJ:$AS,MATCH($A9,$AJ:$AJ,0),C$1)</f>
        <v>Defeat Lunatic</v>
      </c>
      <c r="D9" s="201" t="str" cm="1">
        <f t="array" ref="D9">INDEX($AJ:$AS,MATCH($A9,$AJ:$AJ,0),D$1)</f>
        <v>擊敗瘋兔</v>
      </c>
      <c r="E9" s="201" t="str" cm="1">
        <f t="array" ref="E9">INDEX($AJ:$AS,MATCH($A9,$AJ:$AJ,0),E$1)</f>
        <v>击杀疯兔</v>
      </c>
      <c r="F9" s="201" t="str" cm="1">
        <f t="array" ref="F9">INDEX($AJ:$AS,MATCH($A9,$AJ:$AJ,0),F$1)</f>
        <v>ルナティック·処置</v>
      </c>
      <c r="G9" s="201" t="str" cm="1">
        <f t="array" ref="G9">INDEX($AJ:$AS,MATCH($A9,$AJ:$AJ,0),G$1)</f>
        <v>จัดการ Lunatic</v>
      </c>
      <c r="H9" s="201" t="str" cm="1">
        <f t="array" ref="H9">INDEX($AJ:$AS,MATCH($A9,$AJ:$AJ,0),H$1)</f>
        <v>Kalahkan Lunatic</v>
      </c>
      <c r="I9" s="201" t="str" cm="1">
        <f t="array" ref="I9">INDEX($AJ:$AS,MATCH($A9,$AJ:$AJ,0),I$1)</f>
        <v>Talunin ang Lunatic</v>
      </c>
      <c r="J9" s="201" t="str" cm="1">
        <f t="array" ref="J9">INDEX($AJ:$AS,MATCH($A9,$AJ:$AJ,0),J$1)</f>
        <v>Tewaskan Lunatic</v>
      </c>
      <c r="K9" s="31">
        <v>0</v>
      </c>
      <c r="L9" s="31">
        <v>142008</v>
      </c>
      <c r="M9" s="31" t="str">
        <f>'가이드 작업용'!M9</f>
        <v>루나틱 처치</v>
      </c>
      <c r="N9" s="31" t="str">
        <f t="shared" si="2"/>
        <v>-</v>
      </c>
      <c r="R9" s="140">
        <v>1008</v>
      </c>
      <c r="S9" s="140">
        <v>2</v>
      </c>
      <c r="T9" s="140">
        <v>142008</v>
      </c>
      <c r="U9" s="140">
        <v>242008</v>
      </c>
      <c r="V9" s="186" t="str">
        <f>'가이드 작업용'!M9</f>
        <v>루나틱 처치</v>
      </c>
      <c r="W9" s="198" t="str">
        <f t="shared" si="3"/>
        <v>루나틱 처치</v>
      </c>
      <c r="X9" s="202" t="str">
        <f t="shared" si="4"/>
        <v>루나틱 처치</v>
      </c>
      <c r="Z9" s="197">
        <v>142008</v>
      </c>
      <c r="AA9" s="197" t="s">
        <v>2888</v>
      </c>
      <c r="AB9" s="197" t="s">
        <v>8477</v>
      </c>
      <c r="AC9" s="201">
        <v>142008</v>
      </c>
      <c r="AD9" s="201" t="s">
        <v>2888</v>
      </c>
      <c r="AE9" s="201" t="s">
        <v>8477</v>
      </c>
      <c r="AG9" s="31" t="s">
        <v>8591</v>
      </c>
      <c r="AH9" s="31" t="s">
        <v>8577</v>
      </c>
      <c r="AJ9" s="276">
        <v>142008</v>
      </c>
      <c r="AK9" s="277" t="s">
        <v>2888</v>
      </c>
      <c r="AL9" s="258" t="s">
        <v>8477</v>
      </c>
      <c r="AM9" s="258" t="s">
        <v>9323</v>
      </c>
      <c r="AN9" s="258" t="s">
        <v>9324</v>
      </c>
      <c r="AO9" s="258" t="s">
        <v>9325</v>
      </c>
      <c r="AP9" s="258" t="s">
        <v>9326</v>
      </c>
      <c r="AQ9" s="258" t="s">
        <v>9327</v>
      </c>
      <c r="AR9" s="258" t="s">
        <v>9328</v>
      </c>
      <c r="AS9" s="258" t="s">
        <v>9329</v>
      </c>
      <c r="AT9" s="241" t="str">
        <f t="shared" si="5"/>
        <v>루나틱 처치</v>
      </c>
      <c r="AU9" s="241" t="str">
        <f t="shared" si="6"/>
        <v>Defeat Lunatic</v>
      </c>
      <c r="AV9" s="241" t="str">
        <f t="shared" si="7"/>
        <v>擊敗瘋兔</v>
      </c>
      <c r="AW9" s="241" t="str">
        <f t="shared" si="8"/>
        <v>击杀疯兔</v>
      </c>
      <c r="AX9" s="241" t="str">
        <f t="shared" si="9"/>
        <v>ルナティック·処置</v>
      </c>
      <c r="AY9" s="241" t="str">
        <f t="shared" si="10"/>
        <v>จัดการ Lunatic</v>
      </c>
      <c r="AZ9" s="241" t="str">
        <f t="shared" si="11"/>
        <v>Kalahkan Lunatic</v>
      </c>
      <c r="BA9" s="241" t="str">
        <f t="shared" si="12"/>
        <v>Talunin ang Lunatic</v>
      </c>
      <c r="BB9" s="241" t="str">
        <f t="shared" si="13"/>
        <v>Tewaskan Lunatic</v>
      </c>
      <c r="BC9" s="241"/>
      <c r="BD9" s="241"/>
      <c r="BE9" s="241"/>
      <c r="BF9" s="241"/>
      <c r="BI9" s="236">
        <v>242008</v>
      </c>
      <c r="BJ9" s="235" t="str">
        <f t="shared" si="14"/>
        <v>메인 퀘스트 8 클리어</v>
      </c>
      <c r="BK9" s="234" t="str">
        <f t="shared" si="15"/>
        <v>Main Quest 8 Clear</v>
      </c>
      <c r="BL9" s="234" t="str">
        <f t="shared" si="16"/>
        <v>主線任務8通關</v>
      </c>
      <c r="BM9" s="234" t="str">
        <f t="shared" si="17"/>
        <v>通关主线任务8</v>
      </c>
      <c r="BN9" s="234" t="str">
        <f t="shared" si="18"/>
        <v>メインクエスト8クリア</v>
      </c>
      <c r="BO9" s="234" t="str">
        <f t="shared" si="19"/>
        <v>เคลียร์ Main Quest 8</v>
      </c>
      <c r="BP9" s="234" t="str">
        <f t="shared" si="20"/>
        <v>Misi Utama 8 Selesai</v>
      </c>
      <c r="BQ9" s="234" t="str">
        <f t="shared" si="21"/>
        <v>Tagumpay sa Pangunahing Quest 8</v>
      </c>
      <c r="BR9" s="234" t="str">
        <f t="shared" si="22"/>
        <v>Selesai Pencarian Utama 8</v>
      </c>
      <c r="BU9" s="31">
        <v>142101</v>
      </c>
      <c r="BV9" s="31" t="s">
        <v>11292</v>
      </c>
      <c r="BW9" s="31" t="s">
        <v>11280</v>
      </c>
      <c r="BX9" s="31" t="s">
        <v>11235</v>
      </c>
      <c r="BY9" s="31" t="s">
        <v>11231</v>
      </c>
      <c r="CA9" s="31" t="s">
        <v>11245</v>
      </c>
      <c r="CB9" s="31" t="s">
        <v>11299</v>
      </c>
      <c r="CC9" s="31" t="s">
        <v>11256</v>
      </c>
      <c r="CD9" s="31" t="s">
        <v>11266</v>
      </c>
    </row>
    <row r="10" spans="1:82" ht="12.75" thickBot="1" x14ac:dyDescent="0.25">
      <c r="A10" s="31">
        <v>142009</v>
      </c>
      <c r="B10" s="201" t="str" cm="1">
        <f t="array" ref="B10">INDEX($AJ:$AS,MATCH($A10,$AJ:$AJ,0),B$1)</f>
        <v>MVP 처치</v>
      </c>
      <c r="C10" s="201" t="str" cm="1">
        <f t="array" ref="C10">INDEX($AJ:$AS,MATCH($A10,$AJ:$AJ,0),C$1)</f>
        <v>Defeat MVP</v>
      </c>
      <c r="D10" s="201" t="str" cm="1">
        <f t="array" ref="D10">INDEX($AJ:$AS,MATCH($A10,$AJ:$AJ,0),D$1)</f>
        <v>擊敗MVP</v>
      </c>
      <c r="E10" s="201" t="str" cm="1">
        <f t="array" ref="E10">INDEX($AJ:$AS,MATCH($A10,$AJ:$AJ,0),E$1)</f>
        <v>击杀MVP</v>
      </c>
      <c r="F10" s="201" t="str" cm="1">
        <f t="array" ref="F10">INDEX($AJ:$AS,MATCH($A10,$AJ:$AJ,0),F$1)</f>
        <v>一次転職</v>
      </c>
      <c r="G10" s="201" t="str" cm="1">
        <f t="array" ref="G10">INDEX($AJ:$AS,MATCH($A10,$AJ:$AJ,0),G$1)</f>
        <v>จัดการ MVP</v>
      </c>
      <c r="H10" s="201" t="str" cm="1">
        <f t="array" ref="H10">INDEX($AJ:$AS,MATCH($A10,$AJ:$AJ,0),H$1)</f>
        <v>Kalahkan MVP</v>
      </c>
      <c r="I10" s="201" t="str" cm="1">
        <f t="array" ref="I10">INDEX($AJ:$AS,MATCH($A10,$AJ:$AJ,0),I$1)</f>
        <v>Talunin ang MVP</v>
      </c>
      <c r="J10" s="201" t="str" cm="1">
        <f t="array" ref="J10">INDEX($AJ:$AS,MATCH($A10,$AJ:$AJ,0),J$1)</f>
        <v>Tewaskan MVP</v>
      </c>
      <c r="K10" s="31">
        <v>0</v>
      </c>
      <c r="L10" s="31">
        <v>142009</v>
      </c>
      <c r="M10" s="31" t="str">
        <f>'가이드 작업용'!M10</f>
        <v>MVP 처치</v>
      </c>
      <c r="N10" s="31" t="str">
        <f t="shared" si="2"/>
        <v>-</v>
      </c>
      <c r="R10" s="140">
        <v>1009</v>
      </c>
      <c r="S10" s="140">
        <v>2</v>
      </c>
      <c r="T10" s="140">
        <v>142009</v>
      </c>
      <c r="U10" s="140">
        <v>242009</v>
      </c>
      <c r="V10" s="186" t="str">
        <f>'가이드 작업용'!M10</f>
        <v>MVP 처치</v>
      </c>
      <c r="W10" s="198" t="str">
        <f t="shared" si="3"/>
        <v>1차 전직</v>
      </c>
      <c r="X10" s="202" t="str">
        <f t="shared" si="4"/>
        <v>MVP 처치</v>
      </c>
      <c r="Z10" s="197">
        <v>142009</v>
      </c>
      <c r="AA10" s="197" t="s">
        <v>2889</v>
      </c>
      <c r="AB10" s="197" t="s">
        <v>8478</v>
      </c>
      <c r="AC10" s="201">
        <v>142009</v>
      </c>
      <c r="AD10" s="201" t="s">
        <v>2466</v>
      </c>
      <c r="AE10" s="201" t="s">
        <v>8479</v>
      </c>
      <c r="AG10" s="31" t="s">
        <v>8593</v>
      </c>
      <c r="AH10" s="31" t="s">
        <v>8583</v>
      </c>
      <c r="AJ10" s="276">
        <v>142009</v>
      </c>
      <c r="AK10" s="278" t="s">
        <v>2466</v>
      </c>
      <c r="AL10" s="258" t="s">
        <v>8479</v>
      </c>
      <c r="AM10" s="258" t="s">
        <v>9330</v>
      </c>
      <c r="AN10" s="258" t="s">
        <v>9331</v>
      </c>
      <c r="AO10" s="258" t="s">
        <v>9332</v>
      </c>
      <c r="AP10" s="258" t="s">
        <v>9333</v>
      </c>
      <c r="AQ10" s="258" t="s">
        <v>9334</v>
      </c>
      <c r="AR10" s="258" t="s">
        <v>9335</v>
      </c>
      <c r="AS10" s="258" t="s">
        <v>9336</v>
      </c>
      <c r="AT10" s="241" t="str">
        <f t="shared" si="5"/>
        <v>MVP 처치</v>
      </c>
      <c r="AU10" s="241" t="str">
        <f t="shared" si="6"/>
        <v>Defeat MVP</v>
      </c>
      <c r="AV10" s="241" t="str">
        <f t="shared" si="7"/>
        <v>擊敗MVP</v>
      </c>
      <c r="AW10" s="241" t="str">
        <f t="shared" si="8"/>
        <v>击杀MVP</v>
      </c>
      <c r="AX10" s="241" t="str">
        <f t="shared" si="9"/>
        <v>一次転職</v>
      </c>
      <c r="AY10" s="241" t="str">
        <f t="shared" si="10"/>
        <v>จัดการ MVP</v>
      </c>
      <c r="AZ10" s="241" t="str">
        <f t="shared" si="11"/>
        <v>Kalahkan MVP</v>
      </c>
      <c r="BA10" s="241" t="str">
        <f t="shared" si="12"/>
        <v>Talunin ang MVP</v>
      </c>
      <c r="BB10" s="241" t="str">
        <f t="shared" si="13"/>
        <v>Tewaskan MVP</v>
      </c>
      <c r="BC10" s="241"/>
      <c r="BD10" s="241"/>
      <c r="BE10" s="241"/>
      <c r="BF10" s="241"/>
      <c r="BI10" s="236">
        <v>242009</v>
      </c>
      <c r="BJ10" s="235" t="str">
        <f t="shared" si="14"/>
        <v>메인 퀘스트 9 클리어</v>
      </c>
      <c r="BK10" s="234" t="str">
        <f t="shared" si="15"/>
        <v>Main Quest 9 Clear</v>
      </c>
      <c r="BL10" s="234" t="str">
        <f t="shared" si="16"/>
        <v>主線任務9通關</v>
      </c>
      <c r="BM10" s="234" t="str">
        <f t="shared" si="17"/>
        <v>通关主线任务9</v>
      </c>
      <c r="BN10" s="234" t="str">
        <f t="shared" si="18"/>
        <v>メインクエスト9クリア</v>
      </c>
      <c r="BO10" s="234" t="str">
        <f t="shared" si="19"/>
        <v>เคลียร์ Main Quest 9</v>
      </c>
      <c r="BP10" s="234" t="str">
        <f t="shared" si="20"/>
        <v>Misi Utama 9 Selesai</v>
      </c>
      <c r="BQ10" s="234" t="str">
        <f t="shared" si="21"/>
        <v>Tagumpay sa Pangunahing Quest 9</v>
      </c>
      <c r="BR10" s="234" t="str">
        <f t="shared" si="22"/>
        <v>Selesai Pencarian Utama 9</v>
      </c>
      <c r="BU10" s="31">
        <v>142126</v>
      </c>
      <c r="BV10" s="31" t="s">
        <v>10245</v>
      </c>
      <c r="BW10" s="31" t="s">
        <v>11281</v>
      </c>
      <c r="BX10" s="31" t="s">
        <v>9872</v>
      </c>
      <c r="BY10" s="31" t="s">
        <v>9873</v>
      </c>
      <c r="CA10" s="31" t="s">
        <v>10246</v>
      </c>
      <c r="CB10" s="31" t="s">
        <v>11300</v>
      </c>
      <c r="CC10" s="31" t="s">
        <v>11290</v>
      </c>
      <c r="CD10" s="31" t="s">
        <v>11263</v>
      </c>
    </row>
    <row r="11" spans="1:82" ht="12.75" thickBot="1" x14ac:dyDescent="0.25">
      <c r="A11" s="31">
        <v>142010</v>
      </c>
      <c r="B11" s="201" t="str" cm="1">
        <f t="array" ref="B11">INDEX($AJ:$AS,MATCH($A11,$AJ:$AJ,0),B$1)</f>
        <v>1차 전직</v>
      </c>
      <c r="C11" s="201" t="str" cm="1">
        <f t="array" ref="C11">INDEX($AJ:$AS,MATCH($A11,$AJ:$AJ,0),C$1)</f>
        <v>1st Job Change</v>
      </c>
      <c r="D11" s="201" t="str" cm="1">
        <f t="array" ref="D11">INDEX($AJ:$AS,MATCH($A11,$AJ:$AJ,0),D$1)</f>
        <v>第一次轉職</v>
      </c>
      <c r="E11" s="201" t="str" cm="1">
        <f t="array" ref="E11">INDEX($AJ:$AS,MATCH($A11,$AJ:$AJ,0),E$1)</f>
        <v>第1次转职</v>
      </c>
      <c r="F11" s="201" t="str" cm="1">
        <f t="array" ref="F11">INDEX($AJ:$AS,MATCH($A11,$AJ:$AJ,0),F$1)</f>
        <v>一次転職</v>
      </c>
      <c r="G11" s="201" t="str" cm="1">
        <f t="array" ref="G11">INDEX($AJ:$AS,MATCH($A11,$AJ:$AJ,0),G$1)</f>
        <v>เปลี่ยนอาชีพขั้น 1</v>
      </c>
      <c r="H11" s="201" t="str" cm="1">
        <f t="array" ref="H11">INDEX($AJ:$AS,MATCH($A11,$AJ:$AJ,0),H$1)</f>
        <v>Perubahan Job Pertama</v>
      </c>
      <c r="I11" s="201" t="str" cm="1">
        <f t="array" ref="I11">INDEX($AJ:$AS,MATCH($A11,$AJ:$AJ,0),I$1)</f>
        <v>1st Pagbago ng Job</v>
      </c>
      <c r="J11" s="201" t="str" cm="1">
        <f t="array" ref="J11">INDEX($AJ:$AS,MATCH($A11,$AJ:$AJ,0),J$1)</f>
        <v>Tukaran Pekerjaan Pertama</v>
      </c>
      <c r="K11" s="31">
        <v>0</v>
      </c>
      <c r="L11" s="31">
        <v>142010</v>
      </c>
      <c r="M11" s="31" t="str">
        <f>'가이드 작업용'!M11</f>
        <v>1차 전직</v>
      </c>
      <c r="N11" s="31" t="str">
        <f t="shared" si="2"/>
        <v>-</v>
      </c>
      <c r="R11" s="140">
        <v>1010</v>
      </c>
      <c r="S11" s="140">
        <v>2</v>
      </c>
      <c r="T11" s="140">
        <v>142010</v>
      </c>
      <c r="U11" s="140">
        <v>242010</v>
      </c>
      <c r="V11" s="186" t="str">
        <f>'가이드 작업용'!M11</f>
        <v>1차 전직</v>
      </c>
      <c r="W11" s="198" t="str">
        <f t="shared" si="3"/>
        <v>장비 강화</v>
      </c>
      <c r="X11" s="202" t="str">
        <f t="shared" si="4"/>
        <v>1차 전직</v>
      </c>
      <c r="Z11" s="197">
        <v>142010</v>
      </c>
      <c r="AA11" s="197" t="s">
        <v>2854</v>
      </c>
      <c r="AB11" s="197" t="s">
        <v>8475</v>
      </c>
      <c r="AC11" s="201">
        <v>142010</v>
      </c>
      <c r="AD11" s="201" t="s">
        <v>2889</v>
      </c>
      <c r="AE11" s="201" t="s">
        <v>8478</v>
      </c>
      <c r="AG11" s="31" t="s">
        <v>8595</v>
      </c>
      <c r="AH11" s="31" t="s">
        <v>8585</v>
      </c>
      <c r="AJ11" s="276">
        <v>142010</v>
      </c>
      <c r="AK11" s="277" t="s">
        <v>2889</v>
      </c>
      <c r="AL11" s="258" t="s">
        <v>9337</v>
      </c>
      <c r="AM11" s="258" t="s">
        <v>9338</v>
      </c>
      <c r="AN11" s="258" t="s">
        <v>9339</v>
      </c>
      <c r="AO11" s="258" t="s">
        <v>9332</v>
      </c>
      <c r="AP11" s="258" t="s">
        <v>9340</v>
      </c>
      <c r="AQ11" s="258" t="s">
        <v>9341</v>
      </c>
      <c r="AR11" s="258" t="s">
        <v>9342</v>
      </c>
      <c r="AS11" s="258" t="s">
        <v>9343</v>
      </c>
      <c r="AT11" s="241" t="str">
        <f t="shared" si="5"/>
        <v>1차 전직</v>
      </c>
      <c r="AU11" s="241" t="str">
        <f t="shared" si="6"/>
        <v>1st Job Change</v>
      </c>
      <c r="AV11" s="241" t="str">
        <f t="shared" si="7"/>
        <v>第一次轉職</v>
      </c>
      <c r="AW11" s="241" t="str">
        <f t="shared" si="8"/>
        <v>第1次转职</v>
      </c>
      <c r="AX11" s="241" t="str">
        <f t="shared" si="9"/>
        <v>一次転職</v>
      </c>
      <c r="AY11" s="241" t="str">
        <f t="shared" si="10"/>
        <v>เปลี่ยนอาชีพขั้น 1</v>
      </c>
      <c r="AZ11" s="241" t="str">
        <f t="shared" si="11"/>
        <v>Perubahan Job Pertama</v>
      </c>
      <c r="BA11" s="241" t="str">
        <f t="shared" si="12"/>
        <v>1st Pagbago ng Job</v>
      </c>
      <c r="BB11" s="241" t="str">
        <f t="shared" si="13"/>
        <v>Tukaran Pekerjaan Pertama</v>
      </c>
      <c r="BC11" s="241"/>
      <c r="BD11" s="241"/>
      <c r="BE11" s="241"/>
      <c r="BF11" s="241"/>
      <c r="BI11" s="236">
        <v>242010</v>
      </c>
      <c r="BJ11" s="235" t="str">
        <f t="shared" si="14"/>
        <v>메인 퀘스트 10 클리어</v>
      </c>
      <c r="BK11" s="234" t="str">
        <f t="shared" si="15"/>
        <v>Main Quest 10 Clear</v>
      </c>
      <c r="BL11" s="234" t="str">
        <f t="shared" si="16"/>
        <v>主線任務10通關</v>
      </c>
      <c r="BM11" s="234" t="str">
        <f t="shared" si="17"/>
        <v>通关主线任务10</v>
      </c>
      <c r="BN11" s="234" t="str">
        <f t="shared" si="18"/>
        <v>メインクエスト10クリア</v>
      </c>
      <c r="BO11" s="234" t="str">
        <f t="shared" si="19"/>
        <v>เคลียร์ Main Quest 10</v>
      </c>
      <c r="BP11" s="234" t="str">
        <f t="shared" si="20"/>
        <v>Misi Utama 10 Selesai</v>
      </c>
      <c r="BQ11" s="234" t="str">
        <f t="shared" si="21"/>
        <v>Tagumpay sa Pangunahing Quest 10</v>
      </c>
      <c r="BR11" s="234" t="str">
        <f t="shared" si="22"/>
        <v>Selesai Pencarian Utama 10</v>
      </c>
      <c r="BU11" s="31">
        <v>142127</v>
      </c>
      <c r="BV11" s="31" t="s">
        <v>11293</v>
      </c>
      <c r="BW11" s="31" t="s">
        <v>11282</v>
      </c>
      <c r="BX11" s="31" t="s">
        <v>11236</v>
      </c>
      <c r="BY11" s="31" t="s">
        <v>11241</v>
      </c>
      <c r="CA11" s="31" t="s">
        <v>11243</v>
      </c>
      <c r="CB11" s="31" t="s">
        <v>11301</v>
      </c>
      <c r="CC11" s="31" t="s">
        <v>11255</v>
      </c>
      <c r="CD11" s="31" t="s">
        <v>11264</v>
      </c>
    </row>
    <row r="12" spans="1:82" ht="12.75" thickBot="1" x14ac:dyDescent="0.25">
      <c r="A12" s="31">
        <v>142011</v>
      </c>
      <c r="B12" s="201" t="str" cm="1">
        <f t="array" ref="B12">INDEX($AJ:$AS,MATCH($A12,$AJ:$AJ,0),B$1)</f>
        <v>장비 강화</v>
      </c>
      <c r="C12" s="201" t="str" cm="1">
        <f t="array" ref="C12">INDEX($AJ:$AS,MATCH($A12,$AJ:$AJ,0),C$1)</f>
        <v>Upgrade Gear</v>
      </c>
      <c r="D12" s="201" t="str" cm="1">
        <f t="array" ref="D12">INDEX($AJ:$AS,MATCH($A12,$AJ:$AJ,0),D$1)</f>
        <v>強化裝備</v>
      </c>
      <c r="E12" s="201" t="str" cm="1">
        <f t="array" ref="E12">INDEX($AJ:$AS,MATCH($A12,$AJ:$AJ,0),E$1)</f>
        <v>强化装备</v>
      </c>
      <c r="F12" s="201" t="str" cm="1">
        <f t="array" ref="F12">INDEX($AJ:$AS,MATCH($A12,$AJ:$AJ,0),F$1)</f>
        <v>装備強化</v>
      </c>
      <c r="G12" s="201" t="str" cm="1">
        <f t="array" ref="G12">INDEX($AJ:$AS,MATCH($A12,$AJ:$AJ,0),G$1)</f>
        <v>อัปเกรดอุปกรณ์</v>
      </c>
      <c r="H12" s="201" t="str" cm="1">
        <f t="array" ref="H12">INDEX($AJ:$AS,MATCH($A12,$AJ:$AJ,0),H$1)</f>
        <v>Tingkatkan Peralatan</v>
      </c>
      <c r="I12" s="201" t="str" cm="1">
        <f t="array" ref="I12">INDEX($AJ:$AS,MATCH($A12,$AJ:$AJ,0),I$1)</f>
        <v>Upgrade Gear</v>
      </c>
      <c r="J12" s="201" t="str" cm="1">
        <f t="array" ref="J12">INDEX($AJ:$AS,MATCH($A12,$AJ:$AJ,0),J$1)</f>
        <v>Naik Tahap Kelengkapan</v>
      </c>
      <c r="K12" s="31">
        <v>0</v>
      </c>
      <c r="L12" s="31">
        <v>142011</v>
      </c>
      <c r="M12" s="31" t="str">
        <f>'가이드 작업용'!M12</f>
        <v>장비 강화</v>
      </c>
      <c r="N12" s="31" t="str">
        <f t="shared" si="2"/>
        <v>-</v>
      </c>
      <c r="R12" s="140">
        <v>1011</v>
      </c>
      <c r="S12" s="140">
        <v>2</v>
      </c>
      <c r="T12" s="140">
        <v>142011</v>
      </c>
      <c r="U12" s="140">
        <v>242011</v>
      </c>
      <c r="V12" s="186" t="str">
        <f>'가이드 작업용'!M12</f>
        <v>장비 강화</v>
      </c>
      <c r="W12" s="198" t="str">
        <f t="shared" si="3"/>
        <v>MVP 처치</v>
      </c>
      <c r="X12" s="202" t="str">
        <f t="shared" si="4"/>
        <v>장비 강화</v>
      </c>
      <c r="Z12" s="197">
        <v>142011</v>
      </c>
      <c r="AA12" s="197" t="s">
        <v>2466</v>
      </c>
      <c r="AB12" s="197" t="s">
        <v>8479</v>
      </c>
      <c r="AC12" s="201">
        <v>142011</v>
      </c>
      <c r="AD12" s="201" t="s">
        <v>2854</v>
      </c>
      <c r="AE12" s="201" t="s">
        <v>8475</v>
      </c>
      <c r="AG12" s="31" t="s">
        <v>8597</v>
      </c>
      <c r="AH12" s="31" t="s">
        <v>8587</v>
      </c>
      <c r="AJ12" s="276">
        <v>142011</v>
      </c>
      <c r="AK12" s="278" t="s">
        <v>2854</v>
      </c>
      <c r="AL12" s="258" t="s">
        <v>8475</v>
      </c>
      <c r="AM12" s="258" t="s">
        <v>9310</v>
      </c>
      <c r="AN12" s="258" t="s">
        <v>9311</v>
      </c>
      <c r="AO12" s="258" t="s">
        <v>9312</v>
      </c>
      <c r="AP12" s="258" t="s">
        <v>9313</v>
      </c>
      <c r="AQ12" s="258" t="s">
        <v>9314</v>
      </c>
      <c r="AR12" s="258" t="s">
        <v>8475</v>
      </c>
      <c r="AS12" s="258" t="s">
        <v>9315</v>
      </c>
      <c r="AT12" s="241" t="str">
        <f t="shared" si="5"/>
        <v>장비 강화</v>
      </c>
      <c r="AU12" s="241" t="str">
        <f t="shared" si="6"/>
        <v>Upgrade Gear</v>
      </c>
      <c r="AV12" s="241" t="str">
        <f t="shared" si="7"/>
        <v>強化裝備</v>
      </c>
      <c r="AW12" s="241" t="str">
        <f t="shared" si="8"/>
        <v>强化装备</v>
      </c>
      <c r="AX12" s="241" t="str">
        <f t="shared" si="9"/>
        <v>装備強化</v>
      </c>
      <c r="AY12" s="241" t="str">
        <f t="shared" si="10"/>
        <v>อัปเกรดอุปกรณ์</v>
      </c>
      <c r="AZ12" s="241" t="str">
        <f t="shared" si="11"/>
        <v>Tingkatkan Peralatan</v>
      </c>
      <c r="BA12" s="241" t="str">
        <f t="shared" si="12"/>
        <v>Upgrade Gear</v>
      </c>
      <c r="BB12" s="241" t="str">
        <f t="shared" si="13"/>
        <v>Naik Tahap Kelengkapan</v>
      </c>
      <c r="BC12" s="241"/>
      <c r="BD12" s="241"/>
      <c r="BE12" s="241"/>
      <c r="BF12" s="241"/>
      <c r="BI12" s="236">
        <v>242011</v>
      </c>
      <c r="BJ12" s="235" t="str">
        <f t="shared" si="14"/>
        <v>메인 퀘스트 11 클리어</v>
      </c>
      <c r="BK12" s="234" t="str">
        <f t="shared" si="15"/>
        <v>Main Quest 11 Clear</v>
      </c>
      <c r="BL12" s="234" t="str">
        <f t="shared" si="16"/>
        <v>主線任務11通關</v>
      </c>
      <c r="BM12" s="234" t="str">
        <f t="shared" si="17"/>
        <v>通关主线任务11</v>
      </c>
      <c r="BN12" s="234" t="str">
        <f t="shared" si="18"/>
        <v>メインクエスト11クリア</v>
      </c>
      <c r="BO12" s="234" t="str">
        <f t="shared" si="19"/>
        <v>เคลียร์ Main Quest 11</v>
      </c>
      <c r="BP12" s="234" t="str">
        <f t="shared" si="20"/>
        <v>Misi Utama 11 Selesai</v>
      </c>
      <c r="BQ12" s="234" t="str">
        <f t="shared" si="21"/>
        <v>Tagumpay sa Pangunahing Quest 11</v>
      </c>
      <c r="BR12" s="234" t="str">
        <f t="shared" si="22"/>
        <v>Selesai Pencarian Utama 11</v>
      </c>
      <c r="BU12" s="31">
        <v>142152</v>
      </c>
      <c r="BV12" s="31" t="s">
        <v>10256</v>
      </c>
      <c r="BW12" s="31" t="s">
        <v>11283</v>
      </c>
      <c r="BX12" s="31" t="s">
        <v>10000</v>
      </c>
      <c r="BY12" s="31" t="s">
        <v>10001</v>
      </c>
      <c r="CA12" s="31" t="s">
        <v>10257</v>
      </c>
      <c r="CB12" s="31" t="s">
        <v>11302</v>
      </c>
      <c r="CC12" s="31" t="s">
        <v>11291</v>
      </c>
      <c r="CD12" s="31" t="s">
        <v>11261</v>
      </c>
    </row>
    <row r="13" spans="1:82" ht="12.75" thickBot="1" x14ac:dyDescent="0.25">
      <c r="A13" s="31">
        <v>142012</v>
      </c>
      <c r="B13" s="201" t="str" cm="1">
        <f t="array" ref="B13">INDEX($AJ:$AS,MATCH($A13,$AJ:$AJ,0),B$1)</f>
        <v>버프 사용</v>
      </c>
      <c r="C13" s="201" t="str" cm="1">
        <f t="array" ref="C13">INDEX($AJ:$AS,MATCH($A13,$AJ:$AJ,0),C$1)</f>
        <v>Use Buff</v>
      </c>
      <c r="D13" s="201" t="str" cm="1">
        <f t="array" ref="D13">INDEX($AJ:$AS,MATCH($A13,$AJ:$AJ,0),D$1)</f>
        <v>使用BUFF</v>
      </c>
      <c r="E13" s="201" t="str" cm="1">
        <f t="array" ref="E13">INDEX($AJ:$AS,MATCH($A13,$AJ:$AJ,0),E$1)</f>
        <v>使用BUFF</v>
      </c>
      <c r="F13" s="201" t="str" cm="1">
        <f t="array" ref="F13">INDEX($AJ:$AS,MATCH($A13,$AJ:$AJ,0),F$1)</f>
        <v>バフ使用</v>
      </c>
      <c r="G13" s="201" t="str" cm="1">
        <f t="array" ref="G13">INDEX($AJ:$AS,MATCH($A13,$AJ:$AJ,0),G$1)</f>
        <v>ใช้บัฟ</v>
      </c>
      <c r="H13" s="201" t="str" cm="1">
        <f t="array" ref="H13">INDEX($AJ:$AS,MATCH($A13,$AJ:$AJ,0),H$1)</f>
        <v>Gunakan Buff</v>
      </c>
      <c r="I13" s="201" t="str" cm="1">
        <f t="array" ref="I13">INDEX($AJ:$AS,MATCH($A13,$AJ:$AJ,0),I$1)</f>
        <v>Gamitin ang Buff</v>
      </c>
      <c r="J13" s="201" t="str" cm="1">
        <f t="array" ref="J13">INDEX($AJ:$AS,MATCH($A13,$AJ:$AJ,0),J$1)</f>
        <v>Guna Tambah Kuasa</v>
      </c>
      <c r="K13" s="31">
        <v>0</v>
      </c>
      <c r="L13" s="31">
        <v>142012</v>
      </c>
      <c r="M13" s="31" t="str">
        <f>'가이드 작업용'!M13</f>
        <v>버프 사용</v>
      </c>
      <c r="N13" s="31" t="str">
        <f t="shared" si="2"/>
        <v>-</v>
      </c>
      <c r="R13" s="140">
        <v>1012</v>
      </c>
      <c r="S13" s="140">
        <v>2</v>
      </c>
      <c r="T13" s="140">
        <v>142012</v>
      </c>
      <c r="U13" s="140">
        <v>242012</v>
      </c>
      <c r="V13" s="186" t="str">
        <f>'가이드 작업용'!M13</f>
        <v>버프 사용</v>
      </c>
      <c r="W13" s="197" t="str">
        <f t="shared" si="3"/>
        <v>버프 사용</v>
      </c>
      <c r="X13" s="202" t="str">
        <f t="shared" si="4"/>
        <v>버프 사용</v>
      </c>
      <c r="Z13" s="197">
        <v>142012</v>
      </c>
      <c r="AA13" s="197" t="s">
        <v>2890</v>
      </c>
      <c r="AB13" s="197" t="s">
        <v>8480</v>
      </c>
      <c r="AC13" s="201">
        <v>142012</v>
      </c>
      <c r="AD13" s="201" t="s">
        <v>2890</v>
      </c>
      <c r="AE13" s="201" t="s">
        <v>8480</v>
      </c>
      <c r="AJ13" s="276">
        <v>142012</v>
      </c>
      <c r="AK13" s="277" t="s">
        <v>2890</v>
      </c>
      <c r="AL13" s="258" t="s">
        <v>8480</v>
      </c>
      <c r="AM13" s="258" t="s">
        <v>9345</v>
      </c>
      <c r="AN13" s="258" t="s">
        <v>9345</v>
      </c>
      <c r="AO13" s="258" t="s">
        <v>9346</v>
      </c>
      <c r="AP13" s="258" t="s">
        <v>11308</v>
      </c>
      <c r="AQ13" s="258" t="s">
        <v>9347</v>
      </c>
      <c r="AR13" s="258" t="s">
        <v>9348</v>
      </c>
      <c r="AS13" s="258" t="s">
        <v>9349</v>
      </c>
      <c r="AT13" s="241" t="str">
        <f t="shared" si="5"/>
        <v>버프 사용</v>
      </c>
      <c r="AU13" s="241" t="str">
        <f t="shared" si="6"/>
        <v>Use Buff</v>
      </c>
      <c r="AV13" s="241" t="str">
        <f t="shared" si="7"/>
        <v>使用BUFF</v>
      </c>
      <c r="AW13" s="241" t="str">
        <f t="shared" si="8"/>
        <v>使用BUFF</v>
      </c>
      <c r="AX13" s="241" t="str">
        <f t="shared" si="9"/>
        <v>バフ使用</v>
      </c>
      <c r="AY13" s="241" t="str">
        <f t="shared" si="10"/>
        <v>ใช้บัฟ</v>
      </c>
      <c r="AZ13" s="241" t="str">
        <f t="shared" si="11"/>
        <v>Gunakan Buff</v>
      </c>
      <c r="BA13" s="241" t="str">
        <f t="shared" si="12"/>
        <v>Gamitin ang Buff</v>
      </c>
      <c r="BB13" s="241" t="str">
        <f t="shared" si="13"/>
        <v>Guna Tambah Kuasa</v>
      </c>
      <c r="BC13" s="241"/>
      <c r="BD13" s="241"/>
      <c r="BE13" s="241"/>
      <c r="BF13" s="241"/>
      <c r="BI13" s="236">
        <v>242012</v>
      </c>
      <c r="BJ13" s="235" t="str">
        <f t="shared" si="14"/>
        <v>메인 퀘스트 12 클리어</v>
      </c>
      <c r="BK13" s="234" t="str">
        <f t="shared" si="15"/>
        <v>Main Quest 12 Clear</v>
      </c>
      <c r="BL13" s="234" t="str">
        <f t="shared" si="16"/>
        <v>主線任務12通關</v>
      </c>
      <c r="BM13" s="234" t="str">
        <f t="shared" si="17"/>
        <v>通关主线任务12</v>
      </c>
      <c r="BN13" s="234" t="str">
        <f t="shared" si="18"/>
        <v>メインクエスト12クリア</v>
      </c>
      <c r="BO13" s="234" t="str">
        <f t="shared" si="19"/>
        <v>เคลียร์ Main Quest 12</v>
      </c>
      <c r="BP13" s="234" t="str">
        <f t="shared" si="20"/>
        <v>Misi Utama 12 Selesai</v>
      </c>
      <c r="BQ13" s="234" t="str">
        <f t="shared" si="21"/>
        <v>Tagumpay sa Pangunahing Quest 12</v>
      </c>
      <c r="BR13" s="234" t="str">
        <f t="shared" si="22"/>
        <v>Selesai Pencarian Utama 12</v>
      </c>
      <c r="BU13" s="31">
        <v>142153</v>
      </c>
      <c r="BV13" s="31" t="s">
        <v>11294</v>
      </c>
      <c r="BW13" s="31" t="s">
        <v>11284</v>
      </c>
      <c r="BX13" s="31" t="s">
        <v>11237</v>
      </c>
      <c r="BY13" s="31" t="s">
        <v>11240</v>
      </c>
      <c r="CA13" s="31" t="s">
        <v>11242</v>
      </c>
      <c r="CB13" s="31" t="s">
        <v>11303</v>
      </c>
      <c r="CC13" s="31" t="s">
        <v>11254</v>
      </c>
      <c r="CD13" s="31" t="s">
        <v>11262</v>
      </c>
    </row>
    <row r="14" spans="1:82" ht="12.75" thickBot="1" x14ac:dyDescent="0.25">
      <c r="A14" s="31">
        <v>142013</v>
      </c>
      <c r="B14" s="201" t="str" cm="1">
        <f t="array" ref="B14">INDEX($AJ:$AS,MATCH($A14,$AJ:$AJ,0),B$1)</f>
        <v>루나틱 보스 처치</v>
      </c>
      <c r="C14" s="201" t="str" cm="1">
        <f t="array" ref="C14">INDEX($AJ:$AS,MATCH($A14,$AJ:$AJ,0),C$1)</f>
        <v>Defeat Lunatic Boss</v>
      </c>
      <c r="D14" s="201" t="str" cm="1">
        <f t="array" ref="D14">INDEX($AJ:$AS,MATCH($A14,$AJ:$AJ,0),D$1)</f>
        <v>擊敗瘋兔BOSS</v>
      </c>
      <c r="E14" s="201" t="str" cm="1">
        <f t="array" ref="E14">INDEX($AJ:$AS,MATCH($A14,$AJ:$AJ,0),E$1)</f>
        <v>击杀疯兔BOSS</v>
      </c>
      <c r="F14" s="201" t="str" cm="1">
        <f t="array" ref="F14">INDEX($AJ:$AS,MATCH($A14,$AJ:$AJ,0),F$1)</f>
        <v>ルナティック·ボス処置</v>
      </c>
      <c r="G14" s="201" t="str" cm="1">
        <f t="array" ref="G14">INDEX($AJ:$AS,MATCH($A14,$AJ:$AJ,0),G$1)</f>
        <v>จัดการ Lunatic BOSS</v>
      </c>
      <c r="H14" s="201" t="str" cm="1">
        <f t="array" ref="H14">INDEX($AJ:$AS,MATCH($A14,$AJ:$AJ,0),H$1)</f>
        <v>Kalahkan Bos Lunatic</v>
      </c>
      <c r="I14" s="201" t="str" cm="1">
        <f t="array" ref="I14">INDEX($AJ:$AS,MATCH($A14,$AJ:$AJ,0),I$1)</f>
        <v>Talunin ang Lunatic Boss</v>
      </c>
      <c r="J14" s="201" t="str" cm="1">
        <f t="array" ref="J14">INDEX($AJ:$AS,MATCH($A14,$AJ:$AJ,0),J$1)</f>
        <v>Tewaskan Boss Lunatic</v>
      </c>
      <c r="K14" s="31">
        <v>0</v>
      </c>
      <c r="L14" s="31">
        <v>142013</v>
      </c>
      <c r="M14" s="31" t="str">
        <f>'가이드 작업용'!M14</f>
        <v>루나틱 보스 처치</v>
      </c>
      <c r="N14" s="31" t="str">
        <f t="shared" si="2"/>
        <v>-</v>
      </c>
      <c r="R14" s="140">
        <v>1013</v>
      </c>
      <c r="S14" s="140">
        <v>2</v>
      </c>
      <c r="T14" s="140">
        <v>142013</v>
      </c>
      <c r="U14" s="140">
        <v>242013</v>
      </c>
      <c r="V14" s="186" t="str">
        <f>'가이드 작업용'!M14</f>
        <v>루나틱 보스 처치</v>
      </c>
      <c r="W14" s="197" t="str">
        <f t="shared" si="3"/>
        <v>루나틱 보스 처치</v>
      </c>
      <c r="X14" s="202" t="str">
        <f t="shared" si="4"/>
        <v>루나틱 보스 처치</v>
      </c>
      <c r="Z14" s="197">
        <v>142013</v>
      </c>
      <c r="AA14" s="197" t="s">
        <v>2891</v>
      </c>
      <c r="AB14" s="197" t="s">
        <v>8481</v>
      </c>
      <c r="AC14" s="201">
        <v>142013</v>
      </c>
      <c r="AD14" s="201" t="s">
        <v>2891</v>
      </c>
      <c r="AE14" s="201" t="s">
        <v>8481</v>
      </c>
      <c r="AJ14" s="276">
        <v>142013</v>
      </c>
      <c r="AK14" s="278" t="s">
        <v>2891</v>
      </c>
      <c r="AL14" s="258" t="s">
        <v>8481</v>
      </c>
      <c r="AM14" s="258" t="s">
        <v>9350</v>
      </c>
      <c r="AN14" s="258" t="s">
        <v>9351</v>
      </c>
      <c r="AO14" s="258" t="s">
        <v>9352</v>
      </c>
      <c r="AP14" s="258" t="s">
        <v>9353</v>
      </c>
      <c r="AQ14" s="258" t="s">
        <v>9354</v>
      </c>
      <c r="AR14" s="258" t="s">
        <v>9355</v>
      </c>
      <c r="AS14" s="258" t="s">
        <v>9356</v>
      </c>
      <c r="AT14" s="241" t="str">
        <f t="shared" si="5"/>
        <v>루나틱 보스 처치</v>
      </c>
      <c r="AU14" s="241" t="str">
        <f t="shared" si="6"/>
        <v>Defeat Lunatic Boss</v>
      </c>
      <c r="AV14" s="241" t="str">
        <f t="shared" si="7"/>
        <v>擊敗瘋兔BOSS</v>
      </c>
      <c r="AW14" s="241" t="str">
        <f t="shared" si="8"/>
        <v>击杀疯兔BOSS</v>
      </c>
      <c r="AX14" s="241" t="str">
        <f t="shared" si="9"/>
        <v>ルナティック·ボス処置</v>
      </c>
      <c r="AY14" s="241" t="str">
        <f t="shared" si="10"/>
        <v>จัดการ Lunatic BOSS</v>
      </c>
      <c r="AZ14" s="241" t="str">
        <f t="shared" si="11"/>
        <v>Kalahkan Bos Lunatic</v>
      </c>
      <c r="BA14" s="241" t="str">
        <f t="shared" si="12"/>
        <v>Talunin ang Lunatic Boss</v>
      </c>
      <c r="BB14" s="241" t="str">
        <f t="shared" si="13"/>
        <v>Tewaskan Boss Lunatic</v>
      </c>
      <c r="BC14" s="241"/>
      <c r="BD14" s="241"/>
      <c r="BE14" s="241"/>
      <c r="BF14" s="241"/>
      <c r="BI14" s="236">
        <v>242013</v>
      </c>
      <c r="BJ14" s="235" t="str">
        <f t="shared" si="14"/>
        <v>메인 퀘스트 13 클리어</v>
      </c>
      <c r="BK14" s="234" t="str">
        <f t="shared" si="15"/>
        <v>Main Quest 13 Clear</v>
      </c>
      <c r="BL14" s="234" t="str">
        <f t="shared" si="16"/>
        <v>主線任務13通關</v>
      </c>
      <c r="BM14" s="234" t="str">
        <f t="shared" si="17"/>
        <v>通关主线任务13</v>
      </c>
      <c r="BN14" s="234" t="str">
        <f t="shared" si="18"/>
        <v>メインクエスト13クリア</v>
      </c>
      <c r="BO14" s="234" t="str">
        <f t="shared" si="19"/>
        <v>เคลียร์ Main Quest 13</v>
      </c>
      <c r="BP14" s="234" t="str">
        <f t="shared" si="20"/>
        <v>Misi Utama 13 Selesai</v>
      </c>
      <c r="BQ14" s="234" t="str">
        <f t="shared" si="21"/>
        <v>Tagumpay sa Pangunahing Quest 13</v>
      </c>
      <c r="BR14" s="234" t="str">
        <f t="shared" si="22"/>
        <v>Selesai Pencarian Utama 13</v>
      </c>
      <c r="BU14" s="31">
        <v>142178</v>
      </c>
      <c r="BV14" s="31" t="s">
        <v>10279</v>
      </c>
      <c r="BW14" s="31" t="s">
        <v>10710</v>
      </c>
      <c r="BX14" s="31" t="s">
        <v>10711</v>
      </c>
      <c r="BY14" s="31" t="s">
        <v>10712</v>
      </c>
      <c r="CA14" s="31" t="s">
        <v>10713</v>
      </c>
      <c r="CB14" s="31" t="s">
        <v>10714</v>
      </c>
      <c r="CC14" s="31" t="s">
        <v>10715</v>
      </c>
      <c r="CD14" s="31" t="s">
        <v>10716</v>
      </c>
    </row>
    <row r="15" spans="1:82" ht="12.75" thickBot="1" x14ac:dyDescent="0.25">
      <c r="A15" s="31">
        <v>142014</v>
      </c>
      <c r="B15" s="201" t="str" cm="1">
        <f t="array" ref="B15">INDEX($AJ:$AS,MATCH($A15,$AJ:$AJ,0),B$1)</f>
        <v>파브르 처치</v>
      </c>
      <c r="C15" s="201" t="str" cm="1">
        <f t="array" ref="C15">INDEX($AJ:$AS,MATCH($A15,$AJ:$AJ,0),C$1)</f>
        <v>Defeat Fabre</v>
      </c>
      <c r="D15" s="201" t="str" cm="1">
        <f t="array" ref="D15">INDEX($AJ:$AS,MATCH($A15,$AJ:$AJ,0),D$1)</f>
        <v>擊敗綠棉蟲</v>
      </c>
      <c r="E15" s="201" t="str" cm="1">
        <f t="array" ref="E15">INDEX($AJ:$AS,MATCH($A15,$AJ:$AJ,0),E$1)</f>
        <v>击杀绿棉虫</v>
      </c>
      <c r="F15" s="201" t="str" cm="1">
        <f t="array" ref="F15">INDEX($AJ:$AS,MATCH($A15,$AJ:$AJ,0),F$1)</f>
        <v>ファーブル·処置</v>
      </c>
      <c r="G15" s="201" t="str" cm="1">
        <f t="array" ref="G15">INDEX($AJ:$AS,MATCH($A15,$AJ:$AJ,0),G$1)</f>
        <v>จัดการ Fabre</v>
      </c>
      <c r="H15" s="201" t="str" cm="1">
        <f t="array" ref="H15">INDEX($AJ:$AS,MATCH($A15,$AJ:$AJ,0),H$1)</f>
        <v>Kalahkan Fabre</v>
      </c>
      <c r="I15" s="201" t="str" cm="1">
        <f t="array" ref="I15">INDEX($AJ:$AS,MATCH($A15,$AJ:$AJ,0),I$1)</f>
        <v>Talunin ang Fabre</v>
      </c>
      <c r="J15" s="201" t="str" cm="1">
        <f t="array" ref="J15">INDEX($AJ:$AS,MATCH($A15,$AJ:$AJ,0),J$1)</f>
        <v>Tewaskan Fabre</v>
      </c>
      <c r="K15" s="31">
        <v>0</v>
      </c>
      <c r="L15" s="31">
        <v>142014</v>
      </c>
      <c r="M15" s="31" t="str">
        <f>'가이드 작업용'!M15</f>
        <v>파브르 처치</v>
      </c>
      <c r="N15" s="31" t="str">
        <f t="shared" si="2"/>
        <v>-</v>
      </c>
      <c r="R15" s="140">
        <v>1014</v>
      </c>
      <c r="S15" s="140">
        <v>2</v>
      </c>
      <c r="T15" s="140">
        <v>142014</v>
      </c>
      <c r="U15" s="140">
        <v>242014</v>
      </c>
      <c r="V15" s="186" t="str">
        <f>'가이드 작업용'!M15</f>
        <v>파브르 처치</v>
      </c>
      <c r="W15" s="197" t="str">
        <f t="shared" si="3"/>
        <v>파브르 처치</v>
      </c>
      <c r="X15" s="202" t="str">
        <f t="shared" si="4"/>
        <v>파브르 처치</v>
      </c>
      <c r="Z15" s="197">
        <v>142014</v>
      </c>
      <c r="AA15" s="197" t="s">
        <v>2892</v>
      </c>
      <c r="AB15" s="197" t="s">
        <v>8482</v>
      </c>
      <c r="AC15" s="201">
        <v>142014</v>
      </c>
      <c r="AD15" s="201" t="s">
        <v>2892</v>
      </c>
      <c r="AE15" s="201" t="s">
        <v>8482</v>
      </c>
      <c r="AJ15" s="276">
        <v>142014</v>
      </c>
      <c r="AK15" s="277" t="s">
        <v>2892</v>
      </c>
      <c r="AL15" s="258" t="s">
        <v>8482</v>
      </c>
      <c r="AM15" s="258" t="s">
        <v>9357</v>
      </c>
      <c r="AN15" s="258" t="s">
        <v>9358</v>
      </c>
      <c r="AO15" s="258" t="s">
        <v>9359</v>
      </c>
      <c r="AP15" s="258" t="s">
        <v>9360</v>
      </c>
      <c r="AQ15" s="258" t="s">
        <v>9361</v>
      </c>
      <c r="AR15" s="258" t="s">
        <v>9362</v>
      </c>
      <c r="AS15" s="258" t="s">
        <v>9363</v>
      </c>
      <c r="AT15" s="241" t="str">
        <f t="shared" si="5"/>
        <v>파브르 처치</v>
      </c>
      <c r="AU15" s="241" t="str">
        <f t="shared" si="6"/>
        <v>Defeat Fabre</v>
      </c>
      <c r="AV15" s="241" t="str">
        <f t="shared" si="7"/>
        <v>擊敗綠棉蟲</v>
      </c>
      <c r="AW15" s="241" t="str">
        <f t="shared" si="8"/>
        <v>击杀绿棉虫</v>
      </c>
      <c r="AX15" s="241" t="str">
        <f t="shared" si="9"/>
        <v>ファーブル·処置</v>
      </c>
      <c r="AY15" s="241" t="str">
        <f t="shared" si="10"/>
        <v>จัดการ Fabre</v>
      </c>
      <c r="AZ15" s="241" t="str">
        <f t="shared" si="11"/>
        <v>Kalahkan Fabre</v>
      </c>
      <c r="BA15" s="241" t="str">
        <f t="shared" si="12"/>
        <v>Talunin ang Fabre</v>
      </c>
      <c r="BB15" s="241" t="str">
        <f t="shared" si="13"/>
        <v>Tewaskan Fabre</v>
      </c>
      <c r="BC15" s="241"/>
      <c r="BD15" s="241"/>
      <c r="BE15" s="241"/>
      <c r="BF15" s="241"/>
      <c r="BI15" s="236">
        <v>242014</v>
      </c>
      <c r="BJ15" s="235" t="str">
        <f t="shared" si="14"/>
        <v>메인 퀘스트 14 클리어</v>
      </c>
      <c r="BK15" s="234" t="str">
        <f t="shared" si="15"/>
        <v>Main Quest 14 Clear</v>
      </c>
      <c r="BL15" s="234" t="str">
        <f t="shared" si="16"/>
        <v>主線任務14通關</v>
      </c>
      <c r="BM15" s="234" t="str">
        <f t="shared" si="17"/>
        <v>通关主线任务14</v>
      </c>
      <c r="BN15" s="234" t="str">
        <f t="shared" si="18"/>
        <v>メインクエスト14クリア</v>
      </c>
      <c r="BO15" s="234" t="str">
        <f t="shared" si="19"/>
        <v>เคลียร์ Main Quest 14</v>
      </c>
      <c r="BP15" s="234" t="str">
        <f t="shared" si="20"/>
        <v>Misi Utama 14 Selesai</v>
      </c>
      <c r="BQ15" s="234" t="str">
        <f t="shared" si="21"/>
        <v>Tagumpay sa Pangunahing Quest 14</v>
      </c>
      <c r="BR15" s="234" t="str">
        <f t="shared" si="22"/>
        <v>Selesai Pencarian Utama 14</v>
      </c>
      <c r="BU15" s="31">
        <v>142179</v>
      </c>
      <c r="BV15" s="31" t="s">
        <v>10308</v>
      </c>
      <c r="BW15" s="31" t="s">
        <v>11285</v>
      </c>
      <c r="BX15" s="31" t="s">
        <v>11238</v>
      </c>
      <c r="BY15" s="31" t="s">
        <v>11239</v>
      </c>
      <c r="CA15" s="31" t="s">
        <v>11252</v>
      </c>
      <c r="CB15" s="31" t="s">
        <v>11304</v>
      </c>
      <c r="CC15" s="31" t="s">
        <v>11253</v>
      </c>
      <c r="CD15" s="31" t="s">
        <v>11260</v>
      </c>
    </row>
    <row r="16" spans="1:82" ht="12.75" thickBot="1" x14ac:dyDescent="0.25">
      <c r="A16" s="31">
        <v>142015</v>
      </c>
      <c r="B16" s="201" t="str" cm="1">
        <f t="array" ref="B16">INDEX($AJ:$AS,MATCH($A16,$AJ:$AJ,0),B$1)</f>
        <v>싱글 프론테라 미궁 클리어</v>
      </c>
      <c r="C16" s="201" t="str" cm="1">
        <f t="array" ref="C16">INDEX($AJ:$AS,MATCH($A16,$AJ:$AJ,0),C$1)</f>
        <v>Clear Prontera Single Labyrinth</v>
      </c>
      <c r="D16" s="201" t="str" cm="1">
        <f t="array" ref="D16">INDEX($AJ:$AS,MATCH($A16,$AJ:$AJ,0),D$1)</f>
        <v>通關普隆德拉單人迷宮</v>
      </c>
      <c r="E16" s="201" t="str" cm="1">
        <f t="array" ref="E16">INDEX($AJ:$AS,MATCH($A16,$AJ:$AJ,0),E$1)</f>
        <v>通关普隆德拉单人迷宫</v>
      </c>
      <c r="F16" s="201" cm="1">
        <f t="array" ref="F16">INDEX($AJ:$AS,MATCH($A16,$AJ:$AJ,0),F$1)</f>
        <v>0</v>
      </c>
      <c r="G16" s="201" t="str" cm="1">
        <f t="array" ref="G16">INDEX($AJ:$AS,MATCH($A16,$AJ:$AJ,0),G$1)</f>
        <v>เคลียร์ Prontera Single Labyrinth</v>
      </c>
      <c r="H16" s="201" t="str" cm="1">
        <f t="array" ref="H16">INDEX($AJ:$AS,MATCH($A16,$AJ:$AJ,0),H$1)</f>
        <v>Selesaikan Labirin Tunggal Prontera</v>
      </c>
      <c r="I16" s="201" t="str" cm="1">
        <f t="array" ref="I16">INDEX($AJ:$AS,MATCH($A16,$AJ:$AJ,0),I$1)</f>
        <v>Magtagumpay sa Prontera Single Labyrinth</v>
      </c>
      <c r="J16" s="201" t="str" cm="1">
        <f t="array" ref="J16">INDEX($AJ:$AS,MATCH($A16,$AJ:$AJ,0),J$1)</f>
        <v>Selesaikan Labirin Tunggal Prontera</v>
      </c>
      <c r="K16" s="31">
        <v>0</v>
      </c>
      <c r="L16" s="31">
        <v>142015</v>
      </c>
      <c r="M16" s="31" t="str">
        <f>'가이드 작업용'!M16</f>
        <v>싱글 프론테라 미궁 클리어</v>
      </c>
      <c r="N16" s="31" t="str">
        <f t="shared" si="2"/>
        <v>-</v>
      </c>
      <c r="R16" s="140">
        <v>1015</v>
      </c>
      <c r="S16" s="140">
        <v>2</v>
      </c>
      <c r="T16" s="140">
        <v>142015</v>
      </c>
      <c r="U16" s="140">
        <v>242015</v>
      </c>
      <c r="V16" s="186" t="str">
        <f>'가이드 작업용'!M16</f>
        <v>싱글 프론테라 미궁 클리어</v>
      </c>
      <c r="W16" s="197" t="str">
        <f t="shared" si="3"/>
        <v>동료 파견</v>
      </c>
      <c r="X16" s="202" t="str">
        <f t="shared" si="4"/>
        <v>싱글 프론테라 미로 클리어</v>
      </c>
      <c r="Z16" s="197">
        <v>142015</v>
      </c>
      <c r="AA16" s="197" t="s">
        <v>2772</v>
      </c>
      <c r="AB16" s="197" t="s">
        <v>8483</v>
      </c>
      <c r="AC16" s="201">
        <v>142015</v>
      </c>
      <c r="AD16" s="201" t="s">
        <v>2896</v>
      </c>
      <c r="AE16" s="201" t="s">
        <v>8488</v>
      </c>
      <c r="AJ16" s="276">
        <v>142015</v>
      </c>
      <c r="AK16" s="278" t="s">
        <v>9364</v>
      </c>
      <c r="AL16" s="258" t="s">
        <v>11273</v>
      </c>
      <c r="AM16" s="258" t="s">
        <v>11222</v>
      </c>
      <c r="AN16" s="258" t="s">
        <v>11224</v>
      </c>
      <c r="AO16" s="258">
        <v>0</v>
      </c>
      <c r="AP16" s="258" t="s">
        <v>11250</v>
      </c>
      <c r="AQ16" s="258" t="s">
        <v>11271</v>
      </c>
      <c r="AR16" s="258" t="s">
        <v>11286</v>
      </c>
      <c r="AS16" s="258" t="s">
        <v>11271</v>
      </c>
      <c r="AT16" s="241" t="str">
        <f t="shared" si="5"/>
        <v>싱글 프론테라 미궁 클리어</v>
      </c>
      <c r="AU16" s="241" t="str">
        <f t="shared" si="6"/>
        <v>Clear Prontera Single Labyrinth</v>
      </c>
      <c r="AV16" s="241" t="str">
        <f t="shared" si="7"/>
        <v>通關普隆德拉單人迷宮</v>
      </c>
      <c r="AW16" s="241" t="str">
        <f t="shared" si="8"/>
        <v>通关普隆德拉单人迷宫</v>
      </c>
      <c r="AX16" s="241">
        <f t="shared" si="9"/>
        <v>0</v>
      </c>
      <c r="AY16" s="241" t="str">
        <f t="shared" si="10"/>
        <v>เคลียร์ Prontera Single Labyrinth</v>
      </c>
      <c r="AZ16" s="241" t="str">
        <f t="shared" si="11"/>
        <v>Selesaikan Labirin Tunggal Prontera</v>
      </c>
      <c r="BA16" s="241" t="str">
        <f t="shared" si="12"/>
        <v>Magtagumpay sa Prontera Single Labyrinth</v>
      </c>
      <c r="BB16" s="241" t="str">
        <f t="shared" si="13"/>
        <v>Selesaikan Labirin Tunggal Prontera</v>
      </c>
      <c r="BC16" s="241"/>
      <c r="BD16" s="241"/>
      <c r="BE16" s="241"/>
      <c r="BF16" s="241"/>
      <c r="BI16" s="236">
        <v>242015</v>
      </c>
      <c r="BJ16" s="235" t="str">
        <f t="shared" si="14"/>
        <v>메인 퀘스트 15 클리어</v>
      </c>
      <c r="BK16" s="234" t="str">
        <f t="shared" si="15"/>
        <v>Main Quest 15 Clear</v>
      </c>
      <c r="BL16" s="234" t="str">
        <f t="shared" si="16"/>
        <v>主線任務15通關</v>
      </c>
      <c r="BM16" s="234" t="str">
        <f t="shared" si="17"/>
        <v>通关主线任务15</v>
      </c>
      <c r="BN16" s="234" t="str">
        <f t="shared" si="18"/>
        <v>メインクエスト15クリア</v>
      </c>
      <c r="BO16" s="234" t="str">
        <f t="shared" si="19"/>
        <v>เคลียร์ Main Quest 15</v>
      </c>
      <c r="BP16" s="234" t="str">
        <f t="shared" si="20"/>
        <v>Misi Utama 15 Selesai</v>
      </c>
      <c r="BQ16" s="234" t="str">
        <f t="shared" si="21"/>
        <v>Tagumpay sa Pangunahing Quest 15</v>
      </c>
      <c r="BR16" s="234" t="str">
        <f t="shared" si="22"/>
        <v>Selesai Pencarian Utama 15</v>
      </c>
      <c r="BU16" s="31">
        <v>142205</v>
      </c>
      <c r="BV16" s="31" t="s">
        <v>10295</v>
      </c>
      <c r="BW16" s="31" t="s">
        <v>10824</v>
      </c>
      <c r="BX16" s="31" t="s">
        <v>10825</v>
      </c>
      <c r="BY16" s="31" t="s">
        <v>10826</v>
      </c>
      <c r="CA16" s="31" t="s">
        <v>10827</v>
      </c>
      <c r="CB16" s="31" t="s">
        <v>10828</v>
      </c>
      <c r="CC16" s="31" t="s">
        <v>10829</v>
      </c>
      <c r="CD16" s="31" t="s">
        <v>10830</v>
      </c>
    </row>
    <row r="17" spans="1:82" ht="12.75" thickBot="1" x14ac:dyDescent="0.25">
      <c r="A17" s="31">
        <v>142016</v>
      </c>
      <c r="B17" s="201" t="str" cm="1">
        <f t="array" ref="B17">INDEX($AJ:$AS,MATCH($A17,$AJ:$AJ,0),B$1)</f>
        <v>멀티 프론테라 미궁 도전</v>
      </c>
      <c r="C17" s="201" t="str" cm="1">
        <f t="array" ref="C17">INDEX($AJ:$AS,MATCH($A17,$AJ:$AJ,0),C$1)</f>
        <v>Challenge Prontera Multi Labyrinth</v>
      </c>
      <c r="D17" s="201" t="str" cm="1">
        <f t="array" ref="D17">INDEX($AJ:$AS,MATCH($A17,$AJ:$AJ,0),D$1)</f>
        <v>挑戰普隆德拉多人迷宮</v>
      </c>
      <c r="E17" s="201" t="str" cm="1">
        <f t="array" ref="E17">INDEX($AJ:$AS,MATCH($A17,$AJ:$AJ,0),E$1)</f>
        <v>挑战普隆德拉多人迷宫</v>
      </c>
      <c r="F17" s="201" cm="1">
        <f t="array" ref="F17">INDEX($AJ:$AS,MATCH($A17,$AJ:$AJ,0),F$1)</f>
        <v>0</v>
      </c>
      <c r="G17" s="201" t="str" cm="1">
        <f t="array" ref="G17">INDEX($AJ:$AS,MATCH($A17,$AJ:$AJ,0),G$1)</f>
        <v>ท้าทาย Prontera Multi Labyrinth</v>
      </c>
      <c r="H17" s="201" t="str" cm="1">
        <f t="array" ref="H17">INDEX($AJ:$AS,MATCH($A17,$AJ:$AJ,0),H$1)</f>
        <v>Tantangan Labirin Multi Prontera</v>
      </c>
      <c r="I17" s="201" t="str" cm="1">
        <f t="array" ref="I17">INDEX($AJ:$AS,MATCH($A17,$AJ:$AJ,0),I$1)</f>
        <v>Hamunin ang Prontera Multi Labyrinth</v>
      </c>
      <c r="J17" s="201" t="str" cm="1">
        <f t="array" ref="J17">INDEX($AJ:$AS,MATCH($A17,$AJ:$AJ,0),J$1)</f>
        <v>Cabar Labirin Pelbagai Prontera</v>
      </c>
      <c r="K17" s="31">
        <v>0</v>
      </c>
      <c r="L17" s="31">
        <v>142016</v>
      </c>
      <c r="M17" s="31" t="str">
        <f>'가이드 작업용'!M17</f>
        <v>멀티 프론테라 미궁 도전</v>
      </c>
      <c r="N17" s="31" t="str">
        <f t="shared" si="2"/>
        <v>-</v>
      </c>
      <c r="R17" s="140">
        <v>1016</v>
      </c>
      <c r="S17" s="140">
        <v>2</v>
      </c>
      <c r="T17" s="140">
        <v>142016</v>
      </c>
      <c r="U17" s="140">
        <v>242016</v>
      </c>
      <c r="V17" s="186" t="str">
        <f>'가이드 작업용'!M17</f>
        <v>멀티 프론테라 미궁 도전</v>
      </c>
      <c r="W17" s="197" t="str">
        <f t="shared" si="3"/>
        <v>MVP 처치</v>
      </c>
      <c r="X17" s="202" t="str">
        <f t="shared" si="4"/>
        <v>멀티 프론테라 미로 클리어</v>
      </c>
      <c r="Z17" s="197">
        <v>142016</v>
      </c>
      <c r="AA17" s="197" t="s">
        <v>2466</v>
      </c>
      <c r="AB17" s="197" t="s">
        <v>8479</v>
      </c>
      <c r="AC17" s="201">
        <v>142016</v>
      </c>
      <c r="AD17" s="201" t="s">
        <v>2897</v>
      </c>
      <c r="AE17" s="201" t="s">
        <v>8489</v>
      </c>
      <c r="AJ17" s="276">
        <v>142016</v>
      </c>
      <c r="AK17" s="277" t="s">
        <v>10955</v>
      </c>
      <c r="AL17" s="258" t="s">
        <v>11274</v>
      </c>
      <c r="AM17" s="258" t="s">
        <v>11223</v>
      </c>
      <c r="AN17" s="258" t="s">
        <v>11225</v>
      </c>
      <c r="AO17" s="258">
        <v>0</v>
      </c>
      <c r="AP17" s="258" t="s">
        <v>11251</v>
      </c>
      <c r="AQ17" s="258" t="s">
        <v>11295</v>
      </c>
      <c r="AR17" s="258" t="s">
        <v>11259</v>
      </c>
      <c r="AS17" s="258" t="s">
        <v>11272</v>
      </c>
      <c r="AT17" s="241" t="str">
        <f t="shared" si="5"/>
        <v>멀티 프론테라 미궁 도전</v>
      </c>
      <c r="AU17" s="241" t="str">
        <f t="shared" si="6"/>
        <v>Challenge Prontera Multi Labyrinth</v>
      </c>
      <c r="AV17" s="241" t="str">
        <f t="shared" si="7"/>
        <v>挑戰普隆德拉多人迷宮</v>
      </c>
      <c r="AW17" s="241" t="str">
        <f t="shared" si="8"/>
        <v>挑战普隆德拉多人迷宫</v>
      </c>
      <c r="AX17" s="241">
        <f t="shared" si="9"/>
        <v>0</v>
      </c>
      <c r="AY17" s="241" t="str">
        <f t="shared" si="10"/>
        <v>ท้าทาย Prontera Multi Labyrinth</v>
      </c>
      <c r="AZ17" s="241" t="str">
        <f t="shared" si="11"/>
        <v>Tantangan Labirin Multi Prontera</v>
      </c>
      <c r="BA17" s="241" t="str">
        <f t="shared" si="12"/>
        <v>Hamunin ang Prontera Multi Labyrinth</v>
      </c>
      <c r="BB17" s="241" t="str">
        <f t="shared" si="13"/>
        <v>Cabar Labirin Pelbagai Prontera</v>
      </c>
      <c r="BC17" s="241"/>
      <c r="BD17" s="241"/>
      <c r="BE17" s="241"/>
      <c r="BF17" s="241"/>
      <c r="BI17" s="236">
        <v>242016</v>
      </c>
      <c r="BJ17" s="235" t="str">
        <f t="shared" si="14"/>
        <v>메인 퀘스트 16 클리어</v>
      </c>
      <c r="BK17" s="234" t="str">
        <f t="shared" si="15"/>
        <v>Main Quest 16 Clear</v>
      </c>
      <c r="BL17" s="234" t="str">
        <f t="shared" si="16"/>
        <v>主線任務16通關</v>
      </c>
      <c r="BM17" s="234" t="str">
        <f t="shared" si="17"/>
        <v>通关主线任务16</v>
      </c>
      <c r="BN17" s="234" t="str">
        <f t="shared" si="18"/>
        <v>メインクエスト16クリア</v>
      </c>
      <c r="BO17" s="234" t="str">
        <f t="shared" si="19"/>
        <v>เคลียร์ Main Quest 16</v>
      </c>
      <c r="BP17" s="234" t="str">
        <f t="shared" si="20"/>
        <v>Misi Utama 16 Selesai</v>
      </c>
      <c r="BQ17" s="234" t="str">
        <f t="shared" si="21"/>
        <v>Tagumpay sa Pangunahing Quest 16</v>
      </c>
      <c r="BR17" s="234" t="str">
        <f t="shared" si="22"/>
        <v>Selesai Pencarian Utama 16</v>
      </c>
      <c r="BU17" s="31">
        <v>142206</v>
      </c>
      <c r="BV17" s="31" t="s">
        <v>10309</v>
      </c>
      <c r="BW17" s="31" t="s">
        <v>10831</v>
      </c>
      <c r="BX17" s="31" t="s">
        <v>10832</v>
      </c>
      <c r="BY17" s="31" t="s">
        <v>10833</v>
      </c>
      <c r="CA17" s="31" t="s">
        <v>10834</v>
      </c>
      <c r="CB17" s="31" t="s">
        <v>10835</v>
      </c>
      <c r="CC17" s="31" t="s">
        <v>10836</v>
      </c>
      <c r="CD17" s="31" t="s">
        <v>10837</v>
      </c>
    </row>
    <row r="18" spans="1:82" ht="12.75" thickBot="1" x14ac:dyDescent="0.25">
      <c r="A18" s="31">
        <v>142017</v>
      </c>
      <c r="B18" s="201" t="str" cm="1">
        <f t="array" ref="B18">INDEX($AJ:$AS,MATCH($A18,$AJ:$AJ,0),B$1)</f>
        <v>동료 파견</v>
      </c>
      <c r="C18" s="201" t="str" cm="1">
        <f t="array" ref="C18">INDEX($AJ:$AS,MATCH($A18,$AJ:$AJ,0),C$1)</f>
        <v>Dispatch Companion</v>
      </c>
      <c r="D18" s="201" t="str" cm="1">
        <f t="array" ref="D18">INDEX($AJ:$AS,MATCH($A18,$AJ:$AJ,0),D$1)</f>
        <v>派遣夥伴</v>
      </c>
      <c r="E18" s="201" t="str" cm="1">
        <f t="array" ref="E18">INDEX($AJ:$AS,MATCH($A18,$AJ:$AJ,0),E$1)</f>
        <v>派遣伙伴</v>
      </c>
      <c r="F18" s="201" t="str" cm="1">
        <f t="array" ref="F18">INDEX($AJ:$AS,MATCH($A18,$AJ:$AJ,0),F$1)</f>
        <v>デュアルチャレンジ</v>
      </c>
      <c r="G18" s="201" t="str" cm="1">
        <f t="array" ref="G18">INDEX($AJ:$AS,MATCH($A18,$AJ:$AJ,0),G$1)</f>
        <v>Dispatch พันธมิตร</v>
      </c>
      <c r="H18" s="201" t="str" cm="1">
        <f t="array" ref="H18">INDEX($AJ:$AS,MATCH($A18,$AJ:$AJ,0),H$1)</f>
        <v>Kirim Pendamping</v>
      </c>
      <c r="I18" s="201" t="str" cm="1">
        <f t="array" ref="I18">INDEX($AJ:$AS,MATCH($A18,$AJ:$AJ,0),I$1)</f>
        <v>Ipadala ang Compadre</v>
      </c>
      <c r="J18" s="201" t="str" cm="1">
        <f t="array" ref="J18">INDEX($AJ:$AS,MATCH($A18,$AJ:$AJ,0),J$1)</f>
        <v>Hantar Teman</v>
      </c>
      <c r="K18" s="31">
        <v>0</v>
      </c>
      <c r="L18" s="31">
        <v>142017</v>
      </c>
      <c r="M18" s="31" t="str">
        <f>'가이드 작업용'!M18</f>
        <v>MVP 처치</v>
      </c>
      <c r="N18" s="31" t="str">
        <f t="shared" si="2"/>
        <v>다름</v>
      </c>
      <c r="R18" s="140">
        <v>1017</v>
      </c>
      <c r="S18" s="140">
        <v>2</v>
      </c>
      <c r="T18" s="140">
        <v>142017</v>
      </c>
      <c r="U18" s="140">
        <v>242017</v>
      </c>
      <c r="V18" s="186" t="str">
        <f>'가이드 작업용'!M18</f>
        <v>MVP 처치</v>
      </c>
      <c r="W18" s="197" t="str">
        <f t="shared" si="3"/>
        <v>듀얼 도전</v>
      </c>
      <c r="X18" s="202" t="str">
        <f t="shared" si="4"/>
        <v>MVP 처치</v>
      </c>
      <c r="Z18" s="197">
        <v>142017</v>
      </c>
      <c r="AA18" s="197" t="s">
        <v>2893</v>
      </c>
      <c r="AB18" s="197" t="s">
        <v>8484</v>
      </c>
      <c r="AC18" s="201">
        <v>142017</v>
      </c>
      <c r="AD18" s="201" t="s">
        <v>2466</v>
      </c>
      <c r="AE18" s="201" t="s">
        <v>8479</v>
      </c>
      <c r="AJ18" s="276">
        <v>142017</v>
      </c>
      <c r="AK18" s="278" t="s">
        <v>2772</v>
      </c>
      <c r="AL18" s="258" t="s">
        <v>9365</v>
      </c>
      <c r="AM18" s="258" t="s">
        <v>9366</v>
      </c>
      <c r="AN18" s="258" t="s">
        <v>9367</v>
      </c>
      <c r="AO18" s="258" t="s">
        <v>9368</v>
      </c>
      <c r="AP18" s="258" t="s">
        <v>9369</v>
      </c>
      <c r="AQ18" s="258" t="s">
        <v>9370</v>
      </c>
      <c r="AR18" s="258" t="s">
        <v>9371</v>
      </c>
      <c r="AS18" s="258" t="s">
        <v>9372</v>
      </c>
      <c r="AT18" s="241" t="str">
        <f t="shared" si="5"/>
        <v>동료 파견</v>
      </c>
      <c r="AU18" s="241" t="str">
        <f t="shared" si="6"/>
        <v>Dispatch Companion</v>
      </c>
      <c r="AV18" s="241" t="str">
        <f t="shared" si="7"/>
        <v>派遣夥伴</v>
      </c>
      <c r="AW18" s="241" t="str">
        <f t="shared" si="8"/>
        <v>派遣伙伴</v>
      </c>
      <c r="AX18" s="241" t="str">
        <f t="shared" si="9"/>
        <v>デュアルチャレンジ</v>
      </c>
      <c r="AY18" s="241" t="str">
        <f t="shared" si="10"/>
        <v>Dispatch พันธมิตร</v>
      </c>
      <c r="AZ18" s="241" t="str">
        <f t="shared" si="11"/>
        <v>Kirim Pendamping</v>
      </c>
      <c r="BA18" s="241" t="str">
        <f t="shared" si="12"/>
        <v>Ipadala ang Compadre</v>
      </c>
      <c r="BB18" s="241" t="str">
        <f t="shared" si="13"/>
        <v>Hantar Teman</v>
      </c>
      <c r="BC18" s="241"/>
      <c r="BD18" s="241"/>
      <c r="BE18" s="241"/>
      <c r="BF18" s="241"/>
      <c r="BI18" s="236">
        <v>242017</v>
      </c>
      <c r="BJ18" s="235" t="str">
        <f t="shared" si="14"/>
        <v>메인 퀘스트 17 클리어</v>
      </c>
      <c r="BK18" s="234" t="str">
        <f t="shared" si="15"/>
        <v>Main Quest 17 Clear</v>
      </c>
      <c r="BL18" s="234" t="str">
        <f t="shared" si="16"/>
        <v>主線任務17通關</v>
      </c>
      <c r="BM18" s="234" t="str">
        <f t="shared" si="17"/>
        <v>通关主线任务17</v>
      </c>
      <c r="BN18" s="234" t="str">
        <f t="shared" si="18"/>
        <v>メインクエスト17クリア</v>
      </c>
      <c r="BO18" s="234" t="str">
        <f t="shared" si="19"/>
        <v>เคลียร์ Main Quest 17</v>
      </c>
      <c r="BP18" s="234" t="str">
        <f t="shared" si="20"/>
        <v>Misi Utama 17 Selesai</v>
      </c>
      <c r="BQ18" s="234" t="str">
        <f t="shared" si="21"/>
        <v>Tagumpay sa Pangunahing Quest 17</v>
      </c>
      <c r="BR18" s="234" t="str">
        <f t="shared" si="22"/>
        <v>Selesai Pencarian Utama 17</v>
      </c>
      <c r="BU18" s="31">
        <v>142303</v>
      </c>
      <c r="BV18" s="31" t="s">
        <v>10653</v>
      </c>
      <c r="BW18" s="31" t="s">
        <v>10986</v>
      </c>
      <c r="BX18" s="31" t="s">
        <v>10987</v>
      </c>
      <c r="BY18" s="31" t="s">
        <v>10988</v>
      </c>
      <c r="CA18" s="31" t="s">
        <v>10989</v>
      </c>
      <c r="CB18" s="31" t="s">
        <v>10990</v>
      </c>
      <c r="CC18" s="31" t="s">
        <v>10991</v>
      </c>
      <c r="CD18" s="31" t="s">
        <v>10990</v>
      </c>
    </row>
    <row r="19" spans="1:82" ht="12.75" thickBot="1" x14ac:dyDescent="0.25">
      <c r="A19" s="31">
        <v>142018</v>
      </c>
      <c r="B19" s="201" t="str" cm="1">
        <f t="array" ref="B19">INDEX($AJ:$AS,MATCH($A19,$AJ:$AJ,0),B$1)</f>
        <v>MVP 처치</v>
      </c>
      <c r="C19" s="201" t="str" cm="1">
        <f t="array" ref="C19">INDEX($AJ:$AS,MATCH($A19,$AJ:$AJ,0),C$1)</f>
        <v>Defeat MVP</v>
      </c>
      <c r="D19" s="201" t="str" cm="1">
        <f t="array" ref="D19">INDEX($AJ:$AS,MATCH($A19,$AJ:$AJ,0),D$1)</f>
        <v>擊敗MVP</v>
      </c>
      <c r="E19" s="201" t="str" cm="1">
        <f t="array" ref="E19">INDEX($AJ:$AS,MATCH($A19,$AJ:$AJ,0),E$1)</f>
        <v>击杀MVP</v>
      </c>
      <c r="F19" s="201" t="str" cm="1">
        <f t="array" ref="F19">INDEX($AJ:$AS,MATCH($A19,$AJ:$AJ,0),F$1)</f>
        <v>一次転職</v>
      </c>
      <c r="G19" s="201" t="str" cm="1">
        <f t="array" ref="G19">INDEX($AJ:$AS,MATCH($A19,$AJ:$AJ,0),G$1)</f>
        <v>จัดการ MVP</v>
      </c>
      <c r="H19" s="201" t="str" cm="1">
        <f t="array" ref="H19">INDEX($AJ:$AS,MATCH($A19,$AJ:$AJ,0),H$1)</f>
        <v>Kalahkan MVP</v>
      </c>
      <c r="I19" s="201" t="str" cm="1">
        <f t="array" ref="I19">INDEX($AJ:$AS,MATCH($A19,$AJ:$AJ,0),I$1)</f>
        <v>Talunin ang MVP</v>
      </c>
      <c r="J19" s="201" t="str" cm="1">
        <f t="array" ref="J19">INDEX($AJ:$AS,MATCH($A19,$AJ:$AJ,0),J$1)</f>
        <v>Tewaskan MVP</v>
      </c>
      <c r="K19" s="31">
        <v>0</v>
      </c>
      <c r="L19" s="31">
        <v>142018</v>
      </c>
      <c r="M19" s="31" t="str">
        <f>'가이드 작업용'!M19</f>
        <v>동료 파견</v>
      </c>
      <c r="N19" s="31" t="str">
        <f t="shared" si="2"/>
        <v>다름</v>
      </c>
      <c r="R19" s="140">
        <v>1018</v>
      </c>
      <c r="S19" s="140">
        <v>2</v>
      </c>
      <c r="T19" s="140">
        <v>142018</v>
      </c>
      <c r="U19" s="140">
        <v>242018</v>
      </c>
      <c r="V19" s="186" t="str">
        <f>'가이드 작업용'!M19</f>
        <v>동료 파견</v>
      </c>
      <c r="W19" s="197" t="str">
        <f t="shared" si="3"/>
        <v>동료 합성</v>
      </c>
      <c r="X19" s="202" t="str">
        <f t="shared" si="4"/>
        <v>동료 파견</v>
      </c>
      <c r="Z19" s="197">
        <v>142018</v>
      </c>
      <c r="AA19" s="197" t="s">
        <v>2486</v>
      </c>
      <c r="AB19" s="197" t="s">
        <v>8485</v>
      </c>
      <c r="AC19" s="201">
        <v>142018</v>
      </c>
      <c r="AD19" s="201" t="s">
        <v>2772</v>
      </c>
      <c r="AE19" s="201" t="s">
        <v>8483</v>
      </c>
      <c r="AJ19" s="276">
        <v>142018</v>
      </c>
      <c r="AK19" s="277" t="s">
        <v>2466</v>
      </c>
      <c r="AL19" s="258" t="s">
        <v>8479</v>
      </c>
      <c r="AM19" s="258" t="s">
        <v>9330</v>
      </c>
      <c r="AN19" s="258" t="s">
        <v>9331</v>
      </c>
      <c r="AO19" s="258" t="s">
        <v>9332</v>
      </c>
      <c r="AP19" s="258" t="s">
        <v>9333</v>
      </c>
      <c r="AQ19" s="258" t="s">
        <v>9334</v>
      </c>
      <c r="AR19" s="258" t="s">
        <v>9335</v>
      </c>
      <c r="AS19" s="258" t="s">
        <v>9336</v>
      </c>
      <c r="AT19" s="241" t="str">
        <f t="shared" si="5"/>
        <v>MVP 처치</v>
      </c>
      <c r="AU19" s="241" t="str">
        <f t="shared" si="6"/>
        <v>Defeat MVP</v>
      </c>
      <c r="AV19" s="241" t="str">
        <f t="shared" si="7"/>
        <v>擊敗MVP</v>
      </c>
      <c r="AW19" s="241" t="str">
        <f t="shared" si="8"/>
        <v>击杀MVP</v>
      </c>
      <c r="AX19" s="241" t="str">
        <f t="shared" si="9"/>
        <v>一次転職</v>
      </c>
      <c r="AY19" s="241" t="str">
        <f t="shared" si="10"/>
        <v>จัดการ MVP</v>
      </c>
      <c r="AZ19" s="241" t="str">
        <f t="shared" si="11"/>
        <v>Kalahkan MVP</v>
      </c>
      <c r="BA19" s="241" t="str">
        <f t="shared" si="12"/>
        <v>Talunin ang MVP</v>
      </c>
      <c r="BB19" s="241" t="str">
        <f t="shared" si="13"/>
        <v>Tewaskan MVP</v>
      </c>
      <c r="BC19" s="241"/>
      <c r="BD19" s="241"/>
      <c r="BE19" s="241"/>
      <c r="BF19" s="241"/>
      <c r="BI19" s="236">
        <v>242018</v>
      </c>
      <c r="BJ19" s="235" t="str">
        <f t="shared" si="14"/>
        <v>메인 퀘스트 18 클리어</v>
      </c>
      <c r="BK19" s="234" t="str">
        <f t="shared" si="15"/>
        <v>Main Quest 18 Clear</v>
      </c>
      <c r="BL19" s="234" t="str">
        <f t="shared" si="16"/>
        <v>主線任務18通關</v>
      </c>
      <c r="BM19" s="234" t="str">
        <f t="shared" si="17"/>
        <v>通关主线任务18</v>
      </c>
      <c r="BN19" s="234" t="str">
        <f t="shared" si="18"/>
        <v>メインクエスト18クリア</v>
      </c>
      <c r="BO19" s="234" t="str">
        <f t="shared" si="19"/>
        <v>เคลียร์ Main Quest 18</v>
      </c>
      <c r="BP19" s="234" t="str">
        <f t="shared" si="20"/>
        <v>Misi Utama 18 Selesai</v>
      </c>
      <c r="BQ19" s="234" t="str">
        <f t="shared" si="21"/>
        <v>Tagumpay sa Pangunahing Quest 18</v>
      </c>
      <c r="BR19" s="234" t="str">
        <f t="shared" si="22"/>
        <v>Selesai Pencarian Utama 18</v>
      </c>
      <c r="BU19" s="31">
        <v>142304</v>
      </c>
      <c r="BV19" s="31" t="s">
        <v>10654</v>
      </c>
      <c r="BW19" s="31" t="s">
        <v>10992</v>
      </c>
      <c r="BX19" s="31" t="s">
        <v>10993</v>
      </c>
      <c r="BY19" s="31" t="s">
        <v>10994</v>
      </c>
      <c r="CA19" s="31" t="s">
        <v>10995</v>
      </c>
      <c r="CB19" s="31" t="s">
        <v>11305</v>
      </c>
      <c r="CC19" s="31" t="s">
        <v>10996</v>
      </c>
      <c r="CD19" s="31" t="s">
        <v>10997</v>
      </c>
    </row>
    <row r="20" spans="1:82" ht="12.75" thickBot="1" x14ac:dyDescent="0.25">
      <c r="A20" s="31">
        <v>142019</v>
      </c>
      <c r="B20" s="201" t="str" cm="1">
        <f t="array" ref="B20">INDEX($AJ:$AS,MATCH($A20,$AJ:$AJ,0),B$1)</f>
        <v>파브르 보스 처치</v>
      </c>
      <c r="C20" s="201" t="str" cm="1">
        <f t="array" ref="C20">INDEX($AJ:$AS,MATCH($A20,$AJ:$AJ,0),C$1)</f>
        <v>Defeat Fabre Boss</v>
      </c>
      <c r="D20" s="201" t="str" cm="1">
        <f t="array" ref="D20">INDEX($AJ:$AS,MATCH($A20,$AJ:$AJ,0),D$1)</f>
        <v>擊敗綠棉蟲BOSS</v>
      </c>
      <c r="E20" s="201" t="str" cm="1">
        <f t="array" ref="E20">INDEX($AJ:$AS,MATCH($A20,$AJ:$AJ,0),E$1)</f>
        <v>击杀绿棉虫BOSS</v>
      </c>
      <c r="F20" s="201" t="str" cm="1">
        <f t="array" ref="F20">INDEX($AJ:$AS,MATCH($A20,$AJ:$AJ,0),F$1)</f>
        <v>ファーブル·ボス処置</v>
      </c>
      <c r="G20" s="201" t="str" cm="1">
        <f t="array" ref="G20">INDEX($AJ:$AS,MATCH($A20,$AJ:$AJ,0),G$1)</f>
        <v>จัดการ Fabre BOSS</v>
      </c>
      <c r="H20" s="201" t="str" cm="1">
        <f t="array" ref="H20">INDEX($AJ:$AS,MATCH($A20,$AJ:$AJ,0),H$1)</f>
        <v>Kalahkan Bos Fabre</v>
      </c>
      <c r="I20" s="201" t="str" cm="1">
        <f t="array" ref="I20">INDEX($AJ:$AS,MATCH($A20,$AJ:$AJ,0),I$1)</f>
        <v>Talunin ang Fabre Boss</v>
      </c>
      <c r="J20" s="201" t="str" cm="1">
        <f t="array" ref="J20">INDEX($AJ:$AS,MATCH($A20,$AJ:$AJ,0),J$1)</f>
        <v>Tewaskan Boss Fabre</v>
      </c>
      <c r="K20" s="31">
        <v>0</v>
      </c>
      <c r="L20" s="31">
        <v>142019</v>
      </c>
      <c r="M20" s="31" t="str">
        <f>'가이드 작업용'!M20</f>
        <v>파브르 보스 처치</v>
      </c>
      <c r="N20" s="31" t="str">
        <f t="shared" si="2"/>
        <v>-</v>
      </c>
      <c r="R20" s="140">
        <v>1019</v>
      </c>
      <c r="S20" s="140">
        <v>2</v>
      </c>
      <c r="T20" s="140">
        <v>142019</v>
      </c>
      <c r="U20" s="140">
        <v>242019</v>
      </c>
      <c r="V20" s="186" t="str">
        <f>'가이드 작업용'!M20</f>
        <v>파브르 보스 처치</v>
      </c>
      <c r="W20" s="197" t="str">
        <f t="shared" si="3"/>
        <v>파브르 보스 처치</v>
      </c>
      <c r="X20" s="202" t="str">
        <f t="shared" si="4"/>
        <v>파브르 보스 처치</v>
      </c>
      <c r="Z20" s="197">
        <v>142019</v>
      </c>
      <c r="AA20" s="197" t="s">
        <v>2894</v>
      </c>
      <c r="AB20" s="197" t="s">
        <v>8486</v>
      </c>
      <c r="AC20" s="201">
        <v>142019</v>
      </c>
      <c r="AD20" s="201" t="s">
        <v>2894</v>
      </c>
      <c r="AE20" s="201" t="s">
        <v>8486</v>
      </c>
      <c r="AJ20" s="276">
        <v>142019</v>
      </c>
      <c r="AK20" s="278" t="s">
        <v>2894</v>
      </c>
      <c r="AL20" s="258" t="s">
        <v>8486</v>
      </c>
      <c r="AM20" s="258" t="s">
        <v>9373</v>
      </c>
      <c r="AN20" s="258" t="s">
        <v>9374</v>
      </c>
      <c r="AO20" s="258" t="s">
        <v>9375</v>
      </c>
      <c r="AP20" s="258" t="s">
        <v>9376</v>
      </c>
      <c r="AQ20" s="258" t="s">
        <v>9377</v>
      </c>
      <c r="AR20" s="258" t="s">
        <v>9378</v>
      </c>
      <c r="AS20" s="258" t="s">
        <v>9379</v>
      </c>
      <c r="AT20" s="241" t="str">
        <f t="shared" si="5"/>
        <v>파브르 보스 처치</v>
      </c>
      <c r="AU20" s="241" t="str">
        <f t="shared" si="6"/>
        <v>Defeat Fabre Boss</v>
      </c>
      <c r="AV20" s="241" t="str">
        <f t="shared" si="7"/>
        <v>擊敗綠棉蟲BOSS</v>
      </c>
      <c r="AW20" s="241" t="str">
        <f t="shared" si="8"/>
        <v>击杀绿棉虫BOSS</v>
      </c>
      <c r="AX20" s="241" t="str">
        <f t="shared" si="9"/>
        <v>ファーブル·ボス処置</v>
      </c>
      <c r="AY20" s="241" t="str">
        <f t="shared" si="10"/>
        <v>จัดการ Fabre BOSS</v>
      </c>
      <c r="AZ20" s="241" t="str">
        <f t="shared" si="11"/>
        <v>Kalahkan Bos Fabre</v>
      </c>
      <c r="BA20" s="241" t="str">
        <f t="shared" si="12"/>
        <v>Talunin ang Fabre Boss</v>
      </c>
      <c r="BB20" s="241" t="str">
        <f t="shared" si="13"/>
        <v>Tewaskan Boss Fabre</v>
      </c>
      <c r="BC20" s="241"/>
      <c r="BD20" s="241"/>
      <c r="BE20" s="241"/>
      <c r="BF20" s="241"/>
      <c r="BI20" s="236">
        <v>242019</v>
      </c>
      <c r="BJ20" s="235" t="str">
        <f t="shared" si="14"/>
        <v>메인 퀘스트 19 클리어</v>
      </c>
      <c r="BK20" s="234" t="str">
        <f t="shared" si="15"/>
        <v>Main Quest 19 Clear</v>
      </c>
      <c r="BL20" s="234" t="str">
        <f t="shared" si="16"/>
        <v>主線任務19通關</v>
      </c>
      <c r="BM20" s="234" t="str">
        <f t="shared" si="17"/>
        <v>通关主线任务19</v>
      </c>
      <c r="BN20" s="234" t="str">
        <f t="shared" si="18"/>
        <v>メインクエスト19クリア</v>
      </c>
      <c r="BO20" s="234" t="str">
        <f t="shared" si="19"/>
        <v>เคลียร์ Main Quest 19</v>
      </c>
      <c r="BP20" s="234" t="str">
        <f t="shared" si="20"/>
        <v>Misi Utama 19 Selesai</v>
      </c>
      <c r="BQ20" s="234" t="str">
        <f t="shared" si="21"/>
        <v>Tagumpay sa Pangunahing Quest 19</v>
      </c>
      <c r="BR20" s="234" t="str">
        <f t="shared" si="22"/>
        <v>Selesai Pencarian Utama 19</v>
      </c>
      <c r="BU20" s="31">
        <v>142330</v>
      </c>
      <c r="BV20" s="31" t="s">
        <v>10669</v>
      </c>
      <c r="BW20" s="31" t="s">
        <v>11121</v>
      </c>
      <c r="BX20" s="31" t="s">
        <v>11122</v>
      </c>
      <c r="BY20" s="31" t="s">
        <v>11123</v>
      </c>
      <c r="CA20" s="31" t="s">
        <v>11124</v>
      </c>
      <c r="CB20" s="31" t="s">
        <v>11125</v>
      </c>
      <c r="CC20" s="31" t="s">
        <v>11126</v>
      </c>
      <c r="CD20" s="31" t="s">
        <v>11125</v>
      </c>
    </row>
    <row r="21" spans="1:82" ht="12.75" thickBot="1" x14ac:dyDescent="0.25">
      <c r="A21" s="31">
        <v>142020</v>
      </c>
      <c r="B21" s="201" t="str" cm="1">
        <f t="array" ref="B21">INDEX($AJ:$AS,MATCH($A21,$AJ:$AJ,0),B$1)</f>
        <v>로다 프로그 처치</v>
      </c>
      <c r="C21" s="201" t="str" cm="1">
        <f t="array" ref="C21">INDEX($AJ:$AS,MATCH($A21,$AJ:$AJ,0),C$1)</f>
        <v>Defeat Roda Frog</v>
      </c>
      <c r="D21" s="201" t="str" cm="1">
        <f t="array" ref="D21">INDEX($AJ:$AS,MATCH($A21,$AJ:$AJ,0),D$1)</f>
        <v>擊敗羅達蛙</v>
      </c>
      <c r="E21" s="201" t="str" cm="1">
        <f t="array" ref="E21">INDEX($AJ:$AS,MATCH($A21,$AJ:$AJ,0),E$1)</f>
        <v>击杀罗达蛙</v>
      </c>
      <c r="F21" s="201" t="str" cm="1">
        <f t="array" ref="F21">INDEX($AJ:$AS,MATCH($A21,$AJ:$AJ,0),F$1)</f>
        <v>ローダ·フロッグ·処置</v>
      </c>
      <c r="G21" s="201" t="str" cm="1">
        <f t="array" ref="G21">INDEX($AJ:$AS,MATCH($A21,$AJ:$AJ,0),G$1)</f>
        <v>จัดการ Roda Frog</v>
      </c>
      <c r="H21" s="201" t="str" cm="1">
        <f t="array" ref="H21">INDEX($AJ:$AS,MATCH($A21,$AJ:$AJ,0),H$1)</f>
        <v>Kalahkan Roda Frog</v>
      </c>
      <c r="I21" s="201" t="str" cm="1">
        <f t="array" ref="I21">INDEX($AJ:$AS,MATCH($A21,$AJ:$AJ,0),I$1)</f>
        <v>Talunin ang Roda Frog</v>
      </c>
      <c r="J21" s="201" t="str" cm="1">
        <f t="array" ref="J21">INDEX($AJ:$AS,MATCH($A21,$AJ:$AJ,0),J$1)</f>
        <v>Tewaskan Katak Roda</v>
      </c>
      <c r="K21" s="31">
        <v>0</v>
      </c>
      <c r="L21" s="31">
        <v>142020</v>
      </c>
      <c r="M21" s="31" t="str">
        <f>'가이드 작업용'!M21</f>
        <v>로다 프로그 처치</v>
      </c>
      <c r="N21" s="31" t="str">
        <f t="shared" si="2"/>
        <v>-</v>
      </c>
      <c r="R21" s="140">
        <v>1020</v>
      </c>
      <c r="S21" s="140">
        <v>2</v>
      </c>
      <c r="T21" s="140">
        <v>142020</v>
      </c>
      <c r="U21" s="140">
        <v>242020</v>
      </c>
      <c r="V21" s="186" t="str">
        <f>'가이드 작업용'!M21</f>
        <v>로다 프로그 처치</v>
      </c>
      <c r="W21" s="197" t="str">
        <f t="shared" si="3"/>
        <v>로다 프로그 처치</v>
      </c>
      <c r="X21" s="202" t="str">
        <f t="shared" si="4"/>
        <v>로다 프로그 처치</v>
      </c>
      <c r="Z21" s="197">
        <v>142020</v>
      </c>
      <c r="AA21" s="197" t="s">
        <v>2895</v>
      </c>
      <c r="AB21" s="197" t="s">
        <v>8487</v>
      </c>
      <c r="AC21" s="201">
        <v>142020</v>
      </c>
      <c r="AD21" s="201" t="s">
        <v>2895</v>
      </c>
      <c r="AE21" s="201" t="s">
        <v>8487</v>
      </c>
      <c r="AJ21" s="276">
        <v>142020</v>
      </c>
      <c r="AK21" s="277" t="s">
        <v>2895</v>
      </c>
      <c r="AL21" s="258" t="s">
        <v>8487</v>
      </c>
      <c r="AM21" s="258" t="s">
        <v>9380</v>
      </c>
      <c r="AN21" s="258" t="s">
        <v>9381</v>
      </c>
      <c r="AO21" s="258" t="s">
        <v>9382</v>
      </c>
      <c r="AP21" s="258" t="s">
        <v>9383</v>
      </c>
      <c r="AQ21" s="258" t="s">
        <v>9384</v>
      </c>
      <c r="AR21" s="258" t="s">
        <v>9385</v>
      </c>
      <c r="AS21" s="258" t="s">
        <v>9386</v>
      </c>
      <c r="AT21" s="241" t="str">
        <f t="shared" si="5"/>
        <v>로다 프로그 처치</v>
      </c>
      <c r="AU21" s="241" t="str">
        <f t="shared" si="6"/>
        <v>Defeat Roda Frog</v>
      </c>
      <c r="AV21" s="241" t="str">
        <f t="shared" si="7"/>
        <v>擊敗羅達蛙</v>
      </c>
      <c r="AW21" s="241" t="str">
        <f t="shared" si="8"/>
        <v>击杀罗达蛙</v>
      </c>
      <c r="AX21" s="241" t="str">
        <f t="shared" si="9"/>
        <v>ローダ·フロッグ·処置</v>
      </c>
      <c r="AY21" s="241" t="str">
        <f t="shared" si="10"/>
        <v>จัดการ Roda Frog</v>
      </c>
      <c r="AZ21" s="241" t="str">
        <f t="shared" si="11"/>
        <v>Kalahkan Roda Frog</v>
      </c>
      <c r="BA21" s="241" t="str">
        <f t="shared" si="12"/>
        <v>Talunin ang Roda Frog</v>
      </c>
      <c r="BB21" s="241" t="str">
        <f t="shared" si="13"/>
        <v>Tewaskan Katak Roda</v>
      </c>
      <c r="BC21" s="241"/>
      <c r="BD21" s="241"/>
      <c r="BE21" s="241"/>
      <c r="BF21" s="241"/>
      <c r="BI21" s="236">
        <v>242020</v>
      </c>
      <c r="BJ21" s="235" t="str">
        <f t="shared" si="14"/>
        <v>메인 퀘스트 20 클리어</v>
      </c>
      <c r="BK21" s="234" t="str">
        <f t="shared" si="15"/>
        <v>Main Quest 20 Clear</v>
      </c>
      <c r="BL21" s="234" t="str">
        <f t="shared" si="16"/>
        <v>主線任務20通關</v>
      </c>
      <c r="BM21" s="234" t="str">
        <f t="shared" si="17"/>
        <v>通关主线任务20</v>
      </c>
      <c r="BN21" s="234" t="str">
        <f t="shared" si="18"/>
        <v>メインクエスト20クリア</v>
      </c>
      <c r="BO21" s="234" t="str">
        <f t="shared" si="19"/>
        <v>เคลียร์ Main Quest 20</v>
      </c>
      <c r="BP21" s="234" t="str">
        <f t="shared" si="20"/>
        <v>Misi Utama 20 Selesai</v>
      </c>
      <c r="BQ21" s="234" t="str">
        <f t="shared" si="21"/>
        <v>Tagumpay sa Pangunahing Quest 20</v>
      </c>
      <c r="BR21" s="234" t="str">
        <f t="shared" si="22"/>
        <v>Selesai Pencarian Utama 20</v>
      </c>
      <c r="BU21" s="31">
        <v>142331</v>
      </c>
      <c r="BV21" s="31" t="s">
        <v>10670</v>
      </c>
      <c r="BW21" s="31" t="s">
        <v>11127</v>
      </c>
      <c r="BX21" s="31" t="s">
        <v>11128</v>
      </c>
      <c r="BY21" s="31" t="s">
        <v>11129</v>
      </c>
      <c r="CA21" s="31" t="s">
        <v>11130</v>
      </c>
      <c r="CB21" s="31" t="s">
        <v>11306</v>
      </c>
      <c r="CC21" s="31" t="s">
        <v>11131</v>
      </c>
      <c r="CD21" s="31" t="s">
        <v>11132</v>
      </c>
    </row>
    <row r="22" spans="1:82" ht="12.75" thickBot="1" x14ac:dyDescent="0.25">
      <c r="A22" s="31">
        <v>142021</v>
      </c>
      <c r="B22" s="201" t="str" cm="1">
        <f t="array" ref="B22">INDEX($AJ:$AS,MATCH($A22,$AJ:$AJ,0),B$1)</f>
        <v>듀얼 도전</v>
      </c>
      <c r="C22" s="201" t="str" cm="1">
        <f t="array" ref="C22">INDEX($AJ:$AS,MATCH($A22,$AJ:$AJ,0),C$1)</f>
        <v>Challenge Duel</v>
      </c>
      <c r="D22" s="201" t="str" cm="1">
        <f t="array" ref="D22">INDEX($AJ:$AS,MATCH($A22,$AJ:$AJ,0),D$1)</f>
        <v>挑戰決鬥</v>
      </c>
      <c r="E22" s="201" t="str" cm="1">
        <f t="array" ref="E22">INDEX($AJ:$AS,MATCH($A22,$AJ:$AJ,0),E$1)</f>
        <v>决斗挑战</v>
      </c>
      <c r="F22" s="201" t="str" cm="1">
        <f t="array" ref="F22">INDEX($AJ:$AS,MATCH($A22,$AJ:$AJ,0),F$1)</f>
        <v>シングルフロンテラミーロクリア</v>
      </c>
      <c r="G22" s="201" t="str" cm="1">
        <f t="array" ref="G22">INDEX($AJ:$AS,MATCH($A22,$AJ:$AJ,0),G$1)</f>
        <v>ท้าทาย Duel</v>
      </c>
      <c r="H22" s="201" t="str" cm="1">
        <f t="array" ref="H22">INDEX($AJ:$AS,MATCH($A22,$AJ:$AJ,0),H$1)</f>
        <v>Tantangan Pertarungan</v>
      </c>
      <c r="I22" s="201" t="str" cm="1">
        <f t="array" ref="I22">INDEX($AJ:$AS,MATCH($A22,$AJ:$AJ,0),I$1)</f>
        <v>Challenge Duel</v>
      </c>
      <c r="J22" s="201" t="str" cm="1">
        <f t="array" ref="J22">INDEX($AJ:$AS,MATCH($A22,$AJ:$AJ,0),J$1)</f>
        <v>Cabar Pertarungan</v>
      </c>
      <c r="K22" s="31">
        <v>0</v>
      </c>
      <c r="L22" s="31">
        <v>142021</v>
      </c>
      <c r="M22" s="31" t="str">
        <f>'가이드 작업용'!M22</f>
        <v>듀얼 도전</v>
      </c>
      <c r="N22" s="31" t="str">
        <f t="shared" si="2"/>
        <v>-</v>
      </c>
      <c r="R22" s="140">
        <v>1021</v>
      </c>
      <c r="S22" s="140">
        <v>2</v>
      </c>
      <c r="T22" s="140">
        <v>142021</v>
      </c>
      <c r="U22" s="140">
        <v>242021</v>
      </c>
      <c r="V22" s="186" t="str">
        <f>'가이드 작업용'!M22</f>
        <v>듀얼 도전</v>
      </c>
      <c r="W22" s="197" t="str">
        <f t="shared" si="3"/>
        <v>싱글 프론테라 미로 클리어</v>
      </c>
      <c r="X22" s="202" t="str">
        <f t="shared" si="4"/>
        <v>듀얼 도전</v>
      </c>
      <c r="Z22" s="197">
        <v>142021</v>
      </c>
      <c r="AA22" s="197" t="s">
        <v>2896</v>
      </c>
      <c r="AB22" s="197" t="s">
        <v>8488</v>
      </c>
      <c r="AC22" s="201">
        <v>142021</v>
      </c>
      <c r="AD22" s="201" t="s">
        <v>2893</v>
      </c>
      <c r="AE22" s="201" t="s">
        <v>8484</v>
      </c>
      <c r="AJ22" s="276">
        <v>142021</v>
      </c>
      <c r="AK22" s="278" t="s">
        <v>2893</v>
      </c>
      <c r="AL22" s="258" t="s">
        <v>8484</v>
      </c>
      <c r="AM22" s="258" t="s">
        <v>9387</v>
      </c>
      <c r="AN22" s="258" t="s">
        <v>9388</v>
      </c>
      <c r="AO22" s="258" t="s">
        <v>9389</v>
      </c>
      <c r="AP22" s="258" t="s">
        <v>9390</v>
      </c>
      <c r="AQ22" s="258" t="s">
        <v>9391</v>
      </c>
      <c r="AR22" s="258" t="s">
        <v>8484</v>
      </c>
      <c r="AS22" s="258" t="s">
        <v>9392</v>
      </c>
      <c r="AT22" s="241" t="str">
        <f t="shared" si="5"/>
        <v>듀얼 도전</v>
      </c>
      <c r="AU22" s="241" t="str">
        <f t="shared" si="6"/>
        <v>Challenge Duel</v>
      </c>
      <c r="AV22" s="241" t="str">
        <f t="shared" si="7"/>
        <v>挑戰決鬥</v>
      </c>
      <c r="AW22" s="241" t="str">
        <f t="shared" si="8"/>
        <v>决斗挑战</v>
      </c>
      <c r="AX22" s="241" t="str">
        <f t="shared" si="9"/>
        <v>シングルフロンテラミーロクリア</v>
      </c>
      <c r="AY22" s="241" t="str">
        <f t="shared" si="10"/>
        <v>ท้าทาย Duel</v>
      </c>
      <c r="AZ22" s="241" t="str">
        <f t="shared" si="11"/>
        <v>Tantangan Pertarungan</v>
      </c>
      <c r="BA22" s="241" t="str">
        <f t="shared" si="12"/>
        <v>Challenge Duel</v>
      </c>
      <c r="BB22" s="241" t="str">
        <f t="shared" si="13"/>
        <v>Cabar Pertarungan</v>
      </c>
      <c r="BC22" s="241"/>
      <c r="BD22" s="241"/>
      <c r="BE22" s="241"/>
      <c r="BF22" s="241"/>
      <c r="BI22" s="236">
        <v>242021</v>
      </c>
      <c r="BJ22" s="235" t="str">
        <f t="shared" si="14"/>
        <v>메인 퀘스트 21 클리어</v>
      </c>
      <c r="BK22" s="234" t="str">
        <f t="shared" si="15"/>
        <v>Main Quest 21 Clear</v>
      </c>
      <c r="BL22" s="234" t="str">
        <f t="shared" si="16"/>
        <v>主線任務21通關</v>
      </c>
      <c r="BM22" s="234" t="str">
        <f t="shared" si="17"/>
        <v>通关主线任务21</v>
      </c>
      <c r="BN22" s="234" t="str">
        <f t="shared" si="18"/>
        <v>メインクエスト21クリア</v>
      </c>
      <c r="BO22" s="234" t="str">
        <f t="shared" si="19"/>
        <v>เคลียร์ Main Quest 21</v>
      </c>
      <c r="BP22" s="234" t="str">
        <f t="shared" si="20"/>
        <v>Misi Utama 21 Selesai</v>
      </c>
      <c r="BQ22" s="234" t="str">
        <f t="shared" si="21"/>
        <v>Tagumpay sa Pangunahing Quest 21</v>
      </c>
      <c r="BR22" s="234" t="str">
        <f t="shared" si="22"/>
        <v>Selesai Pencarian Utama 21</v>
      </c>
    </row>
    <row r="23" spans="1:82" ht="12.75" thickBot="1" x14ac:dyDescent="0.25">
      <c r="A23" s="31">
        <v>142022</v>
      </c>
      <c r="B23" s="201" t="str" cm="1">
        <f t="array" ref="B23">INDEX($AJ:$AS,MATCH($A23,$AJ:$AJ,0),B$1)</f>
        <v>MVP 처치</v>
      </c>
      <c r="C23" s="201" t="str" cm="1">
        <f t="array" ref="C23">INDEX($AJ:$AS,MATCH($A23,$AJ:$AJ,0),C$1)</f>
        <v>Defeat MVP</v>
      </c>
      <c r="D23" s="201" t="str" cm="1">
        <f t="array" ref="D23">INDEX($AJ:$AS,MATCH($A23,$AJ:$AJ,0),D$1)</f>
        <v>擊敗MVP</v>
      </c>
      <c r="E23" s="201" t="str" cm="1">
        <f t="array" ref="E23">INDEX($AJ:$AS,MATCH($A23,$AJ:$AJ,0),E$1)</f>
        <v>击杀MVP</v>
      </c>
      <c r="F23" s="201" t="str" cm="1">
        <f t="array" ref="F23">INDEX($AJ:$AS,MATCH($A23,$AJ:$AJ,0),F$1)</f>
        <v>一次転職</v>
      </c>
      <c r="G23" s="201" t="str" cm="1">
        <f t="array" ref="G23">INDEX($AJ:$AS,MATCH($A23,$AJ:$AJ,0),G$1)</f>
        <v>จัดการ MVP</v>
      </c>
      <c r="H23" s="201" t="str" cm="1">
        <f t="array" ref="H23">INDEX($AJ:$AS,MATCH($A23,$AJ:$AJ,0),H$1)</f>
        <v>Kalahkan MVP</v>
      </c>
      <c r="I23" s="201" t="str" cm="1">
        <f t="array" ref="I23">INDEX($AJ:$AS,MATCH($A23,$AJ:$AJ,0),I$1)</f>
        <v>Talunin ang MVP</v>
      </c>
      <c r="J23" s="201" t="str" cm="1">
        <f t="array" ref="J23">INDEX($AJ:$AS,MATCH($A23,$AJ:$AJ,0),J$1)</f>
        <v>Tewaskan MVP</v>
      </c>
      <c r="K23" s="31">
        <v>0</v>
      </c>
      <c r="L23" s="31">
        <v>142022</v>
      </c>
      <c r="M23" s="31" t="str">
        <f>'가이드 작업용'!M23</f>
        <v>MVP 처치</v>
      </c>
      <c r="N23" s="31" t="str">
        <f t="shared" si="2"/>
        <v>-</v>
      </c>
      <c r="R23" s="140">
        <v>1022</v>
      </c>
      <c r="S23" s="140">
        <v>2</v>
      </c>
      <c r="T23" s="140">
        <v>142022</v>
      </c>
      <c r="U23" s="140">
        <v>242022</v>
      </c>
      <c r="V23" s="186" t="str">
        <f>'가이드 작업용'!M23</f>
        <v>MVP 처치</v>
      </c>
      <c r="W23" s="197" t="str">
        <f t="shared" si="3"/>
        <v>멀티 프론테라 미로 클리어</v>
      </c>
      <c r="X23" s="202" t="str">
        <f t="shared" si="4"/>
        <v>MVP 처치</v>
      </c>
      <c r="Z23" s="197">
        <v>142022</v>
      </c>
      <c r="AA23" s="197" t="s">
        <v>2897</v>
      </c>
      <c r="AB23" s="197" t="s">
        <v>8489</v>
      </c>
      <c r="AC23" s="201">
        <v>142022</v>
      </c>
      <c r="AD23" s="201" t="s">
        <v>2466</v>
      </c>
      <c r="AE23" s="201" t="s">
        <v>8479</v>
      </c>
      <c r="AJ23" s="276">
        <v>142022</v>
      </c>
      <c r="AK23" s="277" t="s">
        <v>2466</v>
      </c>
      <c r="AL23" s="258" t="s">
        <v>8479</v>
      </c>
      <c r="AM23" s="258" t="s">
        <v>9330</v>
      </c>
      <c r="AN23" s="258" t="s">
        <v>9331</v>
      </c>
      <c r="AO23" s="258" t="s">
        <v>9332</v>
      </c>
      <c r="AP23" s="258" t="s">
        <v>9333</v>
      </c>
      <c r="AQ23" s="258" t="s">
        <v>9334</v>
      </c>
      <c r="AR23" s="258" t="s">
        <v>9335</v>
      </c>
      <c r="AS23" s="258" t="s">
        <v>9336</v>
      </c>
      <c r="AT23" s="241" t="str">
        <f t="shared" si="5"/>
        <v>MVP 처치</v>
      </c>
      <c r="AU23" s="241" t="str">
        <f t="shared" si="6"/>
        <v>Defeat MVP</v>
      </c>
      <c r="AV23" s="241" t="str">
        <f t="shared" si="7"/>
        <v>擊敗MVP</v>
      </c>
      <c r="AW23" s="241" t="str">
        <f t="shared" si="8"/>
        <v>击杀MVP</v>
      </c>
      <c r="AX23" s="241" t="str">
        <f t="shared" si="9"/>
        <v>一次転職</v>
      </c>
      <c r="AY23" s="241" t="str">
        <f t="shared" si="10"/>
        <v>จัดการ MVP</v>
      </c>
      <c r="AZ23" s="241" t="str">
        <f t="shared" si="11"/>
        <v>Kalahkan MVP</v>
      </c>
      <c r="BA23" s="241" t="str">
        <f t="shared" si="12"/>
        <v>Talunin ang MVP</v>
      </c>
      <c r="BB23" s="241" t="str">
        <f t="shared" si="13"/>
        <v>Tewaskan MVP</v>
      </c>
      <c r="BC23" s="241"/>
      <c r="BD23" s="241"/>
      <c r="BE23" s="241"/>
      <c r="BF23" s="241"/>
      <c r="BI23" s="236">
        <v>242022</v>
      </c>
      <c r="BJ23" s="235" t="str">
        <f t="shared" si="14"/>
        <v>메인 퀘스트 22 클리어</v>
      </c>
      <c r="BK23" s="234" t="str">
        <f t="shared" si="15"/>
        <v>Main Quest 22 Clear</v>
      </c>
      <c r="BL23" s="234" t="str">
        <f t="shared" si="16"/>
        <v>主線任務22通關</v>
      </c>
      <c r="BM23" s="234" t="str">
        <f t="shared" si="17"/>
        <v>通关主线任务22</v>
      </c>
      <c r="BN23" s="234" t="str">
        <f t="shared" si="18"/>
        <v>メインクエスト22クリア</v>
      </c>
      <c r="BO23" s="234" t="str">
        <f t="shared" si="19"/>
        <v>เคลียร์ Main Quest 22</v>
      </c>
      <c r="BP23" s="234" t="str">
        <f t="shared" si="20"/>
        <v>Misi Utama 22 Selesai</v>
      </c>
      <c r="BQ23" s="234" t="str">
        <f t="shared" si="21"/>
        <v>Tagumpay sa Pangunahing Quest 22</v>
      </c>
      <c r="BR23" s="234" t="str">
        <f t="shared" si="22"/>
        <v>Selesai Pencarian Utama 22</v>
      </c>
      <c r="BV23" s="31">
        <v>2</v>
      </c>
      <c r="BW23" s="31">
        <v>3</v>
      </c>
      <c r="BX23" s="31">
        <v>4</v>
      </c>
      <c r="BY23" s="31">
        <v>5</v>
      </c>
      <c r="BZ23" s="31">
        <v>6</v>
      </c>
      <c r="CA23" s="31">
        <v>7</v>
      </c>
      <c r="CB23" s="31">
        <v>8</v>
      </c>
      <c r="CC23" s="31">
        <v>9</v>
      </c>
      <c r="CD23" s="31">
        <v>10</v>
      </c>
    </row>
    <row r="24" spans="1:82" ht="12.75" thickBot="1" x14ac:dyDescent="0.25">
      <c r="A24" s="31">
        <v>142023</v>
      </c>
      <c r="B24" s="201" t="str" cm="1">
        <f t="array" ref="B24">INDEX($AJ:$AS,MATCH($A24,$AJ:$AJ,0),B$1)</f>
        <v>장비 강화</v>
      </c>
      <c r="C24" s="201" t="str" cm="1">
        <f t="array" ref="C24">INDEX($AJ:$AS,MATCH($A24,$AJ:$AJ,0),C$1)</f>
        <v>Upgrade Gear</v>
      </c>
      <c r="D24" s="201" t="str" cm="1">
        <f t="array" ref="D24">INDEX($AJ:$AS,MATCH($A24,$AJ:$AJ,0),D$1)</f>
        <v>強化裝備</v>
      </c>
      <c r="E24" s="201" t="str" cm="1">
        <f t="array" ref="E24">INDEX($AJ:$AS,MATCH($A24,$AJ:$AJ,0),E$1)</f>
        <v>强化装备</v>
      </c>
      <c r="F24" s="201" t="str" cm="1">
        <f t="array" ref="F24">INDEX($AJ:$AS,MATCH($A24,$AJ:$AJ,0),F$1)</f>
        <v>装備強化</v>
      </c>
      <c r="G24" s="201" t="str" cm="1">
        <f t="array" ref="G24">INDEX($AJ:$AS,MATCH($A24,$AJ:$AJ,0),G$1)</f>
        <v>อัปเกรดอุปกรณ์</v>
      </c>
      <c r="H24" s="201" t="str" cm="1">
        <f t="array" ref="H24">INDEX($AJ:$AS,MATCH($A24,$AJ:$AJ,0),H$1)</f>
        <v>Tingkatkan Peralatan</v>
      </c>
      <c r="I24" s="201" t="str" cm="1">
        <f t="array" ref="I24">INDEX($AJ:$AS,MATCH($A24,$AJ:$AJ,0),I$1)</f>
        <v>Upgrade Gear</v>
      </c>
      <c r="J24" s="201" t="str" cm="1">
        <f t="array" ref="J24">INDEX($AJ:$AS,MATCH($A24,$AJ:$AJ,0),J$1)</f>
        <v>Naik Tahap Kelengkapan</v>
      </c>
      <c r="K24" s="31">
        <v>0</v>
      </c>
      <c r="L24" s="31">
        <v>142023</v>
      </c>
      <c r="M24" s="31" t="str">
        <f>'가이드 작업용'!M24</f>
        <v>장비 강화</v>
      </c>
      <c r="N24" s="31" t="str">
        <f t="shared" si="2"/>
        <v>-</v>
      </c>
      <c r="R24" s="140">
        <v>1023</v>
      </c>
      <c r="S24" s="140">
        <v>2</v>
      </c>
      <c r="T24" s="140">
        <v>142023</v>
      </c>
      <c r="U24" s="140">
        <v>242023</v>
      </c>
      <c r="V24" s="186" t="str">
        <f>'가이드 작업용'!M24</f>
        <v>장비 강화</v>
      </c>
      <c r="W24" s="197" t="str">
        <f t="shared" si="3"/>
        <v>로다 프로그 소탕</v>
      </c>
      <c r="X24" s="202" t="str">
        <f t="shared" si="4"/>
        <v>장비 강화</v>
      </c>
      <c r="Z24" s="197">
        <v>142023</v>
      </c>
      <c r="AA24" s="197" t="s">
        <v>2898</v>
      </c>
      <c r="AB24" s="197" t="s">
        <v>8487</v>
      </c>
      <c r="AC24" s="201">
        <v>142023</v>
      </c>
      <c r="AD24" s="201" t="s">
        <v>2854</v>
      </c>
      <c r="AE24" s="201" t="s">
        <v>8475</v>
      </c>
      <c r="AJ24" s="276">
        <v>142023</v>
      </c>
      <c r="AK24" s="278" t="s">
        <v>2854</v>
      </c>
      <c r="AL24" s="258" t="s">
        <v>8475</v>
      </c>
      <c r="AM24" s="258" t="s">
        <v>9310</v>
      </c>
      <c r="AN24" s="258" t="s">
        <v>9311</v>
      </c>
      <c r="AO24" s="258" t="s">
        <v>9312</v>
      </c>
      <c r="AP24" s="258" t="s">
        <v>9313</v>
      </c>
      <c r="AQ24" s="258" t="s">
        <v>9314</v>
      </c>
      <c r="AR24" s="258" t="s">
        <v>8475</v>
      </c>
      <c r="AS24" s="258" t="s">
        <v>9315</v>
      </c>
      <c r="AT24" s="241" t="str">
        <f t="shared" si="5"/>
        <v>장비 강화</v>
      </c>
      <c r="AU24" s="241" t="str">
        <f t="shared" si="6"/>
        <v>Upgrade Gear</v>
      </c>
      <c r="AV24" s="241" t="str">
        <f t="shared" si="7"/>
        <v>強化裝備</v>
      </c>
      <c r="AW24" s="241" t="str">
        <f t="shared" si="8"/>
        <v>强化装备</v>
      </c>
      <c r="AX24" s="241" t="str">
        <f t="shared" si="9"/>
        <v>装備強化</v>
      </c>
      <c r="AY24" s="241" t="str">
        <f t="shared" si="10"/>
        <v>อัปเกรดอุปกรณ์</v>
      </c>
      <c r="AZ24" s="241" t="str">
        <f t="shared" si="11"/>
        <v>Tingkatkan Peralatan</v>
      </c>
      <c r="BA24" s="241" t="str">
        <f t="shared" si="12"/>
        <v>Upgrade Gear</v>
      </c>
      <c r="BB24" s="241" t="str">
        <f t="shared" si="13"/>
        <v>Naik Tahap Kelengkapan</v>
      </c>
      <c r="BC24" s="241"/>
      <c r="BD24" s="241"/>
      <c r="BE24" s="241"/>
      <c r="BF24" s="241"/>
      <c r="BI24" s="236">
        <v>242023</v>
      </c>
      <c r="BJ24" s="235" t="str">
        <f t="shared" si="14"/>
        <v>메인 퀘스트 23 클리어</v>
      </c>
      <c r="BK24" s="234" t="str">
        <f t="shared" si="15"/>
        <v>Main Quest 23 Clear</v>
      </c>
      <c r="BL24" s="234" t="str">
        <f t="shared" si="16"/>
        <v>主線任務23通關</v>
      </c>
      <c r="BM24" s="234" t="str">
        <f t="shared" si="17"/>
        <v>通关主线任务23</v>
      </c>
      <c r="BN24" s="234" t="str">
        <f t="shared" si="18"/>
        <v>メインクエスト23クリア</v>
      </c>
      <c r="BO24" s="234" t="str">
        <f t="shared" si="19"/>
        <v>เคลียร์ Main Quest 23</v>
      </c>
      <c r="BP24" s="234" t="str">
        <f t="shared" si="20"/>
        <v>Misi Utama 23 Selesai</v>
      </c>
      <c r="BQ24" s="234" t="str">
        <f t="shared" si="21"/>
        <v>Tagumpay sa Pangunahing Quest 23</v>
      </c>
      <c r="BR24" s="234" t="str">
        <f t="shared" si="22"/>
        <v>Selesai Pencarian Utama 23</v>
      </c>
      <c r="BU24" s="31">
        <v>142015</v>
      </c>
      <c r="BV24" s="31" t="s">
        <v>9364</v>
      </c>
      <c r="BW24" s="31" t="s">
        <v>11273</v>
      </c>
      <c r="BX24" s="31" t="s">
        <v>11222</v>
      </c>
      <c r="BY24" s="31" t="s">
        <v>11224</v>
      </c>
      <c r="CA24" s="31" t="s">
        <v>11250</v>
      </c>
      <c r="CB24" s="31" t="s">
        <v>11271</v>
      </c>
      <c r="CC24" s="31" t="s">
        <v>11286</v>
      </c>
      <c r="CD24" s="31" t="s">
        <v>11271</v>
      </c>
    </row>
    <row r="25" spans="1:82" ht="12.75" thickBot="1" x14ac:dyDescent="0.25">
      <c r="A25" s="31">
        <v>142024</v>
      </c>
      <c r="B25" s="201" t="str" cm="1">
        <f t="array" ref="B25">INDEX($AJ:$AS,MATCH($A25,$AJ:$AJ,0),B$1)</f>
        <v>로다 프로그 보스 처치</v>
      </c>
      <c r="C25" s="201" t="str" cm="1">
        <f t="array" ref="C25">INDEX($AJ:$AS,MATCH($A25,$AJ:$AJ,0),C$1)</f>
        <v>Defeat Roda Frog Boss</v>
      </c>
      <c r="D25" s="201" t="str" cm="1">
        <f t="array" ref="D25">INDEX($AJ:$AS,MATCH($A25,$AJ:$AJ,0),D$1)</f>
        <v>擊敗羅達蛙BOSS</v>
      </c>
      <c r="E25" s="201" t="str" cm="1">
        <f t="array" ref="E25">INDEX($AJ:$AS,MATCH($A25,$AJ:$AJ,0),E$1)</f>
        <v>击杀罗达蛙BOSS</v>
      </c>
      <c r="F25" s="201" t="str" cm="1">
        <f t="array" ref="F25">INDEX($AJ:$AS,MATCH($A25,$AJ:$AJ,0),F$1)</f>
        <v>装備強化</v>
      </c>
      <c r="G25" s="201" t="str" cm="1">
        <f t="array" ref="G25">INDEX($AJ:$AS,MATCH($A25,$AJ:$AJ,0),G$1)</f>
        <v>จัดการ Roda Frog BOSS</v>
      </c>
      <c r="H25" s="201" t="str" cm="1">
        <f t="array" ref="H25">INDEX($AJ:$AS,MATCH($A25,$AJ:$AJ,0),H$1)</f>
        <v>Kalahkan Bos Roda Frog</v>
      </c>
      <c r="I25" s="201" t="str" cm="1">
        <f t="array" ref="I25">INDEX($AJ:$AS,MATCH($A25,$AJ:$AJ,0),I$1)</f>
        <v>Talunin and Roda Frog Boss</v>
      </c>
      <c r="J25" s="201" t="str" cm="1">
        <f t="array" ref="J25">INDEX($AJ:$AS,MATCH($A25,$AJ:$AJ,0),J$1)</f>
        <v>Tewaskan Boss Katak Roda</v>
      </c>
      <c r="K25" s="31">
        <v>0</v>
      </c>
      <c r="L25" s="31">
        <v>142024</v>
      </c>
      <c r="M25" s="31" t="str">
        <f>'가이드 작업용'!M25</f>
        <v>로다 프로그 보스 처치</v>
      </c>
      <c r="N25" s="31" t="str">
        <f t="shared" si="2"/>
        <v>-</v>
      </c>
      <c r="R25" s="140">
        <v>1024</v>
      </c>
      <c r="S25" s="140">
        <v>2</v>
      </c>
      <c r="T25" s="140">
        <v>142024</v>
      </c>
      <c r="U25" s="140">
        <v>242024</v>
      </c>
      <c r="V25" s="186" t="str">
        <f>'가이드 작업용'!M25</f>
        <v>로다 프로그 보스 처치</v>
      </c>
      <c r="W25" s="197" t="str">
        <f t="shared" si="3"/>
        <v>장비 강화</v>
      </c>
      <c r="X25" s="202" t="str">
        <f t="shared" si="4"/>
        <v>로다 프로그 보스 처치</v>
      </c>
      <c r="Z25" s="197">
        <v>142024</v>
      </c>
      <c r="AA25" s="197" t="s">
        <v>2854</v>
      </c>
      <c r="AB25" s="197" t="s">
        <v>8475</v>
      </c>
      <c r="AC25" s="201">
        <v>142024</v>
      </c>
      <c r="AD25" s="201" t="s">
        <v>2899</v>
      </c>
      <c r="AE25" s="201" t="s">
        <v>8490</v>
      </c>
      <c r="AJ25" s="276">
        <v>142024</v>
      </c>
      <c r="AK25" s="277" t="s">
        <v>2899</v>
      </c>
      <c r="AL25" s="258" t="s">
        <v>8490</v>
      </c>
      <c r="AM25" s="258" t="s">
        <v>9393</v>
      </c>
      <c r="AN25" s="258" t="s">
        <v>9394</v>
      </c>
      <c r="AO25" s="258" t="s">
        <v>9312</v>
      </c>
      <c r="AP25" s="258" t="s">
        <v>9395</v>
      </c>
      <c r="AQ25" s="258" t="s">
        <v>9396</v>
      </c>
      <c r="AR25" s="258" t="s">
        <v>9397</v>
      </c>
      <c r="AS25" s="258" t="s">
        <v>9398</v>
      </c>
      <c r="AT25" s="241" t="str">
        <f t="shared" si="5"/>
        <v>로다 프로그 보스 처치</v>
      </c>
      <c r="AU25" s="241" t="str">
        <f t="shared" si="6"/>
        <v>Defeat Roda Frog Boss</v>
      </c>
      <c r="AV25" s="241" t="str">
        <f t="shared" si="7"/>
        <v>擊敗羅達蛙BOSS</v>
      </c>
      <c r="AW25" s="241" t="str">
        <f t="shared" si="8"/>
        <v>击杀罗达蛙BOSS</v>
      </c>
      <c r="AX25" s="241" t="str">
        <f t="shared" si="9"/>
        <v>装備強化</v>
      </c>
      <c r="AY25" s="241" t="str">
        <f t="shared" si="10"/>
        <v>จัดการ Roda Frog BOSS</v>
      </c>
      <c r="AZ25" s="241" t="str">
        <f t="shared" si="11"/>
        <v>Kalahkan Bos Roda Frog</v>
      </c>
      <c r="BA25" s="241" t="str">
        <f t="shared" si="12"/>
        <v>Talunin and Roda Frog Boss</v>
      </c>
      <c r="BB25" s="241" t="str">
        <f t="shared" si="13"/>
        <v>Tewaskan Boss Katak Roda</v>
      </c>
      <c r="BC25" s="241"/>
      <c r="BD25" s="241"/>
      <c r="BE25" s="241"/>
      <c r="BF25" s="241"/>
      <c r="BI25" s="236">
        <v>242024</v>
      </c>
      <c r="BJ25" s="235" t="str">
        <f t="shared" si="14"/>
        <v>메인 퀘스트 24 클리어</v>
      </c>
      <c r="BK25" s="234" t="str">
        <f t="shared" si="15"/>
        <v>Main Quest 24 Clear</v>
      </c>
      <c r="BL25" s="234" t="str">
        <f t="shared" si="16"/>
        <v>主線任務24通關</v>
      </c>
      <c r="BM25" s="234" t="str">
        <f t="shared" si="17"/>
        <v>通关主线任务24</v>
      </c>
      <c r="BN25" s="234" t="str">
        <f t="shared" si="18"/>
        <v>メインクエスト24クリア</v>
      </c>
      <c r="BO25" s="234" t="str">
        <f t="shared" si="19"/>
        <v>เคลียร์ Main Quest 24</v>
      </c>
      <c r="BP25" s="234" t="str">
        <f t="shared" si="20"/>
        <v>Misi Utama 24 Selesai</v>
      </c>
      <c r="BQ25" s="234" t="str">
        <f t="shared" si="21"/>
        <v>Tagumpay sa Pangunahing Quest 24</v>
      </c>
      <c r="BR25" s="234" t="str">
        <f t="shared" si="22"/>
        <v>Selesai Pencarian Utama 24</v>
      </c>
      <c r="BU25" s="31">
        <v>142016</v>
      </c>
      <c r="BV25" s="31" t="s">
        <v>10955</v>
      </c>
      <c r="BW25" s="31" t="s">
        <v>11274</v>
      </c>
      <c r="BX25" s="31" t="s">
        <v>11223</v>
      </c>
      <c r="BY25" s="31" t="s">
        <v>11225</v>
      </c>
      <c r="CA25" s="31" t="s">
        <v>11251</v>
      </c>
      <c r="CB25" s="31" t="s">
        <v>11295</v>
      </c>
      <c r="CC25" s="31" t="s">
        <v>11259</v>
      </c>
      <c r="CD25" s="31" t="s">
        <v>11272</v>
      </c>
    </row>
    <row r="26" spans="1:82" ht="12.75" thickBot="1" x14ac:dyDescent="0.25">
      <c r="A26" s="31">
        <v>142025</v>
      </c>
      <c r="B26" s="201" t="str" cm="1">
        <f t="array" ref="B26">INDEX($AJ:$AS,MATCH($A26,$AJ:$AJ,0),B$1)</f>
        <v>로커 처치</v>
      </c>
      <c r="C26" s="201" t="str" cm="1">
        <f t="array" ref="C26">INDEX($AJ:$AS,MATCH($A26,$AJ:$AJ,0),C$1)</f>
        <v>Defeat Rocker</v>
      </c>
      <c r="D26" s="201" t="str" cm="1">
        <f t="array" ref="D26">INDEX($AJ:$AS,MATCH($A26,$AJ:$AJ,0),D$1)</f>
        <v>擊敗狡猾搖滾蝗蟲</v>
      </c>
      <c r="E26" s="201" t="str" cm="1">
        <f t="array" ref="E26">INDEX($AJ:$AS,MATCH($A26,$AJ:$AJ,0),E$1)</f>
        <v>击杀蝗虫</v>
      </c>
      <c r="F26" s="201" t="str" cm="1">
        <f t="array" ref="F26">INDEX($AJ:$AS,MATCH($A26,$AJ:$AJ,0),F$1)</f>
        <v>ローダ·フロッグ·ボス処置</v>
      </c>
      <c r="G26" s="201" t="str" cm="1">
        <f t="array" ref="G26">INDEX($AJ:$AS,MATCH($A26,$AJ:$AJ,0),G$1)</f>
        <v>จัดการ Rocker</v>
      </c>
      <c r="H26" s="201" t="str" cm="1">
        <f t="array" ref="H26">INDEX($AJ:$AS,MATCH($A26,$AJ:$AJ,0),H$1)</f>
        <v>Kalahkan Rocker</v>
      </c>
      <c r="I26" s="201" t="str" cm="1">
        <f t="array" ref="I26">INDEX($AJ:$AS,MATCH($A26,$AJ:$AJ,0),I$1)</f>
        <v>Talunin ang Rocker</v>
      </c>
      <c r="J26" s="201" t="str" cm="1">
        <f t="array" ref="J26">INDEX($AJ:$AS,MATCH($A26,$AJ:$AJ,0),J$1)</f>
        <v>Tewaskan Rocker</v>
      </c>
      <c r="K26" s="31">
        <v>0</v>
      </c>
      <c r="L26" s="31">
        <v>142025</v>
      </c>
      <c r="M26" s="31" t="str">
        <f>'가이드 작업용'!M26</f>
        <v>로커 처치</v>
      </c>
      <c r="N26" s="31" t="str">
        <f t="shared" si="2"/>
        <v>-</v>
      </c>
      <c r="R26" s="140">
        <v>1025</v>
      </c>
      <c r="S26" s="140">
        <v>2</v>
      </c>
      <c r="T26" s="140">
        <v>142025</v>
      </c>
      <c r="U26" s="140">
        <v>242025</v>
      </c>
      <c r="V26" s="186" t="str">
        <f>'가이드 작업용'!M26</f>
        <v>로커 처치</v>
      </c>
      <c r="W26" s="197" t="str">
        <f t="shared" si="3"/>
        <v>로다 프로그 보스 처치</v>
      </c>
      <c r="X26" s="202" t="str">
        <f t="shared" si="4"/>
        <v>로커 처치</v>
      </c>
      <c r="Z26" s="197">
        <v>142025</v>
      </c>
      <c r="AA26" s="197" t="s">
        <v>2899</v>
      </c>
      <c r="AB26" s="197" t="s">
        <v>8490</v>
      </c>
      <c r="AC26" s="201">
        <v>142025</v>
      </c>
      <c r="AD26" s="201" t="s">
        <v>2900</v>
      </c>
      <c r="AE26" s="201" t="s">
        <v>8491</v>
      </c>
      <c r="AJ26" s="276">
        <v>142025</v>
      </c>
      <c r="AK26" s="278" t="s">
        <v>2900</v>
      </c>
      <c r="AL26" s="258" t="s">
        <v>8491</v>
      </c>
      <c r="AM26" s="258" t="s">
        <v>9399</v>
      </c>
      <c r="AN26" s="258" t="s">
        <v>9400</v>
      </c>
      <c r="AO26" s="258" t="s">
        <v>9401</v>
      </c>
      <c r="AP26" s="258" t="s">
        <v>9402</v>
      </c>
      <c r="AQ26" s="258" t="s">
        <v>9403</v>
      </c>
      <c r="AR26" s="258" t="s">
        <v>9404</v>
      </c>
      <c r="AS26" s="258" t="s">
        <v>9405</v>
      </c>
      <c r="AT26" s="241" t="str">
        <f t="shared" si="5"/>
        <v>로커 처치</v>
      </c>
      <c r="AU26" s="241" t="str">
        <f t="shared" si="6"/>
        <v>Defeat Rocker</v>
      </c>
      <c r="AV26" s="241" t="str">
        <f t="shared" si="7"/>
        <v>擊敗狡猾搖滾蝗蟲</v>
      </c>
      <c r="AW26" s="241" t="str">
        <f t="shared" si="8"/>
        <v>击杀蝗虫</v>
      </c>
      <c r="AX26" s="241" t="str">
        <f t="shared" si="9"/>
        <v>ローダ·フロッグ·ボス処置</v>
      </c>
      <c r="AY26" s="241" t="str">
        <f t="shared" si="10"/>
        <v>จัดการ Rocker</v>
      </c>
      <c r="AZ26" s="241" t="str">
        <f t="shared" si="11"/>
        <v>Kalahkan Rocker</v>
      </c>
      <c r="BA26" s="241" t="str">
        <f t="shared" si="12"/>
        <v>Talunin ang Rocker</v>
      </c>
      <c r="BB26" s="241" t="str">
        <f t="shared" si="13"/>
        <v>Tewaskan Rocker</v>
      </c>
      <c r="BC26" s="241"/>
      <c r="BD26" s="241"/>
      <c r="BE26" s="241"/>
      <c r="BF26" s="241"/>
      <c r="BI26" s="236">
        <v>242025</v>
      </c>
      <c r="BJ26" s="235" t="str">
        <f t="shared" si="14"/>
        <v>메인 퀘스트 25 클리어</v>
      </c>
      <c r="BK26" s="234" t="str">
        <f t="shared" si="15"/>
        <v>Main Quest 25 Clear</v>
      </c>
      <c r="BL26" s="234" t="str">
        <f t="shared" si="16"/>
        <v>主線任務25通關</v>
      </c>
      <c r="BM26" s="234" t="str">
        <f t="shared" si="17"/>
        <v>通关主线任务25</v>
      </c>
      <c r="BN26" s="234" t="str">
        <f t="shared" si="18"/>
        <v>メインクエスト25クリア</v>
      </c>
      <c r="BO26" s="234" t="str">
        <f t="shared" si="19"/>
        <v>เคลียร์ Main Quest 25</v>
      </c>
      <c r="BP26" s="234" t="str">
        <f t="shared" si="20"/>
        <v>Misi Utama 25 Selesai</v>
      </c>
      <c r="BQ26" s="234" t="str">
        <f t="shared" si="21"/>
        <v>Tagumpay sa Pangunahing Quest 25</v>
      </c>
      <c r="BR26" s="234" t="str">
        <f t="shared" si="22"/>
        <v>Selesai Pencarian Utama 25</v>
      </c>
      <c r="BU26" s="31">
        <v>142051</v>
      </c>
      <c r="BV26" s="31" t="s">
        <v>10230</v>
      </c>
      <c r="BW26" s="31" t="s">
        <v>11275</v>
      </c>
      <c r="BX26" s="31" t="s">
        <v>11220</v>
      </c>
      <c r="BY26" s="31" t="s">
        <v>11226</v>
      </c>
      <c r="CA26" s="31" t="s">
        <v>11248</v>
      </c>
      <c r="CB26" s="31" t="s">
        <v>11269</v>
      </c>
      <c r="CC26" s="31" t="s">
        <v>11287</v>
      </c>
      <c r="CD26" s="31" t="s">
        <v>11269</v>
      </c>
    </row>
    <row r="27" spans="1:82" ht="12.75" thickBot="1" x14ac:dyDescent="0.25">
      <c r="A27" s="31">
        <v>142026</v>
      </c>
      <c r="B27" s="201" t="str" cm="1">
        <f t="array" ref="B27">INDEX($AJ:$AS,MATCH($A27,$AJ:$AJ,0),B$1)</f>
        <v>무한의 공간, 이클립스</v>
      </c>
      <c r="C27" s="201" t="str" cm="1">
        <f t="array" ref="C27">INDEX($AJ:$AS,MATCH($A27,$AJ:$AJ,0),C$1)</f>
        <v>Challenge Space of Infinite, Eclipse</v>
      </c>
      <c r="D27" s="201" t="str" cm="1">
        <f t="array" ref="D27">INDEX($AJ:$AS,MATCH($A27,$AJ:$AJ,0),D$1)</f>
        <v>挑戰無限空間，藍瘋兔</v>
      </c>
      <c r="E27" s="201" t="str" cm="1">
        <f t="array" ref="E27">INDEX($AJ:$AS,MATCH($A27,$AJ:$AJ,0),E$1)</f>
        <v>无限空间，挑战蓝疯兔</v>
      </c>
      <c r="F27" s="201" t="str" cm="1">
        <f t="array" ref="F27">INDEX($AJ:$AS,MATCH($A27,$AJ:$AJ,0),F$1)</f>
        <v>ロッカー·処置</v>
      </c>
      <c r="G27" s="201" t="str" cm="1">
        <f t="array" ref="G27">INDEX($AJ:$AS,MATCH($A27,$AJ:$AJ,0),G$1)</f>
        <v>ท้าทาย Space of Infinite, Eclipse</v>
      </c>
      <c r="H27" s="201" t="str" cm="1">
        <f t="array" ref="H27">INDEX($AJ:$AS,MATCH($A27,$AJ:$AJ,0),H$1)</f>
        <v>Tantangan Ruang Tak Terbatas, Eclipse</v>
      </c>
      <c r="I27" s="201" t="str" cm="1">
        <f t="array" ref="I27">INDEX($AJ:$AS,MATCH($A27,$AJ:$AJ,0),I$1)</f>
        <v>Hamunin ang Space of Infinite, Eclipse</v>
      </c>
      <c r="J27" s="201" t="str" cm="1">
        <f t="array" ref="J27">INDEX($AJ:$AS,MATCH($A27,$AJ:$AJ,0),J$1)</f>
        <v>Cabar Ruang Infinit, Gerhana</v>
      </c>
      <c r="K27" s="31">
        <v>0</v>
      </c>
      <c r="L27" s="31">
        <v>142026</v>
      </c>
      <c r="M27" s="31" t="str">
        <f>'가이드 작업용'!M27</f>
        <v>무한의 공간, 이클립스</v>
      </c>
      <c r="N27" s="31" t="str">
        <f t="shared" si="2"/>
        <v>-</v>
      </c>
      <c r="R27" s="140">
        <v>1026</v>
      </c>
      <c r="S27" s="140">
        <v>2</v>
      </c>
      <c r="T27" s="140">
        <v>142026</v>
      </c>
      <c r="U27" s="140">
        <v>242026</v>
      </c>
      <c r="V27" s="186" t="str">
        <f>'가이드 작업용'!M27</f>
        <v>무한의 공간, 이클립스</v>
      </c>
      <c r="W27" s="197" t="str">
        <f t="shared" si="3"/>
        <v>로커 처치</v>
      </c>
      <c r="X27" s="202" t="str">
        <f t="shared" si="4"/>
        <v>무한의 공간, 이클립스</v>
      </c>
      <c r="Z27" s="197">
        <v>142026</v>
      </c>
      <c r="AA27" s="197" t="s">
        <v>2900</v>
      </c>
      <c r="AB27" s="197" t="s">
        <v>8491</v>
      </c>
      <c r="AC27" s="201">
        <v>142026</v>
      </c>
      <c r="AD27" s="201" t="s">
        <v>8588</v>
      </c>
      <c r="AE27" s="201" t="s">
        <v>8578</v>
      </c>
      <c r="AJ27" s="276">
        <v>142026</v>
      </c>
      <c r="AK27" s="277" t="s">
        <v>8588</v>
      </c>
      <c r="AL27" s="258" t="s">
        <v>10228</v>
      </c>
      <c r="AM27" s="258" t="s">
        <v>9406</v>
      </c>
      <c r="AN27" s="258" t="s">
        <v>9407</v>
      </c>
      <c r="AO27" s="258" t="s">
        <v>9408</v>
      </c>
      <c r="AP27" s="258" t="s">
        <v>10229</v>
      </c>
      <c r="AQ27" s="258" t="s">
        <v>9409</v>
      </c>
      <c r="AR27" s="258" t="s">
        <v>9410</v>
      </c>
      <c r="AS27" s="258" t="s">
        <v>9411</v>
      </c>
      <c r="AT27" s="241" t="str">
        <f t="shared" si="5"/>
        <v>무한의 공간, 이클립스</v>
      </c>
      <c r="AU27" s="241" t="str">
        <f t="shared" si="6"/>
        <v>Challenge Space of Infinite, Eclipse</v>
      </c>
      <c r="AV27" s="241" t="str">
        <f t="shared" si="7"/>
        <v>挑戰無限空間，藍瘋兔</v>
      </c>
      <c r="AW27" s="241" t="str">
        <f t="shared" si="8"/>
        <v>无限空间，挑战蓝疯兔</v>
      </c>
      <c r="AX27" s="241" t="str">
        <f t="shared" si="9"/>
        <v>ロッカー·処置</v>
      </c>
      <c r="AY27" s="241" t="str">
        <f t="shared" si="10"/>
        <v>ท้าทาย Space of Infinite, Eclipse</v>
      </c>
      <c r="AZ27" s="241" t="str">
        <f t="shared" si="11"/>
        <v>Tantangan Ruang Tak Terbatas, Eclipse</v>
      </c>
      <c r="BA27" s="241" t="str">
        <f t="shared" si="12"/>
        <v>Hamunin ang Space of Infinite, Eclipse</v>
      </c>
      <c r="BB27" s="241" t="str">
        <f t="shared" si="13"/>
        <v>Cabar Ruang Infinit, Gerhana</v>
      </c>
      <c r="BC27" s="241"/>
      <c r="BD27" s="241"/>
      <c r="BE27" s="241"/>
      <c r="BF27" s="241"/>
      <c r="BI27" s="236">
        <v>242026</v>
      </c>
      <c r="BJ27" s="235" t="str">
        <f t="shared" si="14"/>
        <v>메인 퀘스트 26 클리어</v>
      </c>
      <c r="BK27" s="234" t="str">
        <f t="shared" si="15"/>
        <v>Main Quest 26 Clear</v>
      </c>
      <c r="BL27" s="234" t="str">
        <f t="shared" si="16"/>
        <v>主線任務26通關</v>
      </c>
      <c r="BM27" s="234" t="str">
        <f t="shared" si="17"/>
        <v>通关主线任务26</v>
      </c>
      <c r="BN27" s="234" t="str">
        <f t="shared" si="18"/>
        <v>メインクエスト26クリア</v>
      </c>
      <c r="BO27" s="234" t="str">
        <f t="shared" si="19"/>
        <v>เคลียร์ Main Quest 26</v>
      </c>
      <c r="BP27" s="234" t="str">
        <f t="shared" si="20"/>
        <v>Misi Utama 26 Selesai</v>
      </c>
      <c r="BQ27" s="234" t="str">
        <f t="shared" si="21"/>
        <v>Tagumpay sa Pangunahing Quest 26</v>
      </c>
      <c r="BR27" s="234" t="str">
        <f t="shared" si="22"/>
        <v>Selesai Pencarian Utama 26</v>
      </c>
      <c r="BU27" s="31">
        <v>142052</v>
      </c>
      <c r="BV27" s="31" t="s">
        <v>10231</v>
      </c>
      <c r="BW27" s="31" t="s">
        <v>11347</v>
      </c>
      <c r="BX27" s="31" t="s">
        <v>11221</v>
      </c>
      <c r="BY27" s="31" t="s">
        <v>11352</v>
      </c>
      <c r="CA27" s="31" t="s">
        <v>11355</v>
      </c>
      <c r="CB27" s="31" t="s">
        <v>11358</v>
      </c>
      <c r="CC27" s="31" t="s">
        <v>11363</v>
      </c>
      <c r="CD27" s="31" t="s">
        <v>11368</v>
      </c>
    </row>
    <row r="28" spans="1:82" ht="12.75" thickBot="1" x14ac:dyDescent="0.25">
      <c r="A28" s="31">
        <v>142027</v>
      </c>
      <c r="B28" s="201" t="str" cm="1">
        <f t="array" ref="B28">INDEX($AJ:$AS,MATCH($A28,$AJ:$AJ,0),B$1)</f>
        <v>MVP 처치</v>
      </c>
      <c r="C28" s="201" t="str" cm="1">
        <f t="array" ref="C28">INDEX($AJ:$AS,MATCH($A28,$AJ:$AJ,0),C$1)</f>
        <v>Defeat MVP</v>
      </c>
      <c r="D28" s="201" t="str" cm="1">
        <f t="array" ref="D28">INDEX($AJ:$AS,MATCH($A28,$AJ:$AJ,0),D$1)</f>
        <v>擊敗MVP</v>
      </c>
      <c r="E28" s="201" t="str" cm="1">
        <f t="array" ref="E28">INDEX($AJ:$AS,MATCH($A28,$AJ:$AJ,0),E$1)</f>
        <v>击杀MVP</v>
      </c>
      <c r="F28" s="201" t="str" cm="1">
        <f t="array" ref="F28">INDEX($AJ:$AS,MATCH($A28,$AJ:$AJ,0),F$1)</f>
        <v>一次転職</v>
      </c>
      <c r="G28" s="201" t="str" cm="1">
        <f t="array" ref="G28">INDEX($AJ:$AS,MATCH($A28,$AJ:$AJ,0),G$1)</f>
        <v>จัดการ MVP</v>
      </c>
      <c r="H28" s="201" t="str" cm="1">
        <f t="array" ref="H28">INDEX($AJ:$AS,MATCH($A28,$AJ:$AJ,0),H$1)</f>
        <v>Kalahkan MVP</v>
      </c>
      <c r="I28" s="201" t="str" cm="1">
        <f t="array" ref="I28">INDEX($AJ:$AS,MATCH($A28,$AJ:$AJ,0),I$1)</f>
        <v>Talunin ang MVP</v>
      </c>
      <c r="J28" s="201" t="str" cm="1">
        <f t="array" ref="J28">INDEX($AJ:$AS,MATCH($A28,$AJ:$AJ,0),J$1)</f>
        <v>Tewaskan MVP</v>
      </c>
      <c r="K28" s="31">
        <v>0</v>
      </c>
      <c r="L28" s="31">
        <v>142027</v>
      </c>
      <c r="M28" s="31" t="str">
        <f>'가이드 작업용'!M28</f>
        <v>MVP 처치</v>
      </c>
      <c r="N28" s="31" t="str">
        <f t="shared" si="2"/>
        <v>-</v>
      </c>
      <c r="R28" s="140">
        <v>1027</v>
      </c>
      <c r="S28" s="140">
        <v>2</v>
      </c>
      <c r="T28" s="140">
        <v>142027</v>
      </c>
      <c r="U28" s="140">
        <v>242027</v>
      </c>
      <c r="V28" s="186" t="str">
        <f>'가이드 작업용'!M28</f>
        <v>MVP 처치</v>
      </c>
      <c r="W28" s="197" t="str">
        <f t="shared" si="3"/>
        <v>무한의 공간 도전</v>
      </c>
      <c r="X28" s="202" t="str">
        <f t="shared" si="4"/>
        <v>MVP 처치</v>
      </c>
      <c r="Z28" s="197">
        <v>142027</v>
      </c>
      <c r="AA28" s="197" t="s">
        <v>2901</v>
      </c>
      <c r="AB28" s="197" t="s">
        <v>8492</v>
      </c>
      <c r="AC28" s="201">
        <v>142027</v>
      </c>
      <c r="AD28" s="201" t="s">
        <v>2466</v>
      </c>
      <c r="AE28" s="201" t="s">
        <v>8479</v>
      </c>
      <c r="AJ28" s="276">
        <v>142027</v>
      </c>
      <c r="AK28" s="278" t="s">
        <v>2466</v>
      </c>
      <c r="AL28" s="258" t="s">
        <v>8479</v>
      </c>
      <c r="AM28" s="258" t="s">
        <v>9330</v>
      </c>
      <c r="AN28" s="258" t="s">
        <v>9331</v>
      </c>
      <c r="AO28" s="258" t="s">
        <v>9332</v>
      </c>
      <c r="AP28" s="258" t="s">
        <v>9333</v>
      </c>
      <c r="AQ28" s="258" t="s">
        <v>9334</v>
      </c>
      <c r="AR28" s="258" t="s">
        <v>9335</v>
      </c>
      <c r="AS28" s="258" t="s">
        <v>9336</v>
      </c>
      <c r="AT28" s="241" t="str">
        <f t="shared" si="5"/>
        <v>MVP 처치</v>
      </c>
      <c r="AU28" s="241" t="str">
        <f t="shared" si="6"/>
        <v>Defeat MVP</v>
      </c>
      <c r="AV28" s="241" t="str">
        <f t="shared" si="7"/>
        <v>擊敗MVP</v>
      </c>
      <c r="AW28" s="241" t="str">
        <f t="shared" si="8"/>
        <v>击杀MVP</v>
      </c>
      <c r="AX28" s="241" t="str">
        <f t="shared" si="9"/>
        <v>一次転職</v>
      </c>
      <c r="AY28" s="241" t="str">
        <f t="shared" si="10"/>
        <v>จัดการ MVP</v>
      </c>
      <c r="AZ28" s="241" t="str">
        <f t="shared" si="11"/>
        <v>Kalahkan MVP</v>
      </c>
      <c r="BA28" s="241" t="str">
        <f t="shared" si="12"/>
        <v>Talunin ang MVP</v>
      </c>
      <c r="BB28" s="241" t="str">
        <f t="shared" si="13"/>
        <v>Tewaskan MVP</v>
      </c>
      <c r="BC28" s="241"/>
      <c r="BD28" s="241"/>
      <c r="BE28" s="241"/>
      <c r="BF28" s="241"/>
      <c r="BI28" s="236">
        <v>242027</v>
      </c>
      <c r="BJ28" s="235" t="str">
        <f t="shared" si="14"/>
        <v>메인 퀘스트 27 클리어</v>
      </c>
      <c r="BK28" s="234" t="str">
        <f t="shared" si="15"/>
        <v>Main Quest 27 Clear</v>
      </c>
      <c r="BL28" s="234" t="str">
        <f t="shared" si="16"/>
        <v>主線任務27通關</v>
      </c>
      <c r="BM28" s="234" t="str">
        <f t="shared" si="17"/>
        <v>通关主线任务27</v>
      </c>
      <c r="BN28" s="234" t="str">
        <f t="shared" si="18"/>
        <v>メインクエスト27クリア</v>
      </c>
      <c r="BO28" s="234" t="str">
        <f t="shared" si="19"/>
        <v>เคลียร์ Main Quest 27</v>
      </c>
      <c r="BP28" s="234" t="str">
        <f t="shared" si="20"/>
        <v>Misi Utama 27 Selesai</v>
      </c>
      <c r="BQ28" s="234" t="str">
        <f t="shared" si="21"/>
        <v>Tagumpay sa Pangunahing Quest 27</v>
      </c>
      <c r="BR28" s="234" t="str">
        <f t="shared" si="22"/>
        <v>Selesai Pencarian Utama 27</v>
      </c>
      <c r="BU28" s="31">
        <v>142074</v>
      </c>
      <c r="BV28" s="31" t="s">
        <v>10235</v>
      </c>
      <c r="BW28" s="31" t="s">
        <v>11277</v>
      </c>
      <c r="BX28" s="31" t="s">
        <v>11232</v>
      </c>
      <c r="BY28" s="31" t="s">
        <v>11228</v>
      </c>
      <c r="CA28" s="31" t="s">
        <v>11246</v>
      </c>
      <c r="CB28" s="31" t="s">
        <v>11267</v>
      </c>
      <c r="CC28" s="31" t="s">
        <v>11288</v>
      </c>
      <c r="CD28" s="31" t="s">
        <v>11267</v>
      </c>
    </row>
    <row r="29" spans="1:82" ht="12.75" thickBot="1" x14ac:dyDescent="0.25">
      <c r="A29" s="31">
        <v>142028</v>
      </c>
      <c r="B29" s="201" t="str" cm="1">
        <f t="array" ref="B29">INDEX($AJ:$AS,MATCH($A29,$AJ:$AJ,0),B$1)</f>
        <v>카드 강화</v>
      </c>
      <c r="C29" s="201" t="str" cm="1">
        <f t="array" ref="C29">INDEX($AJ:$AS,MATCH($A29,$AJ:$AJ,0),C$1)</f>
        <v>Card Upgrade</v>
      </c>
      <c r="D29" s="201" t="str" cm="1">
        <f t="array" ref="D29">INDEX($AJ:$AS,MATCH($A29,$AJ:$AJ,0),D$1)</f>
        <v>強化卡片</v>
      </c>
      <c r="E29" s="201" t="str" cm="1">
        <f t="array" ref="E29">INDEX($AJ:$AS,MATCH($A29,$AJ:$AJ,0),E$1)</f>
        <v>强化卡片</v>
      </c>
      <c r="F29" s="201" t="str" cm="1">
        <f t="array" ref="F29">INDEX($AJ:$AS,MATCH($A29,$AJ:$AJ,0),F$1)</f>
        <v>カード強化</v>
      </c>
      <c r="G29" s="201" t="str" cm="1">
        <f t="array" ref="G29">INDEX($AJ:$AS,MATCH($A29,$AJ:$AJ,0),G$1)</f>
        <v>อัปเกรดการ์ด</v>
      </c>
      <c r="H29" s="201" t="str" cm="1">
        <f t="array" ref="H29">INDEX($AJ:$AS,MATCH($A29,$AJ:$AJ,0),H$1)</f>
        <v>Peningkatan Kartu</v>
      </c>
      <c r="I29" s="201" t="str" cm="1">
        <f t="array" ref="I29">INDEX($AJ:$AS,MATCH($A29,$AJ:$AJ,0),I$1)</f>
        <v>Card Upgrade</v>
      </c>
      <c r="J29" s="201" t="str" cm="1">
        <f t="array" ref="J29">INDEX($AJ:$AS,MATCH($A29,$AJ:$AJ,0),J$1)</f>
        <v>Naik Tahap Kad</v>
      </c>
      <c r="K29" s="31">
        <v>0</v>
      </c>
      <c r="L29" s="31">
        <v>142028</v>
      </c>
      <c r="M29" s="31" t="str">
        <f>'가이드 작업용'!M29</f>
        <v>카드 강화</v>
      </c>
      <c r="N29" s="31" t="str">
        <f t="shared" si="2"/>
        <v>-</v>
      </c>
      <c r="R29" s="61">
        <v>1028</v>
      </c>
      <c r="S29" s="61">
        <v>2</v>
      </c>
      <c r="T29" s="112">
        <v>142028</v>
      </c>
      <c r="U29" s="61">
        <v>242028</v>
      </c>
      <c r="V29" s="186" t="str">
        <f>'가이드 작업용'!M29</f>
        <v>카드 강화</v>
      </c>
      <c r="W29" s="200" t="str">
        <f t="shared" si="3"/>
        <v>MVP 처치</v>
      </c>
      <c r="X29" s="202" t="str">
        <f t="shared" si="4"/>
        <v>카드 강화</v>
      </c>
      <c r="Z29" s="197">
        <v>142028</v>
      </c>
      <c r="AA29" s="197" t="s">
        <v>2466</v>
      </c>
      <c r="AB29" s="197" t="s">
        <v>8479</v>
      </c>
      <c r="AC29" s="201">
        <v>142028</v>
      </c>
      <c r="AD29" s="201" t="s">
        <v>2749</v>
      </c>
      <c r="AE29" s="201" t="s">
        <v>8496</v>
      </c>
      <c r="AJ29" s="276">
        <v>142028</v>
      </c>
      <c r="AK29" s="277" t="s">
        <v>2749</v>
      </c>
      <c r="AL29" s="258" t="s">
        <v>9417</v>
      </c>
      <c r="AM29" s="258" t="s">
        <v>9413</v>
      </c>
      <c r="AN29" s="258" t="s">
        <v>9414</v>
      </c>
      <c r="AO29" s="258" t="s">
        <v>9578</v>
      </c>
      <c r="AP29" s="258" t="s">
        <v>9415</v>
      </c>
      <c r="AQ29" s="258" t="s">
        <v>9416</v>
      </c>
      <c r="AR29" s="258" t="s">
        <v>9417</v>
      </c>
      <c r="AS29" s="258" t="s">
        <v>9418</v>
      </c>
      <c r="AT29" s="241" t="str">
        <f t="shared" si="5"/>
        <v>카드 강화</v>
      </c>
      <c r="AU29" s="241" t="str">
        <f t="shared" si="6"/>
        <v>Card Upgrade</v>
      </c>
      <c r="AV29" s="241" t="str">
        <f t="shared" si="7"/>
        <v>強化卡片</v>
      </c>
      <c r="AW29" s="241" t="str">
        <f t="shared" si="8"/>
        <v>强化卡片</v>
      </c>
      <c r="AX29" s="241" t="str">
        <f t="shared" si="9"/>
        <v>カード強化</v>
      </c>
      <c r="AY29" s="241" t="str">
        <f t="shared" si="10"/>
        <v>อัปเกรดการ์ด</v>
      </c>
      <c r="AZ29" s="241" t="str">
        <f t="shared" si="11"/>
        <v>Peningkatan Kartu</v>
      </c>
      <c r="BA29" s="241" t="str">
        <f t="shared" si="12"/>
        <v>Card Upgrade</v>
      </c>
      <c r="BB29" s="241" t="str">
        <f t="shared" si="13"/>
        <v>Naik Tahap Kad</v>
      </c>
      <c r="BC29" s="241"/>
      <c r="BD29" s="241"/>
      <c r="BE29" s="241"/>
      <c r="BF29" s="241"/>
      <c r="BI29" s="236">
        <v>242028</v>
      </c>
      <c r="BJ29" s="235" t="str">
        <f t="shared" si="14"/>
        <v>메인 퀘스트 28 클리어</v>
      </c>
      <c r="BK29" s="234" t="str">
        <f t="shared" si="15"/>
        <v>Main Quest 28 Clear</v>
      </c>
      <c r="BL29" s="234" t="str">
        <f t="shared" si="16"/>
        <v>主線任務28通關</v>
      </c>
      <c r="BM29" s="234" t="str">
        <f t="shared" si="17"/>
        <v>通关主线任务28</v>
      </c>
      <c r="BN29" s="234" t="str">
        <f t="shared" si="18"/>
        <v>メインクエスト28クリア</v>
      </c>
      <c r="BO29" s="234" t="str">
        <f t="shared" si="19"/>
        <v>เคลียร์ Main Quest 28</v>
      </c>
      <c r="BP29" s="234" t="str">
        <f t="shared" si="20"/>
        <v>Misi Utama 28 Selesai</v>
      </c>
      <c r="BQ29" s="234" t="str">
        <f t="shared" si="21"/>
        <v>Tagumpay sa Pangunahing Quest 28</v>
      </c>
      <c r="BR29" s="234" t="str">
        <f t="shared" si="22"/>
        <v>Selesai Pencarian Utama 28</v>
      </c>
      <c r="BU29" s="31">
        <v>142075</v>
      </c>
      <c r="BV29" s="31" t="s">
        <v>10236</v>
      </c>
      <c r="BW29" s="31" t="s">
        <v>11348</v>
      </c>
      <c r="BX29" s="31" t="s">
        <v>11233</v>
      </c>
      <c r="BY29" s="31" t="s">
        <v>11353</v>
      </c>
      <c r="CA29" s="31" t="s">
        <v>11356</v>
      </c>
      <c r="CB29" s="31" t="s">
        <v>11359</v>
      </c>
      <c r="CC29" s="31" t="s">
        <v>11364</v>
      </c>
      <c r="CD29" s="31" t="s">
        <v>11369</v>
      </c>
    </row>
    <row r="30" spans="1:82" ht="12.75" thickBot="1" x14ac:dyDescent="0.25">
      <c r="A30" s="31">
        <v>142029</v>
      </c>
      <c r="B30" s="201" t="str" cm="1">
        <f t="array" ref="B30">INDEX($AJ:$AS,MATCH($A30,$AJ:$AJ,0),B$1)</f>
        <v>로커 보스 처치</v>
      </c>
      <c r="C30" s="201" t="str" cm="1">
        <f t="array" ref="C30">INDEX($AJ:$AS,MATCH($A30,$AJ:$AJ,0),C$1)</f>
        <v>Defeat Rocker Boss</v>
      </c>
      <c r="D30" s="201" t="str" cm="1">
        <f t="array" ref="D30">INDEX($AJ:$AS,MATCH($A30,$AJ:$AJ,0),D$1)</f>
        <v>擊敗狡猾搖滾蝗蟲BOSS</v>
      </c>
      <c r="E30" s="201" t="str" cm="1">
        <f t="array" ref="E30">INDEX($AJ:$AS,MATCH($A30,$AJ:$AJ,0),E$1)</f>
        <v>击杀蝗虫BOSS</v>
      </c>
      <c r="F30" s="201" t="str" cm="1">
        <f t="array" ref="F30">INDEX($AJ:$AS,MATCH($A30,$AJ:$AJ,0),F$1)</f>
        <v>経験値ダンジョン挑戦</v>
      </c>
      <c r="G30" s="201" t="str" cm="1">
        <f t="array" ref="G30">INDEX($AJ:$AS,MATCH($A30,$AJ:$AJ,0),G$1)</f>
        <v>จัดการ Rocker BOSS</v>
      </c>
      <c r="H30" s="201" t="str" cm="1">
        <f t="array" ref="H30">INDEX($AJ:$AS,MATCH($A30,$AJ:$AJ,0),H$1)</f>
        <v>Kalahkan Bos Rocker</v>
      </c>
      <c r="I30" s="201" t="str" cm="1">
        <f t="array" ref="I30">INDEX($AJ:$AS,MATCH($A30,$AJ:$AJ,0),I$1)</f>
        <v>Talunin ang Rocker Boss</v>
      </c>
      <c r="J30" s="201" t="str" cm="1">
        <f t="array" ref="J30">INDEX($AJ:$AS,MATCH($A30,$AJ:$AJ,0),J$1)</f>
        <v>Tewaskan Boss Rocker</v>
      </c>
      <c r="K30" s="31">
        <v>0</v>
      </c>
      <c r="L30" s="31">
        <v>142029</v>
      </c>
      <c r="M30" s="31" t="str">
        <f>'가이드 작업용'!M30</f>
        <v>로커 보스 처치</v>
      </c>
      <c r="N30" s="31" t="str">
        <f t="shared" si="2"/>
        <v>-</v>
      </c>
      <c r="R30" s="140">
        <v>1029</v>
      </c>
      <c r="S30" s="140">
        <v>2</v>
      </c>
      <c r="T30" s="112">
        <v>142029</v>
      </c>
      <c r="U30" s="140">
        <v>242029</v>
      </c>
      <c r="V30" s="186" t="str">
        <f>'가이드 작업용'!M30</f>
        <v>로커 보스 처치</v>
      </c>
      <c r="W30" s="197" t="str">
        <f>VLOOKUP(T30,$Z$2:$AA$124,2,FALSE)</f>
        <v>경험치 던전 도전</v>
      </c>
      <c r="X30" s="202" t="str">
        <f t="shared" si="4"/>
        <v>로커 보스 처치</v>
      </c>
      <c r="Z30" s="197">
        <v>142029</v>
      </c>
      <c r="AA30" s="197" t="s">
        <v>2902</v>
      </c>
      <c r="AB30" s="197" t="s">
        <v>8493</v>
      </c>
      <c r="AC30" s="201">
        <v>142029</v>
      </c>
      <c r="AD30" s="201" t="s">
        <v>2904</v>
      </c>
      <c r="AE30" s="201" t="s">
        <v>8494</v>
      </c>
      <c r="AJ30" s="276">
        <v>142029</v>
      </c>
      <c r="AK30" s="278" t="s">
        <v>2904</v>
      </c>
      <c r="AL30" s="258" t="s">
        <v>8494</v>
      </c>
      <c r="AM30" s="258" t="s">
        <v>9419</v>
      </c>
      <c r="AN30" s="258" t="s">
        <v>9420</v>
      </c>
      <c r="AO30" s="258" t="s">
        <v>9421</v>
      </c>
      <c r="AP30" s="258" t="s">
        <v>9422</v>
      </c>
      <c r="AQ30" s="258" t="s">
        <v>9423</v>
      </c>
      <c r="AR30" s="258" t="s">
        <v>9424</v>
      </c>
      <c r="AS30" s="258" t="s">
        <v>9425</v>
      </c>
      <c r="AT30" s="241" t="str">
        <f t="shared" si="5"/>
        <v>로커 보스 처치</v>
      </c>
      <c r="AU30" s="241" t="str">
        <f t="shared" si="6"/>
        <v>Defeat Rocker Boss</v>
      </c>
      <c r="AV30" s="241" t="str">
        <f t="shared" si="7"/>
        <v>擊敗狡猾搖滾蝗蟲BOSS</v>
      </c>
      <c r="AW30" s="241" t="str">
        <f t="shared" si="8"/>
        <v>击杀蝗虫BOSS</v>
      </c>
      <c r="AX30" s="241" t="str">
        <f t="shared" si="9"/>
        <v>経験値ダンジョン挑戦</v>
      </c>
      <c r="AY30" s="241" t="str">
        <f t="shared" si="10"/>
        <v>จัดการ Rocker BOSS</v>
      </c>
      <c r="AZ30" s="241" t="str">
        <f t="shared" si="11"/>
        <v>Kalahkan Bos Rocker</v>
      </c>
      <c r="BA30" s="241" t="str">
        <f t="shared" si="12"/>
        <v>Talunin ang Rocker Boss</v>
      </c>
      <c r="BB30" s="241" t="str">
        <f t="shared" si="13"/>
        <v>Tewaskan Boss Rocker</v>
      </c>
      <c r="BC30" s="241"/>
      <c r="BD30" s="241"/>
      <c r="BE30" s="241"/>
      <c r="BF30" s="241"/>
      <c r="BI30" s="236">
        <v>242029</v>
      </c>
      <c r="BJ30" s="235" t="str">
        <f t="shared" si="14"/>
        <v>메인 퀘스트 29 클리어</v>
      </c>
      <c r="BK30" s="234" t="str">
        <f t="shared" si="15"/>
        <v>Main Quest 29 Clear</v>
      </c>
      <c r="BL30" s="234" t="str">
        <f t="shared" si="16"/>
        <v>主線任務29通關</v>
      </c>
      <c r="BM30" s="234" t="str">
        <f t="shared" si="17"/>
        <v>通关主线任务29</v>
      </c>
      <c r="BN30" s="234" t="str">
        <f t="shared" si="18"/>
        <v>メインクエスト29クリア</v>
      </c>
      <c r="BO30" s="234" t="str">
        <f t="shared" si="19"/>
        <v>เคลียร์ Main Quest 29</v>
      </c>
      <c r="BP30" s="234" t="str">
        <f t="shared" si="20"/>
        <v>Misi Utama 29 Selesai</v>
      </c>
      <c r="BQ30" s="234" t="str">
        <f t="shared" si="21"/>
        <v>Tagumpay sa Pangunahing Quest 29</v>
      </c>
      <c r="BR30" s="234" t="str">
        <f t="shared" si="22"/>
        <v>Selesai Pencarian Utama 29</v>
      </c>
      <c r="BU30" s="31">
        <v>142100</v>
      </c>
      <c r="BV30" s="31" t="s">
        <v>10239</v>
      </c>
      <c r="BW30" s="31" t="s">
        <v>11279</v>
      </c>
      <c r="BX30" s="31" t="s">
        <v>11234</v>
      </c>
      <c r="BY30" s="31" t="s">
        <v>11230</v>
      </c>
      <c r="CA30" s="31" t="s">
        <v>11244</v>
      </c>
      <c r="CB30" s="31" t="s">
        <v>11298</v>
      </c>
      <c r="CC30" s="31" t="s">
        <v>11289</v>
      </c>
      <c r="CD30" s="31" t="s">
        <v>11265</v>
      </c>
    </row>
    <row r="31" spans="1:82" ht="12.75" thickBot="1" x14ac:dyDescent="0.25">
      <c r="A31" s="31">
        <v>142030</v>
      </c>
      <c r="B31" s="201" t="str" cm="1">
        <f t="array" ref="B31">INDEX($AJ:$AS,MATCH($A31,$AJ:$AJ,0),B$1)</f>
        <v>보컬 처치</v>
      </c>
      <c r="C31" s="201" t="str" cm="1">
        <f t="array" ref="C31">INDEX($AJ:$AS,MATCH($A31,$AJ:$AJ,0),C$1)</f>
        <v>Defeat Vocal</v>
      </c>
      <c r="D31" s="201" t="str" cm="1">
        <f t="array" ref="D31">INDEX($AJ:$AS,MATCH($A31,$AJ:$AJ,0),D$1)</f>
        <v>擊敗蝗蟲之王</v>
      </c>
      <c r="E31" s="201" t="str" cm="1">
        <f t="array" ref="E31">INDEX($AJ:$AS,MATCH($A31,$AJ:$AJ,0),E$1)</f>
        <v>击杀摇滚蝗虫</v>
      </c>
      <c r="F31" s="201" t="str" cm="1">
        <f t="array" ref="F31">INDEX($AJ:$AS,MATCH($A31,$AJ:$AJ,0),F$1)</f>
        <v>ロッカー·ボス·処置</v>
      </c>
      <c r="G31" s="201" t="str" cm="1">
        <f t="array" ref="G31">INDEX($AJ:$AS,MATCH($A31,$AJ:$AJ,0),G$1)</f>
        <v>จัดการ Vocal</v>
      </c>
      <c r="H31" s="201" t="str" cm="1">
        <f t="array" ref="H31">INDEX($AJ:$AS,MATCH($A31,$AJ:$AJ,0),H$1)</f>
        <v>Kalahkan Vocal</v>
      </c>
      <c r="I31" s="201" t="str" cm="1">
        <f t="array" ref="I31">INDEX($AJ:$AS,MATCH($A31,$AJ:$AJ,0),I$1)</f>
        <v>Talunin ang Vocal</v>
      </c>
      <c r="J31" s="201" t="str" cm="1">
        <f t="array" ref="J31">INDEX($AJ:$AS,MATCH($A31,$AJ:$AJ,0),J$1)</f>
        <v>Tewaskan Vocal</v>
      </c>
      <c r="K31" s="31">
        <v>0</v>
      </c>
      <c r="L31" s="31">
        <v>142030</v>
      </c>
      <c r="M31" s="31" t="str">
        <f>'가이드 작업용'!M31</f>
        <v>보컬 처치</v>
      </c>
      <c r="N31" s="31" t="str">
        <f t="shared" si="2"/>
        <v>-</v>
      </c>
      <c r="R31" s="140">
        <v>1030</v>
      </c>
      <c r="S31" s="140">
        <v>2</v>
      </c>
      <c r="T31" s="140">
        <v>142030</v>
      </c>
      <c r="U31" s="140">
        <v>242030</v>
      </c>
      <c r="V31" s="186" t="str">
        <f>'가이드 작업용'!M31</f>
        <v>보컬 처치</v>
      </c>
      <c r="W31" s="197" t="str">
        <f t="shared" ref="W31:W94" si="23">VLOOKUP(T31,$Z$2:$AA$124,2,FALSE)</f>
        <v>로커 보스 처치</v>
      </c>
      <c r="X31" s="202" t="str">
        <f t="shared" si="4"/>
        <v>보컬 처치</v>
      </c>
      <c r="Z31" s="197">
        <v>142030</v>
      </c>
      <c r="AA31" s="197" t="s">
        <v>2904</v>
      </c>
      <c r="AB31" s="197" t="s">
        <v>8494</v>
      </c>
      <c r="AC31" s="201">
        <v>142030</v>
      </c>
      <c r="AD31" s="201" t="s">
        <v>2905</v>
      </c>
      <c r="AE31" s="201" t="s">
        <v>8495</v>
      </c>
      <c r="AJ31" s="276">
        <v>142030</v>
      </c>
      <c r="AK31" s="277" t="s">
        <v>2905</v>
      </c>
      <c r="AL31" s="258" t="s">
        <v>8495</v>
      </c>
      <c r="AM31" s="258" t="s">
        <v>9426</v>
      </c>
      <c r="AN31" s="258" t="s">
        <v>9427</v>
      </c>
      <c r="AO31" s="258" t="s">
        <v>9428</v>
      </c>
      <c r="AP31" s="258" t="s">
        <v>9429</v>
      </c>
      <c r="AQ31" s="258" t="s">
        <v>9430</v>
      </c>
      <c r="AR31" s="258" t="s">
        <v>9431</v>
      </c>
      <c r="AS31" s="258" t="s">
        <v>9432</v>
      </c>
      <c r="AT31" s="241" t="str">
        <f t="shared" si="5"/>
        <v>보컬 처치</v>
      </c>
      <c r="AU31" s="241" t="str">
        <f t="shared" si="6"/>
        <v>Defeat Vocal</v>
      </c>
      <c r="AV31" s="241" t="str">
        <f t="shared" si="7"/>
        <v>擊敗蝗蟲之王</v>
      </c>
      <c r="AW31" s="241" t="str">
        <f t="shared" si="8"/>
        <v>击杀摇滚蝗虫</v>
      </c>
      <c r="AX31" s="241" t="str">
        <f t="shared" si="9"/>
        <v>ロッカー·ボス·処置</v>
      </c>
      <c r="AY31" s="241" t="str">
        <f t="shared" si="10"/>
        <v>จัดการ Vocal</v>
      </c>
      <c r="AZ31" s="241" t="str">
        <f t="shared" si="11"/>
        <v>Kalahkan Vocal</v>
      </c>
      <c r="BA31" s="241" t="str">
        <f t="shared" si="12"/>
        <v>Talunin ang Vocal</v>
      </c>
      <c r="BB31" s="241" t="str">
        <f t="shared" si="13"/>
        <v>Tewaskan Vocal</v>
      </c>
      <c r="BC31" s="241"/>
      <c r="BD31" s="241"/>
      <c r="BE31" s="241"/>
      <c r="BF31" s="241"/>
      <c r="BI31" s="236">
        <v>242030</v>
      </c>
      <c r="BJ31" s="235" t="str">
        <f t="shared" si="14"/>
        <v>메인 퀘스트 30 클리어</v>
      </c>
      <c r="BK31" s="234" t="str">
        <f t="shared" si="15"/>
        <v>Main Quest 30 Clear</v>
      </c>
      <c r="BL31" s="234" t="str">
        <f t="shared" si="16"/>
        <v>主線任務30通關</v>
      </c>
      <c r="BM31" s="234" t="str">
        <f t="shared" si="17"/>
        <v>通关主线任务30</v>
      </c>
      <c r="BN31" s="234" t="str">
        <f t="shared" si="18"/>
        <v>メインクエスト30クリア</v>
      </c>
      <c r="BO31" s="234" t="str">
        <f t="shared" si="19"/>
        <v>เคลียร์ Main Quest 30</v>
      </c>
      <c r="BP31" s="234" t="str">
        <f t="shared" si="20"/>
        <v>Misi Utama 30 Selesai</v>
      </c>
      <c r="BQ31" s="234" t="str">
        <f t="shared" si="21"/>
        <v>Tagumpay sa Pangunahing Quest 30</v>
      </c>
      <c r="BR31" s="234" t="str">
        <f t="shared" si="22"/>
        <v>Selesai Pencarian Utama 30</v>
      </c>
      <c r="BU31" s="31">
        <v>142101</v>
      </c>
      <c r="BV31" s="31" t="s">
        <v>10240</v>
      </c>
      <c r="BW31" s="31" t="s">
        <v>11349</v>
      </c>
      <c r="BX31" s="31" t="s">
        <v>11235</v>
      </c>
      <c r="BY31" s="31" t="s">
        <v>11354</v>
      </c>
      <c r="CA31" s="31" t="s">
        <v>11357</v>
      </c>
      <c r="CB31" s="31" t="s">
        <v>11360</v>
      </c>
      <c r="CC31" s="31" t="s">
        <v>11365</v>
      </c>
      <c r="CD31" s="31" t="s">
        <v>11370</v>
      </c>
    </row>
    <row r="32" spans="1:82" ht="12.75" thickBot="1" x14ac:dyDescent="0.25">
      <c r="A32" s="31">
        <v>142031</v>
      </c>
      <c r="B32" s="201" t="str" cm="1">
        <f t="array" ref="B32">INDEX($AJ:$AS,MATCH($A32,$AJ:$AJ,0),B$1)</f>
        <v>MVP 처치</v>
      </c>
      <c r="C32" s="201" t="str" cm="1">
        <f t="array" ref="C32">INDEX($AJ:$AS,MATCH($A32,$AJ:$AJ,0),C$1)</f>
        <v>Defeat MVP</v>
      </c>
      <c r="D32" s="201" t="str" cm="1">
        <f t="array" ref="D32">INDEX($AJ:$AS,MATCH($A32,$AJ:$AJ,0),D$1)</f>
        <v>擊敗MVP</v>
      </c>
      <c r="E32" s="201" t="str" cm="1">
        <f t="array" ref="E32">INDEX($AJ:$AS,MATCH($A32,$AJ:$AJ,0),E$1)</f>
        <v>击杀MVP</v>
      </c>
      <c r="F32" s="201" t="str" cm="1">
        <f t="array" ref="F32">INDEX($AJ:$AS,MATCH($A32,$AJ:$AJ,0),F$1)</f>
        <v>一次転職</v>
      </c>
      <c r="G32" s="201" t="str" cm="1">
        <f t="array" ref="G32">INDEX($AJ:$AS,MATCH($A32,$AJ:$AJ,0),G$1)</f>
        <v>จัดการ MVP</v>
      </c>
      <c r="H32" s="201" t="str" cm="1">
        <f t="array" ref="H32">INDEX($AJ:$AS,MATCH($A32,$AJ:$AJ,0),H$1)</f>
        <v>Kalahkan MVP</v>
      </c>
      <c r="I32" s="201" t="str" cm="1">
        <f t="array" ref="I32">INDEX($AJ:$AS,MATCH($A32,$AJ:$AJ,0),I$1)</f>
        <v>Talunin ang MVP</v>
      </c>
      <c r="J32" s="201" t="str" cm="1">
        <f t="array" ref="J32">INDEX($AJ:$AS,MATCH($A32,$AJ:$AJ,0),J$1)</f>
        <v>Tewaskan MVP</v>
      </c>
      <c r="K32" s="31">
        <v>0</v>
      </c>
      <c r="L32" s="31">
        <v>142031</v>
      </c>
      <c r="M32" s="31" t="str">
        <f>'가이드 작업용'!M32</f>
        <v>MVP 처치</v>
      </c>
      <c r="N32" s="31" t="str">
        <f t="shared" si="2"/>
        <v>-</v>
      </c>
      <c r="R32" s="140">
        <v>1031</v>
      </c>
      <c r="S32" s="140">
        <v>2</v>
      </c>
      <c r="T32" s="140">
        <v>142031</v>
      </c>
      <c r="U32" s="140">
        <v>242031</v>
      </c>
      <c r="V32" s="186" t="str">
        <f>'가이드 작업용'!M32</f>
        <v>MVP 처치</v>
      </c>
      <c r="W32" s="197" t="str">
        <f t="shared" si="23"/>
        <v>보컬 처치</v>
      </c>
      <c r="X32" s="202" t="str">
        <f t="shared" si="4"/>
        <v>MVP 처치</v>
      </c>
      <c r="Z32" s="197">
        <v>142031</v>
      </c>
      <c r="AA32" s="197" t="s">
        <v>2905</v>
      </c>
      <c r="AB32" s="197" t="s">
        <v>8495</v>
      </c>
      <c r="AC32" s="201">
        <v>142031</v>
      </c>
      <c r="AD32" s="201" t="s">
        <v>2466</v>
      </c>
      <c r="AE32" s="201" t="s">
        <v>8479</v>
      </c>
      <c r="AJ32" s="276">
        <v>142031</v>
      </c>
      <c r="AK32" s="278" t="s">
        <v>2466</v>
      </c>
      <c r="AL32" s="258" t="s">
        <v>8479</v>
      </c>
      <c r="AM32" s="258" t="s">
        <v>9330</v>
      </c>
      <c r="AN32" s="258" t="s">
        <v>9331</v>
      </c>
      <c r="AO32" s="258" t="s">
        <v>9332</v>
      </c>
      <c r="AP32" s="258" t="s">
        <v>9333</v>
      </c>
      <c r="AQ32" s="258" t="s">
        <v>9334</v>
      </c>
      <c r="AR32" s="258" t="s">
        <v>9335</v>
      </c>
      <c r="AS32" s="258" t="s">
        <v>9336</v>
      </c>
      <c r="AT32" s="241" t="str">
        <f t="shared" si="5"/>
        <v>MVP 처치</v>
      </c>
      <c r="AU32" s="241" t="str">
        <f t="shared" si="6"/>
        <v>Defeat MVP</v>
      </c>
      <c r="AV32" s="241" t="str">
        <f t="shared" si="7"/>
        <v>擊敗MVP</v>
      </c>
      <c r="AW32" s="241" t="str">
        <f t="shared" si="8"/>
        <v>击杀MVP</v>
      </c>
      <c r="AX32" s="241" t="str">
        <f t="shared" si="9"/>
        <v>一次転職</v>
      </c>
      <c r="AY32" s="241" t="str">
        <f t="shared" si="10"/>
        <v>จัดการ MVP</v>
      </c>
      <c r="AZ32" s="241" t="str">
        <f t="shared" si="11"/>
        <v>Kalahkan MVP</v>
      </c>
      <c r="BA32" s="241" t="str">
        <f t="shared" si="12"/>
        <v>Talunin ang MVP</v>
      </c>
      <c r="BB32" s="241" t="str">
        <f t="shared" si="13"/>
        <v>Tewaskan MVP</v>
      </c>
      <c r="BC32" s="241"/>
      <c r="BD32" s="241"/>
      <c r="BE32" s="241"/>
      <c r="BF32" s="241"/>
      <c r="BI32" s="236">
        <v>242031</v>
      </c>
      <c r="BJ32" s="235" t="str">
        <f t="shared" si="14"/>
        <v>메인 퀘스트 31 클리어</v>
      </c>
      <c r="BK32" s="234" t="str">
        <f t="shared" si="15"/>
        <v>Main Quest 31 Clear</v>
      </c>
      <c r="BL32" s="234" t="str">
        <f t="shared" si="16"/>
        <v>主線任務31通關</v>
      </c>
      <c r="BM32" s="234" t="str">
        <f t="shared" si="17"/>
        <v>通关主线任务31</v>
      </c>
      <c r="BN32" s="234" t="str">
        <f t="shared" si="18"/>
        <v>メインクエスト31クリア</v>
      </c>
      <c r="BO32" s="234" t="str">
        <f t="shared" si="19"/>
        <v>เคลียร์ Main Quest 31</v>
      </c>
      <c r="BP32" s="234" t="str">
        <f t="shared" si="20"/>
        <v>Misi Utama 31 Selesai</v>
      </c>
      <c r="BQ32" s="234" t="str">
        <f t="shared" si="21"/>
        <v>Tagumpay sa Pangunahing Quest 31</v>
      </c>
      <c r="BR32" s="234" t="str">
        <f t="shared" si="22"/>
        <v>Selesai Pencarian Utama 31</v>
      </c>
      <c r="BU32" s="31">
        <v>142126</v>
      </c>
      <c r="BV32" s="31" t="s">
        <v>10245</v>
      </c>
      <c r="BW32" s="31" t="s">
        <v>11281</v>
      </c>
      <c r="BX32" s="31" t="s">
        <v>9872</v>
      </c>
      <c r="BY32" s="31" t="s">
        <v>9873</v>
      </c>
      <c r="CA32" s="31" t="s">
        <v>10246</v>
      </c>
      <c r="CB32" s="31" t="s">
        <v>11300</v>
      </c>
      <c r="CC32" s="31" t="s">
        <v>11290</v>
      </c>
      <c r="CD32" s="31" t="s">
        <v>11263</v>
      </c>
    </row>
    <row r="33" spans="1:82" ht="12.75" thickBot="1" x14ac:dyDescent="0.25">
      <c r="A33" s="31">
        <v>142032</v>
      </c>
      <c r="B33" s="201" t="str" cm="1">
        <f t="array" ref="B33">INDEX($AJ:$AS,MATCH($A33,$AJ:$AJ,0),B$1)</f>
        <v>보컬 소탕</v>
      </c>
      <c r="C33" s="201" t="str" cm="1">
        <f t="array" ref="C33">INDEX($AJ:$AS,MATCH($A33,$AJ:$AJ,0),C$1)</f>
        <v>Sweep Vocal</v>
      </c>
      <c r="D33" s="201" t="str" cm="1">
        <f t="array" ref="D33">INDEX($AJ:$AS,MATCH($A33,$AJ:$AJ,0),D$1)</f>
        <v>掃蕩蝗蟲之王</v>
      </c>
      <c r="E33" s="201" t="str" cm="1">
        <f t="array" ref="E33">INDEX($AJ:$AS,MATCH($A33,$AJ:$AJ,0),E$1)</f>
        <v>扫荡摇滚蝗虫</v>
      </c>
      <c r="F33" s="201" t="str" cm="1">
        <f t="array" ref="F33">INDEX($AJ:$AS,MATCH($A33,$AJ:$AJ,0),F$1)</f>
        <v>ボーカル掃討</v>
      </c>
      <c r="G33" s="201" t="str" cm="1">
        <f t="array" ref="G33">INDEX($AJ:$AS,MATCH($A33,$AJ:$AJ,0),G$1)</f>
        <v>กวาดล้าง Vocal</v>
      </c>
      <c r="H33" s="201" t="str" cm="1">
        <f t="array" ref="H33">INDEX($AJ:$AS,MATCH($A33,$AJ:$AJ,0),H$1)</f>
        <v>Musnahkan Vocal</v>
      </c>
      <c r="I33" s="201" t="str" cm="1">
        <f t="array" ref="I33">INDEX($AJ:$AS,MATCH($A33,$AJ:$AJ,0),I$1)</f>
        <v>Wasakin ang Vocal</v>
      </c>
      <c r="J33" s="201" t="str" cm="1">
        <f t="array" ref="J33">INDEX($AJ:$AS,MATCH($A33,$AJ:$AJ,0),J$1)</f>
        <v>Sapu Vocal</v>
      </c>
      <c r="K33" s="31">
        <v>0</v>
      </c>
      <c r="L33" s="31">
        <v>142032</v>
      </c>
      <c r="M33" s="31" t="str">
        <f>'가이드 작업용'!M33</f>
        <v>보컬 소탕</v>
      </c>
      <c r="N33" s="31" t="str">
        <f t="shared" si="2"/>
        <v>-</v>
      </c>
      <c r="R33" s="140">
        <v>1032</v>
      </c>
      <c r="S33" s="140">
        <v>2</v>
      </c>
      <c r="T33" s="140">
        <v>142032</v>
      </c>
      <c r="U33" s="140">
        <v>242032</v>
      </c>
      <c r="V33" s="186" t="str">
        <f>'가이드 작업용'!M33</f>
        <v>보컬 소탕</v>
      </c>
      <c r="W33" s="197" t="str">
        <f t="shared" si="23"/>
        <v>카드 강화</v>
      </c>
      <c r="X33" s="202" t="str">
        <f t="shared" si="4"/>
        <v>보컬 소탕</v>
      </c>
      <c r="Z33" s="197">
        <v>142032</v>
      </c>
      <c r="AA33" s="197" t="s">
        <v>2749</v>
      </c>
      <c r="AB33" s="197" t="s">
        <v>8496</v>
      </c>
      <c r="AC33" s="201">
        <v>142032</v>
      </c>
      <c r="AD33" s="201" t="s">
        <v>2929</v>
      </c>
      <c r="AE33" s="201" t="s">
        <v>8497</v>
      </c>
      <c r="AJ33" s="276">
        <v>142032</v>
      </c>
      <c r="AK33" s="277" t="s">
        <v>2929</v>
      </c>
      <c r="AL33" s="258" t="s">
        <v>9433</v>
      </c>
      <c r="AM33" s="258" t="s">
        <v>9434</v>
      </c>
      <c r="AN33" s="258" t="s">
        <v>9435</v>
      </c>
      <c r="AO33" s="258" t="s">
        <v>9436</v>
      </c>
      <c r="AP33" s="258" t="s">
        <v>9437</v>
      </c>
      <c r="AQ33" s="258" t="s">
        <v>9438</v>
      </c>
      <c r="AR33" s="258" t="s">
        <v>9439</v>
      </c>
      <c r="AS33" s="258" t="s">
        <v>9440</v>
      </c>
      <c r="AT33" s="241" t="str">
        <f t="shared" si="5"/>
        <v>보컬 소탕</v>
      </c>
      <c r="AU33" s="241" t="str">
        <f t="shared" si="6"/>
        <v>Sweep Vocal</v>
      </c>
      <c r="AV33" s="241" t="str">
        <f t="shared" si="7"/>
        <v>掃蕩蝗蟲之王</v>
      </c>
      <c r="AW33" s="241" t="str">
        <f t="shared" si="8"/>
        <v>扫荡摇滚蝗虫</v>
      </c>
      <c r="AX33" s="241" t="str">
        <f t="shared" si="9"/>
        <v>ボーカル掃討</v>
      </c>
      <c r="AY33" s="241" t="str">
        <f t="shared" si="10"/>
        <v>กวาดล้าง Vocal</v>
      </c>
      <c r="AZ33" s="241" t="str">
        <f t="shared" si="11"/>
        <v>Musnahkan Vocal</v>
      </c>
      <c r="BA33" s="241" t="str">
        <f t="shared" si="12"/>
        <v>Wasakin ang Vocal</v>
      </c>
      <c r="BB33" s="241" t="str">
        <f t="shared" si="13"/>
        <v>Sapu Vocal</v>
      </c>
      <c r="BC33" s="241"/>
      <c r="BD33" s="241"/>
      <c r="BE33" s="241"/>
      <c r="BF33" s="241"/>
      <c r="BI33" s="236">
        <v>242032</v>
      </c>
      <c r="BJ33" s="235" t="str">
        <f t="shared" si="14"/>
        <v>메인 퀘스트 32 클리어</v>
      </c>
      <c r="BK33" s="234" t="str">
        <f t="shared" si="15"/>
        <v>Main Quest 32 Clear</v>
      </c>
      <c r="BL33" s="234" t="str">
        <f t="shared" si="16"/>
        <v>主線任務32通關</v>
      </c>
      <c r="BM33" s="234" t="str">
        <f t="shared" si="17"/>
        <v>通关主线任务32</v>
      </c>
      <c r="BN33" s="234" t="str">
        <f t="shared" si="18"/>
        <v>メインクエスト32クリア</v>
      </c>
      <c r="BO33" s="234" t="str">
        <f t="shared" si="19"/>
        <v>เคลียร์ Main Quest 32</v>
      </c>
      <c r="BP33" s="234" t="str">
        <f t="shared" si="20"/>
        <v>Misi Utama 32 Selesai</v>
      </c>
      <c r="BQ33" s="234" t="str">
        <f t="shared" si="21"/>
        <v>Tagumpay sa Pangunahing Quest 32</v>
      </c>
      <c r="BR33" s="234" t="str">
        <f t="shared" si="22"/>
        <v>Selesai Pencarian Utama 32</v>
      </c>
      <c r="BU33" s="31">
        <v>142127</v>
      </c>
      <c r="BV33" s="31" t="s">
        <v>10247</v>
      </c>
      <c r="BW33" s="31" t="s">
        <v>11350</v>
      </c>
      <c r="BX33" s="31" t="s">
        <v>11236</v>
      </c>
      <c r="BY33" s="31" t="s">
        <v>9874</v>
      </c>
      <c r="CA33" s="31" t="s">
        <v>10248</v>
      </c>
      <c r="CB33" s="31" t="s">
        <v>11361</v>
      </c>
      <c r="CC33" s="31" t="s">
        <v>11366</v>
      </c>
      <c r="CD33" s="31" t="s">
        <v>11371</v>
      </c>
    </row>
    <row r="34" spans="1:82" ht="12.75" thickBot="1" x14ac:dyDescent="0.25">
      <c r="A34" s="31">
        <v>142033</v>
      </c>
      <c r="B34" s="201" t="str" cm="1">
        <f t="array" ref="B34">INDEX($AJ:$AS,MATCH($A34,$AJ:$AJ,0),B$1)</f>
        <v>카드 강화</v>
      </c>
      <c r="C34" s="201" t="str" cm="1">
        <f t="array" ref="C34">INDEX($AJ:$AS,MATCH($A34,$AJ:$AJ,0),C$1)</f>
        <v>Card Upgrade</v>
      </c>
      <c r="D34" s="201" t="str" cm="1">
        <f t="array" ref="D34">INDEX($AJ:$AS,MATCH($A34,$AJ:$AJ,0),D$1)</f>
        <v>強化卡片</v>
      </c>
      <c r="E34" s="201" t="str" cm="1">
        <f t="array" ref="E34">INDEX($AJ:$AS,MATCH($A34,$AJ:$AJ,0),E$1)</f>
        <v>强化卡片</v>
      </c>
      <c r="F34" s="201" t="str" cm="1">
        <f t="array" ref="F34">INDEX($AJ:$AS,MATCH($A34,$AJ:$AJ,0),F$1)</f>
        <v>カード強化</v>
      </c>
      <c r="G34" s="201" t="str" cm="1">
        <f t="array" ref="G34">INDEX($AJ:$AS,MATCH($A34,$AJ:$AJ,0),G$1)</f>
        <v>อัปเกรดการ์ด</v>
      </c>
      <c r="H34" s="201" t="str" cm="1">
        <f t="array" ref="H34">INDEX($AJ:$AS,MATCH($A34,$AJ:$AJ,0),H$1)</f>
        <v>Peningkatan Kartu</v>
      </c>
      <c r="I34" s="201" t="str" cm="1">
        <f t="array" ref="I34">INDEX($AJ:$AS,MATCH($A34,$AJ:$AJ,0),I$1)</f>
        <v>Card Upgrade</v>
      </c>
      <c r="J34" s="201" t="str" cm="1">
        <f t="array" ref="J34">INDEX($AJ:$AS,MATCH($A34,$AJ:$AJ,0),J$1)</f>
        <v>Naik Tahap Kad</v>
      </c>
      <c r="K34" s="31">
        <v>0</v>
      </c>
      <c r="L34" s="31">
        <v>142033</v>
      </c>
      <c r="M34" s="31" t="str">
        <f>'가이드 작업용'!M34</f>
        <v>카드 강화</v>
      </c>
      <c r="N34" s="31" t="str">
        <f t="shared" si="2"/>
        <v>-</v>
      </c>
      <c r="R34" s="140">
        <v>1033</v>
      </c>
      <c r="S34" s="140">
        <v>2</v>
      </c>
      <c r="T34" s="199">
        <v>142033</v>
      </c>
      <c r="U34" s="140">
        <v>242033</v>
      </c>
      <c r="V34" s="186" t="str">
        <f>'가이드 작업용'!M34</f>
        <v>카드 강화</v>
      </c>
      <c r="W34" s="197" t="str">
        <f t="shared" si="23"/>
        <v>보컬 소탕</v>
      </c>
      <c r="X34" s="202" t="str">
        <f t="shared" si="4"/>
        <v>프론테라 듀얼 클리어</v>
      </c>
      <c r="Z34" s="197">
        <v>142033</v>
      </c>
      <c r="AA34" s="197" t="s">
        <v>2929</v>
      </c>
      <c r="AB34" s="197" t="s">
        <v>8497</v>
      </c>
      <c r="AC34" s="201">
        <v>142033</v>
      </c>
      <c r="AD34" s="201" t="s">
        <v>2906</v>
      </c>
      <c r="AE34" s="201" t="s">
        <v>8498</v>
      </c>
      <c r="AJ34" s="276">
        <v>142033</v>
      </c>
      <c r="AK34" s="278" t="s">
        <v>2749</v>
      </c>
      <c r="AL34" s="258" t="s">
        <v>9417</v>
      </c>
      <c r="AM34" s="258" t="s">
        <v>9413</v>
      </c>
      <c r="AN34" s="258" t="s">
        <v>9414</v>
      </c>
      <c r="AO34" s="258" t="s">
        <v>9578</v>
      </c>
      <c r="AP34" s="258" t="s">
        <v>9415</v>
      </c>
      <c r="AQ34" s="258" t="s">
        <v>9416</v>
      </c>
      <c r="AR34" s="258" t="s">
        <v>9417</v>
      </c>
      <c r="AS34" s="258" t="s">
        <v>9418</v>
      </c>
      <c r="AT34" s="241" t="str">
        <f t="shared" si="5"/>
        <v>카드 강화</v>
      </c>
      <c r="AU34" s="241" t="str">
        <f t="shared" si="6"/>
        <v>Card Upgrade</v>
      </c>
      <c r="AV34" s="241" t="str">
        <f t="shared" si="7"/>
        <v>強化卡片</v>
      </c>
      <c r="AW34" s="241" t="str">
        <f t="shared" si="8"/>
        <v>强化卡片</v>
      </c>
      <c r="AX34" s="241" t="str">
        <f t="shared" si="9"/>
        <v>カード強化</v>
      </c>
      <c r="AY34" s="241" t="str">
        <f t="shared" si="10"/>
        <v>อัปเกรดการ์ด</v>
      </c>
      <c r="AZ34" s="241" t="str">
        <f t="shared" si="11"/>
        <v>Peningkatan Kartu</v>
      </c>
      <c r="BA34" s="241" t="str">
        <f t="shared" si="12"/>
        <v>Card Upgrade</v>
      </c>
      <c r="BB34" s="241" t="str">
        <f t="shared" si="13"/>
        <v>Naik Tahap Kad</v>
      </c>
      <c r="BC34" s="241"/>
      <c r="BD34" s="241"/>
      <c r="BE34" s="241"/>
      <c r="BF34" s="241"/>
      <c r="BI34" s="236">
        <v>242033</v>
      </c>
      <c r="BJ34" s="235" t="str">
        <f t="shared" si="14"/>
        <v>메인 퀘스트 33 클리어</v>
      </c>
      <c r="BK34" s="234" t="str">
        <f t="shared" si="15"/>
        <v>Main Quest 33 Clear</v>
      </c>
      <c r="BL34" s="234" t="str">
        <f t="shared" si="16"/>
        <v>主線任務33通關</v>
      </c>
      <c r="BM34" s="234" t="str">
        <f t="shared" si="17"/>
        <v>通关主线任务33</v>
      </c>
      <c r="BN34" s="234" t="str">
        <f t="shared" si="18"/>
        <v>メインクエスト33クリア</v>
      </c>
      <c r="BO34" s="234" t="str">
        <f t="shared" si="19"/>
        <v>เคลียร์ Main Quest 33</v>
      </c>
      <c r="BP34" s="234" t="str">
        <f t="shared" si="20"/>
        <v>Misi Utama 33 Selesai</v>
      </c>
      <c r="BQ34" s="234" t="str">
        <f t="shared" si="21"/>
        <v>Tagumpay sa Pangunahing Quest 33</v>
      </c>
      <c r="BR34" s="234" t="str">
        <f t="shared" si="22"/>
        <v>Selesai Pencarian Utama 33</v>
      </c>
      <c r="BU34" s="31">
        <v>142152</v>
      </c>
      <c r="BV34" s="31" t="s">
        <v>10256</v>
      </c>
      <c r="BW34" s="31" t="s">
        <v>11283</v>
      </c>
      <c r="BX34" s="31" t="s">
        <v>10000</v>
      </c>
      <c r="BY34" s="31" t="s">
        <v>10001</v>
      </c>
      <c r="CA34" s="31" t="s">
        <v>10257</v>
      </c>
      <c r="CB34" s="31" t="s">
        <v>11302</v>
      </c>
      <c r="CC34" s="31" t="s">
        <v>11291</v>
      </c>
      <c r="CD34" s="31" t="s">
        <v>11261</v>
      </c>
    </row>
    <row r="35" spans="1:82" ht="12.75" thickBot="1" x14ac:dyDescent="0.25">
      <c r="A35" s="31">
        <v>142034</v>
      </c>
      <c r="B35" s="201" t="str" cm="1">
        <f t="array" ref="B35">INDEX($AJ:$AS,MATCH($A35,$AJ:$AJ,0),B$1)</f>
        <v>보컬 보스 처치</v>
      </c>
      <c r="C35" s="201" t="str" cm="1">
        <f t="array" ref="C35">INDEX($AJ:$AS,MATCH($A35,$AJ:$AJ,0),C$1)</f>
        <v>Defeat Vocal Boss</v>
      </c>
      <c r="D35" s="201" t="str" cm="1">
        <f t="array" ref="D35">INDEX($AJ:$AS,MATCH($A35,$AJ:$AJ,0),D$1)</f>
        <v>擊敗蝗蟲之王BOSS</v>
      </c>
      <c r="E35" s="201" t="str" cm="1">
        <f t="array" ref="E35">INDEX($AJ:$AS,MATCH($A35,$AJ:$AJ,0),E$1)</f>
        <v>击杀摇滚蝗虫BOSS</v>
      </c>
      <c r="F35" s="201" t="str" cm="1">
        <f t="array" ref="F35">INDEX($AJ:$AS,MATCH($A35,$AJ:$AJ,0),F$1)</f>
        <v>フロンテラデュアルクリア</v>
      </c>
      <c r="G35" s="201" t="str" cm="1">
        <f t="array" ref="G35">INDEX($AJ:$AS,MATCH($A35,$AJ:$AJ,0),G$1)</f>
        <v>จัดการ Vocal BOSS</v>
      </c>
      <c r="H35" s="201" t="str" cm="1">
        <f t="array" ref="H35">INDEX($AJ:$AS,MATCH($A35,$AJ:$AJ,0),H$1)</f>
        <v>Kalahkan Bos Vocal</v>
      </c>
      <c r="I35" s="201" t="str" cm="1">
        <f t="array" ref="I35">INDEX($AJ:$AS,MATCH($A35,$AJ:$AJ,0),I$1)</f>
        <v>Talunin ang Vocal Boss</v>
      </c>
      <c r="J35" s="201" t="str" cm="1">
        <f t="array" ref="J35">INDEX($AJ:$AS,MATCH($A35,$AJ:$AJ,0),J$1)</f>
        <v>Tewaskan Boss Vocal</v>
      </c>
      <c r="K35" s="31">
        <v>0</v>
      </c>
      <c r="L35" s="31">
        <v>142034</v>
      </c>
      <c r="M35" s="31" t="str">
        <f>'가이드 작업용'!M35</f>
        <v>보컬 보스 처치</v>
      </c>
      <c r="N35" s="31" t="str">
        <f t="shared" si="2"/>
        <v>-</v>
      </c>
      <c r="R35" s="140">
        <v>1034</v>
      </c>
      <c r="S35" s="140">
        <v>2</v>
      </c>
      <c r="T35" s="140">
        <v>142034</v>
      </c>
      <c r="U35" s="140">
        <v>242034</v>
      </c>
      <c r="V35" s="186" t="str">
        <f>'가이드 작업용'!M35</f>
        <v>보컬 보스 처치</v>
      </c>
      <c r="W35" s="197" t="str">
        <f t="shared" si="23"/>
        <v>프론테라 듀얼 클리어</v>
      </c>
      <c r="X35" s="202" t="str">
        <f t="shared" si="4"/>
        <v>보컬 보스 처치</v>
      </c>
      <c r="Z35" s="197">
        <v>142034</v>
      </c>
      <c r="AA35" s="197" t="s">
        <v>2906</v>
      </c>
      <c r="AB35" s="197" t="s">
        <v>8498</v>
      </c>
      <c r="AC35" s="201">
        <v>142034</v>
      </c>
      <c r="AD35" s="201" t="s">
        <v>2907</v>
      </c>
      <c r="AE35" s="201" t="s">
        <v>8499</v>
      </c>
      <c r="AJ35" s="276">
        <v>142034</v>
      </c>
      <c r="AK35" s="277" t="s">
        <v>2907</v>
      </c>
      <c r="AL35" s="258" t="s">
        <v>8499</v>
      </c>
      <c r="AM35" s="258" t="s">
        <v>9441</v>
      </c>
      <c r="AN35" s="258" t="s">
        <v>9442</v>
      </c>
      <c r="AO35" s="258" t="s">
        <v>9443</v>
      </c>
      <c r="AP35" s="258" t="s">
        <v>9444</v>
      </c>
      <c r="AQ35" s="258" t="s">
        <v>9445</v>
      </c>
      <c r="AR35" s="258" t="s">
        <v>9446</v>
      </c>
      <c r="AS35" s="258" t="s">
        <v>9447</v>
      </c>
      <c r="AT35" s="241" t="str">
        <f t="shared" si="5"/>
        <v>보컬 보스 처치</v>
      </c>
      <c r="AU35" s="241" t="str">
        <f t="shared" si="6"/>
        <v>Defeat Vocal Boss</v>
      </c>
      <c r="AV35" s="241" t="str">
        <f t="shared" si="7"/>
        <v>擊敗蝗蟲之王BOSS</v>
      </c>
      <c r="AW35" s="241" t="str">
        <f t="shared" si="8"/>
        <v>击杀摇滚蝗虫BOSS</v>
      </c>
      <c r="AX35" s="241" t="str">
        <f t="shared" si="9"/>
        <v>フロンテラデュアルクリア</v>
      </c>
      <c r="AY35" s="241" t="str">
        <f t="shared" si="10"/>
        <v>จัดการ Vocal BOSS</v>
      </c>
      <c r="AZ35" s="241" t="str">
        <f t="shared" si="11"/>
        <v>Kalahkan Bos Vocal</v>
      </c>
      <c r="BA35" s="241" t="str">
        <f t="shared" si="12"/>
        <v>Talunin ang Vocal Boss</v>
      </c>
      <c r="BB35" s="241" t="str">
        <f t="shared" si="13"/>
        <v>Tewaskan Boss Vocal</v>
      </c>
      <c r="BC35" s="241"/>
      <c r="BD35" s="241"/>
      <c r="BE35" s="241"/>
      <c r="BF35" s="241"/>
      <c r="BI35" s="236">
        <v>242034</v>
      </c>
      <c r="BJ35" s="235" t="str">
        <f t="shared" si="14"/>
        <v>메인 퀘스트 34 클리어</v>
      </c>
      <c r="BK35" s="234" t="str">
        <f t="shared" si="15"/>
        <v>Main Quest 34 Clear</v>
      </c>
      <c r="BL35" s="234" t="str">
        <f t="shared" si="16"/>
        <v>主線任務34通關</v>
      </c>
      <c r="BM35" s="234" t="str">
        <f t="shared" si="17"/>
        <v>通关主线任务34</v>
      </c>
      <c r="BN35" s="234" t="str">
        <f t="shared" si="18"/>
        <v>メインクエスト34クリア</v>
      </c>
      <c r="BO35" s="234" t="str">
        <f t="shared" si="19"/>
        <v>เคลียร์ Main Quest 34</v>
      </c>
      <c r="BP35" s="234" t="str">
        <f t="shared" si="20"/>
        <v>Misi Utama 34 Selesai</v>
      </c>
      <c r="BQ35" s="234" t="str">
        <f t="shared" si="21"/>
        <v>Tagumpay sa Pangunahing Quest 34</v>
      </c>
      <c r="BR35" s="234" t="str">
        <f t="shared" si="22"/>
        <v>Selesai Pencarian Utama 34</v>
      </c>
      <c r="BU35" s="31">
        <v>142153</v>
      </c>
      <c r="BV35" s="31" t="s">
        <v>10258</v>
      </c>
      <c r="BW35" s="31" t="s">
        <v>11351</v>
      </c>
      <c r="BX35" s="31" t="s">
        <v>11237</v>
      </c>
      <c r="BY35" s="31" t="s">
        <v>10002</v>
      </c>
      <c r="CA35" s="31" t="s">
        <v>10259</v>
      </c>
      <c r="CB35" s="31" t="s">
        <v>11362</v>
      </c>
      <c r="CC35" s="31" t="s">
        <v>11367</v>
      </c>
      <c r="CD35" s="31" t="s">
        <v>11372</v>
      </c>
    </row>
    <row r="36" spans="1:82" ht="12.75" thickBot="1" x14ac:dyDescent="0.25">
      <c r="A36" s="31">
        <v>142035</v>
      </c>
      <c r="B36" s="201" t="str" cm="1">
        <f t="array" ref="B36">INDEX($AJ:$AS,MATCH($A36,$AJ:$AJ,0),B$1)</f>
        <v>도둑벌레 처치</v>
      </c>
      <c r="C36" s="201" t="str" cm="1">
        <f t="array" ref="C36">INDEX($AJ:$AS,MATCH($A36,$AJ:$AJ,0),C$1)</f>
        <v>Defeat Thief Bug</v>
      </c>
      <c r="D36" s="201" t="str" cm="1">
        <f t="array" ref="D36">INDEX($AJ:$AS,MATCH($A36,$AJ:$AJ,0),D$1)</f>
        <v>擊敗盜蟲</v>
      </c>
      <c r="E36" s="201" t="str" cm="1">
        <f t="array" ref="E36">INDEX($AJ:$AS,MATCH($A36,$AJ:$AJ,0),E$1)</f>
        <v>击杀盗虫</v>
      </c>
      <c r="F36" s="201" t="str" cm="1">
        <f t="array" ref="F36">INDEX($AJ:$AS,MATCH($A36,$AJ:$AJ,0),F$1)</f>
        <v>ボーカル·ボス·処置</v>
      </c>
      <c r="G36" s="201" t="str" cm="1">
        <f t="array" ref="G36">INDEX($AJ:$AS,MATCH($A36,$AJ:$AJ,0),G$1)</f>
        <v>จัดการ Thief Bug</v>
      </c>
      <c r="H36" s="201" t="str" cm="1">
        <f t="array" ref="H36">INDEX($AJ:$AS,MATCH($A36,$AJ:$AJ,0),H$1)</f>
        <v>Kalahkan Thief Bug</v>
      </c>
      <c r="I36" s="201" t="str" cm="1">
        <f t="array" ref="I36">INDEX($AJ:$AS,MATCH($A36,$AJ:$AJ,0),I$1)</f>
        <v>Talunin ang Thief Bug</v>
      </c>
      <c r="J36" s="201" t="str" cm="1">
        <f t="array" ref="J36">INDEX($AJ:$AS,MATCH($A36,$AJ:$AJ,0),J$1)</f>
        <v>Tewaskan Serangga Pencuri</v>
      </c>
      <c r="K36" s="31">
        <v>0</v>
      </c>
      <c r="L36" s="31">
        <v>142035</v>
      </c>
      <c r="M36" s="31" t="str">
        <f>'가이드 작업용'!M36</f>
        <v>도둑벌레 처치</v>
      </c>
      <c r="N36" s="31" t="str">
        <f t="shared" si="2"/>
        <v>-</v>
      </c>
      <c r="R36" s="140">
        <v>1035</v>
      </c>
      <c r="S36" s="140">
        <v>2</v>
      </c>
      <c r="T36" s="140">
        <v>142035</v>
      </c>
      <c r="U36" s="140">
        <v>242035</v>
      </c>
      <c r="V36" s="186" t="str">
        <f>'가이드 작업용'!M36</f>
        <v>도둑벌레 처치</v>
      </c>
      <c r="W36" s="197" t="str">
        <f t="shared" si="23"/>
        <v>보컬 보스 처치</v>
      </c>
      <c r="X36" s="202" t="str">
        <f t="shared" si="4"/>
        <v>도둑벌레 처치</v>
      </c>
      <c r="Z36" s="197">
        <v>142035</v>
      </c>
      <c r="AA36" s="197" t="s">
        <v>2907</v>
      </c>
      <c r="AB36" s="197" t="s">
        <v>8499</v>
      </c>
      <c r="AC36" s="201">
        <v>142035</v>
      </c>
      <c r="AD36" s="201" t="s">
        <v>2908</v>
      </c>
      <c r="AE36" s="201" t="s">
        <v>8500</v>
      </c>
      <c r="AJ36" s="276">
        <v>142035</v>
      </c>
      <c r="AK36" s="278" t="s">
        <v>2908</v>
      </c>
      <c r="AL36" s="258" t="s">
        <v>8500</v>
      </c>
      <c r="AM36" s="258" t="s">
        <v>9448</v>
      </c>
      <c r="AN36" s="258" t="s">
        <v>9449</v>
      </c>
      <c r="AO36" s="258" t="s">
        <v>9450</v>
      </c>
      <c r="AP36" s="258" t="s">
        <v>9451</v>
      </c>
      <c r="AQ36" s="258" t="s">
        <v>9452</v>
      </c>
      <c r="AR36" s="258" t="s">
        <v>9453</v>
      </c>
      <c r="AS36" s="258" t="s">
        <v>9454</v>
      </c>
      <c r="AT36" s="241" t="str">
        <f t="shared" si="5"/>
        <v>도둑벌레 처치</v>
      </c>
      <c r="AU36" s="241" t="str">
        <f t="shared" si="6"/>
        <v>Defeat Thief Bug</v>
      </c>
      <c r="AV36" s="241" t="str">
        <f t="shared" si="7"/>
        <v>擊敗盜蟲</v>
      </c>
      <c r="AW36" s="241" t="str">
        <f t="shared" si="8"/>
        <v>击杀盗虫</v>
      </c>
      <c r="AX36" s="241" t="str">
        <f t="shared" si="9"/>
        <v>ボーカル·ボス·処置</v>
      </c>
      <c r="AY36" s="241" t="str">
        <f t="shared" si="10"/>
        <v>จัดการ Thief Bug</v>
      </c>
      <c r="AZ36" s="241" t="str">
        <f t="shared" si="11"/>
        <v>Kalahkan Thief Bug</v>
      </c>
      <c r="BA36" s="241" t="str">
        <f t="shared" si="12"/>
        <v>Talunin ang Thief Bug</v>
      </c>
      <c r="BB36" s="241" t="str">
        <f t="shared" si="13"/>
        <v>Tewaskan Serangga Pencuri</v>
      </c>
      <c r="BC36" s="241"/>
      <c r="BD36" s="241"/>
      <c r="BE36" s="241"/>
      <c r="BF36" s="241"/>
      <c r="BI36" s="236">
        <v>242035</v>
      </c>
      <c r="BJ36" s="235" t="str">
        <f t="shared" si="14"/>
        <v>메인 퀘스트 35 클리어</v>
      </c>
      <c r="BK36" s="234" t="str">
        <f t="shared" si="15"/>
        <v>Main Quest 35 Clear</v>
      </c>
      <c r="BL36" s="234" t="str">
        <f t="shared" si="16"/>
        <v>主線任務35通關</v>
      </c>
      <c r="BM36" s="234" t="str">
        <f t="shared" si="17"/>
        <v>通关主线任务35</v>
      </c>
      <c r="BN36" s="234" t="str">
        <f t="shared" si="18"/>
        <v>メインクエスト35クリア</v>
      </c>
      <c r="BO36" s="234" t="str">
        <f t="shared" si="19"/>
        <v>เคลียร์ Main Quest 35</v>
      </c>
      <c r="BP36" s="234" t="str">
        <f t="shared" si="20"/>
        <v>Misi Utama 35 Selesai</v>
      </c>
      <c r="BQ36" s="234" t="str">
        <f t="shared" si="21"/>
        <v>Tagumpay sa Pangunahing Quest 35</v>
      </c>
      <c r="BR36" s="234" t="str">
        <f t="shared" si="22"/>
        <v>Selesai Pencarian Utama 35</v>
      </c>
      <c r="BU36" s="31">
        <v>142178</v>
      </c>
      <c r="BV36" s="31" t="s">
        <v>10279</v>
      </c>
      <c r="BW36" s="31" t="s">
        <v>10710</v>
      </c>
      <c r="BX36" s="31" t="s">
        <v>10711</v>
      </c>
      <c r="BY36" s="31" t="s">
        <v>10712</v>
      </c>
      <c r="CA36" s="31" t="s">
        <v>10713</v>
      </c>
      <c r="CB36" s="31" t="s">
        <v>10714</v>
      </c>
      <c r="CC36" s="31" t="s">
        <v>10715</v>
      </c>
      <c r="CD36" s="31" t="s">
        <v>10716</v>
      </c>
    </row>
    <row r="37" spans="1:82" ht="12.75" thickBot="1" x14ac:dyDescent="0.25">
      <c r="A37" s="31">
        <v>142036</v>
      </c>
      <c r="B37" s="201" t="str" cm="1">
        <f t="array" ref="B37">INDEX($AJ:$AS,MATCH($A37,$AJ:$AJ,0),B$1)</f>
        <v>장비 분해</v>
      </c>
      <c r="C37" s="201" t="str" cm="1">
        <f t="array" ref="C37">INDEX($AJ:$AS,MATCH($A37,$AJ:$AJ,0),C$1)</f>
        <v>Gear Disassembly</v>
      </c>
      <c r="D37" s="201" t="str" cm="1">
        <f t="array" ref="D37">INDEX($AJ:$AS,MATCH($A37,$AJ:$AJ,0),D$1)</f>
        <v>裝備分解</v>
      </c>
      <c r="E37" s="201" t="str" cm="1">
        <f t="array" ref="E37">INDEX($AJ:$AS,MATCH($A37,$AJ:$AJ,0),E$1)</f>
        <v>分解装备</v>
      </c>
      <c r="F37" s="201" t="str" cm="1">
        <f t="array" ref="F37">INDEX($AJ:$AS,MATCH($A37,$AJ:$AJ,0),F$1)</f>
        <v>装置分解</v>
      </c>
      <c r="G37" s="201" t="str" cm="1">
        <f t="array" ref="G37">INDEX($AJ:$AS,MATCH($A37,$AJ:$AJ,0),G$1)</f>
        <v>ย่อยอุปกรณ์</v>
      </c>
      <c r="H37" s="201" t="str" cm="1">
        <f t="array" ref="H37">INDEX($AJ:$AS,MATCH($A37,$AJ:$AJ,0),H$1)</f>
        <v>Pembongkaran Peralatan</v>
      </c>
      <c r="I37" s="201" t="str" cm="1">
        <f t="array" ref="I37">INDEX($AJ:$AS,MATCH($A37,$AJ:$AJ,0),I$1)</f>
        <v>Pagbaklas ng Card</v>
      </c>
      <c r="J37" s="201" t="str" cm="1">
        <f t="array" ref="J37">INDEX($AJ:$AS,MATCH($A37,$AJ:$AJ,0),J$1)</f>
        <v>Rombakan Kelengkapan</v>
      </c>
      <c r="K37" s="31">
        <v>0</v>
      </c>
      <c r="L37" s="31">
        <v>142036</v>
      </c>
      <c r="M37" s="31" t="str">
        <f>'가이드 작업용'!M37</f>
        <v>장비 분해</v>
      </c>
      <c r="N37" s="31" t="str">
        <f t="shared" si="2"/>
        <v>-</v>
      </c>
      <c r="R37" s="140">
        <v>1036</v>
      </c>
      <c r="S37" s="140">
        <v>2</v>
      </c>
      <c r="T37" s="140">
        <v>142036</v>
      </c>
      <c r="U37" s="140">
        <v>242036</v>
      </c>
      <c r="V37" s="186" t="str">
        <f>'가이드 작업용'!M37</f>
        <v>장비 분해</v>
      </c>
      <c r="W37" s="197" t="str">
        <f t="shared" si="23"/>
        <v>도둑벌레 처치</v>
      </c>
      <c r="X37" s="202" t="str">
        <f t="shared" si="4"/>
        <v>장비 분해</v>
      </c>
      <c r="Z37" s="197">
        <v>142036</v>
      </c>
      <c r="AA37" s="197" t="s">
        <v>2908</v>
      </c>
      <c r="AB37" s="197" t="s">
        <v>8500</v>
      </c>
      <c r="AC37" s="201">
        <v>142036</v>
      </c>
      <c r="AD37" s="201" t="s">
        <v>619</v>
      </c>
      <c r="AE37" s="201" t="s">
        <v>8501</v>
      </c>
      <c r="AJ37" s="276">
        <v>142036</v>
      </c>
      <c r="AK37" s="277" t="s">
        <v>619</v>
      </c>
      <c r="AL37" s="258" t="s">
        <v>9455</v>
      </c>
      <c r="AM37" s="258" t="s">
        <v>9456</v>
      </c>
      <c r="AN37" s="258" t="s">
        <v>9457</v>
      </c>
      <c r="AO37" s="258" t="s">
        <v>9464</v>
      </c>
      <c r="AP37" s="258" t="s">
        <v>9458</v>
      </c>
      <c r="AQ37" s="258" t="s">
        <v>9459</v>
      </c>
      <c r="AR37" s="258" t="s">
        <v>9460</v>
      </c>
      <c r="AS37" s="258" t="s">
        <v>9461</v>
      </c>
      <c r="AT37" s="241" t="str">
        <f t="shared" si="5"/>
        <v>장비 분해</v>
      </c>
      <c r="AU37" s="241" t="str">
        <f t="shared" si="6"/>
        <v>Gear Disassembly</v>
      </c>
      <c r="AV37" s="241" t="str">
        <f t="shared" si="7"/>
        <v>裝備分解</v>
      </c>
      <c r="AW37" s="241" t="str">
        <f t="shared" si="8"/>
        <v>分解装备</v>
      </c>
      <c r="AX37" s="241" t="str">
        <f t="shared" si="9"/>
        <v>装置分解</v>
      </c>
      <c r="AY37" s="241" t="str">
        <f t="shared" si="10"/>
        <v>ย่อยอุปกรณ์</v>
      </c>
      <c r="AZ37" s="241" t="str">
        <f t="shared" si="11"/>
        <v>Pembongkaran Peralatan</v>
      </c>
      <c r="BA37" s="241" t="str">
        <f t="shared" si="12"/>
        <v>Pagbaklas ng Card</v>
      </c>
      <c r="BB37" s="241" t="str">
        <f t="shared" si="13"/>
        <v>Rombakan Kelengkapan</v>
      </c>
      <c r="BC37" s="241"/>
      <c r="BD37" s="241"/>
      <c r="BE37" s="241"/>
      <c r="BF37" s="241"/>
      <c r="BI37" s="236">
        <v>242036</v>
      </c>
      <c r="BJ37" s="235" t="str">
        <f t="shared" si="14"/>
        <v>메인 퀘스트 36 클리어</v>
      </c>
      <c r="BK37" s="234" t="str">
        <f t="shared" si="15"/>
        <v>Main Quest 36 Clear</v>
      </c>
      <c r="BL37" s="234" t="str">
        <f t="shared" si="16"/>
        <v>主線任務36通關</v>
      </c>
      <c r="BM37" s="234" t="str">
        <f t="shared" si="17"/>
        <v>通关主线任务36</v>
      </c>
      <c r="BN37" s="234" t="str">
        <f t="shared" si="18"/>
        <v>メインクエスト36クリア</v>
      </c>
      <c r="BO37" s="234" t="str">
        <f t="shared" si="19"/>
        <v>เคลียร์ Main Quest 36</v>
      </c>
      <c r="BP37" s="234" t="str">
        <f t="shared" si="20"/>
        <v>Misi Utama 36 Selesai</v>
      </c>
      <c r="BQ37" s="234" t="str">
        <f t="shared" si="21"/>
        <v>Tagumpay sa Pangunahing Quest 36</v>
      </c>
      <c r="BR37" s="234" t="str">
        <f t="shared" si="22"/>
        <v>Selesai Pencarian Utama 36</v>
      </c>
      <c r="BU37" s="31">
        <v>142179</v>
      </c>
      <c r="BV37" s="31" t="s">
        <v>10308</v>
      </c>
      <c r="BW37" s="31" t="s">
        <v>11285</v>
      </c>
      <c r="BX37" s="31" t="s">
        <v>11238</v>
      </c>
      <c r="BY37" s="31" t="s">
        <v>11239</v>
      </c>
      <c r="CA37" s="31" t="s">
        <v>11252</v>
      </c>
      <c r="CB37" s="31" t="s">
        <v>11304</v>
      </c>
      <c r="CC37" s="31" t="s">
        <v>11253</v>
      </c>
      <c r="CD37" s="31" t="s">
        <v>11260</v>
      </c>
    </row>
    <row r="38" spans="1:82" ht="12.75" thickBot="1" x14ac:dyDescent="0.25">
      <c r="A38" s="31">
        <v>142037</v>
      </c>
      <c r="B38" s="201" t="str" cm="1">
        <f t="array" ref="B38">INDEX($AJ:$AS,MATCH($A38,$AJ:$AJ,0),B$1)</f>
        <v>제작의 시작</v>
      </c>
      <c r="C38" s="201" t="str" cm="1">
        <f t="array" ref="C38">INDEX($AJ:$AS,MATCH($A38,$AJ:$AJ,0),C$1)</f>
        <v>Start of Production</v>
      </c>
      <c r="D38" s="201" t="str" cm="1">
        <f t="array" ref="D38">INDEX($AJ:$AS,MATCH($A38,$AJ:$AJ,0),D$1)</f>
        <v>開始製作</v>
      </c>
      <c r="E38" s="201" t="str" cm="1">
        <f t="array" ref="E38">INDEX($AJ:$AS,MATCH($A38,$AJ:$AJ,0),E$1)</f>
        <v>制作的开始</v>
      </c>
      <c r="F38" s="201" t="str" cm="1">
        <f t="array" ref="F38">INDEX($AJ:$AS,MATCH($A38,$AJ:$AJ,0),F$1)</f>
        <v>装置分解</v>
      </c>
      <c r="G38" s="201" t="str" cm="1">
        <f t="array" ref="G38">INDEX($AJ:$AS,MATCH($A38,$AJ:$AJ,0),G$1)</f>
        <v>เริ่มคราฟ</v>
      </c>
      <c r="H38" s="201" t="str" cm="1">
        <f t="array" ref="H38">INDEX($AJ:$AS,MATCH($A38,$AJ:$AJ,0),H$1)</f>
        <v>Mulai Pembuatan</v>
      </c>
      <c r="I38" s="201" t="str" cm="1">
        <f t="array" ref="I38">INDEX($AJ:$AS,MATCH($A38,$AJ:$AJ,0),I$1)</f>
        <v>Simula ng Paglikha</v>
      </c>
      <c r="J38" s="201" t="str" cm="1">
        <f t="array" ref="J38">INDEX($AJ:$AS,MATCH($A38,$AJ:$AJ,0),J$1)</f>
        <v>Permulaan Pengkrafan</v>
      </c>
      <c r="K38" s="31">
        <v>0</v>
      </c>
      <c r="L38" s="31">
        <v>142037</v>
      </c>
      <c r="M38" s="31" t="str">
        <f>'가이드 작업용'!M38</f>
        <v>제작의 시작</v>
      </c>
      <c r="N38" s="31" t="str">
        <f t="shared" si="2"/>
        <v>-</v>
      </c>
      <c r="R38" s="140">
        <v>1037</v>
      </c>
      <c r="S38" s="140">
        <v>2</v>
      </c>
      <c r="T38" s="140">
        <v>142037</v>
      </c>
      <c r="U38" s="140">
        <v>242037</v>
      </c>
      <c r="V38" s="186" t="str">
        <f>'가이드 작업용'!M38</f>
        <v>제작의 시작</v>
      </c>
      <c r="W38" s="197" t="str">
        <f t="shared" si="23"/>
        <v>장비 분해</v>
      </c>
      <c r="X38" s="202" t="str">
        <f t="shared" si="4"/>
        <v>제작의 시작</v>
      </c>
      <c r="Z38" s="197">
        <v>142037</v>
      </c>
      <c r="AA38" s="197" t="s">
        <v>619</v>
      </c>
      <c r="AB38" s="197" t="s">
        <v>8501</v>
      </c>
      <c r="AC38" s="201">
        <v>142037</v>
      </c>
      <c r="AD38" s="201" t="s">
        <v>2913</v>
      </c>
      <c r="AE38" s="201" t="s">
        <v>8502</v>
      </c>
      <c r="AJ38" s="276">
        <v>142037</v>
      </c>
      <c r="AK38" s="278" t="s">
        <v>2913</v>
      </c>
      <c r="AL38" s="258" t="s">
        <v>8502</v>
      </c>
      <c r="AM38" s="258" t="s">
        <v>9462</v>
      </c>
      <c r="AN38" s="258" t="s">
        <v>9463</v>
      </c>
      <c r="AO38" s="258" t="s">
        <v>9464</v>
      </c>
      <c r="AP38" s="258" t="s">
        <v>9465</v>
      </c>
      <c r="AQ38" s="258" t="s">
        <v>9466</v>
      </c>
      <c r="AR38" s="258" t="s">
        <v>9467</v>
      </c>
      <c r="AS38" s="258" t="s">
        <v>9468</v>
      </c>
      <c r="AT38" s="241" t="str">
        <f t="shared" si="5"/>
        <v>제작의 시작</v>
      </c>
      <c r="AU38" s="241" t="str">
        <f t="shared" si="6"/>
        <v>Start of Production</v>
      </c>
      <c r="AV38" s="241" t="str">
        <f t="shared" si="7"/>
        <v>開始製作</v>
      </c>
      <c r="AW38" s="241" t="str">
        <f t="shared" si="8"/>
        <v>制作的开始</v>
      </c>
      <c r="AX38" s="241" t="str">
        <f t="shared" si="9"/>
        <v>装置分解</v>
      </c>
      <c r="AY38" s="241" t="str">
        <f t="shared" si="10"/>
        <v>เริ่มคราฟ</v>
      </c>
      <c r="AZ38" s="241" t="str">
        <f t="shared" si="11"/>
        <v>Mulai Pembuatan</v>
      </c>
      <c r="BA38" s="241" t="str">
        <f t="shared" si="12"/>
        <v>Simula ng Paglikha</v>
      </c>
      <c r="BB38" s="241" t="str">
        <f t="shared" si="13"/>
        <v>Permulaan Pengkrafan</v>
      </c>
      <c r="BC38" s="241"/>
      <c r="BD38" s="241"/>
      <c r="BE38" s="241"/>
      <c r="BF38" s="241"/>
      <c r="BI38" s="236">
        <v>242037</v>
      </c>
      <c r="BJ38" s="235" t="str">
        <f t="shared" si="14"/>
        <v>메인 퀘스트 37 클리어</v>
      </c>
      <c r="BK38" s="234" t="str">
        <f t="shared" si="15"/>
        <v>Main Quest 37 Clear</v>
      </c>
      <c r="BL38" s="234" t="str">
        <f t="shared" si="16"/>
        <v>主線任務37通關</v>
      </c>
      <c r="BM38" s="234" t="str">
        <f t="shared" si="17"/>
        <v>通关主线任务37</v>
      </c>
      <c r="BN38" s="234" t="str">
        <f t="shared" si="18"/>
        <v>メインクエスト37クリア</v>
      </c>
      <c r="BO38" s="234" t="str">
        <f t="shared" si="19"/>
        <v>เคลียร์ Main Quest 37</v>
      </c>
      <c r="BP38" s="234" t="str">
        <f t="shared" si="20"/>
        <v>Misi Utama 37 Selesai</v>
      </c>
      <c r="BQ38" s="234" t="str">
        <f t="shared" si="21"/>
        <v>Tagumpay sa Pangunahing Quest 37</v>
      </c>
      <c r="BR38" s="234" t="str">
        <f t="shared" si="22"/>
        <v>Selesai Pencarian Utama 37</v>
      </c>
      <c r="BU38" s="31">
        <v>142205</v>
      </c>
      <c r="BV38" s="31" t="s">
        <v>10295</v>
      </c>
      <c r="BW38" s="31" t="s">
        <v>10824</v>
      </c>
      <c r="BX38" s="31" t="s">
        <v>10825</v>
      </c>
      <c r="BY38" s="31" t="s">
        <v>10826</v>
      </c>
      <c r="CA38" s="31" t="s">
        <v>10827</v>
      </c>
      <c r="CB38" s="31" t="s">
        <v>10828</v>
      </c>
      <c r="CC38" s="31" t="s">
        <v>10829</v>
      </c>
      <c r="CD38" s="31" t="s">
        <v>10830</v>
      </c>
    </row>
    <row r="39" spans="1:82" ht="12.75" thickBot="1" x14ac:dyDescent="0.25">
      <c r="A39" s="31">
        <v>142038</v>
      </c>
      <c r="B39" s="201" t="str" cm="1">
        <f t="array" ref="B39">INDEX($AJ:$AS,MATCH($A39,$AJ:$AJ,0),B$1)</f>
        <v>MVP 처치</v>
      </c>
      <c r="C39" s="201" t="str" cm="1">
        <f t="array" ref="C39">INDEX($AJ:$AS,MATCH($A39,$AJ:$AJ,0),C$1)</f>
        <v>Defeat MVP</v>
      </c>
      <c r="D39" s="201" t="str" cm="1">
        <f t="array" ref="D39">INDEX($AJ:$AS,MATCH($A39,$AJ:$AJ,0),D$1)</f>
        <v>擊敗MVP</v>
      </c>
      <c r="E39" s="201" t="str" cm="1">
        <f t="array" ref="E39">INDEX($AJ:$AS,MATCH($A39,$AJ:$AJ,0),E$1)</f>
        <v>击杀MVP</v>
      </c>
      <c r="F39" s="201" t="str" cm="1">
        <f t="array" ref="F39">INDEX($AJ:$AS,MATCH($A39,$AJ:$AJ,0),F$1)</f>
        <v>一次転職</v>
      </c>
      <c r="G39" s="201" t="str" cm="1">
        <f t="array" ref="G39">INDEX($AJ:$AS,MATCH($A39,$AJ:$AJ,0),G$1)</f>
        <v>จัดการ MVP</v>
      </c>
      <c r="H39" s="201" t="str" cm="1">
        <f t="array" ref="H39">INDEX($AJ:$AS,MATCH($A39,$AJ:$AJ,0),H$1)</f>
        <v>Kalahkan MVP</v>
      </c>
      <c r="I39" s="201" t="str" cm="1">
        <f t="array" ref="I39">INDEX($AJ:$AS,MATCH($A39,$AJ:$AJ,0),I$1)</f>
        <v>Talunin ang MVP</v>
      </c>
      <c r="J39" s="201" t="str" cm="1">
        <f t="array" ref="J39">INDEX($AJ:$AS,MATCH($A39,$AJ:$AJ,0),J$1)</f>
        <v>Tewaskan MVP</v>
      </c>
      <c r="K39" s="31">
        <v>0</v>
      </c>
      <c r="L39" s="31">
        <v>142038</v>
      </c>
      <c r="M39" s="31" t="str">
        <f>'가이드 작업용'!M39</f>
        <v>MVP 처치</v>
      </c>
      <c r="N39" s="31" t="str">
        <f t="shared" si="2"/>
        <v>-</v>
      </c>
      <c r="R39" s="140">
        <v>1038</v>
      </c>
      <c r="S39" s="140">
        <v>2</v>
      </c>
      <c r="T39" s="140">
        <v>142038</v>
      </c>
      <c r="U39" s="140">
        <v>242038</v>
      </c>
      <c r="V39" s="186" t="str">
        <f>'가이드 작업용'!M39</f>
        <v>MVP 처치</v>
      </c>
      <c r="W39" s="197" t="str">
        <f t="shared" si="23"/>
        <v>제작의 시작</v>
      </c>
      <c r="X39" s="202" t="str">
        <f t="shared" si="4"/>
        <v>MVP 처치</v>
      </c>
      <c r="Z39" s="197">
        <v>142038</v>
      </c>
      <c r="AA39" s="197" t="s">
        <v>2913</v>
      </c>
      <c r="AB39" s="197" t="s">
        <v>8502</v>
      </c>
      <c r="AC39" s="201">
        <v>142038</v>
      </c>
      <c r="AD39" s="201" t="s">
        <v>2466</v>
      </c>
      <c r="AE39" s="201" t="s">
        <v>8479</v>
      </c>
      <c r="AJ39" s="276">
        <v>142038</v>
      </c>
      <c r="AK39" s="277" t="s">
        <v>2466</v>
      </c>
      <c r="AL39" s="258" t="s">
        <v>8479</v>
      </c>
      <c r="AM39" s="258" t="s">
        <v>9330</v>
      </c>
      <c r="AN39" s="258" t="s">
        <v>9331</v>
      </c>
      <c r="AO39" s="258" t="s">
        <v>9332</v>
      </c>
      <c r="AP39" s="258" t="s">
        <v>9333</v>
      </c>
      <c r="AQ39" s="258" t="s">
        <v>9334</v>
      </c>
      <c r="AR39" s="258" t="s">
        <v>9335</v>
      </c>
      <c r="AS39" s="258" t="s">
        <v>9336</v>
      </c>
      <c r="AT39" s="241" t="str">
        <f t="shared" si="5"/>
        <v>MVP 처치</v>
      </c>
      <c r="AU39" s="241" t="str">
        <f t="shared" si="6"/>
        <v>Defeat MVP</v>
      </c>
      <c r="AV39" s="241" t="str">
        <f t="shared" si="7"/>
        <v>擊敗MVP</v>
      </c>
      <c r="AW39" s="241" t="str">
        <f t="shared" si="8"/>
        <v>击杀MVP</v>
      </c>
      <c r="AX39" s="241" t="str">
        <f t="shared" si="9"/>
        <v>一次転職</v>
      </c>
      <c r="AY39" s="241" t="str">
        <f t="shared" si="10"/>
        <v>จัดการ MVP</v>
      </c>
      <c r="AZ39" s="241" t="str">
        <f t="shared" si="11"/>
        <v>Kalahkan MVP</v>
      </c>
      <c r="BA39" s="241" t="str">
        <f t="shared" si="12"/>
        <v>Talunin ang MVP</v>
      </c>
      <c r="BB39" s="241" t="str">
        <f t="shared" si="13"/>
        <v>Tewaskan MVP</v>
      </c>
      <c r="BC39" s="241"/>
      <c r="BD39" s="241"/>
      <c r="BE39" s="241"/>
      <c r="BF39" s="241"/>
      <c r="BI39" s="236">
        <v>242038</v>
      </c>
      <c r="BJ39" s="235" t="str">
        <f t="shared" si="14"/>
        <v>메인 퀘스트 38 클리어</v>
      </c>
      <c r="BK39" s="234" t="str">
        <f t="shared" si="15"/>
        <v>Main Quest 38 Clear</v>
      </c>
      <c r="BL39" s="234" t="str">
        <f t="shared" si="16"/>
        <v>主線任務38通關</v>
      </c>
      <c r="BM39" s="234" t="str">
        <f t="shared" si="17"/>
        <v>通关主线任务38</v>
      </c>
      <c r="BN39" s="234" t="str">
        <f t="shared" si="18"/>
        <v>メインクエスト38クリア</v>
      </c>
      <c r="BO39" s="234" t="str">
        <f t="shared" si="19"/>
        <v>เคลียร์ Main Quest 38</v>
      </c>
      <c r="BP39" s="234" t="str">
        <f t="shared" si="20"/>
        <v>Misi Utama 38 Selesai</v>
      </c>
      <c r="BQ39" s="234" t="str">
        <f t="shared" si="21"/>
        <v>Tagumpay sa Pangunahing Quest 38</v>
      </c>
      <c r="BR39" s="234" t="str">
        <f t="shared" si="22"/>
        <v>Selesai Pencarian Utama 38</v>
      </c>
      <c r="BU39" s="31">
        <v>142206</v>
      </c>
      <c r="BV39" s="31" t="s">
        <v>10309</v>
      </c>
      <c r="BW39" s="31" t="s">
        <v>10831</v>
      </c>
      <c r="BX39" s="31" t="s">
        <v>10832</v>
      </c>
      <c r="BY39" s="31" t="s">
        <v>10833</v>
      </c>
      <c r="CA39" s="31" t="s">
        <v>10834</v>
      </c>
      <c r="CB39" s="31" t="s">
        <v>10835</v>
      </c>
      <c r="CC39" s="31" t="s">
        <v>10836</v>
      </c>
      <c r="CD39" s="31" t="s">
        <v>10837</v>
      </c>
    </row>
    <row r="40" spans="1:82" ht="12.75" thickBot="1" x14ac:dyDescent="0.25">
      <c r="A40" s="31">
        <v>142039</v>
      </c>
      <c r="B40" s="201" t="str" cm="1">
        <f t="array" ref="B40">INDEX($AJ:$AS,MATCH($A40,$AJ:$AJ,0),B$1)</f>
        <v>도둑벌레 보스 처치</v>
      </c>
      <c r="C40" s="201" t="str" cm="1">
        <f t="array" ref="C40">INDEX($AJ:$AS,MATCH($A40,$AJ:$AJ,0),C$1)</f>
        <v>Defeat Thief Bug Boss</v>
      </c>
      <c r="D40" s="201" t="str" cm="1">
        <f t="array" ref="D40">INDEX($AJ:$AS,MATCH($A40,$AJ:$AJ,0),D$1)</f>
        <v>擊敗盜蟲BOSS</v>
      </c>
      <c r="E40" s="201" t="str" cm="1">
        <f t="array" ref="E40">INDEX($AJ:$AS,MATCH($A40,$AJ:$AJ,0),E$1)</f>
        <v>击杀盗虫BOSS</v>
      </c>
      <c r="F40" s="201" t="str" cm="1">
        <f t="array" ref="F40">INDEX($AJ:$AS,MATCH($A40,$AJ:$AJ,0),F$1)</f>
        <v>MVP処置</v>
      </c>
      <c r="G40" s="201" t="str" cm="1">
        <f t="array" ref="G40">INDEX($AJ:$AS,MATCH($A40,$AJ:$AJ,0),G$1)</f>
        <v>จัดการ Thief Bug BOSS</v>
      </c>
      <c r="H40" s="201" t="str" cm="1">
        <f t="array" ref="H40">INDEX($AJ:$AS,MATCH($A40,$AJ:$AJ,0),H$1)</f>
        <v>Kalahkan Bos Thief Bug</v>
      </c>
      <c r="I40" s="201" t="str" cm="1">
        <f t="array" ref="I40">INDEX($AJ:$AS,MATCH($A40,$AJ:$AJ,0),I$1)</f>
        <v>Talunin ang Bug Boss</v>
      </c>
      <c r="J40" s="201" t="str" cm="1">
        <f t="array" ref="J40">INDEX($AJ:$AS,MATCH($A40,$AJ:$AJ,0),J$1)</f>
        <v>Tewaskan Boss Serangga Pencuri</v>
      </c>
      <c r="K40" s="31">
        <v>0</v>
      </c>
      <c r="L40" s="31">
        <v>142039</v>
      </c>
      <c r="M40" s="31" t="str">
        <f>'가이드 작업용'!M40</f>
        <v>도둑벌레 보스 처치</v>
      </c>
      <c r="N40" s="31" t="str">
        <f t="shared" si="2"/>
        <v>-</v>
      </c>
      <c r="R40" s="140">
        <v>1039</v>
      </c>
      <c r="S40" s="140">
        <v>2</v>
      </c>
      <c r="T40" s="140">
        <v>142039</v>
      </c>
      <c r="U40" s="140">
        <v>242039</v>
      </c>
      <c r="V40" s="186" t="str">
        <f>'가이드 작업용'!M40</f>
        <v>도둑벌레 보스 처치</v>
      </c>
      <c r="W40" s="197" t="str">
        <f t="shared" si="23"/>
        <v>MVP 처치</v>
      </c>
      <c r="X40" s="202" t="str">
        <f t="shared" si="4"/>
        <v>도둑벌레 보스 처치</v>
      </c>
      <c r="Z40" s="197">
        <v>142039</v>
      </c>
      <c r="AA40" s="197" t="s">
        <v>2466</v>
      </c>
      <c r="AB40" s="197" t="s">
        <v>8479</v>
      </c>
      <c r="AC40" s="201">
        <v>142039</v>
      </c>
      <c r="AD40" s="201" t="s">
        <v>2909</v>
      </c>
      <c r="AE40" s="201" t="s">
        <v>8503</v>
      </c>
      <c r="AJ40" s="276">
        <v>142039</v>
      </c>
      <c r="AK40" s="278" t="s">
        <v>2909</v>
      </c>
      <c r="AL40" s="258" t="s">
        <v>8503</v>
      </c>
      <c r="AM40" s="258" t="s">
        <v>9469</v>
      </c>
      <c r="AN40" s="258" t="s">
        <v>9470</v>
      </c>
      <c r="AO40" s="258" t="s">
        <v>9344</v>
      </c>
      <c r="AP40" s="258" t="s">
        <v>9471</v>
      </c>
      <c r="AQ40" s="258" t="s">
        <v>9472</v>
      </c>
      <c r="AR40" s="258" t="s">
        <v>9473</v>
      </c>
      <c r="AS40" s="258" t="s">
        <v>9474</v>
      </c>
      <c r="AT40" s="241" t="str">
        <f t="shared" si="5"/>
        <v>도둑벌레 보스 처치</v>
      </c>
      <c r="AU40" s="241" t="str">
        <f t="shared" si="6"/>
        <v>Defeat Thief Bug Boss</v>
      </c>
      <c r="AV40" s="241" t="str">
        <f t="shared" si="7"/>
        <v>擊敗盜蟲BOSS</v>
      </c>
      <c r="AW40" s="241" t="str">
        <f t="shared" si="8"/>
        <v>击杀盗虫BOSS</v>
      </c>
      <c r="AX40" s="241" t="str">
        <f t="shared" si="9"/>
        <v>MVP処置</v>
      </c>
      <c r="AY40" s="241" t="str">
        <f t="shared" si="10"/>
        <v>จัดการ Thief Bug BOSS</v>
      </c>
      <c r="AZ40" s="241" t="str">
        <f t="shared" si="11"/>
        <v>Kalahkan Bos Thief Bug</v>
      </c>
      <c r="BA40" s="241" t="str">
        <f t="shared" si="12"/>
        <v>Talunin ang Bug Boss</v>
      </c>
      <c r="BB40" s="241" t="str">
        <f t="shared" si="13"/>
        <v>Tewaskan Boss Serangga Pencuri</v>
      </c>
      <c r="BC40" s="241"/>
      <c r="BD40" s="241"/>
      <c r="BE40" s="241"/>
      <c r="BF40" s="241"/>
      <c r="BI40" s="236">
        <v>242039</v>
      </c>
      <c r="BJ40" s="235" t="str">
        <f t="shared" si="14"/>
        <v>메인 퀘스트 39 클리어</v>
      </c>
      <c r="BK40" s="234" t="str">
        <f t="shared" si="15"/>
        <v>Main Quest 39 Clear</v>
      </c>
      <c r="BL40" s="234" t="str">
        <f t="shared" si="16"/>
        <v>主線任務39通關</v>
      </c>
      <c r="BM40" s="234" t="str">
        <f t="shared" si="17"/>
        <v>通关主线任务39</v>
      </c>
      <c r="BN40" s="234" t="str">
        <f t="shared" si="18"/>
        <v>メインクエスト39クリア</v>
      </c>
      <c r="BO40" s="234" t="str">
        <f t="shared" si="19"/>
        <v>เคลียร์ Main Quest 39</v>
      </c>
      <c r="BP40" s="234" t="str">
        <f t="shared" si="20"/>
        <v>Misi Utama 39 Selesai</v>
      </c>
      <c r="BQ40" s="234" t="str">
        <f t="shared" si="21"/>
        <v>Tagumpay sa Pangunahing Quest 39</v>
      </c>
      <c r="BR40" s="234" t="str">
        <f t="shared" si="22"/>
        <v>Selesai Pencarian Utama 39</v>
      </c>
      <c r="BU40" s="31">
        <v>142303</v>
      </c>
      <c r="BV40" s="31" t="s">
        <v>10653</v>
      </c>
      <c r="BW40" s="31" t="s">
        <v>10986</v>
      </c>
      <c r="BX40" s="31" t="s">
        <v>10987</v>
      </c>
      <c r="BY40" s="31" t="s">
        <v>10988</v>
      </c>
      <c r="CA40" s="31" t="s">
        <v>10989</v>
      </c>
      <c r="CB40" s="31" t="s">
        <v>10990</v>
      </c>
      <c r="CC40" s="31" t="s">
        <v>10991</v>
      </c>
      <c r="CD40" s="31" t="s">
        <v>10990</v>
      </c>
    </row>
    <row r="41" spans="1:82" ht="12.75" thickBot="1" x14ac:dyDescent="0.25">
      <c r="A41" s="31">
        <v>142040</v>
      </c>
      <c r="B41" s="201" t="str" cm="1">
        <f t="array" ref="B41">INDEX($AJ:$AS,MATCH($A41,$AJ:$AJ,0),B$1)</f>
        <v>타로우 처치</v>
      </c>
      <c r="C41" s="201" t="str" cm="1">
        <f t="array" ref="C41">INDEX($AJ:$AS,MATCH($A41,$AJ:$AJ,0),C$1)</f>
        <v>Defeat Tarou</v>
      </c>
      <c r="D41" s="201" t="str" cm="1">
        <f t="array" ref="D41">INDEX($AJ:$AS,MATCH($A41,$AJ:$AJ,0),D$1)</f>
        <v>擊敗白鼠</v>
      </c>
      <c r="E41" s="201" t="str" cm="1">
        <f t="array" ref="E41">INDEX($AJ:$AS,MATCH($A41,$AJ:$AJ,0),E$1)</f>
        <v>击杀白鼠</v>
      </c>
      <c r="F41" s="201" t="str" cm="1">
        <f t="array" ref="F41">INDEX($AJ:$AS,MATCH($A41,$AJ:$AJ,0),F$1)</f>
        <v>ドタバタムシのボス処置</v>
      </c>
      <c r="G41" s="201" t="str" cm="1">
        <f t="array" ref="G41">INDEX($AJ:$AS,MATCH($A41,$AJ:$AJ,0),G$1)</f>
        <v>จัดการ Tarou</v>
      </c>
      <c r="H41" s="201" t="str" cm="1">
        <f t="array" ref="H41">INDEX($AJ:$AS,MATCH($A41,$AJ:$AJ,0),H$1)</f>
        <v>Kalahkan Tarou</v>
      </c>
      <c r="I41" s="201" t="str" cm="1">
        <f t="array" ref="I41">INDEX($AJ:$AS,MATCH($A41,$AJ:$AJ,0),I$1)</f>
        <v>Talunin ang Tarou</v>
      </c>
      <c r="J41" s="201" t="str" cm="1">
        <f t="array" ref="J41">INDEX($AJ:$AS,MATCH($A41,$AJ:$AJ,0),J$1)</f>
        <v>Tewaskan Tarou</v>
      </c>
      <c r="K41" s="31">
        <v>0</v>
      </c>
      <c r="L41" s="31">
        <v>142040</v>
      </c>
      <c r="M41" s="31" t="str">
        <f>'가이드 작업용'!M41</f>
        <v>타로우 처치</v>
      </c>
      <c r="N41" s="31" t="str">
        <f t="shared" si="2"/>
        <v>-</v>
      </c>
      <c r="R41" s="140">
        <v>1040</v>
      </c>
      <c r="S41" s="140">
        <v>2</v>
      </c>
      <c r="T41" s="140">
        <v>142040</v>
      </c>
      <c r="U41" s="140">
        <v>242040</v>
      </c>
      <c r="V41" s="186" t="str">
        <f>'가이드 작업용'!M41</f>
        <v>타로우 처치</v>
      </c>
      <c r="W41" s="197" t="str">
        <f t="shared" si="23"/>
        <v>도둑벌레 보스 처치</v>
      </c>
      <c r="X41" s="202" t="str">
        <f t="shared" si="4"/>
        <v>타로우 처치</v>
      </c>
      <c r="Z41" s="197">
        <v>142040</v>
      </c>
      <c r="AA41" s="197" t="s">
        <v>2909</v>
      </c>
      <c r="AB41" s="197" t="s">
        <v>8503</v>
      </c>
      <c r="AC41" s="201">
        <v>142040</v>
      </c>
      <c r="AD41" s="201" t="s">
        <v>2910</v>
      </c>
      <c r="AE41" s="201" t="s">
        <v>8504</v>
      </c>
      <c r="AJ41" s="276">
        <v>142040</v>
      </c>
      <c r="AK41" s="277" t="s">
        <v>2910</v>
      </c>
      <c r="AL41" s="258" t="s">
        <v>8504</v>
      </c>
      <c r="AM41" s="258" t="s">
        <v>9475</v>
      </c>
      <c r="AN41" s="258" t="s">
        <v>9476</v>
      </c>
      <c r="AO41" s="258" t="s">
        <v>9477</v>
      </c>
      <c r="AP41" s="258" t="s">
        <v>9478</v>
      </c>
      <c r="AQ41" s="258" t="s">
        <v>9479</v>
      </c>
      <c r="AR41" s="258" t="s">
        <v>9480</v>
      </c>
      <c r="AS41" s="258" t="s">
        <v>9481</v>
      </c>
      <c r="AT41" s="241" t="str">
        <f t="shared" si="5"/>
        <v>타로우 처치</v>
      </c>
      <c r="AU41" s="241" t="str">
        <f t="shared" si="6"/>
        <v>Defeat Tarou</v>
      </c>
      <c r="AV41" s="241" t="str">
        <f t="shared" si="7"/>
        <v>擊敗白鼠</v>
      </c>
      <c r="AW41" s="241" t="str">
        <f t="shared" si="8"/>
        <v>击杀白鼠</v>
      </c>
      <c r="AX41" s="241" t="str">
        <f t="shared" si="9"/>
        <v>ドタバタムシのボス処置</v>
      </c>
      <c r="AY41" s="241" t="str">
        <f t="shared" si="10"/>
        <v>จัดการ Tarou</v>
      </c>
      <c r="AZ41" s="241" t="str">
        <f t="shared" si="11"/>
        <v>Kalahkan Tarou</v>
      </c>
      <c r="BA41" s="241" t="str">
        <f t="shared" si="12"/>
        <v>Talunin ang Tarou</v>
      </c>
      <c r="BB41" s="241" t="str">
        <f t="shared" si="13"/>
        <v>Tewaskan Tarou</v>
      </c>
      <c r="BC41" s="241"/>
      <c r="BD41" s="241"/>
      <c r="BE41" s="241"/>
      <c r="BF41" s="241"/>
      <c r="BI41" s="236">
        <v>242040</v>
      </c>
      <c r="BJ41" s="235" t="str">
        <f t="shared" si="14"/>
        <v>메인 퀘스트 40 클리어</v>
      </c>
      <c r="BK41" s="234" t="str">
        <f t="shared" si="15"/>
        <v>Main Quest 40 Clear</v>
      </c>
      <c r="BL41" s="234" t="str">
        <f t="shared" si="16"/>
        <v>主線任務40通關</v>
      </c>
      <c r="BM41" s="234" t="str">
        <f t="shared" si="17"/>
        <v>通关主线任务40</v>
      </c>
      <c r="BN41" s="234" t="str">
        <f t="shared" si="18"/>
        <v>メインクエスト40クリア</v>
      </c>
      <c r="BO41" s="234" t="str">
        <f t="shared" si="19"/>
        <v>เคลียร์ Main Quest 40</v>
      </c>
      <c r="BP41" s="234" t="str">
        <f t="shared" si="20"/>
        <v>Misi Utama 40 Selesai</v>
      </c>
      <c r="BQ41" s="234" t="str">
        <f t="shared" si="21"/>
        <v>Tagumpay sa Pangunahing Quest 40</v>
      </c>
      <c r="BR41" s="234" t="str">
        <f t="shared" si="22"/>
        <v>Selesai Pencarian Utama 40</v>
      </c>
      <c r="BU41" s="31">
        <v>142304</v>
      </c>
      <c r="BV41" s="31" t="s">
        <v>10654</v>
      </c>
      <c r="BW41" s="31" t="s">
        <v>10992</v>
      </c>
      <c r="BX41" s="31" t="s">
        <v>10993</v>
      </c>
      <c r="BY41" s="31" t="s">
        <v>10994</v>
      </c>
      <c r="CA41" s="31" t="s">
        <v>10995</v>
      </c>
      <c r="CB41" s="31" t="s">
        <v>11305</v>
      </c>
      <c r="CC41" s="31" t="s">
        <v>10996</v>
      </c>
      <c r="CD41" s="31" t="s">
        <v>10997</v>
      </c>
    </row>
    <row r="42" spans="1:82" ht="12.75" thickBot="1" x14ac:dyDescent="0.25">
      <c r="A42" s="31">
        <v>142041</v>
      </c>
      <c r="B42" s="201" t="str" cm="1">
        <f t="array" ref="B42">INDEX($AJ:$AS,MATCH($A42,$AJ:$AJ,0),B$1)</f>
        <v>제니 던전 도전</v>
      </c>
      <c r="C42" s="201" t="str" cm="1">
        <f t="array" ref="C42">INDEX($AJ:$AS,MATCH($A42,$AJ:$AJ,0),C$1)</f>
        <v>Challenge Zeny Dungeon</v>
      </c>
      <c r="D42" s="201" t="str" cm="1">
        <f t="array" ref="D42">INDEX($AJ:$AS,MATCH($A42,$AJ:$AJ,0),D$1)</f>
        <v>挑戰Zeny副本</v>
      </c>
      <c r="E42" s="201" t="str" cm="1">
        <f t="array" ref="E42">INDEX($AJ:$AS,MATCH($A42,$AJ:$AJ,0),E$1)</f>
        <v>挑战Zeny副本</v>
      </c>
      <c r="F42" s="201" t="str" cm="1">
        <f t="array" ref="F42">INDEX($AJ:$AS,MATCH($A42,$AJ:$AJ,0),F$1)</f>
        <v>タロウ·処置</v>
      </c>
      <c r="G42" s="201" t="str" cm="1">
        <f t="array" ref="G42">INDEX($AJ:$AS,MATCH($A42,$AJ:$AJ,0),G$1)</f>
        <v>ท้าทาย Zeny Dungeon</v>
      </c>
      <c r="H42" s="201" t="str" cm="1">
        <f t="array" ref="H42">INDEX($AJ:$AS,MATCH($A42,$AJ:$AJ,0),H$1)</f>
        <v>Tantangan Zeny Dungeon</v>
      </c>
      <c r="I42" s="201" t="str" cm="1">
        <f t="array" ref="I42">INDEX($AJ:$AS,MATCH($A42,$AJ:$AJ,0),I$1)</f>
        <v>Hamunin ang Zeny Dungeon</v>
      </c>
      <c r="J42" s="201" t="str" cm="1">
        <f t="array" ref="J42">INDEX($AJ:$AS,MATCH($A42,$AJ:$AJ,0),J$1)</f>
        <v>Cabar Dungeon Zeny</v>
      </c>
      <c r="K42" s="31">
        <v>0</v>
      </c>
      <c r="L42" s="31">
        <v>142041</v>
      </c>
      <c r="M42" s="31" t="str">
        <f>'가이드 작업용'!M42</f>
        <v>제니 던전 도전</v>
      </c>
      <c r="N42" s="31" t="str">
        <f t="shared" si="2"/>
        <v>-</v>
      </c>
      <c r="R42" s="140">
        <v>1041</v>
      </c>
      <c r="S42" s="140">
        <v>2</v>
      </c>
      <c r="T42" s="140">
        <v>142041</v>
      </c>
      <c r="U42" s="140">
        <v>242041</v>
      </c>
      <c r="V42" s="186" t="str">
        <f>'가이드 작업용'!M42</f>
        <v>제니 던전 도전</v>
      </c>
      <c r="W42" s="197" t="str">
        <f t="shared" si="23"/>
        <v>타로우 처치</v>
      </c>
      <c r="X42" s="202" t="str">
        <f t="shared" si="4"/>
        <v>제니 던전 도전</v>
      </c>
      <c r="Z42" s="197">
        <v>142041</v>
      </c>
      <c r="AA42" s="197" t="s">
        <v>2910</v>
      </c>
      <c r="AB42" s="197" t="s">
        <v>8504</v>
      </c>
      <c r="AC42" s="201">
        <v>142041</v>
      </c>
      <c r="AD42" s="201" t="s">
        <v>2903</v>
      </c>
      <c r="AE42" s="201" t="s">
        <v>8505</v>
      </c>
      <c r="AJ42" s="276">
        <v>142041</v>
      </c>
      <c r="AK42" s="278" t="s">
        <v>2903</v>
      </c>
      <c r="AL42" s="258" t="s">
        <v>8505</v>
      </c>
      <c r="AM42" s="258" t="s">
        <v>9482</v>
      </c>
      <c r="AN42" s="258" t="s">
        <v>9483</v>
      </c>
      <c r="AO42" s="258" t="s">
        <v>9484</v>
      </c>
      <c r="AP42" s="258" t="s">
        <v>9485</v>
      </c>
      <c r="AQ42" s="258" t="s">
        <v>9486</v>
      </c>
      <c r="AR42" s="258" t="s">
        <v>9487</v>
      </c>
      <c r="AS42" s="258" t="s">
        <v>9488</v>
      </c>
      <c r="AT42" s="241" t="str">
        <f t="shared" si="5"/>
        <v>제니 던전 도전</v>
      </c>
      <c r="AU42" s="241" t="str">
        <f t="shared" si="6"/>
        <v>Challenge Zeny Dungeon</v>
      </c>
      <c r="AV42" s="241" t="str">
        <f t="shared" si="7"/>
        <v>挑戰Zeny副本</v>
      </c>
      <c r="AW42" s="241" t="str">
        <f t="shared" si="8"/>
        <v>挑战Zeny副本</v>
      </c>
      <c r="AX42" s="241" t="str">
        <f t="shared" si="9"/>
        <v>タロウ·処置</v>
      </c>
      <c r="AY42" s="241" t="str">
        <f t="shared" si="10"/>
        <v>ท้าทาย Zeny Dungeon</v>
      </c>
      <c r="AZ42" s="241" t="str">
        <f t="shared" si="11"/>
        <v>Tantangan Zeny Dungeon</v>
      </c>
      <c r="BA42" s="241" t="str">
        <f t="shared" si="12"/>
        <v>Hamunin ang Zeny Dungeon</v>
      </c>
      <c r="BB42" s="241" t="str">
        <f t="shared" si="13"/>
        <v>Cabar Dungeon Zeny</v>
      </c>
      <c r="BC42" s="241"/>
      <c r="BD42" s="241"/>
      <c r="BE42" s="241"/>
      <c r="BF42" s="241"/>
      <c r="BI42" s="236">
        <v>242041</v>
      </c>
      <c r="BJ42" s="235" t="str">
        <f t="shared" si="14"/>
        <v>메인 퀘스트 41 클리어</v>
      </c>
      <c r="BK42" s="234" t="str">
        <f t="shared" si="15"/>
        <v>Main Quest 41 Clear</v>
      </c>
      <c r="BL42" s="234" t="str">
        <f t="shared" si="16"/>
        <v>主線任務41通關</v>
      </c>
      <c r="BM42" s="234" t="str">
        <f t="shared" si="17"/>
        <v>通关主线任务41</v>
      </c>
      <c r="BN42" s="234" t="str">
        <f t="shared" si="18"/>
        <v>メインクエスト41クリア</v>
      </c>
      <c r="BO42" s="234" t="str">
        <f t="shared" si="19"/>
        <v>เคลียร์ Main Quest 41</v>
      </c>
      <c r="BP42" s="234" t="str">
        <f t="shared" si="20"/>
        <v>Misi Utama 41 Selesai</v>
      </c>
      <c r="BQ42" s="234" t="str">
        <f t="shared" si="21"/>
        <v>Tagumpay sa Pangunahing Quest 41</v>
      </c>
      <c r="BR42" s="234" t="str">
        <f t="shared" si="22"/>
        <v>Selesai Pencarian Utama 41</v>
      </c>
      <c r="BU42" s="31">
        <v>142330</v>
      </c>
      <c r="BV42" s="31" t="s">
        <v>10669</v>
      </c>
      <c r="BW42" s="31" t="s">
        <v>11121</v>
      </c>
      <c r="BX42" s="31" t="s">
        <v>11122</v>
      </c>
      <c r="BY42" s="31" t="s">
        <v>11123</v>
      </c>
      <c r="CA42" s="31" t="s">
        <v>11124</v>
      </c>
      <c r="CB42" s="31" t="s">
        <v>11125</v>
      </c>
      <c r="CC42" s="31" t="s">
        <v>11126</v>
      </c>
      <c r="CD42" s="31" t="s">
        <v>11125</v>
      </c>
    </row>
    <row r="43" spans="1:82" ht="12.75" thickBot="1" x14ac:dyDescent="0.25">
      <c r="A43" s="31">
        <v>142042</v>
      </c>
      <c r="B43" s="201" t="str" cm="1">
        <f t="array" ref="B43">INDEX($AJ:$AS,MATCH($A43,$AJ:$AJ,0),B$1)</f>
        <v>타로우 소탕</v>
      </c>
      <c r="C43" s="201" t="str" cm="1">
        <f t="array" ref="C43">INDEX($AJ:$AS,MATCH($A43,$AJ:$AJ,0),C$1)</f>
        <v>Sweep Tarou</v>
      </c>
      <c r="D43" s="201" t="str" cm="1">
        <f t="array" ref="D43">INDEX($AJ:$AS,MATCH($A43,$AJ:$AJ,0),D$1)</f>
        <v>掃蕩白鼠</v>
      </c>
      <c r="E43" s="201" t="str" cm="1">
        <f t="array" ref="E43">INDEX($AJ:$AS,MATCH($A43,$AJ:$AJ,0),E$1)</f>
        <v>扫荡白鼠</v>
      </c>
      <c r="F43" s="201" t="str" cm="1">
        <f t="array" ref="F43">INDEX($AJ:$AS,MATCH($A43,$AJ:$AJ,0),F$1)</f>
        <v>ゼニダンジョン挑戦</v>
      </c>
      <c r="G43" s="201" t="str" cm="1">
        <f t="array" ref="G43">INDEX($AJ:$AS,MATCH($A43,$AJ:$AJ,0),G$1)</f>
        <v>กวาดล้าง Tarou</v>
      </c>
      <c r="H43" s="201" t="str" cm="1">
        <f t="array" ref="H43">INDEX($AJ:$AS,MATCH($A43,$AJ:$AJ,0),H$1)</f>
        <v>Musnahkan Tarou</v>
      </c>
      <c r="I43" s="201" t="str" cm="1">
        <f t="array" ref="I43">INDEX($AJ:$AS,MATCH($A43,$AJ:$AJ,0),I$1)</f>
        <v>Wasakin ang Tarou</v>
      </c>
      <c r="J43" s="201" t="str" cm="1">
        <f t="array" ref="J43">INDEX($AJ:$AS,MATCH($A43,$AJ:$AJ,0),J$1)</f>
        <v>Sapu Tarou</v>
      </c>
      <c r="K43" s="31">
        <v>0</v>
      </c>
      <c r="L43" s="31">
        <v>142042</v>
      </c>
      <c r="M43" s="31" t="str">
        <f>'가이드 작업용'!M43</f>
        <v>타로우 소탕</v>
      </c>
      <c r="N43" s="31" t="str">
        <f t="shared" si="2"/>
        <v>-</v>
      </c>
      <c r="R43" s="140">
        <v>1042</v>
      </c>
      <c r="S43" s="140">
        <v>2</v>
      </c>
      <c r="T43" s="140">
        <v>142042</v>
      </c>
      <c r="U43" s="140">
        <v>242042</v>
      </c>
      <c r="V43" s="186" t="str">
        <f>'가이드 작업용'!M43</f>
        <v>타로우 소탕</v>
      </c>
      <c r="W43" s="197" t="str">
        <f t="shared" si="23"/>
        <v>제니 던전 도전</v>
      </c>
      <c r="X43" s="202" t="str">
        <f t="shared" si="4"/>
        <v>타로우 소탕</v>
      </c>
      <c r="Z43" s="197">
        <v>142042</v>
      </c>
      <c r="AA43" s="197" t="s">
        <v>2903</v>
      </c>
      <c r="AB43" s="197" t="s">
        <v>8505</v>
      </c>
      <c r="AC43" s="201">
        <v>142042</v>
      </c>
      <c r="AD43" s="201" t="s">
        <v>2919</v>
      </c>
      <c r="AE43" s="201" t="s">
        <v>8506</v>
      </c>
      <c r="AJ43" s="276">
        <v>142042</v>
      </c>
      <c r="AK43" s="277" t="s">
        <v>2919</v>
      </c>
      <c r="AL43" s="258" t="s">
        <v>9489</v>
      </c>
      <c r="AM43" s="258" t="s">
        <v>9490</v>
      </c>
      <c r="AN43" s="258" t="s">
        <v>9491</v>
      </c>
      <c r="AO43" s="258" t="s">
        <v>9492</v>
      </c>
      <c r="AP43" s="258" t="s">
        <v>9493</v>
      </c>
      <c r="AQ43" s="258" t="s">
        <v>9494</v>
      </c>
      <c r="AR43" s="258" t="s">
        <v>9495</v>
      </c>
      <c r="AS43" s="258" t="s">
        <v>9496</v>
      </c>
      <c r="AT43" s="241" t="str">
        <f t="shared" si="5"/>
        <v>타로우 소탕</v>
      </c>
      <c r="AU43" s="241" t="str">
        <f t="shared" si="6"/>
        <v>Sweep Tarou</v>
      </c>
      <c r="AV43" s="241" t="str">
        <f t="shared" si="7"/>
        <v>掃蕩白鼠</v>
      </c>
      <c r="AW43" s="241" t="str">
        <f t="shared" si="8"/>
        <v>扫荡白鼠</v>
      </c>
      <c r="AX43" s="241" t="str">
        <f t="shared" si="9"/>
        <v>ゼニダンジョン挑戦</v>
      </c>
      <c r="AY43" s="241" t="str">
        <f t="shared" si="10"/>
        <v>กวาดล้าง Tarou</v>
      </c>
      <c r="AZ43" s="241" t="str">
        <f t="shared" si="11"/>
        <v>Musnahkan Tarou</v>
      </c>
      <c r="BA43" s="241" t="str">
        <f t="shared" si="12"/>
        <v>Wasakin ang Tarou</v>
      </c>
      <c r="BB43" s="241" t="str">
        <f t="shared" si="13"/>
        <v>Sapu Tarou</v>
      </c>
      <c r="BC43" s="241"/>
      <c r="BD43" s="241"/>
      <c r="BE43" s="241"/>
      <c r="BF43" s="241"/>
      <c r="BI43" s="236">
        <v>242042</v>
      </c>
      <c r="BJ43" s="235" t="str">
        <f t="shared" si="14"/>
        <v>메인 퀘스트 42 클리어</v>
      </c>
      <c r="BK43" s="234" t="str">
        <f t="shared" si="15"/>
        <v>Main Quest 42 Clear</v>
      </c>
      <c r="BL43" s="234" t="str">
        <f t="shared" si="16"/>
        <v>主線任務42通關</v>
      </c>
      <c r="BM43" s="234" t="str">
        <f t="shared" si="17"/>
        <v>通关主线任务42</v>
      </c>
      <c r="BN43" s="234" t="str">
        <f t="shared" si="18"/>
        <v>メインクエスト42クリア</v>
      </c>
      <c r="BO43" s="234" t="str">
        <f t="shared" si="19"/>
        <v>เคลียร์ Main Quest 42</v>
      </c>
      <c r="BP43" s="234" t="str">
        <f t="shared" si="20"/>
        <v>Misi Utama 42 Selesai</v>
      </c>
      <c r="BQ43" s="234" t="str">
        <f t="shared" si="21"/>
        <v>Tagumpay sa Pangunahing Quest 42</v>
      </c>
      <c r="BR43" s="234" t="str">
        <f t="shared" si="22"/>
        <v>Selesai Pencarian Utama 42</v>
      </c>
      <c r="BU43" s="31">
        <v>142331</v>
      </c>
      <c r="BV43" s="31" t="s">
        <v>10670</v>
      </c>
      <c r="BW43" s="31" t="s">
        <v>11127</v>
      </c>
      <c r="BX43" s="31" t="s">
        <v>11128</v>
      </c>
      <c r="BY43" s="31" t="s">
        <v>11129</v>
      </c>
      <c r="CA43" s="31" t="s">
        <v>11130</v>
      </c>
      <c r="CB43" s="31" t="s">
        <v>11306</v>
      </c>
      <c r="CC43" s="31" t="s">
        <v>11131</v>
      </c>
      <c r="CD43" s="31" t="s">
        <v>11132</v>
      </c>
    </row>
    <row r="44" spans="1:82" ht="12.75" thickBot="1" x14ac:dyDescent="0.25">
      <c r="A44" s="31">
        <v>142043</v>
      </c>
      <c r="B44" s="201" t="str" cm="1">
        <f t="array" ref="B44">INDEX($AJ:$AS,MATCH($A44,$AJ:$AJ,0),B$1)</f>
        <v>제작 연습</v>
      </c>
      <c r="C44" s="201" t="str" cm="1">
        <f t="array" ref="C44">INDEX($AJ:$AS,MATCH($A44,$AJ:$AJ,0),C$1)</f>
        <v>Practice Production</v>
      </c>
      <c r="D44" s="201" t="str" cm="1">
        <f t="array" ref="D44">INDEX($AJ:$AS,MATCH($A44,$AJ:$AJ,0),D$1)</f>
        <v>練習製作</v>
      </c>
      <c r="E44" s="201" t="str" cm="1">
        <f t="array" ref="E44">INDEX($AJ:$AS,MATCH($A44,$AJ:$AJ,0),E$1)</f>
        <v>制作练习</v>
      </c>
      <c r="F44" s="201" t="str" cm="1">
        <f t="array" ref="F44">INDEX($AJ:$AS,MATCH($A44,$AJ:$AJ,0),F$1)</f>
        <v>タロウ掃討</v>
      </c>
      <c r="G44" s="201" t="str" cm="1">
        <f t="array" ref="G44">INDEX($AJ:$AS,MATCH($A44,$AJ:$AJ,0),G$1)</f>
        <v>ฝึกคราฟ</v>
      </c>
      <c r="H44" s="201" t="str" cm="1">
        <f t="array" ref="H44">INDEX($AJ:$AS,MATCH($A44,$AJ:$AJ,0),H$1)</f>
        <v>Praktek Pembuatan</v>
      </c>
      <c r="I44" s="201" t="str" cm="1">
        <f t="array" ref="I44">INDEX($AJ:$AS,MATCH($A44,$AJ:$AJ,0),I$1)</f>
        <v>Pagensayo sa paglikha</v>
      </c>
      <c r="J44" s="201" t="str" cm="1">
        <f t="array" ref="J44">INDEX($AJ:$AS,MATCH($A44,$AJ:$AJ,0),J$1)</f>
        <v>Latih Pengkrafan</v>
      </c>
      <c r="K44" s="31">
        <v>0</v>
      </c>
      <c r="L44" s="31">
        <v>142043</v>
      </c>
      <c r="M44" s="31" t="str">
        <f>'가이드 작업용'!M44</f>
        <v>제작 연습</v>
      </c>
      <c r="N44" s="31" t="str">
        <f t="shared" si="2"/>
        <v>-</v>
      </c>
      <c r="R44" s="140">
        <v>1043</v>
      </c>
      <c r="S44" s="140">
        <v>2</v>
      </c>
      <c r="T44" s="140">
        <v>142043</v>
      </c>
      <c r="U44" s="140">
        <v>242043</v>
      </c>
      <c r="V44" s="186" t="str">
        <f>'가이드 작업용'!M44</f>
        <v>제작 연습</v>
      </c>
      <c r="W44" s="197" t="str">
        <f t="shared" si="23"/>
        <v>타로우 소탕</v>
      </c>
      <c r="X44" s="202" t="str">
        <f t="shared" si="4"/>
        <v>제작 연습</v>
      </c>
      <c r="Z44" s="197">
        <v>142043</v>
      </c>
      <c r="AA44" s="197" t="s">
        <v>2919</v>
      </c>
      <c r="AB44" s="197" t="s">
        <v>8506</v>
      </c>
      <c r="AC44" s="201">
        <v>142043</v>
      </c>
      <c r="AD44" s="201" t="s">
        <v>2912</v>
      </c>
      <c r="AE44" s="201" t="s">
        <v>8507</v>
      </c>
      <c r="AJ44" s="276">
        <v>142043</v>
      </c>
      <c r="AK44" s="278" t="s">
        <v>2912</v>
      </c>
      <c r="AL44" s="258" t="s">
        <v>8507</v>
      </c>
      <c r="AM44" s="258" t="s">
        <v>9497</v>
      </c>
      <c r="AN44" s="258" t="s">
        <v>9498</v>
      </c>
      <c r="AO44" s="258" t="s">
        <v>9499</v>
      </c>
      <c r="AP44" s="258" t="s">
        <v>9500</v>
      </c>
      <c r="AQ44" s="258" t="s">
        <v>9501</v>
      </c>
      <c r="AR44" s="258" t="s">
        <v>9502</v>
      </c>
      <c r="AS44" s="258" t="s">
        <v>9503</v>
      </c>
      <c r="AT44" s="241" t="str">
        <f t="shared" si="5"/>
        <v>제작 연습</v>
      </c>
      <c r="AU44" s="241" t="str">
        <f t="shared" si="6"/>
        <v>Practice Production</v>
      </c>
      <c r="AV44" s="241" t="str">
        <f t="shared" si="7"/>
        <v>練習製作</v>
      </c>
      <c r="AW44" s="241" t="str">
        <f t="shared" si="8"/>
        <v>制作练习</v>
      </c>
      <c r="AX44" s="241" t="str">
        <f t="shared" si="9"/>
        <v>タロウ掃討</v>
      </c>
      <c r="AY44" s="241" t="str">
        <f t="shared" si="10"/>
        <v>ฝึกคราฟ</v>
      </c>
      <c r="AZ44" s="241" t="str">
        <f t="shared" si="11"/>
        <v>Praktek Pembuatan</v>
      </c>
      <c r="BA44" s="241" t="str">
        <f t="shared" si="12"/>
        <v>Pagensayo sa paglikha</v>
      </c>
      <c r="BB44" s="241" t="str">
        <f t="shared" si="13"/>
        <v>Latih Pengkrafan</v>
      </c>
      <c r="BC44" s="241"/>
      <c r="BD44" s="241"/>
      <c r="BE44" s="241"/>
      <c r="BF44" s="241"/>
      <c r="BI44" s="236">
        <v>242043</v>
      </c>
      <c r="BJ44" s="235" t="str">
        <f t="shared" si="14"/>
        <v>메인 퀘스트 43 클리어</v>
      </c>
      <c r="BK44" s="234" t="str">
        <f t="shared" si="15"/>
        <v>Main Quest 43 Clear</v>
      </c>
      <c r="BL44" s="234" t="str">
        <f t="shared" si="16"/>
        <v>主線任務43通關</v>
      </c>
      <c r="BM44" s="234" t="str">
        <f t="shared" si="17"/>
        <v>通关主线任务43</v>
      </c>
      <c r="BN44" s="234" t="str">
        <f t="shared" si="18"/>
        <v>メインクエスト43クリア</v>
      </c>
      <c r="BO44" s="234" t="str">
        <f t="shared" si="19"/>
        <v>เคลียร์ Main Quest 43</v>
      </c>
      <c r="BP44" s="234" t="str">
        <f t="shared" si="20"/>
        <v>Misi Utama 43 Selesai</v>
      </c>
      <c r="BQ44" s="234" t="str">
        <f t="shared" si="21"/>
        <v>Tagumpay sa Pangunahing Quest 43</v>
      </c>
      <c r="BR44" s="234" t="str">
        <f t="shared" si="22"/>
        <v>Selesai Pencarian Utama 43</v>
      </c>
    </row>
    <row r="45" spans="1:82" ht="12.75" thickBot="1" x14ac:dyDescent="0.25">
      <c r="A45" s="31">
        <v>142044</v>
      </c>
      <c r="B45" s="201" t="str" cm="1">
        <f t="array" ref="B45">INDEX($AJ:$AS,MATCH($A45,$AJ:$AJ,0),B$1)</f>
        <v>타로우 보스 처치</v>
      </c>
      <c r="C45" s="201" t="str" cm="1">
        <f t="array" ref="C45">INDEX($AJ:$AS,MATCH($A45,$AJ:$AJ,0),C$1)</f>
        <v>Defeat Tarou Boss</v>
      </c>
      <c r="D45" s="201" t="str" cm="1">
        <f t="array" ref="D45">INDEX($AJ:$AS,MATCH($A45,$AJ:$AJ,0),D$1)</f>
        <v>擊敗白鼠BOSS</v>
      </c>
      <c r="E45" s="201" t="str" cm="1">
        <f t="array" ref="E45">INDEX($AJ:$AS,MATCH($A45,$AJ:$AJ,0),E$1)</f>
        <v>击杀白鼠BOSS</v>
      </c>
      <c r="F45" s="201" t="str" cm="1">
        <f t="array" ref="F45">INDEX($AJ:$AS,MATCH($A45,$AJ:$AJ,0),F$1)</f>
        <v>製作練習</v>
      </c>
      <c r="G45" s="201" t="str" cm="1">
        <f t="array" ref="G45">INDEX($AJ:$AS,MATCH($A45,$AJ:$AJ,0),G$1)</f>
        <v>จัดการ Tarou BOSS</v>
      </c>
      <c r="H45" s="201" t="str" cm="1">
        <f t="array" ref="H45">INDEX($AJ:$AS,MATCH($A45,$AJ:$AJ,0),H$1)</f>
        <v>Kalahkan Bos Tarou</v>
      </c>
      <c r="I45" s="201" t="str" cm="1">
        <f t="array" ref="I45">INDEX($AJ:$AS,MATCH($A45,$AJ:$AJ,0),I$1)</f>
        <v>Talunin ang Tarou Boss</v>
      </c>
      <c r="J45" s="201" t="str" cm="1">
        <f t="array" ref="J45">INDEX($AJ:$AS,MATCH($A45,$AJ:$AJ,0),J$1)</f>
        <v>Tewaskan Boss Tarou</v>
      </c>
      <c r="K45" s="31">
        <v>0</v>
      </c>
      <c r="L45" s="31">
        <v>142044</v>
      </c>
      <c r="M45" s="31" t="str">
        <f>'가이드 작업용'!M45</f>
        <v>타로우 보스 처치</v>
      </c>
      <c r="N45" s="31" t="str">
        <f t="shared" si="2"/>
        <v>-</v>
      </c>
      <c r="R45" s="140">
        <v>1044</v>
      </c>
      <c r="S45" s="140">
        <v>2</v>
      </c>
      <c r="T45" s="140">
        <v>142044</v>
      </c>
      <c r="U45" s="140">
        <v>242044</v>
      </c>
      <c r="V45" s="186" t="str">
        <f>'가이드 작업용'!M45</f>
        <v>타로우 보스 처치</v>
      </c>
      <c r="W45" s="197" t="str">
        <f t="shared" si="23"/>
        <v>제작 연습</v>
      </c>
      <c r="X45" s="202" t="str">
        <f t="shared" si="4"/>
        <v>타로우 보스 처치</v>
      </c>
      <c r="Z45" s="197">
        <v>142044</v>
      </c>
      <c r="AA45" s="197" t="s">
        <v>2912</v>
      </c>
      <c r="AB45" s="197" t="s">
        <v>8507</v>
      </c>
      <c r="AC45" s="201">
        <v>142044</v>
      </c>
      <c r="AD45" s="201" t="s">
        <v>2911</v>
      </c>
      <c r="AE45" s="201" t="s">
        <v>8508</v>
      </c>
      <c r="AJ45" s="276">
        <v>142044</v>
      </c>
      <c r="AK45" s="277" t="s">
        <v>2911</v>
      </c>
      <c r="AL45" s="258" t="s">
        <v>8508</v>
      </c>
      <c r="AM45" s="258" t="s">
        <v>9504</v>
      </c>
      <c r="AN45" s="258" t="s">
        <v>9505</v>
      </c>
      <c r="AO45" s="258" t="s">
        <v>9506</v>
      </c>
      <c r="AP45" s="258" t="s">
        <v>9507</v>
      </c>
      <c r="AQ45" s="258" t="s">
        <v>9508</v>
      </c>
      <c r="AR45" s="258" t="s">
        <v>9509</v>
      </c>
      <c r="AS45" s="258" t="s">
        <v>9510</v>
      </c>
      <c r="AT45" s="241" t="str">
        <f t="shared" si="5"/>
        <v>타로우 보스 처치</v>
      </c>
      <c r="AU45" s="241" t="str">
        <f t="shared" si="6"/>
        <v>Defeat Tarou Boss</v>
      </c>
      <c r="AV45" s="241" t="str">
        <f t="shared" si="7"/>
        <v>擊敗白鼠BOSS</v>
      </c>
      <c r="AW45" s="241" t="str">
        <f t="shared" si="8"/>
        <v>击杀白鼠BOSS</v>
      </c>
      <c r="AX45" s="241" t="str">
        <f t="shared" si="9"/>
        <v>製作練習</v>
      </c>
      <c r="AY45" s="241" t="str">
        <f t="shared" si="10"/>
        <v>จัดการ Tarou BOSS</v>
      </c>
      <c r="AZ45" s="241" t="str">
        <f t="shared" si="11"/>
        <v>Kalahkan Bos Tarou</v>
      </c>
      <c r="BA45" s="241" t="str">
        <f t="shared" si="12"/>
        <v>Talunin ang Tarou Boss</v>
      </c>
      <c r="BB45" s="241" t="str">
        <f t="shared" si="13"/>
        <v>Tewaskan Boss Tarou</v>
      </c>
      <c r="BC45" s="241"/>
      <c r="BD45" s="241"/>
      <c r="BE45" s="241"/>
      <c r="BF45" s="241"/>
      <c r="BI45" s="236">
        <v>242044</v>
      </c>
      <c r="BJ45" s="235" t="str">
        <f t="shared" si="14"/>
        <v>메인 퀘스트 44 클리어</v>
      </c>
      <c r="BK45" s="234" t="str">
        <f t="shared" si="15"/>
        <v>Main Quest 44 Clear</v>
      </c>
      <c r="BL45" s="234" t="str">
        <f t="shared" si="16"/>
        <v>主線任務44通關</v>
      </c>
      <c r="BM45" s="234" t="str">
        <f t="shared" si="17"/>
        <v>通关主线任务44</v>
      </c>
      <c r="BN45" s="234" t="str">
        <f t="shared" si="18"/>
        <v>メインクエスト44クリア</v>
      </c>
      <c r="BO45" s="234" t="str">
        <f t="shared" si="19"/>
        <v>เคลียร์ Main Quest 44</v>
      </c>
      <c r="BP45" s="234" t="str">
        <f t="shared" si="20"/>
        <v>Misi Utama 44 Selesai</v>
      </c>
      <c r="BQ45" s="234" t="str">
        <f t="shared" si="21"/>
        <v>Tagumpay sa Pangunahing Quest 44</v>
      </c>
      <c r="BR45" s="234" t="str">
        <f t="shared" si="22"/>
        <v>Selesai Pencarian Utama 44</v>
      </c>
    </row>
    <row r="46" spans="1:82" ht="12.75" thickBot="1" x14ac:dyDescent="0.25">
      <c r="A46" s="31">
        <v>142045</v>
      </c>
      <c r="B46" s="201" t="str" cm="1">
        <f t="array" ref="B46">INDEX($AJ:$AS,MATCH($A46,$AJ:$AJ,0),B$1)</f>
        <v>암컷 도둑벌레 처치</v>
      </c>
      <c r="C46" s="201" t="str" cm="1">
        <f t="array" ref="C46">INDEX($AJ:$AS,MATCH($A46,$AJ:$AJ,0),C$1)</f>
        <v>Defeat Female Thief Bug</v>
      </c>
      <c r="D46" s="201" t="str" cm="1">
        <f t="array" ref="D46">INDEX($AJ:$AS,MATCH($A46,$AJ:$AJ,0),D$1)</f>
        <v>擊敗浮勒盜蟲</v>
      </c>
      <c r="E46" s="201" t="str" cm="1">
        <f t="array" ref="E46">INDEX($AJ:$AS,MATCH($A46,$AJ:$AJ,0),E$1)</f>
        <v>击杀浮勒盗虫</v>
      </c>
      <c r="F46" s="201" t="str" cm="1">
        <f t="array" ref="F46">INDEX($AJ:$AS,MATCH($A46,$AJ:$AJ,0),F$1)</f>
        <v>タロウ·ボス·処置</v>
      </c>
      <c r="G46" s="201" t="str" cm="1">
        <f t="array" ref="G46">INDEX($AJ:$AS,MATCH($A46,$AJ:$AJ,0),G$1)</f>
        <v>จัดการ Female Thief Bug</v>
      </c>
      <c r="H46" s="201" t="str" cm="1">
        <f t="array" ref="H46">INDEX($AJ:$AS,MATCH($A46,$AJ:$AJ,0),H$1)</f>
        <v>Kalahkan Female Thief Bug</v>
      </c>
      <c r="I46" s="201" t="str" cm="1">
        <f t="array" ref="I46">INDEX($AJ:$AS,MATCH($A46,$AJ:$AJ,0),I$1)</f>
        <v>Talunin ang Babaeng Thief Bug</v>
      </c>
      <c r="J46" s="201" t="str" cm="1">
        <f t="array" ref="J46">INDEX($AJ:$AS,MATCH($A46,$AJ:$AJ,0),J$1)</f>
        <v>Tewaskan Serangga Pencuri Betina</v>
      </c>
      <c r="K46" s="31">
        <v>0</v>
      </c>
      <c r="L46" s="31">
        <v>142045</v>
      </c>
      <c r="M46" s="31" t="str">
        <f>'가이드 작업용'!M46</f>
        <v>암컷 도둑벌레 처치</v>
      </c>
      <c r="N46" s="31" t="str">
        <f t="shared" si="2"/>
        <v>-</v>
      </c>
      <c r="R46" s="140">
        <v>1045</v>
      </c>
      <c r="S46" s="140">
        <v>2</v>
      </c>
      <c r="T46" s="140">
        <v>142045</v>
      </c>
      <c r="U46" s="140">
        <v>242045</v>
      </c>
      <c r="V46" s="186" t="str">
        <f>'가이드 작업용'!M46</f>
        <v>암컷 도둑벌레 처치</v>
      </c>
      <c r="W46" s="197" t="str">
        <f t="shared" si="23"/>
        <v>타로우 보스 처치</v>
      </c>
      <c r="X46" s="202" t="str">
        <f t="shared" si="4"/>
        <v>암컷 도둑벌레 처치</v>
      </c>
      <c r="Z46" s="197">
        <v>142045</v>
      </c>
      <c r="AA46" s="197" t="s">
        <v>2911</v>
      </c>
      <c r="AB46" s="197" t="s">
        <v>8508</v>
      </c>
      <c r="AC46" s="201">
        <v>142045</v>
      </c>
      <c r="AD46" s="201" t="s">
        <v>2914</v>
      </c>
      <c r="AE46" s="201" t="s">
        <v>8509</v>
      </c>
      <c r="AJ46" s="276">
        <v>142045</v>
      </c>
      <c r="AK46" s="278" t="s">
        <v>2914</v>
      </c>
      <c r="AL46" s="258" t="s">
        <v>8509</v>
      </c>
      <c r="AM46" s="258" t="s">
        <v>9511</v>
      </c>
      <c r="AN46" s="258" t="s">
        <v>9512</v>
      </c>
      <c r="AO46" s="258" t="s">
        <v>9513</v>
      </c>
      <c r="AP46" s="258" t="s">
        <v>9514</v>
      </c>
      <c r="AQ46" s="258" t="s">
        <v>9515</v>
      </c>
      <c r="AR46" s="258" t="s">
        <v>9516</v>
      </c>
      <c r="AS46" s="258" t="s">
        <v>9517</v>
      </c>
      <c r="AT46" s="241" t="str">
        <f t="shared" si="5"/>
        <v>암컷 도둑벌레 처치</v>
      </c>
      <c r="AU46" s="241" t="str">
        <f t="shared" si="6"/>
        <v>Defeat Female Thief Bug</v>
      </c>
      <c r="AV46" s="241" t="str">
        <f t="shared" si="7"/>
        <v>擊敗浮勒盜蟲</v>
      </c>
      <c r="AW46" s="241" t="str">
        <f t="shared" si="8"/>
        <v>击杀浮勒盗虫</v>
      </c>
      <c r="AX46" s="241" t="str">
        <f t="shared" si="9"/>
        <v>タロウ·ボス·処置</v>
      </c>
      <c r="AY46" s="241" t="str">
        <f t="shared" si="10"/>
        <v>จัดการ Female Thief Bug</v>
      </c>
      <c r="AZ46" s="241" t="str">
        <f t="shared" si="11"/>
        <v>Kalahkan Female Thief Bug</v>
      </c>
      <c r="BA46" s="241" t="str">
        <f t="shared" si="12"/>
        <v>Talunin ang Babaeng Thief Bug</v>
      </c>
      <c r="BB46" s="241" t="str">
        <f t="shared" si="13"/>
        <v>Tewaskan Serangga Pencuri Betina</v>
      </c>
      <c r="BC46" s="241"/>
      <c r="BD46" s="241"/>
      <c r="BE46" s="241"/>
      <c r="BF46" s="241"/>
      <c r="BI46" s="236">
        <v>242045</v>
      </c>
      <c r="BJ46" s="235" t="str">
        <f t="shared" si="14"/>
        <v>메인 퀘스트 45 클리어</v>
      </c>
      <c r="BK46" s="234" t="str">
        <f t="shared" si="15"/>
        <v>Main Quest 45 Clear</v>
      </c>
      <c r="BL46" s="234" t="str">
        <f t="shared" si="16"/>
        <v>主線任務45通關</v>
      </c>
      <c r="BM46" s="234" t="str">
        <f t="shared" si="17"/>
        <v>通关主线任务45</v>
      </c>
      <c r="BN46" s="234" t="str">
        <f t="shared" si="18"/>
        <v>メインクエスト45クリア</v>
      </c>
      <c r="BO46" s="234" t="str">
        <f t="shared" si="19"/>
        <v>เคลียร์ Main Quest 45</v>
      </c>
      <c r="BP46" s="234" t="str">
        <f t="shared" si="20"/>
        <v>Misi Utama 45 Selesai</v>
      </c>
      <c r="BQ46" s="234" t="str">
        <f t="shared" si="21"/>
        <v>Tagumpay sa Pangunahing Quest 45</v>
      </c>
      <c r="BR46" s="234" t="str">
        <f t="shared" si="22"/>
        <v>Selesai Pencarian Utama 45</v>
      </c>
    </row>
    <row r="47" spans="1:82" ht="12.75" thickBot="1" x14ac:dyDescent="0.25">
      <c r="A47" s="31">
        <v>142046</v>
      </c>
      <c r="B47" s="201" t="str" cm="1">
        <f t="array" ref="B47">INDEX($AJ:$AS,MATCH($A47,$AJ:$AJ,0),B$1)</f>
        <v>2차 전직</v>
      </c>
      <c r="C47" s="201" t="str" cm="1">
        <f t="array" ref="C47">INDEX($AJ:$AS,MATCH($A47,$AJ:$AJ,0),C$1)</f>
        <v>2nd Job Change</v>
      </c>
      <c r="D47" s="201" t="str" cm="1">
        <f t="array" ref="D47">INDEX($AJ:$AS,MATCH($A47,$AJ:$AJ,0),D$1)</f>
        <v>第二次轉職</v>
      </c>
      <c r="E47" s="201" t="str" cm="1">
        <f t="array" ref="E47">INDEX($AJ:$AS,MATCH($A47,$AJ:$AJ,0),E$1)</f>
        <v>第2次转职</v>
      </c>
      <c r="F47" s="201" t="str" cm="1">
        <f t="array" ref="F47">INDEX($AJ:$AS,MATCH($A47,$AJ:$AJ,0),F$1)</f>
        <v>二次転職</v>
      </c>
      <c r="G47" s="201" t="str" cm="1">
        <f t="array" ref="G47">INDEX($AJ:$AS,MATCH($A47,$AJ:$AJ,0),G$1)</f>
        <v>เปลี่ยนอาชีพขั้น 2</v>
      </c>
      <c r="H47" s="201" t="str" cm="1">
        <f t="array" ref="H47">INDEX($AJ:$AS,MATCH($A47,$AJ:$AJ,0),H$1)</f>
        <v>Perubahan Job Kedua</v>
      </c>
      <c r="I47" s="201" t="str" cm="1">
        <f t="array" ref="I47">INDEX($AJ:$AS,MATCH($A47,$AJ:$AJ,0),I$1)</f>
        <v>2nd Pagbago ng Job</v>
      </c>
      <c r="J47" s="201" t="str" cm="1">
        <f t="array" ref="J47">INDEX($AJ:$AS,MATCH($A47,$AJ:$AJ,0),J$1)</f>
        <v>Tukaran Pekerjaan Ke2</v>
      </c>
      <c r="K47" s="31">
        <v>0</v>
      </c>
      <c r="L47" s="31">
        <v>142046</v>
      </c>
      <c r="M47" s="31" t="str">
        <f>'가이드 작업용'!M47</f>
        <v>2차 전직</v>
      </c>
      <c r="N47" s="31" t="str">
        <f t="shared" si="2"/>
        <v>-</v>
      </c>
      <c r="R47" s="140">
        <v>1046</v>
      </c>
      <c r="S47" s="140">
        <v>2</v>
      </c>
      <c r="T47" s="140">
        <v>142046</v>
      </c>
      <c r="U47" s="140">
        <v>242046</v>
      </c>
      <c r="V47" s="186" t="str">
        <f>'가이드 작업용'!M47</f>
        <v>2차 전직</v>
      </c>
      <c r="W47" s="197" t="str">
        <f t="shared" si="23"/>
        <v>암컷 도둑벌레 처치</v>
      </c>
      <c r="X47" s="202" t="str">
        <f t="shared" si="4"/>
        <v>2차 전직</v>
      </c>
      <c r="Z47" s="197">
        <v>142046</v>
      </c>
      <c r="AA47" s="197" t="s">
        <v>2914</v>
      </c>
      <c r="AB47" s="197" t="s">
        <v>8509</v>
      </c>
      <c r="AC47" s="201">
        <v>142046</v>
      </c>
      <c r="AD47" s="201" t="s">
        <v>2878</v>
      </c>
      <c r="AE47" s="201" t="s">
        <v>8510</v>
      </c>
      <c r="AJ47" s="276">
        <v>142046</v>
      </c>
      <c r="AK47" s="277" t="s">
        <v>2878</v>
      </c>
      <c r="AL47" s="258" t="s">
        <v>8510</v>
      </c>
      <c r="AM47" s="258" t="s">
        <v>9518</v>
      </c>
      <c r="AN47" s="258" t="s">
        <v>9519</v>
      </c>
      <c r="AO47" s="258" t="s">
        <v>9524</v>
      </c>
      <c r="AP47" s="258" t="s">
        <v>9520</v>
      </c>
      <c r="AQ47" s="258" t="s">
        <v>9521</v>
      </c>
      <c r="AR47" s="258" t="s">
        <v>9522</v>
      </c>
      <c r="AS47" s="258" t="s">
        <v>9523</v>
      </c>
      <c r="AT47" s="241" t="str">
        <f t="shared" si="5"/>
        <v>2차 전직</v>
      </c>
      <c r="AU47" s="241" t="str">
        <f t="shared" si="6"/>
        <v>2nd Job Change</v>
      </c>
      <c r="AV47" s="241" t="str">
        <f t="shared" si="7"/>
        <v>第二次轉職</v>
      </c>
      <c r="AW47" s="241" t="str">
        <f t="shared" si="8"/>
        <v>第2次转职</v>
      </c>
      <c r="AX47" s="241" t="str">
        <f t="shared" si="9"/>
        <v>二次転職</v>
      </c>
      <c r="AY47" s="241" t="str">
        <f t="shared" si="10"/>
        <v>เปลี่ยนอาชีพขั้น 2</v>
      </c>
      <c r="AZ47" s="241" t="str">
        <f t="shared" si="11"/>
        <v>Perubahan Job Kedua</v>
      </c>
      <c r="BA47" s="241" t="str">
        <f t="shared" si="12"/>
        <v>2nd Pagbago ng Job</v>
      </c>
      <c r="BB47" s="241" t="str">
        <f t="shared" si="13"/>
        <v>Tukaran Pekerjaan Ke2</v>
      </c>
      <c r="BC47" s="241"/>
      <c r="BD47" s="241"/>
      <c r="BE47" s="241"/>
      <c r="BF47" s="241"/>
      <c r="BI47" s="236">
        <v>242046</v>
      </c>
      <c r="BJ47" s="235" t="str">
        <f t="shared" si="14"/>
        <v>메인 퀘스트 46 클리어</v>
      </c>
      <c r="BK47" s="234" t="str">
        <f t="shared" si="15"/>
        <v>Main Quest 46 Clear</v>
      </c>
      <c r="BL47" s="234" t="str">
        <f t="shared" si="16"/>
        <v>主線任務46通關</v>
      </c>
      <c r="BM47" s="234" t="str">
        <f t="shared" si="17"/>
        <v>通关主线任务46</v>
      </c>
      <c r="BN47" s="234" t="str">
        <f t="shared" si="18"/>
        <v>メインクエスト46クリア</v>
      </c>
      <c r="BO47" s="234" t="str">
        <f t="shared" si="19"/>
        <v>เคลียร์ Main Quest 46</v>
      </c>
      <c r="BP47" s="234" t="str">
        <f t="shared" si="20"/>
        <v>Misi Utama 46 Selesai</v>
      </c>
      <c r="BQ47" s="234" t="str">
        <f t="shared" si="21"/>
        <v>Tagumpay sa Pangunahing Quest 46</v>
      </c>
      <c r="BR47" s="234" t="str">
        <f t="shared" si="22"/>
        <v>Selesai Pencarian Utama 46</v>
      </c>
    </row>
    <row r="48" spans="1:82" ht="12.75" thickBot="1" x14ac:dyDescent="0.25">
      <c r="A48" s="31">
        <v>142047</v>
      </c>
      <c r="B48" s="201" t="str" cm="1">
        <f t="array" ref="B48">INDEX($AJ:$AS,MATCH($A48,$AJ:$AJ,0),B$1)</f>
        <v>MVP 처치</v>
      </c>
      <c r="C48" s="201" t="str" cm="1">
        <f t="array" ref="C48">INDEX($AJ:$AS,MATCH($A48,$AJ:$AJ,0),C$1)</f>
        <v>Defeat MVP</v>
      </c>
      <c r="D48" s="201" t="str" cm="1">
        <f t="array" ref="D48">INDEX($AJ:$AS,MATCH($A48,$AJ:$AJ,0),D$1)</f>
        <v>擊敗MVP</v>
      </c>
      <c r="E48" s="201" t="str" cm="1">
        <f t="array" ref="E48">INDEX($AJ:$AS,MATCH($A48,$AJ:$AJ,0),E$1)</f>
        <v>击杀MVP</v>
      </c>
      <c r="F48" s="201" t="str" cm="1">
        <f t="array" ref="F48">INDEX($AJ:$AS,MATCH($A48,$AJ:$AJ,0),F$1)</f>
        <v>一次転職</v>
      </c>
      <c r="G48" s="201" t="str" cm="1">
        <f t="array" ref="G48">INDEX($AJ:$AS,MATCH($A48,$AJ:$AJ,0),G$1)</f>
        <v>จัดการ MVP</v>
      </c>
      <c r="H48" s="201" t="str" cm="1">
        <f t="array" ref="H48">INDEX($AJ:$AS,MATCH($A48,$AJ:$AJ,0),H$1)</f>
        <v>Kalahkan MVP</v>
      </c>
      <c r="I48" s="201" t="str" cm="1">
        <f t="array" ref="I48">INDEX($AJ:$AS,MATCH($A48,$AJ:$AJ,0),I$1)</f>
        <v>Talunin ang MVP</v>
      </c>
      <c r="J48" s="201" t="str" cm="1">
        <f t="array" ref="J48">INDEX($AJ:$AS,MATCH($A48,$AJ:$AJ,0),J$1)</f>
        <v>Tewaskan MVP</v>
      </c>
      <c r="K48" s="31">
        <v>0</v>
      </c>
      <c r="L48" s="31">
        <v>142047</v>
      </c>
      <c r="M48" s="31" t="str">
        <f>'가이드 작업용'!M48</f>
        <v>MVP 처치</v>
      </c>
      <c r="N48" s="31" t="str">
        <f t="shared" si="2"/>
        <v>-</v>
      </c>
      <c r="R48" s="140">
        <v>1047</v>
      </c>
      <c r="S48" s="140">
        <v>2</v>
      </c>
      <c r="T48" s="140">
        <v>142047</v>
      </c>
      <c r="U48" s="140">
        <v>242047</v>
      </c>
      <c r="V48" s="186" t="str">
        <f>'가이드 작업용'!M48</f>
        <v>MVP 처치</v>
      </c>
      <c r="W48" s="197" t="str">
        <f t="shared" si="23"/>
        <v>2차 전직</v>
      </c>
      <c r="X48" s="202" t="str">
        <f t="shared" si="4"/>
        <v>MVP 처치</v>
      </c>
      <c r="Z48" s="197">
        <v>142047</v>
      </c>
      <c r="AA48" s="197" t="s">
        <v>2878</v>
      </c>
      <c r="AB48" s="197" t="s">
        <v>8510</v>
      </c>
      <c r="AC48" s="201">
        <v>142047</v>
      </c>
      <c r="AD48" s="201" t="s">
        <v>2466</v>
      </c>
      <c r="AE48" s="201" t="s">
        <v>8479</v>
      </c>
      <c r="AJ48" s="276">
        <v>142047</v>
      </c>
      <c r="AK48" s="278" t="s">
        <v>2466</v>
      </c>
      <c r="AL48" s="258" t="s">
        <v>8479</v>
      </c>
      <c r="AM48" s="258" t="s">
        <v>9330</v>
      </c>
      <c r="AN48" s="258" t="s">
        <v>9331</v>
      </c>
      <c r="AO48" s="258" t="s">
        <v>9332</v>
      </c>
      <c r="AP48" s="258" t="s">
        <v>9333</v>
      </c>
      <c r="AQ48" s="258" t="s">
        <v>9334</v>
      </c>
      <c r="AR48" s="258" t="s">
        <v>9335</v>
      </c>
      <c r="AS48" s="258" t="s">
        <v>9336</v>
      </c>
      <c r="AT48" s="241" t="str">
        <f t="shared" si="5"/>
        <v>MVP 처치</v>
      </c>
      <c r="AU48" s="241" t="str">
        <f t="shared" si="6"/>
        <v>Defeat MVP</v>
      </c>
      <c r="AV48" s="241" t="str">
        <f t="shared" si="7"/>
        <v>擊敗MVP</v>
      </c>
      <c r="AW48" s="241" t="str">
        <f t="shared" si="8"/>
        <v>击杀MVP</v>
      </c>
      <c r="AX48" s="241" t="str">
        <f t="shared" si="9"/>
        <v>一次転職</v>
      </c>
      <c r="AY48" s="241" t="str">
        <f t="shared" si="10"/>
        <v>จัดการ MVP</v>
      </c>
      <c r="AZ48" s="241" t="str">
        <f t="shared" si="11"/>
        <v>Kalahkan MVP</v>
      </c>
      <c r="BA48" s="241" t="str">
        <f t="shared" si="12"/>
        <v>Talunin ang MVP</v>
      </c>
      <c r="BB48" s="241" t="str">
        <f t="shared" si="13"/>
        <v>Tewaskan MVP</v>
      </c>
      <c r="BC48" s="241"/>
      <c r="BD48" s="241"/>
      <c r="BE48" s="241"/>
      <c r="BF48" s="241"/>
      <c r="BI48" s="236">
        <v>242047</v>
      </c>
      <c r="BJ48" s="235" t="str">
        <f t="shared" si="14"/>
        <v>메인 퀘스트 47 클리어</v>
      </c>
      <c r="BK48" s="234" t="str">
        <f t="shared" si="15"/>
        <v>Main Quest 47 Clear</v>
      </c>
      <c r="BL48" s="234" t="str">
        <f t="shared" si="16"/>
        <v>主線任務47通關</v>
      </c>
      <c r="BM48" s="234" t="str">
        <f t="shared" si="17"/>
        <v>通关主线任务47</v>
      </c>
      <c r="BN48" s="234" t="str">
        <f t="shared" si="18"/>
        <v>メインクエスト47クリア</v>
      </c>
      <c r="BO48" s="234" t="str">
        <f t="shared" si="19"/>
        <v>เคลียร์ Main Quest 47</v>
      </c>
      <c r="BP48" s="234" t="str">
        <f t="shared" si="20"/>
        <v>Misi Utama 47 Selesai</v>
      </c>
      <c r="BQ48" s="234" t="str">
        <f t="shared" si="21"/>
        <v>Tagumpay sa Pangunahing Quest 47</v>
      </c>
      <c r="BR48" s="234" t="str">
        <f t="shared" si="22"/>
        <v>Selesai Pencarian Utama 47</v>
      </c>
    </row>
    <row r="49" spans="1:70" ht="12.75" thickBot="1" x14ac:dyDescent="0.25">
      <c r="A49" s="31">
        <v>142048</v>
      </c>
      <c r="B49" s="201" t="str" cm="1">
        <f t="array" ref="B49">INDEX($AJ:$AS,MATCH($A49,$AJ:$AJ,0),B$1)</f>
        <v>장비 강화</v>
      </c>
      <c r="C49" s="201" t="str" cm="1">
        <f t="array" ref="C49">INDEX($AJ:$AS,MATCH($A49,$AJ:$AJ,0),C$1)</f>
        <v>Upgrade Gear</v>
      </c>
      <c r="D49" s="201" t="str" cm="1">
        <f t="array" ref="D49">INDEX($AJ:$AS,MATCH($A49,$AJ:$AJ,0),D$1)</f>
        <v>強化裝備</v>
      </c>
      <c r="E49" s="201" t="str" cm="1">
        <f t="array" ref="E49">INDEX($AJ:$AS,MATCH($A49,$AJ:$AJ,0),E$1)</f>
        <v>强化装备</v>
      </c>
      <c r="F49" s="201" t="str" cm="1">
        <f t="array" ref="F49">INDEX($AJ:$AS,MATCH($A49,$AJ:$AJ,0),F$1)</f>
        <v>装備強化</v>
      </c>
      <c r="G49" s="201" t="str" cm="1">
        <f t="array" ref="G49">INDEX($AJ:$AS,MATCH($A49,$AJ:$AJ,0),G$1)</f>
        <v>อัปเกรดอุปกรณ์</v>
      </c>
      <c r="H49" s="201" t="str" cm="1">
        <f t="array" ref="H49">INDEX($AJ:$AS,MATCH($A49,$AJ:$AJ,0),H$1)</f>
        <v>Tingkatkan Peralatan</v>
      </c>
      <c r="I49" s="201" t="str" cm="1">
        <f t="array" ref="I49">INDEX($AJ:$AS,MATCH($A49,$AJ:$AJ,0),I$1)</f>
        <v>Upgrade Gear</v>
      </c>
      <c r="J49" s="201" t="str" cm="1">
        <f t="array" ref="J49">INDEX($AJ:$AS,MATCH($A49,$AJ:$AJ,0),J$1)</f>
        <v>Naik Tahap Kelengkapan</v>
      </c>
      <c r="K49" s="31">
        <v>0</v>
      </c>
      <c r="L49" s="31">
        <v>142048</v>
      </c>
      <c r="M49" s="31" t="str">
        <f>'가이드 작업용'!M49</f>
        <v>장비 강화</v>
      </c>
      <c r="N49" s="31" t="str">
        <f t="shared" si="2"/>
        <v>-</v>
      </c>
      <c r="R49" s="140">
        <v>1048</v>
      </c>
      <c r="S49" s="140">
        <v>2</v>
      </c>
      <c r="T49" s="140">
        <v>142048</v>
      </c>
      <c r="U49" s="140">
        <v>242048</v>
      </c>
      <c r="V49" s="186" t="str">
        <f>'가이드 작업용'!M49</f>
        <v>장비 강화</v>
      </c>
      <c r="W49" s="197" t="str">
        <f t="shared" si="23"/>
        <v>MVP 처치</v>
      </c>
      <c r="X49" s="202" t="str">
        <f t="shared" si="4"/>
        <v>장비 강화</v>
      </c>
      <c r="Z49" s="197">
        <v>142048</v>
      </c>
      <c r="AA49" s="197" t="s">
        <v>2466</v>
      </c>
      <c r="AB49" s="197" t="s">
        <v>8479</v>
      </c>
      <c r="AC49" s="201">
        <v>142048</v>
      </c>
      <c r="AD49" s="201" t="s">
        <v>2854</v>
      </c>
      <c r="AE49" s="201" t="s">
        <v>8475</v>
      </c>
      <c r="AJ49" s="276">
        <v>142048</v>
      </c>
      <c r="AK49" s="277" t="s">
        <v>2854</v>
      </c>
      <c r="AL49" s="258" t="s">
        <v>8475</v>
      </c>
      <c r="AM49" s="258" t="s">
        <v>9310</v>
      </c>
      <c r="AN49" s="258" t="s">
        <v>9311</v>
      </c>
      <c r="AO49" s="258" t="s">
        <v>9312</v>
      </c>
      <c r="AP49" s="258" t="s">
        <v>9313</v>
      </c>
      <c r="AQ49" s="258" t="s">
        <v>9314</v>
      </c>
      <c r="AR49" s="258" t="s">
        <v>8475</v>
      </c>
      <c r="AS49" s="258" t="s">
        <v>9315</v>
      </c>
      <c r="AT49" s="241" t="str">
        <f t="shared" si="5"/>
        <v>장비 강화</v>
      </c>
      <c r="AU49" s="241" t="str">
        <f t="shared" si="6"/>
        <v>Upgrade Gear</v>
      </c>
      <c r="AV49" s="241" t="str">
        <f t="shared" si="7"/>
        <v>強化裝備</v>
      </c>
      <c r="AW49" s="241" t="str">
        <f t="shared" si="8"/>
        <v>强化装备</v>
      </c>
      <c r="AX49" s="241" t="str">
        <f t="shared" si="9"/>
        <v>装備強化</v>
      </c>
      <c r="AY49" s="241" t="str">
        <f t="shared" si="10"/>
        <v>อัปเกรดอุปกรณ์</v>
      </c>
      <c r="AZ49" s="241" t="str">
        <f t="shared" si="11"/>
        <v>Tingkatkan Peralatan</v>
      </c>
      <c r="BA49" s="241" t="str">
        <f t="shared" si="12"/>
        <v>Upgrade Gear</v>
      </c>
      <c r="BB49" s="241" t="str">
        <f t="shared" si="13"/>
        <v>Naik Tahap Kelengkapan</v>
      </c>
      <c r="BC49" s="241"/>
      <c r="BD49" s="241"/>
      <c r="BE49" s="241"/>
      <c r="BF49" s="241"/>
      <c r="BI49" s="236">
        <v>242048</v>
      </c>
      <c r="BJ49" s="235" t="str">
        <f t="shared" si="14"/>
        <v>메인 퀘스트 48 클리어</v>
      </c>
      <c r="BK49" s="234" t="str">
        <f t="shared" si="15"/>
        <v>Main Quest 48 Clear</v>
      </c>
      <c r="BL49" s="234" t="str">
        <f t="shared" si="16"/>
        <v>主線任務48通關</v>
      </c>
      <c r="BM49" s="234" t="str">
        <f t="shared" si="17"/>
        <v>通关主线任务48</v>
      </c>
      <c r="BN49" s="234" t="str">
        <f t="shared" si="18"/>
        <v>メインクエスト48クリア</v>
      </c>
      <c r="BO49" s="234" t="str">
        <f t="shared" si="19"/>
        <v>เคลียร์ Main Quest 48</v>
      </c>
      <c r="BP49" s="234" t="str">
        <f t="shared" si="20"/>
        <v>Misi Utama 48 Selesai</v>
      </c>
      <c r="BQ49" s="234" t="str">
        <f t="shared" si="21"/>
        <v>Tagumpay sa Pangunahing Quest 48</v>
      </c>
      <c r="BR49" s="234" t="str">
        <f t="shared" si="22"/>
        <v>Selesai Pencarian Utama 48</v>
      </c>
    </row>
    <row r="50" spans="1:70" ht="12.75" thickBot="1" x14ac:dyDescent="0.25">
      <c r="A50" s="31">
        <v>142049</v>
      </c>
      <c r="B50" s="201" t="str" cm="1">
        <f t="array" ref="B50">INDEX($AJ:$AS,MATCH($A50,$AJ:$AJ,0),B$1)</f>
        <v>암컷 도둑벌레 보스 처치</v>
      </c>
      <c r="C50" s="201" t="str" cm="1">
        <f t="array" ref="C50">INDEX($AJ:$AS,MATCH($A50,$AJ:$AJ,0),C$1)</f>
        <v>Defeat Female Thief Bug Boss</v>
      </c>
      <c r="D50" s="201" t="str" cm="1">
        <f t="array" ref="D50">INDEX($AJ:$AS,MATCH($A50,$AJ:$AJ,0),D$1)</f>
        <v>擊敗浮勒盜蟲BOSS</v>
      </c>
      <c r="E50" s="201" t="str" cm="1">
        <f t="array" ref="E50">INDEX($AJ:$AS,MATCH($A50,$AJ:$AJ,0),E$1)</f>
        <v>击杀浮勒盗虫BOSS</v>
      </c>
      <c r="F50" s="201" t="str" cm="1">
        <f t="array" ref="F50">INDEX($AJ:$AS,MATCH($A50,$AJ:$AJ,0),F$1)</f>
        <v>装備強化</v>
      </c>
      <c r="G50" s="201" t="str" cm="1">
        <f t="array" ref="G50">INDEX($AJ:$AS,MATCH($A50,$AJ:$AJ,0),G$1)</f>
        <v>จัดการ Female Thief Bug</v>
      </c>
      <c r="H50" s="201" t="str" cm="1">
        <f t="array" ref="H50">INDEX($AJ:$AS,MATCH($A50,$AJ:$AJ,0),H$1)</f>
        <v>Kalahkan Bos Female Thief Bug</v>
      </c>
      <c r="I50" s="201" t="str" cm="1">
        <f t="array" ref="I50">INDEX($AJ:$AS,MATCH($A50,$AJ:$AJ,0),I$1)</f>
        <v>Talunin ang Babaeng Thief Bug Boss</v>
      </c>
      <c r="J50" s="201" t="str" cm="1">
        <f t="array" ref="J50">INDEX($AJ:$AS,MATCH($A50,$AJ:$AJ,0),J$1)</f>
        <v>Tewaskan Boss Serangga Pencuri Betina</v>
      </c>
      <c r="K50" s="31">
        <v>0</v>
      </c>
      <c r="L50" s="31">
        <v>142049</v>
      </c>
      <c r="M50" s="31" t="str">
        <f>'가이드 작업용'!M50</f>
        <v>암컷 도둑벌레 보스 처치</v>
      </c>
      <c r="N50" s="31" t="str">
        <f t="shared" si="2"/>
        <v>-</v>
      </c>
      <c r="R50" s="140">
        <v>1049</v>
      </c>
      <c r="S50" s="140">
        <v>2</v>
      </c>
      <c r="T50" s="140">
        <v>142049</v>
      </c>
      <c r="U50" s="140">
        <v>242049</v>
      </c>
      <c r="V50" s="186" t="str">
        <f>'가이드 작업용'!M50</f>
        <v>암컷 도둑벌레 보스 처치</v>
      </c>
      <c r="W50" s="197" t="str">
        <f t="shared" si="23"/>
        <v>장비 강화</v>
      </c>
      <c r="X50" s="202" t="str">
        <f t="shared" si="4"/>
        <v>암컷 도둑벌레 보스 처치</v>
      </c>
      <c r="Z50" s="197">
        <v>142049</v>
      </c>
      <c r="AA50" s="197" t="s">
        <v>2854</v>
      </c>
      <c r="AB50" s="197" t="s">
        <v>8475</v>
      </c>
      <c r="AC50" s="201">
        <v>142049</v>
      </c>
      <c r="AD50" s="201" t="s">
        <v>2915</v>
      </c>
      <c r="AE50" s="201" t="s">
        <v>8511</v>
      </c>
      <c r="AJ50" s="276">
        <v>142049</v>
      </c>
      <c r="AK50" s="278" t="s">
        <v>2915</v>
      </c>
      <c r="AL50" s="258" t="s">
        <v>8511</v>
      </c>
      <c r="AM50" s="258" t="s">
        <v>9525</v>
      </c>
      <c r="AN50" s="258" t="s">
        <v>9526</v>
      </c>
      <c r="AO50" s="258" t="s">
        <v>9312</v>
      </c>
      <c r="AP50" s="258" t="s">
        <v>9514</v>
      </c>
      <c r="AQ50" s="258" t="s">
        <v>9527</v>
      </c>
      <c r="AR50" s="258" t="s">
        <v>9528</v>
      </c>
      <c r="AS50" s="258" t="s">
        <v>9529</v>
      </c>
      <c r="AT50" s="241" t="str">
        <f t="shared" si="5"/>
        <v>암컷 도둑벌레 보스 처치</v>
      </c>
      <c r="AU50" s="241" t="str">
        <f t="shared" si="6"/>
        <v>Defeat Female Thief Bug Boss</v>
      </c>
      <c r="AV50" s="241" t="str">
        <f t="shared" si="7"/>
        <v>擊敗浮勒盜蟲BOSS</v>
      </c>
      <c r="AW50" s="241" t="str">
        <f t="shared" si="8"/>
        <v>击杀浮勒盗虫BOSS</v>
      </c>
      <c r="AX50" s="241" t="str">
        <f t="shared" si="9"/>
        <v>装備強化</v>
      </c>
      <c r="AY50" s="241" t="str">
        <f t="shared" si="10"/>
        <v>จัดการ Female Thief Bug</v>
      </c>
      <c r="AZ50" s="241" t="str">
        <f t="shared" si="11"/>
        <v>Kalahkan Bos Female Thief Bug</v>
      </c>
      <c r="BA50" s="241" t="str">
        <f t="shared" si="12"/>
        <v>Talunin ang Babaeng Thief Bug Boss</v>
      </c>
      <c r="BB50" s="241" t="str">
        <f t="shared" si="13"/>
        <v>Tewaskan Boss Serangga Pencuri Betina</v>
      </c>
      <c r="BC50" s="241"/>
      <c r="BD50" s="241"/>
      <c r="BE50" s="241"/>
      <c r="BF50" s="241"/>
      <c r="BI50" s="236">
        <v>242049</v>
      </c>
      <c r="BJ50" s="235" t="str">
        <f t="shared" si="14"/>
        <v>메인 퀘스트 49 클리어</v>
      </c>
      <c r="BK50" s="234" t="str">
        <f t="shared" si="15"/>
        <v>Main Quest 49 Clear</v>
      </c>
      <c r="BL50" s="234" t="str">
        <f t="shared" si="16"/>
        <v>主線任務49通關</v>
      </c>
      <c r="BM50" s="234" t="str">
        <f t="shared" si="17"/>
        <v>通关主线任务49</v>
      </c>
      <c r="BN50" s="234" t="str">
        <f t="shared" si="18"/>
        <v>メインクエスト49クリア</v>
      </c>
      <c r="BO50" s="234" t="str">
        <f t="shared" si="19"/>
        <v>เคลียร์ Main Quest 49</v>
      </c>
      <c r="BP50" s="234" t="str">
        <f t="shared" si="20"/>
        <v>Misi Utama 49 Selesai</v>
      </c>
      <c r="BQ50" s="234" t="str">
        <f t="shared" si="21"/>
        <v>Tagumpay sa Pangunahing Quest 49</v>
      </c>
      <c r="BR50" s="234" t="str">
        <f t="shared" si="22"/>
        <v>Selesai Pencarian Utama 49</v>
      </c>
    </row>
    <row r="51" spans="1:70" ht="12.75" thickBot="1" x14ac:dyDescent="0.25">
      <c r="A51" s="31">
        <v>142050</v>
      </c>
      <c r="B51" s="201" t="str" cm="1">
        <f t="array" ref="B51">INDEX($AJ:$AS,MATCH($A51,$AJ:$AJ,0),B$1)</f>
        <v>수컷 도둑벌레 처치</v>
      </c>
      <c r="C51" s="201" t="str" cm="1">
        <f t="array" ref="C51">INDEX($AJ:$AS,MATCH($A51,$AJ:$AJ,0),C$1)</f>
        <v>Defeat Male Thief Bug</v>
      </c>
      <c r="D51" s="201" t="str" cm="1">
        <f t="array" ref="D51">INDEX($AJ:$AS,MATCH($A51,$AJ:$AJ,0),D$1)</f>
        <v>擊敗瑪勒盜蟲</v>
      </c>
      <c r="E51" s="201" t="str" cm="1">
        <f t="array" ref="E51">INDEX($AJ:$AS,MATCH($A51,$AJ:$AJ,0),E$1)</f>
        <v>击杀玛勒盗虫</v>
      </c>
      <c r="F51" s="201" t="str" cm="1">
        <f t="array" ref="F51">INDEX($AJ:$AS,MATCH($A51,$AJ:$AJ,0),F$1)</f>
        <v>メスのドタバタムシ、ボス処置</v>
      </c>
      <c r="G51" s="201" t="str" cm="1">
        <f t="array" ref="G51">INDEX($AJ:$AS,MATCH($A51,$AJ:$AJ,0),G$1)</f>
        <v>จัดการ Male Thief Bug</v>
      </c>
      <c r="H51" s="201" t="str" cm="1">
        <f t="array" ref="H51">INDEX($AJ:$AS,MATCH($A51,$AJ:$AJ,0),H$1)</f>
        <v>Kalahkan Male Thief Bug</v>
      </c>
      <c r="I51" s="201" t="str" cm="1">
        <f t="array" ref="I51">INDEX($AJ:$AS,MATCH($A51,$AJ:$AJ,0),I$1)</f>
        <v>Talunin ang Lalakeng Thief Bug</v>
      </c>
      <c r="J51" s="201" t="str" cm="1">
        <f t="array" ref="J51">INDEX($AJ:$AS,MATCH($A51,$AJ:$AJ,0),J$1)</f>
        <v>Tewaskan Serangga Pencuri Jantan</v>
      </c>
      <c r="K51" s="31">
        <v>0</v>
      </c>
      <c r="L51" s="31">
        <v>142050</v>
      </c>
      <c r="M51" s="31" t="str">
        <f>'가이드 작업용'!M51</f>
        <v>수컷 도둑벌레 처치</v>
      </c>
      <c r="N51" s="31" t="str">
        <f t="shared" si="2"/>
        <v>-</v>
      </c>
      <c r="R51" s="140">
        <v>1050</v>
      </c>
      <c r="S51" s="140">
        <v>2</v>
      </c>
      <c r="T51" s="140">
        <v>142050</v>
      </c>
      <c r="U51" s="140">
        <v>242050</v>
      </c>
      <c r="V51" s="186" t="str">
        <f>'가이드 작업용'!M51</f>
        <v>수컷 도둑벌레 처치</v>
      </c>
      <c r="W51" s="197" t="str">
        <f t="shared" si="23"/>
        <v>암컷 도둑벌레 보스 처치</v>
      </c>
      <c r="X51" s="202" t="str">
        <f t="shared" si="4"/>
        <v>수컷 도둑벌레 처치</v>
      </c>
      <c r="Z51" s="197">
        <v>142050</v>
      </c>
      <c r="AA51" s="197" t="s">
        <v>2915</v>
      </c>
      <c r="AB51" s="197" t="s">
        <v>8511</v>
      </c>
      <c r="AC51" s="201">
        <v>142050</v>
      </c>
      <c r="AD51" s="201" t="s">
        <v>2916</v>
      </c>
      <c r="AE51" s="201" t="s">
        <v>8512</v>
      </c>
      <c r="AJ51" s="276">
        <v>142050</v>
      </c>
      <c r="AK51" s="277" t="s">
        <v>2916</v>
      </c>
      <c r="AL51" s="258" t="s">
        <v>8512</v>
      </c>
      <c r="AM51" s="258" t="s">
        <v>9530</v>
      </c>
      <c r="AN51" s="258" t="s">
        <v>9531</v>
      </c>
      <c r="AO51" s="258" t="s">
        <v>9532</v>
      </c>
      <c r="AP51" s="258" t="s">
        <v>9533</v>
      </c>
      <c r="AQ51" s="258" t="s">
        <v>9534</v>
      </c>
      <c r="AR51" s="258" t="s">
        <v>9535</v>
      </c>
      <c r="AS51" s="258" t="s">
        <v>9536</v>
      </c>
      <c r="AT51" s="241" t="str">
        <f t="shared" si="5"/>
        <v>수컷 도둑벌레 처치</v>
      </c>
      <c r="AU51" s="241" t="str">
        <f t="shared" si="6"/>
        <v>Defeat Male Thief Bug</v>
      </c>
      <c r="AV51" s="241" t="str">
        <f t="shared" si="7"/>
        <v>擊敗瑪勒盜蟲</v>
      </c>
      <c r="AW51" s="241" t="str">
        <f t="shared" si="8"/>
        <v>击杀玛勒盗虫</v>
      </c>
      <c r="AX51" s="241" t="str">
        <f t="shared" si="9"/>
        <v>メスのドタバタムシ、ボス処置</v>
      </c>
      <c r="AY51" s="241" t="str">
        <f t="shared" si="10"/>
        <v>จัดการ Male Thief Bug</v>
      </c>
      <c r="AZ51" s="241" t="str">
        <f t="shared" si="11"/>
        <v>Kalahkan Male Thief Bug</v>
      </c>
      <c r="BA51" s="241" t="str">
        <f t="shared" si="12"/>
        <v>Talunin ang Lalakeng Thief Bug</v>
      </c>
      <c r="BB51" s="241" t="str">
        <f t="shared" si="13"/>
        <v>Tewaskan Serangga Pencuri Jantan</v>
      </c>
      <c r="BC51" s="241"/>
      <c r="BD51" s="241"/>
      <c r="BE51" s="241"/>
      <c r="BF51" s="241"/>
      <c r="BI51" s="236">
        <v>242050</v>
      </c>
      <c r="BJ51" s="235" t="str">
        <f t="shared" si="14"/>
        <v>메인 퀘스트 50 클리어</v>
      </c>
      <c r="BK51" s="234" t="str">
        <f t="shared" si="15"/>
        <v>Main Quest 50 Clear</v>
      </c>
      <c r="BL51" s="234" t="str">
        <f t="shared" si="16"/>
        <v>主線任務50通關</v>
      </c>
      <c r="BM51" s="234" t="str">
        <f t="shared" si="17"/>
        <v>通关主线任务50</v>
      </c>
      <c r="BN51" s="234" t="str">
        <f t="shared" si="18"/>
        <v>メインクエスト50クリア</v>
      </c>
      <c r="BO51" s="234" t="str">
        <f t="shared" si="19"/>
        <v>เคลียร์ Main Quest 50</v>
      </c>
      <c r="BP51" s="234" t="str">
        <f t="shared" si="20"/>
        <v>Misi Utama 50 Selesai</v>
      </c>
      <c r="BQ51" s="234" t="str">
        <f t="shared" si="21"/>
        <v>Tagumpay sa Pangunahing Quest 50</v>
      </c>
      <c r="BR51" s="234" t="str">
        <f t="shared" si="22"/>
        <v>Selesai Pencarian Utama 50</v>
      </c>
    </row>
    <row r="52" spans="1:70" ht="12.75" thickBot="1" x14ac:dyDescent="0.25">
      <c r="A52" s="31">
        <v>142051</v>
      </c>
      <c r="B52" s="201" t="str" cm="1">
        <f t="array" ref="B52">INDEX($AJ:$AS,MATCH($A52,$AJ:$AJ,0),B$1)</f>
        <v>싱글 지하수로 미궁 클리어</v>
      </c>
      <c r="C52" s="201" t="str" cm="1">
        <f t="array" ref="C52">INDEX($AJ:$AS,MATCH($A52,$AJ:$AJ,0),C$1)</f>
        <v>Clear Culvert Single Labyrinth</v>
      </c>
      <c r="D52" s="201" t="str" cm="1">
        <f t="array" ref="D52">INDEX($AJ:$AS,MATCH($A52,$AJ:$AJ,0),D$1)</f>
        <v>通關地下水道單人迷宮</v>
      </c>
      <c r="E52" s="201" t="str" cm="1">
        <f t="array" ref="E52">INDEX($AJ:$AS,MATCH($A52,$AJ:$AJ,0),E$1)</f>
        <v>通关地下水道单人迷宫</v>
      </c>
      <c r="F52" s="201" cm="1">
        <f t="array" ref="F52">INDEX($AJ:$AS,MATCH($A52,$AJ:$AJ,0),F$1)</f>
        <v>0</v>
      </c>
      <c r="G52" s="201" t="str" cm="1">
        <f t="array" ref="G52">INDEX($AJ:$AS,MATCH($A52,$AJ:$AJ,0),G$1)</f>
        <v>เคลียร์ Culvert Single Labyrinth</v>
      </c>
      <c r="H52" s="201" t="str" cm="1">
        <f t="array" ref="H52">INDEX($AJ:$AS,MATCH($A52,$AJ:$AJ,0),H$1)</f>
        <v>Selesaikan Labirin Tunggal Culvert</v>
      </c>
      <c r="I52" s="201" t="str" cm="1">
        <f t="array" ref="I52">INDEX($AJ:$AS,MATCH($A52,$AJ:$AJ,0),I$1)</f>
        <v>Magtagumpay sa Culvert Single Labyrinth</v>
      </c>
      <c r="J52" s="201" t="str" cm="1">
        <f t="array" ref="J52">INDEX($AJ:$AS,MATCH($A52,$AJ:$AJ,0),J$1)</f>
        <v>Selesaikan Labirin Tunggal Culvert</v>
      </c>
      <c r="K52" s="31">
        <v>0</v>
      </c>
      <c r="L52" s="31">
        <v>142051</v>
      </c>
      <c r="M52" s="31" t="str">
        <f>'가이드 작업용'!M52</f>
        <v>싱글 지하수로 미궁 클리어</v>
      </c>
      <c r="N52" s="31" t="str">
        <f t="shared" si="2"/>
        <v>-</v>
      </c>
      <c r="R52" s="140">
        <v>1051</v>
      </c>
      <c r="S52" s="140">
        <v>2</v>
      </c>
      <c r="T52" s="140">
        <v>142051</v>
      </c>
      <c r="U52" s="140">
        <v>242051</v>
      </c>
      <c r="V52" s="186" t="str">
        <f>'가이드 작업용'!M52</f>
        <v>싱글 지하수로 미궁 클리어</v>
      </c>
      <c r="W52" s="197" t="str">
        <f t="shared" si="23"/>
        <v>수컷 도둑벌레 처치</v>
      </c>
      <c r="X52" s="202" t="str">
        <f t="shared" si="4"/>
        <v>싱글 지하수로 미로 클리어</v>
      </c>
      <c r="Z52" s="197">
        <v>142051</v>
      </c>
      <c r="AA52" s="197" t="s">
        <v>2916</v>
      </c>
      <c r="AB52" s="197" t="s">
        <v>8512</v>
      </c>
      <c r="AC52" s="201">
        <v>142051</v>
      </c>
      <c r="AD52" s="201" t="s">
        <v>2917</v>
      </c>
      <c r="AE52" s="201" t="s">
        <v>8513</v>
      </c>
      <c r="AJ52" s="276">
        <v>142051</v>
      </c>
      <c r="AK52" s="278" t="s">
        <v>10230</v>
      </c>
      <c r="AL52" s="258" t="s">
        <v>11275</v>
      </c>
      <c r="AM52" s="258" t="s">
        <v>11220</v>
      </c>
      <c r="AN52" s="258" t="s">
        <v>11226</v>
      </c>
      <c r="AO52" s="258">
        <v>0</v>
      </c>
      <c r="AP52" s="258" t="s">
        <v>11248</v>
      </c>
      <c r="AQ52" s="258" t="s">
        <v>11269</v>
      </c>
      <c r="AR52" s="258" t="s">
        <v>11287</v>
      </c>
      <c r="AS52" s="258" t="s">
        <v>11269</v>
      </c>
      <c r="AT52" s="241" t="str">
        <f t="shared" si="5"/>
        <v>싱글 지하수로 미궁 클리어</v>
      </c>
      <c r="AU52" s="241" t="str">
        <f t="shared" si="6"/>
        <v>Clear Culvert Single Labyrinth</v>
      </c>
      <c r="AV52" s="241" t="str">
        <f t="shared" si="7"/>
        <v>通關地下水道單人迷宮</v>
      </c>
      <c r="AW52" s="241" t="str">
        <f t="shared" si="8"/>
        <v>通关地下水道单人迷宫</v>
      </c>
      <c r="AX52" s="241">
        <f t="shared" si="9"/>
        <v>0</v>
      </c>
      <c r="AY52" s="241" t="str">
        <f t="shared" si="10"/>
        <v>เคลียร์ Culvert Single Labyrinth</v>
      </c>
      <c r="AZ52" s="241" t="str">
        <f t="shared" si="11"/>
        <v>Selesaikan Labirin Tunggal Culvert</v>
      </c>
      <c r="BA52" s="241" t="str">
        <f t="shared" si="12"/>
        <v>Magtagumpay sa Culvert Single Labyrinth</v>
      </c>
      <c r="BB52" s="241" t="str">
        <f t="shared" si="13"/>
        <v>Selesaikan Labirin Tunggal Culvert</v>
      </c>
      <c r="BC52" s="241"/>
      <c r="BD52" s="241"/>
      <c r="BE52" s="241"/>
      <c r="BF52" s="241"/>
      <c r="BI52" s="236">
        <v>242051</v>
      </c>
      <c r="BJ52" s="235" t="str">
        <f t="shared" si="14"/>
        <v>메인 퀘스트 51 클리어</v>
      </c>
      <c r="BK52" s="234" t="str">
        <f t="shared" si="15"/>
        <v>Main Quest 51 Clear</v>
      </c>
      <c r="BL52" s="234" t="str">
        <f t="shared" si="16"/>
        <v>主線任務51通關</v>
      </c>
      <c r="BM52" s="234" t="str">
        <f t="shared" si="17"/>
        <v>通关主线任务51</v>
      </c>
      <c r="BN52" s="234" t="str">
        <f t="shared" si="18"/>
        <v>メインクエスト51クリア</v>
      </c>
      <c r="BO52" s="234" t="str">
        <f t="shared" si="19"/>
        <v>เคลียร์ Main Quest 51</v>
      </c>
      <c r="BP52" s="234" t="str">
        <f t="shared" si="20"/>
        <v>Misi Utama 51 Selesai</v>
      </c>
      <c r="BQ52" s="234" t="str">
        <f t="shared" si="21"/>
        <v>Tagumpay sa Pangunahing Quest 51</v>
      </c>
      <c r="BR52" s="234" t="str">
        <f t="shared" si="22"/>
        <v>Selesai Pencarian Utama 51</v>
      </c>
    </row>
    <row r="53" spans="1:70" ht="12.75" thickBot="1" x14ac:dyDescent="0.25">
      <c r="A53" s="31">
        <v>142052</v>
      </c>
      <c r="B53" s="201" t="str" cm="1">
        <f t="array" ref="B53">INDEX($AJ:$AS,MATCH($A53,$AJ:$AJ,0),B$1)</f>
        <v>멀티 지하수로 미궁 클리어</v>
      </c>
      <c r="C53" s="201" t="str" cm="1">
        <f t="array" ref="C53">INDEX($AJ:$AS,MATCH($A53,$AJ:$AJ,0),C$1)</f>
        <v>Clear Culvert Multi Labyrinth</v>
      </c>
      <c r="D53" s="201" t="str" cm="1">
        <f t="array" ref="D53">INDEX($AJ:$AS,MATCH($A53,$AJ:$AJ,0),D$1)</f>
        <v>挑戰地下水道多人迷宮</v>
      </c>
      <c r="E53" s="201" t="str" cm="1">
        <f t="array" ref="E53">INDEX($AJ:$AS,MATCH($A53,$AJ:$AJ,0),E$1)</f>
        <v>通关地下水道多人迷宫</v>
      </c>
      <c r="F53" s="201" cm="1">
        <f t="array" ref="F53">INDEX($AJ:$AS,MATCH($A53,$AJ:$AJ,0),F$1)</f>
        <v>0</v>
      </c>
      <c r="G53" s="201" t="str" cm="1">
        <f t="array" ref="G53">INDEX($AJ:$AS,MATCH($A53,$AJ:$AJ,0),G$1)</f>
        <v>เคลียร์ Culvert Multi Labyrinth</v>
      </c>
      <c r="H53" s="201" t="str" cm="1">
        <f t="array" ref="H53">INDEX($AJ:$AS,MATCH($A53,$AJ:$AJ,0),H$1)</f>
        <v>Selesaikan Labirin Multi Culvert</v>
      </c>
      <c r="I53" s="201" t="str" cm="1">
        <f t="array" ref="I53">INDEX($AJ:$AS,MATCH($A53,$AJ:$AJ,0),I$1)</f>
        <v>Magtagumpay sa Culvert Multi Labyrinth</v>
      </c>
      <c r="J53" s="201" t="str" cm="1">
        <f t="array" ref="J53">INDEX($AJ:$AS,MATCH($A53,$AJ:$AJ,0),J$1)</f>
        <v>Selesaikan Labirin Pelbagai Culvert</v>
      </c>
      <c r="K53" s="31">
        <v>0</v>
      </c>
      <c r="L53" s="31">
        <v>142052</v>
      </c>
      <c r="M53" s="31" t="str">
        <f>'가이드 작업용'!M53</f>
        <v>멀티 지하수로 미궁 클리어</v>
      </c>
      <c r="N53" s="31" t="str">
        <f t="shared" si="2"/>
        <v>-</v>
      </c>
      <c r="R53" s="140">
        <v>1052</v>
      </c>
      <c r="S53" s="140">
        <v>2</v>
      </c>
      <c r="T53" s="140">
        <v>142052</v>
      </c>
      <c r="U53" s="140">
        <v>242052</v>
      </c>
      <c r="V53" s="186" t="str">
        <f>'가이드 작업용'!M53</f>
        <v>멀티 지하수로 미궁 클리어</v>
      </c>
      <c r="W53" s="197" t="str">
        <f t="shared" si="23"/>
        <v>싱글 지하수로 미로 클리어</v>
      </c>
      <c r="X53" s="202" t="str">
        <f t="shared" si="4"/>
        <v>멀티 지하수로 미로 클리어</v>
      </c>
      <c r="Z53" s="197">
        <v>142052</v>
      </c>
      <c r="AA53" s="197" t="s">
        <v>2917</v>
      </c>
      <c r="AB53" s="197" t="s">
        <v>8513</v>
      </c>
      <c r="AC53" s="201">
        <v>142052</v>
      </c>
      <c r="AD53" s="201" t="s">
        <v>2918</v>
      </c>
      <c r="AE53" s="201" t="s">
        <v>8514</v>
      </c>
      <c r="AJ53" s="276">
        <v>142052</v>
      </c>
      <c r="AK53" s="277" t="s">
        <v>10231</v>
      </c>
      <c r="AL53" s="258" t="s">
        <v>11347</v>
      </c>
      <c r="AM53" s="258" t="s">
        <v>11221</v>
      </c>
      <c r="AN53" s="258" t="s">
        <v>11352</v>
      </c>
      <c r="AO53" s="258">
        <v>0</v>
      </c>
      <c r="AP53" s="258" t="s">
        <v>11355</v>
      </c>
      <c r="AQ53" s="258" t="s">
        <v>11358</v>
      </c>
      <c r="AR53" s="258" t="s">
        <v>11363</v>
      </c>
      <c r="AS53" s="258" t="s">
        <v>11368</v>
      </c>
      <c r="AT53" s="241" t="str">
        <f t="shared" si="5"/>
        <v>멀티 지하수로 미궁 클리어</v>
      </c>
      <c r="AU53" s="241" t="str">
        <f t="shared" si="6"/>
        <v>Clear Culvert Multi Labyrinth</v>
      </c>
      <c r="AV53" s="241" t="str">
        <f t="shared" si="7"/>
        <v>挑戰地下水道多人迷宮</v>
      </c>
      <c r="AW53" s="241" t="str">
        <f t="shared" si="8"/>
        <v>通关地下水道多人迷宫</v>
      </c>
      <c r="AX53" s="241">
        <f t="shared" si="9"/>
        <v>0</v>
      </c>
      <c r="AY53" s="241" t="str">
        <f t="shared" si="10"/>
        <v>เคลียร์ Culvert Multi Labyrinth</v>
      </c>
      <c r="AZ53" s="241" t="str">
        <f t="shared" si="11"/>
        <v>Selesaikan Labirin Multi Culvert</v>
      </c>
      <c r="BA53" s="241" t="str">
        <f t="shared" si="12"/>
        <v>Magtagumpay sa Culvert Multi Labyrinth</v>
      </c>
      <c r="BB53" s="241" t="str">
        <f t="shared" si="13"/>
        <v>Selesaikan Labirin Pelbagai Culvert</v>
      </c>
      <c r="BC53" s="241"/>
      <c r="BD53" s="241"/>
      <c r="BE53" s="241"/>
      <c r="BF53" s="241"/>
      <c r="BI53" s="236">
        <v>242052</v>
      </c>
      <c r="BJ53" s="235" t="str">
        <f t="shared" si="14"/>
        <v>메인 퀘스트 52 클리어</v>
      </c>
      <c r="BK53" s="234" t="str">
        <f t="shared" si="15"/>
        <v>Main Quest 52 Clear</v>
      </c>
      <c r="BL53" s="234" t="str">
        <f t="shared" si="16"/>
        <v>主線任務52通關</v>
      </c>
      <c r="BM53" s="234" t="str">
        <f t="shared" si="17"/>
        <v>通关主线任务52</v>
      </c>
      <c r="BN53" s="234" t="str">
        <f t="shared" si="18"/>
        <v>メインクエスト52クリア</v>
      </c>
      <c r="BO53" s="234" t="str">
        <f t="shared" si="19"/>
        <v>เคลียร์ Main Quest 52</v>
      </c>
      <c r="BP53" s="234" t="str">
        <f t="shared" si="20"/>
        <v>Misi Utama 52 Selesai</v>
      </c>
      <c r="BQ53" s="234" t="str">
        <f t="shared" si="21"/>
        <v>Tagumpay sa Pangunahing Quest 52</v>
      </c>
      <c r="BR53" s="234" t="str">
        <f t="shared" si="22"/>
        <v>Selesai Pencarian Utama 52</v>
      </c>
    </row>
    <row r="54" spans="1:70" ht="12.75" thickBot="1" x14ac:dyDescent="0.25">
      <c r="A54" s="31">
        <v>142053</v>
      </c>
      <c r="B54" s="201" t="str" cm="1">
        <f t="array" ref="B54">INDEX($AJ:$AS,MATCH($A54,$AJ:$AJ,0),B$1)</f>
        <v>수컷 도둑벌레 소탕</v>
      </c>
      <c r="C54" s="201" t="str" cm="1">
        <f t="array" ref="C54">INDEX($AJ:$AS,MATCH($A54,$AJ:$AJ,0),C$1)</f>
        <v>Sweep Male Thief Bug</v>
      </c>
      <c r="D54" s="201" t="str" cm="1">
        <f t="array" ref="D54">INDEX($AJ:$AS,MATCH($A54,$AJ:$AJ,0),D$1)</f>
        <v>掃蕩浮勒盜蟲</v>
      </c>
      <c r="E54" s="201" t="str" cm="1">
        <f t="array" ref="E54">INDEX($AJ:$AS,MATCH($A54,$AJ:$AJ,0),E$1)</f>
        <v>扫荡玛勒盗虫</v>
      </c>
      <c r="F54" s="201" t="str" cm="1">
        <f t="array" ref="F54">INDEX($AJ:$AS,MATCH($A54,$AJ:$AJ,0),F$1)</f>
        <v>マルチ地下水路迷路クリア</v>
      </c>
      <c r="G54" s="201" t="str" cm="1">
        <f t="array" ref="G54">INDEX($AJ:$AS,MATCH($A54,$AJ:$AJ,0),G$1)</f>
        <v>กวาดล้าง Male Thief Bug</v>
      </c>
      <c r="H54" s="201" t="str" cm="1">
        <f t="array" ref="H54">INDEX($AJ:$AS,MATCH($A54,$AJ:$AJ,0),H$1)</f>
        <v>Musnahkan Male Thief Bug</v>
      </c>
      <c r="I54" s="201" t="str" cm="1">
        <f t="array" ref="I54">INDEX($AJ:$AS,MATCH($A54,$AJ:$AJ,0),I$1)</f>
        <v>Sweep Male Thief Bug</v>
      </c>
      <c r="J54" s="201" t="str" cm="1">
        <f t="array" ref="J54">INDEX($AJ:$AS,MATCH($A54,$AJ:$AJ,0),J$1)</f>
        <v>Sapu Serangga Pencuri Jantan</v>
      </c>
      <c r="K54" s="31">
        <v>0</v>
      </c>
      <c r="L54" s="31">
        <v>142053</v>
      </c>
      <c r="M54" s="31" t="str">
        <f>'가이드 작업용'!M54</f>
        <v>수컷 도둑벌레 소탕</v>
      </c>
      <c r="N54" s="31" t="str">
        <f t="shared" si="2"/>
        <v>-</v>
      </c>
      <c r="R54" s="140">
        <v>1053</v>
      </c>
      <c r="S54" s="140">
        <v>2</v>
      </c>
      <c r="T54" s="140">
        <v>142053</v>
      </c>
      <c r="U54" s="140">
        <v>242053</v>
      </c>
      <c r="V54" s="186" t="str">
        <f>'가이드 작업용'!M54</f>
        <v>수컷 도둑벌레 소탕</v>
      </c>
      <c r="W54" s="197" t="str">
        <f t="shared" si="23"/>
        <v>멀티 지하수로 미로 클리어</v>
      </c>
      <c r="X54" s="202" t="str">
        <f t="shared" si="4"/>
        <v>수컷 도둑벌레 소탕</v>
      </c>
      <c r="Z54" s="197">
        <v>142053</v>
      </c>
      <c r="AA54" s="197" t="s">
        <v>2918</v>
      </c>
      <c r="AB54" s="197" t="s">
        <v>8514</v>
      </c>
      <c r="AC54" s="201">
        <v>142053</v>
      </c>
      <c r="AD54" s="201" t="s">
        <v>2920</v>
      </c>
      <c r="AE54" s="201" t="s">
        <v>8515</v>
      </c>
      <c r="AJ54" s="276">
        <v>142053</v>
      </c>
      <c r="AK54" s="278" t="s">
        <v>2920</v>
      </c>
      <c r="AL54" s="258" t="s">
        <v>9537</v>
      </c>
      <c r="AM54" s="258" t="s">
        <v>9538</v>
      </c>
      <c r="AN54" s="258" t="s">
        <v>9539</v>
      </c>
      <c r="AO54" s="258" t="s">
        <v>9540</v>
      </c>
      <c r="AP54" s="258" t="s">
        <v>9541</v>
      </c>
      <c r="AQ54" s="258" t="s">
        <v>9542</v>
      </c>
      <c r="AR54" s="258" t="s">
        <v>9537</v>
      </c>
      <c r="AS54" s="258" t="s">
        <v>9543</v>
      </c>
      <c r="AT54" s="241" t="str">
        <f t="shared" si="5"/>
        <v>수컷 도둑벌레 소탕</v>
      </c>
      <c r="AU54" s="241" t="str">
        <f t="shared" si="6"/>
        <v>Sweep Male Thief Bug</v>
      </c>
      <c r="AV54" s="241" t="str">
        <f t="shared" si="7"/>
        <v>掃蕩浮勒盜蟲</v>
      </c>
      <c r="AW54" s="241" t="str">
        <f t="shared" si="8"/>
        <v>扫荡玛勒盗虫</v>
      </c>
      <c r="AX54" s="241" t="str">
        <f t="shared" si="9"/>
        <v>マルチ地下水路迷路クリア</v>
      </c>
      <c r="AY54" s="241" t="str">
        <f t="shared" si="10"/>
        <v>กวาดล้าง Male Thief Bug</v>
      </c>
      <c r="AZ54" s="241" t="str">
        <f t="shared" si="11"/>
        <v>Musnahkan Male Thief Bug</v>
      </c>
      <c r="BA54" s="241" t="str">
        <f t="shared" si="12"/>
        <v>Sweep Male Thief Bug</v>
      </c>
      <c r="BB54" s="241" t="str">
        <f t="shared" si="13"/>
        <v>Sapu Serangga Pencuri Jantan</v>
      </c>
      <c r="BC54" s="241"/>
      <c r="BD54" s="241"/>
      <c r="BE54" s="241"/>
      <c r="BF54" s="241"/>
      <c r="BI54" s="236">
        <v>242053</v>
      </c>
      <c r="BJ54" s="235" t="str">
        <f t="shared" si="14"/>
        <v>메인 퀘스트 53 클리어</v>
      </c>
      <c r="BK54" s="234" t="str">
        <f t="shared" si="15"/>
        <v>Main Quest 53 Clear</v>
      </c>
      <c r="BL54" s="234" t="str">
        <f t="shared" si="16"/>
        <v>主線任務53通關</v>
      </c>
      <c r="BM54" s="234" t="str">
        <f t="shared" si="17"/>
        <v>通关主线任务53</v>
      </c>
      <c r="BN54" s="234" t="str">
        <f t="shared" si="18"/>
        <v>メインクエスト53クリア</v>
      </c>
      <c r="BO54" s="234" t="str">
        <f t="shared" si="19"/>
        <v>เคลียร์ Main Quest 53</v>
      </c>
      <c r="BP54" s="234" t="str">
        <f t="shared" si="20"/>
        <v>Misi Utama 53 Selesai</v>
      </c>
      <c r="BQ54" s="234" t="str">
        <f t="shared" si="21"/>
        <v>Tagumpay sa Pangunahing Quest 53</v>
      </c>
      <c r="BR54" s="234" t="str">
        <f t="shared" si="22"/>
        <v>Selesai Pencarian Utama 53</v>
      </c>
    </row>
    <row r="55" spans="1:70" ht="12.75" thickBot="1" x14ac:dyDescent="0.25">
      <c r="A55" s="31">
        <v>142054</v>
      </c>
      <c r="B55" s="201" t="str" cm="1">
        <f t="array" ref="B55">INDEX($AJ:$AS,MATCH($A55,$AJ:$AJ,0),B$1)</f>
        <v>카드 상자 제작</v>
      </c>
      <c r="C55" s="201" t="str" cm="1">
        <f t="array" ref="C55">INDEX($AJ:$AS,MATCH($A55,$AJ:$AJ,0),C$1)</f>
        <v>Craft Card Box</v>
      </c>
      <c r="D55" s="201" t="str" cm="1">
        <f t="array" ref="D55">INDEX($AJ:$AS,MATCH($A55,$AJ:$AJ,0),D$1)</f>
        <v>製作卡片箱</v>
      </c>
      <c r="E55" s="201" t="str" cm="1">
        <f t="array" ref="E55">INDEX($AJ:$AS,MATCH($A55,$AJ:$AJ,0),E$1)</f>
        <v>制作卡片箱子</v>
      </c>
      <c r="F55" s="201" cm="1">
        <f t="array" ref="F55">INDEX($AJ:$AS,MATCH($A55,$AJ:$AJ,0),F$1)</f>
        <v>0</v>
      </c>
      <c r="G55" s="201" t="str" cm="1">
        <f t="array" ref="G55">INDEX($AJ:$AS,MATCH($A55,$AJ:$AJ,0),G$1)</f>
        <v>คราฟกล่อง Card</v>
      </c>
      <c r="H55" s="201" t="str" cm="1">
        <f t="array" ref="H55">INDEX($AJ:$AS,MATCH($A55,$AJ:$AJ,0),H$1)</f>
        <v>Buat Kotak Kartu</v>
      </c>
      <c r="I55" s="201" t="str" cm="1">
        <f t="array" ref="I55">INDEX($AJ:$AS,MATCH($A55,$AJ:$AJ,0),I$1)</f>
        <v>Lumikha ng Card Box</v>
      </c>
      <c r="J55" s="201" t="str" cm="1">
        <f t="array" ref="J55">INDEX($AJ:$AS,MATCH($A55,$AJ:$AJ,0),J$1)</f>
        <v>Kotak Pengkrafan Kad</v>
      </c>
      <c r="K55" s="31">
        <v>0</v>
      </c>
      <c r="L55" s="31">
        <v>142054</v>
      </c>
      <c r="M55" s="31" t="str">
        <f>'가이드 작업용'!M55</f>
        <v>카드 상자 제작</v>
      </c>
      <c r="N55" s="31" t="str">
        <f t="shared" si="2"/>
        <v>-</v>
      </c>
      <c r="R55" s="140">
        <v>1054</v>
      </c>
      <c r="S55" s="140">
        <v>2</v>
      </c>
      <c r="T55" s="140">
        <v>142054</v>
      </c>
      <c r="U55" s="140">
        <v>242054</v>
      </c>
      <c r="V55" s="186" t="str">
        <f>'가이드 작업용'!M55</f>
        <v>카드 상자 제작</v>
      </c>
      <c r="W55" s="197" t="str">
        <f t="shared" si="23"/>
        <v>수컷 도둑벌레 소탕</v>
      </c>
      <c r="X55" s="202" t="str">
        <f t="shared" si="4"/>
        <v>수컷 도둑벌레 보스 처치</v>
      </c>
      <c r="Z55" s="197">
        <v>142054</v>
      </c>
      <c r="AA55" s="197" t="s">
        <v>2920</v>
      </c>
      <c r="AB55" s="197" t="s">
        <v>8515</v>
      </c>
      <c r="AC55" s="201">
        <v>142054</v>
      </c>
      <c r="AD55" s="201" t="s">
        <v>2922</v>
      </c>
      <c r="AE55" s="201" t="s">
        <v>8511</v>
      </c>
      <c r="AJ55" s="276">
        <v>142054</v>
      </c>
      <c r="AK55" s="277" t="s">
        <v>10192</v>
      </c>
      <c r="AL55" s="258" t="s">
        <v>11309</v>
      </c>
      <c r="AM55" s="258" t="s">
        <v>11310</v>
      </c>
      <c r="AN55" s="258" t="s">
        <v>11311</v>
      </c>
      <c r="AO55" s="258">
        <v>0</v>
      </c>
      <c r="AP55" s="258" t="s">
        <v>11312</v>
      </c>
      <c r="AQ55" s="258" t="s">
        <v>11313</v>
      </c>
      <c r="AR55" s="258" t="s">
        <v>11314</v>
      </c>
      <c r="AS55" s="258" t="s">
        <v>11315</v>
      </c>
      <c r="AT55" s="241" t="str">
        <f t="shared" si="5"/>
        <v>카드 상자 제작</v>
      </c>
      <c r="AU55" s="241" t="str">
        <f t="shared" si="6"/>
        <v>Craft Card Box</v>
      </c>
      <c r="AV55" s="241" t="str">
        <f t="shared" si="7"/>
        <v>製作卡片箱</v>
      </c>
      <c r="AW55" s="241" t="str">
        <f t="shared" si="8"/>
        <v>制作卡片箱子</v>
      </c>
      <c r="AX55" s="241">
        <f t="shared" si="9"/>
        <v>0</v>
      </c>
      <c r="AY55" s="241" t="str">
        <f t="shared" si="10"/>
        <v>คราฟกล่อง Card</v>
      </c>
      <c r="AZ55" s="241" t="str">
        <f t="shared" si="11"/>
        <v>Buat Kotak Kartu</v>
      </c>
      <c r="BA55" s="241" t="str">
        <f t="shared" si="12"/>
        <v>Lumikha ng Card Box</v>
      </c>
      <c r="BB55" s="241" t="str">
        <f t="shared" si="13"/>
        <v>Kotak Pengkrafan Kad</v>
      </c>
      <c r="BC55" s="241"/>
      <c r="BD55" s="241"/>
      <c r="BE55" s="241"/>
      <c r="BF55" s="241"/>
      <c r="BI55" s="236">
        <v>242054</v>
      </c>
      <c r="BJ55" s="235" t="str">
        <f t="shared" si="14"/>
        <v>메인 퀘스트 54 클리어</v>
      </c>
      <c r="BK55" s="234" t="str">
        <f t="shared" si="15"/>
        <v>Main Quest 54 Clear</v>
      </c>
      <c r="BL55" s="234" t="str">
        <f t="shared" si="16"/>
        <v>主線任務54通關</v>
      </c>
      <c r="BM55" s="234" t="str">
        <f t="shared" si="17"/>
        <v>通关主线任务54</v>
      </c>
      <c r="BN55" s="234" t="str">
        <f t="shared" si="18"/>
        <v>メインクエスト54クリア</v>
      </c>
      <c r="BO55" s="234" t="str">
        <f t="shared" si="19"/>
        <v>เคลียร์ Main Quest 54</v>
      </c>
      <c r="BP55" s="234" t="str">
        <f t="shared" si="20"/>
        <v>Misi Utama 54 Selesai</v>
      </c>
      <c r="BQ55" s="234" t="str">
        <f t="shared" si="21"/>
        <v>Tagumpay sa Pangunahing Quest 54</v>
      </c>
      <c r="BR55" s="234" t="str">
        <f t="shared" si="22"/>
        <v>Selesai Pencarian Utama 54</v>
      </c>
    </row>
    <row r="56" spans="1:70" ht="12.75" thickBot="1" x14ac:dyDescent="0.25">
      <c r="A56" s="31">
        <v>142055</v>
      </c>
      <c r="B56" s="201" t="str" cm="1">
        <f t="array" ref="B56">INDEX($AJ:$AS,MATCH($A56,$AJ:$AJ,0),B$1)</f>
        <v>수컷 도둑벌레 보스 처치</v>
      </c>
      <c r="C56" s="201" t="str" cm="1">
        <f t="array" ref="C56">INDEX($AJ:$AS,MATCH($A56,$AJ:$AJ,0),C$1)</f>
        <v>Defeat Male Thief Bug Boss</v>
      </c>
      <c r="D56" s="201" t="str" cm="1">
        <f t="array" ref="D56">INDEX($AJ:$AS,MATCH($A56,$AJ:$AJ,0),D$1)</f>
        <v>擊敗瑪勒盜蟲BOSS</v>
      </c>
      <c r="E56" s="201" t="str" cm="1">
        <f t="array" ref="E56">INDEX($AJ:$AS,MATCH($A56,$AJ:$AJ,0),E$1)</f>
        <v>击杀玛勒盗虫BOSS</v>
      </c>
      <c r="F56" s="201" t="str" cm="1">
        <f t="array" ref="F56">INDEX($AJ:$AS,MATCH($A56,$AJ:$AJ,0),F$1)</f>
        <v>雄盗虫の掃討</v>
      </c>
      <c r="G56" s="201" t="str" cm="1">
        <f t="array" ref="G56">INDEX($AJ:$AS,MATCH($A56,$AJ:$AJ,0),G$1)</f>
        <v>จัดการ Male Thief Bug BOSS</v>
      </c>
      <c r="H56" s="201" t="str" cm="1">
        <f t="array" ref="H56">INDEX($AJ:$AS,MATCH($A56,$AJ:$AJ,0),H$1)</f>
        <v>Kalahkan Bos Male Thief Bug</v>
      </c>
      <c r="I56" s="201" t="str" cm="1">
        <f t="array" ref="I56">INDEX($AJ:$AS,MATCH($A56,$AJ:$AJ,0),I$1)</f>
        <v>Talunin ang Lalake na Thief Bug Boss</v>
      </c>
      <c r="J56" s="201" t="str" cm="1">
        <f t="array" ref="J56">INDEX($AJ:$AS,MATCH($A56,$AJ:$AJ,0),J$1)</f>
        <v>Tewaskan Boss Serangga Pencuri Jantan</v>
      </c>
      <c r="K56" s="31">
        <v>0</v>
      </c>
      <c r="L56" s="31">
        <v>142055</v>
      </c>
      <c r="M56" s="31" t="str">
        <f>'가이드 작업용'!M56</f>
        <v>수컷 도둑벌레 보스 처치</v>
      </c>
      <c r="N56" s="31" t="str">
        <f t="shared" si="2"/>
        <v>-</v>
      </c>
      <c r="R56" s="140">
        <v>1055</v>
      </c>
      <c r="S56" s="140">
        <v>2</v>
      </c>
      <c r="T56" s="140">
        <v>142055</v>
      </c>
      <c r="U56" s="140">
        <v>242055</v>
      </c>
      <c r="V56" s="186" t="str">
        <f>'가이드 작업용'!M56</f>
        <v>수컷 도둑벌레 보스 처치</v>
      </c>
      <c r="W56" s="197" t="str">
        <f t="shared" si="23"/>
        <v>수컷 도둑벌레 보스 처치</v>
      </c>
      <c r="X56" s="202" t="str">
        <f t="shared" si="4"/>
        <v>플랑크톤 처치</v>
      </c>
      <c r="Z56" s="197">
        <v>142055</v>
      </c>
      <c r="AA56" s="197" t="s">
        <v>2922</v>
      </c>
      <c r="AB56" s="197" t="s">
        <v>8511</v>
      </c>
      <c r="AC56" s="201">
        <v>142055</v>
      </c>
      <c r="AD56" s="201" t="s">
        <v>2921</v>
      </c>
      <c r="AE56" s="201" t="s">
        <v>8516</v>
      </c>
      <c r="AJ56" s="276">
        <v>142055</v>
      </c>
      <c r="AK56" s="278" t="s">
        <v>2922</v>
      </c>
      <c r="AL56" s="288" t="s">
        <v>10232</v>
      </c>
      <c r="AM56" s="258" t="s">
        <v>9544</v>
      </c>
      <c r="AN56" s="258" t="s">
        <v>9545</v>
      </c>
      <c r="AO56" s="258" t="s">
        <v>9546</v>
      </c>
      <c r="AP56" s="258" t="s">
        <v>9547</v>
      </c>
      <c r="AQ56" s="258" t="s">
        <v>9548</v>
      </c>
      <c r="AR56" s="258" t="s">
        <v>9549</v>
      </c>
      <c r="AS56" s="258" t="s">
        <v>9550</v>
      </c>
      <c r="AT56" s="241" t="str">
        <f t="shared" si="5"/>
        <v>수컷 도둑벌레 보스 처치</v>
      </c>
      <c r="AU56" s="241" t="str">
        <f t="shared" si="6"/>
        <v>Defeat Male Thief Bug Boss</v>
      </c>
      <c r="AV56" s="241" t="str">
        <f t="shared" si="7"/>
        <v>擊敗瑪勒盜蟲BOSS</v>
      </c>
      <c r="AW56" s="241" t="str">
        <f t="shared" si="8"/>
        <v>击杀玛勒盗虫BOSS</v>
      </c>
      <c r="AX56" s="241" t="str">
        <f t="shared" si="9"/>
        <v>雄盗虫の掃討</v>
      </c>
      <c r="AY56" s="241" t="str">
        <f t="shared" si="10"/>
        <v>จัดการ Male Thief Bug BOSS</v>
      </c>
      <c r="AZ56" s="241" t="str">
        <f t="shared" si="11"/>
        <v>Kalahkan Bos Male Thief Bug</v>
      </c>
      <c r="BA56" s="241" t="str">
        <f t="shared" si="12"/>
        <v>Talunin ang Lalake na Thief Bug Boss</v>
      </c>
      <c r="BB56" s="241" t="str">
        <f t="shared" si="13"/>
        <v>Tewaskan Boss Serangga Pencuri Jantan</v>
      </c>
      <c r="BC56" s="241"/>
      <c r="BD56" s="241"/>
      <c r="BE56" s="241"/>
      <c r="BF56" s="241"/>
      <c r="BI56" s="236">
        <v>242055</v>
      </c>
      <c r="BJ56" s="235" t="str">
        <f t="shared" si="14"/>
        <v>메인 퀘스트 55 클리어</v>
      </c>
      <c r="BK56" s="234" t="str">
        <f t="shared" si="15"/>
        <v>Main Quest 55 Clear</v>
      </c>
      <c r="BL56" s="234" t="str">
        <f t="shared" si="16"/>
        <v>主線任務55通關</v>
      </c>
      <c r="BM56" s="234" t="str">
        <f t="shared" si="17"/>
        <v>通关主线任务55</v>
      </c>
      <c r="BN56" s="234" t="str">
        <f t="shared" si="18"/>
        <v>メインクエスト55クリア</v>
      </c>
      <c r="BO56" s="234" t="str">
        <f t="shared" si="19"/>
        <v>เคลียร์ Main Quest 55</v>
      </c>
      <c r="BP56" s="234" t="str">
        <f t="shared" si="20"/>
        <v>Misi Utama 55 Selesai</v>
      </c>
      <c r="BQ56" s="234" t="str">
        <f t="shared" si="21"/>
        <v>Tagumpay sa Pangunahing Quest 55</v>
      </c>
      <c r="BR56" s="234" t="str">
        <f t="shared" si="22"/>
        <v>Selesai Pencarian Utama 55</v>
      </c>
    </row>
    <row r="57" spans="1:70" ht="12.75" thickBot="1" x14ac:dyDescent="0.25">
      <c r="A57" s="31">
        <v>142056</v>
      </c>
      <c r="B57" s="201" t="str" cm="1">
        <f t="array" ref="B57">INDEX($AJ:$AS,MATCH($A57,$AJ:$AJ,0),B$1)</f>
        <v>플랑크톤 처치</v>
      </c>
      <c r="C57" s="201" t="str" cm="1">
        <f t="array" ref="C57">INDEX($AJ:$AS,MATCH($A57,$AJ:$AJ,0),C$1)</f>
        <v>Defeat Plankton</v>
      </c>
      <c r="D57" s="201" t="str" cm="1">
        <f t="array" ref="D57">INDEX($AJ:$AS,MATCH($A57,$AJ:$AJ,0),D$1)</f>
        <v>擊敗漂浮蟲</v>
      </c>
      <c r="E57" s="201" t="str" cm="1">
        <f t="array" ref="E57">INDEX($AJ:$AS,MATCH($A57,$AJ:$AJ,0),E$1)</f>
        <v>击杀漂浮虫</v>
      </c>
      <c r="F57" s="201" t="str" cm="1">
        <f t="array" ref="F57">INDEX($AJ:$AS,MATCH($A57,$AJ:$AJ,0),F$1)</f>
        <v>オスのドジョウムシのボス</v>
      </c>
      <c r="G57" s="201" t="str" cm="1">
        <f t="array" ref="G57">INDEX($AJ:$AS,MATCH($A57,$AJ:$AJ,0),G$1)</f>
        <v>จัดการ Plankton</v>
      </c>
      <c r="H57" s="201" t="str" cm="1">
        <f t="array" ref="H57">INDEX($AJ:$AS,MATCH($A57,$AJ:$AJ,0),H$1)</f>
        <v>Kalahkan Plankton</v>
      </c>
      <c r="I57" s="201" t="str" cm="1">
        <f t="array" ref="I57">INDEX($AJ:$AS,MATCH($A57,$AJ:$AJ,0),I$1)</f>
        <v>Talunin ang Plankton</v>
      </c>
      <c r="J57" s="201" t="str" cm="1">
        <f t="array" ref="J57">INDEX($AJ:$AS,MATCH($A57,$AJ:$AJ,0),J$1)</f>
        <v>Tewaskan Plankton</v>
      </c>
      <c r="K57" s="31">
        <v>0</v>
      </c>
      <c r="L57" s="31">
        <v>142056</v>
      </c>
      <c r="M57" s="31" t="str">
        <f>'가이드 작업용'!M57</f>
        <v>플랑크톤 처치</v>
      </c>
      <c r="N57" s="31" t="str">
        <f t="shared" si="2"/>
        <v>-</v>
      </c>
      <c r="R57" s="140">
        <v>1056</v>
      </c>
      <c r="S57" s="140">
        <v>2</v>
      </c>
      <c r="T57" s="140">
        <v>142056</v>
      </c>
      <c r="U57" s="140">
        <v>242056</v>
      </c>
      <c r="V57" s="186" t="str">
        <f>'가이드 작업용'!M57</f>
        <v>플랑크톤 처치</v>
      </c>
      <c r="W57" s="197" t="str">
        <f t="shared" si="23"/>
        <v>플랑크톤 처치</v>
      </c>
      <c r="X57" s="202" t="str">
        <f t="shared" si="4"/>
        <v>무한의 공간, 황금 도둑벌레</v>
      </c>
      <c r="Z57" s="197">
        <v>142056</v>
      </c>
      <c r="AA57" s="197" t="s">
        <v>2921</v>
      </c>
      <c r="AB57" s="197" t="s">
        <v>8516</v>
      </c>
      <c r="AC57" s="201">
        <v>142056</v>
      </c>
      <c r="AD57" s="201" t="s">
        <v>8574</v>
      </c>
      <c r="AE57" s="201" t="s">
        <v>8580</v>
      </c>
      <c r="AJ57" s="276">
        <v>142056</v>
      </c>
      <c r="AK57" s="277" t="s">
        <v>2921</v>
      </c>
      <c r="AL57" s="258" t="s">
        <v>8516</v>
      </c>
      <c r="AM57" s="258" t="s">
        <v>9551</v>
      </c>
      <c r="AN57" s="258" t="s">
        <v>9552</v>
      </c>
      <c r="AO57" s="258" t="s">
        <v>9553</v>
      </c>
      <c r="AP57" s="258" t="s">
        <v>9554</v>
      </c>
      <c r="AQ57" s="258" t="s">
        <v>9555</v>
      </c>
      <c r="AR57" s="258" t="s">
        <v>9556</v>
      </c>
      <c r="AS57" s="258" t="s">
        <v>9557</v>
      </c>
      <c r="AT57" s="241" t="str">
        <f t="shared" si="5"/>
        <v>플랑크톤 처치</v>
      </c>
      <c r="AU57" s="241" t="str">
        <f t="shared" si="6"/>
        <v>Defeat Plankton</v>
      </c>
      <c r="AV57" s="241" t="str">
        <f t="shared" si="7"/>
        <v>擊敗漂浮蟲</v>
      </c>
      <c r="AW57" s="241" t="str">
        <f t="shared" si="8"/>
        <v>击杀漂浮虫</v>
      </c>
      <c r="AX57" s="241" t="str">
        <f t="shared" si="9"/>
        <v>オスのドジョウムシのボス</v>
      </c>
      <c r="AY57" s="241" t="str">
        <f t="shared" si="10"/>
        <v>จัดการ Plankton</v>
      </c>
      <c r="AZ57" s="241" t="str">
        <f t="shared" si="11"/>
        <v>Kalahkan Plankton</v>
      </c>
      <c r="BA57" s="241" t="str">
        <f t="shared" si="12"/>
        <v>Talunin ang Plankton</v>
      </c>
      <c r="BB57" s="241" t="str">
        <f t="shared" si="13"/>
        <v>Tewaskan Plankton</v>
      </c>
      <c r="BC57" s="241"/>
      <c r="BD57" s="241"/>
      <c r="BE57" s="241"/>
      <c r="BF57" s="241"/>
      <c r="BI57" s="236">
        <v>242056</v>
      </c>
      <c r="BJ57" s="235" t="str">
        <f t="shared" si="14"/>
        <v>메인 퀘스트 56 클리어</v>
      </c>
      <c r="BK57" s="234" t="str">
        <f t="shared" si="15"/>
        <v>Main Quest 56 Clear</v>
      </c>
      <c r="BL57" s="234" t="str">
        <f t="shared" si="16"/>
        <v>主線任務56通關</v>
      </c>
      <c r="BM57" s="234" t="str">
        <f t="shared" si="17"/>
        <v>通关主线任务56</v>
      </c>
      <c r="BN57" s="234" t="str">
        <f t="shared" si="18"/>
        <v>メインクエスト56クリア</v>
      </c>
      <c r="BO57" s="234" t="str">
        <f t="shared" si="19"/>
        <v>เคลียร์ Main Quest 56</v>
      </c>
      <c r="BP57" s="234" t="str">
        <f t="shared" si="20"/>
        <v>Misi Utama 56 Selesai</v>
      </c>
      <c r="BQ57" s="234" t="str">
        <f t="shared" si="21"/>
        <v>Tagumpay sa Pangunahing Quest 56</v>
      </c>
      <c r="BR57" s="234" t="str">
        <f t="shared" si="22"/>
        <v>Selesai Pencarian Utama 56</v>
      </c>
    </row>
    <row r="58" spans="1:70" ht="12.75" thickBot="1" x14ac:dyDescent="0.25">
      <c r="A58" s="31">
        <v>142057</v>
      </c>
      <c r="B58" s="201" t="str" cm="1">
        <f t="array" ref="B58">INDEX($AJ:$AS,MATCH($A58,$AJ:$AJ,0),B$1)</f>
        <v>무한의 공간, 황금 도둑벌레</v>
      </c>
      <c r="C58" s="201" t="str" cm="1">
        <f t="array" ref="C58">INDEX($AJ:$AS,MATCH($A58,$AJ:$AJ,0),C$1)</f>
        <v>Challenge Space of Infinite, Golden Thief Bug</v>
      </c>
      <c r="D58" s="201" t="str" cm="1">
        <f t="array" ref="D58">INDEX($AJ:$AS,MATCH($A58,$AJ:$AJ,0),D$1)</f>
        <v>挑戰無限空間，黃金蟲</v>
      </c>
      <c r="E58" s="201" t="str" cm="1">
        <f t="array" ref="E58">INDEX($AJ:$AS,MATCH($A58,$AJ:$AJ,0),E$1)</f>
        <v>无限空间，黄金盗虫</v>
      </c>
      <c r="F58" s="201" t="str" cm="1">
        <f t="array" ref="F58">INDEX($AJ:$AS,MATCH($A58,$AJ:$AJ,0),F$1)</f>
        <v>プランクトン·処置</v>
      </c>
      <c r="G58" s="201" t="str" cm="1">
        <f t="array" ref="G58">INDEX($AJ:$AS,MATCH($A58,$AJ:$AJ,0),G$1)</f>
        <v>ท้าทาย Space of Infinite, Golden Thief Bug</v>
      </c>
      <c r="H58" s="201" t="str" cm="1">
        <f t="array" ref="H58">INDEX($AJ:$AS,MATCH($A58,$AJ:$AJ,0),H$1)</f>
        <v>Tantangan Ruang Tak Terbatas, Golden Thief Bug</v>
      </c>
      <c r="I58" s="201" t="str" cm="1">
        <f t="array" ref="I58">INDEX($AJ:$AS,MATCH($A58,$AJ:$AJ,0),I$1)</f>
        <v>Hamunin ang Space of Infinite, Golden Thief Bug</v>
      </c>
      <c r="J58" s="201" t="str" cm="1">
        <f t="array" ref="J58">INDEX($AJ:$AS,MATCH($A58,$AJ:$AJ,0),J$1)</f>
        <v>Cabar Ruang Infinit, Serangga Pencuri Emas</v>
      </c>
      <c r="K58" s="31">
        <v>0</v>
      </c>
      <c r="L58" s="31">
        <v>142057</v>
      </c>
      <c r="M58" s="31" t="str">
        <f>'가이드 작업용'!M58</f>
        <v>무한의 공간, 황금 도둑벌레</v>
      </c>
      <c r="N58" s="31" t="str">
        <f t="shared" si="2"/>
        <v>-</v>
      </c>
      <c r="R58" s="140">
        <v>1057</v>
      </c>
      <c r="S58" s="140">
        <v>2</v>
      </c>
      <c r="T58" s="140">
        <v>142057</v>
      </c>
      <c r="U58" s="140">
        <v>242057</v>
      </c>
      <c r="V58" s="186" t="str">
        <f>'가이드 작업용'!M58</f>
        <v>무한의 공간, 황금 도둑벌레</v>
      </c>
      <c r="W58" s="197" t="str">
        <f t="shared" si="23"/>
        <v>무한의 공간 도전</v>
      </c>
      <c r="X58" s="202" t="str">
        <f t="shared" si="4"/>
        <v>전승!</v>
      </c>
      <c r="Z58" s="197">
        <v>142057</v>
      </c>
      <c r="AA58" s="197" t="s">
        <v>2901</v>
      </c>
      <c r="AB58" s="197" t="s">
        <v>8492</v>
      </c>
      <c r="AC58" s="201">
        <v>142057</v>
      </c>
      <c r="AD58" s="201" t="s">
        <v>2967</v>
      </c>
      <c r="AE58" s="201" t="s">
        <v>8558</v>
      </c>
      <c r="AJ58" s="276">
        <v>142057</v>
      </c>
      <c r="AK58" s="278" t="s">
        <v>8574</v>
      </c>
      <c r="AL58" s="258" t="s">
        <v>10233</v>
      </c>
      <c r="AM58" s="258" t="s">
        <v>9558</v>
      </c>
      <c r="AN58" s="258" t="s">
        <v>9559</v>
      </c>
      <c r="AO58" s="258" t="s">
        <v>9560</v>
      </c>
      <c r="AP58" s="258" t="s">
        <v>10234</v>
      </c>
      <c r="AQ58" s="258" t="s">
        <v>9561</v>
      </c>
      <c r="AR58" s="258" t="s">
        <v>9562</v>
      </c>
      <c r="AS58" s="258" t="s">
        <v>9563</v>
      </c>
      <c r="AT58" s="241" t="str">
        <f t="shared" si="5"/>
        <v>무한의 공간, 황금 도둑벌레</v>
      </c>
      <c r="AU58" s="241" t="str">
        <f t="shared" si="6"/>
        <v>Challenge Space of Infinite, Golden Thief Bug</v>
      </c>
      <c r="AV58" s="241" t="str">
        <f t="shared" si="7"/>
        <v>挑戰無限空間，黃金蟲</v>
      </c>
      <c r="AW58" s="241" t="str">
        <f t="shared" si="8"/>
        <v>无限空间，黄金盗虫</v>
      </c>
      <c r="AX58" s="241" t="str">
        <f t="shared" si="9"/>
        <v>プランクトン·処置</v>
      </c>
      <c r="AY58" s="241" t="str">
        <f t="shared" si="10"/>
        <v>ท้าทาย Space of Infinite, Golden Thief Bug</v>
      </c>
      <c r="AZ58" s="241" t="str">
        <f t="shared" si="11"/>
        <v>Tantangan Ruang Tak Terbatas, Golden Thief Bug</v>
      </c>
      <c r="BA58" s="241" t="str">
        <f t="shared" si="12"/>
        <v>Hamunin ang Space of Infinite, Golden Thief Bug</v>
      </c>
      <c r="BB58" s="241" t="str">
        <f t="shared" si="13"/>
        <v>Cabar Ruang Infinit, Serangga Pencuri Emas</v>
      </c>
      <c r="BC58" s="241"/>
      <c r="BD58" s="241"/>
      <c r="BE58" s="241"/>
      <c r="BF58" s="241"/>
      <c r="BI58" s="236">
        <v>242057</v>
      </c>
      <c r="BJ58" s="235" t="str">
        <f t="shared" si="14"/>
        <v>메인 퀘스트 57 클리어</v>
      </c>
      <c r="BK58" s="234" t="str">
        <f t="shared" si="15"/>
        <v>Main Quest 57 Clear</v>
      </c>
      <c r="BL58" s="234" t="str">
        <f t="shared" si="16"/>
        <v>主線任務57通關</v>
      </c>
      <c r="BM58" s="234" t="str">
        <f t="shared" si="17"/>
        <v>通关主线任务57</v>
      </c>
      <c r="BN58" s="234" t="str">
        <f t="shared" si="18"/>
        <v>メインクエスト57クリア</v>
      </c>
      <c r="BO58" s="234" t="str">
        <f t="shared" si="19"/>
        <v>เคลียร์ Main Quest 57</v>
      </c>
      <c r="BP58" s="234" t="str">
        <f t="shared" si="20"/>
        <v>Misi Utama 57 Selesai</v>
      </c>
      <c r="BQ58" s="234" t="str">
        <f t="shared" si="21"/>
        <v>Tagumpay sa Pangunahing Quest 57</v>
      </c>
      <c r="BR58" s="234" t="str">
        <f t="shared" si="22"/>
        <v>Selesai Pencarian Utama 57</v>
      </c>
    </row>
    <row r="59" spans="1:70" ht="12.75" thickBot="1" x14ac:dyDescent="0.25">
      <c r="A59" s="31">
        <v>142058</v>
      </c>
      <c r="B59" s="201" t="str" cm="1">
        <f t="array" ref="B59">INDEX($AJ:$AS,MATCH($A59,$AJ:$AJ,0),B$1)</f>
        <v>전승!</v>
      </c>
      <c r="C59" s="201" t="str" cm="1">
        <f t="array" ref="C59">INDEX($AJ:$AS,MATCH($A59,$AJ:$AJ,0),C$1)</f>
        <v>Transcend!</v>
      </c>
      <c r="D59" s="201" t="str" cm="1">
        <f t="array" ref="D59">INDEX($AJ:$AS,MATCH($A59,$AJ:$AJ,0),D$1)</f>
        <v>轉生！</v>
      </c>
      <c r="E59" s="201" t="str" cm="1">
        <f t="array" ref="E59">INDEX($AJ:$AS,MATCH($A59,$AJ:$AJ,0),E$1)</f>
        <v>传承！</v>
      </c>
      <c r="F59" s="201" t="str" cm="1">
        <f t="array" ref="F59">INDEX($AJ:$AS,MATCH($A59,$AJ:$AJ,0),F$1)</f>
        <v>無限の空間挑戦</v>
      </c>
      <c r="G59" s="201" t="str" cm="1">
        <f t="array" ref="G59">INDEX($AJ:$AS,MATCH($A59,$AJ:$AJ,0),G$1)</f>
        <v>จุติ!</v>
      </c>
      <c r="H59" s="201" t="str" cm="1">
        <f t="array" ref="H59">INDEX($AJ:$AS,MATCH($A59,$AJ:$AJ,0),H$1)</f>
        <v>Transendensi!</v>
      </c>
      <c r="I59" s="201" t="str" cm="1">
        <f t="array" ref="I59">INDEX($AJ:$AS,MATCH($A59,$AJ:$AJ,0),I$1)</f>
        <v>Transcend!</v>
      </c>
      <c r="J59" s="201" t="str" cm="1">
        <f t="array" ref="J59">INDEX($AJ:$AS,MATCH($A59,$AJ:$AJ,0),J$1)</f>
        <v>Transen!</v>
      </c>
      <c r="K59" s="31">
        <v>0</v>
      </c>
      <c r="L59" s="31">
        <v>142058</v>
      </c>
      <c r="M59" s="31" t="str">
        <f>'가이드 작업용'!M59</f>
        <v>전승!</v>
      </c>
      <c r="N59" s="31" t="str">
        <f t="shared" si="2"/>
        <v>-</v>
      </c>
      <c r="R59" s="140">
        <v>1058</v>
      </c>
      <c r="S59" s="140">
        <v>2</v>
      </c>
      <c r="T59" s="140">
        <v>142058</v>
      </c>
      <c r="U59" s="140">
        <v>242058</v>
      </c>
      <c r="V59" s="186" t="str">
        <f>'가이드 작업용'!M59</f>
        <v>전승!</v>
      </c>
      <c r="W59" s="197" t="str">
        <f t="shared" si="23"/>
        <v>MVP 처치</v>
      </c>
      <c r="X59" s="202" t="str">
        <f t="shared" si="4"/>
        <v>경험치 던전 도전</v>
      </c>
      <c r="Z59" s="197">
        <v>142058</v>
      </c>
      <c r="AA59" s="197" t="s">
        <v>2466</v>
      </c>
      <c r="AB59" s="197" t="s">
        <v>8479</v>
      </c>
      <c r="AC59" s="201">
        <v>142058</v>
      </c>
      <c r="AD59" s="201" t="s">
        <v>2902</v>
      </c>
      <c r="AE59" s="201" t="s">
        <v>8493</v>
      </c>
      <c r="AJ59" s="276">
        <v>142058</v>
      </c>
      <c r="AK59" s="277" t="s">
        <v>2967</v>
      </c>
      <c r="AL59" s="258" t="s">
        <v>9564</v>
      </c>
      <c r="AM59" s="258" t="s">
        <v>9565</v>
      </c>
      <c r="AN59" s="258" t="s">
        <v>9566</v>
      </c>
      <c r="AO59" s="258" t="s">
        <v>9412</v>
      </c>
      <c r="AP59" s="258" t="s">
        <v>9567</v>
      </c>
      <c r="AQ59" s="258" t="s">
        <v>9568</v>
      </c>
      <c r="AR59" s="258" t="s">
        <v>9564</v>
      </c>
      <c r="AS59" s="258" t="s">
        <v>9569</v>
      </c>
      <c r="AT59" s="241" t="str">
        <f t="shared" si="5"/>
        <v>전승!</v>
      </c>
      <c r="AU59" s="241" t="str">
        <f t="shared" si="6"/>
        <v>Transcend!</v>
      </c>
      <c r="AV59" s="241" t="str">
        <f t="shared" si="7"/>
        <v>轉生！</v>
      </c>
      <c r="AW59" s="241" t="str">
        <f t="shared" si="8"/>
        <v>传承！</v>
      </c>
      <c r="AX59" s="241" t="str">
        <f t="shared" si="9"/>
        <v>無限の空間挑戦</v>
      </c>
      <c r="AY59" s="241" t="str">
        <f t="shared" si="10"/>
        <v>จุติ!</v>
      </c>
      <c r="AZ59" s="241" t="str">
        <f t="shared" si="11"/>
        <v>Transendensi!</v>
      </c>
      <c r="BA59" s="241" t="str">
        <f t="shared" si="12"/>
        <v>Transcend!</v>
      </c>
      <c r="BB59" s="241" t="str">
        <f t="shared" si="13"/>
        <v>Transen!</v>
      </c>
      <c r="BC59" s="241"/>
      <c r="BD59" s="241"/>
      <c r="BE59" s="241"/>
      <c r="BF59" s="241"/>
      <c r="BI59" s="236">
        <v>242058</v>
      </c>
      <c r="BJ59" s="235" t="str">
        <f t="shared" si="14"/>
        <v>메인 퀘스트 58 클리어</v>
      </c>
      <c r="BK59" s="234" t="str">
        <f t="shared" si="15"/>
        <v>Main Quest 58 Clear</v>
      </c>
      <c r="BL59" s="234" t="str">
        <f t="shared" si="16"/>
        <v>主線任務58通關</v>
      </c>
      <c r="BM59" s="234" t="str">
        <f t="shared" si="17"/>
        <v>通关主线任务58</v>
      </c>
      <c r="BN59" s="234" t="str">
        <f t="shared" si="18"/>
        <v>メインクエスト58クリア</v>
      </c>
      <c r="BO59" s="234" t="str">
        <f t="shared" si="19"/>
        <v>เคลียร์ Main Quest 58</v>
      </c>
      <c r="BP59" s="234" t="str">
        <f t="shared" si="20"/>
        <v>Misi Utama 58 Selesai</v>
      </c>
      <c r="BQ59" s="234" t="str">
        <f t="shared" si="21"/>
        <v>Tagumpay sa Pangunahing Quest 58</v>
      </c>
      <c r="BR59" s="234" t="str">
        <f t="shared" si="22"/>
        <v>Selesai Pencarian Utama 58</v>
      </c>
    </row>
    <row r="60" spans="1:70" ht="12.75" thickBot="1" x14ac:dyDescent="0.25">
      <c r="A60" s="31">
        <v>142059</v>
      </c>
      <c r="B60" s="201" t="str" cm="1">
        <f t="array" ref="B60">INDEX($AJ:$AS,MATCH($A60,$AJ:$AJ,0),B$1)</f>
        <v>경험치 던전 도전</v>
      </c>
      <c r="C60" s="201" t="str" cm="1">
        <f t="array" ref="C60">INDEX($AJ:$AS,MATCH($A60,$AJ:$AJ,0),C$1)</f>
        <v>Challenge EXP Dungeon</v>
      </c>
      <c r="D60" s="201" t="str" cm="1">
        <f t="array" ref="D60">INDEX($AJ:$AS,MATCH($A60,$AJ:$AJ,0),D$1)</f>
        <v>挑戰經驗值副本</v>
      </c>
      <c r="E60" s="201" t="str" cm="1">
        <f t="array" ref="E60">INDEX($AJ:$AS,MATCH($A60,$AJ:$AJ,0),E$1)</f>
        <v>挑战经验值副本</v>
      </c>
      <c r="F60" s="201" t="str" cm="1">
        <f t="array" ref="F60">INDEX($AJ:$AS,MATCH($A60,$AJ:$AJ,0),F$1)</f>
        <v>MVP処置</v>
      </c>
      <c r="G60" s="201" t="str" cm="1">
        <f t="array" ref="G60">INDEX($AJ:$AS,MATCH($A60,$AJ:$AJ,0),G$1)</f>
        <v>ท้าทาย EXP Dungeon</v>
      </c>
      <c r="H60" s="201" t="str" cm="1">
        <f t="array" ref="H60">INDEX($AJ:$AS,MATCH($A60,$AJ:$AJ,0),H$1)</f>
        <v>Tantangan EXP Dungeon</v>
      </c>
      <c r="I60" s="201" t="str" cm="1">
        <f t="array" ref="I60">INDEX($AJ:$AS,MATCH($A60,$AJ:$AJ,0),I$1)</f>
        <v>Hamunin ang EXP Dungeon</v>
      </c>
      <c r="J60" s="201" t="str" cm="1">
        <f t="array" ref="J60">INDEX($AJ:$AS,MATCH($A60,$AJ:$AJ,0),J$1)</f>
        <v>Cabar Dungeon EXP</v>
      </c>
      <c r="K60" s="31">
        <v>0</v>
      </c>
      <c r="L60" s="31">
        <v>142059</v>
      </c>
      <c r="M60" s="31" t="str">
        <f>'가이드 작업용'!M60</f>
        <v>경험치 던전 도전</v>
      </c>
      <c r="N60" s="31" t="str">
        <f t="shared" si="2"/>
        <v>-</v>
      </c>
      <c r="R60" s="140">
        <v>1059</v>
      </c>
      <c r="S60" s="140">
        <v>2</v>
      </c>
      <c r="T60" s="140">
        <v>142059</v>
      </c>
      <c r="U60" s="140">
        <v>242059</v>
      </c>
      <c r="V60" s="186" t="str">
        <f>'가이드 작업용'!M60</f>
        <v>경험치 던전 도전</v>
      </c>
      <c r="W60" s="197" t="str">
        <f t="shared" si="23"/>
        <v>카드 강화</v>
      </c>
      <c r="X60" s="202" t="str">
        <f t="shared" si="4"/>
        <v>플랑크톤 보스 처치</v>
      </c>
      <c r="Z60" s="197">
        <v>142059</v>
      </c>
      <c r="AA60" s="197" t="s">
        <v>2749</v>
      </c>
      <c r="AB60" s="197" t="s">
        <v>8496</v>
      </c>
      <c r="AC60" s="201">
        <v>142059</v>
      </c>
      <c r="AD60" s="201" t="s">
        <v>2924</v>
      </c>
      <c r="AE60" s="201" t="s">
        <v>8517</v>
      </c>
      <c r="AJ60" s="276">
        <v>142059</v>
      </c>
      <c r="AK60" s="278" t="s">
        <v>2902</v>
      </c>
      <c r="AL60" s="258" t="s">
        <v>8493</v>
      </c>
      <c r="AM60" s="258" t="s">
        <v>9570</v>
      </c>
      <c r="AN60" s="258" t="s">
        <v>9571</v>
      </c>
      <c r="AO60" s="258" t="s">
        <v>9344</v>
      </c>
      <c r="AP60" s="258" t="s">
        <v>9572</v>
      </c>
      <c r="AQ60" s="258" t="s">
        <v>9573</v>
      </c>
      <c r="AR60" s="258" t="s">
        <v>9574</v>
      </c>
      <c r="AS60" s="258" t="s">
        <v>9575</v>
      </c>
      <c r="AT60" s="241" t="str">
        <f t="shared" si="5"/>
        <v>경험치 던전 도전</v>
      </c>
      <c r="AU60" s="241" t="str">
        <f t="shared" si="6"/>
        <v>Challenge EXP Dungeon</v>
      </c>
      <c r="AV60" s="241" t="str">
        <f t="shared" si="7"/>
        <v>挑戰經驗值副本</v>
      </c>
      <c r="AW60" s="241" t="str">
        <f t="shared" si="8"/>
        <v>挑战经验值副本</v>
      </c>
      <c r="AX60" s="241" t="str">
        <f t="shared" si="9"/>
        <v>MVP処置</v>
      </c>
      <c r="AY60" s="241" t="str">
        <f t="shared" si="10"/>
        <v>ท้าทาย EXP Dungeon</v>
      </c>
      <c r="AZ60" s="241" t="str">
        <f t="shared" si="11"/>
        <v>Tantangan EXP Dungeon</v>
      </c>
      <c r="BA60" s="241" t="str">
        <f t="shared" si="12"/>
        <v>Hamunin ang EXP Dungeon</v>
      </c>
      <c r="BB60" s="241" t="str">
        <f t="shared" si="13"/>
        <v>Cabar Dungeon EXP</v>
      </c>
      <c r="BC60" s="241"/>
      <c r="BD60" s="241"/>
      <c r="BE60" s="241"/>
      <c r="BF60" s="241"/>
      <c r="BI60" s="236">
        <v>242059</v>
      </c>
      <c r="BJ60" s="235" t="str">
        <f t="shared" si="14"/>
        <v>메인 퀘스트 59 클리어</v>
      </c>
      <c r="BK60" s="234" t="str">
        <f t="shared" si="15"/>
        <v>Main Quest 59 Clear</v>
      </c>
      <c r="BL60" s="234" t="str">
        <f t="shared" si="16"/>
        <v>主線任務59通關</v>
      </c>
      <c r="BM60" s="234" t="str">
        <f t="shared" si="17"/>
        <v>通关主线任务59</v>
      </c>
      <c r="BN60" s="234" t="str">
        <f t="shared" si="18"/>
        <v>メインクエスト59クリア</v>
      </c>
      <c r="BO60" s="234" t="str">
        <f t="shared" si="19"/>
        <v>เคลียร์ Main Quest 59</v>
      </c>
      <c r="BP60" s="234" t="str">
        <f t="shared" si="20"/>
        <v>Misi Utama 59 Selesai</v>
      </c>
      <c r="BQ60" s="234" t="str">
        <f t="shared" si="21"/>
        <v>Tagumpay sa Pangunahing Quest 59</v>
      </c>
      <c r="BR60" s="234" t="str">
        <f t="shared" si="22"/>
        <v>Selesai Pencarian Utama 59</v>
      </c>
    </row>
    <row r="61" spans="1:70" ht="12.75" thickBot="1" x14ac:dyDescent="0.25">
      <c r="A61" s="31">
        <v>142060</v>
      </c>
      <c r="B61" s="201" t="str" cm="1">
        <f t="array" ref="B61">INDEX($AJ:$AS,MATCH($A61,$AJ:$AJ,0),B$1)</f>
        <v>플랑크톤 보스 처치</v>
      </c>
      <c r="C61" s="201" t="str" cm="1">
        <f t="array" ref="C61">INDEX($AJ:$AS,MATCH($A61,$AJ:$AJ,0),C$1)</f>
        <v>Defeat Plankton Boss</v>
      </c>
      <c r="D61" s="201" t="str" cm="1">
        <f t="array" ref="D61">INDEX($AJ:$AS,MATCH($A61,$AJ:$AJ,0),D$1)</f>
        <v>擊敗漂浮蟲BOSS</v>
      </c>
      <c r="E61" s="201" t="str" cm="1">
        <f t="array" ref="E61">INDEX($AJ:$AS,MATCH($A61,$AJ:$AJ,0),E$1)</f>
        <v>击杀漂浮虫BOSS</v>
      </c>
      <c r="F61" s="201" t="str" cm="1">
        <f t="array" ref="F61">INDEX($AJ:$AS,MATCH($A61,$AJ:$AJ,0),F$1)</f>
        <v>カード強化</v>
      </c>
      <c r="G61" s="201" t="str" cm="1">
        <f t="array" ref="G61">INDEX($AJ:$AS,MATCH($A61,$AJ:$AJ,0),G$1)</f>
        <v>จัดการ Plankton BOSS</v>
      </c>
      <c r="H61" s="201" t="str" cm="1">
        <f t="array" ref="H61">INDEX($AJ:$AS,MATCH($A61,$AJ:$AJ,0),H$1)</f>
        <v>Kalahkan Bos Plankton</v>
      </c>
      <c r="I61" s="201" t="str" cm="1">
        <f t="array" ref="I61">INDEX($AJ:$AS,MATCH($A61,$AJ:$AJ,0),I$1)</f>
        <v>Talunin ang Plankton Boss</v>
      </c>
      <c r="J61" s="201" t="str" cm="1">
        <f t="array" ref="J61">INDEX($AJ:$AS,MATCH($A61,$AJ:$AJ,0),J$1)</f>
        <v>Tewaskan Boss Plankton</v>
      </c>
      <c r="K61" s="31">
        <v>0</v>
      </c>
      <c r="L61" s="31">
        <v>142060</v>
      </c>
      <c r="M61" s="31" t="str">
        <f>'가이드 작업용'!M61</f>
        <v>플랑크톤 보스 처치</v>
      </c>
      <c r="N61" s="31" t="str">
        <f t="shared" si="2"/>
        <v>-</v>
      </c>
      <c r="R61" s="140">
        <v>1060</v>
      </c>
      <c r="S61" s="140">
        <v>2</v>
      </c>
      <c r="T61" s="140">
        <v>142060</v>
      </c>
      <c r="U61" s="140">
        <v>242060</v>
      </c>
      <c r="V61" s="186" t="str">
        <f>'가이드 작업용'!M61</f>
        <v>플랑크톤 보스 처치</v>
      </c>
      <c r="W61" s="197" t="str">
        <f t="shared" si="23"/>
        <v>플랑크톤 보스 처치</v>
      </c>
      <c r="X61" s="202" t="str">
        <f t="shared" si="4"/>
        <v>크램프 처치</v>
      </c>
      <c r="Z61" s="197">
        <v>142060</v>
      </c>
      <c r="AA61" s="197" t="s">
        <v>2924</v>
      </c>
      <c r="AB61" s="197" t="s">
        <v>8517</v>
      </c>
      <c r="AC61" s="201">
        <v>142060</v>
      </c>
      <c r="AD61" s="201" t="s">
        <v>2925</v>
      </c>
      <c r="AE61" s="201" t="s">
        <v>8518</v>
      </c>
      <c r="AJ61" s="276">
        <v>142060</v>
      </c>
      <c r="AK61" s="277" t="s">
        <v>2924</v>
      </c>
      <c r="AL61" s="258" t="s">
        <v>8517</v>
      </c>
      <c r="AM61" s="258" t="s">
        <v>9576</v>
      </c>
      <c r="AN61" s="258" t="s">
        <v>9577</v>
      </c>
      <c r="AO61" s="258" t="s">
        <v>9578</v>
      </c>
      <c r="AP61" s="258" t="s">
        <v>9579</v>
      </c>
      <c r="AQ61" s="258" t="s">
        <v>9580</v>
      </c>
      <c r="AR61" s="258" t="s">
        <v>9581</v>
      </c>
      <c r="AS61" s="258" t="s">
        <v>9582</v>
      </c>
      <c r="AT61" s="241" t="str">
        <f t="shared" si="5"/>
        <v>플랑크톤 보스 처치</v>
      </c>
      <c r="AU61" s="241" t="str">
        <f t="shared" si="6"/>
        <v>Defeat Plankton Boss</v>
      </c>
      <c r="AV61" s="241" t="str">
        <f t="shared" si="7"/>
        <v>擊敗漂浮蟲BOSS</v>
      </c>
      <c r="AW61" s="241" t="str">
        <f t="shared" si="8"/>
        <v>击杀漂浮虫BOSS</v>
      </c>
      <c r="AX61" s="241" t="str">
        <f t="shared" si="9"/>
        <v>カード強化</v>
      </c>
      <c r="AY61" s="241" t="str">
        <f t="shared" si="10"/>
        <v>จัดการ Plankton BOSS</v>
      </c>
      <c r="AZ61" s="241" t="str">
        <f t="shared" si="11"/>
        <v>Kalahkan Bos Plankton</v>
      </c>
      <c r="BA61" s="241" t="str">
        <f t="shared" si="12"/>
        <v>Talunin ang Plankton Boss</v>
      </c>
      <c r="BB61" s="241" t="str">
        <f t="shared" si="13"/>
        <v>Tewaskan Boss Plankton</v>
      </c>
      <c r="BC61" s="241"/>
      <c r="BD61" s="241"/>
      <c r="BE61" s="241"/>
      <c r="BF61" s="241"/>
      <c r="BI61" s="236">
        <v>242060</v>
      </c>
      <c r="BJ61" s="235" t="str">
        <f t="shared" si="14"/>
        <v>메인 퀘스트 60 클리어</v>
      </c>
      <c r="BK61" s="234" t="str">
        <f t="shared" si="15"/>
        <v>Main Quest 60 Clear</v>
      </c>
      <c r="BL61" s="234" t="str">
        <f t="shared" si="16"/>
        <v>主線任務60通關</v>
      </c>
      <c r="BM61" s="234" t="str">
        <f t="shared" si="17"/>
        <v>通关主线任务60</v>
      </c>
      <c r="BN61" s="234" t="str">
        <f t="shared" si="18"/>
        <v>メインクエスト60クリア</v>
      </c>
      <c r="BO61" s="234" t="str">
        <f t="shared" si="19"/>
        <v>เคลียร์ Main Quest 60</v>
      </c>
      <c r="BP61" s="234" t="str">
        <f t="shared" si="20"/>
        <v>Misi Utama 60 Selesai</v>
      </c>
      <c r="BQ61" s="234" t="str">
        <f t="shared" si="21"/>
        <v>Tagumpay sa Pangunahing Quest 60</v>
      </c>
      <c r="BR61" s="234" t="str">
        <f t="shared" si="22"/>
        <v>Selesai Pencarian Utama 60</v>
      </c>
    </row>
    <row r="62" spans="1:70" ht="12.75" thickBot="1" x14ac:dyDescent="0.25">
      <c r="A62" s="31">
        <v>142061</v>
      </c>
      <c r="B62" s="201" t="str" cm="1">
        <f t="array" ref="B62">INDEX($AJ:$AS,MATCH($A62,$AJ:$AJ,0),B$1)</f>
        <v>크램프 처치</v>
      </c>
      <c r="C62" s="201" t="str" cm="1">
        <f t="array" ref="C62">INDEX($AJ:$AS,MATCH($A62,$AJ:$AJ,0),C$1)</f>
        <v>Defeat Cramp</v>
      </c>
      <c r="D62" s="201" t="str" cm="1">
        <f t="array" ref="D62">INDEX($AJ:$AS,MATCH($A62,$AJ:$AJ,0),D$1)</f>
        <v>擊敗藍鼠</v>
      </c>
      <c r="E62" s="201" t="str" cm="1">
        <f t="array" ref="E62">INDEX($AJ:$AS,MATCH($A62,$AJ:$AJ,0),E$1)</f>
        <v>击杀蓝鼠</v>
      </c>
      <c r="F62" s="201" t="str" cm="1">
        <f t="array" ref="F62">INDEX($AJ:$AS,MATCH($A62,$AJ:$AJ,0),F$1)</f>
        <v>プランクトン·ボス処置</v>
      </c>
      <c r="G62" s="201" t="str" cm="1">
        <f t="array" ref="G62">INDEX($AJ:$AS,MATCH($A62,$AJ:$AJ,0),G$1)</f>
        <v>จัดการ Cramp</v>
      </c>
      <c r="H62" s="201" t="str" cm="1">
        <f t="array" ref="H62">INDEX($AJ:$AS,MATCH($A62,$AJ:$AJ,0),H$1)</f>
        <v>Kalahkan Cramp</v>
      </c>
      <c r="I62" s="201" t="str" cm="1">
        <f t="array" ref="I62">INDEX($AJ:$AS,MATCH($A62,$AJ:$AJ,0),I$1)</f>
        <v>Talunin ang Cramp</v>
      </c>
      <c r="J62" s="201" t="str" cm="1">
        <f t="array" ref="J62">INDEX($AJ:$AS,MATCH($A62,$AJ:$AJ,0),J$1)</f>
        <v>Tewaskan Cramp</v>
      </c>
      <c r="K62" s="31">
        <v>0</v>
      </c>
      <c r="L62" s="31">
        <v>142061</v>
      </c>
      <c r="M62" s="31" t="str">
        <f>'가이드 작업용'!M62</f>
        <v>크램프 처치</v>
      </c>
      <c r="N62" s="31" t="str">
        <f t="shared" si="2"/>
        <v>-</v>
      </c>
      <c r="R62" s="140">
        <v>1061</v>
      </c>
      <c r="S62" s="140">
        <v>2</v>
      </c>
      <c r="T62" s="140">
        <v>142061</v>
      </c>
      <c r="U62" s="140">
        <v>242061</v>
      </c>
      <c r="V62" s="186" t="str">
        <f>'가이드 작업용'!M62</f>
        <v>크램프 처치</v>
      </c>
      <c r="W62" s="197" t="str">
        <f t="shared" si="23"/>
        <v>크램프 처치</v>
      </c>
      <c r="X62" s="202" t="str">
        <f t="shared" si="4"/>
        <v>카드 강화</v>
      </c>
      <c r="Z62" s="197">
        <v>142061</v>
      </c>
      <c r="AA62" s="197" t="s">
        <v>2925</v>
      </c>
      <c r="AB62" s="197" t="s">
        <v>8518</v>
      </c>
      <c r="AC62" s="201">
        <v>142061</v>
      </c>
      <c r="AD62" s="201" t="s">
        <v>2749</v>
      </c>
      <c r="AE62" s="201" t="s">
        <v>8496</v>
      </c>
      <c r="AJ62" s="276">
        <v>142061</v>
      </c>
      <c r="AK62" s="278" t="s">
        <v>2925</v>
      </c>
      <c r="AL62" s="258" t="s">
        <v>8518</v>
      </c>
      <c r="AM62" s="258" t="s">
        <v>9583</v>
      </c>
      <c r="AN62" s="258" t="s">
        <v>9584</v>
      </c>
      <c r="AO62" s="258" t="s">
        <v>9585</v>
      </c>
      <c r="AP62" s="258" t="s">
        <v>9586</v>
      </c>
      <c r="AQ62" s="258" t="s">
        <v>9587</v>
      </c>
      <c r="AR62" s="258" t="s">
        <v>9588</v>
      </c>
      <c r="AS62" s="258" t="s">
        <v>9589</v>
      </c>
      <c r="AT62" s="241" t="str">
        <f t="shared" si="5"/>
        <v>크램프 처치</v>
      </c>
      <c r="AU62" s="241" t="str">
        <f t="shared" si="6"/>
        <v>Defeat Cramp</v>
      </c>
      <c r="AV62" s="241" t="str">
        <f t="shared" si="7"/>
        <v>擊敗藍鼠</v>
      </c>
      <c r="AW62" s="241" t="str">
        <f t="shared" si="8"/>
        <v>击杀蓝鼠</v>
      </c>
      <c r="AX62" s="241" t="str">
        <f t="shared" si="9"/>
        <v>プランクトン·ボス処置</v>
      </c>
      <c r="AY62" s="241" t="str">
        <f t="shared" si="10"/>
        <v>จัดการ Cramp</v>
      </c>
      <c r="AZ62" s="241" t="str">
        <f t="shared" si="11"/>
        <v>Kalahkan Cramp</v>
      </c>
      <c r="BA62" s="241" t="str">
        <f t="shared" si="12"/>
        <v>Talunin ang Cramp</v>
      </c>
      <c r="BB62" s="241" t="str">
        <f t="shared" si="13"/>
        <v>Tewaskan Cramp</v>
      </c>
      <c r="BC62" s="241"/>
      <c r="BD62" s="241"/>
      <c r="BE62" s="241"/>
      <c r="BF62" s="241"/>
      <c r="BI62" s="236">
        <v>242061</v>
      </c>
      <c r="BJ62" s="235" t="str">
        <f t="shared" si="14"/>
        <v>메인 퀘스트 61 클리어</v>
      </c>
      <c r="BK62" s="234" t="str">
        <f t="shared" si="15"/>
        <v>Main Quest 61 Clear</v>
      </c>
      <c r="BL62" s="234" t="str">
        <f t="shared" si="16"/>
        <v>主線任務61通關</v>
      </c>
      <c r="BM62" s="234" t="str">
        <f t="shared" si="17"/>
        <v>通关主线任务61</v>
      </c>
      <c r="BN62" s="234" t="str">
        <f t="shared" si="18"/>
        <v>メインクエスト61クリア</v>
      </c>
      <c r="BO62" s="234" t="str">
        <f t="shared" si="19"/>
        <v>เคลียร์ Main Quest 61</v>
      </c>
      <c r="BP62" s="234" t="str">
        <f t="shared" si="20"/>
        <v>Misi Utama 61 Selesai</v>
      </c>
      <c r="BQ62" s="234" t="str">
        <f t="shared" si="21"/>
        <v>Tagumpay sa Pangunahing Quest 61</v>
      </c>
      <c r="BR62" s="234" t="str">
        <f t="shared" si="22"/>
        <v>Selesai Pencarian Utama 61</v>
      </c>
    </row>
    <row r="63" spans="1:70" ht="12.75" thickBot="1" x14ac:dyDescent="0.25">
      <c r="A63" s="31">
        <v>142062</v>
      </c>
      <c r="B63" s="201" t="str" cm="1">
        <f t="array" ref="B63">INDEX($AJ:$AS,MATCH($A63,$AJ:$AJ,0),B$1)</f>
        <v>크램프 소탕</v>
      </c>
      <c r="C63" s="201" t="str" cm="1">
        <f t="array" ref="C63">INDEX($AJ:$AS,MATCH($A63,$AJ:$AJ,0),C$1)</f>
        <v>Sweep Cramp</v>
      </c>
      <c r="D63" s="201" t="str" cm="1">
        <f t="array" ref="D63">INDEX($AJ:$AS,MATCH($A63,$AJ:$AJ,0),D$1)</f>
        <v>掃蕩藍鼠</v>
      </c>
      <c r="E63" s="201" t="str" cm="1">
        <f t="array" ref="E63">INDEX($AJ:$AS,MATCH($A63,$AJ:$AJ,0),E$1)</f>
        <v>扫荡蓝鼠</v>
      </c>
      <c r="F63" s="201" cm="1">
        <f t="array" ref="F63">INDEX($AJ:$AS,MATCH($A63,$AJ:$AJ,0),F$1)</f>
        <v>0</v>
      </c>
      <c r="G63" s="201" t="str" cm="1">
        <f t="array" ref="G63">INDEX($AJ:$AS,MATCH($A63,$AJ:$AJ,0),G$1)</f>
        <v>กวาดล้าง Cramp</v>
      </c>
      <c r="H63" s="201" t="str" cm="1">
        <f t="array" ref="H63">INDEX($AJ:$AS,MATCH($A63,$AJ:$AJ,0),H$1)</f>
        <v>Musnahkan Cramp</v>
      </c>
      <c r="I63" s="201" t="str" cm="1">
        <f t="array" ref="I63">INDEX($AJ:$AS,MATCH($A63,$AJ:$AJ,0),I$1)</f>
        <v>Wasakin ang Cramp</v>
      </c>
      <c r="J63" s="201" t="str" cm="1">
        <f t="array" ref="J63">INDEX($AJ:$AS,MATCH($A63,$AJ:$AJ,0),J$1)</f>
        <v>Sapu Cramp</v>
      </c>
      <c r="K63" s="31">
        <v>0</v>
      </c>
      <c r="L63" s="31">
        <v>142062</v>
      </c>
      <c r="M63" s="31" t="str">
        <f>'가이드 작업용'!M63</f>
        <v>크램프 소탕</v>
      </c>
      <c r="N63" s="31" t="str">
        <f t="shared" si="2"/>
        <v>-</v>
      </c>
      <c r="R63" s="140">
        <v>1062</v>
      </c>
      <c r="S63" s="140">
        <v>2</v>
      </c>
      <c r="T63" s="140">
        <v>142062</v>
      </c>
      <c r="U63" s="140">
        <v>242062</v>
      </c>
      <c r="V63" s="186" t="str">
        <f>'가이드 작업용'!M63</f>
        <v>크램프 소탕</v>
      </c>
      <c r="W63" s="197" t="str">
        <f t="shared" si="23"/>
        <v>대전 도전</v>
      </c>
      <c r="X63" s="202" t="str">
        <f t="shared" si="4"/>
        <v>MVP 처치</v>
      </c>
      <c r="Z63" s="197">
        <v>142062</v>
      </c>
      <c r="AA63" s="197" t="s">
        <v>2492</v>
      </c>
      <c r="AB63" s="197" t="s">
        <v>8519</v>
      </c>
      <c r="AC63" s="201">
        <v>142062</v>
      </c>
      <c r="AD63" s="201" t="s">
        <v>2466</v>
      </c>
      <c r="AE63" s="201" t="s">
        <v>8479</v>
      </c>
      <c r="AJ63" s="276">
        <v>142062</v>
      </c>
      <c r="AK63" s="277" t="s">
        <v>10191</v>
      </c>
      <c r="AL63" s="258" t="s">
        <v>10227</v>
      </c>
      <c r="AM63" s="258" t="s">
        <v>11316</v>
      </c>
      <c r="AN63" s="258" t="s">
        <v>11317</v>
      </c>
      <c r="AO63" s="258">
        <v>0</v>
      </c>
      <c r="AP63" s="258" t="s">
        <v>11318</v>
      </c>
      <c r="AQ63" s="258" t="s">
        <v>11319</v>
      </c>
      <c r="AR63" s="258" t="s">
        <v>11320</v>
      </c>
      <c r="AS63" s="258" t="s">
        <v>11321</v>
      </c>
      <c r="AT63" s="241" t="str">
        <f t="shared" si="5"/>
        <v>크램프 소탕</v>
      </c>
      <c r="AU63" s="241" t="str">
        <f t="shared" si="6"/>
        <v>Sweep Cramp</v>
      </c>
      <c r="AV63" s="241" t="str">
        <f t="shared" si="7"/>
        <v>掃蕩藍鼠</v>
      </c>
      <c r="AW63" s="241" t="str">
        <f t="shared" si="8"/>
        <v>扫荡蓝鼠</v>
      </c>
      <c r="AX63" s="241">
        <f t="shared" si="9"/>
        <v>0</v>
      </c>
      <c r="AY63" s="241" t="str">
        <f t="shared" si="10"/>
        <v>กวาดล้าง Cramp</v>
      </c>
      <c r="AZ63" s="241" t="str">
        <f t="shared" si="11"/>
        <v>Musnahkan Cramp</v>
      </c>
      <c r="BA63" s="241" t="str">
        <f t="shared" si="12"/>
        <v>Wasakin ang Cramp</v>
      </c>
      <c r="BB63" s="241" t="str">
        <f t="shared" si="13"/>
        <v>Sapu Cramp</v>
      </c>
      <c r="BC63" s="241"/>
      <c r="BD63" s="241"/>
      <c r="BE63" s="241"/>
      <c r="BF63" s="241"/>
      <c r="BI63" s="236">
        <v>242062</v>
      </c>
      <c r="BJ63" s="235" t="str">
        <f t="shared" si="14"/>
        <v>메인 퀘스트 62 클리어</v>
      </c>
      <c r="BK63" s="234" t="str">
        <f t="shared" si="15"/>
        <v>Main Quest 62 Clear</v>
      </c>
      <c r="BL63" s="234" t="str">
        <f t="shared" si="16"/>
        <v>主線任務62通關</v>
      </c>
      <c r="BM63" s="234" t="str">
        <f t="shared" si="17"/>
        <v>通关主线任务62</v>
      </c>
      <c r="BN63" s="234" t="str">
        <f t="shared" si="18"/>
        <v>メインクエスト62クリア</v>
      </c>
      <c r="BO63" s="234" t="str">
        <f t="shared" si="19"/>
        <v>เคลียร์ Main Quest 62</v>
      </c>
      <c r="BP63" s="234" t="str">
        <f t="shared" si="20"/>
        <v>Misi Utama 62 Selesai</v>
      </c>
      <c r="BQ63" s="234" t="str">
        <f t="shared" si="21"/>
        <v>Tagumpay sa Pangunahing Quest 62</v>
      </c>
      <c r="BR63" s="234" t="str">
        <f t="shared" si="22"/>
        <v>Selesai Pencarian Utama 62</v>
      </c>
    </row>
    <row r="64" spans="1:70" ht="12.75" thickBot="1" x14ac:dyDescent="0.25">
      <c r="A64" s="31">
        <v>142063</v>
      </c>
      <c r="B64" s="201" t="str" cm="1">
        <f t="array" ref="B64">INDEX($AJ:$AS,MATCH($A64,$AJ:$AJ,0),B$1)</f>
        <v>장비 상자 제작</v>
      </c>
      <c r="C64" s="201" t="str" cm="1">
        <f t="array" ref="C64">INDEX($AJ:$AS,MATCH($A64,$AJ:$AJ,0),C$1)</f>
        <v>Craft Gear Box</v>
      </c>
      <c r="D64" s="201" t="str" cm="1">
        <f t="array" ref="D64">INDEX($AJ:$AS,MATCH($A64,$AJ:$AJ,0),D$1)</f>
        <v>製作裝備箱</v>
      </c>
      <c r="E64" s="201" t="str" cm="1">
        <f t="array" ref="E64">INDEX($AJ:$AS,MATCH($A64,$AJ:$AJ,0),E$1)</f>
        <v>制作装备箱子</v>
      </c>
      <c r="F64" s="201" cm="1">
        <f t="array" ref="F64">INDEX($AJ:$AS,MATCH($A64,$AJ:$AJ,0),F$1)</f>
        <v>0</v>
      </c>
      <c r="G64" s="201" t="str" cm="1">
        <f t="array" ref="G64">INDEX($AJ:$AS,MATCH($A64,$AJ:$AJ,0),G$1)</f>
        <v>คราฟกล่องอุปกรณ์</v>
      </c>
      <c r="H64" s="201" t="str" cm="1">
        <f t="array" ref="H64">INDEX($AJ:$AS,MATCH($A64,$AJ:$AJ,0),H$1)</f>
        <v>Buat Kotak Peralatan</v>
      </c>
      <c r="I64" s="201" t="str" cm="1">
        <f t="array" ref="I64">INDEX($AJ:$AS,MATCH($A64,$AJ:$AJ,0),I$1)</f>
        <v>Lumikha ng Gear Box</v>
      </c>
      <c r="J64" s="201" t="str" cm="1">
        <f t="array" ref="J64">INDEX($AJ:$AS,MATCH($A64,$AJ:$AJ,0),J$1)</f>
        <v>Krafkan Kotak Kelengkapan</v>
      </c>
      <c r="K64" s="31">
        <v>0</v>
      </c>
      <c r="L64" s="31">
        <v>142063</v>
      </c>
      <c r="M64" s="31" t="str">
        <f>'가이드 작업용'!M64</f>
        <v>장비 상자 제작</v>
      </c>
      <c r="N64" s="31" t="str">
        <f t="shared" si="2"/>
        <v>-</v>
      </c>
      <c r="R64" s="140">
        <v>1063</v>
      </c>
      <c r="S64" s="140">
        <v>2</v>
      </c>
      <c r="T64" s="140">
        <v>142063</v>
      </c>
      <c r="U64" s="140">
        <v>242063</v>
      </c>
      <c r="V64" s="186" t="str">
        <f>'가이드 작업용'!M64</f>
        <v>장비 상자 제작</v>
      </c>
      <c r="W64" s="197" t="str">
        <f t="shared" si="23"/>
        <v>MVP 처치</v>
      </c>
      <c r="X64" s="202" t="str">
        <f t="shared" si="4"/>
        <v>지하수로 듀얼 클리어</v>
      </c>
      <c r="Z64" s="197">
        <v>142063</v>
      </c>
      <c r="AA64" s="197" t="s">
        <v>2466</v>
      </c>
      <c r="AB64" s="197" t="s">
        <v>8479</v>
      </c>
      <c r="AC64" s="201">
        <v>142063</v>
      </c>
      <c r="AD64" s="201" t="s">
        <v>2926</v>
      </c>
      <c r="AE64" s="201" t="s">
        <v>8520</v>
      </c>
      <c r="AJ64" s="276">
        <v>142063</v>
      </c>
      <c r="AK64" s="278" t="s">
        <v>10193</v>
      </c>
      <c r="AL64" s="258" t="s">
        <v>11322</v>
      </c>
      <c r="AM64" s="258" t="s">
        <v>11323</v>
      </c>
      <c r="AN64" s="258" t="s">
        <v>11324</v>
      </c>
      <c r="AO64" s="258">
        <v>0</v>
      </c>
      <c r="AP64" s="258" t="s">
        <v>11325</v>
      </c>
      <c r="AQ64" s="258" t="s">
        <v>11326</v>
      </c>
      <c r="AR64" s="258" t="s">
        <v>11327</v>
      </c>
      <c r="AS64" s="258" t="s">
        <v>11328</v>
      </c>
      <c r="AT64" s="241" t="str">
        <f t="shared" si="5"/>
        <v>장비 상자 제작</v>
      </c>
      <c r="AU64" s="241" t="str">
        <f t="shared" si="6"/>
        <v>Craft Gear Box</v>
      </c>
      <c r="AV64" s="241" t="str">
        <f t="shared" si="7"/>
        <v>製作裝備箱</v>
      </c>
      <c r="AW64" s="241" t="str">
        <f t="shared" si="8"/>
        <v>制作装备箱子</v>
      </c>
      <c r="AX64" s="241">
        <f t="shared" si="9"/>
        <v>0</v>
      </c>
      <c r="AY64" s="241" t="str">
        <f t="shared" si="10"/>
        <v>คราฟกล่องอุปกรณ์</v>
      </c>
      <c r="AZ64" s="241" t="str">
        <f t="shared" si="11"/>
        <v>Buat Kotak Peralatan</v>
      </c>
      <c r="BA64" s="241" t="str">
        <f t="shared" si="12"/>
        <v>Lumikha ng Gear Box</v>
      </c>
      <c r="BB64" s="241" t="str">
        <f t="shared" si="13"/>
        <v>Krafkan Kotak Kelengkapan</v>
      </c>
      <c r="BC64" s="241"/>
      <c r="BD64" s="241"/>
      <c r="BE64" s="241"/>
      <c r="BF64" s="241"/>
      <c r="BI64" s="236">
        <v>242063</v>
      </c>
      <c r="BJ64" s="235" t="str">
        <f t="shared" si="14"/>
        <v>메인 퀘스트 63 클리어</v>
      </c>
      <c r="BK64" s="234" t="str">
        <f t="shared" si="15"/>
        <v>Main Quest 63 Clear</v>
      </c>
      <c r="BL64" s="234" t="str">
        <f t="shared" si="16"/>
        <v>主線任務63通關</v>
      </c>
      <c r="BM64" s="234" t="str">
        <f t="shared" si="17"/>
        <v>通关主线任务63</v>
      </c>
      <c r="BN64" s="234" t="str">
        <f t="shared" si="18"/>
        <v>メインクエスト63クリア</v>
      </c>
      <c r="BO64" s="234" t="str">
        <f t="shared" si="19"/>
        <v>เคลียร์ Main Quest 63</v>
      </c>
      <c r="BP64" s="234" t="str">
        <f t="shared" si="20"/>
        <v>Misi Utama 63 Selesai</v>
      </c>
      <c r="BQ64" s="234" t="str">
        <f t="shared" si="21"/>
        <v>Tagumpay sa Pangunahing Quest 63</v>
      </c>
      <c r="BR64" s="234" t="str">
        <f t="shared" si="22"/>
        <v>Selesai Pencarian Utama 63</v>
      </c>
    </row>
    <row r="65" spans="1:70" ht="12.75" thickBot="1" x14ac:dyDescent="0.25">
      <c r="A65" s="31">
        <v>142064</v>
      </c>
      <c r="B65" s="201" t="str" cm="1">
        <f t="array" ref="B65">INDEX($AJ:$AS,MATCH($A65,$AJ:$AJ,0),B$1)</f>
        <v>카드 강화</v>
      </c>
      <c r="C65" s="201" t="str" cm="1">
        <f t="array" ref="C65">INDEX($AJ:$AS,MATCH($A65,$AJ:$AJ,0),C$1)</f>
        <v>Card Upgrade</v>
      </c>
      <c r="D65" s="201" t="str" cm="1">
        <f t="array" ref="D65">INDEX($AJ:$AS,MATCH($A65,$AJ:$AJ,0),D$1)</f>
        <v>強化卡片</v>
      </c>
      <c r="E65" s="201" t="str" cm="1">
        <f t="array" ref="E65">INDEX($AJ:$AS,MATCH($A65,$AJ:$AJ,0),E$1)</f>
        <v>强化卡片</v>
      </c>
      <c r="F65" s="201" t="str" cm="1">
        <f t="array" ref="F65">INDEX($AJ:$AS,MATCH($A65,$AJ:$AJ,0),F$1)</f>
        <v>カード強化</v>
      </c>
      <c r="G65" s="201" t="str" cm="1">
        <f t="array" ref="G65">INDEX($AJ:$AS,MATCH($A65,$AJ:$AJ,0),G$1)</f>
        <v>อัปเกรดการ์ด</v>
      </c>
      <c r="H65" s="201" t="str" cm="1">
        <f t="array" ref="H65">INDEX($AJ:$AS,MATCH($A65,$AJ:$AJ,0),H$1)</f>
        <v>Peningkatan Kartu</v>
      </c>
      <c r="I65" s="201" t="str" cm="1">
        <f t="array" ref="I65">INDEX($AJ:$AS,MATCH($A65,$AJ:$AJ,0),I$1)</f>
        <v>Card Upgrade</v>
      </c>
      <c r="J65" s="201" t="str" cm="1">
        <f t="array" ref="J65">INDEX($AJ:$AS,MATCH($A65,$AJ:$AJ,0),J$1)</f>
        <v>Naik Tahap Kad</v>
      </c>
      <c r="K65" s="31">
        <v>0</v>
      </c>
      <c r="L65" s="31">
        <v>142064</v>
      </c>
      <c r="M65" s="31" t="str">
        <f>'가이드 작업용'!M65</f>
        <v>카드 강화</v>
      </c>
      <c r="N65" s="31" t="str">
        <f t="shared" si="2"/>
        <v>-</v>
      </c>
      <c r="R65" s="140">
        <v>1064</v>
      </c>
      <c r="S65" s="140">
        <v>2</v>
      </c>
      <c r="T65" s="140">
        <v>142064</v>
      </c>
      <c r="U65" s="140">
        <v>242064</v>
      </c>
      <c r="V65" s="186" t="str">
        <f>'가이드 작업용'!M65</f>
        <v>카드 강화</v>
      </c>
      <c r="W65" s="197" t="str">
        <f t="shared" si="23"/>
        <v>지하수로 듀얼 클리어</v>
      </c>
      <c r="X65" s="202" t="str">
        <f t="shared" si="4"/>
        <v>크램프 보스 처치</v>
      </c>
      <c r="Z65" s="197">
        <v>142064</v>
      </c>
      <c r="AA65" s="197" t="s">
        <v>2926</v>
      </c>
      <c r="AB65" s="197" t="s">
        <v>8520</v>
      </c>
      <c r="AC65" s="201">
        <v>142064</v>
      </c>
      <c r="AD65" s="201" t="s">
        <v>2927</v>
      </c>
      <c r="AE65" s="201" t="s">
        <v>8521</v>
      </c>
      <c r="AJ65" s="276">
        <v>142064</v>
      </c>
      <c r="AK65" s="277" t="s">
        <v>2749</v>
      </c>
      <c r="AL65" s="258" t="s">
        <v>9417</v>
      </c>
      <c r="AM65" s="258" t="s">
        <v>9413</v>
      </c>
      <c r="AN65" s="258" t="s">
        <v>9414</v>
      </c>
      <c r="AO65" s="258" t="s">
        <v>9578</v>
      </c>
      <c r="AP65" s="258" t="s">
        <v>9415</v>
      </c>
      <c r="AQ65" s="258" t="s">
        <v>9416</v>
      </c>
      <c r="AR65" s="258" t="s">
        <v>9417</v>
      </c>
      <c r="AS65" s="258" t="s">
        <v>9418</v>
      </c>
      <c r="AT65" s="241" t="str">
        <f t="shared" si="5"/>
        <v>카드 강화</v>
      </c>
      <c r="AU65" s="241" t="str">
        <f t="shared" si="6"/>
        <v>Card Upgrade</v>
      </c>
      <c r="AV65" s="241" t="str">
        <f t="shared" si="7"/>
        <v>強化卡片</v>
      </c>
      <c r="AW65" s="241" t="str">
        <f t="shared" si="8"/>
        <v>强化卡片</v>
      </c>
      <c r="AX65" s="241" t="str">
        <f t="shared" si="9"/>
        <v>カード強化</v>
      </c>
      <c r="AY65" s="241" t="str">
        <f t="shared" si="10"/>
        <v>อัปเกรดการ์ด</v>
      </c>
      <c r="AZ65" s="241" t="str">
        <f t="shared" si="11"/>
        <v>Peningkatan Kartu</v>
      </c>
      <c r="BA65" s="241" t="str">
        <f t="shared" si="12"/>
        <v>Card Upgrade</v>
      </c>
      <c r="BB65" s="241" t="str">
        <f t="shared" si="13"/>
        <v>Naik Tahap Kad</v>
      </c>
      <c r="BC65" s="241"/>
      <c r="BD65" s="241"/>
      <c r="BE65" s="241"/>
      <c r="BF65" s="241"/>
      <c r="BI65" s="236">
        <v>242064</v>
      </c>
      <c r="BJ65" s="235" t="str">
        <f t="shared" si="14"/>
        <v>메인 퀘스트 64 클리어</v>
      </c>
      <c r="BK65" s="234" t="str">
        <f t="shared" si="15"/>
        <v>Main Quest 64 Clear</v>
      </c>
      <c r="BL65" s="234" t="str">
        <f t="shared" si="16"/>
        <v>主線任務64通關</v>
      </c>
      <c r="BM65" s="234" t="str">
        <f t="shared" si="17"/>
        <v>通关主线任务64</v>
      </c>
      <c r="BN65" s="234" t="str">
        <f t="shared" si="18"/>
        <v>メインクエスト64クリア</v>
      </c>
      <c r="BO65" s="234" t="str">
        <f t="shared" si="19"/>
        <v>เคลียร์ Main Quest 64</v>
      </c>
      <c r="BP65" s="234" t="str">
        <f t="shared" si="20"/>
        <v>Misi Utama 64 Selesai</v>
      </c>
      <c r="BQ65" s="234" t="str">
        <f t="shared" si="21"/>
        <v>Tagumpay sa Pangunahing Quest 64</v>
      </c>
      <c r="BR65" s="234" t="str">
        <f t="shared" si="22"/>
        <v>Selesai Pencarian Utama 64</v>
      </c>
    </row>
    <row r="66" spans="1:70" ht="12.75" thickBot="1" x14ac:dyDescent="0.25">
      <c r="A66" s="31">
        <v>142065</v>
      </c>
      <c r="B66" s="201" t="str" cm="1">
        <f t="array" ref="B66">INDEX($AJ:$AS,MATCH($A66,$AJ:$AJ,0),B$1)</f>
        <v>제작 수련</v>
      </c>
      <c r="C66" s="201" t="str" cm="1">
        <f t="array" ref="C66">INDEX($AJ:$AS,MATCH($A66,$AJ:$AJ,0),C$1)</f>
        <v>Crafting Training</v>
      </c>
      <c r="D66" s="201" t="str" cm="1">
        <f t="array" ref="D66">INDEX($AJ:$AS,MATCH($A66,$AJ:$AJ,0),D$1)</f>
        <v>製作修練</v>
      </c>
      <c r="E66" s="201" t="str" cm="1">
        <f t="array" ref="E66">INDEX($AJ:$AS,MATCH($A66,$AJ:$AJ,0),E$1)</f>
        <v>战斗修炼</v>
      </c>
      <c r="F66" s="201" cm="1">
        <f t="array" ref="F66">INDEX($AJ:$AS,MATCH($A66,$AJ:$AJ,0),F$1)</f>
        <v>0</v>
      </c>
      <c r="G66" s="201" t="str" cm="1">
        <f t="array" ref="G66">INDEX($AJ:$AS,MATCH($A66,$AJ:$AJ,0),G$1)</f>
        <v>ฝึกคราฟ</v>
      </c>
      <c r="H66" s="201" t="str" cm="1">
        <f t="array" ref="H66">INDEX($AJ:$AS,MATCH($A66,$AJ:$AJ,0),H$1)</f>
        <v>Latihan Pembuatan</v>
      </c>
      <c r="I66" s="201" t="str" cm="1">
        <f t="array" ref="I66">INDEX($AJ:$AS,MATCH($A66,$AJ:$AJ,0),I$1)</f>
        <v>Training sa Paglikha</v>
      </c>
      <c r="J66" s="201" t="str" cm="1">
        <f t="array" ref="J66">INDEX($AJ:$AS,MATCH($A66,$AJ:$AJ,0),J$1)</f>
        <v>Latihan Pengkrafan</v>
      </c>
      <c r="K66" s="31">
        <v>0</v>
      </c>
      <c r="L66" s="31">
        <v>142065</v>
      </c>
      <c r="M66" s="31" t="str">
        <f>'가이드 작업용'!M66</f>
        <v>제작 수련</v>
      </c>
      <c r="N66" s="31" t="str">
        <f t="shared" si="2"/>
        <v>-</v>
      </c>
      <c r="R66" s="140">
        <v>1065</v>
      </c>
      <c r="S66" s="140">
        <v>2</v>
      </c>
      <c r="T66" s="140">
        <v>142065</v>
      </c>
      <c r="U66" s="140">
        <v>242065</v>
      </c>
      <c r="V66" s="186" t="str">
        <f>'가이드 작업용'!M66</f>
        <v>제작 수련</v>
      </c>
      <c r="W66" s="197" t="str">
        <f t="shared" si="23"/>
        <v>크램프 보스 처치</v>
      </c>
      <c r="X66" s="202" t="str">
        <f t="shared" si="4"/>
        <v>호넷 처치</v>
      </c>
      <c r="Z66" s="197">
        <v>142065</v>
      </c>
      <c r="AA66" s="197" t="s">
        <v>2927</v>
      </c>
      <c r="AB66" s="197" t="s">
        <v>8521</v>
      </c>
      <c r="AC66" s="201">
        <v>142065</v>
      </c>
      <c r="AD66" s="201" t="s">
        <v>2928</v>
      </c>
      <c r="AE66" s="201" t="s">
        <v>8522</v>
      </c>
      <c r="AJ66" s="276">
        <v>142065</v>
      </c>
      <c r="AK66" s="278" t="s">
        <v>9245</v>
      </c>
      <c r="AL66" s="258" t="s">
        <v>11329</v>
      </c>
      <c r="AM66" s="258" t="s">
        <v>11330</v>
      </c>
      <c r="AN66" s="258" t="s">
        <v>11331</v>
      </c>
      <c r="AO66" s="258">
        <v>0</v>
      </c>
      <c r="AP66" s="258" t="s">
        <v>9500</v>
      </c>
      <c r="AQ66" s="258" t="s">
        <v>11332</v>
      </c>
      <c r="AR66" s="258" t="s">
        <v>11333</v>
      </c>
      <c r="AS66" s="258" t="s">
        <v>11334</v>
      </c>
      <c r="AT66" s="241" t="str">
        <f t="shared" si="5"/>
        <v>제작 수련</v>
      </c>
      <c r="AU66" s="241" t="str">
        <f t="shared" si="6"/>
        <v>Crafting Training</v>
      </c>
      <c r="AV66" s="241" t="str">
        <f t="shared" si="7"/>
        <v>製作修練</v>
      </c>
      <c r="AW66" s="241" t="str">
        <f t="shared" si="8"/>
        <v>战斗修炼</v>
      </c>
      <c r="AX66" s="241">
        <f t="shared" si="9"/>
        <v>0</v>
      </c>
      <c r="AY66" s="241" t="str">
        <f t="shared" si="10"/>
        <v>ฝึกคราฟ</v>
      </c>
      <c r="AZ66" s="241" t="str">
        <f t="shared" si="11"/>
        <v>Latihan Pembuatan</v>
      </c>
      <c r="BA66" s="241" t="str">
        <f t="shared" si="12"/>
        <v>Training sa Paglikha</v>
      </c>
      <c r="BB66" s="241" t="str">
        <f t="shared" si="13"/>
        <v>Latihan Pengkrafan</v>
      </c>
      <c r="BC66" s="241"/>
      <c r="BD66" s="241"/>
      <c r="BE66" s="241"/>
      <c r="BF66" s="241"/>
      <c r="BI66" s="236">
        <v>242065</v>
      </c>
      <c r="BJ66" s="235" t="str">
        <f t="shared" si="14"/>
        <v>메인 퀘스트 65 클리어</v>
      </c>
      <c r="BK66" s="234" t="str">
        <f t="shared" si="15"/>
        <v>Main Quest 65 Clear</v>
      </c>
      <c r="BL66" s="234" t="str">
        <f t="shared" si="16"/>
        <v>主線任務65通關</v>
      </c>
      <c r="BM66" s="234" t="str">
        <f t="shared" si="17"/>
        <v>通关主线任务65</v>
      </c>
      <c r="BN66" s="234" t="str">
        <f t="shared" si="18"/>
        <v>メインクエスト65クリア</v>
      </c>
      <c r="BO66" s="234" t="str">
        <f t="shared" si="19"/>
        <v>เคลียร์ Main Quest 65</v>
      </c>
      <c r="BP66" s="234" t="str">
        <f t="shared" si="20"/>
        <v>Misi Utama 65 Selesai</v>
      </c>
      <c r="BQ66" s="234" t="str">
        <f t="shared" si="21"/>
        <v>Tagumpay sa Pangunahing Quest 65</v>
      </c>
      <c r="BR66" s="234" t="str">
        <f t="shared" si="22"/>
        <v>Selesai Pencarian Utama 65</v>
      </c>
    </row>
    <row r="67" spans="1:70" ht="12.75" thickBot="1" x14ac:dyDescent="0.25">
      <c r="A67" s="31">
        <v>142066</v>
      </c>
      <c r="B67" s="201" t="str" cm="1">
        <f t="array" ref="B67">INDEX($AJ:$AS,MATCH($A67,$AJ:$AJ,0),B$1)</f>
        <v>프론테라 듀얼 클리어</v>
      </c>
      <c r="C67" s="201" t="str" cm="1">
        <f t="array" ref="C67">INDEX($AJ:$AS,MATCH($A67,$AJ:$AJ,0),C$1)</f>
        <v>Clear Prontera Duel</v>
      </c>
      <c r="D67" s="201" t="str" cm="1">
        <f t="array" ref="D67">INDEX($AJ:$AS,MATCH($A67,$AJ:$AJ,0),D$1)</f>
        <v>Clear Prontera Duel</v>
      </c>
      <c r="E67" s="201" t="str" cm="1">
        <f t="array" ref="E67">INDEX($AJ:$AS,MATCH($A67,$AJ:$AJ,0),E$1)</f>
        <v>通关普隆德拉决斗</v>
      </c>
      <c r="F67" s="201" t="str" cm="1">
        <f t="array" ref="F67">INDEX($AJ:$AS,MATCH($A67,$AJ:$AJ,0),F$1)</f>
        <v>フロンテラデュアルクリア</v>
      </c>
      <c r="G67" s="201" t="str" cm="1">
        <f t="array" ref="G67">INDEX($AJ:$AS,MATCH($A67,$AJ:$AJ,0),G$1)</f>
        <v>เคลียร์ Prontera Duel</v>
      </c>
      <c r="H67" s="201" t="str" cm="1">
        <f t="array" ref="H67">INDEX($AJ:$AS,MATCH($A67,$AJ:$AJ,0),H$1)</f>
        <v>Clear Prontera Duel</v>
      </c>
      <c r="I67" s="201" t="str" cm="1">
        <f t="array" ref="I67">INDEX($AJ:$AS,MATCH($A67,$AJ:$AJ,0),I$1)</f>
        <v>Magtagumpay sa Prontera Duel</v>
      </c>
      <c r="J67" s="201" t="str" cm="1">
        <f t="array" ref="J67">INDEX($AJ:$AS,MATCH($A67,$AJ:$AJ,0),J$1)</f>
        <v>Selesaikan Pertarungan Prontera</v>
      </c>
      <c r="K67" s="31">
        <v>0</v>
      </c>
      <c r="L67" s="31">
        <v>142066</v>
      </c>
      <c r="M67" s="31" t="str">
        <f>'가이드 작업용'!M67</f>
        <v>프론테라 듀얼 클리어</v>
      </c>
      <c r="N67" s="31" t="str">
        <f t="shared" ref="N67:N130" si="24">IF(B67=M67,"-","다름")</f>
        <v>-</v>
      </c>
      <c r="R67" s="140">
        <v>1066</v>
      </c>
      <c r="S67" s="140">
        <v>2</v>
      </c>
      <c r="T67" s="140">
        <v>142066</v>
      </c>
      <c r="U67" s="140">
        <v>242066</v>
      </c>
      <c r="V67" s="186" t="str">
        <f>'가이드 작업용'!M67</f>
        <v>프론테라 듀얼 클리어</v>
      </c>
      <c r="W67" s="197" t="str">
        <f t="shared" si="23"/>
        <v>호넷 처치</v>
      </c>
      <c r="X67" s="202" t="str">
        <f t="shared" ref="X67:X130" si="25">VLOOKUP(T67,$AC$2:$AD$124,2,FALSE)</f>
        <v>장비 강화</v>
      </c>
      <c r="Z67" s="197">
        <v>142066</v>
      </c>
      <c r="AA67" s="197" t="s">
        <v>2928</v>
      </c>
      <c r="AB67" s="197" t="s">
        <v>8522</v>
      </c>
      <c r="AC67" s="201">
        <v>142066</v>
      </c>
      <c r="AD67" s="201" t="s">
        <v>2854</v>
      </c>
      <c r="AE67" s="201" t="s">
        <v>8475</v>
      </c>
      <c r="AJ67" s="276">
        <v>142066</v>
      </c>
      <c r="AK67" s="277" t="s">
        <v>2906</v>
      </c>
      <c r="AL67" s="258" t="s">
        <v>8498</v>
      </c>
      <c r="AM67" s="258" t="s">
        <v>8498</v>
      </c>
      <c r="AN67" s="258" t="s">
        <v>10197</v>
      </c>
      <c r="AO67" s="258" t="s">
        <v>9443</v>
      </c>
      <c r="AP67" s="258" t="s">
        <v>10198</v>
      </c>
      <c r="AQ67" s="258" t="s">
        <v>8498</v>
      </c>
      <c r="AR67" s="258" t="s">
        <v>10199</v>
      </c>
      <c r="AS67" s="258" t="s">
        <v>10200</v>
      </c>
      <c r="AT67" s="241" t="str">
        <f t="shared" ref="AT67:AT130" si="26">IFERROR(VLOOKUP($AJ67,$BU$24:$CD$43,AT$1,FALSE),AK67)</f>
        <v>프론테라 듀얼 클리어</v>
      </c>
      <c r="AU67" s="241" t="str">
        <f t="shared" ref="AU67:AU130" si="27">IFERROR(VLOOKUP($AJ67,$BU$24:$CD$43,AU$1,FALSE),AL67)</f>
        <v>Clear Prontera Duel</v>
      </c>
      <c r="AV67" s="241" t="str">
        <f t="shared" ref="AV67:AV130" si="28">IFERROR(VLOOKUP($AJ67,$BU$24:$CD$43,AV$1,FALSE),AM67)</f>
        <v>Clear Prontera Duel</v>
      </c>
      <c r="AW67" s="241" t="str">
        <f t="shared" ref="AW67:AW130" si="29">IFERROR(VLOOKUP($AJ67,$BU$24:$CD$43,AW$1,FALSE),AN67)</f>
        <v>通关普隆德拉决斗</v>
      </c>
      <c r="AX67" s="241" t="str">
        <f t="shared" ref="AX67:AX130" si="30">IFERROR(VLOOKUP($AJ67,$BU$24:$CD$43,AX$1,FALSE),AO67)</f>
        <v>フロンテラデュアルクリア</v>
      </c>
      <c r="AY67" s="241" t="str">
        <f t="shared" ref="AY67:AY130" si="31">IFERROR(VLOOKUP($AJ67,$BU$24:$CD$43,AY$1,FALSE),AP67)</f>
        <v>เคลียร์ Prontera Duel</v>
      </c>
      <c r="AZ67" s="241" t="str">
        <f t="shared" ref="AZ67:AZ130" si="32">IFERROR(VLOOKUP($AJ67,$BU$24:$CD$43,AZ$1,FALSE),AQ67)</f>
        <v>Clear Prontera Duel</v>
      </c>
      <c r="BA67" s="241" t="str">
        <f t="shared" ref="BA67:BA130" si="33">IFERROR(VLOOKUP($AJ67,$BU$24:$CD$43,BA$1,FALSE),AR67)</f>
        <v>Magtagumpay sa Prontera Duel</v>
      </c>
      <c r="BB67" s="241" t="str">
        <f t="shared" ref="BB67:BB130" si="34">IFERROR(VLOOKUP($AJ67,$BU$24:$CD$43,BB$1,FALSE),AS67)</f>
        <v>Selesaikan Pertarungan Prontera</v>
      </c>
      <c r="BC67" s="241"/>
      <c r="BD67" s="241"/>
      <c r="BE67" s="241"/>
      <c r="BF67" s="241"/>
      <c r="BI67" s="236">
        <v>242066</v>
      </c>
      <c r="BJ67" s="235" t="str">
        <f t="shared" ref="BJ67:BJ130" si="35">"메인 퀘스트 "&amp;ROW()-1&amp;" 클리어"</f>
        <v>메인 퀘스트 66 클리어</v>
      </c>
      <c r="BK67" s="234" t="str">
        <f t="shared" ref="BK67:BK130" si="36">"Main Quest "&amp;ROW()-1&amp;" Clear"</f>
        <v>Main Quest 66 Clear</v>
      </c>
      <c r="BL67" s="234" t="str">
        <f t="shared" ref="BL67:BL130" si="37">"主線任務"&amp;ROW()-1&amp;"通關"</f>
        <v>主線任務66通關</v>
      </c>
      <c r="BM67" s="234" t="str">
        <f t="shared" ref="BM67:BM130" si="38">"通关主线任务"&amp;ROW()-1</f>
        <v>通关主线任务66</v>
      </c>
      <c r="BN67" s="234" t="str">
        <f t="shared" ref="BN67:BN130" si="39">"メインクエスト"&amp;ROW()-1&amp;"クリア"</f>
        <v>メインクエスト66クリア</v>
      </c>
      <c r="BO67" s="234" t="str">
        <f t="shared" ref="BO67:BO130" si="40">"เคลียร์ Main Quest "&amp;ROW()-1</f>
        <v>เคลียร์ Main Quest 66</v>
      </c>
      <c r="BP67" s="234" t="str">
        <f t="shared" ref="BP67:BP130" si="41">"Misi Utama "&amp;ROW()-1&amp;" Selesai"</f>
        <v>Misi Utama 66 Selesai</v>
      </c>
      <c r="BQ67" s="234" t="str">
        <f t="shared" ref="BQ67:BQ130" si="42">"Tagumpay sa Pangunahing Quest "&amp;ROW()-1</f>
        <v>Tagumpay sa Pangunahing Quest 66</v>
      </c>
      <c r="BR67" s="234" t="str">
        <f t="shared" ref="BR67:BR130" si="43">"Selesai Pencarian Utama "&amp;ROW()-1</f>
        <v>Selesai Pencarian Utama 66</v>
      </c>
    </row>
    <row r="68" spans="1:70" ht="12.75" thickBot="1" x14ac:dyDescent="0.25">
      <c r="A68" s="31">
        <v>142067</v>
      </c>
      <c r="B68" s="201" t="str" cm="1">
        <f t="array" ref="B68">INDEX($AJ:$AS,MATCH($A68,$AJ:$AJ,0),B$1)</f>
        <v>크램프 보스 처치</v>
      </c>
      <c r="C68" s="201" t="str" cm="1">
        <f t="array" ref="C68">INDEX($AJ:$AS,MATCH($A68,$AJ:$AJ,0),C$1)</f>
        <v>Defeat Cramp Boss</v>
      </c>
      <c r="D68" s="201" t="str" cm="1">
        <f t="array" ref="D68">INDEX($AJ:$AS,MATCH($A68,$AJ:$AJ,0),D$1)</f>
        <v>擊敗藍鼠BOSS</v>
      </c>
      <c r="E68" s="201" t="str" cm="1">
        <f t="array" ref="E68">INDEX($AJ:$AS,MATCH($A68,$AJ:$AJ,0),E$1)</f>
        <v>击杀蓝鼠BOSS</v>
      </c>
      <c r="F68" s="201" t="str" cm="1">
        <f t="array" ref="F68">INDEX($AJ:$AS,MATCH($A68,$AJ:$AJ,0),F$1)</f>
        <v>地下水路デュアルクリア</v>
      </c>
      <c r="G68" s="201" t="str" cm="1">
        <f t="array" ref="G68">INDEX($AJ:$AS,MATCH($A68,$AJ:$AJ,0),G$1)</f>
        <v>จัดการ Cramp BOSS</v>
      </c>
      <c r="H68" s="201" t="str" cm="1">
        <f t="array" ref="H68">INDEX($AJ:$AS,MATCH($A68,$AJ:$AJ,0),H$1)</f>
        <v>Kalahkan Bos Cramp</v>
      </c>
      <c r="I68" s="201" t="str" cm="1">
        <f t="array" ref="I68">INDEX($AJ:$AS,MATCH($A68,$AJ:$AJ,0),I$1)</f>
        <v>Talunin ang Cramp Boss</v>
      </c>
      <c r="J68" s="201" t="str" cm="1">
        <f t="array" ref="J68">INDEX($AJ:$AS,MATCH($A68,$AJ:$AJ,0),J$1)</f>
        <v>Tewaskan Boss Cramp</v>
      </c>
      <c r="K68" s="31">
        <v>0</v>
      </c>
      <c r="L68" s="31">
        <v>142067</v>
      </c>
      <c r="M68" s="31" t="str">
        <f>'가이드 작업용'!M68</f>
        <v>크램프 보스 처치</v>
      </c>
      <c r="N68" s="31" t="str">
        <f t="shared" si="24"/>
        <v>-</v>
      </c>
      <c r="R68" s="140">
        <v>1067</v>
      </c>
      <c r="S68" s="140">
        <v>2</v>
      </c>
      <c r="T68" s="140">
        <v>142067</v>
      </c>
      <c r="U68" s="140">
        <v>242067</v>
      </c>
      <c r="V68" s="186" t="str">
        <f>'가이드 작업용'!M68</f>
        <v>크램프 보스 처치</v>
      </c>
      <c r="W68" s="197" t="str">
        <f t="shared" si="23"/>
        <v>장비 강화</v>
      </c>
      <c r="X68" s="202" t="str">
        <f t="shared" si="25"/>
        <v>MVP 처치</v>
      </c>
      <c r="Z68" s="197">
        <v>142067</v>
      </c>
      <c r="AA68" s="197" t="s">
        <v>2854</v>
      </c>
      <c r="AB68" s="197" t="s">
        <v>8475</v>
      </c>
      <c r="AC68" s="201">
        <v>142067</v>
      </c>
      <c r="AD68" s="201" t="s">
        <v>2466</v>
      </c>
      <c r="AE68" s="201" t="s">
        <v>8479</v>
      </c>
      <c r="AJ68" s="276">
        <v>142067</v>
      </c>
      <c r="AK68" s="278" t="s">
        <v>2927</v>
      </c>
      <c r="AL68" s="258" t="s">
        <v>8521</v>
      </c>
      <c r="AM68" s="258" t="s">
        <v>9596</v>
      </c>
      <c r="AN68" s="258" t="s">
        <v>9597</v>
      </c>
      <c r="AO68" s="258" t="s">
        <v>9598</v>
      </c>
      <c r="AP68" s="258" t="s">
        <v>9599</v>
      </c>
      <c r="AQ68" s="258" t="s">
        <v>9600</v>
      </c>
      <c r="AR68" s="258" t="s">
        <v>9601</v>
      </c>
      <c r="AS68" s="258" t="s">
        <v>9602</v>
      </c>
      <c r="AT68" s="241" t="str">
        <f t="shared" si="26"/>
        <v>크램프 보스 처치</v>
      </c>
      <c r="AU68" s="241" t="str">
        <f t="shared" si="27"/>
        <v>Defeat Cramp Boss</v>
      </c>
      <c r="AV68" s="241" t="str">
        <f t="shared" si="28"/>
        <v>擊敗藍鼠BOSS</v>
      </c>
      <c r="AW68" s="241" t="str">
        <f t="shared" si="29"/>
        <v>击杀蓝鼠BOSS</v>
      </c>
      <c r="AX68" s="241" t="str">
        <f t="shared" si="30"/>
        <v>地下水路デュアルクリア</v>
      </c>
      <c r="AY68" s="241" t="str">
        <f t="shared" si="31"/>
        <v>จัดการ Cramp BOSS</v>
      </c>
      <c r="AZ68" s="241" t="str">
        <f t="shared" si="32"/>
        <v>Kalahkan Bos Cramp</v>
      </c>
      <c r="BA68" s="241" t="str">
        <f t="shared" si="33"/>
        <v>Talunin ang Cramp Boss</v>
      </c>
      <c r="BB68" s="241" t="str">
        <f t="shared" si="34"/>
        <v>Tewaskan Boss Cramp</v>
      </c>
      <c r="BC68" s="241"/>
      <c r="BD68" s="241"/>
      <c r="BE68" s="241"/>
      <c r="BF68" s="241"/>
      <c r="BI68" s="236">
        <v>242067</v>
      </c>
      <c r="BJ68" s="235" t="str">
        <f t="shared" si="35"/>
        <v>메인 퀘스트 67 클리어</v>
      </c>
      <c r="BK68" s="234" t="str">
        <f t="shared" si="36"/>
        <v>Main Quest 67 Clear</v>
      </c>
      <c r="BL68" s="234" t="str">
        <f t="shared" si="37"/>
        <v>主線任務67通關</v>
      </c>
      <c r="BM68" s="234" t="str">
        <f t="shared" si="38"/>
        <v>通关主线任务67</v>
      </c>
      <c r="BN68" s="234" t="str">
        <f t="shared" si="39"/>
        <v>メインクエスト67クリア</v>
      </c>
      <c r="BO68" s="234" t="str">
        <f t="shared" si="40"/>
        <v>เคลียร์ Main Quest 67</v>
      </c>
      <c r="BP68" s="234" t="str">
        <f t="shared" si="41"/>
        <v>Misi Utama 67 Selesai</v>
      </c>
      <c r="BQ68" s="234" t="str">
        <f t="shared" si="42"/>
        <v>Tagumpay sa Pangunahing Quest 67</v>
      </c>
      <c r="BR68" s="234" t="str">
        <f t="shared" si="43"/>
        <v>Selesai Pencarian Utama 67</v>
      </c>
    </row>
    <row r="69" spans="1:70" ht="12.75" thickBot="1" x14ac:dyDescent="0.25">
      <c r="A69" s="31">
        <v>142068</v>
      </c>
      <c r="B69" s="201" t="str" cm="1">
        <f t="array" ref="B69">INDEX($AJ:$AS,MATCH($A69,$AJ:$AJ,0),B$1)</f>
        <v>호넷 처치</v>
      </c>
      <c r="C69" s="201" t="str" cm="1">
        <f t="array" ref="C69">INDEX($AJ:$AS,MATCH($A69,$AJ:$AJ,0),C$1)</f>
        <v>Defeat Hornet</v>
      </c>
      <c r="D69" s="201" t="str" cm="1">
        <f t="array" ref="D69">INDEX($AJ:$AS,MATCH($A69,$AJ:$AJ,0),D$1)</f>
        <v>擊敗蜂兵</v>
      </c>
      <c r="E69" s="201" t="str" cm="1">
        <f t="array" ref="E69">INDEX($AJ:$AS,MATCH($A69,$AJ:$AJ,0),E$1)</f>
        <v>击杀蜂兵</v>
      </c>
      <c r="F69" s="201" t="str" cm="1">
        <f t="array" ref="F69">INDEX($AJ:$AS,MATCH($A69,$AJ:$AJ,0),F$1)</f>
        <v>クランプ·ボス·処置</v>
      </c>
      <c r="G69" s="201" t="str" cm="1">
        <f t="array" ref="G69">INDEX($AJ:$AS,MATCH($A69,$AJ:$AJ,0),G$1)</f>
        <v>จัดการ Hornet</v>
      </c>
      <c r="H69" s="201" t="str" cm="1">
        <f t="array" ref="H69">INDEX($AJ:$AS,MATCH($A69,$AJ:$AJ,0),H$1)</f>
        <v>Kalahkan Hornet</v>
      </c>
      <c r="I69" s="201" t="str" cm="1">
        <f t="array" ref="I69">INDEX($AJ:$AS,MATCH($A69,$AJ:$AJ,0),I$1)</f>
        <v>Talunin ang Hornet</v>
      </c>
      <c r="J69" s="201" t="str" cm="1">
        <f t="array" ref="J69">INDEX($AJ:$AS,MATCH($A69,$AJ:$AJ,0),J$1)</f>
        <v>Tewaskan Tebuan</v>
      </c>
      <c r="K69" s="31">
        <v>0</v>
      </c>
      <c r="L69" s="31">
        <v>142068</v>
      </c>
      <c r="M69" s="31" t="str">
        <f>'가이드 작업용'!M69</f>
        <v>호넷 처치</v>
      </c>
      <c r="N69" s="31" t="str">
        <f t="shared" si="24"/>
        <v>-</v>
      </c>
      <c r="R69" s="140">
        <v>1068</v>
      </c>
      <c r="S69" s="140">
        <v>2</v>
      </c>
      <c r="T69" s="140">
        <v>142068</v>
      </c>
      <c r="U69" s="140">
        <v>242068</v>
      </c>
      <c r="V69" s="186" t="str">
        <f>'가이드 작업용'!M69</f>
        <v>호넷 처치</v>
      </c>
      <c r="W69" s="197" t="str">
        <f t="shared" si="23"/>
        <v>MVP 처치</v>
      </c>
      <c r="X69" s="202" t="str">
        <f t="shared" si="25"/>
        <v>비공정 습격 방어</v>
      </c>
      <c r="Z69" s="197">
        <v>142068</v>
      </c>
      <c r="AA69" s="197" t="s">
        <v>2466</v>
      </c>
      <c r="AB69" s="197" t="s">
        <v>8479</v>
      </c>
      <c r="AC69" s="201">
        <v>142068</v>
      </c>
      <c r="AD69" s="201" t="s">
        <v>2923</v>
      </c>
      <c r="AE69" s="201" t="s">
        <v>8523</v>
      </c>
      <c r="AJ69" s="276">
        <v>142068</v>
      </c>
      <c r="AK69" s="277" t="s">
        <v>2928</v>
      </c>
      <c r="AL69" s="258" t="s">
        <v>8522</v>
      </c>
      <c r="AM69" s="258" t="s">
        <v>9603</v>
      </c>
      <c r="AN69" s="258" t="s">
        <v>9604</v>
      </c>
      <c r="AO69" s="258" t="s">
        <v>9605</v>
      </c>
      <c r="AP69" s="258" t="s">
        <v>9606</v>
      </c>
      <c r="AQ69" s="258" t="s">
        <v>9607</v>
      </c>
      <c r="AR69" s="258" t="s">
        <v>9608</v>
      </c>
      <c r="AS69" s="258" t="s">
        <v>9609</v>
      </c>
      <c r="AT69" s="241" t="str">
        <f t="shared" si="26"/>
        <v>호넷 처치</v>
      </c>
      <c r="AU69" s="241" t="str">
        <f t="shared" si="27"/>
        <v>Defeat Hornet</v>
      </c>
      <c r="AV69" s="241" t="str">
        <f t="shared" si="28"/>
        <v>擊敗蜂兵</v>
      </c>
      <c r="AW69" s="241" t="str">
        <f t="shared" si="29"/>
        <v>击杀蜂兵</v>
      </c>
      <c r="AX69" s="241" t="str">
        <f t="shared" si="30"/>
        <v>クランプ·ボス·処置</v>
      </c>
      <c r="AY69" s="241" t="str">
        <f t="shared" si="31"/>
        <v>จัดการ Hornet</v>
      </c>
      <c r="AZ69" s="241" t="str">
        <f t="shared" si="32"/>
        <v>Kalahkan Hornet</v>
      </c>
      <c r="BA69" s="241" t="str">
        <f t="shared" si="33"/>
        <v>Talunin ang Hornet</v>
      </c>
      <c r="BB69" s="241" t="str">
        <f t="shared" si="34"/>
        <v>Tewaskan Tebuan</v>
      </c>
      <c r="BC69" s="241"/>
      <c r="BD69" s="241"/>
      <c r="BE69" s="241"/>
      <c r="BF69" s="241"/>
      <c r="BI69" s="236">
        <v>242068</v>
      </c>
      <c r="BJ69" s="235" t="str">
        <f t="shared" si="35"/>
        <v>메인 퀘스트 68 클리어</v>
      </c>
      <c r="BK69" s="234" t="str">
        <f t="shared" si="36"/>
        <v>Main Quest 68 Clear</v>
      </c>
      <c r="BL69" s="234" t="str">
        <f t="shared" si="37"/>
        <v>主線任務68通關</v>
      </c>
      <c r="BM69" s="234" t="str">
        <f t="shared" si="38"/>
        <v>通关主线任务68</v>
      </c>
      <c r="BN69" s="234" t="str">
        <f t="shared" si="39"/>
        <v>メインクエスト68クリア</v>
      </c>
      <c r="BO69" s="234" t="str">
        <f t="shared" si="40"/>
        <v>เคลียร์ Main Quest 68</v>
      </c>
      <c r="BP69" s="234" t="str">
        <f t="shared" si="41"/>
        <v>Misi Utama 68 Selesai</v>
      </c>
      <c r="BQ69" s="234" t="str">
        <f t="shared" si="42"/>
        <v>Tagumpay sa Pangunahing Quest 68</v>
      </c>
      <c r="BR69" s="234" t="str">
        <f t="shared" si="43"/>
        <v>Selesai Pencarian Utama 68</v>
      </c>
    </row>
    <row r="70" spans="1:70" ht="12.75" thickBot="1" x14ac:dyDescent="0.25">
      <c r="A70" s="31">
        <v>142069</v>
      </c>
      <c r="B70" s="201" t="str" cm="1">
        <f t="array" ref="B70">INDEX($AJ:$AS,MATCH($A70,$AJ:$AJ,0),B$1)</f>
        <v>장비 강화</v>
      </c>
      <c r="C70" s="201" t="str" cm="1">
        <f t="array" ref="C70">INDEX($AJ:$AS,MATCH($A70,$AJ:$AJ,0),C$1)</f>
        <v>Upgrade Gear</v>
      </c>
      <c r="D70" s="201" t="str" cm="1">
        <f t="array" ref="D70">INDEX($AJ:$AS,MATCH($A70,$AJ:$AJ,0),D$1)</f>
        <v>強化裝備</v>
      </c>
      <c r="E70" s="201" t="str" cm="1">
        <f t="array" ref="E70">INDEX($AJ:$AS,MATCH($A70,$AJ:$AJ,0),E$1)</f>
        <v>强化装备</v>
      </c>
      <c r="F70" s="201" t="str" cm="1">
        <f t="array" ref="F70">INDEX($AJ:$AS,MATCH($A70,$AJ:$AJ,0),F$1)</f>
        <v>装備強化</v>
      </c>
      <c r="G70" s="201" t="str" cm="1">
        <f t="array" ref="G70">INDEX($AJ:$AS,MATCH($A70,$AJ:$AJ,0),G$1)</f>
        <v>อัปเกรดอุปกรณ์</v>
      </c>
      <c r="H70" s="201" t="str" cm="1">
        <f t="array" ref="H70">INDEX($AJ:$AS,MATCH($A70,$AJ:$AJ,0),H$1)</f>
        <v>Tingkatkan Peralatan</v>
      </c>
      <c r="I70" s="201" t="str" cm="1">
        <f t="array" ref="I70">INDEX($AJ:$AS,MATCH($A70,$AJ:$AJ,0),I$1)</f>
        <v>Upgrade Gear</v>
      </c>
      <c r="J70" s="201" t="str" cm="1">
        <f t="array" ref="J70">INDEX($AJ:$AS,MATCH($A70,$AJ:$AJ,0),J$1)</f>
        <v>Naik Tahap Kelengkapan</v>
      </c>
      <c r="K70" s="31">
        <v>0</v>
      </c>
      <c r="L70" s="31">
        <v>142069</v>
      </c>
      <c r="M70" s="31" t="str">
        <f>'가이드 작업용'!M70</f>
        <v>장비 강화</v>
      </c>
      <c r="N70" s="31" t="str">
        <f t="shared" si="24"/>
        <v>-</v>
      </c>
      <c r="R70" s="140">
        <v>1069</v>
      </c>
      <c r="S70" s="140">
        <v>2</v>
      </c>
      <c r="T70" s="140">
        <v>142069</v>
      </c>
      <c r="U70" s="140">
        <v>242069</v>
      </c>
      <c r="V70" s="186" t="str">
        <f>'가이드 작업용'!M70</f>
        <v>장비 강화</v>
      </c>
      <c r="W70" s="197" t="str">
        <f t="shared" si="23"/>
        <v>비공정 습격 방어</v>
      </c>
      <c r="X70" s="202" t="str">
        <f t="shared" si="25"/>
        <v>호넷 보스 처치</v>
      </c>
      <c r="Z70" s="197">
        <v>142069</v>
      </c>
      <c r="AA70" s="197" t="s">
        <v>2923</v>
      </c>
      <c r="AB70" s="197" t="s">
        <v>8523</v>
      </c>
      <c r="AC70" s="201">
        <v>142069</v>
      </c>
      <c r="AD70" s="201" t="s">
        <v>2930</v>
      </c>
      <c r="AE70" s="201" t="s">
        <v>8524</v>
      </c>
      <c r="AJ70" s="276">
        <v>142069</v>
      </c>
      <c r="AK70" s="278" t="s">
        <v>2854</v>
      </c>
      <c r="AL70" s="258" t="s">
        <v>8475</v>
      </c>
      <c r="AM70" s="258" t="s">
        <v>9310</v>
      </c>
      <c r="AN70" s="258" t="s">
        <v>9311</v>
      </c>
      <c r="AO70" s="258" t="s">
        <v>9312</v>
      </c>
      <c r="AP70" s="258" t="s">
        <v>9313</v>
      </c>
      <c r="AQ70" s="258" t="s">
        <v>9314</v>
      </c>
      <c r="AR70" s="258" t="s">
        <v>8475</v>
      </c>
      <c r="AS70" s="258" t="s">
        <v>9315</v>
      </c>
      <c r="AT70" s="241" t="str">
        <f t="shared" si="26"/>
        <v>장비 강화</v>
      </c>
      <c r="AU70" s="241" t="str">
        <f t="shared" si="27"/>
        <v>Upgrade Gear</v>
      </c>
      <c r="AV70" s="241" t="str">
        <f t="shared" si="28"/>
        <v>強化裝備</v>
      </c>
      <c r="AW70" s="241" t="str">
        <f t="shared" si="29"/>
        <v>强化装备</v>
      </c>
      <c r="AX70" s="241" t="str">
        <f t="shared" si="30"/>
        <v>装備強化</v>
      </c>
      <c r="AY70" s="241" t="str">
        <f t="shared" si="31"/>
        <v>อัปเกรดอุปกรณ์</v>
      </c>
      <c r="AZ70" s="241" t="str">
        <f t="shared" si="32"/>
        <v>Tingkatkan Peralatan</v>
      </c>
      <c r="BA70" s="241" t="str">
        <f t="shared" si="33"/>
        <v>Upgrade Gear</v>
      </c>
      <c r="BB70" s="241" t="str">
        <f t="shared" si="34"/>
        <v>Naik Tahap Kelengkapan</v>
      </c>
      <c r="BC70" s="241"/>
      <c r="BD70" s="241"/>
      <c r="BE70" s="241"/>
      <c r="BF70" s="241"/>
      <c r="BI70" s="236">
        <v>242069</v>
      </c>
      <c r="BJ70" s="235" t="str">
        <f t="shared" si="35"/>
        <v>메인 퀘스트 69 클리어</v>
      </c>
      <c r="BK70" s="234" t="str">
        <f t="shared" si="36"/>
        <v>Main Quest 69 Clear</v>
      </c>
      <c r="BL70" s="234" t="str">
        <f t="shared" si="37"/>
        <v>主線任務69通關</v>
      </c>
      <c r="BM70" s="234" t="str">
        <f t="shared" si="38"/>
        <v>通关主线任务69</v>
      </c>
      <c r="BN70" s="234" t="str">
        <f t="shared" si="39"/>
        <v>メインクエスト69クリア</v>
      </c>
      <c r="BO70" s="234" t="str">
        <f t="shared" si="40"/>
        <v>เคลียร์ Main Quest 69</v>
      </c>
      <c r="BP70" s="234" t="str">
        <f t="shared" si="41"/>
        <v>Misi Utama 69 Selesai</v>
      </c>
      <c r="BQ70" s="234" t="str">
        <f t="shared" si="42"/>
        <v>Tagumpay sa Pangunahing Quest 69</v>
      </c>
      <c r="BR70" s="234" t="str">
        <f t="shared" si="43"/>
        <v>Selesai Pencarian Utama 69</v>
      </c>
    </row>
    <row r="71" spans="1:70" ht="12.75" thickBot="1" x14ac:dyDescent="0.25">
      <c r="A71" s="31">
        <v>142070</v>
      </c>
      <c r="B71" s="201" t="str" cm="1">
        <f t="array" ref="B71">INDEX($AJ:$AS,MATCH($A71,$AJ:$AJ,0),B$1)</f>
        <v>MVP 처치</v>
      </c>
      <c r="C71" s="201" t="str" cm="1">
        <f t="array" ref="C71">INDEX($AJ:$AS,MATCH($A71,$AJ:$AJ,0),C$1)</f>
        <v>Defeat MVP</v>
      </c>
      <c r="D71" s="201" t="str" cm="1">
        <f t="array" ref="D71">INDEX($AJ:$AS,MATCH($A71,$AJ:$AJ,0),D$1)</f>
        <v>擊敗MVP</v>
      </c>
      <c r="E71" s="201" t="str" cm="1">
        <f t="array" ref="E71">INDEX($AJ:$AS,MATCH($A71,$AJ:$AJ,0),E$1)</f>
        <v>击杀MVP</v>
      </c>
      <c r="F71" s="201" t="str" cm="1">
        <f t="array" ref="F71">INDEX($AJ:$AS,MATCH($A71,$AJ:$AJ,0),F$1)</f>
        <v>一次転職</v>
      </c>
      <c r="G71" s="201" t="str" cm="1">
        <f t="array" ref="G71">INDEX($AJ:$AS,MATCH($A71,$AJ:$AJ,0),G$1)</f>
        <v>จัดการ MVP</v>
      </c>
      <c r="H71" s="201" t="str" cm="1">
        <f t="array" ref="H71">INDEX($AJ:$AS,MATCH($A71,$AJ:$AJ,0),H$1)</f>
        <v>Kalahkan MVP</v>
      </c>
      <c r="I71" s="201" t="str" cm="1">
        <f t="array" ref="I71">INDEX($AJ:$AS,MATCH($A71,$AJ:$AJ,0),I$1)</f>
        <v>Talunin ang MVP</v>
      </c>
      <c r="J71" s="201" t="str" cm="1">
        <f t="array" ref="J71">INDEX($AJ:$AS,MATCH($A71,$AJ:$AJ,0),J$1)</f>
        <v>Tewaskan MVP</v>
      </c>
      <c r="K71" s="31">
        <v>0</v>
      </c>
      <c r="L71" s="31">
        <v>142070</v>
      </c>
      <c r="M71" s="31" t="str">
        <f>'가이드 작업용'!M71</f>
        <v>MVP 처치</v>
      </c>
      <c r="N71" s="31" t="str">
        <f t="shared" si="24"/>
        <v>-</v>
      </c>
      <c r="R71" s="140">
        <v>1070</v>
      </c>
      <c r="S71" s="140">
        <v>2</v>
      </c>
      <c r="T71" s="140">
        <v>142070</v>
      </c>
      <c r="U71" s="140">
        <v>242070</v>
      </c>
      <c r="V71" s="186" t="str">
        <f>'가이드 작업용'!M71</f>
        <v>MVP 처치</v>
      </c>
      <c r="W71" s="197" t="str">
        <f t="shared" si="23"/>
        <v>호넷 보스 처치</v>
      </c>
      <c r="X71" s="202" t="str">
        <f t="shared" si="25"/>
        <v>세비지 베베 처치</v>
      </c>
      <c r="Z71" s="197">
        <v>142070</v>
      </c>
      <c r="AA71" s="197" t="s">
        <v>2930</v>
      </c>
      <c r="AB71" s="197" t="s">
        <v>8524</v>
      </c>
      <c r="AC71" s="201">
        <v>142070</v>
      </c>
      <c r="AD71" s="201" t="s">
        <v>2931</v>
      </c>
      <c r="AE71" s="201" t="s">
        <v>8525</v>
      </c>
      <c r="AJ71" s="276">
        <v>142070</v>
      </c>
      <c r="AK71" s="277" t="s">
        <v>2466</v>
      </c>
      <c r="AL71" s="258" t="s">
        <v>8479</v>
      </c>
      <c r="AM71" s="258" t="s">
        <v>9330</v>
      </c>
      <c r="AN71" s="258" t="s">
        <v>9331</v>
      </c>
      <c r="AO71" s="258" t="s">
        <v>9332</v>
      </c>
      <c r="AP71" s="258" t="s">
        <v>9333</v>
      </c>
      <c r="AQ71" s="258" t="s">
        <v>9334</v>
      </c>
      <c r="AR71" s="258" t="s">
        <v>9335</v>
      </c>
      <c r="AS71" s="258" t="s">
        <v>9336</v>
      </c>
      <c r="AT71" s="241" t="str">
        <f t="shared" si="26"/>
        <v>MVP 처치</v>
      </c>
      <c r="AU71" s="241" t="str">
        <f t="shared" si="27"/>
        <v>Defeat MVP</v>
      </c>
      <c r="AV71" s="241" t="str">
        <f t="shared" si="28"/>
        <v>擊敗MVP</v>
      </c>
      <c r="AW71" s="241" t="str">
        <f t="shared" si="29"/>
        <v>击杀MVP</v>
      </c>
      <c r="AX71" s="241" t="str">
        <f t="shared" si="30"/>
        <v>一次転職</v>
      </c>
      <c r="AY71" s="241" t="str">
        <f t="shared" si="31"/>
        <v>จัดการ MVP</v>
      </c>
      <c r="AZ71" s="241" t="str">
        <f t="shared" si="32"/>
        <v>Kalahkan MVP</v>
      </c>
      <c r="BA71" s="241" t="str">
        <f t="shared" si="33"/>
        <v>Talunin ang MVP</v>
      </c>
      <c r="BB71" s="241" t="str">
        <f t="shared" si="34"/>
        <v>Tewaskan MVP</v>
      </c>
      <c r="BC71" s="241"/>
      <c r="BD71" s="241"/>
      <c r="BE71" s="241"/>
      <c r="BF71" s="241"/>
      <c r="BI71" s="236">
        <v>242070</v>
      </c>
      <c r="BJ71" s="235" t="str">
        <f t="shared" si="35"/>
        <v>메인 퀘스트 70 클리어</v>
      </c>
      <c r="BK71" s="234" t="str">
        <f t="shared" si="36"/>
        <v>Main Quest 70 Clear</v>
      </c>
      <c r="BL71" s="234" t="str">
        <f t="shared" si="37"/>
        <v>主線任務70通關</v>
      </c>
      <c r="BM71" s="234" t="str">
        <f t="shared" si="38"/>
        <v>通关主线任务70</v>
      </c>
      <c r="BN71" s="234" t="str">
        <f t="shared" si="39"/>
        <v>メインクエスト70クリア</v>
      </c>
      <c r="BO71" s="234" t="str">
        <f t="shared" si="40"/>
        <v>เคลียร์ Main Quest 70</v>
      </c>
      <c r="BP71" s="234" t="str">
        <f t="shared" si="41"/>
        <v>Misi Utama 70 Selesai</v>
      </c>
      <c r="BQ71" s="234" t="str">
        <f t="shared" si="42"/>
        <v>Tagumpay sa Pangunahing Quest 70</v>
      </c>
      <c r="BR71" s="234" t="str">
        <f t="shared" si="43"/>
        <v>Selesai Pencarian Utama 70</v>
      </c>
    </row>
    <row r="72" spans="1:70" ht="12.75" thickBot="1" x14ac:dyDescent="0.25">
      <c r="A72" s="31">
        <v>142071</v>
      </c>
      <c r="B72" s="201" t="str" cm="1">
        <f t="array" ref="B72">INDEX($AJ:$AS,MATCH($A72,$AJ:$AJ,0),B$1)</f>
        <v>대전 도전</v>
      </c>
      <c r="C72" s="201" t="str" cm="1">
        <f t="array" ref="C72">INDEX($AJ:$AS,MATCH($A72,$AJ:$AJ,0),C$1)</f>
        <v>PvP Challenge</v>
      </c>
      <c r="D72" s="201" t="str" cm="1">
        <f t="array" ref="D72">INDEX($AJ:$AS,MATCH($A72,$AJ:$AJ,0),D$1)</f>
        <v>挑戰PvP</v>
      </c>
      <c r="E72" s="201" t="str" cm="1">
        <f t="array" ref="E72">INDEX($AJ:$AS,MATCH($A72,$AJ:$AJ,0),E$1)</f>
        <v>挑战对战</v>
      </c>
      <c r="F72" s="201" t="str" cm="1">
        <f t="array" ref="F72">INDEX($AJ:$AS,MATCH($A72,$AJ:$AJ,0),F$1)</f>
        <v>MVP処置</v>
      </c>
      <c r="G72" s="201" t="str" cm="1">
        <f t="array" ref="G72">INDEX($AJ:$AS,MATCH($A72,$AJ:$AJ,0),G$1)</f>
        <v>ท้าทาย PVP</v>
      </c>
      <c r="H72" s="201" t="str" cm="1">
        <f t="array" ref="H72">INDEX($AJ:$AS,MATCH($A72,$AJ:$AJ,0),H$1)</f>
        <v>Tantang PvP</v>
      </c>
      <c r="I72" s="201" t="str" cm="1">
        <f t="array" ref="I72">INDEX($AJ:$AS,MATCH($A72,$AJ:$AJ,0),I$1)</f>
        <v>Hamunin ang PvP</v>
      </c>
      <c r="J72" s="201" t="str" cm="1">
        <f t="array" ref="J72">INDEX($AJ:$AS,MATCH($A72,$AJ:$AJ,0),J$1)</f>
        <v>Cabaran PvP</v>
      </c>
      <c r="K72" s="31">
        <v>0</v>
      </c>
      <c r="L72" s="31">
        <v>142071</v>
      </c>
      <c r="M72" s="31" t="str">
        <f>'가이드 작업용'!M72</f>
        <v>대전 도전</v>
      </c>
      <c r="N72" s="31" t="str">
        <f t="shared" si="24"/>
        <v>-</v>
      </c>
      <c r="R72" s="140">
        <v>1071</v>
      </c>
      <c r="S72" s="140">
        <v>2</v>
      </c>
      <c r="T72" s="140">
        <v>142071</v>
      </c>
      <c r="U72" s="140">
        <v>242071</v>
      </c>
      <c r="V72" s="186" t="str">
        <f>'가이드 작업용'!M72</f>
        <v>대전 도전</v>
      </c>
      <c r="W72" s="197" t="str">
        <f t="shared" si="23"/>
        <v>세비지 베베 처치</v>
      </c>
      <c r="X72" s="202" t="str">
        <f t="shared" si="25"/>
        <v>싱글 페이욘 숲 속 미로 클리어</v>
      </c>
      <c r="Z72" s="197">
        <v>142071</v>
      </c>
      <c r="AA72" s="197" t="s">
        <v>2931</v>
      </c>
      <c r="AB72" s="197" t="s">
        <v>8525</v>
      </c>
      <c r="AC72" s="201">
        <v>142071</v>
      </c>
      <c r="AD72" s="201" t="s">
        <v>2932</v>
      </c>
      <c r="AE72" s="201" t="s">
        <v>8526</v>
      </c>
      <c r="AJ72" s="276">
        <v>142071</v>
      </c>
      <c r="AK72" s="278" t="s">
        <v>2492</v>
      </c>
      <c r="AL72" s="258" t="s">
        <v>9693</v>
      </c>
      <c r="AM72" s="258" t="s">
        <v>9694</v>
      </c>
      <c r="AN72" s="258" t="s">
        <v>9695</v>
      </c>
      <c r="AO72" s="258" t="s">
        <v>9344</v>
      </c>
      <c r="AP72" s="258" t="s">
        <v>9696</v>
      </c>
      <c r="AQ72" s="258" t="s">
        <v>9697</v>
      </c>
      <c r="AR72" s="258" t="s">
        <v>9698</v>
      </c>
      <c r="AS72" s="258" t="s">
        <v>9699</v>
      </c>
      <c r="AT72" s="241" t="str">
        <f t="shared" si="26"/>
        <v>대전 도전</v>
      </c>
      <c r="AU72" s="241" t="str">
        <f t="shared" si="27"/>
        <v>PvP Challenge</v>
      </c>
      <c r="AV72" s="241" t="str">
        <f t="shared" si="28"/>
        <v>挑戰PvP</v>
      </c>
      <c r="AW72" s="241" t="str">
        <f t="shared" si="29"/>
        <v>挑战对战</v>
      </c>
      <c r="AX72" s="241" t="str">
        <f t="shared" si="30"/>
        <v>MVP処置</v>
      </c>
      <c r="AY72" s="241" t="str">
        <f t="shared" si="31"/>
        <v>ท้าทาย PVP</v>
      </c>
      <c r="AZ72" s="241" t="str">
        <f t="shared" si="32"/>
        <v>Tantang PvP</v>
      </c>
      <c r="BA72" s="241" t="str">
        <f t="shared" si="33"/>
        <v>Hamunin ang PvP</v>
      </c>
      <c r="BB72" s="241" t="str">
        <f t="shared" si="34"/>
        <v>Cabaran PvP</v>
      </c>
      <c r="BC72" s="241"/>
      <c r="BD72" s="241"/>
      <c r="BE72" s="241"/>
      <c r="BF72" s="241"/>
      <c r="BI72" s="236">
        <v>242071</v>
      </c>
      <c r="BJ72" s="235" t="str">
        <f t="shared" si="35"/>
        <v>메인 퀘스트 71 클리어</v>
      </c>
      <c r="BK72" s="234" t="str">
        <f t="shared" si="36"/>
        <v>Main Quest 71 Clear</v>
      </c>
      <c r="BL72" s="234" t="str">
        <f t="shared" si="37"/>
        <v>主線任務71通關</v>
      </c>
      <c r="BM72" s="234" t="str">
        <f t="shared" si="38"/>
        <v>通关主线任务71</v>
      </c>
      <c r="BN72" s="234" t="str">
        <f t="shared" si="39"/>
        <v>メインクエスト71クリア</v>
      </c>
      <c r="BO72" s="234" t="str">
        <f t="shared" si="40"/>
        <v>เคลียร์ Main Quest 71</v>
      </c>
      <c r="BP72" s="234" t="str">
        <f t="shared" si="41"/>
        <v>Misi Utama 71 Selesai</v>
      </c>
      <c r="BQ72" s="234" t="str">
        <f t="shared" si="42"/>
        <v>Tagumpay sa Pangunahing Quest 71</v>
      </c>
      <c r="BR72" s="234" t="str">
        <f t="shared" si="43"/>
        <v>Selesai Pencarian Utama 71</v>
      </c>
    </row>
    <row r="73" spans="1:70" ht="12.75" thickBot="1" x14ac:dyDescent="0.25">
      <c r="A73" s="31">
        <v>142072</v>
      </c>
      <c r="B73" s="201" t="str" cm="1">
        <f t="array" ref="B73">INDEX($AJ:$AS,MATCH($A73,$AJ:$AJ,0),B$1)</f>
        <v>호넷 보스 처치</v>
      </c>
      <c r="C73" s="201" t="str" cm="1">
        <f t="array" ref="C73">INDEX($AJ:$AS,MATCH($A73,$AJ:$AJ,0),C$1)</f>
        <v>Defeat Hornet Boss</v>
      </c>
      <c r="D73" s="201" t="str" cm="1">
        <f t="array" ref="D73">INDEX($AJ:$AS,MATCH($A73,$AJ:$AJ,0),D$1)</f>
        <v>擊敗蜂兵BOSS</v>
      </c>
      <c r="E73" s="201" t="str" cm="1">
        <f t="array" ref="E73">INDEX($AJ:$AS,MATCH($A73,$AJ:$AJ,0),E$1)</f>
        <v>击杀蜂兵BOSS</v>
      </c>
      <c r="F73" s="201" t="str" cm="1">
        <f t="array" ref="F73">INDEX($AJ:$AS,MATCH($A73,$AJ:$AJ,0),F$1)</f>
        <v>飛空艇襲撃防御</v>
      </c>
      <c r="G73" s="201" t="str" cm="1">
        <f t="array" ref="G73">INDEX($AJ:$AS,MATCH($A73,$AJ:$AJ,0),G$1)</f>
        <v>จัดการ Hornet BOSS</v>
      </c>
      <c r="H73" s="201" t="str" cm="1">
        <f t="array" ref="H73">INDEX($AJ:$AS,MATCH($A73,$AJ:$AJ,0),H$1)</f>
        <v>Kalahkan Bos Hornet</v>
      </c>
      <c r="I73" s="201" t="str" cm="1">
        <f t="array" ref="I73">INDEX($AJ:$AS,MATCH($A73,$AJ:$AJ,0),I$1)</f>
        <v>Talunin ang Hornet Boss</v>
      </c>
      <c r="J73" s="201" t="str" cm="1">
        <f t="array" ref="J73">INDEX($AJ:$AS,MATCH($A73,$AJ:$AJ,0),J$1)</f>
        <v>Tewaskan Boss Tebuan</v>
      </c>
      <c r="K73" s="31">
        <v>0</v>
      </c>
      <c r="L73" s="31">
        <v>142072</v>
      </c>
      <c r="M73" s="31" t="str">
        <f>'가이드 작업용'!M73</f>
        <v>호넷 보스 처치</v>
      </c>
      <c r="N73" s="31" t="str">
        <f t="shared" si="24"/>
        <v>-</v>
      </c>
      <c r="R73" s="140">
        <v>1072</v>
      </c>
      <c r="S73" s="140">
        <v>2</v>
      </c>
      <c r="T73" s="140">
        <v>142072</v>
      </c>
      <c r="U73" s="140">
        <v>242072</v>
      </c>
      <c r="V73" s="186" t="str">
        <f>'가이드 작업용'!M73</f>
        <v>호넷 보스 처치</v>
      </c>
      <c r="W73" s="197" t="str">
        <f t="shared" si="23"/>
        <v>싱글 페이욘 숲 속 미로 클리어</v>
      </c>
      <c r="X73" s="202" t="str">
        <f t="shared" si="25"/>
        <v>멀티 페이욘 숲 속 미로 클리어</v>
      </c>
      <c r="Z73" s="197">
        <v>142072</v>
      </c>
      <c r="AA73" s="197" t="s">
        <v>2932</v>
      </c>
      <c r="AB73" s="197" t="s">
        <v>8526</v>
      </c>
      <c r="AC73" s="201">
        <v>142072</v>
      </c>
      <c r="AD73" s="201" t="s">
        <v>2933</v>
      </c>
      <c r="AE73" s="201" t="s">
        <v>8527</v>
      </c>
      <c r="AJ73" s="276">
        <v>142072</v>
      </c>
      <c r="AK73" s="277" t="s">
        <v>2930</v>
      </c>
      <c r="AL73" s="258" t="s">
        <v>8524</v>
      </c>
      <c r="AM73" s="258" t="s">
        <v>9616</v>
      </c>
      <c r="AN73" s="258" t="s">
        <v>9617</v>
      </c>
      <c r="AO73" s="258" t="s">
        <v>9618</v>
      </c>
      <c r="AP73" s="258" t="s">
        <v>9619</v>
      </c>
      <c r="AQ73" s="258" t="s">
        <v>9620</v>
      </c>
      <c r="AR73" s="258" t="s">
        <v>9621</v>
      </c>
      <c r="AS73" s="258" t="s">
        <v>9622</v>
      </c>
      <c r="AT73" s="241" t="str">
        <f t="shared" si="26"/>
        <v>호넷 보스 처치</v>
      </c>
      <c r="AU73" s="241" t="str">
        <f t="shared" si="27"/>
        <v>Defeat Hornet Boss</v>
      </c>
      <c r="AV73" s="241" t="str">
        <f t="shared" si="28"/>
        <v>擊敗蜂兵BOSS</v>
      </c>
      <c r="AW73" s="241" t="str">
        <f t="shared" si="29"/>
        <v>击杀蜂兵BOSS</v>
      </c>
      <c r="AX73" s="241" t="str">
        <f t="shared" si="30"/>
        <v>飛空艇襲撃防御</v>
      </c>
      <c r="AY73" s="241" t="str">
        <f t="shared" si="31"/>
        <v>จัดการ Hornet BOSS</v>
      </c>
      <c r="AZ73" s="241" t="str">
        <f t="shared" si="32"/>
        <v>Kalahkan Bos Hornet</v>
      </c>
      <c r="BA73" s="241" t="str">
        <f t="shared" si="33"/>
        <v>Talunin ang Hornet Boss</v>
      </c>
      <c r="BB73" s="241" t="str">
        <f t="shared" si="34"/>
        <v>Tewaskan Boss Tebuan</v>
      </c>
      <c r="BC73" s="241"/>
      <c r="BD73" s="241"/>
      <c r="BE73" s="241"/>
      <c r="BF73" s="241"/>
      <c r="BI73" s="236">
        <v>242072</v>
      </c>
      <c r="BJ73" s="235" t="str">
        <f t="shared" si="35"/>
        <v>메인 퀘스트 72 클리어</v>
      </c>
      <c r="BK73" s="234" t="str">
        <f t="shared" si="36"/>
        <v>Main Quest 72 Clear</v>
      </c>
      <c r="BL73" s="234" t="str">
        <f t="shared" si="37"/>
        <v>主線任務72通關</v>
      </c>
      <c r="BM73" s="234" t="str">
        <f t="shared" si="38"/>
        <v>通关主线任务72</v>
      </c>
      <c r="BN73" s="234" t="str">
        <f t="shared" si="39"/>
        <v>メインクエスト72クリア</v>
      </c>
      <c r="BO73" s="234" t="str">
        <f t="shared" si="40"/>
        <v>เคลียร์ Main Quest 72</v>
      </c>
      <c r="BP73" s="234" t="str">
        <f t="shared" si="41"/>
        <v>Misi Utama 72 Selesai</v>
      </c>
      <c r="BQ73" s="234" t="str">
        <f t="shared" si="42"/>
        <v>Tagumpay sa Pangunahing Quest 72</v>
      </c>
      <c r="BR73" s="234" t="str">
        <f t="shared" si="43"/>
        <v>Selesai Pencarian Utama 72</v>
      </c>
    </row>
    <row r="74" spans="1:70" ht="12.75" thickBot="1" x14ac:dyDescent="0.25">
      <c r="A74" s="31">
        <v>142073</v>
      </c>
      <c r="B74" s="201" t="str" cm="1">
        <f t="array" ref="B74">INDEX($AJ:$AS,MATCH($A74,$AJ:$AJ,0),B$1)</f>
        <v>세비지 베베 처치</v>
      </c>
      <c r="C74" s="201" t="str" cm="1">
        <f t="array" ref="C74">INDEX($AJ:$AS,MATCH($A74,$AJ:$AJ,0),C$1)</f>
        <v>Defeat Savage Babe</v>
      </c>
      <c r="D74" s="201" t="str" cm="1">
        <f t="array" ref="D74">INDEX($AJ:$AS,MATCH($A74,$AJ:$AJ,0),D$1)</f>
        <v>擊敗小野豬</v>
      </c>
      <c r="E74" s="201" t="str" cm="1">
        <f t="array" ref="E74">INDEX($AJ:$AS,MATCH($A74,$AJ:$AJ,0),E$1)</f>
        <v>击杀小野猪</v>
      </c>
      <c r="F74" s="201" t="str" cm="1">
        <f t="array" ref="F74">INDEX($AJ:$AS,MATCH($A74,$AJ:$AJ,0),F$1)</f>
        <v>ホーネット·ボス処置</v>
      </c>
      <c r="G74" s="201" t="str" cm="1">
        <f t="array" ref="G74">INDEX($AJ:$AS,MATCH($A74,$AJ:$AJ,0),G$1)</f>
        <v>จัดการ Savage Babe</v>
      </c>
      <c r="H74" s="201" t="str" cm="1">
        <f t="array" ref="H74">INDEX($AJ:$AS,MATCH($A74,$AJ:$AJ,0),H$1)</f>
        <v>Kalahkan Savage Babe</v>
      </c>
      <c r="I74" s="201" t="str" cm="1">
        <f t="array" ref="I74">INDEX($AJ:$AS,MATCH($A74,$AJ:$AJ,0),I$1)</f>
        <v>Talunin ang Savage Babe</v>
      </c>
      <c r="J74" s="201" t="str" cm="1">
        <f t="array" ref="J74">INDEX($AJ:$AS,MATCH($A74,$AJ:$AJ,0),J$1)</f>
        <v>Tewaskan Savage Babe</v>
      </c>
      <c r="K74" s="31">
        <v>0</v>
      </c>
      <c r="L74" s="31">
        <v>142073</v>
      </c>
      <c r="M74" s="31" t="str">
        <f>'가이드 작업용'!M74</f>
        <v>세비지 베베 처치</v>
      </c>
      <c r="N74" s="31" t="str">
        <f t="shared" si="24"/>
        <v>-</v>
      </c>
      <c r="R74" s="140">
        <v>1073</v>
      </c>
      <c r="S74" s="140">
        <v>2</v>
      </c>
      <c r="T74" s="140">
        <v>142073</v>
      </c>
      <c r="U74" s="140">
        <v>242073</v>
      </c>
      <c r="V74" s="186" t="str">
        <f>'가이드 작업용'!M74</f>
        <v>세비지 베베 처치</v>
      </c>
      <c r="W74" s="197" t="str">
        <f t="shared" si="23"/>
        <v>멀티 페이욘 숲 속 미로 클리어</v>
      </c>
      <c r="X74" s="202" t="str">
        <f t="shared" si="25"/>
        <v>세비지 베베 소탕</v>
      </c>
      <c r="Z74" s="197">
        <v>142073</v>
      </c>
      <c r="AA74" s="197" t="s">
        <v>2933</v>
      </c>
      <c r="AB74" s="197" t="s">
        <v>8527</v>
      </c>
      <c r="AC74" s="201">
        <v>142073</v>
      </c>
      <c r="AD74" s="201" t="s">
        <v>2934</v>
      </c>
      <c r="AE74" s="201" t="s">
        <v>8525</v>
      </c>
      <c r="AJ74" s="276">
        <v>142073</v>
      </c>
      <c r="AK74" s="278" t="s">
        <v>2931</v>
      </c>
      <c r="AL74" s="258" t="s">
        <v>8525</v>
      </c>
      <c r="AM74" s="258" t="s">
        <v>9623</v>
      </c>
      <c r="AN74" s="258" t="s">
        <v>9624</v>
      </c>
      <c r="AO74" s="258" t="s">
        <v>9625</v>
      </c>
      <c r="AP74" s="258" t="s">
        <v>9626</v>
      </c>
      <c r="AQ74" s="258" t="s">
        <v>9627</v>
      </c>
      <c r="AR74" s="258" t="s">
        <v>9628</v>
      </c>
      <c r="AS74" s="258" t="s">
        <v>9629</v>
      </c>
      <c r="AT74" s="241" t="str">
        <f t="shared" si="26"/>
        <v>세비지 베베 처치</v>
      </c>
      <c r="AU74" s="241" t="str">
        <f t="shared" si="27"/>
        <v>Defeat Savage Babe</v>
      </c>
      <c r="AV74" s="241" t="str">
        <f t="shared" si="28"/>
        <v>擊敗小野豬</v>
      </c>
      <c r="AW74" s="241" t="str">
        <f t="shared" si="29"/>
        <v>击杀小野猪</v>
      </c>
      <c r="AX74" s="241" t="str">
        <f t="shared" si="30"/>
        <v>ホーネット·ボス処置</v>
      </c>
      <c r="AY74" s="241" t="str">
        <f t="shared" si="31"/>
        <v>จัดการ Savage Babe</v>
      </c>
      <c r="AZ74" s="241" t="str">
        <f t="shared" si="32"/>
        <v>Kalahkan Savage Babe</v>
      </c>
      <c r="BA74" s="241" t="str">
        <f t="shared" si="33"/>
        <v>Talunin ang Savage Babe</v>
      </c>
      <c r="BB74" s="241" t="str">
        <f t="shared" si="34"/>
        <v>Tewaskan Savage Babe</v>
      </c>
      <c r="BC74" s="241"/>
      <c r="BD74" s="241"/>
      <c r="BE74" s="241"/>
      <c r="BF74" s="241"/>
      <c r="BI74" s="236">
        <v>242073</v>
      </c>
      <c r="BJ74" s="235" t="str">
        <f t="shared" si="35"/>
        <v>메인 퀘스트 73 클리어</v>
      </c>
      <c r="BK74" s="234" t="str">
        <f t="shared" si="36"/>
        <v>Main Quest 73 Clear</v>
      </c>
      <c r="BL74" s="234" t="str">
        <f t="shared" si="37"/>
        <v>主線任務73通關</v>
      </c>
      <c r="BM74" s="234" t="str">
        <f t="shared" si="38"/>
        <v>通关主线任务73</v>
      </c>
      <c r="BN74" s="234" t="str">
        <f t="shared" si="39"/>
        <v>メインクエスト73クリア</v>
      </c>
      <c r="BO74" s="234" t="str">
        <f t="shared" si="40"/>
        <v>เคลียร์ Main Quest 73</v>
      </c>
      <c r="BP74" s="234" t="str">
        <f t="shared" si="41"/>
        <v>Misi Utama 73 Selesai</v>
      </c>
      <c r="BQ74" s="234" t="str">
        <f t="shared" si="42"/>
        <v>Tagumpay sa Pangunahing Quest 73</v>
      </c>
      <c r="BR74" s="234" t="str">
        <f t="shared" si="43"/>
        <v>Selesai Pencarian Utama 73</v>
      </c>
    </row>
    <row r="75" spans="1:70" ht="12.75" thickBot="1" x14ac:dyDescent="0.25">
      <c r="A75" s="31">
        <v>142074</v>
      </c>
      <c r="B75" s="201" t="str" cm="1">
        <f t="array" ref="B75">INDEX($AJ:$AS,MATCH($A75,$AJ:$AJ,0),B$1)</f>
        <v>싱글 페이욘 숲 속 미궁 클리어</v>
      </c>
      <c r="C75" s="201" t="str" cm="1">
        <f t="array" ref="C75">INDEX($AJ:$AS,MATCH($A75,$AJ:$AJ,0),C$1)</f>
        <v>Clear Payon Forest Single Labyrinth</v>
      </c>
      <c r="D75" s="201" t="str" cm="1">
        <f t="array" ref="D75">INDEX($AJ:$AS,MATCH($A75,$AJ:$AJ,0),D$1)</f>
        <v>通關斐揚森林單人迷宮</v>
      </c>
      <c r="E75" s="201" t="str" cm="1">
        <f t="array" ref="E75">INDEX($AJ:$AS,MATCH($A75,$AJ:$AJ,0),E$1)</f>
        <v>通关斐扬树林深处单人迷宫</v>
      </c>
      <c r="F75" s="201" cm="1">
        <f t="array" ref="F75">INDEX($AJ:$AS,MATCH($A75,$AJ:$AJ,0),F$1)</f>
        <v>0</v>
      </c>
      <c r="G75" s="201" t="str" cm="1">
        <f t="array" ref="G75">INDEX($AJ:$AS,MATCH($A75,$AJ:$AJ,0),G$1)</f>
        <v>เคลียร์ Payon Forest Single Labyrinth</v>
      </c>
      <c r="H75" s="201" t="str" cm="1">
        <f t="array" ref="H75">INDEX($AJ:$AS,MATCH($A75,$AJ:$AJ,0),H$1)</f>
        <v>Selesaikan Labirin Tunggal Hutan Payon</v>
      </c>
      <c r="I75" s="201" t="str" cm="1">
        <f t="array" ref="I75">INDEX($AJ:$AS,MATCH($A75,$AJ:$AJ,0),I$1)</f>
        <v>Magtagumpay sa Payon Forest Single Labyrinth</v>
      </c>
      <c r="J75" s="201" t="str" cm="1">
        <f t="array" ref="J75">INDEX($AJ:$AS,MATCH($A75,$AJ:$AJ,0),J$1)</f>
        <v>Selesaikan Labirin Tunggal Hutan Payon</v>
      </c>
      <c r="K75" s="31">
        <v>0</v>
      </c>
      <c r="L75" s="31">
        <v>142074</v>
      </c>
      <c r="M75" s="31" t="str">
        <f>'가이드 작업용'!M75</f>
        <v>싱글 페이욘 숲 속 미궁 클리어</v>
      </c>
      <c r="N75" s="31" t="str">
        <f t="shared" si="24"/>
        <v>-</v>
      </c>
      <c r="R75" s="140">
        <v>1074</v>
      </c>
      <c r="S75" s="140">
        <v>2</v>
      </c>
      <c r="T75" s="140">
        <v>142074</v>
      </c>
      <c r="U75" s="140">
        <v>242074</v>
      </c>
      <c r="V75" s="186" t="str">
        <f>'가이드 작업용'!M75</f>
        <v>싱글 페이욘 숲 속 미궁 클리어</v>
      </c>
      <c r="W75" s="197" t="str">
        <f t="shared" si="23"/>
        <v>세비지 베베 소탕</v>
      </c>
      <c r="X75" s="202" t="str">
        <f t="shared" si="25"/>
        <v>세비지 베베 보스 처치</v>
      </c>
      <c r="Z75" s="197">
        <v>142074</v>
      </c>
      <c r="AA75" s="197" t="s">
        <v>2934</v>
      </c>
      <c r="AB75" s="197" t="s">
        <v>8525</v>
      </c>
      <c r="AC75" s="201">
        <v>142074</v>
      </c>
      <c r="AD75" s="201" t="s">
        <v>2935</v>
      </c>
      <c r="AE75" s="201" t="s">
        <v>8528</v>
      </c>
      <c r="AJ75" s="276">
        <v>142074</v>
      </c>
      <c r="AK75" s="277" t="s">
        <v>10235</v>
      </c>
      <c r="AL75" s="258" t="s">
        <v>11277</v>
      </c>
      <c r="AM75" s="258" t="s">
        <v>11232</v>
      </c>
      <c r="AN75" s="258" t="s">
        <v>11228</v>
      </c>
      <c r="AO75" s="258">
        <v>0</v>
      </c>
      <c r="AP75" s="258" t="s">
        <v>11246</v>
      </c>
      <c r="AQ75" s="258" t="s">
        <v>11267</v>
      </c>
      <c r="AR75" s="258" t="s">
        <v>11288</v>
      </c>
      <c r="AS75" s="258" t="s">
        <v>11267</v>
      </c>
      <c r="AT75" s="241" t="str">
        <f t="shared" si="26"/>
        <v>싱글 페이욘 숲 속 미궁 클리어</v>
      </c>
      <c r="AU75" s="241" t="str">
        <f t="shared" si="27"/>
        <v>Clear Payon Forest Single Labyrinth</v>
      </c>
      <c r="AV75" s="241" t="str">
        <f t="shared" si="28"/>
        <v>通關斐揚森林單人迷宮</v>
      </c>
      <c r="AW75" s="241" t="str">
        <f t="shared" si="29"/>
        <v>通关斐扬树林深处单人迷宫</v>
      </c>
      <c r="AX75" s="241">
        <f t="shared" si="30"/>
        <v>0</v>
      </c>
      <c r="AY75" s="241" t="str">
        <f t="shared" si="31"/>
        <v>เคลียร์ Payon Forest Single Labyrinth</v>
      </c>
      <c r="AZ75" s="241" t="str">
        <f t="shared" si="32"/>
        <v>Selesaikan Labirin Tunggal Hutan Payon</v>
      </c>
      <c r="BA75" s="241" t="str">
        <f t="shared" si="33"/>
        <v>Magtagumpay sa Payon Forest Single Labyrinth</v>
      </c>
      <c r="BB75" s="241" t="str">
        <f t="shared" si="34"/>
        <v>Selesaikan Labirin Tunggal Hutan Payon</v>
      </c>
      <c r="BC75" s="241"/>
      <c r="BD75" s="241"/>
      <c r="BE75" s="241"/>
      <c r="BF75" s="241"/>
      <c r="BI75" s="236">
        <v>242074</v>
      </c>
      <c r="BJ75" s="235" t="str">
        <f t="shared" si="35"/>
        <v>메인 퀘스트 74 클리어</v>
      </c>
      <c r="BK75" s="234" t="str">
        <f t="shared" si="36"/>
        <v>Main Quest 74 Clear</v>
      </c>
      <c r="BL75" s="234" t="str">
        <f t="shared" si="37"/>
        <v>主線任務74通關</v>
      </c>
      <c r="BM75" s="234" t="str">
        <f t="shared" si="38"/>
        <v>通关主线任务74</v>
      </c>
      <c r="BN75" s="234" t="str">
        <f t="shared" si="39"/>
        <v>メインクエスト74クリア</v>
      </c>
      <c r="BO75" s="234" t="str">
        <f t="shared" si="40"/>
        <v>เคลียร์ Main Quest 74</v>
      </c>
      <c r="BP75" s="234" t="str">
        <f t="shared" si="41"/>
        <v>Misi Utama 74 Selesai</v>
      </c>
      <c r="BQ75" s="234" t="str">
        <f t="shared" si="42"/>
        <v>Tagumpay sa Pangunahing Quest 74</v>
      </c>
      <c r="BR75" s="234" t="str">
        <f t="shared" si="43"/>
        <v>Selesai Pencarian Utama 74</v>
      </c>
    </row>
    <row r="76" spans="1:70" ht="12.75" thickBot="1" x14ac:dyDescent="0.25">
      <c r="A76" s="31">
        <v>142075</v>
      </c>
      <c r="B76" s="201" t="str" cm="1">
        <f t="array" ref="B76">INDEX($AJ:$AS,MATCH($A76,$AJ:$AJ,0),B$1)</f>
        <v>멀티 페이욘 숲 속 미궁 클리어</v>
      </c>
      <c r="C76" s="201" t="str" cm="1">
        <f t="array" ref="C76">INDEX($AJ:$AS,MATCH($A76,$AJ:$AJ,0),C$1)</f>
        <v>Clear Payon Forest Multi Labyrinth</v>
      </c>
      <c r="D76" s="201" t="str" cm="1">
        <f t="array" ref="D76">INDEX($AJ:$AS,MATCH($A76,$AJ:$AJ,0),D$1)</f>
        <v>挑戰斐揚森林多人迷宮</v>
      </c>
      <c r="E76" s="201" t="str" cm="1">
        <f t="array" ref="E76">INDEX($AJ:$AS,MATCH($A76,$AJ:$AJ,0),E$1)</f>
        <v>通关斐扬树林深处多人迷宫</v>
      </c>
      <c r="F76" s="201" cm="1">
        <f t="array" ref="F76">INDEX($AJ:$AS,MATCH($A76,$AJ:$AJ,0),F$1)</f>
        <v>0</v>
      </c>
      <c r="G76" s="201" t="str" cm="1">
        <f t="array" ref="G76">INDEX($AJ:$AS,MATCH($A76,$AJ:$AJ,0),G$1)</f>
        <v>เคลียร์ Payon Forest Multi Labyrinth</v>
      </c>
      <c r="H76" s="201" t="str" cm="1">
        <f t="array" ref="H76">INDEX($AJ:$AS,MATCH($A76,$AJ:$AJ,0),H$1)</f>
        <v>Selesaikan Labirin Multi Hutan Payon</v>
      </c>
      <c r="I76" s="201" t="str" cm="1">
        <f t="array" ref="I76">INDEX($AJ:$AS,MATCH($A76,$AJ:$AJ,0),I$1)</f>
        <v>Magtagumpay sa Payon Forest Multi Labyrinth</v>
      </c>
      <c r="J76" s="201" t="str" cm="1">
        <f t="array" ref="J76">INDEX($AJ:$AS,MATCH($A76,$AJ:$AJ,0),J$1)</f>
        <v>Selesaikan Labirin Pelbagai Hutan Payon</v>
      </c>
      <c r="K76" s="31">
        <v>0</v>
      </c>
      <c r="L76" s="31">
        <v>142075</v>
      </c>
      <c r="M76" s="31" t="str">
        <f>'가이드 작업용'!M76</f>
        <v>멀티 페이욘 숲 속 미궁 클리어</v>
      </c>
      <c r="N76" s="31" t="str">
        <f t="shared" si="24"/>
        <v>-</v>
      </c>
      <c r="R76" s="140">
        <v>1075</v>
      </c>
      <c r="S76" s="140">
        <v>2</v>
      </c>
      <c r="T76" s="140">
        <v>142075</v>
      </c>
      <c r="U76" s="140">
        <v>242075</v>
      </c>
      <c r="V76" s="186" t="str">
        <f>'가이드 작업용'!M76</f>
        <v>멀티 페이욘 숲 속 미궁 클리어</v>
      </c>
      <c r="W76" s="197" t="str">
        <f t="shared" si="23"/>
        <v>세비지 베베 보스 처치</v>
      </c>
      <c r="X76" s="202" t="str">
        <f t="shared" si="25"/>
        <v>크리미 처치</v>
      </c>
      <c r="Z76" s="197">
        <v>142075</v>
      </c>
      <c r="AA76" s="197" t="s">
        <v>2935</v>
      </c>
      <c r="AB76" s="197" t="s">
        <v>8528</v>
      </c>
      <c r="AC76" s="201">
        <v>142075</v>
      </c>
      <c r="AD76" s="201" t="s">
        <v>2936</v>
      </c>
      <c r="AE76" s="201" t="s">
        <v>8529</v>
      </c>
      <c r="AJ76" s="276">
        <v>142075</v>
      </c>
      <c r="AK76" s="278" t="s">
        <v>10236</v>
      </c>
      <c r="AL76" s="258" t="s">
        <v>11348</v>
      </c>
      <c r="AM76" s="258" t="s">
        <v>11233</v>
      </c>
      <c r="AN76" s="258" t="s">
        <v>11353</v>
      </c>
      <c r="AO76" s="258">
        <v>0</v>
      </c>
      <c r="AP76" s="258" t="s">
        <v>11356</v>
      </c>
      <c r="AQ76" s="258" t="s">
        <v>11359</v>
      </c>
      <c r="AR76" s="258" t="s">
        <v>11364</v>
      </c>
      <c r="AS76" s="258" t="s">
        <v>11369</v>
      </c>
      <c r="AT76" s="241" t="str">
        <f t="shared" si="26"/>
        <v>멀티 페이욘 숲 속 미궁 클리어</v>
      </c>
      <c r="AU76" s="241" t="str">
        <f t="shared" si="27"/>
        <v>Clear Payon Forest Multi Labyrinth</v>
      </c>
      <c r="AV76" s="241" t="str">
        <f t="shared" si="28"/>
        <v>挑戰斐揚森林多人迷宮</v>
      </c>
      <c r="AW76" s="241" t="str">
        <f t="shared" si="29"/>
        <v>通关斐扬树林深处多人迷宫</v>
      </c>
      <c r="AX76" s="241">
        <f t="shared" si="30"/>
        <v>0</v>
      </c>
      <c r="AY76" s="241" t="str">
        <f t="shared" si="31"/>
        <v>เคลียร์ Payon Forest Multi Labyrinth</v>
      </c>
      <c r="AZ76" s="241" t="str">
        <f t="shared" si="32"/>
        <v>Selesaikan Labirin Multi Hutan Payon</v>
      </c>
      <c r="BA76" s="241" t="str">
        <f t="shared" si="33"/>
        <v>Magtagumpay sa Payon Forest Multi Labyrinth</v>
      </c>
      <c r="BB76" s="241" t="str">
        <f t="shared" si="34"/>
        <v>Selesaikan Labirin Pelbagai Hutan Payon</v>
      </c>
      <c r="BC76" s="241"/>
      <c r="BD76" s="241"/>
      <c r="BE76" s="241"/>
      <c r="BF76" s="241"/>
      <c r="BI76" s="236">
        <v>242075</v>
      </c>
      <c r="BJ76" s="235" t="str">
        <f t="shared" si="35"/>
        <v>메인 퀘스트 75 클리어</v>
      </c>
      <c r="BK76" s="234" t="str">
        <f t="shared" si="36"/>
        <v>Main Quest 75 Clear</v>
      </c>
      <c r="BL76" s="234" t="str">
        <f t="shared" si="37"/>
        <v>主線任務75通關</v>
      </c>
      <c r="BM76" s="234" t="str">
        <f t="shared" si="38"/>
        <v>通关主线任务75</v>
      </c>
      <c r="BN76" s="234" t="str">
        <f t="shared" si="39"/>
        <v>メインクエスト75クリア</v>
      </c>
      <c r="BO76" s="234" t="str">
        <f t="shared" si="40"/>
        <v>เคลียร์ Main Quest 75</v>
      </c>
      <c r="BP76" s="234" t="str">
        <f t="shared" si="41"/>
        <v>Misi Utama 75 Selesai</v>
      </c>
      <c r="BQ76" s="234" t="str">
        <f t="shared" si="42"/>
        <v>Tagumpay sa Pangunahing Quest 75</v>
      </c>
      <c r="BR76" s="234" t="str">
        <f t="shared" si="43"/>
        <v>Selesai Pencarian Utama 75</v>
      </c>
    </row>
    <row r="77" spans="1:70" ht="12.75" thickBot="1" x14ac:dyDescent="0.25">
      <c r="A77" s="31">
        <v>142076</v>
      </c>
      <c r="B77" s="201" t="str" cm="1">
        <f t="array" ref="B77">INDEX($AJ:$AS,MATCH($A77,$AJ:$AJ,0),B$1)</f>
        <v>세비지 베베 소탕</v>
      </c>
      <c r="C77" s="201" t="str" cm="1">
        <f t="array" ref="C77">INDEX($AJ:$AS,MATCH($A77,$AJ:$AJ,0),C$1)</f>
        <v>Sweek Savage Babe</v>
      </c>
      <c r="D77" s="201" t="str" cm="1">
        <f t="array" ref="D77">INDEX($AJ:$AS,MATCH($A77,$AJ:$AJ,0),D$1)</f>
        <v>掃蕩小野豬</v>
      </c>
      <c r="E77" s="201" t="str" cm="1">
        <f t="array" ref="E77">INDEX($AJ:$AS,MATCH($A77,$AJ:$AJ,0),E$1)</f>
        <v>扫荡小野猪</v>
      </c>
      <c r="F77" s="201" t="str" cm="1">
        <f t="array" ref="F77">INDEX($AJ:$AS,MATCH($A77,$AJ:$AJ,0),F$1)</f>
        <v>マルチペイヨン森の迷路クリア</v>
      </c>
      <c r="G77" s="201" t="str" cm="1">
        <f t="array" ref="G77">INDEX($AJ:$AS,MATCH($A77,$AJ:$AJ,0),G$1)</f>
        <v>กวาดล้าง Savage Babe</v>
      </c>
      <c r="H77" s="201" t="str" cm="1">
        <f t="array" ref="H77">INDEX($AJ:$AS,MATCH($A77,$AJ:$AJ,0),H$1)</f>
        <v>Musnahkan Savage Babe</v>
      </c>
      <c r="I77" s="201" t="str" cm="1">
        <f t="array" ref="I77">INDEX($AJ:$AS,MATCH($A77,$AJ:$AJ,0),I$1)</f>
        <v>Sweek Savage Babe</v>
      </c>
      <c r="J77" s="201" t="str" cm="1">
        <f t="array" ref="J77">INDEX($AJ:$AS,MATCH($A77,$AJ:$AJ,0),J$1)</f>
        <v>Sapu Savage Babe</v>
      </c>
      <c r="K77" s="31">
        <v>0</v>
      </c>
      <c r="L77" s="31">
        <v>142076</v>
      </c>
      <c r="M77" s="31" t="str">
        <f>'가이드 작업용'!M77</f>
        <v>세비지 베베 소탕</v>
      </c>
      <c r="N77" s="31" t="str">
        <f t="shared" si="24"/>
        <v>-</v>
      </c>
      <c r="R77" s="140">
        <v>1076</v>
      </c>
      <c r="S77" s="140">
        <v>2</v>
      </c>
      <c r="T77" s="140">
        <v>142076</v>
      </c>
      <c r="U77" s="140">
        <v>242076</v>
      </c>
      <c r="V77" s="186" t="str">
        <f>'가이드 작업용'!M77</f>
        <v>세비지 베베 소탕</v>
      </c>
      <c r="W77" s="197" t="str">
        <f t="shared" si="23"/>
        <v>크리미 처치</v>
      </c>
      <c r="X77" s="202" t="str">
        <f t="shared" si="25"/>
        <v>무한의 공간, 세비지</v>
      </c>
      <c r="Z77" s="197">
        <v>142076</v>
      </c>
      <c r="AA77" s="197" t="s">
        <v>2936</v>
      </c>
      <c r="AB77" s="197" t="s">
        <v>8529</v>
      </c>
      <c r="AC77" s="201">
        <v>142076</v>
      </c>
      <c r="AD77" s="201" t="s">
        <v>8590</v>
      </c>
      <c r="AE77" s="201" t="s">
        <v>8576</v>
      </c>
      <c r="AJ77" s="276">
        <v>142076</v>
      </c>
      <c r="AK77" s="277" t="s">
        <v>2934</v>
      </c>
      <c r="AL77" s="258" t="s">
        <v>9630</v>
      </c>
      <c r="AM77" s="258" t="s">
        <v>9631</v>
      </c>
      <c r="AN77" s="258" t="s">
        <v>9632</v>
      </c>
      <c r="AO77" s="258" t="s">
        <v>9633</v>
      </c>
      <c r="AP77" s="258" t="s">
        <v>9634</v>
      </c>
      <c r="AQ77" s="258" t="s">
        <v>9635</v>
      </c>
      <c r="AR77" s="258" t="s">
        <v>9630</v>
      </c>
      <c r="AS77" s="258" t="s">
        <v>9636</v>
      </c>
      <c r="AT77" s="241" t="str">
        <f t="shared" si="26"/>
        <v>세비지 베베 소탕</v>
      </c>
      <c r="AU77" s="241" t="str">
        <f t="shared" si="27"/>
        <v>Sweek Savage Babe</v>
      </c>
      <c r="AV77" s="241" t="str">
        <f t="shared" si="28"/>
        <v>掃蕩小野豬</v>
      </c>
      <c r="AW77" s="241" t="str">
        <f t="shared" si="29"/>
        <v>扫荡小野猪</v>
      </c>
      <c r="AX77" s="241" t="str">
        <f t="shared" si="30"/>
        <v>マルチペイヨン森の迷路クリア</v>
      </c>
      <c r="AY77" s="241" t="str">
        <f t="shared" si="31"/>
        <v>กวาดล้าง Savage Babe</v>
      </c>
      <c r="AZ77" s="241" t="str">
        <f t="shared" si="32"/>
        <v>Musnahkan Savage Babe</v>
      </c>
      <c r="BA77" s="241" t="str">
        <f t="shared" si="33"/>
        <v>Sweek Savage Babe</v>
      </c>
      <c r="BB77" s="241" t="str">
        <f t="shared" si="34"/>
        <v>Sapu Savage Babe</v>
      </c>
      <c r="BC77" s="241"/>
      <c r="BD77" s="241"/>
      <c r="BE77" s="241"/>
      <c r="BF77" s="241"/>
      <c r="BI77" s="236">
        <v>242076</v>
      </c>
      <c r="BJ77" s="235" t="str">
        <f t="shared" si="35"/>
        <v>메인 퀘스트 76 클리어</v>
      </c>
      <c r="BK77" s="234" t="str">
        <f t="shared" si="36"/>
        <v>Main Quest 76 Clear</v>
      </c>
      <c r="BL77" s="234" t="str">
        <f t="shared" si="37"/>
        <v>主線任務76通關</v>
      </c>
      <c r="BM77" s="234" t="str">
        <f t="shared" si="38"/>
        <v>通关主线任务76</v>
      </c>
      <c r="BN77" s="234" t="str">
        <f t="shared" si="39"/>
        <v>メインクエスト76クリア</v>
      </c>
      <c r="BO77" s="234" t="str">
        <f t="shared" si="40"/>
        <v>เคลียร์ Main Quest 76</v>
      </c>
      <c r="BP77" s="234" t="str">
        <f t="shared" si="41"/>
        <v>Misi Utama 76 Selesai</v>
      </c>
      <c r="BQ77" s="234" t="str">
        <f t="shared" si="42"/>
        <v>Tagumpay sa Pangunahing Quest 76</v>
      </c>
      <c r="BR77" s="234" t="str">
        <f t="shared" si="43"/>
        <v>Selesai Pencarian Utama 76</v>
      </c>
    </row>
    <row r="78" spans="1:70" ht="12.75" thickBot="1" x14ac:dyDescent="0.25">
      <c r="A78" s="31">
        <v>142077</v>
      </c>
      <c r="B78" s="201" t="str" cm="1">
        <f t="array" ref="B78">INDEX($AJ:$AS,MATCH($A78,$AJ:$AJ,0),B$1)</f>
        <v>세비지 베베 보스 처치</v>
      </c>
      <c r="C78" s="201" t="str" cm="1">
        <f t="array" ref="C78">INDEX($AJ:$AS,MATCH($A78,$AJ:$AJ,0),C$1)</f>
        <v>Defeat Savage Babe Boss</v>
      </c>
      <c r="D78" s="201" t="str" cm="1">
        <f t="array" ref="D78">INDEX($AJ:$AS,MATCH($A78,$AJ:$AJ,0),D$1)</f>
        <v>擊敗小野豬BOSS</v>
      </c>
      <c r="E78" s="201" t="str" cm="1">
        <f t="array" ref="E78">INDEX($AJ:$AS,MATCH($A78,$AJ:$AJ,0),E$1)</f>
        <v>击杀小野猪BOSS</v>
      </c>
      <c r="F78" s="201" t="str" cm="1">
        <f t="array" ref="F78">INDEX($AJ:$AS,MATCH($A78,$AJ:$AJ,0),F$1)</f>
        <v>セベージベベ掃討</v>
      </c>
      <c r="G78" s="201" t="str" cm="1">
        <f t="array" ref="G78">INDEX($AJ:$AS,MATCH($A78,$AJ:$AJ,0),G$1)</f>
        <v>จัดการ Savage Babe BOSS</v>
      </c>
      <c r="H78" s="201" t="str" cm="1">
        <f t="array" ref="H78">INDEX($AJ:$AS,MATCH($A78,$AJ:$AJ,0),H$1)</f>
        <v>Kalahkan Bos Savage Babe</v>
      </c>
      <c r="I78" s="201" t="str" cm="1">
        <f t="array" ref="I78">INDEX($AJ:$AS,MATCH($A78,$AJ:$AJ,0),I$1)</f>
        <v>Talunin ang Savage Babe Boss</v>
      </c>
      <c r="J78" s="201" t="str" cm="1">
        <f t="array" ref="J78">INDEX($AJ:$AS,MATCH($A78,$AJ:$AJ,0),J$1)</f>
        <v>Tewaskan Boss Savage Babe</v>
      </c>
      <c r="K78" s="31">
        <v>0</v>
      </c>
      <c r="L78" s="31">
        <v>142077</v>
      </c>
      <c r="M78" s="31" t="str">
        <f>'가이드 작업용'!M78</f>
        <v>세비지 베베 보스 처치</v>
      </c>
      <c r="N78" s="31" t="str">
        <f t="shared" si="24"/>
        <v>-</v>
      </c>
      <c r="R78" s="140">
        <v>1077</v>
      </c>
      <c r="S78" s="140">
        <v>2</v>
      </c>
      <c r="T78" s="140">
        <v>142077</v>
      </c>
      <c r="U78" s="140">
        <v>242077</v>
      </c>
      <c r="V78" s="186" t="str">
        <f>'가이드 작업용'!M78</f>
        <v>세비지 베베 보스 처치</v>
      </c>
      <c r="W78" s="197" t="str">
        <f t="shared" si="23"/>
        <v>무한의 공간 도전</v>
      </c>
      <c r="X78" s="202" t="str">
        <f t="shared" si="25"/>
        <v>MVP 처치</v>
      </c>
      <c r="Z78" s="197">
        <v>142077</v>
      </c>
      <c r="AA78" s="197" t="s">
        <v>2901</v>
      </c>
      <c r="AB78" s="197" t="s">
        <v>8530</v>
      </c>
      <c r="AC78" s="201">
        <v>142077</v>
      </c>
      <c r="AD78" s="201" t="s">
        <v>2466</v>
      </c>
      <c r="AE78" s="201" t="s">
        <v>8479</v>
      </c>
      <c r="AJ78" s="276">
        <v>142077</v>
      </c>
      <c r="AK78" s="278" t="s">
        <v>2935</v>
      </c>
      <c r="AL78" s="258" t="s">
        <v>8528</v>
      </c>
      <c r="AM78" s="258" t="s">
        <v>9637</v>
      </c>
      <c r="AN78" s="258" t="s">
        <v>9638</v>
      </c>
      <c r="AO78" s="258" t="s">
        <v>9639</v>
      </c>
      <c r="AP78" s="258" t="s">
        <v>9640</v>
      </c>
      <c r="AQ78" s="258" t="s">
        <v>9641</v>
      </c>
      <c r="AR78" s="258" t="s">
        <v>9642</v>
      </c>
      <c r="AS78" s="258" t="s">
        <v>9643</v>
      </c>
      <c r="AT78" s="241" t="str">
        <f t="shared" si="26"/>
        <v>세비지 베베 보스 처치</v>
      </c>
      <c r="AU78" s="241" t="str">
        <f t="shared" si="27"/>
        <v>Defeat Savage Babe Boss</v>
      </c>
      <c r="AV78" s="241" t="str">
        <f t="shared" si="28"/>
        <v>擊敗小野豬BOSS</v>
      </c>
      <c r="AW78" s="241" t="str">
        <f t="shared" si="29"/>
        <v>击杀小野猪BOSS</v>
      </c>
      <c r="AX78" s="241" t="str">
        <f t="shared" si="30"/>
        <v>セベージベベ掃討</v>
      </c>
      <c r="AY78" s="241" t="str">
        <f t="shared" si="31"/>
        <v>จัดการ Savage Babe BOSS</v>
      </c>
      <c r="AZ78" s="241" t="str">
        <f t="shared" si="32"/>
        <v>Kalahkan Bos Savage Babe</v>
      </c>
      <c r="BA78" s="241" t="str">
        <f t="shared" si="33"/>
        <v>Talunin ang Savage Babe Boss</v>
      </c>
      <c r="BB78" s="241" t="str">
        <f t="shared" si="34"/>
        <v>Tewaskan Boss Savage Babe</v>
      </c>
      <c r="BC78" s="241"/>
      <c r="BD78" s="241"/>
      <c r="BE78" s="241"/>
      <c r="BF78" s="241"/>
      <c r="BI78" s="236">
        <v>242077</v>
      </c>
      <c r="BJ78" s="235" t="str">
        <f t="shared" si="35"/>
        <v>메인 퀘스트 77 클리어</v>
      </c>
      <c r="BK78" s="234" t="str">
        <f t="shared" si="36"/>
        <v>Main Quest 77 Clear</v>
      </c>
      <c r="BL78" s="234" t="str">
        <f t="shared" si="37"/>
        <v>主線任務77通關</v>
      </c>
      <c r="BM78" s="234" t="str">
        <f t="shared" si="38"/>
        <v>通关主线任务77</v>
      </c>
      <c r="BN78" s="234" t="str">
        <f t="shared" si="39"/>
        <v>メインクエスト77クリア</v>
      </c>
      <c r="BO78" s="234" t="str">
        <f t="shared" si="40"/>
        <v>เคลียร์ Main Quest 77</v>
      </c>
      <c r="BP78" s="234" t="str">
        <f t="shared" si="41"/>
        <v>Misi Utama 77 Selesai</v>
      </c>
      <c r="BQ78" s="234" t="str">
        <f t="shared" si="42"/>
        <v>Tagumpay sa Pangunahing Quest 77</v>
      </c>
      <c r="BR78" s="234" t="str">
        <f t="shared" si="43"/>
        <v>Selesai Pencarian Utama 77</v>
      </c>
    </row>
    <row r="79" spans="1:70" ht="12.75" thickBot="1" x14ac:dyDescent="0.25">
      <c r="A79" s="31">
        <v>142078</v>
      </c>
      <c r="B79" s="201" t="str" cm="1">
        <f t="array" ref="B79">INDEX($AJ:$AS,MATCH($A79,$AJ:$AJ,0),B$1)</f>
        <v>크리미 처치</v>
      </c>
      <c r="C79" s="201" t="str" cm="1">
        <f t="array" ref="C79">INDEX($AJ:$AS,MATCH($A79,$AJ:$AJ,0),C$1)</f>
        <v>Defeat Creamy</v>
      </c>
      <c r="D79" s="201" t="str" cm="1">
        <f t="array" ref="D79">INDEX($AJ:$AS,MATCH($A79,$AJ:$AJ,0),D$1)</f>
        <v>擊敗克瑞米</v>
      </c>
      <c r="E79" s="201" t="str" cm="1">
        <f t="array" ref="E79">INDEX($AJ:$AS,MATCH($A79,$AJ:$AJ,0),E$1)</f>
        <v>击杀狂暴克瑞米</v>
      </c>
      <c r="F79" s="201" t="str" cm="1">
        <f t="array" ref="F79">INDEX($AJ:$AS,MATCH($A79,$AJ:$AJ,0),F$1)</f>
        <v>セベージ·ベベ·ボス処置</v>
      </c>
      <c r="G79" s="201" t="str" cm="1">
        <f t="array" ref="G79">INDEX($AJ:$AS,MATCH($A79,$AJ:$AJ,0),G$1)</f>
        <v>จัดการ Creamy</v>
      </c>
      <c r="H79" s="201" t="str" cm="1">
        <f t="array" ref="H79">INDEX($AJ:$AS,MATCH($A79,$AJ:$AJ,0),H$1)</f>
        <v>Kalahkan Creamy</v>
      </c>
      <c r="I79" s="201" t="str" cm="1">
        <f t="array" ref="I79">INDEX($AJ:$AS,MATCH($A79,$AJ:$AJ,0),I$1)</f>
        <v>Talunin ang Creamy</v>
      </c>
      <c r="J79" s="201" t="str" cm="1">
        <f t="array" ref="J79">INDEX($AJ:$AS,MATCH($A79,$AJ:$AJ,0),J$1)</f>
        <v>Tewaskan Creamy</v>
      </c>
      <c r="K79" s="31">
        <v>0</v>
      </c>
      <c r="L79" s="31">
        <v>142078</v>
      </c>
      <c r="M79" s="31" t="str">
        <f>'가이드 작업용'!M79</f>
        <v>크리미 처치</v>
      </c>
      <c r="N79" s="31" t="str">
        <f t="shared" si="24"/>
        <v>-</v>
      </c>
      <c r="R79" s="140">
        <v>1078</v>
      </c>
      <c r="S79" s="140">
        <v>2</v>
      </c>
      <c r="T79" s="140">
        <v>142078</v>
      </c>
      <c r="U79" s="140">
        <v>242078</v>
      </c>
      <c r="V79" s="186" t="str">
        <f>'가이드 작업용'!M79</f>
        <v>크리미 처치</v>
      </c>
      <c r="W79" s="197" t="str">
        <f t="shared" si="23"/>
        <v>MVP 처치</v>
      </c>
      <c r="X79" s="202" t="str">
        <f t="shared" si="25"/>
        <v>크리미 보스 처치</v>
      </c>
      <c r="Z79" s="197">
        <v>142078</v>
      </c>
      <c r="AA79" s="197" t="s">
        <v>2466</v>
      </c>
      <c r="AB79" s="197" t="s">
        <v>8479</v>
      </c>
      <c r="AC79" s="201">
        <v>142078</v>
      </c>
      <c r="AD79" s="201" t="s">
        <v>2937</v>
      </c>
      <c r="AE79" s="201" t="s">
        <v>8531</v>
      </c>
      <c r="AJ79" s="276">
        <v>142078</v>
      </c>
      <c r="AK79" s="277" t="s">
        <v>2936</v>
      </c>
      <c r="AL79" s="258" t="s">
        <v>8529</v>
      </c>
      <c r="AM79" s="258" t="s">
        <v>9644</v>
      </c>
      <c r="AN79" s="258" t="s">
        <v>9645</v>
      </c>
      <c r="AO79" s="258" t="s">
        <v>9646</v>
      </c>
      <c r="AP79" s="258" t="s">
        <v>9647</v>
      </c>
      <c r="AQ79" s="258" t="s">
        <v>9648</v>
      </c>
      <c r="AR79" s="258" t="s">
        <v>9649</v>
      </c>
      <c r="AS79" s="258" t="s">
        <v>9650</v>
      </c>
      <c r="AT79" s="241" t="str">
        <f t="shared" si="26"/>
        <v>크리미 처치</v>
      </c>
      <c r="AU79" s="241" t="str">
        <f t="shared" si="27"/>
        <v>Defeat Creamy</v>
      </c>
      <c r="AV79" s="241" t="str">
        <f t="shared" si="28"/>
        <v>擊敗克瑞米</v>
      </c>
      <c r="AW79" s="241" t="str">
        <f t="shared" si="29"/>
        <v>击杀狂暴克瑞米</v>
      </c>
      <c r="AX79" s="241" t="str">
        <f t="shared" si="30"/>
        <v>セベージ·ベベ·ボス処置</v>
      </c>
      <c r="AY79" s="241" t="str">
        <f t="shared" si="31"/>
        <v>จัดการ Creamy</v>
      </c>
      <c r="AZ79" s="241" t="str">
        <f t="shared" si="32"/>
        <v>Kalahkan Creamy</v>
      </c>
      <c r="BA79" s="241" t="str">
        <f t="shared" si="33"/>
        <v>Talunin ang Creamy</v>
      </c>
      <c r="BB79" s="241" t="str">
        <f t="shared" si="34"/>
        <v>Tewaskan Creamy</v>
      </c>
      <c r="BC79" s="241"/>
      <c r="BD79" s="241"/>
      <c r="BE79" s="241"/>
      <c r="BF79" s="241"/>
      <c r="BI79" s="236">
        <v>242078</v>
      </c>
      <c r="BJ79" s="235" t="str">
        <f t="shared" si="35"/>
        <v>메인 퀘스트 78 클리어</v>
      </c>
      <c r="BK79" s="234" t="str">
        <f t="shared" si="36"/>
        <v>Main Quest 78 Clear</v>
      </c>
      <c r="BL79" s="234" t="str">
        <f t="shared" si="37"/>
        <v>主線任務78通關</v>
      </c>
      <c r="BM79" s="234" t="str">
        <f t="shared" si="38"/>
        <v>通关主线任务78</v>
      </c>
      <c r="BN79" s="234" t="str">
        <f t="shared" si="39"/>
        <v>メインクエスト78クリア</v>
      </c>
      <c r="BO79" s="234" t="str">
        <f t="shared" si="40"/>
        <v>เคลียร์ Main Quest 78</v>
      </c>
      <c r="BP79" s="234" t="str">
        <f t="shared" si="41"/>
        <v>Misi Utama 78 Selesai</v>
      </c>
      <c r="BQ79" s="234" t="str">
        <f t="shared" si="42"/>
        <v>Tagumpay sa Pangunahing Quest 78</v>
      </c>
      <c r="BR79" s="234" t="str">
        <f t="shared" si="43"/>
        <v>Selesai Pencarian Utama 78</v>
      </c>
    </row>
    <row r="80" spans="1:70" ht="12.75" thickBot="1" x14ac:dyDescent="0.25">
      <c r="A80" s="31">
        <v>142079</v>
      </c>
      <c r="B80" s="201" t="str" cm="1">
        <f t="array" ref="B80">INDEX($AJ:$AS,MATCH($A80,$AJ:$AJ,0),B$1)</f>
        <v>무한의 공간, 세비지</v>
      </c>
      <c r="C80" s="201" t="str" cm="1">
        <f t="array" ref="C80">INDEX($AJ:$AS,MATCH($A80,$AJ:$AJ,0),C$1)</f>
        <v>Challenge Space of Infinite, Savage</v>
      </c>
      <c r="D80" s="201" t="str" cm="1">
        <f t="array" ref="D80">INDEX($AJ:$AS,MATCH($A80,$AJ:$AJ,0),D$1)</f>
        <v>挑戰無限空間，野豬</v>
      </c>
      <c r="E80" s="201" t="str" cm="1">
        <f t="array" ref="E80">INDEX($AJ:$AS,MATCH($A80,$AJ:$AJ,0),E$1)</f>
        <v>无限空间，挑战小野猪</v>
      </c>
      <c r="F80" s="201" t="str" cm="1">
        <f t="array" ref="F80">INDEX($AJ:$AS,MATCH($A80,$AJ:$AJ,0),F$1)</f>
        <v>クリーミー·処置</v>
      </c>
      <c r="G80" s="201" t="str" cm="1">
        <f t="array" ref="G80">INDEX($AJ:$AS,MATCH($A80,$AJ:$AJ,0),G$1)</f>
        <v>ท้าทาย Space of Infinite, Savage</v>
      </c>
      <c r="H80" s="201" t="str" cm="1">
        <f t="array" ref="H80">INDEX($AJ:$AS,MATCH($A80,$AJ:$AJ,0),H$1)</f>
        <v>Tantangan Ruang tak terbatas, Savage</v>
      </c>
      <c r="I80" s="201" t="str" cm="1">
        <f t="array" ref="I80">INDEX($AJ:$AS,MATCH($A80,$AJ:$AJ,0),I$1)</f>
        <v>Hamunin ang Space of Infinite, Savage</v>
      </c>
      <c r="J80" s="201" t="str" cm="1">
        <f t="array" ref="J80">INDEX($AJ:$AS,MATCH($A80,$AJ:$AJ,0),J$1)</f>
        <v>Cabar Ruang Infinit, Savage</v>
      </c>
      <c r="K80" s="31">
        <v>0</v>
      </c>
      <c r="L80" s="31">
        <v>142079</v>
      </c>
      <c r="M80" s="31" t="str">
        <f>'가이드 작업용'!M80</f>
        <v>무한의 공간, 세비지</v>
      </c>
      <c r="N80" s="31" t="str">
        <f t="shared" si="24"/>
        <v>-</v>
      </c>
      <c r="R80" s="140">
        <v>1079</v>
      </c>
      <c r="S80" s="140">
        <v>2</v>
      </c>
      <c r="T80" s="140">
        <v>142079</v>
      </c>
      <c r="U80" s="140">
        <v>242079</v>
      </c>
      <c r="V80" s="186" t="str">
        <f>'가이드 작업용'!M80</f>
        <v>무한의 공간, 세비지</v>
      </c>
      <c r="W80" s="197" t="str">
        <f t="shared" si="23"/>
        <v>크리미 보스 처치</v>
      </c>
      <c r="X80" s="202" t="str">
        <f t="shared" si="25"/>
        <v>요요 처치</v>
      </c>
      <c r="Z80" s="197">
        <v>142079</v>
      </c>
      <c r="AA80" s="197" t="s">
        <v>2937</v>
      </c>
      <c r="AB80" s="197" t="s">
        <v>8531</v>
      </c>
      <c r="AC80" s="201">
        <v>142079</v>
      </c>
      <c r="AD80" s="201" t="s">
        <v>2938</v>
      </c>
      <c r="AE80" s="201" t="s">
        <v>8532</v>
      </c>
      <c r="AJ80" s="276">
        <v>142079</v>
      </c>
      <c r="AK80" s="278" t="s">
        <v>8590</v>
      </c>
      <c r="AL80" s="258" t="s">
        <v>10237</v>
      </c>
      <c r="AM80" s="258" t="s">
        <v>9651</v>
      </c>
      <c r="AN80" s="258" t="s">
        <v>9652</v>
      </c>
      <c r="AO80" s="258" t="s">
        <v>9653</v>
      </c>
      <c r="AP80" s="258" t="s">
        <v>10238</v>
      </c>
      <c r="AQ80" s="258" t="s">
        <v>9654</v>
      </c>
      <c r="AR80" s="258" t="s">
        <v>9655</v>
      </c>
      <c r="AS80" s="258" t="s">
        <v>9656</v>
      </c>
      <c r="AT80" s="241" t="str">
        <f t="shared" si="26"/>
        <v>무한의 공간, 세비지</v>
      </c>
      <c r="AU80" s="241" t="str">
        <f t="shared" si="27"/>
        <v>Challenge Space of Infinite, Savage</v>
      </c>
      <c r="AV80" s="241" t="str">
        <f t="shared" si="28"/>
        <v>挑戰無限空間，野豬</v>
      </c>
      <c r="AW80" s="241" t="str">
        <f t="shared" si="29"/>
        <v>无限空间，挑战小野猪</v>
      </c>
      <c r="AX80" s="241" t="str">
        <f t="shared" si="30"/>
        <v>クリーミー·処置</v>
      </c>
      <c r="AY80" s="241" t="str">
        <f t="shared" si="31"/>
        <v>ท้าทาย Space of Infinite, Savage</v>
      </c>
      <c r="AZ80" s="241" t="str">
        <f t="shared" si="32"/>
        <v>Tantangan Ruang tak terbatas, Savage</v>
      </c>
      <c r="BA80" s="241" t="str">
        <f t="shared" si="33"/>
        <v>Hamunin ang Space of Infinite, Savage</v>
      </c>
      <c r="BB80" s="241" t="str">
        <f t="shared" si="34"/>
        <v>Cabar Ruang Infinit, Savage</v>
      </c>
      <c r="BC80" s="241"/>
      <c r="BD80" s="241"/>
      <c r="BE80" s="241"/>
      <c r="BF80" s="241"/>
      <c r="BI80" s="236">
        <v>242079</v>
      </c>
      <c r="BJ80" s="235" t="str">
        <f t="shared" si="35"/>
        <v>메인 퀘스트 79 클리어</v>
      </c>
      <c r="BK80" s="234" t="str">
        <f t="shared" si="36"/>
        <v>Main Quest 79 Clear</v>
      </c>
      <c r="BL80" s="234" t="str">
        <f t="shared" si="37"/>
        <v>主線任務79通關</v>
      </c>
      <c r="BM80" s="234" t="str">
        <f t="shared" si="38"/>
        <v>通关主线任务79</v>
      </c>
      <c r="BN80" s="234" t="str">
        <f t="shared" si="39"/>
        <v>メインクエスト79クリア</v>
      </c>
      <c r="BO80" s="234" t="str">
        <f t="shared" si="40"/>
        <v>เคลียร์ Main Quest 79</v>
      </c>
      <c r="BP80" s="234" t="str">
        <f t="shared" si="41"/>
        <v>Misi Utama 79 Selesai</v>
      </c>
      <c r="BQ80" s="234" t="str">
        <f t="shared" si="42"/>
        <v>Tagumpay sa Pangunahing Quest 79</v>
      </c>
      <c r="BR80" s="234" t="str">
        <f t="shared" si="43"/>
        <v>Selesai Pencarian Utama 79</v>
      </c>
    </row>
    <row r="81" spans="1:70" ht="12.75" thickBot="1" x14ac:dyDescent="0.25">
      <c r="A81" s="31">
        <v>142080</v>
      </c>
      <c r="B81" s="201" t="str" cm="1">
        <f t="array" ref="B81">INDEX($AJ:$AS,MATCH($A81,$AJ:$AJ,0),B$1)</f>
        <v>MVP 처치</v>
      </c>
      <c r="C81" s="201" t="str" cm="1">
        <f t="array" ref="C81">INDEX($AJ:$AS,MATCH($A81,$AJ:$AJ,0),C$1)</f>
        <v>Defeat MVP</v>
      </c>
      <c r="D81" s="201" t="str" cm="1">
        <f t="array" ref="D81">INDEX($AJ:$AS,MATCH($A81,$AJ:$AJ,0),D$1)</f>
        <v>擊敗MVP</v>
      </c>
      <c r="E81" s="201" t="str" cm="1">
        <f t="array" ref="E81">INDEX($AJ:$AS,MATCH($A81,$AJ:$AJ,0),E$1)</f>
        <v>击杀MVP</v>
      </c>
      <c r="F81" s="201" t="str" cm="1">
        <f t="array" ref="F81">INDEX($AJ:$AS,MATCH($A81,$AJ:$AJ,0),F$1)</f>
        <v>一次転職</v>
      </c>
      <c r="G81" s="201" t="str" cm="1">
        <f t="array" ref="G81">INDEX($AJ:$AS,MATCH($A81,$AJ:$AJ,0),G$1)</f>
        <v>จัดการ MVP</v>
      </c>
      <c r="H81" s="201" t="str" cm="1">
        <f t="array" ref="H81">INDEX($AJ:$AS,MATCH($A81,$AJ:$AJ,0),H$1)</f>
        <v>Kalahkan MVP</v>
      </c>
      <c r="I81" s="201" t="str" cm="1">
        <f t="array" ref="I81">INDEX($AJ:$AS,MATCH($A81,$AJ:$AJ,0),I$1)</f>
        <v>Talunin ang MVP</v>
      </c>
      <c r="J81" s="201" t="str" cm="1">
        <f t="array" ref="J81">INDEX($AJ:$AS,MATCH($A81,$AJ:$AJ,0),J$1)</f>
        <v>Tewaskan MVP</v>
      </c>
      <c r="K81" s="31">
        <v>0</v>
      </c>
      <c r="L81" s="31">
        <v>142080</v>
      </c>
      <c r="M81" s="31" t="str">
        <f>'가이드 작업용'!M81</f>
        <v>MVP 처치</v>
      </c>
      <c r="N81" s="31" t="str">
        <f t="shared" si="24"/>
        <v>-</v>
      </c>
      <c r="R81" s="140">
        <v>1080</v>
      </c>
      <c r="S81" s="140">
        <v>2</v>
      </c>
      <c r="T81" s="140">
        <v>142080</v>
      </c>
      <c r="U81" s="140">
        <v>242080</v>
      </c>
      <c r="V81" s="186" t="str">
        <f>'가이드 작업용'!M81</f>
        <v>MVP 처치</v>
      </c>
      <c r="W81" s="197" t="str">
        <f t="shared" si="23"/>
        <v>요요 처치</v>
      </c>
      <c r="X81" s="202" t="str">
        <f t="shared" si="25"/>
        <v>MVP 처치</v>
      </c>
      <c r="Z81" s="197">
        <v>142080</v>
      </c>
      <c r="AA81" s="197" t="s">
        <v>2938</v>
      </c>
      <c r="AB81" s="197" t="s">
        <v>8532</v>
      </c>
      <c r="AC81" s="201">
        <v>142080</v>
      </c>
      <c r="AD81" s="201" t="s">
        <v>2466</v>
      </c>
      <c r="AE81" s="201" t="s">
        <v>8479</v>
      </c>
      <c r="AJ81" s="276">
        <v>142080</v>
      </c>
      <c r="AK81" s="277" t="s">
        <v>2466</v>
      </c>
      <c r="AL81" s="258" t="s">
        <v>8479</v>
      </c>
      <c r="AM81" s="258" t="s">
        <v>9330</v>
      </c>
      <c r="AN81" s="258" t="s">
        <v>9331</v>
      </c>
      <c r="AO81" s="258" t="s">
        <v>9332</v>
      </c>
      <c r="AP81" s="258" t="s">
        <v>9333</v>
      </c>
      <c r="AQ81" s="258" t="s">
        <v>9334</v>
      </c>
      <c r="AR81" s="258" t="s">
        <v>9335</v>
      </c>
      <c r="AS81" s="258" t="s">
        <v>9336</v>
      </c>
      <c r="AT81" s="241" t="str">
        <f t="shared" si="26"/>
        <v>MVP 처치</v>
      </c>
      <c r="AU81" s="241" t="str">
        <f t="shared" si="27"/>
        <v>Defeat MVP</v>
      </c>
      <c r="AV81" s="241" t="str">
        <f t="shared" si="28"/>
        <v>擊敗MVP</v>
      </c>
      <c r="AW81" s="241" t="str">
        <f t="shared" si="29"/>
        <v>击杀MVP</v>
      </c>
      <c r="AX81" s="241" t="str">
        <f t="shared" si="30"/>
        <v>一次転職</v>
      </c>
      <c r="AY81" s="241" t="str">
        <f t="shared" si="31"/>
        <v>จัดการ MVP</v>
      </c>
      <c r="AZ81" s="241" t="str">
        <f t="shared" si="32"/>
        <v>Kalahkan MVP</v>
      </c>
      <c r="BA81" s="241" t="str">
        <f t="shared" si="33"/>
        <v>Talunin ang MVP</v>
      </c>
      <c r="BB81" s="241" t="str">
        <f t="shared" si="34"/>
        <v>Tewaskan MVP</v>
      </c>
      <c r="BC81" s="241"/>
      <c r="BD81" s="241"/>
      <c r="BE81" s="241"/>
      <c r="BF81" s="241"/>
      <c r="BI81" s="236">
        <v>242080</v>
      </c>
      <c r="BJ81" s="235" t="str">
        <f t="shared" si="35"/>
        <v>메인 퀘스트 80 클리어</v>
      </c>
      <c r="BK81" s="234" t="str">
        <f t="shared" si="36"/>
        <v>Main Quest 80 Clear</v>
      </c>
      <c r="BL81" s="234" t="str">
        <f t="shared" si="37"/>
        <v>主線任務80通關</v>
      </c>
      <c r="BM81" s="234" t="str">
        <f t="shared" si="38"/>
        <v>通关主线任务80</v>
      </c>
      <c r="BN81" s="234" t="str">
        <f t="shared" si="39"/>
        <v>メインクエスト80クリア</v>
      </c>
      <c r="BO81" s="234" t="str">
        <f t="shared" si="40"/>
        <v>เคลียร์ Main Quest 80</v>
      </c>
      <c r="BP81" s="234" t="str">
        <f t="shared" si="41"/>
        <v>Misi Utama 80 Selesai</v>
      </c>
      <c r="BQ81" s="234" t="str">
        <f t="shared" si="42"/>
        <v>Tagumpay sa Pangunahing Quest 80</v>
      </c>
      <c r="BR81" s="234" t="str">
        <f t="shared" si="43"/>
        <v>Selesai Pencarian Utama 80</v>
      </c>
    </row>
    <row r="82" spans="1:70" ht="12.75" thickBot="1" x14ac:dyDescent="0.25">
      <c r="A82" s="31">
        <v>142081</v>
      </c>
      <c r="B82" s="201" t="str" cm="1">
        <f t="array" ref="B82">INDEX($AJ:$AS,MATCH($A82,$AJ:$AJ,0),B$1)</f>
        <v>크리미 보스 처치</v>
      </c>
      <c r="C82" s="201" t="str" cm="1">
        <f t="array" ref="C82">INDEX($AJ:$AS,MATCH($A82,$AJ:$AJ,0),C$1)</f>
        <v>Defeat Creamy Boss</v>
      </c>
      <c r="D82" s="201" t="str" cm="1">
        <f t="array" ref="D82">INDEX($AJ:$AS,MATCH($A82,$AJ:$AJ,0),D$1)</f>
        <v>擊敗克瑞米BOSS</v>
      </c>
      <c r="E82" s="201" t="str" cm="1">
        <f t="array" ref="E82">INDEX($AJ:$AS,MATCH($A82,$AJ:$AJ,0),E$1)</f>
        <v>击杀狂暴克瑞米BOSS</v>
      </c>
      <c r="F82" s="201" t="str" cm="1">
        <f t="array" ref="F82">INDEX($AJ:$AS,MATCH($A82,$AJ:$AJ,0),F$1)</f>
        <v>MVP処置</v>
      </c>
      <c r="G82" s="201" t="str" cm="1">
        <f t="array" ref="G82">INDEX($AJ:$AS,MATCH($A82,$AJ:$AJ,0),G$1)</f>
        <v>จัดการ Creamy BOSS</v>
      </c>
      <c r="H82" s="201" t="str" cm="1">
        <f t="array" ref="H82">INDEX($AJ:$AS,MATCH($A82,$AJ:$AJ,0),H$1)</f>
        <v>Kalahkan Bos Creamy</v>
      </c>
      <c r="I82" s="201" t="str" cm="1">
        <f t="array" ref="I82">INDEX($AJ:$AS,MATCH($A82,$AJ:$AJ,0),I$1)</f>
        <v>Talunin ang Creamy Boss</v>
      </c>
      <c r="J82" s="201" t="str" cm="1">
        <f t="array" ref="J82">INDEX($AJ:$AS,MATCH($A82,$AJ:$AJ,0),J$1)</f>
        <v>Tewaskan Boss Creamy</v>
      </c>
      <c r="K82" s="31">
        <v>0</v>
      </c>
      <c r="L82" s="31">
        <v>142081</v>
      </c>
      <c r="M82" s="31" t="str">
        <f>'가이드 작업용'!M82</f>
        <v>크리미 보스 처치</v>
      </c>
      <c r="N82" s="31" t="str">
        <f t="shared" si="24"/>
        <v>-</v>
      </c>
      <c r="R82" s="140">
        <v>1081</v>
      </c>
      <c r="S82" s="140">
        <v>2</v>
      </c>
      <c r="T82" s="140">
        <v>142081</v>
      </c>
      <c r="U82" s="140">
        <v>242081</v>
      </c>
      <c r="V82" s="186" t="str">
        <f>'가이드 작업용'!M82</f>
        <v>크리미 보스 처치</v>
      </c>
      <c r="W82" s="197" t="str">
        <f t="shared" si="23"/>
        <v>요요 소탕</v>
      </c>
      <c r="X82" s="202" t="str">
        <f t="shared" si="25"/>
        <v>강한 장비 제작</v>
      </c>
      <c r="Z82" s="197">
        <v>142081</v>
      </c>
      <c r="AA82" s="197" t="s">
        <v>2939</v>
      </c>
      <c r="AB82" s="197" t="s">
        <v>8532</v>
      </c>
      <c r="AC82" s="201">
        <v>142081</v>
      </c>
      <c r="AD82" s="201" t="s">
        <v>2940</v>
      </c>
      <c r="AE82" s="201" t="s">
        <v>8533</v>
      </c>
      <c r="AJ82" s="276">
        <v>142081</v>
      </c>
      <c r="AK82" s="278" t="s">
        <v>2937</v>
      </c>
      <c r="AL82" s="258" t="s">
        <v>8531</v>
      </c>
      <c r="AM82" s="258" t="s">
        <v>9657</v>
      </c>
      <c r="AN82" s="258" t="s">
        <v>9658</v>
      </c>
      <c r="AO82" s="258" t="s">
        <v>9344</v>
      </c>
      <c r="AP82" s="258" t="s">
        <v>9659</v>
      </c>
      <c r="AQ82" s="258" t="s">
        <v>9660</v>
      </c>
      <c r="AR82" s="258" t="s">
        <v>9661</v>
      </c>
      <c r="AS82" s="258" t="s">
        <v>9662</v>
      </c>
      <c r="AT82" s="241" t="str">
        <f t="shared" si="26"/>
        <v>크리미 보스 처치</v>
      </c>
      <c r="AU82" s="241" t="str">
        <f t="shared" si="27"/>
        <v>Defeat Creamy Boss</v>
      </c>
      <c r="AV82" s="241" t="str">
        <f t="shared" si="28"/>
        <v>擊敗克瑞米BOSS</v>
      </c>
      <c r="AW82" s="241" t="str">
        <f t="shared" si="29"/>
        <v>击杀狂暴克瑞米BOSS</v>
      </c>
      <c r="AX82" s="241" t="str">
        <f t="shared" si="30"/>
        <v>MVP処置</v>
      </c>
      <c r="AY82" s="241" t="str">
        <f t="shared" si="31"/>
        <v>จัดการ Creamy BOSS</v>
      </c>
      <c r="AZ82" s="241" t="str">
        <f t="shared" si="32"/>
        <v>Kalahkan Bos Creamy</v>
      </c>
      <c r="BA82" s="241" t="str">
        <f t="shared" si="33"/>
        <v>Talunin ang Creamy Boss</v>
      </c>
      <c r="BB82" s="241" t="str">
        <f t="shared" si="34"/>
        <v>Tewaskan Boss Creamy</v>
      </c>
      <c r="BC82" s="241"/>
      <c r="BD82" s="241"/>
      <c r="BE82" s="241"/>
      <c r="BF82" s="241"/>
      <c r="BI82" s="236">
        <v>242081</v>
      </c>
      <c r="BJ82" s="235" t="str">
        <f t="shared" si="35"/>
        <v>메인 퀘스트 81 클리어</v>
      </c>
      <c r="BK82" s="234" t="str">
        <f t="shared" si="36"/>
        <v>Main Quest 81 Clear</v>
      </c>
      <c r="BL82" s="234" t="str">
        <f t="shared" si="37"/>
        <v>主線任務81通關</v>
      </c>
      <c r="BM82" s="234" t="str">
        <f t="shared" si="38"/>
        <v>通关主线任务81</v>
      </c>
      <c r="BN82" s="234" t="str">
        <f t="shared" si="39"/>
        <v>メインクエスト81クリア</v>
      </c>
      <c r="BO82" s="234" t="str">
        <f t="shared" si="40"/>
        <v>เคลียร์ Main Quest 81</v>
      </c>
      <c r="BP82" s="234" t="str">
        <f t="shared" si="41"/>
        <v>Misi Utama 81 Selesai</v>
      </c>
      <c r="BQ82" s="234" t="str">
        <f t="shared" si="42"/>
        <v>Tagumpay sa Pangunahing Quest 81</v>
      </c>
      <c r="BR82" s="234" t="str">
        <f t="shared" si="43"/>
        <v>Selesai Pencarian Utama 81</v>
      </c>
    </row>
    <row r="83" spans="1:70" ht="12.75" thickBot="1" x14ac:dyDescent="0.25">
      <c r="A83" s="31">
        <v>142082</v>
      </c>
      <c r="B83" s="201" t="str" cm="1">
        <f t="array" ref="B83">INDEX($AJ:$AS,MATCH($A83,$AJ:$AJ,0),B$1)</f>
        <v>요요 처치</v>
      </c>
      <c r="C83" s="201" t="str" cm="1">
        <f t="array" ref="C83">INDEX($AJ:$AS,MATCH($A83,$AJ:$AJ,0),C$1)</f>
        <v>Defeat Yoyo</v>
      </c>
      <c r="D83" s="201" t="str" cm="1">
        <f t="array" ref="D83">INDEX($AJ:$AS,MATCH($A83,$AJ:$AJ,0),D$1)</f>
        <v>擊敗溜溜猴</v>
      </c>
      <c r="E83" s="201" t="str" cm="1">
        <f t="array" ref="E83">INDEX($AJ:$AS,MATCH($A83,$AJ:$AJ,0),E$1)</f>
        <v>击杀溜溜猴</v>
      </c>
      <c r="F83" s="201" t="str" cm="1">
        <f t="array" ref="F83">INDEX($AJ:$AS,MATCH($A83,$AJ:$AJ,0),F$1)</f>
        <v>クリーミー·ボス処置</v>
      </c>
      <c r="G83" s="201" t="str" cm="1">
        <f t="array" ref="G83">INDEX($AJ:$AS,MATCH($A83,$AJ:$AJ,0),G$1)</f>
        <v>จัดการ Yoyo</v>
      </c>
      <c r="H83" s="201" t="str" cm="1">
        <f t="array" ref="H83">INDEX($AJ:$AS,MATCH($A83,$AJ:$AJ,0),H$1)</f>
        <v>Kalahkan Yoyo</v>
      </c>
      <c r="I83" s="201" t="str" cm="1">
        <f t="array" ref="I83">INDEX($AJ:$AS,MATCH($A83,$AJ:$AJ,0),I$1)</f>
        <v>Talunin ang Yoyo</v>
      </c>
      <c r="J83" s="201" t="str" cm="1">
        <f t="array" ref="J83">INDEX($AJ:$AS,MATCH($A83,$AJ:$AJ,0),J$1)</f>
        <v>Tewaskan Yoyo</v>
      </c>
      <c r="K83" s="31">
        <v>0</v>
      </c>
      <c r="L83" s="31">
        <v>142082</v>
      </c>
      <c r="M83" s="31" t="str">
        <f>'가이드 작업용'!M83</f>
        <v>요요 처치</v>
      </c>
      <c r="N83" s="31" t="str">
        <f t="shared" si="24"/>
        <v>-</v>
      </c>
      <c r="R83" s="140">
        <v>1082</v>
      </c>
      <c r="S83" s="140">
        <v>2</v>
      </c>
      <c r="T83" s="140">
        <v>142082</v>
      </c>
      <c r="U83" s="140">
        <v>242082</v>
      </c>
      <c r="V83" s="186" t="str">
        <f>'가이드 작업용'!M83</f>
        <v>요요 처치</v>
      </c>
      <c r="W83" s="197" t="str">
        <f t="shared" si="23"/>
        <v>강한 장비 제작</v>
      </c>
      <c r="X83" s="202" t="str">
        <f t="shared" si="25"/>
        <v>요요 보스 처치</v>
      </c>
      <c r="Z83" s="197">
        <v>142082</v>
      </c>
      <c r="AA83" s="197" t="s">
        <v>2940</v>
      </c>
      <c r="AB83" s="197" t="s">
        <v>8533</v>
      </c>
      <c r="AC83" s="201">
        <v>142082</v>
      </c>
      <c r="AD83" s="201" t="s">
        <v>2941</v>
      </c>
      <c r="AE83" s="201" t="s">
        <v>8534</v>
      </c>
      <c r="AJ83" s="276">
        <v>142082</v>
      </c>
      <c r="AK83" s="277" t="s">
        <v>2938</v>
      </c>
      <c r="AL83" s="258" t="s">
        <v>8532</v>
      </c>
      <c r="AM83" s="258" t="s">
        <v>9663</v>
      </c>
      <c r="AN83" s="258" t="s">
        <v>9664</v>
      </c>
      <c r="AO83" s="258" t="s">
        <v>9665</v>
      </c>
      <c r="AP83" s="258" t="s">
        <v>9666</v>
      </c>
      <c r="AQ83" s="258" t="s">
        <v>9667</v>
      </c>
      <c r="AR83" s="258" t="s">
        <v>9668</v>
      </c>
      <c r="AS83" s="258" t="s">
        <v>9669</v>
      </c>
      <c r="AT83" s="241" t="str">
        <f t="shared" si="26"/>
        <v>요요 처치</v>
      </c>
      <c r="AU83" s="241" t="str">
        <f t="shared" si="27"/>
        <v>Defeat Yoyo</v>
      </c>
      <c r="AV83" s="241" t="str">
        <f t="shared" si="28"/>
        <v>擊敗溜溜猴</v>
      </c>
      <c r="AW83" s="241" t="str">
        <f t="shared" si="29"/>
        <v>击杀溜溜猴</v>
      </c>
      <c r="AX83" s="241" t="str">
        <f t="shared" si="30"/>
        <v>クリーミー·ボス処置</v>
      </c>
      <c r="AY83" s="241" t="str">
        <f t="shared" si="31"/>
        <v>จัดการ Yoyo</v>
      </c>
      <c r="AZ83" s="241" t="str">
        <f t="shared" si="32"/>
        <v>Kalahkan Yoyo</v>
      </c>
      <c r="BA83" s="241" t="str">
        <f t="shared" si="33"/>
        <v>Talunin ang Yoyo</v>
      </c>
      <c r="BB83" s="241" t="str">
        <f t="shared" si="34"/>
        <v>Tewaskan Yoyo</v>
      </c>
      <c r="BC83" s="241"/>
      <c r="BD83" s="241"/>
      <c r="BE83" s="241"/>
      <c r="BF83" s="241"/>
      <c r="BI83" s="236">
        <v>242082</v>
      </c>
      <c r="BJ83" s="235" t="str">
        <f t="shared" si="35"/>
        <v>메인 퀘스트 82 클리어</v>
      </c>
      <c r="BK83" s="234" t="str">
        <f t="shared" si="36"/>
        <v>Main Quest 82 Clear</v>
      </c>
      <c r="BL83" s="234" t="str">
        <f t="shared" si="37"/>
        <v>主線任務82通關</v>
      </c>
      <c r="BM83" s="234" t="str">
        <f t="shared" si="38"/>
        <v>通关主线任务82</v>
      </c>
      <c r="BN83" s="234" t="str">
        <f t="shared" si="39"/>
        <v>メインクエスト82クリア</v>
      </c>
      <c r="BO83" s="234" t="str">
        <f t="shared" si="40"/>
        <v>เคลียร์ Main Quest 82</v>
      </c>
      <c r="BP83" s="234" t="str">
        <f t="shared" si="41"/>
        <v>Misi Utama 82 Selesai</v>
      </c>
      <c r="BQ83" s="234" t="str">
        <f t="shared" si="42"/>
        <v>Tagumpay sa Pangunahing Quest 82</v>
      </c>
      <c r="BR83" s="234" t="str">
        <f t="shared" si="43"/>
        <v>Selesai Pencarian Utama 82</v>
      </c>
    </row>
    <row r="84" spans="1:70" ht="12.75" thickBot="1" x14ac:dyDescent="0.25">
      <c r="A84" s="31">
        <v>142083</v>
      </c>
      <c r="B84" s="201" t="str" cm="1">
        <f t="array" ref="B84">INDEX($AJ:$AS,MATCH($A84,$AJ:$AJ,0),B$1)</f>
        <v>MVP 처치</v>
      </c>
      <c r="C84" s="201" t="str" cm="1">
        <f t="array" ref="C84">INDEX($AJ:$AS,MATCH($A84,$AJ:$AJ,0),C$1)</f>
        <v>Defeat MVP</v>
      </c>
      <c r="D84" s="201" t="str" cm="1">
        <f t="array" ref="D84">INDEX($AJ:$AS,MATCH($A84,$AJ:$AJ,0),D$1)</f>
        <v>擊敗MVP</v>
      </c>
      <c r="E84" s="201" t="str" cm="1">
        <f t="array" ref="E84">INDEX($AJ:$AS,MATCH($A84,$AJ:$AJ,0),E$1)</f>
        <v>击杀MVP</v>
      </c>
      <c r="F84" s="201" t="str" cm="1">
        <f t="array" ref="F84">INDEX($AJ:$AS,MATCH($A84,$AJ:$AJ,0),F$1)</f>
        <v>一次転職</v>
      </c>
      <c r="G84" s="201" t="str" cm="1">
        <f t="array" ref="G84">INDEX($AJ:$AS,MATCH($A84,$AJ:$AJ,0),G$1)</f>
        <v>จัดการ MVP</v>
      </c>
      <c r="H84" s="201" t="str" cm="1">
        <f t="array" ref="H84">INDEX($AJ:$AS,MATCH($A84,$AJ:$AJ,0),H$1)</f>
        <v>Kalahkan MVP</v>
      </c>
      <c r="I84" s="201" t="str" cm="1">
        <f t="array" ref="I84">INDEX($AJ:$AS,MATCH($A84,$AJ:$AJ,0),I$1)</f>
        <v>Talunin ang MVP</v>
      </c>
      <c r="J84" s="201" t="str" cm="1">
        <f t="array" ref="J84">INDEX($AJ:$AS,MATCH($A84,$AJ:$AJ,0),J$1)</f>
        <v>Tewaskan MVP</v>
      </c>
      <c r="K84" s="31">
        <v>0</v>
      </c>
      <c r="L84" s="31">
        <v>142083</v>
      </c>
      <c r="M84" s="31" t="str">
        <f>'가이드 작업용'!M84</f>
        <v>MVP 처치</v>
      </c>
      <c r="N84" s="31" t="str">
        <f t="shared" si="24"/>
        <v>-</v>
      </c>
      <c r="R84" s="140">
        <v>1083</v>
      </c>
      <c r="S84" s="140">
        <v>2</v>
      </c>
      <c r="T84" s="140">
        <v>142083</v>
      </c>
      <c r="U84" s="140">
        <v>242083</v>
      </c>
      <c r="V84" s="186" t="str">
        <f>'가이드 작업용'!M84</f>
        <v>MVP 처치</v>
      </c>
      <c r="W84" s="197" t="str">
        <f t="shared" si="23"/>
        <v>요요 보스 처치</v>
      </c>
      <c r="X84" s="202" t="str">
        <f t="shared" si="25"/>
        <v>코코 처치</v>
      </c>
      <c r="Z84" s="197">
        <v>142083</v>
      </c>
      <c r="AA84" s="197" t="s">
        <v>2941</v>
      </c>
      <c r="AB84" s="197" t="s">
        <v>8534</v>
      </c>
      <c r="AC84" s="201">
        <v>142083</v>
      </c>
      <c r="AD84" s="201" t="s">
        <v>2942</v>
      </c>
      <c r="AE84" s="201" t="s">
        <v>8535</v>
      </c>
      <c r="AJ84" s="276">
        <v>142083</v>
      </c>
      <c r="AK84" s="278" t="s">
        <v>2466</v>
      </c>
      <c r="AL84" s="258" t="s">
        <v>8479</v>
      </c>
      <c r="AM84" s="258" t="s">
        <v>9330</v>
      </c>
      <c r="AN84" s="258" t="s">
        <v>9331</v>
      </c>
      <c r="AO84" s="258" t="s">
        <v>9332</v>
      </c>
      <c r="AP84" s="258" t="s">
        <v>9333</v>
      </c>
      <c r="AQ84" s="258" t="s">
        <v>9334</v>
      </c>
      <c r="AR84" s="258" t="s">
        <v>9335</v>
      </c>
      <c r="AS84" s="258" t="s">
        <v>9336</v>
      </c>
      <c r="AT84" s="241" t="str">
        <f t="shared" si="26"/>
        <v>MVP 처치</v>
      </c>
      <c r="AU84" s="241" t="str">
        <f t="shared" si="27"/>
        <v>Defeat MVP</v>
      </c>
      <c r="AV84" s="241" t="str">
        <f t="shared" si="28"/>
        <v>擊敗MVP</v>
      </c>
      <c r="AW84" s="241" t="str">
        <f t="shared" si="29"/>
        <v>击杀MVP</v>
      </c>
      <c r="AX84" s="241" t="str">
        <f t="shared" si="30"/>
        <v>一次転職</v>
      </c>
      <c r="AY84" s="241" t="str">
        <f t="shared" si="31"/>
        <v>จัดการ MVP</v>
      </c>
      <c r="AZ84" s="241" t="str">
        <f t="shared" si="32"/>
        <v>Kalahkan MVP</v>
      </c>
      <c r="BA84" s="241" t="str">
        <f t="shared" si="33"/>
        <v>Talunin ang MVP</v>
      </c>
      <c r="BB84" s="241" t="str">
        <f t="shared" si="34"/>
        <v>Tewaskan MVP</v>
      </c>
      <c r="BC84" s="241"/>
      <c r="BD84" s="241"/>
      <c r="BE84" s="241"/>
      <c r="BF84" s="241"/>
      <c r="BI84" s="236">
        <v>242083</v>
      </c>
      <c r="BJ84" s="235" t="str">
        <f t="shared" si="35"/>
        <v>메인 퀘스트 83 클리어</v>
      </c>
      <c r="BK84" s="234" t="str">
        <f t="shared" si="36"/>
        <v>Main Quest 83 Clear</v>
      </c>
      <c r="BL84" s="234" t="str">
        <f t="shared" si="37"/>
        <v>主線任務83通關</v>
      </c>
      <c r="BM84" s="234" t="str">
        <f t="shared" si="38"/>
        <v>通关主线任务83</v>
      </c>
      <c r="BN84" s="234" t="str">
        <f t="shared" si="39"/>
        <v>メインクエスト83クリア</v>
      </c>
      <c r="BO84" s="234" t="str">
        <f t="shared" si="40"/>
        <v>เคลียร์ Main Quest 83</v>
      </c>
      <c r="BP84" s="234" t="str">
        <f t="shared" si="41"/>
        <v>Misi Utama 83 Selesai</v>
      </c>
      <c r="BQ84" s="234" t="str">
        <f t="shared" si="42"/>
        <v>Tagumpay sa Pangunahing Quest 83</v>
      </c>
      <c r="BR84" s="234" t="str">
        <f t="shared" si="43"/>
        <v>Selesai Pencarian Utama 83</v>
      </c>
    </row>
    <row r="85" spans="1:70" ht="12.75" thickBot="1" x14ac:dyDescent="0.25">
      <c r="A85" s="31">
        <v>142084</v>
      </c>
      <c r="B85" s="201" t="str" cm="1">
        <f t="array" ref="B85">INDEX($AJ:$AS,MATCH($A85,$AJ:$AJ,0),B$1)</f>
        <v>비공정 습격 방어</v>
      </c>
      <c r="C85" s="201" t="str" cm="1">
        <f t="array" ref="C85">INDEX($AJ:$AS,MATCH($A85,$AJ:$AJ,0),C$1)</f>
        <v>Defend Airship Assault</v>
      </c>
      <c r="D85" s="201" t="str" cm="1">
        <f t="array" ref="D85">INDEX($AJ:$AS,MATCH($A85,$AJ:$AJ,0),D$1)</f>
        <v>防禦飛空艇襲擊</v>
      </c>
      <c r="E85" s="201" t="str" cm="1">
        <f t="array" ref="E85">INDEX($AJ:$AS,MATCH($A85,$AJ:$AJ,0),E$1)</f>
        <v>飞空艇突袭防御</v>
      </c>
      <c r="F85" s="201" t="str" cm="1">
        <f t="array" ref="F85">INDEX($AJ:$AS,MATCH($A85,$AJ:$AJ,0),F$1)</f>
        <v>MVP処置</v>
      </c>
      <c r="G85" s="201" t="str" cm="1">
        <f t="array" ref="G85">INDEX($AJ:$AS,MATCH($A85,$AJ:$AJ,0),G$1)</f>
        <v>ป้องกัน Airship Assault</v>
      </c>
      <c r="H85" s="201" t="str" cm="1">
        <f t="array" ref="H85">INDEX($AJ:$AS,MATCH($A85,$AJ:$AJ,0),H$1)</f>
        <v>Pertahankan Serangan Kapal Udara</v>
      </c>
      <c r="I85" s="201" t="str" cm="1">
        <f t="array" ref="I85">INDEX($AJ:$AS,MATCH($A85,$AJ:$AJ,0),I$1)</f>
        <v>Depensahan ang Airship Assault</v>
      </c>
      <c r="J85" s="201" t="str" cm="1">
        <f t="array" ref="J85">INDEX($AJ:$AS,MATCH($A85,$AJ:$AJ,0),J$1)</f>
        <v>Pertahankan Serangan Kapal Udara</v>
      </c>
      <c r="K85" s="31">
        <v>0</v>
      </c>
      <c r="L85" s="31">
        <v>142084</v>
      </c>
      <c r="M85" s="31" t="str">
        <f>'가이드 작업용'!M85</f>
        <v>비공정 습격 방어</v>
      </c>
      <c r="N85" s="31" t="str">
        <f t="shared" si="24"/>
        <v>-</v>
      </c>
      <c r="R85" s="140">
        <v>1084</v>
      </c>
      <c r="S85" s="140">
        <v>2</v>
      </c>
      <c r="T85" s="140">
        <v>142084</v>
      </c>
      <c r="U85" s="140">
        <v>242084</v>
      </c>
      <c r="V85" s="186" t="str">
        <f>'가이드 작업용'!M85</f>
        <v>비공정 습격 방어</v>
      </c>
      <c r="W85" s="197" t="str">
        <f t="shared" si="23"/>
        <v>코코 처치</v>
      </c>
      <c r="X85" s="202" t="str">
        <f t="shared" si="25"/>
        <v>코코 소탕</v>
      </c>
      <c r="Z85" s="197">
        <v>142084</v>
      </c>
      <c r="AA85" s="197" t="s">
        <v>2942</v>
      </c>
      <c r="AB85" s="197" t="s">
        <v>8535</v>
      </c>
      <c r="AC85" s="201">
        <v>142084</v>
      </c>
      <c r="AD85" s="201" t="s">
        <v>8568</v>
      </c>
      <c r="AE85" s="201" t="s">
        <v>8567</v>
      </c>
      <c r="AJ85" s="276">
        <v>142084</v>
      </c>
      <c r="AK85" s="277" t="s">
        <v>2923</v>
      </c>
      <c r="AL85" s="258" t="s">
        <v>9610</v>
      </c>
      <c r="AM85" s="258" t="s">
        <v>9611</v>
      </c>
      <c r="AN85" s="258" t="s">
        <v>9612</v>
      </c>
      <c r="AO85" s="258" t="s">
        <v>9344</v>
      </c>
      <c r="AP85" s="258" t="s">
        <v>9613</v>
      </c>
      <c r="AQ85" s="258" t="s">
        <v>9614</v>
      </c>
      <c r="AR85" s="258" t="s">
        <v>9615</v>
      </c>
      <c r="AS85" s="258" t="s">
        <v>9614</v>
      </c>
      <c r="AT85" s="241" t="str">
        <f t="shared" si="26"/>
        <v>비공정 습격 방어</v>
      </c>
      <c r="AU85" s="241" t="str">
        <f t="shared" si="27"/>
        <v>Defend Airship Assault</v>
      </c>
      <c r="AV85" s="241" t="str">
        <f t="shared" si="28"/>
        <v>防禦飛空艇襲擊</v>
      </c>
      <c r="AW85" s="241" t="str">
        <f t="shared" si="29"/>
        <v>飞空艇突袭防御</v>
      </c>
      <c r="AX85" s="241" t="str">
        <f t="shared" si="30"/>
        <v>MVP処置</v>
      </c>
      <c r="AY85" s="241" t="str">
        <f t="shared" si="31"/>
        <v>ป้องกัน Airship Assault</v>
      </c>
      <c r="AZ85" s="241" t="str">
        <f t="shared" si="32"/>
        <v>Pertahankan Serangan Kapal Udara</v>
      </c>
      <c r="BA85" s="241" t="str">
        <f t="shared" si="33"/>
        <v>Depensahan ang Airship Assault</v>
      </c>
      <c r="BB85" s="241" t="str">
        <f t="shared" si="34"/>
        <v>Pertahankan Serangan Kapal Udara</v>
      </c>
      <c r="BC85" s="241"/>
      <c r="BD85" s="241"/>
      <c r="BE85" s="241"/>
      <c r="BF85" s="241"/>
      <c r="BI85" s="236">
        <v>242084</v>
      </c>
      <c r="BJ85" s="235" t="str">
        <f t="shared" si="35"/>
        <v>메인 퀘스트 84 클리어</v>
      </c>
      <c r="BK85" s="234" t="str">
        <f t="shared" si="36"/>
        <v>Main Quest 84 Clear</v>
      </c>
      <c r="BL85" s="234" t="str">
        <f t="shared" si="37"/>
        <v>主線任務84通關</v>
      </c>
      <c r="BM85" s="234" t="str">
        <f t="shared" si="38"/>
        <v>通关主线任务84</v>
      </c>
      <c r="BN85" s="234" t="str">
        <f t="shared" si="39"/>
        <v>メインクエスト84クリア</v>
      </c>
      <c r="BO85" s="234" t="str">
        <f t="shared" si="40"/>
        <v>เคลียร์ Main Quest 84</v>
      </c>
      <c r="BP85" s="234" t="str">
        <f t="shared" si="41"/>
        <v>Misi Utama 84 Selesai</v>
      </c>
      <c r="BQ85" s="234" t="str">
        <f t="shared" si="42"/>
        <v>Tagumpay sa Pangunahing Quest 84</v>
      </c>
      <c r="BR85" s="234" t="str">
        <f t="shared" si="43"/>
        <v>Selesai Pencarian Utama 84</v>
      </c>
    </row>
    <row r="86" spans="1:70" ht="12.75" thickBot="1" x14ac:dyDescent="0.25">
      <c r="A86" s="31">
        <v>142085</v>
      </c>
      <c r="B86" s="201" t="str" cm="1">
        <f t="array" ref="B86">INDEX($AJ:$AS,MATCH($A86,$AJ:$AJ,0),B$1)</f>
        <v>요요 보스 처치</v>
      </c>
      <c r="C86" s="201" t="str" cm="1">
        <f t="array" ref="C86">INDEX($AJ:$AS,MATCH($A86,$AJ:$AJ,0),C$1)</f>
        <v>Defeat Yoyo Boss</v>
      </c>
      <c r="D86" s="201" t="str" cm="1">
        <f t="array" ref="D86">INDEX($AJ:$AS,MATCH($A86,$AJ:$AJ,0),D$1)</f>
        <v>擊敗溜溜猴BOSS</v>
      </c>
      <c r="E86" s="201" t="str" cm="1">
        <f t="array" ref="E86">INDEX($AJ:$AS,MATCH($A86,$AJ:$AJ,0),E$1)</f>
        <v>击杀溜溜猴BOSS</v>
      </c>
      <c r="F86" s="201" t="str" cm="1">
        <f t="array" ref="F86">INDEX($AJ:$AS,MATCH($A86,$AJ:$AJ,0),F$1)</f>
        <v>強い装備製作</v>
      </c>
      <c r="G86" s="201" t="str" cm="1">
        <f t="array" ref="G86">INDEX($AJ:$AS,MATCH($A86,$AJ:$AJ,0),G$1)</f>
        <v>จัดการ Yoyo BOSS</v>
      </c>
      <c r="H86" s="201" t="str" cm="1">
        <f t="array" ref="H86">INDEX($AJ:$AS,MATCH($A86,$AJ:$AJ,0),H$1)</f>
        <v>Kalahkan Bos Yoyo</v>
      </c>
      <c r="I86" s="201" t="str" cm="1">
        <f t="array" ref="I86">INDEX($AJ:$AS,MATCH($A86,$AJ:$AJ,0),I$1)</f>
        <v>Talunin ang Yoyo Boss</v>
      </c>
      <c r="J86" s="201" t="str" cm="1">
        <f t="array" ref="J86">INDEX($AJ:$AS,MATCH($A86,$AJ:$AJ,0),J$1)</f>
        <v>Tewaskan Boss Yoyo</v>
      </c>
      <c r="K86" s="31">
        <v>0</v>
      </c>
      <c r="L86" s="31">
        <v>142085</v>
      </c>
      <c r="M86" s="31" t="str">
        <f>'가이드 작업용'!M86</f>
        <v>요요 보스 처치</v>
      </c>
      <c r="N86" s="31" t="str">
        <f t="shared" si="24"/>
        <v>-</v>
      </c>
      <c r="R86" s="140">
        <v>1085</v>
      </c>
      <c r="S86" s="140">
        <v>2</v>
      </c>
      <c r="T86" s="140">
        <v>142085</v>
      </c>
      <c r="U86" s="140">
        <v>242085</v>
      </c>
      <c r="V86" s="186" t="str">
        <f>'가이드 작업용'!M86</f>
        <v>요요 보스 처치</v>
      </c>
      <c r="W86" s="197" t="str">
        <f t="shared" si="23"/>
        <v>MVP 처치</v>
      </c>
      <c r="X86" s="202" t="str">
        <f t="shared" si="25"/>
        <v>대전 도전</v>
      </c>
      <c r="Z86" s="197">
        <v>142085</v>
      </c>
      <c r="AA86" s="197" t="s">
        <v>2466</v>
      </c>
      <c r="AB86" s="197" t="s">
        <v>8479</v>
      </c>
      <c r="AC86" s="201">
        <v>142085</v>
      </c>
      <c r="AD86" s="201" t="s">
        <v>8617</v>
      </c>
      <c r="AE86" s="201" t="s">
        <v>8519</v>
      </c>
      <c r="AJ86" s="276">
        <v>142085</v>
      </c>
      <c r="AK86" s="278" t="s">
        <v>2941</v>
      </c>
      <c r="AL86" s="258" t="s">
        <v>8534</v>
      </c>
      <c r="AM86" s="258" t="s">
        <v>9671</v>
      </c>
      <c r="AN86" s="258" t="s">
        <v>9672</v>
      </c>
      <c r="AO86" s="258" t="s">
        <v>9673</v>
      </c>
      <c r="AP86" s="258" t="s">
        <v>9674</v>
      </c>
      <c r="AQ86" s="258" t="s">
        <v>9675</v>
      </c>
      <c r="AR86" s="258" t="s">
        <v>9676</v>
      </c>
      <c r="AS86" s="258" t="s">
        <v>9677</v>
      </c>
      <c r="AT86" s="241" t="str">
        <f t="shared" si="26"/>
        <v>요요 보스 처치</v>
      </c>
      <c r="AU86" s="241" t="str">
        <f t="shared" si="27"/>
        <v>Defeat Yoyo Boss</v>
      </c>
      <c r="AV86" s="241" t="str">
        <f t="shared" si="28"/>
        <v>擊敗溜溜猴BOSS</v>
      </c>
      <c r="AW86" s="241" t="str">
        <f t="shared" si="29"/>
        <v>击杀溜溜猴BOSS</v>
      </c>
      <c r="AX86" s="241" t="str">
        <f t="shared" si="30"/>
        <v>強い装備製作</v>
      </c>
      <c r="AY86" s="241" t="str">
        <f t="shared" si="31"/>
        <v>จัดการ Yoyo BOSS</v>
      </c>
      <c r="AZ86" s="241" t="str">
        <f t="shared" si="32"/>
        <v>Kalahkan Bos Yoyo</v>
      </c>
      <c r="BA86" s="241" t="str">
        <f t="shared" si="33"/>
        <v>Talunin ang Yoyo Boss</v>
      </c>
      <c r="BB86" s="241" t="str">
        <f t="shared" si="34"/>
        <v>Tewaskan Boss Yoyo</v>
      </c>
      <c r="BC86" s="241"/>
      <c r="BD86" s="241"/>
      <c r="BE86" s="241"/>
      <c r="BF86" s="241"/>
      <c r="BI86" s="236">
        <v>242085</v>
      </c>
      <c r="BJ86" s="235" t="str">
        <f t="shared" si="35"/>
        <v>메인 퀘스트 85 클리어</v>
      </c>
      <c r="BK86" s="234" t="str">
        <f t="shared" si="36"/>
        <v>Main Quest 85 Clear</v>
      </c>
      <c r="BL86" s="234" t="str">
        <f t="shared" si="37"/>
        <v>主線任務85通關</v>
      </c>
      <c r="BM86" s="234" t="str">
        <f t="shared" si="38"/>
        <v>通关主线任务85</v>
      </c>
      <c r="BN86" s="234" t="str">
        <f t="shared" si="39"/>
        <v>メインクエスト85クリア</v>
      </c>
      <c r="BO86" s="234" t="str">
        <f t="shared" si="40"/>
        <v>เคลียร์ Main Quest 85</v>
      </c>
      <c r="BP86" s="234" t="str">
        <f t="shared" si="41"/>
        <v>Misi Utama 85 Selesai</v>
      </c>
      <c r="BQ86" s="234" t="str">
        <f t="shared" si="42"/>
        <v>Tagumpay sa Pangunahing Quest 85</v>
      </c>
      <c r="BR86" s="234" t="str">
        <f t="shared" si="43"/>
        <v>Selesai Pencarian Utama 85</v>
      </c>
    </row>
    <row r="87" spans="1:70" ht="12.75" thickBot="1" x14ac:dyDescent="0.25">
      <c r="A87" s="31">
        <v>142086</v>
      </c>
      <c r="B87" s="201" t="str" cm="1">
        <f t="array" ref="B87">INDEX($AJ:$AS,MATCH($A87,$AJ:$AJ,0),B$1)</f>
        <v>코코 처치</v>
      </c>
      <c r="C87" s="201" t="str" cm="1">
        <f t="array" ref="C87">INDEX($AJ:$AS,MATCH($A87,$AJ:$AJ,0),C$1)</f>
        <v>Defeat Coco</v>
      </c>
      <c r="D87" s="201" t="str" cm="1">
        <f t="array" ref="D87">INDEX($AJ:$AS,MATCH($A87,$AJ:$AJ,0),D$1)</f>
        <v>擊敗松鼠</v>
      </c>
      <c r="E87" s="201" t="str" cm="1">
        <f t="array" ref="E87">INDEX($AJ:$AS,MATCH($A87,$AJ:$AJ,0),E$1)</f>
        <v>击杀松鼠</v>
      </c>
      <c r="F87" s="201" t="str" cm="1">
        <f t="array" ref="F87">INDEX($AJ:$AS,MATCH($A87,$AJ:$AJ,0),F$1)</f>
        <v>ヨーヨー·ボス処置</v>
      </c>
      <c r="G87" s="201" t="str" cm="1">
        <f t="array" ref="G87">INDEX($AJ:$AS,MATCH($A87,$AJ:$AJ,0),G$1)</f>
        <v>จัดการ Coco</v>
      </c>
      <c r="H87" s="201" t="str" cm="1">
        <f t="array" ref="H87">INDEX($AJ:$AS,MATCH($A87,$AJ:$AJ,0),H$1)</f>
        <v>Kalahkan Coco</v>
      </c>
      <c r="I87" s="201" t="str" cm="1">
        <f t="array" ref="I87">INDEX($AJ:$AS,MATCH($A87,$AJ:$AJ,0),I$1)</f>
        <v>Talunin ang Coco</v>
      </c>
      <c r="J87" s="201" t="str" cm="1">
        <f t="array" ref="J87">INDEX($AJ:$AS,MATCH($A87,$AJ:$AJ,0),J$1)</f>
        <v>Tewaskan Coco</v>
      </c>
      <c r="K87" s="31">
        <v>0</v>
      </c>
      <c r="L87" s="31">
        <v>142086</v>
      </c>
      <c r="M87" s="31" t="str">
        <f>'가이드 작업용'!M87</f>
        <v>코코 처치</v>
      </c>
      <c r="N87" s="31" t="str">
        <f t="shared" si="24"/>
        <v>-</v>
      </c>
      <c r="R87" s="140">
        <v>1086</v>
      </c>
      <c r="S87" s="140">
        <v>2</v>
      </c>
      <c r="T87" s="140">
        <v>142086</v>
      </c>
      <c r="U87" s="140">
        <v>242086</v>
      </c>
      <c r="V87" s="186" t="str">
        <f>'가이드 작업용'!M87</f>
        <v>코코 처치</v>
      </c>
      <c r="W87" s="197" t="str">
        <f t="shared" si="23"/>
        <v>장비 강화</v>
      </c>
      <c r="X87" s="202" t="str">
        <f t="shared" si="25"/>
        <v>장비 강화</v>
      </c>
      <c r="Z87" s="197">
        <v>142086</v>
      </c>
      <c r="AA87" s="197" t="s">
        <v>2854</v>
      </c>
      <c r="AB87" s="197" t="s">
        <v>8475</v>
      </c>
      <c r="AC87" s="201">
        <v>142086</v>
      </c>
      <c r="AD87" s="201" t="s">
        <v>2854</v>
      </c>
      <c r="AE87" s="201" t="s">
        <v>8475</v>
      </c>
      <c r="AJ87" s="276">
        <v>142086</v>
      </c>
      <c r="AK87" s="277" t="s">
        <v>2942</v>
      </c>
      <c r="AL87" s="258" t="s">
        <v>8535</v>
      </c>
      <c r="AM87" s="258" t="s">
        <v>9678</v>
      </c>
      <c r="AN87" s="258" t="s">
        <v>9679</v>
      </c>
      <c r="AO87" s="258" t="s">
        <v>9680</v>
      </c>
      <c r="AP87" s="258" t="s">
        <v>9681</v>
      </c>
      <c r="AQ87" s="258" t="s">
        <v>9682</v>
      </c>
      <c r="AR87" s="258" t="s">
        <v>9683</v>
      </c>
      <c r="AS87" s="258" t="s">
        <v>9684</v>
      </c>
      <c r="AT87" s="241" t="str">
        <f t="shared" si="26"/>
        <v>코코 처치</v>
      </c>
      <c r="AU87" s="241" t="str">
        <f t="shared" si="27"/>
        <v>Defeat Coco</v>
      </c>
      <c r="AV87" s="241" t="str">
        <f t="shared" si="28"/>
        <v>擊敗松鼠</v>
      </c>
      <c r="AW87" s="241" t="str">
        <f t="shared" si="29"/>
        <v>击杀松鼠</v>
      </c>
      <c r="AX87" s="241" t="str">
        <f t="shared" si="30"/>
        <v>ヨーヨー·ボス処置</v>
      </c>
      <c r="AY87" s="241" t="str">
        <f t="shared" si="31"/>
        <v>จัดการ Coco</v>
      </c>
      <c r="AZ87" s="241" t="str">
        <f t="shared" si="32"/>
        <v>Kalahkan Coco</v>
      </c>
      <c r="BA87" s="241" t="str">
        <f t="shared" si="33"/>
        <v>Talunin ang Coco</v>
      </c>
      <c r="BB87" s="241" t="str">
        <f t="shared" si="34"/>
        <v>Tewaskan Coco</v>
      </c>
      <c r="BC87" s="241"/>
      <c r="BD87" s="241"/>
      <c r="BE87" s="241"/>
      <c r="BF87" s="241"/>
      <c r="BI87" s="236">
        <v>242086</v>
      </c>
      <c r="BJ87" s="235" t="str">
        <f t="shared" si="35"/>
        <v>메인 퀘스트 86 클리어</v>
      </c>
      <c r="BK87" s="234" t="str">
        <f t="shared" si="36"/>
        <v>Main Quest 86 Clear</v>
      </c>
      <c r="BL87" s="234" t="str">
        <f t="shared" si="37"/>
        <v>主線任務86通關</v>
      </c>
      <c r="BM87" s="234" t="str">
        <f t="shared" si="38"/>
        <v>通关主线任务86</v>
      </c>
      <c r="BN87" s="234" t="str">
        <f t="shared" si="39"/>
        <v>メインクエスト86クリア</v>
      </c>
      <c r="BO87" s="234" t="str">
        <f t="shared" si="40"/>
        <v>เคลียร์ Main Quest 86</v>
      </c>
      <c r="BP87" s="234" t="str">
        <f t="shared" si="41"/>
        <v>Misi Utama 86 Selesai</v>
      </c>
      <c r="BQ87" s="234" t="str">
        <f t="shared" si="42"/>
        <v>Tagumpay sa Pangunahing Quest 86</v>
      </c>
      <c r="BR87" s="234" t="str">
        <f t="shared" si="43"/>
        <v>Selesai Pencarian Utama 86</v>
      </c>
    </row>
    <row r="88" spans="1:70" ht="12.75" thickBot="1" x14ac:dyDescent="0.25">
      <c r="A88" s="31">
        <v>142087</v>
      </c>
      <c r="B88" s="201" t="str" cm="1">
        <f t="array" ref="B88">INDEX($AJ:$AS,MATCH($A88,$AJ:$AJ,0),B$1)</f>
        <v>코코 소탕</v>
      </c>
      <c r="C88" s="201" t="str" cm="1">
        <f t="array" ref="C88">INDEX($AJ:$AS,MATCH($A88,$AJ:$AJ,0),C$1)</f>
        <v>Sweep Coco</v>
      </c>
      <c r="D88" s="201" t="str" cm="1">
        <f t="array" ref="D88">INDEX($AJ:$AS,MATCH($A88,$AJ:$AJ,0),D$1)</f>
        <v>掃蕩松鼠</v>
      </c>
      <c r="E88" s="201" t="str" cm="1">
        <f t="array" ref="E88">INDEX($AJ:$AS,MATCH($A88,$AJ:$AJ,0),E$1)</f>
        <v>扫荡松鼠</v>
      </c>
      <c r="F88" s="201" t="str" cm="1">
        <f t="array" ref="F88">INDEX($AJ:$AS,MATCH($A88,$AJ:$AJ,0),F$1)</f>
        <v>ココ処置</v>
      </c>
      <c r="G88" s="201" t="str" cm="1">
        <f t="array" ref="G88">INDEX($AJ:$AS,MATCH($A88,$AJ:$AJ,0),G$1)</f>
        <v>กวาดล้าง Coco</v>
      </c>
      <c r="H88" s="201" t="str" cm="1">
        <f t="array" ref="H88">INDEX($AJ:$AS,MATCH($A88,$AJ:$AJ,0),H$1)</f>
        <v>Musnahkan Coco</v>
      </c>
      <c r="I88" s="201" t="str" cm="1">
        <f t="array" ref="I88">INDEX($AJ:$AS,MATCH($A88,$AJ:$AJ,0),I$1)</f>
        <v>Wasakin ang Coco</v>
      </c>
      <c r="J88" s="201" t="str" cm="1">
        <f t="array" ref="J88">INDEX($AJ:$AS,MATCH($A88,$AJ:$AJ,0),J$1)</f>
        <v>Sapu Coco</v>
      </c>
      <c r="K88" s="31">
        <v>0</v>
      </c>
      <c r="L88" s="31">
        <v>142087</v>
      </c>
      <c r="M88" s="31" t="str">
        <f>'가이드 작업용'!M88</f>
        <v>코코 소탕</v>
      </c>
      <c r="N88" s="31" t="str">
        <f t="shared" si="24"/>
        <v>-</v>
      </c>
      <c r="R88" s="140">
        <v>1087</v>
      </c>
      <c r="S88" s="140">
        <v>2</v>
      </c>
      <c r="T88" s="140">
        <v>142087</v>
      </c>
      <c r="U88" s="140">
        <v>242087</v>
      </c>
      <c r="V88" s="186" t="str">
        <f>'가이드 작업용'!M88</f>
        <v>코코 소탕</v>
      </c>
      <c r="W88" s="197" t="str">
        <f t="shared" si="23"/>
        <v>코코 보스 처치</v>
      </c>
      <c r="X88" s="202" t="str">
        <f t="shared" si="25"/>
        <v>코코 보스 처치</v>
      </c>
      <c r="Z88" s="197">
        <v>142087</v>
      </c>
      <c r="AA88" s="197" t="s">
        <v>2943</v>
      </c>
      <c r="AB88" s="197" t="s">
        <v>8536</v>
      </c>
      <c r="AC88" s="201">
        <v>142087</v>
      </c>
      <c r="AD88" s="201" t="s">
        <v>2943</v>
      </c>
      <c r="AE88" s="201" t="s">
        <v>8536</v>
      </c>
      <c r="AJ88" s="276">
        <v>142087</v>
      </c>
      <c r="AK88" s="278" t="s">
        <v>8470</v>
      </c>
      <c r="AL88" s="258" t="s">
        <v>9685</v>
      </c>
      <c r="AM88" s="258" t="s">
        <v>9686</v>
      </c>
      <c r="AN88" s="258" t="s">
        <v>9687</v>
      </c>
      <c r="AO88" s="258" t="s">
        <v>9688</v>
      </c>
      <c r="AP88" s="258" t="s">
        <v>9689</v>
      </c>
      <c r="AQ88" s="258" t="s">
        <v>9690</v>
      </c>
      <c r="AR88" s="258" t="s">
        <v>9691</v>
      </c>
      <c r="AS88" s="258" t="s">
        <v>9692</v>
      </c>
      <c r="AT88" s="241" t="str">
        <f t="shared" si="26"/>
        <v>코코 소탕</v>
      </c>
      <c r="AU88" s="241" t="str">
        <f t="shared" si="27"/>
        <v>Sweep Coco</v>
      </c>
      <c r="AV88" s="241" t="str">
        <f t="shared" si="28"/>
        <v>掃蕩松鼠</v>
      </c>
      <c r="AW88" s="241" t="str">
        <f t="shared" si="29"/>
        <v>扫荡松鼠</v>
      </c>
      <c r="AX88" s="241" t="str">
        <f t="shared" si="30"/>
        <v>ココ処置</v>
      </c>
      <c r="AY88" s="241" t="str">
        <f t="shared" si="31"/>
        <v>กวาดล้าง Coco</v>
      </c>
      <c r="AZ88" s="241" t="str">
        <f t="shared" si="32"/>
        <v>Musnahkan Coco</v>
      </c>
      <c r="BA88" s="241" t="str">
        <f t="shared" si="33"/>
        <v>Wasakin ang Coco</v>
      </c>
      <c r="BB88" s="241" t="str">
        <f t="shared" si="34"/>
        <v>Sapu Coco</v>
      </c>
      <c r="BC88" s="241"/>
      <c r="BD88" s="241"/>
      <c r="BE88" s="241"/>
      <c r="BF88" s="241"/>
      <c r="BI88" s="236">
        <v>242087</v>
      </c>
      <c r="BJ88" s="235" t="str">
        <f t="shared" si="35"/>
        <v>메인 퀘스트 87 클리어</v>
      </c>
      <c r="BK88" s="234" t="str">
        <f t="shared" si="36"/>
        <v>Main Quest 87 Clear</v>
      </c>
      <c r="BL88" s="234" t="str">
        <f t="shared" si="37"/>
        <v>主線任務87通關</v>
      </c>
      <c r="BM88" s="234" t="str">
        <f t="shared" si="38"/>
        <v>通关主线任务87</v>
      </c>
      <c r="BN88" s="234" t="str">
        <f t="shared" si="39"/>
        <v>メインクエスト87クリア</v>
      </c>
      <c r="BO88" s="234" t="str">
        <f t="shared" si="40"/>
        <v>เคลียร์ Main Quest 87</v>
      </c>
      <c r="BP88" s="234" t="str">
        <f t="shared" si="41"/>
        <v>Misi Utama 87 Selesai</v>
      </c>
      <c r="BQ88" s="234" t="str">
        <f t="shared" si="42"/>
        <v>Tagumpay sa Pangunahing Quest 87</v>
      </c>
      <c r="BR88" s="234" t="str">
        <f t="shared" si="43"/>
        <v>Selesai Pencarian Utama 87</v>
      </c>
    </row>
    <row r="89" spans="1:70" ht="12.75" thickBot="1" x14ac:dyDescent="0.25">
      <c r="A89" s="31">
        <v>142088</v>
      </c>
      <c r="B89" s="201" t="str" cm="1">
        <f t="array" ref="B89">INDEX($AJ:$AS,MATCH($A89,$AJ:$AJ,0),B$1)</f>
        <v>장비 강화</v>
      </c>
      <c r="C89" s="201" t="str" cm="1">
        <f t="array" ref="C89">INDEX($AJ:$AS,MATCH($A89,$AJ:$AJ,0),C$1)</f>
        <v>Upgrade Gear</v>
      </c>
      <c r="D89" s="201" t="str" cm="1">
        <f t="array" ref="D89">INDEX($AJ:$AS,MATCH($A89,$AJ:$AJ,0),D$1)</f>
        <v>強化裝備</v>
      </c>
      <c r="E89" s="201" t="str" cm="1">
        <f t="array" ref="E89">INDEX($AJ:$AS,MATCH($A89,$AJ:$AJ,0),E$1)</f>
        <v>强化装备</v>
      </c>
      <c r="F89" s="201" t="str" cm="1">
        <f t="array" ref="F89">INDEX($AJ:$AS,MATCH($A89,$AJ:$AJ,0),F$1)</f>
        <v>装備強化</v>
      </c>
      <c r="G89" s="201" t="str" cm="1">
        <f t="array" ref="G89">INDEX($AJ:$AS,MATCH($A89,$AJ:$AJ,0),G$1)</f>
        <v>อัปเกรดอุปกรณ์</v>
      </c>
      <c r="H89" s="201" t="str" cm="1">
        <f t="array" ref="H89">INDEX($AJ:$AS,MATCH($A89,$AJ:$AJ,0),H$1)</f>
        <v>Tingkatkan Peralatan</v>
      </c>
      <c r="I89" s="201" t="str" cm="1">
        <f t="array" ref="I89">INDEX($AJ:$AS,MATCH($A89,$AJ:$AJ,0),I$1)</f>
        <v>Upgrade Gear</v>
      </c>
      <c r="J89" s="201" t="str" cm="1">
        <f t="array" ref="J89">INDEX($AJ:$AS,MATCH($A89,$AJ:$AJ,0),J$1)</f>
        <v>Naik Tahap Kelengkapan</v>
      </c>
      <c r="K89" s="31">
        <v>0</v>
      </c>
      <c r="L89" s="31">
        <v>142088</v>
      </c>
      <c r="M89" s="31" t="str">
        <f>'가이드 작업용'!M89</f>
        <v>장비 강화</v>
      </c>
      <c r="N89" s="31" t="str">
        <f t="shared" si="24"/>
        <v>-</v>
      </c>
      <c r="R89" s="140">
        <v>1088</v>
      </c>
      <c r="S89" s="140">
        <v>2</v>
      </c>
      <c r="T89" s="140">
        <v>142088</v>
      </c>
      <c r="U89" s="140">
        <v>242088</v>
      </c>
      <c r="V89" s="186" t="str">
        <f>'가이드 작업용'!M89</f>
        <v>장비 강화</v>
      </c>
      <c r="W89" s="197" t="str">
        <f t="shared" si="23"/>
        <v>쵸코 처치</v>
      </c>
      <c r="X89" s="202" t="str">
        <f t="shared" si="25"/>
        <v>쵸코 처치</v>
      </c>
      <c r="Z89" s="197">
        <v>142088</v>
      </c>
      <c r="AA89" s="197" t="s">
        <v>2944</v>
      </c>
      <c r="AB89" s="197" t="s">
        <v>8537</v>
      </c>
      <c r="AC89" s="201">
        <v>142088</v>
      </c>
      <c r="AD89" s="201" t="s">
        <v>2944</v>
      </c>
      <c r="AE89" s="201" t="s">
        <v>8537</v>
      </c>
      <c r="AJ89" s="276">
        <v>142088</v>
      </c>
      <c r="AK89" s="277" t="s">
        <v>2854</v>
      </c>
      <c r="AL89" s="258" t="s">
        <v>8475</v>
      </c>
      <c r="AM89" s="258" t="s">
        <v>9310</v>
      </c>
      <c r="AN89" s="258" t="s">
        <v>9311</v>
      </c>
      <c r="AO89" s="258" t="s">
        <v>9312</v>
      </c>
      <c r="AP89" s="258" t="s">
        <v>9313</v>
      </c>
      <c r="AQ89" s="258" t="s">
        <v>9314</v>
      </c>
      <c r="AR89" s="258" t="s">
        <v>8475</v>
      </c>
      <c r="AS89" s="258" t="s">
        <v>9315</v>
      </c>
      <c r="AT89" s="241" t="str">
        <f t="shared" si="26"/>
        <v>장비 강화</v>
      </c>
      <c r="AU89" s="241" t="str">
        <f t="shared" si="27"/>
        <v>Upgrade Gear</v>
      </c>
      <c r="AV89" s="241" t="str">
        <f t="shared" si="28"/>
        <v>強化裝備</v>
      </c>
      <c r="AW89" s="241" t="str">
        <f t="shared" si="29"/>
        <v>强化装备</v>
      </c>
      <c r="AX89" s="241" t="str">
        <f t="shared" si="30"/>
        <v>装備強化</v>
      </c>
      <c r="AY89" s="241" t="str">
        <f t="shared" si="31"/>
        <v>อัปเกรดอุปกรณ์</v>
      </c>
      <c r="AZ89" s="241" t="str">
        <f t="shared" si="32"/>
        <v>Tingkatkan Peralatan</v>
      </c>
      <c r="BA89" s="241" t="str">
        <f t="shared" si="33"/>
        <v>Upgrade Gear</v>
      </c>
      <c r="BB89" s="241" t="str">
        <f t="shared" si="34"/>
        <v>Naik Tahap Kelengkapan</v>
      </c>
      <c r="BC89" s="241"/>
      <c r="BD89" s="241"/>
      <c r="BE89" s="241"/>
      <c r="BF89" s="241"/>
      <c r="BI89" s="236">
        <v>242088</v>
      </c>
      <c r="BJ89" s="235" t="str">
        <f t="shared" si="35"/>
        <v>메인 퀘스트 88 클리어</v>
      </c>
      <c r="BK89" s="234" t="str">
        <f t="shared" si="36"/>
        <v>Main Quest 88 Clear</v>
      </c>
      <c r="BL89" s="234" t="str">
        <f t="shared" si="37"/>
        <v>主線任務88通關</v>
      </c>
      <c r="BM89" s="234" t="str">
        <f t="shared" si="38"/>
        <v>通关主线任务88</v>
      </c>
      <c r="BN89" s="234" t="str">
        <f t="shared" si="39"/>
        <v>メインクエスト88クリア</v>
      </c>
      <c r="BO89" s="234" t="str">
        <f t="shared" si="40"/>
        <v>เคลียร์ Main Quest 88</v>
      </c>
      <c r="BP89" s="234" t="str">
        <f t="shared" si="41"/>
        <v>Misi Utama 88 Selesai</v>
      </c>
      <c r="BQ89" s="234" t="str">
        <f t="shared" si="42"/>
        <v>Tagumpay sa Pangunahing Quest 88</v>
      </c>
      <c r="BR89" s="234" t="str">
        <f t="shared" si="43"/>
        <v>Selesai Pencarian Utama 88</v>
      </c>
    </row>
    <row r="90" spans="1:70" ht="12.75" thickBot="1" x14ac:dyDescent="0.25">
      <c r="A90" s="31">
        <v>142089</v>
      </c>
      <c r="B90" s="201" t="str" cm="1">
        <f t="array" ref="B90">INDEX($AJ:$AS,MATCH($A90,$AJ:$AJ,0),B$1)</f>
        <v>코코 보스 처치</v>
      </c>
      <c r="C90" s="201" t="str" cm="1">
        <f t="array" ref="C90">INDEX($AJ:$AS,MATCH($A90,$AJ:$AJ,0),C$1)</f>
        <v>Defeat Coco Boss</v>
      </c>
      <c r="D90" s="201" t="str" cm="1">
        <f t="array" ref="D90">INDEX($AJ:$AS,MATCH($A90,$AJ:$AJ,0),D$1)</f>
        <v>擊敗松鼠BOSS</v>
      </c>
      <c r="E90" s="201" t="str" cm="1">
        <f t="array" ref="E90">INDEX($AJ:$AS,MATCH($A90,$AJ:$AJ,0),E$1)</f>
        <v>击杀松鼠BOSS</v>
      </c>
      <c r="F90" s="201" t="str" cm="1">
        <f t="array" ref="F90">INDEX($AJ:$AS,MATCH($A90,$AJ:$AJ,0),F$1)</f>
        <v>ココ·ボス処置</v>
      </c>
      <c r="G90" s="201" t="str" cm="1">
        <f t="array" ref="G90">INDEX($AJ:$AS,MATCH($A90,$AJ:$AJ,0),G$1)</f>
        <v>จัดการ Coco BOSS</v>
      </c>
      <c r="H90" s="201" t="str" cm="1">
        <f t="array" ref="H90">INDEX($AJ:$AS,MATCH($A90,$AJ:$AJ,0),H$1)</f>
        <v>Kalahkan Bos Coco</v>
      </c>
      <c r="I90" s="201" t="str" cm="1">
        <f t="array" ref="I90">INDEX($AJ:$AS,MATCH($A90,$AJ:$AJ,0),I$1)</f>
        <v>Talunin ang Coco Boss</v>
      </c>
      <c r="J90" s="201" t="str" cm="1">
        <f t="array" ref="J90">INDEX($AJ:$AS,MATCH($A90,$AJ:$AJ,0),J$1)</f>
        <v>Tewaskan Boss Coco</v>
      </c>
      <c r="K90" s="31">
        <v>0</v>
      </c>
      <c r="L90" s="31">
        <v>142089</v>
      </c>
      <c r="M90" s="31" t="str">
        <f>'가이드 작업용'!M90</f>
        <v>코코 보스 처치</v>
      </c>
      <c r="N90" s="31" t="str">
        <f t="shared" si="24"/>
        <v>-</v>
      </c>
      <c r="R90" s="140">
        <v>1089</v>
      </c>
      <c r="S90" s="140">
        <v>2</v>
      </c>
      <c r="T90" s="140">
        <v>142089</v>
      </c>
      <c r="U90" s="140">
        <v>242089</v>
      </c>
      <c r="V90" s="186" t="str">
        <f>'가이드 작업용'!M90</f>
        <v>코코 보스 처치</v>
      </c>
      <c r="W90" s="197" t="str">
        <f t="shared" si="23"/>
        <v>카드 강화</v>
      </c>
      <c r="X90" s="202" t="str">
        <f t="shared" si="25"/>
        <v>카드 강화</v>
      </c>
      <c r="Z90" s="197">
        <v>142089</v>
      </c>
      <c r="AA90" s="197" t="s">
        <v>2749</v>
      </c>
      <c r="AB90" s="197" t="s">
        <v>8496</v>
      </c>
      <c r="AC90" s="201">
        <v>142089</v>
      </c>
      <c r="AD90" s="201" t="s">
        <v>2749</v>
      </c>
      <c r="AE90" s="201" t="s">
        <v>8496</v>
      </c>
      <c r="AJ90" s="276">
        <v>142089</v>
      </c>
      <c r="AK90" s="278" t="s">
        <v>2943</v>
      </c>
      <c r="AL90" s="258" t="s">
        <v>8536</v>
      </c>
      <c r="AM90" s="258" t="s">
        <v>9700</v>
      </c>
      <c r="AN90" s="258" t="s">
        <v>9701</v>
      </c>
      <c r="AO90" s="258" t="s">
        <v>9702</v>
      </c>
      <c r="AP90" s="258" t="s">
        <v>9703</v>
      </c>
      <c r="AQ90" s="258" t="s">
        <v>9704</v>
      </c>
      <c r="AR90" s="258" t="s">
        <v>9705</v>
      </c>
      <c r="AS90" s="258" t="s">
        <v>9706</v>
      </c>
      <c r="AT90" s="241" t="str">
        <f t="shared" si="26"/>
        <v>코코 보스 처치</v>
      </c>
      <c r="AU90" s="241" t="str">
        <f t="shared" si="27"/>
        <v>Defeat Coco Boss</v>
      </c>
      <c r="AV90" s="241" t="str">
        <f t="shared" si="28"/>
        <v>擊敗松鼠BOSS</v>
      </c>
      <c r="AW90" s="241" t="str">
        <f t="shared" si="29"/>
        <v>击杀松鼠BOSS</v>
      </c>
      <c r="AX90" s="241" t="str">
        <f t="shared" si="30"/>
        <v>ココ·ボス処置</v>
      </c>
      <c r="AY90" s="241" t="str">
        <f t="shared" si="31"/>
        <v>จัดการ Coco BOSS</v>
      </c>
      <c r="AZ90" s="241" t="str">
        <f t="shared" si="32"/>
        <v>Kalahkan Bos Coco</v>
      </c>
      <c r="BA90" s="241" t="str">
        <f t="shared" si="33"/>
        <v>Talunin ang Coco Boss</v>
      </c>
      <c r="BB90" s="241" t="str">
        <f t="shared" si="34"/>
        <v>Tewaskan Boss Coco</v>
      </c>
      <c r="BC90" s="241"/>
      <c r="BD90" s="241"/>
      <c r="BE90" s="241"/>
      <c r="BF90" s="241"/>
      <c r="BI90" s="236">
        <v>242089</v>
      </c>
      <c r="BJ90" s="235" t="str">
        <f t="shared" si="35"/>
        <v>메인 퀘스트 89 클리어</v>
      </c>
      <c r="BK90" s="234" t="str">
        <f t="shared" si="36"/>
        <v>Main Quest 89 Clear</v>
      </c>
      <c r="BL90" s="234" t="str">
        <f t="shared" si="37"/>
        <v>主線任務89通關</v>
      </c>
      <c r="BM90" s="234" t="str">
        <f t="shared" si="38"/>
        <v>通关主线任务89</v>
      </c>
      <c r="BN90" s="234" t="str">
        <f t="shared" si="39"/>
        <v>メインクエスト89クリア</v>
      </c>
      <c r="BO90" s="234" t="str">
        <f t="shared" si="40"/>
        <v>เคลียร์ Main Quest 89</v>
      </c>
      <c r="BP90" s="234" t="str">
        <f t="shared" si="41"/>
        <v>Misi Utama 89 Selesai</v>
      </c>
      <c r="BQ90" s="234" t="str">
        <f t="shared" si="42"/>
        <v>Tagumpay sa Pangunahing Quest 89</v>
      </c>
      <c r="BR90" s="234" t="str">
        <f t="shared" si="43"/>
        <v>Selesai Pencarian Utama 89</v>
      </c>
    </row>
    <row r="91" spans="1:70" ht="12.75" thickBot="1" x14ac:dyDescent="0.25">
      <c r="A91" s="31">
        <v>142090</v>
      </c>
      <c r="B91" s="201" t="str" cm="1">
        <f t="array" ref="B91">INDEX($AJ:$AS,MATCH($A91,$AJ:$AJ,0),B$1)</f>
        <v>쵸코 처치</v>
      </c>
      <c r="C91" s="201" t="str" cm="1">
        <f t="array" ref="C91">INDEX($AJ:$AS,MATCH($A91,$AJ:$AJ,0),C$1)</f>
        <v>Defeat Choco</v>
      </c>
      <c r="D91" s="201" t="str" cm="1">
        <f t="array" ref="D91">INDEX($AJ:$AS,MATCH($A91,$AJ:$AJ,0),D$1)</f>
        <v>擊敗巧克猴</v>
      </c>
      <c r="E91" s="201" t="str" cm="1">
        <f t="array" ref="E91">INDEX($AJ:$AS,MATCH($A91,$AJ:$AJ,0),E$1)</f>
        <v>击杀巧克猴</v>
      </c>
      <c r="F91" s="201" t="str" cm="1">
        <f t="array" ref="F91">INDEX($AJ:$AS,MATCH($A91,$AJ:$AJ,0),F$1)</f>
        <v>チョコ処置</v>
      </c>
      <c r="G91" s="201" t="str" cm="1">
        <f t="array" ref="G91">INDEX($AJ:$AS,MATCH($A91,$AJ:$AJ,0),G$1)</f>
        <v>จัดการ Choco</v>
      </c>
      <c r="H91" s="201" t="str" cm="1">
        <f t="array" ref="H91">INDEX($AJ:$AS,MATCH($A91,$AJ:$AJ,0),H$1)</f>
        <v>Kalahkan Choco</v>
      </c>
      <c r="I91" s="201" t="str" cm="1">
        <f t="array" ref="I91">INDEX($AJ:$AS,MATCH($A91,$AJ:$AJ,0),I$1)</f>
        <v>Talunin ang Choco</v>
      </c>
      <c r="J91" s="201" t="str" cm="1">
        <f t="array" ref="J91">INDEX($AJ:$AS,MATCH($A91,$AJ:$AJ,0),J$1)</f>
        <v>Tewaskan Choco</v>
      </c>
      <c r="K91" s="31">
        <v>0</v>
      </c>
      <c r="L91" s="31">
        <v>142090</v>
      </c>
      <c r="M91" s="31" t="str">
        <f>'가이드 작업용'!M91</f>
        <v>쵸코 처치</v>
      </c>
      <c r="N91" s="31" t="str">
        <f t="shared" si="24"/>
        <v>-</v>
      </c>
      <c r="R91" s="140">
        <v>1090</v>
      </c>
      <c r="S91" s="140">
        <v>2</v>
      </c>
      <c r="T91" s="140">
        <v>142090</v>
      </c>
      <c r="U91" s="140">
        <v>242090</v>
      </c>
      <c r="V91" s="186" t="str">
        <f>'가이드 작업용'!M91</f>
        <v>쵸코 처치</v>
      </c>
      <c r="W91" s="197" t="str">
        <f t="shared" si="23"/>
        <v>MVP 처치</v>
      </c>
      <c r="X91" s="202" t="str">
        <f t="shared" si="25"/>
        <v>MVP 처치</v>
      </c>
      <c r="Z91" s="197">
        <v>142090</v>
      </c>
      <c r="AA91" s="197" t="s">
        <v>2466</v>
      </c>
      <c r="AB91" s="197" t="s">
        <v>8479</v>
      </c>
      <c r="AC91" s="201">
        <v>142090</v>
      </c>
      <c r="AD91" s="201" t="s">
        <v>2466</v>
      </c>
      <c r="AE91" s="201" t="s">
        <v>8479</v>
      </c>
      <c r="AJ91" s="276">
        <v>142090</v>
      </c>
      <c r="AK91" s="277" t="s">
        <v>2944</v>
      </c>
      <c r="AL91" s="258" t="s">
        <v>8537</v>
      </c>
      <c r="AM91" s="258" t="s">
        <v>9707</v>
      </c>
      <c r="AN91" s="258" t="s">
        <v>9708</v>
      </c>
      <c r="AO91" s="258" t="s">
        <v>9709</v>
      </c>
      <c r="AP91" s="258" t="s">
        <v>9710</v>
      </c>
      <c r="AQ91" s="258" t="s">
        <v>9711</v>
      </c>
      <c r="AR91" s="258" t="s">
        <v>9712</v>
      </c>
      <c r="AS91" s="258" t="s">
        <v>9713</v>
      </c>
      <c r="AT91" s="241" t="str">
        <f t="shared" si="26"/>
        <v>쵸코 처치</v>
      </c>
      <c r="AU91" s="241" t="str">
        <f t="shared" si="27"/>
        <v>Defeat Choco</v>
      </c>
      <c r="AV91" s="241" t="str">
        <f t="shared" si="28"/>
        <v>擊敗巧克猴</v>
      </c>
      <c r="AW91" s="241" t="str">
        <f t="shared" si="29"/>
        <v>击杀巧克猴</v>
      </c>
      <c r="AX91" s="241" t="str">
        <f t="shared" si="30"/>
        <v>チョコ処置</v>
      </c>
      <c r="AY91" s="241" t="str">
        <f t="shared" si="31"/>
        <v>จัดการ Choco</v>
      </c>
      <c r="AZ91" s="241" t="str">
        <f t="shared" si="32"/>
        <v>Kalahkan Choco</v>
      </c>
      <c r="BA91" s="241" t="str">
        <f t="shared" si="33"/>
        <v>Talunin ang Choco</v>
      </c>
      <c r="BB91" s="241" t="str">
        <f t="shared" si="34"/>
        <v>Tewaskan Choco</v>
      </c>
      <c r="BC91" s="241"/>
      <c r="BD91" s="241"/>
      <c r="BE91" s="241"/>
      <c r="BF91" s="241"/>
      <c r="BI91" s="236">
        <v>242090</v>
      </c>
      <c r="BJ91" s="235" t="str">
        <f t="shared" si="35"/>
        <v>메인 퀘스트 90 클리어</v>
      </c>
      <c r="BK91" s="234" t="str">
        <f t="shared" si="36"/>
        <v>Main Quest 90 Clear</v>
      </c>
      <c r="BL91" s="234" t="str">
        <f t="shared" si="37"/>
        <v>主線任務90通關</v>
      </c>
      <c r="BM91" s="234" t="str">
        <f t="shared" si="38"/>
        <v>通关主线任务90</v>
      </c>
      <c r="BN91" s="234" t="str">
        <f t="shared" si="39"/>
        <v>メインクエスト90クリア</v>
      </c>
      <c r="BO91" s="234" t="str">
        <f t="shared" si="40"/>
        <v>เคลียร์ Main Quest 90</v>
      </c>
      <c r="BP91" s="234" t="str">
        <f t="shared" si="41"/>
        <v>Misi Utama 90 Selesai</v>
      </c>
      <c r="BQ91" s="234" t="str">
        <f t="shared" si="42"/>
        <v>Tagumpay sa Pangunahing Quest 90</v>
      </c>
      <c r="BR91" s="234" t="str">
        <f t="shared" si="43"/>
        <v>Selesai Pencarian Utama 90</v>
      </c>
    </row>
    <row r="92" spans="1:70" ht="12.75" thickBot="1" x14ac:dyDescent="0.25">
      <c r="A92" s="31">
        <v>142091</v>
      </c>
      <c r="B92" s="201" t="str" cm="1">
        <f t="array" ref="B92">INDEX($AJ:$AS,MATCH($A92,$AJ:$AJ,0),B$1)</f>
        <v>카드 강화</v>
      </c>
      <c r="C92" s="201" t="str" cm="1">
        <f t="array" ref="C92">INDEX($AJ:$AS,MATCH($A92,$AJ:$AJ,0),C$1)</f>
        <v>Card Upgrade</v>
      </c>
      <c r="D92" s="201" t="str" cm="1">
        <f t="array" ref="D92">INDEX($AJ:$AS,MATCH($A92,$AJ:$AJ,0),D$1)</f>
        <v>強化卡片</v>
      </c>
      <c r="E92" s="201" t="str" cm="1">
        <f t="array" ref="E92">INDEX($AJ:$AS,MATCH($A92,$AJ:$AJ,0),E$1)</f>
        <v>强化卡片</v>
      </c>
      <c r="F92" s="201" t="str" cm="1">
        <f t="array" ref="F92">INDEX($AJ:$AS,MATCH($A92,$AJ:$AJ,0),F$1)</f>
        <v>カード強化</v>
      </c>
      <c r="G92" s="201" t="str" cm="1">
        <f t="array" ref="G92">INDEX($AJ:$AS,MATCH($A92,$AJ:$AJ,0),G$1)</f>
        <v>อัปเกรดการ์ด</v>
      </c>
      <c r="H92" s="201" t="str" cm="1">
        <f t="array" ref="H92">INDEX($AJ:$AS,MATCH($A92,$AJ:$AJ,0),H$1)</f>
        <v>Peningkatan Kartu</v>
      </c>
      <c r="I92" s="201" t="str" cm="1">
        <f t="array" ref="I92">INDEX($AJ:$AS,MATCH($A92,$AJ:$AJ,0),I$1)</f>
        <v>Card Upgrade</v>
      </c>
      <c r="J92" s="201" t="str" cm="1">
        <f t="array" ref="J92">INDEX($AJ:$AS,MATCH($A92,$AJ:$AJ,0),J$1)</f>
        <v>Naik Tahap Kad</v>
      </c>
      <c r="K92" s="31">
        <v>0</v>
      </c>
      <c r="L92" s="31">
        <v>142091</v>
      </c>
      <c r="M92" s="31" t="str">
        <f>'가이드 작업용'!M92</f>
        <v>카드 강화</v>
      </c>
      <c r="N92" s="31" t="str">
        <f t="shared" si="24"/>
        <v>-</v>
      </c>
      <c r="R92" s="140">
        <v>1091</v>
      </c>
      <c r="S92" s="140">
        <v>2</v>
      </c>
      <c r="T92" s="140">
        <v>142091</v>
      </c>
      <c r="U92" s="140">
        <v>242091</v>
      </c>
      <c r="V92" s="186" t="str">
        <f>'가이드 작업용'!M92</f>
        <v>카드 강화</v>
      </c>
      <c r="W92" s="197" t="str">
        <f t="shared" si="23"/>
        <v>페이욘 숲 속 듀얼 클리어</v>
      </c>
      <c r="X92" s="202" t="str">
        <f t="shared" si="25"/>
        <v>페이욘 숲 속 듀얼 클리어</v>
      </c>
      <c r="Z92" s="197">
        <v>142091</v>
      </c>
      <c r="AA92" s="197" t="s">
        <v>2945</v>
      </c>
      <c r="AB92" s="197" t="s">
        <v>8538</v>
      </c>
      <c r="AC92" s="201">
        <v>142091</v>
      </c>
      <c r="AD92" s="201" t="s">
        <v>2945</v>
      </c>
      <c r="AE92" s="201" t="s">
        <v>8538</v>
      </c>
      <c r="AJ92" s="276">
        <v>142091</v>
      </c>
      <c r="AK92" s="278" t="s">
        <v>2749</v>
      </c>
      <c r="AL92" s="258" t="s">
        <v>9417</v>
      </c>
      <c r="AM92" s="258" t="s">
        <v>9413</v>
      </c>
      <c r="AN92" s="258" t="s">
        <v>9414</v>
      </c>
      <c r="AO92" s="258" t="s">
        <v>9578</v>
      </c>
      <c r="AP92" s="258" t="s">
        <v>9415</v>
      </c>
      <c r="AQ92" s="258" t="s">
        <v>9416</v>
      </c>
      <c r="AR92" s="258" t="s">
        <v>9417</v>
      </c>
      <c r="AS92" s="258" t="s">
        <v>9418</v>
      </c>
      <c r="AT92" s="241" t="str">
        <f t="shared" si="26"/>
        <v>카드 강화</v>
      </c>
      <c r="AU92" s="241" t="str">
        <f t="shared" si="27"/>
        <v>Card Upgrade</v>
      </c>
      <c r="AV92" s="241" t="str">
        <f t="shared" si="28"/>
        <v>強化卡片</v>
      </c>
      <c r="AW92" s="241" t="str">
        <f t="shared" si="29"/>
        <v>强化卡片</v>
      </c>
      <c r="AX92" s="241" t="str">
        <f t="shared" si="30"/>
        <v>カード強化</v>
      </c>
      <c r="AY92" s="241" t="str">
        <f t="shared" si="31"/>
        <v>อัปเกรดการ์ด</v>
      </c>
      <c r="AZ92" s="241" t="str">
        <f t="shared" si="32"/>
        <v>Peningkatan Kartu</v>
      </c>
      <c r="BA92" s="241" t="str">
        <f t="shared" si="33"/>
        <v>Card Upgrade</v>
      </c>
      <c r="BB92" s="241" t="str">
        <f t="shared" si="34"/>
        <v>Naik Tahap Kad</v>
      </c>
      <c r="BC92" s="241"/>
      <c r="BD92" s="241"/>
      <c r="BE92" s="241"/>
      <c r="BF92" s="241"/>
      <c r="BI92" s="236">
        <v>242091</v>
      </c>
      <c r="BJ92" s="235" t="str">
        <f t="shared" si="35"/>
        <v>메인 퀘스트 91 클리어</v>
      </c>
      <c r="BK92" s="234" t="str">
        <f t="shared" si="36"/>
        <v>Main Quest 91 Clear</v>
      </c>
      <c r="BL92" s="234" t="str">
        <f t="shared" si="37"/>
        <v>主線任務91通關</v>
      </c>
      <c r="BM92" s="234" t="str">
        <f t="shared" si="38"/>
        <v>通关主线任务91</v>
      </c>
      <c r="BN92" s="234" t="str">
        <f t="shared" si="39"/>
        <v>メインクエスト91クリア</v>
      </c>
      <c r="BO92" s="234" t="str">
        <f t="shared" si="40"/>
        <v>เคลียร์ Main Quest 91</v>
      </c>
      <c r="BP92" s="234" t="str">
        <f t="shared" si="41"/>
        <v>Misi Utama 91 Selesai</v>
      </c>
      <c r="BQ92" s="234" t="str">
        <f t="shared" si="42"/>
        <v>Tagumpay sa Pangunahing Quest 91</v>
      </c>
      <c r="BR92" s="234" t="str">
        <f t="shared" si="43"/>
        <v>Selesai Pencarian Utama 91</v>
      </c>
    </row>
    <row r="93" spans="1:70" ht="12.75" thickBot="1" x14ac:dyDescent="0.25">
      <c r="A93" s="31">
        <v>142092</v>
      </c>
      <c r="B93" s="201" t="str" cm="1">
        <f t="array" ref="B93">INDEX($AJ:$AS,MATCH($A93,$AJ:$AJ,0),B$1)</f>
        <v>MVP 처치</v>
      </c>
      <c r="C93" s="201" t="str" cm="1">
        <f t="array" ref="C93">INDEX($AJ:$AS,MATCH($A93,$AJ:$AJ,0),C$1)</f>
        <v>Defeat MVP</v>
      </c>
      <c r="D93" s="201" t="str" cm="1">
        <f t="array" ref="D93">INDEX($AJ:$AS,MATCH($A93,$AJ:$AJ,0),D$1)</f>
        <v>擊敗MVP</v>
      </c>
      <c r="E93" s="201" t="str" cm="1">
        <f t="array" ref="E93">INDEX($AJ:$AS,MATCH($A93,$AJ:$AJ,0),E$1)</f>
        <v>击杀MVP</v>
      </c>
      <c r="F93" s="201" t="str" cm="1">
        <f t="array" ref="F93">INDEX($AJ:$AS,MATCH($A93,$AJ:$AJ,0),F$1)</f>
        <v>一次転職</v>
      </c>
      <c r="G93" s="201" t="str" cm="1">
        <f t="array" ref="G93">INDEX($AJ:$AS,MATCH($A93,$AJ:$AJ,0),G$1)</f>
        <v>จัดการ MVP</v>
      </c>
      <c r="H93" s="201" t="str" cm="1">
        <f t="array" ref="H93">INDEX($AJ:$AS,MATCH($A93,$AJ:$AJ,0),H$1)</f>
        <v>Kalahkan MVP</v>
      </c>
      <c r="I93" s="201" t="str" cm="1">
        <f t="array" ref="I93">INDEX($AJ:$AS,MATCH($A93,$AJ:$AJ,0),I$1)</f>
        <v>Talunin ang MVP</v>
      </c>
      <c r="J93" s="201" t="str" cm="1">
        <f t="array" ref="J93">INDEX($AJ:$AS,MATCH($A93,$AJ:$AJ,0),J$1)</f>
        <v>Tewaskan MVP</v>
      </c>
      <c r="K93" s="31">
        <v>0</v>
      </c>
      <c r="L93" s="31">
        <v>142092</v>
      </c>
      <c r="M93" s="31" t="str">
        <f>'가이드 작업용'!M93</f>
        <v>MVP 처치</v>
      </c>
      <c r="N93" s="31" t="str">
        <f t="shared" si="24"/>
        <v>-</v>
      </c>
      <c r="R93" s="140">
        <v>1092</v>
      </c>
      <c r="S93" s="140">
        <v>2</v>
      </c>
      <c r="T93" s="140">
        <v>142092</v>
      </c>
      <c r="U93" s="140">
        <v>242092</v>
      </c>
      <c r="V93" s="186" t="str">
        <f>'가이드 작업용'!M93</f>
        <v>MVP 처치</v>
      </c>
      <c r="W93" s="197" t="str">
        <f t="shared" si="23"/>
        <v>쵸코 보스 처치</v>
      </c>
      <c r="X93" s="202" t="str">
        <f t="shared" si="25"/>
        <v>쵸코 보스 처치</v>
      </c>
      <c r="Z93" s="197">
        <v>142092</v>
      </c>
      <c r="AA93" s="197" t="s">
        <v>2946</v>
      </c>
      <c r="AB93" s="197" t="s">
        <v>8539</v>
      </c>
      <c r="AC93" s="201">
        <v>142092</v>
      </c>
      <c r="AD93" s="201" t="s">
        <v>2946</v>
      </c>
      <c r="AE93" s="201" t="s">
        <v>8539</v>
      </c>
      <c r="AJ93" s="276">
        <v>142092</v>
      </c>
      <c r="AK93" s="277" t="s">
        <v>2466</v>
      </c>
      <c r="AL93" s="258" t="s">
        <v>8479</v>
      </c>
      <c r="AM93" s="258" t="s">
        <v>9330</v>
      </c>
      <c r="AN93" s="258" t="s">
        <v>9331</v>
      </c>
      <c r="AO93" s="258" t="s">
        <v>9332</v>
      </c>
      <c r="AP93" s="258" t="s">
        <v>9333</v>
      </c>
      <c r="AQ93" s="258" t="s">
        <v>9334</v>
      </c>
      <c r="AR93" s="258" t="s">
        <v>9335</v>
      </c>
      <c r="AS93" s="258" t="s">
        <v>9336</v>
      </c>
      <c r="AT93" s="241" t="str">
        <f t="shared" si="26"/>
        <v>MVP 처치</v>
      </c>
      <c r="AU93" s="241" t="str">
        <f t="shared" si="27"/>
        <v>Defeat MVP</v>
      </c>
      <c r="AV93" s="241" t="str">
        <f t="shared" si="28"/>
        <v>擊敗MVP</v>
      </c>
      <c r="AW93" s="241" t="str">
        <f t="shared" si="29"/>
        <v>击杀MVP</v>
      </c>
      <c r="AX93" s="241" t="str">
        <f t="shared" si="30"/>
        <v>一次転職</v>
      </c>
      <c r="AY93" s="241" t="str">
        <f t="shared" si="31"/>
        <v>จัดการ MVP</v>
      </c>
      <c r="AZ93" s="241" t="str">
        <f t="shared" si="32"/>
        <v>Kalahkan MVP</v>
      </c>
      <c r="BA93" s="241" t="str">
        <f t="shared" si="33"/>
        <v>Talunin ang MVP</v>
      </c>
      <c r="BB93" s="241" t="str">
        <f t="shared" si="34"/>
        <v>Tewaskan MVP</v>
      </c>
      <c r="BC93" s="241"/>
      <c r="BD93" s="241"/>
      <c r="BE93" s="241"/>
      <c r="BF93" s="241"/>
      <c r="BI93" s="236">
        <v>242092</v>
      </c>
      <c r="BJ93" s="235" t="str">
        <f t="shared" si="35"/>
        <v>메인 퀘스트 92 클리어</v>
      </c>
      <c r="BK93" s="234" t="str">
        <f t="shared" si="36"/>
        <v>Main Quest 92 Clear</v>
      </c>
      <c r="BL93" s="234" t="str">
        <f t="shared" si="37"/>
        <v>主線任務92通關</v>
      </c>
      <c r="BM93" s="234" t="str">
        <f t="shared" si="38"/>
        <v>通关主线任务92</v>
      </c>
      <c r="BN93" s="234" t="str">
        <f t="shared" si="39"/>
        <v>メインクエスト92クリア</v>
      </c>
      <c r="BO93" s="234" t="str">
        <f t="shared" si="40"/>
        <v>เคลียร์ Main Quest 92</v>
      </c>
      <c r="BP93" s="234" t="str">
        <f t="shared" si="41"/>
        <v>Misi Utama 92 Selesai</v>
      </c>
      <c r="BQ93" s="234" t="str">
        <f t="shared" si="42"/>
        <v>Tagumpay sa Pangunahing Quest 92</v>
      </c>
      <c r="BR93" s="234" t="str">
        <f t="shared" si="43"/>
        <v>Selesai Pencarian Utama 92</v>
      </c>
    </row>
    <row r="94" spans="1:70" ht="12.75" thickBot="1" x14ac:dyDescent="0.25">
      <c r="A94" s="31">
        <v>142093</v>
      </c>
      <c r="B94" s="201" t="str" cm="1">
        <f t="array" ref="B94">INDEX($AJ:$AS,MATCH($A94,$AJ:$AJ,0),B$1)</f>
        <v>지하수로 듀얼 클리어</v>
      </c>
      <c r="C94" s="201" t="str" cm="1">
        <f t="array" ref="C94">INDEX($AJ:$AS,MATCH($A94,$AJ:$AJ,0),C$1)</f>
        <v>Clear Culvert Duel</v>
      </c>
      <c r="D94" s="201" t="str" cm="1">
        <f t="array" ref="D94">INDEX($AJ:$AS,MATCH($A94,$AJ:$AJ,0),D$1)</f>
        <v>通關地下水道決鬥</v>
      </c>
      <c r="E94" s="201" t="str" cm="1">
        <f t="array" ref="E94">INDEX($AJ:$AS,MATCH($A94,$AJ:$AJ,0),E$1)</f>
        <v>通关地下水道决斗</v>
      </c>
      <c r="F94" s="201" t="str" cm="1">
        <f t="array" ref="F94">INDEX($AJ:$AS,MATCH($A94,$AJ:$AJ,0),F$1)</f>
        <v>MVP処置</v>
      </c>
      <c r="G94" s="201" t="str" cm="1">
        <f t="array" ref="G94">INDEX($AJ:$AS,MATCH($A94,$AJ:$AJ,0),G$1)</f>
        <v>เคลียร์ Culvert Duel</v>
      </c>
      <c r="H94" s="201" t="str" cm="1">
        <f t="array" ref="H94">INDEX($AJ:$AS,MATCH($A94,$AJ:$AJ,0),H$1)</f>
        <v>Selesaikan Pertarungan Curvet</v>
      </c>
      <c r="I94" s="201" t="str" cm="1">
        <f t="array" ref="I94">INDEX($AJ:$AS,MATCH($A94,$AJ:$AJ,0),I$1)</f>
        <v>Magtagumpay sa Culvert Duel</v>
      </c>
      <c r="J94" s="201" t="str" cm="1">
        <f t="array" ref="J94">INDEX($AJ:$AS,MATCH($A94,$AJ:$AJ,0),J$1)</f>
        <v>Selesaikan Pertarungan Culvert</v>
      </c>
      <c r="K94" s="31">
        <v>0</v>
      </c>
      <c r="L94" s="31">
        <v>142093</v>
      </c>
      <c r="M94" s="31" t="str">
        <f>'가이드 작업용'!M94</f>
        <v>지하수로 듀얼 클리어</v>
      </c>
      <c r="N94" s="31" t="str">
        <f t="shared" si="24"/>
        <v>-</v>
      </c>
      <c r="R94" s="140">
        <v>1093</v>
      </c>
      <c r="S94" s="140">
        <v>2</v>
      </c>
      <c r="T94" s="140">
        <v>142093</v>
      </c>
      <c r="U94" s="140">
        <v>242093</v>
      </c>
      <c r="V94" s="186" t="str">
        <f>'가이드 작업용'!M94</f>
        <v>지하수로 듀얼 클리어</v>
      </c>
      <c r="W94" s="197" t="str">
        <f t="shared" si="23"/>
        <v>윌로우 처치</v>
      </c>
      <c r="X94" s="202" t="str">
        <f t="shared" si="25"/>
        <v>윌로우 처치</v>
      </c>
      <c r="Z94" s="197">
        <v>142093</v>
      </c>
      <c r="AA94" s="197" t="s">
        <v>2947</v>
      </c>
      <c r="AB94" s="197" t="s">
        <v>8540</v>
      </c>
      <c r="AC94" s="201">
        <v>142093</v>
      </c>
      <c r="AD94" s="201" t="s">
        <v>2947</v>
      </c>
      <c r="AE94" s="201" t="s">
        <v>8540</v>
      </c>
      <c r="AJ94" s="276">
        <v>142093</v>
      </c>
      <c r="AK94" s="278" t="s">
        <v>2926</v>
      </c>
      <c r="AL94" s="258" t="s">
        <v>8520</v>
      </c>
      <c r="AM94" s="258" t="s">
        <v>9590</v>
      </c>
      <c r="AN94" s="258" t="s">
        <v>9591</v>
      </c>
      <c r="AO94" s="258" t="s">
        <v>9344</v>
      </c>
      <c r="AP94" s="258" t="s">
        <v>9592</v>
      </c>
      <c r="AQ94" s="258" t="s">
        <v>9593</v>
      </c>
      <c r="AR94" s="258" t="s">
        <v>9594</v>
      </c>
      <c r="AS94" s="258" t="s">
        <v>9595</v>
      </c>
      <c r="AT94" s="241" t="str">
        <f t="shared" si="26"/>
        <v>지하수로 듀얼 클리어</v>
      </c>
      <c r="AU94" s="241" t="str">
        <f t="shared" si="27"/>
        <v>Clear Culvert Duel</v>
      </c>
      <c r="AV94" s="241" t="str">
        <f t="shared" si="28"/>
        <v>通關地下水道決鬥</v>
      </c>
      <c r="AW94" s="241" t="str">
        <f t="shared" si="29"/>
        <v>通关地下水道决斗</v>
      </c>
      <c r="AX94" s="241" t="str">
        <f t="shared" si="30"/>
        <v>MVP処置</v>
      </c>
      <c r="AY94" s="241" t="str">
        <f t="shared" si="31"/>
        <v>เคลียร์ Culvert Duel</v>
      </c>
      <c r="AZ94" s="241" t="str">
        <f t="shared" si="32"/>
        <v>Selesaikan Pertarungan Curvet</v>
      </c>
      <c r="BA94" s="241" t="str">
        <f t="shared" si="33"/>
        <v>Magtagumpay sa Culvert Duel</v>
      </c>
      <c r="BB94" s="241" t="str">
        <f t="shared" si="34"/>
        <v>Selesaikan Pertarungan Culvert</v>
      </c>
      <c r="BC94" s="241"/>
      <c r="BD94" s="241"/>
      <c r="BE94" s="241"/>
      <c r="BF94" s="241"/>
      <c r="BI94" s="236">
        <v>242093</v>
      </c>
      <c r="BJ94" s="235" t="str">
        <f t="shared" si="35"/>
        <v>메인 퀘스트 93 클리어</v>
      </c>
      <c r="BK94" s="234" t="str">
        <f t="shared" si="36"/>
        <v>Main Quest 93 Clear</v>
      </c>
      <c r="BL94" s="234" t="str">
        <f t="shared" si="37"/>
        <v>主線任務93通關</v>
      </c>
      <c r="BM94" s="234" t="str">
        <f t="shared" si="38"/>
        <v>通关主线任务93</v>
      </c>
      <c r="BN94" s="234" t="str">
        <f t="shared" si="39"/>
        <v>メインクエスト93クリア</v>
      </c>
      <c r="BO94" s="234" t="str">
        <f t="shared" si="40"/>
        <v>เคลียร์ Main Quest 93</v>
      </c>
      <c r="BP94" s="234" t="str">
        <f t="shared" si="41"/>
        <v>Misi Utama 93 Selesai</v>
      </c>
      <c r="BQ94" s="234" t="str">
        <f t="shared" si="42"/>
        <v>Tagumpay sa Pangunahing Quest 93</v>
      </c>
      <c r="BR94" s="234" t="str">
        <f t="shared" si="43"/>
        <v>Selesai Pencarian Utama 93</v>
      </c>
    </row>
    <row r="95" spans="1:70" ht="12.75" thickBot="1" x14ac:dyDescent="0.25">
      <c r="A95" s="31">
        <v>142094</v>
      </c>
      <c r="B95" s="201" t="str" cm="1">
        <f t="array" ref="B95">INDEX($AJ:$AS,MATCH($A95,$AJ:$AJ,0),B$1)</f>
        <v>쵸코 보스 처치</v>
      </c>
      <c r="C95" s="201" t="str" cm="1">
        <f t="array" ref="C95">INDEX($AJ:$AS,MATCH($A95,$AJ:$AJ,0),C$1)</f>
        <v>Defeat Choco Boss</v>
      </c>
      <c r="D95" s="201" t="str" cm="1">
        <f t="array" ref="D95">INDEX($AJ:$AS,MATCH($A95,$AJ:$AJ,0),D$1)</f>
        <v>擊敗巧克猴BOSS</v>
      </c>
      <c r="E95" s="201" t="str" cm="1">
        <f t="array" ref="E95">INDEX($AJ:$AS,MATCH($A95,$AJ:$AJ,0),E$1)</f>
        <v>击杀巧克猴BOSS</v>
      </c>
      <c r="F95" s="201" t="str" cm="1">
        <f t="array" ref="F95">INDEX($AJ:$AS,MATCH($A95,$AJ:$AJ,0),F$1)</f>
        <v>チョコボス処置</v>
      </c>
      <c r="G95" s="201" t="str" cm="1">
        <f t="array" ref="G95">INDEX($AJ:$AS,MATCH($A95,$AJ:$AJ,0),G$1)</f>
        <v>จัดการ Choco BOSS</v>
      </c>
      <c r="H95" s="201" t="str" cm="1">
        <f t="array" ref="H95">INDEX($AJ:$AS,MATCH($A95,$AJ:$AJ,0),H$1)</f>
        <v>Kalahkan Bos Choco</v>
      </c>
      <c r="I95" s="201" t="str" cm="1">
        <f t="array" ref="I95">INDEX($AJ:$AS,MATCH($A95,$AJ:$AJ,0),I$1)</f>
        <v>Talunin ang Choco Boss</v>
      </c>
      <c r="J95" s="201" t="str" cm="1">
        <f t="array" ref="J95">INDEX($AJ:$AS,MATCH($A95,$AJ:$AJ,0),J$1)</f>
        <v>Tewaskan Boss Choco</v>
      </c>
      <c r="K95" s="31">
        <v>0</v>
      </c>
      <c r="L95" s="31">
        <v>142094</v>
      </c>
      <c r="M95" s="31" t="str">
        <f>'가이드 작업용'!M95</f>
        <v>쵸코 보스 처치</v>
      </c>
      <c r="N95" s="31" t="str">
        <f t="shared" si="24"/>
        <v>-</v>
      </c>
      <c r="R95" s="140">
        <v>1094</v>
      </c>
      <c r="S95" s="140">
        <v>2</v>
      </c>
      <c r="T95" s="140">
        <v>142094</v>
      </c>
      <c r="U95" s="140">
        <v>242094</v>
      </c>
      <c r="V95" s="186" t="str">
        <f>'가이드 작업용'!M95</f>
        <v>쵸코 보스 처치</v>
      </c>
      <c r="W95" s="197" t="str">
        <f t="shared" ref="W95:W158" si="44">VLOOKUP(T95,$Z$2:$AA$124,2,FALSE)</f>
        <v>학습 완료!</v>
      </c>
      <c r="X95" s="202" t="str">
        <f t="shared" si="25"/>
        <v>윌로우 소탕</v>
      </c>
      <c r="Z95" s="197">
        <v>142094</v>
      </c>
      <c r="AA95" s="197" t="s">
        <v>2948</v>
      </c>
      <c r="AB95" s="197" t="s">
        <v>8541</v>
      </c>
      <c r="AC95" s="201">
        <v>142094</v>
      </c>
      <c r="AD95" s="201" t="s">
        <v>8449</v>
      </c>
      <c r="AE95" s="201" t="s">
        <v>8569</v>
      </c>
      <c r="AJ95" s="276">
        <v>142094</v>
      </c>
      <c r="AK95" s="277" t="s">
        <v>2946</v>
      </c>
      <c r="AL95" s="258" t="s">
        <v>8539</v>
      </c>
      <c r="AM95" s="258" t="s">
        <v>9720</v>
      </c>
      <c r="AN95" s="258" t="s">
        <v>9721</v>
      </c>
      <c r="AO95" s="258" t="s">
        <v>9722</v>
      </c>
      <c r="AP95" s="258" t="s">
        <v>9723</v>
      </c>
      <c r="AQ95" s="258" t="s">
        <v>9724</v>
      </c>
      <c r="AR95" s="258" t="s">
        <v>9725</v>
      </c>
      <c r="AS95" s="258" t="s">
        <v>9726</v>
      </c>
      <c r="AT95" s="241" t="str">
        <f t="shared" si="26"/>
        <v>쵸코 보스 처치</v>
      </c>
      <c r="AU95" s="241" t="str">
        <f t="shared" si="27"/>
        <v>Defeat Choco Boss</v>
      </c>
      <c r="AV95" s="241" t="str">
        <f t="shared" si="28"/>
        <v>擊敗巧克猴BOSS</v>
      </c>
      <c r="AW95" s="241" t="str">
        <f t="shared" si="29"/>
        <v>击杀巧克猴BOSS</v>
      </c>
      <c r="AX95" s="241" t="str">
        <f t="shared" si="30"/>
        <v>チョコボス処置</v>
      </c>
      <c r="AY95" s="241" t="str">
        <f t="shared" si="31"/>
        <v>จัดการ Choco BOSS</v>
      </c>
      <c r="AZ95" s="241" t="str">
        <f t="shared" si="32"/>
        <v>Kalahkan Bos Choco</v>
      </c>
      <c r="BA95" s="241" t="str">
        <f t="shared" si="33"/>
        <v>Talunin ang Choco Boss</v>
      </c>
      <c r="BB95" s="241" t="str">
        <f t="shared" si="34"/>
        <v>Tewaskan Boss Choco</v>
      </c>
      <c r="BC95" s="241"/>
      <c r="BD95" s="241"/>
      <c r="BE95" s="241"/>
      <c r="BF95" s="241"/>
      <c r="BI95" s="236">
        <v>242094</v>
      </c>
      <c r="BJ95" s="235" t="str">
        <f t="shared" si="35"/>
        <v>메인 퀘스트 94 클리어</v>
      </c>
      <c r="BK95" s="234" t="str">
        <f t="shared" si="36"/>
        <v>Main Quest 94 Clear</v>
      </c>
      <c r="BL95" s="234" t="str">
        <f t="shared" si="37"/>
        <v>主線任務94通關</v>
      </c>
      <c r="BM95" s="234" t="str">
        <f t="shared" si="38"/>
        <v>通关主线任务94</v>
      </c>
      <c r="BN95" s="234" t="str">
        <f t="shared" si="39"/>
        <v>メインクエスト94クリア</v>
      </c>
      <c r="BO95" s="234" t="str">
        <f t="shared" si="40"/>
        <v>เคลียร์ Main Quest 94</v>
      </c>
      <c r="BP95" s="234" t="str">
        <f t="shared" si="41"/>
        <v>Misi Utama 94 Selesai</v>
      </c>
      <c r="BQ95" s="234" t="str">
        <f t="shared" si="42"/>
        <v>Tagumpay sa Pangunahing Quest 94</v>
      </c>
      <c r="BR95" s="234" t="str">
        <f t="shared" si="43"/>
        <v>Selesai Pencarian Utama 94</v>
      </c>
    </row>
    <row r="96" spans="1:70" ht="12.75" thickBot="1" x14ac:dyDescent="0.25">
      <c r="A96" s="31">
        <v>142095</v>
      </c>
      <c r="B96" s="201" t="str" cm="1">
        <f t="array" ref="B96">INDEX($AJ:$AS,MATCH($A96,$AJ:$AJ,0),B$1)</f>
        <v>윌로우 처치</v>
      </c>
      <c r="C96" s="201" t="str" cm="1">
        <f t="array" ref="C96">INDEX($AJ:$AS,MATCH($A96,$AJ:$AJ,0),C$1)</f>
        <v>Defeat Willow</v>
      </c>
      <c r="D96" s="201" t="str" cm="1">
        <f t="array" ref="D96">INDEX($AJ:$AS,MATCH($A96,$AJ:$AJ,0),D$1)</f>
        <v>擊敗樹精</v>
      </c>
      <c r="E96" s="201" t="str" cm="1">
        <f t="array" ref="E96">INDEX($AJ:$AS,MATCH($A96,$AJ:$AJ,0),E$1)</f>
        <v>击杀树精</v>
      </c>
      <c r="F96" s="201" t="str" cm="1">
        <f t="array" ref="F96">INDEX($AJ:$AS,MATCH($A96,$AJ:$AJ,0),F$1)</f>
        <v>ウィロー処置</v>
      </c>
      <c r="G96" s="201" t="str" cm="1">
        <f t="array" ref="G96">INDEX($AJ:$AS,MATCH($A96,$AJ:$AJ,0),G$1)</f>
        <v>จัดการ Willow</v>
      </c>
      <c r="H96" s="201" t="str" cm="1">
        <f t="array" ref="H96">INDEX($AJ:$AS,MATCH($A96,$AJ:$AJ,0),H$1)</f>
        <v>Kalahkan Willow</v>
      </c>
      <c r="I96" s="201" t="str" cm="1">
        <f t="array" ref="I96">INDEX($AJ:$AS,MATCH($A96,$AJ:$AJ,0),I$1)</f>
        <v>Talunin ang Willow</v>
      </c>
      <c r="J96" s="201" t="str" cm="1">
        <f t="array" ref="J96">INDEX($AJ:$AS,MATCH($A96,$AJ:$AJ,0),J$1)</f>
        <v>Tewaskan Willow</v>
      </c>
      <c r="K96" s="31">
        <v>0</v>
      </c>
      <c r="L96" s="31">
        <v>142095</v>
      </c>
      <c r="M96" s="31" t="str">
        <f>'가이드 작업용'!M96</f>
        <v>윌로우 처치</v>
      </c>
      <c r="N96" s="31" t="str">
        <f t="shared" si="24"/>
        <v>-</v>
      </c>
      <c r="R96" s="140">
        <v>1095</v>
      </c>
      <c r="S96" s="140">
        <v>2</v>
      </c>
      <c r="T96" s="140">
        <v>142095</v>
      </c>
      <c r="U96" s="140">
        <v>242095</v>
      </c>
      <c r="V96" s="186" t="str">
        <f>'가이드 작업용'!M96</f>
        <v>윌로우 처치</v>
      </c>
      <c r="W96" s="197" t="str">
        <f t="shared" si="44"/>
        <v>MVP 처치</v>
      </c>
      <c r="X96" s="202" t="str">
        <f t="shared" si="25"/>
        <v>장비 강화</v>
      </c>
      <c r="Z96" s="197">
        <v>142095</v>
      </c>
      <c r="AA96" s="197" t="s">
        <v>2466</v>
      </c>
      <c r="AB96" s="197" t="s">
        <v>8479</v>
      </c>
      <c r="AC96" s="201">
        <v>142095</v>
      </c>
      <c r="AD96" s="201" t="s">
        <v>2854</v>
      </c>
      <c r="AE96" s="201" t="s">
        <v>8475</v>
      </c>
      <c r="AJ96" s="276">
        <v>142095</v>
      </c>
      <c r="AK96" s="278" t="s">
        <v>2947</v>
      </c>
      <c r="AL96" s="258" t="s">
        <v>8540</v>
      </c>
      <c r="AM96" s="258" t="s">
        <v>9727</v>
      </c>
      <c r="AN96" s="258" t="s">
        <v>9728</v>
      </c>
      <c r="AO96" s="258" t="s">
        <v>9729</v>
      </c>
      <c r="AP96" s="258" t="s">
        <v>9730</v>
      </c>
      <c r="AQ96" s="258" t="s">
        <v>9731</v>
      </c>
      <c r="AR96" s="258" t="s">
        <v>9732</v>
      </c>
      <c r="AS96" s="258" t="s">
        <v>9733</v>
      </c>
      <c r="AT96" s="241" t="str">
        <f t="shared" si="26"/>
        <v>윌로우 처치</v>
      </c>
      <c r="AU96" s="241" t="str">
        <f t="shared" si="27"/>
        <v>Defeat Willow</v>
      </c>
      <c r="AV96" s="241" t="str">
        <f t="shared" si="28"/>
        <v>擊敗樹精</v>
      </c>
      <c r="AW96" s="241" t="str">
        <f t="shared" si="29"/>
        <v>击杀树精</v>
      </c>
      <c r="AX96" s="241" t="str">
        <f t="shared" si="30"/>
        <v>ウィロー処置</v>
      </c>
      <c r="AY96" s="241" t="str">
        <f t="shared" si="31"/>
        <v>จัดการ Willow</v>
      </c>
      <c r="AZ96" s="241" t="str">
        <f t="shared" si="32"/>
        <v>Kalahkan Willow</v>
      </c>
      <c r="BA96" s="241" t="str">
        <f t="shared" si="33"/>
        <v>Talunin ang Willow</v>
      </c>
      <c r="BB96" s="241" t="str">
        <f t="shared" si="34"/>
        <v>Tewaskan Willow</v>
      </c>
      <c r="BC96" s="241"/>
      <c r="BD96" s="241"/>
      <c r="BE96" s="241"/>
      <c r="BF96" s="241"/>
      <c r="BI96" s="236">
        <v>242095</v>
      </c>
      <c r="BJ96" s="235" t="str">
        <f t="shared" si="35"/>
        <v>메인 퀘스트 95 클리어</v>
      </c>
      <c r="BK96" s="234" t="str">
        <f t="shared" si="36"/>
        <v>Main Quest 95 Clear</v>
      </c>
      <c r="BL96" s="234" t="str">
        <f t="shared" si="37"/>
        <v>主線任務95通關</v>
      </c>
      <c r="BM96" s="234" t="str">
        <f t="shared" si="38"/>
        <v>通关主线任务95</v>
      </c>
      <c r="BN96" s="234" t="str">
        <f t="shared" si="39"/>
        <v>メインクエスト95クリア</v>
      </c>
      <c r="BO96" s="234" t="str">
        <f t="shared" si="40"/>
        <v>เคลียร์ Main Quest 95</v>
      </c>
      <c r="BP96" s="234" t="str">
        <f t="shared" si="41"/>
        <v>Misi Utama 95 Selesai</v>
      </c>
      <c r="BQ96" s="234" t="str">
        <f t="shared" si="42"/>
        <v>Tagumpay sa Pangunahing Quest 95</v>
      </c>
      <c r="BR96" s="234" t="str">
        <f t="shared" si="43"/>
        <v>Selesai Pencarian Utama 95</v>
      </c>
    </row>
    <row r="97" spans="1:70" ht="12.75" thickBot="1" x14ac:dyDescent="0.25">
      <c r="A97" s="31">
        <v>142096</v>
      </c>
      <c r="B97" s="201" t="str" cm="1">
        <f t="array" ref="B97">INDEX($AJ:$AS,MATCH($A97,$AJ:$AJ,0),B$1)</f>
        <v>중앙실험실 조사</v>
      </c>
      <c r="C97" s="201" t="str" cm="1">
        <f t="array" ref="C97">INDEX($AJ:$AS,MATCH($A97,$AJ:$AJ,0),C$1)</f>
        <v>Research Central Laboratory</v>
      </c>
      <c r="D97" s="201" t="str" cm="1">
        <f t="array" ref="D97">INDEX($AJ:$AS,MATCH($A97,$AJ:$AJ,0),D$1)</f>
        <v>調查中央實驗室</v>
      </c>
      <c r="E97" s="201" t="str" cm="1">
        <f t="array" ref="E97">INDEX($AJ:$AS,MATCH($A97,$AJ:$AJ,0),E$1)</f>
        <v>检查中央实验室</v>
      </c>
      <c r="F97" s="201" cm="1">
        <f t="array" ref="F97">INDEX($AJ:$AS,MATCH($A97,$AJ:$AJ,0),F$1)</f>
        <v>0</v>
      </c>
      <c r="G97" s="201" t="str" cm="1">
        <f t="array" ref="G97">INDEX($AJ:$AS,MATCH($A97,$AJ:$AJ,0),G$1)</f>
        <v>สำรวจ Central Laboratory</v>
      </c>
      <c r="H97" s="201" t="str" cm="1">
        <f t="array" ref="H97">INDEX($AJ:$AS,MATCH($A97,$AJ:$AJ,0),H$1)</f>
        <v>Laboratorium Pusat Penelitian</v>
      </c>
      <c r="I97" s="201" t="str" cm="1">
        <f t="array" ref="I97">INDEX($AJ:$AS,MATCH($A97,$AJ:$AJ,0),I$1)</f>
        <v>Research Central Laboratory</v>
      </c>
      <c r="J97" s="201" t="str" cm="1">
        <f t="array" ref="J97">INDEX($AJ:$AS,MATCH($A97,$AJ:$AJ,0),J$1)</f>
        <v>Kaji Makmal Pusat</v>
      </c>
      <c r="K97" s="31">
        <v>0</v>
      </c>
      <c r="L97" s="31">
        <v>142096</v>
      </c>
      <c r="M97" s="31" t="str">
        <f>'가이드 작업용'!M97</f>
        <v>중앙실험실 조사</v>
      </c>
      <c r="N97" s="31" t="str">
        <f t="shared" si="24"/>
        <v>-</v>
      </c>
      <c r="R97" s="140">
        <v>1096</v>
      </c>
      <c r="S97" s="140">
        <v>2</v>
      </c>
      <c r="T97" s="140">
        <v>142096</v>
      </c>
      <c r="U97" s="140">
        <v>242096</v>
      </c>
      <c r="V97" s="186" t="str">
        <f>'가이드 작업용'!M97</f>
        <v>중앙실험실 조사</v>
      </c>
      <c r="W97" s="197" t="str">
        <f t="shared" si="44"/>
        <v>장비 강화</v>
      </c>
      <c r="X97" s="202" t="str">
        <f t="shared" si="25"/>
        <v>윌로우 보스 처치</v>
      </c>
      <c r="Z97" s="197">
        <v>142096</v>
      </c>
      <c r="AA97" s="197" t="s">
        <v>2854</v>
      </c>
      <c r="AB97" s="197" t="s">
        <v>8475</v>
      </c>
      <c r="AC97" s="201">
        <v>142096</v>
      </c>
      <c r="AD97" s="201" t="s">
        <v>2949</v>
      </c>
      <c r="AE97" s="201" t="s">
        <v>8542</v>
      </c>
      <c r="AJ97" s="276">
        <v>142096</v>
      </c>
      <c r="AK97" s="277" t="s">
        <v>9246</v>
      </c>
      <c r="AL97" s="258" t="s">
        <v>9670</v>
      </c>
      <c r="AM97" s="258" t="s">
        <v>11335</v>
      </c>
      <c r="AN97" s="258" t="s">
        <v>11336</v>
      </c>
      <c r="AO97" s="258">
        <v>0</v>
      </c>
      <c r="AP97" s="258" t="s">
        <v>11337</v>
      </c>
      <c r="AQ97" s="258" t="s">
        <v>11338</v>
      </c>
      <c r="AR97" s="258" t="s">
        <v>9670</v>
      </c>
      <c r="AS97" s="258" t="s">
        <v>11339</v>
      </c>
      <c r="AT97" s="241" t="str">
        <f t="shared" si="26"/>
        <v>중앙실험실 조사</v>
      </c>
      <c r="AU97" s="241" t="str">
        <f t="shared" si="27"/>
        <v>Research Central Laboratory</v>
      </c>
      <c r="AV97" s="241" t="str">
        <f t="shared" si="28"/>
        <v>調查中央實驗室</v>
      </c>
      <c r="AW97" s="241" t="str">
        <f t="shared" si="29"/>
        <v>检查中央实验室</v>
      </c>
      <c r="AX97" s="241">
        <f t="shared" si="30"/>
        <v>0</v>
      </c>
      <c r="AY97" s="241" t="str">
        <f t="shared" si="31"/>
        <v>สำรวจ Central Laboratory</v>
      </c>
      <c r="AZ97" s="241" t="str">
        <f t="shared" si="32"/>
        <v>Laboratorium Pusat Penelitian</v>
      </c>
      <c r="BA97" s="241" t="str">
        <f t="shared" si="33"/>
        <v>Research Central Laboratory</v>
      </c>
      <c r="BB97" s="241" t="str">
        <f t="shared" si="34"/>
        <v>Kaji Makmal Pusat</v>
      </c>
      <c r="BC97" s="241"/>
      <c r="BD97" s="241"/>
      <c r="BE97" s="241"/>
      <c r="BF97" s="241"/>
      <c r="BI97" s="236">
        <v>242096</v>
      </c>
      <c r="BJ97" s="235" t="str">
        <f t="shared" si="35"/>
        <v>메인 퀘스트 96 클리어</v>
      </c>
      <c r="BK97" s="234" t="str">
        <f t="shared" si="36"/>
        <v>Main Quest 96 Clear</v>
      </c>
      <c r="BL97" s="234" t="str">
        <f t="shared" si="37"/>
        <v>主線任務96通關</v>
      </c>
      <c r="BM97" s="234" t="str">
        <f t="shared" si="38"/>
        <v>通关主线任务96</v>
      </c>
      <c r="BN97" s="234" t="str">
        <f t="shared" si="39"/>
        <v>メインクエスト96クリア</v>
      </c>
      <c r="BO97" s="234" t="str">
        <f t="shared" si="40"/>
        <v>เคลียร์ Main Quest 96</v>
      </c>
      <c r="BP97" s="234" t="str">
        <f t="shared" si="41"/>
        <v>Misi Utama 96 Selesai</v>
      </c>
      <c r="BQ97" s="234" t="str">
        <f t="shared" si="42"/>
        <v>Tagumpay sa Pangunahing Quest 96</v>
      </c>
      <c r="BR97" s="234" t="str">
        <f t="shared" si="43"/>
        <v>Selesai Pencarian Utama 96</v>
      </c>
    </row>
    <row r="98" spans="1:70" ht="12.75" thickBot="1" x14ac:dyDescent="0.25">
      <c r="A98" s="31">
        <v>142097</v>
      </c>
      <c r="B98" s="201" t="str" cm="1">
        <f t="array" ref="B98">INDEX($AJ:$AS,MATCH($A98,$AJ:$AJ,0),B$1)</f>
        <v>윌로우 소탕</v>
      </c>
      <c r="C98" s="201" t="str" cm="1">
        <f t="array" ref="C98">INDEX($AJ:$AS,MATCH($A98,$AJ:$AJ,0),C$1)</f>
        <v>Sweep Willow</v>
      </c>
      <c r="D98" s="201" t="str" cm="1">
        <f t="array" ref="D98">INDEX($AJ:$AS,MATCH($A98,$AJ:$AJ,0),D$1)</f>
        <v>掃蕩樹精</v>
      </c>
      <c r="E98" s="201" t="str" cm="1">
        <f t="array" ref="E98">INDEX($AJ:$AS,MATCH($A98,$AJ:$AJ,0),E$1)</f>
        <v>扫荡树精</v>
      </c>
      <c r="F98" s="201" t="str" cm="1">
        <f t="array" ref="F98">INDEX($AJ:$AS,MATCH($A98,$AJ:$AJ,0),F$1)</f>
        <v>学習完了！</v>
      </c>
      <c r="G98" s="201" t="str" cm="1">
        <f t="array" ref="G98">INDEX($AJ:$AS,MATCH($A98,$AJ:$AJ,0),G$1)</f>
        <v>กวาดล้าง Willow</v>
      </c>
      <c r="H98" s="201" t="str" cm="1">
        <f t="array" ref="H98">INDEX($AJ:$AS,MATCH($A98,$AJ:$AJ,0),H$1)</f>
        <v>Musnahkan Willow</v>
      </c>
      <c r="I98" s="201" t="str" cm="1">
        <f t="array" ref="I98">INDEX($AJ:$AS,MATCH($A98,$AJ:$AJ,0),I$1)</f>
        <v>Wasakin ang Willow</v>
      </c>
      <c r="J98" s="201" t="str" cm="1">
        <f t="array" ref="J98">INDEX($AJ:$AS,MATCH($A98,$AJ:$AJ,0),J$1)</f>
        <v>Sapu Willow</v>
      </c>
      <c r="K98" s="31">
        <v>0</v>
      </c>
      <c r="L98" s="31">
        <v>142097</v>
      </c>
      <c r="M98" s="31" t="str">
        <f>'가이드 작업용'!M98</f>
        <v>윌로우 소탕</v>
      </c>
      <c r="N98" s="31" t="str">
        <f t="shared" si="24"/>
        <v>-</v>
      </c>
      <c r="R98" s="140">
        <v>1097</v>
      </c>
      <c r="S98" s="140">
        <v>2</v>
      </c>
      <c r="T98" s="140">
        <v>142097</v>
      </c>
      <c r="U98" s="140">
        <v>242097</v>
      </c>
      <c r="V98" s="186" t="str">
        <f>'가이드 작업용'!M98</f>
        <v>윌로우 소탕</v>
      </c>
      <c r="W98" s="197" t="str">
        <f t="shared" si="44"/>
        <v>윌로우 보스 처치</v>
      </c>
      <c r="X98" s="202" t="str">
        <f t="shared" si="25"/>
        <v>스포아 처치</v>
      </c>
      <c r="Z98" s="197">
        <v>142097</v>
      </c>
      <c r="AA98" s="197" t="s">
        <v>2949</v>
      </c>
      <c r="AB98" s="197" t="s">
        <v>8542</v>
      </c>
      <c r="AC98" s="201">
        <v>142097</v>
      </c>
      <c r="AD98" s="201" t="s">
        <v>2950</v>
      </c>
      <c r="AE98" s="201" t="s">
        <v>8543</v>
      </c>
      <c r="AJ98" s="276">
        <v>142097</v>
      </c>
      <c r="AK98" s="278" t="s">
        <v>8449</v>
      </c>
      <c r="AL98" s="258" t="s">
        <v>9734</v>
      </c>
      <c r="AM98" s="258" t="s">
        <v>9735</v>
      </c>
      <c r="AN98" s="258" t="s">
        <v>9736</v>
      </c>
      <c r="AO98" s="258" t="s">
        <v>9737</v>
      </c>
      <c r="AP98" s="258" t="s">
        <v>9738</v>
      </c>
      <c r="AQ98" s="258" t="s">
        <v>9739</v>
      </c>
      <c r="AR98" s="258" t="s">
        <v>9740</v>
      </c>
      <c r="AS98" s="258" t="s">
        <v>9741</v>
      </c>
      <c r="AT98" s="241" t="str">
        <f t="shared" si="26"/>
        <v>윌로우 소탕</v>
      </c>
      <c r="AU98" s="241" t="str">
        <f t="shared" si="27"/>
        <v>Sweep Willow</v>
      </c>
      <c r="AV98" s="241" t="str">
        <f t="shared" si="28"/>
        <v>掃蕩樹精</v>
      </c>
      <c r="AW98" s="241" t="str">
        <f t="shared" si="29"/>
        <v>扫荡树精</v>
      </c>
      <c r="AX98" s="241" t="str">
        <f t="shared" si="30"/>
        <v>学習完了！</v>
      </c>
      <c r="AY98" s="241" t="str">
        <f t="shared" si="31"/>
        <v>กวาดล้าง Willow</v>
      </c>
      <c r="AZ98" s="241" t="str">
        <f t="shared" si="32"/>
        <v>Musnahkan Willow</v>
      </c>
      <c r="BA98" s="241" t="str">
        <f t="shared" si="33"/>
        <v>Wasakin ang Willow</v>
      </c>
      <c r="BB98" s="241" t="str">
        <f t="shared" si="34"/>
        <v>Sapu Willow</v>
      </c>
      <c r="BC98" s="241"/>
      <c r="BD98" s="241"/>
      <c r="BE98" s="241"/>
      <c r="BF98" s="241"/>
      <c r="BI98" s="236">
        <v>242097</v>
      </c>
      <c r="BJ98" s="235" t="str">
        <f t="shared" si="35"/>
        <v>메인 퀘스트 97 클리어</v>
      </c>
      <c r="BK98" s="234" t="str">
        <f t="shared" si="36"/>
        <v>Main Quest 97 Clear</v>
      </c>
      <c r="BL98" s="234" t="str">
        <f t="shared" si="37"/>
        <v>主線任務97通關</v>
      </c>
      <c r="BM98" s="234" t="str">
        <f t="shared" si="38"/>
        <v>通关主线任务97</v>
      </c>
      <c r="BN98" s="234" t="str">
        <f t="shared" si="39"/>
        <v>メインクエスト97クリア</v>
      </c>
      <c r="BO98" s="234" t="str">
        <f t="shared" si="40"/>
        <v>เคลียร์ Main Quest 97</v>
      </c>
      <c r="BP98" s="234" t="str">
        <f t="shared" si="41"/>
        <v>Misi Utama 97 Selesai</v>
      </c>
      <c r="BQ98" s="234" t="str">
        <f t="shared" si="42"/>
        <v>Tagumpay sa Pangunahing Quest 97</v>
      </c>
      <c r="BR98" s="234" t="str">
        <f t="shared" si="43"/>
        <v>Selesai Pencarian Utama 97</v>
      </c>
    </row>
    <row r="99" spans="1:70" ht="12.75" thickBot="1" x14ac:dyDescent="0.25">
      <c r="A99" s="31">
        <v>142098</v>
      </c>
      <c r="B99" s="201" t="str" cm="1">
        <f t="array" ref="B99">INDEX($AJ:$AS,MATCH($A99,$AJ:$AJ,0),B$1)</f>
        <v>윌로우 보스 처치</v>
      </c>
      <c r="C99" s="201" t="str" cm="1">
        <f t="array" ref="C99">INDEX($AJ:$AS,MATCH($A99,$AJ:$AJ,0),C$1)</f>
        <v>Defeat Willow Boss</v>
      </c>
      <c r="D99" s="201" t="str" cm="1">
        <f t="array" ref="D99">INDEX($AJ:$AS,MATCH($A99,$AJ:$AJ,0),D$1)</f>
        <v>擊敗樹精BOSS</v>
      </c>
      <c r="E99" s="201" t="str" cm="1">
        <f t="array" ref="E99">INDEX($AJ:$AS,MATCH($A99,$AJ:$AJ,0),E$1)</f>
        <v>击杀树精BOSS</v>
      </c>
      <c r="F99" s="201" t="str" cm="1">
        <f t="array" ref="F99">INDEX($AJ:$AS,MATCH($A99,$AJ:$AJ,0),F$1)</f>
        <v>装備強化</v>
      </c>
      <c r="G99" s="201" t="str" cm="1">
        <f t="array" ref="G99">INDEX($AJ:$AS,MATCH($A99,$AJ:$AJ,0),G$1)</f>
        <v>จัดการ Willow BOSS</v>
      </c>
      <c r="H99" s="201" t="str" cm="1">
        <f t="array" ref="H99">INDEX($AJ:$AS,MATCH($A99,$AJ:$AJ,0),H$1)</f>
        <v>Kalahkan Bos Willow</v>
      </c>
      <c r="I99" s="201" t="str" cm="1">
        <f t="array" ref="I99">INDEX($AJ:$AS,MATCH($A99,$AJ:$AJ,0),I$1)</f>
        <v>Talunin ang Willow Boss</v>
      </c>
      <c r="J99" s="201" t="str" cm="1">
        <f t="array" ref="J99">INDEX($AJ:$AS,MATCH($A99,$AJ:$AJ,0),J$1)</f>
        <v>Tewaskan Boss Willow</v>
      </c>
      <c r="K99" s="31">
        <v>0</v>
      </c>
      <c r="L99" s="31">
        <v>142098</v>
      </c>
      <c r="M99" s="31" t="str">
        <f>'가이드 작업용'!M99</f>
        <v>윌로우 보스 처치</v>
      </c>
      <c r="N99" s="31" t="str">
        <f t="shared" si="24"/>
        <v>-</v>
      </c>
      <c r="R99" s="140">
        <v>1098</v>
      </c>
      <c r="S99" s="140">
        <v>2</v>
      </c>
      <c r="T99" s="140">
        <v>142098</v>
      </c>
      <c r="U99" s="140">
        <v>242098</v>
      </c>
      <c r="V99" s="186" t="str">
        <f>'가이드 작업용'!M99</f>
        <v>윌로우 보스 처치</v>
      </c>
      <c r="W99" s="197" t="str">
        <f t="shared" si="44"/>
        <v>스포아 처치</v>
      </c>
      <c r="X99" s="202" t="str">
        <f t="shared" si="25"/>
        <v>싱글 깊은 숲 속 미로 클리어</v>
      </c>
      <c r="Z99" s="197">
        <v>142098</v>
      </c>
      <c r="AA99" s="197" t="s">
        <v>2950</v>
      </c>
      <c r="AB99" s="197" t="s">
        <v>8543</v>
      </c>
      <c r="AC99" s="201">
        <v>142098</v>
      </c>
      <c r="AD99" s="201" t="s">
        <v>2951</v>
      </c>
      <c r="AE99" s="201" t="s">
        <v>8544</v>
      </c>
      <c r="AJ99" s="276">
        <v>142098</v>
      </c>
      <c r="AK99" s="277" t="s">
        <v>2949</v>
      </c>
      <c r="AL99" s="258" t="s">
        <v>8542</v>
      </c>
      <c r="AM99" s="258" t="s">
        <v>9749</v>
      </c>
      <c r="AN99" s="258" t="s">
        <v>9750</v>
      </c>
      <c r="AO99" s="258" t="s">
        <v>9312</v>
      </c>
      <c r="AP99" s="258" t="s">
        <v>9751</v>
      </c>
      <c r="AQ99" s="258" t="s">
        <v>9752</v>
      </c>
      <c r="AR99" s="258" t="s">
        <v>9753</v>
      </c>
      <c r="AS99" s="258" t="s">
        <v>9754</v>
      </c>
      <c r="AT99" s="241" t="str">
        <f t="shared" si="26"/>
        <v>윌로우 보스 처치</v>
      </c>
      <c r="AU99" s="241" t="str">
        <f t="shared" si="27"/>
        <v>Defeat Willow Boss</v>
      </c>
      <c r="AV99" s="241" t="str">
        <f t="shared" si="28"/>
        <v>擊敗樹精BOSS</v>
      </c>
      <c r="AW99" s="241" t="str">
        <f t="shared" si="29"/>
        <v>击杀树精BOSS</v>
      </c>
      <c r="AX99" s="241" t="str">
        <f t="shared" si="30"/>
        <v>装備強化</v>
      </c>
      <c r="AY99" s="241" t="str">
        <f t="shared" si="31"/>
        <v>จัดการ Willow BOSS</v>
      </c>
      <c r="AZ99" s="241" t="str">
        <f t="shared" si="32"/>
        <v>Kalahkan Bos Willow</v>
      </c>
      <c r="BA99" s="241" t="str">
        <f t="shared" si="33"/>
        <v>Talunin ang Willow Boss</v>
      </c>
      <c r="BB99" s="241" t="str">
        <f t="shared" si="34"/>
        <v>Tewaskan Boss Willow</v>
      </c>
      <c r="BC99" s="241"/>
      <c r="BD99" s="241"/>
      <c r="BE99" s="241"/>
      <c r="BF99" s="241"/>
      <c r="BI99" s="236">
        <v>242098</v>
      </c>
      <c r="BJ99" s="235" t="str">
        <f t="shared" si="35"/>
        <v>메인 퀘스트 98 클리어</v>
      </c>
      <c r="BK99" s="234" t="str">
        <f t="shared" si="36"/>
        <v>Main Quest 98 Clear</v>
      </c>
      <c r="BL99" s="234" t="str">
        <f t="shared" si="37"/>
        <v>主線任務98通關</v>
      </c>
      <c r="BM99" s="234" t="str">
        <f t="shared" si="38"/>
        <v>通关主线任务98</v>
      </c>
      <c r="BN99" s="234" t="str">
        <f t="shared" si="39"/>
        <v>メインクエスト98クリア</v>
      </c>
      <c r="BO99" s="234" t="str">
        <f t="shared" si="40"/>
        <v>เคลียร์ Main Quest 98</v>
      </c>
      <c r="BP99" s="234" t="str">
        <f t="shared" si="41"/>
        <v>Misi Utama 98 Selesai</v>
      </c>
      <c r="BQ99" s="234" t="str">
        <f t="shared" si="42"/>
        <v>Tagumpay sa Pangunahing Quest 98</v>
      </c>
      <c r="BR99" s="234" t="str">
        <f t="shared" si="43"/>
        <v>Selesai Pencarian Utama 98</v>
      </c>
    </row>
    <row r="100" spans="1:70" ht="12.75" thickBot="1" x14ac:dyDescent="0.25">
      <c r="A100" s="31">
        <v>142099</v>
      </c>
      <c r="B100" s="201" t="str" cm="1">
        <f t="array" ref="B100">INDEX($AJ:$AS,MATCH($A100,$AJ:$AJ,0),B$1)</f>
        <v>스포아 처치</v>
      </c>
      <c r="C100" s="201" t="str" cm="1">
        <f t="array" ref="C100">INDEX($AJ:$AS,MATCH($A100,$AJ:$AJ,0),C$1)</f>
        <v>Defeat Spore</v>
      </c>
      <c r="D100" s="201" t="str" cm="1">
        <f t="array" ref="D100">INDEX($AJ:$AS,MATCH($A100,$AJ:$AJ,0),D$1)</f>
        <v>擊敗魔菇</v>
      </c>
      <c r="E100" s="201" t="str" cm="1">
        <f t="array" ref="E100">INDEX($AJ:$AS,MATCH($A100,$AJ:$AJ,0),E$1)</f>
        <v>击杀魔菇</v>
      </c>
      <c r="F100" s="201" t="str" cm="1">
        <f t="array" ref="F100">INDEX($AJ:$AS,MATCH($A100,$AJ:$AJ,0),F$1)</f>
        <v>ウィロー·ボス·処置</v>
      </c>
      <c r="G100" s="201" t="str" cm="1">
        <f t="array" ref="G100">INDEX($AJ:$AS,MATCH($A100,$AJ:$AJ,0),G$1)</f>
        <v>จัดการ Spore</v>
      </c>
      <c r="H100" s="201" t="str" cm="1">
        <f t="array" ref="H100">INDEX($AJ:$AS,MATCH($A100,$AJ:$AJ,0),H$1)</f>
        <v>Kalahkan Spore</v>
      </c>
      <c r="I100" s="201" t="str" cm="1">
        <f t="array" ref="I100">INDEX($AJ:$AS,MATCH($A100,$AJ:$AJ,0),I$1)</f>
        <v>Talunin ang Spore</v>
      </c>
      <c r="J100" s="201" t="str" cm="1">
        <f t="array" ref="J100">INDEX($AJ:$AS,MATCH($A100,$AJ:$AJ,0),J$1)</f>
        <v>Tewaskan Spora</v>
      </c>
      <c r="K100" s="31">
        <v>0</v>
      </c>
      <c r="L100" s="31">
        <v>142099</v>
      </c>
      <c r="M100" s="31" t="str">
        <f>'가이드 작업용'!M100</f>
        <v>스포아 처치</v>
      </c>
      <c r="N100" s="31" t="str">
        <f t="shared" si="24"/>
        <v>-</v>
      </c>
      <c r="R100" s="140">
        <v>1099</v>
      </c>
      <c r="S100" s="140">
        <v>2</v>
      </c>
      <c r="T100" s="140">
        <v>142099</v>
      </c>
      <c r="U100" s="140">
        <v>242099</v>
      </c>
      <c r="V100" s="186" t="str">
        <f>'가이드 작업용'!M100</f>
        <v>스포아 처치</v>
      </c>
      <c r="W100" s="197" t="str">
        <f t="shared" si="44"/>
        <v>싱글 깊은 숲 속 미로 클리어</v>
      </c>
      <c r="X100" s="202" t="str">
        <f t="shared" si="25"/>
        <v>멀티 깊은 숲 속 미로 클리어</v>
      </c>
      <c r="Z100" s="197">
        <v>142099</v>
      </c>
      <c r="AA100" s="197" t="s">
        <v>2951</v>
      </c>
      <c r="AB100" s="197" t="s">
        <v>8544</v>
      </c>
      <c r="AC100" s="201">
        <v>142099</v>
      </c>
      <c r="AD100" s="201" t="s">
        <v>2952</v>
      </c>
      <c r="AE100" s="201" t="s">
        <v>8545</v>
      </c>
      <c r="AJ100" s="276">
        <v>142099</v>
      </c>
      <c r="AK100" s="278" t="s">
        <v>2950</v>
      </c>
      <c r="AL100" s="258" t="s">
        <v>8543</v>
      </c>
      <c r="AM100" s="258" t="s">
        <v>9755</v>
      </c>
      <c r="AN100" s="258" t="s">
        <v>9756</v>
      </c>
      <c r="AO100" s="258" t="s">
        <v>9757</v>
      </c>
      <c r="AP100" s="258" t="s">
        <v>9758</v>
      </c>
      <c r="AQ100" s="258" t="s">
        <v>9759</v>
      </c>
      <c r="AR100" s="258" t="s">
        <v>9760</v>
      </c>
      <c r="AS100" s="258" t="s">
        <v>9761</v>
      </c>
      <c r="AT100" s="241" t="str">
        <f t="shared" si="26"/>
        <v>스포아 처치</v>
      </c>
      <c r="AU100" s="241" t="str">
        <f t="shared" si="27"/>
        <v>Defeat Spore</v>
      </c>
      <c r="AV100" s="241" t="str">
        <f t="shared" si="28"/>
        <v>擊敗魔菇</v>
      </c>
      <c r="AW100" s="241" t="str">
        <f t="shared" si="29"/>
        <v>击杀魔菇</v>
      </c>
      <c r="AX100" s="241" t="str">
        <f t="shared" si="30"/>
        <v>ウィロー·ボス·処置</v>
      </c>
      <c r="AY100" s="241" t="str">
        <f t="shared" si="31"/>
        <v>จัดการ Spore</v>
      </c>
      <c r="AZ100" s="241" t="str">
        <f t="shared" si="32"/>
        <v>Kalahkan Spore</v>
      </c>
      <c r="BA100" s="241" t="str">
        <f t="shared" si="33"/>
        <v>Talunin ang Spore</v>
      </c>
      <c r="BB100" s="241" t="str">
        <f t="shared" si="34"/>
        <v>Tewaskan Spora</v>
      </c>
      <c r="BC100" s="241"/>
      <c r="BD100" s="241"/>
      <c r="BE100" s="241"/>
      <c r="BF100" s="241"/>
      <c r="BI100" s="236">
        <v>242099</v>
      </c>
      <c r="BJ100" s="235" t="str">
        <f t="shared" si="35"/>
        <v>메인 퀘스트 99 클리어</v>
      </c>
      <c r="BK100" s="234" t="str">
        <f t="shared" si="36"/>
        <v>Main Quest 99 Clear</v>
      </c>
      <c r="BL100" s="234" t="str">
        <f t="shared" si="37"/>
        <v>主線任務99通關</v>
      </c>
      <c r="BM100" s="234" t="str">
        <f t="shared" si="38"/>
        <v>通关主线任务99</v>
      </c>
      <c r="BN100" s="234" t="str">
        <f t="shared" si="39"/>
        <v>メインクエスト99クリア</v>
      </c>
      <c r="BO100" s="234" t="str">
        <f t="shared" si="40"/>
        <v>เคลียร์ Main Quest 99</v>
      </c>
      <c r="BP100" s="234" t="str">
        <f t="shared" si="41"/>
        <v>Misi Utama 99 Selesai</v>
      </c>
      <c r="BQ100" s="234" t="str">
        <f t="shared" si="42"/>
        <v>Tagumpay sa Pangunahing Quest 99</v>
      </c>
      <c r="BR100" s="234" t="str">
        <f t="shared" si="43"/>
        <v>Selesai Pencarian Utama 99</v>
      </c>
    </row>
    <row r="101" spans="1:70" ht="12.75" thickBot="1" x14ac:dyDescent="0.25">
      <c r="A101" s="31">
        <v>142100</v>
      </c>
      <c r="B101" s="201" t="str" cm="1">
        <f t="array" ref="B101">INDEX($AJ:$AS,MATCH($A101,$AJ:$AJ,0),B$1)</f>
        <v>싱글 깊은 숲 속 미궁 클리어</v>
      </c>
      <c r="C101" s="201" t="str" cm="1">
        <f t="array" ref="C101">INDEX($AJ:$AS,MATCH($A101,$AJ:$AJ,0),C$1)</f>
        <v>Clear Deep Forest Single Labyrinth</v>
      </c>
      <c r="D101" s="201" t="str" cm="1">
        <f t="array" ref="D101">INDEX($AJ:$AS,MATCH($A101,$AJ:$AJ,0),D$1)</f>
        <v>通關深林單人迷宮</v>
      </c>
      <c r="E101" s="201" t="str" cm="1">
        <f t="array" ref="E101">INDEX($AJ:$AS,MATCH($A101,$AJ:$AJ,0),E$1)</f>
        <v>通关深邃树林深处单人迷宫</v>
      </c>
      <c r="F101" s="201" cm="1">
        <f t="array" ref="F101">INDEX($AJ:$AS,MATCH($A101,$AJ:$AJ,0),F$1)</f>
        <v>0</v>
      </c>
      <c r="G101" s="201" t="str" cm="1">
        <f t="array" ref="G101">INDEX($AJ:$AS,MATCH($A101,$AJ:$AJ,0),G$1)</f>
        <v>เคลียร์ Deep Forest Single Labyrinth</v>
      </c>
      <c r="H101" s="201" t="str" cm="1">
        <f t="array" ref="H101">INDEX($AJ:$AS,MATCH($A101,$AJ:$AJ,0),H$1)</f>
        <v>Selesaikan Labirin Tunggal Deep Forest</v>
      </c>
      <c r="I101" s="201" t="str" cm="1">
        <f t="array" ref="I101">INDEX($AJ:$AS,MATCH($A101,$AJ:$AJ,0),I$1)</f>
        <v>Magtagumpay sa Deep Forest Single Labyrinth</v>
      </c>
      <c r="J101" s="201" t="str" cm="1">
        <f t="array" ref="J101">INDEX($AJ:$AS,MATCH($A101,$AJ:$AJ,0),J$1)</f>
        <v>Selesaikan Labirin Tunggal Hutan Suran</v>
      </c>
      <c r="K101" s="31">
        <v>0</v>
      </c>
      <c r="L101" s="31">
        <v>142100</v>
      </c>
      <c r="M101" s="31" t="str">
        <f>'가이드 작업용'!M101</f>
        <v>싱글 깊은 숲 속 미궁 클리어</v>
      </c>
      <c r="N101" s="31" t="str">
        <f t="shared" si="24"/>
        <v>-</v>
      </c>
      <c r="R101" s="140">
        <v>1100</v>
      </c>
      <c r="S101" s="140">
        <v>2</v>
      </c>
      <c r="T101" s="140">
        <v>142100</v>
      </c>
      <c r="U101" s="140">
        <v>242100</v>
      </c>
      <c r="V101" s="186" t="str">
        <f>'가이드 작업용'!M101</f>
        <v>싱글 깊은 숲 속 미궁 클리어</v>
      </c>
      <c r="W101" s="197" t="str">
        <f t="shared" si="44"/>
        <v>멀티 깊은 숲 속 미로 클리어</v>
      </c>
      <c r="X101" s="202" t="str">
        <f t="shared" si="25"/>
        <v>MVP 처치</v>
      </c>
      <c r="Z101" s="197">
        <v>142100</v>
      </c>
      <c r="AA101" s="197" t="s">
        <v>2952</v>
      </c>
      <c r="AB101" s="197" t="s">
        <v>8545</v>
      </c>
      <c r="AC101" s="201">
        <v>142100</v>
      </c>
      <c r="AD101" s="201" t="s">
        <v>2466</v>
      </c>
      <c r="AE101" s="201" t="s">
        <v>8479</v>
      </c>
      <c r="AJ101" s="276">
        <v>142100</v>
      </c>
      <c r="AK101" s="277" t="s">
        <v>10239</v>
      </c>
      <c r="AL101" s="258" t="s">
        <v>11279</v>
      </c>
      <c r="AM101" s="258" t="s">
        <v>11234</v>
      </c>
      <c r="AN101" s="258" t="s">
        <v>11230</v>
      </c>
      <c r="AO101" s="258">
        <v>0</v>
      </c>
      <c r="AP101" s="279" t="s">
        <v>11244</v>
      </c>
      <c r="AQ101" s="279" t="s">
        <v>11298</v>
      </c>
      <c r="AR101" s="279" t="s">
        <v>11289</v>
      </c>
      <c r="AS101" s="279" t="s">
        <v>11265</v>
      </c>
      <c r="AT101" s="241" t="str">
        <f t="shared" si="26"/>
        <v>싱글 깊은 숲 속 미궁 클리어</v>
      </c>
      <c r="AU101" s="241" t="str">
        <f t="shared" si="27"/>
        <v>Clear Deep Forest Single Labyrinth</v>
      </c>
      <c r="AV101" s="241" t="str">
        <f t="shared" si="28"/>
        <v>通關深林單人迷宮</v>
      </c>
      <c r="AW101" s="241" t="str">
        <f t="shared" si="29"/>
        <v>通关深邃树林深处单人迷宫</v>
      </c>
      <c r="AX101" s="241">
        <f t="shared" si="30"/>
        <v>0</v>
      </c>
      <c r="AY101" s="241" t="str">
        <f t="shared" si="31"/>
        <v>เคลียร์ Deep Forest Single Labyrinth</v>
      </c>
      <c r="AZ101" s="241" t="str">
        <f t="shared" si="32"/>
        <v>Selesaikan Labirin Tunggal Deep Forest</v>
      </c>
      <c r="BA101" s="241" t="str">
        <f t="shared" si="33"/>
        <v>Magtagumpay sa Deep Forest Single Labyrinth</v>
      </c>
      <c r="BB101" s="241" t="str">
        <f t="shared" si="34"/>
        <v>Selesaikan Labirin Tunggal Hutan Suran</v>
      </c>
      <c r="BC101" s="281"/>
      <c r="BD101" s="281"/>
      <c r="BE101" s="281"/>
      <c r="BF101" s="281"/>
      <c r="BI101" s="236">
        <v>242100</v>
      </c>
      <c r="BJ101" s="235" t="str">
        <f t="shared" si="35"/>
        <v>메인 퀘스트 100 클리어</v>
      </c>
      <c r="BK101" s="234" t="str">
        <f t="shared" si="36"/>
        <v>Main Quest 100 Clear</v>
      </c>
      <c r="BL101" s="234" t="str">
        <f t="shared" si="37"/>
        <v>主線任務100通關</v>
      </c>
      <c r="BM101" s="234" t="str">
        <f t="shared" si="38"/>
        <v>通关主线任务100</v>
      </c>
      <c r="BN101" s="234" t="str">
        <f t="shared" si="39"/>
        <v>メインクエスト100クリア</v>
      </c>
      <c r="BO101" s="234" t="str">
        <f t="shared" si="40"/>
        <v>เคลียร์ Main Quest 100</v>
      </c>
      <c r="BP101" s="234" t="str">
        <f t="shared" si="41"/>
        <v>Misi Utama 100 Selesai</v>
      </c>
      <c r="BQ101" s="234" t="str">
        <f t="shared" si="42"/>
        <v>Tagumpay sa Pangunahing Quest 100</v>
      </c>
      <c r="BR101" s="234" t="str">
        <f t="shared" si="43"/>
        <v>Selesai Pencarian Utama 100</v>
      </c>
    </row>
    <row r="102" spans="1:70" ht="12.75" thickBot="1" x14ac:dyDescent="0.25">
      <c r="A102" s="31">
        <v>142101</v>
      </c>
      <c r="B102" s="201" t="str" cm="1">
        <f t="array" ref="B102">INDEX($AJ:$AS,MATCH($A102,$AJ:$AJ,0),B$1)</f>
        <v>멀티 깊은 숲 속 미궁 클리어</v>
      </c>
      <c r="C102" s="201" t="str" cm="1">
        <f t="array" ref="C102">INDEX($AJ:$AS,MATCH($A102,$AJ:$AJ,0),C$1)</f>
        <v>Clear Deep Forest Multi Labyrinth</v>
      </c>
      <c r="D102" s="201" t="str" cm="1">
        <f t="array" ref="D102">INDEX($AJ:$AS,MATCH($A102,$AJ:$AJ,0),D$1)</f>
        <v>挑戰深林多人迷宮</v>
      </c>
      <c r="E102" s="201" t="str" cm="1">
        <f t="array" ref="E102">INDEX($AJ:$AS,MATCH($A102,$AJ:$AJ,0),E$1)</f>
        <v>通关深邃树林深处多人迷宫</v>
      </c>
      <c r="F102" s="201" cm="1">
        <f t="array" ref="F102">INDEX($AJ:$AS,MATCH($A102,$AJ:$AJ,0),F$1)</f>
        <v>0</v>
      </c>
      <c r="G102" s="201" t="str" cm="1">
        <f t="array" ref="G102">INDEX($AJ:$AS,MATCH($A102,$AJ:$AJ,0),G$1)</f>
        <v>เคลียร์ Deep Forest Multi Labyrinth</v>
      </c>
      <c r="H102" s="201" t="str" cm="1">
        <f t="array" ref="H102">INDEX($AJ:$AS,MATCH($A102,$AJ:$AJ,0),H$1)</f>
        <v>Selesaikan Labirin Multi Deep Forest</v>
      </c>
      <c r="I102" s="201" t="str" cm="1">
        <f t="array" ref="I102">INDEX($AJ:$AS,MATCH($A102,$AJ:$AJ,0),I$1)</f>
        <v>Magtagumpay sa Deep Forest Multi Labyrinth</v>
      </c>
      <c r="J102" s="201" t="str" cm="1">
        <f t="array" ref="J102">INDEX($AJ:$AS,MATCH($A102,$AJ:$AJ,0),J$1)</f>
        <v>Selesaikan Labirin Pelbagai Hutan Suran</v>
      </c>
      <c r="K102" s="31">
        <v>0</v>
      </c>
      <c r="L102" s="31">
        <v>142101</v>
      </c>
      <c r="M102" s="31" t="str">
        <f>'가이드 작업용'!M102</f>
        <v>멀티 깊은 숲 속 미궁 클리어</v>
      </c>
      <c r="N102" s="31" t="str">
        <f t="shared" si="24"/>
        <v>-</v>
      </c>
      <c r="R102" s="140">
        <v>1101</v>
      </c>
      <c r="S102" s="140">
        <v>2</v>
      </c>
      <c r="T102" s="140">
        <v>142101</v>
      </c>
      <c r="U102" s="140">
        <v>242101</v>
      </c>
      <c r="V102" s="186" t="str">
        <f>'가이드 작업용'!M102</f>
        <v>멀티 깊은 숲 속 미궁 클리어</v>
      </c>
      <c r="W102" s="197" t="str">
        <f t="shared" si="44"/>
        <v>스포아 소탕</v>
      </c>
      <c r="X102" s="202" t="str">
        <f t="shared" si="25"/>
        <v>스포아 보스 처치</v>
      </c>
      <c r="Z102" s="197">
        <v>142101</v>
      </c>
      <c r="AA102" s="197" t="s">
        <v>2953</v>
      </c>
      <c r="AB102" s="197" t="s">
        <v>8543</v>
      </c>
      <c r="AC102" s="201">
        <v>142101</v>
      </c>
      <c r="AD102" s="201" t="s">
        <v>2954</v>
      </c>
      <c r="AE102" s="201" t="s">
        <v>8546</v>
      </c>
      <c r="AJ102" s="276">
        <v>142101</v>
      </c>
      <c r="AK102" s="278" t="s">
        <v>10240</v>
      </c>
      <c r="AL102" s="258" t="s">
        <v>11349</v>
      </c>
      <c r="AM102" s="258" t="s">
        <v>11235</v>
      </c>
      <c r="AN102" s="258" t="s">
        <v>11354</v>
      </c>
      <c r="AO102" s="258">
        <v>0</v>
      </c>
      <c r="AP102" s="279" t="s">
        <v>11357</v>
      </c>
      <c r="AQ102" s="279" t="s">
        <v>11360</v>
      </c>
      <c r="AR102" s="279" t="s">
        <v>11365</v>
      </c>
      <c r="AS102" s="279" t="s">
        <v>11370</v>
      </c>
      <c r="AT102" s="241" t="str">
        <f t="shared" si="26"/>
        <v>멀티 깊은 숲 속 미궁 클리어</v>
      </c>
      <c r="AU102" s="241" t="str">
        <f t="shared" si="27"/>
        <v>Clear Deep Forest Multi Labyrinth</v>
      </c>
      <c r="AV102" s="241" t="str">
        <f t="shared" si="28"/>
        <v>挑戰深林多人迷宮</v>
      </c>
      <c r="AW102" s="241" t="str">
        <f t="shared" si="29"/>
        <v>通关深邃树林深处多人迷宫</v>
      </c>
      <c r="AX102" s="241">
        <f t="shared" si="30"/>
        <v>0</v>
      </c>
      <c r="AY102" s="241" t="str">
        <f t="shared" si="31"/>
        <v>เคลียร์ Deep Forest Multi Labyrinth</v>
      </c>
      <c r="AZ102" s="241" t="str">
        <f t="shared" si="32"/>
        <v>Selesaikan Labirin Multi Deep Forest</v>
      </c>
      <c r="BA102" s="241" t="str">
        <f t="shared" si="33"/>
        <v>Magtagumpay sa Deep Forest Multi Labyrinth</v>
      </c>
      <c r="BB102" s="241" t="str">
        <f t="shared" si="34"/>
        <v>Selesaikan Labirin Pelbagai Hutan Suran</v>
      </c>
      <c r="BC102" s="281"/>
      <c r="BD102" s="281"/>
      <c r="BE102" s="281"/>
      <c r="BF102" s="281"/>
      <c r="BI102" s="236">
        <v>242101</v>
      </c>
      <c r="BJ102" s="235" t="str">
        <f t="shared" si="35"/>
        <v>메인 퀘스트 101 클리어</v>
      </c>
      <c r="BK102" s="234" t="str">
        <f t="shared" si="36"/>
        <v>Main Quest 101 Clear</v>
      </c>
      <c r="BL102" s="234" t="str">
        <f t="shared" si="37"/>
        <v>主線任務101通關</v>
      </c>
      <c r="BM102" s="234" t="str">
        <f t="shared" si="38"/>
        <v>通关主线任务101</v>
      </c>
      <c r="BN102" s="234" t="str">
        <f t="shared" si="39"/>
        <v>メインクエスト101クリア</v>
      </c>
      <c r="BO102" s="234" t="str">
        <f t="shared" si="40"/>
        <v>เคลียร์ Main Quest 101</v>
      </c>
      <c r="BP102" s="234" t="str">
        <f t="shared" si="41"/>
        <v>Misi Utama 101 Selesai</v>
      </c>
      <c r="BQ102" s="234" t="str">
        <f t="shared" si="42"/>
        <v>Tagumpay sa Pangunahing Quest 101</v>
      </c>
      <c r="BR102" s="234" t="str">
        <f t="shared" si="43"/>
        <v>Selesai Pencarian Utama 101</v>
      </c>
    </row>
    <row r="103" spans="1:70" ht="12.75" thickBot="1" x14ac:dyDescent="0.25">
      <c r="A103" s="31">
        <v>142102</v>
      </c>
      <c r="B103" s="201" t="str" cm="1">
        <f t="array" ref="B103">INDEX($AJ:$AS,MATCH($A103,$AJ:$AJ,0),B$1)</f>
        <v>MVP 처치</v>
      </c>
      <c r="C103" s="201" t="str" cm="1">
        <f t="array" ref="C103">INDEX($AJ:$AS,MATCH($A103,$AJ:$AJ,0),C$1)</f>
        <v>Defeat MVP</v>
      </c>
      <c r="D103" s="201" t="str" cm="1">
        <f t="array" ref="D103">INDEX($AJ:$AS,MATCH($A103,$AJ:$AJ,0),D$1)</f>
        <v>擊敗MVP</v>
      </c>
      <c r="E103" s="201" t="str" cm="1">
        <f t="array" ref="E103">INDEX($AJ:$AS,MATCH($A103,$AJ:$AJ,0),E$1)</f>
        <v>击杀MVP</v>
      </c>
      <c r="F103" s="201" t="str" cm="1">
        <f t="array" ref="F103">INDEX($AJ:$AS,MATCH($A103,$AJ:$AJ,0),F$1)</f>
        <v>一次転職</v>
      </c>
      <c r="G103" s="201" t="str" cm="1">
        <f t="array" ref="G103">INDEX($AJ:$AS,MATCH($A103,$AJ:$AJ,0),G$1)</f>
        <v>จัดการ MVP</v>
      </c>
      <c r="H103" s="201" t="str" cm="1">
        <f t="array" ref="H103">INDEX($AJ:$AS,MATCH($A103,$AJ:$AJ,0),H$1)</f>
        <v>Kalahkan MVP</v>
      </c>
      <c r="I103" s="201" t="str" cm="1">
        <f t="array" ref="I103">INDEX($AJ:$AS,MATCH($A103,$AJ:$AJ,0),I$1)</f>
        <v>Talunin ang MVP</v>
      </c>
      <c r="J103" s="201" t="str" cm="1">
        <f t="array" ref="J103">INDEX($AJ:$AS,MATCH($A103,$AJ:$AJ,0),J$1)</f>
        <v>Tewaskan MVP</v>
      </c>
      <c r="K103" s="31">
        <v>0</v>
      </c>
      <c r="L103" s="31">
        <v>142102</v>
      </c>
      <c r="M103" s="31" t="str">
        <f>'가이드 작업용'!M103</f>
        <v>MVP 처치</v>
      </c>
      <c r="N103" s="31" t="str">
        <f t="shared" si="24"/>
        <v>-</v>
      </c>
      <c r="R103" s="140">
        <v>1102</v>
      </c>
      <c r="S103" s="140">
        <v>2</v>
      </c>
      <c r="T103" s="140">
        <v>142102</v>
      </c>
      <c r="U103" s="140">
        <v>242102</v>
      </c>
      <c r="V103" s="186" t="str">
        <f>'가이드 작업용'!M103</f>
        <v>MVP 처치</v>
      </c>
      <c r="W103" s="197" t="str">
        <f t="shared" si="44"/>
        <v>스포아 보스 처치</v>
      </c>
      <c r="X103" s="202" t="str">
        <f t="shared" si="25"/>
        <v>포이즌 스포아 처치</v>
      </c>
      <c r="Z103" s="197">
        <v>142102</v>
      </c>
      <c r="AA103" s="197" t="s">
        <v>2954</v>
      </c>
      <c r="AB103" s="197" t="s">
        <v>8546</v>
      </c>
      <c r="AC103" s="201">
        <v>142102</v>
      </c>
      <c r="AD103" s="201" t="s">
        <v>2955</v>
      </c>
      <c r="AE103" s="201" t="s">
        <v>8547</v>
      </c>
      <c r="AJ103" s="276">
        <v>142102</v>
      </c>
      <c r="AK103" s="277" t="s">
        <v>2466</v>
      </c>
      <c r="AL103" s="258" t="s">
        <v>8479</v>
      </c>
      <c r="AM103" s="258" t="s">
        <v>9330</v>
      </c>
      <c r="AN103" s="258" t="s">
        <v>9331</v>
      </c>
      <c r="AO103" s="258" t="s">
        <v>9332</v>
      </c>
      <c r="AP103" s="258" t="s">
        <v>9333</v>
      </c>
      <c r="AQ103" s="258" t="s">
        <v>9334</v>
      </c>
      <c r="AR103" s="258" t="s">
        <v>9335</v>
      </c>
      <c r="AS103" s="258" t="s">
        <v>9336</v>
      </c>
      <c r="AT103" s="241" t="str">
        <f t="shared" si="26"/>
        <v>MVP 처치</v>
      </c>
      <c r="AU103" s="241" t="str">
        <f t="shared" si="27"/>
        <v>Defeat MVP</v>
      </c>
      <c r="AV103" s="241" t="str">
        <f t="shared" si="28"/>
        <v>擊敗MVP</v>
      </c>
      <c r="AW103" s="241" t="str">
        <f t="shared" si="29"/>
        <v>击杀MVP</v>
      </c>
      <c r="AX103" s="241" t="str">
        <f t="shared" si="30"/>
        <v>一次転職</v>
      </c>
      <c r="AY103" s="241" t="str">
        <f t="shared" si="31"/>
        <v>จัดการ MVP</v>
      </c>
      <c r="AZ103" s="241" t="str">
        <f t="shared" si="32"/>
        <v>Kalahkan MVP</v>
      </c>
      <c r="BA103" s="241" t="str">
        <f t="shared" si="33"/>
        <v>Talunin ang MVP</v>
      </c>
      <c r="BB103" s="241" t="str">
        <f t="shared" si="34"/>
        <v>Tewaskan MVP</v>
      </c>
      <c r="BC103" s="241"/>
      <c r="BD103" s="241"/>
      <c r="BE103" s="241"/>
      <c r="BF103" s="241"/>
      <c r="BI103" s="236">
        <v>242102</v>
      </c>
      <c r="BJ103" s="235" t="str">
        <f t="shared" si="35"/>
        <v>메인 퀘스트 102 클리어</v>
      </c>
      <c r="BK103" s="234" t="str">
        <f t="shared" si="36"/>
        <v>Main Quest 102 Clear</v>
      </c>
      <c r="BL103" s="234" t="str">
        <f t="shared" si="37"/>
        <v>主線任務102通關</v>
      </c>
      <c r="BM103" s="234" t="str">
        <f t="shared" si="38"/>
        <v>通关主线任务102</v>
      </c>
      <c r="BN103" s="234" t="str">
        <f t="shared" si="39"/>
        <v>メインクエスト102クリア</v>
      </c>
      <c r="BO103" s="234" t="str">
        <f t="shared" si="40"/>
        <v>เคลียร์ Main Quest 102</v>
      </c>
      <c r="BP103" s="234" t="str">
        <f t="shared" si="41"/>
        <v>Misi Utama 102 Selesai</v>
      </c>
      <c r="BQ103" s="234" t="str">
        <f t="shared" si="42"/>
        <v>Tagumpay sa Pangunahing Quest 102</v>
      </c>
      <c r="BR103" s="234" t="str">
        <f t="shared" si="43"/>
        <v>Selesai Pencarian Utama 102</v>
      </c>
    </row>
    <row r="104" spans="1:70" ht="12.75" thickBot="1" x14ac:dyDescent="0.25">
      <c r="A104" s="31">
        <v>142103</v>
      </c>
      <c r="B104" s="201" t="str" cm="1">
        <f t="array" ref="B104">INDEX($AJ:$AS,MATCH($A104,$AJ:$AJ,0),B$1)</f>
        <v>스포아 보스 처치</v>
      </c>
      <c r="C104" s="201" t="str" cm="1">
        <f t="array" ref="C104">INDEX($AJ:$AS,MATCH($A104,$AJ:$AJ,0),C$1)</f>
        <v>Defeat Spore Boss</v>
      </c>
      <c r="D104" s="201" t="str" cm="1">
        <f t="array" ref="D104">INDEX($AJ:$AS,MATCH($A104,$AJ:$AJ,0),D$1)</f>
        <v>擊敗魔菇BOSS</v>
      </c>
      <c r="E104" s="201" t="str" cm="1">
        <f t="array" ref="E104">INDEX($AJ:$AS,MATCH($A104,$AJ:$AJ,0),E$1)</f>
        <v>击杀魔菇BOSS</v>
      </c>
      <c r="F104" s="201" t="str" cm="1">
        <f t="array" ref="F104">INDEX($AJ:$AS,MATCH($A104,$AJ:$AJ,0),F$1)</f>
        <v>スポア掃討</v>
      </c>
      <c r="G104" s="201" t="str" cm="1">
        <f t="array" ref="G104">INDEX($AJ:$AS,MATCH($A104,$AJ:$AJ,0),G$1)</f>
        <v>จัดการ Spore BOSS</v>
      </c>
      <c r="H104" s="201" t="str" cm="1">
        <f t="array" ref="H104">INDEX($AJ:$AS,MATCH($A104,$AJ:$AJ,0),H$1)</f>
        <v>Kalahkan Bos Spore</v>
      </c>
      <c r="I104" s="201" t="str" cm="1">
        <f t="array" ref="I104">INDEX($AJ:$AS,MATCH($A104,$AJ:$AJ,0),I$1)</f>
        <v>Tanunin ang Spore Boss</v>
      </c>
      <c r="J104" s="201" t="str" cm="1">
        <f t="array" ref="J104">INDEX($AJ:$AS,MATCH($A104,$AJ:$AJ,0),J$1)</f>
        <v>Tewaskan Boss Spora</v>
      </c>
      <c r="K104" s="31">
        <v>0</v>
      </c>
      <c r="L104" s="31">
        <v>142103</v>
      </c>
      <c r="M104" s="31" t="str">
        <f>'가이드 작업용'!M104</f>
        <v>스포아 보스 처치</v>
      </c>
      <c r="N104" s="31" t="str">
        <f t="shared" si="24"/>
        <v>-</v>
      </c>
      <c r="R104" s="140">
        <v>1103</v>
      </c>
      <c r="S104" s="140">
        <v>2</v>
      </c>
      <c r="T104" s="140">
        <v>142103</v>
      </c>
      <c r="U104" s="140">
        <v>242103</v>
      </c>
      <c r="V104" s="186" t="str">
        <f>'가이드 작업용'!M104</f>
        <v>스포아 보스 처치</v>
      </c>
      <c r="W104" s="197" t="str">
        <f t="shared" si="44"/>
        <v>포이즌 스포아 처치</v>
      </c>
      <c r="X104" s="202" t="str">
        <f t="shared" si="25"/>
        <v>무한의 공간, 에드가</v>
      </c>
      <c r="Z104" s="197">
        <v>142103</v>
      </c>
      <c r="AA104" s="197" t="s">
        <v>2955</v>
      </c>
      <c r="AB104" s="197" t="s">
        <v>8547</v>
      </c>
      <c r="AC104" s="201">
        <v>142103</v>
      </c>
      <c r="AD104" s="201" t="s">
        <v>8592</v>
      </c>
      <c r="AE104" s="201" t="s">
        <v>8582</v>
      </c>
      <c r="AJ104" s="276">
        <v>142103</v>
      </c>
      <c r="AK104" s="278" t="s">
        <v>2954</v>
      </c>
      <c r="AL104" s="258" t="s">
        <v>8546</v>
      </c>
      <c r="AM104" s="258" t="s">
        <v>9762</v>
      </c>
      <c r="AN104" s="258" t="s">
        <v>9763</v>
      </c>
      <c r="AO104" s="258" t="s">
        <v>9764</v>
      </c>
      <c r="AP104" s="258" t="s">
        <v>9765</v>
      </c>
      <c r="AQ104" s="258" t="s">
        <v>9766</v>
      </c>
      <c r="AR104" s="258" t="s">
        <v>9767</v>
      </c>
      <c r="AS104" s="258" t="s">
        <v>9768</v>
      </c>
      <c r="AT104" s="241" t="str">
        <f t="shared" si="26"/>
        <v>스포아 보스 처치</v>
      </c>
      <c r="AU104" s="241" t="str">
        <f t="shared" si="27"/>
        <v>Defeat Spore Boss</v>
      </c>
      <c r="AV104" s="241" t="str">
        <f t="shared" si="28"/>
        <v>擊敗魔菇BOSS</v>
      </c>
      <c r="AW104" s="241" t="str">
        <f t="shared" si="29"/>
        <v>击杀魔菇BOSS</v>
      </c>
      <c r="AX104" s="241" t="str">
        <f t="shared" si="30"/>
        <v>スポア掃討</v>
      </c>
      <c r="AY104" s="241" t="str">
        <f t="shared" si="31"/>
        <v>จัดการ Spore BOSS</v>
      </c>
      <c r="AZ104" s="241" t="str">
        <f t="shared" si="32"/>
        <v>Kalahkan Bos Spore</v>
      </c>
      <c r="BA104" s="241" t="str">
        <f t="shared" si="33"/>
        <v>Tanunin ang Spore Boss</v>
      </c>
      <c r="BB104" s="241" t="str">
        <f t="shared" si="34"/>
        <v>Tewaskan Boss Spora</v>
      </c>
      <c r="BC104" s="241"/>
      <c r="BD104" s="241"/>
      <c r="BE104" s="241"/>
      <c r="BF104" s="241"/>
      <c r="BI104" s="236">
        <v>242103</v>
      </c>
      <c r="BJ104" s="235" t="str">
        <f t="shared" si="35"/>
        <v>메인 퀘스트 103 클리어</v>
      </c>
      <c r="BK104" s="234" t="str">
        <f t="shared" si="36"/>
        <v>Main Quest 103 Clear</v>
      </c>
      <c r="BL104" s="234" t="str">
        <f t="shared" si="37"/>
        <v>主線任務103通關</v>
      </c>
      <c r="BM104" s="234" t="str">
        <f t="shared" si="38"/>
        <v>通关主线任务103</v>
      </c>
      <c r="BN104" s="234" t="str">
        <f t="shared" si="39"/>
        <v>メインクエスト103クリア</v>
      </c>
      <c r="BO104" s="234" t="str">
        <f t="shared" si="40"/>
        <v>เคลียร์ Main Quest 103</v>
      </c>
      <c r="BP104" s="234" t="str">
        <f t="shared" si="41"/>
        <v>Misi Utama 103 Selesai</v>
      </c>
      <c r="BQ104" s="234" t="str">
        <f t="shared" si="42"/>
        <v>Tagumpay sa Pangunahing Quest 103</v>
      </c>
      <c r="BR104" s="234" t="str">
        <f t="shared" si="43"/>
        <v>Selesai Pencarian Utama 103</v>
      </c>
    </row>
    <row r="105" spans="1:70" ht="12.75" thickBot="1" x14ac:dyDescent="0.25">
      <c r="A105" s="31">
        <v>142104</v>
      </c>
      <c r="B105" s="201" t="str" cm="1">
        <f t="array" ref="B105">INDEX($AJ:$AS,MATCH($A105,$AJ:$AJ,0),B$1)</f>
        <v>포이즌 스포아 처치</v>
      </c>
      <c r="C105" s="201" t="str" cm="1">
        <f t="array" ref="C105">INDEX($AJ:$AS,MATCH($A105,$AJ:$AJ,0),C$1)</f>
        <v>Defeat Poison Spore</v>
      </c>
      <c r="D105" s="201" t="str" cm="1">
        <f t="array" ref="D105">INDEX($AJ:$AS,MATCH($A105,$AJ:$AJ,0),D$1)</f>
        <v>擊敗毒魔菇</v>
      </c>
      <c r="E105" s="201" t="str" cm="1">
        <f t="array" ref="E105">INDEX($AJ:$AS,MATCH($A105,$AJ:$AJ,0),E$1)</f>
        <v>击杀毒魔菇</v>
      </c>
      <c r="F105" s="201" t="str" cm="1">
        <f t="array" ref="F105">INDEX($AJ:$AS,MATCH($A105,$AJ:$AJ,0),F$1)</f>
        <v>スポアボスチッチ</v>
      </c>
      <c r="G105" s="201" t="str" cm="1">
        <f t="array" ref="G105">INDEX($AJ:$AS,MATCH($A105,$AJ:$AJ,0),G$1)</f>
        <v>จัดการ Poison Spore</v>
      </c>
      <c r="H105" s="201" t="str" cm="1">
        <f t="array" ref="H105">INDEX($AJ:$AS,MATCH($A105,$AJ:$AJ,0),H$1)</f>
        <v>Kalahkan Poison Spore</v>
      </c>
      <c r="I105" s="201" t="str" cm="1">
        <f t="array" ref="I105">INDEX($AJ:$AS,MATCH($A105,$AJ:$AJ,0),I$1)</f>
        <v>Talunin ang Poison Spore</v>
      </c>
      <c r="J105" s="201" t="str" cm="1">
        <f t="array" ref="J105">INDEX($AJ:$AS,MATCH($A105,$AJ:$AJ,0),J$1)</f>
        <v>Tewaskan Spora Beracun</v>
      </c>
      <c r="K105" s="31">
        <v>0</v>
      </c>
      <c r="L105" s="31">
        <v>142104</v>
      </c>
      <c r="M105" s="31" t="str">
        <f>'가이드 작업용'!M105</f>
        <v>포이즌 스포아 처치</v>
      </c>
      <c r="N105" s="31" t="str">
        <f t="shared" si="24"/>
        <v>-</v>
      </c>
      <c r="R105" s="140">
        <v>1104</v>
      </c>
      <c r="S105" s="140">
        <v>2</v>
      </c>
      <c r="T105" s="140">
        <v>142104</v>
      </c>
      <c r="U105" s="140">
        <v>242104</v>
      </c>
      <c r="V105" s="186" t="str">
        <f>'가이드 작업용'!M105</f>
        <v>포이즌 스포아 처치</v>
      </c>
      <c r="W105" s="197" t="str">
        <f t="shared" si="44"/>
        <v>무한의 공간 도전</v>
      </c>
      <c r="X105" s="202" t="str">
        <f t="shared" si="25"/>
        <v>MVP 처치</v>
      </c>
      <c r="Z105" s="197">
        <v>142104</v>
      </c>
      <c r="AA105" s="197" t="s">
        <v>2901</v>
      </c>
      <c r="AB105" s="197" t="s">
        <v>8530</v>
      </c>
      <c r="AC105" s="201">
        <v>142104</v>
      </c>
      <c r="AD105" s="201" t="s">
        <v>2466</v>
      </c>
      <c r="AE105" s="201" t="s">
        <v>8479</v>
      </c>
      <c r="AJ105" s="276">
        <v>142104</v>
      </c>
      <c r="AK105" s="277" t="s">
        <v>2955</v>
      </c>
      <c r="AL105" s="258" t="s">
        <v>8547</v>
      </c>
      <c r="AM105" s="258" t="s">
        <v>9769</v>
      </c>
      <c r="AN105" s="258" t="s">
        <v>9770</v>
      </c>
      <c r="AO105" s="258" t="s">
        <v>9771</v>
      </c>
      <c r="AP105" s="258" t="s">
        <v>9772</v>
      </c>
      <c r="AQ105" s="258" t="s">
        <v>9773</v>
      </c>
      <c r="AR105" s="258" t="s">
        <v>9774</v>
      </c>
      <c r="AS105" s="258" t="s">
        <v>9775</v>
      </c>
      <c r="AT105" s="241" t="str">
        <f t="shared" si="26"/>
        <v>포이즌 스포아 처치</v>
      </c>
      <c r="AU105" s="241" t="str">
        <f t="shared" si="27"/>
        <v>Defeat Poison Spore</v>
      </c>
      <c r="AV105" s="241" t="str">
        <f t="shared" si="28"/>
        <v>擊敗毒魔菇</v>
      </c>
      <c r="AW105" s="241" t="str">
        <f t="shared" si="29"/>
        <v>击杀毒魔菇</v>
      </c>
      <c r="AX105" s="241" t="str">
        <f t="shared" si="30"/>
        <v>スポアボスチッチ</v>
      </c>
      <c r="AY105" s="241" t="str">
        <f t="shared" si="31"/>
        <v>จัดการ Poison Spore</v>
      </c>
      <c r="AZ105" s="241" t="str">
        <f t="shared" si="32"/>
        <v>Kalahkan Poison Spore</v>
      </c>
      <c r="BA105" s="241" t="str">
        <f t="shared" si="33"/>
        <v>Talunin ang Poison Spore</v>
      </c>
      <c r="BB105" s="241" t="str">
        <f t="shared" si="34"/>
        <v>Tewaskan Spora Beracun</v>
      </c>
      <c r="BC105" s="241"/>
      <c r="BD105" s="241"/>
      <c r="BE105" s="241"/>
      <c r="BF105" s="241"/>
      <c r="BI105" s="236">
        <v>242104</v>
      </c>
      <c r="BJ105" s="235" t="str">
        <f t="shared" si="35"/>
        <v>메인 퀘스트 104 클리어</v>
      </c>
      <c r="BK105" s="234" t="str">
        <f t="shared" si="36"/>
        <v>Main Quest 104 Clear</v>
      </c>
      <c r="BL105" s="234" t="str">
        <f t="shared" si="37"/>
        <v>主線任務104通關</v>
      </c>
      <c r="BM105" s="234" t="str">
        <f t="shared" si="38"/>
        <v>通关主线任务104</v>
      </c>
      <c r="BN105" s="234" t="str">
        <f t="shared" si="39"/>
        <v>メインクエスト104クリア</v>
      </c>
      <c r="BO105" s="234" t="str">
        <f t="shared" si="40"/>
        <v>เคลียร์ Main Quest 104</v>
      </c>
      <c r="BP105" s="234" t="str">
        <f t="shared" si="41"/>
        <v>Misi Utama 104 Selesai</v>
      </c>
      <c r="BQ105" s="234" t="str">
        <f t="shared" si="42"/>
        <v>Tagumpay sa Pangunahing Quest 104</v>
      </c>
      <c r="BR105" s="234" t="str">
        <f t="shared" si="43"/>
        <v>Selesai Pencarian Utama 104</v>
      </c>
    </row>
    <row r="106" spans="1:70" ht="12.75" thickBot="1" x14ac:dyDescent="0.25">
      <c r="A106" s="31">
        <v>142105</v>
      </c>
      <c r="B106" s="201" t="str" cm="1">
        <f t="array" ref="B106">INDEX($AJ:$AS,MATCH($A106,$AJ:$AJ,0),B$1)</f>
        <v>무한의 공간, 에드가</v>
      </c>
      <c r="C106" s="201" t="str" cm="1">
        <f t="array" ref="C106">INDEX($AJ:$AS,MATCH($A106,$AJ:$AJ,0),C$1)</f>
        <v>Challenge Space of Infinite, Eddga</v>
      </c>
      <c r="D106" s="201" t="str" cm="1">
        <f t="array" ref="D106">INDEX($AJ:$AS,MATCH($A106,$AJ:$AJ,0),D$1)</f>
        <v>挑戰無限空間，虎王</v>
      </c>
      <c r="E106" s="201" t="str" cm="1">
        <f t="array" ref="E106">INDEX($AJ:$AS,MATCH($A106,$AJ:$AJ,0),E$1)</f>
        <v>无限空间，挑战虎王</v>
      </c>
      <c r="F106" s="201" t="str" cm="1">
        <f t="array" ref="F106">INDEX($AJ:$AS,MATCH($A106,$AJ:$AJ,0),F$1)</f>
        <v>ポイズン·スポア処置</v>
      </c>
      <c r="G106" s="201" t="str" cm="1">
        <f t="array" ref="G106">INDEX($AJ:$AS,MATCH($A106,$AJ:$AJ,0),G$1)</f>
        <v>ท้าทาย Space of Infinite, Eddga</v>
      </c>
      <c r="H106" s="201" t="str" cm="1">
        <f t="array" ref="H106">INDEX($AJ:$AS,MATCH($A106,$AJ:$AJ,0),H$1)</f>
        <v>Tantangan Ruang tak terbatas, Eddga</v>
      </c>
      <c r="I106" s="201" t="str" cm="1">
        <f t="array" ref="I106">INDEX($AJ:$AS,MATCH($A106,$AJ:$AJ,0),I$1)</f>
        <v>Hamunin ang Space of Infinite, Edgar</v>
      </c>
      <c r="J106" s="201" t="str" cm="1">
        <f t="array" ref="J106">INDEX($AJ:$AS,MATCH($A106,$AJ:$AJ,0),J$1)</f>
        <v>Cabar Ruang Infinit, Eddga</v>
      </c>
      <c r="K106" s="31">
        <v>0</v>
      </c>
      <c r="L106" s="31">
        <v>142105</v>
      </c>
      <c r="M106" s="31" t="str">
        <f>'가이드 작업용'!M106</f>
        <v>무한의 공간, 에드가</v>
      </c>
      <c r="N106" s="31" t="str">
        <f t="shared" si="24"/>
        <v>-</v>
      </c>
      <c r="R106" s="140">
        <v>1105</v>
      </c>
      <c r="S106" s="140">
        <v>2</v>
      </c>
      <c r="T106" s="140">
        <v>142105</v>
      </c>
      <c r="U106" s="140">
        <v>242105</v>
      </c>
      <c r="V106" s="186" t="str">
        <f>'가이드 작업용'!M106</f>
        <v>무한의 공간, 에드가</v>
      </c>
      <c r="W106" s="197" t="str">
        <f t="shared" si="44"/>
        <v>MVP 처치</v>
      </c>
      <c r="X106" s="202" t="str">
        <f t="shared" si="25"/>
        <v>포이즌 스포아 보스 처치</v>
      </c>
      <c r="Z106" s="197">
        <v>142105</v>
      </c>
      <c r="AA106" s="197" t="s">
        <v>2466</v>
      </c>
      <c r="AB106" s="197" t="s">
        <v>8479</v>
      </c>
      <c r="AC106" s="201">
        <v>142105</v>
      </c>
      <c r="AD106" s="201" t="s">
        <v>2956</v>
      </c>
      <c r="AE106" s="201" t="s">
        <v>8548</v>
      </c>
      <c r="AJ106" s="276">
        <v>142105</v>
      </c>
      <c r="AK106" s="278" t="s">
        <v>8592</v>
      </c>
      <c r="AL106" s="258" t="s">
        <v>10241</v>
      </c>
      <c r="AM106" s="258" t="s">
        <v>9776</v>
      </c>
      <c r="AN106" s="258" t="s">
        <v>9777</v>
      </c>
      <c r="AO106" s="258" t="s">
        <v>9778</v>
      </c>
      <c r="AP106" s="258" t="s">
        <v>10242</v>
      </c>
      <c r="AQ106" s="258" t="s">
        <v>9779</v>
      </c>
      <c r="AR106" s="258" t="s">
        <v>9780</v>
      </c>
      <c r="AS106" s="258" t="s">
        <v>9781</v>
      </c>
      <c r="AT106" s="241" t="str">
        <f t="shared" si="26"/>
        <v>무한의 공간, 에드가</v>
      </c>
      <c r="AU106" s="241" t="str">
        <f t="shared" si="27"/>
        <v>Challenge Space of Infinite, Eddga</v>
      </c>
      <c r="AV106" s="241" t="str">
        <f t="shared" si="28"/>
        <v>挑戰無限空間，虎王</v>
      </c>
      <c r="AW106" s="241" t="str">
        <f t="shared" si="29"/>
        <v>无限空间，挑战虎王</v>
      </c>
      <c r="AX106" s="241" t="str">
        <f t="shared" si="30"/>
        <v>ポイズン·スポア処置</v>
      </c>
      <c r="AY106" s="241" t="str">
        <f t="shared" si="31"/>
        <v>ท้าทาย Space of Infinite, Eddga</v>
      </c>
      <c r="AZ106" s="241" t="str">
        <f t="shared" si="32"/>
        <v>Tantangan Ruang tak terbatas, Eddga</v>
      </c>
      <c r="BA106" s="241" t="str">
        <f t="shared" si="33"/>
        <v>Hamunin ang Space of Infinite, Edgar</v>
      </c>
      <c r="BB106" s="241" t="str">
        <f t="shared" si="34"/>
        <v>Cabar Ruang Infinit, Eddga</v>
      </c>
      <c r="BC106" s="241"/>
      <c r="BD106" s="241"/>
      <c r="BE106" s="241"/>
      <c r="BF106" s="241"/>
      <c r="BI106" s="236">
        <v>242105</v>
      </c>
      <c r="BJ106" s="235" t="str">
        <f t="shared" si="35"/>
        <v>메인 퀘스트 105 클리어</v>
      </c>
      <c r="BK106" s="234" t="str">
        <f t="shared" si="36"/>
        <v>Main Quest 105 Clear</v>
      </c>
      <c r="BL106" s="234" t="str">
        <f t="shared" si="37"/>
        <v>主線任務105通關</v>
      </c>
      <c r="BM106" s="234" t="str">
        <f t="shared" si="38"/>
        <v>通关主线任务105</v>
      </c>
      <c r="BN106" s="234" t="str">
        <f t="shared" si="39"/>
        <v>メインクエスト105クリア</v>
      </c>
      <c r="BO106" s="234" t="str">
        <f t="shared" si="40"/>
        <v>เคลียร์ Main Quest 105</v>
      </c>
      <c r="BP106" s="234" t="str">
        <f t="shared" si="41"/>
        <v>Misi Utama 105 Selesai</v>
      </c>
      <c r="BQ106" s="234" t="str">
        <f t="shared" si="42"/>
        <v>Tagumpay sa Pangunahing Quest 105</v>
      </c>
      <c r="BR106" s="234" t="str">
        <f t="shared" si="43"/>
        <v>Selesai Pencarian Utama 105</v>
      </c>
    </row>
    <row r="107" spans="1:70" ht="12.75" thickBot="1" x14ac:dyDescent="0.25">
      <c r="A107" s="31">
        <v>142106</v>
      </c>
      <c r="B107" s="201" t="str" cm="1">
        <f t="array" ref="B107">INDEX($AJ:$AS,MATCH($A107,$AJ:$AJ,0),B$1)</f>
        <v>MVP 처치</v>
      </c>
      <c r="C107" s="201" t="str" cm="1">
        <f t="array" ref="C107">INDEX($AJ:$AS,MATCH($A107,$AJ:$AJ,0),C$1)</f>
        <v>Defeat MVP</v>
      </c>
      <c r="D107" s="201" t="str" cm="1">
        <f t="array" ref="D107">INDEX($AJ:$AS,MATCH($A107,$AJ:$AJ,0),D$1)</f>
        <v>擊敗MVP</v>
      </c>
      <c r="E107" s="201" t="str" cm="1">
        <f t="array" ref="E107">INDEX($AJ:$AS,MATCH($A107,$AJ:$AJ,0),E$1)</f>
        <v>击杀MVP</v>
      </c>
      <c r="F107" s="201" t="str" cm="1">
        <f t="array" ref="F107">INDEX($AJ:$AS,MATCH($A107,$AJ:$AJ,0),F$1)</f>
        <v>一次転職</v>
      </c>
      <c r="G107" s="201" t="str" cm="1">
        <f t="array" ref="G107">INDEX($AJ:$AS,MATCH($A107,$AJ:$AJ,0),G$1)</f>
        <v>จัดการ MVP</v>
      </c>
      <c r="H107" s="201" t="str" cm="1">
        <f t="array" ref="H107">INDEX($AJ:$AS,MATCH($A107,$AJ:$AJ,0),H$1)</f>
        <v>Kalahkan MVP</v>
      </c>
      <c r="I107" s="201" t="str" cm="1">
        <f t="array" ref="I107">INDEX($AJ:$AS,MATCH($A107,$AJ:$AJ,0),I$1)</f>
        <v>Talunin ang MVP</v>
      </c>
      <c r="J107" s="201" t="str" cm="1">
        <f t="array" ref="J107">INDEX($AJ:$AS,MATCH($A107,$AJ:$AJ,0),J$1)</f>
        <v>Tewaskan MVP</v>
      </c>
      <c r="K107" s="31">
        <v>0</v>
      </c>
      <c r="L107" s="31">
        <v>142106</v>
      </c>
      <c r="M107" s="31" t="str">
        <f>'가이드 작업용'!M107</f>
        <v>MVP 처치</v>
      </c>
      <c r="N107" s="31" t="str">
        <f t="shared" si="24"/>
        <v>-</v>
      </c>
      <c r="R107" s="140">
        <v>1106</v>
      </c>
      <c r="S107" s="140">
        <v>2</v>
      </c>
      <c r="T107" s="140">
        <v>142106</v>
      </c>
      <c r="U107" s="140">
        <v>242106</v>
      </c>
      <c r="V107" s="186" t="str">
        <f>'가이드 작업용'!M107</f>
        <v>MVP 처치</v>
      </c>
      <c r="W107" s="197" t="str">
        <f t="shared" si="44"/>
        <v>포이즌 스포아 보스 처치</v>
      </c>
      <c r="X107" s="202" t="str">
        <f t="shared" si="25"/>
        <v>빅풋 처치</v>
      </c>
      <c r="Z107" s="197">
        <v>142106</v>
      </c>
      <c r="AA107" s="197" t="s">
        <v>2956</v>
      </c>
      <c r="AB107" s="197" t="s">
        <v>8548</v>
      </c>
      <c r="AC107" s="201">
        <v>142106</v>
      </c>
      <c r="AD107" s="201" t="s">
        <v>2957</v>
      </c>
      <c r="AE107" s="201" t="s">
        <v>8549</v>
      </c>
      <c r="AJ107" s="276">
        <v>142106</v>
      </c>
      <c r="AK107" s="277" t="s">
        <v>2466</v>
      </c>
      <c r="AL107" s="258" t="s">
        <v>8479</v>
      </c>
      <c r="AM107" s="258" t="s">
        <v>9330</v>
      </c>
      <c r="AN107" s="258" t="s">
        <v>9331</v>
      </c>
      <c r="AO107" s="258" t="s">
        <v>9332</v>
      </c>
      <c r="AP107" s="258" t="s">
        <v>9333</v>
      </c>
      <c r="AQ107" s="258" t="s">
        <v>9334</v>
      </c>
      <c r="AR107" s="258" t="s">
        <v>9335</v>
      </c>
      <c r="AS107" s="258" t="s">
        <v>9336</v>
      </c>
      <c r="AT107" s="241" t="str">
        <f t="shared" si="26"/>
        <v>MVP 처치</v>
      </c>
      <c r="AU107" s="241" t="str">
        <f t="shared" si="27"/>
        <v>Defeat MVP</v>
      </c>
      <c r="AV107" s="241" t="str">
        <f t="shared" si="28"/>
        <v>擊敗MVP</v>
      </c>
      <c r="AW107" s="241" t="str">
        <f t="shared" si="29"/>
        <v>击杀MVP</v>
      </c>
      <c r="AX107" s="241" t="str">
        <f t="shared" si="30"/>
        <v>一次転職</v>
      </c>
      <c r="AY107" s="241" t="str">
        <f t="shared" si="31"/>
        <v>จัดการ MVP</v>
      </c>
      <c r="AZ107" s="241" t="str">
        <f t="shared" si="32"/>
        <v>Kalahkan MVP</v>
      </c>
      <c r="BA107" s="241" t="str">
        <f t="shared" si="33"/>
        <v>Talunin ang MVP</v>
      </c>
      <c r="BB107" s="241" t="str">
        <f t="shared" si="34"/>
        <v>Tewaskan MVP</v>
      </c>
      <c r="BC107" s="241"/>
      <c r="BD107" s="241"/>
      <c r="BE107" s="241"/>
      <c r="BF107" s="241"/>
      <c r="BI107" s="236">
        <v>242106</v>
      </c>
      <c r="BJ107" s="235" t="str">
        <f t="shared" si="35"/>
        <v>메인 퀘스트 106 클리어</v>
      </c>
      <c r="BK107" s="234" t="str">
        <f t="shared" si="36"/>
        <v>Main Quest 106 Clear</v>
      </c>
      <c r="BL107" s="234" t="str">
        <f t="shared" si="37"/>
        <v>主線任務106通關</v>
      </c>
      <c r="BM107" s="234" t="str">
        <f t="shared" si="38"/>
        <v>通关主线任务106</v>
      </c>
      <c r="BN107" s="234" t="str">
        <f t="shared" si="39"/>
        <v>メインクエスト106クリア</v>
      </c>
      <c r="BO107" s="234" t="str">
        <f t="shared" si="40"/>
        <v>เคลียร์ Main Quest 106</v>
      </c>
      <c r="BP107" s="234" t="str">
        <f t="shared" si="41"/>
        <v>Misi Utama 106 Selesai</v>
      </c>
      <c r="BQ107" s="234" t="str">
        <f t="shared" si="42"/>
        <v>Tagumpay sa Pangunahing Quest 106</v>
      </c>
      <c r="BR107" s="234" t="str">
        <f t="shared" si="43"/>
        <v>Selesai Pencarian Utama 106</v>
      </c>
    </row>
    <row r="108" spans="1:70" ht="12.75" thickBot="1" x14ac:dyDescent="0.25">
      <c r="A108" s="31">
        <v>142107</v>
      </c>
      <c r="B108" s="201" t="str" cm="1">
        <f t="array" ref="B108">INDEX($AJ:$AS,MATCH($A108,$AJ:$AJ,0),B$1)</f>
        <v>포이즌 스포아 보스 처치</v>
      </c>
      <c r="C108" s="201" t="str" cm="1">
        <f t="array" ref="C108">INDEX($AJ:$AS,MATCH($A108,$AJ:$AJ,0),C$1)</f>
        <v>Defeat Poison Spore Boss</v>
      </c>
      <c r="D108" s="201" t="str" cm="1">
        <f t="array" ref="D108">INDEX($AJ:$AS,MATCH($A108,$AJ:$AJ,0),D$1)</f>
        <v>擊敗毒魔菇BOSS</v>
      </c>
      <c r="E108" s="201" t="str" cm="1">
        <f t="array" ref="E108">INDEX($AJ:$AS,MATCH($A108,$AJ:$AJ,0),E$1)</f>
        <v>击杀毒魔菇BOSS</v>
      </c>
      <c r="F108" s="201" t="str" cm="1">
        <f t="array" ref="F108">INDEX($AJ:$AS,MATCH($A108,$AJ:$AJ,0),F$1)</f>
        <v>MVP処置</v>
      </c>
      <c r="G108" s="201" t="str" cm="1">
        <f t="array" ref="G108">INDEX($AJ:$AS,MATCH($A108,$AJ:$AJ,0),G$1)</f>
        <v>จัดการ Poison Spore BOSS</v>
      </c>
      <c r="H108" s="201" t="str" cm="1">
        <f t="array" ref="H108">INDEX($AJ:$AS,MATCH($A108,$AJ:$AJ,0),H$1)</f>
        <v>Kalahkan Bos Poison Spore</v>
      </c>
      <c r="I108" s="201" t="str" cm="1">
        <f t="array" ref="I108">INDEX($AJ:$AS,MATCH($A108,$AJ:$AJ,0),I$1)</f>
        <v>Talunin ang Poison Spore Boss</v>
      </c>
      <c r="J108" s="201" t="str" cm="1">
        <f t="array" ref="J108">INDEX($AJ:$AS,MATCH($A108,$AJ:$AJ,0),J$1)</f>
        <v>Tewaskan Boss Spora Beracun</v>
      </c>
      <c r="K108" s="31">
        <v>0</v>
      </c>
      <c r="L108" s="31">
        <v>142107</v>
      </c>
      <c r="M108" s="31" t="str">
        <f>'가이드 작업용'!M108</f>
        <v>포이즌 스포아 보스 처치</v>
      </c>
      <c r="N108" s="31" t="str">
        <f t="shared" si="24"/>
        <v>-</v>
      </c>
      <c r="R108" s="140">
        <v>1107</v>
      </c>
      <c r="S108" s="140">
        <v>2</v>
      </c>
      <c r="T108" s="140">
        <v>142107</v>
      </c>
      <c r="U108" s="140">
        <v>242107</v>
      </c>
      <c r="V108" s="186" t="str">
        <f>'가이드 작업용'!M108</f>
        <v>포이즌 스포아 보스 처치</v>
      </c>
      <c r="W108" s="197" t="str">
        <f t="shared" si="44"/>
        <v>빅풋 처치</v>
      </c>
      <c r="X108" s="202" t="str">
        <f t="shared" si="25"/>
        <v>MVP 처치</v>
      </c>
      <c r="Z108" s="197">
        <v>142107</v>
      </c>
      <c r="AA108" s="197" t="s">
        <v>2957</v>
      </c>
      <c r="AB108" s="197" t="s">
        <v>8549</v>
      </c>
      <c r="AC108" s="201">
        <v>142107</v>
      </c>
      <c r="AD108" s="201" t="s">
        <v>2466</v>
      </c>
      <c r="AE108" s="201" t="s">
        <v>8479</v>
      </c>
      <c r="AJ108" s="276">
        <v>142107</v>
      </c>
      <c r="AK108" s="278" t="s">
        <v>2956</v>
      </c>
      <c r="AL108" s="258" t="s">
        <v>8548</v>
      </c>
      <c r="AM108" s="258" t="s">
        <v>9782</v>
      </c>
      <c r="AN108" s="258" t="s">
        <v>9783</v>
      </c>
      <c r="AO108" s="258" t="s">
        <v>9344</v>
      </c>
      <c r="AP108" s="258" t="s">
        <v>9784</v>
      </c>
      <c r="AQ108" s="258" t="s">
        <v>9785</v>
      </c>
      <c r="AR108" s="258" t="s">
        <v>9786</v>
      </c>
      <c r="AS108" s="258" t="s">
        <v>9787</v>
      </c>
      <c r="AT108" s="241" t="str">
        <f t="shared" si="26"/>
        <v>포이즌 스포아 보스 처치</v>
      </c>
      <c r="AU108" s="241" t="str">
        <f t="shared" si="27"/>
        <v>Defeat Poison Spore Boss</v>
      </c>
      <c r="AV108" s="241" t="str">
        <f t="shared" si="28"/>
        <v>擊敗毒魔菇BOSS</v>
      </c>
      <c r="AW108" s="241" t="str">
        <f t="shared" si="29"/>
        <v>击杀毒魔菇BOSS</v>
      </c>
      <c r="AX108" s="241" t="str">
        <f t="shared" si="30"/>
        <v>MVP処置</v>
      </c>
      <c r="AY108" s="241" t="str">
        <f t="shared" si="31"/>
        <v>จัดการ Poison Spore BOSS</v>
      </c>
      <c r="AZ108" s="241" t="str">
        <f t="shared" si="32"/>
        <v>Kalahkan Bos Poison Spore</v>
      </c>
      <c r="BA108" s="241" t="str">
        <f t="shared" si="33"/>
        <v>Talunin ang Poison Spore Boss</v>
      </c>
      <c r="BB108" s="241" t="str">
        <f t="shared" si="34"/>
        <v>Tewaskan Boss Spora Beracun</v>
      </c>
      <c r="BC108" s="241"/>
      <c r="BD108" s="241"/>
      <c r="BE108" s="241"/>
      <c r="BF108" s="241"/>
      <c r="BI108" s="236">
        <v>242107</v>
      </c>
      <c r="BJ108" s="235" t="str">
        <f t="shared" si="35"/>
        <v>메인 퀘스트 107 클리어</v>
      </c>
      <c r="BK108" s="234" t="str">
        <f t="shared" si="36"/>
        <v>Main Quest 107 Clear</v>
      </c>
      <c r="BL108" s="234" t="str">
        <f t="shared" si="37"/>
        <v>主線任務107通關</v>
      </c>
      <c r="BM108" s="234" t="str">
        <f t="shared" si="38"/>
        <v>通关主线任务107</v>
      </c>
      <c r="BN108" s="234" t="str">
        <f t="shared" si="39"/>
        <v>メインクエスト107クリア</v>
      </c>
      <c r="BO108" s="234" t="str">
        <f t="shared" si="40"/>
        <v>เคลียร์ Main Quest 107</v>
      </c>
      <c r="BP108" s="234" t="str">
        <f t="shared" si="41"/>
        <v>Misi Utama 107 Selesai</v>
      </c>
      <c r="BQ108" s="234" t="str">
        <f t="shared" si="42"/>
        <v>Tagumpay sa Pangunahing Quest 107</v>
      </c>
      <c r="BR108" s="234" t="str">
        <f t="shared" si="43"/>
        <v>Selesai Pencarian Utama 107</v>
      </c>
    </row>
    <row r="109" spans="1:70" ht="12.75" thickBot="1" x14ac:dyDescent="0.25">
      <c r="A109" s="31">
        <v>142108</v>
      </c>
      <c r="B109" s="201" t="str" cm="1">
        <f t="array" ref="B109">INDEX($AJ:$AS,MATCH($A109,$AJ:$AJ,0),B$1)</f>
        <v>빅풋 처치</v>
      </c>
      <c r="C109" s="201" t="str" cm="1">
        <f t="array" ref="C109">INDEX($AJ:$AS,MATCH($A109,$AJ:$AJ,0),C$1)</f>
        <v>Defeat Bigfoot</v>
      </c>
      <c r="D109" s="201" t="str" cm="1">
        <f t="array" ref="D109">INDEX($AJ:$AS,MATCH($A109,$AJ:$AJ,0),D$1)</f>
        <v>擊敗大腳熊</v>
      </c>
      <c r="E109" s="201" t="str" cm="1">
        <f t="array" ref="E109">INDEX($AJ:$AS,MATCH($A109,$AJ:$AJ,0),E$1)</f>
        <v>击杀大脚熊</v>
      </c>
      <c r="F109" s="201" t="str" cm="1">
        <f t="array" ref="F109">INDEX($AJ:$AS,MATCH($A109,$AJ:$AJ,0),F$1)</f>
        <v>ポイズン·スポア·ボス処置</v>
      </c>
      <c r="G109" s="201" t="str" cm="1">
        <f t="array" ref="G109">INDEX($AJ:$AS,MATCH($A109,$AJ:$AJ,0),G$1)</f>
        <v>จัดการ Bigfoot</v>
      </c>
      <c r="H109" s="201" t="str" cm="1">
        <f t="array" ref="H109">INDEX($AJ:$AS,MATCH($A109,$AJ:$AJ,0),H$1)</f>
        <v>Kalahkan Bigfoot</v>
      </c>
      <c r="I109" s="201" t="str" cm="1">
        <f t="array" ref="I109">INDEX($AJ:$AS,MATCH($A109,$AJ:$AJ,0),I$1)</f>
        <v>Talunin ang Bigfoot</v>
      </c>
      <c r="J109" s="201" t="str" cm="1">
        <f t="array" ref="J109">INDEX($AJ:$AS,MATCH($A109,$AJ:$AJ,0),J$1)</f>
        <v>Tewaskan Bigfoot</v>
      </c>
      <c r="K109" s="31">
        <v>0</v>
      </c>
      <c r="L109" s="31">
        <v>142108</v>
      </c>
      <c r="M109" s="31" t="str">
        <f>'가이드 작업용'!M109</f>
        <v>빅풋 처치</v>
      </c>
      <c r="N109" s="31" t="str">
        <f t="shared" si="24"/>
        <v>-</v>
      </c>
      <c r="R109" s="140">
        <v>1108</v>
      </c>
      <c r="S109" s="140">
        <v>2</v>
      </c>
      <c r="T109" s="140">
        <v>142108</v>
      </c>
      <c r="U109" s="140">
        <v>242108</v>
      </c>
      <c r="V109" s="186" t="str">
        <f>'가이드 작업용'!M109</f>
        <v>빅풋 처치</v>
      </c>
      <c r="W109" s="197" t="str">
        <f t="shared" si="44"/>
        <v>빅풋 소탕</v>
      </c>
      <c r="X109" s="202" t="str">
        <f t="shared" si="25"/>
        <v>제작 마스터</v>
      </c>
      <c r="Z109" s="197">
        <v>142108</v>
      </c>
      <c r="AA109" s="197" t="s">
        <v>2958</v>
      </c>
      <c r="AB109" s="197" t="s">
        <v>8549</v>
      </c>
      <c r="AC109" s="201">
        <v>142108</v>
      </c>
      <c r="AD109" s="201" t="s">
        <v>2959</v>
      </c>
      <c r="AE109" s="201" t="s">
        <v>8550</v>
      </c>
      <c r="AJ109" s="276">
        <v>142108</v>
      </c>
      <c r="AK109" s="277" t="s">
        <v>2957</v>
      </c>
      <c r="AL109" s="258" t="s">
        <v>8549</v>
      </c>
      <c r="AM109" s="258" t="s">
        <v>9788</v>
      </c>
      <c r="AN109" s="258" t="s">
        <v>9789</v>
      </c>
      <c r="AO109" s="258" t="s">
        <v>9790</v>
      </c>
      <c r="AP109" s="258" t="s">
        <v>9791</v>
      </c>
      <c r="AQ109" s="258" t="s">
        <v>9792</v>
      </c>
      <c r="AR109" s="258" t="s">
        <v>9793</v>
      </c>
      <c r="AS109" s="258" t="s">
        <v>9794</v>
      </c>
      <c r="AT109" s="241" t="str">
        <f t="shared" si="26"/>
        <v>빅풋 처치</v>
      </c>
      <c r="AU109" s="241" t="str">
        <f t="shared" si="27"/>
        <v>Defeat Bigfoot</v>
      </c>
      <c r="AV109" s="241" t="str">
        <f t="shared" si="28"/>
        <v>擊敗大腳熊</v>
      </c>
      <c r="AW109" s="241" t="str">
        <f t="shared" si="29"/>
        <v>击杀大脚熊</v>
      </c>
      <c r="AX109" s="241" t="str">
        <f t="shared" si="30"/>
        <v>ポイズン·スポア·ボス処置</v>
      </c>
      <c r="AY109" s="241" t="str">
        <f t="shared" si="31"/>
        <v>จัดการ Bigfoot</v>
      </c>
      <c r="AZ109" s="241" t="str">
        <f t="shared" si="32"/>
        <v>Kalahkan Bigfoot</v>
      </c>
      <c r="BA109" s="241" t="str">
        <f t="shared" si="33"/>
        <v>Talunin ang Bigfoot</v>
      </c>
      <c r="BB109" s="241" t="str">
        <f t="shared" si="34"/>
        <v>Tewaskan Bigfoot</v>
      </c>
      <c r="BC109" s="241"/>
      <c r="BD109" s="241"/>
      <c r="BE109" s="241"/>
      <c r="BF109" s="241"/>
      <c r="BI109" s="236">
        <v>242108</v>
      </c>
      <c r="BJ109" s="235" t="str">
        <f t="shared" si="35"/>
        <v>메인 퀘스트 108 클리어</v>
      </c>
      <c r="BK109" s="234" t="str">
        <f t="shared" si="36"/>
        <v>Main Quest 108 Clear</v>
      </c>
      <c r="BL109" s="234" t="str">
        <f t="shared" si="37"/>
        <v>主線任務108通關</v>
      </c>
      <c r="BM109" s="234" t="str">
        <f t="shared" si="38"/>
        <v>通关主线任务108</v>
      </c>
      <c r="BN109" s="234" t="str">
        <f t="shared" si="39"/>
        <v>メインクエスト108クリア</v>
      </c>
      <c r="BO109" s="234" t="str">
        <f t="shared" si="40"/>
        <v>เคลียร์ Main Quest 108</v>
      </c>
      <c r="BP109" s="234" t="str">
        <f t="shared" si="41"/>
        <v>Misi Utama 108 Selesai</v>
      </c>
      <c r="BQ109" s="234" t="str">
        <f t="shared" si="42"/>
        <v>Tagumpay sa Pangunahing Quest 108</v>
      </c>
      <c r="BR109" s="234" t="str">
        <f t="shared" si="43"/>
        <v>Selesai Pencarian Utama 108</v>
      </c>
    </row>
    <row r="110" spans="1:70" ht="12.75" thickBot="1" x14ac:dyDescent="0.25">
      <c r="A110" s="31">
        <v>142109</v>
      </c>
      <c r="B110" s="201" t="str" cm="1">
        <f t="array" ref="B110">INDEX($AJ:$AS,MATCH($A110,$AJ:$AJ,0),B$1)</f>
        <v>MVP 처치</v>
      </c>
      <c r="C110" s="201" t="str" cm="1">
        <f t="array" ref="C110">INDEX($AJ:$AS,MATCH($A110,$AJ:$AJ,0),C$1)</f>
        <v>Defeat MVP</v>
      </c>
      <c r="D110" s="201" t="str" cm="1">
        <f t="array" ref="D110">INDEX($AJ:$AS,MATCH($A110,$AJ:$AJ,0),D$1)</f>
        <v>擊敗MVP</v>
      </c>
      <c r="E110" s="201" t="str" cm="1">
        <f t="array" ref="E110">INDEX($AJ:$AS,MATCH($A110,$AJ:$AJ,0),E$1)</f>
        <v>击杀MVP</v>
      </c>
      <c r="F110" s="201" t="str" cm="1">
        <f t="array" ref="F110">INDEX($AJ:$AS,MATCH($A110,$AJ:$AJ,0),F$1)</f>
        <v>一次転職</v>
      </c>
      <c r="G110" s="201" t="str" cm="1">
        <f t="array" ref="G110">INDEX($AJ:$AS,MATCH($A110,$AJ:$AJ,0),G$1)</f>
        <v>จัดการ MVP</v>
      </c>
      <c r="H110" s="201" t="str" cm="1">
        <f t="array" ref="H110">INDEX($AJ:$AS,MATCH($A110,$AJ:$AJ,0),H$1)</f>
        <v>Kalahkan MVP</v>
      </c>
      <c r="I110" s="201" t="str" cm="1">
        <f t="array" ref="I110">INDEX($AJ:$AS,MATCH($A110,$AJ:$AJ,0),I$1)</f>
        <v>Talunin ang MVP</v>
      </c>
      <c r="J110" s="201" t="str" cm="1">
        <f t="array" ref="J110">INDEX($AJ:$AS,MATCH($A110,$AJ:$AJ,0),J$1)</f>
        <v>Tewaskan MVP</v>
      </c>
      <c r="K110" s="31">
        <v>0</v>
      </c>
      <c r="L110" s="31">
        <v>142109</v>
      </c>
      <c r="M110" s="31" t="str">
        <f>'가이드 작업용'!M110</f>
        <v>MVP 처치</v>
      </c>
      <c r="N110" s="31" t="str">
        <f t="shared" si="24"/>
        <v>-</v>
      </c>
      <c r="R110" s="140">
        <v>1109</v>
      </c>
      <c r="S110" s="140">
        <v>2</v>
      </c>
      <c r="T110" s="140">
        <v>142109</v>
      </c>
      <c r="U110" s="140">
        <v>242109</v>
      </c>
      <c r="V110" s="186" t="str">
        <f>'가이드 작업용'!M110</f>
        <v>MVP 처치</v>
      </c>
      <c r="W110" s="197" t="str">
        <f t="shared" si="44"/>
        <v>제작 마스터</v>
      </c>
      <c r="X110" s="202" t="str">
        <f t="shared" si="25"/>
        <v>빅풋 보스 처치</v>
      </c>
      <c r="Z110" s="197">
        <v>142109</v>
      </c>
      <c r="AA110" s="197" t="s">
        <v>2959</v>
      </c>
      <c r="AB110" s="197" t="s">
        <v>8550</v>
      </c>
      <c r="AC110" s="201">
        <v>142109</v>
      </c>
      <c r="AD110" s="201" t="s">
        <v>2960</v>
      </c>
      <c r="AE110" s="201" t="s">
        <v>8551</v>
      </c>
      <c r="AJ110" s="276">
        <v>142109</v>
      </c>
      <c r="AK110" s="278" t="s">
        <v>2466</v>
      </c>
      <c r="AL110" s="258" t="s">
        <v>8479</v>
      </c>
      <c r="AM110" s="258" t="s">
        <v>9330</v>
      </c>
      <c r="AN110" s="258" t="s">
        <v>9331</v>
      </c>
      <c r="AO110" s="258" t="s">
        <v>9332</v>
      </c>
      <c r="AP110" s="258" t="s">
        <v>9333</v>
      </c>
      <c r="AQ110" s="258" t="s">
        <v>9334</v>
      </c>
      <c r="AR110" s="258" t="s">
        <v>9335</v>
      </c>
      <c r="AS110" s="258" t="s">
        <v>9336</v>
      </c>
      <c r="AT110" s="241" t="str">
        <f t="shared" si="26"/>
        <v>MVP 처치</v>
      </c>
      <c r="AU110" s="241" t="str">
        <f t="shared" si="27"/>
        <v>Defeat MVP</v>
      </c>
      <c r="AV110" s="241" t="str">
        <f t="shared" si="28"/>
        <v>擊敗MVP</v>
      </c>
      <c r="AW110" s="241" t="str">
        <f t="shared" si="29"/>
        <v>击杀MVP</v>
      </c>
      <c r="AX110" s="241" t="str">
        <f t="shared" si="30"/>
        <v>一次転職</v>
      </c>
      <c r="AY110" s="241" t="str">
        <f t="shared" si="31"/>
        <v>จัดการ MVP</v>
      </c>
      <c r="AZ110" s="241" t="str">
        <f t="shared" si="32"/>
        <v>Kalahkan MVP</v>
      </c>
      <c r="BA110" s="241" t="str">
        <f t="shared" si="33"/>
        <v>Talunin ang MVP</v>
      </c>
      <c r="BB110" s="241" t="str">
        <f t="shared" si="34"/>
        <v>Tewaskan MVP</v>
      </c>
      <c r="BC110" s="241"/>
      <c r="BD110" s="241"/>
      <c r="BE110" s="241"/>
      <c r="BF110" s="241"/>
      <c r="BI110" s="236">
        <v>242109</v>
      </c>
      <c r="BJ110" s="235" t="str">
        <f t="shared" si="35"/>
        <v>메인 퀘스트 109 클리어</v>
      </c>
      <c r="BK110" s="234" t="str">
        <f t="shared" si="36"/>
        <v>Main Quest 109 Clear</v>
      </c>
      <c r="BL110" s="234" t="str">
        <f t="shared" si="37"/>
        <v>主線任務109通關</v>
      </c>
      <c r="BM110" s="234" t="str">
        <f t="shared" si="38"/>
        <v>通关主线任务109</v>
      </c>
      <c r="BN110" s="234" t="str">
        <f t="shared" si="39"/>
        <v>メインクエスト109クリア</v>
      </c>
      <c r="BO110" s="234" t="str">
        <f t="shared" si="40"/>
        <v>เคลียร์ Main Quest 109</v>
      </c>
      <c r="BP110" s="234" t="str">
        <f t="shared" si="41"/>
        <v>Misi Utama 109 Selesai</v>
      </c>
      <c r="BQ110" s="234" t="str">
        <f t="shared" si="42"/>
        <v>Tagumpay sa Pangunahing Quest 109</v>
      </c>
      <c r="BR110" s="234" t="str">
        <f t="shared" si="43"/>
        <v>Selesai Pencarian Utama 109</v>
      </c>
    </row>
    <row r="111" spans="1:70" ht="12.75" thickBot="1" x14ac:dyDescent="0.25">
      <c r="A111" s="31">
        <v>142110</v>
      </c>
      <c r="B111" s="201" t="str" cm="1">
        <f t="array" ref="B111">INDEX($AJ:$AS,MATCH($A111,$AJ:$AJ,0),B$1)</f>
        <v>강한 장비 제작</v>
      </c>
      <c r="C111" s="201" t="str" cm="1">
        <f t="array" ref="C111">INDEX($AJ:$AS,MATCH($A111,$AJ:$AJ,0),C$1)</f>
        <v>Produce powerful Gear</v>
      </c>
      <c r="D111" s="201" t="str" cm="1">
        <f t="array" ref="D111">INDEX($AJ:$AS,MATCH($A111,$AJ:$AJ,0),D$1)</f>
        <v>製作強力裝備</v>
      </c>
      <c r="E111" s="201" t="str" cm="1">
        <f t="array" ref="E111">INDEX($AJ:$AS,MATCH($A111,$AJ:$AJ,0),E$1)</f>
        <v>制作强大装备</v>
      </c>
      <c r="F111" s="201" t="str" cm="1">
        <f t="array" ref="F111">INDEX($AJ:$AS,MATCH($A111,$AJ:$AJ,0),F$1)</f>
        <v>ヨーヨー掃討</v>
      </c>
      <c r="G111" s="201" t="str" cm="1">
        <f t="array" ref="G111">INDEX($AJ:$AS,MATCH($A111,$AJ:$AJ,0),G$1)</f>
        <v>คราฟอุปกรณ์ทรงพลัง</v>
      </c>
      <c r="H111" s="201" t="str" cm="1">
        <f t="array" ref="H111">INDEX($AJ:$AS,MATCH($A111,$AJ:$AJ,0),H$1)</f>
        <v>Buat Peralatan yang Kuat</v>
      </c>
      <c r="I111" s="201" t="str" cm="1">
        <f t="array" ref="I111">INDEX($AJ:$AS,MATCH($A111,$AJ:$AJ,0),I$1)</f>
        <v>Lumikha ng malakas na Gear</v>
      </c>
      <c r="J111" s="201" t="str" cm="1">
        <f t="array" ref="J111">INDEX($AJ:$AS,MATCH($A111,$AJ:$AJ,0),J$1)</f>
        <v>Krafkan Kelengkapan berkuasa</v>
      </c>
      <c r="K111" s="31">
        <v>0</v>
      </c>
      <c r="L111" s="31">
        <v>142110</v>
      </c>
      <c r="M111" s="31" t="str">
        <f>'가이드 작업용'!M111</f>
        <v>강한 장비 제작</v>
      </c>
      <c r="N111" s="31" t="str">
        <f t="shared" si="24"/>
        <v>-</v>
      </c>
      <c r="R111" s="140">
        <v>1110</v>
      </c>
      <c r="S111" s="140">
        <v>2</v>
      </c>
      <c r="T111" s="140">
        <v>142110</v>
      </c>
      <c r="U111" s="140">
        <v>242110</v>
      </c>
      <c r="V111" s="186" t="str">
        <f>'가이드 작업용'!M111</f>
        <v>강한 장비 제작</v>
      </c>
      <c r="W111" s="197" t="str">
        <f t="shared" si="44"/>
        <v>빅풋 보스 처치</v>
      </c>
      <c r="X111" s="202" t="str">
        <f t="shared" si="25"/>
        <v>호른 처치</v>
      </c>
      <c r="Z111" s="197">
        <v>142110</v>
      </c>
      <c r="AA111" s="197" t="s">
        <v>2960</v>
      </c>
      <c r="AB111" s="197" t="s">
        <v>8551</v>
      </c>
      <c r="AC111" s="201">
        <v>142110</v>
      </c>
      <c r="AD111" s="201" t="s">
        <v>2961</v>
      </c>
      <c r="AE111" s="201" t="s">
        <v>8552</v>
      </c>
      <c r="AJ111" s="276">
        <v>142110</v>
      </c>
      <c r="AK111" s="277" t="s">
        <v>2940</v>
      </c>
      <c r="AL111" s="258" t="s">
        <v>8533</v>
      </c>
      <c r="AM111" s="258" t="s">
        <v>9742</v>
      </c>
      <c r="AN111" s="258" t="s">
        <v>9743</v>
      </c>
      <c r="AO111" s="258" t="s">
        <v>9744</v>
      </c>
      <c r="AP111" s="258" t="s">
        <v>9745</v>
      </c>
      <c r="AQ111" s="258" t="s">
        <v>9746</v>
      </c>
      <c r="AR111" s="258" t="s">
        <v>9747</v>
      </c>
      <c r="AS111" s="258" t="s">
        <v>9748</v>
      </c>
      <c r="AT111" s="241" t="str">
        <f t="shared" si="26"/>
        <v>강한 장비 제작</v>
      </c>
      <c r="AU111" s="241" t="str">
        <f t="shared" si="27"/>
        <v>Produce powerful Gear</v>
      </c>
      <c r="AV111" s="241" t="str">
        <f t="shared" si="28"/>
        <v>製作強力裝備</v>
      </c>
      <c r="AW111" s="241" t="str">
        <f t="shared" si="29"/>
        <v>制作强大装备</v>
      </c>
      <c r="AX111" s="241" t="str">
        <f t="shared" si="30"/>
        <v>ヨーヨー掃討</v>
      </c>
      <c r="AY111" s="241" t="str">
        <f t="shared" si="31"/>
        <v>คราฟอุปกรณ์ทรงพลัง</v>
      </c>
      <c r="AZ111" s="241" t="str">
        <f t="shared" si="32"/>
        <v>Buat Peralatan yang Kuat</v>
      </c>
      <c r="BA111" s="241" t="str">
        <f t="shared" si="33"/>
        <v>Lumikha ng malakas na Gear</v>
      </c>
      <c r="BB111" s="241" t="str">
        <f t="shared" si="34"/>
        <v>Krafkan Kelengkapan berkuasa</v>
      </c>
      <c r="BC111" s="241"/>
      <c r="BD111" s="241"/>
      <c r="BE111" s="241"/>
      <c r="BF111" s="241"/>
      <c r="BI111" s="236">
        <v>242110</v>
      </c>
      <c r="BJ111" s="235" t="str">
        <f t="shared" si="35"/>
        <v>메인 퀘스트 110 클리어</v>
      </c>
      <c r="BK111" s="234" t="str">
        <f t="shared" si="36"/>
        <v>Main Quest 110 Clear</v>
      </c>
      <c r="BL111" s="234" t="str">
        <f t="shared" si="37"/>
        <v>主線任務110通關</v>
      </c>
      <c r="BM111" s="234" t="str">
        <f t="shared" si="38"/>
        <v>通关主线任务110</v>
      </c>
      <c r="BN111" s="234" t="str">
        <f t="shared" si="39"/>
        <v>メインクエスト110クリア</v>
      </c>
      <c r="BO111" s="234" t="str">
        <f t="shared" si="40"/>
        <v>เคลียร์ Main Quest 110</v>
      </c>
      <c r="BP111" s="234" t="str">
        <f t="shared" si="41"/>
        <v>Misi Utama 110 Selesai</v>
      </c>
      <c r="BQ111" s="234" t="str">
        <f t="shared" si="42"/>
        <v>Tagumpay sa Pangunahing Quest 110</v>
      </c>
      <c r="BR111" s="234" t="str">
        <f t="shared" si="43"/>
        <v>Selesai Pencarian Utama 110</v>
      </c>
    </row>
    <row r="112" spans="1:70" ht="12.75" thickBot="1" x14ac:dyDescent="0.25">
      <c r="A112" s="31">
        <v>142111</v>
      </c>
      <c r="B112" s="201" t="str" cm="1">
        <f t="array" ref="B112">INDEX($AJ:$AS,MATCH($A112,$AJ:$AJ,0),B$1)</f>
        <v>빅풋 보스 처치</v>
      </c>
      <c r="C112" s="201" t="str" cm="1">
        <f t="array" ref="C112">INDEX($AJ:$AS,MATCH($A112,$AJ:$AJ,0),C$1)</f>
        <v>Defeat Bigfoot Boss</v>
      </c>
      <c r="D112" s="201" t="str" cm="1">
        <f t="array" ref="D112">INDEX($AJ:$AS,MATCH($A112,$AJ:$AJ,0),D$1)</f>
        <v>擊敗大腳熊BOSS</v>
      </c>
      <c r="E112" s="201" t="str" cm="1">
        <f t="array" ref="E112">INDEX($AJ:$AS,MATCH($A112,$AJ:$AJ,0),E$1)</f>
        <v>击杀大脚熊BOSS</v>
      </c>
      <c r="F112" s="201" t="str" cm="1">
        <f t="array" ref="F112">INDEX($AJ:$AS,MATCH($A112,$AJ:$AJ,0),F$1)</f>
        <v>制作マスター</v>
      </c>
      <c r="G112" s="201" t="str" cm="1">
        <f t="array" ref="G112">INDEX($AJ:$AS,MATCH($A112,$AJ:$AJ,0),G$1)</f>
        <v>จัดการ Bigfoot BOSS</v>
      </c>
      <c r="H112" s="201" t="str" cm="1">
        <f t="array" ref="H112">INDEX($AJ:$AS,MATCH($A112,$AJ:$AJ,0),H$1)</f>
        <v>Kalahkan Bos Bigfoot</v>
      </c>
      <c r="I112" s="201" t="str" cm="1">
        <f t="array" ref="I112">INDEX($AJ:$AS,MATCH($A112,$AJ:$AJ,0),I$1)</f>
        <v>Talunin ang Bigfoot Boss</v>
      </c>
      <c r="J112" s="201" t="str" cm="1">
        <f t="array" ref="J112">INDEX($AJ:$AS,MATCH($A112,$AJ:$AJ,0),J$1)</f>
        <v>Tewaskan Boss Bigfoot</v>
      </c>
      <c r="K112" s="31">
        <v>0</v>
      </c>
      <c r="L112" s="31">
        <v>142111</v>
      </c>
      <c r="M112" s="31" t="str">
        <f>'가이드 작업용'!M112</f>
        <v>빅풋 보스 처치</v>
      </c>
      <c r="N112" s="31" t="str">
        <f t="shared" si="24"/>
        <v>-</v>
      </c>
      <c r="R112" s="140">
        <v>1111</v>
      </c>
      <c r="S112" s="140">
        <v>2</v>
      </c>
      <c r="T112" s="140">
        <v>142111</v>
      </c>
      <c r="U112" s="140">
        <v>242111</v>
      </c>
      <c r="V112" s="186" t="str">
        <f>'가이드 작업용'!M112</f>
        <v>빅풋 보스 처치</v>
      </c>
      <c r="W112" s="197" t="str">
        <f t="shared" si="44"/>
        <v>호른 처치</v>
      </c>
      <c r="X112" s="202" t="str">
        <f t="shared" si="25"/>
        <v>호른 소탕</v>
      </c>
      <c r="Z112" s="197">
        <v>142111</v>
      </c>
      <c r="AA112" s="197" t="s">
        <v>2961</v>
      </c>
      <c r="AB112" s="197" t="s">
        <v>8552</v>
      </c>
      <c r="AC112" s="201">
        <v>142111</v>
      </c>
      <c r="AD112" s="201" t="s">
        <v>8450</v>
      </c>
      <c r="AE112" s="201" t="s">
        <v>8570</v>
      </c>
      <c r="AJ112" s="276">
        <v>142111</v>
      </c>
      <c r="AK112" s="278" t="s">
        <v>2960</v>
      </c>
      <c r="AL112" s="258" t="s">
        <v>8551</v>
      </c>
      <c r="AM112" s="258" t="s">
        <v>9802</v>
      </c>
      <c r="AN112" s="258" t="s">
        <v>9803</v>
      </c>
      <c r="AO112" s="258" t="s">
        <v>9804</v>
      </c>
      <c r="AP112" s="258" t="s">
        <v>9805</v>
      </c>
      <c r="AQ112" s="258" t="s">
        <v>9806</v>
      </c>
      <c r="AR112" s="258" t="s">
        <v>9807</v>
      </c>
      <c r="AS112" s="258" t="s">
        <v>9808</v>
      </c>
      <c r="AT112" s="241" t="str">
        <f t="shared" si="26"/>
        <v>빅풋 보스 처치</v>
      </c>
      <c r="AU112" s="241" t="str">
        <f t="shared" si="27"/>
        <v>Defeat Bigfoot Boss</v>
      </c>
      <c r="AV112" s="241" t="str">
        <f t="shared" si="28"/>
        <v>擊敗大腳熊BOSS</v>
      </c>
      <c r="AW112" s="241" t="str">
        <f t="shared" si="29"/>
        <v>击杀大脚熊BOSS</v>
      </c>
      <c r="AX112" s="241" t="str">
        <f t="shared" si="30"/>
        <v>制作マスター</v>
      </c>
      <c r="AY112" s="241" t="str">
        <f t="shared" si="31"/>
        <v>จัดการ Bigfoot BOSS</v>
      </c>
      <c r="AZ112" s="241" t="str">
        <f t="shared" si="32"/>
        <v>Kalahkan Bos Bigfoot</v>
      </c>
      <c r="BA112" s="241" t="str">
        <f t="shared" si="33"/>
        <v>Talunin ang Bigfoot Boss</v>
      </c>
      <c r="BB112" s="241" t="str">
        <f t="shared" si="34"/>
        <v>Tewaskan Boss Bigfoot</v>
      </c>
      <c r="BC112" s="241"/>
      <c r="BD112" s="241"/>
      <c r="BE112" s="241"/>
      <c r="BF112" s="241"/>
      <c r="BI112" s="236">
        <v>242111</v>
      </c>
      <c r="BJ112" s="235" t="str">
        <f t="shared" si="35"/>
        <v>메인 퀘스트 111 클리어</v>
      </c>
      <c r="BK112" s="234" t="str">
        <f t="shared" si="36"/>
        <v>Main Quest 111 Clear</v>
      </c>
      <c r="BL112" s="234" t="str">
        <f t="shared" si="37"/>
        <v>主線任務111通關</v>
      </c>
      <c r="BM112" s="234" t="str">
        <f t="shared" si="38"/>
        <v>通关主线任务111</v>
      </c>
      <c r="BN112" s="234" t="str">
        <f t="shared" si="39"/>
        <v>メインクエスト111クリア</v>
      </c>
      <c r="BO112" s="234" t="str">
        <f t="shared" si="40"/>
        <v>เคลียร์ Main Quest 111</v>
      </c>
      <c r="BP112" s="234" t="str">
        <f t="shared" si="41"/>
        <v>Misi Utama 111 Selesai</v>
      </c>
      <c r="BQ112" s="234" t="str">
        <f t="shared" si="42"/>
        <v>Tagumpay sa Pangunahing Quest 111</v>
      </c>
      <c r="BR112" s="234" t="str">
        <f t="shared" si="43"/>
        <v>Selesai Pencarian Utama 111</v>
      </c>
    </row>
    <row r="113" spans="1:70" ht="12.75" thickBot="1" x14ac:dyDescent="0.25">
      <c r="A113" s="31">
        <v>142112</v>
      </c>
      <c r="B113" s="201" t="str" cm="1">
        <f t="array" ref="B113">INDEX($AJ:$AS,MATCH($A113,$AJ:$AJ,0),B$1)</f>
        <v>호른 처치</v>
      </c>
      <c r="C113" s="201" t="str" cm="1">
        <f t="array" ref="C113">INDEX($AJ:$AS,MATCH($A113,$AJ:$AJ,0),C$1)</f>
        <v>Defeat Horn</v>
      </c>
      <c r="D113" s="201" t="str" cm="1">
        <f t="array" ref="D113">INDEX($AJ:$AS,MATCH($A113,$AJ:$AJ,0),D$1)</f>
        <v>擊敗鍬形蟲</v>
      </c>
      <c r="E113" s="201" t="str" cm="1">
        <f t="array" ref="E113">INDEX($AJ:$AS,MATCH($A113,$AJ:$AJ,0),E$1)</f>
        <v>击杀锹形虫</v>
      </c>
      <c r="F113" s="201" t="str" cm="1">
        <f t="array" ref="F113">INDEX($AJ:$AS,MATCH($A113,$AJ:$AJ,0),F$1)</f>
        <v>ビッグフット·ボス·処置</v>
      </c>
      <c r="G113" s="201" t="str" cm="1">
        <f t="array" ref="G113">INDEX($AJ:$AS,MATCH($A113,$AJ:$AJ,0),G$1)</f>
        <v>จัดการ Horn</v>
      </c>
      <c r="H113" s="201" t="str" cm="1">
        <f t="array" ref="H113">INDEX($AJ:$AS,MATCH($A113,$AJ:$AJ,0),H$1)</f>
        <v>Kalahkan Horn</v>
      </c>
      <c r="I113" s="201" t="str" cm="1">
        <f t="array" ref="I113">INDEX($AJ:$AS,MATCH($A113,$AJ:$AJ,0),I$1)</f>
        <v>Talunin ang Horn</v>
      </c>
      <c r="J113" s="201" t="str" cm="1">
        <f t="array" ref="J113">INDEX($AJ:$AS,MATCH($A113,$AJ:$AJ,0),J$1)</f>
        <v>Tewaskan Horn</v>
      </c>
      <c r="K113" s="31">
        <v>0</v>
      </c>
      <c r="L113" s="31">
        <v>142112</v>
      </c>
      <c r="M113" s="31" t="str">
        <f>'가이드 작업용'!M113</f>
        <v>호른 처치</v>
      </c>
      <c r="N113" s="31" t="str">
        <f t="shared" si="24"/>
        <v>-</v>
      </c>
      <c r="R113" s="140">
        <v>1112</v>
      </c>
      <c r="S113" s="140">
        <v>2</v>
      </c>
      <c r="T113" s="140">
        <v>142112</v>
      </c>
      <c r="U113" s="140">
        <v>242112</v>
      </c>
      <c r="V113" s="186" t="str">
        <f>'가이드 작업용'!M113</f>
        <v>호른 처치</v>
      </c>
      <c r="W113" s="197" t="str">
        <f t="shared" si="44"/>
        <v>MVP 처치</v>
      </c>
      <c r="X113" s="202" t="str">
        <f t="shared" si="25"/>
        <v>MVP 처치</v>
      </c>
      <c r="Z113" s="197">
        <v>142112</v>
      </c>
      <c r="AA113" s="197" t="s">
        <v>2466</v>
      </c>
      <c r="AB113" s="197" t="s">
        <v>8479</v>
      </c>
      <c r="AC113" s="201">
        <v>142112</v>
      </c>
      <c r="AD113" s="201" t="s">
        <v>2466</v>
      </c>
      <c r="AE113" s="201" t="s">
        <v>8479</v>
      </c>
      <c r="AJ113" s="276">
        <v>142112</v>
      </c>
      <c r="AK113" s="277" t="s">
        <v>2961</v>
      </c>
      <c r="AL113" s="258" t="s">
        <v>8552</v>
      </c>
      <c r="AM113" s="258" t="s">
        <v>9809</v>
      </c>
      <c r="AN113" s="258" t="s">
        <v>9810</v>
      </c>
      <c r="AO113" s="258" t="s">
        <v>9811</v>
      </c>
      <c r="AP113" s="258" t="s">
        <v>9812</v>
      </c>
      <c r="AQ113" s="258" t="s">
        <v>9813</v>
      </c>
      <c r="AR113" s="258" t="s">
        <v>9814</v>
      </c>
      <c r="AS113" s="258" t="s">
        <v>9815</v>
      </c>
      <c r="AT113" s="241" t="str">
        <f t="shared" si="26"/>
        <v>호른 처치</v>
      </c>
      <c r="AU113" s="241" t="str">
        <f t="shared" si="27"/>
        <v>Defeat Horn</v>
      </c>
      <c r="AV113" s="241" t="str">
        <f t="shared" si="28"/>
        <v>擊敗鍬形蟲</v>
      </c>
      <c r="AW113" s="241" t="str">
        <f t="shared" si="29"/>
        <v>击杀锹形虫</v>
      </c>
      <c r="AX113" s="241" t="str">
        <f t="shared" si="30"/>
        <v>ビッグフット·ボス·処置</v>
      </c>
      <c r="AY113" s="241" t="str">
        <f t="shared" si="31"/>
        <v>จัดการ Horn</v>
      </c>
      <c r="AZ113" s="241" t="str">
        <f t="shared" si="32"/>
        <v>Kalahkan Horn</v>
      </c>
      <c r="BA113" s="241" t="str">
        <f t="shared" si="33"/>
        <v>Talunin ang Horn</v>
      </c>
      <c r="BB113" s="241" t="str">
        <f t="shared" si="34"/>
        <v>Tewaskan Horn</v>
      </c>
      <c r="BC113" s="241"/>
      <c r="BD113" s="241"/>
      <c r="BE113" s="241"/>
      <c r="BF113" s="241"/>
      <c r="BI113" s="236">
        <v>242112</v>
      </c>
      <c r="BJ113" s="235" t="str">
        <f t="shared" si="35"/>
        <v>메인 퀘스트 112 클리어</v>
      </c>
      <c r="BK113" s="234" t="str">
        <f t="shared" si="36"/>
        <v>Main Quest 112 Clear</v>
      </c>
      <c r="BL113" s="234" t="str">
        <f t="shared" si="37"/>
        <v>主線任務112通關</v>
      </c>
      <c r="BM113" s="234" t="str">
        <f t="shared" si="38"/>
        <v>通关主线任务112</v>
      </c>
      <c r="BN113" s="234" t="str">
        <f t="shared" si="39"/>
        <v>メインクエスト112クリア</v>
      </c>
      <c r="BO113" s="234" t="str">
        <f t="shared" si="40"/>
        <v>เคลียร์ Main Quest 112</v>
      </c>
      <c r="BP113" s="234" t="str">
        <f t="shared" si="41"/>
        <v>Misi Utama 112 Selesai</v>
      </c>
      <c r="BQ113" s="234" t="str">
        <f t="shared" si="42"/>
        <v>Tagumpay sa Pangunahing Quest 112</v>
      </c>
      <c r="BR113" s="234" t="str">
        <f t="shared" si="43"/>
        <v>Selesai Pencarian Utama 112</v>
      </c>
    </row>
    <row r="114" spans="1:70" ht="12.75" thickBot="1" x14ac:dyDescent="0.25">
      <c r="A114" s="31">
        <v>142113</v>
      </c>
      <c r="B114" s="201" t="str" cm="1">
        <f t="array" ref="B114">INDEX($AJ:$AS,MATCH($A114,$AJ:$AJ,0),B$1)</f>
        <v>호른 소탕</v>
      </c>
      <c r="C114" s="201" t="str" cm="1">
        <f t="array" ref="C114">INDEX($AJ:$AS,MATCH($A114,$AJ:$AJ,0),C$1)</f>
        <v>Sweep Horn</v>
      </c>
      <c r="D114" s="201" t="str" cm="1">
        <f t="array" ref="D114">INDEX($AJ:$AS,MATCH($A114,$AJ:$AJ,0),D$1)</f>
        <v>掃蕩鍬形蟲</v>
      </c>
      <c r="E114" s="201" t="str" cm="1">
        <f t="array" ref="E114">INDEX($AJ:$AS,MATCH($A114,$AJ:$AJ,0),E$1)</f>
        <v>扫荡锹形虫</v>
      </c>
      <c r="F114" s="201" t="str" cm="1">
        <f t="array" ref="F114">INDEX($AJ:$AS,MATCH($A114,$AJ:$AJ,0),F$1)</f>
        <v>ホルン処置</v>
      </c>
      <c r="G114" s="201" t="str" cm="1">
        <f t="array" ref="G114">INDEX($AJ:$AS,MATCH($A114,$AJ:$AJ,0),G$1)</f>
        <v>กวาดล้าง Horn</v>
      </c>
      <c r="H114" s="201" t="str" cm="1">
        <f t="array" ref="H114">INDEX($AJ:$AS,MATCH($A114,$AJ:$AJ,0),H$1)</f>
        <v>Musnahkan Horn</v>
      </c>
      <c r="I114" s="201" t="str" cm="1">
        <f t="array" ref="I114">INDEX($AJ:$AS,MATCH($A114,$AJ:$AJ,0),I$1)</f>
        <v>Wasakin ang Horn</v>
      </c>
      <c r="J114" s="201" t="str" cm="1">
        <f t="array" ref="J114">INDEX($AJ:$AS,MATCH($A114,$AJ:$AJ,0),J$1)</f>
        <v>Sapu Horn</v>
      </c>
      <c r="K114" s="31">
        <v>0</v>
      </c>
      <c r="L114" s="31">
        <v>142113</v>
      </c>
      <c r="M114" s="31" t="str">
        <f>'가이드 작업용'!M114</f>
        <v>호른 소탕</v>
      </c>
      <c r="N114" s="31" t="str">
        <f t="shared" si="24"/>
        <v>-</v>
      </c>
      <c r="R114" s="140">
        <v>1113</v>
      </c>
      <c r="S114" s="140">
        <v>2</v>
      </c>
      <c r="T114" s="140">
        <v>142113</v>
      </c>
      <c r="U114" s="140">
        <v>242113</v>
      </c>
      <c r="V114" s="186" t="str">
        <f>'가이드 작업용'!M114</f>
        <v>호른 소탕</v>
      </c>
      <c r="W114" s="197" t="str">
        <f t="shared" si="44"/>
        <v>카드 강화</v>
      </c>
      <c r="X114" s="202" t="str">
        <f t="shared" si="25"/>
        <v>호른 보스 처치</v>
      </c>
      <c r="Z114" s="197">
        <v>142113</v>
      </c>
      <c r="AA114" s="197" t="s">
        <v>2749</v>
      </c>
      <c r="AB114" s="197" t="s">
        <v>8496</v>
      </c>
      <c r="AC114" s="201">
        <v>142113</v>
      </c>
      <c r="AD114" s="201" t="s">
        <v>2962</v>
      </c>
      <c r="AE114" s="201" t="s">
        <v>8553</v>
      </c>
      <c r="AJ114" s="276">
        <v>142113</v>
      </c>
      <c r="AK114" s="278" t="s">
        <v>8450</v>
      </c>
      <c r="AL114" s="258" t="s">
        <v>9816</v>
      </c>
      <c r="AM114" s="258" t="s">
        <v>9817</v>
      </c>
      <c r="AN114" s="258" t="s">
        <v>9818</v>
      </c>
      <c r="AO114" s="258" t="s">
        <v>9819</v>
      </c>
      <c r="AP114" s="258" t="s">
        <v>9820</v>
      </c>
      <c r="AQ114" s="258" t="s">
        <v>9821</v>
      </c>
      <c r="AR114" s="258" t="s">
        <v>9822</v>
      </c>
      <c r="AS114" s="258" t="s">
        <v>9823</v>
      </c>
      <c r="AT114" s="241" t="str">
        <f t="shared" si="26"/>
        <v>호른 소탕</v>
      </c>
      <c r="AU114" s="241" t="str">
        <f t="shared" si="27"/>
        <v>Sweep Horn</v>
      </c>
      <c r="AV114" s="241" t="str">
        <f t="shared" si="28"/>
        <v>掃蕩鍬形蟲</v>
      </c>
      <c r="AW114" s="241" t="str">
        <f t="shared" si="29"/>
        <v>扫荡锹形虫</v>
      </c>
      <c r="AX114" s="241" t="str">
        <f t="shared" si="30"/>
        <v>ホルン処置</v>
      </c>
      <c r="AY114" s="241" t="str">
        <f t="shared" si="31"/>
        <v>กวาดล้าง Horn</v>
      </c>
      <c r="AZ114" s="241" t="str">
        <f t="shared" si="32"/>
        <v>Musnahkan Horn</v>
      </c>
      <c r="BA114" s="241" t="str">
        <f t="shared" si="33"/>
        <v>Wasakin ang Horn</v>
      </c>
      <c r="BB114" s="241" t="str">
        <f t="shared" si="34"/>
        <v>Sapu Horn</v>
      </c>
      <c r="BC114" s="241"/>
      <c r="BD114" s="241"/>
      <c r="BE114" s="241"/>
      <c r="BF114" s="241"/>
      <c r="BI114" s="236">
        <v>242113</v>
      </c>
      <c r="BJ114" s="235" t="str">
        <f t="shared" si="35"/>
        <v>메인 퀘스트 113 클리어</v>
      </c>
      <c r="BK114" s="234" t="str">
        <f t="shared" si="36"/>
        <v>Main Quest 113 Clear</v>
      </c>
      <c r="BL114" s="234" t="str">
        <f t="shared" si="37"/>
        <v>主線任務113通關</v>
      </c>
      <c r="BM114" s="234" t="str">
        <f t="shared" si="38"/>
        <v>通关主线任务113</v>
      </c>
      <c r="BN114" s="234" t="str">
        <f t="shared" si="39"/>
        <v>メインクエスト113クリア</v>
      </c>
      <c r="BO114" s="234" t="str">
        <f t="shared" si="40"/>
        <v>เคลียร์ Main Quest 113</v>
      </c>
      <c r="BP114" s="234" t="str">
        <f t="shared" si="41"/>
        <v>Misi Utama 113 Selesai</v>
      </c>
      <c r="BQ114" s="234" t="str">
        <f t="shared" si="42"/>
        <v>Tagumpay sa Pangunahing Quest 113</v>
      </c>
      <c r="BR114" s="234" t="str">
        <f t="shared" si="43"/>
        <v>Selesai Pencarian Utama 113</v>
      </c>
    </row>
    <row r="115" spans="1:70" ht="12.75" thickBot="1" x14ac:dyDescent="0.25">
      <c r="A115" s="31">
        <v>142114</v>
      </c>
      <c r="B115" s="201" t="str" cm="1">
        <f t="array" ref="B115">INDEX($AJ:$AS,MATCH($A115,$AJ:$AJ,0),B$1)</f>
        <v>MVP 처치</v>
      </c>
      <c r="C115" s="201" t="str" cm="1">
        <f t="array" ref="C115">INDEX($AJ:$AS,MATCH($A115,$AJ:$AJ,0),C$1)</f>
        <v>Defeat MVP</v>
      </c>
      <c r="D115" s="201" t="str" cm="1">
        <f t="array" ref="D115">INDEX($AJ:$AS,MATCH($A115,$AJ:$AJ,0),D$1)</f>
        <v>擊敗MVP</v>
      </c>
      <c r="E115" s="201" t="str" cm="1">
        <f t="array" ref="E115">INDEX($AJ:$AS,MATCH($A115,$AJ:$AJ,0),E$1)</f>
        <v>击杀MVP</v>
      </c>
      <c r="F115" s="201" t="str" cm="1">
        <f t="array" ref="F115">INDEX($AJ:$AS,MATCH($A115,$AJ:$AJ,0),F$1)</f>
        <v>一次転職</v>
      </c>
      <c r="G115" s="201" t="str" cm="1">
        <f t="array" ref="G115">INDEX($AJ:$AS,MATCH($A115,$AJ:$AJ,0),G$1)</f>
        <v>จัดการ MVP</v>
      </c>
      <c r="H115" s="201" t="str" cm="1">
        <f t="array" ref="H115">INDEX($AJ:$AS,MATCH($A115,$AJ:$AJ,0),H$1)</f>
        <v>Kalahkan MVP</v>
      </c>
      <c r="I115" s="201" t="str" cm="1">
        <f t="array" ref="I115">INDEX($AJ:$AS,MATCH($A115,$AJ:$AJ,0),I$1)</f>
        <v>Talunin ang MVP</v>
      </c>
      <c r="J115" s="201" t="str" cm="1">
        <f t="array" ref="J115">INDEX($AJ:$AS,MATCH($A115,$AJ:$AJ,0),J$1)</f>
        <v>Tewaskan MVP</v>
      </c>
      <c r="K115" s="31">
        <v>0</v>
      </c>
      <c r="L115" s="31">
        <v>142114</v>
      </c>
      <c r="M115" s="31" t="str">
        <f>'가이드 작업용'!M115</f>
        <v>MVP 처치</v>
      </c>
      <c r="N115" s="31" t="str">
        <f t="shared" si="24"/>
        <v>-</v>
      </c>
      <c r="R115" s="140">
        <v>1114</v>
      </c>
      <c r="S115" s="140">
        <v>2</v>
      </c>
      <c r="T115" s="140">
        <v>142114</v>
      </c>
      <c r="U115" s="140">
        <v>242114</v>
      </c>
      <c r="V115" s="186" t="str">
        <f>'가이드 작업용'!M115</f>
        <v>MVP 처치</v>
      </c>
      <c r="W115" s="197" t="str">
        <f t="shared" si="44"/>
        <v>호른 보스 처치</v>
      </c>
      <c r="X115" s="202" t="str">
        <f t="shared" si="25"/>
        <v>엘더 윌로우 처치</v>
      </c>
      <c r="Z115" s="197">
        <v>142114</v>
      </c>
      <c r="AA115" s="197" t="s">
        <v>2962</v>
      </c>
      <c r="AB115" s="197" t="s">
        <v>8553</v>
      </c>
      <c r="AC115" s="201">
        <v>142114</v>
      </c>
      <c r="AD115" s="201" t="s">
        <v>2963</v>
      </c>
      <c r="AE115" s="201" t="s">
        <v>8554</v>
      </c>
      <c r="AJ115" s="276">
        <v>142114</v>
      </c>
      <c r="AK115" s="277" t="s">
        <v>2466</v>
      </c>
      <c r="AL115" s="258" t="s">
        <v>8479</v>
      </c>
      <c r="AM115" s="258" t="s">
        <v>9330</v>
      </c>
      <c r="AN115" s="258" t="s">
        <v>9331</v>
      </c>
      <c r="AO115" s="258" t="s">
        <v>9332</v>
      </c>
      <c r="AP115" s="258" t="s">
        <v>9333</v>
      </c>
      <c r="AQ115" s="258" t="s">
        <v>9334</v>
      </c>
      <c r="AR115" s="258" t="s">
        <v>9335</v>
      </c>
      <c r="AS115" s="258" t="s">
        <v>9336</v>
      </c>
      <c r="AT115" s="241" t="str">
        <f t="shared" si="26"/>
        <v>MVP 처치</v>
      </c>
      <c r="AU115" s="241" t="str">
        <f t="shared" si="27"/>
        <v>Defeat MVP</v>
      </c>
      <c r="AV115" s="241" t="str">
        <f t="shared" si="28"/>
        <v>擊敗MVP</v>
      </c>
      <c r="AW115" s="241" t="str">
        <f t="shared" si="29"/>
        <v>击杀MVP</v>
      </c>
      <c r="AX115" s="241" t="str">
        <f t="shared" si="30"/>
        <v>一次転職</v>
      </c>
      <c r="AY115" s="241" t="str">
        <f t="shared" si="31"/>
        <v>จัดการ MVP</v>
      </c>
      <c r="AZ115" s="241" t="str">
        <f t="shared" si="32"/>
        <v>Kalahkan MVP</v>
      </c>
      <c r="BA115" s="241" t="str">
        <f t="shared" si="33"/>
        <v>Talunin ang MVP</v>
      </c>
      <c r="BB115" s="241" t="str">
        <f t="shared" si="34"/>
        <v>Tewaskan MVP</v>
      </c>
      <c r="BC115" s="241"/>
      <c r="BD115" s="241"/>
      <c r="BE115" s="241"/>
      <c r="BF115" s="241"/>
      <c r="BI115" s="236">
        <v>242114</v>
      </c>
      <c r="BJ115" s="235" t="str">
        <f t="shared" si="35"/>
        <v>메인 퀘스트 114 클리어</v>
      </c>
      <c r="BK115" s="234" t="str">
        <f t="shared" si="36"/>
        <v>Main Quest 114 Clear</v>
      </c>
      <c r="BL115" s="234" t="str">
        <f t="shared" si="37"/>
        <v>主線任務114通關</v>
      </c>
      <c r="BM115" s="234" t="str">
        <f t="shared" si="38"/>
        <v>通关主线任务114</v>
      </c>
      <c r="BN115" s="234" t="str">
        <f t="shared" si="39"/>
        <v>メインクエスト114クリア</v>
      </c>
      <c r="BO115" s="234" t="str">
        <f t="shared" si="40"/>
        <v>เคลียร์ Main Quest 114</v>
      </c>
      <c r="BP115" s="234" t="str">
        <f t="shared" si="41"/>
        <v>Misi Utama 114 Selesai</v>
      </c>
      <c r="BQ115" s="234" t="str">
        <f t="shared" si="42"/>
        <v>Tagumpay sa Pangunahing Quest 114</v>
      </c>
      <c r="BR115" s="234" t="str">
        <f t="shared" si="43"/>
        <v>Selesai Pencarian Utama 114</v>
      </c>
    </row>
    <row r="116" spans="1:70" ht="12.75" thickBot="1" x14ac:dyDescent="0.25">
      <c r="A116" s="31">
        <v>142115</v>
      </c>
      <c r="B116" s="201" t="str" cm="1">
        <f t="array" ref="B116">INDEX($AJ:$AS,MATCH($A116,$AJ:$AJ,0),B$1)</f>
        <v>호른 보스 처치</v>
      </c>
      <c r="C116" s="201" t="str" cm="1">
        <f t="array" ref="C116">INDEX($AJ:$AS,MATCH($A116,$AJ:$AJ,0),C$1)</f>
        <v>Defeat Horn Boss</v>
      </c>
      <c r="D116" s="201" t="str" cm="1">
        <f t="array" ref="D116">INDEX($AJ:$AS,MATCH($A116,$AJ:$AJ,0),D$1)</f>
        <v>擊敗鍬形蟲BOSS</v>
      </c>
      <c r="E116" s="201" t="str" cm="1">
        <f t="array" ref="E116">INDEX($AJ:$AS,MATCH($A116,$AJ:$AJ,0),E$1)</f>
        <v>击杀锹形虫BOSS</v>
      </c>
      <c r="F116" s="201" t="str" cm="1">
        <f t="array" ref="F116">INDEX($AJ:$AS,MATCH($A116,$AJ:$AJ,0),F$1)</f>
        <v>カード強化</v>
      </c>
      <c r="G116" s="201" t="str" cm="1">
        <f t="array" ref="G116">INDEX($AJ:$AS,MATCH($A116,$AJ:$AJ,0),G$1)</f>
        <v>จัดการ Horn BOSS</v>
      </c>
      <c r="H116" s="201" t="str" cm="1">
        <f t="array" ref="H116">INDEX($AJ:$AS,MATCH($A116,$AJ:$AJ,0),H$1)</f>
        <v>Kalahkan Bos Horn</v>
      </c>
      <c r="I116" s="201" t="str" cm="1">
        <f t="array" ref="I116">INDEX($AJ:$AS,MATCH($A116,$AJ:$AJ,0),I$1)</f>
        <v>Talunin ang Horn Boss</v>
      </c>
      <c r="J116" s="201" t="str" cm="1">
        <f t="array" ref="J116">INDEX($AJ:$AS,MATCH($A116,$AJ:$AJ,0),J$1)</f>
        <v>Tewaskan Boss Horn</v>
      </c>
      <c r="K116" s="31">
        <v>0</v>
      </c>
      <c r="L116" s="31">
        <v>142115</v>
      </c>
      <c r="M116" s="31" t="str">
        <f>'가이드 작업용'!M116</f>
        <v>호른 보스 처치</v>
      </c>
      <c r="N116" s="31" t="str">
        <f t="shared" si="24"/>
        <v>-</v>
      </c>
      <c r="R116" s="140">
        <v>1115</v>
      </c>
      <c r="S116" s="140">
        <v>2</v>
      </c>
      <c r="T116" s="140">
        <v>142115</v>
      </c>
      <c r="U116" s="140">
        <v>242115</v>
      </c>
      <c r="V116" s="186" t="str">
        <f>'가이드 작업용'!M116</f>
        <v>호른 보스 처치</v>
      </c>
      <c r="W116" s="197" t="str">
        <f t="shared" si="44"/>
        <v>엘더 윌로우 처치</v>
      </c>
      <c r="X116" s="202" t="str">
        <f t="shared" si="25"/>
        <v>카드 강화</v>
      </c>
      <c r="Z116" s="197">
        <v>142115</v>
      </c>
      <c r="AA116" s="197" t="s">
        <v>2963</v>
      </c>
      <c r="AB116" s="197" t="s">
        <v>8554</v>
      </c>
      <c r="AC116" s="201">
        <v>142115</v>
      </c>
      <c r="AD116" s="201" t="s">
        <v>2749</v>
      </c>
      <c r="AE116" s="201" t="s">
        <v>8496</v>
      </c>
      <c r="AJ116" s="276">
        <v>142115</v>
      </c>
      <c r="AK116" s="278" t="s">
        <v>2962</v>
      </c>
      <c r="AL116" s="258" t="s">
        <v>8553</v>
      </c>
      <c r="AM116" s="258" t="s">
        <v>9824</v>
      </c>
      <c r="AN116" s="258" t="s">
        <v>9825</v>
      </c>
      <c r="AO116" s="258" t="s">
        <v>9578</v>
      </c>
      <c r="AP116" s="258" t="s">
        <v>9826</v>
      </c>
      <c r="AQ116" s="258" t="s">
        <v>9827</v>
      </c>
      <c r="AR116" s="258" t="s">
        <v>9828</v>
      </c>
      <c r="AS116" s="258" t="s">
        <v>9829</v>
      </c>
      <c r="AT116" s="241" t="str">
        <f t="shared" si="26"/>
        <v>호른 보스 처치</v>
      </c>
      <c r="AU116" s="241" t="str">
        <f t="shared" si="27"/>
        <v>Defeat Horn Boss</v>
      </c>
      <c r="AV116" s="241" t="str">
        <f t="shared" si="28"/>
        <v>擊敗鍬形蟲BOSS</v>
      </c>
      <c r="AW116" s="241" t="str">
        <f t="shared" si="29"/>
        <v>击杀锹形虫BOSS</v>
      </c>
      <c r="AX116" s="241" t="str">
        <f t="shared" si="30"/>
        <v>カード強化</v>
      </c>
      <c r="AY116" s="241" t="str">
        <f t="shared" si="31"/>
        <v>จัดการ Horn BOSS</v>
      </c>
      <c r="AZ116" s="241" t="str">
        <f t="shared" si="32"/>
        <v>Kalahkan Bos Horn</v>
      </c>
      <c r="BA116" s="241" t="str">
        <f t="shared" si="33"/>
        <v>Talunin ang Horn Boss</v>
      </c>
      <c r="BB116" s="241" t="str">
        <f t="shared" si="34"/>
        <v>Tewaskan Boss Horn</v>
      </c>
      <c r="BC116" s="241"/>
      <c r="BD116" s="241"/>
      <c r="BE116" s="241"/>
      <c r="BF116" s="241"/>
      <c r="BI116" s="236">
        <v>242115</v>
      </c>
      <c r="BJ116" s="235" t="str">
        <f t="shared" si="35"/>
        <v>메인 퀘스트 115 클리어</v>
      </c>
      <c r="BK116" s="234" t="str">
        <f t="shared" si="36"/>
        <v>Main Quest 115 Clear</v>
      </c>
      <c r="BL116" s="234" t="str">
        <f t="shared" si="37"/>
        <v>主線任務115通關</v>
      </c>
      <c r="BM116" s="234" t="str">
        <f t="shared" si="38"/>
        <v>通关主线任务115</v>
      </c>
      <c r="BN116" s="234" t="str">
        <f t="shared" si="39"/>
        <v>メインクエスト115クリア</v>
      </c>
      <c r="BO116" s="234" t="str">
        <f t="shared" si="40"/>
        <v>เคลียร์ Main Quest 115</v>
      </c>
      <c r="BP116" s="234" t="str">
        <f t="shared" si="41"/>
        <v>Misi Utama 115 Selesai</v>
      </c>
      <c r="BQ116" s="234" t="str">
        <f t="shared" si="42"/>
        <v>Tagumpay sa Pangunahing Quest 115</v>
      </c>
      <c r="BR116" s="234" t="str">
        <f t="shared" si="43"/>
        <v>Selesai Pencarian Utama 115</v>
      </c>
    </row>
    <row r="117" spans="1:70" ht="12.75" thickBot="1" x14ac:dyDescent="0.25">
      <c r="A117" s="31">
        <v>142116</v>
      </c>
      <c r="B117" s="201" t="str" cm="1">
        <f t="array" ref="B117">INDEX($AJ:$AS,MATCH($A117,$AJ:$AJ,0),B$1)</f>
        <v>엘더 윌로우 처치</v>
      </c>
      <c r="C117" s="201" t="str" cm="1">
        <f t="array" ref="C117">INDEX($AJ:$AS,MATCH($A117,$AJ:$AJ,0),C$1)</f>
        <v>Defeat Elder Willow</v>
      </c>
      <c r="D117" s="201" t="str" cm="1">
        <f t="array" ref="D117">INDEX($AJ:$AS,MATCH($A117,$AJ:$AJ,0),D$1)</f>
        <v>擊敗長老樹精</v>
      </c>
      <c r="E117" s="201" t="str" cm="1">
        <f t="array" ref="E117">INDEX($AJ:$AS,MATCH($A117,$AJ:$AJ,0),E$1)</f>
        <v>击杀长老树精</v>
      </c>
      <c r="F117" s="201" t="str" cm="1">
        <f t="array" ref="F117">INDEX($AJ:$AS,MATCH($A117,$AJ:$AJ,0),F$1)</f>
        <v>ホルン·ボス処置</v>
      </c>
      <c r="G117" s="201" t="str" cm="1">
        <f t="array" ref="G117">INDEX($AJ:$AS,MATCH($A117,$AJ:$AJ,0),G$1)</f>
        <v>จัดการ Elder Willow</v>
      </c>
      <c r="H117" s="201" t="str" cm="1">
        <f t="array" ref="H117">INDEX($AJ:$AS,MATCH($A117,$AJ:$AJ,0),H$1)</f>
        <v>Kalahkan Elder Willow</v>
      </c>
      <c r="I117" s="201" t="str" cm="1">
        <f t="array" ref="I117">INDEX($AJ:$AS,MATCH($A117,$AJ:$AJ,0),I$1)</f>
        <v>Talunin ang Elder Willow</v>
      </c>
      <c r="J117" s="201" t="str" cm="1">
        <f t="array" ref="J117">INDEX($AJ:$AS,MATCH($A117,$AJ:$AJ,0),J$1)</f>
        <v>Tewaskan Willow Tua</v>
      </c>
      <c r="K117" s="31">
        <v>0</v>
      </c>
      <c r="L117" s="31">
        <v>142116</v>
      </c>
      <c r="M117" s="31" t="str">
        <f>'가이드 작업용'!M117</f>
        <v>엘더 윌로우 처치</v>
      </c>
      <c r="N117" s="31" t="str">
        <f t="shared" si="24"/>
        <v>-</v>
      </c>
      <c r="R117" s="140">
        <v>1116</v>
      </c>
      <c r="S117" s="140">
        <v>2</v>
      </c>
      <c r="T117" s="140">
        <v>142116</v>
      </c>
      <c r="U117" s="140">
        <v>242116</v>
      </c>
      <c r="V117" s="186" t="str">
        <f>'가이드 작업용'!M117</f>
        <v>엘더 윌로우 처치</v>
      </c>
      <c r="W117" s="197" t="str">
        <f t="shared" si="44"/>
        <v>MVP 처치</v>
      </c>
      <c r="X117" s="202" t="str">
        <f t="shared" si="25"/>
        <v>MVP 처치</v>
      </c>
      <c r="Z117" s="197">
        <v>142116</v>
      </c>
      <c r="AA117" s="197" t="s">
        <v>2466</v>
      </c>
      <c r="AB117" s="197" t="s">
        <v>8479</v>
      </c>
      <c r="AC117" s="201">
        <v>142116</v>
      </c>
      <c r="AD117" s="201" t="s">
        <v>2466</v>
      </c>
      <c r="AE117" s="201" t="s">
        <v>8479</v>
      </c>
      <c r="AJ117" s="276">
        <v>142116</v>
      </c>
      <c r="AK117" s="277" t="s">
        <v>2963</v>
      </c>
      <c r="AL117" s="258" t="s">
        <v>8554</v>
      </c>
      <c r="AM117" s="258" t="s">
        <v>9830</v>
      </c>
      <c r="AN117" s="258" t="s">
        <v>9831</v>
      </c>
      <c r="AO117" s="258" t="s">
        <v>9832</v>
      </c>
      <c r="AP117" s="258" t="s">
        <v>9833</v>
      </c>
      <c r="AQ117" s="258" t="s">
        <v>9834</v>
      </c>
      <c r="AR117" s="258" t="s">
        <v>9835</v>
      </c>
      <c r="AS117" s="258" t="s">
        <v>9836</v>
      </c>
      <c r="AT117" s="241" t="str">
        <f t="shared" si="26"/>
        <v>엘더 윌로우 처치</v>
      </c>
      <c r="AU117" s="241" t="str">
        <f t="shared" si="27"/>
        <v>Defeat Elder Willow</v>
      </c>
      <c r="AV117" s="241" t="str">
        <f t="shared" si="28"/>
        <v>擊敗長老樹精</v>
      </c>
      <c r="AW117" s="241" t="str">
        <f t="shared" si="29"/>
        <v>击杀长老树精</v>
      </c>
      <c r="AX117" s="241" t="str">
        <f t="shared" si="30"/>
        <v>ホルン·ボス処置</v>
      </c>
      <c r="AY117" s="241" t="str">
        <f t="shared" si="31"/>
        <v>จัดการ Elder Willow</v>
      </c>
      <c r="AZ117" s="241" t="str">
        <f t="shared" si="32"/>
        <v>Kalahkan Elder Willow</v>
      </c>
      <c r="BA117" s="241" t="str">
        <f t="shared" si="33"/>
        <v>Talunin ang Elder Willow</v>
      </c>
      <c r="BB117" s="241" t="str">
        <f t="shared" si="34"/>
        <v>Tewaskan Willow Tua</v>
      </c>
      <c r="BC117" s="241"/>
      <c r="BD117" s="241"/>
      <c r="BE117" s="241"/>
      <c r="BF117" s="241"/>
      <c r="BI117" s="236">
        <v>242116</v>
      </c>
      <c r="BJ117" s="235" t="str">
        <f t="shared" si="35"/>
        <v>메인 퀘스트 116 클리어</v>
      </c>
      <c r="BK117" s="234" t="str">
        <f t="shared" si="36"/>
        <v>Main Quest 116 Clear</v>
      </c>
      <c r="BL117" s="234" t="str">
        <f t="shared" si="37"/>
        <v>主線任務116通關</v>
      </c>
      <c r="BM117" s="234" t="str">
        <f t="shared" si="38"/>
        <v>通关主线任务116</v>
      </c>
      <c r="BN117" s="234" t="str">
        <f t="shared" si="39"/>
        <v>メインクエスト116クリア</v>
      </c>
      <c r="BO117" s="234" t="str">
        <f t="shared" si="40"/>
        <v>เคลียร์ Main Quest 116</v>
      </c>
      <c r="BP117" s="234" t="str">
        <f t="shared" si="41"/>
        <v>Misi Utama 116 Selesai</v>
      </c>
      <c r="BQ117" s="234" t="str">
        <f t="shared" si="42"/>
        <v>Tagumpay sa Pangunahing Quest 116</v>
      </c>
      <c r="BR117" s="234" t="str">
        <f t="shared" si="43"/>
        <v>Selesai Pencarian Utama 116</v>
      </c>
    </row>
    <row r="118" spans="1:70" ht="12.75" thickBot="1" x14ac:dyDescent="0.25">
      <c r="A118" s="31">
        <v>142117</v>
      </c>
      <c r="B118" s="201" t="str" cm="1">
        <f t="array" ref="B118">INDEX($AJ:$AS,MATCH($A118,$AJ:$AJ,0),B$1)</f>
        <v>카드 강화</v>
      </c>
      <c r="C118" s="201" t="str" cm="1">
        <f t="array" ref="C118">INDEX($AJ:$AS,MATCH($A118,$AJ:$AJ,0),C$1)</f>
        <v>Card Upgrade</v>
      </c>
      <c r="D118" s="201" t="str" cm="1">
        <f t="array" ref="D118">INDEX($AJ:$AS,MATCH($A118,$AJ:$AJ,0),D$1)</f>
        <v>強化卡片</v>
      </c>
      <c r="E118" s="201" t="str" cm="1">
        <f t="array" ref="E118">INDEX($AJ:$AS,MATCH($A118,$AJ:$AJ,0),E$1)</f>
        <v>强化卡片</v>
      </c>
      <c r="F118" s="201" t="str" cm="1">
        <f t="array" ref="F118">INDEX($AJ:$AS,MATCH($A118,$AJ:$AJ,0),F$1)</f>
        <v>カード強化</v>
      </c>
      <c r="G118" s="201" t="str" cm="1">
        <f t="array" ref="G118">INDEX($AJ:$AS,MATCH($A118,$AJ:$AJ,0),G$1)</f>
        <v>อัปเกรดการ์ด</v>
      </c>
      <c r="H118" s="201" t="str" cm="1">
        <f t="array" ref="H118">INDEX($AJ:$AS,MATCH($A118,$AJ:$AJ,0),H$1)</f>
        <v>Peningkatan Kartu</v>
      </c>
      <c r="I118" s="201" t="str" cm="1">
        <f t="array" ref="I118">INDEX($AJ:$AS,MATCH($A118,$AJ:$AJ,0),I$1)</f>
        <v>Card Upgrade</v>
      </c>
      <c r="J118" s="201" t="str" cm="1">
        <f t="array" ref="J118">INDEX($AJ:$AS,MATCH($A118,$AJ:$AJ,0),J$1)</f>
        <v>Naik Tahap Kad</v>
      </c>
      <c r="K118" s="31">
        <v>0</v>
      </c>
      <c r="L118" s="31">
        <v>142117</v>
      </c>
      <c r="M118" s="31" t="str">
        <f>'가이드 작업용'!M118</f>
        <v>카드 강화</v>
      </c>
      <c r="N118" s="31" t="str">
        <f t="shared" si="24"/>
        <v>-</v>
      </c>
      <c r="R118" s="140">
        <v>1117</v>
      </c>
      <c r="S118" s="140">
        <v>2</v>
      </c>
      <c r="T118" s="140">
        <v>142117</v>
      </c>
      <c r="U118" s="140">
        <v>242117</v>
      </c>
      <c r="V118" s="186" t="str">
        <f>'가이드 작업용'!M118</f>
        <v>카드 강화</v>
      </c>
      <c r="W118" s="197" t="str">
        <f t="shared" si="44"/>
        <v>깊은 숲 속 듀얼 클리어</v>
      </c>
      <c r="X118" s="202" t="str">
        <f t="shared" si="25"/>
        <v>깊은 숲 속 듀얼 클리어</v>
      </c>
      <c r="Z118" s="197">
        <v>142117</v>
      </c>
      <c r="AA118" s="197" t="s">
        <v>2964</v>
      </c>
      <c r="AB118" s="197" t="s">
        <v>8555</v>
      </c>
      <c r="AC118" s="201">
        <v>142117</v>
      </c>
      <c r="AD118" s="201" t="s">
        <v>2964</v>
      </c>
      <c r="AE118" s="201" t="s">
        <v>8555</v>
      </c>
      <c r="AJ118" s="276">
        <v>142117</v>
      </c>
      <c r="AK118" s="278" t="s">
        <v>2749</v>
      </c>
      <c r="AL118" s="258" t="s">
        <v>9417</v>
      </c>
      <c r="AM118" s="258" t="s">
        <v>9413</v>
      </c>
      <c r="AN118" s="258" t="s">
        <v>9414</v>
      </c>
      <c r="AO118" s="258" t="s">
        <v>9578</v>
      </c>
      <c r="AP118" s="258" t="s">
        <v>9415</v>
      </c>
      <c r="AQ118" s="258" t="s">
        <v>9416</v>
      </c>
      <c r="AR118" s="258" t="s">
        <v>9417</v>
      </c>
      <c r="AS118" s="258" t="s">
        <v>9418</v>
      </c>
      <c r="AT118" s="241" t="str">
        <f t="shared" si="26"/>
        <v>카드 강화</v>
      </c>
      <c r="AU118" s="241" t="str">
        <f t="shared" si="27"/>
        <v>Card Upgrade</v>
      </c>
      <c r="AV118" s="241" t="str">
        <f t="shared" si="28"/>
        <v>強化卡片</v>
      </c>
      <c r="AW118" s="241" t="str">
        <f t="shared" si="29"/>
        <v>强化卡片</v>
      </c>
      <c r="AX118" s="241" t="str">
        <f t="shared" si="30"/>
        <v>カード強化</v>
      </c>
      <c r="AY118" s="241" t="str">
        <f t="shared" si="31"/>
        <v>อัปเกรดการ์ด</v>
      </c>
      <c r="AZ118" s="241" t="str">
        <f t="shared" si="32"/>
        <v>Peningkatan Kartu</v>
      </c>
      <c r="BA118" s="241" t="str">
        <f t="shared" si="33"/>
        <v>Card Upgrade</v>
      </c>
      <c r="BB118" s="241" t="str">
        <f t="shared" si="34"/>
        <v>Naik Tahap Kad</v>
      </c>
      <c r="BC118" s="241"/>
      <c r="BD118" s="241"/>
      <c r="BE118" s="241"/>
      <c r="BF118" s="241"/>
      <c r="BI118" s="236">
        <v>242117</v>
      </c>
      <c r="BJ118" s="235" t="str">
        <f t="shared" si="35"/>
        <v>메인 퀘스트 117 클리어</v>
      </c>
      <c r="BK118" s="234" t="str">
        <f t="shared" si="36"/>
        <v>Main Quest 117 Clear</v>
      </c>
      <c r="BL118" s="234" t="str">
        <f t="shared" si="37"/>
        <v>主線任務117通關</v>
      </c>
      <c r="BM118" s="234" t="str">
        <f t="shared" si="38"/>
        <v>通关主线任务117</v>
      </c>
      <c r="BN118" s="234" t="str">
        <f t="shared" si="39"/>
        <v>メインクエスト117クリア</v>
      </c>
      <c r="BO118" s="234" t="str">
        <f t="shared" si="40"/>
        <v>เคลียร์ Main Quest 117</v>
      </c>
      <c r="BP118" s="234" t="str">
        <f t="shared" si="41"/>
        <v>Misi Utama 117 Selesai</v>
      </c>
      <c r="BQ118" s="234" t="str">
        <f t="shared" si="42"/>
        <v>Tagumpay sa Pangunahing Quest 117</v>
      </c>
      <c r="BR118" s="234" t="str">
        <f t="shared" si="43"/>
        <v>Selesai Pencarian Utama 117</v>
      </c>
    </row>
    <row r="119" spans="1:70" ht="12.75" thickBot="1" x14ac:dyDescent="0.25">
      <c r="A119" s="31">
        <v>142118</v>
      </c>
      <c r="B119" s="201" t="str" cm="1">
        <f t="array" ref="B119">INDEX($AJ:$AS,MATCH($A119,$AJ:$AJ,0),B$1)</f>
        <v>MVP 처치</v>
      </c>
      <c r="C119" s="201" t="str" cm="1">
        <f t="array" ref="C119">INDEX($AJ:$AS,MATCH($A119,$AJ:$AJ,0),C$1)</f>
        <v>Defeat MVP</v>
      </c>
      <c r="D119" s="201" t="str" cm="1">
        <f t="array" ref="D119">INDEX($AJ:$AS,MATCH($A119,$AJ:$AJ,0),D$1)</f>
        <v>擊敗MVP</v>
      </c>
      <c r="E119" s="201" t="str" cm="1">
        <f t="array" ref="E119">INDEX($AJ:$AS,MATCH($A119,$AJ:$AJ,0),E$1)</f>
        <v>击杀MVP</v>
      </c>
      <c r="F119" s="201" t="str" cm="1">
        <f t="array" ref="F119">INDEX($AJ:$AS,MATCH($A119,$AJ:$AJ,0),F$1)</f>
        <v>一次転職</v>
      </c>
      <c r="G119" s="201" t="str" cm="1">
        <f t="array" ref="G119">INDEX($AJ:$AS,MATCH($A119,$AJ:$AJ,0),G$1)</f>
        <v>จัดการ MVP</v>
      </c>
      <c r="H119" s="201" t="str" cm="1">
        <f t="array" ref="H119">INDEX($AJ:$AS,MATCH($A119,$AJ:$AJ,0),H$1)</f>
        <v>Kalahkan MVP</v>
      </c>
      <c r="I119" s="201" t="str" cm="1">
        <f t="array" ref="I119">INDEX($AJ:$AS,MATCH($A119,$AJ:$AJ,0),I$1)</f>
        <v>Talunin ang MVP</v>
      </c>
      <c r="J119" s="201" t="str" cm="1">
        <f t="array" ref="J119">INDEX($AJ:$AS,MATCH($A119,$AJ:$AJ,0),J$1)</f>
        <v>Tewaskan MVP</v>
      </c>
      <c r="K119" s="31">
        <v>0</v>
      </c>
      <c r="L119" s="31">
        <v>142118</v>
      </c>
      <c r="M119" s="31" t="str">
        <f>'가이드 작업용'!M119</f>
        <v>MVP 처치</v>
      </c>
      <c r="N119" s="31" t="str">
        <f t="shared" si="24"/>
        <v>-</v>
      </c>
      <c r="R119" s="140">
        <v>1118</v>
      </c>
      <c r="S119" s="140">
        <v>2</v>
      </c>
      <c r="T119" s="140">
        <v>142118</v>
      </c>
      <c r="U119" s="140">
        <v>242118</v>
      </c>
      <c r="V119" s="186" t="str">
        <f>'가이드 작업용'!M119</f>
        <v>MVP 처치</v>
      </c>
      <c r="W119" s="197" t="str">
        <f t="shared" si="44"/>
        <v>엘더 윌로우 보스 처치</v>
      </c>
      <c r="X119" s="202" t="str">
        <f t="shared" si="25"/>
        <v>엘더 윌로우 보스 처치</v>
      </c>
      <c r="Z119" s="197">
        <v>142118</v>
      </c>
      <c r="AA119" s="197" t="s">
        <v>2965</v>
      </c>
      <c r="AB119" s="197" t="s">
        <v>8556</v>
      </c>
      <c r="AC119" s="201">
        <v>142118</v>
      </c>
      <c r="AD119" s="201" t="s">
        <v>2965</v>
      </c>
      <c r="AE119" s="201" t="s">
        <v>8556</v>
      </c>
      <c r="AJ119" s="276">
        <v>142118</v>
      </c>
      <c r="AK119" s="277" t="s">
        <v>2466</v>
      </c>
      <c r="AL119" s="258" t="s">
        <v>8479</v>
      </c>
      <c r="AM119" s="258" t="s">
        <v>9330</v>
      </c>
      <c r="AN119" s="258" t="s">
        <v>9331</v>
      </c>
      <c r="AO119" s="258" t="s">
        <v>9332</v>
      </c>
      <c r="AP119" s="258" t="s">
        <v>9333</v>
      </c>
      <c r="AQ119" s="258" t="s">
        <v>9334</v>
      </c>
      <c r="AR119" s="258" t="s">
        <v>9335</v>
      </c>
      <c r="AS119" s="258" t="s">
        <v>9336</v>
      </c>
      <c r="AT119" s="241" t="str">
        <f t="shared" si="26"/>
        <v>MVP 처치</v>
      </c>
      <c r="AU119" s="241" t="str">
        <f t="shared" si="27"/>
        <v>Defeat MVP</v>
      </c>
      <c r="AV119" s="241" t="str">
        <f t="shared" si="28"/>
        <v>擊敗MVP</v>
      </c>
      <c r="AW119" s="241" t="str">
        <f t="shared" si="29"/>
        <v>击杀MVP</v>
      </c>
      <c r="AX119" s="241" t="str">
        <f t="shared" si="30"/>
        <v>一次転職</v>
      </c>
      <c r="AY119" s="241" t="str">
        <f t="shared" si="31"/>
        <v>จัดการ MVP</v>
      </c>
      <c r="AZ119" s="241" t="str">
        <f t="shared" si="32"/>
        <v>Kalahkan MVP</v>
      </c>
      <c r="BA119" s="241" t="str">
        <f t="shared" si="33"/>
        <v>Talunin ang MVP</v>
      </c>
      <c r="BB119" s="241" t="str">
        <f t="shared" si="34"/>
        <v>Tewaskan MVP</v>
      </c>
      <c r="BC119" s="241"/>
      <c r="BD119" s="241"/>
      <c r="BE119" s="241"/>
      <c r="BF119" s="241"/>
      <c r="BI119" s="236">
        <v>242118</v>
      </c>
      <c r="BJ119" s="235" t="str">
        <f t="shared" si="35"/>
        <v>메인 퀘스트 118 클리어</v>
      </c>
      <c r="BK119" s="234" t="str">
        <f t="shared" si="36"/>
        <v>Main Quest 118 Clear</v>
      </c>
      <c r="BL119" s="234" t="str">
        <f t="shared" si="37"/>
        <v>主線任務118通關</v>
      </c>
      <c r="BM119" s="234" t="str">
        <f t="shared" si="38"/>
        <v>通关主线任务118</v>
      </c>
      <c r="BN119" s="234" t="str">
        <f t="shared" si="39"/>
        <v>メインクエスト118クリア</v>
      </c>
      <c r="BO119" s="234" t="str">
        <f t="shared" si="40"/>
        <v>เคลียร์ Main Quest 118</v>
      </c>
      <c r="BP119" s="234" t="str">
        <f t="shared" si="41"/>
        <v>Misi Utama 118 Selesai</v>
      </c>
      <c r="BQ119" s="234" t="str">
        <f t="shared" si="42"/>
        <v>Tagumpay sa Pangunahing Quest 118</v>
      </c>
      <c r="BR119" s="234" t="str">
        <f t="shared" si="43"/>
        <v>Selesai Pencarian Utama 118</v>
      </c>
    </row>
    <row r="120" spans="1:70" ht="12.75" thickBot="1" x14ac:dyDescent="0.25">
      <c r="A120" s="31">
        <v>142119</v>
      </c>
      <c r="B120" s="201" t="str" cm="1">
        <f t="array" ref="B120">INDEX($AJ:$AS,MATCH($A120,$AJ:$AJ,0),B$1)</f>
        <v>페이욘 숲 속 듀얼 클리어</v>
      </c>
      <c r="C120" s="201" t="str" cm="1">
        <f t="array" ref="C120">INDEX($AJ:$AS,MATCH($A120,$AJ:$AJ,0),C$1)</f>
        <v>Clear Payon Forest Labyrinth(Duel)</v>
      </c>
      <c r="D120" s="201" t="str" cm="1">
        <f t="array" ref="D120">INDEX($AJ:$AS,MATCH($A120,$AJ:$AJ,0),D$1)</f>
        <v>通關斐揚森林迷宮（決鬥）</v>
      </c>
      <c r="E120" s="201" t="str" cm="1">
        <f t="array" ref="E120">INDEX($AJ:$AS,MATCH($A120,$AJ:$AJ,0),E$1)</f>
        <v>通关斐扬树林深处决斗</v>
      </c>
      <c r="F120" s="201" t="str" cm="1">
        <f t="array" ref="F120">INDEX($AJ:$AS,MATCH($A120,$AJ:$AJ,0),F$1)</f>
        <v>フェイヨンの森の中のデュアルクリア</v>
      </c>
      <c r="G120" s="201" t="str" cm="1">
        <f t="array" ref="G120">INDEX($AJ:$AS,MATCH($A120,$AJ:$AJ,0),G$1)</f>
        <v>เคลียร์ Payon Forest Duel</v>
      </c>
      <c r="H120" s="201" t="str" cm="1">
        <f t="array" ref="H120">INDEX($AJ:$AS,MATCH($A120,$AJ:$AJ,0),H$1)</f>
        <v>Selesaikan Labirin Hutan Payon (Pertempuran)</v>
      </c>
      <c r="I120" s="201" t="str" cm="1">
        <f t="array" ref="I120">INDEX($AJ:$AS,MATCH($A120,$AJ:$AJ,0),I$1)</f>
        <v>Magtagumpay sa Payon Forest Labyrinth(Duel)</v>
      </c>
      <c r="J120" s="201" t="str" cm="1">
        <f t="array" ref="J120">INDEX($AJ:$AS,MATCH($A120,$AJ:$AJ,0),J$1)</f>
        <v>Selesaikan Labirin Hutan Payon(Pertarungan)</v>
      </c>
      <c r="K120" s="31">
        <v>0</v>
      </c>
      <c r="L120" s="31">
        <v>142119</v>
      </c>
      <c r="M120" s="31" t="str">
        <f>'가이드 작업용'!M120</f>
        <v>페이욘 숲 속 듀얼 클리어</v>
      </c>
      <c r="N120" s="31" t="str">
        <f t="shared" si="24"/>
        <v>-</v>
      </c>
      <c r="R120" s="140">
        <v>1119</v>
      </c>
      <c r="S120" s="140">
        <v>2</v>
      </c>
      <c r="T120" s="140">
        <v>142119</v>
      </c>
      <c r="U120" s="140">
        <v>242119</v>
      </c>
      <c r="V120" s="186" t="str">
        <f>'가이드 작업용'!M120</f>
        <v>페이욘 숲 속 듀얼 클리어</v>
      </c>
      <c r="W120" s="197" t="str">
        <f t="shared" si="44"/>
        <v>픽키 처치</v>
      </c>
      <c r="X120" s="202" t="str">
        <f t="shared" si="25"/>
        <v>픽키 처치</v>
      </c>
      <c r="Z120" s="197">
        <v>142119</v>
      </c>
      <c r="AA120" s="197" t="s">
        <v>2966</v>
      </c>
      <c r="AB120" s="197" t="s">
        <v>8557</v>
      </c>
      <c r="AC120" s="201">
        <v>142119</v>
      </c>
      <c r="AD120" s="201" t="s">
        <v>2966</v>
      </c>
      <c r="AE120" s="201" t="s">
        <v>8557</v>
      </c>
      <c r="AJ120" s="276">
        <v>142119</v>
      </c>
      <c r="AK120" s="278" t="s">
        <v>2945</v>
      </c>
      <c r="AL120" s="258" t="s">
        <v>10243</v>
      </c>
      <c r="AM120" s="258" t="s">
        <v>9714</v>
      </c>
      <c r="AN120" s="258" t="s">
        <v>9715</v>
      </c>
      <c r="AO120" s="258" t="s">
        <v>9716</v>
      </c>
      <c r="AP120" s="258" t="s">
        <v>10244</v>
      </c>
      <c r="AQ120" s="258" t="s">
        <v>9717</v>
      </c>
      <c r="AR120" s="258" t="s">
        <v>9718</v>
      </c>
      <c r="AS120" s="258" t="s">
        <v>9719</v>
      </c>
      <c r="AT120" s="241" t="str">
        <f t="shared" si="26"/>
        <v>페이욘 숲 속 듀얼 클리어</v>
      </c>
      <c r="AU120" s="241" t="str">
        <f t="shared" si="27"/>
        <v>Clear Payon Forest Labyrinth(Duel)</v>
      </c>
      <c r="AV120" s="241" t="str">
        <f t="shared" si="28"/>
        <v>通關斐揚森林迷宮（決鬥）</v>
      </c>
      <c r="AW120" s="241" t="str">
        <f t="shared" si="29"/>
        <v>通关斐扬树林深处决斗</v>
      </c>
      <c r="AX120" s="241" t="str">
        <f t="shared" si="30"/>
        <v>フェイヨンの森の中のデュアルクリア</v>
      </c>
      <c r="AY120" s="241" t="str">
        <f t="shared" si="31"/>
        <v>เคลียร์ Payon Forest Duel</v>
      </c>
      <c r="AZ120" s="241" t="str">
        <f t="shared" si="32"/>
        <v>Selesaikan Labirin Hutan Payon (Pertempuran)</v>
      </c>
      <c r="BA120" s="241" t="str">
        <f t="shared" si="33"/>
        <v>Magtagumpay sa Payon Forest Labyrinth(Duel)</v>
      </c>
      <c r="BB120" s="241" t="str">
        <f t="shared" si="34"/>
        <v>Selesaikan Labirin Hutan Payon(Pertarungan)</v>
      </c>
      <c r="BC120" s="241"/>
      <c r="BD120" s="241"/>
      <c r="BE120" s="241"/>
      <c r="BF120" s="241"/>
      <c r="BI120" s="236">
        <v>242119</v>
      </c>
      <c r="BJ120" s="235" t="str">
        <f t="shared" si="35"/>
        <v>메인 퀘스트 119 클리어</v>
      </c>
      <c r="BK120" s="234" t="str">
        <f t="shared" si="36"/>
        <v>Main Quest 119 Clear</v>
      </c>
      <c r="BL120" s="234" t="str">
        <f t="shared" si="37"/>
        <v>主線任務119通關</v>
      </c>
      <c r="BM120" s="234" t="str">
        <f t="shared" si="38"/>
        <v>通关主线任务119</v>
      </c>
      <c r="BN120" s="234" t="str">
        <f t="shared" si="39"/>
        <v>メインクエスト119クリア</v>
      </c>
      <c r="BO120" s="234" t="str">
        <f t="shared" si="40"/>
        <v>เคลียร์ Main Quest 119</v>
      </c>
      <c r="BP120" s="234" t="str">
        <f t="shared" si="41"/>
        <v>Misi Utama 119 Selesai</v>
      </c>
      <c r="BQ120" s="234" t="str">
        <f t="shared" si="42"/>
        <v>Tagumpay sa Pangunahing Quest 119</v>
      </c>
      <c r="BR120" s="234" t="str">
        <f t="shared" si="43"/>
        <v>Selesai Pencarian Utama 119</v>
      </c>
    </row>
    <row r="121" spans="1:70" ht="12.75" thickBot="1" x14ac:dyDescent="0.25">
      <c r="A121" s="31">
        <v>142120</v>
      </c>
      <c r="B121" s="201" t="str" cm="1">
        <f t="array" ref="B121">INDEX($AJ:$AS,MATCH($A121,$AJ:$AJ,0),B$1)</f>
        <v>엘더 윌로우 보스 처치</v>
      </c>
      <c r="C121" s="201" t="str" cm="1">
        <f t="array" ref="C121">INDEX($AJ:$AS,MATCH($A121,$AJ:$AJ,0),C$1)</f>
        <v>Defeat Elder Willow Boss</v>
      </c>
      <c r="D121" s="201" t="str" cm="1">
        <f t="array" ref="D121">INDEX($AJ:$AS,MATCH($A121,$AJ:$AJ,0),D$1)</f>
        <v>擊敗長老樹精BOSS</v>
      </c>
      <c r="E121" s="201" t="str" cm="1">
        <f t="array" ref="E121">INDEX($AJ:$AS,MATCH($A121,$AJ:$AJ,0),E$1)</f>
        <v>击杀长老树精BOSS</v>
      </c>
      <c r="F121" s="201" t="str" cm="1">
        <f t="array" ref="F121">INDEX($AJ:$AS,MATCH($A121,$AJ:$AJ,0),F$1)</f>
        <v>エルダー·ウィロー·ボス処置</v>
      </c>
      <c r="G121" s="201" t="str" cm="1">
        <f t="array" ref="G121">INDEX($AJ:$AS,MATCH($A121,$AJ:$AJ,0),G$1)</f>
        <v>จัดการ Elder Willow BOSS</v>
      </c>
      <c r="H121" s="201" t="str" cm="1">
        <f t="array" ref="H121">INDEX($AJ:$AS,MATCH($A121,$AJ:$AJ,0),H$1)</f>
        <v>Kalahkan Bos Elder Willow</v>
      </c>
      <c r="I121" s="201" t="str" cm="1">
        <f t="array" ref="I121">INDEX($AJ:$AS,MATCH($A121,$AJ:$AJ,0),I$1)</f>
        <v>Talunin ang Elder Willow Boss</v>
      </c>
      <c r="J121" s="201" t="str" cm="1">
        <f t="array" ref="J121">INDEX($AJ:$AS,MATCH($A121,$AJ:$AJ,0),J$1)</f>
        <v>Tewaskan Boss Willow Tua</v>
      </c>
      <c r="K121" s="31">
        <v>0</v>
      </c>
      <c r="L121" s="31">
        <v>142120</v>
      </c>
      <c r="M121" s="31" t="str">
        <f>'가이드 작업용'!M121</f>
        <v>엘더 윌로우 보스 처치</v>
      </c>
      <c r="N121" s="31" t="str">
        <f t="shared" si="24"/>
        <v>-</v>
      </c>
      <c r="R121" s="140">
        <v>1120</v>
      </c>
      <c r="S121" s="140">
        <v>2</v>
      </c>
      <c r="T121" s="140">
        <v>142120</v>
      </c>
      <c r="U121" s="140">
        <v>242120</v>
      </c>
      <c r="V121" s="186" t="str">
        <f>'가이드 작업용'!M121</f>
        <v>엘더 윌로우 보스 처치</v>
      </c>
      <c r="W121" s="197" t="str">
        <f t="shared" si="44"/>
        <v>전승!</v>
      </c>
      <c r="X121" s="202" t="str">
        <f t="shared" si="25"/>
        <v>MVP 처치</v>
      </c>
      <c r="Z121" s="197">
        <v>142120</v>
      </c>
      <c r="AA121" s="197" t="s">
        <v>2967</v>
      </c>
      <c r="AB121" s="197" t="s">
        <v>8558</v>
      </c>
      <c r="AC121" s="201">
        <v>142120</v>
      </c>
      <c r="AD121" s="201" t="s">
        <v>2466</v>
      </c>
      <c r="AE121" s="201" t="s">
        <v>8479</v>
      </c>
      <c r="AJ121" s="276">
        <v>142120</v>
      </c>
      <c r="AK121" s="277" t="s">
        <v>2965</v>
      </c>
      <c r="AL121" s="258" t="s">
        <v>8556</v>
      </c>
      <c r="AM121" s="258" t="s">
        <v>9843</v>
      </c>
      <c r="AN121" s="258" t="s">
        <v>9844</v>
      </c>
      <c r="AO121" s="258" t="s">
        <v>9845</v>
      </c>
      <c r="AP121" s="258" t="s">
        <v>9846</v>
      </c>
      <c r="AQ121" s="258" t="s">
        <v>9847</v>
      </c>
      <c r="AR121" s="258" t="s">
        <v>9848</v>
      </c>
      <c r="AS121" s="258" t="s">
        <v>9849</v>
      </c>
      <c r="AT121" s="241" t="str">
        <f t="shared" si="26"/>
        <v>엘더 윌로우 보스 처치</v>
      </c>
      <c r="AU121" s="241" t="str">
        <f t="shared" si="27"/>
        <v>Defeat Elder Willow Boss</v>
      </c>
      <c r="AV121" s="241" t="str">
        <f t="shared" si="28"/>
        <v>擊敗長老樹精BOSS</v>
      </c>
      <c r="AW121" s="241" t="str">
        <f t="shared" si="29"/>
        <v>击杀长老树精BOSS</v>
      </c>
      <c r="AX121" s="241" t="str">
        <f t="shared" si="30"/>
        <v>エルダー·ウィロー·ボス処置</v>
      </c>
      <c r="AY121" s="241" t="str">
        <f t="shared" si="31"/>
        <v>จัดการ Elder Willow BOSS</v>
      </c>
      <c r="AZ121" s="241" t="str">
        <f t="shared" si="32"/>
        <v>Kalahkan Bos Elder Willow</v>
      </c>
      <c r="BA121" s="241" t="str">
        <f t="shared" si="33"/>
        <v>Talunin ang Elder Willow Boss</v>
      </c>
      <c r="BB121" s="241" t="str">
        <f t="shared" si="34"/>
        <v>Tewaskan Boss Willow Tua</v>
      </c>
      <c r="BC121" s="241"/>
      <c r="BD121" s="241"/>
      <c r="BE121" s="241"/>
      <c r="BF121" s="241"/>
      <c r="BI121" s="236">
        <v>242120</v>
      </c>
      <c r="BJ121" s="235" t="str">
        <f t="shared" si="35"/>
        <v>메인 퀘스트 120 클리어</v>
      </c>
      <c r="BK121" s="234" t="str">
        <f t="shared" si="36"/>
        <v>Main Quest 120 Clear</v>
      </c>
      <c r="BL121" s="234" t="str">
        <f t="shared" si="37"/>
        <v>主線任務120通關</v>
      </c>
      <c r="BM121" s="234" t="str">
        <f t="shared" si="38"/>
        <v>通关主线任务120</v>
      </c>
      <c r="BN121" s="234" t="str">
        <f t="shared" si="39"/>
        <v>メインクエスト120クリア</v>
      </c>
      <c r="BO121" s="234" t="str">
        <f t="shared" si="40"/>
        <v>เคลียร์ Main Quest 120</v>
      </c>
      <c r="BP121" s="234" t="str">
        <f t="shared" si="41"/>
        <v>Misi Utama 120 Selesai</v>
      </c>
      <c r="BQ121" s="234" t="str">
        <f t="shared" si="42"/>
        <v>Tagumpay sa Pangunahing Quest 120</v>
      </c>
      <c r="BR121" s="234" t="str">
        <f t="shared" si="43"/>
        <v>Selesai Pencarian Utama 120</v>
      </c>
    </row>
    <row r="122" spans="1:70" ht="12.75" thickBot="1" x14ac:dyDescent="0.25">
      <c r="A122" s="31">
        <v>142121</v>
      </c>
      <c r="B122" s="201" t="str" cm="1">
        <f t="array" ref="B122">INDEX($AJ:$AS,MATCH($A122,$AJ:$AJ,0),B$1)</f>
        <v>픽키 처치</v>
      </c>
      <c r="C122" s="201" t="str" cm="1">
        <f t="array" ref="C122">INDEX($AJ:$AS,MATCH($A122,$AJ:$AJ,0),C$1)</f>
        <v>Defeat Picky</v>
      </c>
      <c r="D122" s="201" t="str" cm="1">
        <f t="array" ref="D122">INDEX($AJ:$AS,MATCH($A122,$AJ:$AJ,0),D$1)</f>
        <v>擊敗小雞</v>
      </c>
      <c r="E122" s="201" t="str" cm="1">
        <f t="array" ref="E122">INDEX($AJ:$AS,MATCH($A122,$AJ:$AJ,0),E$1)</f>
        <v>击杀小鸡</v>
      </c>
      <c r="F122" s="201" t="str" cm="1">
        <f t="array" ref="F122">INDEX($AJ:$AS,MATCH($A122,$AJ:$AJ,0),F$1)</f>
        <v>ピッキー·処置</v>
      </c>
      <c r="G122" s="201" t="str" cm="1">
        <f t="array" ref="G122">INDEX($AJ:$AS,MATCH($A122,$AJ:$AJ,0),G$1)</f>
        <v>จัดการ Picky</v>
      </c>
      <c r="H122" s="201" t="str" cm="1">
        <f t="array" ref="H122">INDEX($AJ:$AS,MATCH($A122,$AJ:$AJ,0),H$1)</f>
        <v>Kalahkan Picky</v>
      </c>
      <c r="I122" s="201" t="str" cm="1">
        <f t="array" ref="I122">INDEX($AJ:$AS,MATCH($A122,$AJ:$AJ,0),I$1)</f>
        <v>Talunin ang Picky</v>
      </c>
      <c r="J122" s="201" t="str" cm="1">
        <f t="array" ref="J122">INDEX($AJ:$AS,MATCH($A122,$AJ:$AJ,0),J$1)</f>
        <v>Tewaskan Picky</v>
      </c>
      <c r="K122" s="31">
        <v>0</v>
      </c>
      <c r="L122" s="31">
        <v>142121</v>
      </c>
      <c r="M122" s="31" t="str">
        <f>'가이드 작업용'!M122</f>
        <v>픽키 처치</v>
      </c>
      <c r="N122" s="31" t="str">
        <f t="shared" si="24"/>
        <v>-</v>
      </c>
      <c r="R122" s="140">
        <v>1121</v>
      </c>
      <c r="S122" s="140">
        <v>2</v>
      </c>
      <c r="T122" s="140">
        <v>142121</v>
      </c>
      <c r="U122" s="140">
        <v>242121</v>
      </c>
      <c r="V122" s="186" t="str">
        <f>'가이드 작업용'!M122</f>
        <v>픽키 처치</v>
      </c>
      <c r="W122" s="197" t="str">
        <f t="shared" si="44"/>
        <v>MVP 처치</v>
      </c>
      <c r="X122" s="202" t="str">
        <f t="shared" si="25"/>
        <v>장비 강화</v>
      </c>
      <c r="Z122" s="197">
        <v>142121</v>
      </c>
      <c r="AA122" s="197" t="s">
        <v>2466</v>
      </c>
      <c r="AB122" s="197" t="s">
        <v>8479</v>
      </c>
      <c r="AC122" s="201">
        <v>142121</v>
      </c>
      <c r="AD122" s="201" t="s">
        <v>2854</v>
      </c>
      <c r="AE122" s="201" t="s">
        <v>8475</v>
      </c>
      <c r="AJ122" s="276">
        <v>142121</v>
      </c>
      <c r="AK122" s="278" t="s">
        <v>2966</v>
      </c>
      <c r="AL122" s="258" t="s">
        <v>8557</v>
      </c>
      <c r="AM122" s="258" t="s">
        <v>9850</v>
      </c>
      <c r="AN122" s="258" t="s">
        <v>9851</v>
      </c>
      <c r="AO122" s="258" t="s">
        <v>9852</v>
      </c>
      <c r="AP122" s="258" t="s">
        <v>9853</v>
      </c>
      <c r="AQ122" s="258" t="s">
        <v>9854</v>
      </c>
      <c r="AR122" s="258" t="s">
        <v>9855</v>
      </c>
      <c r="AS122" s="258" t="s">
        <v>9856</v>
      </c>
      <c r="AT122" s="241" t="str">
        <f t="shared" si="26"/>
        <v>픽키 처치</v>
      </c>
      <c r="AU122" s="241" t="str">
        <f t="shared" si="27"/>
        <v>Defeat Picky</v>
      </c>
      <c r="AV122" s="241" t="str">
        <f t="shared" si="28"/>
        <v>擊敗小雞</v>
      </c>
      <c r="AW122" s="241" t="str">
        <f t="shared" si="29"/>
        <v>击杀小鸡</v>
      </c>
      <c r="AX122" s="241" t="str">
        <f t="shared" si="30"/>
        <v>ピッキー·処置</v>
      </c>
      <c r="AY122" s="241" t="str">
        <f t="shared" si="31"/>
        <v>จัดการ Picky</v>
      </c>
      <c r="AZ122" s="241" t="str">
        <f t="shared" si="32"/>
        <v>Kalahkan Picky</v>
      </c>
      <c r="BA122" s="241" t="str">
        <f t="shared" si="33"/>
        <v>Talunin ang Picky</v>
      </c>
      <c r="BB122" s="241" t="str">
        <f t="shared" si="34"/>
        <v>Tewaskan Picky</v>
      </c>
      <c r="BC122" s="241"/>
      <c r="BD122" s="241"/>
      <c r="BE122" s="241"/>
      <c r="BF122" s="241"/>
      <c r="BI122" s="236">
        <v>242121</v>
      </c>
      <c r="BJ122" s="235" t="str">
        <f t="shared" si="35"/>
        <v>메인 퀘스트 121 클리어</v>
      </c>
      <c r="BK122" s="234" t="str">
        <f t="shared" si="36"/>
        <v>Main Quest 121 Clear</v>
      </c>
      <c r="BL122" s="234" t="str">
        <f t="shared" si="37"/>
        <v>主線任務121通關</v>
      </c>
      <c r="BM122" s="234" t="str">
        <f t="shared" si="38"/>
        <v>通关主线任务121</v>
      </c>
      <c r="BN122" s="234" t="str">
        <f t="shared" si="39"/>
        <v>メインクエスト121クリア</v>
      </c>
      <c r="BO122" s="234" t="str">
        <f t="shared" si="40"/>
        <v>เคลียร์ Main Quest 121</v>
      </c>
      <c r="BP122" s="234" t="str">
        <f t="shared" si="41"/>
        <v>Misi Utama 121 Selesai</v>
      </c>
      <c r="BQ122" s="234" t="str">
        <f t="shared" si="42"/>
        <v>Tagumpay sa Pangunahing Quest 121</v>
      </c>
      <c r="BR122" s="234" t="str">
        <f t="shared" si="43"/>
        <v>Selesai Pencarian Utama 121</v>
      </c>
    </row>
    <row r="123" spans="1:70" ht="12.75" thickBot="1" x14ac:dyDescent="0.25">
      <c r="A123" s="31">
        <v>142122</v>
      </c>
      <c r="B123" s="201" t="str" cm="1">
        <f t="array" ref="B123">INDEX($AJ:$AS,MATCH($A123,$AJ:$AJ,0),B$1)</f>
        <v>MVP 처치</v>
      </c>
      <c r="C123" s="201" t="str" cm="1">
        <f t="array" ref="C123">INDEX($AJ:$AS,MATCH($A123,$AJ:$AJ,0),C$1)</f>
        <v>Defeat MVP</v>
      </c>
      <c r="D123" s="201" t="str" cm="1">
        <f t="array" ref="D123">INDEX($AJ:$AS,MATCH($A123,$AJ:$AJ,0),D$1)</f>
        <v>擊敗MVP</v>
      </c>
      <c r="E123" s="201" t="str" cm="1">
        <f t="array" ref="E123">INDEX($AJ:$AS,MATCH($A123,$AJ:$AJ,0),E$1)</f>
        <v>击杀MVP</v>
      </c>
      <c r="F123" s="201" t="str" cm="1">
        <f t="array" ref="F123">INDEX($AJ:$AS,MATCH($A123,$AJ:$AJ,0),F$1)</f>
        <v>一次転職</v>
      </c>
      <c r="G123" s="201" t="str" cm="1">
        <f t="array" ref="G123">INDEX($AJ:$AS,MATCH($A123,$AJ:$AJ,0),G$1)</f>
        <v>จัดการ MVP</v>
      </c>
      <c r="H123" s="201" t="str" cm="1">
        <f t="array" ref="H123">INDEX($AJ:$AS,MATCH($A123,$AJ:$AJ,0),H$1)</f>
        <v>Kalahkan MVP</v>
      </c>
      <c r="I123" s="201" t="str" cm="1">
        <f t="array" ref="I123">INDEX($AJ:$AS,MATCH($A123,$AJ:$AJ,0),I$1)</f>
        <v>Talunin ang MVP</v>
      </c>
      <c r="J123" s="201" t="str" cm="1">
        <f t="array" ref="J123">INDEX($AJ:$AS,MATCH($A123,$AJ:$AJ,0),J$1)</f>
        <v>Tewaskan MVP</v>
      </c>
      <c r="K123" s="31">
        <v>0</v>
      </c>
      <c r="L123" s="31">
        <v>142122</v>
      </c>
      <c r="M123" s="31" t="str">
        <f>'가이드 작업용'!M123</f>
        <v>MVP 처치</v>
      </c>
      <c r="N123" s="31" t="str">
        <f t="shared" si="24"/>
        <v>-</v>
      </c>
      <c r="R123" s="140">
        <v>1122</v>
      </c>
      <c r="S123" s="140">
        <v>2</v>
      </c>
      <c r="T123" s="140">
        <v>142122</v>
      </c>
      <c r="U123" s="140">
        <v>242122</v>
      </c>
      <c r="V123" s="186" t="str">
        <f>'가이드 작업용'!M123</f>
        <v>MVP 처치</v>
      </c>
      <c r="W123" s="197" t="str">
        <f t="shared" si="44"/>
        <v>픽키 보스 처치</v>
      </c>
      <c r="X123" s="202" t="str">
        <f t="shared" si="25"/>
        <v>픽키 보스 처치</v>
      </c>
      <c r="Z123" s="197">
        <v>142122</v>
      </c>
      <c r="AA123" s="197" t="s">
        <v>2968</v>
      </c>
      <c r="AB123" s="197" t="s">
        <v>8559</v>
      </c>
      <c r="AC123" s="201">
        <v>142122</v>
      </c>
      <c r="AD123" s="201" t="s">
        <v>2968</v>
      </c>
      <c r="AE123" s="201" t="s">
        <v>8559</v>
      </c>
      <c r="AJ123" s="276">
        <v>142122</v>
      </c>
      <c r="AK123" s="277" t="s">
        <v>2466</v>
      </c>
      <c r="AL123" s="258" t="s">
        <v>8479</v>
      </c>
      <c r="AM123" s="258" t="s">
        <v>9330</v>
      </c>
      <c r="AN123" s="258" t="s">
        <v>9331</v>
      </c>
      <c r="AO123" s="258" t="s">
        <v>9332</v>
      </c>
      <c r="AP123" s="258" t="s">
        <v>9333</v>
      </c>
      <c r="AQ123" s="258" t="s">
        <v>9334</v>
      </c>
      <c r="AR123" s="258" t="s">
        <v>9335</v>
      </c>
      <c r="AS123" s="258" t="s">
        <v>9336</v>
      </c>
      <c r="AT123" s="241" t="str">
        <f t="shared" si="26"/>
        <v>MVP 처치</v>
      </c>
      <c r="AU123" s="241" t="str">
        <f t="shared" si="27"/>
        <v>Defeat MVP</v>
      </c>
      <c r="AV123" s="241" t="str">
        <f t="shared" si="28"/>
        <v>擊敗MVP</v>
      </c>
      <c r="AW123" s="241" t="str">
        <f t="shared" si="29"/>
        <v>击杀MVP</v>
      </c>
      <c r="AX123" s="241" t="str">
        <f t="shared" si="30"/>
        <v>一次転職</v>
      </c>
      <c r="AY123" s="241" t="str">
        <f t="shared" si="31"/>
        <v>จัดการ MVP</v>
      </c>
      <c r="AZ123" s="241" t="str">
        <f t="shared" si="32"/>
        <v>Kalahkan MVP</v>
      </c>
      <c r="BA123" s="241" t="str">
        <f t="shared" si="33"/>
        <v>Talunin ang MVP</v>
      </c>
      <c r="BB123" s="241" t="str">
        <f t="shared" si="34"/>
        <v>Tewaskan MVP</v>
      </c>
      <c r="BC123" s="241"/>
      <c r="BD123" s="241"/>
      <c r="BE123" s="241"/>
      <c r="BF123" s="241"/>
      <c r="BI123" s="236">
        <v>242122</v>
      </c>
      <c r="BJ123" s="235" t="str">
        <f t="shared" si="35"/>
        <v>메인 퀘스트 122 클리어</v>
      </c>
      <c r="BK123" s="234" t="str">
        <f t="shared" si="36"/>
        <v>Main Quest 122 Clear</v>
      </c>
      <c r="BL123" s="234" t="str">
        <f t="shared" si="37"/>
        <v>主線任務122通關</v>
      </c>
      <c r="BM123" s="234" t="str">
        <f t="shared" si="38"/>
        <v>通关主线任务122</v>
      </c>
      <c r="BN123" s="234" t="str">
        <f t="shared" si="39"/>
        <v>メインクエスト122クリア</v>
      </c>
      <c r="BO123" s="234" t="str">
        <f t="shared" si="40"/>
        <v>เคลียร์ Main Quest 122</v>
      </c>
      <c r="BP123" s="234" t="str">
        <f t="shared" si="41"/>
        <v>Misi Utama 122 Selesai</v>
      </c>
      <c r="BQ123" s="234" t="str">
        <f t="shared" si="42"/>
        <v>Tagumpay sa Pangunahing Quest 122</v>
      </c>
      <c r="BR123" s="234" t="str">
        <f t="shared" si="43"/>
        <v>Selesai Pencarian Utama 122</v>
      </c>
    </row>
    <row r="124" spans="1:70" ht="12.75" thickBot="1" x14ac:dyDescent="0.25">
      <c r="A124" s="31">
        <v>142123</v>
      </c>
      <c r="B124" s="201" t="str" cm="1">
        <f t="array" ref="B124">INDEX($AJ:$AS,MATCH($A124,$AJ:$AJ,0),B$1)</f>
        <v>제작 마스터</v>
      </c>
      <c r="C124" s="201" t="str" cm="1">
        <f t="array" ref="C124">INDEX($AJ:$AS,MATCH($A124,$AJ:$AJ,0),C$1)</f>
        <v>Production Master</v>
      </c>
      <c r="D124" s="201" t="str" cm="1">
        <f t="array" ref="D124">INDEX($AJ:$AS,MATCH($A124,$AJ:$AJ,0),D$1)</f>
        <v>製作大師</v>
      </c>
      <c r="E124" s="201" t="str" cm="1">
        <f t="array" ref="E124">INDEX($AJ:$AS,MATCH($A124,$AJ:$AJ,0),E$1)</f>
        <v>制作大师</v>
      </c>
      <c r="F124" s="201" t="str" cm="1">
        <f t="array" ref="F124">INDEX($AJ:$AS,MATCH($A124,$AJ:$AJ,0),F$1)</f>
        <v>ビッグフット掃討</v>
      </c>
      <c r="G124" s="201" t="str" cm="1">
        <f t="array" ref="G124">INDEX($AJ:$AS,MATCH($A124,$AJ:$AJ,0),G$1)</f>
        <v>คราฟ Master</v>
      </c>
      <c r="H124" s="201" t="str" cm="1">
        <f t="array" ref="H124">INDEX($AJ:$AS,MATCH($A124,$AJ:$AJ,0),H$1)</f>
        <v>Pemimpin Produksi</v>
      </c>
      <c r="I124" s="201" t="str" cm="1">
        <f t="array" ref="I124">INDEX($AJ:$AS,MATCH($A124,$AJ:$AJ,0),I$1)</f>
        <v>Master sa Paglikha</v>
      </c>
      <c r="J124" s="201" t="str" cm="1">
        <f t="array" ref="J124">INDEX($AJ:$AS,MATCH($A124,$AJ:$AJ,0),J$1)</f>
        <v>Pakar Pengkrafan</v>
      </c>
      <c r="K124" s="31">
        <v>0</v>
      </c>
      <c r="L124" s="31">
        <v>142123</v>
      </c>
      <c r="M124" s="31" t="str">
        <f>'가이드 작업용'!M124</f>
        <v>제작 마스터</v>
      </c>
      <c r="N124" s="31" t="str">
        <f t="shared" si="24"/>
        <v>-</v>
      </c>
      <c r="R124" s="140">
        <v>1123</v>
      </c>
      <c r="S124" s="140">
        <v>2</v>
      </c>
      <c r="T124" s="140">
        <v>142123</v>
      </c>
      <c r="U124" s="140">
        <v>242123</v>
      </c>
      <c r="V124" s="186" t="str">
        <f>'가이드 작업용'!M124</f>
        <v>제작 마스터</v>
      </c>
      <c r="W124" s="197" t="str">
        <f t="shared" si="44"/>
        <v>업데이트 예정</v>
      </c>
      <c r="X124" s="202" t="str">
        <f t="shared" si="25"/>
        <v>콘도르 처치</v>
      </c>
      <c r="Z124" s="197">
        <v>142123</v>
      </c>
      <c r="AA124" s="197" t="s">
        <v>4141</v>
      </c>
      <c r="AB124" s="197" t="s">
        <v>8560</v>
      </c>
      <c r="AC124" s="201">
        <v>142123</v>
      </c>
      <c r="AD124" s="201" t="s">
        <v>8451</v>
      </c>
      <c r="AJ124" s="276">
        <v>142123</v>
      </c>
      <c r="AK124" s="278" t="s">
        <v>2959</v>
      </c>
      <c r="AL124" s="258" t="s">
        <v>8550</v>
      </c>
      <c r="AM124" s="258" t="s">
        <v>9795</v>
      </c>
      <c r="AN124" s="258" t="s">
        <v>9796</v>
      </c>
      <c r="AO124" s="258" t="s">
        <v>9797</v>
      </c>
      <c r="AP124" s="258" t="s">
        <v>9798</v>
      </c>
      <c r="AQ124" s="258" t="s">
        <v>9799</v>
      </c>
      <c r="AR124" s="258" t="s">
        <v>9800</v>
      </c>
      <c r="AS124" s="258" t="s">
        <v>9801</v>
      </c>
      <c r="AT124" s="241" t="str">
        <f t="shared" si="26"/>
        <v>제작 마스터</v>
      </c>
      <c r="AU124" s="241" t="str">
        <f t="shared" si="27"/>
        <v>Production Master</v>
      </c>
      <c r="AV124" s="241" t="str">
        <f t="shared" si="28"/>
        <v>製作大師</v>
      </c>
      <c r="AW124" s="241" t="str">
        <f t="shared" si="29"/>
        <v>制作大师</v>
      </c>
      <c r="AX124" s="241" t="str">
        <f t="shared" si="30"/>
        <v>ビッグフット掃討</v>
      </c>
      <c r="AY124" s="241" t="str">
        <f t="shared" si="31"/>
        <v>คราฟ Master</v>
      </c>
      <c r="AZ124" s="241" t="str">
        <f t="shared" si="32"/>
        <v>Pemimpin Produksi</v>
      </c>
      <c r="BA124" s="241" t="str">
        <f t="shared" si="33"/>
        <v>Master sa Paglikha</v>
      </c>
      <c r="BB124" s="241" t="str">
        <f t="shared" si="34"/>
        <v>Pakar Pengkrafan</v>
      </c>
      <c r="BC124" s="241"/>
      <c r="BD124" s="241"/>
      <c r="BE124" s="241"/>
      <c r="BF124" s="241"/>
      <c r="BI124" s="236">
        <v>242123</v>
      </c>
      <c r="BJ124" s="235" t="str">
        <f t="shared" si="35"/>
        <v>메인 퀘스트 123 클리어</v>
      </c>
      <c r="BK124" s="234" t="str">
        <f t="shared" si="36"/>
        <v>Main Quest 123 Clear</v>
      </c>
      <c r="BL124" s="234" t="str">
        <f t="shared" si="37"/>
        <v>主線任務123通關</v>
      </c>
      <c r="BM124" s="234" t="str">
        <f t="shared" si="38"/>
        <v>通关主线任务123</v>
      </c>
      <c r="BN124" s="234" t="str">
        <f t="shared" si="39"/>
        <v>メインクエスト123クリア</v>
      </c>
      <c r="BO124" s="234" t="str">
        <f t="shared" si="40"/>
        <v>เคลียร์ Main Quest 123</v>
      </c>
      <c r="BP124" s="234" t="str">
        <f t="shared" si="41"/>
        <v>Misi Utama 123 Selesai</v>
      </c>
      <c r="BQ124" s="234" t="str">
        <f t="shared" si="42"/>
        <v>Tagumpay sa Pangunahing Quest 123</v>
      </c>
      <c r="BR124" s="234" t="str">
        <f t="shared" si="43"/>
        <v>Selesai Pencarian Utama 123</v>
      </c>
    </row>
    <row r="125" spans="1:70" ht="12.75" thickBot="1" x14ac:dyDescent="0.25">
      <c r="A125" s="31">
        <v>142124</v>
      </c>
      <c r="B125" s="201" t="str" cm="1">
        <f t="array" ref="B125">INDEX($AJ:$AS,MATCH($A125,$AJ:$AJ,0),B$1)</f>
        <v>픽키 보스 처치</v>
      </c>
      <c r="C125" s="201" t="str" cm="1">
        <f t="array" ref="C125">INDEX($AJ:$AS,MATCH($A125,$AJ:$AJ,0),C$1)</f>
        <v>Defeat Picky Boss</v>
      </c>
      <c r="D125" s="201" t="str" cm="1">
        <f t="array" ref="D125">INDEX($AJ:$AS,MATCH($A125,$AJ:$AJ,0),D$1)</f>
        <v>擊敗小雞BOSS</v>
      </c>
      <c r="E125" s="201" t="str" cm="1">
        <f t="array" ref="E125">INDEX($AJ:$AS,MATCH($A125,$AJ:$AJ,0),E$1)</f>
        <v>击杀小鸡BOSS</v>
      </c>
      <c r="F125" s="201" t="str" cm="1">
        <f t="array" ref="F125">INDEX($AJ:$AS,MATCH($A125,$AJ:$AJ,0),F$1)</f>
        <v>ピッキー·ボス処置</v>
      </c>
      <c r="G125" s="201" t="str" cm="1">
        <f t="array" ref="G125">INDEX($AJ:$AS,MATCH($A125,$AJ:$AJ,0),G$1)</f>
        <v>จัดการ Picky BOSS</v>
      </c>
      <c r="H125" s="201" t="str" cm="1">
        <f t="array" ref="H125">INDEX($AJ:$AS,MATCH($A125,$AJ:$AJ,0),H$1)</f>
        <v>Kalahkan Bos Picky</v>
      </c>
      <c r="I125" s="201" t="str" cm="1">
        <f t="array" ref="I125">INDEX($AJ:$AS,MATCH($A125,$AJ:$AJ,0),I$1)</f>
        <v>Talunin ang Picky Boss</v>
      </c>
      <c r="J125" s="201" t="str" cm="1">
        <f t="array" ref="J125">INDEX($AJ:$AS,MATCH($A125,$AJ:$AJ,0),J$1)</f>
        <v>Tewaskan Boss Picky</v>
      </c>
      <c r="K125" s="31">
        <v>0</v>
      </c>
      <c r="L125" s="31">
        <v>142124</v>
      </c>
      <c r="M125" s="31" t="str">
        <f>'가이드 작업용'!M125</f>
        <v>픽키 보스 처치</v>
      </c>
      <c r="N125" s="31" t="str">
        <f t="shared" si="24"/>
        <v>-</v>
      </c>
      <c r="R125" s="140">
        <v>1124</v>
      </c>
      <c r="S125" s="140">
        <v>2</v>
      </c>
      <c r="T125" s="140">
        <v>142124</v>
      </c>
      <c r="U125" s="140">
        <v>242124</v>
      </c>
      <c r="V125" s="186" t="str">
        <f>'가이드 작업용'!M125</f>
        <v>픽키 보스 처치</v>
      </c>
      <c r="W125" s="197" t="e">
        <f t="shared" si="44"/>
        <v>#N/A</v>
      </c>
      <c r="X125" s="202" t="e">
        <f t="shared" si="25"/>
        <v>#N/A</v>
      </c>
      <c r="AC125" s="201">
        <v>142124</v>
      </c>
      <c r="AD125" s="201" t="s">
        <v>8452</v>
      </c>
      <c r="AJ125" s="276">
        <v>142124</v>
      </c>
      <c r="AK125" s="277" t="s">
        <v>2968</v>
      </c>
      <c r="AL125" s="258" t="s">
        <v>8559</v>
      </c>
      <c r="AM125" s="258" t="s">
        <v>9857</v>
      </c>
      <c r="AN125" s="258" t="s">
        <v>9858</v>
      </c>
      <c r="AO125" s="258" t="s">
        <v>9859</v>
      </c>
      <c r="AP125" s="258" t="s">
        <v>9860</v>
      </c>
      <c r="AQ125" s="258" t="s">
        <v>9861</v>
      </c>
      <c r="AR125" s="258" t="s">
        <v>9862</v>
      </c>
      <c r="AS125" s="258" t="s">
        <v>9863</v>
      </c>
      <c r="AT125" s="241" t="str">
        <f t="shared" si="26"/>
        <v>픽키 보스 처치</v>
      </c>
      <c r="AU125" s="241" t="str">
        <f t="shared" si="27"/>
        <v>Defeat Picky Boss</v>
      </c>
      <c r="AV125" s="241" t="str">
        <f t="shared" si="28"/>
        <v>擊敗小雞BOSS</v>
      </c>
      <c r="AW125" s="241" t="str">
        <f t="shared" si="29"/>
        <v>击杀小鸡BOSS</v>
      </c>
      <c r="AX125" s="241" t="str">
        <f t="shared" si="30"/>
        <v>ピッキー·ボス処置</v>
      </c>
      <c r="AY125" s="241" t="str">
        <f t="shared" si="31"/>
        <v>จัดการ Picky BOSS</v>
      </c>
      <c r="AZ125" s="241" t="str">
        <f t="shared" si="32"/>
        <v>Kalahkan Bos Picky</v>
      </c>
      <c r="BA125" s="241" t="str">
        <f t="shared" si="33"/>
        <v>Talunin ang Picky Boss</v>
      </c>
      <c r="BB125" s="241" t="str">
        <f t="shared" si="34"/>
        <v>Tewaskan Boss Picky</v>
      </c>
      <c r="BC125" s="241"/>
      <c r="BD125" s="241"/>
      <c r="BE125" s="241"/>
      <c r="BF125" s="241"/>
      <c r="BI125" s="236">
        <v>242124</v>
      </c>
      <c r="BJ125" s="235" t="str">
        <f t="shared" si="35"/>
        <v>메인 퀘스트 124 클리어</v>
      </c>
      <c r="BK125" s="234" t="str">
        <f t="shared" si="36"/>
        <v>Main Quest 124 Clear</v>
      </c>
      <c r="BL125" s="234" t="str">
        <f t="shared" si="37"/>
        <v>主線任務124通關</v>
      </c>
      <c r="BM125" s="234" t="str">
        <f t="shared" si="38"/>
        <v>通关主线任务124</v>
      </c>
      <c r="BN125" s="234" t="str">
        <f t="shared" si="39"/>
        <v>メインクエスト124クリア</v>
      </c>
      <c r="BO125" s="234" t="str">
        <f t="shared" si="40"/>
        <v>เคลียร์ Main Quest 124</v>
      </c>
      <c r="BP125" s="234" t="str">
        <f t="shared" si="41"/>
        <v>Misi Utama 124 Selesai</v>
      </c>
      <c r="BQ125" s="234" t="str">
        <f t="shared" si="42"/>
        <v>Tagumpay sa Pangunahing Quest 124</v>
      </c>
      <c r="BR125" s="234" t="str">
        <f t="shared" si="43"/>
        <v>Selesai Pencarian Utama 124</v>
      </c>
    </row>
    <row r="126" spans="1:70" ht="12.75" thickBot="1" x14ac:dyDescent="0.25">
      <c r="A126" s="31">
        <v>142125</v>
      </c>
      <c r="B126" s="201" t="str" cm="1">
        <f t="array" ref="B126">INDEX($AJ:$AS,MATCH($A126,$AJ:$AJ,0),B$1)</f>
        <v>콘도르 처치</v>
      </c>
      <c r="C126" s="201" t="str" cm="1">
        <f t="array" ref="C126">INDEX($AJ:$AS,MATCH($A126,$AJ:$AJ,0),C$1)</f>
        <v>Defeat Condor</v>
      </c>
      <c r="D126" s="201" t="str" cm="1">
        <f t="array" ref="D126">INDEX($AJ:$AS,MATCH($A126,$AJ:$AJ,0),D$1)</f>
        <v>擊敗禿鷹</v>
      </c>
      <c r="E126" s="201" t="str" cm="1">
        <f t="array" ref="E126">INDEX($AJ:$AS,MATCH($A126,$AJ:$AJ,0),E$1)</f>
        <v>击杀秃鹰</v>
      </c>
      <c r="F126" s="201" t="str" cm="1">
        <f t="array" ref="F126">INDEX($AJ:$AS,MATCH($A126,$AJ:$AJ,0),F$1)</f>
        <v>コンドル·処置</v>
      </c>
      <c r="G126" s="201" t="str" cm="1">
        <f t="array" ref="G126">INDEX($AJ:$AS,MATCH($A126,$AJ:$AJ,0),G$1)</f>
        <v>จัดการ Condor</v>
      </c>
      <c r="H126" s="201" t="str" cm="1">
        <f t="array" ref="H126">INDEX($AJ:$AS,MATCH($A126,$AJ:$AJ,0),H$1)</f>
        <v>Kalahkan Condor</v>
      </c>
      <c r="I126" s="201" t="str" cm="1">
        <f t="array" ref="I126">INDEX($AJ:$AS,MATCH($A126,$AJ:$AJ,0),I$1)</f>
        <v>Talunin ang Condor</v>
      </c>
      <c r="J126" s="201" t="str" cm="1">
        <f t="array" ref="J126">INDEX($AJ:$AS,MATCH($A126,$AJ:$AJ,0),J$1)</f>
        <v>Tewaskan Kondor</v>
      </c>
      <c r="K126" s="31">
        <v>0</v>
      </c>
      <c r="L126" s="31">
        <v>142125</v>
      </c>
      <c r="M126" s="31" t="str">
        <f>'가이드 작업용'!M126</f>
        <v>콘도르 처치</v>
      </c>
      <c r="N126" s="31" t="str">
        <f t="shared" si="24"/>
        <v>-</v>
      </c>
      <c r="R126" s="140">
        <v>1125</v>
      </c>
      <c r="S126" s="140">
        <v>2</v>
      </c>
      <c r="T126" s="140">
        <v>142125</v>
      </c>
      <c r="U126" s="140">
        <v>242125</v>
      </c>
      <c r="V126" s="186" t="str">
        <f>'가이드 작업용'!M126</f>
        <v>콘도르 처치</v>
      </c>
      <c r="W126" s="197" t="e">
        <f t="shared" si="44"/>
        <v>#N/A</v>
      </c>
      <c r="X126" s="202" t="e">
        <f t="shared" si="25"/>
        <v>#N/A</v>
      </c>
      <c r="AC126" s="201">
        <v>142125</v>
      </c>
      <c r="AD126" s="201" t="s">
        <v>8453</v>
      </c>
      <c r="AJ126" s="276">
        <v>142125</v>
      </c>
      <c r="AK126" s="278" t="s">
        <v>8451</v>
      </c>
      <c r="AL126" s="258" t="s">
        <v>9864</v>
      </c>
      <c r="AM126" s="258" t="s">
        <v>9865</v>
      </c>
      <c r="AN126" s="258" t="s">
        <v>9866</v>
      </c>
      <c r="AO126" s="258" t="s">
        <v>9867</v>
      </c>
      <c r="AP126" s="258" t="s">
        <v>9868</v>
      </c>
      <c r="AQ126" s="258" t="s">
        <v>9869</v>
      </c>
      <c r="AR126" s="258" t="s">
        <v>9870</v>
      </c>
      <c r="AS126" s="258" t="s">
        <v>9871</v>
      </c>
      <c r="AT126" s="241" t="str">
        <f t="shared" si="26"/>
        <v>콘도르 처치</v>
      </c>
      <c r="AU126" s="241" t="str">
        <f t="shared" si="27"/>
        <v>Defeat Condor</v>
      </c>
      <c r="AV126" s="241" t="str">
        <f t="shared" si="28"/>
        <v>擊敗禿鷹</v>
      </c>
      <c r="AW126" s="241" t="str">
        <f t="shared" si="29"/>
        <v>击杀秃鹰</v>
      </c>
      <c r="AX126" s="241" t="str">
        <f t="shared" si="30"/>
        <v>コンドル·処置</v>
      </c>
      <c r="AY126" s="241" t="str">
        <f t="shared" si="31"/>
        <v>จัดการ Condor</v>
      </c>
      <c r="AZ126" s="241" t="str">
        <f t="shared" si="32"/>
        <v>Kalahkan Condor</v>
      </c>
      <c r="BA126" s="241" t="str">
        <f t="shared" si="33"/>
        <v>Talunin ang Condor</v>
      </c>
      <c r="BB126" s="241" t="str">
        <f t="shared" si="34"/>
        <v>Tewaskan Kondor</v>
      </c>
      <c r="BC126" s="241"/>
      <c r="BD126" s="241"/>
      <c r="BE126" s="241"/>
      <c r="BF126" s="241"/>
      <c r="BI126" s="236">
        <v>242125</v>
      </c>
      <c r="BJ126" s="235" t="str">
        <f t="shared" si="35"/>
        <v>메인 퀘스트 125 클리어</v>
      </c>
      <c r="BK126" s="234" t="str">
        <f t="shared" si="36"/>
        <v>Main Quest 125 Clear</v>
      </c>
      <c r="BL126" s="234" t="str">
        <f t="shared" si="37"/>
        <v>主線任務125通關</v>
      </c>
      <c r="BM126" s="234" t="str">
        <f t="shared" si="38"/>
        <v>通关主线任务125</v>
      </c>
      <c r="BN126" s="234" t="str">
        <f t="shared" si="39"/>
        <v>メインクエスト125クリア</v>
      </c>
      <c r="BO126" s="234" t="str">
        <f t="shared" si="40"/>
        <v>เคลียร์ Main Quest 125</v>
      </c>
      <c r="BP126" s="234" t="str">
        <f t="shared" si="41"/>
        <v>Misi Utama 125 Selesai</v>
      </c>
      <c r="BQ126" s="234" t="str">
        <f t="shared" si="42"/>
        <v>Tagumpay sa Pangunahing Quest 125</v>
      </c>
      <c r="BR126" s="234" t="str">
        <f t="shared" si="43"/>
        <v>Selesai Pencarian Utama 125</v>
      </c>
    </row>
    <row r="127" spans="1:70" ht="12.75" thickBot="1" x14ac:dyDescent="0.25">
      <c r="A127" s="31">
        <v>142126</v>
      </c>
      <c r="B127" s="201" t="str" cm="1">
        <f t="array" ref="B127">INDEX($AJ:$AS,MATCH($A127,$AJ:$AJ,0),B$1)</f>
        <v>소그라트 사막 싱글 미궁 클리어</v>
      </c>
      <c r="C127" s="201" t="str" cm="1">
        <f t="array" ref="C127">INDEX($AJ:$AS,MATCH($A127,$AJ:$AJ,0),C$1)</f>
        <v>Clear Sograt Desert Single Labyrinth</v>
      </c>
      <c r="D127" s="201" t="str" cm="1">
        <f t="array" ref="D127">INDEX($AJ:$AS,MATCH($A127,$AJ:$AJ,0),D$1)</f>
        <v>通關蘇克拉特沙漠單人迷宮</v>
      </c>
      <c r="E127" s="201" t="str" cm="1">
        <f t="array" ref="E127">INDEX($AJ:$AS,MATCH($A127,$AJ:$AJ,0),E$1)</f>
        <v>通关苏克拉特沙漠单人迷宫</v>
      </c>
      <c r="F127" s="201" cm="1">
        <f t="array" ref="F127">INDEX($AJ:$AS,MATCH($A127,$AJ:$AJ,0),F$1)</f>
        <v>0</v>
      </c>
      <c r="G127" s="201" t="str" cm="1">
        <f t="array" ref="G127">INDEX($AJ:$AS,MATCH($A127,$AJ:$AJ,0),G$1)</f>
        <v>เคลียร์ Sograt Desert Single Labyrinth</v>
      </c>
      <c r="H127" s="201" t="str" cm="1">
        <f t="array" ref="H127">INDEX($AJ:$AS,MATCH($A127,$AJ:$AJ,0),H$1)</f>
        <v>Selesaikan Labirin Tunggal Sograt Desert</v>
      </c>
      <c r="I127" s="201" t="str" cm="1">
        <f t="array" ref="I127">INDEX($AJ:$AS,MATCH($A127,$AJ:$AJ,0),I$1)</f>
        <v>Magtagumpay sa Sograt Desert Single Labyrinth</v>
      </c>
      <c r="J127" s="201" t="str" cm="1">
        <f t="array" ref="J127">INDEX($AJ:$AS,MATCH($A127,$AJ:$AJ,0),J$1)</f>
        <v>Selesaikan Labirin Tunggal Gurun Sograt</v>
      </c>
      <c r="K127" s="31">
        <v>0</v>
      </c>
      <c r="L127" s="31">
        <v>142126</v>
      </c>
      <c r="M127" s="31" t="str">
        <f>'가이드 작업용'!M127</f>
        <v>소그라트 사막 싱글 미궁 클리어</v>
      </c>
      <c r="N127" s="31" t="str">
        <f t="shared" si="24"/>
        <v>-</v>
      </c>
      <c r="R127" s="140">
        <v>1126</v>
      </c>
      <c r="S127" s="140">
        <v>2</v>
      </c>
      <c r="T127" s="140">
        <v>142126</v>
      </c>
      <c r="U127" s="140">
        <v>242126</v>
      </c>
      <c r="V127" s="186" t="str">
        <f>'가이드 작업용'!M127</f>
        <v>소그라트 사막 싱글 미궁 클리어</v>
      </c>
      <c r="W127" s="197" t="e">
        <f t="shared" si="44"/>
        <v>#N/A</v>
      </c>
      <c r="X127" s="202" t="e">
        <f t="shared" si="25"/>
        <v>#N/A</v>
      </c>
      <c r="AC127" s="201">
        <v>142126</v>
      </c>
      <c r="AD127" s="201" t="s">
        <v>2466</v>
      </c>
      <c r="AE127" s="201" t="s">
        <v>8479</v>
      </c>
      <c r="AJ127" s="276">
        <v>142126</v>
      </c>
      <c r="AK127" s="277" t="s">
        <v>10245</v>
      </c>
      <c r="AL127" s="258" t="s">
        <v>11281</v>
      </c>
      <c r="AM127" s="258" t="s">
        <v>9872</v>
      </c>
      <c r="AN127" s="258" t="s">
        <v>9873</v>
      </c>
      <c r="AO127" s="258">
        <v>0</v>
      </c>
      <c r="AP127" s="258" t="s">
        <v>10246</v>
      </c>
      <c r="AQ127" s="258" t="s">
        <v>11300</v>
      </c>
      <c r="AR127" s="258" t="s">
        <v>11290</v>
      </c>
      <c r="AS127" s="258" t="s">
        <v>11263</v>
      </c>
      <c r="AT127" s="241" t="str">
        <f t="shared" si="26"/>
        <v>소그라트 사막 싱글 미궁 클리어</v>
      </c>
      <c r="AU127" s="241" t="str">
        <f t="shared" si="27"/>
        <v>Clear Sograt Desert Single Labyrinth</v>
      </c>
      <c r="AV127" s="241" t="str">
        <f t="shared" si="28"/>
        <v>通關蘇克拉特沙漠單人迷宮</v>
      </c>
      <c r="AW127" s="241" t="str">
        <f t="shared" si="29"/>
        <v>通关苏克拉特沙漠单人迷宫</v>
      </c>
      <c r="AX127" s="241">
        <f t="shared" si="30"/>
        <v>0</v>
      </c>
      <c r="AY127" s="241" t="str">
        <f t="shared" si="31"/>
        <v>เคลียร์ Sograt Desert Single Labyrinth</v>
      </c>
      <c r="AZ127" s="241" t="str">
        <f t="shared" si="32"/>
        <v>Selesaikan Labirin Tunggal Sograt Desert</v>
      </c>
      <c r="BA127" s="241" t="str">
        <f t="shared" si="33"/>
        <v>Magtagumpay sa Sograt Desert Single Labyrinth</v>
      </c>
      <c r="BB127" s="241" t="str">
        <f t="shared" si="34"/>
        <v>Selesaikan Labirin Tunggal Gurun Sograt</v>
      </c>
      <c r="BC127" s="241"/>
      <c r="BD127" s="241"/>
      <c r="BE127" s="241"/>
      <c r="BF127" s="241"/>
      <c r="BI127" s="236">
        <v>242126</v>
      </c>
      <c r="BJ127" s="235" t="str">
        <f t="shared" si="35"/>
        <v>메인 퀘스트 126 클리어</v>
      </c>
      <c r="BK127" s="234" t="str">
        <f t="shared" si="36"/>
        <v>Main Quest 126 Clear</v>
      </c>
      <c r="BL127" s="234" t="str">
        <f t="shared" si="37"/>
        <v>主線任務126通關</v>
      </c>
      <c r="BM127" s="234" t="str">
        <f t="shared" si="38"/>
        <v>通关主线任务126</v>
      </c>
      <c r="BN127" s="234" t="str">
        <f t="shared" si="39"/>
        <v>メインクエスト126クリア</v>
      </c>
      <c r="BO127" s="234" t="str">
        <f t="shared" si="40"/>
        <v>เคลียร์ Main Quest 126</v>
      </c>
      <c r="BP127" s="234" t="str">
        <f t="shared" si="41"/>
        <v>Misi Utama 126 Selesai</v>
      </c>
      <c r="BQ127" s="234" t="str">
        <f t="shared" si="42"/>
        <v>Tagumpay sa Pangunahing Quest 126</v>
      </c>
      <c r="BR127" s="234" t="str">
        <f t="shared" si="43"/>
        <v>Selesai Pencarian Utama 126</v>
      </c>
    </row>
    <row r="128" spans="1:70" ht="12.75" thickBot="1" x14ac:dyDescent="0.25">
      <c r="A128" s="31">
        <v>142127</v>
      </c>
      <c r="B128" s="201" t="str" cm="1">
        <f t="array" ref="B128">INDEX($AJ:$AS,MATCH($A128,$AJ:$AJ,0),B$1)</f>
        <v>소그라트 사막 멀티 미궁 클리어</v>
      </c>
      <c r="C128" s="201" t="str" cm="1">
        <f t="array" ref="C128">INDEX($AJ:$AS,MATCH($A128,$AJ:$AJ,0),C$1)</f>
        <v>Clear Sograt Desert Multi Labyrinth</v>
      </c>
      <c r="D128" s="201" t="str" cm="1">
        <f t="array" ref="D128">INDEX($AJ:$AS,MATCH($A128,$AJ:$AJ,0),D$1)</f>
        <v>挑戰蘇克拉特沙漠多人迷宮</v>
      </c>
      <c r="E128" s="201" t="str" cm="1">
        <f t="array" ref="E128">INDEX($AJ:$AS,MATCH($A128,$AJ:$AJ,0),E$1)</f>
        <v>通关苏克拉特沙漠多人迷宫</v>
      </c>
      <c r="F128" s="201" cm="1">
        <f t="array" ref="F128">INDEX($AJ:$AS,MATCH($A128,$AJ:$AJ,0),F$1)</f>
        <v>0</v>
      </c>
      <c r="G128" s="201" t="str" cm="1">
        <f t="array" ref="G128">INDEX($AJ:$AS,MATCH($A128,$AJ:$AJ,0),G$1)</f>
        <v>เคลียร์ Sograt Desert Multi Labyrinth</v>
      </c>
      <c r="H128" s="201" t="str" cm="1">
        <f t="array" ref="H128">INDEX($AJ:$AS,MATCH($A128,$AJ:$AJ,0),H$1)</f>
        <v>Selesaikan Labirin Multi Sograt Desert</v>
      </c>
      <c r="I128" s="201" t="str" cm="1">
        <f t="array" ref="I128">INDEX($AJ:$AS,MATCH($A128,$AJ:$AJ,0),I$1)</f>
        <v>Magtagumpay sa Sograt Desert Multi Labyrinth</v>
      </c>
      <c r="J128" s="201" t="str" cm="1">
        <f t="array" ref="J128">INDEX($AJ:$AS,MATCH($A128,$AJ:$AJ,0),J$1)</f>
        <v>Selesaikan Labirin Pelbagai Gurun Sograt</v>
      </c>
      <c r="K128" s="31">
        <v>0</v>
      </c>
      <c r="L128" s="31">
        <v>142127</v>
      </c>
      <c r="M128" s="31" t="str">
        <f>'가이드 작업용'!M128</f>
        <v>소그라트 사막 멀티 미궁 클리어</v>
      </c>
      <c r="N128" s="31" t="str">
        <f t="shared" si="24"/>
        <v>-</v>
      </c>
      <c r="R128" s="140">
        <v>1127</v>
      </c>
      <c r="S128" s="140">
        <v>2</v>
      </c>
      <c r="T128" s="140">
        <v>142127</v>
      </c>
      <c r="U128" s="140">
        <v>242127</v>
      </c>
      <c r="V128" s="186" t="str">
        <f>'가이드 작업용'!M128</f>
        <v>소그라트 사막 멀티 미궁 클리어</v>
      </c>
      <c r="W128" s="197" t="e">
        <f t="shared" si="44"/>
        <v>#N/A</v>
      </c>
      <c r="X128" s="202" t="e">
        <f t="shared" si="25"/>
        <v>#N/A</v>
      </c>
      <c r="AC128" s="201">
        <v>142127</v>
      </c>
      <c r="AD128" s="201" t="s">
        <v>8454</v>
      </c>
      <c r="AJ128" s="276">
        <v>142127</v>
      </c>
      <c r="AK128" s="278" t="s">
        <v>10247</v>
      </c>
      <c r="AL128" s="258" t="s">
        <v>11350</v>
      </c>
      <c r="AM128" s="258" t="s">
        <v>11236</v>
      </c>
      <c r="AN128" s="258" t="s">
        <v>9874</v>
      </c>
      <c r="AO128" s="258">
        <v>0</v>
      </c>
      <c r="AP128" s="258" t="s">
        <v>10248</v>
      </c>
      <c r="AQ128" s="258" t="s">
        <v>11361</v>
      </c>
      <c r="AR128" s="258" t="s">
        <v>11366</v>
      </c>
      <c r="AS128" s="258" t="s">
        <v>11371</v>
      </c>
      <c r="AT128" s="241" t="str">
        <f t="shared" si="26"/>
        <v>소그라트 사막 멀티 미궁 클리어</v>
      </c>
      <c r="AU128" s="241" t="str">
        <f t="shared" si="27"/>
        <v>Clear Sograt Desert Multi Labyrinth</v>
      </c>
      <c r="AV128" s="241" t="str">
        <f t="shared" si="28"/>
        <v>挑戰蘇克拉特沙漠多人迷宮</v>
      </c>
      <c r="AW128" s="241" t="str">
        <f t="shared" si="29"/>
        <v>通关苏克拉特沙漠多人迷宫</v>
      </c>
      <c r="AX128" s="241">
        <f t="shared" si="30"/>
        <v>0</v>
      </c>
      <c r="AY128" s="241" t="str">
        <f t="shared" si="31"/>
        <v>เคลียร์ Sograt Desert Multi Labyrinth</v>
      </c>
      <c r="AZ128" s="241" t="str">
        <f t="shared" si="32"/>
        <v>Selesaikan Labirin Multi Sograt Desert</v>
      </c>
      <c r="BA128" s="241" t="str">
        <f t="shared" si="33"/>
        <v>Magtagumpay sa Sograt Desert Multi Labyrinth</v>
      </c>
      <c r="BB128" s="241" t="str">
        <f t="shared" si="34"/>
        <v>Selesaikan Labirin Pelbagai Gurun Sograt</v>
      </c>
      <c r="BC128" s="241"/>
      <c r="BD128" s="241"/>
      <c r="BE128" s="241"/>
      <c r="BF128" s="241"/>
      <c r="BI128" s="236">
        <v>242127</v>
      </c>
      <c r="BJ128" s="235" t="str">
        <f t="shared" si="35"/>
        <v>메인 퀘스트 127 클리어</v>
      </c>
      <c r="BK128" s="234" t="str">
        <f t="shared" si="36"/>
        <v>Main Quest 127 Clear</v>
      </c>
      <c r="BL128" s="234" t="str">
        <f t="shared" si="37"/>
        <v>主線任務127通關</v>
      </c>
      <c r="BM128" s="234" t="str">
        <f t="shared" si="38"/>
        <v>通关主线任务127</v>
      </c>
      <c r="BN128" s="234" t="str">
        <f t="shared" si="39"/>
        <v>メインクエスト127クリア</v>
      </c>
      <c r="BO128" s="234" t="str">
        <f t="shared" si="40"/>
        <v>เคลียร์ Main Quest 127</v>
      </c>
      <c r="BP128" s="234" t="str">
        <f t="shared" si="41"/>
        <v>Misi Utama 127 Selesai</v>
      </c>
      <c r="BQ128" s="234" t="str">
        <f t="shared" si="42"/>
        <v>Tagumpay sa Pangunahing Quest 127</v>
      </c>
      <c r="BR128" s="234" t="str">
        <f t="shared" si="43"/>
        <v>Selesai Pencarian Utama 127</v>
      </c>
    </row>
    <row r="129" spans="1:70" ht="12.75" thickBot="1" x14ac:dyDescent="0.25">
      <c r="A129" s="31">
        <v>142128</v>
      </c>
      <c r="B129" s="201" t="str" cm="1">
        <f t="array" ref="B129">INDEX($AJ:$AS,MATCH($A129,$AJ:$AJ,0),B$1)</f>
        <v>MVP 처치</v>
      </c>
      <c r="C129" s="201" t="str" cm="1">
        <f t="array" ref="C129">INDEX($AJ:$AS,MATCH($A129,$AJ:$AJ,0),C$1)</f>
        <v>Defeat MVP</v>
      </c>
      <c r="D129" s="201" t="str" cm="1">
        <f t="array" ref="D129">INDEX($AJ:$AS,MATCH($A129,$AJ:$AJ,0),D$1)</f>
        <v>擊敗MVP</v>
      </c>
      <c r="E129" s="201" t="str" cm="1">
        <f t="array" ref="E129">INDEX($AJ:$AS,MATCH($A129,$AJ:$AJ,0),E$1)</f>
        <v>击杀MVP</v>
      </c>
      <c r="F129" s="201" t="str" cm="1">
        <f t="array" ref="F129">INDEX($AJ:$AS,MATCH($A129,$AJ:$AJ,0),F$1)</f>
        <v>一次転職</v>
      </c>
      <c r="G129" s="201" t="str" cm="1">
        <f t="array" ref="G129">INDEX($AJ:$AS,MATCH($A129,$AJ:$AJ,0),G$1)</f>
        <v>จัดการ MVP</v>
      </c>
      <c r="H129" s="201" t="str" cm="1">
        <f t="array" ref="H129">INDEX($AJ:$AS,MATCH($A129,$AJ:$AJ,0),H$1)</f>
        <v>Kalahkan MVP</v>
      </c>
      <c r="I129" s="201" t="str" cm="1">
        <f t="array" ref="I129">INDEX($AJ:$AS,MATCH($A129,$AJ:$AJ,0),I$1)</f>
        <v>Talunin ang MVP</v>
      </c>
      <c r="J129" s="201" t="str" cm="1">
        <f t="array" ref="J129">INDEX($AJ:$AS,MATCH($A129,$AJ:$AJ,0),J$1)</f>
        <v>Tewaskan MVP</v>
      </c>
      <c r="K129" s="31">
        <v>0</v>
      </c>
      <c r="L129" s="31">
        <v>142128</v>
      </c>
      <c r="M129" s="31" t="str">
        <f>'가이드 작업용'!M129</f>
        <v>MVP 처치</v>
      </c>
      <c r="N129" s="31" t="str">
        <f t="shared" si="24"/>
        <v>-</v>
      </c>
      <c r="R129" s="140">
        <v>1128</v>
      </c>
      <c r="S129" s="140">
        <v>2</v>
      </c>
      <c r="T129" s="140">
        <v>142128</v>
      </c>
      <c r="U129" s="140">
        <v>242128</v>
      </c>
      <c r="V129" s="186" t="str">
        <f>'가이드 작업용'!M129</f>
        <v>MVP 처치</v>
      </c>
      <c r="W129" s="197" t="e">
        <f t="shared" si="44"/>
        <v>#N/A</v>
      </c>
      <c r="X129" s="202" t="e">
        <f t="shared" si="25"/>
        <v>#N/A</v>
      </c>
      <c r="AC129" s="201">
        <v>142128</v>
      </c>
      <c r="AD129" s="201" t="s">
        <v>8455</v>
      </c>
      <c r="AJ129" s="276">
        <v>142128</v>
      </c>
      <c r="AK129" s="277" t="s">
        <v>2466</v>
      </c>
      <c r="AL129" s="258" t="s">
        <v>8479</v>
      </c>
      <c r="AM129" s="258" t="s">
        <v>9330</v>
      </c>
      <c r="AN129" s="258" t="s">
        <v>9331</v>
      </c>
      <c r="AO129" s="258" t="s">
        <v>9332</v>
      </c>
      <c r="AP129" s="258" t="s">
        <v>9333</v>
      </c>
      <c r="AQ129" s="258" t="s">
        <v>9334</v>
      </c>
      <c r="AR129" s="258" t="s">
        <v>9335</v>
      </c>
      <c r="AS129" s="258" t="s">
        <v>9336</v>
      </c>
      <c r="AT129" s="241" t="str">
        <f t="shared" si="26"/>
        <v>MVP 처치</v>
      </c>
      <c r="AU129" s="241" t="str">
        <f t="shared" si="27"/>
        <v>Defeat MVP</v>
      </c>
      <c r="AV129" s="241" t="str">
        <f t="shared" si="28"/>
        <v>擊敗MVP</v>
      </c>
      <c r="AW129" s="241" t="str">
        <f t="shared" si="29"/>
        <v>击杀MVP</v>
      </c>
      <c r="AX129" s="241" t="str">
        <f t="shared" si="30"/>
        <v>一次転職</v>
      </c>
      <c r="AY129" s="241" t="str">
        <f t="shared" si="31"/>
        <v>จัดการ MVP</v>
      </c>
      <c r="AZ129" s="241" t="str">
        <f t="shared" si="32"/>
        <v>Kalahkan MVP</v>
      </c>
      <c r="BA129" s="241" t="str">
        <f t="shared" si="33"/>
        <v>Talunin ang MVP</v>
      </c>
      <c r="BB129" s="241" t="str">
        <f t="shared" si="34"/>
        <v>Tewaskan MVP</v>
      </c>
      <c r="BC129" s="241"/>
      <c r="BD129" s="241"/>
      <c r="BE129" s="241"/>
      <c r="BF129" s="241"/>
      <c r="BI129" s="236">
        <v>242128</v>
      </c>
      <c r="BJ129" s="235" t="str">
        <f t="shared" si="35"/>
        <v>메인 퀘스트 128 클리어</v>
      </c>
      <c r="BK129" s="234" t="str">
        <f t="shared" si="36"/>
        <v>Main Quest 128 Clear</v>
      </c>
      <c r="BL129" s="234" t="str">
        <f t="shared" si="37"/>
        <v>主線任務128通關</v>
      </c>
      <c r="BM129" s="234" t="str">
        <f t="shared" si="38"/>
        <v>通关主线任务128</v>
      </c>
      <c r="BN129" s="234" t="str">
        <f t="shared" si="39"/>
        <v>メインクエスト128クリア</v>
      </c>
      <c r="BO129" s="234" t="str">
        <f t="shared" si="40"/>
        <v>เคลียร์ Main Quest 128</v>
      </c>
      <c r="BP129" s="234" t="str">
        <f t="shared" si="41"/>
        <v>Misi Utama 128 Selesai</v>
      </c>
      <c r="BQ129" s="234" t="str">
        <f t="shared" si="42"/>
        <v>Tagumpay sa Pangunahing Quest 128</v>
      </c>
      <c r="BR129" s="234" t="str">
        <f t="shared" si="43"/>
        <v>Selesai Pencarian Utama 128</v>
      </c>
    </row>
    <row r="130" spans="1:70" ht="12.75" thickBot="1" x14ac:dyDescent="0.25">
      <c r="A130" s="31">
        <v>142129</v>
      </c>
      <c r="B130" s="201" t="str" cm="1">
        <f t="array" ref="B130">INDEX($AJ:$AS,MATCH($A130,$AJ:$AJ,0),B$1)</f>
        <v>콘도르 보스 처치</v>
      </c>
      <c r="C130" s="201" t="str" cm="1">
        <f t="array" ref="C130">INDEX($AJ:$AS,MATCH($A130,$AJ:$AJ,0),C$1)</f>
        <v>Defeat Condor Boss</v>
      </c>
      <c r="D130" s="201" t="str" cm="1">
        <f t="array" ref="D130">INDEX($AJ:$AS,MATCH($A130,$AJ:$AJ,0),D$1)</f>
        <v>擊敗禿鷹BOSS</v>
      </c>
      <c r="E130" s="201" t="str" cm="1">
        <f t="array" ref="E130">INDEX($AJ:$AS,MATCH($A130,$AJ:$AJ,0),E$1)</f>
        <v>击杀秃鹰BOSS</v>
      </c>
      <c r="F130" s="201" t="str" cm="1">
        <f t="array" ref="F130">INDEX($AJ:$AS,MATCH($A130,$AJ:$AJ,0),F$1)</f>
        <v>コンドル·ボス処置</v>
      </c>
      <c r="G130" s="201" t="str" cm="1">
        <f t="array" ref="G130">INDEX($AJ:$AS,MATCH($A130,$AJ:$AJ,0),G$1)</f>
        <v>จัดการ Condor BOSS</v>
      </c>
      <c r="H130" s="201" t="str" cm="1">
        <f t="array" ref="H130">INDEX($AJ:$AS,MATCH($A130,$AJ:$AJ,0),H$1)</f>
        <v>Kalahkan Bos Condor</v>
      </c>
      <c r="I130" s="201" t="str" cm="1">
        <f t="array" ref="I130">INDEX($AJ:$AS,MATCH($A130,$AJ:$AJ,0),I$1)</f>
        <v>Talunin ang Condor Boss</v>
      </c>
      <c r="J130" s="201" t="str" cm="1">
        <f t="array" ref="J130">INDEX($AJ:$AS,MATCH($A130,$AJ:$AJ,0),J$1)</f>
        <v>Tewaskan Boss Kondor</v>
      </c>
      <c r="K130" s="31">
        <v>0</v>
      </c>
      <c r="L130" s="31">
        <v>142129</v>
      </c>
      <c r="M130" s="31" t="str">
        <f>'가이드 작업용'!M130</f>
        <v>콘도르 보스 처치</v>
      </c>
      <c r="N130" s="31" t="str">
        <f t="shared" si="24"/>
        <v>-</v>
      </c>
      <c r="R130" s="140">
        <v>1129</v>
      </c>
      <c r="S130" s="140">
        <v>2</v>
      </c>
      <c r="T130" s="140">
        <v>142129</v>
      </c>
      <c r="U130" s="140">
        <v>242129</v>
      </c>
      <c r="V130" s="186" t="str">
        <f>'가이드 작업용'!M130</f>
        <v>콘도르 보스 처치</v>
      </c>
      <c r="W130" s="197" t="e">
        <f t="shared" si="44"/>
        <v>#N/A</v>
      </c>
      <c r="X130" s="202" t="e">
        <f t="shared" si="25"/>
        <v>#N/A</v>
      </c>
      <c r="AC130" s="201">
        <v>142129</v>
      </c>
      <c r="AD130" s="201" t="s">
        <v>2466</v>
      </c>
      <c r="AE130" s="201" t="s">
        <v>8479</v>
      </c>
      <c r="AJ130" s="276">
        <v>142129</v>
      </c>
      <c r="AK130" s="278" t="s">
        <v>8454</v>
      </c>
      <c r="AL130" s="258" t="s">
        <v>9875</v>
      </c>
      <c r="AM130" s="258" t="s">
        <v>9876</v>
      </c>
      <c r="AN130" s="258" t="s">
        <v>9877</v>
      </c>
      <c r="AO130" s="258" t="s">
        <v>9878</v>
      </c>
      <c r="AP130" s="258" t="s">
        <v>9879</v>
      </c>
      <c r="AQ130" s="258" t="s">
        <v>9880</v>
      </c>
      <c r="AR130" s="258" t="s">
        <v>9881</v>
      </c>
      <c r="AS130" s="258" t="s">
        <v>9882</v>
      </c>
      <c r="AT130" s="241" t="str">
        <f t="shared" si="26"/>
        <v>콘도르 보스 처치</v>
      </c>
      <c r="AU130" s="241" t="str">
        <f t="shared" si="27"/>
        <v>Defeat Condor Boss</v>
      </c>
      <c r="AV130" s="241" t="str">
        <f t="shared" si="28"/>
        <v>擊敗禿鷹BOSS</v>
      </c>
      <c r="AW130" s="241" t="str">
        <f t="shared" si="29"/>
        <v>击杀秃鹰BOSS</v>
      </c>
      <c r="AX130" s="241" t="str">
        <f t="shared" si="30"/>
        <v>コンドル·ボス処置</v>
      </c>
      <c r="AY130" s="241" t="str">
        <f t="shared" si="31"/>
        <v>จัดการ Condor BOSS</v>
      </c>
      <c r="AZ130" s="241" t="str">
        <f t="shared" si="32"/>
        <v>Kalahkan Bos Condor</v>
      </c>
      <c r="BA130" s="241" t="str">
        <f t="shared" si="33"/>
        <v>Talunin ang Condor Boss</v>
      </c>
      <c r="BB130" s="241" t="str">
        <f t="shared" si="34"/>
        <v>Tewaskan Boss Kondor</v>
      </c>
      <c r="BC130" s="241"/>
      <c r="BD130" s="241"/>
      <c r="BE130" s="241"/>
      <c r="BF130" s="241"/>
      <c r="BI130" s="236">
        <v>242129</v>
      </c>
      <c r="BJ130" s="235" t="str">
        <f t="shared" si="35"/>
        <v>메인 퀘스트 129 클리어</v>
      </c>
      <c r="BK130" s="234" t="str">
        <f t="shared" si="36"/>
        <v>Main Quest 129 Clear</v>
      </c>
      <c r="BL130" s="234" t="str">
        <f t="shared" si="37"/>
        <v>主線任務129通關</v>
      </c>
      <c r="BM130" s="234" t="str">
        <f t="shared" si="38"/>
        <v>通关主线任务129</v>
      </c>
      <c r="BN130" s="234" t="str">
        <f t="shared" si="39"/>
        <v>メインクエスト129クリア</v>
      </c>
      <c r="BO130" s="234" t="str">
        <f t="shared" si="40"/>
        <v>เคลียร์ Main Quest 129</v>
      </c>
      <c r="BP130" s="234" t="str">
        <f t="shared" si="41"/>
        <v>Misi Utama 129 Selesai</v>
      </c>
      <c r="BQ130" s="234" t="str">
        <f t="shared" si="42"/>
        <v>Tagumpay sa Pangunahing Quest 129</v>
      </c>
      <c r="BR130" s="234" t="str">
        <f t="shared" si="43"/>
        <v>Selesai Pencarian Utama 129</v>
      </c>
    </row>
    <row r="131" spans="1:70" ht="12.75" thickBot="1" x14ac:dyDescent="0.25">
      <c r="A131" s="31">
        <v>142130</v>
      </c>
      <c r="B131" s="201" t="str" cm="1">
        <f t="array" ref="B131">INDEX($AJ:$AS,MATCH($A131,$AJ:$AJ,0),B$1)</f>
        <v>스콜피온 처치</v>
      </c>
      <c r="C131" s="201" t="str" cm="1">
        <f t="array" ref="C131">INDEX($AJ:$AS,MATCH($A131,$AJ:$AJ,0),C$1)</f>
        <v>Defeat Scorpion</v>
      </c>
      <c r="D131" s="201" t="str" cm="1">
        <f t="array" ref="D131">INDEX($AJ:$AS,MATCH($A131,$AJ:$AJ,0),D$1)</f>
        <v>擊敗蠍子</v>
      </c>
      <c r="E131" s="201" t="str" cm="1">
        <f t="array" ref="E131">INDEX($AJ:$AS,MATCH($A131,$AJ:$AJ,0),E$1)</f>
        <v>击杀蝎子</v>
      </c>
      <c r="F131" s="201" t="str" cm="1">
        <f t="array" ref="F131">INDEX($AJ:$AS,MATCH($A131,$AJ:$AJ,0),F$1)</f>
        <v>スコルピオン処置</v>
      </c>
      <c r="G131" s="201" t="str" cm="1">
        <f t="array" ref="G131">INDEX($AJ:$AS,MATCH($A131,$AJ:$AJ,0),G$1)</f>
        <v>จัดการ Scorpion</v>
      </c>
      <c r="H131" s="201" t="str" cm="1">
        <f t="array" ref="H131">INDEX($AJ:$AS,MATCH($A131,$AJ:$AJ,0),H$1)</f>
        <v>Kalahkan Scorpion</v>
      </c>
      <c r="I131" s="201" t="str" cm="1">
        <f t="array" ref="I131">INDEX($AJ:$AS,MATCH($A131,$AJ:$AJ,0),I$1)</f>
        <v>Talunin ang Scorpion</v>
      </c>
      <c r="J131" s="201" t="str" cm="1">
        <f t="array" ref="J131">INDEX($AJ:$AS,MATCH($A131,$AJ:$AJ,0),J$1)</f>
        <v>Tewaskan Kala Jengking</v>
      </c>
      <c r="K131" s="31">
        <v>0</v>
      </c>
      <c r="L131" s="31">
        <v>142130</v>
      </c>
      <c r="M131" s="31" t="str">
        <f>'가이드 작업용'!M131</f>
        <v>스콜피온 처치</v>
      </c>
      <c r="N131" s="31" t="str">
        <f t="shared" ref="N131:N194" si="45">IF(B131=M131,"-","다름")</f>
        <v>-</v>
      </c>
      <c r="R131" s="140">
        <v>1130</v>
      </c>
      <c r="S131" s="140">
        <v>2</v>
      </c>
      <c r="T131" s="140">
        <v>142130</v>
      </c>
      <c r="U131" s="140">
        <v>242130</v>
      </c>
      <c r="V131" s="186" t="str">
        <f>'가이드 작업용'!M131</f>
        <v>스콜피온 처치</v>
      </c>
      <c r="W131" s="197" t="e">
        <f t="shared" si="44"/>
        <v>#N/A</v>
      </c>
      <c r="X131" s="202" t="e">
        <f t="shared" ref="X131:X194" si="46">VLOOKUP(T131,$AC$2:$AD$124,2,FALSE)</f>
        <v>#N/A</v>
      </c>
      <c r="AC131" s="201">
        <v>142130</v>
      </c>
      <c r="AD131" s="201" t="s">
        <v>8456</v>
      </c>
      <c r="AJ131" s="276">
        <v>142130</v>
      </c>
      <c r="AK131" s="277" t="s">
        <v>8455</v>
      </c>
      <c r="AL131" s="258" t="s">
        <v>9883</v>
      </c>
      <c r="AM131" s="258" t="s">
        <v>9884</v>
      </c>
      <c r="AN131" s="258" t="s">
        <v>9885</v>
      </c>
      <c r="AO131" s="258" t="s">
        <v>9886</v>
      </c>
      <c r="AP131" s="258" t="s">
        <v>9887</v>
      </c>
      <c r="AQ131" s="258" t="s">
        <v>9888</v>
      </c>
      <c r="AR131" s="258" t="s">
        <v>9889</v>
      </c>
      <c r="AS131" s="258" t="s">
        <v>9890</v>
      </c>
      <c r="AT131" s="241" t="str">
        <f t="shared" ref="AT131:AT194" si="47">IFERROR(VLOOKUP($AJ131,$BU$24:$CD$43,AT$1,FALSE),AK131)</f>
        <v>스콜피온 처치</v>
      </c>
      <c r="AU131" s="241" t="str">
        <f t="shared" ref="AU131:AU194" si="48">IFERROR(VLOOKUP($AJ131,$BU$24:$CD$43,AU$1,FALSE),AL131)</f>
        <v>Defeat Scorpion</v>
      </c>
      <c r="AV131" s="241" t="str">
        <f t="shared" ref="AV131:AV194" si="49">IFERROR(VLOOKUP($AJ131,$BU$24:$CD$43,AV$1,FALSE),AM131)</f>
        <v>擊敗蠍子</v>
      </c>
      <c r="AW131" s="241" t="str">
        <f t="shared" ref="AW131:AW194" si="50">IFERROR(VLOOKUP($AJ131,$BU$24:$CD$43,AW$1,FALSE),AN131)</f>
        <v>击杀蝎子</v>
      </c>
      <c r="AX131" s="241" t="str">
        <f t="shared" ref="AX131:AX194" si="51">IFERROR(VLOOKUP($AJ131,$BU$24:$CD$43,AX$1,FALSE),AO131)</f>
        <v>スコルピオン処置</v>
      </c>
      <c r="AY131" s="241" t="str">
        <f t="shared" ref="AY131:AY194" si="52">IFERROR(VLOOKUP($AJ131,$BU$24:$CD$43,AY$1,FALSE),AP131)</f>
        <v>จัดการ Scorpion</v>
      </c>
      <c r="AZ131" s="241" t="str">
        <f t="shared" ref="AZ131:AZ194" si="53">IFERROR(VLOOKUP($AJ131,$BU$24:$CD$43,AZ$1,FALSE),AQ131)</f>
        <v>Kalahkan Scorpion</v>
      </c>
      <c r="BA131" s="241" t="str">
        <f t="shared" ref="BA131:BA194" si="54">IFERROR(VLOOKUP($AJ131,$BU$24:$CD$43,BA$1,FALSE),AR131)</f>
        <v>Talunin ang Scorpion</v>
      </c>
      <c r="BB131" s="241" t="str">
        <f t="shared" ref="BB131:BB194" si="55">IFERROR(VLOOKUP($AJ131,$BU$24:$CD$43,BB$1,FALSE),AS131)</f>
        <v>Tewaskan Kala Jengking</v>
      </c>
      <c r="BC131" s="241"/>
      <c r="BD131" s="241"/>
      <c r="BE131" s="241"/>
      <c r="BF131" s="241"/>
      <c r="BI131" s="236">
        <v>242130</v>
      </c>
      <c r="BJ131" s="235" t="str">
        <f t="shared" ref="BJ131:BJ194" si="56">"메인 퀘스트 "&amp;ROW()-1&amp;" 클리어"</f>
        <v>메인 퀘스트 130 클리어</v>
      </c>
      <c r="BK131" s="234" t="str">
        <f t="shared" ref="BK131:BK194" si="57">"Main Quest "&amp;ROW()-1&amp;" Clear"</f>
        <v>Main Quest 130 Clear</v>
      </c>
      <c r="BL131" s="234" t="str">
        <f t="shared" ref="BL131:BL194" si="58">"主線任務"&amp;ROW()-1&amp;"通關"</f>
        <v>主線任務130通關</v>
      </c>
      <c r="BM131" s="234" t="str">
        <f t="shared" ref="BM131:BM194" si="59">"通关主线任务"&amp;ROW()-1</f>
        <v>通关主线任务130</v>
      </c>
      <c r="BN131" s="234" t="str">
        <f t="shared" ref="BN131:BN194" si="60">"メインクエスト"&amp;ROW()-1&amp;"クリア"</f>
        <v>メインクエスト130クリア</v>
      </c>
      <c r="BO131" s="234" t="str">
        <f t="shared" ref="BO131:BO194" si="61">"เคลียร์ Main Quest "&amp;ROW()-1</f>
        <v>เคลียร์ Main Quest 130</v>
      </c>
      <c r="BP131" s="234" t="str">
        <f t="shared" ref="BP131:BP194" si="62">"Misi Utama "&amp;ROW()-1&amp;" Selesai"</f>
        <v>Misi Utama 130 Selesai</v>
      </c>
      <c r="BQ131" s="234" t="str">
        <f t="shared" ref="BQ131:BQ194" si="63">"Tagumpay sa Pangunahing Quest "&amp;ROW()-1</f>
        <v>Tagumpay sa Pangunahing Quest 130</v>
      </c>
      <c r="BR131" s="234" t="str">
        <f t="shared" ref="BR131:BR194" si="64">"Selesai Pencarian Utama "&amp;ROW()-1</f>
        <v>Selesai Pencarian Utama 130</v>
      </c>
    </row>
    <row r="132" spans="1:70" ht="12.75" thickBot="1" x14ac:dyDescent="0.25">
      <c r="A132" s="31">
        <v>142131</v>
      </c>
      <c r="B132" s="201" t="str" cm="1">
        <f t="array" ref="B132">INDEX($AJ:$AS,MATCH($A132,$AJ:$AJ,0),B$1)</f>
        <v>MVP 처치</v>
      </c>
      <c r="C132" s="201" t="str" cm="1">
        <f t="array" ref="C132">INDEX($AJ:$AS,MATCH($A132,$AJ:$AJ,0),C$1)</f>
        <v>Defeat MVP</v>
      </c>
      <c r="D132" s="201" t="str" cm="1">
        <f t="array" ref="D132">INDEX($AJ:$AS,MATCH($A132,$AJ:$AJ,0),D$1)</f>
        <v>擊敗MVP</v>
      </c>
      <c r="E132" s="201" t="str" cm="1">
        <f t="array" ref="E132">INDEX($AJ:$AS,MATCH($A132,$AJ:$AJ,0),E$1)</f>
        <v>击杀MVP</v>
      </c>
      <c r="F132" s="201" t="str" cm="1">
        <f t="array" ref="F132">INDEX($AJ:$AS,MATCH($A132,$AJ:$AJ,0),F$1)</f>
        <v>一次転職</v>
      </c>
      <c r="G132" s="201" t="str" cm="1">
        <f t="array" ref="G132">INDEX($AJ:$AS,MATCH($A132,$AJ:$AJ,0),G$1)</f>
        <v>จัดการ MVP</v>
      </c>
      <c r="H132" s="201" t="str" cm="1">
        <f t="array" ref="H132">INDEX($AJ:$AS,MATCH($A132,$AJ:$AJ,0),H$1)</f>
        <v>Kalahkan MVP</v>
      </c>
      <c r="I132" s="201" t="str" cm="1">
        <f t="array" ref="I132">INDEX($AJ:$AS,MATCH($A132,$AJ:$AJ,0),I$1)</f>
        <v>Talunin ang MVP</v>
      </c>
      <c r="J132" s="201" t="str" cm="1">
        <f t="array" ref="J132">INDEX($AJ:$AS,MATCH($A132,$AJ:$AJ,0),J$1)</f>
        <v>Tewaskan MVP</v>
      </c>
      <c r="K132" s="31">
        <v>0</v>
      </c>
      <c r="L132" s="31">
        <v>142131</v>
      </c>
      <c r="M132" s="31" t="str">
        <f>'가이드 작업용'!M132</f>
        <v>MVP 처치</v>
      </c>
      <c r="N132" s="31" t="str">
        <f t="shared" si="45"/>
        <v>-</v>
      </c>
      <c r="R132" s="140">
        <v>1131</v>
      </c>
      <c r="S132" s="140">
        <v>2</v>
      </c>
      <c r="T132" s="140">
        <v>142131</v>
      </c>
      <c r="U132" s="140">
        <v>242131</v>
      </c>
      <c r="V132" s="186" t="str">
        <f>'가이드 작업용'!M132</f>
        <v>MVP 처치</v>
      </c>
      <c r="W132" s="197" t="e">
        <f t="shared" si="44"/>
        <v>#N/A</v>
      </c>
      <c r="X132" s="202" t="e">
        <f t="shared" si="46"/>
        <v>#N/A</v>
      </c>
      <c r="AC132" s="201">
        <v>142131</v>
      </c>
      <c r="AD132" s="201" t="s">
        <v>8457</v>
      </c>
      <c r="AJ132" s="276">
        <v>142131</v>
      </c>
      <c r="AK132" s="278" t="s">
        <v>2466</v>
      </c>
      <c r="AL132" s="258" t="s">
        <v>8479</v>
      </c>
      <c r="AM132" s="258" t="s">
        <v>9330</v>
      </c>
      <c r="AN132" s="258" t="s">
        <v>9331</v>
      </c>
      <c r="AO132" s="258" t="s">
        <v>9332</v>
      </c>
      <c r="AP132" s="258" t="s">
        <v>9333</v>
      </c>
      <c r="AQ132" s="258" t="s">
        <v>9334</v>
      </c>
      <c r="AR132" s="258" t="s">
        <v>9335</v>
      </c>
      <c r="AS132" s="258" t="s">
        <v>9336</v>
      </c>
      <c r="AT132" s="241" t="str">
        <f t="shared" si="47"/>
        <v>MVP 처치</v>
      </c>
      <c r="AU132" s="241" t="str">
        <f t="shared" si="48"/>
        <v>Defeat MVP</v>
      </c>
      <c r="AV132" s="241" t="str">
        <f t="shared" si="49"/>
        <v>擊敗MVP</v>
      </c>
      <c r="AW132" s="241" t="str">
        <f t="shared" si="50"/>
        <v>击杀MVP</v>
      </c>
      <c r="AX132" s="241" t="str">
        <f t="shared" si="51"/>
        <v>一次転職</v>
      </c>
      <c r="AY132" s="241" t="str">
        <f t="shared" si="52"/>
        <v>จัดการ MVP</v>
      </c>
      <c r="AZ132" s="241" t="str">
        <f t="shared" si="53"/>
        <v>Kalahkan MVP</v>
      </c>
      <c r="BA132" s="241" t="str">
        <f t="shared" si="54"/>
        <v>Talunin ang MVP</v>
      </c>
      <c r="BB132" s="241" t="str">
        <f t="shared" si="55"/>
        <v>Tewaskan MVP</v>
      </c>
      <c r="BC132" s="241"/>
      <c r="BD132" s="241"/>
      <c r="BE132" s="241"/>
      <c r="BF132" s="241"/>
      <c r="BI132" s="236">
        <v>242131</v>
      </c>
      <c r="BJ132" s="235" t="str">
        <f t="shared" si="56"/>
        <v>메인 퀘스트 131 클리어</v>
      </c>
      <c r="BK132" s="234" t="str">
        <f t="shared" si="57"/>
        <v>Main Quest 131 Clear</v>
      </c>
      <c r="BL132" s="234" t="str">
        <f t="shared" si="58"/>
        <v>主線任務131通關</v>
      </c>
      <c r="BM132" s="234" t="str">
        <f t="shared" si="59"/>
        <v>通关主线任务131</v>
      </c>
      <c r="BN132" s="234" t="str">
        <f t="shared" si="60"/>
        <v>メインクエスト131クリア</v>
      </c>
      <c r="BO132" s="234" t="str">
        <f t="shared" si="61"/>
        <v>เคลียร์ Main Quest 131</v>
      </c>
      <c r="BP132" s="234" t="str">
        <f t="shared" si="62"/>
        <v>Misi Utama 131 Selesai</v>
      </c>
      <c r="BQ132" s="234" t="str">
        <f t="shared" si="63"/>
        <v>Tagumpay sa Pangunahing Quest 131</v>
      </c>
      <c r="BR132" s="234" t="str">
        <f t="shared" si="64"/>
        <v>Selesai Pencarian Utama 131</v>
      </c>
    </row>
    <row r="133" spans="1:70" ht="12.75" thickBot="1" x14ac:dyDescent="0.25">
      <c r="A133" s="31">
        <v>142132</v>
      </c>
      <c r="B133" s="201" t="str" cm="1">
        <f t="array" ref="B133">INDEX($AJ:$AS,MATCH($A133,$AJ:$AJ,0),B$1)</f>
        <v>스콜피온 소탕</v>
      </c>
      <c r="C133" s="201" t="str" cm="1">
        <f t="array" ref="C133">INDEX($AJ:$AS,MATCH($A133,$AJ:$AJ,0),C$1)</f>
        <v>Sweep Scorpion</v>
      </c>
      <c r="D133" s="201" t="str" cm="1">
        <f t="array" ref="D133">INDEX($AJ:$AS,MATCH($A133,$AJ:$AJ,0),D$1)</f>
        <v>擊敗蠍子</v>
      </c>
      <c r="E133" s="201" t="str" cm="1">
        <f t="array" ref="E133">INDEX($AJ:$AS,MATCH($A133,$AJ:$AJ,0),E$1)</f>
        <v>扫荡蝎子</v>
      </c>
      <c r="F133" s="201" t="str" cm="1">
        <f t="array" ref="F133">INDEX($AJ:$AS,MATCH($A133,$AJ:$AJ,0),F$1)</f>
        <v>スコルピオン掃討</v>
      </c>
      <c r="G133" s="201" t="str" cm="1">
        <f t="array" ref="G133">INDEX($AJ:$AS,MATCH($A133,$AJ:$AJ,0),G$1)</f>
        <v>กวาดล้าง Scorpion</v>
      </c>
      <c r="H133" s="201" t="str" cm="1">
        <f t="array" ref="H133">INDEX($AJ:$AS,MATCH($A133,$AJ:$AJ,0),H$1)</f>
        <v>Musnahkan Scorpion</v>
      </c>
      <c r="I133" s="201" t="str" cm="1">
        <f t="array" ref="I133">INDEX($AJ:$AS,MATCH($A133,$AJ:$AJ,0),I$1)</f>
        <v>Wasakin ang Scorpion</v>
      </c>
      <c r="J133" s="201" t="str" cm="1">
        <f t="array" ref="J133">INDEX($AJ:$AS,MATCH($A133,$AJ:$AJ,0),J$1)</f>
        <v>Sapu Kala Jengking</v>
      </c>
      <c r="K133" s="31">
        <v>0</v>
      </c>
      <c r="L133" s="31">
        <v>142132</v>
      </c>
      <c r="M133" s="31" t="str">
        <f>'가이드 작업용'!M133</f>
        <v>스콜피온 소탕</v>
      </c>
      <c r="N133" s="31" t="str">
        <f t="shared" si="45"/>
        <v>-</v>
      </c>
      <c r="R133" s="140">
        <v>1132</v>
      </c>
      <c r="S133" s="140">
        <v>2</v>
      </c>
      <c r="T133" s="140">
        <v>142132</v>
      </c>
      <c r="U133" s="140">
        <v>242132</v>
      </c>
      <c r="V133" s="186" t="str">
        <f>'가이드 작업용'!M133</f>
        <v>스콜피온 소탕</v>
      </c>
      <c r="W133" s="197" t="e">
        <f t="shared" si="44"/>
        <v>#N/A</v>
      </c>
      <c r="X133" s="202" t="e">
        <f t="shared" si="46"/>
        <v>#N/A</v>
      </c>
      <c r="AC133" s="201">
        <v>142132</v>
      </c>
      <c r="AD133" s="201" t="s">
        <v>8458</v>
      </c>
      <c r="AJ133" s="276">
        <v>142132</v>
      </c>
      <c r="AK133" s="277" t="s">
        <v>8456</v>
      </c>
      <c r="AL133" s="258" t="s">
        <v>9891</v>
      </c>
      <c r="AM133" s="258" t="s">
        <v>9884</v>
      </c>
      <c r="AN133" s="258" t="s">
        <v>9892</v>
      </c>
      <c r="AO133" s="258" t="s">
        <v>9893</v>
      </c>
      <c r="AP133" s="258" t="s">
        <v>9894</v>
      </c>
      <c r="AQ133" s="258" t="s">
        <v>9895</v>
      </c>
      <c r="AR133" s="258" t="s">
        <v>9896</v>
      </c>
      <c r="AS133" s="258" t="s">
        <v>9897</v>
      </c>
      <c r="AT133" s="241" t="str">
        <f t="shared" si="47"/>
        <v>스콜피온 소탕</v>
      </c>
      <c r="AU133" s="241" t="str">
        <f t="shared" si="48"/>
        <v>Sweep Scorpion</v>
      </c>
      <c r="AV133" s="241" t="str">
        <f t="shared" si="49"/>
        <v>擊敗蠍子</v>
      </c>
      <c r="AW133" s="241" t="str">
        <f t="shared" si="50"/>
        <v>扫荡蝎子</v>
      </c>
      <c r="AX133" s="241" t="str">
        <f t="shared" si="51"/>
        <v>スコルピオン掃討</v>
      </c>
      <c r="AY133" s="241" t="str">
        <f t="shared" si="52"/>
        <v>กวาดล้าง Scorpion</v>
      </c>
      <c r="AZ133" s="241" t="str">
        <f t="shared" si="53"/>
        <v>Musnahkan Scorpion</v>
      </c>
      <c r="BA133" s="241" t="str">
        <f t="shared" si="54"/>
        <v>Wasakin ang Scorpion</v>
      </c>
      <c r="BB133" s="241" t="str">
        <f t="shared" si="55"/>
        <v>Sapu Kala Jengking</v>
      </c>
      <c r="BC133" s="241"/>
      <c r="BD133" s="241"/>
      <c r="BE133" s="241"/>
      <c r="BF133" s="241"/>
      <c r="BI133" s="236">
        <v>242132</v>
      </c>
      <c r="BJ133" s="235" t="str">
        <f t="shared" si="56"/>
        <v>메인 퀘스트 132 클리어</v>
      </c>
      <c r="BK133" s="234" t="str">
        <f t="shared" si="57"/>
        <v>Main Quest 132 Clear</v>
      </c>
      <c r="BL133" s="234" t="str">
        <f t="shared" si="58"/>
        <v>主線任務132通關</v>
      </c>
      <c r="BM133" s="234" t="str">
        <f t="shared" si="59"/>
        <v>通关主线任务132</v>
      </c>
      <c r="BN133" s="234" t="str">
        <f t="shared" si="60"/>
        <v>メインクエスト132クリア</v>
      </c>
      <c r="BO133" s="234" t="str">
        <f t="shared" si="61"/>
        <v>เคลียร์ Main Quest 132</v>
      </c>
      <c r="BP133" s="234" t="str">
        <f t="shared" si="62"/>
        <v>Misi Utama 132 Selesai</v>
      </c>
      <c r="BQ133" s="234" t="str">
        <f t="shared" si="63"/>
        <v>Tagumpay sa Pangunahing Quest 132</v>
      </c>
      <c r="BR133" s="234" t="str">
        <f t="shared" si="64"/>
        <v>Selesai Pencarian Utama 132</v>
      </c>
    </row>
    <row r="134" spans="1:70" ht="12.75" thickBot="1" x14ac:dyDescent="0.25">
      <c r="A134" s="31">
        <v>142133</v>
      </c>
      <c r="B134" s="201" t="str" cm="1">
        <f t="array" ref="B134">INDEX($AJ:$AS,MATCH($A134,$AJ:$AJ,0),B$1)</f>
        <v>장비 강화</v>
      </c>
      <c r="C134" s="201" t="str" cm="1">
        <f t="array" ref="C134">INDEX($AJ:$AS,MATCH($A134,$AJ:$AJ,0),C$1)</f>
        <v>Upgrade Gear</v>
      </c>
      <c r="D134" s="201" t="str" cm="1">
        <f t="array" ref="D134">INDEX($AJ:$AS,MATCH($A134,$AJ:$AJ,0),D$1)</f>
        <v>強化裝備</v>
      </c>
      <c r="E134" s="201" t="str" cm="1">
        <f t="array" ref="E134">INDEX($AJ:$AS,MATCH($A134,$AJ:$AJ,0),E$1)</f>
        <v>强化装备</v>
      </c>
      <c r="F134" s="201" t="str" cm="1">
        <f t="array" ref="F134">INDEX($AJ:$AS,MATCH($A134,$AJ:$AJ,0),F$1)</f>
        <v>装備強化</v>
      </c>
      <c r="G134" s="201" t="str" cm="1">
        <f t="array" ref="G134">INDEX($AJ:$AS,MATCH($A134,$AJ:$AJ,0),G$1)</f>
        <v>อัปเกรดอุปกรณ์</v>
      </c>
      <c r="H134" s="201" t="str" cm="1">
        <f t="array" ref="H134">INDEX($AJ:$AS,MATCH($A134,$AJ:$AJ,0),H$1)</f>
        <v>Tingkatkan Peralatan</v>
      </c>
      <c r="I134" s="201" t="str" cm="1">
        <f t="array" ref="I134">INDEX($AJ:$AS,MATCH($A134,$AJ:$AJ,0),I$1)</f>
        <v>Upgrade Gear</v>
      </c>
      <c r="J134" s="201" t="str" cm="1">
        <f t="array" ref="J134">INDEX($AJ:$AS,MATCH($A134,$AJ:$AJ,0),J$1)</f>
        <v>Naik Tahap Kelengkapan</v>
      </c>
      <c r="K134" s="31">
        <v>0</v>
      </c>
      <c r="L134" s="31">
        <v>142133</v>
      </c>
      <c r="M134" s="31" t="str">
        <f>'가이드 작업용'!M134</f>
        <v>장비 강화</v>
      </c>
      <c r="N134" s="31" t="str">
        <f t="shared" si="45"/>
        <v>-</v>
      </c>
      <c r="R134" s="140">
        <v>1133</v>
      </c>
      <c r="S134" s="140">
        <v>2</v>
      </c>
      <c r="T134" s="140">
        <v>142133</v>
      </c>
      <c r="U134" s="140">
        <v>242133</v>
      </c>
      <c r="V134" s="186" t="str">
        <f>'가이드 작업용'!M134</f>
        <v>장비 강화</v>
      </c>
      <c r="W134" s="197" t="e">
        <f t="shared" si="44"/>
        <v>#N/A</v>
      </c>
      <c r="X134" s="202" t="e">
        <f t="shared" si="46"/>
        <v>#N/A</v>
      </c>
      <c r="AC134" s="201">
        <v>142133</v>
      </c>
      <c r="AD134" s="201" t="s">
        <v>8594</v>
      </c>
      <c r="AE134" s="201" t="s">
        <v>8584</v>
      </c>
      <c r="AJ134" s="276">
        <v>142133</v>
      </c>
      <c r="AK134" s="278" t="s">
        <v>2854</v>
      </c>
      <c r="AL134" s="258" t="s">
        <v>8475</v>
      </c>
      <c r="AM134" s="258" t="s">
        <v>9310</v>
      </c>
      <c r="AN134" s="258" t="s">
        <v>9311</v>
      </c>
      <c r="AO134" s="258" t="s">
        <v>9312</v>
      </c>
      <c r="AP134" s="258" t="s">
        <v>9313</v>
      </c>
      <c r="AQ134" s="258" t="s">
        <v>9314</v>
      </c>
      <c r="AR134" s="258" t="s">
        <v>8475</v>
      </c>
      <c r="AS134" s="258" t="s">
        <v>9315</v>
      </c>
      <c r="AT134" s="241" t="str">
        <f t="shared" si="47"/>
        <v>장비 강화</v>
      </c>
      <c r="AU134" s="241" t="str">
        <f t="shared" si="48"/>
        <v>Upgrade Gear</v>
      </c>
      <c r="AV134" s="241" t="str">
        <f t="shared" si="49"/>
        <v>強化裝備</v>
      </c>
      <c r="AW134" s="241" t="str">
        <f t="shared" si="50"/>
        <v>强化装备</v>
      </c>
      <c r="AX134" s="241" t="str">
        <f t="shared" si="51"/>
        <v>装備強化</v>
      </c>
      <c r="AY134" s="241" t="str">
        <f t="shared" si="52"/>
        <v>อัปเกรดอุปกรณ์</v>
      </c>
      <c r="AZ134" s="241" t="str">
        <f t="shared" si="53"/>
        <v>Tingkatkan Peralatan</v>
      </c>
      <c r="BA134" s="241" t="str">
        <f t="shared" si="54"/>
        <v>Upgrade Gear</v>
      </c>
      <c r="BB134" s="241" t="str">
        <f t="shared" si="55"/>
        <v>Naik Tahap Kelengkapan</v>
      </c>
      <c r="BC134" s="241"/>
      <c r="BD134" s="241"/>
      <c r="BE134" s="241"/>
      <c r="BF134" s="241"/>
      <c r="BI134" s="236">
        <v>242133</v>
      </c>
      <c r="BJ134" s="235" t="str">
        <f t="shared" si="56"/>
        <v>메인 퀘스트 133 클리어</v>
      </c>
      <c r="BK134" s="234" t="str">
        <f t="shared" si="57"/>
        <v>Main Quest 133 Clear</v>
      </c>
      <c r="BL134" s="234" t="str">
        <f t="shared" si="58"/>
        <v>主線任務133通關</v>
      </c>
      <c r="BM134" s="234" t="str">
        <f t="shared" si="59"/>
        <v>通关主线任务133</v>
      </c>
      <c r="BN134" s="234" t="str">
        <f t="shared" si="60"/>
        <v>メインクエスト133クリア</v>
      </c>
      <c r="BO134" s="234" t="str">
        <f t="shared" si="61"/>
        <v>เคลียร์ Main Quest 133</v>
      </c>
      <c r="BP134" s="234" t="str">
        <f t="shared" si="62"/>
        <v>Misi Utama 133 Selesai</v>
      </c>
      <c r="BQ134" s="234" t="str">
        <f t="shared" si="63"/>
        <v>Tagumpay sa Pangunahing Quest 133</v>
      </c>
      <c r="BR134" s="234" t="str">
        <f t="shared" si="64"/>
        <v>Selesai Pencarian Utama 133</v>
      </c>
    </row>
    <row r="135" spans="1:70" ht="12.75" thickBot="1" x14ac:dyDescent="0.25">
      <c r="A135" s="31">
        <v>142134</v>
      </c>
      <c r="B135" s="201" t="str" cm="1">
        <f t="array" ref="B135">INDEX($AJ:$AS,MATCH($A135,$AJ:$AJ,0),B$1)</f>
        <v>스콜피온 보스 처치</v>
      </c>
      <c r="C135" s="201" t="str" cm="1">
        <f t="array" ref="C135">INDEX($AJ:$AS,MATCH($A135,$AJ:$AJ,0),C$1)</f>
        <v>Defeat Scorpion Boss</v>
      </c>
      <c r="D135" s="201" t="str" cm="1">
        <f t="array" ref="D135">INDEX($AJ:$AS,MATCH($A135,$AJ:$AJ,0),D$1)</f>
        <v>擊敗蠍子BOSS</v>
      </c>
      <c r="E135" s="201" t="str" cm="1">
        <f t="array" ref="E135">INDEX($AJ:$AS,MATCH($A135,$AJ:$AJ,0),E$1)</f>
        <v>击杀蝎子BOSS</v>
      </c>
      <c r="F135" s="201" t="str" cm="1">
        <f t="array" ref="F135">INDEX($AJ:$AS,MATCH($A135,$AJ:$AJ,0),F$1)</f>
        <v>スコルピオン·ボス処置</v>
      </c>
      <c r="G135" s="201" t="str" cm="1">
        <f t="array" ref="G135">INDEX($AJ:$AS,MATCH($A135,$AJ:$AJ,0),G$1)</f>
        <v>จัดการ Scorpion BOSS</v>
      </c>
      <c r="H135" s="201" t="str" cm="1">
        <f t="array" ref="H135">INDEX($AJ:$AS,MATCH($A135,$AJ:$AJ,0),H$1)</f>
        <v>Kalahkan Bos Scorpion</v>
      </c>
      <c r="I135" s="201" t="str" cm="1">
        <f t="array" ref="I135">INDEX($AJ:$AS,MATCH($A135,$AJ:$AJ,0),I$1)</f>
        <v>Talunin ang Scorpion Boss</v>
      </c>
      <c r="J135" s="201" t="str" cm="1">
        <f t="array" ref="J135">INDEX($AJ:$AS,MATCH($A135,$AJ:$AJ,0),J$1)</f>
        <v>Tewaskan Boss Kala Jengking</v>
      </c>
      <c r="K135" s="31">
        <v>0</v>
      </c>
      <c r="L135" s="31">
        <v>142134</v>
      </c>
      <c r="M135" s="31" t="str">
        <f>'가이드 작업용'!M135</f>
        <v>스콜피온 보스 처치</v>
      </c>
      <c r="N135" s="31" t="str">
        <f t="shared" si="45"/>
        <v>-</v>
      </c>
      <c r="R135" s="140">
        <v>1134</v>
      </c>
      <c r="S135" s="140">
        <v>2</v>
      </c>
      <c r="T135" s="140">
        <v>142134</v>
      </c>
      <c r="U135" s="140">
        <v>242134</v>
      </c>
      <c r="V135" s="186" t="str">
        <f>'가이드 작업용'!M135</f>
        <v>스콜피온 보스 처치</v>
      </c>
      <c r="W135" s="197" t="e">
        <f t="shared" si="44"/>
        <v>#N/A</v>
      </c>
      <c r="X135" s="202" t="e">
        <f t="shared" si="46"/>
        <v>#N/A</v>
      </c>
      <c r="AC135" s="201">
        <v>142134</v>
      </c>
      <c r="AD135" s="201" t="s">
        <v>8459</v>
      </c>
      <c r="AJ135" s="276">
        <v>142134</v>
      </c>
      <c r="AK135" s="277" t="s">
        <v>8457</v>
      </c>
      <c r="AL135" s="258" t="s">
        <v>9898</v>
      </c>
      <c r="AM135" s="258" t="s">
        <v>9899</v>
      </c>
      <c r="AN135" s="258" t="s">
        <v>9900</v>
      </c>
      <c r="AO135" s="258" t="s">
        <v>9901</v>
      </c>
      <c r="AP135" s="258" t="s">
        <v>9902</v>
      </c>
      <c r="AQ135" s="258" t="s">
        <v>9903</v>
      </c>
      <c r="AR135" s="258" t="s">
        <v>9904</v>
      </c>
      <c r="AS135" s="258" t="s">
        <v>9905</v>
      </c>
      <c r="AT135" s="241" t="str">
        <f t="shared" si="47"/>
        <v>스콜피온 보스 처치</v>
      </c>
      <c r="AU135" s="241" t="str">
        <f t="shared" si="48"/>
        <v>Defeat Scorpion Boss</v>
      </c>
      <c r="AV135" s="241" t="str">
        <f t="shared" si="49"/>
        <v>擊敗蠍子BOSS</v>
      </c>
      <c r="AW135" s="241" t="str">
        <f t="shared" si="50"/>
        <v>击杀蝎子BOSS</v>
      </c>
      <c r="AX135" s="241" t="str">
        <f t="shared" si="51"/>
        <v>スコルピオン·ボス処置</v>
      </c>
      <c r="AY135" s="241" t="str">
        <f t="shared" si="52"/>
        <v>จัดการ Scorpion BOSS</v>
      </c>
      <c r="AZ135" s="241" t="str">
        <f t="shared" si="53"/>
        <v>Kalahkan Bos Scorpion</v>
      </c>
      <c r="BA135" s="241" t="str">
        <f t="shared" si="54"/>
        <v>Talunin ang Scorpion Boss</v>
      </c>
      <c r="BB135" s="241" t="str">
        <f t="shared" si="55"/>
        <v>Tewaskan Boss Kala Jengking</v>
      </c>
      <c r="BC135" s="241"/>
      <c r="BD135" s="241"/>
      <c r="BE135" s="241"/>
      <c r="BF135" s="241"/>
      <c r="BI135" s="236">
        <v>242134</v>
      </c>
      <c r="BJ135" s="235" t="str">
        <f t="shared" si="56"/>
        <v>메인 퀘스트 134 클리어</v>
      </c>
      <c r="BK135" s="234" t="str">
        <f t="shared" si="57"/>
        <v>Main Quest 134 Clear</v>
      </c>
      <c r="BL135" s="234" t="str">
        <f t="shared" si="58"/>
        <v>主線任務134通關</v>
      </c>
      <c r="BM135" s="234" t="str">
        <f t="shared" si="59"/>
        <v>通关主线任务134</v>
      </c>
      <c r="BN135" s="234" t="str">
        <f t="shared" si="60"/>
        <v>メインクエスト134クリア</v>
      </c>
      <c r="BO135" s="234" t="str">
        <f t="shared" si="61"/>
        <v>เคลียร์ Main Quest 134</v>
      </c>
      <c r="BP135" s="234" t="str">
        <f t="shared" si="62"/>
        <v>Misi Utama 134 Selesai</v>
      </c>
      <c r="BQ135" s="234" t="str">
        <f t="shared" si="63"/>
        <v>Tagumpay sa Pangunahing Quest 134</v>
      </c>
      <c r="BR135" s="234" t="str">
        <f t="shared" si="64"/>
        <v>Selesai Pencarian Utama 134</v>
      </c>
    </row>
    <row r="136" spans="1:70" ht="12.75" thickBot="1" x14ac:dyDescent="0.25">
      <c r="A136" s="31">
        <v>142135</v>
      </c>
      <c r="B136" s="201" t="str" cm="1">
        <f t="array" ref="B136">INDEX($AJ:$AS,MATCH($A136,$AJ:$AJ,0),B$1)</f>
        <v>페코페코 처치</v>
      </c>
      <c r="C136" s="201" t="str" cm="1">
        <f t="array" ref="C136">INDEX($AJ:$AS,MATCH($A136,$AJ:$AJ,0),C$1)</f>
        <v>Defeat Peco peco</v>
      </c>
      <c r="D136" s="201" t="str" cm="1">
        <f t="array" ref="D136">INDEX($AJ:$AS,MATCH($A136,$AJ:$AJ,0),D$1)</f>
        <v>擊敗大嘴鳥</v>
      </c>
      <c r="E136" s="201" t="str" cm="1">
        <f t="array" ref="E136">INDEX($AJ:$AS,MATCH($A136,$AJ:$AJ,0),E$1)</f>
        <v>击杀大嘴鸟</v>
      </c>
      <c r="F136" s="201" t="str" cm="1">
        <f t="array" ref="F136">INDEX($AJ:$AS,MATCH($A136,$AJ:$AJ,0),F$1)</f>
        <v>ペコペコ処置</v>
      </c>
      <c r="G136" s="201" t="str" cm="1">
        <f t="array" ref="G136">INDEX($AJ:$AS,MATCH($A136,$AJ:$AJ,0),G$1)</f>
        <v>จัดการ Pecopeco</v>
      </c>
      <c r="H136" s="201" t="str" cm="1">
        <f t="array" ref="H136">INDEX($AJ:$AS,MATCH($A136,$AJ:$AJ,0),H$1)</f>
        <v>Kalahkan Peco Peco</v>
      </c>
      <c r="I136" s="201" t="str" cm="1">
        <f t="array" ref="I136">INDEX($AJ:$AS,MATCH($A136,$AJ:$AJ,0),I$1)</f>
        <v>Talunin ang Peco peco</v>
      </c>
      <c r="J136" s="201" t="str" cm="1">
        <f t="array" ref="J136">INDEX($AJ:$AS,MATCH($A136,$AJ:$AJ,0),J$1)</f>
        <v>Tewaskan Peco Peco</v>
      </c>
      <c r="K136" s="31">
        <v>0</v>
      </c>
      <c r="L136" s="31">
        <v>142135</v>
      </c>
      <c r="M136" s="31" t="str">
        <f>'가이드 작업용'!M136</f>
        <v>페코페코 처치</v>
      </c>
      <c r="N136" s="31" t="str">
        <f t="shared" si="45"/>
        <v>-</v>
      </c>
      <c r="R136" s="140">
        <v>1135</v>
      </c>
      <c r="S136" s="140">
        <v>2</v>
      </c>
      <c r="T136" s="140">
        <v>142135</v>
      </c>
      <c r="U136" s="140">
        <v>242135</v>
      </c>
      <c r="V136" s="186" t="str">
        <f>'가이드 작업용'!M136</f>
        <v>페코페코 처치</v>
      </c>
      <c r="W136" s="197" t="e">
        <f t="shared" si="44"/>
        <v>#N/A</v>
      </c>
      <c r="X136" s="202" t="e">
        <f t="shared" si="46"/>
        <v>#N/A</v>
      </c>
      <c r="AC136" s="201">
        <v>142135</v>
      </c>
      <c r="AD136" s="201" t="s">
        <v>8460</v>
      </c>
      <c r="AJ136" s="276">
        <v>142135</v>
      </c>
      <c r="AK136" s="278" t="s">
        <v>8458</v>
      </c>
      <c r="AL136" s="258" t="s">
        <v>9906</v>
      </c>
      <c r="AM136" s="258" t="s">
        <v>9907</v>
      </c>
      <c r="AN136" s="258" t="s">
        <v>9908</v>
      </c>
      <c r="AO136" s="258" t="s">
        <v>9909</v>
      </c>
      <c r="AP136" s="258" t="s">
        <v>9910</v>
      </c>
      <c r="AQ136" s="258" t="s">
        <v>9911</v>
      </c>
      <c r="AR136" s="258" t="s">
        <v>9912</v>
      </c>
      <c r="AS136" s="258" t="s">
        <v>9913</v>
      </c>
      <c r="AT136" s="241" t="str">
        <f t="shared" si="47"/>
        <v>페코페코 처치</v>
      </c>
      <c r="AU136" s="241" t="str">
        <f t="shared" si="48"/>
        <v>Defeat Peco peco</v>
      </c>
      <c r="AV136" s="241" t="str">
        <f t="shared" si="49"/>
        <v>擊敗大嘴鳥</v>
      </c>
      <c r="AW136" s="241" t="str">
        <f t="shared" si="50"/>
        <v>击杀大嘴鸟</v>
      </c>
      <c r="AX136" s="241" t="str">
        <f t="shared" si="51"/>
        <v>ペコペコ処置</v>
      </c>
      <c r="AY136" s="241" t="str">
        <f t="shared" si="52"/>
        <v>จัดการ Pecopeco</v>
      </c>
      <c r="AZ136" s="241" t="str">
        <f t="shared" si="53"/>
        <v>Kalahkan Peco Peco</v>
      </c>
      <c r="BA136" s="241" t="str">
        <f t="shared" si="54"/>
        <v>Talunin ang Peco peco</v>
      </c>
      <c r="BB136" s="241" t="str">
        <f t="shared" si="55"/>
        <v>Tewaskan Peco Peco</v>
      </c>
      <c r="BC136" s="241"/>
      <c r="BD136" s="241"/>
      <c r="BE136" s="241"/>
      <c r="BF136" s="241"/>
      <c r="BI136" s="236">
        <v>242135</v>
      </c>
      <c r="BJ136" s="235" t="str">
        <f t="shared" si="56"/>
        <v>메인 퀘스트 135 클리어</v>
      </c>
      <c r="BK136" s="234" t="str">
        <f t="shared" si="57"/>
        <v>Main Quest 135 Clear</v>
      </c>
      <c r="BL136" s="234" t="str">
        <f t="shared" si="58"/>
        <v>主線任務135通關</v>
      </c>
      <c r="BM136" s="234" t="str">
        <f t="shared" si="59"/>
        <v>通关主线任务135</v>
      </c>
      <c r="BN136" s="234" t="str">
        <f t="shared" si="60"/>
        <v>メインクエスト135クリア</v>
      </c>
      <c r="BO136" s="234" t="str">
        <f t="shared" si="61"/>
        <v>เคลียร์ Main Quest 135</v>
      </c>
      <c r="BP136" s="234" t="str">
        <f t="shared" si="62"/>
        <v>Misi Utama 135 Selesai</v>
      </c>
      <c r="BQ136" s="234" t="str">
        <f t="shared" si="63"/>
        <v>Tagumpay sa Pangunahing Quest 135</v>
      </c>
      <c r="BR136" s="234" t="str">
        <f t="shared" si="64"/>
        <v>Selesai Pencarian Utama 135</v>
      </c>
    </row>
    <row r="137" spans="1:70" ht="12.75" thickBot="1" x14ac:dyDescent="0.25">
      <c r="A137" s="31">
        <v>142136</v>
      </c>
      <c r="B137" s="201" t="str" cm="1">
        <f t="array" ref="B137">INDEX($AJ:$AS,MATCH($A137,$AJ:$AJ,0),B$1)</f>
        <v>무한의 공간, 프리오니</v>
      </c>
      <c r="C137" s="201" t="str" cm="1">
        <f t="array" ref="C137">INDEX($AJ:$AS,MATCH($A137,$AJ:$AJ,0),C$1)</f>
        <v>Space of Infinite, Phreeoni</v>
      </c>
      <c r="D137" s="201" t="str" cm="1">
        <f t="array" ref="D137">INDEX($AJ:$AS,MATCH($A137,$AJ:$AJ,0),D$1)</f>
        <v>無限空間，皮里恩</v>
      </c>
      <c r="E137" s="201" t="str" cm="1">
        <f t="array" ref="E137">INDEX($AJ:$AS,MATCH($A137,$AJ:$AJ,0),E$1)</f>
        <v>无限空间，皮里恩</v>
      </c>
      <c r="F137" s="201" t="str" cm="1">
        <f t="array" ref="F137">INDEX($AJ:$AS,MATCH($A137,$AJ:$AJ,0),F$1)</f>
        <v>無限の空間、プリオーニ</v>
      </c>
      <c r="G137" s="201" t="str" cm="1">
        <f t="array" ref="G137">INDEX($AJ:$AS,MATCH($A137,$AJ:$AJ,0),G$1)</f>
        <v>Space of Infinite, Phreeoni</v>
      </c>
      <c r="H137" s="201" t="str" cm="1">
        <f t="array" ref="H137">INDEX($AJ:$AS,MATCH($A137,$AJ:$AJ,0),H$1)</f>
        <v>Ruang Tak Terbatas, Phreeoni</v>
      </c>
      <c r="I137" s="201" t="str" cm="1">
        <f t="array" ref="I137">INDEX($AJ:$AS,MATCH($A137,$AJ:$AJ,0),I$1)</f>
        <v>Space of Infinite, Phreeoni</v>
      </c>
      <c r="J137" s="201" t="str" cm="1">
        <f t="array" ref="J137">INDEX($AJ:$AS,MATCH($A137,$AJ:$AJ,0),J$1)</f>
        <v>Ruang Infinit, Phreeoni</v>
      </c>
      <c r="K137" s="31">
        <v>0</v>
      </c>
      <c r="L137" s="31">
        <v>142136</v>
      </c>
      <c r="M137" s="31" t="str">
        <f>'가이드 작업용'!M137</f>
        <v>무한의 공간, 프리오니</v>
      </c>
      <c r="N137" s="31" t="str">
        <f t="shared" si="45"/>
        <v>-</v>
      </c>
      <c r="R137" s="140">
        <v>1136</v>
      </c>
      <c r="S137" s="140">
        <v>2</v>
      </c>
      <c r="T137" s="140">
        <v>142136</v>
      </c>
      <c r="U137" s="140">
        <v>242136</v>
      </c>
      <c r="V137" s="186" t="str">
        <f>'가이드 작업용'!M137</f>
        <v>무한의 공간, 프리오니</v>
      </c>
      <c r="W137" s="197" t="e">
        <f t="shared" si="44"/>
        <v>#N/A</v>
      </c>
      <c r="X137" s="202" t="e">
        <f t="shared" si="46"/>
        <v>#N/A</v>
      </c>
      <c r="AC137" s="201">
        <v>142136</v>
      </c>
      <c r="AD137" s="201" t="s">
        <v>8461</v>
      </c>
      <c r="AJ137" s="276">
        <v>142136</v>
      </c>
      <c r="AK137" s="277" t="s">
        <v>8594</v>
      </c>
      <c r="AL137" s="258" t="s">
        <v>9914</v>
      </c>
      <c r="AM137" s="258" t="s">
        <v>9915</v>
      </c>
      <c r="AN137" s="258" t="s">
        <v>9916</v>
      </c>
      <c r="AO137" s="258" t="s">
        <v>9917</v>
      </c>
      <c r="AP137" s="258" t="s">
        <v>9914</v>
      </c>
      <c r="AQ137" s="258" t="s">
        <v>9918</v>
      </c>
      <c r="AR137" s="258" t="s">
        <v>9914</v>
      </c>
      <c r="AS137" s="258" t="s">
        <v>9919</v>
      </c>
      <c r="AT137" s="241" t="str">
        <f t="shared" si="47"/>
        <v>무한의 공간, 프리오니</v>
      </c>
      <c r="AU137" s="241" t="str">
        <f t="shared" si="48"/>
        <v>Space of Infinite, Phreeoni</v>
      </c>
      <c r="AV137" s="241" t="str">
        <f t="shared" si="49"/>
        <v>無限空間，皮里恩</v>
      </c>
      <c r="AW137" s="241" t="str">
        <f t="shared" si="50"/>
        <v>无限空间，皮里恩</v>
      </c>
      <c r="AX137" s="241" t="str">
        <f t="shared" si="51"/>
        <v>無限の空間、プリオーニ</v>
      </c>
      <c r="AY137" s="241" t="str">
        <f t="shared" si="52"/>
        <v>Space of Infinite, Phreeoni</v>
      </c>
      <c r="AZ137" s="241" t="str">
        <f t="shared" si="53"/>
        <v>Ruang Tak Terbatas, Phreeoni</v>
      </c>
      <c r="BA137" s="241" t="str">
        <f t="shared" si="54"/>
        <v>Space of Infinite, Phreeoni</v>
      </c>
      <c r="BB137" s="241" t="str">
        <f t="shared" si="55"/>
        <v>Ruang Infinit, Phreeoni</v>
      </c>
      <c r="BC137" s="241"/>
      <c r="BD137" s="241"/>
      <c r="BE137" s="241"/>
      <c r="BF137" s="241"/>
      <c r="BI137" s="236">
        <v>242136</v>
      </c>
      <c r="BJ137" s="235" t="str">
        <f t="shared" si="56"/>
        <v>메인 퀘스트 136 클리어</v>
      </c>
      <c r="BK137" s="234" t="str">
        <f t="shared" si="57"/>
        <v>Main Quest 136 Clear</v>
      </c>
      <c r="BL137" s="234" t="str">
        <f t="shared" si="58"/>
        <v>主線任務136通關</v>
      </c>
      <c r="BM137" s="234" t="str">
        <f t="shared" si="59"/>
        <v>通关主线任务136</v>
      </c>
      <c r="BN137" s="234" t="str">
        <f t="shared" si="60"/>
        <v>メインクエスト136クリア</v>
      </c>
      <c r="BO137" s="234" t="str">
        <f t="shared" si="61"/>
        <v>เคลียร์ Main Quest 136</v>
      </c>
      <c r="BP137" s="234" t="str">
        <f t="shared" si="62"/>
        <v>Misi Utama 136 Selesai</v>
      </c>
      <c r="BQ137" s="234" t="str">
        <f t="shared" si="63"/>
        <v>Tagumpay sa Pangunahing Quest 136</v>
      </c>
      <c r="BR137" s="234" t="str">
        <f t="shared" si="64"/>
        <v>Selesai Pencarian Utama 136</v>
      </c>
    </row>
    <row r="138" spans="1:70" ht="12.75" thickBot="1" x14ac:dyDescent="0.25">
      <c r="A138" s="31">
        <v>142137</v>
      </c>
      <c r="B138" s="201" t="str" cm="1">
        <f t="array" ref="B138">INDEX($AJ:$AS,MATCH($A138,$AJ:$AJ,0),B$1)</f>
        <v>페코페코 소탕</v>
      </c>
      <c r="C138" s="201" t="str" cm="1">
        <f t="array" ref="C138">INDEX($AJ:$AS,MATCH($A138,$AJ:$AJ,0),C$1)</f>
        <v>Sweep Peco Peco</v>
      </c>
      <c r="D138" s="201" t="str" cm="1">
        <f t="array" ref="D138">INDEX($AJ:$AS,MATCH($A138,$AJ:$AJ,0),D$1)</f>
        <v>擊敗大嘴鳥</v>
      </c>
      <c r="E138" s="201" t="str" cm="1">
        <f t="array" ref="E138">INDEX($AJ:$AS,MATCH($A138,$AJ:$AJ,0),E$1)</f>
        <v>扫荡大嘴鸟</v>
      </c>
      <c r="F138" s="201" t="str" cm="1">
        <f t="array" ref="F138">INDEX($AJ:$AS,MATCH($A138,$AJ:$AJ,0),F$1)</f>
        <v>ペコペコ掃討</v>
      </c>
      <c r="G138" s="201" t="str" cm="1">
        <f t="array" ref="G138">INDEX($AJ:$AS,MATCH($A138,$AJ:$AJ,0),G$1)</f>
        <v>กวาดล้าง Pecopeco</v>
      </c>
      <c r="H138" s="201" t="str" cm="1">
        <f t="array" ref="H138">INDEX($AJ:$AS,MATCH($A138,$AJ:$AJ,0),H$1)</f>
        <v>Musnahkan Peco Peco</v>
      </c>
      <c r="I138" s="201" t="str" cm="1">
        <f t="array" ref="I138">INDEX($AJ:$AS,MATCH($A138,$AJ:$AJ,0),I$1)</f>
        <v>Wasakin ang Peco peco</v>
      </c>
      <c r="J138" s="201" t="str" cm="1">
        <f t="array" ref="J138">INDEX($AJ:$AS,MATCH($A138,$AJ:$AJ,0),J$1)</f>
        <v>Sapu Peco Peco</v>
      </c>
      <c r="K138" s="31">
        <v>0</v>
      </c>
      <c r="L138" s="31">
        <v>142137</v>
      </c>
      <c r="M138" s="31" t="str">
        <f>'가이드 작업용'!M138</f>
        <v>페코페코 소탕</v>
      </c>
      <c r="N138" s="31" t="str">
        <f t="shared" si="45"/>
        <v>-</v>
      </c>
      <c r="R138" s="140">
        <v>1137</v>
      </c>
      <c r="S138" s="140">
        <v>2</v>
      </c>
      <c r="T138" s="140">
        <v>142137</v>
      </c>
      <c r="U138" s="140">
        <v>242137</v>
      </c>
      <c r="V138" s="186" t="str">
        <f>'가이드 작업용'!M138</f>
        <v>페코페코 소탕</v>
      </c>
      <c r="W138" s="197" t="e">
        <f t="shared" si="44"/>
        <v>#N/A</v>
      </c>
      <c r="X138" s="202" t="e">
        <f t="shared" si="46"/>
        <v>#N/A</v>
      </c>
      <c r="AC138" s="201">
        <v>142137</v>
      </c>
      <c r="AD138" s="201" t="s">
        <v>2466</v>
      </c>
      <c r="AE138" s="201" t="s">
        <v>8479</v>
      </c>
      <c r="AJ138" s="276">
        <v>142137</v>
      </c>
      <c r="AK138" s="278" t="s">
        <v>8459</v>
      </c>
      <c r="AL138" s="258" t="s">
        <v>9920</v>
      </c>
      <c r="AM138" s="258" t="s">
        <v>9907</v>
      </c>
      <c r="AN138" s="258" t="s">
        <v>9921</v>
      </c>
      <c r="AO138" s="258" t="s">
        <v>9922</v>
      </c>
      <c r="AP138" s="258" t="s">
        <v>9923</v>
      </c>
      <c r="AQ138" s="258" t="s">
        <v>9924</v>
      </c>
      <c r="AR138" s="258" t="s">
        <v>9925</v>
      </c>
      <c r="AS138" s="258" t="s">
        <v>9926</v>
      </c>
      <c r="AT138" s="241" t="str">
        <f t="shared" si="47"/>
        <v>페코페코 소탕</v>
      </c>
      <c r="AU138" s="241" t="str">
        <f t="shared" si="48"/>
        <v>Sweep Peco Peco</v>
      </c>
      <c r="AV138" s="241" t="str">
        <f t="shared" si="49"/>
        <v>擊敗大嘴鳥</v>
      </c>
      <c r="AW138" s="241" t="str">
        <f t="shared" si="50"/>
        <v>扫荡大嘴鸟</v>
      </c>
      <c r="AX138" s="241" t="str">
        <f t="shared" si="51"/>
        <v>ペコペコ掃討</v>
      </c>
      <c r="AY138" s="241" t="str">
        <f t="shared" si="52"/>
        <v>กวาดล้าง Pecopeco</v>
      </c>
      <c r="AZ138" s="241" t="str">
        <f t="shared" si="53"/>
        <v>Musnahkan Peco Peco</v>
      </c>
      <c r="BA138" s="241" t="str">
        <f t="shared" si="54"/>
        <v>Wasakin ang Peco peco</v>
      </c>
      <c r="BB138" s="241" t="str">
        <f t="shared" si="55"/>
        <v>Sapu Peco Peco</v>
      </c>
      <c r="BC138" s="241"/>
      <c r="BD138" s="241"/>
      <c r="BE138" s="241"/>
      <c r="BF138" s="241"/>
      <c r="BI138" s="236">
        <v>242137</v>
      </c>
      <c r="BJ138" s="235" t="str">
        <f t="shared" si="56"/>
        <v>메인 퀘스트 137 클리어</v>
      </c>
      <c r="BK138" s="234" t="str">
        <f t="shared" si="57"/>
        <v>Main Quest 137 Clear</v>
      </c>
      <c r="BL138" s="234" t="str">
        <f t="shared" si="58"/>
        <v>主線任務137通關</v>
      </c>
      <c r="BM138" s="234" t="str">
        <f t="shared" si="59"/>
        <v>通关主线任务137</v>
      </c>
      <c r="BN138" s="234" t="str">
        <f t="shared" si="60"/>
        <v>メインクエスト137クリア</v>
      </c>
      <c r="BO138" s="234" t="str">
        <f t="shared" si="61"/>
        <v>เคลียร์ Main Quest 137</v>
      </c>
      <c r="BP138" s="234" t="str">
        <f t="shared" si="62"/>
        <v>Misi Utama 137 Selesai</v>
      </c>
      <c r="BQ138" s="234" t="str">
        <f t="shared" si="63"/>
        <v>Tagumpay sa Pangunahing Quest 137</v>
      </c>
      <c r="BR138" s="234" t="str">
        <f t="shared" si="64"/>
        <v>Selesai Pencarian Utama 137</v>
      </c>
    </row>
    <row r="139" spans="1:70" ht="12.75" thickBot="1" x14ac:dyDescent="0.25">
      <c r="A139" s="31">
        <v>142138</v>
      </c>
      <c r="B139" s="201" t="str" cm="1">
        <f t="array" ref="B139">INDEX($AJ:$AS,MATCH($A139,$AJ:$AJ,0),B$1)</f>
        <v>페코페코 보스 처치</v>
      </c>
      <c r="C139" s="201" t="str" cm="1">
        <f t="array" ref="C139">INDEX($AJ:$AS,MATCH($A139,$AJ:$AJ,0),C$1)</f>
        <v>Defeat Peco Peco Boss</v>
      </c>
      <c r="D139" s="201" t="str" cm="1">
        <f t="array" ref="D139">INDEX($AJ:$AS,MATCH($A139,$AJ:$AJ,0),D$1)</f>
        <v>擊敗大嘴鳥BOSS</v>
      </c>
      <c r="E139" s="201" t="str" cm="1">
        <f t="array" ref="E139">INDEX($AJ:$AS,MATCH($A139,$AJ:$AJ,0),E$1)</f>
        <v>击杀大嘴鸟BOSS</v>
      </c>
      <c r="F139" s="201" t="str" cm="1">
        <f t="array" ref="F139">INDEX($AJ:$AS,MATCH($A139,$AJ:$AJ,0),F$1)</f>
        <v>ペコペコ·ボス処置</v>
      </c>
      <c r="G139" s="201" t="str" cm="1">
        <f t="array" ref="G139">INDEX($AJ:$AS,MATCH($A139,$AJ:$AJ,0),G$1)</f>
        <v>จัดการ Pecopeco BOSS</v>
      </c>
      <c r="H139" s="201" t="str" cm="1">
        <f t="array" ref="H139">INDEX($AJ:$AS,MATCH($A139,$AJ:$AJ,0),H$1)</f>
        <v>Kalahkan Bos Peco Peco</v>
      </c>
      <c r="I139" s="201" t="str" cm="1">
        <f t="array" ref="I139">INDEX($AJ:$AS,MATCH($A139,$AJ:$AJ,0),I$1)</f>
        <v>Talunin ang Peco Peco Boss</v>
      </c>
      <c r="J139" s="201" t="str" cm="1">
        <f t="array" ref="J139">INDEX($AJ:$AS,MATCH($A139,$AJ:$AJ,0),J$1)</f>
        <v>Tewaskan Boss Peco Peco</v>
      </c>
      <c r="K139" s="31">
        <v>0</v>
      </c>
      <c r="L139" s="31">
        <v>142138</v>
      </c>
      <c r="M139" s="31" t="str">
        <f>'가이드 작업용'!M139</f>
        <v>페코페코 보스 처치</v>
      </c>
      <c r="N139" s="31" t="str">
        <f t="shared" si="45"/>
        <v>-</v>
      </c>
      <c r="R139" s="140">
        <v>1138</v>
      </c>
      <c r="S139" s="140">
        <v>2</v>
      </c>
      <c r="T139" s="140">
        <v>142138</v>
      </c>
      <c r="U139" s="140">
        <v>242138</v>
      </c>
      <c r="V139" s="186" t="str">
        <f>'가이드 작업용'!M139</f>
        <v>페코페코 보스 처치</v>
      </c>
      <c r="W139" s="197" t="e">
        <f t="shared" si="44"/>
        <v>#N/A</v>
      </c>
      <c r="X139" s="202" t="e">
        <f t="shared" si="46"/>
        <v>#N/A</v>
      </c>
      <c r="AC139" s="201">
        <v>142138</v>
      </c>
      <c r="AD139" s="201" t="s">
        <v>2749</v>
      </c>
      <c r="AE139" s="201" t="s">
        <v>8496</v>
      </c>
      <c r="AJ139" s="276">
        <v>142138</v>
      </c>
      <c r="AK139" s="277" t="s">
        <v>8460</v>
      </c>
      <c r="AL139" s="258" t="s">
        <v>9927</v>
      </c>
      <c r="AM139" s="258" t="s">
        <v>9928</v>
      </c>
      <c r="AN139" s="258" t="s">
        <v>9929</v>
      </c>
      <c r="AO139" s="258" t="s">
        <v>9930</v>
      </c>
      <c r="AP139" s="258" t="s">
        <v>9931</v>
      </c>
      <c r="AQ139" s="258" t="s">
        <v>9932</v>
      </c>
      <c r="AR139" s="258" t="s">
        <v>9933</v>
      </c>
      <c r="AS139" s="258" t="s">
        <v>9934</v>
      </c>
      <c r="AT139" s="241" t="str">
        <f t="shared" si="47"/>
        <v>페코페코 보스 처치</v>
      </c>
      <c r="AU139" s="241" t="str">
        <f t="shared" si="48"/>
        <v>Defeat Peco Peco Boss</v>
      </c>
      <c r="AV139" s="241" t="str">
        <f t="shared" si="49"/>
        <v>擊敗大嘴鳥BOSS</v>
      </c>
      <c r="AW139" s="241" t="str">
        <f t="shared" si="50"/>
        <v>击杀大嘴鸟BOSS</v>
      </c>
      <c r="AX139" s="241" t="str">
        <f t="shared" si="51"/>
        <v>ペコペコ·ボス処置</v>
      </c>
      <c r="AY139" s="241" t="str">
        <f t="shared" si="52"/>
        <v>จัดการ Pecopeco BOSS</v>
      </c>
      <c r="AZ139" s="241" t="str">
        <f t="shared" si="53"/>
        <v>Kalahkan Bos Peco Peco</v>
      </c>
      <c r="BA139" s="241" t="str">
        <f t="shared" si="54"/>
        <v>Talunin ang Peco Peco Boss</v>
      </c>
      <c r="BB139" s="241" t="str">
        <f t="shared" si="55"/>
        <v>Tewaskan Boss Peco Peco</v>
      </c>
      <c r="BC139" s="241"/>
      <c r="BD139" s="241"/>
      <c r="BE139" s="241"/>
      <c r="BF139" s="241"/>
      <c r="BI139" s="236">
        <v>242138</v>
      </c>
      <c r="BJ139" s="235" t="str">
        <f t="shared" si="56"/>
        <v>메인 퀘스트 138 클리어</v>
      </c>
      <c r="BK139" s="234" t="str">
        <f t="shared" si="57"/>
        <v>Main Quest 138 Clear</v>
      </c>
      <c r="BL139" s="234" t="str">
        <f t="shared" si="58"/>
        <v>主線任務138通關</v>
      </c>
      <c r="BM139" s="234" t="str">
        <f t="shared" si="59"/>
        <v>通关主线任务138</v>
      </c>
      <c r="BN139" s="234" t="str">
        <f t="shared" si="60"/>
        <v>メインクエスト138クリア</v>
      </c>
      <c r="BO139" s="234" t="str">
        <f t="shared" si="61"/>
        <v>เคลียร์ Main Quest 138</v>
      </c>
      <c r="BP139" s="234" t="str">
        <f t="shared" si="62"/>
        <v>Misi Utama 138 Selesai</v>
      </c>
      <c r="BQ139" s="234" t="str">
        <f t="shared" si="63"/>
        <v>Tagumpay sa Pangunahing Quest 138</v>
      </c>
      <c r="BR139" s="234" t="str">
        <f t="shared" si="64"/>
        <v>Selesai Pencarian Utama 138</v>
      </c>
    </row>
    <row r="140" spans="1:70" ht="12.75" thickBot="1" x14ac:dyDescent="0.25">
      <c r="A140" s="31">
        <v>142139</v>
      </c>
      <c r="B140" s="201" t="str" cm="1">
        <f t="array" ref="B140">INDEX($AJ:$AS,MATCH($A140,$AJ:$AJ,0),B$1)</f>
        <v>울프 처치</v>
      </c>
      <c r="C140" s="201" t="str" cm="1">
        <f t="array" ref="C140">INDEX($AJ:$AS,MATCH($A140,$AJ:$AJ,0),C$1)</f>
        <v>Defeat Wolf</v>
      </c>
      <c r="D140" s="201" t="str" cm="1">
        <f t="array" ref="D140">INDEX($AJ:$AS,MATCH($A140,$AJ:$AJ,0),D$1)</f>
        <v>擊敗狼</v>
      </c>
      <c r="E140" s="201" t="str" cm="1">
        <f t="array" ref="E140">INDEX($AJ:$AS,MATCH($A140,$AJ:$AJ,0),E$1)</f>
        <v>击杀狼</v>
      </c>
      <c r="F140" s="201" t="str" cm="1">
        <f t="array" ref="F140">INDEX($AJ:$AS,MATCH($A140,$AJ:$AJ,0),F$1)</f>
        <v>ウルフ·処置</v>
      </c>
      <c r="G140" s="201" t="str" cm="1">
        <f t="array" ref="G140">INDEX($AJ:$AS,MATCH($A140,$AJ:$AJ,0),G$1)</f>
        <v>จัดการ Wolf</v>
      </c>
      <c r="H140" s="201" t="str" cm="1">
        <f t="array" ref="H140">INDEX($AJ:$AS,MATCH($A140,$AJ:$AJ,0),H$1)</f>
        <v>Kalahkan Wolf</v>
      </c>
      <c r="I140" s="201" t="str" cm="1">
        <f t="array" ref="I140">INDEX($AJ:$AS,MATCH($A140,$AJ:$AJ,0),I$1)</f>
        <v>Talunin ang Wolf</v>
      </c>
      <c r="J140" s="201" t="str" cm="1">
        <f t="array" ref="J140">INDEX($AJ:$AS,MATCH($A140,$AJ:$AJ,0),J$1)</f>
        <v>Tewaskan Serigala</v>
      </c>
      <c r="K140" s="31">
        <v>0</v>
      </c>
      <c r="L140" s="31">
        <v>142139</v>
      </c>
      <c r="M140" s="31" t="str">
        <f>'가이드 작업용'!M140</f>
        <v>울프 처치</v>
      </c>
      <c r="N140" s="31" t="str">
        <f t="shared" si="45"/>
        <v>-</v>
      </c>
      <c r="R140" s="140">
        <v>1139</v>
      </c>
      <c r="S140" s="140">
        <v>2</v>
      </c>
      <c r="T140" s="140">
        <v>142139</v>
      </c>
      <c r="U140" s="140">
        <v>242139</v>
      </c>
      <c r="V140" s="186" t="str">
        <f>'가이드 작업용'!M140</f>
        <v>울프 처치</v>
      </c>
      <c r="W140" s="197" t="e">
        <f t="shared" si="44"/>
        <v>#N/A</v>
      </c>
      <c r="X140" s="202" t="e">
        <f t="shared" si="46"/>
        <v>#N/A</v>
      </c>
      <c r="AC140" s="201">
        <v>142139</v>
      </c>
      <c r="AD140" s="201" t="s">
        <v>8462</v>
      </c>
      <c r="AJ140" s="276">
        <v>142139</v>
      </c>
      <c r="AK140" s="278" t="s">
        <v>8461</v>
      </c>
      <c r="AL140" s="258" t="s">
        <v>9935</v>
      </c>
      <c r="AM140" s="258" t="s">
        <v>9936</v>
      </c>
      <c r="AN140" s="258" t="s">
        <v>9937</v>
      </c>
      <c r="AO140" s="258" t="s">
        <v>9938</v>
      </c>
      <c r="AP140" s="258" t="s">
        <v>9939</v>
      </c>
      <c r="AQ140" s="258" t="s">
        <v>9940</v>
      </c>
      <c r="AR140" s="258" t="s">
        <v>9941</v>
      </c>
      <c r="AS140" s="258" t="s">
        <v>9942</v>
      </c>
      <c r="AT140" s="241" t="str">
        <f t="shared" si="47"/>
        <v>울프 처치</v>
      </c>
      <c r="AU140" s="241" t="str">
        <f t="shared" si="48"/>
        <v>Defeat Wolf</v>
      </c>
      <c r="AV140" s="241" t="str">
        <f t="shared" si="49"/>
        <v>擊敗狼</v>
      </c>
      <c r="AW140" s="241" t="str">
        <f t="shared" si="50"/>
        <v>击杀狼</v>
      </c>
      <c r="AX140" s="241" t="str">
        <f t="shared" si="51"/>
        <v>ウルフ·処置</v>
      </c>
      <c r="AY140" s="241" t="str">
        <f t="shared" si="52"/>
        <v>จัดการ Wolf</v>
      </c>
      <c r="AZ140" s="241" t="str">
        <f t="shared" si="53"/>
        <v>Kalahkan Wolf</v>
      </c>
      <c r="BA140" s="241" t="str">
        <f t="shared" si="54"/>
        <v>Talunin ang Wolf</v>
      </c>
      <c r="BB140" s="241" t="str">
        <f t="shared" si="55"/>
        <v>Tewaskan Serigala</v>
      </c>
      <c r="BC140" s="241"/>
      <c r="BD140" s="241"/>
      <c r="BE140" s="241"/>
      <c r="BF140" s="241"/>
      <c r="BI140" s="236">
        <v>242139</v>
      </c>
      <c r="BJ140" s="235" t="str">
        <f t="shared" si="56"/>
        <v>메인 퀘스트 139 클리어</v>
      </c>
      <c r="BK140" s="234" t="str">
        <f t="shared" si="57"/>
        <v>Main Quest 139 Clear</v>
      </c>
      <c r="BL140" s="234" t="str">
        <f t="shared" si="58"/>
        <v>主線任務139通關</v>
      </c>
      <c r="BM140" s="234" t="str">
        <f t="shared" si="59"/>
        <v>通关主线任务139</v>
      </c>
      <c r="BN140" s="234" t="str">
        <f t="shared" si="60"/>
        <v>メインクエスト139クリア</v>
      </c>
      <c r="BO140" s="234" t="str">
        <f t="shared" si="61"/>
        <v>เคลียร์ Main Quest 139</v>
      </c>
      <c r="BP140" s="234" t="str">
        <f t="shared" si="62"/>
        <v>Misi Utama 139 Selesai</v>
      </c>
      <c r="BQ140" s="234" t="str">
        <f t="shared" si="63"/>
        <v>Tagumpay sa Pangunahing Quest 139</v>
      </c>
      <c r="BR140" s="234" t="str">
        <f t="shared" si="64"/>
        <v>Selesai Pencarian Utama 139</v>
      </c>
    </row>
    <row r="141" spans="1:70" ht="12.75" thickBot="1" x14ac:dyDescent="0.25">
      <c r="A141" s="31">
        <v>142140</v>
      </c>
      <c r="B141" s="201" t="str" cm="1">
        <f t="array" ref="B141">INDEX($AJ:$AS,MATCH($A141,$AJ:$AJ,0),B$1)</f>
        <v>MVP 처치</v>
      </c>
      <c r="C141" s="201" t="str" cm="1">
        <f t="array" ref="C141">INDEX($AJ:$AS,MATCH($A141,$AJ:$AJ,0),C$1)</f>
        <v>Defeat MVP</v>
      </c>
      <c r="D141" s="201" t="str" cm="1">
        <f t="array" ref="D141">INDEX($AJ:$AS,MATCH($A141,$AJ:$AJ,0),D$1)</f>
        <v>擊敗MVP</v>
      </c>
      <c r="E141" s="201" t="str" cm="1">
        <f t="array" ref="E141">INDEX($AJ:$AS,MATCH($A141,$AJ:$AJ,0),E$1)</f>
        <v>击杀MVP</v>
      </c>
      <c r="F141" s="201" t="str" cm="1">
        <f t="array" ref="F141">INDEX($AJ:$AS,MATCH($A141,$AJ:$AJ,0),F$1)</f>
        <v>一次転職</v>
      </c>
      <c r="G141" s="201" t="str" cm="1">
        <f t="array" ref="G141">INDEX($AJ:$AS,MATCH($A141,$AJ:$AJ,0),G$1)</f>
        <v>จัดการ MVP</v>
      </c>
      <c r="H141" s="201" t="str" cm="1">
        <f t="array" ref="H141">INDEX($AJ:$AS,MATCH($A141,$AJ:$AJ,0),H$1)</f>
        <v>Kalahkan MVP</v>
      </c>
      <c r="I141" s="201" t="str" cm="1">
        <f t="array" ref="I141">INDEX($AJ:$AS,MATCH($A141,$AJ:$AJ,0),I$1)</f>
        <v>Talunin ang MVP</v>
      </c>
      <c r="J141" s="201" t="str" cm="1">
        <f t="array" ref="J141">INDEX($AJ:$AS,MATCH($A141,$AJ:$AJ,0),J$1)</f>
        <v>Tewaskan MVP</v>
      </c>
      <c r="K141" s="31">
        <v>0</v>
      </c>
      <c r="L141" s="31">
        <v>142140</v>
      </c>
      <c r="M141" s="31" t="str">
        <f>'가이드 작업용'!M141</f>
        <v>MVP 처치</v>
      </c>
      <c r="N141" s="31" t="str">
        <f t="shared" si="45"/>
        <v>-</v>
      </c>
      <c r="R141" s="140">
        <v>1140</v>
      </c>
      <c r="S141" s="140">
        <v>2</v>
      </c>
      <c r="T141" s="140">
        <v>142140</v>
      </c>
      <c r="U141" s="140">
        <v>242140</v>
      </c>
      <c r="V141" s="186" t="str">
        <f>'가이드 작업용'!M141</f>
        <v>MVP 처치</v>
      </c>
      <c r="W141" s="197" t="e">
        <f t="shared" si="44"/>
        <v>#N/A</v>
      </c>
      <c r="X141" s="202" t="e">
        <f t="shared" si="46"/>
        <v>#N/A</v>
      </c>
      <c r="AC141" s="201">
        <v>142140</v>
      </c>
      <c r="AD141" s="201" t="s">
        <v>8463</v>
      </c>
      <c r="AJ141" s="276">
        <v>142140</v>
      </c>
      <c r="AK141" s="277" t="s">
        <v>2466</v>
      </c>
      <c r="AL141" s="258" t="s">
        <v>8479</v>
      </c>
      <c r="AM141" s="258" t="s">
        <v>9330</v>
      </c>
      <c r="AN141" s="258" t="s">
        <v>9331</v>
      </c>
      <c r="AO141" s="258" t="s">
        <v>9332</v>
      </c>
      <c r="AP141" s="258" t="s">
        <v>9333</v>
      </c>
      <c r="AQ141" s="258" t="s">
        <v>9334</v>
      </c>
      <c r="AR141" s="258" t="s">
        <v>9335</v>
      </c>
      <c r="AS141" s="258" t="s">
        <v>9336</v>
      </c>
      <c r="AT141" s="241" t="str">
        <f t="shared" si="47"/>
        <v>MVP 처치</v>
      </c>
      <c r="AU141" s="241" t="str">
        <f t="shared" si="48"/>
        <v>Defeat MVP</v>
      </c>
      <c r="AV141" s="241" t="str">
        <f t="shared" si="49"/>
        <v>擊敗MVP</v>
      </c>
      <c r="AW141" s="241" t="str">
        <f t="shared" si="50"/>
        <v>击杀MVP</v>
      </c>
      <c r="AX141" s="241" t="str">
        <f t="shared" si="51"/>
        <v>一次転職</v>
      </c>
      <c r="AY141" s="241" t="str">
        <f t="shared" si="52"/>
        <v>จัดการ MVP</v>
      </c>
      <c r="AZ141" s="241" t="str">
        <f t="shared" si="53"/>
        <v>Kalahkan MVP</v>
      </c>
      <c r="BA141" s="241" t="str">
        <f t="shared" si="54"/>
        <v>Talunin ang MVP</v>
      </c>
      <c r="BB141" s="241" t="str">
        <f t="shared" si="55"/>
        <v>Tewaskan MVP</v>
      </c>
      <c r="BC141" s="241"/>
      <c r="BD141" s="241"/>
      <c r="BE141" s="241"/>
      <c r="BF141" s="241"/>
      <c r="BI141" s="236">
        <v>242140</v>
      </c>
      <c r="BJ141" s="235" t="str">
        <f t="shared" si="56"/>
        <v>메인 퀘스트 140 클리어</v>
      </c>
      <c r="BK141" s="234" t="str">
        <f t="shared" si="57"/>
        <v>Main Quest 140 Clear</v>
      </c>
      <c r="BL141" s="234" t="str">
        <f t="shared" si="58"/>
        <v>主線任務140通關</v>
      </c>
      <c r="BM141" s="234" t="str">
        <f t="shared" si="59"/>
        <v>通关主线任务140</v>
      </c>
      <c r="BN141" s="234" t="str">
        <f t="shared" si="60"/>
        <v>メインクエスト140クリア</v>
      </c>
      <c r="BO141" s="234" t="str">
        <f t="shared" si="61"/>
        <v>เคลียร์ Main Quest 140</v>
      </c>
      <c r="BP141" s="234" t="str">
        <f t="shared" si="62"/>
        <v>Misi Utama 140 Selesai</v>
      </c>
      <c r="BQ141" s="234" t="str">
        <f t="shared" si="63"/>
        <v>Tagumpay sa Pangunahing Quest 140</v>
      </c>
      <c r="BR141" s="234" t="str">
        <f t="shared" si="64"/>
        <v>Selesai Pencarian Utama 140</v>
      </c>
    </row>
    <row r="142" spans="1:70" ht="12.75" thickBot="1" x14ac:dyDescent="0.25">
      <c r="A142" s="31">
        <v>142141</v>
      </c>
      <c r="B142" s="201" t="str" cm="1">
        <f t="array" ref="B142">INDEX($AJ:$AS,MATCH($A142,$AJ:$AJ,0),B$1)</f>
        <v>카드 강화</v>
      </c>
      <c r="C142" s="201" t="str" cm="1">
        <f t="array" ref="C142">INDEX($AJ:$AS,MATCH($A142,$AJ:$AJ,0),C$1)</f>
        <v>Card Upgrade</v>
      </c>
      <c r="D142" s="201" t="str" cm="1">
        <f t="array" ref="D142">INDEX($AJ:$AS,MATCH($A142,$AJ:$AJ,0),D$1)</f>
        <v>強化卡片</v>
      </c>
      <c r="E142" s="201" t="str" cm="1">
        <f t="array" ref="E142">INDEX($AJ:$AS,MATCH($A142,$AJ:$AJ,0),E$1)</f>
        <v>强化卡片</v>
      </c>
      <c r="F142" s="201" t="str" cm="1">
        <f t="array" ref="F142">INDEX($AJ:$AS,MATCH($A142,$AJ:$AJ,0),F$1)</f>
        <v>カード強化</v>
      </c>
      <c r="G142" s="201" t="str" cm="1">
        <f t="array" ref="G142">INDEX($AJ:$AS,MATCH($A142,$AJ:$AJ,0),G$1)</f>
        <v>อัปเกรดการ์ด</v>
      </c>
      <c r="H142" s="201" t="str" cm="1">
        <f t="array" ref="H142">INDEX($AJ:$AS,MATCH($A142,$AJ:$AJ,0),H$1)</f>
        <v>Peningkatan Kartu</v>
      </c>
      <c r="I142" s="201" t="str" cm="1">
        <f t="array" ref="I142">INDEX($AJ:$AS,MATCH($A142,$AJ:$AJ,0),I$1)</f>
        <v>Card Upgrade</v>
      </c>
      <c r="J142" s="201" t="str" cm="1">
        <f t="array" ref="J142">INDEX($AJ:$AS,MATCH($A142,$AJ:$AJ,0),J$1)</f>
        <v>Naik Tahap Kad</v>
      </c>
      <c r="K142" s="31">
        <v>0</v>
      </c>
      <c r="L142" s="31">
        <v>142141</v>
      </c>
      <c r="M142" s="31" t="str">
        <f>'가이드 작업용'!M142</f>
        <v>카드 강화</v>
      </c>
      <c r="N142" s="31" t="str">
        <f t="shared" si="45"/>
        <v>-</v>
      </c>
      <c r="R142" s="140">
        <v>1141</v>
      </c>
      <c r="S142" s="140">
        <v>2</v>
      </c>
      <c r="T142" s="140">
        <v>142141</v>
      </c>
      <c r="U142" s="140">
        <v>242141</v>
      </c>
      <c r="V142" s="186" t="str">
        <f>'가이드 작업용'!M142</f>
        <v>카드 강화</v>
      </c>
      <c r="W142" s="197" t="e">
        <f t="shared" si="44"/>
        <v>#N/A</v>
      </c>
      <c r="X142" s="202" t="e">
        <f t="shared" si="46"/>
        <v>#N/A</v>
      </c>
      <c r="AC142" s="201">
        <v>142141</v>
      </c>
      <c r="AD142" s="201" t="s">
        <v>2466</v>
      </c>
      <c r="AE142" s="201" t="s">
        <v>8479</v>
      </c>
      <c r="AJ142" s="276">
        <v>142141</v>
      </c>
      <c r="AK142" s="278" t="s">
        <v>2749</v>
      </c>
      <c r="AL142" s="258" t="s">
        <v>9417</v>
      </c>
      <c r="AM142" s="258" t="s">
        <v>9413</v>
      </c>
      <c r="AN142" s="258" t="s">
        <v>9414</v>
      </c>
      <c r="AO142" s="258" t="s">
        <v>9578</v>
      </c>
      <c r="AP142" s="258" t="s">
        <v>9415</v>
      </c>
      <c r="AQ142" s="258" t="s">
        <v>9416</v>
      </c>
      <c r="AR142" s="258" t="s">
        <v>9417</v>
      </c>
      <c r="AS142" s="258" t="s">
        <v>9418</v>
      </c>
      <c r="AT142" s="241" t="str">
        <f t="shared" si="47"/>
        <v>카드 강화</v>
      </c>
      <c r="AU142" s="241" t="str">
        <f t="shared" si="48"/>
        <v>Card Upgrade</v>
      </c>
      <c r="AV142" s="241" t="str">
        <f t="shared" si="49"/>
        <v>強化卡片</v>
      </c>
      <c r="AW142" s="241" t="str">
        <f t="shared" si="50"/>
        <v>强化卡片</v>
      </c>
      <c r="AX142" s="241" t="str">
        <f t="shared" si="51"/>
        <v>カード強化</v>
      </c>
      <c r="AY142" s="241" t="str">
        <f t="shared" si="52"/>
        <v>อัปเกรดการ์ด</v>
      </c>
      <c r="AZ142" s="241" t="str">
        <f t="shared" si="53"/>
        <v>Peningkatan Kartu</v>
      </c>
      <c r="BA142" s="241" t="str">
        <f t="shared" si="54"/>
        <v>Card Upgrade</v>
      </c>
      <c r="BB142" s="241" t="str">
        <f t="shared" si="55"/>
        <v>Naik Tahap Kad</v>
      </c>
      <c r="BC142" s="241"/>
      <c r="BD142" s="241"/>
      <c r="BE142" s="241"/>
      <c r="BF142" s="241"/>
      <c r="BI142" s="236">
        <v>242141</v>
      </c>
      <c r="BJ142" s="235" t="str">
        <f t="shared" si="56"/>
        <v>메인 퀘스트 141 클리어</v>
      </c>
      <c r="BK142" s="234" t="str">
        <f t="shared" si="57"/>
        <v>Main Quest 141 Clear</v>
      </c>
      <c r="BL142" s="234" t="str">
        <f t="shared" si="58"/>
        <v>主線任務141通關</v>
      </c>
      <c r="BM142" s="234" t="str">
        <f t="shared" si="59"/>
        <v>通关主线任务141</v>
      </c>
      <c r="BN142" s="234" t="str">
        <f t="shared" si="60"/>
        <v>メインクエスト141クリア</v>
      </c>
      <c r="BO142" s="234" t="str">
        <f t="shared" si="61"/>
        <v>เคลียร์ Main Quest 141</v>
      </c>
      <c r="BP142" s="234" t="str">
        <f t="shared" si="62"/>
        <v>Misi Utama 141 Selesai</v>
      </c>
      <c r="BQ142" s="234" t="str">
        <f t="shared" si="63"/>
        <v>Tagumpay sa Pangunahing Quest 141</v>
      </c>
      <c r="BR142" s="234" t="str">
        <f t="shared" si="64"/>
        <v>Selesai Pencarian Utama 141</v>
      </c>
    </row>
    <row r="143" spans="1:70" ht="12.75" thickBot="1" x14ac:dyDescent="0.25">
      <c r="A143" s="31">
        <v>142142</v>
      </c>
      <c r="B143" s="201" t="str" cm="1">
        <f t="array" ref="B143">INDEX($AJ:$AS,MATCH($A143,$AJ:$AJ,0),B$1)</f>
        <v>울프 보스 처치</v>
      </c>
      <c r="C143" s="201" t="str" cm="1">
        <f t="array" ref="C143">INDEX($AJ:$AS,MATCH($A143,$AJ:$AJ,0),C$1)</f>
        <v>Defeat Wolf Boss</v>
      </c>
      <c r="D143" s="201" t="str" cm="1">
        <f t="array" ref="D143">INDEX($AJ:$AS,MATCH($A143,$AJ:$AJ,0),D$1)</f>
        <v>擊敗狼BOSS</v>
      </c>
      <c r="E143" s="201" t="str" cm="1">
        <f t="array" ref="E143">INDEX($AJ:$AS,MATCH($A143,$AJ:$AJ,0),E$1)</f>
        <v>击杀狼BOSS</v>
      </c>
      <c r="F143" s="201" t="str" cm="1">
        <f t="array" ref="F143">INDEX($AJ:$AS,MATCH($A143,$AJ:$AJ,0),F$1)</f>
        <v>ウルフ·ボス処置</v>
      </c>
      <c r="G143" s="201" t="str" cm="1">
        <f t="array" ref="G143">INDEX($AJ:$AS,MATCH($A143,$AJ:$AJ,0),G$1)</f>
        <v>จัดการ Wolf BOSS</v>
      </c>
      <c r="H143" s="201" t="str" cm="1">
        <f t="array" ref="H143">INDEX($AJ:$AS,MATCH($A143,$AJ:$AJ,0),H$1)</f>
        <v>Kalahkan Bos Wolf</v>
      </c>
      <c r="I143" s="201" t="str" cm="1">
        <f t="array" ref="I143">INDEX($AJ:$AS,MATCH($A143,$AJ:$AJ,0),I$1)</f>
        <v>Talunin ang Wolf Boss</v>
      </c>
      <c r="J143" s="201" t="str" cm="1">
        <f t="array" ref="J143">INDEX($AJ:$AS,MATCH($A143,$AJ:$AJ,0),J$1)</f>
        <v>Tewaskan Boss Serigala</v>
      </c>
      <c r="K143" s="31">
        <v>0</v>
      </c>
      <c r="L143" s="31">
        <v>142142</v>
      </c>
      <c r="M143" s="31" t="str">
        <f>'가이드 작업용'!M143</f>
        <v>울프 보스 처치</v>
      </c>
      <c r="N143" s="31" t="str">
        <f t="shared" si="45"/>
        <v>-</v>
      </c>
      <c r="R143" s="140">
        <v>1142</v>
      </c>
      <c r="S143" s="140">
        <v>2</v>
      </c>
      <c r="T143" s="140">
        <v>142142</v>
      </c>
      <c r="U143" s="140">
        <v>242142</v>
      </c>
      <c r="V143" s="186" t="str">
        <f>'가이드 작업용'!M143</f>
        <v>울프 보스 처치</v>
      </c>
      <c r="W143" s="197" t="e">
        <f t="shared" si="44"/>
        <v>#N/A</v>
      </c>
      <c r="X143" s="202" t="e">
        <f t="shared" si="46"/>
        <v>#N/A</v>
      </c>
      <c r="AC143" s="201">
        <v>142142</v>
      </c>
      <c r="AD143" s="201" t="s">
        <v>8464</v>
      </c>
      <c r="AJ143" s="276">
        <v>142142</v>
      </c>
      <c r="AK143" s="277" t="s">
        <v>8462</v>
      </c>
      <c r="AL143" s="258" t="s">
        <v>9943</v>
      </c>
      <c r="AM143" s="258" t="s">
        <v>9944</v>
      </c>
      <c r="AN143" s="258" t="s">
        <v>9945</v>
      </c>
      <c r="AO143" s="258" t="s">
        <v>9946</v>
      </c>
      <c r="AP143" s="258" t="s">
        <v>9947</v>
      </c>
      <c r="AQ143" s="258" t="s">
        <v>9948</v>
      </c>
      <c r="AR143" s="258" t="s">
        <v>9949</v>
      </c>
      <c r="AS143" s="258" t="s">
        <v>9950</v>
      </c>
      <c r="AT143" s="241" t="str">
        <f t="shared" si="47"/>
        <v>울프 보스 처치</v>
      </c>
      <c r="AU143" s="241" t="str">
        <f t="shared" si="48"/>
        <v>Defeat Wolf Boss</v>
      </c>
      <c r="AV143" s="241" t="str">
        <f t="shared" si="49"/>
        <v>擊敗狼BOSS</v>
      </c>
      <c r="AW143" s="241" t="str">
        <f t="shared" si="50"/>
        <v>击杀狼BOSS</v>
      </c>
      <c r="AX143" s="241" t="str">
        <f t="shared" si="51"/>
        <v>ウルフ·ボス処置</v>
      </c>
      <c r="AY143" s="241" t="str">
        <f t="shared" si="52"/>
        <v>จัดการ Wolf BOSS</v>
      </c>
      <c r="AZ143" s="241" t="str">
        <f t="shared" si="53"/>
        <v>Kalahkan Bos Wolf</v>
      </c>
      <c r="BA143" s="241" t="str">
        <f t="shared" si="54"/>
        <v>Talunin ang Wolf Boss</v>
      </c>
      <c r="BB143" s="241" t="str">
        <f t="shared" si="55"/>
        <v>Tewaskan Boss Serigala</v>
      </c>
      <c r="BC143" s="241"/>
      <c r="BD143" s="241"/>
      <c r="BE143" s="241"/>
      <c r="BF143" s="241"/>
      <c r="BI143" s="236">
        <v>242142</v>
      </c>
      <c r="BJ143" s="235" t="str">
        <f t="shared" si="56"/>
        <v>메인 퀘스트 142 클리어</v>
      </c>
      <c r="BK143" s="234" t="str">
        <f t="shared" si="57"/>
        <v>Main Quest 142 Clear</v>
      </c>
      <c r="BL143" s="234" t="str">
        <f t="shared" si="58"/>
        <v>主線任務142通關</v>
      </c>
      <c r="BM143" s="234" t="str">
        <f t="shared" si="59"/>
        <v>通关主线任务142</v>
      </c>
      <c r="BN143" s="234" t="str">
        <f t="shared" si="60"/>
        <v>メインクエスト142クリア</v>
      </c>
      <c r="BO143" s="234" t="str">
        <f t="shared" si="61"/>
        <v>เคลียร์ Main Quest 142</v>
      </c>
      <c r="BP143" s="234" t="str">
        <f t="shared" si="62"/>
        <v>Misi Utama 142 Selesai</v>
      </c>
      <c r="BQ143" s="234" t="str">
        <f t="shared" si="63"/>
        <v>Tagumpay sa Pangunahing Quest 142</v>
      </c>
      <c r="BR143" s="234" t="str">
        <f t="shared" si="64"/>
        <v>Selesai Pencarian Utama 142</v>
      </c>
    </row>
    <row r="144" spans="1:70" ht="12.75" thickBot="1" x14ac:dyDescent="0.25">
      <c r="A144" s="31">
        <v>142143</v>
      </c>
      <c r="B144" s="201" t="str" cm="1">
        <f t="array" ref="B144">INDEX($AJ:$AS,MATCH($A144,$AJ:$AJ,0),B$1)</f>
        <v>떠돌이 늑대 처치</v>
      </c>
      <c r="C144" s="201" t="str" cm="1">
        <f t="array" ref="C144">INDEX($AJ:$AS,MATCH($A144,$AJ:$AJ,0),C$1)</f>
        <v>Defeat Vegabond Wolf</v>
      </c>
      <c r="D144" s="201" t="str" cm="1">
        <f t="array" ref="D144">INDEX($AJ:$AS,MATCH($A144,$AJ:$AJ,0),D$1)</f>
        <v>擊敗流浪之狼</v>
      </c>
      <c r="E144" s="201" t="str" cm="1">
        <f t="array" ref="E144">INDEX($AJ:$AS,MATCH($A144,$AJ:$AJ,0),E$1)</f>
        <v>击杀流浪之狼</v>
      </c>
      <c r="F144" s="201" t="str" cm="1">
        <f t="array" ref="F144">INDEX($AJ:$AS,MATCH($A144,$AJ:$AJ,0),F$1)</f>
        <v>流れ狼の処置</v>
      </c>
      <c r="G144" s="201" t="str" cm="1">
        <f t="array" ref="G144">INDEX($AJ:$AS,MATCH($A144,$AJ:$AJ,0),G$1)</f>
        <v>จัดการ Vagabond Wolf</v>
      </c>
      <c r="H144" s="201" t="str" cm="1">
        <f t="array" ref="H144">INDEX($AJ:$AS,MATCH($A144,$AJ:$AJ,0),H$1)</f>
        <v>Kalahkan Vegabond Wolf</v>
      </c>
      <c r="I144" s="201" t="str" cm="1">
        <f t="array" ref="I144">INDEX($AJ:$AS,MATCH($A144,$AJ:$AJ,0),I$1)</f>
        <v>Talunin ang Vegabond Wolf</v>
      </c>
      <c r="J144" s="201" t="str" cm="1">
        <f t="array" ref="J144">INDEX($AJ:$AS,MATCH($A144,$AJ:$AJ,0),J$1)</f>
        <v>Tewaskan Serigala Petualang</v>
      </c>
      <c r="K144" s="31">
        <v>0</v>
      </c>
      <c r="L144" s="31">
        <v>142143</v>
      </c>
      <c r="M144" s="31" t="str">
        <f>'가이드 작업용'!M144</f>
        <v>떠돌이 늑대 처치</v>
      </c>
      <c r="N144" s="31" t="str">
        <f t="shared" si="45"/>
        <v>-</v>
      </c>
      <c r="R144" s="140">
        <v>1143</v>
      </c>
      <c r="S144" s="140">
        <v>2</v>
      </c>
      <c r="T144" s="140">
        <v>142143</v>
      </c>
      <c r="U144" s="140">
        <v>242143</v>
      </c>
      <c r="V144" s="186" t="str">
        <f>'가이드 작업용'!M144</f>
        <v>떠돌이 늑대 처치</v>
      </c>
      <c r="W144" s="197" t="e">
        <f t="shared" si="44"/>
        <v>#N/A</v>
      </c>
      <c r="X144" s="202" t="e">
        <f t="shared" si="46"/>
        <v>#N/A</v>
      </c>
      <c r="AC144" s="201">
        <v>142143</v>
      </c>
      <c r="AD144" s="201" t="s">
        <v>8465</v>
      </c>
      <c r="AJ144" s="276">
        <v>142143</v>
      </c>
      <c r="AK144" s="278" t="s">
        <v>8463</v>
      </c>
      <c r="AL144" s="258" t="s">
        <v>9951</v>
      </c>
      <c r="AM144" s="258" t="s">
        <v>9952</v>
      </c>
      <c r="AN144" s="258" t="s">
        <v>9953</v>
      </c>
      <c r="AO144" s="258" t="s">
        <v>9954</v>
      </c>
      <c r="AP144" s="258" t="s">
        <v>9955</v>
      </c>
      <c r="AQ144" s="258" t="s">
        <v>9956</v>
      </c>
      <c r="AR144" s="258" t="s">
        <v>9957</v>
      </c>
      <c r="AS144" s="258" t="s">
        <v>9958</v>
      </c>
      <c r="AT144" s="241" t="str">
        <f t="shared" si="47"/>
        <v>떠돌이 늑대 처치</v>
      </c>
      <c r="AU144" s="241" t="str">
        <f t="shared" si="48"/>
        <v>Defeat Vegabond Wolf</v>
      </c>
      <c r="AV144" s="241" t="str">
        <f t="shared" si="49"/>
        <v>擊敗流浪之狼</v>
      </c>
      <c r="AW144" s="241" t="str">
        <f t="shared" si="50"/>
        <v>击杀流浪之狼</v>
      </c>
      <c r="AX144" s="241" t="str">
        <f t="shared" si="51"/>
        <v>流れ狼の処置</v>
      </c>
      <c r="AY144" s="241" t="str">
        <f t="shared" si="52"/>
        <v>จัดการ Vagabond Wolf</v>
      </c>
      <c r="AZ144" s="241" t="str">
        <f t="shared" si="53"/>
        <v>Kalahkan Vegabond Wolf</v>
      </c>
      <c r="BA144" s="241" t="str">
        <f t="shared" si="54"/>
        <v>Talunin ang Vegabond Wolf</v>
      </c>
      <c r="BB144" s="241" t="str">
        <f t="shared" si="55"/>
        <v>Tewaskan Serigala Petualang</v>
      </c>
      <c r="BC144" s="241"/>
      <c r="BD144" s="241"/>
      <c r="BE144" s="241"/>
      <c r="BF144" s="241"/>
      <c r="BI144" s="236">
        <v>242143</v>
      </c>
      <c r="BJ144" s="235" t="str">
        <f t="shared" si="56"/>
        <v>메인 퀘스트 143 클리어</v>
      </c>
      <c r="BK144" s="234" t="str">
        <f t="shared" si="57"/>
        <v>Main Quest 143 Clear</v>
      </c>
      <c r="BL144" s="234" t="str">
        <f t="shared" si="58"/>
        <v>主線任務143通關</v>
      </c>
      <c r="BM144" s="234" t="str">
        <f t="shared" si="59"/>
        <v>通关主线任务143</v>
      </c>
      <c r="BN144" s="234" t="str">
        <f t="shared" si="60"/>
        <v>メインクエスト143クリア</v>
      </c>
      <c r="BO144" s="234" t="str">
        <f t="shared" si="61"/>
        <v>เคลียร์ Main Quest 143</v>
      </c>
      <c r="BP144" s="234" t="str">
        <f t="shared" si="62"/>
        <v>Misi Utama 143 Selesai</v>
      </c>
      <c r="BQ144" s="234" t="str">
        <f t="shared" si="63"/>
        <v>Tagumpay sa Pangunahing Quest 143</v>
      </c>
      <c r="BR144" s="234" t="str">
        <f t="shared" si="64"/>
        <v>Selesai Pencarian Utama 143</v>
      </c>
    </row>
    <row r="145" spans="1:70" ht="12.75" thickBot="1" x14ac:dyDescent="0.25">
      <c r="A145" s="31">
        <v>142144</v>
      </c>
      <c r="B145" s="201" t="str" cm="1">
        <f t="array" ref="B145">INDEX($AJ:$AS,MATCH($A145,$AJ:$AJ,0),B$1)</f>
        <v>MVP 처치</v>
      </c>
      <c r="C145" s="201" t="str" cm="1">
        <f t="array" ref="C145">INDEX($AJ:$AS,MATCH($A145,$AJ:$AJ,0),C$1)</f>
        <v>Defeat MVP</v>
      </c>
      <c r="D145" s="201" t="str" cm="1">
        <f t="array" ref="D145">INDEX($AJ:$AS,MATCH($A145,$AJ:$AJ,0),D$1)</f>
        <v>擊敗MVP</v>
      </c>
      <c r="E145" s="201" t="str" cm="1">
        <f t="array" ref="E145">INDEX($AJ:$AS,MATCH($A145,$AJ:$AJ,0),E$1)</f>
        <v>击杀MVP</v>
      </c>
      <c r="F145" s="201" t="str" cm="1">
        <f t="array" ref="F145">INDEX($AJ:$AS,MATCH($A145,$AJ:$AJ,0),F$1)</f>
        <v>一次転職</v>
      </c>
      <c r="G145" s="201" t="str" cm="1">
        <f t="array" ref="G145">INDEX($AJ:$AS,MATCH($A145,$AJ:$AJ,0),G$1)</f>
        <v>จัดการ MVP</v>
      </c>
      <c r="H145" s="201" t="str" cm="1">
        <f t="array" ref="H145">INDEX($AJ:$AS,MATCH($A145,$AJ:$AJ,0),H$1)</f>
        <v>Kalahkan MVP</v>
      </c>
      <c r="I145" s="201" t="str" cm="1">
        <f t="array" ref="I145">INDEX($AJ:$AS,MATCH($A145,$AJ:$AJ,0),I$1)</f>
        <v>Talunin ang MVP</v>
      </c>
      <c r="J145" s="201" t="str" cm="1">
        <f t="array" ref="J145">INDEX($AJ:$AS,MATCH($A145,$AJ:$AJ,0),J$1)</f>
        <v>Tewaskan MVP</v>
      </c>
      <c r="K145" s="31">
        <v>0</v>
      </c>
      <c r="L145" s="31">
        <v>142144</v>
      </c>
      <c r="M145" s="31" t="str">
        <f>'가이드 작업용'!M145</f>
        <v>MVP 처치</v>
      </c>
      <c r="N145" s="31" t="str">
        <f t="shared" si="45"/>
        <v>-</v>
      </c>
      <c r="R145" s="140">
        <v>1144</v>
      </c>
      <c r="S145" s="140">
        <v>2</v>
      </c>
      <c r="T145" s="140">
        <v>142144</v>
      </c>
      <c r="U145" s="140">
        <v>242144</v>
      </c>
      <c r="V145" s="186" t="str">
        <f>'가이드 작업용'!M145</f>
        <v>MVP 처치</v>
      </c>
      <c r="W145" s="197" t="e">
        <f t="shared" si="44"/>
        <v>#N/A</v>
      </c>
      <c r="X145" s="202" t="e">
        <f t="shared" si="46"/>
        <v>#N/A</v>
      </c>
      <c r="AC145" s="201">
        <v>142144</v>
      </c>
      <c r="AD145" s="201" t="s">
        <v>8428</v>
      </c>
      <c r="AJ145" s="276">
        <v>142144</v>
      </c>
      <c r="AK145" s="277" t="s">
        <v>2466</v>
      </c>
      <c r="AL145" s="258" t="s">
        <v>8479</v>
      </c>
      <c r="AM145" s="258" t="s">
        <v>9330</v>
      </c>
      <c r="AN145" s="258" t="s">
        <v>9331</v>
      </c>
      <c r="AO145" s="258" t="s">
        <v>9332</v>
      </c>
      <c r="AP145" s="258" t="s">
        <v>9333</v>
      </c>
      <c r="AQ145" s="258" t="s">
        <v>9334</v>
      </c>
      <c r="AR145" s="258" t="s">
        <v>9335</v>
      </c>
      <c r="AS145" s="258" t="s">
        <v>9336</v>
      </c>
      <c r="AT145" s="241" t="str">
        <f t="shared" si="47"/>
        <v>MVP 처치</v>
      </c>
      <c r="AU145" s="241" t="str">
        <f t="shared" si="48"/>
        <v>Defeat MVP</v>
      </c>
      <c r="AV145" s="241" t="str">
        <f t="shared" si="49"/>
        <v>擊敗MVP</v>
      </c>
      <c r="AW145" s="241" t="str">
        <f t="shared" si="50"/>
        <v>击杀MVP</v>
      </c>
      <c r="AX145" s="241" t="str">
        <f t="shared" si="51"/>
        <v>一次転職</v>
      </c>
      <c r="AY145" s="241" t="str">
        <f t="shared" si="52"/>
        <v>จัดการ MVP</v>
      </c>
      <c r="AZ145" s="241" t="str">
        <f t="shared" si="53"/>
        <v>Kalahkan MVP</v>
      </c>
      <c r="BA145" s="241" t="str">
        <f t="shared" si="54"/>
        <v>Talunin ang MVP</v>
      </c>
      <c r="BB145" s="241" t="str">
        <f t="shared" si="55"/>
        <v>Tewaskan MVP</v>
      </c>
      <c r="BC145" s="241"/>
      <c r="BD145" s="241"/>
      <c r="BE145" s="241"/>
      <c r="BF145" s="241"/>
      <c r="BI145" s="236">
        <v>242144</v>
      </c>
      <c r="BJ145" s="235" t="str">
        <f t="shared" si="56"/>
        <v>메인 퀘스트 144 클리어</v>
      </c>
      <c r="BK145" s="234" t="str">
        <f t="shared" si="57"/>
        <v>Main Quest 144 Clear</v>
      </c>
      <c r="BL145" s="234" t="str">
        <f t="shared" si="58"/>
        <v>主線任務144通關</v>
      </c>
      <c r="BM145" s="234" t="str">
        <f t="shared" si="59"/>
        <v>通关主线任务144</v>
      </c>
      <c r="BN145" s="234" t="str">
        <f t="shared" si="60"/>
        <v>メインクエスト144クリア</v>
      </c>
      <c r="BO145" s="234" t="str">
        <f t="shared" si="61"/>
        <v>เคลียร์ Main Quest 144</v>
      </c>
      <c r="BP145" s="234" t="str">
        <f t="shared" si="62"/>
        <v>Misi Utama 144 Selesai</v>
      </c>
      <c r="BQ145" s="234" t="str">
        <f t="shared" si="63"/>
        <v>Tagumpay sa Pangunahing Quest 144</v>
      </c>
      <c r="BR145" s="234" t="str">
        <f t="shared" si="64"/>
        <v>Selesai Pencarian Utama 144</v>
      </c>
    </row>
    <row r="146" spans="1:70" ht="12.75" thickBot="1" x14ac:dyDescent="0.25">
      <c r="A146" s="31">
        <v>142145</v>
      </c>
      <c r="B146" s="201" t="str" cm="1">
        <f t="array" ref="B146">INDEX($AJ:$AS,MATCH($A146,$AJ:$AJ,0),B$1)</f>
        <v>깊은 숲 속 듀얼 클리어</v>
      </c>
      <c r="C146" s="201" t="str" cm="1">
        <f t="array" ref="C146">INDEX($AJ:$AS,MATCH($A146,$AJ:$AJ,0),C$1)</f>
        <v>Clear Deep Forest Labyrinth(Duel)</v>
      </c>
      <c r="D146" s="201" t="str" cm="1">
        <f t="array" ref="D146">INDEX($AJ:$AS,MATCH($A146,$AJ:$AJ,0),D$1)</f>
        <v>通關深林決鬥</v>
      </c>
      <c r="E146" s="201" t="str" cm="1">
        <f t="array" ref="E146">INDEX($AJ:$AS,MATCH($A146,$AJ:$AJ,0),E$1)</f>
        <v>通关深邃树林深处决斗</v>
      </c>
      <c r="F146" s="201" t="str" cm="1">
        <f t="array" ref="F146">INDEX($AJ:$AS,MATCH($A146,$AJ:$AJ,0),F$1)</f>
        <v>深い森の中のデュアルクリア</v>
      </c>
      <c r="G146" s="201" t="str" cm="1">
        <f t="array" ref="G146">INDEX($AJ:$AS,MATCH($A146,$AJ:$AJ,0),G$1)</f>
        <v>เคลียร์ Deep Forest Duel</v>
      </c>
      <c r="H146" s="201" t="str" cm="1">
        <f t="array" ref="H146">INDEX($AJ:$AS,MATCH($A146,$AJ:$AJ,0),H$1)</f>
        <v>Selesaikan Pertarungan Labirin Hutan yang Dalam</v>
      </c>
      <c r="I146" s="201" t="str" cm="1">
        <f t="array" ref="I146">INDEX($AJ:$AS,MATCH($A146,$AJ:$AJ,0),I$1)</f>
        <v>Magtagumpay sa Deep Forest Labyrinth(Duel)</v>
      </c>
      <c r="J146" s="201" t="str" cm="1">
        <f t="array" ref="J146">INDEX($AJ:$AS,MATCH($A146,$AJ:$AJ,0),J$1)</f>
        <v>Selesaikan Pertarungan Hutan Suram</v>
      </c>
      <c r="K146" s="31">
        <v>0</v>
      </c>
      <c r="L146" s="31">
        <v>142145</v>
      </c>
      <c r="M146" s="31" t="str">
        <f>'가이드 작업용'!M146</f>
        <v>깊은 숲 속 듀얼 클리어</v>
      </c>
      <c r="N146" s="31" t="str">
        <f t="shared" si="45"/>
        <v>-</v>
      </c>
      <c r="R146" s="140">
        <v>1145</v>
      </c>
      <c r="S146" s="140">
        <v>2</v>
      </c>
      <c r="T146" s="140">
        <v>142145</v>
      </c>
      <c r="U146" s="140">
        <v>242145</v>
      </c>
      <c r="V146" s="186" t="str">
        <f>'가이드 작업용'!M146</f>
        <v>깊은 숲 속 듀얼 클리어</v>
      </c>
      <c r="W146" s="197" t="e">
        <f t="shared" si="44"/>
        <v>#N/A</v>
      </c>
      <c r="X146" s="202" t="e">
        <f t="shared" si="46"/>
        <v>#N/A</v>
      </c>
      <c r="AC146" s="201">
        <v>142145</v>
      </c>
      <c r="AD146" s="201" t="s">
        <v>8466</v>
      </c>
      <c r="AJ146" s="276">
        <v>142145</v>
      </c>
      <c r="AK146" s="278" t="s">
        <v>2964</v>
      </c>
      <c r="AL146" s="258" t="s">
        <v>10249</v>
      </c>
      <c r="AM146" s="258" t="s">
        <v>9837</v>
      </c>
      <c r="AN146" s="258" t="s">
        <v>9838</v>
      </c>
      <c r="AO146" s="258" t="s">
        <v>9839</v>
      </c>
      <c r="AP146" s="258" t="s">
        <v>10250</v>
      </c>
      <c r="AQ146" s="258" t="s">
        <v>9840</v>
      </c>
      <c r="AR146" s="258" t="s">
        <v>9841</v>
      </c>
      <c r="AS146" s="258" t="s">
        <v>9842</v>
      </c>
      <c r="AT146" s="241" t="str">
        <f t="shared" si="47"/>
        <v>깊은 숲 속 듀얼 클리어</v>
      </c>
      <c r="AU146" s="241" t="str">
        <f t="shared" si="48"/>
        <v>Clear Deep Forest Labyrinth(Duel)</v>
      </c>
      <c r="AV146" s="241" t="str">
        <f t="shared" si="49"/>
        <v>通關深林決鬥</v>
      </c>
      <c r="AW146" s="241" t="str">
        <f t="shared" si="50"/>
        <v>通关深邃树林深处决斗</v>
      </c>
      <c r="AX146" s="241" t="str">
        <f t="shared" si="51"/>
        <v>深い森の中のデュアルクリア</v>
      </c>
      <c r="AY146" s="241" t="str">
        <f t="shared" si="52"/>
        <v>เคลียร์ Deep Forest Duel</v>
      </c>
      <c r="AZ146" s="241" t="str">
        <f t="shared" si="53"/>
        <v>Selesaikan Pertarungan Labirin Hutan yang Dalam</v>
      </c>
      <c r="BA146" s="241" t="str">
        <f t="shared" si="54"/>
        <v>Magtagumpay sa Deep Forest Labyrinth(Duel)</v>
      </c>
      <c r="BB146" s="241" t="str">
        <f t="shared" si="55"/>
        <v>Selesaikan Pertarungan Hutan Suram</v>
      </c>
      <c r="BC146" s="241"/>
      <c r="BD146" s="241"/>
      <c r="BE146" s="241"/>
      <c r="BF146" s="241"/>
      <c r="BI146" s="236">
        <v>242145</v>
      </c>
      <c r="BJ146" s="235" t="str">
        <f t="shared" si="56"/>
        <v>메인 퀘스트 145 클리어</v>
      </c>
      <c r="BK146" s="234" t="str">
        <f t="shared" si="57"/>
        <v>Main Quest 145 Clear</v>
      </c>
      <c r="BL146" s="234" t="str">
        <f t="shared" si="58"/>
        <v>主線任務145通關</v>
      </c>
      <c r="BM146" s="234" t="str">
        <f t="shared" si="59"/>
        <v>通关主线任务145</v>
      </c>
      <c r="BN146" s="234" t="str">
        <f t="shared" si="60"/>
        <v>メインクエスト145クリア</v>
      </c>
      <c r="BO146" s="234" t="str">
        <f t="shared" si="61"/>
        <v>เคลียร์ Main Quest 145</v>
      </c>
      <c r="BP146" s="234" t="str">
        <f t="shared" si="62"/>
        <v>Misi Utama 145 Selesai</v>
      </c>
      <c r="BQ146" s="234" t="str">
        <f t="shared" si="63"/>
        <v>Tagumpay sa Pangunahing Quest 145</v>
      </c>
      <c r="BR146" s="234" t="str">
        <f t="shared" si="64"/>
        <v>Selesai Pencarian Utama 145</v>
      </c>
    </row>
    <row r="147" spans="1:70" ht="12.75" thickBot="1" x14ac:dyDescent="0.25">
      <c r="A147" s="31">
        <v>142146</v>
      </c>
      <c r="B147" s="201" t="str" cm="1">
        <f t="array" ref="B147">INDEX($AJ:$AS,MATCH($A147,$AJ:$AJ,0),B$1)</f>
        <v>떠돌이 늑대 보스 처치</v>
      </c>
      <c r="C147" s="201" t="str" cm="1">
        <f t="array" ref="C147">INDEX($AJ:$AS,MATCH($A147,$AJ:$AJ,0),C$1)</f>
        <v>Defeat Vegabond Wolf Boss</v>
      </c>
      <c r="D147" s="201" t="str" cm="1">
        <f t="array" ref="D147">INDEX($AJ:$AS,MATCH($A147,$AJ:$AJ,0),D$1)</f>
        <v>擊敗流浪之狼BOSS</v>
      </c>
      <c r="E147" s="201" t="str" cm="1">
        <f t="array" ref="E147">INDEX($AJ:$AS,MATCH($A147,$AJ:$AJ,0),E$1)</f>
        <v>击杀流浪之狼BOSS</v>
      </c>
      <c r="F147" s="201" t="str" cm="1">
        <f t="array" ref="F147">INDEX($AJ:$AS,MATCH($A147,$AJ:$AJ,0),F$1)</f>
        <v>流れ狼のボス処置</v>
      </c>
      <c r="G147" s="201" t="str" cm="1">
        <f t="array" ref="G147">INDEX($AJ:$AS,MATCH($A147,$AJ:$AJ,0),G$1)</f>
        <v>จัดการ Vagabond Wolf BOSS</v>
      </c>
      <c r="H147" s="201" t="str" cm="1">
        <f t="array" ref="H147">INDEX($AJ:$AS,MATCH($A147,$AJ:$AJ,0),H$1)</f>
        <v>Kalahkan Bos Vegabond Wolf</v>
      </c>
      <c r="I147" s="201" t="str" cm="1">
        <f t="array" ref="I147">INDEX($AJ:$AS,MATCH($A147,$AJ:$AJ,0),I$1)</f>
        <v>Talunin ang Vegabond Wolf Boss</v>
      </c>
      <c r="J147" s="201" t="str" cm="1">
        <f t="array" ref="J147">INDEX($AJ:$AS,MATCH($A147,$AJ:$AJ,0),J$1)</f>
        <v>Tewaskan Boss Serigala Petualang</v>
      </c>
      <c r="K147" s="31">
        <v>0</v>
      </c>
      <c r="L147" s="31">
        <v>142146</v>
      </c>
      <c r="M147" s="31" t="str">
        <f>'가이드 작업용'!M147</f>
        <v>떠돌이 늑대 보스 처치</v>
      </c>
      <c r="N147" s="31" t="str">
        <f t="shared" si="45"/>
        <v>-</v>
      </c>
      <c r="R147" s="140">
        <v>1146</v>
      </c>
      <c r="S147" s="140">
        <v>2</v>
      </c>
      <c r="T147" s="140">
        <v>142146</v>
      </c>
      <c r="U147" s="140">
        <v>242146</v>
      </c>
      <c r="V147" s="186" t="str">
        <f>'가이드 작업용'!M147</f>
        <v>떠돌이 늑대 보스 처치</v>
      </c>
      <c r="W147" s="197" t="e">
        <f t="shared" si="44"/>
        <v>#N/A</v>
      </c>
      <c r="X147" s="202" t="e">
        <f t="shared" si="46"/>
        <v>#N/A</v>
      </c>
      <c r="AC147" s="201">
        <v>142146</v>
      </c>
      <c r="AD147" s="201" t="s">
        <v>2466</v>
      </c>
      <c r="AE147" s="201" t="s">
        <v>8479</v>
      </c>
      <c r="AJ147" s="276">
        <v>142146</v>
      </c>
      <c r="AK147" s="277" t="s">
        <v>8465</v>
      </c>
      <c r="AL147" s="258" t="s">
        <v>9965</v>
      </c>
      <c r="AM147" s="258" t="s">
        <v>9966</v>
      </c>
      <c r="AN147" s="258" t="s">
        <v>9967</v>
      </c>
      <c r="AO147" s="258" t="s">
        <v>9968</v>
      </c>
      <c r="AP147" s="258" t="s">
        <v>9969</v>
      </c>
      <c r="AQ147" s="258" t="s">
        <v>9970</v>
      </c>
      <c r="AR147" s="258" t="s">
        <v>9971</v>
      </c>
      <c r="AS147" s="258" t="s">
        <v>9972</v>
      </c>
      <c r="AT147" s="241" t="str">
        <f t="shared" si="47"/>
        <v>떠돌이 늑대 보스 처치</v>
      </c>
      <c r="AU147" s="241" t="str">
        <f t="shared" si="48"/>
        <v>Defeat Vegabond Wolf Boss</v>
      </c>
      <c r="AV147" s="241" t="str">
        <f t="shared" si="49"/>
        <v>擊敗流浪之狼BOSS</v>
      </c>
      <c r="AW147" s="241" t="str">
        <f t="shared" si="50"/>
        <v>击杀流浪之狼BOSS</v>
      </c>
      <c r="AX147" s="241" t="str">
        <f t="shared" si="51"/>
        <v>流れ狼のボス処置</v>
      </c>
      <c r="AY147" s="241" t="str">
        <f t="shared" si="52"/>
        <v>จัดการ Vagabond Wolf BOSS</v>
      </c>
      <c r="AZ147" s="241" t="str">
        <f t="shared" si="53"/>
        <v>Kalahkan Bos Vegabond Wolf</v>
      </c>
      <c r="BA147" s="241" t="str">
        <f t="shared" si="54"/>
        <v>Talunin ang Vegabond Wolf Boss</v>
      </c>
      <c r="BB147" s="241" t="str">
        <f t="shared" si="55"/>
        <v>Tewaskan Boss Serigala Petualang</v>
      </c>
      <c r="BC147" s="241"/>
      <c r="BD147" s="241"/>
      <c r="BE147" s="241"/>
      <c r="BF147" s="241"/>
      <c r="BI147" s="236">
        <v>242146</v>
      </c>
      <c r="BJ147" s="235" t="str">
        <f t="shared" si="56"/>
        <v>메인 퀘스트 146 클리어</v>
      </c>
      <c r="BK147" s="234" t="str">
        <f t="shared" si="57"/>
        <v>Main Quest 146 Clear</v>
      </c>
      <c r="BL147" s="234" t="str">
        <f t="shared" si="58"/>
        <v>主線任務146通關</v>
      </c>
      <c r="BM147" s="234" t="str">
        <f t="shared" si="59"/>
        <v>通关主线任务146</v>
      </c>
      <c r="BN147" s="234" t="str">
        <f t="shared" si="60"/>
        <v>メインクエスト146クリア</v>
      </c>
      <c r="BO147" s="234" t="str">
        <f t="shared" si="61"/>
        <v>เคลียร์ Main Quest 146</v>
      </c>
      <c r="BP147" s="234" t="str">
        <f t="shared" si="62"/>
        <v>Misi Utama 146 Selesai</v>
      </c>
      <c r="BQ147" s="234" t="str">
        <f t="shared" si="63"/>
        <v>Tagumpay sa Pangunahing Quest 146</v>
      </c>
      <c r="BR147" s="234" t="str">
        <f t="shared" si="64"/>
        <v>Selesai Pencarian Utama 146</v>
      </c>
    </row>
    <row r="148" spans="1:70" ht="12.75" thickBot="1" x14ac:dyDescent="0.25">
      <c r="A148" s="31">
        <v>142147</v>
      </c>
      <c r="B148" s="201" t="str" cm="1">
        <f t="array" ref="B148">INDEX($AJ:$AS,MATCH($A148,$AJ:$AJ,0),B$1)</f>
        <v>퍼밀리어 처치</v>
      </c>
      <c r="C148" s="201" t="str" cm="1">
        <f t="array" ref="C148">INDEX($AJ:$AS,MATCH($A148,$AJ:$AJ,0),C$1)</f>
        <v>Defeat Familiar</v>
      </c>
      <c r="D148" s="201" t="str" cm="1">
        <f t="array" ref="D148">INDEX($AJ:$AS,MATCH($A148,$AJ:$AJ,0),D$1)</f>
        <v>擊敗吸血蝙蝠</v>
      </c>
      <c r="E148" s="201" t="str" cm="1">
        <f t="array" ref="E148">INDEX($AJ:$AS,MATCH($A148,$AJ:$AJ,0),E$1)</f>
        <v>击杀吸血蝙蝠</v>
      </c>
      <c r="F148" s="201" t="str" cm="1">
        <f t="array" ref="F148">INDEX($AJ:$AS,MATCH($A148,$AJ:$AJ,0),F$1)</f>
        <v>パーミリア·処置</v>
      </c>
      <c r="G148" s="201" t="str" cm="1">
        <f t="array" ref="G148">INDEX($AJ:$AS,MATCH($A148,$AJ:$AJ,0),G$1)</f>
        <v>จัดการ Familiar</v>
      </c>
      <c r="H148" s="201" t="str" cm="1">
        <f t="array" ref="H148">INDEX($AJ:$AS,MATCH($A148,$AJ:$AJ,0),H$1)</f>
        <v>Kalahkan Familiar</v>
      </c>
      <c r="I148" s="201" t="str" cm="1">
        <f t="array" ref="I148">INDEX($AJ:$AS,MATCH($A148,$AJ:$AJ,0),I$1)</f>
        <v>Talunin ang Familiar</v>
      </c>
      <c r="J148" s="201" t="str" cm="1">
        <f t="array" ref="J148">INDEX($AJ:$AS,MATCH($A148,$AJ:$AJ,0),J$1)</f>
        <v>Tewaskan Familiar</v>
      </c>
      <c r="K148" s="31">
        <v>0</v>
      </c>
      <c r="L148" s="31">
        <v>142147</v>
      </c>
      <c r="M148" s="31" t="str">
        <f>'가이드 작업용'!M148</f>
        <v>퍼밀리어 처치</v>
      </c>
      <c r="N148" s="31" t="str">
        <f t="shared" si="45"/>
        <v>-</v>
      </c>
      <c r="R148" s="140">
        <v>1147</v>
      </c>
      <c r="S148" s="140">
        <v>2</v>
      </c>
      <c r="T148" s="140">
        <v>142147</v>
      </c>
      <c r="U148" s="140">
        <v>242147</v>
      </c>
      <c r="V148" s="186" t="str">
        <f>'가이드 작업용'!M148</f>
        <v>퍼밀리어 처치</v>
      </c>
      <c r="W148" s="197" t="e">
        <f t="shared" si="44"/>
        <v>#N/A</v>
      </c>
      <c r="X148" s="202" t="e">
        <f t="shared" si="46"/>
        <v>#N/A</v>
      </c>
      <c r="AC148" s="201">
        <v>142147</v>
      </c>
      <c r="AD148" s="201" t="s">
        <v>8429</v>
      </c>
      <c r="AJ148" s="276">
        <v>142147</v>
      </c>
      <c r="AK148" s="278" t="s">
        <v>8428</v>
      </c>
      <c r="AL148" s="258" t="s">
        <v>9973</v>
      </c>
      <c r="AM148" s="258" t="s">
        <v>9974</v>
      </c>
      <c r="AN148" s="258" t="s">
        <v>9975</v>
      </c>
      <c r="AO148" s="258" t="s">
        <v>9976</v>
      </c>
      <c r="AP148" s="258" t="s">
        <v>9977</v>
      </c>
      <c r="AQ148" s="258" t="s">
        <v>9978</v>
      </c>
      <c r="AR148" s="258" t="s">
        <v>9979</v>
      </c>
      <c r="AS148" s="258" t="s">
        <v>9980</v>
      </c>
      <c r="AT148" s="241" t="str">
        <f t="shared" si="47"/>
        <v>퍼밀리어 처치</v>
      </c>
      <c r="AU148" s="241" t="str">
        <f t="shared" si="48"/>
        <v>Defeat Familiar</v>
      </c>
      <c r="AV148" s="241" t="str">
        <f t="shared" si="49"/>
        <v>擊敗吸血蝙蝠</v>
      </c>
      <c r="AW148" s="241" t="str">
        <f t="shared" si="50"/>
        <v>击杀吸血蝙蝠</v>
      </c>
      <c r="AX148" s="241" t="str">
        <f t="shared" si="51"/>
        <v>パーミリア·処置</v>
      </c>
      <c r="AY148" s="241" t="str">
        <f t="shared" si="52"/>
        <v>จัดการ Familiar</v>
      </c>
      <c r="AZ148" s="241" t="str">
        <f t="shared" si="53"/>
        <v>Kalahkan Familiar</v>
      </c>
      <c r="BA148" s="241" t="str">
        <f t="shared" si="54"/>
        <v>Talunin ang Familiar</v>
      </c>
      <c r="BB148" s="241" t="str">
        <f t="shared" si="55"/>
        <v>Tewaskan Familiar</v>
      </c>
      <c r="BC148" s="241"/>
      <c r="BD148" s="241"/>
      <c r="BE148" s="241"/>
      <c r="BF148" s="241"/>
      <c r="BI148" s="236">
        <v>242147</v>
      </c>
      <c r="BJ148" s="235" t="str">
        <f t="shared" si="56"/>
        <v>메인 퀘스트 147 클리어</v>
      </c>
      <c r="BK148" s="234" t="str">
        <f t="shared" si="57"/>
        <v>Main Quest 147 Clear</v>
      </c>
      <c r="BL148" s="234" t="str">
        <f t="shared" si="58"/>
        <v>主線任務147通關</v>
      </c>
      <c r="BM148" s="234" t="str">
        <f t="shared" si="59"/>
        <v>通关主线任务147</v>
      </c>
      <c r="BN148" s="234" t="str">
        <f t="shared" si="60"/>
        <v>メインクエスト147クリア</v>
      </c>
      <c r="BO148" s="234" t="str">
        <f t="shared" si="61"/>
        <v>เคลียร์ Main Quest 147</v>
      </c>
      <c r="BP148" s="234" t="str">
        <f t="shared" si="62"/>
        <v>Misi Utama 147 Selesai</v>
      </c>
      <c r="BQ148" s="234" t="str">
        <f t="shared" si="63"/>
        <v>Tagumpay sa Pangunahing Quest 147</v>
      </c>
      <c r="BR148" s="234" t="str">
        <f t="shared" si="64"/>
        <v>Selesai Pencarian Utama 147</v>
      </c>
    </row>
    <row r="149" spans="1:70" ht="12.75" thickBot="1" x14ac:dyDescent="0.25">
      <c r="A149" s="31">
        <v>142148</v>
      </c>
      <c r="B149" s="201" t="str" cm="1">
        <f t="array" ref="B149">INDEX($AJ:$AS,MATCH($A149,$AJ:$AJ,0),B$1)</f>
        <v>소그라트 사막 6 유니크 MVP 처치</v>
      </c>
      <c r="C149" s="201" t="str" cm="1">
        <f t="array" ref="C149">INDEX($AJ:$AS,MATCH($A149,$AJ:$AJ,0),C$1)</f>
        <v>Defeat 6 Unique MVP at Sograt Desert</v>
      </c>
      <c r="D149" s="201" t="str" cm="1">
        <f t="array" ref="D149">INDEX($AJ:$AS,MATCH($A149,$AJ:$AJ,0),D$1)</f>
        <v>擊敗6個蘇克拉特沙漠的傳奇MVP</v>
      </c>
      <c r="E149" s="201" t="str" cm="1">
        <f t="array" ref="E149">INDEX($AJ:$AS,MATCH($A149,$AJ:$AJ,0),E$1)</f>
        <v>击杀苏克拉特沙漠6传说MVP</v>
      </c>
      <c r="F149" s="201" t="str" cm="1">
        <f t="array" ref="F149">INDEX($AJ:$AS,MATCH($A149,$AJ:$AJ,0),F$1)</f>
        <v>ソグラト砂漠 6 ユニークMVP処置</v>
      </c>
      <c r="G149" s="201" t="str" cm="1">
        <f t="array" ref="G149">INDEX($AJ:$AS,MATCH($A149,$AJ:$AJ,0),G$1)</f>
        <v>จัดการ 6 Unique MVP ใน Sograt Desert</v>
      </c>
      <c r="H149" s="201" t="str" cm="1">
        <f t="array" ref="H149">INDEX($AJ:$AS,MATCH($A149,$AJ:$AJ,0),H$1)</f>
        <v>Kalahkan 6 MVP Unik di Padang Pasir Sograt</v>
      </c>
      <c r="I149" s="201" t="str" cm="1">
        <f t="array" ref="I149">INDEX($AJ:$AS,MATCH($A149,$AJ:$AJ,0),I$1)</f>
        <v>Talunin ang 6 na Natatanging MVP sa Sograt Desert</v>
      </c>
      <c r="J149" s="201" t="str" cm="1">
        <f t="array" ref="J149">INDEX($AJ:$AS,MATCH($A149,$AJ:$AJ,0),J$1)</f>
        <v>Tewaskan 6 MVP Unik di Gurun Sograt</v>
      </c>
      <c r="K149" s="31">
        <v>0</v>
      </c>
      <c r="L149" s="31">
        <v>142148</v>
      </c>
      <c r="M149" s="31" t="str">
        <f>'가이드 작업용'!M149</f>
        <v>소그라트 사막 6 유니크 MVP 처치</v>
      </c>
      <c r="N149" s="31" t="str">
        <f t="shared" si="45"/>
        <v>-</v>
      </c>
      <c r="R149" s="140">
        <v>1148</v>
      </c>
      <c r="S149" s="140">
        <v>2</v>
      </c>
      <c r="T149" s="140">
        <v>142148</v>
      </c>
      <c r="U149" s="140">
        <v>242148</v>
      </c>
      <c r="V149" s="186" t="str">
        <f>'가이드 작업용'!M149</f>
        <v>소그라트 사막 6 유니크 MVP 처치</v>
      </c>
      <c r="W149" s="197" t="e">
        <f t="shared" si="44"/>
        <v>#N/A</v>
      </c>
      <c r="X149" s="202" t="e">
        <f t="shared" si="46"/>
        <v>#N/A</v>
      </c>
      <c r="AC149" s="201">
        <v>142148</v>
      </c>
      <c r="AD149" s="201" t="s">
        <v>8430</v>
      </c>
      <c r="AJ149" s="276">
        <v>142148</v>
      </c>
      <c r="AK149" s="277" t="s">
        <v>8466</v>
      </c>
      <c r="AL149" s="258" t="s">
        <v>10251</v>
      </c>
      <c r="AM149" s="258" t="s">
        <v>10252</v>
      </c>
      <c r="AN149" s="258" t="s">
        <v>10253</v>
      </c>
      <c r="AO149" s="258" t="s">
        <v>10254</v>
      </c>
      <c r="AP149" s="258" t="s">
        <v>10255</v>
      </c>
      <c r="AQ149" s="258" t="s">
        <v>9981</v>
      </c>
      <c r="AR149" s="258" t="s">
        <v>9982</v>
      </c>
      <c r="AS149" s="258" t="s">
        <v>9983</v>
      </c>
      <c r="AT149" s="241" t="str">
        <f t="shared" si="47"/>
        <v>소그라트 사막 6 유니크 MVP 처치</v>
      </c>
      <c r="AU149" s="241" t="str">
        <f t="shared" si="48"/>
        <v>Defeat 6 Unique MVP at Sograt Desert</v>
      </c>
      <c r="AV149" s="241" t="str">
        <f t="shared" si="49"/>
        <v>擊敗6個蘇克拉特沙漠的傳奇MVP</v>
      </c>
      <c r="AW149" s="241" t="str">
        <f t="shared" si="50"/>
        <v>击杀苏克拉特沙漠6传说MVP</v>
      </c>
      <c r="AX149" s="241" t="str">
        <f t="shared" si="51"/>
        <v>ソグラト砂漠 6 ユニークMVP処置</v>
      </c>
      <c r="AY149" s="241" t="str">
        <f t="shared" si="52"/>
        <v>จัดการ 6 Unique MVP ใน Sograt Desert</v>
      </c>
      <c r="AZ149" s="241" t="str">
        <f t="shared" si="53"/>
        <v>Kalahkan 6 MVP Unik di Padang Pasir Sograt</v>
      </c>
      <c r="BA149" s="241" t="str">
        <f t="shared" si="54"/>
        <v>Talunin ang 6 na Natatanging MVP sa Sograt Desert</v>
      </c>
      <c r="BB149" s="241" t="str">
        <f t="shared" si="55"/>
        <v>Tewaskan 6 MVP Unik di Gurun Sograt</v>
      </c>
      <c r="BC149" s="241"/>
      <c r="BD149" s="241"/>
      <c r="BE149" s="241"/>
      <c r="BF149" s="241"/>
      <c r="BI149" s="236">
        <v>242148</v>
      </c>
      <c r="BJ149" s="235" t="str">
        <f t="shared" si="56"/>
        <v>메인 퀘스트 148 클리어</v>
      </c>
      <c r="BK149" s="234" t="str">
        <f t="shared" si="57"/>
        <v>Main Quest 148 Clear</v>
      </c>
      <c r="BL149" s="234" t="str">
        <f t="shared" si="58"/>
        <v>主線任務148通關</v>
      </c>
      <c r="BM149" s="234" t="str">
        <f t="shared" si="59"/>
        <v>通关主线任务148</v>
      </c>
      <c r="BN149" s="234" t="str">
        <f t="shared" si="60"/>
        <v>メインクエスト148クリア</v>
      </c>
      <c r="BO149" s="234" t="str">
        <f t="shared" si="61"/>
        <v>เคลียร์ Main Quest 148</v>
      </c>
      <c r="BP149" s="234" t="str">
        <f t="shared" si="62"/>
        <v>Misi Utama 148 Selesai</v>
      </c>
      <c r="BQ149" s="234" t="str">
        <f t="shared" si="63"/>
        <v>Tagumpay sa Pangunahing Quest 148</v>
      </c>
      <c r="BR149" s="234" t="str">
        <f t="shared" si="64"/>
        <v>Selesai Pencarian Utama 148</v>
      </c>
    </row>
    <row r="150" spans="1:70" ht="12.75" thickBot="1" x14ac:dyDescent="0.25">
      <c r="A150" s="31">
        <v>142149</v>
      </c>
      <c r="B150" s="201" t="str" cm="1">
        <f t="array" ref="B150">INDEX($AJ:$AS,MATCH($A150,$AJ:$AJ,0),B$1)</f>
        <v>MVP 처치</v>
      </c>
      <c r="C150" s="201" t="str" cm="1">
        <f t="array" ref="C150">INDEX($AJ:$AS,MATCH($A150,$AJ:$AJ,0),C$1)</f>
        <v>Defeat MVP</v>
      </c>
      <c r="D150" s="201" t="str" cm="1">
        <f t="array" ref="D150">INDEX($AJ:$AS,MATCH($A150,$AJ:$AJ,0),D$1)</f>
        <v>擊敗MVP</v>
      </c>
      <c r="E150" s="201" t="str" cm="1">
        <f t="array" ref="E150">INDEX($AJ:$AS,MATCH($A150,$AJ:$AJ,0),E$1)</f>
        <v>击杀MVP</v>
      </c>
      <c r="F150" s="201" t="str" cm="1">
        <f t="array" ref="F150">INDEX($AJ:$AS,MATCH($A150,$AJ:$AJ,0),F$1)</f>
        <v>一次転職</v>
      </c>
      <c r="G150" s="201" t="str" cm="1">
        <f t="array" ref="G150">INDEX($AJ:$AS,MATCH($A150,$AJ:$AJ,0),G$1)</f>
        <v>จัดการ MVP</v>
      </c>
      <c r="H150" s="201" t="str" cm="1">
        <f t="array" ref="H150">INDEX($AJ:$AS,MATCH($A150,$AJ:$AJ,0),H$1)</f>
        <v>Kalahkan MVP</v>
      </c>
      <c r="I150" s="201" t="str" cm="1">
        <f t="array" ref="I150">INDEX($AJ:$AS,MATCH($A150,$AJ:$AJ,0),I$1)</f>
        <v>Talunin ang MVP</v>
      </c>
      <c r="J150" s="201" t="str" cm="1">
        <f t="array" ref="J150">INDEX($AJ:$AS,MATCH($A150,$AJ:$AJ,0),J$1)</f>
        <v>Tewaskan MVP</v>
      </c>
      <c r="K150" s="31">
        <v>0</v>
      </c>
      <c r="L150" s="31">
        <v>142149</v>
      </c>
      <c r="M150" s="31" t="str">
        <f>'가이드 작업용'!M150</f>
        <v>MVP 처치</v>
      </c>
      <c r="N150" s="31" t="str">
        <f t="shared" si="45"/>
        <v>-</v>
      </c>
      <c r="R150" s="140">
        <v>1149</v>
      </c>
      <c r="S150" s="140">
        <v>2</v>
      </c>
      <c r="T150" s="140">
        <v>142149</v>
      </c>
      <c r="U150" s="140">
        <v>242149</v>
      </c>
      <c r="V150" s="186" t="str">
        <f>'가이드 작업용'!M150</f>
        <v>MVP 처치</v>
      </c>
      <c r="W150" s="197" t="e">
        <f t="shared" si="44"/>
        <v>#N/A</v>
      </c>
      <c r="X150" s="202" t="e">
        <f t="shared" si="46"/>
        <v>#N/A</v>
      </c>
      <c r="AC150" s="201">
        <v>142149</v>
      </c>
      <c r="AD150" s="201" t="s">
        <v>8467</v>
      </c>
      <c r="AJ150" s="276">
        <v>142149</v>
      </c>
      <c r="AK150" s="278" t="s">
        <v>2466</v>
      </c>
      <c r="AL150" s="258" t="s">
        <v>8479</v>
      </c>
      <c r="AM150" s="258" t="s">
        <v>9330</v>
      </c>
      <c r="AN150" s="258" t="s">
        <v>9331</v>
      </c>
      <c r="AO150" s="258" t="s">
        <v>9332</v>
      </c>
      <c r="AP150" s="258" t="s">
        <v>9333</v>
      </c>
      <c r="AQ150" s="258" t="s">
        <v>9334</v>
      </c>
      <c r="AR150" s="258" t="s">
        <v>9335</v>
      </c>
      <c r="AS150" s="258" t="s">
        <v>9336</v>
      </c>
      <c r="AT150" s="241" t="str">
        <f t="shared" si="47"/>
        <v>MVP 처치</v>
      </c>
      <c r="AU150" s="241" t="str">
        <f t="shared" si="48"/>
        <v>Defeat MVP</v>
      </c>
      <c r="AV150" s="241" t="str">
        <f t="shared" si="49"/>
        <v>擊敗MVP</v>
      </c>
      <c r="AW150" s="241" t="str">
        <f t="shared" si="50"/>
        <v>击杀MVP</v>
      </c>
      <c r="AX150" s="241" t="str">
        <f t="shared" si="51"/>
        <v>一次転職</v>
      </c>
      <c r="AY150" s="241" t="str">
        <f t="shared" si="52"/>
        <v>จัดการ MVP</v>
      </c>
      <c r="AZ150" s="241" t="str">
        <f t="shared" si="53"/>
        <v>Kalahkan MVP</v>
      </c>
      <c r="BA150" s="241" t="str">
        <f t="shared" si="54"/>
        <v>Talunin ang MVP</v>
      </c>
      <c r="BB150" s="241" t="str">
        <f t="shared" si="55"/>
        <v>Tewaskan MVP</v>
      </c>
      <c r="BC150" s="241"/>
      <c r="BD150" s="241"/>
      <c r="BE150" s="241"/>
      <c r="BF150" s="241"/>
      <c r="BI150" s="236">
        <v>242149</v>
      </c>
      <c r="BJ150" s="235" t="str">
        <f t="shared" si="56"/>
        <v>메인 퀘스트 149 클리어</v>
      </c>
      <c r="BK150" s="234" t="str">
        <f t="shared" si="57"/>
        <v>Main Quest 149 Clear</v>
      </c>
      <c r="BL150" s="234" t="str">
        <f t="shared" si="58"/>
        <v>主線任務149通關</v>
      </c>
      <c r="BM150" s="234" t="str">
        <f t="shared" si="59"/>
        <v>通关主线任务149</v>
      </c>
      <c r="BN150" s="234" t="str">
        <f t="shared" si="60"/>
        <v>メインクエスト149クリア</v>
      </c>
      <c r="BO150" s="234" t="str">
        <f t="shared" si="61"/>
        <v>เคลียร์ Main Quest 149</v>
      </c>
      <c r="BP150" s="234" t="str">
        <f t="shared" si="62"/>
        <v>Misi Utama 149 Selesai</v>
      </c>
      <c r="BQ150" s="234" t="str">
        <f t="shared" si="63"/>
        <v>Tagumpay sa Pangunahing Quest 149</v>
      </c>
      <c r="BR150" s="234" t="str">
        <f t="shared" si="64"/>
        <v>Selesai Pencarian Utama 149</v>
      </c>
    </row>
    <row r="151" spans="1:70" ht="12.75" thickBot="1" x14ac:dyDescent="0.25">
      <c r="A151" s="31">
        <v>142150</v>
      </c>
      <c r="B151" s="201" t="str" cm="1">
        <f t="array" ref="B151">INDEX($AJ:$AS,MATCH($A151,$AJ:$AJ,0),B$1)</f>
        <v>퍼밀리어 보스 처치</v>
      </c>
      <c r="C151" s="201" t="str" cm="1">
        <f t="array" ref="C151">INDEX($AJ:$AS,MATCH($A151,$AJ:$AJ,0),C$1)</f>
        <v>Defeat Familiar Boss</v>
      </c>
      <c r="D151" s="201" t="str" cm="1">
        <f t="array" ref="D151">INDEX($AJ:$AS,MATCH($A151,$AJ:$AJ,0),D$1)</f>
        <v>擊敗吸血蝙蝠BOSS</v>
      </c>
      <c r="E151" s="201" t="str" cm="1">
        <f t="array" ref="E151">INDEX($AJ:$AS,MATCH($A151,$AJ:$AJ,0),E$1)</f>
        <v>击杀吸血蝙蝠BOSS</v>
      </c>
      <c r="F151" s="201" t="str" cm="1">
        <f t="array" ref="F151">INDEX($AJ:$AS,MATCH($A151,$AJ:$AJ,0),F$1)</f>
        <v>ファミリア·ボス処置</v>
      </c>
      <c r="G151" s="201" t="str" cm="1">
        <f t="array" ref="G151">INDEX($AJ:$AS,MATCH($A151,$AJ:$AJ,0),G$1)</f>
        <v>จัดการ Familiar BOSS</v>
      </c>
      <c r="H151" s="201" t="str" cm="1">
        <f t="array" ref="H151">INDEX($AJ:$AS,MATCH($A151,$AJ:$AJ,0),H$1)</f>
        <v>Kalahkan Bos Familiar</v>
      </c>
      <c r="I151" s="201" t="str" cm="1">
        <f t="array" ref="I151">INDEX($AJ:$AS,MATCH($A151,$AJ:$AJ,0),I$1)</f>
        <v>Talunin ang Familiar Boss</v>
      </c>
      <c r="J151" s="201" t="str" cm="1">
        <f t="array" ref="J151">INDEX($AJ:$AS,MATCH($A151,$AJ:$AJ,0),J$1)</f>
        <v>Tewaskan Boss Familiar</v>
      </c>
      <c r="K151" s="31">
        <v>0</v>
      </c>
      <c r="L151" s="31">
        <v>142150</v>
      </c>
      <c r="M151" s="31" t="str">
        <f>'가이드 작업용'!M151</f>
        <v>퍼밀리어 보스 처치</v>
      </c>
      <c r="N151" s="31" t="str">
        <f t="shared" si="45"/>
        <v>-</v>
      </c>
      <c r="R151" s="140">
        <v>1150</v>
      </c>
      <c r="S151" s="140">
        <v>2</v>
      </c>
      <c r="T151" s="140">
        <v>142150</v>
      </c>
      <c r="U151" s="140">
        <v>242150</v>
      </c>
      <c r="V151" s="186" t="str">
        <f>'가이드 작업용'!M151</f>
        <v>퍼밀리어 보스 처치</v>
      </c>
      <c r="W151" s="197" t="e">
        <f t="shared" si="44"/>
        <v>#N/A</v>
      </c>
      <c r="X151" s="202" t="e">
        <f t="shared" si="46"/>
        <v>#N/A</v>
      </c>
      <c r="AC151" s="201">
        <v>142150</v>
      </c>
      <c r="AD151" s="201" t="s">
        <v>8468</v>
      </c>
      <c r="AJ151" s="276">
        <v>142150</v>
      </c>
      <c r="AK151" s="277" t="s">
        <v>8429</v>
      </c>
      <c r="AL151" s="258" t="s">
        <v>9984</v>
      </c>
      <c r="AM151" s="258" t="s">
        <v>9985</v>
      </c>
      <c r="AN151" s="258" t="s">
        <v>9986</v>
      </c>
      <c r="AO151" s="258" t="s">
        <v>9987</v>
      </c>
      <c r="AP151" s="258" t="s">
        <v>9988</v>
      </c>
      <c r="AQ151" s="258" t="s">
        <v>9989</v>
      </c>
      <c r="AR151" s="258" t="s">
        <v>9990</v>
      </c>
      <c r="AS151" s="258" t="s">
        <v>9991</v>
      </c>
      <c r="AT151" s="241" t="str">
        <f t="shared" si="47"/>
        <v>퍼밀리어 보스 처치</v>
      </c>
      <c r="AU151" s="241" t="str">
        <f t="shared" si="48"/>
        <v>Defeat Familiar Boss</v>
      </c>
      <c r="AV151" s="241" t="str">
        <f t="shared" si="49"/>
        <v>擊敗吸血蝙蝠BOSS</v>
      </c>
      <c r="AW151" s="241" t="str">
        <f t="shared" si="50"/>
        <v>击杀吸血蝙蝠BOSS</v>
      </c>
      <c r="AX151" s="241" t="str">
        <f t="shared" si="51"/>
        <v>ファミリア·ボス処置</v>
      </c>
      <c r="AY151" s="241" t="str">
        <f t="shared" si="52"/>
        <v>จัดการ Familiar BOSS</v>
      </c>
      <c r="AZ151" s="241" t="str">
        <f t="shared" si="53"/>
        <v>Kalahkan Bos Familiar</v>
      </c>
      <c r="BA151" s="241" t="str">
        <f t="shared" si="54"/>
        <v>Talunin ang Familiar Boss</v>
      </c>
      <c r="BB151" s="241" t="str">
        <f t="shared" si="55"/>
        <v>Tewaskan Boss Familiar</v>
      </c>
      <c r="BC151" s="241"/>
      <c r="BD151" s="241"/>
      <c r="BE151" s="241"/>
      <c r="BF151" s="241"/>
      <c r="BI151" s="236">
        <v>242150</v>
      </c>
      <c r="BJ151" s="235" t="str">
        <f t="shared" si="56"/>
        <v>메인 퀘스트 150 클리어</v>
      </c>
      <c r="BK151" s="234" t="str">
        <f t="shared" si="57"/>
        <v>Main Quest 150 Clear</v>
      </c>
      <c r="BL151" s="234" t="str">
        <f t="shared" si="58"/>
        <v>主線任務150通關</v>
      </c>
      <c r="BM151" s="234" t="str">
        <f t="shared" si="59"/>
        <v>通关主线任务150</v>
      </c>
      <c r="BN151" s="234" t="str">
        <f t="shared" si="60"/>
        <v>メインクエスト150クリア</v>
      </c>
      <c r="BO151" s="234" t="str">
        <f t="shared" si="61"/>
        <v>เคลียร์ Main Quest 150</v>
      </c>
      <c r="BP151" s="234" t="str">
        <f t="shared" si="62"/>
        <v>Misi Utama 150 Selesai</v>
      </c>
      <c r="BQ151" s="234" t="str">
        <f t="shared" si="63"/>
        <v>Tagumpay sa Pangunahing Quest 150</v>
      </c>
      <c r="BR151" s="234" t="str">
        <f t="shared" si="64"/>
        <v>Selesai Pencarian Utama 150</v>
      </c>
    </row>
    <row r="152" spans="1:70" ht="12.75" thickBot="1" x14ac:dyDescent="0.25">
      <c r="A152" s="31">
        <v>142151</v>
      </c>
      <c r="B152" s="201" t="str" cm="1">
        <f t="array" ref="B152">INDEX($AJ:$AS,MATCH($A152,$AJ:$AJ,0),B$1)</f>
        <v>스켈레톤 처치</v>
      </c>
      <c r="C152" s="201" t="str" cm="1">
        <f t="array" ref="C152">INDEX($AJ:$AS,MATCH($A152,$AJ:$AJ,0),C$1)</f>
        <v>Defeat Skeleton</v>
      </c>
      <c r="D152" s="201" t="str" cm="1">
        <f t="array" ref="D152">INDEX($AJ:$AS,MATCH($A152,$AJ:$AJ,0),D$1)</f>
        <v>擊敗邪骸戰士</v>
      </c>
      <c r="E152" s="201" t="str" cm="1">
        <f t="array" ref="E152">INDEX($AJ:$AS,MATCH($A152,$AJ:$AJ,0),E$1)</f>
        <v>击杀邪骸</v>
      </c>
      <c r="F152" s="201" t="str" cm="1">
        <f t="array" ref="F152">INDEX($AJ:$AS,MATCH($A152,$AJ:$AJ,0),F$1)</f>
        <v>スケルトン·処置</v>
      </c>
      <c r="G152" s="201" t="str" cm="1">
        <f t="array" ref="G152">INDEX($AJ:$AS,MATCH($A152,$AJ:$AJ,0),G$1)</f>
        <v>จัดการ Skeleton</v>
      </c>
      <c r="H152" s="201" t="str" cm="1">
        <f t="array" ref="H152">INDEX($AJ:$AS,MATCH($A152,$AJ:$AJ,0),H$1)</f>
        <v>Kalahkan Skeleton</v>
      </c>
      <c r="I152" s="201" t="str" cm="1">
        <f t="array" ref="I152">INDEX($AJ:$AS,MATCH($A152,$AJ:$AJ,0),I$1)</f>
        <v>Talunin ang Skeleton</v>
      </c>
      <c r="J152" s="201" t="str" cm="1">
        <f t="array" ref="J152">INDEX($AJ:$AS,MATCH($A152,$AJ:$AJ,0),J$1)</f>
        <v>Tewaskan Jerangkung</v>
      </c>
      <c r="K152" s="31">
        <v>0</v>
      </c>
      <c r="L152" s="31">
        <v>142151</v>
      </c>
      <c r="M152" s="31" t="str">
        <f>'가이드 작업용'!M152</f>
        <v>스켈레톤 처치</v>
      </c>
      <c r="N152" s="31" t="str">
        <f t="shared" si="45"/>
        <v>-</v>
      </c>
      <c r="R152" s="140">
        <v>1151</v>
      </c>
      <c r="S152" s="140">
        <v>2</v>
      </c>
      <c r="T152" s="140">
        <v>142151</v>
      </c>
      <c r="U152" s="140">
        <v>242151</v>
      </c>
      <c r="V152" s="186" t="str">
        <f>'가이드 작업용'!M152</f>
        <v>스켈레톤 처치</v>
      </c>
      <c r="W152" s="197" t="e">
        <f t="shared" si="44"/>
        <v>#N/A</v>
      </c>
      <c r="X152" s="202" t="e">
        <f t="shared" si="46"/>
        <v>#N/A</v>
      </c>
      <c r="AC152" s="201">
        <v>142151</v>
      </c>
      <c r="AD152" s="201" t="s">
        <v>2466</v>
      </c>
      <c r="AE152" s="201" t="s">
        <v>8479</v>
      </c>
      <c r="AJ152" s="276">
        <v>142151</v>
      </c>
      <c r="AK152" s="278" t="s">
        <v>8430</v>
      </c>
      <c r="AL152" s="258" t="s">
        <v>9992</v>
      </c>
      <c r="AM152" s="258" t="s">
        <v>9993</v>
      </c>
      <c r="AN152" s="258" t="s">
        <v>9994</v>
      </c>
      <c r="AO152" s="258" t="s">
        <v>9995</v>
      </c>
      <c r="AP152" s="258" t="s">
        <v>9996</v>
      </c>
      <c r="AQ152" s="258" t="s">
        <v>9997</v>
      </c>
      <c r="AR152" s="258" t="s">
        <v>9998</v>
      </c>
      <c r="AS152" s="258" t="s">
        <v>9999</v>
      </c>
      <c r="AT152" s="241" t="str">
        <f t="shared" si="47"/>
        <v>스켈레톤 처치</v>
      </c>
      <c r="AU152" s="241" t="str">
        <f t="shared" si="48"/>
        <v>Defeat Skeleton</v>
      </c>
      <c r="AV152" s="241" t="str">
        <f t="shared" si="49"/>
        <v>擊敗邪骸戰士</v>
      </c>
      <c r="AW152" s="241" t="str">
        <f t="shared" si="50"/>
        <v>击杀邪骸</v>
      </c>
      <c r="AX152" s="241" t="str">
        <f t="shared" si="51"/>
        <v>スケルトン·処置</v>
      </c>
      <c r="AY152" s="241" t="str">
        <f t="shared" si="52"/>
        <v>จัดการ Skeleton</v>
      </c>
      <c r="AZ152" s="241" t="str">
        <f t="shared" si="53"/>
        <v>Kalahkan Skeleton</v>
      </c>
      <c r="BA152" s="241" t="str">
        <f t="shared" si="54"/>
        <v>Talunin ang Skeleton</v>
      </c>
      <c r="BB152" s="241" t="str">
        <f t="shared" si="55"/>
        <v>Tewaskan Jerangkung</v>
      </c>
      <c r="BC152" s="241"/>
      <c r="BD152" s="241"/>
      <c r="BE152" s="241"/>
      <c r="BF152" s="241"/>
      <c r="BI152" s="236">
        <v>242151</v>
      </c>
      <c r="BJ152" s="235" t="str">
        <f t="shared" si="56"/>
        <v>메인 퀘스트 151 클리어</v>
      </c>
      <c r="BK152" s="234" t="str">
        <f t="shared" si="57"/>
        <v>Main Quest 151 Clear</v>
      </c>
      <c r="BL152" s="234" t="str">
        <f t="shared" si="58"/>
        <v>主線任務151通關</v>
      </c>
      <c r="BM152" s="234" t="str">
        <f t="shared" si="59"/>
        <v>通关主线任务151</v>
      </c>
      <c r="BN152" s="234" t="str">
        <f t="shared" si="60"/>
        <v>メインクエスト151クリア</v>
      </c>
      <c r="BO152" s="234" t="str">
        <f t="shared" si="61"/>
        <v>เคลียร์ Main Quest 151</v>
      </c>
      <c r="BP152" s="234" t="str">
        <f t="shared" si="62"/>
        <v>Misi Utama 151 Selesai</v>
      </c>
      <c r="BQ152" s="234" t="str">
        <f t="shared" si="63"/>
        <v>Tagumpay sa Pangunahing Quest 151</v>
      </c>
      <c r="BR152" s="234" t="str">
        <f t="shared" si="64"/>
        <v>Selesai Pencarian Utama 151</v>
      </c>
    </row>
    <row r="153" spans="1:70" ht="12.75" thickBot="1" x14ac:dyDescent="0.25">
      <c r="A153" s="31">
        <v>142152</v>
      </c>
      <c r="B153" s="201" t="str" cm="1">
        <f t="array" ref="B153">INDEX($AJ:$AS,MATCH($A153,$AJ:$AJ,0),B$1)</f>
        <v>피라미드 안 싱글 미궁 클리어</v>
      </c>
      <c r="C153" s="201" t="str" cm="1">
        <f t="array" ref="C153">INDEX($AJ:$AS,MATCH($A153,$AJ:$AJ,0),C$1)</f>
        <v>Clear Inside Pyramid Single Labyrinth</v>
      </c>
      <c r="D153" s="201" t="str" cm="1">
        <f t="array" ref="D153">INDEX($AJ:$AS,MATCH($A153,$AJ:$AJ,0),D$1)</f>
        <v>通關金字塔單人迷宮</v>
      </c>
      <c r="E153" s="201" t="str" cm="1">
        <f t="array" ref="E153">INDEX($AJ:$AS,MATCH($A153,$AJ:$AJ,0),E$1)</f>
        <v>通关金字塔内单人迷宫</v>
      </c>
      <c r="F153" s="201" cm="1">
        <f t="array" ref="F153">INDEX($AJ:$AS,MATCH($A153,$AJ:$AJ,0),F$1)</f>
        <v>0</v>
      </c>
      <c r="G153" s="201" t="str" cm="1">
        <f t="array" ref="G153">INDEX($AJ:$AS,MATCH($A153,$AJ:$AJ,0),G$1)</f>
        <v>เคลียร์ Inside Pyramid Single Labyrinth</v>
      </c>
      <c r="H153" s="201" t="str" cm="1">
        <f t="array" ref="H153">INDEX($AJ:$AS,MATCH($A153,$AJ:$AJ,0),H$1)</f>
        <v>Selesaikan Labirin Tunggal Inside Pyramid</v>
      </c>
      <c r="I153" s="201" t="str" cm="1">
        <f t="array" ref="I153">INDEX($AJ:$AS,MATCH($A153,$AJ:$AJ,0),I$1)</f>
        <v>Magtagumpay sa Inside Pyramid Single Labyrinth</v>
      </c>
      <c r="J153" s="201" t="str" cm="1">
        <f t="array" ref="J153">INDEX($AJ:$AS,MATCH($A153,$AJ:$AJ,0),J$1)</f>
        <v>Selesaikan Labirin Tunggal Didalam Piramid</v>
      </c>
      <c r="K153" s="31">
        <v>0</v>
      </c>
      <c r="L153" s="31">
        <v>142152</v>
      </c>
      <c r="M153" s="31" t="str">
        <f>'가이드 작업용'!M153</f>
        <v>피라미드 안 싱글 미궁 클리어</v>
      </c>
      <c r="N153" s="31" t="str">
        <f t="shared" si="45"/>
        <v>-</v>
      </c>
      <c r="R153" s="140">
        <v>1152</v>
      </c>
      <c r="S153" s="140">
        <v>2</v>
      </c>
      <c r="T153" s="140">
        <v>142152</v>
      </c>
      <c r="U153" s="140">
        <v>242152</v>
      </c>
      <c r="V153" s="186" t="str">
        <f>'가이드 작업용'!M153</f>
        <v>피라미드 안 싱글 미궁 클리어</v>
      </c>
      <c r="W153" s="197" t="e">
        <f t="shared" si="44"/>
        <v>#N/A</v>
      </c>
      <c r="X153" s="202" t="e">
        <f t="shared" si="46"/>
        <v>#N/A</v>
      </c>
      <c r="AC153" s="201">
        <v>142152</v>
      </c>
      <c r="AD153" s="201" t="s">
        <v>8431</v>
      </c>
      <c r="AJ153" s="276">
        <v>142152</v>
      </c>
      <c r="AK153" s="277" t="s">
        <v>10256</v>
      </c>
      <c r="AL153" s="258" t="s">
        <v>11283</v>
      </c>
      <c r="AM153" s="258" t="s">
        <v>10000</v>
      </c>
      <c r="AN153" s="258" t="s">
        <v>10001</v>
      </c>
      <c r="AO153" s="258">
        <v>0</v>
      </c>
      <c r="AP153" s="258" t="s">
        <v>10257</v>
      </c>
      <c r="AQ153" s="258" t="s">
        <v>11302</v>
      </c>
      <c r="AR153" s="258" t="s">
        <v>11291</v>
      </c>
      <c r="AS153" s="258" t="s">
        <v>11261</v>
      </c>
      <c r="AT153" s="241" t="str">
        <f t="shared" si="47"/>
        <v>피라미드 안 싱글 미궁 클리어</v>
      </c>
      <c r="AU153" s="241" t="str">
        <f t="shared" si="48"/>
        <v>Clear Inside Pyramid Single Labyrinth</v>
      </c>
      <c r="AV153" s="241" t="str">
        <f t="shared" si="49"/>
        <v>通關金字塔單人迷宮</v>
      </c>
      <c r="AW153" s="241" t="str">
        <f t="shared" si="50"/>
        <v>通关金字塔内单人迷宫</v>
      </c>
      <c r="AX153" s="241">
        <f t="shared" si="51"/>
        <v>0</v>
      </c>
      <c r="AY153" s="241" t="str">
        <f t="shared" si="52"/>
        <v>เคลียร์ Inside Pyramid Single Labyrinth</v>
      </c>
      <c r="AZ153" s="241" t="str">
        <f t="shared" si="53"/>
        <v>Selesaikan Labirin Tunggal Inside Pyramid</v>
      </c>
      <c r="BA153" s="241" t="str">
        <f t="shared" si="54"/>
        <v>Magtagumpay sa Inside Pyramid Single Labyrinth</v>
      </c>
      <c r="BB153" s="241" t="str">
        <f t="shared" si="55"/>
        <v>Selesaikan Labirin Tunggal Didalam Piramid</v>
      </c>
      <c r="BC153" s="241"/>
      <c r="BD153" s="241"/>
      <c r="BE153" s="241"/>
      <c r="BF153" s="241"/>
      <c r="BI153" s="236">
        <v>242152</v>
      </c>
      <c r="BJ153" s="235" t="str">
        <f t="shared" si="56"/>
        <v>메인 퀘스트 152 클리어</v>
      </c>
      <c r="BK153" s="234" t="str">
        <f t="shared" si="57"/>
        <v>Main Quest 152 Clear</v>
      </c>
      <c r="BL153" s="234" t="str">
        <f t="shared" si="58"/>
        <v>主線任務152通關</v>
      </c>
      <c r="BM153" s="234" t="str">
        <f t="shared" si="59"/>
        <v>通关主线任务152</v>
      </c>
      <c r="BN153" s="234" t="str">
        <f t="shared" si="60"/>
        <v>メインクエスト152クリア</v>
      </c>
      <c r="BO153" s="234" t="str">
        <f t="shared" si="61"/>
        <v>เคลียร์ Main Quest 152</v>
      </c>
      <c r="BP153" s="234" t="str">
        <f t="shared" si="62"/>
        <v>Misi Utama 152 Selesai</v>
      </c>
      <c r="BQ153" s="234" t="str">
        <f t="shared" si="63"/>
        <v>Tagumpay sa Pangunahing Quest 152</v>
      </c>
      <c r="BR153" s="234" t="str">
        <f t="shared" si="64"/>
        <v>Selesai Pencarian Utama 152</v>
      </c>
    </row>
    <row r="154" spans="1:70" ht="12.75" thickBot="1" x14ac:dyDescent="0.25">
      <c r="A154" s="31">
        <v>142153</v>
      </c>
      <c r="B154" s="201" t="str" cm="1">
        <f t="array" ref="B154">INDEX($AJ:$AS,MATCH($A154,$AJ:$AJ,0),B$1)</f>
        <v>피라미드 안 멀티 미궁 클리어</v>
      </c>
      <c r="C154" s="201" t="str" cm="1">
        <f t="array" ref="C154">INDEX($AJ:$AS,MATCH($A154,$AJ:$AJ,0),C$1)</f>
        <v>Clear Inside Pyramid Multi Labyrinth</v>
      </c>
      <c r="D154" s="201" t="str" cm="1">
        <f t="array" ref="D154">INDEX($AJ:$AS,MATCH($A154,$AJ:$AJ,0),D$1)</f>
        <v>挑戰金字塔多人迷宮</v>
      </c>
      <c r="E154" s="201" t="str" cm="1">
        <f t="array" ref="E154">INDEX($AJ:$AS,MATCH($A154,$AJ:$AJ,0),E$1)</f>
        <v>通关金字塔内多人迷宫</v>
      </c>
      <c r="F154" s="201" cm="1">
        <f t="array" ref="F154">INDEX($AJ:$AS,MATCH($A154,$AJ:$AJ,0),F$1)</f>
        <v>0</v>
      </c>
      <c r="G154" s="201" t="str" cm="1">
        <f t="array" ref="G154">INDEX($AJ:$AS,MATCH($A154,$AJ:$AJ,0),G$1)</f>
        <v>เคลียร์ Inside Pyramid Multi Labyrinth</v>
      </c>
      <c r="H154" s="201" t="str" cm="1">
        <f t="array" ref="H154">INDEX($AJ:$AS,MATCH($A154,$AJ:$AJ,0),H$1)</f>
        <v>Selesaikan Labirin Multi Inside Pyramid</v>
      </c>
      <c r="I154" s="201" t="str" cm="1">
        <f t="array" ref="I154">INDEX($AJ:$AS,MATCH($A154,$AJ:$AJ,0),I$1)</f>
        <v>Magtagumpay sa Inside Pyramid Multi Labyrinth</v>
      </c>
      <c r="J154" s="201" t="str" cm="1">
        <f t="array" ref="J154">INDEX($AJ:$AS,MATCH($A154,$AJ:$AJ,0),J$1)</f>
        <v>Selesaikan Labirin Pelbagai Didalam Piramid</v>
      </c>
      <c r="K154" s="31">
        <v>0</v>
      </c>
      <c r="L154" s="31">
        <v>142153</v>
      </c>
      <c r="M154" s="31" t="str">
        <f>'가이드 작업용'!M154</f>
        <v>피라미드 안 멀티 미궁 클리어</v>
      </c>
      <c r="N154" s="31" t="str">
        <f t="shared" si="45"/>
        <v>-</v>
      </c>
      <c r="R154" s="140">
        <v>1153</v>
      </c>
      <c r="S154" s="140">
        <v>2</v>
      </c>
      <c r="T154" s="140">
        <v>142153</v>
      </c>
      <c r="U154" s="140">
        <v>242153</v>
      </c>
      <c r="V154" s="186" t="str">
        <f>'가이드 작업용'!M154</f>
        <v>피라미드 안 멀티 미궁 클리어</v>
      </c>
      <c r="W154" s="197" t="e">
        <f t="shared" si="44"/>
        <v>#N/A</v>
      </c>
      <c r="X154" s="202" t="e">
        <f t="shared" si="46"/>
        <v>#N/A</v>
      </c>
      <c r="AC154" s="201">
        <v>142153</v>
      </c>
      <c r="AD154" s="201" t="s">
        <v>8432</v>
      </c>
      <c r="AJ154" s="276">
        <v>142153</v>
      </c>
      <c r="AK154" s="278" t="s">
        <v>10258</v>
      </c>
      <c r="AL154" s="258" t="s">
        <v>11351</v>
      </c>
      <c r="AM154" s="258" t="s">
        <v>11237</v>
      </c>
      <c r="AN154" s="258" t="s">
        <v>10002</v>
      </c>
      <c r="AO154" s="258">
        <v>0</v>
      </c>
      <c r="AP154" s="258" t="s">
        <v>10259</v>
      </c>
      <c r="AQ154" s="258" t="s">
        <v>11362</v>
      </c>
      <c r="AR154" s="258" t="s">
        <v>11367</v>
      </c>
      <c r="AS154" s="258" t="s">
        <v>11372</v>
      </c>
      <c r="AT154" s="241" t="str">
        <f t="shared" si="47"/>
        <v>피라미드 안 멀티 미궁 클리어</v>
      </c>
      <c r="AU154" s="241" t="str">
        <f t="shared" si="48"/>
        <v>Clear Inside Pyramid Multi Labyrinth</v>
      </c>
      <c r="AV154" s="241" t="str">
        <f t="shared" si="49"/>
        <v>挑戰金字塔多人迷宮</v>
      </c>
      <c r="AW154" s="241" t="str">
        <f t="shared" si="50"/>
        <v>通关金字塔内多人迷宫</v>
      </c>
      <c r="AX154" s="241">
        <f t="shared" si="51"/>
        <v>0</v>
      </c>
      <c r="AY154" s="241" t="str">
        <f t="shared" si="52"/>
        <v>เคลียร์ Inside Pyramid Multi Labyrinth</v>
      </c>
      <c r="AZ154" s="241" t="str">
        <f t="shared" si="53"/>
        <v>Selesaikan Labirin Multi Inside Pyramid</v>
      </c>
      <c r="BA154" s="241" t="str">
        <f t="shared" si="54"/>
        <v>Magtagumpay sa Inside Pyramid Multi Labyrinth</v>
      </c>
      <c r="BB154" s="241" t="str">
        <f t="shared" si="55"/>
        <v>Selesaikan Labirin Pelbagai Didalam Piramid</v>
      </c>
      <c r="BC154" s="241"/>
      <c r="BD154" s="241"/>
      <c r="BE154" s="241"/>
      <c r="BF154" s="241"/>
      <c r="BI154" s="236">
        <v>242153</v>
      </c>
      <c r="BJ154" s="235" t="str">
        <f t="shared" si="56"/>
        <v>메인 퀘스트 153 클리어</v>
      </c>
      <c r="BK154" s="234" t="str">
        <f t="shared" si="57"/>
        <v>Main Quest 153 Clear</v>
      </c>
      <c r="BL154" s="234" t="str">
        <f t="shared" si="58"/>
        <v>主線任務153通關</v>
      </c>
      <c r="BM154" s="234" t="str">
        <f t="shared" si="59"/>
        <v>通关主线任务153</v>
      </c>
      <c r="BN154" s="234" t="str">
        <f t="shared" si="60"/>
        <v>メインクエスト153クリア</v>
      </c>
      <c r="BO154" s="234" t="str">
        <f t="shared" si="61"/>
        <v>เคลียร์ Main Quest 153</v>
      </c>
      <c r="BP154" s="234" t="str">
        <f t="shared" si="62"/>
        <v>Misi Utama 153 Selesai</v>
      </c>
      <c r="BQ154" s="234" t="str">
        <f t="shared" si="63"/>
        <v>Tagumpay sa Pangunahing Quest 153</v>
      </c>
      <c r="BR154" s="234" t="str">
        <f t="shared" si="64"/>
        <v>Selesai Pencarian Utama 153</v>
      </c>
    </row>
    <row r="155" spans="1:70" ht="12.75" thickBot="1" x14ac:dyDescent="0.25">
      <c r="A155" s="31">
        <v>142154</v>
      </c>
      <c r="B155" s="201" t="str" cm="1">
        <f t="array" ref="B155">INDEX($AJ:$AS,MATCH($A155,$AJ:$AJ,0),B$1)</f>
        <v>MVP 처치</v>
      </c>
      <c r="C155" s="201" t="str" cm="1">
        <f t="array" ref="C155">INDEX($AJ:$AS,MATCH($A155,$AJ:$AJ,0),C$1)</f>
        <v>Defeat MVP</v>
      </c>
      <c r="D155" s="201" t="str" cm="1">
        <f t="array" ref="D155">INDEX($AJ:$AS,MATCH($A155,$AJ:$AJ,0),D$1)</f>
        <v>擊敗MVP</v>
      </c>
      <c r="E155" s="201" t="str" cm="1">
        <f t="array" ref="E155">INDEX($AJ:$AS,MATCH($A155,$AJ:$AJ,0),E$1)</f>
        <v>击杀MVP</v>
      </c>
      <c r="F155" s="201" t="str" cm="1">
        <f t="array" ref="F155">INDEX($AJ:$AS,MATCH($A155,$AJ:$AJ,0),F$1)</f>
        <v>一次転職</v>
      </c>
      <c r="G155" s="201" t="str" cm="1">
        <f t="array" ref="G155">INDEX($AJ:$AS,MATCH($A155,$AJ:$AJ,0),G$1)</f>
        <v>จัดการ MVP</v>
      </c>
      <c r="H155" s="201" t="str" cm="1">
        <f t="array" ref="H155">INDEX($AJ:$AS,MATCH($A155,$AJ:$AJ,0),H$1)</f>
        <v>Kalahkan MVP</v>
      </c>
      <c r="I155" s="201" t="str" cm="1">
        <f t="array" ref="I155">INDEX($AJ:$AS,MATCH($A155,$AJ:$AJ,0),I$1)</f>
        <v>Talunin ang MVP</v>
      </c>
      <c r="J155" s="201" t="str" cm="1">
        <f t="array" ref="J155">INDEX($AJ:$AS,MATCH($A155,$AJ:$AJ,0),J$1)</f>
        <v>Tewaskan MVP</v>
      </c>
      <c r="K155" s="31">
        <v>0</v>
      </c>
      <c r="L155" s="31">
        <v>142154</v>
      </c>
      <c r="M155" s="31" t="str">
        <f>'가이드 작업용'!M155</f>
        <v>MVP 처치</v>
      </c>
      <c r="N155" s="31" t="str">
        <f t="shared" si="45"/>
        <v>-</v>
      </c>
      <c r="R155" s="140">
        <v>1154</v>
      </c>
      <c r="S155" s="140">
        <v>2</v>
      </c>
      <c r="T155" s="140">
        <v>142154</v>
      </c>
      <c r="U155" s="140">
        <v>242154</v>
      </c>
      <c r="V155" s="186" t="str">
        <f>'가이드 작업용'!M155</f>
        <v>MVP 처치</v>
      </c>
      <c r="W155" s="197" t="e">
        <f t="shared" si="44"/>
        <v>#N/A</v>
      </c>
      <c r="X155" s="202" t="e">
        <f t="shared" si="46"/>
        <v>#N/A</v>
      </c>
      <c r="AC155" s="201">
        <v>142154</v>
      </c>
      <c r="AD155" s="201" t="s">
        <v>2466</v>
      </c>
      <c r="AE155" s="201" t="s">
        <v>8479</v>
      </c>
      <c r="AJ155" s="276">
        <v>142154</v>
      </c>
      <c r="AK155" s="277" t="s">
        <v>2466</v>
      </c>
      <c r="AL155" s="258" t="s">
        <v>8479</v>
      </c>
      <c r="AM155" s="258" t="s">
        <v>9330</v>
      </c>
      <c r="AN155" s="258" t="s">
        <v>9331</v>
      </c>
      <c r="AO155" s="258" t="s">
        <v>9332</v>
      </c>
      <c r="AP155" s="258" t="s">
        <v>9333</v>
      </c>
      <c r="AQ155" s="258" t="s">
        <v>9334</v>
      </c>
      <c r="AR155" s="258" t="s">
        <v>9335</v>
      </c>
      <c r="AS155" s="258" t="s">
        <v>9336</v>
      </c>
      <c r="AT155" s="241" t="str">
        <f t="shared" si="47"/>
        <v>MVP 처치</v>
      </c>
      <c r="AU155" s="241" t="str">
        <f t="shared" si="48"/>
        <v>Defeat MVP</v>
      </c>
      <c r="AV155" s="241" t="str">
        <f t="shared" si="49"/>
        <v>擊敗MVP</v>
      </c>
      <c r="AW155" s="241" t="str">
        <f t="shared" si="50"/>
        <v>击杀MVP</v>
      </c>
      <c r="AX155" s="241" t="str">
        <f t="shared" si="51"/>
        <v>一次転職</v>
      </c>
      <c r="AY155" s="241" t="str">
        <f t="shared" si="52"/>
        <v>จัดการ MVP</v>
      </c>
      <c r="AZ155" s="241" t="str">
        <f t="shared" si="53"/>
        <v>Kalahkan MVP</v>
      </c>
      <c r="BA155" s="241" t="str">
        <f t="shared" si="54"/>
        <v>Talunin ang MVP</v>
      </c>
      <c r="BB155" s="241" t="str">
        <f t="shared" si="55"/>
        <v>Tewaskan MVP</v>
      </c>
      <c r="BC155" s="241"/>
      <c r="BD155" s="241"/>
      <c r="BE155" s="241"/>
      <c r="BF155" s="241"/>
      <c r="BI155" s="236">
        <v>242154</v>
      </c>
      <c r="BJ155" s="235" t="str">
        <f t="shared" si="56"/>
        <v>메인 퀘스트 154 클리어</v>
      </c>
      <c r="BK155" s="234" t="str">
        <f t="shared" si="57"/>
        <v>Main Quest 154 Clear</v>
      </c>
      <c r="BL155" s="234" t="str">
        <f t="shared" si="58"/>
        <v>主線任務154通關</v>
      </c>
      <c r="BM155" s="234" t="str">
        <f t="shared" si="59"/>
        <v>通关主线任务154</v>
      </c>
      <c r="BN155" s="234" t="str">
        <f t="shared" si="60"/>
        <v>メインクエスト154クリア</v>
      </c>
      <c r="BO155" s="234" t="str">
        <f t="shared" si="61"/>
        <v>เคลียร์ Main Quest 154</v>
      </c>
      <c r="BP155" s="234" t="str">
        <f t="shared" si="62"/>
        <v>Misi Utama 154 Selesai</v>
      </c>
      <c r="BQ155" s="234" t="str">
        <f t="shared" si="63"/>
        <v>Tagumpay sa Pangunahing Quest 154</v>
      </c>
      <c r="BR155" s="234" t="str">
        <f t="shared" si="64"/>
        <v>Selesai Pencarian Utama 154</v>
      </c>
    </row>
    <row r="156" spans="1:70" ht="12.75" thickBot="1" x14ac:dyDescent="0.25">
      <c r="A156" s="31">
        <v>142155</v>
      </c>
      <c r="B156" s="201" t="str" cm="1">
        <f t="array" ref="B156">INDEX($AJ:$AS,MATCH($A156,$AJ:$AJ,0),B$1)</f>
        <v>스켈레톤 보스 처치</v>
      </c>
      <c r="C156" s="201" t="str" cm="1">
        <f t="array" ref="C156">INDEX($AJ:$AS,MATCH($A156,$AJ:$AJ,0),C$1)</f>
        <v>Defeat Skeleton Boss</v>
      </c>
      <c r="D156" s="201" t="str" cm="1">
        <f t="array" ref="D156">INDEX($AJ:$AS,MATCH($A156,$AJ:$AJ,0),D$1)</f>
        <v>擊敗邪骸戰士BOSS</v>
      </c>
      <c r="E156" s="201" t="str" cm="1">
        <f t="array" ref="E156">INDEX($AJ:$AS,MATCH($A156,$AJ:$AJ,0),E$1)</f>
        <v>击杀邪骸BOSS</v>
      </c>
      <c r="F156" s="201" t="str" cm="1">
        <f t="array" ref="F156">INDEX($AJ:$AS,MATCH($A156,$AJ:$AJ,0),F$1)</f>
        <v>スケルトン·ボス処置</v>
      </c>
      <c r="G156" s="201" t="str" cm="1">
        <f t="array" ref="G156">INDEX($AJ:$AS,MATCH($A156,$AJ:$AJ,0),G$1)</f>
        <v>จัดการ Skeleton BOSS</v>
      </c>
      <c r="H156" s="201" t="str" cm="1">
        <f t="array" ref="H156">INDEX($AJ:$AS,MATCH($A156,$AJ:$AJ,0),H$1)</f>
        <v>Kalahkan Bos Skeleton</v>
      </c>
      <c r="I156" s="201" t="str" cm="1">
        <f t="array" ref="I156">INDEX($AJ:$AS,MATCH($A156,$AJ:$AJ,0),I$1)</f>
        <v>Talunin ang Skeleton Boss</v>
      </c>
      <c r="J156" s="201" t="str" cm="1">
        <f t="array" ref="J156">INDEX($AJ:$AS,MATCH($A156,$AJ:$AJ,0),J$1)</f>
        <v>Tewaskan Boss Jerangkung</v>
      </c>
      <c r="K156" s="31">
        <v>0</v>
      </c>
      <c r="L156" s="31">
        <v>142155</v>
      </c>
      <c r="M156" s="31" t="str">
        <f>'가이드 작업용'!M156</f>
        <v>스켈레톤 보스 처치</v>
      </c>
      <c r="N156" s="31" t="str">
        <f t="shared" si="45"/>
        <v>-</v>
      </c>
      <c r="R156" s="140">
        <v>1155</v>
      </c>
      <c r="S156" s="140">
        <v>2</v>
      </c>
      <c r="T156" s="140">
        <v>142155</v>
      </c>
      <c r="U156" s="140">
        <v>242155</v>
      </c>
      <c r="V156" s="186" t="str">
        <f>'가이드 작업용'!M156</f>
        <v>스켈레톤 보스 처치</v>
      </c>
      <c r="W156" s="197" t="e">
        <f t="shared" si="44"/>
        <v>#N/A</v>
      </c>
      <c r="X156" s="202" t="e">
        <f t="shared" si="46"/>
        <v>#N/A</v>
      </c>
      <c r="AC156" s="201">
        <v>142155</v>
      </c>
      <c r="AD156" s="201" t="s">
        <v>8469</v>
      </c>
      <c r="AJ156" s="276">
        <v>142155</v>
      </c>
      <c r="AK156" s="278" t="s">
        <v>8431</v>
      </c>
      <c r="AL156" s="258" t="s">
        <v>10003</v>
      </c>
      <c r="AM156" s="258" t="s">
        <v>10004</v>
      </c>
      <c r="AN156" s="258" t="s">
        <v>10005</v>
      </c>
      <c r="AO156" s="258" t="s">
        <v>10006</v>
      </c>
      <c r="AP156" s="258" t="s">
        <v>10007</v>
      </c>
      <c r="AQ156" s="258" t="s">
        <v>10008</v>
      </c>
      <c r="AR156" s="258" t="s">
        <v>10009</v>
      </c>
      <c r="AS156" s="258" t="s">
        <v>10010</v>
      </c>
      <c r="AT156" s="241" t="str">
        <f t="shared" si="47"/>
        <v>스켈레톤 보스 처치</v>
      </c>
      <c r="AU156" s="241" t="str">
        <f t="shared" si="48"/>
        <v>Defeat Skeleton Boss</v>
      </c>
      <c r="AV156" s="241" t="str">
        <f t="shared" si="49"/>
        <v>擊敗邪骸戰士BOSS</v>
      </c>
      <c r="AW156" s="241" t="str">
        <f t="shared" si="50"/>
        <v>击杀邪骸BOSS</v>
      </c>
      <c r="AX156" s="241" t="str">
        <f t="shared" si="51"/>
        <v>スケルトン·ボス処置</v>
      </c>
      <c r="AY156" s="241" t="str">
        <f t="shared" si="52"/>
        <v>จัดการ Skeleton BOSS</v>
      </c>
      <c r="AZ156" s="241" t="str">
        <f t="shared" si="53"/>
        <v>Kalahkan Bos Skeleton</v>
      </c>
      <c r="BA156" s="241" t="str">
        <f t="shared" si="54"/>
        <v>Talunin ang Skeleton Boss</v>
      </c>
      <c r="BB156" s="241" t="str">
        <f t="shared" si="55"/>
        <v>Tewaskan Boss Jerangkung</v>
      </c>
      <c r="BC156" s="241"/>
      <c r="BD156" s="241"/>
      <c r="BE156" s="241"/>
      <c r="BF156" s="241"/>
      <c r="BI156" s="236">
        <v>242155</v>
      </c>
      <c r="BJ156" s="235" t="str">
        <f t="shared" si="56"/>
        <v>메인 퀘스트 155 클리어</v>
      </c>
      <c r="BK156" s="234" t="str">
        <f t="shared" si="57"/>
        <v>Main Quest 155 Clear</v>
      </c>
      <c r="BL156" s="234" t="str">
        <f t="shared" si="58"/>
        <v>主線任務155通關</v>
      </c>
      <c r="BM156" s="234" t="str">
        <f t="shared" si="59"/>
        <v>通关主线任务155</v>
      </c>
      <c r="BN156" s="234" t="str">
        <f t="shared" si="60"/>
        <v>メインクエスト155クリア</v>
      </c>
      <c r="BO156" s="234" t="str">
        <f t="shared" si="61"/>
        <v>เคลียร์ Main Quest 155</v>
      </c>
      <c r="BP156" s="234" t="str">
        <f t="shared" si="62"/>
        <v>Misi Utama 155 Selesai</v>
      </c>
      <c r="BQ156" s="234" t="str">
        <f t="shared" si="63"/>
        <v>Tagumpay sa Pangunahing Quest 155</v>
      </c>
      <c r="BR156" s="234" t="str">
        <f t="shared" si="64"/>
        <v>Selesai Pencarian Utama 155</v>
      </c>
    </row>
    <row r="157" spans="1:70" ht="12.75" thickBot="1" x14ac:dyDescent="0.25">
      <c r="A157" s="31">
        <v>142156</v>
      </c>
      <c r="B157" s="201" t="str" cm="1">
        <f t="array" ref="B157">INDEX($AJ:$AS,MATCH($A157,$AJ:$AJ,0),B$1)</f>
        <v>솔저 스켈레톤 처치</v>
      </c>
      <c r="C157" s="201" t="str" cm="1">
        <f t="array" ref="C157">INDEX($AJ:$AS,MATCH($A157,$AJ:$AJ,0),C$1)</f>
        <v>Defeat Soldier Skeleton</v>
      </c>
      <c r="D157" s="201" t="str" cm="1">
        <f t="array" ref="D157">INDEX($AJ:$AS,MATCH($A157,$AJ:$AJ,0),D$1)</f>
        <v>擊敗邪骸士兵</v>
      </c>
      <c r="E157" s="201" t="str" cm="1">
        <f t="array" ref="E157">INDEX($AJ:$AS,MATCH($A157,$AJ:$AJ,0),E$1)</f>
        <v>击杀邪骸士兵</v>
      </c>
      <c r="F157" s="201" t="str" cm="1">
        <f t="array" ref="F157">INDEX($AJ:$AS,MATCH($A157,$AJ:$AJ,0),F$1)</f>
        <v>ソルジャー·スケルトン·処置</v>
      </c>
      <c r="G157" s="201" t="str" cm="1">
        <f t="array" ref="G157">INDEX($AJ:$AS,MATCH($A157,$AJ:$AJ,0),G$1)</f>
        <v>จัดการ Soldier Skeleton</v>
      </c>
      <c r="H157" s="201" t="str" cm="1">
        <f t="array" ref="H157">INDEX($AJ:$AS,MATCH($A157,$AJ:$AJ,0),H$1)</f>
        <v>Kalahkan Soldier Skeleton</v>
      </c>
      <c r="I157" s="201" t="str" cm="1">
        <f t="array" ref="I157">INDEX($AJ:$AS,MATCH($A157,$AJ:$AJ,0),I$1)</f>
        <v>Talunin ang Solder Skeleton</v>
      </c>
      <c r="J157" s="201" t="str" cm="1">
        <f t="array" ref="J157">INDEX($AJ:$AS,MATCH($A157,$AJ:$AJ,0),J$1)</f>
        <v>Tewaskan Jerangkung Askar</v>
      </c>
      <c r="K157" s="31">
        <v>0</v>
      </c>
      <c r="L157" s="31">
        <v>142156</v>
      </c>
      <c r="M157" s="31" t="str">
        <f>'가이드 작업용'!M157</f>
        <v>솔저 스켈레톤 처치</v>
      </c>
      <c r="N157" s="31" t="str">
        <f t="shared" si="45"/>
        <v>-</v>
      </c>
      <c r="R157" s="140">
        <v>1156</v>
      </c>
      <c r="S157" s="140">
        <v>2</v>
      </c>
      <c r="T157" s="140">
        <v>142156</v>
      </c>
      <c r="U157" s="140">
        <v>242156</v>
      </c>
      <c r="V157" s="186" t="str">
        <f>'가이드 작업용'!M157</f>
        <v>솔저 스켈레톤 처치</v>
      </c>
      <c r="W157" s="197" t="e">
        <f t="shared" si="44"/>
        <v>#N/A</v>
      </c>
      <c r="X157" s="202" t="e">
        <f t="shared" si="46"/>
        <v>#N/A</v>
      </c>
      <c r="AC157" s="201">
        <v>142156</v>
      </c>
      <c r="AD157" s="201" t="s">
        <v>8433</v>
      </c>
      <c r="AJ157" s="276">
        <v>142156</v>
      </c>
      <c r="AK157" s="277" t="s">
        <v>8432</v>
      </c>
      <c r="AL157" s="258" t="s">
        <v>10011</v>
      </c>
      <c r="AM157" s="258" t="s">
        <v>10012</v>
      </c>
      <c r="AN157" s="258" t="s">
        <v>10013</v>
      </c>
      <c r="AO157" s="258" t="s">
        <v>10014</v>
      </c>
      <c r="AP157" s="258" t="s">
        <v>10015</v>
      </c>
      <c r="AQ157" s="258" t="s">
        <v>10016</v>
      </c>
      <c r="AR157" s="258" t="s">
        <v>10017</v>
      </c>
      <c r="AS157" s="258" t="s">
        <v>10018</v>
      </c>
      <c r="AT157" s="241" t="str">
        <f t="shared" si="47"/>
        <v>솔저 스켈레톤 처치</v>
      </c>
      <c r="AU157" s="241" t="str">
        <f t="shared" si="48"/>
        <v>Defeat Soldier Skeleton</v>
      </c>
      <c r="AV157" s="241" t="str">
        <f t="shared" si="49"/>
        <v>擊敗邪骸士兵</v>
      </c>
      <c r="AW157" s="241" t="str">
        <f t="shared" si="50"/>
        <v>击杀邪骸士兵</v>
      </c>
      <c r="AX157" s="241" t="str">
        <f t="shared" si="51"/>
        <v>ソルジャー·スケルトン·処置</v>
      </c>
      <c r="AY157" s="241" t="str">
        <f t="shared" si="52"/>
        <v>จัดการ Soldier Skeleton</v>
      </c>
      <c r="AZ157" s="241" t="str">
        <f t="shared" si="53"/>
        <v>Kalahkan Soldier Skeleton</v>
      </c>
      <c r="BA157" s="241" t="str">
        <f t="shared" si="54"/>
        <v>Talunin ang Solder Skeleton</v>
      </c>
      <c r="BB157" s="241" t="str">
        <f t="shared" si="55"/>
        <v>Tewaskan Jerangkung Askar</v>
      </c>
      <c r="BC157" s="241"/>
      <c r="BD157" s="241"/>
      <c r="BE157" s="241"/>
      <c r="BF157" s="241"/>
      <c r="BI157" s="236">
        <v>242156</v>
      </c>
      <c r="BJ157" s="235" t="str">
        <f t="shared" si="56"/>
        <v>메인 퀘스트 156 클리어</v>
      </c>
      <c r="BK157" s="234" t="str">
        <f t="shared" si="57"/>
        <v>Main Quest 156 Clear</v>
      </c>
      <c r="BL157" s="234" t="str">
        <f t="shared" si="58"/>
        <v>主線任務156通關</v>
      </c>
      <c r="BM157" s="234" t="str">
        <f t="shared" si="59"/>
        <v>通关主线任务156</v>
      </c>
      <c r="BN157" s="234" t="str">
        <f t="shared" si="60"/>
        <v>メインクエスト156クリア</v>
      </c>
      <c r="BO157" s="234" t="str">
        <f t="shared" si="61"/>
        <v>เคลียร์ Main Quest 156</v>
      </c>
      <c r="BP157" s="234" t="str">
        <f t="shared" si="62"/>
        <v>Misi Utama 156 Selesai</v>
      </c>
      <c r="BQ157" s="234" t="str">
        <f t="shared" si="63"/>
        <v>Tagumpay sa Pangunahing Quest 156</v>
      </c>
      <c r="BR157" s="234" t="str">
        <f t="shared" si="64"/>
        <v>Selesai Pencarian Utama 156</v>
      </c>
    </row>
    <row r="158" spans="1:70" ht="12.75" thickBot="1" x14ac:dyDescent="0.25">
      <c r="A158" s="31">
        <v>142157</v>
      </c>
      <c r="B158" s="201" t="str" cm="1">
        <f t="array" ref="B158">INDEX($AJ:$AS,MATCH($A158,$AJ:$AJ,0),B$1)</f>
        <v>MVP 처치</v>
      </c>
      <c r="C158" s="201" t="str" cm="1">
        <f t="array" ref="C158">INDEX($AJ:$AS,MATCH($A158,$AJ:$AJ,0),C$1)</f>
        <v>Defeat MVP</v>
      </c>
      <c r="D158" s="201" t="str" cm="1">
        <f t="array" ref="D158">INDEX($AJ:$AS,MATCH($A158,$AJ:$AJ,0),D$1)</f>
        <v>擊敗MVP</v>
      </c>
      <c r="E158" s="201" t="str" cm="1">
        <f t="array" ref="E158">INDEX($AJ:$AS,MATCH($A158,$AJ:$AJ,0),E$1)</f>
        <v>击杀MVP</v>
      </c>
      <c r="F158" s="201" t="str" cm="1">
        <f t="array" ref="F158">INDEX($AJ:$AS,MATCH($A158,$AJ:$AJ,0),F$1)</f>
        <v>一次転職</v>
      </c>
      <c r="G158" s="201" t="str" cm="1">
        <f t="array" ref="G158">INDEX($AJ:$AS,MATCH($A158,$AJ:$AJ,0),G$1)</f>
        <v>จัดการ MVP</v>
      </c>
      <c r="H158" s="201" t="str" cm="1">
        <f t="array" ref="H158">INDEX($AJ:$AS,MATCH($A158,$AJ:$AJ,0),H$1)</f>
        <v>Kalahkan MVP</v>
      </c>
      <c r="I158" s="201" t="str" cm="1">
        <f t="array" ref="I158">INDEX($AJ:$AS,MATCH($A158,$AJ:$AJ,0),I$1)</f>
        <v>Talunin ang MVP</v>
      </c>
      <c r="J158" s="201" t="str" cm="1">
        <f t="array" ref="J158">INDEX($AJ:$AS,MATCH($A158,$AJ:$AJ,0),J$1)</f>
        <v>Tewaskan MVP</v>
      </c>
      <c r="K158" s="31">
        <v>0</v>
      </c>
      <c r="L158" s="31">
        <v>142157</v>
      </c>
      <c r="M158" s="31" t="str">
        <f>'가이드 작업용'!M158</f>
        <v>MVP 처치</v>
      </c>
      <c r="N158" s="31" t="str">
        <f t="shared" si="45"/>
        <v>-</v>
      </c>
      <c r="R158" s="140">
        <v>1157</v>
      </c>
      <c r="S158" s="140">
        <v>2</v>
      </c>
      <c r="T158" s="140">
        <v>142157</v>
      </c>
      <c r="U158" s="140">
        <v>242157</v>
      </c>
      <c r="V158" s="186" t="str">
        <f>'가이드 작업용'!M158</f>
        <v>MVP 처치</v>
      </c>
      <c r="W158" s="197" t="e">
        <f t="shared" si="44"/>
        <v>#N/A</v>
      </c>
      <c r="X158" s="202" t="e">
        <f t="shared" si="46"/>
        <v>#N/A</v>
      </c>
      <c r="AC158" s="201">
        <v>142157</v>
      </c>
      <c r="AD158" s="201" t="s">
        <v>8434</v>
      </c>
      <c r="AJ158" s="276">
        <v>142157</v>
      </c>
      <c r="AK158" s="278" t="s">
        <v>2466</v>
      </c>
      <c r="AL158" s="258" t="s">
        <v>8479</v>
      </c>
      <c r="AM158" s="258" t="s">
        <v>9330</v>
      </c>
      <c r="AN158" s="258" t="s">
        <v>9331</v>
      </c>
      <c r="AO158" s="258" t="s">
        <v>9332</v>
      </c>
      <c r="AP158" s="258" t="s">
        <v>9333</v>
      </c>
      <c r="AQ158" s="258" t="s">
        <v>9334</v>
      </c>
      <c r="AR158" s="258" t="s">
        <v>9335</v>
      </c>
      <c r="AS158" s="258" t="s">
        <v>9336</v>
      </c>
      <c r="AT158" s="241" t="str">
        <f t="shared" si="47"/>
        <v>MVP 처치</v>
      </c>
      <c r="AU158" s="241" t="str">
        <f t="shared" si="48"/>
        <v>Defeat MVP</v>
      </c>
      <c r="AV158" s="241" t="str">
        <f t="shared" si="49"/>
        <v>擊敗MVP</v>
      </c>
      <c r="AW158" s="241" t="str">
        <f t="shared" si="50"/>
        <v>击杀MVP</v>
      </c>
      <c r="AX158" s="241" t="str">
        <f t="shared" si="51"/>
        <v>一次転職</v>
      </c>
      <c r="AY158" s="241" t="str">
        <f t="shared" si="52"/>
        <v>จัดการ MVP</v>
      </c>
      <c r="AZ158" s="241" t="str">
        <f t="shared" si="53"/>
        <v>Kalahkan MVP</v>
      </c>
      <c r="BA158" s="241" t="str">
        <f t="shared" si="54"/>
        <v>Talunin ang MVP</v>
      </c>
      <c r="BB158" s="241" t="str">
        <f t="shared" si="55"/>
        <v>Tewaskan MVP</v>
      </c>
      <c r="BC158" s="241"/>
      <c r="BD158" s="241"/>
      <c r="BE158" s="241"/>
      <c r="BF158" s="241"/>
      <c r="BI158" s="236">
        <v>242157</v>
      </c>
      <c r="BJ158" s="235" t="str">
        <f t="shared" si="56"/>
        <v>메인 퀘스트 157 클리어</v>
      </c>
      <c r="BK158" s="234" t="str">
        <f t="shared" si="57"/>
        <v>Main Quest 157 Clear</v>
      </c>
      <c r="BL158" s="234" t="str">
        <f t="shared" si="58"/>
        <v>主線任務157通關</v>
      </c>
      <c r="BM158" s="234" t="str">
        <f t="shared" si="59"/>
        <v>通关主线任务157</v>
      </c>
      <c r="BN158" s="234" t="str">
        <f t="shared" si="60"/>
        <v>メインクエスト157クリア</v>
      </c>
      <c r="BO158" s="234" t="str">
        <f t="shared" si="61"/>
        <v>เคลียร์ Main Quest 157</v>
      </c>
      <c r="BP158" s="234" t="str">
        <f t="shared" si="62"/>
        <v>Misi Utama 157 Selesai</v>
      </c>
      <c r="BQ158" s="234" t="str">
        <f t="shared" si="63"/>
        <v>Tagumpay sa Pangunahing Quest 157</v>
      </c>
      <c r="BR158" s="234" t="str">
        <f t="shared" si="64"/>
        <v>Selesai Pencarian Utama 157</v>
      </c>
    </row>
    <row r="159" spans="1:70" ht="12.75" thickBot="1" x14ac:dyDescent="0.25">
      <c r="A159" s="31">
        <v>142158</v>
      </c>
      <c r="B159" s="201" t="str" cm="1">
        <f t="array" ref="B159">INDEX($AJ:$AS,MATCH($A159,$AJ:$AJ,0),B$1)</f>
        <v>솔저 스켈레톤 소탕</v>
      </c>
      <c r="C159" s="201" t="str" cm="1">
        <f t="array" ref="C159">INDEX($AJ:$AS,MATCH($A159,$AJ:$AJ,0),C$1)</f>
        <v>Sweep Soldier Skeleton</v>
      </c>
      <c r="D159" s="201" t="str" cm="1">
        <f t="array" ref="D159">INDEX($AJ:$AS,MATCH($A159,$AJ:$AJ,0),D$1)</f>
        <v>擊敗邪骸士兵</v>
      </c>
      <c r="E159" s="201" t="str" cm="1">
        <f t="array" ref="E159">INDEX($AJ:$AS,MATCH($A159,$AJ:$AJ,0),E$1)</f>
        <v>扫荡邪骸士兵</v>
      </c>
      <c r="F159" s="201" t="str" cm="1">
        <f t="array" ref="F159">INDEX($AJ:$AS,MATCH($A159,$AJ:$AJ,0),F$1)</f>
        <v>ソルジャー·スケルトン掃討</v>
      </c>
      <c r="G159" s="201" t="str" cm="1">
        <f t="array" ref="G159">INDEX($AJ:$AS,MATCH($A159,$AJ:$AJ,0),G$1)</f>
        <v>กวาดล้าง Soldier Skeleton</v>
      </c>
      <c r="H159" s="201" t="str" cm="1">
        <f t="array" ref="H159">INDEX($AJ:$AS,MATCH($A159,$AJ:$AJ,0),H$1)</f>
        <v>Musnahkan Soldier Skeleton</v>
      </c>
      <c r="I159" s="201" t="str" cm="1">
        <f t="array" ref="I159">INDEX($AJ:$AS,MATCH($A159,$AJ:$AJ,0),I$1)</f>
        <v>Wasakin ang Soldier Skeleton</v>
      </c>
      <c r="J159" s="201" t="str" cm="1">
        <f t="array" ref="J159">INDEX($AJ:$AS,MATCH($A159,$AJ:$AJ,0),J$1)</f>
        <v>Sapu Jerangkung Askar</v>
      </c>
      <c r="K159" s="31">
        <v>0</v>
      </c>
      <c r="L159" s="31">
        <v>142158</v>
      </c>
      <c r="M159" s="31" t="str">
        <f>'가이드 작업용'!M159</f>
        <v>솔저 스켈레톤 소탕</v>
      </c>
      <c r="N159" s="31" t="str">
        <f t="shared" si="45"/>
        <v>-</v>
      </c>
      <c r="R159" s="140">
        <v>1158</v>
      </c>
      <c r="S159" s="140">
        <v>2</v>
      </c>
      <c r="T159" s="140">
        <v>142158</v>
      </c>
      <c r="U159" s="140">
        <v>242158</v>
      </c>
      <c r="V159" s="186" t="str">
        <f>'가이드 작업용'!M159</f>
        <v>솔저 스켈레톤 소탕</v>
      </c>
      <c r="W159" s="197" t="e">
        <f t="shared" ref="W159:W222" si="65">VLOOKUP(T159,$Z$2:$AA$124,2,FALSE)</f>
        <v>#N/A</v>
      </c>
      <c r="X159" s="202" t="e">
        <f t="shared" si="46"/>
        <v>#N/A</v>
      </c>
      <c r="AC159" s="201">
        <v>142158</v>
      </c>
      <c r="AD159" s="201" t="s">
        <v>8596</v>
      </c>
      <c r="AE159" s="201" t="s">
        <v>8586</v>
      </c>
      <c r="AJ159" s="276">
        <v>142158</v>
      </c>
      <c r="AK159" s="277" t="s">
        <v>8469</v>
      </c>
      <c r="AL159" s="258" t="s">
        <v>10019</v>
      </c>
      <c r="AM159" s="258" t="s">
        <v>10012</v>
      </c>
      <c r="AN159" s="258" t="s">
        <v>10020</v>
      </c>
      <c r="AO159" s="258" t="s">
        <v>10021</v>
      </c>
      <c r="AP159" s="258" t="s">
        <v>10022</v>
      </c>
      <c r="AQ159" s="258" t="s">
        <v>10023</v>
      </c>
      <c r="AR159" s="258" t="s">
        <v>10024</v>
      </c>
      <c r="AS159" s="258" t="s">
        <v>10025</v>
      </c>
      <c r="AT159" s="241" t="str">
        <f t="shared" si="47"/>
        <v>솔저 스켈레톤 소탕</v>
      </c>
      <c r="AU159" s="241" t="str">
        <f t="shared" si="48"/>
        <v>Sweep Soldier Skeleton</v>
      </c>
      <c r="AV159" s="241" t="str">
        <f t="shared" si="49"/>
        <v>擊敗邪骸士兵</v>
      </c>
      <c r="AW159" s="241" t="str">
        <f t="shared" si="50"/>
        <v>扫荡邪骸士兵</v>
      </c>
      <c r="AX159" s="241" t="str">
        <f t="shared" si="51"/>
        <v>ソルジャー·スケルトン掃討</v>
      </c>
      <c r="AY159" s="241" t="str">
        <f t="shared" si="52"/>
        <v>กวาดล้าง Soldier Skeleton</v>
      </c>
      <c r="AZ159" s="241" t="str">
        <f t="shared" si="53"/>
        <v>Musnahkan Soldier Skeleton</v>
      </c>
      <c r="BA159" s="241" t="str">
        <f t="shared" si="54"/>
        <v>Wasakin ang Soldier Skeleton</v>
      </c>
      <c r="BB159" s="241" t="str">
        <f t="shared" si="55"/>
        <v>Sapu Jerangkung Askar</v>
      </c>
      <c r="BC159" s="241"/>
      <c r="BD159" s="241"/>
      <c r="BE159" s="241"/>
      <c r="BF159" s="241"/>
      <c r="BI159" s="236">
        <v>242158</v>
      </c>
      <c r="BJ159" s="235" t="str">
        <f t="shared" si="56"/>
        <v>메인 퀘스트 158 클리어</v>
      </c>
      <c r="BK159" s="234" t="str">
        <f t="shared" si="57"/>
        <v>Main Quest 158 Clear</v>
      </c>
      <c r="BL159" s="234" t="str">
        <f t="shared" si="58"/>
        <v>主線任務158通關</v>
      </c>
      <c r="BM159" s="234" t="str">
        <f t="shared" si="59"/>
        <v>通关主线任务158</v>
      </c>
      <c r="BN159" s="234" t="str">
        <f t="shared" si="60"/>
        <v>メインクエスト158クリア</v>
      </c>
      <c r="BO159" s="234" t="str">
        <f t="shared" si="61"/>
        <v>เคลียร์ Main Quest 158</v>
      </c>
      <c r="BP159" s="234" t="str">
        <f t="shared" si="62"/>
        <v>Misi Utama 158 Selesai</v>
      </c>
      <c r="BQ159" s="234" t="str">
        <f t="shared" si="63"/>
        <v>Tagumpay sa Pangunahing Quest 158</v>
      </c>
      <c r="BR159" s="234" t="str">
        <f t="shared" si="64"/>
        <v>Selesai Pencarian Utama 158</v>
      </c>
    </row>
    <row r="160" spans="1:70" ht="12.75" thickBot="1" x14ac:dyDescent="0.25">
      <c r="A160" s="31">
        <v>142159</v>
      </c>
      <c r="B160" s="201" t="str" cm="1">
        <f t="array" ref="B160">INDEX($AJ:$AS,MATCH($A160,$AJ:$AJ,0),B$1)</f>
        <v>소그라트 사막 듀얼 클리어</v>
      </c>
      <c r="C160" s="201" t="str" cm="1">
        <f t="array" ref="C160">INDEX($AJ:$AS,MATCH($A160,$AJ:$AJ,0),C$1)</f>
        <v>Sograt Desert Duel Clear</v>
      </c>
      <c r="D160" s="201" t="str" cm="1">
        <f t="array" ref="D160">INDEX($AJ:$AS,MATCH($A160,$AJ:$AJ,0),D$1)</f>
        <v>通關蘇克拉特沙漠決鬥</v>
      </c>
      <c r="E160" s="201" t="str" cm="1">
        <f t="array" ref="E160">INDEX($AJ:$AS,MATCH($A160,$AJ:$AJ,0),E$1)</f>
        <v>通关苏克拉特沙漠决斗</v>
      </c>
      <c r="F160" s="201" t="str" cm="1">
        <f t="array" ref="F160">INDEX($AJ:$AS,MATCH($A160,$AJ:$AJ,0),F$1)</f>
        <v>ソグラート砂漠デュアルクリア</v>
      </c>
      <c r="G160" s="201" t="str" cm="1">
        <f t="array" ref="G160">INDEX($AJ:$AS,MATCH($A160,$AJ:$AJ,0),G$1)</f>
        <v>เคลียร์ Sograt Desert Duel</v>
      </c>
      <c r="H160" s="201" t="str" cm="1">
        <f t="array" ref="H160">INDEX($AJ:$AS,MATCH($A160,$AJ:$AJ,0),H$1)</f>
        <v>Pertarungan Padang Pasir Sograt Selesai</v>
      </c>
      <c r="I160" s="201" t="str" cm="1">
        <f t="array" ref="I160">INDEX($AJ:$AS,MATCH($A160,$AJ:$AJ,0),I$1)</f>
        <v>Tagumpay sa Sograt Desert Duel</v>
      </c>
      <c r="J160" s="201" t="str" cm="1">
        <f t="array" ref="J160">INDEX($AJ:$AS,MATCH($A160,$AJ:$AJ,0),J$1)</f>
        <v>Selesai Pertarungan Gurun Sograt</v>
      </c>
      <c r="K160" s="31">
        <v>0</v>
      </c>
      <c r="L160" s="31">
        <v>142159</v>
      </c>
      <c r="M160" s="31" t="str">
        <f>'가이드 작업용'!M160</f>
        <v>소그라트 사막 듀얼 클리어</v>
      </c>
      <c r="N160" s="31" t="str">
        <f t="shared" si="45"/>
        <v>-</v>
      </c>
      <c r="R160" s="140">
        <v>1159</v>
      </c>
      <c r="S160" s="140">
        <v>2</v>
      </c>
      <c r="T160" s="140">
        <v>142159</v>
      </c>
      <c r="U160" s="140">
        <v>242159</v>
      </c>
      <c r="V160" s="186" t="str">
        <f>'가이드 작업용'!M160</f>
        <v>소그라트 사막 듀얼 클리어</v>
      </c>
      <c r="W160" s="197" t="e">
        <f t="shared" si="65"/>
        <v>#N/A</v>
      </c>
      <c r="X160" s="202" t="e">
        <f t="shared" si="46"/>
        <v>#N/A</v>
      </c>
      <c r="AC160" s="201">
        <v>142159</v>
      </c>
      <c r="AD160" s="201" t="s">
        <v>2466</v>
      </c>
      <c r="AE160" s="201" t="s">
        <v>8479</v>
      </c>
      <c r="AJ160" s="276">
        <v>142159</v>
      </c>
      <c r="AK160" s="278" t="s">
        <v>8464</v>
      </c>
      <c r="AL160" s="258" t="s">
        <v>10260</v>
      </c>
      <c r="AM160" s="258" t="s">
        <v>9959</v>
      </c>
      <c r="AN160" s="258" t="s">
        <v>9960</v>
      </c>
      <c r="AO160" s="258" t="s">
        <v>9961</v>
      </c>
      <c r="AP160" s="258" t="s">
        <v>10261</v>
      </c>
      <c r="AQ160" s="258" t="s">
        <v>9962</v>
      </c>
      <c r="AR160" s="258" t="s">
        <v>9963</v>
      </c>
      <c r="AS160" s="258" t="s">
        <v>9964</v>
      </c>
      <c r="AT160" s="241" t="str">
        <f t="shared" si="47"/>
        <v>소그라트 사막 듀얼 클리어</v>
      </c>
      <c r="AU160" s="241" t="str">
        <f t="shared" si="48"/>
        <v>Sograt Desert Duel Clear</v>
      </c>
      <c r="AV160" s="241" t="str">
        <f t="shared" si="49"/>
        <v>通關蘇克拉特沙漠決鬥</v>
      </c>
      <c r="AW160" s="241" t="str">
        <f t="shared" si="50"/>
        <v>通关苏克拉特沙漠决斗</v>
      </c>
      <c r="AX160" s="241" t="str">
        <f t="shared" si="51"/>
        <v>ソグラート砂漠デュアルクリア</v>
      </c>
      <c r="AY160" s="241" t="str">
        <f t="shared" si="52"/>
        <v>เคลียร์ Sograt Desert Duel</v>
      </c>
      <c r="AZ160" s="241" t="str">
        <f t="shared" si="53"/>
        <v>Pertarungan Padang Pasir Sograt Selesai</v>
      </c>
      <c r="BA160" s="241" t="str">
        <f t="shared" si="54"/>
        <v>Tagumpay sa Sograt Desert Duel</v>
      </c>
      <c r="BB160" s="241" t="str">
        <f t="shared" si="55"/>
        <v>Selesai Pertarungan Gurun Sograt</v>
      </c>
      <c r="BC160" s="241"/>
      <c r="BD160" s="241"/>
      <c r="BE160" s="241"/>
      <c r="BF160" s="241"/>
      <c r="BI160" s="236">
        <v>242159</v>
      </c>
      <c r="BJ160" s="235" t="str">
        <f t="shared" si="56"/>
        <v>메인 퀘스트 159 클리어</v>
      </c>
      <c r="BK160" s="234" t="str">
        <f t="shared" si="57"/>
        <v>Main Quest 159 Clear</v>
      </c>
      <c r="BL160" s="234" t="str">
        <f t="shared" si="58"/>
        <v>主線任務159通關</v>
      </c>
      <c r="BM160" s="234" t="str">
        <f t="shared" si="59"/>
        <v>通关主线任务159</v>
      </c>
      <c r="BN160" s="234" t="str">
        <f t="shared" si="60"/>
        <v>メインクエスト159クリア</v>
      </c>
      <c r="BO160" s="234" t="str">
        <f t="shared" si="61"/>
        <v>เคลียร์ Main Quest 159</v>
      </c>
      <c r="BP160" s="234" t="str">
        <f t="shared" si="62"/>
        <v>Misi Utama 159 Selesai</v>
      </c>
      <c r="BQ160" s="234" t="str">
        <f t="shared" si="63"/>
        <v>Tagumpay sa Pangunahing Quest 159</v>
      </c>
      <c r="BR160" s="234" t="str">
        <f t="shared" si="64"/>
        <v>Selesai Pencarian Utama 159</v>
      </c>
    </row>
    <row r="161" spans="1:70" ht="12.75" thickBot="1" x14ac:dyDescent="0.25">
      <c r="A161" s="31">
        <v>142160</v>
      </c>
      <c r="B161" s="201" t="str" cm="1">
        <f t="array" ref="B161">INDEX($AJ:$AS,MATCH($A161,$AJ:$AJ,0),B$1)</f>
        <v>솔저 스켈레톤 보스 처치</v>
      </c>
      <c r="C161" s="201" t="str" cm="1">
        <f t="array" ref="C161">INDEX($AJ:$AS,MATCH($A161,$AJ:$AJ,0),C$1)</f>
        <v>Defeat Soldier Skeleton Boss</v>
      </c>
      <c r="D161" s="201" t="str" cm="1">
        <f t="array" ref="D161">INDEX($AJ:$AS,MATCH($A161,$AJ:$AJ,0),D$1)</f>
        <v>擊敗邪骸士兵BOSS</v>
      </c>
      <c r="E161" s="201" t="str" cm="1">
        <f t="array" ref="E161">INDEX($AJ:$AS,MATCH($A161,$AJ:$AJ,0),E$1)</f>
        <v>击杀邪骸士兵BOSS</v>
      </c>
      <c r="F161" s="201" t="str" cm="1">
        <f t="array" ref="F161">INDEX($AJ:$AS,MATCH($A161,$AJ:$AJ,0),F$1)</f>
        <v>ソルジャー·スケルトン·ボス処置</v>
      </c>
      <c r="G161" s="201" t="str" cm="1">
        <f t="array" ref="G161">INDEX($AJ:$AS,MATCH($A161,$AJ:$AJ,0),G$1)</f>
        <v>จัดการ Soldier Skeleton BOSS</v>
      </c>
      <c r="H161" s="201" t="str" cm="1">
        <f t="array" ref="H161">INDEX($AJ:$AS,MATCH($A161,$AJ:$AJ,0),H$1)</f>
        <v>Kalahkan Bos Soldier Skeleton</v>
      </c>
      <c r="I161" s="201" t="str" cm="1">
        <f t="array" ref="I161">INDEX($AJ:$AS,MATCH($A161,$AJ:$AJ,0),I$1)</f>
        <v>Talunin ang Soldier Skeleton Boss</v>
      </c>
      <c r="J161" s="201" t="str" cm="1">
        <f t="array" ref="J161">INDEX($AJ:$AS,MATCH($A161,$AJ:$AJ,0),J$1)</f>
        <v>Tewaskan Boss Jerangkung Askar</v>
      </c>
      <c r="K161" s="31">
        <v>0</v>
      </c>
      <c r="L161" s="31">
        <v>142160</v>
      </c>
      <c r="M161" s="31" t="str">
        <f>'가이드 작업용'!M161</f>
        <v>솔저 스켈레톤 보스 처치</v>
      </c>
      <c r="N161" s="31" t="str">
        <f t="shared" si="45"/>
        <v>-</v>
      </c>
      <c r="R161" s="140">
        <v>1160</v>
      </c>
      <c r="S161" s="140">
        <v>2</v>
      </c>
      <c r="T161" s="140">
        <v>142160</v>
      </c>
      <c r="U161" s="140">
        <v>242160</v>
      </c>
      <c r="V161" s="186" t="str">
        <f>'가이드 작업용'!M161</f>
        <v>솔저 스켈레톤 보스 처치</v>
      </c>
      <c r="W161" s="197" t="e">
        <f t="shared" si="65"/>
        <v>#N/A</v>
      </c>
      <c r="X161" s="202" t="e">
        <f t="shared" si="46"/>
        <v>#N/A</v>
      </c>
      <c r="AC161" s="201">
        <v>142160</v>
      </c>
      <c r="AD161" s="201" t="s">
        <v>8435</v>
      </c>
      <c r="AJ161" s="276">
        <v>142160</v>
      </c>
      <c r="AK161" s="277" t="s">
        <v>8433</v>
      </c>
      <c r="AL161" s="258" t="s">
        <v>10026</v>
      </c>
      <c r="AM161" s="258" t="s">
        <v>10027</v>
      </c>
      <c r="AN161" s="258" t="s">
        <v>10028</v>
      </c>
      <c r="AO161" s="258" t="s">
        <v>10029</v>
      </c>
      <c r="AP161" s="258" t="s">
        <v>10030</v>
      </c>
      <c r="AQ161" s="258" t="s">
        <v>10031</v>
      </c>
      <c r="AR161" s="258" t="s">
        <v>10032</v>
      </c>
      <c r="AS161" s="258" t="s">
        <v>10033</v>
      </c>
      <c r="AT161" s="241" t="str">
        <f t="shared" si="47"/>
        <v>솔저 스켈레톤 보스 처치</v>
      </c>
      <c r="AU161" s="241" t="str">
        <f t="shared" si="48"/>
        <v>Defeat Soldier Skeleton Boss</v>
      </c>
      <c r="AV161" s="241" t="str">
        <f t="shared" si="49"/>
        <v>擊敗邪骸士兵BOSS</v>
      </c>
      <c r="AW161" s="241" t="str">
        <f t="shared" si="50"/>
        <v>击杀邪骸士兵BOSS</v>
      </c>
      <c r="AX161" s="241" t="str">
        <f t="shared" si="51"/>
        <v>ソルジャー·スケルトン·ボス処置</v>
      </c>
      <c r="AY161" s="241" t="str">
        <f t="shared" si="52"/>
        <v>จัดการ Soldier Skeleton BOSS</v>
      </c>
      <c r="AZ161" s="241" t="str">
        <f t="shared" si="53"/>
        <v>Kalahkan Bos Soldier Skeleton</v>
      </c>
      <c r="BA161" s="241" t="str">
        <f t="shared" si="54"/>
        <v>Talunin ang Soldier Skeleton Boss</v>
      </c>
      <c r="BB161" s="241" t="str">
        <f t="shared" si="55"/>
        <v>Tewaskan Boss Jerangkung Askar</v>
      </c>
      <c r="BC161" s="241"/>
      <c r="BD161" s="241"/>
      <c r="BE161" s="241"/>
      <c r="BF161" s="241"/>
      <c r="BI161" s="236">
        <v>242160</v>
      </c>
      <c r="BJ161" s="235" t="str">
        <f t="shared" si="56"/>
        <v>메인 퀘스트 160 클리어</v>
      </c>
      <c r="BK161" s="234" t="str">
        <f t="shared" si="57"/>
        <v>Main Quest 160 Clear</v>
      </c>
      <c r="BL161" s="234" t="str">
        <f t="shared" si="58"/>
        <v>主線任務160通關</v>
      </c>
      <c r="BM161" s="234" t="str">
        <f t="shared" si="59"/>
        <v>通关主线任务160</v>
      </c>
      <c r="BN161" s="234" t="str">
        <f t="shared" si="60"/>
        <v>メインクエスト160クリア</v>
      </c>
      <c r="BO161" s="234" t="str">
        <f t="shared" si="61"/>
        <v>เคลียร์ Main Quest 160</v>
      </c>
      <c r="BP161" s="234" t="str">
        <f t="shared" si="62"/>
        <v>Misi Utama 160 Selesai</v>
      </c>
      <c r="BQ161" s="234" t="str">
        <f t="shared" si="63"/>
        <v>Tagumpay sa Pangunahing Quest 160</v>
      </c>
      <c r="BR161" s="234" t="str">
        <f t="shared" si="64"/>
        <v>Selesai Pencarian Utama 160</v>
      </c>
    </row>
    <row r="162" spans="1:70" ht="12.75" thickBot="1" x14ac:dyDescent="0.25">
      <c r="A162" s="31">
        <v>142161</v>
      </c>
      <c r="B162" s="201" t="str" cm="1">
        <f t="array" ref="B162">INDEX($AJ:$AS,MATCH($A162,$AJ:$AJ,0),B$1)</f>
        <v>드레인리어 처치</v>
      </c>
      <c r="C162" s="201" t="str" cm="1">
        <f t="array" ref="C162">INDEX($AJ:$AS,MATCH($A162,$AJ:$AJ,0),C$1)</f>
        <v>Defeat Drainliar</v>
      </c>
      <c r="D162" s="201" t="str" cm="1">
        <f t="array" ref="D162">INDEX($AJ:$AS,MATCH($A162,$AJ:$AJ,0),D$1)</f>
        <v>擊敗紅蝙蝠</v>
      </c>
      <c r="E162" s="201" t="str" cm="1">
        <f t="array" ref="E162">INDEX($AJ:$AS,MATCH($A162,$AJ:$AJ,0),E$1)</f>
        <v>击杀红蝙蝠</v>
      </c>
      <c r="F162" s="201" t="str" cm="1">
        <f t="array" ref="F162">INDEX($AJ:$AS,MATCH($A162,$AJ:$AJ,0),F$1)</f>
        <v>ドレインリヤ処置</v>
      </c>
      <c r="G162" s="201" t="str" cm="1">
        <f t="array" ref="G162">INDEX($AJ:$AS,MATCH($A162,$AJ:$AJ,0),G$1)</f>
        <v>จัดการ Drainliar</v>
      </c>
      <c r="H162" s="201" t="str" cm="1">
        <f t="array" ref="H162">INDEX($AJ:$AS,MATCH($A162,$AJ:$AJ,0),H$1)</f>
        <v>Kalahkan Drainliar</v>
      </c>
      <c r="I162" s="201" t="str" cm="1">
        <f t="array" ref="I162">INDEX($AJ:$AS,MATCH($A162,$AJ:$AJ,0),I$1)</f>
        <v>Talunin ang Drainliar</v>
      </c>
      <c r="J162" s="201" t="str" cm="1">
        <f t="array" ref="J162">INDEX($AJ:$AS,MATCH($A162,$AJ:$AJ,0),J$1)</f>
        <v>Tewaskan Drainliar</v>
      </c>
      <c r="K162" s="31">
        <v>0</v>
      </c>
      <c r="L162" s="31">
        <v>142161</v>
      </c>
      <c r="M162" s="31" t="str">
        <f>'가이드 작업용'!M162</f>
        <v>드레인리어 처치</v>
      </c>
      <c r="N162" s="31" t="str">
        <f t="shared" si="45"/>
        <v>-</v>
      </c>
      <c r="R162" s="140">
        <v>1161</v>
      </c>
      <c r="S162" s="140">
        <v>2</v>
      </c>
      <c r="T162" s="140">
        <v>142161</v>
      </c>
      <c r="U162" s="140">
        <v>242161</v>
      </c>
      <c r="V162" s="186" t="str">
        <f>'가이드 작업용'!M162</f>
        <v>드레인리어 처치</v>
      </c>
      <c r="W162" s="197" t="e">
        <f t="shared" si="65"/>
        <v>#N/A</v>
      </c>
      <c r="X162" s="202" t="e">
        <f t="shared" si="46"/>
        <v>#N/A</v>
      </c>
      <c r="AC162" s="201">
        <v>142161</v>
      </c>
      <c r="AD162" s="201" t="s">
        <v>8417</v>
      </c>
      <c r="AJ162" s="276">
        <v>142161</v>
      </c>
      <c r="AK162" s="278" t="s">
        <v>8434</v>
      </c>
      <c r="AL162" s="258" t="s">
        <v>10034</v>
      </c>
      <c r="AM162" s="258" t="s">
        <v>10035</v>
      </c>
      <c r="AN162" s="258" t="s">
        <v>10036</v>
      </c>
      <c r="AO162" s="258" t="s">
        <v>10037</v>
      </c>
      <c r="AP162" s="258" t="s">
        <v>10038</v>
      </c>
      <c r="AQ162" s="258" t="s">
        <v>10039</v>
      </c>
      <c r="AR162" s="258" t="s">
        <v>10040</v>
      </c>
      <c r="AS162" s="258" t="s">
        <v>10041</v>
      </c>
      <c r="AT162" s="241" t="str">
        <f t="shared" si="47"/>
        <v>드레인리어 처치</v>
      </c>
      <c r="AU162" s="241" t="str">
        <f t="shared" si="48"/>
        <v>Defeat Drainliar</v>
      </c>
      <c r="AV162" s="241" t="str">
        <f t="shared" si="49"/>
        <v>擊敗紅蝙蝠</v>
      </c>
      <c r="AW162" s="241" t="str">
        <f t="shared" si="50"/>
        <v>击杀红蝙蝠</v>
      </c>
      <c r="AX162" s="241" t="str">
        <f t="shared" si="51"/>
        <v>ドレインリヤ処置</v>
      </c>
      <c r="AY162" s="241" t="str">
        <f t="shared" si="52"/>
        <v>จัดการ Drainliar</v>
      </c>
      <c r="AZ162" s="241" t="str">
        <f t="shared" si="53"/>
        <v>Kalahkan Drainliar</v>
      </c>
      <c r="BA162" s="241" t="str">
        <f t="shared" si="54"/>
        <v>Talunin ang Drainliar</v>
      </c>
      <c r="BB162" s="241" t="str">
        <f t="shared" si="55"/>
        <v>Tewaskan Drainliar</v>
      </c>
      <c r="BC162" s="241"/>
      <c r="BD162" s="241"/>
      <c r="BE162" s="241"/>
      <c r="BF162" s="241"/>
      <c r="BI162" s="236">
        <v>242161</v>
      </c>
      <c r="BJ162" s="235" t="str">
        <f t="shared" si="56"/>
        <v>메인 퀘스트 161 클리어</v>
      </c>
      <c r="BK162" s="234" t="str">
        <f t="shared" si="57"/>
        <v>Main Quest 161 Clear</v>
      </c>
      <c r="BL162" s="234" t="str">
        <f t="shared" si="58"/>
        <v>主線任務161通關</v>
      </c>
      <c r="BM162" s="234" t="str">
        <f t="shared" si="59"/>
        <v>通关主线任务161</v>
      </c>
      <c r="BN162" s="234" t="str">
        <f t="shared" si="60"/>
        <v>メインクエスト161クリア</v>
      </c>
      <c r="BO162" s="234" t="str">
        <f t="shared" si="61"/>
        <v>เคลียร์ Main Quest 161</v>
      </c>
      <c r="BP162" s="234" t="str">
        <f t="shared" si="62"/>
        <v>Misi Utama 161 Selesai</v>
      </c>
      <c r="BQ162" s="234" t="str">
        <f t="shared" si="63"/>
        <v>Tagumpay sa Pangunahing Quest 161</v>
      </c>
      <c r="BR162" s="234" t="str">
        <f t="shared" si="64"/>
        <v>Selesai Pencarian Utama 161</v>
      </c>
    </row>
    <row r="163" spans="1:70" ht="12.75" thickBot="1" x14ac:dyDescent="0.25">
      <c r="A163" s="31">
        <v>142162</v>
      </c>
      <c r="B163" s="201" t="str" cm="1">
        <f t="array" ref="B163">INDEX($AJ:$AS,MATCH($A163,$AJ:$AJ,0),B$1)</f>
        <v>무한의 공간, 오시리스</v>
      </c>
      <c r="C163" s="201" t="str" cm="1">
        <f t="array" ref="C163">INDEX($AJ:$AS,MATCH($A163,$AJ:$AJ,0),C$1)</f>
        <v>Space of Infinite, Osiris</v>
      </c>
      <c r="D163" s="201" t="str" cm="1">
        <f t="array" ref="D163">INDEX($AJ:$AS,MATCH($A163,$AJ:$AJ,0),D$1)</f>
        <v>無限空間，俄塞里斯</v>
      </c>
      <c r="E163" s="201" t="str" cm="1">
        <f t="array" ref="E163">INDEX($AJ:$AS,MATCH($A163,$AJ:$AJ,0),E$1)</f>
        <v>无限空间，俄塞里斯</v>
      </c>
      <c r="F163" s="201" t="str" cm="1">
        <f t="array" ref="F163">INDEX($AJ:$AS,MATCH($A163,$AJ:$AJ,0),F$1)</f>
        <v>無限の空間、オシリス</v>
      </c>
      <c r="G163" s="201" t="str" cm="1">
        <f t="array" ref="G163">INDEX($AJ:$AS,MATCH($A163,$AJ:$AJ,0),G$1)</f>
        <v>Space of Infinite, Osiris</v>
      </c>
      <c r="H163" s="201" t="str" cm="1">
        <f t="array" ref="H163">INDEX($AJ:$AS,MATCH($A163,$AJ:$AJ,0),H$1)</f>
        <v>Ruang Tak Terbatas, Osiris</v>
      </c>
      <c r="I163" s="201" t="str" cm="1">
        <f t="array" ref="I163">INDEX($AJ:$AS,MATCH($A163,$AJ:$AJ,0),I$1)</f>
        <v>Space of Infinite, Osiris</v>
      </c>
      <c r="J163" s="201" t="str" cm="1">
        <f t="array" ref="J163">INDEX($AJ:$AS,MATCH($A163,$AJ:$AJ,0),J$1)</f>
        <v>Ruang Infinit, Osiris</v>
      </c>
      <c r="K163" s="31">
        <v>0</v>
      </c>
      <c r="L163" s="31">
        <v>142162</v>
      </c>
      <c r="M163" s="31" t="str">
        <f>'가이드 작업용'!M163</f>
        <v>무한의 공간, 오시리스</v>
      </c>
      <c r="N163" s="31" t="str">
        <f t="shared" si="45"/>
        <v>-</v>
      </c>
      <c r="R163" s="140">
        <v>1162</v>
      </c>
      <c r="S163" s="140">
        <v>2</v>
      </c>
      <c r="T163" s="140">
        <v>142162</v>
      </c>
      <c r="U163" s="140">
        <v>242162</v>
      </c>
      <c r="V163" s="186" t="str">
        <f>'가이드 작업용'!M163</f>
        <v>무한의 공간, 오시리스</v>
      </c>
      <c r="W163" s="197" t="e">
        <f t="shared" si="65"/>
        <v>#N/A</v>
      </c>
      <c r="X163" s="202" t="e">
        <f t="shared" si="46"/>
        <v>#N/A</v>
      </c>
      <c r="AC163" s="201">
        <v>142162</v>
      </c>
      <c r="AD163" s="201" t="s">
        <v>2466</v>
      </c>
      <c r="AE163" s="201" t="s">
        <v>8479</v>
      </c>
      <c r="AJ163" s="276">
        <v>142162</v>
      </c>
      <c r="AK163" s="277" t="s">
        <v>8596</v>
      </c>
      <c r="AL163" s="258" t="s">
        <v>10042</v>
      </c>
      <c r="AM163" s="258" t="s">
        <v>10043</v>
      </c>
      <c r="AN163" s="258" t="s">
        <v>10044</v>
      </c>
      <c r="AO163" s="258" t="s">
        <v>10045</v>
      </c>
      <c r="AP163" s="258" t="s">
        <v>10042</v>
      </c>
      <c r="AQ163" s="258" t="s">
        <v>10046</v>
      </c>
      <c r="AR163" s="258" t="s">
        <v>10042</v>
      </c>
      <c r="AS163" s="258" t="s">
        <v>10047</v>
      </c>
      <c r="AT163" s="241" t="str">
        <f t="shared" si="47"/>
        <v>무한의 공간, 오시리스</v>
      </c>
      <c r="AU163" s="241" t="str">
        <f t="shared" si="48"/>
        <v>Space of Infinite, Osiris</v>
      </c>
      <c r="AV163" s="241" t="str">
        <f t="shared" si="49"/>
        <v>無限空間，俄塞里斯</v>
      </c>
      <c r="AW163" s="241" t="str">
        <f t="shared" si="50"/>
        <v>无限空间，俄塞里斯</v>
      </c>
      <c r="AX163" s="241" t="str">
        <f t="shared" si="51"/>
        <v>無限の空間、オシリス</v>
      </c>
      <c r="AY163" s="241" t="str">
        <f t="shared" si="52"/>
        <v>Space of Infinite, Osiris</v>
      </c>
      <c r="AZ163" s="241" t="str">
        <f t="shared" si="53"/>
        <v>Ruang Tak Terbatas, Osiris</v>
      </c>
      <c r="BA163" s="241" t="str">
        <f t="shared" si="54"/>
        <v>Space of Infinite, Osiris</v>
      </c>
      <c r="BB163" s="241" t="str">
        <f t="shared" si="55"/>
        <v>Ruang Infinit, Osiris</v>
      </c>
      <c r="BC163" s="241"/>
      <c r="BD163" s="241"/>
      <c r="BE163" s="241"/>
      <c r="BF163" s="241"/>
      <c r="BI163" s="236">
        <v>242162</v>
      </c>
      <c r="BJ163" s="235" t="str">
        <f t="shared" si="56"/>
        <v>메인 퀘스트 162 클리어</v>
      </c>
      <c r="BK163" s="234" t="str">
        <f t="shared" si="57"/>
        <v>Main Quest 162 Clear</v>
      </c>
      <c r="BL163" s="234" t="str">
        <f t="shared" si="58"/>
        <v>主線任務162通關</v>
      </c>
      <c r="BM163" s="234" t="str">
        <f t="shared" si="59"/>
        <v>通关主线任务162</v>
      </c>
      <c r="BN163" s="234" t="str">
        <f t="shared" si="60"/>
        <v>メインクエスト162クリア</v>
      </c>
      <c r="BO163" s="234" t="str">
        <f t="shared" si="61"/>
        <v>เคลียร์ Main Quest 162</v>
      </c>
      <c r="BP163" s="234" t="str">
        <f t="shared" si="62"/>
        <v>Misi Utama 162 Selesai</v>
      </c>
      <c r="BQ163" s="234" t="str">
        <f t="shared" si="63"/>
        <v>Tagumpay sa Pangunahing Quest 162</v>
      </c>
      <c r="BR163" s="234" t="str">
        <f t="shared" si="64"/>
        <v>Selesai Pencarian Utama 162</v>
      </c>
    </row>
    <row r="164" spans="1:70" ht="12.75" thickBot="1" x14ac:dyDescent="0.25">
      <c r="A164" s="31">
        <v>142163</v>
      </c>
      <c r="B164" s="201" t="str" cm="1">
        <f t="array" ref="B164">INDEX($AJ:$AS,MATCH($A164,$AJ:$AJ,0),B$1)</f>
        <v>MVP 처치</v>
      </c>
      <c r="C164" s="201" t="str" cm="1">
        <f t="array" ref="C164">INDEX($AJ:$AS,MATCH($A164,$AJ:$AJ,0),C$1)</f>
        <v>Defeat MVP</v>
      </c>
      <c r="D164" s="201" t="str" cm="1">
        <f t="array" ref="D164">INDEX($AJ:$AS,MATCH($A164,$AJ:$AJ,0),D$1)</f>
        <v>擊敗MVP</v>
      </c>
      <c r="E164" s="201" t="str" cm="1">
        <f t="array" ref="E164">INDEX($AJ:$AS,MATCH($A164,$AJ:$AJ,0),E$1)</f>
        <v>击杀MVP</v>
      </c>
      <c r="F164" s="201" t="str" cm="1">
        <f t="array" ref="F164">INDEX($AJ:$AS,MATCH($A164,$AJ:$AJ,0),F$1)</f>
        <v>一次転職</v>
      </c>
      <c r="G164" s="201" t="str" cm="1">
        <f t="array" ref="G164">INDEX($AJ:$AS,MATCH($A164,$AJ:$AJ,0),G$1)</f>
        <v>จัดการ MVP</v>
      </c>
      <c r="H164" s="201" t="str" cm="1">
        <f t="array" ref="H164">INDEX($AJ:$AS,MATCH($A164,$AJ:$AJ,0),H$1)</f>
        <v>Kalahkan MVP</v>
      </c>
      <c r="I164" s="201" t="str" cm="1">
        <f t="array" ref="I164">INDEX($AJ:$AS,MATCH($A164,$AJ:$AJ,0),I$1)</f>
        <v>Talunin ang MVP</v>
      </c>
      <c r="J164" s="201" t="str" cm="1">
        <f t="array" ref="J164">INDEX($AJ:$AS,MATCH($A164,$AJ:$AJ,0),J$1)</f>
        <v>Tewaskan MVP</v>
      </c>
      <c r="K164" s="31">
        <v>0</v>
      </c>
      <c r="L164" s="31">
        <v>142163</v>
      </c>
      <c r="M164" s="31" t="str">
        <f>'가이드 작업용'!M164</f>
        <v>MVP 처치</v>
      </c>
      <c r="N164" s="31" t="str">
        <f t="shared" si="45"/>
        <v>-</v>
      </c>
      <c r="R164" s="140">
        <v>1163</v>
      </c>
      <c r="S164" s="140">
        <v>2</v>
      </c>
      <c r="T164" s="140">
        <v>142163</v>
      </c>
      <c r="U164" s="140">
        <v>242163</v>
      </c>
      <c r="V164" s="186" t="str">
        <f>'가이드 작업용'!M164</f>
        <v>MVP 처치</v>
      </c>
      <c r="W164" s="197" t="e">
        <f t="shared" si="65"/>
        <v>#N/A</v>
      </c>
      <c r="X164" s="202" t="e">
        <f t="shared" si="46"/>
        <v>#N/A</v>
      </c>
      <c r="AC164" s="201">
        <v>142163</v>
      </c>
      <c r="AD164" s="201" t="s">
        <v>2749</v>
      </c>
      <c r="AE164" s="201" t="s">
        <v>8496</v>
      </c>
      <c r="AJ164" s="276">
        <v>142163</v>
      </c>
      <c r="AK164" s="278" t="s">
        <v>2466</v>
      </c>
      <c r="AL164" s="258" t="s">
        <v>8479</v>
      </c>
      <c r="AM164" s="258" t="s">
        <v>9330</v>
      </c>
      <c r="AN164" s="258" t="s">
        <v>9331</v>
      </c>
      <c r="AO164" s="258" t="s">
        <v>9332</v>
      </c>
      <c r="AP164" s="258" t="s">
        <v>9333</v>
      </c>
      <c r="AQ164" s="258" t="s">
        <v>9334</v>
      </c>
      <c r="AR164" s="258" t="s">
        <v>9335</v>
      </c>
      <c r="AS164" s="258" t="s">
        <v>9336</v>
      </c>
      <c r="AT164" s="241" t="str">
        <f t="shared" si="47"/>
        <v>MVP 처치</v>
      </c>
      <c r="AU164" s="241" t="str">
        <f t="shared" si="48"/>
        <v>Defeat MVP</v>
      </c>
      <c r="AV164" s="241" t="str">
        <f t="shared" si="49"/>
        <v>擊敗MVP</v>
      </c>
      <c r="AW164" s="241" t="str">
        <f t="shared" si="50"/>
        <v>击杀MVP</v>
      </c>
      <c r="AX164" s="241" t="str">
        <f t="shared" si="51"/>
        <v>一次転職</v>
      </c>
      <c r="AY164" s="241" t="str">
        <f t="shared" si="52"/>
        <v>จัดการ MVP</v>
      </c>
      <c r="AZ164" s="241" t="str">
        <f t="shared" si="53"/>
        <v>Kalahkan MVP</v>
      </c>
      <c r="BA164" s="241" t="str">
        <f t="shared" si="54"/>
        <v>Talunin ang MVP</v>
      </c>
      <c r="BB164" s="241" t="str">
        <f t="shared" si="55"/>
        <v>Tewaskan MVP</v>
      </c>
      <c r="BC164" s="241"/>
      <c r="BD164" s="241"/>
      <c r="BE164" s="241"/>
      <c r="BF164" s="241"/>
      <c r="BI164" s="236">
        <v>242163</v>
      </c>
      <c r="BJ164" s="235" t="str">
        <f t="shared" si="56"/>
        <v>메인 퀘스트 163 클리어</v>
      </c>
      <c r="BK164" s="234" t="str">
        <f t="shared" si="57"/>
        <v>Main Quest 163 Clear</v>
      </c>
      <c r="BL164" s="234" t="str">
        <f t="shared" si="58"/>
        <v>主線任務163通關</v>
      </c>
      <c r="BM164" s="234" t="str">
        <f t="shared" si="59"/>
        <v>通关主线任务163</v>
      </c>
      <c r="BN164" s="234" t="str">
        <f t="shared" si="60"/>
        <v>メインクエスト163クリア</v>
      </c>
      <c r="BO164" s="234" t="str">
        <f t="shared" si="61"/>
        <v>เคลียร์ Main Quest 163</v>
      </c>
      <c r="BP164" s="234" t="str">
        <f t="shared" si="62"/>
        <v>Misi Utama 163 Selesai</v>
      </c>
      <c r="BQ164" s="234" t="str">
        <f t="shared" si="63"/>
        <v>Tagumpay sa Pangunahing Quest 163</v>
      </c>
      <c r="BR164" s="234" t="str">
        <f t="shared" si="64"/>
        <v>Selesai Pencarian Utama 163</v>
      </c>
    </row>
    <row r="165" spans="1:70" ht="12.75" thickBot="1" x14ac:dyDescent="0.25">
      <c r="A165" s="31">
        <v>142164</v>
      </c>
      <c r="B165" s="201" t="str" cm="1">
        <f t="array" ref="B165">INDEX($AJ:$AS,MATCH($A165,$AJ:$AJ,0),B$1)</f>
        <v>드레인리어 보스 처치</v>
      </c>
      <c r="C165" s="201" t="str" cm="1">
        <f t="array" ref="C165">INDEX($AJ:$AS,MATCH($A165,$AJ:$AJ,0),C$1)</f>
        <v>Defeat Drainliar Boss</v>
      </c>
      <c r="D165" s="201" t="str" cm="1">
        <f t="array" ref="D165">INDEX($AJ:$AS,MATCH($A165,$AJ:$AJ,0),D$1)</f>
        <v>擊敗紅蝙蝠BOSS</v>
      </c>
      <c r="E165" s="201" t="str" cm="1">
        <f t="array" ref="E165">INDEX($AJ:$AS,MATCH($A165,$AJ:$AJ,0),E$1)</f>
        <v>击杀红蝙蝠BOSS</v>
      </c>
      <c r="F165" s="201" t="str" cm="1">
        <f t="array" ref="F165">INDEX($AJ:$AS,MATCH($A165,$AJ:$AJ,0),F$1)</f>
        <v>ドレン·リア·ボス·処置</v>
      </c>
      <c r="G165" s="201" t="str" cm="1">
        <f t="array" ref="G165">INDEX($AJ:$AS,MATCH($A165,$AJ:$AJ,0),G$1)</f>
        <v>จัดการ Drainliar BOSS</v>
      </c>
      <c r="H165" s="201" t="str" cm="1">
        <f t="array" ref="H165">INDEX($AJ:$AS,MATCH($A165,$AJ:$AJ,0),H$1)</f>
        <v>Kalahkan Bos Drainliar</v>
      </c>
      <c r="I165" s="201" t="str" cm="1">
        <f t="array" ref="I165">INDEX($AJ:$AS,MATCH($A165,$AJ:$AJ,0),I$1)</f>
        <v>Talunin ang Drainliar Boss</v>
      </c>
      <c r="J165" s="201" t="str" cm="1">
        <f t="array" ref="J165">INDEX($AJ:$AS,MATCH($A165,$AJ:$AJ,0),J$1)</f>
        <v>Tewaskan Boss Drainliar</v>
      </c>
      <c r="K165" s="31">
        <v>0</v>
      </c>
      <c r="L165" s="31">
        <v>142164</v>
      </c>
      <c r="M165" s="31" t="str">
        <f>'가이드 작업용'!M165</f>
        <v>드레인리어 보스 처치</v>
      </c>
      <c r="N165" s="31" t="str">
        <f t="shared" si="45"/>
        <v>-</v>
      </c>
      <c r="R165" s="140">
        <v>1164</v>
      </c>
      <c r="S165" s="140">
        <v>2</v>
      </c>
      <c r="T165" s="140">
        <v>142164</v>
      </c>
      <c r="U165" s="140">
        <v>242164</v>
      </c>
      <c r="V165" s="186" t="str">
        <f>'가이드 작업용'!M165</f>
        <v>드레인리어 보스 처치</v>
      </c>
      <c r="W165" s="197" t="e">
        <f t="shared" si="65"/>
        <v>#N/A</v>
      </c>
      <c r="X165" s="202" t="e">
        <f t="shared" si="46"/>
        <v>#N/A</v>
      </c>
      <c r="AC165" s="201">
        <v>142164</v>
      </c>
      <c r="AD165" s="201" t="s">
        <v>8436</v>
      </c>
      <c r="AJ165" s="276">
        <v>142164</v>
      </c>
      <c r="AK165" s="277" t="s">
        <v>8435</v>
      </c>
      <c r="AL165" s="258" t="s">
        <v>10048</v>
      </c>
      <c r="AM165" s="258" t="s">
        <v>10049</v>
      </c>
      <c r="AN165" s="258" t="s">
        <v>10050</v>
      </c>
      <c r="AO165" s="258" t="s">
        <v>10051</v>
      </c>
      <c r="AP165" s="258" t="s">
        <v>10052</v>
      </c>
      <c r="AQ165" s="258" t="s">
        <v>10053</v>
      </c>
      <c r="AR165" s="258" t="s">
        <v>10054</v>
      </c>
      <c r="AS165" s="258" t="s">
        <v>10055</v>
      </c>
      <c r="AT165" s="241" t="str">
        <f t="shared" si="47"/>
        <v>드레인리어 보스 처치</v>
      </c>
      <c r="AU165" s="241" t="str">
        <f t="shared" si="48"/>
        <v>Defeat Drainliar Boss</v>
      </c>
      <c r="AV165" s="241" t="str">
        <f t="shared" si="49"/>
        <v>擊敗紅蝙蝠BOSS</v>
      </c>
      <c r="AW165" s="241" t="str">
        <f t="shared" si="50"/>
        <v>击杀红蝙蝠BOSS</v>
      </c>
      <c r="AX165" s="241" t="str">
        <f t="shared" si="51"/>
        <v>ドレン·リア·ボス·処置</v>
      </c>
      <c r="AY165" s="241" t="str">
        <f t="shared" si="52"/>
        <v>จัดการ Drainliar BOSS</v>
      </c>
      <c r="AZ165" s="241" t="str">
        <f t="shared" si="53"/>
        <v>Kalahkan Bos Drainliar</v>
      </c>
      <c r="BA165" s="241" t="str">
        <f t="shared" si="54"/>
        <v>Talunin ang Drainliar Boss</v>
      </c>
      <c r="BB165" s="241" t="str">
        <f t="shared" si="55"/>
        <v>Tewaskan Boss Drainliar</v>
      </c>
      <c r="BC165" s="241"/>
      <c r="BD165" s="241"/>
      <c r="BE165" s="241"/>
      <c r="BF165" s="241"/>
      <c r="BI165" s="236">
        <v>242164</v>
      </c>
      <c r="BJ165" s="235" t="str">
        <f t="shared" si="56"/>
        <v>메인 퀘스트 164 클리어</v>
      </c>
      <c r="BK165" s="234" t="str">
        <f t="shared" si="57"/>
        <v>Main Quest 164 Clear</v>
      </c>
      <c r="BL165" s="234" t="str">
        <f t="shared" si="58"/>
        <v>主線任務164通關</v>
      </c>
      <c r="BM165" s="234" t="str">
        <f t="shared" si="59"/>
        <v>通关主线任务164</v>
      </c>
      <c r="BN165" s="234" t="str">
        <f t="shared" si="60"/>
        <v>メインクエスト164クリア</v>
      </c>
      <c r="BO165" s="234" t="str">
        <f t="shared" si="61"/>
        <v>เคลียร์ Main Quest 164</v>
      </c>
      <c r="BP165" s="234" t="str">
        <f t="shared" si="62"/>
        <v>Misi Utama 164 Selesai</v>
      </c>
      <c r="BQ165" s="234" t="str">
        <f t="shared" si="63"/>
        <v>Tagumpay sa Pangunahing Quest 164</v>
      </c>
      <c r="BR165" s="234" t="str">
        <f t="shared" si="64"/>
        <v>Selesai Pencarian Utama 164</v>
      </c>
    </row>
    <row r="166" spans="1:70" ht="12.75" thickBot="1" x14ac:dyDescent="0.25">
      <c r="A166" s="31">
        <v>142165</v>
      </c>
      <c r="B166" s="201" t="str" cm="1">
        <f t="array" ref="B166">INDEX($AJ:$AS,MATCH($A166,$AJ:$AJ,0),B$1)</f>
        <v>아처 스켈레톤 처치</v>
      </c>
      <c r="C166" s="201" t="str" cm="1">
        <f t="array" ref="C166">INDEX($AJ:$AS,MATCH($A166,$AJ:$AJ,0),C$1)</f>
        <v>Defeat Skeleton Archer</v>
      </c>
      <c r="D166" s="201" t="str" cm="1">
        <f t="array" ref="D166">INDEX($AJ:$AS,MATCH($A166,$AJ:$AJ,0),D$1)</f>
        <v>擊敗邪骸弓箭手</v>
      </c>
      <c r="E166" s="201" t="str" cm="1">
        <f t="array" ref="E166">INDEX($AJ:$AS,MATCH($A166,$AJ:$AJ,0),E$1)</f>
        <v>击杀邪骸弓箭手</v>
      </c>
      <c r="F166" s="201" t="str" cm="1">
        <f t="array" ref="F166">INDEX($AJ:$AS,MATCH($A166,$AJ:$AJ,0),F$1)</f>
        <v>アーチャー·スケルトン·処置</v>
      </c>
      <c r="G166" s="201" t="str" cm="1">
        <f t="array" ref="G166">INDEX($AJ:$AS,MATCH($A166,$AJ:$AJ,0),G$1)</f>
        <v>จัดการ Archer Skeleton</v>
      </c>
      <c r="H166" s="201" t="str" cm="1">
        <f t="array" ref="H166">INDEX($AJ:$AS,MATCH($A166,$AJ:$AJ,0),H$1)</f>
        <v>Kalahkan Archer Skeleton</v>
      </c>
      <c r="I166" s="201" t="str" cm="1">
        <f t="array" ref="I166">INDEX($AJ:$AS,MATCH($A166,$AJ:$AJ,0),I$1)</f>
        <v>Talunin ang Archer Skeleton</v>
      </c>
      <c r="J166" s="201" t="str" cm="1">
        <f t="array" ref="J166">INDEX($AJ:$AS,MATCH($A166,$AJ:$AJ,0),J$1)</f>
        <v>Tewaskan Jerangkung Pemanah</v>
      </c>
      <c r="K166" s="31">
        <v>0</v>
      </c>
      <c r="L166" s="31">
        <v>142165</v>
      </c>
      <c r="M166" s="31" t="str">
        <f>'가이드 작업용'!M166</f>
        <v>아처 스켈레톤 처치</v>
      </c>
      <c r="N166" s="31" t="str">
        <f t="shared" si="45"/>
        <v>-</v>
      </c>
      <c r="R166" s="140">
        <v>1165</v>
      </c>
      <c r="S166" s="140">
        <v>2</v>
      </c>
      <c r="T166" s="140">
        <v>142165</v>
      </c>
      <c r="U166" s="140">
        <v>242165</v>
      </c>
      <c r="V166" s="186" t="str">
        <f>'가이드 작업용'!M166</f>
        <v>아처 스켈레톤 처치</v>
      </c>
      <c r="W166" s="197" t="e">
        <f t="shared" si="65"/>
        <v>#N/A</v>
      </c>
      <c r="X166" s="202" t="e">
        <f t="shared" si="46"/>
        <v>#N/A</v>
      </c>
      <c r="AC166" s="201">
        <v>142165</v>
      </c>
      <c r="AD166" s="201" t="s">
        <v>8437</v>
      </c>
      <c r="AJ166" s="276">
        <v>142165</v>
      </c>
      <c r="AK166" s="278" t="s">
        <v>8417</v>
      </c>
      <c r="AL166" s="258" t="s">
        <v>10056</v>
      </c>
      <c r="AM166" s="258" t="s">
        <v>10057</v>
      </c>
      <c r="AN166" s="258" t="s">
        <v>10058</v>
      </c>
      <c r="AO166" s="258" t="s">
        <v>10059</v>
      </c>
      <c r="AP166" s="258" t="s">
        <v>10060</v>
      </c>
      <c r="AQ166" s="258" t="s">
        <v>10061</v>
      </c>
      <c r="AR166" s="258" t="s">
        <v>10062</v>
      </c>
      <c r="AS166" s="258" t="s">
        <v>10063</v>
      </c>
      <c r="AT166" s="241" t="str">
        <f t="shared" si="47"/>
        <v>아처 스켈레톤 처치</v>
      </c>
      <c r="AU166" s="241" t="str">
        <f t="shared" si="48"/>
        <v>Defeat Skeleton Archer</v>
      </c>
      <c r="AV166" s="241" t="str">
        <f t="shared" si="49"/>
        <v>擊敗邪骸弓箭手</v>
      </c>
      <c r="AW166" s="241" t="str">
        <f t="shared" si="50"/>
        <v>击杀邪骸弓箭手</v>
      </c>
      <c r="AX166" s="241" t="str">
        <f t="shared" si="51"/>
        <v>アーチャー·スケルトン·処置</v>
      </c>
      <c r="AY166" s="241" t="str">
        <f t="shared" si="52"/>
        <v>จัดการ Archer Skeleton</v>
      </c>
      <c r="AZ166" s="241" t="str">
        <f t="shared" si="53"/>
        <v>Kalahkan Archer Skeleton</v>
      </c>
      <c r="BA166" s="241" t="str">
        <f t="shared" si="54"/>
        <v>Talunin ang Archer Skeleton</v>
      </c>
      <c r="BB166" s="241" t="str">
        <f t="shared" si="55"/>
        <v>Tewaskan Jerangkung Pemanah</v>
      </c>
      <c r="BC166" s="241"/>
      <c r="BD166" s="241"/>
      <c r="BE166" s="241"/>
      <c r="BF166" s="241"/>
      <c r="BI166" s="236">
        <v>242165</v>
      </c>
      <c r="BJ166" s="235" t="str">
        <f t="shared" si="56"/>
        <v>메인 퀘스트 165 클리어</v>
      </c>
      <c r="BK166" s="234" t="str">
        <f t="shared" si="57"/>
        <v>Main Quest 165 Clear</v>
      </c>
      <c r="BL166" s="234" t="str">
        <f t="shared" si="58"/>
        <v>主線任務165通關</v>
      </c>
      <c r="BM166" s="234" t="str">
        <f t="shared" si="59"/>
        <v>通关主线任务165</v>
      </c>
      <c r="BN166" s="234" t="str">
        <f t="shared" si="60"/>
        <v>メインクエスト165クリア</v>
      </c>
      <c r="BO166" s="234" t="str">
        <f t="shared" si="61"/>
        <v>เคลียร์ Main Quest 165</v>
      </c>
      <c r="BP166" s="234" t="str">
        <f t="shared" si="62"/>
        <v>Misi Utama 165 Selesai</v>
      </c>
      <c r="BQ166" s="234" t="str">
        <f t="shared" si="63"/>
        <v>Tagumpay sa Pangunahing Quest 165</v>
      </c>
      <c r="BR166" s="234" t="str">
        <f t="shared" si="64"/>
        <v>Selesai Pencarian Utama 165</v>
      </c>
    </row>
    <row r="167" spans="1:70" ht="12.75" thickBot="1" x14ac:dyDescent="0.25">
      <c r="A167" s="31">
        <v>142166</v>
      </c>
      <c r="B167" s="201" t="str" cm="1">
        <f t="array" ref="B167">INDEX($AJ:$AS,MATCH($A167,$AJ:$AJ,0),B$1)</f>
        <v>MVP 처치</v>
      </c>
      <c r="C167" s="201" t="str" cm="1">
        <f t="array" ref="C167">INDEX($AJ:$AS,MATCH($A167,$AJ:$AJ,0),C$1)</f>
        <v>Defeat MVP</v>
      </c>
      <c r="D167" s="201" t="str" cm="1">
        <f t="array" ref="D167">INDEX($AJ:$AS,MATCH($A167,$AJ:$AJ,0),D$1)</f>
        <v>擊敗MVP</v>
      </c>
      <c r="E167" s="201" t="str" cm="1">
        <f t="array" ref="E167">INDEX($AJ:$AS,MATCH($A167,$AJ:$AJ,0),E$1)</f>
        <v>击杀MVP</v>
      </c>
      <c r="F167" s="201" t="str" cm="1">
        <f t="array" ref="F167">INDEX($AJ:$AS,MATCH($A167,$AJ:$AJ,0),F$1)</f>
        <v>一次転職</v>
      </c>
      <c r="G167" s="201" t="str" cm="1">
        <f t="array" ref="G167">INDEX($AJ:$AS,MATCH($A167,$AJ:$AJ,0),G$1)</f>
        <v>จัดการ MVP</v>
      </c>
      <c r="H167" s="201" t="str" cm="1">
        <f t="array" ref="H167">INDEX($AJ:$AS,MATCH($A167,$AJ:$AJ,0),H$1)</f>
        <v>Kalahkan MVP</v>
      </c>
      <c r="I167" s="201" t="str" cm="1">
        <f t="array" ref="I167">INDEX($AJ:$AS,MATCH($A167,$AJ:$AJ,0),I$1)</f>
        <v>Talunin ang MVP</v>
      </c>
      <c r="J167" s="201" t="str" cm="1">
        <f t="array" ref="J167">INDEX($AJ:$AS,MATCH($A167,$AJ:$AJ,0),J$1)</f>
        <v>Tewaskan MVP</v>
      </c>
      <c r="K167" s="31">
        <v>0</v>
      </c>
      <c r="L167" s="31">
        <v>142166</v>
      </c>
      <c r="M167" s="31" t="str">
        <f>'가이드 작업용'!M167</f>
        <v>MVP 처치</v>
      </c>
      <c r="N167" s="31" t="str">
        <f t="shared" si="45"/>
        <v>-</v>
      </c>
      <c r="R167" s="140">
        <v>1166</v>
      </c>
      <c r="S167" s="140">
        <v>2</v>
      </c>
      <c r="T167" s="140">
        <v>142166</v>
      </c>
      <c r="U167" s="140">
        <v>242166</v>
      </c>
      <c r="V167" s="186" t="str">
        <f>'가이드 작업용'!M167</f>
        <v>MVP 처치</v>
      </c>
      <c r="W167" s="197" t="e">
        <f t="shared" si="65"/>
        <v>#N/A</v>
      </c>
      <c r="X167" s="202" t="e">
        <f t="shared" si="46"/>
        <v>#N/A</v>
      </c>
      <c r="AC167" s="201">
        <v>142166</v>
      </c>
      <c r="AD167" s="201" t="s">
        <v>2466</v>
      </c>
      <c r="AE167" s="201" t="s">
        <v>8479</v>
      </c>
      <c r="AJ167" s="276">
        <v>142166</v>
      </c>
      <c r="AK167" s="277" t="s">
        <v>2466</v>
      </c>
      <c r="AL167" s="258" t="s">
        <v>8479</v>
      </c>
      <c r="AM167" s="258" t="s">
        <v>9330</v>
      </c>
      <c r="AN167" s="258" t="s">
        <v>9331</v>
      </c>
      <c r="AO167" s="258" t="s">
        <v>9332</v>
      </c>
      <c r="AP167" s="258" t="s">
        <v>9333</v>
      </c>
      <c r="AQ167" s="258" t="s">
        <v>9334</v>
      </c>
      <c r="AR167" s="258" t="s">
        <v>9335</v>
      </c>
      <c r="AS167" s="258" t="s">
        <v>9336</v>
      </c>
      <c r="AT167" s="241" t="str">
        <f t="shared" si="47"/>
        <v>MVP 처치</v>
      </c>
      <c r="AU167" s="241" t="str">
        <f t="shared" si="48"/>
        <v>Defeat MVP</v>
      </c>
      <c r="AV167" s="241" t="str">
        <f t="shared" si="49"/>
        <v>擊敗MVP</v>
      </c>
      <c r="AW167" s="241" t="str">
        <f t="shared" si="50"/>
        <v>击杀MVP</v>
      </c>
      <c r="AX167" s="241" t="str">
        <f t="shared" si="51"/>
        <v>一次転職</v>
      </c>
      <c r="AY167" s="241" t="str">
        <f t="shared" si="52"/>
        <v>จัดการ MVP</v>
      </c>
      <c r="AZ167" s="241" t="str">
        <f t="shared" si="53"/>
        <v>Kalahkan MVP</v>
      </c>
      <c r="BA167" s="241" t="str">
        <f t="shared" si="54"/>
        <v>Talunin ang MVP</v>
      </c>
      <c r="BB167" s="241" t="str">
        <f t="shared" si="55"/>
        <v>Tewaskan MVP</v>
      </c>
      <c r="BC167" s="241"/>
      <c r="BD167" s="241"/>
      <c r="BE167" s="241"/>
      <c r="BF167" s="241"/>
      <c r="BI167" s="236">
        <v>242166</v>
      </c>
      <c r="BJ167" s="235" t="str">
        <f t="shared" si="56"/>
        <v>메인 퀘스트 166 클리어</v>
      </c>
      <c r="BK167" s="234" t="str">
        <f t="shared" si="57"/>
        <v>Main Quest 166 Clear</v>
      </c>
      <c r="BL167" s="234" t="str">
        <f t="shared" si="58"/>
        <v>主線任務166通關</v>
      </c>
      <c r="BM167" s="234" t="str">
        <f t="shared" si="59"/>
        <v>通关主线任务166</v>
      </c>
      <c r="BN167" s="234" t="str">
        <f t="shared" si="60"/>
        <v>メインクエスト166クリア</v>
      </c>
      <c r="BO167" s="234" t="str">
        <f t="shared" si="61"/>
        <v>เคลียร์ Main Quest 166</v>
      </c>
      <c r="BP167" s="234" t="str">
        <f t="shared" si="62"/>
        <v>Misi Utama 166 Selesai</v>
      </c>
      <c r="BQ167" s="234" t="str">
        <f t="shared" si="63"/>
        <v>Tagumpay sa Pangunahing Quest 166</v>
      </c>
      <c r="BR167" s="234" t="str">
        <f t="shared" si="64"/>
        <v>Selesai Pencarian Utama 166</v>
      </c>
    </row>
    <row r="168" spans="1:70" ht="12.75" thickBot="1" x14ac:dyDescent="0.25">
      <c r="A168" s="31">
        <v>142167</v>
      </c>
      <c r="B168" s="201" t="str" cm="1">
        <f t="array" ref="B168">INDEX($AJ:$AS,MATCH($A168,$AJ:$AJ,0),B$1)</f>
        <v>카드 강화</v>
      </c>
      <c r="C168" s="201" t="str" cm="1">
        <f t="array" ref="C168">INDEX($AJ:$AS,MATCH($A168,$AJ:$AJ,0),C$1)</f>
        <v>Card Upgrade</v>
      </c>
      <c r="D168" s="201" t="str" cm="1">
        <f t="array" ref="D168">INDEX($AJ:$AS,MATCH($A168,$AJ:$AJ,0),D$1)</f>
        <v>強化卡片</v>
      </c>
      <c r="E168" s="201" t="str" cm="1">
        <f t="array" ref="E168">INDEX($AJ:$AS,MATCH($A168,$AJ:$AJ,0),E$1)</f>
        <v>强化卡片</v>
      </c>
      <c r="F168" s="201" t="str" cm="1">
        <f t="array" ref="F168">INDEX($AJ:$AS,MATCH($A168,$AJ:$AJ,0),F$1)</f>
        <v>カード強化</v>
      </c>
      <c r="G168" s="201" t="str" cm="1">
        <f t="array" ref="G168">INDEX($AJ:$AS,MATCH($A168,$AJ:$AJ,0),G$1)</f>
        <v>อัปเกรดการ์ด</v>
      </c>
      <c r="H168" s="201" t="str" cm="1">
        <f t="array" ref="H168">INDEX($AJ:$AS,MATCH($A168,$AJ:$AJ,0),H$1)</f>
        <v>Peningkatan Kartu</v>
      </c>
      <c r="I168" s="201" t="str" cm="1">
        <f t="array" ref="I168">INDEX($AJ:$AS,MATCH($A168,$AJ:$AJ,0),I$1)</f>
        <v>Card Upgrade</v>
      </c>
      <c r="J168" s="201" t="str" cm="1">
        <f t="array" ref="J168">INDEX($AJ:$AS,MATCH($A168,$AJ:$AJ,0),J$1)</f>
        <v>Naik Tahap Kad</v>
      </c>
      <c r="K168" s="31">
        <v>0</v>
      </c>
      <c r="L168" s="31">
        <v>142167</v>
      </c>
      <c r="M168" s="31" t="str">
        <f>'가이드 작업용'!M168</f>
        <v>카드 강화</v>
      </c>
      <c r="N168" s="31" t="str">
        <f t="shared" si="45"/>
        <v>-</v>
      </c>
      <c r="R168" s="140">
        <v>1167</v>
      </c>
      <c r="S168" s="140">
        <v>2</v>
      </c>
      <c r="T168" s="140">
        <v>142167</v>
      </c>
      <c r="U168" s="140">
        <v>242167</v>
      </c>
      <c r="V168" s="186" t="str">
        <f>'가이드 작업용'!M168</f>
        <v>카드 강화</v>
      </c>
      <c r="W168" s="197" t="e">
        <f t="shared" si="65"/>
        <v>#N/A</v>
      </c>
      <c r="X168" s="202" t="e">
        <f t="shared" si="46"/>
        <v>#N/A</v>
      </c>
      <c r="AC168" s="201">
        <v>142167</v>
      </c>
      <c r="AD168" s="201" t="s">
        <v>8438</v>
      </c>
      <c r="AJ168" s="276">
        <v>142167</v>
      </c>
      <c r="AK168" s="278" t="s">
        <v>2749</v>
      </c>
      <c r="AL168" s="258" t="s">
        <v>9417</v>
      </c>
      <c r="AM168" s="258" t="s">
        <v>9413</v>
      </c>
      <c r="AN168" s="258" t="s">
        <v>9414</v>
      </c>
      <c r="AO168" s="258" t="s">
        <v>9578</v>
      </c>
      <c r="AP168" s="258" t="s">
        <v>9415</v>
      </c>
      <c r="AQ168" s="258" t="s">
        <v>9416</v>
      </c>
      <c r="AR168" s="258" t="s">
        <v>9417</v>
      </c>
      <c r="AS168" s="258" t="s">
        <v>9418</v>
      </c>
      <c r="AT168" s="241" t="str">
        <f t="shared" si="47"/>
        <v>카드 강화</v>
      </c>
      <c r="AU168" s="241" t="str">
        <f t="shared" si="48"/>
        <v>Card Upgrade</v>
      </c>
      <c r="AV168" s="241" t="str">
        <f t="shared" si="49"/>
        <v>強化卡片</v>
      </c>
      <c r="AW168" s="241" t="str">
        <f t="shared" si="50"/>
        <v>强化卡片</v>
      </c>
      <c r="AX168" s="241" t="str">
        <f t="shared" si="51"/>
        <v>カード強化</v>
      </c>
      <c r="AY168" s="241" t="str">
        <f t="shared" si="52"/>
        <v>อัปเกรดการ์ด</v>
      </c>
      <c r="AZ168" s="241" t="str">
        <f t="shared" si="53"/>
        <v>Peningkatan Kartu</v>
      </c>
      <c r="BA168" s="241" t="str">
        <f t="shared" si="54"/>
        <v>Card Upgrade</v>
      </c>
      <c r="BB168" s="241" t="str">
        <f t="shared" si="55"/>
        <v>Naik Tahap Kad</v>
      </c>
      <c r="BC168" s="241"/>
      <c r="BD168" s="241"/>
      <c r="BE168" s="241"/>
      <c r="BF168" s="241"/>
      <c r="BI168" s="236">
        <v>242167</v>
      </c>
      <c r="BJ168" s="235" t="str">
        <f t="shared" si="56"/>
        <v>메인 퀘스트 167 클리어</v>
      </c>
      <c r="BK168" s="234" t="str">
        <f t="shared" si="57"/>
        <v>Main Quest 167 Clear</v>
      </c>
      <c r="BL168" s="234" t="str">
        <f t="shared" si="58"/>
        <v>主線任務167通關</v>
      </c>
      <c r="BM168" s="234" t="str">
        <f t="shared" si="59"/>
        <v>通关主线任务167</v>
      </c>
      <c r="BN168" s="234" t="str">
        <f t="shared" si="60"/>
        <v>メインクエスト167クリア</v>
      </c>
      <c r="BO168" s="234" t="str">
        <f t="shared" si="61"/>
        <v>เคลียร์ Main Quest 167</v>
      </c>
      <c r="BP168" s="234" t="str">
        <f t="shared" si="62"/>
        <v>Misi Utama 167 Selesai</v>
      </c>
      <c r="BQ168" s="234" t="str">
        <f t="shared" si="63"/>
        <v>Tagumpay sa Pangunahing Quest 167</v>
      </c>
      <c r="BR168" s="234" t="str">
        <f t="shared" si="64"/>
        <v>Selesai Pencarian Utama 167</v>
      </c>
    </row>
    <row r="169" spans="1:70" ht="12.75" thickBot="1" x14ac:dyDescent="0.25">
      <c r="A169" s="31">
        <v>142168</v>
      </c>
      <c r="B169" s="201" t="str" cm="1">
        <f t="array" ref="B169">INDEX($AJ:$AS,MATCH($A169,$AJ:$AJ,0),B$1)</f>
        <v>아처 스켈레톤 보스 처치</v>
      </c>
      <c r="C169" s="201" t="str" cm="1">
        <f t="array" ref="C169">INDEX($AJ:$AS,MATCH($A169,$AJ:$AJ,0),C$1)</f>
        <v>Defeat Skeleton Archer Boss</v>
      </c>
      <c r="D169" s="201" t="str" cm="1">
        <f t="array" ref="D169">INDEX($AJ:$AS,MATCH($A169,$AJ:$AJ,0),D$1)</f>
        <v>擊敗邪骸弓箭手BOSS</v>
      </c>
      <c r="E169" s="201" t="str" cm="1">
        <f t="array" ref="E169">INDEX($AJ:$AS,MATCH($A169,$AJ:$AJ,0),E$1)</f>
        <v>击杀邪骸弓箭手BOSS</v>
      </c>
      <c r="F169" s="201" t="str" cm="1">
        <f t="array" ref="F169">INDEX($AJ:$AS,MATCH($A169,$AJ:$AJ,0),F$1)</f>
        <v>アーチャー·スケルトン·ボス処置</v>
      </c>
      <c r="G169" s="201" t="str" cm="1">
        <f t="array" ref="G169">INDEX($AJ:$AS,MATCH($A169,$AJ:$AJ,0),G$1)</f>
        <v>จัดการ Archer Skeleton BOSS</v>
      </c>
      <c r="H169" s="201" t="str" cm="1">
        <f t="array" ref="H169">INDEX($AJ:$AS,MATCH($A169,$AJ:$AJ,0),H$1)</f>
        <v>Kalahkan Bos Archer Skeleton</v>
      </c>
      <c r="I169" s="201" t="str" cm="1">
        <f t="array" ref="I169">INDEX($AJ:$AS,MATCH($A169,$AJ:$AJ,0),I$1)</f>
        <v>Talunin ang Archer Skeleton Boss</v>
      </c>
      <c r="J169" s="201" t="str" cm="1">
        <f t="array" ref="J169">INDEX($AJ:$AS,MATCH($A169,$AJ:$AJ,0),J$1)</f>
        <v>Tewaskan Boss Jerangkung Pemanah</v>
      </c>
      <c r="K169" s="31">
        <v>0</v>
      </c>
      <c r="L169" s="31">
        <v>142168</v>
      </c>
      <c r="M169" s="31" t="str">
        <f>'가이드 작업용'!M169</f>
        <v>아처 스켈레톤 보스 처치</v>
      </c>
      <c r="N169" s="31" t="str">
        <f t="shared" si="45"/>
        <v>-</v>
      </c>
      <c r="R169" s="140">
        <v>1168</v>
      </c>
      <c r="S169" s="140">
        <v>2</v>
      </c>
      <c r="T169" s="140">
        <v>142168</v>
      </c>
      <c r="U169" s="140">
        <v>242168</v>
      </c>
      <c r="V169" s="186" t="str">
        <f>'가이드 작업용'!M169</f>
        <v>아처 스켈레톤 보스 처치</v>
      </c>
      <c r="W169" s="197" t="e">
        <f t="shared" si="65"/>
        <v>#N/A</v>
      </c>
      <c r="X169" s="202" t="e">
        <f t="shared" si="46"/>
        <v>#N/A</v>
      </c>
      <c r="AC169" s="201">
        <v>142168</v>
      </c>
      <c r="AD169" s="201" t="s">
        <v>8439</v>
      </c>
      <c r="AJ169" s="276">
        <v>142168</v>
      </c>
      <c r="AK169" s="277" t="s">
        <v>8436</v>
      </c>
      <c r="AL169" s="258" t="s">
        <v>10064</v>
      </c>
      <c r="AM169" s="258" t="s">
        <v>10065</v>
      </c>
      <c r="AN169" s="258" t="s">
        <v>10066</v>
      </c>
      <c r="AO169" s="258" t="s">
        <v>10067</v>
      </c>
      <c r="AP169" s="258" t="s">
        <v>10068</v>
      </c>
      <c r="AQ169" s="258" t="s">
        <v>10069</v>
      </c>
      <c r="AR169" s="258" t="s">
        <v>10070</v>
      </c>
      <c r="AS169" s="258" t="s">
        <v>10071</v>
      </c>
      <c r="AT169" s="241" t="str">
        <f t="shared" si="47"/>
        <v>아처 스켈레톤 보스 처치</v>
      </c>
      <c r="AU169" s="241" t="str">
        <f t="shared" si="48"/>
        <v>Defeat Skeleton Archer Boss</v>
      </c>
      <c r="AV169" s="241" t="str">
        <f t="shared" si="49"/>
        <v>擊敗邪骸弓箭手BOSS</v>
      </c>
      <c r="AW169" s="241" t="str">
        <f t="shared" si="50"/>
        <v>击杀邪骸弓箭手BOSS</v>
      </c>
      <c r="AX169" s="241" t="str">
        <f t="shared" si="51"/>
        <v>アーチャー·スケルトン·ボス処置</v>
      </c>
      <c r="AY169" s="241" t="str">
        <f t="shared" si="52"/>
        <v>จัดการ Archer Skeleton BOSS</v>
      </c>
      <c r="AZ169" s="241" t="str">
        <f t="shared" si="53"/>
        <v>Kalahkan Bos Archer Skeleton</v>
      </c>
      <c r="BA169" s="241" t="str">
        <f t="shared" si="54"/>
        <v>Talunin ang Archer Skeleton Boss</v>
      </c>
      <c r="BB169" s="241" t="str">
        <f t="shared" si="55"/>
        <v>Tewaskan Boss Jerangkung Pemanah</v>
      </c>
      <c r="BC169" s="241"/>
      <c r="BD169" s="241"/>
      <c r="BE169" s="241"/>
      <c r="BF169" s="241"/>
      <c r="BI169" s="236">
        <v>242168</v>
      </c>
      <c r="BJ169" s="235" t="str">
        <f t="shared" si="56"/>
        <v>메인 퀘스트 168 클리어</v>
      </c>
      <c r="BK169" s="234" t="str">
        <f t="shared" si="57"/>
        <v>Main Quest 168 Clear</v>
      </c>
      <c r="BL169" s="234" t="str">
        <f t="shared" si="58"/>
        <v>主線任務168通關</v>
      </c>
      <c r="BM169" s="234" t="str">
        <f t="shared" si="59"/>
        <v>通关主线任务168</v>
      </c>
      <c r="BN169" s="234" t="str">
        <f t="shared" si="60"/>
        <v>メインクエスト168クリア</v>
      </c>
      <c r="BO169" s="234" t="str">
        <f t="shared" si="61"/>
        <v>เคลียร์ Main Quest 168</v>
      </c>
      <c r="BP169" s="234" t="str">
        <f t="shared" si="62"/>
        <v>Misi Utama 168 Selesai</v>
      </c>
      <c r="BQ169" s="234" t="str">
        <f t="shared" si="63"/>
        <v>Tagumpay sa Pangunahing Quest 168</v>
      </c>
      <c r="BR169" s="234" t="str">
        <f t="shared" si="64"/>
        <v>Selesai Pencarian Utama 168</v>
      </c>
    </row>
    <row r="170" spans="1:70" ht="12.75" thickBot="1" x14ac:dyDescent="0.25">
      <c r="A170" s="31">
        <v>142169</v>
      </c>
      <c r="B170" s="201" t="str" cm="1">
        <f t="array" ref="B170">INDEX($AJ:$AS,MATCH($A170,$AJ:$AJ,0),B$1)</f>
        <v>미이라 처치</v>
      </c>
      <c r="C170" s="201" t="str" cm="1">
        <f t="array" ref="C170">INDEX($AJ:$AS,MATCH($A170,$AJ:$AJ,0),C$1)</f>
        <v>Defeat Mummy</v>
      </c>
      <c r="D170" s="201" t="str" cm="1">
        <f t="array" ref="D170">INDEX($AJ:$AS,MATCH($A170,$AJ:$AJ,0),D$1)</f>
        <v>擊敗木乃伊</v>
      </c>
      <c r="E170" s="201" t="str" cm="1">
        <f t="array" ref="E170">INDEX($AJ:$AS,MATCH($A170,$AJ:$AJ,0),E$1)</f>
        <v>击杀木乃伊</v>
      </c>
      <c r="F170" s="201" t="str" cm="1">
        <f t="array" ref="F170">INDEX($AJ:$AS,MATCH($A170,$AJ:$AJ,0),F$1)</f>
        <v>ミイラ処置</v>
      </c>
      <c r="G170" s="201" t="str" cm="1">
        <f t="array" ref="G170">INDEX($AJ:$AS,MATCH($A170,$AJ:$AJ,0),G$1)</f>
        <v>จัดการ Mummy</v>
      </c>
      <c r="H170" s="201" t="str" cm="1">
        <f t="array" ref="H170">INDEX($AJ:$AS,MATCH($A170,$AJ:$AJ,0),H$1)</f>
        <v>Kalahkan Mummy</v>
      </c>
      <c r="I170" s="201" t="str" cm="1">
        <f t="array" ref="I170">INDEX($AJ:$AS,MATCH($A170,$AJ:$AJ,0),I$1)</f>
        <v>Talunin ang Mummy</v>
      </c>
      <c r="J170" s="201" t="str" cm="1">
        <f t="array" ref="J170">INDEX($AJ:$AS,MATCH($A170,$AJ:$AJ,0),J$1)</f>
        <v>Tewaskan Mumia</v>
      </c>
      <c r="K170" s="31">
        <v>0</v>
      </c>
      <c r="L170" s="31">
        <v>142169</v>
      </c>
      <c r="M170" s="31" t="str">
        <f>'가이드 작업용'!M170</f>
        <v>미이라 처치</v>
      </c>
      <c r="N170" s="31" t="str">
        <f t="shared" si="45"/>
        <v>-</v>
      </c>
      <c r="R170" s="140">
        <v>1169</v>
      </c>
      <c r="S170" s="140">
        <v>2</v>
      </c>
      <c r="T170" s="140">
        <v>142169</v>
      </c>
      <c r="U170" s="140">
        <v>242169</v>
      </c>
      <c r="V170" s="186" t="str">
        <f>'가이드 작업용'!M170</f>
        <v>미이라 처치</v>
      </c>
      <c r="W170" s="197" t="e">
        <f t="shared" si="65"/>
        <v>#N/A</v>
      </c>
      <c r="X170" s="202" t="e">
        <f t="shared" si="46"/>
        <v>#N/A</v>
      </c>
      <c r="AC170" s="201">
        <v>142169</v>
      </c>
      <c r="AD170" s="201" t="s">
        <v>4141</v>
      </c>
      <c r="AE170" s="201" t="s">
        <v>8560</v>
      </c>
      <c r="AJ170" s="276">
        <v>142169</v>
      </c>
      <c r="AK170" s="278" t="s">
        <v>10190</v>
      </c>
      <c r="AL170" s="258" t="s">
        <v>10072</v>
      </c>
      <c r="AM170" s="258" t="s">
        <v>10073</v>
      </c>
      <c r="AN170" s="258" t="s">
        <v>10074</v>
      </c>
      <c r="AO170" s="258" t="s">
        <v>10075</v>
      </c>
      <c r="AP170" s="258" t="s">
        <v>10076</v>
      </c>
      <c r="AQ170" s="258" t="s">
        <v>10077</v>
      </c>
      <c r="AR170" s="258" t="s">
        <v>10078</v>
      </c>
      <c r="AS170" s="258" t="s">
        <v>10079</v>
      </c>
      <c r="AT170" s="241" t="str">
        <f t="shared" si="47"/>
        <v>미이라 처치</v>
      </c>
      <c r="AU170" s="241" t="str">
        <f t="shared" si="48"/>
        <v>Defeat Mummy</v>
      </c>
      <c r="AV170" s="241" t="str">
        <f t="shared" si="49"/>
        <v>擊敗木乃伊</v>
      </c>
      <c r="AW170" s="241" t="str">
        <f t="shared" si="50"/>
        <v>击杀木乃伊</v>
      </c>
      <c r="AX170" s="241" t="str">
        <f t="shared" si="51"/>
        <v>ミイラ処置</v>
      </c>
      <c r="AY170" s="241" t="str">
        <f t="shared" si="52"/>
        <v>จัดการ Mummy</v>
      </c>
      <c r="AZ170" s="241" t="str">
        <f t="shared" si="53"/>
        <v>Kalahkan Mummy</v>
      </c>
      <c r="BA170" s="241" t="str">
        <f t="shared" si="54"/>
        <v>Talunin ang Mummy</v>
      </c>
      <c r="BB170" s="241" t="str">
        <f t="shared" si="55"/>
        <v>Tewaskan Mumia</v>
      </c>
      <c r="BC170" s="241"/>
      <c r="BD170" s="241"/>
      <c r="BE170" s="241"/>
      <c r="BF170" s="241"/>
      <c r="BI170" s="236">
        <v>242169</v>
      </c>
      <c r="BJ170" s="235" t="str">
        <f t="shared" si="56"/>
        <v>메인 퀘스트 169 클리어</v>
      </c>
      <c r="BK170" s="234" t="str">
        <f t="shared" si="57"/>
        <v>Main Quest 169 Clear</v>
      </c>
      <c r="BL170" s="234" t="str">
        <f t="shared" si="58"/>
        <v>主線任務169通關</v>
      </c>
      <c r="BM170" s="234" t="str">
        <f t="shared" si="59"/>
        <v>通关主线任务169</v>
      </c>
      <c r="BN170" s="234" t="str">
        <f t="shared" si="60"/>
        <v>メインクエスト169クリア</v>
      </c>
      <c r="BO170" s="234" t="str">
        <f t="shared" si="61"/>
        <v>เคลียร์ Main Quest 169</v>
      </c>
      <c r="BP170" s="234" t="str">
        <f t="shared" si="62"/>
        <v>Misi Utama 169 Selesai</v>
      </c>
      <c r="BQ170" s="234" t="str">
        <f t="shared" si="63"/>
        <v>Tagumpay sa Pangunahing Quest 169</v>
      </c>
      <c r="BR170" s="234" t="str">
        <f t="shared" si="64"/>
        <v>Selesai Pencarian Utama 169</v>
      </c>
    </row>
    <row r="171" spans="1:70" ht="12.75" thickBot="1" x14ac:dyDescent="0.25">
      <c r="A171" s="31">
        <v>142170</v>
      </c>
      <c r="B171" s="201" t="str" cm="1">
        <f t="array" ref="B171">INDEX($AJ:$AS,MATCH($A171,$AJ:$AJ,0),B$1)</f>
        <v>MVP 처치</v>
      </c>
      <c r="C171" s="201" t="str" cm="1">
        <f t="array" ref="C171">INDEX($AJ:$AS,MATCH($A171,$AJ:$AJ,0),C$1)</f>
        <v>Defeat MVP</v>
      </c>
      <c r="D171" s="201" t="str" cm="1">
        <f t="array" ref="D171">INDEX($AJ:$AS,MATCH($A171,$AJ:$AJ,0),D$1)</f>
        <v>擊敗MVP</v>
      </c>
      <c r="E171" s="201" t="str" cm="1">
        <f t="array" ref="E171">INDEX($AJ:$AS,MATCH($A171,$AJ:$AJ,0),E$1)</f>
        <v>击杀MVP</v>
      </c>
      <c r="F171" s="201" t="str" cm="1">
        <f t="array" ref="F171">INDEX($AJ:$AS,MATCH($A171,$AJ:$AJ,0),F$1)</f>
        <v>一次転職</v>
      </c>
      <c r="G171" s="201" t="str" cm="1">
        <f t="array" ref="G171">INDEX($AJ:$AS,MATCH($A171,$AJ:$AJ,0),G$1)</f>
        <v>จัดการ MVP</v>
      </c>
      <c r="H171" s="201" t="str" cm="1">
        <f t="array" ref="H171">INDEX($AJ:$AS,MATCH($A171,$AJ:$AJ,0),H$1)</f>
        <v>Kalahkan MVP</v>
      </c>
      <c r="I171" s="201" t="str" cm="1">
        <f t="array" ref="I171">INDEX($AJ:$AS,MATCH($A171,$AJ:$AJ,0),I$1)</f>
        <v>Talunin ang MVP</v>
      </c>
      <c r="J171" s="201" t="str" cm="1">
        <f t="array" ref="J171">INDEX($AJ:$AS,MATCH($A171,$AJ:$AJ,0),J$1)</f>
        <v>Tewaskan MVP</v>
      </c>
      <c r="K171" s="31">
        <v>0</v>
      </c>
      <c r="L171" s="31">
        <v>142170</v>
      </c>
      <c r="M171" s="31" t="str">
        <f>'가이드 작업용'!M171</f>
        <v>MVP 처치</v>
      </c>
      <c r="N171" s="31" t="str">
        <f t="shared" si="45"/>
        <v>-</v>
      </c>
      <c r="R171" s="140">
        <v>1170</v>
      </c>
      <c r="S171" s="140">
        <v>2</v>
      </c>
      <c r="T171" s="140">
        <v>142170</v>
      </c>
      <c r="U171" s="140">
        <v>242170</v>
      </c>
      <c r="V171" s="186" t="str">
        <f>'가이드 작업용'!M171</f>
        <v>MVP 처치</v>
      </c>
      <c r="W171" s="197" t="e">
        <f t="shared" si="65"/>
        <v>#N/A</v>
      </c>
      <c r="X171" s="202" t="e">
        <f t="shared" si="46"/>
        <v>#N/A</v>
      </c>
      <c r="AC171" s="201">
        <v>142170</v>
      </c>
      <c r="AJ171" s="276">
        <v>142170</v>
      </c>
      <c r="AK171" s="277" t="s">
        <v>2466</v>
      </c>
      <c r="AL171" s="258" t="s">
        <v>8479</v>
      </c>
      <c r="AM171" s="258" t="s">
        <v>9330</v>
      </c>
      <c r="AN171" s="258" t="s">
        <v>9331</v>
      </c>
      <c r="AO171" s="258" t="s">
        <v>9332</v>
      </c>
      <c r="AP171" s="258" t="s">
        <v>9333</v>
      </c>
      <c r="AQ171" s="258" t="s">
        <v>9334</v>
      </c>
      <c r="AR171" s="258" t="s">
        <v>9335</v>
      </c>
      <c r="AS171" s="258" t="s">
        <v>9336</v>
      </c>
      <c r="AT171" s="241" t="str">
        <f t="shared" si="47"/>
        <v>MVP 처치</v>
      </c>
      <c r="AU171" s="241" t="str">
        <f t="shared" si="48"/>
        <v>Defeat MVP</v>
      </c>
      <c r="AV171" s="241" t="str">
        <f t="shared" si="49"/>
        <v>擊敗MVP</v>
      </c>
      <c r="AW171" s="241" t="str">
        <f t="shared" si="50"/>
        <v>击杀MVP</v>
      </c>
      <c r="AX171" s="241" t="str">
        <f t="shared" si="51"/>
        <v>一次転職</v>
      </c>
      <c r="AY171" s="241" t="str">
        <f t="shared" si="52"/>
        <v>จัดการ MVP</v>
      </c>
      <c r="AZ171" s="241" t="str">
        <f t="shared" si="53"/>
        <v>Kalahkan MVP</v>
      </c>
      <c r="BA171" s="241" t="str">
        <f t="shared" si="54"/>
        <v>Talunin ang MVP</v>
      </c>
      <c r="BB171" s="241" t="str">
        <f t="shared" si="55"/>
        <v>Tewaskan MVP</v>
      </c>
      <c r="BC171" s="241"/>
      <c r="BD171" s="241"/>
      <c r="BE171" s="241"/>
      <c r="BF171" s="241"/>
      <c r="BI171" s="236">
        <v>242170</v>
      </c>
      <c r="BJ171" s="235" t="str">
        <f t="shared" si="56"/>
        <v>메인 퀘스트 170 클리어</v>
      </c>
      <c r="BK171" s="234" t="str">
        <f t="shared" si="57"/>
        <v>Main Quest 170 Clear</v>
      </c>
      <c r="BL171" s="234" t="str">
        <f t="shared" si="58"/>
        <v>主線任務170通關</v>
      </c>
      <c r="BM171" s="234" t="str">
        <f t="shared" si="59"/>
        <v>通关主线任务170</v>
      </c>
      <c r="BN171" s="234" t="str">
        <f t="shared" si="60"/>
        <v>メインクエスト170クリア</v>
      </c>
      <c r="BO171" s="234" t="str">
        <f t="shared" si="61"/>
        <v>เคลียร์ Main Quest 170</v>
      </c>
      <c r="BP171" s="234" t="str">
        <f t="shared" si="62"/>
        <v>Misi Utama 170 Selesai</v>
      </c>
      <c r="BQ171" s="234" t="str">
        <f t="shared" si="63"/>
        <v>Tagumpay sa Pangunahing Quest 170</v>
      </c>
      <c r="BR171" s="234" t="str">
        <f t="shared" si="64"/>
        <v>Selesai Pencarian Utama 170</v>
      </c>
    </row>
    <row r="172" spans="1:70" ht="12.75" thickBot="1" x14ac:dyDescent="0.25">
      <c r="A172" s="31">
        <v>142171</v>
      </c>
      <c r="B172" s="201" t="str" cm="1">
        <f t="array" ref="B172">INDEX($AJ:$AS,MATCH($A172,$AJ:$AJ,0),B$1)</f>
        <v>피라미드 안 듀얼 클리어</v>
      </c>
      <c r="C172" s="201" t="str" cm="1">
        <f t="array" ref="C172">INDEX($AJ:$AS,MATCH($A172,$AJ:$AJ,0),C$1)</f>
        <v>Pyramid Duel Clear</v>
      </c>
      <c r="D172" s="201" t="str" cm="1">
        <f t="array" ref="D172">INDEX($AJ:$AS,MATCH($A172,$AJ:$AJ,0),D$1)</f>
        <v>通關金字塔決鬥</v>
      </c>
      <c r="E172" s="201" t="str" cm="1">
        <f t="array" ref="E172">INDEX($AJ:$AS,MATCH($A172,$AJ:$AJ,0),E$1)</f>
        <v>通关金字塔内决斗</v>
      </c>
      <c r="F172" s="201" t="str" cm="1">
        <f t="array" ref="F172">INDEX($AJ:$AS,MATCH($A172,$AJ:$AJ,0),F$1)</f>
        <v>ピラミッド内デュアルクリア</v>
      </c>
      <c r="G172" s="201" t="str" cm="1">
        <f t="array" ref="G172">INDEX($AJ:$AS,MATCH($A172,$AJ:$AJ,0),G$1)</f>
        <v>เคลียร์ Inside Pyramid Duel</v>
      </c>
      <c r="H172" s="201" t="str" cm="1">
        <f t="array" ref="H172">INDEX($AJ:$AS,MATCH($A172,$AJ:$AJ,0),H$1)</f>
        <v>Pertarungan Di Dalam Pyramid Selesai</v>
      </c>
      <c r="I172" s="201" t="str" cm="1">
        <f t="array" ref="I172">INDEX($AJ:$AS,MATCH($A172,$AJ:$AJ,0),I$1)</f>
        <v>Tagumpay sa Inside Pyramid Duel</v>
      </c>
      <c r="J172" s="201" t="str" cm="1">
        <f t="array" ref="J172">INDEX($AJ:$AS,MATCH($A172,$AJ:$AJ,0),J$1)</f>
        <v>Selesai Pertarungan Didalam Piramid</v>
      </c>
      <c r="K172" s="31">
        <v>0</v>
      </c>
      <c r="L172" s="31">
        <v>142171</v>
      </c>
      <c r="M172" s="31" t="str">
        <f>'가이드 작업용'!M172</f>
        <v>피라미드 안 듀얼 클리어</v>
      </c>
      <c r="N172" s="31" t="str">
        <f t="shared" si="45"/>
        <v>-</v>
      </c>
      <c r="R172" s="140">
        <v>1171</v>
      </c>
      <c r="S172" s="140">
        <v>2</v>
      </c>
      <c r="T172" s="140">
        <v>142171</v>
      </c>
      <c r="U172" s="140">
        <v>242171</v>
      </c>
      <c r="V172" s="186" t="str">
        <f>'가이드 작업용'!M172</f>
        <v>피라미드 안 듀얼 클리어</v>
      </c>
      <c r="W172" s="197" t="e">
        <f t="shared" si="65"/>
        <v>#N/A</v>
      </c>
      <c r="X172" s="202" t="e">
        <f t="shared" si="46"/>
        <v>#N/A</v>
      </c>
      <c r="AC172" s="201">
        <v>142171</v>
      </c>
      <c r="AJ172" s="276">
        <v>142171</v>
      </c>
      <c r="AK172" s="278" t="s">
        <v>8438</v>
      </c>
      <c r="AL172" s="258" t="s">
        <v>10262</v>
      </c>
      <c r="AM172" s="258" t="s">
        <v>10080</v>
      </c>
      <c r="AN172" s="258" t="s">
        <v>10081</v>
      </c>
      <c r="AO172" s="258" t="s">
        <v>10082</v>
      </c>
      <c r="AP172" s="258" t="s">
        <v>10083</v>
      </c>
      <c r="AQ172" s="258" t="s">
        <v>10084</v>
      </c>
      <c r="AR172" s="258" t="s">
        <v>10085</v>
      </c>
      <c r="AS172" s="258" t="s">
        <v>10086</v>
      </c>
      <c r="AT172" s="241" t="str">
        <f t="shared" si="47"/>
        <v>피라미드 안 듀얼 클리어</v>
      </c>
      <c r="AU172" s="241" t="str">
        <f t="shared" si="48"/>
        <v>Pyramid Duel Clear</v>
      </c>
      <c r="AV172" s="241" t="str">
        <f t="shared" si="49"/>
        <v>通關金字塔決鬥</v>
      </c>
      <c r="AW172" s="241" t="str">
        <f t="shared" si="50"/>
        <v>通关金字塔内决斗</v>
      </c>
      <c r="AX172" s="241" t="str">
        <f t="shared" si="51"/>
        <v>ピラミッド内デュアルクリア</v>
      </c>
      <c r="AY172" s="241" t="str">
        <f t="shared" si="52"/>
        <v>เคลียร์ Inside Pyramid Duel</v>
      </c>
      <c r="AZ172" s="241" t="str">
        <f t="shared" si="53"/>
        <v>Pertarungan Di Dalam Pyramid Selesai</v>
      </c>
      <c r="BA172" s="241" t="str">
        <f t="shared" si="54"/>
        <v>Tagumpay sa Inside Pyramid Duel</v>
      </c>
      <c r="BB172" s="241" t="str">
        <f t="shared" si="55"/>
        <v>Selesai Pertarungan Didalam Piramid</v>
      </c>
      <c r="BC172" s="241"/>
      <c r="BD172" s="241"/>
      <c r="BE172" s="241"/>
      <c r="BF172" s="241"/>
      <c r="BI172" s="236">
        <v>242171</v>
      </c>
      <c r="BJ172" s="235" t="str">
        <f t="shared" si="56"/>
        <v>메인 퀘스트 171 클리어</v>
      </c>
      <c r="BK172" s="234" t="str">
        <f t="shared" si="57"/>
        <v>Main Quest 171 Clear</v>
      </c>
      <c r="BL172" s="234" t="str">
        <f t="shared" si="58"/>
        <v>主線任務171通關</v>
      </c>
      <c r="BM172" s="234" t="str">
        <f t="shared" si="59"/>
        <v>通关主线任务171</v>
      </c>
      <c r="BN172" s="234" t="str">
        <f t="shared" si="60"/>
        <v>メインクエスト171クリア</v>
      </c>
      <c r="BO172" s="234" t="str">
        <f t="shared" si="61"/>
        <v>เคลียร์ Main Quest 171</v>
      </c>
      <c r="BP172" s="234" t="str">
        <f t="shared" si="62"/>
        <v>Misi Utama 171 Selesai</v>
      </c>
      <c r="BQ172" s="234" t="str">
        <f t="shared" si="63"/>
        <v>Tagumpay sa Pangunahing Quest 171</v>
      </c>
      <c r="BR172" s="234" t="str">
        <f t="shared" si="64"/>
        <v>Selesai Pencarian Utama 171</v>
      </c>
    </row>
    <row r="173" spans="1:70" ht="12.75" thickBot="1" x14ac:dyDescent="0.25">
      <c r="A173" s="31">
        <v>142172</v>
      </c>
      <c r="B173" s="201" t="str" cm="1">
        <f t="array" ref="B173">INDEX($AJ:$AS,MATCH($A173,$AJ:$AJ,0),B$1)</f>
        <v>미이라 보스 처치</v>
      </c>
      <c r="C173" s="201" t="str" cm="1">
        <f t="array" ref="C173">INDEX($AJ:$AS,MATCH($A173,$AJ:$AJ,0),C$1)</f>
        <v>Defeat Mummy Boss</v>
      </c>
      <c r="D173" s="201" t="str" cm="1">
        <f t="array" ref="D173">INDEX($AJ:$AS,MATCH($A173,$AJ:$AJ,0),D$1)</f>
        <v>擊敗木乃伊BOSS</v>
      </c>
      <c r="E173" s="201" t="str" cm="1">
        <f t="array" ref="E173">INDEX($AJ:$AS,MATCH($A173,$AJ:$AJ,0),E$1)</f>
        <v>击杀木乃伊BOSS</v>
      </c>
      <c r="F173" s="201" t="str" cm="1">
        <f t="array" ref="F173">INDEX($AJ:$AS,MATCH($A173,$AJ:$AJ,0),F$1)</f>
        <v>ミイラ·ボス処置</v>
      </c>
      <c r="G173" s="201" t="str" cm="1">
        <f t="array" ref="G173">INDEX($AJ:$AS,MATCH($A173,$AJ:$AJ,0),G$1)</f>
        <v>จัดการ Mummy BOSS</v>
      </c>
      <c r="H173" s="201" t="str" cm="1">
        <f t="array" ref="H173">INDEX($AJ:$AS,MATCH($A173,$AJ:$AJ,0),H$1)</f>
        <v>Kalahkan Bos Mummy</v>
      </c>
      <c r="I173" s="201" t="str" cm="1">
        <f t="array" ref="I173">INDEX($AJ:$AS,MATCH($A173,$AJ:$AJ,0),I$1)</f>
        <v>Talunin ang Mummy Boss</v>
      </c>
      <c r="J173" s="201" t="str" cm="1">
        <f t="array" ref="J173">INDEX($AJ:$AS,MATCH($A173,$AJ:$AJ,0),J$1)</f>
        <v>Tewaskan Boss Mumia</v>
      </c>
      <c r="K173" s="31">
        <v>0</v>
      </c>
      <c r="L173" s="31">
        <v>142172</v>
      </c>
      <c r="M173" s="31" t="str">
        <f>'가이드 작업용'!M173</f>
        <v>미이라 보스 처치</v>
      </c>
      <c r="N173" s="31" t="str">
        <f t="shared" si="45"/>
        <v>-</v>
      </c>
      <c r="R173" s="140">
        <v>1172</v>
      </c>
      <c r="S173" s="140">
        <v>2</v>
      </c>
      <c r="T173" s="140">
        <v>142172</v>
      </c>
      <c r="U173" s="140">
        <v>242172</v>
      </c>
      <c r="V173" s="186" t="str">
        <f>'가이드 작업용'!M173</f>
        <v>미이라 보스 처치</v>
      </c>
      <c r="W173" s="197" t="e">
        <f t="shared" si="65"/>
        <v>#N/A</v>
      </c>
      <c r="X173" s="202" t="e">
        <f t="shared" si="46"/>
        <v>#N/A</v>
      </c>
      <c r="AC173" s="201">
        <v>142172</v>
      </c>
      <c r="AJ173" s="276">
        <v>142172</v>
      </c>
      <c r="AK173" s="277" t="s">
        <v>8439</v>
      </c>
      <c r="AL173" s="258" t="s">
        <v>10087</v>
      </c>
      <c r="AM173" s="258" t="s">
        <v>10088</v>
      </c>
      <c r="AN173" s="258" t="s">
        <v>10089</v>
      </c>
      <c r="AO173" s="258" t="s">
        <v>10090</v>
      </c>
      <c r="AP173" s="258" t="s">
        <v>10091</v>
      </c>
      <c r="AQ173" s="258" t="s">
        <v>10092</v>
      </c>
      <c r="AR173" s="258" t="s">
        <v>10093</v>
      </c>
      <c r="AS173" s="258" t="s">
        <v>10094</v>
      </c>
      <c r="AT173" s="241" t="str">
        <f t="shared" si="47"/>
        <v>미이라 보스 처치</v>
      </c>
      <c r="AU173" s="241" t="str">
        <f t="shared" si="48"/>
        <v>Defeat Mummy Boss</v>
      </c>
      <c r="AV173" s="241" t="str">
        <f t="shared" si="49"/>
        <v>擊敗木乃伊BOSS</v>
      </c>
      <c r="AW173" s="241" t="str">
        <f t="shared" si="50"/>
        <v>击杀木乃伊BOSS</v>
      </c>
      <c r="AX173" s="241" t="str">
        <f t="shared" si="51"/>
        <v>ミイラ·ボス処置</v>
      </c>
      <c r="AY173" s="241" t="str">
        <f t="shared" si="52"/>
        <v>จัดการ Mummy BOSS</v>
      </c>
      <c r="AZ173" s="241" t="str">
        <f t="shared" si="53"/>
        <v>Kalahkan Bos Mummy</v>
      </c>
      <c r="BA173" s="241" t="str">
        <f t="shared" si="54"/>
        <v>Talunin ang Mummy Boss</v>
      </c>
      <c r="BB173" s="241" t="str">
        <f t="shared" si="55"/>
        <v>Tewaskan Boss Mumia</v>
      </c>
      <c r="BC173" s="241"/>
      <c r="BD173" s="241"/>
      <c r="BE173" s="241"/>
      <c r="BF173" s="241"/>
      <c r="BI173" s="236">
        <v>242172</v>
      </c>
      <c r="BJ173" s="235" t="str">
        <f t="shared" si="56"/>
        <v>메인 퀘스트 172 클리어</v>
      </c>
      <c r="BK173" s="234" t="str">
        <f t="shared" si="57"/>
        <v>Main Quest 172 Clear</v>
      </c>
      <c r="BL173" s="234" t="str">
        <f t="shared" si="58"/>
        <v>主線任務172通關</v>
      </c>
      <c r="BM173" s="234" t="str">
        <f t="shared" si="59"/>
        <v>通关主线任务172</v>
      </c>
      <c r="BN173" s="234" t="str">
        <f t="shared" si="60"/>
        <v>メインクエスト172クリア</v>
      </c>
      <c r="BO173" s="234" t="str">
        <f t="shared" si="61"/>
        <v>เคลียร์ Main Quest 172</v>
      </c>
      <c r="BP173" s="234" t="str">
        <f t="shared" si="62"/>
        <v>Misi Utama 172 Selesai</v>
      </c>
      <c r="BQ173" s="234" t="str">
        <f t="shared" si="63"/>
        <v>Tagumpay sa Pangunahing Quest 172</v>
      </c>
      <c r="BR173" s="234" t="str">
        <f t="shared" si="64"/>
        <v>Selesai Pencarian Utama 172</v>
      </c>
    </row>
    <row r="174" spans="1:70" ht="13.5" thickBot="1" x14ac:dyDescent="0.25">
      <c r="A174" s="31">
        <v>142173</v>
      </c>
      <c r="B174" s="201" t="str" cm="1">
        <f t="array" ref="B174">INDEX($AJ:$AS,MATCH($A174,$AJ:$AJ,0),B$1)</f>
        <v>고블린(도끼) 처치</v>
      </c>
      <c r="C174" s="201" t="str" cm="1">
        <f t="array" ref="C174">INDEX($AJ:$AS,MATCH($A174,$AJ:$AJ,0),C$1)</f>
        <v>Defeat Goblin (Axe)</v>
      </c>
      <c r="D174" s="201" t="str" cm="1">
        <f t="array" ref="D174">INDEX($AJ:$AS,MATCH($A174,$AJ:$AJ,0),D$1)</f>
        <v>擊敗大斧哥布靈</v>
      </c>
      <c r="E174" s="201" t="str" cm="1">
        <f t="array" ref="E174">INDEX($AJ:$AS,MATCH($A174,$AJ:$AJ,0),E$1)</f>
        <v>击杀哥布灵（斧头）</v>
      </c>
      <c r="F174" s="201" cm="1">
        <f t="array" ref="F174">INDEX($AJ:$AS,MATCH($A174,$AJ:$AJ,0),F$1)</f>
        <v>0</v>
      </c>
      <c r="G174" s="201" t="str" cm="1">
        <f t="array" ref="G174">INDEX($AJ:$AS,MATCH($A174,$AJ:$AJ,0),G$1)</f>
        <v>กำจัด Goblin (Axe)</v>
      </c>
      <c r="H174" s="201" t="str" cm="1">
        <f t="array" ref="H174">INDEX($AJ:$AS,MATCH($A174,$AJ:$AJ,0),H$1)</f>
        <v>Kalahkan Goblin (Kapak)</v>
      </c>
      <c r="I174" s="201" t="str" cm="1">
        <f t="array" ref="I174">INDEX($AJ:$AS,MATCH($A174,$AJ:$AJ,0),I$1)</f>
        <v>Talunin ang Goblin (Axe)</v>
      </c>
      <c r="J174" s="201" t="str" cm="1">
        <f t="array" ref="J174">INDEX($AJ:$AS,MATCH($A174,$AJ:$AJ,0),J$1)</f>
        <v>Tewaskan Goblin (Kapak)</v>
      </c>
      <c r="K174" s="31">
        <v>0</v>
      </c>
      <c r="L174" s="31">
        <v>142173</v>
      </c>
      <c r="M174" s="31" t="str">
        <f>'가이드 작업용'!M174</f>
        <v>고블린(도끼) 처치</v>
      </c>
      <c r="N174" s="31" t="str">
        <f t="shared" si="45"/>
        <v>-</v>
      </c>
      <c r="R174" s="140">
        <v>1173</v>
      </c>
      <c r="S174" s="140">
        <v>2</v>
      </c>
      <c r="T174" s="140">
        <v>142173</v>
      </c>
      <c r="U174" s="140">
        <v>242173</v>
      </c>
      <c r="V174" s="186" t="str">
        <f>'가이드 작업용'!M174</f>
        <v>고블린(도끼) 처치</v>
      </c>
      <c r="W174" s="197" t="e">
        <f t="shared" si="65"/>
        <v>#N/A</v>
      </c>
      <c r="X174" s="202" t="e">
        <f t="shared" si="46"/>
        <v>#N/A</v>
      </c>
      <c r="AC174" s="201">
        <v>142173</v>
      </c>
      <c r="AJ174" s="276">
        <v>142173</v>
      </c>
      <c r="AK174" s="258" t="s">
        <v>10276</v>
      </c>
      <c r="AL174" s="258" t="s">
        <v>10682</v>
      </c>
      <c r="AM174" s="259" t="s">
        <v>10683</v>
      </c>
      <c r="AN174" s="259" t="s">
        <v>10684</v>
      </c>
      <c r="AO174" s="260">
        <v>0</v>
      </c>
      <c r="AP174" s="259" t="s">
        <v>10685</v>
      </c>
      <c r="AQ174" s="259" t="s">
        <v>10686</v>
      </c>
      <c r="AR174" s="259" t="s">
        <v>10687</v>
      </c>
      <c r="AS174" s="259" t="s">
        <v>10688</v>
      </c>
      <c r="AT174" s="241" t="str">
        <f t="shared" si="47"/>
        <v>고블린(도끼) 처치</v>
      </c>
      <c r="AU174" s="241" t="str">
        <f t="shared" si="48"/>
        <v>Defeat Goblin (Axe)</v>
      </c>
      <c r="AV174" s="241" t="str">
        <f t="shared" si="49"/>
        <v>擊敗大斧哥布靈</v>
      </c>
      <c r="AW174" s="241" t="str">
        <f t="shared" si="50"/>
        <v>击杀哥布灵（斧头）</v>
      </c>
      <c r="AX174" s="241">
        <f t="shared" si="51"/>
        <v>0</v>
      </c>
      <c r="AY174" s="241" t="str">
        <f t="shared" si="52"/>
        <v>กำจัด Goblin (Axe)</v>
      </c>
      <c r="AZ174" s="241" t="str">
        <f t="shared" si="53"/>
        <v>Kalahkan Goblin (Kapak)</v>
      </c>
      <c r="BA174" s="241" t="str">
        <f t="shared" si="54"/>
        <v>Talunin ang Goblin (Axe)</v>
      </c>
      <c r="BB174" s="241" t="str">
        <f t="shared" si="55"/>
        <v>Tewaskan Goblin (Kapak)</v>
      </c>
      <c r="BC174" s="244"/>
      <c r="BD174" s="244"/>
      <c r="BE174" s="244"/>
      <c r="BF174" s="244"/>
      <c r="BI174" s="236">
        <v>242173</v>
      </c>
      <c r="BJ174" s="235" t="str">
        <f t="shared" si="56"/>
        <v>메인 퀘스트 173 클리어</v>
      </c>
      <c r="BK174" s="234" t="str">
        <f t="shared" si="57"/>
        <v>Main Quest 173 Clear</v>
      </c>
      <c r="BL174" s="234" t="str">
        <f t="shared" si="58"/>
        <v>主線任務173通關</v>
      </c>
      <c r="BM174" s="234" t="str">
        <f t="shared" si="59"/>
        <v>通关主线任务173</v>
      </c>
      <c r="BN174" s="234" t="str">
        <f t="shared" si="60"/>
        <v>メインクエスト173クリア</v>
      </c>
      <c r="BO174" s="234" t="str">
        <f t="shared" si="61"/>
        <v>เคลียร์ Main Quest 173</v>
      </c>
      <c r="BP174" s="234" t="str">
        <f t="shared" si="62"/>
        <v>Misi Utama 173 Selesai</v>
      </c>
      <c r="BQ174" s="234" t="str">
        <f t="shared" si="63"/>
        <v>Tagumpay sa Pangunahing Quest 173</v>
      </c>
      <c r="BR174" s="234" t="str">
        <f t="shared" si="64"/>
        <v>Selesai Pencarian Utama 173</v>
      </c>
    </row>
    <row r="175" spans="1:70" ht="13.5" thickBot="1" x14ac:dyDescent="0.25">
      <c r="A175" s="31">
        <v>142174</v>
      </c>
      <c r="B175" s="201" t="str" cm="1">
        <f t="array" ref="B175">INDEX($AJ:$AS,MATCH($A175,$AJ:$AJ,0),B$1)</f>
        <v>MVP 처치</v>
      </c>
      <c r="C175" s="201" t="str" cm="1">
        <f t="array" ref="C175">INDEX($AJ:$AS,MATCH($A175,$AJ:$AJ,0),C$1)</f>
        <v>Defeat MVP</v>
      </c>
      <c r="D175" s="201" t="str" cm="1">
        <f t="array" ref="D175">INDEX($AJ:$AS,MATCH($A175,$AJ:$AJ,0),D$1)</f>
        <v>擊敗MVP</v>
      </c>
      <c r="E175" s="201" t="str" cm="1">
        <f t="array" ref="E175">INDEX($AJ:$AS,MATCH($A175,$AJ:$AJ,0),E$1)</f>
        <v>击杀MVP</v>
      </c>
      <c r="F175" s="201" t="str" cm="1">
        <f t="array" ref="F175">INDEX($AJ:$AS,MATCH($A175,$AJ:$AJ,0),F$1)</f>
        <v>一次転職</v>
      </c>
      <c r="G175" s="201" t="str" cm="1">
        <f t="array" ref="G175">INDEX($AJ:$AS,MATCH($A175,$AJ:$AJ,0),G$1)</f>
        <v>จัดการ MVP</v>
      </c>
      <c r="H175" s="201" t="str" cm="1">
        <f t="array" ref="H175">INDEX($AJ:$AS,MATCH($A175,$AJ:$AJ,0),H$1)</f>
        <v>Kalahkan MVP</v>
      </c>
      <c r="I175" s="201" t="str" cm="1">
        <f t="array" ref="I175">INDEX($AJ:$AS,MATCH($A175,$AJ:$AJ,0),I$1)</f>
        <v>Talunin ang MVP</v>
      </c>
      <c r="J175" s="201" t="str" cm="1">
        <f t="array" ref="J175">INDEX($AJ:$AS,MATCH($A175,$AJ:$AJ,0),J$1)</f>
        <v>Tewaskan MVP</v>
      </c>
      <c r="K175" s="31">
        <v>0</v>
      </c>
      <c r="L175" s="31">
        <v>142174</v>
      </c>
      <c r="M175" s="31" t="str">
        <f>'가이드 작업용'!M175</f>
        <v>MVP 처치</v>
      </c>
      <c r="N175" s="31" t="str">
        <f t="shared" si="45"/>
        <v>-</v>
      </c>
      <c r="R175" s="140">
        <v>1174</v>
      </c>
      <c r="S175" s="140">
        <v>2</v>
      </c>
      <c r="T175" s="140">
        <v>142174</v>
      </c>
      <c r="U175" s="140">
        <v>242174</v>
      </c>
      <c r="V175" s="186" t="str">
        <f>'가이드 작업용'!M175</f>
        <v>MVP 처치</v>
      </c>
      <c r="W175" s="197" t="e">
        <f t="shared" si="65"/>
        <v>#N/A</v>
      </c>
      <c r="X175" s="202" t="e">
        <f t="shared" si="46"/>
        <v>#N/A</v>
      </c>
      <c r="AC175" s="201">
        <v>142174</v>
      </c>
      <c r="AJ175" s="276">
        <v>142174</v>
      </c>
      <c r="AK175" s="258" t="s">
        <v>2466</v>
      </c>
      <c r="AL175" s="258" t="s">
        <v>8479</v>
      </c>
      <c r="AM175" s="259" t="s">
        <v>9330</v>
      </c>
      <c r="AN175" s="259" t="s">
        <v>9331</v>
      </c>
      <c r="AO175" s="260" t="s">
        <v>9332</v>
      </c>
      <c r="AP175" s="259" t="s">
        <v>9333</v>
      </c>
      <c r="AQ175" s="259" t="s">
        <v>9334</v>
      </c>
      <c r="AR175" s="259" t="s">
        <v>9335</v>
      </c>
      <c r="AS175" s="259" t="s">
        <v>9336</v>
      </c>
      <c r="AT175" s="241" t="str">
        <f t="shared" si="47"/>
        <v>MVP 처치</v>
      </c>
      <c r="AU175" s="241" t="str">
        <f t="shared" si="48"/>
        <v>Defeat MVP</v>
      </c>
      <c r="AV175" s="241" t="str">
        <f t="shared" si="49"/>
        <v>擊敗MVP</v>
      </c>
      <c r="AW175" s="241" t="str">
        <f t="shared" si="50"/>
        <v>击杀MVP</v>
      </c>
      <c r="AX175" s="241" t="str">
        <f t="shared" si="51"/>
        <v>一次転職</v>
      </c>
      <c r="AY175" s="241" t="str">
        <f t="shared" si="52"/>
        <v>จัดการ MVP</v>
      </c>
      <c r="AZ175" s="241" t="str">
        <f t="shared" si="53"/>
        <v>Kalahkan MVP</v>
      </c>
      <c r="BA175" s="241" t="str">
        <f t="shared" si="54"/>
        <v>Talunin ang MVP</v>
      </c>
      <c r="BB175" s="241" t="str">
        <f t="shared" si="55"/>
        <v>Tewaskan MVP</v>
      </c>
      <c r="BC175" s="244"/>
      <c r="BD175" s="244"/>
      <c r="BE175" s="244"/>
      <c r="BF175" s="244"/>
      <c r="BI175" s="236">
        <v>242174</v>
      </c>
      <c r="BJ175" s="235" t="str">
        <f t="shared" si="56"/>
        <v>메인 퀘스트 174 클리어</v>
      </c>
      <c r="BK175" s="234" t="str">
        <f t="shared" si="57"/>
        <v>Main Quest 174 Clear</v>
      </c>
      <c r="BL175" s="234" t="str">
        <f t="shared" si="58"/>
        <v>主線任務174通關</v>
      </c>
      <c r="BM175" s="234" t="str">
        <f t="shared" si="59"/>
        <v>通关主线任务174</v>
      </c>
      <c r="BN175" s="234" t="str">
        <f t="shared" si="60"/>
        <v>メインクエスト174クリア</v>
      </c>
      <c r="BO175" s="234" t="str">
        <f t="shared" si="61"/>
        <v>เคลียร์ Main Quest 174</v>
      </c>
      <c r="BP175" s="234" t="str">
        <f t="shared" si="62"/>
        <v>Misi Utama 174 Selesai</v>
      </c>
      <c r="BQ175" s="234" t="str">
        <f t="shared" si="63"/>
        <v>Tagumpay sa Pangunahing Quest 174</v>
      </c>
      <c r="BR175" s="234" t="str">
        <f t="shared" si="64"/>
        <v>Selesai Pencarian Utama 174</v>
      </c>
    </row>
    <row r="176" spans="1:70" ht="13.5" thickBot="1" x14ac:dyDescent="0.25">
      <c r="A176" s="31">
        <v>142175</v>
      </c>
      <c r="B176" s="201" t="str" cm="1">
        <f t="array" ref="B176">INDEX($AJ:$AS,MATCH($A176,$AJ:$AJ,0),B$1)</f>
        <v>피라미드 안 6 유니크 MVP 처치</v>
      </c>
      <c r="C176" s="201" t="str" cm="1">
        <f t="array" ref="C176">INDEX($AJ:$AS,MATCH($A176,$AJ:$AJ,0),C$1)</f>
        <v>Defeat Unique MVP at Inside Pyramid 6</v>
      </c>
      <c r="D176" s="201" t="str" cm="1">
        <f t="array" ref="D176">INDEX($AJ:$AS,MATCH($A176,$AJ:$AJ,0),D$1)</f>
        <v>在金字塔6擊敗傳說MVP</v>
      </c>
      <c r="E176" s="201" t="str" cm="1">
        <f t="array" ref="E176">INDEX($AJ:$AS,MATCH($A176,$AJ:$AJ,0),E$1)</f>
        <v>在金字塔内6击杀传说MVP</v>
      </c>
      <c r="F176" s="201" cm="1">
        <f t="array" ref="F176">INDEX($AJ:$AS,MATCH($A176,$AJ:$AJ,0),F$1)</f>
        <v>0</v>
      </c>
      <c r="G176" s="201" t="str" cm="1">
        <f t="array" ref="G176">INDEX($AJ:$AS,MATCH($A176,$AJ:$AJ,0),G$1)</f>
        <v>กำจัด Unique MVP ใน Pyramid 6</v>
      </c>
      <c r="H176" s="201" t="str" cm="1">
        <f t="array" ref="H176">INDEX($AJ:$AS,MATCH($A176,$AJ:$AJ,0),H$1)</f>
        <v>Kalahkan MVP Unik di Pyramid 6</v>
      </c>
      <c r="I176" s="201" t="str" cm="1">
        <f t="array" ref="I176">INDEX($AJ:$AS,MATCH($A176,$AJ:$AJ,0),I$1)</f>
        <v>Talunin ang na Natatanging MVP sa Pyramid 6</v>
      </c>
      <c r="J176" s="201" t="str" cm="1">
        <f t="array" ref="J176">INDEX($AJ:$AS,MATCH($A176,$AJ:$AJ,0),J$1)</f>
        <v>Tewaskan MVP Unik di Piramid 6</v>
      </c>
      <c r="K176" s="31">
        <v>0</v>
      </c>
      <c r="L176" s="31">
        <v>142175</v>
      </c>
      <c r="M176" s="31" t="str">
        <f>'가이드 작업용'!M176</f>
        <v>피라미드 안 6 유니크 MVP 처치</v>
      </c>
      <c r="N176" s="31" t="str">
        <f t="shared" si="45"/>
        <v>-</v>
      </c>
      <c r="R176" s="140">
        <v>1175</v>
      </c>
      <c r="S176" s="140">
        <v>2</v>
      </c>
      <c r="T176" s="140">
        <v>142175</v>
      </c>
      <c r="U176" s="140">
        <v>242175</v>
      </c>
      <c r="V176" s="186" t="str">
        <f>'가이드 작업용'!M177</f>
        <v>고블린(도끼) 보스 처치</v>
      </c>
      <c r="W176" s="197" t="e">
        <f t="shared" si="65"/>
        <v>#N/A</v>
      </c>
      <c r="X176" s="202" t="e">
        <f t="shared" si="46"/>
        <v>#N/A</v>
      </c>
      <c r="AC176" s="201">
        <v>142175</v>
      </c>
      <c r="AJ176" s="276">
        <v>142175</v>
      </c>
      <c r="AK176" s="258" t="s">
        <v>10365</v>
      </c>
      <c r="AL176" s="258" t="s">
        <v>10689</v>
      </c>
      <c r="AM176" s="259" t="s">
        <v>10690</v>
      </c>
      <c r="AN176" s="259" t="s">
        <v>10691</v>
      </c>
      <c r="AO176" s="260">
        <v>0</v>
      </c>
      <c r="AP176" s="259" t="s">
        <v>10692</v>
      </c>
      <c r="AQ176" s="259" t="s">
        <v>10693</v>
      </c>
      <c r="AR176" s="259" t="s">
        <v>10694</v>
      </c>
      <c r="AS176" s="259" t="s">
        <v>10695</v>
      </c>
      <c r="AT176" s="241" t="str">
        <f t="shared" si="47"/>
        <v>피라미드 안 6 유니크 MVP 처치</v>
      </c>
      <c r="AU176" s="241" t="str">
        <f t="shared" si="48"/>
        <v>Defeat Unique MVP at Inside Pyramid 6</v>
      </c>
      <c r="AV176" s="241" t="str">
        <f t="shared" si="49"/>
        <v>在金字塔6擊敗傳說MVP</v>
      </c>
      <c r="AW176" s="241" t="str">
        <f t="shared" si="50"/>
        <v>在金字塔内6击杀传说MVP</v>
      </c>
      <c r="AX176" s="241">
        <f t="shared" si="51"/>
        <v>0</v>
      </c>
      <c r="AY176" s="241" t="str">
        <f t="shared" si="52"/>
        <v>กำจัด Unique MVP ใน Pyramid 6</v>
      </c>
      <c r="AZ176" s="241" t="str">
        <f t="shared" si="53"/>
        <v>Kalahkan MVP Unik di Pyramid 6</v>
      </c>
      <c r="BA176" s="241" t="str">
        <f t="shared" si="54"/>
        <v>Talunin ang na Natatanging MVP sa Pyramid 6</v>
      </c>
      <c r="BB176" s="241" t="str">
        <f t="shared" si="55"/>
        <v>Tewaskan MVP Unik di Piramid 6</v>
      </c>
      <c r="BC176" s="244"/>
      <c r="BD176" s="244"/>
      <c r="BE176" s="244"/>
      <c r="BF176" s="244"/>
      <c r="BI176" s="236">
        <v>242175</v>
      </c>
      <c r="BJ176" s="235" t="str">
        <f t="shared" si="56"/>
        <v>메인 퀘스트 175 클리어</v>
      </c>
      <c r="BK176" s="234" t="str">
        <f t="shared" si="57"/>
        <v>Main Quest 175 Clear</v>
      </c>
      <c r="BL176" s="234" t="str">
        <f t="shared" si="58"/>
        <v>主線任務175通關</v>
      </c>
      <c r="BM176" s="234" t="str">
        <f t="shared" si="59"/>
        <v>通关主线任务175</v>
      </c>
      <c r="BN176" s="234" t="str">
        <f t="shared" si="60"/>
        <v>メインクエスト175クリア</v>
      </c>
      <c r="BO176" s="234" t="str">
        <f t="shared" si="61"/>
        <v>เคลียร์ Main Quest 175</v>
      </c>
      <c r="BP176" s="234" t="str">
        <f t="shared" si="62"/>
        <v>Misi Utama 175 Selesai</v>
      </c>
      <c r="BQ176" s="234" t="str">
        <f t="shared" si="63"/>
        <v>Tagumpay sa Pangunahing Quest 175</v>
      </c>
      <c r="BR176" s="234" t="str">
        <f t="shared" si="64"/>
        <v>Selesai Pencarian Utama 175</v>
      </c>
    </row>
    <row r="177" spans="1:70" ht="13.5" thickBot="1" x14ac:dyDescent="0.25">
      <c r="A177" s="31">
        <v>142176</v>
      </c>
      <c r="B177" s="201" t="str" cm="1">
        <f t="array" ref="B177">INDEX($AJ:$AS,MATCH($A177,$AJ:$AJ,0),B$1)</f>
        <v>고블린(도끼) 보스 처치</v>
      </c>
      <c r="C177" s="201" t="str" cm="1">
        <f t="array" ref="C177">INDEX($AJ:$AS,MATCH($A177,$AJ:$AJ,0),C$1)</f>
        <v>Defeat Goblin (Axe) Boss</v>
      </c>
      <c r="D177" s="201" t="str" cm="1">
        <f t="array" ref="D177">INDEX($AJ:$AS,MATCH($A177,$AJ:$AJ,0),D$1)</f>
        <v>擊敗大斧哥布靈BOSS</v>
      </c>
      <c r="E177" s="201" t="str" cm="1">
        <f t="array" ref="E177">INDEX($AJ:$AS,MATCH($A177,$AJ:$AJ,0),E$1)</f>
        <v>击杀哥布灵（斧头）BOSS</v>
      </c>
      <c r="F177" s="201" cm="1">
        <f t="array" ref="F177">INDEX($AJ:$AS,MATCH($A177,$AJ:$AJ,0),F$1)</f>
        <v>0</v>
      </c>
      <c r="G177" s="201" t="str" cm="1">
        <f t="array" ref="G177">INDEX($AJ:$AS,MATCH($A177,$AJ:$AJ,0),G$1)</f>
        <v>กำจัด Goblin (Axe) Boss</v>
      </c>
      <c r="H177" s="201" t="str" cm="1">
        <f t="array" ref="H177">INDEX($AJ:$AS,MATCH($A177,$AJ:$AJ,0),H$1)</f>
        <v>Kalahkan Bos Goblin (Kapak)</v>
      </c>
      <c r="I177" s="201" t="str" cm="1">
        <f t="array" ref="I177">INDEX($AJ:$AS,MATCH($A177,$AJ:$AJ,0),I$1)</f>
        <v>Talunin ang Goblin (Axe) Boss</v>
      </c>
      <c r="J177" s="201" t="str" cm="1">
        <f t="array" ref="J177">INDEX($AJ:$AS,MATCH($A177,$AJ:$AJ,0),J$1)</f>
        <v>Tewaskan Boss Goblin (Kapak)</v>
      </c>
      <c r="K177" s="31">
        <v>0</v>
      </c>
      <c r="L177" s="31">
        <v>142176</v>
      </c>
      <c r="M177" s="31" t="str">
        <f>'가이드 작업용'!M177</f>
        <v>고블린(도끼) 보스 처치</v>
      </c>
      <c r="N177" s="31" t="str">
        <f t="shared" si="45"/>
        <v>-</v>
      </c>
      <c r="R177" s="140">
        <v>1176</v>
      </c>
      <c r="S177" s="140">
        <v>2</v>
      </c>
      <c r="T177" s="140">
        <v>142176</v>
      </c>
      <c r="U177" s="140">
        <v>242176</v>
      </c>
      <c r="V177" s="186" t="str">
        <f>'가이드 작업용'!M178</f>
        <v>고블린(플레일) 처치</v>
      </c>
      <c r="W177" s="197" t="e">
        <f t="shared" si="65"/>
        <v>#N/A</v>
      </c>
      <c r="X177" s="202" t="e">
        <f t="shared" si="46"/>
        <v>#N/A</v>
      </c>
      <c r="AC177" s="201">
        <v>142176</v>
      </c>
      <c r="AJ177" s="276">
        <v>142176</v>
      </c>
      <c r="AK177" s="258" t="s">
        <v>10277</v>
      </c>
      <c r="AL177" s="258" t="s">
        <v>10696</v>
      </c>
      <c r="AM177" s="259" t="s">
        <v>10697</v>
      </c>
      <c r="AN177" s="259" t="s">
        <v>10698</v>
      </c>
      <c r="AO177" s="260">
        <v>0</v>
      </c>
      <c r="AP177" s="259" t="s">
        <v>10699</v>
      </c>
      <c r="AQ177" s="259" t="s">
        <v>10700</v>
      </c>
      <c r="AR177" s="259" t="s">
        <v>10701</v>
      </c>
      <c r="AS177" s="259" t="s">
        <v>10702</v>
      </c>
      <c r="AT177" s="241" t="str">
        <f t="shared" si="47"/>
        <v>고블린(도끼) 보스 처치</v>
      </c>
      <c r="AU177" s="241" t="str">
        <f t="shared" si="48"/>
        <v>Defeat Goblin (Axe) Boss</v>
      </c>
      <c r="AV177" s="241" t="str">
        <f t="shared" si="49"/>
        <v>擊敗大斧哥布靈BOSS</v>
      </c>
      <c r="AW177" s="241" t="str">
        <f t="shared" si="50"/>
        <v>击杀哥布灵（斧头）BOSS</v>
      </c>
      <c r="AX177" s="241">
        <f t="shared" si="51"/>
        <v>0</v>
      </c>
      <c r="AY177" s="241" t="str">
        <f t="shared" si="52"/>
        <v>กำจัด Goblin (Axe) Boss</v>
      </c>
      <c r="AZ177" s="241" t="str">
        <f t="shared" si="53"/>
        <v>Kalahkan Bos Goblin (Kapak)</v>
      </c>
      <c r="BA177" s="241" t="str">
        <f t="shared" si="54"/>
        <v>Talunin ang Goblin (Axe) Boss</v>
      </c>
      <c r="BB177" s="241" t="str">
        <f t="shared" si="55"/>
        <v>Tewaskan Boss Goblin (Kapak)</v>
      </c>
      <c r="BC177" s="244"/>
      <c r="BD177" s="244"/>
      <c r="BE177" s="244"/>
      <c r="BF177" s="244"/>
      <c r="BI177" s="236">
        <v>242176</v>
      </c>
      <c r="BJ177" s="235" t="str">
        <f t="shared" si="56"/>
        <v>메인 퀘스트 176 클리어</v>
      </c>
      <c r="BK177" s="234" t="str">
        <f t="shared" si="57"/>
        <v>Main Quest 176 Clear</v>
      </c>
      <c r="BL177" s="234" t="str">
        <f t="shared" si="58"/>
        <v>主線任務176通關</v>
      </c>
      <c r="BM177" s="234" t="str">
        <f t="shared" si="59"/>
        <v>通关主线任务176</v>
      </c>
      <c r="BN177" s="234" t="str">
        <f t="shared" si="60"/>
        <v>メインクエスト176クリア</v>
      </c>
      <c r="BO177" s="234" t="str">
        <f t="shared" si="61"/>
        <v>เคลียร์ Main Quest 176</v>
      </c>
      <c r="BP177" s="234" t="str">
        <f t="shared" si="62"/>
        <v>Misi Utama 176 Selesai</v>
      </c>
      <c r="BQ177" s="234" t="str">
        <f t="shared" si="63"/>
        <v>Tagumpay sa Pangunahing Quest 176</v>
      </c>
      <c r="BR177" s="234" t="str">
        <f t="shared" si="64"/>
        <v>Selesai Pencarian Utama 176</v>
      </c>
    </row>
    <row r="178" spans="1:70" ht="13.5" thickBot="1" x14ac:dyDescent="0.25">
      <c r="A178" s="31">
        <v>142177</v>
      </c>
      <c r="B178" s="201" t="str" cm="1">
        <f t="array" ref="B178">INDEX($AJ:$AS,MATCH($A178,$AJ:$AJ,0),B$1)</f>
        <v>고블린(플레일) 처치</v>
      </c>
      <c r="C178" s="201" t="str" cm="1">
        <f t="array" ref="C178">INDEX($AJ:$AS,MATCH($A178,$AJ:$AJ,0),C$1)</f>
        <v>Defeat Goblin (Flail)</v>
      </c>
      <c r="D178" s="201" t="str" cm="1">
        <f t="array" ref="D178">INDEX($AJ:$AS,MATCH($A178,$AJ:$AJ,0),D$1)</f>
        <v>擊敗鏈鎚哥布靈</v>
      </c>
      <c r="E178" s="201" t="str" cm="1">
        <f t="array" ref="E178">INDEX($AJ:$AS,MATCH($A178,$AJ:$AJ,0),E$1)</f>
        <v>击杀哥布灵（流星锤）</v>
      </c>
      <c r="F178" s="201" cm="1">
        <f t="array" ref="F178">INDEX($AJ:$AS,MATCH($A178,$AJ:$AJ,0),F$1)</f>
        <v>0</v>
      </c>
      <c r="G178" s="201" t="str" cm="1">
        <f t="array" ref="G178">INDEX($AJ:$AS,MATCH($A178,$AJ:$AJ,0),G$1)</f>
        <v>กำจัด Goblin (Flail)</v>
      </c>
      <c r="H178" s="201" t="str" cm="1">
        <f t="array" ref="H178">INDEX($AJ:$AS,MATCH($A178,$AJ:$AJ,0),H$1)</f>
        <v>Kalahkan Goblin (Flail)</v>
      </c>
      <c r="I178" s="201" t="str" cm="1">
        <f t="array" ref="I178">INDEX($AJ:$AS,MATCH($A178,$AJ:$AJ,0),I$1)</f>
        <v>Talunin ang Goblin (Flail)</v>
      </c>
      <c r="J178" s="201" t="str" cm="1">
        <f t="array" ref="J178">INDEX($AJ:$AS,MATCH($A178,$AJ:$AJ,0),J$1)</f>
        <v>Tewaskan Goblin (Penebah)</v>
      </c>
      <c r="K178" s="31">
        <v>0</v>
      </c>
      <c r="L178" s="31">
        <v>142177</v>
      </c>
      <c r="M178" s="31" t="str">
        <f>'가이드 작업용'!M178</f>
        <v>고블린(플레일) 처치</v>
      </c>
      <c r="N178" s="31" t="str">
        <f t="shared" si="45"/>
        <v>-</v>
      </c>
      <c r="R178" s="140">
        <v>1177</v>
      </c>
      <c r="S178" s="140">
        <v>2</v>
      </c>
      <c r="T178" s="140">
        <v>142177</v>
      </c>
      <c r="U178" s="140">
        <v>242177</v>
      </c>
      <c r="V178" s="186" t="str">
        <f>'가이드 작업용'!M181</f>
        <v>MVP 처치</v>
      </c>
      <c r="W178" s="197" t="e">
        <f t="shared" si="65"/>
        <v>#N/A</v>
      </c>
      <c r="X178" s="202" t="e">
        <f t="shared" si="46"/>
        <v>#N/A</v>
      </c>
      <c r="AC178" s="201">
        <v>142177</v>
      </c>
      <c r="AJ178" s="276">
        <v>142177</v>
      </c>
      <c r="AK178" s="258" t="s">
        <v>10278</v>
      </c>
      <c r="AL178" s="258" t="s">
        <v>10703</v>
      </c>
      <c r="AM178" s="259" t="s">
        <v>10704</v>
      </c>
      <c r="AN178" s="259" t="s">
        <v>10705</v>
      </c>
      <c r="AO178" s="260">
        <v>0</v>
      </c>
      <c r="AP178" s="259" t="s">
        <v>10706</v>
      </c>
      <c r="AQ178" s="259" t="s">
        <v>10707</v>
      </c>
      <c r="AR178" s="259" t="s">
        <v>10708</v>
      </c>
      <c r="AS178" s="259" t="s">
        <v>10709</v>
      </c>
      <c r="AT178" s="241" t="str">
        <f t="shared" si="47"/>
        <v>고블린(플레일) 처치</v>
      </c>
      <c r="AU178" s="241" t="str">
        <f t="shared" si="48"/>
        <v>Defeat Goblin (Flail)</v>
      </c>
      <c r="AV178" s="241" t="str">
        <f t="shared" si="49"/>
        <v>擊敗鏈鎚哥布靈</v>
      </c>
      <c r="AW178" s="241" t="str">
        <f t="shared" si="50"/>
        <v>击杀哥布灵（流星锤）</v>
      </c>
      <c r="AX178" s="241">
        <f t="shared" si="51"/>
        <v>0</v>
      </c>
      <c r="AY178" s="241" t="str">
        <f t="shared" si="52"/>
        <v>กำจัด Goblin (Flail)</v>
      </c>
      <c r="AZ178" s="241" t="str">
        <f t="shared" si="53"/>
        <v>Kalahkan Goblin (Flail)</v>
      </c>
      <c r="BA178" s="241" t="str">
        <f t="shared" si="54"/>
        <v>Talunin ang Goblin (Flail)</v>
      </c>
      <c r="BB178" s="241" t="str">
        <f t="shared" si="55"/>
        <v>Tewaskan Goblin (Penebah)</v>
      </c>
      <c r="BC178" s="244"/>
      <c r="BD178" s="244"/>
      <c r="BE178" s="244"/>
      <c r="BF178" s="244"/>
      <c r="BI178" s="236">
        <v>242177</v>
      </c>
      <c r="BJ178" s="235" t="str">
        <f t="shared" si="56"/>
        <v>메인 퀘스트 177 클리어</v>
      </c>
      <c r="BK178" s="234" t="str">
        <f t="shared" si="57"/>
        <v>Main Quest 177 Clear</v>
      </c>
      <c r="BL178" s="234" t="str">
        <f t="shared" si="58"/>
        <v>主線任務177通關</v>
      </c>
      <c r="BM178" s="234" t="str">
        <f t="shared" si="59"/>
        <v>通关主线任务177</v>
      </c>
      <c r="BN178" s="234" t="str">
        <f t="shared" si="60"/>
        <v>メインクエスト177クリア</v>
      </c>
      <c r="BO178" s="234" t="str">
        <f t="shared" si="61"/>
        <v>เคลียร์ Main Quest 177</v>
      </c>
      <c r="BP178" s="234" t="str">
        <f t="shared" si="62"/>
        <v>Misi Utama 177 Selesai</v>
      </c>
      <c r="BQ178" s="234" t="str">
        <f t="shared" si="63"/>
        <v>Tagumpay sa Pangunahing Quest 177</v>
      </c>
      <c r="BR178" s="234" t="str">
        <f t="shared" si="64"/>
        <v>Selesai Pencarian Utama 177</v>
      </c>
    </row>
    <row r="179" spans="1:70" ht="13.5" thickBot="1" x14ac:dyDescent="0.25">
      <c r="A179" s="31">
        <v>142178</v>
      </c>
      <c r="B179" s="201" t="str" cm="1">
        <f t="array" ref="B179">INDEX($AJ:$AS,MATCH($A179,$AJ:$AJ,0),B$1)</f>
        <v>게펜 필드 싱글 미궁 클리어</v>
      </c>
      <c r="C179" s="201" t="str" cm="1">
        <f t="array" ref="C179">INDEX($AJ:$AS,MATCH($A179,$AJ:$AJ,0),C$1)</f>
        <v>Clear Geffen Field Single Labyrinth</v>
      </c>
      <c r="D179" s="201" t="str" cm="1">
        <f t="array" ref="D179">INDEX($AJ:$AS,MATCH($A179,$AJ:$AJ,0),D$1)</f>
        <v>通關吉芬戰場單人迷宮</v>
      </c>
      <c r="E179" s="201" t="str" cm="1">
        <f t="array" ref="E179">INDEX($AJ:$AS,MATCH($A179,$AJ:$AJ,0),E$1)</f>
        <v>通关吉芬原野单人迷宫</v>
      </c>
      <c r="F179" s="201" cm="1">
        <f t="array" ref="F179">INDEX($AJ:$AS,MATCH($A179,$AJ:$AJ,0),F$1)</f>
        <v>0</v>
      </c>
      <c r="G179" s="201" t="str" cm="1">
        <f t="array" ref="G179">INDEX($AJ:$AS,MATCH($A179,$AJ:$AJ,0),G$1)</f>
        <v>เคลียร์ Geffen Field Single Labyrinth</v>
      </c>
      <c r="H179" s="201" t="str" cm="1">
        <f t="array" ref="H179">INDEX($AJ:$AS,MATCH($A179,$AJ:$AJ,0),H$1)</f>
        <v>Selesaikan Labirin Tunggal Daratan Geffen</v>
      </c>
      <c r="I179" s="201" t="str" cm="1">
        <f t="array" ref="I179">INDEX($AJ:$AS,MATCH($A179,$AJ:$AJ,0),I$1)</f>
        <v>Magtagumpay sa Geffen Field Single Labyrinth</v>
      </c>
      <c r="J179" s="201" t="str" cm="1">
        <f t="array" ref="J179">INDEX($AJ:$AS,MATCH($A179,$AJ:$AJ,0),J$1)</f>
        <v>Selesaikan Labirin Tunggal Lapangan Geffen</v>
      </c>
      <c r="K179" s="31">
        <v>0</v>
      </c>
      <c r="L179" s="31">
        <v>142178</v>
      </c>
      <c r="M179" s="31" t="str">
        <f>'가이드 작업용'!M179</f>
        <v>게펜 필드 싱글 미궁 클리어</v>
      </c>
      <c r="N179" s="31" t="str">
        <f t="shared" si="45"/>
        <v>-</v>
      </c>
      <c r="R179" s="140">
        <v>1178</v>
      </c>
      <c r="S179" s="140">
        <v>2</v>
      </c>
      <c r="T179" s="140">
        <v>142178</v>
      </c>
      <c r="U179" s="140">
        <v>242178</v>
      </c>
      <c r="V179" s="186" t="str">
        <f>'가이드 작업용'!M182</f>
        <v>고블린(플레일) 보스 처치</v>
      </c>
      <c r="W179" s="197" t="e">
        <f t="shared" si="65"/>
        <v>#N/A</v>
      </c>
      <c r="X179" s="202" t="e">
        <f t="shared" si="46"/>
        <v>#N/A</v>
      </c>
      <c r="AC179" s="201">
        <v>142178</v>
      </c>
      <c r="AJ179" s="276">
        <v>142178</v>
      </c>
      <c r="AK179" s="258" t="s">
        <v>10279</v>
      </c>
      <c r="AL179" s="258" t="s">
        <v>10710</v>
      </c>
      <c r="AM179" s="259" t="s">
        <v>10711</v>
      </c>
      <c r="AN179" s="259" t="s">
        <v>10712</v>
      </c>
      <c r="AO179" s="260">
        <v>0</v>
      </c>
      <c r="AP179" s="259" t="s">
        <v>10713</v>
      </c>
      <c r="AQ179" s="259" t="s">
        <v>10714</v>
      </c>
      <c r="AR179" s="259" t="s">
        <v>10715</v>
      </c>
      <c r="AS179" s="259" t="s">
        <v>10716</v>
      </c>
      <c r="AT179" s="241" t="str">
        <f t="shared" si="47"/>
        <v>게펜 필드 싱글 미궁 클리어</v>
      </c>
      <c r="AU179" s="241" t="str">
        <f t="shared" si="48"/>
        <v>Clear Geffen Field Single Labyrinth</v>
      </c>
      <c r="AV179" s="241" t="str">
        <f t="shared" si="49"/>
        <v>通關吉芬戰場單人迷宮</v>
      </c>
      <c r="AW179" s="241" t="str">
        <f t="shared" si="50"/>
        <v>通关吉芬原野单人迷宫</v>
      </c>
      <c r="AX179" s="241">
        <f t="shared" si="51"/>
        <v>0</v>
      </c>
      <c r="AY179" s="241" t="str">
        <f t="shared" si="52"/>
        <v>เคลียร์ Geffen Field Single Labyrinth</v>
      </c>
      <c r="AZ179" s="241" t="str">
        <f t="shared" si="53"/>
        <v>Selesaikan Labirin Tunggal Daratan Geffen</v>
      </c>
      <c r="BA179" s="241" t="str">
        <f t="shared" si="54"/>
        <v>Magtagumpay sa Geffen Field Single Labyrinth</v>
      </c>
      <c r="BB179" s="241" t="str">
        <f t="shared" si="55"/>
        <v>Selesaikan Labirin Tunggal Lapangan Geffen</v>
      </c>
      <c r="BC179" s="244"/>
      <c r="BD179" s="244"/>
      <c r="BE179" s="244"/>
      <c r="BF179" s="244"/>
      <c r="BI179" s="236">
        <v>242178</v>
      </c>
      <c r="BJ179" s="235" t="str">
        <f t="shared" si="56"/>
        <v>메인 퀘스트 178 클리어</v>
      </c>
      <c r="BK179" s="234" t="str">
        <f t="shared" si="57"/>
        <v>Main Quest 178 Clear</v>
      </c>
      <c r="BL179" s="234" t="str">
        <f t="shared" si="58"/>
        <v>主線任務178通關</v>
      </c>
      <c r="BM179" s="234" t="str">
        <f t="shared" si="59"/>
        <v>通关主线任务178</v>
      </c>
      <c r="BN179" s="234" t="str">
        <f t="shared" si="60"/>
        <v>メインクエスト178クリア</v>
      </c>
      <c r="BO179" s="234" t="str">
        <f t="shared" si="61"/>
        <v>เคลียร์ Main Quest 178</v>
      </c>
      <c r="BP179" s="234" t="str">
        <f t="shared" si="62"/>
        <v>Misi Utama 178 Selesai</v>
      </c>
      <c r="BQ179" s="234" t="str">
        <f t="shared" si="63"/>
        <v>Tagumpay sa Pangunahing Quest 178</v>
      </c>
      <c r="BR179" s="234" t="str">
        <f t="shared" si="64"/>
        <v>Selesai Pencarian Utama 178</v>
      </c>
    </row>
    <row r="180" spans="1:70" ht="13.5" thickBot="1" x14ac:dyDescent="0.25">
      <c r="A180" s="31">
        <v>142179</v>
      </c>
      <c r="B180" s="201" t="str" cm="1">
        <f t="array" ref="B180">INDEX($AJ:$AS,MATCH($A180,$AJ:$AJ,0),B$1)</f>
        <v>게펜 필드 멀티 미궁 도전</v>
      </c>
      <c r="C180" s="201" t="str" cm="1">
        <f t="array" ref="C180">INDEX($AJ:$AS,MATCH($A180,$AJ:$AJ,0),C$1)</f>
        <v>Challenge Geffen Field Multi Labyrinth</v>
      </c>
      <c r="D180" s="201" t="str" cm="1">
        <f t="array" ref="D180">INDEX($AJ:$AS,MATCH($A180,$AJ:$AJ,0),D$1)</f>
        <v>挑戰吉芬戰場多人迷宮</v>
      </c>
      <c r="E180" s="201" t="str" cm="1">
        <f t="array" ref="E180">INDEX($AJ:$AS,MATCH($A180,$AJ:$AJ,0),E$1)</f>
        <v>挑战吉芬原野多人迷宫</v>
      </c>
      <c r="F180" s="201" cm="1">
        <f t="array" ref="F180">INDEX($AJ:$AS,MATCH($A180,$AJ:$AJ,0),F$1)</f>
        <v>0</v>
      </c>
      <c r="G180" s="201" t="str" cm="1">
        <f t="array" ref="G180">INDEX($AJ:$AS,MATCH($A180,$AJ:$AJ,0),G$1)</f>
        <v>ท้าทาย Geffen Field Multi Labyrinth</v>
      </c>
      <c r="H180" s="201" t="str" cm="1">
        <f t="array" ref="H180">INDEX($AJ:$AS,MATCH($A180,$AJ:$AJ,0),H$1)</f>
        <v>Tantangan Labirin Multi Daratan Geffen</v>
      </c>
      <c r="I180" s="201" t="str" cm="1">
        <f t="array" ref="I180">INDEX($AJ:$AS,MATCH($A180,$AJ:$AJ,0),I$1)</f>
        <v>Hamunin ang Geffen Field Multi Labyrinth</v>
      </c>
      <c r="J180" s="201" t="str" cm="1">
        <f t="array" ref="J180">INDEX($AJ:$AS,MATCH($A180,$AJ:$AJ,0),J$1)</f>
        <v>Cabar Labirin Pelbagai Lapangan Geffen</v>
      </c>
      <c r="K180" s="31">
        <v>0</v>
      </c>
      <c r="L180" s="31">
        <v>142179</v>
      </c>
      <c r="M180" s="31" t="str">
        <f>'가이드 작업용'!M180</f>
        <v>게펜 필드 멀티 미궁 도전</v>
      </c>
      <c r="N180" s="31" t="str">
        <f t="shared" si="45"/>
        <v>-</v>
      </c>
      <c r="R180" s="140">
        <v>1179</v>
      </c>
      <c r="S180" s="140">
        <v>2</v>
      </c>
      <c r="T180" s="140">
        <v>142179</v>
      </c>
      <c r="U180" s="140">
        <v>242179</v>
      </c>
      <c r="V180" s="186" t="str">
        <f>'가이드 작업용'!M183</f>
        <v>고블린(단검) 처치</v>
      </c>
      <c r="W180" s="197" t="e">
        <f t="shared" si="65"/>
        <v>#N/A</v>
      </c>
      <c r="X180" s="202" t="e">
        <f t="shared" si="46"/>
        <v>#N/A</v>
      </c>
      <c r="AC180" s="201">
        <v>142179</v>
      </c>
      <c r="AJ180" s="276">
        <v>142179</v>
      </c>
      <c r="AK180" s="258" t="s">
        <v>10308</v>
      </c>
      <c r="AL180" s="258" t="s">
        <v>11285</v>
      </c>
      <c r="AM180" s="259" t="s">
        <v>11238</v>
      </c>
      <c r="AN180" s="259" t="s">
        <v>11239</v>
      </c>
      <c r="AO180" s="260">
        <v>0</v>
      </c>
      <c r="AP180" s="259" t="s">
        <v>11252</v>
      </c>
      <c r="AQ180" s="259" t="s">
        <v>11304</v>
      </c>
      <c r="AR180" s="259" t="s">
        <v>11253</v>
      </c>
      <c r="AS180" s="259" t="s">
        <v>11260</v>
      </c>
      <c r="AT180" s="241" t="str">
        <f t="shared" si="47"/>
        <v>게펜 필드 멀티 미궁 도전</v>
      </c>
      <c r="AU180" s="241" t="str">
        <f t="shared" si="48"/>
        <v>Challenge Geffen Field Multi Labyrinth</v>
      </c>
      <c r="AV180" s="241" t="str">
        <f t="shared" si="49"/>
        <v>挑戰吉芬戰場多人迷宮</v>
      </c>
      <c r="AW180" s="241" t="str">
        <f t="shared" si="50"/>
        <v>挑战吉芬原野多人迷宫</v>
      </c>
      <c r="AX180" s="241">
        <f t="shared" si="51"/>
        <v>0</v>
      </c>
      <c r="AY180" s="241" t="str">
        <f t="shared" si="52"/>
        <v>ท้าทาย Geffen Field Multi Labyrinth</v>
      </c>
      <c r="AZ180" s="241" t="str">
        <f t="shared" si="53"/>
        <v>Tantangan Labirin Multi Daratan Geffen</v>
      </c>
      <c r="BA180" s="241" t="str">
        <f t="shared" si="54"/>
        <v>Hamunin ang Geffen Field Multi Labyrinth</v>
      </c>
      <c r="BB180" s="241" t="str">
        <f t="shared" si="55"/>
        <v>Cabar Labirin Pelbagai Lapangan Geffen</v>
      </c>
      <c r="BC180" s="244"/>
      <c r="BD180" s="244"/>
      <c r="BE180" s="244"/>
      <c r="BF180" s="244"/>
      <c r="BI180" s="236">
        <v>242179</v>
      </c>
      <c r="BJ180" s="235" t="str">
        <f t="shared" si="56"/>
        <v>메인 퀘스트 179 클리어</v>
      </c>
      <c r="BK180" s="234" t="str">
        <f t="shared" si="57"/>
        <v>Main Quest 179 Clear</v>
      </c>
      <c r="BL180" s="234" t="str">
        <f t="shared" si="58"/>
        <v>主線任務179通關</v>
      </c>
      <c r="BM180" s="234" t="str">
        <f t="shared" si="59"/>
        <v>通关主线任务179</v>
      </c>
      <c r="BN180" s="234" t="str">
        <f t="shared" si="60"/>
        <v>メインクエスト179クリア</v>
      </c>
      <c r="BO180" s="234" t="str">
        <f t="shared" si="61"/>
        <v>เคลียร์ Main Quest 179</v>
      </c>
      <c r="BP180" s="234" t="str">
        <f t="shared" si="62"/>
        <v>Misi Utama 179 Selesai</v>
      </c>
      <c r="BQ180" s="234" t="str">
        <f t="shared" si="63"/>
        <v>Tagumpay sa Pangunahing Quest 179</v>
      </c>
      <c r="BR180" s="234" t="str">
        <f t="shared" si="64"/>
        <v>Selesai Pencarian Utama 179</v>
      </c>
    </row>
    <row r="181" spans="1:70" ht="13.5" thickBot="1" x14ac:dyDescent="0.25">
      <c r="A181" s="31">
        <v>142180</v>
      </c>
      <c r="B181" s="201" t="str" cm="1">
        <f t="array" ref="B181">INDEX($AJ:$AS,MATCH($A181,$AJ:$AJ,0),B$1)</f>
        <v>MVP 처치</v>
      </c>
      <c r="C181" s="201" t="str" cm="1">
        <f t="array" ref="C181">INDEX($AJ:$AS,MATCH($A181,$AJ:$AJ,0),C$1)</f>
        <v>Defeat MVP</v>
      </c>
      <c r="D181" s="201" t="str" cm="1">
        <f t="array" ref="D181">INDEX($AJ:$AS,MATCH($A181,$AJ:$AJ,0),D$1)</f>
        <v>擊敗MVP</v>
      </c>
      <c r="E181" s="201" t="str" cm="1">
        <f t="array" ref="E181">INDEX($AJ:$AS,MATCH($A181,$AJ:$AJ,0),E$1)</f>
        <v>击杀MVP</v>
      </c>
      <c r="F181" s="201" t="str" cm="1">
        <f t="array" ref="F181">INDEX($AJ:$AS,MATCH($A181,$AJ:$AJ,0),F$1)</f>
        <v>一次転職</v>
      </c>
      <c r="G181" s="201" t="str" cm="1">
        <f t="array" ref="G181">INDEX($AJ:$AS,MATCH($A181,$AJ:$AJ,0),G$1)</f>
        <v>จัดการ MVP</v>
      </c>
      <c r="H181" s="201" t="str" cm="1">
        <f t="array" ref="H181">INDEX($AJ:$AS,MATCH($A181,$AJ:$AJ,0),H$1)</f>
        <v>Kalahkan MVP</v>
      </c>
      <c r="I181" s="201" t="str" cm="1">
        <f t="array" ref="I181">INDEX($AJ:$AS,MATCH($A181,$AJ:$AJ,0),I$1)</f>
        <v>Talunin ang MVP</v>
      </c>
      <c r="J181" s="201" t="str" cm="1">
        <f t="array" ref="J181">INDEX($AJ:$AS,MATCH($A181,$AJ:$AJ,0),J$1)</f>
        <v>Tewaskan MVP</v>
      </c>
      <c r="K181" s="31">
        <v>0</v>
      </c>
      <c r="L181" s="31">
        <v>142180</v>
      </c>
      <c r="M181" s="31" t="str">
        <f>'가이드 작업용'!M181</f>
        <v>MVP 처치</v>
      </c>
      <c r="N181" s="31" t="str">
        <f t="shared" si="45"/>
        <v>-</v>
      </c>
      <c r="R181" s="140">
        <v>1180</v>
      </c>
      <c r="S181" s="140">
        <v>2</v>
      </c>
      <c r="T181" s="140">
        <v>142180</v>
      </c>
      <c r="U181" s="140">
        <v>242180</v>
      </c>
      <c r="V181" s="186" t="str">
        <f>'가이드 작업용'!M185</f>
        <v>MVP 처치</v>
      </c>
      <c r="W181" s="197" t="e">
        <f t="shared" si="65"/>
        <v>#N/A</v>
      </c>
      <c r="X181" s="202" t="e">
        <f t="shared" si="46"/>
        <v>#N/A</v>
      </c>
      <c r="AC181" s="201">
        <v>142180</v>
      </c>
      <c r="AJ181" s="276">
        <v>142180</v>
      </c>
      <c r="AK181" s="258" t="s">
        <v>2466</v>
      </c>
      <c r="AL181" s="258" t="s">
        <v>8479</v>
      </c>
      <c r="AM181" s="259" t="s">
        <v>9330</v>
      </c>
      <c r="AN181" s="259" t="s">
        <v>9331</v>
      </c>
      <c r="AO181" s="260" t="s">
        <v>9332</v>
      </c>
      <c r="AP181" s="259" t="s">
        <v>9333</v>
      </c>
      <c r="AQ181" s="259" t="s">
        <v>9334</v>
      </c>
      <c r="AR181" s="259" t="s">
        <v>9335</v>
      </c>
      <c r="AS181" s="259" t="s">
        <v>9336</v>
      </c>
      <c r="AT181" s="241" t="str">
        <f t="shared" si="47"/>
        <v>MVP 처치</v>
      </c>
      <c r="AU181" s="241" t="str">
        <f t="shared" si="48"/>
        <v>Defeat MVP</v>
      </c>
      <c r="AV181" s="241" t="str">
        <f t="shared" si="49"/>
        <v>擊敗MVP</v>
      </c>
      <c r="AW181" s="241" t="str">
        <f t="shared" si="50"/>
        <v>击杀MVP</v>
      </c>
      <c r="AX181" s="241" t="str">
        <f t="shared" si="51"/>
        <v>一次転職</v>
      </c>
      <c r="AY181" s="241" t="str">
        <f t="shared" si="52"/>
        <v>จัดการ MVP</v>
      </c>
      <c r="AZ181" s="241" t="str">
        <f t="shared" si="53"/>
        <v>Kalahkan MVP</v>
      </c>
      <c r="BA181" s="241" t="str">
        <f t="shared" si="54"/>
        <v>Talunin ang MVP</v>
      </c>
      <c r="BB181" s="241" t="str">
        <f t="shared" si="55"/>
        <v>Tewaskan MVP</v>
      </c>
      <c r="BC181" s="244"/>
      <c r="BD181" s="244"/>
      <c r="BE181" s="244"/>
      <c r="BF181" s="244"/>
      <c r="BI181" s="236">
        <v>242180</v>
      </c>
      <c r="BJ181" s="235" t="str">
        <f t="shared" si="56"/>
        <v>메인 퀘스트 180 클리어</v>
      </c>
      <c r="BK181" s="234" t="str">
        <f t="shared" si="57"/>
        <v>Main Quest 180 Clear</v>
      </c>
      <c r="BL181" s="234" t="str">
        <f t="shared" si="58"/>
        <v>主線任務180通關</v>
      </c>
      <c r="BM181" s="234" t="str">
        <f t="shared" si="59"/>
        <v>通关主线任务180</v>
      </c>
      <c r="BN181" s="234" t="str">
        <f t="shared" si="60"/>
        <v>メインクエスト180クリア</v>
      </c>
      <c r="BO181" s="234" t="str">
        <f t="shared" si="61"/>
        <v>เคลียร์ Main Quest 180</v>
      </c>
      <c r="BP181" s="234" t="str">
        <f t="shared" si="62"/>
        <v>Misi Utama 180 Selesai</v>
      </c>
      <c r="BQ181" s="234" t="str">
        <f t="shared" si="63"/>
        <v>Tagumpay sa Pangunahing Quest 180</v>
      </c>
      <c r="BR181" s="234" t="str">
        <f t="shared" si="64"/>
        <v>Selesai Pencarian Utama 180</v>
      </c>
    </row>
    <row r="182" spans="1:70" ht="13.5" thickBot="1" x14ac:dyDescent="0.25">
      <c r="A182" s="31">
        <v>142181</v>
      </c>
      <c r="B182" s="201" t="str" cm="1">
        <f t="array" ref="B182">INDEX($AJ:$AS,MATCH($A182,$AJ:$AJ,0),B$1)</f>
        <v>고블린(플레일) 보스 처치</v>
      </c>
      <c r="C182" s="201" t="str" cm="1">
        <f t="array" ref="C182">INDEX($AJ:$AS,MATCH($A182,$AJ:$AJ,0),C$1)</f>
        <v>Defeat Goblin (Flail) Boss</v>
      </c>
      <c r="D182" s="201" t="str" cm="1">
        <f t="array" ref="D182">INDEX($AJ:$AS,MATCH($A182,$AJ:$AJ,0),D$1)</f>
        <v>擊敗鏈鎚哥布靈BOSS</v>
      </c>
      <c r="E182" s="201" t="str" cm="1">
        <f t="array" ref="E182">INDEX($AJ:$AS,MATCH($A182,$AJ:$AJ,0),E$1)</f>
        <v>击杀哥布灵（流星锤）BOSS</v>
      </c>
      <c r="F182" s="201" cm="1">
        <f t="array" ref="F182">INDEX($AJ:$AS,MATCH($A182,$AJ:$AJ,0),F$1)</f>
        <v>0</v>
      </c>
      <c r="G182" s="201" t="str" cm="1">
        <f t="array" ref="G182">INDEX($AJ:$AS,MATCH($A182,$AJ:$AJ,0),G$1)</f>
        <v>กำจัด Goblin (Flail) Boss</v>
      </c>
      <c r="H182" s="201" t="str" cm="1">
        <f t="array" ref="H182">INDEX($AJ:$AS,MATCH($A182,$AJ:$AJ,0),H$1)</f>
        <v>Kalahkan Bos Goblin (Flail)</v>
      </c>
      <c r="I182" s="201" t="str" cm="1">
        <f t="array" ref="I182">INDEX($AJ:$AS,MATCH($A182,$AJ:$AJ,0),I$1)</f>
        <v>Talunin ang Goblin (Flail) Boss</v>
      </c>
      <c r="J182" s="201" t="str" cm="1">
        <f t="array" ref="J182">INDEX($AJ:$AS,MATCH($A182,$AJ:$AJ,0),J$1)</f>
        <v>Tewaskan Boss Goblin (Penebah)</v>
      </c>
      <c r="K182" s="31">
        <v>0</v>
      </c>
      <c r="L182" s="31">
        <v>142181</v>
      </c>
      <c r="M182" s="31" t="str">
        <f>'가이드 작업용'!M182</f>
        <v>고블린(플레일) 보스 처치</v>
      </c>
      <c r="N182" s="31" t="str">
        <f t="shared" si="45"/>
        <v>-</v>
      </c>
      <c r="R182" s="140">
        <v>1181</v>
      </c>
      <c r="S182" s="140">
        <v>2</v>
      </c>
      <c r="T182" s="140">
        <v>142181</v>
      </c>
      <c r="U182" s="140">
        <v>242181</v>
      </c>
      <c r="V182" s="186" t="str">
        <f>'가이드 작업용'!M186</f>
        <v>고블린(단검) 보스 처치</v>
      </c>
      <c r="W182" s="197" t="e">
        <f t="shared" si="65"/>
        <v>#N/A</v>
      </c>
      <c r="X182" s="202" t="e">
        <f t="shared" si="46"/>
        <v>#N/A</v>
      </c>
      <c r="AC182" s="201">
        <v>142181</v>
      </c>
      <c r="AJ182" s="276">
        <v>142181</v>
      </c>
      <c r="AK182" s="258" t="s">
        <v>10280</v>
      </c>
      <c r="AL182" s="258" t="s">
        <v>10717</v>
      </c>
      <c r="AM182" s="259" t="s">
        <v>10718</v>
      </c>
      <c r="AN182" s="259" t="s">
        <v>10719</v>
      </c>
      <c r="AO182" s="260">
        <v>0</v>
      </c>
      <c r="AP182" s="259" t="s">
        <v>10720</v>
      </c>
      <c r="AQ182" s="259" t="s">
        <v>10721</v>
      </c>
      <c r="AR182" s="259" t="s">
        <v>10722</v>
      </c>
      <c r="AS182" s="259" t="s">
        <v>10723</v>
      </c>
      <c r="AT182" s="241" t="str">
        <f t="shared" si="47"/>
        <v>고블린(플레일) 보스 처치</v>
      </c>
      <c r="AU182" s="241" t="str">
        <f t="shared" si="48"/>
        <v>Defeat Goblin (Flail) Boss</v>
      </c>
      <c r="AV182" s="241" t="str">
        <f t="shared" si="49"/>
        <v>擊敗鏈鎚哥布靈BOSS</v>
      </c>
      <c r="AW182" s="241" t="str">
        <f t="shared" si="50"/>
        <v>击杀哥布灵（流星锤）BOSS</v>
      </c>
      <c r="AX182" s="241">
        <f t="shared" si="51"/>
        <v>0</v>
      </c>
      <c r="AY182" s="241" t="str">
        <f t="shared" si="52"/>
        <v>กำจัด Goblin (Flail) Boss</v>
      </c>
      <c r="AZ182" s="241" t="str">
        <f t="shared" si="53"/>
        <v>Kalahkan Bos Goblin (Flail)</v>
      </c>
      <c r="BA182" s="241" t="str">
        <f t="shared" si="54"/>
        <v>Talunin ang Goblin (Flail) Boss</v>
      </c>
      <c r="BB182" s="241" t="str">
        <f t="shared" si="55"/>
        <v>Tewaskan Boss Goblin (Penebah)</v>
      </c>
      <c r="BC182" s="244"/>
      <c r="BD182" s="244"/>
      <c r="BE182" s="244"/>
      <c r="BF182" s="244"/>
      <c r="BI182" s="236">
        <v>242181</v>
      </c>
      <c r="BJ182" s="235" t="str">
        <f t="shared" si="56"/>
        <v>메인 퀘스트 181 클리어</v>
      </c>
      <c r="BK182" s="234" t="str">
        <f t="shared" si="57"/>
        <v>Main Quest 181 Clear</v>
      </c>
      <c r="BL182" s="234" t="str">
        <f t="shared" si="58"/>
        <v>主線任務181通關</v>
      </c>
      <c r="BM182" s="234" t="str">
        <f t="shared" si="59"/>
        <v>通关主线任务181</v>
      </c>
      <c r="BN182" s="234" t="str">
        <f t="shared" si="60"/>
        <v>メインクエスト181クリア</v>
      </c>
      <c r="BO182" s="234" t="str">
        <f t="shared" si="61"/>
        <v>เคลียร์ Main Quest 181</v>
      </c>
      <c r="BP182" s="234" t="str">
        <f t="shared" si="62"/>
        <v>Misi Utama 181 Selesai</v>
      </c>
      <c r="BQ182" s="234" t="str">
        <f t="shared" si="63"/>
        <v>Tagumpay sa Pangunahing Quest 181</v>
      </c>
      <c r="BR182" s="234" t="str">
        <f t="shared" si="64"/>
        <v>Selesai Pencarian Utama 181</v>
      </c>
    </row>
    <row r="183" spans="1:70" ht="13.5" thickBot="1" x14ac:dyDescent="0.25">
      <c r="A183" s="31">
        <v>142182</v>
      </c>
      <c r="B183" s="201" t="str" cm="1">
        <f t="array" ref="B183">INDEX($AJ:$AS,MATCH($A183,$AJ:$AJ,0),B$1)</f>
        <v>고블린(단검) 처치</v>
      </c>
      <c r="C183" s="201" t="str" cm="1">
        <f t="array" ref="C183">INDEX($AJ:$AS,MATCH($A183,$AJ:$AJ,0),C$1)</f>
        <v>Defeat Goblin (Dagger)</v>
      </c>
      <c r="D183" s="201" t="str" cm="1">
        <f t="array" ref="D183">INDEX($AJ:$AS,MATCH($A183,$AJ:$AJ,0),D$1)</f>
        <v>擊敗刺刀哥布靈</v>
      </c>
      <c r="E183" s="201" t="str" cm="1">
        <f t="array" ref="E183">INDEX($AJ:$AS,MATCH($A183,$AJ:$AJ,0),E$1)</f>
        <v>击杀哥布灵（短剑）</v>
      </c>
      <c r="F183" s="201" cm="1">
        <f t="array" ref="F183">INDEX($AJ:$AS,MATCH($A183,$AJ:$AJ,0),F$1)</f>
        <v>0</v>
      </c>
      <c r="G183" s="201" t="str" cm="1">
        <f t="array" ref="G183">INDEX($AJ:$AS,MATCH($A183,$AJ:$AJ,0),G$1)</f>
        <v>กำจัด Goblin (Dagger)</v>
      </c>
      <c r="H183" s="201" t="str" cm="1">
        <f t="array" ref="H183">INDEX($AJ:$AS,MATCH($A183,$AJ:$AJ,0),H$1)</f>
        <v>Kalahkan Goblin (Belati)</v>
      </c>
      <c r="I183" s="201" t="str" cm="1">
        <f t="array" ref="I183">INDEX($AJ:$AS,MATCH($A183,$AJ:$AJ,0),I$1)</f>
        <v>Talunin ang Goblin (Dagger)</v>
      </c>
      <c r="J183" s="201" t="str" cm="1">
        <f t="array" ref="J183">INDEX($AJ:$AS,MATCH($A183,$AJ:$AJ,0),J$1)</f>
        <v>Tewaskan Goblin (Pisau Belati)</v>
      </c>
      <c r="K183" s="31">
        <v>0</v>
      </c>
      <c r="L183" s="31">
        <v>142182</v>
      </c>
      <c r="M183" s="31" t="str">
        <f>'가이드 작업용'!M183</f>
        <v>고블린(단검) 처치</v>
      </c>
      <c r="N183" s="31" t="str">
        <f t="shared" si="45"/>
        <v>-</v>
      </c>
      <c r="R183" s="140">
        <v>1182</v>
      </c>
      <c r="S183" s="140">
        <v>2</v>
      </c>
      <c r="T183" s="140">
        <v>142182</v>
      </c>
      <c r="U183" s="140">
        <v>242182</v>
      </c>
      <c r="V183" s="186" t="str">
        <f>'가이드 작업용'!M187</f>
        <v>고블린(해머) 처치</v>
      </c>
      <c r="W183" s="197" t="e">
        <f t="shared" si="65"/>
        <v>#N/A</v>
      </c>
      <c r="X183" s="202" t="e">
        <f t="shared" si="46"/>
        <v>#N/A</v>
      </c>
      <c r="AC183" s="201">
        <v>142182</v>
      </c>
      <c r="AJ183" s="276">
        <v>142182</v>
      </c>
      <c r="AK183" s="258" t="s">
        <v>10281</v>
      </c>
      <c r="AL183" s="258" t="s">
        <v>10724</v>
      </c>
      <c r="AM183" s="259" t="s">
        <v>10725</v>
      </c>
      <c r="AN183" s="259" t="s">
        <v>10726</v>
      </c>
      <c r="AO183" s="260">
        <v>0</v>
      </c>
      <c r="AP183" s="259" t="s">
        <v>10727</v>
      </c>
      <c r="AQ183" s="259" t="s">
        <v>10728</v>
      </c>
      <c r="AR183" s="259" t="s">
        <v>10729</v>
      </c>
      <c r="AS183" s="259" t="s">
        <v>10730</v>
      </c>
      <c r="AT183" s="241" t="str">
        <f t="shared" si="47"/>
        <v>고블린(단검) 처치</v>
      </c>
      <c r="AU183" s="241" t="str">
        <f t="shared" si="48"/>
        <v>Defeat Goblin (Dagger)</v>
      </c>
      <c r="AV183" s="241" t="str">
        <f t="shared" si="49"/>
        <v>擊敗刺刀哥布靈</v>
      </c>
      <c r="AW183" s="241" t="str">
        <f t="shared" si="50"/>
        <v>击杀哥布灵（短剑）</v>
      </c>
      <c r="AX183" s="241">
        <f t="shared" si="51"/>
        <v>0</v>
      </c>
      <c r="AY183" s="241" t="str">
        <f t="shared" si="52"/>
        <v>กำจัด Goblin (Dagger)</v>
      </c>
      <c r="AZ183" s="241" t="str">
        <f t="shared" si="53"/>
        <v>Kalahkan Goblin (Belati)</v>
      </c>
      <c r="BA183" s="241" t="str">
        <f t="shared" si="54"/>
        <v>Talunin ang Goblin (Dagger)</v>
      </c>
      <c r="BB183" s="241" t="str">
        <f t="shared" si="55"/>
        <v>Tewaskan Goblin (Pisau Belati)</v>
      </c>
      <c r="BC183" s="244"/>
      <c r="BD183" s="244"/>
      <c r="BE183" s="244"/>
      <c r="BF183" s="244"/>
      <c r="BI183" s="236">
        <v>242182</v>
      </c>
      <c r="BJ183" s="235" t="str">
        <f t="shared" si="56"/>
        <v>메인 퀘스트 182 클리어</v>
      </c>
      <c r="BK183" s="234" t="str">
        <f t="shared" si="57"/>
        <v>Main Quest 182 Clear</v>
      </c>
      <c r="BL183" s="234" t="str">
        <f t="shared" si="58"/>
        <v>主線任務182通關</v>
      </c>
      <c r="BM183" s="234" t="str">
        <f t="shared" si="59"/>
        <v>通关主线任务182</v>
      </c>
      <c r="BN183" s="234" t="str">
        <f t="shared" si="60"/>
        <v>メインクエスト182クリア</v>
      </c>
      <c r="BO183" s="234" t="str">
        <f t="shared" si="61"/>
        <v>เคลียร์ Main Quest 182</v>
      </c>
      <c r="BP183" s="234" t="str">
        <f t="shared" si="62"/>
        <v>Misi Utama 182 Selesai</v>
      </c>
      <c r="BQ183" s="234" t="str">
        <f t="shared" si="63"/>
        <v>Tagumpay sa Pangunahing Quest 182</v>
      </c>
      <c r="BR183" s="234" t="str">
        <f t="shared" si="64"/>
        <v>Selesai Pencarian Utama 182</v>
      </c>
    </row>
    <row r="184" spans="1:70" ht="13.5" thickBot="1" x14ac:dyDescent="0.25">
      <c r="A184" s="31">
        <v>142183</v>
      </c>
      <c r="B184" s="201" t="str" cm="1">
        <f t="array" ref="B184">INDEX($AJ:$AS,MATCH($A184,$AJ:$AJ,0),B$1)</f>
        <v>장비 강화</v>
      </c>
      <c r="C184" s="201" t="str" cm="1">
        <f t="array" ref="C184">INDEX($AJ:$AS,MATCH($A184,$AJ:$AJ,0),C$1)</f>
        <v>Upgrade Gear</v>
      </c>
      <c r="D184" s="201" t="str" cm="1">
        <f t="array" ref="D184">INDEX($AJ:$AS,MATCH($A184,$AJ:$AJ,0),D$1)</f>
        <v>強化裝備</v>
      </c>
      <c r="E184" s="201" t="str" cm="1">
        <f t="array" ref="E184">INDEX($AJ:$AS,MATCH($A184,$AJ:$AJ,0),E$1)</f>
        <v>强化装备</v>
      </c>
      <c r="F184" s="201" t="str" cm="1">
        <f t="array" ref="F184">INDEX($AJ:$AS,MATCH($A184,$AJ:$AJ,0),F$1)</f>
        <v>装備強化</v>
      </c>
      <c r="G184" s="201" t="str" cm="1">
        <f t="array" ref="G184">INDEX($AJ:$AS,MATCH($A184,$AJ:$AJ,0),G$1)</f>
        <v>อัปเกรดอุปกรณ์</v>
      </c>
      <c r="H184" s="201" t="str" cm="1">
        <f t="array" ref="H184">INDEX($AJ:$AS,MATCH($A184,$AJ:$AJ,0),H$1)</f>
        <v>Tingkatkan Peralatan</v>
      </c>
      <c r="I184" s="201" t="str" cm="1">
        <f t="array" ref="I184">INDEX($AJ:$AS,MATCH($A184,$AJ:$AJ,0),I$1)</f>
        <v>Upgrade Gear</v>
      </c>
      <c r="J184" s="201" t="str" cm="1">
        <f t="array" ref="J184">INDEX($AJ:$AS,MATCH($A184,$AJ:$AJ,0),J$1)</f>
        <v>Naik Tahap Kelengkapan</v>
      </c>
      <c r="K184" s="31">
        <v>0</v>
      </c>
      <c r="L184" s="31">
        <v>142183</v>
      </c>
      <c r="M184" s="31" t="str">
        <f>'가이드 작업용'!M184</f>
        <v>장비 강화</v>
      </c>
      <c r="N184" s="31" t="str">
        <f t="shared" si="45"/>
        <v>-</v>
      </c>
      <c r="R184" s="140">
        <v>1183</v>
      </c>
      <c r="S184" s="140">
        <v>2</v>
      </c>
      <c r="T184" s="140">
        <v>142183</v>
      </c>
      <c r="U184" s="140">
        <v>242183</v>
      </c>
      <c r="V184" s="186" t="str">
        <f>'가이드 작업용'!M190</f>
        <v>MVP 처치</v>
      </c>
      <c r="W184" s="197" t="e">
        <f t="shared" si="65"/>
        <v>#N/A</v>
      </c>
      <c r="X184" s="202" t="e">
        <f t="shared" si="46"/>
        <v>#N/A</v>
      </c>
      <c r="AC184" s="201">
        <v>142183</v>
      </c>
      <c r="AJ184" s="276">
        <v>142183</v>
      </c>
      <c r="AK184" s="258" t="s">
        <v>2854</v>
      </c>
      <c r="AL184" s="258" t="s">
        <v>8475</v>
      </c>
      <c r="AM184" s="259" t="s">
        <v>9310</v>
      </c>
      <c r="AN184" s="259" t="s">
        <v>9311</v>
      </c>
      <c r="AO184" s="260" t="s">
        <v>9312</v>
      </c>
      <c r="AP184" s="259" t="s">
        <v>9313</v>
      </c>
      <c r="AQ184" s="259" t="s">
        <v>9314</v>
      </c>
      <c r="AR184" s="259" t="s">
        <v>8475</v>
      </c>
      <c r="AS184" s="259" t="s">
        <v>9315</v>
      </c>
      <c r="AT184" s="241" t="str">
        <f t="shared" si="47"/>
        <v>장비 강화</v>
      </c>
      <c r="AU184" s="241" t="str">
        <f t="shared" si="48"/>
        <v>Upgrade Gear</v>
      </c>
      <c r="AV184" s="241" t="str">
        <f t="shared" si="49"/>
        <v>強化裝備</v>
      </c>
      <c r="AW184" s="241" t="str">
        <f t="shared" si="50"/>
        <v>强化装备</v>
      </c>
      <c r="AX184" s="241" t="str">
        <f t="shared" si="51"/>
        <v>装備強化</v>
      </c>
      <c r="AY184" s="241" t="str">
        <f t="shared" si="52"/>
        <v>อัปเกรดอุปกรณ์</v>
      </c>
      <c r="AZ184" s="241" t="str">
        <f t="shared" si="53"/>
        <v>Tingkatkan Peralatan</v>
      </c>
      <c r="BA184" s="241" t="str">
        <f t="shared" si="54"/>
        <v>Upgrade Gear</v>
      </c>
      <c r="BB184" s="241" t="str">
        <f t="shared" si="55"/>
        <v>Naik Tahap Kelengkapan</v>
      </c>
      <c r="BC184" s="244"/>
      <c r="BD184" s="244"/>
      <c r="BE184" s="244"/>
      <c r="BF184" s="244"/>
      <c r="BI184" s="236">
        <v>242183</v>
      </c>
      <c r="BJ184" s="235" t="str">
        <f t="shared" si="56"/>
        <v>메인 퀘스트 183 클리어</v>
      </c>
      <c r="BK184" s="234" t="str">
        <f t="shared" si="57"/>
        <v>Main Quest 183 Clear</v>
      </c>
      <c r="BL184" s="234" t="str">
        <f t="shared" si="58"/>
        <v>主線任務183通關</v>
      </c>
      <c r="BM184" s="234" t="str">
        <f t="shared" si="59"/>
        <v>通关主线任务183</v>
      </c>
      <c r="BN184" s="234" t="str">
        <f t="shared" si="60"/>
        <v>メインクエスト183クリア</v>
      </c>
      <c r="BO184" s="234" t="str">
        <f t="shared" si="61"/>
        <v>เคลียร์ Main Quest 183</v>
      </c>
      <c r="BP184" s="234" t="str">
        <f t="shared" si="62"/>
        <v>Misi Utama 183 Selesai</v>
      </c>
      <c r="BQ184" s="234" t="str">
        <f t="shared" si="63"/>
        <v>Tagumpay sa Pangunahing Quest 183</v>
      </c>
      <c r="BR184" s="234" t="str">
        <f t="shared" si="64"/>
        <v>Selesai Pencarian Utama 183</v>
      </c>
    </row>
    <row r="185" spans="1:70" ht="13.5" thickBot="1" x14ac:dyDescent="0.25">
      <c r="A185" s="31">
        <v>142184</v>
      </c>
      <c r="B185" s="201" t="str" cm="1">
        <f t="array" ref="B185">INDEX($AJ:$AS,MATCH($A185,$AJ:$AJ,0),B$1)</f>
        <v>MVP 처치</v>
      </c>
      <c r="C185" s="201" t="str" cm="1">
        <f t="array" ref="C185">INDEX($AJ:$AS,MATCH($A185,$AJ:$AJ,0),C$1)</f>
        <v>Defeat MVP</v>
      </c>
      <c r="D185" s="201" t="str" cm="1">
        <f t="array" ref="D185">INDEX($AJ:$AS,MATCH($A185,$AJ:$AJ,0),D$1)</f>
        <v>擊敗MVP</v>
      </c>
      <c r="E185" s="201" t="str" cm="1">
        <f t="array" ref="E185">INDEX($AJ:$AS,MATCH($A185,$AJ:$AJ,0),E$1)</f>
        <v>击杀MVP</v>
      </c>
      <c r="F185" s="201" t="str" cm="1">
        <f t="array" ref="F185">INDEX($AJ:$AS,MATCH($A185,$AJ:$AJ,0),F$1)</f>
        <v>一次転職</v>
      </c>
      <c r="G185" s="201" t="str" cm="1">
        <f t="array" ref="G185">INDEX($AJ:$AS,MATCH($A185,$AJ:$AJ,0),G$1)</f>
        <v>จัดการ MVP</v>
      </c>
      <c r="H185" s="201" t="str" cm="1">
        <f t="array" ref="H185">INDEX($AJ:$AS,MATCH($A185,$AJ:$AJ,0),H$1)</f>
        <v>Kalahkan MVP</v>
      </c>
      <c r="I185" s="201" t="str" cm="1">
        <f t="array" ref="I185">INDEX($AJ:$AS,MATCH($A185,$AJ:$AJ,0),I$1)</f>
        <v>Talunin ang MVP</v>
      </c>
      <c r="J185" s="201" t="str" cm="1">
        <f t="array" ref="J185">INDEX($AJ:$AS,MATCH($A185,$AJ:$AJ,0),J$1)</f>
        <v>Tewaskan MVP</v>
      </c>
      <c r="K185" s="31">
        <v>0</v>
      </c>
      <c r="L185" s="31">
        <v>142184</v>
      </c>
      <c r="M185" s="31" t="str">
        <f>'가이드 작업용'!M185</f>
        <v>MVP 처치</v>
      </c>
      <c r="N185" s="31" t="str">
        <f t="shared" si="45"/>
        <v>-</v>
      </c>
      <c r="R185" s="140">
        <v>1184</v>
      </c>
      <c r="S185" s="140">
        <v>2</v>
      </c>
      <c r="T185" s="140">
        <v>142184</v>
      </c>
      <c r="U185" s="140">
        <v>242184</v>
      </c>
      <c r="V185" s="186" t="str">
        <f>'가이드 작업용'!M191</f>
        <v>고블린(해머) 보스 처치</v>
      </c>
      <c r="W185" s="197" t="e">
        <f t="shared" si="65"/>
        <v>#N/A</v>
      </c>
      <c r="X185" s="202" t="e">
        <f t="shared" si="46"/>
        <v>#N/A</v>
      </c>
      <c r="AC185" s="201">
        <v>142184</v>
      </c>
      <c r="AJ185" s="276">
        <v>142184</v>
      </c>
      <c r="AK185" s="258" t="s">
        <v>2466</v>
      </c>
      <c r="AL185" s="258" t="s">
        <v>8479</v>
      </c>
      <c r="AM185" s="259" t="s">
        <v>9330</v>
      </c>
      <c r="AN185" s="259" t="s">
        <v>9331</v>
      </c>
      <c r="AO185" s="260" t="s">
        <v>9332</v>
      </c>
      <c r="AP185" s="259" t="s">
        <v>9333</v>
      </c>
      <c r="AQ185" s="259" t="s">
        <v>9334</v>
      </c>
      <c r="AR185" s="259" t="s">
        <v>9335</v>
      </c>
      <c r="AS185" s="259" t="s">
        <v>9336</v>
      </c>
      <c r="AT185" s="241" t="str">
        <f t="shared" si="47"/>
        <v>MVP 처치</v>
      </c>
      <c r="AU185" s="241" t="str">
        <f t="shared" si="48"/>
        <v>Defeat MVP</v>
      </c>
      <c r="AV185" s="241" t="str">
        <f t="shared" si="49"/>
        <v>擊敗MVP</v>
      </c>
      <c r="AW185" s="241" t="str">
        <f t="shared" si="50"/>
        <v>击杀MVP</v>
      </c>
      <c r="AX185" s="241" t="str">
        <f t="shared" si="51"/>
        <v>一次転職</v>
      </c>
      <c r="AY185" s="241" t="str">
        <f t="shared" si="52"/>
        <v>จัดการ MVP</v>
      </c>
      <c r="AZ185" s="241" t="str">
        <f t="shared" si="53"/>
        <v>Kalahkan MVP</v>
      </c>
      <c r="BA185" s="241" t="str">
        <f t="shared" si="54"/>
        <v>Talunin ang MVP</v>
      </c>
      <c r="BB185" s="241" t="str">
        <f t="shared" si="55"/>
        <v>Tewaskan MVP</v>
      </c>
      <c r="BC185" s="244"/>
      <c r="BD185" s="244"/>
      <c r="BE185" s="244"/>
      <c r="BF185" s="244"/>
      <c r="BI185" s="236">
        <v>242184</v>
      </c>
      <c r="BJ185" s="235" t="str">
        <f t="shared" si="56"/>
        <v>메인 퀘스트 184 클리어</v>
      </c>
      <c r="BK185" s="234" t="str">
        <f t="shared" si="57"/>
        <v>Main Quest 184 Clear</v>
      </c>
      <c r="BL185" s="234" t="str">
        <f t="shared" si="58"/>
        <v>主線任務184通關</v>
      </c>
      <c r="BM185" s="234" t="str">
        <f t="shared" si="59"/>
        <v>通关主线任务184</v>
      </c>
      <c r="BN185" s="234" t="str">
        <f t="shared" si="60"/>
        <v>メインクエスト184クリア</v>
      </c>
      <c r="BO185" s="234" t="str">
        <f t="shared" si="61"/>
        <v>เคลียร์ Main Quest 184</v>
      </c>
      <c r="BP185" s="234" t="str">
        <f t="shared" si="62"/>
        <v>Misi Utama 184 Selesai</v>
      </c>
      <c r="BQ185" s="234" t="str">
        <f t="shared" si="63"/>
        <v>Tagumpay sa Pangunahing Quest 184</v>
      </c>
      <c r="BR185" s="234" t="str">
        <f t="shared" si="64"/>
        <v>Selesai Pencarian Utama 184</v>
      </c>
    </row>
    <row r="186" spans="1:70" ht="13.5" thickBot="1" x14ac:dyDescent="0.25">
      <c r="A186" s="31">
        <v>142185</v>
      </c>
      <c r="B186" s="201" t="str" cm="1">
        <f t="array" ref="B186">INDEX($AJ:$AS,MATCH($A186,$AJ:$AJ,0),B$1)</f>
        <v>고블린(단검) 보스 처치</v>
      </c>
      <c r="C186" s="201" t="str" cm="1">
        <f t="array" ref="C186">INDEX($AJ:$AS,MATCH($A186,$AJ:$AJ,0),C$1)</f>
        <v>Defeat Goblin (Dagger) Boss</v>
      </c>
      <c r="D186" s="201" t="str" cm="1">
        <f t="array" ref="D186">INDEX($AJ:$AS,MATCH($A186,$AJ:$AJ,0),D$1)</f>
        <v>擊敗刺刀哥布靈BOSS</v>
      </c>
      <c r="E186" s="201" t="str" cm="1">
        <f t="array" ref="E186">INDEX($AJ:$AS,MATCH($A186,$AJ:$AJ,0),E$1)</f>
        <v>击杀哥布灵（短剑）BOSS</v>
      </c>
      <c r="F186" s="201" cm="1">
        <f t="array" ref="F186">INDEX($AJ:$AS,MATCH($A186,$AJ:$AJ,0),F$1)</f>
        <v>0</v>
      </c>
      <c r="G186" s="201" t="str" cm="1">
        <f t="array" ref="G186">INDEX($AJ:$AS,MATCH($A186,$AJ:$AJ,0),G$1)</f>
        <v>กำจัด Goblin (Dagger)</v>
      </c>
      <c r="H186" s="201" t="str" cm="1">
        <f t="array" ref="H186">INDEX($AJ:$AS,MATCH($A186,$AJ:$AJ,0),H$1)</f>
        <v>Kalahkan Bos Goblin (Belati)</v>
      </c>
      <c r="I186" s="201" t="str" cm="1">
        <f t="array" ref="I186">INDEX($AJ:$AS,MATCH($A186,$AJ:$AJ,0),I$1)</f>
        <v>Talunin ang Goblin (Dagger) Boss</v>
      </c>
      <c r="J186" s="201" t="str" cm="1">
        <f t="array" ref="J186">INDEX($AJ:$AS,MATCH($A186,$AJ:$AJ,0),J$1)</f>
        <v>Tewaskan Boss Goblin (Pisau Belati)</v>
      </c>
      <c r="K186" s="31">
        <v>0</v>
      </c>
      <c r="L186" s="31">
        <v>142185</v>
      </c>
      <c r="M186" s="31" t="str">
        <f>'가이드 작업용'!M186</f>
        <v>고블린(단검) 보스 처치</v>
      </c>
      <c r="N186" s="31" t="str">
        <f t="shared" si="45"/>
        <v>-</v>
      </c>
      <c r="R186" s="140">
        <v>1185</v>
      </c>
      <c r="S186" s="140">
        <v>2</v>
      </c>
      <c r="T186" s="140">
        <v>142185</v>
      </c>
      <c r="U186" s="140">
        <v>242185</v>
      </c>
      <c r="V186" s="186" t="str">
        <f>'가이드 작업용'!M192</f>
        <v>팬저 고블린 처치</v>
      </c>
      <c r="W186" s="197" t="e">
        <f t="shared" si="65"/>
        <v>#N/A</v>
      </c>
      <c r="X186" s="202" t="e">
        <f t="shared" si="46"/>
        <v>#N/A</v>
      </c>
      <c r="AC186" s="201">
        <v>142185</v>
      </c>
      <c r="AJ186" s="276">
        <v>142185</v>
      </c>
      <c r="AK186" s="258" t="s">
        <v>10282</v>
      </c>
      <c r="AL186" s="258" t="s">
        <v>10731</v>
      </c>
      <c r="AM186" s="259" t="s">
        <v>10732</v>
      </c>
      <c r="AN186" s="259" t="s">
        <v>10733</v>
      </c>
      <c r="AO186" s="260">
        <v>0</v>
      </c>
      <c r="AP186" s="259" t="s">
        <v>10727</v>
      </c>
      <c r="AQ186" s="259" t="s">
        <v>10734</v>
      </c>
      <c r="AR186" s="259" t="s">
        <v>10735</v>
      </c>
      <c r="AS186" s="259" t="s">
        <v>10736</v>
      </c>
      <c r="AT186" s="241" t="str">
        <f t="shared" si="47"/>
        <v>고블린(단검) 보스 처치</v>
      </c>
      <c r="AU186" s="241" t="str">
        <f t="shared" si="48"/>
        <v>Defeat Goblin (Dagger) Boss</v>
      </c>
      <c r="AV186" s="241" t="str">
        <f t="shared" si="49"/>
        <v>擊敗刺刀哥布靈BOSS</v>
      </c>
      <c r="AW186" s="241" t="str">
        <f t="shared" si="50"/>
        <v>击杀哥布灵（短剑）BOSS</v>
      </c>
      <c r="AX186" s="241">
        <f t="shared" si="51"/>
        <v>0</v>
      </c>
      <c r="AY186" s="241" t="str">
        <f t="shared" si="52"/>
        <v>กำจัด Goblin (Dagger)</v>
      </c>
      <c r="AZ186" s="241" t="str">
        <f t="shared" si="53"/>
        <v>Kalahkan Bos Goblin (Belati)</v>
      </c>
      <c r="BA186" s="241" t="str">
        <f t="shared" si="54"/>
        <v>Talunin ang Goblin (Dagger) Boss</v>
      </c>
      <c r="BB186" s="241" t="str">
        <f t="shared" si="55"/>
        <v>Tewaskan Boss Goblin (Pisau Belati)</v>
      </c>
      <c r="BC186" s="244"/>
      <c r="BD186" s="244"/>
      <c r="BE186" s="244"/>
      <c r="BF186" s="244"/>
      <c r="BI186" s="236">
        <v>242185</v>
      </c>
      <c r="BJ186" s="235" t="str">
        <f t="shared" si="56"/>
        <v>메인 퀘스트 185 클리어</v>
      </c>
      <c r="BK186" s="234" t="str">
        <f t="shared" si="57"/>
        <v>Main Quest 185 Clear</v>
      </c>
      <c r="BL186" s="234" t="str">
        <f t="shared" si="58"/>
        <v>主線任務185通關</v>
      </c>
      <c r="BM186" s="234" t="str">
        <f t="shared" si="59"/>
        <v>通关主线任务185</v>
      </c>
      <c r="BN186" s="234" t="str">
        <f t="shared" si="60"/>
        <v>メインクエスト185クリア</v>
      </c>
      <c r="BO186" s="234" t="str">
        <f t="shared" si="61"/>
        <v>เคลียร์ Main Quest 185</v>
      </c>
      <c r="BP186" s="234" t="str">
        <f t="shared" si="62"/>
        <v>Misi Utama 185 Selesai</v>
      </c>
      <c r="BQ186" s="234" t="str">
        <f t="shared" si="63"/>
        <v>Tagumpay sa Pangunahing Quest 185</v>
      </c>
      <c r="BR186" s="234" t="str">
        <f t="shared" si="64"/>
        <v>Selesai Pencarian Utama 185</v>
      </c>
    </row>
    <row r="187" spans="1:70" ht="13.5" thickBot="1" x14ac:dyDescent="0.25">
      <c r="A187" s="31">
        <v>142186</v>
      </c>
      <c r="B187" s="201" t="str" cm="1">
        <f t="array" ref="B187">INDEX($AJ:$AS,MATCH($A187,$AJ:$AJ,0),B$1)</f>
        <v>고블린(해머) 처치</v>
      </c>
      <c r="C187" s="201" t="str" cm="1">
        <f t="array" ref="C187">INDEX($AJ:$AS,MATCH($A187,$AJ:$AJ,0),C$1)</f>
        <v>Defeat Goblin (Hammer)</v>
      </c>
      <c r="D187" s="201" t="str" cm="1">
        <f t="array" ref="D187">INDEX($AJ:$AS,MATCH($A187,$AJ:$AJ,0),D$1)</f>
        <v>擊敗榔頭哥布靈</v>
      </c>
      <c r="E187" s="201" t="str" cm="1">
        <f t="array" ref="E187">INDEX($AJ:$AS,MATCH($A187,$AJ:$AJ,0),E$1)</f>
        <v>击杀哥布灵（钢斧）</v>
      </c>
      <c r="F187" s="201" cm="1">
        <f t="array" ref="F187">INDEX($AJ:$AS,MATCH($A187,$AJ:$AJ,0),F$1)</f>
        <v>0</v>
      </c>
      <c r="G187" s="201" t="str" cm="1">
        <f t="array" ref="G187">INDEX($AJ:$AS,MATCH($A187,$AJ:$AJ,0),G$1)</f>
        <v>กำจัด Goblin (Hammer)</v>
      </c>
      <c r="H187" s="201" t="str" cm="1">
        <f t="array" ref="H187">INDEX($AJ:$AS,MATCH($A187,$AJ:$AJ,0),H$1)</f>
        <v>Kalahkan Goblin (Palu)</v>
      </c>
      <c r="I187" s="201" t="str" cm="1">
        <f t="array" ref="I187">INDEX($AJ:$AS,MATCH($A187,$AJ:$AJ,0),I$1)</f>
        <v>Talunin ang Goblin (Hammer)</v>
      </c>
      <c r="J187" s="201" t="str" cm="1">
        <f t="array" ref="J187">INDEX($AJ:$AS,MATCH($A187,$AJ:$AJ,0),J$1)</f>
        <v>Tewaskan Goblin (Tukul)</v>
      </c>
      <c r="K187" s="31">
        <v>0</v>
      </c>
      <c r="L187" s="31">
        <v>142186</v>
      </c>
      <c r="M187" s="31" t="str">
        <f>'가이드 작업용'!M187</f>
        <v>고블린(해머) 처치</v>
      </c>
      <c r="N187" s="31" t="str">
        <f t="shared" si="45"/>
        <v>-</v>
      </c>
      <c r="R187" s="140">
        <v>1186</v>
      </c>
      <c r="S187" s="140">
        <v>2</v>
      </c>
      <c r="T187" s="140">
        <v>142186</v>
      </c>
      <c r="U187" s="140">
        <v>242186</v>
      </c>
      <c r="V187" s="186" t="str">
        <f>'가이드 작업용'!M193</f>
        <v>게펜 필드 4 유니크 MVP 처치</v>
      </c>
      <c r="W187" s="197" t="e">
        <f t="shared" si="65"/>
        <v>#N/A</v>
      </c>
      <c r="X187" s="202" t="e">
        <f t="shared" si="46"/>
        <v>#N/A</v>
      </c>
      <c r="AC187" s="201">
        <v>142186</v>
      </c>
      <c r="AJ187" s="276">
        <v>142186</v>
      </c>
      <c r="AK187" s="258" t="s">
        <v>10283</v>
      </c>
      <c r="AL187" s="258" t="s">
        <v>10737</v>
      </c>
      <c r="AM187" s="259" t="s">
        <v>10738</v>
      </c>
      <c r="AN187" s="259" t="s">
        <v>10739</v>
      </c>
      <c r="AO187" s="260">
        <v>0</v>
      </c>
      <c r="AP187" s="259" t="s">
        <v>10740</v>
      </c>
      <c r="AQ187" s="259" t="s">
        <v>10741</v>
      </c>
      <c r="AR187" s="259" t="s">
        <v>10742</v>
      </c>
      <c r="AS187" s="259" t="s">
        <v>10743</v>
      </c>
      <c r="AT187" s="241" t="str">
        <f t="shared" si="47"/>
        <v>고블린(해머) 처치</v>
      </c>
      <c r="AU187" s="241" t="str">
        <f t="shared" si="48"/>
        <v>Defeat Goblin (Hammer)</v>
      </c>
      <c r="AV187" s="241" t="str">
        <f t="shared" si="49"/>
        <v>擊敗榔頭哥布靈</v>
      </c>
      <c r="AW187" s="241" t="str">
        <f t="shared" si="50"/>
        <v>击杀哥布灵（钢斧）</v>
      </c>
      <c r="AX187" s="241">
        <f t="shared" si="51"/>
        <v>0</v>
      </c>
      <c r="AY187" s="241" t="str">
        <f t="shared" si="52"/>
        <v>กำจัด Goblin (Hammer)</v>
      </c>
      <c r="AZ187" s="241" t="str">
        <f t="shared" si="53"/>
        <v>Kalahkan Goblin (Palu)</v>
      </c>
      <c r="BA187" s="241" t="str">
        <f t="shared" si="54"/>
        <v>Talunin ang Goblin (Hammer)</v>
      </c>
      <c r="BB187" s="241" t="str">
        <f t="shared" si="55"/>
        <v>Tewaskan Goblin (Tukul)</v>
      </c>
      <c r="BC187" s="244"/>
      <c r="BD187" s="244"/>
      <c r="BE187" s="244"/>
      <c r="BF187" s="244"/>
      <c r="BI187" s="236">
        <v>242186</v>
      </c>
      <c r="BJ187" s="235" t="str">
        <f t="shared" si="56"/>
        <v>메인 퀘스트 186 클리어</v>
      </c>
      <c r="BK187" s="234" t="str">
        <f t="shared" si="57"/>
        <v>Main Quest 186 Clear</v>
      </c>
      <c r="BL187" s="234" t="str">
        <f t="shared" si="58"/>
        <v>主線任務186通關</v>
      </c>
      <c r="BM187" s="234" t="str">
        <f t="shared" si="59"/>
        <v>通关主线任务186</v>
      </c>
      <c r="BN187" s="234" t="str">
        <f t="shared" si="60"/>
        <v>メインクエスト186クリア</v>
      </c>
      <c r="BO187" s="234" t="str">
        <f t="shared" si="61"/>
        <v>เคลียร์ Main Quest 186</v>
      </c>
      <c r="BP187" s="234" t="str">
        <f t="shared" si="62"/>
        <v>Misi Utama 186 Selesai</v>
      </c>
      <c r="BQ187" s="234" t="str">
        <f t="shared" si="63"/>
        <v>Tagumpay sa Pangunahing Quest 186</v>
      </c>
      <c r="BR187" s="234" t="str">
        <f t="shared" si="64"/>
        <v>Selesai Pencarian Utama 186</v>
      </c>
    </row>
    <row r="188" spans="1:70" ht="13.5" thickBot="1" x14ac:dyDescent="0.25">
      <c r="A188" s="31">
        <v>142187</v>
      </c>
      <c r="B188" s="201" t="str" cm="1">
        <f t="array" ref="B188">INDEX($AJ:$AS,MATCH($A188,$AJ:$AJ,0),B$1)</f>
        <v>무한의 공간, 고블린 리더</v>
      </c>
      <c r="C188" s="201" t="str" cm="1">
        <f t="array" ref="C188">INDEX($AJ:$AS,MATCH($A188,$AJ:$AJ,0),C$1)</f>
        <v>Space of Infinite, Goblin Leader</v>
      </c>
      <c r="D188" s="201" t="str" cm="1">
        <f t="array" ref="D188">INDEX($AJ:$AS,MATCH($A188,$AJ:$AJ,0),D$1)</f>
        <v>無限空間，哥布靈首領</v>
      </c>
      <c r="E188" s="201" t="str" cm="1">
        <f t="array" ref="E188">INDEX($AJ:$AS,MATCH($A188,$AJ:$AJ,0),E$1)</f>
        <v>无限空间，哥布灵首领</v>
      </c>
      <c r="F188" s="201" cm="1">
        <f t="array" ref="F188">INDEX($AJ:$AS,MATCH($A188,$AJ:$AJ,0),F$1)</f>
        <v>0</v>
      </c>
      <c r="G188" s="201" t="str" cm="1">
        <f t="array" ref="G188">INDEX($AJ:$AS,MATCH($A188,$AJ:$AJ,0),G$1)</f>
        <v>Space of Infinite, Goblin Leader</v>
      </c>
      <c r="H188" s="201" t="str" cm="1">
        <f t="array" ref="H188">INDEX($AJ:$AS,MATCH($A188,$AJ:$AJ,0),H$1)</f>
        <v>Ruang Tak Terbatas, Pemimpin Goblin</v>
      </c>
      <c r="I188" s="201" t="str" cm="1">
        <f t="array" ref="I188">INDEX($AJ:$AS,MATCH($A188,$AJ:$AJ,0),I$1)</f>
        <v>Space of Infinite, Goblin Leader</v>
      </c>
      <c r="J188" s="201" t="str" cm="1">
        <f t="array" ref="J188">INDEX($AJ:$AS,MATCH($A188,$AJ:$AJ,0),J$1)</f>
        <v>Ruang Infinit, Ketua Goblin</v>
      </c>
      <c r="K188" s="31">
        <v>0</v>
      </c>
      <c r="L188" s="31">
        <v>142187</v>
      </c>
      <c r="M188" s="31" t="str">
        <f>'가이드 작업용'!M188</f>
        <v>무한의 공간, 고블린 리더</v>
      </c>
      <c r="N188" s="31" t="str">
        <f t="shared" si="45"/>
        <v>-</v>
      </c>
      <c r="R188" s="140">
        <v>1187</v>
      </c>
      <c r="S188" s="140">
        <v>2</v>
      </c>
      <c r="T188" s="140">
        <v>142187</v>
      </c>
      <c r="U188" s="140">
        <v>242187</v>
      </c>
      <c r="V188" s="186" t="str">
        <f>'가이드 작업용'!M195</f>
        <v>팬저 고블린 보스 처치</v>
      </c>
      <c r="W188" s="197" t="e">
        <f t="shared" si="65"/>
        <v>#N/A</v>
      </c>
      <c r="X188" s="202" t="e">
        <f t="shared" si="46"/>
        <v>#N/A</v>
      </c>
      <c r="AC188" s="201">
        <v>142187</v>
      </c>
      <c r="AJ188" s="276">
        <v>142187</v>
      </c>
      <c r="AK188" s="258" t="s">
        <v>10284</v>
      </c>
      <c r="AL188" s="258" t="s">
        <v>10744</v>
      </c>
      <c r="AM188" s="259" t="s">
        <v>10745</v>
      </c>
      <c r="AN188" s="259" t="s">
        <v>10746</v>
      </c>
      <c r="AO188" s="260">
        <v>0</v>
      </c>
      <c r="AP188" s="259" t="s">
        <v>10744</v>
      </c>
      <c r="AQ188" s="259" t="s">
        <v>10747</v>
      </c>
      <c r="AR188" s="259" t="s">
        <v>10744</v>
      </c>
      <c r="AS188" s="259" t="s">
        <v>10748</v>
      </c>
      <c r="AT188" s="241" t="str">
        <f t="shared" si="47"/>
        <v>무한의 공간, 고블린 리더</v>
      </c>
      <c r="AU188" s="241" t="str">
        <f t="shared" si="48"/>
        <v>Space of Infinite, Goblin Leader</v>
      </c>
      <c r="AV188" s="241" t="str">
        <f t="shared" si="49"/>
        <v>無限空間，哥布靈首領</v>
      </c>
      <c r="AW188" s="241" t="str">
        <f t="shared" si="50"/>
        <v>无限空间，哥布灵首领</v>
      </c>
      <c r="AX188" s="241">
        <f t="shared" si="51"/>
        <v>0</v>
      </c>
      <c r="AY188" s="241" t="str">
        <f t="shared" si="52"/>
        <v>Space of Infinite, Goblin Leader</v>
      </c>
      <c r="AZ188" s="241" t="str">
        <f t="shared" si="53"/>
        <v>Ruang Tak Terbatas, Pemimpin Goblin</v>
      </c>
      <c r="BA188" s="241" t="str">
        <f t="shared" si="54"/>
        <v>Space of Infinite, Goblin Leader</v>
      </c>
      <c r="BB188" s="241" t="str">
        <f t="shared" si="55"/>
        <v>Ruang Infinit, Ketua Goblin</v>
      </c>
      <c r="BC188" s="244"/>
      <c r="BD188" s="244"/>
      <c r="BE188" s="244"/>
      <c r="BF188" s="244"/>
      <c r="BI188" s="236">
        <v>242187</v>
      </c>
      <c r="BJ188" s="235" t="str">
        <f t="shared" si="56"/>
        <v>메인 퀘스트 187 클리어</v>
      </c>
      <c r="BK188" s="234" t="str">
        <f t="shared" si="57"/>
        <v>Main Quest 187 Clear</v>
      </c>
      <c r="BL188" s="234" t="str">
        <f t="shared" si="58"/>
        <v>主線任務187通關</v>
      </c>
      <c r="BM188" s="234" t="str">
        <f t="shared" si="59"/>
        <v>通关主线任务187</v>
      </c>
      <c r="BN188" s="234" t="str">
        <f t="shared" si="60"/>
        <v>メインクエスト187クリア</v>
      </c>
      <c r="BO188" s="234" t="str">
        <f t="shared" si="61"/>
        <v>เคลียร์ Main Quest 187</v>
      </c>
      <c r="BP188" s="234" t="str">
        <f t="shared" si="62"/>
        <v>Misi Utama 187 Selesai</v>
      </c>
      <c r="BQ188" s="234" t="str">
        <f t="shared" si="63"/>
        <v>Tagumpay sa Pangunahing Quest 187</v>
      </c>
      <c r="BR188" s="234" t="str">
        <f t="shared" si="64"/>
        <v>Selesai Pencarian Utama 187</v>
      </c>
    </row>
    <row r="189" spans="1:70" ht="13.5" thickBot="1" x14ac:dyDescent="0.25">
      <c r="A189" s="31">
        <v>142188</v>
      </c>
      <c r="B189" s="201" t="str" cm="1">
        <f t="array" ref="B189">INDEX($AJ:$AS,MATCH($A189,$AJ:$AJ,0),B$1)</f>
        <v>발키리힘의 파편 제작</v>
      </c>
      <c r="C189" s="201" t="str" cm="1">
        <f t="array" ref="C189">INDEX($AJ:$AS,MATCH($A189,$AJ:$AJ,0),C$1)</f>
        <v>Craft Fragment of Valkyrie's Power</v>
      </c>
      <c r="D189" s="201" t="str" cm="1">
        <f t="array" ref="D189">INDEX($AJ:$AS,MATCH($A189,$AJ:$AJ,0),D$1)</f>
        <v>製作女武神之力碎片</v>
      </c>
      <c r="E189" s="201" t="str" cm="1">
        <f t="array" ref="E189">INDEX($AJ:$AS,MATCH($A189,$AJ:$AJ,0),E$1)</f>
        <v>制作瓦尔基里的碎片</v>
      </c>
      <c r="F189" s="201" cm="1">
        <f t="array" ref="F189">INDEX($AJ:$AS,MATCH($A189,$AJ:$AJ,0),F$1)</f>
        <v>0</v>
      </c>
      <c r="G189" s="201" t="str" cm="1">
        <f t="array" ref="G189">INDEX($AJ:$AS,MATCH($A189,$AJ:$AJ,0),G$1)</f>
        <v>คราฟ Fragment of Valkyrie's Power</v>
      </c>
      <c r="H189" s="201" t="str" cm="1">
        <f t="array" ref="H189">INDEX($AJ:$AS,MATCH($A189,$AJ:$AJ,0),H$1)</f>
        <v>Buat Pecahan Kekuatan Valkyrie</v>
      </c>
      <c r="I189" s="201" t="str" cm="1">
        <f t="array" ref="I189">INDEX($AJ:$AS,MATCH($A189,$AJ:$AJ,0),I$1)</f>
        <v>Maglikha ng Fragment of Valkyrie's Power</v>
      </c>
      <c r="J189" s="201" t="str" cm="1">
        <f t="array" ref="J189">INDEX($AJ:$AS,MATCH($A189,$AJ:$AJ,0),J$1)</f>
        <v>Krafkan Serpihan Kuasa Valkyrie</v>
      </c>
      <c r="K189" s="31">
        <v>0</v>
      </c>
      <c r="L189" s="31">
        <v>142188</v>
      </c>
      <c r="M189" s="31" t="str">
        <f>'가이드 작업용'!M189</f>
        <v>발키리힘의 파편 제작</v>
      </c>
      <c r="N189" s="31" t="str">
        <f t="shared" si="45"/>
        <v>-</v>
      </c>
      <c r="R189" s="140">
        <v>1188</v>
      </c>
      <c r="S189" s="140">
        <v>2</v>
      </c>
      <c r="T189" s="140">
        <v>142188</v>
      </c>
      <c r="U189" s="140">
        <v>242188</v>
      </c>
      <c r="V189" s="186" t="str">
        <f>'가이드 작업용'!M198</f>
        <v>MVP 처치</v>
      </c>
      <c r="W189" s="197" t="e">
        <f t="shared" si="65"/>
        <v>#N/A</v>
      </c>
      <c r="X189" s="202" t="e">
        <f t="shared" si="46"/>
        <v>#N/A</v>
      </c>
      <c r="AC189" s="201">
        <v>142188</v>
      </c>
      <c r="AJ189" s="276">
        <v>142188</v>
      </c>
      <c r="AK189" s="258" t="s">
        <v>10285</v>
      </c>
      <c r="AL189" s="258" t="s">
        <v>10749</v>
      </c>
      <c r="AM189" s="259" t="s">
        <v>10750</v>
      </c>
      <c r="AN189" s="259" t="s">
        <v>10751</v>
      </c>
      <c r="AO189" s="260">
        <v>0</v>
      </c>
      <c r="AP189" s="259" t="s">
        <v>10752</v>
      </c>
      <c r="AQ189" s="259" t="s">
        <v>10753</v>
      </c>
      <c r="AR189" s="259" t="s">
        <v>10754</v>
      </c>
      <c r="AS189" s="259" t="s">
        <v>10755</v>
      </c>
      <c r="AT189" s="241" t="str">
        <f t="shared" si="47"/>
        <v>발키리힘의 파편 제작</v>
      </c>
      <c r="AU189" s="241" t="str">
        <f t="shared" si="48"/>
        <v>Craft Fragment of Valkyrie's Power</v>
      </c>
      <c r="AV189" s="241" t="str">
        <f t="shared" si="49"/>
        <v>製作女武神之力碎片</v>
      </c>
      <c r="AW189" s="241" t="str">
        <f t="shared" si="50"/>
        <v>制作瓦尔基里的碎片</v>
      </c>
      <c r="AX189" s="241">
        <f t="shared" si="51"/>
        <v>0</v>
      </c>
      <c r="AY189" s="241" t="str">
        <f t="shared" si="52"/>
        <v>คราฟ Fragment of Valkyrie's Power</v>
      </c>
      <c r="AZ189" s="241" t="str">
        <f t="shared" si="53"/>
        <v>Buat Pecahan Kekuatan Valkyrie</v>
      </c>
      <c r="BA189" s="241" t="str">
        <f t="shared" si="54"/>
        <v>Maglikha ng Fragment of Valkyrie's Power</v>
      </c>
      <c r="BB189" s="241" t="str">
        <f t="shared" si="55"/>
        <v>Krafkan Serpihan Kuasa Valkyrie</v>
      </c>
      <c r="BC189" s="244"/>
      <c r="BD189" s="244"/>
      <c r="BE189" s="244"/>
      <c r="BF189" s="244"/>
      <c r="BI189" s="236">
        <v>242188</v>
      </c>
      <c r="BJ189" s="235" t="str">
        <f t="shared" si="56"/>
        <v>메인 퀘스트 188 클리어</v>
      </c>
      <c r="BK189" s="234" t="str">
        <f t="shared" si="57"/>
        <v>Main Quest 188 Clear</v>
      </c>
      <c r="BL189" s="234" t="str">
        <f t="shared" si="58"/>
        <v>主線任務188通關</v>
      </c>
      <c r="BM189" s="234" t="str">
        <f t="shared" si="59"/>
        <v>通关主线任务188</v>
      </c>
      <c r="BN189" s="234" t="str">
        <f t="shared" si="60"/>
        <v>メインクエスト188クリア</v>
      </c>
      <c r="BO189" s="234" t="str">
        <f t="shared" si="61"/>
        <v>เคลียร์ Main Quest 188</v>
      </c>
      <c r="BP189" s="234" t="str">
        <f t="shared" si="62"/>
        <v>Misi Utama 188 Selesai</v>
      </c>
      <c r="BQ189" s="234" t="str">
        <f t="shared" si="63"/>
        <v>Tagumpay sa Pangunahing Quest 188</v>
      </c>
      <c r="BR189" s="234" t="str">
        <f t="shared" si="64"/>
        <v>Selesai Pencarian Utama 188</v>
      </c>
    </row>
    <row r="190" spans="1:70" ht="13.5" thickBot="1" x14ac:dyDescent="0.25">
      <c r="A190" s="31">
        <v>142189</v>
      </c>
      <c r="B190" s="201" t="str" cm="1">
        <f t="array" ref="B190">INDEX($AJ:$AS,MATCH($A190,$AJ:$AJ,0),B$1)</f>
        <v>MVP 처치</v>
      </c>
      <c r="C190" s="201" t="str" cm="1">
        <f t="array" ref="C190">INDEX($AJ:$AS,MATCH($A190,$AJ:$AJ,0),C$1)</f>
        <v>Defeat MVP</v>
      </c>
      <c r="D190" s="201" t="str" cm="1">
        <f t="array" ref="D190">INDEX($AJ:$AS,MATCH($A190,$AJ:$AJ,0),D$1)</f>
        <v>擊敗MVP</v>
      </c>
      <c r="E190" s="201" t="str" cm="1">
        <f t="array" ref="E190">INDEX($AJ:$AS,MATCH($A190,$AJ:$AJ,0),E$1)</f>
        <v>击杀MVP</v>
      </c>
      <c r="F190" s="201" t="str" cm="1">
        <f t="array" ref="F190">INDEX($AJ:$AS,MATCH($A190,$AJ:$AJ,0),F$1)</f>
        <v>一次転職</v>
      </c>
      <c r="G190" s="201" t="str" cm="1">
        <f t="array" ref="G190">INDEX($AJ:$AS,MATCH($A190,$AJ:$AJ,0),G$1)</f>
        <v>จัดการ MVP</v>
      </c>
      <c r="H190" s="201" t="str" cm="1">
        <f t="array" ref="H190">INDEX($AJ:$AS,MATCH($A190,$AJ:$AJ,0),H$1)</f>
        <v>Kalahkan MVP</v>
      </c>
      <c r="I190" s="201" t="str" cm="1">
        <f t="array" ref="I190">INDEX($AJ:$AS,MATCH($A190,$AJ:$AJ,0),I$1)</f>
        <v>Talunin ang MVP</v>
      </c>
      <c r="J190" s="201" t="str" cm="1">
        <f t="array" ref="J190">INDEX($AJ:$AS,MATCH($A190,$AJ:$AJ,0),J$1)</f>
        <v>Tewaskan MVP</v>
      </c>
      <c r="K190" s="31">
        <v>0</v>
      </c>
      <c r="L190" s="31">
        <v>142189</v>
      </c>
      <c r="M190" s="31" t="str">
        <f>'가이드 작업용'!M190</f>
        <v>MVP 처치</v>
      </c>
      <c r="N190" s="31" t="str">
        <f t="shared" si="45"/>
        <v>-</v>
      </c>
      <c r="R190" s="140">
        <v>1189</v>
      </c>
      <c r="S190" s="140">
        <v>2</v>
      </c>
      <c r="T190" s="140">
        <v>142189</v>
      </c>
      <c r="U190" s="140">
        <v>242189</v>
      </c>
      <c r="V190" s="186" t="str">
        <f>'가이드 작업용'!M199</f>
        <v>게펜 필드 듀얼 클리어</v>
      </c>
      <c r="W190" s="197" t="e">
        <f t="shared" si="65"/>
        <v>#N/A</v>
      </c>
      <c r="X190" s="202" t="e">
        <f t="shared" si="46"/>
        <v>#N/A</v>
      </c>
      <c r="AC190" s="201">
        <v>142189</v>
      </c>
      <c r="AJ190" s="276">
        <v>142189</v>
      </c>
      <c r="AK190" s="258" t="s">
        <v>2466</v>
      </c>
      <c r="AL190" s="258" t="s">
        <v>8479</v>
      </c>
      <c r="AM190" s="261" t="s">
        <v>9330</v>
      </c>
      <c r="AN190" s="261" t="s">
        <v>9331</v>
      </c>
      <c r="AO190" s="262" t="s">
        <v>9332</v>
      </c>
      <c r="AP190" s="261" t="s">
        <v>9333</v>
      </c>
      <c r="AQ190" s="261" t="s">
        <v>9334</v>
      </c>
      <c r="AR190" s="261" t="s">
        <v>9335</v>
      </c>
      <c r="AS190" s="261" t="s">
        <v>9336</v>
      </c>
      <c r="AT190" s="241" t="str">
        <f t="shared" si="47"/>
        <v>MVP 처치</v>
      </c>
      <c r="AU190" s="241" t="str">
        <f t="shared" si="48"/>
        <v>Defeat MVP</v>
      </c>
      <c r="AV190" s="241" t="str">
        <f t="shared" si="49"/>
        <v>擊敗MVP</v>
      </c>
      <c r="AW190" s="241" t="str">
        <f t="shared" si="50"/>
        <v>击杀MVP</v>
      </c>
      <c r="AX190" s="241" t="str">
        <f t="shared" si="51"/>
        <v>一次転職</v>
      </c>
      <c r="AY190" s="241" t="str">
        <f t="shared" si="52"/>
        <v>จัดการ MVP</v>
      </c>
      <c r="AZ190" s="241" t="str">
        <f t="shared" si="53"/>
        <v>Kalahkan MVP</v>
      </c>
      <c r="BA190" s="241" t="str">
        <f t="shared" si="54"/>
        <v>Talunin ang MVP</v>
      </c>
      <c r="BB190" s="241" t="str">
        <f t="shared" si="55"/>
        <v>Tewaskan MVP</v>
      </c>
      <c r="BC190" s="244"/>
      <c r="BD190" s="244"/>
      <c r="BE190" s="244"/>
      <c r="BF190" s="244"/>
      <c r="BI190" s="236">
        <v>242189</v>
      </c>
      <c r="BJ190" s="235" t="str">
        <f t="shared" si="56"/>
        <v>메인 퀘스트 189 클리어</v>
      </c>
      <c r="BK190" s="234" t="str">
        <f t="shared" si="57"/>
        <v>Main Quest 189 Clear</v>
      </c>
      <c r="BL190" s="234" t="str">
        <f t="shared" si="58"/>
        <v>主線任務189通關</v>
      </c>
      <c r="BM190" s="234" t="str">
        <f t="shared" si="59"/>
        <v>通关主线任务189</v>
      </c>
      <c r="BN190" s="234" t="str">
        <f t="shared" si="60"/>
        <v>メインクエスト189クリア</v>
      </c>
      <c r="BO190" s="234" t="str">
        <f t="shared" si="61"/>
        <v>เคลียร์ Main Quest 189</v>
      </c>
      <c r="BP190" s="234" t="str">
        <f t="shared" si="62"/>
        <v>Misi Utama 189 Selesai</v>
      </c>
      <c r="BQ190" s="234" t="str">
        <f t="shared" si="63"/>
        <v>Tagumpay sa Pangunahing Quest 189</v>
      </c>
      <c r="BR190" s="234" t="str">
        <f t="shared" si="64"/>
        <v>Selesai Pencarian Utama 189</v>
      </c>
    </row>
    <row r="191" spans="1:70" ht="13.5" thickBot="1" x14ac:dyDescent="0.25">
      <c r="A191" s="31">
        <v>142190</v>
      </c>
      <c r="B191" s="201" t="str" cm="1">
        <f t="array" ref="B191">INDEX($AJ:$AS,MATCH($A191,$AJ:$AJ,0),B$1)</f>
        <v>고블린(해머) 보스 처치</v>
      </c>
      <c r="C191" s="201" t="str" cm="1">
        <f t="array" ref="C191">INDEX($AJ:$AS,MATCH($A191,$AJ:$AJ,0),C$1)</f>
        <v>Defeat Goblin (Hammer) Boss</v>
      </c>
      <c r="D191" s="201" t="str" cm="1">
        <f t="array" ref="D191">INDEX($AJ:$AS,MATCH($A191,$AJ:$AJ,0),D$1)</f>
        <v>擊敗榔頭哥布靈BOSS</v>
      </c>
      <c r="E191" s="201" t="str" cm="1">
        <f t="array" ref="E191">INDEX($AJ:$AS,MATCH($A191,$AJ:$AJ,0),E$1)</f>
        <v>击杀哥布灵（钢斧）BOSS</v>
      </c>
      <c r="F191" s="201" cm="1">
        <f t="array" ref="F191">INDEX($AJ:$AS,MATCH($A191,$AJ:$AJ,0),F$1)</f>
        <v>0</v>
      </c>
      <c r="G191" s="201" t="str" cm="1">
        <f t="array" ref="G191">INDEX($AJ:$AS,MATCH($A191,$AJ:$AJ,0),G$1)</f>
        <v>กำจัด Goblin (Hammer)</v>
      </c>
      <c r="H191" s="201" t="str" cm="1">
        <f t="array" ref="H191">INDEX($AJ:$AS,MATCH($A191,$AJ:$AJ,0),H$1)</f>
        <v>Kalahkan Bos Goblin (Palu)</v>
      </c>
      <c r="I191" s="201" t="str" cm="1">
        <f t="array" ref="I191">INDEX($AJ:$AS,MATCH($A191,$AJ:$AJ,0),I$1)</f>
        <v>Talunin ang Goblin (Hammer) Boss</v>
      </c>
      <c r="J191" s="201" t="str" cm="1">
        <f t="array" ref="J191">INDEX($AJ:$AS,MATCH($A191,$AJ:$AJ,0),J$1)</f>
        <v>Tewaskan Boss Goblin (Tukul)</v>
      </c>
      <c r="K191" s="31">
        <v>0</v>
      </c>
      <c r="L191" s="31">
        <v>142190</v>
      </c>
      <c r="M191" s="31" t="str">
        <f>'가이드 작업용'!M191</f>
        <v>고블린(해머) 보스 처치</v>
      </c>
      <c r="N191" s="31" t="str">
        <f t="shared" si="45"/>
        <v>-</v>
      </c>
      <c r="R191" s="140">
        <v>1190</v>
      </c>
      <c r="S191" s="140">
        <v>2</v>
      </c>
      <c r="T191" s="140">
        <v>142190</v>
      </c>
      <c r="U191" s="140">
        <v>242190</v>
      </c>
      <c r="V191" s="186" t="str">
        <f>'가이드 작업용'!M200</f>
        <v>고블린 스팀라이더 보스 처치</v>
      </c>
      <c r="W191" s="197" t="e">
        <f t="shared" si="65"/>
        <v>#N/A</v>
      </c>
      <c r="X191" s="202" t="e">
        <f t="shared" si="46"/>
        <v>#N/A</v>
      </c>
      <c r="AC191" s="201">
        <v>142190</v>
      </c>
      <c r="AJ191" s="276">
        <v>142190</v>
      </c>
      <c r="AK191" s="258" t="s">
        <v>10286</v>
      </c>
      <c r="AL191" s="263" t="s">
        <v>10756</v>
      </c>
      <c r="AM191" s="264" t="s">
        <v>10757</v>
      </c>
      <c r="AN191" s="264" t="s">
        <v>10758</v>
      </c>
      <c r="AO191" s="265">
        <v>0</v>
      </c>
      <c r="AP191" s="264" t="s">
        <v>10740</v>
      </c>
      <c r="AQ191" s="264" t="s">
        <v>10759</v>
      </c>
      <c r="AR191" s="264" t="s">
        <v>10760</v>
      </c>
      <c r="AS191" s="264" t="s">
        <v>10761</v>
      </c>
      <c r="AT191" s="241" t="str">
        <f t="shared" si="47"/>
        <v>고블린(해머) 보스 처치</v>
      </c>
      <c r="AU191" s="241" t="str">
        <f t="shared" si="48"/>
        <v>Defeat Goblin (Hammer) Boss</v>
      </c>
      <c r="AV191" s="241" t="str">
        <f t="shared" si="49"/>
        <v>擊敗榔頭哥布靈BOSS</v>
      </c>
      <c r="AW191" s="241" t="str">
        <f t="shared" si="50"/>
        <v>击杀哥布灵（钢斧）BOSS</v>
      </c>
      <c r="AX191" s="241">
        <f t="shared" si="51"/>
        <v>0</v>
      </c>
      <c r="AY191" s="241" t="str">
        <f t="shared" si="52"/>
        <v>กำจัด Goblin (Hammer)</v>
      </c>
      <c r="AZ191" s="241" t="str">
        <f t="shared" si="53"/>
        <v>Kalahkan Bos Goblin (Palu)</v>
      </c>
      <c r="BA191" s="241" t="str">
        <f t="shared" si="54"/>
        <v>Talunin ang Goblin (Hammer) Boss</v>
      </c>
      <c r="BB191" s="241" t="str">
        <f t="shared" si="55"/>
        <v>Tewaskan Boss Goblin (Tukul)</v>
      </c>
      <c r="BC191" s="243"/>
      <c r="BD191" s="243"/>
      <c r="BE191" s="243"/>
      <c r="BF191" s="243"/>
      <c r="BI191" s="236">
        <v>242190</v>
      </c>
      <c r="BJ191" s="235" t="str">
        <f t="shared" si="56"/>
        <v>메인 퀘스트 190 클리어</v>
      </c>
      <c r="BK191" s="234" t="str">
        <f t="shared" si="57"/>
        <v>Main Quest 190 Clear</v>
      </c>
      <c r="BL191" s="234" t="str">
        <f t="shared" si="58"/>
        <v>主線任務190通關</v>
      </c>
      <c r="BM191" s="234" t="str">
        <f t="shared" si="59"/>
        <v>通关主线任务190</v>
      </c>
      <c r="BN191" s="234" t="str">
        <f t="shared" si="60"/>
        <v>メインクエスト190クリア</v>
      </c>
      <c r="BO191" s="234" t="str">
        <f t="shared" si="61"/>
        <v>เคลียร์ Main Quest 190</v>
      </c>
      <c r="BP191" s="234" t="str">
        <f t="shared" si="62"/>
        <v>Misi Utama 190 Selesai</v>
      </c>
      <c r="BQ191" s="234" t="str">
        <f t="shared" si="63"/>
        <v>Tagumpay sa Pangunahing Quest 190</v>
      </c>
      <c r="BR191" s="234" t="str">
        <f t="shared" si="64"/>
        <v>Selesai Pencarian Utama 190</v>
      </c>
    </row>
    <row r="192" spans="1:70" ht="12.75" thickBot="1" x14ac:dyDescent="0.25">
      <c r="A192" s="31">
        <v>142191</v>
      </c>
      <c r="B192" s="201" t="str" cm="1">
        <f t="array" ref="B192">INDEX($AJ:$AS,MATCH($A192,$AJ:$AJ,0),B$1)</f>
        <v>팬저 고블린 처치</v>
      </c>
      <c r="C192" s="201" t="str" cm="1">
        <f t="array" ref="C192">INDEX($AJ:$AS,MATCH($A192,$AJ:$AJ,0),C$1)</f>
        <v>Defeat Panzer Goblin</v>
      </c>
      <c r="D192" s="201" t="str" cm="1">
        <f t="array" ref="D192">INDEX($AJ:$AS,MATCH($A192,$AJ:$AJ,0),D$1)</f>
        <v>擊敗狂暴哥布靈</v>
      </c>
      <c r="E192" s="201" t="str" cm="1">
        <f t="array" ref="E192">INDEX($AJ:$AS,MATCH($A192,$AJ:$AJ,0),E$1)</f>
        <v>击杀狂暴哥布灵</v>
      </c>
      <c r="F192" s="201" cm="1">
        <f t="array" ref="F192">INDEX($AJ:$AS,MATCH($A192,$AJ:$AJ,0),F$1)</f>
        <v>0</v>
      </c>
      <c r="G192" s="201" t="str" cm="1">
        <f t="array" ref="G192">INDEX($AJ:$AS,MATCH($A192,$AJ:$AJ,0),G$1)</f>
        <v>กำจัด Panzer Goblin</v>
      </c>
      <c r="H192" s="201" t="str" cm="1">
        <f t="array" ref="H192">INDEX($AJ:$AS,MATCH($A192,$AJ:$AJ,0),H$1)</f>
        <v>Kalahkan Panzer Goblin</v>
      </c>
      <c r="I192" s="201" t="str" cm="1">
        <f t="array" ref="I192">INDEX($AJ:$AS,MATCH($A192,$AJ:$AJ,0),I$1)</f>
        <v>Talunin ang Panzer Goblin</v>
      </c>
      <c r="J192" s="201" t="str" cm="1">
        <f t="array" ref="J192">INDEX($AJ:$AS,MATCH($A192,$AJ:$AJ,0),J$1)</f>
        <v>Tewaskan Panzer Goblin</v>
      </c>
      <c r="K192" s="31">
        <v>0</v>
      </c>
      <c r="L192" s="31">
        <v>142191</v>
      </c>
      <c r="M192" s="31" t="str">
        <f>'가이드 작업용'!M192</f>
        <v>팬저 고블린 처치</v>
      </c>
      <c r="N192" s="31" t="str">
        <f t="shared" si="45"/>
        <v>-</v>
      </c>
      <c r="R192" s="140">
        <v>1191</v>
      </c>
      <c r="S192" s="140">
        <v>2</v>
      </c>
      <c r="T192" s="140">
        <v>142191</v>
      </c>
      <c r="U192" s="140">
        <v>242191</v>
      </c>
      <c r="V192" s="186" t="str">
        <f>'가이드 작업용'!M202</f>
        <v>장비 초월</v>
      </c>
      <c r="W192" s="197" t="e">
        <f t="shared" si="65"/>
        <v>#N/A</v>
      </c>
      <c r="X192" s="202" t="e">
        <f t="shared" si="46"/>
        <v>#N/A</v>
      </c>
      <c r="AC192" s="201">
        <v>142191</v>
      </c>
      <c r="AJ192" s="276">
        <v>142191</v>
      </c>
      <c r="AK192" s="258" t="s">
        <v>10287</v>
      </c>
      <c r="AL192" s="258" t="s">
        <v>10762</v>
      </c>
      <c r="AM192" s="266" t="s">
        <v>10763</v>
      </c>
      <c r="AN192" s="266" t="s">
        <v>10764</v>
      </c>
      <c r="AO192" s="266">
        <v>0</v>
      </c>
      <c r="AP192" s="266" t="s">
        <v>10765</v>
      </c>
      <c r="AQ192" s="266" t="s">
        <v>10766</v>
      </c>
      <c r="AR192" s="266" t="s">
        <v>10767</v>
      </c>
      <c r="AS192" s="266" t="s">
        <v>10768</v>
      </c>
      <c r="AT192" s="241" t="str">
        <f t="shared" si="47"/>
        <v>팬저 고블린 처치</v>
      </c>
      <c r="AU192" s="241" t="str">
        <f t="shared" si="48"/>
        <v>Defeat Panzer Goblin</v>
      </c>
      <c r="AV192" s="241" t="str">
        <f t="shared" si="49"/>
        <v>擊敗狂暴哥布靈</v>
      </c>
      <c r="AW192" s="241" t="str">
        <f t="shared" si="50"/>
        <v>击杀狂暴哥布灵</v>
      </c>
      <c r="AX192" s="241">
        <f t="shared" si="51"/>
        <v>0</v>
      </c>
      <c r="AY192" s="241" t="str">
        <f t="shared" si="52"/>
        <v>กำจัด Panzer Goblin</v>
      </c>
      <c r="AZ192" s="241" t="str">
        <f t="shared" si="53"/>
        <v>Kalahkan Panzer Goblin</v>
      </c>
      <c r="BA192" s="241" t="str">
        <f t="shared" si="54"/>
        <v>Talunin ang Panzer Goblin</v>
      </c>
      <c r="BB192" s="241" t="str">
        <f t="shared" si="55"/>
        <v>Tewaskan Panzer Goblin</v>
      </c>
      <c r="BC192" s="241"/>
      <c r="BD192" s="241"/>
      <c r="BE192" s="241"/>
      <c r="BF192" s="241"/>
      <c r="BI192" s="236">
        <v>242191</v>
      </c>
      <c r="BJ192" s="235" t="str">
        <f t="shared" si="56"/>
        <v>메인 퀘스트 191 클리어</v>
      </c>
      <c r="BK192" s="234" t="str">
        <f t="shared" si="57"/>
        <v>Main Quest 191 Clear</v>
      </c>
      <c r="BL192" s="234" t="str">
        <f t="shared" si="58"/>
        <v>主線任務191通關</v>
      </c>
      <c r="BM192" s="234" t="str">
        <f t="shared" si="59"/>
        <v>通关主线任务191</v>
      </c>
      <c r="BN192" s="234" t="str">
        <f t="shared" si="60"/>
        <v>メインクエスト191クリア</v>
      </c>
      <c r="BO192" s="234" t="str">
        <f t="shared" si="61"/>
        <v>เคลียร์ Main Quest 191</v>
      </c>
      <c r="BP192" s="234" t="str">
        <f t="shared" si="62"/>
        <v>Misi Utama 191 Selesai</v>
      </c>
      <c r="BQ192" s="234" t="str">
        <f t="shared" si="63"/>
        <v>Tagumpay sa Pangunahing Quest 191</v>
      </c>
      <c r="BR192" s="234" t="str">
        <f t="shared" si="64"/>
        <v>Selesai Pencarian Utama 191</v>
      </c>
    </row>
    <row r="193" spans="1:70" ht="13.5" thickBot="1" x14ac:dyDescent="0.25">
      <c r="A193" s="31">
        <v>142192</v>
      </c>
      <c r="B193" s="201" t="str" cm="1">
        <f t="array" ref="B193">INDEX($AJ:$AS,MATCH($A193,$AJ:$AJ,0),B$1)</f>
        <v>게펜 필드 4 유니크 MVP 처치</v>
      </c>
      <c r="C193" s="201" t="str" cm="1">
        <f t="array" ref="C193">INDEX($AJ:$AS,MATCH($A193,$AJ:$AJ,0),C$1)</f>
        <v>Transcend Gear</v>
      </c>
      <c r="D193" s="201" t="str" cm="1">
        <f t="array" ref="D193">INDEX($AJ:$AS,MATCH($A193,$AJ:$AJ,0),D$1)</f>
        <v>突破裝備</v>
      </c>
      <c r="E193" s="201" t="str" cm="1">
        <f t="array" ref="E193">INDEX($AJ:$AS,MATCH($A193,$AJ:$AJ,0),E$1)</f>
        <v>装备突破</v>
      </c>
      <c r="F193" s="201" cm="1">
        <f t="array" ref="F193">INDEX($AJ:$AS,MATCH($A193,$AJ:$AJ,0),F$1)</f>
        <v>0</v>
      </c>
      <c r="G193" s="201" t="str" cm="1">
        <f t="array" ref="G193">INDEX($AJ:$AS,MATCH($A193,$AJ:$AJ,0),G$1)</f>
        <v>ข้ามขีดจำกัดอุปกรณ์</v>
      </c>
      <c r="H193" s="201" t="str" cm="1">
        <f t="array" ref="H193">INDEX($AJ:$AS,MATCH($A193,$AJ:$AJ,0),H$1)</f>
        <v>Transendensi Peralatan</v>
      </c>
      <c r="I193" s="201" t="str" cm="1">
        <f t="array" ref="I193">INDEX($AJ:$AS,MATCH($A193,$AJ:$AJ,0),I$1)</f>
        <v>Transcend Gear</v>
      </c>
      <c r="J193" s="201" t="str" cm="1">
        <f t="array" ref="J193">INDEX($AJ:$AS,MATCH($A193,$AJ:$AJ,0),J$1)</f>
        <v>Transenkan Kelengkapan</v>
      </c>
      <c r="K193" s="31">
        <v>0</v>
      </c>
      <c r="L193" s="31">
        <v>142192</v>
      </c>
      <c r="M193" s="31" t="str">
        <f>'가이드 작업용'!M193</f>
        <v>게펜 필드 4 유니크 MVP 처치</v>
      </c>
      <c r="N193" s="31" t="str">
        <f t="shared" si="45"/>
        <v>-</v>
      </c>
      <c r="R193" s="140">
        <v>1192</v>
      </c>
      <c r="S193" s="140">
        <v>2</v>
      </c>
      <c r="T193" s="140">
        <v>142192</v>
      </c>
      <c r="U193" s="140">
        <v>242192</v>
      </c>
      <c r="V193" s="186" t="str">
        <f>'가이드 작업용'!M203</f>
        <v>MVP 처치</v>
      </c>
      <c r="W193" s="197" t="e">
        <f t="shared" si="65"/>
        <v>#N/A</v>
      </c>
      <c r="X193" s="202" t="e">
        <f t="shared" si="46"/>
        <v>#N/A</v>
      </c>
      <c r="AC193" s="201">
        <v>142192</v>
      </c>
      <c r="AJ193" s="276">
        <v>142192</v>
      </c>
      <c r="AK193" s="258" t="s">
        <v>10366</v>
      </c>
      <c r="AL193" s="263" t="s">
        <v>10769</v>
      </c>
      <c r="AM193" s="264" t="s">
        <v>10770</v>
      </c>
      <c r="AN193" s="264" t="s">
        <v>10771</v>
      </c>
      <c r="AO193" s="265">
        <v>0</v>
      </c>
      <c r="AP193" s="264" t="s">
        <v>10772</v>
      </c>
      <c r="AQ193" s="264" t="s">
        <v>10773</v>
      </c>
      <c r="AR193" s="264" t="s">
        <v>10769</v>
      </c>
      <c r="AS193" s="264" t="s">
        <v>10774</v>
      </c>
      <c r="AT193" s="241" t="str">
        <f t="shared" si="47"/>
        <v>게펜 필드 4 유니크 MVP 처치</v>
      </c>
      <c r="AU193" s="241" t="str">
        <f t="shared" si="48"/>
        <v>Transcend Gear</v>
      </c>
      <c r="AV193" s="241" t="str">
        <f t="shared" si="49"/>
        <v>突破裝備</v>
      </c>
      <c r="AW193" s="241" t="str">
        <f t="shared" si="50"/>
        <v>装备突破</v>
      </c>
      <c r="AX193" s="241">
        <f t="shared" si="51"/>
        <v>0</v>
      </c>
      <c r="AY193" s="241" t="str">
        <f t="shared" si="52"/>
        <v>ข้ามขีดจำกัดอุปกรณ์</v>
      </c>
      <c r="AZ193" s="241" t="str">
        <f t="shared" si="53"/>
        <v>Transendensi Peralatan</v>
      </c>
      <c r="BA193" s="241" t="str">
        <f t="shared" si="54"/>
        <v>Transcend Gear</v>
      </c>
      <c r="BB193" s="241" t="str">
        <f t="shared" si="55"/>
        <v>Transenkan Kelengkapan</v>
      </c>
      <c r="BC193" s="243"/>
      <c r="BD193" s="243"/>
      <c r="BE193" s="243"/>
      <c r="BF193" s="243"/>
      <c r="BI193" s="236">
        <v>242192</v>
      </c>
      <c r="BJ193" s="235" t="str">
        <f t="shared" si="56"/>
        <v>메인 퀘스트 192 클리어</v>
      </c>
      <c r="BK193" s="234" t="str">
        <f t="shared" si="57"/>
        <v>Main Quest 192 Clear</v>
      </c>
      <c r="BL193" s="234" t="str">
        <f t="shared" si="58"/>
        <v>主線任務192通關</v>
      </c>
      <c r="BM193" s="234" t="str">
        <f t="shared" si="59"/>
        <v>通关主线任务192</v>
      </c>
      <c r="BN193" s="234" t="str">
        <f t="shared" si="60"/>
        <v>メインクエスト192クリア</v>
      </c>
      <c r="BO193" s="234" t="str">
        <f t="shared" si="61"/>
        <v>เคลียร์ Main Quest 192</v>
      </c>
      <c r="BP193" s="234" t="str">
        <f t="shared" si="62"/>
        <v>Misi Utama 192 Selesai</v>
      </c>
      <c r="BQ193" s="234" t="str">
        <f t="shared" si="63"/>
        <v>Tagumpay sa Pangunahing Quest 192</v>
      </c>
      <c r="BR193" s="234" t="str">
        <f t="shared" si="64"/>
        <v>Selesai Pencarian Utama 192</v>
      </c>
    </row>
    <row r="194" spans="1:70" ht="13.5" thickBot="1" x14ac:dyDescent="0.25">
      <c r="A194" s="31">
        <v>142193</v>
      </c>
      <c r="B194" s="201" t="str" cm="1">
        <f t="array" ref="B194">INDEX($AJ:$AS,MATCH($A194,$AJ:$AJ,0),B$1)</f>
        <v>MVP 처치</v>
      </c>
      <c r="C194" s="201" t="str" cm="1">
        <f t="array" ref="C194">INDEX($AJ:$AS,MATCH($A194,$AJ:$AJ,0),C$1)</f>
        <v>Defeat MVP</v>
      </c>
      <c r="D194" s="201" t="str" cm="1">
        <f t="array" ref="D194">INDEX($AJ:$AS,MATCH($A194,$AJ:$AJ,0),D$1)</f>
        <v>擊敗MVP</v>
      </c>
      <c r="E194" s="201" t="str" cm="1">
        <f t="array" ref="E194">INDEX($AJ:$AS,MATCH($A194,$AJ:$AJ,0),E$1)</f>
        <v>击杀MVP</v>
      </c>
      <c r="F194" s="201" t="str" cm="1">
        <f t="array" ref="F194">INDEX($AJ:$AS,MATCH($A194,$AJ:$AJ,0),F$1)</f>
        <v>一次転職</v>
      </c>
      <c r="G194" s="201" t="str" cm="1">
        <f t="array" ref="G194">INDEX($AJ:$AS,MATCH($A194,$AJ:$AJ,0),G$1)</f>
        <v>จัดการ MVP</v>
      </c>
      <c r="H194" s="201" t="str" cm="1">
        <f t="array" ref="H194">INDEX($AJ:$AS,MATCH($A194,$AJ:$AJ,0),H$1)</f>
        <v>Kalahkan MVP</v>
      </c>
      <c r="I194" s="201" t="str" cm="1">
        <f t="array" ref="I194">INDEX($AJ:$AS,MATCH($A194,$AJ:$AJ,0),I$1)</f>
        <v>Talunin ang MVP</v>
      </c>
      <c r="J194" s="201" t="str" cm="1">
        <f t="array" ref="J194">INDEX($AJ:$AS,MATCH($A194,$AJ:$AJ,0),J$1)</f>
        <v>Tewaskan MVP</v>
      </c>
      <c r="K194" s="31">
        <v>0</v>
      </c>
      <c r="L194" s="31">
        <v>142193</v>
      </c>
      <c r="M194" s="31" t="str">
        <f>'가이드 작업용'!M194</f>
        <v>MVP 처치</v>
      </c>
      <c r="N194" s="31" t="str">
        <f t="shared" si="45"/>
        <v>-</v>
      </c>
      <c r="R194" s="140">
        <v>1193</v>
      </c>
      <c r="S194" s="140">
        <v>2</v>
      </c>
      <c r="T194" s="140">
        <v>142193</v>
      </c>
      <c r="U194" s="140">
        <v>242193</v>
      </c>
      <c r="V194" s="186" t="str">
        <f>'가이드 작업용'!M204</f>
        <v>오크 베이비 보스 처치</v>
      </c>
      <c r="W194" s="197" t="e">
        <f t="shared" si="65"/>
        <v>#N/A</v>
      </c>
      <c r="X194" s="202" t="e">
        <f t="shared" si="46"/>
        <v>#N/A</v>
      </c>
      <c r="AC194" s="201">
        <v>142193</v>
      </c>
      <c r="AJ194" s="276">
        <v>142193</v>
      </c>
      <c r="AK194" s="258" t="s">
        <v>2466</v>
      </c>
      <c r="AL194" s="258" t="s">
        <v>8479</v>
      </c>
      <c r="AM194" s="259" t="s">
        <v>9330</v>
      </c>
      <c r="AN194" s="259" t="s">
        <v>9331</v>
      </c>
      <c r="AO194" s="260" t="s">
        <v>9332</v>
      </c>
      <c r="AP194" s="259" t="s">
        <v>9333</v>
      </c>
      <c r="AQ194" s="259" t="s">
        <v>9334</v>
      </c>
      <c r="AR194" s="259" t="s">
        <v>9335</v>
      </c>
      <c r="AS194" s="259" t="s">
        <v>9336</v>
      </c>
      <c r="AT194" s="241" t="str">
        <f t="shared" si="47"/>
        <v>MVP 처치</v>
      </c>
      <c r="AU194" s="241" t="str">
        <f t="shared" si="48"/>
        <v>Defeat MVP</v>
      </c>
      <c r="AV194" s="241" t="str">
        <f t="shared" si="49"/>
        <v>擊敗MVP</v>
      </c>
      <c r="AW194" s="241" t="str">
        <f t="shared" si="50"/>
        <v>击杀MVP</v>
      </c>
      <c r="AX194" s="241" t="str">
        <f t="shared" si="51"/>
        <v>一次転職</v>
      </c>
      <c r="AY194" s="241" t="str">
        <f t="shared" si="52"/>
        <v>จัดการ MVP</v>
      </c>
      <c r="AZ194" s="241" t="str">
        <f t="shared" si="53"/>
        <v>Kalahkan MVP</v>
      </c>
      <c r="BA194" s="241" t="str">
        <f t="shared" si="54"/>
        <v>Talunin ang MVP</v>
      </c>
      <c r="BB194" s="241" t="str">
        <f t="shared" si="55"/>
        <v>Tewaskan MVP</v>
      </c>
      <c r="BC194" s="244"/>
      <c r="BD194" s="244"/>
      <c r="BE194" s="244"/>
      <c r="BF194" s="244"/>
      <c r="BI194" s="236">
        <v>242193</v>
      </c>
      <c r="BJ194" s="235" t="str">
        <f t="shared" si="56"/>
        <v>메인 퀘스트 193 클리어</v>
      </c>
      <c r="BK194" s="234" t="str">
        <f t="shared" si="57"/>
        <v>Main Quest 193 Clear</v>
      </c>
      <c r="BL194" s="234" t="str">
        <f t="shared" si="58"/>
        <v>主線任務193通關</v>
      </c>
      <c r="BM194" s="234" t="str">
        <f t="shared" si="59"/>
        <v>通关主线任务193</v>
      </c>
      <c r="BN194" s="234" t="str">
        <f t="shared" si="60"/>
        <v>メインクエスト193クリア</v>
      </c>
      <c r="BO194" s="234" t="str">
        <f t="shared" si="61"/>
        <v>เคลียร์ Main Quest 193</v>
      </c>
      <c r="BP194" s="234" t="str">
        <f t="shared" si="62"/>
        <v>Misi Utama 193 Selesai</v>
      </c>
      <c r="BQ194" s="234" t="str">
        <f t="shared" si="63"/>
        <v>Tagumpay sa Pangunahing Quest 193</v>
      </c>
      <c r="BR194" s="234" t="str">
        <f t="shared" si="64"/>
        <v>Selesai Pencarian Utama 193</v>
      </c>
    </row>
    <row r="195" spans="1:70" ht="13.5" thickBot="1" x14ac:dyDescent="0.25">
      <c r="A195" s="31">
        <v>142194</v>
      </c>
      <c r="B195" s="201" t="str" cm="1">
        <f t="array" ref="B195">INDEX($AJ:$AS,MATCH($A195,$AJ:$AJ,0),B$1)</f>
        <v>팬저 고블린 보스 처치</v>
      </c>
      <c r="C195" s="201" t="str" cm="1">
        <f t="array" ref="C195">INDEX($AJ:$AS,MATCH($A195,$AJ:$AJ,0),C$1)</f>
        <v>Defeat Panzer Goblin Boss</v>
      </c>
      <c r="D195" s="201" t="str" cm="1">
        <f t="array" ref="D195">INDEX($AJ:$AS,MATCH($A195,$AJ:$AJ,0),D$1)</f>
        <v>擊敗狂暴哥布靈BOSS</v>
      </c>
      <c r="E195" s="201" t="str" cm="1">
        <f t="array" ref="E195">INDEX($AJ:$AS,MATCH($A195,$AJ:$AJ,0),E$1)</f>
        <v>击杀狂暴哥布灵BOSS</v>
      </c>
      <c r="F195" s="201" cm="1">
        <f t="array" ref="F195">INDEX($AJ:$AS,MATCH($A195,$AJ:$AJ,0),F$1)</f>
        <v>0</v>
      </c>
      <c r="G195" s="201" t="str" cm="1">
        <f t="array" ref="G195">INDEX($AJ:$AS,MATCH($A195,$AJ:$AJ,0),G$1)</f>
        <v>กำจัด Panzer Goblin Boss</v>
      </c>
      <c r="H195" s="201" t="str" cm="1">
        <f t="array" ref="H195">INDEX($AJ:$AS,MATCH($A195,$AJ:$AJ,0),H$1)</f>
        <v>Kalahkan Bos Panzer Goblin</v>
      </c>
      <c r="I195" s="201" t="str" cm="1">
        <f t="array" ref="I195">INDEX($AJ:$AS,MATCH($A195,$AJ:$AJ,0),I$1)</f>
        <v>Talunin ang Panzer Goblin Boss</v>
      </c>
      <c r="J195" s="201" t="str" cm="1">
        <f t="array" ref="J195">INDEX($AJ:$AS,MATCH($A195,$AJ:$AJ,0),J$1)</f>
        <v>Tewaskan Boss Panzer Goblin</v>
      </c>
      <c r="K195" s="31">
        <v>0</v>
      </c>
      <c r="L195" s="31">
        <v>142194</v>
      </c>
      <c r="M195" s="31" t="str">
        <f>'가이드 작업용'!M195</f>
        <v>팬저 고블린 보스 처치</v>
      </c>
      <c r="N195" s="31" t="str">
        <f t="shared" ref="N195:N258" si="66">IF(B195=M195,"-","다름")</f>
        <v>-</v>
      </c>
      <c r="R195" s="140">
        <v>1194</v>
      </c>
      <c r="S195" s="140">
        <v>2</v>
      </c>
      <c r="T195" s="140">
        <v>142194</v>
      </c>
      <c r="U195" s="140">
        <v>242194</v>
      </c>
      <c r="V195" s="186" t="str">
        <f>'가이드 작업용'!M206</f>
        <v>오크 마을 싱글 미궁 클리어</v>
      </c>
      <c r="W195" s="197" t="e">
        <f t="shared" si="65"/>
        <v>#N/A</v>
      </c>
      <c r="X195" s="202" t="e">
        <f t="shared" ref="X195:X258" si="67">VLOOKUP(T195,$AC$2:$AD$124,2,FALSE)</f>
        <v>#N/A</v>
      </c>
      <c r="AC195" s="201">
        <v>142194</v>
      </c>
      <c r="AJ195" s="276">
        <v>142194</v>
      </c>
      <c r="AK195" s="258" t="s">
        <v>10288</v>
      </c>
      <c r="AL195" s="258" t="s">
        <v>10775</v>
      </c>
      <c r="AM195" s="259" t="s">
        <v>10776</v>
      </c>
      <c r="AN195" s="259" t="s">
        <v>10777</v>
      </c>
      <c r="AO195" s="260">
        <v>0</v>
      </c>
      <c r="AP195" s="259" t="s">
        <v>10778</v>
      </c>
      <c r="AQ195" s="259" t="s">
        <v>10779</v>
      </c>
      <c r="AR195" s="259" t="s">
        <v>10780</v>
      </c>
      <c r="AS195" s="259" t="s">
        <v>10781</v>
      </c>
      <c r="AT195" s="241" t="str">
        <f t="shared" ref="AT195:AT258" si="68">IFERROR(VLOOKUP($AJ195,$BU$24:$CD$43,AT$1,FALSE),AK195)</f>
        <v>팬저 고블린 보스 처치</v>
      </c>
      <c r="AU195" s="241" t="str">
        <f t="shared" ref="AU195:AU258" si="69">IFERROR(VLOOKUP($AJ195,$BU$24:$CD$43,AU$1,FALSE),AL195)</f>
        <v>Defeat Panzer Goblin Boss</v>
      </c>
      <c r="AV195" s="241" t="str">
        <f t="shared" ref="AV195:AV258" si="70">IFERROR(VLOOKUP($AJ195,$BU$24:$CD$43,AV$1,FALSE),AM195)</f>
        <v>擊敗狂暴哥布靈BOSS</v>
      </c>
      <c r="AW195" s="241" t="str">
        <f t="shared" ref="AW195:AW258" si="71">IFERROR(VLOOKUP($AJ195,$BU$24:$CD$43,AW$1,FALSE),AN195)</f>
        <v>击杀狂暴哥布灵BOSS</v>
      </c>
      <c r="AX195" s="241">
        <f t="shared" ref="AX195:AX258" si="72">IFERROR(VLOOKUP($AJ195,$BU$24:$CD$43,AX$1,FALSE),AO195)</f>
        <v>0</v>
      </c>
      <c r="AY195" s="241" t="str">
        <f t="shared" ref="AY195:AY258" si="73">IFERROR(VLOOKUP($AJ195,$BU$24:$CD$43,AY$1,FALSE),AP195)</f>
        <v>กำจัด Panzer Goblin Boss</v>
      </c>
      <c r="AZ195" s="241" t="str">
        <f t="shared" ref="AZ195:AZ258" si="74">IFERROR(VLOOKUP($AJ195,$BU$24:$CD$43,AZ$1,FALSE),AQ195)</f>
        <v>Kalahkan Bos Panzer Goblin</v>
      </c>
      <c r="BA195" s="241" t="str">
        <f t="shared" ref="BA195:BA258" si="75">IFERROR(VLOOKUP($AJ195,$BU$24:$CD$43,BA$1,FALSE),AR195)</f>
        <v>Talunin ang Panzer Goblin Boss</v>
      </c>
      <c r="BB195" s="241" t="str">
        <f t="shared" ref="BB195:BB258" si="76">IFERROR(VLOOKUP($AJ195,$BU$24:$CD$43,BB$1,FALSE),AS195)</f>
        <v>Tewaskan Boss Panzer Goblin</v>
      </c>
      <c r="BC195" s="244"/>
      <c r="BD195" s="244"/>
      <c r="BE195" s="244"/>
      <c r="BF195" s="244"/>
      <c r="BI195" s="236">
        <v>242194</v>
      </c>
      <c r="BJ195" s="235" t="str">
        <f t="shared" ref="BJ195:BJ258" si="77">"메인 퀘스트 "&amp;ROW()-1&amp;" 클리어"</f>
        <v>메인 퀘스트 194 클리어</v>
      </c>
      <c r="BK195" s="234" t="str">
        <f t="shared" ref="BK195:BK258" si="78">"Main Quest "&amp;ROW()-1&amp;" Clear"</f>
        <v>Main Quest 194 Clear</v>
      </c>
      <c r="BL195" s="234" t="str">
        <f t="shared" ref="BL195:BL258" si="79">"主線任務"&amp;ROW()-1&amp;"通關"</f>
        <v>主線任務194通關</v>
      </c>
      <c r="BM195" s="234" t="str">
        <f t="shared" ref="BM195:BM258" si="80">"通关主线任务"&amp;ROW()-1</f>
        <v>通关主线任务194</v>
      </c>
      <c r="BN195" s="234" t="str">
        <f t="shared" ref="BN195:BN258" si="81">"メインクエスト"&amp;ROW()-1&amp;"クリア"</f>
        <v>メインクエスト194クリア</v>
      </c>
      <c r="BO195" s="234" t="str">
        <f t="shared" ref="BO195:BO258" si="82">"เคลียร์ Main Quest "&amp;ROW()-1</f>
        <v>เคลียร์ Main Quest 194</v>
      </c>
      <c r="BP195" s="234" t="str">
        <f t="shared" ref="BP195:BP258" si="83">"Misi Utama "&amp;ROW()-1&amp;" Selesai"</f>
        <v>Misi Utama 194 Selesai</v>
      </c>
      <c r="BQ195" s="234" t="str">
        <f t="shared" ref="BQ195:BQ258" si="84">"Tagumpay sa Pangunahing Quest "&amp;ROW()-1</f>
        <v>Tagumpay sa Pangunahing Quest 194</v>
      </c>
      <c r="BR195" s="234" t="str">
        <f t="shared" ref="BR195:BR258" si="85">"Selesai Pencarian Utama "&amp;ROW()-1</f>
        <v>Selesai Pencarian Utama 194</v>
      </c>
    </row>
    <row r="196" spans="1:70" ht="13.5" thickBot="1" x14ac:dyDescent="0.25">
      <c r="A196" s="31">
        <v>142195</v>
      </c>
      <c r="B196" s="201" t="str" cm="1">
        <f t="array" ref="B196">INDEX($AJ:$AS,MATCH($A196,$AJ:$AJ,0),B$1)</f>
        <v>고블린 스팀라이더 처치</v>
      </c>
      <c r="C196" s="201" t="str" cm="1">
        <f t="array" ref="C196">INDEX($AJ:$AS,MATCH($A196,$AJ:$AJ,0),C$1)</f>
        <v>Defeat Goblin Steamrider</v>
      </c>
      <c r="D196" s="201" t="str" cm="1">
        <f t="array" ref="D196">INDEX($AJ:$AS,MATCH($A196,$AJ:$AJ,0),D$1)</f>
        <v>擊敗噴射哥布靈</v>
      </c>
      <c r="E196" s="201" t="str" cm="1">
        <f t="array" ref="E196">INDEX($AJ:$AS,MATCH($A196,$AJ:$AJ,0),E$1)</f>
        <v>击杀喷射哥布灵</v>
      </c>
      <c r="F196" s="201" cm="1">
        <f t="array" ref="F196">INDEX($AJ:$AS,MATCH($A196,$AJ:$AJ,0),F$1)</f>
        <v>0</v>
      </c>
      <c r="G196" s="201" t="str" cm="1">
        <f t="array" ref="G196">INDEX($AJ:$AS,MATCH($A196,$AJ:$AJ,0),G$1)</f>
        <v>กำจัด Goblin Steamrider</v>
      </c>
      <c r="H196" s="201" t="str" cm="1">
        <f t="array" ref="H196">INDEX($AJ:$AS,MATCH($A196,$AJ:$AJ,0),H$1)</f>
        <v>Kalahkan Goblin Steamrider</v>
      </c>
      <c r="I196" s="201" t="str" cm="1">
        <f t="array" ref="I196">INDEX($AJ:$AS,MATCH($A196,$AJ:$AJ,0),I$1)</f>
        <v>Talunin ang Goblin Steamrider</v>
      </c>
      <c r="J196" s="201" t="str" cm="1">
        <f t="array" ref="J196">INDEX($AJ:$AS,MATCH($A196,$AJ:$AJ,0),J$1)</f>
        <v>Tewaskan Goblin Steamrider</v>
      </c>
      <c r="K196" s="31">
        <v>0</v>
      </c>
      <c r="L196" s="31">
        <v>142195</v>
      </c>
      <c r="M196" s="31" t="str">
        <f>'가이드 작업용'!M196</f>
        <v>고블린 스팀라이더 처치</v>
      </c>
      <c r="N196" s="31" t="str">
        <f t="shared" si="66"/>
        <v>-</v>
      </c>
      <c r="R196" s="140">
        <v>1195</v>
      </c>
      <c r="S196" s="140">
        <v>2</v>
      </c>
      <c r="T196" s="140">
        <v>142195</v>
      </c>
      <c r="U196" s="140">
        <v>242195</v>
      </c>
      <c r="V196" s="186" t="str">
        <f>'가이드 작업용'!M208</f>
        <v>MVP 처치</v>
      </c>
      <c r="W196" s="197" t="e">
        <f t="shared" si="65"/>
        <v>#N/A</v>
      </c>
      <c r="X196" s="202" t="e">
        <f t="shared" si="67"/>
        <v>#N/A</v>
      </c>
      <c r="AC196" s="201">
        <v>142195</v>
      </c>
      <c r="AJ196" s="276">
        <v>142195</v>
      </c>
      <c r="AK196" s="258" t="s">
        <v>10289</v>
      </c>
      <c r="AL196" s="258" t="s">
        <v>10782</v>
      </c>
      <c r="AM196" s="259" t="s">
        <v>10783</v>
      </c>
      <c r="AN196" s="259" t="s">
        <v>10784</v>
      </c>
      <c r="AO196" s="260">
        <v>0</v>
      </c>
      <c r="AP196" s="259" t="s">
        <v>10785</v>
      </c>
      <c r="AQ196" s="259" t="s">
        <v>10786</v>
      </c>
      <c r="AR196" s="259" t="s">
        <v>10787</v>
      </c>
      <c r="AS196" s="259" t="s">
        <v>10788</v>
      </c>
      <c r="AT196" s="241" t="str">
        <f t="shared" si="68"/>
        <v>고블린 스팀라이더 처치</v>
      </c>
      <c r="AU196" s="241" t="str">
        <f t="shared" si="69"/>
        <v>Defeat Goblin Steamrider</v>
      </c>
      <c r="AV196" s="241" t="str">
        <f t="shared" si="70"/>
        <v>擊敗噴射哥布靈</v>
      </c>
      <c r="AW196" s="241" t="str">
        <f t="shared" si="71"/>
        <v>击杀喷射哥布灵</v>
      </c>
      <c r="AX196" s="241">
        <f t="shared" si="72"/>
        <v>0</v>
      </c>
      <c r="AY196" s="241" t="str">
        <f t="shared" si="73"/>
        <v>กำจัด Goblin Steamrider</v>
      </c>
      <c r="AZ196" s="241" t="str">
        <f t="shared" si="74"/>
        <v>Kalahkan Goblin Steamrider</v>
      </c>
      <c r="BA196" s="241" t="str">
        <f t="shared" si="75"/>
        <v>Talunin ang Goblin Steamrider</v>
      </c>
      <c r="BB196" s="241" t="str">
        <f t="shared" si="76"/>
        <v>Tewaskan Goblin Steamrider</v>
      </c>
      <c r="BC196" s="244"/>
      <c r="BD196" s="244"/>
      <c r="BE196" s="244"/>
      <c r="BF196" s="244"/>
      <c r="BI196" s="236">
        <v>242195</v>
      </c>
      <c r="BJ196" s="235" t="str">
        <f t="shared" si="77"/>
        <v>메인 퀘스트 195 클리어</v>
      </c>
      <c r="BK196" s="234" t="str">
        <f t="shared" si="78"/>
        <v>Main Quest 195 Clear</v>
      </c>
      <c r="BL196" s="234" t="str">
        <f t="shared" si="79"/>
        <v>主線任務195通關</v>
      </c>
      <c r="BM196" s="234" t="str">
        <f t="shared" si="80"/>
        <v>通关主线任务195</v>
      </c>
      <c r="BN196" s="234" t="str">
        <f t="shared" si="81"/>
        <v>メインクエスト195クリア</v>
      </c>
      <c r="BO196" s="234" t="str">
        <f t="shared" si="82"/>
        <v>เคลียร์ Main Quest 195</v>
      </c>
      <c r="BP196" s="234" t="str">
        <f t="shared" si="83"/>
        <v>Misi Utama 195 Selesai</v>
      </c>
      <c r="BQ196" s="234" t="str">
        <f t="shared" si="84"/>
        <v>Tagumpay sa Pangunahing Quest 195</v>
      </c>
      <c r="BR196" s="234" t="str">
        <f t="shared" si="85"/>
        <v>Selesai Pencarian Utama 195</v>
      </c>
    </row>
    <row r="197" spans="1:70" ht="13.5" thickBot="1" x14ac:dyDescent="0.25">
      <c r="A197" s="31">
        <v>142196</v>
      </c>
      <c r="B197" s="201" t="str" cm="1">
        <f t="array" ref="B197">INDEX($AJ:$AS,MATCH($A197,$AJ:$AJ,0),B$1)</f>
        <v>카드 강화</v>
      </c>
      <c r="C197" s="201" t="str" cm="1">
        <f t="array" ref="C197">INDEX($AJ:$AS,MATCH($A197,$AJ:$AJ,0),C$1)</f>
        <v>Card Upgrade</v>
      </c>
      <c r="D197" s="201" t="str" cm="1">
        <f t="array" ref="D197">INDEX($AJ:$AS,MATCH($A197,$AJ:$AJ,0),D$1)</f>
        <v>強化卡片</v>
      </c>
      <c r="E197" s="201" t="str" cm="1">
        <f t="array" ref="E197">INDEX($AJ:$AS,MATCH($A197,$AJ:$AJ,0),E$1)</f>
        <v>强化卡片</v>
      </c>
      <c r="F197" s="201" t="str" cm="1">
        <f t="array" ref="F197">INDEX($AJ:$AS,MATCH($A197,$AJ:$AJ,0),F$1)</f>
        <v>カード強化</v>
      </c>
      <c r="G197" s="201" t="str" cm="1">
        <f t="array" ref="G197">INDEX($AJ:$AS,MATCH($A197,$AJ:$AJ,0),G$1)</f>
        <v>อัปเกรดการ์ด</v>
      </c>
      <c r="H197" s="201" t="str" cm="1">
        <f t="array" ref="H197">INDEX($AJ:$AS,MATCH($A197,$AJ:$AJ,0),H$1)</f>
        <v>Peningkatan Kartu</v>
      </c>
      <c r="I197" s="201" t="str" cm="1">
        <f t="array" ref="I197">INDEX($AJ:$AS,MATCH($A197,$AJ:$AJ,0),I$1)</f>
        <v>Card Upgrade</v>
      </c>
      <c r="J197" s="201" t="str" cm="1">
        <f t="array" ref="J197">INDEX($AJ:$AS,MATCH($A197,$AJ:$AJ,0),J$1)</f>
        <v>Naik Tahap Kad</v>
      </c>
      <c r="K197" s="31">
        <v>0</v>
      </c>
      <c r="L197" s="31">
        <v>142196</v>
      </c>
      <c r="M197" s="31" t="str">
        <f>'가이드 작업용'!M197</f>
        <v>카드 강화</v>
      </c>
      <c r="N197" s="31" t="str">
        <f t="shared" si="66"/>
        <v>-</v>
      </c>
      <c r="R197" s="140">
        <v>1196</v>
      </c>
      <c r="S197" s="140">
        <v>2</v>
      </c>
      <c r="T197" s="140">
        <v>142196</v>
      </c>
      <c r="U197" s="140">
        <v>242196</v>
      </c>
      <c r="V197" s="186" t="str">
        <f>'가이드 작업용'!M209</f>
        <v>오크 워리어 보스 처치</v>
      </c>
      <c r="W197" s="197" t="e">
        <f t="shared" si="65"/>
        <v>#N/A</v>
      </c>
      <c r="X197" s="202" t="e">
        <f t="shared" si="67"/>
        <v>#N/A</v>
      </c>
      <c r="AC197" s="201">
        <v>142196</v>
      </c>
      <c r="AJ197" s="276">
        <v>142196</v>
      </c>
      <c r="AK197" s="258" t="s">
        <v>2749</v>
      </c>
      <c r="AL197" s="258" t="s">
        <v>9417</v>
      </c>
      <c r="AM197" s="259" t="s">
        <v>9413</v>
      </c>
      <c r="AN197" s="259" t="s">
        <v>9414</v>
      </c>
      <c r="AO197" s="260" t="s">
        <v>9578</v>
      </c>
      <c r="AP197" s="259" t="s">
        <v>9415</v>
      </c>
      <c r="AQ197" s="259" t="s">
        <v>9416</v>
      </c>
      <c r="AR197" s="259" t="s">
        <v>9417</v>
      </c>
      <c r="AS197" s="259" t="s">
        <v>9418</v>
      </c>
      <c r="AT197" s="241" t="str">
        <f t="shared" si="68"/>
        <v>카드 강화</v>
      </c>
      <c r="AU197" s="241" t="str">
        <f t="shared" si="69"/>
        <v>Card Upgrade</v>
      </c>
      <c r="AV197" s="241" t="str">
        <f t="shared" si="70"/>
        <v>強化卡片</v>
      </c>
      <c r="AW197" s="241" t="str">
        <f t="shared" si="71"/>
        <v>强化卡片</v>
      </c>
      <c r="AX197" s="241" t="str">
        <f t="shared" si="72"/>
        <v>カード強化</v>
      </c>
      <c r="AY197" s="241" t="str">
        <f t="shared" si="73"/>
        <v>อัปเกรดการ์ด</v>
      </c>
      <c r="AZ197" s="241" t="str">
        <f t="shared" si="74"/>
        <v>Peningkatan Kartu</v>
      </c>
      <c r="BA197" s="241" t="str">
        <f t="shared" si="75"/>
        <v>Card Upgrade</v>
      </c>
      <c r="BB197" s="241" t="str">
        <f t="shared" si="76"/>
        <v>Naik Tahap Kad</v>
      </c>
      <c r="BC197" s="244"/>
      <c r="BD197" s="244"/>
      <c r="BE197" s="244"/>
      <c r="BF197" s="244"/>
      <c r="BI197" s="236">
        <v>242196</v>
      </c>
      <c r="BJ197" s="235" t="str">
        <f t="shared" si="77"/>
        <v>메인 퀘스트 196 클리어</v>
      </c>
      <c r="BK197" s="234" t="str">
        <f t="shared" si="78"/>
        <v>Main Quest 196 Clear</v>
      </c>
      <c r="BL197" s="234" t="str">
        <f t="shared" si="79"/>
        <v>主線任務196通關</v>
      </c>
      <c r="BM197" s="234" t="str">
        <f t="shared" si="80"/>
        <v>通关主线任务196</v>
      </c>
      <c r="BN197" s="234" t="str">
        <f t="shared" si="81"/>
        <v>メインクエスト196クリア</v>
      </c>
      <c r="BO197" s="234" t="str">
        <f t="shared" si="82"/>
        <v>เคลียร์ Main Quest 196</v>
      </c>
      <c r="BP197" s="234" t="str">
        <f t="shared" si="83"/>
        <v>Misi Utama 196 Selesai</v>
      </c>
      <c r="BQ197" s="234" t="str">
        <f t="shared" si="84"/>
        <v>Tagumpay sa Pangunahing Quest 196</v>
      </c>
      <c r="BR197" s="234" t="str">
        <f t="shared" si="85"/>
        <v>Selesai Pencarian Utama 196</v>
      </c>
    </row>
    <row r="198" spans="1:70" ht="13.5" thickBot="1" x14ac:dyDescent="0.25">
      <c r="A198" s="31">
        <v>142197</v>
      </c>
      <c r="B198" s="201" t="str" cm="1">
        <f t="array" ref="B198">INDEX($AJ:$AS,MATCH($A198,$AJ:$AJ,0),B$1)</f>
        <v>MVP 처치</v>
      </c>
      <c r="C198" s="201" t="str" cm="1">
        <f t="array" ref="C198">INDEX($AJ:$AS,MATCH($A198,$AJ:$AJ,0),C$1)</f>
        <v>Defeat MVP</v>
      </c>
      <c r="D198" s="201" t="str" cm="1">
        <f t="array" ref="D198">INDEX($AJ:$AS,MATCH($A198,$AJ:$AJ,0),D$1)</f>
        <v>擊敗MVP</v>
      </c>
      <c r="E198" s="201" t="str" cm="1">
        <f t="array" ref="E198">INDEX($AJ:$AS,MATCH($A198,$AJ:$AJ,0),E$1)</f>
        <v>击杀MVP</v>
      </c>
      <c r="F198" s="201" t="str" cm="1">
        <f t="array" ref="F198">INDEX($AJ:$AS,MATCH($A198,$AJ:$AJ,0),F$1)</f>
        <v>一次転職</v>
      </c>
      <c r="G198" s="201" t="str" cm="1">
        <f t="array" ref="G198">INDEX($AJ:$AS,MATCH($A198,$AJ:$AJ,0),G$1)</f>
        <v>จัดการ MVP</v>
      </c>
      <c r="H198" s="201" t="str" cm="1">
        <f t="array" ref="H198">INDEX($AJ:$AS,MATCH($A198,$AJ:$AJ,0),H$1)</f>
        <v>Kalahkan MVP</v>
      </c>
      <c r="I198" s="201" t="str" cm="1">
        <f t="array" ref="I198">INDEX($AJ:$AS,MATCH($A198,$AJ:$AJ,0),I$1)</f>
        <v>Talunin ang MVP</v>
      </c>
      <c r="J198" s="201" t="str" cm="1">
        <f t="array" ref="J198">INDEX($AJ:$AS,MATCH($A198,$AJ:$AJ,0),J$1)</f>
        <v>Tewaskan MVP</v>
      </c>
      <c r="K198" s="31">
        <v>0</v>
      </c>
      <c r="L198" s="31">
        <v>142197</v>
      </c>
      <c r="M198" s="31" t="str">
        <f>'가이드 작업용'!M198</f>
        <v>MVP 처치</v>
      </c>
      <c r="N198" s="31" t="str">
        <f t="shared" si="66"/>
        <v>-</v>
      </c>
      <c r="R198" s="140">
        <v>1197</v>
      </c>
      <c r="S198" s="140">
        <v>2</v>
      </c>
      <c r="T198" s="140">
        <v>142197</v>
      </c>
      <c r="U198" s="140">
        <v>242197</v>
      </c>
      <c r="V198" s="186" t="str">
        <f>'가이드 작업용'!M211</f>
        <v>장비 강화</v>
      </c>
      <c r="W198" s="197" t="e">
        <f t="shared" si="65"/>
        <v>#N/A</v>
      </c>
      <c r="X198" s="202" t="e">
        <f t="shared" si="67"/>
        <v>#N/A</v>
      </c>
      <c r="AC198" s="201">
        <v>142197</v>
      </c>
      <c r="AJ198" s="276">
        <v>142197</v>
      </c>
      <c r="AK198" s="258" t="s">
        <v>2466</v>
      </c>
      <c r="AL198" s="258" t="s">
        <v>8479</v>
      </c>
      <c r="AM198" s="259" t="s">
        <v>9330</v>
      </c>
      <c r="AN198" s="259" t="s">
        <v>9331</v>
      </c>
      <c r="AO198" s="260" t="s">
        <v>9332</v>
      </c>
      <c r="AP198" s="259" t="s">
        <v>9333</v>
      </c>
      <c r="AQ198" s="259" t="s">
        <v>9334</v>
      </c>
      <c r="AR198" s="259" t="s">
        <v>9335</v>
      </c>
      <c r="AS198" s="259" t="s">
        <v>9336</v>
      </c>
      <c r="AT198" s="241" t="str">
        <f t="shared" si="68"/>
        <v>MVP 처치</v>
      </c>
      <c r="AU198" s="241" t="str">
        <f t="shared" si="69"/>
        <v>Defeat MVP</v>
      </c>
      <c r="AV198" s="241" t="str">
        <f t="shared" si="70"/>
        <v>擊敗MVP</v>
      </c>
      <c r="AW198" s="241" t="str">
        <f t="shared" si="71"/>
        <v>击杀MVP</v>
      </c>
      <c r="AX198" s="241" t="str">
        <f t="shared" si="72"/>
        <v>一次転職</v>
      </c>
      <c r="AY198" s="241" t="str">
        <f t="shared" si="73"/>
        <v>จัดการ MVP</v>
      </c>
      <c r="AZ198" s="241" t="str">
        <f t="shared" si="74"/>
        <v>Kalahkan MVP</v>
      </c>
      <c r="BA198" s="241" t="str">
        <f t="shared" si="75"/>
        <v>Talunin ang MVP</v>
      </c>
      <c r="BB198" s="241" t="str">
        <f t="shared" si="76"/>
        <v>Tewaskan MVP</v>
      </c>
      <c r="BC198" s="244"/>
      <c r="BD198" s="244"/>
      <c r="BE198" s="244"/>
      <c r="BF198" s="244"/>
      <c r="BI198" s="236">
        <v>242197</v>
      </c>
      <c r="BJ198" s="235" t="str">
        <f t="shared" si="77"/>
        <v>메인 퀘스트 197 클리어</v>
      </c>
      <c r="BK198" s="234" t="str">
        <f t="shared" si="78"/>
        <v>Main Quest 197 Clear</v>
      </c>
      <c r="BL198" s="234" t="str">
        <f t="shared" si="79"/>
        <v>主線任務197通關</v>
      </c>
      <c r="BM198" s="234" t="str">
        <f t="shared" si="80"/>
        <v>通关主线任务197</v>
      </c>
      <c r="BN198" s="234" t="str">
        <f t="shared" si="81"/>
        <v>メインクエスト197クリア</v>
      </c>
      <c r="BO198" s="234" t="str">
        <f t="shared" si="82"/>
        <v>เคลียร์ Main Quest 197</v>
      </c>
      <c r="BP198" s="234" t="str">
        <f t="shared" si="83"/>
        <v>Misi Utama 197 Selesai</v>
      </c>
      <c r="BQ198" s="234" t="str">
        <f t="shared" si="84"/>
        <v>Tagumpay sa Pangunahing Quest 197</v>
      </c>
      <c r="BR198" s="234" t="str">
        <f t="shared" si="85"/>
        <v>Selesai Pencarian Utama 197</v>
      </c>
    </row>
    <row r="199" spans="1:70" ht="13.5" thickBot="1" x14ac:dyDescent="0.25">
      <c r="A199" s="31">
        <v>142198</v>
      </c>
      <c r="B199" s="201" t="str" cm="1">
        <f t="array" ref="B199">INDEX($AJ:$AS,MATCH($A199,$AJ:$AJ,0),B$1)</f>
        <v>게펜 필드 듀얼 클리어</v>
      </c>
      <c r="C199" s="201" t="str" cm="1">
        <f t="array" ref="C199">INDEX($AJ:$AS,MATCH($A199,$AJ:$AJ,0),C$1)</f>
        <v>Clear Geffen Field Duel</v>
      </c>
      <c r="D199" s="201" t="str" cm="1">
        <f t="array" ref="D199">INDEX($AJ:$AS,MATCH($A199,$AJ:$AJ,0),D$1)</f>
        <v>通關吉芬戰場決鬥</v>
      </c>
      <c r="E199" s="201" t="str" cm="1">
        <f t="array" ref="E199">INDEX($AJ:$AS,MATCH($A199,$AJ:$AJ,0),E$1)</f>
        <v>通关吉芬原野决斗</v>
      </c>
      <c r="F199" s="201" cm="1">
        <f t="array" ref="F199">INDEX($AJ:$AS,MATCH($A199,$AJ:$AJ,0),F$1)</f>
        <v>0</v>
      </c>
      <c r="G199" s="201" t="str" cm="1">
        <f t="array" ref="G199">INDEX($AJ:$AS,MATCH($A199,$AJ:$AJ,0),G$1)</f>
        <v>เคลียร์ Geffen Field Duel</v>
      </c>
      <c r="H199" s="201" t="str" cm="1">
        <f t="array" ref="H199">INDEX($AJ:$AS,MATCH($A199,$AJ:$AJ,0),H$1)</f>
        <v>Selesaikan Pertarungan Daratan Geffen</v>
      </c>
      <c r="I199" s="201" t="str" cm="1">
        <f t="array" ref="I199">INDEX($AJ:$AS,MATCH($A199,$AJ:$AJ,0),I$1)</f>
        <v>Magtagumpay sa Geffen Field Duel</v>
      </c>
      <c r="J199" s="201" t="str" cm="1">
        <f t="array" ref="J199">INDEX($AJ:$AS,MATCH($A199,$AJ:$AJ,0),J$1)</f>
        <v>Selesaikan Pertarungan Lapangan Geffen</v>
      </c>
      <c r="K199" s="31">
        <v>0</v>
      </c>
      <c r="L199" s="31">
        <v>142198</v>
      </c>
      <c r="M199" s="31" t="str">
        <f>'가이드 작업용'!M199</f>
        <v>게펜 필드 듀얼 클리어</v>
      </c>
      <c r="N199" s="31" t="str">
        <f t="shared" si="66"/>
        <v>-</v>
      </c>
      <c r="R199" s="140">
        <v>1198</v>
      </c>
      <c r="S199" s="140">
        <v>2</v>
      </c>
      <c r="T199" s="140">
        <v>142198</v>
      </c>
      <c r="U199" s="140">
        <v>242198</v>
      </c>
      <c r="V199" s="186" t="str">
        <f>'가이드 작업용'!M212</f>
        <v>MVP 처치</v>
      </c>
      <c r="W199" s="197" t="e">
        <f t="shared" si="65"/>
        <v>#N/A</v>
      </c>
      <c r="X199" s="202" t="e">
        <f t="shared" si="67"/>
        <v>#N/A</v>
      </c>
      <c r="AC199" s="201">
        <v>142198</v>
      </c>
      <c r="AJ199" s="276">
        <v>142198</v>
      </c>
      <c r="AK199" s="258" t="s">
        <v>10290</v>
      </c>
      <c r="AL199" s="258" t="s">
        <v>10789</v>
      </c>
      <c r="AM199" s="259" t="s">
        <v>10790</v>
      </c>
      <c r="AN199" s="259" t="s">
        <v>10791</v>
      </c>
      <c r="AO199" s="260">
        <v>0</v>
      </c>
      <c r="AP199" s="259" t="s">
        <v>10792</v>
      </c>
      <c r="AQ199" s="259" t="s">
        <v>10793</v>
      </c>
      <c r="AR199" s="259" t="s">
        <v>10794</v>
      </c>
      <c r="AS199" s="259" t="s">
        <v>10795</v>
      </c>
      <c r="AT199" s="241" t="str">
        <f t="shared" si="68"/>
        <v>게펜 필드 듀얼 클리어</v>
      </c>
      <c r="AU199" s="241" t="str">
        <f t="shared" si="69"/>
        <v>Clear Geffen Field Duel</v>
      </c>
      <c r="AV199" s="241" t="str">
        <f t="shared" si="70"/>
        <v>通關吉芬戰場決鬥</v>
      </c>
      <c r="AW199" s="241" t="str">
        <f t="shared" si="71"/>
        <v>通关吉芬原野决斗</v>
      </c>
      <c r="AX199" s="241">
        <f t="shared" si="72"/>
        <v>0</v>
      </c>
      <c r="AY199" s="241" t="str">
        <f t="shared" si="73"/>
        <v>เคลียร์ Geffen Field Duel</v>
      </c>
      <c r="AZ199" s="241" t="str">
        <f t="shared" si="74"/>
        <v>Selesaikan Pertarungan Daratan Geffen</v>
      </c>
      <c r="BA199" s="241" t="str">
        <f t="shared" si="75"/>
        <v>Magtagumpay sa Geffen Field Duel</v>
      </c>
      <c r="BB199" s="241" t="str">
        <f t="shared" si="76"/>
        <v>Selesaikan Pertarungan Lapangan Geffen</v>
      </c>
      <c r="BC199" s="244"/>
      <c r="BD199" s="244"/>
      <c r="BE199" s="244"/>
      <c r="BF199" s="244"/>
      <c r="BI199" s="236">
        <v>242198</v>
      </c>
      <c r="BJ199" s="235" t="str">
        <f t="shared" si="77"/>
        <v>메인 퀘스트 198 클리어</v>
      </c>
      <c r="BK199" s="234" t="str">
        <f t="shared" si="78"/>
        <v>Main Quest 198 Clear</v>
      </c>
      <c r="BL199" s="234" t="str">
        <f t="shared" si="79"/>
        <v>主線任務198通關</v>
      </c>
      <c r="BM199" s="234" t="str">
        <f t="shared" si="80"/>
        <v>通关主线任务198</v>
      </c>
      <c r="BN199" s="234" t="str">
        <f t="shared" si="81"/>
        <v>メインクエスト198クリア</v>
      </c>
      <c r="BO199" s="234" t="str">
        <f t="shared" si="82"/>
        <v>เคลียร์ Main Quest 198</v>
      </c>
      <c r="BP199" s="234" t="str">
        <f t="shared" si="83"/>
        <v>Misi Utama 198 Selesai</v>
      </c>
      <c r="BQ199" s="234" t="str">
        <f t="shared" si="84"/>
        <v>Tagumpay sa Pangunahing Quest 198</v>
      </c>
      <c r="BR199" s="234" t="str">
        <f t="shared" si="85"/>
        <v>Selesai Pencarian Utama 198</v>
      </c>
    </row>
    <row r="200" spans="1:70" ht="13.5" thickBot="1" x14ac:dyDescent="0.25">
      <c r="A200" s="31">
        <v>142199</v>
      </c>
      <c r="B200" s="201" t="str" cm="1">
        <f t="array" ref="B200">INDEX($AJ:$AS,MATCH($A200,$AJ:$AJ,0),B$1)</f>
        <v>고블린 스팀라이더 보스 처치</v>
      </c>
      <c r="C200" s="201" t="str" cm="1">
        <f t="array" ref="C200">INDEX($AJ:$AS,MATCH($A200,$AJ:$AJ,0),C$1)</f>
        <v>Defeat Goblin Steamrider Boss</v>
      </c>
      <c r="D200" s="201" t="str" cm="1">
        <f t="array" ref="D200">INDEX($AJ:$AS,MATCH($A200,$AJ:$AJ,0),D$1)</f>
        <v>擊敗噴射哥布靈BOSS</v>
      </c>
      <c r="E200" s="201" t="str" cm="1">
        <f t="array" ref="E200">INDEX($AJ:$AS,MATCH($A200,$AJ:$AJ,0),E$1)</f>
        <v>击杀喷射哥布灵BOSS</v>
      </c>
      <c r="F200" s="201" cm="1">
        <f t="array" ref="F200">INDEX($AJ:$AS,MATCH($A200,$AJ:$AJ,0),F$1)</f>
        <v>0</v>
      </c>
      <c r="G200" s="201" t="str" cm="1">
        <f t="array" ref="G200">INDEX($AJ:$AS,MATCH($A200,$AJ:$AJ,0),G$1)</f>
        <v>กำจัด Goblin Steamrider Boss</v>
      </c>
      <c r="H200" s="201" t="str" cm="1">
        <f t="array" ref="H200">INDEX($AJ:$AS,MATCH($A200,$AJ:$AJ,0),H$1)</f>
        <v>Kalahkan Bos Goblim Steamrider</v>
      </c>
      <c r="I200" s="201" t="str" cm="1">
        <f t="array" ref="I200">INDEX($AJ:$AS,MATCH($A200,$AJ:$AJ,0),I$1)</f>
        <v>Talunin ang Goblin Steamrider Boss</v>
      </c>
      <c r="J200" s="201" t="str" cm="1">
        <f t="array" ref="J200">INDEX($AJ:$AS,MATCH($A200,$AJ:$AJ,0),J$1)</f>
        <v>Tewaskan Boss Goblin Steamrider</v>
      </c>
      <c r="K200" s="31">
        <v>0</v>
      </c>
      <c r="L200" s="31">
        <v>142199</v>
      </c>
      <c r="M200" s="31" t="str">
        <f>'가이드 작업용'!M200</f>
        <v>고블린 스팀라이더 보스 처치</v>
      </c>
      <c r="N200" s="31" t="str">
        <f t="shared" si="66"/>
        <v>-</v>
      </c>
      <c r="R200" s="140">
        <v>1199</v>
      </c>
      <c r="S200" s="140">
        <v>2</v>
      </c>
      <c r="T200" s="140">
        <v>142199</v>
      </c>
      <c r="U200" s="140">
        <v>242199</v>
      </c>
      <c r="V200" s="186" t="str">
        <f>'가이드 작업용'!M213</f>
        <v>오크 레이디 보스 처치</v>
      </c>
      <c r="W200" s="197" t="e">
        <f t="shared" si="65"/>
        <v>#N/A</v>
      </c>
      <c r="X200" s="202" t="e">
        <f t="shared" si="67"/>
        <v>#N/A</v>
      </c>
      <c r="AC200" s="201">
        <v>142199</v>
      </c>
      <c r="AJ200" s="276">
        <v>142199</v>
      </c>
      <c r="AK200" s="258" t="s">
        <v>10291</v>
      </c>
      <c r="AL200" s="258" t="s">
        <v>10796</v>
      </c>
      <c r="AM200" s="259" t="s">
        <v>10797</v>
      </c>
      <c r="AN200" s="259" t="s">
        <v>10798</v>
      </c>
      <c r="AO200" s="260">
        <v>0</v>
      </c>
      <c r="AP200" s="259" t="s">
        <v>10799</v>
      </c>
      <c r="AQ200" s="259" t="s">
        <v>10800</v>
      </c>
      <c r="AR200" s="259" t="s">
        <v>10801</v>
      </c>
      <c r="AS200" s="259" t="s">
        <v>10802</v>
      </c>
      <c r="AT200" s="241" t="str">
        <f t="shared" si="68"/>
        <v>고블린 스팀라이더 보스 처치</v>
      </c>
      <c r="AU200" s="241" t="str">
        <f t="shared" si="69"/>
        <v>Defeat Goblin Steamrider Boss</v>
      </c>
      <c r="AV200" s="241" t="str">
        <f t="shared" si="70"/>
        <v>擊敗噴射哥布靈BOSS</v>
      </c>
      <c r="AW200" s="241" t="str">
        <f t="shared" si="71"/>
        <v>击杀喷射哥布灵BOSS</v>
      </c>
      <c r="AX200" s="241">
        <f t="shared" si="72"/>
        <v>0</v>
      </c>
      <c r="AY200" s="241" t="str">
        <f t="shared" si="73"/>
        <v>กำจัด Goblin Steamrider Boss</v>
      </c>
      <c r="AZ200" s="241" t="str">
        <f t="shared" si="74"/>
        <v>Kalahkan Bos Goblim Steamrider</v>
      </c>
      <c r="BA200" s="241" t="str">
        <f t="shared" si="75"/>
        <v>Talunin ang Goblin Steamrider Boss</v>
      </c>
      <c r="BB200" s="241" t="str">
        <f t="shared" si="76"/>
        <v>Tewaskan Boss Goblin Steamrider</v>
      </c>
      <c r="BC200" s="244"/>
      <c r="BD200" s="244"/>
      <c r="BE200" s="244"/>
      <c r="BF200" s="244"/>
      <c r="BI200" s="236">
        <v>242199</v>
      </c>
      <c r="BJ200" s="235" t="str">
        <f t="shared" si="77"/>
        <v>메인 퀘스트 199 클리어</v>
      </c>
      <c r="BK200" s="234" t="str">
        <f t="shared" si="78"/>
        <v>Main Quest 199 Clear</v>
      </c>
      <c r="BL200" s="234" t="str">
        <f t="shared" si="79"/>
        <v>主線任務199通關</v>
      </c>
      <c r="BM200" s="234" t="str">
        <f t="shared" si="80"/>
        <v>通关主线任务199</v>
      </c>
      <c r="BN200" s="234" t="str">
        <f t="shared" si="81"/>
        <v>メインクエスト199クリア</v>
      </c>
      <c r="BO200" s="234" t="str">
        <f t="shared" si="82"/>
        <v>เคลียร์ Main Quest 199</v>
      </c>
      <c r="BP200" s="234" t="str">
        <f t="shared" si="83"/>
        <v>Misi Utama 199 Selesai</v>
      </c>
      <c r="BQ200" s="234" t="str">
        <f t="shared" si="84"/>
        <v>Tagumpay sa Pangunahing Quest 199</v>
      </c>
      <c r="BR200" s="234" t="str">
        <f t="shared" si="85"/>
        <v>Selesai Pencarian Utama 199</v>
      </c>
    </row>
    <row r="201" spans="1:70" ht="13.5" thickBot="1" x14ac:dyDescent="0.25">
      <c r="A201" s="31">
        <v>142200</v>
      </c>
      <c r="B201" s="201" t="str" cm="1">
        <f t="array" ref="B201">INDEX($AJ:$AS,MATCH($A201,$AJ:$AJ,0),B$1)</f>
        <v>오크 베이비 처치</v>
      </c>
      <c r="C201" s="201" t="str" cm="1">
        <f t="array" ref="C201">INDEX($AJ:$AS,MATCH($A201,$AJ:$AJ,0),C$1)</f>
        <v>Defeat Orc Baby</v>
      </c>
      <c r="D201" s="201" t="str" cm="1">
        <f t="array" ref="D201">INDEX($AJ:$AS,MATCH($A201,$AJ:$AJ,0),D$1)</f>
        <v>擊敗獸人嬰兒</v>
      </c>
      <c r="E201" s="201" t="str" cm="1">
        <f t="array" ref="E201">INDEX($AJ:$AS,MATCH($A201,$AJ:$AJ,0),E$1)</f>
        <v>击杀兽人婴儿</v>
      </c>
      <c r="F201" s="201" cm="1">
        <f t="array" ref="F201">INDEX($AJ:$AS,MATCH($A201,$AJ:$AJ,0),F$1)</f>
        <v>0</v>
      </c>
      <c r="G201" s="201" t="str" cm="1">
        <f t="array" ref="G201">INDEX($AJ:$AS,MATCH($A201,$AJ:$AJ,0),G$1)</f>
        <v>กำจัด Orc Baby</v>
      </c>
      <c r="H201" s="201" t="str" cm="1">
        <f t="array" ref="H201">INDEX($AJ:$AS,MATCH($A201,$AJ:$AJ,0),H$1)</f>
        <v>Kalahkan Orc Baby</v>
      </c>
      <c r="I201" s="201" t="str" cm="1">
        <f t="array" ref="I201">INDEX($AJ:$AS,MATCH($A201,$AJ:$AJ,0),I$1)</f>
        <v>Talunin ang Orc Baby</v>
      </c>
      <c r="J201" s="201" t="str" cm="1">
        <f t="array" ref="J201">INDEX($AJ:$AS,MATCH($A201,$AJ:$AJ,0),J$1)</f>
        <v>Tewaskan Bayi Orc</v>
      </c>
      <c r="K201" s="31">
        <v>0</v>
      </c>
      <c r="L201" s="31">
        <v>142200</v>
      </c>
      <c r="M201" s="31" t="str">
        <f>'가이드 작업용'!M201</f>
        <v>오크 베이비 처치</v>
      </c>
      <c r="N201" s="31" t="str">
        <f t="shared" si="66"/>
        <v>-</v>
      </c>
      <c r="R201" s="140">
        <v>1200</v>
      </c>
      <c r="S201" s="140">
        <v>2</v>
      </c>
      <c r="T201" s="140">
        <v>142200</v>
      </c>
      <c r="U201" s="140">
        <v>242200</v>
      </c>
      <c r="V201" s="186" t="str">
        <f>'가이드 작업용'!M214</f>
        <v>오크 아처 처치</v>
      </c>
      <c r="W201" s="197" t="e">
        <f t="shared" si="65"/>
        <v>#N/A</v>
      </c>
      <c r="X201" s="202" t="e">
        <f t="shared" si="67"/>
        <v>#N/A</v>
      </c>
      <c r="AC201" s="201">
        <v>142200</v>
      </c>
      <c r="AJ201" s="276">
        <v>142200</v>
      </c>
      <c r="AK201" s="258" t="s">
        <v>10292</v>
      </c>
      <c r="AL201" s="258" t="s">
        <v>10803</v>
      </c>
      <c r="AM201" s="259" t="s">
        <v>10804</v>
      </c>
      <c r="AN201" s="259" t="s">
        <v>10805</v>
      </c>
      <c r="AO201" s="260">
        <v>0</v>
      </c>
      <c r="AP201" s="259" t="s">
        <v>10806</v>
      </c>
      <c r="AQ201" s="259" t="s">
        <v>10807</v>
      </c>
      <c r="AR201" s="259" t="s">
        <v>10808</v>
      </c>
      <c r="AS201" s="259" t="s">
        <v>10809</v>
      </c>
      <c r="AT201" s="241" t="str">
        <f t="shared" si="68"/>
        <v>오크 베이비 처치</v>
      </c>
      <c r="AU201" s="241" t="str">
        <f t="shared" si="69"/>
        <v>Defeat Orc Baby</v>
      </c>
      <c r="AV201" s="241" t="str">
        <f t="shared" si="70"/>
        <v>擊敗獸人嬰兒</v>
      </c>
      <c r="AW201" s="241" t="str">
        <f t="shared" si="71"/>
        <v>击杀兽人婴儿</v>
      </c>
      <c r="AX201" s="241">
        <f t="shared" si="72"/>
        <v>0</v>
      </c>
      <c r="AY201" s="241" t="str">
        <f t="shared" si="73"/>
        <v>กำจัด Orc Baby</v>
      </c>
      <c r="AZ201" s="241" t="str">
        <f t="shared" si="74"/>
        <v>Kalahkan Orc Baby</v>
      </c>
      <c r="BA201" s="241" t="str">
        <f t="shared" si="75"/>
        <v>Talunin ang Orc Baby</v>
      </c>
      <c r="BB201" s="241" t="str">
        <f t="shared" si="76"/>
        <v>Tewaskan Bayi Orc</v>
      </c>
      <c r="BC201" s="244"/>
      <c r="BD201" s="244"/>
      <c r="BE201" s="244"/>
      <c r="BF201" s="244"/>
      <c r="BI201" s="236">
        <v>242200</v>
      </c>
      <c r="BJ201" s="235" t="str">
        <f t="shared" si="77"/>
        <v>메인 퀘스트 200 클리어</v>
      </c>
      <c r="BK201" s="234" t="str">
        <f t="shared" si="78"/>
        <v>Main Quest 200 Clear</v>
      </c>
      <c r="BL201" s="234" t="str">
        <f t="shared" si="79"/>
        <v>主線任務200通關</v>
      </c>
      <c r="BM201" s="234" t="str">
        <f t="shared" si="80"/>
        <v>通关主线任务200</v>
      </c>
      <c r="BN201" s="234" t="str">
        <f t="shared" si="81"/>
        <v>メインクエスト200クリア</v>
      </c>
      <c r="BO201" s="234" t="str">
        <f t="shared" si="82"/>
        <v>เคลียร์ Main Quest 200</v>
      </c>
      <c r="BP201" s="234" t="str">
        <f t="shared" si="83"/>
        <v>Misi Utama 200 Selesai</v>
      </c>
      <c r="BQ201" s="234" t="str">
        <f t="shared" si="84"/>
        <v>Tagumpay sa Pangunahing Quest 200</v>
      </c>
      <c r="BR201" s="234" t="str">
        <f t="shared" si="85"/>
        <v>Selesai Pencarian Utama 200</v>
      </c>
    </row>
    <row r="202" spans="1:70" ht="13.5" thickBot="1" x14ac:dyDescent="0.25">
      <c r="A202" s="31">
        <v>142201</v>
      </c>
      <c r="B202" s="201" t="str" cm="1">
        <f t="array" ref="B202">INDEX($AJ:$AS,MATCH($A202,$AJ:$AJ,0),B$1)</f>
        <v>장비 초월</v>
      </c>
      <c r="C202" s="201" t="str" cm="1">
        <f t="array" ref="C202">INDEX($AJ:$AS,MATCH($A202,$AJ:$AJ,0),C$1)</f>
        <v>Gear TRANS</v>
      </c>
      <c r="D202" s="201" t="str" cm="1">
        <f t="array" ref="D202">INDEX($AJ:$AS,MATCH($A202,$AJ:$AJ,0),D$1)</f>
        <v>突破裝備</v>
      </c>
      <c r="E202" s="201" t="str" cm="1">
        <f t="array" ref="E202">INDEX($AJ:$AS,MATCH($A202,$AJ:$AJ,0),E$1)</f>
        <v>超越装备</v>
      </c>
      <c r="F202" s="201" t="str" cm="1">
        <f t="array" ref="F202">INDEX($AJ:$AS,MATCH($A202,$AJ:$AJ,0),F$1)</f>
        <v>装備超越</v>
      </c>
      <c r="G202" s="201" t="str" cm="1">
        <f t="array" ref="G202">INDEX($AJ:$AS,MATCH($A202,$AJ:$AJ,0),G$1)</f>
        <v>ข้ามขีดจำกัดอุปกรณ์</v>
      </c>
      <c r="H202" s="201" t="str" cm="1">
        <f t="array" ref="H202">INDEX($AJ:$AS,MATCH($A202,$AJ:$AJ,0),H$1)</f>
        <v>Transendensi Peralatan</v>
      </c>
      <c r="I202" s="201" t="str" cm="1">
        <f t="array" ref="I202">INDEX($AJ:$AS,MATCH($A202,$AJ:$AJ,0),I$1)</f>
        <v>Gear Transcendence</v>
      </c>
      <c r="J202" s="201" t="str" cm="1">
        <f t="array" ref="J202">INDEX($AJ:$AS,MATCH($A202,$AJ:$AJ,0),J$1)</f>
        <v>Transen Kelengkapan</v>
      </c>
      <c r="K202" s="31">
        <v>0</v>
      </c>
      <c r="L202" s="31">
        <v>142201</v>
      </c>
      <c r="M202" s="31" t="str">
        <f>'가이드 작업용'!M202</f>
        <v>장비 초월</v>
      </c>
      <c r="N202" s="31" t="str">
        <f t="shared" si="66"/>
        <v>-</v>
      </c>
      <c r="R202" s="140">
        <v>1201</v>
      </c>
      <c r="S202" s="140">
        <v>2</v>
      </c>
      <c r="T202" s="140">
        <v>142201</v>
      </c>
      <c r="U202" s="140">
        <v>242201</v>
      </c>
      <c r="V202" s="186" t="str">
        <f>'가이드 작업용'!M216</f>
        <v>MVP 처치</v>
      </c>
      <c r="W202" s="197" t="e">
        <f t="shared" si="65"/>
        <v>#N/A</v>
      </c>
      <c r="X202" s="202" t="e">
        <f t="shared" si="67"/>
        <v>#N/A</v>
      </c>
      <c r="AC202" s="201">
        <v>142201</v>
      </c>
      <c r="AJ202" s="276">
        <v>142201</v>
      </c>
      <c r="AK202" s="258" t="s">
        <v>4700</v>
      </c>
      <c r="AL202" s="258" t="s">
        <v>11340</v>
      </c>
      <c r="AM202" s="259" t="s">
        <v>10770</v>
      </c>
      <c r="AN202" s="259" t="s">
        <v>11341</v>
      </c>
      <c r="AO202" s="260" t="s">
        <v>11342</v>
      </c>
      <c r="AP202" s="259" t="s">
        <v>10772</v>
      </c>
      <c r="AQ202" s="259" t="s">
        <v>10773</v>
      </c>
      <c r="AR202" s="259" t="s">
        <v>11343</v>
      </c>
      <c r="AS202" s="259" t="s">
        <v>11344</v>
      </c>
      <c r="AT202" s="241" t="str">
        <f t="shared" si="68"/>
        <v>장비 초월</v>
      </c>
      <c r="AU202" s="241" t="str">
        <f t="shared" si="69"/>
        <v>Gear TRANS</v>
      </c>
      <c r="AV202" s="241" t="str">
        <f t="shared" si="70"/>
        <v>突破裝備</v>
      </c>
      <c r="AW202" s="241" t="str">
        <f t="shared" si="71"/>
        <v>超越装备</v>
      </c>
      <c r="AX202" s="241" t="str">
        <f t="shared" si="72"/>
        <v>装備超越</v>
      </c>
      <c r="AY202" s="241" t="str">
        <f t="shared" si="73"/>
        <v>ข้ามขีดจำกัดอุปกรณ์</v>
      </c>
      <c r="AZ202" s="241" t="str">
        <f t="shared" si="74"/>
        <v>Transendensi Peralatan</v>
      </c>
      <c r="BA202" s="241" t="str">
        <f t="shared" si="75"/>
        <v>Gear Transcendence</v>
      </c>
      <c r="BB202" s="241" t="str">
        <f t="shared" si="76"/>
        <v>Transen Kelengkapan</v>
      </c>
      <c r="BC202" s="244"/>
      <c r="BD202" s="244"/>
      <c r="BE202" s="244"/>
      <c r="BF202" s="244"/>
      <c r="BI202" s="236">
        <v>242201</v>
      </c>
      <c r="BJ202" s="235" t="str">
        <f t="shared" si="77"/>
        <v>메인 퀘스트 201 클리어</v>
      </c>
      <c r="BK202" s="234" t="str">
        <f t="shared" si="78"/>
        <v>Main Quest 201 Clear</v>
      </c>
      <c r="BL202" s="234" t="str">
        <f t="shared" si="79"/>
        <v>主線任務201通關</v>
      </c>
      <c r="BM202" s="234" t="str">
        <f t="shared" si="80"/>
        <v>通关主线任务201</v>
      </c>
      <c r="BN202" s="234" t="str">
        <f t="shared" si="81"/>
        <v>メインクエスト201クリア</v>
      </c>
      <c r="BO202" s="234" t="str">
        <f t="shared" si="82"/>
        <v>เคลียร์ Main Quest 201</v>
      </c>
      <c r="BP202" s="234" t="str">
        <f t="shared" si="83"/>
        <v>Misi Utama 201 Selesai</v>
      </c>
      <c r="BQ202" s="234" t="str">
        <f t="shared" si="84"/>
        <v>Tagumpay sa Pangunahing Quest 201</v>
      </c>
      <c r="BR202" s="234" t="str">
        <f t="shared" si="85"/>
        <v>Selesai Pencarian Utama 201</v>
      </c>
    </row>
    <row r="203" spans="1:70" ht="13.5" thickBot="1" x14ac:dyDescent="0.25">
      <c r="A203" s="31">
        <v>142202</v>
      </c>
      <c r="B203" s="201" t="str" cm="1">
        <f t="array" ref="B203">INDEX($AJ:$AS,MATCH($A203,$AJ:$AJ,0),B$1)</f>
        <v>MVP 처치</v>
      </c>
      <c r="C203" s="201" t="str" cm="1">
        <f t="array" ref="C203">INDEX($AJ:$AS,MATCH($A203,$AJ:$AJ,0),C$1)</f>
        <v>Defeat MVP</v>
      </c>
      <c r="D203" s="201" t="str" cm="1">
        <f t="array" ref="D203">INDEX($AJ:$AS,MATCH($A203,$AJ:$AJ,0),D$1)</f>
        <v>擊敗MVP</v>
      </c>
      <c r="E203" s="201" t="str" cm="1">
        <f t="array" ref="E203">INDEX($AJ:$AS,MATCH($A203,$AJ:$AJ,0),E$1)</f>
        <v>击杀MVP</v>
      </c>
      <c r="F203" s="201" t="str" cm="1">
        <f t="array" ref="F203">INDEX($AJ:$AS,MATCH($A203,$AJ:$AJ,0),F$1)</f>
        <v>一次転職</v>
      </c>
      <c r="G203" s="201" t="str" cm="1">
        <f t="array" ref="G203">INDEX($AJ:$AS,MATCH($A203,$AJ:$AJ,0),G$1)</f>
        <v>จัดการ MVP</v>
      </c>
      <c r="H203" s="201" t="str" cm="1">
        <f t="array" ref="H203">INDEX($AJ:$AS,MATCH($A203,$AJ:$AJ,0),H$1)</f>
        <v>Kalahkan MVP</v>
      </c>
      <c r="I203" s="201" t="str" cm="1">
        <f t="array" ref="I203">INDEX($AJ:$AS,MATCH($A203,$AJ:$AJ,0),I$1)</f>
        <v>Talunin ang MVP</v>
      </c>
      <c r="J203" s="201" t="str" cm="1">
        <f t="array" ref="J203">INDEX($AJ:$AS,MATCH($A203,$AJ:$AJ,0),J$1)</f>
        <v>Tewaskan MVP</v>
      </c>
      <c r="K203" s="31">
        <v>0</v>
      </c>
      <c r="L203" s="31">
        <v>142202</v>
      </c>
      <c r="M203" s="31" t="str">
        <f>'가이드 작업용'!M203</f>
        <v>MVP 처치</v>
      </c>
      <c r="N203" s="31" t="str">
        <f t="shared" si="66"/>
        <v>-</v>
      </c>
      <c r="R203" s="140">
        <v>1202</v>
      </c>
      <c r="S203" s="140">
        <v>2</v>
      </c>
      <c r="T203" s="140">
        <v>142202</v>
      </c>
      <c r="U203" s="140">
        <v>242202</v>
      </c>
      <c r="V203" s="186" t="str">
        <f>'가이드 작업용'!M217</f>
        <v>오크 아처 보스 처치</v>
      </c>
      <c r="W203" s="197" t="e">
        <f t="shared" si="65"/>
        <v>#N/A</v>
      </c>
      <c r="X203" s="202" t="e">
        <f t="shared" si="67"/>
        <v>#N/A</v>
      </c>
      <c r="AC203" s="201">
        <v>142202</v>
      </c>
      <c r="AJ203" s="276">
        <v>142202</v>
      </c>
      <c r="AK203" s="258" t="s">
        <v>2466</v>
      </c>
      <c r="AL203" s="258" t="s">
        <v>8479</v>
      </c>
      <c r="AM203" s="259" t="s">
        <v>9330</v>
      </c>
      <c r="AN203" s="259" t="s">
        <v>9331</v>
      </c>
      <c r="AO203" s="260" t="s">
        <v>9332</v>
      </c>
      <c r="AP203" s="259" t="s">
        <v>9333</v>
      </c>
      <c r="AQ203" s="259" t="s">
        <v>9334</v>
      </c>
      <c r="AR203" s="259" t="s">
        <v>9335</v>
      </c>
      <c r="AS203" s="259" t="s">
        <v>9336</v>
      </c>
      <c r="AT203" s="241" t="str">
        <f t="shared" si="68"/>
        <v>MVP 처치</v>
      </c>
      <c r="AU203" s="241" t="str">
        <f t="shared" si="69"/>
        <v>Defeat MVP</v>
      </c>
      <c r="AV203" s="241" t="str">
        <f t="shared" si="70"/>
        <v>擊敗MVP</v>
      </c>
      <c r="AW203" s="241" t="str">
        <f t="shared" si="71"/>
        <v>击杀MVP</v>
      </c>
      <c r="AX203" s="241" t="str">
        <f t="shared" si="72"/>
        <v>一次転職</v>
      </c>
      <c r="AY203" s="241" t="str">
        <f t="shared" si="73"/>
        <v>จัดการ MVP</v>
      </c>
      <c r="AZ203" s="241" t="str">
        <f t="shared" si="74"/>
        <v>Kalahkan MVP</v>
      </c>
      <c r="BA203" s="241" t="str">
        <f t="shared" si="75"/>
        <v>Talunin ang MVP</v>
      </c>
      <c r="BB203" s="241" t="str">
        <f t="shared" si="76"/>
        <v>Tewaskan MVP</v>
      </c>
      <c r="BC203" s="244"/>
      <c r="BD203" s="244"/>
      <c r="BE203" s="244"/>
      <c r="BF203" s="244"/>
      <c r="BI203" s="236">
        <v>242202</v>
      </c>
      <c r="BJ203" s="235" t="str">
        <f t="shared" si="77"/>
        <v>메인 퀘스트 202 클리어</v>
      </c>
      <c r="BK203" s="234" t="str">
        <f t="shared" si="78"/>
        <v>Main Quest 202 Clear</v>
      </c>
      <c r="BL203" s="234" t="str">
        <f t="shared" si="79"/>
        <v>主線任務202通關</v>
      </c>
      <c r="BM203" s="234" t="str">
        <f t="shared" si="80"/>
        <v>通关主线任务202</v>
      </c>
      <c r="BN203" s="234" t="str">
        <f t="shared" si="81"/>
        <v>メインクエスト202クリア</v>
      </c>
      <c r="BO203" s="234" t="str">
        <f t="shared" si="82"/>
        <v>เคลียร์ Main Quest 202</v>
      </c>
      <c r="BP203" s="234" t="str">
        <f t="shared" si="83"/>
        <v>Misi Utama 202 Selesai</v>
      </c>
      <c r="BQ203" s="234" t="str">
        <f t="shared" si="84"/>
        <v>Tagumpay sa Pangunahing Quest 202</v>
      </c>
      <c r="BR203" s="234" t="str">
        <f t="shared" si="85"/>
        <v>Selesai Pencarian Utama 202</v>
      </c>
    </row>
    <row r="204" spans="1:70" ht="13.5" thickBot="1" x14ac:dyDescent="0.25">
      <c r="A204" s="31">
        <v>142203</v>
      </c>
      <c r="B204" s="201" t="str" cm="1">
        <f t="array" ref="B204">INDEX($AJ:$AS,MATCH($A204,$AJ:$AJ,0),B$1)</f>
        <v>오크 베이비 보스 처치</v>
      </c>
      <c r="C204" s="201" t="str" cm="1">
        <f t="array" ref="C204">INDEX($AJ:$AS,MATCH($A204,$AJ:$AJ,0),C$1)</f>
        <v>Defeat Orc Baby Boss</v>
      </c>
      <c r="D204" s="201" t="str" cm="1">
        <f t="array" ref="D204">INDEX($AJ:$AS,MATCH($A204,$AJ:$AJ,0),D$1)</f>
        <v>擊敗獸人嬰兒BOSS</v>
      </c>
      <c r="E204" s="201" t="str" cm="1">
        <f t="array" ref="E204">INDEX($AJ:$AS,MATCH($A204,$AJ:$AJ,0),E$1)</f>
        <v>击杀兽人婴儿BOSS</v>
      </c>
      <c r="F204" s="201" cm="1">
        <f t="array" ref="F204">INDEX($AJ:$AS,MATCH($A204,$AJ:$AJ,0),F$1)</f>
        <v>0</v>
      </c>
      <c r="G204" s="201" t="str" cm="1">
        <f t="array" ref="G204">INDEX($AJ:$AS,MATCH($A204,$AJ:$AJ,0),G$1)</f>
        <v>กำจัด Orc Baby Boss</v>
      </c>
      <c r="H204" s="201" t="str" cm="1">
        <f t="array" ref="H204">INDEX($AJ:$AS,MATCH($A204,$AJ:$AJ,0),H$1)</f>
        <v>Kalahkan Bos Orc Baby</v>
      </c>
      <c r="I204" s="201" t="str" cm="1">
        <f t="array" ref="I204">INDEX($AJ:$AS,MATCH($A204,$AJ:$AJ,0),I$1)</f>
        <v>Talunin ang Orc Baby Boss</v>
      </c>
      <c r="J204" s="201" t="str" cm="1">
        <f t="array" ref="J204">INDEX($AJ:$AS,MATCH($A204,$AJ:$AJ,0),J$1)</f>
        <v>Tewaskan Boss Bayi Orc</v>
      </c>
      <c r="K204" s="31">
        <v>0</v>
      </c>
      <c r="L204" s="31">
        <v>142203</v>
      </c>
      <c r="M204" s="31" t="str">
        <f>'가이드 작업용'!M204</f>
        <v>오크 베이비 보스 처치</v>
      </c>
      <c r="N204" s="31" t="str">
        <f t="shared" si="66"/>
        <v>-</v>
      </c>
      <c r="R204" s="140">
        <v>1203</v>
      </c>
      <c r="S204" s="140">
        <v>2</v>
      </c>
      <c r="T204" s="140">
        <v>142203</v>
      </c>
      <c r="U204" s="140">
        <v>242203</v>
      </c>
      <c r="V204" s="186" t="str">
        <f>'가이드 작업용'!M218</f>
        <v>하이 오크 처치</v>
      </c>
      <c r="W204" s="197" t="e">
        <f t="shared" si="65"/>
        <v>#N/A</v>
      </c>
      <c r="X204" s="202" t="e">
        <f t="shared" si="67"/>
        <v>#N/A</v>
      </c>
      <c r="AC204" s="201">
        <v>142203</v>
      </c>
      <c r="AJ204" s="276">
        <v>142203</v>
      </c>
      <c r="AK204" s="258" t="s">
        <v>10293</v>
      </c>
      <c r="AL204" s="258" t="s">
        <v>10810</v>
      </c>
      <c r="AM204" s="259" t="s">
        <v>10811</v>
      </c>
      <c r="AN204" s="259" t="s">
        <v>10812</v>
      </c>
      <c r="AO204" s="260">
        <v>0</v>
      </c>
      <c r="AP204" s="259" t="s">
        <v>10813</v>
      </c>
      <c r="AQ204" s="259" t="s">
        <v>10814</v>
      </c>
      <c r="AR204" s="259" t="s">
        <v>10815</v>
      </c>
      <c r="AS204" s="259" t="s">
        <v>10816</v>
      </c>
      <c r="AT204" s="241" t="str">
        <f t="shared" si="68"/>
        <v>오크 베이비 보스 처치</v>
      </c>
      <c r="AU204" s="241" t="str">
        <f t="shared" si="69"/>
        <v>Defeat Orc Baby Boss</v>
      </c>
      <c r="AV204" s="241" t="str">
        <f t="shared" si="70"/>
        <v>擊敗獸人嬰兒BOSS</v>
      </c>
      <c r="AW204" s="241" t="str">
        <f t="shared" si="71"/>
        <v>击杀兽人婴儿BOSS</v>
      </c>
      <c r="AX204" s="241">
        <f t="shared" si="72"/>
        <v>0</v>
      </c>
      <c r="AY204" s="241" t="str">
        <f t="shared" si="73"/>
        <v>กำจัด Orc Baby Boss</v>
      </c>
      <c r="AZ204" s="241" t="str">
        <f t="shared" si="74"/>
        <v>Kalahkan Bos Orc Baby</v>
      </c>
      <c r="BA204" s="241" t="str">
        <f t="shared" si="75"/>
        <v>Talunin ang Orc Baby Boss</v>
      </c>
      <c r="BB204" s="241" t="str">
        <f t="shared" si="76"/>
        <v>Tewaskan Boss Bayi Orc</v>
      </c>
      <c r="BC204" s="244"/>
      <c r="BD204" s="244"/>
      <c r="BE204" s="244"/>
      <c r="BF204" s="244"/>
      <c r="BI204" s="236">
        <v>242203</v>
      </c>
      <c r="BJ204" s="235" t="str">
        <f t="shared" si="77"/>
        <v>메인 퀘스트 203 클리어</v>
      </c>
      <c r="BK204" s="234" t="str">
        <f t="shared" si="78"/>
        <v>Main Quest 203 Clear</v>
      </c>
      <c r="BL204" s="234" t="str">
        <f t="shared" si="79"/>
        <v>主線任務203通關</v>
      </c>
      <c r="BM204" s="234" t="str">
        <f t="shared" si="80"/>
        <v>通关主线任务203</v>
      </c>
      <c r="BN204" s="234" t="str">
        <f t="shared" si="81"/>
        <v>メインクエスト203クリア</v>
      </c>
      <c r="BO204" s="234" t="str">
        <f t="shared" si="82"/>
        <v>เคลียร์ Main Quest 203</v>
      </c>
      <c r="BP204" s="234" t="str">
        <f t="shared" si="83"/>
        <v>Misi Utama 203 Selesai</v>
      </c>
      <c r="BQ204" s="234" t="str">
        <f t="shared" si="84"/>
        <v>Tagumpay sa Pangunahing Quest 203</v>
      </c>
      <c r="BR204" s="234" t="str">
        <f t="shared" si="85"/>
        <v>Selesai Pencarian Utama 203</v>
      </c>
    </row>
    <row r="205" spans="1:70" ht="13.5" thickBot="1" x14ac:dyDescent="0.25">
      <c r="A205" s="31">
        <v>142204</v>
      </c>
      <c r="B205" s="201" t="str" cm="1">
        <f t="array" ref="B205">INDEX($AJ:$AS,MATCH($A205,$AJ:$AJ,0),B$1)</f>
        <v>오크 워리어 처치</v>
      </c>
      <c r="C205" s="201" t="str" cm="1">
        <f t="array" ref="C205">INDEX($AJ:$AS,MATCH($A205,$AJ:$AJ,0),C$1)</f>
        <v>Defeat Orc Warrior</v>
      </c>
      <c r="D205" s="201" t="str" cm="1">
        <f t="array" ref="D205">INDEX($AJ:$AS,MATCH($A205,$AJ:$AJ,0),D$1)</f>
        <v>擊敗獸人戰士</v>
      </c>
      <c r="E205" s="201" t="str" cm="1">
        <f t="array" ref="E205">INDEX($AJ:$AS,MATCH($A205,$AJ:$AJ,0),E$1)</f>
        <v>击杀兽人战士</v>
      </c>
      <c r="F205" s="201" cm="1">
        <f t="array" ref="F205">INDEX($AJ:$AS,MATCH($A205,$AJ:$AJ,0),F$1)</f>
        <v>0</v>
      </c>
      <c r="G205" s="201" t="str" cm="1">
        <f t="array" ref="G205">INDEX($AJ:$AS,MATCH($A205,$AJ:$AJ,0),G$1)</f>
        <v>กำจัด Orc Warrior</v>
      </c>
      <c r="H205" s="201" t="str" cm="1">
        <f t="array" ref="H205">INDEX($AJ:$AS,MATCH($A205,$AJ:$AJ,0),H$1)</f>
        <v>Kalahkan Orc Warrior</v>
      </c>
      <c r="I205" s="201" t="str" cm="1">
        <f t="array" ref="I205">INDEX($AJ:$AS,MATCH($A205,$AJ:$AJ,0),I$1)</f>
        <v>Talunin ang Orc Warrior</v>
      </c>
      <c r="J205" s="201" t="str" cm="1">
        <f t="array" ref="J205">INDEX($AJ:$AS,MATCH($A205,$AJ:$AJ,0),J$1)</f>
        <v>Tewaskan Pahlawan Orc</v>
      </c>
      <c r="K205" s="31">
        <v>0</v>
      </c>
      <c r="L205" s="31">
        <v>142204</v>
      </c>
      <c r="M205" s="31" t="str">
        <f>'가이드 작업용'!M205</f>
        <v>오크 워리어 처치</v>
      </c>
      <c r="N205" s="31" t="str">
        <f t="shared" si="66"/>
        <v>-</v>
      </c>
      <c r="R205" s="140">
        <v>1204</v>
      </c>
      <c r="S205" s="140">
        <v>2</v>
      </c>
      <c r="T205" s="140">
        <v>142204</v>
      </c>
      <c r="U205" s="140">
        <v>242204</v>
      </c>
      <c r="V205" s="186" t="str">
        <f>'가이드 작업용'!M220</f>
        <v>MVP 처치</v>
      </c>
      <c r="W205" s="197" t="e">
        <f t="shared" si="65"/>
        <v>#N/A</v>
      </c>
      <c r="X205" s="202" t="e">
        <f t="shared" si="67"/>
        <v>#N/A</v>
      </c>
      <c r="AC205" s="201">
        <v>142204</v>
      </c>
      <c r="AJ205" s="276">
        <v>142204</v>
      </c>
      <c r="AK205" s="258" t="s">
        <v>10294</v>
      </c>
      <c r="AL205" s="258" t="s">
        <v>10817</v>
      </c>
      <c r="AM205" s="259" t="s">
        <v>10818</v>
      </c>
      <c r="AN205" s="259" t="s">
        <v>10819</v>
      </c>
      <c r="AO205" s="260">
        <v>0</v>
      </c>
      <c r="AP205" s="259" t="s">
        <v>10820</v>
      </c>
      <c r="AQ205" s="259" t="s">
        <v>10821</v>
      </c>
      <c r="AR205" s="259" t="s">
        <v>10822</v>
      </c>
      <c r="AS205" s="259" t="s">
        <v>10823</v>
      </c>
      <c r="AT205" s="241" t="str">
        <f t="shared" si="68"/>
        <v>오크 워리어 처치</v>
      </c>
      <c r="AU205" s="241" t="str">
        <f t="shared" si="69"/>
        <v>Defeat Orc Warrior</v>
      </c>
      <c r="AV205" s="241" t="str">
        <f t="shared" si="70"/>
        <v>擊敗獸人戰士</v>
      </c>
      <c r="AW205" s="241" t="str">
        <f t="shared" si="71"/>
        <v>击杀兽人战士</v>
      </c>
      <c r="AX205" s="241">
        <f t="shared" si="72"/>
        <v>0</v>
      </c>
      <c r="AY205" s="241" t="str">
        <f t="shared" si="73"/>
        <v>กำจัด Orc Warrior</v>
      </c>
      <c r="AZ205" s="241" t="str">
        <f t="shared" si="74"/>
        <v>Kalahkan Orc Warrior</v>
      </c>
      <c r="BA205" s="241" t="str">
        <f t="shared" si="75"/>
        <v>Talunin ang Orc Warrior</v>
      </c>
      <c r="BB205" s="241" t="str">
        <f t="shared" si="76"/>
        <v>Tewaskan Pahlawan Orc</v>
      </c>
      <c r="BC205" s="244"/>
      <c r="BD205" s="244"/>
      <c r="BE205" s="244"/>
      <c r="BF205" s="244"/>
      <c r="BI205" s="236">
        <v>242204</v>
      </c>
      <c r="BJ205" s="235" t="str">
        <f t="shared" si="77"/>
        <v>메인 퀘스트 204 클리어</v>
      </c>
      <c r="BK205" s="234" t="str">
        <f t="shared" si="78"/>
        <v>Main Quest 204 Clear</v>
      </c>
      <c r="BL205" s="234" t="str">
        <f t="shared" si="79"/>
        <v>主線任務204通關</v>
      </c>
      <c r="BM205" s="234" t="str">
        <f t="shared" si="80"/>
        <v>通关主线任务204</v>
      </c>
      <c r="BN205" s="234" t="str">
        <f t="shared" si="81"/>
        <v>メインクエスト204クリア</v>
      </c>
      <c r="BO205" s="234" t="str">
        <f t="shared" si="82"/>
        <v>เคลียร์ Main Quest 204</v>
      </c>
      <c r="BP205" s="234" t="str">
        <f t="shared" si="83"/>
        <v>Misi Utama 204 Selesai</v>
      </c>
      <c r="BQ205" s="234" t="str">
        <f t="shared" si="84"/>
        <v>Tagumpay sa Pangunahing Quest 204</v>
      </c>
      <c r="BR205" s="234" t="str">
        <f t="shared" si="85"/>
        <v>Selesai Pencarian Utama 204</v>
      </c>
    </row>
    <row r="206" spans="1:70" ht="13.5" thickBot="1" x14ac:dyDescent="0.25">
      <c r="A206" s="31">
        <v>142205</v>
      </c>
      <c r="B206" s="201" t="str" cm="1">
        <f t="array" ref="B206">INDEX($AJ:$AS,MATCH($A206,$AJ:$AJ,0),B$1)</f>
        <v>오크 마을 싱글 미궁 클리어</v>
      </c>
      <c r="C206" s="201" t="str" cm="1">
        <f t="array" ref="C206">INDEX($AJ:$AS,MATCH($A206,$AJ:$AJ,0),C$1)</f>
        <v>Clear Orc Village Single Labyrinth</v>
      </c>
      <c r="D206" s="201" t="str" cm="1">
        <f t="array" ref="D206">INDEX($AJ:$AS,MATCH($A206,$AJ:$AJ,0),D$1)</f>
        <v>通關獸人村單人迷宮</v>
      </c>
      <c r="E206" s="201" t="str" cm="1">
        <f t="array" ref="E206">INDEX($AJ:$AS,MATCH($A206,$AJ:$AJ,0),E$1)</f>
        <v>通关兽人村庄单人迷宫</v>
      </c>
      <c r="F206" s="201" cm="1">
        <f t="array" ref="F206">INDEX($AJ:$AS,MATCH($A206,$AJ:$AJ,0),F$1)</f>
        <v>0</v>
      </c>
      <c r="G206" s="201" t="str" cm="1">
        <f t="array" ref="G206">INDEX($AJ:$AS,MATCH($A206,$AJ:$AJ,0),G$1)</f>
        <v>เคลียร์ Orc Village Single Labyrinth</v>
      </c>
      <c r="H206" s="201" t="str" cm="1">
        <f t="array" ref="H206">INDEX($AJ:$AS,MATCH($A206,$AJ:$AJ,0),H$1)</f>
        <v>Selesaikan Labirin Tunggal Desa Orc</v>
      </c>
      <c r="I206" s="201" t="str" cm="1">
        <f t="array" ref="I206">INDEX($AJ:$AS,MATCH($A206,$AJ:$AJ,0),I$1)</f>
        <v>Magtagumpay sa Orc Village Single Labyrinth</v>
      </c>
      <c r="J206" s="201" t="str" cm="1">
        <f t="array" ref="J206">INDEX($AJ:$AS,MATCH($A206,$AJ:$AJ,0),J$1)</f>
        <v>Selesaikan Labirin Tunggal Kampung Orc</v>
      </c>
      <c r="K206" s="31">
        <v>0</v>
      </c>
      <c r="L206" s="31">
        <v>142205</v>
      </c>
      <c r="M206" s="31" t="str">
        <f>'가이드 작업용'!M206</f>
        <v>오크 마을 싱글 미궁 클리어</v>
      </c>
      <c r="N206" s="31" t="str">
        <f t="shared" si="66"/>
        <v>-</v>
      </c>
      <c r="R206" s="140">
        <v>1205</v>
      </c>
      <c r="S206" s="140">
        <v>2</v>
      </c>
      <c r="T206" s="140">
        <v>142205</v>
      </c>
      <c r="U206" s="140">
        <v>242205</v>
      </c>
      <c r="V206" s="186" t="str">
        <f>'가이드 작업용'!M221</f>
        <v>하이 오크 보스 처치</v>
      </c>
      <c r="W206" s="197" t="e">
        <f t="shared" si="65"/>
        <v>#N/A</v>
      </c>
      <c r="X206" s="202" t="e">
        <f t="shared" si="67"/>
        <v>#N/A</v>
      </c>
      <c r="AC206" s="201">
        <v>142205</v>
      </c>
      <c r="AJ206" s="276">
        <v>142205</v>
      </c>
      <c r="AK206" s="258" t="s">
        <v>10295</v>
      </c>
      <c r="AL206" s="258" t="s">
        <v>10824</v>
      </c>
      <c r="AM206" s="259" t="s">
        <v>10825</v>
      </c>
      <c r="AN206" s="259" t="s">
        <v>10826</v>
      </c>
      <c r="AO206" s="260">
        <v>0</v>
      </c>
      <c r="AP206" s="259" t="s">
        <v>10827</v>
      </c>
      <c r="AQ206" s="259" t="s">
        <v>10828</v>
      </c>
      <c r="AR206" s="259" t="s">
        <v>10829</v>
      </c>
      <c r="AS206" s="259" t="s">
        <v>10830</v>
      </c>
      <c r="AT206" s="241" t="str">
        <f t="shared" si="68"/>
        <v>오크 마을 싱글 미궁 클리어</v>
      </c>
      <c r="AU206" s="241" t="str">
        <f t="shared" si="69"/>
        <v>Clear Orc Village Single Labyrinth</v>
      </c>
      <c r="AV206" s="241" t="str">
        <f t="shared" si="70"/>
        <v>通關獸人村單人迷宮</v>
      </c>
      <c r="AW206" s="241" t="str">
        <f t="shared" si="71"/>
        <v>通关兽人村庄单人迷宫</v>
      </c>
      <c r="AX206" s="241">
        <f t="shared" si="72"/>
        <v>0</v>
      </c>
      <c r="AY206" s="241" t="str">
        <f t="shared" si="73"/>
        <v>เคลียร์ Orc Village Single Labyrinth</v>
      </c>
      <c r="AZ206" s="241" t="str">
        <f t="shared" si="74"/>
        <v>Selesaikan Labirin Tunggal Desa Orc</v>
      </c>
      <c r="BA206" s="241" t="str">
        <f t="shared" si="75"/>
        <v>Magtagumpay sa Orc Village Single Labyrinth</v>
      </c>
      <c r="BB206" s="241" t="str">
        <f t="shared" si="76"/>
        <v>Selesaikan Labirin Tunggal Kampung Orc</v>
      </c>
      <c r="BC206" s="244"/>
      <c r="BD206" s="244"/>
      <c r="BE206" s="244"/>
      <c r="BF206" s="244"/>
      <c r="BI206" s="236">
        <v>242205</v>
      </c>
      <c r="BJ206" s="235" t="str">
        <f t="shared" si="77"/>
        <v>메인 퀘스트 205 클리어</v>
      </c>
      <c r="BK206" s="234" t="str">
        <f t="shared" si="78"/>
        <v>Main Quest 205 Clear</v>
      </c>
      <c r="BL206" s="234" t="str">
        <f t="shared" si="79"/>
        <v>主線任務205通關</v>
      </c>
      <c r="BM206" s="234" t="str">
        <f t="shared" si="80"/>
        <v>通关主线任务205</v>
      </c>
      <c r="BN206" s="234" t="str">
        <f t="shared" si="81"/>
        <v>メインクエスト205クリア</v>
      </c>
      <c r="BO206" s="234" t="str">
        <f t="shared" si="82"/>
        <v>เคลียร์ Main Quest 205</v>
      </c>
      <c r="BP206" s="234" t="str">
        <f t="shared" si="83"/>
        <v>Misi Utama 205 Selesai</v>
      </c>
      <c r="BQ206" s="234" t="str">
        <f t="shared" si="84"/>
        <v>Tagumpay sa Pangunahing Quest 205</v>
      </c>
      <c r="BR206" s="234" t="str">
        <f t="shared" si="85"/>
        <v>Selesai Pencarian Utama 205</v>
      </c>
    </row>
    <row r="207" spans="1:70" ht="13.5" thickBot="1" x14ac:dyDescent="0.25">
      <c r="A207" s="31">
        <v>142206</v>
      </c>
      <c r="B207" s="201" t="str" cm="1">
        <f t="array" ref="B207">INDEX($AJ:$AS,MATCH($A207,$AJ:$AJ,0),B$1)</f>
        <v>오크 마을 멀티 미궁 도전</v>
      </c>
      <c r="C207" s="201" t="str" cm="1">
        <f t="array" ref="C207">INDEX($AJ:$AS,MATCH($A207,$AJ:$AJ,0),C$1)</f>
        <v>Challenge Orc Village Multi Labyrinth</v>
      </c>
      <c r="D207" s="201" t="str" cm="1">
        <f t="array" ref="D207">INDEX($AJ:$AS,MATCH($A207,$AJ:$AJ,0),D$1)</f>
        <v>挑戰獸人村多人迷宮</v>
      </c>
      <c r="E207" s="201" t="str" cm="1">
        <f t="array" ref="E207">INDEX($AJ:$AS,MATCH($A207,$AJ:$AJ,0),E$1)</f>
        <v>挑战兽人村庄多人迷宫</v>
      </c>
      <c r="F207" s="201" cm="1">
        <f t="array" ref="F207">INDEX($AJ:$AS,MATCH($A207,$AJ:$AJ,0),F$1)</f>
        <v>0</v>
      </c>
      <c r="G207" s="201" t="str" cm="1">
        <f t="array" ref="G207">INDEX($AJ:$AS,MATCH($A207,$AJ:$AJ,0),G$1)</f>
        <v>ท้าทาย Orc Village Multi Labyrinth</v>
      </c>
      <c r="H207" s="201" t="str" cm="1">
        <f t="array" ref="H207">INDEX($AJ:$AS,MATCH($A207,$AJ:$AJ,0),H$1)</f>
        <v>Tantangan Labirin Multi Desa Orc</v>
      </c>
      <c r="I207" s="201" t="str" cm="1">
        <f t="array" ref="I207">INDEX($AJ:$AS,MATCH($A207,$AJ:$AJ,0),I$1)</f>
        <v>Hamunin ang Orc Village Multi Labyrinth</v>
      </c>
      <c r="J207" s="201" t="str" cm="1">
        <f t="array" ref="J207">INDEX($AJ:$AS,MATCH($A207,$AJ:$AJ,0),J$1)</f>
        <v>Cabar Labirin Pelbagai Kampung Orc</v>
      </c>
      <c r="K207" s="31">
        <v>0</v>
      </c>
      <c r="L207" s="31">
        <v>142206</v>
      </c>
      <c r="M207" s="31" t="str">
        <f>'가이드 작업용'!M207</f>
        <v>오크 마을 멀티 미궁 도전</v>
      </c>
      <c r="N207" s="31" t="str">
        <f t="shared" si="66"/>
        <v>-</v>
      </c>
      <c r="R207" s="140">
        <v>1206</v>
      </c>
      <c r="S207" s="140">
        <v>2</v>
      </c>
      <c r="T207" s="140">
        <v>142206</v>
      </c>
      <c r="U207" s="140">
        <v>242206</v>
      </c>
      <c r="V207" s="186" t="str">
        <f>'가이드 작업용'!M223</f>
        <v>카드 강화</v>
      </c>
      <c r="W207" s="197" t="e">
        <f t="shared" si="65"/>
        <v>#N/A</v>
      </c>
      <c r="X207" s="202" t="e">
        <f t="shared" si="67"/>
        <v>#N/A</v>
      </c>
      <c r="AC207" s="201">
        <v>142206</v>
      </c>
      <c r="AJ207" s="276">
        <v>142206</v>
      </c>
      <c r="AK207" s="258" t="s">
        <v>10309</v>
      </c>
      <c r="AL207" s="258" t="s">
        <v>10831</v>
      </c>
      <c r="AM207" s="259" t="s">
        <v>10832</v>
      </c>
      <c r="AN207" s="259" t="s">
        <v>10833</v>
      </c>
      <c r="AO207" s="260">
        <v>0</v>
      </c>
      <c r="AP207" s="259" t="s">
        <v>10834</v>
      </c>
      <c r="AQ207" s="259" t="s">
        <v>10835</v>
      </c>
      <c r="AR207" s="259" t="s">
        <v>10836</v>
      </c>
      <c r="AS207" s="259" t="s">
        <v>10837</v>
      </c>
      <c r="AT207" s="241" t="str">
        <f t="shared" si="68"/>
        <v>오크 마을 멀티 미궁 도전</v>
      </c>
      <c r="AU207" s="241" t="str">
        <f t="shared" si="69"/>
        <v>Challenge Orc Village Multi Labyrinth</v>
      </c>
      <c r="AV207" s="241" t="str">
        <f t="shared" si="70"/>
        <v>挑戰獸人村多人迷宮</v>
      </c>
      <c r="AW207" s="241" t="str">
        <f t="shared" si="71"/>
        <v>挑战兽人村庄多人迷宫</v>
      </c>
      <c r="AX207" s="241">
        <f t="shared" si="72"/>
        <v>0</v>
      </c>
      <c r="AY207" s="241" t="str">
        <f t="shared" si="73"/>
        <v>ท้าทาย Orc Village Multi Labyrinth</v>
      </c>
      <c r="AZ207" s="241" t="str">
        <f t="shared" si="74"/>
        <v>Tantangan Labirin Multi Desa Orc</v>
      </c>
      <c r="BA207" s="241" t="str">
        <f t="shared" si="75"/>
        <v>Hamunin ang Orc Village Multi Labyrinth</v>
      </c>
      <c r="BB207" s="241" t="str">
        <f t="shared" si="76"/>
        <v>Cabar Labirin Pelbagai Kampung Orc</v>
      </c>
      <c r="BC207" s="244"/>
      <c r="BD207" s="244"/>
      <c r="BE207" s="244"/>
      <c r="BF207" s="244"/>
      <c r="BI207" s="236">
        <v>242206</v>
      </c>
      <c r="BJ207" s="235" t="str">
        <f t="shared" si="77"/>
        <v>메인 퀘스트 206 클리어</v>
      </c>
      <c r="BK207" s="234" t="str">
        <f t="shared" si="78"/>
        <v>Main Quest 206 Clear</v>
      </c>
      <c r="BL207" s="234" t="str">
        <f t="shared" si="79"/>
        <v>主線任務206通關</v>
      </c>
      <c r="BM207" s="234" t="str">
        <f t="shared" si="80"/>
        <v>通关主线任务206</v>
      </c>
      <c r="BN207" s="234" t="str">
        <f t="shared" si="81"/>
        <v>メインクエスト206クリア</v>
      </c>
      <c r="BO207" s="234" t="str">
        <f t="shared" si="82"/>
        <v>เคลียร์ Main Quest 206</v>
      </c>
      <c r="BP207" s="234" t="str">
        <f t="shared" si="83"/>
        <v>Misi Utama 206 Selesai</v>
      </c>
      <c r="BQ207" s="234" t="str">
        <f t="shared" si="84"/>
        <v>Tagumpay sa Pangunahing Quest 206</v>
      </c>
      <c r="BR207" s="234" t="str">
        <f t="shared" si="85"/>
        <v>Selesai Pencarian Utama 206</v>
      </c>
    </row>
    <row r="208" spans="1:70" ht="13.5" thickBot="1" x14ac:dyDescent="0.25">
      <c r="A208" s="31">
        <v>142207</v>
      </c>
      <c r="B208" s="201" t="str" cm="1">
        <f t="array" ref="B208">INDEX($AJ:$AS,MATCH($A208,$AJ:$AJ,0),B$1)</f>
        <v>MVP 처치</v>
      </c>
      <c r="C208" s="201" t="str" cm="1">
        <f t="array" ref="C208">INDEX($AJ:$AS,MATCH($A208,$AJ:$AJ,0),C$1)</f>
        <v>Defeat MVP</v>
      </c>
      <c r="D208" s="201" t="str" cm="1">
        <f t="array" ref="D208">INDEX($AJ:$AS,MATCH($A208,$AJ:$AJ,0),D$1)</f>
        <v>擊敗MVP</v>
      </c>
      <c r="E208" s="201" t="str" cm="1">
        <f t="array" ref="E208">INDEX($AJ:$AS,MATCH($A208,$AJ:$AJ,0),E$1)</f>
        <v>击杀MVP</v>
      </c>
      <c r="F208" s="201" t="str" cm="1">
        <f t="array" ref="F208">INDEX($AJ:$AS,MATCH($A208,$AJ:$AJ,0),F$1)</f>
        <v>一次転職</v>
      </c>
      <c r="G208" s="201" t="str" cm="1">
        <f t="array" ref="G208">INDEX($AJ:$AS,MATCH($A208,$AJ:$AJ,0),G$1)</f>
        <v>จัดการ MVP</v>
      </c>
      <c r="H208" s="201" t="str" cm="1">
        <f t="array" ref="H208">INDEX($AJ:$AS,MATCH($A208,$AJ:$AJ,0),H$1)</f>
        <v>Kalahkan MVP</v>
      </c>
      <c r="I208" s="201" t="str" cm="1">
        <f t="array" ref="I208">INDEX($AJ:$AS,MATCH($A208,$AJ:$AJ,0),I$1)</f>
        <v>Talunin ang MVP</v>
      </c>
      <c r="J208" s="201" t="str" cm="1">
        <f t="array" ref="J208">INDEX($AJ:$AS,MATCH($A208,$AJ:$AJ,0),J$1)</f>
        <v>Tewaskan MVP</v>
      </c>
      <c r="K208" s="31">
        <v>0</v>
      </c>
      <c r="L208" s="31">
        <v>142207</v>
      </c>
      <c r="M208" s="31" t="str">
        <f>'가이드 작업용'!M208</f>
        <v>MVP 처치</v>
      </c>
      <c r="N208" s="31" t="str">
        <f t="shared" si="66"/>
        <v>-</v>
      </c>
      <c r="R208" s="140">
        <v>1207</v>
      </c>
      <c r="S208" s="140">
        <v>2</v>
      </c>
      <c r="T208" s="140">
        <v>142207</v>
      </c>
      <c r="U208" s="140">
        <v>242207</v>
      </c>
      <c r="V208" s="186" t="str">
        <f>'가이드 작업용'!M224</f>
        <v>MVP 처치</v>
      </c>
      <c r="W208" s="197" t="e">
        <f t="shared" si="65"/>
        <v>#N/A</v>
      </c>
      <c r="X208" s="202" t="e">
        <f t="shared" si="67"/>
        <v>#N/A</v>
      </c>
      <c r="AC208" s="201">
        <v>142207</v>
      </c>
      <c r="AJ208" s="276">
        <v>142207</v>
      </c>
      <c r="AK208" s="258" t="s">
        <v>2466</v>
      </c>
      <c r="AL208" s="258" t="s">
        <v>8479</v>
      </c>
      <c r="AM208" s="259" t="s">
        <v>9330</v>
      </c>
      <c r="AN208" s="259" t="s">
        <v>9331</v>
      </c>
      <c r="AO208" s="260" t="s">
        <v>9332</v>
      </c>
      <c r="AP208" s="259" t="s">
        <v>9333</v>
      </c>
      <c r="AQ208" s="259" t="s">
        <v>9334</v>
      </c>
      <c r="AR208" s="259" t="s">
        <v>9335</v>
      </c>
      <c r="AS208" s="259" t="s">
        <v>9336</v>
      </c>
      <c r="AT208" s="241" t="str">
        <f t="shared" si="68"/>
        <v>MVP 처치</v>
      </c>
      <c r="AU208" s="241" t="str">
        <f t="shared" si="69"/>
        <v>Defeat MVP</v>
      </c>
      <c r="AV208" s="241" t="str">
        <f t="shared" si="70"/>
        <v>擊敗MVP</v>
      </c>
      <c r="AW208" s="241" t="str">
        <f t="shared" si="71"/>
        <v>击杀MVP</v>
      </c>
      <c r="AX208" s="241" t="str">
        <f t="shared" si="72"/>
        <v>一次転職</v>
      </c>
      <c r="AY208" s="241" t="str">
        <f t="shared" si="73"/>
        <v>จัดการ MVP</v>
      </c>
      <c r="AZ208" s="241" t="str">
        <f t="shared" si="74"/>
        <v>Kalahkan MVP</v>
      </c>
      <c r="BA208" s="241" t="str">
        <f t="shared" si="75"/>
        <v>Talunin ang MVP</v>
      </c>
      <c r="BB208" s="241" t="str">
        <f t="shared" si="76"/>
        <v>Tewaskan MVP</v>
      </c>
      <c r="BC208" s="244"/>
      <c r="BD208" s="244"/>
      <c r="BE208" s="244"/>
      <c r="BF208" s="244"/>
      <c r="BI208" s="236">
        <v>242207</v>
      </c>
      <c r="BJ208" s="235" t="str">
        <f t="shared" si="77"/>
        <v>메인 퀘스트 207 클리어</v>
      </c>
      <c r="BK208" s="234" t="str">
        <f t="shared" si="78"/>
        <v>Main Quest 207 Clear</v>
      </c>
      <c r="BL208" s="234" t="str">
        <f t="shared" si="79"/>
        <v>主線任務207通關</v>
      </c>
      <c r="BM208" s="234" t="str">
        <f t="shared" si="80"/>
        <v>通关主线任务207</v>
      </c>
      <c r="BN208" s="234" t="str">
        <f t="shared" si="81"/>
        <v>メインクエスト207クリア</v>
      </c>
      <c r="BO208" s="234" t="str">
        <f t="shared" si="82"/>
        <v>เคลียร์ Main Quest 207</v>
      </c>
      <c r="BP208" s="234" t="str">
        <f t="shared" si="83"/>
        <v>Misi Utama 207 Selesai</v>
      </c>
      <c r="BQ208" s="234" t="str">
        <f t="shared" si="84"/>
        <v>Tagumpay sa Pangunahing Quest 207</v>
      </c>
      <c r="BR208" s="234" t="str">
        <f t="shared" si="85"/>
        <v>Selesai Pencarian Utama 207</v>
      </c>
    </row>
    <row r="209" spans="1:70" ht="13.5" thickBot="1" x14ac:dyDescent="0.25">
      <c r="A209" s="31">
        <v>142208</v>
      </c>
      <c r="B209" s="201" t="str" cm="1">
        <f t="array" ref="B209">INDEX($AJ:$AS,MATCH($A209,$AJ:$AJ,0),B$1)</f>
        <v>오크 워리어 보스 처치</v>
      </c>
      <c r="C209" s="201" t="str" cm="1">
        <f t="array" ref="C209">INDEX($AJ:$AS,MATCH($A209,$AJ:$AJ,0),C$1)</f>
        <v>Defeat Orc Warrior Boss</v>
      </c>
      <c r="D209" s="201" t="str" cm="1">
        <f t="array" ref="D209">INDEX($AJ:$AS,MATCH($A209,$AJ:$AJ,0),D$1)</f>
        <v>擊敗獸人戰士BOSS</v>
      </c>
      <c r="E209" s="201" t="str" cm="1">
        <f t="array" ref="E209">INDEX($AJ:$AS,MATCH($A209,$AJ:$AJ,0),E$1)</f>
        <v>击杀兽人战士BOSS</v>
      </c>
      <c r="F209" s="201" cm="1">
        <f t="array" ref="F209">INDEX($AJ:$AS,MATCH($A209,$AJ:$AJ,0),F$1)</f>
        <v>0</v>
      </c>
      <c r="G209" s="201" t="str" cm="1">
        <f t="array" ref="G209">INDEX($AJ:$AS,MATCH($A209,$AJ:$AJ,0),G$1)</f>
        <v>กำจัด Orc Warrior Boss</v>
      </c>
      <c r="H209" s="201" t="str" cm="1">
        <f t="array" ref="H209">INDEX($AJ:$AS,MATCH($A209,$AJ:$AJ,0),H$1)</f>
        <v>Kalahkan Bos Orc Warrior</v>
      </c>
      <c r="I209" s="201" t="str" cm="1">
        <f t="array" ref="I209">INDEX($AJ:$AS,MATCH($A209,$AJ:$AJ,0),I$1)</f>
        <v>Talunin ang Orc Warrior Boss</v>
      </c>
      <c r="J209" s="201" t="str" cm="1">
        <f t="array" ref="J209">INDEX($AJ:$AS,MATCH($A209,$AJ:$AJ,0),J$1)</f>
        <v>Tewaskan Boss Pahlawan Orc</v>
      </c>
      <c r="K209" s="31">
        <v>0</v>
      </c>
      <c r="L209" s="31">
        <v>142208</v>
      </c>
      <c r="M209" s="31" t="str">
        <f>'가이드 작업용'!M209</f>
        <v>오크 워리어 보스 처치</v>
      </c>
      <c r="N209" s="31" t="str">
        <f t="shared" si="66"/>
        <v>-</v>
      </c>
      <c r="R209" s="140">
        <v>1208</v>
      </c>
      <c r="S209" s="140">
        <v>2</v>
      </c>
      <c r="T209" s="140">
        <v>142208</v>
      </c>
      <c r="U209" s="140">
        <v>242208</v>
      </c>
      <c r="V209" s="186" t="str">
        <f>'가이드 작업용'!M225</f>
        <v>오크 마을 듀얼 클리어</v>
      </c>
      <c r="W209" s="197" t="e">
        <f t="shared" si="65"/>
        <v>#N/A</v>
      </c>
      <c r="X209" s="202" t="e">
        <f t="shared" si="67"/>
        <v>#N/A</v>
      </c>
      <c r="AC209" s="201">
        <v>142208</v>
      </c>
      <c r="AJ209" s="276">
        <v>142208</v>
      </c>
      <c r="AK209" s="258" t="s">
        <v>10296</v>
      </c>
      <c r="AL209" s="258" t="s">
        <v>10838</v>
      </c>
      <c r="AM209" s="259" t="s">
        <v>10839</v>
      </c>
      <c r="AN209" s="259" t="s">
        <v>10840</v>
      </c>
      <c r="AO209" s="260">
        <v>0</v>
      </c>
      <c r="AP209" s="259" t="s">
        <v>10841</v>
      </c>
      <c r="AQ209" s="259" t="s">
        <v>10842</v>
      </c>
      <c r="AR209" s="259" t="s">
        <v>10843</v>
      </c>
      <c r="AS209" s="259" t="s">
        <v>10844</v>
      </c>
      <c r="AT209" s="241" t="str">
        <f t="shared" si="68"/>
        <v>오크 워리어 보스 처치</v>
      </c>
      <c r="AU209" s="241" t="str">
        <f t="shared" si="69"/>
        <v>Defeat Orc Warrior Boss</v>
      </c>
      <c r="AV209" s="241" t="str">
        <f t="shared" si="70"/>
        <v>擊敗獸人戰士BOSS</v>
      </c>
      <c r="AW209" s="241" t="str">
        <f t="shared" si="71"/>
        <v>击杀兽人战士BOSS</v>
      </c>
      <c r="AX209" s="241">
        <f t="shared" si="72"/>
        <v>0</v>
      </c>
      <c r="AY209" s="241" t="str">
        <f t="shared" si="73"/>
        <v>กำจัด Orc Warrior Boss</v>
      </c>
      <c r="AZ209" s="241" t="str">
        <f t="shared" si="74"/>
        <v>Kalahkan Bos Orc Warrior</v>
      </c>
      <c r="BA209" s="241" t="str">
        <f t="shared" si="75"/>
        <v>Talunin ang Orc Warrior Boss</v>
      </c>
      <c r="BB209" s="241" t="str">
        <f t="shared" si="76"/>
        <v>Tewaskan Boss Pahlawan Orc</v>
      </c>
      <c r="BC209" s="244"/>
      <c r="BD209" s="244"/>
      <c r="BE209" s="244"/>
      <c r="BF209" s="244"/>
      <c r="BI209" s="236">
        <v>242208</v>
      </c>
      <c r="BJ209" s="235" t="str">
        <f t="shared" si="77"/>
        <v>메인 퀘스트 208 클리어</v>
      </c>
      <c r="BK209" s="234" t="str">
        <f t="shared" si="78"/>
        <v>Main Quest 208 Clear</v>
      </c>
      <c r="BL209" s="234" t="str">
        <f t="shared" si="79"/>
        <v>主線任務208通關</v>
      </c>
      <c r="BM209" s="234" t="str">
        <f t="shared" si="80"/>
        <v>通关主线任务208</v>
      </c>
      <c r="BN209" s="234" t="str">
        <f t="shared" si="81"/>
        <v>メインクエスト208クリア</v>
      </c>
      <c r="BO209" s="234" t="str">
        <f t="shared" si="82"/>
        <v>เคลียร์ Main Quest 208</v>
      </c>
      <c r="BP209" s="234" t="str">
        <f t="shared" si="83"/>
        <v>Misi Utama 208 Selesai</v>
      </c>
      <c r="BQ209" s="234" t="str">
        <f t="shared" si="84"/>
        <v>Tagumpay sa Pangunahing Quest 208</v>
      </c>
      <c r="BR209" s="234" t="str">
        <f t="shared" si="85"/>
        <v>Selesai Pencarian Utama 208</v>
      </c>
    </row>
    <row r="210" spans="1:70" ht="13.5" thickBot="1" x14ac:dyDescent="0.25">
      <c r="A210" s="31">
        <v>142209</v>
      </c>
      <c r="B210" s="201" t="str" cm="1">
        <f t="array" ref="B210">INDEX($AJ:$AS,MATCH($A210,$AJ:$AJ,0),B$1)</f>
        <v>오크 레이디 처치</v>
      </c>
      <c r="C210" s="201" t="str" cm="1">
        <f t="array" ref="C210">INDEX($AJ:$AS,MATCH($A210,$AJ:$AJ,0),C$1)</f>
        <v>Defeat Orc Lady</v>
      </c>
      <c r="D210" s="201" t="str" cm="1">
        <f t="array" ref="D210">INDEX($AJ:$AS,MATCH($A210,$AJ:$AJ,0),D$1)</f>
        <v>擊敗獸人女戰士</v>
      </c>
      <c r="E210" s="201" t="str" cm="1">
        <f t="array" ref="E210">INDEX($AJ:$AS,MATCH($A210,$AJ:$AJ,0),E$1)</f>
        <v>击杀兽人女战士</v>
      </c>
      <c r="F210" s="201" cm="1">
        <f t="array" ref="F210">INDEX($AJ:$AS,MATCH($A210,$AJ:$AJ,0),F$1)</f>
        <v>0</v>
      </c>
      <c r="G210" s="201" t="str" cm="1">
        <f t="array" ref="G210">INDEX($AJ:$AS,MATCH($A210,$AJ:$AJ,0),G$1)</f>
        <v>กำจัด Orc Lady</v>
      </c>
      <c r="H210" s="201" t="str" cm="1">
        <f t="array" ref="H210">INDEX($AJ:$AS,MATCH($A210,$AJ:$AJ,0),H$1)</f>
        <v>Kalahkan Orc Lady</v>
      </c>
      <c r="I210" s="201" t="str" cm="1">
        <f t="array" ref="I210">INDEX($AJ:$AS,MATCH($A210,$AJ:$AJ,0),I$1)</f>
        <v>Talunin ang Orc Lady</v>
      </c>
      <c r="J210" s="201" t="str" cm="1">
        <f t="array" ref="J210">INDEX($AJ:$AS,MATCH($A210,$AJ:$AJ,0),J$1)</f>
        <v>Tewaskan Orc Betina</v>
      </c>
      <c r="K210" s="31">
        <v>0</v>
      </c>
      <c r="L210" s="31">
        <v>142209</v>
      </c>
      <c r="M210" s="31" t="str">
        <f>'가이드 작업용'!M210</f>
        <v>오크 레이디 처치</v>
      </c>
      <c r="N210" s="31" t="str">
        <f t="shared" si="66"/>
        <v>-</v>
      </c>
      <c r="R210" s="140">
        <v>1209</v>
      </c>
      <c r="S210" s="140">
        <v>2</v>
      </c>
      <c r="T210" s="140">
        <v>142209</v>
      </c>
      <c r="U210" s="140">
        <v>242209</v>
      </c>
      <c r="V210" s="186" t="str">
        <f>'가이드 작업용'!M226</f>
        <v>오크 로드 보스 처치</v>
      </c>
      <c r="W210" s="197" t="e">
        <f t="shared" si="65"/>
        <v>#N/A</v>
      </c>
      <c r="X210" s="202" t="e">
        <f t="shared" si="67"/>
        <v>#N/A</v>
      </c>
      <c r="AC210" s="201">
        <v>142209</v>
      </c>
      <c r="AJ210" s="276">
        <v>142209</v>
      </c>
      <c r="AK210" s="258" t="s">
        <v>10297</v>
      </c>
      <c r="AL210" s="258" t="s">
        <v>10845</v>
      </c>
      <c r="AM210" s="259" t="s">
        <v>10846</v>
      </c>
      <c r="AN210" s="259" t="s">
        <v>10847</v>
      </c>
      <c r="AO210" s="260">
        <v>0</v>
      </c>
      <c r="AP210" s="259" t="s">
        <v>10848</v>
      </c>
      <c r="AQ210" s="259" t="s">
        <v>10849</v>
      </c>
      <c r="AR210" s="259" t="s">
        <v>10850</v>
      </c>
      <c r="AS210" s="259" t="s">
        <v>10851</v>
      </c>
      <c r="AT210" s="241" t="str">
        <f t="shared" si="68"/>
        <v>오크 레이디 처치</v>
      </c>
      <c r="AU210" s="241" t="str">
        <f t="shared" si="69"/>
        <v>Defeat Orc Lady</v>
      </c>
      <c r="AV210" s="241" t="str">
        <f t="shared" si="70"/>
        <v>擊敗獸人女戰士</v>
      </c>
      <c r="AW210" s="241" t="str">
        <f t="shared" si="71"/>
        <v>击杀兽人女战士</v>
      </c>
      <c r="AX210" s="241">
        <f t="shared" si="72"/>
        <v>0</v>
      </c>
      <c r="AY210" s="241" t="str">
        <f t="shared" si="73"/>
        <v>กำจัด Orc Lady</v>
      </c>
      <c r="AZ210" s="241" t="str">
        <f t="shared" si="74"/>
        <v>Kalahkan Orc Lady</v>
      </c>
      <c r="BA210" s="241" t="str">
        <f t="shared" si="75"/>
        <v>Talunin ang Orc Lady</v>
      </c>
      <c r="BB210" s="241" t="str">
        <f t="shared" si="76"/>
        <v>Tewaskan Orc Betina</v>
      </c>
      <c r="BC210" s="244"/>
      <c r="BD210" s="244"/>
      <c r="BE210" s="244"/>
      <c r="BF210" s="244"/>
      <c r="BI210" s="236">
        <v>242209</v>
      </c>
      <c r="BJ210" s="235" t="str">
        <f t="shared" si="77"/>
        <v>메인 퀘스트 209 클리어</v>
      </c>
      <c r="BK210" s="234" t="str">
        <f t="shared" si="78"/>
        <v>Main Quest 209 Clear</v>
      </c>
      <c r="BL210" s="234" t="str">
        <f t="shared" si="79"/>
        <v>主線任務209通關</v>
      </c>
      <c r="BM210" s="234" t="str">
        <f t="shared" si="80"/>
        <v>通关主线任务209</v>
      </c>
      <c r="BN210" s="234" t="str">
        <f t="shared" si="81"/>
        <v>メインクエスト209クリア</v>
      </c>
      <c r="BO210" s="234" t="str">
        <f t="shared" si="82"/>
        <v>เคลียร์ Main Quest 209</v>
      </c>
      <c r="BP210" s="234" t="str">
        <f t="shared" si="83"/>
        <v>Misi Utama 209 Selesai</v>
      </c>
      <c r="BQ210" s="234" t="str">
        <f t="shared" si="84"/>
        <v>Tagumpay sa Pangunahing Quest 209</v>
      </c>
      <c r="BR210" s="234" t="str">
        <f t="shared" si="85"/>
        <v>Selesai Pencarian Utama 209</v>
      </c>
    </row>
    <row r="211" spans="1:70" ht="13.5" thickBot="1" x14ac:dyDescent="0.25">
      <c r="A211" s="31">
        <v>142210</v>
      </c>
      <c r="B211" s="201" t="str" cm="1">
        <f t="array" ref="B211">INDEX($AJ:$AS,MATCH($A211,$AJ:$AJ,0),B$1)</f>
        <v>장비 강화</v>
      </c>
      <c r="C211" s="201" t="str" cm="1">
        <f t="array" ref="C211">INDEX($AJ:$AS,MATCH($A211,$AJ:$AJ,0),C$1)</f>
        <v>Upgrade Gear</v>
      </c>
      <c r="D211" s="201" t="str" cm="1">
        <f t="array" ref="D211">INDEX($AJ:$AS,MATCH($A211,$AJ:$AJ,0),D$1)</f>
        <v>強化裝備</v>
      </c>
      <c r="E211" s="201" t="str" cm="1">
        <f t="array" ref="E211">INDEX($AJ:$AS,MATCH($A211,$AJ:$AJ,0),E$1)</f>
        <v>强化装备</v>
      </c>
      <c r="F211" s="201" t="str" cm="1">
        <f t="array" ref="F211">INDEX($AJ:$AS,MATCH($A211,$AJ:$AJ,0),F$1)</f>
        <v>装備強化</v>
      </c>
      <c r="G211" s="201" t="str" cm="1">
        <f t="array" ref="G211">INDEX($AJ:$AS,MATCH($A211,$AJ:$AJ,0),G$1)</f>
        <v>อัปเกรดอุปกรณ์</v>
      </c>
      <c r="H211" s="201" t="str" cm="1">
        <f t="array" ref="H211">INDEX($AJ:$AS,MATCH($A211,$AJ:$AJ,0),H$1)</f>
        <v>Tingkatkan Peralatan</v>
      </c>
      <c r="I211" s="201" t="str" cm="1">
        <f t="array" ref="I211">INDEX($AJ:$AS,MATCH($A211,$AJ:$AJ,0),I$1)</f>
        <v>Upgrade Gear</v>
      </c>
      <c r="J211" s="201" t="str" cm="1">
        <f t="array" ref="J211">INDEX($AJ:$AS,MATCH($A211,$AJ:$AJ,0),J$1)</f>
        <v>Naik Tahap Kelengkapan</v>
      </c>
      <c r="K211" s="31">
        <v>0</v>
      </c>
      <c r="L211" s="31">
        <v>142210</v>
      </c>
      <c r="M211" s="31" t="str">
        <f>'가이드 작업용'!M211</f>
        <v>장비 강화</v>
      </c>
      <c r="N211" s="31" t="str">
        <f t="shared" si="66"/>
        <v>-</v>
      </c>
      <c r="R211" s="140">
        <v>1210</v>
      </c>
      <c r="S211" s="140">
        <v>2</v>
      </c>
      <c r="T211" s="140">
        <v>142210</v>
      </c>
      <c r="U211" s="140">
        <v>242210</v>
      </c>
      <c r="V211" s="186" t="str">
        <f>'가이드 작업용'!M227</f>
        <v>잘못된 데이터가 쌓여 사용 X</v>
      </c>
      <c r="W211" s="197" t="e">
        <f t="shared" si="65"/>
        <v>#N/A</v>
      </c>
      <c r="X211" s="202" t="e">
        <f t="shared" si="67"/>
        <v>#N/A</v>
      </c>
      <c r="AC211" s="201">
        <v>142210</v>
      </c>
      <c r="AJ211" s="276">
        <v>142210</v>
      </c>
      <c r="AK211" s="258" t="s">
        <v>2854</v>
      </c>
      <c r="AL211" s="258" t="s">
        <v>8475</v>
      </c>
      <c r="AM211" s="259" t="s">
        <v>9310</v>
      </c>
      <c r="AN211" s="259" t="s">
        <v>9311</v>
      </c>
      <c r="AO211" s="260" t="s">
        <v>9312</v>
      </c>
      <c r="AP211" s="259" t="s">
        <v>9313</v>
      </c>
      <c r="AQ211" s="259" t="s">
        <v>9314</v>
      </c>
      <c r="AR211" s="259" t="s">
        <v>8475</v>
      </c>
      <c r="AS211" s="259" t="s">
        <v>9315</v>
      </c>
      <c r="AT211" s="241" t="str">
        <f t="shared" si="68"/>
        <v>장비 강화</v>
      </c>
      <c r="AU211" s="241" t="str">
        <f t="shared" si="69"/>
        <v>Upgrade Gear</v>
      </c>
      <c r="AV211" s="241" t="str">
        <f t="shared" si="70"/>
        <v>強化裝備</v>
      </c>
      <c r="AW211" s="241" t="str">
        <f t="shared" si="71"/>
        <v>强化装备</v>
      </c>
      <c r="AX211" s="241" t="str">
        <f t="shared" si="72"/>
        <v>装備強化</v>
      </c>
      <c r="AY211" s="241" t="str">
        <f t="shared" si="73"/>
        <v>อัปเกรดอุปกรณ์</v>
      </c>
      <c r="AZ211" s="241" t="str">
        <f t="shared" si="74"/>
        <v>Tingkatkan Peralatan</v>
      </c>
      <c r="BA211" s="241" t="str">
        <f t="shared" si="75"/>
        <v>Upgrade Gear</v>
      </c>
      <c r="BB211" s="241" t="str">
        <f t="shared" si="76"/>
        <v>Naik Tahap Kelengkapan</v>
      </c>
      <c r="BC211" s="244"/>
      <c r="BD211" s="244"/>
      <c r="BE211" s="244"/>
      <c r="BF211" s="244"/>
      <c r="BI211" s="236">
        <v>242210</v>
      </c>
      <c r="BJ211" s="235" t="str">
        <f t="shared" si="77"/>
        <v>메인 퀘스트 210 클리어</v>
      </c>
      <c r="BK211" s="234" t="str">
        <f t="shared" si="78"/>
        <v>Main Quest 210 Clear</v>
      </c>
      <c r="BL211" s="234" t="str">
        <f t="shared" si="79"/>
        <v>主線任務210通關</v>
      </c>
      <c r="BM211" s="234" t="str">
        <f t="shared" si="80"/>
        <v>通关主线任务210</v>
      </c>
      <c r="BN211" s="234" t="str">
        <f t="shared" si="81"/>
        <v>メインクエスト210クリア</v>
      </c>
      <c r="BO211" s="234" t="str">
        <f t="shared" si="82"/>
        <v>เคลียร์ Main Quest 210</v>
      </c>
      <c r="BP211" s="234" t="str">
        <f t="shared" si="83"/>
        <v>Misi Utama 210 Selesai</v>
      </c>
      <c r="BQ211" s="234" t="str">
        <f t="shared" si="84"/>
        <v>Tagumpay sa Pangunahing Quest 210</v>
      </c>
      <c r="BR211" s="234" t="str">
        <f t="shared" si="85"/>
        <v>Selesai Pencarian Utama 210</v>
      </c>
    </row>
    <row r="212" spans="1:70" ht="13.5" thickBot="1" x14ac:dyDescent="0.25">
      <c r="A212" s="31">
        <v>142211</v>
      </c>
      <c r="B212" s="201" t="str" cm="1">
        <f t="array" ref="B212">INDEX($AJ:$AS,MATCH($A212,$AJ:$AJ,0),B$1)</f>
        <v>MVP 처치</v>
      </c>
      <c r="C212" s="201" t="str" cm="1">
        <f t="array" ref="C212">INDEX($AJ:$AS,MATCH($A212,$AJ:$AJ,0),C$1)</f>
        <v>Defeat MVP</v>
      </c>
      <c r="D212" s="201" t="str" cm="1">
        <f t="array" ref="D212">INDEX($AJ:$AS,MATCH($A212,$AJ:$AJ,0),D$1)</f>
        <v>擊敗MVP</v>
      </c>
      <c r="E212" s="201" t="str" cm="1">
        <f t="array" ref="E212">INDEX($AJ:$AS,MATCH($A212,$AJ:$AJ,0),E$1)</f>
        <v>击杀MVP</v>
      </c>
      <c r="F212" s="201" t="str" cm="1">
        <f t="array" ref="F212">INDEX($AJ:$AS,MATCH($A212,$AJ:$AJ,0),F$1)</f>
        <v>一次転職</v>
      </c>
      <c r="G212" s="201" t="str" cm="1">
        <f t="array" ref="G212">INDEX($AJ:$AS,MATCH($A212,$AJ:$AJ,0),G$1)</f>
        <v>จัดการ MVP</v>
      </c>
      <c r="H212" s="201" t="str" cm="1">
        <f t="array" ref="H212">INDEX($AJ:$AS,MATCH($A212,$AJ:$AJ,0),H$1)</f>
        <v>Kalahkan MVP</v>
      </c>
      <c r="I212" s="201" t="str" cm="1">
        <f t="array" ref="I212">INDEX($AJ:$AS,MATCH($A212,$AJ:$AJ,0),I$1)</f>
        <v>Talunin ang MVP</v>
      </c>
      <c r="J212" s="201" t="str" cm="1">
        <f t="array" ref="J212">INDEX($AJ:$AS,MATCH($A212,$AJ:$AJ,0),J$1)</f>
        <v>Tewaskan MVP</v>
      </c>
      <c r="K212" s="31">
        <v>0</v>
      </c>
      <c r="L212" s="31">
        <v>142211</v>
      </c>
      <c r="M212" s="31" t="str">
        <f>'가이드 작업용'!M212</f>
        <v>MVP 처치</v>
      </c>
      <c r="N212" s="31" t="str">
        <f t="shared" si="66"/>
        <v>-</v>
      </c>
      <c r="R212" s="140">
        <v>1211</v>
      </c>
      <c r="S212" s="140">
        <v>2</v>
      </c>
      <c r="T212" s="140">
        <v>142211</v>
      </c>
      <c r="U212" s="140">
        <v>242211</v>
      </c>
      <c r="V212" s="186" t="str">
        <f>'가이드 작업용'!M228</f>
        <v>잘못된 데이터가 쌓여 사용 X</v>
      </c>
      <c r="W212" s="197" t="e">
        <f t="shared" si="65"/>
        <v>#N/A</v>
      </c>
      <c r="X212" s="202" t="e">
        <f t="shared" si="67"/>
        <v>#N/A</v>
      </c>
      <c r="AC212" s="201">
        <v>142211</v>
      </c>
      <c r="AJ212" s="276">
        <v>142211</v>
      </c>
      <c r="AK212" s="258" t="s">
        <v>2466</v>
      </c>
      <c r="AL212" s="258" t="s">
        <v>8479</v>
      </c>
      <c r="AM212" s="259" t="s">
        <v>9330</v>
      </c>
      <c r="AN212" s="259" t="s">
        <v>9331</v>
      </c>
      <c r="AO212" s="260" t="s">
        <v>9332</v>
      </c>
      <c r="AP212" s="259" t="s">
        <v>9333</v>
      </c>
      <c r="AQ212" s="259" t="s">
        <v>9334</v>
      </c>
      <c r="AR212" s="259" t="s">
        <v>9335</v>
      </c>
      <c r="AS212" s="259" t="s">
        <v>9336</v>
      </c>
      <c r="AT212" s="241" t="str">
        <f t="shared" si="68"/>
        <v>MVP 처치</v>
      </c>
      <c r="AU212" s="241" t="str">
        <f t="shared" si="69"/>
        <v>Defeat MVP</v>
      </c>
      <c r="AV212" s="241" t="str">
        <f t="shared" si="70"/>
        <v>擊敗MVP</v>
      </c>
      <c r="AW212" s="241" t="str">
        <f t="shared" si="71"/>
        <v>击杀MVP</v>
      </c>
      <c r="AX212" s="241" t="str">
        <f t="shared" si="72"/>
        <v>一次転職</v>
      </c>
      <c r="AY212" s="241" t="str">
        <f t="shared" si="73"/>
        <v>จัดการ MVP</v>
      </c>
      <c r="AZ212" s="241" t="str">
        <f t="shared" si="74"/>
        <v>Kalahkan MVP</v>
      </c>
      <c r="BA212" s="241" t="str">
        <f t="shared" si="75"/>
        <v>Talunin ang MVP</v>
      </c>
      <c r="BB212" s="241" t="str">
        <f t="shared" si="76"/>
        <v>Tewaskan MVP</v>
      </c>
      <c r="BC212" s="244"/>
      <c r="BD212" s="244"/>
      <c r="BE212" s="244"/>
      <c r="BF212" s="244"/>
      <c r="BI212" s="236">
        <v>242211</v>
      </c>
      <c r="BJ212" s="235" t="str">
        <f t="shared" si="77"/>
        <v>메인 퀘스트 211 클리어</v>
      </c>
      <c r="BK212" s="234" t="str">
        <f t="shared" si="78"/>
        <v>Main Quest 211 Clear</v>
      </c>
      <c r="BL212" s="234" t="str">
        <f t="shared" si="79"/>
        <v>主線任務211通關</v>
      </c>
      <c r="BM212" s="234" t="str">
        <f t="shared" si="80"/>
        <v>通关主线任务211</v>
      </c>
      <c r="BN212" s="234" t="str">
        <f t="shared" si="81"/>
        <v>メインクエスト211クリア</v>
      </c>
      <c r="BO212" s="234" t="str">
        <f t="shared" si="82"/>
        <v>เคลียร์ Main Quest 211</v>
      </c>
      <c r="BP212" s="234" t="str">
        <f t="shared" si="83"/>
        <v>Misi Utama 211 Selesai</v>
      </c>
      <c r="BQ212" s="234" t="str">
        <f t="shared" si="84"/>
        <v>Tagumpay sa Pangunahing Quest 211</v>
      </c>
      <c r="BR212" s="234" t="str">
        <f t="shared" si="85"/>
        <v>Selesai Pencarian Utama 211</v>
      </c>
    </row>
    <row r="213" spans="1:70" ht="13.5" thickBot="1" x14ac:dyDescent="0.25">
      <c r="A213" s="31">
        <v>142212</v>
      </c>
      <c r="B213" s="201" t="str" cm="1">
        <f t="array" ref="B213">INDEX($AJ:$AS,MATCH($A213,$AJ:$AJ,0),B$1)</f>
        <v>오크 레이디 보스 처치</v>
      </c>
      <c r="C213" s="201" t="str" cm="1">
        <f t="array" ref="C213">INDEX($AJ:$AS,MATCH($A213,$AJ:$AJ,0),C$1)</f>
        <v>Defeat Orc Lady Boss</v>
      </c>
      <c r="D213" s="201" t="str" cm="1">
        <f t="array" ref="D213">INDEX($AJ:$AS,MATCH($A213,$AJ:$AJ,0),D$1)</f>
        <v>擊敗獸人女戰士BOSS</v>
      </c>
      <c r="E213" s="201" t="str" cm="1">
        <f t="array" ref="E213">INDEX($AJ:$AS,MATCH($A213,$AJ:$AJ,0),E$1)</f>
        <v>击杀兽人女战士BOSS</v>
      </c>
      <c r="F213" s="201" cm="1">
        <f t="array" ref="F213">INDEX($AJ:$AS,MATCH($A213,$AJ:$AJ,0),F$1)</f>
        <v>0</v>
      </c>
      <c r="G213" s="201" t="str" cm="1">
        <f t="array" ref="G213">INDEX($AJ:$AS,MATCH($A213,$AJ:$AJ,0),G$1)</f>
        <v>กำจัด Orc Lady Boss</v>
      </c>
      <c r="H213" s="201" t="str" cm="1">
        <f t="array" ref="H213">INDEX($AJ:$AS,MATCH($A213,$AJ:$AJ,0),H$1)</f>
        <v>Kalahkan Bos Orc Lady</v>
      </c>
      <c r="I213" s="201" t="str" cm="1">
        <f t="array" ref="I213">INDEX($AJ:$AS,MATCH($A213,$AJ:$AJ,0),I$1)</f>
        <v>Talunin ang Orc Lady Boss</v>
      </c>
      <c r="J213" s="201" t="str" cm="1">
        <f t="array" ref="J213">INDEX($AJ:$AS,MATCH($A213,$AJ:$AJ,0),J$1)</f>
        <v>Tewaskan Boss Orc Betina</v>
      </c>
      <c r="K213" s="31">
        <v>0</v>
      </c>
      <c r="L213" s="31">
        <v>142212</v>
      </c>
      <c r="M213" s="31" t="str">
        <f>'가이드 작업용'!M213</f>
        <v>오크 레이디 보스 처치</v>
      </c>
      <c r="N213" s="31" t="str">
        <f t="shared" si="66"/>
        <v>-</v>
      </c>
      <c r="R213" s="140">
        <v>1212</v>
      </c>
      <c r="S213" s="140">
        <v>2</v>
      </c>
      <c r="T213" s="140">
        <v>142212</v>
      </c>
      <c r="U213" s="140">
        <v>242212</v>
      </c>
      <c r="V213" s="186" t="str">
        <f>'가이드 작업용'!M229</f>
        <v>잘못된 데이터가 쌓여 사용 X</v>
      </c>
      <c r="W213" s="197" t="e">
        <f t="shared" si="65"/>
        <v>#N/A</v>
      </c>
      <c r="X213" s="202" t="e">
        <f t="shared" si="67"/>
        <v>#N/A</v>
      </c>
      <c r="AC213" s="201">
        <v>142212</v>
      </c>
      <c r="AJ213" s="276">
        <v>142212</v>
      </c>
      <c r="AK213" s="258" t="s">
        <v>10298</v>
      </c>
      <c r="AL213" s="258" t="s">
        <v>10852</v>
      </c>
      <c r="AM213" s="259" t="s">
        <v>10853</v>
      </c>
      <c r="AN213" s="259" t="s">
        <v>10854</v>
      </c>
      <c r="AO213" s="260">
        <v>0</v>
      </c>
      <c r="AP213" s="259" t="s">
        <v>10855</v>
      </c>
      <c r="AQ213" s="259" t="s">
        <v>10856</v>
      </c>
      <c r="AR213" s="259" t="s">
        <v>10857</v>
      </c>
      <c r="AS213" s="259" t="s">
        <v>10858</v>
      </c>
      <c r="AT213" s="241" t="str">
        <f t="shared" si="68"/>
        <v>오크 레이디 보스 처치</v>
      </c>
      <c r="AU213" s="241" t="str">
        <f t="shared" si="69"/>
        <v>Defeat Orc Lady Boss</v>
      </c>
      <c r="AV213" s="241" t="str">
        <f t="shared" si="70"/>
        <v>擊敗獸人女戰士BOSS</v>
      </c>
      <c r="AW213" s="241" t="str">
        <f t="shared" si="71"/>
        <v>击杀兽人女战士BOSS</v>
      </c>
      <c r="AX213" s="241">
        <f t="shared" si="72"/>
        <v>0</v>
      </c>
      <c r="AY213" s="241" t="str">
        <f t="shared" si="73"/>
        <v>กำจัด Orc Lady Boss</v>
      </c>
      <c r="AZ213" s="241" t="str">
        <f t="shared" si="74"/>
        <v>Kalahkan Bos Orc Lady</v>
      </c>
      <c r="BA213" s="241" t="str">
        <f t="shared" si="75"/>
        <v>Talunin ang Orc Lady Boss</v>
      </c>
      <c r="BB213" s="241" t="str">
        <f t="shared" si="76"/>
        <v>Tewaskan Boss Orc Betina</v>
      </c>
      <c r="BC213" s="244"/>
      <c r="BD213" s="244"/>
      <c r="BE213" s="244"/>
      <c r="BF213" s="244"/>
      <c r="BI213" s="236">
        <v>242212</v>
      </c>
      <c r="BJ213" s="235" t="str">
        <f t="shared" si="77"/>
        <v>메인 퀘스트 212 클리어</v>
      </c>
      <c r="BK213" s="234" t="str">
        <f t="shared" si="78"/>
        <v>Main Quest 212 Clear</v>
      </c>
      <c r="BL213" s="234" t="str">
        <f t="shared" si="79"/>
        <v>主線任務212通關</v>
      </c>
      <c r="BM213" s="234" t="str">
        <f t="shared" si="80"/>
        <v>通关主线任务212</v>
      </c>
      <c r="BN213" s="234" t="str">
        <f t="shared" si="81"/>
        <v>メインクエスト212クリア</v>
      </c>
      <c r="BO213" s="234" t="str">
        <f t="shared" si="82"/>
        <v>เคลียร์ Main Quest 212</v>
      </c>
      <c r="BP213" s="234" t="str">
        <f t="shared" si="83"/>
        <v>Misi Utama 212 Selesai</v>
      </c>
      <c r="BQ213" s="234" t="str">
        <f t="shared" si="84"/>
        <v>Tagumpay sa Pangunahing Quest 212</v>
      </c>
      <c r="BR213" s="234" t="str">
        <f t="shared" si="85"/>
        <v>Selesai Pencarian Utama 212</v>
      </c>
    </row>
    <row r="214" spans="1:70" ht="13.5" thickBot="1" x14ac:dyDescent="0.25">
      <c r="A214" s="31">
        <v>142213</v>
      </c>
      <c r="B214" s="201" t="str" cm="1">
        <f t="array" ref="B214">INDEX($AJ:$AS,MATCH($A214,$AJ:$AJ,0),B$1)</f>
        <v>오크 아처 처치</v>
      </c>
      <c r="C214" s="201" t="str" cm="1">
        <f t="array" ref="C214">INDEX($AJ:$AS,MATCH($A214,$AJ:$AJ,0),C$1)</f>
        <v>Defeat Orc Archer</v>
      </c>
      <c r="D214" s="201" t="str" cm="1">
        <f t="array" ref="D214">INDEX($AJ:$AS,MATCH($A214,$AJ:$AJ,0),D$1)</f>
        <v>擊敗獸人弓箭手</v>
      </c>
      <c r="E214" s="201" t="str" cm="1">
        <f t="array" ref="E214">INDEX($AJ:$AS,MATCH($A214,$AJ:$AJ,0),E$1)</f>
        <v>击杀兽人弓箭手</v>
      </c>
      <c r="F214" s="201" cm="1">
        <f t="array" ref="F214">INDEX($AJ:$AS,MATCH($A214,$AJ:$AJ,0),F$1)</f>
        <v>0</v>
      </c>
      <c r="G214" s="201" t="str" cm="1">
        <f t="array" ref="G214">INDEX($AJ:$AS,MATCH($A214,$AJ:$AJ,0),G$1)</f>
        <v>กำจัด Orc Archer</v>
      </c>
      <c r="H214" s="201" t="str" cm="1">
        <f t="array" ref="H214">INDEX($AJ:$AS,MATCH($A214,$AJ:$AJ,0),H$1)</f>
        <v>Kalahkan Orc Archer</v>
      </c>
      <c r="I214" s="201" t="str" cm="1">
        <f t="array" ref="I214">INDEX($AJ:$AS,MATCH($A214,$AJ:$AJ,0),I$1)</f>
        <v>Talunin ang Orc Archer</v>
      </c>
      <c r="J214" s="201" t="str" cm="1">
        <f t="array" ref="J214">INDEX($AJ:$AS,MATCH($A214,$AJ:$AJ,0),J$1)</f>
        <v>Tewaskan Pemanah Orc</v>
      </c>
      <c r="K214" s="31">
        <v>0</v>
      </c>
      <c r="L214" s="31">
        <v>142213</v>
      </c>
      <c r="M214" s="31" t="str">
        <f>'가이드 작업용'!M214</f>
        <v>오크 아처 처치</v>
      </c>
      <c r="N214" s="31" t="str">
        <f t="shared" si="66"/>
        <v>-</v>
      </c>
      <c r="R214" s="140">
        <v>1213</v>
      </c>
      <c r="S214" s="140">
        <v>2</v>
      </c>
      <c r="T214" s="140">
        <v>142213</v>
      </c>
      <c r="U214" s="140">
        <v>242213</v>
      </c>
      <c r="V214" s="186" t="str">
        <f>'가이드 작업용'!M230</f>
        <v>잘못된 데이터가 쌓여 사용 X</v>
      </c>
      <c r="W214" s="197" t="e">
        <f t="shared" si="65"/>
        <v>#N/A</v>
      </c>
      <c r="X214" s="202" t="e">
        <f t="shared" si="67"/>
        <v>#N/A</v>
      </c>
      <c r="AC214" s="201">
        <v>142213</v>
      </c>
      <c r="AJ214" s="276">
        <v>142213</v>
      </c>
      <c r="AK214" s="258" t="s">
        <v>10299</v>
      </c>
      <c r="AL214" s="258" t="s">
        <v>10859</v>
      </c>
      <c r="AM214" s="259" t="s">
        <v>10860</v>
      </c>
      <c r="AN214" s="259" t="s">
        <v>10861</v>
      </c>
      <c r="AO214" s="260">
        <v>0</v>
      </c>
      <c r="AP214" s="259" t="s">
        <v>10862</v>
      </c>
      <c r="AQ214" s="259" t="s">
        <v>10863</v>
      </c>
      <c r="AR214" s="259" t="s">
        <v>10864</v>
      </c>
      <c r="AS214" s="259" t="s">
        <v>10865</v>
      </c>
      <c r="AT214" s="241" t="str">
        <f t="shared" si="68"/>
        <v>오크 아처 처치</v>
      </c>
      <c r="AU214" s="241" t="str">
        <f t="shared" si="69"/>
        <v>Defeat Orc Archer</v>
      </c>
      <c r="AV214" s="241" t="str">
        <f t="shared" si="70"/>
        <v>擊敗獸人弓箭手</v>
      </c>
      <c r="AW214" s="241" t="str">
        <f t="shared" si="71"/>
        <v>击杀兽人弓箭手</v>
      </c>
      <c r="AX214" s="241">
        <f t="shared" si="72"/>
        <v>0</v>
      </c>
      <c r="AY214" s="241" t="str">
        <f t="shared" si="73"/>
        <v>กำจัด Orc Archer</v>
      </c>
      <c r="AZ214" s="241" t="str">
        <f t="shared" si="74"/>
        <v>Kalahkan Orc Archer</v>
      </c>
      <c r="BA214" s="241" t="str">
        <f t="shared" si="75"/>
        <v>Talunin ang Orc Archer</v>
      </c>
      <c r="BB214" s="241" t="str">
        <f t="shared" si="76"/>
        <v>Tewaskan Pemanah Orc</v>
      </c>
      <c r="BC214" s="244"/>
      <c r="BD214" s="244"/>
      <c r="BE214" s="244"/>
      <c r="BF214" s="244"/>
      <c r="BI214" s="236">
        <v>242213</v>
      </c>
      <c r="BJ214" s="235" t="str">
        <f t="shared" si="77"/>
        <v>메인 퀘스트 213 클리어</v>
      </c>
      <c r="BK214" s="234" t="str">
        <f t="shared" si="78"/>
        <v>Main Quest 213 Clear</v>
      </c>
      <c r="BL214" s="234" t="str">
        <f t="shared" si="79"/>
        <v>主線任務213通關</v>
      </c>
      <c r="BM214" s="234" t="str">
        <f t="shared" si="80"/>
        <v>通关主线任务213</v>
      </c>
      <c r="BN214" s="234" t="str">
        <f t="shared" si="81"/>
        <v>メインクエスト213クリア</v>
      </c>
      <c r="BO214" s="234" t="str">
        <f t="shared" si="82"/>
        <v>เคลียร์ Main Quest 213</v>
      </c>
      <c r="BP214" s="234" t="str">
        <f t="shared" si="83"/>
        <v>Misi Utama 213 Selesai</v>
      </c>
      <c r="BQ214" s="234" t="str">
        <f t="shared" si="84"/>
        <v>Tagumpay sa Pangunahing Quest 213</v>
      </c>
      <c r="BR214" s="234" t="str">
        <f t="shared" si="85"/>
        <v>Selesai Pencarian Utama 213</v>
      </c>
    </row>
    <row r="215" spans="1:70" ht="13.5" thickBot="1" x14ac:dyDescent="0.25">
      <c r="A215" s="31">
        <v>142214</v>
      </c>
      <c r="B215" s="201" t="str" cm="1">
        <f t="array" ref="B215">INDEX($AJ:$AS,MATCH($A215,$AJ:$AJ,0),B$1)</f>
        <v>무한의 공간, 오크 히어로</v>
      </c>
      <c r="C215" s="201" t="str" cm="1">
        <f t="array" ref="C215">INDEX($AJ:$AS,MATCH($A215,$AJ:$AJ,0),C$1)</f>
        <v>Space of Infinite, Orc Hero</v>
      </c>
      <c r="D215" s="201" t="str" cm="1">
        <f t="array" ref="D215">INDEX($AJ:$AS,MATCH($A215,$AJ:$AJ,0),D$1)</f>
        <v>無限空間，獸人英雄</v>
      </c>
      <c r="E215" s="201" t="str" cm="1">
        <f t="array" ref="E215">INDEX($AJ:$AS,MATCH($A215,$AJ:$AJ,0),E$1)</f>
        <v>无限空间，兽人英雄</v>
      </c>
      <c r="F215" s="201" cm="1">
        <f t="array" ref="F215">INDEX($AJ:$AS,MATCH($A215,$AJ:$AJ,0),F$1)</f>
        <v>0</v>
      </c>
      <c r="G215" s="201" t="str" cm="1">
        <f t="array" ref="G215">INDEX($AJ:$AS,MATCH($A215,$AJ:$AJ,0),G$1)</f>
        <v>Space of Infinite, Orc Hero</v>
      </c>
      <c r="H215" s="201" t="str" cm="1">
        <f t="array" ref="H215">INDEX($AJ:$AS,MATCH($A215,$AJ:$AJ,0),H$1)</f>
        <v>Ruang Tak Terbatas, Orc Hero</v>
      </c>
      <c r="I215" s="201" t="str" cm="1">
        <f t="array" ref="I215">INDEX($AJ:$AS,MATCH($A215,$AJ:$AJ,0),I$1)</f>
        <v>Space of Infinite, Orc Hero</v>
      </c>
      <c r="J215" s="201" t="str" cm="1">
        <f t="array" ref="J215">INDEX($AJ:$AS,MATCH($A215,$AJ:$AJ,0),J$1)</f>
        <v>Ruang Infinit, Wira Orc</v>
      </c>
      <c r="K215" s="31">
        <v>0</v>
      </c>
      <c r="L215" s="31">
        <v>142214</v>
      </c>
      <c r="M215" s="31" t="str">
        <f>'가이드 작업용'!M215</f>
        <v>무한의 공간, 오크 히어로</v>
      </c>
      <c r="N215" s="31" t="str">
        <f t="shared" si="66"/>
        <v>-</v>
      </c>
      <c r="R215" s="140">
        <v>1214</v>
      </c>
      <c r="S215" s="140">
        <v>2</v>
      </c>
      <c r="T215" s="140">
        <v>142214</v>
      </c>
      <c r="U215" s="140">
        <v>242214</v>
      </c>
      <c r="V215" s="186" t="str">
        <f>'가이드 작업용'!M231</f>
        <v>잘못된 데이터가 쌓여 사용 X</v>
      </c>
      <c r="W215" s="197" t="e">
        <f t="shared" si="65"/>
        <v>#N/A</v>
      </c>
      <c r="X215" s="202" t="e">
        <f t="shared" si="67"/>
        <v>#N/A</v>
      </c>
      <c r="AC215" s="201">
        <v>142214</v>
      </c>
      <c r="AJ215" s="276">
        <v>142214</v>
      </c>
      <c r="AK215" s="258" t="s">
        <v>10300</v>
      </c>
      <c r="AL215" s="258" t="s">
        <v>10866</v>
      </c>
      <c r="AM215" s="259" t="s">
        <v>10867</v>
      </c>
      <c r="AN215" s="259" t="s">
        <v>10868</v>
      </c>
      <c r="AO215" s="260">
        <v>0</v>
      </c>
      <c r="AP215" s="259" t="s">
        <v>10866</v>
      </c>
      <c r="AQ215" s="259" t="s">
        <v>10869</v>
      </c>
      <c r="AR215" s="259" t="s">
        <v>10866</v>
      </c>
      <c r="AS215" s="259" t="s">
        <v>10870</v>
      </c>
      <c r="AT215" s="241" t="str">
        <f t="shared" si="68"/>
        <v>무한의 공간, 오크 히어로</v>
      </c>
      <c r="AU215" s="241" t="str">
        <f t="shared" si="69"/>
        <v>Space of Infinite, Orc Hero</v>
      </c>
      <c r="AV215" s="241" t="str">
        <f t="shared" si="70"/>
        <v>無限空間，獸人英雄</v>
      </c>
      <c r="AW215" s="241" t="str">
        <f t="shared" si="71"/>
        <v>无限空间，兽人英雄</v>
      </c>
      <c r="AX215" s="241">
        <f t="shared" si="72"/>
        <v>0</v>
      </c>
      <c r="AY215" s="241" t="str">
        <f t="shared" si="73"/>
        <v>Space of Infinite, Orc Hero</v>
      </c>
      <c r="AZ215" s="241" t="str">
        <f t="shared" si="74"/>
        <v>Ruang Tak Terbatas, Orc Hero</v>
      </c>
      <c r="BA215" s="241" t="str">
        <f t="shared" si="75"/>
        <v>Space of Infinite, Orc Hero</v>
      </c>
      <c r="BB215" s="241" t="str">
        <f t="shared" si="76"/>
        <v>Ruang Infinit, Wira Orc</v>
      </c>
      <c r="BC215" s="244"/>
      <c r="BD215" s="244"/>
      <c r="BE215" s="244"/>
      <c r="BF215" s="244"/>
      <c r="BI215" s="236">
        <v>242214</v>
      </c>
      <c r="BJ215" s="235" t="str">
        <f t="shared" si="77"/>
        <v>메인 퀘스트 214 클리어</v>
      </c>
      <c r="BK215" s="234" t="str">
        <f t="shared" si="78"/>
        <v>Main Quest 214 Clear</v>
      </c>
      <c r="BL215" s="234" t="str">
        <f t="shared" si="79"/>
        <v>主線任務214通關</v>
      </c>
      <c r="BM215" s="234" t="str">
        <f t="shared" si="80"/>
        <v>通关主线任务214</v>
      </c>
      <c r="BN215" s="234" t="str">
        <f t="shared" si="81"/>
        <v>メインクエスト214クリア</v>
      </c>
      <c r="BO215" s="234" t="str">
        <f t="shared" si="82"/>
        <v>เคลียร์ Main Quest 214</v>
      </c>
      <c r="BP215" s="234" t="str">
        <f t="shared" si="83"/>
        <v>Misi Utama 214 Selesai</v>
      </c>
      <c r="BQ215" s="234" t="str">
        <f t="shared" si="84"/>
        <v>Tagumpay sa Pangunahing Quest 214</v>
      </c>
      <c r="BR215" s="234" t="str">
        <f t="shared" si="85"/>
        <v>Selesai Pencarian Utama 214</v>
      </c>
    </row>
    <row r="216" spans="1:70" ht="13.5" thickBot="1" x14ac:dyDescent="0.25">
      <c r="A216" s="31">
        <v>142215</v>
      </c>
      <c r="B216" s="201" t="str" cm="1">
        <f t="array" ref="B216">INDEX($AJ:$AS,MATCH($A216,$AJ:$AJ,0),B$1)</f>
        <v>MVP 처치</v>
      </c>
      <c r="C216" s="201" t="str" cm="1">
        <f t="array" ref="C216">INDEX($AJ:$AS,MATCH($A216,$AJ:$AJ,0),C$1)</f>
        <v>Defeat MVP</v>
      </c>
      <c r="D216" s="201" t="str" cm="1">
        <f t="array" ref="D216">INDEX($AJ:$AS,MATCH($A216,$AJ:$AJ,0),D$1)</f>
        <v>擊敗MVP</v>
      </c>
      <c r="E216" s="201" t="str" cm="1">
        <f t="array" ref="E216">INDEX($AJ:$AS,MATCH($A216,$AJ:$AJ,0),E$1)</f>
        <v>击杀MVP</v>
      </c>
      <c r="F216" s="201" t="str" cm="1">
        <f t="array" ref="F216">INDEX($AJ:$AS,MATCH($A216,$AJ:$AJ,0),F$1)</f>
        <v>一次転職</v>
      </c>
      <c r="G216" s="201" t="str" cm="1">
        <f t="array" ref="G216">INDEX($AJ:$AS,MATCH($A216,$AJ:$AJ,0),G$1)</f>
        <v>จัดการ MVP</v>
      </c>
      <c r="H216" s="201" t="str" cm="1">
        <f t="array" ref="H216">INDEX($AJ:$AS,MATCH($A216,$AJ:$AJ,0),H$1)</f>
        <v>Kalahkan MVP</v>
      </c>
      <c r="I216" s="201" t="str" cm="1">
        <f t="array" ref="I216">INDEX($AJ:$AS,MATCH($A216,$AJ:$AJ,0),I$1)</f>
        <v>Talunin ang MVP</v>
      </c>
      <c r="J216" s="201" t="str" cm="1">
        <f t="array" ref="J216">INDEX($AJ:$AS,MATCH($A216,$AJ:$AJ,0),J$1)</f>
        <v>Tewaskan MVP</v>
      </c>
      <c r="K216" s="31">
        <v>0</v>
      </c>
      <c r="L216" s="31">
        <v>142215</v>
      </c>
      <c r="M216" s="31" t="str">
        <f>'가이드 작업용'!M216</f>
        <v>MVP 처치</v>
      </c>
      <c r="N216" s="31" t="str">
        <f t="shared" si="66"/>
        <v>-</v>
      </c>
      <c r="R216" s="140">
        <v>1215</v>
      </c>
      <c r="S216" s="140">
        <v>2</v>
      </c>
      <c r="T216" s="140">
        <v>142215</v>
      </c>
      <c r="U216" s="140">
        <v>242215</v>
      </c>
      <c r="V216" s="186" t="str">
        <f>'가이드 작업용'!M232</f>
        <v>잘못된 데이터가 쌓여 사용 X</v>
      </c>
      <c r="W216" s="197" t="e">
        <f t="shared" si="65"/>
        <v>#N/A</v>
      </c>
      <c r="X216" s="202" t="e">
        <f t="shared" si="67"/>
        <v>#N/A</v>
      </c>
      <c r="AC216" s="201">
        <v>142215</v>
      </c>
      <c r="AJ216" s="276">
        <v>142215</v>
      </c>
      <c r="AK216" s="258" t="s">
        <v>2466</v>
      </c>
      <c r="AL216" s="258" t="s">
        <v>8479</v>
      </c>
      <c r="AM216" s="259" t="s">
        <v>9330</v>
      </c>
      <c r="AN216" s="259" t="s">
        <v>9331</v>
      </c>
      <c r="AO216" s="260" t="s">
        <v>9332</v>
      </c>
      <c r="AP216" s="259" t="s">
        <v>9333</v>
      </c>
      <c r="AQ216" s="259" t="s">
        <v>9334</v>
      </c>
      <c r="AR216" s="259" t="s">
        <v>9335</v>
      </c>
      <c r="AS216" s="259" t="s">
        <v>9336</v>
      </c>
      <c r="AT216" s="241" t="str">
        <f t="shared" si="68"/>
        <v>MVP 처치</v>
      </c>
      <c r="AU216" s="241" t="str">
        <f t="shared" si="69"/>
        <v>Defeat MVP</v>
      </c>
      <c r="AV216" s="241" t="str">
        <f t="shared" si="70"/>
        <v>擊敗MVP</v>
      </c>
      <c r="AW216" s="241" t="str">
        <f t="shared" si="71"/>
        <v>击杀MVP</v>
      </c>
      <c r="AX216" s="241" t="str">
        <f t="shared" si="72"/>
        <v>一次転職</v>
      </c>
      <c r="AY216" s="241" t="str">
        <f t="shared" si="73"/>
        <v>จัดการ MVP</v>
      </c>
      <c r="AZ216" s="241" t="str">
        <f t="shared" si="74"/>
        <v>Kalahkan MVP</v>
      </c>
      <c r="BA216" s="241" t="str">
        <f t="shared" si="75"/>
        <v>Talunin ang MVP</v>
      </c>
      <c r="BB216" s="241" t="str">
        <f t="shared" si="76"/>
        <v>Tewaskan MVP</v>
      </c>
      <c r="BC216" s="244"/>
      <c r="BD216" s="244"/>
      <c r="BE216" s="244"/>
      <c r="BF216" s="244"/>
      <c r="BI216" s="236">
        <v>242215</v>
      </c>
      <c r="BJ216" s="235" t="str">
        <f t="shared" si="77"/>
        <v>메인 퀘스트 215 클리어</v>
      </c>
      <c r="BK216" s="234" t="str">
        <f t="shared" si="78"/>
        <v>Main Quest 215 Clear</v>
      </c>
      <c r="BL216" s="234" t="str">
        <f t="shared" si="79"/>
        <v>主線任務215通關</v>
      </c>
      <c r="BM216" s="234" t="str">
        <f t="shared" si="80"/>
        <v>通关主线任务215</v>
      </c>
      <c r="BN216" s="234" t="str">
        <f t="shared" si="81"/>
        <v>メインクエスト215クリア</v>
      </c>
      <c r="BO216" s="234" t="str">
        <f t="shared" si="82"/>
        <v>เคลียร์ Main Quest 215</v>
      </c>
      <c r="BP216" s="234" t="str">
        <f t="shared" si="83"/>
        <v>Misi Utama 215 Selesai</v>
      </c>
      <c r="BQ216" s="234" t="str">
        <f t="shared" si="84"/>
        <v>Tagumpay sa Pangunahing Quest 215</v>
      </c>
      <c r="BR216" s="234" t="str">
        <f t="shared" si="85"/>
        <v>Selesai Pencarian Utama 215</v>
      </c>
    </row>
    <row r="217" spans="1:70" ht="13.5" thickBot="1" x14ac:dyDescent="0.25">
      <c r="A217" s="31">
        <v>142216</v>
      </c>
      <c r="B217" s="201" t="str" cm="1">
        <f t="array" ref="B217">INDEX($AJ:$AS,MATCH($A217,$AJ:$AJ,0),B$1)</f>
        <v>오크 아처 보스 처치</v>
      </c>
      <c r="C217" s="201" t="str" cm="1">
        <f t="array" ref="C217">INDEX($AJ:$AS,MATCH($A217,$AJ:$AJ,0),C$1)</f>
        <v>Defeat Orc Archer Boss</v>
      </c>
      <c r="D217" s="201" t="str" cm="1">
        <f t="array" ref="D217">INDEX($AJ:$AS,MATCH($A217,$AJ:$AJ,0),D$1)</f>
        <v>擊敗獸人弓箭手BOSS</v>
      </c>
      <c r="E217" s="201" t="str" cm="1">
        <f t="array" ref="E217">INDEX($AJ:$AS,MATCH($A217,$AJ:$AJ,0),E$1)</f>
        <v>击杀兽人弓箭手BOSS</v>
      </c>
      <c r="F217" s="201" cm="1">
        <f t="array" ref="F217">INDEX($AJ:$AS,MATCH($A217,$AJ:$AJ,0),F$1)</f>
        <v>0</v>
      </c>
      <c r="G217" s="201" t="str" cm="1">
        <f t="array" ref="G217">INDEX($AJ:$AS,MATCH($A217,$AJ:$AJ,0),G$1)</f>
        <v>กำจัด Orc Archer Boss</v>
      </c>
      <c r="H217" s="201" t="str" cm="1">
        <f t="array" ref="H217">INDEX($AJ:$AS,MATCH($A217,$AJ:$AJ,0),H$1)</f>
        <v>Kalahkan Bos Orc Hero</v>
      </c>
      <c r="I217" s="201" t="str" cm="1">
        <f t="array" ref="I217">INDEX($AJ:$AS,MATCH($A217,$AJ:$AJ,0),I$1)</f>
        <v>Talunin ang Orc Archer Boss</v>
      </c>
      <c r="J217" s="201" t="str" cm="1">
        <f t="array" ref="J217">INDEX($AJ:$AS,MATCH($A217,$AJ:$AJ,0),J$1)</f>
        <v>Tewaskan Boss Pemanah Orc</v>
      </c>
      <c r="K217" s="31">
        <v>0</v>
      </c>
      <c r="L217" s="31">
        <v>142216</v>
      </c>
      <c r="M217" s="31" t="str">
        <f>'가이드 작업용'!M217</f>
        <v>오크 아처 보스 처치</v>
      </c>
      <c r="N217" s="31" t="str">
        <f t="shared" si="66"/>
        <v>-</v>
      </c>
      <c r="R217" s="140">
        <v>1216</v>
      </c>
      <c r="S217" s="140">
        <v>2</v>
      </c>
      <c r="T217" s="140">
        <v>142216</v>
      </c>
      <c r="U217" s="140">
        <v>242216</v>
      </c>
      <c r="V217" s="186" t="str">
        <f>'가이드 작업용'!M233</f>
        <v>잘못된 데이터가 쌓여 사용 X</v>
      </c>
      <c r="W217" s="197" t="e">
        <f t="shared" si="65"/>
        <v>#N/A</v>
      </c>
      <c r="X217" s="202" t="e">
        <f t="shared" si="67"/>
        <v>#N/A</v>
      </c>
      <c r="AC217" s="201">
        <v>142216</v>
      </c>
      <c r="AJ217" s="276">
        <v>142216</v>
      </c>
      <c r="AK217" s="258" t="s">
        <v>10301</v>
      </c>
      <c r="AL217" s="258" t="s">
        <v>10871</v>
      </c>
      <c r="AM217" s="259" t="s">
        <v>10872</v>
      </c>
      <c r="AN217" s="259" t="s">
        <v>10873</v>
      </c>
      <c r="AO217" s="260">
        <v>0</v>
      </c>
      <c r="AP217" s="259" t="s">
        <v>10874</v>
      </c>
      <c r="AQ217" s="259" t="s">
        <v>10875</v>
      </c>
      <c r="AR217" s="259" t="s">
        <v>10876</v>
      </c>
      <c r="AS217" s="259" t="s">
        <v>10877</v>
      </c>
      <c r="AT217" s="241" t="str">
        <f t="shared" si="68"/>
        <v>오크 아처 보스 처치</v>
      </c>
      <c r="AU217" s="241" t="str">
        <f t="shared" si="69"/>
        <v>Defeat Orc Archer Boss</v>
      </c>
      <c r="AV217" s="241" t="str">
        <f t="shared" si="70"/>
        <v>擊敗獸人弓箭手BOSS</v>
      </c>
      <c r="AW217" s="241" t="str">
        <f t="shared" si="71"/>
        <v>击杀兽人弓箭手BOSS</v>
      </c>
      <c r="AX217" s="241">
        <f t="shared" si="72"/>
        <v>0</v>
      </c>
      <c r="AY217" s="241" t="str">
        <f t="shared" si="73"/>
        <v>กำจัด Orc Archer Boss</v>
      </c>
      <c r="AZ217" s="241" t="str">
        <f t="shared" si="74"/>
        <v>Kalahkan Bos Orc Hero</v>
      </c>
      <c r="BA217" s="241" t="str">
        <f t="shared" si="75"/>
        <v>Talunin ang Orc Archer Boss</v>
      </c>
      <c r="BB217" s="241" t="str">
        <f t="shared" si="76"/>
        <v>Tewaskan Boss Pemanah Orc</v>
      </c>
      <c r="BC217" s="244"/>
      <c r="BD217" s="244"/>
      <c r="BE217" s="244"/>
      <c r="BF217" s="244"/>
      <c r="BI217" s="236">
        <v>242216</v>
      </c>
      <c r="BJ217" s="235" t="str">
        <f t="shared" si="77"/>
        <v>메인 퀘스트 216 클리어</v>
      </c>
      <c r="BK217" s="234" t="str">
        <f t="shared" si="78"/>
        <v>Main Quest 216 Clear</v>
      </c>
      <c r="BL217" s="234" t="str">
        <f t="shared" si="79"/>
        <v>主線任務216通關</v>
      </c>
      <c r="BM217" s="234" t="str">
        <f t="shared" si="80"/>
        <v>通关主线任务216</v>
      </c>
      <c r="BN217" s="234" t="str">
        <f t="shared" si="81"/>
        <v>メインクエスト216クリア</v>
      </c>
      <c r="BO217" s="234" t="str">
        <f t="shared" si="82"/>
        <v>เคลียร์ Main Quest 216</v>
      </c>
      <c r="BP217" s="234" t="str">
        <f t="shared" si="83"/>
        <v>Misi Utama 216 Selesai</v>
      </c>
      <c r="BQ217" s="234" t="str">
        <f t="shared" si="84"/>
        <v>Tagumpay sa Pangunahing Quest 216</v>
      </c>
      <c r="BR217" s="234" t="str">
        <f t="shared" si="85"/>
        <v>Selesai Pencarian Utama 216</v>
      </c>
    </row>
    <row r="218" spans="1:70" ht="13.5" thickBot="1" x14ac:dyDescent="0.25">
      <c r="A218" s="31">
        <v>142217</v>
      </c>
      <c r="B218" s="201" t="str" cm="1">
        <f t="array" ref="B218">INDEX($AJ:$AS,MATCH($A218,$AJ:$AJ,0),B$1)</f>
        <v>하이 오크 처치</v>
      </c>
      <c r="C218" s="201" t="str" cm="1">
        <f t="array" ref="C218">INDEX($AJ:$AS,MATCH($A218,$AJ:$AJ,0),C$1)</f>
        <v>Defeat High Orc</v>
      </c>
      <c r="D218" s="201" t="str" cm="1">
        <f t="array" ref="D218">INDEX($AJ:$AS,MATCH($A218,$AJ:$AJ,0),D$1)</f>
        <v>擊敗獸人戰士長</v>
      </c>
      <c r="E218" s="201" t="str" cm="1">
        <f t="array" ref="E218">INDEX($AJ:$AS,MATCH($A218,$AJ:$AJ,0),E$1)</f>
        <v>击杀兽人战士长</v>
      </c>
      <c r="F218" s="201" cm="1">
        <f t="array" ref="F218">INDEX($AJ:$AS,MATCH($A218,$AJ:$AJ,0),F$1)</f>
        <v>0</v>
      </c>
      <c r="G218" s="201" t="str" cm="1">
        <f t="array" ref="G218">INDEX($AJ:$AS,MATCH($A218,$AJ:$AJ,0),G$1)</f>
        <v>กำจัด High Orc</v>
      </c>
      <c r="H218" s="201" t="str" cm="1">
        <f t="array" ref="H218">INDEX($AJ:$AS,MATCH($A218,$AJ:$AJ,0),H$1)</f>
        <v>Kalahkan High Orc</v>
      </c>
      <c r="I218" s="201" t="str" cm="1">
        <f t="array" ref="I218">INDEX($AJ:$AS,MATCH($A218,$AJ:$AJ,0),I$1)</f>
        <v>Talunin ang High Orc</v>
      </c>
      <c r="J218" s="201" t="str" cm="1">
        <f t="array" ref="J218">INDEX($AJ:$AS,MATCH($A218,$AJ:$AJ,0),J$1)</f>
        <v>Tewaskan Orc Tinggi</v>
      </c>
      <c r="K218" s="31">
        <v>0</v>
      </c>
      <c r="L218" s="31">
        <v>142217</v>
      </c>
      <c r="M218" s="31" t="str">
        <f>'가이드 작업용'!M218</f>
        <v>하이 오크 처치</v>
      </c>
      <c r="N218" s="31" t="str">
        <f t="shared" si="66"/>
        <v>-</v>
      </c>
      <c r="R218" s="140">
        <v>1217</v>
      </c>
      <c r="S218" s="140">
        <v>2</v>
      </c>
      <c r="T218" s="140">
        <v>142217</v>
      </c>
      <c r="U218" s="140">
        <v>242217</v>
      </c>
      <c r="V218" s="186" t="str">
        <f>'가이드 작업용'!M234</f>
        <v>잘못된 데이터가 쌓여 사용 X</v>
      </c>
      <c r="W218" s="197" t="e">
        <f t="shared" si="65"/>
        <v>#N/A</v>
      </c>
      <c r="X218" s="202" t="e">
        <f t="shared" si="67"/>
        <v>#N/A</v>
      </c>
      <c r="AC218" s="201">
        <v>142217</v>
      </c>
      <c r="AJ218" s="276">
        <v>142217</v>
      </c>
      <c r="AK218" s="258" t="s">
        <v>10302</v>
      </c>
      <c r="AL218" s="258" t="s">
        <v>10878</v>
      </c>
      <c r="AM218" s="259" t="s">
        <v>10879</v>
      </c>
      <c r="AN218" s="259" t="s">
        <v>10880</v>
      </c>
      <c r="AO218" s="260">
        <v>0</v>
      </c>
      <c r="AP218" s="259" t="s">
        <v>10881</v>
      </c>
      <c r="AQ218" s="259" t="s">
        <v>10882</v>
      </c>
      <c r="AR218" s="259" t="s">
        <v>10883</v>
      </c>
      <c r="AS218" s="259" t="s">
        <v>10884</v>
      </c>
      <c r="AT218" s="241" t="str">
        <f t="shared" si="68"/>
        <v>하이 오크 처치</v>
      </c>
      <c r="AU218" s="241" t="str">
        <f t="shared" si="69"/>
        <v>Defeat High Orc</v>
      </c>
      <c r="AV218" s="241" t="str">
        <f t="shared" si="70"/>
        <v>擊敗獸人戰士長</v>
      </c>
      <c r="AW218" s="241" t="str">
        <f t="shared" si="71"/>
        <v>击杀兽人战士长</v>
      </c>
      <c r="AX218" s="241">
        <f t="shared" si="72"/>
        <v>0</v>
      </c>
      <c r="AY218" s="241" t="str">
        <f t="shared" si="73"/>
        <v>กำจัด High Orc</v>
      </c>
      <c r="AZ218" s="241" t="str">
        <f t="shared" si="74"/>
        <v>Kalahkan High Orc</v>
      </c>
      <c r="BA218" s="241" t="str">
        <f t="shared" si="75"/>
        <v>Talunin ang High Orc</v>
      </c>
      <c r="BB218" s="241" t="str">
        <f t="shared" si="76"/>
        <v>Tewaskan Orc Tinggi</v>
      </c>
      <c r="BC218" s="244"/>
      <c r="BD218" s="244"/>
      <c r="BE218" s="244"/>
      <c r="BF218" s="244"/>
      <c r="BI218" s="236">
        <v>242217</v>
      </c>
      <c r="BJ218" s="235" t="str">
        <f t="shared" si="77"/>
        <v>메인 퀘스트 217 클리어</v>
      </c>
      <c r="BK218" s="234" t="str">
        <f t="shared" si="78"/>
        <v>Main Quest 217 Clear</v>
      </c>
      <c r="BL218" s="234" t="str">
        <f t="shared" si="79"/>
        <v>主線任務217通關</v>
      </c>
      <c r="BM218" s="234" t="str">
        <f t="shared" si="80"/>
        <v>通关主线任务217</v>
      </c>
      <c r="BN218" s="234" t="str">
        <f t="shared" si="81"/>
        <v>メインクエスト217クリア</v>
      </c>
      <c r="BO218" s="234" t="str">
        <f t="shared" si="82"/>
        <v>เคลียร์ Main Quest 217</v>
      </c>
      <c r="BP218" s="234" t="str">
        <f t="shared" si="83"/>
        <v>Misi Utama 217 Selesai</v>
      </c>
      <c r="BQ218" s="234" t="str">
        <f t="shared" si="84"/>
        <v>Tagumpay sa Pangunahing Quest 217</v>
      </c>
      <c r="BR218" s="234" t="str">
        <f t="shared" si="85"/>
        <v>Selesai Pencarian Utama 217</v>
      </c>
    </row>
    <row r="219" spans="1:70" ht="13.5" thickBot="1" x14ac:dyDescent="0.25">
      <c r="A219" s="31">
        <v>142218</v>
      </c>
      <c r="B219" s="201" t="str" cm="1">
        <f t="array" ref="B219">INDEX($AJ:$AS,MATCH($A219,$AJ:$AJ,0),B$1)</f>
        <v>장비 초월</v>
      </c>
      <c r="C219" s="201" t="str" cm="1">
        <f t="array" ref="C219">INDEX($AJ:$AS,MATCH($A219,$AJ:$AJ,0),C$1)</f>
        <v>Gear TRANS</v>
      </c>
      <c r="D219" s="201" t="str" cm="1">
        <f t="array" ref="D219">INDEX($AJ:$AS,MATCH($A219,$AJ:$AJ,0),D$1)</f>
        <v>突破裝備</v>
      </c>
      <c r="E219" s="201" t="str" cm="1">
        <f t="array" ref="E219">INDEX($AJ:$AS,MATCH($A219,$AJ:$AJ,0),E$1)</f>
        <v>超越装备</v>
      </c>
      <c r="F219" s="201" t="str" cm="1">
        <f t="array" ref="F219">INDEX($AJ:$AS,MATCH($A219,$AJ:$AJ,0),F$1)</f>
        <v>装備超越</v>
      </c>
      <c r="G219" s="201" t="str" cm="1">
        <f t="array" ref="G219">INDEX($AJ:$AS,MATCH($A219,$AJ:$AJ,0),G$1)</f>
        <v>ข้ามขีดจำกัดอุปกรณ์</v>
      </c>
      <c r="H219" s="201" t="str" cm="1">
        <f t="array" ref="H219">INDEX($AJ:$AS,MATCH($A219,$AJ:$AJ,0),H$1)</f>
        <v>Transendensi Peralatan</v>
      </c>
      <c r="I219" s="201" t="str" cm="1">
        <f t="array" ref="I219">INDEX($AJ:$AS,MATCH($A219,$AJ:$AJ,0),I$1)</f>
        <v>Gear Transcendence</v>
      </c>
      <c r="J219" s="201" t="str" cm="1">
        <f t="array" ref="J219">INDEX($AJ:$AS,MATCH($A219,$AJ:$AJ,0),J$1)</f>
        <v>Transen Kelengkapan</v>
      </c>
      <c r="K219" s="31">
        <v>0</v>
      </c>
      <c r="L219" s="31">
        <v>142218</v>
      </c>
      <c r="M219" s="31" t="str">
        <f>'가이드 작업용'!M219</f>
        <v>장비 초월</v>
      </c>
      <c r="N219" s="31" t="str">
        <f t="shared" si="66"/>
        <v>-</v>
      </c>
      <c r="R219" s="140">
        <v>1218</v>
      </c>
      <c r="S219" s="140">
        <v>2</v>
      </c>
      <c r="T219" s="140">
        <v>142218</v>
      </c>
      <c r="U219" s="140">
        <v>242218</v>
      </c>
      <c r="V219" s="186" t="str">
        <f>'가이드 작업용'!M235</f>
        <v>잘못된 데이터가 쌓여 사용 X</v>
      </c>
      <c r="W219" s="197" t="e">
        <f t="shared" si="65"/>
        <v>#N/A</v>
      </c>
      <c r="X219" s="202" t="e">
        <f t="shared" si="67"/>
        <v>#N/A</v>
      </c>
      <c r="AC219" s="201">
        <v>142218</v>
      </c>
      <c r="AJ219" s="276">
        <v>142218</v>
      </c>
      <c r="AK219" s="258" t="s">
        <v>4700</v>
      </c>
      <c r="AL219" s="258" t="s">
        <v>11340</v>
      </c>
      <c r="AM219" s="259" t="s">
        <v>10770</v>
      </c>
      <c r="AN219" s="259" t="s">
        <v>11341</v>
      </c>
      <c r="AO219" s="260" t="s">
        <v>11342</v>
      </c>
      <c r="AP219" s="259" t="s">
        <v>10772</v>
      </c>
      <c r="AQ219" s="259" t="s">
        <v>10773</v>
      </c>
      <c r="AR219" s="259" t="s">
        <v>11343</v>
      </c>
      <c r="AS219" s="259" t="s">
        <v>11344</v>
      </c>
      <c r="AT219" s="241" t="str">
        <f t="shared" si="68"/>
        <v>장비 초월</v>
      </c>
      <c r="AU219" s="241" t="str">
        <f t="shared" si="69"/>
        <v>Gear TRANS</v>
      </c>
      <c r="AV219" s="241" t="str">
        <f t="shared" si="70"/>
        <v>突破裝備</v>
      </c>
      <c r="AW219" s="241" t="str">
        <f t="shared" si="71"/>
        <v>超越装备</v>
      </c>
      <c r="AX219" s="241" t="str">
        <f t="shared" si="72"/>
        <v>装備超越</v>
      </c>
      <c r="AY219" s="241" t="str">
        <f t="shared" si="73"/>
        <v>ข้ามขีดจำกัดอุปกรณ์</v>
      </c>
      <c r="AZ219" s="241" t="str">
        <f t="shared" si="74"/>
        <v>Transendensi Peralatan</v>
      </c>
      <c r="BA219" s="241" t="str">
        <f t="shared" si="75"/>
        <v>Gear Transcendence</v>
      </c>
      <c r="BB219" s="241" t="str">
        <f t="shared" si="76"/>
        <v>Transen Kelengkapan</v>
      </c>
      <c r="BC219" s="244"/>
      <c r="BD219" s="244"/>
      <c r="BE219" s="244"/>
      <c r="BF219" s="244"/>
      <c r="BI219" s="236">
        <v>242218</v>
      </c>
      <c r="BJ219" s="235" t="str">
        <f t="shared" si="77"/>
        <v>메인 퀘스트 218 클리어</v>
      </c>
      <c r="BK219" s="234" t="str">
        <f t="shared" si="78"/>
        <v>Main Quest 218 Clear</v>
      </c>
      <c r="BL219" s="234" t="str">
        <f t="shared" si="79"/>
        <v>主線任務218通關</v>
      </c>
      <c r="BM219" s="234" t="str">
        <f t="shared" si="80"/>
        <v>通关主线任务218</v>
      </c>
      <c r="BN219" s="234" t="str">
        <f t="shared" si="81"/>
        <v>メインクエスト218クリア</v>
      </c>
      <c r="BO219" s="234" t="str">
        <f t="shared" si="82"/>
        <v>เคลียร์ Main Quest 218</v>
      </c>
      <c r="BP219" s="234" t="str">
        <f t="shared" si="83"/>
        <v>Misi Utama 218 Selesai</v>
      </c>
      <c r="BQ219" s="234" t="str">
        <f t="shared" si="84"/>
        <v>Tagumpay sa Pangunahing Quest 218</v>
      </c>
      <c r="BR219" s="234" t="str">
        <f t="shared" si="85"/>
        <v>Selesai Pencarian Utama 218</v>
      </c>
    </row>
    <row r="220" spans="1:70" ht="13.5" thickBot="1" x14ac:dyDescent="0.25">
      <c r="A220" s="31">
        <v>142219</v>
      </c>
      <c r="B220" s="201" t="str" cm="1">
        <f t="array" ref="B220">INDEX($AJ:$AS,MATCH($A220,$AJ:$AJ,0),B$1)</f>
        <v>MVP 처치</v>
      </c>
      <c r="C220" s="201" t="str" cm="1">
        <f t="array" ref="C220">INDEX($AJ:$AS,MATCH($A220,$AJ:$AJ,0),C$1)</f>
        <v>Defeat MVP</v>
      </c>
      <c r="D220" s="201" t="str" cm="1">
        <f t="array" ref="D220">INDEX($AJ:$AS,MATCH($A220,$AJ:$AJ,0),D$1)</f>
        <v>擊敗MVP</v>
      </c>
      <c r="E220" s="201" t="str" cm="1">
        <f t="array" ref="E220">INDEX($AJ:$AS,MATCH($A220,$AJ:$AJ,0),E$1)</f>
        <v>击杀MVP</v>
      </c>
      <c r="F220" s="201" t="str" cm="1">
        <f t="array" ref="F220">INDEX($AJ:$AS,MATCH($A220,$AJ:$AJ,0),F$1)</f>
        <v>一次転職</v>
      </c>
      <c r="G220" s="201" t="str" cm="1">
        <f t="array" ref="G220">INDEX($AJ:$AS,MATCH($A220,$AJ:$AJ,0),G$1)</f>
        <v>จัดการ MVP</v>
      </c>
      <c r="H220" s="201" t="str" cm="1">
        <f t="array" ref="H220">INDEX($AJ:$AS,MATCH($A220,$AJ:$AJ,0),H$1)</f>
        <v>Kalahkan MVP</v>
      </c>
      <c r="I220" s="201" t="str" cm="1">
        <f t="array" ref="I220">INDEX($AJ:$AS,MATCH($A220,$AJ:$AJ,0),I$1)</f>
        <v>Talunin ang MVP</v>
      </c>
      <c r="J220" s="201" t="str" cm="1">
        <f t="array" ref="J220">INDEX($AJ:$AS,MATCH($A220,$AJ:$AJ,0),J$1)</f>
        <v>Tewaskan MVP</v>
      </c>
      <c r="K220" s="31">
        <v>0</v>
      </c>
      <c r="L220" s="31">
        <v>142219</v>
      </c>
      <c r="M220" s="31" t="str">
        <f>'가이드 작업용'!M220</f>
        <v>MVP 처치</v>
      </c>
      <c r="N220" s="31" t="str">
        <f t="shared" si="66"/>
        <v>-</v>
      </c>
      <c r="R220" s="140">
        <v>1219</v>
      </c>
      <c r="S220" s="140">
        <v>2</v>
      </c>
      <c r="T220" s="140">
        <v>142219</v>
      </c>
      <c r="U220" s="140">
        <v>242219</v>
      </c>
      <c r="V220" s="186" t="str">
        <f>'가이드 작업용'!M236</f>
        <v>잘못된 데이터가 쌓여 사용 X</v>
      </c>
      <c r="W220" s="197" t="e">
        <f t="shared" si="65"/>
        <v>#N/A</v>
      </c>
      <c r="X220" s="202" t="e">
        <f t="shared" si="67"/>
        <v>#N/A</v>
      </c>
      <c r="AC220" s="201">
        <v>142219</v>
      </c>
      <c r="AJ220" s="276">
        <v>142219</v>
      </c>
      <c r="AK220" s="258" t="s">
        <v>2466</v>
      </c>
      <c r="AL220" s="258" t="s">
        <v>8479</v>
      </c>
      <c r="AM220" s="259" t="s">
        <v>9330</v>
      </c>
      <c r="AN220" s="259" t="s">
        <v>9331</v>
      </c>
      <c r="AO220" s="260" t="s">
        <v>9332</v>
      </c>
      <c r="AP220" s="259" t="s">
        <v>9333</v>
      </c>
      <c r="AQ220" s="259" t="s">
        <v>9334</v>
      </c>
      <c r="AR220" s="259" t="s">
        <v>9335</v>
      </c>
      <c r="AS220" s="259" t="s">
        <v>9336</v>
      </c>
      <c r="AT220" s="241" t="str">
        <f t="shared" si="68"/>
        <v>MVP 처치</v>
      </c>
      <c r="AU220" s="241" t="str">
        <f t="shared" si="69"/>
        <v>Defeat MVP</v>
      </c>
      <c r="AV220" s="241" t="str">
        <f t="shared" si="70"/>
        <v>擊敗MVP</v>
      </c>
      <c r="AW220" s="241" t="str">
        <f t="shared" si="71"/>
        <v>击杀MVP</v>
      </c>
      <c r="AX220" s="241" t="str">
        <f t="shared" si="72"/>
        <v>一次転職</v>
      </c>
      <c r="AY220" s="241" t="str">
        <f t="shared" si="73"/>
        <v>จัดการ MVP</v>
      </c>
      <c r="AZ220" s="241" t="str">
        <f t="shared" si="74"/>
        <v>Kalahkan MVP</v>
      </c>
      <c r="BA220" s="241" t="str">
        <f t="shared" si="75"/>
        <v>Talunin ang MVP</v>
      </c>
      <c r="BB220" s="241" t="str">
        <f t="shared" si="76"/>
        <v>Tewaskan MVP</v>
      </c>
      <c r="BC220" s="244"/>
      <c r="BD220" s="244"/>
      <c r="BE220" s="244"/>
      <c r="BF220" s="244"/>
      <c r="BI220" s="236">
        <v>242219</v>
      </c>
      <c r="BJ220" s="235" t="str">
        <f t="shared" si="77"/>
        <v>메인 퀘스트 219 클리어</v>
      </c>
      <c r="BK220" s="234" t="str">
        <f t="shared" si="78"/>
        <v>Main Quest 219 Clear</v>
      </c>
      <c r="BL220" s="234" t="str">
        <f t="shared" si="79"/>
        <v>主線任務219通關</v>
      </c>
      <c r="BM220" s="234" t="str">
        <f t="shared" si="80"/>
        <v>通关主线任务219</v>
      </c>
      <c r="BN220" s="234" t="str">
        <f t="shared" si="81"/>
        <v>メインクエスト219クリア</v>
      </c>
      <c r="BO220" s="234" t="str">
        <f t="shared" si="82"/>
        <v>เคลียร์ Main Quest 219</v>
      </c>
      <c r="BP220" s="234" t="str">
        <f t="shared" si="83"/>
        <v>Misi Utama 219 Selesai</v>
      </c>
      <c r="BQ220" s="234" t="str">
        <f t="shared" si="84"/>
        <v>Tagumpay sa Pangunahing Quest 219</v>
      </c>
      <c r="BR220" s="234" t="str">
        <f t="shared" si="85"/>
        <v>Selesai Pencarian Utama 219</v>
      </c>
    </row>
    <row r="221" spans="1:70" ht="13.5" thickBot="1" x14ac:dyDescent="0.25">
      <c r="A221" s="31">
        <v>142220</v>
      </c>
      <c r="B221" s="201" t="str" cm="1">
        <f t="array" ref="B221">INDEX($AJ:$AS,MATCH($A221,$AJ:$AJ,0),B$1)</f>
        <v>하이 오크 보스 처치</v>
      </c>
      <c r="C221" s="201" t="str" cm="1">
        <f t="array" ref="C221">INDEX($AJ:$AS,MATCH($A221,$AJ:$AJ,0),C$1)</f>
        <v>Defeat High Orc Boss</v>
      </c>
      <c r="D221" s="201" t="str" cm="1">
        <f t="array" ref="D221">INDEX($AJ:$AS,MATCH($A221,$AJ:$AJ,0),D$1)</f>
        <v>擊敗獸人戰士長BOSS</v>
      </c>
      <c r="E221" s="201" t="str" cm="1">
        <f t="array" ref="E221">INDEX($AJ:$AS,MATCH($A221,$AJ:$AJ,0),E$1)</f>
        <v>击杀兽人战士长BOSS</v>
      </c>
      <c r="F221" s="201" cm="1">
        <f t="array" ref="F221">INDEX($AJ:$AS,MATCH($A221,$AJ:$AJ,0),F$1)</f>
        <v>0</v>
      </c>
      <c r="G221" s="201" t="str" cm="1">
        <f t="array" ref="G221">INDEX($AJ:$AS,MATCH($A221,$AJ:$AJ,0),G$1)</f>
        <v>กำจัด High Orc Boss</v>
      </c>
      <c r="H221" s="201" t="str" cm="1">
        <f t="array" ref="H221">INDEX($AJ:$AS,MATCH($A221,$AJ:$AJ,0),H$1)</f>
        <v>Kalahkan Bos High Orc</v>
      </c>
      <c r="I221" s="201" t="str" cm="1">
        <f t="array" ref="I221">INDEX($AJ:$AS,MATCH($A221,$AJ:$AJ,0),I$1)</f>
        <v>Talunin ang High Orc Boss</v>
      </c>
      <c r="J221" s="201" t="str" cm="1">
        <f t="array" ref="J221">INDEX($AJ:$AS,MATCH($A221,$AJ:$AJ,0),J$1)</f>
        <v>Tewaskan Boss Orc Tinggi</v>
      </c>
      <c r="K221" s="31">
        <v>0</v>
      </c>
      <c r="L221" s="31">
        <v>142220</v>
      </c>
      <c r="M221" s="31" t="str">
        <f>'가이드 작업용'!M221</f>
        <v>하이 오크 보스 처치</v>
      </c>
      <c r="N221" s="31" t="str">
        <f t="shared" si="66"/>
        <v>-</v>
      </c>
      <c r="R221" s="140">
        <v>1220</v>
      </c>
      <c r="S221" s="140">
        <v>2</v>
      </c>
      <c r="T221" s="140">
        <v>142220</v>
      </c>
      <c r="U221" s="140">
        <v>242220</v>
      </c>
      <c r="V221" s="186" t="str">
        <f>'가이드 작업용'!M237</f>
        <v>잘못된 데이터가 쌓여 사용 X</v>
      </c>
      <c r="W221" s="197" t="e">
        <f t="shared" si="65"/>
        <v>#N/A</v>
      </c>
      <c r="X221" s="202" t="e">
        <f t="shared" si="67"/>
        <v>#N/A</v>
      </c>
      <c r="AC221" s="201">
        <v>142220</v>
      </c>
      <c r="AJ221" s="276">
        <v>142220</v>
      </c>
      <c r="AK221" s="258" t="s">
        <v>10303</v>
      </c>
      <c r="AL221" s="258" t="s">
        <v>10885</v>
      </c>
      <c r="AM221" s="259" t="s">
        <v>10886</v>
      </c>
      <c r="AN221" s="259" t="s">
        <v>10887</v>
      </c>
      <c r="AO221" s="260">
        <v>0</v>
      </c>
      <c r="AP221" s="259" t="s">
        <v>10888</v>
      </c>
      <c r="AQ221" s="259" t="s">
        <v>10889</v>
      </c>
      <c r="AR221" s="259" t="s">
        <v>10890</v>
      </c>
      <c r="AS221" s="259" t="s">
        <v>10891</v>
      </c>
      <c r="AT221" s="241" t="str">
        <f t="shared" si="68"/>
        <v>하이 오크 보스 처치</v>
      </c>
      <c r="AU221" s="241" t="str">
        <f t="shared" si="69"/>
        <v>Defeat High Orc Boss</v>
      </c>
      <c r="AV221" s="241" t="str">
        <f t="shared" si="70"/>
        <v>擊敗獸人戰士長BOSS</v>
      </c>
      <c r="AW221" s="241" t="str">
        <f t="shared" si="71"/>
        <v>击杀兽人战士长BOSS</v>
      </c>
      <c r="AX221" s="241">
        <f t="shared" si="72"/>
        <v>0</v>
      </c>
      <c r="AY221" s="241" t="str">
        <f t="shared" si="73"/>
        <v>กำจัด High Orc Boss</v>
      </c>
      <c r="AZ221" s="241" t="str">
        <f t="shared" si="74"/>
        <v>Kalahkan Bos High Orc</v>
      </c>
      <c r="BA221" s="241" t="str">
        <f t="shared" si="75"/>
        <v>Talunin ang High Orc Boss</v>
      </c>
      <c r="BB221" s="241" t="str">
        <f t="shared" si="76"/>
        <v>Tewaskan Boss Orc Tinggi</v>
      </c>
      <c r="BC221" s="244"/>
      <c r="BD221" s="244"/>
      <c r="BE221" s="244"/>
      <c r="BF221" s="244"/>
      <c r="BI221" s="236">
        <v>242220</v>
      </c>
      <c r="BJ221" s="235" t="str">
        <f t="shared" si="77"/>
        <v>메인 퀘스트 220 클리어</v>
      </c>
      <c r="BK221" s="234" t="str">
        <f t="shared" si="78"/>
        <v>Main Quest 220 Clear</v>
      </c>
      <c r="BL221" s="234" t="str">
        <f t="shared" si="79"/>
        <v>主線任務220通關</v>
      </c>
      <c r="BM221" s="234" t="str">
        <f t="shared" si="80"/>
        <v>通关主线任务220</v>
      </c>
      <c r="BN221" s="234" t="str">
        <f t="shared" si="81"/>
        <v>メインクエスト220クリア</v>
      </c>
      <c r="BO221" s="234" t="str">
        <f t="shared" si="82"/>
        <v>เคลียร์ Main Quest 220</v>
      </c>
      <c r="BP221" s="234" t="str">
        <f t="shared" si="83"/>
        <v>Misi Utama 220 Selesai</v>
      </c>
      <c r="BQ221" s="234" t="str">
        <f t="shared" si="84"/>
        <v>Tagumpay sa Pangunahing Quest 220</v>
      </c>
      <c r="BR221" s="234" t="str">
        <f t="shared" si="85"/>
        <v>Selesai Pencarian Utama 220</v>
      </c>
    </row>
    <row r="222" spans="1:70" ht="13.5" thickBot="1" x14ac:dyDescent="0.25">
      <c r="A222" s="31">
        <v>142221</v>
      </c>
      <c r="B222" s="201" t="str" cm="1">
        <f t="array" ref="B222">INDEX($AJ:$AS,MATCH($A222,$AJ:$AJ,0),B$1)</f>
        <v>오크 로드 처치</v>
      </c>
      <c r="C222" s="201" t="str" cm="1">
        <f t="array" ref="C222">INDEX($AJ:$AS,MATCH($A222,$AJ:$AJ,0),C$1)</f>
        <v>Defeat Orc Lord</v>
      </c>
      <c r="D222" s="201" t="str" cm="1">
        <f t="array" ref="D222">INDEX($AJ:$AS,MATCH($A222,$AJ:$AJ,0),D$1)</f>
        <v>擊敗獸人酋長</v>
      </c>
      <c r="E222" s="201" t="str" cm="1">
        <f t="array" ref="E222">INDEX($AJ:$AS,MATCH($A222,$AJ:$AJ,0),E$1)</f>
        <v>击杀兽人酋长</v>
      </c>
      <c r="F222" s="201" cm="1">
        <f t="array" ref="F222">INDEX($AJ:$AS,MATCH($A222,$AJ:$AJ,0),F$1)</f>
        <v>0</v>
      </c>
      <c r="G222" s="201" t="str" cm="1">
        <f t="array" ref="G222">INDEX($AJ:$AS,MATCH($A222,$AJ:$AJ,0),G$1)</f>
        <v>กำจัด Orc Lord</v>
      </c>
      <c r="H222" s="201" t="str" cm="1">
        <f t="array" ref="H222">INDEX($AJ:$AS,MATCH($A222,$AJ:$AJ,0),H$1)</f>
        <v>Kalahkan Orc Lord</v>
      </c>
      <c r="I222" s="201" t="str" cm="1">
        <f t="array" ref="I222">INDEX($AJ:$AS,MATCH($A222,$AJ:$AJ,0),I$1)</f>
        <v>Talunin ang Orc Lord</v>
      </c>
      <c r="J222" s="201" t="str" cm="1">
        <f t="array" ref="J222">INDEX($AJ:$AS,MATCH($A222,$AJ:$AJ,0),J$1)</f>
        <v>Tewaskan Pembesar Orc</v>
      </c>
      <c r="K222" s="31">
        <v>0</v>
      </c>
      <c r="L222" s="31">
        <v>142221</v>
      </c>
      <c r="M222" s="31" t="str">
        <f>'가이드 작업용'!M222</f>
        <v>오크 로드 처치</v>
      </c>
      <c r="N222" s="31" t="str">
        <f t="shared" si="66"/>
        <v>-</v>
      </c>
      <c r="R222" s="140">
        <v>1221</v>
      </c>
      <c r="S222" s="140">
        <v>2</v>
      </c>
      <c r="T222" s="140">
        <v>142221</v>
      </c>
      <c r="U222" s="140">
        <v>242221</v>
      </c>
      <c r="V222" s="186" t="str">
        <f>'가이드 작업용'!M238</f>
        <v>잘못된 데이터가 쌓여 사용 X</v>
      </c>
      <c r="W222" s="197" t="e">
        <f t="shared" si="65"/>
        <v>#N/A</v>
      </c>
      <c r="X222" s="202" t="e">
        <f t="shared" si="67"/>
        <v>#N/A</v>
      </c>
      <c r="AC222" s="201">
        <v>142221</v>
      </c>
      <c r="AJ222" s="276">
        <v>142221</v>
      </c>
      <c r="AK222" s="258" t="s">
        <v>10304</v>
      </c>
      <c r="AL222" s="258" t="s">
        <v>10892</v>
      </c>
      <c r="AM222" s="259" t="s">
        <v>10893</v>
      </c>
      <c r="AN222" s="259" t="s">
        <v>10894</v>
      </c>
      <c r="AO222" s="260">
        <v>0</v>
      </c>
      <c r="AP222" s="259" t="s">
        <v>10895</v>
      </c>
      <c r="AQ222" s="259" t="s">
        <v>10896</v>
      </c>
      <c r="AR222" s="259" t="s">
        <v>10897</v>
      </c>
      <c r="AS222" s="259" t="s">
        <v>10898</v>
      </c>
      <c r="AT222" s="241" t="str">
        <f t="shared" si="68"/>
        <v>오크 로드 처치</v>
      </c>
      <c r="AU222" s="241" t="str">
        <f t="shared" si="69"/>
        <v>Defeat Orc Lord</v>
      </c>
      <c r="AV222" s="241" t="str">
        <f t="shared" si="70"/>
        <v>擊敗獸人酋長</v>
      </c>
      <c r="AW222" s="241" t="str">
        <f t="shared" si="71"/>
        <v>击杀兽人酋长</v>
      </c>
      <c r="AX222" s="241">
        <f t="shared" si="72"/>
        <v>0</v>
      </c>
      <c r="AY222" s="241" t="str">
        <f t="shared" si="73"/>
        <v>กำจัด Orc Lord</v>
      </c>
      <c r="AZ222" s="241" t="str">
        <f t="shared" si="74"/>
        <v>Kalahkan Orc Lord</v>
      </c>
      <c r="BA222" s="241" t="str">
        <f t="shared" si="75"/>
        <v>Talunin ang Orc Lord</v>
      </c>
      <c r="BB222" s="241" t="str">
        <f t="shared" si="76"/>
        <v>Tewaskan Pembesar Orc</v>
      </c>
      <c r="BC222" s="244"/>
      <c r="BD222" s="244"/>
      <c r="BE222" s="244"/>
      <c r="BF222" s="244"/>
      <c r="BI222" s="236">
        <v>242221</v>
      </c>
      <c r="BJ222" s="235" t="str">
        <f t="shared" si="77"/>
        <v>메인 퀘스트 221 클리어</v>
      </c>
      <c r="BK222" s="234" t="str">
        <f t="shared" si="78"/>
        <v>Main Quest 221 Clear</v>
      </c>
      <c r="BL222" s="234" t="str">
        <f t="shared" si="79"/>
        <v>主線任務221通關</v>
      </c>
      <c r="BM222" s="234" t="str">
        <f t="shared" si="80"/>
        <v>通关主线任务221</v>
      </c>
      <c r="BN222" s="234" t="str">
        <f t="shared" si="81"/>
        <v>メインクエスト221クリア</v>
      </c>
      <c r="BO222" s="234" t="str">
        <f t="shared" si="82"/>
        <v>เคลียร์ Main Quest 221</v>
      </c>
      <c r="BP222" s="234" t="str">
        <f t="shared" si="83"/>
        <v>Misi Utama 221 Selesai</v>
      </c>
      <c r="BQ222" s="234" t="str">
        <f t="shared" si="84"/>
        <v>Tagumpay sa Pangunahing Quest 221</v>
      </c>
      <c r="BR222" s="234" t="str">
        <f t="shared" si="85"/>
        <v>Selesai Pencarian Utama 221</v>
      </c>
    </row>
    <row r="223" spans="1:70" ht="13.5" thickBot="1" x14ac:dyDescent="0.25">
      <c r="A223" s="31">
        <v>142222</v>
      </c>
      <c r="B223" s="201" t="str" cm="1">
        <f t="array" ref="B223">INDEX($AJ:$AS,MATCH($A223,$AJ:$AJ,0),B$1)</f>
        <v>카드 강화</v>
      </c>
      <c r="C223" s="201" t="str" cm="1">
        <f t="array" ref="C223">INDEX($AJ:$AS,MATCH($A223,$AJ:$AJ,0),C$1)</f>
        <v>Card Upgrade</v>
      </c>
      <c r="D223" s="201" t="str" cm="1">
        <f t="array" ref="D223">INDEX($AJ:$AS,MATCH($A223,$AJ:$AJ,0),D$1)</f>
        <v>強化卡片</v>
      </c>
      <c r="E223" s="201" t="str" cm="1">
        <f t="array" ref="E223">INDEX($AJ:$AS,MATCH($A223,$AJ:$AJ,0),E$1)</f>
        <v>强化卡片</v>
      </c>
      <c r="F223" s="201" t="str" cm="1">
        <f t="array" ref="F223">INDEX($AJ:$AS,MATCH($A223,$AJ:$AJ,0),F$1)</f>
        <v>カード強化</v>
      </c>
      <c r="G223" s="201" t="str" cm="1">
        <f t="array" ref="G223">INDEX($AJ:$AS,MATCH($A223,$AJ:$AJ,0),G$1)</f>
        <v>อัปเกรดการ์ด</v>
      </c>
      <c r="H223" s="201" t="str" cm="1">
        <f t="array" ref="H223">INDEX($AJ:$AS,MATCH($A223,$AJ:$AJ,0),H$1)</f>
        <v>Peningkatan Kartu</v>
      </c>
      <c r="I223" s="201" t="str" cm="1">
        <f t="array" ref="I223">INDEX($AJ:$AS,MATCH($A223,$AJ:$AJ,0),I$1)</f>
        <v>Card Upgrade</v>
      </c>
      <c r="J223" s="201" t="str" cm="1">
        <f t="array" ref="J223">INDEX($AJ:$AS,MATCH($A223,$AJ:$AJ,0),J$1)</f>
        <v>Naik Tahap Kad</v>
      </c>
      <c r="K223" s="31">
        <v>0</v>
      </c>
      <c r="L223" s="31">
        <v>142222</v>
      </c>
      <c r="M223" s="31" t="str">
        <f>'가이드 작업용'!M223</f>
        <v>카드 강화</v>
      </c>
      <c r="N223" s="31" t="str">
        <f t="shared" si="66"/>
        <v>-</v>
      </c>
      <c r="R223" s="140">
        <v>1222</v>
      </c>
      <c r="S223" s="140">
        <v>2</v>
      </c>
      <c r="T223" s="140">
        <v>142222</v>
      </c>
      <c r="U223" s="140">
        <v>242222</v>
      </c>
      <c r="V223" s="186" t="str">
        <f>'가이드 작업용'!M239</f>
        <v>잘못된 데이터가 쌓여 사용 X</v>
      </c>
      <c r="W223" s="197" t="e">
        <f t="shared" ref="W223:W276" si="86">VLOOKUP(T223,$Z$2:$AA$124,2,FALSE)</f>
        <v>#N/A</v>
      </c>
      <c r="X223" s="202" t="e">
        <f t="shared" si="67"/>
        <v>#N/A</v>
      </c>
      <c r="AC223" s="201">
        <v>142222</v>
      </c>
      <c r="AJ223" s="276">
        <v>142222</v>
      </c>
      <c r="AK223" s="258" t="s">
        <v>2749</v>
      </c>
      <c r="AL223" s="258" t="s">
        <v>9417</v>
      </c>
      <c r="AM223" s="259" t="s">
        <v>9413</v>
      </c>
      <c r="AN223" s="259" t="s">
        <v>9414</v>
      </c>
      <c r="AO223" s="260" t="s">
        <v>9578</v>
      </c>
      <c r="AP223" s="259" t="s">
        <v>9415</v>
      </c>
      <c r="AQ223" s="259" t="s">
        <v>9416</v>
      </c>
      <c r="AR223" s="259" t="s">
        <v>9417</v>
      </c>
      <c r="AS223" s="259" t="s">
        <v>9418</v>
      </c>
      <c r="AT223" s="241" t="str">
        <f t="shared" si="68"/>
        <v>카드 강화</v>
      </c>
      <c r="AU223" s="241" t="str">
        <f t="shared" si="69"/>
        <v>Card Upgrade</v>
      </c>
      <c r="AV223" s="241" t="str">
        <f t="shared" si="70"/>
        <v>強化卡片</v>
      </c>
      <c r="AW223" s="241" t="str">
        <f t="shared" si="71"/>
        <v>强化卡片</v>
      </c>
      <c r="AX223" s="241" t="str">
        <f t="shared" si="72"/>
        <v>カード強化</v>
      </c>
      <c r="AY223" s="241" t="str">
        <f t="shared" si="73"/>
        <v>อัปเกรดการ์ด</v>
      </c>
      <c r="AZ223" s="241" t="str">
        <f t="shared" si="74"/>
        <v>Peningkatan Kartu</v>
      </c>
      <c r="BA223" s="241" t="str">
        <f t="shared" si="75"/>
        <v>Card Upgrade</v>
      </c>
      <c r="BB223" s="241" t="str">
        <f t="shared" si="76"/>
        <v>Naik Tahap Kad</v>
      </c>
      <c r="BC223" s="244"/>
      <c r="BD223" s="244"/>
      <c r="BE223" s="244"/>
      <c r="BF223" s="244"/>
      <c r="BI223" s="236">
        <v>242222</v>
      </c>
      <c r="BJ223" s="235" t="str">
        <f t="shared" si="77"/>
        <v>메인 퀘스트 222 클리어</v>
      </c>
      <c r="BK223" s="234" t="str">
        <f t="shared" si="78"/>
        <v>Main Quest 222 Clear</v>
      </c>
      <c r="BL223" s="234" t="str">
        <f t="shared" si="79"/>
        <v>主線任務222通關</v>
      </c>
      <c r="BM223" s="234" t="str">
        <f t="shared" si="80"/>
        <v>通关主线任务222</v>
      </c>
      <c r="BN223" s="234" t="str">
        <f t="shared" si="81"/>
        <v>メインクエスト222クリア</v>
      </c>
      <c r="BO223" s="234" t="str">
        <f t="shared" si="82"/>
        <v>เคลียร์ Main Quest 222</v>
      </c>
      <c r="BP223" s="234" t="str">
        <f t="shared" si="83"/>
        <v>Misi Utama 222 Selesai</v>
      </c>
      <c r="BQ223" s="234" t="str">
        <f t="shared" si="84"/>
        <v>Tagumpay sa Pangunahing Quest 222</v>
      </c>
      <c r="BR223" s="234" t="str">
        <f t="shared" si="85"/>
        <v>Selesai Pencarian Utama 222</v>
      </c>
    </row>
    <row r="224" spans="1:70" ht="13.5" thickBot="1" x14ac:dyDescent="0.25">
      <c r="A224" s="31">
        <v>142223</v>
      </c>
      <c r="B224" s="201" t="str" cm="1">
        <f t="array" ref="B224">INDEX($AJ:$AS,MATCH($A224,$AJ:$AJ,0),B$1)</f>
        <v>MVP 처치</v>
      </c>
      <c r="C224" s="201" t="str" cm="1">
        <f t="array" ref="C224">INDEX($AJ:$AS,MATCH($A224,$AJ:$AJ,0),C$1)</f>
        <v>Defeat MVP</v>
      </c>
      <c r="D224" s="201" t="str" cm="1">
        <f t="array" ref="D224">INDEX($AJ:$AS,MATCH($A224,$AJ:$AJ,0),D$1)</f>
        <v>擊敗MVP</v>
      </c>
      <c r="E224" s="201" t="str" cm="1">
        <f t="array" ref="E224">INDEX($AJ:$AS,MATCH($A224,$AJ:$AJ,0),E$1)</f>
        <v>击杀MVP</v>
      </c>
      <c r="F224" s="201" t="str" cm="1">
        <f t="array" ref="F224">INDEX($AJ:$AS,MATCH($A224,$AJ:$AJ,0),F$1)</f>
        <v>一次転職</v>
      </c>
      <c r="G224" s="201" t="str" cm="1">
        <f t="array" ref="G224">INDEX($AJ:$AS,MATCH($A224,$AJ:$AJ,0),G$1)</f>
        <v>จัดการ MVP</v>
      </c>
      <c r="H224" s="201" t="str" cm="1">
        <f t="array" ref="H224">INDEX($AJ:$AS,MATCH($A224,$AJ:$AJ,0),H$1)</f>
        <v>Kalahkan MVP</v>
      </c>
      <c r="I224" s="201" t="str" cm="1">
        <f t="array" ref="I224">INDEX($AJ:$AS,MATCH($A224,$AJ:$AJ,0),I$1)</f>
        <v>Talunin ang MVP</v>
      </c>
      <c r="J224" s="201" t="str" cm="1">
        <f t="array" ref="J224">INDEX($AJ:$AS,MATCH($A224,$AJ:$AJ,0),J$1)</f>
        <v>Tewaskan MVP</v>
      </c>
      <c r="K224" s="31">
        <v>0</v>
      </c>
      <c r="L224" s="31">
        <v>142223</v>
      </c>
      <c r="M224" s="31" t="str">
        <f>'가이드 작업용'!M224</f>
        <v>MVP 처치</v>
      </c>
      <c r="N224" s="31" t="str">
        <f t="shared" si="66"/>
        <v>-</v>
      </c>
      <c r="R224" s="140">
        <v>1223</v>
      </c>
      <c r="S224" s="140">
        <v>2</v>
      </c>
      <c r="T224" s="140">
        <v>142223</v>
      </c>
      <c r="U224" s="140">
        <v>242223</v>
      </c>
      <c r="V224" s="186" t="str">
        <f>'가이드 작업용'!M240</f>
        <v>잘못된 데이터가 쌓여 사용 X</v>
      </c>
      <c r="W224" s="197" t="e">
        <f t="shared" si="86"/>
        <v>#N/A</v>
      </c>
      <c r="X224" s="202" t="e">
        <f t="shared" si="67"/>
        <v>#N/A</v>
      </c>
      <c r="AC224" s="201">
        <v>142223</v>
      </c>
      <c r="AJ224" s="276">
        <v>142223</v>
      </c>
      <c r="AK224" s="258" t="s">
        <v>2466</v>
      </c>
      <c r="AL224" s="258" t="s">
        <v>8479</v>
      </c>
      <c r="AM224" s="259" t="s">
        <v>9330</v>
      </c>
      <c r="AN224" s="259" t="s">
        <v>9331</v>
      </c>
      <c r="AO224" s="260" t="s">
        <v>9332</v>
      </c>
      <c r="AP224" s="259" t="s">
        <v>9333</v>
      </c>
      <c r="AQ224" s="259" t="s">
        <v>9334</v>
      </c>
      <c r="AR224" s="259" t="s">
        <v>9335</v>
      </c>
      <c r="AS224" s="259" t="s">
        <v>9336</v>
      </c>
      <c r="AT224" s="241" t="str">
        <f t="shared" si="68"/>
        <v>MVP 처치</v>
      </c>
      <c r="AU224" s="241" t="str">
        <f t="shared" si="69"/>
        <v>Defeat MVP</v>
      </c>
      <c r="AV224" s="241" t="str">
        <f t="shared" si="70"/>
        <v>擊敗MVP</v>
      </c>
      <c r="AW224" s="241" t="str">
        <f t="shared" si="71"/>
        <v>击杀MVP</v>
      </c>
      <c r="AX224" s="241" t="str">
        <f t="shared" si="72"/>
        <v>一次転職</v>
      </c>
      <c r="AY224" s="241" t="str">
        <f t="shared" si="73"/>
        <v>จัดการ MVP</v>
      </c>
      <c r="AZ224" s="241" t="str">
        <f t="shared" si="74"/>
        <v>Kalahkan MVP</v>
      </c>
      <c r="BA224" s="241" t="str">
        <f t="shared" si="75"/>
        <v>Talunin ang MVP</v>
      </c>
      <c r="BB224" s="241" t="str">
        <f t="shared" si="76"/>
        <v>Tewaskan MVP</v>
      </c>
      <c r="BC224" s="244"/>
      <c r="BD224" s="244"/>
      <c r="BE224" s="244"/>
      <c r="BF224" s="244"/>
      <c r="BI224" s="236">
        <v>242223</v>
      </c>
      <c r="BJ224" s="235" t="str">
        <f t="shared" si="77"/>
        <v>메인 퀘스트 223 클리어</v>
      </c>
      <c r="BK224" s="234" t="str">
        <f t="shared" si="78"/>
        <v>Main Quest 223 Clear</v>
      </c>
      <c r="BL224" s="234" t="str">
        <f t="shared" si="79"/>
        <v>主線任務223通關</v>
      </c>
      <c r="BM224" s="234" t="str">
        <f t="shared" si="80"/>
        <v>通关主线任务223</v>
      </c>
      <c r="BN224" s="234" t="str">
        <f t="shared" si="81"/>
        <v>メインクエスト223クリア</v>
      </c>
      <c r="BO224" s="234" t="str">
        <f t="shared" si="82"/>
        <v>เคลียร์ Main Quest 223</v>
      </c>
      <c r="BP224" s="234" t="str">
        <f t="shared" si="83"/>
        <v>Misi Utama 223 Selesai</v>
      </c>
      <c r="BQ224" s="234" t="str">
        <f t="shared" si="84"/>
        <v>Tagumpay sa Pangunahing Quest 223</v>
      </c>
      <c r="BR224" s="234" t="str">
        <f t="shared" si="85"/>
        <v>Selesai Pencarian Utama 223</v>
      </c>
    </row>
    <row r="225" spans="1:70" ht="13.5" thickBot="1" x14ac:dyDescent="0.25">
      <c r="A225" s="31">
        <v>142224</v>
      </c>
      <c r="B225" s="201" t="str" cm="1">
        <f t="array" ref="B225">INDEX($AJ:$AS,MATCH($A225,$AJ:$AJ,0),B$1)</f>
        <v>오크 마을 듀얼 클리어</v>
      </c>
      <c r="C225" s="201" t="str" cm="1">
        <f t="array" ref="C225">INDEX($AJ:$AS,MATCH($A225,$AJ:$AJ,0),C$1)</f>
        <v>Defeat Orc Lord Boss</v>
      </c>
      <c r="D225" s="201" t="str" cm="1">
        <f t="array" ref="D225">INDEX($AJ:$AS,MATCH($A225,$AJ:$AJ,0),D$1)</f>
        <v>擊敗獸人酋長BOSS</v>
      </c>
      <c r="E225" s="201" t="str" cm="1">
        <f t="array" ref="E225">INDEX($AJ:$AS,MATCH($A225,$AJ:$AJ,0),E$1)</f>
        <v>击杀兽人酋长BOSS</v>
      </c>
      <c r="F225" s="201" cm="1">
        <f t="array" ref="F225">INDEX($AJ:$AS,MATCH($A225,$AJ:$AJ,0),F$1)</f>
        <v>0</v>
      </c>
      <c r="G225" s="201" t="str" cm="1">
        <f t="array" ref="G225">INDEX($AJ:$AS,MATCH($A225,$AJ:$AJ,0),G$1)</f>
        <v>กำจัด Orc Lord Boss</v>
      </c>
      <c r="H225" s="201" t="str" cm="1">
        <f t="array" ref="H225">INDEX($AJ:$AS,MATCH($A225,$AJ:$AJ,0),H$1)</f>
        <v>Kalahkan Bos Orc Lord</v>
      </c>
      <c r="I225" s="201" t="str" cm="1">
        <f t="array" ref="I225">INDEX($AJ:$AS,MATCH($A225,$AJ:$AJ,0),I$1)</f>
        <v>Talunin ang Orc Lord Boss</v>
      </c>
      <c r="J225" s="201" t="str" cm="1">
        <f t="array" ref="J225">INDEX($AJ:$AS,MATCH($A225,$AJ:$AJ,0),J$1)</f>
        <v>Tewaskan Boss Pembesar Orc</v>
      </c>
      <c r="K225" s="31">
        <v>0</v>
      </c>
      <c r="L225" s="31">
        <v>142224</v>
      </c>
      <c r="M225" s="31" t="str">
        <f>'가이드 작업용'!M225</f>
        <v>오크 마을 듀얼 클리어</v>
      </c>
      <c r="N225" s="31" t="str">
        <f t="shared" si="66"/>
        <v>-</v>
      </c>
      <c r="R225" s="140">
        <v>1224</v>
      </c>
      <c r="S225" s="140">
        <v>2</v>
      </c>
      <c r="T225" s="140">
        <v>142224</v>
      </c>
      <c r="U225" s="140">
        <v>242224</v>
      </c>
      <c r="V225" s="186" t="str">
        <f>'가이드 작업용'!M241</f>
        <v>잘못된 데이터가 쌓여 사용 X</v>
      </c>
      <c r="W225" s="197" t="e">
        <f t="shared" si="86"/>
        <v>#N/A</v>
      </c>
      <c r="X225" s="202" t="e">
        <f t="shared" si="67"/>
        <v>#N/A</v>
      </c>
      <c r="AC225" s="201">
        <v>142224</v>
      </c>
      <c r="AJ225" s="276">
        <v>142224</v>
      </c>
      <c r="AK225" s="258" t="s">
        <v>10305</v>
      </c>
      <c r="AL225" s="258" t="s">
        <v>10899</v>
      </c>
      <c r="AM225" s="259" t="s">
        <v>10900</v>
      </c>
      <c r="AN225" s="259" t="s">
        <v>10901</v>
      </c>
      <c r="AO225" s="260">
        <v>0</v>
      </c>
      <c r="AP225" s="259" t="s">
        <v>10902</v>
      </c>
      <c r="AQ225" s="259" t="s">
        <v>10903</v>
      </c>
      <c r="AR225" s="259" t="s">
        <v>10904</v>
      </c>
      <c r="AS225" s="259" t="s">
        <v>10905</v>
      </c>
      <c r="AT225" s="241" t="str">
        <f t="shared" si="68"/>
        <v>오크 마을 듀얼 클리어</v>
      </c>
      <c r="AU225" s="241" t="str">
        <f t="shared" si="69"/>
        <v>Defeat Orc Lord Boss</v>
      </c>
      <c r="AV225" s="241" t="str">
        <f t="shared" si="70"/>
        <v>擊敗獸人酋長BOSS</v>
      </c>
      <c r="AW225" s="241" t="str">
        <f t="shared" si="71"/>
        <v>击杀兽人酋长BOSS</v>
      </c>
      <c r="AX225" s="241">
        <f t="shared" si="72"/>
        <v>0</v>
      </c>
      <c r="AY225" s="241" t="str">
        <f t="shared" si="73"/>
        <v>กำจัด Orc Lord Boss</v>
      </c>
      <c r="AZ225" s="241" t="str">
        <f t="shared" si="74"/>
        <v>Kalahkan Bos Orc Lord</v>
      </c>
      <c r="BA225" s="241" t="str">
        <f t="shared" si="75"/>
        <v>Talunin ang Orc Lord Boss</v>
      </c>
      <c r="BB225" s="241" t="str">
        <f t="shared" si="76"/>
        <v>Tewaskan Boss Pembesar Orc</v>
      </c>
      <c r="BC225" s="244"/>
      <c r="BD225" s="244"/>
      <c r="BE225" s="244"/>
      <c r="BF225" s="244"/>
      <c r="BI225" s="236">
        <v>242224</v>
      </c>
      <c r="BJ225" s="235" t="str">
        <f t="shared" si="77"/>
        <v>메인 퀘스트 224 클리어</v>
      </c>
      <c r="BK225" s="234" t="str">
        <f t="shared" si="78"/>
        <v>Main Quest 224 Clear</v>
      </c>
      <c r="BL225" s="234" t="str">
        <f t="shared" si="79"/>
        <v>主線任務224通關</v>
      </c>
      <c r="BM225" s="234" t="str">
        <f t="shared" si="80"/>
        <v>通关主线任务224</v>
      </c>
      <c r="BN225" s="234" t="str">
        <f t="shared" si="81"/>
        <v>メインクエスト224クリア</v>
      </c>
      <c r="BO225" s="234" t="str">
        <f t="shared" si="82"/>
        <v>เคลียร์ Main Quest 224</v>
      </c>
      <c r="BP225" s="234" t="str">
        <f t="shared" si="83"/>
        <v>Misi Utama 224 Selesai</v>
      </c>
      <c r="BQ225" s="234" t="str">
        <f t="shared" si="84"/>
        <v>Tagumpay sa Pangunahing Quest 224</v>
      </c>
      <c r="BR225" s="234" t="str">
        <f t="shared" si="85"/>
        <v>Selesai Pencarian Utama 224</v>
      </c>
    </row>
    <row r="226" spans="1:70" ht="13.5" thickBot="1" x14ac:dyDescent="0.25">
      <c r="A226" s="31">
        <v>142225</v>
      </c>
      <c r="B226" s="201" t="str" cm="1">
        <f t="array" ref="B226">INDEX($AJ:$AS,MATCH($A226,$AJ:$AJ,0),B$1)</f>
        <v>오크 로드 보스 처치</v>
      </c>
      <c r="C226" s="201" t="str" cm="1">
        <f t="array" ref="C226">INDEX($AJ:$AS,MATCH($A226,$AJ:$AJ,0),C$1)</f>
        <v>Defeat Orc Lord Boss</v>
      </c>
      <c r="D226" s="201" t="str" cm="1">
        <f t="array" ref="D226">INDEX($AJ:$AS,MATCH($A226,$AJ:$AJ,0),D$1)</f>
        <v>擊敗獸人酋長BOSS</v>
      </c>
      <c r="E226" s="201" t="str" cm="1">
        <f t="array" ref="E226">INDEX($AJ:$AS,MATCH($A226,$AJ:$AJ,0),E$1)</f>
        <v>击杀兽人酋长BOSS</v>
      </c>
      <c r="F226" s="201" cm="1">
        <f t="array" ref="F226">INDEX($AJ:$AS,MATCH($A226,$AJ:$AJ,0),F$1)</f>
        <v>0</v>
      </c>
      <c r="G226" s="201" t="str" cm="1">
        <f t="array" ref="G226">INDEX($AJ:$AS,MATCH($A226,$AJ:$AJ,0),G$1)</f>
        <v>จัดการ Orc Lord Boss</v>
      </c>
      <c r="H226" s="201" t="str" cm="1">
        <f t="array" ref="H226">INDEX($AJ:$AS,MATCH($A226,$AJ:$AJ,0),H$1)</f>
        <v>Kalahkan Bos Oec Lord</v>
      </c>
      <c r="I226" s="201" t="str" cm="1">
        <f t="array" ref="I226">INDEX($AJ:$AS,MATCH($A226,$AJ:$AJ,0),I$1)</f>
        <v>Talunin ang Orc Lord Boss</v>
      </c>
      <c r="J226" s="201" t="str" cm="1">
        <f t="array" ref="J226">INDEX($AJ:$AS,MATCH($A226,$AJ:$AJ,0),J$1)</f>
        <v>Tewaskan Boss Pembesar Orc</v>
      </c>
      <c r="K226" s="31">
        <v>0</v>
      </c>
      <c r="L226" s="31">
        <v>142225</v>
      </c>
      <c r="M226" s="31" t="str">
        <f>'가이드 작업용'!M226</f>
        <v>오크 로드 보스 처치</v>
      </c>
      <c r="N226" s="31" t="str">
        <f t="shared" si="66"/>
        <v>-</v>
      </c>
      <c r="R226" s="140">
        <v>1225</v>
      </c>
      <c r="S226" s="140">
        <v>2</v>
      </c>
      <c r="T226" s="140">
        <v>142225</v>
      </c>
      <c r="U226" s="140">
        <v>242225</v>
      </c>
      <c r="V226" s="186" t="str">
        <f>'가이드 작업용'!M242</f>
        <v>잘못된 데이터가 쌓여 사용 X</v>
      </c>
      <c r="W226" s="197" t="e">
        <f t="shared" si="86"/>
        <v>#N/A</v>
      </c>
      <c r="X226" s="202" t="e">
        <f t="shared" si="67"/>
        <v>#N/A</v>
      </c>
      <c r="AC226" s="201">
        <v>142225</v>
      </c>
      <c r="AJ226" s="280">
        <v>142225</v>
      </c>
      <c r="AK226" s="267" t="s">
        <v>10306</v>
      </c>
      <c r="AL226" s="267" t="s">
        <v>10899</v>
      </c>
      <c r="AM226" s="259" t="s">
        <v>10900</v>
      </c>
      <c r="AN226" s="259" t="s">
        <v>10901</v>
      </c>
      <c r="AO226" s="260">
        <v>0</v>
      </c>
      <c r="AP226" s="259" t="s">
        <v>11345</v>
      </c>
      <c r="AQ226" s="259" t="s">
        <v>11346</v>
      </c>
      <c r="AR226" s="259" t="s">
        <v>10904</v>
      </c>
      <c r="AS226" s="259" t="s">
        <v>10905</v>
      </c>
      <c r="AT226" s="241" t="str">
        <f t="shared" si="68"/>
        <v>오크 로드 보스 처치</v>
      </c>
      <c r="AU226" s="241" t="str">
        <f t="shared" si="69"/>
        <v>Defeat Orc Lord Boss</v>
      </c>
      <c r="AV226" s="241" t="str">
        <f t="shared" si="70"/>
        <v>擊敗獸人酋長BOSS</v>
      </c>
      <c r="AW226" s="241" t="str">
        <f t="shared" si="71"/>
        <v>击杀兽人酋长BOSS</v>
      </c>
      <c r="AX226" s="241">
        <f t="shared" si="72"/>
        <v>0</v>
      </c>
      <c r="AY226" s="241" t="str">
        <f t="shared" si="73"/>
        <v>จัดการ Orc Lord Boss</v>
      </c>
      <c r="AZ226" s="241" t="str">
        <f t="shared" si="74"/>
        <v>Kalahkan Bos Oec Lord</v>
      </c>
      <c r="BA226" s="241" t="str">
        <f t="shared" si="75"/>
        <v>Talunin ang Orc Lord Boss</v>
      </c>
      <c r="BB226" s="241" t="str">
        <f t="shared" si="76"/>
        <v>Tewaskan Boss Pembesar Orc</v>
      </c>
      <c r="BC226" s="244"/>
      <c r="BD226" s="244"/>
      <c r="BE226" s="244"/>
      <c r="BF226" s="244"/>
      <c r="BI226" s="236">
        <v>242225</v>
      </c>
      <c r="BJ226" s="235" t="str">
        <f t="shared" si="77"/>
        <v>메인 퀘스트 225 클리어</v>
      </c>
      <c r="BK226" s="234" t="str">
        <f t="shared" si="78"/>
        <v>Main Quest 225 Clear</v>
      </c>
      <c r="BL226" s="234" t="str">
        <f t="shared" si="79"/>
        <v>主線任務225通關</v>
      </c>
      <c r="BM226" s="234" t="str">
        <f t="shared" si="80"/>
        <v>通关主线任务225</v>
      </c>
      <c r="BN226" s="234" t="str">
        <f t="shared" si="81"/>
        <v>メインクエスト225クリア</v>
      </c>
      <c r="BO226" s="234" t="str">
        <f t="shared" si="82"/>
        <v>เคลียร์ Main Quest 225</v>
      </c>
      <c r="BP226" s="234" t="str">
        <f t="shared" si="83"/>
        <v>Misi Utama 225 Selesai</v>
      </c>
      <c r="BQ226" s="234" t="str">
        <f t="shared" si="84"/>
        <v>Tagumpay sa Pangunahing Quest 225</v>
      </c>
      <c r="BR226" s="234" t="str">
        <f t="shared" si="85"/>
        <v>Selesai Pencarian Utama 225</v>
      </c>
    </row>
    <row r="227" spans="1:70" ht="13.5" thickBot="1" x14ac:dyDescent="0.25">
      <c r="A227" s="31">
        <v>142226</v>
      </c>
      <c r="B227" s="201" t="e" cm="1">
        <f t="array" ref="B227">INDEX($AJ:$AS,MATCH($A227,$AJ:$AJ,0),B$1)</f>
        <v>#N/A</v>
      </c>
      <c r="C227" s="201" t="e" cm="1">
        <f t="array" ref="C227">INDEX($AJ:$AS,MATCH($A227,$AJ:$AJ,0),C$1)</f>
        <v>#N/A</v>
      </c>
      <c r="D227" s="201" t="e" cm="1">
        <f t="array" ref="D227">INDEX($AJ:$AS,MATCH($A227,$AJ:$AJ,0),D$1)</f>
        <v>#N/A</v>
      </c>
      <c r="E227" s="201" t="e" cm="1">
        <f t="array" ref="E227">INDEX($AJ:$AS,MATCH($A227,$AJ:$AJ,0),E$1)</f>
        <v>#N/A</v>
      </c>
      <c r="F227" s="201" t="e" cm="1">
        <f t="array" ref="F227">INDEX($AJ:$AS,MATCH($A227,$AJ:$AJ,0),F$1)</f>
        <v>#N/A</v>
      </c>
      <c r="G227" s="201" t="e" cm="1">
        <f t="array" ref="G227">INDEX($AJ:$AS,MATCH($A227,$AJ:$AJ,0),G$1)</f>
        <v>#N/A</v>
      </c>
      <c r="H227" s="201" t="e" cm="1">
        <f t="array" ref="H227">INDEX($AJ:$AS,MATCH($A227,$AJ:$AJ,0),H$1)</f>
        <v>#N/A</v>
      </c>
      <c r="I227" s="201" t="e" cm="1">
        <f t="array" ref="I227">INDEX($AJ:$AS,MATCH($A227,$AJ:$AJ,0),I$1)</f>
        <v>#N/A</v>
      </c>
      <c r="J227" s="201" t="e" cm="1">
        <f t="array" ref="J227">INDEX($AJ:$AS,MATCH($A227,$AJ:$AJ,0),J$1)</f>
        <v>#N/A</v>
      </c>
      <c r="K227" s="31">
        <v>0</v>
      </c>
      <c r="L227" s="31">
        <v>142226</v>
      </c>
      <c r="M227" s="31" t="str">
        <f>'가이드 작업용'!M227</f>
        <v>잘못된 데이터가 쌓여 사용 X</v>
      </c>
      <c r="N227" s="31" t="e">
        <f t="shared" si="66"/>
        <v>#N/A</v>
      </c>
      <c r="R227" s="140">
        <v>1226</v>
      </c>
      <c r="S227" s="140">
        <v>2</v>
      </c>
      <c r="T227" s="140">
        <v>142226</v>
      </c>
      <c r="U227" s="140">
        <v>242226</v>
      </c>
      <c r="V227" s="186" t="str">
        <f>'가이드 작업용'!M243</f>
        <v>잘못된 데이터가 쌓여 사용 X</v>
      </c>
      <c r="W227" s="197" t="e">
        <f t="shared" si="86"/>
        <v>#N/A</v>
      </c>
      <c r="X227" s="202" t="e">
        <f t="shared" si="67"/>
        <v>#N/A</v>
      </c>
      <c r="AC227" s="201">
        <v>142226</v>
      </c>
      <c r="AI227" s="31">
        <v>298</v>
      </c>
      <c r="AJ227" s="268">
        <v>142298</v>
      </c>
      <c r="AK227" s="258" t="s">
        <v>10649</v>
      </c>
      <c r="AL227" s="269" t="s">
        <v>10958</v>
      </c>
      <c r="AM227" s="259" t="s">
        <v>10959</v>
      </c>
      <c r="AN227" s="259" t="s">
        <v>10960</v>
      </c>
      <c r="AO227" s="260">
        <v>0</v>
      </c>
      <c r="AP227" s="259" t="s">
        <v>10961</v>
      </c>
      <c r="AQ227" s="259" t="s">
        <v>10962</v>
      </c>
      <c r="AR227" s="259" t="s">
        <v>10963</v>
      </c>
      <c r="AS227" s="259" t="s">
        <v>10964</v>
      </c>
      <c r="AT227" s="241" t="str">
        <f t="shared" si="68"/>
        <v>게 처치</v>
      </c>
      <c r="AU227" s="241" t="str">
        <f t="shared" si="69"/>
        <v>Defeat Crab</v>
      </c>
      <c r="AV227" s="241" t="str">
        <f t="shared" si="70"/>
        <v>擊敗卡拉蟹</v>
      </c>
      <c r="AW227" s="241" t="str">
        <f t="shared" si="71"/>
        <v>击杀卡拉蟹</v>
      </c>
      <c r="AX227" s="241">
        <f t="shared" si="72"/>
        <v>0</v>
      </c>
      <c r="AY227" s="241" t="str">
        <f t="shared" si="73"/>
        <v>จัดการ Crab</v>
      </c>
      <c r="AZ227" s="241" t="str">
        <f t="shared" si="74"/>
        <v>Kalahkan Crab</v>
      </c>
      <c r="BA227" s="241" t="str">
        <f t="shared" si="75"/>
        <v>Talunin ang Crab</v>
      </c>
      <c r="BB227" s="241" t="str">
        <f t="shared" si="76"/>
        <v>Tewaskan Ketam</v>
      </c>
      <c r="BC227" s="244"/>
      <c r="BD227" s="244"/>
      <c r="BE227" s="244"/>
      <c r="BF227" s="244"/>
      <c r="BI227" s="236">
        <v>242226</v>
      </c>
      <c r="BJ227" s="235" t="str">
        <f t="shared" si="77"/>
        <v>메인 퀘스트 226 클리어</v>
      </c>
      <c r="BK227" s="234" t="str">
        <f t="shared" si="78"/>
        <v>Main Quest 226 Clear</v>
      </c>
      <c r="BL227" s="234" t="str">
        <f t="shared" si="79"/>
        <v>主線任務226通關</v>
      </c>
      <c r="BM227" s="234" t="str">
        <f t="shared" si="80"/>
        <v>通关主线任务226</v>
      </c>
      <c r="BN227" s="234" t="str">
        <f t="shared" si="81"/>
        <v>メインクエスト226クリア</v>
      </c>
      <c r="BO227" s="234" t="str">
        <f t="shared" si="82"/>
        <v>เคลียร์ Main Quest 226</v>
      </c>
      <c r="BP227" s="234" t="str">
        <f t="shared" si="83"/>
        <v>Misi Utama 226 Selesai</v>
      </c>
      <c r="BQ227" s="234" t="str">
        <f t="shared" si="84"/>
        <v>Tagumpay sa Pangunahing Quest 226</v>
      </c>
      <c r="BR227" s="234" t="str">
        <f t="shared" si="85"/>
        <v>Selesai Pencarian Utama 226</v>
      </c>
    </row>
    <row r="228" spans="1:70" ht="13.5" thickBot="1" x14ac:dyDescent="0.25">
      <c r="A228" s="31">
        <v>142227</v>
      </c>
      <c r="B228" s="201" t="e" cm="1">
        <f t="array" ref="B228">INDEX($AJ:$AS,MATCH($A228,$AJ:$AJ,0),B$1)</f>
        <v>#N/A</v>
      </c>
      <c r="C228" s="201" t="e" cm="1">
        <f t="array" ref="C228">INDEX($AJ:$AS,MATCH($A228,$AJ:$AJ,0),C$1)</f>
        <v>#N/A</v>
      </c>
      <c r="D228" s="201" t="e" cm="1">
        <f t="array" ref="D228">INDEX($AJ:$AS,MATCH($A228,$AJ:$AJ,0),D$1)</f>
        <v>#N/A</v>
      </c>
      <c r="E228" s="201" t="e" cm="1">
        <f t="array" ref="E228">INDEX($AJ:$AS,MATCH($A228,$AJ:$AJ,0),E$1)</f>
        <v>#N/A</v>
      </c>
      <c r="F228" s="201" t="e" cm="1">
        <f t="array" ref="F228">INDEX($AJ:$AS,MATCH($A228,$AJ:$AJ,0),F$1)</f>
        <v>#N/A</v>
      </c>
      <c r="G228" s="201" t="e" cm="1">
        <f t="array" ref="G228">INDEX($AJ:$AS,MATCH($A228,$AJ:$AJ,0),G$1)</f>
        <v>#N/A</v>
      </c>
      <c r="H228" s="201" t="e" cm="1">
        <f t="array" ref="H228">INDEX($AJ:$AS,MATCH($A228,$AJ:$AJ,0),H$1)</f>
        <v>#N/A</v>
      </c>
      <c r="I228" s="201" t="e" cm="1">
        <f t="array" ref="I228">INDEX($AJ:$AS,MATCH($A228,$AJ:$AJ,0),I$1)</f>
        <v>#N/A</v>
      </c>
      <c r="J228" s="201" t="e" cm="1">
        <f t="array" ref="J228">INDEX($AJ:$AS,MATCH($A228,$AJ:$AJ,0),J$1)</f>
        <v>#N/A</v>
      </c>
      <c r="K228" s="31">
        <v>0</v>
      </c>
      <c r="L228" s="31">
        <v>142227</v>
      </c>
      <c r="M228" s="31" t="str">
        <f>'가이드 작업용'!M228</f>
        <v>잘못된 데이터가 쌓여 사용 X</v>
      </c>
      <c r="N228" s="31" t="e">
        <f t="shared" si="66"/>
        <v>#N/A</v>
      </c>
      <c r="R228" s="140">
        <v>1227</v>
      </c>
      <c r="S228" s="140">
        <v>2</v>
      </c>
      <c r="T228" s="140">
        <v>142227</v>
      </c>
      <c r="U228" s="140">
        <v>242227</v>
      </c>
      <c r="V228" s="186" t="str">
        <f>'가이드 작업용'!M244</f>
        <v>잘못된 데이터가 쌓여 사용 X</v>
      </c>
      <c r="W228" s="197" t="e">
        <f t="shared" si="86"/>
        <v>#N/A</v>
      </c>
      <c r="X228" s="202" t="e">
        <f t="shared" si="67"/>
        <v>#N/A</v>
      </c>
      <c r="AC228" s="201">
        <v>142227</v>
      </c>
      <c r="AI228" s="31">
        <v>299</v>
      </c>
      <c r="AJ228" s="268">
        <v>142299</v>
      </c>
      <c r="AK228" s="258" t="s">
        <v>2466</v>
      </c>
      <c r="AL228" s="269" t="s">
        <v>8479</v>
      </c>
      <c r="AM228" s="259" t="s">
        <v>9330</v>
      </c>
      <c r="AN228" s="259" t="s">
        <v>9331</v>
      </c>
      <c r="AO228" s="260" t="s">
        <v>9332</v>
      </c>
      <c r="AP228" s="259" t="s">
        <v>9333</v>
      </c>
      <c r="AQ228" s="259" t="s">
        <v>9334</v>
      </c>
      <c r="AR228" s="259" t="s">
        <v>9335</v>
      </c>
      <c r="AS228" s="259" t="s">
        <v>9336</v>
      </c>
      <c r="AT228" s="241" t="str">
        <f t="shared" si="68"/>
        <v>MVP 처치</v>
      </c>
      <c r="AU228" s="241" t="str">
        <f t="shared" si="69"/>
        <v>Defeat MVP</v>
      </c>
      <c r="AV228" s="241" t="str">
        <f t="shared" si="70"/>
        <v>擊敗MVP</v>
      </c>
      <c r="AW228" s="241" t="str">
        <f t="shared" si="71"/>
        <v>击杀MVP</v>
      </c>
      <c r="AX228" s="241" t="str">
        <f t="shared" si="72"/>
        <v>一次転職</v>
      </c>
      <c r="AY228" s="241" t="str">
        <f t="shared" si="73"/>
        <v>จัดการ MVP</v>
      </c>
      <c r="AZ228" s="241" t="str">
        <f t="shared" si="74"/>
        <v>Kalahkan MVP</v>
      </c>
      <c r="BA228" s="241" t="str">
        <f t="shared" si="75"/>
        <v>Talunin ang MVP</v>
      </c>
      <c r="BB228" s="241" t="str">
        <f t="shared" si="76"/>
        <v>Tewaskan MVP</v>
      </c>
      <c r="BC228" s="244"/>
      <c r="BD228" s="244"/>
      <c r="BE228" s="244"/>
      <c r="BF228" s="244"/>
      <c r="BI228" s="236">
        <v>242227</v>
      </c>
      <c r="BJ228" s="235" t="str">
        <f t="shared" si="77"/>
        <v>메인 퀘스트 227 클리어</v>
      </c>
      <c r="BK228" s="234" t="str">
        <f t="shared" si="78"/>
        <v>Main Quest 227 Clear</v>
      </c>
      <c r="BL228" s="234" t="str">
        <f t="shared" si="79"/>
        <v>主線任務227通關</v>
      </c>
      <c r="BM228" s="234" t="str">
        <f t="shared" si="80"/>
        <v>通关主线任务227</v>
      </c>
      <c r="BN228" s="234" t="str">
        <f t="shared" si="81"/>
        <v>メインクエスト227クリア</v>
      </c>
      <c r="BO228" s="234" t="str">
        <f t="shared" si="82"/>
        <v>เคลียร์ Main Quest 227</v>
      </c>
      <c r="BP228" s="234" t="str">
        <f t="shared" si="83"/>
        <v>Misi Utama 227 Selesai</v>
      </c>
      <c r="BQ228" s="234" t="str">
        <f t="shared" si="84"/>
        <v>Tagumpay sa Pangunahing Quest 227</v>
      </c>
      <c r="BR228" s="234" t="str">
        <f t="shared" si="85"/>
        <v>Selesai Pencarian Utama 227</v>
      </c>
    </row>
    <row r="229" spans="1:70" ht="13.5" thickBot="1" x14ac:dyDescent="0.25">
      <c r="A229" s="31">
        <v>142228</v>
      </c>
      <c r="B229" s="201" t="e" cm="1">
        <f t="array" ref="B229">INDEX($AJ:$AS,MATCH($A229,$AJ:$AJ,0),B$1)</f>
        <v>#N/A</v>
      </c>
      <c r="C229" s="201" t="e" cm="1">
        <f t="array" ref="C229">INDEX($AJ:$AS,MATCH($A229,$AJ:$AJ,0),C$1)</f>
        <v>#N/A</v>
      </c>
      <c r="D229" s="201" t="e" cm="1">
        <f t="array" ref="D229">INDEX($AJ:$AS,MATCH($A229,$AJ:$AJ,0),D$1)</f>
        <v>#N/A</v>
      </c>
      <c r="E229" s="201" t="e" cm="1">
        <f t="array" ref="E229">INDEX($AJ:$AS,MATCH($A229,$AJ:$AJ,0),E$1)</f>
        <v>#N/A</v>
      </c>
      <c r="F229" s="201" t="e" cm="1">
        <f t="array" ref="F229">INDEX($AJ:$AS,MATCH($A229,$AJ:$AJ,0),F$1)</f>
        <v>#N/A</v>
      </c>
      <c r="G229" s="201" t="e" cm="1">
        <f t="array" ref="G229">INDEX($AJ:$AS,MATCH($A229,$AJ:$AJ,0),G$1)</f>
        <v>#N/A</v>
      </c>
      <c r="H229" s="201" t="e" cm="1">
        <f t="array" ref="H229">INDEX($AJ:$AS,MATCH($A229,$AJ:$AJ,0),H$1)</f>
        <v>#N/A</v>
      </c>
      <c r="I229" s="201" t="e" cm="1">
        <f t="array" ref="I229">INDEX($AJ:$AS,MATCH($A229,$AJ:$AJ,0),I$1)</f>
        <v>#N/A</v>
      </c>
      <c r="J229" s="201" t="e" cm="1">
        <f t="array" ref="J229">INDEX($AJ:$AS,MATCH($A229,$AJ:$AJ,0),J$1)</f>
        <v>#N/A</v>
      </c>
      <c r="K229" s="31">
        <v>0</v>
      </c>
      <c r="L229" s="31">
        <v>142228</v>
      </c>
      <c r="M229" s="31" t="str">
        <f>'가이드 작업용'!M229</f>
        <v>잘못된 데이터가 쌓여 사용 X</v>
      </c>
      <c r="N229" s="31" t="e">
        <f t="shared" si="66"/>
        <v>#N/A</v>
      </c>
      <c r="R229" s="140">
        <v>1228</v>
      </c>
      <c r="S229" s="140">
        <v>2</v>
      </c>
      <c r="T229" s="140">
        <v>142228</v>
      </c>
      <c r="U229" s="140">
        <v>242228</v>
      </c>
      <c r="V229" s="186" t="str">
        <f>'가이드 작업용'!M245</f>
        <v>잘못된 데이터가 쌓여 사용 X</v>
      </c>
      <c r="W229" s="197" t="e">
        <f t="shared" si="86"/>
        <v>#N/A</v>
      </c>
      <c r="X229" s="202" t="e">
        <f t="shared" si="67"/>
        <v>#N/A</v>
      </c>
      <c r="AC229" s="201">
        <v>142228</v>
      </c>
      <c r="AI229" s="31">
        <v>300</v>
      </c>
      <c r="AJ229" s="268">
        <v>142300</v>
      </c>
      <c r="AK229" s="258" t="s">
        <v>10650</v>
      </c>
      <c r="AL229" s="269" t="s">
        <v>10965</v>
      </c>
      <c r="AM229" s="259" t="s">
        <v>10966</v>
      </c>
      <c r="AN229" s="259" t="s">
        <v>10967</v>
      </c>
      <c r="AO229" s="260">
        <v>0</v>
      </c>
      <c r="AP229" s="259" t="s">
        <v>10968</v>
      </c>
      <c r="AQ229" s="259" t="s">
        <v>10969</v>
      </c>
      <c r="AR229" s="259" t="s">
        <v>10970</v>
      </c>
      <c r="AS229" s="259" t="s">
        <v>10971</v>
      </c>
      <c r="AT229" s="241" t="str">
        <f t="shared" si="68"/>
        <v>오크 마을 6 유니크 MVP 처치</v>
      </c>
      <c r="AU229" s="241" t="str">
        <f t="shared" si="69"/>
        <v>Defeat Orc Village 6 Unique MVP</v>
      </c>
      <c r="AV229" s="241" t="str">
        <f t="shared" si="70"/>
        <v>擊敗獸人村6個傳奇MVP</v>
      </c>
      <c r="AW229" s="241" t="str">
        <f t="shared" si="71"/>
        <v>击杀兽人村庄6传说MVP</v>
      </c>
      <c r="AX229" s="241">
        <f t="shared" si="72"/>
        <v>0</v>
      </c>
      <c r="AY229" s="241" t="str">
        <f t="shared" si="73"/>
        <v>จัดการ Unique MVP ใน Orc Village 6</v>
      </c>
      <c r="AZ229" s="241" t="str">
        <f t="shared" si="74"/>
        <v>Kalahkan MVP Unik Desa Orc 6</v>
      </c>
      <c r="BA229" s="241" t="str">
        <f t="shared" si="75"/>
        <v>Talunin ang Unique MVP ng Orc Village 6</v>
      </c>
      <c r="BB229" s="241" t="str">
        <f t="shared" si="76"/>
        <v>Tewaskan 6 MVP Unik Kampung Orc</v>
      </c>
      <c r="BC229" s="244"/>
      <c r="BD229" s="244"/>
      <c r="BE229" s="244"/>
      <c r="BF229" s="244"/>
      <c r="BI229" s="236">
        <v>242228</v>
      </c>
      <c r="BJ229" s="235" t="str">
        <f t="shared" si="77"/>
        <v>메인 퀘스트 228 클리어</v>
      </c>
      <c r="BK229" s="234" t="str">
        <f t="shared" si="78"/>
        <v>Main Quest 228 Clear</v>
      </c>
      <c r="BL229" s="234" t="str">
        <f t="shared" si="79"/>
        <v>主線任務228通關</v>
      </c>
      <c r="BM229" s="234" t="str">
        <f t="shared" si="80"/>
        <v>通关主线任务228</v>
      </c>
      <c r="BN229" s="234" t="str">
        <f t="shared" si="81"/>
        <v>メインクエスト228クリア</v>
      </c>
      <c r="BO229" s="234" t="str">
        <f t="shared" si="82"/>
        <v>เคลียร์ Main Quest 228</v>
      </c>
      <c r="BP229" s="234" t="str">
        <f t="shared" si="83"/>
        <v>Misi Utama 228 Selesai</v>
      </c>
      <c r="BQ229" s="234" t="str">
        <f t="shared" si="84"/>
        <v>Tagumpay sa Pangunahing Quest 228</v>
      </c>
      <c r="BR229" s="234" t="str">
        <f t="shared" si="85"/>
        <v>Selesai Pencarian Utama 228</v>
      </c>
    </row>
    <row r="230" spans="1:70" ht="13.5" thickBot="1" x14ac:dyDescent="0.25">
      <c r="A230" s="31">
        <v>142229</v>
      </c>
      <c r="B230" s="201" t="e" cm="1">
        <f t="array" ref="B230">INDEX($AJ:$AS,MATCH($A230,$AJ:$AJ,0),B$1)</f>
        <v>#N/A</v>
      </c>
      <c r="C230" s="201" t="e" cm="1">
        <f t="array" ref="C230">INDEX($AJ:$AS,MATCH($A230,$AJ:$AJ,0),C$1)</f>
        <v>#N/A</v>
      </c>
      <c r="D230" s="201" t="e" cm="1">
        <f t="array" ref="D230">INDEX($AJ:$AS,MATCH($A230,$AJ:$AJ,0),D$1)</f>
        <v>#N/A</v>
      </c>
      <c r="E230" s="201" t="e" cm="1">
        <f t="array" ref="E230">INDEX($AJ:$AS,MATCH($A230,$AJ:$AJ,0),E$1)</f>
        <v>#N/A</v>
      </c>
      <c r="F230" s="201" t="e" cm="1">
        <f t="array" ref="F230">INDEX($AJ:$AS,MATCH($A230,$AJ:$AJ,0),F$1)</f>
        <v>#N/A</v>
      </c>
      <c r="G230" s="201" t="e" cm="1">
        <f t="array" ref="G230">INDEX($AJ:$AS,MATCH($A230,$AJ:$AJ,0),G$1)</f>
        <v>#N/A</v>
      </c>
      <c r="H230" s="201" t="e" cm="1">
        <f t="array" ref="H230">INDEX($AJ:$AS,MATCH($A230,$AJ:$AJ,0),H$1)</f>
        <v>#N/A</v>
      </c>
      <c r="I230" s="201" t="e" cm="1">
        <f t="array" ref="I230">INDEX($AJ:$AS,MATCH($A230,$AJ:$AJ,0),I$1)</f>
        <v>#N/A</v>
      </c>
      <c r="J230" s="201" t="e" cm="1">
        <f t="array" ref="J230">INDEX($AJ:$AS,MATCH($A230,$AJ:$AJ,0),J$1)</f>
        <v>#N/A</v>
      </c>
      <c r="K230" s="31">
        <v>0</v>
      </c>
      <c r="L230" s="31">
        <v>142229</v>
      </c>
      <c r="M230" s="31" t="str">
        <f>'가이드 작업용'!M230</f>
        <v>잘못된 데이터가 쌓여 사용 X</v>
      </c>
      <c r="N230" s="31" t="e">
        <f t="shared" si="66"/>
        <v>#N/A</v>
      </c>
      <c r="R230" s="140">
        <v>1229</v>
      </c>
      <c r="S230" s="140">
        <v>2</v>
      </c>
      <c r="T230" s="140">
        <v>142229</v>
      </c>
      <c r="U230" s="140">
        <v>242229</v>
      </c>
      <c r="V230" s="186" t="str">
        <f>'가이드 작업용'!M246</f>
        <v>잘못된 데이터가 쌓여 사용 X</v>
      </c>
      <c r="W230" s="197" t="e">
        <f t="shared" si="86"/>
        <v>#N/A</v>
      </c>
      <c r="X230" s="202" t="e">
        <f t="shared" si="67"/>
        <v>#N/A</v>
      </c>
      <c r="AC230" s="201">
        <v>142229</v>
      </c>
      <c r="AI230" s="31">
        <v>301</v>
      </c>
      <c r="AJ230" s="268">
        <v>142301</v>
      </c>
      <c r="AK230" s="258" t="s">
        <v>10651</v>
      </c>
      <c r="AL230" s="269" t="s">
        <v>10972</v>
      </c>
      <c r="AM230" s="259" t="s">
        <v>10973</v>
      </c>
      <c r="AN230" s="259" t="s">
        <v>10974</v>
      </c>
      <c r="AO230" s="260">
        <v>0</v>
      </c>
      <c r="AP230" s="259" t="s">
        <v>10975</v>
      </c>
      <c r="AQ230" s="259" t="s">
        <v>10976</v>
      </c>
      <c r="AR230" s="259" t="s">
        <v>10977</v>
      </c>
      <c r="AS230" s="259" t="s">
        <v>10978</v>
      </c>
      <c r="AT230" s="241" t="str">
        <f t="shared" si="68"/>
        <v>게 보스 처치</v>
      </c>
      <c r="AU230" s="241" t="str">
        <f t="shared" si="69"/>
        <v>Defeat Crab Boss</v>
      </c>
      <c r="AV230" s="241" t="str">
        <f t="shared" si="70"/>
        <v>擊敗卡拉蟹BOSS</v>
      </c>
      <c r="AW230" s="241" t="str">
        <f t="shared" si="71"/>
        <v>击杀卡拉蟹BOSS</v>
      </c>
      <c r="AX230" s="241">
        <f t="shared" si="72"/>
        <v>0</v>
      </c>
      <c r="AY230" s="241" t="str">
        <f t="shared" si="73"/>
        <v>จัดการ Crab BOSS</v>
      </c>
      <c r="AZ230" s="241" t="str">
        <f t="shared" si="74"/>
        <v>Kalahkan Bos Crab</v>
      </c>
      <c r="BA230" s="241" t="str">
        <f t="shared" si="75"/>
        <v>Talunin ang Crab Boss</v>
      </c>
      <c r="BB230" s="241" t="str">
        <f t="shared" si="76"/>
        <v>Tewaskan Boss Ketam</v>
      </c>
      <c r="BC230" s="244"/>
      <c r="BD230" s="244"/>
      <c r="BE230" s="244"/>
      <c r="BF230" s="244"/>
      <c r="BI230" s="236">
        <v>242229</v>
      </c>
      <c r="BJ230" s="235" t="str">
        <f t="shared" si="77"/>
        <v>메인 퀘스트 229 클리어</v>
      </c>
      <c r="BK230" s="234" t="str">
        <f t="shared" si="78"/>
        <v>Main Quest 229 Clear</v>
      </c>
      <c r="BL230" s="234" t="str">
        <f t="shared" si="79"/>
        <v>主線任務229通關</v>
      </c>
      <c r="BM230" s="234" t="str">
        <f t="shared" si="80"/>
        <v>通关主线任务229</v>
      </c>
      <c r="BN230" s="234" t="str">
        <f t="shared" si="81"/>
        <v>メインクエスト229クリア</v>
      </c>
      <c r="BO230" s="234" t="str">
        <f t="shared" si="82"/>
        <v>เคลียร์ Main Quest 229</v>
      </c>
      <c r="BP230" s="234" t="str">
        <f t="shared" si="83"/>
        <v>Misi Utama 229 Selesai</v>
      </c>
      <c r="BQ230" s="234" t="str">
        <f t="shared" si="84"/>
        <v>Tagumpay sa Pangunahing Quest 229</v>
      </c>
      <c r="BR230" s="234" t="str">
        <f t="shared" si="85"/>
        <v>Selesai Pencarian Utama 229</v>
      </c>
    </row>
    <row r="231" spans="1:70" ht="13.5" thickBot="1" x14ac:dyDescent="0.25">
      <c r="A231" s="31">
        <v>142230</v>
      </c>
      <c r="B231" s="201" t="e" cm="1">
        <f t="array" ref="B231">INDEX($AJ:$AS,MATCH($A231,$AJ:$AJ,0),B$1)</f>
        <v>#N/A</v>
      </c>
      <c r="C231" s="201" t="e" cm="1">
        <f t="array" ref="C231">INDEX($AJ:$AS,MATCH($A231,$AJ:$AJ,0),C$1)</f>
        <v>#N/A</v>
      </c>
      <c r="D231" s="201" t="e" cm="1">
        <f t="array" ref="D231">INDEX($AJ:$AS,MATCH($A231,$AJ:$AJ,0),D$1)</f>
        <v>#N/A</v>
      </c>
      <c r="E231" s="201" t="e" cm="1">
        <f t="array" ref="E231">INDEX($AJ:$AS,MATCH($A231,$AJ:$AJ,0),E$1)</f>
        <v>#N/A</v>
      </c>
      <c r="F231" s="201" t="e" cm="1">
        <f t="array" ref="F231">INDEX($AJ:$AS,MATCH($A231,$AJ:$AJ,0),F$1)</f>
        <v>#N/A</v>
      </c>
      <c r="G231" s="201" t="e" cm="1">
        <f t="array" ref="G231">INDEX($AJ:$AS,MATCH($A231,$AJ:$AJ,0),G$1)</f>
        <v>#N/A</v>
      </c>
      <c r="H231" s="201" t="e" cm="1">
        <f t="array" ref="H231">INDEX($AJ:$AS,MATCH($A231,$AJ:$AJ,0),H$1)</f>
        <v>#N/A</v>
      </c>
      <c r="I231" s="201" t="e" cm="1">
        <f t="array" ref="I231">INDEX($AJ:$AS,MATCH($A231,$AJ:$AJ,0),I$1)</f>
        <v>#N/A</v>
      </c>
      <c r="J231" s="201" t="e" cm="1">
        <f t="array" ref="J231">INDEX($AJ:$AS,MATCH($A231,$AJ:$AJ,0),J$1)</f>
        <v>#N/A</v>
      </c>
      <c r="K231" s="31">
        <v>0</v>
      </c>
      <c r="L231" s="31">
        <v>142230</v>
      </c>
      <c r="M231" s="31" t="str">
        <f>'가이드 작업용'!M231</f>
        <v>잘못된 데이터가 쌓여 사용 X</v>
      </c>
      <c r="N231" s="31" t="e">
        <f t="shared" si="66"/>
        <v>#N/A</v>
      </c>
      <c r="R231" s="140">
        <v>1230</v>
      </c>
      <c r="S231" s="140">
        <v>2</v>
      </c>
      <c r="T231" s="140">
        <v>142230</v>
      </c>
      <c r="U231" s="140">
        <v>242230</v>
      </c>
      <c r="V231" s="186" t="str">
        <f>'가이드 작업용'!M247</f>
        <v>잘못된 데이터가 쌓여 사용 X</v>
      </c>
      <c r="W231" s="197" t="e">
        <f t="shared" si="86"/>
        <v>#N/A</v>
      </c>
      <c r="X231" s="202" t="e">
        <f t="shared" si="67"/>
        <v>#N/A</v>
      </c>
      <c r="AC231" s="201">
        <v>142230</v>
      </c>
      <c r="AI231" s="31">
        <v>302</v>
      </c>
      <c r="AJ231" s="268">
        <v>142302</v>
      </c>
      <c r="AK231" s="258" t="s">
        <v>10652</v>
      </c>
      <c r="AL231" s="269" t="s">
        <v>10979</v>
      </c>
      <c r="AM231" s="259" t="s">
        <v>10980</v>
      </c>
      <c r="AN231" s="259" t="s">
        <v>10981</v>
      </c>
      <c r="AO231" s="260">
        <v>0</v>
      </c>
      <c r="AP231" s="259" t="s">
        <v>10982</v>
      </c>
      <c r="AQ231" s="259" t="s">
        <v>10983</v>
      </c>
      <c r="AR231" s="259" t="s">
        <v>10984</v>
      </c>
      <c r="AS231" s="259" t="s">
        <v>10985</v>
      </c>
      <c r="AT231" s="241" t="str">
        <f t="shared" si="68"/>
        <v>갈라파고 처치</v>
      </c>
      <c r="AU231" s="241" t="str">
        <f t="shared" si="69"/>
        <v>Defeat Galapago</v>
      </c>
      <c r="AV231" s="241" t="str">
        <f t="shared" si="70"/>
        <v>擊敗啤酒企鵝</v>
      </c>
      <c r="AW231" s="241" t="str">
        <f t="shared" si="71"/>
        <v>击杀啤酒企鹅</v>
      </c>
      <c r="AX231" s="241">
        <f t="shared" si="72"/>
        <v>0</v>
      </c>
      <c r="AY231" s="241" t="str">
        <f t="shared" si="73"/>
        <v>จัดการ Galapago</v>
      </c>
      <c r="AZ231" s="241" t="str">
        <f t="shared" si="74"/>
        <v>Kalahkan Galapago</v>
      </c>
      <c r="BA231" s="241" t="str">
        <f t="shared" si="75"/>
        <v>Talunin ang Galapago</v>
      </c>
      <c r="BB231" s="241" t="str">
        <f t="shared" si="76"/>
        <v>Tewaskan Galapago</v>
      </c>
      <c r="BC231" s="244"/>
      <c r="BD231" s="244"/>
      <c r="BE231" s="244"/>
      <c r="BF231" s="244"/>
      <c r="BI231" s="236">
        <v>242230</v>
      </c>
      <c r="BJ231" s="235" t="str">
        <f t="shared" si="77"/>
        <v>메인 퀘스트 230 클리어</v>
      </c>
      <c r="BK231" s="234" t="str">
        <f t="shared" si="78"/>
        <v>Main Quest 230 Clear</v>
      </c>
      <c r="BL231" s="234" t="str">
        <f t="shared" si="79"/>
        <v>主線任務230通關</v>
      </c>
      <c r="BM231" s="234" t="str">
        <f t="shared" si="80"/>
        <v>通关主线任务230</v>
      </c>
      <c r="BN231" s="234" t="str">
        <f t="shared" si="81"/>
        <v>メインクエスト230クリア</v>
      </c>
      <c r="BO231" s="234" t="str">
        <f t="shared" si="82"/>
        <v>เคลียร์ Main Quest 230</v>
      </c>
      <c r="BP231" s="234" t="str">
        <f t="shared" si="83"/>
        <v>Misi Utama 230 Selesai</v>
      </c>
      <c r="BQ231" s="234" t="str">
        <f t="shared" si="84"/>
        <v>Tagumpay sa Pangunahing Quest 230</v>
      </c>
      <c r="BR231" s="234" t="str">
        <f t="shared" si="85"/>
        <v>Selesai Pencarian Utama 230</v>
      </c>
    </row>
    <row r="232" spans="1:70" ht="13.5" thickBot="1" x14ac:dyDescent="0.25">
      <c r="A232" s="31">
        <v>142231</v>
      </c>
      <c r="B232" s="201" t="e" cm="1">
        <f t="array" ref="B232">INDEX($AJ:$AS,MATCH($A232,$AJ:$AJ,0),B$1)</f>
        <v>#N/A</v>
      </c>
      <c r="C232" s="201" t="e" cm="1">
        <f t="array" ref="C232">INDEX($AJ:$AS,MATCH($A232,$AJ:$AJ,0),C$1)</f>
        <v>#N/A</v>
      </c>
      <c r="D232" s="201" t="e" cm="1">
        <f t="array" ref="D232">INDEX($AJ:$AS,MATCH($A232,$AJ:$AJ,0),D$1)</f>
        <v>#N/A</v>
      </c>
      <c r="E232" s="201" t="e" cm="1">
        <f t="array" ref="E232">INDEX($AJ:$AS,MATCH($A232,$AJ:$AJ,0),E$1)</f>
        <v>#N/A</v>
      </c>
      <c r="F232" s="201" t="e" cm="1">
        <f t="array" ref="F232">INDEX($AJ:$AS,MATCH($A232,$AJ:$AJ,0),F$1)</f>
        <v>#N/A</v>
      </c>
      <c r="G232" s="201" t="e" cm="1">
        <f t="array" ref="G232">INDEX($AJ:$AS,MATCH($A232,$AJ:$AJ,0),G$1)</f>
        <v>#N/A</v>
      </c>
      <c r="H232" s="201" t="e" cm="1">
        <f t="array" ref="H232">INDEX($AJ:$AS,MATCH($A232,$AJ:$AJ,0),H$1)</f>
        <v>#N/A</v>
      </c>
      <c r="I232" s="201" t="e" cm="1">
        <f t="array" ref="I232">INDEX($AJ:$AS,MATCH($A232,$AJ:$AJ,0),I$1)</f>
        <v>#N/A</v>
      </c>
      <c r="J232" s="201" t="e" cm="1">
        <f t="array" ref="J232">INDEX($AJ:$AS,MATCH($A232,$AJ:$AJ,0),J$1)</f>
        <v>#N/A</v>
      </c>
      <c r="K232" s="31">
        <v>0</v>
      </c>
      <c r="L232" s="31">
        <v>142231</v>
      </c>
      <c r="M232" s="31" t="str">
        <f>'가이드 작업용'!M232</f>
        <v>잘못된 데이터가 쌓여 사용 X</v>
      </c>
      <c r="N232" s="31" t="e">
        <f t="shared" si="66"/>
        <v>#N/A</v>
      </c>
      <c r="R232" s="140">
        <v>1231</v>
      </c>
      <c r="S232" s="140">
        <v>2</v>
      </c>
      <c r="T232" s="140">
        <v>142231</v>
      </c>
      <c r="U232" s="140">
        <v>242231</v>
      </c>
      <c r="V232" s="186" t="str">
        <f>'가이드 작업용'!M248</f>
        <v>잘못된 데이터가 쌓여 사용 X</v>
      </c>
      <c r="W232" s="197" t="e">
        <f t="shared" si="86"/>
        <v>#N/A</v>
      </c>
      <c r="X232" s="202" t="e">
        <f t="shared" si="67"/>
        <v>#N/A</v>
      </c>
      <c r="AC232" s="201">
        <v>142231</v>
      </c>
      <c r="AI232" s="31">
        <v>303</v>
      </c>
      <c r="AJ232" s="268">
        <v>142303</v>
      </c>
      <c r="AK232" s="258" t="s">
        <v>10653</v>
      </c>
      <c r="AL232" s="269" t="s">
        <v>10986</v>
      </c>
      <c r="AM232" s="259" t="s">
        <v>10987</v>
      </c>
      <c r="AN232" s="259" t="s">
        <v>10988</v>
      </c>
      <c r="AO232" s="260">
        <v>0</v>
      </c>
      <c r="AP232" s="259" t="s">
        <v>10989</v>
      </c>
      <c r="AQ232" s="259" t="s">
        <v>10990</v>
      </c>
      <c r="AR232" s="259" t="s">
        <v>10991</v>
      </c>
      <c r="AS232" s="259" t="s">
        <v>10990</v>
      </c>
      <c r="AT232" s="241" t="str">
        <f t="shared" si="68"/>
        <v>코코모 해변 싱글 미궁 클리어</v>
      </c>
      <c r="AU232" s="241" t="str">
        <f t="shared" si="69"/>
        <v>Clear Kokomo Beach Single Labyrinth</v>
      </c>
      <c r="AV232" s="241" t="str">
        <f t="shared" si="70"/>
        <v>通關克克魔海灘單人迷宮</v>
      </c>
      <c r="AW232" s="241" t="str">
        <f t="shared" si="71"/>
        <v>通关克克魔海边单人迷宫</v>
      </c>
      <c r="AX232" s="241">
        <f t="shared" si="72"/>
        <v>0</v>
      </c>
      <c r="AY232" s="241" t="str">
        <f t="shared" si="73"/>
        <v>เคลียร์ Kokomo Beach Single Labyrinth</v>
      </c>
      <c r="AZ232" s="241" t="str">
        <f t="shared" si="74"/>
        <v>Selesaikan Labirin Tunggal Pantai Kokomo</v>
      </c>
      <c r="BA232" s="241" t="str">
        <f t="shared" si="75"/>
        <v>Magtagumpay sa Kokomo Beach Single Labyrinth</v>
      </c>
      <c r="BB232" s="241" t="str">
        <f t="shared" si="76"/>
        <v>Selesaikan Labirin Tunggal Pantai Kokomo</v>
      </c>
      <c r="BC232" s="244"/>
      <c r="BD232" s="244"/>
      <c r="BE232" s="244"/>
      <c r="BF232" s="244"/>
      <c r="BI232" s="236">
        <v>242231</v>
      </c>
      <c r="BJ232" s="235" t="str">
        <f t="shared" si="77"/>
        <v>메인 퀘스트 231 클리어</v>
      </c>
      <c r="BK232" s="234" t="str">
        <f t="shared" si="78"/>
        <v>Main Quest 231 Clear</v>
      </c>
      <c r="BL232" s="234" t="str">
        <f t="shared" si="79"/>
        <v>主線任務231通關</v>
      </c>
      <c r="BM232" s="234" t="str">
        <f t="shared" si="80"/>
        <v>通关主线任务231</v>
      </c>
      <c r="BN232" s="234" t="str">
        <f t="shared" si="81"/>
        <v>メインクエスト231クリア</v>
      </c>
      <c r="BO232" s="234" t="str">
        <f t="shared" si="82"/>
        <v>เคลียร์ Main Quest 231</v>
      </c>
      <c r="BP232" s="234" t="str">
        <f t="shared" si="83"/>
        <v>Misi Utama 231 Selesai</v>
      </c>
      <c r="BQ232" s="234" t="str">
        <f t="shared" si="84"/>
        <v>Tagumpay sa Pangunahing Quest 231</v>
      </c>
      <c r="BR232" s="234" t="str">
        <f t="shared" si="85"/>
        <v>Selesai Pencarian Utama 231</v>
      </c>
    </row>
    <row r="233" spans="1:70" ht="13.5" thickBot="1" x14ac:dyDescent="0.25">
      <c r="A233" s="31">
        <v>142232</v>
      </c>
      <c r="B233" s="201" t="e" cm="1">
        <f t="array" ref="B233">INDEX($AJ:$AS,MATCH($A233,$AJ:$AJ,0),B$1)</f>
        <v>#N/A</v>
      </c>
      <c r="C233" s="201" t="e" cm="1">
        <f t="array" ref="C233">INDEX($AJ:$AS,MATCH($A233,$AJ:$AJ,0),C$1)</f>
        <v>#N/A</v>
      </c>
      <c r="D233" s="201" t="e" cm="1">
        <f t="array" ref="D233">INDEX($AJ:$AS,MATCH($A233,$AJ:$AJ,0),D$1)</f>
        <v>#N/A</v>
      </c>
      <c r="E233" s="201" t="e" cm="1">
        <f t="array" ref="E233">INDEX($AJ:$AS,MATCH($A233,$AJ:$AJ,0),E$1)</f>
        <v>#N/A</v>
      </c>
      <c r="F233" s="201" t="e" cm="1">
        <f t="array" ref="F233">INDEX($AJ:$AS,MATCH($A233,$AJ:$AJ,0),F$1)</f>
        <v>#N/A</v>
      </c>
      <c r="G233" s="201" t="e" cm="1">
        <f t="array" ref="G233">INDEX($AJ:$AS,MATCH($A233,$AJ:$AJ,0),G$1)</f>
        <v>#N/A</v>
      </c>
      <c r="H233" s="201" t="e" cm="1">
        <f t="array" ref="H233">INDEX($AJ:$AS,MATCH($A233,$AJ:$AJ,0),H$1)</f>
        <v>#N/A</v>
      </c>
      <c r="I233" s="201" t="e" cm="1">
        <f t="array" ref="I233">INDEX($AJ:$AS,MATCH($A233,$AJ:$AJ,0),I$1)</f>
        <v>#N/A</v>
      </c>
      <c r="J233" s="201" t="e" cm="1">
        <f t="array" ref="J233">INDEX($AJ:$AS,MATCH($A233,$AJ:$AJ,0),J$1)</f>
        <v>#N/A</v>
      </c>
      <c r="K233" s="31">
        <v>0</v>
      </c>
      <c r="L233" s="31">
        <v>142232</v>
      </c>
      <c r="M233" s="31" t="str">
        <f>'가이드 작업용'!M233</f>
        <v>잘못된 데이터가 쌓여 사용 X</v>
      </c>
      <c r="N233" s="31" t="e">
        <f t="shared" si="66"/>
        <v>#N/A</v>
      </c>
      <c r="R233" s="140">
        <v>1232</v>
      </c>
      <c r="S233" s="140">
        <v>2</v>
      </c>
      <c r="T233" s="140">
        <v>142232</v>
      </c>
      <c r="U233" s="140">
        <v>242232</v>
      </c>
      <c r="V233" s="186" t="str">
        <f>'가이드 작업용'!M249</f>
        <v>잘못된 데이터가 쌓여 사용 X</v>
      </c>
      <c r="W233" s="197" t="e">
        <f t="shared" si="86"/>
        <v>#N/A</v>
      </c>
      <c r="X233" s="202" t="e">
        <f t="shared" si="67"/>
        <v>#N/A</v>
      </c>
      <c r="AC233" s="201">
        <v>142232</v>
      </c>
      <c r="AI233" s="31">
        <v>304</v>
      </c>
      <c r="AJ233" s="268">
        <v>142304</v>
      </c>
      <c r="AK233" s="258" t="s">
        <v>10654</v>
      </c>
      <c r="AL233" s="269" t="s">
        <v>10992</v>
      </c>
      <c r="AM233" s="259" t="s">
        <v>10993</v>
      </c>
      <c r="AN233" s="259" t="s">
        <v>10994</v>
      </c>
      <c r="AO233" s="260">
        <v>0</v>
      </c>
      <c r="AP233" s="259" t="s">
        <v>10995</v>
      </c>
      <c r="AQ233" s="259" t="s">
        <v>11305</v>
      </c>
      <c r="AR233" s="259" t="s">
        <v>10996</v>
      </c>
      <c r="AS233" s="259" t="s">
        <v>10997</v>
      </c>
      <c r="AT233" s="241" t="str">
        <f t="shared" si="68"/>
        <v>코코모 해변 멀티 미궁 도전</v>
      </c>
      <c r="AU233" s="241" t="str">
        <f t="shared" si="69"/>
        <v>Challenge Kokomo Beach Multi Labyrinth</v>
      </c>
      <c r="AV233" s="241" t="str">
        <f t="shared" si="70"/>
        <v>挑戰克克魔海灘多人迷宮</v>
      </c>
      <c r="AW233" s="241" t="str">
        <f t="shared" si="71"/>
        <v>挑战克克魔海边多人迷宫</v>
      </c>
      <c r="AX233" s="241">
        <f t="shared" si="72"/>
        <v>0</v>
      </c>
      <c r="AY233" s="241" t="str">
        <f t="shared" si="73"/>
        <v>ท้าทาย Kokomo Beach Multi Labyrinth</v>
      </c>
      <c r="AZ233" s="241" t="str">
        <f t="shared" si="74"/>
        <v>Tantangan Labirin Multi Pantai Kokomo</v>
      </c>
      <c r="BA233" s="241" t="str">
        <f t="shared" si="75"/>
        <v>Hamunin ang Kokomo Beach Multi Labyrinth</v>
      </c>
      <c r="BB233" s="241" t="str">
        <f t="shared" si="76"/>
        <v>Cabar Labirin Pelbagai Pantai Kokomo</v>
      </c>
      <c r="BC233" s="244"/>
      <c r="BD233" s="244"/>
      <c r="BE233" s="244"/>
      <c r="BF233" s="244"/>
      <c r="BI233" s="236">
        <v>242232</v>
      </c>
      <c r="BJ233" s="235" t="str">
        <f t="shared" si="77"/>
        <v>메인 퀘스트 232 클리어</v>
      </c>
      <c r="BK233" s="234" t="str">
        <f t="shared" si="78"/>
        <v>Main Quest 232 Clear</v>
      </c>
      <c r="BL233" s="234" t="str">
        <f t="shared" si="79"/>
        <v>主線任務232通關</v>
      </c>
      <c r="BM233" s="234" t="str">
        <f t="shared" si="80"/>
        <v>通关主线任务232</v>
      </c>
      <c r="BN233" s="234" t="str">
        <f t="shared" si="81"/>
        <v>メインクエスト232クリア</v>
      </c>
      <c r="BO233" s="234" t="str">
        <f t="shared" si="82"/>
        <v>เคลียร์ Main Quest 232</v>
      </c>
      <c r="BP233" s="234" t="str">
        <f t="shared" si="83"/>
        <v>Misi Utama 232 Selesai</v>
      </c>
      <c r="BQ233" s="234" t="str">
        <f t="shared" si="84"/>
        <v>Tagumpay sa Pangunahing Quest 232</v>
      </c>
      <c r="BR233" s="234" t="str">
        <f t="shared" si="85"/>
        <v>Selesai Pencarian Utama 232</v>
      </c>
    </row>
    <row r="234" spans="1:70" ht="13.5" thickBot="1" x14ac:dyDescent="0.25">
      <c r="A234" s="31">
        <v>142233</v>
      </c>
      <c r="B234" s="201" t="e" cm="1">
        <f t="array" ref="B234">INDEX($AJ:$AS,MATCH($A234,$AJ:$AJ,0),B$1)</f>
        <v>#N/A</v>
      </c>
      <c r="C234" s="201" t="e" cm="1">
        <f t="array" ref="C234">INDEX($AJ:$AS,MATCH($A234,$AJ:$AJ,0),C$1)</f>
        <v>#N/A</v>
      </c>
      <c r="D234" s="201" t="e" cm="1">
        <f t="array" ref="D234">INDEX($AJ:$AS,MATCH($A234,$AJ:$AJ,0),D$1)</f>
        <v>#N/A</v>
      </c>
      <c r="E234" s="201" t="e" cm="1">
        <f t="array" ref="E234">INDEX($AJ:$AS,MATCH($A234,$AJ:$AJ,0),E$1)</f>
        <v>#N/A</v>
      </c>
      <c r="F234" s="201" t="e" cm="1">
        <f t="array" ref="F234">INDEX($AJ:$AS,MATCH($A234,$AJ:$AJ,0),F$1)</f>
        <v>#N/A</v>
      </c>
      <c r="G234" s="201" t="e" cm="1">
        <f t="array" ref="G234">INDEX($AJ:$AS,MATCH($A234,$AJ:$AJ,0),G$1)</f>
        <v>#N/A</v>
      </c>
      <c r="H234" s="201" t="e" cm="1">
        <f t="array" ref="H234">INDEX($AJ:$AS,MATCH($A234,$AJ:$AJ,0),H$1)</f>
        <v>#N/A</v>
      </c>
      <c r="I234" s="201" t="e" cm="1">
        <f t="array" ref="I234">INDEX($AJ:$AS,MATCH($A234,$AJ:$AJ,0),I$1)</f>
        <v>#N/A</v>
      </c>
      <c r="J234" s="201" t="e" cm="1">
        <f t="array" ref="J234">INDEX($AJ:$AS,MATCH($A234,$AJ:$AJ,0),J$1)</f>
        <v>#N/A</v>
      </c>
      <c r="K234" s="31">
        <v>0</v>
      </c>
      <c r="L234" s="31">
        <v>142233</v>
      </c>
      <c r="M234" s="31" t="str">
        <f>'가이드 작업용'!M234</f>
        <v>잘못된 데이터가 쌓여 사용 X</v>
      </c>
      <c r="N234" s="31" t="e">
        <f t="shared" si="66"/>
        <v>#N/A</v>
      </c>
      <c r="R234" s="140">
        <v>1233</v>
      </c>
      <c r="S234" s="140">
        <v>2</v>
      </c>
      <c r="T234" s="140">
        <v>142233</v>
      </c>
      <c r="U234" s="140">
        <v>242233</v>
      </c>
      <c r="V234" s="186" t="str">
        <f>'가이드 작업용'!M250</f>
        <v>잘못된 데이터가 쌓여 사용 X</v>
      </c>
      <c r="W234" s="197" t="e">
        <f t="shared" si="86"/>
        <v>#N/A</v>
      </c>
      <c r="X234" s="202" t="e">
        <f t="shared" si="67"/>
        <v>#N/A</v>
      </c>
      <c r="AC234" s="201">
        <v>142233</v>
      </c>
      <c r="AI234" s="31">
        <v>305</v>
      </c>
      <c r="AJ234" s="268">
        <v>142305</v>
      </c>
      <c r="AK234" s="258" t="s">
        <v>2466</v>
      </c>
      <c r="AL234" s="269" t="s">
        <v>8479</v>
      </c>
      <c r="AM234" s="259" t="s">
        <v>9330</v>
      </c>
      <c r="AN234" s="259" t="s">
        <v>9331</v>
      </c>
      <c r="AO234" s="260" t="s">
        <v>9332</v>
      </c>
      <c r="AP234" s="259" t="s">
        <v>9333</v>
      </c>
      <c r="AQ234" s="259" t="s">
        <v>9334</v>
      </c>
      <c r="AR234" s="259" t="s">
        <v>9335</v>
      </c>
      <c r="AS234" s="259" t="s">
        <v>9336</v>
      </c>
      <c r="AT234" s="241" t="str">
        <f t="shared" si="68"/>
        <v>MVP 처치</v>
      </c>
      <c r="AU234" s="241" t="str">
        <f t="shared" si="69"/>
        <v>Defeat MVP</v>
      </c>
      <c r="AV234" s="241" t="str">
        <f t="shared" si="70"/>
        <v>擊敗MVP</v>
      </c>
      <c r="AW234" s="241" t="str">
        <f t="shared" si="71"/>
        <v>击杀MVP</v>
      </c>
      <c r="AX234" s="241" t="str">
        <f t="shared" si="72"/>
        <v>一次転職</v>
      </c>
      <c r="AY234" s="241" t="str">
        <f t="shared" si="73"/>
        <v>จัดการ MVP</v>
      </c>
      <c r="AZ234" s="241" t="str">
        <f t="shared" si="74"/>
        <v>Kalahkan MVP</v>
      </c>
      <c r="BA234" s="241" t="str">
        <f t="shared" si="75"/>
        <v>Talunin ang MVP</v>
      </c>
      <c r="BB234" s="241" t="str">
        <f t="shared" si="76"/>
        <v>Tewaskan MVP</v>
      </c>
      <c r="BC234" s="244"/>
      <c r="BD234" s="244"/>
      <c r="BE234" s="244"/>
      <c r="BF234" s="244"/>
      <c r="BI234" s="236">
        <v>242233</v>
      </c>
      <c r="BJ234" s="235" t="str">
        <f t="shared" si="77"/>
        <v>메인 퀘스트 233 클리어</v>
      </c>
      <c r="BK234" s="234" t="str">
        <f t="shared" si="78"/>
        <v>Main Quest 233 Clear</v>
      </c>
      <c r="BL234" s="234" t="str">
        <f t="shared" si="79"/>
        <v>主線任務233通關</v>
      </c>
      <c r="BM234" s="234" t="str">
        <f t="shared" si="80"/>
        <v>通关主线任务233</v>
      </c>
      <c r="BN234" s="234" t="str">
        <f t="shared" si="81"/>
        <v>メインクエスト233クリア</v>
      </c>
      <c r="BO234" s="234" t="str">
        <f t="shared" si="82"/>
        <v>เคลียร์ Main Quest 233</v>
      </c>
      <c r="BP234" s="234" t="str">
        <f t="shared" si="83"/>
        <v>Misi Utama 233 Selesai</v>
      </c>
      <c r="BQ234" s="234" t="str">
        <f t="shared" si="84"/>
        <v>Tagumpay sa Pangunahing Quest 233</v>
      </c>
      <c r="BR234" s="234" t="str">
        <f t="shared" si="85"/>
        <v>Selesai Pencarian Utama 233</v>
      </c>
    </row>
    <row r="235" spans="1:70" ht="13.5" thickBot="1" x14ac:dyDescent="0.25">
      <c r="A235" s="31">
        <v>142234</v>
      </c>
      <c r="B235" s="201" t="e" cm="1">
        <f t="array" ref="B235">INDEX($AJ:$AS,MATCH($A235,$AJ:$AJ,0),B$1)</f>
        <v>#N/A</v>
      </c>
      <c r="C235" s="201" t="e" cm="1">
        <f t="array" ref="C235">INDEX($AJ:$AS,MATCH($A235,$AJ:$AJ,0),C$1)</f>
        <v>#N/A</v>
      </c>
      <c r="D235" s="201" t="e" cm="1">
        <f t="array" ref="D235">INDEX($AJ:$AS,MATCH($A235,$AJ:$AJ,0),D$1)</f>
        <v>#N/A</v>
      </c>
      <c r="E235" s="201" t="e" cm="1">
        <f t="array" ref="E235">INDEX($AJ:$AS,MATCH($A235,$AJ:$AJ,0),E$1)</f>
        <v>#N/A</v>
      </c>
      <c r="F235" s="201" t="e" cm="1">
        <f t="array" ref="F235">INDEX($AJ:$AS,MATCH($A235,$AJ:$AJ,0),F$1)</f>
        <v>#N/A</v>
      </c>
      <c r="G235" s="201" t="e" cm="1">
        <f t="array" ref="G235">INDEX($AJ:$AS,MATCH($A235,$AJ:$AJ,0),G$1)</f>
        <v>#N/A</v>
      </c>
      <c r="H235" s="201" t="e" cm="1">
        <f t="array" ref="H235">INDEX($AJ:$AS,MATCH($A235,$AJ:$AJ,0),H$1)</f>
        <v>#N/A</v>
      </c>
      <c r="I235" s="201" t="e" cm="1">
        <f t="array" ref="I235">INDEX($AJ:$AS,MATCH($A235,$AJ:$AJ,0),I$1)</f>
        <v>#N/A</v>
      </c>
      <c r="J235" s="201" t="e" cm="1">
        <f t="array" ref="J235">INDEX($AJ:$AS,MATCH($A235,$AJ:$AJ,0),J$1)</f>
        <v>#N/A</v>
      </c>
      <c r="K235" s="31">
        <v>0</v>
      </c>
      <c r="L235" s="31">
        <v>142234</v>
      </c>
      <c r="M235" s="31" t="str">
        <f>'가이드 작업용'!M235</f>
        <v>잘못된 데이터가 쌓여 사용 X</v>
      </c>
      <c r="N235" s="31" t="e">
        <f t="shared" si="66"/>
        <v>#N/A</v>
      </c>
      <c r="R235" s="140">
        <v>1234</v>
      </c>
      <c r="S235" s="140">
        <v>2</v>
      </c>
      <c r="T235" s="140">
        <v>142234</v>
      </c>
      <c r="U235" s="140">
        <v>242234</v>
      </c>
      <c r="V235" s="186" t="str">
        <f>'가이드 작업용'!M251</f>
        <v>잘못된 데이터가 쌓여 사용 X</v>
      </c>
      <c r="W235" s="197" t="e">
        <f t="shared" si="86"/>
        <v>#N/A</v>
      </c>
      <c r="X235" s="202" t="e">
        <f t="shared" si="67"/>
        <v>#N/A</v>
      </c>
      <c r="AC235" s="201">
        <v>142234</v>
      </c>
      <c r="AI235" s="31">
        <v>306</v>
      </c>
      <c r="AJ235" s="268">
        <v>142306</v>
      </c>
      <c r="AK235" s="258" t="s">
        <v>10655</v>
      </c>
      <c r="AL235" s="269" t="s">
        <v>10998</v>
      </c>
      <c r="AM235" s="259" t="s">
        <v>10999</v>
      </c>
      <c r="AN235" s="259" t="s">
        <v>11000</v>
      </c>
      <c r="AO235" s="260">
        <v>0</v>
      </c>
      <c r="AP235" s="259" t="s">
        <v>11001</v>
      </c>
      <c r="AQ235" s="259" t="s">
        <v>11002</v>
      </c>
      <c r="AR235" s="259" t="s">
        <v>11003</v>
      </c>
      <c r="AS235" s="259" t="s">
        <v>11004</v>
      </c>
      <c r="AT235" s="241" t="str">
        <f t="shared" si="68"/>
        <v>갈라파고 보스 처치</v>
      </c>
      <c r="AU235" s="241" t="str">
        <f t="shared" si="69"/>
        <v>Defeat Galapago Boss</v>
      </c>
      <c r="AV235" s="241" t="str">
        <f t="shared" si="70"/>
        <v>擊敗啤酒企鵝BOSS</v>
      </c>
      <c r="AW235" s="241" t="str">
        <f t="shared" si="71"/>
        <v>击杀啤酒企鹅BOSS</v>
      </c>
      <c r="AX235" s="241">
        <f t="shared" si="72"/>
        <v>0</v>
      </c>
      <c r="AY235" s="241" t="str">
        <f t="shared" si="73"/>
        <v>จัดการ Galapago BOSS</v>
      </c>
      <c r="AZ235" s="241" t="str">
        <f t="shared" si="74"/>
        <v>Kalahkan Bos Galapago</v>
      </c>
      <c r="BA235" s="241" t="str">
        <f t="shared" si="75"/>
        <v>Talunin ang Galapago Boss</v>
      </c>
      <c r="BB235" s="241" t="str">
        <f t="shared" si="76"/>
        <v>Tewaskan Boss Galapago</v>
      </c>
      <c r="BC235" s="244"/>
      <c r="BD235" s="244"/>
      <c r="BE235" s="244"/>
      <c r="BF235" s="244"/>
      <c r="BI235" s="236">
        <v>242234</v>
      </c>
      <c r="BJ235" s="235" t="str">
        <f t="shared" si="77"/>
        <v>메인 퀘스트 234 클리어</v>
      </c>
      <c r="BK235" s="234" t="str">
        <f t="shared" si="78"/>
        <v>Main Quest 234 Clear</v>
      </c>
      <c r="BL235" s="234" t="str">
        <f t="shared" si="79"/>
        <v>主線任務234通關</v>
      </c>
      <c r="BM235" s="234" t="str">
        <f t="shared" si="80"/>
        <v>通关主线任务234</v>
      </c>
      <c r="BN235" s="234" t="str">
        <f t="shared" si="81"/>
        <v>メインクエスト234クリア</v>
      </c>
      <c r="BO235" s="234" t="str">
        <f t="shared" si="82"/>
        <v>เคลียร์ Main Quest 234</v>
      </c>
      <c r="BP235" s="234" t="str">
        <f t="shared" si="83"/>
        <v>Misi Utama 234 Selesai</v>
      </c>
      <c r="BQ235" s="234" t="str">
        <f t="shared" si="84"/>
        <v>Tagumpay sa Pangunahing Quest 234</v>
      </c>
      <c r="BR235" s="234" t="str">
        <f t="shared" si="85"/>
        <v>Selesai Pencarian Utama 234</v>
      </c>
    </row>
    <row r="236" spans="1:70" ht="13.5" thickBot="1" x14ac:dyDescent="0.25">
      <c r="A236" s="31">
        <v>142235</v>
      </c>
      <c r="B236" s="201" t="e" cm="1">
        <f t="array" ref="B236">INDEX($AJ:$AS,MATCH($A236,$AJ:$AJ,0),B$1)</f>
        <v>#N/A</v>
      </c>
      <c r="C236" s="201" t="e" cm="1">
        <f t="array" ref="C236">INDEX($AJ:$AS,MATCH($A236,$AJ:$AJ,0),C$1)</f>
        <v>#N/A</v>
      </c>
      <c r="D236" s="201" t="e" cm="1">
        <f t="array" ref="D236">INDEX($AJ:$AS,MATCH($A236,$AJ:$AJ,0),D$1)</f>
        <v>#N/A</v>
      </c>
      <c r="E236" s="201" t="e" cm="1">
        <f t="array" ref="E236">INDEX($AJ:$AS,MATCH($A236,$AJ:$AJ,0),E$1)</f>
        <v>#N/A</v>
      </c>
      <c r="F236" s="201" t="e" cm="1">
        <f t="array" ref="F236">INDEX($AJ:$AS,MATCH($A236,$AJ:$AJ,0),F$1)</f>
        <v>#N/A</v>
      </c>
      <c r="G236" s="201" t="e" cm="1">
        <f t="array" ref="G236">INDEX($AJ:$AS,MATCH($A236,$AJ:$AJ,0),G$1)</f>
        <v>#N/A</v>
      </c>
      <c r="H236" s="201" t="e" cm="1">
        <f t="array" ref="H236">INDEX($AJ:$AS,MATCH($A236,$AJ:$AJ,0),H$1)</f>
        <v>#N/A</v>
      </c>
      <c r="I236" s="201" t="e" cm="1">
        <f t="array" ref="I236">INDEX($AJ:$AS,MATCH($A236,$AJ:$AJ,0),I$1)</f>
        <v>#N/A</v>
      </c>
      <c r="J236" s="201" t="e" cm="1">
        <f t="array" ref="J236">INDEX($AJ:$AS,MATCH($A236,$AJ:$AJ,0),J$1)</f>
        <v>#N/A</v>
      </c>
      <c r="K236" s="31">
        <v>0</v>
      </c>
      <c r="L236" s="31">
        <v>142235</v>
      </c>
      <c r="M236" s="31" t="str">
        <f>'가이드 작업용'!M236</f>
        <v>잘못된 데이터가 쌓여 사용 X</v>
      </c>
      <c r="N236" s="31" t="e">
        <f t="shared" si="66"/>
        <v>#N/A</v>
      </c>
      <c r="R236" s="140">
        <v>1235</v>
      </c>
      <c r="S236" s="140">
        <v>2</v>
      </c>
      <c r="T236" s="140">
        <v>142235</v>
      </c>
      <c r="U236" s="140">
        <v>242235</v>
      </c>
      <c r="V236" s="186" t="str">
        <f>'가이드 작업용'!M252</f>
        <v>잘못된 데이터가 쌓여 사용 X</v>
      </c>
      <c r="W236" s="197" t="e">
        <f t="shared" si="86"/>
        <v>#N/A</v>
      </c>
      <c r="X236" s="202" t="e">
        <f t="shared" si="67"/>
        <v>#N/A</v>
      </c>
      <c r="AC236" s="201">
        <v>142235</v>
      </c>
      <c r="AI236" s="31">
        <v>307</v>
      </c>
      <c r="AJ236" s="268">
        <v>142307</v>
      </c>
      <c r="AK236" s="258" t="s">
        <v>10656</v>
      </c>
      <c r="AL236" s="269" t="s">
        <v>11005</v>
      </c>
      <c r="AM236" s="259" t="s">
        <v>11006</v>
      </c>
      <c r="AN236" s="259" t="s">
        <v>11007</v>
      </c>
      <c r="AO236" s="260">
        <v>0</v>
      </c>
      <c r="AP236" s="259" t="s">
        <v>11008</v>
      </c>
      <c r="AQ236" s="259" t="s">
        <v>11009</v>
      </c>
      <c r="AR236" s="259" t="s">
        <v>11010</v>
      </c>
      <c r="AS236" s="259" t="s">
        <v>11011</v>
      </c>
      <c r="AT236" s="241" t="str">
        <f t="shared" si="68"/>
        <v>퍼씰 처치</v>
      </c>
      <c r="AU236" s="241" t="str">
        <f t="shared" si="69"/>
        <v>Defeat Fur Seal</v>
      </c>
      <c r="AV236" s="241" t="str">
        <f t="shared" si="70"/>
        <v>擊敗海豹寶寶</v>
      </c>
      <c r="AW236" s="241" t="str">
        <f t="shared" si="71"/>
        <v>击杀海豹宝宝</v>
      </c>
      <c r="AX236" s="241">
        <f t="shared" si="72"/>
        <v>0</v>
      </c>
      <c r="AY236" s="241" t="str">
        <f t="shared" si="73"/>
        <v>จัดการ Fur Seal</v>
      </c>
      <c r="AZ236" s="241" t="str">
        <f t="shared" si="74"/>
        <v>Kalahkan Fur Seal</v>
      </c>
      <c r="BA236" s="241" t="str">
        <f t="shared" si="75"/>
        <v>Talunin ang Fur Seal</v>
      </c>
      <c r="BB236" s="241" t="str">
        <f t="shared" si="76"/>
        <v>Tewaskan Anjing Laut Berbulu</v>
      </c>
      <c r="BC236" s="244"/>
      <c r="BD236" s="244"/>
      <c r="BE236" s="244"/>
      <c r="BF236" s="244"/>
      <c r="BI236" s="236">
        <v>242235</v>
      </c>
      <c r="BJ236" s="235" t="str">
        <f t="shared" si="77"/>
        <v>메인 퀘스트 235 클리어</v>
      </c>
      <c r="BK236" s="234" t="str">
        <f t="shared" si="78"/>
        <v>Main Quest 235 Clear</v>
      </c>
      <c r="BL236" s="234" t="str">
        <f t="shared" si="79"/>
        <v>主線任務235通關</v>
      </c>
      <c r="BM236" s="234" t="str">
        <f t="shared" si="80"/>
        <v>通关主线任务235</v>
      </c>
      <c r="BN236" s="234" t="str">
        <f t="shared" si="81"/>
        <v>メインクエスト235クリア</v>
      </c>
      <c r="BO236" s="234" t="str">
        <f t="shared" si="82"/>
        <v>เคลียร์ Main Quest 235</v>
      </c>
      <c r="BP236" s="234" t="str">
        <f t="shared" si="83"/>
        <v>Misi Utama 235 Selesai</v>
      </c>
      <c r="BQ236" s="234" t="str">
        <f t="shared" si="84"/>
        <v>Tagumpay sa Pangunahing Quest 235</v>
      </c>
      <c r="BR236" s="234" t="str">
        <f t="shared" si="85"/>
        <v>Selesai Pencarian Utama 235</v>
      </c>
    </row>
    <row r="237" spans="1:70" ht="13.5" thickBot="1" x14ac:dyDescent="0.25">
      <c r="A237" s="31">
        <v>142236</v>
      </c>
      <c r="B237" s="201" t="e" cm="1">
        <f t="array" ref="B237">INDEX($AJ:$AS,MATCH($A237,$AJ:$AJ,0),B$1)</f>
        <v>#N/A</v>
      </c>
      <c r="C237" s="201" t="e" cm="1">
        <f t="array" ref="C237">INDEX($AJ:$AS,MATCH($A237,$AJ:$AJ,0),C$1)</f>
        <v>#N/A</v>
      </c>
      <c r="D237" s="201" t="e" cm="1">
        <f t="array" ref="D237">INDEX($AJ:$AS,MATCH($A237,$AJ:$AJ,0),D$1)</f>
        <v>#N/A</v>
      </c>
      <c r="E237" s="201" t="e" cm="1">
        <f t="array" ref="E237">INDEX($AJ:$AS,MATCH($A237,$AJ:$AJ,0),E$1)</f>
        <v>#N/A</v>
      </c>
      <c r="F237" s="201" t="e" cm="1">
        <f t="array" ref="F237">INDEX($AJ:$AS,MATCH($A237,$AJ:$AJ,0),F$1)</f>
        <v>#N/A</v>
      </c>
      <c r="G237" s="201" t="e" cm="1">
        <f t="array" ref="G237">INDEX($AJ:$AS,MATCH($A237,$AJ:$AJ,0),G$1)</f>
        <v>#N/A</v>
      </c>
      <c r="H237" s="201" t="e" cm="1">
        <f t="array" ref="H237">INDEX($AJ:$AS,MATCH($A237,$AJ:$AJ,0),H$1)</f>
        <v>#N/A</v>
      </c>
      <c r="I237" s="201" t="e" cm="1">
        <f t="array" ref="I237">INDEX($AJ:$AS,MATCH($A237,$AJ:$AJ,0),I$1)</f>
        <v>#N/A</v>
      </c>
      <c r="J237" s="201" t="e" cm="1">
        <f t="array" ref="J237">INDEX($AJ:$AS,MATCH($A237,$AJ:$AJ,0),J$1)</f>
        <v>#N/A</v>
      </c>
      <c r="K237" s="31">
        <v>0</v>
      </c>
      <c r="L237" s="31">
        <v>142236</v>
      </c>
      <c r="M237" s="31" t="str">
        <f>'가이드 작업용'!M237</f>
        <v>잘못된 데이터가 쌓여 사용 X</v>
      </c>
      <c r="N237" s="31" t="e">
        <f t="shared" si="66"/>
        <v>#N/A</v>
      </c>
      <c r="R237" s="140">
        <v>1236</v>
      </c>
      <c r="S237" s="140">
        <v>2</v>
      </c>
      <c r="T237" s="140">
        <v>142236</v>
      </c>
      <c r="U237" s="140">
        <v>242236</v>
      </c>
      <c r="V237" s="186" t="str">
        <f>'가이드 작업용'!M253</f>
        <v>잘못된 데이터가 쌓여 사용 X</v>
      </c>
      <c r="W237" s="197" t="e">
        <f t="shared" si="86"/>
        <v>#N/A</v>
      </c>
      <c r="X237" s="202" t="e">
        <f t="shared" si="67"/>
        <v>#N/A</v>
      </c>
      <c r="AC237" s="201">
        <v>142236</v>
      </c>
      <c r="AI237" s="31">
        <v>308</v>
      </c>
      <c r="AJ237" s="268">
        <v>142308</v>
      </c>
      <c r="AK237" s="258" t="s">
        <v>2486</v>
      </c>
      <c r="AL237" s="269" t="s">
        <v>11012</v>
      </c>
      <c r="AM237" s="259" t="s">
        <v>11013</v>
      </c>
      <c r="AN237" s="259" t="s">
        <v>11014</v>
      </c>
      <c r="AO237" s="260">
        <v>0</v>
      </c>
      <c r="AP237" s="259" t="s">
        <v>11015</v>
      </c>
      <c r="AQ237" s="259" t="s">
        <v>11016</v>
      </c>
      <c r="AR237" s="259" t="s">
        <v>11017</v>
      </c>
      <c r="AS237" s="259" t="s">
        <v>11018</v>
      </c>
      <c r="AT237" s="241" t="str">
        <f t="shared" si="68"/>
        <v>동료 합성</v>
      </c>
      <c r="AU237" s="241" t="str">
        <f t="shared" si="69"/>
        <v>Compose Companion</v>
      </c>
      <c r="AV237" s="241" t="str">
        <f t="shared" si="70"/>
        <v>合成夥伴</v>
      </c>
      <c r="AW237" s="241" t="str">
        <f t="shared" si="71"/>
        <v>合成伙伴</v>
      </c>
      <c r="AX237" s="241">
        <f t="shared" si="72"/>
        <v>0</v>
      </c>
      <c r="AY237" s="241" t="str">
        <f t="shared" si="73"/>
        <v>รวมพันธมิตร</v>
      </c>
      <c r="AZ237" s="241" t="str">
        <f t="shared" si="74"/>
        <v>Buat Pendamping</v>
      </c>
      <c r="BA237" s="241" t="str">
        <f t="shared" si="75"/>
        <v>Bumuo ng Compadre</v>
      </c>
      <c r="BB237" s="241" t="str">
        <f t="shared" si="76"/>
        <v>Bentukkan Teman</v>
      </c>
      <c r="BC237" s="244"/>
      <c r="BD237" s="244"/>
      <c r="BE237" s="244"/>
      <c r="BF237" s="244"/>
      <c r="BI237" s="236">
        <v>242236</v>
      </c>
      <c r="BJ237" s="235" t="str">
        <f t="shared" si="77"/>
        <v>메인 퀘스트 236 클리어</v>
      </c>
      <c r="BK237" s="234" t="str">
        <f t="shared" si="78"/>
        <v>Main Quest 236 Clear</v>
      </c>
      <c r="BL237" s="234" t="str">
        <f t="shared" si="79"/>
        <v>主線任務236通關</v>
      </c>
      <c r="BM237" s="234" t="str">
        <f t="shared" si="80"/>
        <v>通关主线任务236</v>
      </c>
      <c r="BN237" s="234" t="str">
        <f t="shared" si="81"/>
        <v>メインクエスト236クリア</v>
      </c>
      <c r="BO237" s="234" t="str">
        <f t="shared" si="82"/>
        <v>เคลียร์ Main Quest 236</v>
      </c>
      <c r="BP237" s="234" t="str">
        <f t="shared" si="83"/>
        <v>Misi Utama 236 Selesai</v>
      </c>
      <c r="BQ237" s="234" t="str">
        <f t="shared" si="84"/>
        <v>Tagumpay sa Pangunahing Quest 236</v>
      </c>
      <c r="BR237" s="234" t="str">
        <f t="shared" si="85"/>
        <v>Selesai Pencarian Utama 236</v>
      </c>
    </row>
    <row r="238" spans="1:70" ht="13.5" thickBot="1" x14ac:dyDescent="0.25">
      <c r="A238" s="31">
        <v>142237</v>
      </c>
      <c r="B238" s="201" t="e" cm="1">
        <f t="array" ref="B238">INDEX($AJ:$AS,MATCH($A238,$AJ:$AJ,0),B$1)</f>
        <v>#N/A</v>
      </c>
      <c r="C238" s="201" t="e" cm="1">
        <f t="array" ref="C238">INDEX($AJ:$AS,MATCH($A238,$AJ:$AJ,0),C$1)</f>
        <v>#N/A</v>
      </c>
      <c r="D238" s="201" t="e" cm="1">
        <f t="array" ref="D238">INDEX($AJ:$AS,MATCH($A238,$AJ:$AJ,0),D$1)</f>
        <v>#N/A</v>
      </c>
      <c r="E238" s="201" t="e" cm="1">
        <f t="array" ref="E238">INDEX($AJ:$AS,MATCH($A238,$AJ:$AJ,0),E$1)</f>
        <v>#N/A</v>
      </c>
      <c r="F238" s="201" t="e" cm="1">
        <f t="array" ref="F238">INDEX($AJ:$AS,MATCH($A238,$AJ:$AJ,0),F$1)</f>
        <v>#N/A</v>
      </c>
      <c r="G238" s="201" t="e" cm="1">
        <f t="array" ref="G238">INDEX($AJ:$AS,MATCH($A238,$AJ:$AJ,0),G$1)</f>
        <v>#N/A</v>
      </c>
      <c r="H238" s="201" t="e" cm="1">
        <f t="array" ref="H238">INDEX($AJ:$AS,MATCH($A238,$AJ:$AJ,0),H$1)</f>
        <v>#N/A</v>
      </c>
      <c r="I238" s="201" t="e" cm="1">
        <f t="array" ref="I238">INDEX($AJ:$AS,MATCH($A238,$AJ:$AJ,0),I$1)</f>
        <v>#N/A</v>
      </c>
      <c r="J238" s="201" t="e" cm="1">
        <f t="array" ref="J238">INDEX($AJ:$AS,MATCH($A238,$AJ:$AJ,0),J$1)</f>
        <v>#N/A</v>
      </c>
      <c r="K238" s="31">
        <v>0</v>
      </c>
      <c r="L238" s="31">
        <v>142237</v>
      </c>
      <c r="M238" s="31" t="str">
        <f>'가이드 작업용'!M238</f>
        <v>잘못된 데이터가 쌓여 사용 X</v>
      </c>
      <c r="N238" s="31" t="e">
        <f t="shared" si="66"/>
        <v>#N/A</v>
      </c>
      <c r="R238" s="140">
        <v>1237</v>
      </c>
      <c r="S238" s="140">
        <v>2</v>
      </c>
      <c r="T238" s="140">
        <v>142237</v>
      </c>
      <c r="U238" s="140">
        <v>242237</v>
      </c>
      <c r="V238" s="186" t="str">
        <f>'가이드 작업용'!M254</f>
        <v>잘못된 데이터가 쌓여 사용 X</v>
      </c>
      <c r="W238" s="197" t="e">
        <f t="shared" si="86"/>
        <v>#N/A</v>
      </c>
      <c r="X238" s="202" t="e">
        <f t="shared" si="67"/>
        <v>#N/A</v>
      </c>
      <c r="AC238" s="201">
        <v>142237</v>
      </c>
      <c r="AI238" s="31">
        <v>309</v>
      </c>
      <c r="AJ238" s="268">
        <v>142309</v>
      </c>
      <c r="AK238" s="258" t="s">
        <v>2466</v>
      </c>
      <c r="AL238" s="269" t="s">
        <v>8479</v>
      </c>
      <c r="AM238" s="259" t="s">
        <v>9330</v>
      </c>
      <c r="AN238" s="259" t="s">
        <v>9331</v>
      </c>
      <c r="AO238" s="260" t="s">
        <v>9332</v>
      </c>
      <c r="AP238" s="259" t="s">
        <v>9333</v>
      </c>
      <c r="AQ238" s="259" t="s">
        <v>9334</v>
      </c>
      <c r="AR238" s="259" t="s">
        <v>9335</v>
      </c>
      <c r="AS238" s="259" t="s">
        <v>9336</v>
      </c>
      <c r="AT238" s="241" t="str">
        <f t="shared" si="68"/>
        <v>MVP 처치</v>
      </c>
      <c r="AU238" s="241" t="str">
        <f t="shared" si="69"/>
        <v>Defeat MVP</v>
      </c>
      <c r="AV238" s="241" t="str">
        <f t="shared" si="70"/>
        <v>擊敗MVP</v>
      </c>
      <c r="AW238" s="241" t="str">
        <f t="shared" si="71"/>
        <v>击杀MVP</v>
      </c>
      <c r="AX238" s="241" t="str">
        <f t="shared" si="72"/>
        <v>一次転職</v>
      </c>
      <c r="AY238" s="241" t="str">
        <f t="shared" si="73"/>
        <v>จัดการ MVP</v>
      </c>
      <c r="AZ238" s="241" t="str">
        <f t="shared" si="74"/>
        <v>Kalahkan MVP</v>
      </c>
      <c r="BA238" s="241" t="str">
        <f t="shared" si="75"/>
        <v>Talunin ang MVP</v>
      </c>
      <c r="BB238" s="241" t="str">
        <f t="shared" si="76"/>
        <v>Tewaskan MVP</v>
      </c>
      <c r="BC238" s="244"/>
      <c r="BD238" s="244"/>
      <c r="BE238" s="244"/>
      <c r="BF238" s="244"/>
      <c r="BI238" s="236">
        <v>242237</v>
      </c>
      <c r="BJ238" s="235" t="str">
        <f t="shared" si="77"/>
        <v>메인 퀘스트 237 클리어</v>
      </c>
      <c r="BK238" s="234" t="str">
        <f t="shared" si="78"/>
        <v>Main Quest 237 Clear</v>
      </c>
      <c r="BL238" s="234" t="str">
        <f t="shared" si="79"/>
        <v>主線任務237通關</v>
      </c>
      <c r="BM238" s="234" t="str">
        <f t="shared" si="80"/>
        <v>通关主线任务237</v>
      </c>
      <c r="BN238" s="234" t="str">
        <f t="shared" si="81"/>
        <v>メインクエスト237クリア</v>
      </c>
      <c r="BO238" s="234" t="str">
        <f t="shared" si="82"/>
        <v>เคลียร์ Main Quest 237</v>
      </c>
      <c r="BP238" s="234" t="str">
        <f t="shared" si="83"/>
        <v>Misi Utama 237 Selesai</v>
      </c>
      <c r="BQ238" s="234" t="str">
        <f t="shared" si="84"/>
        <v>Tagumpay sa Pangunahing Quest 237</v>
      </c>
      <c r="BR238" s="234" t="str">
        <f t="shared" si="85"/>
        <v>Selesai Pencarian Utama 237</v>
      </c>
    </row>
    <row r="239" spans="1:70" ht="13.5" thickBot="1" x14ac:dyDescent="0.25">
      <c r="A239" s="31">
        <v>142238</v>
      </c>
      <c r="B239" s="201" t="e" cm="1">
        <f t="array" ref="B239">INDEX($AJ:$AS,MATCH($A239,$AJ:$AJ,0),B$1)</f>
        <v>#N/A</v>
      </c>
      <c r="C239" s="201" t="e" cm="1">
        <f t="array" ref="C239">INDEX($AJ:$AS,MATCH($A239,$AJ:$AJ,0),C$1)</f>
        <v>#N/A</v>
      </c>
      <c r="D239" s="201" t="e" cm="1">
        <f t="array" ref="D239">INDEX($AJ:$AS,MATCH($A239,$AJ:$AJ,0),D$1)</f>
        <v>#N/A</v>
      </c>
      <c r="E239" s="201" t="e" cm="1">
        <f t="array" ref="E239">INDEX($AJ:$AS,MATCH($A239,$AJ:$AJ,0),E$1)</f>
        <v>#N/A</v>
      </c>
      <c r="F239" s="201" t="e" cm="1">
        <f t="array" ref="F239">INDEX($AJ:$AS,MATCH($A239,$AJ:$AJ,0),F$1)</f>
        <v>#N/A</v>
      </c>
      <c r="G239" s="201" t="e" cm="1">
        <f t="array" ref="G239">INDEX($AJ:$AS,MATCH($A239,$AJ:$AJ,0),G$1)</f>
        <v>#N/A</v>
      </c>
      <c r="H239" s="201" t="e" cm="1">
        <f t="array" ref="H239">INDEX($AJ:$AS,MATCH($A239,$AJ:$AJ,0),H$1)</f>
        <v>#N/A</v>
      </c>
      <c r="I239" s="201" t="e" cm="1">
        <f t="array" ref="I239">INDEX($AJ:$AS,MATCH($A239,$AJ:$AJ,0),I$1)</f>
        <v>#N/A</v>
      </c>
      <c r="J239" s="201" t="e" cm="1">
        <f t="array" ref="J239">INDEX($AJ:$AS,MATCH($A239,$AJ:$AJ,0),J$1)</f>
        <v>#N/A</v>
      </c>
      <c r="K239" s="31">
        <v>0</v>
      </c>
      <c r="L239" s="31">
        <v>142238</v>
      </c>
      <c r="M239" s="31" t="str">
        <f>'가이드 작업용'!M239</f>
        <v>잘못된 데이터가 쌓여 사용 X</v>
      </c>
      <c r="N239" s="31" t="e">
        <f t="shared" si="66"/>
        <v>#N/A</v>
      </c>
      <c r="R239" s="140">
        <v>1238</v>
      </c>
      <c r="S239" s="140">
        <v>2</v>
      </c>
      <c r="T239" s="140">
        <v>142238</v>
      </c>
      <c r="U239" s="140">
        <v>242238</v>
      </c>
      <c r="V239" s="186" t="str">
        <f>'가이드 작업용'!M255</f>
        <v>잘못된 데이터가 쌓여 사용 X</v>
      </c>
      <c r="W239" s="197" t="e">
        <f t="shared" si="86"/>
        <v>#N/A</v>
      </c>
      <c r="X239" s="202" t="e">
        <f t="shared" si="67"/>
        <v>#N/A</v>
      </c>
      <c r="AC239" s="201">
        <v>142238</v>
      </c>
      <c r="AI239" s="31">
        <v>310</v>
      </c>
      <c r="AJ239" s="268">
        <v>142310</v>
      </c>
      <c r="AK239" s="258" t="s">
        <v>10657</v>
      </c>
      <c r="AL239" s="269" t="s">
        <v>11019</v>
      </c>
      <c r="AM239" s="259" t="s">
        <v>11020</v>
      </c>
      <c r="AN239" s="259" t="s">
        <v>11021</v>
      </c>
      <c r="AO239" s="260">
        <v>0</v>
      </c>
      <c r="AP239" s="259" t="s">
        <v>11022</v>
      </c>
      <c r="AQ239" s="259" t="s">
        <v>11023</v>
      </c>
      <c r="AR239" s="259" t="s">
        <v>11024</v>
      </c>
      <c r="AS239" s="259" t="s">
        <v>11025</v>
      </c>
      <c r="AT239" s="241" t="str">
        <f t="shared" si="68"/>
        <v>퍼씰 보스 처치</v>
      </c>
      <c r="AU239" s="241" t="str">
        <f t="shared" si="69"/>
        <v>Defeat Fur Seal Boss</v>
      </c>
      <c r="AV239" s="241" t="str">
        <f t="shared" si="70"/>
        <v>擊敗海豹寶寶BOSS</v>
      </c>
      <c r="AW239" s="241" t="str">
        <f t="shared" si="71"/>
        <v>击杀海豹宝宝BOSS</v>
      </c>
      <c r="AX239" s="241">
        <f t="shared" si="72"/>
        <v>0</v>
      </c>
      <c r="AY239" s="241" t="str">
        <f t="shared" si="73"/>
        <v>จัดการ Fur Seal BOSS</v>
      </c>
      <c r="AZ239" s="241" t="str">
        <f t="shared" si="74"/>
        <v>Kalahkan Bos Fur Seal</v>
      </c>
      <c r="BA239" s="241" t="str">
        <f t="shared" si="75"/>
        <v>Talunin ang Fur Seal Boss</v>
      </c>
      <c r="BB239" s="241" t="str">
        <f t="shared" si="76"/>
        <v>Tewaskan Boss Anjing Laut Berbulu</v>
      </c>
      <c r="BC239" s="244"/>
      <c r="BD239" s="244"/>
      <c r="BE239" s="244"/>
      <c r="BF239" s="244"/>
      <c r="BI239" s="236">
        <v>242238</v>
      </c>
      <c r="BJ239" s="235" t="str">
        <f t="shared" si="77"/>
        <v>메인 퀘스트 238 클리어</v>
      </c>
      <c r="BK239" s="234" t="str">
        <f t="shared" si="78"/>
        <v>Main Quest 238 Clear</v>
      </c>
      <c r="BL239" s="234" t="str">
        <f t="shared" si="79"/>
        <v>主線任務238通關</v>
      </c>
      <c r="BM239" s="234" t="str">
        <f t="shared" si="80"/>
        <v>通关主线任务238</v>
      </c>
      <c r="BN239" s="234" t="str">
        <f t="shared" si="81"/>
        <v>メインクエスト238クリア</v>
      </c>
      <c r="BO239" s="234" t="str">
        <f t="shared" si="82"/>
        <v>เคลียร์ Main Quest 238</v>
      </c>
      <c r="BP239" s="234" t="str">
        <f t="shared" si="83"/>
        <v>Misi Utama 238 Selesai</v>
      </c>
      <c r="BQ239" s="234" t="str">
        <f t="shared" si="84"/>
        <v>Tagumpay sa Pangunahing Quest 238</v>
      </c>
      <c r="BR239" s="234" t="str">
        <f t="shared" si="85"/>
        <v>Selesai Pencarian Utama 238</v>
      </c>
    </row>
    <row r="240" spans="1:70" ht="13.5" thickBot="1" x14ac:dyDescent="0.25">
      <c r="A240" s="31">
        <v>142239</v>
      </c>
      <c r="B240" s="201" t="e" cm="1">
        <f t="array" ref="B240">INDEX($AJ:$AS,MATCH($A240,$AJ:$AJ,0),B$1)</f>
        <v>#N/A</v>
      </c>
      <c r="C240" s="201" t="e" cm="1">
        <f t="array" ref="C240">INDEX($AJ:$AS,MATCH($A240,$AJ:$AJ,0),C$1)</f>
        <v>#N/A</v>
      </c>
      <c r="D240" s="201" t="e" cm="1">
        <f t="array" ref="D240">INDEX($AJ:$AS,MATCH($A240,$AJ:$AJ,0),D$1)</f>
        <v>#N/A</v>
      </c>
      <c r="E240" s="201" t="e" cm="1">
        <f t="array" ref="E240">INDEX($AJ:$AS,MATCH($A240,$AJ:$AJ,0),E$1)</f>
        <v>#N/A</v>
      </c>
      <c r="F240" s="201" t="e" cm="1">
        <f t="array" ref="F240">INDEX($AJ:$AS,MATCH($A240,$AJ:$AJ,0),F$1)</f>
        <v>#N/A</v>
      </c>
      <c r="G240" s="201" t="e" cm="1">
        <f t="array" ref="G240">INDEX($AJ:$AS,MATCH($A240,$AJ:$AJ,0),G$1)</f>
        <v>#N/A</v>
      </c>
      <c r="H240" s="201" t="e" cm="1">
        <f t="array" ref="H240">INDEX($AJ:$AS,MATCH($A240,$AJ:$AJ,0),H$1)</f>
        <v>#N/A</v>
      </c>
      <c r="I240" s="201" t="e" cm="1">
        <f t="array" ref="I240">INDEX($AJ:$AS,MATCH($A240,$AJ:$AJ,0),I$1)</f>
        <v>#N/A</v>
      </c>
      <c r="J240" s="201" t="e" cm="1">
        <f t="array" ref="J240">INDEX($AJ:$AS,MATCH($A240,$AJ:$AJ,0),J$1)</f>
        <v>#N/A</v>
      </c>
      <c r="K240" s="31">
        <v>0</v>
      </c>
      <c r="L240" s="31">
        <v>142239</v>
      </c>
      <c r="M240" s="31" t="str">
        <f>'가이드 작업용'!M240</f>
        <v>잘못된 데이터가 쌓여 사용 X</v>
      </c>
      <c r="N240" s="31" t="e">
        <f t="shared" si="66"/>
        <v>#N/A</v>
      </c>
      <c r="R240" s="140">
        <v>1239</v>
      </c>
      <c r="S240" s="140">
        <v>2</v>
      </c>
      <c r="T240" s="140">
        <v>142239</v>
      </c>
      <c r="U240" s="140">
        <v>242239</v>
      </c>
      <c r="V240" s="186" t="str">
        <f>'가이드 작업용'!M256</f>
        <v>잘못된 데이터가 쌓여 사용 X</v>
      </c>
      <c r="W240" s="197" t="e">
        <f t="shared" si="86"/>
        <v>#N/A</v>
      </c>
      <c r="X240" s="202" t="e">
        <f t="shared" si="67"/>
        <v>#N/A</v>
      </c>
      <c r="AC240" s="201">
        <v>142239</v>
      </c>
      <c r="AI240" s="31">
        <v>311</v>
      </c>
      <c r="AJ240" s="268">
        <v>142311</v>
      </c>
      <c r="AK240" s="258" t="s">
        <v>10658</v>
      </c>
      <c r="AL240" s="269" t="s">
        <v>11026</v>
      </c>
      <c r="AM240" s="259" t="s">
        <v>11027</v>
      </c>
      <c r="AN240" s="259" t="s">
        <v>11028</v>
      </c>
      <c r="AO240" s="260">
        <v>0</v>
      </c>
      <c r="AP240" s="259" t="s">
        <v>11029</v>
      </c>
      <c r="AQ240" s="259" t="s">
        <v>11030</v>
      </c>
      <c r="AR240" s="259" t="s">
        <v>11031</v>
      </c>
      <c r="AS240" s="259" t="s">
        <v>11032</v>
      </c>
      <c r="AT240" s="241" t="str">
        <f t="shared" si="68"/>
        <v>해달 처치</v>
      </c>
      <c r="AU240" s="241" t="str">
        <f t="shared" si="69"/>
        <v>Defeat Sea Otter</v>
      </c>
      <c r="AV240" s="241" t="str">
        <f t="shared" si="70"/>
        <v>擊敗海獺</v>
      </c>
      <c r="AW240" s="241" t="str">
        <f t="shared" si="71"/>
        <v>击杀海獭</v>
      </c>
      <c r="AX240" s="241">
        <f t="shared" si="72"/>
        <v>0</v>
      </c>
      <c r="AY240" s="241" t="str">
        <f t="shared" si="73"/>
        <v>จัดการ Sea Otter</v>
      </c>
      <c r="AZ240" s="241" t="str">
        <f t="shared" si="74"/>
        <v>Kalahkan Sea Otter</v>
      </c>
      <c r="BA240" s="241" t="str">
        <f t="shared" si="75"/>
        <v>Talunin ang Sea Otter</v>
      </c>
      <c r="BB240" s="241" t="str">
        <f t="shared" si="76"/>
        <v>Tewaskan Memerang Laut</v>
      </c>
      <c r="BC240" s="244"/>
      <c r="BD240" s="244"/>
      <c r="BE240" s="244"/>
      <c r="BF240" s="244"/>
      <c r="BI240" s="236">
        <v>242239</v>
      </c>
      <c r="BJ240" s="235" t="str">
        <f t="shared" si="77"/>
        <v>메인 퀘스트 239 클리어</v>
      </c>
      <c r="BK240" s="234" t="str">
        <f t="shared" si="78"/>
        <v>Main Quest 239 Clear</v>
      </c>
      <c r="BL240" s="234" t="str">
        <f t="shared" si="79"/>
        <v>主線任務239通關</v>
      </c>
      <c r="BM240" s="234" t="str">
        <f t="shared" si="80"/>
        <v>通关主线任务239</v>
      </c>
      <c r="BN240" s="234" t="str">
        <f t="shared" si="81"/>
        <v>メインクエスト239クリア</v>
      </c>
      <c r="BO240" s="234" t="str">
        <f t="shared" si="82"/>
        <v>เคลียร์ Main Quest 239</v>
      </c>
      <c r="BP240" s="234" t="str">
        <f t="shared" si="83"/>
        <v>Misi Utama 239 Selesai</v>
      </c>
      <c r="BQ240" s="234" t="str">
        <f t="shared" si="84"/>
        <v>Tagumpay sa Pangunahing Quest 239</v>
      </c>
      <c r="BR240" s="234" t="str">
        <f t="shared" si="85"/>
        <v>Selesai Pencarian Utama 239</v>
      </c>
    </row>
    <row r="241" spans="1:70" ht="13.5" thickBot="1" x14ac:dyDescent="0.25">
      <c r="A241" s="31">
        <v>142240</v>
      </c>
      <c r="B241" s="201" t="e" cm="1">
        <f t="array" ref="B241">INDEX($AJ:$AS,MATCH($A241,$AJ:$AJ,0),B$1)</f>
        <v>#N/A</v>
      </c>
      <c r="C241" s="201" t="e" cm="1">
        <f t="array" ref="C241">INDEX($AJ:$AS,MATCH($A241,$AJ:$AJ,0),C$1)</f>
        <v>#N/A</v>
      </c>
      <c r="D241" s="201" t="e" cm="1">
        <f t="array" ref="D241">INDEX($AJ:$AS,MATCH($A241,$AJ:$AJ,0),D$1)</f>
        <v>#N/A</v>
      </c>
      <c r="E241" s="201" t="e" cm="1">
        <f t="array" ref="E241">INDEX($AJ:$AS,MATCH($A241,$AJ:$AJ,0),E$1)</f>
        <v>#N/A</v>
      </c>
      <c r="F241" s="201" t="e" cm="1">
        <f t="array" ref="F241">INDEX($AJ:$AS,MATCH($A241,$AJ:$AJ,0),F$1)</f>
        <v>#N/A</v>
      </c>
      <c r="G241" s="201" t="e" cm="1">
        <f t="array" ref="G241">INDEX($AJ:$AS,MATCH($A241,$AJ:$AJ,0),G$1)</f>
        <v>#N/A</v>
      </c>
      <c r="H241" s="201" t="e" cm="1">
        <f t="array" ref="H241">INDEX($AJ:$AS,MATCH($A241,$AJ:$AJ,0),H$1)</f>
        <v>#N/A</v>
      </c>
      <c r="I241" s="201" t="e" cm="1">
        <f t="array" ref="I241">INDEX($AJ:$AS,MATCH($A241,$AJ:$AJ,0),I$1)</f>
        <v>#N/A</v>
      </c>
      <c r="J241" s="201" t="e" cm="1">
        <f t="array" ref="J241">INDEX($AJ:$AS,MATCH($A241,$AJ:$AJ,0),J$1)</f>
        <v>#N/A</v>
      </c>
      <c r="K241" s="31">
        <v>0</v>
      </c>
      <c r="L241" s="31">
        <v>142240</v>
      </c>
      <c r="M241" s="31" t="str">
        <f>'가이드 작업용'!M241</f>
        <v>잘못된 데이터가 쌓여 사용 X</v>
      </c>
      <c r="N241" s="31" t="e">
        <f t="shared" si="66"/>
        <v>#N/A</v>
      </c>
      <c r="R241" s="140">
        <v>1240</v>
      </c>
      <c r="S241" s="140">
        <v>2</v>
      </c>
      <c r="T241" s="140">
        <v>142240</v>
      </c>
      <c r="U241" s="140">
        <v>242240</v>
      </c>
      <c r="V241" s="186" t="str">
        <f>'가이드 작업용'!M257</f>
        <v>잘못된 데이터가 쌓여 사용 X</v>
      </c>
      <c r="W241" s="197" t="e">
        <f t="shared" si="86"/>
        <v>#N/A</v>
      </c>
      <c r="X241" s="202" t="e">
        <f t="shared" si="67"/>
        <v>#N/A</v>
      </c>
      <c r="AC241" s="201">
        <v>142240</v>
      </c>
      <c r="AI241" s="31">
        <v>312</v>
      </c>
      <c r="AJ241" s="268">
        <v>142312</v>
      </c>
      <c r="AK241" s="258" t="s">
        <v>10659</v>
      </c>
      <c r="AL241" s="269" t="s">
        <v>11033</v>
      </c>
      <c r="AM241" s="259" t="s">
        <v>11034</v>
      </c>
      <c r="AN241" s="259" t="s">
        <v>11035</v>
      </c>
      <c r="AO241" s="260">
        <v>0</v>
      </c>
      <c r="AP241" s="259" t="s">
        <v>11033</v>
      </c>
      <c r="AQ241" s="259" t="s">
        <v>11036</v>
      </c>
      <c r="AR241" s="259" t="s">
        <v>11033</v>
      </c>
      <c r="AS241" s="259" t="s">
        <v>11037</v>
      </c>
      <c r="AT241" s="241" t="str">
        <f t="shared" si="68"/>
        <v>무한의 공간, 와일드 라이더</v>
      </c>
      <c r="AU241" s="241" t="str">
        <f t="shared" si="69"/>
        <v>Space of Inifinite, Wild Rider</v>
      </c>
      <c r="AV241" s="241" t="str">
        <f t="shared" si="70"/>
        <v>無限空間，野貓騎士</v>
      </c>
      <c r="AW241" s="241" t="str">
        <f t="shared" si="71"/>
        <v>无限空间，野猫骑士</v>
      </c>
      <c r="AX241" s="241">
        <f t="shared" si="72"/>
        <v>0</v>
      </c>
      <c r="AY241" s="241" t="str">
        <f t="shared" si="73"/>
        <v>Space of Inifinite, Wild Rider</v>
      </c>
      <c r="AZ241" s="241" t="str">
        <f t="shared" si="74"/>
        <v>Ruang Tak Terbatas, Wild Rider</v>
      </c>
      <c r="BA241" s="241" t="str">
        <f t="shared" si="75"/>
        <v>Space of Inifinite, Wild Rider</v>
      </c>
      <c r="BB241" s="241" t="str">
        <f t="shared" si="76"/>
        <v>Ruang Infinit, Wild Rider</v>
      </c>
      <c r="BC241" s="244"/>
      <c r="BD241" s="244"/>
      <c r="BE241" s="244"/>
      <c r="BF241" s="244"/>
      <c r="BI241" s="236">
        <v>242240</v>
      </c>
      <c r="BJ241" s="235" t="str">
        <f t="shared" si="77"/>
        <v>메인 퀘스트 240 클리어</v>
      </c>
      <c r="BK241" s="234" t="str">
        <f t="shared" si="78"/>
        <v>Main Quest 240 Clear</v>
      </c>
      <c r="BL241" s="234" t="str">
        <f t="shared" si="79"/>
        <v>主線任務240通關</v>
      </c>
      <c r="BM241" s="234" t="str">
        <f t="shared" si="80"/>
        <v>通关主线任务240</v>
      </c>
      <c r="BN241" s="234" t="str">
        <f t="shared" si="81"/>
        <v>メインクエスト240クリア</v>
      </c>
      <c r="BO241" s="234" t="str">
        <f t="shared" si="82"/>
        <v>เคลียร์ Main Quest 240</v>
      </c>
      <c r="BP241" s="234" t="str">
        <f t="shared" si="83"/>
        <v>Misi Utama 240 Selesai</v>
      </c>
      <c r="BQ241" s="234" t="str">
        <f t="shared" si="84"/>
        <v>Tagumpay sa Pangunahing Quest 240</v>
      </c>
      <c r="BR241" s="234" t="str">
        <f t="shared" si="85"/>
        <v>Selesai Pencarian Utama 240</v>
      </c>
    </row>
    <row r="242" spans="1:70" ht="13.5" thickBot="1" x14ac:dyDescent="0.25">
      <c r="A242" s="31">
        <v>142241</v>
      </c>
      <c r="B242" s="201" t="e" cm="1">
        <f t="array" ref="B242">INDEX($AJ:$AS,MATCH($A242,$AJ:$AJ,0),B$1)</f>
        <v>#N/A</v>
      </c>
      <c r="C242" s="201" t="e" cm="1">
        <f t="array" ref="C242">INDEX($AJ:$AS,MATCH($A242,$AJ:$AJ,0),C$1)</f>
        <v>#N/A</v>
      </c>
      <c r="D242" s="201" t="e" cm="1">
        <f t="array" ref="D242">INDEX($AJ:$AS,MATCH($A242,$AJ:$AJ,0),D$1)</f>
        <v>#N/A</v>
      </c>
      <c r="E242" s="201" t="e" cm="1">
        <f t="array" ref="E242">INDEX($AJ:$AS,MATCH($A242,$AJ:$AJ,0),E$1)</f>
        <v>#N/A</v>
      </c>
      <c r="F242" s="201" t="e" cm="1">
        <f t="array" ref="F242">INDEX($AJ:$AS,MATCH($A242,$AJ:$AJ,0),F$1)</f>
        <v>#N/A</v>
      </c>
      <c r="G242" s="201" t="e" cm="1">
        <f t="array" ref="G242">INDEX($AJ:$AS,MATCH($A242,$AJ:$AJ,0),G$1)</f>
        <v>#N/A</v>
      </c>
      <c r="H242" s="201" t="e" cm="1">
        <f t="array" ref="H242">INDEX($AJ:$AS,MATCH($A242,$AJ:$AJ,0),H$1)</f>
        <v>#N/A</v>
      </c>
      <c r="I242" s="201" t="e" cm="1">
        <f t="array" ref="I242">INDEX($AJ:$AS,MATCH($A242,$AJ:$AJ,0),I$1)</f>
        <v>#N/A</v>
      </c>
      <c r="J242" s="201" t="e" cm="1">
        <f t="array" ref="J242">INDEX($AJ:$AS,MATCH($A242,$AJ:$AJ,0),J$1)</f>
        <v>#N/A</v>
      </c>
      <c r="K242" s="31">
        <v>0</v>
      </c>
      <c r="L242" s="31">
        <v>142241</v>
      </c>
      <c r="M242" s="31" t="str">
        <f>'가이드 작업용'!M242</f>
        <v>잘못된 데이터가 쌓여 사용 X</v>
      </c>
      <c r="N242" s="31" t="e">
        <f t="shared" si="66"/>
        <v>#N/A</v>
      </c>
      <c r="R242" s="140">
        <v>1241</v>
      </c>
      <c r="S242" s="140">
        <v>2</v>
      </c>
      <c r="T242" s="140">
        <v>142241</v>
      </c>
      <c r="U242" s="140">
        <v>242241</v>
      </c>
      <c r="V242" s="186" t="str">
        <f>'가이드 작업용'!M258</f>
        <v>잘못된 데이터가 쌓여 사용 X</v>
      </c>
      <c r="W242" s="197" t="e">
        <f t="shared" si="86"/>
        <v>#N/A</v>
      </c>
      <c r="X242" s="202" t="e">
        <f t="shared" si="67"/>
        <v>#N/A</v>
      </c>
      <c r="AC242" s="201">
        <v>142241</v>
      </c>
      <c r="AI242" s="31">
        <v>313</v>
      </c>
      <c r="AJ242" s="268">
        <v>142313</v>
      </c>
      <c r="AK242" s="258" t="s">
        <v>10506</v>
      </c>
      <c r="AL242" s="269" t="s">
        <v>11038</v>
      </c>
      <c r="AM242" s="259" t="s">
        <v>11039</v>
      </c>
      <c r="AN242" s="259" t="s">
        <v>11040</v>
      </c>
      <c r="AO242" s="260">
        <v>0</v>
      </c>
      <c r="AP242" s="259" t="s">
        <v>11041</v>
      </c>
      <c r="AQ242" s="259" t="s">
        <v>11042</v>
      </c>
      <c r="AR242" s="259" t="s">
        <v>11043</v>
      </c>
      <c r="AS242" s="259" t="s">
        <v>11044</v>
      </c>
      <c r="AT242" s="241" t="str">
        <f t="shared" si="68"/>
        <v>속성석(무) Lv.2 제작</v>
      </c>
      <c r="AU242" s="241" t="str">
        <f t="shared" si="69"/>
        <v>Craft Element Stone (Neutral) Lv.2</v>
      </c>
      <c r="AV242" s="241" t="str">
        <f t="shared" si="70"/>
        <v>合成屬性石（無）Lv.2</v>
      </c>
      <c r="AW242" s="241" t="str">
        <f t="shared" si="71"/>
        <v>制作属性石（无）Lv.2</v>
      </c>
      <c r="AX242" s="241">
        <f t="shared" si="72"/>
        <v>0</v>
      </c>
      <c r="AY242" s="241" t="str">
        <f t="shared" si="73"/>
        <v>คราฟ Element Stone (Neutral) Lv.2</v>
      </c>
      <c r="AZ242" s="241" t="str">
        <f t="shared" si="74"/>
        <v>Buat Elemen Batu (Netral) Lv. 2</v>
      </c>
      <c r="BA242" s="241" t="str">
        <f t="shared" si="75"/>
        <v>Lumikha ng Element Stone (Neutral) Lv.2</v>
      </c>
      <c r="BB242" s="241" t="str">
        <f t="shared" si="76"/>
        <v>Krafkan Batu Unsur (Neutral) Lv.2</v>
      </c>
      <c r="BC242" s="244"/>
      <c r="BD242" s="244"/>
      <c r="BE242" s="244"/>
      <c r="BF242" s="244"/>
      <c r="BI242" s="236">
        <v>242241</v>
      </c>
      <c r="BJ242" s="235" t="str">
        <f t="shared" si="77"/>
        <v>메인 퀘스트 241 클리어</v>
      </c>
      <c r="BK242" s="234" t="str">
        <f t="shared" si="78"/>
        <v>Main Quest 241 Clear</v>
      </c>
      <c r="BL242" s="234" t="str">
        <f t="shared" si="79"/>
        <v>主線任務241通關</v>
      </c>
      <c r="BM242" s="234" t="str">
        <f t="shared" si="80"/>
        <v>通关主线任务241</v>
      </c>
      <c r="BN242" s="234" t="str">
        <f t="shared" si="81"/>
        <v>メインクエスト241クリア</v>
      </c>
      <c r="BO242" s="234" t="str">
        <f t="shared" si="82"/>
        <v>เคลียร์ Main Quest 241</v>
      </c>
      <c r="BP242" s="234" t="str">
        <f t="shared" si="83"/>
        <v>Misi Utama 241 Selesai</v>
      </c>
      <c r="BQ242" s="234" t="str">
        <f t="shared" si="84"/>
        <v>Tagumpay sa Pangunahing Quest 241</v>
      </c>
      <c r="BR242" s="234" t="str">
        <f t="shared" si="85"/>
        <v>Selesai Pencarian Utama 241</v>
      </c>
    </row>
    <row r="243" spans="1:70" ht="13.5" thickBot="1" x14ac:dyDescent="0.25">
      <c r="A243" s="31">
        <v>142242</v>
      </c>
      <c r="B243" s="201" t="e" cm="1">
        <f t="array" ref="B243">INDEX($AJ:$AS,MATCH($A243,$AJ:$AJ,0),B$1)</f>
        <v>#N/A</v>
      </c>
      <c r="C243" s="201" t="e" cm="1">
        <f t="array" ref="C243">INDEX($AJ:$AS,MATCH($A243,$AJ:$AJ,0),C$1)</f>
        <v>#N/A</v>
      </c>
      <c r="D243" s="201" t="e" cm="1">
        <f t="array" ref="D243">INDEX($AJ:$AS,MATCH($A243,$AJ:$AJ,0),D$1)</f>
        <v>#N/A</v>
      </c>
      <c r="E243" s="201" t="e" cm="1">
        <f t="array" ref="E243">INDEX($AJ:$AS,MATCH($A243,$AJ:$AJ,0),E$1)</f>
        <v>#N/A</v>
      </c>
      <c r="F243" s="201" t="e" cm="1">
        <f t="array" ref="F243">INDEX($AJ:$AS,MATCH($A243,$AJ:$AJ,0),F$1)</f>
        <v>#N/A</v>
      </c>
      <c r="G243" s="201" t="e" cm="1">
        <f t="array" ref="G243">INDEX($AJ:$AS,MATCH($A243,$AJ:$AJ,0),G$1)</f>
        <v>#N/A</v>
      </c>
      <c r="H243" s="201" t="e" cm="1">
        <f t="array" ref="H243">INDEX($AJ:$AS,MATCH($A243,$AJ:$AJ,0),H$1)</f>
        <v>#N/A</v>
      </c>
      <c r="I243" s="201" t="e" cm="1">
        <f t="array" ref="I243">INDEX($AJ:$AS,MATCH($A243,$AJ:$AJ,0),I$1)</f>
        <v>#N/A</v>
      </c>
      <c r="J243" s="201" t="e" cm="1">
        <f t="array" ref="J243">INDEX($AJ:$AS,MATCH($A243,$AJ:$AJ,0),J$1)</f>
        <v>#N/A</v>
      </c>
      <c r="K243" s="31">
        <v>0</v>
      </c>
      <c r="L243" s="31">
        <v>142242</v>
      </c>
      <c r="M243" s="31" t="str">
        <f>'가이드 작업용'!M243</f>
        <v>잘못된 데이터가 쌓여 사용 X</v>
      </c>
      <c r="N243" s="31" t="e">
        <f t="shared" si="66"/>
        <v>#N/A</v>
      </c>
      <c r="R243" s="140">
        <v>1242</v>
      </c>
      <c r="S243" s="140">
        <v>2</v>
      </c>
      <c r="T243" s="140">
        <v>142242</v>
      </c>
      <c r="U243" s="140">
        <v>242242</v>
      </c>
      <c r="V243" s="186" t="str">
        <f>'가이드 작업용'!M259</f>
        <v>잘못된 데이터가 쌓여 사용 X</v>
      </c>
      <c r="W243" s="197" t="e">
        <f t="shared" si="86"/>
        <v>#N/A</v>
      </c>
      <c r="X243" s="202" t="e">
        <f t="shared" si="67"/>
        <v>#N/A</v>
      </c>
      <c r="AC243" s="201">
        <v>142242</v>
      </c>
      <c r="AI243" s="31">
        <v>314</v>
      </c>
      <c r="AJ243" s="268">
        <v>142314</v>
      </c>
      <c r="AK243" s="258" t="s">
        <v>2466</v>
      </c>
      <c r="AL243" s="269" t="s">
        <v>8479</v>
      </c>
      <c r="AM243" s="259" t="s">
        <v>9330</v>
      </c>
      <c r="AN243" s="259" t="s">
        <v>9331</v>
      </c>
      <c r="AO243" s="260" t="s">
        <v>9332</v>
      </c>
      <c r="AP243" s="259" t="s">
        <v>9333</v>
      </c>
      <c r="AQ243" s="259" t="s">
        <v>9334</v>
      </c>
      <c r="AR243" s="259" t="s">
        <v>9335</v>
      </c>
      <c r="AS243" s="259" t="s">
        <v>9336</v>
      </c>
      <c r="AT243" s="241" t="str">
        <f t="shared" si="68"/>
        <v>MVP 처치</v>
      </c>
      <c r="AU243" s="241" t="str">
        <f t="shared" si="69"/>
        <v>Defeat MVP</v>
      </c>
      <c r="AV243" s="241" t="str">
        <f t="shared" si="70"/>
        <v>擊敗MVP</v>
      </c>
      <c r="AW243" s="241" t="str">
        <f t="shared" si="71"/>
        <v>击杀MVP</v>
      </c>
      <c r="AX243" s="241" t="str">
        <f t="shared" si="72"/>
        <v>一次転職</v>
      </c>
      <c r="AY243" s="241" t="str">
        <f t="shared" si="73"/>
        <v>จัดการ MVP</v>
      </c>
      <c r="AZ243" s="241" t="str">
        <f t="shared" si="74"/>
        <v>Kalahkan MVP</v>
      </c>
      <c r="BA243" s="241" t="str">
        <f t="shared" si="75"/>
        <v>Talunin ang MVP</v>
      </c>
      <c r="BB243" s="241" t="str">
        <f t="shared" si="76"/>
        <v>Tewaskan MVP</v>
      </c>
      <c r="BC243" s="244"/>
      <c r="BD243" s="244"/>
      <c r="BE243" s="244"/>
      <c r="BF243" s="244"/>
      <c r="BI243" s="236">
        <v>242242</v>
      </c>
      <c r="BJ243" s="235" t="str">
        <f t="shared" si="77"/>
        <v>메인 퀘스트 242 클리어</v>
      </c>
      <c r="BK243" s="234" t="str">
        <f t="shared" si="78"/>
        <v>Main Quest 242 Clear</v>
      </c>
      <c r="BL243" s="234" t="str">
        <f t="shared" si="79"/>
        <v>主線任務242通關</v>
      </c>
      <c r="BM243" s="234" t="str">
        <f t="shared" si="80"/>
        <v>通关主线任务242</v>
      </c>
      <c r="BN243" s="234" t="str">
        <f t="shared" si="81"/>
        <v>メインクエスト242クリア</v>
      </c>
      <c r="BO243" s="234" t="str">
        <f t="shared" si="82"/>
        <v>เคลียร์ Main Quest 242</v>
      </c>
      <c r="BP243" s="234" t="str">
        <f t="shared" si="83"/>
        <v>Misi Utama 242 Selesai</v>
      </c>
      <c r="BQ243" s="234" t="str">
        <f t="shared" si="84"/>
        <v>Tagumpay sa Pangunahing Quest 242</v>
      </c>
      <c r="BR243" s="234" t="str">
        <f t="shared" si="85"/>
        <v>Selesai Pencarian Utama 242</v>
      </c>
    </row>
    <row r="244" spans="1:70" ht="13.5" thickBot="1" x14ac:dyDescent="0.25">
      <c r="A244" s="31">
        <v>142243</v>
      </c>
      <c r="B244" s="201" t="e" cm="1">
        <f t="array" ref="B244">INDEX($AJ:$AS,MATCH($A244,$AJ:$AJ,0),B$1)</f>
        <v>#N/A</v>
      </c>
      <c r="C244" s="201" t="e" cm="1">
        <f t="array" ref="C244">INDEX($AJ:$AS,MATCH($A244,$AJ:$AJ,0),C$1)</f>
        <v>#N/A</v>
      </c>
      <c r="D244" s="201" t="e" cm="1">
        <f t="array" ref="D244">INDEX($AJ:$AS,MATCH($A244,$AJ:$AJ,0),D$1)</f>
        <v>#N/A</v>
      </c>
      <c r="E244" s="201" t="e" cm="1">
        <f t="array" ref="E244">INDEX($AJ:$AS,MATCH($A244,$AJ:$AJ,0),E$1)</f>
        <v>#N/A</v>
      </c>
      <c r="F244" s="201" t="e" cm="1">
        <f t="array" ref="F244">INDEX($AJ:$AS,MATCH($A244,$AJ:$AJ,0),F$1)</f>
        <v>#N/A</v>
      </c>
      <c r="G244" s="201" t="e" cm="1">
        <f t="array" ref="G244">INDEX($AJ:$AS,MATCH($A244,$AJ:$AJ,0),G$1)</f>
        <v>#N/A</v>
      </c>
      <c r="H244" s="201" t="e" cm="1">
        <f t="array" ref="H244">INDEX($AJ:$AS,MATCH($A244,$AJ:$AJ,0),H$1)</f>
        <v>#N/A</v>
      </c>
      <c r="I244" s="201" t="e" cm="1">
        <f t="array" ref="I244">INDEX($AJ:$AS,MATCH($A244,$AJ:$AJ,0),I$1)</f>
        <v>#N/A</v>
      </c>
      <c r="J244" s="201" t="e" cm="1">
        <f t="array" ref="J244">INDEX($AJ:$AS,MATCH($A244,$AJ:$AJ,0),J$1)</f>
        <v>#N/A</v>
      </c>
      <c r="K244" s="31">
        <v>0</v>
      </c>
      <c r="L244" s="31">
        <v>142243</v>
      </c>
      <c r="M244" s="31" t="str">
        <f>'가이드 작업용'!M244</f>
        <v>잘못된 데이터가 쌓여 사용 X</v>
      </c>
      <c r="N244" s="31" t="e">
        <f t="shared" si="66"/>
        <v>#N/A</v>
      </c>
      <c r="R244" s="140">
        <v>1243</v>
      </c>
      <c r="S244" s="140">
        <v>2</v>
      </c>
      <c r="T244" s="140">
        <v>142243</v>
      </c>
      <c r="U244" s="140">
        <v>242243</v>
      </c>
      <c r="V244" s="186" t="str">
        <f>'가이드 작업용'!M260</f>
        <v>잘못된 데이터가 쌓여 사용 X</v>
      </c>
      <c r="W244" s="197" t="e">
        <f t="shared" si="86"/>
        <v>#N/A</v>
      </c>
      <c r="X244" s="202" t="e">
        <f t="shared" si="67"/>
        <v>#N/A</v>
      </c>
      <c r="AC244" s="201">
        <v>142243</v>
      </c>
      <c r="AI244" s="31">
        <v>315</v>
      </c>
      <c r="AJ244" s="268">
        <v>142315</v>
      </c>
      <c r="AK244" s="258" t="s">
        <v>10660</v>
      </c>
      <c r="AL244" s="269" t="s">
        <v>11045</v>
      </c>
      <c r="AM244" s="259" t="s">
        <v>11046</v>
      </c>
      <c r="AN244" s="259" t="s">
        <v>11047</v>
      </c>
      <c r="AO244" s="260">
        <v>0</v>
      </c>
      <c r="AP244" s="259" t="s">
        <v>11048</v>
      </c>
      <c r="AQ244" s="259" t="s">
        <v>11049</v>
      </c>
      <c r="AR244" s="259" t="s">
        <v>11050</v>
      </c>
      <c r="AS244" s="259" t="s">
        <v>11051</v>
      </c>
      <c r="AT244" s="241" t="str">
        <f t="shared" si="68"/>
        <v>해달 보스 처치</v>
      </c>
      <c r="AU244" s="241" t="str">
        <f t="shared" si="69"/>
        <v>Defeat Sea Otter Boss</v>
      </c>
      <c r="AV244" s="241" t="str">
        <f t="shared" si="70"/>
        <v>擊敗海獺BOSS</v>
      </c>
      <c r="AW244" s="241" t="str">
        <f t="shared" si="71"/>
        <v>击杀海獭BOSS</v>
      </c>
      <c r="AX244" s="241">
        <f t="shared" si="72"/>
        <v>0</v>
      </c>
      <c r="AY244" s="241" t="str">
        <f t="shared" si="73"/>
        <v>จัดการ Sea Otter BOSS</v>
      </c>
      <c r="AZ244" s="241" t="str">
        <f t="shared" si="74"/>
        <v>Kalahkan Bos Sea Otter</v>
      </c>
      <c r="BA244" s="241" t="str">
        <f t="shared" si="75"/>
        <v>Talunin ang Sea Otter Boss</v>
      </c>
      <c r="BB244" s="241" t="str">
        <f t="shared" si="76"/>
        <v>Tewaskan Boss Memerang Laut</v>
      </c>
      <c r="BC244" s="244"/>
      <c r="BD244" s="244"/>
      <c r="BE244" s="244"/>
      <c r="BF244" s="244"/>
      <c r="BI244" s="236">
        <v>242243</v>
      </c>
      <c r="BJ244" s="235" t="str">
        <f t="shared" si="77"/>
        <v>메인 퀘스트 243 클리어</v>
      </c>
      <c r="BK244" s="234" t="str">
        <f t="shared" si="78"/>
        <v>Main Quest 243 Clear</v>
      </c>
      <c r="BL244" s="234" t="str">
        <f t="shared" si="79"/>
        <v>主線任務243通關</v>
      </c>
      <c r="BM244" s="234" t="str">
        <f t="shared" si="80"/>
        <v>通关主线任务243</v>
      </c>
      <c r="BN244" s="234" t="str">
        <f t="shared" si="81"/>
        <v>メインクエスト243クリア</v>
      </c>
      <c r="BO244" s="234" t="str">
        <f t="shared" si="82"/>
        <v>เคลียร์ Main Quest 243</v>
      </c>
      <c r="BP244" s="234" t="str">
        <f t="shared" si="83"/>
        <v>Misi Utama 243 Selesai</v>
      </c>
      <c r="BQ244" s="234" t="str">
        <f t="shared" si="84"/>
        <v>Tagumpay sa Pangunahing Quest 243</v>
      </c>
      <c r="BR244" s="234" t="str">
        <f t="shared" si="85"/>
        <v>Selesai Pencarian Utama 243</v>
      </c>
    </row>
    <row r="245" spans="1:70" ht="13.5" thickBot="1" x14ac:dyDescent="0.25">
      <c r="A245" s="31">
        <v>142244</v>
      </c>
      <c r="B245" s="201" t="e" cm="1">
        <f t="array" ref="B245">INDEX($AJ:$AS,MATCH($A245,$AJ:$AJ,0),B$1)</f>
        <v>#N/A</v>
      </c>
      <c r="C245" s="201" t="e" cm="1">
        <f t="array" ref="C245">INDEX($AJ:$AS,MATCH($A245,$AJ:$AJ,0),C$1)</f>
        <v>#N/A</v>
      </c>
      <c r="D245" s="201" t="e" cm="1">
        <f t="array" ref="D245">INDEX($AJ:$AS,MATCH($A245,$AJ:$AJ,0),D$1)</f>
        <v>#N/A</v>
      </c>
      <c r="E245" s="201" t="e" cm="1">
        <f t="array" ref="E245">INDEX($AJ:$AS,MATCH($A245,$AJ:$AJ,0),E$1)</f>
        <v>#N/A</v>
      </c>
      <c r="F245" s="201" t="e" cm="1">
        <f t="array" ref="F245">INDEX($AJ:$AS,MATCH($A245,$AJ:$AJ,0),F$1)</f>
        <v>#N/A</v>
      </c>
      <c r="G245" s="201" t="e" cm="1">
        <f t="array" ref="G245">INDEX($AJ:$AS,MATCH($A245,$AJ:$AJ,0),G$1)</f>
        <v>#N/A</v>
      </c>
      <c r="H245" s="201" t="e" cm="1">
        <f t="array" ref="H245">INDEX($AJ:$AS,MATCH($A245,$AJ:$AJ,0),H$1)</f>
        <v>#N/A</v>
      </c>
      <c r="I245" s="201" t="e" cm="1">
        <f t="array" ref="I245">INDEX($AJ:$AS,MATCH($A245,$AJ:$AJ,0),I$1)</f>
        <v>#N/A</v>
      </c>
      <c r="J245" s="201" t="e" cm="1">
        <f t="array" ref="J245">INDEX($AJ:$AS,MATCH($A245,$AJ:$AJ,0),J$1)</f>
        <v>#N/A</v>
      </c>
      <c r="K245" s="31">
        <v>0</v>
      </c>
      <c r="L245" s="31">
        <v>142244</v>
      </c>
      <c r="M245" s="31" t="str">
        <f>'가이드 작업용'!M245</f>
        <v>잘못된 데이터가 쌓여 사용 X</v>
      </c>
      <c r="N245" s="31" t="e">
        <f t="shared" si="66"/>
        <v>#N/A</v>
      </c>
      <c r="R245" s="140">
        <v>1244</v>
      </c>
      <c r="S245" s="140">
        <v>2</v>
      </c>
      <c r="T245" s="140">
        <v>142244</v>
      </c>
      <c r="U245" s="140">
        <v>242244</v>
      </c>
      <c r="V245" s="186" t="str">
        <f>'가이드 작업용'!M261</f>
        <v>잘못된 데이터가 쌓여 사용 X</v>
      </c>
      <c r="W245" s="197" t="e">
        <f t="shared" si="86"/>
        <v>#N/A</v>
      </c>
      <c r="X245" s="202" t="e">
        <f t="shared" si="67"/>
        <v>#N/A</v>
      </c>
      <c r="AC245" s="201">
        <v>142244</v>
      </c>
      <c r="AI245" s="31">
        <v>316</v>
      </c>
      <c r="AJ245" s="268">
        <v>142316</v>
      </c>
      <c r="AK245" s="258" t="s">
        <v>10661</v>
      </c>
      <c r="AL245" s="269" t="s">
        <v>11052</v>
      </c>
      <c r="AM245" s="259" t="s">
        <v>11053</v>
      </c>
      <c r="AN245" s="259" t="s">
        <v>11054</v>
      </c>
      <c r="AO245" s="260">
        <v>0</v>
      </c>
      <c r="AP245" s="259" t="s">
        <v>11055</v>
      </c>
      <c r="AQ245" s="259" t="s">
        <v>11056</v>
      </c>
      <c r="AR245" s="259" t="s">
        <v>11057</v>
      </c>
      <c r="AS245" s="259" t="s">
        <v>11058</v>
      </c>
      <c r="AT245" s="241" t="str">
        <f t="shared" si="68"/>
        <v>폭력배 처치</v>
      </c>
      <c r="AU245" s="241" t="str">
        <f t="shared" si="69"/>
        <v>Defeat Mobster</v>
      </c>
      <c r="AV245" s="241" t="str">
        <f t="shared" si="70"/>
        <v>擊敗流氓</v>
      </c>
      <c r="AW245" s="241" t="str">
        <f t="shared" si="71"/>
        <v>击杀流氓</v>
      </c>
      <c r="AX245" s="241">
        <f t="shared" si="72"/>
        <v>0</v>
      </c>
      <c r="AY245" s="241" t="str">
        <f t="shared" si="73"/>
        <v>จัดการ Mobster</v>
      </c>
      <c r="AZ245" s="241" t="str">
        <f t="shared" si="74"/>
        <v>Kalahkan Mobster</v>
      </c>
      <c r="BA245" s="241" t="str">
        <f t="shared" si="75"/>
        <v>Talunin ang Mobster</v>
      </c>
      <c r="BB245" s="241" t="str">
        <f t="shared" si="76"/>
        <v>Tewaskan Samseng</v>
      </c>
      <c r="BC245" s="244"/>
      <c r="BD245" s="244"/>
      <c r="BE245" s="244"/>
      <c r="BF245" s="244"/>
      <c r="BI245" s="236">
        <v>242244</v>
      </c>
      <c r="BJ245" s="235" t="str">
        <f t="shared" si="77"/>
        <v>메인 퀘스트 244 클리어</v>
      </c>
      <c r="BK245" s="234" t="str">
        <f t="shared" si="78"/>
        <v>Main Quest 244 Clear</v>
      </c>
      <c r="BL245" s="234" t="str">
        <f t="shared" si="79"/>
        <v>主線任務244通關</v>
      </c>
      <c r="BM245" s="234" t="str">
        <f t="shared" si="80"/>
        <v>通关主线任务244</v>
      </c>
      <c r="BN245" s="234" t="str">
        <f t="shared" si="81"/>
        <v>メインクエスト244クリア</v>
      </c>
      <c r="BO245" s="234" t="str">
        <f t="shared" si="82"/>
        <v>เคลียร์ Main Quest 244</v>
      </c>
      <c r="BP245" s="234" t="str">
        <f t="shared" si="83"/>
        <v>Misi Utama 244 Selesai</v>
      </c>
      <c r="BQ245" s="234" t="str">
        <f t="shared" si="84"/>
        <v>Tagumpay sa Pangunahing Quest 244</v>
      </c>
      <c r="BR245" s="234" t="str">
        <f t="shared" si="85"/>
        <v>Selesai Pencarian Utama 244</v>
      </c>
    </row>
    <row r="246" spans="1:70" ht="13.5" thickBot="1" x14ac:dyDescent="0.25">
      <c r="A246" s="31">
        <v>142245</v>
      </c>
      <c r="B246" s="201" t="e" cm="1">
        <f t="array" ref="B246">INDEX($AJ:$AS,MATCH($A246,$AJ:$AJ,0),B$1)</f>
        <v>#N/A</v>
      </c>
      <c r="C246" s="201" t="e" cm="1">
        <f t="array" ref="C246">INDEX($AJ:$AS,MATCH($A246,$AJ:$AJ,0),C$1)</f>
        <v>#N/A</v>
      </c>
      <c r="D246" s="201" t="e" cm="1">
        <f t="array" ref="D246">INDEX($AJ:$AS,MATCH($A246,$AJ:$AJ,0),D$1)</f>
        <v>#N/A</v>
      </c>
      <c r="E246" s="201" t="e" cm="1">
        <f t="array" ref="E246">INDEX($AJ:$AS,MATCH($A246,$AJ:$AJ,0),E$1)</f>
        <v>#N/A</v>
      </c>
      <c r="F246" s="201" t="e" cm="1">
        <f t="array" ref="F246">INDEX($AJ:$AS,MATCH($A246,$AJ:$AJ,0),F$1)</f>
        <v>#N/A</v>
      </c>
      <c r="G246" s="201" t="e" cm="1">
        <f t="array" ref="G246">INDEX($AJ:$AS,MATCH($A246,$AJ:$AJ,0),G$1)</f>
        <v>#N/A</v>
      </c>
      <c r="H246" s="201" t="e" cm="1">
        <f t="array" ref="H246">INDEX($AJ:$AS,MATCH($A246,$AJ:$AJ,0),H$1)</f>
        <v>#N/A</v>
      </c>
      <c r="I246" s="201" t="e" cm="1">
        <f t="array" ref="I246">INDEX($AJ:$AS,MATCH($A246,$AJ:$AJ,0),I$1)</f>
        <v>#N/A</v>
      </c>
      <c r="J246" s="201" t="e" cm="1">
        <f t="array" ref="J246">INDEX($AJ:$AS,MATCH($A246,$AJ:$AJ,0),J$1)</f>
        <v>#N/A</v>
      </c>
      <c r="K246" s="31">
        <v>0</v>
      </c>
      <c r="L246" s="31">
        <v>142245</v>
      </c>
      <c r="M246" s="31" t="str">
        <f>'가이드 작업용'!M246</f>
        <v>잘못된 데이터가 쌓여 사용 X</v>
      </c>
      <c r="N246" s="31" t="e">
        <f t="shared" si="66"/>
        <v>#N/A</v>
      </c>
      <c r="R246" s="140">
        <v>1245</v>
      </c>
      <c r="S246" s="140">
        <v>2</v>
      </c>
      <c r="T246" s="140">
        <v>142245</v>
      </c>
      <c r="U246" s="140">
        <v>242245</v>
      </c>
      <c r="V246" s="186" t="str">
        <f>'가이드 작업용'!M262</f>
        <v>잘못된 데이터가 쌓여 사용 X</v>
      </c>
      <c r="W246" s="197" t="e">
        <f t="shared" si="86"/>
        <v>#N/A</v>
      </c>
      <c r="X246" s="202" t="e">
        <f t="shared" si="67"/>
        <v>#N/A</v>
      </c>
      <c r="AC246" s="201">
        <v>142245</v>
      </c>
      <c r="AI246" s="31">
        <v>317</v>
      </c>
      <c r="AJ246" s="268">
        <v>142317</v>
      </c>
      <c r="AK246" s="258" t="s">
        <v>10508</v>
      </c>
      <c r="AL246" s="269" t="s">
        <v>11059</v>
      </c>
      <c r="AM246" s="259" t="s">
        <v>11060</v>
      </c>
      <c r="AN246" s="259" t="s">
        <v>11061</v>
      </c>
      <c r="AO246" s="260">
        <v>0</v>
      </c>
      <c r="AP246" s="259" t="s">
        <v>11062</v>
      </c>
      <c r="AQ246" s="259" t="s">
        <v>11063</v>
      </c>
      <c r="AR246" s="259" t="s">
        <v>11064</v>
      </c>
      <c r="AS246" s="259" t="s">
        <v>11065</v>
      </c>
      <c r="AT246" s="241" t="str">
        <f t="shared" si="68"/>
        <v>코코모 해변 4 유니크 MVP 처치</v>
      </c>
      <c r="AU246" s="241" t="str">
        <f t="shared" si="69"/>
        <v>Defeat Kokomo Beach 4 Unique MVP</v>
      </c>
      <c r="AV246" s="241" t="str">
        <f t="shared" si="70"/>
        <v>擊敗克克魔海灘4個傳奇MVP</v>
      </c>
      <c r="AW246" s="241" t="str">
        <f t="shared" si="71"/>
        <v>击杀克克魔海边4传说MVP</v>
      </c>
      <c r="AX246" s="241">
        <f t="shared" si="72"/>
        <v>0</v>
      </c>
      <c r="AY246" s="241" t="str">
        <f t="shared" si="73"/>
        <v>จัดการ Unique MVP ใน Kokomo Beach 4</v>
      </c>
      <c r="AZ246" s="241" t="str">
        <f t="shared" si="74"/>
        <v>Kalahkan MVP Unik Pantai Kokomo 4</v>
      </c>
      <c r="BA246" s="241" t="str">
        <f t="shared" si="75"/>
        <v>Talunin ang Unique MVP ng Kokomo Beach 4</v>
      </c>
      <c r="BB246" s="241" t="str">
        <f t="shared" si="76"/>
        <v>Tewaskan Pantai Kokomo 4 MVP Unik</v>
      </c>
      <c r="BC246" s="244"/>
      <c r="BD246" s="244"/>
      <c r="BE246" s="244"/>
      <c r="BF246" s="244"/>
      <c r="BI246" s="236">
        <v>242245</v>
      </c>
      <c r="BJ246" s="235" t="str">
        <f t="shared" si="77"/>
        <v>메인 퀘스트 245 클리어</v>
      </c>
      <c r="BK246" s="234" t="str">
        <f t="shared" si="78"/>
        <v>Main Quest 245 Clear</v>
      </c>
      <c r="BL246" s="234" t="str">
        <f t="shared" si="79"/>
        <v>主線任務245通關</v>
      </c>
      <c r="BM246" s="234" t="str">
        <f t="shared" si="80"/>
        <v>通关主线任务245</v>
      </c>
      <c r="BN246" s="234" t="str">
        <f t="shared" si="81"/>
        <v>メインクエスト245クリア</v>
      </c>
      <c r="BO246" s="234" t="str">
        <f t="shared" si="82"/>
        <v>เคลียร์ Main Quest 245</v>
      </c>
      <c r="BP246" s="234" t="str">
        <f t="shared" si="83"/>
        <v>Misi Utama 245 Selesai</v>
      </c>
      <c r="BQ246" s="234" t="str">
        <f t="shared" si="84"/>
        <v>Tagumpay sa Pangunahing Quest 245</v>
      </c>
      <c r="BR246" s="234" t="str">
        <f t="shared" si="85"/>
        <v>Selesai Pencarian Utama 245</v>
      </c>
    </row>
    <row r="247" spans="1:70" ht="13.5" thickBot="1" x14ac:dyDescent="0.25">
      <c r="A247" s="31">
        <v>142246</v>
      </c>
      <c r="B247" s="201" t="e" cm="1">
        <f t="array" ref="B247">INDEX($AJ:$AS,MATCH($A247,$AJ:$AJ,0),B$1)</f>
        <v>#N/A</v>
      </c>
      <c r="C247" s="201" t="e" cm="1">
        <f t="array" ref="C247">INDEX($AJ:$AS,MATCH($A247,$AJ:$AJ,0),C$1)</f>
        <v>#N/A</v>
      </c>
      <c r="D247" s="201" t="e" cm="1">
        <f t="array" ref="D247">INDEX($AJ:$AS,MATCH($A247,$AJ:$AJ,0),D$1)</f>
        <v>#N/A</v>
      </c>
      <c r="E247" s="201" t="e" cm="1">
        <f t="array" ref="E247">INDEX($AJ:$AS,MATCH($A247,$AJ:$AJ,0),E$1)</f>
        <v>#N/A</v>
      </c>
      <c r="F247" s="201" t="e" cm="1">
        <f t="array" ref="F247">INDEX($AJ:$AS,MATCH($A247,$AJ:$AJ,0),F$1)</f>
        <v>#N/A</v>
      </c>
      <c r="G247" s="201" t="e" cm="1">
        <f t="array" ref="G247">INDEX($AJ:$AS,MATCH($A247,$AJ:$AJ,0),G$1)</f>
        <v>#N/A</v>
      </c>
      <c r="H247" s="201" t="e" cm="1">
        <f t="array" ref="H247">INDEX($AJ:$AS,MATCH($A247,$AJ:$AJ,0),H$1)</f>
        <v>#N/A</v>
      </c>
      <c r="I247" s="201" t="e" cm="1">
        <f t="array" ref="I247">INDEX($AJ:$AS,MATCH($A247,$AJ:$AJ,0),I$1)</f>
        <v>#N/A</v>
      </c>
      <c r="J247" s="201" t="e" cm="1">
        <f t="array" ref="J247">INDEX($AJ:$AS,MATCH($A247,$AJ:$AJ,0),J$1)</f>
        <v>#N/A</v>
      </c>
      <c r="K247" s="31">
        <v>0</v>
      </c>
      <c r="L247" s="31">
        <v>142246</v>
      </c>
      <c r="M247" s="31" t="str">
        <f>'가이드 작업용'!M247</f>
        <v>잘못된 데이터가 쌓여 사용 X</v>
      </c>
      <c r="N247" s="31" t="e">
        <f t="shared" si="66"/>
        <v>#N/A</v>
      </c>
      <c r="R247" s="140">
        <v>1246</v>
      </c>
      <c r="S247" s="140">
        <v>2</v>
      </c>
      <c r="T247" s="140">
        <v>142246</v>
      </c>
      <c r="U247" s="140">
        <v>242246</v>
      </c>
      <c r="V247" s="186" t="str">
        <f>'가이드 작업용'!M263</f>
        <v>잘못된 데이터가 쌓여 사용 X</v>
      </c>
      <c r="W247" s="197" t="e">
        <f t="shared" si="86"/>
        <v>#N/A</v>
      </c>
      <c r="X247" s="202" t="e">
        <f t="shared" si="67"/>
        <v>#N/A</v>
      </c>
      <c r="AC247" s="201">
        <v>142246</v>
      </c>
      <c r="AI247" s="31">
        <v>318</v>
      </c>
      <c r="AJ247" s="268">
        <v>142318</v>
      </c>
      <c r="AK247" s="258" t="s">
        <v>2466</v>
      </c>
      <c r="AL247" s="269" t="s">
        <v>8479</v>
      </c>
      <c r="AM247" s="259" t="s">
        <v>9330</v>
      </c>
      <c r="AN247" s="259" t="s">
        <v>9331</v>
      </c>
      <c r="AO247" s="260" t="s">
        <v>9332</v>
      </c>
      <c r="AP247" s="259" t="s">
        <v>9333</v>
      </c>
      <c r="AQ247" s="259" t="s">
        <v>9334</v>
      </c>
      <c r="AR247" s="259" t="s">
        <v>9335</v>
      </c>
      <c r="AS247" s="259" t="s">
        <v>9336</v>
      </c>
      <c r="AT247" s="241" t="str">
        <f t="shared" si="68"/>
        <v>MVP 처치</v>
      </c>
      <c r="AU247" s="241" t="str">
        <f t="shared" si="69"/>
        <v>Defeat MVP</v>
      </c>
      <c r="AV247" s="241" t="str">
        <f t="shared" si="70"/>
        <v>擊敗MVP</v>
      </c>
      <c r="AW247" s="241" t="str">
        <f t="shared" si="71"/>
        <v>击杀MVP</v>
      </c>
      <c r="AX247" s="241" t="str">
        <f t="shared" si="72"/>
        <v>一次転職</v>
      </c>
      <c r="AY247" s="241" t="str">
        <f t="shared" si="73"/>
        <v>จัดการ MVP</v>
      </c>
      <c r="AZ247" s="241" t="str">
        <f t="shared" si="74"/>
        <v>Kalahkan MVP</v>
      </c>
      <c r="BA247" s="241" t="str">
        <f t="shared" si="75"/>
        <v>Talunin ang MVP</v>
      </c>
      <c r="BB247" s="241" t="str">
        <f t="shared" si="76"/>
        <v>Tewaskan MVP</v>
      </c>
      <c r="BC247" s="244"/>
      <c r="BD247" s="244"/>
      <c r="BE247" s="244"/>
      <c r="BF247" s="244"/>
      <c r="BI247" s="236">
        <v>242246</v>
      </c>
      <c r="BJ247" s="235" t="str">
        <f t="shared" si="77"/>
        <v>메인 퀘스트 246 클리어</v>
      </c>
      <c r="BK247" s="234" t="str">
        <f t="shared" si="78"/>
        <v>Main Quest 246 Clear</v>
      </c>
      <c r="BL247" s="234" t="str">
        <f t="shared" si="79"/>
        <v>主線任務246通關</v>
      </c>
      <c r="BM247" s="234" t="str">
        <f t="shared" si="80"/>
        <v>通关主线任务246</v>
      </c>
      <c r="BN247" s="234" t="str">
        <f t="shared" si="81"/>
        <v>メインクエスト246クリア</v>
      </c>
      <c r="BO247" s="234" t="str">
        <f t="shared" si="82"/>
        <v>เคลียร์ Main Quest 246</v>
      </c>
      <c r="BP247" s="234" t="str">
        <f t="shared" si="83"/>
        <v>Misi Utama 246 Selesai</v>
      </c>
      <c r="BQ247" s="234" t="str">
        <f t="shared" si="84"/>
        <v>Tagumpay sa Pangunahing Quest 246</v>
      </c>
      <c r="BR247" s="234" t="str">
        <f t="shared" si="85"/>
        <v>Selesai Pencarian Utama 246</v>
      </c>
    </row>
    <row r="248" spans="1:70" ht="13.5" thickBot="1" x14ac:dyDescent="0.25">
      <c r="A248" s="31">
        <v>142247</v>
      </c>
      <c r="B248" s="201" t="e" cm="1">
        <f t="array" ref="B248">INDEX($AJ:$AS,MATCH($A248,$AJ:$AJ,0),B$1)</f>
        <v>#N/A</v>
      </c>
      <c r="C248" s="201" t="e" cm="1">
        <f t="array" ref="C248">INDEX($AJ:$AS,MATCH($A248,$AJ:$AJ,0),C$1)</f>
        <v>#N/A</v>
      </c>
      <c r="D248" s="201" t="e" cm="1">
        <f t="array" ref="D248">INDEX($AJ:$AS,MATCH($A248,$AJ:$AJ,0),D$1)</f>
        <v>#N/A</v>
      </c>
      <c r="E248" s="201" t="e" cm="1">
        <f t="array" ref="E248">INDEX($AJ:$AS,MATCH($A248,$AJ:$AJ,0),E$1)</f>
        <v>#N/A</v>
      </c>
      <c r="F248" s="201" t="e" cm="1">
        <f t="array" ref="F248">INDEX($AJ:$AS,MATCH($A248,$AJ:$AJ,0),F$1)</f>
        <v>#N/A</v>
      </c>
      <c r="G248" s="201" t="e" cm="1">
        <f t="array" ref="G248">INDEX($AJ:$AS,MATCH($A248,$AJ:$AJ,0),G$1)</f>
        <v>#N/A</v>
      </c>
      <c r="H248" s="201" t="e" cm="1">
        <f t="array" ref="H248">INDEX($AJ:$AS,MATCH($A248,$AJ:$AJ,0),H$1)</f>
        <v>#N/A</v>
      </c>
      <c r="I248" s="201" t="e" cm="1">
        <f t="array" ref="I248">INDEX($AJ:$AS,MATCH($A248,$AJ:$AJ,0),I$1)</f>
        <v>#N/A</v>
      </c>
      <c r="J248" s="201" t="e" cm="1">
        <f t="array" ref="J248">INDEX($AJ:$AS,MATCH($A248,$AJ:$AJ,0),J$1)</f>
        <v>#N/A</v>
      </c>
      <c r="K248" s="31">
        <v>0</v>
      </c>
      <c r="L248" s="31">
        <v>142247</v>
      </c>
      <c r="M248" s="31" t="str">
        <f>'가이드 작업용'!M248</f>
        <v>잘못된 데이터가 쌓여 사용 X</v>
      </c>
      <c r="N248" s="31" t="e">
        <f t="shared" si="66"/>
        <v>#N/A</v>
      </c>
      <c r="R248" s="140">
        <v>1247</v>
      </c>
      <c r="S248" s="140">
        <v>2</v>
      </c>
      <c r="T248" s="140">
        <v>142247</v>
      </c>
      <c r="U248" s="140">
        <v>242247</v>
      </c>
      <c r="V248" s="186" t="str">
        <f>'가이드 작업용'!M264</f>
        <v>잘못된 데이터가 쌓여 사용 X</v>
      </c>
      <c r="W248" s="197" t="e">
        <f t="shared" si="86"/>
        <v>#N/A</v>
      </c>
      <c r="X248" s="202" t="e">
        <f t="shared" si="67"/>
        <v>#N/A</v>
      </c>
      <c r="AC248" s="201">
        <v>142247</v>
      </c>
      <c r="AI248" s="31">
        <v>319</v>
      </c>
      <c r="AJ248" s="268">
        <v>142319</v>
      </c>
      <c r="AK248" s="258" t="s">
        <v>10662</v>
      </c>
      <c r="AL248" s="269" t="s">
        <v>11066</v>
      </c>
      <c r="AM248" s="259" t="s">
        <v>11067</v>
      </c>
      <c r="AN248" s="259" t="s">
        <v>11068</v>
      </c>
      <c r="AO248" s="260">
        <v>0</v>
      </c>
      <c r="AP248" s="259" t="s">
        <v>11069</v>
      </c>
      <c r="AQ248" s="259" t="s">
        <v>11070</v>
      </c>
      <c r="AR248" s="259" t="s">
        <v>11071</v>
      </c>
      <c r="AS248" s="259" t="s">
        <v>11072</v>
      </c>
      <c r="AT248" s="241" t="str">
        <f t="shared" si="68"/>
        <v>폭력배 보스 처치</v>
      </c>
      <c r="AU248" s="241" t="str">
        <f t="shared" si="69"/>
        <v>Defeat Mobster Boss</v>
      </c>
      <c r="AV248" s="241" t="str">
        <f t="shared" si="70"/>
        <v>擊敗流氓BOSS</v>
      </c>
      <c r="AW248" s="241" t="str">
        <f t="shared" si="71"/>
        <v>击杀流氓BOSS</v>
      </c>
      <c r="AX248" s="241">
        <f t="shared" si="72"/>
        <v>0</v>
      </c>
      <c r="AY248" s="241" t="str">
        <f t="shared" si="73"/>
        <v>จัดการ Mobster BOSS</v>
      </c>
      <c r="AZ248" s="241" t="str">
        <f t="shared" si="74"/>
        <v>Kalahkan Bos Mobster</v>
      </c>
      <c r="BA248" s="241" t="str">
        <f t="shared" si="75"/>
        <v>Talunin ang Mobster Boss</v>
      </c>
      <c r="BB248" s="241" t="str">
        <f t="shared" si="76"/>
        <v>Tewaskan Boss Samseng</v>
      </c>
      <c r="BC248" s="244"/>
      <c r="BD248" s="244"/>
      <c r="BE248" s="244"/>
      <c r="BF248" s="244"/>
      <c r="BI248" s="236">
        <v>242247</v>
      </c>
      <c r="BJ248" s="235" t="str">
        <f t="shared" si="77"/>
        <v>메인 퀘스트 247 클리어</v>
      </c>
      <c r="BK248" s="234" t="str">
        <f t="shared" si="78"/>
        <v>Main Quest 247 Clear</v>
      </c>
      <c r="BL248" s="234" t="str">
        <f t="shared" si="79"/>
        <v>主線任務247通關</v>
      </c>
      <c r="BM248" s="234" t="str">
        <f t="shared" si="80"/>
        <v>通关主线任务247</v>
      </c>
      <c r="BN248" s="234" t="str">
        <f t="shared" si="81"/>
        <v>メインクエスト247クリア</v>
      </c>
      <c r="BO248" s="234" t="str">
        <f t="shared" si="82"/>
        <v>เคลียร์ Main Quest 247</v>
      </c>
      <c r="BP248" s="234" t="str">
        <f t="shared" si="83"/>
        <v>Misi Utama 247 Selesai</v>
      </c>
      <c r="BQ248" s="234" t="str">
        <f t="shared" si="84"/>
        <v>Tagumpay sa Pangunahing Quest 247</v>
      </c>
      <c r="BR248" s="234" t="str">
        <f t="shared" si="85"/>
        <v>Selesai Pencarian Utama 247</v>
      </c>
    </row>
    <row r="249" spans="1:70" ht="13.5" thickBot="1" x14ac:dyDescent="0.25">
      <c r="A249" s="31">
        <v>142248</v>
      </c>
      <c r="B249" s="201" t="e" cm="1">
        <f t="array" ref="B249">INDEX($AJ:$AS,MATCH($A249,$AJ:$AJ,0),B$1)</f>
        <v>#N/A</v>
      </c>
      <c r="C249" s="201" t="e" cm="1">
        <f t="array" ref="C249">INDEX($AJ:$AS,MATCH($A249,$AJ:$AJ,0),C$1)</f>
        <v>#N/A</v>
      </c>
      <c r="D249" s="201" t="e" cm="1">
        <f t="array" ref="D249">INDEX($AJ:$AS,MATCH($A249,$AJ:$AJ,0),D$1)</f>
        <v>#N/A</v>
      </c>
      <c r="E249" s="201" t="e" cm="1">
        <f t="array" ref="E249">INDEX($AJ:$AS,MATCH($A249,$AJ:$AJ,0),E$1)</f>
        <v>#N/A</v>
      </c>
      <c r="F249" s="201" t="e" cm="1">
        <f t="array" ref="F249">INDEX($AJ:$AS,MATCH($A249,$AJ:$AJ,0),F$1)</f>
        <v>#N/A</v>
      </c>
      <c r="G249" s="201" t="e" cm="1">
        <f t="array" ref="G249">INDEX($AJ:$AS,MATCH($A249,$AJ:$AJ,0),G$1)</f>
        <v>#N/A</v>
      </c>
      <c r="H249" s="201" t="e" cm="1">
        <f t="array" ref="H249">INDEX($AJ:$AS,MATCH($A249,$AJ:$AJ,0),H$1)</f>
        <v>#N/A</v>
      </c>
      <c r="I249" s="201" t="e" cm="1">
        <f t="array" ref="I249">INDEX($AJ:$AS,MATCH($A249,$AJ:$AJ,0),I$1)</f>
        <v>#N/A</v>
      </c>
      <c r="J249" s="201" t="e" cm="1">
        <f t="array" ref="J249">INDEX($AJ:$AS,MATCH($A249,$AJ:$AJ,0),J$1)</f>
        <v>#N/A</v>
      </c>
      <c r="K249" s="31">
        <v>0</v>
      </c>
      <c r="L249" s="31">
        <v>142248</v>
      </c>
      <c r="M249" s="31" t="str">
        <f>'가이드 작업용'!M249</f>
        <v>잘못된 데이터가 쌓여 사용 X</v>
      </c>
      <c r="N249" s="31" t="e">
        <f t="shared" si="66"/>
        <v>#N/A</v>
      </c>
      <c r="R249" s="140">
        <v>1248</v>
      </c>
      <c r="S249" s="140">
        <v>2</v>
      </c>
      <c r="T249" s="140">
        <v>142248</v>
      </c>
      <c r="U249" s="140">
        <v>242248</v>
      </c>
      <c r="V249" s="186" t="str">
        <f>'가이드 작업용'!M265</f>
        <v>잘못된 데이터가 쌓여 사용 X</v>
      </c>
      <c r="W249" s="197" t="e">
        <f t="shared" si="86"/>
        <v>#N/A</v>
      </c>
      <c r="X249" s="202" t="e">
        <f t="shared" si="67"/>
        <v>#N/A</v>
      </c>
      <c r="AC249" s="201">
        <v>142248</v>
      </c>
      <c r="AI249" s="31">
        <v>320</v>
      </c>
      <c r="AJ249" s="268">
        <v>142320</v>
      </c>
      <c r="AK249" s="258" t="s">
        <v>10663</v>
      </c>
      <c r="AL249" s="269" t="s">
        <v>11073</v>
      </c>
      <c r="AM249" s="259" t="s">
        <v>11074</v>
      </c>
      <c r="AN249" s="259" t="s">
        <v>11075</v>
      </c>
      <c r="AO249" s="260">
        <v>0</v>
      </c>
      <c r="AP249" s="259" t="s">
        <v>11076</v>
      </c>
      <c r="AQ249" s="259" t="s">
        <v>11077</v>
      </c>
      <c r="AR249" s="259" t="s">
        <v>11078</v>
      </c>
      <c r="AS249" s="259" t="s">
        <v>11079</v>
      </c>
      <c r="AT249" s="241" t="str">
        <f t="shared" si="68"/>
        <v>와일드 로즈 처치</v>
      </c>
      <c r="AU249" s="241" t="str">
        <f t="shared" si="69"/>
        <v>Defeat Wild Rose</v>
      </c>
      <c r="AV249" s="241" t="str">
        <f t="shared" si="70"/>
        <v>擊敗狂暴野貓</v>
      </c>
      <c r="AW249" s="241" t="str">
        <f t="shared" si="71"/>
        <v>击杀野猫骑士</v>
      </c>
      <c r="AX249" s="241">
        <f t="shared" si="72"/>
        <v>0</v>
      </c>
      <c r="AY249" s="241" t="str">
        <f t="shared" si="73"/>
        <v>จัดการ Wild Rose</v>
      </c>
      <c r="AZ249" s="241" t="str">
        <f t="shared" si="74"/>
        <v>Kalahkan Wild Rose</v>
      </c>
      <c r="BA249" s="241" t="str">
        <f t="shared" si="75"/>
        <v>Talunin ang Wild Rose</v>
      </c>
      <c r="BB249" s="241" t="str">
        <f t="shared" si="76"/>
        <v>Tewaskan Wild Rose</v>
      </c>
      <c r="BC249" s="244"/>
      <c r="BD249" s="244"/>
      <c r="BE249" s="244"/>
      <c r="BF249" s="244"/>
      <c r="BI249" s="236">
        <v>242248</v>
      </c>
      <c r="BJ249" s="235" t="str">
        <f t="shared" si="77"/>
        <v>메인 퀘스트 248 클리어</v>
      </c>
      <c r="BK249" s="234" t="str">
        <f t="shared" si="78"/>
        <v>Main Quest 248 Clear</v>
      </c>
      <c r="BL249" s="234" t="str">
        <f t="shared" si="79"/>
        <v>主線任務248通關</v>
      </c>
      <c r="BM249" s="234" t="str">
        <f t="shared" si="80"/>
        <v>通关主线任务248</v>
      </c>
      <c r="BN249" s="234" t="str">
        <f t="shared" si="81"/>
        <v>メインクエスト248クリア</v>
      </c>
      <c r="BO249" s="234" t="str">
        <f t="shared" si="82"/>
        <v>เคลียร์ Main Quest 248</v>
      </c>
      <c r="BP249" s="234" t="str">
        <f t="shared" si="83"/>
        <v>Misi Utama 248 Selesai</v>
      </c>
      <c r="BQ249" s="234" t="str">
        <f t="shared" si="84"/>
        <v>Tagumpay sa Pangunahing Quest 248</v>
      </c>
      <c r="BR249" s="234" t="str">
        <f t="shared" si="85"/>
        <v>Selesai Pencarian Utama 248</v>
      </c>
    </row>
    <row r="250" spans="1:70" ht="13.5" thickBot="1" x14ac:dyDescent="0.25">
      <c r="A250" s="31">
        <v>142249</v>
      </c>
      <c r="B250" s="201" t="e" cm="1">
        <f t="array" ref="B250">INDEX($AJ:$AS,MATCH($A250,$AJ:$AJ,0),B$1)</f>
        <v>#N/A</v>
      </c>
      <c r="C250" s="201" t="e" cm="1">
        <f t="array" ref="C250">INDEX($AJ:$AS,MATCH($A250,$AJ:$AJ,0),C$1)</f>
        <v>#N/A</v>
      </c>
      <c r="D250" s="201" t="e" cm="1">
        <f t="array" ref="D250">INDEX($AJ:$AS,MATCH($A250,$AJ:$AJ,0),D$1)</f>
        <v>#N/A</v>
      </c>
      <c r="E250" s="201" t="e" cm="1">
        <f t="array" ref="E250">INDEX($AJ:$AS,MATCH($A250,$AJ:$AJ,0),E$1)</f>
        <v>#N/A</v>
      </c>
      <c r="F250" s="201" t="e" cm="1">
        <f t="array" ref="F250">INDEX($AJ:$AS,MATCH($A250,$AJ:$AJ,0),F$1)</f>
        <v>#N/A</v>
      </c>
      <c r="G250" s="201" t="e" cm="1">
        <f t="array" ref="G250">INDEX($AJ:$AS,MATCH($A250,$AJ:$AJ,0),G$1)</f>
        <v>#N/A</v>
      </c>
      <c r="H250" s="201" t="e" cm="1">
        <f t="array" ref="H250">INDEX($AJ:$AS,MATCH($A250,$AJ:$AJ,0),H$1)</f>
        <v>#N/A</v>
      </c>
      <c r="I250" s="201" t="e" cm="1">
        <f t="array" ref="I250">INDEX($AJ:$AS,MATCH($A250,$AJ:$AJ,0),I$1)</f>
        <v>#N/A</v>
      </c>
      <c r="J250" s="201" t="e" cm="1">
        <f t="array" ref="J250">INDEX($AJ:$AS,MATCH($A250,$AJ:$AJ,0),J$1)</f>
        <v>#N/A</v>
      </c>
      <c r="K250" s="31">
        <v>0</v>
      </c>
      <c r="L250" s="31">
        <v>142249</v>
      </c>
      <c r="M250" s="31" t="str">
        <f>'가이드 작업용'!M250</f>
        <v>잘못된 데이터가 쌓여 사용 X</v>
      </c>
      <c r="N250" s="31" t="e">
        <f t="shared" si="66"/>
        <v>#N/A</v>
      </c>
      <c r="R250" s="140">
        <v>1249</v>
      </c>
      <c r="S250" s="140">
        <v>2</v>
      </c>
      <c r="T250" s="140">
        <v>142249</v>
      </c>
      <c r="U250" s="140">
        <v>242249</v>
      </c>
      <c r="V250" s="186" t="str">
        <f>'가이드 작업용'!M266</f>
        <v>잘못된 데이터가 쌓여 사용 X</v>
      </c>
      <c r="W250" s="197" t="e">
        <f t="shared" si="86"/>
        <v>#N/A</v>
      </c>
      <c r="X250" s="202" t="e">
        <f t="shared" si="67"/>
        <v>#N/A</v>
      </c>
      <c r="AC250" s="201">
        <v>142249</v>
      </c>
      <c r="AI250" s="31">
        <v>321</v>
      </c>
      <c r="AJ250" s="268">
        <v>142321</v>
      </c>
      <c r="AK250" s="258" t="s">
        <v>2749</v>
      </c>
      <c r="AL250" s="269" t="s">
        <v>9417</v>
      </c>
      <c r="AM250" s="259" t="s">
        <v>9413</v>
      </c>
      <c r="AN250" s="259" t="s">
        <v>9414</v>
      </c>
      <c r="AO250" s="260" t="s">
        <v>9578</v>
      </c>
      <c r="AP250" s="259" t="s">
        <v>9415</v>
      </c>
      <c r="AQ250" s="259" t="s">
        <v>9416</v>
      </c>
      <c r="AR250" s="259" t="s">
        <v>9417</v>
      </c>
      <c r="AS250" s="259" t="s">
        <v>9418</v>
      </c>
      <c r="AT250" s="241" t="str">
        <f t="shared" si="68"/>
        <v>카드 강화</v>
      </c>
      <c r="AU250" s="241" t="str">
        <f t="shared" si="69"/>
        <v>Card Upgrade</v>
      </c>
      <c r="AV250" s="241" t="str">
        <f t="shared" si="70"/>
        <v>強化卡片</v>
      </c>
      <c r="AW250" s="241" t="str">
        <f t="shared" si="71"/>
        <v>强化卡片</v>
      </c>
      <c r="AX250" s="241" t="str">
        <f t="shared" si="72"/>
        <v>カード強化</v>
      </c>
      <c r="AY250" s="241" t="str">
        <f t="shared" si="73"/>
        <v>อัปเกรดการ์ด</v>
      </c>
      <c r="AZ250" s="241" t="str">
        <f t="shared" si="74"/>
        <v>Peningkatan Kartu</v>
      </c>
      <c r="BA250" s="241" t="str">
        <f t="shared" si="75"/>
        <v>Card Upgrade</v>
      </c>
      <c r="BB250" s="241" t="str">
        <f t="shared" si="76"/>
        <v>Naik Tahap Kad</v>
      </c>
      <c r="BC250" s="244"/>
      <c r="BD250" s="244"/>
      <c r="BE250" s="244"/>
      <c r="BF250" s="244"/>
      <c r="BI250" s="236">
        <v>242249</v>
      </c>
      <c r="BJ250" s="235" t="str">
        <f t="shared" si="77"/>
        <v>메인 퀘스트 249 클리어</v>
      </c>
      <c r="BK250" s="234" t="str">
        <f t="shared" si="78"/>
        <v>Main Quest 249 Clear</v>
      </c>
      <c r="BL250" s="234" t="str">
        <f t="shared" si="79"/>
        <v>主線任務249通關</v>
      </c>
      <c r="BM250" s="234" t="str">
        <f t="shared" si="80"/>
        <v>通关主线任务249</v>
      </c>
      <c r="BN250" s="234" t="str">
        <f t="shared" si="81"/>
        <v>メインクエスト249クリア</v>
      </c>
      <c r="BO250" s="234" t="str">
        <f t="shared" si="82"/>
        <v>เคลียร์ Main Quest 249</v>
      </c>
      <c r="BP250" s="234" t="str">
        <f t="shared" si="83"/>
        <v>Misi Utama 249 Selesai</v>
      </c>
      <c r="BQ250" s="234" t="str">
        <f t="shared" si="84"/>
        <v>Tagumpay sa Pangunahing Quest 249</v>
      </c>
      <c r="BR250" s="234" t="str">
        <f t="shared" si="85"/>
        <v>Selesai Pencarian Utama 249</v>
      </c>
    </row>
    <row r="251" spans="1:70" ht="13.5" thickBot="1" x14ac:dyDescent="0.25">
      <c r="A251" s="31">
        <v>142250</v>
      </c>
      <c r="B251" s="201" t="e" cm="1">
        <f t="array" ref="B251">INDEX($AJ:$AS,MATCH($A251,$AJ:$AJ,0),B$1)</f>
        <v>#N/A</v>
      </c>
      <c r="C251" s="201" t="e" cm="1">
        <f t="array" ref="C251">INDEX($AJ:$AS,MATCH($A251,$AJ:$AJ,0),C$1)</f>
        <v>#N/A</v>
      </c>
      <c r="D251" s="201" t="e" cm="1">
        <f t="array" ref="D251">INDEX($AJ:$AS,MATCH($A251,$AJ:$AJ,0),D$1)</f>
        <v>#N/A</v>
      </c>
      <c r="E251" s="201" t="e" cm="1">
        <f t="array" ref="E251">INDEX($AJ:$AS,MATCH($A251,$AJ:$AJ,0),E$1)</f>
        <v>#N/A</v>
      </c>
      <c r="F251" s="201" t="e" cm="1">
        <f t="array" ref="F251">INDEX($AJ:$AS,MATCH($A251,$AJ:$AJ,0),F$1)</f>
        <v>#N/A</v>
      </c>
      <c r="G251" s="201" t="e" cm="1">
        <f t="array" ref="G251">INDEX($AJ:$AS,MATCH($A251,$AJ:$AJ,0),G$1)</f>
        <v>#N/A</v>
      </c>
      <c r="H251" s="201" t="e" cm="1">
        <f t="array" ref="H251">INDEX($AJ:$AS,MATCH($A251,$AJ:$AJ,0),H$1)</f>
        <v>#N/A</v>
      </c>
      <c r="I251" s="201" t="e" cm="1">
        <f t="array" ref="I251">INDEX($AJ:$AS,MATCH($A251,$AJ:$AJ,0),I$1)</f>
        <v>#N/A</v>
      </c>
      <c r="J251" s="201" t="e" cm="1">
        <f t="array" ref="J251">INDEX($AJ:$AS,MATCH($A251,$AJ:$AJ,0),J$1)</f>
        <v>#N/A</v>
      </c>
      <c r="K251" s="31">
        <v>0</v>
      </c>
      <c r="L251" s="31">
        <v>142250</v>
      </c>
      <c r="M251" s="31" t="str">
        <f>'가이드 작업용'!M251</f>
        <v>잘못된 데이터가 쌓여 사용 X</v>
      </c>
      <c r="N251" s="31" t="e">
        <f t="shared" si="66"/>
        <v>#N/A</v>
      </c>
      <c r="R251" s="140">
        <v>1250</v>
      </c>
      <c r="S251" s="140">
        <v>2</v>
      </c>
      <c r="T251" s="140">
        <v>142250</v>
      </c>
      <c r="U251" s="140">
        <v>242250</v>
      </c>
      <c r="V251" s="186" t="str">
        <f>'가이드 작업용'!M267</f>
        <v>잘못된 데이터가 쌓여 사용 X</v>
      </c>
      <c r="W251" s="197" t="e">
        <f t="shared" si="86"/>
        <v>#N/A</v>
      </c>
      <c r="X251" s="202" t="e">
        <f t="shared" si="67"/>
        <v>#N/A</v>
      </c>
      <c r="AC251" s="201">
        <v>142250</v>
      </c>
      <c r="AI251" s="31">
        <v>322</v>
      </c>
      <c r="AJ251" s="268">
        <v>142322</v>
      </c>
      <c r="AK251" s="258" t="s">
        <v>2466</v>
      </c>
      <c r="AL251" s="269" t="s">
        <v>8479</v>
      </c>
      <c r="AM251" s="259" t="s">
        <v>9330</v>
      </c>
      <c r="AN251" s="259" t="s">
        <v>9331</v>
      </c>
      <c r="AO251" s="260" t="s">
        <v>9332</v>
      </c>
      <c r="AP251" s="259" t="s">
        <v>9333</v>
      </c>
      <c r="AQ251" s="259" t="s">
        <v>9334</v>
      </c>
      <c r="AR251" s="259" t="s">
        <v>9335</v>
      </c>
      <c r="AS251" s="259" t="s">
        <v>9336</v>
      </c>
      <c r="AT251" s="241" t="str">
        <f t="shared" si="68"/>
        <v>MVP 처치</v>
      </c>
      <c r="AU251" s="241" t="str">
        <f t="shared" si="69"/>
        <v>Defeat MVP</v>
      </c>
      <c r="AV251" s="241" t="str">
        <f t="shared" si="70"/>
        <v>擊敗MVP</v>
      </c>
      <c r="AW251" s="241" t="str">
        <f t="shared" si="71"/>
        <v>击杀MVP</v>
      </c>
      <c r="AX251" s="241" t="str">
        <f t="shared" si="72"/>
        <v>一次転職</v>
      </c>
      <c r="AY251" s="241" t="str">
        <f t="shared" si="73"/>
        <v>จัดการ MVP</v>
      </c>
      <c r="AZ251" s="241" t="str">
        <f t="shared" si="74"/>
        <v>Kalahkan MVP</v>
      </c>
      <c r="BA251" s="241" t="str">
        <f t="shared" si="75"/>
        <v>Talunin ang MVP</v>
      </c>
      <c r="BB251" s="241" t="str">
        <f t="shared" si="76"/>
        <v>Tewaskan MVP</v>
      </c>
      <c r="BC251" s="244"/>
      <c r="BD251" s="244"/>
      <c r="BE251" s="244"/>
      <c r="BF251" s="244"/>
      <c r="BI251" s="236">
        <v>242250</v>
      </c>
      <c r="BJ251" s="235" t="str">
        <f t="shared" si="77"/>
        <v>메인 퀘스트 250 클리어</v>
      </c>
      <c r="BK251" s="234" t="str">
        <f t="shared" si="78"/>
        <v>Main Quest 250 Clear</v>
      </c>
      <c r="BL251" s="234" t="str">
        <f t="shared" si="79"/>
        <v>主線任務250通關</v>
      </c>
      <c r="BM251" s="234" t="str">
        <f t="shared" si="80"/>
        <v>通关主线任务250</v>
      </c>
      <c r="BN251" s="234" t="str">
        <f t="shared" si="81"/>
        <v>メインクエスト250クリア</v>
      </c>
      <c r="BO251" s="234" t="str">
        <f t="shared" si="82"/>
        <v>เคลียร์ Main Quest 250</v>
      </c>
      <c r="BP251" s="234" t="str">
        <f t="shared" si="83"/>
        <v>Misi Utama 250 Selesai</v>
      </c>
      <c r="BQ251" s="234" t="str">
        <f t="shared" si="84"/>
        <v>Tagumpay sa Pangunahing Quest 250</v>
      </c>
      <c r="BR251" s="234" t="str">
        <f t="shared" si="85"/>
        <v>Selesai Pencarian Utama 250</v>
      </c>
    </row>
    <row r="252" spans="1:70" ht="13.5" thickBot="1" x14ac:dyDescent="0.25">
      <c r="A252" s="31">
        <v>142251</v>
      </c>
      <c r="B252" s="201" t="e" cm="1">
        <f t="array" ref="B252">INDEX($AJ:$AS,MATCH($A252,$AJ:$AJ,0),B$1)</f>
        <v>#N/A</v>
      </c>
      <c r="C252" s="201" t="e" cm="1">
        <f t="array" ref="C252">INDEX($AJ:$AS,MATCH($A252,$AJ:$AJ,0),C$1)</f>
        <v>#N/A</v>
      </c>
      <c r="D252" s="201" t="e" cm="1">
        <f t="array" ref="D252">INDEX($AJ:$AS,MATCH($A252,$AJ:$AJ,0),D$1)</f>
        <v>#N/A</v>
      </c>
      <c r="E252" s="201" t="e" cm="1">
        <f t="array" ref="E252">INDEX($AJ:$AS,MATCH($A252,$AJ:$AJ,0),E$1)</f>
        <v>#N/A</v>
      </c>
      <c r="F252" s="201" t="e" cm="1">
        <f t="array" ref="F252">INDEX($AJ:$AS,MATCH($A252,$AJ:$AJ,0),F$1)</f>
        <v>#N/A</v>
      </c>
      <c r="G252" s="201" t="e" cm="1">
        <f t="array" ref="G252">INDEX($AJ:$AS,MATCH($A252,$AJ:$AJ,0),G$1)</f>
        <v>#N/A</v>
      </c>
      <c r="H252" s="201" t="e" cm="1">
        <f t="array" ref="H252">INDEX($AJ:$AS,MATCH($A252,$AJ:$AJ,0),H$1)</f>
        <v>#N/A</v>
      </c>
      <c r="I252" s="201" t="e" cm="1">
        <f t="array" ref="I252">INDEX($AJ:$AS,MATCH($A252,$AJ:$AJ,0),I$1)</f>
        <v>#N/A</v>
      </c>
      <c r="J252" s="201" t="e" cm="1">
        <f t="array" ref="J252">INDEX($AJ:$AS,MATCH($A252,$AJ:$AJ,0),J$1)</f>
        <v>#N/A</v>
      </c>
      <c r="K252" s="31">
        <v>0</v>
      </c>
      <c r="L252" s="31">
        <v>142251</v>
      </c>
      <c r="M252" s="31" t="str">
        <f>'가이드 작업용'!M252</f>
        <v>잘못된 데이터가 쌓여 사용 X</v>
      </c>
      <c r="N252" s="31" t="e">
        <f t="shared" si="66"/>
        <v>#N/A</v>
      </c>
      <c r="R252" s="140">
        <v>1251</v>
      </c>
      <c r="S252" s="140">
        <v>2</v>
      </c>
      <c r="T252" s="140">
        <v>142251</v>
      </c>
      <c r="U252" s="140">
        <v>242251</v>
      </c>
      <c r="V252" s="186" t="str">
        <f>'가이드 작업용'!M268</f>
        <v>잘못된 데이터가 쌓여 사용 X</v>
      </c>
      <c r="W252" s="197" t="e">
        <f t="shared" si="86"/>
        <v>#N/A</v>
      </c>
      <c r="X252" s="202" t="e">
        <f t="shared" si="67"/>
        <v>#N/A</v>
      </c>
      <c r="AC252" s="201">
        <v>142251</v>
      </c>
      <c r="AI252" s="31">
        <v>323</v>
      </c>
      <c r="AJ252" s="268">
        <v>142323</v>
      </c>
      <c r="AK252" s="258" t="s">
        <v>10664</v>
      </c>
      <c r="AL252" s="269" t="s">
        <v>11080</v>
      </c>
      <c r="AM252" s="259" t="s">
        <v>11081</v>
      </c>
      <c r="AN252" s="259" t="s">
        <v>11082</v>
      </c>
      <c r="AO252" s="260">
        <v>0</v>
      </c>
      <c r="AP252" s="259" t="s">
        <v>11083</v>
      </c>
      <c r="AQ252" s="259" t="s">
        <v>11084</v>
      </c>
      <c r="AR252" s="259" t="s">
        <v>11085</v>
      </c>
      <c r="AS252" s="259" t="s">
        <v>11084</v>
      </c>
      <c r="AT252" s="241" t="str">
        <f t="shared" si="68"/>
        <v>코코모 해변 듀얼 클리어</v>
      </c>
      <c r="AU252" s="241" t="str">
        <f t="shared" si="69"/>
        <v>Clear Kokomo Beach Duel</v>
      </c>
      <c r="AV252" s="241" t="str">
        <f t="shared" si="70"/>
        <v>通關克克魔海灘決鬥</v>
      </c>
      <c r="AW252" s="241" t="str">
        <f t="shared" si="71"/>
        <v>通关克克魔海边决斗</v>
      </c>
      <c r="AX252" s="241">
        <f t="shared" si="72"/>
        <v>0</v>
      </c>
      <c r="AY252" s="241" t="str">
        <f t="shared" si="73"/>
        <v>เคลียร์ Kokomo Beach Duel</v>
      </c>
      <c r="AZ252" s="241" t="str">
        <f t="shared" si="74"/>
        <v>Selesaikan Pertarungan Pantai Kokomo</v>
      </c>
      <c r="BA252" s="241" t="str">
        <f t="shared" si="75"/>
        <v>Magtagumpay sa Kokomo Beach Duel</v>
      </c>
      <c r="BB252" s="241" t="str">
        <f t="shared" si="76"/>
        <v>Selesaikan Pertarungan Pantai Kokomo</v>
      </c>
      <c r="BC252" s="244"/>
      <c r="BD252" s="244"/>
      <c r="BE252" s="244"/>
      <c r="BF252" s="244"/>
      <c r="BI252" s="236">
        <v>242251</v>
      </c>
      <c r="BJ252" s="235" t="str">
        <f t="shared" si="77"/>
        <v>메인 퀘스트 251 클리어</v>
      </c>
      <c r="BK252" s="234" t="str">
        <f t="shared" si="78"/>
        <v>Main Quest 251 Clear</v>
      </c>
      <c r="BL252" s="234" t="str">
        <f t="shared" si="79"/>
        <v>主線任務251通關</v>
      </c>
      <c r="BM252" s="234" t="str">
        <f t="shared" si="80"/>
        <v>通关主线任务251</v>
      </c>
      <c r="BN252" s="234" t="str">
        <f t="shared" si="81"/>
        <v>メインクエスト251クリア</v>
      </c>
      <c r="BO252" s="234" t="str">
        <f t="shared" si="82"/>
        <v>เคลียร์ Main Quest 251</v>
      </c>
      <c r="BP252" s="234" t="str">
        <f t="shared" si="83"/>
        <v>Misi Utama 251 Selesai</v>
      </c>
      <c r="BQ252" s="234" t="str">
        <f t="shared" si="84"/>
        <v>Tagumpay sa Pangunahing Quest 251</v>
      </c>
      <c r="BR252" s="234" t="str">
        <f t="shared" si="85"/>
        <v>Selesai Pencarian Utama 251</v>
      </c>
    </row>
    <row r="253" spans="1:70" ht="13.5" thickBot="1" x14ac:dyDescent="0.25">
      <c r="A253" s="31">
        <v>142252</v>
      </c>
      <c r="B253" s="201" t="e" cm="1">
        <f t="array" ref="B253">INDEX($AJ:$AS,MATCH($A253,$AJ:$AJ,0),B$1)</f>
        <v>#N/A</v>
      </c>
      <c r="C253" s="201" t="e" cm="1">
        <f t="array" ref="C253">INDEX($AJ:$AS,MATCH($A253,$AJ:$AJ,0),C$1)</f>
        <v>#N/A</v>
      </c>
      <c r="D253" s="201" t="e" cm="1">
        <f t="array" ref="D253">INDEX($AJ:$AS,MATCH($A253,$AJ:$AJ,0),D$1)</f>
        <v>#N/A</v>
      </c>
      <c r="E253" s="201" t="e" cm="1">
        <f t="array" ref="E253">INDEX($AJ:$AS,MATCH($A253,$AJ:$AJ,0),E$1)</f>
        <v>#N/A</v>
      </c>
      <c r="F253" s="201" t="e" cm="1">
        <f t="array" ref="F253">INDEX($AJ:$AS,MATCH($A253,$AJ:$AJ,0),F$1)</f>
        <v>#N/A</v>
      </c>
      <c r="G253" s="201" t="e" cm="1">
        <f t="array" ref="G253">INDEX($AJ:$AS,MATCH($A253,$AJ:$AJ,0),G$1)</f>
        <v>#N/A</v>
      </c>
      <c r="H253" s="201" t="e" cm="1">
        <f t="array" ref="H253">INDEX($AJ:$AS,MATCH($A253,$AJ:$AJ,0),H$1)</f>
        <v>#N/A</v>
      </c>
      <c r="I253" s="201" t="e" cm="1">
        <f t="array" ref="I253">INDEX($AJ:$AS,MATCH($A253,$AJ:$AJ,0),I$1)</f>
        <v>#N/A</v>
      </c>
      <c r="J253" s="201" t="e" cm="1">
        <f t="array" ref="J253">INDEX($AJ:$AS,MATCH($A253,$AJ:$AJ,0),J$1)</f>
        <v>#N/A</v>
      </c>
      <c r="K253" s="31">
        <v>0</v>
      </c>
      <c r="L253" s="31">
        <v>142252</v>
      </c>
      <c r="M253" s="31" t="str">
        <f>'가이드 작업용'!M253</f>
        <v>잘못된 데이터가 쌓여 사용 X</v>
      </c>
      <c r="N253" s="31" t="e">
        <f t="shared" si="66"/>
        <v>#N/A</v>
      </c>
      <c r="R253" s="140">
        <v>1252</v>
      </c>
      <c r="S253" s="140">
        <v>2</v>
      </c>
      <c r="T253" s="140">
        <v>142252</v>
      </c>
      <c r="U253" s="140">
        <v>242252</v>
      </c>
      <c r="V253" s="186" t="str">
        <f>'가이드 작업용'!M269</f>
        <v>잘못된 데이터가 쌓여 사용 X</v>
      </c>
      <c r="W253" s="197" t="e">
        <f t="shared" si="86"/>
        <v>#N/A</v>
      </c>
      <c r="X253" s="202" t="e">
        <f t="shared" si="67"/>
        <v>#N/A</v>
      </c>
      <c r="AC253" s="201">
        <v>142252</v>
      </c>
      <c r="AI253" s="31">
        <v>324</v>
      </c>
      <c r="AJ253" s="268">
        <v>142324</v>
      </c>
      <c r="AK253" s="258" t="s">
        <v>10665</v>
      </c>
      <c r="AL253" s="269" t="s">
        <v>11086</v>
      </c>
      <c r="AM253" s="259" t="s">
        <v>11087</v>
      </c>
      <c r="AN253" s="259" t="s">
        <v>11088</v>
      </c>
      <c r="AO253" s="260">
        <v>0</v>
      </c>
      <c r="AP253" s="259" t="s">
        <v>11089</v>
      </c>
      <c r="AQ253" s="259" t="s">
        <v>11090</v>
      </c>
      <c r="AR253" s="259" t="s">
        <v>11091</v>
      </c>
      <c r="AS253" s="259" t="s">
        <v>11092</v>
      </c>
      <c r="AT253" s="241" t="str">
        <f t="shared" si="68"/>
        <v>와일드 로즈 보스 처치</v>
      </c>
      <c r="AU253" s="241" t="str">
        <f t="shared" si="69"/>
        <v>Defeat Wild Rose Boss</v>
      </c>
      <c r="AV253" s="241" t="str">
        <f t="shared" si="70"/>
        <v>擊敗狂暴野貓BOSS</v>
      </c>
      <c r="AW253" s="241" t="str">
        <f t="shared" si="71"/>
        <v>击杀野猫骑士BOSS</v>
      </c>
      <c r="AX253" s="241">
        <f t="shared" si="72"/>
        <v>0</v>
      </c>
      <c r="AY253" s="241" t="str">
        <f t="shared" si="73"/>
        <v>จัดการ Wild Rose BOSS</v>
      </c>
      <c r="AZ253" s="241" t="str">
        <f t="shared" si="74"/>
        <v>Kalahkan Bos Wild Rose</v>
      </c>
      <c r="BA253" s="241" t="str">
        <f t="shared" si="75"/>
        <v>Talunin ang Wilde Rose Boss</v>
      </c>
      <c r="BB253" s="241" t="str">
        <f t="shared" si="76"/>
        <v>Tewaskan Boss Wild Rose</v>
      </c>
      <c r="BC253" s="244"/>
      <c r="BD253" s="244"/>
      <c r="BE253" s="244"/>
      <c r="BF253" s="244"/>
      <c r="BI253" s="236">
        <v>242252</v>
      </c>
      <c r="BJ253" s="235" t="str">
        <f t="shared" si="77"/>
        <v>메인 퀘스트 252 클리어</v>
      </c>
      <c r="BK253" s="234" t="str">
        <f t="shared" si="78"/>
        <v>Main Quest 252 Clear</v>
      </c>
      <c r="BL253" s="234" t="str">
        <f t="shared" si="79"/>
        <v>主線任務252通關</v>
      </c>
      <c r="BM253" s="234" t="str">
        <f t="shared" si="80"/>
        <v>通关主线任务252</v>
      </c>
      <c r="BN253" s="234" t="str">
        <f t="shared" si="81"/>
        <v>メインクエスト252クリア</v>
      </c>
      <c r="BO253" s="234" t="str">
        <f t="shared" si="82"/>
        <v>เคลียร์ Main Quest 252</v>
      </c>
      <c r="BP253" s="234" t="str">
        <f t="shared" si="83"/>
        <v>Misi Utama 252 Selesai</v>
      </c>
      <c r="BQ253" s="234" t="str">
        <f t="shared" si="84"/>
        <v>Tagumpay sa Pangunahing Quest 252</v>
      </c>
      <c r="BR253" s="234" t="str">
        <f t="shared" si="85"/>
        <v>Selesai Pencarian Utama 252</v>
      </c>
    </row>
    <row r="254" spans="1:70" ht="13.5" thickBot="1" x14ac:dyDescent="0.25">
      <c r="A254" s="31">
        <v>142253</v>
      </c>
      <c r="B254" s="201" t="e" cm="1">
        <f t="array" ref="B254">INDEX($AJ:$AS,MATCH($A254,$AJ:$AJ,0),B$1)</f>
        <v>#N/A</v>
      </c>
      <c r="C254" s="201" t="e" cm="1">
        <f t="array" ref="C254">INDEX($AJ:$AS,MATCH($A254,$AJ:$AJ,0),C$1)</f>
        <v>#N/A</v>
      </c>
      <c r="D254" s="201" t="e" cm="1">
        <f t="array" ref="D254">INDEX($AJ:$AS,MATCH($A254,$AJ:$AJ,0),D$1)</f>
        <v>#N/A</v>
      </c>
      <c r="E254" s="201" t="e" cm="1">
        <f t="array" ref="E254">INDEX($AJ:$AS,MATCH($A254,$AJ:$AJ,0),E$1)</f>
        <v>#N/A</v>
      </c>
      <c r="F254" s="201" t="e" cm="1">
        <f t="array" ref="F254">INDEX($AJ:$AS,MATCH($A254,$AJ:$AJ,0),F$1)</f>
        <v>#N/A</v>
      </c>
      <c r="G254" s="201" t="e" cm="1">
        <f t="array" ref="G254">INDEX($AJ:$AS,MATCH($A254,$AJ:$AJ,0),G$1)</f>
        <v>#N/A</v>
      </c>
      <c r="H254" s="201" t="e" cm="1">
        <f t="array" ref="H254">INDEX($AJ:$AS,MATCH($A254,$AJ:$AJ,0),H$1)</f>
        <v>#N/A</v>
      </c>
      <c r="I254" s="201" t="e" cm="1">
        <f t="array" ref="I254">INDEX($AJ:$AS,MATCH($A254,$AJ:$AJ,0),I$1)</f>
        <v>#N/A</v>
      </c>
      <c r="J254" s="201" t="e" cm="1">
        <f t="array" ref="J254">INDEX($AJ:$AS,MATCH($A254,$AJ:$AJ,0),J$1)</f>
        <v>#N/A</v>
      </c>
      <c r="K254" s="31">
        <v>0</v>
      </c>
      <c r="L254" s="31">
        <v>142253</v>
      </c>
      <c r="M254" s="31" t="str">
        <f>'가이드 작업용'!M254</f>
        <v>잘못된 데이터가 쌓여 사용 X</v>
      </c>
      <c r="N254" s="31" t="e">
        <f t="shared" si="66"/>
        <v>#N/A</v>
      </c>
      <c r="R254" s="140">
        <v>1253</v>
      </c>
      <c r="S254" s="140">
        <v>2</v>
      </c>
      <c r="T254" s="140">
        <v>142253</v>
      </c>
      <c r="U254" s="140">
        <v>242253</v>
      </c>
      <c r="V254" s="186" t="str">
        <f>'가이드 작업용'!M270</f>
        <v>잘못된 데이터가 쌓여 사용 X</v>
      </c>
      <c r="W254" s="197" t="e">
        <f t="shared" si="86"/>
        <v>#N/A</v>
      </c>
      <c r="X254" s="202" t="e">
        <f t="shared" si="67"/>
        <v>#N/A</v>
      </c>
      <c r="AC254" s="201">
        <v>142253</v>
      </c>
      <c r="AI254" s="31">
        <v>325</v>
      </c>
      <c r="AJ254" s="268">
        <v>142325</v>
      </c>
      <c r="AK254" s="258" t="s">
        <v>10666</v>
      </c>
      <c r="AL254" s="269" t="s">
        <v>11093</v>
      </c>
      <c r="AM254" s="259" t="s">
        <v>11094</v>
      </c>
      <c r="AN254" s="259" t="s">
        <v>11095</v>
      </c>
      <c r="AO254" s="260">
        <v>0</v>
      </c>
      <c r="AP254" s="259" t="s">
        <v>11096</v>
      </c>
      <c r="AQ254" s="259" t="s">
        <v>11097</v>
      </c>
      <c r="AR254" s="259" t="s">
        <v>11098</v>
      </c>
      <c r="AS254" s="259" t="s">
        <v>11099</v>
      </c>
      <c r="AT254" s="241" t="str">
        <f t="shared" si="68"/>
        <v>토드 처치</v>
      </c>
      <c r="AU254" s="241" t="str">
        <f t="shared" si="69"/>
        <v>Defeat Toad</v>
      </c>
      <c r="AV254" s="241" t="str">
        <f t="shared" si="70"/>
        <v>擊敗蛙王</v>
      </c>
      <c r="AW254" s="241" t="str">
        <f t="shared" si="71"/>
        <v>击杀蛙王</v>
      </c>
      <c r="AX254" s="241">
        <f t="shared" si="72"/>
        <v>0</v>
      </c>
      <c r="AY254" s="241" t="str">
        <f t="shared" si="73"/>
        <v>จัดการ Toad</v>
      </c>
      <c r="AZ254" s="241" t="str">
        <f t="shared" si="74"/>
        <v>Kalahkan Toad</v>
      </c>
      <c r="BA254" s="241" t="str">
        <f t="shared" si="75"/>
        <v>Talunin ang Toad</v>
      </c>
      <c r="BB254" s="241" t="str">
        <f t="shared" si="76"/>
        <v>Tewaskan Kodok</v>
      </c>
      <c r="BC254" s="244"/>
      <c r="BD254" s="244"/>
      <c r="BE254" s="244"/>
      <c r="BF254" s="244"/>
      <c r="BI254" s="236">
        <v>242253</v>
      </c>
      <c r="BJ254" s="235" t="str">
        <f t="shared" si="77"/>
        <v>메인 퀘스트 253 클리어</v>
      </c>
      <c r="BK254" s="234" t="str">
        <f t="shared" si="78"/>
        <v>Main Quest 253 Clear</v>
      </c>
      <c r="BL254" s="234" t="str">
        <f t="shared" si="79"/>
        <v>主線任務253通關</v>
      </c>
      <c r="BM254" s="234" t="str">
        <f t="shared" si="80"/>
        <v>通关主线任务253</v>
      </c>
      <c r="BN254" s="234" t="str">
        <f t="shared" si="81"/>
        <v>メインクエスト253クリア</v>
      </c>
      <c r="BO254" s="234" t="str">
        <f t="shared" si="82"/>
        <v>เคลียร์ Main Quest 253</v>
      </c>
      <c r="BP254" s="234" t="str">
        <f t="shared" si="83"/>
        <v>Misi Utama 253 Selesai</v>
      </c>
      <c r="BQ254" s="234" t="str">
        <f t="shared" si="84"/>
        <v>Tagumpay sa Pangunahing Quest 253</v>
      </c>
      <c r="BR254" s="234" t="str">
        <f t="shared" si="85"/>
        <v>Selesai Pencarian Utama 253</v>
      </c>
    </row>
    <row r="255" spans="1:70" ht="13.5" thickBot="1" x14ac:dyDescent="0.25">
      <c r="A255" s="31">
        <v>142254</v>
      </c>
      <c r="B255" s="201" t="e" cm="1">
        <f t="array" ref="B255">INDEX($AJ:$AS,MATCH($A255,$AJ:$AJ,0),B$1)</f>
        <v>#N/A</v>
      </c>
      <c r="C255" s="201" t="e" cm="1">
        <f t="array" ref="C255">INDEX($AJ:$AS,MATCH($A255,$AJ:$AJ,0),C$1)</f>
        <v>#N/A</v>
      </c>
      <c r="D255" s="201" t="e" cm="1">
        <f t="array" ref="D255">INDEX($AJ:$AS,MATCH($A255,$AJ:$AJ,0),D$1)</f>
        <v>#N/A</v>
      </c>
      <c r="E255" s="201" t="e" cm="1">
        <f t="array" ref="E255">INDEX($AJ:$AS,MATCH($A255,$AJ:$AJ,0),E$1)</f>
        <v>#N/A</v>
      </c>
      <c r="F255" s="201" t="e" cm="1">
        <f t="array" ref="F255">INDEX($AJ:$AS,MATCH($A255,$AJ:$AJ,0),F$1)</f>
        <v>#N/A</v>
      </c>
      <c r="G255" s="201" t="e" cm="1">
        <f t="array" ref="G255">INDEX($AJ:$AS,MATCH($A255,$AJ:$AJ,0),G$1)</f>
        <v>#N/A</v>
      </c>
      <c r="H255" s="201" t="e" cm="1">
        <f t="array" ref="H255">INDEX($AJ:$AS,MATCH($A255,$AJ:$AJ,0),H$1)</f>
        <v>#N/A</v>
      </c>
      <c r="I255" s="201" t="e" cm="1">
        <f t="array" ref="I255">INDEX($AJ:$AS,MATCH($A255,$AJ:$AJ,0),I$1)</f>
        <v>#N/A</v>
      </c>
      <c r="J255" s="201" t="e" cm="1">
        <f t="array" ref="J255">INDEX($AJ:$AS,MATCH($A255,$AJ:$AJ,0),J$1)</f>
        <v>#N/A</v>
      </c>
      <c r="K255" s="31">
        <v>0</v>
      </c>
      <c r="L255" s="31">
        <v>142254</v>
      </c>
      <c r="M255" s="31" t="str">
        <f>'가이드 작업용'!M255</f>
        <v>잘못된 데이터가 쌓여 사용 X</v>
      </c>
      <c r="N255" s="31" t="e">
        <f t="shared" si="66"/>
        <v>#N/A</v>
      </c>
      <c r="R255" s="140">
        <v>1254</v>
      </c>
      <c r="S255" s="140">
        <v>2</v>
      </c>
      <c r="T255" s="140">
        <v>142254</v>
      </c>
      <c r="U255" s="140">
        <v>242254</v>
      </c>
      <c r="V255" s="186" t="str">
        <f>'가이드 작업용'!M271</f>
        <v>잘못된 데이터가 쌓여 사용 X</v>
      </c>
      <c r="W255" s="197" t="e">
        <f t="shared" si="86"/>
        <v>#N/A</v>
      </c>
      <c r="X255" s="202" t="e">
        <f t="shared" si="67"/>
        <v>#N/A</v>
      </c>
      <c r="AC255" s="201">
        <v>142254</v>
      </c>
      <c r="AI255" s="31">
        <v>326</v>
      </c>
      <c r="AJ255" s="268">
        <v>142326</v>
      </c>
      <c r="AK255" s="258" t="s">
        <v>10516</v>
      </c>
      <c r="AL255" s="269" t="s">
        <v>11100</v>
      </c>
      <c r="AM255" s="259" t="s">
        <v>11101</v>
      </c>
      <c r="AN255" s="259" t="s">
        <v>11102</v>
      </c>
      <c r="AO255" s="260">
        <v>0</v>
      </c>
      <c r="AP255" s="259" t="s">
        <v>11103</v>
      </c>
      <c r="AQ255" s="259" t="s">
        <v>11104</v>
      </c>
      <c r="AR255" s="259" t="s">
        <v>11105</v>
      </c>
      <c r="AS255" s="259" t="s">
        <v>11106</v>
      </c>
      <c r="AT255" s="241" t="str">
        <f t="shared" si="68"/>
        <v>제작은 식은 죽 먹기</v>
      </c>
      <c r="AU255" s="241" t="str">
        <f t="shared" si="69"/>
        <v>Crating is Easy Peasy</v>
      </c>
      <c r="AV255" s="241" t="str">
        <f t="shared" si="70"/>
        <v>合成很簡單的</v>
      </c>
      <c r="AW255" s="241" t="str">
        <f t="shared" si="71"/>
        <v>制作是小菜一碟</v>
      </c>
      <c r="AX255" s="241">
        <f t="shared" si="72"/>
        <v>0</v>
      </c>
      <c r="AY255" s="241" t="str">
        <f t="shared" si="73"/>
        <v>การคราฟเป็นเรื่องกล้วยๆ</v>
      </c>
      <c r="AZ255" s="241" t="str">
        <f t="shared" si="74"/>
        <v>Membuat adalah Sangat Mudah</v>
      </c>
      <c r="BA255" s="241" t="str">
        <f t="shared" si="75"/>
        <v>Ang Paglikha ay napakadali</v>
      </c>
      <c r="BB255" s="241" t="str">
        <f t="shared" si="76"/>
        <v>Mengkraf Senang Sahaja</v>
      </c>
      <c r="BC255" s="244"/>
      <c r="BD255" s="244"/>
      <c r="BE255" s="244"/>
      <c r="BF255" s="244"/>
      <c r="BI255" s="236">
        <v>242254</v>
      </c>
      <c r="BJ255" s="235" t="str">
        <f t="shared" si="77"/>
        <v>메인 퀘스트 254 클리어</v>
      </c>
      <c r="BK255" s="234" t="str">
        <f t="shared" si="78"/>
        <v>Main Quest 254 Clear</v>
      </c>
      <c r="BL255" s="234" t="str">
        <f t="shared" si="79"/>
        <v>主線任務254通關</v>
      </c>
      <c r="BM255" s="234" t="str">
        <f t="shared" si="80"/>
        <v>通关主线任务254</v>
      </c>
      <c r="BN255" s="234" t="str">
        <f t="shared" si="81"/>
        <v>メインクエスト254クリア</v>
      </c>
      <c r="BO255" s="234" t="str">
        <f t="shared" si="82"/>
        <v>เคลียร์ Main Quest 254</v>
      </c>
      <c r="BP255" s="234" t="str">
        <f t="shared" si="83"/>
        <v>Misi Utama 254 Selesai</v>
      </c>
      <c r="BQ255" s="234" t="str">
        <f t="shared" si="84"/>
        <v>Tagumpay sa Pangunahing Quest 254</v>
      </c>
      <c r="BR255" s="234" t="str">
        <f t="shared" si="85"/>
        <v>Selesai Pencarian Utama 254</v>
      </c>
    </row>
    <row r="256" spans="1:70" ht="13.5" thickBot="1" x14ac:dyDescent="0.25">
      <c r="A256" s="31">
        <v>142255</v>
      </c>
      <c r="B256" s="201" t="e" cm="1">
        <f t="array" ref="B256">INDEX($AJ:$AS,MATCH($A256,$AJ:$AJ,0),B$1)</f>
        <v>#N/A</v>
      </c>
      <c r="C256" s="201" t="e" cm="1">
        <f t="array" ref="C256">INDEX($AJ:$AS,MATCH($A256,$AJ:$AJ,0),C$1)</f>
        <v>#N/A</v>
      </c>
      <c r="D256" s="201" t="e" cm="1">
        <f t="array" ref="D256">INDEX($AJ:$AS,MATCH($A256,$AJ:$AJ,0),D$1)</f>
        <v>#N/A</v>
      </c>
      <c r="E256" s="201" t="e" cm="1">
        <f t="array" ref="E256">INDEX($AJ:$AS,MATCH($A256,$AJ:$AJ,0),E$1)</f>
        <v>#N/A</v>
      </c>
      <c r="F256" s="201" t="e" cm="1">
        <f t="array" ref="F256">INDEX($AJ:$AS,MATCH($A256,$AJ:$AJ,0),F$1)</f>
        <v>#N/A</v>
      </c>
      <c r="G256" s="201" t="e" cm="1">
        <f t="array" ref="G256">INDEX($AJ:$AS,MATCH($A256,$AJ:$AJ,0),G$1)</f>
        <v>#N/A</v>
      </c>
      <c r="H256" s="201" t="e" cm="1">
        <f t="array" ref="H256">INDEX($AJ:$AS,MATCH($A256,$AJ:$AJ,0),H$1)</f>
        <v>#N/A</v>
      </c>
      <c r="I256" s="201" t="e" cm="1">
        <f t="array" ref="I256">INDEX($AJ:$AS,MATCH($A256,$AJ:$AJ,0),I$1)</f>
        <v>#N/A</v>
      </c>
      <c r="J256" s="201" t="e" cm="1">
        <f t="array" ref="J256">INDEX($AJ:$AS,MATCH($A256,$AJ:$AJ,0),J$1)</f>
        <v>#N/A</v>
      </c>
      <c r="K256" s="31">
        <v>0</v>
      </c>
      <c r="L256" s="31">
        <v>142255</v>
      </c>
      <c r="M256" s="31" t="str">
        <f>'가이드 작업용'!M256</f>
        <v>잘못된 데이터가 쌓여 사용 X</v>
      </c>
      <c r="N256" s="31" t="e">
        <f t="shared" si="66"/>
        <v>#N/A</v>
      </c>
      <c r="R256" s="140">
        <v>1255</v>
      </c>
      <c r="S256" s="140">
        <v>2</v>
      </c>
      <c r="T256" s="140">
        <v>142255</v>
      </c>
      <c r="U256" s="140">
        <v>242255</v>
      </c>
      <c r="V256" s="186" t="str">
        <f>'가이드 작업용'!M272</f>
        <v>잘못된 데이터가 쌓여 사용 X</v>
      </c>
      <c r="W256" s="197" t="e">
        <f t="shared" si="86"/>
        <v>#N/A</v>
      </c>
      <c r="X256" s="202" t="e">
        <f t="shared" si="67"/>
        <v>#N/A</v>
      </c>
      <c r="AC256" s="201">
        <v>142255</v>
      </c>
      <c r="AI256" s="31">
        <v>327</v>
      </c>
      <c r="AJ256" s="268">
        <v>142327</v>
      </c>
      <c r="AK256" s="258" t="s">
        <v>2466</v>
      </c>
      <c r="AL256" s="269" t="s">
        <v>8479</v>
      </c>
      <c r="AM256" s="259" t="s">
        <v>9330</v>
      </c>
      <c r="AN256" s="259" t="s">
        <v>9331</v>
      </c>
      <c r="AO256" s="260" t="s">
        <v>9332</v>
      </c>
      <c r="AP256" s="259" t="s">
        <v>9333</v>
      </c>
      <c r="AQ256" s="259" t="s">
        <v>9334</v>
      </c>
      <c r="AR256" s="259" t="s">
        <v>9335</v>
      </c>
      <c r="AS256" s="259" t="s">
        <v>9336</v>
      </c>
      <c r="AT256" s="241" t="str">
        <f t="shared" si="68"/>
        <v>MVP 처치</v>
      </c>
      <c r="AU256" s="241" t="str">
        <f t="shared" si="69"/>
        <v>Defeat MVP</v>
      </c>
      <c r="AV256" s="241" t="str">
        <f t="shared" si="70"/>
        <v>擊敗MVP</v>
      </c>
      <c r="AW256" s="241" t="str">
        <f t="shared" si="71"/>
        <v>击杀MVP</v>
      </c>
      <c r="AX256" s="241" t="str">
        <f t="shared" si="72"/>
        <v>一次転職</v>
      </c>
      <c r="AY256" s="241" t="str">
        <f t="shared" si="73"/>
        <v>จัดการ MVP</v>
      </c>
      <c r="AZ256" s="241" t="str">
        <f t="shared" si="74"/>
        <v>Kalahkan MVP</v>
      </c>
      <c r="BA256" s="241" t="str">
        <f t="shared" si="75"/>
        <v>Talunin ang MVP</v>
      </c>
      <c r="BB256" s="241" t="str">
        <f t="shared" si="76"/>
        <v>Tewaskan MVP</v>
      </c>
      <c r="BC256" s="244"/>
      <c r="BD256" s="244"/>
      <c r="BE256" s="244"/>
      <c r="BF256" s="244"/>
      <c r="BI256" s="236">
        <v>242255</v>
      </c>
      <c r="BJ256" s="235" t="str">
        <f t="shared" si="77"/>
        <v>메인 퀘스트 255 클리어</v>
      </c>
      <c r="BK256" s="234" t="str">
        <f t="shared" si="78"/>
        <v>Main Quest 255 Clear</v>
      </c>
      <c r="BL256" s="234" t="str">
        <f t="shared" si="79"/>
        <v>主線任務255通關</v>
      </c>
      <c r="BM256" s="234" t="str">
        <f t="shared" si="80"/>
        <v>通关主线任务255</v>
      </c>
      <c r="BN256" s="234" t="str">
        <f t="shared" si="81"/>
        <v>メインクエスト255クリア</v>
      </c>
      <c r="BO256" s="234" t="str">
        <f t="shared" si="82"/>
        <v>เคลียร์ Main Quest 255</v>
      </c>
      <c r="BP256" s="234" t="str">
        <f t="shared" si="83"/>
        <v>Misi Utama 255 Selesai</v>
      </c>
      <c r="BQ256" s="234" t="str">
        <f t="shared" si="84"/>
        <v>Tagumpay sa Pangunahing Quest 255</v>
      </c>
      <c r="BR256" s="234" t="str">
        <f t="shared" si="85"/>
        <v>Selesai Pencarian Utama 255</v>
      </c>
    </row>
    <row r="257" spans="1:70" ht="13.5" thickBot="1" x14ac:dyDescent="0.25">
      <c r="A257" s="31">
        <v>142256</v>
      </c>
      <c r="B257" s="201" t="e" cm="1">
        <f t="array" ref="B257">INDEX($AJ:$AS,MATCH($A257,$AJ:$AJ,0),B$1)</f>
        <v>#N/A</v>
      </c>
      <c r="C257" s="201" t="e" cm="1">
        <f t="array" ref="C257">INDEX($AJ:$AS,MATCH($A257,$AJ:$AJ,0),C$1)</f>
        <v>#N/A</v>
      </c>
      <c r="D257" s="201" t="e" cm="1">
        <f t="array" ref="D257">INDEX($AJ:$AS,MATCH($A257,$AJ:$AJ,0),D$1)</f>
        <v>#N/A</v>
      </c>
      <c r="E257" s="201" t="e" cm="1">
        <f t="array" ref="E257">INDEX($AJ:$AS,MATCH($A257,$AJ:$AJ,0),E$1)</f>
        <v>#N/A</v>
      </c>
      <c r="F257" s="201" t="e" cm="1">
        <f t="array" ref="F257">INDEX($AJ:$AS,MATCH($A257,$AJ:$AJ,0),F$1)</f>
        <v>#N/A</v>
      </c>
      <c r="G257" s="201" t="e" cm="1">
        <f t="array" ref="G257">INDEX($AJ:$AS,MATCH($A257,$AJ:$AJ,0),G$1)</f>
        <v>#N/A</v>
      </c>
      <c r="H257" s="201" t="e" cm="1">
        <f t="array" ref="H257">INDEX($AJ:$AS,MATCH($A257,$AJ:$AJ,0),H$1)</f>
        <v>#N/A</v>
      </c>
      <c r="I257" s="201" t="e" cm="1">
        <f t="array" ref="I257">INDEX($AJ:$AS,MATCH($A257,$AJ:$AJ,0),I$1)</f>
        <v>#N/A</v>
      </c>
      <c r="J257" s="201" t="e" cm="1">
        <f t="array" ref="J257">INDEX($AJ:$AS,MATCH($A257,$AJ:$AJ,0),J$1)</f>
        <v>#N/A</v>
      </c>
      <c r="K257" s="31">
        <v>0</v>
      </c>
      <c r="L257" s="31">
        <v>142256</v>
      </c>
      <c r="M257" s="31" t="str">
        <f>'가이드 작업용'!M257</f>
        <v>잘못된 데이터가 쌓여 사용 X</v>
      </c>
      <c r="N257" s="31" t="e">
        <f t="shared" si="66"/>
        <v>#N/A</v>
      </c>
      <c r="R257" s="140">
        <v>1256</v>
      </c>
      <c r="S257" s="140">
        <v>2</v>
      </c>
      <c r="T257" s="140">
        <v>142256</v>
      </c>
      <c r="U257" s="140">
        <v>242256</v>
      </c>
      <c r="V257" s="186" t="str">
        <f>'가이드 작업용'!M273</f>
        <v>잘못된 데이터가 쌓여 사용 X</v>
      </c>
      <c r="W257" s="197" t="e">
        <f t="shared" si="86"/>
        <v>#N/A</v>
      </c>
      <c r="X257" s="202" t="e">
        <f t="shared" si="67"/>
        <v>#N/A</v>
      </c>
      <c r="AC257" s="201">
        <v>142256</v>
      </c>
      <c r="AI257" s="31">
        <v>328</v>
      </c>
      <c r="AJ257" s="268">
        <v>142328</v>
      </c>
      <c r="AK257" s="258" t="s">
        <v>10667</v>
      </c>
      <c r="AL257" s="269" t="s">
        <v>11107</v>
      </c>
      <c r="AM257" s="259" t="s">
        <v>11108</v>
      </c>
      <c r="AN257" s="259" t="s">
        <v>11109</v>
      </c>
      <c r="AO257" s="260">
        <v>0</v>
      </c>
      <c r="AP257" s="259" t="s">
        <v>11110</v>
      </c>
      <c r="AQ257" s="259" t="s">
        <v>11111</v>
      </c>
      <c r="AR257" s="259" t="s">
        <v>11112</v>
      </c>
      <c r="AS257" s="259" t="s">
        <v>11113</v>
      </c>
      <c r="AT257" s="241" t="str">
        <f t="shared" si="68"/>
        <v>토드 보스 처치</v>
      </c>
      <c r="AU257" s="241" t="str">
        <f t="shared" si="69"/>
        <v>Defeat Toad Boss</v>
      </c>
      <c r="AV257" s="241" t="str">
        <f t="shared" si="70"/>
        <v>擊敗蛙王BOSS</v>
      </c>
      <c r="AW257" s="241" t="str">
        <f t="shared" si="71"/>
        <v>击杀蛙王BOSS</v>
      </c>
      <c r="AX257" s="241">
        <f t="shared" si="72"/>
        <v>0</v>
      </c>
      <c r="AY257" s="241" t="str">
        <f t="shared" si="73"/>
        <v>จัดการ Toad BOSS</v>
      </c>
      <c r="AZ257" s="241" t="str">
        <f t="shared" si="74"/>
        <v>Kalahkan Bos Toad</v>
      </c>
      <c r="BA257" s="241" t="str">
        <f t="shared" si="75"/>
        <v>Talunin ang Toad Boss</v>
      </c>
      <c r="BB257" s="241" t="str">
        <f t="shared" si="76"/>
        <v>Tewaskan Boss Kodok</v>
      </c>
      <c r="BC257" s="244"/>
      <c r="BD257" s="244"/>
      <c r="BE257" s="244"/>
      <c r="BF257" s="244"/>
      <c r="BI257" s="236">
        <v>242256</v>
      </c>
      <c r="BJ257" s="235" t="str">
        <f t="shared" si="77"/>
        <v>메인 퀘스트 256 클리어</v>
      </c>
      <c r="BK257" s="234" t="str">
        <f t="shared" si="78"/>
        <v>Main Quest 256 Clear</v>
      </c>
      <c r="BL257" s="234" t="str">
        <f t="shared" si="79"/>
        <v>主線任務256通關</v>
      </c>
      <c r="BM257" s="234" t="str">
        <f t="shared" si="80"/>
        <v>通关主线任务256</v>
      </c>
      <c r="BN257" s="234" t="str">
        <f t="shared" si="81"/>
        <v>メインクエスト256クリア</v>
      </c>
      <c r="BO257" s="234" t="str">
        <f t="shared" si="82"/>
        <v>เคลียร์ Main Quest 256</v>
      </c>
      <c r="BP257" s="234" t="str">
        <f t="shared" si="83"/>
        <v>Misi Utama 256 Selesai</v>
      </c>
      <c r="BQ257" s="234" t="str">
        <f t="shared" si="84"/>
        <v>Tagumpay sa Pangunahing Quest 256</v>
      </c>
      <c r="BR257" s="234" t="str">
        <f t="shared" si="85"/>
        <v>Selesai Pencarian Utama 256</v>
      </c>
    </row>
    <row r="258" spans="1:70" ht="13.5" thickBot="1" x14ac:dyDescent="0.25">
      <c r="A258" s="31">
        <v>142257</v>
      </c>
      <c r="B258" s="201" t="e" cm="1">
        <f t="array" ref="B258">INDEX($AJ:$AS,MATCH($A258,$AJ:$AJ,0),B$1)</f>
        <v>#N/A</v>
      </c>
      <c r="C258" s="201" t="e" cm="1">
        <f t="array" ref="C258">INDEX($AJ:$AS,MATCH($A258,$AJ:$AJ,0),C$1)</f>
        <v>#N/A</v>
      </c>
      <c r="D258" s="201" t="e" cm="1">
        <f t="array" ref="D258">INDEX($AJ:$AS,MATCH($A258,$AJ:$AJ,0),D$1)</f>
        <v>#N/A</v>
      </c>
      <c r="E258" s="201" t="e" cm="1">
        <f t="array" ref="E258">INDEX($AJ:$AS,MATCH($A258,$AJ:$AJ,0),E$1)</f>
        <v>#N/A</v>
      </c>
      <c r="F258" s="201" t="e" cm="1">
        <f t="array" ref="F258">INDEX($AJ:$AS,MATCH($A258,$AJ:$AJ,0),F$1)</f>
        <v>#N/A</v>
      </c>
      <c r="G258" s="201" t="e" cm="1">
        <f t="array" ref="G258">INDEX($AJ:$AS,MATCH($A258,$AJ:$AJ,0),G$1)</f>
        <v>#N/A</v>
      </c>
      <c r="H258" s="201" t="e" cm="1">
        <f t="array" ref="H258">INDEX($AJ:$AS,MATCH($A258,$AJ:$AJ,0),H$1)</f>
        <v>#N/A</v>
      </c>
      <c r="I258" s="201" t="e" cm="1">
        <f t="array" ref="I258">INDEX($AJ:$AS,MATCH($A258,$AJ:$AJ,0),I$1)</f>
        <v>#N/A</v>
      </c>
      <c r="J258" s="201" t="e" cm="1">
        <f t="array" ref="J258">INDEX($AJ:$AS,MATCH($A258,$AJ:$AJ,0),J$1)</f>
        <v>#N/A</v>
      </c>
      <c r="K258" s="31">
        <v>0</v>
      </c>
      <c r="L258" s="31">
        <v>142257</v>
      </c>
      <c r="M258" s="31" t="str">
        <f>'가이드 작업용'!M258</f>
        <v>잘못된 데이터가 쌓여 사용 X</v>
      </c>
      <c r="N258" s="31" t="e">
        <f t="shared" si="66"/>
        <v>#N/A</v>
      </c>
      <c r="R258" s="140">
        <v>1257</v>
      </c>
      <c r="S258" s="140">
        <v>2</v>
      </c>
      <c r="T258" s="140">
        <v>142257</v>
      </c>
      <c r="U258" s="140">
        <v>242257</v>
      </c>
      <c r="V258" s="186" t="str">
        <f>'가이드 작업용'!M274</f>
        <v>잘못된 데이터가 쌓여 사용 X</v>
      </c>
      <c r="W258" s="197" t="e">
        <f t="shared" si="86"/>
        <v>#N/A</v>
      </c>
      <c r="X258" s="202" t="e">
        <f t="shared" si="67"/>
        <v>#N/A</v>
      </c>
      <c r="AC258" s="201">
        <v>142257</v>
      </c>
      <c r="AI258" s="31">
        <v>329</v>
      </c>
      <c r="AJ258" s="268">
        <v>142329</v>
      </c>
      <c r="AK258" s="258" t="s">
        <v>10668</v>
      </c>
      <c r="AL258" s="269" t="s">
        <v>11114</v>
      </c>
      <c r="AM258" s="259" t="s">
        <v>11115</v>
      </c>
      <c r="AN258" s="259" t="s">
        <v>11116</v>
      </c>
      <c r="AO258" s="260">
        <v>0</v>
      </c>
      <c r="AP258" s="259" t="s">
        <v>11117</v>
      </c>
      <c r="AQ258" s="259" t="s">
        <v>11118</v>
      </c>
      <c r="AR258" s="259" t="s">
        <v>11119</v>
      </c>
      <c r="AS258" s="259" t="s">
        <v>11120</v>
      </c>
      <c r="AT258" s="241" t="str">
        <f t="shared" si="68"/>
        <v>타라 프로그 처치</v>
      </c>
      <c r="AU258" s="241" t="str">
        <f t="shared" si="69"/>
        <v>Defeat Thara Frog</v>
      </c>
      <c r="AV258" s="241" t="str">
        <f t="shared" si="70"/>
        <v>擊敗達拉蛙</v>
      </c>
      <c r="AW258" s="241" t="str">
        <f t="shared" si="71"/>
        <v>击杀达拉蛙</v>
      </c>
      <c r="AX258" s="241">
        <f t="shared" si="72"/>
        <v>0</v>
      </c>
      <c r="AY258" s="241" t="str">
        <f t="shared" si="73"/>
        <v>จัดการ Thara Frog</v>
      </c>
      <c r="AZ258" s="241" t="str">
        <f t="shared" si="74"/>
        <v>Kalahkan Thara Frog</v>
      </c>
      <c r="BA258" s="241" t="str">
        <f t="shared" si="75"/>
        <v>Talunin ang Thara Frog</v>
      </c>
      <c r="BB258" s="241" t="str">
        <f t="shared" si="76"/>
        <v>Tewaskan Katak Thara</v>
      </c>
      <c r="BC258" s="244"/>
      <c r="BD258" s="244"/>
      <c r="BE258" s="244"/>
      <c r="BF258" s="244"/>
      <c r="BI258" s="236">
        <v>242257</v>
      </c>
      <c r="BJ258" s="235" t="str">
        <f t="shared" si="77"/>
        <v>메인 퀘스트 257 클리어</v>
      </c>
      <c r="BK258" s="234" t="str">
        <f t="shared" si="78"/>
        <v>Main Quest 257 Clear</v>
      </c>
      <c r="BL258" s="234" t="str">
        <f t="shared" si="79"/>
        <v>主線任務257通關</v>
      </c>
      <c r="BM258" s="234" t="str">
        <f t="shared" si="80"/>
        <v>通关主线任务257</v>
      </c>
      <c r="BN258" s="234" t="str">
        <f t="shared" si="81"/>
        <v>メインクエスト257クリア</v>
      </c>
      <c r="BO258" s="234" t="str">
        <f t="shared" si="82"/>
        <v>เคลียร์ Main Quest 257</v>
      </c>
      <c r="BP258" s="234" t="str">
        <f t="shared" si="83"/>
        <v>Misi Utama 257 Selesai</v>
      </c>
      <c r="BQ258" s="234" t="str">
        <f t="shared" si="84"/>
        <v>Tagumpay sa Pangunahing Quest 257</v>
      </c>
      <c r="BR258" s="234" t="str">
        <f t="shared" si="85"/>
        <v>Selesai Pencarian Utama 257</v>
      </c>
    </row>
    <row r="259" spans="1:70" ht="13.5" thickBot="1" x14ac:dyDescent="0.25">
      <c r="A259" s="31">
        <v>142258</v>
      </c>
      <c r="B259" s="201" t="e" cm="1">
        <f t="array" ref="B259">INDEX($AJ:$AS,MATCH($A259,$AJ:$AJ,0),B$1)</f>
        <v>#N/A</v>
      </c>
      <c r="C259" s="201" t="e" cm="1">
        <f t="array" ref="C259">INDEX($AJ:$AS,MATCH($A259,$AJ:$AJ,0),C$1)</f>
        <v>#N/A</v>
      </c>
      <c r="D259" s="201" t="e" cm="1">
        <f t="array" ref="D259">INDEX($AJ:$AS,MATCH($A259,$AJ:$AJ,0),D$1)</f>
        <v>#N/A</v>
      </c>
      <c r="E259" s="201" t="e" cm="1">
        <f t="array" ref="E259">INDEX($AJ:$AS,MATCH($A259,$AJ:$AJ,0),E$1)</f>
        <v>#N/A</v>
      </c>
      <c r="F259" s="201" t="e" cm="1">
        <f t="array" ref="F259">INDEX($AJ:$AS,MATCH($A259,$AJ:$AJ,0),F$1)</f>
        <v>#N/A</v>
      </c>
      <c r="G259" s="201" t="e" cm="1">
        <f t="array" ref="G259">INDEX($AJ:$AS,MATCH($A259,$AJ:$AJ,0),G$1)</f>
        <v>#N/A</v>
      </c>
      <c r="H259" s="201" t="e" cm="1">
        <f t="array" ref="H259">INDEX($AJ:$AS,MATCH($A259,$AJ:$AJ,0),H$1)</f>
        <v>#N/A</v>
      </c>
      <c r="I259" s="201" t="e" cm="1">
        <f t="array" ref="I259">INDEX($AJ:$AS,MATCH($A259,$AJ:$AJ,0),I$1)</f>
        <v>#N/A</v>
      </c>
      <c r="J259" s="201" t="e" cm="1">
        <f t="array" ref="J259">INDEX($AJ:$AS,MATCH($A259,$AJ:$AJ,0),J$1)</f>
        <v>#N/A</v>
      </c>
      <c r="K259" s="31">
        <v>0</v>
      </c>
      <c r="L259" s="31">
        <v>142258</v>
      </c>
      <c r="M259" s="31" t="str">
        <f>'가이드 작업용'!M259</f>
        <v>잘못된 데이터가 쌓여 사용 X</v>
      </c>
      <c r="N259" s="31" t="e">
        <f t="shared" ref="N259:N322" si="87">IF(B259=M259,"-","다름")</f>
        <v>#N/A</v>
      </c>
      <c r="R259" s="140">
        <v>1258</v>
      </c>
      <c r="S259" s="140">
        <v>2</v>
      </c>
      <c r="T259" s="140">
        <v>142258</v>
      </c>
      <c r="U259" s="140">
        <v>242258</v>
      </c>
      <c r="V259" s="186" t="str">
        <f>'가이드 작업용'!M275</f>
        <v>잘못된 데이터가 쌓여 사용 X</v>
      </c>
      <c r="W259" s="197" t="e">
        <f t="shared" si="86"/>
        <v>#N/A</v>
      </c>
      <c r="X259" s="202" t="e">
        <f t="shared" ref="X259:X276" si="88">VLOOKUP(T259,$AC$2:$AD$124,2,FALSE)</f>
        <v>#N/A</v>
      </c>
      <c r="AC259" s="201">
        <v>142258</v>
      </c>
      <c r="AI259" s="31">
        <v>330</v>
      </c>
      <c r="AJ259" s="268">
        <v>142330</v>
      </c>
      <c r="AK259" s="258" t="s">
        <v>10669</v>
      </c>
      <c r="AL259" s="269" t="s">
        <v>11121</v>
      </c>
      <c r="AM259" s="259" t="s">
        <v>11122</v>
      </c>
      <c r="AN259" s="259" t="s">
        <v>11123</v>
      </c>
      <c r="AO259" s="260">
        <v>0</v>
      </c>
      <c r="AP259" s="259" t="s">
        <v>11124</v>
      </c>
      <c r="AQ259" s="259" t="s">
        <v>11125</v>
      </c>
      <c r="AR259" s="259" t="s">
        <v>11126</v>
      </c>
      <c r="AS259" s="259" t="s">
        <v>11125</v>
      </c>
      <c r="AT259" s="241" t="str">
        <f t="shared" ref="AT259:AT280" si="89">IFERROR(VLOOKUP($AJ259,$BU$24:$CD$43,AT$1,FALSE),AK259)</f>
        <v>서쪽 동굴 카루 싱글 미궁 클리어</v>
      </c>
      <c r="AU259" s="241" t="str">
        <f t="shared" ref="AU259:AU280" si="90">IFERROR(VLOOKUP($AJ259,$BU$24:$CD$43,AU$1,FALSE),AL259)</f>
        <v>Clear Karu, the West Cave Single Labyrinth</v>
      </c>
      <c r="AV259" s="241" t="str">
        <f t="shared" ref="AV259:AV280" si="91">IFERROR(VLOOKUP($AJ259,$BU$24:$CD$43,AV$1,FALSE),AM259)</f>
        <v>通關西邊洞穴加露單人迷宮</v>
      </c>
      <c r="AW259" s="241" t="str">
        <f t="shared" ref="AW259:AW280" si="92">IFERROR(VLOOKUP($AJ259,$BU$24:$CD$43,AW$1,FALSE),AN259)</f>
        <v>通关西边洞穴加露单人迷宫</v>
      </c>
      <c r="AX259" s="241">
        <f t="shared" ref="AX259:AX280" si="93">IFERROR(VLOOKUP($AJ259,$BU$24:$CD$43,AX$1,FALSE),AO259)</f>
        <v>0</v>
      </c>
      <c r="AY259" s="241" t="str">
        <f t="shared" ref="AY259:AY280" si="94">IFERROR(VLOOKUP($AJ259,$BU$24:$CD$43,AY$1,FALSE),AP259)</f>
        <v>เคลียร์ Karu, the West Cave Single Labyrinth</v>
      </c>
      <c r="AZ259" s="241" t="str">
        <f t="shared" ref="AZ259:AZ280" si="95">IFERROR(VLOOKUP($AJ259,$BU$24:$CD$43,AZ$1,FALSE),AQ259)</f>
        <v>Selesaikan Labirin Tunggal Karu, Gua Barat</v>
      </c>
      <c r="BA259" s="241" t="str">
        <f t="shared" ref="BA259:BA280" si="96">IFERROR(VLOOKUP($AJ259,$BU$24:$CD$43,BA$1,FALSE),AR259)</f>
        <v>Magtagumpay sa Karu, the West Cave Single Labyrinth</v>
      </c>
      <c r="BB259" s="241" t="str">
        <f t="shared" ref="BB259:BB280" si="97">IFERROR(VLOOKUP($AJ259,$BU$24:$CD$43,BB$1,FALSE),AS259)</f>
        <v>Selesaikan Labirin Tunggal Karu, Gua Barat</v>
      </c>
      <c r="BC259" s="244"/>
      <c r="BD259" s="244"/>
      <c r="BE259" s="244"/>
      <c r="BF259" s="244"/>
      <c r="BI259" s="236">
        <v>242258</v>
      </c>
      <c r="BJ259" s="235" t="str">
        <f t="shared" ref="BJ259:BJ266" si="98">"메인 퀘스트 "&amp;ROW()-1&amp;" 클리어"</f>
        <v>메인 퀘스트 258 클리어</v>
      </c>
      <c r="BK259" s="234" t="str">
        <f t="shared" ref="BK259:BK266" si="99">"Main Quest "&amp;ROW()-1&amp;" Clear"</f>
        <v>Main Quest 258 Clear</v>
      </c>
      <c r="BL259" s="234" t="str">
        <f t="shared" ref="BL259:BL266" si="100">"主線任務"&amp;ROW()-1&amp;"通關"</f>
        <v>主線任務258通關</v>
      </c>
      <c r="BM259" s="234" t="str">
        <f t="shared" ref="BM259:BM266" si="101">"通关主线任务"&amp;ROW()-1</f>
        <v>通关主线任务258</v>
      </c>
      <c r="BN259" s="234" t="str">
        <f t="shared" ref="BN259:BN266" si="102">"メインクエスト"&amp;ROW()-1&amp;"クリア"</f>
        <v>メインクエスト258クリア</v>
      </c>
      <c r="BO259" s="234" t="str">
        <f t="shared" ref="BO259:BO266" si="103">"เคลียร์ Main Quest "&amp;ROW()-1</f>
        <v>เคลียร์ Main Quest 258</v>
      </c>
      <c r="BP259" s="234" t="str">
        <f t="shared" ref="BP259:BP266" si="104">"Misi Utama "&amp;ROW()-1&amp;" Selesai"</f>
        <v>Misi Utama 258 Selesai</v>
      </c>
      <c r="BQ259" s="234" t="str">
        <f t="shared" ref="BQ259:BQ266" si="105">"Tagumpay sa Pangunahing Quest "&amp;ROW()-1</f>
        <v>Tagumpay sa Pangunahing Quest 258</v>
      </c>
      <c r="BR259" s="234" t="str">
        <f t="shared" ref="BR259:BR266" si="106">"Selesai Pencarian Utama "&amp;ROW()-1</f>
        <v>Selesai Pencarian Utama 258</v>
      </c>
    </row>
    <row r="260" spans="1:70" ht="13.5" thickBot="1" x14ac:dyDescent="0.25">
      <c r="A260" s="31">
        <v>142259</v>
      </c>
      <c r="B260" s="201" t="e" cm="1">
        <f t="array" ref="B260">INDEX($AJ:$AS,MATCH($A260,$AJ:$AJ,0),B$1)</f>
        <v>#N/A</v>
      </c>
      <c r="C260" s="201" t="e" cm="1">
        <f t="array" ref="C260">INDEX($AJ:$AS,MATCH($A260,$AJ:$AJ,0),C$1)</f>
        <v>#N/A</v>
      </c>
      <c r="D260" s="201" t="e" cm="1">
        <f t="array" ref="D260">INDEX($AJ:$AS,MATCH($A260,$AJ:$AJ,0),D$1)</f>
        <v>#N/A</v>
      </c>
      <c r="E260" s="201" t="e" cm="1">
        <f t="array" ref="E260">INDEX($AJ:$AS,MATCH($A260,$AJ:$AJ,0),E$1)</f>
        <v>#N/A</v>
      </c>
      <c r="F260" s="201" t="e" cm="1">
        <f t="array" ref="F260">INDEX($AJ:$AS,MATCH($A260,$AJ:$AJ,0),F$1)</f>
        <v>#N/A</v>
      </c>
      <c r="G260" s="201" t="e" cm="1">
        <f t="array" ref="G260">INDEX($AJ:$AS,MATCH($A260,$AJ:$AJ,0),G$1)</f>
        <v>#N/A</v>
      </c>
      <c r="H260" s="201" t="e" cm="1">
        <f t="array" ref="H260">INDEX($AJ:$AS,MATCH($A260,$AJ:$AJ,0),H$1)</f>
        <v>#N/A</v>
      </c>
      <c r="I260" s="201" t="e" cm="1">
        <f t="array" ref="I260">INDEX($AJ:$AS,MATCH($A260,$AJ:$AJ,0),I$1)</f>
        <v>#N/A</v>
      </c>
      <c r="J260" s="201" t="e" cm="1">
        <f t="array" ref="J260">INDEX($AJ:$AS,MATCH($A260,$AJ:$AJ,0),J$1)</f>
        <v>#N/A</v>
      </c>
      <c r="K260" s="31">
        <v>0</v>
      </c>
      <c r="L260" s="31">
        <v>142259</v>
      </c>
      <c r="M260" s="31" t="str">
        <f>'가이드 작업용'!M260</f>
        <v>잘못된 데이터가 쌓여 사용 X</v>
      </c>
      <c r="N260" s="31" t="e">
        <f t="shared" si="87"/>
        <v>#N/A</v>
      </c>
      <c r="R260" s="140">
        <v>1259</v>
      </c>
      <c r="S260" s="140">
        <v>2</v>
      </c>
      <c r="T260" s="140">
        <v>142259</v>
      </c>
      <c r="U260" s="140">
        <v>242259</v>
      </c>
      <c r="V260" s="186" t="str">
        <f>'가이드 작업용'!M276</f>
        <v>잘못된 데이터가 쌓여 사용 X</v>
      </c>
      <c r="W260" s="197" t="e">
        <f t="shared" si="86"/>
        <v>#N/A</v>
      </c>
      <c r="X260" s="202" t="e">
        <f t="shared" si="88"/>
        <v>#N/A</v>
      </c>
      <c r="AC260" s="201">
        <v>142259</v>
      </c>
      <c r="AI260" s="31">
        <v>331</v>
      </c>
      <c r="AJ260" s="268">
        <v>142331</v>
      </c>
      <c r="AK260" s="258" t="s">
        <v>10670</v>
      </c>
      <c r="AL260" s="269" t="s">
        <v>11127</v>
      </c>
      <c r="AM260" s="259" t="s">
        <v>11128</v>
      </c>
      <c r="AN260" s="259" t="s">
        <v>11129</v>
      </c>
      <c r="AO260" s="260">
        <v>0</v>
      </c>
      <c r="AP260" s="259" t="s">
        <v>11130</v>
      </c>
      <c r="AQ260" s="259" t="s">
        <v>11306</v>
      </c>
      <c r="AR260" s="259" t="s">
        <v>11131</v>
      </c>
      <c r="AS260" s="259" t="s">
        <v>11132</v>
      </c>
      <c r="AT260" s="241" t="str">
        <f t="shared" si="89"/>
        <v>서쪽 동굴 카루 멀티 미궁 도전</v>
      </c>
      <c r="AU260" s="241" t="str">
        <f t="shared" si="90"/>
        <v>Challenge Karu, the West Cave Multi Labyrinth</v>
      </c>
      <c r="AV260" s="241" t="str">
        <f t="shared" si="91"/>
        <v>挑戰西邊洞穴加露多人迷宮</v>
      </c>
      <c r="AW260" s="241" t="str">
        <f t="shared" si="92"/>
        <v>挑战西边洞穴加露多人迷宫</v>
      </c>
      <c r="AX260" s="241">
        <f t="shared" si="93"/>
        <v>0</v>
      </c>
      <c r="AY260" s="241" t="str">
        <f t="shared" si="94"/>
        <v>ท้าทาย Karu, the West Cave Multi Labyrinth</v>
      </c>
      <c r="AZ260" s="241" t="str">
        <f t="shared" si="95"/>
        <v>Tantangan Labirin Multi Karu, Gua Barat</v>
      </c>
      <c r="BA260" s="241" t="str">
        <f t="shared" si="96"/>
        <v>Hamunin ang Karu, the West Cave Multi Labyrinth</v>
      </c>
      <c r="BB260" s="241" t="str">
        <f t="shared" si="97"/>
        <v>Cabar Labirin Pelbagai Karu, Gua Barat</v>
      </c>
      <c r="BC260" s="244"/>
      <c r="BD260" s="244"/>
      <c r="BE260" s="244"/>
      <c r="BF260" s="244"/>
      <c r="BI260" s="236">
        <v>242259</v>
      </c>
      <c r="BJ260" s="235" t="str">
        <f t="shared" si="98"/>
        <v>메인 퀘스트 259 클리어</v>
      </c>
      <c r="BK260" s="234" t="str">
        <f t="shared" si="99"/>
        <v>Main Quest 259 Clear</v>
      </c>
      <c r="BL260" s="234" t="str">
        <f t="shared" si="100"/>
        <v>主線任務259通關</v>
      </c>
      <c r="BM260" s="234" t="str">
        <f t="shared" si="101"/>
        <v>通关主线任务259</v>
      </c>
      <c r="BN260" s="234" t="str">
        <f t="shared" si="102"/>
        <v>メインクエスト259クリア</v>
      </c>
      <c r="BO260" s="234" t="str">
        <f t="shared" si="103"/>
        <v>เคลียร์ Main Quest 259</v>
      </c>
      <c r="BP260" s="234" t="str">
        <f t="shared" si="104"/>
        <v>Misi Utama 259 Selesai</v>
      </c>
      <c r="BQ260" s="234" t="str">
        <f t="shared" si="105"/>
        <v>Tagumpay sa Pangunahing Quest 259</v>
      </c>
      <c r="BR260" s="234" t="str">
        <f t="shared" si="106"/>
        <v>Selesai Pencarian Utama 259</v>
      </c>
    </row>
    <row r="261" spans="1:70" ht="13.5" thickBot="1" x14ac:dyDescent="0.25">
      <c r="A261" s="31">
        <v>142260</v>
      </c>
      <c r="B261" s="201" t="e" cm="1">
        <f t="array" ref="B261">INDEX($AJ:$AS,MATCH($A261,$AJ:$AJ,0),B$1)</f>
        <v>#N/A</v>
      </c>
      <c r="C261" s="201" t="e" cm="1">
        <f t="array" ref="C261">INDEX($AJ:$AS,MATCH($A261,$AJ:$AJ,0),C$1)</f>
        <v>#N/A</v>
      </c>
      <c r="D261" s="201" t="e" cm="1">
        <f t="array" ref="D261">INDEX($AJ:$AS,MATCH($A261,$AJ:$AJ,0),D$1)</f>
        <v>#N/A</v>
      </c>
      <c r="E261" s="201" t="e" cm="1">
        <f t="array" ref="E261">INDEX($AJ:$AS,MATCH($A261,$AJ:$AJ,0),E$1)</f>
        <v>#N/A</v>
      </c>
      <c r="F261" s="201" t="e" cm="1">
        <f t="array" ref="F261">INDEX($AJ:$AS,MATCH($A261,$AJ:$AJ,0),F$1)</f>
        <v>#N/A</v>
      </c>
      <c r="G261" s="201" t="e" cm="1">
        <f t="array" ref="G261">INDEX($AJ:$AS,MATCH($A261,$AJ:$AJ,0),G$1)</f>
        <v>#N/A</v>
      </c>
      <c r="H261" s="201" t="e" cm="1">
        <f t="array" ref="H261">INDEX($AJ:$AS,MATCH($A261,$AJ:$AJ,0),H$1)</f>
        <v>#N/A</v>
      </c>
      <c r="I261" s="201" t="e" cm="1">
        <f t="array" ref="I261">INDEX($AJ:$AS,MATCH($A261,$AJ:$AJ,0),I$1)</f>
        <v>#N/A</v>
      </c>
      <c r="J261" s="201" t="e" cm="1">
        <f t="array" ref="J261">INDEX($AJ:$AS,MATCH($A261,$AJ:$AJ,0),J$1)</f>
        <v>#N/A</v>
      </c>
      <c r="K261" s="31">
        <v>0</v>
      </c>
      <c r="L261" s="31">
        <v>142260</v>
      </c>
      <c r="M261" s="31" t="str">
        <f>'가이드 작업용'!M261</f>
        <v>잘못된 데이터가 쌓여 사용 X</v>
      </c>
      <c r="N261" s="31" t="e">
        <f t="shared" si="87"/>
        <v>#N/A</v>
      </c>
      <c r="R261" s="140">
        <v>1260</v>
      </c>
      <c r="S261" s="140">
        <v>2</v>
      </c>
      <c r="T261" s="140">
        <v>142260</v>
      </c>
      <c r="U261" s="140">
        <v>242260</v>
      </c>
      <c r="V261" s="186" t="str">
        <f>'가이드 작업용'!M277</f>
        <v>잘못된 데이터가 쌓여 사용 X</v>
      </c>
      <c r="W261" s="197" t="e">
        <f t="shared" si="86"/>
        <v>#N/A</v>
      </c>
      <c r="X261" s="202" t="e">
        <f t="shared" si="88"/>
        <v>#N/A</v>
      </c>
      <c r="AC261" s="201">
        <v>142260</v>
      </c>
      <c r="AI261" s="31">
        <v>332</v>
      </c>
      <c r="AJ261" s="268">
        <v>142332</v>
      </c>
      <c r="AK261" s="258" t="s">
        <v>2466</v>
      </c>
      <c r="AL261" s="269" t="s">
        <v>8479</v>
      </c>
      <c r="AM261" s="259" t="s">
        <v>9330</v>
      </c>
      <c r="AN261" s="259" t="s">
        <v>9331</v>
      </c>
      <c r="AO261" s="260" t="s">
        <v>9332</v>
      </c>
      <c r="AP261" s="259" t="s">
        <v>9333</v>
      </c>
      <c r="AQ261" s="259" t="s">
        <v>9334</v>
      </c>
      <c r="AR261" s="259" t="s">
        <v>9335</v>
      </c>
      <c r="AS261" s="259" t="s">
        <v>9336</v>
      </c>
      <c r="AT261" s="241" t="str">
        <f t="shared" si="89"/>
        <v>MVP 처치</v>
      </c>
      <c r="AU261" s="241" t="str">
        <f t="shared" si="90"/>
        <v>Defeat MVP</v>
      </c>
      <c r="AV261" s="241" t="str">
        <f t="shared" si="91"/>
        <v>擊敗MVP</v>
      </c>
      <c r="AW261" s="241" t="str">
        <f t="shared" si="92"/>
        <v>击杀MVP</v>
      </c>
      <c r="AX261" s="241" t="str">
        <f t="shared" si="93"/>
        <v>一次転職</v>
      </c>
      <c r="AY261" s="241" t="str">
        <f t="shared" si="94"/>
        <v>จัดการ MVP</v>
      </c>
      <c r="AZ261" s="241" t="str">
        <f t="shared" si="95"/>
        <v>Kalahkan MVP</v>
      </c>
      <c r="BA261" s="241" t="str">
        <f t="shared" si="96"/>
        <v>Talunin ang MVP</v>
      </c>
      <c r="BB261" s="241" t="str">
        <f t="shared" si="97"/>
        <v>Tewaskan MVP</v>
      </c>
      <c r="BC261" s="244"/>
      <c r="BD261" s="244"/>
      <c r="BE261" s="244"/>
      <c r="BF261" s="244"/>
      <c r="BI261" s="236">
        <v>242260</v>
      </c>
      <c r="BJ261" s="235" t="str">
        <f t="shared" si="98"/>
        <v>메인 퀘스트 260 클리어</v>
      </c>
      <c r="BK261" s="234" t="str">
        <f t="shared" si="99"/>
        <v>Main Quest 260 Clear</v>
      </c>
      <c r="BL261" s="234" t="str">
        <f t="shared" si="100"/>
        <v>主線任務260通關</v>
      </c>
      <c r="BM261" s="234" t="str">
        <f t="shared" si="101"/>
        <v>通关主线任务260</v>
      </c>
      <c r="BN261" s="234" t="str">
        <f t="shared" si="102"/>
        <v>メインクエスト260クリア</v>
      </c>
      <c r="BO261" s="234" t="str">
        <f t="shared" si="103"/>
        <v>เคลียร์ Main Quest 260</v>
      </c>
      <c r="BP261" s="234" t="str">
        <f t="shared" si="104"/>
        <v>Misi Utama 260 Selesai</v>
      </c>
      <c r="BQ261" s="234" t="str">
        <f t="shared" si="105"/>
        <v>Tagumpay sa Pangunahing Quest 260</v>
      </c>
      <c r="BR261" s="234" t="str">
        <f t="shared" si="106"/>
        <v>Selesai Pencarian Utama 260</v>
      </c>
    </row>
    <row r="262" spans="1:70" ht="13.5" thickBot="1" x14ac:dyDescent="0.25">
      <c r="A262" s="31">
        <v>142261</v>
      </c>
      <c r="B262" s="201" t="e" cm="1">
        <f t="array" ref="B262">INDEX($AJ:$AS,MATCH($A262,$AJ:$AJ,0),B$1)</f>
        <v>#N/A</v>
      </c>
      <c r="C262" s="201" t="e" cm="1">
        <f t="array" ref="C262">INDEX($AJ:$AS,MATCH($A262,$AJ:$AJ,0),C$1)</f>
        <v>#N/A</v>
      </c>
      <c r="D262" s="201" t="e" cm="1">
        <f t="array" ref="D262">INDEX($AJ:$AS,MATCH($A262,$AJ:$AJ,0),D$1)</f>
        <v>#N/A</v>
      </c>
      <c r="E262" s="201" t="e" cm="1">
        <f t="array" ref="E262">INDEX($AJ:$AS,MATCH($A262,$AJ:$AJ,0),E$1)</f>
        <v>#N/A</v>
      </c>
      <c r="F262" s="201" t="e" cm="1">
        <f t="array" ref="F262">INDEX($AJ:$AS,MATCH($A262,$AJ:$AJ,0),F$1)</f>
        <v>#N/A</v>
      </c>
      <c r="G262" s="201" t="e" cm="1">
        <f t="array" ref="G262">INDEX($AJ:$AS,MATCH($A262,$AJ:$AJ,0),G$1)</f>
        <v>#N/A</v>
      </c>
      <c r="H262" s="201" t="e" cm="1">
        <f t="array" ref="H262">INDEX($AJ:$AS,MATCH($A262,$AJ:$AJ,0),H$1)</f>
        <v>#N/A</v>
      </c>
      <c r="I262" s="201" t="e" cm="1">
        <f t="array" ref="I262">INDEX($AJ:$AS,MATCH($A262,$AJ:$AJ,0),I$1)</f>
        <v>#N/A</v>
      </c>
      <c r="J262" s="201" t="e" cm="1">
        <f t="array" ref="J262">INDEX($AJ:$AS,MATCH($A262,$AJ:$AJ,0),J$1)</f>
        <v>#N/A</v>
      </c>
      <c r="K262" s="31">
        <v>0</v>
      </c>
      <c r="L262" s="31">
        <v>142261</v>
      </c>
      <c r="M262" s="31" t="str">
        <f>'가이드 작업용'!M262</f>
        <v>잘못된 데이터가 쌓여 사용 X</v>
      </c>
      <c r="N262" s="31" t="e">
        <f t="shared" si="87"/>
        <v>#N/A</v>
      </c>
      <c r="R262" s="140">
        <v>1261</v>
      </c>
      <c r="S262" s="140">
        <v>2</v>
      </c>
      <c r="T262" s="140">
        <v>142261</v>
      </c>
      <c r="U262" s="140">
        <v>242261</v>
      </c>
      <c r="V262" s="186" t="str">
        <f>'가이드 작업용'!M278</f>
        <v>잘못된 데이터가 쌓여 사용 X</v>
      </c>
      <c r="W262" s="197" t="e">
        <f t="shared" si="86"/>
        <v>#N/A</v>
      </c>
      <c r="X262" s="202" t="e">
        <f t="shared" si="88"/>
        <v>#N/A</v>
      </c>
      <c r="AC262" s="201">
        <v>142261</v>
      </c>
      <c r="AI262" s="31">
        <v>333</v>
      </c>
      <c r="AJ262" s="268">
        <v>142333</v>
      </c>
      <c r="AK262" s="258" t="s">
        <v>10671</v>
      </c>
      <c r="AL262" s="269" t="s">
        <v>11133</v>
      </c>
      <c r="AM262" s="259" t="s">
        <v>11134</v>
      </c>
      <c r="AN262" s="259" t="s">
        <v>11135</v>
      </c>
      <c r="AO262" s="260">
        <v>0</v>
      </c>
      <c r="AP262" s="259" t="s">
        <v>11136</v>
      </c>
      <c r="AQ262" s="259" t="s">
        <v>11137</v>
      </c>
      <c r="AR262" s="259" t="s">
        <v>11138</v>
      </c>
      <c r="AS262" s="259" t="s">
        <v>11120</v>
      </c>
      <c r="AT262" s="241" t="str">
        <f t="shared" si="89"/>
        <v>타라 프로그 보스 처치</v>
      </c>
      <c r="AU262" s="241" t="str">
        <f t="shared" si="90"/>
        <v>Defeat Thara Frog Boss</v>
      </c>
      <c r="AV262" s="241" t="str">
        <f t="shared" si="91"/>
        <v>擊敗達拉蛙BOSS</v>
      </c>
      <c r="AW262" s="241" t="str">
        <f t="shared" si="92"/>
        <v>击杀达拉蛙BOSS</v>
      </c>
      <c r="AX262" s="241">
        <f t="shared" si="93"/>
        <v>0</v>
      </c>
      <c r="AY262" s="241" t="str">
        <f t="shared" si="94"/>
        <v>จัดการ Thara Frog BOSS</v>
      </c>
      <c r="AZ262" s="241" t="str">
        <f t="shared" si="95"/>
        <v>Kalahkan Bos Thara Frog</v>
      </c>
      <c r="BA262" s="241" t="str">
        <f t="shared" si="96"/>
        <v>Talunin ang Thara Frog Boss</v>
      </c>
      <c r="BB262" s="241" t="str">
        <f t="shared" si="97"/>
        <v>Tewaskan Katak Thara</v>
      </c>
      <c r="BC262" s="244"/>
      <c r="BD262" s="244"/>
      <c r="BE262" s="244"/>
      <c r="BF262" s="244"/>
      <c r="BI262" s="236">
        <v>242261</v>
      </c>
      <c r="BJ262" s="235" t="str">
        <f t="shared" si="98"/>
        <v>메인 퀘스트 261 클리어</v>
      </c>
      <c r="BK262" s="234" t="str">
        <f t="shared" si="99"/>
        <v>Main Quest 261 Clear</v>
      </c>
      <c r="BL262" s="234" t="str">
        <f t="shared" si="100"/>
        <v>主線任務261通關</v>
      </c>
      <c r="BM262" s="234" t="str">
        <f t="shared" si="101"/>
        <v>通关主线任务261</v>
      </c>
      <c r="BN262" s="234" t="str">
        <f t="shared" si="102"/>
        <v>メインクエスト261クリア</v>
      </c>
      <c r="BO262" s="234" t="str">
        <f t="shared" si="103"/>
        <v>เคลียร์ Main Quest 261</v>
      </c>
      <c r="BP262" s="234" t="str">
        <f t="shared" si="104"/>
        <v>Misi Utama 261 Selesai</v>
      </c>
      <c r="BQ262" s="234" t="str">
        <f t="shared" si="105"/>
        <v>Tagumpay sa Pangunahing Quest 261</v>
      </c>
      <c r="BR262" s="234" t="str">
        <f t="shared" si="106"/>
        <v>Selesai Pencarian Utama 261</v>
      </c>
    </row>
    <row r="263" spans="1:70" ht="13.5" thickBot="1" x14ac:dyDescent="0.25">
      <c r="A263" s="31">
        <v>142262</v>
      </c>
      <c r="B263" s="201" t="e" cm="1">
        <f t="array" ref="B263">INDEX($AJ:$AS,MATCH($A263,$AJ:$AJ,0),B$1)</f>
        <v>#N/A</v>
      </c>
      <c r="C263" s="201" t="e" cm="1">
        <f t="array" ref="C263">INDEX($AJ:$AS,MATCH($A263,$AJ:$AJ,0),C$1)</f>
        <v>#N/A</v>
      </c>
      <c r="D263" s="201" t="e" cm="1">
        <f t="array" ref="D263">INDEX($AJ:$AS,MATCH($A263,$AJ:$AJ,0),D$1)</f>
        <v>#N/A</v>
      </c>
      <c r="E263" s="201" t="e" cm="1">
        <f t="array" ref="E263">INDEX($AJ:$AS,MATCH($A263,$AJ:$AJ,0),E$1)</f>
        <v>#N/A</v>
      </c>
      <c r="F263" s="201" t="e" cm="1">
        <f t="array" ref="F263">INDEX($AJ:$AS,MATCH($A263,$AJ:$AJ,0),F$1)</f>
        <v>#N/A</v>
      </c>
      <c r="G263" s="201" t="e" cm="1">
        <f t="array" ref="G263">INDEX($AJ:$AS,MATCH($A263,$AJ:$AJ,0),G$1)</f>
        <v>#N/A</v>
      </c>
      <c r="H263" s="201" t="e" cm="1">
        <f t="array" ref="H263">INDEX($AJ:$AS,MATCH($A263,$AJ:$AJ,0),H$1)</f>
        <v>#N/A</v>
      </c>
      <c r="I263" s="201" t="e" cm="1">
        <f t="array" ref="I263">INDEX($AJ:$AS,MATCH($A263,$AJ:$AJ,0),I$1)</f>
        <v>#N/A</v>
      </c>
      <c r="J263" s="201" t="e" cm="1">
        <f t="array" ref="J263">INDEX($AJ:$AS,MATCH($A263,$AJ:$AJ,0),J$1)</f>
        <v>#N/A</v>
      </c>
      <c r="K263" s="31">
        <v>0</v>
      </c>
      <c r="L263" s="31">
        <v>142262</v>
      </c>
      <c r="M263" s="31" t="str">
        <f>'가이드 작업용'!M263</f>
        <v>잘못된 데이터가 쌓여 사용 X</v>
      </c>
      <c r="N263" s="31" t="e">
        <f t="shared" si="87"/>
        <v>#N/A</v>
      </c>
      <c r="R263" s="140">
        <v>1262</v>
      </c>
      <c r="S263" s="140">
        <v>2</v>
      </c>
      <c r="T263" s="140">
        <v>142262</v>
      </c>
      <c r="U263" s="140">
        <v>242262</v>
      </c>
      <c r="V263" s="186" t="str">
        <f>'가이드 작업용'!M279</f>
        <v>잘못된 데이터가 쌓여 사용 X</v>
      </c>
      <c r="W263" s="197" t="e">
        <f t="shared" si="86"/>
        <v>#N/A</v>
      </c>
      <c r="X263" s="202" t="e">
        <f t="shared" si="88"/>
        <v>#N/A</v>
      </c>
      <c r="AC263" s="201">
        <v>142262</v>
      </c>
      <c r="AI263" s="31">
        <v>334</v>
      </c>
      <c r="AJ263" s="268">
        <v>142334</v>
      </c>
      <c r="AK263" s="258" t="s">
        <v>10672</v>
      </c>
      <c r="AL263" s="269" t="s">
        <v>11139</v>
      </c>
      <c r="AM263" s="259" t="s">
        <v>11140</v>
      </c>
      <c r="AN263" s="259" t="s">
        <v>11141</v>
      </c>
      <c r="AO263" s="260">
        <v>0</v>
      </c>
      <c r="AP263" s="259" t="s">
        <v>11142</v>
      </c>
      <c r="AQ263" s="259" t="s">
        <v>11143</v>
      </c>
      <c r="AR263" s="259" t="s">
        <v>11144</v>
      </c>
      <c r="AS263" s="259" t="s">
        <v>11145</v>
      </c>
      <c r="AT263" s="241" t="str">
        <f t="shared" si="89"/>
        <v>에스터 처치</v>
      </c>
      <c r="AU263" s="241" t="str">
        <f t="shared" si="90"/>
        <v>Defeat Aster</v>
      </c>
      <c r="AV263" s="241" t="str">
        <f t="shared" si="91"/>
        <v>擊敗海星</v>
      </c>
      <c r="AW263" s="241" t="str">
        <f t="shared" si="92"/>
        <v>击杀海星</v>
      </c>
      <c r="AX263" s="241">
        <f t="shared" si="93"/>
        <v>0</v>
      </c>
      <c r="AY263" s="241" t="str">
        <f t="shared" si="94"/>
        <v>จัดการ Aster</v>
      </c>
      <c r="AZ263" s="241" t="str">
        <f t="shared" si="95"/>
        <v>Kalahkan Aster</v>
      </c>
      <c r="BA263" s="241" t="str">
        <f t="shared" si="96"/>
        <v>Talunin ang Aster</v>
      </c>
      <c r="BB263" s="241" t="str">
        <f t="shared" si="97"/>
        <v>Tewaskan Aster</v>
      </c>
      <c r="BC263" s="244"/>
      <c r="BD263" s="244"/>
      <c r="BE263" s="244"/>
      <c r="BF263" s="244"/>
      <c r="BI263" s="236">
        <v>242262</v>
      </c>
      <c r="BJ263" s="235" t="str">
        <f t="shared" si="98"/>
        <v>메인 퀘스트 262 클리어</v>
      </c>
      <c r="BK263" s="234" t="str">
        <f t="shared" si="99"/>
        <v>Main Quest 262 Clear</v>
      </c>
      <c r="BL263" s="234" t="str">
        <f t="shared" si="100"/>
        <v>主線任務262通關</v>
      </c>
      <c r="BM263" s="234" t="str">
        <f t="shared" si="101"/>
        <v>通关主线任务262</v>
      </c>
      <c r="BN263" s="234" t="str">
        <f t="shared" si="102"/>
        <v>メインクエスト262クリア</v>
      </c>
      <c r="BO263" s="234" t="str">
        <f t="shared" si="103"/>
        <v>เคลียร์ Main Quest 262</v>
      </c>
      <c r="BP263" s="234" t="str">
        <f t="shared" si="104"/>
        <v>Misi Utama 262 Selesai</v>
      </c>
      <c r="BQ263" s="234" t="str">
        <f t="shared" si="105"/>
        <v>Tagumpay sa Pangunahing Quest 262</v>
      </c>
      <c r="BR263" s="234" t="str">
        <f t="shared" si="106"/>
        <v>Selesai Pencarian Utama 262</v>
      </c>
    </row>
    <row r="264" spans="1:70" ht="13.5" thickBot="1" x14ac:dyDescent="0.25">
      <c r="A264" s="31">
        <v>142263</v>
      </c>
      <c r="B264" s="201" t="e" cm="1">
        <f t="array" ref="B264">INDEX($AJ:$AS,MATCH($A264,$AJ:$AJ,0),B$1)</f>
        <v>#N/A</v>
      </c>
      <c r="C264" s="201" t="e" cm="1">
        <f t="array" ref="C264">INDEX($AJ:$AS,MATCH($A264,$AJ:$AJ,0),C$1)</f>
        <v>#N/A</v>
      </c>
      <c r="D264" s="201" t="e" cm="1">
        <f t="array" ref="D264">INDEX($AJ:$AS,MATCH($A264,$AJ:$AJ,0),D$1)</f>
        <v>#N/A</v>
      </c>
      <c r="E264" s="201" t="e" cm="1">
        <f t="array" ref="E264">INDEX($AJ:$AS,MATCH($A264,$AJ:$AJ,0),E$1)</f>
        <v>#N/A</v>
      </c>
      <c r="F264" s="201" t="e" cm="1">
        <f t="array" ref="F264">INDEX($AJ:$AS,MATCH($A264,$AJ:$AJ,0),F$1)</f>
        <v>#N/A</v>
      </c>
      <c r="G264" s="201" t="e" cm="1">
        <f t="array" ref="G264">INDEX($AJ:$AS,MATCH($A264,$AJ:$AJ,0),G$1)</f>
        <v>#N/A</v>
      </c>
      <c r="H264" s="201" t="e" cm="1">
        <f t="array" ref="H264">INDEX($AJ:$AS,MATCH($A264,$AJ:$AJ,0),H$1)</f>
        <v>#N/A</v>
      </c>
      <c r="I264" s="201" t="e" cm="1">
        <f t="array" ref="I264">INDEX($AJ:$AS,MATCH($A264,$AJ:$AJ,0),I$1)</f>
        <v>#N/A</v>
      </c>
      <c r="J264" s="201" t="e" cm="1">
        <f t="array" ref="J264">INDEX($AJ:$AS,MATCH($A264,$AJ:$AJ,0),J$1)</f>
        <v>#N/A</v>
      </c>
      <c r="K264" s="31">
        <v>0</v>
      </c>
      <c r="L264" s="31">
        <v>142263</v>
      </c>
      <c r="M264" s="31" t="str">
        <f>'가이드 작업용'!M264</f>
        <v>잘못된 데이터가 쌓여 사용 X</v>
      </c>
      <c r="N264" s="31" t="e">
        <f t="shared" si="87"/>
        <v>#N/A</v>
      </c>
      <c r="R264" s="140">
        <v>1263</v>
      </c>
      <c r="S264" s="140">
        <v>2</v>
      </c>
      <c r="T264" s="140">
        <v>142263</v>
      </c>
      <c r="U264" s="140">
        <v>242263</v>
      </c>
      <c r="V264" s="186" t="str">
        <f>'가이드 작업용'!M280</f>
        <v>잘못된 데이터가 쌓여 사용 X</v>
      </c>
      <c r="W264" s="197" t="e">
        <f t="shared" si="86"/>
        <v>#N/A</v>
      </c>
      <c r="X264" s="202" t="e">
        <f t="shared" si="88"/>
        <v>#N/A</v>
      </c>
      <c r="AC264" s="201">
        <v>142263</v>
      </c>
      <c r="AI264" s="31">
        <v>335</v>
      </c>
      <c r="AJ264" s="268">
        <v>142335</v>
      </c>
      <c r="AK264" s="258" t="s">
        <v>10511</v>
      </c>
      <c r="AL264" s="269" t="s">
        <v>11146</v>
      </c>
      <c r="AM264" s="259" t="s">
        <v>11147</v>
      </c>
      <c r="AN264" s="259" t="s">
        <v>11148</v>
      </c>
      <c r="AO264" s="260">
        <v>0</v>
      </c>
      <c r="AP264" s="259" t="s">
        <v>11149</v>
      </c>
      <c r="AQ264" s="259" t="s">
        <v>11150</v>
      </c>
      <c r="AR264" s="259" t="s">
        <v>11151</v>
      </c>
      <c r="AS264" s="259" t="s">
        <v>11152</v>
      </c>
      <c r="AT264" s="241" t="str">
        <f t="shared" si="89"/>
        <v>비공정 정복</v>
      </c>
      <c r="AU264" s="241" t="str">
        <f t="shared" si="90"/>
        <v>Conquer Airship</v>
      </c>
      <c r="AV264" s="241" t="str">
        <f t="shared" si="91"/>
        <v>征服飛空艇</v>
      </c>
      <c r="AW264" s="241" t="str">
        <f t="shared" si="92"/>
        <v>征服飞空艇</v>
      </c>
      <c r="AX264" s="241">
        <f t="shared" si="93"/>
        <v>0</v>
      </c>
      <c r="AY264" s="241" t="str">
        <f t="shared" si="94"/>
        <v>พิชิต Airship</v>
      </c>
      <c r="AZ264" s="241" t="str">
        <f t="shared" si="95"/>
        <v>Taklukkan Kapal Udara</v>
      </c>
      <c r="BA264" s="241" t="str">
        <f t="shared" si="96"/>
        <v>Sakupin ang Airship</v>
      </c>
      <c r="BB264" s="241" t="str">
        <f t="shared" si="97"/>
        <v>Takluki Kapal Udara</v>
      </c>
      <c r="BC264" s="244"/>
      <c r="BD264" s="244"/>
      <c r="BE264" s="244"/>
      <c r="BF264" s="244"/>
      <c r="BI264" s="236">
        <v>242263</v>
      </c>
      <c r="BJ264" s="235" t="str">
        <f t="shared" si="98"/>
        <v>메인 퀘스트 263 클리어</v>
      </c>
      <c r="BK264" s="234" t="str">
        <f t="shared" si="99"/>
        <v>Main Quest 263 Clear</v>
      </c>
      <c r="BL264" s="234" t="str">
        <f t="shared" si="100"/>
        <v>主線任務263通關</v>
      </c>
      <c r="BM264" s="234" t="str">
        <f t="shared" si="101"/>
        <v>通关主线任务263</v>
      </c>
      <c r="BN264" s="234" t="str">
        <f t="shared" si="102"/>
        <v>メインクエスト263クリア</v>
      </c>
      <c r="BO264" s="234" t="str">
        <f t="shared" si="103"/>
        <v>เคลียร์ Main Quest 263</v>
      </c>
      <c r="BP264" s="234" t="str">
        <f t="shared" si="104"/>
        <v>Misi Utama 263 Selesai</v>
      </c>
      <c r="BQ264" s="234" t="str">
        <f t="shared" si="105"/>
        <v>Tagumpay sa Pangunahing Quest 263</v>
      </c>
      <c r="BR264" s="234" t="str">
        <f t="shared" si="106"/>
        <v>Selesai Pencarian Utama 263</v>
      </c>
    </row>
    <row r="265" spans="1:70" ht="13.5" thickBot="1" x14ac:dyDescent="0.25">
      <c r="A265" s="31">
        <v>142264</v>
      </c>
      <c r="B265" s="201" t="e" cm="1">
        <f t="array" ref="B265">INDEX($AJ:$AS,MATCH($A265,$AJ:$AJ,0),B$1)</f>
        <v>#N/A</v>
      </c>
      <c r="C265" s="201" t="e" cm="1">
        <f t="array" ref="C265">INDEX($AJ:$AS,MATCH($A265,$AJ:$AJ,0),C$1)</f>
        <v>#N/A</v>
      </c>
      <c r="D265" s="201" t="e" cm="1">
        <f t="array" ref="D265">INDEX($AJ:$AS,MATCH($A265,$AJ:$AJ,0),D$1)</f>
        <v>#N/A</v>
      </c>
      <c r="E265" s="201" t="e" cm="1">
        <f t="array" ref="E265">INDEX($AJ:$AS,MATCH($A265,$AJ:$AJ,0),E$1)</f>
        <v>#N/A</v>
      </c>
      <c r="F265" s="201" t="e" cm="1">
        <f t="array" ref="F265">INDEX($AJ:$AS,MATCH($A265,$AJ:$AJ,0),F$1)</f>
        <v>#N/A</v>
      </c>
      <c r="G265" s="201" t="e" cm="1">
        <f t="array" ref="G265">INDEX($AJ:$AS,MATCH($A265,$AJ:$AJ,0),G$1)</f>
        <v>#N/A</v>
      </c>
      <c r="H265" s="201" t="e" cm="1">
        <f t="array" ref="H265">INDEX($AJ:$AS,MATCH($A265,$AJ:$AJ,0),H$1)</f>
        <v>#N/A</v>
      </c>
      <c r="I265" s="201" t="e" cm="1">
        <f t="array" ref="I265">INDEX($AJ:$AS,MATCH($A265,$AJ:$AJ,0),I$1)</f>
        <v>#N/A</v>
      </c>
      <c r="J265" s="201" t="e" cm="1">
        <f t="array" ref="J265">INDEX($AJ:$AS,MATCH($A265,$AJ:$AJ,0),J$1)</f>
        <v>#N/A</v>
      </c>
      <c r="K265" s="31">
        <v>0</v>
      </c>
      <c r="L265" s="31">
        <v>142264</v>
      </c>
      <c r="M265" s="31" t="str">
        <f>'가이드 작업용'!M265</f>
        <v>잘못된 데이터가 쌓여 사용 X</v>
      </c>
      <c r="N265" s="31" t="e">
        <f t="shared" si="87"/>
        <v>#N/A</v>
      </c>
      <c r="R265" s="140">
        <v>1264</v>
      </c>
      <c r="S265" s="140">
        <v>2</v>
      </c>
      <c r="T265" s="140">
        <v>142264</v>
      </c>
      <c r="U265" s="140">
        <v>242264</v>
      </c>
      <c r="V265" s="186" t="str">
        <f>'가이드 작업용'!M281</f>
        <v>잘못된 데이터가 쌓여 사용 X</v>
      </c>
      <c r="W265" s="197" t="e">
        <f t="shared" si="86"/>
        <v>#N/A</v>
      </c>
      <c r="X265" s="202" t="e">
        <f t="shared" si="88"/>
        <v>#N/A</v>
      </c>
      <c r="AC265" s="201">
        <v>142264</v>
      </c>
      <c r="AI265" s="31">
        <v>336</v>
      </c>
      <c r="AJ265" s="268">
        <v>142336</v>
      </c>
      <c r="AK265" s="258" t="s">
        <v>2466</v>
      </c>
      <c r="AL265" s="269" t="s">
        <v>8479</v>
      </c>
      <c r="AM265" s="259" t="s">
        <v>9330</v>
      </c>
      <c r="AN265" s="259" t="s">
        <v>9331</v>
      </c>
      <c r="AO265" s="260" t="s">
        <v>9332</v>
      </c>
      <c r="AP265" s="259" t="s">
        <v>9333</v>
      </c>
      <c r="AQ265" s="259" t="s">
        <v>9334</v>
      </c>
      <c r="AR265" s="259" t="s">
        <v>9335</v>
      </c>
      <c r="AS265" s="259" t="s">
        <v>9336</v>
      </c>
      <c r="AT265" s="241" t="str">
        <f t="shared" si="89"/>
        <v>MVP 처치</v>
      </c>
      <c r="AU265" s="241" t="str">
        <f t="shared" si="90"/>
        <v>Defeat MVP</v>
      </c>
      <c r="AV265" s="241" t="str">
        <f t="shared" si="91"/>
        <v>擊敗MVP</v>
      </c>
      <c r="AW265" s="241" t="str">
        <f t="shared" si="92"/>
        <v>击杀MVP</v>
      </c>
      <c r="AX265" s="241" t="str">
        <f t="shared" si="93"/>
        <v>一次転職</v>
      </c>
      <c r="AY265" s="241" t="str">
        <f t="shared" si="94"/>
        <v>จัดการ MVP</v>
      </c>
      <c r="AZ265" s="241" t="str">
        <f t="shared" si="95"/>
        <v>Kalahkan MVP</v>
      </c>
      <c r="BA265" s="241" t="str">
        <f t="shared" si="96"/>
        <v>Talunin ang MVP</v>
      </c>
      <c r="BB265" s="241" t="str">
        <f t="shared" si="97"/>
        <v>Tewaskan MVP</v>
      </c>
      <c r="BC265" s="244"/>
      <c r="BD265" s="244"/>
      <c r="BE265" s="244"/>
      <c r="BF265" s="244"/>
      <c r="BI265" s="236">
        <v>242264</v>
      </c>
      <c r="BJ265" s="235" t="str">
        <f t="shared" si="98"/>
        <v>메인 퀘스트 264 클리어</v>
      </c>
      <c r="BK265" s="234" t="str">
        <f t="shared" si="99"/>
        <v>Main Quest 264 Clear</v>
      </c>
      <c r="BL265" s="234" t="str">
        <f t="shared" si="100"/>
        <v>主線任務264通關</v>
      </c>
      <c r="BM265" s="234" t="str">
        <f t="shared" si="101"/>
        <v>通关主线任务264</v>
      </c>
      <c r="BN265" s="234" t="str">
        <f t="shared" si="102"/>
        <v>メインクエスト264クリア</v>
      </c>
      <c r="BO265" s="234" t="str">
        <f t="shared" si="103"/>
        <v>เคลียร์ Main Quest 264</v>
      </c>
      <c r="BP265" s="234" t="str">
        <f t="shared" si="104"/>
        <v>Misi Utama 264 Selesai</v>
      </c>
      <c r="BQ265" s="234" t="str">
        <f t="shared" si="105"/>
        <v>Tagumpay sa Pangunahing Quest 264</v>
      </c>
      <c r="BR265" s="234" t="str">
        <f t="shared" si="106"/>
        <v>Selesai Pencarian Utama 264</v>
      </c>
    </row>
    <row r="266" spans="1:70" ht="13.5" thickBot="1" x14ac:dyDescent="0.25">
      <c r="A266" s="31">
        <v>142265</v>
      </c>
      <c r="B266" s="201" t="e" cm="1">
        <f t="array" ref="B266">INDEX($AJ:$AS,MATCH($A266,$AJ:$AJ,0),B$1)</f>
        <v>#N/A</v>
      </c>
      <c r="C266" s="201" t="e" cm="1">
        <f t="array" ref="C266">INDEX($AJ:$AS,MATCH($A266,$AJ:$AJ,0),C$1)</f>
        <v>#N/A</v>
      </c>
      <c r="D266" s="201" t="e" cm="1">
        <f t="array" ref="D266">INDEX($AJ:$AS,MATCH($A266,$AJ:$AJ,0),D$1)</f>
        <v>#N/A</v>
      </c>
      <c r="E266" s="201" t="e" cm="1">
        <f t="array" ref="E266">INDEX($AJ:$AS,MATCH($A266,$AJ:$AJ,0),E$1)</f>
        <v>#N/A</v>
      </c>
      <c r="F266" s="201" t="e" cm="1">
        <f t="array" ref="F266">INDEX($AJ:$AS,MATCH($A266,$AJ:$AJ,0),F$1)</f>
        <v>#N/A</v>
      </c>
      <c r="G266" s="201" t="e" cm="1">
        <f t="array" ref="G266">INDEX($AJ:$AS,MATCH($A266,$AJ:$AJ,0),G$1)</f>
        <v>#N/A</v>
      </c>
      <c r="H266" s="201" t="e" cm="1">
        <f t="array" ref="H266">INDEX($AJ:$AS,MATCH($A266,$AJ:$AJ,0),H$1)</f>
        <v>#N/A</v>
      </c>
      <c r="I266" s="201" t="e" cm="1">
        <f t="array" ref="I266">INDEX($AJ:$AS,MATCH($A266,$AJ:$AJ,0),I$1)</f>
        <v>#N/A</v>
      </c>
      <c r="J266" s="201" t="e" cm="1">
        <f t="array" ref="J266">INDEX($AJ:$AS,MATCH($A266,$AJ:$AJ,0),J$1)</f>
        <v>#N/A</v>
      </c>
      <c r="K266" s="31">
        <v>0</v>
      </c>
      <c r="L266" s="31">
        <v>142265</v>
      </c>
      <c r="M266" s="31" t="str">
        <f>'가이드 작업용'!M266</f>
        <v>잘못된 데이터가 쌓여 사용 X</v>
      </c>
      <c r="N266" s="31" t="e">
        <f t="shared" si="87"/>
        <v>#N/A</v>
      </c>
      <c r="R266" s="140">
        <v>1265</v>
      </c>
      <c r="S266" s="140">
        <v>2</v>
      </c>
      <c r="T266" s="140">
        <v>142265</v>
      </c>
      <c r="U266" s="140">
        <v>242265</v>
      </c>
      <c r="V266" s="186" t="str">
        <f>'가이드 작업용'!M282</f>
        <v>잘못된 데이터가 쌓여 사용 X</v>
      </c>
      <c r="W266" s="197" t="e">
        <f t="shared" si="86"/>
        <v>#N/A</v>
      </c>
      <c r="X266" s="202" t="e">
        <f t="shared" si="88"/>
        <v>#N/A</v>
      </c>
      <c r="AC266" s="201">
        <v>142265</v>
      </c>
      <c r="AI266" s="31">
        <v>337</v>
      </c>
      <c r="AJ266" s="268">
        <v>142337</v>
      </c>
      <c r="AK266" s="258" t="s">
        <v>10673</v>
      </c>
      <c r="AL266" s="269" t="s">
        <v>11153</v>
      </c>
      <c r="AM266" s="259" t="s">
        <v>11154</v>
      </c>
      <c r="AN266" s="259" t="s">
        <v>11155</v>
      </c>
      <c r="AO266" s="260">
        <v>0</v>
      </c>
      <c r="AP266" s="259" t="s">
        <v>11156</v>
      </c>
      <c r="AQ266" s="259" t="s">
        <v>11157</v>
      </c>
      <c r="AR266" s="259" t="s">
        <v>11158</v>
      </c>
      <c r="AS266" s="259" t="s">
        <v>11159</v>
      </c>
      <c r="AT266" s="241" t="str">
        <f t="shared" si="89"/>
        <v>에스터 보스 처치</v>
      </c>
      <c r="AU266" s="241" t="str">
        <f t="shared" si="90"/>
        <v>Defeat Aster Boss</v>
      </c>
      <c r="AV266" s="241" t="str">
        <f t="shared" si="91"/>
        <v>擊敗海星BOSS</v>
      </c>
      <c r="AW266" s="241" t="str">
        <f t="shared" si="92"/>
        <v>击杀海星BOSS</v>
      </c>
      <c r="AX266" s="241">
        <f t="shared" si="93"/>
        <v>0</v>
      </c>
      <c r="AY266" s="241" t="str">
        <f t="shared" si="94"/>
        <v>จัดการ Aster BOSS</v>
      </c>
      <c r="AZ266" s="241" t="str">
        <f t="shared" si="95"/>
        <v>Kalahkan Bos Aster</v>
      </c>
      <c r="BA266" s="241" t="str">
        <f t="shared" si="96"/>
        <v>Talunin ang Aster Boss</v>
      </c>
      <c r="BB266" s="241" t="str">
        <f t="shared" si="97"/>
        <v>Tewaskan Boss Aster</v>
      </c>
      <c r="BC266" s="244"/>
      <c r="BD266" s="244"/>
      <c r="BE266" s="244"/>
      <c r="BF266" s="244"/>
      <c r="BI266" s="236">
        <v>242265</v>
      </c>
      <c r="BJ266" s="235" t="str">
        <f t="shared" si="98"/>
        <v>메인 퀘스트 265 클리어</v>
      </c>
      <c r="BK266" s="234" t="str">
        <f t="shared" si="99"/>
        <v>Main Quest 265 Clear</v>
      </c>
      <c r="BL266" s="234" t="str">
        <f t="shared" si="100"/>
        <v>主線任務265通關</v>
      </c>
      <c r="BM266" s="234" t="str">
        <f t="shared" si="101"/>
        <v>通关主线任务265</v>
      </c>
      <c r="BN266" s="234" t="str">
        <f t="shared" si="102"/>
        <v>メインクエスト265クリア</v>
      </c>
      <c r="BO266" s="234" t="str">
        <f t="shared" si="103"/>
        <v>เคลียร์ Main Quest 265</v>
      </c>
      <c r="BP266" s="234" t="str">
        <f t="shared" si="104"/>
        <v>Misi Utama 265 Selesai</v>
      </c>
      <c r="BQ266" s="234" t="str">
        <f t="shared" si="105"/>
        <v>Tagumpay sa Pangunahing Quest 265</v>
      </c>
      <c r="BR266" s="234" t="str">
        <f t="shared" si="106"/>
        <v>Selesai Pencarian Utama 265</v>
      </c>
    </row>
    <row r="267" spans="1:70" ht="13.5" thickBot="1" x14ac:dyDescent="0.25">
      <c r="A267" s="31">
        <v>142266</v>
      </c>
      <c r="B267" s="201" t="e" cm="1">
        <f t="array" ref="B267">INDEX($AJ:$AS,MATCH($A267,$AJ:$AJ,0),B$1)</f>
        <v>#N/A</v>
      </c>
      <c r="C267" s="201" t="e" cm="1">
        <f t="array" ref="C267">INDEX($AJ:$AS,MATCH($A267,$AJ:$AJ,0),C$1)</f>
        <v>#N/A</v>
      </c>
      <c r="D267" s="201" t="e" cm="1">
        <f t="array" ref="D267">INDEX($AJ:$AS,MATCH($A267,$AJ:$AJ,0),D$1)</f>
        <v>#N/A</v>
      </c>
      <c r="E267" s="201" t="e" cm="1">
        <f t="array" ref="E267">INDEX($AJ:$AS,MATCH($A267,$AJ:$AJ,0),E$1)</f>
        <v>#N/A</v>
      </c>
      <c r="F267" s="201" t="e" cm="1">
        <f t="array" ref="F267">INDEX($AJ:$AS,MATCH($A267,$AJ:$AJ,0),F$1)</f>
        <v>#N/A</v>
      </c>
      <c r="G267" s="201" t="e" cm="1">
        <f t="array" ref="G267">INDEX($AJ:$AS,MATCH($A267,$AJ:$AJ,0),G$1)</f>
        <v>#N/A</v>
      </c>
      <c r="H267" s="201" t="e" cm="1">
        <f t="array" ref="H267">INDEX($AJ:$AS,MATCH($A267,$AJ:$AJ,0),H$1)</f>
        <v>#N/A</v>
      </c>
      <c r="I267" s="201" t="e" cm="1">
        <f t="array" ref="I267">INDEX($AJ:$AS,MATCH($A267,$AJ:$AJ,0),I$1)</f>
        <v>#N/A</v>
      </c>
      <c r="J267" s="201" t="e" cm="1">
        <f t="array" ref="J267">INDEX($AJ:$AS,MATCH($A267,$AJ:$AJ,0),J$1)</f>
        <v>#N/A</v>
      </c>
      <c r="K267" s="31">
        <v>0</v>
      </c>
      <c r="L267" s="31">
        <v>142266</v>
      </c>
      <c r="M267" s="31" t="str">
        <f>'가이드 작업용'!M267</f>
        <v>잘못된 데이터가 쌓여 사용 X</v>
      </c>
      <c r="N267" s="31" t="e">
        <f t="shared" si="87"/>
        <v>#N/A</v>
      </c>
      <c r="R267" s="140">
        <v>1266</v>
      </c>
      <c r="S267" s="140">
        <v>2</v>
      </c>
      <c r="T267" s="140">
        <v>142266</v>
      </c>
      <c r="U267" s="140">
        <v>242266</v>
      </c>
      <c r="V267" s="186" t="str">
        <f>'가이드 작업용'!M283</f>
        <v>잘못된 데이터가 쌓여 사용 X</v>
      </c>
      <c r="W267" s="197" t="e">
        <f t="shared" si="86"/>
        <v>#N/A</v>
      </c>
      <c r="X267" s="202" t="e">
        <f t="shared" si="88"/>
        <v>#N/A</v>
      </c>
      <c r="AC267" s="201">
        <v>142266</v>
      </c>
      <c r="AI267" s="31">
        <v>338</v>
      </c>
      <c r="AJ267" s="268">
        <v>142338</v>
      </c>
      <c r="AK267" s="258" t="s">
        <v>10674</v>
      </c>
      <c r="AL267" s="269" t="s">
        <v>11160</v>
      </c>
      <c r="AM267" s="259" t="s">
        <v>11161</v>
      </c>
      <c r="AN267" s="259" t="s">
        <v>11162</v>
      </c>
      <c r="AO267" s="260">
        <v>0</v>
      </c>
      <c r="AP267" s="259" t="s">
        <v>11163</v>
      </c>
      <c r="AQ267" s="259" t="s">
        <v>11164</v>
      </c>
      <c r="AR267" s="259" t="s">
        <v>11165</v>
      </c>
      <c r="AS267" s="259" t="s">
        <v>11166</v>
      </c>
      <c r="AT267" s="241" t="str">
        <f t="shared" si="89"/>
        <v>머맨 처치</v>
      </c>
      <c r="AU267" s="241" t="str">
        <f t="shared" si="90"/>
        <v>Defeat Merman</v>
      </c>
      <c r="AV267" s="241" t="str">
        <f t="shared" si="91"/>
        <v>擊敗人魚士兵</v>
      </c>
      <c r="AW267" s="241" t="str">
        <f t="shared" si="92"/>
        <v>击杀人鱼士兵</v>
      </c>
      <c r="AX267" s="241">
        <f t="shared" si="93"/>
        <v>0</v>
      </c>
      <c r="AY267" s="241" t="str">
        <f t="shared" si="94"/>
        <v>จัดการ Merman</v>
      </c>
      <c r="AZ267" s="241" t="str">
        <f t="shared" si="95"/>
        <v>Kalahkan Merman</v>
      </c>
      <c r="BA267" s="241" t="str">
        <f t="shared" si="96"/>
        <v>Talunin ang Merman</v>
      </c>
      <c r="BB267" s="241" t="str">
        <f t="shared" si="97"/>
        <v>Tewaskan Ikan Duyung Jantan</v>
      </c>
      <c r="BC267" s="244"/>
      <c r="BD267" s="244"/>
      <c r="BE267" s="244"/>
      <c r="BF267" s="244"/>
      <c r="BI267" s="236">
        <v>242266</v>
      </c>
      <c r="BJ267" s="235" t="str">
        <f>"메인 퀘스트 "&amp;ROW()-1&amp;" 클리어"</f>
        <v>메인 퀘스트 266 클리어</v>
      </c>
      <c r="BK267" s="234" t="str">
        <f>"Main Quest "&amp;ROW()-1&amp;" Clear"</f>
        <v>Main Quest 266 Clear</v>
      </c>
      <c r="BL267" s="234" t="str">
        <f>"主線任務"&amp;ROW()-1&amp;"通關"</f>
        <v>主線任務266通關</v>
      </c>
      <c r="BM267" s="234" t="str">
        <f>"通关主线任务"&amp;ROW()-1</f>
        <v>通关主线任务266</v>
      </c>
      <c r="BN267" s="234" t="str">
        <f>"メインクエスト"&amp;ROW()-1&amp;"クリア"</f>
        <v>メインクエスト266クリア</v>
      </c>
      <c r="BO267" s="234" t="str">
        <f>"เคลียร์ Main Quest "&amp;ROW()-1</f>
        <v>เคลียร์ Main Quest 266</v>
      </c>
      <c r="BP267" s="234" t="str">
        <f>"Misi Utama "&amp;ROW()-1&amp;" Selesai"</f>
        <v>Misi Utama 266 Selesai</v>
      </c>
      <c r="BQ267" s="234" t="str">
        <f>"Tagumpay sa Pangunahing Quest "&amp;ROW()-1</f>
        <v>Tagumpay sa Pangunahing Quest 266</v>
      </c>
      <c r="BR267" s="234" t="str">
        <f>"Selesai Pencarian Utama "&amp;ROW()-1</f>
        <v>Selesai Pencarian Utama 266</v>
      </c>
    </row>
    <row r="268" spans="1:70" ht="13.5" thickBot="1" x14ac:dyDescent="0.25">
      <c r="A268" s="31">
        <v>142267</v>
      </c>
      <c r="B268" s="201" t="e" cm="1">
        <f t="array" ref="B268">INDEX($AJ:$AS,MATCH($A268,$AJ:$AJ,0),B$1)</f>
        <v>#N/A</v>
      </c>
      <c r="C268" s="201" t="e" cm="1">
        <f t="array" ref="C268">INDEX($AJ:$AS,MATCH($A268,$AJ:$AJ,0),C$1)</f>
        <v>#N/A</v>
      </c>
      <c r="D268" s="201" t="e" cm="1">
        <f t="array" ref="D268">INDEX($AJ:$AS,MATCH($A268,$AJ:$AJ,0),D$1)</f>
        <v>#N/A</v>
      </c>
      <c r="E268" s="201" t="e" cm="1">
        <f t="array" ref="E268">INDEX($AJ:$AS,MATCH($A268,$AJ:$AJ,0),E$1)</f>
        <v>#N/A</v>
      </c>
      <c r="F268" s="201" t="e" cm="1">
        <f t="array" ref="F268">INDEX($AJ:$AS,MATCH($A268,$AJ:$AJ,0),F$1)</f>
        <v>#N/A</v>
      </c>
      <c r="G268" s="201" t="e" cm="1">
        <f t="array" ref="G268">INDEX($AJ:$AS,MATCH($A268,$AJ:$AJ,0),G$1)</f>
        <v>#N/A</v>
      </c>
      <c r="H268" s="201" t="e" cm="1">
        <f t="array" ref="H268">INDEX($AJ:$AS,MATCH($A268,$AJ:$AJ,0),H$1)</f>
        <v>#N/A</v>
      </c>
      <c r="I268" s="201" t="e" cm="1">
        <f t="array" ref="I268">INDEX($AJ:$AS,MATCH($A268,$AJ:$AJ,0),I$1)</f>
        <v>#N/A</v>
      </c>
      <c r="J268" s="201" t="e" cm="1">
        <f t="array" ref="J268">INDEX($AJ:$AS,MATCH($A268,$AJ:$AJ,0),J$1)</f>
        <v>#N/A</v>
      </c>
      <c r="K268" s="31">
        <v>0</v>
      </c>
      <c r="L268" s="31">
        <v>142267</v>
      </c>
      <c r="M268" s="31" t="str">
        <f>'가이드 작업용'!M268</f>
        <v>잘못된 데이터가 쌓여 사용 X</v>
      </c>
      <c r="N268" s="31" t="e">
        <f t="shared" si="87"/>
        <v>#N/A</v>
      </c>
      <c r="R268" s="140">
        <v>1267</v>
      </c>
      <c r="S268" s="140">
        <v>2</v>
      </c>
      <c r="T268" s="140">
        <v>142267</v>
      </c>
      <c r="U268" s="140">
        <v>242267</v>
      </c>
      <c r="V268" s="186" t="str">
        <f>'가이드 작업용'!M284</f>
        <v>잘못된 데이터가 쌓여 사용 X</v>
      </c>
      <c r="W268" s="197" t="e">
        <f t="shared" si="86"/>
        <v>#N/A</v>
      </c>
      <c r="X268" s="202" t="e">
        <f t="shared" si="88"/>
        <v>#N/A</v>
      </c>
      <c r="AC268" s="201">
        <v>142267</v>
      </c>
      <c r="AI268" s="31">
        <v>339</v>
      </c>
      <c r="AJ268" s="268">
        <v>142339</v>
      </c>
      <c r="AK268" s="258" t="s">
        <v>10675</v>
      </c>
      <c r="AL268" s="269" t="s">
        <v>11167</v>
      </c>
      <c r="AM268" s="259" t="s">
        <v>11168</v>
      </c>
      <c r="AN268" s="259" t="s">
        <v>11169</v>
      </c>
      <c r="AO268" s="260">
        <v>0</v>
      </c>
      <c r="AP268" s="259" t="s">
        <v>11167</v>
      </c>
      <c r="AQ268" s="259" t="s">
        <v>11170</v>
      </c>
      <c r="AR268" s="259" t="s">
        <v>11167</v>
      </c>
      <c r="AS268" s="259" t="s">
        <v>11171</v>
      </c>
      <c r="AT268" s="241" t="str">
        <f t="shared" si="89"/>
        <v>무한의 공간, 타오군 카</v>
      </c>
      <c r="AU268" s="241" t="str">
        <f t="shared" si="90"/>
        <v>Space of Infinite, Tao Gunka</v>
      </c>
      <c r="AV268" s="241" t="str">
        <f t="shared" si="91"/>
        <v>無限空間，塔奧群卡</v>
      </c>
      <c r="AW268" s="241" t="str">
        <f t="shared" si="92"/>
        <v>无限空间，塔奥群卡</v>
      </c>
      <c r="AX268" s="241">
        <f t="shared" si="93"/>
        <v>0</v>
      </c>
      <c r="AY268" s="241" t="str">
        <f t="shared" si="94"/>
        <v>Space of Infinite, Tao Gunka</v>
      </c>
      <c r="AZ268" s="241" t="str">
        <f t="shared" si="95"/>
        <v>Ruang Tak Terbatas, Tao Gunka</v>
      </c>
      <c r="BA268" s="241" t="str">
        <f t="shared" si="96"/>
        <v>Space of Infinite, Tao Gunka</v>
      </c>
      <c r="BB268" s="241" t="str">
        <f t="shared" si="97"/>
        <v>Ruang Infinit, Tao Gunka</v>
      </c>
      <c r="BC268" s="244"/>
      <c r="BD268" s="244"/>
      <c r="BE268" s="244"/>
      <c r="BF268" s="244"/>
      <c r="BI268" s="236">
        <v>242267</v>
      </c>
      <c r="BJ268" s="235" t="str">
        <f t="shared" ref="BJ268:BJ331" si="107">"메인 퀘스트 "&amp;ROW()-1&amp;" 클리어"</f>
        <v>메인 퀘스트 267 클리어</v>
      </c>
      <c r="BK268" s="234" t="str">
        <f t="shared" ref="BK268:BK331" si="108">"Main Quest "&amp;ROW()-1&amp;" Clear"</f>
        <v>Main Quest 267 Clear</v>
      </c>
      <c r="BL268" s="234" t="str">
        <f t="shared" ref="BL268:BL331" si="109">"主線任務"&amp;ROW()-1&amp;"通關"</f>
        <v>主線任務267通關</v>
      </c>
      <c r="BM268" s="234" t="str">
        <f t="shared" ref="BM268:BM331" si="110">"通关主线任务"&amp;ROW()-1</f>
        <v>通关主线任务267</v>
      </c>
      <c r="BN268" s="234" t="str">
        <f t="shared" ref="BN268:BN331" si="111">"メインクエスト"&amp;ROW()-1&amp;"クリア"</f>
        <v>メインクエスト267クリア</v>
      </c>
      <c r="BO268" s="234" t="str">
        <f t="shared" ref="BO268:BO331" si="112">"เคลียร์ Main Quest "&amp;ROW()-1</f>
        <v>เคลียร์ Main Quest 267</v>
      </c>
      <c r="BP268" s="234" t="str">
        <f t="shared" ref="BP268:BP331" si="113">"Misi Utama "&amp;ROW()-1&amp;" Selesai"</f>
        <v>Misi Utama 267 Selesai</v>
      </c>
      <c r="BQ268" s="234" t="str">
        <f t="shared" ref="BQ268:BQ331" si="114">"Tagumpay sa Pangunahing Quest "&amp;ROW()-1</f>
        <v>Tagumpay sa Pangunahing Quest 267</v>
      </c>
      <c r="BR268" s="234" t="str">
        <f t="shared" ref="BR268:BR331" si="115">"Selesai Pencarian Utama "&amp;ROW()-1</f>
        <v>Selesai Pencarian Utama 267</v>
      </c>
    </row>
    <row r="269" spans="1:70" ht="13.5" thickBot="1" x14ac:dyDescent="0.25">
      <c r="A269" s="31">
        <v>142268</v>
      </c>
      <c r="B269" s="201" t="e" cm="1">
        <f t="array" ref="B269">INDEX($AJ:$AS,MATCH($A269,$AJ:$AJ,0),B$1)</f>
        <v>#N/A</v>
      </c>
      <c r="C269" s="201" t="e" cm="1">
        <f t="array" ref="C269">INDEX($AJ:$AS,MATCH($A269,$AJ:$AJ,0),C$1)</f>
        <v>#N/A</v>
      </c>
      <c r="D269" s="201" t="e" cm="1">
        <f t="array" ref="D269">INDEX($AJ:$AS,MATCH($A269,$AJ:$AJ,0),D$1)</f>
        <v>#N/A</v>
      </c>
      <c r="E269" s="201" t="e" cm="1">
        <f t="array" ref="E269">INDEX($AJ:$AS,MATCH($A269,$AJ:$AJ,0),E$1)</f>
        <v>#N/A</v>
      </c>
      <c r="F269" s="201" t="e" cm="1">
        <f t="array" ref="F269">INDEX($AJ:$AS,MATCH($A269,$AJ:$AJ,0),F$1)</f>
        <v>#N/A</v>
      </c>
      <c r="G269" s="201" t="e" cm="1">
        <f t="array" ref="G269">INDEX($AJ:$AS,MATCH($A269,$AJ:$AJ,0),G$1)</f>
        <v>#N/A</v>
      </c>
      <c r="H269" s="201" t="e" cm="1">
        <f t="array" ref="H269">INDEX($AJ:$AS,MATCH($A269,$AJ:$AJ,0),H$1)</f>
        <v>#N/A</v>
      </c>
      <c r="I269" s="201" t="e" cm="1">
        <f t="array" ref="I269">INDEX($AJ:$AS,MATCH($A269,$AJ:$AJ,0),I$1)</f>
        <v>#N/A</v>
      </c>
      <c r="J269" s="201" t="e" cm="1">
        <f t="array" ref="J269">INDEX($AJ:$AS,MATCH($A269,$AJ:$AJ,0),J$1)</f>
        <v>#N/A</v>
      </c>
      <c r="K269" s="31">
        <v>0</v>
      </c>
      <c r="L269" s="31">
        <v>142268</v>
      </c>
      <c r="M269" s="31" t="str">
        <f>'가이드 작업용'!M269</f>
        <v>잘못된 데이터가 쌓여 사용 X</v>
      </c>
      <c r="N269" s="31" t="e">
        <f t="shared" si="87"/>
        <v>#N/A</v>
      </c>
      <c r="R269" s="140">
        <v>1268</v>
      </c>
      <c r="S269" s="140">
        <v>2</v>
      </c>
      <c r="T269" s="140">
        <v>142268</v>
      </c>
      <c r="U269" s="140">
        <v>242268</v>
      </c>
      <c r="V269" s="186" t="str">
        <f>'가이드 작업용'!M285</f>
        <v>잘못된 데이터가 쌓여 사용 X</v>
      </c>
      <c r="W269" s="197" t="e">
        <f t="shared" si="86"/>
        <v>#N/A</v>
      </c>
      <c r="X269" s="202" t="e">
        <f t="shared" si="88"/>
        <v>#N/A</v>
      </c>
      <c r="AC269" s="201">
        <v>142268</v>
      </c>
      <c r="AI269" s="31">
        <v>340</v>
      </c>
      <c r="AJ269" s="268">
        <v>142340</v>
      </c>
      <c r="AK269" s="258" t="s">
        <v>2466</v>
      </c>
      <c r="AL269" s="269" t="s">
        <v>8479</v>
      </c>
      <c r="AM269" s="259" t="s">
        <v>9330</v>
      </c>
      <c r="AN269" s="259" t="s">
        <v>9331</v>
      </c>
      <c r="AO269" s="260" t="s">
        <v>9332</v>
      </c>
      <c r="AP269" s="259" t="s">
        <v>9333</v>
      </c>
      <c r="AQ269" s="259" t="s">
        <v>9334</v>
      </c>
      <c r="AR269" s="259" t="s">
        <v>9335</v>
      </c>
      <c r="AS269" s="259" t="s">
        <v>9336</v>
      </c>
      <c r="AT269" s="241" t="str">
        <f t="shared" si="89"/>
        <v>MVP 처치</v>
      </c>
      <c r="AU269" s="241" t="str">
        <f t="shared" si="90"/>
        <v>Defeat MVP</v>
      </c>
      <c r="AV269" s="241" t="str">
        <f t="shared" si="91"/>
        <v>擊敗MVP</v>
      </c>
      <c r="AW269" s="241" t="str">
        <f t="shared" si="92"/>
        <v>击杀MVP</v>
      </c>
      <c r="AX269" s="241" t="str">
        <f t="shared" si="93"/>
        <v>一次転職</v>
      </c>
      <c r="AY269" s="241" t="str">
        <f t="shared" si="94"/>
        <v>จัดการ MVP</v>
      </c>
      <c r="AZ269" s="241" t="str">
        <f t="shared" si="95"/>
        <v>Kalahkan MVP</v>
      </c>
      <c r="BA269" s="241" t="str">
        <f t="shared" si="96"/>
        <v>Talunin ang MVP</v>
      </c>
      <c r="BB269" s="241" t="str">
        <f t="shared" si="97"/>
        <v>Tewaskan MVP</v>
      </c>
      <c r="BC269" s="244"/>
      <c r="BD269" s="244"/>
      <c r="BE269" s="244"/>
      <c r="BF269" s="244"/>
      <c r="BI269" s="236">
        <v>242268</v>
      </c>
      <c r="BJ269" s="235" t="str">
        <f t="shared" si="107"/>
        <v>메인 퀘스트 268 클리어</v>
      </c>
      <c r="BK269" s="234" t="str">
        <f t="shared" si="108"/>
        <v>Main Quest 268 Clear</v>
      </c>
      <c r="BL269" s="234" t="str">
        <f t="shared" si="109"/>
        <v>主線任務268通關</v>
      </c>
      <c r="BM269" s="234" t="str">
        <f t="shared" si="110"/>
        <v>通关主线任务268</v>
      </c>
      <c r="BN269" s="234" t="str">
        <f t="shared" si="111"/>
        <v>メインクエスト268クリア</v>
      </c>
      <c r="BO269" s="234" t="str">
        <f t="shared" si="112"/>
        <v>เคลียร์ Main Quest 268</v>
      </c>
      <c r="BP269" s="234" t="str">
        <f t="shared" si="113"/>
        <v>Misi Utama 268 Selesai</v>
      </c>
      <c r="BQ269" s="234" t="str">
        <f t="shared" si="114"/>
        <v>Tagumpay sa Pangunahing Quest 268</v>
      </c>
      <c r="BR269" s="234" t="str">
        <f t="shared" si="115"/>
        <v>Selesai Pencarian Utama 268</v>
      </c>
    </row>
    <row r="270" spans="1:70" ht="13.5" thickBot="1" x14ac:dyDescent="0.25">
      <c r="A270" s="31">
        <v>142269</v>
      </c>
      <c r="B270" s="201" t="e" cm="1">
        <f t="array" ref="B270">INDEX($AJ:$AS,MATCH($A270,$AJ:$AJ,0),B$1)</f>
        <v>#N/A</v>
      </c>
      <c r="C270" s="201" t="e" cm="1">
        <f t="array" ref="C270">INDEX($AJ:$AS,MATCH($A270,$AJ:$AJ,0),C$1)</f>
        <v>#N/A</v>
      </c>
      <c r="D270" s="201" t="e" cm="1">
        <f t="array" ref="D270">INDEX($AJ:$AS,MATCH($A270,$AJ:$AJ,0),D$1)</f>
        <v>#N/A</v>
      </c>
      <c r="E270" s="201" t="e" cm="1">
        <f t="array" ref="E270">INDEX($AJ:$AS,MATCH($A270,$AJ:$AJ,0),E$1)</f>
        <v>#N/A</v>
      </c>
      <c r="F270" s="201" t="e" cm="1">
        <f t="array" ref="F270">INDEX($AJ:$AS,MATCH($A270,$AJ:$AJ,0),F$1)</f>
        <v>#N/A</v>
      </c>
      <c r="G270" s="201" t="e" cm="1">
        <f t="array" ref="G270">INDEX($AJ:$AS,MATCH($A270,$AJ:$AJ,0),G$1)</f>
        <v>#N/A</v>
      </c>
      <c r="H270" s="201" t="e" cm="1">
        <f t="array" ref="H270">INDEX($AJ:$AS,MATCH($A270,$AJ:$AJ,0),H$1)</f>
        <v>#N/A</v>
      </c>
      <c r="I270" s="201" t="e" cm="1">
        <f t="array" ref="I270">INDEX($AJ:$AS,MATCH($A270,$AJ:$AJ,0),I$1)</f>
        <v>#N/A</v>
      </c>
      <c r="J270" s="201" t="e" cm="1">
        <f t="array" ref="J270">INDEX($AJ:$AS,MATCH($A270,$AJ:$AJ,0),J$1)</f>
        <v>#N/A</v>
      </c>
      <c r="K270" s="31">
        <v>0</v>
      </c>
      <c r="L270" s="31">
        <v>142269</v>
      </c>
      <c r="M270" s="31" t="str">
        <f>'가이드 작업용'!M270</f>
        <v>잘못된 데이터가 쌓여 사용 X</v>
      </c>
      <c r="N270" s="31" t="e">
        <f t="shared" si="87"/>
        <v>#N/A</v>
      </c>
      <c r="R270" s="140">
        <v>1269</v>
      </c>
      <c r="S270" s="140">
        <v>2</v>
      </c>
      <c r="T270" s="140">
        <v>142269</v>
      </c>
      <c r="U270" s="140">
        <v>242269</v>
      </c>
      <c r="V270" s="186" t="str">
        <f>'가이드 작업용'!M286</f>
        <v>잘못된 데이터가 쌓여 사용 X</v>
      </c>
      <c r="W270" s="197" t="e">
        <f t="shared" si="86"/>
        <v>#N/A</v>
      </c>
      <c r="X270" s="202" t="e">
        <f t="shared" si="88"/>
        <v>#N/A</v>
      </c>
      <c r="AC270" s="201">
        <v>142269</v>
      </c>
      <c r="AI270" s="31">
        <v>341</v>
      </c>
      <c r="AJ270" s="268">
        <v>142341</v>
      </c>
      <c r="AK270" s="258" t="s">
        <v>10676</v>
      </c>
      <c r="AL270" s="269" t="s">
        <v>11172</v>
      </c>
      <c r="AM270" s="259" t="s">
        <v>11173</v>
      </c>
      <c r="AN270" s="259" t="s">
        <v>11174</v>
      </c>
      <c r="AO270" s="260">
        <v>0</v>
      </c>
      <c r="AP270" s="259" t="s">
        <v>11175</v>
      </c>
      <c r="AQ270" s="259" t="s">
        <v>11176</v>
      </c>
      <c r="AR270" s="259" t="s">
        <v>11177</v>
      </c>
      <c r="AS270" s="259" t="s">
        <v>11178</v>
      </c>
      <c r="AT270" s="241" t="str">
        <f t="shared" si="89"/>
        <v>머맨 보스 처치</v>
      </c>
      <c r="AU270" s="241" t="str">
        <f t="shared" si="90"/>
        <v>Defeat Merman Boss</v>
      </c>
      <c r="AV270" s="241" t="str">
        <f t="shared" si="91"/>
        <v>擊敗人魚士兵BOSS</v>
      </c>
      <c r="AW270" s="241" t="str">
        <f t="shared" si="92"/>
        <v>击杀人鱼士兵BOSS</v>
      </c>
      <c r="AX270" s="241">
        <f t="shared" si="93"/>
        <v>0</v>
      </c>
      <c r="AY270" s="241" t="str">
        <f t="shared" si="94"/>
        <v>จัดการ Merman BOSS</v>
      </c>
      <c r="AZ270" s="241" t="str">
        <f t="shared" si="95"/>
        <v>Kalahkan Bos Merman</v>
      </c>
      <c r="BA270" s="241" t="str">
        <f t="shared" si="96"/>
        <v>Talunin ang Merman Boss</v>
      </c>
      <c r="BB270" s="241" t="str">
        <f t="shared" si="97"/>
        <v>Tewaskan Boss Ikan Duyung Jantan</v>
      </c>
      <c r="BC270" s="244"/>
      <c r="BD270" s="244"/>
      <c r="BE270" s="244"/>
      <c r="BF270" s="244"/>
      <c r="BI270" s="236">
        <v>242269</v>
      </c>
      <c r="BJ270" s="235" t="str">
        <f t="shared" si="107"/>
        <v>메인 퀘스트 269 클리어</v>
      </c>
      <c r="BK270" s="234" t="str">
        <f t="shared" si="108"/>
        <v>Main Quest 269 Clear</v>
      </c>
      <c r="BL270" s="234" t="str">
        <f t="shared" si="109"/>
        <v>主線任務269通關</v>
      </c>
      <c r="BM270" s="234" t="str">
        <f t="shared" si="110"/>
        <v>通关主线任务269</v>
      </c>
      <c r="BN270" s="234" t="str">
        <f t="shared" si="111"/>
        <v>メインクエスト269クリア</v>
      </c>
      <c r="BO270" s="234" t="str">
        <f t="shared" si="112"/>
        <v>เคลียร์ Main Quest 269</v>
      </c>
      <c r="BP270" s="234" t="str">
        <f t="shared" si="113"/>
        <v>Misi Utama 269 Selesai</v>
      </c>
      <c r="BQ270" s="234" t="str">
        <f t="shared" si="114"/>
        <v>Tagumpay sa Pangunahing Quest 269</v>
      </c>
      <c r="BR270" s="234" t="str">
        <f t="shared" si="115"/>
        <v>Selesai Pencarian Utama 269</v>
      </c>
    </row>
    <row r="271" spans="1:70" ht="13.5" thickBot="1" x14ac:dyDescent="0.25">
      <c r="A271" s="31">
        <v>142270</v>
      </c>
      <c r="B271" s="201" t="e" cm="1">
        <f t="array" ref="B271">INDEX($AJ:$AS,MATCH($A271,$AJ:$AJ,0),B$1)</f>
        <v>#N/A</v>
      </c>
      <c r="C271" s="201" t="e" cm="1">
        <f t="array" ref="C271">INDEX($AJ:$AS,MATCH($A271,$AJ:$AJ,0),C$1)</f>
        <v>#N/A</v>
      </c>
      <c r="D271" s="201" t="e" cm="1">
        <f t="array" ref="D271">INDEX($AJ:$AS,MATCH($A271,$AJ:$AJ,0),D$1)</f>
        <v>#N/A</v>
      </c>
      <c r="E271" s="201" t="e" cm="1">
        <f t="array" ref="E271">INDEX($AJ:$AS,MATCH($A271,$AJ:$AJ,0),E$1)</f>
        <v>#N/A</v>
      </c>
      <c r="F271" s="201" t="e" cm="1">
        <f t="array" ref="F271">INDEX($AJ:$AS,MATCH($A271,$AJ:$AJ,0),F$1)</f>
        <v>#N/A</v>
      </c>
      <c r="G271" s="201" t="e" cm="1">
        <f t="array" ref="G271">INDEX($AJ:$AS,MATCH($A271,$AJ:$AJ,0),G$1)</f>
        <v>#N/A</v>
      </c>
      <c r="H271" s="201" t="e" cm="1">
        <f t="array" ref="H271">INDEX($AJ:$AS,MATCH($A271,$AJ:$AJ,0),H$1)</f>
        <v>#N/A</v>
      </c>
      <c r="I271" s="201" t="e" cm="1">
        <f t="array" ref="I271">INDEX($AJ:$AS,MATCH($A271,$AJ:$AJ,0),I$1)</f>
        <v>#N/A</v>
      </c>
      <c r="J271" s="201" t="e" cm="1">
        <f t="array" ref="J271">INDEX($AJ:$AS,MATCH($A271,$AJ:$AJ,0),J$1)</f>
        <v>#N/A</v>
      </c>
      <c r="K271" s="31">
        <v>0</v>
      </c>
      <c r="L271" s="31">
        <v>142270</v>
      </c>
      <c r="M271" s="31" t="str">
        <f>'가이드 작업용'!M271</f>
        <v>잘못된 데이터가 쌓여 사용 X</v>
      </c>
      <c r="N271" s="31" t="e">
        <f t="shared" si="87"/>
        <v>#N/A</v>
      </c>
      <c r="R271" s="140">
        <v>1270</v>
      </c>
      <c r="S271" s="140">
        <v>2</v>
      </c>
      <c r="T271" s="140">
        <v>142270</v>
      </c>
      <c r="U271" s="140">
        <v>242270</v>
      </c>
      <c r="V271" s="186" t="str">
        <f>'가이드 작업용'!M287</f>
        <v>잘못된 데이터가 쌓여 사용 X</v>
      </c>
      <c r="W271" s="197" t="e">
        <f t="shared" si="86"/>
        <v>#N/A</v>
      </c>
      <c r="X271" s="202" t="e">
        <f t="shared" si="88"/>
        <v>#N/A</v>
      </c>
      <c r="AC271" s="201">
        <v>142270</v>
      </c>
      <c r="AI271" s="31">
        <v>342</v>
      </c>
      <c r="AJ271" s="268">
        <v>142342</v>
      </c>
      <c r="AK271" s="258" t="s">
        <v>10677</v>
      </c>
      <c r="AL271" s="269" t="s">
        <v>11179</v>
      </c>
      <c r="AM271" s="259" t="s">
        <v>11180</v>
      </c>
      <c r="AN271" s="259" t="s">
        <v>11181</v>
      </c>
      <c r="AO271" s="260">
        <v>0</v>
      </c>
      <c r="AP271" s="259" t="s">
        <v>11182</v>
      </c>
      <c r="AQ271" s="259" t="s">
        <v>11183</v>
      </c>
      <c r="AR271" s="259" t="s">
        <v>11184</v>
      </c>
      <c r="AS271" s="259" t="s">
        <v>11185</v>
      </c>
      <c r="AT271" s="241" t="str">
        <f t="shared" si="89"/>
        <v>트라이 조인트 처치</v>
      </c>
      <c r="AU271" s="241" t="str">
        <f t="shared" si="90"/>
        <v>Defeat Tri Joint</v>
      </c>
      <c r="AV271" s="241" t="str">
        <f t="shared" si="91"/>
        <v>擊敗三葉蟲</v>
      </c>
      <c r="AW271" s="241" t="str">
        <f t="shared" si="92"/>
        <v>击杀三叶虫</v>
      </c>
      <c r="AX271" s="241">
        <f t="shared" si="93"/>
        <v>0</v>
      </c>
      <c r="AY271" s="241" t="str">
        <f t="shared" si="94"/>
        <v>จัดการ Tri Joint</v>
      </c>
      <c r="AZ271" s="241" t="str">
        <f t="shared" si="95"/>
        <v>Kalahkan Tri Joint</v>
      </c>
      <c r="BA271" s="241" t="str">
        <f t="shared" si="96"/>
        <v>Talunin ang Tri Joint</v>
      </c>
      <c r="BB271" s="241" t="str">
        <f t="shared" si="97"/>
        <v>Tewaskan Tri Joint</v>
      </c>
      <c r="BC271" s="244"/>
      <c r="BD271" s="244"/>
      <c r="BE271" s="244"/>
      <c r="BF271" s="244"/>
      <c r="BI271" s="236">
        <v>242270</v>
      </c>
      <c r="BJ271" s="235" t="str">
        <f t="shared" si="107"/>
        <v>메인 퀘스트 270 클리어</v>
      </c>
      <c r="BK271" s="234" t="str">
        <f t="shared" si="108"/>
        <v>Main Quest 270 Clear</v>
      </c>
      <c r="BL271" s="234" t="str">
        <f t="shared" si="109"/>
        <v>主線任務270通關</v>
      </c>
      <c r="BM271" s="234" t="str">
        <f t="shared" si="110"/>
        <v>通关主线任务270</v>
      </c>
      <c r="BN271" s="234" t="str">
        <f t="shared" si="111"/>
        <v>メインクエスト270クリア</v>
      </c>
      <c r="BO271" s="234" t="str">
        <f t="shared" si="112"/>
        <v>เคลียร์ Main Quest 270</v>
      </c>
      <c r="BP271" s="234" t="str">
        <f t="shared" si="113"/>
        <v>Misi Utama 270 Selesai</v>
      </c>
      <c r="BQ271" s="234" t="str">
        <f t="shared" si="114"/>
        <v>Tagumpay sa Pangunahing Quest 270</v>
      </c>
      <c r="BR271" s="234" t="str">
        <f t="shared" si="115"/>
        <v>Selesai Pencarian Utama 270</v>
      </c>
    </row>
    <row r="272" spans="1:70" ht="13.5" thickBot="1" x14ac:dyDescent="0.25">
      <c r="A272" s="31">
        <v>142271</v>
      </c>
      <c r="B272" s="201" t="e" cm="1">
        <f t="array" ref="B272">INDEX($AJ:$AS,MATCH($A272,$AJ:$AJ,0),B$1)</f>
        <v>#N/A</v>
      </c>
      <c r="C272" s="201" t="e" cm="1">
        <f t="array" ref="C272">INDEX($AJ:$AS,MATCH($A272,$AJ:$AJ,0),C$1)</f>
        <v>#N/A</v>
      </c>
      <c r="D272" s="201" t="e" cm="1">
        <f t="array" ref="D272">INDEX($AJ:$AS,MATCH($A272,$AJ:$AJ,0),D$1)</f>
        <v>#N/A</v>
      </c>
      <c r="E272" s="201" t="e" cm="1">
        <f t="array" ref="E272">INDEX($AJ:$AS,MATCH($A272,$AJ:$AJ,0),E$1)</f>
        <v>#N/A</v>
      </c>
      <c r="F272" s="201" t="e" cm="1">
        <f t="array" ref="F272">INDEX($AJ:$AS,MATCH($A272,$AJ:$AJ,0),F$1)</f>
        <v>#N/A</v>
      </c>
      <c r="G272" s="201" t="e" cm="1">
        <f t="array" ref="G272">INDEX($AJ:$AS,MATCH($A272,$AJ:$AJ,0),G$1)</f>
        <v>#N/A</v>
      </c>
      <c r="H272" s="201" t="e" cm="1">
        <f t="array" ref="H272">INDEX($AJ:$AS,MATCH($A272,$AJ:$AJ,0),H$1)</f>
        <v>#N/A</v>
      </c>
      <c r="I272" s="201" t="e" cm="1">
        <f t="array" ref="I272">INDEX($AJ:$AS,MATCH($A272,$AJ:$AJ,0),I$1)</f>
        <v>#N/A</v>
      </c>
      <c r="J272" s="201" t="e" cm="1">
        <f t="array" ref="J272">INDEX($AJ:$AS,MATCH($A272,$AJ:$AJ,0),J$1)</f>
        <v>#N/A</v>
      </c>
      <c r="K272" s="31">
        <v>0</v>
      </c>
      <c r="L272" s="31">
        <v>142271</v>
      </c>
      <c r="M272" s="31" t="str">
        <f>'가이드 작업용'!M272</f>
        <v>잘못된 데이터가 쌓여 사용 X</v>
      </c>
      <c r="N272" s="31" t="e">
        <f t="shared" si="87"/>
        <v>#N/A</v>
      </c>
      <c r="R272" s="140">
        <v>1271</v>
      </c>
      <c r="S272" s="140">
        <v>2</v>
      </c>
      <c r="T272" s="140">
        <v>142271</v>
      </c>
      <c r="U272" s="140">
        <v>242271</v>
      </c>
      <c r="V272" s="186" t="str">
        <f>'가이드 작업용'!M288</f>
        <v>잘못된 데이터가 쌓여 사용 X</v>
      </c>
      <c r="W272" s="197" t="e">
        <f t="shared" si="86"/>
        <v>#N/A</v>
      </c>
      <c r="X272" s="202" t="e">
        <f t="shared" si="88"/>
        <v>#N/A</v>
      </c>
      <c r="AC272" s="201">
        <v>142271</v>
      </c>
      <c r="AI272" s="31">
        <v>343</v>
      </c>
      <c r="AJ272" s="268">
        <v>142343</v>
      </c>
      <c r="AK272" s="258" t="s">
        <v>10513</v>
      </c>
      <c r="AL272" s="269" t="s">
        <v>11186</v>
      </c>
      <c r="AM272" s="259" t="s">
        <v>11187</v>
      </c>
      <c r="AN272" s="259" t="s">
        <v>11188</v>
      </c>
      <c r="AO272" s="260">
        <v>0</v>
      </c>
      <c r="AP272" s="259" t="s">
        <v>11189</v>
      </c>
      <c r="AQ272" s="259" t="s">
        <v>11190</v>
      </c>
      <c r="AR272" s="259" t="s">
        <v>11191</v>
      </c>
      <c r="AS272" s="259" t="s">
        <v>11192</v>
      </c>
      <c r="AT272" s="241" t="str">
        <f t="shared" si="89"/>
        <v>연구소 자료함 훔치기</v>
      </c>
      <c r="AU272" s="241" t="str">
        <f t="shared" si="90"/>
        <v>Steal Laboratory Data Box</v>
      </c>
      <c r="AV272" s="241" t="str">
        <f t="shared" si="91"/>
        <v>偷取實驗室資料箱</v>
      </c>
      <c r="AW272" s="241" t="str">
        <f t="shared" si="92"/>
        <v>盗取研究所资料箱</v>
      </c>
      <c r="AX272" s="241">
        <f t="shared" si="93"/>
        <v>0</v>
      </c>
      <c r="AY272" s="241" t="str">
        <f t="shared" si="94"/>
        <v>ขโมยกล่องข้อมูลสถาบันวิจัย</v>
      </c>
      <c r="AZ272" s="241" t="str">
        <f t="shared" si="95"/>
        <v>Curi Kotak Data Laboratorium</v>
      </c>
      <c r="BA272" s="241" t="str">
        <f t="shared" si="96"/>
        <v>Nakawin ang Laboratory Data Box</v>
      </c>
      <c r="BB272" s="241" t="str">
        <f t="shared" si="97"/>
        <v>Curi Kotak Data Makmal</v>
      </c>
      <c r="BC272" s="244"/>
      <c r="BD272" s="244"/>
      <c r="BE272" s="244"/>
      <c r="BF272" s="244"/>
      <c r="BI272" s="236">
        <v>242271</v>
      </c>
      <c r="BJ272" s="235" t="str">
        <f t="shared" si="107"/>
        <v>메인 퀘스트 271 클리어</v>
      </c>
      <c r="BK272" s="234" t="str">
        <f t="shared" si="108"/>
        <v>Main Quest 271 Clear</v>
      </c>
      <c r="BL272" s="234" t="str">
        <f t="shared" si="109"/>
        <v>主線任務271通關</v>
      </c>
      <c r="BM272" s="234" t="str">
        <f t="shared" si="110"/>
        <v>通关主线任务271</v>
      </c>
      <c r="BN272" s="234" t="str">
        <f t="shared" si="111"/>
        <v>メインクエスト271クリア</v>
      </c>
      <c r="BO272" s="234" t="str">
        <f t="shared" si="112"/>
        <v>เคลียร์ Main Quest 271</v>
      </c>
      <c r="BP272" s="234" t="str">
        <f t="shared" si="113"/>
        <v>Misi Utama 271 Selesai</v>
      </c>
      <c r="BQ272" s="234" t="str">
        <f t="shared" si="114"/>
        <v>Tagumpay sa Pangunahing Quest 271</v>
      </c>
      <c r="BR272" s="234" t="str">
        <f t="shared" si="115"/>
        <v>Selesai Pencarian Utama 271</v>
      </c>
    </row>
    <row r="273" spans="1:70" ht="13.5" thickBot="1" x14ac:dyDescent="0.25">
      <c r="A273" s="31">
        <v>142272</v>
      </c>
      <c r="B273" s="201" t="e" cm="1">
        <f t="array" ref="B273">INDEX($AJ:$AS,MATCH($A273,$AJ:$AJ,0),B$1)</f>
        <v>#N/A</v>
      </c>
      <c r="C273" s="201" t="e" cm="1">
        <f t="array" ref="C273">INDEX($AJ:$AS,MATCH($A273,$AJ:$AJ,0),C$1)</f>
        <v>#N/A</v>
      </c>
      <c r="D273" s="201" t="e" cm="1">
        <f t="array" ref="D273">INDEX($AJ:$AS,MATCH($A273,$AJ:$AJ,0),D$1)</f>
        <v>#N/A</v>
      </c>
      <c r="E273" s="201" t="e" cm="1">
        <f t="array" ref="E273">INDEX($AJ:$AS,MATCH($A273,$AJ:$AJ,0),E$1)</f>
        <v>#N/A</v>
      </c>
      <c r="F273" s="201" t="e" cm="1">
        <f t="array" ref="F273">INDEX($AJ:$AS,MATCH($A273,$AJ:$AJ,0),F$1)</f>
        <v>#N/A</v>
      </c>
      <c r="G273" s="201" t="e" cm="1">
        <f t="array" ref="G273">INDEX($AJ:$AS,MATCH($A273,$AJ:$AJ,0),G$1)</f>
        <v>#N/A</v>
      </c>
      <c r="H273" s="201" t="e" cm="1">
        <f t="array" ref="H273">INDEX($AJ:$AS,MATCH($A273,$AJ:$AJ,0),H$1)</f>
        <v>#N/A</v>
      </c>
      <c r="I273" s="201" t="e" cm="1">
        <f t="array" ref="I273">INDEX($AJ:$AS,MATCH($A273,$AJ:$AJ,0),I$1)</f>
        <v>#N/A</v>
      </c>
      <c r="J273" s="201" t="e" cm="1">
        <f t="array" ref="J273">INDEX($AJ:$AS,MATCH($A273,$AJ:$AJ,0),J$1)</f>
        <v>#N/A</v>
      </c>
      <c r="K273" s="31">
        <v>0</v>
      </c>
      <c r="L273" s="31">
        <v>142272</v>
      </c>
      <c r="M273" s="31" t="str">
        <f>'가이드 작업용'!M273</f>
        <v>잘못된 데이터가 쌓여 사용 X</v>
      </c>
      <c r="N273" s="31" t="e">
        <f t="shared" si="87"/>
        <v>#N/A</v>
      </c>
      <c r="R273" s="140">
        <v>1272</v>
      </c>
      <c r="S273" s="140">
        <v>2</v>
      </c>
      <c r="T273" s="140">
        <v>142272</v>
      </c>
      <c r="U273" s="140">
        <v>242272</v>
      </c>
      <c r="V273" s="186" t="str">
        <f>'가이드 작업용'!M289</f>
        <v>잘못된 데이터가 쌓여 사용 X</v>
      </c>
      <c r="W273" s="197" t="e">
        <f t="shared" si="86"/>
        <v>#N/A</v>
      </c>
      <c r="X273" s="202" t="e">
        <f t="shared" si="88"/>
        <v>#N/A</v>
      </c>
      <c r="AC273" s="201">
        <v>142272</v>
      </c>
      <c r="AI273" s="31">
        <v>344</v>
      </c>
      <c r="AJ273" s="268">
        <v>142344</v>
      </c>
      <c r="AK273" s="258" t="s">
        <v>2466</v>
      </c>
      <c r="AL273" s="269" t="s">
        <v>8479</v>
      </c>
      <c r="AM273" s="259" t="s">
        <v>9330</v>
      </c>
      <c r="AN273" s="259" t="s">
        <v>9331</v>
      </c>
      <c r="AO273" s="260" t="s">
        <v>9332</v>
      </c>
      <c r="AP273" s="259" t="s">
        <v>9333</v>
      </c>
      <c r="AQ273" s="259" t="s">
        <v>9334</v>
      </c>
      <c r="AR273" s="259" t="s">
        <v>9335</v>
      </c>
      <c r="AS273" s="259" t="s">
        <v>9336</v>
      </c>
      <c r="AT273" s="241" t="str">
        <f t="shared" si="89"/>
        <v>MVP 처치</v>
      </c>
      <c r="AU273" s="241" t="str">
        <f t="shared" si="90"/>
        <v>Defeat MVP</v>
      </c>
      <c r="AV273" s="241" t="str">
        <f t="shared" si="91"/>
        <v>擊敗MVP</v>
      </c>
      <c r="AW273" s="241" t="str">
        <f t="shared" si="92"/>
        <v>击杀MVP</v>
      </c>
      <c r="AX273" s="241" t="str">
        <f t="shared" si="93"/>
        <v>一次転職</v>
      </c>
      <c r="AY273" s="241" t="str">
        <f t="shared" si="94"/>
        <v>จัดการ MVP</v>
      </c>
      <c r="AZ273" s="241" t="str">
        <f t="shared" si="95"/>
        <v>Kalahkan MVP</v>
      </c>
      <c r="BA273" s="241" t="str">
        <f t="shared" si="96"/>
        <v>Talunin ang MVP</v>
      </c>
      <c r="BB273" s="241" t="str">
        <f t="shared" si="97"/>
        <v>Tewaskan MVP</v>
      </c>
      <c r="BC273" s="244"/>
      <c r="BD273" s="244"/>
      <c r="BE273" s="244"/>
      <c r="BF273" s="244"/>
      <c r="BI273" s="236">
        <v>242272</v>
      </c>
      <c r="BJ273" s="235" t="str">
        <f t="shared" si="107"/>
        <v>메인 퀘스트 272 클리어</v>
      </c>
      <c r="BK273" s="234" t="str">
        <f t="shared" si="108"/>
        <v>Main Quest 272 Clear</v>
      </c>
      <c r="BL273" s="234" t="str">
        <f t="shared" si="109"/>
        <v>主線任務272通關</v>
      </c>
      <c r="BM273" s="234" t="str">
        <f t="shared" si="110"/>
        <v>通关主线任务272</v>
      </c>
      <c r="BN273" s="234" t="str">
        <f t="shared" si="111"/>
        <v>メインクエスト272クリア</v>
      </c>
      <c r="BO273" s="234" t="str">
        <f t="shared" si="112"/>
        <v>เคลียร์ Main Quest 272</v>
      </c>
      <c r="BP273" s="234" t="str">
        <f t="shared" si="113"/>
        <v>Misi Utama 272 Selesai</v>
      </c>
      <c r="BQ273" s="234" t="str">
        <f t="shared" si="114"/>
        <v>Tagumpay sa Pangunahing Quest 272</v>
      </c>
      <c r="BR273" s="234" t="str">
        <f t="shared" si="115"/>
        <v>Selesai Pencarian Utama 272</v>
      </c>
    </row>
    <row r="274" spans="1:70" ht="13.5" thickBot="1" x14ac:dyDescent="0.25">
      <c r="A274" s="31">
        <v>142273</v>
      </c>
      <c r="B274" s="201" t="e" cm="1">
        <f t="array" ref="B274">INDEX($AJ:$AS,MATCH($A274,$AJ:$AJ,0),B$1)</f>
        <v>#N/A</v>
      </c>
      <c r="C274" s="201" t="e" cm="1">
        <f t="array" ref="C274">INDEX($AJ:$AS,MATCH($A274,$AJ:$AJ,0),C$1)</f>
        <v>#N/A</v>
      </c>
      <c r="D274" s="201" t="e" cm="1">
        <f t="array" ref="D274">INDEX($AJ:$AS,MATCH($A274,$AJ:$AJ,0),D$1)</f>
        <v>#N/A</v>
      </c>
      <c r="E274" s="201" t="e" cm="1">
        <f t="array" ref="E274">INDEX($AJ:$AS,MATCH($A274,$AJ:$AJ,0),E$1)</f>
        <v>#N/A</v>
      </c>
      <c r="F274" s="201" t="e" cm="1">
        <f t="array" ref="F274">INDEX($AJ:$AS,MATCH($A274,$AJ:$AJ,0),F$1)</f>
        <v>#N/A</v>
      </c>
      <c r="G274" s="201" t="e" cm="1">
        <f t="array" ref="G274">INDEX($AJ:$AS,MATCH($A274,$AJ:$AJ,0),G$1)</f>
        <v>#N/A</v>
      </c>
      <c r="H274" s="201" t="e" cm="1">
        <f t="array" ref="H274">INDEX($AJ:$AS,MATCH($A274,$AJ:$AJ,0),H$1)</f>
        <v>#N/A</v>
      </c>
      <c r="I274" s="201" t="e" cm="1">
        <f t="array" ref="I274">INDEX($AJ:$AS,MATCH($A274,$AJ:$AJ,0),I$1)</f>
        <v>#N/A</v>
      </c>
      <c r="J274" s="201" t="e" cm="1">
        <f t="array" ref="J274">INDEX($AJ:$AS,MATCH($A274,$AJ:$AJ,0),J$1)</f>
        <v>#N/A</v>
      </c>
      <c r="K274" s="31">
        <v>0</v>
      </c>
      <c r="L274" s="31">
        <v>142273</v>
      </c>
      <c r="M274" s="31" t="str">
        <f>'가이드 작업용'!M274</f>
        <v>잘못된 데이터가 쌓여 사용 X</v>
      </c>
      <c r="N274" s="31" t="e">
        <f t="shared" si="87"/>
        <v>#N/A</v>
      </c>
      <c r="R274" s="140">
        <v>1273</v>
      </c>
      <c r="S274" s="140">
        <v>2</v>
      </c>
      <c r="T274" s="140">
        <v>142273</v>
      </c>
      <c r="U274" s="140">
        <v>242273</v>
      </c>
      <c r="V274" s="186" t="str">
        <f>'가이드 작업용'!M290</f>
        <v>잘못된 데이터가 쌓여 사용 X</v>
      </c>
      <c r="W274" s="197" t="e">
        <f t="shared" si="86"/>
        <v>#N/A</v>
      </c>
      <c r="X274" s="202" t="e">
        <f t="shared" si="88"/>
        <v>#N/A</v>
      </c>
      <c r="AC274" s="201">
        <v>142273</v>
      </c>
      <c r="AI274" s="31">
        <v>345</v>
      </c>
      <c r="AJ274" s="268">
        <v>142345</v>
      </c>
      <c r="AK274" s="258" t="s">
        <v>10678</v>
      </c>
      <c r="AL274" s="269" t="s">
        <v>11193</v>
      </c>
      <c r="AM274" s="259" t="s">
        <v>11194</v>
      </c>
      <c r="AN274" s="259" t="s">
        <v>11195</v>
      </c>
      <c r="AO274" s="260">
        <v>0</v>
      </c>
      <c r="AP274" s="259" t="s">
        <v>11196</v>
      </c>
      <c r="AQ274" s="259" t="s">
        <v>11197</v>
      </c>
      <c r="AR274" s="259" t="s">
        <v>11198</v>
      </c>
      <c r="AS274" s="259" t="s">
        <v>11199</v>
      </c>
      <c r="AT274" s="241" t="str">
        <f t="shared" si="89"/>
        <v>트라이 조인트 보스 처치</v>
      </c>
      <c r="AU274" s="241" t="str">
        <f t="shared" si="90"/>
        <v>Defeat Tri Joint Boss</v>
      </c>
      <c r="AV274" s="241" t="str">
        <f t="shared" si="91"/>
        <v>擊敗三葉蟲BOSS</v>
      </c>
      <c r="AW274" s="241" t="str">
        <f t="shared" si="92"/>
        <v>击杀三叶虫BOSS</v>
      </c>
      <c r="AX274" s="241">
        <f t="shared" si="93"/>
        <v>0</v>
      </c>
      <c r="AY274" s="241" t="str">
        <f t="shared" si="94"/>
        <v>จัดการ Tri Joint BOSS</v>
      </c>
      <c r="AZ274" s="241" t="str">
        <f t="shared" si="95"/>
        <v>Kalahkan Bos Tri Joint</v>
      </c>
      <c r="BA274" s="241" t="str">
        <f t="shared" si="96"/>
        <v>Talunin ang Tri Joint Boss</v>
      </c>
      <c r="BB274" s="241" t="str">
        <f t="shared" si="97"/>
        <v>Tewaskan Boss Tri Joint</v>
      </c>
      <c r="BC274" s="244"/>
      <c r="BD274" s="244"/>
      <c r="BE274" s="244"/>
      <c r="BF274" s="244"/>
      <c r="BI274" s="236">
        <v>242273</v>
      </c>
      <c r="BJ274" s="235" t="str">
        <f t="shared" si="107"/>
        <v>메인 퀘스트 273 클리어</v>
      </c>
      <c r="BK274" s="234" t="str">
        <f t="shared" si="108"/>
        <v>Main Quest 273 Clear</v>
      </c>
      <c r="BL274" s="234" t="str">
        <f t="shared" si="109"/>
        <v>主線任務273通關</v>
      </c>
      <c r="BM274" s="234" t="str">
        <f t="shared" si="110"/>
        <v>通关主线任务273</v>
      </c>
      <c r="BN274" s="234" t="str">
        <f t="shared" si="111"/>
        <v>メインクエスト273クリア</v>
      </c>
      <c r="BO274" s="234" t="str">
        <f t="shared" si="112"/>
        <v>เคลียร์ Main Quest 273</v>
      </c>
      <c r="BP274" s="234" t="str">
        <f t="shared" si="113"/>
        <v>Misi Utama 273 Selesai</v>
      </c>
      <c r="BQ274" s="234" t="str">
        <f t="shared" si="114"/>
        <v>Tagumpay sa Pangunahing Quest 273</v>
      </c>
      <c r="BR274" s="234" t="str">
        <f t="shared" si="115"/>
        <v>Selesai Pencarian Utama 273</v>
      </c>
    </row>
    <row r="275" spans="1:70" ht="13.5" thickBot="1" x14ac:dyDescent="0.25">
      <c r="A275" s="31">
        <v>142274</v>
      </c>
      <c r="B275" s="201" t="e" cm="1">
        <f t="array" ref="B275">INDEX($AJ:$AS,MATCH($A275,$AJ:$AJ,0),B$1)</f>
        <v>#N/A</v>
      </c>
      <c r="C275" s="201" t="e" cm="1">
        <f t="array" ref="C275">INDEX($AJ:$AS,MATCH($A275,$AJ:$AJ,0),C$1)</f>
        <v>#N/A</v>
      </c>
      <c r="D275" s="201" t="e" cm="1">
        <f t="array" ref="D275">INDEX($AJ:$AS,MATCH($A275,$AJ:$AJ,0),D$1)</f>
        <v>#N/A</v>
      </c>
      <c r="E275" s="201" t="e" cm="1">
        <f t="array" ref="E275">INDEX($AJ:$AS,MATCH($A275,$AJ:$AJ,0),E$1)</f>
        <v>#N/A</v>
      </c>
      <c r="F275" s="201" t="e" cm="1">
        <f t="array" ref="F275">INDEX($AJ:$AS,MATCH($A275,$AJ:$AJ,0),F$1)</f>
        <v>#N/A</v>
      </c>
      <c r="G275" s="201" t="e" cm="1">
        <f t="array" ref="G275">INDEX($AJ:$AS,MATCH($A275,$AJ:$AJ,0),G$1)</f>
        <v>#N/A</v>
      </c>
      <c r="H275" s="201" t="e" cm="1">
        <f t="array" ref="H275">INDEX($AJ:$AS,MATCH($A275,$AJ:$AJ,0),H$1)</f>
        <v>#N/A</v>
      </c>
      <c r="I275" s="201" t="e" cm="1">
        <f t="array" ref="I275">INDEX($AJ:$AS,MATCH($A275,$AJ:$AJ,0),I$1)</f>
        <v>#N/A</v>
      </c>
      <c r="J275" s="201" t="e" cm="1">
        <f t="array" ref="J275">INDEX($AJ:$AS,MATCH($A275,$AJ:$AJ,0),J$1)</f>
        <v>#N/A</v>
      </c>
      <c r="K275" s="31">
        <v>0</v>
      </c>
      <c r="L275" s="31">
        <v>142274</v>
      </c>
      <c r="M275" s="31" t="str">
        <f>'가이드 작업용'!M275</f>
        <v>잘못된 데이터가 쌓여 사용 X</v>
      </c>
      <c r="N275" s="31" t="e">
        <f t="shared" si="87"/>
        <v>#N/A</v>
      </c>
      <c r="R275" s="140">
        <v>1274</v>
      </c>
      <c r="S275" s="140">
        <v>2</v>
      </c>
      <c r="T275" s="140">
        <v>142274</v>
      </c>
      <c r="U275" s="140">
        <v>242274</v>
      </c>
      <c r="V275" s="186" t="str">
        <f>'가이드 작업용'!M291</f>
        <v>잘못된 데이터가 쌓여 사용 X</v>
      </c>
      <c r="W275" s="197" t="e">
        <f t="shared" si="86"/>
        <v>#N/A</v>
      </c>
      <c r="X275" s="202" t="e">
        <f t="shared" si="88"/>
        <v>#N/A</v>
      </c>
      <c r="AC275" s="201">
        <v>142274</v>
      </c>
      <c r="AI275" s="31">
        <v>346</v>
      </c>
      <c r="AJ275" s="268">
        <v>142346</v>
      </c>
      <c r="AK275" s="258" t="s">
        <v>10679</v>
      </c>
      <c r="AL275" s="269" t="s">
        <v>11200</v>
      </c>
      <c r="AM275" s="259" t="s">
        <v>11201</v>
      </c>
      <c r="AN275" s="259" t="s">
        <v>11202</v>
      </c>
      <c r="AO275" s="260">
        <v>0</v>
      </c>
      <c r="AP275" s="259" t="s">
        <v>11203</v>
      </c>
      <c r="AQ275" s="259" t="s">
        <v>11204</v>
      </c>
      <c r="AR275" s="259" t="s">
        <v>11205</v>
      </c>
      <c r="AS275" s="259" t="s">
        <v>11206</v>
      </c>
      <c r="AT275" s="241" t="str">
        <f t="shared" si="89"/>
        <v>메두사 처치</v>
      </c>
      <c r="AU275" s="241" t="str">
        <f t="shared" si="90"/>
        <v>Defeat Medusa</v>
      </c>
      <c r="AV275" s="241" t="str">
        <f t="shared" si="91"/>
        <v>擊敗米杜沙</v>
      </c>
      <c r="AW275" s="241" t="str">
        <f t="shared" si="92"/>
        <v>击杀米杜沙</v>
      </c>
      <c r="AX275" s="241">
        <f t="shared" si="93"/>
        <v>0</v>
      </c>
      <c r="AY275" s="241" t="str">
        <f t="shared" si="94"/>
        <v>จัดการ Medusa</v>
      </c>
      <c r="AZ275" s="241" t="str">
        <f t="shared" si="95"/>
        <v>Kalahkan Medusa</v>
      </c>
      <c r="BA275" s="241" t="str">
        <f t="shared" si="96"/>
        <v>Talunin ang Medusa</v>
      </c>
      <c r="BB275" s="241" t="str">
        <f t="shared" si="97"/>
        <v>Tewaskan Medusa</v>
      </c>
      <c r="BC275" s="244"/>
      <c r="BD275" s="244"/>
      <c r="BE275" s="244"/>
      <c r="BF275" s="244"/>
      <c r="BI275" s="236">
        <v>242274</v>
      </c>
      <c r="BJ275" s="235" t="str">
        <f t="shared" si="107"/>
        <v>메인 퀘스트 274 클리어</v>
      </c>
      <c r="BK275" s="234" t="str">
        <f t="shared" si="108"/>
        <v>Main Quest 274 Clear</v>
      </c>
      <c r="BL275" s="234" t="str">
        <f t="shared" si="109"/>
        <v>主線任務274通關</v>
      </c>
      <c r="BM275" s="234" t="str">
        <f t="shared" si="110"/>
        <v>通关主线任务274</v>
      </c>
      <c r="BN275" s="234" t="str">
        <f t="shared" si="111"/>
        <v>メインクエスト274クリア</v>
      </c>
      <c r="BO275" s="234" t="str">
        <f t="shared" si="112"/>
        <v>เคลียร์ Main Quest 274</v>
      </c>
      <c r="BP275" s="234" t="str">
        <f t="shared" si="113"/>
        <v>Misi Utama 274 Selesai</v>
      </c>
      <c r="BQ275" s="234" t="str">
        <f t="shared" si="114"/>
        <v>Tagumpay sa Pangunahing Quest 274</v>
      </c>
      <c r="BR275" s="234" t="str">
        <f t="shared" si="115"/>
        <v>Selesai Pencarian Utama 274</v>
      </c>
    </row>
    <row r="276" spans="1:70" ht="13.5" thickBot="1" x14ac:dyDescent="0.25">
      <c r="A276" s="31">
        <v>142275</v>
      </c>
      <c r="B276" s="201" t="e" cm="1">
        <f t="array" ref="B276">INDEX($AJ:$AS,MATCH($A276,$AJ:$AJ,0),B$1)</f>
        <v>#N/A</v>
      </c>
      <c r="C276" s="201" t="e" cm="1">
        <f t="array" ref="C276">INDEX($AJ:$AS,MATCH($A276,$AJ:$AJ,0),C$1)</f>
        <v>#N/A</v>
      </c>
      <c r="D276" s="201" t="e" cm="1">
        <f t="array" ref="D276">INDEX($AJ:$AS,MATCH($A276,$AJ:$AJ,0),D$1)</f>
        <v>#N/A</v>
      </c>
      <c r="E276" s="201" t="e" cm="1">
        <f t="array" ref="E276">INDEX($AJ:$AS,MATCH($A276,$AJ:$AJ,0),E$1)</f>
        <v>#N/A</v>
      </c>
      <c r="F276" s="201" t="e" cm="1">
        <f t="array" ref="F276">INDEX($AJ:$AS,MATCH($A276,$AJ:$AJ,0),F$1)</f>
        <v>#N/A</v>
      </c>
      <c r="G276" s="201" t="e" cm="1">
        <f t="array" ref="G276">INDEX($AJ:$AS,MATCH($A276,$AJ:$AJ,0),G$1)</f>
        <v>#N/A</v>
      </c>
      <c r="H276" s="201" t="e" cm="1">
        <f t="array" ref="H276">INDEX($AJ:$AS,MATCH($A276,$AJ:$AJ,0),H$1)</f>
        <v>#N/A</v>
      </c>
      <c r="I276" s="201" t="e" cm="1">
        <f t="array" ref="I276">INDEX($AJ:$AS,MATCH($A276,$AJ:$AJ,0),I$1)</f>
        <v>#N/A</v>
      </c>
      <c r="J276" s="201" t="e" cm="1">
        <f t="array" ref="J276">INDEX($AJ:$AS,MATCH($A276,$AJ:$AJ,0),J$1)</f>
        <v>#N/A</v>
      </c>
      <c r="K276" s="31">
        <v>0</v>
      </c>
      <c r="L276" s="31">
        <v>142275</v>
      </c>
      <c r="M276" s="31" t="str">
        <f>'가이드 작업용'!M276</f>
        <v>잘못된 데이터가 쌓여 사용 X</v>
      </c>
      <c r="N276" s="31" t="e">
        <f t="shared" si="87"/>
        <v>#N/A</v>
      </c>
      <c r="R276" s="140">
        <v>1275</v>
      </c>
      <c r="S276" s="140">
        <v>2</v>
      </c>
      <c r="T276" s="140">
        <v>142275</v>
      </c>
      <c r="U276" s="140">
        <v>242275</v>
      </c>
      <c r="V276" s="186" t="str">
        <f>'가이드 작업용'!M292</f>
        <v>잘못된 데이터가 쌓여 사용 X</v>
      </c>
      <c r="W276" s="197" t="e">
        <f t="shared" si="86"/>
        <v>#N/A</v>
      </c>
      <c r="X276" s="202" t="e">
        <f t="shared" si="88"/>
        <v>#N/A</v>
      </c>
      <c r="AC276" s="201">
        <v>142275</v>
      </c>
      <c r="AI276" s="31">
        <v>347</v>
      </c>
      <c r="AJ276" s="268">
        <v>142347</v>
      </c>
      <c r="AK276" s="258" t="s">
        <v>2749</v>
      </c>
      <c r="AL276" s="269" t="s">
        <v>9417</v>
      </c>
      <c r="AM276" s="259" t="s">
        <v>9413</v>
      </c>
      <c r="AN276" s="259" t="s">
        <v>9414</v>
      </c>
      <c r="AO276" s="260" t="s">
        <v>9578</v>
      </c>
      <c r="AP276" s="259" t="s">
        <v>9415</v>
      </c>
      <c r="AQ276" s="259" t="s">
        <v>9416</v>
      </c>
      <c r="AR276" s="259" t="s">
        <v>9417</v>
      </c>
      <c r="AS276" s="259" t="s">
        <v>9418</v>
      </c>
      <c r="AT276" s="241" t="str">
        <f t="shared" si="89"/>
        <v>카드 강화</v>
      </c>
      <c r="AU276" s="241" t="str">
        <f t="shared" si="90"/>
        <v>Card Upgrade</v>
      </c>
      <c r="AV276" s="241" t="str">
        <f t="shared" si="91"/>
        <v>強化卡片</v>
      </c>
      <c r="AW276" s="241" t="str">
        <f t="shared" si="92"/>
        <v>强化卡片</v>
      </c>
      <c r="AX276" s="241" t="str">
        <f t="shared" si="93"/>
        <v>カード強化</v>
      </c>
      <c r="AY276" s="241" t="str">
        <f t="shared" si="94"/>
        <v>อัปเกรดการ์ด</v>
      </c>
      <c r="AZ276" s="241" t="str">
        <f t="shared" si="95"/>
        <v>Peningkatan Kartu</v>
      </c>
      <c r="BA276" s="241" t="str">
        <f t="shared" si="96"/>
        <v>Card Upgrade</v>
      </c>
      <c r="BB276" s="241" t="str">
        <f t="shared" si="97"/>
        <v>Naik Tahap Kad</v>
      </c>
      <c r="BC276" s="244"/>
      <c r="BD276" s="244"/>
      <c r="BE276" s="244"/>
      <c r="BF276" s="244"/>
      <c r="BI276" s="236">
        <v>242275</v>
      </c>
      <c r="BJ276" s="235" t="str">
        <f t="shared" si="107"/>
        <v>메인 퀘스트 275 클리어</v>
      </c>
      <c r="BK276" s="234" t="str">
        <f t="shared" si="108"/>
        <v>Main Quest 275 Clear</v>
      </c>
      <c r="BL276" s="234" t="str">
        <f t="shared" si="109"/>
        <v>主線任務275通關</v>
      </c>
      <c r="BM276" s="234" t="str">
        <f t="shared" si="110"/>
        <v>通关主线任务275</v>
      </c>
      <c r="BN276" s="234" t="str">
        <f t="shared" si="111"/>
        <v>メインクエスト275クリア</v>
      </c>
      <c r="BO276" s="234" t="str">
        <f t="shared" si="112"/>
        <v>เคลียร์ Main Quest 275</v>
      </c>
      <c r="BP276" s="234" t="str">
        <f t="shared" si="113"/>
        <v>Misi Utama 275 Selesai</v>
      </c>
      <c r="BQ276" s="234" t="str">
        <f t="shared" si="114"/>
        <v>Tagumpay sa Pangunahing Quest 275</v>
      </c>
      <c r="BR276" s="234" t="str">
        <f t="shared" si="115"/>
        <v>Selesai Pencarian Utama 275</v>
      </c>
    </row>
    <row r="277" spans="1:70" ht="13.5" thickBot="1" x14ac:dyDescent="0.25">
      <c r="A277" s="31">
        <v>142276</v>
      </c>
      <c r="B277" s="201" t="e" cm="1">
        <f t="array" ref="B277">INDEX($AJ:$AS,MATCH($A277,$AJ:$AJ,0),B$1)</f>
        <v>#N/A</v>
      </c>
      <c r="C277" s="201" t="e" cm="1">
        <f t="array" ref="C277">INDEX($AJ:$AS,MATCH($A277,$AJ:$AJ,0),C$1)</f>
        <v>#N/A</v>
      </c>
      <c r="D277" s="201" t="e" cm="1">
        <f t="array" ref="D277">INDEX($AJ:$AS,MATCH($A277,$AJ:$AJ,0),D$1)</f>
        <v>#N/A</v>
      </c>
      <c r="E277" s="201" t="e" cm="1">
        <f t="array" ref="E277">INDEX($AJ:$AS,MATCH($A277,$AJ:$AJ,0),E$1)</f>
        <v>#N/A</v>
      </c>
      <c r="F277" s="201" t="e" cm="1">
        <f t="array" ref="F277">INDEX($AJ:$AS,MATCH($A277,$AJ:$AJ,0),F$1)</f>
        <v>#N/A</v>
      </c>
      <c r="G277" s="201" t="e" cm="1">
        <f t="array" ref="G277">INDEX($AJ:$AS,MATCH($A277,$AJ:$AJ,0),G$1)</f>
        <v>#N/A</v>
      </c>
      <c r="H277" s="201" t="e" cm="1">
        <f t="array" ref="H277">INDEX($AJ:$AS,MATCH($A277,$AJ:$AJ,0),H$1)</f>
        <v>#N/A</v>
      </c>
      <c r="I277" s="201" t="e" cm="1">
        <f t="array" ref="I277">INDEX($AJ:$AS,MATCH($A277,$AJ:$AJ,0),I$1)</f>
        <v>#N/A</v>
      </c>
      <c r="J277" s="201" t="e" cm="1">
        <f t="array" ref="J277">INDEX($AJ:$AS,MATCH($A277,$AJ:$AJ,0),J$1)</f>
        <v>#N/A</v>
      </c>
      <c r="K277" s="31">
        <v>0</v>
      </c>
      <c r="L277" s="31">
        <v>142276</v>
      </c>
      <c r="M277" s="31" t="str">
        <f>'가이드 작업용'!M277</f>
        <v>잘못된 데이터가 쌓여 사용 X</v>
      </c>
      <c r="N277" s="31" t="e">
        <f t="shared" si="87"/>
        <v>#N/A</v>
      </c>
      <c r="AI277" s="31">
        <v>348</v>
      </c>
      <c r="AJ277" s="268">
        <v>142348</v>
      </c>
      <c r="AK277" s="258" t="s">
        <v>2466</v>
      </c>
      <c r="AL277" s="269" t="s">
        <v>8479</v>
      </c>
      <c r="AM277" s="259" t="s">
        <v>9330</v>
      </c>
      <c r="AN277" s="259" t="s">
        <v>9331</v>
      </c>
      <c r="AO277" s="260" t="s">
        <v>9332</v>
      </c>
      <c r="AP277" s="259" t="s">
        <v>9333</v>
      </c>
      <c r="AQ277" s="259" t="s">
        <v>9334</v>
      </c>
      <c r="AR277" s="259" t="s">
        <v>9335</v>
      </c>
      <c r="AS277" s="259" t="s">
        <v>9336</v>
      </c>
      <c r="AT277" s="241" t="str">
        <f t="shared" si="89"/>
        <v>MVP 처치</v>
      </c>
      <c r="AU277" s="241" t="str">
        <f t="shared" si="90"/>
        <v>Defeat MVP</v>
      </c>
      <c r="AV277" s="241" t="str">
        <f t="shared" si="91"/>
        <v>擊敗MVP</v>
      </c>
      <c r="AW277" s="241" t="str">
        <f t="shared" si="92"/>
        <v>击杀MVP</v>
      </c>
      <c r="AX277" s="241" t="str">
        <f t="shared" si="93"/>
        <v>一次転職</v>
      </c>
      <c r="AY277" s="241" t="str">
        <f t="shared" si="94"/>
        <v>จัดการ MVP</v>
      </c>
      <c r="AZ277" s="241" t="str">
        <f t="shared" si="95"/>
        <v>Kalahkan MVP</v>
      </c>
      <c r="BA277" s="241" t="str">
        <f t="shared" si="96"/>
        <v>Talunin ang MVP</v>
      </c>
      <c r="BB277" s="241" t="str">
        <f t="shared" si="97"/>
        <v>Tewaskan MVP</v>
      </c>
      <c r="BC277" s="244"/>
      <c r="BD277" s="244"/>
      <c r="BE277" s="244"/>
      <c r="BF277" s="244"/>
      <c r="BI277" s="236">
        <v>242276</v>
      </c>
      <c r="BJ277" s="235" t="str">
        <f t="shared" si="107"/>
        <v>메인 퀘스트 276 클리어</v>
      </c>
      <c r="BK277" s="234" t="str">
        <f t="shared" si="108"/>
        <v>Main Quest 276 Clear</v>
      </c>
      <c r="BL277" s="234" t="str">
        <f t="shared" si="109"/>
        <v>主線任務276通關</v>
      </c>
      <c r="BM277" s="234" t="str">
        <f t="shared" si="110"/>
        <v>通关主线任务276</v>
      </c>
      <c r="BN277" s="234" t="str">
        <f t="shared" si="111"/>
        <v>メインクエスト276クリア</v>
      </c>
      <c r="BO277" s="234" t="str">
        <f t="shared" si="112"/>
        <v>เคลียร์ Main Quest 276</v>
      </c>
      <c r="BP277" s="234" t="str">
        <f t="shared" si="113"/>
        <v>Misi Utama 276 Selesai</v>
      </c>
      <c r="BQ277" s="234" t="str">
        <f t="shared" si="114"/>
        <v>Tagumpay sa Pangunahing Quest 276</v>
      </c>
      <c r="BR277" s="234" t="str">
        <f t="shared" si="115"/>
        <v>Selesai Pencarian Utama 276</v>
      </c>
    </row>
    <row r="278" spans="1:70" ht="13.5" thickBot="1" x14ac:dyDescent="0.25">
      <c r="A278" s="31">
        <v>142277</v>
      </c>
      <c r="B278" s="201" t="e" cm="1">
        <f t="array" ref="B278">INDEX($AJ:$AS,MATCH($A278,$AJ:$AJ,0),B$1)</f>
        <v>#N/A</v>
      </c>
      <c r="C278" s="201" t="e" cm="1">
        <f t="array" ref="C278">INDEX($AJ:$AS,MATCH($A278,$AJ:$AJ,0),C$1)</f>
        <v>#N/A</v>
      </c>
      <c r="D278" s="201" t="e" cm="1">
        <f t="array" ref="D278">INDEX($AJ:$AS,MATCH($A278,$AJ:$AJ,0),D$1)</f>
        <v>#N/A</v>
      </c>
      <c r="E278" s="201" t="e" cm="1">
        <f t="array" ref="E278">INDEX($AJ:$AS,MATCH($A278,$AJ:$AJ,0),E$1)</f>
        <v>#N/A</v>
      </c>
      <c r="F278" s="201" t="e" cm="1">
        <f t="array" ref="F278">INDEX($AJ:$AS,MATCH($A278,$AJ:$AJ,0),F$1)</f>
        <v>#N/A</v>
      </c>
      <c r="G278" s="201" t="e" cm="1">
        <f t="array" ref="G278">INDEX($AJ:$AS,MATCH($A278,$AJ:$AJ,0),G$1)</f>
        <v>#N/A</v>
      </c>
      <c r="H278" s="201" t="e" cm="1">
        <f t="array" ref="H278">INDEX($AJ:$AS,MATCH($A278,$AJ:$AJ,0),H$1)</f>
        <v>#N/A</v>
      </c>
      <c r="I278" s="201" t="e" cm="1">
        <f t="array" ref="I278">INDEX($AJ:$AS,MATCH($A278,$AJ:$AJ,0),I$1)</f>
        <v>#N/A</v>
      </c>
      <c r="J278" s="201" t="e" cm="1">
        <f t="array" ref="J278">INDEX($AJ:$AS,MATCH($A278,$AJ:$AJ,0),J$1)</f>
        <v>#N/A</v>
      </c>
      <c r="K278" s="31">
        <v>0</v>
      </c>
      <c r="L278" s="31">
        <v>142277</v>
      </c>
      <c r="M278" s="31" t="str">
        <f>'가이드 작업용'!M278</f>
        <v>잘못된 데이터가 쌓여 사용 X</v>
      </c>
      <c r="N278" s="31" t="e">
        <f t="shared" si="87"/>
        <v>#N/A</v>
      </c>
      <c r="AI278" s="31">
        <v>349</v>
      </c>
      <c r="AJ278" s="268">
        <v>142349</v>
      </c>
      <c r="AK278" s="258" t="s">
        <v>10680</v>
      </c>
      <c r="AL278" s="269" t="s">
        <v>11207</v>
      </c>
      <c r="AM278" s="259" t="s">
        <v>11208</v>
      </c>
      <c r="AN278" s="259" t="s">
        <v>11209</v>
      </c>
      <c r="AO278" s="260">
        <v>0</v>
      </c>
      <c r="AP278" s="259" t="s">
        <v>11210</v>
      </c>
      <c r="AQ278" s="259" t="s">
        <v>11211</v>
      </c>
      <c r="AR278" s="259" t="s">
        <v>11212</v>
      </c>
      <c r="AS278" s="259" t="s">
        <v>11211</v>
      </c>
      <c r="AT278" s="241" t="str">
        <f t="shared" si="89"/>
        <v>서쪽 동굴 카루 듀얼 클리어</v>
      </c>
      <c r="AU278" s="241" t="str">
        <f t="shared" si="90"/>
        <v>Clear Karu, the West Cave Duel</v>
      </c>
      <c r="AV278" s="241" t="str">
        <f t="shared" si="91"/>
        <v>通關西邊洞穴加露決鬥</v>
      </c>
      <c r="AW278" s="241" t="str">
        <f t="shared" si="92"/>
        <v>通关西边洞穴加露决斗</v>
      </c>
      <c r="AX278" s="241">
        <f t="shared" si="93"/>
        <v>0</v>
      </c>
      <c r="AY278" s="241" t="str">
        <f t="shared" si="94"/>
        <v>เคลียร์ Karu, the West Cave Duel</v>
      </c>
      <c r="AZ278" s="241" t="str">
        <f t="shared" si="95"/>
        <v>Selesaikan Pertarungan Karu, Gua Barat</v>
      </c>
      <c r="BA278" s="241" t="str">
        <f t="shared" si="96"/>
        <v>Magtagumpay sa Karu, the West Cave Duel</v>
      </c>
      <c r="BB278" s="241" t="str">
        <f t="shared" si="97"/>
        <v>Selesaikan Pertarungan Karu, Gua Barat</v>
      </c>
      <c r="BC278" s="244"/>
      <c r="BD278" s="244"/>
      <c r="BE278" s="244"/>
      <c r="BF278" s="244"/>
      <c r="BI278" s="236">
        <v>242277</v>
      </c>
      <c r="BJ278" s="235" t="str">
        <f t="shared" si="107"/>
        <v>메인 퀘스트 277 클리어</v>
      </c>
      <c r="BK278" s="234" t="str">
        <f t="shared" si="108"/>
        <v>Main Quest 277 Clear</v>
      </c>
      <c r="BL278" s="234" t="str">
        <f t="shared" si="109"/>
        <v>主線任務277通關</v>
      </c>
      <c r="BM278" s="234" t="str">
        <f t="shared" si="110"/>
        <v>通关主线任务277</v>
      </c>
      <c r="BN278" s="234" t="str">
        <f t="shared" si="111"/>
        <v>メインクエスト277クリア</v>
      </c>
      <c r="BO278" s="234" t="str">
        <f t="shared" si="112"/>
        <v>เคลียร์ Main Quest 277</v>
      </c>
      <c r="BP278" s="234" t="str">
        <f t="shared" si="113"/>
        <v>Misi Utama 277 Selesai</v>
      </c>
      <c r="BQ278" s="234" t="str">
        <f t="shared" si="114"/>
        <v>Tagumpay sa Pangunahing Quest 277</v>
      </c>
      <c r="BR278" s="234" t="str">
        <f t="shared" si="115"/>
        <v>Selesai Pencarian Utama 277</v>
      </c>
    </row>
    <row r="279" spans="1:70" ht="13.5" thickBot="1" x14ac:dyDescent="0.25">
      <c r="A279" s="31">
        <v>142278</v>
      </c>
      <c r="B279" s="201" t="e" cm="1">
        <f t="array" ref="B279">INDEX($AJ:$AS,MATCH($A279,$AJ:$AJ,0),B$1)</f>
        <v>#N/A</v>
      </c>
      <c r="C279" s="201" t="e" cm="1">
        <f t="array" ref="C279">INDEX($AJ:$AS,MATCH($A279,$AJ:$AJ,0),C$1)</f>
        <v>#N/A</v>
      </c>
      <c r="D279" s="201" t="e" cm="1">
        <f t="array" ref="D279">INDEX($AJ:$AS,MATCH($A279,$AJ:$AJ,0),D$1)</f>
        <v>#N/A</v>
      </c>
      <c r="E279" s="201" t="e" cm="1">
        <f t="array" ref="E279">INDEX($AJ:$AS,MATCH($A279,$AJ:$AJ,0),E$1)</f>
        <v>#N/A</v>
      </c>
      <c r="F279" s="201" t="e" cm="1">
        <f t="array" ref="F279">INDEX($AJ:$AS,MATCH($A279,$AJ:$AJ,0),F$1)</f>
        <v>#N/A</v>
      </c>
      <c r="G279" s="201" t="e" cm="1">
        <f t="array" ref="G279">INDEX($AJ:$AS,MATCH($A279,$AJ:$AJ,0),G$1)</f>
        <v>#N/A</v>
      </c>
      <c r="H279" s="201" t="e" cm="1">
        <f t="array" ref="H279">INDEX($AJ:$AS,MATCH($A279,$AJ:$AJ,0),H$1)</f>
        <v>#N/A</v>
      </c>
      <c r="I279" s="201" t="e" cm="1">
        <f t="array" ref="I279">INDEX($AJ:$AS,MATCH($A279,$AJ:$AJ,0),I$1)</f>
        <v>#N/A</v>
      </c>
      <c r="J279" s="201" t="e" cm="1">
        <f t="array" ref="J279">INDEX($AJ:$AS,MATCH($A279,$AJ:$AJ,0),J$1)</f>
        <v>#N/A</v>
      </c>
      <c r="K279" s="31">
        <v>0</v>
      </c>
      <c r="L279" s="31">
        <v>142278</v>
      </c>
      <c r="M279" s="31" t="str">
        <f>'가이드 작업용'!M279</f>
        <v>잘못된 데이터가 쌓여 사용 X</v>
      </c>
      <c r="N279" s="31" t="e">
        <f t="shared" si="87"/>
        <v>#N/A</v>
      </c>
      <c r="AI279" s="31">
        <v>350</v>
      </c>
      <c r="AJ279" s="268">
        <v>142350</v>
      </c>
      <c r="AK279" s="258" t="s">
        <v>10681</v>
      </c>
      <c r="AL279" s="269" t="s">
        <v>11213</v>
      </c>
      <c r="AM279" s="259" t="s">
        <v>11214</v>
      </c>
      <c r="AN279" s="259" t="s">
        <v>11215</v>
      </c>
      <c r="AO279" s="260">
        <v>0</v>
      </c>
      <c r="AP279" s="259" t="s">
        <v>11216</v>
      </c>
      <c r="AQ279" s="259" t="s">
        <v>11217</v>
      </c>
      <c r="AR279" s="259" t="s">
        <v>11218</v>
      </c>
      <c r="AS279" s="259" t="s">
        <v>11219</v>
      </c>
      <c r="AT279" s="241" t="str">
        <f t="shared" si="89"/>
        <v>메두사 보스 처치</v>
      </c>
      <c r="AU279" s="241" t="str">
        <f t="shared" si="90"/>
        <v>Defeat Medusa Boss</v>
      </c>
      <c r="AV279" s="241" t="str">
        <f t="shared" si="91"/>
        <v>擊敗米杜沙BOSS</v>
      </c>
      <c r="AW279" s="241" t="str">
        <f t="shared" si="92"/>
        <v>击杀米杜沙BOSS</v>
      </c>
      <c r="AX279" s="241">
        <f t="shared" si="93"/>
        <v>0</v>
      </c>
      <c r="AY279" s="241" t="str">
        <f t="shared" si="94"/>
        <v>จัดการ Medusa BOSS</v>
      </c>
      <c r="AZ279" s="241" t="str">
        <f t="shared" si="95"/>
        <v>Kalahkan Bos Medusa</v>
      </c>
      <c r="BA279" s="241" t="str">
        <f t="shared" si="96"/>
        <v>Talunin ang Medusa Boss</v>
      </c>
      <c r="BB279" s="241" t="str">
        <f t="shared" si="97"/>
        <v>Tewaskan Boss Medusa</v>
      </c>
      <c r="BC279" s="244"/>
      <c r="BD279" s="244"/>
      <c r="BE279" s="244"/>
      <c r="BF279" s="244"/>
      <c r="BI279" s="236">
        <v>242278</v>
      </c>
      <c r="BJ279" s="235" t="str">
        <f t="shared" si="107"/>
        <v>메인 퀘스트 278 클리어</v>
      </c>
      <c r="BK279" s="234" t="str">
        <f t="shared" si="108"/>
        <v>Main Quest 278 Clear</v>
      </c>
      <c r="BL279" s="234" t="str">
        <f t="shared" si="109"/>
        <v>主線任務278通關</v>
      </c>
      <c r="BM279" s="234" t="str">
        <f t="shared" si="110"/>
        <v>通关主线任务278</v>
      </c>
      <c r="BN279" s="234" t="str">
        <f t="shared" si="111"/>
        <v>メインクエスト278クリア</v>
      </c>
      <c r="BO279" s="234" t="str">
        <f t="shared" si="112"/>
        <v>เคลียร์ Main Quest 278</v>
      </c>
      <c r="BP279" s="234" t="str">
        <f t="shared" si="113"/>
        <v>Misi Utama 278 Selesai</v>
      </c>
      <c r="BQ279" s="234" t="str">
        <f t="shared" si="114"/>
        <v>Tagumpay sa Pangunahing Quest 278</v>
      </c>
      <c r="BR279" s="234" t="str">
        <f t="shared" si="115"/>
        <v>Selesai Pencarian Utama 278</v>
      </c>
    </row>
    <row r="280" spans="1:70" ht="13.5" thickBot="1" x14ac:dyDescent="0.25">
      <c r="A280" s="31">
        <v>142279</v>
      </c>
      <c r="B280" s="201" t="e" cm="1">
        <f t="array" ref="B280">INDEX($AJ:$AS,MATCH($A280,$AJ:$AJ,0),B$1)</f>
        <v>#N/A</v>
      </c>
      <c r="C280" s="201" t="e" cm="1">
        <f t="array" ref="C280">INDEX($AJ:$AS,MATCH($A280,$AJ:$AJ,0),C$1)</f>
        <v>#N/A</v>
      </c>
      <c r="D280" s="201" t="e" cm="1">
        <f t="array" ref="D280">INDEX($AJ:$AS,MATCH($A280,$AJ:$AJ,0),D$1)</f>
        <v>#N/A</v>
      </c>
      <c r="E280" s="201" t="e" cm="1">
        <f t="array" ref="E280">INDEX($AJ:$AS,MATCH($A280,$AJ:$AJ,0),E$1)</f>
        <v>#N/A</v>
      </c>
      <c r="F280" s="201" t="e" cm="1">
        <f t="array" ref="F280">INDEX($AJ:$AS,MATCH($A280,$AJ:$AJ,0),F$1)</f>
        <v>#N/A</v>
      </c>
      <c r="G280" s="201" t="e" cm="1">
        <f t="array" ref="G280">INDEX($AJ:$AS,MATCH($A280,$AJ:$AJ,0),G$1)</f>
        <v>#N/A</v>
      </c>
      <c r="H280" s="201" t="e" cm="1">
        <f t="array" ref="H280">INDEX($AJ:$AS,MATCH($A280,$AJ:$AJ,0),H$1)</f>
        <v>#N/A</v>
      </c>
      <c r="I280" s="201" t="e" cm="1">
        <f t="array" ref="I280">INDEX($AJ:$AS,MATCH($A280,$AJ:$AJ,0),I$1)</f>
        <v>#N/A</v>
      </c>
      <c r="J280" s="201" t="e" cm="1">
        <f t="array" ref="J280">INDEX($AJ:$AS,MATCH($A280,$AJ:$AJ,0),J$1)</f>
        <v>#N/A</v>
      </c>
      <c r="K280" s="31">
        <v>0</v>
      </c>
      <c r="L280" s="31">
        <v>142279</v>
      </c>
      <c r="M280" s="31" t="str">
        <f>'가이드 작업용'!M280</f>
        <v>잘못된 데이터가 쌓여 사용 X</v>
      </c>
      <c r="N280" s="31" t="e">
        <f t="shared" si="87"/>
        <v>#N/A</v>
      </c>
      <c r="AJ280" s="270">
        <v>142351</v>
      </c>
      <c r="AK280" s="271" t="s">
        <v>4141</v>
      </c>
      <c r="AL280" s="272" t="s">
        <v>8560</v>
      </c>
      <c r="AM280" s="261" t="s">
        <v>10095</v>
      </c>
      <c r="AN280" s="261" t="s">
        <v>10096</v>
      </c>
      <c r="AO280" s="262" t="s">
        <v>10097</v>
      </c>
      <c r="AP280" s="261" t="s">
        <v>10098</v>
      </c>
      <c r="AQ280" s="261" t="s">
        <v>10099</v>
      </c>
      <c r="AR280" s="261" t="s">
        <v>10100</v>
      </c>
      <c r="AS280" s="261" t="s">
        <v>10101</v>
      </c>
      <c r="AT280" s="241" t="str">
        <f t="shared" si="89"/>
        <v>업데이트 예정</v>
      </c>
      <c r="AU280" s="241" t="str">
        <f t="shared" si="90"/>
        <v>Update Soon</v>
      </c>
      <c r="AV280" s="241" t="str">
        <f t="shared" si="91"/>
        <v>即將更新</v>
      </c>
      <c r="AW280" s="241" t="str">
        <f t="shared" si="92"/>
        <v>预计更新</v>
      </c>
      <c r="AX280" s="241" t="str">
        <f t="shared" si="93"/>
        <v>アップデート予定</v>
      </c>
      <c r="AY280" s="241" t="str">
        <f t="shared" si="94"/>
        <v>อัปเดตเร็วๆ นี้</v>
      </c>
      <c r="AZ280" s="241" t="str">
        <f t="shared" si="95"/>
        <v>Perbarui Segera</v>
      </c>
      <c r="BA280" s="241" t="str">
        <f t="shared" si="96"/>
        <v>Malapit ng ma-update</v>
      </c>
      <c r="BB280" s="241" t="str">
        <f t="shared" si="97"/>
        <v>Kemaskini Segera</v>
      </c>
      <c r="BC280" s="244"/>
      <c r="BD280" s="244"/>
      <c r="BE280" s="244"/>
      <c r="BF280" s="244"/>
      <c r="BI280" s="236">
        <v>242279</v>
      </c>
      <c r="BJ280" s="235" t="str">
        <f t="shared" si="107"/>
        <v>메인 퀘스트 279 클리어</v>
      </c>
      <c r="BK280" s="234" t="str">
        <f t="shared" si="108"/>
        <v>Main Quest 279 Clear</v>
      </c>
      <c r="BL280" s="234" t="str">
        <f t="shared" si="109"/>
        <v>主線任務279通關</v>
      </c>
      <c r="BM280" s="234" t="str">
        <f t="shared" si="110"/>
        <v>通关主线任务279</v>
      </c>
      <c r="BN280" s="234" t="str">
        <f t="shared" si="111"/>
        <v>メインクエスト279クリア</v>
      </c>
      <c r="BO280" s="234" t="str">
        <f t="shared" si="112"/>
        <v>เคลียร์ Main Quest 279</v>
      </c>
      <c r="BP280" s="234" t="str">
        <f t="shared" si="113"/>
        <v>Misi Utama 279 Selesai</v>
      </c>
      <c r="BQ280" s="234" t="str">
        <f t="shared" si="114"/>
        <v>Tagumpay sa Pangunahing Quest 279</v>
      </c>
      <c r="BR280" s="234" t="str">
        <f t="shared" si="115"/>
        <v>Selesai Pencarian Utama 279</v>
      </c>
    </row>
    <row r="281" spans="1:70" ht="12.75" thickBot="1" x14ac:dyDescent="0.25">
      <c r="A281" s="31">
        <v>142280</v>
      </c>
      <c r="B281" s="201" t="e" cm="1">
        <f t="array" ref="B281">INDEX($AJ:$AS,MATCH($A281,$AJ:$AJ,0),B$1)</f>
        <v>#N/A</v>
      </c>
      <c r="C281" s="201" t="e" cm="1">
        <f t="array" ref="C281">INDEX($AJ:$AS,MATCH($A281,$AJ:$AJ,0),C$1)</f>
        <v>#N/A</v>
      </c>
      <c r="D281" s="201" t="e" cm="1">
        <f t="array" ref="D281">INDEX($AJ:$AS,MATCH($A281,$AJ:$AJ,0),D$1)</f>
        <v>#N/A</v>
      </c>
      <c r="E281" s="201" t="e" cm="1">
        <f t="array" ref="E281">INDEX($AJ:$AS,MATCH($A281,$AJ:$AJ,0),E$1)</f>
        <v>#N/A</v>
      </c>
      <c r="F281" s="201" t="e" cm="1">
        <f t="array" ref="F281">INDEX($AJ:$AS,MATCH($A281,$AJ:$AJ,0),F$1)</f>
        <v>#N/A</v>
      </c>
      <c r="G281" s="201" t="e" cm="1">
        <f t="array" ref="G281">INDEX($AJ:$AS,MATCH($A281,$AJ:$AJ,0),G$1)</f>
        <v>#N/A</v>
      </c>
      <c r="H281" s="201" t="e" cm="1">
        <f t="array" ref="H281">INDEX($AJ:$AS,MATCH($A281,$AJ:$AJ,0),H$1)</f>
        <v>#N/A</v>
      </c>
      <c r="I281" s="201" t="e" cm="1">
        <f t="array" ref="I281">INDEX($AJ:$AS,MATCH($A281,$AJ:$AJ,0),I$1)</f>
        <v>#N/A</v>
      </c>
      <c r="J281" s="201" t="e" cm="1">
        <f t="array" ref="J281">INDEX($AJ:$AS,MATCH($A281,$AJ:$AJ,0),J$1)</f>
        <v>#N/A</v>
      </c>
      <c r="K281" s="31">
        <v>0</v>
      </c>
      <c r="L281" s="31">
        <v>142280</v>
      </c>
      <c r="M281" s="31" t="str">
        <f>'가이드 작업용'!M281</f>
        <v>잘못된 데이터가 쌓여 사용 X</v>
      </c>
      <c r="N281" s="31" t="e">
        <f t="shared" si="87"/>
        <v>#N/A</v>
      </c>
      <c r="AJ281" s="251"/>
      <c r="AK281" s="252"/>
      <c r="AL281" s="252"/>
      <c r="AM281" s="252"/>
      <c r="AN281" s="252"/>
      <c r="AO281" s="252"/>
      <c r="AP281" s="252"/>
      <c r="AQ281" s="252"/>
      <c r="AR281" s="252"/>
      <c r="AS281" s="252"/>
      <c r="AT281" s="252"/>
      <c r="AU281" s="252"/>
      <c r="AV281" s="252"/>
      <c r="AW281" s="252"/>
      <c r="AX281" s="252"/>
      <c r="AY281" s="252"/>
      <c r="AZ281" s="252"/>
      <c r="BA281" s="252"/>
      <c r="BB281" s="252"/>
      <c r="BC281" s="252"/>
      <c r="BD281" s="252"/>
      <c r="BE281" s="252"/>
      <c r="BF281" s="252"/>
      <c r="BI281" s="236">
        <v>242280</v>
      </c>
      <c r="BJ281" s="235" t="str">
        <f t="shared" si="107"/>
        <v>메인 퀘스트 280 클리어</v>
      </c>
      <c r="BK281" s="234" t="str">
        <f t="shared" si="108"/>
        <v>Main Quest 280 Clear</v>
      </c>
      <c r="BL281" s="234" t="str">
        <f t="shared" si="109"/>
        <v>主線任務280通關</v>
      </c>
      <c r="BM281" s="234" t="str">
        <f t="shared" si="110"/>
        <v>通关主线任务280</v>
      </c>
      <c r="BN281" s="234" t="str">
        <f t="shared" si="111"/>
        <v>メインクエスト280クリア</v>
      </c>
      <c r="BO281" s="234" t="str">
        <f t="shared" si="112"/>
        <v>เคลียร์ Main Quest 280</v>
      </c>
      <c r="BP281" s="234" t="str">
        <f t="shared" si="113"/>
        <v>Misi Utama 280 Selesai</v>
      </c>
      <c r="BQ281" s="234" t="str">
        <f t="shared" si="114"/>
        <v>Tagumpay sa Pangunahing Quest 280</v>
      </c>
      <c r="BR281" s="234" t="str">
        <f t="shared" si="115"/>
        <v>Selesai Pencarian Utama 280</v>
      </c>
    </row>
    <row r="282" spans="1:70" ht="12.75" thickBot="1" x14ac:dyDescent="0.25">
      <c r="A282" s="31">
        <v>142281</v>
      </c>
      <c r="B282" s="201" t="e" cm="1">
        <f t="array" ref="B282">INDEX($AJ:$AS,MATCH($A282,$AJ:$AJ,0),B$1)</f>
        <v>#N/A</v>
      </c>
      <c r="C282" s="201" t="e" cm="1">
        <f t="array" ref="C282">INDEX($AJ:$AS,MATCH($A282,$AJ:$AJ,0),C$1)</f>
        <v>#N/A</v>
      </c>
      <c r="D282" s="201" t="e" cm="1">
        <f t="array" ref="D282">INDEX($AJ:$AS,MATCH($A282,$AJ:$AJ,0),D$1)</f>
        <v>#N/A</v>
      </c>
      <c r="E282" s="201" t="e" cm="1">
        <f t="array" ref="E282">INDEX($AJ:$AS,MATCH($A282,$AJ:$AJ,0),E$1)</f>
        <v>#N/A</v>
      </c>
      <c r="F282" s="201" t="e" cm="1">
        <f t="array" ref="F282">INDEX($AJ:$AS,MATCH($A282,$AJ:$AJ,0),F$1)</f>
        <v>#N/A</v>
      </c>
      <c r="G282" s="201" t="e" cm="1">
        <f t="array" ref="G282">INDEX($AJ:$AS,MATCH($A282,$AJ:$AJ,0),G$1)</f>
        <v>#N/A</v>
      </c>
      <c r="H282" s="201" t="e" cm="1">
        <f t="array" ref="H282">INDEX($AJ:$AS,MATCH($A282,$AJ:$AJ,0),H$1)</f>
        <v>#N/A</v>
      </c>
      <c r="I282" s="201" t="e" cm="1">
        <f t="array" ref="I282">INDEX($AJ:$AS,MATCH($A282,$AJ:$AJ,0),I$1)</f>
        <v>#N/A</v>
      </c>
      <c r="J282" s="201" t="e" cm="1">
        <f t="array" ref="J282">INDEX($AJ:$AS,MATCH($A282,$AJ:$AJ,0),J$1)</f>
        <v>#N/A</v>
      </c>
      <c r="K282" s="31">
        <v>0</v>
      </c>
      <c r="L282" s="31">
        <v>142281</v>
      </c>
      <c r="M282" s="31" t="str">
        <f>'가이드 작업용'!M282</f>
        <v>잘못된 데이터가 쌓여 사용 X</v>
      </c>
      <c r="N282" s="31" t="e">
        <f t="shared" si="87"/>
        <v>#N/A</v>
      </c>
      <c r="AJ282" s="251"/>
      <c r="AK282" s="252"/>
      <c r="AL282" s="252"/>
      <c r="AM282" s="252"/>
      <c r="AN282" s="252"/>
      <c r="AO282" s="252"/>
      <c r="AP282" s="252"/>
      <c r="AQ282" s="252"/>
      <c r="AR282" s="252"/>
      <c r="AS282" s="252"/>
      <c r="AT282" s="252"/>
      <c r="AU282" s="252"/>
      <c r="AV282" s="252"/>
      <c r="AW282" s="252"/>
      <c r="AX282" s="252"/>
      <c r="AY282" s="252"/>
      <c r="AZ282" s="252"/>
      <c r="BA282" s="252"/>
      <c r="BB282" s="252"/>
      <c r="BC282" s="252"/>
      <c r="BD282" s="252"/>
      <c r="BE282" s="252"/>
      <c r="BF282" s="252"/>
      <c r="BI282" s="236">
        <v>242281</v>
      </c>
      <c r="BJ282" s="235" t="str">
        <f t="shared" si="107"/>
        <v>메인 퀘스트 281 클리어</v>
      </c>
      <c r="BK282" s="234" t="str">
        <f t="shared" si="108"/>
        <v>Main Quest 281 Clear</v>
      </c>
      <c r="BL282" s="234" t="str">
        <f t="shared" si="109"/>
        <v>主線任務281通關</v>
      </c>
      <c r="BM282" s="234" t="str">
        <f t="shared" si="110"/>
        <v>通关主线任务281</v>
      </c>
      <c r="BN282" s="234" t="str">
        <f t="shared" si="111"/>
        <v>メインクエスト281クリア</v>
      </c>
      <c r="BO282" s="234" t="str">
        <f t="shared" si="112"/>
        <v>เคลียร์ Main Quest 281</v>
      </c>
      <c r="BP282" s="234" t="str">
        <f t="shared" si="113"/>
        <v>Misi Utama 281 Selesai</v>
      </c>
      <c r="BQ282" s="234" t="str">
        <f t="shared" si="114"/>
        <v>Tagumpay sa Pangunahing Quest 281</v>
      </c>
      <c r="BR282" s="234" t="str">
        <f t="shared" si="115"/>
        <v>Selesai Pencarian Utama 281</v>
      </c>
    </row>
    <row r="283" spans="1:70" ht="12.75" thickBot="1" x14ac:dyDescent="0.25">
      <c r="A283" s="31">
        <v>142282</v>
      </c>
      <c r="B283" s="201" t="e" cm="1">
        <f t="array" ref="B283">INDEX($AJ:$AS,MATCH($A283,$AJ:$AJ,0),B$1)</f>
        <v>#N/A</v>
      </c>
      <c r="C283" s="201" t="e" cm="1">
        <f t="array" ref="C283">INDEX($AJ:$AS,MATCH($A283,$AJ:$AJ,0),C$1)</f>
        <v>#N/A</v>
      </c>
      <c r="D283" s="201" t="e" cm="1">
        <f t="array" ref="D283">INDEX($AJ:$AS,MATCH($A283,$AJ:$AJ,0),D$1)</f>
        <v>#N/A</v>
      </c>
      <c r="E283" s="201" t="e" cm="1">
        <f t="array" ref="E283">INDEX($AJ:$AS,MATCH($A283,$AJ:$AJ,0),E$1)</f>
        <v>#N/A</v>
      </c>
      <c r="F283" s="201" t="e" cm="1">
        <f t="array" ref="F283">INDEX($AJ:$AS,MATCH($A283,$AJ:$AJ,0),F$1)</f>
        <v>#N/A</v>
      </c>
      <c r="G283" s="201" t="e" cm="1">
        <f t="array" ref="G283">INDEX($AJ:$AS,MATCH($A283,$AJ:$AJ,0),G$1)</f>
        <v>#N/A</v>
      </c>
      <c r="H283" s="201" t="e" cm="1">
        <f t="array" ref="H283">INDEX($AJ:$AS,MATCH($A283,$AJ:$AJ,0),H$1)</f>
        <v>#N/A</v>
      </c>
      <c r="I283" s="201" t="e" cm="1">
        <f t="array" ref="I283">INDEX($AJ:$AS,MATCH($A283,$AJ:$AJ,0),I$1)</f>
        <v>#N/A</v>
      </c>
      <c r="J283" s="201" t="e" cm="1">
        <f t="array" ref="J283">INDEX($AJ:$AS,MATCH($A283,$AJ:$AJ,0),J$1)</f>
        <v>#N/A</v>
      </c>
      <c r="K283" s="31">
        <v>0</v>
      </c>
      <c r="L283" s="31">
        <v>142282</v>
      </c>
      <c r="M283" s="31" t="str">
        <f>'가이드 작업용'!M283</f>
        <v>잘못된 데이터가 쌓여 사용 X</v>
      </c>
      <c r="N283" s="31" t="e">
        <f t="shared" si="87"/>
        <v>#N/A</v>
      </c>
      <c r="AJ283" s="251"/>
      <c r="AK283" s="252"/>
      <c r="AL283" s="252"/>
      <c r="AM283" s="252"/>
      <c r="AN283" s="252"/>
      <c r="AO283" s="252"/>
      <c r="AP283" s="252"/>
      <c r="AQ283" s="252"/>
      <c r="AR283" s="252"/>
      <c r="AS283" s="252"/>
      <c r="AT283" s="252"/>
      <c r="AU283" s="252"/>
      <c r="AV283" s="252"/>
      <c r="AW283" s="252"/>
      <c r="AX283" s="252"/>
      <c r="AY283" s="252"/>
      <c r="AZ283" s="252"/>
      <c r="BA283" s="252"/>
      <c r="BB283" s="252"/>
      <c r="BC283" s="252"/>
      <c r="BD283" s="252"/>
      <c r="BE283" s="252"/>
      <c r="BF283" s="252"/>
      <c r="BI283" s="236">
        <v>242282</v>
      </c>
      <c r="BJ283" s="235" t="str">
        <f t="shared" si="107"/>
        <v>메인 퀘스트 282 클리어</v>
      </c>
      <c r="BK283" s="234" t="str">
        <f t="shared" si="108"/>
        <v>Main Quest 282 Clear</v>
      </c>
      <c r="BL283" s="234" t="str">
        <f t="shared" si="109"/>
        <v>主線任務282通關</v>
      </c>
      <c r="BM283" s="234" t="str">
        <f t="shared" si="110"/>
        <v>通关主线任务282</v>
      </c>
      <c r="BN283" s="234" t="str">
        <f t="shared" si="111"/>
        <v>メインクエスト282クリア</v>
      </c>
      <c r="BO283" s="234" t="str">
        <f t="shared" si="112"/>
        <v>เคลียร์ Main Quest 282</v>
      </c>
      <c r="BP283" s="234" t="str">
        <f t="shared" si="113"/>
        <v>Misi Utama 282 Selesai</v>
      </c>
      <c r="BQ283" s="234" t="str">
        <f t="shared" si="114"/>
        <v>Tagumpay sa Pangunahing Quest 282</v>
      </c>
      <c r="BR283" s="234" t="str">
        <f t="shared" si="115"/>
        <v>Selesai Pencarian Utama 282</v>
      </c>
    </row>
    <row r="284" spans="1:70" ht="12.75" thickBot="1" x14ac:dyDescent="0.25">
      <c r="A284" s="31">
        <v>142283</v>
      </c>
      <c r="B284" s="201" t="e" cm="1">
        <f t="array" ref="B284">INDEX($AJ:$AS,MATCH($A284,$AJ:$AJ,0),B$1)</f>
        <v>#N/A</v>
      </c>
      <c r="C284" s="201" t="e" cm="1">
        <f t="array" ref="C284">INDEX($AJ:$AS,MATCH($A284,$AJ:$AJ,0),C$1)</f>
        <v>#N/A</v>
      </c>
      <c r="D284" s="201" t="e" cm="1">
        <f t="array" ref="D284">INDEX($AJ:$AS,MATCH($A284,$AJ:$AJ,0),D$1)</f>
        <v>#N/A</v>
      </c>
      <c r="E284" s="201" t="e" cm="1">
        <f t="array" ref="E284">INDEX($AJ:$AS,MATCH($A284,$AJ:$AJ,0),E$1)</f>
        <v>#N/A</v>
      </c>
      <c r="F284" s="201" t="e" cm="1">
        <f t="array" ref="F284">INDEX($AJ:$AS,MATCH($A284,$AJ:$AJ,0),F$1)</f>
        <v>#N/A</v>
      </c>
      <c r="G284" s="201" t="e" cm="1">
        <f t="array" ref="G284">INDEX($AJ:$AS,MATCH($A284,$AJ:$AJ,0),G$1)</f>
        <v>#N/A</v>
      </c>
      <c r="H284" s="201" t="e" cm="1">
        <f t="array" ref="H284">INDEX($AJ:$AS,MATCH($A284,$AJ:$AJ,0),H$1)</f>
        <v>#N/A</v>
      </c>
      <c r="I284" s="201" t="e" cm="1">
        <f t="array" ref="I284">INDEX($AJ:$AS,MATCH($A284,$AJ:$AJ,0),I$1)</f>
        <v>#N/A</v>
      </c>
      <c r="J284" s="201" t="e" cm="1">
        <f t="array" ref="J284">INDEX($AJ:$AS,MATCH($A284,$AJ:$AJ,0),J$1)</f>
        <v>#N/A</v>
      </c>
      <c r="K284" s="31">
        <v>0</v>
      </c>
      <c r="L284" s="31">
        <v>142283</v>
      </c>
      <c r="M284" s="31" t="str">
        <f>'가이드 작업용'!M284</f>
        <v>잘못된 데이터가 쌓여 사용 X</v>
      </c>
      <c r="N284" s="31" t="e">
        <f t="shared" si="87"/>
        <v>#N/A</v>
      </c>
      <c r="AJ284" s="251"/>
      <c r="AK284" s="252"/>
      <c r="AL284" s="252"/>
      <c r="AM284" s="252"/>
      <c r="AN284" s="252"/>
      <c r="AO284" s="252"/>
      <c r="AP284" s="252"/>
      <c r="AQ284" s="252"/>
      <c r="AR284" s="252"/>
      <c r="AS284" s="252"/>
      <c r="AT284" s="252"/>
      <c r="AU284" s="252"/>
      <c r="AV284" s="252"/>
      <c r="AW284" s="252"/>
      <c r="AX284" s="252"/>
      <c r="AY284" s="252"/>
      <c r="AZ284" s="252"/>
      <c r="BA284" s="252"/>
      <c r="BB284" s="252"/>
      <c r="BC284" s="252"/>
      <c r="BD284" s="252"/>
      <c r="BE284" s="252"/>
      <c r="BF284" s="252"/>
      <c r="BI284" s="236">
        <v>242283</v>
      </c>
      <c r="BJ284" s="235" t="str">
        <f t="shared" si="107"/>
        <v>메인 퀘스트 283 클리어</v>
      </c>
      <c r="BK284" s="234" t="str">
        <f t="shared" si="108"/>
        <v>Main Quest 283 Clear</v>
      </c>
      <c r="BL284" s="234" t="str">
        <f t="shared" si="109"/>
        <v>主線任務283通關</v>
      </c>
      <c r="BM284" s="234" t="str">
        <f t="shared" si="110"/>
        <v>通关主线任务283</v>
      </c>
      <c r="BN284" s="234" t="str">
        <f t="shared" si="111"/>
        <v>メインクエスト283クリア</v>
      </c>
      <c r="BO284" s="234" t="str">
        <f t="shared" si="112"/>
        <v>เคลียร์ Main Quest 283</v>
      </c>
      <c r="BP284" s="234" t="str">
        <f t="shared" si="113"/>
        <v>Misi Utama 283 Selesai</v>
      </c>
      <c r="BQ284" s="234" t="str">
        <f t="shared" si="114"/>
        <v>Tagumpay sa Pangunahing Quest 283</v>
      </c>
      <c r="BR284" s="234" t="str">
        <f t="shared" si="115"/>
        <v>Selesai Pencarian Utama 283</v>
      </c>
    </row>
    <row r="285" spans="1:70" ht="12.75" thickBot="1" x14ac:dyDescent="0.25">
      <c r="A285" s="31">
        <v>142284</v>
      </c>
      <c r="B285" s="201" t="e" cm="1">
        <f t="array" ref="B285">INDEX($AJ:$AS,MATCH($A285,$AJ:$AJ,0),B$1)</f>
        <v>#N/A</v>
      </c>
      <c r="C285" s="201" t="e" cm="1">
        <f t="array" ref="C285">INDEX($AJ:$AS,MATCH($A285,$AJ:$AJ,0),C$1)</f>
        <v>#N/A</v>
      </c>
      <c r="D285" s="201" t="e" cm="1">
        <f t="array" ref="D285">INDEX($AJ:$AS,MATCH($A285,$AJ:$AJ,0),D$1)</f>
        <v>#N/A</v>
      </c>
      <c r="E285" s="201" t="e" cm="1">
        <f t="array" ref="E285">INDEX($AJ:$AS,MATCH($A285,$AJ:$AJ,0),E$1)</f>
        <v>#N/A</v>
      </c>
      <c r="F285" s="201" t="e" cm="1">
        <f t="array" ref="F285">INDEX($AJ:$AS,MATCH($A285,$AJ:$AJ,0),F$1)</f>
        <v>#N/A</v>
      </c>
      <c r="G285" s="201" t="e" cm="1">
        <f t="array" ref="G285">INDEX($AJ:$AS,MATCH($A285,$AJ:$AJ,0),G$1)</f>
        <v>#N/A</v>
      </c>
      <c r="H285" s="201" t="e" cm="1">
        <f t="array" ref="H285">INDEX($AJ:$AS,MATCH($A285,$AJ:$AJ,0),H$1)</f>
        <v>#N/A</v>
      </c>
      <c r="I285" s="201" t="e" cm="1">
        <f t="array" ref="I285">INDEX($AJ:$AS,MATCH($A285,$AJ:$AJ,0),I$1)</f>
        <v>#N/A</v>
      </c>
      <c r="J285" s="201" t="e" cm="1">
        <f t="array" ref="J285">INDEX($AJ:$AS,MATCH($A285,$AJ:$AJ,0),J$1)</f>
        <v>#N/A</v>
      </c>
      <c r="K285" s="31">
        <v>0</v>
      </c>
      <c r="L285" s="31">
        <v>142284</v>
      </c>
      <c r="M285" s="31" t="str">
        <f>'가이드 작업용'!M285</f>
        <v>잘못된 데이터가 쌓여 사용 X</v>
      </c>
      <c r="N285" s="31" t="e">
        <f t="shared" si="87"/>
        <v>#N/A</v>
      </c>
      <c r="AJ285" s="251"/>
      <c r="AK285" s="252"/>
      <c r="AL285" s="252"/>
      <c r="AM285" s="252"/>
      <c r="AN285" s="252"/>
      <c r="AO285" s="252"/>
      <c r="AP285" s="252"/>
      <c r="AQ285" s="252"/>
      <c r="AR285" s="252"/>
      <c r="AS285" s="252"/>
      <c r="AT285" s="252"/>
      <c r="AU285" s="252"/>
      <c r="AV285" s="252"/>
      <c r="AW285" s="252"/>
      <c r="AX285" s="252"/>
      <c r="AY285" s="252"/>
      <c r="AZ285" s="252"/>
      <c r="BA285" s="252"/>
      <c r="BB285" s="252"/>
      <c r="BC285" s="252"/>
      <c r="BD285" s="252"/>
      <c r="BE285" s="252"/>
      <c r="BF285" s="252"/>
      <c r="BI285" s="236">
        <v>242284</v>
      </c>
      <c r="BJ285" s="235" t="str">
        <f t="shared" si="107"/>
        <v>메인 퀘스트 284 클리어</v>
      </c>
      <c r="BK285" s="234" t="str">
        <f t="shared" si="108"/>
        <v>Main Quest 284 Clear</v>
      </c>
      <c r="BL285" s="234" t="str">
        <f t="shared" si="109"/>
        <v>主線任務284通關</v>
      </c>
      <c r="BM285" s="234" t="str">
        <f t="shared" si="110"/>
        <v>通关主线任务284</v>
      </c>
      <c r="BN285" s="234" t="str">
        <f t="shared" si="111"/>
        <v>メインクエスト284クリア</v>
      </c>
      <c r="BO285" s="234" t="str">
        <f t="shared" si="112"/>
        <v>เคลียร์ Main Quest 284</v>
      </c>
      <c r="BP285" s="234" t="str">
        <f t="shared" si="113"/>
        <v>Misi Utama 284 Selesai</v>
      </c>
      <c r="BQ285" s="234" t="str">
        <f t="shared" si="114"/>
        <v>Tagumpay sa Pangunahing Quest 284</v>
      </c>
      <c r="BR285" s="234" t="str">
        <f t="shared" si="115"/>
        <v>Selesai Pencarian Utama 284</v>
      </c>
    </row>
    <row r="286" spans="1:70" ht="12.75" thickBot="1" x14ac:dyDescent="0.25">
      <c r="A286" s="31">
        <v>142285</v>
      </c>
      <c r="B286" s="201" t="e" cm="1">
        <f t="array" ref="B286">INDEX($AJ:$AS,MATCH($A286,$AJ:$AJ,0),B$1)</f>
        <v>#N/A</v>
      </c>
      <c r="C286" s="201" t="e" cm="1">
        <f t="array" ref="C286">INDEX($AJ:$AS,MATCH($A286,$AJ:$AJ,0),C$1)</f>
        <v>#N/A</v>
      </c>
      <c r="D286" s="201" t="e" cm="1">
        <f t="array" ref="D286">INDEX($AJ:$AS,MATCH($A286,$AJ:$AJ,0),D$1)</f>
        <v>#N/A</v>
      </c>
      <c r="E286" s="201" t="e" cm="1">
        <f t="array" ref="E286">INDEX($AJ:$AS,MATCH($A286,$AJ:$AJ,0),E$1)</f>
        <v>#N/A</v>
      </c>
      <c r="F286" s="201" t="e" cm="1">
        <f t="array" ref="F286">INDEX($AJ:$AS,MATCH($A286,$AJ:$AJ,0),F$1)</f>
        <v>#N/A</v>
      </c>
      <c r="G286" s="201" t="e" cm="1">
        <f t="array" ref="G286">INDEX($AJ:$AS,MATCH($A286,$AJ:$AJ,0),G$1)</f>
        <v>#N/A</v>
      </c>
      <c r="H286" s="201" t="e" cm="1">
        <f t="array" ref="H286">INDEX($AJ:$AS,MATCH($A286,$AJ:$AJ,0),H$1)</f>
        <v>#N/A</v>
      </c>
      <c r="I286" s="201" t="e" cm="1">
        <f t="array" ref="I286">INDEX($AJ:$AS,MATCH($A286,$AJ:$AJ,0),I$1)</f>
        <v>#N/A</v>
      </c>
      <c r="J286" s="201" t="e" cm="1">
        <f t="array" ref="J286">INDEX($AJ:$AS,MATCH($A286,$AJ:$AJ,0),J$1)</f>
        <v>#N/A</v>
      </c>
      <c r="K286" s="31">
        <v>0</v>
      </c>
      <c r="L286" s="31">
        <v>142285</v>
      </c>
      <c r="M286" s="31" t="str">
        <f>'가이드 작업용'!M286</f>
        <v>잘못된 데이터가 쌓여 사용 X</v>
      </c>
      <c r="N286" s="31" t="e">
        <f t="shared" si="87"/>
        <v>#N/A</v>
      </c>
      <c r="AJ286" s="251"/>
      <c r="AK286" s="252"/>
      <c r="AL286" s="252"/>
      <c r="AM286" s="252"/>
      <c r="AN286" s="252"/>
      <c r="AO286" s="252"/>
      <c r="AP286" s="252"/>
      <c r="AQ286" s="252"/>
      <c r="AR286" s="252"/>
      <c r="AS286" s="252"/>
      <c r="AT286" s="252"/>
      <c r="AU286" s="252"/>
      <c r="AV286" s="252"/>
      <c r="AW286" s="252"/>
      <c r="AX286" s="252"/>
      <c r="AY286" s="252"/>
      <c r="AZ286" s="252"/>
      <c r="BA286" s="252"/>
      <c r="BB286" s="252"/>
      <c r="BC286" s="252"/>
      <c r="BD286" s="252"/>
      <c r="BE286" s="252"/>
      <c r="BF286" s="252"/>
      <c r="BI286" s="236">
        <v>242285</v>
      </c>
      <c r="BJ286" s="235" t="str">
        <f t="shared" si="107"/>
        <v>메인 퀘스트 285 클리어</v>
      </c>
      <c r="BK286" s="234" t="str">
        <f t="shared" si="108"/>
        <v>Main Quest 285 Clear</v>
      </c>
      <c r="BL286" s="234" t="str">
        <f t="shared" si="109"/>
        <v>主線任務285通關</v>
      </c>
      <c r="BM286" s="234" t="str">
        <f t="shared" si="110"/>
        <v>通关主线任务285</v>
      </c>
      <c r="BN286" s="234" t="str">
        <f t="shared" si="111"/>
        <v>メインクエスト285クリア</v>
      </c>
      <c r="BO286" s="234" t="str">
        <f t="shared" si="112"/>
        <v>เคลียร์ Main Quest 285</v>
      </c>
      <c r="BP286" s="234" t="str">
        <f t="shared" si="113"/>
        <v>Misi Utama 285 Selesai</v>
      </c>
      <c r="BQ286" s="234" t="str">
        <f t="shared" si="114"/>
        <v>Tagumpay sa Pangunahing Quest 285</v>
      </c>
      <c r="BR286" s="234" t="str">
        <f t="shared" si="115"/>
        <v>Selesai Pencarian Utama 285</v>
      </c>
    </row>
    <row r="287" spans="1:70" ht="12.75" thickBot="1" x14ac:dyDescent="0.25">
      <c r="A287" s="31">
        <v>142286</v>
      </c>
      <c r="B287" s="201" t="e" cm="1">
        <f t="array" ref="B287">INDEX($AJ:$AS,MATCH($A287,$AJ:$AJ,0),B$1)</f>
        <v>#N/A</v>
      </c>
      <c r="C287" s="201" t="e" cm="1">
        <f t="array" ref="C287">INDEX($AJ:$AS,MATCH($A287,$AJ:$AJ,0),C$1)</f>
        <v>#N/A</v>
      </c>
      <c r="D287" s="201" t="e" cm="1">
        <f t="array" ref="D287">INDEX($AJ:$AS,MATCH($A287,$AJ:$AJ,0),D$1)</f>
        <v>#N/A</v>
      </c>
      <c r="E287" s="201" t="e" cm="1">
        <f t="array" ref="E287">INDEX($AJ:$AS,MATCH($A287,$AJ:$AJ,0),E$1)</f>
        <v>#N/A</v>
      </c>
      <c r="F287" s="201" t="e" cm="1">
        <f t="array" ref="F287">INDEX($AJ:$AS,MATCH($A287,$AJ:$AJ,0),F$1)</f>
        <v>#N/A</v>
      </c>
      <c r="G287" s="201" t="e" cm="1">
        <f t="array" ref="G287">INDEX($AJ:$AS,MATCH($A287,$AJ:$AJ,0),G$1)</f>
        <v>#N/A</v>
      </c>
      <c r="H287" s="201" t="e" cm="1">
        <f t="array" ref="H287">INDEX($AJ:$AS,MATCH($A287,$AJ:$AJ,0),H$1)</f>
        <v>#N/A</v>
      </c>
      <c r="I287" s="201" t="e" cm="1">
        <f t="array" ref="I287">INDEX($AJ:$AS,MATCH($A287,$AJ:$AJ,0),I$1)</f>
        <v>#N/A</v>
      </c>
      <c r="J287" s="201" t="e" cm="1">
        <f t="array" ref="J287">INDEX($AJ:$AS,MATCH($A287,$AJ:$AJ,0),J$1)</f>
        <v>#N/A</v>
      </c>
      <c r="K287" s="31">
        <v>0</v>
      </c>
      <c r="L287" s="31">
        <v>142286</v>
      </c>
      <c r="M287" s="31" t="str">
        <f>'가이드 작업용'!M287</f>
        <v>잘못된 데이터가 쌓여 사용 X</v>
      </c>
      <c r="N287" s="31" t="e">
        <f t="shared" si="87"/>
        <v>#N/A</v>
      </c>
      <c r="AJ287" s="251"/>
      <c r="AK287" s="252"/>
      <c r="AL287" s="252"/>
      <c r="AM287" s="252"/>
      <c r="AN287" s="252"/>
      <c r="AO287" s="252"/>
      <c r="AP287" s="252"/>
      <c r="AQ287" s="252"/>
      <c r="AR287" s="252"/>
      <c r="AS287" s="252"/>
      <c r="AT287" s="252"/>
      <c r="AU287" s="252"/>
      <c r="AV287" s="252"/>
      <c r="AW287" s="252"/>
      <c r="AX287" s="252"/>
      <c r="AY287" s="252"/>
      <c r="AZ287" s="252"/>
      <c r="BA287" s="252"/>
      <c r="BB287" s="252"/>
      <c r="BC287" s="252"/>
      <c r="BD287" s="252"/>
      <c r="BE287" s="252"/>
      <c r="BF287" s="252"/>
      <c r="BI287" s="236">
        <v>242286</v>
      </c>
      <c r="BJ287" s="235" t="str">
        <f t="shared" si="107"/>
        <v>메인 퀘스트 286 클리어</v>
      </c>
      <c r="BK287" s="234" t="str">
        <f t="shared" si="108"/>
        <v>Main Quest 286 Clear</v>
      </c>
      <c r="BL287" s="234" t="str">
        <f t="shared" si="109"/>
        <v>主線任務286通關</v>
      </c>
      <c r="BM287" s="234" t="str">
        <f t="shared" si="110"/>
        <v>通关主线任务286</v>
      </c>
      <c r="BN287" s="234" t="str">
        <f t="shared" si="111"/>
        <v>メインクエスト286クリア</v>
      </c>
      <c r="BO287" s="234" t="str">
        <f t="shared" si="112"/>
        <v>เคลียร์ Main Quest 286</v>
      </c>
      <c r="BP287" s="234" t="str">
        <f t="shared" si="113"/>
        <v>Misi Utama 286 Selesai</v>
      </c>
      <c r="BQ287" s="234" t="str">
        <f t="shared" si="114"/>
        <v>Tagumpay sa Pangunahing Quest 286</v>
      </c>
      <c r="BR287" s="234" t="str">
        <f t="shared" si="115"/>
        <v>Selesai Pencarian Utama 286</v>
      </c>
    </row>
    <row r="288" spans="1:70" ht="12.75" thickBot="1" x14ac:dyDescent="0.25">
      <c r="A288" s="31">
        <v>142287</v>
      </c>
      <c r="B288" s="201" t="e" cm="1">
        <f t="array" ref="B288">INDEX($AJ:$AS,MATCH($A288,$AJ:$AJ,0),B$1)</f>
        <v>#N/A</v>
      </c>
      <c r="C288" s="201" t="e" cm="1">
        <f t="array" ref="C288">INDEX($AJ:$AS,MATCH($A288,$AJ:$AJ,0),C$1)</f>
        <v>#N/A</v>
      </c>
      <c r="D288" s="201" t="e" cm="1">
        <f t="array" ref="D288">INDEX($AJ:$AS,MATCH($A288,$AJ:$AJ,0),D$1)</f>
        <v>#N/A</v>
      </c>
      <c r="E288" s="201" t="e" cm="1">
        <f t="array" ref="E288">INDEX($AJ:$AS,MATCH($A288,$AJ:$AJ,0),E$1)</f>
        <v>#N/A</v>
      </c>
      <c r="F288" s="201" t="e" cm="1">
        <f t="array" ref="F288">INDEX($AJ:$AS,MATCH($A288,$AJ:$AJ,0),F$1)</f>
        <v>#N/A</v>
      </c>
      <c r="G288" s="201" t="e" cm="1">
        <f t="array" ref="G288">INDEX($AJ:$AS,MATCH($A288,$AJ:$AJ,0),G$1)</f>
        <v>#N/A</v>
      </c>
      <c r="H288" s="201" t="e" cm="1">
        <f t="array" ref="H288">INDEX($AJ:$AS,MATCH($A288,$AJ:$AJ,0),H$1)</f>
        <v>#N/A</v>
      </c>
      <c r="I288" s="201" t="e" cm="1">
        <f t="array" ref="I288">INDEX($AJ:$AS,MATCH($A288,$AJ:$AJ,0),I$1)</f>
        <v>#N/A</v>
      </c>
      <c r="J288" s="201" t="e" cm="1">
        <f t="array" ref="J288">INDEX($AJ:$AS,MATCH($A288,$AJ:$AJ,0),J$1)</f>
        <v>#N/A</v>
      </c>
      <c r="K288" s="31">
        <v>0</v>
      </c>
      <c r="L288" s="31">
        <v>142287</v>
      </c>
      <c r="M288" s="31" t="str">
        <f>'가이드 작업용'!M288</f>
        <v>잘못된 데이터가 쌓여 사용 X</v>
      </c>
      <c r="N288" s="31" t="e">
        <f t="shared" si="87"/>
        <v>#N/A</v>
      </c>
      <c r="AJ288" s="251"/>
      <c r="AK288" s="252"/>
      <c r="AL288" s="252"/>
      <c r="AM288" s="252"/>
      <c r="AN288" s="252"/>
      <c r="AO288" s="252"/>
      <c r="AP288" s="252"/>
      <c r="AQ288" s="252"/>
      <c r="AR288" s="252"/>
      <c r="AS288" s="252"/>
      <c r="AT288" s="252"/>
      <c r="AU288" s="252"/>
      <c r="AV288" s="252"/>
      <c r="AW288" s="252"/>
      <c r="AX288" s="252"/>
      <c r="AY288" s="252"/>
      <c r="AZ288" s="252"/>
      <c r="BA288" s="252"/>
      <c r="BB288" s="252"/>
      <c r="BC288" s="252"/>
      <c r="BD288" s="252"/>
      <c r="BE288" s="252"/>
      <c r="BF288" s="252"/>
      <c r="BI288" s="236">
        <v>242287</v>
      </c>
      <c r="BJ288" s="235" t="str">
        <f t="shared" si="107"/>
        <v>메인 퀘스트 287 클리어</v>
      </c>
      <c r="BK288" s="234" t="str">
        <f t="shared" si="108"/>
        <v>Main Quest 287 Clear</v>
      </c>
      <c r="BL288" s="234" t="str">
        <f t="shared" si="109"/>
        <v>主線任務287通關</v>
      </c>
      <c r="BM288" s="234" t="str">
        <f t="shared" si="110"/>
        <v>通关主线任务287</v>
      </c>
      <c r="BN288" s="234" t="str">
        <f t="shared" si="111"/>
        <v>メインクエスト287クリア</v>
      </c>
      <c r="BO288" s="234" t="str">
        <f t="shared" si="112"/>
        <v>เคลียร์ Main Quest 287</v>
      </c>
      <c r="BP288" s="234" t="str">
        <f t="shared" si="113"/>
        <v>Misi Utama 287 Selesai</v>
      </c>
      <c r="BQ288" s="234" t="str">
        <f t="shared" si="114"/>
        <v>Tagumpay sa Pangunahing Quest 287</v>
      </c>
      <c r="BR288" s="234" t="str">
        <f t="shared" si="115"/>
        <v>Selesai Pencarian Utama 287</v>
      </c>
    </row>
    <row r="289" spans="1:70" ht="12.75" thickBot="1" x14ac:dyDescent="0.25">
      <c r="A289" s="31">
        <v>142288</v>
      </c>
      <c r="B289" s="201" t="e" cm="1">
        <f t="array" ref="B289">INDEX($AJ:$AS,MATCH($A289,$AJ:$AJ,0),B$1)</f>
        <v>#N/A</v>
      </c>
      <c r="C289" s="201" t="e" cm="1">
        <f t="array" ref="C289">INDEX($AJ:$AS,MATCH($A289,$AJ:$AJ,0),C$1)</f>
        <v>#N/A</v>
      </c>
      <c r="D289" s="201" t="e" cm="1">
        <f t="array" ref="D289">INDEX($AJ:$AS,MATCH($A289,$AJ:$AJ,0),D$1)</f>
        <v>#N/A</v>
      </c>
      <c r="E289" s="201" t="e" cm="1">
        <f t="array" ref="E289">INDEX($AJ:$AS,MATCH($A289,$AJ:$AJ,0),E$1)</f>
        <v>#N/A</v>
      </c>
      <c r="F289" s="201" t="e" cm="1">
        <f t="array" ref="F289">INDEX($AJ:$AS,MATCH($A289,$AJ:$AJ,0),F$1)</f>
        <v>#N/A</v>
      </c>
      <c r="G289" s="201" t="e" cm="1">
        <f t="array" ref="G289">INDEX($AJ:$AS,MATCH($A289,$AJ:$AJ,0),G$1)</f>
        <v>#N/A</v>
      </c>
      <c r="H289" s="201" t="e" cm="1">
        <f t="array" ref="H289">INDEX($AJ:$AS,MATCH($A289,$AJ:$AJ,0),H$1)</f>
        <v>#N/A</v>
      </c>
      <c r="I289" s="201" t="e" cm="1">
        <f t="array" ref="I289">INDEX($AJ:$AS,MATCH($A289,$AJ:$AJ,0),I$1)</f>
        <v>#N/A</v>
      </c>
      <c r="J289" s="201" t="e" cm="1">
        <f t="array" ref="J289">INDEX($AJ:$AS,MATCH($A289,$AJ:$AJ,0),J$1)</f>
        <v>#N/A</v>
      </c>
      <c r="K289" s="31">
        <v>0</v>
      </c>
      <c r="L289" s="31">
        <v>142288</v>
      </c>
      <c r="M289" s="31" t="str">
        <f>'가이드 작업용'!M289</f>
        <v>잘못된 데이터가 쌓여 사용 X</v>
      </c>
      <c r="N289" s="31" t="e">
        <f t="shared" si="87"/>
        <v>#N/A</v>
      </c>
      <c r="AJ289" s="251"/>
      <c r="AK289" s="252"/>
      <c r="AL289" s="252"/>
      <c r="AM289" s="252"/>
      <c r="AN289" s="252"/>
      <c r="AO289" s="252"/>
      <c r="AP289" s="252"/>
      <c r="AQ289" s="252"/>
      <c r="AR289" s="252"/>
      <c r="AS289" s="252"/>
      <c r="AT289" s="252"/>
      <c r="AU289" s="252"/>
      <c r="AV289" s="252"/>
      <c r="AW289" s="252"/>
      <c r="AX289" s="252"/>
      <c r="AY289" s="252"/>
      <c r="AZ289" s="252"/>
      <c r="BA289" s="252"/>
      <c r="BB289" s="252"/>
      <c r="BC289" s="252"/>
      <c r="BD289" s="252"/>
      <c r="BE289" s="252"/>
      <c r="BF289" s="252"/>
      <c r="BI289" s="236">
        <v>242288</v>
      </c>
      <c r="BJ289" s="235" t="str">
        <f t="shared" si="107"/>
        <v>메인 퀘스트 288 클리어</v>
      </c>
      <c r="BK289" s="234" t="str">
        <f t="shared" si="108"/>
        <v>Main Quest 288 Clear</v>
      </c>
      <c r="BL289" s="234" t="str">
        <f t="shared" si="109"/>
        <v>主線任務288通關</v>
      </c>
      <c r="BM289" s="234" t="str">
        <f t="shared" si="110"/>
        <v>通关主线任务288</v>
      </c>
      <c r="BN289" s="234" t="str">
        <f t="shared" si="111"/>
        <v>メインクエスト288クリア</v>
      </c>
      <c r="BO289" s="234" t="str">
        <f t="shared" si="112"/>
        <v>เคลียร์ Main Quest 288</v>
      </c>
      <c r="BP289" s="234" t="str">
        <f t="shared" si="113"/>
        <v>Misi Utama 288 Selesai</v>
      </c>
      <c r="BQ289" s="234" t="str">
        <f t="shared" si="114"/>
        <v>Tagumpay sa Pangunahing Quest 288</v>
      </c>
      <c r="BR289" s="234" t="str">
        <f t="shared" si="115"/>
        <v>Selesai Pencarian Utama 288</v>
      </c>
    </row>
    <row r="290" spans="1:70" ht="12.75" thickBot="1" x14ac:dyDescent="0.25">
      <c r="A290" s="31">
        <v>142289</v>
      </c>
      <c r="B290" s="201" t="e" cm="1">
        <f t="array" ref="B290">INDEX($AJ:$AS,MATCH($A290,$AJ:$AJ,0),B$1)</f>
        <v>#N/A</v>
      </c>
      <c r="C290" s="201" t="e" cm="1">
        <f t="array" ref="C290">INDEX($AJ:$AS,MATCH($A290,$AJ:$AJ,0),C$1)</f>
        <v>#N/A</v>
      </c>
      <c r="D290" s="201" t="e" cm="1">
        <f t="array" ref="D290">INDEX($AJ:$AS,MATCH($A290,$AJ:$AJ,0),D$1)</f>
        <v>#N/A</v>
      </c>
      <c r="E290" s="201" t="e" cm="1">
        <f t="array" ref="E290">INDEX($AJ:$AS,MATCH($A290,$AJ:$AJ,0),E$1)</f>
        <v>#N/A</v>
      </c>
      <c r="F290" s="201" t="e" cm="1">
        <f t="array" ref="F290">INDEX($AJ:$AS,MATCH($A290,$AJ:$AJ,0),F$1)</f>
        <v>#N/A</v>
      </c>
      <c r="G290" s="201" t="e" cm="1">
        <f t="array" ref="G290">INDEX($AJ:$AS,MATCH($A290,$AJ:$AJ,0),G$1)</f>
        <v>#N/A</v>
      </c>
      <c r="H290" s="201" t="e" cm="1">
        <f t="array" ref="H290">INDEX($AJ:$AS,MATCH($A290,$AJ:$AJ,0),H$1)</f>
        <v>#N/A</v>
      </c>
      <c r="I290" s="201" t="e" cm="1">
        <f t="array" ref="I290">INDEX($AJ:$AS,MATCH($A290,$AJ:$AJ,0),I$1)</f>
        <v>#N/A</v>
      </c>
      <c r="J290" s="201" t="e" cm="1">
        <f t="array" ref="J290">INDEX($AJ:$AS,MATCH($A290,$AJ:$AJ,0),J$1)</f>
        <v>#N/A</v>
      </c>
      <c r="K290" s="31">
        <v>0</v>
      </c>
      <c r="L290" s="31">
        <v>142289</v>
      </c>
      <c r="M290" s="31" t="str">
        <f>'가이드 작업용'!M290</f>
        <v>잘못된 데이터가 쌓여 사용 X</v>
      </c>
      <c r="N290" s="31" t="e">
        <f t="shared" si="87"/>
        <v>#N/A</v>
      </c>
      <c r="AJ290" s="251"/>
      <c r="AK290" s="252"/>
      <c r="AL290" s="252"/>
      <c r="AM290" s="252"/>
      <c r="AN290" s="252"/>
      <c r="AO290" s="252"/>
      <c r="AP290" s="252"/>
      <c r="AQ290" s="252"/>
      <c r="AR290" s="252"/>
      <c r="AS290" s="252"/>
      <c r="AT290" s="252"/>
      <c r="AU290" s="252"/>
      <c r="AV290" s="252"/>
      <c r="AW290" s="252"/>
      <c r="AX290" s="252"/>
      <c r="AY290" s="252"/>
      <c r="AZ290" s="252"/>
      <c r="BA290" s="252"/>
      <c r="BB290" s="252"/>
      <c r="BC290" s="252"/>
      <c r="BD290" s="252"/>
      <c r="BE290" s="252"/>
      <c r="BF290" s="252"/>
      <c r="BI290" s="236">
        <v>242289</v>
      </c>
      <c r="BJ290" s="235" t="str">
        <f t="shared" si="107"/>
        <v>메인 퀘스트 289 클리어</v>
      </c>
      <c r="BK290" s="234" t="str">
        <f t="shared" si="108"/>
        <v>Main Quest 289 Clear</v>
      </c>
      <c r="BL290" s="234" t="str">
        <f t="shared" si="109"/>
        <v>主線任務289通關</v>
      </c>
      <c r="BM290" s="234" t="str">
        <f t="shared" si="110"/>
        <v>通关主线任务289</v>
      </c>
      <c r="BN290" s="234" t="str">
        <f t="shared" si="111"/>
        <v>メインクエスト289クリア</v>
      </c>
      <c r="BO290" s="234" t="str">
        <f t="shared" si="112"/>
        <v>เคลียร์ Main Quest 289</v>
      </c>
      <c r="BP290" s="234" t="str">
        <f t="shared" si="113"/>
        <v>Misi Utama 289 Selesai</v>
      </c>
      <c r="BQ290" s="234" t="str">
        <f t="shared" si="114"/>
        <v>Tagumpay sa Pangunahing Quest 289</v>
      </c>
      <c r="BR290" s="234" t="str">
        <f t="shared" si="115"/>
        <v>Selesai Pencarian Utama 289</v>
      </c>
    </row>
    <row r="291" spans="1:70" ht="12.75" thickBot="1" x14ac:dyDescent="0.25">
      <c r="A291" s="31">
        <v>142290</v>
      </c>
      <c r="B291" s="201" t="e" cm="1">
        <f t="array" ref="B291">INDEX($AJ:$AS,MATCH($A291,$AJ:$AJ,0),B$1)</f>
        <v>#N/A</v>
      </c>
      <c r="C291" s="201" t="e" cm="1">
        <f t="array" ref="C291">INDEX($AJ:$AS,MATCH($A291,$AJ:$AJ,0),C$1)</f>
        <v>#N/A</v>
      </c>
      <c r="D291" s="201" t="e" cm="1">
        <f t="array" ref="D291">INDEX($AJ:$AS,MATCH($A291,$AJ:$AJ,0),D$1)</f>
        <v>#N/A</v>
      </c>
      <c r="E291" s="201" t="e" cm="1">
        <f t="array" ref="E291">INDEX($AJ:$AS,MATCH($A291,$AJ:$AJ,0),E$1)</f>
        <v>#N/A</v>
      </c>
      <c r="F291" s="201" t="e" cm="1">
        <f t="array" ref="F291">INDEX($AJ:$AS,MATCH($A291,$AJ:$AJ,0),F$1)</f>
        <v>#N/A</v>
      </c>
      <c r="G291" s="201" t="e" cm="1">
        <f t="array" ref="G291">INDEX($AJ:$AS,MATCH($A291,$AJ:$AJ,0),G$1)</f>
        <v>#N/A</v>
      </c>
      <c r="H291" s="201" t="e" cm="1">
        <f t="array" ref="H291">INDEX($AJ:$AS,MATCH($A291,$AJ:$AJ,0),H$1)</f>
        <v>#N/A</v>
      </c>
      <c r="I291" s="201" t="e" cm="1">
        <f t="array" ref="I291">INDEX($AJ:$AS,MATCH($A291,$AJ:$AJ,0),I$1)</f>
        <v>#N/A</v>
      </c>
      <c r="J291" s="201" t="e" cm="1">
        <f t="array" ref="J291">INDEX($AJ:$AS,MATCH($A291,$AJ:$AJ,0),J$1)</f>
        <v>#N/A</v>
      </c>
      <c r="K291" s="31">
        <v>0</v>
      </c>
      <c r="L291" s="31">
        <v>142290</v>
      </c>
      <c r="M291" s="31" t="str">
        <f>'가이드 작업용'!M291</f>
        <v>잘못된 데이터가 쌓여 사용 X</v>
      </c>
      <c r="N291" s="31" t="e">
        <f t="shared" si="87"/>
        <v>#N/A</v>
      </c>
      <c r="AJ291" s="251"/>
      <c r="AK291" s="252"/>
      <c r="AL291" s="252"/>
      <c r="AM291" s="252"/>
      <c r="AN291" s="252"/>
      <c r="AO291" s="252"/>
      <c r="AP291" s="252"/>
      <c r="AQ291" s="252"/>
      <c r="AR291" s="252"/>
      <c r="AS291" s="252"/>
      <c r="AT291" s="252"/>
      <c r="AU291" s="252"/>
      <c r="AV291" s="252"/>
      <c r="AW291" s="252"/>
      <c r="AX291" s="252"/>
      <c r="AY291" s="252"/>
      <c r="AZ291" s="252"/>
      <c r="BA291" s="252"/>
      <c r="BB291" s="252"/>
      <c r="BC291" s="252"/>
      <c r="BD291" s="252"/>
      <c r="BE291" s="252"/>
      <c r="BF291" s="252"/>
      <c r="BI291" s="236">
        <v>242290</v>
      </c>
      <c r="BJ291" s="235" t="str">
        <f t="shared" si="107"/>
        <v>메인 퀘스트 290 클리어</v>
      </c>
      <c r="BK291" s="234" t="str">
        <f t="shared" si="108"/>
        <v>Main Quest 290 Clear</v>
      </c>
      <c r="BL291" s="234" t="str">
        <f t="shared" si="109"/>
        <v>主線任務290通關</v>
      </c>
      <c r="BM291" s="234" t="str">
        <f t="shared" si="110"/>
        <v>通关主线任务290</v>
      </c>
      <c r="BN291" s="234" t="str">
        <f t="shared" si="111"/>
        <v>メインクエスト290クリア</v>
      </c>
      <c r="BO291" s="234" t="str">
        <f t="shared" si="112"/>
        <v>เคลียร์ Main Quest 290</v>
      </c>
      <c r="BP291" s="234" t="str">
        <f t="shared" si="113"/>
        <v>Misi Utama 290 Selesai</v>
      </c>
      <c r="BQ291" s="234" t="str">
        <f t="shared" si="114"/>
        <v>Tagumpay sa Pangunahing Quest 290</v>
      </c>
      <c r="BR291" s="234" t="str">
        <f t="shared" si="115"/>
        <v>Selesai Pencarian Utama 290</v>
      </c>
    </row>
    <row r="292" spans="1:70" ht="12.75" thickBot="1" x14ac:dyDescent="0.25">
      <c r="A292" s="31">
        <v>142291</v>
      </c>
      <c r="B292" s="201" t="e" cm="1">
        <f t="array" ref="B292">INDEX($AJ:$AS,MATCH($A292,$AJ:$AJ,0),B$1)</f>
        <v>#N/A</v>
      </c>
      <c r="C292" s="201" t="e" cm="1">
        <f t="array" ref="C292">INDEX($AJ:$AS,MATCH($A292,$AJ:$AJ,0),C$1)</f>
        <v>#N/A</v>
      </c>
      <c r="D292" s="201" t="e" cm="1">
        <f t="array" ref="D292">INDEX($AJ:$AS,MATCH($A292,$AJ:$AJ,0),D$1)</f>
        <v>#N/A</v>
      </c>
      <c r="E292" s="201" t="e" cm="1">
        <f t="array" ref="E292">INDEX($AJ:$AS,MATCH($A292,$AJ:$AJ,0),E$1)</f>
        <v>#N/A</v>
      </c>
      <c r="F292" s="201" t="e" cm="1">
        <f t="array" ref="F292">INDEX($AJ:$AS,MATCH($A292,$AJ:$AJ,0),F$1)</f>
        <v>#N/A</v>
      </c>
      <c r="G292" s="201" t="e" cm="1">
        <f t="array" ref="G292">INDEX($AJ:$AS,MATCH($A292,$AJ:$AJ,0),G$1)</f>
        <v>#N/A</v>
      </c>
      <c r="H292" s="201" t="e" cm="1">
        <f t="array" ref="H292">INDEX($AJ:$AS,MATCH($A292,$AJ:$AJ,0),H$1)</f>
        <v>#N/A</v>
      </c>
      <c r="I292" s="201" t="e" cm="1">
        <f t="array" ref="I292">INDEX($AJ:$AS,MATCH($A292,$AJ:$AJ,0),I$1)</f>
        <v>#N/A</v>
      </c>
      <c r="J292" s="201" t="e" cm="1">
        <f t="array" ref="J292">INDEX($AJ:$AS,MATCH($A292,$AJ:$AJ,0),J$1)</f>
        <v>#N/A</v>
      </c>
      <c r="K292" s="31">
        <v>0</v>
      </c>
      <c r="L292" s="31">
        <v>142291</v>
      </c>
      <c r="M292" s="31" t="str">
        <f>'가이드 작업용'!M292</f>
        <v>잘못된 데이터가 쌓여 사용 X</v>
      </c>
      <c r="N292" s="31" t="e">
        <f t="shared" si="87"/>
        <v>#N/A</v>
      </c>
      <c r="AJ292" s="251"/>
      <c r="AK292" s="252"/>
      <c r="AL292" s="252"/>
      <c r="AM292" s="252"/>
      <c r="AN292" s="252"/>
      <c r="AO292" s="252"/>
      <c r="AP292" s="252"/>
      <c r="AQ292" s="252"/>
      <c r="AR292" s="252"/>
      <c r="AS292" s="252"/>
      <c r="AT292" s="252"/>
      <c r="AU292" s="252"/>
      <c r="AV292" s="252"/>
      <c r="AW292" s="252"/>
      <c r="AX292" s="252"/>
      <c r="AY292" s="252"/>
      <c r="AZ292" s="252"/>
      <c r="BA292" s="252"/>
      <c r="BB292" s="252"/>
      <c r="BC292" s="252"/>
      <c r="BD292" s="252"/>
      <c r="BE292" s="252"/>
      <c r="BF292" s="252"/>
      <c r="BI292" s="236">
        <v>242291</v>
      </c>
      <c r="BJ292" s="235" t="str">
        <f t="shared" si="107"/>
        <v>메인 퀘스트 291 클리어</v>
      </c>
      <c r="BK292" s="234" t="str">
        <f t="shared" si="108"/>
        <v>Main Quest 291 Clear</v>
      </c>
      <c r="BL292" s="234" t="str">
        <f t="shared" si="109"/>
        <v>主線任務291通關</v>
      </c>
      <c r="BM292" s="234" t="str">
        <f t="shared" si="110"/>
        <v>通关主线任务291</v>
      </c>
      <c r="BN292" s="234" t="str">
        <f t="shared" si="111"/>
        <v>メインクエスト291クリア</v>
      </c>
      <c r="BO292" s="234" t="str">
        <f t="shared" si="112"/>
        <v>เคลียร์ Main Quest 291</v>
      </c>
      <c r="BP292" s="234" t="str">
        <f t="shared" si="113"/>
        <v>Misi Utama 291 Selesai</v>
      </c>
      <c r="BQ292" s="234" t="str">
        <f t="shared" si="114"/>
        <v>Tagumpay sa Pangunahing Quest 291</v>
      </c>
      <c r="BR292" s="234" t="str">
        <f t="shared" si="115"/>
        <v>Selesai Pencarian Utama 291</v>
      </c>
    </row>
    <row r="293" spans="1:70" ht="12.75" thickBot="1" x14ac:dyDescent="0.25">
      <c r="A293" s="31">
        <v>142292</v>
      </c>
      <c r="B293" s="201" t="e" cm="1">
        <f t="array" ref="B293">INDEX($AJ:$AS,MATCH($A293,$AJ:$AJ,0),B$1)</f>
        <v>#N/A</v>
      </c>
      <c r="C293" s="201" t="e" cm="1">
        <f t="array" ref="C293">INDEX($AJ:$AS,MATCH($A293,$AJ:$AJ,0),C$1)</f>
        <v>#N/A</v>
      </c>
      <c r="D293" s="201" t="e" cm="1">
        <f t="array" ref="D293">INDEX($AJ:$AS,MATCH($A293,$AJ:$AJ,0),D$1)</f>
        <v>#N/A</v>
      </c>
      <c r="E293" s="201" t="e" cm="1">
        <f t="array" ref="E293">INDEX($AJ:$AS,MATCH($A293,$AJ:$AJ,0),E$1)</f>
        <v>#N/A</v>
      </c>
      <c r="F293" s="201" t="e" cm="1">
        <f t="array" ref="F293">INDEX($AJ:$AS,MATCH($A293,$AJ:$AJ,0),F$1)</f>
        <v>#N/A</v>
      </c>
      <c r="G293" s="201" t="e" cm="1">
        <f t="array" ref="G293">INDEX($AJ:$AS,MATCH($A293,$AJ:$AJ,0),G$1)</f>
        <v>#N/A</v>
      </c>
      <c r="H293" s="201" t="e" cm="1">
        <f t="array" ref="H293">INDEX($AJ:$AS,MATCH($A293,$AJ:$AJ,0),H$1)</f>
        <v>#N/A</v>
      </c>
      <c r="I293" s="201" t="e" cm="1">
        <f t="array" ref="I293">INDEX($AJ:$AS,MATCH($A293,$AJ:$AJ,0),I$1)</f>
        <v>#N/A</v>
      </c>
      <c r="J293" s="201" t="e" cm="1">
        <f t="array" ref="J293">INDEX($AJ:$AS,MATCH($A293,$AJ:$AJ,0),J$1)</f>
        <v>#N/A</v>
      </c>
      <c r="K293" s="31">
        <v>0</v>
      </c>
      <c r="L293" s="31">
        <v>142292</v>
      </c>
      <c r="M293" s="31" t="str">
        <f>'가이드 작업용'!M293</f>
        <v>잘못된 데이터가 쌓여 사용 X</v>
      </c>
      <c r="N293" s="31" t="e">
        <f t="shared" si="87"/>
        <v>#N/A</v>
      </c>
      <c r="AJ293" s="251"/>
      <c r="AK293" s="252"/>
      <c r="AL293" s="252"/>
      <c r="AM293" s="252"/>
      <c r="AN293" s="252"/>
      <c r="AO293" s="252"/>
      <c r="AP293" s="252"/>
      <c r="AQ293" s="252"/>
      <c r="AR293" s="252"/>
      <c r="AS293" s="252"/>
      <c r="AT293" s="252"/>
      <c r="AU293" s="252"/>
      <c r="AV293" s="252"/>
      <c r="AW293" s="252"/>
      <c r="AX293" s="252"/>
      <c r="AY293" s="252"/>
      <c r="AZ293" s="252"/>
      <c r="BA293" s="252"/>
      <c r="BB293" s="252"/>
      <c r="BC293" s="252"/>
      <c r="BD293" s="252"/>
      <c r="BE293" s="252"/>
      <c r="BF293" s="252"/>
      <c r="BI293" s="236">
        <v>242292</v>
      </c>
      <c r="BJ293" s="235" t="str">
        <f t="shared" si="107"/>
        <v>메인 퀘스트 292 클리어</v>
      </c>
      <c r="BK293" s="234" t="str">
        <f t="shared" si="108"/>
        <v>Main Quest 292 Clear</v>
      </c>
      <c r="BL293" s="234" t="str">
        <f t="shared" si="109"/>
        <v>主線任務292通關</v>
      </c>
      <c r="BM293" s="234" t="str">
        <f t="shared" si="110"/>
        <v>通关主线任务292</v>
      </c>
      <c r="BN293" s="234" t="str">
        <f t="shared" si="111"/>
        <v>メインクエスト292クリア</v>
      </c>
      <c r="BO293" s="234" t="str">
        <f t="shared" si="112"/>
        <v>เคลียร์ Main Quest 292</v>
      </c>
      <c r="BP293" s="234" t="str">
        <f t="shared" si="113"/>
        <v>Misi Utama 292 Selesai</v>
      </c>
      <c r="BQ293" s="234" t="str">
        <f t="shared" si="114"/>
        <v>Tagumpay sa Pangunahing Quest 292</v>
      </c>
      <c r="BR293" s="234" t="str">
        <f t="shared" si="115"/>
        <v>Selesai Pencarian Utama 292</v>
      </c>
    </row>
    <row r="294" spans="1:70" ht="12.75" thickBot="1" x14ac:dyDescent="0.25">
      <c r="A294" s="31">
        <v>142293</v>
      </c>
      <c r="B294" s="201" t="e" cm="1">
        <f t="array" ref="B294">INDEX($AJ:$AS,MATCH($A294,$AJ:$AJ,0),B$1)</f>
        <v>#N/A</v>
      </c>
      <c r="C294" s="201" t="e" cm="1">
        <f t="array" ref="C294">INDEX($AJ:$AS,MATCH($A294,$AJ:$AJ,0),C$1)</f>
        <v>#N/A</v>
      </c>
      <c r="D294" s="201" t="e" cm="1">
        <f t="array" ref="D294">INDEX($AJ:$AS,MATCH($A294,$AJ:$AJ,0),D$1)</f>
        <v>#N/A</v>
      </c>
      <c r="E294" s="201" t="e" cm="1">
        <f t="array" ref="E294">INDEX($AJ:$AS,MATCH($A294,$AJ:$AJ,0),E$1)</f>
        <v>#N/A</v>
      </c>
      <c r="F294" s="201" t="e" cm="1">
        <f t="array" ref="F294">INDEX($AJ:$AS,MATCH($A294,$AJ:$AJ,0),F$1)</f>
        <v>#N/A</v>
      </c>
      <c r="G294" s="201" t="e" cm="1">
        <f t="array" ref="G294">INDEX($AJ:$AS,MATCH($A294,$AJ:$AJ,0),G$1)</f>
        <v>#N/A</v>
      </c>
      <c r="H294" s="201" t="e" cm="1">
        <f t="array" ref="H294">INDEX($AJ:$AS,MATCH($A294,$AJ:$AJ,0),H$1)</f>
        <v>#N/A</v>
      </c>
      <c r="I294" s="201" t="e" cm="1">
        <f t="array" ref="I294">INDEX($AJ:$AS,MATCH($A294,$AJ:$AJ,0),I$1)</f>
        <v>#N/A</v>
      </c>
      <c r="J294" s="201" t="e" cm="1">
        <f t="array" ref="J294">INDEX($AJ:$AS,MATCH($A294,$AJ:$AJ,0),J$1)</f>
        <v>#N/A</v>
      </c>
      <c r="K294" s="31">
        <v>0</v>
      </c>
      <c r="L294" s="31">
        <v>142293</v>
      </c>
      <c r="M294" s="31" t="str">
        <f>'가이드 작업용'!M294</f>
        <v>잘못된 데이터가 쌓여 사용 X</v>
      </c>
      <c r="N294" s="31" t="e">
        <f t="shared" si="87"/>
        <v>#N/A</v>
      </c>
      <c r="AJ294" s="251"/>
      <c r="AK294" s="252"/>
      <c r="AL294" s="252"/>
      <c r="AM294" s="252"/>
      <c r="AN294" s="252"/>
      <c r="AO294" s="252"/>
      <c r="AP294" s="252"/>
      <c r="AQ294" s="252"/>
      <c r="AR294" s="252"/>
      <c r="AS294" s="252"/>
      <c r="AT294" s="252"/>
      <c r="AU294" s="252"/>
      <c r="AV294" s="252"/>
      <c r="AW294" s="252"/>
      <c r="AX294" s="252"/>
      <c r="AY294" s="252"/>
      <c r="AZ294" s="252"/>
      <c r="BA294" s="252"/>
      <c r="BB294" s="252"/>
      <c r="BC294" s="252"/>
      <c r="BD294" s="252"/>
      <c r="BE294" s="252"/>
      <c r="BF294" s="252"/>
      <c r="BI294" s="236">
        <v>242293</v>
      </c>
      <c r="BJ294" s="235" t="str">
        <f t="shared" si="107"/>
        <v>메인 퀘스트 293 클리어</v>
      </c>
      <c r="BK294" s="234" t="str">
        <f t="shared" si="108"/>
        <v>Main Quest 293 Clear</v>
      </c>
      <c r="BL294" s="234" t="str">
        <f t="shared" si="109"/>
        <v>主線任務293通關</v>
      </c>
      <c r="BM294" s="234" t="str">
        <f t="shared" si="110"/>
        <v>通关主线任务293</v>
      </c>
      <c r="BN294" s="234" t="str">
        <f t="shared" si="111"/>
        <v>メインクエスト293クリア</v>
      </c>
      <c r="BO294" s="234" t="str">
        <f t="shared" si="112"/>
        <v>เคลียร์ Main Quest 293</v>
      </c>
      <c r="BP294" s="234" t="str">
        <f t="shared" si="113"/>
        <v>Misi Utama 293 Selesai</v>
      </c>
      <c r="BQ294" s="234" t="str">
        <f t="shared" si="114"/>
        <v>Tagumpay sa Pangunahing Quest 293</v>
      </c>
      <c r="BR294" s="234" t="str">
        <f t="shared" si="115"/>
        <v>Selesai Pencarian Utama 293</v>
      </c>
    </row>
    <row r="295" spans="1:70" ht="12.75" thickBot="1" x14ac:dyDescent="0.25">
      <c r="A295" s="31">
        <v>142294</v>
      </c>
      <c r="B295" s="201" t="e" cm="1">
        <f t="array" ref="B295">INDEX($AJ:$AS,MATCH($A295,$AJ:$AJ,0),B$1)</f>
        <v>#N/A</v>
      </c>
      <c r="C295" s="201" t="e" cm="1">
        <f t="array" ref="C295">INDEX($AJ:$AS,MATCH($A295,$AJ:$AJ,0),C$1)</f>
        <v>#N/A</v>
      </c>
      <c r="D295" s="201" t="e" cm="1">
        <f t="array" ref="D295">INDEX($AJ:$AS,MATCH($A295,$AJ:$AJ,0),D$1)</f>
        <v>#N/A</v>
      </c>
      <c r="E295" s="201" t="e" cm="1">
        <f t="array" ref="E295">INDEX($AJ:$AS,MATCH($A295,$AJ:$AJ,0),E$1)</f>
        <v>#N/A</v>
      </c>
      <c r="F295" s="201" t="e" cm="1">
        <f t="array" ref="F295">INDEX($AJ:$AS,MATCH($A295,$AJ:$AJ,0),F$1)</f>
        <v>#N/A</v>
      </c>
      <c r="G295" s="201" t="e" cm="1">
        <f t="array" ref="G295">INDEX($AJ:$AS,MATCH($A295,$AJ:$AJ,0),G$1)</f>
        <v>#N/A</v>
      </c>
      <c r="H295" s="201" t="e" cm="1">
        <f t="array" ref="H295">INDEX($AJ:$AS,MATCH($A295,$AJ:$AJ,0),H$1)</f>
        <v>#N/A</v>
      </c>
      <c r="I295" s="201" t="e" cm="1">
        <f t="array" ref="I295">INDEX($AJ:$AS,MATCH($A295,$AJ:$AJ,0),I$1)</f>
        <v>#N/A</v>
      </c>
      <c r="J295" s="201" t="e" cm="1">
        <f t="array" ref="J295">INDEX($AJ:$AS,MATCH($A295,$AJ:$AJ,0),J$1)</f>
        <v>#N/A</v>
      </c>
      <c r="K295" s="31">
        <v>0</v>
      </c>
      <c r="L295" s="31">
        <v>142294</v>
      </c>
      <c r="M295" s="31" t="str">
        <f>'가이드 작업용'!M295</f>
        <v>잘못된 데이터가 쌓여 사용 X</v>
      </c>
      <c r="N295" s="31" t="e">
        <f t="shared" si="87"/>
        <v>#N/A</v>
      </c>
      <c r="AJ295" s="251"/>
      <c r="AK295" s="252"/>
      <c r="AL295" s="252"/>
      <c r="AM295" s="252"/>
      <c r="AN295" s="252"/>
      <c r="AO295" s="252"/>
      <c r="AP295" s="252"/>
      <c r="AQ295" s="252"/>
      <c r="AR295" s="252"/>
      <c r="AS295" s="252"/>
      <c r="AT295" s="252"/>
      <c r="AU295" s="252"/>
      <c r="AV295" s="252"/>
      <c r="AW295" s="252"/>
      <c r="AX295" s="252"/>
      <c r="AY295" s="252"/>
      <c r="AZ295" s="252"/>
      <c r="BA295" s="252"/>
      <c r="BB295" s="252"/>
      <c r="BC295" s="252"/>
      <c r="BD295" s="252"/>
      <c r="BE295" s="252"/>
      <c r="BF295" s="252"/>
      <c r="BI295" s="236">
        <v>242294</v>
      </c>
      <c r="BJ295" s="235" t="str">
        <f t="shared" si="107"/>
        <v>메인 퀘스트 294 클리어</v>
      </c>
      <c r="BK295" s="234" t="str">
        <f t="shared" si="108"/>
        <v>Main Quest 294 Clear</v>
      </c>
      <c r="BL295" s="234" t="str">
        <f t="shared" si="109"/>
        <v>主線任務294通關</v>
      </c>
      <c r="BM295" s="234" t="str">
        <f t="shared" si="110"/>
        <v>通关主线任务294</v>
      </c>
      <c r="BN295" s="234" t="str">
        <f t="shared" si="111"/>
        <v>メインクエスト294クリア</v>
      </c>
      <c r="BO295" s="234" t="str">
        <f t="shared" si="112"/>
        <v>เคลียร์ Main Quest 294</v>
      </c>
      <c r="BP295" s="234" t="str">
        <f t="shared" si="113"/>
        <v>Misi Utama 294 Selesai</v>
      </c>
      <c r="BQ295" s="234" t="str">
        <f t="shared" si="114"/>
        <v>Tagumpay sa Pangunahing Quest 294</v>
      </c>
      <c r="BR295" s="234" t="str">
        <f t="shared" si="115"/>
        <v>Selesai Pencarian Utama 294</v>
      </c>
    </row>
    <row r="296" spans="1:70" ht="12.75" thickBot="1" x14ac:dyDescent="0.25">
      <c r="A296" s="31">
        <v>142295</v>
      </c>
      <c r="B296" s="201" t="e" cm="1">
        <f t="array" ref="B296">INDEX($AJ:$AS,MATCH($A296,$AJ:$AJ,0),B$1)</f>
        <v>#N/A</v>
      </c>
      <c r="C296" s="201" t="e" cm="1">
        <f t="array" ref="C296">INDEX($AJ:$AS,MATCH($A296,$AJ:$AJ,0),C$1)</f>
        <v>#N/A</v>
      </c>
      <c r="D296" s="201" t="e" cm="1">
        <f t="array" ref="D296">INDEX($AJ:$AS,MATCH($A296,$AJ:$AJ,0),D$1)</f>
        <v>#N/A</v>
      </c>
      <c r="E296" s="201" t="e" cm="1">
        <f t="array" ref="E296">INDEX($AJ:$AS,MATCH($A296,$AJ:$AJ,0),E$1)</f>
        <v>#N/A</v>
      </c>
      <c r="F296" s="201" t="e" cm="1">
        <f t="array" ref="F296">INDEX($AJ:$AS,MATCH($A296,$AJ:$AJ,0),F$1)</f>
        <v>#N/A</v>
      </c>
      <c r="G296" s="201" t="e" cm="1">
        <f t="array" ref="G296">INDEX($AJ:$AS,MATCH($A296,$AJ:$AJ,0),G$1)</f>
        <v>#N/A</v>
      </c>
      <c r="H296" s="201" t="e" cm="1">
        <f t="array" ref="H296">INDEX($AJ:$AS,MATCH($A296,$AJ:$AJ,0),H$1)</f>
        <v>#N/A</v>
      </c>
      <c r="I296" s="201" t="e" cm="1">
        <f t="array" ref="I296">INDEX($AJ:$AS,MATCH($A296,$AJ:$AJ,0),I$1)</f>
        <v>#N/A</v>
      </c>
      <c r="J296" s="201" t="e" cm="1">
        <f t="array" ref="J296">INDEX($AJ:$AS,MATCH($A296,$AJ:$AJ,0),J$1)</f>
        <v>#N/A</v>
      </c>
      <c r="K296" s="31">
        <v>0</v>
      </c>
      <c r="L296" s="31">
        <v>142295</v>
      </c>
      <c r="M296" s="31" t="str">
        <f>'가이드 작업용'!M296</f>
        <v>잘못된 데이터가 쌓여 사용 X</v>
      </c>
      <c r="N296" s="31" t="e">
        <f t="shared" si="87"/>
        <v>#N/A</v>
      </c>
      <c r="AJ296" s="251"/>
      <c r="AK296" s="252"/>
      <c r="AL296" s="252"/>
      <c r="AM296" s="252"/>
      <c r="AN296" s="252"/>
      <c r="AO296" s="252"/>
      <c r="AP296" s="252"/>
      <c r="AQ296" s="252"/>
      <c r="AR296" s="252"/>
      <c r="AS296" s="252"/>
      <c r="AT296" s="252"/>
      <c r="AU296" s="252"/>
      <c r="AV296" s="252"/>
      <c r="AW296" s="252"/>
      <c r="AX296" s="252"/>
      <c r="AY296" s="252"/>
      <c r="AZ296" s="252"/>
      <c r="BA296" s="252"/>
      <c r="BB296" s="252"/>
      <c r="BC296" s="252"/>
      <c r="BD296" s="252"/>
      <c r="BE296" s="252"/>
      <c r="BF296" s="252"/>
      <c r="BI296" s="236">
        <v>242295</v>
      </c>
      <c r="BJ296" s="235" t="str">
        <f t="shared" si="107"/>
        <v>메인 퀘스트 295 클리어</v>
      </c>
      <c r="BK296" s="234" t="str">
        <f t="shared" si="108"/>
        <v>Main Quest 295 Clear</v>
      </c>
      <c r="BL296" s="234" t="str">
        <f t="shared" si="109"/>
        <v>主線任務295通關</v>
      </c>
      <c r="BM296" s="234" t="str">
        <f t="shared" si="110"/>
        <v>通关主线任务295</v>
      </c>
      <c r="BN296" s="234" t="str">
        <f t="shared" si="111"/>
        <v>メインクエスト295クリア</v>
      </c>
      <c r="BO296" s="234" t="str">
        <f t="shared" si="112"/>
        <v>เคลียร์ Main Quest 295</v>
      </c>
      <c r="BP296" s="234" t="str">
        <f t="shared" si="113"/>
        <v>Misi Utama 295 Selesai</v>
      </c>
      <c r="BQ296" s="234" t="str">
        <f t="shared" si="114"/>
        <v>Tagumpay sa Pangunahing Quest 295</v>
      </c>
      <c r="BR296" s="234" t="str">
        <f t="shared" si="115"/>
        <v>Selesai Pencarian Utama 295</v>
      </c>
    </row>
    <row r="297" spans="1:70" ht="12.75" thickBot="1" x14ac:dyDescent="0.25">
      <c r="A297" s="31">
        <v>142296</v>
      </c>
      <c r="B297" s="201" t="e" cm="1">
        <f t="array" ref="B297">INDEX($AJ:$AS,MATCH($A297,$AJ:$AJ,0),B$1)</f>
        <v>#N/A</v>
      </c>
      <c r="C297" s="201" t="e" cm="1">
        <f t="array" ref="C297">INDEX($AJ:$AS,MATCH($A297,$AJ:$AJ,0),C$1)</f>
        <v>#N/A</v>
      </c>
      <c r="D297" s="201" t="e" cm="1">
        <f t="array" ref="D297">INDEX($AJ:$AS,MATCH($A297,$AJ:$AJ,0),D$1)</f>
        <v>#N/A</v>
      </c>
      <c r="E297" s="201" t="e" cm="1">
        <f t="array" ref="E297">INDEX($AJ:$AS,MATCH($A297,$AJ:$AJ,0),E$1)</f>
        <v>#N/A</v>
      </c>
      <c r="F297" s="201" t="e" cm="1">
        <f t="array" ref="F297">INDEX($AJ:$AS,MATCH($A297,$AJ:$AJ,0),F$1)</f>
        <v>#N/A</v>
      </c>
      <c r="G297" s="201" t="e" cm="1">
        <f t="array" ref="G297">INDEX($AJ:$AS,MATCH($A297,$AJ:$AJ,0),G$1)</f>
        <v>#N/A</v>
      </c>
      <c r="H297" s="201" t="e" cm="1">
        <f t="array" ref="H297">INDEX($AJ:$AS,MATCH($A297,$AJ:$AJ,0),H$1)</f>
        <v>#N/A</v>
      </c>
      <c r="I297" s="201" t="e" cm="1">
        <f t="array" ref="I297">INDEX($AJ:$AS,MATCH($A297,$AJ:$AJ,0),I$1)</f>
        <v>#N/A</v>
      </c>
      <c r="J297" s="201" t="e" cm="1">
        <f t="array" ref="J297">INDEX($AJ:$AS,MATCH($A297,$AJ:$AJ,0),J$1)</f>
        <v>#N/A</v>
      </c>
      <c r="K297" s="31">
        <v>0</v>
      </c>
      <c r="L297" s="31">
        <v>142296</v>
      </c>
      <c r="M297" s="31" t="str">
        <f>'가이드 작업용'!M297</f>
        <v>잘못된 데이터가 쌓여 사용 X</v>
      </c>
      <c r="N297" s="31" t="e">
        <f t="shared" si="87"/>
        <v>#N/A</v>
      </c>
      <c r="AJ297" s="251"/>
      <c r="AK297" s="252"/>
      <c r="AL297" s="252"/>
      <c r="AM297" s="252"/>
      <c r="AN297" s="252"/>
      <c r="AO297" s="252"/>
      <c r="AP297" s="252"/>
      <c r="AQ297" s="252"/>
      <c r="AR297" s="252"/>
      <c r="AS297" s="252"/>
      <c r="AT297" s="252"/>
      <c r="AU297" s="252"/>
      <c r="AV297" s="252"/>
      <c r="AW297" s="252"/>
      <c r="AX297" s="252"/>
      <c r="AY297" s="252"/>
      <c r="AZ297" s="252"/>
      <c r="BA297" s="252"/>
      <c r="BB297" s="252"/>
      <c r="BC297" s="252"/>
      <c r="BD297" s="252"/>
      <c r="BE297" s="252"/>
      <c r="BF297" s="252"/>
      <c r="BI297" s="236">
        <v>242296</v>
      </c>
      <c r="BJ297" s="235" t="str">
        <f t="shared" si="107"/>
        <v>메인 퀘스트 296 클리어</v>
      </c>
      <c r="BK297" s="234" t="str">
        <f t="shared" si="108"/>
        <v>Main Quest 296 Clear</v>
      </c>
      <c r="BL297" s="234" t="str">
        <f t="shared" si="109"/>
        <v>主線任務296通關</v>
      </c>
      <c r="BM297" s="234" t="str">
        <f t="shared" si="110"/>
        <v>通关主线任务296</v>
      </c>
      <c r="BN297" s="234" t="str">
        <f t="shared" si="111"/>
        <v>メインクエスト296クリア</v>
      </c>
      <c r="BO297" s="234" t="str">
        <f t="shared" si="112"/>
        <v>เคลียร์ Main Quest 296</v>
      </c>
      <c r="BP297" s="234" t="str">
        <f t="shared" si="113"/>
        <v>Misi Utama 296 Selesai</v>
      </c>
      <c r="BQ297" s="234" t="str">
        <f t="shared" si="114"/>
        <v>Tagumpay sa Pangunahing Quest 296</v>
      </c>
      <c r="BR297" s="234" t="str">
        <f t="shared" si="115"/>
        <v>Selesai Pencarian Utama 296</v>
      </c>
    </row>
    <row r="298" spans="1:70" ht="12.75" thickBot="1" x14ac:dyDescent="0.25">
      <c r="A298" s="31">
        <v>142297</v>
      </c>
      <c r="B298" s="201" t="e" cm="1">
        <f t="array" ref="B298">INDEX($AJ:$AS,MATCH($A298,$AJ:$AJ,0),B$1)</f>
        <v>#N/A</v>
      </c>
      <c r="C298" s="201" t="e" cm="1">
        <f t="array" ref="C298">INDEX($AJ:$AS,MATCH($A298,$AJ:$AJ,0),C$1)</f>
        <v>#N/A</v>
      </c>
      <c r="D298" s="201" t="e" cm="1">
        <f t="array" ref="D298">INDEX($AJ:$AS,MATCH($A298,$AJ:$AJ,0),D$1)</f>
        <v>#N/A</v>
      </c>
      <c r="E298" s="201" t="e" cm="1">
        <f t="array" ref="E298">INDEX($AJ:$AS,MATCH($A298,$AJ:$AJ,0),E$1)</f>
        <v>#N/A</v>
      </c>
      <c r="F298" s="201" t="e" cm="1">
        <f t="array" ref="F298">INDEX($AJ:$AS,MATCH($A298,$AJ:$AJ,0),F$1)</f>
        <v>#N/A</v>
      </c>
      <c r="G298" s="201" t="e" cm="1">
        <f t="array" ref="G298">INDEX($AJ:$AS,MATCH($A298,$AJ:$AJ,0),G$1)</f>
        <v>#N/A</v>
      </c>
      <c r="H298" s="201" t="e" cm="1">
        <f t="array" ref="H298">INDEX($AJ:$AS,MATCH($A298,$AJ:$AJ,0),H$1)</f>
        <v>#N/A</v>
      </c>
      <c r="I298" s="201" t="e" cm="1">
        <f t="array" ref="I298">INDEX($AJ:$AS,MATCH($A298,$AJ:$AJ,0),I$1)</f>
        <v>#N/A</v>
      </c>
      <c r="J298" s="201" t="e" cm="1">
        <f t="array" ref="J298">INDEX($AJ:$AS,MATCH($A298,$AJ:$AJ,0),J$1)</f>
        <v>#N/A</v>
      </c>
      <c r="K298" s="31">
        <v>0</v>
      </c>
      <c r="L298" s="31">
        <v>142297</v>
      </c>
      <c r="M298" s="31" t="str">
        <f>'가이드 작업용'!M298</f>
        <v>잘못된 데이터가 쌓여 사용 X</v>
      </c>
      <c r="N298" s="31" t="e">
        <f t="shared" si="87"/>
        <v>#N/A</v>
      </c>
      <c r="AJ298" s="251"/>
      <c r="AK298" s="252"/>
      <c r="AL298" s="252"/>
      <c r="AM298" s="252"/>
      <c r="AN298" s="252"/>
      <c r="AO298" s="252"/>
      <c r="AP298" s="252"/>
      <c r="AQ298" s="252"/>
      <c r="AR298" s="252"/>
      <c r="AS298" s="252"/>
      <c r="AT298" s="252"/>
      <c r="AU298" s="252"/>
      <c r="AV298" s="252"/>
      <c r="AW298" s="252"/>
      <c r="AX298" s="252"/>
      <c r="AY298" s="252"/>
      <c r="AZ298" s="252"/>
      <c r="BA298" s="252"/>
      <c r="BB298" s="252"/>
      <c r="BC298" s="252"/>
      <c r="BD298" s="252"/>
      <c r="BE298" s="252"/>
      <c r="BF298" s="252"/>
      <c r="BI298" s="236">
        <v>242297</v>
      </c>
      <c r="BJ298" s="235" t="str">
        <f t="shared" si="107"/>
        <v>메인 퀘스트 297 클리어</v>
      </c>
      <c r="BK298" s="234" t="str">
        <f t="shared" si="108"/>
        <v>Main Quest 297 Clear</v>
      </c>
      <c r="BL298" s="234" t="str">
        <f t="shared" si="109"/>
        <v>主線任務297通關</v>
      </c>
      <c r="BM298" s="234" t="str">
        <f t="shared" si="110"/>
        <v>通关主线任务297</v>
      </c>
      <c r="BN298" s="234" t="str">
        <f t="shared" si="111"/>
        <v>メインクエスト297クリア</v>
      </c>
      <c r="BO298" s="234" t="str">
        <f t="shared" si="112"/>
        <v>เคลียร์ Main Quest 297</v>
      </c>
      <c r="BP298" s="234" t="str">
        <f t="shared" si="113"/>
        <v>Misi Utama 297 Selesai</v>
      </c>
      <c r="BQ298" s="234" t="str">
        <f t="shared" si="114"/>
        <v>Tagumpay sa Pangunahing Quest 297</v>
      </c>
      <c r="BR298" s="234" t="str">
        <f t="shared" si="115"/>
        <v>Selesai Pencarian Utama 297</v>
      </c>
    </row>
    <row r="299" spans="1:70" ht="12.75" thickBot="1" x14ac:dyDescent="0.25">
      <c r="A299" s="31">
        <v>142298</v>
      </c>
      <c r="B299" s="201" t="str" cm="1">
        <f t="array" ref="B299">INDEX($AJ:$AS,MATCH($A299,$AJ:$AJ,0),B$1)</f>
        <v>게 처치</v>
      </c>
      <c r="C299" s="201" t="str" cm="1">
        <f t="array" ref="C299">INDEX($AJ:$AS,MATCH($A299,$AJ:$AJ,0),C$1)</f>
        <v>Defeat Crab</v>
      </c>
      <c r="D299" s="201" t="str" cm="1">
        <f t="array" ref="D299">INDEX($AJ:$AS,MATCH($A299,$AJ:$AJ,0),D$1)</f>
        <v>擊敗卡拉蟹</v>
      </c>
      <c r="E299" s="201" t="str" cm="1">
        <f t="array" ref="E299">INDEX($AJ:$AS,MATCH($A299,$AJ:$AJ,0),E$1)</f>
        <v>击杀卡拉蟹</v>
      </c>
      <c r="F299" s="201" cm="1">
        <f t="array" ref="F299">INDEX($AJ:$AS,MATCH($A299,$AJ:$AJ,0),F$1)</f>
        <v>0</v>
      </c>
      <c r="G299" s="201" t="str" cm="1">
        <f t="array" ref="G299">INDEX($AJ:$AS,MATCH($A299,$AJ:$AJ,0),G$1)</f>
        <v>จัดการ Crab</v>
      </c>
      <c r="H299" s="201" t="str" cm="1">
        <f t="array" ref="H299">INDEX($AJ:$AS,MATCH($A299,$AJ:$AJ,0),H$1)</f>
        <v>Kalahkan Crab</v>
      </c>
      <c r="I299" s="201" t="str" cm="1">
        <f t="array" ref="I299">INDEX($AJ:$AS,MATCH($A299,$AJ:$AJ,0),I$1)</f>
        <v>Talunin ang Crab</v>
      </c>
      <c r="J299" s="201" t="str" cm="1">
        <f t="array" ref="J299">INDEX($AJ:$AS,MATCH($A299,$AJ:$AJ,0),J$1)</f>
        <v>Tewaskan Ketam</v>
      </c>
      <c r="K299" s="31">
        <v>0</v>
      </c>
      <c r="L299" s="31">
        <v>142298</v>
      </c>
      <c r="M299" s="31" t="str">
        <f>'가이드 작업용'!M299</f>
        <v>게 처치</v>
      </c>
      <c r="N299" s="31" t="str">
        <f t="shared" si="87"/>
        <v>-</v>
      </c>
      <c r="AJ299" s="251"/>
      <c r="AK299" s="252"/>
      <c r="AL299" s="252"/>
      <c r="AM299" s="252"/>
      <c r="AN299" s="252"/>
      <c r="AO299" s="252"/>
      <c r="AP299" s="252"/>
      <c r="AQ299" s="252"/>
      <c r="AR299" s="252"/>
      <c r="AS299" s="252"/>
      <c r="AT299" s="252"/>
      <c r="AU299" s="252"/>
      <c r="AV299" s="252"/>
      <c r="AW299" s="252"/>
      <c r="AX299" s="252"/>
      <c r="AY299" s="252"/>
      <c r="AZ299" s="252"/>
      <c r="BA299" s="252"/>
      <c r="BB299" s="252"/>
      <c r="BC299" s="252"/>
      <c r="BD299" s="252"/>
      <c r="BE299" s="252"/>
      <c r="BF299" s="252"/>
      <c r="BI299" s="236">
        <v>242298</v>
      </c>
      <c r="BJ299" s="235" t="str">
        <f t="shared" si="107"/>
        <v>메인 퀘스트 298 클리어</v>
      </c>
      <c r="BK299" s="234" t="str">
        <f t="shared" si="108"/>
        <v>Main Quest 298 Clear</v>
      </c>
      <c r="BL299" s="234" t="str">
        <f t="shared" si="109"/>
        <v>主線任務298通關</v>
      </c>
      <c r="BM299" s="234" t="str">
        <f t="shared" si="110"/>
        <v>通关主线任务298</v>
      </c>
      <c r="BN299" s="234" t="str">
        <f t="shared" si="111"/>
        <v>メインクエスト298クリア</v>
      </c>
      <c r="BO299" s="234" t="str">
        <f t="shared" si="112"/>
        <v>เคลียร์ Main Quest 298</v>
      </c>
      <c r="BP299" s="234" t="str">
        <f t="shared" si="113"/>
        <v>Misi Utama 298 Selesai</v>
      </c>
      <c r="BQ299" s="234" t="str">
        <f t="shared" si="114"/>
        <v>Tagumpay sa Pangunahing Quest 298</v>
      </c>
      <c r="BR299" s="234" t="str">
        <f t="shared" si="115"/>
        <v>Selesai Pencarian Utama 298</v>
      </c>
    </row>
    <row r="300" spans="1:70" ht="12.75" thickBot="1" x14ac:dyDescent="0.25">
      <c r="A300" s="31">
        <v>142299</v>
      </c>
      <c r="B300" s="201" t="str" cm="1">
        <f t="array" ref="B300">INDEX($AJ:$AS,MATCH($A300,$AJ:$AJ,0),B$1)</f>
        <v>MVP 처치</v>
      </c>
      <c r="C300" s="201" t="str" cm="1">
        <f t="array" ref="C300">INDEX($AJ:$AS,MATCH($A300,$AJ:$AJ,0),C$1)</f>
        <v>Defeat MVP</v>
      </c>
      <c r="D300" s="201" t="str" cm="1">
        <f t="array" ref="D300">INDEX($AJ:$AS,MATCH($A300,$AJ:$AJ,0),D$1)</f>
        <v>擊敗MVP</v>
      </c>
      <c r="E300" s="201" t="str" cm="1">
        <f t="array" ref="E300">INDEX($AJ:$AS,MATCH($A300,$AJ:$AJ,0),E$1)</f>
        <v>击杀MVP</v>
      </c>
      <c r="F300" s="201" t="str" cm="1">
        <f t="array" ref="F300">INDEX($AJ:$AS,MATCH($A300,$AJ:$AJ,0),F$1)</f>
        <v>一次転職</v>
      </c>
      <c r="G300" s="201" t="str" cm="1">
        <f t="array" ref="G300">INDEX($AJ:$AS,MATCH($A300,$AJ:$AJ,0),G$1)</f>
        <v>จัดการ MVP</v>
      </c>
      <c r="H300" s="201" t="str" cm="1">
        <f t="array" ref="H300">INDEX($AJ:$AS,MATCH($A300,$AJ:$AJ,0),H$1)</f>
        <v>Kalahkan MVP</v>
      </c>
      <c r="I300" s="201" t="str" cm="1">
        <f t="array" ref="I300">INDEX($AJ:$AS,MATCH($A300,$AJ:$AJ,0),I$1)</f>
        <v>Talunin ang MVP</v>
      </c>
      <c r="J300" s="201" t="str" cm="1">
        <f t="array" ref="J300">INDEX($AJ:$AS,MATCH($A300,$AJ:$AJ,0),J$1)</f>
        <v>Tewaskan MVP</v>
      </c>
      <c r="K300" s="31">
        <v>0</v>
      </c>
      <c r="L300" s="31">
        <v>142299</v>
      </c>
      <c r="M300" s="31" t="str">
        <f>'가이드 작업용'!M300</f>
        <v>MVP 처치</v>
      </c>
      <c r="N300" s="31" t="str">
        <f t="shared" si="87"/>
        <v>-</v>
      </c>
      <c r="AJ300" s="251"/>
      <c r="AK300" s="252"/>
      <c r="AL300" s="252"/>
      <c r="AM300" s="252"/>
      <c r="AN300" s="252"/>
      <c r="AO300" s="252"/>
      <c r="AP300" s="252"/>
      <c r="AQ300" s="252"/>
      <c r="AR300" s="252"/>
      <c r="AS300" s="252"/>
      <c r="AT300" s="252"/>
      <c r="AU300" s="252"/>
      <c r="AV300" s="252"/>
      <c r="AW300" s="252"/>
      <c r="AX300" s="252"/>
      <c r="AY300" s="252"/>
      <c r="AZ300" s="252"/>
      <c r="BA300" s="252"/>
      <c r="BB300" s="252"/>
      <c r="BC300" s="252"/>
      <c r="BD300" s="252"/>
      <c r="BE300" s="252"/>
      <c r="BF300" s="252"/>
      <c r="BI300" s="236">
        <v>242299</v>
      </c>
      <c r="BJ300" s="235" t="str">
        <f t="shared" si="107"/>
        <v>메인 퀘스트 299 클리어</v>
      </c>
      <c r="BK300" s="234" t="str">
        <f t="shared" si="108"/>
        <v>Main Quest 299 Clear</v>
      </c>
      <c r="BL300" s="234" t="str">
        <f t="shared" si="109"/>
        <v>主線任務299通關</v>
      </c>
      <c r="BM300" s="234" t="str">
        <f t="shared" si="110"/>
        <v>通关主线任务299</v>
      </c>
      <c r="BN300" s="234" t="str">
        <f t="shared" si="111"/>
        <v>メインクエスト299クリア</v>
      </c>
      <c r="BO300" s="234" t="str">
        <f t="shared" si="112"/>
        <v>เคลียร์ Main Quest 299</v>
      </c>
      <c r="BP300" s="234" t="str">
        <f t="shared" si="113"/>
        <v>Misi Utama 299 Selesai</v>
      </c>
      <c r="BQ300" s="234" t="str">
        <f t="shared" si="114"/>
        <v>Tagumpay sa Pangunahing Quest 299</v>
      </c>
      <c r="BR300" s="234" t="str">
        <f t="shared" si="115"/>
        <v>Selesai Pencarian Utama 299</v>
      </c>
    </row>
    <row r="301" spans="1:70" ht="12.75" thickBot="1" x14ac:dyDescent="0.25">
      <c r="A301" s="31">
        <v>142300</v>
      </c>
      <c r="B301" s="201" t="str" cm="1">
        <f t="array" ref="B301">INDEX($AJ:$AS,MATCH($A301,$AJ:$AJ,0),B$1)</f>
        <v>오크 마을 6 유니크 MVP 처치</v>
      </c>
      <c r="C301" s="201" t="str" cm="1">
        <f t="array" ref="C301">INDEX($AJ:$AS,MATCH($A301,$AJ:$AJ,0),C$1)</f>
        <v>Defeat Orc Village 6 Unique MVP</v>
      </c>
      <c r="D301" s="201" t="str" cm="1">
        <f t="array" ref="D301">INDEX($AJ:$AS,MATCH($A301,$AJ:$AJ,0),D$1)</f>
        <v>擊敗獸人村6個傳奇MVP</v>
      </c>
      <c r="E301" s="201" t="str" cm="1">
        <f t="array" ref="E301">INDEX($AJ:$AS,MATCH($A301,$AJ:$AJ,0),E$1)</f>
        <v>击杀兽人村庄6传说MVP</v>
      </c>
      <c r="F301" s="201" cm="1">
        <f t="array" ref="F301">INDEX($AJ:$AS,MATCH($A301,$AJ:$AJ,0),F$1)</f>
        <v>0</v>
      </c>
      <c r="G301" s="201" t="str" cm="1">
        <f t="array" ref="G301">INDEX($AJ:$AS,MATCH($A301,$AJ:$AJ,0),G$1)</f>
        <v>จัดการ Unique MVP ใน Orc Village 6</v>
      </c>
      <c r="H301" s="201" t="str" cm="1">
        <f t="array" ref="H301">INDEX($AJ:$AS,MATCH($A301,$AJ:$AJ,0),H$1)</f>
        <v>Kalahkan MVP Unik Desa Orc 6</v>
      </c>
      <c r="I301" s="201" t="str" cm="1">
        <f t="array" ref="I301">INDEX($AJ:$AS,MATCH($A301,$AJ:$AJ,0),I$1)</f>
        <v>Talunin ang Unique MVP ng Orc Village 6</v>
      </c>
      <c r="J301" s="201" t="str" cm="1">
        <f t="array" ref="J301">INDEX($AJ:$AS,MATCH($A301,$AJ:$AJ,0),J$1)</f>
        <v>Tewaskan 6 MVP Unik Kampung Orc</v>
      </c>
      <c r="K301" s="31">
        <v>0</v>
      </c>
      <c r="L301" s="31">
        <v>142300</v>
      </c>
      <c r="M301" s="31" t="str">
        <f>'가이드 작업용'!M301</f>
        <v>오크 마을 6 유니크 MVP 처치</v>
      </c>
      <c r="N301" s="31" t="str">
        <f t="shared" si="87"/>
        <v>-</v>
      </c>
      <c r="AJ301" s="251"/>
      <c r="AK301" s="252"/>
      <c r="AL301" s="252"/>
      <c r="AM301" s="252"/>
      <c r="AN301" s="252"/>
      <c r="AO301" s="252"/>
      <c r="AP301" s="252"/>
      <c r="AQ301" s="252"/>
      <c r="AR301" s="252"/>
      <c r="AS301" s="252"/>
      <c r="AT301" s="252"/>
      <c r="AU301" s="252"/>
      <c r="AV301" s="252"/>
      <c r="AW301" s="252"/>
      <c r="AX301" s="252"/>
      <c r="AY301" s="252"/>
      <c r="AZ301" s="252"/>
      <c r="BA301" s="252"/>
      <c r="BB301" s="252"/>
      <c r="BC301" s="252"/>
      <c r="BD301" s="252"/>
      <c r="BE301" s="252"/>
      <c r="BF301" s="252"/>
      <c r="BI301" s="236">
        <v>242300</v>
      </c>
      <c r="BJ301" s="235" t="str">
        <f t="shared" si="107"/>
        <v>메인 퀘스트 300 클리어</v>
      </c>
      <c r="BK301" s="234" t="str">
        <f t="shared" si="108"/>
        <v>Main Quest 300 Clear</v>
      </c>
      <c r="BL301" s="234" t="str">
        <f t="shared" si="109"/>
        <v>主線任務300通關</v>
      </c>
      <c r="BM301" s="234" t="str">
        <f t="shared" si="110"/>
        <v>通关主线任务300</v>
      </c>
      <c r="BN301" s="234" t="str">
        <f t="shared" si="111"/>
        <v>メインクエスト300クリア</v>
      </c>
      <c r="BO301" s="234" t="str">
        <f t="shared" si="112"/>
        <v>เคลียร์ Main Quest 300</v>
      </c>
      <c r="BP301" s="234" t="str">
        <f t="shared" si="113"/>
        <v>Misi Utama 300 Selesai</v>
      </c>
      <c r="BQ301" s="234" t="str">
        <f t="shared" si="114"/>
        <v>Tagumpay sa Pangunahing Quest 300</v>
      </c>
      <c r="BR301" s="234" t="str">
        <f t="shared" si="115"/>
        <v>Selesai Pencarian Utama 300</v>
      </c>
    </row>
    <row r="302" spans="1:70" ht="12.75" thickBot="1" x14ac:dyDescent="0.25">
      <c r="A302" s="31">
        <v>142301</v>
      </c>
      <c r="B302" s="201" t="str" cm="1">
        <f t="array" ref="B302">INDEX($AJ:$AS,MATCH($A302,$AJ:$AJ,0),B$1)</f>
        <v>게 보스 처치</v>
      </c>
      <c r="C302" s="201" t="str" cm="1">
        <f t="array" ref="C302">INDEX($AJ:$AS,MATCH($A302,$AJ:$AJ,0),C$1)</f>
        <v>Defeat Crab Boss</v>
      </c>
      <c r="D302" s="201" t="str" cm="1">
        <f t="array" ref="D302">INDEX($AJ:$AS,MATCH($A302,$AJ:$AJ,0),D$1)</f>
        <v>擊敗卡拉蟹BOSS</v>
      </c>
      <c r="E302" s="201" t="str" cm="1">
        <f t="array" ref="E302">INDEX($AJ:$AS,MATCH($A302,$AJ:$AJ,0),E$1)</f>
        <v>击杀卡拉蟹BOSS</v>
      </c>
      <c r="F302" s="201" cm="1">
        <f t="array" ref="F302">INDEX($AJ:$AS,MATCH($A302,$AJ:$AJ,0),F$1)</f>
        <v>0</v>
      </c>
      <c r="G302" s="201" t="str" cm="1">
        <f t="array" ref="G302">INDEX($AJ:$AS,MATCH($A302,$AJ:$AJ,0),G$1)</f>
        <v>จัดการ Crab BOSS</v>
      </c>
      <c r="H302" s="201" t="str" cm="1">
        <f t="array" ref="H302">INDEX($AJ:$AS,MATCH($A302,$AJ:$AJ,0),H$1)</f>
        <v>Kalahkan Bos Crab</v>
      </c>
      <c r="I302" s="201" t="str" cm="1">
        <f t="array" ref="I302">INDEX($AJ:$AS,MATCH($A302,$AJ:$AJ,0),I$1)</f>
        <v>Talunin ang Crab Boss</v>
      </c>
      <c r="J302" s="201" t="str" cm="1">
        <f t="array" ref="J302">INDEX($AJ:$AS,MATCH($A302,$AJ:$AJ,0),J$1)</f>
        <v>Tewaskan Boss Ketam</v>
      </c>
      <c r="K302" s="31">
        <v>0</v>
      </c>
      <c r="L302" s="31">
        <v>142301</v>
      </c>
      <c r="M302" s="31" t="str">
        <f>'가이드 작업용'!M302</f>
        <v>게 보스 처치</v>
      </c>
      <c r="N302" s="31" t="str">
        <f t="shared" si="87"/>
        <v>-</v>
      </c>
      <c r="AJ302" s="251"/>
      <c r="AK302" s="252"/>
      <c r="AL302" s="252"/>
      <c r="AM302" s="252"/>
      <c r="AN302" s="252"/>
      <c r="AO302" s="252"/>
      <c r="AP302" s="252"/>
      <c r="AQ302" s="252"/>
      <c r="AR302" s="252"/>
      <c r="AS302" s="252"/>
      <c r="AT302" s="252"/>
      <c r="AU302" s="252"/>
      <c r="AV302" s="252"/>
      <c r="AW302" s="252"/>
      <c r="AX302" s="252"/>
      <c r="AY302" s="252"/>
      <c r="AZ302" s="252"/>
      <c r="BA302" s="252"/>
      <c r="BB302" s="252"/>
      <c r="BC302" s="252"/>
      <c r="BD302" s="252"/>
      <c r="BE302" s="252"/>
      <c r="BF302" s="252"/>
      <c r="BI302" s="248">
        <v>242301</v>
      </c>
      <c r="BJ302" s="249" t="str">
        <f t="shared" si="107"/>
        <v>메인 퀘스트 301 클리어</v>
      </c>
      <c r="BK302" s="250" t="str">
        <f t="shared" si="108"/>
        <v>Main Quest 301 Clear</v>
      </c>
      <c r="BL302" s="250" t="str">
        <f t="shared" si="109"/>
        <v>主線任務301通關</v>
      </c>
      <c r="BM302" s="250" t="str">
        <f t="shared" si="110"/>
        <v>通关主线任务301</v>
      </c>
      <c r="BN302" s="250" t="str">
        <f t="shared" si="111"/>
        <v>メインクエスト301クリア</v>
      </c>
      <c r="BO302" s="250" t="str">
        <f t="shared" si="112"/>
        <v>เคลียร์ Main Quest 301</v>
      </c>
      <c r="BP302" s="250" t="str">
        <f t="shared" si="113"/>
        <v>Misi Utama 301 Selesai</v>
      </c>
      <c r="BQ302" s="250" t="str">
        <f t="shared" si="114"/>
        <v>Tagumpay sa Pangunahing Quest 301</v>
      </c>
      <c r="BR302" s="250" t="str">
        <f t="shared" si="115"/>
        <v>Selesai Pencarian Utama 301</v>
      </c>
    </row>
    <row r="303" spans="1:70" ht="12.75" thickBot="1" x14ac:dyDescent="0.25">
      <c r="A303" s="31">
        <v>142302</v>
      </c>
      <c r="B303" s="201" t="str" cm="1">
        <f t="array" ref="B303">INDEX($AJ:$AS,MATCH($A303,$AJ:$AJ,0),B$1)</f>
        <v>갈라파고 처치</v>
      </c>
      <c r="C303" s="201" t="str" cm="1">
        <f t="array" ref="C303">INDEX($AJ:$AS,MATCH($A303,$AJ:$AJ,0),C$1)</f>
        <v>Defeat Galapago</v>
      </c>
      <c r="D303" s="201" t="str" cm="1">
        <f t="array" ref="D303">INDEX($AJ:$AS,MATCH($A303,$AJ:$AJ,0),D$1)</f>
        <v>擊敗啤酒企鵝</v>
      </c>
      <c r="E303" s="201" t="str" cm="1">
        <f t="array" ref="E303">INDEX($AJ:$AS,MATCH($A303,$AJ:$AJ,0),E$1)</f>
        <v>击杀啤酒企鹅</v>
      </c>
      <c r="F303" s="201" cm="1">
        <f t="array" ref="F303">INDEX($AJ:$AS,MATCH($A303,$AJ:$AJ,0),F$1)</f>
        <v>0</v>
      </c>
      <c r="G303" s="201" t="str" cm="1">
        <f t="array" ref="G303">INDEX($AJ:$AS,MATCH($A303,$AJ:$AJ,0),G$1)</f>
        <v>จัดการ Galapago</v>
      </c>
      <c r="H303" s="201" t="str" cm="1">
        <f t="array" ref="H303">INDEX($AJ:$AS,MATCH($A303,$AJ:$AJ,0),H$1)</f>
        <v>Kalahkan Galapago</v>
      </c>
      <c r="I303" s="201" t="str" cm="1">
        <f t="array" ref="I303">INDEX($AJ:$AS,MATCH($A303,$AJ:$AJ,0),I$1)</f>
        <v>Talunin ang Galapago</v>
      </c>
      <c r="J303" s="201" t="str" cm="1">
        <f t="array" ref="J303">INDEX($AJ:$AS,MATCH($A303,$AJ:$AJ,0),J$1)</f>
        <v>Tewaskan Galapago</v>
      </c>
      <c r="K303" s="31">
        <v>0</v>
      </c>
      <c r="L303" s="31">
        <v>142302</v>
      </c>
      <c r="M303" s="31" t="str">
        <f>'가이드 작업용'!M303</f>
        <v>갈라파고 처치</v>
      </c>
      <c r="N303" s="31" t="str">
        <f t="shared" si="87"/>
        <v>-</v>
      </c>
      <c r="AJ303" s="251"/>
      <c r="AK303" s="252"/>
      <c r="AL303" s="252"/>
      <c r="AM303" s="252"/>
      <c r="AN303" s="252"/>
      <c r="AO303" s="252"/>
      <c r="AP303" s="252"/>
      <c r="AQ303" s="252"/>
      <c r="AR303" s="252"/>
      <c r="AS303" s="252"/>
      <c r="AT303" s="252"/>
      <c r="AU303" s="252"/>
      <c r="AV303" s="252"/>
      <c r="AW303" s="252"/>
      <c r="AX303" s="252"/>
      <c r="AY303" s="252"/>
      <c r="AZ303" s="252"/>
      <c r="BA303" s="252"/>
      <c r="BB303" s="252"/>
      <c r="BC303" s="252"/>
      <c r="BD303" s="252"/>
      <c r="BE303" s="252"/>
      <c r="BF303" s="252"/>
      <c r="BI303" s="248">
        <v>242302</v>
      </c>
      <c r="BJ303" s="249" t="str">
        <f t="shared" si="107"/>
        <v>메인 퀘스트 302 클리어</v>
      </c>
      <c r="BK303" s="250" t="str">
        <f t="shared" si="108"/>
        <v>Main Quest 302 Clear</v>
      </c>
      <c r="BL303" s="250" t="str">
        <f t="shared" si="109"/>
        <v>主線任務302通關</v>
      </c>
      <c r="BM303" s="250" t="str">
        <f t="shared" si="110"/>
        <v>通关主线任务302</v>
      </c>
      <c r="BN303" s="250" t="str">
        <f t="shared" si="111"/>
        <v>メインクエスト302クリア</v>
      </c>
      <c r="BO303" s="250" t="str">
        <f t="shared" si="112"/>
        <v>เคลียร์ Main Quest 302</v>
      </c>
      <c r="BP303" s="250" t="str">
        <f t="shared" si="113"/>
        <v>Misi Utama 302 Selesai</v>
      </c>
      <c r="BQ303" s="250" t="str">
        <f t="shared" si="114"/>
        <v>Tagumpay sa Pangunahing Quest 302</v>
      </c>
      <c r="BR303" s="250" t="str">
        <f t="shared" si="115"/>
        <v>Selesai Pencarian Utama 302</v>
      </c>
    </row>
    <row r="304" spans="1:70" ht="12.75" thickBot="1" x14ac:dyDescent="0.25">
      <c r="A304" s="31">
        <v>142303</v>
      </c>
      <c r="B304" s="201" t="str" cm="1">
        <f t="array" ref="B304">INDEX($AJ:$AS,MATCH($A304,$AJ:$AJ,0),B$1)</f>
        <v>코코모 해변 싱글 미궁 클리어</v>
      </c>
      <c r="C304" s="201" t="str" cm="1">
        <f t="array" ref="C304">INDEX($AJ:$AS,MATCH($A304,$AJ:$AJ,0),C$1)</f>
        <v>Clear Kokomo Beach Single Labyrinth</v>
      </c>
      <c r="D304" s="201" t="str" cm="1">
        <f t="array" ref="D304">INDEX($AJ:$AS,MATCH($A304,$AJ:$AJ,0),D$1)</f>
        <v>通關克克魔海灘單人迷宮</v>
      </c>
      <c r="E304" s="201" t="str" cm="1">
        <f t="array" ref="E304">INDEX($AJ:$AS,MATCH($A304,$AJ:$AJ,0),E$1)</f>
        <v>通关克克魔海边单人迷宫</v>
      </c>
      <c r="F304" s="201" cm="1">
        <f t="array" ref="F304">INDEX($AJ:$AS,MATCH($A304,$AJ:$AJ,0),F$1)</f>
        <v>0</v>
      </c>
      <c r="G304" s="201" t="str" cm="1">
        <f t="array" ref="G304">INDEX($AJ:$AS,MATCH($A304,$AJ:$AJ,0),G$1)</f>
        <v>เคลียร์ Kokomo Beach Single Labyrinth</v>
      </c>
      <c r="H304" s="201" t="str" cm="1">
        <f t="array" ref="H304">INDEX($AJ:$AS,MATCH($A304,$AJ:$AJ,0),H$1)</f>
        <v>Selesaikan Labirin Tunggal Pantai Kokomo</v>
      </c>
      <c r="I304" s="201" t="str" cm="1">
        <f t="array" ref="I304">INDEX($AJ:$AS,MATCH($A304,$AJ:$AJ,0),I$1)</f>
        <v>Magtagumpay sa Kokomo Beach Single Labyrinth</v>
      </c>
      <c r="J304" s="201" t="str" cm="1">
        <f t="array" ref="J304">INDEX($AJ:$AS,MATCH($A304,$AJ:$AJ,0),J$1)</f>
        <v>Selesaikan Labirin Tunggal Pantai Kokomo</v>
      </c>
      <c r="K304" s="31">
        <v>0</v>
      </c>
      <c r="L304" s="31">
        <v>142303</v>
      </c>
      <c r="M304" s="31" t="str">
        <f>'가이드 작업용'!M304</f>
        <v>코코모 해변 싱글 미궁 클리어</v>
      </c>
      <c r="N304" s="31" t="str">
        <f t="shared" si="87"/>
        <v>-</v>
      </c>
      <c r="AJ304" s="251"/>
      <c r="AK304" s="252"/>
      <c r="AL304" s="252"/>
      <c r="AM304" s="252"/>
      <c r="AN304" s="252"/>
      <c r="AO304" s="252"/>
      <c r="AP304" s="252"/>
      <c r="AQ304" s="252"/>
      <c r="AR304" s="252"/>
      <c r="AS304" s="252"/>
      <c r="AT304" s="252"/>
      <c r="AU304" s="252"/>
      <c r="AV304" s="252"/>
      <c r="AW304" s="252"/>
      <c r="AX304" s="252"/>
      <c r="AY304" s="252"/>
      <c r="AZ304" s="252"/>
      <c r="BA304" s="252"/>
      <c r="BB304" s="252"/>
      <c r="BC304" s="252"/>
      <c r="BD304" s="252"/>
      <c r="BE304" s="252"/>
      <c r="BF304" s="252"/>
      <c r="BI304" s="248">
        <v>242303</v>
      </c>
      <c r="BJ304" s="249" t="str">
        <f t="shared" si="107"/>
        <v>메인 퀘스트 303 클리어</v>
      </c>
      <c r="BK304" s="250" t="str">
        <f t="shared" si="108"/>
        <v>Main Quest 303 Clear</v>
      </c>
      <c r="BL304" s="250" t="str">
        <f t="shared" si="109"/>
        <v>主線任務303通關</v>
      </c>
      <c r="BM304" s="250" t="str">
        <f t="shared" si="110"/>
        <v>通关主线任务303</v>
      </c>
      <c r="BN304" s="250" t="str">
        <f t="shared" si="111"/>
        <v>メインクエスト303クリア</v>
      </c>
      <c r="BO304" s="250" t="str">
        <f t="shared" si="112"/>
        <v>เคลียร์ Main Quest 303</v>
      </c>
      <c r="BP304" s="250" t="str">
        <f t="shared" si="113"/>
        <v>Misi Utama 303 Selesai</v>
      </c>
      <c r="BQ304" s="250" t="str">
        <f t="shared" si="114"/>
        <v>Tagumpay sa Pangunahing Quest 303</v>
      </c>
      <c r="BR304" s="250" t="str">
        <f t="shared" si="115"/>
        <v>Selesai Pencarian Utama 303</v>
      </c>
    </row>
    <row r="305" spans="1:70" ht="12.75" thickBot="1" x14ac:dyDescent="0.25">
      <c r="A305" s="31">
        <v>142304</v>
      </c>
      <c r="B305" s="201" t="str" cm="1">
        <f t="array" ref="B305">INDEX($AJ:$AS,MATCH($A305,$AJ:$AJ,0),B$1)</f>
        <v>코코모 해변 멀티 미궁 도전</v>
      </c>
      <c r="C305" s="201" t="str" cm="1">
        <f t="array" ref="C305">INDEX($AJ:$AS,MATCH($A305,$AJ:$AJ,0),C$1)</f>
        <v>Challenge Kokomo Beach Multi Labyrinth</v>
      </c>
      <c r="D305" s="201" t="str" cm="1">
        <f t="array" ref="D305">INDEX($AJ:$AS,MATCH($A305,$AJ:$AJ,0),D$1)</f>
        <v>挑戰克克魔海灘多人迷宮</v>
      </c>
      <c r="E305" s="201" t="str" cm="1">
        <f t="array" ref="E305">INDEX($AJ:$AS,MATCH($A305,$AJ:$AJ,0),E$1)</f>
        <v>挑战克克魔海边多人迷宫</v>
      </c>
      <c r="F305" s="201" cm="1">
        <f t="array" ref="F305">INDEX($AJ:$AS,MATCH($A305,$AJ:$AJ,0),F$1)</f>
        <v>0</v>
      </c>
      <c r="G305" s="201" t="str" cm="1">
        <f t="array" ref="G305">INDEX($AJ:$AS,MATCH($A305,$AJ:$AJ,0),G$1)</f>
        <v>ท้าทาย Kokomo Beach Multi Labyrinth</v>
      </c>
      <c r="H305" s="201" t="str" cm="1">
        <f t="array" ref="H305">INDEX($AJ:$AS,MATCH($A305,$AJ:$AJ,0),H$1)</f>
        <v>Tantangan Labirin Multi Pantai Kokomo</v>
      </c>
      <c r="I305" s="201" t="str" cm="1">
        <f t="array" ref="I305">INDEX($AJ:$AS,MATCH($A305,$AJ:$AJ,0),I$1)</f>
        <v>Hamunin ang Kokomo Beach Multi Labyrinth</v>
      </c>
      <c r="J305" s="201" t="str" cm="1">
        <f t="array" ref="J305">INDEX($AJ:$AS,MATCH($A305,$AJ:$AJ,0),J$1)</f>
        <v>Cabar Labirin Pelbagai Pantai Kokomo</v>
      </c>
      <c r="K305" s="31">
        <v>0</v>
      </c>
      <c r="L305" s="31">
        <v>142304</v>
      </c>
      <c r="M305" s="31" t="str">
        <f>'가이드 작업용'!M305</f>
        <v>코코모 해변 멀티 미궁 도전</v>
      </c>
      <c r="N305" s="31" t="str">
        <f t="shared" si="87"/>
        <v>-</v>
      </c>
      <c r="AJ305" s="251"/>
      <c r="AK305" s="252"/>
      <c r="AL305" s="252"/>
      <c r="AM305" s="252"/>
      <c r="AN305" s="252"/>
      <c r="AO305" s="252"/>
      <c r="AP305" s="252"/>
      <c r="AQ305" s="252"/>
      <c r="AR305" s="252"/>
      <c r="AS305" s="252"/>
      <c r="AT305" s="252"/>
      <c r="AU305" s="252"/>
      <c r="AV305" s="252"/>
      <c r="AW305" s="252"/>
      <c r="AX305" s="252"/>
      <c r="AY305" s="252"/>
      <c r="AZ305" s="252"/>
      <c r="BA305" s="252"/>
      <c r="BB305" s="252"/>
      <c r="BC305" s="252"/>
      <c r="BD305" s="252"/>
      <c r="BE305" s="252"/>
      <c r="BF305" s="252"/>
      <c r="BI305" s="248">
        <v>242304</v>
      </c>
      <c r="BJ305" s="249" t="str">
        <f t="shared" si="107"/>
        <v>메인 퀘스트 304 클리어</v>
      </c>
      <c r="BK305" s="250" t="str">
        <f t="shared" si="108"/>
        <v>Main Quest 304 Clear</v>
      </c>
      <c r="BL305" s="250" t="str">
        <f t="shared" si="109"/>
        <v>主線任務304通關</v>
      </c>
      <c r="BM305" s="250" t="str">
        <f t="shared" si="110"/>
        <v>通关主线任务304</v>
      </c>
      <c r="BN305" s="250" t="str">
        <f t="shared" si="111"/>
        <v>メインクエスト304クリア</v>
      </c>
      <c r="BO305" s="250" t="str">
        <f t="shared" si="112"/>
        <v>เคลียร์ Main Quest 304</v>
      </c>
      <c r="BP305" s="250" t="str">
        <f t="shared" si="113"/>
        <v>Misi Utama 304 Selesai</v>
      </c>
      <c r="BQ305" s="250" t="str">
        <f t="shared" si="114"/>
        <v>Tagumpay sa Pangunahing Quest 304</v>
      </c>
      <c r="BR305" s="250" t="str">
        <f t="shared" si="115"/>
        <v>Selesai Pencarian Utama 304</v>
      </c>
    </row>
    <row r="306" spans="1:70" ht="12.75" thickBot="1" x14ac:dyDescent="0.25">
      <c r="A306" s="31">
        <v>142305</v>
      </c>
      <c r="B306" s="201" t="str" cm="1">
        <f t="array" ref="B306">INDEX($AJ:$AS,MATCH($A306,$AJ:$AJ,0),B$1)</f>
        <v>MVP 처치</v>
      </c>
      <c r="C306" s="201" t="str" cm="1">
        <f t="array" ref="C306">INDEX($AJ:$AS,MATCH($A306,$AJ:$AJ,0),C$1)</f>
        <v>Defeat MVP</v>
      </c>
      <c r="D306" s="201" t="str" cm="1">
        <f t="array" ref="D306">INDEX($AJ:$AS,MATCH($A306,$AJ:$AJ,0),D$1)</f>
        <v>擊敗MVP</v>
      </c>
      <c r="E306" s="201" t="str" cm="1">
        <f t="array" ref="E306">INDEX($AJ:$AS,MATCH($A306,$AJ:$AJ,0),E$1)</f>
        <v>击杀MVP</v>
      </c>
      <c r="F306" s="201" t="str" cm="1">
        <f t="array" ref="F306">INDEX($AJ:$AS,MATCH($A306,$AJ:$AJ,0),F$1)</f>
        <v>一次転職</v>
      </c>
      <c r="G306" s="201" t="str" cm="1">
        <f t="array" ref="G306">INDEX($AJ:$AS,MATCH($A306,$AJ:$AJ,0),G$1)</f>
        <v>จัดการ MVP</v>
      </c>
      <c r="H306" s="201" t="str" cm="1">
        <f t="array" ref="H306">INDEX($AJ:$AS,MATCH($A306,$AJ:$AJ,0),H$1)</f>
        <v>Kalahkan MVP</v>
      </c>
      <c r="I306" s="201" t="str" cm="1">
        <f t="array" ref="I306">INDEX($AJ:$AS,MATCH($A306,$AJ:$AJ,0),I$1)</f>
        <v>Talunin ang MVP</v>
      </c>
      <c r="J306" s="201" t="str" cm="1">
        <f t="array" ref="J306">INDEX($AJ:$AS,MATCH($A306,$AJ:$AJ,0),J$1)</f>
        <v>Tewaskan MVP</v>
      </c>
      <c r="K306" s="31">
        <v>0</v>
      </c>
      <c r="L306" s="31">
        <v>142305</v>
      </c>
      <c r="M306" s="31" t="str">
        <f>'가이드 작업용'!M306</f>
        <v>MVP 처치</v>
      </c>
      <c r="N306" s="31" t="str">
        <f t="shared" si="87"/>
        <v>-</v>
      </c>
      <c r="AJ306" s="251"/>
      <c r="AK306" s="252"/>
      <c r="AL306" s="252"/>
      <c r="AM306" s="252"/>
      <c r="AN306" s="252"/>
      <c r="AO306" s="252"/>
      <c r="AP306" s="252"/>
      <c r="AQ306" s="252"/>
      <c r="AR306" s="252"/>
      <c r="AS306" s="252"/>
      <c r="AT306" s="252"/>
      <c r="AU306" s="252"/>
      <c r="AV306" s="252"/>
      <c r="AW306" s="252"/>
      <c r="AX306" s="252"/>
      <c r="AY306" s="252"/>
      <c r="AZ306" s="252"/>
      <c r="BA306" s="252"/>
      <c r="BB306" s="252"/>
      <c r="BC306" s="252"/>
      <c r="BD306" s="252"/>
      <c r="BE306" s="252"/>
      <c r="BF306" s="252"/>
      <c r="BI306" s="248">
        <v>242305</v>
      </c>
      <c r="BJ306" s="249" t="str">
        <f t="shared" si="107"/>
        <v>메인 퀘스트 305 클리어</v>
      </c>
      <c r="BK306" s="250" t="str">
        <f t="shared" si="108"/>
        <v>Main Quest 305 Clear</v>
      </c>
      <c r="BL306" s="250" t="str">
        <f t="shared" si="109"/>
        <v>主線任務305通關</v>
      </c>
      <c r="BM306" s="250" t="str">
        <f t="shared" si="110"/>
        <v>通关主线任务305</v>
      </c>
      <c r="BN306" s="250" t="str">
        <f t="shared" si="111"/>
        <v>メインクエスト305クリア</v>
      </c>
      <c r="BO306" s="250" t="str">
        <f t="shared" si="112"/>
        <v>เคลียร์ Main Quest 305</v>
      </c>
      <c r="BP306" s="250" t="str">
        <f t="shared" si="113"/>
        <v>Misi Utama 305 Selesai</v>
      </c>
      <c r="BQ306" s="250" t="str">
        <f t="shared" si="114"/>
        <v>Tagumpay sa Pangunahing Quest 305</v>
      </c>
      <c r="BR306" s="250" t="str">
        <f t="shared" si="115"/>
        <v>Selesai Pencarian Utama 305</v>
      </c>
    </row>
    <row r="307" spans="1:70" ht="12.75" thickBot="1" x14ac:dyDescent="0.25">
      <c r="A307" s="31">
        <v>142306</v>
      </c>
      <c r="B307" s="201" t="str" cm="1">
        <f t="array" ref="B307">INDEX($AJ:$AS,MATCH($A307,$AJ:$AJ,0),B$1)</f>
        <v>갈라파고 보스 처치</v>
      </c>
      <c r="C307" s="201" t="str" cm="1">
        <f t="array" ref="C307">INDEX($AJ:$AS,MATCH($A307,$AJ:$AJ,0),C$1)</f>
        <v>Defeat Galapago Boss</v>
      </c>
      <c r="D307" s="201" t="str" cm="1">
        <f t="array" ref="D307">INDEX($AJ:$AS,MATCH($A307,$AJ:$AJ,0),D$1)</f>
        <v>擊敗啤酒企鵝BOSS</v>
      </c>
      <c r="E307" s="201" t="str" cm="1">
        <f t="array" ref="E307">INDEX($AJ:$AS,MATCH($A307,$AJ:$AJ,0),E$1)</f>
        <v>击杀啤酒企鹅BOSS</v>
      </c>
      <c r="F307" s="201" cm="1">
        <f t="array" ref="F307">INDEX($AJ:$AS,MATCH($A307,$AJ:$AJ,0),F$1)</f>
        <v>0</v>
      </c>
      <c r="G307" s="201" t="str" cm="1">
        <f t="array" ref="G307">INDEX($AJ:$AS,MATCH($A307,$AJ:$AJ,0),G$1)</f>
        <v>จัดการ Galapago BOSS</v>
      </c>
      <c r="H307" s="201" t="str" cm="1">
        <f t="array" ref="H307">INDEX($AJ:$AS,MATCH($A307,$AJ:$AJ,0),H$1)</f>
        <v>Kalahkan Bos Galapago</v>
      </c>
      <c r="I307" s="201" t="str" cm="1">
        <f t="array" ref="I307">INDEX($AJ:$AS,MATCH($A307,$AJ:$AJ,0),I$1)</f>
        <v>Talunin ang Galapago Boss</v>
      </c>
      <c r="J307" s="201" t="str" cm="1">
        <f t="array" ref="J307">INDEX($AJ:$AS,MATCH($A307,$AJ:$AJ,0),J$1)</f>
        <v>Tewaskan Boss Galapago</v>
      </c>
      <c r="K307" s="31">
        <v>0</v>
      </c>
      <c r="L307" s="31">
        <v>142306</v>
      </c>
      <c r="M307" s="31" t="str">
        <f>'가이드 작업용'!M307</f>
        <v>갈라파고 보스 처치</v>
      </c>
      <c r="N307" s="31" t="str">
        <f t="shared" si="87"/>
        <v>-</v>
      </c>
      <c r="AJ307" s="251"/>
      <c r="AK307" s="252"/>
      <c r="AL307" s="252"/>
      <c r="AM307" s="252"/>
      <c r="AN307" s="252"/>
      <c r="AO307" s="252"/>
      <c r="AP307" s="252"/>
      <c r="AQ307" s="252"/>
      <c r="AR307" s="252"/>
      <c r="AS307" s="252"/>
      <c r="AT307" s="252"/>
      <c r="AU307" s="252"/>
      <c r="AV307" s="252"/>
      <c r="AW307" s="252"/>
      <c r="AX307" s="252"/>
      <c r="AY307" s="252"/>
      <c r="AZ307" s="252"/>
      <c r="BA307" s="252"/>
      <c r="BB307" s="252"/>
      <c r="BC307" s="252"/>
      <c r="BD307" s="252"/>
      <c r="BE307" s="252"/>
      <c r="BF307" s="252"/>
      <c r="BI307" s="248">
        <v>242306</v>
      </c>
      <c r="BJ307" s="249" t="str">
        <f t="shared" si="107"/>
        <v>메인 퀘스트 306 클리어</v>
      </c>
      <c r="BK307" s="250" t="str">
        <f t="shared" si="108"/>
        <v>Main Quest 306 Clear</v>
      </c>
      <c r="BL307" s="250" t="str">
        <f t="shared" si="109"/>
        <v>主線任務306通關</v>
      </c>
      <c r="BM307" s="250" t="str">
        <f t="shared" si="110"/>
        <v>通关主线任务306</v>
      </c>
      <c r="BN307" s="250" t="str">
        <f t="shared" si="111"/>
        <v>メインクエスト306クリア</v>
      </c>
      <c r="BO307" s="250" t="str">
        <f t="shared" si="112"/>
        <v>เคลียร์ Main Quest 306</v>
      </c>
      <c r="BP307" s="250" t="str">
        <f t="shared" si="113"/>
        <v>Misi Utama 306 Selesai</v>
      </c>
      <c r="BQ307" s="250" t="str">
        <f t="shared" si="114"/>
        <v>Tagumpay sa Pangunahing Quest 306</v>
      </c>
      <c r="BR307" s="250" t="str">
        <f t="shared" si="115"/>
        <v>Selesai Pencarian Utama 306</v>
      </c>
    </row>
    <row r="308" spans="1:70" ht="12.75" thickBot="1" x14ac:dyDescent="0.25">
      <c r="A308" s="31">
        <v>142307</v>
      </c>
      <c r="B308" s="201" t="str" cm="1">
        <f t="array" ref="B308">INDEX($AJ:$AS,MATCH($A308,$AJ:$AJ,0),B$1)</f>
        <v>퍼씰 처치</v>
      </c>
      <c r="C308" s="201" t="str" cm="1">
        <f t="array" ref="C308">INDEX($AJ:$AS,MATCH($A308,$AJ:$AJ,0),C$1)</f>
        <v>Defeat Fur Seal</v>
      </c>
      <c r="D308" s="201" t="str" cm="1">
        <f t="array" ref="D308">INDEX($AJ:$AS,MATCH($A308,$AJ:$AJ,0),D$1)</f>
        <v>擊敗海豹寶寶</v>
      </c>
      <c r="E308" s="201" t="str" cm="1">
        <f t="array" ref="E308">INDEX($AJ:$AS,MATCH($A308,$AJ:$AJ,0),E$1)</f>
        <v>击杀海豹宝宝</v>
      </c>
      <c r="F308" s="201" cm="1">
        <f t="array" ref="F308">INDEX($AJ:$AS,MATCH($A308,$AJ:$AJ,0),F$1)</f>
        <v>0</v>
      </c>
      <c r="G308" s="201" t="str" cm="1">
        <f t="array" ref="G308">INDEX($AJ:$AS,MATCH($A308,$AJ:$AJ,0),G$1)</f>
        <v>จัดการ Fur Seal</v>
      </c>
      <c r="H308" s="201" t="str" cm="1">
        <f t="array" ref="H308">INDEX($AJ:$AS,MATCH($A308,$AJ:$AJ,0),H$1)</f>
        <v>Kalahkan Fur Seal</v>
      </c>
      <c r="I308" s="201" t="str" cm="1">
        <f t="array" ref="I308">INDEX($AJ:$AS,MATCH($A308,$AJ:$AJ,0),I$1)</f>
        <v>Talunin ang Fur Seal</v>
      </c>
      <c r="J308" s="201" t="str" cm="1">
        <f t="array" ref="J308">INDEX($AJ:$AS,MATCH($A308,$AJ:$AJ,0),J$1)</f>
        <v>Tewaskan Anjing Laut Berbulu</v>
      </c>
      <c r="K308" s="31">
        <v>0</v>
      </c>
      <c r="L308" s="31">
        <v>142307</v>
      </c>
      <c r="M308" s="31" t="str">
        <f>'가이드 작업용'!M308</f>
        <v>퍼씰 처치</v>
      </c>
      <c r="N308" s="31" t="str">
        <f t="shared" si="87"/>
        <v>-</v>
      </c>
      <c r="AJ308" s="251"/>
      <c r="AK308" s="252"/>
      <c r="AL308" s="252"/>
      <c r="AM308" s="252"/>
      <c r="AN308" s="252"/>
      <c r="AO308" s="252"/>
      <c r="AP308" s="252"/>
      <c r="AQ308" s="252"/>
      <c r="AR308" s="252"/>
      <c r="AS308" s="252"/>
      <c r="AT308" s="252"/>
      <c r="AU308" s="252"/>
      <c r="AV308" s="252"/>
      <c r="AW308" s="252"/>
      <c r="AX308" s="252"/>
      <c r="AY308" s="252"/>
      <c r="AZ308" s="252"/>
      <c r="BA308" s="252"/>
      <c r="BB308" s="252"/>
      <c r="BC308" s="252"/>
      <c r="BD308" s="252"/>
      <c r="BE308" s="252"/>
      <c r="BF308" s="252"/>
      <c r="BI308" s="248">
        <v>242307</v>
      </c>
      <c r="BJ308" s="249" t="str">
        <f t="shared" si="107"/>
        <v>메인 퀘스트 307 클리어</v>
      </c>
      <c r="BK308" s="250" t="str">
        <f t="shared" si="108"/>
        <v>Main Quest 307 Clear</v>
      </c>
      <c r="BL308" s="250" t="str">
        <f t="shared" si="109"/>
        <v>主線任務307通關</v>
      </c>
      <c r="BM308" s="250" t="str">
        <f t="shared" si="110"/>
        <v>通关主线任务307</v>
      </c>
      <c r="BN308" s="250" t="str">
        <f t="shared" si="111"/>
        <v>メインクエスト307クリア</v>
      </c>
      <c r="BO308" s="250" t="str">
        <f t="shared" si="112"/>
        <v>เคลียร์ Main Quest 307</v>
      </c>
      <c r="BP308" s="250" t="str">
        <f t="shared" si="113"/>
        <v>Misi Utama 307 Selesai</v>
      </c>
      <c r="BQ308" s="250" t="str">
        <f t="shared" si="114"/>
        <v>Tagumpay sa Pangunahing Quest 307</v>
      </c>
      <c r="BR308" s="250" t="str">
        <f t="shared" si="115"/>
        <v>Selesai Pencarian Utama 307</v>
      </c>
    </row>
    <row r="309" spans="1:70" ht="12.75" thickBot="1" x14ac:dyDescent="0.25">
      <c r="A309" s="31">
        <v>142308</v>
      </c>
      <c r="B309" s="201" t="str" cm="1">
        <f t="array" ref="B309">INDEX($AJ:$AS,MATCH($A309,$AJ:$AJ,0),B$1)</f>
        <v>동료 합성</v>
      </c>
      <c r="C309" s="201" t="str" cm="1">
        <f t="array" ref="C309">INDEX($AJ:$AS,MATCH($A309,$AJ:$AJ,0),C$1)</f>
        <v>Compose Companion</v>
      </c>
      <c r="D309" s="201" t="str" cm="1">
        <f t="array" ref="D309">INDEX($AJ:$AS,MATCH($A309,$AJ:$AJ,0),D$1)</f>
        <v>合成夥伴</v>
      </c>
      <c r="E309" s="201" t="str" cm="1">
        <f t="array" ref="E309">INDEX($AJ:$AS,MATCH($A309,$AJ:$AJ,0),E$1)</f>
        <v>合成伙伴</v>
      </c>
      <c r="F309" s="201" cm="1">
        <f t="array" ref="F309">INDEX($AJ:$AS,MATCH($A309,$AJ:$AJ,0),F$1)</f>
        <v>0</v>
      </c>
      <c r="G309" s="201" t="str" cm="1">
        <f t="array" ref="G309">INDEX($AJ:$AS,MATCH($A309,$AJ:$AJ,0),G$1)</f>
        <v>รวมพันธมิตร</v>
      </c>
      <c r="H309" s="201" t="str" cm="1">
        <f t="array" ref="H309">INDEX($AJ:$AS,MATCH($A309,$AJ:$AJ,0),H$1)</f>
        <v>Buat Pendamping</v>
      </c>
      <c r="I309" s="201" t="str" cm="1">
        <f t="array" ref="I309">INDEX($AJ:$AS,MATCH($A309,$AJ:$AJ,0),I$1)</f>
        <v>Bumuo ng Compadre</v>
      </c>
      <c r="J309" s="201" t="str" cm="1">
        <f t="array" ref="J309">INDEX($AJ:$AS,MATCH($A309,$AJ:$AJ,0),J$1)</f>
        <v>Bentukkan Teman</v>
      </c>
      <c r="K309" s="31">
        <v>0</v>
      </c>
      <c r="L309" s="31">
        <v>142308</v>
      </c>
      <c r="M309" s="31" t="str">
        <f>'가이드 작업용'!M309</f>
        <v>동료 합성</v>
      </c>
      <c r="N309" s="31" t="str">
        <f t="shared" si="87"/>
        <v>-</v>
      </c>
      <c r="AJ309" s="251"/>
      <c r="AK309" s="252"/>
      <c r="AL309" s="252"/>
      <c r="AM309" s="252"/>
      <c r="AN309" s="252"/>
      <c r="AO309" s="252"/>
      <c r="AP309" s="252"/>
      <c r="AQ309" s="252"/>
      <c r="AR309" s="252"/>
      <c r="AS309" s="252"/>
      <c r="AT309" s="252"/>
      <c r="AU309" s="252"/>
      <c r="AV309" s="252"/>
      <c r="AW309" s="252"/>
      <c r="AX309" s="252"/>
      <c r="AY309" s="252"/>
      <c r="AZ309" s="252"/>
      <c r="BA309" s="252"/>
      <c r="BB309" s="252"/>
      <c r="BC309" s="252"/>
      <c r="BD309" s="252"/>
      <c r="BE309" s="252"/>
      <c r="BF309" s="252"/>
      <c r="BI309" s="248">
        <v>242308</v>
      </c>
      <c r="BJ309" s="249" t="str">
        <f t="shared" si="107"/>
        <v>메인 퀘스트 308 클리어</v>
      </c>
      <c r="BK309" s="250" t="str">
        <f t="shared" si="108"/>
        <v>Main Quest 308 Clear</v>
      </c>
      <c r="BL309" s="250" t="str">
        <f t="shared" si="109"/>
        <v>主線任務308通關</v>
      </c>
      <c r="BM309" s="250" t="str">
        <f t="shared" si="110"/>
        <v>通关主线任务308</v>
      </c>
      <c r="BN309" s="250" t="str">
        <f t="shared" si="111"/>
        <v>メインクエスト308クリア</v>
      </c>
      <c r="BO309" s="250" t="str">
        <f t="shared" si="112"/>
        <v>เคลียร์ Main Quest 308</v>
      </c>
      <c r="BP309" s="250" t="str">
        <f t="shared" si="113"/>
        <v>Misi Utama 308 Selesai</v>
      </c>
      <c r="BQ309" s="250" t="str">
        <f t="shared" si="114"/>
        <v>Tagumpay sa Pangunahing Quest 308</v>
      </c>
      <c r="BR309" s="250" t="str">
        <f t="shared" si="115"/>
        <v>Selesai Pencarian Utama 308</v>
      </c>
    </row>
    <row r="310" spans="1:70" ht="12.75" thickBot="1" x14ac:dyDescent="0.25">
      <c r="A310" s="31">
        <v>142309</v>
      </c>
      <c r="B310" s="201" t="str" cm="1">
        <f t="array" ref="B310">INDEX($AJ:$AS,MATCH($A310,$AJ:$AJ,0),B$1)</f>
        <v>MVP 처치</v>
      </c>
      <c r="C310" s="201" t="str" cm="1">
        <f t="array" ref="C310">INDEX($AJ:$AS,MATCH($A310,$AJ:$AJ,0),C$1)</f>
        <v>Defeat MVP</v>
      </c>
      <c r="D310" s="201" t="str" cm="1">
        <f t="array" ref="D310">INDEX($AJ:$AS,MATCH($A310,$AJ:$AJ,0),D$1)</f>
        <v>擊敗MVP</v>
      </c>
      <c r="E310" s="201" t="str" cm="1">
        <f t="array" ref="E310">INDEX($AJ:$AS,MATCH($A310,$AJ:$AJ,0),E$1)</f>
        <v>击杀MVP</v>
      </c>
      <c r="F310" s="201" t="str" cm="1">
        <f t="array" ref="F310">INDEX($AJ:$AS,MATCH($A310,$AJ:$AJ,0),F$1)</f>
        <v>一次転職</v>
      </c>
      <c r="G310" s="201" t="str" cm="1">
        <f t="array" ref="G310">INDEX($AJ:$AS,MATCH($A310,$AJ:$AJ,0),G$1)</f>
        <v>จัดการ MVP</v>
      </c>
      <c r="H310" s="201" t="str" cm="1">
        <f t="array" ref="H310">INDEX($AJ:$AS,MATCH($A310,$AJ:$AJ,0),H$1)</f>
        <v>Kalahkan MVP</v>
      </c>
      <c r="I310" s="201" t="str" cm="1">
        <f t="array" ref="I310">INDEX($AJ:$AS,MATCH($A310,$AJ:$AJ,0),I$1)</f>
        <v>Talunin ang MVP</v>
      </c>
      <c r="J310" s="201" t="str" cm="1">
        <f t="array" ref="J310">INDEX($AJ:$AS,MATCH($A310,$AJ:$AJ,0),J$1)</f>
        <v>Tewaskan MVP</v>
      </c>
      <c r="K310" s="31">
        <v>0</v>
      </c>
      <c r="L310" s="31">
        <v>142309</v>
      </c>
      <c r="M310" s="31" t="str">
        <f>'가이드 작업용'!M310</f>
        <v>MVP 처치</v>
      </c>
      <c r="N310" s="31" t="str">
        <f t="shared" si="87"/>
        <v>-</v>
      </c>
      <c r="AJ310" s="251"/>
      <c r="AK310" s="252"/>
      <c r="AL310" s="252"/>
      <c r="AM310" s="252"/>
      <c r="AN310" s="252"/>
      <c r="AO310" s="252"/>
      <c r="AP310" s="252"/>
      <c r="AQ310" s="252"/>
      <c r="AR310" s="252"/>
      <c r="AS310" s="252"/>
      <c r="AT310" s="252"/>
      <c r="AU310" s="252"/>
      <c r="AV310" s="252"/>
      <c r="AW310" s="252"/>
      <c r="AX310" s="252"/>
      <c r="AY310" s="252"/>
      <c r="AZ310" s="252"/>
      <c r="BA310" s="252"/>
      <c r="BB310" s="252"/>
      <c r="BC310" s="252"/>
      <c r="BD310" s="252"/>
      <c r="BE310" s="252"/>
      <c r="BF310" s="252"/>
      <c r="BI310" s="248">
        <v>242309</v>
      </c>
      <c r="BJ310" s="249" t="str">
        <f t="shared" si="107"/>
        <v>메인 퀘스트 309 클리어</v>
      </c>
      <c r="BK310" s="250" t="str">
        <f t="shared" si="108"/>
        <v>Main Quest 309 Clear</v>
      </c>
      <c r="BL310" s="250" t="str">
        <f t="shared" si="109"/>
        <v>主線任務309通關</v>
      </c>
      <c r="BM310" s="250" t="str">
        <f t="shared" si="110"/>
        <v>通关主线任务309</v>
      </c>
      <c r="BN310" s="250" t="str">
        <f t="shared" si="111"/>
        <v>メインクエスト309クリア</v>
      </c>
      <c r="BO310" s="250" t="str">
        <f t="shared" si="112"/>
        <v>เคลียร์ Main Quest 309</v>
      </c>
      <c r="BP310" s="250" t="str">
        <f t="shared" si="113"/>
        <v>Misi Utama 309 Selesai</v>
      </c>
      <c r="BQ310" s="250" t="str">
        <f t="shared" si="114"/>
        <v>Tagumpay sa Pangunahing Quest 309</v>
      </c>
      <c r="BR310" s="250" t="str">
        <f t="shared" si="115"/>
        <v>Selesai Pencarian Utama 309</v>
      </c>
    </row>
    <row r="311" spans="1:70" ht="12.75" thickBot="1" x14ac:dyDescent="0.25">
      <c r="A311" s="31">
        <v>142310</v>
      </c>
      <c r="B311" s="201" t="str" cm="1">
        <f t="array" ref="B311">INDEX($AJ:$AS,MATCH($A311,$AJ:$AJ,0),B$1)</f>
        <v>퍼씰 보스 처치</v>
      </c>
      <c r="C311" s="201" t="str" cm="1">
        <f t="array" ref="C311">INDEX($AJ:$AS,MATCH($A311,$AJ:$AJ,0),C$1)</f>
        <v>Defeat Fur Seal Boss</v>
      </c>
      <c r="D311" s="201" t="str" cm="1">
        <f t="array" ref="D311">INDEX($AJ:$AS,MATCH($A311,$AJ:$AJ,0),D$1)</f>
        <v>擊敗海豹寶寶BOSS</v>
      </c>
      <c r="E311" s="201" t="str" cm="1">
        <f t="array" ref="E311">INDEX($AJ:$AS,MATCH($A311,$AJ:$AJ,0),E$1)</f>
        <v>击杀海豹宝宝BOSS</v>
      </c>
      <c r="F311" s="201" cm="1">
        <f t="array" ref="F311">INDEX($AJ:$AS,MATCH($A311,$AJ:$AJ,0),F$1)</f>
        <v>0</v>
      </c>
      <c r="G311" s="201" t="str" cm="1">
        <f t="array" ref="G311">INDEX($AJ:$AS,MATCH($A311,$AJ:$AJ,0),G$1)</f>
        <v>จัดการ Fur Seal BOSS</v>
      </c>
      <c r="H311" s="201" t="str" cm="1">
        <f t="array" ref="H311">INDEX($AJ:$AS,MATCH($A311,$AJ:$AJ,0),H$1)</f>
        <v>Kalahkan Bos Fur Seal</v>
      </c>
      <c r="I311" s="201" t="str" cm="1">
        <f t="array" ref="I311">INDEX($AJ:$AS,MATCH($A311,$AJ:$AJ,0),I$1)</f>
        <v>Talunin ang Fur Seal Boss</v>
      </c>
      <c r="J311" s="201" t="str" cm="1">
        <f t="array" ref="J311">INDEX($AJ:$AS,MATCH($A311,$AJ:$AJ,0),J$1)</f>
        <v>Tewaskan Boss Anjing Laut Berbulu</v>
      </c>
      <c r="K311" s="31">
        <v>0</v>
      </c>
      <c r="L311" s="31">
        <v>142310</v>
      </c>
      <c r="M311" s="31" t="str">
        <f>'가이드 작업용'!M311</f>
        <v>퍼씰 보스 처치</v>
      </c>
      <c r="N311" s="31" t="str">
        <f t="shared" si="87"/>
        <v>-</v>
      </c>
      <c r="AJ311" s="251"/>
      <c r="AK311" s="252"/>
      <c r="AL311" s="252"/>
      <c r="AM311" s="252"/>
      <c r="AN311" s="252"/>
      <c r="AO311" s="252"/>
      <c r="AP311" s="252"/>
      <c r="AQ311" s="252"/>
      <c r="AR311" s="252"/>
      <c r="AS311" s="252"/>
      <c r="AT311" s="252"/>
      <c r="AU311" s="252"/>
      <c r="AV311" s="252"/>
      <c r="AW311" s="252"/>
      <c r="AX311" s="252"/>
      <c r="AY311" s="252"/>
      <c r="AZ311" s="252"/>
      <c r="BA311" s="252"/>
      <c r="BB311" s="252"/>
      <c r="BC311" s="252"/>
      <c r="BD311" s="252"/>
      <c r="BE311" s="252"/>
      <c r="BF311" s="252"/>
      <c r="BI311" s="248">
        <v>242310</v>
      </c>
      <c r="BJ311" s="249" t="str">
        <f t="shared" si="107"/>
        <v>메인 퀘스트 310 클리어</v>
      </c>
      <c r="BK311" s="250" t="str">
        <f t="shared" si="108"/>
        <v>Main Quest 310 Clear</v>
      </c>
      <c r="BL311" s="250" t="str">
        <f t="shared" si="109"/>
        <v>主線任務310通關</v>
      </c>
      <c r="BM311" s="250" t="str">
        <f t="shared" si="110"/>
        <v>通关主线任务310</v>
      </c>
      <c r="BN311" s="250" t="str">
        <f t="shared" si="111"/>
        <v>メインクエスト310クリア</v>
      </c>
      <c r="BO311" s="250" t="str">
        <f t="shared" si="112"/>
        <v>เคลียร์ Main Quest 310</v>
      </c>
      <c r="BP311" s="250" t="str">
        <f t="shared" si="113"/>
        <v>Misi Utama 310 Selesai</v>
      </c>
      <c r="BQ311" s="250" t="str">
        <f t="shared" si="114"/>
        <v>Tagumpay sa Pangunahing Quest 310</v>
      </c>
      <c r="BR311" s="250" t="str">
        <f t="shared" si="115"/>
        <v>Selesai Pencarian Utama 310</v>
      </c>
    </row>
    <row r="312" spans="1:70" ht="12.75" thickBot="1" x14ac:dyDescent="0.25">
      <c r="A312" s="31">
        <v>142311</v>
      </c>
      <c r="B312" s="201" t="str" cm="1">
        <f t="array" ref="B312">INDEX($AJ:$AS,MATCH($A312,$AJ:$AJ,0),B$1)</f>
        <v>해달 처치</v>
      </c>
      <c r="C312" s="201" t="str" cm="1">
        <f t="array" ref="C312">INDEX($AJ:$AS,MATCH($A312,$AJ:$AJ,0),C$1)</f>
        <v>Defeat Sea Otter</v>
      </c>
      <c r="D312" s="201" t="str" cm="1">
        <f t="array" ref="D312">INDEX($AJ:$AS,MATCH($A312,$AJ:$AJ,0),D$1)</f>
        <v>擊敗海獺</v>
      </c>
      <c r="E312" s="201" t="str" cm="1">
        <f t="array" ref="E312">INDEX($AJ:$AS,MATCH($A312,$AJ:$AJ,0),E$1)</f>
        <v>击杀海獭</v>
      </c>
      <c r="F312" s="201" cm="1">
        <f t="array" ref="F312">INDEX($AJ:$AS,MATCH($A312,$AJ:$AJ,0),F$1)</f>
        <v>0</v>
      </c>
      <c r="G312" s="201" t="str" cm="1">
        <f t="array" ref="G312">INDEX($AJ:$AS,MATCH($A312,$AJ:$AJ,0),G$1)</f>
        <v>จัดการ Sea Otter</v>
      </c>
      <c r="H312" s="201" t="str" cm="1">
        <f t="array" ref="H312">INDEX($AJ:$AS,MATCH($A312,$AJ:$AJ,0),H$1)</f>
        <v>Kalahkan Sea Otter</v>
      </c>
      <c r="I312" s="201" t="str" cm="1">
        <f t="array" ref="I312">INDEX($AJ:$AS,MATCH($A312,$AJ:$AJ,0),I$1)</f>
        <v>Talunin ang Sea Otter</v>
      </c>
      <c r="J312" s="201" t="str" cm="1">
        <f t="array" ref="J312">INDEX($AJ:$AS,MATCH($A312,$AJ:$AJ,0),J$1)</f>
        <v>Tewaskan Memerang Laut</v>
      </c>
      <c r="K312" s="31">
        <v>0</v>
      </c>
      <c r="L312" s="31">
        <v>142311</v>
      </c>
      <c r="M312" s="31" t="str">
        <f>'가이드 작업용'!M312</f>
        <v>해달 처치</v>
      </c>
      <c r="N312" s="31" t="str">
        <f t="shared" si="87"/>
        <v>-</v>
      </c>
      <c r="AJ312" s="251"/>
      <c r="AK312" s="252"/>
      <c r="AL312" s="252"/>
      <c r="AM312" s="252"/>
      <c r="AN312" s="252"/>
      <c r="AO312" s="252"/>
      <c r="AP312" s="252"/>
      <c r="AQ312" s="252"/>
      <c r="AR312" s="252"/>
      <c r="AS312" s="252"/>
      <c r="AT312" s="252"/>
      <c r="AU312" s="252"/>
      <c r="AV312" s="252"/>
      <c r="AW312" s="252"/>
      <c r="AX312" s="252"/>
      <c r="AY312" s="252"/>
      <c r="AZ312" s="252"/>
      <c r="BA312" s="252"/>
      <c r="BB312" s="252"/>
      <c r="BC312" s="252"/>
      <c r="BD312" s="252"/>
      <c r="BE312" s="252"/>
      <c r="BF312" s="252"/>
      <c r="BI312" s="248">
        <v>242311</v>
      </c>
      <c r="BJ312" s="249" t="str">
        <f t="shared" si="107"/>
        <v>메인 퀘스트 311 클리어</v>
      </c>
      <c r="BK312" s="250" t="str">
        <f t="shared" si="108"/>
        <v>Main Quest 311 Clear</v>
      </c>
      <c r="BL312" s="250" t="str">
        <f t="shared" si="109"/>
        <v>主線任務311通關</v>
      </c>
      <c r="BM312" s="250" t="str">
        <f t="shared" si="110"/>
        <v>通关主线任务311</v>
      </c>
      <c r="BN312" s="250" t="str">
        <f t="shared" si="111"/>
        <v>メインクエスト311クリア</v>
      </c>
      <c r="BO312" s="250" t="str">
        <f t="shared" si="112"/>
        <v>เคลียร์ Main Quest 311</v>
      </c>
      <c r="BP312" s="250" t="str">
        <f t="shared" si="113"/>
        <v>Misi Utama 311 Selesai</v>
      </c>
      <c r="BQ312" s="250" t="str">
        <f t="shared" si="114"/>
        <v>Tagumpay sa Pangunahing Quest 311</v>
      </c>
      <c r="BR312" s="250" t="str">
        <f t="shared" si="115"/>
        <v>Selesai Pencarian Utama 311</v>
      </c>
    </row>
    <row r="313" spans="1:70" ht="12.75" thickBot="1" x14ac:dyDescent="0.25">
      <c r="A313" s="31">
        <v>142312</v>
      </c>
      <c r="B313" s="201" t="str" cm="1">
        <f t="array" ref="B313">INDEX($AJ:$AS,MATCH($A313,$AJ:$AJ,0),B$1)</f>
        <v>무한의 공간, 와일드 라이더</v>
      </c>
      <c r="C313" s="201" t="str" cm="1">
        <f t="array" ref="C313">INDEX($AJ:$AS,MATCH($A313,$AJ:$AJ,0),C$1)</f>
        <v>Space of Inifinite, Wild Rider</v>
      </c>
      <c r="D313" s="201" t="str" cm="1">
        <f t="array" ref="D313">INDEX($AJ:$AS,MATCH($A313,$AJ:$AJ,0),D$1)</f>
        <v>無限空間，野貓騎士</v>
      </c>
      <c r="E313" s="201" t="str" cm="1">
        <f t="array" ref="E313">INDEX($AJ:$AS,MATCH($A313,$AJ:$AJ,0),E$1)</f>
        <v>无限空间，野猫骑士</v>
      </c>
      <c r="F313" s="201" cm="1">
        <f t="array" ref="F313">INDEX($AJ:$AS,MATCH($A313,$AJ:$AJ,0),F$1)</f>
        <v>0</v>
      </c>
      <c r="G313" s="201" t="str" cm="1">
        <f t="array" ref="G313">INDEX($AJ:$AS,MATCH($A313,$AJ:$AJ,0),G$1)</f>
        <v>Space of Inifinite, Wild Rider</v>
      </c>
      <c r="H313" s="201" t="str" cm="1">
        <f t="array" ref="H313">INDEX($AJ:$AS,MATCH($A313,$AJ:$AJ,0),H$1)</f>
        <v>Ruang Tak Terbatas, Wild Rider</v>
      </c>
      <c r="I313" s="201" t="str" cm="1">
        <f t="array" ref="I313">INDEX($AJ:$AS,MATCH($A313,$AJ:$AJ,0),I$1)</f>
        <v>Space of Inifinite, Wild Rider</v>
      </c>
      <c r="J313" s="201" t="str" cm="1">
        <f t="array" ref="J313">INDEX($AJ:$AS,MATCH($A313,$AJ:$AJ,0),J$1)</f>
        <v>Ruang Infinit, Wild Rider</v>
      </c>
      <c r="K313" s="31">
        <v>0</v>
      </c>
      <c r="L313" s="31">
        <v>142312</v>
      </c>
      <c r="M313" s="31" t="str">
        <f>'가이드 작업용'!M313</f>
        <v>무한의 공간, 와일드 라이더</v>
      </c>
      <c r="N313" s="31" t="str">
        <f t="shared" si="87"/>
        <v>-</v>
      </c>
      <c r="AJ313" s="251"/>
      <c r="AK313" s="252"/>
      <c r="AL313" s="252"/>
      <c r="AM313" s="252"/>
      <c r="AN313" s="252"/>
      <c r="AO313" s="252"/>
      <c r="AP313" s="252"/>
      <c r="AQ313" s="252"/>
      <c r="AR313" s="252"/>
      <c r="AS313" s="252"/>
      <c r="AT313" s="252"/>
      <c r="AU313" s="252"/>
      <c r="AV313" s="252"/>
      <c r="AW313" s="252"/>
      <c r="AX313" s="252"/>
      <c r="AY313" s="252"/>
      <c r="AZ313" s="252"/>
      <c r="BA313" s="252"/>
      <c r="BB313" s="252"/>
      <c r="BC313" s="252"/>
      <c r="BD313" s="252"/>
      <c r="BE313" s="252"/>
      <c r="BF313" s="252"/>
      <c r="BI313" s="248">
        <v>242312</v>
      </c>
      <c r="BJ313" s="249" t="str">
        <f t="shared" si="107"/>
        <v>메인 퀘스트 312 클리어</v>
      </c>
      <c r="BK313" s="250" t="str">
        <f t="shared" si="108"/>
        <v>Main Quest 312 Clear</v>
      </c>
      <c r="BL313" s="250" t="str">
        <f t="shared" si="109"/>
        <v>主線任務312通關</v>
      </c>
      <c r="BM313" s="250" t="str">
        <f t="shared" si="110"/>
        <v>通关主线任务312</v>
      </c>
      <c r="BN313" s="250" t="str">
        <f t="shared" si="111"/>
        <v>メインクエスト312クリア</v>
      </c>
      <c r="BO313" s="250" t="str">
        <f t="shared" si="112"/>
        <v>เคลียร์ Main Quest 312</v>
      </c>
      <c r="BP313" s="250" t="str">
        <f t="shared" si="113"/>
        <v>Misi Utama 312 Selesai</v>
      </c>
      <c r="BQ313" s="250" t="str">
        <f t="shared" si="114"/>
        <v>Tagumpay sa Pangunahing Quest 312</v>
      </c>
      <c r="BR313" s="250" t="str">
        <f t="shared" si="115"/>
        <v>Selesai Pencarian Utama 312</v>
      </c>
    </row>
    <row r="314" spans="1:70" ht="12.75" thickBot="1" x14ac:dyDescent="0.25">
      <c r="A314" s="31">
        <v>142313</v>
      </c>
      <c r="B314" s="201" t="str" cm="1">
        <f t="array" ref="B314">INDEX($AJ:$AS,MATCH($A314,$AJ:$AJ,0),B$1)</f>
        <v>속성석(무) Lv.2 제작</v>
      </c>
      <c r="C314" s="201" t="str" cm="1">
        <f t="array" ref="C314">INDEX($AJ:$AS,MATCH($A314,$AJ:$AJ,0),C$1)</f>
        <v>Craft Element Stone (Neutral) Lv.2</v>
      </c>
      <c r="D314" s="201" t="str" cm="1">
        <f t="array" ref="D314">INDEX($AJ:$AS,MATCH($A314,$AJ:$AJ,0),D$1)</f>
        <v>合成屬性石（無）Lv.2</v>
      </c>
      <c r="E314" s="201" t="str" cm="1">
        <f t="array" ref="E314">INDEX($AJ:$AS,MATCH($A314,$AJ:$AJ,0),E$1)</f>
        <v>制作属性石（无）Lv.2</v>
      </c>
      <c r="F314" s="201" cm="1">
        <f t="array" ref="F314">INDEX($AJ:$AS,MATCH($A314,$AJ:$AJ,0),F$1)</f>
        <v>0</v>
      </c>
      <c r="G314" s="201" t="str" cm="1">
        <f t="array" ref="G314">INDEX($AJ:$AS,MATCH($A314,$AJ:$AJ,0),G$1)</f>
        <v>คราฟ Element Stone (Neutral) Lv.2</v>
      </c>
      <c r="H314" s="201" t="str" cm="1">
        <f t="array" ref="H314">INDEX($AJ:$AS,MATCH($A314,$AJ:$AJ,0),H$1)</f>
        <v>Buat Elemen Batu (Netral) Lv. 2</v>
      </c>
      <c r="I314" s="201" t="str" cm="1">
        <f t="array" ref="I314">INDEX($AJ:$AS,MATCH($A314,$AJ:$AJ,0),I$1)</f>
        <v>Lumikha ng Element Stone (Neutral) Lv.2</v>
      </c>
      <c r="J314" s="201" t="str" cm="1">
        <f t="array" ref="J314">INDEX($AJ:$AS,MATCH($A314,$AJ:$AJ,0),J$1)</f>
        <v>Krafkan Batu Unsur (Neutral) Lv.2</v>
      </c>
      <c r="K314" s="31">
        <v>0</v>
      </c>
      <c r="L314" s="31">
        <v>142313</v>
      </c>
      <c r="M314" s="31" t="str">
        <f>'가이드 작업용'!M314</f>
        <v>속성석(무) Lv.2 제작</v>
      </c>
      <c r="N314" s="31" t="str">
        <f t="shared" si="87"/>
        <v>-</v>
      </c>
      <c r="AJ314" s="251"/>
      <c r="AK314" s="252"/>
      <c r="AL314" s="252"/>
      <c r="AM314" s="252"/>
      <c r="AN314" s="252"/>
      <c r="AO314" s="252"/>
      <c r="AP314" s="252"/>
      <c r="AQ314" s="252"/>
      <c r="AR314" s="252"/>
      <c r="AS314" s="252"/>
      <c r="AT314" s="252"/>
      <c r="AU314" s="252"/>
      <c r="AV314" s="252"/>
      <c r="AW314" s="252"/>
      <c r="AX314" s="252"/>
      <c r="AY314" s="252"/>
      <c r="AZ314" s="252"/>
      <c r="BA314" s="252"/>
      <c r="BB314" s="252"/>
      <c r="BC314" s="252"/>
      <c r="BD314" s="252"/>
      <c r="BE314" s="252"/>
      <c r="BF314" s="252"/>
      <c r="BI314" s="248">
        <v>242313</v>
      </c>
      <c r="BJ314" s="249" t="str">
        <f t="shared" si="107"/>
        <v>메인 퀘스트 313 클리어</v>
      </c>
      <c r="BK314" s="250" t="str">
        <f t="shared" si="108"/>
        <v>Main Quest 313 Clear</v>
      </c>
      <c r="BL314" s="250" t="str">
        <f t="shared" si="109"/>
        <v>主線任務313通關</v>
      </c>
      <c r="BM314" s="250" t="str">
        <f t="shared" si="110"/>
        <v>通关主线任务313</v>
      </c>
      <c r="BN314" s="250" t="str">
        <f t="shared" si="111"/>
        <v>メインクエスト313クリア</v>
      </c>
      <c r="BO314" s="250" t="str">
        <f t="shared" si="112"/>
        <v>เคลียร์ Main Quest 313</v>
      </c>
      <c r="BP314" s="250" t="str">
        <f t="shared" si="113"/>
        <v>Misi Utama 313 Selesai</v>
      </c>
      <c r="BQ314" s="250" t="str">
        <f t="shared" si="114"/>
        <v>Tagumpay sa Pangunahing Quest 313</v>
      </c>
      <c r="BR314" s="250" t="str">
        <f t="shared" si="115"/>
        <v>Selesai Pencarian Utama 313</v>
      </c>
    </row>
    <row r="315" spans="1:70" ht="12.75" thickBot="1" x14ac:dyDescent="0.25">
      <c r="A315" s="31">
        <v>142314</v>
      </c>
      <c r="B315" s="201" t="str" cm="1">
        <f t="array" ref="B315">INDEX($AJ:$AS,MATCH($A315,$AJ:$AJ,0),B$1)</f>
        <v>MVP 처치</v>
      </c>
      <c r="C315" s="201" t="str" cm="1">
        <f t="array" ref="C315">INDEX($AJ:$AS,MATCH($A315,$AJ:$AJ,0),C$1)</f>
        <v>Defeat MVP</v>
      </c>
      <c r="D315" s="201" t="str" cm="1">
        <f t="array" ref="D315">INDEX($AJ:$AS,MATCH($A315,$AJ:$AJ,0),D$1)</f>
        <v>擊敗MVP</v>
      </c>
      <c r="E315" s="201" t="str" cm="1">
        <f t="array" ref="E315">INDEX($AJ:$AS,MATCH($A315,$AJ:$AJ,0),E$1)</f>
        <v>击杀MVP</v>
      </c>
      <c r="F315" s="201" t="str" cm="1">
        <f t="array" ref="F315">INDEX($AJ:$AS,MATCH($A315,$AJ:$AJ,0),F$1)</f>
        <v>一次転職</v>
      </c>
      <c r="G315" s="201" t="str" cm="1">
        <f t="array" ref="G315">INDEX($AJ:$AS,MATCH($A315,$AJ:$AJ,0),G$1)</f>
        <v>จัดการ MVP</v>
      </c>
      <c r="H315" s="201" t="str" cm="1">
        <f t="array" ref="H315">INDEX($AJ:$AS,MATCH($A315,$AJ:$AJ,0),H$1)</f>
        <v>Kalahkan MVP</v>
      </c>
      <c r="I315" s="201" t="str" cm="1">
        <f t="array" ref="I315">INDEX($AJ:$AS,MATCH($A315,$AJ:$AJ,0),I$1)</f>
        <v>Talunin ang MVP</v>
      </c>
      <c r="J315" s="201" t="str" cm="1">
        <f t="array" ref="J315">INDEX($AJ:$AS,MATCH($A315,$AJ:$AJ,0),J$1)</f>
        <v>Tewaskan MVP</v>
      </c>
      <c r="K315" s="31">
        <v>0</v>
      </c>
      <c r="L315" s="31">
        <v>142314</v>
      </c>
      <c r="M315" s="31" t="str">
        <f>'가이드 작업용'!M315</f>
        <v>MVP 처치</v>
      </c>
      <c r="N315" s="31" t="str">
        <f t="shared" si="87"/>
        <v>-</v>
      </c>
      <c r="AJ315" s="251"/>
      <c r="AK315" s="252"/>
      <c r="AL315" s="252"/>
      <c r="AM315" s="252"/>
      <c r="AN315" s="252"/>
      <c r="AO315" s="252"/>
      <c r="AP315" s="252"/>
      <c r="AQ315" s="252"/>
      <c r="AR315" s="252"/>
      <c r="AS315" s="252"/>
      <c r="AT315" s="252"/>
      <c r="AU315" s="252"/>
      <c r="AV315" s="252"/>
      <c r="AW315" s="252"/>
      <c r="AX315" s="252"/>
      <c r="AY315" s="252"/>
      <c r="AZ315" s="252"/>
      <c r="BA315" s="252"/>
      <c r="BB315" s="252"/>
      <c r="BC315" s="252"/>
      <c r="BD315" s="252"/>
      <c r="BE315" s="252"/>
      <c r="BF315" s="252"/>
      <c r="BI315" s="248">
        <v>242314</v>
      </c>
      <c r="BJ315" s="249" t="str">
        <f t="shared" si="107"/>
        <v>메인 퀘스트 314 클리어</v>
      </c>
      <c r="BK315" s="250" t="str">
        <f t="shared" si="108"/>
        <v>Main Quest 314 Clear</v>
      </c>
      <c r="BL315" s="250" t="str">
        <f t="shared" si="109"/>
        <v>主線任務314通關</v>
      </c>
      <c r="BM315" s="250" t="str">
        <f t="shared" si="110"/>
        <v>通关主线任务314</v>
      </c>
      <c r="BN315" s="250" t="str">
        <f t="shared" si="111"/>
        <v>メインクエスト314クリア</v>
      </c>
      <c r="BO315" s="250" t="str">
        <f t="shared" si="112"/>
        <v>เคลียร์ Main Quest 314</v>
      </c>
      <c r="BP315" s="250" t="str">
        <f t="shared" si="113"/>
        <v>Misi Utama 314 Selesai</v>
      </c>
      <c r="BQ315" s="250" t="str">
        <f t="shared" si="114"/>
        <v>Tagumpay sa Pangunahing Quest 314</v>
      </c>
      <c r="BR315" s="250" t="str">
        <f t="shared" si="115"/>
        <v>Selesai Pencarian Utama 314</v>
      </c>
    </row>
    <row r="316" spans="1:70" ht="12.75" thickBot="1" x14ac:dyDescent="0.25">
      <c r="A316" s="31">
        <v>142315</v>
      </c>
      <c r="B316" s="201" t="str" cm="1">
        <f t="array" ref="B316">INDEX($AJ:$AS,MATCH($A316,$AJ:$AJ,0),B$1)</f>
        <v>해달 보스 처치</v>
      </c>
      <c r="C316" s="201" t="str" cm="1">
        <f t="array" ref="C316">INDEX($AJ:$AS,MATCH($A316,$AJ:$AJ,0),C$1)</f>
        <v>Defeat Sea Otter Boss</v>
      </c>
      <c r="D316" s="201" t="str" cm="1">
        <f t="array" ref="D316">INDEX($AJ:$AS,MATCH($A316,$AJ:$AJ,0),D$1)</f>
        <v>擊敗海獺BOSS</v>
      </c>
      <c r="E316" s="201" t="str" cm="1">
        <f t="array" ref="E316">INDEX($AJ:$AS,MATCH($A316,$AJ:$AJ,0),E$1)</f>
        <v>击杀海獭BOSS</v>
      </c>
      <c r="F316" s="201" cm="1">
        <f t="array" ref="F316">INDEX($AJ:$AS,MATCH($A316,$AJ:$AJ,0),F$1)</f>
        <v>0</v>
      </c>
      <c r="G316" s="201" t="str" cm="1">
        <f t="array" ref="G316">INDEX($AJ:$AS,MATCH($A316,$AJ:$AJ,0),G$1)</f>
        <v>จัดการ Sea Otter BOSS</v>
      </c>
      <c r="H316" s="201" t="str" cm="1">
        <f t="array" ref="H316">INDEX($AJ:$AS,MATCH($A316,$AJ:$AJ,0),H$1)</f>
        <v>Kalahkan Bos Sea Otter</v>
      </c>
      <c r="I316" s="201" t="str" cm="1">
        <f t="array" ref="I316">INDEX($AJ:$AS,MATCH($A316,$AJ:$AJ,0),I$1)</f>
        <v>Talunin ang Sea Otter Boss</v>
      </c>
      <c r="J316" s="201" t="str" cm="1">
        <f t="array" ref="J316">INDEX($AJ:$AS,MATCH($A316,$AJ:$AJ,0),J$1)</f>
        <v>Tewaskan Boss Memerang Laut</v>
      </c>
      <c r="K316" s="31">
        <v>0</v>
      </c>
      <c r="L316" s="31">
        <v>142315</v>
      </c>
      <c r="M316" s="31" t="str">
        <f>'가이드 작업용'!M316</f>
        <v>해달 보스 처치</v>
      </c>
      <c r="N316" s="31" t="str">
        <f t="shared" si="87"/>
        <v>-</v>
      </c>
      <c r="AJ316" s="251"/>
      <c r="AK316" s="252"/>
      <c r="AL316" s="252"/>
      <c r="AM316" s="252"/>
      <c r="AN316" s="252"/>
      <c r="AO316" s="252"/>
      <c r="AP316" s="252"/>
      <c r="AQ316" s="252"/>
      <c r="AR316" s="252"/>
      <c r="AS316" s="252"/>
      <c r="AT316" s="252"/>
      <c r="AU316" s="252"/>
      <c r="AV316" s="252"/>
      <c r="AW316" s="252"/>
      <c r="AX316" s="252"/>
      <c r="AY316" s="252"/>
      <c r="AZ316" s="252"/>
      <c r="BA316" s="252"/>
      <c r="BB316" s="252"/>
      <c r="BC316" s="252"/>
      <c r="BD316" s="252"/>
      <c r="BE316" s="252"/>
      <c r="BF316" s="252"/>
      <c r="BI316" s="248">
        <v>242315</v>
      </c>
      <c r="BJ316" s="249" t="str">
        <f t="shared" si="107"/>
        <v>메인 퀘스트 315 클리어</v>
      </c>
      <c r="BK316" s="250" t="str">
        <f t="shared" si="108"/>
        <v>Main Quest 315 Clear</v>
      </c>
      <c r="BL316" s="250" t="str">
        <f t="shared" si="109"/>
        <v>主線任務315通關</v>
      </c>
      <c r="BM316" s="250" t="str">
        <f t="shared" si="110"/>
        <v>通关主线任务315</v>
      </c>
      <c r="BN316" s="250" t="str">
        <f t="shared" si="111"/>
        <v>メインクエスト315クリア</v>
      </c>
      <c r="BO316" s="250" t="str">
        <f t="shared" si="112"/>
        <v>เคลียร์ Main Quest 315</v>
      </c>
      <c r="BP316" s="250" t="str">
        <f t="shared" si="113"/>
        <v>Misi Utama 315 Selesai</v>
      </c>
      <c r="BQ316" s="250" t="str">
        <f t="shared" si="114"/>
        <v>Tagumpay sa Pangunahing Quest 315</v>
      </c>
      <c r="BR316" s="250" t="str">
        <f t="shared" si="115"/>
        <v>Selesai Pencarian Utama 315</v>
      </c>
    </row>
    <row r="317" spans="1:70" ht="12.75" thickBot="1" x14ac:dyDescent="0.25">
      <c r="A317" s="31">
        <v>142316</v>
      </c>
      <c r="B317" s="201" t="str" cm="1">
        <f t="array" ref="B317">INDEX($AJ:$AS,MATCH($A317,$AJ:$AJ,0),B$1)</f>
        <v>폭력배 처치</v>
      </c>
      <c r="C317" s="201" t="str" cm="1">
        <f t="array" ref="C317">INDEX($AJ:$AS,MATCH($A317,$AJ:$AJ,0),C$1)</f>
        <v>Defeat Mobster</v>
      </c>
      <c r="D317" s="201" t="str" cm="1">
        <f t="array" ref="D317">INDEX($AJ:$AS,MATCH($A317,$AJ:$AJ,0),D$1)</f>
        <v>擊敗流氓</v>
      </c>
      <c r="E317" s="201" t="str" cm="1">
        <f t="array" ref="E317">INDEX($AJ:$AS,MATCH($A317,$AJ:$AJ,0),E$1)</f>
        <v>击杀流氓</v>
      </c>
      <c r="F317" s="201" cm="1">
        <f t="array" ref="F317">INDEX($AJ:$AS,MATCH($A317,$AJ:$AJ,0),F$1)</f>
        <v>0</v>
      </c>
      <c r="G317" s="201" t="str" cm="1">
        <f t="array" ref="G317">INDEX($AJ:$AS,MATCH($A317,$AJ:$AJ,0),G$1)</f>
        <v>จัดการ Mobster</v>
      </c>
      <c r="H317" s="201" t="str" cm="1">
        <f t="array" ref="H317">INDEX($AJ:$AS,MATCH($A317,$AJ:$AJ,0),H$1)</f>
        <v>Kalahkan Mobster</v>
      </c>
      <c r="I317" s="201" t="str" cm="1">
        <f t="array" ref="I317">INDEX($AJ:$AS,MATCH($A317,$AJ:$AJ,0),I$1)</f>
        <v>Talunin ang Mobster</v>
      </c>
      <c r="J317" s="201" t="str" cm="1">
        <f t="array" ref="J317">INDEX($AJ:$AS,MATCH($A317,$AJ:$AJ,0),J$1)</f>
        <v>Tewaskan Samseng</v>
      </c>
      <c r="K317" s="31">
        <v>0</v>
      </c>
      <c r="L317" s="31">
        <v>142316</v>
      </c>
      <c r="M317" s="31" t="str">
        <f>'가이드 작업용'!M317</f>
        <v>폭력배 처치</v>
      </c>
      <c r="N317" s="31" t="str">
        <f t="shared" si="87"/>
        <v>-</v>
      </c>
      <c r="AJ317" s="251"/>
      <c r="AK317" s="252"/>
      <c r="AL317" s="252"/>
      <c r="AM317" s="252"/>
      <c r="AN317" s="252"/>
      <c r="AO317" s="252"/>
      <c r="AP317" s="252"/>
      <c r="AQ317" s="252"/>
      <c r="AR317" s="252"/>
      <c r="AS317" s="252"/>
      <c r="AT317" s="252"/>
      <c r="AU317" s="252"/>
      <c r="AV317" s="252"/>
      <c r="AW317" s="252"/>
      <c r="AX317" s="252"/>
      <c r="AY317" s="252"/>
      <c r="AZ317" s="252"/>
      <c r="BA317" s="252"/>
      <c r="BB317" s="252"/>
      <c r="BC317" s="252"/>
      <c r="BD317" s="252"/>
      <c r="BE317" s="252"/>
      <c r="BF317" s="252"/>
      <c r="BI317" s="248">
        <v>242316</v>
      </c>
      <c r="BJ317" s="249" t="str">
        <f t="shared" si="107"/>
        <v>메인 퀘스트 316 클리어</v>
      </c>
      <c r="BK317" s="250" t="str">
        <f t="shared" si="108"/>
        <v>Main Quest 316 Clear</v>
      </c>
      <c r="BL317" s="250" t="str">
        <f t="shared" si="109"/>
        <v>主線任務316通關</v>
      </c>
      <c r="BM317" s="250" t="str">
        <f t="shared" si="110"/>
        <v>通关主线任务316</v>
      </c>
      <c r="BN317" s="250" t="str">
        <f t="shared" si="111"/>
        <v>メインクエスト316クリア</v>
      </c>
      <c r="BO317" s="250" t="str">
        <f t="shared" si="112"/>
        <v>เคลียร์ Main Quest 316</v>
      </c>
      <c r="BP317" s="250" t="str">
        <f t="shared" si="113"/>
        <v>Misi Utama 316 Selesai</v>
      </c>
      <c r="BQ317" s="250" t="str">
        <f t="shared" si="114"/>
        <v>Tagumpay sa Pangunahing Quest 316</v>
      </c>
      <c r="BR317" s="250" t="str">
        <f t="shared" si="115"/>
        <v>Selesai Pencarian Utama 316</v>
      </c>
    </row>
    <row r="318" spans="1:70" ht="12.75" thickBot="1" x14ac:dyDescent="0.25">
      <c r="A318" s="31">
        <v>142317</v>
      </c>
      <c r="B318" s="201" t="str" cm="1">
        <f t="array" ref="B318">INDEX($AJ:$AS,MATCH($A318,$AJ:$AJ,0),B$1)</f>
        <v>코코모 해변 4 유니크 MVP 처치</v>
      </c>
      <c r="C318" s="201" t="str" cm="1">
        <f t="array" ref="C318">INDEX($AJ:$AS,MATCH($A318,$AJ:$AJ,0),C$1)</f>
        <v>Defeat Kokomo Beach 4 Unique MVP</v>
      </c>
      <c r="D318" s="201" t="str" cm="1">
        <f t="array" ref="D318">INDEX($AJ:$AS,MATCH($A318,$AJ:$AJ,0),D$1)</f>
        <v>擊敗克克魔海灘4個傳奇MVP</v>
      </c>
      <c r="E318" s="201" t="str" cm="1">
        <f t="array" ref="E318">INDEX($AJ:$AS,MATCH($A318,$AJ:$AJ,0),E$1)</f>
        <v>击杀克克魔海边4传说MVP</v>
      </c>
      <c r="F318" s="201" cm="1">
        <f t="array" ref="F318">INDEX($AJ:$AS,MATCH($A318,$AJ:$AJ,0),F$1)</f>
        <v>0</v>
      </c>
      <c r="G318" s="201" t="str" cm="1">
        <f t="array" ref="G318">INDEX($AJ:$AS,MATCH($A318,$AJ:$AJ,0),G$1)</f>
        <v>จัดการ Unique MVP ใน Kokomo Beach 4</v>
      </c>
      <c r="H318" s="201" t="str" cm="1">
        <f t="array" ref="H318">INDEX($AJ:$AS,MATCH($A318,$AJ:$AJ,0),H$1)</f>
        <v>Kalahkan MVP Unik Pantai Kokomo 4</v>
      </c>
      <c r="I318" s="201" t="str" cm="1">
        <f t="array" ref="I318">INDEX($AJ:$AS,MATCH($A318,$AJ:$AJ,0),I$1)</f>
        <v>Talunin ang Unique MVP ng Kokomo Beach 4</v>
      </c>
      <c r="J318" s="201" t="str" cm="1">
        <f t="array" ref="J318">INDEX($AJ:$AS,MATCH($A318,$AJ:$AJ,0),J$1)</f>
        <v>Tewaskan Pantai Kokomo 4 MVP Unik</v>
      </c>
      <c r="K318" s="31">
        <v>0</v>
      </c>
      <c r="L318" s="31">
        <v>142317</v>
      </c>
      <c r="M318" s="31" t="str">
        <f>'가이드 작업용'!M318</f>
        <v>코코모 해변 4 유니크 MVP 처치</v>
      </c>
      <c r="N318" s="31" t="str">
        <f t="shared" si="87"/>
        <v>-</v>
      </c>
      <c r="AJ318" s="251"/>
      <c r="AK318" s="252"/>
      <c r="AL318" s="252"/>
      <c r="AM318" s="252"/>
      <c r="AN318" s="252"/>
      <c r="AO318" s="252"/>
      <c r="AP318" s="252"/>
      <c r="AQ318" s="252"/>
      <c r="AR318" s="252"/>
      <c r="AS318" s="252"/>
      <c r="AT318" s="252"/>
      <c r="AU318" s="252"/>
      <c r="AV318" s="252"/>
      <c r="AW318" s="252"/>
      <c r="AX318" s="252"/>
      <c r="AY318" s="252"/>
      <c r="AZ318" s="252"/>
      <c r="BA318" s="252"/>
      <c r="BB318" s="252"/>
      <c r="BC318" s="252"/>
      <c r="BD318" s="252"/>
      <c r="BE318" s="252"/>
      <c r="BF318" s="252"/>
      <c r="BI318" s="248">
        <v>242317</v>
      </c>
      <c r="BJ318" s="249" t="str">
        <f t="shared" si="107"/>
        <v>메인 퀘스트 317 클리어</v>
      </c>
      <c r="BK318" s="250" t="str">
        <f t="shared" si="108"/>
        <v>Main Quest 317 Clear</v>
      </c>
      <c r="BL318" s="250" t="str">
        <f t="shared" si="109"/>
        <v>主線任務317通關</v>
      </c>
      <c r="BM318" s="250" t="str">
        <f t="shared" si="110"/>
        <v>通关主线任务317</v>
      </c>
      <c r="BN318" s="250" t="str">
        <f t="shared" si="111"/>
        <v>メインクエスト317クリア</v>
      </c>
      <c r="BO318" s="250" t="str">
        <f t="shared" si="112"/>
        <v>เคลียร์ Main Quest 317</v>
      </c>
      <c r="BP318" s="250" t="str">
        <f t="shared" si="113"/>
        <v>Misi Utama 317 Selesai</v>
      </c>
      <c r="BQ318" s="250" t="str">
        <f t="shared" si="114"/>
        <v>Tagumpay sa Pangunahing Quest 317</v>
      </c>
      <c r="BR318" s="250" t="str">
        <f t="shared" si="115"/>
        <v>Selesai Pencarian Utama 317</v>
      </c>
    </row>
    <row r="319" spans="1:70" ht="12.75" thickBot="1" x14ac:dyDescent="0.25">
      <c r="A319" s="31">
        <v>142318</v>
      </c>
      <c r="B319" s="201" t="str" cm="1">
        <f t="array" ref="B319">INDEX($AJ:$AS,MATCH($A319,$AJ:$AJ,0),B$1)</f>
        <v>MVP 처치</v>
      </c>
      <c r="C319" s="201" t="str" cm="1">
        <f t="array" ref="C319">INDEX($AJ:$AS,MATCH($A319,$AJ:$AJ,0),C$1)</f>
        <v>Defeat MVP</v>
      </c>
      <c r="D319" s="201" t="str" cm="1">
        <f t="array" ref="D319">INDEX($AJ:$AS,MATCH($A319,$AJ:$AJ,0),D$1)</f>
        <v>擊敗MVP</v>
      </c>
      <c r="E319" s="201" t="str" cm="1">
        <f t="array" ref="E319">INDEX($AJ:$AS,MATCH($A319,$AJ:$AJ,0),E$1)</f>
        <v>击杀MVP</v>
      </c>
      <c r="F319" s="201" t="str" cm="1">
        <f t="array" ref="F319">INDEX($AJ:$AS,MATCH($A319,$AJ:$AJ,0),F$1)</f>
        <v>一次転職</v>
      </c>
      <c r="G319" s="201" t="str" cm="1">
        <f t="array" ref="G319">INDEX($AJ:$AS,MATCH($A319,$AJ:$AJ,0),G$1)</f>
        <v>จัดการ MVP</v>
      </c>
      <c r="H319" s="201" t="str" cm="1">
        <f t="array" ref="H319">INDEX($AJ:$AS,MATCH($A319,$AJ:$AJ,0),H$1)</f>
        <v>Kalahkan MVP</v>
      </c>
      <c r="I319" s="201" t="str" cm="1">
        <f t="array" ref="I319">INDEX($AJ:$AS,MATCH($A319,$AJ:$AJ,0),I$1)</f>
        <v>Talunin ang MVP</v>
      </c>
      <c r="J319" s="201" t="str" cm="1">
        <f t="array" ref="J319">INDEX($AJ:$AS,MATCH($A319,$AJ:$AJ,0),J$1)</f>
        <v>Tewaskan MVP</v>
      </c>
      <c r="K319" s="31">
        <v>0</v>
      </c>
      <c r="L319" s="31">
        <v>142318</v>
      </c>
      <c r="M319" s="31" t="str">
        <f>'가이드 작업용'!M319</f>
        <v>MVP 처치</v>
      </c>
      <c r="N319" s="31" t="str">
        <f t="shared" si="87"/>
        <v>-</v>
      </c>
      <c r="AJ319" s="251"/>
      <c r="AK319" s="252"/>
      <c r="AL319" s="252"/>
      <c r="AM319" s="252"/>
      <c r="AN319" s="252"/>
      <c r="AO319" s="252"/>
      <c r="AP319" s="252"/>
      <c r="AQ319" s="252"/>
      <c r="AR319" s="252"/>
      <c r="AS319" s="252"/>
      <c r="AT319" s="252"/>
      <c r="AU319" s="252"/>
      <c r="AV319" s="252"/>
      <c r="AW319" s="252"/>
      <c r="AX319" s="252"/>
      <c r="AY319" s="252"/>
      <c r="AZ319" s="252"/>
      <c r="BA319" s="252"/>
      <c r="BB319" s="252"/>
      <c r="BC319" s="252"/>
      <c r="BD319" s="252"/>
      <c r="BE319" s="252"/>
      <c r="BF319" s="252"/>
      <c r="BI319" s="248">
        <v>242318</v>
      </c>
      <c r="BJ319" s="249" t="str">
        <f t="shared" si="107"/>
        <v>메인 퀘스트 318 클리어</v>
      </c>
      <c r="BK319" s="250" t="str">
        <f t="shared" si="108"/>
        <v>Main Quest 318 Clear</v>
      </c>
      <c r="BL319" s="250" t="str">
        <f t="shared" si="109"/>
        <v>主線任務318通關</v>
      </c>
      <c r="BM319" s="250" t="str">
        <f t="shared" si="110"/>
        <v>通关主线任务318</v>
      </c>
      <c r="BN319" s="250" t="str">
        <f t="shared" si="111"/>
        <v>メインクエスト318クリア</v>
      </c>
      <c r="BO319" s="250" t="str">
        <f t="shared" si="112"/>
        <v>เคลียร์ Main Quest 318</v>
      </c>
      <c r="BP319" s="250" t="str">
        <f t="shared" si="113"/>
        <v>Misi Utama 318 Selesai</v>
      </c>
      <c r="BQ319" s="250" t="str">
        <f t="shared" si="114"/>
        <v>Tagumpay sa Pangunahing Quest 318</v>
      </c>
      <c r="BR319" s="250" t="str">
        <f t="shared" si="115"/>
        <v>Selesai Pencarian Utama 318</v>
      </c>
    </row>
    <row r="320" spans="1:70" ht="12.75" thickBot="1" x14ac:dyDescent="0.25">
      <c r="A320" s="31">
        <v>142319</v>
      </c>
      <c r="B320" s="201" t="str" cm="1">
        <f t="array" ref="B320">INDEX($AJ:$AS,MATCH($A320,$AJ:$AJ,0),B$1)</f>
        <v>폭력배 보스 처치</v>
      </c>
      <c r="C320" s="201" t="str" cm="1">
        <f t="array" ref="C320">INDEX($AJ:$AS,MATCH($A320,$AJ:$AJ,0),C$1)</f>
        <v>Defeat Mobster Boss</v>
      </c>
      <c r="D320" s="201" t="str" cm="1">
        <f t="array" ref="D320">INDEX($AJ:$AS,MATCH($A320,$AJ:$AJ,0),D$1)</f>
        <v>擊敗流氓BOSS</v>
      </c>
      <c r="E320" s="201" t="str" cm="1">
        <f t="array" ref="E320">INDEX($AJ:$AS,MATCH($A320,$AJ:$AJ,0),E$1)</f>
        <v>击杀流氓BOSS</v>
      </c>
      <c r="F320" s="201" cm="1">
        <f t="array" ref="F320">INDEX($AJ:$AS,MATCH($A320,$AJ:$AJ,0),F$1)</f>
        <v>0</v>
      </c>
      <c r="G320" s="201" t="str" cm="1">
        <f t="array" ref="G320">INDEX($AJ:$AS,MATCH($A320,$AJ:$AJ,0),G$1)</f>
        <v>จัดการ Mobster BOSS</v>
      </c>
      <c r="H320" s="201" t="str" cm="1">
        <f t="array" ref="H320">INDEX($AJ:$AS,MATCH($A320,$AJ:$AJ,0),H$1)</f>
        <v>Kalahkan Bos Mobster</v>
      </c>
      <c r="I320" s="201" t="str" cm="1">
        <f t="array" ref="I320">INDEX($AJ:$AS,MATCH($A320,$AJ:$AJ,0),I$1)</f>
        <v>Talunin ang Mobster Boss</v>
      </c>
      <c r="J320" s="201" t="str" cm="1">
        <f t="array" ref="J320">INDEX($AJ:$AS,MATCH($A320,$AJ:$AJ,0),J$1)</f>
        <v>Tewaskan Boss Samseng</v>
      </c>
      <c r="K320" s="31">
        <v>0</v>
      </c>
      <c r="L320" s="31">
        <v>142319</v>
      </c>
      <c r="M320" s="31" t="str">
        <f>'가이드 작업용'!M320</f>
        <v>폭력배 보스 처치</v>
      </c>
      <c r="N320" s="31" t="str">
        <f t="shared" si="87"/>
        <v>-</v>
      </c>
      <c r="AJ320" s="251"/>
      <c r="AK320" s="252"/>
      <c r="AL320" s="252"/>
      <c r="AM320" s="252"/>
      <c r="AN320" s="252"/>
      <c r="AO320" s="252"/>
      <c r="AP320" s="252"/>
      <c r="AQ320" s="252"/>
      <c r="AR320" s="252"/>
      <c r="AS320" s="252"/>
      <c r="AT320" s="252"/>
      <c r="AU320" s="252"/>
      <c r="AV320" s="252"/>
      <c r="AW320" s="252"/>
      <c r="AX320" s="252"/>
      <c r="AY320" s="252"/>
      <c r="AZ320" s="252"/>
      <c r="BA320" s="252"/>
      <c r="BB320" s="252"/>
      <c r="BC320" s="252"/>
      <c r="BD320" s="252"/>
      <c r="BE320" s="252"/>
      <c r="BF320" s="252"/>
      <c r="BI320" s="248">
        <v>242319</v>
      </c>
      <c r="BJ320" s="249" t="str">
        <f t="shared" si="107"/>
        <v>메인 퀘스트 319 클리어</v>
      </c>
      <c r="BK320" s="250" t="str">
        <f t="shared" si="108"/>
        <v>Main Quest 319 Clear</v>
      </c>
      <c r="BL320" s="250" t="str">
        <f t="shared" si="109"/>
        <v>主線任務319通關</v>
      </c>
      <c r="BM320" s="250" t="str">
        <f t="shared" si="110"/>
        <v>通关主线任务319</v>
      </c>
      <c r="BN320" s="250" t="str">
        <f t="shared" si="111"/>
        <v>メインクエスト319クリア</v>
      </c>
      <c r="BO320" s="250" t="str">
        <f t="shared" si="112"/>
        <v>เคลียร์ Main Quest 319</v>
      </c>
      <c r="BP320" s="250" t="str">
        <f t="shared" si="113"/>
        <v>Misi Utama 319 Selesai</v>
      </c>
      <c r="BQ320" s="250" t="str">
        <f t="shared" si="114"/>
        <v>Tagumpay sa Pangunahing Quest 319</v>
      </c>
      <c r="BR320" s="250" t="str">
        <f t="shared" si="115"/>
        <v>Selesai Pencarian Utama 319</v>
      </c>
    </row>
    <row r="321" spans="1:70" ht="12.75" thickBot="1" x14ac:dyDescent="0.25">
      <c r="A321" s="31">
        <v>142320</v>
      </c>
      <c r="B321" s="201" t="str" cm="1">
        <f t="array" ref="B321">INDEX($AJ:$AS,MATCH($A321,$AJ:$AJ,0),B$1)</f>
        <v>와일드 로즈 처치</v>
      </c>
      <c r="C321" s="201" t="str" cm="1">
        <f t="array" ref="C321">INDEX($AJ:$AS,MATCH($A321,$AJ:$AJ,0),C$1)</f>
        <v>Defeat Wild Rose</v>
      </c>
      <c r="D321" s="201" t="str" cm="1">
        <f t="array" ref="D321">INDEX($AJ:$AS,MATCH($A321,$AJ:$AJ,0),D$1)</f>
        <v>擊敗狂暴野貓</v>
      </c>
      <c r="E321" s="201" t="str" cm="1">
        <f t="array" ref="E321">INDEX($AJ:$AS,MATCH($A321,$AJ:$AJ,0),E$1)</f>
        <v>击杀野猫骑士</v>
      </c>
      <c r="F321" s="201" cm="1">
        <f t="array" ref="F321">INDEX($AJ:$AS,MATCH($A321,$AJ:$AJ,0),F$1)</f>
        <v>0</v>
      </c>
      <c r="G321" s="201" t="str" cm="1">
        <f t="array" ref="G321">INDEX($AJ:$AS,MATCH($A321,$AJ:$AJ,0),G$1)</f>
        <v>จัดการ Wild Rose</v>
      </c>
      <c r="H321" s="201" t="str" cm="1">
        <f t="array" ref="H321">INDEX($AJ:$AS,MATCH($A321,$AJ:$AJ,0),H$1)</f>
        <v>Kalahkan Wild Rose</v>
      </c>
      <c r="I321" s="201" t="str" cm="1">
        <f t="array" ref="I321">INDEX($AJ:$AS,MATCH($A321,$AJ:$AJ,0),I$1)</f>
        <v>Talunin ang Wild Rose</v>
      </c>
      <c r="J321" s="201" t="str" cm="1">
        <f t="array" ref="J321">INDEX($AJ:$AS,MATCH($A321,$AJ:$AJ,0),J$1)</f>
        <v>Tewaskan Wild Rose</v>
      </c>
      <c r="K321" s="31">
        <v>0</v>
      </c>
      <c r="L321" s="31">
        <v>142320</v>
      </c>
      <c r="M321" s="31" t="str">
        <f>'가이드 작업용'!M321</f>
        <v>와일드 로즈 처치</v>
      </c>
      <c r="N321" s="31" t="str">
        <f t="shared" si="87"/>
        <v>-</v>
      </c>
      <c r="AJ321" s="251"/>
      <c r="AK321" s="252"/>
      <c r="AL321" s="252"/>
      <c r="AM321" s="252"/>
      <c r="AN321" s="252"/>
      <c r="AO321" s="252"/>
      <c r="AP321" s="252"/>
      <c r="AQ321" s="252"/>
      <c r="AR321" s="252"/>
      <c r="AS321" s="252"/>
      <c r="AT321" s="252"/>
      <c r="AU321" s="252"/>
      <c r="AV321" s="252"/>
      <c r="AW321" s="252"/>
      <c r="AX321" s="252"/>
      <c r="AY321" s="252"/>
      <c r="AZ321" s="252"/>
      <c r="BA321" s="252"/>
      <c r="BB321" s="252"/>
      <c r="BC321" s="252"/>
      <c r="BD321" s="252"/>
      <c r="BE321" s="252"/>
      <c r="BF321" s="252"/>
      <c r="BI321" s="248">
        <v>242320</v>
      </c>
      <c r="BJ321" s="249" t="str">
        <f t="shared" si="107"/>
        <v>메인 퀘스트 320 클리어</v>
      </c>
      <c r="BK321" s="250" t="str">
        <f t="shared" si="108"/>
        <v>Main Quest 320 Clear</v>
      </c>
      <c r="BL321" s="250" t="str">
        <f t="shared" si="109"/>
        <v>主線任務320通關</v>
      </c>
      <c r="BM321" s="250" t="str">
        <f t="shared" si="110"/>
        <v>通关主线任务320</v>
      </c>
      <c r="BN321" s="250" t="str">
        <f t="shared" si="111"/>
        <v>メインクエスト320クリア</v>
      </c>
      <c r="BO321" s="250" t="str">
        <f t="shared" si="112"/>
        <v>เคลียร์ Main Quest 320</v>
      </c>
      <c r="BP321" s="250" t="str">
        <f t="shared" si="113"/>
        <v>Misi Utama 320 Selesai</v>
      </c>
      <c r="BQ321" s="250" t="str">
        <f t="shared" si="114"/>
        <v>Tagumpay sa Pangunahing Quest 320</v>
      </c>
      <c r="BR321" s="250" t="str">
        <f t="shared" si="115"/>
        <v>Selesai Pencarian Utama 320</v>
      </c>
    </row>
    <row r="322" spans="1:70" ht="12.75" thickBot="1" x14ac:dyDescent="0.25">
      <c r="A322" s="31">
        <v>142321</v>
      </c>
      <c r="B322" s="201" t="str" cm="1">
        <f t="array" ref="B322">INDEX($AJ:$AS,MATCH($A322,$AJ:$AJ,0),B$1)</f>
        <v>카드 강화</v>
      </c>
      <c r="C322" s="201" t="str" cm="1">
        <f t="array" ref="C322">INDEX($AJ:$AS,MATCH($A322,$AJ:$AJ,0),C$1)</f>
        <v>Card Upgrade</v>
      </c>
      <c r="D322" s="201" t="str" cm="1">
        <f t="array" ref="D322">INDEX($AJ:$AS,MATCH($A322,$AJ:$AJ,0),D$1)</f>
        <v>強化卡片</v>
      </c>
      <c r="E322" s="201" t="str" cm="1">
        <f t="array" ref="E322">INDEX($AJ:$AS,MATCH($A322,$AJ:$AJ,0),E$1)</f>
        <v>强化卡片</v>
      </c>
      <c r="F322" s="201" t="str" cm="1">
        <f t="array" ref="F322">INDEX($AJ:$AS,MATCH($A322,$AJ:$AJ,0),F$1)</f>
        <v>カード強化</v>
      </c>
      <c r="G322" s="201" t="str" cm="1">
        <f t="array" ref="G322">INDEX($AJ:$AS,MATCH($A322,$AJ:$AJ,0),G$1)</f>
        <v>อัปเกรดการ์ด</v>
      </c>
      <c r="H322" s="201" t="str" cm="1">
        <f t="array" ref="H322">INDEX($AJ:$AS,MATCH($A322,$AJ:$AJ,0),H$1)</f>
        <v>Peningkatan Kartu</v>
      </c>
      <c r="I322" s="201" t="str" cm="1">
        <f t="array" ref="I322">INDEX($AJ:$AS,MATCH($A322,$AJ:$AJ,0),I$1)</f>
        <v>Card Upgrade</v>
      </c>
      <c r="J322" s="201" t="str" cm="1">
        <f t="array" ref="J322">INDEX($AJ:$AS,MATCH($A322,$AJ:$AJ,0),J$1)</f>
        <v>Naik Tahap Kad</v>
      </c>
      <c r="K322" s="31">
        <v>0</v>
      </c>
      <c r="L322" s="31">
        <v>142321</v>
      </c>
      <c r="M322" s="31" t="str">
        <f>'가이드 작업용'!M322</f>
        <v>카드 강화</v>
      </c>
      <c r="N322" s="31" t="str">
        <f t="shared" si="87"/>
        <v>-</v>
      </c>
      <c r="AJ322" s="251"/>
      <c r="AK322" s="252"/>
      <c r="AL322" s="252"/>
      <c r="AM322" s="252"/>
      <c r="AN322" s="252"/>
      <c r="AO322" s="252"/>
      <c r="AP322" s="252"/>
      <c r="AQ322" s="252"/>
      <c r="AR322" s="252"/>
      <c r="AS322" s="252"/>
      <c r="AT322" s="252"/>
      <c r="AU322" s="252"/>
      <c r="AV322" s="252"/>
      <c r="AW322" s="252"/>
      <c r="AX322" s="252"/>
      <c r="AY322" s="252"/>
      <c r="AZ322" s="252"/>
      <c r="BA322" s="252"/>
      <c r="BB322" s="252"/>
      <c r="BC322" s="252"/>
      <c r="BD322" s="252"/>
      <c r="BE322" s="252"/>
      <c r="BF322" s="252"/>
      <c r="BI322" s="248">
        <v>242321</v>
      </c>
      <c r="BJ322" s="249" t="str">
        <f t="shared" si="107"/>
        <v>메인 퀘스트 321 클리어</v>
      </c>
      <c r="BK322" s="250" t="str">
        <f t="shared" si="108"/>
        <v>Main Quest 321 Clear</v>
      </c>
      <c r="BL322" s="250" t="str">
        <f t="shared" si="109"/>
        <v>主線任務321通關</v>
      </c>
      <c r="BM322" s="250" t="str">
        <f t="shared" si="110"/>
        <v>通关主线任务321</v>
      </c>
      <c r="BN322" s="250" t="str">
        <f t="shared" si="111"/>
        <v>メインクエスト321クリア</v>
      </c>
      <c r="BO322" s="250" t="str">
        <f t="shared" si="112"/>
        <v>เคลียร์ Main Quest 321</v>
      </c>
      <c r="BP322" s="250" t="str">
        <f t="shared" si="113"/>
        <v>Misi Utama 321 Selesai</v>
      </c>
      <c r="BQ322" s="250" t="str">
        <f t="shared" si="114"/>
        <v>Tagumpay sa Pangunahing Quest 321</v>
      </c>
      <c r="BR322" s="250" t="str">
        <f t="shared" si="115"/>
        <v>Selesai Pencarian Utama 321</v>
      </c>
    </row>
    <row r="323" spans="1:70" ht="12.75" thickBot="1" x14ac:dyDescent="0.25">
      <c r="A323" s="31">
        <v>142322</v>
      </c>
      <c r="B323" s="201" t="str" cm="1">
        <f t="array" ref="B323">INDEX($AJ:$AS,MATCH($A323,$AJ:$AJ,0),B$1)</f>
        <v>MVP 처치</v>
      </c>
      <c r="C323" s="201" t="str" cm="1">
        <f t="array" ref="C323">INDEX($AJ:$AS,MATCH($A323,$AJ:$AJ,0),C$1)</f>
        <v>Defeat MVP</v>
      </c>
      <c r="D323" s="201" t="str" cm="1">
        <f t="array" ref="D323">INDEX($AJ:$AS,MATCH($A323,$AJ:$AJ,0),D$1)</f>
        <v>擊敗MVP</v>
      </c>
      <c r="E323" s="201" t="str" cm="1">
        <f t="array" ref="E323">INDEX($AJ:$AS,MATCH($A323,$AJ:$AJ,0),E$1)</f>
        <v>击杀MVP</v>
      </c>
      <c r="F323" s="201" t="str" cm="1">
        <f t="array" ref="F323">INDEX($AJ:$AS,MATCH($A323,$AJ:$AJ,0),F$1)</f>
        <v>一次転職</v>
      </c>
      <c r="G323" s="201" t="str" cm="1">
        <f t="array" ref="G323">INDEX($AJ:$AS,MATCH($A323,$AJ:$AJ,0),G$1)</f>
        <v>จัดการ MVP</v>
      </c>
      <c r="H323" s="201" t="str" cm="1">
        <f t="array" ref="H323">INDEX($AJ:$AS,MATCH($A323,$AJ:$AJ,0),H$1)</f>
        <v>Kalahkan MVP</v>
      </c>
      <c r="I323" s="201" t="str" cm="1">
        <f t="array" ref="I323">INDEX($AJ:$AS,MATCH($A323,$AJ:$AJ,0),I$1)</f>
        <v>Talunin ang MVP</v>
      </c>
      <c r="J323" s="201" t="str" cm="1">
        <f t="array" ref="J323">INDEX($AJ:$AS,MATCH($A323,$AJ:$AJ,0),J$1)</f>
        <v>Tewaskan MVP</v>
      </c>
      <c r="K323" s="31">
        <v>0</v>
      </c>
      <c r="L323" s="31">
        <v>142322</v>
      </c>
      <c r="M323" s="31" t="str">
        <f>'가이드 작업용'!M323</f>
        <v>MVP 처치</v>
      </c>
      <c r="N323" s="31" t="str">
        <f t="shared" ref="N323:N386" si="116">IF(B323=M323,"-","다름")</f>
        <v>-</v>
      </c>
      <c r="AJ323" s="251"/>
      <c r="AK323" s="252"/>
      <c r="AL323" s="252"/>
      <c r="AM323" s="252"/>
      <c r="AN323" s="252"/>
      <c r="AO323" s="252"/>
      <c r="AP323" s="252"/>
      <c r="AQ323" s="252"/>
      <c r="AR323" s="252"/>
      <c r="AS323" s="252"/>
      <c r="AT323" s="252"/>
      <c r="AU323" s="252"/>
      <c r="AV323" s="252"/>
      <c r="AW323" s="252"/>
      <c r="AX323" s="252"/>
      <c r="AY323" s="252"/>
      <c r="AZ323" s="252"/>
      <c r="BA323" s="252"/>
      <c r="BB323" s="252"/>
      <c r="BC323" s="252"/>
      <c r="BD323" s="252"/>
      <c r="BE323" s="252"/>
      <c r="BF323" s="252"/>
      <c r="BI323" s="248">
        <v>242322</v>
      </c>
      <c r="BJ323" s="249" t="str">
        <f t="shared" si="107"/>
        <v>메인 퀘스트 322 클리어</v>
      </c>
      <c r="BK323" s="250" t="str">
        <f t="shared" si="108"/>
        <v>Main Quest 322 Clear</v>
      </c>
      <c r="BL323" s="250" t="str">
        <f t="shared" si="109"/>
        <v>主線任務322通關</v>
      </c>
      <c r="BM323" s="250" t="str">
        <f t="shared" si="110"/>
        <v>通关主线任务322</v>
      </c>
      <c r="BN323" s="250" t="str">
        <f t="shared" si="111"/>
        <v>メインクエスト322クリア</v>
      </c>
      <c r="BO323" s="250" t="str">
        <f t="shared" si="112"/>
        <v>เคลียร์ Main Quest 322</v>
      </c>
      <c r="BP323" s="250" t="str">
        <f t="shared" si="113"/>
        <v>Misi Utama 322 Selesai</v>
      </c>
      <c r="BQ323" s="250" t="str">
        <f t="shared" si="114"/>
        <v>Tagumpay sa Pangunahing Quest 322</v>
      </c>
      <c r="BR323" s="250" t="str">
        <f t="shared" si="115"/>
        <v>Selesai Pencarian Utama 322</v>
      </c>
    </row>
    <row r="324" spans="1:70" ht="12.75" thickBot="1" x14ac:dyDescent="0.25">
      <c r="A324" s="31">
        <v>142323</v>
      </c>
      <c r="B324" s="201" t="str" cm="1">
        <f t="array" ref="B324">INDEX($AJ:$AS,MATCH($A324,$AJ:$AJ,0),B$1)</f>
        <v>코코모 해변 듀얼 클리어</v>
      </c>
      <c r="C324" s="201" t="str" cm="1">
        <f t="array" ref="C324">INDEX($AJ:$AS,MATCH($A324,$AJ:$AJ,0),C$1)</f>
        <v>Clear Kokomo Beach Duel</v>
      </c>
      <c r="D324" s="201" t="str" cm="1">
        <f t="array" ref="D324">INDEX($AJ:$AS,MATCH($A324,$AJ:$AJ,0),D$1)</f>
        <v>通關克克魔海灘決鬥</v>
      </c>
      <c r="E324" s="201" t="str" cm="1">
        <f t="array" ref="E324">INDEX($AJ:$AS,MATCH($A324,$AJ:$AJ,0),E$1)</f>
        <v>通关克克魔海边决斗</v>
      </c>
      <c r="F324" s="201" cm="1">
        <f t="array" ref="F324">INDEX($AJ:$AS,MATCH($A324,$AJ:$AJ,0),F$1)</f>
        <v>0</v>
      </c>
      <c r="G324" s="201" t="str" cm="1">
        <f t="array" ref="G324">INDEX($AJ:$AS,MATCH($A324,$AJ:$AJ,0),G$1)</f>
        <v>เคลียร์ Kokomo Beach Duel</v>
      </c>
      <c r="H324" s="201" t="str" cm="1">
        <f t="array" ref="H324">INDEX($AJ:$AS,MATCH($A324,$AJ:$AJ,0),H$1)</f>
        <v>Selesaikan Pertarungan Pantai Kokomo</v>
      </c>
      <c r="I324" s="201" t="str" cm="1">
        <f t="array" ref="I324">INDEX($AJ:$AS,MATCH($A324,$AJ:$AJ,0),I$1)</f>
        <v>Magtagumpay sa Kokomo Beach Duel</v>
      </c>
      <c r="J324" s="201" t="str" cm="1">
        <f t="array" ref="J324">INDEX($AJ:$AS,MATCH($A324,$AJ:$AJ,0),J$1)</f>
        <v>Selesaikan Pertarungan Pantai Kokomo</v>
      </c>
      <c r="K324" s="31">
        <v>0</v>
      </c>
      <c r="L324" s="31">
        <v>142323</v>
      </c>
      <c r="M324" s="31" t="str">
        <f>'가이드 작업용'!M324</f>
        <v>코코모 해변 듀얼 클리어</v>
      </c>
      <c r="N324" s="31" t="str">
        <f t="shared" si="116"/>
        <v>-</v>
      </c>
      <c r="AJ324" s="251"/>
      <c r="AK324" s="252"/>
      <c r="AL324" s="252"/>
      <c r="AM324" s="252"/>
      <c r="AN324" s="252"/>
      <c r="AO324" s="252"/>
      <c r="AP324" s="252"/>
      <c r="AQ324" s="252"/>
      <c r="AR324" s="252"/>
      <c r="AS324" s="252"/>
      <c r="AT324" s="252"/>
      <c r="AU324" s="252"/>
      <c r="AV324" s="252"/>
      <c r="AW324" s="252"/>
      <c r="AX324" s="252"/>
      <c r="AY324" s="252"/>
      <c r="AZ324" s="252"/>
      <c r="BA324" s="252"/>
      <c r="BB324" s="252"/>
      <c r="BC324" s="252"/>
      <c r="BD324" s="252"/>
      <c r="BE324" s="252"/>
      <c r="BF324" s="252"/>
      <c r="BI324" s="248">
        <v>242323</v>
      </c>
      <c r="BJ324" s="249" t="str">
        <f t="shared" si="107"/>
        <v>메인 퀘스트 323 클리어</v>
      </c>
      <c r="BK324" s="250" t="str">
        <f t="shared" si="108"/>
        <v>Main Quest 323 Clear</v>
      </c>
      <c r="BL324" s="250" t="str">
        <f t="shared" si="109"/>
        <v>主線任務323通關</v>
      </c>
      <c r="BM324" s="250" t="str">
        <f t="shared" si="110"/>
        <v>通关主线任务323</v>
      </c>
      <c r="BN324" s="250" t="str">
        <f t="shared" si="111"/>
        <v>メインクエスト323クリア</v>
      </c>
      <c r="BO324" s="250" t="str">
        <f t="shared" si="112"/>
        <v>เคลียร์ Main Quest 323</v>
      </c>
      <c r="BP324" s="250" t="str">
        <f t="shared" si="113"/>
        <v>Misi Utama 323 Selesai</v>
      </c>
      <c r="BQ324" s="250" t="str">
        <f t="shared" si="114"/>
        <v>Tagumpay sa Pangunahing Quest 323</v>
      </c>
      <c r="BR324" s="250" t="str">
        <f t="shared" si="115"/>
        <v>Selesai Pencarian Utama 323</v>
      </c>
    </row>
    <row r="325" spans="1:70" ht="12.75" thickBot="1" x14ac:dyDescent="0.25">
      <c r="A325" s="31">
        <v>142324</v>
      </c>
      <c r="B325" s="201" t="str" cm="1">
        <f t="array" ref="B325">INDEX($AJ:$AS,MATCH($A325,$AJ:$AJ,0),B$1)</f>
        <v>와일드 로즈 보스 처치</v>
      </c>
      <c r="C325" s="201" t="str" cm="1">
        <f t="array" ref="C325">INDEX($AJ:$AS,MATCH($A325,$AJ:$AJ,0),C$1)</f>
        <v>Defeat Wild Rose Boss</v>
      </c>
      <c r="D325" s="201" t="str" cm="1">
        <f t="array" ref="D325">INDEX($AJ:$AS,MATCH($A325,$AJ:$AJ,0),D$1)</f>
        <v>擊敗狂暴野貓BOSS</v>
      </c>
      <c r="E325" s="201" t="str" cm="1">
        <f t="array" ref="E325">INDEX($AJ:$AS,MATCH($A325,$AJ:$AJ,0),E$1)</f>
        <v>击杀野猫骑士BOSS</v>
      </c>
      <c r="F325" s="201" cm="1">
        <f t="array" ref="F325">INDEX($AJ:$AS,MATCH($A325,$AJ:$AJ,0),F$1)</f>
        <v>0</v>
      </c>
      <c r="G325" s="201" t="str" cm="1">
        <f t="array" ref="G325">INDEX($AJ:$AS,MATCH($A325,$AJ:$AJ,0),G$1)</f>
        <v>จัดการ Wild Rose BOSS</v>
      </c>
      <c r="H325" s="201" t="str" cm="1">
        <f t="array" ref="H325">INDEX($AJ:$AS,MATCH($A325,$AJ:$AJ,0),H$1)</f>
        <v>Kalahkan Bos Wild Rose</v>
      </c>
      <c r="I325" s="201" t="str" cm="1">
        <f t="array" ref="I325">INDEX($AJ:$AS,MATCH($A325,$AJ:$AJ,0),I$1)</f>
        <v>Talunin ang Wilde Rose Boss</v>
      </c>
      <c r="J325" s="201" t="str" cm="1">
        <f t="array" ref="J325">INDEX($AJ:$AS,MATCH($A325,$AJ:$AJ,0),J$1)</f>
        <v>Tewaskan Boss Wild Rose</v>
      </c>
      <c r="K325" s="31">
        <v>0</v>
      </c>
      <c r="L325" s="31">
        <v>142324</v>
      </c>
      <c r="M325" s="31" t="str">
        <f>'가이드 작업용'!M325</f>
        <v>와일드 로즈 보스 처치</v>
      </c>
      <c r="N325" s="31" t="str">
        <f t="shared" si="116"/>
        <v>-</v>
      </c>
      <c r="AJ325" s="251"/>
      <c r="AK325" s="252"/>
      <c r="AL325" s="252"/>
      <c r="AM325" s="252"/>
      <c r="AN325" s="252"/>
      <c r="AO325" s="252"/>
      <c r="AP325" s="252"/>
      <c r="AQ325" s="252"/>
      <c r="AR325" s="252"/>
      <c r="AS325" s="252"/>
      <c r="AT325" s="252"/>
      <c r="AU325" s="252"/>
      <c r="AV325" s="252"/>
      <c r="AW325" s="252"/>
      <c r="AX325" s="252"/>
      <c r="AY325" s="252"/>
      <c r="AZ325" s="252"/>
      <c r="BA325" s="252"/>
      <c r="BB325" s="252"/>
      <c r="BC325" s="252"/>
      <c r="BD325" s="252"/>
      <c r="BE325" s="252"/>
      <c r="BF325" s="252"/>
      <c r="BI325" s="248">
        <v>242324</v>
      </c>
      <c r="BJ325" s="249" t="str">
        <f t="shared" si="107"/>
        <v>메인 퀘스트 324 클리어</v>
      </c>
      <c r="BK325" s="250" t="str">
        <f t="shared" si="108"/>
        <v>Main Quest 324 Clear</v>
      </c>
      <c r="BL325" s="250" t="str">
        <f t="shared" si="109"/>
        <v>主線任務324通關</v>
      </c>
      <c r="BM325" s="250" t="str">
        <f t="shared" si="110"/>
        <v>通关主线任务324</v>
      </c>
      <c r="BN325" s="250" t="str">
        <f t="shared" si="111"/>
        <v>メインクエスト324クリア</v>
      </c>
      <c r="BO325" s="250" t="str">
        <f t="shared" si="112"/>
        <v>เคลียร์ Main Quest 324</v>
      </c>
      <c r="BP325" s="250" t="str">
        <f t="shared" si="113"/>
        <v>Misi Utama 324 Selesai</v>
      </c>
      <c r="BQ325" s="250" t="str">
        <f t="shared" si="114"/>
        <v>Tagumpay sa Pangunahing Quest 324</v>
      </c>
      <c r="BR325" s="250" t="str">
        <f t="shared" si="115"/>
        <v>Selesai Pencarian Utama 324</v>
      </c>
    </row>
    <row r="326" spans="1:70" ht="12.75" thickBot="1" x14ac:dyDescent="0.25">
      <c r="A326" s="31">
        <v>142325</v>
      </c>
      <c r="B326" s="201" t="str" cm="1">
        <f t="array" ref="B326">INDEX($AJ:$AS,MATCH($A326,$AJ:$AJ,0),B$1)</f>
        <v>토드 처치</v>
      </c>
      <c r="C326" s="201" t="str" cm="1">
        <f t="array" ref="C326">INDEX($AJ:$AS,MATCH($A326,$AJ:$AJ,0),C$1)</f>
        <v>Defeat Toad</v>
      </c>
      <c r="D326" s="201" t="str" cm="1">
        <f t="array" ref="D326">INDEX($AJ:$AS,MATCH($A326,$AJ:$AJ,0),D$1)</f>
        <v>擊敗蛙王</v>
      </c>
      <c r="E326" s="201" t="str" cm="1">
        <f t="array" ref="E326">INDEX($AJ:$AS,MATCH($A326,$AJ:$AJ,0),E$1)</f>
        <v>击杀蛙王</v>
      </c>
      <c r="F326" s="201" cm="1">
        <f t="array" ref="F326">INDEX($AJ:$AS,MATCH($A326,$AJ:$AJ,0),F$1)</f>
        <v>0</v>
      </c>
      <c r="G326" s="201" t="str" cm="1">
        <f t="array" ref="G326">INDEX($AJ:$AS,MATCH($A326,$AJ:$AJ,0),G$1)</f>
        <v>จัดการ Toad</v>
      </c>
      <c r="H326" s="201" t="str" cm="1">
        <f t="array" ref="H326">INDEX($AJ:$AS,MATCH($A326,$AJ:$AJ,0),H$1)</f>
        <v>Kalahkan Toad</v>
      </c>
      <c r="I326" s="201" t="str" cm="1">
        <f t="array" ref="I326">INDEX($AJ:$AS,MATCH($A326,$AJ:$AJ,0),I$1)</f>
        <v>Talunin ang Toad</v>
      </c>
      <c r="J326" s="201" t="str" cm="1">
        <f t="array" ref="J326">INDEX($AJ:$AS,MATCH($A326,$AJ:$AJ,0),J$1)</f>
        <v>Tewaskan Kodok</v>
      </c>
      <c r="K326" s="31">
        <v>0</v>
      </c>
      <c r="L326" s="31">
        <v>142325</v>
      </c>
      <c r="M326" s="31" t="str">
        <f>'가이드 작업용'!M326</f>
        <v>토드 처치</v>
      </c>
      <c r="N326" s="31" t="str">
        <f t="shared" si="116"/>
        <v>-</v>
      </c>
      <c r="AJ326" s="251"/>
      <c r="AK326" s="252"/>
      <c r="AL326" s="252"/>
      <c r="AM326" s="252"/>
      <c r="AN326" s="252"/>
      <c r="AO326" s="252"/>
      <c r="AP326" s="252"/>
      <c r="AQ326" s="252"/>
      <c r="AR326" s="252"/>
      <c r="AS326" s="252"/>
      <c r="AT326" s="252"/>
      <c r="AU326" s="252"/>
      <c r="AV326" s="252"/>
      <c r="AW326" s="252"/>
      <c r="AX326" s="252"/>
      <c r="AY326" s="252"/>
      <c r="AZ326" s="252"/>
      <c r="BA326" s="252"/>
      <c r="BB326" s="252"/>
      <c r="BC326" s="252"/>
      <c r="BD326" s="252"/>
      <c r="BE326" s="252"/>
      <c r="BF326" s="252"/>
      <c r="BI326" s="248">
        <v>242325</v>
      </c>
      <c r="BJ326" s="249" t="str">
        <f t="shared" si="107"/>
        <v>메인 퀘스트 325 클리어</v>
      </c>
      <c r="BK326" s="250" t="str">
        <f t="shared" si="108"/>
        <v>Main Quest 325 Clear</v>
      </c>
      <c r="BL326" s="250" t="str">
        <f t="shared" si="109"/>
        <v>主線任務325通關</v>
      </c>
      <c r="BM326" s="250" t="str">
        <f t="shared" si="110"/>
        <v>通关主线任务325</v>
      </c>
      <c r="BN326" s="250" t="str">
        <f t="shared" si="111"/>
        <v>メインクエスト325クリア</v>
      </c>
      <c r="BO326" s="250" t="str">
        <f t="shared" si="112"/>
        <v>เคลียร์ Main Quest 325</v>
      </c>
      <c r="BP326" s="250" t="str">
        <f t="shared" si="113"/>
        <v>Misi Utama 325 Selesai</v>
      </c>
      <c r="BQ326" s="250" t="str">
        <f t="shared" si="114"/>
        <v>Tagumpay sa Pangunahing Quest 325</v>
      </c>
      <c r="BR326" s="250" t="str">
        <f t="shared" si="115"/>
        <v>Selesai Pencarian Utama 325</v>
      </c>
    </row>
    <row r="327" spans="1:70" ht="12.75" thickBot="1" x14ac:dyDescent="0.25">
      <c r="A327" s="31">
        <v>142326</v>
      </c>
      <c r="B327" s="201" t="str" cm="1">
        <f t="array" ref="B327">INDEX($AJ:$AS,MATCH($A327,$AJ:$AJ,0),B$1)</f>
        <v>제작은 식은 죽 먹기</v>
      </c>
      <c r="C327" s="201" t="str" cm="1">
        <f t="array" ref="C327">INDEX($AJ:$AS,MATCH($A327,$AJ:$AJ,0),C$1)</f>
        <v>Crating is Easy Peasy</v>
      </c>
      <c r="D327" s="201" t="str" cm="1">
        <f t="array" ref="D327">INDEX($AJ:$AS,MATCH($A327,$AJ:$AJ,0),D$1)</f>
        <v>合成很簡單的</v>
      </c>
      <c r="E327" s="201" t="str" cm="1">
        <f t="array" ref="E327">INDEX($AJ:$AS,MATCH($A327,$AJ:$AJ,0),E$1)</f>
        <v>制作是小菜一碟</v>
      </c>
      <c r="F327" s="201" cm="1">
        <f t="array" ref="F327">INDEX($AJ:$AS,MATCH($A327,$AJ:$AJ,0),F$1)</f>
        <v>0</v>
      </c>
      <c r="G327" s="201" t="str" cm="1">
        <f t="array" ref="G327">INDEX($AJ:$AS,MATCH($A327,$AJ:$AJ,0),G$1)</f>
        <v>การคราฟเป็นเรื่องกล้วยๆ</v>
      </c>
      <c r="H327" s="201" t="str" cm="1">
        <f t="array" ref="H327">INDEX($AJ:$AS,MATCH($A327,$AJ:$AJ,0),H$1)</f>
        <v>Membuat adalah Sangat Mudah</v>
      </c>
      <c r="I327" s="201" t="str" cm="1">
        <f t="array" ref="I327">INDEX($AJ:$AS,MATCH($A327,$AJ:$AJ,0),I$1)</f>
        <v>Ang Paglikha ay napakadali</v>
      </c>
      <c r="J327" s="201" t="str" cm="1">
        <f t="array" ref="J327">INDEX($AJ:$AS,MATCH($A327,$AJ:$AJ,0),J$1)</f>
        <v>Mengkraf Senang Sahaja</v>
      </c>
      <c r="K327" s="31">
        <v>0</v>
      </c>
      <c r="L327" s="31">
        <v>142326</v>
      </c>
      <c r="M327" s="31" t="str">
        <f>'가이드 작업용'!M327</f>
        <v>제작은 식은 죽 먹기</v>
      </c>
      <c r="N327" s="31" t="str">
        <f t="shared" si="116"/>
        <v>-</v>
      </c>
      <c r="AJ327" s="251"/>
      <c r="AK327" s="252"/>
      <c r="AL327" s="252"/>
      <c r="AM327" s="252"/>
      <c r="AN327" s="252"/>
      <c r="AO327" s="252"/>
      <c r="AP327" s="252"/>
      <c r="AQ327" s="252"/>
      <c r="AR327" s="252"/>
      <c r="AS327" s="252"/>
      <c r="AT327" s="252"/>
      <c r="AU327" s="252"/>
      <c r="AV327" s="252"/>
      <c r="AW327" s="252"/>
      <c r="AX327" s="252"/>
      <c r="AY327" s="252"/>
      <c r="AZ327" s="252"/>
      <c r="BA327" s="252"/>
      <c r="BB327" s="252"/>
      <c r="BC327" s="252"/>
      <c r="BD327" s="252"/>
      <c r="BE327" s="252"/>
      <c r="BF327" s="252"/>
      <c r="BI327" s="248">
        <v>242326</v>
      </c>
      <c r="BJ327" s="249" t="str">
        <f t="shared" si="107"/>
        <v>메인 퀘스트 326 클리어</v>
      </c>
      <c r="BK327" s="250" t="str">
        <f t="shared" si="108"/>
        <v>Main Quest 326 Clear</v>
      </c>
      <c r="BL327" s="250" t="str">
        <f t="shared" si="109"/>
        <v>主線任務326通關</v>
      </c>
      <c r="BM327" s="250" t="str">
        <f t="shared" si="110"/>
        <v>通关主线任务326</v>
      </c>
      <c r="BN327" s="250" t="str">
        <f t="shared" si="111"/>
        <v>メインクエスト326クリア</v>
      </c>
      <c r="BO327" s="250" t="str">
        <f t="shared" si="112"/>
        <v>เคลียร์ Main Quest 326</v>
      </c>
      <c r="BP327" s="250" t="str">
        <f t="shared" si="113"/>
        <v>Misi Utama 326 Selesai</v>
      </c>
      <c r="BQ327" s="250" t="str">
        <f t="shared" si="114"/>
        <v>Tagumpay sa Pangunahing Quest 326</v>
      </c>
      <c r="BR327" s="250" t="str">
        <f t="shared" si="115"/>
        <v>Selesai Pencarian Utama 326</v>
      </c>
    </row>
    <row r="328" spans="1:70" ht="12.75" thickBot="1" x14ac:dyDescent="0.25">
      <c r="A328" s="31">
        <v>142327</v>
      </c>
      <c r="B328" s="201" t="str" cm="1">
        <f t="array" ref="B328">INDEX($AJ:$AS,MATCH($A328,$AJ:$AJ,0),B$1)</f>
        <v>MVP 처치</v>
      </c>
      <c r="C328" s="201" t="str" cm="1">
        <f t="array" ref="C328">INDEX($AJ:$AS,MATCH($A328,$AJ:$AJ,0),C$1)</f>
        <v>Defeat MVP</v>
      </c>
      <c r="D328" s="201" t="str" cm="1">
        <f t="array" ref="D328">INDEX($AJ:$AS,MATCH($A328,$AJ:$AJ,0),D$1)</f>
        <v>擊敗MVP</v>
      </c>
      <c r="E328" s="201" t="str" cm="1">
        <f t="array" ref="E328">INDEX($AJ:$AS,MATCH($A328,$AJ:$AJ,0),E$1)</f>
        <v>击杀MVP</v>
      </c>
      <c r="F328" s="201" t="str" cm="1">
        <f t="array" ref="F328">INDEX($AJ:$AS,MATCH($A328,$AJ:$AJ,0),F$1)</f>
        <v>一次転職</v>
      </c>
      <c r="G328" s="201" t="str" cm="1">
        <f t="array" ref="G328">INDEX($AJ:$AS,MATCH($A328,$AJ:$AJ,0),G$1)</f>
        <v>จัดการ MVP</v>
      </c>
      <c r="H328" s="201" t="str" cm="1">
        <f t="array" ref="H328">INDEX($AJ:$AS,MATCH($A328,$AJ:$AJ,0),H$1)</f>
        <v>Kalahkan MVP</v>
      </c>
      <c r="I328" s="201" t="str" cm="1">
        <f t="array" ref="I328">INDEX($AJ:$AS,MATCH($A328,$AJ:$AJ,0),I$1)</f>
        <v>Talunin ang MVP</v>
      </c>
      <c r="J328" s="201" t="str" cm="1">
        <f t="array" ref="J328">INDEX($AJ:$AS,MATCH($A328,$AJ:$AJ,0),J$1)</f>
        <v>Tewaskan MVP</v>
      </c>
      <c r="K328" s="31">
        <v>0</v>
      </c>
      <c r="L328" s="31">
        <v>142327</v>
      </c>
      <c r="M328" s="31" t="str">
        <f>'가이드 작업용'!M328</f>
        <v>MVP 처치</v>
      </c>
      <c r="N328" s="31" t="str">
        <f t="shared" si="116"/>
        <v>-</v>
      </c>
      <c r="AJ328" s="251"/>
      <c r="AK328" s="252"/>
      <c r="AL328" s="252"/>
      <c r="AM328" s="252"/>
      <c r="AN328" s="252"/>
      <c r="AO328" s="252"/>
      <c r="AP328" s="252"/>
      <c r="AQ328" s="252"/>
      <c r="AR328" s="252"/>
      <c r="AS328" s="252"/>
      <c r="AT328" s="252"/>
      <c r="AU328" s="252"/>
      <c r="AV328" s="252"/>
      <c r="AW328" s="252"/>
      <c r="AX328" s="252"/>
      <c r="AY328" s="252"/>
      <c r="AZ328" s="252"/>
      <c r="BA328" s="252"/>
      <c r="BB328" s="252"/>
      <c r="BC328" s="252"/>
      <c r="BD328" s="252"/>
      <c r="BE328" s="252"/>
      <c r="BF328" s="252"/>
      <c r="BI328" s="248">
        <v>242327</v>
      </c>
      <c r="BJ328" s="249" t="str">
        <f t="shared" si="107"/>
        <v>메인 퀘스트 327 클리어</v>
      </c>
      <c r="BK328" s="250" t="str">
        <f t="shared" si="108"/>
        <v>Main Quest 327 Clear</v>
      </c>
      <c r="BL328" s="250" t="str">
        <f t="shared" si="109"/>
        <v>主線任務327通關</v>
      </c>
      <c r="BM328" s="250" t="str">
        <f t="shared" si="110"/>
        <v>通关主线任务327</v>
      </c>
      <c r="BN328" s="250" t="str">
        <f t="shared" si="111"/>
        <v>メインクエスト327クリア</v>
      </c>
      <c r="BO328" s="250" t="str">
        <f t="shared" si="112"/>
        <v>เคลียร์ Main Quest 327</v>
      </c>
      <c r="BP328" s="250" t="str">
        <f t="shared" si="113"/>
        <v>Misi Utama 327 Selesai</v>
      </c>
      <c r="BQ328" s="250" t="str">
        <f t="shared" si="114"/>
        <v>Tagumpay sa Pangunahing Quest 327</v>
      </c>
      <c r="BR328" s="250" t="str">
        <f t="shared" si="115"/>
        <v>Selesai Pencarian Utama 327</v>
      </c>
    </row>
    <row r="329" spans="1:70" ht="12.75" thickBot="1" x14ac:dyDescent="0.25">
      <c r="A329" s="31">
        <v>142328</v>
      </c>
      <c r="B329" s="201" t="str" cm="1">
        <f t="array" ref="B329">INDEX($AJ:$AS,MATCH($A329,$AJ:$AJ,0),B$1)</f>
        <v>토드 보스 처치</v>
      </c>
      <c r="C329" s="201" t="str" cm="1">
        <f t="array" ref="C329">INDEX($AJ:$AS,MATCH($A329,$AJ:$AJ,0),C$1)</f>
        <v>Defeat Toad Boss</v>
      </c>
      <c r="D329" s="201" t="str" cm="1">
        <f t="array" ref="D329">INDEX($AJ:$AS,MATCH($A329,$AJ:$AJ,0),D$1)</f>
        <v>擊敗蛙王BOSS</v>
      </c>
      <c r="E329" s="201" t="str" cm="1">
        <f t="array" ref="E329">INDEX($AJ:$AS,MATCH($A329,$AJ:$AJ,0),E$1)</f>
        <v>击杀蛙王BOSS</v>
      </c>
      <c r="F329" s="201" cm="1">
        <f t="array" ref="F329">INDEX($AJ:$AS,MATCH($A329,$AJ:$AJ,0),F$1)</f>
        <v>0</v>
      </c>
      <c r="G329" s="201" t="str" cm="1">
        <f t="array" ref="G329">INDEX($AJ:$AS,MATCH($A329,$AJ:$AJ,0),G$1)</f>
        <v>จัดการ Toad BOSS</v>
      </c>
      <c r="H329" s="201" t="str" cm="1">
        <f t="array" ref="H329">INDEX($AJ:$AS,MATCH($A329,$AJ:$AJ,0),H$1)</f>
        <v>Kalahkan Bos Toad</v>
      </c>
      <c r="I329" s="201" t="str" cm="1">
        <f t="array" ref="I329">INDEX($AJ:$AS,MATCH($A329,$AJ:$AJ,0),I$1)</f>
        <v>Talunin ang Toad Boss</v>
      </c>
      <c r="J329" s="201" t="str" cm="1">
        <f t="array" ref="J329">INDEX($AJ:$AS,MATCH($A329,$AJ:$AJ,0),J$1)</f>
        <v>Tewaskan Boss Kodok</v>
      </c>
      <c r="K329" s="31">
        <v>0</v>
      </c>
      <c r="L329" s="31">
        <v>142328</v>
      </c>
      <c r="M329" s="31" t="str">
        <f>'가이드 작업용'!M329</f>
        <v>토드 보스 처치</v>
      </c>
      <c r="N329" s="31" t="str">
        <f t="shared" si="116"/>
        <v>-</v>
      </c>
      <c r="AJ329" s="251"/>
      <c r="AK329" s="252"/>
      <c r="AL329" s="252"/>
      <c r="AM329" s="252"/>
      <c r="AN329" s="252"/>
      <c r="AO329" s="252"/>
      <c r="AP329" s="252"/>
      <c r="AQ329" s="252"/>
      <c r="AR329" s="252"/>
      <c r="AS329" s="252"/>
      <c r="AT329" s="252"/>
      <c r="AU329" s="252"/>
      <c r="AV329" s="252"/>
      <c r="AW329" s="252"/>
      <c r="AX329" s="252"/>
      <c r="AY329" s="252"/>
      <c r="AZ329" s="252"/>
      <c r="BA329" s="252"/>
      <c r="BB329" s="252"/>
      <c r="BC329" s="252"/>
      <c r="BD329" s="252"/>
      <c r="BE329" s="252"/>
      <c r="BF329" s="252"/>
      <c r="BI329" s="248">
        <v>242328</v>
      </c>
      <c r="BJ329" s="249" t="str">
        <f t="shared" si="107"/>
        <v>메인 퀘스트 328 클리어</v>
      </c>
      <c r="BK329" s="250" t="str">
        <f t="shared" si="108"/>
        <v>Main Quest 328 Clear</v>
      </c>
      <c r="BL329" s="250" t="str">
        <f t="shared" si="109"/>
        <v>主線任務328通關</v>
      </c>
      <c r="BM329" s="250" t="str">
        <f t="shared" si="110"/>
        <v>通关主线任务328</v>
      </c>
      <c r="BN329" s="250" t="str">
        <f t="shared" si="111"/>
        <v>メインクエスト328クリア</v>
      </c>
      <c r="BO329" s="250" t="str">
        <f t="shared" si="112"/>
        <v>เคลียร์ Main Quest 328</v>
      </c>
      <c r="BP329" s="250" t="str">
        <f t="shared" si="113"/>
        <v>Misi Utama 328 Selesai</v>
      </c>
      <c r="BQ329" s="250" t="str">
        <f t="shared" si="114"/>
        <v>Tagumpay sa Pangunahing Quest 328</v>
      </c>
      <c r="BR329" s="250" t="str">
        <f t="shared" si="115"/>
        <v>Selesai Pencarian Utama 328</v>
      </c>
    </row>
    <row r="330" spans="1:70" ht="12.75" thickBot="1" x14ac:dyDescent="0.25">
      <c r="A330" s="31">
        <v>142329</v>
      </c>
      <c r="B330" s="201" t="str" cm="1">
        <f t="array" ref="B330">INDEX($AJ:$AS,MATCH($A330,$AJ:$AJ,0),B$1)</f>
        <v>타라 프로그 처치</v>
      </c>
      <c r="C330" s="201" t="str" cm="1">
        <f t="array" ref="C330">INDEX($AJ:$AS,MATCH($A330,$AJ:$AJ,0),C$1)</f>
        <v>Defeat Thara Frog</v>
      </c>
      <c r="D330" s="201" t="str" cm="1">
        <f t="array" ref="D330">INDEX($AJ:$AS,MATCH($A330,$AJ:$AJ,0),D$1)</f>
        <v>擊敗達拉蛙</v>
      </c>
      <c r="E330" s="201" t="str" cm="1">
        <f t="array" ref="E330">INDEX($AJ:$AS,MATCH($A330,$AJ:$AJ,0),E$1)</f>
        <v>击杀达拉蛙</v>
      </c>
      <c r="F330" s="201" cm="1">
        <f t="array" ref="F330">INDEX($AJ:$AS,MATCH($A330,$AJ:$AJ,0),F$1)</f>
        <v>0</v>
      </c>
      <c r="G330" s="201" t="str" cm="1">
        <f t="array" ref="G330">INDEX($AJ:$AS,MATCH($A330,$AJ:$AJ,0),G$1)</f>
        <v>จัดการ Thara Frog</v>
      </c>
      <c r="H330" s="201" t="str" cm="1">
        <f t="array" ref="H330">INDEX($AJ:$AS,MATCH($A330,$AJ:$AJ,0),H$1)</f>
        <v>Kalahkan Thara Frog</v>
      </c>
      <c r="I330" s="201" t="str" cm="1">
        <f t="array" ref="I330">INDEX($AJ:$AS,MATCH($A330,$AJ:$AJ,0),I$1)</f>
        <v>Talunin ang Thara Frog</v>
      </c>
      <c r="J330" s="201" t="str" cm="1">
        <f t="array" ref="J330">INDEX($AJ:$AS,MATCH($A330,$AJ:$AJ,0),J$1)</f>
        <v>Tewaskan Katak Thara</v>
      </c>
      <c r="K330" s="31">
        <v>0</v>
      </c>
      <c r="L330" s="31">
        <v>142329</v>
      </c>
      <c r="M330" s="31" t="str">
        <f>'가이드 작업용'!M330</f>
        <v>타라 프로그 처치</v>
      </c>
      <c r="N330" s="31" t="str">
        <f t="shared" si="116"/>
        <v>-</v>
      </c>
      <c r="AJ330" s="251"/>
      <c r="AK330" s="252"/>
      <c r="AL330" s="252"/>
      <c r="AM330" s="252"/>
      <c r="AN330" s="252"/>
      <c r="AO330" s="252"/>
      <c r="AP330" s="252"/>
      <c r="AQ330" s="252"/>
      <c r="AR330" s="252"/>
      <c r="AS330" s="252"/>
      <c r="AT330" s="252"/>
      <c r="AU330" s="252"/>
      <c r="AV330" s="252"/>
      <c r="AW330" s="252"/>
      <c r="AX330" s="252"/>
      <c r="AY330" s="252"/>
      <c r="AZ330" s="252"/>
      <c r="BA330" s="252"/>
      <c r="BB330" s="252"/>
      <c r="BC330" s="252"/>
      <c r="BD330" s="252"/>
      <c r="BE330" s="252"/>
      <c r="BF330" s="252"/>
      <c r="BI330" s="248">
        <v>242329</v>
      </c>
      <c r="BJ330" s="249" t="str">
        <f t="shared" si="107"/>
        <v>메인 퀘스트 329 클리어</v>
      </c>
      <c r="BK330" s="250" t="str">
        <f t="shared" si="108"/>
        <v>Main Quest 329 Clear</v>
      </c>
      <c r="BL330" s="250" t="str">
        <f t="shared" si="109"/>
        <v>主線任務329通關</v>
      </c>
      <c r="BM330" s="250" t="str">
        <f t="shared" si="110"/>
        <v>通关主线任务329</v>
      </c>
      <c r="BN330" s="250" t="str">
        <f t="shared" si="111"/>
        <v>メインクエスト329クリア</v>
      </c>
      <c r="BO330" s="250" t="str">
        <f t="shared" si="112"/>
        <v>เคลียร์ Main Quest 329</v>
      </c>
      <c r="BP330" s="250" t="str">
        <f t="shared" si="113"/>
        <v>Misi Utama 329 Selesai</v>
      </c>
      <c r="BQ330" s="250" t="str">
        <f t="shared" si="114"/>
        <v>Tagumpay sa Pangunahing Quest 329</v>
      </c>
      <c r="BR330" s="250" t="str">
        <f t="shared" si="115"/>
        <v>Selesai Pencarian Utama 329</v>
      </c>
    </row>
    <row r="331" spans="1:70" ht="12.75" thickBot="1" x14ac:dyDescent="0.25">
      <c r="A331" s="31">
        <v>142330</v>
      </c>
      <c r="B331" s="201" t="str" cm="1">
        <f t="array" ref="B331">INDEX($AJ:$AS,MATCH($A331,$AJ:$AJ,0),B$1)</f>
        <v>서쪽 동굴 카루 싱글 미궁 클리어</v>
      </c>
      <c r="C331" s="201" t="str" cm="1">
        <f t="array" ref="C331">INDEX($AJ:$AS,MATCH($A331,$AJ:$AJ,0),C$1)</f>
        <v>Clear Karu, the West Cave Single Labyrinth</v>
      </c>
      <c r="D331" s="201" t="str" cm="1">
        <f t="array" ref="D331">INDEX($AJ:$AS,MATCH($A331,$AJ:$AJ,0),D$1)</f>
        <v>通關西邊洞穴加露單人迷宮</v>
      </c>
      <c r="E331" s="201" t="str" cm="1">
        <f t="array" ref="E331">INDEX($AJ:$AS,MATCH($A331,$AJ:$AJ,0),E$1)</f>
        <v>通关西边洞穴加露单人迷宫</v>
      </c>
      <c r="F331" s="201" cm="1">
        <f t="array" ref="F331">INDEX($AJ:$AS,MATCH($A331,$AJ:$AJ,0),F$1)</f>
        <v>0</v>
      </c>
      <c r="G331" s="201" t="str" cm="1">
        <f t="array" ref="G331">INDEX($AJ:$AS,MATCH($A331,$AJ:$AJ,0),G$1)</f>
        <v>เคลียร์ Karu, the West Cave Single Labyrinth</v>
      </c>
      <c r="H331" s="201" t="str" cm="1">
        <f t="array" ref="H331">INDEX($AJ:$AS,MATCH($A331,$AJ:$AJ,0),H$1)</f>
        <v>Selesaikan Labirin Tunggal Karu, Gua Barat</v>
      </c>
      <c r="I331" s="201" t="str" cm="1">
        <f t="array" ref="I331">INDEX($AJ:$AS,MATCH($A331,$AJ:$AJ,0),I$1)</f>
        <v>Magtagumpay sa Karu, the West Cave Single Labyrinth</v>
      </c>
      <c r="J331" s="201" t="str" cm="1">
        <f t="array" ref="J331">INDEX($AJ:$AS,MATCH($A331,$AJ:$AJ,0),J$1)</f>
        <v>Selesaikan Labirin Tunggal Karu, Gua Barat</v>
      </c>
      <c r="K331" s="31">
        <v>0</v>
      </c>
      <c r="L331" s="31">
        <v>142330</v>
      </c>
      <c r="M331" s="31" t="str">
        <f>'가이드 작업용'!M331</f>
        <v>서쪽 동굴 카루 싱글 미궁 클리어</v>
      </c>
      <c r="N331" s="31" t="str">
        <f t="shared" si="116"/>
        <v>-</v>
      </c>
      <c r="AJ331" s="251"/>
      <c r="AK331" s="252"/>
      <c r="AL331" s="252"/>
      <c r="AM331" s="252"/>
      <c r="AN331" s="252"/>
      <c r="AO331" s="252"/>
      <c r="AP331" s="252"/>
      <c r="AQ331" s="252"/>
      <c r="AR331" s="252"/>
      <c r="AS331" s="252"/>
      <c r="AT331" s="252"/>
      <c r="AU331" s="252"/>
      <c r="AV331" s="252"/>
      <c r="AW331" s="252"/>
      <c r="AX331" s="252"/>
      <c r="AY331" s="252"/>
      <c r="AZ331" s="252"/>
      <c r="BA331" s="252"/>
      <c r="BB331" s="252"/>
      <c r="BC331" s="252"/>
      <c r="BD331" s="252"/>
      <c r="BE331" s="252"/>
      <c r="BF331" s="252"/>
      <c r="BI331" s="248">
        <v>242330</v>
      </c>
      <c r="BJ331" s="249" t="str">
        <f t="shared" si="107"/>
        <v>메인 퀘스트 330 클리어</v>
      </c>
      <c r="BK331" s="250" t="str">
        <f t="shared" si="108"/>
        <v>Main Quest 330 Clear</v>
      </c>
      <c r="BL331" s="250" t="str">
        <f t="shared" si="109"/>
        <v>主線任務330通關</v>
      </c>
      <c r="BM331" s="250" t="str">
        <f t="shared" si="110"/>
        <v>通关主线任务330</v>
      </c>
      <c r="BN331" s="250" t="str">
        <f t="shared" si="111"/>
        <v>メインクエスト330クリア</v>
      </c>
      <c r="BO331" s="250" t="str">
        <f t="shared" si="112"/>
        <v>เคลียร์ Main Quest 330</v>
      </c>
      <c r="BP331" s="250" t="str">
        <f t="shared" si="113"/>
        <v>Misi Utama 330 Selesai</v>
      </c>
      <c r="BQ331" s="250" t="str">
        <f t="shared" si="114"/>
        <v>Tagumpay sa Pangunahing Quest 330</v>
      </c>
      <c r="BR331" s="250" t="str">
        <f t="shared" si="115"/>
        <v>Selesai Pencarian Utama 330</v>
      </c>
    </row>
    <row r="332" spans="1:70" ht="12.75" thickBot="1" x14ac:dyDescent="0.25">
      <c r="A332" s="31">
        <v>142331</v>
      </c>
      <c r="B332" s="201" t="str" cm="1">
        <f t="array" ref="B332">INDEX($AJ:$AS,MATCH($A332,$AJ:$AJ,0),B$1)</f>
        <v>서쪽 동굴 카루 멀티 미궁 도전</v>
      </c>
      <c r="C332" s="201" t="str" cm="1">
        <f t="array" ref="C332">INDEX($AJ:$AS,MATCH($A332,$AJ:$AJ,0),C$1)</f>
        <v>Challenge Karu, the West Cave Multi Labyrinth</v>
      </c>
      <c r="D332" s="201" t="str" cm="1">
        <f t="array" ref="D332">INDEX($AJ:$AS,MATCH($A332,$AJ:$AJ,0),D$1)</f>
        <v>挑戰西邊洞穴加露多人迷宮</v>
      </c>
      <c r="E332" s="201" t="str" cm="1">
        <f t="array" ref="E332">INDEX($AJ:$AS,MATCH($A332,$AJ:$AJ,0),E$1)</f>
        <v>挑战西边洞穴加露多人迷宫</v>
      </c>
      <c r="F332" s="201" cm="1">
        <f t="array" ref="F332">INDEX($AJ:$AS,MATCH($A332,$AJ:$AJ,0),F$1)</f>
        <v>0</v>
      </c>
      <c r="G332" s="201" t="str" cm="1">
        <f t="array" ref="G332">INDEX($AJ:$AS,MATCH($A332,$AJ:$AJ,0),G$1)</f>
        <v>ท้าทาย Karu, the West Cave Multi Labyrinth</v>
      </c>
      <c r="H332" s="201" t="str" cm="1">
        <f t="array" ref="H332">INDEX($AJ:$AS,MATCH($A332,$AJ:$AJ,0),H$1)</f>
        <v>Tantangan Labirin Multi Karu, Gua Barat</v>
      </c>
      <c r="I332" s="201" t="str" cm="1">
        <f t="array" ref="I332">INDEX($AJ:$AS,MATCH($A332,$AJ:$AJ,0),I$1)</f>
        <v>Hamunin ang Karu, the West Cave Multi Labyrinth</v>
      </c>
      <c r="J332" s="201" t="str" cm="1">
        <f t="array" ref="J332">INDEX($AJ:$AS,MATCH($A332,$AJ:$AJ,0),J$1)</f>
        <v>Cabar Labirin Pelbagai Karu, Gua Barat</v>
      </c>
      <c r="K332" s="31">
        <v>0</v>
      </c>
      <c r="L332" s="31">
        <v>142331</v>
      </c>
      <c r="M332" s="31" t="str">
        <f>'가이드 작업용'!M332</f>
        <v>서쪽 동굴 카루 멀티 미궁 도전</v>
      </c>
      <c r="N332" s="31" t="str">
        <f t="shared" si="116"/>
        <v>-</v>
      </c>
      <c r="AJ332" s="251"/>
      <c r="AK332" s="252"/>
      <c r="AL332" s="252"/>
      <c r="AM332" s="252"/>
      <c r="AN332" s="252"/>
      <c r="AO332" s="252"/>
      <c r="AP332" s="252"/>
      <c r="AQ332" s="252"/>
      <c r="AR332" s="252"/>
      <c r="AS332" s="252"/>
      <c r="AT332" s="252"/>
      <c r="AU332" s="252"/>
      <c r="AV332" s="252"/>
      <c r="AW332" s="252"/>
      <c r="AX332" s="252"/>
      <c r="AY332" s="252"/>
      <c r="AZ332" s="252"/>
      <c r="BA332" s="252"/>
      <c r="BB332" s="252"/>
      <c r="BC332" s="252"/>
      <c r="BD332" s="252"/>
      <c r="BE332" s="252"/>
      <c r="BF332" s="252"/>
      <c r="BI332" s="248">
        <v>242331</v>
      </c>
      <c r="BJ332" s="249" t="str">
        <f t="shared" ref="BJ332:BJ393" si="117">"메인 퀘스트 "&amp;ROW()-1&amp;" 클리어"</f>
        <v>메인 퀘스트 331 클리어</v>
      </c>
      <c r="BK332" s="250" t="str">
        <f t="shared" ref="BK332:BK393" si="118">"Main Quest "&amp;ROW()-1&amp;" Clear"</f>
        <v>Main Quest 331 Clear</v>
      </c>
      <c r="BL332" s="250" t="str">
        <f t="shared" ref="BL332:BL393" si="119">"主線任務"&amp;ROW()-1&amp;"通關"</f>
        <v>主線任務331通關</v>
      </c>
      <c r="BM332" s="250" t="str">
        <f t="shared" ref="BM332:BM393" si="120">"通关主线任务"&amp;ROW()-1</f>
        <v>通关主线任务331</v>
      </c>
      <c r="BN332" s="250" t="str">
        <f t="shared" ref="BN332:BN393" si="121">"メインクエスト"&amp;ROW()-1&amp;"クリア"</f>
        <v>メインクエスト331クリア</v>
      </c>
      <c r="BO332" s="250" t="str">
        <f t="shared" ref="BO332:BO393" si="122">"เคลียร์ Main Quest "&amp;ROW()-1</f>
        <v>เคลียร์ Main Quest 331</v>
      </c>
      <c r="BP332" s="250" t="str">
        <f t="shared" ref="BP332:BP393" si="123">"Misi Utama "&amp;ROW()-1&amp;" Selesai"</f>
        <v>Misi Utama 331 Selesai</v>
      </c>
      <c r="BQ332" s="250" t="str">
        <f t="shared" ref="BQ332:BQ393" si="124">"Tagumpay sa Pangunahing Quest "&amp;ROW()-1</f>
        <v>Tagumpay sa Pangunahing Quest 331</v>
      </c>
      <c r="BR332" s="250" t="str">
        <f t="shared" ref="BR332:BR393" si="125">"Selesai Pencarian Utama "&amp;ROW()-1</f>
        <v>Selesai Pencarian Utama 331</v>
      </c>
    </row>
    <row r="333" spans="1:70" ht="12.75" thickBot="1" x14ac:dyDescent="0.25">
      <c r="A333" s="31">
        <v>142332</v>
      </c>
      <c r="B333" s="201" t="str" cm="1">
        <f t="array" ref="B333">INDEX($AJ:$AS,MATCH($A333,$AJ:$AJ,0),B$1)</f>
        <v>MVP 처치</v>
      </c>
      <c r="C333" s="201" t="str" cm="1">
        <f t="array" ref="C333">INDEX($AJ:$AS,MATCH($A333,$AJ:$AJ,0),C$1)</f>
        <v>Defeat MVP</v>
      </c>
      <c r="D333" s="201" t="str" cm="1">
        <f t="array" ref="D333">INDEX($AJ:$AS,MATCH($A333,$AJ:$AJ,0),D$1)</f>
        <v>擊敗MVP</v>
      </c>
      <c r="E333" s="201" t="str" cm="1">
        <f t="array" ref="E333">INDEX($AJ:$AS,MATCH($A333,$AJ:$AJ,0),E$1)</f>
        <v>击杀MVP</v>
      </c>
      <c r="F333" s="201" t="str" cm="1">
        <f t="array" ref="F333">INDEX($AJ:$AS,MATCH($A333,$AJ:$AJ,0),F$1)</f>
        <v>一次転職</v>
      </c>
      <c r="G333" s="201" t="str" cm="1">
        <f t="array" ref="G333">INDEX($AJ:$AS,MATCH($A333,$AJ:$AJ,0),G$1)</f>
        <v>จัดการ MVP</v>
      </c>
      <c r="H333" s="201" t="str" cm="1">
        <f t="array" ref="H333">INDEX($AJ:$AS,MATCH($A333,$AJ:$AJ,0),H$1)</f>
        <v>Kalahkan MVP</v>
      </c>
      <c r="I333" s="201" t="str" cm="1">
        <f t="array" ref="I333">INDEX($AJ:$AS,MATCH($A333,$AJ:$AJ,0),I$1)</f>
        <v>Talunin ang MVP</v>
      </c>
      <c r="J333" s="201" t="str" cm="1">
        <f t="array" ref="J333">INDEX($AJ:$AS,MATCH($A333,$AJ:$AJ,0),J$1)</f>
        <v>Tewaskan MVP</v>
      </c>
      <c r="K333" s="31">
        <v>0</v>
      </c>
      <c r="L333" s="31">
        <v>142332</v>
      </c>
      <c r="M333" s="31" t="str">
        <f>'가이드 작업용'!M333</f>
        <v>MVP 처치</v>
      </c>
      <c r="N333" s="31" t="str">
        <f t="shared" si="116"/>
        <v>-</v>
      </c>
      <c r="AJ333" s="251"/>
      <c r="AK333" s="252"/>
      <c r="AL333" s="252"/>
      <c r="AM333" s="252"/>
      <c r="AN333" s="252"/>
      <c r="AO333" s="252"/>
      <c r="AP333" s="252"/>
      <c r="AQ333" s="252"/>
      <c r="AR333" s="252"/>
      <c r="AS333" s="252"/>
      <c r="AT333" s="252"/>
      <c r="AU333" s="252"/>
      <c r="AV333" s="252"/>
      <c r="AW333" s="252"/>
      <c r="AX333" s="252"/>
      <c r="AY333" s="252"/>
      <c r="AZ333" s="252"/>
      <c r="BA333" s="252"/>
      <c r="BB333" s="252"/>
      <c r="BC333" s="252"/>
      <c r="BD333" s="252"/>
      <c r="BE333" s="252"/>
      <c r="BF333" s="252"/>
      <c r="BI333" s="248">
        <v>242332</v>
      </c>
      <c r="BJ333" s="249" t="str">
        <f t="shared" si="117"/>
        <v>메인 퀘스트 332 클리어</v>
      </c>
      <c r="BK333" s="250" t="str">
        <f t="shared" si="118"/>
        <v>Main Quest 332 Clear</v>
      </c>
      <c r="BL333" s="250" t="str">
        <f t="shared" si="119"/>
        <v>主線任務332通關</v>
      </c>
      <c r="BM333" s="250" t="str">
        <f t="shared" si="120"/>
        <v>通关主线任务332</v>
      </c>
      <c r="BN333" s="250" t="str">
        <f t="shared" si="121"/>
        <v>メインクエスト332クリア</v>
      </c>
      <c r="BO333" s="250" t="str">
        <f t="shared" si="122"/>
        <v>เคลียร์ Main Quest 332</v>
      </c>
      <c r="BP333" s="250" t="str">
        <f t="shared" si="123"/>
        <v>Misi Utama 332 Selesai</v>
      </c>
      <c r="BQ333" s="250" t="str">
        <f t="shared" si="124"/>
        <v>Tagumpay sa Pangunahing Quest 332</v>
      </c>
      <c r="BR333" s="250" t="str">
        <f t="shared" si="125"/>
        <v>Selesai Pencarian Utama 332</v>
      </c>
    </row>
    <row r="334" spans="1:70" ht="12.75" thickBot="1" x14ac:dyDescent="0.25">
      <c r="A334" s="31">
        <v>142333</v>
      </c>
      <c r="B334" s="201" t="str" cm="1">
        <f t="array" ref="B334">INDEX($AJ:$AS,MATCH($A334,$AJ:$AJ,0),B$1)</f>
        <v>타라 프로그 보스 처치</v>
      </c>
      <c r="C334" s="201" t="str" cm="1">
        <f t="array" ref="C334">INDEX($AJ:$AS,MATCH($A334,$AJ:$AJ,0),C$1)</f>
        <v>Defeat Thara Frog Boss</v>
      </c>
      <c r="D334" s="201" t="str" cm="1">
        <f t="array" ref="D334">INDEX($AJ:$AS,MATCH($A334,$AJ:$AJ,0),D$1)</f>
        <v>擊敗達拉蛙BOSS</v>
      </c>
      <c r="E334" s="201" t="str" cm="1">
        <f t="array" ref="E334">INDEX($AJ:$AS,MATCH($A334,$AJ:$AJ,0),E$1)</f>
        <v>击杀达拉蛙BOSS</v>
      </c>
      <c r="F334" s="201" cm="1">
        <f t="array" ref="F334">INDEX($AJ:$AS,MATCH($A334,$AJ:$AJ,0),F$1)</f>
        <v>0</v>
      </c>
      <c r="G334" s="201" t="str" cm="1">
        <f t="array" ref="G334">INDEX($AJ:$AS,MATCH($A334,$AJ:$AJ,0),G$1)</f>
        <v>จัดการ Thara Frog BOSS</v>
      </c>
      <c r="H334" s="201" t="str" cm="1">
        <f t="array" ref="H334">INDEX($AJ:$AS,MATCH($A334,$AJ:$AJ,0),H$1)</f>
        <v>Kalahkan Bos Thara Frog</v>
      </c>
      <c r="I334" s="201" t="str" cm="1">
        <f t="array" ref="I334">INDEX($AJ:$AS,MATCH($A334,$AJ:$AJ,0),I$1)</f>
        <v>Talunin ang Thara Frog Boss</v>
      </c>
      <c r="J334" s="201" t="str" cm="1">
        <f t="array" ref="J334">INDEX($AJ:$AS,MATCH($A334,$AJ:$AJ,0),J$1)</f>
        <v>Tewaskan Katak Thara</v>
      </c>
      <c r="K334" s="31">
        <v>0</v>
      </c>
      <c r="L334" s="31">
        <v>142333</v>
      </c>
      <c r="M334" s="31" t="str">
        <f>'가이드 작업용'!M334</f>
        <v>타라 프로그 보스 처치</v>
      </c>
      <c r="N334" s="31" t="str">
        <f t="shared" si="116"/>
        <v>-</v>
      </c>
      <c r="AJ334" s="251"/>
      <c r="AK334" s="252"/>
      <c r="AL334" s="252"/>
      <c r="AM334" s="252"/>
      <c r="AN334" s="252"/>
      <c r="AO334" s="252"/>
      <c r="AP334" s="252"/>
      <c r="AQ334" s="252"/>
      <c r="AR334" s="252"/>
      <c r="AS334" s="252"/>
      <c r="AT334" s="252"/>
      <c r="AU334" s="252"/>
      <c r="AV334" s="252"/>
      <c r="AW334" s="252"/>
      <c r="AX334" s="252"/>
      <c r="AY334" s="252"/>
      <c r="AZ334" s="252"/>
      <c r="BA334" s="252"/>
      <c r="BB334" s="252"/>
      <c r="BC334" s="252"/>
      <c r="BD334" s="252"/>
      <c r="BE334" s="252"/>
      <c r="BF334" s="252"/>
      <c r="BI334" s="248">
        <v>242333</v>
      </c>
      <c r="BJ334" s="249" t="str">
        <f t="shared" si="117"/>
        <v>메인 퀘스트 333 클리어</v>
      </c>
      <c r="BK334" s="250" t="str">
        <f t="shared" si="118"/>
        <v>Main Quest 333 Clear</v>
      </c>
      <c r="BL334" s="250" t="str">
        <f t="shared" si="119"/>
        <v>主線任務333通關</v>
      </c>
      <c r="BM334" s="250" t="str">
        <f t="shared" si="120"/>
        <v>通关主线任务333</v>
      </c>
      <c r="BN334" s="250" t="str">
        <f t="shared" si="121"/>
        <v>メインクエスト333クリア</v>
      </c>
      <c r="BO334" s="250" t="str">
        <f t="shared" si="122"/>
        <v>เคลียร์ Main Quest 333</v>
      </c>
      <c r="BP334" s="250" t="str">
        <f t="shared" si="123"/>
        <v>Misi Utama 333 Selesai</v>
      </c>
      <c r="BQ334" s="250" t="str">
        <f t="shared" si="124"/>
        <v>Tagumpay sa Pangunahing Quest 333</v>
      </c>
      <c r="BR334" s="250" t="str">
        <f t="shared" si="125"/>
        <v>Selesai Pencarian Utama 333</v>
      </c>
    </row>
    <row r="335" spans="1:70" ht="12.75" thickBot="1" x14ac:dyDescent="0.25">
      <c r="A335" s="31">
        <v>142334</v>
      </c>
      <c r="B335" s="201" t="str" cm="1">
        <f t="array" ref="B335">INDEX($AJ:$AS,MATCH($A335,$AJ:$AJ,0),B$1)</f>
        <v>에스터 처치</v>
      </c>
      <c r="C335" s="201" t="str" cm="1">
        <f t="array" ref="C335">INDEX($AJ:$AS,MATCH($A335,$AJ:$AJ,0),C$1)</f>
        <v>Defeat Aster</v>
      </c>
      <c r="D335" s="201" t="str" cm="1">
        <f t="array" ref="D335">INDEX($AJ:$AS,MATCH($A335,$AJ:$AJ,0),D$1)</f>
        <v>擊敗海星</v>
      </c>
      <c r="E335" s="201" t="str" cm="1">
        <f t="array" ref="E335">INDEX($AJ:$AS,MATCH($A335,$AJ:$AJ,0),E$1)</f>
        <v>击杀海星</v>
      </c>
      <c r="F335" s="201" cm="1">
        <f t="array" ref="F335">INDEX($AJ:$AS,MATCH($A335,$AJ:$AJ,0),F$1)</f>
        <v>0</v>
      </c>
      <c r="G335" s="201" t="str" cm="1">
        <f t="array" ref="G335">INDEX($AJ:$AS,MATCH($A335,$AJ:$AJ,0),G$1)</f>
        <v>จัดการ Aster</v>
      </c>
      <c r="H335" s="201" t="str" cm="1">
        <f t="array" ref="H335">INDEX($AJ:$AS,MATCH($A335,$AJ:$AJ,0),H$1)</f>
        <v>Kalahkan Aster</v>
      </c>
      <c r="I335" s="201" t="str" cm="1">
        <f t="array" ref="I335">INDEX($AJ:$AS,MATCH($A335,$AJ:$AJ,0),I$1)</f>
        <v>Talunin ang Aster</v>
      </c>
      <c r="J335" s="201" t="str" cm="1">
        <f t="array" ref="J335">INDEX($AJ:$AS,MATCH($A335,$AJ:$AJ,0),J$1)</f>
        <v>Tewaskan Aster</v>
      </c>
      <c r="K335" s="31">
        <v>0</v>
      </c>
      <c r="L335" s="31">
        <v>142334</v>
      </c>
      <c r="M335" s="31" t="str">
        <f>'가이드 작업용'!M335</f>
        <v>에스터 처치</v>
      </c>
      <c r="N335" s="31" t="str">
        <f t="shared" si="116"/>
        <v>-</v>
      </c>
      <c r="AJ335" s="251"/>
      <c r="AK335" s="252"/>
      <c r="AL335" s="252"/>
      <c r="AM335" s="252"/>
      <c r="AN335" s="252"/>
      <c r="AO335" s="252"/>
      <c r="AP335" s="252"/>
      <c r="AQ335" s="252"/>
      <c r="AR335" s="252"/>
      <c r="AS335" s="252"/>
      <c r="AT335" s="252"/>
      <c r="AU335" s="252"/>
      <c r="AV335" s="252"/>
      <c r="AW335" s="252"/>
      <c r="AX335" s="252"/>
      <c r="AY335" s="252"/>
      <c r="AZ335" s="252"/>
      <c r="BA335" s="252"/>
      <c r="BB335" s="252"/>
      <c r="BC335" s="252"/>
      <c r="BD335" s="252"/>
      <c r="BE335" s="252"/>
      <c r="BF335" s="252"/>
      <c r="BI335" s="248">
        <v>242334</v>
      </c>
      <c r="BJ335" s="249" t="str">
        <f t="shared" si="117"/>
        <v>메인 퀘스트 334 클리어</v>
      </c>
      <c r="BK335" s="250" t="str">
        <f t="shared" si="118"/>
        <v>Main Quest 334 Clear</v>
      </c>
      <c r="BL335" s="250" t="str">
        <f t="shared" si="119"/>
        <v>主線任務334通關</v>
      </c>
      <c r="BM335" s="250" t="str">
        <f t="shared" si="120"/>
        <v>通关主线任务334</v>
      </c>
      <c r="BN335" s="250" t="str">
        <f t="shared" si="121"/>
        <v>メインクエスト334クリア</v>
      </c>
      <c r="BO335" s="250" t="str">
        <f t="shared" si="122"/>
        <v>เคลียร์ Main Quest 334</v>
      </c>
      <c r="BP335" s="250" t="str">
        <f t="shared" si="123"/>
        <v>Misi Utama 334 Selesai</v>
      </c>
      <c r="BQ335" s="250" t="str">
        <f t="shared" si="124"/>
        <v>Tagumpay sa Pangunahing Quest 334</v>
      </c>
      <c r="BR335" s="250" t="str">
        <f t="shared" si="125"/>
        <v>Selesai Pencarian Utama 334</v>
      </c>
    </row>
    <row r="336" spans="1:70" ht="12.75" thickBot="1" x14ac:dyDescent="0.25">
      <c r="A336" s="31">
        <v>142335</v>
      </c>
      <c r="B336" s="201" t="str" cm="1">
        <f t="array" ref="B336">INDEX($AJ:$AS,MATCH($A336,$AJ:$AJ,0),B$1)</f>
        <v>비공정 정복</v>
      </c>
      <c r="C336" s="201" t="str" cm="1">
        <f t="array" ref="C336">INDEX($AJ:$AS,MATCH($A336,$AJ:$AJ,0),C$1)</f>
        <v>Conquer Airship</v>
      </c>
      <c r="D336" s="201" t="str" cm="1">
        <f t="array" ref="D336">INDEX($AJ:$AS,MATCH($A336,$AJ:$AJ,0),D$1)</f>
        <v>征服飛空艇</v>
      </c>
      <c r="E336" s="201" t="str" cm="1">
        <f t="array" ref="E336">INDEX($AJ:$AS,MATCH($A336,$AJ:$AJ,0),E$1)</f>
        <v>征服飞空艇</v>
      </c>
      <c r="F336" s="201" cm="1">
        <f t="array" ref="F336">INDEX($AJ:$AS,MATCH($A336,$AJ:$AJ,0),F$1)</f>
        <v>0</v>
      </c>
      <c r="G336" s="201" t="str" cm="1">
        <f t="array" ref="G336">INDEX($AJ:$AS,MATCH($A336,$AJ:$AJ,0),G$1)</f>
        <v>พิชิต Airship</v>
      </c>
      <c r="H336" s="201" t="str" cm="1">
        <f t="array" ref="H336">INDEX($AJ:$AS,MATCH($A336,$AJ:$AJ,0),H$1)</f>
        <v>Taklukkan Kapal Udara</v>
      </c>
      <c r="I336" s="201" t="str" cm="1">
        <f t="array" ref="I336">INDEX($AJ:$AS,MATCH($A336,$AJ:$AJ,0),I$1)</f>
        <v>Sakupin ang Airship</v>
      </c>
      <c r="J336" s="201" t="str" cm="1">
        <f t="array" ref="J336">INDEX($AJ:$AS,MATCH($A336,$AJ:$AJ,0),J$1)</f>
        <v>Takluki Kapal Udara</v>
      </c>
      <c r="K336" s="31">
        <v>0</v>
      </c>
      <c r="L336" s="31">
        <v>142335</v>
      </c>
      <c r="M336" s="31" t="str">
        <f>'가이드 작업용'!M336</f>
        <v>비공정 정복</v>
      </c>
      <c r="N336" s="31" t="str">
        <f t="shared" si="116"/>
        <v>-</v>
      </c>
      <c r="AJ336" s="251"/>
      <c r="AK336" s="252"/>
      <c r="AL336" s="252"/>
      <c r="AM336" s="252"/>
      <c r="AN336" s="252"/>
      <c r="AO336" s="252"/>
      <c r="AP336" s="252"/>
      <c r="AQ336" s="252"/>
      <c r="AR336" s="252"/>
      <c r="AS336" s="252"/>
      <c r="AT336" s="252"/>
      <c r="AU336" s="252"/>
      <c r="AV336" s="252"/>
      <c r="AW336" s="252"/>
      <c r="AX336" s="252"/>
      <c r="AY336" s="252"/>
      <c r="AZ336" s="252"/>
      <c r="BA336" s="252"/>
      <c r="BB336" s="252"/>
      <c r="BC336" s="252"/>
      <c r="BD336" s="252"/>
      <c r="BE336" s="252"/>
      <c r="BF336" s="252"/>
      <c r="BI336" s="248">
        <v>242335</v>
      </c>
      <c r="BJ336" s="249" t="str">
        <f t="shared" si="117"/>
        <v>메인 퀘스트 335 클리어</v>
      </c>
      <c r="BK336" s="250" t="str">
        <f t="shared" si="118"/>
        <v>Main Quest 335 Clear</v>
      </c>
      <c r="BL336" s="250" t="str">
        <f t="shared" si="119"/>
        <v>主線任務335通關</v>
      </c>
      <c r="BM336" s="250" t="str">
        <f t="shared" si="120"/>
        <v>通关主线任务335</v>
      </c>
      <c r="BN336" s="250" t="str">
        <f t="shared" si="121"/>
        <v>メインクエスト335クリア</v>
      </c>
      <c r="BO336" s="250" t="str">
        <f t="shared" si="122"/>
        <v>เคลียร์ Main Quest 335</v>
      </c>
      <c r="BP336" s="250" t="str">
        <f t="shared" si="123"/>
        <v>Misi Utama 335 Selesai</v>
      </c>
      <c r="BQ336" s="250" t="str">
        <f t="shared" si="124"/>
        <v>Tagumpay sa Pangunahing Quest 335</v>
      </c>
      <c r="BR336" s="250" t="str">
        <f t="shared" si="125"/>
        <v>Selesai Pencarian Utama 335</v>
      </c>
    </row>
    <row r="337" spans="1:70" ht="12.75" thickBot="1" x14ac:dyDescent="0.25">
      <c r="A337" s="31">
        <v>142336</v>
      </c>
      <c r="B337" s="201" t="str" cm="1">
        <f t="array" ref="B337">INDEX($AJ:$AS,MATCH($A337,$AJ:$AJ,0),B$1)</f>
        <v>MVP 처치</v>
      </c>
      <c r="C337" s="201" t="str" cm="1">
        <f t="array" ref="C337">INDEX($AJ:$AS,MATCH($A337,$AJ:$AJ,0),C$1)</f>
        <v>Defeat MVP</v>
      </c>
      <c r="D337" s="201" t="str" cm="1">
        <f t="array" ref="D337">INDEX($AJ:$AS,MATCH($A337,$AJ:$AJ,0),D$1)</f>
        <v>擊敗MVP</v>
      </c>
      <c r="E337" s="201" t="str" cm="1">
        <f t="array" ref="E337">INDEX($AJ:$AS,MATCH($A337,$AJ:$AJ,0),E$1)</f>
        <v>击杀MVP</v>
      </c>
      <c r="F337" s="201" t="str" cm="1">
        <f t="array" ref="F337">INDEX($AJ:$AS,MATCH($A337,$AJ:$AJ,0),F$1)</f>
        <v>一次転職</v>
      </c>
      <c r="G337" s="201" t="str" cm="1">
        <f t="array" ref="G337">INDEX($AJ:$AS,MATCH($A337,$AJ:$AJ,0),G$1)</f>
        <v>จัดการ MVP</v>
      </c>
      <c r="H337" s="201" t="str" cm="1">
        <f t="array" ref="H337">INDEX($AJ:$AS,MATCH($A337,$AJ:$AJ,0),H$1)</f>
        <v>Kalahkan MVP</v>
      </c>
      <c r="I337" s="201" t="str" cm="1">
        <f t="array" ref="I337">INDEX($AJ:$AS,MATCH($A337,$AJ:$AJ,0),I$1)</f>
        <v>Talunin ang MVP</v>
      </c>
      <c r="J337" s="201" t="str" cm="1">
        <f t="array" ref="J337">INDEX($AJ:$AS,MATCH($A337,$AJ:$AJ,0),J$1)</f>
        <v>Tewaskan MVP</v>
      </c>
      <c r="K337" s="31">
        <v>0</v>
      </c>
      <c r="L337" s="31">
        <v>142336</v>
      </c>
      <c r="M337" s="31" t="str">
        <f>'가이드 작업용'!M337</f>
        <v>MVP 처치</v>
      </c>
      <c r="N337" s="31" t="str">
        <f t="shared" si="116"/>
        <v>-</v>
      </c>
      <c r="AJ337" s="251"/>
      <c r="AK337" s="252"/>
      <c r="AL337" s="252"/>
      <c r="AM337" s="252"/>
      <c r="AN337" s="252"/>
      <c r="AO337" s="252"/>
      <c r="AP337" s="252"/>
      <c r="AQ337" s="252"/>
      <c r="AR337" s="252"/>
      <c r="AS337" s="252"/>
      <c r="AT337" s="252"/>
      <c r="AU337" s="252"/>
      <c r="AV337" s="252"/>
      <c r="AW337" s="252"/>
      <c r="AX337" s="252"/>
      <c r="AY337" s="252"/>
      <c r="AZ337" s="252"/>
      <c r="BA337" s="252"/>
      <c r="BB337" s="252"/>
      <c r="BC337" s="252"/>
      <c r="BD337" s="252"/>
      <c r="BE337" s="252"/>
      <c r="BF337" s="252"/>
      <c r="BI337" s="248">
        <v>242336</v>
      </c>
      <c r="BJ337" s="249" t="str">
        <f t="shared" si="117"/>
        <v>메인 퀘스트 336 클리어</v>
      </c>
      <c r="BK337" s="250" t="str">
        <f t="shared" si="118"/>
        <v>Main Quest 336 Clear</v>
      </c>
      <c r="BL337" s="250" t="str">
        <f t="shared" si="119"/>
        <v>主線任務336通關</v>
      </c>
      <c r="BM337" s="250" t="str">
        <f t="shared" si="120"/>
        <v>通关主线任务336</v>
      </c>
      <c r="BN337" s="250" t="str">
        <f t="shared" si="121"/>
        <v>メインクエスト336クリア</v>
      </c>
      <c r="BO337" s="250" t="str">
        <f t="shared" si="122"/>
        <v>เคลียร์ Main Quest 336</v>
      </c>
      <c r="BP337" s="250" t="str">
        <f t="shared" si="123"/>
        <v>Misi Utama 336 Selesai</v>
      </c>
      <c r="BQ337" s="250" t="str">
        <f t="shared" si="124"/>
        <v>Tagumpay sa Pangunahing Quest 336</v>
      </c>
      <c r="BR337" s="250" t="str">
        <f t="shared" si="125"/>
        <v>Selesai Pencarian Utama 336</v>
      </c>
    </row>
    <row r="338" spans="1:70" ht="12.75" thickBot="1" x14ac:dyDescent="0.25">
      <c r="A338" s="31">
        <v>142337</v>
      </c>
      <c r="B338" s="201" t="str" cm="1">
        <f t="array" ref="B338">INDEX($AJ:$AS,MATCH($A338,$AJ:$AJ,0),B$1)</f>
        <v>에스터 보스 처치</v>
      </c>
      <c r="C338" s="201" t="str" cm="1">
        <f t="array" ref="C338">INDEX($AJ:$AS,MATCH($A338,$AJ:$AJ,0),C$1)</f>
        <v>Defeat Aster Boss</v>
      </c>
      <c r="D338" s="201" t="str" cm="1">
        <f t="array" ref="D338">INDEX($AJ:$AS,MATCH($A338,$AJ:$AJ,0),D$1)</f>
        <v>擊敗海星BOSS</v>
      </c>
      <c r="E338" s="201" t="str" cm="1">
        <f t="array" ref="E338">INDEX($AJ:$AS,MATCH($A338,$AJ:$AJ,0),E$1)</f>
        <v>击杀海星BOSS</v>
      </c>
      <c r="F338" s="201" cm="1">
        <f t="array" ref="F338">INDEX($AJ:$AS,MATCH($A338,$AJ:$AJ,0),F$1)</f>
        <v>0</v>
      </c>
      <c r="G338" s="201" t="str" cm="1">
        <f t="array" ref="G338">INDEX($AJ:$AS,MATCH($A338,$AJ:$AJ,0),G$1)</f>
        <v>จัดการ Aster BOSS</v>
      </c>
      <c r="H338" s="201" t="str" cm="1">
        <f t="array" ref="H338">INDEX($AJ:$AS,MATCH($A338,$AJ:$AJ,0),H$1)</f>
        <v>Kalahkan Bos Aster</v>
      </c>
      <c r="I338" s="201" t="str" cm="1">
        <f t="array" ref="I338">INDEX($AJ:$AS,MATCH($A338,$AJ:$AJ,0),I$1)</f>
        <v>Talunin ang Aster Boss</v>
      </c>
      <c r="J338" s="201" t="str" cm="1">
        <f t="array" ref="J338">INDEX($AJ:$AS,MATCH($A338,$AJ:$AJ,0),J$1)</f>
        <v>Tewaskan Boss Aster</v>
      </c>
      <c r="K338" s="31">
        <v>0</v>
      </c>
      <c r="L338" s="31">
        <v>142337</v>
      </c>
      <c r="M338" s="31" t="str">
        <f>'가이드 작업용'!M338</f>
        <v>에스터 보스 처치</v>
      </c>
      <c r="N338" s="31" t="str">
        <f t="shared" si="116"/>
        <v>-</v>
      </c>
      <c r="AJ338" s="251"/>
      <c r="AK338" s="252"/>
      <c r="AL338" s="252"/>
      <c r="AM338" s="252"/>
      <c r="AN338" s="252"/>
      <c r="AO338" s="252"/>
      <c r="AP338" s="252"/>
      <c r="AQ338" s="252"/>
      <c r="AR338" s="252"/>
      <c r="AS338" s="252"/>
      <c r="AT338" s="252"/>
      <c r="AU338" s="252"/>
      <c r="AV338" s="252"/>
      <c r="AW338" s="252"/>
      <c r="AX338" s="252"/>
      <c r="AY338" s="252"/>
      <c r="AZ338" s="252"/>
      <c r="BA338" s="252"/>
      <c r="BB338" s="252"/>
      <c r="BC338" s="252"/>
      <c r="BD338" s="252"/>
      <c r="BE338" s="252"/>
      <c r="BF338" s="252"/>
      <c r="BI338" s="248">
        <v>242337</v>
      </c>
      <c r="BJ338" s="249" t="str">
        <f t="shared" si="117"/>
        <v>메인 퀘스트 337 클리어</v>
      </c>
      <c r="BK338" s="250" t="str">
        <f t="shared" si="118"/>
        <v>Main Quest 337 Clear</v>
      </c>
      <c r="BL338" s="250" t="str">
        <f t="shared" si="119"/>
        <v>主線任務337通關</v>
      </c>
      <c r="BM338" s="250" t="str">
        <f t="shared" si="120"/>
        <v>通关主线任务337</v>
      </c>
      <c r="BN338" s="250" t="str">
        <f t="shared" si="121"/>
        <v>メインクエスト337クリア</v>
      </c>
      <c r="BO338" s="250" t="str">
        <f t="shared" si="122"/>
        <v>เคลียร์ Main Quest 337</v>
      </c>
      <c r="BP338" s="250" t="str">
        <f t="shared" si="123"/>
        <v>Misi Utama 337 Selesai</v>
      </c>
      <c r="BQ338" s="250" t="str">
        <f t="shared" si="124"/>
        <v>Tagumpay sa Pangunahing Quest 337</v>
      </c>
      <c r="BR338" s="250" t="str">
        <f t="shared" si="125"/>
        <v>Selesai Pencarian Utama 337</v>
      </c>
    </row>
    <row r="339" spans="1:70" ht="12.75" thickBot="1" x14ac:dyDescent="0.25">
      <c r="A339" s="31">
        <v>142338</v>
      </c>
      <c r="B339" s="201" t="str" cm="1">
        <f t="array" ref="B339">INDEX($AJ:$AS,MATCH($A339,$AJ:$AJ,0),B$1)</f>
        <v>머맨 처치</v>
      </c>
      <c r="C339" s="201" t="str" cm="1">
        <f t="array" ref="C339">INDEX($AJ:$AS,MATCH($A339,$AJ:$AJ,0),C$1)</f>
        <v>Defeat Merman</v>
      </c>
      <c r="D339" s="201" t="str" cm="1">
        <f t="array" ref="D339">INDEX($AJ:$AS,MATCH($A339,$AJ:$AJ,0),D$1)</f>
        <v>擊敗人魚士兵</v>
      </c>
      <c r="E339" s="201" t="str" cm="1">
        <f t="array" ref="E339">INDEX($AJ:$AS,MATCH($A339,$AJ:$AJ,0),E$1)</f>
        <v>击杀人鱼士兵</v>
      </c>
      <c r="F339" s="201" cm="1">
        <f t="array" ref="F339">INDEX($AJ:$AS,MATCH($A339,$AJ:$AJ,0),F$1)</f>
        <v>0</v>
      </c>
      <c r="G339" s="201" t="str" cm="1">
        <f t="array" ref="G339">INDEX($AJ:$AS,MATCH($A339,$AJ:$AJ,0),G$1)</f>
        <v>จัดการ Merman</v>
      </c>
      <c r="H339" s="201" t="str" cm="1">
        <f t="array" ref="H339">INDEX($AJ:$AS,MATCH($A339,$AJ:$AJ,0),H$1)</f>
        <v>Kalahkan Merman</v>
      </c>
      <c r="I339" s="201" t="str" cm="1">
        <f t="array" ref="I339">INDEX($AJ:$AS,MATCH($A339,$AJ:$AJ,0),I$1)</f>
        <v>Talunin ang Merman</v>
      </c>
      <c r="J339" s="201" t="str" cm="1">
        <f t="array" ref="J339">INDEX($AJ:$AS,MATCH($A339,$AJ:$AJ,0),J$1)</f>
        <v>Tewaskan Ikan Duyung Jantan</v>
      </c>
      <c r="K339" s="31">
        <v>0</v>
      </c>
      <c r="L339" s="31">
        <v>142338</v>
      </c>
      <c r="M339" s="31" t="str">
        <f>'가이드 작업용'!M339</f>
        <v>머맨 처치</v>
      </c>
      <c r="N339" s="31" t="str">
        <f t="shared" si="116"/>
        <v>-</v>
      </c>
      <c r="AJ339" s="251"/>
      <c r="AK339" s="252"/>
      <c r="AL339" s="252"/>
      <c r="AM339" s="252"/>
      <c r="AN339" s="252"/>
      <c r="AO339" s="252"/>
      <c r="AP339" s="252"/>
      <c r="AQ339" s="252"/>
      <c r="AR339" s="252"/>
      <c r="AS339" s="252"/>
      <c r="AT339" s="252"/>
      <c r="AU339" s="252"/>
      <c r="AV339" s="252"/>
      <c r="AW339" s="252"/>
      <c r="AX339" s="252"/>
      <c r="AY339" s="252"/>
      <c r="AZ339" s="252"/>
      <c r="BA339" s="252"/>
      <c r="BB339" s="252"/>
      <c r="BC339" s="252"/>
      <c r="BD339" s="252"/>
      <c r="BE339" s="252"/>
      <c r="BF339" s="252"/>
      <c r="BI339" s="248">
        <v>242338</v>
      </c>
      <c r="BJ339" s="249" t="str">
        <f t="shared" si="117"/>
        <v>메인 퀘스트 338 클리어</v>
      </c>
      <c r="BK339" s="250" t="str">
        <f t="shared" si="118"/>
        <v>Main Quest 338 Clear</v>
      </c>
      <c r="BL339" s="250" t="str">
        <f t="shared" si="119"/>
        <v>主線任務338通關</v>
      </c>
      <c r="BM339" s="250" t="str">
        <f t="shared" si="120"/>
        <v>通关主线任务338</v>
      </c>
      <c r="BN339" s="250" t="str">
        <f t="shared" si="121"/>
        <v>メインクエスト338クリア</v>
      </c>
      <c r="BO339" s="250" t="str">
        <f t="shared" si="122"/>
        <v>เคลียร์ Main Quest 338</v>
      </c>
      <c r="BP339" s="250" t="str">
        <f t="shared" si="123"/>
        <v>Misi Utama 338 Selesai</v>
      </c>
      <c r="BQ339" s="250" t="str">
        <f t="shared" si="124"/>
        <v>Tagumpay sa Pangunahing Quest 338</v>
      </c>
      <c r="BR339" s="250" t="str">
        <f t="shared" si="125"/>
        <v>Selesai Pencarian Utama 338</v>
      </c>
    </row>
    <row r="340" spans="1:70" ht="12.75" thickBot="1" x14ac:dyDescent="0.25">
      <c r="A340" s="31">
        <v>142339</v>
      </c>
      <c r="B340" s="201" t="str" cm="1">
        <f t="array" ref="B340">INDEX($AJ:$AS,MATCH($A340,$AJ:$AJ,0),B$1)</f>
        <v>무한의 공간, 타오군 카</v>
      </c>
      <c r="C340" s="201" t="str" cm="1">
        <f t="array" ref="C340">INDEX($AJ:$AS,MATCH($A340,$AJ:$AJ,0),C$1)</f>
        <v>Space of Infinite, Tao Gunka</v>
      </c>
      <c r="D340" s="201" t="str" cm="1">
        <f t="array" ref="D340">INDEX($AJ:$AS,MATCH($A340,$AJ:$AJ,0),D$1)</f>
        <v>無限空間，塔奧群卡</v>
      </c>
      <c r="E340" s="201" t="str" cm="1">
        <f t="array" ref="E340">INDEX($AJ:$AS,MATCH($A340,$AJ:$AJ,0),E$1)</f>
        <v>无限空间，塔奥群卡</v>
      </c>
      <c r="F340" s="201" cm="1">
        <f t="array" ref="F340">INDEX($AJ:$AS,MATCH($A340,$AJ:$AJ,0),F$1)</f>
        <v>0</v>
      </c>
      <c r="G340" s="201" t="str" cm="1">
        <f t="array" ref="G340">INDEX($AJ:$AS,MATCH($A340,$AJ:$AJ,0),G$1)</f>
        <v>Space of Infinite, Tao Gunka</v>
      </c>
      <c r="H340" s="201" t="str" cm="1">
        <f t="array" ref="H340">INDEX($AJ:$AS,MATCH($A340,$AJ:$AJ,0),H$1)</f>
        <v>Ruang Tak Terbatas, Tao Gunka</v>
      </c>
      <c r="I340" s="201" t="str" cm="1">
        <f t="array" ref="I340">INDEX($AJ:$AS,MATCH($A340,$AJ:$AJ,0),I$1)</f>
        <v>Space of Infinite, Tao Gunka</v>
      </c>
      <c r="J340" s="201" t="str" cm="1">
        <f t="array" ref="J340">INDEX($AJ:$AS,MATCH($A340,$AJ:$AJ,0),J$1)</f>
        <v>Ruang Infinit, Tao Gunka</v>
      </c>
      <c r="K340" s="31">
        <v>0</v>
      </c>
      <c r="L340" s="31">
        <v>142339</v>
      </c>
      <c r="M340" s="31" t="str">
        <f>'가이드 작업용'!M340</f>
        <v>무한의 공간, 타오군 카</v>
      </c>
      <c r="N340" s="31" t="str">
        <f t="shared" si="116"/>
        <v>-</v>
      </c>
      <c r="AJ340" s="251"/>
      <c r="AK340" s="252"/>
      <c r="AL340" s="252"/>
      <c r="AM340" s="252"/>
      <c r="AN340" s="252"/>
      <c r="AO340" s="252"/>
      <c r="AP340" s="252"/>
      <c r="AQ340" s="252"/>
      <c r="AR340" s="252"/>
      <c r="AS340" s="252"/>
      <c r="AT340" s="252"/>
      <c r="AU340" s="252"/>
      <c r="AV340" s="252"/>
      <c r="AW340" s="252"/>
      <c r="AX340" s="252"/>
      <c r="AY340" s="252"/>
      <c r="AZ340" s="252"/>
      <c r="BA340" s="252"/>
      <c r="BB340" s="252"/>
      <c r="BC340" s="252"/>
      <c r="BD340" s="252"/>
      <c r="BE340" s="252"/>
      <c r="BF340" s="252"/>
      <c r="BI340" s="248">
        <v>242339</v>
      </c>
      <c r="BJ340" s="249" t="str">
        <f t="shared" si="117"/>
        <v>메인 퀘스트 339 클리어</v>
      </c>
      <c r="BK340" s="250" t="str">
        <f t="shared" si="118"/>
        <v>Main Quest 339 Clear</v>
      </c>
      <c r="BL340" s="250" t="str">
        <f t="shared" si="119"/>
        <v>主線任務339通關</v>
      </c>
      <c r="BM340" s="250" t="str">
        <f t="shared" si="120"/>
        <v>通关主线任务339</v>
      </c>
      <c r="BN340" s="250" t="str">
        <f t="shared" si="121"/>
        <v>メインクエスト339クリア</v>
      </c>
      <c r="BO340" s="250" t="str">
        <f t="shared" si="122"/>
        <v>เคลียร์ Main Quest 339</v>
      </c>
      <c r="BP340" s="250" t="str">
        <f t="shared" si="123"/>
        <v>Misi Utama 339 Selesai</v>
      </c>
      <c r="BQ340" s="250" t="str">
        <f t="shared" si="124"/>
        <v>Tagumpay sa Pangunahing Quest 339</v>
      </c>
      <c r="BR340" s="250" t="str">
        <f t="shared" si="125"/>
        <v>Selesai Pencarian Utama 339</v>
      </c>
    </row>
    <row r="341" spans="1:70" ht="12.75" thickBot="1" x14ac:dyDescent="0.25">
      <c r="A341" s="31">
        <v>142340</v>
      </c>
      <c r="B341" s="201" t="str" cm="1">
        <f t="array" ref="B341">INDEX($AJ:$AS,MATCH($A341,$AJ:$AJ,0),B$1)</f>
        <v>MVP 처치</v>
      </c>
      <c r="C341" s="201" t="str" cm="1">
        <f t="array" ref="C341">INDEX($AJ:$AS,MATCH($A341,$AJ:$AJ,0),C$1)</f>
        <v>Defeat MVP</v>
      </c>
      <c r="D341" s="201" t="str" cm="1">
        <f t="array" ref="D341">INDEX($AJ:$AS,MATCH($A341,$AJ:$AJ,0),D$1)</f>
        <v>擊敗MVP</v>
      </c>
      <c r="E341" s="201" t="str" cm="1">
        <f t="array" ref="E341">INDEX($AJ:$AS,MATCH($A341,$AJ:$AJ,0),E$1)</f>
        <v>击杀MVP</v>
      </c>
      <c r="F341" s="201" t="str" cm="1">
        <f t="array" ref="F341">INDEX($AJ:$AS,MATCH($A341,$AJ:$AJ,0),F$1)</f>
        <v>一次転職</v>
      </c>
      <c r="G341" s="201" t="str" cm="1">
        <f t="array" ref="G341">INDEX($AJ:$AS,MATCH($A341,$AJ:$AJ,0),G$1)</f>
        <v>จัดการ MVP</v>
      </c>
      <c r="H341" s="201" t="str" cm="1">
        <f t="array" ref="H341">INDEX($AJ:$AS,MATCH($A341,$AJ:$AJ,0),H$1)</f>
        <v>Kalahkan MVP</v>
      </c>
      <c r="I341" s="201" t="str" cm="1">
        <f t="array" ref="I341">INDEX($AJ:$AS,MATCH($A341,$AJ:$AJ,0),I$1)</f>
        <v>Talunin ang MVP</v>
      </c>
      <c r="J341" s="201" t="str" cm="1">
        <f t="array" ref="J341">INDEX($AJ:$AS,MATCH($A341,$AJ:$AJ,0),J$1)</f>
        <v>Tewaskan MVP</v>
      </c>
      <c r="K341" s="31">
        <v>0</v>
      </c>
      <c r="L341" s="31">
        <v>142340</v>
      </c>
      <c r="M341" s="31" t="str">
        <f>'가이드 작업용'!M341</f>
        <v>MVP 처치</v>
      </c>
      <c r="N341" s="31" t="str">
        <f t="shared" si="116"/>
        <v>-</v>
      </c>
      <c r="AJ341" s="251"/>
      <c r="AK341" s="252"/>
      <c r="AL341" s="252"/>
      <c r="AM341" s="252"/>
      <c r="AN341" s="252"/>
      <c r="AO341" s="252"/>
      <c r="AP341" s="252"/>
      <c r="AQ341" s="252"/>
      <c r="AR341" s="252"/>
      <c r="AS341" s="252"/>
      <c r="AT341" s="252"/>
      <c r="AU341" s="252"/>
      <c r="AV341" s="252"/>
      <c r="AW341" s="252"/>
      <c r="AX341" s="252"/>
      <c r="AY341" s="252"/>
      <c r="AZ341" s="252"/>
      <c r="BA341" s="252"/>
      <c r="BB341" s="252"/>
      <c r="BC341" s="252"/>
      <c r="BD341" s="252"/>
      <c r="BE341" s="252"/>
      <c r="BF341" s="252"/>
      <c r="BI341" s="248">
        <v>242340</v>
      </c>
      <c r="BJ341" s="249" t="str">
        <f t="shared" si="117"/>
        <v>메인 퀘스트 340 클리어</v>
      </c>
      <c r="BK341" s="250" t="str">
        <f t="shared" si="118"/>
        <v>Main Quest 340 Clear</v>
      </c>
      <c r="BL341" s="250" t="str">
        <f t="shared" si="119"/>
        <v>主線任務340通關</v>
      </c>
      <c r="BM341" s="250" t="str">
        <f t="shared" si="120"/>
        <v>通关主线任务340</v>
      </c>
      <c r="BN341" s="250" t="str">
        <f t="shared" si="121"/>
        <v>メインクエスト340クリア</v>
      </c>
      <c r="BO341" s="250" t="str">
        <f t="shared" si="122"/>
        <v>เคลียร์ Main Quest 340</v>
      </c>
      <c r="BP341" s="250" t="str">
        <f t="shared" si="123"/>
        <v>Misi Utama 340 Selesai</v>
      </c>
      <c r="BQ341" s="250" t="str">
        <f t="shared" si="124"/>
        <v>Tagumpay sa Pangunahing Quest 340</v>
      </c>
      <c r="BR341" s="250" t="str">
        <f t="shared" si="125"/>
        <v>Selesai Pencarian Utama 340</v>
      </c>
    </row>
    <row r="342" spans="1:70" ht="12.75" thickBot="1" x14ac:dyDescent="0.25">
      <c r="A342" s="31">
        <v>142341</v>
      </c>
      <c r="B342" s="201" t="str" cm="1">
        <f t="array" ref="B342">INDEX($AJ:$AS,MATCH($A342,$AJ:$AJ,0),B$1)</f>
        <v>머맨 보스 처치</v>
      </c>
      <c r="C342" s="201" t="str" cm="1">
        <f t="array" ref="C342">INDEX($AJ:$AS,MATCH($A342,$AJ:$AJ,0),C$1)</f>
        <v>Defeat Merman Boss</v>
      </c>
      <c r="D342" s="201" t="str" cm="1">
        <f t="array" ref="D342">INDEX($AJ:$AS,MATCH($A342,$AJ:$AJ,0),D$1)</f>
        <v>擊敗人魚士兵BOSS</v>
      </c>
      <c r="E342" s="201" t="str" cm="1">
        <f t="array" ref="E342">INDEX($AJ:$AS,MATCH($A342,$AJ:$AJ,0),E$1)</f>
        <v>击杀人鱼士兵BOSS</v>
      </c>
      <c r="F342" s="201" cm="1">
        <f t="array" ref="F342">INDEX($AJ:$AS,MATCH($A342,$AJ:$AJ,0),F$1)</f>
        <v>0</v>
      </c>
      <c r="G342" s="201" t="str" cm="1">
        <f t="array" ref="G342">INDEX($AJ:$AS,MATCH($A342,$AJ:$AJ,0),G$1)</f>
        <v>จัดการ Merman BOSS</v>
      </c>
      <c r="H342" s="201" t="str" cm="1">
        <f t="array" ref="H342">INDEX($AJ:$AS,MATCH($A342,$AJ:$AJ,0),H$1)</f>
        <v>Kalahkan Bos Merman</v>
      </c>
      <c r="I342" s="201" t="str" cm="1">
        <f t="array" ref="I342">INDEX($AJ:$AS,MATCH($A342,$AJ:$AJ,0),I$1)</f>
        <v>Talunin ang Merman Boss</v>
      </c>
      <c r="J342" s="201" t="str" cm="1">
        <f t="array" ref="J342">INDEX($AJ:$AS,MATCH($A342,$AJ:$AJ,0),J$1)</f>
        <v>Tewaskan Boss Ikan Duyung Jantan</v>
      </c>
      <c r="K342" s="31">
        <v>0</v>
      </c>
      <c r="L342" s="31">
        <v>142341</v>
      </c>
      <c r="M342" s="31" t="str">
        <f>'가이드 작업용'!M342</f>
        <v>머맨 보스 처치</v>
      </c>
      <c r="N342" s="31" t="str">
        <f t="shared" si="116"/>
        <v>-</v>
      </c>
      <c r="AJ342" s="251"/>
      <c r="AK342" s="252"/>
      <c r="AL342" s="252"/>
      <c r="AM342" s="252"/>
      <c r="AN342" s="252"/>
      <c r="AO342" s="252"/>
      <c r="AP342" s="252"/>
      <c r="AQ342" s="252"/>
      <c r="AR342" s="252"/>
      <c r="AS342" s="252"/>
      <c r="AT342" s="252"/>
      <c r="AU342" s="252"/>
      <c r="AV342" s="252"/>
      <c r="AW342" s="252"/>
      <c r="AX342" s="252"/>
      <c r="AY342" s="252"/>
      <c r="AZ342" s="252"/>
      <c r="BA342" s="252"/>
      <c r="BB342" s="252"/>
      <c r="BC342" s="252"/>
      <c r="BD342" s="252"/>
      <c r="BE342" s="252"/>
      <c r="BF342" s="252"/>
      <c r="BI342" s="248">
        <v>242341</v>
      </c>
      <c r="BJ342" s="249" t="str">
        <f t="shared" si="117"/>
        <v>메인 퀘스트 341 클리어</v>
      </c>
      <c r="BK342" s="250" t="str">
        <f t="shared" si="118"/>
        <v>Main Quest 341 Clear</v>
      </c>
      <c r="BL342" s="250" t="str">
        <f t="shared" si="119"/>
        <v>主線任務341通關</v>
      </c>
      <c r="BM342" s="250" t="str">
        <f t="shared" si="120"/>
        <v>通关主线任务341</v>
      </c>
      <c r="BN342" s="250" t="str">
        <f t="shared" si="121"/>
        <v>メインクエスト341クリア</v>
      </c>
      <c r="BO342" s="250" t="str">
        <f t="shared" si="122"/>
        <v>เคลียร์ Main Quest 341</v>
      </c>
      <c r="BP342" s="250" t="str">
        <f t="shared" si="123"/>
        <v>Misi Utama 341 Selesai</v>
      </c>
      <c r="BQ342" s="250" t="str">
        <f t="shared" si="124"/>
        <v>Tagumpay sa Pangunahing Quest 341</v>
      </c>
      <c r="BR342" s="250" t="str">
        <f t="shared" si="125"/>
        <v>Selesai Pencarian Utama 341</v>
      </c>
    </row>
    <row r="343" spans="1:70" ht="12.75" thickBot="1" x14ac:dyDescent="0.25">
      <c r="A343" s="31">
        <v>142342</v>
      </c>
      <c r="B343" s="201" t="str" cm="1">
        <f t="array" ref="B343">INDEX($AJ:$AS,MATCH($A343,$AJ:$AJ,0),B$1)</f>
        <v>트라이 조인트 처치</v>
      </c>
      <c r="C343" s="201" t="str" cm="1">
        <f t="array" ref="C343">INDEX($AJ:$AS,MATCH($A343,$AJ:$AJ,0),C$1)</f>
        <v>Defeat Tri Joint</v>
      </c>
      <c r="D343" s="201" t="str" cm="1">
        <f t="array" ref="D343">INDEX($AJ:$AS,MATCH($A343,$AJ:$AJ,0),D$1)</f>
        <v>擊敗三葉蟲</v>
      </c>
      <c r="E343" s="201" t="str" cm="1">
        <f t="array" ref="E343">INDEX($AJ:$AS,MATCH($A343,$AJ:$AJ,0),E$1)</f>
        <v>击杀三叶虫</v>
      </c>
      <c r="F343" s="201" cm="1">
        <f t="array" ref="F343">INDEX($AJ:$AS,MATCH($A343,$AJ:$AJ,0),F$1)</f>
        <v>0</v>
      </c>
      <c r="G343" s="201" t="str" cm="1">
        <f t="array" ref="G343">INDEX($AJ:$AS,MATCH($A343,$AJ:$AJ,0),G$1)</f>
        <v>จัดการ Tri Joint</v>
      </c>
      <c r="H343" s="201" t="str" cm="1">
        <f t="array" ref="H343">INDEX($AJ:$AS,MATCH($A343,$AJ:$AJ,0),H$1)</f>
        <v>Kalahkan Tri Joint</v>
      </c>
      <c r="I343" s="201" t="str" cm="1">
        <f t="array" ref="I343">INDEX($AJ:$AS,MATCH($A343,$AJ:$AJ,0),I$1)</f>
        <v>Talunin ang Tri Joint</v>
      </c>
      <c r="J343" s="201" t="str" cm="1">
        <f t="array" ref="J343">INDEX($AJ:$AS,MATCH($A343,$AJ:$AJ,0),J$1)</f>
        <v>Tewaskan Tri Joint</v>
      </c>
      <c r="K343" s="31">
        <v>0</v>
      </c>
      <c r="L343" s="31">
        <v>142342</v>
      </c>
      <c r="M343" s="31" t="str">
        <f>'가이드 작업용'!M343</f>
        <v>트라이 조인트 처치</v>
      </c>
      <c r="N343" s="31" t="str">
        <f t="shared" si="116"/>
        <v>-</v>
      </c>
      <c r="AJ343" s="251"/>
      <c r="AK343" s="252"/>
      <c r="AL343" s="252"/>
      <c r="AM343" s="252"/>
      <c r="AN343" s="252"/>
      <c r="AO343" s="252"/>
      <c r="AP343" s="252"/>
      <c r="AQ343" s="252"/>
      <c r="AR343" s="252"/>
      <c r="AS343" s="252"/>
      <c r="AT343" s="252"/>
      <c r="AU343" s="252"/>
      <c r="AV343" s="252"/>
      <c r="AW343" s="252"/>
      <c r="AX343" s="252"/>
      <c r="AY343" s="252"/>
      <c r="AZ343" s="252"/>
      <c r="BA343" s="252"/>
      <c r="BB343" s="252"/>
      <c r="BC343" s="252"/>
      <c r="BD343" s="252"/>
      <c r="BE343" s="252"/>
      <c r="BF343" s="252"/>
      <c r="BI343" s="248">
        <v>242342</v>
      </c>
      <c r="BJ343" s="249" t="str">
        <f t="shared" si="117"/>
        <v>메인 퀘스트 342 클리어</v>
      </c>
      <c r="BK343" s="250" t="str">
        <f t="shared" si="118"/>
        <v>Main Quest 342 Clear</v>
      </c>
      <c r="BL343" s="250" t="str">
        <f t="shared" si="119"/>
        <v>主線任務342通關</v>
      </c>
      <c r="BM343" s="250" t="str">
        <f t="shared" si="120"/>
        <v>通关主线任务342</v>
      </c>
      <c r="BN343" s="250" t="str">
        <f t="shared" si="121"/>
        <v>メインクエスト342クリア</v>
      </c>
      <c r="BO343" s="250" t="str">
        <f t="shared" si="122"/>
        <v>เคลียร์ Main Quest 342</v>
      </c>
      <c r="BP343" s="250" t="str">
        <f t="shared" si="123"/>
        <v>Misi Utama 342 Selesai</v>
      </c>
      <c r="BQ343" s="250" t="str">
        <f t="shared" si="124"/>
        <v>Tagumpay sa Pangunahing Quest 342</v>
      </c>
      <c r="BR343" s="250" t="str">
        <f t="shared" si="125"/>
        <v>Selesai Pencarian Utama 342</v>
      </c>
    </row>
    <row r="344" spans="1:70" ht="12.75" thickBot="1" x14ac:dyDescent="0.25">
      <c r="A344" s="31">
        <v>142343</v>
      </c>
      <c r="B344" s="201" t="str" cm="1">
        <f t="array" ref="B344">INDEX($AJ:$AS,MATCH($A344,$AJ:$AJ,0),B$1)</f>
        <v>연구소 자료함 훔치기</v>
      </c>
      <c r="C344" s="201" t="str" cm="1">
        <f t="array" ref="C344">INDEX($AJ:$AS,MATCH($A344,$AJ:$AJ,0),C$1)</f>
        <v>Steal Laboratory Data Box</v>
      </c>
      <c r="D344" s="201" t="str" cm="1">
        <f t="array" ref="D344">INDEX($AJ:$AS,MATCH($A344,$AJ:$AJ,0),D$1)</f>
        <v>偷取實驗室資料箱</v>
      </c>
      <c r="E344" s="201" t="str" cm="1">
        <f t="array" ref="E344">INDEX($AJ:$AS,MATCH($A344,$AJ:$AJ,0),E$1)</f>
        <v>盗取研究所资料箱</v>
      </c>
      <c r="F344" s="201" cm="1">
        <f t="array" ref="F344">INDEX($AJ:$AS,MATCH($A344,$AJ:$AJ,0),F$1)</f>
        <v>0</v>
      </c>
      <c r="G344" s="201" t="str" cm="1">
        <f t="array" ref="G344">INDEX($AJ:$AS,MATCH($A344,$AJ:$AJ,0),G$1)</f>
        <v>ขโมยกล่องข้อมูลสถาบันวิจัย</v>
      </c>
      <c r="H344" s="201" t="str" cm="1">
        <f t="array" ref="H344">INDEX($AJ:$AS,MATCH($A344,$AJ:$AJ,0),H$1)</f>
        <v>Curi Kotak Data Laboratorium</v>
      </c>
      <c r="I344" s="201" t="str" cm="1">
        <f t="array" ref="I344">INDEX($AJ:$AS,MATCH($A344,$AJ:$AJ,0),I$1)</f>
        <v>Nakawin ang Laboratory Data Box</v>
      </c>
      <c r="J344" s="201" t="str" cm="1">
        <f t="array" ref="J344">INDEX($AJ:$AS,MATCH($A344,$AJ:$AJ,0),J$1)</f>
        <v>Curi Kotak Data Makmal</v>
      </c>
      <c r="K344" s="31">
        <v>0</v>
      </c>
      <c r="L344" s="31">
        <v>142343</v>
      </c>
      <c r="M344" s="31" t="str">
        <f>'가이드 작업용'!M344</f>
        <v>연구소 자료함 훔치기</v>
      </c>
      <c r="N344" s="31" t="str">
        <f t="shared" si="116"/>
        <v>-</v>
      </c>
      <c r="AJ344" s="251"/>
      <c r="AK344" s="252"/>
      <c r="AL344" s="252"/>
      <c r="AM344" s="252"/>
      <c r="AN344" s="252"/>
      <c r="AO344" s="252"/>
      <c r="AP344" s="252"/>
      <c r="AQ344" s="252"/>
      <c r="AR344" s="252"/>
      <c r="AS344" s="252"/>
      <c r="AT344" s="252"/>
      <c r="AU344" s="252"/>
      <c r="AV344" s="252"/>
      <c r="AW344" s="252"/>
      <c r="AX344" s="252"/>
      <c r="AY344" s="252"/>
      <c r="AZ344" s="252"/>
      <c r="BA344" s="252"/>
      <c r="BB344" s="252"/>
      <c r="BC344" s="252"/>
      <c r="BD344" s="252"/>
      <c r="BE344" s="252"/>
      <c r="BF344" s="252"/>
      <c r="BI344" s="248">
        <v>242343</v>
      </c>
      <c r="BJ344" s="249" t="str">
        <f t="shared" si="117"/>
        <v>메인 퀘스트 343 클리어</v>
      </c>
      <c r="BK344" s="250" t="str">
        <f t="shared" si="118"/>
        <v>Main Quest 343 Clear</v>
      </c>
      <c r="BL344" s="250" t="str">
        <f t="shared" si="119"/>
        <v>主線任務343通關</v>
      </c>
      <c r="BM344" s="250" t="str">
        <f t="shared" si="120"/>
        <v>通关主线任务343</v>
      </c>
      <c r="BN344" s="250" t="str">
        <f t="shared" si="121"/>
        <v>メインクエスト343クリア</v>
      </c>
      <c r="BO344" s="250" t="str">
        <f t="shared" si="122"/>
        <v>เคลียร์ Main Quest 343</v>
      </c>
      <c r="BP344" s="250" t="str">
        <f t="shared" si="123"/>
        <v>Misi Utama 343 Selesai</v>
      </c>
      <c r="BQ344" s="250" t="str">
        <f t="shared" si="124"/>
        <v>Tagumpay sa Pangunahing Quest 343</v>
      </c>
      <c r="BR344" s="250" t="str">
        <f t="shared" si="125"/>
        <v>Selesai Pencarian Utama 343</v>
      </c>
    </row>
    <row r="345" spans="1:70" ht="12.75" thickBot="1" x14ac:dyDescent="0.25">
      <c r="A345" s="31">
        <v>142344</v>
      </c>
      <c r="B345" s="201" t="str" cm="1">
        <f t="array" ref="B345">INDEX($AJ:$AS,MATCH($A345,$AJ:$AJ,0),B$1)</f>
        <v>MVP 처치</v>
      </c>
      <c r="C345" s="201" t="str" cm="1">
        <f t="array" ref="C345">INDEX($AJ:$AS,MATCH($A345,$AJ:$AJ,0),C$1)</f>
        <v>Defeat MVP</v>
      </c>
      <c r="D345" s="201" t="str" cm="1">
        <f t="array" ref="D345">INDEX($AJ:$AS,MATCH($A345,$AJ:$AJ,0),D$1)</f>
        <v>擊敗MVP</v>
      </c>
      <c r="E345" s="201" t="str" cm="1">
        <f t="array" ref="E345">INDEX($AJ:$AS,MATCH($A345,$AJ:$AJ,0),E$1)</f>
        <v>击杀MVP</v>
      </c>
      <c r="F345" s="201" t="str" cm="1">
        <f t="array" ref="F345">INDEX($AJ:$AS,MATCH($A345,$AJ:$AJ,0),F$1)</f>
        <v>一次転職</v>
      </c>
      <c r="G345" s="201" t="str" cm="1">
        <f t="array" ref="G345">INDEX($AJ:$AS,MATCH($A345,$AJ:$AJ,0),G$1)</f>
        <v>จัดการ MVP</v>
      </c>
      <c r="H345" s="201" t="str" cm="1">
        <f t="array" ref="H345">INDEX($AJ:$AS,MATCH($A345,$AJ:$AJ,0),H$1)</f>
        <v>Kalahkan MVP</v>
      </c>
      <c r="I345" s="201" t="str" cm="1">
        <f t="array" ref="I345">INDEX($AJ:$AS,MATCH($A345,$AJ:$AJ,0),I$1)</f>
        <v>Talunin ang MVP</v>
      </c>
      <c r="J345" s="201" t="str" cm="1">
        <f t="array" ref="J345">INDEX($AJ:$AS,MATCH($A345,$AJ:$AJ,0),J$1)</f>
        <v>Tewaskan MVP</v>
      </c>
      <c r="K345" s="31">
        <v>0</v>
      </c>
      <c r="L345" s="31">
        <v>142344</v>
      </c>
      <c r="M345" s="31" t="str">
        <f>'가이드 작업용'!M345</f>
        <v>MVP 처치</v>
      </c>
      <c r="N345" s="31" t="str">
        <f t="shared" si="116"/>
        <v>-</v>
      </c>
      <c r="AJ345" s="251"/>
      <c r="AK345" s="252"/>
      <c r="AL345" s="252"/>
      <c r="AM345" s="252"/>
      <c r="AN345" s="252"/>
      <c r="AO345" s="252"/>
      <c r="AP345" s="252"/>
      <c r="AQ345" s="252"/>
      <c r="AR345" s="252"/>
      <c r="AS345" s="252"/>
      <c r="AT345" s="252"/>
      <c r="AU345" s="252"/>
      <c r="AV345" s="252"/>
      <c r="AW345" s="252"/>
      <c r="AX345" s="252"/>
      <c r="AY345" s="252"/>
      <c r="AZ345" s="252"/>
      <c r="BA345" s="252"/>
      <c r="BB345" s="252"/>
      <c r="BC345" s="252"/>
      <c r="BD345" s="252"/>
      <c r="BE345" s="252"/>
      <c r="BF345" s="252"/>
      <c r="BI345" s="248">
        <v>242344</v>
      </c>
      <c r="BJ345" s="249" t="str">
        <f t="shared" si="117"/>
        <v>메인 퀘스트 344 클리어</v>
      </c>
      <c r="BK345" s="250" t="str">
        <f t="shared" si="118"/>
        <v>Main Quest 344 Clear</v>
      </c>
      <c r="BL345" s="250" t="str">
        <f t="shared" si="119"/>
        <v>主線任務344通關</v>
      </c>
      <c r="BM345" s="250" t="str">
        <f t="shared" si="120"/>
        <v>通关主线任务344</v>
      </c>
      <c r="BN345" s="250" t="str">
        <f t="shared" si="121"/>
        <v>メインクエスト344クリア</v>
      </c>
      <c r="BO345" s="250" t="str">
        <f t="shared" si="122"/>
        <v>เคลียร์ Main Quest 344</v>
      </c>
      <c r="BP345" s="250" t="str">
        <f t="shared" si="123"/>
        <v>Misi Utama 344 Selesai</v>
      </c>
      <c r="BQ345" s="250" t="str">
        <f t="shared" si="124"/>
        <v>Tagumpay sa Pangunahing Quest 344</v>
      </c>
      <c r="BR345" s="250" t="str">
        <f t="shared" si="125"/>
        <v>Selesai Pencarian Utama 344</v>
      </c>
    </row>
    <row r="346" spans="1:70" ht="12.75" thickBot="1" x14ac:dyDescent="0.25">
      <c r="A346" s="31">
        <v>142345</v>
      </c>
      <c r="B346" s="201" t="str" cm="1">
        <f t="array" ref="B346">INDEX($AJ:$AS,MATCH($A346,$AJ:$AJ,0),B$1)</f>
        <v>트라이 조인트 보스 처치</v>
      </c>
      <c r="C346" s="201" t="str" cm="1">
        <f t="array" ref="C346">INDEX($AJ:$AS,MATCH($A346,$AJ:$AJ,0),C$1)</f>
        <v>Defeat Tri Joint Boss</v>
      </c>
      <c r="D346" s="201" t="str" cm="1">
        <f t="array" ref="D346">INDEX($AJ:$AS,MATCH($A346,$AJ:$AJ,0),D$1)</f>
        <v>擊敗三葉蟲BOSS</v>
      </c>
      <c r="E346" s="201" t="str" cm="1">
        <f t="array" ref="E346">INDEX($AJ:$AS,MATCH($A346,$AJ:$AJ,0),E$1)</f>
        <v>击杀三叶虫BOSS</v>
      </c>
      <c r="F346" s="201" cm="1">
        <f t="array" ref="F346">INDEX($AJ:$AS,MATCH($A346,$AJ:$AJ,0),F$1)</f>
        <v>0</v>
      </c>
      <c r="G346" s="201" t="str" cm="1">
        <f t="array" ref="G346">INDEX($AJ:$AS,MATCH($A346,$AJ:$AJ,0),G$1)</f>
        <v>จัดการ Tri Joint BOSS</v>
      </c>
      <c r="H346" s="201" t="str" cm="1">
        <f t="array" ref="H346">INDEX($AJ:$AS,MATCH($A346,$AJ:$AJ,0),H$1)</f>
        <v>Kalahkan Bos Tri Joint</v>
      </c>
      <c r="I346" s="201" t="str" cm="1">
        <f t="array" ref="I346">INDEX($AJ:$AS,MATCH($A346,$AJ:$AJ,0),I$1)</f>
        <v>Talunin ang Tri Joint Boss</v>
      </c>
      <c r="J346" s="201" t="str" cm="1">
        <f t="array" ref="J346">INDEX($AJ:$AS,MATCH($A346,$AJ:$AJ,0),J$1)</f>
        <v>Tewaskan Boss Tri Joint</v>
      </c>
      <c r="K346" s="31">
        <v>0</v>
      </c>
      <c r="L346" s="31">
        <v>142345</v>
      </c>
      <c r="M346" s="31" t="str">
        <f>'가이드 작업용'!M346</f>
        <v>트라이 조인트 보스 처치</v>
      </c>
      <c r="N346" s="31" t="str">
        <f t="shared" si="116"/>
        <v>-</v>
      </c>
      <c r="AJ346" s="251"/>
      <c r="AK346" s="252"/>
      <c r="AL346" s="252"/>
      <c r="AM346" s="252"/>
      <c r="AN346" s="252"/>
      <c r="AO346" s="252"/>
      <c r="AP346" s="252"/>
      <c r="AQ346" s="252"/>
      <c r="AR346" s="252"/>
      <c r="AS346" s="252"/>
      <c r="AT346" s="252"/>
      <c r="AU346" s="252"/>
      <c r="AV346" s="252"/>
      <c r="AW346" s="252"/>
      <c r="AX346" s="252"/>
      <c r="AY346" s="252"/>
      <c r="AZ346" s="252"/>
      <c r="BA346" s="252"/>
      <c r="BB346" s="252"/>
      <c r="BC346" s="252"/>
      <c r="BD346" s="252"/>
      <c r="BE346" s="252"/>
      <c r="BF346" s="252"/>
      <c r="BI346" s="248">
        <v>242345</v>
      </c>
      <c r="BJ346" s="249" t="str">
        <f t="shared" si="117"/>
        <v>메인 퀘스트 345 클리어</v>
      </c>
      <c r="BK346" s="250" t="str">
        <f t="shared" si="118"/>
        <v>Main Quest 345 Clear</v>
      </c>
      <c r="BL346" s="250" t="str">
        <f t="shared" si="119"/>
        <v>主線任務345通關</v>
      </c>
      <c r="BM346" s="250" t="str">
        <f t="shared" si="120"/>
        <v>通关主线任务345</v>
      </c>
      <c r="BN346" s="250" t="str">
        <f t="shared" si="121"/>
        <v>メインクエスト345クリア</v>
      </c>
      <c r="BO346" s="250" t="str">
        <f t="shared" si="122"/>
        <v>เคลียร์ Main Quest 345</v>
      </c>
      <c r="BP346" s="250" t="str">
        <f t="shared" si="123"/>
        <v>Misi Utama 345 Selesai</v>
      </c>
      <c r="BQ346" s="250" t="str">
        <f t="shared" si="124"/>
        <v>Tagumpay sa Pangunahing Quest 345</v>
      </c>
      <c r="BR346" s="250" t="str">
        <f t="shared" si="125"/>
        <v>Selesai Pencarian Utama 345</v>
      </c>
    </row>
    <row r="347" spans="1:70" ht="12.75" thickBot="1" x14ac:dyDescent="0.25">
      <c r="A347" s="31">
        <v>142346</v>
      </c>
      <c r="B347" s="201" t="str" cm="1">
        <f t="array" ref="B347">INDEX($AJ:$AS,MATCH($A347,$AJ:$AJ,0),B$1)</f>
        <v>메두사 처치</v>
      </c>
      <c r="C347" s="201" t="str" cm="1">
        <f t="array" ref="C347">INDEX($AJ:$AS,MATCH($A347,$AJ:$AJ,0),C$1)</f>
        <v>Defeat Medusa</v>
      </c>
      <c r="D347" s="201" t="str" cm="1">
        <f t="array" ref="D347">INDEX($AJ:$AS,MATCH($A347,$AJ:$AJ,0),D$1)</f>
        <v>擊敗米杜沙</v>
      </c>
      <c r="E347" s="201" t="str" cm="1">
        <f t="array" ref="E347">INDEX($AJ:$AS,MATCH($A347,$AJ:$AJ,0),E$1)</f>
        <v>击杀米杜沙</v>
      </c>
      <c r="F347" s="201" cm="1">
        <f t="array" ref="F347">INDEX($AJ:$AS,MATCH($A347,$AJ:$AJ,0),F$1)</f>
        <v>0</v>
      </c>
      <c r="G347" s="201" t="str" cm="1">
        <f t="array" ref="G347">INDEX($AJ:$AS,MATCH($A347,$AJ:$AJ,0),G$1)</f>
        <v>จัดการ Medusa</v>
      </c>
      <c r="H347" s="201" t="str" cm="1">
        <f t="array" ref="H347">INDEX($AJ:$AS,MATCH($A347,$AJ:$AJ,0),H$1)</f>
        <v>Kalahkan Medusa</v>
      </c>
      <c r="I347" s="201" t="str" cm="1">
        <f t="array" ref="I347">INDEX($AJ:$AS,MATCH($A347,$AJ:$AJ,0),I$1)</f>
        <v>Talunin ang Medusa</v>
      </c>
      <c r="J347" s="201" t="str" cm="1">
        <f t="array" ref="J347">INDEX($AJ:$AS,MATCH($A347,$AJ:$AJ,0),J$1)</f>
        <v>Tewaskan Medusa</v>
      </c>
      <c r="K347" s="31">
        <v>0</v>
      </c>
      <c r="L347" s="31">
        <v>142346</v>
      </c>
      <c r="M347" s="31" t="str">
        <f>'가이드 작업용'!M347</f>
        <v>메두사 처치</v>
      </c>
      <c r="N347" s="31" t="str">
        <f t="shared" si="116"/>
        <v>-</v>
      </c>
      <c r="AJ347" s="251"/>
      <c r="AK347" s="252"/>
      <c r="AL347" s="252"/>
      <c r="AM347" s="252"/>
      <c r="AN347" s="252"/>
      <c r="AO347" s="252"/>
      <c r="AP347" s="252"/>
      <c r="AQ347" s="252"/>
      <c r="AR347" s="252"/>
      <c r="AS347" s="252"/>
      <c r="AT347" s="252"/>
      <c r="AU347" s="252"/>
      <c r="AV347" s="252"/>
      <c r="AW347" s="252"/>
      <c r="AX347" s="252"/>
      <c r="AY347" s="252"/>
      <c r="AZ347" s="252"/>
      <c r="BA347" s="252"/>
      <c r="BB347" s="252"/>
      <c r="BC347" s="252"/>
      <c r="BD347" s="252"/>
      <c r="BE347" s="252"/>
      <c r="BF347" s="252"/>
      <c r="BI347" s="248">
        <v>242346</v>
      </c>
      <c r="BJ347" s="249" t="str">
        <f t="shared" si="117"/>
        <v>메인 퀘스트 346 클리어</v>
      </c>
      <c r="BK347" s="250" t="str">
        <f t="shared" si="118"/>
        <v>Main Quest 346 Clear</v>
      </c>
      <c r="BL347" s="250" t="str">
        <f t="shared" si="119"/>
        <v>主線任務346通關</v>
      </c>
      <c r="BM347" s="250" t="str">
        <f t="shared" si="120"/>
        <v>通关主线任务346</v>
      </c>
      <c r="BN347" s="250" t="str">
        <f t="shared" si="121"/>
        <v>メインクエスト346クリア</v>
      </c>
      <c r="BO347" s="250" t="str">
        <f t="shared" si="122"/>
        <v>เคลียร์ Main Quest 346</v>
      </c>
      <c r="BP347" s="250" t="str">
        <f t="shared" si="123"/>
        <v>Misi Utama 346 Selesai</v>
      </c>
      <c r="BQ347" s="250" t="str">
        <f t="shared" si="124"/>
        <v>Tagumpay sa Pangunahing Quest 346</v>
      </c>
      <c r="BR347" s="250" t="str">
        <f t="shared" si="125"/>
        <v>Selesai Pencarian Utama 346</v>
      </c>
    </row>
    <row r="348" spans="1:70" ht="12.75" thickBot="1" x14ac:dyDescent="0.25">
      <c r="A348" s="31">
        <v>142347</v>
      </c>
      <c r="B348" s="201" t="str" cm="1">
        <f t="array" ref="B348">INDEX($AJ:$AS,MATCH($A348,$AJ:$AJ,0),B$1)</f>
        <v>카드 강화</v>
      </c>
      <c r="C348" s="201" t="str" cm="1">
        <f t="array" ref="C348">INDEX($AJ:$AS,MATCH($A348,$AJ:$AJ,0),C$1)</f>
        <v>Card Upgrade</v>
      </c>
      <c r="D348" s="201" t="str" cm="1">
        <f t="array" ref="D348">INDEX($AJ:$AS,MATCH($A348,$AJ:$AJ,0),D$1)</f>
        <v>強化卡片</v>
      </c>
      <c r="E348" s="201" t="str" cm="1">
        <f t="array" ref="E348">INDEX($AJ:$AS,MATCH($A348,$AJ:$AJ,0),E$1)</f>
        <v>强化卡片</v>
      </c>
      <c r="F348" s="201" t="str" cm="1">
        <f t="array" ref="F348">INDEX($AJ:$AS,MATCH($A348,$AJ:$AJ,0),F$1)</f>
        <v>カード強化</v>
      </c>
      <c r="G348" s="201" t="str" cm="1">
        <f t="array" ref="G348">INDEX($AJ:$AS,MATCH($A348,$AJ:$AJ,0),G$1)</f>
        <v>อัปเกรดการ์ด</v>
      </c>
      <c r="H348" s="201" t="str" cm="1">
        <f t="array" ref="H348">INDEX($AJ:$AS,MATCH($A348,$AJ:$AJ,0),H$1)</f>
        <v>Peningkatan Kartu</v>
      </c>
      <c r="I348" s="201" t="str" cm="1">
        <f t="array" ref="I348">INDEX($AJ:$AS,MATCH($A348,$AJ:$AJ,0),I$1)</f>
        <v>Card Upgrade</v>
      </c>
      <c r="J348" s="201" t="str" cm="1">
        <f t="array" ref="J348">INDEX($AJ:$AS,MATCH($A348,$AJ:$AJ,0),J$1)</f>
        <v>Naik Tahap Kad</v>
      </c>
      <c r="K348" s="31">
        <v>0</v>
      </c>
      <c r="L348" s="31">
        <v>142347</v>
      </c>
      <c r="M348" s="31" t="str">
        <f>'가이드 작업용'!M348</f>
        <v>카드 강화</v>
      </c>
      <c r="N348" s="31" t="str">
        <f t="shared" si="116"/>
        <v>-</v>
      </c>
      <c r="AJ348" s="251"/>
      <c r="AK348" s="252"/>
      <c r="AL348" s="252"/>
      <c r="AM348" s="252"/>
      <c r="AN348" s="252"/>
      <c r="AO348" s="252"/>
      <c r="AP348" s="252"/>
      <c r="AQ348" s="252"/>
      <c r="AR348" s="252"/>
      <c r="AS348" s="252"/>
      <c r="AT348" s="252"/>
      <c r="AU348" s="252"/>
      <c r="AV348" s="252"/>
      <c r="AW348" s="252"/>
      <c r="AX348" s="252"/>
      <c r="AY348" s="252"/>
      <c r="AZ348" s="252"/>
      <c r="BA348" s="252"/>
      <c r="BB348" s="252"/>
      <c r="BC348" s="252"/>
      <c r="BD348" s="252"/>
      <c r="BE348" s="252"/>
      <c r="BF348" s="252"/>
      <c r="BI348" s="248">
        <v>242347</v>
      </c>
      <c r="BJ348" s="249" t="str">
        <f t="shared" si="117"/>
        <v>메인 퀘스트 347 클리어</v>
      </c>
      <c r="BK348" s="250" t="str">
        <f t="shared" si="118"/>
        <v>Main Quest 347 Clear</v>
      </c>
      <c r="BL348" s="250" t="str">
        <f t="shared" si="119"/>
        <v>主線任務347通關</v>
      </c>
      <c r="BM348" s="250" t="str">
        <f t="shared" si="120"/>
        <v>通关主线任务347</v>
      </c>
      <c r="BN348" s="250" t="str">
        <f t="shared" si="121"/>
        <v>メインクエスト347クリア</v>
      </c>
      <c r="BO348" s="250" t="str">
        <f t="shared" si="122"/>
        <v>เคลียร์ Main Quest 347</v>
      </c>
      <c r="BP348" s="250" t="str">
        <f t="shared" si="123"/>
        <v>Misi Utama 347 Selesai</v>
      </c>
      <c r="BQ348" s="250" t="str">
        <f t="shared" si="124"/>
        <v>Tagumpay sa Pangunahing Quest 347</v>
      </c>
      <c r="BR348" s="250" t="str">
        <f t="shared" si="125"/>
        <v>Selesai Pencarian Utama 347</v>
      </c>
    </row>
    <row r="349" spans="1:70" ht="12.75" thickBot="1" x14ac:dyDescent="0.25">
      <c r="A349" s="31">
        <v>142348</v>
      </c>
      <c r="B349" s="201" t="str" cm="1">
        <f t="array" ref="B349">INDEX($AJ:$AS,MATCH($A349,$AJ:$AJ,0),B$1)</f>
        <v>MVP 처치</v>
      </c>
      <c r="C349" s="201" t="str" cm="1">
        <f t="array" ref="C349">INDEX($AJ:$AS,MATCH($A349,$AJ:$AJ,0),C$1)</f>
        <v>Defeat MVP</v>
      </c>
      <c r="D349" s="201" t="str" cm="1">
        <f t="array" ref="D349">INDEX($AJ:$AS,MATCH($A349,$AJ:$AJ,0),D$1)</f>
        <v>擊敗MVP</v>
      </c>
      <c r="E349" s="201" t="str" cm="1">
        <f t="array" ref="E349">INDEX($AJ:$AS,MATCH($A349,$AJ:$AJ,0),E$1)</f>
        <v>击杀MVP</v>
      </c>
      <c r="F349" s="201" t="str" cm="1">
        <f t="array" ref="F349">INDEX($AJ:$AS,MATCH($A349,$AJ:$AJ,0),F$1)</f>
        <v>一次転職</v>
      </c>
      <c r="G349" s="201" t="str" cm="1">
        <f t="array" ref="G349">INDEX($AJ:$AS,MATCH($A349,$AJ:$AJ,0),G$1)</f>
        <v>จัดการ MVP</v>
      </c>
      <c r="H349" s="201" t="str" cm="1">
        <f t="array" ref="H349">INDEX($AJ:$AS,MATCH($A349,$AJ:$AJ,0),H$1)</f>
        <v>Kalahkan MVP</v>
      </c>
      <c r="I349" s="201" t="str" cm="1">
        <f t="array" ref="I349">INDEX($AJ:$AS,MATCH($A349,$AJ:$AJ,0),I$1)</f>
        <v>Talunin ang MVP</v>
      </c>
      <c r="J349" s="201" t="str" cm="1">
        <f t="array" ref="J349">INDEX($AJ:$AS,MATCH($A349,$AJ:$AJ,0),J$1)</f>
        <v>Tewaskan MVP</v>
      </c>
      <c r="K349" s="31">
        <v>0</v>
      </c>
      <c r="L349" s="31">
        <v>142348</v>
      </c>
      <c r="M349" s="31" t="str">
        <f>'가이드 작업용'!M349</f>
        <v>MVP 처치</v>
      </c>
      <c r="N349" s="31" t="str">
        <f t="shared" si="116"/>
        <v>-</v>
      </c>
      <c r="AJ349" s="251"/>
      <c r="AK349" s="252"/>
      <c r="AL349" s="252"/>
      <c r="AM349" s="252"/>
      <c r="AN349" s="252"/>
      <c r="AO349" s="252"/>
      <c r="AP349" s="252"/>
      <c r="AQ349" s="252"/>
      <c r="AR349" s="252"/>
      <c r="AS349" s="252"/>
      <c r="AT349" s="252"/>
      <c r="AU349" s="252"/>
      <c r="AV349" s="252"/>
      <c r="AW349" s="252"/>
      <c r="AX349" s="252"/>
      <c r="AY349" s="252"/>
      <c r="AZ349" s="252"/>
      <c r="BA349" s="252"/>
      <c r="BB349" s="252"/>
      <c r="BC349" s="252"/>
      <c r="BD349" s="252"/>
      <c r="BE349" s="252"/>
      <c r="BF349" s="252"/>
      <c r="BI349" s="248">
        <v>242348</v>
      </c>
      <c r="BJ349" s="249" t="str">
        <f t="shared" si="117"/>
        <v>메인 퀘스트 348 클리어</v>
      </c>
      <c r="BK349" s="250" t="str">
        <f t="shared" si="118"/>
        <v>Main Quest 348 Clear</v>
      </c>
      <c r="BL349" s="250" t="str">
        <f t="shared" si="119"/>
        <v>主線任務348通關</v>
      </c>
      <c r="BM349" s="250" t="str">
        <f t="shared" si="120"/>
        <v>通关主线任务348</v>
      </c>
      <c r="BN349" s="250" t="str">
        <f t="shared" si="121"/>
        <v>メインクエスト348クリア</v>
      </c>
      <c r="BO349" s="250" t="str">
        <f t="shared" si="122"/>
        <v>เคลียร์ Main Quest 348</v>
      </c>
      <c r="BP349" s="250" t="str">
        <f t="shared" si="123"/>
        <v>Misi Utama 348 Selesai</v>
      </c>
      <c r="BQ349" s="250" t="str">
        <f t="shared" si="124"/>
        <v>Tagumpay sa Pangunahing Quest 348</v>
      </c>
      <c r="BR349" s="250" t="str">
        <f t="shared" si="125"/>
        <v>Selesai Pencarian Utama 348</v>
      </c>
    </row>
    <row r="350" spans="1:70" ht="12.75" thickBot="1" x14ac:dyDescent="0.25">
      <c r="A350" s="31">
        <v>142349</v>
      </c>
      <c r="B350" s="201" t="str" cm="1">
        <f t="array" ref="B350">INDEX($AJ:$AS,MATCH($A350,$AJ:$AJ,0),B$1)</f>
        <v>서쪽 동굴 카루 듀얼 클리어</v>
      </c>
      <c r="C350" s="201" t="str" cm="1">
        <f t="array" ref="C350">INDEX($AJ:$AS,MATCH($A350,$AJ:$AJ,0),C$1)</f>
        <v>Clear Karu, the West Cave Duel</v>
      </c>
      <c r="D350" s="201" t="str" cm="1">
        <f t="array" ref="D350">INDEX($AJ:$AS,MATCH($A350,$AJ:$AJ,0),D$1)</f>
        <v>通關西邊洞穴加露決鬥</v>
      </c>
      <c r="E350" s="201" t="str" cm="1">
        <f t="array" ref="E350">INDEX($AJ:$AS,MATCH($A350,$AJ:$AJ,0),E$1)</f>
        <v>通关西边洞穴加露决斗</v>
      </c>
      <c r="F350" s="201" cm="1">
        <f t="array" ref="F350">INDEX($AJ:$AS,MATCH($A350,$AJ:$AJ,0),F$1)</f>
        <v>0</v>
      </c>
      <c r="G350" s="201" t="str" cm="1">
        <f t="array" ref="G350">INDEX($AJ:$AS,MATCH($A350,$AJ:$AJ,0),G$1)</f>
        <v>เคลียร์ Karu, the West Cave Duel</v>
      </c>
      <c r="H350" s="201" t="str" cm="1">
        <f t="array" ref="H350">INDEX($AJ:$AS,MATCH($A350,$AJ:$AJ,0),H$1)</f>
        <v>Selesaikan Pertarungan Karu, Gua Barat</v>
      </c>
      <c r="I350" s="201" t="str" cm="1">
        <f t="array" ref="I350">INDEX($AJ:$AS,MATCH($A350,$AJ:$AJ,0),I$1)</f>
        <v>Magtagumpay sa Karu, the West Cave Duel</v>
      </c>
      <c r="J350" s="201" t="str" cm="1">
        <f t="array" ref="J350">INDEX($AJ:$AS,MATCH($A350,$AJ:$AJ,0),J$1)</f>
        <v>Selesaikan Pertarungan Karu, Gua Barat</v>
      </c>
      <c r="K350" s="31">
        <v>0</v>
      </c>
      <c r="L350" s="31">
        <v>142349</v>
      </c>
      <c r="M350" s="31" t="str">
        <f>'가이드 작업용'!M350</f>
        <v>서쪽 동굴 카루 듀얼 클리어</v>
      </c>
      <c r="N350" s="31" t="str">
        <f t="shared" si="116"/>
        <v>-</v>
      </c>
      <c r="AJ350" s="251"/>
      <c r="AK350" s="252"/>
      <c r="AL350" s="252"/>
      <c r="AM350" s="252"/>
      <c r="AN350" s="252"/>
      <c r="AO350" s="252"/>
      <c r="AP350" s="252"/>
      <c r="AQ350" s="252"/>
      <c r="AR350" s="252"/>
      <c r="AS350" s="252"/>
      <c r="AT350" s="252"/>
      <c r="AU350" s="252"/>
      <c r="AV350" s="252"/>
      <c r="AW350" s="252"/>
      <c r="AX350" s="252"/>
      <c r="AY350" s="252"/>
      <c r="AZ350" s="252"/>
      <c r="BA350" s="252"/>
      <c r="BB350" s="252"/>
      <c r="BC350" s="252"/>
      <c r="BD350" s="252"/>
      <c r="BE350" s="252"/>
      <c r="BF350" s="252"/>
      <c r="BI350" s="248">
        <v>242349</v>
      </c>
      <c r="BJ350" s="249" t="str">
        <f t="shared" si="117"/>
        <v>메인 퀘스트 349 클리어</v>
      </c>
      <c r="BK350" s="250" t="str">
        <f t="shared" si="118"/>
        <v>Main Quest 349 Clear</v>
      </c>
      <c r="BL350" s="250" t="str">
        <f t="shared" si="119"/>
        <v>主線任務349通關</v>
      </c>
      <c r="BM350" s="250" t="str">
        <f t="shared" si="120"/>
        <v>通关主线任务349</v>
      </c>
      <c r="BN350" s="250" t="str">
        <f t="shared" si="121"/>
        <v>メインクエスト349クリア</v>
      </c>
      <c r="BO350" s="250" t="str">
        <f t="shared" si="122"/>
        <v>เคลียร์ Main Quest 349</v>
      </c>
      <c r="BP350" s="250" t="str">
        <f t="shared" si="123"/>
        <v>Misi Utama 349 Selesai</v>
      </c>
      <c r="BQ350" s="250" t="str">
        <f t="shared" si="124"/>
        <v>Tagumpay sa Pangunahing Quest 349</v>
      </c>
      <c r="BR350" s="250" t="str">
        <f t="shared" si="125"/>
        <v>Selesai Pencarian Utama 349</v>
      </c>
    </row>
    <row r="351" spans="1:70" ht="12.75" thickBot="1" x14ac:dyDescent="0.25">
      <c r="A351" s="31">
        <v>142350</v>
      </c>
      <c r="B351" s="201" t="str" cm="1">
        <f t="array" ref="B351">INDEX($AJ:$AS,MATCH($A351,$AJ:$AJ,0),B$1)</f>
        <v>메두사 보스 처치</v>
      </c>
      <c r="C351" s="201" t="str" cm="1">
        <f t="array" ref="C351">INDEX($AJ:$AS,MATCH($A351,$AJ:$AJ,0),C$1)</f>
        <v>Defeat Medusa Boss</v>
      </c>
      <c r="D351" s="201" t="str" cm="1">
        <f t="array" ref="D351">INDEX($AJ:$AS,MATCH($A351,$AJ:$AJ,0),D$1)</f>
        <v>擊敗米杜沙BOSS</v>
      </c>
      <c r="E351" s="201" t="str" cm="1">
        <f t="array" ref="E351">INDEX($AJ:$AS,MATCH($A351,$AJ:$AJ,0),E$1)</f>
        <v>击杀米杜沙BOSS</v>
      </c>
      <c r="F351" s="201" cm="1">
        <f t="array" ref="F351">INDEX($AJ:$AS,MATCH($A351,$AJ:$AJ,0),F$1)</f>
        <v>0</v>
      </c>
      <c r="G351" s="201" t="str" cm="1">
        <f t="array" ref="G351">INDEX($AJ:$AS,MATCH($A351,$AJ:$AJ,0),G$1)</f>
        <v>จัดการ Medusa BOSS</v>
      </c>
      <c r="H351" s="201" t="str" cm="1">
        <f t="array" ref="H351">INDEX($AJ:$AS,MATCH($A351,$AJ:$AJ,0),H$1)</f>
        <v>Kalahkan Bos Medusa</v>
      </c>
      <c r="I351" s="201" t="str" cm="1">
        <f t="array" ref="I351">INDEX($AJ:$AS,MATCH($A351,$AJ:$AJ,0),I$1)</f>
        <v>Talunin ang Medusa Boss</v>
      </c>
      <c r="J351" s="201" t="str" cm="1">
        <f t="array" ref="J351">INDEX($AJ:$AS,MATCH($A351,$AJ:$AJ,0),J$1)</f>
        <v>Tewaskan Boss Medusa</v>
      </c>
      <c r="K351" s="31">
        <v>0</v>
      </c>
      <c r="L351" s="31">
        <v>142350</v>
      </c>
      <c r="M351" s="31" t="str">
        <f>'가이드 작업용'!M351</f>
        <v>메두사 보스 처치</v>
      </c>
      <c r="N351" s="31" t="str">
        <f t="shared" si="116"/>
        <v>-</v>
      </c>
      <c r="AJ351" s="251"/>
      <c r="AK351" s="252"/>
      <c r="AL351" s="252"/>
      <c r="AM351" s="252"/>
      <c r="AN351" s="252"/>
      <c r="AO351" s="252"/>
      <c r="AP351" s="252"/>
      <c r="AQ351" s="252"/>
      <c r="AR351" s="252"/>
      <c r="AS351" s="252"/>
      <c r="AT351" s="252"/>
      <c r="AU351" s="252"/>
      <c r="AV351" s="252"/>
      <c r="AW351" s="252"/>
      <c r="AX351" s="252"/>
      <c r="AY351" s="252"/>
      <c r="AZ351" s="252"/>
      <c r="BA351" s="252"/>
      <c r="BB351" s="252"/>
      <c r="BC351" s="252"/>
      <c r="BD351" s="252"/>
      <c r="BE351" s="252"/>
      <c r="BF351" s="252"/>
      <c r="BI351" s="248">
        <v>242350</v>
      </c>
      <c r="BJ351" s="249" t="str">
        <f t="shared" si="117"/>
        <v>메인 퀘스트 350 클리어</v>
      </c>
      <c r="BK351" s="250" t="str">
        <f t="shared" si="118"/>
        <v>Main Quest 350 Clear</v>
      </c>
      <c r="BL351" s="250" t="str">
        <f t="shared" si="119"/>
        <v>主線任務350通關</v>
      </c>
      <c r="BM351" s="250" t="str">
        <f t="shared" si="120"/>
        <v>通关主线任务350</v>
      </c>
      <c r="BN351" s="250" t="str">
        <f t="shared" si="121"/>
        <v>メインクエスト350クリア</v>
      </c>
      <c r="BO351" s="250" t="str">
        <f t="shared" si="122"/>
        <v>เคลียร์ Main Quest 350</v>
      </c>
      <c r="BP351" s="250" t="str">
        <f t="shared" si="123"/>
        <v>Misi Utama 350 Selesai</v>
      </c>
      <c r="BQ351" s="250" t="str">
        <f t="shared" si="124"/>
        <v>Tagumpay sa Pangunahing Quest 350</v>
      </c>
      <c r="BR351" s="250" t="str">
        <f t="shared" si="125"/>
        <v>Selesai Pencarian Utama 350</v>
      </c>
    </row>
    <row r="352" spans="1:70" ht="12.75" thickBot="1" x14ac:dyDescent="0.25">
      <c r="A352" s="31">
        <v>142351</v>
      </c>
      <c r="B352" s="201" t="str" cm="1">
        <f t="array" ref="B352">INDEX($AJ:$AS,MATCH($A352,$AJ:$AJ,0),B$1)</f>
        <v>업데이트 예정</v>
      </c>
      <c r="C352" s="201" t="str" cm="1">
        <f t="array" ref="C352">INDEX($AJ:$AS,MATCH($A352,$AJ:$AJ,0),C$1)</f>
        <v>Update Soon</v>
      </c>
      <c r="D352" s="201" t="str" cm="1">
        <f t="array" ref="D352">INDEX($AJ:$AS,MATCH($A352,$AJ:$AJ,0),D$1)</f>
        <v>即將更新</v>
      </c>
      <c r="E352" s="201" t="str" cm="1">
        <f t="array" ref="E352">INDEX($AJ:$AS,MATCH($A352,$AJ:$AJ,0),E$1)</f>
        <v>预计更新</v>
      </c>
      <c r="F352" s="201" t="str" cm="1">
        <f t="array" ref="F352">INDEX($AJ:$AS,MATCH($A352,$AJ:$AJ,0),F$1)</f>
        <v>アップデート予定</v>
      </c>
      <c r="G352" s="201" t="str" cm="1">
        <f t="array" ref="G352">INDEX($AJ:$AS,MATCH($A352,$AJ:$AJ,0),G$1)</f>
        <v>อัปเดตเร็วๆ นี้</v>
      </c>
      <c r="H352" s="201" t="str" cm="1">
        <f t="array" ref="H352">INDEX($AJ:$AS,MATCH($A352,$AJ:$AJ,0),H$1)</f>
        <v>Perbarui Segera</v>
      </c>
      <c r="I352" s="201" t="str" cm="1">
        <f t="array" ref="I352">INDEX($AJ:$AS,MATCH($A352,$AJ:$AJ,0),I$1)</f>
        <v>Malapit ng ma-update</v>
      </c>
      <c r="J352" s="201" t="str" cm="1">
        <f t="array" ref="J352">INDEX($AJ:$AS,MATCH($A352,$AJ:$AJ,0),J$1)</f>
        <v>Kemaskini Segera</v>
      </c>
      <c r="K352" s="31">
        <v>0</v>
      </c>
      <c r="L352" s="31">
        <v>142351</v>
      </c>
      <c r="M352" s="31" t="str">
        <f>'가이드 작업용'!M352</f>
        <v>데저트 울프 새끼 처치</v>
      </c>
      <c r="N352" s="31" t="str">
        <f t="shared" si="116"/>
        <v>다름</v>
      </c>
      <c r="AJ352" s="251"/>
      <c r="AK352" s="252"/>
      <c r="AL352" s="252"/>
      <c r="AM352" s="252"/>
      <c r="AN352" s="252"/>
      <c r="AO352" s="252"/>
      <c r="AP352" s="252"/>
      <c r="AQ352" s="252"/>
      <c r="AR352" s="252"/>
      <c r="AS352" s="252"/>
      <c r="AT352" s="252"/>
      <c r="AU352" s="252"/>
      <c r="AV352" s="252"/>
      <c r="AW352" s="252"/>
      <c r="AX352" s="252"/>
      <c r="AY352" s="252"/>
      <c r="AZ352" s="252"/>
      <c r="BA352" s="252"/>
      <c r="BB352" s="252"/>
      <c r="BC352" s="252"/>
      <c r="BD352" s="252"/>
      <c r="BE352" s="252"/>
      <c r="BF352" s="252"/>
      <c r="BI352" s="248">
        <v>242351</v>
      </c>
      <c r="BJ352" s="249" t="str">
        <f t="shared" si="117"/>
        <v>메인 퀘스트 351 클리어</v>
      </c>
      <c r="BK352" s="250" t="str">
        <f t="shared" si="118"/>
        <v>Main Quest 351 Clear</v>
      </c>
      <c r="BL352" s="250" t="str">
        <f t="shared" si="119"/>
        <v>主線任務351通關</v>
      </c>
      <c r="BM352" s="250" t="str">
        <f t="shared" si="120"/>
        <v>通关主线任务351</v>
      </c>
      <c r="BN352" s="250" t="str">
        <f t="shared" si="121"/>
        <v>メインクエスト351クリア</v>
      </c>
      <c r="BO352" s="250" t="str">
        <f t="shared" si="122"/>
        <v>เคลียร์ Main Quest 351</v>
      </c>
      <c r="BP352" s="250" t="str">
        <f t="shared" si="123"/>
        <v>Misi Utama 351 Selesai</v>
      </c>
      <c r="BQ352" s="250" t="str">
        <f t="shared" si="124"/>
        <v>Tagumpay sa Pangunahing Quest 351</v>
      </c>
      <c r="BR352" s="250" t="str">
        <f t="shared" si="125"/>
        <v>Selesai Pencarian Utama 351</v>
      </c>
    </row>
    <row r="353" spans="1:70" ht="12.75" thickBot="1" x14ac:dyDescent="0.25">
      <c r="A353" s="31">
        <v>142352</v>
      </c>
      <c r="B353" s="201" t="e" cm="1">
        <f t="array" ref="B353">INDEX($AJ:$AS,MATCH($A353,$AJ:$AJ,0),B$1)</f>
        <v>#N/A</v>
      </c>
      <c r="C353" s="201" t="e" cm="1">
        <f t="array" ref="C353">INDEX($AJ:$AS,MATCH($A353,$AJ:$AJ,0),C$1)</f>
        <v>#N/A</v>
      </c>
      <c r="D353" s="201" t="e" cm="1">
        <f t="array" ref="D353">INDEX($AJ:$AS,MATCH($A353,$AJ:$AJ,0),D$1)</f>
        <v>#N/A</v>
      </c>
      <c r="E353" s="201" t="e" cm="1">
        <f t="array" ref="E353">INDEX($AJ:$AS,MATCH($A353,$AJ:$AJ,0),E$1)</f>
        <v>#N/A</v>
      </c>
      <c r="F353" s="201" t="e" cm="1">
        <f t="array" ref="F353">INDEX($AJ:$AS,MATCH($A353,$AJ:$AJ,0),F$1)</f>
        <v>#N/A</v>
      </c>
      <c r="G353" s="201" t="e" cm="1">
        <f t="array" ref="G353">INDEX($AJ:$AS,MATCH($A353,$AJ:$AJ,0),G$1)</f>
        <v>#N/A</v>
      </c>
      <c r="H353" s="201" t="e" cm="1">
        <f t="array" ref="H353">INDEX($AJ:$AS,MATCH($A353,$AJ:$AJ,0),H$1)</f>
        <v>#N/A</v>
      </c>
      <c r="I353" s="201" t="e" cm="1">
        <f t="array" ref="I353">INDEX($AJ:$AS,MATCH($A353,$AJ:$AJ,0),I$1)</f>
        <v>#N/A</v>
      </c>
      <c r="J353" s="201" t="e" cm="1">
        <f t="array" ref="J353">INDEX($AJ:$AS,MATCH($A353,$AJ:$AJ,0),J$1)</f>
        <v>#N/A</v>
      </c>
      <c r="K353" s="31">
        <v>0</v>
      </c>
      <c r="L353" s="31">
        <v>142352</v>
      </c>
      <c r="M353" s="31" t="str">
        <f>'가이드 작업용'!M353</f>
        <v>MVP 처치</v>
      </c>
      <c r="N353" s="31" t="e">
        <f t="shared" si="116"/>
        <v>#N/A</v>
      </c>
      <c r="AJ353" s="251"/>
      <c r="AK353" s="252"/>
      <c r="AL353" s="252"/>
      <c r="AM353" s="252"/>
      <c r="AN353" s="252"/>
      <c r="AO353" s="252"/>
      <c r="AP353" s="252"/>
      <c r="AQ353" s="252"/>
      <c r="AR353" s="252"/>
      <c r="AS353" s="252"/>
      <c r="AT353" s="252"/>
      <c r="AU353" s="252"/>
      <c r="AV353" s="252"/>
      <c r="AW353" s="252"/>
      <c r="AX353" s="252"/>
      <c r="AY353" s="252"/>
      <c r="AZ353" s="252"/>
      <c r="BA353" s="252"/>
      <c r="BB353" s="252"/>
      <c r="BC353" s="252"/>
      <c r="BD353" s="252"/>
      <c r="BE353" s="252"/>
      <c r="BF353" s="252"/>
      <c r="BI353" s="248">
        <v>242352</v>
      </c>
      <c r="BJ353" s="249" t="str">
        <f t="shared" si="117"/>
        <v>메인 퀘스트 352 클리어</v>
      </c>
      <c r="BK353" s="250" t="str">
        <f t="shared" si="118"/>
        <v>Main Quest 352 Clear</v>
      </c>
      <c r="BL353" s="250" t="str">
        <f t="shared" si="119"/>
        <v>主線任務352通關</v>
      </c>
      <c r="BM353" s="250" t="str">
        <f t="shared" si="120"/>
        <v>通关主线任务352</v>
      </c>
      <c r="BN353" s="250" t="str">
        <f t="shared" si="121"/>
        <v>メインクエスト352クリア</v>
      </c>
      <c r="BO353" s="250" t="str">
        <f t="shared" si="122"/>
        <v>เคลียร์ Main Quest 352</v>
      </c>
      <c r="BP353" s="250" t="str">
        <f t="shared" si="123"/>
        <v>Misi Utama 352 Selesai</v>
      </c>
      <c r="BQ353" s="250" t="str">
        <f t="shared" si="124"/>
        <v>Tagumpay sa Pangunahing Quest 352</v>
      </c>
      <c r="BR353" s="250" t="str">
        <f t="shared" si="125"/>
        <v>Selesai Pencarian Utama 352</v>
      </c>
    </row>
    <row r="354" spans="1:70" ht="12.75" thickBot="1" x14ac:dyDescent="0.25">
      <c r="A354" s="31">
        <v>142353</v>
      </c>
      <c r="B354" s="201" t="e" cm="1">
        <f t="array" ref="B354">INDEX($AJ:$AS,MATCH($A354,$AJ:$AJ,0),B$1)</f>
        <v>#N/A</v>
      </c>
      <c r="C354" s="201" t="e" cm="1">
        <f t="array" ref="C354">INDEX($AJ:$AS,MATCH($A354,$AJ:$AJ,0),C$1)</f>
        <v>#N/A</v>
      </c>
      <c r="D354" s="201" t="e" cm="1">
        <f t="array" ref="D354">INDEX($AJ:$AS,MATCH($A354,$AJ:$AJ,0),D$1)</f>
        <v>#N/A</v>
      </c>
      <c r="E354" s="201" t="e" cm="1">
        <f t="array" ref="E354">INDEX($AJ:$AS,MATCH($A354,$AJ:$AJ,0),E$1)</f>
        <v>#N/A</v>
      </c>
      <c r="F354" s="201" t="e" cm="1">
        <f t="array" ref="F354">INDEX($AJ:$AS,MATCH($A354,$AJ:$AJ,0),F$1)</f>
        <v>#N/A</v>
      </c>
      <c r="G354" s="201" t="e" cm="1">
        <f t="array" ref="G354">INDEX($AJ:$AS,MATCH($A354,$AJ:$AJ,0),G$1)</f>
        <v>#N/A</v>
      </c>
      <c r="H354" s="201" t="e" cm="1">
        <f t="array" ref="H354">INDEX($AJ:$AS,MATCH($A354,$AJ:$AJ,0),H$1)</f>
        <v>#N/A</v>
      </c>
      <c r="I354" s="201" t="e" cm="1">
        <f t="array" ref="I354">INDEX($AJ:$AS,MATCH($A354,$AJ:$AJ,0),I$1)</f>
        <v>#N/A</v>
      </c>
      <c r="J354" s="201" t="e" cm="1">
        <f t="array" ref="J354">INDEX($AJ:$AS,MATCH($A354,$AJ:$AJ,0),J$1)</f>
        <v>#N/A</v>
      </c>
      <c r="K354" s="31">
        <v>0</v>
      </c>
      <c r="L354" s="31">
        <v>142353</v>
      </c>
      <c r="M354" s="31" t="str">
        <f>'가이드 작업용'!M354</f>
        <v>서쪽 동굴 카루 6 유니크 MVP 처치</v>
      </c>
      <c r="N354" s="31" t="e">
        <f t="shared" si="116"/>
        <v>#N/A</v>
      </c>
      <c r="AJ354" s="251"/>
      <c r="AK354" s="252"/>
      <c r="AL354" s="252"/>
      <c r="AM354" s="252"/>
      <c r="AN354" s="252"/>
      <c r="AO354" s="252"/>
      <c r="AP354" s="252"/>
      <c r="AQ354" s="252"/>
      <c r="AR354" s="252"/>
      <c r="AS354" s="252"/>
      <c r="AT354" s="252"/>
      <c r="AU354" s="252"/>
      <c r="AV354" s="252"/>
      <c r="AW354" s="252"/>
      <c r="AX354" s="252"/>
      <c r="AY354" s="252"/>
      <c r="AZ354" s="252"/>
      <c r="BA354" s="252"/>
      <c r="BB354" s="252"/>
      <c r="BC354" s="252"/>
      <c r="BD354" s="252"/>
      <c r="BE354" s="252"/>
      <c r="BF354" s="252"/>
      <c r="BI354" s="248">
        <v>242353</v>
      </c>
      <c r="BJ354" s="249" t="str">
        <f t="shared" si="117"/>
        <v>메인 퀘스트 353 클리어</v>
      </c>
      <c r="BK354" s="250" t="str">
        <f t="shared" si="118"/>
        <v>Main Quest 353 Clear</v>
      </c>
      <c r="BL354" s="250" t="str">
        <f t="shared" si="119"/>
        <v>主線任務353通關</v>
      </c>
      <c r="BM354" s="250" t="str">
        <f t="shared" si="120"/>
        <v>通关主线任务353</v>
      </c>
      <c r="BN354" s="250" t="str">
        <f t="shared" si="121"/>
        <v>メインクエスト353クリア</v>
      </c>
      <c r="BO354" s="250" t="str">
        <f t="shared" si="122"/>
        <v>เคลียร์ Main Quest 353</v>
      </c>
      <c r="BP354" s="250" t="str">
        <f t="shared" si="123"/>
        <v>Misi Utama 353 Selesai</v>
      </c>
      <c r="BQ354" s="250" t="str">
        <f t="shared" si="124"/>
        <v>Tagumpay sa Pangunahing Quest 353</v>
      </c>
      <c r="BR354" s="250" t="str">
        <f t="shared" si="125"/>
        <v>Selesai Pencarian Utama 353</v>
      </c>
    </row>
    <row r="355" spans="1:70" ht="12.75" thickBot="1" x14ac:dyDescent="0.25">
      <c r="A355" s="31">
        <v>142354</v>
      </c>
      <c r="B355" s="201" t="e" cm="1">
        <f t="array" ref="B355">INDEX($AJ:$AS,MATCH($A355,$AJ:$AJ,0),B$1)</f>
        <v>#N/A</v>
      </c>
      <c r="C355" s="201" t="e" cm="1">
        <f t="array" ref="C355">INDEX($AJ:$AS,MATCH($A355,$AJ:$AJ,0),C$1)</f>
        <v>#N/A</v>
      </c>
      <c r="D355" s="201" t="e" cm="1">
        <f t="array" ref="D355">INDEX($AJ:$AS,MATCH($A355,$AJ:$AJ,0),D$1)</f>
        <v>#N/A</v>
      </c>
      <c r="E355" s="201" t="e" cm="1">
        <f t="array" ref="E355">INDEX($AJ:$AS,MATCH($A355,$AJ:$AJ,0),E$1)</f>
        <v>#N/A</v>
      </c>
      <c r="F355" s="201" t="e" cm="1">
        <f t="array" ref="F355">INDEX($AJ:$AS,MATCH($A355,$AJ:$AJ,0),F$1)</f>
        <v>#N/A</v>
      </c>
      <c r="G355" s="201" t="e" cm="1">
        <f t="array" ref="G355">INDEX($AJ:$AS,MATCH($A355,$AJ:$AJ,0),G$1)</f>
        <v>#N/A</v>
      </c>
      <c r="H355" s="201" t="e" cm="1">
        <f t="array" ref="H355">INDEX($AJ:$AS,MATCH($A355,$AJ:$AJ,0),H$1)</f>
        <v>#N/A</v>
      </c>
      <c r="I355" s="201" t="e" cm="1">
        <f t="array" ref="I355">INDEX($AJ:$AS,MATCH($A355,$AJ:$AJ,0),I$1)</f>
        <v>#N/A</v>
      </c>
      <c r="J355" s="201" t="e" cm="1">
        <f t="array" ref="J355">INDEX($AJ:$AS,MATCH($A355,$AJ:$AJ,0),J$1)</f>
        <v>#N/A</v>
      </c>
      <c r="K355" s="31">
        <v>0</v>
      </c>
      <c r="L355" s="31">
        <v>142354</v>
      </c>
      <c r="M355" s="31" t="str">
        <f>'가이드 작업용'!M355</f>
        <v>데저트 울프 새끼 보스 처치</v>
      </c>
      <c r="N355" s="31" t="e">
        <f t="shared" si="116"/>
        <v>#N/A</v>
      </c>
      <c r="AJ355" s="251"/>
      <c r="AK355" s="252"/>
      <c r="AL355" s="252"/>
      <c r="AM355" s="252"/>
      <c r="AN355" s="252"/>
      <c r="AO355" s="252"/>
      <c r="AP355" s="252"/>
      <c r="AQ355" s="252"/>
      <c r="AR355" s="252"/>
      <c r="AS355" s="252"/>
      <c r="AT355" s="252"/>
      <c r="AU355" s="252"/>
      <c r="AV355" s="252"/>
      <c r="AW355" s="252"/>
      <c r="AX355" s="252"/>
      <c r="AY355" s="252"/>
      <c r="AZ355" s="252"/>
      <c r="BA355" s="252"/>
      <c r="BB355" s="252"/>
      <c r="BC355" s="252"/>
      <c r="BD355" s="252"/>
      <c r="BE355" s="252"/>
      <c r="BF355" s="252"/>
      <c r="BI355" s="248">
        <v>242354</v>
      </c>
      <c r="BJ355" s="249" t="str">
        <f t="shared" si="117"/>
        <v>메인 퀘스트 354 클리어</v>
      </c>
      <c r="BK355" s="250" t="str">
        <f t="shared" si="118"/>
        <v>Main Quest 354 Clear</v>
      </c>
      <c r="BL355" s="250" t="str">
        <f t="shared" si="119"/>
        <v>主線任務354通關</v>
      </c>
      <c r="BM355" s="250" t="str">
        <f t="shared" si="120"/>
        <v>通关主线任务354</v>
      </c>
      <c r="BN355" s="250" t="str">
        <f t="shared" si="121"/>
        <v>メインクエスト354クリア</v>
      </c>
      <c r="BO355" s="250" t="str">
        <f t="shared" si="122"/>
        <v>เคลียร์ Main Quest 354</v>
      </c>
      <c r="BP355" s="250" t="str">
        <f t="shared" si="123"/>
        <v>Misi Utama 354 Selesai</v>
      </c>
      <c r="BQ355" s="250" t="str">
        <f t="shared" si="124"/>
        <v>Tagumpay sa Pangunahing Quest 354</v>
      </c>
      <c r="BR355" s="250" t="str">
        <f t="shared" si="125"/>
        <v>Selesai Pencarian Utama 354</v>
      </c>
    </row>
    <row r="356" spans="1:70" ht="12.75" thickBot="1" x14ac:dyDescent="0.25">
      <c r="A356" s="31">
        <v>142355</v>
      </c>
      <c r="B356" s="201" t="e" cm="1">
        <f t="array" ref="B356">INDEX($AJ:$AS,MATCH($A356,$AJ:$AJ,0),B$1)</f>
        <v>#N/A</v>
      </c>
      <c r="C356" s="201" t="e" cm="1">
        <f t="array" ref="C356">INDEX($AJ:$AS,MATCH($A356,$AJ:$AJ,0),C$1)</f>
        <v>#N/A</v>
      </c>
      <c r="D356" s="201" t="e" cm="1">
        <f t="array" ref="D356">INDEX($AJ:$AS,MATCH($A356,$AJ:$AJ,0),D$1)</f>
        <v>#N/A</v>
      </c>
      <c r="E356" s="201" t="e" cm="1">
        <f t="array" ref="E356">INDEX($AJ:$AS,MATCH($A356,$AJ:$AJ,0),E$1)</f>
        <v>#N/A</v>
      </c>
      <c r="F356" s="201" t="e" cm="1">
        <f t="array" ref="F356">INDEX($AJ:$AS,MATCH($A356,$AJ:$AJ,0),F$1)</f>
        <v>#N/A</v>
      </c>
      <c r="G356" s="201" t="e" cm="1">
        <f t="array" ref="G356">INDEX($AJ:$AS,MATCH($A356,$AJ:$AJ,0),G$1)</f>
        <v>#N/A</v>
      </c>
      <c r="H356" s="201" t="e" cm="1">
        <f t="array" ref="H356">INDEX($AJ:$AS,MATCH($A356,$AJ:$AJ,0),H$1)</f>
        <v>#N/A</v>
      </c>
      <c r="I356" s="201" t="e" cm="1">
        <f t="array" ref="I356">INDEX($AJ:$AS,MATCH($A356,$AJ:$AJ,0),I$1)</f>
        <v>#N/A</v>
      </c>
      <c r="J356" s="201" t="e" cm="1">
        <f t="array" ref="J356">INDEX($AJ:$AS,MATCH($A356,$AJ:$AJ,0),J$1)</f>
        <v>#N/A</v>
      </c>
      <c r="K356" s="31">
        <v>0</v>
      </c>
      <c r="L356" s="31">
        <v>142355</v>
      </c>
      <c r="M356" s="31" t="str">
        <f>'가이드 작업용'!M356</f>
        <v>플로라 처치</v>
      </c>
      <c r="N356" s="31" t="e">
        <f t="shared" si="116"/>
        <v>#N/A</v>
      </c>
      <c r="AJ356" s="251"/>
      <c r="AK356" s="252"/>
      <c r="AL356" s="252"/>
      <c r="AM356" s="252"/>
      <c r="AN356" s="252"/>
      <c r="AO356" s="252"/>
      <c r="AP356" s="252"/>
      <c r="AQ356" s="252"/>
      <c r="AR356" s="252"/>
      <c r="AS356" s="252"/>
      <c r="AT356" s="252"/>
      <c r="AU356" s="252"/>
      <c r="AV356" s="252"/>
      <c r="AW356" s="252"/>
      <c r="AX356" s="252"/>
      <c r="AY356" s="252"/>
      <c r="AZ356" s="252"/>
      <c r="BA356" s="252"/>
      <c r="BB356" s="252"/>
      <c r="BC356" s="252"/>
      <c r="BD356" s="252"/>
      <c r="BE356" s="252"/>
      <c r="BF356" s="252"/>
      <c r="BI356" s="248">
        <v>242355</v>
      </c>
      <c r="BJ356" s="249" t="str">
        <f t="shared" si="117"/>
        <v>메인 퀘스트 355 클리어</v>
      </c>
      <c r="BK356" s="250" t="str">
        <f t="shared" si="118"/>
        <v>Main Quest 355 Clear</v>
      </c>
      <c r="BL356" s="250" t="str">
        <f t="shared" si="119"/>
        <v>主線任務355通關</v>
      </c>
      <c r="BM356" s="250" t="str">
        <f t="shared" si="120"/>
        <v>通关主线任务355</v>
      </c>
      <c r="BN356" s="250" t="str">
        <f t="shared" si="121"/>
        <v>メインクエスト355クリア</v>
      </c>
      <c r="BO356" s="250" t="str">
        <f t="shared" si="122"/>
        <v>เคลียร์ Main Quest 355</v>
      </c>
      <c r="BP356" s="250" t="str">
        <f t="shared" si="123"/>
        <v>Misi Utama 355 Selesai</v>
      </c>
      <c r="BQ356" s="250" t="str">
        <f t="shared" si="124"/>
        <v>Tagumpay sa Pangunahing Quest 355</v>
      </c>
      <c r="BR356" s="250" t="str">
        <f t="shared" si="125"/>
        <v>Selesai Pencarian Utama 355</v>
      </c>
    </row>
    <row r="357" spans="1:70" ht="12.75" thickBot="1" x14ac:dyDescent="0.25">
      <c r="A357" s="31">
        <v>142356</v>
      </c>
      <c r="B357" s="201" t="e" cm="1">
        <f t="array" ref="B357">INDEX($AJ:$AS,MATCH($A357,$AJ:$AJ,0),B$1)</f>
        <v>#N/A</v>
      </c>
      <c r="C357" s="201" t="e" cm="1">
        <f t="array" ref="C357">INDEX($AJ:$AS,MATCH($A357,$AJ:$AJ,0),C$1)</f>
        <v>#N/A</v>
      </c>
      <c r="D357" s="201" t="e" cm="1">
        <f t="array" ref="D357">INDEX($AJ:$AS,MATCH($A357,$AJ:$AJ,0),D$1)</f>
        <v>#N/A</v>
      </c>
      <c r="E357" s="201" t="e" cm="1">
        <f t="array" ref="E357">INDEX($AJ:$AS,MATCH($A357,$AJ:$AJ,0),E$1)</f>
        <v>#N/A</v>
      </c>
      <c r="F357" s="201" t="e" cm="1">
        <f t="array" ref="F357">INDEX($AJ:$AS,MATCH($A357,$AJ:$AJ,0),F$1)</f>
        <v>#N/A</v>
      </c>
      <c r="G357" s="201" t="e" cm="1">
        <f t="array" ref="G357">INDEX($AJ:$AS,MATCH($A357,$AJ:$AJ,0),G$1)</f>
        <v>#N/A</v>
      </c>
      <c r="H357" s="201" t="e" cm="1">
        <f t="array" ref="H357">INDEX($AJ:$AS,MATCH($A357,$AJ:$AJ,0),H$1)</f>
        <v>#N/A</v>
      </c>
      <c r="I357" s="201" t="e" cm="1">
        <f t="array" ref="I357">INDEX($AJ:$AS,MATCH($A357,$AJ:$AJ,0),I$1)</f>
        <v>#N/A</v>
      </c>
      <c r="J357" s="201" t="e" cm="1">
        <f t="array" ref="J357">INDEX($AJ:$AS,MATCH($A357,$AJ:$AJ,0),J$1)</f>
        <v>#N/A</v>
      </c>
      <c r="K357" s="31">
        <v>0</v>
      </c>
      <c r="L357" s="31">
        <v>142356</v>
      </c>
      <c r="M357" s="31" t="str">
        <f>'가이드 작업용'!M357</f>
        <v>베인스 싱글 미궁 클리어</v>
      </c>
      <c r="N357" s="31" t="e">
        <f t="shared" si="116"/>
        <v>#N/A</v>
      </c>
      <c r="AJ357" s="251"/>
      <c r="AK357" s="252"/>
      <c r="AL357" s="252"/>
      <c r="AM357" s="252"/>
      <c r="AN357" s="252"/>
      <c r="AO357" s="252"/>
      <c r="AP357" s="252"/>
      <c r="AQ357" s="252"/>
      <c r="AR357" s="252"/>
      <c r="AS357" s="252"/>
      <c r="AT357" s="252"/>
      <c r="AU357" s="252"/>
      <c r="AV357" s="252"/>
      <c r="AW357" s="252"/>
      <c r="AX357" s="252"/>
      <c r="AY357" s="252"/>
      <c r="AZ357" s="252"/>
      <c r="BA357" s="252"/>
      <c r="BB357" s="252"/>
      <c r="BC357" s="252"/>
      <c r="BD357" s="252"/>
      <c r="BE357" s="252"/>
      <c r="BF357" s="252"/>
      <c r="BI357" s="248">
        <v>242356</v>
      </c>
      <c r="BJ357" s="249" t="str">
        <f t="shared" si="117"/>
        <v>메인 퀘스트 356 클리어</v>
      </c>
      <c r="BK357" s="250" t="str">
        <f t="shared" si="118"/>
        <v>Main Quest 356 Clear</v>
      </c>
      <c r="BL357" s="250" t="str">
        <f t="shared" si="119"/>
        <v>主線任務356通關</v>
      </c>
      <c r="BM357" s="250" t="str">
        <f t="shared" si="120"/>
        <v>通关主线任务356</v>
      </c>
      <c r="BN357" s="250" t="str">
        <f t="shared" si="121"/>
        <v>メインクエスト356クリア</v>
      </c>
      <c r="BO357" s="250" t="str">
        <f t="shared" si="122"/>
        <v>เคลียร์ Main Quest 356</v>
      </c>
      <c r="BP357" s="250" t="str">
        <f t="shared" si="123"/>
        <v>Misi Utama 356 Selesai</v>
      </c>
      <c r="BQ357" s="250" t="str">
        <f t="shared" si="124"/>
        <v>Tagumpay sa Pangunahing Quest 356</v>
      </c>
      <c r="BR357" s="250" t="str">
        <f t="shared" si="125"/>
        <v>Selesai Pencarian Utama 356</v>
      </c>
    </row>
    <row r="358" spans="1:70" ht="12.75" thickBot="1" x14ac:dyDescent="0.25">
      <c r="A358" s="31">
        <v>142357</v>
      </c>
      <c r="B358" s="201" t="e" cm="1">
        <f t="array" ref="B358">INDEX($AJ:$AS,MATCH($A358,$AJ:$AJ,0),B$1)</f>
        <v>#N/A</v>
      </c>
      <c r="C358" s="201" t="e" cm="1">
        <f t="array" ref="C358">INDEX($AJ:$AS,MATCH($A358,$AJ:$AJ,0),C$1)</f>
        <v>#N/A</v>
      </c>
      <c r="D358" s="201" t="e" cm="1">
        <f t="array" ref="D358">INDEX($AJ:$AS,MATCH($A358,$AJ:$AJ,0),D$1)</f>
        <v>#N/A</v>
      </c>
      <c r="E358" s="201" t="e" cm="1">
        <f t="array" ref="E358">INDEX($AJ:$AS,MATCH($A358,$AJ:$AJ,0),E$1)</f>
        <v>#N/A</v>
      </c>
      <c r="F358" s="201" t="e" cm="1">
        <f t="array" ref="F358">INDEX($AJ:$AS,MATCH($A358,$AJ:$AJ,0),F$1)</f>
        <v>#N/A</v>
      </c>
      <c r="G358" s="201" t="e" cm="1">
        <f t="array" ref="G358">INDEX($AJ:$AS,MATCH($A358,$AJ:$AJ,0),G$1)</f>
        <v>#N/A</v>
      </c>
      <c r="H358" s="201" t="e" cm="1">
        <f t="array" ref="H358">INDEX($AJ:$AS,MATCH($A358,$AJ:$AJ,0),H$1)</f>
        <v>#N/A</v>
      </c>
      <c r="I358" s="201" t="e" cm="1">
        <f t="array" ref="I358">INDEX($AJ:$AS,MATCH($A358,$AJ:$AJ,0),I$1)</f>
        <v>#N/A</v>
      </c>
      <c r="J358" s="201" t="e" cm="1">
        <f t="array" ref="J358">INDEX($AJ:$AS,MATCH($A358,$AJ:$AJ,0),J$1)</f>
        <v>#N/A</v>
      </c>
      <c r="K358" s="31">
        <v>0</v>
      </c>
      <c r="L358" s="31">
        <v>142357</v>
      </c>
      <c r="M358" s="31" t="str">
        <f>'가이드 작업용'!M358</f>
        <v>베인스 멀티 미궁 도전</v>
      </c>
      <c r="N358" s="31" t="e">
        <f t="shared" si="116"/>
        <v>#N/A</v>
      </c>
      <c r="AJ358" s="251"/>
      <c r="AK358" s="252"/>
      <c r="AL358" s="252"/>
      <c r="AM358" s="252"/>
      <c r="AN358" s="252"/>
      <c r="AO358" s="252"/>
      <c r="AP358" s="252"/>
      <c r="AQ358" s="252"/>
      <c r="AR358" s="252"/>
      <c r="AS358" s="252"/>
      <c r="AT358" s="252"/>
      <c r="AU358" s="252"/>
      <c r="AV358" s="252"/>
      <c r="AW358" s="252"/>
      <c r="AX358" s="252"/>
      <c r="AY358" s="252"/>
      <c r="AZ358" s="252"/>
      <c r="BA358" s="252"/>
      <c r="BB358" s="252"/>
      <c r="BC358" s="252"/>
      <c r="BD358" s="252"/>
      <c r="BE358" s="252"/>
      <c r="BF358" s="252"/>
      <c r="BI358" s="248">
        <v>242357</v>
      </c>
      <c r="BJ358" s="249" t="str">
        <f t="shared" si="117"/>
        <v>메인 퀘스트 357 클리어</v>
      </c>
      <c r="BK358" s="250" t="str">
        <f t="shared" si="118"/>
        <v>Main Quest 357 Clear</v>
      </c>
      <c r="BL358" s="250" t="str">
        <f t="shared" si="119"/>
        <v>主線任務357通關</v>
      </c>
      <c r="BM358" s="250" t="str">
        <f t="shared" si="120"/>
        <v>通关主线任务357</v>
      </c>
      <c r="BN358" s="250" t="str">
        <f t="shared" si="121"/>
        <v>メインクエスト357クリア</v>
      </c>
      <c r="BO358" s="250" t="str">
        <f t="shared" si="122"/>
        <v>เคลียร์ Main Quest 357</v>
      </c>
      <c r="BP358" s="250" t="str">
        <f t="shared" si="123"/>
        <v>Misi Utama 357 Selesai</v>
      </c>
      <c r="BQ358" s="250" t="str">
        <f t="shared" si="124"/>
        <v>Tagumpay sa Pangunahing Quest 357</v>
      </c>
      <c r="BR358" s="250" t="str">
        <f t="shared" si="125"/>
        <v>Selesai Pencarian Utama 357</v>
      </c>
    </row>
    <row r="359" spans="1:70" ht="12.75" thickBot="1" x14ac:dyDescent="0.25">
      <c r="A359" s="31">
        <v>142358</v>
      </c>
      <c r="B359" s="201" t="e" cm="1">
        <f t="array" ref="B359">INDEX($AJ:$AS,MATCH($A359,$AJ:$AJ,0),B$1)</f>
        <v>#N/A</v>
      </c>
      <c r="C359" s="201" t="e" cm="1">
        <f t="array" ref="C359">INDEX($AJ:$AS,MATCH($A359,$AJ:$AJ,0),C$1)</f>
        <v>#N/A</v>
      </c>
      <c r="D359" s="201" t="e" cm="1">
        <f t="array" ref="D359">INDEX($AJ:$AS,MATCH($A359,$AJ:$AJ,0),D$1)</f>
        <v>#N/A</v>
      </c>
      <c r="E359" s="201" t="e" cm="1">
        <f t="array" ref="E359">INDEX($AJ:$AS,MATCH($A359,$AJ:$AJ,0),E$1)</f>
        <v>#N/A</v>
      </c>
      <c r="F359" s="201" t="e" cm="1">
        <f t="array" ref="F359">INDEX($AJ:$AS,MATCH($A359,$AJ:$AJ,0),F$1)</f>
        <v>#N/A</v>
      </c>
      <c r="G359" s="201" t="e" cm="1">
        <f t="array" ref="G359">INDEX($AJ:$AS,MATCH($A359,$AJ:$AJ,0),G$1)</f>
        <v>#N/A</v>
      </c>
      <c r="H359" s="201" t="e" cm="1">
        <f t="array" ref="H359">INDEX($AJ:$AS,MATCH($A359,$AJ:$AJ,0),H$1)</f>
        <v>#N/A</v>
      </c>
      <c r="I359" s="201" t="e" cm="1">
        <f t="array" ref="I359">INDEX($AJ:$AS,MATCH($A359,$AJ:$AJ,0),I$1)</f>
        <v>#N/A</v>
      </c>
      <c r="J359" s="201" t="e" cm="1">
        <f t="array" ref="J359">INDEX($AJ:$AS,MATCH($A359,$AJ:$AJ,0),J$1)</f>
        <v>#N/A</v>
      </c>
      <c r="K359" s="31">
        <v>0</v>
      </c>
      <c r="L359" s="31">
        <v>142358</v>
      </c>
      <c r="M359" s="31" t="str">
        <f>'가이드 작업용'!M359</f>
        <v>MVP 처치</v>
      </c>
      <c r="N359" s="31" t="e">
        <f t="shared" si="116"/>
        <v>#N/A</v>
      </c>
      <c r="AJ359" s="251"/>
      <c r="AK359" s="252"/>
      <c r="AL359" s="252"/>
      <c r="AM359" s="252"/>
      <c r="AN359" s="252"/>
      <c r="AO359" s="252"/>
      <c r="AP359" s="252"/>
      <c r="AQ359" s="252"/>
      <c r="AR359" s="252"/>
      <c r="AS359" s="252"/>
      <c r="AT359" s="252"/>
      <c r="AU359" s="252"/>
      <c r="AV359" s="252"/>
      <c r="AW359" s="252"/>
      <c r="AX359" s="252"/>
      <c r="AY359" s="252"/>
      <c r="AZ359" s="252"/>
      <c r="BA359" s="252"/>
      <c r="BB359" s="252"/>
      <c r="BC359" s="252"/>
      <c r="BD359" s="252"/>
      <c r="BE359" s="252"/>
      <c r="BF359" s="252"/>
      <c r="BI359" s="248">
        <v>242358</v>
      </c>
      <c r="BJ359" s="249" t="str">
        <f t="shared" si="117"/>
        <v>메인 퀘스트 358 클리어</v>
      </c>
      <c r="BK359" s="250" t="str">
        <f t="shared" si="118"/>
        <v>Main Quest 358 Clear</v>
      </c>
      <c r="BL359" s="250" t="str">
        <f t="shared" si="119"/>
        <v>主線任務358通關</v>
      </c>
      <c r="BM359" s="250" t="str">
        <f t="shared" si="120"/>
        <v>通关主线任务358</v>
      </c>
      <c r="BN359" s="250" t="str">
        <f t="shared" si="121"/>
        <v>メインクエスト358クリア</v>
      </c>
      <c r="BO359" s="250" t="str">
        <f t="shared" si="122"/>
        <v>เคลียร์ Main Quest 358</v>
      </c>
      <c r="BP359" s="250" t="str">
        <f t="shared" si="123"/>
        <v>Misi Utama 358 Selesai</v>
      </c>
      <c r="BQ359" s="250" t="str">
        <f t="shared" si="124"/>
        <v>Tagumpay sa Pangunahing Quest 358</v>
      </c>
      <c r="BR359" s="250" t="str">
        <f t="shared" si="125"/>
        <v>Selesai Pencarian Utama 358</v>
      </c>
    </row>
    <row r="360" spans="1:70" ht="12.75" thickBot="1" x14ac:dyDescent="0.25">
      <c r="A360" s="31">
        <v>142359</v>
      </c>
      <c r="B360" s="201" t="e" cm="1">
        <f t="array" ref="B360">INDEX($AJ:$AS,MATCH($A360,$AJ:$AJ,0),B$1)</f>
        <v>#N/A</v>
      </c>
      <c r="C360" s="201" t="e" cm="1">
        <f t="array" ref="C360">INDEX($AJ:$AS,MATCH($A360,$AJ:$AJ,0),C$1)</f>
        <v>#N/A</v>
      </c>
      <c r="D360" s="201" t="e" cm="1">
        <f t="array" ref="D360">INDEX($AJ:$AS,MATCH($A360,$AJ:$AJ,0),D$1)</f>
        <v>#N/A</v>
      </c>
      <c r="E360" s="201" t="e" cm="1">
        <f t="array" ref="E360">INDEX($AJ:$AS,MATCH($A360,$AJ:$AJ,0),E$1)</f>
        <v>#N/A</v>
      </c>
      <c r="F360" s="201" t="e" cm="1">
        <f t="array" ref="F360">INDEX($AJ:$AS,MATCH($A360,$AJ:$AJ,0),F$1)</f>
        <v>#N/A</v>
      </c>
      <c r="G360" s="201" t="e" cm="1">
        <f t="array" ref="G360">INDEX($AJ:$AS,MATCH($A360,$AJ:$AJ,0),G$1)</f>
        <v>#N/A</v>
      </c>
      <c r="H360" s="201" t="e" cm="1">
        <f t="array" ref="H360">INDEX($AJ:$AS,MATCH($A360,$AJ:$AJ,0),H$1)</f>
        <v>#N/A</v>
      </c>
      <c r="I360" s="201" t="e" cm="1">
        <f t="array" ref="I360">INDEX($AJ:$AS,MATCH($A360,$AJ:$AJ,0),I$1)</f>
        <v>#N/A</v>
      </c>
      <c r="J360" s="201" t="e" cm="1">
        <f t="array" ref="J360">INDEX($AJ:$AS,MATCH($A360,$AJ:$AJ,0),J$1)</f>
        <v>#N/A</v>
      </c>
      <c r="K360" s="31">
        <v>0</v>
      </c>
      <c r="L360" s="31">
        <v>142359</v>
      </c>
      <c r="M360" s="31" t="str">
        <f>'가이드 작업용'!M360</f>
        <v>플로라 보스 처치</v>
      </c>
      <c r="N360" s="31" t="e">
        <f t="shared" si="116"/>
        <v>#N/A</v>
      </c>
      <c r="AJ360" s="251"/>
      <c r="AK360" s="252"/>
      <c r="AL360" s="252"/>
      <c r="AM360" s="252"/>
      <c r="AN360" s="252"/>
      <c r="AO360" s="252"/>
      <c r="AP360" s="252"/>
      <c r="AQ360" s="252"/>
      <c r="AR360" s="252"/>
      <c r="AS360" s="252"/>
      <c r="AT360" s="252"/>
      <c r="AU360" s="252"/>
      <c r="AV360" s="252"/>
      <c r="AW360" s="252"/>
      <c r="AX360" s="252"/>
      <c r="AY360" s="252"/>
      <c r="AZ360" s="252"/>
      <c r="BA360" s="252"/>
      <c r="BB360" s="252"/>
      <c r="BC360" s="252"/>
      <c r="BD360" s="252"/>
      <c r="BE360" s="252"/>
      <c r="BF360" s="252"/>
      <c r="BI360" s="248">
        <v>242359</v>
      </c>
      <c r="BJ360" s="249" t="str">
        <f t="shared" si="117"/>
        <v>메인 퀘스트 359 클리어</v>
      </c>
      <c r="BK360" s="250" t="str">
        <f t="shared" si="118"/>
        <v>Main Quest 359 Clear</v>
      </c>
      <c r="BL360" s="250" t="str">
        <f t="shared" si="119"/>
        <v>主線任務359通關</v>
      </c>
      <c r="BM360" s="250" t="str">
        <f t="shared" si="120"/>
        <v>通关主线任务359</v>
      </c>
      <c r="BN360" s="250" t="str">
        <f t="shared" si="121"/>
        <v>メインクエスト359クリア</v>
      </c>
      <c r="BO360" s="250" t="str">
        <f t="shared" si="122"/>
        <v>เคลียร์ Main Quest 359</v>
      </c>
      <c r="BP360" s="250" t="str">
        <f t="shared" si="123"/>
        <v>Misi Utama 359 Selesai</v>
      </c>
      <c r="BQ360" s="250" t="str">
        <f t="shared" si="124"/>
        <v>Tagumpay sa Pangunahing Quest 359</v>
      </c>
      <c r="BR360" s="250" t="str">
        <f t="shared" si="125"/>
        <v>Selesai Pencarian Utama 359</v>
      </c>
    </row>
    <row r="361" spans="1:70" ht="12.75" thickBot="1" x14ac:dyDescent="0.25">
      <c r="A361" s="31">
        <v>142360</v>
      </c>
      <c r="B361" s="201" t="e" cm="1">
        <f t="array" ref="B361">INDEX($AJ:$AS,MATCH($A361,$AJ:$AJ,0),B$1)</f>
        <v>#N/A</v>
      </c>
      <c r="C361" s="201" t="e" cm="1">
        <f t="array" ref="C361">INDEX($AJ:$AS,MATCH($A361,$AJ:$AJ,0),C$1)</f>
        <v>#N/A</v>
      </c>
      <c r="D361" s="201" t="e" cm="1">
        <f t="array" ref="D361">INDEX($AJ:$AS,MATCH($A361,$AJ:$AJ,0),D$1)</f>
        <v>#N/A</v>
      </c>
      <c r="E361" s="201" t="e" cm="1">
        <f t="array" ref="E361">INDEX($AJ:$AS,MATCH($A361,$AJ:$AJ,0),E$1)</f>
        <v>#N/A</v>
      </c>
      <c r="F361" s="201" t="e" cm="1">
        <f t="array" ref="F361">INDEX($AJ:$AS,MATCH($A361,$AJ:$AJ,0),F$1)</f>
        <v>#N/A</v>
      </c>
      <c r="G361" s="201" t="e" cm="1">
        <f t="array" ref="G361">INDEX($AJ:$AS,MATCH($A361,$AJ:$AJ,0),G$1)</f>
        <v>#N/A</v>
      </c>
      <c r="H361" s="201" t="e" cm="1">
        <f t="array" ref="H361">INDEX($AJ:$AS,MATCH($A361,$AJ:$AJ,0),H$1)</f>
        <v>#N/A</v>
      </c>
      <c r="I361" s="201" t="e" cm="1">
        <f t="array" ref="I361">INDEX($AJ:$AS,MATCH($A361,$AJ:$AJ,0),I$1)</f>
        <v>#N/A</v>
      </c>
      <c r="J361" s="201" t="e" cm="1">
        <f t="array" ref="J361">INDEX($AJ:$AS,MATCH($A361,$AJ:$AJ,0),J$1)</f>
        <v>#N/A</v>
      </c>
      <c r="K361" s="31">
        <v>0</v>
      </c>
      <c r="L361" s="31">
        <v>142360</v>
      </c>
      <c r="M361" s="31" t="str">
        <f>'가이드 작업용'!M361</f>
        <v>데저트 울프 처치</v>
      </c>
      <c r="N361" s="31" t="e">
        <f t="shared" si="116"/>
        <v>#N/A</v>
      </c>
      <c r="AJ361" s="251"/>
      <c r="AK361" s="252"/>
      <c r="AL361" s="252"/>
      <c r="AM361" s="252"/>
      <c r="AN361" s="252"/>
      <c r="AO361" s="252"/>
      <c r="AP361" s="252"/>
      <c r="AQ361" s="252"/>
      <c r="AR361" s="252"/>
      <c r="AS361" s="252"/>
      <c r="AT361" s="252"/>
      <c r="AU361" s="252"/>
      <c r="AV361" s="252"/>
      <c r="AW361" s="252"/>
      <c r="AX361" s="252"/>
      <c r="AY361" s="252"/>
      <c r="AZ361" s="252"/>
      <c r="BA361" s="252"/>
      <c r="BB361" s="252"/>
      <c r="BC361" s="252"/>
      <c r="BD361" s="252"/>
      <c r="BE361" s="252"/>
      <c r="BF361" s="252"/>
      <c r="BI361" s="248">
        <v>242360</v>
      </c>
      <c r="BJ361" s="249" t="str">
        <f t="shared" si="117"/>
        <v>메인 퀘스트 360 클리어</v>
      </c>
      <c r="BK361" s="250" t="str">
        <f t="shared" si="118"/>
        <v>Main Quest 360 Clear</v>
      </c>
      <c r="BL361" s="250" t="str">
        <f t="shared" si="119"/>
        <v>主線任務360通關</v>
      </c>
      <c r="BM361" s="250" t="str">
        <f t="shared" si="120"/>
        <v>通关主线任务360</v>
      </c>
      <c r="BN361" s="250" t="str">
        <f t="shared" si="121"/>
        <v>メインクエスト360クリア</v>
      </c>
      <c r="BO361" s="250" t="str">
        <f t="shared" si="122"/>
        <v>เคลียร์ Main Quest 360</v>
      </c>
      <c r="BP361" s="250" t="str">
        <f t="shared" si="123"/>
        <v>Misi Utama 360 Selesai</v>
      </c>
      <c r="BQ361" s="250" t="str">
        <f t="shared" si="124"/>
        <v>Tagumpay sa Pangunahing Quest 360</v>
      </c>
      <c r="BR361" s="250" t="str">
        <f t="shared" si="125"/>
        <v>Selesai Pencarian Utama 360</v>
      </c>
    </row>
    <row r="362" spans="1:70" ht="12.75" thickBot="1" x14ac:dyDescent="0.25">
      <c r="A362" s="31">
        <v>142361</v>
      </c>
      <c r="B362" s="201" t="e" cm="1">
        <f t="array" ref="B362">INDEX($AJ:$AS,MATCH($A362,$AJ:$AJ,0),B$1)</f>
        <v>#N/A</v>
      </c>
      <c r="C362" s="201" t="e" cm="1">
        <f t="array" ref="C362">INDEX($AJ:$AS,MATCH($A362,$AJ:$AJ,0),C$1)</f>
        <v>#N/A</v>
      </c>
      <c r="D362" s="201" t="e" cm="1">
        <f t="array" ref="D362">INDEX($AJ:$AS,MATCH($A362,$AJ:$AJ,0),D$1)</f>
        <v>#N/A</v>
      </c>
      <c r="E362" s="201" t="e" cm="1">
        <f t="array" ref="E362">INDEX($AJ:$AS,MATCH($A362,$AJ:$AJ,0),E$1)</f>
        <v>#N/A</v>
      </c>
      <c r="F362" s="201" t="e" cm="1">
        <f t="array" ref="F362">INDEX($AJ:$AS,MATCH($A362,$AJ:$AJ,0),F$1)</f>
        <v>#N/A</v>
      </c>
      <c r="G362" s="201" t="e" cm="1">
        <f t="array" ref="G362">INDEX($AJ:$AS,MATCH($A362,$AJ:$AJ,0),G$1)</f>
        <v>#N/A</v>
      </c>
      <c r="H362" s="201" t="e" cm="1">
        <f t="array" ref="H362">INDEX($AJ:$AS,MATCH($A362,$AJ:$AJ,0),H$1)</f>
        <v>#N/A</v>
      </c>
      <c r="I362" s="201" t="e" cm="1">
        <f t="array" ref="I362">INDEX($AJ:$AS,MATCH($A362,$AJ:$AJ,0),I$1)</f>
        <v>#N/A</v>
      </c>
      <c r="J362" s="201" t="e" cm="1">
        <f t="array" ref="J362">INDEX($AJ:$AS,MATCH($A362,$AJ:$AJ,0),J$1)</f>
        <v>#N/A</v>
      </c>
      <c r="K362" s="31">
        <v>0</v>
      </c>
      <c r="L362" s="31">
        <v>142361</v>
      </c>
      <c r="M362" s="31" t="str">
        <f>'가이드 작업용'!M362</f>
        <v>피 땀 눈물</v>
      </c>
      <c r="N362" s="31" t="e">
        <f t="shared" si="116"/>
        <v>#N/A</v>
      </c>
      <c r="AJ362" s="251"/>
      <c r="AK362" s="252"/>
      <c r="AL362" s="252"/>
      <c r="AM362" s="252"/>
      <c r="AN362" s="252"/>
      <c r="AO362" s="252"/>
      <c r="AP362" s="252"/>
      <c r="AQ362" s="252"/>
      <c r="AR362" s="252"/>
      <c r="AS362" s="252"/>
      <c r="AT362" s="252"/>
      <c r="AU362" s="252"/>
      <c r="AV362" s="252"/>
      <c r="AW362" s="252"/>
      <c r="AX362" s="252"/>
      <c r="AY362" s="252"/>
      <c r="AZ362" s="252"/>
      <c r="BA362" s="252"/>
      <c r="BB362" s="252"/>
      <c r="BC362" s="252"/>
      <c r="BD362" s="252"/>
      <c r="BE362" s="252"/>
      <c r="BF362" s="252"/>
      <c r="BI362" s="248">
        <v>242361</v>
      </c>
      <c r="BJ362" s="249" t="str">
        <f t="shared" si="117"/>
        <v>메인 퀘스트 361 클리어</v>
      </c>
      <c r="BK362" s="250" t="str">
        <f t="shared" si="118"/>
        <v>Main Quest 361 Clear</v>
      </c>
      <c r="BL362" s="250" t="str">
        <f t="shared" si="119"/>
        <v>主線任務361通關</v>
      </c>
      <c r="BM362" s="250" t="str">
        <f t="shared" si="120"/>
        <v>通关主线任务361</v>
      </c>
      <c r="BN362" s="250" t="str">
        <f t="shared" si="121"/>
        <v>メインクエスト361クリア</v>
      </c>
      <c r="BO362" s="250" t="str">
        <f t="shared" si="122"/>
        <v>เคลียร์ Main Quest 361</v>
      </c>
      <c r="BP362" s="250" t="str">
        <f t="shared" si="123"/>
        <v>Misi Utama 361 Selesai</v>
      </c>
      <c r="BQ362" s="250" t="str">
        <f t="shared" si="124"/>
        <v>Tagumpay sa Pangunahing Quest 361</v>
      </c>
      <c r="BR362" s="250" t="str">
        <f t="shared" si="125"/>
        <v>Selesai Pencarian Utama 361</v>
      </c>
    </row>
    <row r="363" spans="1:70" ht="12.75" thickBot="1" x14ac:dyDescent="0.25">
      <c r="A363" s="31">
        <v>142362</v>
      </c>
      <c r="B363" s="201" t="e" cm="1">
        <f t="array" ref="B363">INDEX($AJ:$AS,MATCH($A363,$AJ:$AJ,0),B$1)</f>
        <v>#N/A</v>
      </c>
      <c r="C363" s="201" t="e" cm="1">
        <f t="array" ref="C363">INDEX($AJ:$AS,MATCH($A363,$AJ:$AJ,0),C$1)</f>
        <v>#N/A</v>
      </c>
      <c r="D363" s="201" t="e" cm="1">
        <f t="array" ref="D363">INDEX($AJ:$AS,MATCH($A363,$AJ:$AJ,0),D$1)</f>
        <v>#N/A</v>
      </c>
      <c r="E363" s="201" t="e" cm="1">
        <f t="array" ref="E363">INDEX($AJ:$AS,MATCH($A363,$AJ:$AJ,0),E$1)</f>
        <v>#N/A</v>
      </c>
      <c r="F363" s="201" t="e" cm="1">
        <f t="array" ref="F363">INDEX($AJ:$AS,MATCH($A363,$AJ:$AJ,0),F$1)</f>
        <v>#N/A</v>
      </c>
      <c r="G363" s="201" t="e" cm="1">
        <f t="array" ref="G363">INDEX($AJ:$AS,MATCH($A363,$AJ:$AJ,0),G$1)</f>
        <v>#N/A</v>
      </c>
      <c r="H363" s="201" t="e" cm="1">
        <f t="array" ref="H363">INDEX($AJ:$AS,MATCH($A363,$AJ:$AJ,0),H$1)</f>
        <v>#N/A</v>
      </c>
      <c r="I363" s="201" t="e" cm="1">
        <f t="array" ref="I363">INDEX($AJ:$AS,MATCH($A363,$AJ:$AJ,0),I$1)</f>
        <v>#N/A</v>
      </c>
      <c r="J363" s="201" t="e" cm="1">
        <f t="array" ref="J363">INDEX($AJ:$AS,MATCH($A363,$AJ:$AJ,0),J$1)</f>
        <v>#N/A</v>
      </c>
      <c r="K363" s="31">
        <v>0</v>
      </c>
      <c r="L363" s="31">
        <v>142362</v>
      </c>
      <c r="M363" s="31" t="str">
        <f>'가이드 작업용'!M363</f>
        <v>MVP 처치</v>
      </c>
      <c r="N363" s="31" t="e">
        <f t="shared" si="116"/>
        <v>#N/A</v>
      </c>
      <c r="AJ363" s="251"/>
      <c r="AK363" s="252"/>
      <c r="AL363" s="252"/>
      <c r="AM363" s="252"/>
      <c r="AN363" s="252"/>
      <c r="AO363" s="252"/>
      <c r="AP363" s="252"/>
      <c r="AQ363" s="252"/>
      <c r="AR363" s="252"/>
      <c r="AS363" s="252"/>
      <c r="AT363" s="252"/>
      <c r="AU363" s="252"/>
      <c r="AV363" s="252"/>
      <c r="AW363" s="252"/>
      <c r="AX363" s="252"/>
      <c r="AY363" s="252"/>
      <c r="AZ363" s="252"/>
      <c r="BA363" s="252"/>
      <c r="BB363" s="252"/>
      <c r="BC363" s="252"/>
      <c r="BD363" s="252"/>
      <c r="BE363" s="252"/>
      <c r="BF363" s="252"/>
      <c r="BI363" s="248">
        <v>242362</v>
      </c>
      <c r="BJ363" s="249" t="str">
        <f t="shared" si="117"/>
        <v>메인 퀘스트 362 클리어</v>
      </c>
      <c r="BK363" s="250" t="str">
        <f t="shared" si="118"/>
        <v>Main Quest 362 Clear</v>
      </c>
      <c r="BL363" s="250" t="str">
        <f t="shared" si="119"/>
        <v>主線任務362通關</v>
      </c>
      <c r="BM363" s="250" t="str">
        <f t="shared" si="120"/>
        <v>通关主线任务362</v>
      </c>
      <c r="BN363" s="250" t="str">
        <f t="shared" si="121"/>
        <v>メインクエスト362クリア</v>
      </c>
      <c r="BO363" s="250" t="str">
        <f t="shared" si="122"/>
        <v>เคลียร์ Main Quest 362</v>
      </c>
      <c r="BP363" s="250" t="str">
        <f t="shared" si="123"/>
        <v>Misi Utama 362 Selesai</v>
      </c>
      <c r="BQ363" s="250" t="str">
        <f t="shared" si="124"/>
        <v>Tagumpay sa Pangunahing Quest 362</v>
      </c>
      <c r="BR363" s="250" t="str">
        <f t="shared" si="125"/>
        <v>Selesai Pencarian Utama 362</v>
      </c>
    </row>
    <row r="364" spans="1:70" ht="12.75" thickBot="1" x14ac:dyDescent="0.25">
      <c r="A364" s="31">
        <v>142363</v>
      </c>
      <c r="B364" s="201" t="e" cm="1">
        <f t="array" ref="B364">INDEX($AJ:$AS,MATCH($A364,$AJ:$AJ,0),B$1)</f>
        <v>#N/A</v>
      </c>
      <c r="C364" s="201" t="e" cm="1">
        <f t="array" ref="C364">INDEX($AJ:$AS,MATCH($A364,$AJ:$AJ,0),C$1)</f>
        <v>#N/A</v>
      </c>
      <c r="D364" s="201" t="e" cm="1">
        <f t="array" ref="D364">INDEX($AJ:$AS,MATCH($A364,$AJ:$AJ,0),D$1)</f>
        <v>#N/A</v>
      </c>
      <c r="E364" s="201" t="e" cm="1">
        <f t="array" ref="E364">INDEX($AJ:$AS,MATCH($A364,$AJ:$AJ,0),E$1)</f>
        <v>#N/A</v>
      </c>
      <c r="F364" s="201" t="e" cm="1">
        <f t="array" ref="F364">INDEX($AJ:$AS,MATCH($A364,$AJ:$AJ,0),F$1)</f>
        <v>#N/A</v>
      </c>
      <c r="G364" s="201" t="e" cm="1">
        <f t="array" ref="G364">INDEX($AJ:$AS,MATCH($A364,$AJ:$AJ,0),G$1)</f>
        <v>#N/A</v>
      </c>
      <c r="H364" s="201" t="e" cm="1">
        <f t="array" ref="H364">INDEX($AJ:$AS,MATCH($A364,$AJ:$AJ,0),H$1)</f>
        <v>#N/A</v>
      </c>
      <c r="I364" s="201" t="e" cm="1">
        <f t="array" ref="I364">INDEX($AJ:$AS,MATCH($A364,$AJ:$AJ,0),I$1)</f>
        <v>#N/A</v>
      </c>
      <c r="J364" s="201" t="e" cm="1">
        <f t="array" ref="J364">INDEX($AJ:$AS,MATCH($A364,$AJ:$AJ,0),J$1)</f>
        <v>#N/A</v>
      </c>
      <c r="K364" s="31">
        <v>0</v>
      </c>
      <c r="L364" s="31">
        <v>142363</v>
      </c>
      <c r="M364" s="31" t="str">
        <f>'가이드 작업용'!M364</f>
        <v>데저트 울프 보스 처치</v>
      </c>
      <c r="N364" s="31" t="e">
        <f t="shared" si="116"/>
        <v>#N/A</v>
      </c>
      <c r="AJ364" s="251"/>
      <c r="AK364" s="252"/>
      <c r="AL364" s="252"/>
      <c r="AM364" s="252"/>
      <c r="AN364" s="252"/>
      <c r="AO364" s="252"/>
      <c r="AP364" s="252"/>
      <c r="AQ364" s="252"/>
      <c r="AR364" s="252"/>
      <c r="AS364" s="252"/>
      <c r="AT364" s="252"/>
      <c r="AU364" s="252"/>
      <c r="AV364" s="252"/>
      <c r="AW364" s="252"/>
      <c r="AX364" s="252"/>
      <c r="AY364" s="252"/>
      <c r="AZ364" s="252"/>
      <c r="BA364" s="252"/>
      <c r="BB364" s="252"/>
      <c r="BC364" s="252"/>
      <c r="BD364" s="252"/>
      <c r="BE364" s="252"/>
      <c r="BF364" s="252"/>
      <c r="BI364" s="248">
        <v>242363</v>
      </c>
      <c r="BJ364" s="249" t="str">
        <f t="shared" si="117"/>
        <v>메인 퀘스트 363 클리어</v>
      </c>
      <c r="BK364" s="250" t="str">
        <f t="shared" si="118"/>
        <v>Main Quest 363 Clear</v>
      </c>
      <c r="BL364" s="250" t="str">
        <f t="shared" si="119"/>
        <v>主線任務363通關</v>
      </c>
      <c r="BM364" s="250" t="str">
        <f t="shared" si="120"/>
        <v>通关主线任务363</v>
      </c>
      <c r="BN364" s="250" t="str">
        <f t="shared" si="121"/>
        <v>メインクエスト363クリア</v>
      </c>
      <c r="BO364" s="250" t="str">
        <f t="shared" si="122"/>
        <v>เคลียร์ Main Quest 363</v>
      </c>
      <c r="BP364" s="250" t="str">
        <f t="shared" si="123"/>
        <v>Misi Utama 363 Selesai</v>
      </c>
      <c r="BQ364" s="250" t="str">
        <f t="shared" si="124"/>
        <v>Tagumpay sa Pangunahing Quest 363</v>
      </c>
      <c r="BR364" s="250" t="str">
        <f t="shared" si="125"/>
        <v>Selesai Pencarian Utama 363</v>
      </c>
    </row>
    <row r="365" spans="1:70" ht="12.75" thickBot="1" x14ac:dyDescent="0.25">
      <c r="A365" s="31">
        <v>142364</v>
      </c>
      <c r="B365" s="201" t="e" cm="1">
        <f t="array" ref="B365">INDEX($AJ:$AS,MATCH($A365,$AJ:$AJ,0),B$1)</f>
        <v>#N/A</v>
      </c>
      <c r="C365" s="201" t="e" cm="1">
        <f t="array" ref="C365">INDEX($AJ:$AS,MATCH($A365,$AJ:$AJ,0),C$1)</f>
        <v>#N/A</v>
      </c>
      <c r="D365" s="201" t="e" cm="1">
        <f t="array" ref="D365">INDEX($AJ:$AS,MATCH($A365,$AJ:$AJ,0),D$1)</f>
        <v>#N/A</v>
      </c>
      <c r="E365" s="201" t="e" cm="1">
        <f t="array" ref="E365">INDEX($AJ:$AS,MATCH($A365,$AJ:$AJ,0),E$1)</f>
        <v>#N/A</v>
      </c>
      <c r="F365" s="201" t="e" cm="1">
        <f t="array" ref="F365">INDEX($AJ:$AS,MATCH($A365,$AJ:$AJ,0),F$1)</f>
        <v>#N/A</v>
      </c>
      <c r="G365" s="201" t="e" cm="1">
        <f t="array" ref="G365">INDEX($AJ:$AS,MATCH($A365,$AJ:$AJ,0),G$1)</f>
        <v>#N/A</v>
      </c>
      <c r="H365" s="201" t="e" cm="1">
        <f t="array" ref="H365">INDEX($AJ:$AS,MATCH($A365,$AJ:$AJ,0),H$1)</f>
        <v>#N/A</v>
      </c>
      <c r="I365" s="201" t="e" cm="1">
        <f t="array" ref="I365">INDEX($AJ:$AS,MATCH($A365,$AJ:$AJ,0),I$1)</f>
        <v>#N/A</v>
      </c>
      <c r="J365" s="201" t="e" cm="1">
        <f t="array" ref="J365">INDEX($AJ:$AS,MATCH($A365,$AJ:$AJ,0),J$1)</f>
        <v>#N/A</v>
      </c>
      <c r="K365" s="31">
        <v>0</v>
      </c>
      <c r="L365" s="31">
        <v>142364</v>
      </c>
      <c r="M365" s="31" t="str">
        <f>'가이드 작업용'!M365</f>
        <v>스태포 처치</v>
      </c>
      <c r="N365" s="31" t="e">
        <f t="shared" si="116"/>
        <v>#N/A</v>
      </c>
      <c r="AJ365" s="251"/>
      <c r="AK365" s="252"/>
      <c r="AL365" s="252"/>
      <c r="AM365" s="252"/>
      <c r="AN365" s="252"/>
      <c r="AO365" s="252"/>
      <c r="AP365" s="252"/>
      <c r="AQ365" s="252"/>
      <c r="AR365" s="252"/>
      <c r="AS365" s="252"/>
      <c r="AT365" s="252"/>
      <c r="AU365" s="252"/>
      <c r="AV365" s="252"/>
      <c r="AW365" s="252"/>
      <c r="AX365" s="252"/>
      <c r="AY365" s="252"/>
      <c r="AZ365" s="252"/>
      <c r="BA365" s="252"/>
      <c r="BB365" s="252"/>
      <c r="BC365" s="252"/>
      <c r="BD365" s="252"/>
      <c r="BE365" s="252"/>
      <c r="BF365" s="252"/>
      <c r="BI365" s="248">
        <v>242364</v>
      </c>
      <c r="BJ365" s="249" t="str">
        <f t="shared" si="117"/>
        <v>메인 퀘스트 364 클리어</v>
      </c>
      <c r="BK365" s="250" t="str">
        <f t="shared" si="118"/>
        <v>Main Quest 364 Clear</v>
      </c>
      <c r="BL365" s="250" t="str">
        <f t="shared" si="119"/>
        <v>主線任務364通關</v>
      </c>
      <c r="BM365" s="250" t="str">
        <f t="shared" si="120"/>
        <v>通关主线任务364</v>
      </c>
      <c r="BN365" s="250" t="str">
        <f t="shared" si="121"/>
        <v>メインクエスト364クリア</v>
      </c>
      <c r="BO365" s="250" t="str">
        <f t="shared" si="122"/>
        <v>เคลียร์ Main Quest 364</v>
      </c>
      <c r="BP365" s="250" t="str">
        <f t="shared" si="123"/>
        <v>Misi Utama 364 Selesai</v>
      </c>
      <c r="BQ365" s="250" t="str">
        <f t="shared" si="124"/>
        <v>Tagumpay sa Pangunahing Quest 364</v>
      </c>
      <c r="BR365" s="250" t="str">
        <f t="shared" si="125"/>
        <v>Selesai Pencarian Utama 364</v>
      </c>
    </row>
    <row r="366" spans="1:70" ht="12.75" thickBot="1" x14ac:dyDescent="0.25">
      <c r="A366" s="31">
        <v>142365</v>
      </c>
      <c r="B366" s="201" t="e" cm="1">
        <f t="array" ref="B366">INDEX($AJ:$AS,MATCH($A366,$AJ:$AJ,0),B$1)</f>
        <v>#N/A</v>
      </c>
      <c r="C366" s="201" t="e" cm="1">
        <f t="array" ref="C366">INDEX($AJ:$AS,MATCH($A366,$AJ:$AJ,0),C$1)</f>
        <v>#N/A</v>
      </c>
      <c r="D366" s="201" t="e" cm="1">
        <f t="array" ref="D366">INDEX($AJ:$AS,MATCH($A366,$AJ:$AJ,0),D$1)</f>
        <v>#N/A</v>
      </c>
      <c r="E366" s="201" t="e" cm="1">
        <f t="array" ref="E366">INDEX($AJ:$AS,MATCH($A366,$AJ:$AJ,0),E$1)</f>
        <v>#N/A</v>
      </c>
      <c r="F366" s="201" t="e" cm="1">
        <f t="array" ref="F366">INDEX($AJ:$AS,MATCH($A366,$AJ:$AJ,0),F$1)</f>
        <v>#N/A</v>
      </c>
      <c r="G366" s="201" t="e" cm="1">
        <f t="array" ref="G366">INDEX($AJ:$AS,MATCH($A366,$AJ:$AJ,0),G$1)</f>
        <v>#N/A</v>
      </c>
      <c r="H366" s="201" t="e" cm="1">
        <f t="array" ref="H366">INDEX($AJ:$AS,MATCH($A366,$AJ:$AJ,0),H$1)</f>
        <v>#N/A</v>
      </c>
      <c r="I366" s="201" t="e" cm="1">
        <f t="array" ref="I366">INDEX($AJ:$AS,MATCH($A366,$AJ:$AJ,0),I$1)</f>
        <v>#N/A</v>
      </c>
      <c r="J366" s="201" t="e" cm="1">
        <f t="array" ref="J366">INDEX($AJ:$AS,MATCH($A366,$AJ:$AJ,0),J$1)</f>
        <v>#N/A</v>
      </c>
      <c r="K366" s="31">
        <v>0</v>
      </c>
      <c r="L366" s="31">
        <v>142365</v>
      </c>
      <c r="M366" s="31" t="str">
        <f>'가이드 작업용'!M366</f>
        <v>무한의 공간, 아트로스</v>
      </c>
      <c r="N366" s="31" t="e">
        <f t="shared" si="116"/>
        <v>#N/A</v>
      </c>
      <c r="AJ366" s="251"/>
      <c r="AK366" s="252"/>
      <c r="AL366" s="252"/>
      <c r="AM366" s="252"/>
      <c r="AN366" s="252"/>
      <c r="AO366" s="252"/>
      <c r="AP366" s="252"/>
      <c r="AQ366" s="252"/>
      <c r="AR366" s="252"/>
      <c r="AS366" s="252"/>
      <c r="AT366" s="252"/>
      <c r="AU366" s="252"/>
      <c r="AV366" s="252"/>
      <c r="AW366" s="252"/>
      <c r="AX366" s="252"/>
      <c r="AY366" s="252"/>
      <c r="AZ366" s="252"/>
      <c r="BA366" s="252"/>
      <c r="BB366" s="252"/>
      <c r="BC366" s="252"/>
      <c r="BD366" s="252"/>
      <c r="BE366" s="252"/>
      <c r="BF366" s="252"/>
      <c r="BI366" s="248">
        <v>242365</v>
      </c>
      <c r="BJ366" s="249" t="str">
        <f t="shared" si="117"/>
        <v>메인 퀘스트 365 클리어</v>
      </c>
      <c r="BK366" s="250" t="str">
        <f t="shared" si="118"/>
        <v>Main Quest 365 Clear</v>
      </c>
      <c r="BL366" s="250" t="str">
        <f t="shared" si="119"/>
        <v>主線任務365通關</v>
      </c>
      <c r="BM366" s="250" t="str">
        <f t="shared" si="120"/>
        <v>通关主线任务365</v>
      </c>
      <c r="BN366" s="250" t="str">
        <f t="shared" si="121"/>
        <v>メインクエスト365クリア</v>
      </c>
      <c r="BO366" s="250" t="str">
        <f t="shared" si="122"/>
        <v>เคลียร์ Main Quest 365</v>
      </c>
      <c r="BP366" s="250" t="str">
        <f t="shared" si="123"/>
        <v>Misi Utama 365 Selesai</v>
      </c>
      <c r="BQ366" s="250" t="str">
        <f t="shared" si="124"/>
        <v>Tagumpay sa Pangunahing Quest 365</v>
      </c>
      <c r="BR366" s="250" t="str">
        <f t="shared" si="125"/>
        <v>Selesai Pencarian Utama 365</v>
      </c>
    </row>
    <row r="367" spans="1:70" ht="12.75" thickBot="1" x14ac:dyDescent="0.25">
      <c r="A367" s="31">
        <v>142366</v>
      </c>
      <c r="B367" s="201" t="e" cm="1">
        <f t="array" ref="B367">INDEX($AJ:$AS,MATCH($A367,$AJ:$AJ,0),B$1)</f>
        <v>#N/A</v>
      </c>
      <c r="C367" s="201" t="e" cm="1">
        <f t="array" ref="C367">INDEX($AJ:$AS,MATCH($A367,$AJ:$AJ,0),C$1)</f>
        <v>#N/A</v>
      </c>
      <c r="D367" s="201" t="e" cm="1">
        <f t="array" ref="D367">INDEX($AJ:$AS,MATCH($A367,$AJ:$AJ,0),D$1)</f>
        <v>#N/A</v>
      </c>
      <c r="E367" s="201" t="e" cm="1">
        <f t="array" ref="E367">INDEX($AJ:$AS,MATCH($A367,$AJ:$AJ,0),E$1)</f>
        <v>#N/A</v>
      </c>
      <c r="F367" s="201" t="e" cm="1">
        <f t="array" ref="F367">INDEX($AJ:$AS,MATCH($A367,$AJ:$AJ,0),F$1)</f>
        <v>#N/A</v>
      </c>
      <c r="G367" s="201" t="e" cm="1">
        <f t="array" ref="G367">INDEX($AJ:$AS,MATCH($A367,$AJ:$AJ,0),G$1)</f>
        <v>#N/A</v>
      </c>
      <c r="H367" s="201" t="e" cm="1">
        <f t="array" ref="H367">INDEX($AJ:$AS,MATCH($A367,$AJ:$AJ,0),H$1)</f>
        <v>#N/A</v>
      </c>
      <c r="I367" s="201" t="e" cm="1">
        <f t="array" ref="I367">INDEX($AJ:$AS,MATCH($A367,$AJ:$AJ,0),I$1)</f>
        <v>#N/A</v>
      </c>
      <c r="J367" s="201" t="e" cm="1">
        <f t="array" ref="J367">INDEX($AJ:$AS,MATCH($A367,$AJ:$AJ,0),J$1)</f>
        <v>#N/A</v>
      </c>
      <c r="K367" s="31">
        <v>0</v>
      </c>
      <c r="L367" s="31">
        <v>142366</v>
      </c>
      <c r="M367" s="31" t="str">
        <f>'가이드 작업용'!M367</f>
        <v>MVP 처치</v>
      </c>
      <c r="N367" s="31" t="e">
        <f t="shared" si="116"/>
        <v>#N/A</v>
      </c>
      <c r="AJ367" s="251"/>
      <c r="AK367" s="252"/>
      <c r="AL367" s="252"/>
      <c r="AM367" s="252"/>
      <c r="AN367" s="252"/>
      <c r="AO367" s="252"/>
      <c r="AP367" s="252"/>
      <c r="AQ367" s="252"/>
      <c r="AR367" s="252"/>
      <c r="AS367" s="252"/>
      <c r="AT367" s="252"/>
      <c r="AU367" s="252"/>
      <c r="AV367" s="252"/>
      <c r="AW367" s="252"/>
      <c r="AX367" s="252"/>
      <c r="AY367" s="252"/>
      <c r="AZ367" s="252"/>
      <c r="BA367" s="252"/>
      <c r="BB367" s="252"/>
      <c r="BC367" s="252"/>
      <c r="BD367" s="252"/>
      <c r="BE367" s="252"/>
      <c r="BF367" s="252"/>
      <c r="BI367" s="248">
        <v>242366</v>
      </c>
      <c r="BJ367" s="249" t="str">
        <f t="shared" si="117"/>
        <v>메인 퀘스트 366 클리어</v>
      </c>
      <c r="BK367" s="250" t="str">
        <f t="shared" si="118"/>
        <v>Main Quest 366 Clear</v>
      </c>
      <c r="BL367" s="250" t="str">
        <f t="shared" si="119"/>
        <v>主線任務366通關</v>
      </c>
      <c r="BM367" s="250" t="str">
        <f t="shared" si="120"/>
        <v>通关主线任务366</v>
      </c>
      <c r="BN367" s="250" t="str">
        <f t="shared" si="121"/>
        <v>メインクエスト366クリア</v>
      </c>
      <c r="BO367" s="250" t="str">
        <f t="shared" si="122"/>
        <v>เคลียร์ Main Quest 366</v>
      </c>
      <c r="BP367" s="250" t="str">
        <f t="shared" si="123"/>
        <v>Misi Utama 366 Selesai</v>
      </c>
      <c r="BQ367" s="250" t="str">
        <f t="shared" si="124"/>
        <v>Tagumpay sa Pangunahing Quest 366</v>
      </c>
      <c r="BR367" s="250" t="str">
        <f t="shared" si="125"/>
        <v>Selesai Pencarian Utama 366</v>
      </c>
    </row>
    <row r="368" spans="1:70" ht="12.75" thickBot="1" x14ac:dyDescent="0.25">
      <c r="A368" s="31">
        <v>142367</v>
      </c>
      <c r="B368" s="201" t="e" cm="1">
        <f t="array" ref="B368">INDEX($AJ:$AS,MATCH($A368,$AJ:$AJ,0),B$1)</f>
        <v>#N/A</v>
      </c>
      <c r="C368" s="201" t="e" cm="1">
        <f t="array" ref="C368">INDEX($AJ:$AS,MATCH($A368,$AJ:$AJ,0),C$1)</f>
        <v>#N/A</v>
      </c>
      <c r="D368" s="201" t="e" cm="1">
        <f t="array" ref="D368">INDEX($AJ:$AS,MATCH($A368,$AJ:$AJ,0),D$1)</f>
        <v>#N/A</v>
      </c>
      <c r="E368" s="201" t="e" cm="1">
        <f t="array" ref="E368">INDEX($AJ:$AS,MATCH($A368,$AJ:$AJ,0),E$1)</f>
        <v>#N/A</v>
      </c>
      <c r="F368" s="201" t="e" cm="1">
        <f t="array" ref="F368">INDEX($AJ:$AS,MATCH($A368,$AJ:$AJ,0),F$1)</f>
        <v>#N/A</v>
      </c>
      <c r="G368" s="201" t="e" cm="1">
        <f t="array" ref="G368">INDEX($AJ:$AS,MATCH($A368,$AJ:$AJ,0),G$1)</f>
        <v>#N/A</v>
      </c>
      <c r="H368" s="201" t="e" cm="1">
        <f t="array" ref="H368">INDEX($AJ:$AS,MATCH($A368,$AJ:$AJ,0),H$1)</f>
        <v>#N/A</v>
      </c>
      <c r="I368" s="201" t="e" cm="1">
        <f t="array" ref="I368">INDEX($AJ:$AS,MATCH($A368,$AJ:$AJ,0),I$1)</f>
        <v>#N/A</v>
      </c>
      <c r="J368" s="201" t="e" cm="1">
        <f t="array" ref="J368">INDEX($AJ:$AS,MATCH($A368,$AJ:$AJ,0),J$1)</f>
        <v>#N/A</v>
      </c>
      <c r="K368" s="31">
        <v>0</v>
      </c>
      <c r="L368" s="31">
        <v>142367</v>
      </c>
      <c r="M368" s="31" t="str">
        <f>'가이드 작업용'!M368</f>
        <v>스태포 보스 처치</v>
      </c>
      <c r="N368" s="31" t="e">
        <f t="shared" si="116"/>
        <v>#N/A</v>
      </c>
      <c r="AJ368" s="251"/>
      <c r="AK368" s="252"/>
      <c r="AL368" s="252"/>
      <c r="AM368" s="252"/>
      <c r="AN368" s="252"/>
      <c r="AO368" s="252"/>
      <c r="AP368" s="252"/>
      <c r="AQ368" s="252"/>
      <c r="AR368" s="252"/>
      <c r="AS368" s="252"/>
      <c r="AT368" s="252"/>
      <c r="AU368" s="252"/>
      <c r="AV368" s="252"/>
      <c r="AW368" s="252"/>
      <c r="AX368" s="252"/>
      <c r="AY368" s="252"/>
      <c r="AZ368" s="252"/>
      <c r="BA368" s="252"/>
      <c r="BB368" s="252"/>
      <c r="BC368" s="252"/>
      <c r="BD368" s="252"/>
      <c r="BE368" s="252"/>
      <c r="BF368" s="252"/>
      <c r="BI368" s="248">
        <v>242367</v>
      </c>
      <c r="BJ368" s="249" t="str">
        <f t="shared" si="117"/>
        <v>메인 퀘스트 367 클리어</v>
      </c>
      <c r="BK368" s="250" t="str">
        <f t="shared" si="118"/>
        <v>Main Quest 367 Clear</v>
      </c>
      <c r="BL368" s="250" t="str">
        <f t="shared" si="119"/>
        <v>主線任務367通關</v>
      </c>
      <c r="BM368" s="250" t="str">
        <f t="shared" si="120"/>
        <v>通关主线任务367</v>
      </c>
      <c r="BN368" s="250" t="str">
        <f t="shared" si="121"/>
        <v>メインクエスト367クリア</v>
      </c>
      <c r="BO368" s="250" t="str">
        <f t="shared" si="122"/>
        <v>เคลียร์ Main Quest 367</v>
      </c>
      <c r="BP368" s="250" t="str">
        <f t="shared" si="123"/>
        <v>Misi Utama 367 Selesai</v>
      </c>
      <c r="BQ368" s="250" t="str">
        <f t="shared" si="124"/>
        <v>Tagumpay sa Pangunahing Quest 367</v>
      </c>
      <c r="BR368" s="250" t="str">
        <f t="shared" si="125"/>
        <v>Selesai Pencarian Utama 367</v>
      </c>
    </row>
    <row r="369" spans="1:70" ht="12.75" thickBot="1" x14ac:dyDescent="0.25">
      <c r="A369" s="31">
        <v>142368</v>
      </c>
      <c r="B369" s="201" t="e" cm="1">
        <f t="array" ref="B369">INDEX($AJ:$AS,MATCH($A369,$AJ:$AJ,0),B$1)</f>
        <v>#N/A</v>
      </c>
      <c r="C369" s="201" t="e" cm="1">
        <f t="array" ref="C369">INDEX($AJ:$AS,MATCH($A369,$AJ:$AJ,0),C$1)</f>
        <v>#N/A</v>
      </c>
      <c r="D369" s="201" t="e" cm="1">
        <f t="array" ref="D369">INDEX($AJ:$AS,MATCH($A369,$AJ:$AJ,0),D$1)</f>
        <v>#N/A</v>
      </c>
      <c r="E369" s="201" t="e" cm="1">
        <f t="array" ref="E369">INDEX($AJ:$AS,MATCH($A369,$AJ:$AJ,0),E$1)</f>
        <v>#N/A</v>
      </c>
      <c r="F369" s="201" t="e" cm="1">
        <f t="array" ref="F369">INDEX($AJ:$AS,MATCH($A369,$AJ:$AJ,0),F$1)</f>
        <v>#N/A</v>
      </c>
      <c r="G369" s="201" t="e" cm="1">
        <f t="array" ref="G369">INDEX($AJ:$AS,MATCH($A369,$AJ:$AJ,0),G$1)</f>
        <v>#N/A</v>
      </c>
      <c r="H369" s="201" t="e" cm="1">
        <f t="array" ref="H369">INDEX($AJ:$AS,MATCH($A369,$AJ:$AJ,0),H$1)</f>
        <v>#N/A</v>
      </c>
      <c r="I369" s="201" t="e" cm="1">
        <f t="array" ref="I369">INDEX($AJ:$AS,MATCH($A369,$AJ:$AJ,0),I$1)</f>
        <v>#N/A</v>
      </c>
      <c r="J369" s="201" t="e" cm="1">
        <f t="array" ref="J369">INDEX($AJ:$AS,MATCH($A369,$AJ:$AJ,0),J$1)</f>
        <v>#N/A</v>
      </c>
      <c r="K369" s="31">
        <v>0</v>
      </c>
      <c r="L369" s="31">
        <v>142368</v>
      </c>
      <c r="M369" s="31" t="str">
        <f>'가이드 작업용'!M369</f>
        <v>머스키퓰라 처치</v>
      </c>
      <c r="N369" s="31" t="e">
        <f t="shared" si="116"/>
        <v>#N/A</v>
      </c>
      <c r="AJ369" s="251"/>
      <c r="AK369" s="252"/>
      <c r="AL369" s="252"/>
      <c r="AM369" s="252"/>
      <c r="AN369" s="252"/>
      <c r="AO369" s="252"/>
      <c r="AP369" s="252"/>
      <c r="AQ369" s="252"/>
      <c r="AR369" s="252"/>
      <c r="AS369" s="252"/>
      <c r="AT369" s="252"/>
      <c r="AU369" s="252"/>
      <c r="AV369" s="252"/>
      <c r="AW369" s="252"/>
      <c r="AX369" s="252"/>
      <c r="AY369" s="252"/>
      <c r="AZ369" s="252"/>
      <c r="BA369" s="252"/>
      <c r="BB369" s="252"/>
      <c r="BC369" s="252"/>
      <c r="BD369" s="252"/>
      <c r="BE369" s="252"/>
      <c r="BF369" s="252"/>
      <c r="BI369" s="248">
        <v>242368</v>
      </c>
      <c r="BJ369" s="249" t="str">
        <f t="shared" si="117"/>
        <v>메인 퀘스트 368 클리어</v>
      </c>
      <c r="BK369" s="250" t="str">
        <f t="shared" si="118"/>
        <v>Main Quest 368 Clear</v>
      </c>
      <c r="BL369" s="250" t="str">
        <f t="shared" si="119"/>
        <v>主線任務368通關</v>
      </c>
      <c r="BM369" s="250" t="str">
        <f t="shared" si="120"/>
        <v>通关主线任务368</v>
      </c>
      <c r="BN369" s="250" t="str">
        <f t="shared" si="121"/>
        <v>メインクエスト368クリア</v>
      </c>
      <c r="BO369" s="250" t="str">
        <f t="shared" si="122"/>
        <v>เคลียร์ Main Quest 368</v>
      </c>
      <c r="BP369" s="250" t="str">
        <f t="shared" si="123"/>
        <v>Misi Utama 368 Selesai</v>
      </c>
      <c r="BQ369" s="250" t="str">
        <f t="shared" si="124"/>
        <v>Tagumpay sa Pangunahing Quest 368</v>
      </c>
      <c r="BR369" s="250" t="str">
        <f t="shared" si="125"/>
        <v>Selesai Pencarian Utama 368</v>
      </c>
    </row>
    <row r="370" spans="1:70" ht="12.75" thickBot="1" x14ac:dyDescent="0.25">
      <c r="A370" s="31">
        <v>142369</v>
      </c>
      <c r="B370" s="201" t="e" cm="1">
        <f t="array" ref="B370">INDEX($AJ:$AS,MATCH($A370,$AJ:$AJ,0),B$1)</f>
        <v>#N/A</v>
      </c>
      <c r="C370" s="201" t="e" cm="1">
        <f t="array" ref="C370">INDEX($AJ:$AS,MATCH($A370,$AJ:$AJ,0),C$1)</f>
        <v>#N/A</v>
      </c>
      <c r="D370" s="201" t="e" cm="1">
        <f t="array" ref="D370">INDEX($AJ:$AS,MATCH($A370,$AJ:$AJ,0),D$1)</f>
        <v>#N/A</v>
      </c>
      <c r="E370" s="201" t="e" cm="1">
        <f t="array" ref="E370">INDEX($AJ:$AS,MATCH($A370,$AJ:$AJ,0),E$1)</f>
        <v>#N/A</v>
      </c>
      <c r="F370" s="201" t="e" cm="1">
        <f t="array" ref="F370">INDEX($AJ:$AS,MATCH($A370,$AJ:$AJ,0),F$1)</f>
        <v>#N/A</v>
      </c>
      <c r="G370" s="201" t="e" cm="1">
        <f t="array" ref="G370">INDEX($AJ:$AS,MATCH($A370,$AJ:$AJ,0),G$1)</f>
        <v>#N/A</v>
      </c>
      <c r="H370" s="201" t="e" cm="1">
        <f t="array" ref="H370">INDEX($AJ:$AS,MATCH($A370,$AJ:$AJ,0),H$1)</f>
        <v>#N/A</v>
      </c>
      <c r="I370" s="201" t="e" cm="1">
        <f t="array" ref="I370">INDEX($AJ:$AS,MATCH($A370,$AJ:$AJ,0),I$1)</f>
        <v>#N/A</v>
      </c>
      <c r="J370" s="201" t="e" cm="1">
        <f t="array" ref="J370">INDEX($AJ:$AS,MATCH($A370,$AJ:$AJ,0),J$1)</f>
        <v>#N/A</v>
      </c>
      <c r="K370" s="31">
        <v>0</v>
      </c>
      <c r="L370" s="31">
        <v>142369</v>
      </c>
      <c r="M370" s="31" t="str">
        <f>'가이드 작업용'!M370</f>
        <v>무한의 공간 수호자</v>
      </c>
      <c r="N370" s="31" t="e">
        <f t="shared" si="116"/>
        <v>#N/A</v>
      </c>
      <c r="AJ370" s="251"/>
      <c r="AK370" s="252"/>
      <c r="AL370" s="252"/>
      <c r="AM370" s="252"/>
      <c r="AN370" s="252"/>
      <c r="AO370" s="252"/>
      <c r="AP370" s="252"/>
      <c r="AQ370" s="252"/>
      <c r="AR370" s="252"/>
      <c r="AS370" s="252"/>
      <c r="AT370" s="252"/>
      <c r="AU370" s="252"/>
      <c r="AV370" s="252"/>
      <c r="AW370" s="252"/>
      <c r="AX370" s="252"/>
      <c r="AY370" s="252"/>
      <c r="AZ370" s="252"/>
      <c r="BA370" s="252"/>
      <c r="BB370" s="252"/>
      <c r="BC370" s="252"/>
      <c r="BD370" s="252"/>
      <c r="BE370" s="252"/>
      <c r="BF370" s="252"/>
      <c r="BI370" s="248">
        <v>242369</v>
      </c>
      <c r="BJ370" s="249" t="str">
        <f t="shared" si="117"/>
        <v>메인 퀘스트 369 클리어</v>
      </c>
      <c r="BK370" s="250" t="str">
        <f t="shared" si="118"/>
        <v>Main Quest 369 Clear</v>
      </c>
      <c r="BL370" s="250" t="str">
        <f t="shared" si="119"/>
        <v>主線任務369通關</v>
      </c>
      <c r="BM370" s="250" t="str">
        <f t="shared" si="120"/>
        <v>通关主线任务369</v>
      </c>
      <c r="BN370" s="250" t="str">
        <f t="shared" si="121"/>
        <v>メインクエスト369クリア</v>
      </c>
      <c r="BO370" s="250" t="str">
        <f t="shared" si="122"/>
        <v>เคลียร์ Main Quest 369</v>
      </c>
      <c r="BP370" s="250" t="str">
        <f t="shared" si="123"/>
        <v>Misi Utama 369 Selesai</v>
      </c>
      <c r="BQ370" s="250" t="str">
        <f t="shared" si="124"/>
        <v>Tagumpay sa Pangunahing Quest 369</v>
      </c>
      <c r="BR370" s="250" t="str">
        <f t="shared" si="125"/>
        <v>Selesai Pencarian Utama 369</v>
      </c>
    </row>
    <row r="371" spans="1:70" ht="12.75" thickBot="1" x14ac:dyDescent="0.25">
      <c r="A371" s="31">
        <v>142370</v>
      </c>
      <c r="B371" s="201" t="e" cm="1">
        <f t="array" ref="B371">INDEX($AJ:$AS,MATCH($A371,$AJ:$AJ,0),B$1)</f>
        <v>#N/A</v>
      </c>
      <c r="C371" s="201" t="e" cm="1">
        <f t="array" ref="C371">INDEX($AJ:$AS,MATCH($A371,$AJ:$AJ,0),C$1)</f>
        <v>#N/A</v>
      </c>
      <c r="D371" s="201" t="e" cm="1">
        <f t="array" ref="D371">INDEX($AJ:$AS,MATCH($A371,$AJ:$AJ,0),D$1)</f>
        <v>#N/A</v>
      </c>
      <c r="E371" s="201" t="e" cm="1">
        <f t="array" ref="E371">INDEX($AJ:$AS,MATCH($A371,$AJ:$AJ,0),E$1)</f>
        <v>#N/A</v>
      </c>
      <c r="F371" s="201" t="e" cm="1">
        <f t="array" ref="F371">INDEX($AJ:$AS,MATCH($A371,$AJ:$AJ,0),F$1)</f>
        <v>#N/A</v>
      </c>
      <c r="G371" s="201" t="e" cm="1">
        <f t="array" ref="G371">INDEX($AJ:$AS,MATCH($A371,$AJ:$AJ,0),G$1)</f>
        <v>#N/A</v>
      </c>
      <c r="H371" s="201" t="e" cm="1">
        <f t="array" ref="H371">INDEX($AJ:$AS,MATCH($A371,$AJ:$AJ,0),H$1)</f>
        <v>#N/A</v>
      </c>
      <c r="I371" s="201" t="e" cm="1">
        <f t="array" ref="I371">INDEX($AJ:$AS,MATCH($A371,$AJ:$AJ,0),I$1)</f>
        <v>#N/A</v>
      </c>
      <c r="J371" s="201" t="e" cm="1">
        <f t="array" ref="J371">INDEX($AJ:$AS,MATCH($A371,$AJ:$AJ,0),J$1)</f>
        <v>#N/A</v>
      </c>
      <c r="K371" s="31">
        <v>0</v>
      </c>
      <c r="L371" s="31">
        <v>142370</v>
      </c>
      <c r="M371" s="31" t="str">
        <f>'가이드 작업용'!M371</f>
        <v>MVP 처치</v>
      </c>
      <c r="N371" s="31" t="e">
        <f t="shared" si="116"/>
        <v>#N/A</v>
      </c>
      <c r="AJ371" s="251"/>
      <c r="AK371" s="252"/>
      <c r="AL371" s="252"/>
      <c r="AM371" s="252"/>
      <c r="AN371" s="252"/>
      <c r="AO371" s="252"/>
      <c r="AP371" s="252"/>
      <c r="AQ371" s="252"/>
      <c r="AR371" s="252"/>
      <c r="AS371" s="252"/>
      <c r="AT371" s="252"/>
      <c r="AU371" s="252"/>
      <c r="AV371" s="252"/>
      <c r="AW371" s="252"/>
      <c r="AX371" s="252"/>
      <c r="AY371" s="252"/>
      <c r="AZ371" s="252"/>
      <c r="BA371" s="252"/>
      <c r="BB371" s="252"/>
      <c r="BC371" s="252"/>
      <c r="BD371" s="252"/>
      <c r="BE371" s="252"/>
      <c r="BF371" s="252"/>
      <c r="BI371" s="248">
        <v>242370</v>
      </c>
      <c r="BJ371" s="249" t="str">
        <f t="shared" si="117"/>
        <v>메인 퀘스트 370 클리어</v>
      </c>
      <c r="BK371" s="250" t="str">
        <f t="shared" si="118"/>
        <v>Main Quest 370 Clear</v>
      </c>
      <c r="BL371" s="250" t="str">
        <f t="shared" si="119"/>
        <v>主線任務370通關</v>
      </c>
      <c r="BM371" s="250" t="str">
        <f t="shared" si="120"/>
        <v>通关主线任务370</v>
      </c>
      <c r="BN371" s="250" t="str">
        <f t="shared" si="121"/>
        <v>メインクエスト370クリア</v>
      </c>
      <c r="BO371" s="250" t="str">
        <f t="shared" si="122"/>
        <v>เคลียร์ Main Quest 370</v>
      </c>
      <c r="BP371" s="250" t="str">
        <f t="shared" si="123"/>
        <v>Misi Utama 370 Selesai</v>
      </c>
      <c r="BQ371" s="250" t="str">
        <f t="shared" si="124"/>
        <v>Tagumpay sa Pangunahing Quest 370</v>
      </c>
      <c r="BR371" s="250" t="str">
        <f t="shared" si="125"/>
        <v>Selesai Pencarian Utama 370</v>
      </c>
    </row>
    <row r="372" spans="1:70" ht="12.75" thickBot="1" x14ac:dyDescent="0.25">
      <c r="A372" s="31">
        <v>142371</v>
      </c>
      <c r="B372" s="201" t="e" cm="1">
        <f t="array" ref="B372">INDEX($AJ:$AS,MATCH($A372,$AJ:$AJ,0),B$1)</f>
        <v>#N/A</v>
      </c>
      <c r="C372" s="201" t="e" cm="1">
        <f t="array" ref="C372">INDEX($AJ:$AS,MATCH($A372,$AJ:$AJ,0),C$1)</f>
        <v>#N/A</v>
      </c>
      <c r="D372" s="201" t="e" cm="1">
        <f t="array" ref="D372">INDEX($AJ:$AS,MATCH($A372,$AJ:$AJ,0),D$1)</f>
        <v>#N/A</v>
      </c>
      <c r="E372" s="201" t="e" cm="1">
        <f t="array" ref="E372">INDEX($AJ:$AS,MATCH($A372,$AJ:$AJ,0),E$1)</f>
        <v>#N/A</v>
      </c>
      <c r="F372" s="201" t="e" cm="1">
        <f t="array" ref="F372">INDEX($AJ:$AS,MATCH($A372,$AJ:$AJ,0),F$1)</f>
        <v>#N/A</v>
      </c>
      <c r="G372" s="201" t="e" cm="1">
        <f t="array" ref="G372">INDEX($AJ:$AS,MATCH($A372,$AJ:$AJ,0),G$1)</f>
        <v>#N/A</v>
      </c>
      <c r="H372" s="201" t="e" cm="1">
        <f t="array" ref="H372">INDEX($AJ:$AS,MATCH($A372,$AJ:$AJ,0),H$1)</f>
        <v>#N/A</v>
      </c>
      <c r="I372" s="201" t="e" cm="1">
        <f t="array" ref="I372">INDEX($AJ:$AS,MATCH($A372,$AJ:$AJ,0),I$1)</f>
        <v>#N/A</v>
      </c>
      <c r="J372" s="201" t="e" cm="1">
        <f t="array" ref="J372">INDEX($AJ:$AS,MATCH($A372,$AJ:$AJ,0),J$1)</f>
        <v>#N/A</v>
      </c>
      <c r="K372" s="31">
        <v>0</v>
      </c>
      <c r="L372" s="31">
        <v>142371</v>
      </c>
      <c r="M372" s="31" t="str">
        <f>'가이드 작업용'!M372</f>
        <v>머스키퓰라 보스 처치</v>
      </c>
      <c r="N372" s="31" t="e">
        <f t="shared" si="116"/>
        <v>#N/A</v>
      </c>
      <c r="AJ372" s="251"/>
      <c r="AK372" s="252"/>
      <c r="AL372" s="252"/>
      <c r="AM372" s="252"/>
      <c r="AN372" s="252"/>
      <c r="AO372" s="252"/>
      <c r="AP372" s="252"/>
      <c r="AQ372" s="252"/>
      <c r="AR372" s="252"/>
      <c r="AS372" s="252"/>
      <c r="AT372" s="252"/>
      <c r="AU372" s="252"/>
      <c r="AV372" s="252"/>
      <c r="AW372" s="252"/>
      <c r="AX372" s="252"/>
      <c r="AY372" s="252"/>
      <c r="AZ372" s="252"/>
      <c r="BA372" s="252"/>
      <c r="BB372" s="252"/>
      <c r="BC372" s="252"/>
      <c r="BD372" s="252"/>
      <c r="BE372" s="252"/>
      <c r="BF372" s="252"/>
      <c r="BI372" s="248">
        <v>242371</v>
      </c>
      <c r="BJ372" s="249" t="str">
        <f t="shared" si="117"/>
        <v>메인 퀘스트 371 클리어</v>
      </c>
      <c r="BK372" s="250" t="str">
        <f t="shared" si="118"/>
        <v>Main Quest 371 Clear</v>
      </c>
      <c r="BL372" s="250" t="str">
        <f t="shared" si="119"/>
        <v>主線任務371通關</v>
      </c>
      <c r="BM372" s="250" t="str">
        <f t="shared" si="120"/>
        <v>通关主线任务371</v>
      </c>
      <c r="BN372" s="250" t="str">
        <f t="shared" si="121"/>
        <v>メインクエスト371クリア</v>
      </c>
      <c r="BO372" s="250" t="str">
        <f t="shared" si="122"/>
        <v>เคลียร์ Main Quest 371</v>
      </c>
      <c r="BP372" s="250" t="str">
        <f t="shared" si="123"/>
        <v>Misi Utama 371 Selesai</v>
      </c>
      <c r="BQ372" s="250" t="str">
        <f t="shared" si="124"/>
        <v>Tagumpay sa Pangunahing Quest 371</v>
      </c>
      <c r="BR372" s="250" t="str">
        <f t="shared" si="125"/>
        <v>Selesai Pencarian Utama 371</v>
      </c>
    </row>
    <row r="373" spans="1:70" ht="12.75" thickBot="1" x14ac:dyDescent="0.25">
      <c r="A373" s="31">
        <v>142372</v>
      </c>
      <c r="B373" s="201" t="e" cm="1">
        <f t="array" ref="B373">INDEX($AJ:$AS,MATCH($A373,$AJ:$AJ,0),B$1)</f>
        <v>#N/A</v>
      </c>
      <c r="C373" s="201" t="e" cm="1">
        <f t="array" ref="C373">INDEX($AJ:$AS,MATCH($A373,$AJ:$AJ,0),C$1)</f>
        <v>#N/A</v>
      </c>
      <c r="D373" s="201" t="e" cm="1">
        <f t="array" ref="D373">INDEX($AJ:$AS,MATCH($A373,$AJ:$AJ,0),D$1)</f>
        <v>#N/A</v>
      </c>
      <c r="E373" s="201" t="e" cm="1">
        <f t="array" ref="E373">INDEX($AJ:$AS,MATCH($A373,$AJ:$AJ,0),E$1)</f>
        <v>#N/A</v>
      </c>
      <c r="F373" s="201" t="e" cm="1">
        <f t="array" ref="F373">INDEX($AJ:$AS,MATCH($A373,$AJ:$AJ,0),F$1)</f>
        <v>#N/A</v>
      </c>
      <c r="G373" s="201" t="e" cm="1">
        <f t="array" ref="G373">INDEX($AJ:$AS,MATCH($A373,$AJ:$AJ,0),G$1)</f>
        <v>#N/A</v>
      </c>
      <c r="H373" s="201" t="e" cm="1">
        <f t="array" ref="H373">INDEX($AJ:$AS,MATCH($A373,$AJ:$AJ,0),H$1)</f>
        <v>#N/A</v>
      </c>
      <c r="I373" s="201" t="e" cm="1">
        <f t="array" ref="I373">INDEX($AJ:$AS,MATCH($A373,$AJ:$AJ,0),I$1)</f>
        <v>#N/A</v>
      </c>
      <c r="J373" s="201" t="e" cm="1">
        <f t="array" ref="J373">INDEX($AJ:$AS,MATCH($A373,$AJ:$AJ,0),J$1)</f>
        <v>#N/A</v>
      </c>
      <c r="K373" s="31">
        <v>0</v>
      </c>
      <c r="L373" s="31">
        <v>142372</v>
      </c>
      <c r="M373" s="31" t="str">
        <f>'가이드 작업용'!M373</f>
        <v>갈리온 처치</v>
      </c>
      <c r="N373" s="31" t="e">
        <f t="shared" si="116"/>
        <v>#N/A</v>
      </c>
      <c r="AJ373" s="251"/>
      <c r="AK373" s="252"/>
      <c r="AL373" s="252"/>
      <c r="AM373" s="252"/>
      <c r="AN373" s="252"/>
      <c r="AO373" s="252"/>
      <c r="AP373" s="252"/>
      <c r="AQ373" s="252"/>
      <c r="AR373" s="252"/>
      <c r="AS373" s="252"/>
      <c r="AT373" s="252"/>
      <c r="AU373" s="252"/>
      <c r="AV373" s="252"/>
      <c r="AW373" s="252"/>
      <c r="AX373" s="252"/>
      <c r="AY373" s="252"/>
      <c r="AZ373" s="252"/>
      <c r="BA373" s="252"/>
      <c r="BB373" s="252"/>
      <c r="BC373" s="252"/>
      <c r="BD373" s="252"/>
      <c r="BE373" s="252"/>
      <c r="BF373" s="252"/>
      <c r="BI373" s="248">
        <v>242372</v>
      </c>
      <c r="BJ373" s="249" t="str">
        <f t="shared" si="117"/>
        <v>메인 퀘스트 372 클리어</v>
      </c>
      <c r="BK373" s="250" t="str">
        <f t="shared" si="118"/>
        <v>Main Quest 372 Clear</v>
      </c>
      <c r="BL373" s="250" t="str">
        <f t="shared" si="119"/>
        <v>主線任務372通關</v>
      </c>
      <c r="BM373" s="250" t="str">
        <f t="shared" si="120"/>
        <v>通关主线任务372</v>
      </c>
      <c r="BN373" s="250" t="str">
        <f t="shared" si="121"/>
        <v>メインクエスト372クリア</v>
      </c>
      <c r="BO373" s="250" t="str">
        <f t="shared" si="122"/>
        <v>เคลียร์ Main Quest 372</v>
      </c>
      <c r="BP373" s="250" t="str">
        <f t="shared" si="123"/>
        <v>Misi Utama 372 Selesai</v>
      </c>
      <c r="BQ373" s="250" t="str">
        <f t="shared" si="124"/>
        <v>Tagumpay sa Pangunahing Quest 372</v>
      </c>
      <c r="BR373" s="250" t="str">
        <f t="shared" si="125"/>
        <v>Selesai Pencarian Utama 372</v>
      </c>
    </row>
    <row r="374" spans="1:70" ht="12.75" thickBot="1" x14ac:dyDescent="0.25">
      <c r="A374" s="31">
        <v>142373</v>
      </c>
      <c r="B374" s="201" t="e" cm="1">
        <f t="array" ref="B374">INDEX($AJ:$AS,MATCH($A374,$AJ:$AJ,0),B$1)</f>
        <v>#N/A</v>
      </c>
      <c r="C374" s="201" t="e" cm="1">
        <f t="array" ref="C374">INDEX($AJ:$AS,MATCH($A374,$AJ:$AJ,0),C$1)</f>
        <v>#N/A</v>
      </c>
      <c r="D374" s="201" t="e" cm="1">
        <f t="array" ref="D374">INDEX($AJ:$AS,MATCH($A374,$AJ:$AJ,0),D$1)</f>
        <v>#N/A</v>
      </c>
      <c r="E374" s="201" t="e" cm="1">
        <f t="array" ref="E374">INDEX($AJ:$AS,MATCH($A374,$AJ:$AJ,0),E$1)</f>
        <v>#N/A</v>
      </c>
      <c r="F374" s="201" t="e" cm="1">
        <f t="array" ref="F374">INDEX($AJ:$AS,MATCH($A374,$AJ:$AJ,0),F$1)</f>
        <v>#N/A</v>
      </c>
      <c r="G374" s="201" t="e" cm="1">
        <f t="array" ref="G374">INDEX($AJ:$AS,MATCH($A374,$AJ:$AJ,0),G$1)</f>
        <v>#N/A</v>
      </c>
      <c r="H374" s="201" t="e" cm="1">
        <f t="array" ref="H374">INDEX($AJ:$AS,MATCH($A374,$AJ:$AJ,0),H$1)</f>
        <v>#N/A</v>
      </c>
      <c r="I374" s="201" t="e" cm="1">
        <f t="array" ref="I374">INDEX($AJ:$AS,MATCH($A374,$AJ:$AJ,0),I$1)</f>
        <v>#N/A</v>
      </c>
      <c r="J374" s="201" t="e" cm="1">
        <f t="array" ref="J374">INDEX($AJ:$AS,MATCH($A374,$AJ:$AJ,0),J$1)</f>
        <v>#N/A</v>
      </c>
      <c r="K374" s="31">
        <v>0</v>
      </c>
      <c r="L374" s="31">
        <v>142373</v>
      </c>
      <c r="M374" s="31" t="str">
        <f>'가이드 작업용'!M374</f>
        <v>카드 강화</v>
      </c>
      <c r="N374" s="31" t="e">
        <f t="shared" si="116"/>
        <v>#N/A</v>
      </c>
      <c r="AJ374" s="251"/>
      <c r="AK374" s="252"/>
      <c r="AL374" s="252"/>
      <c r="AM374" s="252"/>
      <c r="AN374" s="252"/>
      <c r="AO374" s="252"/>
      <c r="AP374" s="252"/>
      <c r="AQ374" s="252"/>
      <c r="AR374" s="252"/>
      <c r="AS374" s="252"/>
      <c r="AT374" s="252"/>
      <c r="AU374" s="252"/>
      <c r="AV374" s="252"/>
      <c r="AW374" s="252"/>
      <c r="AX374" s="252"/>
      <c r="AY374" s="252"/>
      <c r="AZ374" s="252"/>
      <c r="BA374" s="252"/>
      <c r="BB374" s="252"/>
      <c r="BC374" s="252"/>
      <c r="BD374" s="252"/>
      <c r="BE374" s="252"/>
      <c r="BF374" s="252"/>
      <c r="BI374" s="248">
        <v>242373</v>
      </c>
      <c r="BJ374" s="249" t="str">
        <f t="shared" si="117"/>
        <v>메인 퀘스트 373 클리어</v>
      </c>
      <c r="BK374" s="250" t="str">
        <f t="shared" si="118"/>
        <v>Main Quest 373 Clear</v>
      </c>
      <c r="BL374" s="250" t="str">
        <f t="shared" si="119"/>
        <v>主線任務373通關</v>
      </c>
      <c r="BM374" s="250" t="str">
        <f t="shared" si="120"/>
        <v>通关主线任务373</v>
      </c>
      <c r="BN374" s="250" t="str">
        <f t="shared" si="121"/>
        <v>メインクエスト373クリア</v>
      </c>
      <c r="BO374" s="250" t="str">
        <f t="shared" si="122"/>
        <v>เคลียร์ Main Quest 373</v>
      </c>
      <c r="BP374" s="250" t="str">
        <f t="shared" si="123"/>
        <v>Misi Utama 373 Selesai</v>
      </c>
      <c r="BQ374" s="250" t="str">
        <f t="shared" si="124"/>
        <v>Tagumpay sa Pangunahing Quest 373</v>
      </c>
      <c r="BR374" s="250" t="str">
        <f t="shared" si="125"/>
        <v>Selesai Pencarian Utama 373</v>
      </c>
    </row>
    <row r="375" spans="1:70" ht="12.75" thickBot="1" x14ac:dyDescent="0.25">
      <c r="A375" s="31">
        <v>142374</v>
      </c>
      <c r="B375" s="201" t="e" cm="1">
        <f t="array" ref="B375">INDEX($AJ:$AS,MATCH($A375,$AJ:$AJ,0),B$1)</f>
        <v>#N/A</v>
      </c>
      <c r="C375" s="201" t="e" cm="1">
        <f t="array" ref="C375">INDEX($AJ:$AS,MATCH($A375,$AJ:$AJ,0),C$1)</f>
        <v>#N/A</v>
      </c>
      <c r="D375" s="201" t="e" cm="1">
        <f t="array" ref="D375">INDEX($AJ:$AS,MATCH($A375,$AJ:$AJ,0),D$1)</f>
        <v>#N/A</v>
      </c>
      <c r="E375" s="201" t="e" cm="1">
        <f t="array" ref="E375">INDEX($AJ:$AS,MATCH($A375,$AJ:$AJ,0),E$1)</f>
        <v>#N/A</v>
      </c>
      <c r="F375" s="201" t="e" cm="1">
        <f t="array" ref="F375">INDEX($AJ:$AS,MATCH($A375,$AJ:$AJ,0),F$1)</f>
        <v>#N/A</v>
      </c>
      <c r="G375" s="201" t="e" cm="1">
        <f t="array" ref="G375">INDEX($AJ:$AS,MATCH($A375,$AJ:$AJ,0),G$1)</f>
        <v>#N/A</v>
      </c>
      <c r="H375" s="201" t="e" cm="1">
        <f t="array" ref="H375">INDEX($AJ:$AS,MATCH($A375,$AJ:$AJ,0),H$1)</f>
        <v>#N/A</v>
      </c>
      <c r="I375" s="201" t="e" cm="1">
        <f t="array" ref="I375">INDEX($AJ:$AS,MATCH($A375,$AJ:$AJ,0),I$1)</f>
        <v>#N/A</v>
      </c>
      <c r="J375" s="201" t="e" cm="1">
        <f t="array" ref="J375">INDEX($AJ:$AS,MATCH($A375,$AJ:$AJ,0),J$1)</f>
        <v>#N/A</v>
      </c>
      <c r="K375" s="31">
        <v>0</v>
      </c>
      <c r="L375" s="31">
        <v>142374</v>
      </c>
      <c r="M375" s="31" t="str">
        <f>'가이드 작업용'!M375</f>
        <v>MVP 처치</v>
      </c>
      <c r="N375" s="31" t="e">
        <f t="shared" si="116"/>
        <v>#N/A</v>
      </c>
      <c r="AJ375" s="251"/>
      <c r="AK375" s="252"/>
      <c r="AL375" s="252"/>
      <c r="AM375" s="252"/>
      <c r="AN375" s="252"/>
      <c r="AO375" s="252"/>
      <c r="AP375" s="252"/>
      <c r="AQ375" s="252"/>
      <c r="AR375" s="252"/>
      <c r="AS375" s="252"/>
      <c r="AT375" s="252"/>
      <c r="AU375" s="252"/>
      <c r="AV375" s="252"/>
      <c r="AW375" s="252"/>
      <c r="AX375" s="252"/>
      <c r="AY375" s="252"/>
      <c r="AZ375" s="252"/>
      <c r="BA375" s="252"/>
      <c r="BB375" s="252"/>
      <c r="BC375" s="252"/>
      <c r="BD375" s="252"/>
      <c r="BE375" s="252"/>
      <c r="BF375" s="252"/>
      <c r="BI375" s="248">
        <v>242374</v>
      </c>
      <c r="BJ375" s="249" t="str">
        <f t="shared" si="117"/>
        <v>메인 퀘스트 374 클리어</v>
      </c>
      <c r="BK375" s="250" t="str">
        <f t="shared" si="118"/>
        <v>Main Quest 374 Clear</v>
      </c>
      <c r="BL375" s="250" t="str">
        <f t="shared" si="119"/>
        <v>主線任務374通關</v>
      </c>
      <c r="BM375" s="250" t="str">
        <f t="shared" si="120"/>
        <v>通关主线任务374</v>
      </c>
      <c r="BN375" s="250" t="str">
        <f t="shared" si="121"/>
        <v>メインクエスト374クリア</v>
      </c>
      <c r="BO375" s="250" t="str">
        <f t="shared" si="122"/>
        <v>เคลียร์ Main Quest 374</v>
      </c>
      <c r="BP375" s="250" t="str">
        <f t="shared" si="123"/>
        <v>Misi Utama 374 Selesai</v>
      </c>
      <c r="BQ375" s="250" t="str">
        <f t="shared" si="124"/>
        <v>Tagumpay sa Pangunahing Quest 374</v>
      </c>
      <c r="BR375" s="250" t="str">
        <f t="shared" si="125"/>
        <v>Selesai Pencarian Utama 374</v>
      </c>
    </row>
    <row r="376" spans="1:70" ht="12.75" thickBot="1" x14ac:dyDescent="0.25">
      <c r="A376" s="31">
        <v>142375</v>
      </c>
      <c r="B376" s="201" t="e" cm="1">
        <f t="array" ref="B376">INDEX($AJ:$AS,MATCH($A376,$AJ:$AJ,0),B$1)</f>
        <v>#N/A</v>
      </c>
      <c r="C376" s="201" t="e" cm="1">
        <f t="array" ref="C376">INDEX($AJ:$AS,MATCH($A376,$AJ:$AJ,0),C$1)</f>
        <v>#N/A</v>
      </c>
      <c r="D376" s="201" t="e" cm="1">
        <f t="array" ref="D376">INDEX($AJ:$AS,MATCH($A376,$AJ:$AJ,0),D$1)</f>
        <v>#N/A</v>
      </c>
      <c r="E376" s="201" t="e" cm="1">
        <f t="array" ref="E376">INDEX($AJ:$AS,MATCH($A376,$AJ:$AJ,0),E$1)</f>
        <v>#N/A</v>
      </c>
      <c r="F376" s="201" t="e" cm="1">
        <f t="array" ref="F376">INDEX($AJ:$AS,MATCH($A376,$AJ:$AJ,0),F$1)</f>
        <v>#N/A</v>
      </c>
      <c r="G376" s="201" t="e" cm="1">
        <f t="array" ref="G376">INDEX($AJ:$AS,MATCH($A376,$AJ:$AJ,0),G$1)</f>
        <v>#N/A</v>
      </c>
      <c r="H376" s="201" t="e" cm="1">
        <f t="array" ref="H376">INDEX($AJ:$AS,MATCH($A376,$AJ:$AJ,0),H$1)</f>
        <v>#N/A</v>
      </c>
      <c r="I376" s="201" t="e" cm="1">
        <f t="array" ref="I376">INDEX($AJ:$AS,MATCH($A376,$AJ:$AJ,0),I$1)</f>
        <v>#N/A</v>
      </c>
      <c r="J376" s="201" t="e" cm="1">
        <f t="array" ref="J376">INDEX($AJ:$AS,MATCH($A376,$AJ:$AJ,0),J$1)</f>
        <v>#N/A</v>
      </c>
      <c r="K376" s="31">
        <v>0</v>
      </c>
      <c r="L376" s="31">
        <v>142375</v>
      </c>
      <c r="M376" s="31" t="str">
        <f>'가이드 작업용'!M376</f>
        <v>베인스 듀얼 클리어</v>
      </c>
      <c r="N376" s="31" t="e">
        <f t="shared" si="116"/>
        <v>#N/A</v>
      </c>
      <c r="AJ376" s="251"/>
      <c r="AK376" s="252"/>
      <c r="AL376" s="252"/>
      <c r="AM376" s="252"/>
      <c r="AN376" s="252"/>
      <c r="AO376" s="252"/>
      <c r="AP376" s="252"/>
      <c r="AQ376" s="252"/>
      <c r="AR376" s="252"/>
      <c r="AS376" s="252"/>
      <c r="AT376" s="252"/>
      <c r="AU376" s="252"/>
      <c r="AV376" s="252"/>
      <c r="AW376" s="252"/>
      <c r="AX376" s="252"/>
      <c r="AY376" s="252"/>
      <c r="AZ376" s="252"/>
      <c r="BA376" s="252"/>
      <c r="BB376" s="252"/>
      <c r="BC376" s="252"/>
      <c r="BD376" s="252"/>
      <c r="BE376" s="252"/>
      <c r="BF376" s="252"/>
      <c r="BI376" s="248">
        <v>242375</v>
      </c>
      <c r="BJ376" s="249" t="str">
        <f t="shared" si="117"/>
        <v>메인 퀘스트 375 클리어</v>
      </c>
      <c r="BK376" s="250" t="str">
        <f t="shared" si="118"/>
        <v>Main Quest 375 Clear</v>
      </c>
      <c r="BL376" s="250" t="str">
        <f t="shared" si="119"/>
        <v>主線任務375通關</v>
      </c>
      <c r="BM376" s="250" t="str">
        <f t="shared" si="120"/>
        <v>通关主线任务375</v>
      </c>
      <c r="BN376" s="250" t="str">
        <f t="shared" si="121"/>
        <v>メインクエスト375クリア</v>
      </c>
      <c r="BO376" s="250" t="str">
        <f t="shared" si="122"/>
        <v>เคลียร์ Main Quest 375</v>
      </c>
      <c r="BP376" s="250" t="str">
        <f t="shared" si="123"/>
        <v>Misi Utama 375 Selesai</v>
      </c>
      <c r="BQ376" s="250" t="str">
        <f t="shared" si="124"/>
        <v>Tagumpay sa Pangunahing Quest 375</v>
      </c>
      <c r="BR376" s="250" t="str">
        <f t="shared" si="125"/>
        <v>Selesai Pencarian Utama 375</v>
      </c>
    </row>
    <row r="377" spans="1:70" ht="12.75" thickBot="1" x14ac:dyDescent="0.25">
      <c r="A377" s="31">
        <v>142376</v>
      </c>
      <c r="B377" s="201" t="e" cm="1">
        <f t="array" ref="B377">INDEX($AJ:$AS,MATCH($A377,$AJ:$AJ,0),B$1)</f>
        <v>#N/A</v>
      </c>
      <c r="C377" s="201" t="e" cm="1">
        <f t="array" ref="C377">INDEX($AJ:$AS,MATCH($A377,$AJ:$AJ,0),C$1)</f>
        <v>#N/A</v>
      </c>
      <c r="D377" s="201" t="e" cm="1">
        <f t="array" ref="D377">INDEX($AJ:$AS,MATCH($A377,$AJ:$AJ,0),D$1)</f>
        <v>#N/A</v>
      </c>
      <c r="E377" s="201" t="e" cm="1">
        <f t="array" ref="E377">INDEX($AJ:$AS,MATCH($A377,$AJ:$AJ,0),E$1)</f>
        <v>#N/A</v>
      </c>
      <c r="F377" s="201" t="e" cm="1">
        <f t="array" ref="F377">INDEX($AJ:$AS,MATCH($A377,$AJ:$AJ,0),F$1)</f>
        <v>#N/A</v>
      </c>
      <c r="G377" s="201" t="e" cm="1">
        <f t="array" ref="G377">INDEX($AJ:$AS,MATCH($A377,$AJ:$AJ,0),G$1)</f>
        <v>#N/A</v>
      </c>
      <c r="H377" s="201" t="e" cm="1">
        <f t="array" ref="H377">INDEX($AJ:$AS,MATCH($A377,$AJ:$AJ,0),H$1)</f>
        <v>#N/A</v>
      </c>
      <c r="I377" s="201" t="e" cm="1">
        <f t="array" ref="I377">INDEX($AJ:$AS,MATCH($A377,$AJ:$AJ,0),I$1)</f>
        <v>#N/A</v>
      </c>
      <c r="J377" s="201" t="e" cm="1">
        <f t="array" ref="J377">INDEX($AJ:$AS,MATCH($A377,$AJ:$AJ,0),J$1)</f>
        <v>#N/A</v>
      </c>
      <c r="K377" s="31">
        <v>0</v>
      </c>
      <c r="L377" s="31">
        <v>142376</v>
      </c>
      <c r="M377" s="31" t="str">
        <f>'가이드 작업용'!M377</f>
        <v>갈리온 보스 처치</v>
      </c>
      <c r="N377" s="31" t="e">
        <f t="shared" si="116"/>
        <v>#N/A</v>
      </c>
      <c r="AJ377" s="251"/>
      <c r="AK377" s="252"/>
      <c r="AL377" s="252"/>
      <c r="AM377" s="252"/>
      <c r="AN377" s="252"/>
      <c r="AO377" s="252"/>
      <c r="AP377" s="252"/>
      <c r="AQ377" s="252"/>
      <c r="AR377" s="252"/>
      <c r="AS377" s="252"/>
      <c r="AT377" s="252"/>
      <c r="AU377" s="252"/>
      <c r="AV377" s="252"/>
      <c r="AW377" s="252"/>
      <c r="AX377" s="252"/>
      <c r="AY377" s="252"/>
      <c r="AZ377" s="252"/>
      <c r="BA377" s="252"/>
      <c r="BB377" s="252"/>
      <c r="BC377" s="252"/>
      <c r="BD377" s="252"/>
      <c r="BE377" s="252"/>
      <c r="BF377" s="252"/>
      <c r="BI377" s="248">
        <v>242376</v>
      </c>
      <c r="BJ377" s="249" t="str">
        <f t="shared" si="117"/>
        <v>메인 퀘스트 376 클리어</v>
      </c>
      <c r="BK377" s="250" t="str">
        <f t="shared" si="118"/>
        <v>Main Quest 376 Clear</v>
      </c>
      <c r="BL377" s="250" t="str">
        <f t="shared" si="119"/>
        <v>主線任務376通關</v>
      </c>
      <c r="BM377" s="250" t="str">
        <f t="shared" si="120"/>
        <v>通关主线任务376</v>
      </c>
      <c r="BN377" s="250" t="str">
        <f t="shared" si="121"/>
        <v>メインクエスト376クリア</v>
      </c>
      <c r="BO377" s="250" t="str">
        <f t="shared" si="122"/>
        <v>เคลียร์ Main Quest 376</v>
      </c>
      <c r="BP377" s="250" t="str">
        <f t="shared" si="123"/>
        <v>Misi Utama 376 Selesai</v>
      </c>
      <c r="BQ377" s="250" t="str">
        <f t="shared" si="124"/>
        <v>Tagumpay sa Pangunahing Quest 376</v>
      </c>
      <c r="BR377" s="250" t="str">
        <f t="shared" si="125"/>
        <v>Selesai Pencarian Utama 376</v>
      </c>
    </row>
    <row r="378" spans="1:70" ht="12.75" thickBot="1" x14ac:dyDescent="0.25">
      <c r="A378" s="31">
        <v>142377</v>
      </c>
      <c r="B378" s="201" t="e" cm="1">
        <f t="array" ref="B378">INDEX($AJ:$AS,MATCH($A378,$AJ:$AJ,0),B$1)</f>
        <v>#N/A</v>
      </c>
      <c r="C378" s="201" t="e" cm="1">
        <f t="array" ref="C378">INDEX($AJ:$AS,MATCH($A378,$AJ:$AJ,0),C$1)</f>
        <v>#N/A</v>
      </c>
      <c r="D378" s="201" t="e" cm="1">
        <f t="array" ref="D378">INDEX($AJ:$AS,MATCH($A378,$AJ:$AJ,0),D$1)</f>
        <v>#N/A</v>
      </c>
      <c r="E378" s="201" t="e" cm="1">
        <f t="array" ref="E378">INDEX($AJ:$AS,MATCH($A378,$AJ:$AJ,0),E$1)</f>
        <v>#N/A</v>
      </c>
      <c r="F378" s="201" t="e" cm="1">
        <f t="array" ref="F378">INDEX($AJ:$AS,MATCH($A378,$AJ:$AJ,0),F$1)</f>
        <v>#N/A</v>
      </c>
      <c r="G378" s="201" t="e" cm="1">
        <f t="array" ref="G378">INDEX($AJ:$AS,MATCH($A378,$AJ:$AJ,0),G$1)</f>
        <v>#N/A</v>
      </c>
      <c r="H378" s="201" t="e" cm="1">
        <f t="array" ref="H378">INDEX($AJ:$AS,MATCH($A378,$AJ:$AJ,0),H$1)</f>
        <v>#N/A</v>
      </c>
      <c r="I378" s="201" t="e" cm="1">
        <f t="array" ref="I378">INDEX($AJ:$AS,MATCH($A378,$AJ:$AJ,0),I$1)</f>
        <v>#N/A</v>
      </c>
      <c r="J378" s="201" t="e" cm="1">
        <f t="array" ref="J378">INDEX($AJ:$AS,MATCH($A378,$AJ:$AJ,0),J$1)</f>
        <v>#N/A</v>
      </c>
      <c r="K378" s="31">
        <v>0</v>
      </c>
      <c r="L378" s="31">
        <v>142377</v>
      </c>
      <c r="M378" s="31" t="str">
        <f>'가이드 작업용'!M378</f>
        <v>마그마링 처치</v>
      </c>
      <c r="N378" s="31" t="e">
        <f t="shared" si="116"/>
        <v>#N/A</v>
      </c>
      <c r="AJ378" s="251"/>
      <c r="AK378" s="252"/>
      <c r="AL378" s="252"/>
      <c r="AM378" s="252"/>
      <c r="AN378" s="252"/>
      <c r="AO378" s="252"/>
      <c r="AP378" s="252"/>
      <c r="AQ378" s="252"/>
      <c r="AR378" s="252"/>
      <c r="AS378" s="252"/>
      <c r="AT378" s="252"/>
      <c r="AU378" s="252"/>
      <c r="AV378" s="252"/>
      <c r="AW378" s="252"/>
      <c r="AX378" s="252"/>
      <c r="AY378" s="252"/>
      <c r="AZ378" s="252"/>
      <c r="BA378" s="252"/>
      <c r="BB378" s="252"/>
      <c r="BC378" s="252"/>
      <c r="BD378" s="252"/>
      <c r="BE378" s="252"/>
      <c r="BF378" s="252"/>
      <c r="BI378" s="248">
        <v>242377</v>
      </c>
      <c r="BJ378" s="249" t="str">
        <f t="shared" si="117"/>
        <v>메인 퀘스트 377 클리어</v>
      </c>
      <c r="BK378" s="250" t="str">
        <f t="shared" si="118"/>
        <v>Main Quest 377 Clear</v>
      </c>
      <c r="BL378" s="250" t="str">
        <f t="shared" si="119"/>
        <v>主線任務377通關</v>
      </c>
      <c r="BM378" s="250" t="str">
        <f t="shared" si="120"/>
        <v>通关主线任务377</v>
      </c>
      <c r="BN378" s="250" t="str">
        <f t="shared" si="121"/>
        <v>メインクエスト377クリア</v>
      </c>
      <c r="BO378" s="250" t="str">
        <f t="shared" si="122"/>
        <v>เคลียร์ Main Quest 377</v>
      </c>
      <c r="BP378" s="250" t="str">
        <f t="shared" si="123"/>
        <v>Misi Utama 377 Selesai</v>
      </c>
      <c r="BQ378" s="250" t="str">
        <f t="shared" si="124"/>
        <v>Tagumpay sa Pangunahing Quest 377</v>
      </c>
      <c r="BR378" s="250" t="str">
        <f t="shared" si="125"/>
        <v>Selesai Pencarian Utama 377</v>
      </c>
    </row>
    <row r="379" spans="1:70" ht="12.75" thickBot="1" x14ac:dyDescent="0.25">
      <c r="A379" s="31">
        <v>142378</v>
      </c>
      <c r="B379" s="201" t="e" cm="1">
        <f t="array" ref="B379">INDEX($AJ:$AS,MATCH($A379,$AJ:$AJ,0),B$1)</f>
        <v>#N/A</v>
      </c>
      <c r="C379" s="201" t="e" cm="1">
        <f t="array" ref="C379">INDEX($AJ:$AS,MATCH($A379,$AJ:$AJ,0),C$1)</f>
        <v>#N/A</v>
      </c>
      <c r="D379" s="201" t="e" cm="1">
        <f t="array" ref="D379">INDEX($AJ:$AS,MATCH($A379,$AJ:$AJ,0),D$1)</f>
        <v>#N/A</v>
      </c>
      <c r="E379" s="201" t="e" cm="1">
        <f t="array" ref="E379">INDEX($AJ:$AS,MATCH($A379,$AJ:$AJ,0),E$1)</f>
        <v>#N/A</v>
      </c>
      <c r="F379" s="201" t="e" cm="1">
        <f t="array" ref="F379">INDEX($AJ:$AS,MATCH($A379,$AJ:$AJ,0),F$1)</f>
        <v>#N/A</v>
      </c>
      <c r="G379" s="201" t="e" cm="1">
        <f t="array" ref="G379">INDEX($AJ:$AS,MATCH($A379,$AJ:$AJ,0),G$1)</f>
        <v>#N/A</v>
      </c>
      <c r="H379" s="201" t="e" cm="1">
        <f t="array" ref="H379">INDEX($AJ:$AS,MATCH($A379,$AJ:$AJ,0),H$1)</f>
        <v>#N/A</v>
      </c>
      <c r="I379" s="201" t="e" cm="1">
        <f t="array" ref="I379">INDEX($AJ:$AS,MATCH($A379,$AJ:$AJ,0),I$1)</f>
        <v>#N/A</v>
      </c>
      <c r="J379" s="201" t="e" cm="1">
        <f t="array" ref="J379">INDEX($AJ:$AS,MATCH($A379,$AJ:$AJ,0),J$1)</f>
        <v>#N/A</v>
      </c>
      <c r="K379" s="31">
        <v>0</v>
      </c>
      <c r="L379" s="31">
        <v>142378</v>
      </c>
      <c r="M379" s="31" t="str">
        <f>'가이드 작업용'!M379</f>
        <v>베인스 필드 6 유니크 MVP 처치</v>
      </c>
      <c r="N379" s="31" t="e">
        <f t="shared" si="116"/>
        <v>#N/A</v>
      </c>
      <c r="AJ379" s="251"/>
      <c r="AK379" s="252"/>
      <c r="AL379" s="252"/>
      <c r="AM379" s="252"/>
      <c r="AN379" s="252"/>
      <c r="AO379" s="252"/>
      <c r="AP379" s="252"/>
      <c r="AQ379" s="252"/>
      <c r="AR379" s="252"/>
      <c r="AS379" s="252"/>
      <c r="AT379" s="252"/>
      <c r="AU379" s="252"/>
      <c r="AV379" s="252"/>
      <c r="AW379" s="252"/>
      <c r="AX379" s="252"/>
      <c r="AY379" s="252"/>
      <c r="AZ379" s="252"/>
      <c r="BA379" s="252"/>
      <c r="BB379" s="252"/>
      <c r="BC379" s="252"/>
      <c r="BD379" s="252"/>
      <c r="BE379" s="252"/>
      <c r="BF379" s="252"/>
      <c r="BI379" s="248">
        <v>242378</v>
      </c>
      <c r="BJ379" s="249" t="str">
        <f t="shared" si="117"/>
        <v>메인 퀘스트 378 클리어</v>
      </c>
      <c r="BK379" s="250" t="str">
        <f t="shared" si="118"/>
        <v>Main Quest 378 Clear</v>
      </c>
      <c r="BL379" s="250" t="str">
        <f t="shared" si="119"/>
        <v>主線任務378通關</v>
      </c>
      <c r="BM379" s="250" t="str">
        <f t="shared" si="120"/>
        <v>通关主线任务378</v>
      </c>
      <c r="BN379" s="250" t="str">
        <f t="shared" si="121"/>
        <v>メインクエスト378クリア</v>
      </c>
      <c r="BO379" s="250" t="str">
        <f t="shared" si="122"/>
        <v>เคลียร์ Main Quest 378</v>
      </c>
      <c r="BP379" s="250" t="str">
        <f t="shared" si="123"/>
        <v>Misi Utama 378 Selesai</v>
      </c>
      <c r="BQ379" s="250" t="str">
        <f t="shared" si="124"/>
        <v>Tagumpay sa Pangunahing Quest 378</v>
      </c>
      <c r="BR379" s="250" t="str">
        <f t="shared" si="125"/>
        <v>Selesai Pencarian Utama 378</v>
      </c>
    </row>
    <row r="380" spans="1:70" ht="12.75" thickBot="1" x14ac:dyDescent="0.25">
      <c r="A380" s="31">
        <v>142379</v>
      </c>
      <c r="B380" s="201" t="e" cm="1">
        <f t="array" ref="B380">INDEX($AJ:$AS,MATCH($A380,$AJ:$AJ,0),B$1)</f>
        <v>#N/A</v>
      </c>
      <c r="C380" s="201" t="e" cm="1">
        <f t="array" ref="C380">INDEX($AJ:$AS,MATCH($A380,$AJ:$AJ,0),C$1)</f>
        <v>#N/A</v>
      </c>
      <c r="D380" s="201" t="e" cm="1">
        <f t="array" ref="D380">INDEX($AJ:$AS,MATCH($A380,$AJ:$AJ,0),D$1)</f>
        <v>#N/A</v>
      </c>
      <c r="E380" s="201" t="e" cm="1">
        <f t="array" ref="E380">INDEX($AJ:$AS,MATCH($A380,$AJ:$AJ,0),E$1)</f>
        <v>#N/A</v>
      </c>
      <c r="F380" s="201" t="e" cm="1">
        <f t="array" ref="F380">INDEX($AJ:$AS,MATCH($A380,$AJ:$AJ,0),F$1)</f>
        <v>#N/A</v>
      </c>
      <c r="G380" s="201" t="e" cm="1">
        <f t="array" ref="G380">INDEX($AJ:$AS,MATCH($A380,$AJ:$AJ,0),G$1)</f>
        <v>#N/A</v>
      </c>
      <c r="H380" s="201" t="e" cm="1">
        <f t="array" ref="H380">INDEX($AJ:$AS,MATCH($A380,$AJ:$AJ,0),H$1)</f>
        <v>#N/A</v>
      </c>
      <c r="I380" s="201" t="e" cm="1">
        <f t="array" ref="I380">INDEX($AJ:$AS,MATCH($A380,$AJ:$AJ,0),I$1)</f>
        <v>#N/A</v>
      </c>
      <c r="J380" s="201" t="e" cm="1">
        <f t="array" ref="J380">INDEX($AJ:$AS,MATCH($A380,$AJ:$AJ,0),J$1)</f>
        <v>#N/A</v>
      </c>
      <c r="K380" s="31">
        <v>0</v>
      </c>
      <c r="L380" s="31">
        <v>142379</v>
      </c>
      <c r="M380" s="31" t="str">
        <f>'가이드 작업용'!M380</f>
        <v>MVP 처치</v>
      </c>
      <c r="N380" s="31" t="e">
        <f t="shared" si="116"/>
        <v>#N/A</v>
      </c>
      <c r="AJ380" s="251"/>
      <c r="AK380" s="252"/>
      <c r="AL380" s="252"/>
      <c r="AM380" s="252"/>
      <c r="AN380" s="252"/>
      <c r="AO380" s="252"/>
      <c r="AP380" s="252"/>
      <c r="AQ380" s="252"/>
      <c r="AR380" s="252"/>
      <c r="AS380" s="252"/>
      <c r="AT380" s="252"/>
      <c r="AU380" s="252"/>
      <c r="AV380" s="252"/>
      <c r="AW380" s="252"/>
      <c r="AX380" s="252"/>
      <c r="AY380" s="252"/>
      <c r="AZ380" s="252"/>
      <c r="BA380" s="252"/>
      <c r="BB380" s="252"/>
      <c r="BC380" s="252"/>
      <c r="BD380" s="252"/>
      <c r="BE380" s="252"/>
      <c r="BF380" s="252"/>
      <c r="BI380" s="248">
        <v>242379</v>
      </c>
      <c r="BJ380" s="249" t="str">
        <f t="shared" si="117"/>
        <v>메인 퀘스트 379 클리어</v>
      </c>
      <c r="BK380" s="250" t="str">
        <f t="shared" si="118"/>
        <v>Main Quest 379 Clear</v>
      </c>
      <c r="BL380" s="250" t="str">
        <f t="shared" si="119"/>
        <v>主線任務379通關</v>
      </c>
      <c r="BM380" s="250" t="str">
        <f t="shared" si="120"/>
        <v>通关主线任务379</v>
      </c>
      <c r="BN380" s="250" t="str">
        <f t="shared" si="121"/>
        <v>メインクエスト379クリア</v>
      </c>
      <c r="BO380" s="250" t="str">
        <f t="shared" si="122"/>
        <v>เคลียร์ Main Quest 379</v>
      </c>
      <c r="BP380" s="250" t="str">
        <f t="shared" si="123"/>
        <v>Misi Utama 379 Selesai</v>
      </c>
      <c r="BQ380" s="250" t="str">
        <f t="shared" si="124"/>
        <v>Tagumpay sa Pangunahing Quest 379</v>
      </c>
      <c r="BR380" s="250" t="str">
        <f t="shared" si="125"/>
        <v>Selesai Pencarian Utama 379</v>
      </c>
    </row>
    <row r="381" spans="1:70" ht="12.75" thickBot="1" x14ac:dyDescent="0.25">
      <c r="A381" s="31">
        <v>142380</v>
      </c>
      <c r="B381" s="201" t="e" cm="1">
        <f t="array" ref="B381">INDEX($AJ:$AS,MATCH($A381,$AJ:$AJ,0),B$1)</f>
        <v>#N/A</v>
      </c>
      <c r="C381" s="201" t="e" cm="1">
        <f t="array" ref="C381">INDEX($AJ:$AS,MATCH($A381,$AJ:$AJ,0),C$1)</f>
        <v>#N/A</v>
      </c>
      <c r="D381" s="201" t="e" cm="1">
        <f t="array" ref="D381">INDEX($AJ:$AS,MATCH($A381,$AJ:$AJ,0),D$1)</f>
        <v>#N/A</v>
      </c>
      <c r="E381" s="201" t="e" cm="1">
        <f t="array" ref="E381">INDEX($AJ:$AS,MATCH($A381,$AJ:$AJ,0),E$1)</f>
        <v>#N/A</v>
      </c>
      <c r="F381" s="201" t="e" cm="1">
        <f t="array" ref="F381">INDEX($AJ:$AS,MATCH($A381,$AJ:$AJ,0),F$1)</f>
        <v>#N/A</v>
      </c>
      <c r="G381" s="201" t="e" cm="1">
        <f t="array" ref="G381">INDEX($AJ:$AS,MATCH($A381,$AJ:$AJ,0),G$1)</f>
        <v>#N/A</v>
      </c>
      <c r="H381" s="201" t="e" cm="1">
        <f t="array" ref="H381">INDEX($AJ:$AS,MATCH($A381,$AJ:$AJ,0),H$1)</f>
        <v>#N/A</v>
      </c>
      <c r="I381" s="201" t="e" cm="1">
        <f t="array" ref="I381">INDEX($AJ:$AS,MATCH($A381,$AJ:$AJ,0),I$1)</f>
        <v>#N/A</v>
      </c>
      <c r="J381" s="201" t="e" cm="1">
        <f t="array" ref="J381">INDEX($AJ:$AS,MATCH($A381,$AJ:$AJ,0),J$1)</f>
        <v>#N/A</v>
      </c>
      <c r="K381" s="31">
        <v>0</v>
      </c>
      <c r="L381" s="31">
        <v>142380</v>
      </c>
      <c r="M381" s="31" t="str">
        <f>'가이드 작업용'!M381</f>
        <v>마그마링 보스 처치</v>
      </c>
      <c r="N381" s="31" t="e">
        <f t="shared" si="116"/>
        <v>#N/A</v>
      </c>
      <c r="AJ381" s="251"/>
      <c r="AK381" s="252"/>
      <c r="AL381" s="252"/>
      <c r="AM381" s="252"/>
      <c r="AN381" s="252"/>
      <c r="AO381" s="252"/>
      <c r="AP381" s="252"/>
      <c r="AQ381" s="252"/>
      <c r="AR381" s="252"/>
      <c r="AS381" s="252"/>
      <c r="AT381" s="252"/>
      <c r="AU381" s="252"/>
      <c r="AV381" s="252"/>
      <c r="AW381" s="252"/>
      <c r="AX381" s="252"/>
      <c r="AY381" s="252"/>
      <c r="AZ381" s="252"/>
      <c r="BA381" s="252"/>
      <c r="BB381" s="252"/>
      <c r="BC381" s="252"/>
      <c r="BD381" s="252"/>
      <c r="BE381" s="252"/>
      <c r="BF381" s="252"/>
      <c r="BI381" s="248">
        <v>242380</v>
      </c>
      <c r="BJ381" s="249" t="str">
        <f t="shared" si="117"/>
        <v>메인 퀘스트 380 클리어</v>
      </c>
      <c r="BK381" s="250" t="str">
        <f t="shared" si="118"/>
        <v>Main Quest 380 Clear</v>
      </c>
      <c r="BL381" s="250" t="str">
        <f t="shared" si="119"/>
        <v>主線任務380通關</v>
      </c>
      <c r="BM381" s="250" t="str">
        <f t="shared" si="120"/>
        <v>通关主线任务380</v>
      </c>
      <c r="BN381" s="250" t="str">
        <f t="shared" si="121"/>
        <v>メインクエスト380クリア</v>
      </c>
      <c r="BO381" s="250" t="str">
        <f t="shared" si="122"/>
        <v>เคลียร์ Main Quest 380</v>
      </c>
      <c r="BP381" s="250" t="str">
        <f t="shared" si="123"/>
        <v>Misi Utama 380 Selesai</v>
      </c>
      <c r="BQ381" s="250" t="str">
        <f t="shared" si="124"/>
        <v>Tagumpay sa Pangunahing Quest 380</v>
      </c>
      <c r="BR381" s="250" t="str">
        <f t="shared" si="125"/>
        <v>Selesai Pencarian Utama 380</v>
      </c>
    </row>
    <row r="382" spans="1:70" ht="12.75" thickBot="1" x14ac:dyDescent="0.25">
      <c r="A382" s="31">
        <v>142381</v>
      </c>
      <c r="B382" s="201" t="e" cm="1">
        <f t="array" ref="B382">INDEX($AJ:$AS,MATCH($A382,$AJ:$AJ,0),B$1)</f>
        <v>#N/A</v>
      </c>
      <c r="C382" s="201" t="e" cm="1">
        <f t="array" ref="C382">INDEX($AJ:$AS,MATCH($A382,$AJ:$AJ,0),C$1)</f>
        <v>#N/A</v>
      </c>
      <c r="D382" s="201" t="e" cm="1">
        <f t="array" ref="D382">INDEX($AJ:$AS,MATCH($A382,$AJ:$AJ,0),D$1)</f>
        <v>#N/A</v>
      </c>
      <c r="E382" s="201" t="e" cm="1">
        <f t="array" ref="E382">INDEX($AJ:$AS,MATCH($A382,$AJ:$AJ,0),E$1)</f>
        <v>#N/A</v>
      </c>
      <c r="F382" s="201" t="e" cm="1">
        <f t="array" ref="F382">INDEX($AJ:$AS,MATCH($A382,$AJ:$AJ,0),F$1)</f>
        <v>#N/A</v>
      </c>
      <c r="G382" s="201" t="e" cm="1">
        <f t="array" ref="G382">INDEX($AJ:$AS,MATCH($A382,$AJ:$AJ,0),G$1)</f>
        <v>#N/A</v>
      </c>
      <c r="H382" s="201" t="e" cm="1">
        <f t="array" ref="H382">INDEX($AJ:$AS,MATCH($A382,$AJ:$AJ,0),H$1)</f>
        <v>#N/A</v>
      </c>
      <c r="I382" s="201" t="e" cm="1">
        <f t="array" ref="I382">INDEX($AJ:$AS,MATCH($A382,$AJ:$AJ,0),I$1)</f>
        <v>#N/A</v>
      </c>
      <c r="J382" s="201" t="e" cm="1">
        <f t="array" ref="J382">INDEX($AJ:$AS,MATCH($A382,$AJ:$AJ,0),J$1)</f>
        <v>#N/A</v>
      </c>
      <c r="K382" s="31">
        <v>0</v>
      </c>
      <c r="L382" s="31">
        <v>142381</v>
      </c>
      <c r="M382" s="31" t="str">
        <f>'가이드 작업용'!M382</f>
        <v>노커 처치</v>
      </c>
      <c r="N382" s="31" t="e">
        <f t="shared" si="116"/>
        <v>#N/A</v>
      </c>
      <c r="AJ382" s="251"/>
      <c r="AK382" s="252"/>
      <c r="AL382" s="252"/>
      <c r="AM382" s="252"/>
      <c r="AN382" s="252"/>
      <c r="AO382" s="252"/>
      <c r="AP382" s="252"/>
      <c r="AQ382" s="252"/>
      <c r="AR382" s="252"/>
      <c r="AS382" s="252"/>
      <c r="AT382" s="252"/>
      <c r="AU382" s="252"/>
      <c r="AV382" s="252"/>
      <c r="AW382" s="252"/>
      <c r="AX382" s="252"/>
      <c r="AY382" s="252"/>
      <c r="AZ382" s="252"/>
      <c r="BA382" s="252"/>
      <c r="BB382" s="252"/>
      <c r="BC382" s="252"/>
      <c r="BD382" s="252"/>
      <c r="BE382" s="252"/>
      <c r="BF382" s="252"/>
      <c r="BI382" s="248">
        <v>242381</v>
      </c>
      <c r="BJ382" s="249" t="str">
        <f t="shared" si="117"/>
        <v>메인 퀘스트 381 클리어</v>
      </c>
      <c r="BK382" s="250" t="str">
        <f t="shared" si="118"/>
        <v>Main Quest 381 Clear</v>
      </c>
      <c r="BL382" s="250" t="str">
        <f t="shared" si="119"/>
        <v>主線任務381通關</v>
      </c>
      <c r="BM382" s="250" t="str">
        <f t="shared" si="120"/>
        <v>通关主线任务381</v>
      </c>
      <c r="BN382" s="250" t="str">
        <f t="shared" si="121"/>
        <v>メインクエスト381クリア</v>
      </c>
      <c r="BO382" s="250" t="str">
        <f t="shared" si="122"/>
        <v>เคลียร์ Main Quest 381</v>
      </c>
      <c r="BP382" s="250" t="str">
        <f t="shared" si="123"/>
        <v>Misi Utama 381 Selesai</v>
      </c>
      <c r="BQ382" s="250" t="str">
        <f t="shared" si="124"/>
        <v>Tagumpay sa Pangunahing Quest 381</v>
      </c>
      <c r="BR382" s="250" t="str">
        <f t="shared" si="125"/>
        <v>Selesai Pencarian Utama 381</v>
      </c>
    </row>
    <row r="383" spans="1:70" ht="12.75" thickBot="1" x14ac:dyDescent="0.25">
      <c r="A383" s="31">
        <v>142382</v>
      </c>
      <c r="B383" s="201" t="e" cm="1">
        <f t="array" ref="B383">INDEX($AJ:$AS,MATCH($A383,$AJ:$AJ,0),B$1)</f>
        <v>#N/A</v>
      </c>
      <c r="C383" s="201" t="e" cm="1">
        <f t="array" ref="C383">INDEX($AJ:$AS,MATCH($A383,$AJ:$AJ,0),C$1)</f>
        <v>#N/A</v>
      </c>
      <c r="D383" s="201" t="e" cm="1">
        <f t="array" ref="D383">INDEX($AJ:$AS,MATCH($A383,$AJ:$AJ,0),D$1)</f>
        <v>#N/A</v>
      </c>
      <c r="E383" s="201" t="e" cm="1">
        <f t="array" ref="E383">INDEX($AJ:$AS,MATCH($A383,$AJ:$AJ,0),E$1)</f>
        <v>#N/A</v>
      </c>
      <c r="F383" s="201" t="e" cm="1">
        <f t="array" ref="F383">INDEX($AJ:$AS,MATCH($A383,$AJ:$AJ,0),F$1)</f>
        <v>#N/A</v>
      </c>
      <c r="G383" s="201" t="e" cm="1">
        <f t="array" ref="G383">INDEX($AJ:$AS,MATCH($A383,$AJ:$AJ,0),G$1)</f>
        <v>#N/A</v>
      </c>
      <c r="H383" s="201" t="e" cm="1">
        <f t="array" ref="H383">INDEX($AJ:$AS,MATCH($A383,$AJ:$AJ,0),H$1)</f>
        <v>#N/A</v>
      </c>
      <c r="I383" s="201" t="e" cm="1">
        <f t="array" ref="I383">INDEX($AJ:$AS,MATCH($A383,$AJ:$AJ,0),I$1)</f>
        <v>#N/A</v>
      </c>
      <c r="J383" s="201" t="e" cm="1">
        <f t="array" ref="J383">INDEX($AJ:$AS,MATCH($A383,$AJ:$AJ,0),J$1)</f>
        <v>#N/A</v>
      </c>
      <c r="K383" s="31">
        <v>0</v>
      </c>
      <c r="L383" s="31">
        <v>142382</v>
      </c>
      <c r="M383" s="31" t="str">
        <f>'가이드 작업용'!M383</f>
        <v>토르 화산 싱글 미로 클리어</v>
      </c>
      <c r="N383" s="31" t="e">
        <f t="shared" si="116"/>
        <v>#N/A</v>
      </c>
      <c r="AJ383" s="251"/>
      <c r="AK383" s="252"/>
      <c r="AL383" s="252"/>
      <c r="AM383" s="252"/>
      <c r="AN383" s="252"/>
      <c r="AO383" s="252"/>
      <c r="AP383" s="252"/>
      <c r="AQ383" s="252"/>
      <c r="AR383" s="252"/>
      <c r="AS383" s="252"/>
      <c r="AT383" s="252"/>
      <c r="AU383" s="252"/>
      <c r="AV383" s="252"/>
      <c r="AW383" s="252"/>
      <c r="AX383" s="252"/>
      <c r="AY383" s="252"/>
      <c r="AZ383" s="252"/>
      <c r="BA383" s="252"/>
      <c r="BB383" s="252"/>
      <c r="BC383" s="252"/>
      <c r="BD383" s="252"/>
      <c r="BE383" s="252"/>
      <c r="BF383" s="252"/>
      <c r="BI383" s="248">
        <v>242382</v>
      </c>
      <c r="BJ383" s="249" t="str">
        <f t="shared" si="117"/>
        <v>메인 퀘스트 382 클리어</v>
      </c>
      <c r="BK383" s="250" t="str">
        <f t="shared" si="118"/>
        <v>Main Quest 382 Clear</v>
      </c>
      <c r="BL383" s="250" t="str">
        <f t="shared" si="119"/>
        <v>主線任務382通關</v>
      </c>
      <c r="BM383" s="250" t="str">
        <f t="shared" si="120"/>
        <v>通关主线任务382</v>
      </c>
      <c r="BN383" s="250" t="str">
        <f t="shared" si="121"/>
        <v>メインクエスト382クリア</v>
      </c>
      <c r="BO383" s="250" t="str">
        <f t="shared" si="122"/>
        <v>เคลียร์ Main Quest 382</v>
      </c>
      <c r="BP383" s="250" t="str">
        <f t="shared" si="123"/>
        <v>Misi Utama 382 Selesai</v>
      </c>
      <c r="BQ383" s="250" t="str">
        <f t="shared" si="124"/>
        <v>Tagumpay sa Pangunahing Quest 382</v>
      </c>
      <c r="BR383" s="250" t="str">
        <f t="shared" si="125"/>
        <v>Selesai Pencarian Utama 382</v>
      </c>
    </row>
    <row r="384" spans="1:70" ht="12.75" thickBot="1" x14ac:dyDescent="0.25">
      <c r="A384" s="31">
        <v>142383</v>
      </c>
      <c r="B384" s="201" t="e" cm="1">
        <f t="array" ref="B384">INDEX($AJ:$AS,MATCH($A384,$AJ:$AJ,0),B$1)</f>
        <v>#N/A</v>
      </c>
      <c r="C384" s="201" t="e" cm="1">
        <f t="array" ref="C384">INDEX($AJ:$AS,MATCH($A384,$AJ:$AJ,0),C$1)</f>
        <v>#N/A</v>
      </c>
      <c r="D384" s="201" t="e" cm="1">
        <f t="array" ref="D384">INDEX($AJ:$AS,MATCH($A384,$AJ:$AJ,0),D$1)</f>
        <v>#N/A</v>
      </c>
      <c r="E384" s="201" t="e" cm="1">
        <f t="array" ref="E384">INDEX($AJ:$AS,MATCH($A384,$AJ:$AJ,0),E$1)</f>
        <v>#N/A</v>
      </c>
      <c r="F384" s="201" t="e" cm="1">
        <f t="array" ref="F384">INDEX($AJ:$AS,MATCH($A384,$AJ:$AJ,0),F$1)</f>
        <v>#N/A</v>
      </c>
      <c r="G384" s="201" t="e" cm="1">
        <f t="array" ref="G384">INDEX($AJ:$AS,MATCH($A384,$AJ:$AJ,0),G$1)</f>
        <v>#N/A</v>
      </c>
      <c r="H384" s="201" t="e" cm="1">
        <f t="array" ref="H384">INDEX($AJ:$AS,MATCH($A384,$AJ:$AJ,0),H$1)</f>
        <v>#N/A</v>
      </c>
      <c r="I384" s="201" t="e" cm="1">
        <f t="array" ref="I384">INDEX($AJ:$AS,MATCH($A384,$AJ:$AJ,0),I$1)</f>
        <v>#N/A</v>
      </c>
      <c r="J384" s="201" t="e" cm="1">
        <f t="array" ref="J384">INDEX($AJ:$AS,MATCH($A384,$AJ:$AJ,0),J$1)</f>
        <v>#N/A</v>
      </c>
      <c r="K384" s="31">
        <v>0</v>
      </c>
      <c r="L384" s="31">
        <v>142383</v>
      </c>
      <c r="M384" s="31" t="str">
        <f>'가이드 작업용'!M384</f>
        <v>토르 화산 멀티 미궁 도전</v>
      </c>
      <c r="N384" s="31" t="e">
        <f t="shared" si="116"/>
        <v>#N/A</v>
      </c>
      <c r="AJ384" s="251"/>
      <c r="AK384" s="252"/>
      <c r="AL384" s="252"/>
      <c r="AM384" s="252"/>
      <c r="AN384" s="252"/>
      <c r="AO384" s="252"/>
      <c r="AP384" s="252"/>
      <c r="AQ384" s="252"/>
      <c r="AR384" s="252"/>
      <c r="AS384" s="252"/>
      <c r="AT384" s="252"/>
      <c r="AU384" s="252"/>
      <c r="AV384" s="252"/>
      <c r="AW384" s="252"/>
      <c r="AX384" s="252"/>
      <c r="AY384" s="252"/>
      <c r="AZ384" s="252"/>
      <c r="BA384" s="252"/>
      <c r="BB384" s="252"/>
      <c r="BC384" s="252"/>
      <c r="BD384" s="252"/>
      <c r="BE384" s="252"/>
      <c r="BF384" s="252"/>
      <c r="BI384" s="248">
        <v>242383</v>
      </c>
      <c r="BJ384" s="249" t="str">
        <f t="shared" si="117"/>
        <v>메인 퀘스트 383 클리어</v>
      </c>
      <c r="BK384" s="250" t="str">
        <f t="shared" si="118"/>
        <v>Main Quest 383 Clear</v>
      </c>
      <c r="BL384" s="250" t="str">
        <f t="shared" si="119"/>
        <v>主線任務383通關</v>
      </c>
      <c r="BM384" s="250" t="str">
        <f t="shared" si="120"/>
        <v>通关主线任务383</v>
      </c>
      <c r="BN384" s="250" t="str">
        <f t="shared" si="121"/>
        <v>メインクエスト383クリア</v>
      </c>
      <c r="BO384" s="250" t="str">
        <f t="shared" si="122"/>
        <v>เคลียร์ Main Quest 383</v>
      </c>
      <c r="BP384" s="250" t="str">
        <f t="shared" si="123"/>
        <v>Misi Utama 383 Selesai</v>
      </c>
      <c r="BQ384" s="250" t="str">
        <f t="shared" si="124"/>
        <v>Tagumpay sa Pangunahing Quest 383</v>
      </c>
      <c r="BR384" s="250" t="str">
        <f t="shared" si="125"/>
        <v>Selesai Pencarian Utama 383</v>
      </c>
    </row>
    <row r="385" spans="1:70" ht="12.75" thickBot="1" x14ac:dyDescent="0.25">
      <c r="A385" s="31">
        <v>142384</v>
      </c>
      <c r="B385" s="201" t="e" cm="1">
        <f t="array" ref="B385">INDEX($AJ:$AS,MATCH($A385,$AJ:$AJ,0),B$1)</f>
        <v>#N/A</v>
      </c>
      <c r="C385" s="201" t="e" cm="1">
        <f t="array" ref="C385">INDEX($AJ:$AS,MATCH($A385,$AJ:$AJ,0),C$1)</f>
        <v>#N/A</v>
      </c>
      <c r="D385" s="201" t="e" cm="1">
        <f t="array" ref="D385">INDEX($AJ:$AS,MATCH($A385,$AJ:$AJ,0),D$1)</f>
        <v>#N/A</v>
      </c>
      <c r="E385" s="201" t="e" cm="1">
        <f t="array" ref="E385">INDEX($AJ:$AS,MATCH($A385,$AJ:$AJ,0),E$1)</f>
        <v>#N/A</v>
      </c>
      <c r="F385" s="201" t="e" cm="1">
        <f t="array" ref="F385">INDEX($AJ:$AS,MATCH($A385,$AJ:$AJ,0),F$1)</f>
        <v>#N/A</v>
      </c>
      <c r="G385" s="201" t="e" cm="1">
        <f t="array" ref="G385">INDEX($AJ:$AS,MATCH($A385,$AJ:$AJ,0),G$1)</f>
        <v>#N/A</v>
      </c>
      <c r="H385" s="201" t="e" cm="1">
        <f t="array" ref="H385">INDEX($AJ:$AS,MATCH($A385,$AJ:$AJ,0),H$1)</f>
        <v>#N/A</v>
      </c>
      <c r="I385" s="201" t="e" cm="1">
        <f t="array" ref="I385">INDEX($AJ:$AS,MATCH($A385,$AJ:$AJ,0),I$1)</f>
        <v>#N/A</v>
      </c>
      <c r="J385" s="201" t="e" cm="1">
        <f t="array" ref="J385">INDEX($AJ:$AS,MATCH($A385,$AJ:$AJ,0),J$1)</f>
        <v>#N/A</v>
      </c>
      <c r="K385" s="31">
        <v>0</v>
      </c>
      <c r="L385" s="31">
        <v>142384</v>
      </c>
      <c r="M385" s="31" t="str">
        <f>'가이드 작업용'!M385</f>
        <v>MVP 처치</v>
      </c>
      <c r="N385" s="31" t="e">
        <f t="shared" si="116"/>
        <v>#N/A</v>
      </c>
      <c r="AJ385" s="251"/>
      <c r="AK385" s="252"/>
      <c r="AL385" s="252"/>
      <c r="AM385" s="252"/>
      <c r="AN385" s="252"/>
      <c r="AO385" s="252"/>
      <c r="AP385" s="252"/>
      <c r="AQ385" s="252"/>
      <c r="AR385" s="252"/>
      <c r="AS385" s="252"/>
      <c r="AT385" s="252"/>
      <c r="AU385" s="252"/>
      <c r="AV385" s="252"/>
      <c r="AW385" s="252"/>
      <c r="AX385" s="252"/>
      <c r="AY385" s="252"/>
      <c r="AZ385" s="252"/>
      <c r="BA385" s="252"/>
      <c r="BB385" s="252"/>
      <c r="BC385" s="252"/>
      <c r="BD385" s="252"/>
      <c r="BE385" s="252"/>
      <c r="BF385" s="252"/>
      <c r="BI385" s="248">
        <v>242384</v>
      </c>
      <c r="BJ385" s="249" t="str">
        <f t="shared" si="117"/>
        <v>메인 퀘스트 384 클리어</v>
      </c>
      <c r="BK385" s="250" t="str">
        <f t="shared" si="118"/>
        <v>Main Quest 384 Clear</v>
      </c>
      <c r="BL385" s="250" t="str">
        <f t="shared" si="119"/>
        <v>主線任務384通關</v>
      </c>
      <c r="BM385" s="250" t="str">
        <f t="shared" si="120"/>
        <v>通关主线任务384</v>
      </c>
      <c r="BN385" s="250" t="str">
        <f t="shared" si="121"/>
        <v>メインクエスト384クリア</v>
      </c>
      <c r="BO385" s="250" t="str">
        <f t="shared" si="122"/>
        <v>เคลียร์ Main Quest 384</v>
      </c>
      <c r="BP385" s="250" t="str">
        <f t="shared" si="123"/>
        <v>Misi Utama 384 Selesai</v>
      </c>
      <c r="BQ385" s="250" t="str">
        <f t="shared" si="124"/>
        <v>Tagumpay sa Pangunahing Quest 384</v>
      </c>
      <c r="BR385" s="250" t="str">
        <f t="shared" si="125"/>
        <v>Selesai Pencarian Utama 384</v>
      </c>
    </row>
    <row r="386" spans="1:70" ht="12.75" thickBot="1" x14ac:dyDescent="0.25">
      <c r="A386" s="31">
        <v>142385</v>
      </c>
      <c r="B386" s="201" t="e" cm="1">
        <f t="array" ref="B386">INDEX($AJ:$AS,MATCH($A386,$AJ:$AJ,0),B$1)</f>
        <v>#N/A</v>
      </c>
      <c r="C386" s="201" t="e" cm="1">
        <f t="array" ref="C386">INDEX($AJ:$AS,MATCH($A386,$AJ:$AJ,0),C$1)</f>
        <v>#N/A</v>
      </c>
      <c r="D386" s="201" t="e" cm="1">
        <f t="array" ref="D386">INDEX($AJ:$AS,MATCH($A386,$AJ:$AJ,0),D$1)</f>
        <v>#N/A</v>
      </c>
      <c r="E386" s="201" t="e" cm="1">
        <f t="array" ref="E386">INDEX($AJ:$AS,MATCH($A386,$AJ:$AJ,0),E$1)</f>
        <v>#N/A</v>
      </c>
      <c r="F386" s="201" t="e" cm="1">
        <f t="array" ref="F386">INDEX($AJ:$AS,MATCH($A386,$AJ:$AJ,0),F$1)</f>
        <v>#N/A</v>
      </c>
      <c r="G386" s="201" t="e" cm="1">
        <f t="array" ref="G386">INDEX($AJ:$AS,MATCH($A386,$AJ:$AJ,0),G$1)</f>
        <v>#N/A</v>
      </c>
      <c r="H386" s="201" t="e" cm="1">
        <f t="array" ref="H386">INDEX($AJ:$AS,MATCH($A386,$AJ:$AJ,0),H$1)</f>
        <v>#N/A</v>
      </c>
      <c r="I386" s="201" t="e" cm="1">
        <f t="array" ref="I386">INDEX($AJ:$AS,MATCH($A386,$AJ:$AJ,0),I$1)</f>
        <v>#N/A</v>
      </c>
      <c r="J386" s="201" t="e" cm="1">
        <f t="array" ref="J386">INDEX($AJ:$AS,MATCH($A386,$AJ:$AJ,0),J$1)</f>
        <v>#N/A</v>
      </c>
      <c r="K386" s="31">
        <v>0</v>
      </c>
      <c r="L386" s="31">
        <v>142385</v>
      </c>
      <c r="M386" s="31" t="str">
        <f>'가이드 작업용'!M386</f>
        <v>노커 보스 처치</v>
      </c>
      <c r="N386" s="31" t="e">
        <f t="shared" si="116"/>
        <v>#N/A</v>
      </c>
      <c r="AJ386" s="251"/>
      <c r="AK386" s="252"/>
      <c r="AL386" s="252"/>
      <c r="AM386" s="252"/>
      <c r="AN386" s="252"/>
      <c r="AO386" s="252"/>
      <c r="AP386" s="252"/>
      <c r="AQ386" s="252"/>
      <c r="AR386" s="252"/>
      <c r="AS386" s="252"/>
      <c r="AT386" s="252"/>
      <c r="AU386" s="252"/>
      <c r="AV386" s="252"/>
      <c r="AW386" s="252"/>
      <c r="AX386" s="252"/>
      <c r="AY386" s="252"/>
      <c r="AZ386" s="252"/>
      <c r="BA386" s="252"/>
      <c r="BB386" s="252"/>
      <c r="BC386" s="252"/>
      <c r="BD386" s="252"/>
      <c r="BE386" s="252"/>
      <c r="BF386" s="252"/>
      <c r="BI386" s="248">
        <v>242385</v>
      </c>
      <c r="BJ386" s="249" t="str">
        <f t="shared" si="117"/>
        <v>메인 퀘스트 385 클리어</v>
      </c>
      <c r="BK386" s="250" t="str">
        <f t="shared" si="118"/>
        <v>Main Quest 385 Clear</v>
      </c>
      <c r="BL386" s="250" t="str">
        <f t="shared" si="119"/>
        <v>主線任務385通關</v>
      </c>
      <c r="BM386" s="250" t="str">
        <f t="shared" si="120"/>
        <v>通关主线任务385</v>
      </c>
      <c r="BN386" s="250" t="str">
        <f t="shared" si="121"/>
        <v>メインクエスト385クリア</v>
      </c>
      <c r="BO386" s="250" t="str">
        <f t="shared" si="122"/>
        <v>เคลียร์ Main Quest 385</v>
      </c>
      <c r="BP386" s="250" t="str">
        <f t="shared" si="123"/>
        <v>Misi Utama 385 Selesai</v>
      </c>
      <c r="BQ386" s="250" t="str">
        <f t="shared" si="124"/>
        <v>Tagumpay sa Pangunahing Quest 385</v>
      </c>
      <c r="BR386" s="250" t="str">
        <f t="shared" si="125"/>
        <v>Selesai Pencarian Utama 385</v>
      </c>
    </row>
    <row r="387" spans="1:70" ht="12.75" thickBot="1" x14ac:dyDescent="0.25">
      <c r="A387" s="31">
        <v>142386</v>
      </c>
      <c r="B387" s="201" t="e" cm="1">
        <f t="array" ref="B387">INDEX($AJ:$AS,MATCH($A387,$AJ:$AJ,0),B$1)</f>
        <v>#N/A</v>
      </c>
      <c r="C387" s="201" t="e" cm="1">
        <f t="array" ref="C387">INDEX($AJ:$AS,MATCH($A387,$AJ:$AJ,0),C$1)</f>
        <v>#N/A</v>
      </c>
      <c r="D387" s="201" t="e" cm="1">
        <f t="array" ref="D387">INDEX($AJ:$AS,MATCH($A387,$AJ:$AJ,0),D$1)</f>
        <v>#N/A</v>
      </c>
      <c r="E387" s="201" t="e" cm="1">
        <f t="array" ref="E387">INDEX($AJ:$AS,MATCH($A387,$AJ:$AJ,0),E$1)</f>
        <v>#N/A</v>
      </c>
      <c r="F387" s="201" t="e" cm="1">
        <f t="array" ref="F387">INDEX($AJ:$AS,MATCH($A387,$AJ:$AJ,0),F$1)</f>
        <v>#N/A</v>
      </c>
      <c r="G387" s="201" t="e" cm="1">
        <f t="array" ref="G387">INDEX($AJ:$AS,MATCH($A387,$AJ:$AJ,0),G$1)</f>
        <v>#N/A</v>
      </c>
      <c r="H387" s="201" t="e" cm="1">
        <f t="array" ref="H387">INDEX($AJ:$AS,MATCH($A387,$AJ:$AJ,0),H$1)</f>
        <v>#N/A</v>
      </c>
      <c r="I387" s="201" t="e" cm="1">
        <f t="array" ref="I387">INDEX($AJ:$AS,MATCH($A387,$AJ:$AJ,0),I$1)</f>
        <v>#N/A</v>
      </c>
      <c r="J387" s="201" t="e" cm="1">
        <f t="array" ref="J387">INDEX($AJ:$AS,MATCH($A387,$AJ:$AJ,0),J$1)</f>
        <v>#N/A</v>
      </c>
      <c r="K387" s="31">
        <v>0</v>
      </c>
      <c r="L387" s="31">
        <v>142386</v>
      </c>
      <c r="M387" s="31" t="str">
        <f>'가이드 작업용'!M387</f>
        <v>임프 처치</v>
      </c>
      <c r="N387" s="31" t="e">
        <f t="shared" ref="N387:N409" si="126">IF(B387=M387,"-","다름")</f>
        <v>#N/A</v>
      </c>
      <c r="AJ387" s="251"/>
      <c r="AK387" s="252"/>
      <c r="AL387" s="252"/>
      <c r="AM387" s="252"/>
      <c r="AN387" s="252"/>
      <c r="AO387" s="252"/>
      <c r="AP387" s="252"/>
      <c r="AQ387" s="252"/>
      <c r="AR387" s="252"/>
      <c r="AS387" s="252"/>
      <c r="AT387" s="252"/>
      <c r="AU387" s="252"/>
      <c r="AV387" s="252"/>
      <c r="AW387" s="252"/>
      <c r="AX387" s="252"/>
      <c r="AY387" s="252"/>
      <c r="AZ387" s="252"/>
      <c r="BA387" s="252"/>
      <c r="BB387" s="252"/>
      <c r="BC387" s="252"/>
      <c r="BD387" s="252"/>
      <c r="BE387" s="252"/>
      <c r="BF387" s="252"/>
      <c r="BI387" s="248">
        <v>242386</v>
      </c>
      <c r="BJ387" s="249" t="str">
        <f t="shared" si="117"/>
        <v>메인 퀘스트 386 클리어</v>
      </c>
      <c r="BK387" s="250" t="str">
        <f t="shared" si="118"/>
        <v>Main Quest 386 Clear</v>
      </c>
      <c r="BL387" s="250" t="str">
        <f t="shared" si="119"/>
        <v>主線任務386通關</v>
      </c>
      <c r="BM387" s="250" t="str">
        <f t="shared" si="120"/>
        <v>通关主线任务386</v>
      </c>
      <c r="BN387" s="250" t="str">
        <f t="shared" si="121"/>
        <v>メインクエスト386クリア</v>
      </c>
      <c r="BO387" s="250" t="str">
        <f t="shared" si="122"/>
        <v>เคลียร์ Main Quest 386</v>
      </c>
      <c r="BP387" s="250" t="str">
        <f t="shared" si="123"/>
        <v>Misi Utama 386 Selesai</v>
      </c>
      <c r="BQ387" s="250" t="str">
        <f t="shared" si="124"/>
        <v>Tagumpay sa Pangunahing Quest 386</v>
      </c>
      <c r="BR387" s="250" t="str">
        <f t="shared" si="125"/>
        <v>Selesai Pencarian Utama 386</v>
      </c>
    </row>
    <row r="388" spans="1:70" ht="12.75" thickBot="1" x14ac:dyDescent="0.25">
      <c r="A388" s="31">
        <v>142387</v>
      </c>
      <c r="B388" s="201" t="e" cm="1">
        <f t="array" ref="B388">INDEX($AJ:$AS,MATCH($A388,$AJ:$AJ,0),B$1)</f>
        <v>#N/A</v>
      </c>
      <c r="C388" s="201" t="e" cm="1">
        <f t="array" ref="C388">INDEX($AJ:$AS,MATCH($A388,$AJ:$AJ,0),C$1)</f>
        <v>#N/A</v>
      </c>
      <c r="D388" s="201" t="e" cm="1">
        <f t="array" ref="D388">INDEX($AJ:$AS,MATCH($A388,$AJ:$AJ,0),D$1)</f>
        <v>#N/A</v>
      </c>
      <c r="E388" s="201" t="e" cm="1">
        <f t="array" ref="E388">INDEX($AJ:$AS,MATCH($A388,$AJ:$AJ,0),E$1)</f>
        <v>#N/A</v>
      </c>
      <c r="F388" s="201" t="e" cm="1">
        <f t="array" ref="F388">INDEX($AJ:$AS,MATCH($A388,$AJ:$AJ,0),F$1)</f>
        <v>#N/A</v>
      </c>
      <c r="G388" s="201" t="e" cm="1">
        <f t="array" ref="G388">INDEX($AJ:$AS,MATCH($A388,$AJ:$AJ,0),G$1)</f>
        <v>#N/A</v>
      </c>
      <c r="H388" s="201" t="e" cm="1">
        <f t="array" ref="H388">INDEX($AJ:$AS,MATCH($A388,$AJ:$AJ,0),H$1)</f>
        <v>#N/A</v>
      </c>
      <c r="I388" s="201" t="e" cm="1">
        <f t="array" ref="I388">INDEX($AJ:$AS,MATCH($A388,$AJ:$AJ,0),I$1)</f>
        <v>#N/A</v>
      </c>
      <c r="J388" s="201" t="e" cm="1">
        <f t="array" ref="J388">INDEX($AJ:$AS,MATCH($A388,$AJ:$AJ,0),J$1)</f>
        <v>#N/A</v>
      </c>
      <c r="K388" s="31">
        <v>0</v>
      </c>
      <c r="L388" s="31">
        <v>142387</v>
      </c>
      <c r="M388" s="31" t="str">
        <f>'가이드 작업용'!M388</f>
        <v>상급 카드 자판기 제작 1회</v>
      </c>
      <c r="N388" s="31" t="e">
        <f t="shared" si="126"/>
        <v>#N/A</v>
      </c>
      <c r="AJ388" s="251"/>
      <c r="AK388" s="252"/>
      <c r="AL388" s="252"/>
      <c r="AM388" s="252"/>
      <c r="AN388" s="252"/>
      <c r="AO388" s="252"/>
      <c r="AP388" s="252"/>
      <c r="AQ388" s="252"/>
      <c r="AR388" s="252"/>
      <c r="AS388" s="252"/>
      <c r="AT388" s="252"/>
      <c r="AU388" s="252"/>
      <c r="AV388" s="252"/>
      <c r="AW388" s="252"/>
      <c r="AX388" s="252"/>
      <c r="AY388" s="252"/>
      <c r="AZ388" s="252"/>
      <c r="BA388" s="252"/>
      <c r="BB388" s="252"/>
      <c r="BC388" s="252"/>
      <c r="BD388" s="252"/>
      <c r="BE388" s="252"/>
      <c r="BF388" s="252"/>
      <c r="BI388" s="248">
        <v>242387</v>
      </c>
      <c r="BJ388" s="249" t="str">
        <f t="shared" si="117"/>
        <v>메인 퀘스트 387 클리어</v>
      </c>
      <c r="BK388" s="250" t="str">
        <f t="shared" si="118"/>
        <v>Main Quest 387 Clear</v>
      </c>
      <c r="BL388" s="250" t="str">
        <f t="shared" si="119"/>
        <v>主線任務387通關</v>
      </c>
      <c r="BM388" s="250" t="str">
        <f t="shared" si="120"/>
        <v>通关主线任务387</v>
      </c>
      <c r="BN388" s="250" t="str">
        <f t="shared" si="121"/>
        <v>メインクエスト387クリア</v>
      </c>
      <c r="BO388" s="250" t="str">
        <f t="shared" si="122"/>
        <v>เคลียร์ Main Quest 387</v>
      </c>
      <c r="BP388" s="250" t="str">
        <f t="shared" si="123"/>
        <v>Misi Utama 387 Selesai</v>
      </c>
      <c r="BQ388" s="250" t="str">
        <f t="shared" si="124"/>
        <v>Tagumpay sa Pangunahing Quest 387</v>
      </c>
      <c r="BR388" s="250" t="str">
        <f t="shared" si="125"/>
        <v>Selesai Pencarian Utama 387</v>
      </c>
    </row>
    <row r="389" spans="1:70" ht="12.75" thickBot="1" x14ac:dyDescent="0.25">
      <c r="A389" s="31">
        <v>142388</v>
      </c>
      <c r="B389" s="201" t="e" cm="1">
        <f t="array" ref="B389">INDEX($AJ:$AS,MATCH($A389,$AJ:$AJ,0),B$1)</f>
        <v>#N/A</v>
      </c>
      <c r="C389" s="201" t="e" cm="1">
        <f t="array" ref="C389">INDEX($AJ:$AS,MATCH($A389,$AJ:$AJ,0),C$1)</f>
        <v>#N/A</v>
      </c>
      <c r="D389" s="201" t="e" cm="1">
        <f t="array" ref="D389">INDEX($AJ:$AS,MATCH($A389,$AJ:$AJ,0),D$1)</f>
        <v>#N/A</v>
      </c>
      <c r="E389" s="201" t="e" cm="1">
        <f t="array" ref="E389">INDEX($AJ:$AS,MATCH($A389,$AJ:$AJ,0),E$1)</f>
        <v>#N/A</v>
      </c>
      <c r="F389" s="201" t="e" cm="1">
        <f t="array" ref="F389">INDEX($AJ:$AS,MATCH($A389,$AJ:$AJ,0),F$1)</f>
        <v>#N/A</v>
      </c>
      <c r="G389" s="201" t="e" cm="1">
        <f t="array" ref="G389">INDEX($AJ:$AS,MATCH($A389,$AJ:$AJ,0),G$1)</f>
        <v>#N/A</v>
      </c>
      <c r="H389" s="201" t="e" cm="1">
        <f t="array" ref="H389">INDEX($AJ:$AS,MATCH($A389,$AJ:$AJ,0),H$1)</f>
        <v>#N/A</v>
      </c>
      <c r="I389" s="201" t="e" cm="1">
        <f t="array" ref="I389">INDEX($AJ:$AS,MATCH($A389,$AJ:$AJ,0),I$1)</f>
        <v>#N/A</v>
      </c>
      <c r="J389" s="201" t="e" cm="1">
        <f t="array" ref="J389">INDEX($AJ:$AS,MATCH($A389,$AJ:$AJ,0),J$1)</f>
        <v>#N/A</v>
      </c>
      <c r="K389" s="31">
        <v>0</v>
      </c>
      <c r="L389" s="31">
        <v>142388</v>
      </c>
      <c r="M389" s="31" t="str">
        <f>'가이드 작업용'!M389</f>
        <v>MVP 처치</v>
      </c>
      <c r="N389" s="31" t="e">
        <f t="shared" si="126"/>
        <v>#N/A</v>
      </c>
      <c r="AJ389" s="251"/>
      <c r="AK389" s="252"/>
      <c r="AL389" s="252"/>
      <c r="AM389" s="252"/>
      <c r="AN389" s="252"/>
      <c r="AO389" s="252"/>
      <c r="AP389" s="252"/>
      <c r="AQ389" s="252"/>
      <c r="AR389" s="252"/>
      <c r="AS389" s="252"/>
      <c r="AT389" s="252"/>
      <c r="AU389" s="252"/>
      <c r="AV389" s="252"/>
      <c r="AW389" s="252"/>
      <c r="AX389" s="252"/>
      <c r="AY389" s="252"/>
      <c r="AZ389" s="252"/>
      <c r="BA389" s="252"/>
      <c r="BB389" s="252"/>
      <c r="BC389" s="252"/>
      <c r="BD389" s="252"/>
      <c r="BE389" s="252"/>
      <c r="BF389" s="252"/>
      <c r="BI389" s="248">
        <v>242388</v>
      </c>
      <c r="BJ389" s="249" t="str">
        <f t="shared" si="117"/>
        <v>메인 퀘스트 388 클리어</v>
      </c>
      <c r="BK389" s="250" t="str">
        <f t="shared" si="118"/>
        <v>Main Quest 388 Clear</v>
      </c>
      <c r="BL389" s="250" t="str">
        <f t="shared" si="119"/>
        <v>主線任務388通關</v>
      </c>
      <c r="BM389" s="250" t="str">
        <f t="shared" si="120"/>
        <v>通关主线任务388</v>
      </c>
      <c r="BN389" s="250" t="str">
        <f t="shared" si="121"/>
        <v>メインクエスト388クリア</v>
      </c>
      <c r="BO389" s="250" t="str">
        <f t="shared" si="122"/>
        <v>เคลียร์ Main Quest 388</v>
      </c>
      <c r="BP389" s="250" t="str">
        <f t="shared" si="123"/>
        <v>Misi Utama 388 Selesai</v>
      </c>
      <c r="BQ389" s="250" t="str">
        <f t="shared" si="124"/>
        <v>Tagumpay sa Pangunahing Quest 388</v>
      </c>
      <c r="BR389" s="250" t="str">
        <f t="shared" si="125"/>
        <v>Selesai Pencarian Utama 388</v>
      </c>
    </row>
    <row r="390" spans="1:70" ht="12.75" thickBot="1" x14ac:dyDescent="0.25">
      <c r="A390" s="31">
        <v>142389</v>
      </c>
      <c r="B390" s="201" t="e" cm="1">
        <f t="array" ref="B390">INDEX($AJ:$AS,MATCH($A390,$AJ:$AJ,0),B$1)</f>
        <v>#N/A</v>
      </c>
      <c r="C390" s="201" t="e" cm="1">
        <f t="array" ref="C390">INDEX($AJ:$AS,MATCH($A390,$AJ:$AJ,0),C$1)</f>
        <v>#N/A</v>
      </c>
      <c r="D390" s="201" t="e" cm="1">
        <f t="array" ref="D390">INDEX($AJ:$AS,MATCH($A390,$AJ:$AJ,0),D$1)</f>
        <v>#N/A</v>
      </c>
      <c r="E390" s="201" t="e" cm="1">
        <f t="array" ref="E390">INDEX($AJ:$AS,MATCH($A390,$AJ:$AJ,0),E$1)</f>
        <v>#N/A</v>
      </c>
      <c r="F390" s="201" t="e" cm="1">
        <f t="array" ref="F390">INDEX($AJ:$AS,MATCH($A390,$AJ:$AJ,0),F$1)</f>
        <v>#N/A</v>
      </c>
      <c r="G390" s="201" t="e" cm="1">
        <f t="array" ref="G390">INDEX($AJ:$AS,MATCH($A390,$AJ:$AJ,0),G$1)</f>
        <v>#N/A</v>
      </c>
      <c r="H390" s="201" t="e" cm="1">
        <f t="array" ref="H390">INDEX($AJ:$AS,MATCH($A390,$AJ:$AJ,0),H$1)</f>
        <v>#N/A</v>
      </c>
      <c r="I390" s="201" t="e" cm="1">
        <f t="array" ref="I390">INDEX($AJ:$AS,MATCH($A390,$AJ:$AJ,0),I$1)</f>
        <v>#N/A</v>
      </c>
      <c r="J390" s="201" t="e" cm="1">
        <f t="array" ref="J390">INDEX($AJ:$AS,MATCH($A390,$AJ:$AJ,0),J$1)</f>
        <v>#N/A</v>
      </c>
      <c r="K390" s="31">
        <v>0</v>
      </c>
      <c r="L390" s="31">
        <v>142389</v>
      </c>
      <c r="M390" s="31" t="str">
        <f>'가이드 작업용'!M390</f>
        <v>임프 보스 처치</v>
      </c>
      <c r="N390" s="31" t="e">
        <f t="shared" si="126"/>
        <v>#N/A</v>
      </c>
      <c r="AJ390" s="251"/>
      <c r="AK390" s="252"/>
      <c r="AL390" s="252"/>
      <c r="AM390" s="252"/>
      <c r="AN390" s="252"/>
      <c r="AO390" s="252"/>
      <c r="AP390" s="252"/>
      <c r="AQ390" s="252"/>
      <c r="AR390" s="252"/>
      <c r="AS390" s="252"/>
      <c r="AT390" s="252"/>
      <c r="AU390" s="252"/>
      <c r="AV390" s="252"/>
      <c r="AW390" s="252"/>
      <c r="AX390" s="252"/>
      <c r="AY390" s="252"/>
      <c r="AZ390" s="252"/>
      <c r="BA390" s="252"/>
      <c r="BB390" s="252"/>
      <c r="BC390" s="252"/>
      <c r="BD390" s="252"/>
      <c r="BE390" s="252"/>
      <c r="BF390" s="252"/>
      <c r="BI390" s="248">
        <v>242389</v>
      </c>
      <c r="BJ390" s="249" t="str">
        <f t="shared" si="117"/>
        <v>메인 퀘스트 389 클리어</v>
      </c>
      <c r="BK390" s="250" t="str">
        <f t="shared" si="118"/>
        <v>Main Quest 389 Clear</v>
      </c>
      <c r="BL390" s="250" t="str">
        <f t="shared" si="119"/>
        <v>主線任務389通關</v>
      </c>
      <c r="BM390" s="250" t="str">
        <f t="shared" si="120"/>
        <v>通关主线任务389</v>
      </c>
      <c r="BN390" s="250" t="str">
        <f t="shared" si="121"/>
        <v>メインクエスト389クリア</v>
      </c>
      <c r="BO390" s="250" t="str">
        <f t="shared" si="122"/>
        <v>เคลียร์ Main Quest 389</v>
      </c>
      <c r="BP390" s="250" t="str">
        <f t="shared" si="123"/>
        <v>Misi Utama 389 Selesai</v>
      </c>
      <c r="BQ390" s="250" t="str">
        <f t="shared" si="124"/>
        <v>Tagumpay sa Pangunahing Quest 389</v>
      </c>
      <c r="BR390" s="250" t="str">
        <f t="shared" si="125"/>
        <v>Selesai Pencarian Utama 389</v>
      </c>
    </row>
    <row r="391" spans="1:70" ht="12.75" thickBot="1" x14ac:dyDescent="0.25">
      <c r="A391" s="31">
        <v>142390</v>
      </c>
      <c r="B391" s="201" t="e" cm="1">
        <f t="array" ref="B391">INDEX($AJ:$AS,MATCH($A391,$AJ:$AJ,0),B$1)</f>
        <v>#N/A</v>
      </c>
      <c r="C391" s="201" t="e" cm="1">
        <f t="array" ref="C391">INDEX($AJ:$AS,MATCH($A391,$AJ:$AJ,0),C$1)</f>
        <v>#N/A</v>
      </c>
      <c r="D391" s="201" t="e" cm="1">
        <f t="array" ref="D391">INDEX($AJ:$AS,MATCH($A391,$AJ:$AJ,0),D$1)</f>
        <v>#N/A</v>
      </c>
      <c r="E391" s="201" t="e" cm="1">
        <f t="array" ref="E391">INDEX($AJ:$AS,MATCH($A391,$AJ:$AJ,0),E$1)</f>
        <v>#N/A</v>
      </c>
      <c r="F391" s="201" t="e" cm="1">
        <f t="array" ref="F391">INDEX($AJ:$AS,MATCH($A391,$AJ:$AJ,0),F$1)</f>
        <v>#N/A</v>
      </c>
      <c r="G391" s="201" t="e" cm="1">
        <f t="array" ref="G391">INDEX($AJ:$AS,MATCH($A391,$AJ:$AJ,0),G$1)</f>
        <v>#N/A</v>
      </c>
      <c r="H391" s="201" t="e" cm="1">
        <f t="array" ref="H391">INDEX($AJ:$AS,MATCH($A391,$AJ:$AJ,0),H$1)</f>
        <v>#N/A</v>
      </c>
      <c r="I391" s="201" t="e" cm="1">
        <f t="array" ref="I391">INDEX($AJ:$AS,MATCH($A391,$AJ:$AJ,0),I$1)</f>
        <v>#N/A</v>
      </c>
      <c r="J391" s="201" t="e" cm="1">
        <f t="array" ref="J391">INDEX($AJ:$AS,MATCH($A391,$AJ:$AJ,0),J$1)</f>
        <v>#N/A</v>
      </c>
      <c r="K391" s="31">
        <v>0</v>
      </c>
      <c r="L391" s="31">
        <v>142390</v>
      </c>
      <c r="M391" s="31" t="str">
        <f>'가이드 작업용'!M391</f>
        <v>뵤르그 처치</v>
      </c>
      <c r="N391" s="31" t="e">
        <f t="shared" si="126"/>
        <v>#N/A</v>
      </c>
      <c r="AJ391" s="251"/>
      <c r="AK391" s="252"/>
      <c r="AL391" s="252"/>
      <c r="AM391" s="252"/>
      <c r="AN391" s="252"/>
      <c r="AO391" s="252"/>
      <c r="AP391" s="252"/>
      <c r="AQ391" s="252"/>
      <c r="AR391" s="252"/>
      <c r="AS391" s="252"/>
      <c r="AT391" s="252"/>
      <c r="AU391" s="252"/>
      <c r="AV391" s="252"/>
      <c r="AW391" s="252"/>
      <c r="AX391" s="252"/>
      <c r="AY391" s="252"/>
      <c r="AZ391" s="252"/>
      <c r="BA391" s="252"/>
      <c r="BB391" s="252"/>
      <c r="BC391" s="252"/>
      <c r="BD391" s="252"/>
      <c r="BE391" s="252"/>
      <c r="BF391" s="252"/>
      <c r="BI391" s="248">
        <v>242390</v>
      </c>
      <c r="BJ391" s="249" t="str">
        <f t="shared" si="117"/>
        <v>메인 퀘스트 390 클리어</v>
      </c>
      <c r="BK391" s="250" t="str">
        <f t="shared" si="118"/>
        <v>Main Quest 390 Clear</v>
      </c>
      <c r="BL391" s="250" t="str">
        <f t="shared" si="119"/>
        <v>主線任務390通關</v>
      </c>
      <c r="BM391" s="250" t="str">
        <f t="shared" si="120"/>
        <v>通关主线任务390</v>
      </c>
      <c r="BN391" s="250" t="str">
        <f t="shared" si="121"/>
        <v>メインクエスト390クリア</v>
      </c>
      <c r="BO391" s="250" t="str">
        <f t="shared" si="122"/>
        <v>เคลียร์ Main Quest 390</v>
      </c>
      <c r="BP391" s="250" t="str">
        <f t="shared" si="123"/>
        <v>Misi Utama 390 Selesai</v>
      </c>
      <c r="BQ391" s="250" t="str">
        <f t="shared" si="124"/>
        <v>Tagumpay sa Pangunahing Quest 390</v>
      </c>
      <c r="BR391" s="250" t="str">
        <f t="shared" si="125"/>
        <v>Selesai Pencarian Utama 390</v>
      </c>
    </row>
    <row r="392" spans="1:70" ht="12.75" thickBot="1" x14ac:dyDescent="0.25">
      <c r="A392" s="31">
        <v>142391</v>
      </c>
      <c r="B392" s="201" t="e" cm="1">
        <f t="array" ref="B392">INDEX($AJ:$AS,MATCH($A392,$AJ:$AJ,0),B$1)</f>
        <v>#N/A</v>
      </c>
      <c r="C392" s="201" t="e" cm="1">
        <f t="array" ref="C392">INDEX($AJ:$AS,MATCH($A392,$AJ:$AJ,0),C$1)</f>
        <v>#N/A</v>
      </c>
      <c r="D392" s="201" t="e" cm="1">
        <f t="array" ref="D392">INDEX($AJ:$AS,MATCH($A392,$AJ:$AJ,0),D$1)</f>
        <v>#N/A</v>
      </c>
      <c r="E392" s="201" t="e" cm="1">
        <f t="array" ref="E392">INDEX($AJ:$AS,MATCH($A392,$AJ:$AJ,0),E$1)</f>
        <v>#N/A</v>
      </c>
      <c r="F392" s="201" t="e" cm="1">
        <f t="array" ref="F392">INDEX($AJ:$AS,MATCH($A392,$AJ:$AJ,0),F$1)</f>
        <v>#N/A</v>
      </c>
      <c r="G392" s="201" t="e" cm="1">
        <f t="array" ref="G392">INDEX($AJ:$AS,MATCH($A392,$AJ:$AJ,0),G$1)</f>
        <v>#N/A</v>
      </c>
      <c r="H392" s="201" t="e" cm="1">
        <f t="array" ref="H392">INDEX($AJ:$AS,MATCH($A392,$AJ:$AJ,0),H$1)</f>
        <v>#N/A</v>
      </c>
      <c r="I392" s="201" t="e" cm="1">
        <f t="array" ref="I392">INDEX($AJ:$AS,MATCH($A392,$AJ:$AJ,0),I$1)</f>
        <v>#N/A</v>
      </c>
      <c r="J392" s="201" t="e" cm="1">
        <f t="array" ref="J392">INDEX($AJ:$AS,MATCH($A392,$AJ:$AJ,0),J$1)</f>
        <v>#N/A</v>
      </c>
      <c r="K392" s="31">
        <v>0</v>
      </c>
      <c r="L392" s="31">
        <v>142391</v>
      </c>
      <c r="M392" s="31" t="str">
        <f>'가이드 작업용'!M392</f>
        <v>무한의 공간, 이프리트</v>
      </c>
      <c r="N392" s="31" t="e">
        <f t="shared" si="126"/>
        <v>#N/A</v>
      </c>
      <c r="AJ392" s="251"/>
      <c r="AK392" s="252"/>
      <c r="AL392" s="252"/>
      <c r="AM392" s="252"/>
      <c r="AN392" s="252"/>
      <c r="AO392" s="252"/>
      <c r="AP392" s="252"/>
      <c r="AQ392" s="252"/>
      <c r="AR392" s="252"/>
      <c r="AS392" s="252"/>
      <c r="AT392" s="252"/>
      <c r="AU392" s="252"/>
      <c r="AV392" s="252"/>
      <c r="AW392" s="252"/>
      <c r="AX392" s="252"/>
      <c r="AY392" s="252"/>
      <c r="AZ392" s="252"/>
      <c r="BA392" s="252"/>
      <c r="BB392" s="252"/>
      <c r="BC392" s="252"/>
      <c r="BD392" s="252"/>
      <c r="BE392" s="252"/>
      <c r="BF392" s="252"/>
      <c r="BI392" s="248">
        <v>242391</v>
      </c>
      <c r="BJ392" s="249" t="str">
        <f t="shared" si="117"/>
        <v>메인 퀘스트 391 클리어</v>
      </c>
      <c r="BK392" s="250" t="str">
        <f t="shared" si="118"/>
        <v>Main Quest 391 Clear</v>
      </c>
      <c r="BL392" s="250" t="str">
        <f t="shared" si="119"/>
        <v>主線任務391通關</v>
      </c>
      <c r="BM392" s="250" t="str">
        <f t="shared" si="120"/>
        <v>通关主线任务391</v>
      </c>
      <c r="BN392" s="250" t="str">
        <f t="shared" si="121"/>
        <v>メインクエスト391クリア</v>
      </c>
      <c r="BO392" s="250" t="str">
        <f t="shared" si="122"/>
        <v>เคลียร์ Main Quest 391</v>
      </c>
      <c r="BP392" s="250" t="str">
        <f t="shared" si="123"/>
        <v>Misi Utama 391 Selesai</v>
      </c>
      <c r="BQ392" s="250" t="str">
        <f t="shared" si="124"/>
        <v>Tagumpay sa Pangunahing Quest 391</v>
      </c>
      <c r="BR392" s="250" t="str">
        <f t="shared" si="125"/>
        <v>Selesai Pencarian Utama 391</v>
      </c>
    </row>
    <row r="393" spans="1:70" ht="12.75" thickBot="1" x14ac:dyDescent="0.25">
      <c r="A393" s="31">
        <v>142392</v>
      </c>
      <c r="B393" s="201" t="e" cm="1">
        <f t="array" ref="B393">INDEX($AJ:$AS,MATCH($A393,$AJ:$AJ,0),B$1)</f>
        <v>#N/A</v>
      </c>
      <c r="C393" s="201" t="e" cm="1">
        <f t="array" ref="C393">INDEX($AJ:$AS,MATCH($A393,$AJ:$AJ,0),C$1)</f>
        <v>#N/A</v>
      </c>
      <c r="D393" s="201" t="e" cm="1">
        <f t="array" ref="D393">INDEX($AJ:$AS,MATCH($A393,$AJ:$AJ,0),D$1)</f>
        <v>#N/A</v>
      </c>
      <c r="E393" s="201" t="e" cm="1">
        <f t="array" ref="E393">INDEX($AJ:$AS,MATCH($A393,$AJ:$AJ,0),E$1)</f>
        <v>#N/A</v>
      </c>
      <c r="F393" s="201" t="e" cm="1">
        <f t="array" ref="F393">INDEX($AJ:$AS,MATCH($A393,$AJ:$AJ,0),F$1)</f>
        <v>#N/A</v>
      </c>
      <c r="G393" s="201" t="e" cm="1">
        <f t="array" ref="G393">INDEX($AJ:$AS,MATCH($A393,$AJ:$AJ,0),G$1)</f>
        <v>#N/A</v>
      </c>
      <c r="H393" s="201" t="e" cm="1">
        <f t="array" ref="H393">INDEX($AJ:$AS,MATCH($A393,$AJ:$AJ,0),H$1)</f>
        <v>#N/A</v>
      </c>
      <c r="I393" s="201" t="e" cm="1">
        <f t="array" ref="I393">INDEX($AJ:$AS,MATCH($A393,$AJ:$AJ,0),I$1)</f>
        <v>#N/A</v>
      </c>
      <c r="J393" s="201" t="e" cm="1">
        <f t="array" ref="J393">INDEX($AJ:$AS,MATCH($A393,$AJ:$AJ,0),J$1)</f>
        <v>#N/A</v>
      </c>
      <c r="K393" s="31">
        <v>0</v>
      </c>
      <c r="L393" s="31">
        <v>142392</v>
      </c>
      <c r="M393" s="31" t="str">
        <f>'가이드 작업용'!M393</f>
        <v>MVP 처치</v>
      </c>
      <c r="N393" s="31" t="e">
        <f t="shared" si="126"/>
        <v>#N/A</v>
      </c>
      <c r="AJ393" s="251"/>
      <c r="AK393" s="252"/>
      <c r="AL393" s="252"/>
      <c r="AM393" s="252"/>
      <c r="AN393" s="252"/>
      <c r="AO393" s="252"/>
      <c r="AP393" s="252"/>
      <c r="AQ393" s="252"/>
      <c r="AR393" s="252"/>
      <c r="AS393" s="252"/>
      <c r="AT393" s="252"/>
      <c r="AU393" s="252"/>
      <c r="AV393" s="252"/>
      <c r="AW393" s="252"/>
      <c r="AX393" s="252"/>
      <c r="AY393" s="252"/>
      <c r="AZ393" s="252"/>
      <c r="BA393" s="252"/>
      <c r="BB393" s="252"/>
      <c r="BC393" s="252"/>
      <c r="BD393" s="252"/>
      <c r="BE393" s="252"/>
      <c r="BF393" s="252"/>
      <c r="BI393" s="248">
        <v>242392</v>
      </c>
      <c r="BJ393" s="249" t="str">
        <f t="shared" si="117"/>
        <v>메인 퀘스트 392 클리어</v>
      </c>
      <c r="BK393" s="250" t="str">
        <f t="shared" si="118"/>
        <v>Main Quest 392 Clear</v>
      </c>
      <c r="BL393" s="250" t="str">
        <f t="shared" si="119"/>
        <v>主線任務392通關</v>
      </c>
      <c r="BM393" s="250" t="str">
        <f t="shared" si="120"/>
        <v>通关主线任务392</v>
      </c>
      <c r="BN393" s="250" t="str">
        <f t="shared" si="121"/>
        <v>メインクエスト392クリア</v>
      </c>
      <c r="BO393" s="250" t="str">
        <f t="shared" si="122"/>
        <v>เคลียร์ Main Quest 392</v>
      </c>
      <c r="BP393" s="250" t="str">
        <f t="shared" si="123"/>
        <v>Misi Utama 392 Selesai</v>
      </c>
      <c r="BQ393" s="250" t="str">
        <f t="shared" si="124"/>
        <v>Tagumpay sa Pangunahing Quest 392</v>
      </c>
      <c r="BR393" s="250" t="str">
        <f t="shared" si="125"/>
        <v>Selesai Pencarian Utama 392</v>
      </c>
    </row>
    <row r="394" spans="1:70" x14ac:dyDescent="0.2">
      <c r="A394" s="31">
        <v>142393</v>
      </c>
      <c r="B394" s="201" t="e" cm="1">
        <f t="array" ref="B394">INDEX($AJ:$AS,MATCH($A394,$AJ:$AJ,0),B$1)</f>
        <v>#N/A</v>
      </c>
      <c r="C394" s="201" t="e" cm="1">
        <f t="array" ref="C394">INDEX($AJ:$AS,MATCH($A394,$AJ:$AJ,0),C$1)</f>
        <v>#N/A</v>
      </c>
      <c r="D394" s="201" t="e" cm="1">
        <f t="array" ref="D394">INDEX($AJ:$AS,MATCH($A394,$AJ:$AJ,0),D$1)</f>
        <v>#N/A</v>
      </c>
      <c r="E394" s="201" t="e" cm="1">
        <f t="array" ref="E394">INDEX($AJ:$AS,MATCH($A394,$AJ:$AJ,0),E$1)</f>
        <v>#N/A</v>
      </c>
      <c r="F394" s="201" t="e" cm="1">
        <f t="array" ref="F394">INDEX($AJ:$AS,MATCH($A394,$AJ:$AJ,0),F$1)</f>
        <v>#N/A</v>
      </c>
      <c r="G394" s="201" t="e" cm="1">
        <f t="array" ref="G394">INDEX($AJ:$AS,MATCH($A394,$AJ:$AJ,0),G$1)</f>
        <v>#N/A</v>
      </c>
      <c r="H394" s="201" t="e" cm="1">
        <f t="array" ref="H394">INDEX($AJ:$AS,MATCH($A394,$AJ:$AJ,0),H$1)</f>
        <v>#N/A</v>
      </c>
      <c r="I394" s="201" t="e" cm="1">
        <f t="array" ref="I394">INDEX($AJ:$AS,MATCH($A394,$AJ:$AJ,0),I$1)</f>
        <v>#N/A</v>
      </c>
      <c r="J394" s="201" t="e" cm="1">
        <f t="array" ref="J394">INDEX($AJ:$AS,MATCH($A394,$AJ:$AJ,0),J$1)</f>
        <v>#N/A</v>
      </c>
      <c r="K394" s="31">
        <v>0</v>
      </c>
      <c r="L394" s="31">
        <v>142393</v>
      </c>
      <c r="M394" s="31" t="str">
        <f>'가이드 작업용'!M394</f>
        <v>뵤르그 보스 처치</v>
      </c>
      <c r="N394" s="31" t="e">
        <f t="shared" si="126"/>
        <v>#N/A</v>
      </c>
      <c r="AJ394" s="251"/>
      <c r="AK394" s="252"/>
      <c r="AL394" s="252"/>
      <c r="AM394" s="252"/>
      <c r="AN394" s="252"/>
      <c r="AO394" s="252"/>
      <c r="AP394" s="252"/>
      <c r="AQ394" s="252"/>
      <c r="AR394" s="252"/>
      <c r="AS394" s="252"/>
      <c r="AT394" s="252"/>
      <c r="AU394" s="252"/>
      <c r="AV394" s="252"/>
      <c r="AW394" s="252"/>
      <c r="AX394" s="252"/>
      <c r="AY394" s="252"/>
      <c r="AZ394" s="252"/>
      <c r="BA394" s="252"/>
      <c r="BB394" s="252"/>
      <c r="BC394" s="252"/>
      <c r="BD394" s="252"/>
      <c r="BE394" s="252"/>
      <c r="BF394" s="252"/>
    </row>
    <row r="395" spans="1:70" x14ac:dyDescent="0.2">
      <c r="A395" s="31">
        <v>142394</v>
      </c>
      <c r="B395" s="201" t="e" cm="1">
        <f t="array" ref="B395">INDEX($AJ:$AS,MATCH($A395,$AJ:$AJ,0),B$1)</f>
        <v>#N/A</v>
      </c>
      <c r="C395" s="201" t="e" cm="1">
        <f t="array" ref="C395">INDEX($AJ:$AS,MATCH($A395,$AJ:$AJ,0),C$1)</f>
        <v>#N/A</v>
      </c>
      <c r="D395" s="201" t="e" cm="1">
        <f t="array" ref="D395">INDEX($AJ:$AS,MATCH($A395,$AJ:$AJ,0),D$1)</f>
        <v>#N/A</v>
      </c>
      <c r="E395" s="201" t="e" cm="1">
        <f t="array" ref="E395">INDEX($AJ:$AS,MATCH($A395,$AJ:$AJ,0),E$1)</f>
        <v>#N/A</v>
      </c>
      <c r="F395" s="201" t="e" cm="1">
        <f t="array" ref="F395">INDEX($AJ:$AS,MATCH($A395,$AJ:$AJ,0),F$1)</f>
        <v>#N/A</v>
      </c>
      <c r="G395" s="201" t="e" cm="1">
        <f t="array" ref="G395">INDEX($AJ:$AS,MATCH($A395,$AJ:$AJ,0),G$1)</f>
        <v>#N/A</v>
      </c>
      <c r="H395" s="201" t="e" cm="1">
        <f t="array" ref="H395">INDEX($AJ:$AS,MATCH($A395,$AJ:$AJ,0),H$1)</f>
        <v>#N/A</v>
      </c>
      <c r="I395" s="201" t="e" cm="1">
        <f t="array" ref="I395">INDEX($AJ:$AS,MATCH($A395,$AJ:$AJ,0),I$1)</f>
        <v>#N/A</v>
      </c>
      <c r="J395" s="201" t="e" cm="1">
        <f t="array" ref="J395">INDEX($AJ:$AS,MATCH($A395,$AJ:$AJ,0),J$1)</f>
        <v>#N/A</v>
      </c>
      <c r="K395" s="31">
        <v>0</v>
      </c>
      <c r="L395" s="31">
        <v>142394</v>
      </c>
      <c r="M395" s="31" t="str">
        <f>'가이드 작업용'!M395</f>
        <v>카사 처치</v>
      </c>
      <c r="N395" s="31" t="e">
        <f t="shared" si="126"/>
        <v>#N/A</v>
      </c>
      <c r="AJ395" s="251"/>
      <c r="AK395" s="252"/>
      <c r="AL395" s="252"/>
      <c r="AM395" s="252"/>
      <c r="AN395" s="252"/>
      <c r="AO395" s="252"/>
      <c r="AP395" s="252"/>
      <c r="AQ395" s="252"/>
      <c r="AR395" s="252"/>
      <c r="AS395" s="252"/>
      <c r="AT395" s="252"/>
      <c r="AU395" s="252"/>
      <c r="AV395" s="252"/>
      <c r="AW395" s="252"/>
      <c r="AX395" s="252"/>
      <c r="AY395" s="252"/>
      <c r="AZ395" s="252"/>
      <c r="BA395" s="252"/>
      <c r="BB395" s="252"/>
      <c r="BC395" s="252"/>
      <c r="BD395" s="252"/>
      <c r="BE395" s="252"/>
      <c r="BF395" s="252"/>
    </row>
    <row r="396" spans="1:70" x14ac:dyDescent="0.2">
      <c r="A396" s="31">
        <v>142395</v>
      </c>
      <c r="B396" s="201" t="e" cm="1">
        <f t="array" ref="B396">INDEX($AJ:$AS,MATCH($A396,$AJ:$AJ,0),B$1)</f>
        <v>#N/A</v>
      </c>
      <c r="C396" s="201" t="e" cm="1">
        <f t="array" ref="C396">INDEX($AJ:$AS,MATCH($A396,$AJ:$AJ,0),C$1)</f>
        <v>#N/A</v>
      </c>
      <c r="D396" s="201" t="e" cm="1">
        <f t="array" ref="D396">INDEX($AJ:$AS,MATCH($A396,$AJ:$AJ,0),D$1)</f>
        <v>#N/A</v>
      </c>
      <c r="E396" s="201" t="e" cm="1">
        <f t="array" ref="E396">INDEX($AJ:$AS,MATCH($A396,$AJ:$AJ,0),E$1)</f>
        <v>#N/A</v>
      </c>
      <c r="F396" s="201" t="e" cm="1">
        <f t="array" ref="F396">INDEX($AJ:$AS,MATCH($A396,$AJ:$AJ,0),F$1)</f>
        <v>#N/A</v>
      </c>
      <c r="G396" s="201" t="e" cm="1">
        <f t="array" ref="G396">INDEX($AJ:$AS,MATCH($A396,$AJ:$AJ,0),G$1)</f>
        <v>#N/A</v>
      </c>
      <c r="H396" s="201" t="e" cm="1">
        <f t="array" ref="H396">INDEX($AJ:$AS,MATCH($A396,$AJ:$AJ,0),H$1)</f>
        <v>#N/A</v>
      </c>
      <c r="I396" s="201" t="e" cm="1">
        <f t="array" ref="I396">INDEX($AJ:$AS,MATCH($A396,$AJ:$AJ,0),I$1)</f>
        <v>#N/A</v>
      </c>
      <c r="J396" s="201" t="e" cm="1">
        <f t="array" ref="J396">INDEX($AJ:$AS,MATCH($A396,$AJ:$AJ,0),J$1)</f>
        <v>#N/A</v>
      </c>
      <c r="K396" s="31">
        <v>0</v>
      </c>
      <c r="L396" s="31">
        <v>142395</v>
      </c>
      <c r="M396" s="31" t="str">
        <f>'가이드 작업용'!M396</f>
        <v>미궁섬 정복하기</v>
      </c>
      <c r="N396" s="31" t="e">
        <f t="shared" si="126"/>
        <v>#N/A</v>
      </c>
      <c r="AJ396" s="251"/>
      <c r="AK396" s="252"/>
      <c r="AL396" s="252"/>
      <c r="AM396" s="252"/>
      <c r="AN396" s="252"/>
      <c r="AO396" s="252"/>
      <c r="AP396" s="252"/>
      <c r="AQ396" s="252"/>
      <c r="AR396" s="252"/>
      <c r="AS396" s="252"/>
      <c r="AT396" s="252"/>
      <c r="AU396" s="252"/>
      <c r="AV396" s="252"/>
      <c r="AW396" s="252"/>
      <c r="AX396" s="252"/>
      <c r="AY396" s="252"/>
      <c r="AZ396" s="252"/>
      <c r="BA396" s="252"/>
      <c r="BB396" s="252"/>
      <c r="BC396" s="252"/>
      <c r="BD396" s="252"/>
      <c r="BE396" s="252"/>
      <c r="BF396" s="252"/>
    </row>
    <row r="397" spans="1:70" x14ac:dyDescent="0.2">
      <c r="A397" s="31">
        <v>142396</v>
      </c>
      <c r="B397" s="201" t="e" cm="1">
        <f t="array" ref="B397">INDEX($AJ:$AS,MATCH($A397,$AJ:$AJ,0),B$1)</f>
        <v>#N/A</v>
      </c>
      <c r="C397" s="201" t="e" cm="1">
        <f t="array" ref="C397">INDEX($AJ:$AS,MATCH($A397,$AJ:$AJ,0),C$1)</f>
        <v>#N/A</v>
      </c>
      <c r="D397" s="201" t="e" cm="1">
        <f t="array" ref="D397">INDEX($AJ:$AS,MATCH($A397,$AJ:$AJ,0),D$1)</f>
        <v>#N/A</v>
      </c>
      <c r="E397" s="201" t="e" cm="1">
        <f t="array" ref="E397">INDEX($AJ:$AS,MATCH($A397,$AJ:$AJ,0),E$1)</f>
        <v>#N/A</v>
      </c>
      <c r="F397" s="201" t="e" cm="1">
        <f t="array" ref="F397">INDEX($AJ:$AS,MATCH($A397,$AJ:$AJ,0),F$1)</f>
        <v>#N/A</v>
      </c>
      <c r="G397" s="201" t="e" cm="1">
        <f t="array" ref="G397">INDEX($AJ:$AS,MATCH($A397,$AJ:$AJ,0),G$1)</f>
        <v>#N/A</v>
      </c>
      <c r="H397" s="201" t="e" cm="1">
        <f t="array" ref="H397">INDEX($AJ:$AS,MATCH($A397,$AJ:$AJ,0),H$1)</f>
        <v>#N/A</v>
      </c>
      <c r="I397" s="201" t="e" cm="1">
        <f t="array" ref="I397">INDEX($AJ:$AS,MATCH($A397,$AJ:$AJ,0),I$1)</f>
        <v>#N/A</v>
      </c>
      <c r="J397" s="201" t="e" cm="1">
        <f t="array" ref="J397">INDEX($AJ:$AS,MATCH($A397,$AJ:$AJ,0),J$1)</f>
        <v>#N/A</v>
      </c>
      <c r="K397" s="31">
        <v>0</v>
      </c>
      <c r="L397" s="31">
        <v>142396</v>
      </c>
      <c r="M397" s="31" t="str">
        <f>'가이드 작업용'!M397</f>
        <v>MVP 처치</v>
      </c>
      <c r="N397" s="31" t="e">
        <f t="shared" si="126"/>
        <v>#N/A</v>
      </c>
      <c r="AJ397" s="251"/>
      <c r="AK397" s="252"/>
      <c r="AL397" s="252"/>
      <c r="AM397" s="252"/>
      <c r="AN397" s="252"/>
      <c r="AO397" s="252"/>
      <c r="AP397" s="252"/>
      <c r="AQ397" s="252"/>
      <c r="AR397" s="252"/>
      <c r="AS397" s="252"/>
      <c r="AT397" s="252"/>
      <c r="AU397" s="252"/>
      <c r="AV397" s="252"/>
      <c r="AW397" s="252"/>
      <c r="AX397" s="252"/>
      <c r="AY397" s="252"/>
      <c r="AZ397" s="252"/>
      <c r="BA397" s="252"/>
      <c r="BB397" s="252"/>
      <c r="BC397" s="252"/>
      <c r="BD397" s="252"/>
      <c r="BE397" s="252"/>
      <c r="BF397" s="252"/>
    </row>
    <row r="398" spans="1:70" x14ac:dyDescent="0.2">
      <c r="A398" s="31">
        <v>142397</v>
      </c>
      <c r="B398" s="201" t="e" cm="1">
        <f t="array" ref="B398">INDEX($AJ:$AS,MATCH($A398,$AJ:$AJ,0),B$1)</f>
        <v>#N/A</v>
      </c>
      <c r="C398" s="201" t="e" cm="1">
        <f t="array" ref="C398">INDEX($AJ:$AS,MATCH($A398,$AJ:$AJ,0),C$1)</f>
        <v>#N/A</v>
      </c>
      <c r="D398" s="201" t="e" cm="1">
        <f t="array" ref="D398">INDEX($AJ:$AS,MATCH($A398,$AJ:$AJ,0),D$1)</f>
        <v>#N/A</v>
      </c>
      <c r="E398" s="201" t="e" cm="1">
        <f t="array" ref="E398">INDEX($AJ:$AS,MATCH($A398,$AJ:$AJ,0),E$1)</f>
        <v>#N/A</v>
      </c>
      <c r="F398" s="201" t="e" cm="1">
        <f t="array" ref="F398">INDEX($AJ:$AS,MATCH($A398,$AJ:$AJ,0),F$1)</f>
        <v>#N/A</v>
      </c>
      <c r="G398" s="201" t="e" cm="1">
        <f t="array" ref="G398">INDEX($AJ:$AS,MATCH($A398,$AJ:$AJ,0),G$1)</f>
        <v>#N/A</v>
      </c>
      <c r="H398" s="201" t="e" cm="1">
        <f t="array" ref="H398">INDEX($AJ:$AS,MATCH($A398,$AJ:$AJ,0),H$1)</f>
        <v>#N/A</v>
      </c>
      <c r="I398" s="201" t="e" cm="1">
        <f t="array" ref="I398">INDEX($AJ:$AS,MATCH($A398,$AJ:$AJ,0),I$1)</f>
        <v>#N/A</v>
      </c>
      <c r="J398" s="201" t="e" cm="1">
        <f t="array" ref="J398">INDEX($AJ:$AS,MATCH($A398,$AJ:$AJ,0),J$1)</f>
        <v>#N/A</v>
      </c>
      <c r="K398" s="31">
        <v>0</v>
      </c>
      <c r="L398" s="31">
        <v>142397</v>
      </c>
      <c r="M398" s="31" t="str">
        <f>'가이드 작업용'!M398</f>
        <v>카사 보스 처치</v>
      </c>
      <c r="N398" s="31" t="e">
        <f t="shared" si="126"/>
        <v>#N/A</v>
      </c>
      <c r="AJ398" s="251"/>
      <c r="AK398" s="252"/>
      <c r="AL398" s="252"/>
      <c r="AM398" s="252"/>
      <c r="AN398" s="252"/>
      <c r="AO398" s="252"/>
      <c r="AP398" s="252"/>
      <c r="AQ398" s="252"/>
      <c r="AR398" s="252"/>
      <c r="AS398" s="252"/>
      <c r="AT398" s="252"/>
      <c r="AU398" s="252"/>
      <c r="AV398" s="252"/>
      <c r="AW398" s="252"/>
      <c r="AX398" s="252"/>
      <c r="AY398" s="252"/>
      <c r="AZ398" s="252"/>
      <c r="BA398" s="252"/>
      <c r="BB398" s="252"/>
      <c r="BC398" s="252"/>
      <c r="BD398" s="252"/>
      <c r="BE398" s="252"/>
      <c r="BF398" s="252"/>
    </row>
    <row r="399" spans="1:70" x14ac:dyDescent="0.2">
      <c r="A399" s="31">
        <v>142398</v>
      </c>
      <c r="B399" s="201" t="e" cm="1">
        <f t="array" ref="B399">INDEX($AJ:$AS,MATCH($A399,$AJ:$AJ,0),B$1)</f>
        <v>#N/A</v>
      </c>
      <c r="C399" s="201" t="e" cm="1">
        <f t="array" ref="C399">INDEX($AJ:$AS,MATCH($A399,$AJ:$AJ,0),C$1)</f>
        <v>#N/A</v>
      </c>
      <c r="D399" s="201" t="e" cm="1">
        <f t="array" ref="D399">INDEX($AJ:$AS,MATCH($A399,$AJ:$AJ,0),D$1)</f>
        <v>#N/A</v>
      </c>
      <c r="E399" s="201" t="e" cm="1">
        <f t="array" ref="E399">INDEX($AJ:$AS,MATCH($A399,$AJ:$AJ,0),E$1)</f>
        <v>#N/A</v>
      </c>
      <c r="F399" s="201" t="e" cm="1">
        <f t="array" ref="F399">INDEX($AJ:$AS,MATCH($A399,$AJ:$AJ,0),F$1)</f>
        <v>#N/A</v>
      </c>
      <c r="G399" s="201" t="e" cm="1">
        <f t="array" ref="G399">INDEX($AJ:$AS,MATCH($A399,$AJ:$AJ,0),G$1)</f>
        <v>#N/A</v>
      </c>
      <c r="H399" s="201" t="e" cm="1">
        <f t="array" ref="H399">INDEX($AJ:$AS,MATCH($A399,$AJ:$AJ,0),H$1)</f>
        <v>#N/A</v>
      </c>
      <c r="I399" s="201" t="e" cm="1">
        <f t="array" ref="I399">INDEX($AJ:$AS,MATCH($A399,$AJ:$AJ,0),I$1)</f>
        <v>#N/A</v>
      </c>
      <c r="J399" s="201" t="e" cm="1">
        <f t="array" ref="J399">INDEX($AJ:$AS,MATCH($A399,$AJ:$AJ,0),J$1)</f>
        <v>#N/A</v>
      </c>
      <c r="K399" s="31">
        <v>0</v>
      </c>
      <c r="L399" s="31">
        <v>142398</v>
      </c>
      <c r="M399" s="31" t="str">
        <f>'가이드 작업용'!M399</f>
        <v>살라만다 처치</v>
      </c>
      <c r="N399" s="31" t="e">
        <f t="shared" si="126"/>
        <v>#N/A</v>
      </c>
      <c r="AJ399" s="251"/>
      <c r="AK399" s="252"/>
      <c r="AL399" s="252"/>
      <c r="AM399" s="252"/>
      <c r="AN399" s="252"/>
      <c r="AO399" s="252"/>
      <c r="AP399" s="252"/>
      <c r="AQ399" s="252"/>
      <c r="AR399" s="252"/>
      <c r="AS399" s="252"/>
      <c r="AT399" s="252"/>
      <c r="AU399" s="252"/>
      <c r="AV399" s="252"/>
      <c r="AW399" s="252"/>
      <c r="AX399" s="252"/>
      <c r="AY399" s="252"/>
      <c r="AZ399" s="252"/>
      <c r="BA399" s="252"/>
      <c r="BB399" s="252"/>
      <c r="BC399" s="252"/>
      <c r="BD399" s="252"/>
      <c r="BE399" s="252"/>
      <c r="BF399" s="252"/>
    </row>
    <row r="400" spans="1:70" x14ac:dyDescent="0.2">
      <c r="A400" s="31">
        <v>142399</v>
      </c>
      <c r="B400" s="201" t="e" cm="1">
        <f t="array" ref="B400">INDEX($AJ:$AS,MATCH($A400,$AJ:$AJ,0),B$1)</f>
        <v>#N/A</v>
      </c>
      <c r="C400" s="201" t="e" cm="1">
        <f t="array" ref="C400">INDEX($AJ:$AS,MATCH($A400,$AJ:$AJ,0),C$1)</f>
        <v>#N/A</v>
      </c>
      <c r="D400" s="201" t="e" cm="1">
        <f t="array" ref="D400">INDEX($AJ:$AS,MATCH($A400,$AJ:$AJ,0),D$1)</f>
        <v>#N/A</v>
      </c>
      <c r="E400" s="201" t="e" cm="1">
        <f t="array" ref="E400">INDEX($AJ:$AS,MATCH($A400,$AJ:$AJ,0),E$1)</f>
        <v>#N/A</v>
      </c>
      <c r="F400" s="201" t="e" cm="1">
        <f t="array" ref="F400">INDEX($AJ:$AS,MATCH($A400,$AJ:$AJ,0),F$1)</f>
        <v>#N/A</v>
      </c>
      <c r="G400" s="201" t="e" cm="1">
        <f t="array" ref="G400">INDEX($AJ:$AS,MATCH($A400,$AJ:$AJ,0),G$1)</f>
        <v>#N/A</v>
      </c>
      <c r="H400" s="201" t="e" cm="1">
        <f t="array" ref="H400">INDEX($AJ:$AS,MATCH($A400,$AJ:$AJ,0),H$1)</f>
        <v>#N/A</v>
      </c>
      <c r="I400" s="201" t="e" cm="1">
        <f t="array" ref="I400">INDEX($AJ:$AS,MATCH($A400,$AJ:$AJ,0),I$1)</f>
        <v>#N/A</v>
      </c>
      <c r="J400" s="201" t="e" cm="1">
        <f t="array" ref="J400">INDEX($AJ:$AS,MATCH($A400,$AJ:$AJ,0),J$1)</f>
        <v>#N/A</v>
      </c>
      <c r="K400" s="31">
        <v>0</v>
      </c>
      <c r="L400" s="31">
        <v>142399</v>
      </c>
      <c r="M400" s="31" t="str">
        <f>'가이드 작업용'!M400</f>
        <v>카드 강화</v>
      </c>
      <c r="N400" s="31" t="e">
        <f t="shared" si="126"/>
        <v>#N/A</v>
      </c>
      <c r="AJ400" s="251"/>
      <c r="AK400" s="252"/>
      <c r="AL400" s="252"/>
      <c r="AM400" s="252"/>
      <c r="AN400" s="252"/>
      <c r="AO400" s="252"/>
      <c r="AP400" s="252"/>
      <c r="AQ400" s="252"/>
      <c r="AR400" s="252"/>
      <c r="AS400" s="252"/>
      <c r="AT400" s="252"/>
      <c r="AU400" s="252"/>
      <c r="AV400" s="252"/>
      <c r="AW400" s="252"/>
      <c r="AX400" s="252"/>
      <c r="AY400" s="252"/>
      <c r="AZ400" s="252"/>
      <c r="BA400" s="252"/>
      <c r="BB400" s="252"/>
      <c r="BC400" s="252"/>
      <c r="BD400" s="252"/>
      <c r="BE400" s="252"/>
      <c r="BF400" s="252"/>
    </row>
    <row r="401" spans="1:58" x14ac:dyDescent="0.2">
      <c r="A401" s="31">
        <v>142400</v>
      </c>
      <c r="B401" s="201" t="e" cm="1">
        <f t="array" ref="B401">INDEX($AJ:$AS,MATCH($A401,$AJ:$AJ,0),B$1)</f>
        <v>#N/A</v>
      </c>
      <c r="C401" s="201" t="e" cm="1">
        <f t="array" ref="C401">INDEX($AJ:$AS,MATCH($A401,$AJ:$AJ,0),C$1)</f>
        <v>#N/A</v>
      </c>
      <c r="D401" s="201" t="e" cm="1">
        <f t="array" ref="D401">INDEX($AJ:$AS,MATCH($A401,$AJ:$AJ,0),D$1)</f>
        <v>#N/A</v>
      </c>
      <c r="E401" s="201" t="e" cm="1">
        <f t="array" ref="E401">INDEX($AJ:$AS,MATCH($A401,$AJ:$AJ,0),E$1)</f>
        <v>#N/A</v>
      </c>
      <c r="F401" s="201" t="e" cm="1">
        <f t="array" ref="F401">INDEX($AJ:$AS,MATCH($A401,$AJ:$AJ,0),F$1)</f>
        <v>#N/A</v>
      </c>
      <c r="G401" s="201" t="e" cm="1">
        <f t="array" ref="G401">INDEX($AJ:$AS,MATCH($A401,$AJ:$AJ,0),G$1)</f>
        <v>#N/A</v>
      </c>
      <c r="H401" s="201" t="e" cm="1">
        <f t="array" ref="H401">INDEX($AJ:$AS,MATCH($A401,$AJ:$AJ,0),H$1)</f>
        <v>#N/A</v>
      </c>
      <c r="I401" s="201" t="e" cm="1">
        <f t="array" ref="I401">INDEX($AJ:$AS,MATCH($A401,$AJ:$AJ,0),I$1)</f>
        <v>#N/A</v>
      </c>
      <c r="J401" s="201" t="e" cm="1">
        <f t="array" ref="J401">INDEX($AJ:$AS,MATCH($A401,$AJ:$AJ,0),J$1)</f>
        <v>#N/A</v>
      </c>
      <c r="K401" s="31">
        <v>0</v>
      </c>
      <c r="L401" s="31">
        <v>142400</v>
      </c>
      <c r="M401" s="31" t="str">
        <f>'가이드 작업용'!M401</f>
        <v>MVP 처치</v>
      </c>
      <c r="N401" s="31" t="e">
        <f t="shared" si="126"/>
        <v>#N/A</v>
      </c>
      <c r="AJ401" s="251"/>
      <c r="AK401" s="252"/>
      <c r="AL401" s="252"/>
      <c r="AM401" s="252"/>
      <c r="AN401" s="252"/>
      <c r="AO401" s="252"/>
      <c r="AP401" s="252"/>
      <c r="AQ401" s="252"/>
      <c r="AR401" s="252"/>
      <c r="AS401" s="252"/>
      <c r="AT401" s="252"/>
      <c r="AU401" s="252"/>
      <c r="AV401" s="252"/>
      <c r="AW401" s="252"/>
      <c r="AX401" s="252"/>
      <c r="AY401" s="252"/>
      <c r="AZ401" s="252"/>
      <c r="BA401" s="252"/>
      <c r="BB401" s="252"/>
      <c r="BC401" s="252"/>
      <c r="BD401" s="252"/>
      <c r="BE401" s="252"/>
      <c r="BF401" s="252"/>
    </row>
    <row r="402" spans="1:58" x14ac:dyDescent="0.2">
      <c r="A402" s="31">
        <v>142401</v>
      </c>
      <c r="B402" s="201" t="e" cm="1">
        <f t="array" ref="B402">INDEX($AJ:$AS,MATCH($A402,$AJ:$AJ,0),B$1)</f>
        <v>#N/A</v>
      </c>
      <c r="C402" s="201" t="e" cm="1">
        <f t="array" ref="C402">INDEX($AJ:$AS,MATCH($A402,$AJ:$AJ,0),C$1)</f>
        <v>#N/A</v>
      </c>
      <c r="D402" s="201" t="e" cm="1">
        <f t="array" ref="D402">INDEX($AJ:$AS,MATCH($A402,$AJ:$AJ,0),D$1)</f>
        <v>#N/A</v>
      </c>
      <c r="E402" s="201" t="e" cm="1">
        <f t="array" ref="E402">INDEX($AJ:$AS,MATCH($A402,$AJ:$AJ,0),E$1)</f>
        <v>#N/A</v>
      </c>
      <c r="F402" s="201" t="e" cm="1">
        <f t="array" ref="F402">INDEX($AJ:$AS,MATCH($A402,$AJ:$AJ,0),F$1)</f>
        <v>#N/A</v>
      </c>
      <c r="G402" s="201" t="e" cm="1">
        <f t="array" ref="G402">INDEX($AJ:$AS,MATCH($A402,$AJ:$AJ,0),G$1)</f>
        <v>#N/A</v>
      </c>
      <c r="H402" s="201" t="e" cm="1">
        <f t="array" ref="H402">INDEX($AJ:$AS,MATCH($A402,$AJ:$AJ,0),H$1)</f>
        <v>#N/A</v>
      </c>
      <c r="I402" s="201" t="e" cm="1">
        <f t="array" ref="I402">INDEX($AJ:$AS,MATCH($A402,$AJ:$AJ,0),I$1)</f>
        <v>#N/A</v>
      </c>
      <c r="J402" s="201" t="e" cm="1">
        <f t="array" ref="J402">INDEX($AJ:$AS,MATCH($A402,$AJ:$AJ,0),J$1)</f>
        <v>#N/A</v>
      </c>
      <c r="K402" s="31">
        <v>0</v>
      </c>
      <c r="L402" s="31">
        <v>142401</v>
      </c>
      <c r="M402" s="31" t="str">
        <f>'가이드 작업용'!M402</f>
        <v>토르 화산 듀얼 클리어</v>
      </c>
      <c r="N402" s="31" t="e">
        <f t="shared" si="126"/>
        <v>#N/A</v>
      </c>
      <c r="AJ402" s="251"/>
      <c r="AK402" s="252"/>
      <c r="AL402" s="252"/>
      <c r="AM402" s="252"/>
      <c r="AN402" s="252"/>
      <c r="AO402" s="252"/>
      <c r="AP402" s="252"/>
      <c r="AQ402" s="252"/>
      <c r="AR402" s="252"/>
      <c r="AS402" s="252"/>
      <c r="AT402" s="252"/>
      <c r="AU402" s="252"/>
      <c r="AV402" s="252"/>
      <c r="AW402" s="252"/>
      <c r="AX402" s="252"/>
      <c r="AY402" s="252"/>
      <c r="AZ402" s="252"/>
      <c r="BA402" s="252"/>
      <c r="BB402" s="252"/>
      <c r="BC402" s="252"/>
      <c r="BD402" s="252"/>
      <c r="BE402" s="252"/>
      <c r="BF402" s="252"/>
    </row>
    <row r="403" spans="1:58" x14ac:dyDescent="0.2">
      <c r="A403" s="31">
        <v>142402</v>
      </c>
      <c r="B403" s="201" t="e" cm="1">
        <f t="array" ref="B403">INDEX($AJ:$AS,MATCH($A403,$AJ:$AJ,0),B$1)</f>
        <v>#N/A</v>
      </c>
      <c r="C403" s="201" t="e" cm="1">
        <f t="array" ref="C403">INDEX($AJ:$AS,MATCH($A403,$AJ:$AJ,0),C$1)</f>
        <v>#N/A</v>
      </c>
      <c r="D403" s="201" t="e" cm="1">
        <f t="array" ref="D403">INDEX($AJ:$AS,MATCH($A403,$AJ:$AJ,0),D$1)</f>
        <v>#N/A</v>
      </c>
      <c r="E403" s="201" t="e" cm="1">
        <f t="array" ref="E403">INDEX($AJ:$AS,MATCH($A403,$AJ:$AJ,0),E$1)</f>
        <v>#N/A</v>
      </c>
      <c r="F403" s="201" t="e" cm="1">
        <f t="array" ref="F403">INDEX($AJ:$AS,MATCH($A403,$AJ:$AJ,0),F$1)</f>
        <v>#N/A</v>
      </c>
      <c r="G403" s="201" t="e" cm="1">
        <f t="array" ref="G403">INDEX($AJ:$AS,MATCH($A403,$AJ:$AJ,0),G$1)</f>
        <v>#N/A</v>
      </c>
      <c r="H403" s="201" t="e" cm="1">
        <f t="array" ref="H403">INDEX($AJ:$AS,MATCH($A403,$AJ:$AJ,0),H$1)</f>
        <v>#N/A</v>
      </c>
      <c r="I403" s="201" t="e" cm="1">
        <f t="array" ref="I403">INDEX($AJ:$AS,MATCH($A403,$AJ:$AJ,0),I$1)</f>
        <v>#N/A</v>
      </c>
      <c r="J403" s="201" t="e" cm="1">
        <f t="array" ref="J403">INDEX($AJ:$AS,MATCH($A403,$AJ:$AJ,0),J$1)</f>
        <v>#N/A</v>
      </c>
      <c r="K403" s="31">
        <v>0</v>
      </c>
      <c r="L403" s="31">
        <v>142402</v>
      </c>
      <c r="M403" s="31" t="str">
        <f>'가이드 작업용'!M403</f>
        <v>살라만다 보스 처치</v>
      </c>
      <c r="N403" s="31" t="e">
        <f t="shared" si="126"/>
        <v>#N/A</v>
      </c>
      <c r="AJ403" s="251"/>
      <c r="AK403" s="252"/>
      <c r="AL403" s="252"/>
      <c r="AM403" s="252"/>
      <c r="AN403" s="252"/>
      <c r="AO403" s="252"/>
      <c r="AP403" s="252"/>
      <c r="AQ403" s="252"/>
      <c r="AR403" s="252"/>
      <c r="AS403" s="252"/>
      <c r="AT403" s="252"/>
      <c r="AU403" s="252"/>
      <c r="AV403" s="252"/>
      <c r="AW403" s="252"/>
      <c r="AX403" s="252"/>
      <c r="AY403" s="252"/>
      <c r="AZ403" s="252"/>
      <c r="BA403" s="252"/>
      <c r="BB403" s="252"/>
      <c r="BC403" s="252"/>
      <c r="BD403" s="252"/>
      <c r="BE403" s="252"/>
      <c r="BF403" s="252"/>
    </row>
    <row r="404" spans="1:58" x14ac:dyDescent="0.2">
      <c r="A404" s="31">
        <v>142403</v>
      </c>
      <c r="B404" s="201" t="e" cm="1">
        <f t="array" ref="B404">INDEX($AJ:$AS,MATCH($A404,$AJ:$AJ,0),B$1)</f>
        <v>#N/A</v>
      </c>
      <c r="C404" s="201" t="e" cm="1">
        <f t="array" ref="C404">INDEX($AJ:$AS,MATCH($A404,$AJ:$AJ,0),C$1)</f>
        <v>#N/A</v>
      </c>
      <c r="D404" s="201" t="e" cm="1">
        <f t="array" ref="D404">INDEX($AJ:$AS,MATCH($A404,$AJ:$AJ,0),D$1)</f>
        <v>#N/A</v>
      </c>
      <c r="E404" s="201" t="e" cm="1">
        <f t="array" ref="E404">INDEX($AJ:$AS,MATCH($A404,$AJ:$AJ,0),E$1)</f>
        <v>#N/A</v>
      </c>
      <c r="F404" s="201" t="e" cm="1">
        <f t="array" ref="F404">INDEX($AJ:$AS,MATCH($A404,$AJ:$AJ,0),F$1)</f>
        <v>#N/A</v>
      </c>
      <c r="G404" s="201" t="e" cm="1">
        <f t="array" ref="G404">INDEX($AJ:$AS,MATCH($A404,$AJ:$AJ,0),G$1)</f>
        <v>#N/A</v>
      </c>
      <c r="H404" s="201" t="e" cm="1">
        <f t="array" ref="H404">INDEX($AJ:$AS,MATCH($A404,$AJ:$AJ,0),H$1)</f>
        <v>#N/A</v>
      </c>
      <c r="I404" s="201" t="e" cm="1">
        <f t="array" ref="I404">INDEX($AJ:$AS,MATCH($A404,$AJ:$AJ,0),I$1)</f>
        <v>#N/A</v>
      </c>
      <c r="J404" s="201" t="e" cm="1">
        <f t="array" ref="J404">INDEX($AJ:$AS,MATCH($A404,$AJ:$AJ,0),J$1)</f>
        <v>#N/A</v>
      </c>
      <c r="K404" s="31">
        <v>0</v>
      </c>
      <c r="L404" s="31">
        <v>142403</v>
      </c>
      <c r="M404" s="31" t="str">
        <f>'가이드 작업용'!M404</f>
        <v>타임 패트롤 레벨 클리어!</v>
      </c>
      <c r="N404" s="31" t="e">
        <f t="shared" si="126"/>
        <v>#N/A</v>
      </c>
      <c r="AJ404" s="251"/>
      <c r="AK404" s="252"/>
      <c r="AL404" s="252"/>
      <c r="AM404" s="252"/>
      <c r="AN404" s="252"/>
      <c r="AO404" s="252"/>
      <c r="AP404" s="252"/>
      <c r="AQ404" s="252"/>
      <c r="AR404" s="252"/>
      <c r="AS404" s="252"/>
      <c r="AT404" s="252"/>
      <c r="AU404" s="252"/>
      <c r="AV404" s="252"/>
      <c r="AW404" s="252"/>
      <c r="AX404" s="252"/>
      <c r="AY404" s="252"/>
      <c r="AZ404" s="252"/>
      <c r="BA404" s="252"/>
      <c r="BB404" s="252"/>
      <c r="BC404" s="252"/>
      <c r="BD404" s="252"/>
      <c r="BE404" s="252"/>
      <c r="BF404" s="252"/>
    </row>
    <row r="405" spans="1:58" x14ac:dyDescent="0.2">
      <c r="A405" s="31">
        <v>142404</v>
      </c>
      <c r="B405" s="201" t="e" cm="1">
        <f t="array" ref="B405">INDEX($AJ:$AS,MATCH($A405,$AJ:$AJ,0),B$1)</f>
        <v>#N/A</v>
      </c>
      <c r="C405" s="201" t="e" cm="1">
        <f t="array" ref="C405">INDEX($AJ:$AS,MATCH($A405,$AJ:$AJ,0),C$1)</f>
        <v>#N/A</v>
      </c>
      <c r="D405" s="201" t="e" cm="1">
        <f t="array" ref="D405">INDEX($AJ:$AS,MATCH($A405,$AJ:$AJ,0),D$1)</f>
        <v>#N/A</v>
      </c>
      <c r="E405" s="201" t="e" cm="1">
        <f t="array" ref="E405">INDEX($AJ:$AS,MATCH($A405,$AJ:$AJ,0),E$1)</f>
        <v>#N/A</v>
      </c>
      <c r="F405" s="201" t="e" cm="1">
        <f t="array" ref="F405">INDEX($AJ:$AS,MATCH($A405,$AJ:$AJ,0),F$1)</f>
        <v>#N/A</v>
      </c>
      <c r="G405" s="201" t="e" cm="1">
        <f t="array" ref="G405">INDEX($AJ:$AS,MATCH($A405,$AJ:$AJ,0),G$1)</f>
        <v>#N/A</v>
      </c>
      <c r="H405" s="201" t="e" cm="1">
        <f t="array" ref="H405">INDEX($AJ:$AS,MATCH($A405,$AJ:$AJ,0),H$1)</f>
        <v>#N/A</v>
      </c>
      <c r="I405" s="201" t="e" cm="1">
        <f t="array" ref="I405">INDEX($AJ:$AS,MATCH($A405,$AJ:$AJ,0),I$1)</f>
        <v>#N/A</v>
      </c>
      <c r="J405" s="201" t="e" cm="1">
        <f t="array" ref="J405">INDEX($AJ:$AS,MATCH($A405,$AJ:$AJ,0),J$1)</f>
        <v>#N/A</v>
      </c>
      <c r="K405" s="31">
        <v>0</v>
      </c>
      <c r="L405" s="31">
        <v>142404</v>
      </c>
      <c r="M405" s="31" t="str">
        <f>'가이드 작업용'!M405</f>
        <v>메탈링 처치</v>
      </c>
      <c r="N405" s="31" t="e">
        <f t="shared" si="126"/>
        <v>#N/A</v>
      </c>
      <c r="AJ405" s="251"/>
      <c r="AK405" s="252"/>
      <c r="AL405" s="252"/>
      <c r="AM405" s="252"/>
      <c r="AN405" s="252"/>
      <c r="AO405" s="252"/>
      <c r="AP405" s="252"/>
      <c r="AQ405" s="252"/>
      <c r="AR405" s="252"/>
      <c r="AS405" s="252"/>
      <c r="AT405" s="252"/>
      <c r="AU405" s="252"/>
      <c r="AV405" s="252"/>
      <c r="AW405" s="252"/>
      <c r="AX405" s="252"/>
      <c r="AY405" s="252"/>
      <c r="AZ405" s="252"/>
      <c r="BA405" s="252"/>
      <c r="BB405" s="252"/>
      <c r="BC405" s="252"/>
      <c r="BD405" s="252"/>
      <c r="BE405" s="252"/>
      <c r="BF405" s="252"/>
    </row>
    <row r="406" spans="1:58" x14ac:dyDescent="0.2">
      <c r="A406" s="31">
        <v>142405</v>
      </c>
      <c r="B406" s="201" t="e" cm="1">
        <f t="array" ref="B406">INDEX($AJ:$AS,MATCH($A406,$AJ:$AJ,0),B$1)</f>
        <v>#N/A</v>
      </c>
      <c r="C406" s="201" t="e" cm="1">
        <f t="array" ref="C406">INDEX($AJ:$AS,MATCH($A406,$AJ:$AJ,0),C$1)</f>
        <v>#N/A</v>
      </c>
      <c r="D406" s="201" t="e" cm="1">
        <f t="array" ref="D406">INDEX($AJ:$AS,MATCH($A406,$AJ:$AJ,0),D$1)</f>
        <v>#N/A</v>
      </c>
      <c r="E406" s="201" t="e" cm="1">
        <f t="array" ref="E406">INDEX($AJ:$AS,MATCH($A406,$AJ:$AJ,0),E$1)</f>
        <v>#N/A</v>
      </c>
      <c r="F406" s="201" t="e" cm="1">
        <f t="array" ref="F406">INDEX($AJ:$AS,MATCH($A406,$AJ:$AJ,0),F$1)</f>
        <v>#N/A</v>
      </c>
      <c r="G406" s="201" t="e" cm="1">
        <f t="array" ref="G406">INDEX($AJ:$AS,MATCH($A406,$AJ:$AJ,0),G$1)</f>
        <v>#N/A</v>
      </c>
      <c r="H406" s="201" t="e" cm="1">
        <f t="array" ref="H406">INDEX($AJ:$AS,MATCH($A406,$AJ:$AJ,0),H$1)</f>
        <v>#N/A</v>
      </c>
      <c r="I406" s="201" t="e" cm="1">
        <f t="array" ref="I406">INDEX($AJ:$AS,MATCH($A406,$AJ:$AJ,0),I$1)</f>
        <v>#N/A</v>
      </c>
      <c r="J406" s="201" t="e" cm="1">
        <f t="array" ref="J406">INDEX($AJ:$AS,MATCH($A406,$AJ:$AJ,0),J$1)</f>
        <v>#N/A</v>
      </c>
      <c r="K406" s="31">
        <v>0</v>
      </c>
      <c r="L406" s="31">
        <v>142405</v>
      </c>
      <c r="M406" s="31" t="str">
        <f>'가이드 작업용'!M406</f>
        <v>MVP 처치</v>
      </c>
      <c r="N406" s="31" t="e">
        <f t="shared" si="126"/>
        <v>#N/A</v>
      </c>
      <c r="AJ406" s="251"/>
      <c r="AK406" s="252"/>
      <c r="AL406" s="252"/>
      <c r="AM406" s="252"/>
      <c r="AN406" s="252"/>
      <c r="AO406" s="252"/>
      <c r="AP406" s="252"/>
      <c r="AQ406" s="252"/>
      <c r="AR406" s="252"/>
      <c r="AS406" s="252"/>
      <c r="AT406" s="252"/>
      <c r="AU406" s="252"/>
      <c r="AV406" s="252"/>
      <c r="AW406" s="252"/>
      <c r="AX406" s="252"/>
      <c r="AY406" s="252"/>
      <c r="AZ406" s="252"/>
      <c r="BA406" s="252"/>
      <c r="BB406" s="252"/>
      <c r="BC406" s="252"/>
      <c r="BD406" s="252"/>
      <c r="BE406" s="252"/>
      <c r="BF406" s="252"/>
    </row>
    <row r="407" spans="1:58" x14ac:dyDescent="0.2">
      <c r="A407" s="31">
        <v>142406</v>
      </c>
      <c r="B407" s="201" t="e" cm="1">
        <f t="array" ref="B407">INDEX($AJ:$AS,MATCH($A407,$AJ:$AJ,0),B$1)</f>
        <v>#N/A</v>
      </c>
      <c r="C407" s="201" t="e" cm="1">
        <f t="array" ref="C407">INDEX($AJ:$AS,MATCH($A407,$AJ:$AJ,0),C$1)</f>
        <v>#N/A</v>
      </c>
      <c r="D407" s="201" t="e" cm="1">
        <f t="array" ref="D407">INDEX($AJ:$AS,MATCH($A407,$AJ:$AJ,0),D$1)</f>
        <v>#N/A</v>
      </c>
      <c r="E407" s="201" t="e" cm="1">
        <f t="array" ref="E407">INDEX($AJ:$AS,MATCH($A407,$AJ:$AJ,0),E$1)</f>
        <v>#N/A</v>
      </c>
      <c r="F407" s="201" t="e" cm="1">
        <f t="array" ref="F407">INDEX($AJ:$AS,MATCH($A407,$AJ:$AJ,0),F$1)</f>
        <v>#N/A</v>
      </c>
      <c r="G407" s="201" t="e" cm="1">
        <f t="array" ref="G407">INDEX($AJ:$AS,MATCH($A407,$AJ:$AJ,0),G$1)</f>
        <v>#N/A</v>
      </c>
      <c r="H407" s="201" t="e" cm="1">
        <f t="array" ref="H407">INDEX($AJ:$AS,MATCH($A407,$AJ:$AJ,0),H$1)</f>
        <v>#N/A</v>
      </c>
      <c r="I407" s="201" t="e" cm="1">
        <f t="array" ref="I407">INDEX($AJ:$AS,MATCH($A407,$AJ:$AJ,0),I$1)</f>
        <v>#N/A</v>
      </c>
      <c r="J407" s="201" t="e" cm="1">
        <f t="array" ref="J407">INDEX($AJ:$AS,MATCH($A407,$AJ:$AJ,0),J$1)</f>
        <v>#N/A</v>
      </c>
      <c r="K407" s="31">
        <v>0</v>
      </c>
      <c r="L407" s="31">
        <v>142406</v>
      </c>
      <c r="M407" s="31" t="str">
        <f>'가이드 작업용'!M407</f>
        <v>메탈링 보스 처치</v>
      </c>
      <c r="N407" s="31" t="e">
        <f t="shared" si="126"/>
        <v>#N/A</v>
      </c>
      <c r="AJ407" s="251"/>
      <c r="AK407" s="252"/>
      <c r="AL407" s="252"/>
      <c r="AM407" s="252"/>
      <c r="AN407" s="252"/>
      <c r="AO407" s="252"/>
      <c r="AP407" s="252"/>
      <c r="AQ407" s="252"/>
      <c r="AR407" s="252"/>
      <c r="AS407" s="252"/>
      <c r="AT407" s="252"/>
      <c r="AU407" s="252"/>
      <c r="AV407" s="252"/>
      <c r="AW407" s="252"/>
      <c r="AX407" s="252"/>
      <c r="AY407" s="252"/>
      <c r="AZ407" s="252"/>
      <c r="BA407" s="252"/>
      <c r="BB407" s="252"/>
      <c r="BC407" s="252"/>
      <c r="BD407" s="252"/>
      <c r="BE407" s="252"/>
      <c r="BF407" s="252"/>
    </row>
    <row r="408" spans="1:58" x14ac:dyDescent="0.2">
      <c r="A408" s="31">
        <v>142407</v>
      </c>
      <c r="B408" s="201" t="e" cm="1">
        <f t="array" ref="B408">INDEX($AJ:$AS,MATCH($A408,$AJ:$AJ,0),B$1)</f>
        <v>#N/A</v>
      </c>
      <c r="C408" s="201" t="e" cm="1">
        <f t="array" ref="C408">INDEX($AJ:$AS,MATCH($A408,$AJ:$AJ,0),C$1)</f>
        <v>#N/A</v>
      </c>
      <c r="D408" s="201" t="e" cm="1">
        <f t="array" ref="D408">INDEX($AJ:$AS,MATCH($A408,$AJ:$AJ,0),D$1)</f>
        <v>#N/A</v>
      </c>
      <c r="E408" s="201" t="e" cm="1">
        <f t="array" ref="E408">INDEX($AJ:$AS,MATCH($A408,$AJ:$AJ,0),E$1)</f>
        <v>#N/A</v>
      </c>
      <c r="F408" s="201" t="e" cm="1">
        <f t="array" ref="F408">INDEX($AJ:$AS,MATCH($A408,$AJ:$AJ,0),F$1)</f>
        <v>#N/A</v>
      </c>
      <c r="G408" s="201" t="e" cm="1">
        <f t="array" ref="G408">INDEX($AJ:$AS,MATCH($A408,$AJ:$AJ,0),G$1)</f>
        <v>#N/A</v>
      </c>
      <c r="H408" s="201" t="e" cm="1">
        <f t="array" ref="H408">INDEX($AJ:$AS,MATCH($A408,$AJ:$AJ,0),H$1)</f>
        <v>#N/A</v>
      </c>
      <c r="I408" s="201" t="e" cm="1">
        <f t="array" ref="I408">INDEX($AJ:$AS,MATCH($A408,$AJ:$AJ,0),I$1)</f>
        <v>#N/A</v>
      </c>
      <c r="J408" s="201" t="e" cm="1">
        <f t="array" ref="J408">INDEX($AJ:$AS,MATCH($A408,$AJ:$AJ,0),J$1)</f>
        <v>#N/A</v>
      </c>
      <c r="K408" s="31">
        <v>0</v>
      </c>
      <c r="L408" s="31">
        <v>142407</v>
      </c>
      <c r="M408" s="31" t="str">
        <f>'가이드 작업용'!M408</f>
        <v>홀덴 처치</v>
      </c>
      <c r="N408" s="31" t="e">
        <f t="shared" si="126"/>
        <v>#N/A</v>
      </c>
      <c r="AJ408" s="251"/>
      <c r="AK408" s="252"/>
      <c r="AL408" s="252"/>
      <c r="AM408" s="252"/>
      <c r="AN408" s="252"/>
      <c r="AO408" s="252"/>
      <c r="AP408" s="252"/>
      <c r="AQ408" s="252"/>
      <c r="AR408" s="252"/>
      <c r="AS408" s="252"/>
      <c r="AT408" s="252"/>
      <c r="AU408" s="252"/>
      <c r="AV408" s="252"/>
      <c r="AW408" s="252"/>
      <c r="AX408" s="252"/>
      <c r="AY408" s="252"/>
      <c r="AZ408" s="252"/>
      <c r="BA408" s="252"/>
      <c r="BB408" s="252"/>
      <c r="BC408" s="252"/>
      <c r="BD408" s="252"/>
      <c r="BE408" s="252"/>
      <c r="BF408" s="252"/>
    </row>
    <row r="409" spans="1:58" x14ac:dyDescent="0.2">
      <c r="A409" s="31">
        <v>142408</v>
      </c>
      <c r="B409" s="201" t="e" cm="1">
        <f t="array" ref="B409">INDEX($AJ:$AS,MATCH($A409,$AJ:$AJ,0),B$1)</f>
        <v>#N/A</v>
      </c>
      <c r="C409" s="201" t="e" cm="1">
        <f t="array" ref="C409">INDEX($AJ:$AS,MATCH($A409,$AJ:$AJ,0),C$1)</f>
        <v>#N/A</v>
      </c>
      <c r="D409" s="201" t="e" cm="1">
        <f t="array" ref="D409">INDEX($AJ:$AS,MATCH($A409,$AJ:$AJ,0),D$1)</f>
        <v>#N/A</v>
      </c>
      <c r="E409" s="201" t="e" cm="1">
        <f t="array" ref="E409">INDEX($AJ:$AS,MATCH($A409,$AJ:$AJ,0),E$1)</f>
        <v>#N/A</v>
      </c>
      <c r="F409" s="201" t="e" cm="1">
        <f t="array" ref="F409">INDEX($AJ:$AS,MATCH($A409,$AJ:$AJ,0),F$1)</f>
        <v>#N/A</v>
      </c>
      <c r="G409" s="201" t="e" cm="1">
        <f t="array" ref="G409">INDEX($AJ:$AS,MATCH($A409,$AJ:$AJ,0),G$1)</f>
        <v>#N/A</v>
      </c>
      <c r="H409" s="201" t="e" cm="1">
        <f t="array" ref="H409">INDEX($AJ:$AS,MATCH($A409,$AJ:$AJ,0),H$1)</f>
        <v>#N/A</v>
      </c>
      <c r="I409" s="201" t="e" cm="1">
        <f t="array" ref="I409">INDEX($AJ:$AS,MATCH($A409,$AJ:$AJ,0),I$1)</f>
        <v>#N/A</v>
      </c>
      <c r="J409" s="201" t="e" cm="1">
        <f t="array" ref="J409">INDEX($AJ:$AS,MATCH($A409,$AJ:$AJ,0),J$1)</f>
        <v>#N/A</v>
      </c>
      <c r="K409" s="31">
        <v>0</v>
      </c>
      <c r="L409" s="31">
        <v>142408</v>
      </c>
      <c r="M409" s="31" t="str">
        <f>'가이드 작업용'!M410</f>
        <v>MVP 처치</v>
      </c>
      <c r="N409" s="31" t="e">
        <f t="shared" si="126"/>
        <v>#N/A</v>
      </c>
      <c r="AJ409" s="251"/>
      <c r="AK409" s="252"/>
      <c r="AL409" s="252"/>
      <c r="AM409" s="252"/>
      <c r="AN409" s="252"/>
      <c r="AO409" s="252"/>
      <c r="AP409" s="252"/>
      <c r="AQ409" s="252"/>
      <c r="AR409" s="252"/>
      <c r="AS409" s="252"/>
      <c r="AT409" s="252"/>
      <c r="AU409" s="252"/>
      <c r="AV409" s="252"/>
      <c r="AW409" s="252"/>
      <c r="AX409" s="252"/>
      <c r="AY409" s="252"/>
      <c r="AZ409" s="252"/>
      <c r="BA409" s="252"/>
      <c r="BB409" s="252"/>
      <c r="BC409" s="252"/>
      <c r="BD409" s="252"/>
      <c r="BE409" s="252"/>
      <c r="BF409" s="252"/>
    </row>
    <row r="410" spans="1:58" x14ac:dyDescent="0.2">
      <c r="A410" s="31">
        <v>142409</v>
      </c>
      <c r="B410" s="201" t="e" cm="1">
        <f t="array" ref="B410">INDEX($AJ:$AS,MATCH($A410,$AJ:$AJ,0),B$1)</f>
        <v>#N/A</v>
      </c>
      <c r="C410" s="201" t="e" cm="1">
        <f t="array" ref="C410">INDEX($AJ:$AS,MATCH($A410,$AJ:$AJ,0),C$1)</f>
        <v>#N/A</v>
      </c>
      <c r="D410" s="201" t="e" cm="1">
        <f t="array" ref="D410">INDEX($AJ:$AS,MATCH($A410,$AJ:$AJ,0),D$1)</f>
        <v>#N/A</v>
      </c>
      <c r="E410" s="201" t="e" cm="1">
        <f t="array" ref="E410">INDEX($AJ:$AS,MATCH($A410,$AJ:$AJ,0),E$1)</f>
        <v>#N/A</v>
      </c>
      <c r="F410" s="201" t="e" cm="1">
        <f t="array" ref="F410">INDEX($AJ:$AS,MATCH($A410,$AJ:$AJ,0),F$1)</f>
        <v>#N/A</v>
      </c>
      <c r="G410" s="201" t="e" cm="1">
        <f t="array" ref="G410">INDEX($AJ:$AS,MATCH($A410,$AJ:$AJ,0),G$1)</f>
        <v>#N/A</v>
      </c>
      <c r="H410" s="201" t="e" cm="1">
        <f t="array" ref="H410">INDEX($AJ:$AS,MATCH($A410,$AJ:$AJ,0),H$1)</f>
        <v>#N/A</v>
      </c>
      <c r="I410" s="201" t="e" cm="1">
        <f t="array" ref="I410">INDEX($AJ:$AS,MATCH($A410,$AJ:$AJ,0),I$1)</f>
        <v>#N/A</v>
      </c>
      <c r="J410" s="201" t="e" cm="1">
        <f t="array" ref="J410">INDEX($AJ:$AS,MATCH($A410,$AJ:$AJ,0),J$1)</f>
        <v>#N/A</v>
      </c>
      <c r="K410" s="31">
        <v>0</v>
      </c>
      <c r="L410" s="31">
        <v>142408</v>
      </c>
      <c r="M410" s="31" t="str">
        <f>'가이드 작업용'!M411</f>
        <v>홀덴 보스 처치</v>
      </c>
      <c r="N410" s="31" t="e">
        <f t="shared" ref="N410:N429" si="127">IF(B410=M410,"-","다름")</f>
        <v>#N/A</v>
      </c>
      <c r="AJ410" s="251"/>
      <c r="AK410" s="252"/>
      <c r="AL410" s="252"/>
      <c r="AM410" s="252"/>
      <c r="AN410" s="252"/>
      <c r="AO410" s="252"/>
      <c r="AP410" s="252"/>
      <c r="AQ410" s="252"/>
      <c r="AR410" s="252"/>
      <c r="AS410" s="252"/>
      <c r="AT410" s="252"/>
      <c r="AU410" s="252"/>
      <c r="AV410" s="252"/>
      <c r="AW410" s="252"/>
      <c r="AX410" s="252"/>
      <c r="AY410" s="252"/>
      <c r="AZ410" s="252"/>
      <c r="BA410" s="252"/>
      <c r="BB410" s="252"/>
      <c r="BC410" s="252"/>
      <c r="BD410" s="252"/>
      <c r="BE410" s="252"/>
      <c r="BF410" s="252"/>
    </row>
    <row r="411" spans="1:58" x14ac:dyDescent="0.2">
      <c r="A411" s="31">
        <v>142410</v>
      </c>
      <c r="B411" s="201" t="e" cm="1">
        <f t="array" ref="B411">INDEX($AJ:$AS,MATCH($A411,$AJ:$AJ,0),B$1)</f>
        <v>#N/A</v>
      </c>
      <c r="C411" s="201" t="e" cm="1">
        <f t="array" ref="C411">INDEX($AJ:$AS,MATCH($A411,$AJ:$AJ,0),C$1)</f>
        <v>#N/A</v>
      </c>
      <c r="D411" s="201" t="e" cm="1">
        <f t="array" ref="D411">INDEX($AJ:$AS,MATCH($A411,$AJ:$AJ,0),D$1)</f>
        <v>#N/A</v>
      </c>
      <c r="E411" s="201" t="e" cm="1">
        <f t="array" ref="E411">INDEX($AJ:$AS,MATCH($A411,$AJ:$AJ,0),E$1)</f>
        <v>#N/A</v>
      </c>
      <c r="F411" s="201" t="e" cm="1">
        <f t="array" ref="F411">INDEX($AJ:$AS,MATCH($A411,$AJ:$AJ,0),F$1)</f>
        <v>#N/A</v>
      </c>
      <c r="G411" s="201" t="e" cm="1">
        <f t="array" ref="G411">INDEX($AJ:$AS,MATCH($A411,$AJ:$AJ,0),G$1)</f>
        <v>#N/A</v>
      </c>
      <c r="H411" s="201" t="e" cm="1">
        <f t="array" ref="H411">INDEX($AJ:$AS,MATCH($A411,$AJ:$AJ,0),H$1)</f>
        <v>#N/A</v>
      </c>
      <c r="I411" s="201" t="e" cm="1">
        <f t="array" ref="I411">INDEX($AJ:$AS,MATCH($A411,$AJ:$AJ,0),I$1)</f>
        <v>#N/A</v>
      </c>
      <c r="J411" s="201" t="e" cm="1">
        <f t="array" ref="J411">INDEX($AJ:$AS,MATCH($A411,$AJ:$AJ,0),J$1)</f>
        <v>#N/A</v>
      </c>
      <c r="K411" s="31">
        <v>0</v>
      </c>
      <c r="L411" s="31">
        <v>142408</v>
      </c>
      <c r="M411" s="31" t="str">
        <f>'가이드 작업용'!M412</f>
        <v>녹시어스 처치</v>
      </c>
      <c r="N411" s="31" t="e">
        <f t="shared" si="127"/>
        <v>#N/A</v>
      </c>
      <c r="AJ411" s="251"/>
      <c r="AK411" s="252"/>
      <c r="AL411" s="252"/>
      <c r="AM411" s="252"/>
      <c r="AN411" s="252"/>
      <c r="AO411" s="252"/>
      <c r="AP411" s="252"/>
      <c r="AQ411" s="252"/>
      <c r="AR411" s="252"/>
      <c r="AS411" s="252"/>
      <c r="AT411" s="252"/>
      <c r="AU411" s="252"/>
      <c r="AV411" s="252"/>
      <c r="AW411" s="252"/>
      <c r="AX411" s="252"/>
      <c r="AY411" s="252"/>
      <c r="AZ411" s="252"/>
      <c r="BA411" s="252"/>
      <c r="BB411" s="252"/>
      <c r="BC411" s="252"/>
      <c r="BD411" s="252"/>
      <c r="BE411" s="252"/>
      <c r="BF411" s="252"/>
    </row>
    <row r="412" spans="1:58" x14ac:dyDescent="0.2">
      <c r="A412" s="31">
        <v>142411</v>
      </c>
      <c r="B412" s="201" t="e" cm="1">
        <f t="array" ref="B412">INDEX($AJ:$AS,MATCH($A412,$AJ:$AJ,0),B$1)</f>
        <v>#N/A</v>
      </c>
      <c r="C412" s="201" t="e" cm="1">
        <f t="array" ref="C412">INDEX($AJ:$AS,MATCH($A412,$AJ:$AJ,0),C$1)</f>
        <v>#N/A</v>
      </c>
      <c r="D412" s="201" t="e" cm="1">
        <f t="array" ref="D412">INDEX($AJ:$AS,MATCH($A412,$AJ:$AJ,0),D$1)</f>
        <v>#N/A</v>
      </c>
      <c r="E412" s="201" t="e" cm="1">
        <f t="array" ref="E412">INDEX($AJ:$AS,MATCH($A412,$AJ:$AJ,0),E$1)</f>
        <v>#N/A</v>
      </c>
      <c r="F412" s="201" t="e" cm="1">
        <f t="array" ref="F412">INDEX($AJ:$AS,MATCH($A412,$AJ:$AJ,0),F$1)</f>
        <v>#N/A</v>
      </c>
      <c r="G412" s="201" t="e" cm="1">
        <f t="array" ref="G412">INDEX($AJ:$AS,MATCH($A412,$AJ:$AJ,0),G$1)</f>
        <v>#N/A</v>
      </c>
      <c r="H412" s="201" t="e" cm="1">
        <f t="array" ref="H412">INDEX($AJ:$AS,MATCH($A412,$AJ:$AJ,0),H$1)</f>
        <v>#N/A</v>
      </c>
      <c r="I412" s="201" t="e" cm="1">
        <f t="array" ref="I412">INDEX($AJ:$AS,MATCH($A412,$AJ:$AJ,0),I$1)</f>
        <v>#N/A</v>
      </c>
      <c r="J412" s="201" t="e" cm="1">
        <f t="array" ref="J412">INDEX($AJ:$AS,MATCH($A412,$AJ:$AJ,0),J$1)</f>
        <v>#N/A</v>
      </c>
      <c r="K412" s="31">
        <v>0</v>
      </c>
      <c r="L412" s="31">
        <v>142408</v>
      </c>
      <c r="M412" s="31" t="str">
        <f>'가이드 작업용'!M413</f>
        <v>현자의 힘</v>
      </c>
      <c r="N412" s="31" t="e">
        <f t="shared" si="127"/>
        <v>#N/A</v>
      </c>
      <c r="AJ412" s="251"/>
      <c r="AK412" s="252"/>
      <c r="AL412" s="252"/>
      <c r="AM412" s="252"/>
      <c r="AN412" s="252"/>
      <c r="AO412" s="252"/>
      <c r="AP412" s="252"/>
      <c r="AQ412" s="252"/>
      <c r="AR412" s="252"/>
      <c r="AS412" s="252"/>
      <c r="AT412" s="252"/>
      <c r="AU412" s="252"/>
      <c r="AV412" s="252"/>
      <c r="AW412" s="252"/>
      <c r="AX412" s="252"/>
      <c r="AY412" s="252"/>
      <c r="AZ412" s="252"/>
      <c r="BA412" s="252"/>
      <c r="BB412" s="252"/>
      <c r="BC412" s="252"/>
      <c r="BD412" s="252"/>
      <c r="BE412" s="252"/>
      <c r="BF412" s="252"/>
    </row>
    <row r="413" spans="1:58" x14ac:dyDescent="0.2">
      <c r="A413" s="31">
        <v>142412</v>
      </c>
      <c r="B413" s="201" t="e" cm="1">
        <f t="array" ref="B413">INDEX($AJ:$AS,MATCH($A413,$AJ:$AJ,0),B$1)</f>
        <v>#N/A</v>
      </c>
      <c r="C413" s="201" t="e" cm="1">
        <f t="array" ref="C413">INDEX($AJ:$AS,MATCH($A413,$AJ:$AJ,0),C$1)</f>
        <v>#N/A</v>
      </c>
      <c r="D413" s="201" t="e" cm="1">
        <f t="array" ref="D413">INDEX($AJ:$AS,MATCH($A413,$AJ:$AJ,0),D$1)</f>
        <v>#N/A</v>
      </c>
      <c r="E413" s="201" t="e" cm="1">
        <f t="array" ref="E413">INDEX($AJ:$AS,MATCH($A413,$AJ:$AJ,0),E$1)</f>
        <v>#N/A</v>
      </c>
      <c r="F413" s="201" t="e" cm="1">
        <f t="array" ref="F413">INDEX($AJ:$AS,MATCH($A413,$AJ:$AJ,0),F$1)</f>
        <v>#N/A</v>
      </c>
      <c r="G413" s="201" t="e" cm="1">
        <f t="array" ref="G413">INDEX($AJ:$AS,MATCH($A413,$AJ:$AJ,0),G$1)</f>
        <v>#N/A</v>
      </c>
      <c r="H413" s="201" t="e" cm="1">
        <f t="array" ref="H413">INDEX($AJ:$AS,MATCH($A413,$AJ:$AJ,0),H$1)</f>
        <v>#N/A</v>
      </c>
      <c r="I413" s="201" t="e" cm="1">
        <f t="array" ref="I413">INDEX($AJ:$AS,MATCH($A413,$AJ:$AJ,0),I$1)</f>
        <v>#N/A</v>
      </c>
      <c r="J413" s="201" t="e" cm="1">
        <f t="array" ref="J413">INDEX($AJ:$AS,MATCH($A413,$AJ:$AJ,0),J$1)</f>
        <v>#N/A</v>
      </c>
      <c r="K413" s="31">
        <v>0</v>
      </c>
      <c r="L413" s="31">
        <v>142408</v>
      </c>
      <c r="M413" s="31" t="str">
        <f>'가이드 작업용'!M414</f>
        <v>MVP 처치</v>
      </c>
      <c r="N413" s="31" t="e">
        <f t="shared" si="127"/>
        <v>#N/A</v>
      </c>
      <c r="AJ413" s="251"/>
      <c r="AK413" s="252"/>
      <c r="AL413" s="252"/>
      <c r="AM413" s="252"/>
      <c r="AN413" s="252"/>
      <c r="AO413" s="252"/>
      <c r="AP413" s="252"/>
      <c r="AQ413" s="252"/>
      <c r="AR413" s="252"/>
      <c r="AS413" s="252"/>
      <c r="AT413" s="252"/>
      <c r="AU413" s="252"/>
      <c r="AV413" s="252"/>
      <c r="AW413" s="252"/>
      <c r="AX413" s="252"/>
      <c r="AY413" s="252"/>
      <c r="AZ413" s="252"/>
      <c r="BA413" s="252"/>
      <c r="BB413" s="252"/>
      <c r="BC413" s="252"/>
      <c r="BD413" s="252"/>
      <c r="BE413" s="252"/>
      <c r="BF413" s="252"/>
    </row>
    <row r="414" spans="1:58" x14ac:dyDescent="0.2">
      <c r="A414" s="31">
        <v>142413</v>
      </c>
      <c r="B414" s="201" t="e" cm="1">
        <f t="array" ref="B414">INDEX($AJ:$AS,MATCH($A414,$AJ:$AJ,0),B$1)</f>
        <v>#N/A</v>
      </c>
      <c r="C414" s="201" t="e" cm="1">
        <f t="array" ref="C414">INDEX($AJ:$AS,MATCH($A414,$AJ:$AJ,0),C$1)</f>
        <v>#N/A</v>
      </c>
      <c r="D414" s="201" t="e" cm="1">
        <f t="array" ref="D414">INDEX($AJ:$AS,MATCH($A414,$AJ:$AJ,0),D$1)</f>
        <v>#N/A</v>
      </c>
      <c r="E414" s="201" t="e" cm="1">
        <f t="array" ref="E414">INDEX($AJ:$AS,MATCH($A414,$AJ:$AJ,0),E$1)</f>
        <v>#N/A</v>
      </c>
      <c r="F414" s="201" t="e" cm="1">
        <f t="array" ref="F414">INDEX($AJ:$AS,MATCH($A414,$AJ:$AJ,0),F$1)</f>
        <v>#N/A</v>
      </c>
      <c r="G414" s="201" t="e" cm="1">
        <f t="array" ref="G414">INDEX($AJ:$AS,MATCH($A414,$AJ:$AJ,0),G$1)</f>
        <v>#N/A</v>
      </c>
      <c r="H414" s="201" t="e" cm="1">
        <f t="array" ref="H414">INDEX($AJ:$AS,MATCH($A414,$AJ:$AJ,0),H$1)</f>
        <v>#N/A</v>
      </c>
      <c r="I414" s="201" t="e" cm="1">
        <f t="array" ref="I414">INDEX($AJ:$AS,MATCH($A414,$AJ:$AJ,0),I$1)</f>
        <v>#N/A</v>
      </c>
      <c r="J414" s="201" t="e" cm="1">
        <f t="array" ref="J414">INDEX($AJ:$AS,MATCH($A414,$AJ:$AJ,0),J$1)</f>
        <v>#N/A</v>
      </c>
      <c r="K414" s="31">
        <v>0</v>
      </c>
      <c r="L414" s="31">
        <v>142408</v>
      </c>
      <c r="M414" s="31" t="str">
        <f>'가이드 작업용'!M415</f>
        <v>녹시어스 보스 처치</v>
      </c>
      <c r="N414" s="31" t="e">
        <f t="shared" si="127"/>
        <v>#N/A</v>
      </c>
      <c r="AJ414" s="251"/>
      <c r="AK414" s="252"/>
      <c r="AL414" s="252"/>
      <c r="AM414" s="252"/>
      <c r="AN414" s="252"/>
      <c r="AO414" s="252"/>
      <c r="AP414" s="252"/>
      <c r="AQ414" s="252"/>
      <c r="AR414" s="252"/>
      <c r="AS414" s="252"/>
      <c r="AT414" s="252"/>
      <c r="AU414" s="252"/>
      <c r="AV414" s="252"/>
      <c r="AW414" s="252"/>
      <c r="AX414" s="252"/>
      <c r="AY414" s="252"/>
      <c r="AZ414" s="252"/>
      <c r="BA414" s="252"/>
      <c r="BB414" s="252"/>
      <c r="BC414" s="252"/>
      <c r="BD414" s="252"/>
      <c r="BE414" s="252"/>
      <c r="BF414" s="252"/>
    </row>
    <row r="415" spans="1:58" x14ac:dyDescent="0.2">
      <c r="A415" s="31">
        <v>142414</v>
      </c>
      <c r="B415" s="201" t="e" cm="1">
        <f t="array" ref="B415">INDEX($AJ:$AS,MATCH($A415,$AJ:$AJ,0),B$1)</f>
        <v>#N/A</v>
      </c>
      <c r="C415" s="201" t="e" cm="1">
        <f t="array" ref="C415">INDEX($AJ:$AS,MATCH($A415,$AJ:$AJ,0),C$1)</f>
        <v>#N/A</v>
      </c>
      <c r="D415" s="201" t="e" cm="1">
        <f t="array" ref="D415">INDEX($AJ:$AS,MATCH($A415,$AJ:$AJ,0),D$1)</f>
        <v>#N/A</v>
      </c>
      <c r="E415" s="201" t="e" cm="1">
        <f t="array" ref="E415">INDEX($AJ:$AS,MATCH($A415,$AJ:$AJ,0),E$1)</f>
        <v>#N/A</v>
      </c>
      <c r="F415" s="201" t="e" cm="1">
        <f t="array" ref="F415">INDEX($AJ:$AS,MATCH($A415,$AJ:$AJ,0),F$1)</f>
        <v>#N/A</v>
      </c>
      <c r="G415" s="201" t="e" cm="1">
        <f t="array" ref="G415">INDEX($AJ:$AS,MATCH($A415,$AJ:$AJ,0),G$1)</f>
        <v>#N/A</v>
      </c>
      <c r="H415" s="201" t="e" cm="1">
        <f t="array" ref="H415">INDEX($AJ:$AS,MATCH($A415,$AJ:$AJ,0),H$1)</f>
        <v>#N/A</v>
      </c>
      <c r="I415" s="201" t="e" cm="1">
        <f t="array" ref="I415">INDEX($AJ:$AS,MATCH($A415,$AJ:$AJ,0),I$1)</f>
        <v>#N/A</v>
      </c>
      <c r="J415" s="201" t="e" cm="1">
        <f t="array" ref="J415">INDEX($AJ:$AS,MATCH($A415,$AJ:$AJ,0),J$1)</f>
        <v>#N/A</v>
      </c>
      <c r="K415" s="31">
        <v>0</v>
      </c>
      <c r="L415" s="31">
        <v>142408</v>
      </c>
      <c r="M415" s="31" t="str">
        <f>'가이드 작업용'!M416</f>
        <v>베노머스 처치</v>
      </c>
      <c r="N415" s="31" t="e">
        <f t="shared" si="127"/>
        <v>#N/A</v>
      </c>
      <c r="AJ415" s="251"/>
      <c r="AK415" s="252"/>
      <c r="AL415" s="252"/>
      <c r="AM415" s="252"/>
      <c r="AN415" s="252"/>
      <c r="AO415" s="252"/>
      <c r="AP415" s="252"/>
      <c r="AQ415" s="252"/>
      <c r="AR415" s="252"/>
      <c r="AS415" s="252"/>
      <c r="AT415" s="252"/>
      <c r="AU415" s="252"/>
      <c r="AV415" s="252"/>
      <c r="AW415" s="252"/>
      <c r="AX415" s="252"/>
      <c r="AY415" s="252"/>
      <c r="AZ415" s="252"/>
      <c r="BA415" s="252"/>
      <c r="BB415" s="252"/>
      <c r="BC415" s="252"/>
      <c r="BD415" s="252"/>
      <c r="BE415" s="252"/>
      <c r="BF415" s="252"/>
    </row>
    <row r="416" spans="1:58" x14ac:dyDescent="0.2">
      <c r="A416" s="31">
        <v>142415</v>
      </c>
      <c r="B416" s="201" t="e" cm="1">
        <f t="array" ref="B416">INDEX($AJ:$AS,MATCH($A416,$AJ:$AJ,0),B$1)</f>
        <v>#N/A</v>
      </c>
      <c r="C416" s="201" t="e" cm="1">
        <f t="array" ref="C416">INDEX($AJ:$AS,MATCH($A416,$AJ:$AJ,0),C$1)</f>
        <v>#N/A</v>
      </c>
      <c r="D416" s="201" t="e" cm="1">
        <f t="array" ref="D416">INDEX($AJ:$AS,MATCH($A416,$AJ:$AJ,0),D$1)</f>
        <v>#N/A</v>
      </c>
      <c r="E416" s="201" t="e" cm="1">
        <f t="array" ref="E416">INDEX($AJ:$AS,MATCH($A416,$AJ:$AJ,0),E$1)</f>
        <v>#N/A</v>
      </c>
      <c r="F416" s="201" t="e" cm="1">
        <f t="array" ref="F416">INDEX($AJ:$AS,MATCH($A416,$AJ:$AJ,0),F$1)</f>
        <v>#N/A</v>
      </c>
      <c r="G416" s="201" t="e" cm="1">
        <f t="array" ref="G416">INDEX($AJ:$AS,MATCH($A416,$AJ:$AJ,0),G$1)</f>
        <v>#N/A</v>
      </c>
      <c r="H416" s="201" t="e" cm="1">
        <f t="array" ref="H416">INDEX($AJ:$AS,MATCH($A416,$AJ:$AJ,0),H$1)</f>
        <v>#N/A</v>
      </c>
      <c r="I416" s="201" t="e" cm="1">
        <f t="array" ref="I416">INDEX($AJ:$AS,MATCH($A416,$AJ:$AJ,0),I$1)</f>
        <v>#N/A</v>
      </c>
      <c r="J416" s="201" t="e" cm="1">
        <f t="array" ref="J416">INDEX($AJ:$AS,MATCH($A416,$AJ:$AJ,0),J$1)</f>
        <v>#N/A</v>
      </c>
      <c r="K416" s="31">
        <v>0</v>
      </c>
      <c r="L416" s="31">
        <v>142408</v>
      </c>
      <c r="M416" s="31" t="str">
        <f>'가이드 작업용'!M417</f>
        <v>무한의 공간, RSX-0806</v>
      </c>
      <c r="N416" s="31" t="e">
        <f t="shared" si="127"/>
        <v>#N/A</v>
      </c>
      <c r="AJ416" s="251"/>
      <c r="AK416" s="252"/>
      <c r="AL416" s="252"/>
      <c r="AM416" s="252"/>
      <c r="AN416" s="252"/>
      <c r="AO416" s="252"/>
      <c r="AP416" s="252"/>
      <c r="AQ416" s="252"/>
      <c r="AR416" s="252"/>
      <c r="AS416" s="252"/>
      <c r="AT416" s="252"/>
      <c r="AU416" s="252"/>
      <c r="AV416" s="252"/>
      <c r="AW416" s="252"/>
      <c r="AX416" s="252"/>
      <c r="AY416" s="252"/>
      <c r="AZ416" s="252"/>
      <c r="BA416" s="252"/>
      <c r="BB416" s="252"/>
      <c r="BC416" s="252"/>
      <c r="BD416" s="252"/>
      <c r="BE416" s="252"/>
      <c r="BF416" s="252"/>
    </row>
    <row r="417" spans="1:58" x14ac:dyDescent="0.2">
      <c r="A417" s="31">
        <v>142416</v>
      </c>
      <c r="B417" s="201" t="e" cm="1">
        <f t="array" ref="B417">INDEX($AJ:$AS,MATCH($A417,$AJ:$AJ,0),B$1)</f>
        <v>#N/A</v>
      </c>
      <c r="C417" s="201" t="e" cm="1">
        <f t="array" ref="C417">INDEX($AJ:$AS,MATCH($A417,$AJ:$AJ,0),C$1)</f>
        <v>#N/A</v>
      </c>
      <c r="D417" s="201" t="e" cm="1">
        <f t="array" ref="D417">INDEX($AJ:$AS,MATCH($A417,$AJ:$AJ,0),D$1)</f>
        <v>#N/A</v>
      </c>
      <c r="E417" s="201" t="e" cm="1">
        <f t="array" ref="E417">INDEX($AJ:$AS,MATCH($A417,$AJ:$AJ,0),E$1)</f>
        <v>#N/A</v>
      </c>
      <c r="F417" s="201" t="e" cm="1">
        <f t="array" ref="F417">INDEX($AJ:$AS,MATCH($A417,$AJ:$AJ,0),F$1)</f>
        <v>#N/A</v>
      </c>
      <c r="G417" s="201" t="e" cm="1">
        <f t="array" ref="G417">INDEX($AJ:$AS,MATCH($A417,$AJ:$AJ,0),G$1)</f>
        <v>#N/A</v>
      </c>
      <c r="H417" s="201" t="e" cm="1">
        <f t="array" ref="H417">INDEX($AJ:$AS,MATCH($A417,$AJ:$AJ,0),H$1)</f>
        <v>#N/A</v>
      </c>
      <c r="I417" s="201" t="e" cm="1">
        <f t="array" ref="I417">INDEX($AJ:$AS,MATCH($A417,$AJ:$AJ,0),I$1)</f>
        <v>#N/A</v>
      </c>
      <c r="J417" s="201" t="e" cm="1">
        <f t="array" ref="J417">INDEX($AJ:$AS,MATCH($A417,$AJ:$AJ,0),J$1)</f>
        <v>#N/A</v>
      </c>
      <c r="K417" s="31">
        <v>0</v>
      </c>
      <c r="L417" s="31">
        <v>142408</v>
      </c>
      <c r="M417" s="31" t="str">
        <f>'가이드 작업용'!M418</f>
        <v>MVP 처치</v>
      </c>
      <c r="N417" s="31" t="e">
        <f t="shared" si="127"/>
        <v>#N/A</v>
      </c>
      <c r="AJ417" s="251"/>
      <c r="AK417" s="252"/>
      <c r="AL417" s="252"/>
      <c r="AM417" s="252"/>
      <c r="AN417" s="252"/>
      <c r="AO417" s="252"/>
      <c r="AP417" s="252"/>
      <c r="AQ417" s="252"/>
      <c r="AR417" s="252"/>
      <c r="AS417" s="252"/>
      <c r="AT417" s="252"/>
      <c r="AU417" s="252"/>
      <c r="AV417" s="252"/>
      <c r="AW417" s="252"/>
      <c r="AX417" s="252"/>
      <c r="AY417" s="252"/>
      <c r="AZ417" s="252"/>
      <c r="BA417" s="252"/>
      <c r="BB417" s="252"/>
      <c r="BC417" s="252"/>
      <c r="BD417" s="252"/>
      <c r="BE417" s="252"/>
      <c r="BF417" s="252"/>
    </row>
    <row r="418" spans="1:58" x14ac:dyDescent="0.2">
      <c r="A418" s="31">
        <v>142417</v>
      </c>
      <c r="B418" s="201" t="e" cm="1">
        <f t="array" ref="B418">INDEX($AJ:$AS,MATCH($A418,$AJ:$AJ,0),B$1)</f>
        <v>#N/A</v>
      </c>
      <c r="C418" s="201" t="e" cm="1">
        <f t="array" ref="C418">INDEX($AJ:$AS,MATCH($A418,$AJ:$AJ,0),C$1)</f>
        <v>#N/A</v>
      </c>
      <c r="D418" s="201" t="e" cm="1">
        <f t="array" ref="D418">INDEX($AJ:$AS,MATCH($A418,$AJ:$AJ,0),D$1)</f>
        <v>#N/A</v>
      </c>
      <c r="E418" s="201" t="e" cm="1">
        <f t="array" ref="E418">INDEX($AJ:$AS,MATCH($A418,$AJ:$AJ,0),E$1)</f>
        <v>#N/A</v>
      </c>
      <c r="F418" s="201" t="e" cm="1">
        <f t="array" ref="F418">INDEX($AJ:$AS,MATCH($A418,$AJ:$AJ,0),F$1)</f>
        <v>#N/A</v>
      </c>
      <c r="G418" s="201" t="e" cm="1">
        <f t="array" ref="G418">INDEX($AJ:$AS,MATCH($A418,$AJ:$AJ,0),G$1)</f>
        <v>#N/A</v>
      </c>
      <c r="H418" s="201" t="e" cm="1">
        <f t="array" ref="H418">INDEX($AJ:$AS,MATCH($A418,$AJ:$AJ,0),H$1)</f>
        <v>#N/A</v>
      </c>
      <c r="I418" s="201" t="e" cm="1">
        <f t="array" ref="I418">INDEX($AJ:$AS,MATCH($A418,$AJ:$AJ,0),I$1)</f>
        <v>#N/A</v>
      </c>
      <c r="J418" s="201" t="e" cm="1">
        <f t="array" ref="J418">INDEX($AJ:$AS,MATCH($A418,$AJ:$AJ,0),J$1)</f>
        <v>#N/A</v>
      </c>
      <c r="K418" s="31">
        <v>0</v>
      </c>
      <c r="L418" s="31">
        <v>142408</v>
      </c>
      <c r="M418" s="31" t="str">
        <f>'가이드 작업용'!M419</f>
        <v>베노머스 보스 처치</v>
      </c>
      <c r="N418" s="31" t="e">
        <f t="shared" si="127"/>
        <v>#N/A</v>
      </c>
      <c r="AJ418" s="251"/>
      <c r="AK418" s="252"/>
      <c r="AL418" s="252"/>
      <c r="AM418" s="252"/>
      <c r="AN418" s="252"/>
      <c r="AO418" s="252"/>
      <c r="AP418" s="252"/>
      <c r="AQ418" s="252"/>
      <c r="AR418" s="252"/>
      <c r="AS418" s="252"/>
      <c r="AT418" s="252"/>
      <c r="AU418" s="252"/>
      <c r="AV418" s="252"/>
      <c r="AW418" s="252"/>
      <c r="AX418" s="252"/>
      <c r="AY418" s="252"/>
      <c r="AZ418" s="252"/>
      <c r="BA418" s="252"/>
      <c r="BB418" s="252"/>
      <c r="BC418" s="252"/>
      <c r="BD418" s="252"/>
      <c r="BE418" s="252"/>
      <c r="BF418" s="252"/>
    </row>
    <row r="419" spans="1:58" x14ac:dyDescent="0.2">
      <c r="A419" s="31">
        <v>142418</v>
      </c>
      <c r="B419" s="201" t="e" cm="1">
        <f t="array" ref="B419">INDEX($AJ:$AS,MATCH($A419,$AJ:$AJ,0),B$1)</f>
        <v>#N/A</v>
      </c>
      <c r="C419" s="201" t="e" cm="1">
        <f t="array" ref="C419">INDEX($AJ:$AS,MATCH($A419,$AJ:$AJ,0),C$1)</f>
        <v>#N/A</v>
      </c>
      <c r="D419" s="201" t="e" cm="1">
        <f t="array" ref="D419">INDEX($AJ:$AS,MATCH($A419,$AJ:$AJ,0),D$1)</f>
        <v>#N/A</v>
      </c>
      <c r="E419" s="201" t="e" cm="1">
        <f t="array" ref="E419">INDEX($AJ:$AS,MATCH($A419,$AJ:$AJ,0),E$1)</f>
        <v>#N/A</v>
      </c>
      <c r="F419" s="201" t="e" cm="1">
        <f t="array" ref="F419">INDEX($AJ:$AS,MATCH($A419,$AJ:$AJ,0),F$1)</f>
        <v>#N/A</v>
      </c>
      <c r="G419" s="201" t="e" cm="1">
        <f t="array" ref="G419">INDEX($AJ:$AS,MATCH($A419,$AJ:$AJ,0),G$1)</f>
        <v>#N/A</v>
      </c>
      <c r="H419" s="201" t="e" cm="1">
        <f t="array" ref="H419">INDEX($AJ:$AS,MATCH($A419,$AJ:$AJ,0),H$1)</f>
        <v>#N/A</v>
      </c>
      <c r="I419" s="201" t="e" cm="1">
        <f t="array" ref="I419">INDEX($AJ:$AS,MATCH($A419,$AJ:$AJ,0),I$1)</f>
        <v>#N/A</v>
      </c>
      <c r="J419" s="201" t="e" cm="1">
        <f t="array" ref="J419">INDEX($AJ:$AS,MATCH($A419,$AJ:$AJ,0),J$1)</f>
        <v>#N/A</v>
      </c>
      <c r="K419" s="31">
        <v>0</v>
      </c>
      <c r="L419" s="31">
        <v>142408</v>
      </c>
      <c r="M419" s="31" t="str">
        <f>'가이드 작업용'!M420</f>
        <v>핏맨 처치</v>
      </c>
      <c r="N419" s="31" t="e">
        <f t="shared" si="127"/>
        <v>#N/A</v>
      </c>
      <c r="AJ419" s="251"/>
      <c r="AK419" s="252"/>
      <c r="AL419" s="252"/>
      <c r="AM419" s="252"/>
      <c r="AN419" s="252"/>
      <c r="AO419" s="252"/>
      <c r="AP419" s="252"/>
      <c r="AQ419" s="252"/>
      <c r="AR419" s="252"/>
      <c r="AS419" s="252"/>
      <c r="AT419" s="252"/>
      <c r="AU419" s="252"/>
      <c r="AV419" s="252"/>
      <c r="AW419" s="252"/>
      <c r="AX419" s="252"/>
      <c r="AY419" s="252"/>
      <c r="AZ419" s="252"/>
      <c r="BA419" s="252"/>
      <c r="BB419" s="252"/>
      <c r="BC419" s="252"/>
      <c r="BD419" s="252"/>
      <c r="BE419" s="252"/>
      <c r="BF419" s="252"/>
    </row>
    <row r="420" spans="1:58" x14ac:dyDescent="0.2">
      <c r="A420" s="31">
        <v>142419</v>
      </c>
      <c r="B420" s="201" t="e" cm="1">
        <f t="array" ref="B420">INDEX($AJ:$AS,MATCH($A420,$AJ:$AJ,0),B$1)</f>
        <v>#N/A</v>
      </c>
      <c r="C420" s="201" t="e" cm="1">
        <f t="array" ref="C420">INDEX($AJ:$AS,MATCH($A420,$AJ:$AJ,0),C$1)</f>
        <v>#N/A</v>
      </c>
      <c r="D420" s="201" t="e" cm="1">
        <f t="array" ref="D420">INDEX($AJ:$AS,MATCH($A420,$AJ:$AJ,0),D$1)</f>
        <v>#N/A</v>
      </c>
      <c r="E420" s="201" t="e" cm="1">
        <f t="array" ref="E420">INDEX($AJ:$AS,MATCH($A420,$AJ:$AJ,0),E$1)</f>
        <v>#N/A</v>
      </c>
      <c r="F420" s="201" t="e" cm="1">
        <f t="array" ref="F420">INDEX($AJ:$AS,MATCH($A420,$AJ:$AJ,0),F$1)</f>
        <v>#N/A</v>
      </c>
      <c r="G420" s="201" t="e" cm="1">
        <f t="array" ref="G420">INDEX($AJ:$AS,MATCH($A420,$AJ:$AJ,0),G$1)</f>
        <v>#N/A</v>
      </c>
      <c r="H420" s="201" t="e" cm="1">
        <f t="array" ref="H420">INDEX($AJ:$AS,MATCH($A420,$AJ:$AJ,0),H$1)</f>
        <v>#N/A</v>
      </c>
      <c r="I420" s="201" t="e" cm="1">
        <f t="array" ref="I420">INDEX($AJ:$AS,MATCH($A420,$AJ:$AJ,0),I$1)</f>
        <v>#N/A</v>
      </c>
      <c r="J420" s="201" t="e" cm="1">
        <f t="array" ref="J420">INDEX($AJ:$AS,MATCH($A420,$AJ:$AJ,0),J$1)</f>
        <v>#N/A</v>
      </c>
      <c r="K420" s="31">
        <v>0</v>
      </c>
      <c r="L420" s="31">
        <v>142408</v>
      </c>
      <c r="M420" s="31" t="str">
        <f>'가이드 작업용'!M421</f>
        <v>엔들리스 타워 등반!</v>
      </c>
      <c r="N420" s="31" t="e">
        <f t="shared" si="127"/>
        <v>#N/A</v>
      </c>
      <c r="AJ420" s="251"/>
      <c r="AK420" s="252"/>
      <c r="AL420" s="252"/>
      <c r="AM420" s="252"/>
      <c r="AN420" s="252"/>
      <c r="AO420" s="252"/>
      <c r="AP420" s="252"/>
      <c r="AQ420" s="252"/>
      <c r="AR420" s="252"/>
      <c r="AS420" s="252"/>
      <c r="AT420" s="252"/>
      <c r="AU420" s="252"/>
      <c r="AV420" s="252"/>
      <c r="AW420" s="252"/>
      <c r="AX420" s="252"/>
      <c r="AY420" s="252"/>
      <c r="AZ420" s="252"/>
      <c r="BA420" s="252"/>
      <c r="BB420" s="252"/>
      <c r="BC420" s="252"/>
      <c r="BD420" s="252"/>
      <c r="BE420" s="252"/>
      <c r="BF420" s="252"/>
    </row>
    <row r="421" spans="1:58" x14ac:dyDescent="0.2">
      <c r="A421" s="31">
        <v>142420</v>
      </c>
      <c r="B421" s="201" t="e" cm="1">
        <f t="array" ref="B421">INDEX($AJ:$AS,MATCH($A421,$AJ:$AJ,0),B$1)</f>
        <v>#N/A</v>
      </c>
      <c r="C421" s="201" t="e" cm="1">
        <f t="array" ref="C421">INDEX($AJ:$AS,MATCH($A421,$AJ:$AJ,0),C$1)</f>
        <v>#N/A</v>
      </c>
      <c r="D421" s="201" t="e" cm="1">
        <f t="array" ref="D421">INDEX($AJ:$AS,MATCH($A421,$AJ:$AJ,0),D$1)</f>
        <v>#N/A</v>
      </c>
      <c r="E421" s="201" t="e" cm="1">
        <f t="array" ref="E421">INDEX($AJ:$AS,MATCH($A421,$AJ:$AJ,0),E$1)</f>
        <v>#N/A</v>
      </c>
      <c r="F421" s="201" t="e" cm="1">
        <f t="array" ref="F421">INDEX($AJ:$AS,MATCH($A421,$AJ:$AJ,0),F$1)</f>
        <v>#N/A</v>
      </c>
      <c r="G421" s="201" t="e" cm="1">
        <f t="array" ref="G421">INDEX($AJ:$AS,MATCH($A421,$AJ:$AJ,0),G$1)</f>
        <v>#N/A</v>
      </c>
      <c r="H421" s="201" t="e" cm="1">
        <f t="array" ref="H421">INDEX($AJ:$AS,MATCH($A421,$AJ:$AJ,0),H$1)</f>
        <v>#N/A</v>
      </c>
      <c r="I421" s="201" t="e" cm="1">
        <f t="array" ref="I421">INDEX($AJ:$AS,MATCH($A421,$AJ:$AJ,0),I$1)</f>
        <v>#N/A</v>
      </c>
      <c r="J421" s="201" t="e" cm="1">
        <f t="array" ref="J421">INDEX($AJ:$AS,MATCH($A421,$AJ:$AJ,0),J$1)</f>
        <v>#N/A</v>
      </c>
      <c r="K421" s="31">
        <v>0</v>
      </c>
      <c r="L421" s="31">
        <v>142408</v>
      </c>
      <c r="M421" s="31" t="str">
        <f>'가이드 작업용'!M422</f>
        <v>MVP 처치</v>
      </c>
      <c r="N421" s="31" t="e">
        <f t="shared" si="127"/>
        <v>#N/A</v>
      </c>
      <c r="AJ421" s="251"/>
      <c r="AK421" s="252"/>
      <c r="AL421" s="252"/>
      <c r="AM421" s="252"/>
      <c r="AN421" s="252"/>
      <c r="AO421" s="252"/>
      <c r="AP421" s="252"/>
      <c r="AQ421" s="252"/>
      <c r="AR421" s="252"/>
      <c r="AS421" s="252"/>
      <c r="AT421" s="252"/>
      <c r="AU421" s="252"/>
      <c r="AV421" s="252"/>
      <c r="AW421" s="252"/>
      <c r="AX421" s="252"/>
      <c r="AY421" s="252"/>
      <c r="AZ421" s="252"/>
      <c r="BA421" s="252"/>
      <c r="BB421" s="252"/>
      <c r="BC421" s="252"/>
      <c r="BD421" s="252"/>
      <c r="BE421" s="252"/>
      <c r="BF421" s="252"/>
    </row>
    <row r="422" spans="1:58" x14ac:dyDescent="0.2">
      <c r="A422" s="31">
        <v>142421</v>
      </c>
      <c r="B422" s="201" t="e" cm="1">
        <f t="array" ref="B422">INDEX($AJ:$AS,MATCH($A422,$AJ:$AJ,0),B$1)</f>
        <v>#N/A</v>
      </c>
      <c r="C422" s="201" t="e" cm="1">
        <f t="array" ref="C422">INDEX($AJ:$AS,MATCH($A422,$AJ:$AJ,0),C$1)</f>
        <v>#N/A</v>
      </c>
      <c r="D422" s="201" t="e" cm="1">
        <f t="array" ref="D422">INDEX($AJ:$AS,MATCH($A422,$AJ:$AJ,0),D$1)</f>
        <v>#N/A</v>
      </c>
      <c r="E422" s="201" t="e" cm="1">
        <f t="array" ref="E422">INDEX($AJ:$AS,MATCH($A422,$AJ:$AJ,0),E$1)</f>
        <v>#N/A</v>
      </c>
      <c r="F422" s="201" t="e" cm="1">
        <f t="array" ref="F422">INDEX($AJ:$AS,MATCH($A422,$AJ:$AJ,0),F$1)</f>
        <v>#N/A</v>
      </c>
      <c r="G422" s="201" t="e" cm="1">
        <f t="array" ref="G422">INDEX($AJ:$AS,MATCH($A422,$AJ:$AJ,0),G$1)</f>
        <v>#N/A</v>
      </c>
      <c r="H422" s="201" t="e" cm="1">
        <f t="array" ref="H422">INDEX($AJ:$AS,MATCH($A422,$AJ:$AJ,0),H$1)</f>
        <v>#N/A</v>
      </c>
      <c r="I422" s="201" t="e" cm="1">
        <f t="array" ref="I422">INDEX($AJ:$AS,MATCH($A422,$AJ:$AJ,0),I$1)</f>
        <v>#N/A</v>
      </c>
      <c r="J422" s="201" t="e" cm="1">
        <f t="array" ref="J422">INDEX($AJ:$AS,MATCH($A422,$AJ:$AJ,0),J$1)</f>
        <v>#N/A</v>
      </c>
      <c r="K422" s="31">
        <v>0</v>
      </c>
      <c r="L422" s="31">
        <v>142408</v>
      </c>
      <c r="M422" s="31" t="str">
        <f>'가이드 작업용'!M423</f>
        <v>핏맨 보스 처치</v>
      </c>
      <c r="N422" s="31" t="e">
        <f t="shared" si="127"/>
        <v>#N/A</v>
      </c>
      <c r="AJ422" s="251"/>
      <c r="AK422" s="252"/>
      <c r="AL422" s="252"/>
      <c r="AM422" s="252"/>
      <c r="AN422" s="252"/>
      <c r="AO422" s="252"/>
      <c r="AP422" s="252"/>
      <c r="AQ422" s="252"/>
      <c r="AR422" s="252"/>
      <c r="AS422" s="252"/>
      <c r="AT422" s="252"/>
      <c r="AU422" s="252"/>
      <c r="AV422" s="252"/>
      <c r="AW422" s="252"/>
      <c r="AX422" s="252"/>
      <c r="AY422" s="252"/>
      <c r="AZ422" s="252"/>
      <c r="BA422" s="252"/>
      <c r="BB422" s="252"/>
      <c r="BC422" s="252"/>
      <c r="BD422" s="252"/>
      <c r="BE422" s="252"/>
      <c r="BF422" s="252"/>
    </row>
    <row r="423" spans="1:58" x14ac:dyDescent="0.2">
      <c r="A423" s="31">
        <v>142422</v>
      </c>
      <c r="B423" s="201" t="e" cm="1">
        <f t="array" ref="B423">INDEX($AJ:$AS,MATCH($A423,$AJ:$AJ,0),B$1)</f>
        <v>#N/A</v>
      </c>
      <c r="C423" s="201" t="e" cm="1">
        <f t="array" ref="C423">INDEX($AJ:$AS,MATCH($A423,$AJ:$AJ,0),C$1)</f>
        <v>#N/A</v>
      </c>
      <c r="D423" s="201" t="e" cm="1">
        <f t="array" ref="D423">INDEX($AJ:$AS,MATCH($A423,$AJ:$AJ,0),D$1)</f>
        <v>#N/A</v>
      </c>
      <c r="E423" s="201" t="e" cm="1">
        <f t="array" ref="E423">INDEX($AJ:$AS,MATCH($A423,$AJ:$AJ,0),E$1)</f>
        <v>#N/A</v>
      </c>
      <c r="F423" s="201" t="e" cm="1">
        <f t="array" ref="F423">INDEX($AJ:$AS,MATCH($A423,$AJ:$AJ,0),F$1)</f>
        <v>#N/A</v>
      </c>
      <c r="G423" s="201" t="e" cm="1">
        <f t="array" ref="G423">INDEX($AJ:$AS,MATCH($A423,$AJ:$AJ,0),G$1)</f>
        <v>#N/A</v>
      </c>
      <c r="H423" s="201" t="e" cm="1">
        <f t="array" ref="H423">INDEX($AJ:$AS,MATCH($A423,$AJ:$AJ,0),H$1)</f>
        <v>#N/A</v>
      </c>
      <c r="I423" s="201" t="e" cm="1">
        <f t="array" ref="I423">INDEX($AJ:$AS,MATCH($A423,$AJ:$AJ,0),I$1)</f>
        <v>#N/A</v>
      </c>
      <c r="J423" s="201" t="e" cm="1">
        <f t="array" ref="J423">INDEX($AJ:$AS,MATCH($A423,$AJ:$AJ,0),J$1)</f>
        <v>#N/A</v>
      </c>
      <c r="K423" s="31">
        <v>0</v>
      </c>
      <c r="L423" s="31">
        <v>142408</v>
      </c>
      <c r="M423" s="31" t="str">
        <f>'가이드 작업용'!M424</f>
        <v>고철 난로 처치</v>
      </c>
      <c r="N423" s="31" t="e">
        <f t="shared" si="127"/>
        <v>#N/A</v>
      </c>
      <c r="AJ423" s="251"/>
      <c r="AK423" s="252"/>
      <c r="AL423" s="252"/>
      <c r="AM423" s="252"/>
      <c r="AN423" s="252"/>
      <c r="AO423" s="252"/>
      <c r="AP423" s="252"/>
      <c r="AQ423" s="252"/>
      <c r="AR423" s="252"/>
      <c r="AS423" s="252"/>
      <c r="AT423" s="252"/>
      <c r="AU423" s="252"/>
      <c r="AV423" s="252"/>
      <c r="AW423" s="252"/>
      <c r="AX423" s="252"/>
      <c r="AY423" s="252"/>
      <c r="AZ423" s="252"/>
      <c r="BA423" s="252"/>
      <c r="BB423" s="252"/>
      <c r="BC423" s="252"/>
      <c r="BD423" s="252"/>
      <c r="BE423" s="252"/>
      <c r="BF423" s="252"/>
    </row>
    <row r="424" spans="1:58" x14ac:dyDescent="0.2">
      <c r="A424" s="31">
        <v>142423</v>
      </c>
      <c r="B424" s="201" t="e" cm="1">
        <f t="array" ref="B424">INDEX($AJ:$AS,MATCH($A424,$AJ:$AJ,0),B$1)</f>
        <v>#N/A</v>
      </c>
      <c r="C424" s="201" t="e" cm="1">
        <f t="array" ref="C424">INDEX($AJ:$AS,MATCH($A424,$AJ:$AJ,0),C$1)</f>
        <v>#N/A</v>
      </c>
      <c r="D424" s="201" t="e" cm="1">
        <f t="array" ref="D424">INDEX($AJ:$AS,MATCH($A424,$AJ:$AJ,0),D$1)</f>
        <v>#N/A</v>
      </c>
      <c r="E424" s="201" t="e" cm="1">
        <f t="array" ref="E424">INDEX($AJ:$AS,MATCH($A424,$AJ:$AJ,0),E$1)</f>
        <v>#N/A</v>
      </c>
      <c r="F424" s="201" t="e" cm="1">
        <f t="array" ref="F424">INDEX($AJ:$AS,MATCH($A424,$AJ:$AJ,0),F$1)</f>
        <v>#N/A</v>
      </c>
      <c r="G424" s="201" t="e" cm="1">
        <f t="array" ref="G424">INDEX($AJ:$AS,MATCH($A424,$AJ:$AJ,0),G$1)</f>
        <v>#N/A</v>
      </c>
      <c r="H424" s="201" t="e" cm="1">
        <f t="array" ref="H424">INDEX($AJ:$AS,MATCH($A424,$AJ:$AJ,0),H$1)</f>
        <v>#N/A</v>
      </c>
      <c r="I424" s="201" t="e" cm="1">
        <f t="array" ref="I424">INDEX($AJ:$AS,MATCH($A424,$AJ:$AJ,0),I$1)</f>
        <v>#N/A</v>
      </c>
      <c r="J424" s="201" t="e" cm="1">
        <f t="array" ref="J424">INDEX($AJ:$AS,MATCH($A424,$AJ:$AJ,0),J$1)</f>
        <v>#N/A</v>
      </c>
      <c r="K424" s="31">
        <v>0</v>
      </c>
      <c r="L424" s="31">
        <v>142408</v>
      </c>
      <c r="M424" s="31" t="str">
        <f>'가이드 작업용'!M425</f>
        <v>카드 강화</v>
      </c>
      <c r="N424" s="31" t="e">
        <f t="shared" si="127"/>
        <v>#N/A</v>
      </c>
      <c r="AJ424" s="251"/>
      <c r="AK424" s="252"/>
      <c r="AL424" s="252"/>
      <c r="AM424" s="252"/>
      <c r="AN424" s="252"/>
      <c r="AO424" s="252"/>
      <c r="AP424" s="252"/>
      <c r="AQ424" s="252"/>
      <c r="AR424" s="252"/>
      <c r="AS424" s="252"/>
      <c r="AT424" s="252"/>
      <c r="AU424" s="252"/>
      <c r="AV424" s="252"/>
      <c r="AW424" s="252"/>
      <c r="AX424" s="252"/>
      <c r="AY424" s="252"/>
      <c r="AZ424" s="252"/>
      <c r="BA424" s="252"/>
      <c r="BB424" s="252"/>
      <c r="BC424" s="252"/>
      <c r="BD424" s="252"/>
      <c r="BE424" s="252"/>
      <c r="BF424" s="252"/>
    </row>
    <row r="425" spans="1:58" x14ac:dyDescent="0.2">
      <c r="A425" s="31">
        <v>142424</v>
      </c>
      <c r="B425" s="201" t="e" cm="1">
        <f t="array" ref="B425">INDEX($AJ:$AS,MATCH($A425,$AJ:$AJ,0),B$1)</f>
        <v>#N/A</v>
      </c>
      <c r="C425" s="201" t="e" cm="1">
        <f t="array" ref="C425">INDEX($AJ:$AS,MATCH($A425,$AJ:$AJ,0),C$1)</f>
        <v>#N/A</v>
      </c>
      <c r="D425" s="201" t="e" cm="1">
        <f t="array" ref="D425">INDEX($AJ:$AS,MATCH($A425,$AJ:$AJ,0),D$1)</f>
        <v>#N/A</v>
      </c>
      <c r="E425" s="201" t="e" cm="1">
        <f t="array" ref="E425">INDEX($AJ:$AS,MATCH($A425,$AJ:$AJ,0),E$1)</f>
        <v>#N/A</v>
      </c>
      <c r="F425" s="201" t="e" cm="1">
        <f t="array" ref="F425">INDEX($AJ:$AS,MATCH($A425,$AJ:$AJ,0),F$1)</f>
        <v>#N/A</v>
      </c>
      <c r="G425" s="201" t="e" cm="1">
        <f t="array" ref="G425">INDEX($AJ:$AS,MATCH($A425,$AJ:$AJ,0),G$1)</f>
        <v>#N/A</v>
      </c>
      <c r="H425" s="201" t="e" cm="1">
        <f t="array" ref="H425">INDEX($AJ:$AS,MATCH($A425,$AJ:$AJ,0),H$1)</f>
        <v>#N/A</v>
      </c>
      <c r="I425" s="201" t="e" cm="1">
        <f t="array" ref="I425">INDEX($AJ:$AS,MATCH($A425,$AJ:$AJ,0),I$1)</f>
        <v>#N/A</v>
      </c>
      <c r="J425" s="201" t="e" cm="1">
        <f t="array" ref="J425">INDEX($AJ:$AS,MATCH($A425,$AJ:$AJ,0),J$1)</f>
        <v>#N/A</v>
      </c>
      <c r="K425" s="31">
        <v>0</v>
      </c>
      <c r="L425" s="31">
        <v>142408</v>
      </c>
      <c r="M425" s="31" t="str">
        <f>'가이드 작업용'!M426</f>
        <v>MVP 처치</v>
      </c>
      <c r="N425" s="31" t="e">
        <f t="shared" si="127"/>
        <v>#N/A</v>
      </c>
      <c r="AJ425" s="251"/>
      <c r="AK425" s="252"/>
      <c r="AL425" s="252"/>
      <c r="AM425" s="252"/>
      <c r="AN425" s="252"/>
      <c r="AO425" s="252"/>
      <c r="AP425" s="252"/>
      <c r="AQ425" s="252"/>
      <c r="AR425" s="252"/>
      <c r="AS425" s="252"/>
      <c r="AT425" s="252"/>
      <c r="AU425" s="252"/>
      <c r="AV425" s="252"/>
      <c r="AW425" s="252"/>
      <c r="AX425" s="252"/>
      <c r="AY425" s="252"/>
      <c r="AZ425" s="252"/>
      <c r="BA425" s="252"/>
      <c r="BB425" s="252"/>
      <c r="BC425" s="252"/>
      <c r="BD425" s="252"/>
      <c r="BE425" s="252"/>
      <c r="BF425" s="252"/>
    </row>
    <row r="426" spans="1:58" x14ac:dyDescent="0.2">
      <c r="A426" s="31">
        <v>142425</v>
      </c>
      <c r="B426" s="201" t="e" cm="1">
        <f t="array" ref="B426">INDEX($AJ:$AS,MATCH($A426,$AJ:$AJ,0),B$1)</f>
        <v>#N/A</v>
      </c>
      <c r="C426" s="201" t="e" cm="1">
        <f t="array" ref="C426">INDEX($AJ:$AS,MATCH($A426,$AJ:$AJ,0),C$1)</f>
        <v>#N/A</v>
      </c>
      <c r="D426" s="201" t="e" cm="1">
        <f t="array" ref="D426">INDEX($AJ:$AS,MATCH($A426,$AJ:$AJ,0),D$1)</f>
        <v>#N/A</v>
      </c>
      <c r="E426" s="201" t="e" cm="1">
        <f t="array" ref="E426">INDEX($AJ:$AS,MATCH($A426,$AJ:$AJ,0),E$1)</f>
        <v>#N/A</v>
      </c>
      <c r="F426" s="201" t="e" cm="1">
        <f t="array" ref="F426">INDEX($AJ:$AS,MATCH($A426,$AJ:$AJ,0),F$1)</f>
        <v>#N/A</v>
      </c>
      <c r="G426" s="201" t="e" cm="1">
        <f t="array" ref="G426">INDEX($AJ:$AS,MATCH($A426,$AJ:$AJ,0),G$1)</f>
        <v>#N/A</v>
      </c>
      <c r="H426" s="201" t="e" cm="1">
        <f t="array" ref="H426">INDEX($AJ:$AS,MATCH($A426,$AJ:$AJ,0),H$1)</f>
        <v>#N/A</v>
      </c>
      <c r="I426" s="201" t="e" cm="1">
        <f t="array" ref="I426">INDEX($AJ:$AS,MATCH($A426,$AJ:$AJ,0),I$1)</f>
        <v>#N/A</v>
      </c>
      <c r="J426" s="201" t="e" cm="1">
        <f t="array" ref="J426">INDEX($AJ:$AS,MATCH($A426,$AJ:$AJ,0),J$1)</f>
        <v>#N/A</v>
      </c>
      <c r="K426" s="31">
        <v>0</v>
      </c>
      <c r="L426" s="31">
        <v>142408</v>
      </c>
      <c r="M426" s="31" t="str">
        <f>'가이드 작업용'!M427</f>
        <v>아인브로크 듀얼 클리어</v>
      </c>
      <c r="N426" s="31" t="e">
        <f t="shared" si="127"/>
        <v>#N/A</v>
      </c>
      <c r="AJ426" s="251"/>
      <c r="AK426" s="252"/>
      <c r="AL426" s="252"/>
      <c r="AM426" s="252"/>
      <c r="AN426" s="252"/>
      <c r="AO426" s="252"/>
      <c r="AP426" s="252"/>
      <c r="AQ426" s="252"/>
      <c r="AR426" s="252"/>
      <c r="AS426" s="252"/>
      <c r="AT426" s="252"/>
      <c r="AU426" s="252"/>
      <c r="AV426" s="252"/>
      <c r="AW426" s="252"/>
      <c r="AX426" s="252"/>
      <c r="AY426" s="252"/>
      <c r="AZ426" s="252"/>
      <c r="BA426" s="252"/>
      <c r="BB426" s="252"/>
      <c r="BC426" s="252"/>
      <c r="BD426" s="252"/>
      <c r="BE426" s="252"/>
      <c r="BF426" s="252"/>
    </row>
    <row r="427" spans="1:58" x14ac:dyDescent="0.2">
      <c r="A427" s="31">
        <v>142426</v>
      </c>
      <c r="B427" s="201" t="e" cm="1">
        <f t="array" ref="B427">INDEX($AJ:$AS,MATCH($A427,$AJ:$AJ,0),B$1)</f>
        <v>#N/A</v>
      </c>
      <c r="C427" s="201" t="e" cm="1">
        <f t="array" ref="C427">INDEX($AJ:$AS,MATCH($A427,$AJ:$AJ,0),C$1)</f>
        <v>#N/A</v>
      </c>
      <c r="D427" s="201" t="e" cm="1">
        <f t="array" ref="D427">INDEX($AJ:$AS,MATCH($A427,$AJ:$AJ,0),D$1)</f>
        <v>#N/A</v>
      </c>
      <c r="E427" s="201" t="e" cm="1">
        <f t="array" ref="E427">INDEX($AJ:$AS,MATCH($A427,$AJ:$AJ,0),E$1)</f>
        <v>#N/A</v>
      </c>
      <c r="F427" s="201" t="e" cm="1">
        <f t="array" ref="F427">INDEX($AJ:$AS,MATCH($A427,$AJ:$AJ,0),F$1)</f>
        <v>#N/A</v>
      </c>
      <c r="G427" s="201" t="e" cm="1">
        <f t="array" ref="G427">INDEX($AJ:$AS,MATCH($A427,$AJ:$AJ,0),G$1)</f>
        <v>#N/A</v>
      </c>
      <c r="H427" s="201" t="e" cm="1">
        <f t="array" ref="H427">INDEX($AJ:$AS,MATCH($A427,$AJ:$AJ,0),H$1)</f>
        <v>#N/A</v>
      </c>
      <c r="I427" s="201" t="e" cm="1">
        <f t="array" ref="I427">INDEX($AJ:$AS,MATCH($A427,$AJ:$AJ,0),I$1)</f>
        <v>#N/A</v>
      </c>
      <c r="J427" s="201" t="e" cm="1">
        <f t="array" ref="J427">INDEX($AJ:$AS,MATCH($A427,$AJ:$AJ,0),J$1)</f>
        <v>#N/A</v>
      </c>
      <c r="K427" s="31">
        <v>0</v>
      </c>
      <c r="L427" s="31">
        <v>142408</v>
      </c>
      <c r="M427" s="31" t="str">
        <f>'가이드 작업용'!M428</f>
        <v>고철 난로 보스 처치</v>
      </c>
      <c r="N427" s="31" t="e">
        <f t="shared" si="127"/>
        <v>#N/A</v>
      </c>
      <c r="AJ427" s="251"/>
      <c r="AK427" s="252"/>
      <c r="AL427" s="252"/>
      <c r="AM427" s="252"/>
      <c r="AN427" s="252"/>
      <c r="AO427" s="252"/>
      <c r="AP427" s="252"/>
      <c r="AQ427" s="252"/>
      <c r="AR427" s="252"/>
      <c r="AS427" s="252"/>
      <c r="AT427" s="252"/>
      <c r="AU427" s="252"/>
      <c r="AV427" s="252"/>
      <c r="AW427" s="252"/>
      <c r="AX427" s="252"/>
      <c r="AY427" s="252"/>
      <c r="AZ427" s="252"/>
      <c r="BA427" s="252"/>
      <c r="BB427" s="252"/>
      <c r="BC427" s="252"/>
      <c r="BD427" s="252"/>
      <c r="BE427" s="252"/>
      <c r="BF427" s="252"/>
    </row>
    <row r="428" spans="1:58" x14ac:dyDescent="0.2">
      <c r="A428" s="31">
        <v>142427</v>
      </c>
      <c r="B428" s="201" t="e" cm="1">
        <f t="array" ref="B428">INDEX($AJ:$AS,MATCH($A428,$AJ:$AJ,0),B$1)</f>
        <v>#N/A</v>
      </c>
      <c r="C428" s="201" t="e" cm="1">
        <f t="array" ref="C428">INDEX($AJ:$AS,MATCH($A428,$AJ:$AJ,0),C$1)</f>
        <v>#N/A</v>
      </c>
      <c r="D428" s="201" t="e" cm="1">
        <f t="array" ref="D428">INDEX($AJ:$AS,MATCH($A428,$AJ:$AJ,0),D$1)</f>
        <v>#N/A</v>
      </c>
      <c r="E428" s="201" t="e" cm="1">
        <f t="array" ref="E428">INDEX($AJ:$AS,MATCH($A428,$AJ:$AJ,0),E$1)</f>
        <v>#N/A</v>
      </c>
      <c r="F428" s="201" t="e" cm="1">
        <f t="array" ref="F428">INDEX($AJ:$AS,MATCH($A428,$AJ:$AJ,0),F$1)</f>
        <v>#N/A</v>
      </c>
      <c r="G428" s="201" t="e" cm="1">
        <f t="array" ref="G428">INDEX($AJ:$AS,MATCH($A428,$AJ:$AJ,0),G$1)</f>
        <v>#N/A</v>
      </c>
      <c r="H428" s="201" t="e" cm="1">
        <f t="array" ref="H428">INDEX($AJ:$AS,MATCH($A428,$AJ:$AJ,0),H$1)</f>
        <v>#N/A</v>
      </c>
      <c r="I428" s="201" t="e" cm="1">
        <f t="array" ref="I428">INDEX($AJ:$AS,MATCH($A428,$AJ:$AJ,0),I$1)</f>
        <v>#N/A</v>
      </c>
      <c r="J428" s="201" t="e" cm="1">
        <f t="array" ref="J428">INDEX($AJ:$AS,MATCH($A428,$AJ:$AJ,0),J$1)</f>
        <v>#N/A</v>
      </c>
      <c r="K428" s="31">
        <v>0</v>
      </c>
      <c r="L428" s="31">
        <v>142408</v>
      </c>
      <c r="M428" s="31" t="str">
        <f>'가이드 작업용'!M429</f>
        <v>그리즐리 처치</v>
      </c>
      <c r="N428" s="31" t="e">
        <f t="shared" si="127"/>
        <v>#N/A</v>
      </c>
      <c r="AJ428" s="252"/>
      <c r="AK428" s="253"/>
      <c r="AL428" s="254"/>
      <c r="AM428" s="254"/>
      <c r="AN428" s="254"/>
      <c r="AO428" s="255"/>
      <c r="AP428" s="254"/>
      <c r="AQ428" s="254"/>
      <c r="AR428" s="254"/>
      <c r="AS428" s="254"/>
      <c r="AT428" s="254"/>
      <c r="AU428" s="254"/>
      <c r="AV428" s="254"/>
      <c r="AW428" s="254"/>
      <c r="AX428" s="254"/>
      <c r="AY428" s="254"/>
      <c r="AZ428" s="254"/>
      <c r="BA428" s="254"/>
      <c r="BB428" s="254"/>
      <c r="BC428" s="254"/>
      <c r="BD428" s="254"/>
      <c r="BE428" s="254"/>
      <c r="BF428" s="254"/>
    </row>
    <row r="429" spans="1:58" x14ac:dyDescent="0.3">
      <c r="A429" s="31">
        <v>142428</v>
      </c>
      <c r="B429" s="201" t="e" cm="1">
        <f t="array" ref="B429">INDEX($AJ:$AS,MATCH($A429,$AJ:$AJ,0),B$1)</f>
        <v>#N/A</v>
      </c>
      <c r="C429" s="201" t="e" cm="1">
        <f t="array" ref="C429">INDEX($AJ:$AS,MATCH($A429,$AJ:$AJ,0),C$1)</f>
        <v>#N/A</v>
      </c>
      <c r="D429" s="201" t="e" cm="1">
        <f t="array" ref="D429">INDEX($AJ:$AS,MATCH($A429,$AJ:$AJ,0),D$1)</f>
        <v>#N/A</v>
      </c>
      <c r="E429" s="201" t="e" cm="1">
        <f t="array" ref="E429">INDEX($AJ:$AS,MATCH($A429,$AJ:$AJ,0),E$1)</f>
        <v>#N/A</v>
      </c>
      <c r="F429" s="201" t="e" cm="1">
        <f t="array" ref="F429">INDEX($AJ:$AS,MATCH($A429,$AJ:$AJ,0),F$1)</f>
        <v>#N/A</v>
      </c>
      <c r="G429" s="201" t="e" cm="1">
        <f t="array" ref="G429">INDEX($AJ:$AS,MATCH($A429,$AJ:$AJ,0),G$1)</f>
        <v>#N/A</v>
      </c>
      <c r="H429" s="201" t="e" cm="1">
        <f t="array" ref="H429">INDEX($AJ:$AS,MATCH($A429,$AJ:$AJ,0),H$1)</f>
        <v>#N/A</v>
      </c>
      <c r="I429" s="201" t="e" cm="1">
        <f t="array" ref="I429">INDEX($AJ:$AS,MATCH($A429,$AJ:$AJ,0),I$1)</f>
        <v>#N/A</v>
      </c>
      <c r="J429" s="201" t="e" cm="1">
        <f t="array" ref="J429">INDEX($AJ:$AS,MATCH($A429,$AJ:$AJ,0),J$1)</f>
        <v>#N/A</v>
      </c>
      <c r="K429" s="31">
        <v>0</v>
      </c>
      <c r="L429" s="31">
        <v>142408</v>
      </c>
      <c r="M429" s="31" t="str">
        <f>'가이드 작업용'!M430</f>
        <v>아인브로크 6 유니크 MVP 처치</v>
      </c>
      <c r="N429" s="31" t="e">
        <f t="shared" si="127"/>
        <v>#N/A</v>
      </c>
      <c r="AJ429" s="252"/>
      <c r="AK429" s="252"/>
      <c r="AL429" s="252"/>
      <c r="AM429" s="252"/>
      <c r="AN429" s="252"/>
      <c r="AO429" s="252"/>
      <c r="AP429" s="252"/>
      <c r="AQ429" s="252"/>
      <c r="AR429" s="252"/>
      <c r="AS429" s="252"/>
      <c r="AT429" s="252"/>
      <c r="AU429" s="252"/>
      <c r="AV429" s="252"/>
      <c r="AW429" s="252"/>
      <c r="AX429" s="252"/>
      <c r="AY429" s="252"/>
      <c r="AZ429" s="252"/>
      <c r="BA429" s="252"/>
      <c r="BB429" s="252"/>
      <c r="BC429" s="252"/>
      <c r="BD429" s="252"/>
      <c r="BE429" s="252"/>
      <c r="BF429" s="252"/>
    </row>
    <row r="430" spans="1:58" x14ac:dyDescent="0.3">
      <c r="A430" s="31"/>
      <c r="D430" s="201"/>
      <c r="E430" s="201"/>
      <c r="F430" s="201"/>
      <c r="G430" s="201"/>
      <c r="H430" s="201"/>
      <c r="I430" s="201"/>
      <c r="J430" s="201"/>
      <c r="AJ430" s="252"/>
      <c r="AK430" s="252"/>
      <c r="AL430" s="252"/>
      <c r="AM430" s="252"/>
      <c r="AN430" s="252"/>
      <c r="AO430" s="252"/>
      <c r="AP430" s="252"/>
      <c r="AQ430" s="252"/>
      <c r="AR430" s="252"/>
      <c r="AS430" s="252"/>
      <c r="AT430" s="252"/>
      <c r="AU430" s="252"/>
      <c r="AV430" s="252"/>
      <c r="AW430" s="252"/>
      <c r="AX430" s="252"/>
      <c r="AY430" s="252"/>
      <c r="AZ430" s="252"/>
      <c r="BA430" s="252"/>
      <c r="BB430" s="252"/>
      <c r="BC430" s="252"/>
      <c r="BD430" s="252"/>
      <c r="BE430" s="252"/>
      <c r="BF430" s="252"/>
    </row>
    <row r="431" spans="1:58" x14ac:dyDescent="0.3">
      <c r="A431" s="31"/>
      <c r="D431" s="201"/>
      <c r="E431" s="201"/>
      <c r="F431" s="201"/>
      <c r="G431" s="201"/>
      <c r="H431" s="201"/>
      <c r="I431" s="201"/>
      <c r="J431" s="201"/>
      <c r="AJ431" s="252"/>
      <c r="AK431" s="252"/>
      <c r="AL431" s="252"/>
      <c r="AM431" s="252"/>
      <c r="AN431" s="252"/>
      <c r="AO431" s="252"/>
      <c r="AP431" s="252"/>
      <c r="AQ431" s="252"/>
      <c r="AR431" s="252"/>
      <c r="AS431" s="252"/>
      <c r="AT431" s="252"/>
      <c r="AU431" s="252"/>
      <c r="AV431" s="252"/>
      <c r="AW431" s="252"/>
      <c r="AX431" s="252"/>
      <c r="AY431" s="252"/>
      <c r="AZ431" s="252"/>
      <c r="BA431" s="252"/>
      <c r="BB431" s="252"/>
      <c r="BC431" s="252"/>
      <c r="BD431" s="252"/>
      <c r="BE431" s="252"/>
      <c r="BF431" s="252"/>
    </row>
    <row r="432" spans="1:58" x14ac:dyDescent="0.3">
      <c r="A432" s="31"/>
      <c r="D432" s="201"/>
      <c r="E432" s="201"/>
      <c r="F432" s="201"/>
      <c r="G432" s="201"/>
      <c r="H432" s="201"/>
      <c r="I432" s="201"/>
      <c r="J432" s="201"/>
      <c r="AJ432" s="252"/>
      <c r="AK432" s="252"/>
      <c r="AL432" s="252"/>
      <c r="AM432" s="252"/>
      <c r="AN432" s="252"/>
      <c r="AO432" s="252"/>
      <c r="AP432" s="252"/>
      <c r="AQ432" s="252"/>
      <c r="AR432" s="252"/>
      <c r="AS432" s="252"/>
      <c r="AT432" s="252"/>
      <c r="AU432" s="252"/>
      <c r="AV432" s="252"/>
      <c r="AW432" s="252"/>
      <c r="AX432" s="252"/>
      <c r="AY432" s="252"/>
      <c r="AZ432" s="252"/>
      <c r="BA432" s="252"/>
      <c r="BB432" s="252"/>
      <c r="BC432" s="252"/>
      <c r="BD432" s="252"/>
      <c r="BE432" s="252"/>
      <c r="BF432" s="252"/>
    </row>
    <row r="433" spans="1:58" x14ac:dyDescent="0.3">
      <c r="A433" s="31"/>
      <c r="D433" s="201"/>
      <c r="E433" s="201"/>
      <c r="F433" s="201"/>
      <c r="G433" s="201"/>
      <c r="H433" s="201"/>
      <c r="I433" s="201"/>
      <c r="J433" s="201"/>
      <c r="AJ433" s="252"/>
      <c r="AK433" s="252"/>
      <c r="AL433" s="252"/>
      <c r="AM433" s="252"/>
      <c r="AN433" s="252"/>
      <c r="AO433" s="252"/>
      <c r="AP433" s="252"/>
      <c r="AQ433" s="252"/>
      <c r="AR433" s="252"/>
      <c r="AS433" s="252"/>
      <c r="AT433" s="252"/>
      <c r="AU433" s="252"/>
      <c r="AV433" s="252"/>
      <c r="AW433" s="252"/>
      <c r="AX433" s="252"/>
      <c r="AY433" s="252"/>
      <c r="AZ433" s="252"/>
      <c r="BA433" s="252"/>
      <c r="BB433" s="252"/>
      <c r="BC433" s="252"/>
      <c r="BD433" s="252"/>
      <c r="BE433" s="252"/>
      <c r="BF433" s="252"/>
    </row>
    <row r="434" spans="1:58" x14ac:dyDescent="0.3">
      <c r="A434" s="31"/>
      <c r="D434" s="201"/>
      <c r="E434" s="201"/>
      <c r="F434" s="201"/>
      <c r="G434" s="201"/>
      <c r="H434" s="201"/>
      <c r="I434" s="201"/>
      <c r="J434" s="201"/>
      <c r="AJ434" s="252"/>
      <c r="AK434" s="252"/>
      <c r="AL434" s="252"/>
      <c r="AM434" s="252"/>
      <c r="AN434" s="252"/>
      <c r="AO434" s="252"/>
      <c r="AP434" s="252"/>
      <c r="AQ434" s="252"/>
      <c r="AR434" s="252"/>
      <c r="AS434" s="252"/>
      <c r="AT434" s="252"/>
      <c r="AU434" s="252"/>
      <c r="AV434" s="252"/>
      <c r="AW434" s="252"/>
      <c r="AX434" s="252"/>
      <c r="AY434" s="252"/>
      <c r="AZ434" s="252"/>
      <c r="BA434" s="252"/>
      <c r="BB434" s="252"/>
      <c r="BC434" s="252"/>
      <c r="BD434" s="252"/>
      <c r="BE434" s="252"/>
      <c r="BF434" s="252"/>
    </row>
    <row r="435" spans="1:58" x14ac:dyDescent="0.3">
      <c r="A435" s="31"/>
      <c r="D435" s="201"/>
      <c r="E435" s="201"/>
      <c r="F435" s="201"/>
      <c r="G435" s="201"/>
      <c r="H435" s="201"/>
      <c r="I435" s="201"/>
      <c r="J435" s="201"/>
      <c r="AJ435" s="252"/>
      <c r="AK435" s="252"/>
      <c r="AL435" s="252"/>
      <c r="AM435" s="252"/>
      <c r="AN435" s="252"/>
      <c r="AO435" s="252"/>
      <c r="AP435" s="252"/>
      <c r="AQ435" s="252"/>
      <c r="AR435" s="252"/>
      <c r="AS435" s="252"/>
      <c r="AT435" s="252"/>
      <c r="AU435" s="252"/>
      <c r="AV435" s="252"/>
      <c r="AW435" s="252"/>
      <c r="AX435" s="252"/>
      <c r="AY435" s="252"/>
      <c r="AZ435" s="252"/>
      <c r="BA435" s="252"/>
      <c r="BB435" s="252"/>
      <c r="BC435" s="252"/>
      <c r="BD435" s="252"/>
      <c r="BE435" s="252"/>
      <c r="BF435" s="252"/>
    </row>
    <row r="436" spans="1:58" x14ac:dyDescent="0.3">
      <c r="A436" s="31"/>
      <c r="D436" s="201"/>
      <c r="E436" s="201"/>
      <c r="F436" s="201"/>
      <c r="G436" s="201"/>
      <c r="H436" s="201"/>
      <c r="I436" s="201"/>
      <c r="J436" s="201"/>
      <c r="AJ436" s="252"/>
      <c r="AK436" s="252"/>
      <c r="AL436" s="252"/>
      <c r="AM436" s="252"/>
      <c r="AN436" s="252"/>
      <c r="AO436" s="252"/>
      <c r="AP436" s="252"/>
      <c r="AQ436" s="252"/>
      <c r="AR436" s="252"/>
      <c r="AS436" s="252"/>
      <c r="AT436" s="252"/>
      <c r="AU436" s="252"/>
      <c r="AV436" s="252"/>
      <c r="AW436" s="252"/>
      <c r="AX436" s="252"/>
      <c r="AY436" s="252"/>
      <c r="AZ436" s="252"/>
      <c r="BA436" s="252"/>
      <c r="BB436" s="252"/>
      <c r="BC436" s="252"/>
      <c r="BD436" s="252"/>
      <c r="BE436" s="252"/>
      <c r="BF436" s="252"/>
    </row>
    <row r="437" spans="1:58" x14ac:dyDescent="0.3">
      <c r="A437" s="31"/>
      <c r="D437" s="201"/>
      <c r="E437" s="201"/>
      <c r="F437" s="201"/>
      <c r="G437" s="201"/>
      <c r="H437" s="201"/>
      <c r="I437" s="201"/>
      <c r="J437" s="201"/>
      <c r="AJ437" s="252"/>
      <c r="AK437" s="252"/>
      <c r="AL437" s="252"/>
      <c r="AM437" s="252"/>
      <c r="AN437" s="252"/>
      <c r="AO437" s="252"/>
      <c r="AP437" s="252"/>
      <c r="AQ437" s="252"/>
      <c r="AR437" s="252"/>
      <c r="AS437" s="252"/>
      <c r="AT437" s="252"/>
      <c r="AU437" s="252"/>
      <c r="AV437" s="252"/>
      <c r="AW437" s="252"/>
      <c r="AX437" s="252"/>
      <c r="AY437" s="252"/>
      <c r="AZ437" s="252"/>
      <c r="BA437" s="252"/>
      <c r="BB437" s="252"/>
      <c r="BC437" s="252"/>
      <c r="BD437" s="252"/>
      <c r="BE437" s="252"/>
      <c r="BF437" s="252"/>
    </row>
    <row r="438" spans="1:58" x14ac:dyDescent="0.3">
      <c r="A438" s="31"/>
      <c r="D438" s="201"/>
      <c r="E438" s="201"/>
      <c r="F438" s="201"/>
      <c r="G438" s="201"/>
      <c r="H438" s="201"/>
      <c r="I438" s="201"/>
      <c r="J438" s="201"/>
      <c r="AJ438" s="252"/>
      <c r="AK438" s="252"/>
      <c r="AL438" s="252"/>
      <c r="AM438" s="252"/>
      <c r="AN438" s="252"/>
      <c r="AO438" s="252"/>
      <c r="AP438" s="252"/>
      <c r="AQ438" s="252"/>
      <c r="AR438" s="252"/>
      <c r="AS438" s="252"/>
      <c r="AT438" s="252"/>
      <c r="AU438" s="252"/>
      <c r="AV438" s="252"/>
      <c r="AW438" s="252"/>
      <c r="AX438" s="252"/>
      <c r="AY438" s="252"/>
      <c r="AZ438" s="252"/>
      <c r="BA438" s="252"/>
      <c r="BB438" s="252"/>
      <c r="BC438" s="252"/>
      <c r="BD438" s="252"/>
      <c r="BE438" s="252"/>
      <c r="BF438" s="252"/>
    </row>
    <row r="439" spans="1:58" x14ac:dyDescent="0.3">
      <c r="A439" s="31"/>
      <c r="D439" s="201"/>
      <c r="E439" s="201"/>
      <c r="F439" s="201"/>
      <c r="G439" s="201"/>
      <c r="H439" s="201"/>
      <c r="I439" s="201"/>
      <c r="J439" s="201"/>
      <c r="AJ439" s="252"/>
      <c r="AK439" s="252"/>
      <c r="AL439" s="252"/>
      <c r="AM439" s="252"/>
      <c r="AN439" s="252"/>
      <c r="AO439" s="252"/>
      <c r="AP439" s="252"/>
      <c r="AQ439" s="252"/>
      <c r="AR439" s="252"/>
      <c r="AS439" s="252"/>
      <c r="AT439" s="252"/>
      <c r="AU439" s="252"/>
      <c r="AV439" s="252"/>
      <c r="AW439" s="252"/>
      <c r="AX439" s="252"/>
      <c r="AY439" s="252"/>
      <c r="AZ439" s="252"/>
      <c r="BA439" s="252"/>
      <c r="BB439" s="252"/>
      <c r="BC439" s="252"/>
      <c r="BD439" s="252"/>
      <c r="BE439" s="252"/>
      <c r="BF439" s="252"/>
    </row>
    <row r="440" spans="1:58" x14ac:dyDescent="0.3">
      <c r="A440" s="31"/>
      <c r="D440" s="201"/>
      <c r="E440" s="201"/>
      <c r="F440" s="201"/>
      <c r="G440" s="201"/>
      <c r="H440" s="201"/>
      <c r="I440" s="201"/>
      <c r="J440" s="201"/>
      <c r="AJ440" s="252"/>
      <c r="AK440" s="252"/>
      <c r="AL440" s="252"/>
      <c r="AM440" s="252"/>
      <c r="AN440" s="252"/>
      <c r="AO440" s="252"/>
      <c r="AP440" s="252"/>
      <c r="AQ440" s="252"/>
      <c r="AR440" s="252"/>
      <c r="AS440" s="252"/>
      <c r="AT440" s="252"/>
      <c r="AU440" s="252"/>
      <c r="AV440" s="252"/>
      <c r="AW440" s="252"/>
      <c r="AX440" s="252"/>
      <c r="AY440" s="252"/>
      <c r="AZ440" s="252"/>
      <c r="BA440" s="252"/>
      <c r="BB440" s="252"/>
      <c r="BC440" s="252"/>
      <c r="BD440" s="252"/>
      <c r="BE440" s="252"/>
      <c r="BF440" s="252"/>
    </row>
    <row r="441" spans="1:58" x14ac:dyDescent="0.3">
      <c r="A441" s="31"/>
      <c r="D441" s="201"/>
      <c r="E441" s="201"/>
      <c r="F441" s="201"/>
      <c r="G441" s="201"/>
      <c r="H441" s="201"/>
      <c r="I441" s="201"/>
      <c r="J441" s="201"/>
    </row>
    <row r="442" spans="1:58" x14ac:dyDescent="0.3">
      <c r="A442" s="31"/>
      <c r="D442" s="201"/>
      <c r="E442" s="201"/>
      <c r="F442" s="201"/>
      <c r="G442" s="201"/>
      <c r="H442" s="201"/>
      <c r="I442" s="201"/>
      <c r="J442" s="201"/>
    </row>
    <row r="443" spans="1:58" x14ac:dyDescent="0.3">
      <c r="A443" s="31"/>
      <c r="D443" s="201"/>
      <c r="E443" s="201"/>
      <c r="F443" s="201"/>
      <c r="G443" s="201"/>
      <c r="H443" s="201"/>
      <c r="I443" s="201"/>
      <c r="J443" s="201"/>
    </row>
    <row r="444" spans="1:58" x14ac:dyDescent="0.3">
      <c r="A444" s="31"/>
      <c r="D444" s="201"/>
      <c r="E444" s="201"/>
      <c r="F444" s="201"/>
      <c r="G444" s="201"/>
      <c r="H444" s="201"/>
      <c r="I444" s="201"/>
      <c r="J444" s="201"/>
    </row>
    <row r="445" spans="1:58" x14ac:dyDescent="0.3">
      <c r="A445" s="31"/>
      <c r="D445" s="201"/>
      <c r="E445" s="201"/>
      <c r="F445" s="201"/>
      <c r="G445" s="201"/>
      <c r="H445" s="201"/>
      <c r="I445" s="201"/>
      <c r="J445" s="201"/>
    </row>
    <row r="446" spans="1:58" x14ac:dyDescent="0.3">
      <c r="A446" s="31"/>
      <c r="D446" s="201"/>
      <c r="E446" s="201"/>
      <c r="F446" s="201"/>
      <c r="G446" s="201"/>
      <c r="H446" s="201"/>
      <c r="I446" s="201"/>
      <c r="J446" s="201"/>
    </row>
    <row r="447" spans="1:58" x14ac:dyDescent="0.3">
      <c r="A447" s="31"/>
      <c r="D447" s="201"/>
      <c r="E447" s="201"/>
      <c r="F447" s="201"/>
      <c r="G447" s="201"/>
      <c r="H447" s="201"/>
      <c r="I447" s="201"/>
      <c r="J447" s="201"/>
    </row>
  </sheetData>
  <phoneticPr fontId="3" type="noConversion"/>
  <conditionalFormatting sqref="V1:W1048576">
    <cfRule type="expression" dxfId="16" priority="10">
      <formula>IF($V1&lt;&gt;$W1,TRUE,FALSE)</formula>
    </cfRule>
  </conditionalFormatting>
  <conditionalFormatting sqref="Z1:AC1048576">
    <cfRule type="expression" dxfId="15" priority="8">
      <formula>IF($AA1&lt;&gt;$AD1,TRUE,FALSE)</formula>
    </cfRule>
  </conditionalFormatting>
  <conditionalFormatting sqref="X1:X1048576">
    <cfRule type="expression" dxfId="14" priority="518">
      <formula>IF($V1&lt;&gt;$X1,TRUE,FALSE)</formula>
    </cfRule>
  </conditionalFormatting>
  <conditionalFormatting sqref="AC1:AE1048576">
    <cfRule type="expression" dxfId="13" priority="7">
      <formula>$AD1="무한의 공간 도전"</formula>
    </cfRule>
  </conditionalFormatting>
  <conditionalFormatting sqref="A1">
    <cfRule type="expression" dxfId="12" priority="2">
      <formula>$N1=2</formula>
    </cfRule>
  </conditionalFormatting>
  <conditionalFormatting sqref="A1">
    <cfRule type="expression" dxfId="11" priority="1">
      <formula>IF(AND(ROW()&gt;=227,ROW()&lt;=298),TRUE,FALSE)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0"/>
  </sheetPr>
  <dimension ref="A1:AL472"/>
  <sheetViews>
    <sheetView workbookViewId="0"/>
  </sheetViews>
  <sheetFormatPr defaultRowHeight="12" x14ac:dyDescent="0.3"/>
  <cols>
    <col min="1" max="1" width="5.375" style="159" bestFit="1" customWidth="1"/>
    <col min="2" max="2" width="5.75" style="83" customWidth="1"/>
    <col min="3" max="3" width="11.625" style="75" hidden="1" customWidth="1"/>
    <col min="4" max="4" width="7.5" style="144" hidden="1" customWidth="1"/>
    <col min="5" max="5" width="8.625" style="144" customWidth="1"/>
    <col min="6" max="6" width="9.375" style="182" customWidth="1"/>
    <col min="7" max="7" width="7.625" style="75" customWidth="1"/>
    <col min="8" max="8" width="8" style="75" customWidth="1"/>
    <col min="9" max="9" width="8.625" style="144" customWidth="1"/>
    <col min="10" max="10" width="8" style="182" customWidth="1"/>
    <col min="11" max="11" width="8" style="75" customWidth="1"/>
    <col min="12" max="12" width="19.25" style="155" customWidth="1"/>
    <col min="13" max="13" width="26.25" style="77" bestFit="1" customWidth="1"/>
    <col min="14" max="14" width="4.75" style="77" bestFit="1" customWidth="1"/>
    <col min="15" max="15" width="22.5" style="150" customWidth="1"/>
    <col min="16" max="16" width="16.875" style="138" bestFit="1" customWidth="1"/>
    <col min="17" max="17" width="12.75" style="76" bestFit="1" customWidth="1"/>
    <col min="18" max="18" width="15" style="158" bestFit="1" customWidth="1"/>
    <col min="19" max="19" width="10" style="149" bestFit="1" customWidth="1"/>
    <col min="20" max="20" width="13.125" style="157" customWidth="1"/>
    <col min="21" max="21" width="31.375" style="161" customWidth="1"/>
    <col min="22" max="22" width="12.125" style="157" customWidth="1"/>
    <col min="23" max="23" width="11.75" style="75" customWidth="1"/>
    <col min="24" max="24" width="9.75" style="157" bestFit="1" customWidth="1"/>
    <col min="25" max="25" width="12.25" style="157" customWidth="1"/>
    <col min="26" max="26" width="12.5" style="157" bestFit="1" customWidth="1"/>
    <col min="27" max="27" width="20.25" style="157" customWidth="1"/>
    <col min="28" max="28" width="9.25" style="75" bestFit="1" customWidth="1"/>
    <col min="29" max="29" width="12.25" style="75" bestFit="1" customWidth="1"/>
    <col min="30" max="30" width="12.5" style="75" bestFit="1" customWidth="1"/>
    <col min="31" max="31" width="15.25" style="75" bestFit="1" customWidth="1"/>
    <col min="32" max="38" width="9" style="145"/>
    <col min="39" max="16384" width="9" style="148"/>
  </cols>
  <sheetData>
    <row r="1" spans="1:38" s="191" customFormat="1" x14ac:dyDescent="0.3">
      <c r="A1" s="282" t="s">
        <v>2443</v>
      </c>
      <c r="B1" s="83" t="s">
        <v>545</v>
      </c>
      <c r="C1" s="83" t="s">
        <v>3321</v>
      </c>
      <c r="D1" s="192" t="s">
        <v>3320</v>
      </c>
      <c r="E1" s="192" t="s">
        <v>2442</v>
      </c>
      <c r="F1" s="179" t="s">
        <v>8643</v>
      </c>
      <c r="G1" s="146" t="s">
        <v>8641</v>
      </c>
      <c r="H1" s="146" t="s">
        <v>14053</v>
      </c>
      <c r="I1" s="192" t="s">
        <v>8640</v>
      </c>
      <c r="J1" s="179" t="s">
        <v>8642</v>
      </c>
      <c r="K1" s="146" t="s">
        <v>9270</v>
      </c>
      <c r="L1" s="152" t="s">
        <v>8616</v>
      </c>
      <c r="M1" s="162" t="s">
        <v>2496</v>
      </c>
      <c r="N1" s="162" t="s">
        <v>2330</v>
      </c>
      <c r="O1" s="147" t="s">
        <v>2444</v>
      </c>
      <c r="P1" s="137" t="s">
        <v>2334</v>
      </c>
      <c r="Q1" s="162" t="s">
        <v>2335</v>
      </c>
      <c r="R1" s="156" t="s">
        <v>8446</v>
      </c>
      <c r="S1" s="83" t="s">
        <v>2336</v>
      </c>
      <c r="T1" s="159" t="s">
        <v>8619</v>
      </c>
      <c r="U1" s="160" t="s">
        <v>2615</v>
      </c>
      <c r="V1" s="159" t="s">
        <v>2611</v>
      </c>
      <c r="W1" s="83" t="s">
        <v>2612</v>
      </c>
      <c r="X1" s="159" t="s">
        <v>2618</v>
      </c>
      <c r="Y1" s="159" t="s">
        <v>21</v>
      </c>
      <c r="Z1" s="159" t="s">
        <v>23</v>
      </c>
      <c r="AA1" s="159" t="s">
        <v>2620</v>
      </c>
      <c r="AB1" s="83" t="s">
        <v>2619</v>
      </c>
      <c r="AC1" s="83" t="s">
        <v>25</v>
      </c>
      <c r="AD1" s="83" t="s">
        <v>2755</v>
      </c>
      <c r="AE1" s="83" t="s">
        <v>2620</v>
      </c>
      <c r="AF1" s="190"/>
      <c r="AG1" s="190"/>
      <c r="AH1" s="190"/>
      <c r="AI1" s="190"/>
      <c r="AJ1" s="190"/>
      <c r="AK1" s="190"/>
      <c r="AL1" s="190"/>
    </row>
    <row r="2" spans="1:38" x14ac:dyDescent="0.3">
      <c r="A2" s="283">
        <f>ROW()-1</f>
        <v>1</v>
      </c>
      <c r="B2" s="83">
        <f>COUNTIF($N$1:N1,2)+1</f>
        <v>1</v>
      </c>
      <c r="C2" s="75" t="e">
        <f>VLOOKUP(B2,#REF!,3)</f>
        <v>#REF!</v>
      </c>
      <c r="D2" s="193" t="e">
        <f>VLOOKUP(B2,#REF!,5)</f>
        <v>#REF!</v>
      </c>
      <c r="E2" s="193" t="str" cm="1">
        <f t="array" ref="E2">IFERROR(INDEX(Ref_경험치테이블_List,MATCH(F2,Ref_경험치테이블_직업경험치,1)+1,1),1) &amp; " (" &amp;
IFERROR(ROUND((F2-INDEX(Ref_경험치테이블_List,MATCH(F2,Ref_경험치테이블_직업경험치,1),2))/(INDEX(Ref_경험치테이블_List,MATCH(F2,Ref_경험치테이블_직업경험치,1)+1,2)-INDEX(Ref_경험치테이블_List,MATCH(F2,Ref_경험치테이블_직업경험치,1),2)),2)*100,0)
&amp;"%)"</f>
        <v>1 (0%)</v>
      </c>
      <c r="F2" s="180">
        <f>G2+H2</f>
        <v>50</v>
      </c>
      <c r="G2" s="285">
        <v>50</v>
      </c>
      <c r="H2" s="165">
        <v>0</v>
      </c>
      <c r="I2" s="213" t="str" cm="1">
        <f t="array" ref="I2">IFERROR(INDEX(Ref_경험치테이블_List,MATCH(J2,Ref_경험치테이블_일반경험치,1)+1,1),1)&amp;" ("&amp;
IFERROR(ROUND((J2-INDEX(Ref_경험치테이블_List,MATCH(J2,Ref_경험치테이블_일반경험치,1),3))/(INDEX(Ref_경험치테이블_List,MATCH(J2,Ref_경험치테이블_일반경험치,1)+1,3)-INDEX(Ref_경험치테이블_List,MATCH(J2,Ref_경험치테이블_일반경험치,1),3)),2)*100,0)
&amp;"%)"</f>
        <v>1 (0%)</v>
      </c>
      <c r="J2" s="214">
        <f>K2</f>
        <v>63</v>
      </c>
      <c r="K2" s="223">
        <v>63</v>
      </c>
      <c r="L2" s="153" t="s">
        <v>2868</v>
      </c>
      <c r="M2" s="77" t="s">
        <v>9275</v>
      </c>
      <c r="N2" s="77">
        <v>67</v>
      </c>
      <c r="O2" s="150" t="str">
        <f t="shared" ref="O2:O55" si="0">IFERROR(INDEX(퀘스트타입_List,MATCH(N2,퀘스트타입_Row,0),3),)</f>
        <v>셰어 캐릭터 고용 횟수</v>
      </c>
      <c r="P2" s="138" t="str">
        <f t="shared" ref="P2:P55" si="1">IFERROR(INDEX(퀘스트타입_List,MATCH(N2,퀘스트타입_Row,0),4),)&amp;" / "&amp;IFERROR(INDEX(퀘스트타입_List,MATCH(N2,퀘스트타입_Row,0),5),)</f>
        <v>- / count</v>
      </c>
      <c r="Q2" s="77">
        <v>0</v>
      </c>
      <c r="R2" s="157">
        <f t="shared" ref="R2:R65" si="2">IF(N2=14,IFERROR(VLOOKUP(Q2,Ref_아이템테이블_List,5,FALSE),"없는 아이템"),IF(N2=42,INDEX(Ref_몬스터테이블_List,MATCH(INDEX(Ref_스테이지테이블_List,MATCH(B2,Ref_스테이지테이블_Row,0),30),Ref_몬스터테이블_Row,0),8),))</f>
        <v>0</v>
      </c>
      <c r="S2" s="149">
        <v>1</v>
      </c>
      <c r="T2" s="157" t="s">
        <v>2868</v>
      </c>
      <c r="U2" s="161" t="str">
        <f t="shared" ref="U2:U22" si="3">INDEX(퀘스트_shortcut_type_List,MATCH(T2,퀘스트_shortcut_type_name,0),2)&amp;" / "&amp;INDEX(퀘스트_shortcut_type_List,MATCH(T2,퀘스트_shortcut_type_name,0),3)</f>
        <v xml:space="preserve">셰어 / </v>
      </c>
      <c r="V2" s="157">
        <v>0</v>
      </c>
      <c r="W2" s="75" t="s">
        <v>2871</v>
      </c>
      <c r="X2" s="157" t="s">
        <v>672</v>
      </c>
      <c r="Y2" s="157">
        <v>0</v>
      </c>
      <c r="Z2" s="157">
        <v>0</v>
      </c>
      <c r="AA2" s="157">
        <f t="shared" ref="AA2:AA54" si="4">IF(X2="아이템",IFERROR(VLOOKUP(Y2,Ref_아이템테이블_List,5,FALSE),"없는 아이템"),IF(X2="동료",IFERROR(VLOOKUP(Y2,Ref_동료테이블_List,5,FALSE),"없는 동료"),))</f>
        <v>0</v>
      </c>
      <c r="AB2" s="75" t="s">
        <v>672</v>
      </c>
      <c r="AC2" s="75">
        <v>0</v>
      </c>
      <c r="AD2" s="75">
        <v>0</v>
      </c>
      <c r="AE2" s="75">
        <f t="shared" ref="AE2:AE55" si="5">IF(AB2="아이템",IFERROR(VLOOKUP(AC2,Ref_아이템테이블_List,5,FALSE),"없는 아이템"),IF(AB2="동료",IFERROR(VLOOKUP(AC2,Ref_동료테이블_List,5,FALSE),"없는 동료"),))</f>
        <v>0</v>
      </c>
    </row>
    <row r="3" spans="1:38" x14ac:dyDescent="0.3">
      <c r="A3" s="283">
        <f t="shared" ref="A3:A64" si="6">ROW()-1</f>
        <v>2</v>
      </c>
      <c r="B3" s="83">
        <f>COUNTIF($N$1:N2,2)+1</f>
        <v>1</v>
      </c>
      <c r="C3" s="75" t="e">
        <f>VLOOKUP(B3,#REF!,3)</f>
        <v>#REF!</v>
      </c>
      <c r="D3" s="193" t="e">
        <f>VLOOKUP(B3,#REF!,5)</f>
        <v>#REF!</v>
      </c>
      <c r="E3" s="193" t="str" cm="1">
        <f t="array" ref="E3">IFERROR(INDEX(Ref_경험치테이블_List,MATCH(F3,Ref_경험치테이블_직업경험치,1)+1,1),1) &amp; " (" &amp;
IFERROR(ROUND((F3-INDEX(Ref_경험치테이블_List,MATCH(F3,Ref_경험치테이블_직업경험치,1),2))/(INDEX(Ref_경험치테이블_List,MATCH(F3,Ref_경험치테이블_직업경험치,1)+1,2)-INDEX(Ref_경험치테이블_List,MATCH(F3,Ref_경험치테이블_직업경험치,1),2)),2)*100,0)
&amp;"%)"</f>
        <v>1 (0%)</v>
      </c>
      <c r="F3" s="181">
        <f>G3+F2+H3</f>
        <v>150</v>
      </c>
      <c r="G3" s="285">
        <f>G2+((ROW()-2)*50)</f>
        <v>100</v>
      </c>
      <c r="H3" s="165">
        <v>0</v>
      </c>
      <c r="I3" s="213" t="str" cm="1">
        <f t="array" ref="I3">IFERROR(INDEX(Ref_경험치테이블_List,MATCH(J3,Ref_경험치테이블_일반경험치,1)+1,1),1)&amp;" ("&amp;
IFERROR(ROUND((J3-INDEX(Ref_경험치테이블_List,MATCH(J3,Ref_경험치테이블_일반경험치,1),3))/(INDEX(Ref_경험치테이블_List,MATCH(J3,Ref_경험치테이블_일반경험치,1)+1,3)-INDEX(Ref_경험치테이블_List,MATCH(J3,Ref_경험치테이블_일반경험치,1),3)),2)*100,0)
&amp;"%)"</f>
        <v>1 (0%)</v>
      </c>
      <c r="J3" s="214">
        <f>J2+K3</f>
        <v>188</v>
      </c>
      <c r="K3" s="223">
        <v>125</v>
      </c>
      <c r="L3" s="153"/>
      <c r="M3" s="77" t="s">
        <v>2884</v>
      </c>
      <c r="N3" s="77">
        <v>42</v>
      </c>
      <c r="O3" s="150" t="str">
        <f t="shared" si="0"/>
        <v>특정 몬스터 그룹 처치 수</v>
      </c>
      <c r="P3" s="138" t="str">
        <f t="shared" si="1"/>
        <v>monster_group / count</v>
      </c>
      <c r="Q3" s="151">
        <f>IF(N3=2,INDEX(Ref_스테이지테이블_List,MATCH(B3,Ref_스테이지테이블_Row,0),9),IF(N3=42,INDEX(Ref_몬스터테이블_List,MATCH(INDEX(Ref_스테이지테이블_List,MATCH(B3,Ref_스테이지테이블_Row,0),30),Ref_몬스터테이블_Row,0),4),"문제있"))</f>
        <v>1</v>
      </c>
      <c r="R3" s="157" t="str">
        <f t="shared" si="2"/>
        <v>소형</v>
      </c>
      <c r="S3" s="182">
        <f>INDEX(Ref!$GK$1:$GN$73,MATCH(B3,Ref!$GK$1:$GK$73,0),MATCH(R3,Ref!$GK$1:$GN$1,0))</f>
        <v>20</v>
      </c>
      <c r="T3" s="157" t="s">
        <v>3109</v>
      </c>
      <c r="U3" s="161" t="str">
        <f t="shared" si="3"/>
        <v>모험 / 스테이지 id</v>
      </c>
      <c r="V3" s="157">
        <v>1</v>
      </c>
      <c r="W3" s="75" t="s">
        <v>3108</v>
      </c>
      <c r="X3" s="157" t="s">
        <v>672</v>
      </c>
      <c r="Y3" s="157">
        <v>0</v>
      </c>
      <c r="Z3" s="157">
        <v>0</v>
      </c>
      <c r="AA3" s="157">
        <f t="shared" si="4"/>
        <v>0</v>
      </c>
      <c r="AB3" s="75" t="s">
        <v>672</v>
      </c>
      <c r="AC3" s="75">
        <v>0</v>
      </c>
      <c r="AD3" s="75">
        <v>0</v>
      </c>
      <c r="AE3" s="75">
        <f t="shared" si="5"/>
        <v>0</v>
      </c>
    </row>
    <row r="4" spans="1:38" x14ac:dyDescent="0.3">
      <c r="A4" s="283">
        <f t="shared" si="6"/>
        <v>3</v>
      </c>
      <c r="B4" s="83">
        <f>COUNTIF($N$1:N3,2)+1</f>
        <v>1</v>
      </c>
      <c r="C4" s="75" t="e">
        <f>VLOOKUP(B4,#REF!,3)</f>
        <v>#REF!</v>
      </c>
      <c r="D4" s="193" t="e">
        <f>VLOOKUP(B4,#REF!,5)</f>
        <v>#REF!</v>
      </c>
      <c r="E4" s="193" t="str" cm="1">
        <f t="array" ref="E4">IFERROR(INDEX(Ref_경험치테이블_List,MATCH(F4,Ref_경험치테이블_직업경험치,1)+1,1),1) &amp; " (" &amp;
IFERROR(ROUND((F4-INDEX(Ref_경험치테이블_List,MATCH(F4,Ref_경험치테이블_직업경험치,1),2))/(INDEX(Ref_경험치테이블_List,MATCH(F4,Ref_경험치테이블_직업경험치,1)+1,2)-INDEX(Ref_경험치테이블_List,MATCH(F4,Ref_경험치테이블_직업경험치,1),2)),2)*100,0)
&amp;"%)"</f>
        <v>1 (0%)</v>
      </c>
      <c r="F4" s="181">
        <f t="shared" ref="F4:F67" si="7">G4+F3+H4</f>
        <v>350</v>
      </c>
      <c r="G4" s="285">
        <f t="shared" ref="G4:G14" si="8">G3+((ROW()-2)*50)</f>
        <v>200</v>
      </c>
      <c r="H4" s="165">
        <v>0</v>
      </c>
      <c r="I4" s="213" t="str" cm="1">
        <f t="array" ref="I4">IFERROR(INDEX(Ref_경험치테이블_List,MATCH(J4,Ref_경험치테이블_일반경험치,1)+1,1),1)&amp;" ("&amp;
IFERROR(ROUND((J4-INDEX(Ref_경험치테이블_List,MATCH(J4,Ref_경험치테이블_일반경험치,1),3))/(INDEX(Ref_경험치테이블_List,MATCH(J4,Ref_경험치테이블_일반경험치,1)+1,3)-INDEX(Ref_경험치테이블_List,MATCH(J4,Ref_경험치테이블_일반경험치,1),3)),2)*100,0)
&amp;"%)"</f>
        <v>1 (0%)</v>
      </c>
      <c r="J4" s="214">
        <f t="shared" ref="J4:J67" si="9">J3+K4</f>
        <v>438</v>
      </c>
      <c r="K4" s="223">
        <v>250</v>
      </c>
      <c r="L4" s="153" t="s">
        <v>2864</v>
      </c>
      <c r="M4" s="77" t="s">
        <v>2885</v>
      </c>
      <c r="N4" s="77">
        <v>58</v>
      </c>
      <c r="O4" s="150" t="str">
        <f t="shared" si="0"/>
        <v>스킬 투자 횟수</v>
      </c>
      <c r="P4" s="138" t="str">
        <f t="shared" si="1"/>
        <v>- / count</v>
      </c>
      <c r="Q4" s="77">
        <v>0</v>
      </c>
      <c r="R4" s="157">
        <f t="shared" si="2"/>
        <v>0</v>
      </c>
      <c r="S4" s="149">
        <v>1</v>
      </c>
      <c r="T4" s="157" t="s">
        <v>612</v>
      </c>
      <c r="U4" s="161" t="str">
        <f t="shared" si="3"/>
        <v xml:space="preserve">스킬 / </v>
      </c>
      <c r="V4" s="157">
        <v>0</v>
      </c>
      <c r="W4" s="75" t="s">
        <v>4</v>
      </c>
      <c r="X4" s="157" t="s">
        <v>2616</v>
      </c>
      <c r="Y4" s="157">
        <v>1000</v>
      </c>
      <c r="Z4" s="157">
        <v>0</v>
      </c>
      <c r="AA4" s="157">
        <f t="shared" si="4"/>
        <v>0</v>
      </c>
      <c r="AB4" s="75" t="s">
        <v>672</v>
      </c>
      <c r="AC4" s="75">
        <v>0</v>
      </c>
      <c r="AD4" s="75">
        <v>0</v>
      </c>
      <c r="AE4" s="75">
        <f t="shared" si="5"/>
        <v>0</v>
      </c>
    </row>
    <row r="5" spans="1:38" x14ac:dyDescent="0.3">
      <c r="A5" s="283">
        <f t="shared" si="6"/>
        <v>4</v>
      </c>
      <c r="B5" s="83">
        <f>COUNTIF($N$1:N4,2)+1</f>
        <v>1</v>
      </c>
      <c r="C5" s="75" t="e">
        <f>VLOOKUP(B5,#REF!,3)</f>
        <v>#REF!</v>
      </c>
      <c r="D5" s="193" t="e">
        <f>VLOOKUP(B5,#REF!,5)</f>
        <v>#REF!</v>
      </c>
      <c r="E5" s="193" t="str" cm="1">
        <f t="array" ref="E5">IFERROR(INDEX(Ref_경험치테이블_List,MATCH(F5,Ref_경험치테이블_직업경험치,1)+1,1),1) &amp; " (" &amp;
IFERROR(ROUND((F5-INDEX(Ref_경험치테이블_List,MATCH(F5,Ref_경험치테이블_직업경험치,1),2))/(INDEX(Ref_경험치테이블_List,MATCH(F5,Ref_경험치테이블_직업경험치,1)+1,2)-INDEX(Ref_경험치테이블_List,MATCH(F5,Ref_경험치테이블_직업경험치,1),2)),2)*100,0)
&amp;"%)"</f>
        <v>2 (27%)</v>
      </c>
      <c r="F5" s="181">
        <f t="shared" si="7"/>
        <v>700</v>
      </c>
      <c r="G5" s="285">
        <f t="shared" si="8"/>
        <v>350</v>
      </c>
      <c r="H5" s="165">
        <v>0</v>
      </c>
      <c r="I5" s="213" t="str" cm="1">
        <f t="array" ref="I5">IFERROR(INDEX(Ref_경험치테이블_List,MATCH(J5,Ref_경험치테이블_일반경험치,1)+1,1),1)&amp;" ("&amp;
IFERROR(ROUND((J5-INDEX(Ref_경험치테이블_List,MATCH(J5,Ref_경험치테이블_일반경험치,1),3))/(INDEX(Ref_경험치테이블_List,MATCH(J5,Ref_경험치테이블_일반경험치,1)+1,3)-INDEX(Ref_경험치테이블_List,MATCH(J5,Ref_경험치테이블_일반경험치,1),3)),2)*100,0)
&amp;"%)"</f>
        <v>2 (28%)</v>
      </c>
      <c r="J5" s="214">
        <f t="shared" si="9"/>
        <v>876</v>
      </c>
      <c r="K5" s="223">
        <v>438</v>
      </c>
      <c r="L5" s="153"/>
      <c r="M5" s="77" t="s">
        <v>2886</v>
      </c>
      <c r="N5" s="77">
        <v>14</v>
      </c>
      <c r="O5" s="150" t="str">
        <f t="shared" si="0"/>
        <v>특정 아이템 획득 수</v>
      </c>
      <c r="P5" s="138" t="str">
        <f t="shared" si="1"/>
        <v>item_id / count</v>
      </c>
      <c r="Q5" s="151">
        <f>IF(N5=2,INDEX(Ref_스테이지테이블_List,MATCH(B5,Ref_스테이지테이블_Row,0),9),IF(N5=42,INDEX(Ref_몬스터테이블_List,MATCH(INDEX(Ref_스테이지테이블_List,MATCH(B5,Ref_스테이지테이블_Row,0),30),Ref_몬스터테이블_Row,0),4),IF(N5=14,INDEX(Ref_스테이지테이블_List,MATCH(B5,Ref_스테이지테이블_Row,0),38),"문제있")))</f>
        <v>94005</v>
      </c>
      <c r="R5" s="157" t="str">
        <f t="shared" si="2"/>
        <v>젤로피</v>
      </c>
      <c r="S5" s="149">
        <v>1</v>
      </c>
      <c r="T5" s="157" t="s">
        <v>3109</v>
      </c>
      <c r="U5" s="161" t="str">
        <f t="shared" si="3"/>
        <v>모험 / 스테이지 id</v>
      </c>
      <c r="V5" s="157">
        <v>1</v>
      </c>
      <c r="W5" s="75" t="s">
        <v>2871</v>
      </c>
      <c r="X5" s="157" t="s">
        <v>2617</v>
      </c>
      <c r="Y5" s="157">
        <v>80002</v>
      </c>
      <c r="Z5" s="157">
        <v>1</v>
      </c>
      <c r="AA5" s="157" t="str">
        <f t="shared" si="4"/>
        <v>숟가락</v>
      </c>
      <c r="AB5" s="75" t="s">
        <v>672</v>
      </c>
      <c r="AC5" s="75">
        <v>0</v>
      </c>
      <c r="AD5" s="75">
        <v>0</v>
      </c>
      <c r="AE5" s="75">
        <f t="shared" si="5"/>
        <v>0</v>
      </c>
    </row>
    <row r="6" spans="1:38" x14ac:dyDescent="0.3">
      <c r="A6" s="283">
        <f t="shared" si="6"/>
        <v>5</v>
      </c>
      <c r="B6" s="83">
        <f>COUNTIF($N$1:N5,2)+1</f>
        <v>1</v>
      </c>
      <c r="C6" s="75" t="e">
        <f>VLOOKUP(B6,#REF!,3)</f>
        <v>#REF!</v>
      </c>
      <c r="D6" s="193" t="e">
        <f>VLOOKUP(B6,#REF!,5)</f>
        <v>#REF!</v>
      </c>
      <c r="E6" s="193" t="str" cm="1">
        <f t="array" ref="E6">IFERROR(INDEX(Ref_경험치테이블_List,MATCH(F6,Ref_경험치테이블_직업경험치,1)+1,1),1) &amp; " (" &amp;
IFERROR(ROUND((F6-INDEX(Ref_경험치테이블_List,MATCH(F6,Ref_경험치테이블_직업경험치,1),2))/(INDEX(Ref_경험치테이블_List,MATCH(F6,Ref_경험치테이블_직업경험치,1)+1,2)-INDEX(Ref_경험치테이블_List,MATCH(F6,Ref_경험치테이블_직업경험치,1),2)),2)*100,0)
&amp;"%)"</f>
        <v>2 (84%)</v>
      </c>
      <c r="F6" s="181">
        <f t="shared" si="7"/>
        <v>1250</v>
      </c>
      <c r="G6" s="285">
        <f t="shared" si="8"/>
        <v>550</v>
      </c>
      <c r="H6" s="165">
        <v>0</v>
      </c>
      <c r="I6" s="213" t="str" cm="1">
        <f t="array" ref="I6">IFERROR(INDEX(Ref_경험치테이블_List,MATCH(J6,Ref_경험치테이블_일반경험치,1)+1,1),1)&amp;" ("&amp;
IFERROR(ROUND((J6-INDEX(Ref_경험치테이블_List,MATCH(J6,Ref_경험치테이블_일반경험치,1),3))/(INDEX(Ref_경험치테이블_List,MATCH(J6,Ref_경험치테이블_일반경험치,1)+1,3)-INDEX(Ref_경험치테이블_List,MATCH(J6,Ref_경험치테이블_일반경험치,1),3)),2)*100,0)
&amp;"%)"</f>
        <v>2 (86%)</v>
      </c>
      <c r="J6" s="214">
        <f t="shared" si="9"/>
        <v>1564</v>
      </c>
      <c r="K6" s="223">
        <v>688</v>
      </c>
      <c r="L6" s="153"/>
      <c r="M6" s="77" t="s">
        <v>582</v>
      </c>
      <c r="N6" s="77">
        <v>51</v>
      </c>
      <c r="O6" s="150" t="str">
        <f t="shared" si="0"/>
        <v>장비 장착 1회</v>
      </c>
      <c r="P6" s="138" t="str">
        <f t="shared" si="1"/>
        <v>- / count</v>
      </c>
      <c r="Q6" s="77">
        <v>0</v>
      </c>
      <c r="R6" s="157">
        <f t="shared" si="2"/>
        <v>0</v>
      </c>
      <c r="S6" s="149">
        <v>1</v>
      </c>
      <c r="T6" s="157" t="s">
        <v>3145</v>
      </c>
      <c r="U6" s="161" t="str">
        <f t="shared" ref="U6:U7" si="10">INDEX(퀘스트_shortcut_type_List,MATCH(T6,퀘스트_shortcut_type_name,0),2)&amp;" / "&amp;INDEX(퀘스트_shortcut_type_List,MATCH(T6,퀘스트_shortcut_type_name,0),3)</f>
        <v>가방 / 0(장비), 1(카드), 2(재료), 3(소비), 4(상자)</v>
      </c>
      <c r="V6" s="157">
        <v>0</v>
      </c>
      <c r="W6" s="75" t="s">
        <v>2854</v>
      </c>
      <c r="X6" s="157" t="s">
        <v>2616</v>
      </c>
      <c r="Y6" s="157">
        <v>2000</v>
      </c>
      <c r="Z6" s="157">
        <v>0</v>
      </c>
      <c r="AA6" s="157">
        <f t="shared" si="4"/>
        <v>0</v>
      </c>
      <c r="AB6" s="75" t="s">
        <v>672</v>
      </c>
      <c r="AC6" s="75">
        <v>0</v>
      </c>
      <c r="AD6" s="75">
        <v>0</v>
      </c>
      <c r="AE6" s="75">
        <f t="shared" ref="AE6" si="11">IF(AB6="아이템",IFERROR(VLOOKUP(AC6,Ref_아이템테이블_List,5,FALSE),"없는 아이템"),IF(AB6="동료",IFERROR(VLOOKUP(AC6,Ref_동료테이블_List,5,FALSE),"없는 동료"),))</f>
        <v>0</v>
      </c>
    </row>
    <row r="7" spans="1:38" x14ac:dyDescent="0.3">
      <c r="A7" s="283">
        <f t="shared" si="6"/>
        <v>6</v>
      </c>
      <c r="B7" s="83">
        <f>COUNTIF($N$1:N6,2)+1</f>
        <v>1</v>
      </c>
      <c r="C7" s="75" t="e">
        <f>VLOOKUP(B7,#REF!,3)</f>
        <v>#REF!</v>
      </c>
      <c r="D7" s="193" t="e">
        <f>VLOOKUP(B7,#REF!,5)</f>
        <v>#REF!</v>
      </c>
      <c r="E7" s="193" t="str" cm="1">
        <f t="array" ref="E7">IFERROR(INDEX(Ref_경험치테이블_List,MATCH(F7,Ref_경험치테이블_직업경험치,1)+1,1),1) &amp; " (" &amp;
IFERROR(ROUND((F7-INDEX(Ref_경험치테이블_List,MATCH(F7,Ref_경험치테이블_직업경험치,1),2))/(INDEX(Ref_경험치테이블_List,MATCH(F7,Ref_경험치테이블_직업경험치,1)+1,2)-INDEX(Ref_경험치테이블_List,MATCH(F7,Ref_경험치테이블_직업경험치,1),2)),2)*100,0)
&amp;"%)"</f>
        <v>3 (31%)</v>
      </c>
      <c r="F7" s="181">
        <f t="shared" si="7"/>
        <v>2050</v>
      </c>
      <c r="G7" s="285">
        <f t="shared" si="8"/>
        <v>800</v>
      </c>
      <c r="H7" s="165">
        <v>0</v>
      </c>
      <c r="I7" s="213" t="str" cm="1">
        <f t="array" ref="I7">IFERROR(INDEX(Ref_경험치테이블_List,MATCH(J7,Ref_경험치테이블_일반경험치,1)+1,1),1)&amp;" ("&amp;
IFERROR(ROUND((J7-INDEX(Ref_경험치테이블_List,MATCH(J7,Ref_경험치테이블_일반경험치,1),3))/(INDEX(Ref_경험치테이블_List,MATCH(J7,Ref_경험치테이블_일반경험치,1)+1,3)-INDEX(Ref_경험치테이블_List,MATCH(J7,Ref_경험치테이블_일반경험치,1),3)),2)*100,0)
&amp;"%)"</f>
        <v>3 (34%)</v>
      </c>
      <c r="J7" s="214">
        <f t="shared" si="9"/>
        <v>2564</v>
      </c>
      <c r="K7" s="223">
        <v>1000</v>
      </c>
      <c r="L7" s="153" t="s">
        <v>2865</v>
      </c>
      <c r="M7" s="77" t="s">
        <v>2854</v>
      </c>
      <c r="N7" s="77">
        <v>20</v>
      </c>
      <c r="O7" s="150" t="str">
        <f t="shared" si="0"/>
        <v>장비템 강화 횟수</v>
      </c>
      <c r="P7" s="138" t="str">
        <f t="shared" si="1"/>
        <v>- / count</v>
      </c>
      <c r="Q7" s="77">
        <v>0</v>
      </c>
      <c r="R7" s="157">
        <f t="shared" si="2"/>
        <v>0</v>
      </c>
      <c r="S7" s="149">
        <v>1</v>
      </c>
      <c r="T7" s="157" t="s">
        <v>638</v>
      </c>
      <c r="U7" s="161" t="str">
        <f t="shared" si="10"/>
        <v>가방 / 0(장비), 1(카드), 2(재료), 3(소비), 4(상자)</v>
      </c>
      <c r="V7" s="157">
        <v>0</v>
      </c>
      <c r="W7" s="75" t="s">
        <v>687</v>
      </c>
      <c r="X7" s="157" t="s">
        <v>672</v>
      </c>
      <c r="Y7" s="157">
        <v>0</v>
      </c>
      <c r="Z7" s="157">
        <v>0</v>
      </c>
      <c r="AA7" s="157">
        <f t="shared" si="4"/>
        <v>0</v>
      </c>
      <c r="AB7" s="75" t="s">
        <v>672</v>
      </c>
      <c r="AC7" s="75">
        <v>0</v>
      </c>
      <c r="AD7" s="75">
        <v>0</v>
      </c>
      <c r="AE7" s="75">
        <f t="shared" si="5"/>
        <v>0</v>
      </c>
    </row>
    <row r="8" spans="1:38" x14ac:dyDescent="0.3">
      <c r="A8" s="283">
        <f t="shared" si="6"/>
        <v>7</v>
      </c>
      <c r="B8" s="83">
        <f>COUNTIF($N$1:N7,2)+1</f>
        <v>1</v>
      </c>
      <c r="C8" s="75" t="e">
        <f>VLOOKUP(B8,#REF!,3)</f>
        <v>#REF!</v>
      </c>
      <c r="D8" s="193" t="e">
        <f>VLOOKUP(B8,#REF!,5)</f>
        <v>#REF!</v>
      </c>
      <c r="E8" s="193" t="str" cm="1">
        <f t="array" ref="E8">IFERROR(INDEX(Ref_경험치테이블_List,MATCH(F8,Ref_경험치테이블_직업경험치,1)+1,1),1) &amp; " (" &amp;
IFERROR(ROUND((F8-INDEX(Ref_경험치테이블_List,MATCH(F8,Ref_경험치테이블_직업경험치,1),2))/(INDEX(Ref_경험치테이블_List,MATCH(F8,Ref_경험치테이블_직업경험치,1)+1,2)-INDEX(Ref_경험치테이블_List,MATCH(F8,Ref_경험치테이블_직업경험치,1),2)),2)*100,0)
&amp;"%)"</f>
        <v>4 (34%)</v>
      </c>
      <c r="F8" s="181">
        <f t="shared" si="7"/>
        <v>4650</v>
      </c>
      <c r="G8" s="285">
        <f t="shared" si="8"/>
        <v>1100</v>
      </c>
      <c r="H8" s="165">
        <v>1500</v>
      </c>
      <c r="I8" s="213" t="str" cm="1">
        <f t="array" ref="I8">IFERROR(INDEX(Ref_경험치테이블_List,MATCH(J8,Ref_경험치테이블_일반경험치,1)+1,1),1)&amp;" ("&amp;
IFERROR(ROUND((J8-INDEX(Ref_경험치테이블_List,MATCH(J8,Ref_경험치테이블_일반경험치,1),3))/(INDEX(Ref_경험치테이블_List,MATCH(J8,Ref_경험치테이블_일반경험치,1)+1,3)-INDEX(Ref_경험치테이블_List,MATCH(J8,Ref_경험치테이블_일반경험치,1),3)),2)*100,0)
&amp;"%)"</f>
        <v>3 (89%)</v>
      </c>
      <c r="J8" s="214">
        <f t="shared" si="9"/>
        <v>3939</v>
      </c>
      <c r="K8" s="223">
        <v>1375</v>
      </c>
      <c r="L8" s="153" t="s">
        <v>2866</v>
      </c>
      <c r="M8" s="77" t="s">
        <v>2887</v>
      </c>
      <c r="N8" s="77">
        <v>2</v>
      </c>
      <c r="O8" s="150" t="str">
        <f t="shared" si="0"/>
        <v>특정 몬스터 처치 수</v>
      </c>
      <c r="P8" s="138" t="str">
        <f t="shared" si="1"/>
        <v>monster_id / count</v>
      </c>
      <c r="Q8" s="151">
        <f>IF(N8=2,INDEX(Ref_스테이지테이블_List,MATCH(B8,Ref_스테이지테이블_Row,0),9),IF(N8=42,INDEX(Ref_몬스터테이블_List,MATCH(INDEX(Ref_스테이지테이블_List,MATCH(B8,Ref_스테이지테이블_Row,0),30),Ref_몬스터테이블_Row,0),4),IF(N8=14,INDEX(Ref_스테이지테이블_List,MATCH(B8,Ref_스테이지테이블_Row,0),38),"문제있")))</f>
        <v>54001</v>
      </c>
      <c r="R8" s="157">
        <f t="shared" si="2"/>
        <v>0</v>
      </c>
      <c r="S8" s="149">
        <v>1</v>
      </c>
      <c r="T8" s="157" t="s">
        <v>597</v>
      </c>
      <c r="U8" s="161" t="str">
        <f t="shared" si="3"/>
        <v>모험 / 스테이지 id</v>
      </c>
      <c r="V8" s="157">
        <v>1</v>
      </c>
      <c r="W8" s="75" t="s">
        <v>2871</v>
      </c>
      <c r="X8" s="157" t="s">
        <v>672</v>
      </c>
      <c r="Y8" s="157">
        <v>0</v>
      </c>
      <c r="Z8" s="157">
        <v>0</v>
      </c>
      <c r="AA8" s="157">
        <f t="shared" si="4"/>
        <v>0</v>
      </c>
      <c r="AB8" s="75" t="s">
        <v>672</v>
      </c>
      <c r="AC8" s="75">
        <v>0</v>
      </c>
      <c r="AD8" s="75">
        <v>0</v>
      </c>
      <c r="AE8" s="75">
        <f t="shared" si="5"/>
        <v>0</v>
      </c>
    </row>
    <row r="9" spans="1:38" x14ac:dyDescent="0.3">
      <c r="A9" s="283">
        <f t="shared" si="6"/>
        <v>8</v>
      </c>
      <c r="B9" s="83">
        <f>COUNTIF($N$1:N8,2)+1</f>
        <v>2</v>
      </c>
      <c r="C9" s="75" t="e">
        <f>VLOOKUP(B9,#REF!,3)</f>
        <v>#REF!</v>
      </c>
      <c r="D9" s="193" t="e">
        <f>VLOOKUP(B9,#REF!,5)</f>
        <v>#REF!</v>
      </c>
      <c r="E9" s="193" t="str" cm="1">
        <f t="array" ref="E9">IFERROR(INDEX(Ref_경험치테이블_List,MATCH(F9,Ref_경험치테이블_직업경험치,1)+1,1),1) &amp; " (" &amp;
IFERROR(ROUND((F9-INDEX(Ref_경험치테이블_List,MATCH(F9,Ref_경험치테이블_직업경험치,1),2))/(INDEX(Ref_경험치테이블_List,MATCH(F9,Ref_경험치테이블_직업경험치,1)+1,2)-INDEX(Ref_경험치테이블_List,MATCH(F9,Ref_경험치테이블_직업경험치,1),2)),2)*100,0)
&amp;"%)"</f>
        <v>4 (75%)</v>
      </c>
      <c r="F9" s="181">
        <f t="shared" si="7"/>
        <v>6100</v>
      </c>
      <c r="G9" s="285">
        <f t="shared" si="8"/>
        <v>1450</v>
      </c>
      <c r="H9" s="165">
        <v>0</v>
      </c>
      <c r="I9" s="213" t="str" cm="1">
        <f t="array" ref="I9">IFERROR(INDEX(Ref_경험치테이블_List,MATCH(J9,Ref_경험치테이블_일반경험치,1)+1,1),1)&amp;" ("&amp;
IFERROR(ROUND((J9-INDEX(Ref_경험치테이블_List,MATCH(J9,Ref_경험치테이블_일반경험치,1),3))/(INDEX(Ref_경험치테이블_List,MATCH(J9,Ref_경험치테이블_일반경험치,1)+1,3)-INDEX(Ref_경험치테이블_List,MATCH(J9,Ref_경험치테이블_일반경험치,1),3)),2)*100,0)
&amp;"%)"</f>
        <v>4 (37%)</v>
      </c>
      <c r="J9" s="214">
        <f t="shared" si="9"/>
        <v>5752</v>
      </c>
      <c r="K9" s="223">
        <v>1813</v>
      </c>
      <c r="L9" s="153"/>
      <c r="M9" s="77" t="s">
        <v>2888</v>
      </c>
      <c r="N9" s="77">
        <v>42</v>
      </c>
      <c r="O9" s="150" t="str">
        <f t="shared" si="0"/>
        <v>특정 몬스터 그룹 처치 수</v>
      </c>
      <c r="P9" s="138" t="str">
        <f t="shared" si="1"/>
        <v>monster_group / count</v>
      </c>
      <c r="Q9" s="151">
        <f>IF(N9=2,INDEX(Ref_스테이지테이블_List,MATCH(B9,Ref_스테이지테이블_Row,0),9),IF(N9=42,INDEX(Ref_몬스터테이블_List,MATCH(INDEX(Ref_스테이지테이블_List,MATCH(B9,Ref_스테이지테이블_Row,0),30),Ref_몬스터테이블_Row,0),4),IF(N9=14,INDEX(Ref_스테이지테이블_List,MATCH(B9,Ref_스테이지테이블_Row,0),38),"문제있")))</f>
        <v>3</v>
      </c>
      <c r="R9" s="157" t="str">
        <f t="shared" si="2"/>
        <v>소형</v>
      </c>
      <c r="S9" s="296">
        <v>20</v>
      </c>
      <c r="T9" s="157" t="s">
        <v>597</v>
      </c>
      <c r="U9" s="161" t="str">
        <f t="shared" si="3"/>
        <v>모험 / 스테이지 id</v>
      </c>
      <c r="V9" s="157">
        <v>2</v>
      </c>
      <c r="W9" s="75" t="s">
        <v>4</v>
      </c>
      <c r="X9" s="157" t="s">
        <v>672</v>
      </c>
      <c r="Y9" s="157">
        <v>0</v>
      </c>
      <c r="Z9" s="157">
        <v>0</v>
      </c>
      <c r="AA9" s="157">
        <f t="shared" si="4"/>
        <v>0</v>
      </c>
      <c r="AB9" s="75" t="s">
        <v>672</v>
      </c>
      <c r="AC9" s="75">
        <v>0</v>
      </c>
      <c r="AD9" s="75">
        <v>0</v>
      </c>
      <c r="AE9" s="75">
        <f t="shared" si="5"/>
        <v>0</v>
      </c>
    </row>
    <row r="10" spans="1:38" x14ac:dyDescent="0.3">
      <c r="A10" s="283">
        <f t="shared" si="6"/>
        <v>9</v>
      </c>
      <c r="B10" s="83">
        <f>COUNTIF($N$1:N9,2)+1</f>
        <v>2</v>
      </c>
      <c r="C10" s="75" t="e">
        <f>VLOOKUP(B10,#REF!,3)</f>
        <v>#REF!</v>
      </c>
      <c r="D10" s="193" t="e">
        <f>VLOOKUP(B10,#REF!,5)</f>
        <v>#REF!</v>
      </c>
      <c r="E10" s="193" t="str" cm="1">
        <f t="array" ref="E10">IFERROR(INDEX(Ref_경험치테이블_List,MATCH(F10,Ref_경험치테이블_직업경험치,1)+1,1),1) &amp; " (" &amp;
IFERROR(ROUND((F10-INDEX(Ref_경험치테이블_List,MATCH(F10,Ref_경험치테이블_직업경험치,1),2))/(INDEX(Ref_경험치테이블_List,MATCH(F10,Ref_경험치테이블_직업경험치,1)+1,2)-INDEX(Ref_경험치테이블_List,MATCH(F10,Ref_경험치테이블_직업경험치,1),2)),2)*100,0)
&amp;"%)"</f>
        <v>5 (20%)</v>
      </c>
      <c r="F10" s="181">
        <f t="shared" si="7"/>
        <v>7950</v>
      </c>
      <c r="G10" s="285">
        <f t="shared" si="8"/>
        <v>1850</v>
      </c>
      <c r="H10" s="165">
        <v>0</v>
      </c>
      <c r="I10" s="213" t="str" cm="1">
        <f t="array" ref="I10">IFERROR(INDEX(Ref_경험치테이블_List,MATCH(J10,Ref_경험치테이블_일반경험치,1)+1,1),1)&amp;" ("&amp;
IFERROR(ROUND((J10-INDEX(Ref_경험치테이블_List,MATCH(J10,Ref_경험치테이블_일반경험치,1),3))/(INDEX(Ref_경험치테이블_List,MATCH(J10,Ref_경험치테이블_일반경험치,1)+1,3)-INDEX(Ref_경험치테이블_List,MATCH(J10,Ref_경험치테이블_일반경험치,1),3)),2)*100,0)
&amp;"%)"</f>
        <v>4 (93%)</v>
      </c>
      <c r="J10" s="214">
        <f t="shared" si="9"/>
        <v>8065</v>
      </c>
      <c r="K10" s="223">
        <v>2313</v>
      </c>
      <c r="L10" s="154"/>
      <c r="M10" s="77" t="s">
        <v>2466</v>
      </c>
      <c r="N10" s="77">
        <v>64</v>
      </c>
      <c r="O10" s="150" t="str">
        <f t="shared" si="0"/>
        <v>MVP 처치 횟수</v>
      </c>
      <c r="P10" s="138" t="str">
        <f t="shared" si="1"/>
        <v>- / count</v>
      </c>
      <c r="Q10" s="77">
        <v>0</v>
      </c>
      <c r="R10" s="157">
        <f t="shared" si="2"/>
        <v>0</v>
      </c>
      <c r="S10" s="149">
        <v>1</v>
      </c>
      <c r="T10" s="157" t="s">
        <v>2305</v>
      </c>
      <c r="U10" s="161" t="str">
        <f t="shared" si="3"/>
        <v>MVP / MVP 튜토 진행</v>
      </c>
      <c r="V10" s="157">
        <v>0</v>
      </c>
      <c r="W10" s="75" t="s">
        <v>609</v>
      </c>
      <c r="X10" s="157" t="s">
        <v>3326</v>
      </c>
      <c r="Y10" s="157">
        <v>1</v>
      </c>
      <c r="Z10" s="157">
        <v>0</v>
      </c>
      <c r="AA10" s="157">
        <f t="shared" si="4"/>
        <v>0</v>
      </c>
      <c r="AB10" s="75" t="s">
        <v>8658</v>
      </c>
      <c r="AC10" s="75">
        <v>94025</v>
      </c>
      <c r="AD10" s="75">
        <v>5</v>
      </c>
      <c r="AE10" s="75" t="str">
        <f t="shared" ref="AE10" si="12">IF(AB10="아이템",IFERROR(VLOOKUP(AC10,Ref_아이템테이블_List,5,FALSE),"없는 아이템"),IF(AB10="동료",IFERROR(VLOOKUP(AC10,Ref_동료테이블_List,5,FALSE),"없는 동료"),))</f>
        <v>오리데오콘</v>
      </c>
    </row>
    <row r="11" spans="1:38" x14ac:dyDescent="0.3">
      <c r="A11" s="283">
        <f t="shared" si="6"/>
        <v>10</v>
      </c>
      <c r="B11" s="83">
        <f>COUNTIF($N$1:N10,2)+1</f>
        <v>2</v>
      </c>
      <c r="C11" s="75" t="e">
        <f>VLOOKUP(B11,#REF!,3)</f>
        <v>#REF!</v>
      </c>
      <c r="D11" s="193" t="e">
        <f>VLOOKUP(B11,#REF!,5)</f>
        <v>#REF!</v>
      </c>
      <c r="E11" s="193" t="str" cm="1">
        <f t="array" ref="E11">IFERROR(INDEX(Ref_경험치테이블_List,MATCH(F11,Ref_경험치테이블_직업경험치,1)+1,1),1) &amp; " (" &amp;
IFERROR(ROUND((F11-INDEX(Ref_경험치테이블_List,MATCH(F11,Ref_경험치테이블_직업경험치,1),2))/(INDEX(Ref_경험치테이블_List,MATCH(F11,Ref_경험치테이블_직업경험치,1)+1,2)-INDEX(Ref_경험치테이블_List,MATCH(F11,Ref_경험치테이블_직업경험치,1),2)),2)*100,0)
&amp;"%)"</f>
        <v>5 (64%)</v>
      </c>
      <c r="F11" s="181">
        <f t="shared" si="7"/>
        <v>10250</v>
      </c>
      <c r="G11" s="285">
        <f t="shared" si="8"/>
        <v>2300</v>
      </c>
      <c r="H11" s="165">
        <v>0</v>
      </c>
      <c r="I11" s="213" t="str" cm="1">
        <f t="array" ref="I11">IFERROR(INDEX(Ref_경험치테이블_List,MATCH(J11,Ref_경험치테이블_일반경험치,1)+1,1),1)&amp;" ("&amp;
IFERROR(ROUND((J11-INDEX(Ref_경험치테이블_List,MATCH(J11,Ref_경험치테이블_일반경험치,1),3))/(INDEX(Ref_경험치테이블_List,MATCH(J11,Ref_경험치테이블_일반경험치,1)+1,3)-INDEX(Ref_경험치테이블_List,MATCH(J11,Ref_경험치테이블_일반경험치,1),3)),2)*100,0)
&amp;"%)"</f>
        <v>5 (43%)</v>
      </c>
      <c r="J11" s="214">
        <f t="shared" si="9"/>
        <v>10940</v>
      </c>
      <c r="K11" s="223">
        <v>2875</v>
      </c>
      <c r="L11" s="153" t="s">
        <v>2869</v>
      </c>
      <c r="M11" s="77" t="s">
        <v>2889</v>
      </c>
      <c r="N11" s="77">
        <v>52</v>
      </c>
      <c r="O11" s="150" t="str">
        <f t="shared" si="0"/>
        <v>해당 차수 전직 도달</v>
      </c>
      <c r="P11" s="138" t="str">
        <f t="shared" si="1"/>
        <v>전직 차수 / count(1)</v>
      </c>
      <c r="Q11" s="77">
        <v>1</v>
      </c>
      <c r="R11" s="157">
        <f t="shared" si="2"/>
        <v>0</v>
      </c>
      <c r="S11" s="149">
        <v>1</v>
      </c>
      <c r="T11" s="157" t="s">
        <v>672</v>
      </c>
      <c r="U11" s="161" t="str">
        <f t="shared" si="3"/>
        <v>- / -</v>
      </c>
      <c r="V11" s="157">
        <v>0</v>
      </c>
      <c r="W11" s="75" t="s">
        <v>2871</v>
      </c>
      <c r="X11" s="157" t="s">
        <v>2616</v>
      </c>
      <c r="Y11" s="157">
        <v>2000</v>
      </c>
      <c r="Z11" s="157">
        <v>0</v>
      </c>
      <c r="AA11" s="157">
        <f t="shared" si="4"/>
        <v>0</v>
      </c>
      <c r="AB11" s="75" t="s">
        <v>2617</v>
      </c>
      <c r="AC11" s="75">
        <v>81000</v>
      </c>
      <c r="AD11" s="75">
        <v>1</v>
      </c>
      <c r="AE11" s="75" t="str">
        <f t="shared" si="5"/>
        <v>고글</v>
      </c>
    </row>
    <row r="12" spans="1:38" x14ac:dyDescent="0.3">
      <c r="A12" s="283">
        <f t="shared" si="6"/>
        <v>11</v>
      </c>
      <c r="B12" s="83">
        <f>COUNTIF($N$1:N11,2)+1</f>
        <v>2</v>
      </c>
      <c r="C12" s="75" t="e">
        <f>VLOOKUP(B12,#REF!,3)</f>
        <v>#REF!</v>
      </c>
      <c r="D12" s="193" t="e">
        <f>VLOOKUP(B12,#REF!,5)</f>
        <v>#REF!</v>
      </c>
      <c r="E12" s="193" t="str" cm="1">
        <f t="array" ref="E12">IFERROR(INDEX(Ref_경험치테이블_List,MATCH(F12,Ref_경험치테이블_직업경험치,1)+1,1),1) &amp; " (" &amp;
IFERROR(ROUND((F12-INDEX(Ref_경험치테이블_List,MATCH(F12,Ref_경험치테이블_직업경험치,1),2))/(INDEX(Ref_경험치테이블_List,MATCH(F12,Ref_경험치테이블_직업경험치,1)+1,2)-INDEX(Ref_경험치테이블_List,MATCH(F12,Ref_경험치테이블_직업경험치,1),2)),2)*100,0)
&amp;"%)"</f>
        <v>6 (16%)</v>
      </c>
      <c r="F12" s="181">
        <f t="shared" si="7"/>
        <v>13050</v>
      </c>
      <c r="G12" s="285">
        <f t="shared" si="8"/>
        <v>2800</v>
      </c>
      <c r="H12" s="165">
        <v>0</v>
      </c>
      <c r="I12" s="213" t="str" cm="1">
        <f t="array" ref="I12">IFERROR(INDEX(Ref_경험치테이블_List,MATCH(J12,Ref_경험치테이블_일반경험치,1)+1,1),1)&amp;" ("&amp;
IFERROR(ROUND((J12-INDEX(Ref_경험치테이블_List,MATCH(J12,Ref_경험치테이블_일반경험치,1),3))/(INDEX(Ref_경험치테이블_List,MATCH(J12,Ref_경험치테이블_일반경험치,1)+1,3)-INDEX(Ref_경험치테이블_List,MATCH(J12,Ref_경험치테이블_일반경험치,1),3)),2)*100,0)
&amp;"%)"</f>
        <v>6 (1%)</v>
      </c>
      <c r="J12" s="214">
        <f t="shared" si="9"/>
        <v>14440</v>
      </c>
      <c r="K12" s="223">
        <v>3500</v>
      </c>
      <c r="L12" s="222" t="s">
        <v>9274</v>
      </c>
      <c r="M12" s="77" t="s">
        <v>2854</v>
      </c>
      <c r="N12" s="77">
        <v>46</v>
      </c>
      <c r="O12" s="150" t="str">
        <f t="shared" si="0"/>
        <v>장비템 특정 강화도 도달 횟수</v>
      </c>
      <c r="P12" s="138" t="str">
        <f t="shared" si="1"/>
        <v>level / count(1)</v>
      </c>
      <c r="Q12" s="77">
        <v>5</v>
      </c>
      <c r="R12" s="157">
        <f t="shared" si="2"/>
        <v>0</v>
      </c>
      <c r="S12" s="149">
        <v>1</v>
      </c>
      <c r="T12" s="157" t="s">
        <v>2879</v>
      </c>
      <c r="U12" s="161" t="str">
        <f t="shared" si="3"/>
        <v>가방 / 0(장비), 1(카드), 2(재료), 3(소비), 4(상자)</v>
      </c>
      <c r="V12" s="157">
        <v>0</v>
      </c>
      <c r="W12" s="75" t="s">
        <v>2867</v>
      </c>
      <c r="X12" s="157" t="s">
        <v>2617</v>
      </c>
      <c r="Y12" s="157">
        <v>84034</v>
      </c>
      <c r="Z12" s="157">
        <v>1</v>
      </c>
      <c r="AA12" s="157" t="str">
        <f t="shared" si="4"/>
        <v>농축 화이트 포션(Event)</v>
      </c>
      <c r="AB12" s="75" t="s">
        <v>672</v>
      </c>
      <c r="AC12" s="75">
        <v>0</v>
      </c>
      <c r="AD12" s="75">
        <v>0</v>
      </c>
      <c r="AE12" s="75">
        <f t="shared" ref="AE12" si="13">IF(AB12="아이템",IFERROR(VLOOKUP(AC12,Ref_아이템테이블_List,5,FALSE),"없는 아이템"),IF(AB12="동료",IFERROR(VLOOKUP(AC12,Ref_동료테이블_List,5,FALSE),"없는 동료"),))</f>
        <v>0</v>
      </c>
    </row>
    <row r="13" spans="1:38" x14ac:dyDescent="0.3">
      <c r="A13" s="283">
        <f t="shared" si="6"/>
        <v>12</v>
      </c>
      <c r="B13" s="83">
        <f>COUNTIF($N$1:N12,2)+1</f>
        <v>2</v>
      </c>
      <c r="C13" s="75" t="e">
        <f>VLOOKUP(B13,#REF!,3)</f>
        <v>#REF!</v>
      </c>
      <c r="D13" s="193" t="e">
        <f>VLOOKUP(B13,#REF!,5)</f>
        <v>#REF!</v>
      </c>
      <c r="E13" s="193" t="str" cm="1">
        <f t="array" ref="E13">IFERROR(INDEX(Ref_경험치테이블_List,MATCH(F13,Ref_경험치테이블_직업경험치,1)+1,1),1) &amp; " (" &amp;
IFERROR(ROUND((F13-INDEX(Ref_경험치테이블_List,MATCH(F13,Ref_경험치테이블_직업경험치,1),2))/(INDEX(Ref_경험치테이블_List,MATCH(F13,Ref_경험치테이블_직업경험치,1)+1,2)-INDEX(Ref_경험치테이블_List,MATCH(F13,Ref_경험치테이블_직업경험치,1),2)),2)*100,0)
&amp;"%)"</f>
        <v>6 (70%)</v>
      </c>
      <c r="F13" s="181">
        <f t="shared" si="7"/>
        <v>16400</v>
      </c>
      <c r="G13" s="285">
        <f t="shared" si="8"/>
        <v>3350</v>
      </c>
      <c r="H13" s="165">
        <v>0</v>
      </c>
      <c r="I13" s="213" t="str" cm="1">
        <f t="array" ref="I13">IFERROR(INDEX(Ref_경험치테이블_List,MATCH(J13,Ref_경험치테이블_일반경험치,1)+1,1),1)&amp;" ("&amp;
IFERROR(ROUND((J13-INDEX(Ref_경험치테이블_List,MATCH(J13,Ref_경험치테이블_일반경험치,1),3))/(INDEX(Ref_경험치테이블_List,MATCH(J13,Ref_경험치테이블_일반경험치,1)+1,3)-INDEX(Ref_경험치테이블_List,MATCH(J13,Ref_경험치테이블_일반경험치,1),3)),2)*100,0)
&amp;"%)"</f>
        <v>6 (59%)</v>
      </c>
      <c r="J13" s="214">
        <f t="shared" si="9"/>
        <v>18627</v>
      </c>
      <c r="K13" s="223">
        <v>4187</v>
      </c>
      <c r="L13" s="153"/>
      <c r="M13" s="77" t="s">
        <v>2890</v>
      </c>
      <c r="N13" s="77">
        <v>18</v>
      </c>
      <c r="O13" s="150" t="str">
        <f t="shared" si="0"/>
        <v>특정 타입 아이템 사용 횟수</v>
      </c>
      <c r="P13" s="138" t="str">
        <f t="shared" si="1"/>
        <v>item_group_type(4) / count</v>
      </c>
      <c r="Q13" s="77">
        <v>4</v>
      </c>
      <c r="R13" s="157">
        <f t="shared" si="2"/>
        <v>0</v>
      </c>
      <c r="S13" s="149">
        <v>1</v>
      </c>
      <c r="T13" s="157" t="s">
        <v>2867</v>
      </c>
      <c r="U13" s="161" t="str">
        <f t="shared" si="3"/>
        <v xml:space="preserve">버프 / </v>
      </c>
      <c r="V13" s="157">
        <v>0</v>
      </c>
      <c r="W13" s="75" t="s">
        <v>2871</v>
      </c>
      <c r="X13" s="157" t="s">
        <v>2617</v>
      </c>
      <c r="Y13" s="157">
        <v>84007</v>
      </c>
      <c r="Z13" s="157">
        <v>3</v>
      </c>
      <c r="AA13" s="157" t="str">
        <f t="shared" si="4"/>
        <v>농축 화이트 포션</v>
      </c>
      <c r="AB13" s="75" t="s">
        <v>2617</v>
      </c>
      <c r="AC13" s="75">
        <v>84005</v>
      </c>
      <c r="AD13" s="75">
        <v>3</v>
      </c>
      <c r="AE13" s="75" t="str">
        <f t="shared" si="5"/>
        <v>버서크 포션</v>
      </c>
    </row>
    <row r="14" spans="1:38" x14ac:dyDescent="0.3">
      <c r="A14" s="283">
        <f t="shared" si="6"/>
        <v>13</v>
      </c>
      <c r="B14" s="83">
        <f>COUNTIF($N$1:N13,2)+1</f>
        <v>2</v>
      </c>
      <c r="C14" s="75" t="e">
        <f>VLOOKUP(B14,#REF!,3)</f>
        <v>#REF!</v>
      </c>
      <c r="D14" s="193" t="e">
        <f>VLOOKUP(B14,#REF!,5)</f>
        <v>#REF!</v>
      </c>
      <c r="E14" s="193" t="str" cm="1">
        <f t="array" ref="E14">IFERROR(INDEX(Ref_경험치테이블_List,MATCH(F14,Ref_경험치테이블_직업경험치,1)+1,1),1) &amp; " (" &amp;
IFERROR(ROUND((F14-INDEX(Ref_경험치테이블_List,MATCH(F14,Ref_경험치테이블_직업경험치,1),2))/(INDEX(Ref_경험치테이블_List,MATCH(F14,Ref_경험치테이블_직업경험치,1)+1,2)-INDEX(Ref_경험치테이블_List,MATCH(F14,Ref_경험치테이블_직업경험치,1),2)),2)*100,0)
&amp;"%)"</f>
        <v>7 (74%)</v>
      </c>
      <c r="F14" s="181">
        <f t="shared" si="7"/>
        <v>23350</v>
      </c>
      <c r="G14" s="285">
        <f t="shared" si="8"/>
        <v>3950</v>
      </c>
      <c r="H14" s="165">
        <v>3000</v>
      </c>
      <c r="I14" s="213" t="str" cm="1">
        <f t="array" ref="I14">IFERROR(INDEX(Ref_경험치테이블_List,MATCH(J14,Ref_경험치테이블_일반경험치,1)+1,1),1)&amp;" ("&amp;
IFERROR(ROUND((J14-INDEX(Ref_경험치테이블_List,MATCH(J14,Ref_경험치테이블_일반경험치,1),3))/(INDEX(Ref_경험치테이블_List,MATCH(J14,Ref_경험치테이블_일반경험치,1)+1,3)-INDEX(Ref_경험치테이블_List,MATCH(J14,Ref_경험치테이블_일반경험치,1),3)),2)*100,0)
&amp;"%)"</f>
        <v>7 (26%)</v>
      </c>
      <c r="J14" s="214">
        <f t="shared" si="9"/>
        <v>23565</v>
      </c>
      <c r="K14" s="223">
        <v>4938</v>
      </c>
      <c r="L14" s="153"/>
      <c r="M14" s="77" t="s">
        <v>2891</v>
      </c>
      <c r="N14" s="189">
        <v>2</v>
      </c>
      <c r="O14" s="150" t="str">
        <f t="shared" si="0"/>
        <v>특정 몬스터 처치 수</v>
      </c>
      <c r="P14" s="138" t="str">
        <f t="shared" si="1"/>
        <v>monster_id / count</v>
      </c>
      <c r="Q14" s="151">
        <f>IF(N14=2,INDEX(Ref_스테이지테이블_List,MATCH(B14,Ref_스테이지테이블_Row,0),9),IF(N14=42,INDEX(Ref_몬스터테이블_List,MATCH(INDEX(Ref_스테이지테이블_List,MATCH(B14,Ref_스테이지테이블_Row,0),30),Ref_몬스터테이블_Row,0),4),IF(N14=14,INDEX(Ref_스테이지테이블_List,MATCH(B14,Ref_스테이지테이블_Row,0),38),"문제있")))</f>
        <v>54003</v>
      </c>
      <c r="R14" s="157">
        <f t="shared" si="2"/>
        <v>0</v>
      </c>
      <c r="S14" s="149">
        <v>1</v>
      </c>
      <c r="T14" s="157" t="s">
        <v>2880</v>
      </c>
      <c r="U14" s="161" t="str">
        <f t="shared" ref="U14" si="14">INDEX(퀘스트_shortcut_type_List,MATCH(T14,퀘스트_shortcut_type_name,0),2)&amp;" / "&amp;INDEX(퀘스트_shortcut_type_List,MATCH(T14,퀘스트_shortcut_type_name,0),3)</f>
        <v>모험 / 스테이지 id</v>
      </c>
      <c r="V14" s="157">
        <v>2</v>
      </c>
      <c r="W14" s="75" t="s">
        <v>2871</v>
      </c>
      <c r="X14" s="157" t="s">
        <v>3322</v>
      </c>
      <c r="Y14" s="157">
        <v>1</v>
      </c>
      <c r="Z14" s="157">
        <v>0</v>
      </c>
      <c r="AA14" s="157">
        <f t="shared" si="4"/>
        <v>0</v>
      </c>
      <c r="AB14" s="75" t="s">
        <v>672</v>
      </c>
      <c r="AC14" s="75">
        <v>0</v>
      </c>
      <c r="AD14" s="75">
        <v>0</v>
      </c>
      <c r="AE14" s="75">
        <f t="shared" si="5"/>
        <v>0</v>
      </c>
    </row>
    <row r="15" spans="1:38" x14ac:dyDescent="0.3">
      <c r="A15" s="283">
        <f t="shared" si="6"/>
        <v>14</v>
      </c>
      <c r="B15" s="83">
        <f>COUNTIF($N$1:N14,2)+1</f>
        <v>3</v>
      </c>
      <c r="C15" s="75" t="e">
        <f>VLOOKUP(B15,#REF!,3)</f>
        <v>#REF!</v>
      </c>
      <c r="D15" s="193" t="e">
        <f>VLOOKUP(B15,#REF!,5)</f>
        <v>#REF!</v>
      </c>
      <c r="E15" s="193" t="str" cm="1">
        <f t="array" ref="E15">IFERROR(INDEX(Ref_경험치테이블_List,MATCH(F15,Ref_경험치테이블_직업경험치,1)+1,1),1) &amp; " (" &amp;
IFERROR(ROUND((F15-INDEX(Ref_경험치테이블_List,MATCH(F15,Ref_경험치테이블_직업경험치,1),2))/(INDEX(Ref_경험치테이블_List,MATCH(F15,Ref_경험치테이블_직업경험치,1)+1,2)-INDEX(Ref_경험치테이블_List,MATCH(F15,Ref_경험치테이블_직업경험치,1),2)),2)*100,0)
&amp;"%)"</f>
        <v>8 (32%)</v>
      </c>
      <c r="F15" s="181">
        <f t="shared" si="7"/>
        <v>27580</v>
      </c>
      <c r="G15" s="165">
        <f>G14+((ROW()-1)*20)</f>
        <v>4230</v>
      </c>
      <c r="H15" s="165">
        <v>0</v>
      </c>
      <c r="I15" s="213" t="str" cm="1">
        <f t="array" ref="I15">IFERROR(INDEX(Ref_경험치테이블_List,MATCH(J15,Ref_경험치테이블_일반경험치,1)+1,1),1)&amp;" ("&amp;
IFERROR(ROUND((J15-INDEX(Ref_경험치테이블_List,MATCH(J15,Ref_경험치테이블_일반경험치,1),3))/(INDEX(Ref_경험치테이블_List,MATCH(J15,Ref_경험치테이블_일반경험치,1)+1,3)-INDEX(Ref_경험치테이블_List,MATCH(J15,Ref_경험치테이블_일반경험치,1),3)),2)*100,0)
&amp;"%)"</f>
        <v>7 (89%)</v>
      </c>
      <c r="J15" s="214">
        <f t="shared" si="9"/>
        <v>28590</v>
      </c>
      <c r="K15" s="223">
        <v>5025</v>
      </c>
      <c r="L15" s="154"/>
      <c r="M15" s="77" t="s">
        <v>2892</v>
      </c>
      <c r="N15" s="189">
        <v>42</v>
      </c>
      <c r="O15" s="150" t="str">
        <f t="shared" si="0"/>
        <v>특정 몬스터 그룹 처치 수</v>
      </c>
      <c r="P15" s="138" t="str">
        <f t="shared" si="1"/>
        <v>monster_group / count</v>
      </c>
      <c r="Q15" s="151">
        <f>IF(N15=2,INDEX(Ref_스테이지테이블_List,MATCH(B15,Ref_스테이지테이블_Row,0),9),IF(N15=42,INDEX(Ref_몬스터테이블_List,MATCH(INDEX(Ref_스테이지테이블_List,MATCH(B15,Ref_스테이지테이블_Row,0),30),Ref_몬스터테이블_Row,0),4),IF(N15=14,INDEX(Ref_스테이지테이블_List,MATCH(B15,Ref_스테이지테이블_Row,0),38),"문제있")))</f>
        <v>2</v>
      </c>
      <c r="R15" s="157" t="str">
        <f t="shared" si="2"/>
        <v>소형</v>
      </c>
      <c r="S15" s="182">
        <v>30</v>
      </c>
      <c r="T15" s="157" t="s">
        <v>2880</v>
      </c>
      <c r="U15" s="161" t="str">
        <f t="shared" si="3"/>
        <v>모험 / 스테이지 id</v>
      </c>
      <c r="V15" s="157">
        <v>3</v>
      </c>
      <c r="W15" s="75" t="s">
        <v>2746</v>
      </c>
      <c r="X15" s="157" t="s">
        <v>2617</v>
      </c>
      <c r="Y15" s="157">
        <v>80500</v>
      </c>
      <c r="Z15" s="157">
        <v>1</v>
      </c>
      <c r="AA15" s="157" t="str">
        <f t="shared" si="4"/>
        <v>가죽 재킷</v>
      </c>
      <c r="AB15" s="75" t="s">
        <v>672</v>
      </c>
      <c r="AC15" s="75">
        <v>0</v>
      </c>
      <c r="AD15" s="75">
        <v>0</v>
      </c>
      <c r="AE15" s="75">
        <f t="shared" si="5"/>
        <v>0</v>
      </c>
    </row>
    <row r="16" spans="1:38" x14ac:dyDescent="0.3">
      <c r="A16" s="283">
        <f t="shared" si="6"/>
        <v>15</v>
      </c>
      <c r="B16" s="83">
        <f>COUNTIF($N$1:N15,2)+1</f>
        <v>3</v>
      </c>
      <c r="C16" s="75" t="e">
        <f>VLOOKUP(B16,#REF!,3)</f>
        <v>#REF!</v>
      </c>
      <c r="D16" s="193" t="e">
        <f>VLOOKUP(B16,#REF!,5)</f>
        <v>#REF!</v>
      </c>
      <c r="E16" s="193" t="str" cm="1">
        <f t="array" ref="E16">IFERROR(INDEX(Ref_경험치테이블_List,MATCH(F16,Ref_경험치테이블_직업경험치,1)+1,1),1) &amp; " (" &amp;
IFERROR(ROUND((F16-INDEX(Ref_경험치테이블_List,MATCH(F16,Ref_경험치테이블_직업경험치,1),2))/(INDEX(Ref_경험치테이블_List,MATCH(F16,Ref_경험치테이블_직업경험치,1)+1,2)-INDEX(Ref_경험치테이블_List,MATCH(F16,Ref_경험치테이블_직업경험치,1),2)),2)*100,0)
&amp;"%)"</f>
        <v>8 (92%)</v>
      </c>
      <c r="F16" s="181">
        <f t="shared" si="7"/>
        <v>32110</v>
      </c>
      <c r="G16" s="165">
        <f t="shared" ref="G16:G22" si="15">G15+((ROW()-1)*20)</f>
        <v>4530</v>
      </c>
      <c r="H16" s="165">
        <v>0</v>
      </c>
      <c r="I16" s="213" t="str" cm="1">
        <f t="array" ref="I16">IFERROR(INDEX(Ref_경험치테이블_List,MATCH(J16,Ref_경험치테이블_일반경험치,1)+1,1),1)&amp;" ("&amp;
IFERROR(ROUND((J16-INDEX(Ref_경험치테이블_List,MATCH(J16,Ref_경험치테이블_일반경험치,1),3))/(INDEX(Ref_경험치테이블_List,MATCH(J16,Ref_경험치테이블_일반경험치,1)+1,3)-INDEX(Ref_경험치테이블_List,MATCH(J16,Ref_경험치테이블_일반경험치,1),3)),2)*100,0)
&amp;"%)"</f>
        <v>8 (50%)</v>
      </c>
      <c r="J16" s="214">
        <f t="shared" si="9"/>
        <v>33709</v>
      </c>
      <c r="K16" s="223">
        <v>5119</v>
      </c>
      <c r="L16" s="153" t="s">
        <v>8412</v>
      </c>
      <c r="M16" s="77" t="s">
        <v>9364</v>
      </c>
      <c r="N16" s="77">
        <v>62</v>
      </c>
      <c r="O16" s="150" t="str">
        <f t="shared" si="0"/>
        <v>특정 시나리오 미로 클리어</v>
      </c>
      <c r="P16" s="138" t="str">
        <f t="shared" si="1"/>
        <v>chapter id / count(1)</v>
      </c>
      <c r="Q16" s="77">
        <v>1</v>
      </c>
      <c r="R16" s="157">
        <f t="shared" si="2"/>
        <v>0</v>
      </c>
      <c r="S16" s="149">
        <v>1</v>
      </c>
      <c r="T16" s="157" t="s">
        <v>2746</v>
      </c>
      <c r="U16" s="161" t="str">
        <f t="shared" si="3"/>
        <v xml:space="preserve">미로 / </v>
      </c>
      <c r="V16" s="308">
        <v>1</v>
      </c>
      <c r="W16" s="75" t="s">
        <v>4</v>
      </c>
      <c r="X16" s="157" t="s">
        <v>672</v>
      </c>
      <c r="Y16" s="157">
        <v>0</v>
      </c>
      <c r="Z16" s="157">
        <v>0</v>
      </c>
      <c r="AA16" s="157">
        <f t="shared" si="4"/>
        <v>0</v>
      </c>
      <c r="AB16" s="75" t="s">
        <v>672</v>
      </c>
      <c r="AC16" s="75">
        <v>0</v>
      </c>
      <c r="AD16" s="75">
        <v>0</v>
      </c>
      <c r="AE16" s="75">
        <f t="shared" si="5"/>
        <v>0</v>
      </c>
    </row>
    <row r="17" spans="1:31" x14ac:dyDescent="0.3">
      <c r="A17" s="283">
        <f t="shared" si="6"/>
        <v>16</v>
      </c>
      <c r="B17" s="83">
        <f>COUNTIF($N$1:N16,2)+1</f>
        <v>3</v>
      </c>
      <c r="C17" s="75" t="e">
        <f>VLOOKUP(B17,#REF!,3)</f>
        <v>#REF!</v>
      </c>
      <c r="D17" s="193" t="e">
        <f>VLOOKUP(B17,#REF!,5)</f>
        <v>#REF!</v>
      </c>
      <c r="E17" s="193" t="str" cm="1">
        <f t="array" ref="E17">IFERROR(INDEX(Ref_경험치테이블_List,MATCH(F17,Ref_경험치테이블_직업경험치,1)+1,1),1) &amp; " (" &amp;
IFERROR(ROUND((F17-INDEX(Ref_경험치테이블_List,MATCH(F17,Ref_경험치테이블_직업경험치,1),2))/(INDEX(Ref_경험치테이블_List,MATCH(F17,Ref_경험치테이블_직업경험치,1)+1,2)-INDEX(Ref_경험치테이블_List,MATCH(F17,Ref_경험치테이블_직업경험치,1),2)),2)*100,0)
&amp;"%)"</f>
        <v>9 (50%)</v>
      </c>
      <c r="F17" s="181">
        <f t="shared" si="7"/>
        <v>36960</v>
      </c>
      <c r="G17" s="165">
        <f t="shared" si="15"/>
        <v>4850</v>
      </c>
      <c r="H17" s="165">
        <v>0</v>
      </c>
      <c r="I17" s="213" t="str" cm="1">
        <f t="array" ref="I17">IFERROR(INDEX(Ref_경험치테이블_List,MATCH(J17,Ref_경험치테이블_일반경험치,1)+1,1),1)&amp;" ("&amp;
IFERROR(ROUND((J17-INDEX(Ref_경험치테이블_List,MATCH(J17,Ref_경험치테이블_일반경험치,1),3))/(INDEX(Ref_경험치테이블_List,MATCH(J17,Ref_경험치테이블_일반경험치,1)+1,3)-INDEX(Ref_경험치테이블_List,MATCH(J17,Ref_경험치테이블_일반경험치,1),3)),2)*100,0)
&amp;"%)"</f>
        <v>9 (10%)</v>
      </c>
      <c r="J17" s="214">
        <f t="shared" si="9"/>
        <v>38928</v>
      </c>
      <c r="K17" s="223">
        <v>5219</v>
      </c>
      <c r="L17" s="154"/>
      <c r="M17" s="77" t="s">
        <v>10955</v>
      </c>
      <c r="N17" s="77">
        <v>83</v>
      </c>
      <c r="O17" s="150" t="str">
        <f t="shared" si="0"/>
        <v>특정 챕터 멀티 미로 도전 횟수</v>
      </c>
      <c r="P17" s="138" t="str">
        <f t="shared" si="1"/>
        <v>chapter id / count</v>
      </c>
      <c r="Q17" s="77">
        <v>1</v>
      </c>
      <c r="R17" s="157">
        <f t="shared" si="2"/>
        <v>0</v>
      </c>
      <c r="S17" s="149">
        <v>1</v>
      </c>
      <c r="T17" s="157" t="s">
        <v>2746</v>
      </c>
      <c r="U17" s="161" t="str">
        <f t="shared" si="3"/>
        <v xml:space="preserve">미로 / </v>
      </c>
      <c r="V17" s="308">
        <v>1</v>
      </c>
      <c r="W17" s="75" t="s">
        <v>4</v>
      </c>
      <c r="X17" s="157" t="s">
        <v>672</v>
      </c>
      <c r="Y17" s="157">
        <v>0</v>
      </c>
      <c r="Z17" s="157">
        <v>0</v>
      </c>
      <c r="AA17" s="157">
        <f t="shared" ref="AA17" si="16">IF(X17="아이템",IFERROR(VLOOKUP(Y17,Ref_아이템테이블_List,5,FALSE),"없는 아이템"),IF(X17="동료",IFERROR(VLOOKUP(Y17,Ref_동료테이블_List,5,FALSE),"없는 동료"),))</f>
        <v>0</v>
      </c>
      <c r="AB17" s="75" t="s">
        <v>672</v>
      </c>
      <c r="AC17" s="75">
        <v>0</v>
      </c>
      <c r="AD17" s="75">
        <v>0</v>
      </c>
      <c r="AE17" s="75">
        <f t="shared" si="5"/>
        <v>0</v>
      </c>
    </row>
    <row r="18" spans="1:31" x14ac:dyDescent="0.3">
      <c r="A18" s="283">
        <f t="shared" si="6"/>
        <v>17</v>
      </c>
      <c r="B18" s="83">
        <f>COUNTIF($N$1:N17,2)+1</f>
        <v>3</v>
      </c>
      <c r="C18" s="75" t="e">
        <f>VLOOKUP(B18,#REF!,3)</f>
        <v>#REF!</v>
      </c>
      <c r="D18" s="193" t="e">
        <f>VLOOKUP(B18,#REF!,5)</f>
        <v>#REF!</v>
      </c>
      <c r="E18" s="193" t="str" cm="1">
        <f t="array" ref="E18">IFERROR(INDEX(Ref_경험치테이블_List,MATCH(F18,Ref_경험치테이블_직업경험치,1)+1,1),1) &amp; " (" &amp;
IFERROR(ROUND((F18-INDEX(Ref_경험치테이블_List,MATCH(F18,Ref_경험치테이블_직업경험치,1),2))/(INDEX(Ref_경험치테이블_List,MATCH(F18,Ref_경험치테이블_직업경험치,1)+1,2)-INDEX(Ref_경험치테이블_List,MATCH(F18,Ref_경험치테이블_직업경험치,1),2)),2)*100,0)
&amp;"%)"</f>
        <v>10 (10%)</v>
      </c>
      <c r="F18" s="181">
        <f t="shared" si="7"/>
        <v>42150</v>
      </c>
      <c r="G18" s="165">
        <f t="shared" si="15"/>
        <v>5190</v>
      </c>
      <c r="H18" s="165">
        <v>0</v>
      </c>
      <c r="I18" s="213" t="str" cm="1">
        <f t="array" ref="I18">IFERROR(INDEX(Ref_경험치테이블_List,MATCH(J18,Ref_경험치테이블_일반경험치,1)+1,1),1)&amp;" ("&amp;
IFERROR(ROUND((J18-INDEX(Ref_경험치테이블_List,MATCH(J18,Ref_경험치테이블_일반경험치,1),3))/(INDEX(Ref_경험치테이블_List,MATCH(J18,Ref_경험치테이블_일반경험치,1)+1,3)-INDEX(Ref_경험치테이블_List,MATCH(J18,Ref_경험치테이블_일반경험치,1),3)),2)*100,0)
&amp;"%)"</f>
        <v>9 (66%)</v>
      </c>
      <c r="J18" s="214">
        <f t="shared" si="9"/>
        <v>44253</v>
      </c>
      <c r="K18" s="223">
        <v>5325</v>
      </c>
      <c r="L18" s="153"/>
      <c r="M18" s="77" t="s">
        <v>2466</v>
      </c>
      <c r="N18" s="77">
        <v>65</v>
      </c>
      <c r="O18" s="150" t="str">
        <f>IFERROR(INDEX(퀘스트타입_List,MATCH(N18,퀘스트타입_Row,0),3),)</f>
        <v>특정 필드에서 MVP 처치 횟수</v>
      </c>
      <c r="P18" s="138" t="str">
        <f t="shared" si="1"/>
        <v>stage id / count</v>
      </c>
      <c r="Q18" s="77">
        <v>3</v>
      </c>
      <c r="R18" s="157">
        <f t="shared" si="2"/>
        <v>0</v>
      </c>
      <c r="S18" s="149">
        <v>1</v>
      </c>
      <c r="T18" s="157" t="s">
        <v>598</v>
      </c>
      <c r="U18" s="161" t="str">
        <f t="shared" ref="U18" si="17">INDEX(퀘스트_shortcut_type_List,MATCH(T18,퀘스트_shortcut_type_name,0),2)&amp;" / "&amp;INDEX(퀘스트_shortcut_type_List,MATCH(T18,퀘스트_shortcut_type_name,0),3)</f>
        <v>모험 / 스테이지 id</v>
      </c>
      <c r="V18" s="157">
        <v>3</v>
      </c>
      <c r="W18" s="75" t="s">
        <v>2852</v>
      </c>
      <c r="X18" s="157" t="s">
        <v>2311</v>
      </c>
      <c r="Y18" s="157">
        <v>101</v>
      </c>
      <c r="Z18" s="157">
        <v>1</v>
      </c>
      <c r="AA18" s="157" t="str">
        <f t="shared" ref="AA18:AA20" si="18">IF(X18="아이템",IFERROR(VLOOKUP(Y18,Ref_아이템테이블_List,5,FALSE),"없는 아이템"),IF(X18="동료",IFERROR(VLOOKUP(Y18,Ref_동료테이블_List,5,FALSE),"없는 동료"),))</f>
        <v>101 : 랭크1 파견.엔타마</v>
      </c>
      <c r="AB18" s="75" t="s">
        <v>3132</v>
      </c>
      <c r="AC18" s="75">
        <v>102</v>
      </c>
      <c r="AD18" s="75">
        <v>1</v>
      </c>
      <c r="AE18" s="75" t="str">
        <f t="shared" si="5"/>
        <v>102 : 랭크1 파견.세레</v>
      </c>
    </row>
    <row r="19" spans="1:31" x14ac:dyDescent="0.3">
      <c r="A19" s="283">
        <f t="shared" si="6"/>
        <v>18</v>
      </c>
      <c r="B19" s="83">
        <f>COUNTIF($N$1:N18,2)+1</f>
        <v>3</v>
      </c>
      <c r="C19" s="75" t="e">
        <f>VLOOKUP(B19,#REF!,3)</f>
        <v>#REF!</v>
      </c>
      <c r="D19" s="193" t="e">
        <f>VLOOKUP(B19,#REF!,5)</f>
        <v>#REF!</v>
      </c>
      <c r="E19" s="193" t="str" cm="1">
        <f t="array" ref="E19">IFERROR(INDEX(Ref_경험치테이블_List,MATCH(F19,Ref_경험치테이블_직업경험치,1)+1,1),1) &amp; " (" &amp;
IFERROR(ROUND((F19-INDEX(Ref_경험치테이블_List,MATCH(F19,Ref_경험치테이블_직업경험치,1),2))/(INDEX(Ref_경험치테이블_List,MATCH(F19,Ref_경험치테이블_직업경험치,1)+1,2)-INDEX(Ref_경험치테이블_List,MATCH(F19,Ref_경험치테이블_직업경험치,1),2)),2)*100,0)
&amp;"%)"</f>
        <v>10 (69%)</v>
      </c>
      <c r="F19" s="181">
        <f t="shared" si="7"/>
        <v>47700</v>
      </c>
      <c r="G19" s="165">
        <f t="shared" si="15"/>
        <v>5550</v>
      </c>
      <c r="H19" s="165">
        <v>0</v>
      </c>
      <c r="I19" s="213" t="str" cm="1">
        <f t="array" ref="I19">IFERROR(INDEX(Ref_경험치테이블_List,MATCH(J19,Ref_경험치테이블_일반경험치,1)+1,1),1)&amp;" ("&amp;
IFERROR(ROUND((J19-INDEX(Ref_경험치테이블_List,MATCH(J19,Ref_경험치테이블_일반경험치,1),3))/(INDEX(Ref_경험치테이블_List,MATCH(J19,Ref_경험치테이블_일반경험치,1)+1,3)-INDEX(Ref_경험치테이블_List,MATCH(J19,Ref_경험치테이블_일반경험치,1),3)),2)*100,0)
&amp;"%)"</f>
        <v>10 (22%)</v>
      </c>
      <c r="J19" s="214">
        <f t="shared" si="9"/>
        <v>49691</v>
      </c>
      <c r="K19" s="223">
        <v>5438</v>
      </c>
      <c r="L19" s="153"/>
      <c r="M19" s="77" t="s">
        <v>2772</v>
      </c>
      <c r="N19" s="189">
        <v>73</v>
      </c>
      <c r="O19" s="150" t="str">
        <f t="shared" si="0"/>
        <v>동료 파견 횟수</v>
      </c>
      <c r="P19" s="138" t="str">
        <f t="shared" si="1"/>
        <v>- / count</v>
      </c>
      <c r="Q19" s="77">
        <v>0</v>
      </c>
      <c r="R19" s="157">
        <f t="shared" si="2"/>
        <v>0</v>
      </c>
      <c r="S19" s="149">
        <v>1</v>
      </c>
      <c r="T19" s="157" t="s">
        <v>13095</v>
      </c>
      <c r="U19" s="161" t="str">
        <f t="shared" ref="U19" si="19">INDEX(퀘스트_shortcut_type_List,MATCH(T19,퀘스트_shortcut_type_name,0),2)&amp;" / "&amp;INDEX(퀘스트_shortcut_type_List,MATCH(T19,퀘스트_shortcut_type_name,0),3)</f>
        <v>탐험 동료 / 0(탐험), 1(관리), 2(합성), 3(인연)</v>
      </c>
      <c r="V19" s="157">
        <v>0</v>
      </c>
      <c r="W19" s="75" t="s">
        <v>4</v>
      </c>
      <c r="X19" s="157" t="s">
        <v>2311</v>
      </c>
      <c r="Y19" s="157">
        <v>103</v>
      </c>
      <c r="Z19" s="157">
        <v>1</v>
      </c>
      <c r="AA19" s="157" t="str">
        <f t="shared" si="18"/>
        <v>103 : 랭크1 파견.진도</v>
      </c>
      <c r="AB19" s="75" t="s">
        <v>672</v>
      </c>
      <c r="AC19" s="75">
        <v>0</v>
      </c>
      <c r="AD19" s="75">
        <v>0</v>
      </c>
      <c r="AE19" s="75">
        <f t="shared" si="5"/>
        <v>0</v>
      </c>
    </row>
    <row r="20" spans="1:31" x14ac:dyDescent="0.3">
      <c r="A20" s="283">
        <f t="shared" si="6"/>
        <v>19</v>
      </c>
      <c r="B20" s="83">
        <f>COUNTIF($N$1:N19,2)+1</f>
        <v>3</v>
      </c>
      <c r="C20" s="75" t="e">
        <f>VLOOKUP(B20,#REF!,3)</f>
        <v>#REF!</v>
      </c>
      <c r="D20" s="193" t="e">
        <f>VLOOKUP(B20,#REF!,5)</f>
        <v>#REF!</v>
      </c>
      <c r="E20" s="193" t="str" cm="1">
        <f t="array" ref="E20">IFERROR(INDEX(Ref_경험치테이블_List,MATCH(F20,Ref_경험치테이블_직업경험치,1)+1,1),1) &amp; " (" &amp;
IFERROR(ROUND((F20-INDEX(Ref_경험치테이블_List,MATCH(F20,Ref_경험치테이블_직업경험치,1),2))/(INDEX(Ref_경험치테이블_List,MATCH(F20,Ref_경험치테이블_직업경험치,1)+1,2)-INDEX(Ref_경험치테이블_List,MATCH(F20,Ref_경험치테이블_직업경험치,1),2)),2)*100,0)
&amp;"%)"</f>
        <v>11 (67%)</v>
      </c>
      <c r="F20" s="181">
        <f t="shared" si="7"/>
        <v>57630</v>
      </c>
      <c r="G20" s="165">
        <f t="shared" si="15"/>
        <v>5930</v>
      </c>
      <c r="H20" s="165">
        <v>4000</v>
      </c>
      <c r="I20" s="213" t="str" cm="1">
        <f t="array" ref="I20">IFERROR(INDEX(Ref_경험치테이블_List,MATCH(J20,Ref_경험치테이블_일반경험치,1)+1,1),1)&amp;" ("&amp;
IFERROR(ROUND((J20-INDEX(Ref_경험치테이블_List,MATCH(J20,Ref_경험치테이블_일반경험치,1),3))/(INDEX(Ref_경험치테이블_List,MATCH(J20,Ref_경험치테이블_일반경험치,1)+1,3)-INDEX(Ref_경험치테이블_List,MATCH(J20,Ref_경험치테이블_일반경험치,1),3)),2)*100,0)
&amp;"%)"</f>
        <v>10 (76%)</v>
      </c>
      <c r="J20" s="214">
        <f t="shared" si="9"/>
        <v>55247</v>
      </c>
      <c r="K20" s="223">
        <v>5556</v>
      </c>
      <c r="L20" s="153"/>
      <c r="M20" s="77" t="s">
        <v>2894</v>
      </c>
      <c r="N20" s="189">
        <v>2</v>
      </c>
      <c r="O20" s="150" t="str">
        <f t="shared" si="0"/>
        <v>특정 몬스터 처치 수</v>
      </c>
      <c r="P20" s="138" t="str">
        <f t="shared" si="1"/>
        <v>monster_id / count</v>
      </c>
      <c r="Q20" s="151">
        <f>IF(N20=2,INDEX(Ref_스테이지테이블_List,MATCH(B20,Ref_스테이지테이블_Row,0),9),IF(N20=42,INDEX(Ref_몬스터테이블_List,MATCH(INDEX(Ref_스테이지테이블_List,MATCH(B20,Ref_스테이지테이블_Row,0),30),Ref_몬스터테이블_Row,0),4),"문제있"))</f>
        <v>54002</v>
      </c>
      <c r="R20" s="157">
        <f t="shared" si="2"/>
        <v>0</v>
      </c>
      <c r="S20" s="149">
        <v>1</v>
      </c>
      <c r="T20" s="157" t="str">
        <f t="shared" ref="T20:T21" si="20">IF(OR(N20=2,N20=42,N20=65),"모험","-")</f>
        <v>모험</v>
      </c>
      <c r="U20" s="161" t="str">
        <f t="shared" si="3"/>
        <v>모험 / 스테이지 id</v>
      </c>
      <c r="V20" s="157">
        <f>IF(OR(N20=2,N20=42,N20=65),B20,0)</f>
        <v>3</v>
      </c>
      <c r="W20" s="75" t="s">
        <v>4</v>
      </c>
      <c r="X20" s="157" t="s">
        <v>2311</v>
      </c>
      <c r="Y20" s="157">
        <v>108</v>
      </c>
      <c r="Z20" s="157">
        <v>1</v>
      </c>
      <c r="AA20" s="157" t="str">
        <f t="shared" si="18"/>
        <v>108 : 랭크1 파견.론카</v>
      </c>
      <c r="AB20" s="75" t="s">
        <v>672</v>
      </c>
      <c r="AC20" s="75">
        <v>0</v>
      </c>
      <c r="AD20" s="75">
        <v>0</v>
      </c>
      <c r="AE20" s="75">
        <f t="shared" si="5"/>
        <v>0</v>
      </c>
    </row>
    <row r="21" spans="1:31" x14ac:dyDescent="0.3">
      <c r="A21" s="283">
        <f t="shared" si="6"/>
        <v>20</v>
      </c>
      <c r="B21" s="83">
        <f>COUNTIF($N$1:N20,2)+1</f>
        <v>4</v>
      </c>
      <c r="C21" s="75" t="e">
        <f>VLOOKUP(B21,#REF!,3)</f>
        <v>#REF!</v>
      </c>
      <c r="D21" s="193" t="e">
        <f>VLOOKUP(B21,#REF!,5)</f>
        <v>#REF!</v>
      </c>
      <c r="E21" s="193" t="str" cm="1">
        <f t="array" ref="E21">IFERROR(INDEX(Ref_경험치테이블_List,MATCH(F21,Ref_경험치테이블_직업경험치,1)+1,1),1) &amp; " (" &amp;
IFERROR(ROUND((F21-INDEX(Ref_경험치테이블_List,MATCH(F21,Ref_경험치테이블_직업경험치,1),2))/(INDEX(Ref_경험치테이블_List,MATCH(F21,Ref_경험치테이블_직업경험치,1)+1,2)-INDEX(Ref_경험치테이블_List,MATCH(F21,Ref_경험치테이블_직업경험치,1),2)),2)*100,0)
&amp;"%)"</f>
        <v>12 (27%)</v>
      </c>
      <c r="F21" s="181">
        <f t="shared" si="7"/>
        <v>63960</v>
      </c>
      <c r="G21" s="165">
        <f t="shared" si="15"/>
        <v>6330</v>
      </c>
      <c r="H21" s="165">
        <v>0</v>
      </c>
      <c r="I21" s="213" t="str" cm="1">
        <f t="array" ref="I21">IFERROR(INDEX(Ref_경험치테이블_List,MATCH(J21,Ref_경험치테이블_일반경험치,1)+1,1),1)&amp;" ("&amp;
IFERROR(ROUND((J21-INDEX(Ref_경험치테이블_List,MATCH(J21,Ref_경험치테이블_일반경험치,1),3))/(INDEX(Ref_경험치테이블_List,MATCH(J21,Ref_경험치테이블_일반경험치,1)+1,3)-INDEX(Ref_경험치테이블_List,MATCH(J21,Ref_경험치테이블_일반경험치,1),3)),2)*100,0)
&amp;"%)"</f>
        <v>11 (28%)</v>
      </c>
      <c r="J21" s="214">
        <f t="shared" si="9"/>
        <v>60928</v>
      </c>
      <c r="K21" s="223">
        <v>5681</v>
      </c>
      <c r="L21" s="153"/>
      <c r="M21" s="77" t="s">
        <v>2895</v>
      </c>
      <c r="N21" s="77">
        <v>42</v>
      </c>
      <c r="O21" s="150" t="str">
        <f t="shared" si="0"/>
        <v>특정 몬스터 그룹 처치 수</v>
      </c>
      <c r="P21" s="138" t="str">
        <f t="shared" si="1"/>
        <v>monster_group / count</v>
      </c>
      <c r="Q21" s="151">
        <f>IF(N21=2,INDEX(Ref_스테이지테이블_List,MATCH(B21,Ref_스테이지테이블_Row,0),9),IF(N21=42,INDEX(Ref_몬스터테이블_List,MATCH(INDEX(Ref_스테이지테이블_List,MATCH(B21,Ref_스테이지테이블_Row,0),30),Ref_몬스터테이블_Row,0),4),"문제있"))</f>
        <v>4</v>
      </c>
      <c r="R21" s="157" t="str">
        <f t="shared" si="2"/>
        <v>소형</v>
      </c>
      <c r="S21" s="182">
        <f>INDEX(Ref!$GK$1:$GN$73,MATCH(B21,Ref!$GK$1:$GK$73,0),MATCH(R21,Ref!$GK$1:$GN$1,0))</f>
        <v>60</v>
      </c>
      <c r="T21" s="157" t="str">
        <f t="shared" si="20"/>
        <v>모험</v>
      </c>
      <c r="U21" s="161" t="str">
        <f t="shared" si="3"/>
        <v>모험 / 스테이지 id</v>
      </c>
      <c r="V21" s="157">
        <f>IF(OR(N21=2,N21=42,N21=65),B21,0)</f>
        <v>4</v>
      </c>
      <c r="W21" s="75" t="s">
        <v>2849</v>
      </c>
      <c r="X21" s="157" t="s">
        <v>2311</v>
      </c>
      <c r="Y21" s="157">
        <v>1</v>
      </c>
      <c r="Z21" s="157">
        <v>1</v>
      </c>
      <c r="AA21" s="157" t="str">
        <f t="shared" si="4"/>
        <v>1 : 랭크1 PVP.아처(여)</v>
      </c>
      <c r="AB21" s="75" t="s">
        <v>672</v>
      </c>
      <c r="AC21" s="75">
        <v>0</v>
      </c>
      <c r="AD21" s="75">
        <v>0</v>
      </c>
      <c r="AE21" s="75">
        <f t="shared" ref="AE21" si="21">IF(AB21="아이템",IFERROR(VLOOKUP(AC21,Ref_아이템테이블_List,5,FALSE),"없는 아이템"),IF(AB21="동료",IFERROR(VLOOKUP(AC21,Ref_동료테이블_List,5,FALSE),"없는 동료"),))</f>
        <v>0</v>
      </c>
    </row>
    <row r="22" spans="1:31" x14ac:dyDescent="0.3">
      <c r="A22" s="283">
        <f t="shared" si="6"/>
        <v>21</v>
      </c>
      <c r="B22" s="83">
        <f>COUNTIF($N$1:N21,2)+1</f>
        <v>4</v>
      </c>
      <c r="C22" s="75" t="e">
        <f>VLOOKUP(B22,#REF!,3)</f>
        <v>#REF!</v>
      </c>
      <c r="D22" s="193" t="e">
        <f>VLOOKUP(B22,#REF!,5)</f>
        <v>#REF!</v>
      </c>
      <c r="E22" s="193" t="str" cm="1">
        <f t="array" ref="E22">IFERROR(INDEX(Ref_경험치테이블_List,MATCH(F22,Ref_경험치테이블_직업경험치,1)+1,1),1) &amp; " (" &amp;
IFERROR(ROUND((F22-INDEX(Ref_경험치테이블_List,MATCH(F22,Ref_경험치테이블_직업경험치,1),2))/(INDEX(Ref_경험치테이블_List,MATCH(F22,Ref_경험치테이블_직업경험치,1)+1,2)-INDEX(Ref_경험치테이블_List,MATCH(F22,Ref_경험치테이블_직업경험치,1),2)),2)*100,0)
&amp;"%)"</f>
        <v>12 (90%)</v>
      </c>
      <c r="F22" s="181">
        <f t="shared" si="7"/>
        <v>70710</v>
      </c>
      <c r="G22" s="165">
        <f t="shared" si="15"/>
        <v>6750</v>
      </c>
      <c r="H22" s="165">
        <v>0</v>
      </c>
      <c r="I22" s="213" t="str" cm="1">
        <f t="array" ref="I22">IFERROR(INDEX(Ref_경험치테이블_List,MATCH(J22,Ref_경험치테이블_일반경험치,1)+1,1),1)&amp;" ("&amp;
IFERROR(ROUND((J22-INDEX(Ref_경험치테이블_List,MATCH(J22,Ref_경험치테이블_일반경험치,1),3))/(INDEX(Ref_경험치테이블_List,MATCH(J22,Ref_경험치테이블_일반경험치,1)+1,3)-INDEX(Ref_경험치테이블_List,MATCH(J22,Ref_경험치테이블_일반경험치,1),3)),2)*100,0)
&amp;"%)"</f>
        <v>11 (80%)</v>
      </c>
      <c r="J22" s="214">
        <f t="shared" si="9"/>
        <v>66741</v>
      </c>
      <c r="K22" s="223">
        <v>5813</v>
      </c>
      <c r="L22" s="154" t="s">
        <v>2849</v>
      </c>
      <c r="M22" s="77" t="s">
        <v>2893</v>
      </c>
      <c r="N22" s="77">
        <v>75</v>
      </c>
      <c r="O22" s="150" t="str">
        <f t="shared" si="0"/>
        <v>듀얼 도전 횟수</v>
      </c>
      <c r="P22" s="138" t="str">
        <f t="shared" si="1"/>
        <v>- / count</v>
      </c>
      <c r="Q22" s="77">
        <v>0</v>
      </c>
      <c r="R22" s="157">
        <f t="shared" si="2"/>
        <v>0</v>
      </c>
      <c r="S22" s="149">
        <v>1</v>
      </c>
      <c r="T22" s="157" t="s">
        <v>2849</v>
      </c>
      <c r="U22" s="161" t="str">
        <f t="shared" si="3"/>
        <v>듀얼 / 챕터 id</v>
      </c>
      <c r="V22" s="157">
        <v>1</v>
      </c>
      <c r="W22" s="75" t="s">
        <v>2871</v>
      </c>
      <c r="X22" s="157" t="s">
        <v>2617</v>
      </c>
      <c r="Y22" s="157">
        <v>85046</v>
      </c>
      <c r="Z22" s="157">
        <v>1</v>
      </c>
      <c r="AA22" s="157" t="str">
        <f t="shared" si="4"/>
        <v>PVP 지원 상자</v>
      </c>
      <c r="AB22" s="75" t="s">
        <v>8658</v>
      </c>
      <c r="AC22" s="75">
        <v>94025</v>
      </c>
      <c r="AD22" s="75">
        <v>10</v>
      </c>
      <c r="AE22" s="75" t="str">
        <f t="shared" si="5"/>
        <v>오리데오콘</v>
      </c>
    </row>
    <row r="23" spans="1:31" x14ac:dyDescent="0.3">
      <c r="A23" s="283">
        <f t="shared" si="6"/>
        <v>22</v>
      </c>
      <c r="B23" s="83">
        <f>COUNTIF($N$1:N22,2)+1</f>
        <v>4</v>
      </c>
      <c r="C23" s="75" t="e">
        <f>VLOOKUP(B23,#REF!,3)</f>
        <v>#REF!</v>
      </c>
      <c r="D23" s="193" t="e">
        <f>VLOOKUP(B23,#REF!,5)</f>
        <v>#REF!</v>
      </c>
      <c r="E23" s="193" t="str" cm="1">
        <f t="array" ref="E23">IFERROR(INDEX(Ref_경험치테이블_List,MATCH(F23,Ref_경험치테이블_직업경험치,1)+1,1),1) &amp; " (" &amp;
IFERROR(ROUND((F23-INDEX(Ref_경험치테이블_List,MATCH(F23,Ref_경험치테이블_직업경험치,1),2))/(INDEX(Ref_경험치테이블_List,MATCH(F23,Ref_경험치테이블_직업경험치,1)+1,2)-INDEX(Ref_경험치테이블_List,MATCH(F23,Ref_경험치테이블_직업경험치,1),2)),2)*100,0)
&amp;"%)"</f>
        <v>13 (54%)</v>
      </c>
      <c r="F23" s="181">
        <f t="shared" si="7"/>
        <v>77790</v>
      </c>
      <c r="G23" s="285">
        <f t="shared" ref="G23:G26" si="22">G22+((ROW()-1)*15)</f>
        <v>7080</v>
      </c>
      <c r="H23" s="165">
        <v>0</v>
      </c>
      <c r="I23" s="213" t="str" cm="1">
        <f t="array" ref="I23">IFERROR(INDEX(Ref_경험치테이블_List,MATCH(J23,Ref_경험치테이블_일반경험치,1)+1,1),1)&amp;" ("&amp;
IFERROR(ROUND((J23-INDEX(Ref_경험치테이블_List,MATCH(J23,Ref_경험치테이블_일반경험치,1),3))/(INDEX(Ref_경험치테이블_List,MATCH(J23,Ref_경험치테이블_일반경험치,1)+1,3)-INDEX(Ref_경험치테이블_List,MATCH(J23,Ref_경험치테이블_일반경험치,1),3)),2)*100,0)
&amp;"%)"</f>
        <v>12 (32%)</v>
      </c>
      <c r="J23" s="214">
        <f t="shared" si="9"/>
        <v>72691</v>
      </c>
      <c r="K23" s="223">
        <v>5950</v>
      </c>
      <c r="L23" s="153"/>
      <c r="M23" s="77" t="s">
        <v>2466</v>
      </c>
      <c r="N23" s="189">
        <v>65</v>
      </c>
      <c r="O23" s="150" t="str">
        <f t="shared" ref="O23" si="23">IFERROR(INDEX(퀘스트타입_List,MATCH(N23,퀘스트타입_Row,0),3),)</f>
        <v>특정 필드에서 MVP 처치 횟수</v>
      </c>
      <c r="P23" s="138" t="str">
        <f t="shared" ref="P23" si="24">IFERROR(INDEX(퀘스트타입_List,MATCH(N23,퀘스트타입_Row,0),4),)&amp;" / "&amp;IFERROR(INDEX(퀘스트타입_List,MATCH(N23,퀘스트타입_Row,0),5),)</f>
        <v>stage id / count</v>
      </c>
      <c r="Q23" s="77">
        <v>4</v>
      </c>
      <c r="R23" s="157">
        <f t="shared" si="2"/>
        <v>0</v>
      </c>
      <c r="S23" s="149">
        <v>1</v>
      </c>
      <c r="T23" s="157" t="str">
        <f>IF(OR(N23=2,N23=42,N23=65,N23=14),"모험","-")</f>
        <v>모험</v>
      </c>
      <c r="U23" s="161" t="str">
        <f t="shared" ref="U23:U44" si="25">INDEX(퀘스트_shortcut_type_List,MATCH(T23,퀘스트_shortcut_type_name,0),2)&amp;" / "&amp;INDEX(퀘스트_shortcut_type_List,MATCH(T23,퀘스트_shortcut_type_name,0),3)</f>
        <v>모험 / 스테이지 id</v>
      </c>
      <c r="V23" s="157">
        <f>IF(OR(N23=2,N23=42,N23=65,N23=14),B23,0)</f>
        <v>4</v>
      </c>
      <c r="W23" s="75" t="s">
        <v>4</v>
      </c>
      <c r="X23" s="157" t="s">
        <v>2617</v>
      </c>
      <c r="Y23" s="157">
        <v>88001</v>
      </c>
      <c r="Z23" s="157">
        <v>1</v>
      </c>
      <c r="AA23" s="157" t="str">
        <f t="shared" si="4"/>
        <v>포링 카드</v>
      </c>
      <c r="AB23" s="75" t="s">
        <v>2617</v>
      </c>
      <c r="AC23" s="75">
        <v>94049</v>
      </c>
      <c r="AD23" s="75">
        <v>2</v>
      </c>
      <c r="AE23" s="75" t="str">
        <f t="shared" si="5"/>
        <v>카드 강화권 10레벨</v>
      </c>
    </row>
    <row r="24" spans="1:31" x14ac:dyDescent="0.3">
      <c r="A24" s="283">
        <f t="shared" si="6"/>
        <v>23</v>
      </c>
      <c r="B24" s="83">
        <f>COUNTIF($N$1:N23,2)+1</f>
        <v>4</v>
      </c>
      <c r="C24" s="75" t="e">
        <f>VLOOKUP(B24,#REF!,3)</f>
        <v>#REF!</v>
      </c>
      <c r="D24" s="193" t="e">
        <f>VLOOKUP(B24,#REF!,5)</f>
        <v>#REF!</v>
      </c>
      <c r="E24" s="193" t="str" cm="1">
        <f t="array" ref="E24">IFERROR(INDEX(Ref_경험치테이블_List,MATCH(F24,Ref_경험치테이블_직업경험치,1)+1,1),1) &amp; " (" &amp;
IFERROR(ROUND((F24-INDEX(Ref_경험치테이블_List,MATCH(F24,Ref_경험치테이블_직업경험치,1),2))/(INDEX(Ref_경험치테이블_List,MATCH(F24,Ref_경험치테이블_직업경험치,1)+1,2)-INDEX(Ref_경험치테이블_List,MATCH(F24,Ref_경험치테이블_직업경험치,1),2)),2)*100,0)
&amp;"%)"</f>
        <v>14 (18%)</v>
      </c>
      <c r="F24" s="181">
        <f t="shared" si="7"/>
        <v>85215</v>
      </c>
      <c r="G24" s="285">
        <f t="shared" si="22"/>
        <v>7425</v>
      </c>
      <c r="H24" s="165">
        <v>0</v>
      </c>
      <c r="I24" s="213" t="str" cm="1">
        <f t="array" ref="I24">IFERROR(INDEX(Ref_경험치테이블_List,MATCH(J24,Ref_경험치테이블_일반경험치,1)+1,1),1)&amp;" ("&amp;
IFERROR(ROUND((J24-INDEX(Ref_경험치테이블_List,MATCH(J24,Ref_경험치테이블_일반경험치,1),3))/(INDEX(Ref_경험치테이블_List,MATCH(J24,Ref_경험치테이블_일반경험치,1)+1,3)-INDEX(Ref_경험치테이블_List,MATCH(J24,Ref_경험치테이블_일반경험치,1),3)),2)*100,0)
&amp;"%)"</f>
        <v>12 (85%)</v>
      </c>
      <c r="J24" s="214">
        <f t="shared" si="9"/>
        <v>78785</v>
      </c>
      <c r="K24" s="223">
        <v>6094</v>
      </c>
      <c r="L24" s="222" t="s">
        <v>9273</v>
      </c>
      <c r="M24" s="77" t="s">
        <v>2854</v>
      </c>
      <c r="N24" s="77">
        <v>46</v>
      </c>
      <c r="O24" s="150" t="str">
        <f t="shared" ref="O24" si="26">IFERROR(INDEX(퀘스트타입_List,MATCH(N24,퀘스트타입_Row,0),3),)</f>
        <v>장비템 특정 강화도 도달 횟수</v>
      </c>
      <c r="P24" s="138" t="str">
        <f t="shared" ref="P24" si="27">IFERROR(INDEX(퀘스트타입_List,MATCH(N24,퀘스트타입_Row,0),4),)&amp;" / "&amp;IFERROR(INDEX(퀘스트타입_List,MATCH(N24,퀘스트타입_Row,0),5),)</f>
        <v>level / count(1)</v>
      </c>
      <c r="Q24" s="77">
        <v>10</v>
      </c>
      <c r="R24" s="157">
        <f t="shared" si="2"/>
        <v>0</v>
      </c>
      <c r="S24" s="149">
        <v>1</v>
      </c>
      <c r="T24" s="157" t="s">
        <v>2879</v>
      </c>
      <c r="U24" s="161" t="str">
        <f t="shared" si="25"/>
        <v>가방 / 0(장비), 1(카드), 2(재료), 3(소비), 4(상자)</v>
      </c>
      <c r="V24" s="157">
        <f>IF(OR(N24=2,N24=42,N24=65,N24=14),B24,0)</f>
        <v>0</v>
      </c>
      <c r="W24" s="75" t="s">
        <v>2871</v>
      </c>
      <c r="X24" s="157" t="s">
        <v>2617</v>
      </c>
      <c r="Y24" s="157">
        <v>94027</v>
      </c>
      <c r="Z24" s="157">
        <v>20</v>
      </c>
      <c r="AA24" s="157" t="str">
        <f t="shared" si="4"/>
        <v>에르늄</v>
      </c>
      <c r="AB24" s="75" t="s">
        <v>10195</v>
      </c>
      <c r="AC24" s="75">
        <v>3000</v>
      </c>
      <c r="AD24" s="75">
        <v>0</v>
      </c>
      <c r="AE24" s="75">
        <f t="shared" si="5"/>
        <v>0</v>
      </c>
    </row>
    <row r="25" spans="1:31" x14ac:dyDescent="0.3">
      <c r="A25" s="283">
        <f t="shared" si="6"/>
        <v>24</v>
      </c>
      <c r="B25" s="83">
        <f>COUNTIF($N$1:N24,2)+1</f>
        <v>4</v>
      </c>
      <c r="C25" s="75" t="e">
        <f>VLOOKUP(B25,#REF!,3)</f>
        <v>#REF!</v>
      </c>
      <c r="D25" s="193" t="e">
        <f>VLOOKUP(B25,#REF!,5)</f>
        <v>#REF!</v>
      </c>
      <c r="E25" s="193" t="str" cm="1">
        <f t="array" ref="E25">IFERROR(INDEX(Ref_경험치테이블_List,MATCH(F25,Ref_경험치테이블_직업경험치,1)+1,1),1) &amp; " (" &amp;
IFERROR(ROUND((F25-INDEX(Ref_경험치테이블_List,MATCH(F25,Ref_경험치테이블_직업경험치,1),2))/(INDEX(Ref_경험치테이블_List,MATCH(F25,Ref_경험치테이블_직업경험치,1)+1,2)-INDEX(Ref_경험치테이블_List,MATCH(F25,Ref_경험치테이블_직업경험치,1),2)),2)*100,0)
&amp;"%)"</f>
        <v>15 (29%)</v>
      </c>
      <c r="F25" s="181">
        <f t="shared" si="7"/>
        <v>99000</v>
      </c>
      <c r="G25" s="285">
        <f t="shared" si="22"/>
        <v>7785</v>
      </c>
      <c r="H25" s="165">
        <v>6000</v>
      </c>
      <c r="I25" s="213" t="str" cm="1">
        <f t="array" ref="I25">IFERROR(INDEX(Ref_경험치테이블_List,MATCH(J25,Ref_경험치테이블_일반경험치,1)+1,1),1)&amp;" ("&amp;
IFERROR(ROUND((J25-INDEX(Ref_경험치테이블_List,MATCH(J25,Ref_경험치테이블_일반경험치,1),3))/(INDEX(Ref_경험치테이블_List,MATCH(J25,Ref_경험치테이블_일반경험치,1)+1,3)-INDEX(Ref_경험치테이블_List,MATCH(J25,Ref_경험치테이블_일반경험치,1),3)),2)*100,0)
&amp;"%)"</f>
        <v>13 (38%)</v>
      </c>
      <c r="J25" s="214">
        <f t="shared" si="9"/>
        <v>85029</v>
      </c>
      <c r="K25" s="223">
        <v>6244</v>
      </c>
      <c r="L25" s="153"/>
      <c r="M25" s="77" t="s">
        <v>2899</v>
      </c>
      <c r="N25" s="77">
        <v>2</v>
      </c>
      <c r="O25" s="150" t="str">
        <f t="shared" si="0"/>
        <v>특정 몬스터 처치 수</v>
      </c>
      <c r="P25" s="138" t="str">
        <f t="shared" si="1"/>
        <v>monster_id / count</v>
      </c>
      <c r="Q25" s="151">
        <f>IF(N25=2,INDEX(Ref_스테이지테이블_List,MATCH(B25,Ref_스테이지테이블_Row,0),9),IF(N25=42,INDEX(Ref_몬스터테이블_List,MATCH(INDEX(Ref_스테이지테이블_List,MATCH(B25,Ref_스테이지테이블_Row,0),30),Ref_몬스터테이블_Row,0),4),IF(N25=14,INDEX(Ref_스테이지테이블_List,MATCH(B25,Ref_스테이지테이블_Row,0),38),"문제있")))</f>
        <v>54004</v>
      </c>
      <c r="R25" s="157">
        <f t="shared" si="2"/>
        <v>0</v>
      </c>
      <c r="S25" s="149">
        <v>1</v>
      </c>
      <c r="T25" s="157" t="str">
        <f t="shared" ref="T25:T54" si="28">IF(OR(N25=2,N25=42,N25=65,N25=14),"모험","-")</f>
        <v>모험</v>
      </c>
      <c r="U25" s="161" t="str">
        <f t="shared" si="25"/>
        <v>모험 / 스테이지 id</v>
      </c>
      <c r="V25" s="157">
        <f>IF(OR(N25=2,N25=42,N25=65,N25=14),B25,0)</f>
        <v>4</v>
      </c>
      <c r="W25" s="75" t="s">
        <v>2871</v>
      </c>
      <c r="X25" s="157" t="s">
        <v>3322</v>
      </c>
      <c r="Y25" s="157">
        <v>1</v>
      </c>
      <c r="Z25" s="157">
        <v>0</v>
      </c>
      <c r="AA25" s="157">
        <f t="shared" si="4"/>
        <v>0</v>
      </c>
      <c r="AB25" s="75" t="s">
        <v>672</v>
      </c>
      <c r="AC25" s="75">
        <v>0</v>
      </c>
      <c r="AD25" s="75">
        <v>0</v>
      </c>
      <c r="AE25" s="75">
        <f t="shared" si="5"/>
        <v>0</v>
      </c>
    </row>
    <row r="26" spans="1:31" x14ac:dyDescent="0.3">
      <c r="A26" s="283">
        <f t="shared" si="6"/>
        <v>25</v>
      </c>
      <c r="B26" s="83">
        <f>COUNTIF($N$1:N25,2)+1</f>
        <v>5</v>
      </c>
      <c r="C26" s="75" t="e">
        <f>VLOOKUP(B26,#REF!,3)</f>
        <v>#REF!</v>
      </c>
      <c r="D26" s="193" t="e">
        <f>VLOOKUP(B26,#REF!,5)</f>
        <v>#REF!</v>
      </c>
      <c r="E26" s="193" t="str" cm="1">
        <f t="array" ref="E26">IFERROR(INDEX(Ref_경험치테이블_List,MATCH(F26,Ref_경험치테이블_직업경험치,1)+1,1),1) &amp; " (" &amp;
IFERROR(ROUND((F26-INDEX(Ref_경험치테이블_List,MATCH(F26,Ref_경험치테이블_직업경험치,1),2))/(INDEX(Ref_경험치테이블_List,MATCH(F26,Ref_경험치테이블_직업경험치,1)+1,2)-INDEX(Ref_경험치테이블_List,MATCH(F26,Ref_경험치테이블_직업경험치,1),2)),2)*100,0)
&amp;"%)"</f>
        <v>15 (90%)</v>
      </c>
      <c r="F26" s="181">
        <f t="shared" si="7"/>
        <v>107160</v>
      </c>
      <c r="G26" s="285">
        <f t="shared" si="22"/>
        <v>8160</v>
      </c>
      <c r="H26" s="165">
        <v>0</v>
      </c>
      <c r="I26" s="213" t="str" cm="1">
        <f t="array" ref="I26">IFERROR(INDEX(Ref_경험치테이블_List,MATCH(J26,Ref_경험치테이블_일반경험치,1)+1,1),1)&amp;" ("&amp;
IFERROR(ROUND((J26-INDEX(Ref_경험치테이블_List,MATCH(J26,Ref_경험치테이블_일반경험치,1),3))/(INDEX(Ref_경험치테이블_List,MATCH(J26,Ref_경험치테이블_일반경험치,1)+1,3)-INDEX(Ref_경험치테이블_List,MATCH(J26,Ref_경험치테이블_일반경험치,1),3)),2)*100,0)
&amp;"%)"</f>
        <v>13 (91%)</v>
      </c>
      <c r="J26" s="214">
        <f t="shared" si="9"/>
        <v>91429</v>
      </c>
      <c r="K26" s="223">
        <v>6400</v>
      </c>
      <c r="L26" s="153" t="s">
        <v>8606</v>
      </c>
      <c r="M26" s="77" t="s">
        <v>2900</v>
      </c>
      <c r="N26" s="77">
        <v>42</v>
      </c>
      <c r="O26" s="150" t="str">
        <f t="shared" si="0"/>
        <v>특정 몬스터 그룹 처치 수</v>
      </c>
      <c r="P26" s="138" t="str">
        <f t="shared" si="1"/>
        <v>monster_group / count</v>
      </c>
      <c r="Q26" s="151">
        <f>IF(N26=2,INDEX(Ref_스테이지테이블_List,MATCH(B26,Ref_스테이지테이블_Row,0),9),IF(N26=42,INDEX(Ref_몬스터테이블_List,MATCH(INDEX(Ref_스테이지테이블_List,MATCH(B26,Ref_스테이지테이블_Row,0),30),Ref_몬스터테이블_Row,0),4),IF(N26=14,INDEX(Ref_스테이지테이블_List,MATCH(B26,Ref_스테이지테이블_Row,0),38),"문제있")))</f>
        <v>5</v>
      </c>
      <c r="R26" s="157" t="str">
        <f t="shared" si="2"/>
        <v>중형</v>
      </c>
      <c r="S26" s="182">
        <f>INDEX(Ref!$GK$1:$GN$73,MATCH(B26,Ref!$GK$1:$GK$73,0),MATCH(R26,Ref!$GK$1:$GN$1,0))</f>
        <v>50</v>
      </c>
      <c r="T26" s="157" t="str">
        <f t="shared" si="28"/>
        <v>모험</v>
      </c>
      <c r="U26" s="161" t="str">
        <f t="shared" si="25"/>
        <v>모험 / 스테이지 id</v>
      </c>
      <c r="V26" s="157">
        <f>IF(OR(N26=2,N26=42,N26=65,N26=14),B26,0)</f>
        <v>5</v>
      </c>
      <c r="W26" s="75" t="s">
        <v>602</v>
      </c>
      <c r="X26" s="157" t="s">
        <v>2617</v>
      </c>
      <c r="Y26" s="157">
        <v>82501</v>
      </c>
      <c r="Z26" s="157">
        <v>1</v>
      </c>
      <c r="AA26" s="157" t="str">
        <f t="shared" si="4"/>
        <v>낡은 반지</v>
      </c>
      <c r="AB26" s="75" t="s">
        <v>672</v>
      </c>
      <c r="AC26" s="75">
        <v>0</v>
      </c>
      <c r="AD26" s="75">
        <v>0</v>
      </c>
      <c r="AE26" s="75">
        <f t="shared" si="5"/>
        <v>0</v>
      </c>
    </row>
    <row r="27" spans="1:31" x14ac:dyDescent="0.3">
      <c r="A27" s="283">
        <f t="shared" si="6"/>
        <v>26</v>
      </c>
      <c r="B27" s="83">
        <f>COUNTIF($N$1:N26,2)+1</f>
        <v>5</v>
      </c>
      <c r="C27" s="75" t="e">
        <f>VLOOKUP(B27,#REF!,3)</f>
        <v>#REF!</v>
      </c>
      <c r="D27" s="193" t="e">
        <f>VLOOKUP(B27,#REF!,5)</f>
        <v>#REF!</v>
      </c>
      <c r="E27" s="193" t="str" cm="1">
        <f t="array" ref="E27">IFERROR(INDEX(Ref_경험치테이블_List,MATCH(F27,Ref_경험치테이블_직업경험치,1)+1,1),1) &amp; " (" &amp;
IFERROR(ROUND((F27-INDEX(Ref_경험치테이블_List,MATCH(F27,Ref_경험치테이블_직업경험치,1),2))/(INDEX(Ref_경험치테이블_List,MATCH(F27,Ref_경험치테이블_직업경험치,1)+1,2)-INDEX(Ref_경험치테이블_List,MATCH(F27,Ref_경험치테이블_직업경험치,1),2)),2)*100,0)
&amp;"%)"</f>
        <v>16 (51%)</v>
      </c>
      <c r="F27" s="181">
        <f t="shared" si="7"/>
        <v>115970</v>
      </c>
      <c r="G27" s="165">
        <f t="shared" ref="G27:G30" si="29">G26+((ROW()-1)*25)</f>
        <v>8810</v>
      </c>
      <c r="H27" s="165">
        <v>0</v>
      </c>
      <c r="I27" s="213" t="str" cm="1">
        <f t="array" ref="I27">IFERROR(INDEX(Ref_경험치테이블_List,MATCH(J27,Ref_경험치테이블_일반경험치,1)+1,1),1)&amp;" ("&amp;
IFERROR(ROUND((J27-INDEX(Ref_경험치테이블_List,MATCH(J27,Ref_경험치테이블_일반경험치,1),3))/(INDEX(Ref_경험치테이블_List,MATCH(J27,Ref_경험치테이블_일반경험치,1)+1,3)-INDEX(Ref_경험치테이블_List,MATCH(J27,Ref_경험치테이블_일반경험치,1),3)),2)*100,0)
&amp;"%)"</f>
        <v>14 (46%)</v>
      </c>
      <c r="J27" s="214">
        <f t="shared" si="9"/>
        <v>98316</v>
      </c>
      <c r="K27" s="223">
        <v>6887</v>
      </c>
      <c r="L27" s="153"/>
      <c r="M27" s="77" t="s">
        <v>8588</v>
      </c>
      <c r="N27" s="77">
        <v>60</v>
      </c>
      <c r="O27" s="150" t="str">
        <f t="shared" ref="O27:O28" si="30">IFERROR(INDEX(퀘스트타입_List,MATCH(N27,퀘스트타입_Row,0),3),)</f>
        <v>특정 월드보스 처치(전투 참여)</v>
      </c>
      <c r="P27" s="138" t="str">
        <f t="shared" ref="P27:P28" si="31">IFERROR(INDEX(퀘스트타입_List,MATCH(N27,퀘스트타입_Row,0),4),)&amp;" / "&amp;IFERROR(INDEX(퀘스트타입_List,MATCH(N27,퀘스트타입_Row,0),5),)</f>
        <v>worldboss id / count</v>
      </c>
      <c r="Q27" s="77">
        <v>1</v>
      </c>
      <c r="R27" s="157">
        <f t="shared" si="2"/>
        <v>0</v>
      </c>
      <c r="S27" s="149">
        <v>1</v>
      </c>
      <c r="T27" s="157" t="s">
        <v>2872</v>
      </c>
      <c r="U27" s="161" t="str">
        <f t="shared" si="25"/>
        <v>던전 / 0(던전), 1(제니), 2(경험치), 3(무공), 4(비습), 5(중앙실), 6(펫테이밍)</v>
      </c>
      <c r="V27" s="157">
        <v>3</v>
      </c>
      <c r="W27" s="75" t="s">
        <v>2871</v>
      </c>
      <c r="X27" s="157" t="s">
        <v>672</v>
      </c>
      <c r="Y27" s="157">
        <v>0</v>
      </c>
      <c r="Z27" s="157">
        <v>0</v>
      </c>
      <c r="AA27" s="157">
        <f t="shared" si="4"/>
        <v>0</v>
      </c>
      <c r="AB27" s="75" t="s">
        <v>672</v>
      </c>
      <c r="AC27" s="75">
        <v>0</v>
      </c>
      <c r="AD27" s="75">
        <v>0</v>
      </c>
      <c r="AE27" s="75">
        <f t="shared" si="5"/>
        <v>0</v>
      </c>
    </row>
    <row r="28" spans="1:31" x14ac:dyDescent="0.3">
      <c r="A28" s="283">
        <f t="shared" si="6"/>
        <v>27</v>
      </c>
      <c r="B28" s="83">
        <f>COUNTIF($N$1:N27,2)+1</f>
        <v>5</v>
      </c>
      <c r="C28" s="75" t="e">
        <f>VLOOKUP(B28,#REF!,3)</f>
        <v>#REF!</v>
      </c>
      <c r="D28" s="193" t="e">
        <f>VLOOKUP(B28,#REF!,5)</f>
        <v>#REF!</v>
      </c>
      <c r="E28" s="193" t="str" cm="1">
        <f t="array" ref="E28">IFERROR(INDEX(Ref_경험치테이블_List,MATCH(F28,Ref_경험치테이블_직업경험치,1)+1,1),1) &amp; " (" &amp;
IFERROR(ROUND((F28-INDEX(Ref_경험치테이블_List,MATCH(F28,Ref_경험치테이블_직업경험치,1),2))/(INDEX(Ref_경험치테이블_List,MATCH(F28,Ref_경험치테이블_직업경험치,1)+1,2)-INDEX(Ref_경험치테이블_List,MATCH(F28,Ref_경험치테이블_직업경험치,1),2)),2)*100,0)
&amp;"%)"</f>
        <v>17 (15%)</v>
      </c>
      <c r="F28" s="181">
        <f t="shared" si="7"/>
        <v>125455</v>
      </c>
      <c r="G28" s="165">
        <f t="shared" si="29"/>
        <v>9485</v>
      </c>
      <c r="H28" s="165">
        <v>0</v>
      </c>
      <c r="I28" s="213" t="str" cm="1">
        <f t="array" ref="I28">IFERROR(INDEX(Ref_경험치테이블_List,MATCH(J28,Ref_경험치테이블_일반경험치,1)+1,1),1)&amp;" ("&amp;
IFERROR(ROUND((J28-INDEX(Ref_경험치테이블_List,MATCH(J28,Ref_경험치테이블_일반경험치,1),3))/(INDEX(Ref_경험치테이블_List,MATCH(J28,Ref_경험치테이블_일반경험치,1)+1,3)-INDEX(Ref_경험치테이블_List,MATCH(J28,Ref_경험치테이블_일반경험치,1),3)),2)*100,0)
&amp;"%)"</f>
        <v>15 (4%)</v>
      </c>
      <c r="J28" s="214">
        <f t="shared" si="9"/>
        <v>105710</v>
      </c>
      <c r="K28" s="223">
        <v>7394</v>
      </c>
      <c r="L28" s="153"/>
      <c r="M28" s="77" t="s">
        <v>2466</v>
      </c>
      <c r="N28" s="77">
        <v>65</v>
      </c>
      <c r="O28" s="150" t="str">
        <f t="shared" si="30"/>
        <v>특정 필드에서 MVP 처치 횟수</v>
      </c>
      <c r="P28" s="138" t="str">
        <f t="shared" si="31"/>
        <v>stage id / count</v>
      </c>
      <c r="Q28" s="77">
        <v>5</v>
      </c>
      <c r="R28" s="157">
        <f t="shared" si="2"/>
        <v>0</v>
      </c>
      <c r="S28" s="149">
        <v>1</v>
      </c>
      <c r="T28" s="157" t="str">
        <f t="shared" si="28"/>
        <v>모험</v>
      </c>
      <c r="U28" s="161" t="str">
        <f t="shared" ref="U28" si="32">INDEX(퀘스트_shortcut_type_List,MATCH(T28,퀘스트_shortcut_type_name,0),2)&amp;" / "&amp;INDEX(퀘스트_shortcut_type_List,MATCH(T28,퀘스트_shortcut_type_name,0),3)</f>
        <v>모험 / 스테이지 id</v>
      </c>
      <c r="V28" s="157">
        <f>IF(OR(N28=2,N28=42,N28=65,N28=14),B28,0)</f>
        <v>5</v>
      </c>
      <c r="W28" s="75" t="s">
        <v>2871</v>
      </c>
      <c r="X28" s="157" t="s">
        <v>2617</v>
      </c>
      <c r="Y28" s="157">
        <v>88002</v>
      </c>
      <c r="Z28" s="157">
        <v>1</v>
      </c>
      <c r="AA28" s="157" t="str">
        <f t="shared" si="4"/>
        <v>파브르 카드</v>
      </c>
      <c r="AB28" s="75" t="s">
        <v>2620</v>
      </c>
      <c r="AC28" s="75">
        <v>94049</v>
      </c>
      <c r="AD28" s="75">
        <v>8</v>
      </c>
      <c r="AE28" s="75" t="str">
        <f t="shared" si="5"/>
        <v>카드 강화권 10레벨</v>
      </c>
    </row>
    <row r="29" spans="1:31" x14ac:dyDescent="0.3">
      <c r="A29" s="283">
        <f t="shared" si="6"/>
        <v>28</v>
      </c>
      <c r="B29" s="83">
        <f>COUNTIF($N$1:N28,2)+1</f>
        <v>5</v>
      </c>
      <c r="C29" s="75" t="e">
        <f>VLOOKUP(B29,#REF!,3)</f>
        <v>#REF!</v>
      </c>
      <c r="D29" s="193" t="e">
        <f>VLOOKUP(B29,#REF!,5)</f>
        <v>#REF!</v>
      </c>
      <c r="E29" s="193" t="str" cm="1">
        <f t="array" ref="E29">IFERROR(INDEX(Ref_경험치테이블_List,MATCH(F29,Ref_경험치테이블_직업경험치,1)+1,1),1) &amp; " (" &amp;
IFERROR(ROUND((F29-INDEX(Ref_경험치테이블_List,MATCH(F29,Ref_경험치테이블_직업경험치,1),2))/(INDEX(Ref_경험치테이블_List,MATCH(F29,Ref_경험치테이블_직업경험치,1)+1,2)-INDEX(Ref_경험치테이블_List,MATCH(F29,Ref_경험치테이블_직업경험치,1),2)),2)*100,0)
&amp;"%)"</f>
        <v>17 (81%)</v>
      </c>
      <c r="F29" s="181">
        <f t="shared" si="7"/>
        <v>135640</v>
      </c>
      <c r="G29" s="165">
        <f t="shared" si="29"/>
        <v>10185</v>
      </c>
      <c r="H29" s="165">
        <v>0</v>
      </c>
      <c r="I29" s="213" t="str" cm="1">
        <f t="array" ref="I29">IFERROR(INDEX(Ref_경험치테이블_List,MATCH(J29,Ref_경험치테이블_일반경험치,1)+1,1),1)&amp;" ("&amp;
IFERROR(ROUND((J29-INDEX(Ref_경험치테이블_List,MATCH(J29,Ref_경험치테이블_일반경험치,1),3))/(INDEX(Ref_경험치테이블_List,MATCH(J29,Ref_경험치테이블_일반경험치,1)+1,3)-INDEX(Ref_경험치테이블_List,MATCH(J29,Ref_경험치테이블_일반경험치,1),3)),2)*100,0)
&amp;"%)"</f>
        <v>15 (62%)</v>
      </c>
      <c r="J29" s="214">
        <f t="shared" si="9"/>
        <v>113629</v>
      </c>
      <c r="K29" s="223">
        <v>7919</v>
      </c>
      <c r="L29" s="153"/>
      <c r="M29" s="77" t="s">
        <v>2749</v>
      </c>
      <c r="N29" s="77">
        <v>69</v>
      </c>
      <c r="O29" s="150" t="str">
        <f t="shared" ref="O29" si="33">IFERROR(INDEX(퀘스트타입_List,MATCH(N29,퀘스트타입_Row,0),3),)</f>
        <v>카드 강화 횟수</v>
      </c>
      <c r="P29" s="138" t="str">
        <f t="shared" ref="P29" si="34">IFERROR(INDEX(퀘스트타입_List,MATCH(N29,퀘스트타입_Row,0),4),)&amp;" / "&amp;IFERROR(INDEX(퀘스트타입_List,MATCH(N29,퀘스트타입_Row,0),5),)</f>
        <v>- / count</v>
      </c>
      <c r="Q29" s="77">
        <v>0</v>
      </c>
      <c r="R29" s="157">
        <f t="shared" si="2"/>
        <v>0</v>
      </c>
      <c r="S29" s="149">
        <v>1</v>
      </c>
      <c r="T29" s="157" t="s">
        <v>13115</v>
      </c>
      <c r="U29" s="161" t="str">
        <f t="shared" si="25"/>
        <v xml:space="preserve">카드 강화 튜토리얼 / </v>
      </c>
      <c r="V29" s="157">
        <v>0</v>
      </c>
      <c r="W29" s="75" t="s">
        <v>2871</v>
      </c>
      <c r="X29" s="157" t="s">
        <v>2617</v>
      </c>
      <c r="Y29" s="157">
        <v>85008</v>
      </c>
      <c r="Z29" s="157">
        <v>1</v>
      </c>
      <c r="AA29" s="157" t="str">
        <f t="shared" si="4"/>
        <v>하급 카드 상자</v>
      </c>
      <c r="AB29" s="75" t="s">
        <v>672</v>
      </c>
      <c r="AC29" s="75">
        <v>0</v>
      </c>
      <c r="AD29" s="75">
        <v>0</v>
      </c>
      <c r="AE29" s="75">
        <f t="shared" si="5"/>
        <v>0</v>
      </c>
    </row>
    <row r="30" spans="1:31" x14ac:dyDescent="0.3">
      <c r="A30" s="283">
        <f t="shared" si="6"/>
        <v>29</v>
      </c>
      <c r="B30" s="83">
        <f>COUNTIF($N$1:N29,2)+1</f>
        <v>5</v>
      </c>
      <c r="C30" s="75" t="e">
        <f>VLOOKUP(B30,#REF!,3)</f>
        <v>#REF!</v>
      </c>
      <c r="D30" s="193" t="e">
        <f>VLOOKUP(B30,#REF!,5)</f>
        <v>#REF!</v>
      </c>
      <c r="E30" s="193" t="str" cm="1">
        <f t="array" ref="E30">IFERROR(INDEX(Ref_경험치테이블_List,MATCH(F30,Ref_경험치테이블_직업경험치,1)+1,1),1) &amp; " (" &amp;
IFERROR(ROUND((F30-INDEX(Ref_경험치테이블_List,MATCH(F30,Ref_경험치테이블_직업경험치,1),2))/(INDEX(Ref_경험치테이블_List,MATCH(F30,Ref_경험치테이블_직업경험치,1)+1,2)-INDEX(Ref_경험치테이블_List,MATCH(F30,Ref_경험치테이블_직업경험치,1),2)),2)*100,0)
&amp;"%)"</f>
        <v>18 (94%)</v>
      </c>
      <c r="F30" s="181">
        <f t="shared" si="7"/>
        <v>154050</v>
      </c>
      <c r="G30" s="165">
        <f t="shared" si="29"/>
        <v>10910</v>
      </c>
      <c r="H30" s="165">
        <v>7500</v>
      </c>
      <c r="I30" s="213" t="str" cm="1">
        <f t="array" ref="I30">IFERROR(INDEX(Ref_경험치테이블_List,MATCH(J30,Ref_경험치테이블_일반경험치,1)+1,1),1)&amp;" ("&amp;
IFERROR(ROUND((J30-INDEX(Ref_경험치테이블_List,MATCH(J30,Ref_경험치테이블_일반경험치,1),3))/(INDEX(Ref_경험치테이블_List,MATCH(J30,Ref_경험치테이블_일반경험치,1)+1,3)-INDEX(Ref_경험치테이블_List,MATCH(J30,Ref_경험치테이블_일반경험치,1),3)),2)*100,0)
&amp;"%)"</f>
        <v>16 (21%)</v>
      </c>
      <c r="J30" s="214">
        <f t="shared" si="9"/>
        <v>122092</v>
      </c>
      <c r="K30" s="223">
        <v>8463</v>
      </c>
      <c r="L30" s="153"/>
      <c r="M30" s="77" t="s">
        <v>2904</v>
      </c>
      <c r="N30" s="77">
        <v>2</v>
      </c>
      <c r="O30" s="150" t="str">
        <f t="shared" si="0"/>
        <v>특정 몬스터 처치 수</v>
      </c>
      <c r="P30" s="138" t="str">
        <f t="shared" si="1"/>
        <v>monster_id / count</v>
      </c>
      <c r="Q30" s="151">
        <f>IF(N30=2,INDEX(Ref_스테이지테이블_List,MATCH(B30,Ref_스테이지테이블_Row,0),9),IF(N30=42,INDEX(Ref_몬스터테이블_List,MATCH(INDEX(Ref_스테이지테이블_List,MATCH(B30,Ref_스테이지테이블_Row,0),30),Ref_몬스터테이블_Row,0),4),IF(N30=14,INDEX(Ref_스테이지테이블_List,MATCH(B30,Ref_스테이지테이블_Row,0),38),"문제있")))</f>
        <v>54005</v>
      </c>
      <c r="R30" s="157">
        <f t="shared" si="2"/>
        <v>0</v>
      </c>
      <c r="S30" s="149">
        <v>1</v>
      </c>
      <c r="T30" s="157" t="str">
        <f t="shared" si="28"/>
        <v>모험</v>
      </c>
      <c r="U30" s="161" t="str">
        <f t="shared" ref="U30:U31" si="35">INDEX(퀘스트_shortcut_type_List,MATCH(T30,퀘스트_shortcut_type_name,0),2)&amp;" / "&amp;INDEX(퀘스트_shortcut_type_List,MATCH(T30,퀘스트_shortcut_type_name,0),3)</f>
        <v>모험 / 스테이지 id</v>
      </c>
      <c r="V30" s="157">
        <f>IF(OR(N30=2,N30=42,N30=65,N30=14),B30,0)</f>
        <v>5</v>
      </c>
      <c r="W30" s="75" t="s">
        <v>2871</v>
      </c>
      <c r="X30" s="157" t="s">
        <v>672</v>
      </c>
      <c r="Y30" s="157">
        <v>0</v>
      </c>
      <c r="Z30" s="157">
        <v>0</v>
      </c>
      <c r="AA30" s="157">
        <f t="shared" si="4"/>
        <v>0</v>
      </c>
      <c r="AB30" s="75" t="s">
        <v>672</v>
      </c>
      <c r="AC30" s="75">
        <v>0</v>
      </c>
      <c r="AD30" s="75">
        <v>0</v>
      </c>
      <c r="AE30" s="75">
        <f t="shared" si="5"/>
        <v>0</v>
      </c>
    </row>
    <row r="31" spans="1:31" x14ac:dyDescent="0.3">
      <c r="A31" s="283">
        <f t="shared" si="6"/>
        <v>30</v>
      </c>
      <c r="B31" s="83">
        <f>COUNTIF($N$1:N30,2)+1</f>
        <v>6</v>
      </c>
      <c r="C31" s="75" t="e">
        <f>VLOOKUP(B31,#REF!,3)</f>
        <v>#REF!</v>
      </c>
      <c r="D31" s="193" t="e">
        <f>VLOOKUP(B31,#REF!,5)</f>
        <v>#REF!</v>
      </c>
      <c r="E31" s="193" t="str" cm="1">
        <f t="array" ref="E31">IFERROR(INDEX(Ref_경험치테이블_List,MATCH(F31,Ref_경험치테이블_직업경험치,1)+1,1),1) &amp; " (" &amp;
IFERROR(ROUND((F31-INDEX(Ref_경험치테이블_List,MATCH(F31,Ref_경험치테이블_직업경험치,1),2))/(INDEX(Ref_경험치테이블_List,MATCH(F31,Ref_경험치테이블_직업경험치,1)+1,2)-INDEX(Ref_경험치테이블_List,MATCH(F31,Ref_경험치테이블_직업경험치,1),2)),2)*100,0)
&amp;"%)"</f>
        <v>19 (61%)</v>
      </c>
      <c r="F31" s="181">
        <f t="shared" si="7"/>
        <v>165710</v>
      </c>
      <c r="G31" s="165">
        <f t="shared" ref="G31:G37" si="36">G30+((ROW()-1)*25)</f>
        <v>11660</v>
      </c>
      <c r="H31" s="165">
        <v>0</v>
      </c>
      <c r="I31" s="213" t="str" cm="1">
        <f t="array" ref="I31">IFERROR(INDEX(Ref_경험치테이블_List,MATCH(J31,Ref_경험치테이블_일반경험치,1)+1,1),1)&amp;" ("&amp;
IFERROR(ROUND((J31-INDEX(Ref_경험치테이블_List,MATCH(J31,Ref_경험치테이블_일반경험치,1),3))/(INDEX(Ref_경험치테이블_List,MATCH(J31,Ref_경험치테이블_일반경험치,1)+1,3)-INDEX(Ref_경험치테이블_List,MATCH(J31,Ref_경험치테이블_일반경험치,1),3)),2)*100,0)
&amp;"%)"</f>
        <v>16 (81%)</v>
      </c>
      <c r="J31" s="214">
        <f t="shared" si="9"/>
        <v>131117</v>
      </c>
      <c r="K31" s="223">
        <v>9025</v>
      </c>
      <c r="L31" s="153"/>
      <c r="M31" s="77" t="s">
        <v>2905</v>
      </c>
      <c r="N31" s="77">
        <v>42</v>
      </c>
      <c r="O31" s="150" t="str">
        <f t="shared" si="0"/>
        <v>특정 몬스터 그룹 처치 수</v>
      </c>
      <c r="P31" s="138" t="str">
        <f t="shared" si="1"/>
        <v>monster_group / count</v>
      </c>
      <c r="Q31" s="151">
        <f>IF(N31=2,INDEX(Ref_스테이지테이블_List,MATCH(B31,Ref_스테이지테이블_Row,0),9),IF(N31=42,INDEX(Ref_몬스터테이블_List,MATCH(INDEX(Ref_스테이지테이블_List,MATCH(B31,Ref_스테이지테이블_Row,0),30),Ref_몬스터테이블_Row,0),4),IF(N31=14,INDEX(Ref_스테이지테이블_List,MATCH(B31,Ref_스테이지테이블_Row,0),38),"문제있")))</f>
        <v>6</v>
      </c>
      <c r="R31" s="157" t="str">
        <f t="shared" si="2"/>
        <v>중형</v>
      </c>
      <c r="S31" s="182">
        <f>INDEX(Ref!$GK$1:$GN$73,MATCH(B31,Ref!$GK$1:$GK$73,0),MATCH(R31,Ref!$GK$1:$GN$1,0))</f>
        <v>60</v>
      </c>
      <c r="T31" s="157" t="str">
        <f t="shared" si="28"/>
        <v>모험</v>
      </c>
      <c r="U31" s="161" t="str">
        <f t="shared" si="35"/>
        <v>모험 / 스테이지 id</v>
      </c>
      <c r="V31" s="157">
        <f>IF(OR(N31=2,N31=42,N31=65,N31=14),B31,0)</f>
        <v>6</v>
      </c>
      <c r="W31" s="75" t="s">
        <v>4</v>
      </c>
      <c r="X31" s="157" t="s">
        <v>8997</v>
      </c>
      <c r="Y31" s="157">
        <v>84017</v>
      </c>
      <c r="Z31" s="157">
        <v>1</v>
      </c>
      <c r="AA31" s="157" t="str">
        <f t="shared" si="4"/>
        <v>집중 포션</v>
      </c>
      <c r="AB31" s="75" t="s">
        <v>672</v>
      </c>
      <c r="AC31" s="75">
        <v>0</v>
      </c>
      <c r="AD31" s="75">
        <v>0</v>
      </c>
      <c r="AE31" s="75">
        <f t="shared" si="5"/>
        <v>0</v>
      </c>
    </row>
    <row r="32" spans="1:31" x14ac:dyDescent="0.3">
      <c r="A32" s="283">
        <f t="shared" si="6"/>
        <v>31</v>
      </c>
      <c r="B32" s="83">
        <f>COUNTIF($N$1:N31,2)+1</f>
        <v>6</v>
      </c>
      <c r="C32" s="75" t="e">
        <f>VLOOKUP(B32,#REF!,3)</f>
        <v>#REF!</v>
      </c>
      <c r="D32" s="193" t="e">
        <f>VLOOKUP(B32,#REF!,5)</f>
        <v>#REF!</v>
      </c>
      <c r="E32" s="193" t="str" cm="1">
        <f t="array" ref="E32">IFERROR(INDEX(Ref_경험치테이블_List,MATCH(F32,Ref_경험치테이블_직업경험치,1)+1,1),1) &amp; " (" &amp;
IFERROR(ROUND((F32-INDEX(Ref_경험치테이블_List,MATCH(F32,Ref_경험치테이블_직업경험치,1),2))/(INDEX(Ref_경험치테이블_List,MATCH(F32,Ref_경험치테이블_직업경험치,1)+1,2)-INDEX(Ref_경험치테이블_List,MATCH(F32,Ref_경험치테이블_직업경험치,1),2)),2)*100,0)
&amp;"%)"</f>
        <v>20 (31%)</v>
      </c>
      <c r="F32" s="181">
        <f t="shared" si="7"/>
        <v>178145</v>
      </c>
      <c r="G32" s="165">
        <f t="shared" si="36"/>
        <v>12435</v>
      </c>
      <c r="H32" s="165">
        <v>0</v>
      </c>
      <c r="I32" s="213" t="str" cm="1">
        <f t="array" ref="I32">IFERROR(INDEX(Ref_경험치테이블_List,MATCH(J32,Ref_경험치테이블_일반경험치,1)+1,1),1)&amp;" ("&amp;
IFERROR(ROUND((J32-INDEX(Ref_경험치테이블_List,MATCH(J32,Ref_경험치테이블_일반경험치,1),3))/(INDEX(Ref_경험치테이블_List,MATCH(J32,Ref_경험치테이블_일반경험치,1)+1,3)-INDEX(Ref_경험치테이블_List,MATCH(J32,Ref_경험치테이블_일반경험치,1),3)),2)*100,0)
&amp;"%)"</f>
        <v>17 (43%)</v>
      </c>
      <c r="J32" s="214">
        <f t="shared" si="9"/>
        <v>140723</v>
      </c>
      <c r="K32" s="223">
        <v>9606</v>
      </c>
      <c r="L32" s="153"/>
      <c r="M32" s="77" t="s">
        <v>2466</v>
      </c>
      <c r="N32" s="77">
        <v>65</v>
      </c>
      <c r="O32" s="150" t="str">
        <f t="shared" si="0"/>
        <v>특정 필드에서 MVP 처치 횟수</v>
      </c>
      <c r="P32" s="138" t="str">
        <f t="shared" si="1"/>
        <v>stage id / count</v>
      </c>
      <c r="Q32" s="77">
        <v>6</v>
      </c>
      <c r="R32" s="157">
        <f t="shared" si="2"/>
        <v>0</v>
      </c>
      <c r="S32" s="149">
        <v>1</v>
      </c>
      <c r="T32" s="157" t="s">
        <v>598</v>
      </c>
      <c r="U32" s="161" t="str">
        <f t="shared" si="25"/>
        <v>모험 / 스테이지 id</v>
      </c>
      <c r="V32" s="157">
        <v>6</v>
      </c>
      <c r="W32" s="75" t="s">
        <v>2871</v>
      </c>
      <c r="X32" s="157" t="s">
        <v>2617</v>
      </c>
      <c r="Y32" s="157">
        <v>84015</v>
      </c>
      <c r="Z32" s="157">
        <v>1</v>
      </c>
      <c r="AA32" s="157" t="str">
        <f t="shared" si="4"/>
        <v>풍선껌</v>
      </c>
      <c r="AB32" s="75" t="s">
        <v>672</v>
      </c>
      <c r="AC32" s="75">
        <v>0</v>
      </c>
      <c r="AD32" s="75">
        <v>0</v>
      </c>
      <c r="AE32" s="75">
        <f t="shared" si="5"/>
        <v>0</v>
      </c>
    </row>
    <row r="33" spans="1:31" x14ac:dyDescent="0.3">
      <c r="A33" s="283">
        <f t="shared" si="6"/>
        <v>32</v>
      </c>
      <c r="B33" s="83">
        <f>COUNTIF($N$1:N32,2)+1</f>
        <v>6</v>
      </c>
      <c r="C33" s="75" t="e">
        <f>VLOOKUP(B33,#REF!,3)</f>
        <v>#REF!</v>
      </c>
      <c r="D33" s="193" t="e">
        <f>VLOOKUP(B33,#REF!,5)</f>
        <v>#REF!</v>
      </c>
      <c r="E33" s="193" t="str" cm="1">
        <f t="array" ref="E33">IFERROR(INDEX(Ref_경험치테이블_List,MATCH(F33,Ref_경험치테이블_직업경험치,1)+1,1),1) &amp; " (" &amp;
IFERROR(ROUND((F33-INDEX(Ref_경험치테이블_List,MATCH(F33,Ref_경험치테이블_직업경험치,1),2))/(INDEX(Ref_경험치테이블_List,MATCH(F33,Ref_경험치테이블_직업경험치,1)+1,2)-INDEX(Ref_경험치테이블_List,MATCH(F33,Ref_경험치테이블_직업경험치,1),2)),2)*100,0)
&amp;"%)"</f>
        <v>21 (2%)</v>
      </c>
      <c r="F33" s="181">
        <f t="shared" si="7"/>
        <v>191380</v>
      </c>
      <c r="G33" s="165">
        <f t="shared" si="36"/>
        <v>13235</v>
      </c>
      <c r="H33" s="165">
        <v>0</v>
      </c>
      <c r="I33" s="213" t="str" cm="1">
        <f t="array" ref="I33">IFERROR(INDEX(Ref_경험치테이블_List,MATCH(J33,Ref_경험치테이블_일반경험치,1)+1,1),1)&amp;" ("&amp;
IFERROR(ROUND((J33-INDEX(Ref_경험치테이블_List,MATCH(J33,Ref_경험치테이블_일반경험치,1),3))/(INDEX(Ref_경험치테이블_List,MATCH(J33,Ref_경험치테이블_일반경험치,1)+1,3)-INDEX(Ref_경험치테이블_List,MATCH(J33,Ref_경험치테이블_일반경험치,1),3)),2)*100,0)
&amp;"%)"</f>
        <v>18 (7%)</v>
      </c>
      <c r="J33" s="214">
        <f t="shared" si="9"/>
        <v>150929</v>
      </c>
      <c r="K33" s="223">
        <v>10206</v>
      </c>
      <c r="L33" s="153"/>
      <c r="M33" s="77" t="s">
        <v>2929</v>
      </c>
      <c r="N33" s="77">
        <v>14</v>
      </c>
      <c r="O33" s="150" t="str">
        <f t="shared" si="0"/>
        <v>특정 아이템 획득 수</v>
      </c>
      <c r="P33" s="138" t="str">
        <f t="shared" si="1"/>
        <v>item_id / count</v>
      </c>
      <c r="Q33" s="151">
        <f>IF(N33=2,INDEX(Ref_스테이지테이블_List,MATCH(B33,Ref_스테이지테이블_Row,0),9),IF(N33=42,INDEX(Ref_몬스터테이블_List,MATCH(INDEX(Ref_스테이지테이블_List,MATCH(B33,Ref_스테이지테이블_Row,0),30),Ref_몬스터테이블_Row,0),4),IF(N33=14,INDEX(Ref_스테이지테이블_List,MATCH(B33,Ref_스테이지테이블_Row,0),38),"문제있")))</f>
        <v>94008</v>
      </c>
      <c r="R33" s="157" t="str">
        <f t="shared" si="2"/>
        <v>미스릴</v>
      </c>
      <c r="S33" s="149">
        <v>2</v>
      </c>
      <c r="T33" s="157" t="str">
        <f t="shared" si="28"/>
        <v>모험</v>
      </c>
      <c r="U33" s="161" t="str">
        <f t="shared" si="25"/>
        <v>모험 / 스테이지 id</v>
      </c>
      <c r="V33" s="157">
        <f>IF(OR(N33=2,N33=42,N33=65,N33=14),B33,0)</f>
        <v>6</v>
      </c>
      <c r="W33" s="75" t="s">
        <v>4</v>
      </c>
      <c r="X33" s="157" t="s">
        <v>672</v>
      </c>
      <c r="Y33" s="157">
        <v>0</v>
      </c>
      <c r="Z33" s="157">
        <v>0</v>
      </c>
      <c r="AA33" s="157">
        <f t="shared" ref="AA33" si="37">IF(X33="아이템",IFERROR(VLOOKUP(Y33,Ref_아이템테이블_List,5,FALSE),"없는 아이템"),IF(X33="동료",IFERROR(VLOOKUP(Y33,Ref_동료테이블_List,5,FALSE),"없는 동료"),))</f>
        <v>0</v>
      </c>
      <c r="AB33" s="75" t="s">
        <v>672</v>
      </c>
      <c r="AC33" s="75">
        <v>0</v>
      </c>
      <c r="AD33" s="75">
        <v>0</v>
      </c>
      <c r="AE33" s="75">
        <f t="shared" si="5"/>
        <v>0</v>
      </c>
    </row>
    <row r="34" spans="1:31" x14ac:dyDescent="0.3">
      <c r="A34" s="283">
        <f t="shared" si="6"/>
        <v>33</v>
      </c>
      <c r="B34" s="83">
        <f>COUNTIF($N$1:N33,2)+1</f>
        <v>6</v>
      </c>
      <c r="C34" s="75" t="e">
        <f>VLOOKUP(B34,#REF!,3)</f>
        <v>#REF!</v>
      </c>
      <c r="D34" s="193" t="e">
        <f>VLOOKUP(B34,#REF!,5)</f>
        <v>#REF!</v>
      </c>
      <c r="E34" s="193" t="str" cm="1">
        <f t="array" ref="E34">IFERROR(INDEX(Ref_경험치테이블_List,MATCH(F34,Ref_경험치테이블_직업경험치,1)+1,1),1) &amp; " (" &amp;
IFERROR(ROUND((F34-INDEX(Ref_경험치테이블_List,MATCH(F34,Ref_경험치테이블_직업경험치,1),2))/(INDEX(Ref_경험치테이블_List,MATCH(F34,Ref_경험치테이블_직업경험치,1)+1,2)-INDEX(Ref_경험치테이블_List,MATCH(F34,Ref_경험치테이블_직업경험치,1),2)),2)*100,0)
&amp;"%)"</f>
        <v>21 (73%)</v>
      </c>
      <c r="F34" s="181">
        <f t="shared" si="7"/>
        <v>205440</v>
      </c>
      <c r="G34" s="165">
        <f t="shared" si="36"/>
        <v>14060</v>
      </c>
      <c r="H34" s="165">
        <v>0</v>
      </c>
      <c r="I34" s="213" t="str" cm="1">
        <f t="array" ref="I34">IFERROR(INDEX(Ref_경험치테이블_List,MATCH(J34,Ref_경험치테이블_일반경험치,1)+1,1),1)&amp;" ("&amp;
IFERROR(ROUND((J34-INDEX(Ref_경험치테이블_List,MATCH(J34,Ref_경험치테이블_일반경험치,1),3))/(INDEX(Ref_경험치테이블_List,MATCH(J34,Ref_경험치테이블_일반경험치,1)+1,3)-INDEX(Ref_경험치테이블_List,MATCH(J34,Ref_경험치테이블_일반경험치,1),3)),2)*100,0)
&amp;"%)"</f>
        <v>18 (72%)</v>
      </c>
      <c r="J34" s="214">
        <f t="shared" si="9"/>
        <v>161754</v>
      </c>
      <c r="K34" s="223">
        <v>10825</v>
      </c>
      <c r="L34" s="221"/>
      <c r="M34" s="77" t="s">
        <v>2749</v>
      </c>
      <c r="N34" s="77">
        <v>70</v>
      </c>
      <c r="O34" s="150" t="str">
        <f t="shared" si="0"/>
        <v>카드 특정 강화도 도달</v>
      </c>
      <c r="P34" s="138" t="str">
        <f t="shared" si="1"/>
        <v>level / count(1)</v>
      </c>
      <c r="Q34" s="286">
        <v>10</v>
      </c>
      <c r="R34" s="157">
        <f t="shared" si="2"/>
        <v>0</v>
      </c>
      <c r="S34" s="149">
        <v>1</v>
      </c>
      <c r="T34" s="157" t="s">
        <v>2879</v>
      </c>
      <c r="U34" s="161" t="str">
        <f t="shared" si="25"/>
        <v>가방 / 0(장비), 1(카드), 2(재료), 3(소비), 4(상자)</v>
      </c>
      <c r="V34" s="157">
        <v>0</v>
      </c>
      <c r="W34" s="75" t="s">
        <v>2871</v>
      </c>
      <c r="X34" s="157" t="s">
        <v>672</v>
      </c>
      <c r="Y34" s="157">
        <v>0</v>
      </c>
      <c r="Z34" s="157">
        <v>0</v>
      </c>
      <c r="AA34" s="157">
        <f t="shared" si="4"/>
        <v>0</v>
      </c>
      <c r="AB34" s="75" t="s">
        <v>672</v>
      </c>
      <c r="AC34" s="75">
        <v>0</v>
      </c>
      <c r="AD34" s="75">
        <v>0</v>
      </c>
      <c r="AE34" s="75">
        <f t="shared" si="5"/>
        <v>0</v>
      </c>
    </row>
    <row r="35" spans="1:31" x14ac:dyDescent="0.3">
      <c r="A35" s="283">
        <f t="shared" si="6"/>
        <v>34</v>
      </c>
      <c r="B35" s="83">
        <f>COUNTIF($N$1:N34,2)+1</f>
        <v>6</v>
      </c>
      <c r="C35" s="75" t="e">
        <f>VLOOKUP(B35,#REF!,3)</f>
        <v>#REF!</v>
      </c>
      <c r="D35" s="193" t="e">
        <f>VLOOKUP(B35,#REF!,5)</f>
        <v>#REF!</v>
      </c>
      <c r="E35" s="193" t="str" cm="1">
        <f t="array" ref="E35">IFERROR(INDEX(Ref_경험치테이블_List,MATCH(F35,Ref_경험치테이블_직업경험치,1)+1,1),1) &amp; " (" &amp;
IFERROR(ROUND((F35-INDEX(Ref_경험치테이블_List,MATCH(F35,Ref_경험치테이블_직업경험치,1),2))/(INDEX(Ref_경험치테이블_List,MATCH(F35,Ref_경험치테이블_직업경험치,1)+1,2)-INDEX(Ref_경험치테이블_List,MATCH(F35,Ref_경험치테이블_직업경험치,1),2)),2)*100,0)
&amp;"%)"</f>
        <v>22 (92%)</v>
      </c>
      <c r="F35" s="181">
        <f t="shared" si="7"/>
        <v>230350</v>
      </c>
      <c r="G35" s="165">
        <f t="shared" si="36"/>
        <v>14910</v>
      </c>
      <c r="H35" s="165">
        <v>10000</v>
      </c>
      <c r="I35" s="213" t="str" cm="1">
        <f t="array" ref="I35">IFERROR(INDEX(Ref_경험치테이블_List,MATCH(J35,Ref_경험치테이블_일반경험치,1)+1,1),1)&amp;" ("&amp;
IFERROR(ROUND((J35-INDEX(Ref_경험치테이블_List,MATCH(J35,Ref_경험치테이블_일반경험치,1),3))/(INDEX(Ref_경험치테이블_List,MATCH(J35,Ref_경험치테이블_일반경험치,1)+1,3)-INDEX(Ref_경험치테이블_List,MATCH(J35,Ref_경험치테이블_일반경험치,1),3)),2)*100,0)
&amp;"%)"</f>
        <v>19 (40%)</v>
      </c>
      <c r="J35" s="214">
        <f t="shared" si="9"/>
        <v>173216</v>
      </c>
      <c r="K35" s="223">
        <v>11462</v>
      </c>
      <c r="L35" s="153"/>
      <c r="M35" s="77" t="s">
        <v>2907</v>
      </c>
      <c r="N35" s="77">
        <v>2</v>
      </c>
      <c r="O35" s="150" t="str">
        <f t="shared" si="0"/>
        <v>특정 몬스터 처치 수</v>
      </c>
      <c r="P35" s="138" t="str">
        <f t="shared" si="1"/>
        <v>monster_id / count</v>
      </c>
      <c r="Q35" s="151">
        <f>IF(N35=2,INDEX(Ref_스테이지테이블_List,MATCH(B35,Ref_스테이지테이블_Row,0),9),IF(N35=42,INDEX(Ref_몬스터테이블_List,MATCH(INDEX(Ref_스테이지테이블_List,MATCH(B35,Ref_스테이지테이블_Row,0),30),Ref_몬스터테이블_Row,0),4),IF(N35=14,INDEX(Ref_스테이지테이블_List,MATCH(B35,Ref_스테이지테이블_Row,0),38),"문제있")))</f>
        <v>54006</v>
      </c>
      <c r="R35" s="157">
        <f t="shared" si="2"/>
        <v>0</v>
      </c>
      <c r="S35" s="149">
        <v>1</v>
      </c>
      <c r="T35" s="157" t="str">
        <f t="shared" si="28"/>
        <v>모험</v>
      </c>
      <c r="U35" s="161" t="str">
        <f t="shared" si="25"/>
        <v>모험 / 스테이지 id</v>
      </c>
      <c r="V35" s="157">
        <f>IF(OR(N35=2,N35=42,N35=65,N35=14),B35,0)</f>
        <v>6</v>
      </c>
      <c r="W35" s="75" t="s">
        <v>2871</v>
      </c>
      <c r="X35" s="157" t="s">
        <v>3322</v>
      </c>
      <c r="Y35" s="157">
        <v>1</v>
      </c>
      <c r="Z35" s="157">
        <v>0</v>
      </c>
      <c r="AA35" s="157">
        <f t="shared" si="4"/>
        <v>0</v>
      </c>
      <c r="AB35" s="75" t="s">
        <v>672</v>
      </c>
      <c r="AC35" s="75">
        <v>0</v>
      </c>
      <c r="AD35" s="75">
        <v>0</v>
      </c>
      <c r="AE35" s="75">
        <f t="shared" si="5"/>
        <v>0</v>
      </c>
    </row>
    <row r="36" spans="1:31" x14ac:dyDescent="0.3">
      <c r="A36" s="283">
        <f t="shared" si="6"/>
        <v>35</v>
      </c>
      <c r="B36" s="83">
        <f>COUNTIF($N$1:N35,2)+1</f>
        <v>7</v>
      </c>
      <c r="C36" s="75" t="e">
        <f>VLOOKUP(B36,#REF!,3)</f>
        <v>#REF!</v>
      </c>
      <c r="D36" s="193" t="e">
        <f>VLOOKUP(B36,#REF!,5)</f>
        <v>#REF!</v>
      </c>
      <c r="E36" s="193" t="str" cm="1">
        <f t="array" ref="E36">IFERROR(INDEX(Ref_경험치테이블_List,MATCH(F36,Ref_경험치테이블_직업경험치,1)+1,1),1) &amp; " (" &amp;
IFERROR(ROUND((F36-INDEX(Ref_경험치테이블_List,MATCH(F36,Ref_경험치테이블_직업경험치,1),2))/(INDEX(Ref_경험치테이블_List,MATCH(F36,Ref_경험치테이블_직업경험치,1)+1,2)-INDEX(Ref_경험치테이블_List,MATCH(F36,Ref_경험치테이블_직업경험치,1),2)),2)*100,0)
&amp;"%)"</f>
        <v>23 (62%)</v>
      </c>
      <c r="F36" s="181">
        <f t="shared" si="7"/>
        <v>246135</v>
      </c>
      <c r="G36" s="165">
        <f t="shared" si="36"/>
        <v>15785</v>
      </c>
      <c r="H36" s="165">
        <v>0</v>
      </c>
      <c r="I36" s="213" t="str" cm="1">
        <f t="array" ref="I36">IFERROR(INDEX(Ref_경험치테이블_List,MATCH(J36,Ref_경험치테이블_일반경험치,1)+1,1),1)&amp;" ("&amp;
IFERROR(ROUND((J36-INDEX(Ref_경험치테이블_List,MATCH(J36,Ref_경험치테이블_일반경험치,1),3))/(INDEX(Ref_경험치테이블_List,MATCH(J36,Ref_경험치테이블_일반경험치,1)+1,3)-INDEX(Ref_경험치테이블_List,MATCH(J36,Ref_경험치테이블_일반경험치,1),3)),2)*100,0)
&amp;"%)"</f>
        <v>20 (9%)</v>
      </c>
      <c r="J36" s="214">
        <f t="shared" si="9"/>
        <v>185335</v>
      </c>
      <c r="K36" s="223">
        <v>12119</v>
      </c>
      <c r="L36" s="154"/>
      <c r="M36" s="77" t="s">
        <v>2908</v>
      </c>
      <c r="N36" s="77">
        <v>42</v>
      </c>
      <c r="O36" s="150" t="str">
        <f t="shared" si="0"/>
        <v>특정 몬스터 그룹 처치 수</v>
      </c>
      <c r="P36" s="138" t="str">
        <f t="shared" si="1"/>
        <v>monster_group / count</v>
      </c>
      <c r="Q36" s="151">
        <f>IF(N36=2,INDEX(Ref_스테이지테이블_List,MATCH(B36,Ref_스테이지테이블_Row,0),9),IF(N36=42,INDEX(Ref_몬스터테이블_List,MATCH(INDEX(Ref_스테이지테이블_List,MATCH(B36,Ref_스테이지테이블_Row,0),30),Ref_몬스터테이블_Row,0),4),IF(N36=14,INDEX(Ref_스테이지테이블_List,MATCH(B36,Ref_스테이지테이블_Row,0),38),"문제있")))</f>
        <v>8</v>
      </c>
      <c r="R36" s="157" t="str">
        <f t="shared" si="2"/>
        <v>소형</v>
      </c>
      <c r="S36" s="182">
        <f>INDEX(Ref!$GK$1:$GN$73,MATCH(B36,Ref!$GK$1:$GK$73,0),MATCH(R36,Ref!$GK$1:$GN$1,0))</f>
        <v>90</v>
      </c>
      <c r="T36" s="157" t="str">
        <f t="shared" si="28"/>
        <v>모험</v>
      </c>
      <c r="U36" s="161" t="str">
        <f t="shared" ref="U36" si="38">INDEX(퀘스트_shortcut_type_List,MATCH(T36,퀘스트_shortcut_type_name,0),2)&amp;" / "&amp;INDEX(퀘스트_shortcut_type_List,MATCH(T36,퀘스트_shortcut_type_name,0),3)</f>
        <v>모험 / 스테이지 id</v>
      </c>
      <c r="V36" s="157">
        <f>IF(OR(N36=2,N36=42,N36=65,N36=14),B36,0)</f>
        <v>7</v>
      </c>
      <c r="W36" s="75" t="s">
        <v>2871</v>
      </c>
      <c r="X36" s="157" t="s">
        <v>2617</v>
      </c>
      <c r="Y36" s="157">
        <v>80001</v>
      </c>
      <c r="Z36" s="157">
        <v>1</v>
      </c>
      <c r="AA36" s="157" t="str">
        <f t="shared" si="4"/>
        <v>낡은 소드</v>
      </c>
      <c r="AB36" s="75" t="s">
        <v>672</v>
      </c>
      <c r="AC36" s="75">
        <v>0</v>
      </c>
      <c r="AD36" s="75">
        <v>0</v>
      </c>
      <c r="AE36" s="75">
        <f t="shared" si="5"/>
        <v>0</v>
      </c>
    </row>
    <row r="37" spans="1:31" x14ac:dyDescent="0.3">
      <c r="A37" s="283">
        <f t="shared" si="6"/>
        <v>36</v>
      </c>
      <c r="B37" s="83">
        <f>COUNTIF($N$1:N36,2)+1</f>
        <v>7</v>
      </c>
      <c r="C37" s="75" t="e">
        <f>VLOOKUP(B37,#REF!,3)</f>
        <v>#REF!</v>
      </c>
      <c r="D37" s="193" t="e">
        <f>VLOOKUP(B37,#REF!,5)</f>
        <v>#REF!</v>
      </c>
      <c r="E37" s="193" t="str" cm="1">
        <f t="array" ref="E37">IFERROR(INDEX(Ref_경험치테이블_List,MATCH(F37,Ref_경험치테이블_직업경험치,1)+1,1),1) &amp; " (" &amp;
IFERROR(ROUND((F37-INDEX(Ref_경험치테이블_List,MATCH(F37,Ref_경험치테이블_직업경험치,1),2))/(INDEX(Ref_경험치테이블_List,MATCH(F37,Ref_경험치테이블_직업경험치,1)+1,2)-INDEX(Ref_경험치테이블_List,MATCH(F37,Ref_경험치테이블_직업경험치,1),2)),2)*100,0)
&amp;"%)"</f>
        <v>24 (31%)</v>
      </c>
      <c r="F37" s="181">
        <f t="shared" si="7"/>
        <v>262820</v>
      </c>
      <c r="G37" s="165">
        <f t="shared" si="36"/>
        <v>16685</v>
      </c>
      <c r="H37" s="165">
        <v>0</v>
      </c>
      <c r="I37" s="213" t="str" cm="1">
        <f t="array" ref="I37">IFERROR(INDEX(Ref_경험치테이블_List,MATCH(J37,Ref_경험치테이블_일반경험치,1)+1,1),1)&amp;" ("&amp;
IFERROR(ROUND((J37-INDEX(Ref_경험치테이블_List,MATCH(J37,Ref_경험치테이블_일반경험치,1),3))/(INDEX(Ref_경험치테이블_List,MATCH(J37,Ref_경험치테이블_일반경험치,1)+1,3)-INDEX(Ref_경험치테이블_List,MATCH(J37,Ref_경험치테이블_일반경험치,1),3)),2)*100,0)
&amp;"%)"</f>
        <v>20 (79%)</v>
      </c>
      <c r="J37" s="214">
        <f t="shared" si="9"/>
        <v>198129</v>
      </c>
      <c r="K37" s="223">
        <v>12794</v>
      </c>
      <c r="L37" s="153"/>
      <c r="M37" s="77" t="s">
        <v>619</v>
      </c>
      <c r="N37" s="189">
        <v>25</v>
      </c>
      <c r="O37" s="150" t="str">
        <f t="shared" ref="O37:O39" si="39">IFERROR(INDEX(퀘스트타입_List,MATCH(N37,퀘스트타입_Row,0),3),)</f>
        <v>장비템 분해 횟수</v>
      </c>
      <c r="P37" s="138" t="str">
        <f t="shared" ref="P37:P39" si="40">IFERROR(INDEX(퀘스트타입_List,MATCH(N37,퀘스트타입_Row,0),4),)&amp;" / "&amp;IFERROR(INDEX(퀘스트타입_List,MATCH(N37,퀘스트타입_Row,0),5),)</f>
        <v>- / count</v>
      </c>
      <c r="Q37" s="77">
        <v>0</v>
      </c>
      <c r="R37" s="157">
        <f t="shared" si="2"/>
        <v>0</v>
      </c>
      <c r="S37" s="149">
        <v>1</v>
      </c>
      <c r="T37" s="157" t="s">
        <v>2879</v>
      </c>
      <c r="U37" s="161" t="str">
        <f t="shared" si="25"/>
        <v>가방 / 0(장비), 1(카드), 2(재료), 3(소비), 4(상자)</v>
      </c>
      <c r="V37" s="157">
        <f>IF(OR(N37=2,N37=42,N37=65,N37=14),B37,0)</f>
        <v>0</v>
      </c>
      <c r="W37" s="75" t="s">
        <v>599</v>
      </c>
      <c r="X37" s="157" t="s">
        <v>2617</v>
      </c>
      <c r="Y37" s="157">
        <v>81501</v>
      </c>
      <c r="Z37" s="157">
        <v>1</v>
      </c>
      <c r="AA37" s="157" t="str">
        <f t="shared" si="4"/>
        <v>낡은 망토</v>
      </c>
      <c r="AB37" s="75" t="s">
        <v>2617</v>
      </c>
      <c r="AC37" s="75">
        <v>94023</v>
      </c>
      <c r="AD37" s="75">
        <v>10</v>
      </c>
      <c r="AE37" s="75" t="str">
        <f t="shared" si="5"/>
        <v>구름 조각</v>
      </c>
    </row>
    <row r="38" spans="1:31" x14ac:dyDescent="0.3">
      <c r="A38" s="283">
        <f t="shared" si="6"/>
        <v>37</v>
      </c>
      <c r="B38" s="83">
        <f>COUNTIF($N$1:N37,2)+1</f>
        <v>7</v>
      </c>
      <c r="C38" s="75" t="e">
        <f>VLOOKUP(B38,#REF!,3)</f>
        <v>#REF!</v>
      </c>
      <c r="D38" s="193" t="e">
        <f>VLOOKUP(B38,#REF!,5)</f>
        <v>#REF!</v>
      </c>
      <c r="E38" s="193" t="str" cm="1">
        <f t="array" ref="E38">IFERROR(INDEX(Ref_경험치테이블_List,MATCH(F38,Ref_경험치테이블_직업경험치,1)+1,1),1) &amp; " (" &amp;
IFERROR(ROUND((F38-INDEX(Ref_경험치테이블_List,MATCH(F38,Ref_경험치테이블_직업경험치,1),2))/(INDEX(Ref_경험치테이블_List,MATCH(F38,Ref_경험치테이블_직업경험치,1)+1,2)-INDEX(Ref_경험치테이블_List,MATCH(F38,Ref_경험치테이블_직업경험치,1),2)),2)*100,0)
&amp;"%)"</f>
        <v>24 (97%)</v>
      </c>
      <c r="F38" s="181">
        <f t="shared" si="7"/>
        <v>279530</v>
      </c>
      <c r="G38" s="285">
        <f>G37+25</f>
        <v>16710</v>
      </c>
      <c r="H38" s="165">
        <v>0</v>
      </c>
      <c r="I38" s="213" t="str" cm="1">
        <f t="array" ref="I38">IFERROR(INDEX(Ref_경험치테이블_List,MATCH(J38,Ref_경험치테이블_일반경험치,1)+1,1),1)&amp;" ("&amp;
IFERROR(ROUND((J38-INDEX(Ref_경험치테이블_List,MATCH(J38,Ref_경험치테이블_일반경험치,1),3))/(INDEX(Ref_경험치테이블_List,MATCH(J38,Ref_경험치테이블_일반경험치,1)+1,3)-INDEX(Ref_경험치테이블_List,MATCH(J38,Ref_경험치테이블_일반경험치,1),3)),2)*100,0)
&amp;"%)"</f>
        <v>21 (50%)</v>
      </c>
      <c r="J38" s="214">
        <f t="shared" si="9"/>
        <v>211616</v>
      </c>
      <c r="K38" s="223">
        <v>13487</v>
      </c>
      <c r="L38" s="222" t="s">
        <v>9244</v>
      </c>
      <c r="M38" s="77" t="s">
        <v>2913</v>
      </c>
      <c r="N38" s="77">
        <v>26</v>
      </c>
      <c r="O38" s="150" t="str">
        <f t="shared" si="39"/>
        <v>특정 아이템 제작 횟수</v>
      </c>
      <c r="P38" s="138" t="str">
        <f t="shared" si="40"/>
        <v>item_id / count</v>
      </c>
      <c r="Q38" s="77">
        <v>81502</v>
      </c>
      <c r="R38" s="157">
        <f t="shared" si="2"/>
        <v>0</v>
      </c>
      <c r="S38" s="149">
        <v>1</v>
      </c>
      <c r="T38" s="157" t="s">
        <v>668</v>
      </c>
      <c r="U38" s="161" t="str">
        <f t="shared" si="25"/>
        <v>제작(아이템) / 아이템 아이디</v>
      </c>
      <c r="V38" s="157">
        <v>81502</v>
      </c>
      <c r="W38" s="75" t="s">
        <v>2871</v>
      </c>
      <c r="X38" s="157" t="s">
        <v>2617</v>
      </c>
      <c r="Y38" s="157">
        <v>85000</v>
      </c>
      <c r="Z38" s="157">
        <v>1</v>
      </c>
      <c r="AA38" s="157" t="str">
        <f t="shared" si="4"/>
        <v>하급 장비 상자</v>
      </c>
      <c r="AB38" s="75" t="s">
        <v>672</v>
      </c>
      <c r="AC38" s="75">
        <v>0</v>
      </c>
      <c r="AD38" s="75">
        <v>0</v>
      </c>
      <c r="AE38" s="75">
        <f t="shared" si="5"/>
        <v>0</v>
      </c>
    </row>
    <row r="39" spans="1:31" x14ac:dyDescent="0.3">
      <c r="A39" s="283">
        <f t="shared" si="6"/>
        <v>38</v>
      </c>
      <c r="B39" s="83">
        <f>COUNTIF($N$1:N38,2)+1</f>
        <v>7</v>
      </c>
      <c r="C39" s="75" t="e">
        <f>VLOOKUP(B39,#REF!,3)</f>
        <v>#REF!</v>
      </c>
      <c r="D39" s="193" t="e">
        <f>VLOOKUP(B39,#REF!,5)</f>
        <v>#REF!</v>
      </c>
      <c r="E39" s="193" t="str" cm="1">
        <f t="array" ref="E39">IFERROR(INDEX(Ref_경험치테이블_List,MATCH(F39,Ref_경험치테이블_직업경험치,1)+1,1),1) &amp; " (" &amp;
IFERROR(ROUND((F39-INDEX(Ref_경험치테이블_List,MATCH(F39,Ref_경험치테이블_직업경험치,1),2))/(INDEX(Ref_경험치테이블_List,MATCH(F39,Ref_경험치테이블_직업경험치,1)+1,2)-INDEX(Ref_경험치테이블_List,MATCH(F39,Ref_경험치테이블_직업경험치,1),2)),2)*100,0)
&amp;"%)"</f>
        <v>25 (57%)</v>
      </c>
      <c r="F39" s="181">
        <f t="shared" si="7"/>
        <v>296255</v>
      </c>
      <c r="G39" s="285">
        <f t="shared" ref="G39:G60" si="41">G38+15</f>
        <v>16725</v>
      </c>
      <c r="H39" s="165">
        <v>0</v>
      </c>
      <c r="I39" s="213" t="str" cm="1">
        <f t="array" ref="I39">IFERROR(INDEX(Ref_경험치테이블_List,MATCH(J39,Ref_경험치테이블_일반경험치,1)+1,1),1)&amp;" ("&amp;
IFERROR(ROUND((J39-INDEX(Ref_경험치테이블_List,MATCH(J39,Ref_경험치테이블_일반경험치,1),3))/(INDEX(Ref_경험치테이블_List,MATCH(J39,Ref_경험치테이블_일반경험치,1)+1,3)-INDEX(Ref_경험치테이블_List,MATCH(J39,Ref_경험치테이블_일반경험치,1),3)),2)*100,0)
&amp;"%)"</f>
        <v>22 (22%)</v>
      </c>
      <c r="J39" s="214">
        <f t="shared" si="9"/>
        <v>225816</v>
      </c>
      <c r="K39" s="223">
        <v>14200</v>
      </c>
      <c r="L39" s="153"/>
      <c r="M39" s="77" t="s">
        <v>2466</v>
      </c>
      <c r="N39" s="77">
        <v>65</v>
      </c>
      <c r="O39" s="150" t="str">
        <f t="shared" si="39"/>
        <v>특정 필드에서 MVP 처치 횟수</v>
      </c>
      <c r="P39" s="138" t="str">
        <f t="shared" si="40"/>
        <v>stage id / count</v>
      </c>
      <c r="Q39" s="77">
        <v>7</v>
      </c>
      <c r="R39" s="157">
        <f t="shared" si="2"/>
        <v>0</v>
      </c>
      <c r="S39" s="149">
        <v>1</v>
      </c>
      <c r="T39" s="157" t="str">
        <f t="shared" si="28"/>
        <v>모험</v>
      </c>
      <c r="U39" s="161" t="str">
        <f t="shared" si="25"/>
        <v>모험 / 스테이지 id</v>
      </c>
      <c r="V39" s="157">
        <f>IF(OR(N39=2,N39=42,N39=65,N39=14),B39,0)</f>
        <v>7</v>
      </c>
      <c r="W39" s="75" t="s">
        <v>2871</v>
      </c>
      <c r="X39" s="157" t="s">
        <v>672</v>
      </c>
      <c r="Y39" s="157">
        <v>0</v>
      </c>
      <c r="Z39" s="157">
        <v>0</v>
      </c>
      <c r="AA39" s="157">
        <f t="shared" si="4"/>
        <v>0</v>
      </c>
      <c r="AB39" s="75" t="s">
        <v>672</v>
      </c>
      <c r="AC39" s="75">
        <v>0</v>
      </c>
      <c r="AD39" s="75">
        <v>0</v>
      </c>
      <c r="AE39" s="75">
        <f t="shared" si="5"/>
        <v>0</v>
      </c>
    </row>
    <row r="40" spans="1:31" x14ac:dyDescent="0.3">
      <c r="A40" s="283">
        <f t="shared" si="6"/>
        <v>39</v>
      </c>
      <c r="B40" s="83">
        <f>COUNTIF($N$1:N39,2)+1</f>
        <v>7</v>
      </c>
      <c r="C40" s="75" t="e">
        <f>VLOOKUP(B40,#REF!,3)</f>
        <v>#REF!</v>
      </c>
      <c r="D40" s="193" t="e">
        <f>VLOOKUP(B40,#REF!,5)</f>
        <v>#REF!</v>
      </c>
      <c r="E40" s="193" t="str" cm="1">
        <f t="array" ref="E40">IFERROR(INDEX(Ref_경험치테이블_List,MATCH(F40,Ref_경험치테이블_직업경험치,1)+1,1),1) &amp; " (" &amp;
IFERROR(ROUND((F40-INDEX(Ref_경험치테이블_List,MATCH(F40,Ref_경험치테이블_직업경험치,1),2))/(INDEX(Ref_경험치테이블_List,MATCH(F40,Ref_경험치테이블_직업경험치,1)+1,2)-INDEX(Ref_경험치테이블_List,MATCH(F40,Ref_경험치테이블_직업경험치,1),2)),2)*100,0)
&amp;"%)"</f>
        <v>26 (59%)</v>
      </c>
      <c r="F40" s="181">
        <f t="shared" si="7"/>
        <v>325495</v>
      </c>
      <c r="G40" s="285">
        <f t="shared" si="41"/>
        <v>16740</v>
      </c>
      <c r="H40" s="165">
        <v>12500</v>
      </c>
      <c r="I40" s="213" t="str" cm="1">
        <f t="array" ref="I40">IFERROR(INDEX(Ref_경험치테이블_List,MATCH(J40,Ref_경험치테이블_일반경험치,1)+1,1),1)&amp;" ("&amp;
IFERROR(ROUND((J40-INDEX(Ref_경험치테이블_List,MATCH(J40,Ref_경험치테이블_일반경험치,1),3))/(INDEX(Ref_경험치테이블_List,MATCH(J40,Ref_경험치테이블_일반경험치,1)+1,3)-INDEX(Ref_경험치테이블_List,MATCH(J40,Ref_경험치테이블_일반경험치,1),3)),2)*100,0)
&amp;"%)"</f>
        <v>22 (94%)</v>
      </c>
      <c r="J40" s="214">
        <f t="shared" si="9"/>
        <v>240747</v>
      </c>
      <c r="K40" s="223">
        <v>14931</v>
      </c>
      <c r="L40" s="153"/>
      <c r="M40" s="77" t="s">
        <v>2909</v>
      </c>
      <c r="N40" s="77">
        <v>2</v>
      </c>
      <c r="O40" s="150" t="str">
        <f t="shared" si="0"/>
        <v>특정 몬스터 처치 수</v>
      </c>
      <c r="P40" s="138" t="str">
        <f t="shared" si="1"/>
        <v>monster_id / count</v>
      </c>
      <c r="Q40" s="151">
        <f>IF(N40=2,INDEX(Ref_스테이지테이블_List,MATCH(B40,Ref_스테이지테이블_Row,0),9),IF(N40=42,INDEX(Ref_몬스터테이블_List,MATCH(INDEX(Ref_스테이지테이블_List,MATCH(B40,Ref_스테이지테이블_Row,0),30),Ref_몬스터테이블_Row,0),4),IF(N40=14,INDEX(Ref_스테이지테이블_List,MATCH(B40,Ref_스테이지테이블_Row,0),38),"문제있")))</f>
        <v>54008</v>
      </c>
      <c r="R40" s="157">
        <f t="shared" si="2"/>
        <v>0</v>
      </c>
      <c r="S40" s="149">
        <v>1</v>
      </c>
      <c r="T40" s="157" t="str">
        <f t="shared" si="28"/>
        <v>모험</v>
      </c>
      <c r="U40" s="161" t="str">
        <f t="shared" ref="U40:U41" si="42">INDEX(퀘스트_shortcut_type_List,MATCH(T40,퀘스트_shortcut_type_name,0),2)&amp;" / "&amp;INDEX(퀘스트_shortcut_type_List,MATCH(T40,퀘스트_shortcut_type_name,0),3)</f>
        <v>모험 / 스테이지 id</v>
      </c>
      <c r="V40" s="157">
        <f>IF(OR(N40=2,N40=42,N40=65,N40=14),B40,0)</f>
        <v>7</v>
      </c>
      <c r="W40" s="75" t="s">
        <v>2871</v>
      </c>
      <c r="X40" s="157" t="s">
        <v>672</v>
      </c>
      <c r="Y40" s="157">
        <v>0</v>
      </c>
      <c r="Z40" s="157">
        <v>0</v>
      </c>
      <c r="AA40" s="157">
        <f t="shared" si="4"/>
        <v>0</v>
      </c>
      <c r="AB40" s="75" t="s">
        <v>672</v>
      </c>
      <c r="AC40" s="75">
        <v>0</v>
      </c>
      <c r="AD40" s="75">
        <v>0</v>
      </c>
      <c r="AE40" s="75">
        <f t="shared" si="5"/>
        <v>0</v>
      </c>
    </row>
    <row r="41" spans="1:31" x14ac:dyDescent="0.3">
      <c r="A41" s="283">
        <f t="shared" si="6"/>
        <v>40</v>
      </c>
      <c r="B41" s="83">
        <f>COUNTIF($N$1:N40,2)+1</f>
        <v>8</v>
      </c>
      <c r="C41" s="75" t="e">
        <f>VLOOKUP(B41,#REF!,3)</f>
        <v>#REF!</v>
      </c>
      <c r="D41" s="193" t="e">
        <f>VLOOKUP(B41,#REF!,5)</f>
        <v>#REF!</v>
      </c>
      <c r="E41" s="193" t="str" cm="1">
        <f t="array" ref="E41">IFERROR(INDEX(Ref_경험치테이블_List,MATCH(F41,Ref_경험치테이블_직업경험치,1)+1,1),1) &amp; " (" &amp;
IFERROR(ROUND((F41-INDEX(Ref_경험치테이블_List,MATCH(F41,Ref_경험치테이블_직업경험치,1),2))/(INDEX(Ref_경험치테이블_List,MATCH(F41,Ref_경험치테이블_직업경험치,1)+1,2)-INDEX(Ref_경험치테이블_List,MATCH(F41,Ref_경험치테이블_직업경험치,1),2)),2)*100,0)
&amp;"%)"</f>
        <v>27 (14%)</v>
      </c>
      <c r="F41" s="181">
        <f t="shared" si="7"/>
        <v>342250</v>
      </c>
      <c r="G41" s="285">
        <f t="shared" si="41"/>
        <v>16755</v>
      </c>
      <c r="H41" s="165">
        <v>0</v>
      </c>
      <c r="I41" s="213" t="str" cm="1">
        <f t="array" ref="I41">IFERROR(INDEX(Ref_경험치테이블_List,MATCH(J41,Ref_경험치테이블_일반경험치,1)+1,1),1)&amp;" ("&amp;
IFERROR(ROUND((J41-INDEX(Ref_경험치테이블_List,MATCH(J41,Ref_경험치테이블_일반경험치,1),3))/(INDEX(Ref_경험치테이블_List,MATCH(J41,Ref_경험치테이블_일반경험치,1)+1,3)-INDEX(Ref_경험치테이블_List,MATCH(J41,Ref_경험치테이블_일반경험치,1),3)),2)*100,0)
&amp;"%)"</f>
        <v>23 (65%)</v>
      </c>
      <c r="J41" s="214">
        <f t="shared" si="9"/>
        <v>256428</v>
      </c>
      <c r="K41" s="223">
        <v>15681</v>
      </c>
      <c r="L41" s="153"/>
      <c r="M41" s="77" t="s">
        <v>2910</v>
      </c>
      <c r="N41" s="77">
        <v>42</v>
      </c>
      <c r="O41" s="150" t="str">
        <f t="shared" si="0"/>
        <v>특정 몬스터 그룹 처치 수</v>
      </c>
      <c r="P41" s="138" t="str">
        <f t="shared" si="1"/>
        <v>monster_group / count</v>
      </c>
      <c r="Q41" s="151">
        <f>IF(N41=2,INDEX(Ref_스테이지테이블_List,MATCH(B41,Ref_스테이지테이블_Row,0),9),IF(N41=42,INDEX(Ref_몬스터테이블_List,MATCH(INDEX(Ref_스테이지테이블_List,MATCH(B41,Ref_스테이지테이블_Row,0),30),Ref_몬스터테이블_Row,0),4),IF(N41=14,INDEX(Ref_스테이지테이블_List,MATCH(B41,Ref_스테이지테이블_Row,0),38),"문제있")))</f>
        <v>18</v>
      </c>
      <c r="R41" s="157" t="str">
        <f t="shared" si="2"/>
        <v>소형</v>
      </c>
      <c r="S41" s="182">
        <f>INDEX(Ref!$GK$1:$GN$73,MATCH(B41,Ref!$GK$1:$GK$73,0),MATCH(R41,Ref!$GK$1:$GN$1,0))</f>
        <v>100</v>
      </c>
      <c r="T41" s="157" t="str">
        <f t="shared" si="28"/>
        <v>모험</v>
      </c>
      <c r="U41" s="161" t="str">
        <f t="shared" si="42"/>
        <v>모험 / 스테이지 id</v>
      </c>
      <c r="V41" s="157">
        <f>IF(OR(N41=2,N41=42,N41=65,N41=14),B41,0)</f>
        <v>8</v>
      </c>
      <c r="W41" s="75" t="s">
        <v>4</v>
      </c>
      <c r="X41" s="157" t="s">
        <v>8997</v>
      </c>
      <c r="Y41" s="157">
        <v>84017</v>
      </c>
      <c r="Z41" s="157">
        <v>1</v>
      </c>
      <c r="AA41" s="157" t="str">
        <f t="shared" si="4"/>
        <v>집중 포션</v>
      </c>
      <c r="AB41" s="75" t="s">
        <v>672</v>
      </c>
      <c r="AC41" s="75">
        <v>0</v>
      </c>
      <c r="AD41" s="75">
        <v>0</v>
      </c>
      <c r="AE41" s="75">
        <f t="shared" si="5"/>
        <v>0</v>
      </c>
    </row>
    <row r="42" spans="1:31" x14ac:dyDescent="0.3">
      <c r="A42" s="283">
        <f t="shared" si="6"/>
        <v>41</v>
      </c>
      <c r="B42" s="83">
        <f>COUNTIF($N$1:N41,2)+1</f>
        <v>8</v>
      </c>
      <c r="C42" s="75" t="e">
        <f>VLOOKUP(B42,#REF!,3)</f>
        <v>#REF!</v>
      </c>
      <c r="D42" s="193" t="e">
        <f>VLOOKUP(B42,#REF!,5)</f>
        <v>#REF!</v>
      </c>
      <c r="E42" s="193" t="str" cm="1">
        <f t="array" ref="E42">IFERROR(INDEX(Ref_경험치테이블_List,MATCH(F42,Ref_경험치테이블_직업경험치,1)+1,1),1) &amp; " (" &amp;
IFERROR(ROUND((F42-INDEX(Ref_경험치테이블_List,MATCH(F42,Ref_경험치테이블_직업경험치,1),2))/(INDEX(Ref_경험치테이블_List,MATCH(F42,Ref_경험치테이블_직업경험치,1)+1,2)-INDEX(Ref_경험치테이블_List,MATCH(F42,Ref_경험치테이블_직업경험치,1),2)),2)*100,0)
&amp;"%)"</f>
        <v>27 (67%)</v>
      </c>
      <c r="F42" s="181">
        <f t="shared" si="7"/>
        <v>359020</v>
      </c>
      <c r="G42" s="285">
        <f t="shared" si="41"/>
        <v>16770</v>
      </c>
      <c r="H42" s="165">
        <v>0</v>
      </c>
      <c r="I42" s="213" t="str" cm="1">
        <f t="array" ref="I42">IFERROR(INDEX(Ref_경험치테이블_List,MATCH(J42,Ref_경험치테이블_일반경험치,1)+1,1),1)&amp;" ("&amp;
IFERROR(ROUND((J42-INDEX(Ref_경험치테이블_List,MATCH(J42,Ref_경험치테이블_일반경험치,1),3))/(INDEX(Ref_경험치테이블_List,MATCH(J42,Ref_경험치테이블_일반경험치,1)+1,3)-INDEX(Ref_경험치테이블_List,MATCH(J42,Ref_경험치테이블_일반경험치,1),3)),2)*100,0)
&amp;"%)"</f>
        <v>24 (35%)</v>
      </c>
      <c r="J42" s="214">
        <f t="shared" si="9"/>
        <v>272878</v>
      </c>
      <c r="K42" s="223">
        <v>16450</v>
      </c>
      <c r="L42" s="153" t="s">
        <v>8605</v>
      </c>
      <c r="M42" s="77" t="s">
        <v>2903</v>
      </c>
      <c r="N42" s="77">
        <v>74</v>
      </c>
      <c r="O42" s="150" t="str">
        <f t="shared" si="0"/>
        <v>특정 타입 던전 입장 횟수</v>
      </c>
      <c r="P42" s="138" t="str">
        <f t="shared" si="1"/>
        <v>dungeon_type / count</v>
      </c>
      <c r="Q42" s="77">
        <v>1</v>
      </c>
      <c r="R42" s="157">
        <f t="shared" si="2"/>
        <v>0</v>
      </c>
      <c r="S42" s="149">
        <v>1</v>
      </c>
      <c r="T42" s="157" t="s">
        <v>2872</v>
      </c>
      <c r="U42" s="161" t="str">
        <f t="shared" si="25"/>
        <v>던전 / 0(던전), 1(제니), 2(경험치), 3(무공), 4(비습), 5(중앙실), 6(펫테이밍)</v>
      </c>
      <c r="V42" s="157">
        <v>1</v>
      </c>
      <c r="W42" s="75" t="s">
        <v>2754</v>
      </c>
      <c r="X42" s="157" t="s">
        <v>672</v>
      </c>
      <c r="Y42" s="157">
        <v>0</v>
      </c>
      <c r="Z42" s="157">
        <v>0</v>
      </c>
      <c r="AA42" s="157">
        <f t="shared" si="4"/>
        <v>0</v>
      </c>
      <c r="AB42" s="75" t="s">
        <v>672</v>
      </c>
      <c r="AC42" s="75">
        <v>0</v>
      </c>
      <c r="AD42" s="75">
        <v>0</v>
      </c>
      <c r="AE42" s="75">
        <f t="shared" si="5"/>
        <v>0</v>
      </c>
    </row>
    <row r="43" spans="1:31" x14ac:dyDescent="0.3">
      <c r="A43" s="283">
        <f t="shared" si="6"/>
        <v>42</v>
      </c>
      <c r="B43" s="83">
        <f>COUNTIF($N$1:N42,2)+1</f>
        <v>8</v>
      </c>
      <c r="C43" s="75" t="e">
        <f>VLOOKUP(B43,#REF!,3)</f>
        <v>#REF!</v>
      </c>
      <c r="D43" s="193" t="e">
        <f>VLOOKUP(B43,#REF!,5)</f>
        <v>#REF!</v>
      </c>
      <c r="E43" s="193" t="str" cm="1">
        <f t="array" ref="E43">IFERROR(INDEX(Ref_경험치테이블_List,MATCH(F43,Ref_경험치테이블_직업경험치,1)+1,1),1) &amp; " (" &amp;
IFERROR(ROUND((F43-INDEX(Ref_경험치테이블_List,MATCH(F43,Ref_경험치테이블_직업경험치,1),2))/(INDEX(Ref_경험치테이블_List,MATCH(F43,Ref_경험치테이블_직업경험치,1)+1,2)-INDEX(Ref_경험치테이블_List,MATCH(F43,Ref_경험치테이블_직업경험치,1),2)),2)*100,0)
&amp;"%)"</f>
        <v>28 (18%)</v>
      </c>
      <c r="F43" s="181">
        <f t="shared" si="7"/>
        <v>375805</v>
      </c>
      <c r="G43" s="285">
        <f t="shared" si="41"/>
        <v>16785</v>
      </c>
      <c r="H43" s="165">
        <v>0</v>
      </c>
      <c r="I43" s="213" t="str" cm="1">
        <f t="array" ref="I43">IFERROR(INDEX(Ref_경험치테이블_List,MATCH(J43,Ref_경험치테이블_일반경험치,1)+1,1),1)&amp;" ("&amp;
IFERROR(ROUND((J43-INDEX(Ref_경험치테이블_List,MATCH(J43,Ref_경험치테이블_일반경험치,1),3))/(INDEX(Ref_경험치테이블_List,MATCH(J43,Ref_경험치테이블_일반경험치,1)+1,3)-INDEX(Ref_경험치테이블_List,MATCH(J43,Ref_경험치테이블_일반경험치,1),3)),2)*100,0)
&amp;"%)"</f>
        <v>25 (5%)</v>
      </c>
      <c r="J43" s="214">
        <f t="shared" si="9"/>
        <v>290116</v>
      </c>
      <c r="K43" s="223">
        <v>17238</v>
      </c>
      <c r="L43" s="153"/>
      <c r="M43" s="77" t="s">
        <v>2919</v>
      </c>
      <c r="N43" s="77">
        <v>14</v>
      </c>
      <c r="O43" s="150" t="str">
        <f t="shared" si="0"/>
        <v>특정 아이템 획득 수</v>
      </c>
      <c r="P43" s="138" t="str">
        <f t="shared" si="1"/>
        <v>item_id / count</v>
      </c>
      <c r="Q43" s="151">
        <f>IF(N43=2,INDEX(Ref_스테이지테이블_List,MATCH(B43,Ref_스테이지테이블_Row,0),9),IF(N43=42,INDEX(Ref_몬스터테이블_List,MATCH(INDEX(Ref_스테이지테이블_List,MATCH(B43,Ref_스테이지테이블_Row,0),30),Ref_몬스터테이블_Row,0),4),IF(N43=14,INDEX(Ref_스테이지테이블_List,MATCH(B43,Ref_스테이지테이블_Row,0),38),"문제있")))</f>
        <v>94010</v>
      </c>
      <c r="R43" s="157" t="str">
        <f t="shared" si="2"/>
        <v>딱딱한 피부</v>
      </c>
      <c r="S43" s="149">
        <v>5</v>
      </c>
      <c r="T43" s="157" t="str">
        <f t="shared" si="28"/>
        <v>모험</v>
      </c>
      <c r="U43" s="161" t="str">
        <f t="shared" si="25"/>
        <v>모험 / 스테이지 id</v>
      </c>
      <c r="V43" s="157">
        <f>IF(OR(N43=2,N43=42,N43=65,N43=14),B43,0)</f>
        <v>8</v>
      </c>
      <c r="W43" s="75" t="s">
        <v>2871</v>
      </c>
      <c r="X43" s="157" t="s">
        <v>2620</v>
      </c>
      <c r="Y43" s="157">
        <v>85000</v>
      </c>
      <c r="Z43" s="157">
        <v>1</v>
      </c>
      <c r="AA43" s="157" t="str">
        <f t="shared" si="4"/>
        <v>하급 장비 상자</v>
      </c>
      <c r="AB43" s="75" t="s">
        <v>2620</v>
      </c>
      <c r="AC43" s="75">
        <v>85019</v>
      </c>
      <c r="AD43" s="75">
        <v>1</v>
      </c>
      <c r="AE43" s="75" t="str">
        <f t="shared" si="5"/>
        <v>행운 재료 상자</v>
      </c>
    </row>
    <row r="44" spans="1:31" x14ac:dyDescent="0.3">
      <c r="A44" s="283">
        <f t="shared" si="6"/>
        <v>43</v>
      </c>
      <c r="B44" s="83">
        <f>COUNTIF($N$1:N43,2)+1</f>
        <v>8</v>
      </c>
      <c r="C44" s="75" t="e">
        <f>VLOOKUP(B44,#REF!,3)</f>
        <v>#REF!</v>
      </c>
      <c r="D44" s="193" t="e">
        <f>VLOOKUP(B44,#REF!,5)</f>
        <v>#REF!</v>
      </c>
      <c r="E44" s="193" t="str" cm="1">
        <f t="array" ref="E44">IFERROR(INDEX(Ref_경험치테이블_List,MATCH(F44,Ref_경험치테이블_직업경험치,1)+1,1),1) &amp; " (" &amp;
IFERROR(ROUND((F44-INDEX(Ref_경험치테이블_List,MATCH(F44,Ref_경험치테이블_직업경험치,1),2))/(INDEX(Ref_경험치테이블_List,MATCH(F44,Ref_경험치테이블_직업경험치,1)+1,2)-INDEX(Ref_경험치테이블_List,MATCH(F44,Ref_경험치테이블_직업경험치,1),2)),2)*100,0)
&amp;"%)"</f>
        <v>28 (67%)</v>
      </c>
      <c r="F44" s="181">
        <f t="shared" si="7"/>
        <v>392605</v>
      </c>
      <c r="G44" s="285">
        <f t="shared" si="41"/>
        <v>16800</v>
      </c>
      <c r="H44" s="165">
        <v>0</v>
      </c>
      <c r="I44" s="213" t="str" cm="1">
        <f t="array" ref="I44">IFERROR(INDEX(Ref_경험치테이블_List,MATCH(J44,Ref_경험치테이블_일반경험치,1)+1,1),1)&amp;" ("&amp;
IFERROR(ROUND((J44-INDEX(Ref_경험치테이블_List,MATCH(J44,Ref_경험치테이블_일반경험치,1),3))/(INDEX(Ref_경험치테이블_List,MATCH(J44,Ref_경험치테이블_일반경험치,1)+1,3)-INDEX(Ref_경험치테이블_List,MATCH(J44,Ref_경험치테이블_일반경험치,1),3)),2)*100,0)
&amp;"%)"</f>
        <v>25 (74%)</v>
      </c>
      <c r="J44" s="214">
        <f t="shared" si="9"/>
        <v>308160</v>
      </c>
      <c r="K44" s="223">
        <v>18044</v>
      </c>
      <c r="L44" s="222" t="s">
        <v>10196</v>
      </c>
      <c r="M44" s="77" t="s">
        <v>2912</v>
      </c>
      <c r="N44" s="77">
        <v>19</v>
      </c>
      <c r="O44" s="150" t="str">
        <f t="shared" si="0"/>
        <v>아이템 제작 횟수</v>
      </c>
      <c r="P44" s="138" t="str">
        <f t="shared" si="1"/>
        <v>- / count</v>
      </c>
      <c r="Q44" s="77">
        <v>0</v>
      </c>
      <c r="R44" s="157">
        <f t="shared" si="2"/>
        <v>0</v>
      </c>
      <c r="S44" s="149">
        <v>2</v>
      </c>
      <c r="T44" s="157" t="s">
        <v>2874</v>
      </c>
      <c r="U44" s="161" t="str">
        <f t="shared" si="25"/>
        <v>제작 / 0(아이템), 1(무기), 2(방어구), 3(특수)</v>
      </c>
      <c r="V44" s="157">
        <v>1</v>
      </c>
      <c r="W44" s="75" t="s">
        <v>2871</v>
      </c>
      <c r="X44" s="157" t="s">
        <v>2620</v>
      </c>
      <c r="Y44" s="157">
        <v>85000</v>
      </c>
      <c r="Z44" s="157">
        <v>1</v>
      </c>
      <c r="AA44" s="157" t="str">
        <f t="shared" ref="AA44" si="43">IF(X44="아이템",IFERROR(VLOOKUP(Y44,Ref_아이템테이블_List,5,FALSE),"없는 아이템"),IF(X44="동료",IFERROR(VLOOKUP(Y44,Ref_동료테이블_List,5,FALSE),"없는 동료"),))</f>
        <v>하급 장비 상자</v>
      </c>
      <c r="AB44" s="75" t="s">
        <v>672</v>
      </c>
      <c r="AC44" s="75">
        <v>0</v>
      </c>
      <c r="AD44" s="75">
        <v>0</v>
      </c>
      <c r="AE44" s="75">
        <f t="shared" si="5"/>
        <v>0</v>
      </c>
    </row>
    <row r="45" spans="1:31" x14ac:dyDescent="0.3">
      <c r="A45" s="283">
        <f t="shared" si="6"/>
        <v>44</v>
      </c>
      <c r="B45" s="83">
        <f>COUNTIF($N$1:N44,2)+1</f>
        <v>8</v>
      </c>
      <c r="C45" s="75" t="e">
        <f>VLOOKUP(B45,#REF!,3)</f>
        <v>#REF!</v>
      </c>
      <c r="D45" s="193" t="e">
        <f>VLOOKUP(B45,#REF!,5)</f>
        <v>#REF!</v>
      </c>
      <c r="E45" s="193" t="str" cm="1">
        <f t="array" ref="E45">IFERROR(INDEX(Ref_경험치테이블_List,MATCH(F45,Ref_경험치테이블_직업경험치,1)+1,1),1) &amp; " (" &amp;
IFERROR(ROUND((F45-INDEX(Ref_경험치테이블_List,MATCH(F45,Ref_경험치테이블_직업경험치,1),2))/(INDEX(Ref_경험치테이블_List,MATCH(F45,Ref_경험치테이블_직업경험치,1)+1,2)-INDEX(Ref_경험치테이블_List,MATCH(F45,Ref_경험치테이블_직업경험치,1),2)),2)*100,0)
&amp;"%)"</f>
        <v>29 (57%)</v>
      </c>
      <c r="F45" s="181">
        <f t="shared" si="7"/>
        <v>424420</v>
      </c>
      <c r="G45" s="285">
        <f t="shared" si="41"/>
        <v>16815</v>
      </c>
      <c r="H45" s="165">
        <v>15000</v>
      </c>
      <c r="I45" s="213" t="str" cm="1">
        <f t="array" ref="I45">IFERROR(INDEX(Ref_경험치테이블_List,MATCH(J45,Ref_경험치테이블_일반경험치,1)+1,1),1)&amp;" ("&amp;
IFERROR(ROUND((J45-INDEX(Ref_경험치테이블_List,MATCH(J45,Ref_경험치테이블_일반경험치,1),3))/(INDEX(Ref_경험치테이블_List,MATCH(J45,Ref_경험치테이블_일반경험치,1)+1,3)-INDEX(Ref_경험치테이블_List,MATCH(J45,Ref_경험치테이블_일반경험치,1),3)),2)*100,0)
&amp;"%)"</f>
        <v>26 (43%)</v>
      </c>
      <c r="J45" s="214">
        <f t="shared" si="9"/>
        <v>327029</v>
      </c>
      <c r="K45" s="223">
        <v>18869</v>
      </c>
      <c r="L45" s="153"/>
      <c r="M45" s="77" t="s">
        <v>2911</v>
      </c>
      <c r="N45" s="77">
        <v>2</v>
      </c>
      <c r="O45" s="150" t="str">
        <f t="shared" si="0"/>
        <v>특정 몬스터 처치 수</v>
      </c>
      <c r="P45" s="138" t="str">
        <f t="shared" si="1"/>
        <v>monster_id / count</v>
      </c>
      <c r="Q45" s="151">
        <f>IF(N45=2,INDEX(Ref_스테이지테이블_List,MATCH(B45,Ref_스테이지테이블_Row,0),9),IF(N45=42,INDEX(Ref_몬스터테이블_List,MATCH(INDEX(Ref_스테이지테이블_List,MATCH(B45,Ref_스테이지테이블_Row,0),30),Ref_몬스터테이블_Row,0),4),IF(N45=14,INDEX(Ref_스테이지테이블_List,MATCH(B45,Ref_스테이지테이블_Row,0),38),"문제있")))</f>
        <v>54018</v>
      </c>
      <c r="R45" s="157">
        <f t="shared" si="2"/>
        <v>0</v>
      </c>
      <c r="S45" s="149">
        <v>1</v>
      </c>
      <c r="T45" s="157" t="str">
        <f t="shared" si="28"/>
        <v>모험</v>
      </c>
      <c r="U45" s="161" t="str">
        <f t="shared" ref="U45:U46" si="44">INDEX(퀘스트_shortcut_type_List,MATCH(T45,퀘스트_shortcut_type_name,0),2)&amp;" / "&amp;INDEX(퀘스트_shortcut_type_List,MATCH(T45,퀘스트_shortcut_type_name,0),3)</f>
        <v>모험 / 스테이지 id</v>
      </c>
      <c r="V45" s="157">
        <f>IF(OR(N45=2,N45=42,N45=65,N45=14),B45,0)</f>
        <v>8</v>
      </c>
      <c r="W45" s="75" t="s">
        <v>2871</v>
      </c>
      <c r="X45" s="157" t="s">
        <v>3322</v>
      </c>
      <c r="Y45" s="157">
        <v>1</v>
      </c>
      <c r="Z45" s="157">
        <v>0</v>
      </c>
      <c r="AA45" s="157">
        <f t="shared" si="4"/>
        <v>0</v>
      </c>
      <c r="AB45" s="75" t="s">
        <v>672</v>
      </c>
      <c r="AC45" s="75">
        <v>0</v>
      </c>
      <c r="AD45" s="75">
        <v>0</v>
      </c>
      <c r="AE45" s="75">
        <f t="shared" si="5"/>
        <v>0</v>
      </c>
    </row>
    <row r="46" spans="1:31" x14ac:dyDescent="0.3">
      <c r="A46" s="283">
        <f t="shared" si="6"/>
        <v>45</v>
      </c>
      <c r="B46" s="83">
        <f>COUNTIF($N$1:N45,2)+1</f>
        <v>9</v>
      </c>
      <c r="C46" s="75" t="e">
        <f>VLOOKUP(B46,#REF!,3)</f>
        <v>#REF!</v>
      </c>
      <c r="D46" s="193" t="e">
        <f>VLOOKUP(B46,#REF!,5)</f>
        <v>#REF!</v>
      </c>
      <c r="E46" s="193" t="str" cm="1">
        <f t="array" ref="E46">IFERROR(INDEX(Ref_경험치테이블_List,MATCH(F46,Ref_경험치테이블_직업경험치,1)+1,1),1) &amp; " (" &amp;
IFERROR(ROUND((F46-INDEX(Ref_경험치테이블_List,MATCH(F46,Ref_경험치테이블_직업경험치,1),2))/(INDEX(Ref_경험치테이블_List,MATCH(F46,Ref_경험치테이블_직업경험치,1)+1,2)-INDEX(Ref_경험치테이블_List,MATCH(F46,Ref_경험치테이블_직업경험치,1),2)),2)*100,0)
&amp;"%)"</f>
        <v>30 (3%)</v>
      </c>
      <c r="F46" s="181">
        <f t="shared" si="7"/>
        <v>441250</v>
      </c>
      <c r="G46" s="285">
        <f t="shared" si="41"/>
        <v>16830</v>
      </c>
      <c r="H46" s="165">
        <v>0</v>
      </c>
      <c r="I46" s="213" t="str" cm="1">
        <f t="array" ref="I46">IFERROR(INDEX(Ref_경험치테이블_List,MATCH(J46,Ref_경험치테이블_일반경험치,1)+1,1),1)&amp;" ("&amp;
IFERROR(ROUND((J46-INDEX(Ref_경험치테이블_List,MATCH(J46,Ref_경험치테이블_일반경험치,1),3))/(INDEX(Ref_경험치테이블_List,MATCH(J46,Ref_경험치테이블_일반경험치,1)+1,3)-INDEX(Ref_경험치테이블_List,MATCH(J46,Ref_경험치테이블_일반경험치,1),3)),2)*100,0)
&amp;"%)"</f>
        <v>27 (12%)</v>
      </c>
      <c r="J46" s="214">
        <f t="shared" si="9"/>
        <v>346742</v>
      </c>
      <c r="K46" s="223">
        <v>19713</v>
      </c>
      <c r="L46" s="153"/>
      <c r="M46" s="77" t="s">
        <v>2914</v>
      </c>
      <c r="N46" s="77">
        <v>42</v>
      </c>
      <c r="O46" s="150" t="str">
        <f t="shared" si="0"/>
        <v>특정 몬스터 그룹 처치 수</v>
      </c>
      <c r="P46" s="138" t="str">
        <f t="shared" si="1"/>
        <v>monster_group / count</v>
      </c>
      <c r="Q46" s="151">
        <f>IF(N46=2,INDEX(Ref_스테이지테이블_List,MATCH(B46,Ref_스테이지테이블_Row,0),9),IF(N46=42,INDEX(Ref_몬스터테이블_List,MATCH(INDEX(Ref_스테이지테이블_List,MATCH(B46,Ref_스테이지테이블_Row,0),30),Ref_몬스터테이블_Row,0),4),IF(N46=14,INDEX(Ref_스테이지테이블_List,MATCH(B46,Ref_스테이지테이블_Row,0),38),"문제있")))</f>
        <v>10</v>
      </c>
      <c r="R46" s="157" t="str">
        <f t="shared" si="2"/>
        <v>중형</v>
      </c>
      <c r="S46" s="182">
        <f>INDEX(Ref!$GK$1:$GN$73,MATCH(B46,Ref!$GK$1:$GK$73,0),MATCH(R46,Ref!$GK$1:$GN$1,0))</f>
        <v>80</v>
      </c>
      <c r="T46" s="157" t="str">
        <f t="shared" si="28"/>
        <v>모험</v>
      </c>
      <c r="U46" s="161" t="str">
        <f t="shared" si="44"/>
        <v>모험 / 스테이지 id</v>
      </c>
      <c r="V46" s="157">
        <f>IF(OR(N46=2,N46=42,N46=65,N46=14),B46,0)</f>
        <v>9</v>
      </c>
      <c r="W46" s="75" t="s">
        <v>2871</v>
      </c>
      <c r="X46" s="157" t="s">
        <v>672</v>
      </c>
      <c r="Y46" s="157">
        <v>0</v>
      </c>
      <c r="Z46" s="157">
        <v>0</v>
      </c>
      <c r="AA46" s="157">
        <f t="shared" si="4"/>
        <v>0</v>
      </c>
      <c r="AB46" s="75" t="s">
        <v>672</v>
      </c>
      <c r="AC46" s="75">
        <v>0</v>
      </c>
      <c r="AD46" s="75">
        <v>0</v>
      </c>
      <c r="AE46" s="75">
        <f t="shared" si="5"/>
        <v>0</v>
      </c>
    </row>
    <row r="47" spans="1:31" x14ac:dyDescent="0.3">
      <c r="A47" s="283">
        <f t="shared" si="6"/>
        <v>46</v>
      </c>
      <c r="B47" s="83">
        <f>COUNTIF($N$1:N46,2)+1</f>
        <v>9</v>
      </c>
      <c r="C47" s="75" t="e">
        <f>VLOOKUP(B47,#REF!,3)</f>
        <v>#REF!</v>
      </c>
      <c r="D47" s="193" t="e">
        <f>VLOOKUP(B47,#REF!,5)</f>
        <v>#REF!</v>
      </c>
      <c r="E47" s="193" t="str" cm="1">
        <f t="array" ref="E47">IFERROR(INDEX(Ref_경험치테이블_List,MATCH(F47,Ref_경험치테이블_직업경험치,1)+1,1),1) &amp; " (" &amp;
IFERROR(ROUND((F47-INDEX(Ref_경험치테이블_List,MATCH(F47,Ref_경험치테이블_직업경험치,1),2))/(INDEX(Ref_경험치테이블_List,MATCH(F47,Ref_경험치테이블_직업경험치,1)+1,2)-INDEX(Ref_경험치테이블_List,MATCH(F47,Ref_경험치테이블_직업경험치,1),2)),2)*100,0)
&amp;"%)"</f>
        <v>30 (46%)</v>
      </c>
      <c r="F47" s="181">
        <f t="shared" si="7"/>
        <v>458095</v>
      </c>
      <c r="G47" s="285">
        <f t="shared" si="41"/>
        <v>16845</v>
      </c>
      <c r="H47" s="165">
        <v>0</v>
      </c>
      <c r="I47" s="213" t="str" cm="1">
        <f t="array" ref="I47">IFERROR(INDEX(Ref_경험치테이블_List,MATCH(J47,Ref_경험치테이블_일반경험치,1)+1,1),1)&amp;" ("&amp;
IFERROR(ROUND((J47-INDEX(Ref_경험치테이블_List,MATCH(J47,Ref_경험치테이블_일반경험치,1),3))/(INDEX(Ref_경험치테이블_List,MATCH(J47,Ref_경험치테이블_일반경험치,1)+1,3)-INDEX(Ref_경험치테이블_List,MATCH(J47,Ref_경험치테이블_일반경험치,1),3)),2)*100,0)
&amp;"%)"</f>
        <v>27 (80%)</v>
      </c>
      <c r="J47" s="214">
        <f t="shared" si="9"/>
        <v>367317</v>
      </c>
      <c r="K47" s="223">
        <v>20575</v>
      </c>
      <c r="L47" s="153" t="s">
        <v>8600</v>
      </c>
      <c r="M47" s="77" t="s">
        <v>2878</v>
      </c>
      <c r="N47" s="77">
        <v>52</v>
      </c>
      <c r="O47" s="150" t="str">
        <f t="shared" si="0"/>
        <v>해당 차수 전직 도달</v>
      </c>
      <c r="P47" s="138" t="str">
        <f t="shared" si="1"/>
        <v>전직 차수 / count(1)</v>
      </c>
      <c r="Q47" s="77">
        <v>2</v>
      </c>
      <c r="R47" s="157">
        <f t="shared" si="2"/>
        <v>0</v>
      </c>
      <c r="S47" s="149">
        <v>1</v>
      </c>
      <c r="T47" s="157" t="s">
        <v>672</v>
      </c>
      <c r="U47" s="161" t="str">
        <f t="shared" ref="U47:U55" si="45">INDEX(퀘스트_shortcut_type_List,MATCH(T47,퀘스트_shortcut_type_name,0),2)&amp;" / "&amp;INDEX(퀘스트_shortcut_type_List,MATCH(T47,퀘스트_shortcut_type_name,0),3)</f>
        <v>- / -</v>
      </c>
      <c r="V47" s="157">
        <v>0</v>
      </c>
      <c r="W47" s="75" t="s">
        <v>2871</v>
      </c>
      <c r="X47" s="157" t="s">
        <v>672</v>
      </c>
      <c r="Y47" s="157">
        <v>0</v>
      </c>
      <c r="Z47" s="157">
        <v>0</v>
      </c>
      <c r="AA47" s="157">
        <f t="shared" si="4"/>
        <v>0</v>
      </c>
      <c r="AB47" s="75" t="s">
        <v>672</v>
      </c>
      <c r="AC47" s="75">
        <v>0</v>
      </c>
      <c r="AD47" s="75">
        <v>0</v>
      </c>
      <c r="AE47" s="75">
        <f t="shared" si="5"/>
        <v>0</v>
      </c>
    </row>
    <row r="48" spans="1:31" x14ac:dyDescent="0.3">
      <c r="A48" s="283">
        <f t="shared" si="6"/>
        <v>47</v>
      </c>
      <c r="B48" s="83">
        <f>COUNTIF($N$1:N47,2)+1</f>
        <v>9</v>
      </c>
      <c r="C48" s="75" t="e">
        <f>VLOOKUP(B48,#REF!,3)</f>
        <v>#REF!</v>
      </c>
      <c r="D48" s="193" t="e">
        <f>VLOOKUP(B48,#REF!,5)</f>
        <v>#REF!</v>
      </c>
      <c r="E48" s="193" t="str" cm="1">
        <f t="array" ref="E48">IFERROR(INDEX(Ref_경험치테이블_List,MATCH(F48,Ref_경험치테이블_직업경험치,1)+1,1),1) &amp; " (" &amp;
IFERROR(ROUND((F48-INDEX(Ref_경험치테이블_List,MATCH(F48,Ref_경험치테이블_직업경험치,1),2))/(INDEX(Ref_경험치테이블_List,MATCH(F48,Ref_경험치테이블_직업경험치,1)+1,2)-INDEX(Ref_경험치테이블_List,MATCH(F48,Ref_경험치테이블_직업경험치,1),2)),2)*100,0)
&amp;"%)"</f>
        <v>30 (90%)</v>
      </c>
      <c r="F48" s="181">
        <f t="shared" si="7"/>
        <v>474955</v>
      </c>
      <c r="G48" s="285">
        <f t="shared" si="41"/>
        <v>16860</v>
      </c>
      <c r="H48" s="165">
        <v>0</v>
      </c>
      <c r="I48" s="213" t="str" cm="1">
        <f t="array" ref="I48">IFERROR(INDEX(Ref_경험치테이블_List,MATCH(J48,Ref_경험치테이블_일반경험치,1)+1,1),1)&amp;" ("&amp;
IFERROR(ROUND((J48-INDEX(Ref_경험치테이블_List,MATCH(J48,Ref_경험치테이블_일반경험치,1),3))/(INDEX(Ref_경험치테이블_List,MATCH(J48,Ref_경험치테이블_일반경험치,1)+1,3)-INDEX(Ref_경험치테이블_List,MATCH(J48,Ref_경험치테이블_일반경험치,1),3)),2)*100,0)
&amp;"%)"</f>
        <v>28 (48%)</v>
      </c>
      <c r="J48" s="214">
        <f t="shared" si="9"/>
        <v>388773</v>
      </c>
      <c r="K48" s="223">
        <v>21456</v>
      </c>
      <c r="L48" s="153"/>
      <c r="M48" s="77" t="s">
        <v>2466</v>
      </c>
      <c r="N48" s="77">
        <v>65</v>
      </c>
      <c r="O48" s="150" t="str">
        <f t="shared" si="0"/>
        <v>특정 필드에서 MVP 처치 횟수</v>
      </c>
      <c r="P48" s="138" t="str">
        <f t="shared" si="1"/>
        <v>stage id / count</v>
      </c>
      <c r="Q48" s="77">
        <v>9</v>
      </c>
      <c r="R48" s="157">
        <f t="shared" si="2"/>
        <v>0</v>
      </c>
      <c r="S48" s="149">
        <v>1</v>
      </c>
      <c r="T48" s="157" t="str">
        <f t="shared" si="28"/>
        <v>모험</v>
      </c>
      <c r="U48" s="161" t="str">
        <f t="shared" si="45"/>
        <v>모험 / 스테이지 id</v>
      </c>
      <c r="V48" s="157">
        <f t="shared" ref="V48:V54" si="46">IF(OR(N48=2,N48=42,N48=65,N48=14),B48,0)</f>
        <v>9</v>
      </c>
      <c r="W48" s="75" t="s">
        <v>2871</v>
      </c>
      <c r="X48" s="157" t="s">
        <v>10195</v>
      </c>
      <c r="Y48" s="157">
        <v>15000</v>
      </c>
      <c r="Z48" s="157">
        <v>0</v>
      </c>
      <c r="AA48" s="157">
        <f t="shared" si="4"/>
        <v>0</v>
      </c>
      <c r="AB48" s="75" t="s">
        <v>672</v>
      </c>
      <c r="AC48" s="75">
        <v>0</v>
      </c>
      <c r="AD48" s="75">
        <v>0</v>
      </c>
      <c r="AE48" s="75">
        <f t="shared" si="5"/>
        <v>0</v>
      </c>
    </row>
    <row r="49" spans="1:31" x14ac:dyDescent="0.3">
      <c r="A49" s="283">
        <f t="shared" si="6"/>
        <v>48</v>
      </c>
      <c r="B49" s="83">
        <f>COUNTIF($N$1:N48,2)+1</f>
        <v>9</v>
      </c>
      <c r="C49" s="75" t="e">
        <f>VLOOKUP(B49,#REF!,3)</f>
        <v>#REF!</v>
      </c>
      <c r="D49" s="193" t="e">
        <f>VLOOKUP(B49,#REF!,5)</f>
        <v>#REF!</v>
      </c>
      <c r="E49" s="193" t="str" cm="1">
        <f t="array" ref="E49">IFERROR(INDEX(Ref_경험치테이블_List,MATCH(F49,Ref_경험치테이블_직업경험치,1)+1,1),1) &amp; " (" &amp;
IFERROR(ROUND((F49-INDEX(Ref_경험치테이블_List,MATCH(F49,Ref_경험치테이블_직업경험치,1),2))/(INDEX(Ref_경험치테이블_List,MATCH(F49,Ref_경험치테이블_직업경험치,1)+1,2)-INDEX(Ref_경험치테이블_List,MATCH(F49,Ref_경험치테이블_직업경험치,1),2)),2)*100,0)
&amp;"%)"</f>
        <v>31 (32%)</v>
      </c>
      <c r="F49" s="181">
        <f t="shared" si="7"/>
        <v>491830</v>
      </c>
      <c r="G49" s="285">
        <f t="shared" si="41"/>
        <v>16875</v>
      </c>
      <c r="H49" s="165">
        <v>0</v>
      </c>
      <c r="I49" s="213" t="str" cm="1">
        <f t="array" ref="I49">IFERROR(INDEX(Ref_경험치테이블_List,MATCH(J49,Ref_경험치테이블_일반경험치,1)+1,1),1)&amp;" ("&amp;
IFERROR(ROUND((J49-INDEX(Ref_경험치테이블_List,MATCH(J49,Ref_경험치테이블_일반경험치,1),3))/(INDEX(Ref_경험치테이블_List,MATCH(J49,Ref_경험치테이블_일반경험치,1)+1,3)-INDEX(Ref_경험치테이블_List,MATCH(J49,Ref_경험치테이블_일반경험치,1),3)),2)*100,0)
&amp;"%)"</f>
        <v>29 (17%)</v>
      </c>
      <c r="J49" s="214">
        <f t="shared" si="9"/>
        <v>411129</v>
      </c>
      <c r="K49" s="223">
        <v>22356</v>
      </c>
      <c r="L49" s="222" t="s">
        <v>9267</v>
      </c>
      <c r="M49" s="77" t="s">
        <v>2854</v>
      </c>
      <c r="N49" s="77">
        <v>46</v>
      </c>
      <c r="O49" s="150" t="str">
        <f t="shared" si="0"/>
        <v>장비템 특정 강화도 도달 횟수</v>
      </c>
      <c r="P49" s="138" t="str">
        <f t="shared" si="1"/>
        <v>level / count(1)</v>
      </c>
      <c r="Q49" s="77">
        <v>20</v>
      </c>
      <c r="R49" s="157">
        <f t="shared" si="2"/>
        <v>0</v>
      </c>
      <c r="S49" s="149">
        <v>1</v>
      </c>
      <c r="T49" s="157" t="s">
        <v>2879</v>
      </c>
      <c r="U49" s="161" t="str">
        <f t="shared" si="45"/>
        <v>가방 / 0(장비), 1(카드), 2(재료), 3(소비), 4(상자)</v>
      </c>
      <c r="V49" s="157">
        <f t="shared" si="46"/>
        <v>0</v>
      </c>
      <c r="W49" s="75" t="s">
        <v>2871</v>
      </c>
      <c r="X49" s="157" t="s">
        <v>10195</v>
      </c>
      <c r="Y49" s="157">
        <v>25000</v>
      </c>
      <c r="Z49" s="157">
        <v>0</v>
      </c>
      <c r="AA49" s="157">
        <f t="shared" si="4"/>
        <v>0</v>
      </c>
      <c r="AB49" s="75" t="s">
        <v>672</v>
      </c>
      <c r="AC49" s="75">
        <v>0</v>
      </c>
      <c r="AD49" s="75">
        <v>0</v>
      </c>
      <c r="AE49" s="75">
        <f t="shared" si="5"/>
        <v>0</v>
      </c>
    </row>
    <row r="50" spans="1:31" x14ac:dyDescent="0.3">
      <c r="A50" s="283">
        <f t="shared" si="6"/>
        <v>49</v>
      </c>
      <c r="B50" s="83">
        <f>COUNTIF($N$1:N49,2)+1</f>
        <v>9</v>
      </c>
      <c r="C50" s="75" t="e">
        <f>VLOOKUP(B50,#REF!,3)</f>
        <v>#REF!</v>
      </c>
      <c r="D50" s="193" t="e">
        <f>VLOOKUP(B50,#REF!,5)</f>
        <v>#REF!</v>
      </c>
      <c r="E50" s="193" t="str" cm="1">
        <f t="array" ref="E50">IFERROR(INDEX(Ref_경험치테이블_List,MATCH(F50,Ref_경험치테이블_직업경험치,1)+1,1),1) &amp; " (" &amp;
IFERROR(ROUND((F50-INDEX(Ref_경험치테이블_List,MATCH(F50,Ref_경험치테이블_직업경험치,1),2))/(INDEX(Ref_경험치테이블_List,MATCH(F50,Ref_경험치테이블_직업경험치,1)+1,2)-INDEX(Ref_경험치테이블_List,MATCH(F50,Ref_경험치테이블_직업경험치,1),2)),2)*100,0)
&amp;"%)"</f>
        <v>32 (15%)</v>
      </c>
      <c r="F50" s="181">
        <f t="shared" si="7"/>
        <v>526220</v>
      </c>
      <c r="G50" s="285">
        <f t="shared" si="41"/>
        <v>16890</v>
      </c>
      <c r="H50" s="165">
        <v>17500</v>
      </c>
      <c r="I50" s="213" t="str" cm="1">
        <f t="array" ref="I50">IFERROR(INDEX(Ref_경험치테이블_List,MATCH(J50,Ref_경험치테이블_일반경험치,1)+1,1),1)&amp;" ("&amp;
IFERROR(ROUND((J50-INDEX(Ref_경험치테이블_List,MATCH(J50,Ref_경험치테이블_일반경험치,1),3))/(INDEX(Ref_경험치테이블_List,MATCH(J50,Ref_경험치테이블_일반경험치,1)+1,3)-INDEX(Ref_경험치테이블_List,MATCH(J50,Ref_경험치테이블_일반경험치,1),3)),2)*100,0)
&amp;"%)"</f>
        <v>29 (86%)</v>
      </c>
      <c r="J50" s="214">
        <f t="shared" si="9"/>
        <v>434404</v>
      </c>
      <c r="K50" s="223">
        <v>23275</v>
      </c>
      <c r="L50" s="153"/>
      <c r="M50" s="77" t="s">
        <v>2915</v>
      </c>
      <c r="N50" s="77">
        <v>2</v>
      </c>
      <c r="O50" s="150" t="str">
        <f t="shared" si="0"/>
        <v>특정 몬스터 처치 수</v>
      </c>
      <c r="P50" s="138" t="str">
        <f t="shared" si="1"/>
        <v>monster_id / count</v>
      </c>
      <c r="Q50" s="151">
        <f>IF(N50=2,INDEX(Ref_스테이지테이블_List,MATCH(B50,Ref_스테이지테이블_Row,0),9),IF(N50=42,INDEX(Ref_몬스터테이블_List,MATCH(INDEX(Ref_스테이지테이블_List,MATCH(B50,Ref_스테이지테이블_Row,0),30),Ref_몬스터테이블_Row,0),4),IF(N50=14,INDEX(Ref_스테이지테이블_List,MATCH(B50,Ref_스테이지테이블_Row,0),38),"문제있")))</f>
        <v>54010</v>
      </c>
      <c r="R50" s="157">
        <f t="shared" si="2"/>
        <v>0</v>
      </c>
      <c r="S50" s="149">
        <v>1</v>
      </c>
      <c r="T50" s="157" t="str">
        <f t="shared" si="28"/>
        <v>모험</v>
      </c>
      <c r="U50" s="161" t="str">
        <f t="shared" si="45"/>
        <v>모험 / 스테이지 id</v>
      </c>
      <c r="V50" s="157">
        <f t="shared" si="46"/>
        <v>9</v>
      </c>
      <c r="W50" s="75" t="s">
        <v>2871</v>
      </c>
      <c r="X50" s="157" t="s">
        <v>672</v>
      </c>
      <c r="Y50" s="157">
        <v>0</v>
      </c>
      <c r="Z50" s="157">
        <v>0</v>
      </c>
      <c r="AA50" s="157">
        <f t="shared" si="4"/>
        <v>0</v>
      </c>
      <c r="AB50" s="75" t="s">
        <v>672</v>
      </c>
      <c r="AC50" s="75">
        <v>0</v>
      </c>
      <c r="AD50" s="75">
        <v>0</v>
      </c>
      <c r="AE50" s="75">
        <f t="shared" si="5"/>
        <v>0</v>
      </c>
    </row>
    <row r="51" spans="1:31" x14ac:dyDescent="0.3">
      <c r="A51" s="283">
        <f t="shared" si="6"/>
        <v>50</v>
      </c>
      <c r="B51" s="83">
        <f>COUNTIF($N$1:N50,2)+1</f>
        <v>10</v>
      </c>
      <c r="C51" s="75" t="e">
        <f>VLOOKUP(B51,#REF!,3)</f>
        <v>#REF!</v>
      </c>
      <c r="D51" s="193" t="e">
        <f>VLOOKUP(B51,#REF!,5)</f>
        <v>#REF!</v>
      </c>
      <c r="E51" s="193" t="str" cm="1">
        <f t="array" ref="E51">IFERROR(INDEX(Ref_경험치테이블_List,MATCH(F51,Ref_경험치테이블_직업경험치,1)+1,1),1) &amp; " (" &amp;
IFERROR(ROUND((F51-INDEX(Ref_경험치테이블_List,MATCH(F51,Ref_경험치테이블_직업경험치,1),2))/(INDEX(Ref_경험치테이블_List,MATCH(F51,Ref_경험치테이블_직업경험치,1)+1,2)-INDEX(Ref_경험치테이블_List,MATCH(F51,Ref_경험치테이블_직업경험치,1),2)),2)*100,0)
&amp;"%)"</f>
        <v>32 (54%)</v>
      </c>
      <c r="F51" s="181">
        <f t="shared" si="7"/>
        <v>543125</v>
      </c>
      <c r="G51" s="285">
        <f t="shared" si="41"/>
        <v>16905</v>
      </c>
      <c r="H51" s="165">
        <v>0</v>
      </c>
      <c r="I51" s="213" t="str" cm="1">
        <f t="array" ref="I51">IFERROR(INDEX(Ref_경험치테이블_List,MATCH(J51,Ref_경험치테이블_일반경험치,1)+1,1),1)&amp;" ("&amp;
IFERROR(ROUND((J51-INDEX(Ref_경험치테이블_List,MATCH(J51,Ref_경험치테이블_일반경험치,1),3))/(INDEX(Ref_경험치테이블_List,MATCH(J51,Ref_경험치테이블_일반경험치,1)+1,3)-INDEX(Ref_경험치테이블_List,MATCH(J51,Ref_경험치테이블_일반경험치,1),3)),2)*100,0)
&amp;"%)"</f>
        <v>30 (52%)</v>
      </c>
      <c r="J51" s="214">
        <f t="shared" si="9"/>
        <v>457698</v>
      </c>
      <c r="K51" s="223">
        <v>23294</v>
      </c>
      <c r="L51" s="153"/>
      <c r="M51" s="77" t="s">
        <v>2916</v>
      </c>
      <c r="N51" s="77">
        <v>42</v>
      </c>
      <c r="O51" s="150" t="str">
        <f t="shared" si="0"/>
        <v>특정 몬스터 그룹 처치 수</v>
      </c>
      <c r="P51" s="138" t="str">
        <f t="shared" si="1"/>
        <v>monster_group / count</v>
      </c>
      <c r="Q51" s="151">
        <f>IF(N51=2,INDEX(Ref_스테이지테이블_List,MATCH(B51,Ref_스테이지테이블_Row,0),9),IF(N51=42,INDEX(Ref_몬스터테이블_List,MATCH(INDEX(Ref_스테이지테이블_List,MATCH(B51,Ref_스테이지테이블_Row,0),30),Ref_몬스터테이블_Row,0),4),IF(N51=14,INDEX(Ref_스테이지테이블_List,MATCH(B51,Ref_스테이지테이블_Row,0),38),"문제있")))</f>
        <v>11</v>
      </c>
      <c r="R51" s="157" t="str">
        <f t="shared" si="2"/>
        <v>중형</v>
      </c>
      <c r="S51" s="182">
        <f>INDEX(Ref!$GK$1:$GN$73,MATCH(B51,Ref!$GK$1:$GK$73,0),MATCH(R51,Ref!$GK$1:$GN$1,0))</f>
        <v>90</v>
      </c>
      <c r="T51" s="157" t="str">
        <f t="shared" si="28"/>
        <v>모험</v>
      </c>
      <c r="U51" s="161" t="str">
        <f t="shared" si="45"/>
        <v>모험 / 스테이지 id</v>
      </c>
      <c r="V51" s="157">
        <f t="shared" si="46"/>
        <v>10</v>
      </c>
      <c r="W51" s="75" t="s">
        <v>2871</v>
      </c>
      <c r="X51" s="157" t="s">
        <v>8997</v>
      </c>
      <c r="Y51" s="157">
        <v>84017</v>
      </c>
      <c r="Z51" s="157">
        <v>1</v>
      </c>
      <c r="AA51" s="157" t="str">
        <f t="shared" si="4"/>
        <v>집중 포션</v>
      </c>
      <c r="AB51" s="75" t="s">
        <v>672</v>
      </c>
      <c r="AC51" s="75">
        <v>0</v>
      </c>
      <c r="AD51" s="75">
        <v>0</v>
      </c>
      <c r="AE51" s="75">
        <f t="shared" si="5"/>
        <v>0</v>
      </c>
    </row>
    <row r="52" spans="1:31" x14ac:dyDescent="0.3">
      <c r="A52" s="283">
        <f t="shared" si="6"/>
        <v>51</v>
      </c>
      <c r="B52" s="83">
        <f>COUNTIF($N$1:N51,2)+1</f>
        <v>10</v>
      </c>
      <c r="C52" s="75" t="e">
        <f>VLOOKUP(B52,#REF!,3)</f>
        <v>#REF!</v>
      </c>
      <c r="D52" s="193" t="e">
        <f>VLOOKUP(B52,#REF!,5)</f>
        <v>#REF!</v>
      </c>
      <c r="E52" s="193" t="str" cm="1">
        <f t="array" ref="E52">IFERROR(INDEX(Ref_경험치테이블_List,MATCH(F52,Ref_경험치테이블_직업경험치,1)+1,1),1) &amp; " (" &amp;
IFERROR(ROUND((F52-INDEX(Ref_경험치테이블_List,MATCH(F52,Ref_경험치테이블_직업경험치,1),2))/(INDEX(Ref_경험치테이블_List,MATCH(F52,Ref_경험치테이블_직업경험치,1)+1,2)-INDEX(Ref_경험치테이블_List,MATCH(F52,Ref_경험치테이블_직업경험치,1),2)),2)*100,0)
&amp;"%)"</f>
        <v>32 (93%)</v>
      </c>
      <c r="F52" s="181">
        <f t="shared" si="7"/>
        <v>560045</v>
      </c>
      <c r="G52" s="285">
        <f t="shared" si="41"/>
        <v>16920</v>
      </c>
      <c r="H52" s="165">
        <v>0</v>
      </c>
      <c r="I52" s="213" t="str" cm="1">
        <f t="array" ref="I52">IFERROR(INDEX(Ref_경험치테이블_List,MATCH(J52,Ref_경험치테이블_일반경험치,1)+1,1),1)&amp;" ("&amp;
IFERROR(ROUND((J52-INDEX(Ref_경험치테이블_List,MATCH(J52,Ref_경험치테이블_일반경험치,1),3))/(INDEX(Ref_경험치테이블_List,MATCH(J52,Ref_경험치테이블_일반경험치,1)+1,3)-INDEX(Ref_경험치테이블_List,MATCH(J52,Ref_경험치테이블_일반경험치,1),3)),2)*100,0)
&amp;"%)"</f>
        <v>31 (16%)</v>
      </c>
      <c r="J52" s="214">
        <f t="shared" si="9"/>
        <v>481010</v>
      </c>
      <c r="K52" s="223">
        <v>23312</v>
      </c>
      <c r="L52" s="153" t="s">
        <v>8411</v>
      </c>
      <c r="M52" s="77" t="s">
        <v>10230</v>
      </c>
      <c r="N52" s="77">
        <v>62</v>
      </c>
      <c r="O52" s="150" t="str">
        <f t="shared" si="0"/>
        <v>특정 시나리오 미로 클리어</v>
      </c>
      <c r="P52" s="138" t="str">
        <f t="shared" si="1"/>
        <v>chapter id / count(1)</v>
      </c>
      <c r="Q52" s="77">
        <v>2</v>
      </c>
      <c r="R52" s="157">
        <f t="shared" si="2"/>
        <v>0</v>
      </c>
      <c r="S52" s="149">
        <v>1</v>
      </c>
      <c r="T52" s="157" t="s">
        <v>2873</v>
      </c>
      <c r="U52" s="161" t="str">
        <f t="shared" si="45"/>
        <v xml:space="preserve">미로 / </v>
      </c>
      <c r="V52" s="308">
        <v>2</v>
      </c>
      <c r="W52" s="75" t="s">
        <v>2871</v>
      </c>
      <c r="X52" s="157" t="s">
        <v>672</v>
      </c>
      <c r="Y52" s="157">
        <v>0</v>
      </c>
      <c r="Z52" s="157">
        <v>0</v>
      </c>
      <c r="AA52" s="157">
        <f t="shared" si="4"/>
        <v>0</v>
      </c>
      <c r="AB52" s="75" t="s">
        <v>672</v>
      </c>
      <c r="AC52" s="75">
        <v>0</v>
      </c>
      <c r="AD52" s="75">
        <v>0</v>
      </c>
      <c r="AE52" s="75">
        <f t="shared" si="5"/>
        <v>0</v>
      </c>
    </row>
    <row r="53" spans="1:31" x14ac:dyDescent="0.3">
      <c r="A53" s="283">
        <f t="shared" si="6"/>
        <v>52</v>
      </c>
      <c r="B53" s="83">
        <f>COUNTIF($N$1:N52,2)+1</f>
        <v>10</v>
      </c>
      <c r="C53" s="75" t="e">
        <f>VLOOKUP(B53,#REF!,3)</f>
        <v>#REF!</v>
      </c>
      <c r="D53" s="193" t="e">
        <f>VLOOKUP(B53,#REF!,5)</f>
        <v>#REF!</v>
      </c>
      <c r="E53" s="193" t="str" cm="1">
        <f t="array" ref="E53">IFERROR(INDEX(Ref_경험치테이블_List,MATCH(F53,Ref_경험치테이블_직업경험치,1)+1,1),1) &amp; " (" &amp;
IFERROR(ROUND((F53-INDEX(Ref_경험치테이블_List,MATCH(F53,Ref_경험치테이블_직업경험치,1),2))/(INDEX(Ref_경험치테이블_List,MATCH(F53,Ref_경험치테이블_직업경험치,1)+1,2)-INDEX(Ref_경험치테이블_List,MATCH(F53,Ref_경험치테이블_직업경험치,1),2)),2)*100,0)
&amp;"%)"</f>
        <v>33 (30%)</v>
      </c>
      <c r="F53" s="181">
        <f t="shared" si="7"/>
        <v>576980</v>
      </c>
      <c r="G53" s="285">
        <f t="shared" si="41"/>
        <v>16935</v>
      </c>
      <c r="H53" s="165">
        <v>0</v>
      </c>
      <c r="I53" s="213" t="str" cm="1">
        <f t="array" ref="I53">IFERROR(INDEX(Ref_경험치테이블_List,MATCH(J53,Ref_경험치테이블_일반경험치,1)+1,1),1)&amp;" ("&amp;
IFERROR(ROUND((J53-INDEX(Ref_경험치테이블_List,MATCH(J53,Ref_경험치테이블_일반경험치,1),3))/(INDEX(Ref_경험치테이블_List,MATCH(J53,Ref_경험치테이블_일반경험치,1)+1,3)-INDEX(Ref_경험치테이블_List,MATCH(J53,Ref_경험치테이블_일반경험치,1),3)),2)*100,0)
&amp;"%)"</f>
        <v>31 (78%)</v>
      </c>
      <c r="J53" s="214">
        <f t="shared" si="9"/>
        <v>504341</v>
      </c>
      <c r="K53" s="223">
        <v>23331</v>
      </c>
      <c r="L53" s="153"/>
      <c r="M53" s="77" t="s">
        <v>10231</v>
      </c>
      <c r="N53" s="77">
        <v>63</v>
      </c>
      <c r="O53" s="150" t="str">
        <f t="shared" si="0"/>
        <v>특정 챕터 멀티 미로 클리어 횟수</v>
      </c>
      <c r="P53" s="138" t="str">
        <f t="shared" si="1"/>
        <v>chapter id / count</v>
      </c>
      <c r="Q53" s="77">
        <v>2</v>
      </c>
      <c r="R53" s="157">
        <f t="shared" si="2"/>
        <v>0</v>
      </c>
      <c r="S53" s="149">
        <v>1</v>
      </c>
      <c r="T53" s="157" t="s">
        <v>2873</v>
      </c>
      <c r="U53" s="161" t="str">
        <f t="shared" si="45"/>
        <v xml:space="preserve">미로 / </v>
      </c>
      <c r="V53" s="308">
        <v>2</v>
      </c>
      <c r="W53" s="75" t="s">
        <v>2871</v>
      </c>
      <c r="X53" s="157" t="s">
        <v>2617</v>
      </c>
      <c r="Y53" s="157">
        <v>84015</v>
      </c>
      <c r="Z53" s="157">
        <v>1</v>
      </c>
      <c r="AA53" s="157" t="str">
        <f t="shared" si="4"/>
        <v>풍선껌</v>
      </c>
      <c r="AB53" s="75" t="s">
        <v>672</v>
      </c>
      <c r="AC53" s="75">
        <v>0</v>
      </c>
      <c r="AD53" s="75">
        <v>0</v>
      </c>
      <c r="AE53" s="75">
        <f t="shared" si="5"/>
        <v>0</v>
      </c>
    </row>
    <row r="54" spans="1:31" x14ac:dyDescent="0.3">
      <c r="A54" s="283">
        <f t="shared" si="6"/>
        <v>53</v>
      </c>
      <c r="B54" s="83">
        <f>COUNTIF($N$1:N53,2)+1</f>
        <v>10</v>
      </c>
      <c r="C54" s="75" t="e">
        <f>VLOOKUP(B54,#REF!,3)</f>
        <v>#REF!</v>
      </c>
      <c r="D54" s="193" t="e">
        <f>VLOOKUP(B54,#REF!,5)</f>
        <v>#REF!</v>
      </c>
      <c r="E54" s="193" t="str" cm="1">
        <f t="array" ref="E54">IFERROR(INDEX(Ref_경험치테이블_List,MATCH(F54,Ref_경험치테이블_직업경험치,1)+1,1),1) &amp; " (" &amp;
IFERROR(ROUND((F54-INDEX(Ref_경험치테이블_List,MATCH(F54,Ref_경험치테이블_직업경험치,1),2))/(INDEX(Ref_경험치테이블_List,MATCH(F54,Ref_경험치테이블_직업경험치,1)+1,2)-INDEX(Ref_경험치테이블_List,MATCH(F54,Ref_경험치테이블_직업경험치,1),2)),2)*100,0)
&amp;"%)"</f>
        <v>33 (67%)</v>
      </c>
      <c r="F54" s="181">
        <f t="shared" si="7"/>
        <v>593930</v>
      </c>
      <c r="G54" s="285">
        <f t="shared" si="41"/>
        <v>16950</v>
      </c>
      <c r="H54" s="165">
        <v>0</v>
      </c>
      <c r="I54" s="213" t="str" cm="1">
        <f t="array" ref="I54">IFERROR(INDEX(Ref_경험치테이블_List,MATCH(J54,Ref_경험치테이블_일반경험치,1)+1,1),1)&amp;" ("&amp;
IFERROR(ROUND((J54-INDEX(Ref_경험치테이블_List,MATCH(J54,Ref_경험치테이블_일반경험치,1),3))/(INDEX(Ref_경험치테이블_List,MATCH(J54,Ref_경험치테이블_일반경험치,1)+1,3)-INDEX(Ref_경험치테이블_List,MATCH(J54,Ref_경험치테이블_일반경험치,1),3)),2)*100,0)
&amp;"%)"</f>
        <v>32 (38%)</v>
      </c>
      <c r="J54" s="214">
        <f t="shared" si="9"/>
        <v>527691</v>
      </c>
      <c r="K54" s="223">
        <v>23350</v>
      </c>
      <c r="L54" s="153"/>
      <c r="M54" s="77" t="s">
        <v>2920</v>
      </c>
      <c r="N54" s="77">
        <v>14</v>
      </c>
      <c r="O54" s="150" t="str">
        <f t="shared" si="0"/>
        <v>특정 아이템 획득 수</v>
      </c>
      <c r="P54" s="138" t="str">
        <f t="shared" si="1"/>
        <v>item_id / count</v>
      </c>
      <c r="Q54" s="151">
        <f>IF(N54=2,INDEX(Ref_스테이지테이블_List,MATCH(B54,Ref_스테이지테이블_Row,0),9),IF(N54=42,INDEX(Ref_몬스터테이블_List,MATCH(INDEX(Ref_스테이지테이블_List,MATCH(B54,Ref_스테이지테이블_Row,0),30),Ref_몬스터테이블_Row,0),4),IF(N54=14,INDEX(Ref_스테이지테이블_List,MATCH(B54,Ref_스테이지테이블_Row,0),38),"문제있")))</f>
        <v>94034</v>
      </c>
      <c r="R54" s="157" t="str">
        <f t="shared" si="2"/>
        <v>행복의 세잎 클로버</v>
      </c>
      <c r="S54" s="149">
        <v>5</v>
      </c>
      <c r="T54" s="157" t="str">
        <f t="shared" si="28"/>
        <v>모험</v>
      </c>
      <c r="U54" s="161" t="str">
        <f t="shared" si="45"/>
        <v>모험 / 스테이지 id</v>
      </c>
      <c r="V54" s="157">
        <f t="shared" si="46"/>
        <v>10</v>
      </c>
      <c r="W54" s="75" t="s">
        <v>2871</v>
      </c>
      <c r="X54" s="157" t="s">
        <v>2620</v>
      </c>
      <c r="Y54" s="157">
        <v>94034</v>
      </c>
      <c r="Z54" s="157">
        <v>90</v>
      </c>
      <c r="AA54" s="157" t="str">
        <f t="shared" si="4"/>
        <v>행복의 세잎 클로버</v>
      </c>
      <c r="AB54" s="75" t="s">
        <v>672</v>
      </c>
      <c r="AC54" s="75">
        <v>0</v>
      </c>
      <c r="AD54" s="75">
        <v>0</v>
      </c>
      <c r="AE54" s="75">
        <f t="shared" si="5"/>
        <v>0</v>
      </c>
    </row>
    <row r="55" spans="1:31" x14ac:dyDescent="0.3">
      <c r="A55" s="283">
        <f t="shared" si="6"/>
        <v>54</v>
      </c>
      <c r="B55" s="83">
        <f>COUNTIF($N$1:N54,2)+1</f>
        <v>10</v>
      </c>
      <c r="C55" s="75" t="e">
        <f>VLOOKUP(B55,#REF!,3)</f>
        <v>#REF!</v>
      </c>
      <c r="D55" s="193" t="e">
        <f>VLOOKUP(B55,#REF!,5)</f>
        <v>#REF!</v>
      </c>
      <c r="E55" s="193" t="str" cm="1">
        <f t="array" ref="E55">IFERROR(INDEX(Ref_경험치테이블_List,MATCH(F55,Ref_경험치테이블_직업경험치,1)+1,1),1) &amp; " (" &amp;
IFERROR(ROUND((F55-INDEX(Ref_경험치테이블_List,MATCH(F55,Ref_경험치테이블_직업경험치,1),2))/(INDEX(Ref_경험치테이블_List,MATCH(F55,Ref_경험치테이블_직업경험치,1)+1,2)-INDEX(Ref_경험치테이블_List,MATCH(F55,Ref_경험치테이블_직업경험치,1),2)),2)*100,0)
&amp;"%)"</f>
        <v>34 (4%)</v>
      </c>
      <c r="F55" s="181">
        <f t="shared" si="7"/>
        <v>610895</v>
      </c>
      <c r="G55" s="285">
        <f t="shared" si="41"/>
        <v>16965</v>
      </c>
      <c r="H55" s="165">
        <v>0</v>
      </c>
      <c r="I55" s="213" t="str" cm="1">
        <f t="array" ref="I55">IFERROR(INDEX(Ref_경험치테이블_List,MATCH(J55,Ref_경험치테이블_일반경험치,1)+1,1),1)&amp;" ("&amp;
IFERROR(ROUND((J55-INDEX(Ref_경험치테이블_List,MATCH(J55,Ref_경험치테이블_일반경험치,1),3))/(INDEX(Ref_경험치테이블_List,MATCH(J55,Ref_경험치테이블_일반경험치,1)+1,3)-INDEX(Ref_경험치테이블_List,MATCH(J55,Ref_경험치테이블_일반경험치,1),3)),2)*100,0)
&amp;"%)"</f>
        <v>32 (97%)</v>
      </c>
      <c r="J55" s="214">
        <f t="shared" si="9"/>
        <v>551060</v>
      </c>
      <c r="K55" s="223">
        <v>23369</v>
      </c>
      <c r="L55" s="222" t="s">
        <v>10188</v>
      </c>
      <c r="M55" s="77" t="s">
        <v>10192</v>
      </c>
      <c r="N55" s="77">
        <v>26</v>
      </c>
      <c r="O55" s="150" t="str">
        <f t="shared" si="0"/>
        <v>특정 아이템 제작 횟수</v>
      </c>
      <c r="P55" s="138" t="str">
        <f t="shared" si="1"/>
        <v>item_id / count</v>
      </c>
      <c r="Q55" s="77">
        <v>85008</v>
      </c>
      <c r="R55" s="157">
        <f t="shared" si="2"/>
        <v>0</v>
      </c>
      <c r="S55" s="149">
        <v>1</v>
      </c>
      <c r="T55" s="157" t="s">
        <v>668</v>
      </c>
      <c r="U55" s="161" t="str">
        <f t="shared" si="45"/>
        <v>제작(아이템) / 아이템 아이디</v>
      </c>
      <c r="V55" s="157">
        <v>85008</v>
      </c>
      <c r="W55" s="75" t="s">
        <v>2871</v>
      </c>
      <c r="X55" s="157" t="s">
        <v>672</v>
      </c>
      <c r="Y55" s="157">
        <v>0</v>
      </c>
      <c r="Z55" s="157">
        <v>0</v>
      </c>
      <c r="AA55" s="157">
        <f t="shared" ref="AA55" si="47">IF(X55="아이템",IFERROR(VLOOKUP(Y55,Ref_아이템테이블_List,5,FALSE),"없는 아이템"),IF(X55="동료",IFERROR(VLOOKUP(Y55,Ref_동료테이블_List,5,FALSE),"없는 동료"),))</f>
        <v>0</v>
      </c>
      <c r="AB55" s="75" t="s">
        <v>672</v>
      </c>
      <c r="AC55" s="75">
        <v>0</v>
      </c>
      <c r="AD55" s="75">
        <v>0</v>
      </c>
      <c r="AE55" s="75">
        <f t="shared" si="5"/>
        <v>0</v>
      </c>
    </row>
    <row r="56" spans="1:31" x14ac:dyDescent="0.3">
      <c r="A56" s="283">
        <f t="shared" si="6"/>
        <v>55</v>
      </c>
      <c r="B56" s="83">
        <f>COUNTIF($N$1:N55,2)+1</f>
        <v>10</v>
      </c>
      <c r="C56" s="75" t="e">
        <f>VLOOKUP(B56,#REF!,3)</f>
        <v>#REF!</v>
      </c>
      <c r="D56" s="193" t="e">
        <f>VLOOKUP(B56,#REF!,5)</f>
        <v>#REF!</v>
      </c>
      <c r="E56" s="193" t="str" cm="1">
        <f t="array" ref="E56">IFERROR(INDEX(Ref_경험치테이블_List,MATCH(F56,Ref_경험치테이블_직업경험치,1)+1,1),1) &amp; " (" &amp;
IFERROR(ROUND((F56-INDEX(Ref_경험치테이블_List,MATCH(F56,Ref_경험치테이블_직업경험치,1),2))/(INDEX(Ref_경험치테이블_List,MATCH(F56,Ref_경험치테이블_직업경험치,1)+1,2)-INDEX(Ref_경험치테이블_List,MATCH(F56,Ref_경험치테이블_직업경험치,1),2)),2)*100,0)
&amp;"%)"</f>
        <v>34 (81%)</v>
      </c>
      <c r="F56" s="181">
        <f t="shared" si="7"/>
        <v>647875</v>
      </c>
      <c r="G56" s="285">
        <f t="shared" si="41"/>
        <v>16980</v>
      </c>
      <c r="H56" s="165">
        <v>20000</v>
      </c>
      <c r="I56" s="213" t="str" cm="1">
        <f t="array" ref="I56">IFERROR(INDEX(Ref_경험치테이블_List,MATCH(J56,Ref_경험치테이블_일반경험치,1)+1,1),1)&amp;" ("&amp;
IFERROR(ROUND((J56-INDEX(Ref_경험치테이블_List,MATCH(J56,Ref_경험치테이블_일반경험치,1),3))/(INDEX(Ref_경험치테이블_List,MATCH(J56,Ref_경험치테이블_일반경험치,1)+1,3)-INDEX(Ref_경험치테이블_List,MATCH(J56,Ref_경험치테이블_일반경험치,1),3)),2)*100,0)
&amp;"%)"</f>
        <v>33 (54%)</v>
      </c>
      <c r="J56" s="214">
        <f t="shared" si="9"/>
        <v>574447</v>
      </c>
      <c r="K56" s="223">
        <v>23387</v>
      </c>
      <c r="L56" s="153"/>
      <c r="M56" s="77" t="s">
        <v>2922</v>
      </c>
      <c r="N56" s="77">
        <v>2</v>
      </c>
      <c r="O56" s="150" t="str">
        <f t="shared" ref="O56:O63" si="48">IFERROR(INDEX(퀘스트타입_List,MATCH(N56,퀘스트타입_Row,0),3),)</f>
        <v>특정 몬스터 처치 수</v>
      </c>
      <c r="P56" s="138" t="str">
        <f t="shared" ref="P56:P63" si="49">IFERROR(INDEX(퀘스트타입_List,MATCH(N56,퀘스트타입_Row,0),4),)&amp;" / "&amp;IFERROR(INDEX(퀘스트타입_List,MATCH(N56,퀘스트타입_Row,0),5),)</f>
        <v>monster_id / count</v>
      </c>
      <c r="Q56" s="151">
        <f>IF(N56=2,INDEX(Ref_스테이지테이블_List,MATCH(B56,Ref_스테이지테이블_Row,0),9),IF(N56=42,INDEX(Ref_몬스터테이블_List,MATCH(INDEX(Ref_스테이지테이블_List,MATCH(B56,Ref_스테이지테이블_Row,0),30),Ref_몬스터테이블_Row,0),4),IF(N56=14,INDEX(Ref_스테이지테이블_List,MATCH(B56,Ref_스테이지테이블_Row,0),38),"문제있")))</f>
        <v>54011</v>
      </c>
      <c r="R56" s="157">
        <f t="shared" si="2"/>
        <v>0</v>
      </c>
      <c r="S56" s="149">
        <v>1</v>
      </c>
      <c r="T56" s="157" t="str">
        <f t="shared" ref="T56:T57" si="50">IF(OR(N56=2,N56=42,N56=65,N56=14),"모험","-")</f>
        <v>모험</v>
      </c>
      <c r="U56" s="161" t="str">
        <f t="shared" ref="U56:U63" si="51">INDEX(퀘스트_shortcut_type_List,MATCH(T56,퀘스트_shortcut_type_name,0),2)&amp;" / "&amp;INDEX(퀘스트_shortcut_type_List,MATCH(T56,퀘스트_shortcut_type_name,0),3)</f>
        <v>모험 / 스테이지 id</v>
      </c>
      <c r="V56" s="157">
        <f>IF(OR(N56=2,N56=42,N56=65,N56=14),B56,0)</f>
        <v>10</v>
      </c>
      <c r="W56" s="75" t="s">
        <v>4</v>
      </c>
      <c r="X56" s="157" t="s">
        <v>3322</v>
      </c>
      <c r="Y56" s="157">
        <v>1</v>
      </c>
      <c r="Z56" s="157">
        <v>0</v>
      </c>
      <c r="AA56" s="157">
        <f t="shared" ref="AA56:AA63" si="52">IF(X56="아이템",IFERROR(VLOOKUP(Y56,Ref_아이템테이블_List,5,FALSE),"없는 아이템"),IF(X56="동료",IFERROR(VLOOKUP(Y56,Ref_동료테이블_List,5,FALSE),"없는 동료"),))</f>
        <v>0</v>
      </c>
      <c r="AB56" s="75" t="s">
        <v>672</v>
      </c>
      <c r="AC56" s="75">
        <v>0</v>
      </c>
      <c r="AD56" s="75">
        <v>0</v>
      </c>
      <c r="AE56" s="75">
        <f t="shared" ref="AE56:AE63" si="53">IF(AB56="아이템",IFERROR(VLOOKUP(AC56,Ref_아이템테이블_List,5,FALSE),"없는 아이템"),IF(AB56="동료",IFERROR(VLOOKUP(AC56,Ref_동료테이블_List,5,FALSE),"없는 동료"),))</f>
        <v>0</v>
      </c>
    </row>
    <row r="57" spans="1:31" x14ac:dyDescent="0.3">
      <c r="A57" s="283">
        <f t="shared" si="6"/>
        <v>56</v>
      </c>
      <c r="B57" s="83">
        <f>COUNTIF($N$1:N56,2)+1</f>
        <v>11</v>
      </c>
      <c r="C57" s="75" t="e">
        <f>VLOOKUP(B57,#REF!,3)</f>
        <v>#REF!</v>
      </c>
      <c r="D57" s="193" t="e">
        <f>VLOOKUP(B57,#REF!,5)</f>
        <v>#REF!</v>
      </c>
      <c r="E57" s="193" t="str" cm="1">
        <f t="array" ref="E57">IFERROR(INDEX(Ref_경험치테이블_List,MATCH(F57,Ref_경험치테이블_직업경험치,1)+1,1),1) &amp; " (" &amp;
IFERROR(ROUND((F57-INDEX(Ref_경험치테이블_List,MATCH(F57,Ref_경험치테이블_직업경험치,1),2))/(INDEX(Ref_경험치테이블_List,MATCH(F57,Ref_경험치테이블_직업경험치,1)+1,2)-INDEX(Ref_경험치테이블_List,MATCH(F57,Ref_경험치테이블_직업경험치,1),2)),2)*100,0)
&amp;"%)"</f>
        <v>35 (15%)</v>
      </c>
      <c r="F57" s="181">
        <f t="shared" si="7"/>
        <v>664870</v>
      </c>
      <c r="G57" s="285">
        <f t="shared" si="41"/>
        <v>16995</v>
      </c>
      <c r="H57" s="165">
        <v>0</v>
      </c>
      <c r="I57" s="213" t="str" cm="1">
        <f t="array" ref="I57">IFERROR(INDEX(Ref_경험치테이블_List,MATCH(J57,Ref_경험치테이블_일반경험치,1)+1,1),1)&amp;" ("&amp;
IFERROR(ROUND((J57-INDEX(Ref_경험치테이블_List,MATCH(J57,Ref_경험치테이블_일반경험치,1),3))/(INDEX(Ref_경험치테이블_List,MATCH(J57,Ref_경험치테이블_일반경험치,1)+1,3)-INDEX(Ref_경험치테이블_List,MATCH(J57,Ref_경험치테이블_일반경험치,1),3)),2)*100,0)
&amp;"%)"</f>
        <v>34 (10%)</v>
      </c>
      <c r="J57" s="214">
        <f t="shared" si="9"/>
        <v>597853</v>
      </c>
      <c r="K57" s="223">
        <v>23406</v>
      </c>
      <c r="L57" s="153"/>
      <c r="M57" s="77" t="s">
        <v>2921</v>
      </c>
      <c r="N57" s="77">
        <v>42</v>
      </c>
      <c r="O57" s="150" t="str">
        <f t="shared" si="48"/>
        <v>특정 몬스터 그룹 처치 수</v>
      </c>
      <c r="P57" s="138" t="str">
        <f t="shared" si="49"/>
        <v>monster_group / count</v>
      </c>
      <c r="Q57" s="151">
        <f>IF(N57=2,INDEX(Ref_스테이지테이블_List,MATCH(B57,Ref_스테이지테이블_Row,0),9),IF(N57=42,INDEX(Ref_몬스터테이블_List,MATCH(INDEX(Ref_스테이지테이블_List,MATCH(B57,Ref_스테이지테이블_Row,0),30),Ref_몬스터테이블_Row,0),4),IF(N57=14,INDEX(Ref_스테이지테이블_List,MATCH(B57,Ref_스테이지테이블_Row,0),38),"문제있")))</f>
        <v>35</v>
      </c>
      <c r="R57" s="157" t="str">
        <f t="shared" si="2"/>
        <v>소형</v>
      </c>
      <c r="S57" s="182">
        <f>INDEX(Ref!$GK$1:$GN$73,MATCH(B57,Ref!$GK$1:$GK$73,0),MATCH(R57,Ref!$GK$1:$GN$1,0))</f>
        <v>140</v>
      </c>
      <c r="T57" s="157" t="str">
        <f t="shared" si="50"/>
        <v>모험</v>
      </c>
      <c r="U57" s="161" t="str">
        <f t="shared" si="51"/>
        <v>모험 / 스테이지 id</v>
      </c>
      <c r="V57" s="157">
        <f>IF(OR(N57=2,N57=42,N57=65,N57=14),B57,0)</f>
        <v>11</v>
      </c>
      <c r="W57" s="75" t="s">
        <v>4</v>
      </c>
      <c r="X57" s="157" t="s">
        <v>672</v>
      </c>
      <c r="Y57" s="157">
        <v>0</v>
      </c>
      <c r="Z57" s="157">
        <v>0</v>
      </c>
      <c r="AA57" s="157">
        <f t="shared" si="52"/>
        <v>0</v>
      </c>
      <c r="AB57" s="75" t="s">
        <v>672</v>
      </c>
      <c r="AC57" s="75">
        <v>0</v>
      </c>
      <c r="AD57" s="75">
        <v>0</v>
      </c>
      <c r="AE57" s="75">
        <f t="shared" si="53"/>
        <v>0</v>
      </c>
    </row>
    <row r="58" spans="1:31" x14ac:dyDescent="0.3">
      <c r="A58" s="283">
        <f t="shared" si="6"/>
        <v>57</v>
      </c>
      <c r="B58" s="83">
        <f>COUNTIF($N$1:N57,2)+1</f>
        <v>11</v>
      </c>
      <c r="C58" s="75" t="e">
        <f>VLOOKUP(B58,#REF!,3)</f>
        <v>#REF!</v>
      </c>
      <c r="D58" s="193" t="e">
        <f>VLOOKUP(B58,#REF!,5)</f>
        <v>#REF!</v>
      </c>
      <c r="E58" s="193" t="str" cm="1">
        <f t="array" ref="E58">IFERROR(INDEX(Ref_경험치테이블_List,MATCH(F58,Ref_경험치테이블_직업경험치,1)+1,1),1) &amp; " (" &amp;
IFERROR(ROUND((F58-INDEX(Ref_경험치테이블_List,MATCH(F58,Ref_경험치테이블_직업경험치,1),2))/(INDEX(Ref_경험치테이블_List,MATCH(F58,Ref_경험치테이블_직업경험치,1)+1,2)-INDEX(Ref_경험치테이블_List,MATCH(F58,Ref_경험치테이블_직업경험치,1),2)),2)*100,0)
&amp;"%)"</f>
        <v>35 (49%)</v>
      </c>
      <c r="F58" s="181">
        <f t="shared" si="7"/>
        <v>681880</v>
      </c>
      <c r="G58" s="285">
        <f t="shared" si="41"/>
        <v>17010</v>
      </c>
      <c r="H58" s="165">
        <v>0</v>
      </c>
      <c r="I58" s="213" t="str" cm="1">
        <f t="array" ref="I58">IFERROR(INDEX(Ref_경험치테이블_List,MATCH(J58,Ref_경험치테이블_일반경험치,1)+1,1),1)&amp;" ("&amp;
IFERROR(ROUND((J58-INDEX(Ref_경험치테이블_List,MATCH(J58,Ref_경험치테이블_일반경험치,1),3))/(INDEX(Ref_경험치테이블_List,MATCH(J58,Ref_경험치테이블_일반경험치,1)+1,3)-INDEX(Ref_경험치테이블_List,MATCH(J58,Ref_경험치테이블_일반경험치,1),3)),2)*100,0)
&amp;"%)"</f>
        <v>34 (64%)</v>
      </c>
      <c r="J58" s="214">
        <f t="shared" si="9"/>
        <v>621278</v>
      </c>
      <c r="K58" s="223">
        <v>23425</v>
      </c>
      <c r="L58" s="153"/>
      <c r="M58" s="77" t="s">
        <v>8574</v>
      </c>
      <c r="N58" s="77">
        <v>60</v>
      </c>
      <c r="O58" s="150" t="str">
        <f t="shared" si="48"/>
        <v>특정 월드보스 처치(전투 참여)</v>
      </c>
      <c r="P58" s="138" t="str">
        <f t="shared" si="49"/>
        <v>worldboss id / count</v>
      </c>
      <c r="Q58" s="77">
        <v>2</v>
      </c>
      <c r="R58" s="157">
        <f t="shared" si="2"/>
        <v>0</v>
      </c>
      <c r="S58" s="149">
        <v>1</v>
      </c>
      <c r="T58" s="157" t="s">
        <v>2872</v>
      </c>
      <c r="U58" s="161" t="str">
        <f t="shared" si="51"/>
        <v>던전 / 0(던전), 1(제니), 2(경험치), 3(무공), 4(비습), 5(중앙실), 6(펫테이밍)</v>
      </c>
      <c r="V58" s="157">
        <v>3</v>
      </c>
      <c r="W58" s="75" t="s">
        <v>4</v>
      </c>
      <c r="X58" s="157" t="s">
        <v>2620</v>
      </c>
      <c r="Y58" s="157">
        <v>94072</v>
      </c>
      <c r="Z58" s="157">
        <v>1</v>
      </c>
      <c r="AA58" s="157" t="str">
        <f t="shared" si="52"/>
        <v>발키리힘의 파편(거래불가)</v>
      </c>
      <c r="AB58" s="75" t="s">
        <v>672</v>
      </c>
      <c r="AC58" s="75">
        <v>0</v>
      </c>
      <c r="AD58" s="75">
        <v>0</v>
      </c>
      <c r="AE58" s="75">
        <f t="shared" si="53"/>
        <v>0</v>
      </c>
    </row>
    <row r="59" spans="1:31" x14ac:dyDescent="0.3">
      <c r="A59" s="283">
        <f t="shared" si="6"/>
        <v>58</v>
      </c>
      <c r="B59" s="83">
        <f>COUNTIF($N$1:N58,2)+1</f>
        <v>11</v>
      </c>
      <c r="C59" s="75" t="e">
        <f>VLOOKUP(B59,#REF!,3)</f>
        <v>#REF!</v>
      </c>
      <c r="D59" s="193" t="e">
        <f>VLOOKUP(B59,#REF!,5)</f>
        <v>#REF!</v>
      </c>
      <c r="E59" s="193" t="str" cm="1">
        <f t="array" ref="E59">IFERROR(INDEX(Ref_경험치테이블_List,MATCH(F59,Ref_경험치테이블_직업경험치,1)+1,1),1) &amp; " (" &amp;
IFERROR(ROUND((F59-INDEX(Ref_경험치테이블_List,MATCH(F59,Ref_경험치테이블_직업경험치,1),2))/(INDEX(Ref_경험치테이블_List,MATCH(F59,Ref_경험치테이블_직업경험치,1)+1,2)-INDEX(Ref_경험치테이블_List,MATCH(F59,Ref_경험치테이블_직업경험치,1),2)),2)*100,0)
&amp;"%)"</f>
        <v>35 (83%)</v>
      </c>
      <c r="F59" s="181">
        <f t="shared" si="7"/>
        <v>698905</v>
      </c>
      <c r="G59" s="285">
        <f t="shared" si="41"/>
        <v>17025</v>
      </c>
      <c r="H59" s="165">
        <v>0</v>
      </c>
      <c r="I59" s="213" t="str" cm="1">
        <f t="array" ref="I59">IFERROR(INDEX(Ref_경험치테이블_List,MATCH(J59,Ref_경험치테이블_일반경험치,1)+1,1),1)&amp;" ("&amp;
IFERROR(ROUND((J59-INDEX(Ref_경험치테이블_List,MATCH(J59,Ref_경험치테이블_일반경험치,1),3))/(INDEX(Ref_경험치테이블_List,MATCH(J59,Ref_경험치테이블_일반경험치,1)+1,3)-INDEX(Ref_경험치테이블_List,MATCH(J59,Ref_경험치테이블_일반경험치,1),3)),2)*100,0)
&amp;"%)"</f>
        <v>35 (17%)</v>
      </c>
      <c r="J59" s="214">
        <f t="shared" si="9"/>
        <v>644722</v>
      </c>
      <c r="K59" s="223">
        <v>23444</v>
      </c>
      <c r="L59" s="153"/>
      <c r="M59" s="77" t="s">
        <v>2967</v>
      </c>
      <c r="N59" s="77">
        <v>37</v>
      </c>
      <c r="O59" s="150" t="str">
        <f t="shared" si="48"/>
        <v>전승 횟수</v>
      </c>
      <c r="P59" s="138" t="str">
        <f t="shared" si="49"/>
        <v>- / count</v>
      </c>
      <c r="Q59" s="77">
        <v>0</v>
      </c>
      <c r="R59" s="157">
        <f t="shared" si="2"/>
        <v>0</v>
      </c>
      <c r="S59" s="149">
        <v>1</v>
      </c>
      <c r="T59" s="157" t="s">
        <v>2881</v>
      </c>
      <c r="U59" s="161" t="str">
        <f t="shared" si="51"/>
        <v>영웅 / 0(능력치), 1(전승), 2(프로필)</v>
      </c>
      <c r="V59" s="157">
        <v>1</v>
      </c>
      <c r="W59" s="75" t="s">
        <v>4</v>
      </c>
      <c r="X59" s="157" t="s">
        <v>672</v>
      </c>
      <c r="Y59" s="157">
        <v>0</v>
      </c>
      <c r="Z59" s="157">
        <v>0</v>
      </c>
      <c r="AA59" s="157">
        <f t="shared" si="52"/>
        <v>0</v>
      </c>
      <c r="AB59" s="75" t="s">
        <v>672</v>
      </c>
      <c r="AC59" s="75">
        <v>0</v>
      </c>
      <c r="AD59" s="75">
        <v>0</v>
      </c>
      <c r="AE59" s="75">
        <f t="shared" si="53"/>
        <v>0</v>
      </c>
    </row>
    <row r="60" spans="1:31" x14ac:dyDescent="0.3">
      <c r="A60" s="283">
        <f t="shared" si="6"/>
        <v>59</v>
      </c>
      <c r="B60" s="83">
        <f>COUNTIF($N$1:N59,2)+1</f>
        <v>11</v>
      </c>
      <c r="C60" s="75" t="e">
        <f>VLOOKUP(B60,#REF!,3)</f>
        <v>#REF!</v>
      </c>
      <c r="D60" s="193" t="e">
        <f>VLOOKUP(B60,#REF!,5)</f>
        <v>#REF!</v>
      </c>
      <c r="E60" s="193" t="str" cm="1">
        <f t="array" ref="E60">IFERROR(INDEX(Ref_경험치테이블_List,MATCH(F60,Ref_경험치테이블_직업경험치,1)+1,1),1) &amp; " (" &amp;
IFERROR(ROUND((F60-INDEX(Ref_경험치테이블_List,MATCH(F60,Ref_경험치테이블_직업경험치,1),2))/(INDEX(Ref_경험치테이블_List,MATCH(F60,Ref_경험치테이블_직업경험치,1)+1,2)-INDEX(Ref_경험치테이블_List,MATCH(F60,Ref_경험치테이블_직업경험치,1),2)),2)*100,0)
&amp;"%)"</f>
        <v>36 (15%)</v>
      </c>
      <c r="F60" s="181">
        <f t="shared" si="7"/>
        <v>715945</v>
      </c>
      <c r="G60" s="285">
        <f t="shared" si="41"/>
        <v>17040</v>
      </c>
      <c r="H60" s="165">
        <v>0</v>
      </c>
      <c r="I60" s="213" t="str" cm="1">
        <f t="array" ref="I60">IFERROR(INDEX(Ref_경험치테이블_List,MATCH(J60,Ref_경험치테이블_일반경험치,1)+1,1),1)&amp;" ("&amp;
IFERROR(ROUND((J60-INDEX(Ref_경험치테이블_List,MATCH(J60,Ref_경험치테이블_일반경험치,1),3))/(INDEX(Ref_경험치테이블_List,MATCH(J60,Ref_경험치테이블_일반경험치,1)+1,3)-INDEX(Ref_경험치테이블_List,MATCH(J60,Ref_경험치테이블_일반경험치,1),3)),2)*100,0)
&amp;"%)"</f>
        <v>35 (69%)</v>
      </c>
      <c r="J60" s="214">
        <f t="shared" si="9"/>
        <v>668184</v>
      </c>
      <c r="K60" s="223">
        <v>23462</v>
      </c>
      <c r="L60" s="154" t="s">
        <v>8604</v>
      </c>
      <c r="M60" s="77" t="s">
        <v>2902</v>
      </c>
      <c r="N60" s="77">
        <v>74</v>
      </c>
      <c r="O60" s="150" t="str">
        <f t="shared" si="48"/>
        <v>특정 타입 던전 입장 횟수</v>
      </c>
      <c r="P60" s="138" t="str">
        <f t="shared" si="49"/>
        <v>dungeon_type / count</v>
      </c>
      <c r="Q60" s="77">
        <v>2</v>
      </c>
      <c r="R60" s="157">
        <f t="shared" si="2"/>
        <v>0</v>
      </c>
      <c r="S60" s="149">
        <v>1</v>
      </c>
      <c r="T60" s="157" t="s">
        <v>2872</v>
      </c>
      <c r="U60" s="161" t="str">
        <f t="shared" si="51"/>
        <v>던전 / 0(던전), 1(제니), 2(경험치), 3(무공), 4(비습), 5(중앙실), 6(펫테이밍)</v>
      </c>
      <c r="V60" s="157">
        <v>2</v>
      </c>
      <c r="W60" s="75" t="s">
        <v>4</v>
      </c>
      <c r="X60" s="157" t="s">
        <v>672</v>
      </c>
      <c r="Y60" s="157">
        <v>0</v>
      </c>
      <c r="Z60" s="157">
        <v>0</v>
      </c>
      <c r="AA60" s="157">
        <f t="shared" si="52"/>
        <v>0</v>
      </c>
      <c r="AB60" s="75" t="s">
        <v>672</v>
      </c>
      <c r="AC60" s="75">
        <v>0</v>
      </c>
      <c r="AD60" s="75">
        <v>0</v>
      </c>
      <c r="AE60" s="75">
        <f t="shared" si="53"/>
        <v>0</v>
      </c>
    </row>
    <row r="61" spans="1:31" x14ac:dyDescent="0.3">
      <c r="A61" s="283">
        <f t="shared" si="6"/>
        <v>60</v>
      </c>
      <c r="B61" s="83">
        <f>COUNTIF($N$1:N60,2)+1</f>
        <v>11</v>
      </c>
      <c r="C61" s="75" t="e">
        <f>VLOOKUP(B61,#REF!,3)</f>
        <v>#REF!</v>
      </c>
      <c r="D61" s="193" t="e">
        <f>VLOOKUP(B61,#REF!,5)</f>
        <v>#REF!</v>
      </c>
      <c r="E61" s="193" t="str" cm="1">
        <f t="array" ref="E61">IFERROR(INDEX(Ref_경험치테이블_List,MATCH(F61,Ref_경험치테이블_직업경험치,1)+1,1),1) &amp; " (" &amp;
IFERROR(ROUND((F61-INDEX(Ref_경험치테이블_List,MATCH(F61,Ref_경험치테이블_직업경험치,1),2))/(INDEX(Ref_경험치테이블_List,MATCH(F61,Ref_경험치테이블_직업경험치,1)+1,2)-INDEX(Ref_경험치테이블_List,MATCH(F61,Ref_경험치테이블_직업경험치,1),2)),2)*100,0)
&amp;"%)"</f>
        <v>36 (87%)</v>
      </c>
      <c r="F61" s="181">
        <f t="shared" si="7"/>
        <v>755500</v>
      </c>
      <c r="G61" s="165">
        <f t="shared" ref="G61:G106" si="54">G60+15</f>
        <v>17055</v>
      </c>
      <c r="H61" s="165">
        <v>22500</v>
      </c>
      <c r="I61" s="213" t="str" cm="1">
        <f t="array" ref="I61">IFERROR(INDEX(Ref_경험치테이블_List,MATCH(J61,Ref_경험치테이블_일반경험치,1)+1,1),1)&amp;" ("&amp;
IFERROR(ROUND((J61-INDEX(Ref_경험치테이블_List,MATCH(J61,Ref_경험치테이블_일반경험치,1),3))/(INDEX(Ref_경험치테이블_List,MATCH(J61,Ref_경험치테이블_일반경험치,1)+1,3)-INDEX(Ref_경험치테이블_List,MATCH(J61,Ref_경험치테이블_일반경험치,1),3)),2)*100,0)
&amp;"%)"</f>
        <v>36 (19%)</v>
      </c>
      <c r="J61" s="214">
        <f t="shared" si="9"/>
        <v>691665</v>
      </c>
      <c r="K61" s="223">
        <v>23481</v>
      </c>
      <c r="L61" s="154"/>
      <c r="M61" s="77" t="s">
        <v>2924</v>
      </c>
      <c r="N61" s="77">
        <v>2</v>
      </c>
      <c r="O61" s="150" t="str">
        <f t="shared" si="48"/>
        <v>특정 몬스터 처치 수</v>
      </c>
      <c r="P61" s="138" t="str">
        <f t="shared" si="49"/>
        <v>monster_id / count</v>
      </c>
      <c r="Q61" s="151">
        <f>IF(N61=2,INDEX(Ref_스테이지테이블_List,MATCH(B61,Ref_스테이지테이블_Row,0),9),IF(N61=42,INDEX(Ref_몬스터테이블_List,MATCH(INDEX(Ref_스테이지테이블_List,MATCH(B61,Ref_스테이지테이블_Row,0),30),Ref_몬스터테이블_Row,0),4),IF(N61=14,INDEX(Ref_스테이지테이블_List,MATCH(B61,Ref_스테이지테이블_Row,0),38),"문제있")))</f>
        <v>54035</v>
      </c>
      <c r="R61" s="157">
        <f t="shared" si="2"/>
        <v>0</v>
      </c>
      <c r="S61" s="149">
        <v>1</v>
      </c>
      <c r="T61" s="157" t="str">
        <f t="shared" ref="T61:T62" si="55">IF(OR(N61=2,N61=42,N61=65,N61=14),"모험","-")</f>
        <v>모험</v>
      </c>
      <c r="U61" s="161" t="str">
        <f t="shared" si="51"/>
        <v>모험 / 스테이지 id</v>
      </c>
      <c r="V61" s="157">
        <f>IF(OR(N61=2,N61=42,N61=65,N61=14),B61,0)</f>
        <v>11</v>
      </c>
      <c r="W61" s="75" t="s">
        <v>4</v>
      </c>
      <c r="X61" s="157" t="s">
        <v>672</v>
      </c>
      <c r="Y61" s="157">
        <v>0</v>
      </c>
      <c r="Z61" s="157">
        <v>0</v>
      </c>
      <c r="AA61" s="157">
        <f t="shared" si="52"/>
        <v>0</v>
      </c>
      <c r="AB61" s="75" t="s">
        <v>672</v>
      </c>
      <c r="AC61" s="75">
        <v>0</v>
      </c>
      <c r="AD61" s="75">
        <v>0</v>
      </c>
      <c r="AE61" s="75">
        <f t="shared" si="53"/>
        <v>0</v>
      </c>
    </row>
    <row r="62" spans="1:31" x14ac:dyDescent="0.3">
      <c r="A62" s="283">
        <f t="shared" si="6"/>
        <v>61</v>
      </c>
      <c r="B62" s="83">
        <f>COUNTIF($N$1:N61,2)+1</f>
        <v>12</v>
      </c>
      <c r="C62" s="75" t="e">
        <f>VLOOKUP(B62,#REF!,3)</f>
        <v>#REF!</v>
      </c>
      <c r="D62" s="193" t="e">
        <f>VLOOKUP(B62,#REF!,5)</f>
        <v>#REF!</v>
      </c>
      <c r="E62" s="193" t="str" cm="1">
        <f t="array" ref="E62">IFERROR(INDEX(Ref_경험치테이블_List,MATCH(F62,Ref_경험치테이블_직업경험치,1)+1,1),1) &amp; " (" &amp;
IFERROR(ROUND((F62-INDEX(Ref_경험치테이블_List,MATCH(F62,Ref_경험치테이블_직업경험치,1),2))/(INDEX(Ref_경험치테이블_List,MATCH(F62,Ref_경험치테이블_직업경험치,1)+1,2)-INDEX(Ref_경험치테이블_List,MATCH(F62,Ref_경험치테이블_직업경험치,1),2)),2)*100,0)
&amp;"%)"</f>
        <v>37 (17%)</v>
      </c>
      <c r="F62" s="181">
        <f t="shared" si="7"/>
        <v>772570</v>
      </c>
      <c r="G62" s="165">
        <f t="shared" si="54"/>
        <v>17070</v>
      </c>
      <c r="H62" s="165">
        <v>0</v>
      </c>
      <c r="I62" s="213" t="str" cm="1">
        <f t="array" ref="I62">IFERROR(INDEX(Ref_경험치테이블_List,MATCH(J62,Ref_경험치테이블_일반경험치,1)+1,1),1)&amp;" ("&amp;
IFERROR(ROUND((J62-INDEX(Ref_경험치테이블_List,MATCH(J62,Ref_경험치테이블_일반경험치,1),3))/(INDEX(Ref_경험치테이블_List,MATCH(J62,Ref_경험치테이블_일반경험치,1)+1,3)-INDEX(Ref_경험치테이블_List,MATCH(J62,Ref_경험치테이블_일반경험치,1),3)),2)*100,0)
&amp;"%)"</f>
        <v>36 (67%)</v>
      </c>
      <c r="J62" s="214">
        <f t="shared" si="9"/>
        <v>715165</v>
      </c>
      <c r="K62" s="223">
        <v>23500</v>
      </c>
      <c r="L62" s="154"/>
      <c r="M62" s="77" t="s">
        <v>2925</v>
      </c>
      <c r="N62" s="77">
        <v>42</v>
      </c>
      <c r="O62" s="150" t="str">
        <f t="shared" si="48"/>
        <v>특정 몬스터 그룹 처치 수</v>
      </c>
      <c r="P62" s="138" t="str">
        <f t="shared" si="49"/>
        <v>monster_group / count</v>
      </c>
      <c r="Q62" s="151">
        <f>IF(N62=2,INDEX(Ref_스테이지테이블_List,MATCH(B62,Ref_스테이지테이블_Row,0),9),IF(N62=42,INDEX(Ref_몬스터테이블_List,MATCH(INDEX(Ref_스테이지테이블_List,MATCH(B62,Ref_스테이지테이블_Row,0),30),Ref_몬스터테이블_Row,0),4),IF(N62=14,INDEX(Ref_스테이지테이블_List,MATCH(B62,Ref_스테이지테이블_Row,0),38),"문제있")))</f>
        <v>41</v>
      </c>
      <c r="R62" s="157" t="str">
        <f t="shared" si="2"/>
        <v>소형</v>
      </c>
      <c r="S62" s="182">
        <f>INDEX(Ref!$GK$1:$GN$73,MATCH(B62,Ref!$GK$1:$GK$73,0),MATCH(R62,Ref!$GK$1:$GN$1,0))</f>
        <v>200</v>
      </c>
      <c r="T62" s="157" t="str">
        <f t="shared" si="55"/>
        <v>모험</v>
      </c>
      <c r="U62" s="161" t="str">
        <f t="shared" si="51"/>
        <v>모험 / 스테이지 id</v>
      </c>
      <c r="V62" s="157">
        <f>IF(OR(N62=2,N62=42,N62=65,N62=14),B62,0)</f>
        <v>12</v>
      </c>
      <c r="W62" s="75" t="s">
        <v>4</v>
      </c>
      <c r="X62" s="157" t="s">
        <v>2620</v>
      </c>
      <c r="Y62" s="157">
        <v>84017</v>
      </c>
      <c r="Z62" s="157">
        <v>1</v>
      </c>
      <c r="AA62" s="157" t="str">
        <f t="shared" si="52"/>
        <v>집중 포션</v>
      </c>
      <c r="AB62" s="75" t="s">
        <v>672</v>
      </c>
      <c r="AC62" s="75">
        <v>0</v>
      </c>
      <c r="AD62" s="75">
        <v>0</v>
      </c>
      <c r="AE62" s="75">
        <f t="shared" ref="AE62" si="56">IF(AB62="아이템",IFERROR(VLOOKUP(AC62,Ref_아이템테이블_List,5,FALSE),"없는 아이템"),IF(AB62="동료",IFERROR(VLOOKUP(AC62,Ref_동료테이블_List,5,FALSE),"없는 동료"),))</f>
        <v>0</v>
      </c>
    </row>
    <row r="63" spans="1:31" x14ac:dyDescent="0.3">
      <c r="A63" s="283">
        <f t="shared" si="6"/>
        <v>62</v>
      </c>
      <c r="B63" s="83">
        <f>COUNTIF($N$1:N62,2)+1</f>
        <v>12</v>
      </c>
      <c r="C63" s="75" t="e">
        <f>VLOOKUP(B63,#REF!,3)</f>
        <v>#REF!</v>
      </c>
      <c r="D63" s="193" t="e">
        <f>VLOOKUP(B63,#REF!,5)</f>
        <v>#REF!</v>
      </c>
      <c r="E63" s="193" t="str" cm="1">
        <f t="array" ref="E63">IFERROR(INDEX(Ref_경험치테이블_List,MATCH(F63,Ref_경험치테이블_직업경험치,1)+1,1),1) &amp; " (" &amp;
IFERROR(ROUND((F63-INDEX(Ref_경험치테이블_List,MATCH(F63,Ref_경험치테이블_직업경험치,1),2))/(INDEX(Ref_경험치테이블_List,MATCH(F63,Ref_경험치테이블_직업경험치,1)+1,2)-INDEX(Ref_경험치테이블_List,MATCH(F63,Ref_경험치테이블_직업경험치,1),2)),2)*100,0)
&amp;"%)"</f>
        <v>37 (46%)</v>
      </c>
      <c r="F63" s="181">
        <f t="shared" si="7"/>
        <v>789655</v>
      </c>
      <c r="G63" s="165">
        <f t="shared" si="54"/>
        <v>17085</v>
      </c>
      <c r="H63" s="165">
        <v>0</v>
      </c>
      <c r="I63" s="213" t="str" cm="1">
        <f t="array" ref="I63">IFERROR(INDEX(Ref_경험치테이블_List,MATCH(J63,Ref_경험치테이블_일반경험치,1)+1,1),1)&amp;" ("&amp;
IFERROR(ROUND((J63-INDEX(Ref_경험치테이블_List,MATCH(J63,Ref_경험치테이블_일반경험치,1),3))/(INDEX(Ref_경험치테이블_List,MATCH(J63,Ref_경험치테이블_일반경험치,1)+1,3)-INDEX(Ref_경험치테이블_List,MATCH(J63,Ref_경험치테이블_일반경험치,1),3)),2)*100,0)
&amp;"%)"</f>
        <v>37 (14%)</v>
      </c>
      <c r="J63" s="214">
        <f t="shared" si="9"/>
        <v>738684</v>
      </c>
      <c r="K63" s="223">
        <v>23519</v>
      </c>
      <c r="L63" s="222"/>
      <c r="M63" s="77" t="s">
        <v>10191</v>
      </c>
      <c r="N63" s="77">
        <v>14</v>
      </c>
      <c r="O63" s="150" t="str">
        <f t="shared" si="48"/>
        <v>특정 아이템 획득 수</v>
      </c>
      <c r="P63" s="138" t="str">
        <f t="shared" si="49"/>
        <v>item_id / count</v>
      </c>
      <c r="Q63" s="151">
        <f>IF(N63=2,INDEX(Ref_스테이지테이블_List,MATCH(B63,Ref_스테이지테이블_Row,0),9),IF(N63=42,INDEX(Ref_몬스터테이블_List,MATCH(INDEX(Ref_스테이지테이블_List,MATCH(B63,Ref_스테이지테이블_Row,0),30),Ref_몬스터테이블_Row,0),4),IF(N63=14,INDEX(Ref_스테이지테이블_List,MATCH(B63,Ref_스테이지테이블_Row,0),38),"문제있")))</f>
        <v>94033</v>
      </c>
      <c r="R63" s="157" t="str">
        <f t="shared" si="2"/>
        <v>마른 이그드라실 잎</v>
      </c>
      <c r="S63" s="149">
        <v>5</v>
      </c>
      <c r="T63" s="157" t="s">
        <v>598</v>
      </c>
      <c r="U63" s="161" t="str">
        <f t="shared" si="51"/>
        <v>모험 / 스테이지 id</v>
      </c>
      <c r="V63" s="157">
        <v>12</v>
      </c>
      <c r="W63" s="75" t="s">
        <v>4</v>
      </c>
      <c r="X63" s="157" t="s">
        <v>2620</v>
      </c>
      <c r="Y63" s="157">
        <v>94033</v>
      </c>
      <c r="Z63" s="157">
        <v>35</v>
      </c>
      <c r="AA63" s="157" t="str">
        <f t="shared" si="52"/>
        <v>마른 이그드라실 잎</v>
      </c>
      <c r="AB63" s="75" t="s">
        <v>672</v>
      </c>
      <c r="AC63" s="75">
        <v>0</v>
      </c>
      <c r="AD63" s="75">
        <v>0</v>
      </c>
      <c r="AE63" s="75">
        <f t="shared" si="53"/>
        <v>0</v>
      </c>
    </row>
    <row r="64" spans="1:31" x14ac:dyDescent="0.3">
      <c r="A64" s="283">
        <f t="shared" si="6"/>
        <v>63</v>
      </c>
      <c r="B64" s="83">
        <f>COUNTIF($N$1:N63,2)+1</f>
        <v>12</v>
      </c>
      <c r="C64" s="75" t="e">
        <f>VLOOKUP(B64,#REF!,3)</f>
        <v>#REF!</v>
      </c>
      <c r="D64" s="193" t="e">
        <f>VLOOKUP(B64,#REF!,5)</f>
        <v>#REF!</v>
      </c>
      <c r="E64" s="193" t="str" cm="1">
        <f t="array" ref="E64">IFERROR(INDEX(Ref_경험치테이블_List,MATCH(F64,Ref_경험치테이블_직업경험치,1)+1,1),1) &amp; " (" &amp;
IFERROR(ROUND((F64-INDEX(Ref_경험치테이블_List,MATCH(F64,Ref_경험치테이블_직업경험치,1),2))/(INDEX(Ref_경험치테이블_List,MATCH(F64,Ref_경험치테이블_직업경험치,1)+1,2)-INDEX(Ref_경험치테이블_List,MATCH(F64,Ref_경험치테이블_직업경험치,1),2)),2)*100,0)
&amp;"%)"</f>
        <v>37 (76%)</v>
      </c>
      <c r="F64" s="181">
        <f t="shared" si="7"/>
        <v>806755</v>
      </c>
      <c r="G64" s="165">
        <f t="shared" si="54"/>
        <v>17100</v>
      </c>
      <c r="H64" s="165">
        <v>0</v>
      </c>
      <c r="I64" s="213" t="str" cm="1">
        <f t="array" ref="I64">IFERROR(INDEX(Ref_경험치테이블_List,MATCH(J64,Ref_경험치테이블_일반경험치,1)+1,1),1)&amp;" ("&amp;
IFERROR(ROUND((J64-INDEX(Ref_경험치테이블_List,MATCH(J64,Ref_경험치테이블_일반경험치,1),3))/(INDEX(Ref_경험치테이블_List,MATCH(J64,Ref_경험치테이블_일반경험치,1)+1,3)-INDEX(Ref_경험치테이블_List,MATCH(J64,Ref_경험치테이블_일반경험치,1),3)),2)*100,0)
&amp;"%)"</f>
        <v>37 (60%)</v>
      </c>
      <c r="J64" s="214">
        <f t="shared" si="9"/>
        <v>762222</v>
      </c>
      <c r="K64" s="223">
        <v>23538</v>
      </c>
      <c r="L64" s="222" t="s">
        <v>10189</v>
      </c>
      <c r="M64" s="77" t="s">
        <v>10193</v>
      </c>
      <c r="N64" s="77">
        <v>26</v>
      </c>
      <c r="O64" s="150" t="str">
        <f t="shared" ref="O64:O88" si="57">IFERROR(INDEX(퀘스트타입_List,MATCH(N64,퀘스트타입_Row,0),3),)</f>
        <v>특정 아이템 제작 횟수</v>
      </c>
      <c r="P64" s="138" t="str">
        <f t="shared" ref="P64:P88" si="58">IFERROR(INDEX(퀘스트타입_List,MATCH(N64,퀘스트타입_Row,0),4),)&amp;" / "&amp;IFERROR(INDEX(퀘스트타입_List,MATCH(N64,퀘스트타입_Row,0),5),)</f>
        <v>item_id / count</v>
      </c>
      <c r="Q64" s="77">
        <v>85000</v>
      </c>
      <c r="R64" s="157">
        <f t="shared" si="2"/>
        <v>0</v>
      </c>
      <c r="S64" s="149">
        <v>1</v>
      </c>
      <c r="T64" s="157" t="s">
        <v>668</v>
      </c>
      <c r="U64" s="161" t="str">
        <f t="shared" ref="U64:U88" si="59">INDEX(퀘스트_shortcut_type_List,MATCH(T64,퀘스트_shortcut_type_name,0),2)&amp;" / "&amp;INDEX(퀘스트_shortcut_type_List,MATCH(T64,퀘스트_shortcut_type_name,0),3)</f>
        <v>제작(아이템) / 아이템 아이디</v>
      </c>
      <c r="V64" s="157">
        <v>85000</v>
      </c>
      <c r="W64" s="75" t="s">
        <v>4</v>
      </c>
      <c r="X64" s="157" t="s">
        <v>672</v>
      </c>
      <c r="Y64" s="157">
        <v>0</v>
      </c>
      <c r="Z64" s="157">
        <v>0</v>
      </c>
      <c r="AA64" s="157">
        <f t="shared" ref="AA64:AA97" si="60">IF(X64="아이템",IFERROR(VLOOKUP(Y64,Ref_아이템테이블_List,5,FALSE),"없는 아이템"),IF(X64="동료",IFERROR(VLOOKUP(Y64,Ref_동료테이블_List,5,FALSE),"없는 동료"),))</f>
        <v>0</v>
      </c>
      <c r="AB64" s="75" t="s">
        <v>672</v>
      </c>
      <c r="AC64" s="75">
        <v>0</v>
      </c>
      <c r="AD64" s="75">
        <v>0</v>
      </c>
      <c r="AE64" s="75">
        <f t="shared" ref="AE64:AE88" si="61">IF(AB64="아이템",IFERROR(VLOOKUP(AC64,Ref_아이템테이블_List,5,FALSE),"없는 아이템"),IF(AB64="동료",IFERROR(VLOOKUP(AC64,Ref_동료테이블_List,5,FALSE),"없는 동료"),))</f>
        <v>0</v>
      </c>
    </row>
    <row r="65" spans="1:31" x14ac:dyDescent="0.3">
      <c r="A65" s="283">
        <f t="shared" ref="A65:A129" si="62">ROW()-1</f>
        <v>64</v>
      </c>
      <c r="B65" s="83">
        <f>COUNTIF($N$1:N64,2)+1</f>
        <v>12</v>
      </c>
      <c r="C65" s="75" t="e">
        <f>VLOOKUP(B65,#REF!,3)</f>
        <v>#REF!</v>
      </c>
      <c r="D65" s="193" t="e">
        <f>VLOOKUP(B65,#REF!,5)</f>
        <v>#REF!</v>
      </c>
      <c r="E65" s="193" t="str" cm="1">
        <f t="array" ref="E65">IFERROR(INDEX(Ref_경험치테이블_List,MATCH(F65,Ref_경험치테이블_직업경험치,1)+1,1),1) &amp; " (" &amp;
IFERROR(ROUND((F65-INDEX(Ref_경험치테이블_List,MATCH(F65,Ref_경험치테이블_직업경험치,1),2))/(INDEX(Ref_경험치테이블_List,MATCH(F65,Ref_경험치테이블_직업경험치,1)+1,2)-INDEX(Ref_경험치테이블_List,MATCH(F65,Ref_경험치테이블_직업경험치,1),2)),2)*100,0)
&amp;"%)"</f>
        <v>38 (5%)</v>
      </c>
      <c r="F65" s="181">
        <f t="shared" si="7"/>
        <v>823870</v>
      </c>
      <c r="G65" s="165">
        <f t="shared" si="54"/>
        <v>17115</v>
      </c>
      <c r="H65" s="165">
        <v>0</v>
      </c>
      <c r="I65" s="213" t="str" cm="1">
        <f t="array" ref="I65">IFERROR(INDEX(Ref_경험치테이블_List,MATCH(J65,Ref_경험치테이블_일반경험치,1)+1,1),1)&amp;" ("&amp;
IFERROR(ROUND((J65-INDEX(Ref_경험치테이블_List,MATCH(J65,Ref_경험치테이블_일반경험치,1),3))/(INDEX(Ref_경험치테이블_List,MATCH(J65,Ref_경험치테이블_일반경험치,1)+1,3)-INDEX(Ref_경험치테이블_List,MATCH(J65,Ref_경험치테이블_일반경험치,1),3)),2)*100,0)
&amp;"%)"</f>
        <v>38 (5%)</v>
      </c>
      <c r="J65" s="214">
        <f t="shared" si="9"/>
        <v>785778</v>
      </c>
      <c r="K65" s="223">
        <v>23556</v>
      </c>
      <c r="L65" s="154"/>
      <c r="M65" s="77" t="s">
        <v>2749</v>
      </c>
      <c r="N65" s="77">
        <v>70</v>
      </c>
      <c r="O65" s="150" t="str">
        <f t="shared" si="57"/>
        <v>카드 특정 강화도 도달</v>
      </c>
      <c r="P65" s="138" t="str">
        <f t="shared" si="58"/>
        <v>level / count(1)</v>
      </c>
      <c r="Q65" s="77">
        <v>20</v>
      </c>
      <c r="R65" s="157">
        <f t="shared" si="2"/>
        <v>0</v>
      </c>
      <c r="S65" s="149">
        <v>1</v>
      </c>
      <c r="T65" s="157" t="s">
        <v>2879</v>
      </c>
      <c r="U65" s="161" t="str">
        <f t="shared" si="59"/>
        <v>가방 / 0(장비), 1(카드), 2(재료), 3(소비), 4(상자)</v>
      </c>
      <c r="V65" s="157">
        <f>IF(OR(N65=2,N65=42,N65=65,N65=14),B65,0)</f>
        <v>0</v>
      </c>
      <c r="W65" s="75" t="s">
        <v>4</v>
      </c>
      <c r="X65" s="157" t="s">
        <v>672</v>
      </c>
      <c r="Y65" s="157">
        <v>0</v>
      </c>
      <c r="Z65" s="157">
        <v>0</v>
      </c>
      <c r="AA65" s="157">
        <f t="shared" si="60"/>
        <v>0</v>
      </c>
      <c r="AB65" s="75" t="s">
        <v>672</v>
      </c>
      <c r="AC65" s="75">
        <v>0</v>
      </c>
      <c r="AD65" s="75">
        <v>0</v>
      </c>
      <c r="AE65" s="75">
        <f t="shared" si="61"/>
        <v>0</v>
      </c>
    </row>
    <row r="66" spans="1:31" x14ac:dyDescent="0.3">
      <c r="A66" s="283">
        <f t="shared" si="62"/>
        <v>65</v>
      </c>
      <c r="B66" s="83">
        <f>COUNTIF($N$1:N65,2)+1</f>
        <v>12</v>
      </c>
      <c r="C66" s="75" t="e">
        <f>VLOOKUP(B66,#REF!,3)</f>
        <v>#REF!</v>
      </c>
      <c r="D66" s="193" t="e">
        <f>VLOOKUP(B66,#REF!,5)</f>
        <v>#REF!</v>
      </c>
      <c r="E66" s="193" t="str" cm="1">
        <f t="array" ref="E66">IFERROR(INDEX(Ref_경험치테이블_List,MATCH(F66,Ref_경험치테이블_직업경험치,1)+1,1),1) &amp; " (" &amp;
IFERROR(ROUND((F66-INDEX(Ref_경험치테이블_List,MATCH(F66,Ref_경험치테이블_직업경험치,1),2))/(INDEX(Ref_경험치테이블_List,MATCH(F66,Ref_경험치테이블_직업경험치,1)+1,2)-INDEX(Ref_경험치테이블_List,MATCH(F66,Ref_경험치테이블_직업경험치,1),2)),2)*100,0)
&amp;"%)"</f>
        <v>38 (32%)</v>
      </c>
      <c r="F66" s="181">
        <f t="shared" si="7"/>
        <v>841000</v>
      </c>
      <c r="G66" s="165">
        <f t="shared" si="54"/>
        <v>17130</v>
      </c>
      <c r="H66" s="165">
        <v>0</v>
      </c>
      <c r="I66" s="213" t="str" cm="1">
        <f t="array" ref="I66">IFERROR(INDEX(Ref_경험치테이블_List,MATCH(J66,Ref_경험치테이블_일반경험치,1)+1,1),1)&amp;" ("&amp;
IFERROR(ROUND((J66-INDEX(Ref_경험치테이블_List,MATCH(J66,Ref_경험치테이블_일반경험치,1),3))/(INDEX(Ref_경험치테이블_List,MATCH(J66,Ref_경험치테이블_일반경험치,1)+1,3)-INDEX(Ref_경험치테이블_List,MATCH(J66,Ref_경험치테이블_일반경험치,1),3)),2)*100,0)
&amp;"%)"</f>
        <v>38 (48%)</v>
      </c>
      <c r="J66" s="214">
        <f t="shared" si="9"/>
        <v>809353</v>
      </c>
      <c r="K66" s="223">
        <v>23575</v>
      </c>
      <c r="L66" s="222" t="s">
        <v>9242</v>
      </c>
      <c r="M66" s="77" t="s">
        <v>9245</v>
      </c>
      <c r="N66" s="77">
        <v>24</v>
      </c>
      <c r="O66" s="150" t="str">
        <f t="shared" si="57"/>
        <v>장비템 특정 랭크 제작 횟수</v>
      </c>
      <c r="P66" s="138" t="str">
        <f t="shared" si="58"/>
        <v>item rating / count</v>
      </c>
      <c r="Q66" s="149">
        <v>3</v>
      </c>
      <c r="R66" s="157">
        <f t="shared" ref="R66:R129" si="63">IF(N66=14,IFERROR(VLOOKUP(Q66,Ref_아이템테이블_List,5,FALSE),"없는 아이템"),IF(N66=42,INDEX(Ref_몬스터테이블_List,MATCH(INDEX(Ref_스테이지테이블_List,MATCH(B66,Ref_스테이지테이블_Row,0),30),Ref_몬스터테이블_Row,0),8),))</f>
        <v>0</v>
      </c>
      <c r="S66" s="149">
        <v>1</v>
      </c>
      <c r="T66" s="157" t="s">
        <v>2874</v>
      </c>
      <c r="U66" s="161" t="str">
        <f t="shared" si="59"/>
        <v>제작 / 0(아이템), 1(무기), 2(방어구), 3(특수)</v>
      </c>
      <c r="V66" s="157">
        <v>1</v>
      </c>
      <c r="W66" s="75" t="s">
        <v>4</v>
      </c>
      <c r="X66" s="157" t="s">
        <v>2620</v>
      </c>
      <c r="Y66" s="157">
        <v>85019</v>
      </c>
      <c r="Z66" s="157">
        <v>1</v>
      </c>
      <c r="AA66" s="157" t="str">
        <f t="shared" si="60"/>
        <v>행운 재료 상자</v>
      </c>
      <c r="AB66" s="75" t="s">
        <v>2620</v>
      </c>
      <c r="AC66" s="75">
        <v>84025</v>
      </c>
      <c r="AD66" s="75">
        <v>1</v>
      </c>
      <c r="AE66" s="75" t="str">
        <f t="shared" si="61"/>
        <v>듀얼 충전권</v>
      </c>
    </row>
    <row r="67" spans="1:31" x14ac:dyDescent="0.3">
      <c r="A67" s="283">
        <f t="shared" si="62"/>
        <v>66</v>
      </c>
      <c r="B67" s="83">
        <f>COUNTIF($N$1:N66,2)+1</f>
        <v>12</v>
      </c>
      <c r="C67" s="75" t="e">
        <f>VLOOKUP(B67,#REF!,3)</f>
        <v>#REF!</v>
      </c>
      <c r="D67" s="193" t="e">
        <f>VLOOKUP(B67,#REF!,5)</f>
        <v>#REF!</v>
      </c>
      <c r="E67" s="193" t="str" cm="1">
        <f t="array" ref="E67">IFERROR(INDEX(Ref_경험치테이블_List,MATCH(F67,Ref_경험치테이블_직업경험치,1)+1,1),1) &amp; " (" &amp;
IFERROR(ROUND((F67-INDEX(Ref_경험치테이블_List,MATCH(F67,Ref_경험치테이블_직업경험치,1),2))/(INDEX(Ref_경험치테이블_List,MATCH(F67,Ref_경험치테이블_직업경험치,1)+1,2)-INDEX(Ref_경험치테이블_List,MATCH(F67,Ref_경험치테이블_직업경험치,1),2)),2)*100,0)
&amp;"%)"</f>
        <v>38 (60%)</v>
      </c>
      <c r="F67" s="181">
        <f t="shared" si="7"/>
        <v>858145</v>
      </c>
      <c r="G67" s="165">
        <f t="shared" si="54"/>
        <v>17145</v>
      </c>
      <c r="H67" s="165">
        <v>0</v>
      </c>
      <c r="I67" s="213" t="str" cm="1">
        <f t="array" ref="I67">IFERROR(INDEX(Ref_경험치테이블_List,MATCH(J67,Ref_경험치테이블_일반경험치,1)+1,1),1)&amp;" ("&amp;
IFERROR(ROUND((J67-INDEX(Ref_경험치테이블_List,MATCH(J67,Ref_경험치테이블_일반경험치,1),3))/(INDEX(Ref_경험치테이블_List,MATCH(J67,Ref_경험치테이블_일반경험치,1)+1,3)-INDEX(Ref_경험치테이블_List,MATCH(J67,Ref_경험치테이블_일반경험치,1),3)),2)*100,0)
&amp;"%)"</f>
        <v>38 (91%)</v>
      </c>
      <c r="J67" s="214">
        <f t="shared" si="9"/>
        <v>832947</v>
      </c>
      <c r="K67" s="223">
        <v>23594</v>
      </c>
      <c r="L67" s="154"/>
      <c r="M67" s="77" t="s">
        <v>2906</v>
      </c>
      <c r="N67" s="77">
        <v>76</v>
      </c>
      <c r="O67" s="150" t="str">
        <f t="shared" si="57"/>
        <v>특정 챕터 듀얼 보상 받기 횟수</v>
      </c>
      <c r="P67" s="138" t="str">
        <f t="shared" si="58"/>
        <v>chapter id / count</v>
      </c>
      <c r="Q67" s="77">
        <v>1</v>
      </c>
      <c r="R67" s="157">
        <f t="shared" si="63"/>
        <v>0</v>
      </c>
      <c r="S67" s="149">
        <v>1</v>
      </c>
      <c r="T67" s="157" t="s">
        <v>2849</v>
      </c>
      <c r="U67" s="161" t="str">
        <f t="shared" si="59"/>
        <v>듀얼 / 챕터 id</v>
      </c>
      <c r="V67" s="157">
        <v>1</v>
      </c>
      <c r="W67" s="75" t="s">
        <v>4</v>
      </c>
      <c r="X67" s="157" t="s">
        <v>672</v>
      </c>
      <c r="Y67" s="157">
        <v>0</v>
      </c>
      <c r="Z67" s="157">
        <v>0</v>
      </c>
      <c r="AA67" s="157">
        <f t="shared" si="60"/>
        <v>0</v>
      </c>
      <c r="AB67" s="75" t="s">
        <v>672</v>
      </c>
      <c r="AC67" s="75">
        <v>0</v>
      </c>
      <c r="AD67" s="75">
        <v>0</v>
      </c>
      <c r="AE67" s="75">
        <f t="shared" si="61"/>
        <v>0</v>
      </c>
    </row>
    <row r="68" spans="1:31" x14ac:dyDescent="0.3">
      <c r="A68" s="283">
        <f t="shared" si="62"/>
        <v>67</v>
      </c>
      <c r="B68" s="83">
        <f>COUNTIF($N$1:N67,2)+1</f>
        <v>12</v>
      </c>
      <c r="C68" s="75" t="e">
        <f>VLOOKUP(B68,#REF!,3)</f>
        <v>#REF!</v>
      </c>
      <c r="D68" s="193" t="e">
        <f>VLOOKUP(B68,#REF!,5)</f>
        <v>#REF!</v>
      </c>
      <c r="E68" s="193" t="str" cm="1">
        <f t="array" ref="E68">IFERROR(INDEX(Ref_경험치테이블_List,MATCH(F68,Ref_경험치테이블_직업경험치,1)+1,1),1) &amp; " (" &amp;
IFERROR(ROUND((F68-INDEX(Ref_경험치테이블_List,MATCH(F68,Ref_경험치테이블_직업경험치,1),2))/(INDEX(Ref_경험치테이블_List,MATCH(F68,Ref_경험치테이블_직업경험치,1)+1,2)-INDEX(Ref_경험치테이블_List,MATCH(F68,Ref_경험치테이블_직업경험치,1),2)),2)*100,0)
&amp;"%)"</f>
        <v>39 (27%)</v>
      </c>
      <c r="F68" s="181">
        <f t="shared" ref="F68:F132" si="64">G68+F67+H68</f>
        <v>900305</v>
      </c>
      <c r="G68" s="165">
        <f t="shared" si="54"/>
        <v>17160</v>
      </c>
      <c r="H68" s="165">
        <v>25000</v>
      </c>
      <c r="I68" s="213" t="str" cm="1">
        <f t="array" ref="I68">IFERROR(INDEX(Ref_경험치테이블_List,MATCH(J68,Ref_경험치테이블_일반경험치,1)+1,1),1)&amp;" ("&amp;
IFERROR(ROUND((J68-INDEX(Ref_경험치테이블_List,MATCH(J68,Ref_경험치테이블_일반경험치,1),3))/(INDEX(Ref_경험치테이블_List,MATCH(J68,Ref_경험치테이블_일반경험치,1)+1,3)-INDEX(Ref_경험치테이블_List,MATCH(J68,Ref_경험치테이블_일반경험치,1),3)),2)*100,0)
&amp;"%)"</f>
        <v>39 (34%)</v>
      </c>
      <c r="J68" s="214">
        <f t="shared" ref="J68:J131" si="65">J67+K68</f>
        <v>856560</v>
      </c>
      <c r="K68" s="223">
        <v>23613</v>
      </c>
      <c r="L68" s="154"/>
      <c r="M68" s="77" t="s">
        <v>2927</v>
      </c>
      <c r="N68" s="77">
        <v>2</v>
      </c>
      <c r="O68" s="150" t="str">
        <f t="shared" si="57"/>
        <v>특정 몬스터 처치 수</v>
      </c>
      <c r="P68" s="138" t="str">
        <f t="shared" si="58"/>
        <v>monster_id / count</v>
      </c>
      <c r="Q68" s="151">
        <f>IF(N68=2,INDEX(Ref_스테이지테이블_List,MATCH(B68,Ref_스테이지테이블_Row,0),9),IF(N68=42,INDEX(Ref_몬스터테이블_List,MATCH(INDEX(Ref_스테이지테이블_List,MATCH(B68,Ref_스테이지테이블_Row,0),30),Ref_몬스터테이블_Row,0),4),IF(N68=14,INDEX(Ref_스테이지테이블_List,MATCH(B68,Ref_스테이지테이블_Row,0),38),"문제있")))</f>
        <v>54041</v>
      </c>
      <c r="R68" s="157">
        <f t="shared" si="63"/>
        <v>0</v>
      </c>
      <c r="S68" s="149">
        <v>1</v>
      </c>
      <c r="T68" s="157" t="str">
        <f t="shared" ref="T68:T69" si="66">IF(OR(N68=2,N68=42,N68=65,N68=14),"모험","-")</f>
        <v>모험</v>
      </c>
      <c r="U68" s="161" t="str">
        <f t="shared" si="59"/>
        <v>모험 / 스테이지 id</v>
      </c>
      <c r="V68" s="157">
        <f>IF(OR(N68=2,N68=42,N68=65,N68=14),B68,0)</f>
        <v>12</v>
      </c>
      <c r="W68" s="75" t="s">
        <v>4</v>
      </c>
      <c r="X68" s="157" t="s">
        <v>3322</v>
      </c>
      <c r="Y68" s="157">
        <v>1</v>
      </c>
      <c r="Z68" s="157">
        <v>0</v>
      </c>
      <c r="AA68" s="157">
        <f t="shared" si="60"/>
        <v>0</v>
      </c>
      <c r="AB68" s="75" t="s">
        <v>672</v>
      </c>
      <c r="AC68" s="75">
        <v>0</v>
      </c>
      <c r="AD68" s="75">
        <v>0</v>
      </c>
      <c r="AE68" s="75">
        <f t="shared" si="61"/>
        <v>0</v>
      </c>
    </row>
    <row r="69" spans="1:31" x14ac:dyDescent="0.3">
      <c r="A69" s="283">
        <f t="shared" si="62"/>
        <v>68</v>
      </c>
      <c r="B69" s="83">
        <f>COUNTIF($N$1:N68,2)+1</f>
        <v>13</v>
      </c>
      <c r="C69" s="75" t="e">
        <f>VLOOKUP(B69,#REF!,3)</f>
        <v>#REF!</v>
      </c>
      <c r="D69" s="193" t="e">
        <f>VLOOKUP(B69,#REF!,5)</f>
        <v>#REF!</v>
      </c>
      <c r="E69" s="193" t="str" cm="1">
        <f t="array" ref="E69">IFERROR(INDEX(Ref_경험치테이블_List,MATCH(F69,Ref_경험치테이블_직업경험치,1)+1,1),1) &amp; " (" &amp;
IFERROR(ROUND((F69-INDEX(Ref_경험치테이블_List,MATCH(F69,Ref_경험치테이블_직업경험치,1),2))/(INDEX(Ref_경험치테이블_List,MATCH(F69,Ref_경험치테이블_직업경험치,1)+1,2)-INDEX(Ref_경험치테이블_List,MATCH(F69,Ref_경험치테이블_직업경험치,1),2)),2)*100,0)
&amp;"%)"</f>
        <v>39 (54%)</v>
      </c>
      <c r="F69" s="181">
        <f t="shared" si="64"/>
        <v>917480</v>
      </c>
      <c r="G69" s="165">
        <f t="shared" si="54"/>
        <v>17175</v>
      </c>
      <c r="H69" s="165">
        <v>0</v>
      </c>
      <c r="I69" s="213" t="str" cm="1">
        <f t="array" ref="I69">IFERROR(INDEX(Ref_경험치테이블_List,MATCH(J69,Ref_경험치테이블_일반경험치,1)+1,1),1)&amp;" ("&amp;
IFERROR(ROUND((J69-INDEX(Ref_경험치테이블_List,MATCH(J69,Ref_경험치테이블_일반경험치,1),3))/(INDEX(Ref_경험치테이블_List,MATCH(J69,Ref_경험치테이블_일반경험치,1)+1,3)-INDEX(Ref_경험치테이블_List,MATCH(J69,Ref_경험치테이블_일반경험치,1),3)),2)*100,0)
&amp;"%)"</f>
        <v>39 (75%)</v>
      </c>
      <c r="J69" s="214">
        <f t="shared" si="65"/>
        <v>880191</v>
      </c>
      <c r="K69" s="223">
        <v>23631</v>
      </c>
      <c r="L69" s="153"/>
      <c r="M69" s="77" t="s">
        <v>2928</v>
      </c>
      <c r="N69" s="77">
        <v>42</v>
      </c>
      <c r="O69" s="150" t="str">
        <f t="shared" si="57"/>
        <v>특정 몬스터 그룹 처치 수</v>
      </c>
      <c r="P69" s="138" t="str">
        <f t="shared" si="58"/>
        <v>monster_group / count</v>
      </c>
      <c r="Q69" s="151">
        <f>IF(N69=2,INDEX(Ref_스테이지테이블_List,MATCH(B69,Ref_스테이지테이블_Row,0),9),IF(N69=42,INDEX(Ref_몬스터테이블_List,MATCH(INDEX(Ref_스테이지테이블_List,MATCH(B69,Ref_스테이지테이블_Row,0),30),Ref_몬스터테이블_Row,0),4),IF(N69=14,INDEX(Ref_스테이지테이블_List,MATCH(B69,Ref_스테이지테이블_Row,0),38),"문제있")))</f>
        <v>17</v>
      </c>
      <c r="R69" s="157" t="str">
        <f t="shared" si="63"/>
        <v>소형</v>
      </c>
      <c r="S69" s="182">
        <f>INDEX(Ref!$GK$1:$GN$73,MATCH(B69,Ref!$GK$1:$GK$73,0),MATCH(R69,Ref!$GK$1:$GN$1,0))</f>
        <v>240</v>
      </c>
      <c r="T69" s="157" t="str">
        <f t="shared" si="66"/>
        <v>모험</v>
      </c>
      <c r="U69" s="161" t="str">
        <f t="shared" si="59"/>
        <v>모험 / 스테이지 id</v>
      </c>
      <c r="V69" s="157">
        <f>IF(OR(N69=2,N69=42,N69=65,N69=14),B69,0)</f>
        <v>13</v>
      </c>
      <c r="W69" s="75" t="s">
        <v>4</v>
      </c>
      <c r="X69" s="157" t="s">
        <v>10195</v>
      </c>
      <c r="Y69" s="157">
        <v>30000</v>
      </c>
      <c r="Z69" s="157">
        <v>0</v>
      </c>
      <c r="AA69" s="157">
        <f t="shared" si="60"/>
        <v>0</v>
      </c>
      <c r="AB69" s="75" t="s">
        <v>672</v>
      </c>
      <c r="AC69" s="75">
        <v>0</v>
      </c>
      <c r="AD69" s="75">
        <v>0</v>
      </c>
      <c r="AE69" s="75">
        <f t="shared" si="61"/>
        <v>0</v>
      </c>
    </row>
    <row r="70" spans="1:31" x14ac:dyDescent="0.3">
      <c r="A70" s="283">
        <f t="shared" si="62"/>
        <v>69</v>
      </c>
      <c r="B70" s="83">
        <f>COUNTIF($N$1:N69,2)+1</f>
        <v>13</v>
      </c>
      <c r="C70" s="75" t="e">
        <f>VLOOKUP(B70,#REF!,3)</f>
        <v>#REF!</v>
      </c>
      <c r="D70" s="193" t="e">
        <f>VLOOKUP(B70,#REF!,5)</f>
        <v>#REF!</v>
      </c>
      <c r="E70" s="193" t="str" cm="1">
        <f t="array" ref="E70">IFERROR(INDEX(Ref_경험치테이블_List,MATCH(F70,Ref_경험치테이블_직업경험치,1)+1,1),1) &amp; " (" &amp;
IFERROR(ROUND((F70-INDEX(Ref_경험치테이블_List,MATCH(F70,Ref_경험치테이블_직업경험치,1),2))/(INDEX(Ref_경험치테이블_List,MATCH(F70,Ref_경험치테이블_직업경험치,1)+1,2)-INDEX(Ref_경험치테이블_List,MATCH(F70,Ref_경험치테이블_직업경험치,1),2)),2)*100,0)
&amp;"%)"</f>
        <v>39 (81%)</v>
      </c>
      <c r="F70" s="181">
        <f t="shared" si="64"/>
        <v>934670</v>
      </c>
      <c r="G70" s="165">
        <f t="shared" si="54"/>
        <v>17190</v>
      </c>
      <c r="H70" s="165">
        <v>0</v>
      </c>
      <c r="I70" s="213" t="str" cm="1">
        <f t="array" ref="I70">IFERROR(INDEX(Ref_경험치테이블_List,MATCH(J70,Ref_경험치테이블_일반경험치,1)+1,1),1)&amp;" ("&amp;
IFERROR(ROUND((J70-INDEX(Ref_경험치테이블_List,MATCH(J70,Ref_경험치테이블_일반경험치,1),3))/(INDEX(Ref_경험치테이블_List,MATCH(J70,Ref_경험치테이블_일반경험치,1)+1,3)-INDEX(Ref_경험치테이블_List,MATCH(J70,Ref_경험치테이블_일반경험치,1),3)),2)*100,0)
&amp;"%)"</f>
        <v>40 (16%)</v>
      </c>
      <c r="J70" s="214">
        <f t="shared" si="65"/>
        <v>903841</v>
      </c>
      <c r="K70" s="223">
        <v>23650</v>
      </c>
      <c r="L70" s="222" t="s">
        <v>9248</v>
      </c>
      <c r="M70" s="77" t="s">
        <v>2854</v>
      </c>
      <c r="N70" s="77">
        <v>79</v>
      </c>
      <c r="O70" s="150" t="str">
        <f t="shared" si="57"/>
        <v>3랭크 장비 강화도 도달</v>
      </c>
      <c r="P70" s="138" t="str">
        <f t="shared" si="58"/>
        <v>level / count(1)</v>
      </c>
      <c r="Q70" s="77">
        <v>20</v>
      </c>
      <c r="R70" s="157">
        <f t="shared" si="63"/>
        <v>0</v>
      </c>
      <c r="S70" s="149">
        <v>1</v>
      </c>
      <c r="T70" s="157" t="s">
        <v>2879</v>
      </c>
      <c r="U70" s="161" t="str">
        <f t="shared" si="59"/>
        <v>가방 / 0(장비), 1(카드), 2(재료), 3(소비), 4(상자)</v>
      </c>
      <c r="V70" s="157">
        <v>0</v>
      </c>
      <c r="W70" s="75" t="s">
        <v>4</v>
      </c>
      <c r="X70" s="157" t="s">
        <v>10195</v>
      </c>
      <c r="Y70" s="157">
        <v>50000</v>
      </c>
      <c r="Z70" s="157">
        <v>0</v>
      </c>
      <c r="AA70" s="157">
        <f t="shared" si="60"/>
        <v>0</v>
      </c>
      <c r="AB70" s="75" t="s">
        <v>672</v>
      </c>
      <c r="AC70" s="75">
        <v>0</v>
      </c>
      <c r="AD70" s="75">
        <v>0</v>
      </c>
      <c r="AE70" s="75">
        <f t="shared" si="61"/>
        <v>0</v>
      </c>
    </row>
    <row r="71" spans="1:31" x14ac:dyDescent="0.3">
      <c r="A71" s="283">
        <f t="shared" si="62"/>
        <v>70</v>
      </c>
      <c r="B71" s="83">
        <f>COUNTIF($N$1:N70,2)+1</f>
        <v>13</v>
      </c>
      <c r="C71" s="75" t="e">
        <f>VLOOKUP(B71,#REF!,3)</f>
        <v>#REF!</v>
      </c>
      <c r="D71" s="193" t="e">
        <f>VLOOKUP(B71,#REF!,5)</f>
        <v>#REF!</v>
      </c>
      <c r="E71" s="193" t="str" cm="1">
        <f t="array" ref="E71">IFERROR(INDEX(Ref_경험치테이블_List,MATCH(F71,Ref_경험치테이블_직업경험치,1)+1,1),1) &amp; " (" &amp;
IFERROR(ROUND((F71-INDEX(Ref_경험치테이블_List,MATCH(F71,Ref_경험치테이블_직업경험치,1),2))/(INDEX(Ref_경험치테이블_List,MATCH(F71,Ref_경험치테이블_직업경험치,1)+1,2)-INDEX(Ref_경험치테이블_List,MATCH(F71,Ref_경험치테이블_직업경험치,1),2)),2)*100,0)
&amp;"%)"</f>
        <v>40 (7%)</v>
      </c>
      <c r="F71" s="181">
        <f t="shared" si="64"/>
        <v>951875</v>
      </c>
      <c r="G71" s="165">
        <f t="shared" si="54"/>
        <v>17205</v>
      </c>
      <c r="H71" s="165">
        <v>0</v>
      </c>
      <c r="I71" s="213" t="str" cm="1">
        <f t="array" ref="I71">IFERROR(INDEX(Ref_경험치테이블_List,MATCH(J71,Ref_경험치테이블_일반경험치,1)+1,1),1)&amp;" ("&amp;
IFERROR(ROUND((J71-INDEX(Ref_경험치테이블_List,MATCH(J71,Ref_경험치테이블_일반경험치,1),3))/(INDEX(Ref_경험치테이블_List,MATCH(J71,Ref_경험치테이블_일반경험치,1)+1,3)-INDEX(Ref_경험치테이블_List,MATCH(J71,Ref_경험치테이블_일반경험치,1),3)),2)*100,0)
&amp;"%)"</f>
        <v>40 (56%)</v>
      </c>
      <c r="J71" s="214">
        <f t="shared" si="65"/>
        <v>927510</v>
      </c>
      <c r="K71" s="223">
        <v>23669</v>
      </c>
      <c r="L71" s="153"/>
      <c r="M71" s="77" t="s">
        <v>2466</v>
      </c>
      <c r="N71" s="77">
        <v>65</v>
      </c>
      <c r="O71" s="150" t="str">
        <f t="shared" si="57"/>
        <v>특정 필드에서 MVP 처치 횟수</v>
      </c>
      <c r="P71" s="138" t="str">
        <f t="shared" si="58"/>
        <v>stage id / count</v>
      </c>
      <c r="Q71" s="77">
        <v>13</v>
      </c>
      <c r="R71" s="157">
        <f t="shared" si="63"/>
        <v>0</v>
      </c>
      <c r="S71" s="149">
        <v>2</v>
      </c>
      <c r="T71" s="157" t="str">
        <f t="shared" ref="T71" si="67">IF(OR(N71=2,N71=42,N71=65,N71=14),"모험","-")</f>
        <v>모험</v>
      </c>
      <c r="U71" s="161" t="str">
        <f t="shared" si="59"/>
        <v>모험 / 스테이지 id</v>
      </c>
      <c r="V71" s="157">
        <f t="shared" ref="V71:V79" si="68">IF(OR(N71=2,N71=42,N71=65,N71=14),B71,0)</f>
        <v>13</v>
      </c>
      <c r="W71" s="75" t="s">
        <v>2452</v>
      </c>
      <c r="X71" s="157" t="s">
        <v>672</v>
      </c>
      <c r="Y71" s="157">
        <v>0</v>
      </c>
      <c r="Z71" s="157">
        <v>0</v>
      </c>
      <c r="AA71" s="157">
        <f t="shared" si="60"/>
        <v>0</v>
      </c>
      <c r="AB71" s="75" t="s">
        <v>672</v>
      </c>
      <c r="AC71" s="75">
        <v>0</v>
      </c>
      <c r="AD71" s="75">
        <v>0</v>
      </c>
      <c r="AE71" s="75">
        <f t="shared" si="61"/>
        <v>0</v>
      </c>
    </row>
    <row r="72" spans="1:31" x14ac:dyDescent="0.3">
      <c r="A72" s="283">
        <f t="shared" si="62"/>
        <v>71</v>
      </c>
      <c r="B72" s="83">
        <f>COUNTIF($N$1:N71,2)+1</f>
        <v>13</v>
      </c>
      <c r="C72" s="75" t="e">
        <f>VLOOKUP(B72,#REF!,3)</f>
        <v>#REF!</v>
      </c>
      <c r="D72" s="193" t="e">
        <f>VLOOKUP(B72,#REF!,5)</f>
        <v>#REF!</v>
      </c>
      <c r="E72" s="193" t="str" cm="1">
        <f t="array" ref="E72">IFERROR(INDEX(Ref_경험치테이블_List,MATCH(F72,Ref_경험치테이블_직업경험치,1)+1,1),1) &amp; " (" &amp;
IFERROR(ROUND((F72-INDEX(Ref_경험치테이블_List,MATCH(F72,Ref_경험치테이블_직업경험치,1),2))/(INDEX(Ref_경험치테이블_List,MATCH(F72,Ref_경험치테이블_직업경험치,1)+1,2)-INDEX(Ref_경험치테이블_List,MATCH(F72,Ref_경험치테이블_직업경험치,1),2)),2)*100,0)
&amp;"%)"</f>
        <v>40 (32%)</v>
      </c>
      <c r="F72" s="181">
        <f t="shared" si="64"/>
        <v>969095</v>
      </c>
      <c r="G72" s="165">
        <f t="shared" si="54"/>
        <v>17220</v>
      </c>
      <c r="H72" s="165">
        <v>0</v>
      </c>
      <c r="I72" s="213" t="str" cm="1">
        <f t="array" ref="I72">IFERROR(INDEX(Ref_경험치테이블_List,MATCH(J72,Ref_경험치테이블_일반경험치,1)+1,1),1)&amp;" ("&amp;
IFERROR(ROUND((J72-INDEX(Ref_경험치테이블_List,MATCH(J72,Ref_경험치테이블_일반경험치,1),3))/(INDEX(Ref_경험치테이블_List,MATCH(J72,Ref_경험치테이블_일반경험치,1)+1,3)-INDEX(Ref_경험치테이블_List,MATCH(J72,Ref_경험치테이블_일반경험치,1),3)),2)*100,0)
&amp;"%)"</f>
        <v>40 (96%)</v>
      </c>
      <c r="J72" s="214">
        <f t="shared" si="65"/>
        <v>951198</v>
      </c>
      <c r="K72" s="223">
        <v>23688</v>
      </c>
      <c r="L72" s="222" t="s">
        <v>9271</v>
      </c>
      <c r="M72" s="77" t="s">
        <v>2492</v>
      </c>
      <c r="N72" s="77">
        <v>61</v>
      </c>
      <c r="O72" s="150" t="str">
        <f t="shared" si="57"/>
        <v>대전 입장 횟수</v>
      </c>
      <c r="P72" s="138" t="str">
        <f t="shared" si="58"/>
        <v>- / count</v>
      </c>
      <c r="Q72" s="77">
        <v>0</v>
      </c>
      <c r="R72" s="157">
        <f t="shared" si="63"/>
        <v>0</v>
      </c>
      <c r="S72" s="149">
        <v>1</v>
      </c>
      <c r="T72" s="157" t="s">
        <v>2452</v>
      </c>
      <c r="U72" s="161" t="str">
        <f t="shared" si="59"/>
        <v xml:space="preserve">대전 / </v>
      </c>
      <c r="V72" s="157">
        <f t="shared" si="68"/>
        <v>0</v>
      </c>
      <c r="W72" s="75" t="s">
        <v>4</v>
      </c>
      <c r="X72" s="157" t="s">
        <v>672</v>
      </c>
      <c r="Y72" s="157">
        <v>0</v>
      </c>
      <c r="Z72" s="157">
        <v>0</v>
      </c>
      <c r="AA72" s="157">
        <f t="shared" si="60"/>
        <v>0</v>
      </c>
      <c r="AB72" s="75" t="s">
        <v>672</v>
      </c>
      <c r="AC72" s="75">
        <v>0</v>
      </c>
      <c r="AD72" s="75">
        <v>0</v>
      </c>
      <c r="AE72" s="75">
        <f t="shared" si="61"/>
        <v>0</v>
      </c>
    </row>
    <row r="73" spans="1:31" x14ac:dyDescent="0.3">
      <c r="A73" s="283">
        <f t="shared" si="62"/>
        <v>72</v>
      </c>
      <c r="B73" s="83">
        <f>COUNTIF($N$1:N72,2)+1</f>
        <v>13</v>
      </c>
      <c r="C73" s="75" t="e">
        <f>VLOOKUP(B73,#REF!,3)</f>
        <v>#REF!</v>
      </c>
      <c r="D73" s="193" t="e">
        <f>VLOOKUP(B73,#REF!,5)</f>
        <v>#REF!</v>
      </c>
      <c r="E73" s="193" t="str" cm="1">
        <f t="array" ref="E73">IFERROR(INDEX(Ref_경험치테이블_List,MATCH(F73,Ref_경험치테이블_직업경험치,1)+1,1),1) &amp; " (" &amp;
IFERROR(ROUND((F73-INDEX(Ref_경험치테이블_List,MATCH(F73,Ref_경험치테이블_직업경험치,1),2))/(INDEX(Ref_경험치테이블_List,MATCH(F73,Ref_경험치테이블_직업경험치,1)+1,2)-INDEX(Ref_경험치테이블_List,MATCH(F73,Ref_경험치테이블_직업경험치,1),2)),2)*100,0)
&amp;"%)"</f>
        <v>40 (100%)</v>
      </c>
      <c r="F73" s="181">
        <f t="shared" si="64"/>
        <v>1014895</v>
      </c>
      <c r="G73" s="287">
        <f>G72+((ROW()-1)*15)</f>
        <v>18300</v>
      </c>
      <c r="H73" s="165">
        <v>27500</v>
      </c>
      <c r="I73" s="213" t="str" cm="1">
        <f t="array" ref="I73">IFERROR(INDEX(Ref_경험치테이블_List,MATCH(J73,Ref_경험치테이블_일반경험치,1)+1,1),1)&amp;" ("&amp;
IFERROR(ROUND((J73-INDEX(Ref_경험치테이블_List,MATCH(J73,Ref_경험치테이블_일반경험치,1),3))/(INDEX(Ref_경험치테이블_List,MATCH(J73,Ref_경험치테이블_일반경험치,1)+1,3)-INDEX(Ref_경험치테이블_List,MATCH(J73,Ref_경험치테이블_일반경험치,1),3)),2)*100,0)
&amp;"%)"</f>
        <v>41 (35%)</v>
      </c>
      <c r="J73" s="214">
        <f t="shared" si="65"/>
        <v>974904</v>
      </c>
      <c r="K73" s="223">
        <v>23706</v>
      </c>
      <c r="L73" s="153"/>
      <c r="M73" s="77" t="s">
        <v>2930</v>
      </c>
      <c r="N73" s="77">
        <v>2</v>
      </c>
      <c r="O73" s="150" t="str">
        <f t="shared" si="57"/>
        <v>특정 몬스터 처치 수</v>
      </c>
      <c r="P73" s="138" t="str">
        <f t="shared" si="58"/>
        <v>monster_id / count</v>
      </c>
      <c r="Q73" s="151">
        <f>IF(N73=2,INDEX(Ref_스테이지테이블_List,MATCH(B73,Ref_스테이지테이블_Row,0),9),IF(N73=42,INDEX(Ref_몬스터테이블_List,MATCH(INDEX(Ref_스테이지테이블_List,MATCH(B73,Ref_스테이지테이블_Row,0),30),Ref_몬스터테이블_Row,0),4),IF(N73=14,INDEX(Ref_스테이지테이블_List,MATCH(B73,Ref_스테이지테이블_Row,0),38),"문제있")))</f>
        <v>54017</v>
      </c>
      <c r="R73" s="157">
        <f t="shared" si="63"/>
        <v>0</v>
      </c>
      <c r="S73" s="149">
        <v>1</v>
      </c>
      <c r="T73" s="157" t="str">
        <f t="shared" ref="T73:T74" si="69">IF(OR(N73=2,N73=42,N73=65,N73=14),"모험","-")</f>
        <v>모험</v>
      </c>
      <c r="U73" s="161" t="str">
        <f t="shared" si="59"/>
        <v>모험 / 스테이지 id</v>
      </c>
      <c r="V73" s="157">
        <f t="shared" si="68"/>
        <v>13</v>
      </c>
      <c r="W73" s="75" t="s">
        <v>4</v>
      </c>
      <c r="X73" s="157" t="s">
        <v>672</v>
      </c>
      <c r="Y73" s="157">
        <v>0</v>
      </c>
      <c r="Z73" s="157">
        <v>0</v>
      </c>
      <c r="AA73" s="157">
        <f t="shared" si="60"/>
        <v>0</v>
      </c>
      <c r="AB73" s="75" t="s">
        <v>672</v>
      </c>
      <c r="AC73" s="75">
        <v>0</v>
      </c>
      <c r="AD73" s="75">
        <v>0</v>
      </c>
      <c r="AE73" s="75">
        <f t="shared" si="61"/>
        <v>0</v>
      </c>
    </row>
    <row r="74" spans="1:31" x14ac:dyDescent="0.3">
      <c r="A74" s="283">
        <f t="shared" si="62"/>
        <v>73</v>
      </c>
      <c r="B74" s="83">
        <f>COUNTIF($N$1:N73,2)+1</f>
        <v>14</v>
      </c>
      <c r="C74" s="75" t="e">
        <f>VLOOKUP(B74,#REF!,3)</f>
        <v>#REF!</v>
      </c>
      <c r="D74" s="193" t="e">
        <f>VLOOKUP(B74,#REF!,5)</f>
        <v>#REF!</v>
      </c>
      <c r="E74" s="193" t="str" cm="1">
        <f t="array" ref="E74">IFERROR(INDEX(Ref_경험치테이블_List,MATCH(F74,Ref_경험치테이블_직업경험치,1)+1,1),1) &amp; " (" &amp;
IFERROR(ROUND((F74-INDEX(Ref_경험치테이블_List,MATCH(F74,Ref_경험치테이블_직업경험치,1),2))/(INDEX(Ref_경험치테이블_List,MATCH(F74,Ref_경험치테이블_직업경험치,1)+1,2)-INDEX(Ref_경험치테이블_List,MATCH(F74,Ref_경험치테이블_직업경험치,1),2)),2)*100,0)
&amp;"%)"</f>
        <v>41 (27%)</v>
      </c>
      <c r="F74" s="181">
        <f t="shared" si="64"/>
        <v>1034290</v>
      </c>
      <c r="G74" s="287">
        <f t="shared" ref="G74:G78" si="70">G73+((ROW()-1)*15)</f>
        <v>19395</v>
      </c>
      <c r="H74" s="165">
        <v>0</v>
      </c>
      <c r="I74" s="213" t="str" cm="1">
        <f t="array" ref="I74">IFERROR(INDEX(Ref_경험치테이블_List,MATCH(J74,Ref_경험치테이블_일반경험치,1)+1,1),1)&amp;" ("&amp;
IFERROR(ROUND((J74-INDEX(Ref_경험치테이블_List,MATCH(J74,Ref_경험치테이블_일반경험치,1),3))/(INDEX(Ref_경험치테이블_List,MATCH(J74,Ref_경험치테이블_일반경험치,1)+1,3)-INDEX(Ref_경험치테이블_List,MATCH(J74,Ref_경험치테이블_일반경험치,1),3)),2)*100,0)
&amp;"%)"</f>
        <v>41 (73%)</v>
      </c>
      <c r="J74" s="214">
        <f t="shared" si="65"/>
        <v>998629</v>
      </c>
      <c r="K74" s="223">
        <v>23725</v>
      </c>
      <c r="L74" s="153" t="s">
        <v>8413</v>
      </c>
      <c r="M74" s="77" t="s">
        <v>2931</v>
      </c>
      <c r="N74" s="77">
        <v>42</v>
      </c>
      <c r="O74" s="150" t="str">
        <f t="shared" si="57"/>
        <v>특정 몬스터 그룹 처치 수</v>
      </c>
      <c r="P74" s="138" t="str">
        <f t="shared" si="58"/>
        <v>monster_group / count</v>
      </c>
      <c r="Q74" s="151">
        <f>IF(N74=2,INDEX(Ref_스테이지테이블_List,MATCH(B74,Ref_스테이지테이블_Row,0),9),IF(N74=42,INDEX(Ref_몬스터테이블_List,MATCH(INDEX(Ref_스테이지테이블_List,MATCH(B74,Ref_스테이지테이블_Row,0),30),Ref_몬스터테이블_Row,0),4),IF(N74=14,INDEX(Ref_스테이지테이블_List,MATCH(B74,Ref_스테이지테이블_Row,0),38),"문제있")))</f>
        <v>13</v>
      </c>
      <c r="R74" s="157" t="str">
        <f t="shared" si="63"/>
        <v>소형</v>
      </c>
      <c r="S74" s="182">
        <f>INDEX(Ref!$GK$1:$GN$73,MATCH(B74,Ref!$GK$1:$GK$73,0),MATCH(R74,Ref!$GK$1:$GN$1,0))</f>
        <v>280</v>
      </c>
      <c r="T74" s="157" t="str">
        <f t="shared" si="69"/>
        <v>모험</v>
      </c>
      <c r="U74" s="161" t="str">
        <f t="shared" si="59"/>
        <v>모험 / 스테이지 id</v>
      </c>
      <c r="V74" s="157">
        <f t="shared" si="68"/>
        <v>14</v>
      </c>
      <c r="W74" s="75" t="s">
        <v>4</v>
      </c>
      <c r="X74" s="157" t="s">
        <v>672</v>
      </c>
      <c r="Y74" s="157">
        <v>0</v>
      </c>
      <c r="Z74" s="157">
        <v>0</v>
      </c>
      <c r="AA74" s="157">
        <f t="shared" si="60"/>
        <v>0</v>
      </c>
      <c r="AB74" s="75" t="s">
        <v>672</v>
      </c>
      <c r="AC74" s="75">
        <v>0</v>
      </c>
      <c r="AD74" s="75">
        <v>0</v>
      </c>
      <c r="AE74" s="75">
        <f t="shared" si="61"/>
        <v>0</v>
      </c>
    </row>
    <row r="75" spans="1:31" x14ac:dyDescent="0.3">
      <c r="A75" s="283">
        <f t="shared" si="62"/>
        <v>74</v>
      </c>
      <c r="B75" s="83">
        <f>COUNTIF($N$1:N74,2)+1</f>
        <v>14</v>
      </c>
      <c r="C75" s="75" t="e">
        <f>VLOOKUP(B75,#REF!,3)</f>
        <v>#REF!</v>
      </c>
      <c r="D75" s="193" t="e">
        <f>VLOOKUP(B75,#REF!,5)</f>
        <v>#REF!</v>
      </c>
      <c r="E75" s="193" t="str" cm="1">
        <f t="array" ref="E75">IFERROR(INDEX(Ref_경험치테이블_List,MATCH(F75,Ref_경험치테이블_직업경험치,1)+1,1),1) &amp; " (" &amp;
IFERROR(ROUND((F75-INDEX(Ref_경험치테이블_List,MATCH(F75,Ref_경험치테이블_직업경험치,1),2))/(INDEX(Ref_경험치테이블_List,MATCH(F75,Ref_경험치테이블_직업경험치,1)+1,2)-INDEX(Ref_경험치테이블_List,MATCH(F75,Ref_경험치테이블_직업경험치,1),2)),2)*100,0)
&amp;"%)"</f>
        <v>41 (55%)</v>
      </c>
      <c r="F75" s="181">
        <f t="shared" si="64"/>
        <v>1054795</v>
      </c>
      <c r="G75" s="287">
        <f t="shared" si="70"/>
        <v>20505</v>
      </c>
      <c r="H75" s="165">
        <v>0</v>
      </c>
      <c r="I75" s="213" t="str" cm="1">
        <f t="array" ref="I75">IFERROR(INDEX(Ref_경험치테이블_List,MATCH(J75,Ref_경험치테이블_일반경험치,1)+1,1),1)&amp;" ("&amp;
IFERROR(ROUND((J75-INDEX(Ref_경험치테이블_List,MATCH(J75,Ref_경험치테이블_일반경험치,1),3))/(INDEX(Ref_경험치테이블_List,MATCH(J75,Ref_경험치테이블_일반경험치,1)+1,3)-INDEX(Ref_경험치테이블_List,MATCH(J75,Ref_경험치테이블_일반경험치,1),3)),2)*100,0)
&amp;"%)"</f>
        <v>42 (11%)</v>
      </c>
      <c r="J75" s="214">
        <f t="shared" si="65"/>
        <v>1022373</v>
      </c>
      <c r="K75" s="223">
        <v>23744</v>
      </c>
      <c r="L75" s="153"/>
      <c r="M75" s="77" t="s">
        <v>10235</v>
      </c>
      <c r="N75" s="77">
        <v>62</v>
      </c>
      <c r="O75" s="150" t="str">
        <f t="shared" si="57"/>
        <v>특정 시나리오 미로 클리어</v>
      </c>
      <c r="P75" s="138" t="str">
        <f t="shared" si="58"/>
        <v>chapter id / count(1)</v>
      </c>
      <c r="Q75" s="77">
        <v>3</v>
      </c>
      <c r="R75" s="157">
        <f t="shared" si="63"/>
        <v>0</v>
      </c>
      <c r="S75" s="149">
        <v>1</v>
      </c>
      <c r="T75" s="157" t="s">
        <v>2746</v>
      </c>
      <c r="U75" s="161" t="str">
        <f t="shared" si="59"/>
        <v xml:space="preserve">미로 / </v>
      </c>
      <c r="V75" s="308">
        <v>3</v>
      </c>
      <c r="W75" s="75" t="s">
        <v>4</v>
      </c>
      <c r="X75" s="157" t="s">
        <v>2617</v>
      </c>
      <c r="Y75" s="157">
        <v>84019</v>
      </c>
      <c r="Z75" s="157">
        <v>1</v>
      </c>
      <c r="AA75" s="157" t="str">
        <f t="shared" si="60"/>
        <v>쉐어 부스트(+Lv.3)</v>
      </c>
      <c r="AB75" s="75" t="s">
        <v>672</v>
      </c>
      <c r="AC75" s="75">
        <v>0</v>
      </c>
      <c r="AD75" s="75">
        <v>0</v>
      </c>
      <c r="AE75" s="75">
        <f t="shared" si="61"/>
        <v>0</v>
      </c>
    </row>
    <row r="76" spans="1:31" x14ac:dyDescent="0.3">
      <c r="A76" s="283">
        <f t="shared" si="62"/>
        <v>75</v>
      </c>
      <c r="B76" s="83">
        <f>COUNTIF($N$1:N75,2)+1</f>
        <v>14</v>
      </c>
      <c r="C76" s="75" t="e">
        <f>VLOOKUP(B76,#REF!,3)</f>
        <v>#REF!</v>
      </c>
      <c r="D76" s="193" t="e">
        <f>VLOOKUP(B76,#REF!,5)</f>
        <v>#REF!</v>
      </c>
      <c r="E76" s="193" t="str" cm="1">
        <f t="array" ref="E76">IFERROR(INDEX(Ref_경험치테이블_List,MATCH(F76,Ref_경험치테이블_직업경험치,1)+1,1),1) &amp; " (" &amp;
IFERROR(ROUND((F76-INDEX(Ref_경험치테이블_List,MATCH(F76,Ref_경험치테이블_직업경험치,1),2))/(INDEX(Ref_경험치테이블_List,MATCH(F76,Ref_경험치테이블_직업경험치,1)+1,2)-INDEX(Ref_경험치테이블_List,MATCH(F76,Ref_경험치테이블_직업경험치,1),2)),2)*100,0)
&amp;"%)"</f>
        <v>41 (86%)</v>
      </c>
      <c r="F76" s="181">
        <f t="shared" si="64"/>
        <v>1076425</v>
      </c>
      <c r="G76" s="287">
        <f t="shared" si="70"/>
        <v>21630</v>
      </c>
      <c r="H76" s="165">
        <v>0</v>
      </c>
      <c r="I76" s="213" t="str" cm="1">
        <f t="array" ref="I76">IFERROR(INDEX(Ref_경험치테이블_List,MATCH(J76,Ref_경험치테이블_일반경험치,1)+1,1),1)&amp;" ("&amp;
IFERROR(ROUND((J76-INDEX(Ref_경험치테이블_List,MATCH(J76,Ref_경험치테이블_일반경험치,1),3))/(INDEX(Ref_경험치테이블_List,MATCH(J76,Ref_경험치테이블_일반경험치,1)+1,3)-INDEX(Ref_경험치테이블_List,MATCH(J76,Ref_경험치테이블_일반경험치,1),3)),2)*100,0)
&amp;"%)"</f>
        <v>42 (48%)</v>
      </c>
      <c r="J76" s="214">
        <f t="shared" si="65"/>
        <v>1046135</v>
      </c>
      <c r="K76" s="223">
        <v>23762</v>
      </c>
      <c r="L76" s="153"/>
      <c r="M76" s="77" t="s">
        <v>10236</v>
      </c>
      <c r="N76" s="77">
        <v>63</v>
      </c>
      <c r="O76" s="150" t="str">
        <f t="shared" si="57"/>
        <v>특정 챕터 멀티 미로 클리어 횟수</v>
      </c>
      <c r="P76" s="138" t="str">
        <f t="shared" si="58"/>
        <v>chapter id / count</v>
      </c>
      <c r="Q76" s="77">
        <v>3</v>
      </c>
      <c r="R76" s="157">
        <f t="shared" si="63"/>
        <v>0</v>
      </c>
      <c r="S76" s="149">
        <v>1</v>
      </c>
      <c r="T76" s="157" t="s">
        <v>2746</v>
      </c>
      <c r="U76" s="161" t="str">
        <f t="shared" si="59"/>
        <v xml:space="preserve">미로 / </v>
      </c>
      <c r="V76" s="308">
        <v>3</v>
      </c>
      <c r="W76" s="75" t="s">
        <v>4</v>
      </c>
      <c r="X76" s="157" t="s">
        <v>2617</v>
      </c>
      <c r="Y76" s="157">
        <v>84015</v>
      </c>
      <c r="Z76" s="157">
        <v>1</v>
      </c>
      <c r="AA76" s="157" t="str">
        <f t="shared" si="60"/>
        <v>풍선껌</v>
      </c>
      <c r="AB76" s="75" t="s">
        <v>672</v>
      </c>
      <c r="AC76" s="75">
        <v>0</v>
      </c>
      <c r="AD76" s="75">
        <v>0</v>
      </c>
      <c r="AE76" s="75">
        <f t="shared" si="61"/>
        <v>0</v>
      </c>
    </row>
    <row r="77" spans="1:31" x14ac:dyDescent="0.3">
      <c r="A77" s="283">
        <f t="shared" si="62"/>
        <v>76</v>
      </c>
      <c r="B77" s="83">
        <f>COUNTIF($N$1:N76,2)+1</f>
        <v>14</v>
      </c>
      <c r="C77" s="75" t="e">
        <f>VLOOKUP(B77,#REF!,3)</f>
        <v>#REF!</v>
      </c>
      <c r="D77" s="193" t="e">
        <f>VLOOKUP(B77,#REF!,5)</f>
        <v>#REF!</v>
      </c>
      <c r="E77" s="193" t="str" cm="1">
        <f t="array" ref="E77">IFERROR(INDEX(Ref_경험치테이블_List,MATCH(F77,Ref_경험치테이블_직업경험치,1)+1,1),1) &amp; " (" &amp;
IFERROR(ROUND((F77-INDEX(Ref_경험치테이블_List,MATCH(F77,Ref_경험치테이블_직업경험치,1),2))/(INDEX(Ref_경험치테이블_List,MATCH(F77,Ref_경험치테이블_직업경험치,1)+1,2)-INDEX(Ref_경험치테이블_List,MATCH(F77,Ref_경험치테이블_직업경험치,1),2)),2)*100,0)
&amp;"%)"</f>
        <v>42 (17%)</v>
      </c>
      <c r="F77" s="181">
        <f t="shared" si="64"/>
        <v>1099195</v>
      </c>
      <c r="G77" s="287">
        <f t="shared" si="70"/>
        <v>22770</v>
      </c>
      <c r="H77" s="165">
        <v>0</v>
      </c>
      <c r="I77" s="213" t="str" cm="1">
        <f t="array" ref="I77">IFERROR(INDEX(Ref_경험치테이블_List,MATCH(J77,Ref_경험치테이블_일반경험치,1)+1,1),1)&amp;" ("&amp;
IFERROR(ROUND((J77-INDEX(Ref_경험치테이블_List,MATCH(J77,Ref_경험치테이블_일반경험치,1),3))/(INDEX(Ref_경험치테이블_List,MATCH(J77,Ref_경험치테이블_일반경험치,1)+1,3)-INDEX(Ref_경험치테이블_List,MATCH(J77,Ref_경험치테이블_일반경험치,1),3)),2)*100,0)
&amp;"%)"</f>
        <v>42 (85%)</v>
      </c>
      <c r="J77" s="214">
        <f t="shared" si="65"/>
        <v>1069916</v>
      </c>
      <c r="K77" s="223">
        <v>23781</v>
      </c>
      <c r="L77" s="153"/>
      <c r="M77" s="77" t="s">
        <v>2934</v>
      </c>
      <c r="N77" s="77">
        <v>14</v>
      </c>
      <c r="O77" s="150" t="str">
        <f t="shared" si="57"/>
        <v>특정 아이템 획득 수</v>
      </c>
      <c r="P77" s="138" t="str">
        <f t="shared" si="58"/>
        <v>item_id / count</v>
      </c>
      <c r="Q77" s="151">
        <f>IF(N77=2,INDEX(Ref_스테이지테이블_List,MATCH(B77,Ref_스테이지테이블_Row,0),9),IF(N77=42,INDEX(Ref_몬스터테이블_List,MATCH(INDEX(Ref_스테이지테이블_List,MATCH(B77,Ref_스테이지테이블_Row,0),30),Ref_몬스터테이블_Row,0),4),IF(N77=14,INDEX(Ref_스테이지테이블_List,MATCH(B77,Ref_스테이지테이블_Row,0),38),"문제있")))</f>
        <v>94000</v>
      </c>
      <c r="R77" s="157" t="str">
        <f t="shared" si="63"/>
        <v>철</v>
      </c>
      <c r="S77" s="149">
        <v>15</v>
      </c>
      <c r="T77" s="157" t="str">
        <f t="shared" ref="T77:T79" si="71">IF(OR(N77=2,N77=42,N77=65,N77=14),"모험","-")</f>
        <v>모험</v>
      </c>
      <c r="U77" s="161" t="str">
        <f t="shared" si="59"/>
        <v>모험 / 스테이지 id</v>
      </c>
      <c r="V77" s="157">
        <f t="shared" si="68"/>
        <v>14</v>
      </c>
      <c r="W77" s="75" t="s">
        <v>4</v>
      </c>
      <c r="X77" s="157" t="s">
        <v>672</v>
      </c>
      <c r="Y77" s="157">
        <v>0</v>
      </c>
      <c r="Z77" s="157">
        <v>0</v>
      </c>
      <c r="AA77" s="157">
        <f t="shared" si="60"/>
        <v>0</v>
      </c>
      <c r="AB77" s="75" t="s">
        <v>672</v>
      </c>
      <c r="AC77" s="75">
        <v>0</v>
      </c>
      <c r="AD77" s="75">
        <v>0</v>
      </c>
      <c r="AE77" s="75">
        <f t="shared" si="61"/>
        <v>0</v>
      </c>
    </row>
    <row r="78" spans="1:31" x14ac:dyDescent="0.3">
      <c r="A78" s="283">
        <f t="shared" si="62"/>
        <v>77</v>
      </c>
      <c r="B78" s="83">
        <f>COUNTIF($N$1:N77,2)+1</f>
        <v>14</v>
      </c>
      <c r="C78" s="75" t="e">
        <f>VLOOKUP(B78,#REF!,3)</f>
        <v>#REF!</v>
      </c>
      <c r="D78" s="193" t="e">
        <f>VLOOKUP(B78,#REF!,5)</f>
        <v>#REF!</v>
      </c>
      <c r="E78" s="193" t="str" cm="1">
        <f t="array" ref="E78">IFERROR(INDEX(Ref_경험치테이블_List,MATCH(F78,Ref_경험치테이블_직업경험치,1)+1,1),1) &amp; " (" &amp;
IFERROR(ROUND((F78-INDEX(Ref_경험치테이블_List,MATCH(F78,Ref_경험치테이블_직업경험치,1),2))/(INDEX(Ref_경험치테이블_List,MATCH(F78,Ref_경험치테이블_직업경험치,1)+1,2)-INDEX(Ref_경험치테이블_List,MATCH(F78,Ref_경험치테이블_직업경험치,1),2)),2)*100,0)
&amp;"%)"</f>
        <v>42 (90%)</v>
      </c>
      <c r="F78" s="181">
        <f t="shared" si="64"/>
        <v>1153120</v>
      </c>
      <c r="G78" s="287">
        <f t="shared" si="70"/>
        <v>23925</v>
      </c>
      <c r="H78" s="165">
        <v>30000</v>
      </c>
      <c r="I78" s="213" t="str" cm="1">
        <f t="array" ref="I78">IFERROR(INDEX(Ref_경험치테이블_List,MATCH(J78,Ref_경험치테이블_일반경험치,1)+1,1),1)&amp;" ("&amp;
IFERROR(ROUND((J78-INDEX(Ref_경험치테이블_List,MATCH(J78,Ref_경험치테이블_일반경험치,1),3))/(INDEX(Ref_경험치테이블_List,MATCH(J78,Ref_경험치테이블_일반경험치,1)+1,3)-INDEX(Ref_경험치테이블_List,MATCH(J78,Ref_경험치테이블_일반경험치,1),3)),2)*100,0)
&amp;"%)"</f>
        <v>43 (21%)</v>
      </c>
      <c r="J78" s="214">
        <f t="shared" si="65"/>
        <v>1093716</v>
      </c>
      <c r="K78" s="223">
        <v>23800</v>
      </c>
      <c r="L78" s="153"/>
      <c r="M78" s="77" t="s">
        <v>2935</v>
      </c>
      <c r="N78" s="77">
        <v>2</v>
      </c>
      <c r="O78" s="150" t="str">
        <f t="shared" si="57"/>
        <v>특정 몬스터 처치 수</v>
      </c>
      <c r="P78" s="138" t="str">
        <f t="shared" si="58"/>
        <v>monster_id / count</v>
      </c>
      <c r="Q78" s="151">
        <f>IF(N78=2,INDEX(Ref_스테이지테이블_List,MATCH(B78,Ref_스테이지테이블_Row,0),9),IF(N78=42,INDEX(Ref_몬스터테이블_List,MATCH(INDEX(Ref_스테이지테이블_List,MATCH(B78,Ref_스테이지테이블_Row,0),30),Ref_몬스터테이블_Row,0),4),IF(N78=14,INDEX(Ref_스테이지테이블_List,MATCH(B78,Ref_스테이지테이블_Row,0),38),"문제있")))</f>
        <v>54013</v>
      </c>
      <c r="R78" s="157">
        <f t="shared" si="63"/>
        <v>0</v>
      </c>
      <c r="S78" s="149">
        <v>1</v>
      </c>
      <c r="T78" s="157" t="str">
        <f t="shared" si="71"/>
        <v>모험</v>
      </c>
      <c r="U78" s="161" t="str">
        <f t="shared" si="59"/>
        <v>모험 / 스테이지 id</v>
      </c>
      <c r="V78" s="157">
        <f t="shared" si="68"/>
        <v>14</v>
      </c>
      <c r="W78" s="75" t="s">
        <v>4</v>
      </c>
      <c r="X78" s="157" t="s">
        <v>3322</v>
      </c>
      <c r="Y78" s="157">
        <v>1</v>
      </c>
      <c r="Z78" s="157">
        <v>0</v>
      </c>
      <c r="AA78" s="157">
        <f t="shared" si="60"/>
        <v>0</v>
      </c>
      <c r="AB78" s="75" t="s">
        <v>672</v>
      </c>
      <c r="AC78" s="75">
        <v>0</v>
      </c>
      <c r="AD78" s="75">
        <v>0</v>
      </c>
      <c r="AE78" s="75">
        <f t="shared" si="61"/>
        <v>0</v>
      </c>
    </row>
    <row r="79" spans="1:31" x14ac:dyDescent="0.3">
      <c r="A79" s="283">
        <f t="shared" si="62"/>
        <v>78</v>
      </c>
      <c r="B79" s="83">
        <f>COUNTIF($N$1:N78,2)+1</f>
        <v>15</v>
      </c>
      <c r="C79" s="75" t="e">
        <f>VLOOKUP(B79,#REF!,3)</f>
        <v>#REF!</v>
      </c>
      <c r="D79" s="193" t="e">
        <f>VLOOKUP(B79,#REF!,5)</f>
        <v>#REF!</v>
      </c>
      <c r="E79" s="193" t="str" cm="1">
        <f t="array" ref="E79">IFERROR(INDEX(Ref_경험치테이블_List,MATCH(F79,Ref_경험치테이블_직업경험치,1)+1,1),1) &amp; " (" &amp;
IFERROR(ROUND((F79-INDEX(Ref_경험치테이블_List,MATCH(F79,Ref_경험치테이블_직업경험치,1),2))/(INDEX(Ref_경험치테이블_List,MATCH(F79,Ref_경험치테이블_직업경험치,1)+1,2)-INDEX(Ref_경험치테이블_List,MATCH(F79,Ref_경험치테이블_직업경험치,1),2)),2)*100,0)
&amp;"%)"</f>
        <v>43 (21%)</v>
      </c>
      <c r="F79" s="181">
        <f t="shared" si="64"/>
        <v>1177435</v>
      </c>
      <c r="G79" s="285">
        <f t="shared" ref="G79:G81" si="72">G78+((ROW()-1)*5)</f>
        <v>24315</v>
      </c>
      <c r="H79" s="165">
        <v>0</v>
      </c>
      <c r="I79" s="213" t="str" cm="1">
        <f t="array" ref="I79">IFERROR(INDEX(Ref_경험치테이블_List,MATCH(J79,Ref_경험치테이블_일반경험치,1)+1,1),1)&amp;" ("&amp;
IFERROR(ROUND((J79-INDEX(Ref_경험치테이블_List,MATCH(J79,Ref_경험치테이블_일반경험치,1),3))/(INDEX(Ref_경험치테이블_List,MATCH(J79,Ref_경험치테이블_일반경험치,1)+1,3)-INDEX(Ref_경험치테이블_List,MATCH(J79,Ref_경험치테이블_일반경험치,1),3)),2)*100,0)
&amp;"%)"</f>
        <v>43 (56%)</v>
      </c>
      <c r="J79" s="214">
        <f t="shared" si="65"/>
        <v>1117535</v>
      </c>
      <c r="K79" s="223">
        <v>23819</v>
      </c>
      <c r="L79" s="153"/>
      <c r="M79" s="77" t="s">
        <v>2936</v>
      </c>
      <c r="N79" s="77">
        <v>42</v>
      </c>
      <c r="O79" s="150" t="str">
        <f t="shared" si="57"/>
        <v>특정 몬스터 그룹 처치 수</v>
      </c>
      <c r="P79" s="138" t="str">
        <f t="shared" si="58"/>
        <v>monster_group / count</v>
      </c>
      <c r="Q79" s="151">
        <f>IF(N79=2,INDEX(Ref_스테이지테이블_List,MATCH(B79,Ref_스테이지테이블_Row,0),9),IF(N79=42,INDEX(Ref_몬스터테이블_List,MATCH(INDEX(Ref_스테이지테이블_List,MATCH(B79,Ref_스테이지테이블_Row,0),30),Ref_몬스터테이블_Row,0),4),IF(N79=14,INDEX(Ref_스테이지테이블_List,MATCH(B79,Ref_스테이지테이블_Row,0),38),"문제있")))</f>
        <v>15</v>
      </c>
      <c r="R79" s="157" t="str">
        <f t="shared" si="63"/>
        <v>소형</v>
      </c>
      <c r="S79" s="182">
        <f>INDEX(Ref!$GK$1:$GN$73,MATCH(B79,Ref!$GK$1:$GK$73,0),MATCH(R79,Ref!$GK$1:$GN$1,0))</f>
        <v>320</v>
      </c>
      <c r="T79" s="157" t="str">
        <f t="shared" si="71"/>
        <v>모험</v>
      </c>
      <c r="U79" s="161" t="str">
        <f t="shared" si="59"/>
        <v>모험 / 스테이지 id</v>
      </c>
      <c r="V79" s="157">
        <f t="shared" si="68"/>
        <v>15</v>
      </c>
      <c r="W79" s="75" t="s">
        <v>4</v>
      </c>
      <c r="X79" s="157" t="s">
        <v>672</v>
      </c>
      <c r="Y79" s="157">
        <v>0</v>
      </c>
      <c r="Z79" s="157">
        <v>0</v>
      </c>
      <c r="AA79" s="157">
        <f t="shared" si="60"/>
        <v>0</v>
      </c>
      <c r="AB79" s="75" t="s">
        <v>672</v>
      </c>
      <c r="AC79" s="75">
        <v>0</v>
      </c>
      <c r="AD79" s="75">
        <v>0</v>
      </c>
      <c r="AE79" s="75">
        <f t="shared" si="61"/>
        <v>0</v>
      </c>
    </row>
    <row r="80" spans="1:31" x14ac:dyDescent="0.3">
      <c r="A80" s="283">
        <f t="shared" si="62"/>
        <v>79</v>
      </c>
      <c r="B80" s="83">
        <f>COUNTIF($N$1:N79,2)+1</f>
        <v>15</v>
      </c>
      <c r="C80" s="75" t="e">
        <f>VLOOKUP(B80,#REF!,3)</f>
        <v>#REF!</v>
      </c>
      <c r="D80" s="193" t="e">
        <f>VLOOKUP(B80,#REF!,5)</f>
        <v>#REF!</v>
      </c>
      <c r="E80" s="193" t="str" cm="1">
        <f t="array" ref="E80">IFERROR(INDEX(Ref_경험치테이블_List,MATCH(F80,Ref_경험치테이블_직업경험치,1)+1,1),1) &amp; " (" &amp;
IFERROR(ROUND((F80-INDEX(Ref_경험치테이블_List,MATCH(F80,Ref_경험치테이블_직업경험치,1),2))/(INDEX(Ref_경험치테이블_List,MATCH(F80,Ref_경험치테이블_직업경험치,1)+1,2)-INDEX(Ref_경험치테이블_List,MATCH(F80,Ref_경험치테이블_직업경험치,1),2)),2)*100,0)
&amp;"%)"</f>
        <v>43 (52%)</v>
      </c>
      <c r="F80" s="181">
        <f t="shared" si="64"/>
        <v>1202145</v>
      </c>
      <c r="G80" s="285">
        <f t="shared" si="72"/>
        <v>24710</v>
      </c>
      <c r="H80" s="165">
        <v>0</v>
      </c>
      <c r="I80" s="213" t="str" cm="1">
        <f t="array" ref="I80">IFERROR(INDEX(Ref_경험치테이블_List,MATCH(J80,Ref_경험치테이블_일반경험치,1)+1,1),1)&amp;" ("&amp;
IFERROR(ROUND((J80-INDEX(Ref_경험치테이블_List,MATCH(J80,Ref_경험치테이블_일반경험치,1),3))/(INDEX(Ref_경험치테이블_List,MATCH(J80,Ref_경험치테이블_일반경험치,1)+1,3)-INDEX(Ref_경험치테이블_List,MATCH(J80,Ref_경험치테이블_일반경험치,1),3)),2)*100,0)
&amp;"%)"</f>
        <v>43 (91%)</v>
      </c>
      <c r="J80" s="214">
        <f t="shared" si="65"/>
        <v>1141372</v>
      </c>
      <c r="K80" s="223">
        <v>23837</v>
      </c>
      <c r="L80" s="154"/>
      <c r="M80" s="77" t="s">
        <v>8590</v>
      </c>
      <c r="N80" s="77">
        <v>60</v>
      </c>
      <c r="O80" s="150" t="str">
        <f t="shared" si="57"/>
        <v>특정 월드보스 처치(전투 참여)</v>
      </c>
      <c r="P80" s="138" t="str">
        <f t="shared" si="58"/>
        <v>worldboss id / count</v>
      </c>
      <c r="Q80" s="77">
        <v>3</v>
      </c>
      <c r="R80" s="157">
        <f t="shared" si="63"/>
        <v>0</v>
      </c>
      <c r="S80" s="149">
        <v>1</v>
      </c>
      <c r="T80" s="157" t="s">
        <v>2872</v>
      </c>
      <c r="U80" s="161" t="str">
        <f t="shared" si="59"/>
        <v>던전 / 0(던전), 1(제니), 2(경험치), 3(무공), 4(비습), 5(중앙실), 6(펫테이밍)</v>
      </c>
      <c r="V80" s="157">
        <v>3</v>
      </c>
      <c r="W80" s="75" t="s">
        <v>4</v>
      </c>
      <c r="X80" s="157" t="s">
        <v>672</v>
      </c>
      <c r="Y80" s="157">
        <v>0</v>
      </c>
      <c r="Z80" s="157">
        <v>0</v>
      </c>
      <c r="AA80" s="157">
        <f t="shared" si="60"/>
        <v>0</v>
      </c>
      <c r="AB80" s="75" t="s">
        <v>672</v>
      </c>
      <c r="AC80" s="75">
        <v>0</v>
      </c>
      <c r="AD80" s="75">
        <v>0</v>
      </c>
      <c r="AE80" s="75">
        <f t="shared" si="61"/>
        <v>0</v>
      </c>
    </row>
    <row r="81" spans="1:31" x14ac:dyDescent="0.3">
      <c r="A81" s="283">
        <f t="shared" si="62"/>
        <v>80</v>
      </c>
      <c r="B81" s="83">
        <f>COUNTIF($N$1:N80,2)+1</f>
        <v>15</v>
      </c>
      <c r="C81" s="75" t="e">
        <f>VLOOKUP(B81,#REF!,3)</f>
        <v>#REF!</v>
      </c>
      <c r="D81" s="193" t="e">
        <f>VLOOKUP(B81,#REF!,5)</f>
        <v>#REF!</v>
      </c>
      <c r="E81" s="193" t="str" cm="1">
        <f t="array" ref="E81">IFERROR(INDEX(Ref_경험치테이블_List,MATCH(F81,Ref_경험치테이블_직업경험치,1)+1,1),1) &amp; " (" &amp;
IFERROR(ROUND((F81-INDEX(Ref_경험치테이블_List,MATCH(F81,Ref_경험치테이블_직업경험치,1),2))/(INDEX(Ref_경험치테이블_List,MATCH(F81,Ref_경험치테이블_직업경험치,1)+1,2)-INDEX(Ref_경험치테이블_List,MATCH(F81,Ref_경험치테이블_직업경험치,1),2)),2)*100,0)
&amp;"%)"</f>
        <v>43 (84%)</v>
      </c>
      <c r="F81" s="181">
        <f t="shared" si="64"/>
        <v>1227255</v>
      </c>
      <c r="G81" s="285">
        <f t="shared" si="72"/>
        <v>25110</v>
      </c>
      <c r="H81" s="165">
        <v>0</v>
      </c>
      <c r="I81" s="213" t="str" cm="1">
        <f t="array" ref="I81">IFERROR(INDEX(Ref_경험치테이블_List,MATCH(J81,Ref_경험치테이블_일반경험치,1)+1,1),1)&amp;" ("&amp;
IFERROR(ROUND((J81-INDEX(Ref_경험치테이블_List,MATCH(J81,Ref_경험치테이블_일반경험치,1),3))/(INDEX(Ref_경험치테이블_List,MATCH(J81,Ref_경험치테이블_일반경험치,1)+1,3)-INDEX(Ref_경험치테이블_List,MATCH(J81,Ref_경험치테이블_일반경험치,1),3)),2)*100,0)
&amp;"%)"</f>
        <v>44 (26%)</v>
      </c>
      <c r="J81" s="214">
        <f t="shared" si="65"/>
        <v>1165228</v>
      </c>
      <c r="K81" s="223">
        <v>23856</v>
      </c>
      <c r="L81" s="153"/>
      <c r="M81" s="77" t="s">
        <v>2466</v>
      </c>
      <c r="N81" s="77">
        <v>65</v>
      </c>
      <c r="O81" s="150" t="str">
        <f t="shared" si="57"/>
        <v>특정 필드에서 MVP 처치 횟수</v>
      </c>
      <c r="P81" s="138" t="str">
        <f t="shared" si="58"/>
        <v>stage id / count</v>
      </c>
      <c r="Q81" s="77">
        <v>15</v>
      </c>
      <c r="R81" s="157">
        <f t="shared" si="63"/>
        <v>0</v>
      </c>
      <c r="S81" s="149">
        <v>2</v>
      </c>
      <c r="T81" s="157" t="str">
        <f t="shared" ref="T81:T84" si="73">IF(OR(N81=2,N81=42,N81=65,N81=14),"모험","-")</f>
        <v>모험</v>
      </c>
      <c r="U81" s="161" t="str">
        <f t="shared" si="59"/>
        <v>모험 / 스테이지 id</v>
      </c>
      <c r="V81" s="157">
        <f>IF(OR(N81=2,N81=42,N81=65,N81=14),B81,0)</f>
        <v>15</v>
      </c>
      <c r="W81" s="75" t="s">
        <v>4</v>
      </c>
      <c r="X81" s="157" t="s">
        <v>672</v>
      </c>
      <c r="Y81" s="157">
        <v>0</v>
      </c>
      <c r="Z81" s="157">
        <v>0</v>
      </c>
      <c r="AA81" s="157">
        <f t="shared" si="60"/>
        <v>0</v>
      </c>
      <c r="AB81" s="75" t="s">
        <v>672</v>
      </c>
      <c r="AC81" s="75">
        <v>0</v>
      </c>
      <c r="AD81" s="75">
        <v>0</v>
      </c>
      <c r="AE81" s="75">
        <f t="shared" si="61"/>
        <v>0</v>
      </c>
    </row>
    <row r="82" spans="1:31" x14ac:dyDescent="0.3">
      <c r="A82" s="283">
        <f t="shared" si="62"/>
        <v>81</v>
      </c>
      <c r="B82" s="83">
        <f>COUNTIF($N$1:N81,2)+1</f>
        <v>15</v>
      </c>
      <c r="C82" s="75" t="e">
        <f>VLOOKUP(B82,#REF!,3)</f>
        <v>#REF!</v>
      </c>
      <c r="D82" s="193" t="e">
        <f>VLOOKUP(B82,#REF!,5)</f>
        <v>#REF!</v>
      </c>
      <c r="E82" s="193" t="str" cm="1">
        <f t="array" ref="E82">IFERROR(INDEX(Ref_경험치테이블_List,MATCH(F82,Ref_경험치테이블_직업경험치,1)+1,1),1) &amp; " (" &amp;
IFERROR(ROUND((F82-INDEX(Ref_경험치테이블_List,MATCH(F82,Ref_경험치테이블_직업경험치,1),2))/(INDEX(Ref_경험치테이블_List,MATCH(F82,Ref_경험치테이블_직업경험치,1)+1,2)-INDEX(Ref_경험치테이블_List,MATCH(F82,Ref_경험치테이블_직업경험치,1),2)),2)*100,0)
&amp;"%)"</f>
        <v>44 (55%)</v>
      </c>
      <c r="F82" s="181">
        <f t="shared" si="64"/>
        <v>1285270</v>
      </c>
      <c r="G82" s="285">
        <f t="shared" ref="G82:G93" si="74">G81+((ROW()-1)*5)</f>
        <v>25515</v>
      </c>
      <c r="H82" s="165">
        <v>32500</v>
      </c>
      <c r="I82" s="213" t="str" cm="1">
        <f t="array" ref="I82">IFERROR(INDEX(Ref_경험치테이블_List,MATCH(J82,Ref_경험치테이블_일반경험치,1)+1,1),1)&amp;" ("&amp;
IFERROR(ROUND((J82-INDEX(Ref_경험치테이블_List,MATCH(J82,Ref_경험치테이블_일반경험치,1),3))/(INDEX(Ref_경험치테이블_List,MATCH(J82,Ref_경험치테이블_일반경험치,1)+1,3)-INDEX(Ref_경험치테이블_List,MATCH(J82,Ref_경험치테이블_일반경험치,1),3)),2)*100,0)
&amp;"%)"</f>
        <v>44 (59%)</v>
      </c>
      <c r="J82" s="214">
        <f t="shared" si="65"/>
        <v>1189103</v>
      </c>
      <c r="K82" s="223">
        <v>23875</v>
      </c>
      <c r="L82" s="153"/>
      <c r="M82" s="77" t="s">
        <v>2937</v>
      </c>
      <c r="N82" s="77">
        <v>2</v>
      </c>
      <c r="O82" s="150" t="str">
        <f t="shared" si="57"/>
        <v>특정 몬스터 처치 수</v>
      </c>
      <c r="P82" s="138" t="str">
        <f t="shared" si="58"/>
        <v>monster_id / count</v>
      </c>
      <c r="Q82" s="151">
        <f>IF(N82=2,INDEX(Ref_스테이지테이블_List,MATCH(B82,Ref_스테이지테이블_Row,0),9),IF(N82=42,INDEX(Ref_몬스터테이블_List,MATCH(INDEX(Ref_스테이지테이블_List,MATCH(B82,Ref_스테이지테이블_Row,0),30),Ref_몬스터테이블_Row,0),4),IF(N82=14,INDEX(Ref_스테이지테이블_List,MATCH(B82,Ref_스테이지테이블_Row,0),38),"문제있")))</f>
        <v>54015</v>
      </c>
      <c r="R82" s="157">
        <f t="shared" si="63"/>
        <v>0</v>
      </c>
      <c r="S82" s="149">
        <v>1</v>
      </c>
      <c r="T82" s="157" t="str">
        <f t="shared" si="73"/>
        <v>모험</v>
      </c>
      <c r="U82" s="161" t="str">
        <f t="shared" si="59"/>
        <v>모험 / 스테이지 id</v>
      </c>
      <c r="V82" s="157">
        <f>IF(OR(N82=2,N82=42,N82=65,N82=14),B82,0)</f>
        <v>15</v>
      </c>
      <c r="W82" s="75" t="s">
        <v>4</v>
      </c>
      <c r="X82" s="157" t="s">
        <v>672</v>
      </c>
      <c r="Y82" s="157">
        <v>0</v>
      </c>
      <c r="Z82" s="157">
        <v>0</v>
      </c>
      <c r="AA82" s="157">
        <f t="shared" si="60"/>
        <v>0</v>
      </c>
      <c r="AB82" s="75" t="s">
        <v>672</v>
      </c>
      <c r="AC82" s="75">
        <v>0</v>
      </c>
      <c r="AD82" s="75">
        <v>0</v>
      </c>
      <c r="AE82" s="75">
        <f t="shared" si="61"/>
        <v>0</v>
      </c>
    </row>
    <row r="83" spans="1:31" x14ac:dyDescent="0.3">
      <c r="A83" s="283">
        <f t="shared" si="62"/>
        <v>82</v>
      </c>
      <c r="B83" s="83">
        <f>COUNTIF($N$1:N82,2)+1</f>
        <v>16</v>
      </c>
      <c r="C83" s="75" t="e">
        <f>VLOOKUP(B83,#REF!,3)</f>
        <v>#REF!</v>
      </c>
      <c r="D83" s="193" t="e">
        <f>VLOOKUP(B83,#REF!,5)</f>
        <v>#REF!</v>
      </c>
      <c r="E83" s="193" t="str" cm="1">
        <f t="array" ref="E83">IFERROR(INDEX(Ref_경험치테이블_List,MATCH(F83,Ref_경험치테이블_직업경험치,1)+1,1),1) &amp; " (" &amp;
IFERROR(ROUND((F83-INDEX(Ref_경험치테이블_List,MATCH(F83,Ref_경험치테이블_직업경험치,1),2))/(INDEX(Ref_경험치테이블_List,MATCH(F83,Ref_경험치테이블_직업경험치,1)+1,2)-INDEX(Ref_경험치테이블_List,MATCH(F83,Ref_경험치테이블_직업경험치,1),2)),2)*100,0)
&amp;"%)"</f>
        <v>44 (87%)</v>
      </c>
      <c r="F83" s="181">
        <f t="shared" si="64"/>
        <v>1311195</v>
      </c>
      <c r="G83" s="285">
        <f t="shared" si="74"/>
        <v>25925</v>
      </c>
      <c r="H83" s="165">
        <v>0</v>
      </c>
      <c r="I83" s="213" t="str" cm="1">
        <f t="array" ref="I83">IFERROR(INDEX(Ref_경험치테이블_List,MATCH(J83,Ref_경험치테이블_일반경험치,1)+1,1),1)&amp;" ("&amp;
IFERROR(ROUND((J83-INDEX(Ref_경험치테이블_List,MATCH(J83,Ref_경험치테이블_일반경험치,1),3))/(INDEX(Ref_경험치테이블_List,MATCH(J83,Ref_경험치테이블_일반경험치,1)+1,3)-INDEX(Ref_경험치테이블_List,MATCH(J83,Ref_경험치테이블_일반경험치,1),3)),2)*100,0)
&amp;"%)"</f>
        <v>44 (93%)</v>
      </c>
      <c r="J83" s="214">
        <f t="shared" si="65"/>
        <v>1212997</v>
      </c>
      <c r="K83" s="223">
        <v>23894</v>
      </c>
      <c r="L83" s="153"/>
      <c r="M83" s="77" t="s">
        <v>2938</v>
      </c>
      <c r="N83" s="77">
        <v>42</v>
      </c>
      <c r="O83" s="150" t="str">
        <f t="shared" si="57"/>
        <v>특정 몬스터 그룹 처치 수</v>
      </c>
      <c r="P83" s="138" t="str">
        <f t="shared" si="58"/>
        <v>monster_group / count</v>
      </c>
      <c r="Q83" s="151">
        <f>IF(N83=2,INDEX(Ref_스테이지테이블_List,MATCH(B83,Ref_스테이지테이블_Row,0),9),IF(N83=42,INDEX(Ref_몬스터테이블_List,MATCH(INDEX(Ref_스테이지테이블_List,MATCH(B83,Ref_스테이지테이블_Row,0),30),Ref_몬스터테이블_Row,0),4),IF(N83=14,INDEX(Ref_스테이지테이블_List,MATCH(B83,Ref_스테이지테이블_Row,0),38),"문제있")))</f>
        <v>52</v>
      </c>
      <c r="R83" s="157" t="str">
        <f>IF(N83=14,IFERROR(VLOOKUP(Q83,Ref_아이템테이블_List,5,FALSE),"없는 아이템"),IF(N83=42,INDEX(Ref_몬스터테이블_List,MATCH(INDEX(Ref_스테이지테이블_List,MATCH(B83,Ref_스테이지테이블_Row,0),30),Ref_몬스터테이블_Row,0),8),))</f>
        <v>소형</v>
      </c>
      <c r="S83" s="182">
        <f>INDEX(Ref!$GK$1:$GN$73,MATCH(B83,Ref!$GK$1:$GK$73,0),MATCH(R83,Ref!$GK$1:$GN$1,0))</f>
        <v>360</v>
      </c>
      <c r="T83" s="157" t="str">
        <f t="shared" si="73"/>
        <v>모험</v>
      </c>
      <c r="U83" s="161" t="str">
        <f t="shared" si="59"/>
        <v>모험 / 스테이지 id</v>
      </c>
      <c r="V83" s="157">
        <f>IF(OR(N83=2,N83=42,N83=65,N83=14),B83,0)</f>
        <v>16</v>
      </c>
      <c r="W83" s="75" t="s">
        <v>4</v>
      </c>
      <c r="X83" s="157" t="s">
        <v>2620</v>
      </c>
      <c r="Y83" s="157">
        <v>84017</v>
      </c>
      <c r="Z83" s="157">
        <v>1</v>
      </c>
      <c r="AA83" s="157" t="str">
        <f t="shared" si="60"/>
        <v>집중 포션</v>
      </c>
      <c r="AB83" s="75" t="s">
        <v>672</v>
      </c>
      <c r="AC83" s="75">
        <v>0</v>
      </c>
      <c r="AD83" s="75">
        <v>0</v>
      </c>
      <c r="AE83" s="75">
        <f t="shared" si="61"/>
        <v>0</v>
      </c>
    </row>
    <row r="84" spans="1:31" x14ac:dyDescent="0.3">
      <c r="A84" s="283">
        <f t="shared" si="62"/>
        <v>83</v>
      </c>
      <c r="B84" s="83">
        <f>COUNTIF($N$1:N83,2)+1</f>
        <v>16</v>
      </c>
      <c r="C84" s="75" t="e">
        <f>VLOOKUP(B84,#REF!,3)</f>
        <v>#REF!</v>
      </c>
      <c r="D84" s="193" t="e">
        <f>VLOOKUP(B84,#REF!,5)</f>
        <v>#REF!</v>
      </c>
      <c r="E84" s="193" t="str" cm="1">
        <f t="array" ref="E84">IFERROR(INDEX(Ref_경험치테이블_List,MATCH(F84,Ref_경험치테이블_직업경험치,1)+1,1),1) &amp; " (" &amp;
IFERROR(ROUND((F84-INDEX(Ref_경험치테이블_List,MATCH(F84,Ref_경험치테이블_직업경험치,1),2))/(INDEX(Ref_경험치테이블_List,MATCH(F84,Ref_경험치테이블_직업경험치,1)+1,2)-INDEX(Ref_경험치테이블_List,MATCH(F84,Ref_경험치테이블_직업경험치,1),2)),2)*100,0)
&amp;"%)"</f>
        <v>45 (18%)</v>
      </c>
      <c r="F84" s="181">
        <f t="shared" si="64"/>
        <v>1337535</v>
      </c>
      <c r="G84" s="285">
        <f t="shared" si="74"/>
        <v>26340</v>
      </c>
      <c r="H84" s="165">
        <v>0</v>
      </c>
      <c r="I84" s="213" t="str" cm="1">
        <f t="array" ref="I84">IFERROR(INDEX(Ref_경험치테이블_List,MATCH(J84,Ref_경험치테이블_일반경험치,1)+1,1),1)&amp;" ("&amp;
IFERROR(ROUND((J84-INDEX(Ref_경험치테이블_List,MATCH(J84,Ref_경험치테이블_일반경험치,1),3))/(INDEX(Ref_경험치테이블_List,MATCH(J84,Ref_경험치테이블_일반경험치,1)+1,3)-INDEX(Ref_경험치테이블_List,MATCH(J84,Ref_경험치테이블_일반경험치,1),3)),2)*100,0)
&amp;"%)"</f>
        <v>45 (27%)</v>
      </c>
      <c r="J84" s="214">
        <f t="shared" si="65"/>
        <v>1236909</v>
      </c>
      <c r="K84" s="223">
        <v>23912</v>
      </c>
      <c r="L84" s="154"/>
      <c r="M84" s="77" t="s">
        <v>2466</v>
      </c>
      <c r="N84" s="77">
        <v>65</v>
      </c>
      <c r="O84" s="150" t="str">
        <f t="shared" si="57"/>
        <v>특정 필드에서 MVP 처치 횟수</v>
      </c>
      <c r="P84" s="138" t="str">
        <f t="shared" si="58"/>
        <v>stage id / count</v>
      </c>
      <c r="Q84" s="77">
        <v>16</v>
      </c>
      <c r="R84" s="157">
        <f t="shared" si="63"/>
        <v>0</v>
      </c>
      <c r="S84" s="149">
        <v>2</v>
      </c>
      <c r="T84" s="157" t="str">
        <f t="shared" si="73"/>
        <v>모험</v>
      </c>
      <c r="U84" s="161" t="str">
        <f t="shared" si="59"/>
        <v>모험 / 스테이지 id</v>
      </c>
      <c r="V84" s="157">
        <f>IF(OR(N84=2,N84=42,N84=65,N84=14),B84,0)</f>
        <v>16</v>
      </c>
      <c r="W84" s="75" t="s">
        <v>4</v>
      </c>
      <c r="X84" s="157" t="s">
        <v>672</v>
      </c>
      <c r="Y84" s="157">
        <v>0</v>
      </c>
      <c r="Z84" s="157">
        <v>0</v>
      </c>
      <c r="AA84" s="157">
        <f t="shared" si="60"/>
        <v>0</v>
      </c>
      <c r="AB84" s="75" t="s">
        <v>672</v>
      </c>
      <c r="AC84" s="75">
        <v>0</v>
      </c>
      <c r="AD84" s="75">
        <v>0</v>
      </c>
      <c r="AE84" s="75">
        <f t="shared" si="61"/>
        <v>0</v>
      </c>
    </row>
    <row r="85" spans="1:31" x14ac:dyDescent="0.3">
      <c r="A85" s="283">
        <f t="shared" si="62"/>
        <v>84</v>
      </c>
      <c r="B85" s="83">
        <f>COUNTIF($N$1:N84,2)+1</f>
        <v>16</v>
      </c>
      <c r="C85" s="75" t="e">
        <f>VLOOKUP(B85,#REF!,3)</f>
        <v>#REF!</v>
      </c>
      <c r="D85" s="193" t="e">
        <f>VLOOKUP(B85,#REF!,5)</f>
        <v>#REF!</v>
      </c>
      <c r="E85" s="193" t="str" cm="1">
        <f t="array" ref="E85">IFERROR(INDEX(Ref_경험치테이블_List,MATCH(F85,Ref_경험치테이블_직업경험치,1)+1,1),1) &amp; " (" &amp;
IFERROR(ROUND((F85-INDEX(Ref_경험치테이블_List,MATCH(F85,Ref_경험치테이블_직업경험치,1),2))/(INDEX(Ref_경험치테이블_List,MATCH(F85,Ref_경험치테이블_직업경험치,1)+1,2)-INDEX(Ref_경험치테이블_List,MATCH(F85,Ref_경험치테이블_직업경험치,1),2)),2)*100,0)
&amp;"%)"</f>
        <v>45 (50%)</v>
      </c>
      <c r="F85" s="181">
        <f t="shared" si="64"/>
        <v>1364295</v>
      </c>
      <c r="G85" s="285">
        <f t="shared" si="74"/>
        <v>26760</v>
      </c>
      <c r="H85" s="165">
        <v>0</v>
      </c>
      <c r="I85" s="213" t="str" cm="1">
        <f t="array" ref="I85">IFERROR(INDEX(Ref_경험치테이블_List,MATCH(J85,Ref_경험치테이블_일반경험치,1)+1,1),1)&amp;" ("&amp;
IFERROR(ROUND((J85-INDEX(Ref_경험치테이블_List,MATCH(J85,Ref_경험치테이블_일반경험치,1),3))/(INDEX(Ref_경험치테이블_List,MATCH(J85,Ref_경험치테이블_일반경험치,1)+1,3)-INDEX(Ref_경험치테이블_List,MATCH(J85,Ref_경험치테이블_일반경험치,1),3)),2)*100,0)
&amp;"%)"</f>
        <v>45 (60%)</v>
      </c>
      <c r="J85" s="214">
        <f t="shared" si="65"/>
        <v>1260840</v>
      </c>
      <c r="K85" s="223">
        <v>23931</v>
      </c>
      <c r="L85" s="154" t="s">
        <v>9269</v>
      </c>
      <c r="M85" s="77" t="s">
        <v>2923</v>
      </c>
      <c r="N85" s="77">
        <v>74</v>
      </c>
      <c r="O85" s="150" t="str">
        <f t="shared" si="57"/>
        <v>특정 타입 던전 입장 횟수</v>
      </c>
      <c r="P85" s="138" t="str">
        <f t="shared" si="58"/>
        <v>dungeon_type / count</v>
      </c>
      <c r="Q85" s="77">
        <v>4</v>
      </c>
      <c r="R85" s="157">
        <f t="shared" si="63"/>
        <v>0</v>
      </c>
      <c r="S85" s="149">
        <v>1</v>
      </c>
      <c r="T85" s="157" t="s">
        <v>2872</v>
      </c>
      <c r="U85" s="161" t="str">
        <f t="shared" si="59"/>
        <v>던전 / 0(던전), 1(제니), 2(경험치), 3(무공), 4(비습), 5(중앙실), 6(펫테이밍)</v>
      </c>
      <c r="V85" s="157">
        <v>4</v>
      </c>
      <c r="W85" s="75" t="s">
        <v>4</v>
      </c>
      <c r="X85" s="157" t="s">
        <v>672</v>
      </c>
      <c r="Y85" s="157">
        <v>0</v>
      </c>
      <c r="Z85" s="157">
        <v>0</v>
      </c>
      <c r="AA85" s="157">
        <f t="shared" si="60"/>
        <v>0</v>
      </c>
      <c r="AB85" s="75" t="s">
        <v>672</v>
      </c>
      <c r="AC85" s="75">
        <v>0</v>
      </c>
      <c r="AD85" s="75">
        <v>0</v>
      </c>
      <c r="AE85" s="75">
        <f t="shared" si="61"/>
        <v>0</v>
      </c>
    </row>
    <row r="86" spans="1:31" x14ac:dyDescent="0.3">
      <c r="A86" s="283">
        <f>ROW()-1</f>
        <v>85</v>
      </c>
      <c r="B86" s="83">
        <f>COUNTIF($N$1:N85,2)+1</f>
        <v>16</v>
      </c>
      <c r="C86" s="75" t="e">
        <f>VLOOKUP(B86,#REF!,3)</f>
        <v>#REF!</v>
      </c>
      <c r="D86" s="193" t="e">
        <f>VLOOKUP(B86,#REF!,5)</f>
        <v>#REF!</v>
      </c>
      <c r="E86" s="193" t="str" cm="1">
        <f t="array" ref="E86">IFERROR(INDEX(Ref_경험치테이블_List,MATCH(F86,Ref_경험치테이블_직업경험치,1)+1,1),1) &amp; " (" &amp;
IFERROR(ROUND((F86-INDEX(Ref_경험치테이블_List,MATCH(F86,Ref_경험치테이블_직업경험치,1),2))/(INDEX(Ref_경험치테이블_List,MATCH(F86,Ref_경험치테이블_직업경험치,1)+1,2)-INDEX(Ref_경험치테이블_List,MATCH(F86,Ref_경험치테이블_직업경험치,1),2)),2)*100,0)
&amp;"%)"</f>
        <v>46 (22%)</v>
      </c>
      <c r="F86" s="181">
        <f>G86+F85+H86</f>
        <v>1426480</v>
      </c>
      <c r="G86" s="285">
        <f t="shared" si="74"/>
        <v>27185</v>
      </c>
      <c r="H86" s="165">
        <v>35000</v>
      </c>
      <c r="I86" s="213" t="str" cm="1">
        <f t="array" ref="I86">IFERROR(INDEX(Ref_경험치테이블_List,MATCH(J86,Ref_경험치테이블_일반경험치,1)+1,1),1)&amp;" ("&amp;
IFERROR(ROUND((J86-INDEX(Ref_경험치테이블_List,MATCH(J86,Ref_경험치테이블_일반경험치,1),3))/(INDEX(Ref_경험치테이블_List,MATCH(J86,Ref_경험치테이블_일반경험치,1)+1,3)-INDEX(Ref_경험치테이블_List,MATCH(J86,Ref_경험치테이블_일반경험치,1),3)),2)*100,0)
&amp;"%)"</f>
        <v>45 (94%)</v>
      </c>
      <c r="J86" s="214">
        <f t="shared" si="65"/>
        <v>1284790</v>
      </c>
      <c r="K86" s="223">
        <v>23950</v>
      </c>
      <c r="L86" s="153"/>
      <c r="M86" s="77" t="s">
        <v>2941</v>
      </c>
      <c r="N86" s="77">
        <v>2</v>
      </c>
      <c r="O86" s="150" t="str">
        <f t="shared" si="57"/>
        <v>특정 몬스터 처치 수</v>
      </c>
      <c r="P86" s="138" t="str">
        <f t="shared" si="58"/>
        <v>monster_id / count</v>
      </c>
      <c r="Q86" s="151">
        <f>IF(N86=2,INDEX(Ref_스테이지테이블_List,MATCH(B86,Ref_스테이지테이블_Row,0),9),IF(N86=42,INDEX(Ref_몬스터테이블_List,MATCH(INDEX(Ref_스테이지테이블_List,MATCH(B86,Ref_스테이지테이블_Row,0),30),Ref_몬스터테이블_Row,0),4),IF(N86=14,INDEX(Ref_스테이지테이블_List,MATCH(B86,Ref_스테이지테이블_Row,0),38),"문제있")))</f>
        <v>54052</v>
      </c>
      <c r="R86" s="157">
        <f t="shared" si="63"/>
        <v>0</v>
      </c>
      <c r="S86" s="149">
        <v>1</v>
      </c>
      <c r="T86" s="157" t="str">
        <f t="shared" ref="T86:T88" si="75">IF(OR(N86=2,N86=42,N86=65,N86=14),"모험","-")</f>
        <v>모험</v>
      </c>
      <c r="U86" s="161" t="str">
        <f t="shared" si="59"/>
        <v>모험 / 스테이지 id</v>
      </c>
      <c r="V86" s="157">
        <f t="shared" ref="V86:V93" si="76">IF(OR(N86=2,N86=42,N86=65,N86=14),B86,0)</f>
        <v>16</v>
      </c>
      <c r="W86" s="75" t="s">
        <v>4</v>
      </c>
      <c r="X86" s="157" t="s">
        <v>3322</v>
      </c>
      <c r="Y86" s="157">
        <v>1</v>
      </c>
      <c r="Z86" s="157">
        <v>0</v>
      </c>
      <c r="AA86" s="157">
        <f t="shared" si="60"/>
        <v>0</v>
      </c>
      <c r="AB86" s="75" t="s">
        <v>672</v>
      </c>
      <c r="AC86" s="75">
        <v>0</v>
      </c>
      <c r="AD86" s="75">
        <v>0</v>
      </c>
      <c r="AE86" s="75">
        <f t="shared" si="61"/>
        <v>0</v>
      </c>
    </row>
    <row r="87" spans="1:31" x14ac:dyDescent="0.3">
      <c r="A87" s="283">
        <f t="shared" si="62"/>
        <v>86</v>
      </c>
      <c r="B87" s="83">
        <f>COUNTIF($N$1:N86,2)+1</f>
        <v>17</v>
      </c>
      <c r="C87" s="75" t="e">
        <f>VLOOKUP(B87,#REF!,3)</f>
        <v>#REF!</v>
      </c>
      <c r="D87" s="193" t="e">
        <f>VLOOKUP(B87,#REF!,5)</f>
        <v>#REF!</v>
      </c>
      <c r="E87" s="193" t="str" cm="1">
        <f t="array" ref="E87">IFERROR(INDEX(Ref_경험치테이블_List,MATCH(F87,Ref_경험치테이블_직업경험치,1)+1,1),1) &amp; " (" &amp;
IFERROR(ROUND((F87-INDEX(Ref_경험치테이블_List,MATCH(F87,Ref_경험치테이블_직업경험치,1),2))/(INDEX(Ref_경험치테이블_List,MATCH(F87,Ref_경험치테이블_직업경험치,1)+1,2)-INDEX(Ref_경험치테이블_List,MATCH(F87,Ref_경험치테이블_직업경험치,1),2)),2)*100,0)
&amp;"%)"</f>
        <v>46 (53%)</v>
      </c>
      <c r="F87" s="181">
        <f>G87+F86+H87</f>
        <v>1454095</v>
      </c>
      <c r="G87" s="285">
        <f t="shared" si="74"/>
        <v>27615</v>
      </c>
      <c r="H87" s="165">
        <v>0</v>
      </c>
      <c r="I87" s="213" t="str" cm="1">
        <f t="array" ref="I87">IFERROR(INDEX(Ref_경험치테이블_List,MATCH(J87,Ref_경험치테이블_일반경험치,1)+1,1),1)&amp;" ("&amp;
IFERROR(ROUND((J87-INDEX(Ref_경험치테이블_List,MATCH(J87,Ref_경험치테이블_일반경험치,1),3))/(INDEX(Ref_경험치테이블_List,MATCH(J87,Ref_경험치테이블_일반경험치,1)+1,3)-INDEX(Ref_경험치테이블_List,MATCH(J87,Ref_경험치테이블_일반경험치,1),3)),2)*100,0)
&amp;"%)"</f>
        <v>46 (26%)</v>
      </c>
      <c r="J87" s="214">
        <f t="shared" si="65"/>
        <v>1308759</v>
      </c>
      <c r="K87" s="223">
        <v>23969</v>
      </c>
      <c r="L87" s="153"/>
      <c r="M87" s="77" t="s">
        <v>2942</v>
      </c>
      <c r="N87" s="77">
        <v>42</v>
      </c>
      <c r="O87" s="150" t="str">
        <f t="shared" si="57"/>
        <v>특정 몬스터 그룹 처치 수</v>
      </c>
      <c r="P87" s="138" t="str">
        <f t="shared" si="58"/>
        <v>monster_group / count</v>
      </c>
      <c r="Q87" s="151">
        <f>IF(N87=2,INDEX(Ref_스테이지테이블_List,MATCH(B87,Ref_스테이지테이블_Row,0),9),IF(N87=42,INDEX(Ref_몬스터테이블_List,MATCH(INDEX(Ref_스테이지테이블_List,MATCH(B87,Ref_스테이지테이블_Row,0),30),Ref_몬스터테이블_Row,0),4),IF(N87=14,INDEX(Ref_스테이지테이블_List,MATCH(B87,Ref_스테이지테이블_Row,0),38),"문제있")))</f>
        <v>14</v>
      </c>
      <c r="R87" s="157" t="str">
        <f t="shared" si="63"/>
        <v>소형</v>
      </c>
      <c r="S87" s="182">
        <f>INDEX(Ref!$GK$1:$GN$73,MATCH(B87,Ref!$GK$1:$GK$73,0),MATCH(R87,Ref!$GK$1:$GN$1,0))</f>
        <v>400</v>
      </c>
      <c r="T87" s="157" t="str">
        <f t="shared" si="75"/>
        <v>모험</v>
      </c>
      <c r="U87" s="161" t="str">
        <f t="shared" si="59"/>
        <v>모험 / 스테이지 id</v>
      </c>
      <c r="V87" s="157">
        <f t="shared" si="76"/>
        <v>17</v>
      </c>
      <c r="W87" s="75" t="s">
        <v>4</v>
      </c>
      <c r="X87" s="157" t="s">
        <v>2617</v>
      </c>
      <c r="Y87" s="157">
        <v>84015</v>
      </c>
      <c r="Z87" s="157">
        <v>1</v>
      </c>
      <c r="AA87" s="157" t="str">
        <f t="shared" si="60"/>
        <v>풍선껌</v>
      </c>
      <c r="AB87" s="75" t="s">
        <v>672</v>
      </c>
      <c r="AC87" s="75">
        <v>0</v>
      </c>
      <c r="AD87" s="75">
        <v>0</v>
      </c>
      <c r="AE87" s="75">
        <f t="shared" si="61"/>
        <v>0</v>
      </c>
    </row>
    <row r="88" spans="1:31" x14ac:dyDescent="0.3">
      <c r="A88" s="283">
        <f t="shared" si="62"/>
        <v>87</v>
      </c>
      <c r="B88" s="83">
        <f>COUNTIF($N$1:N87,2)+1</f>
        <v>17</v>
      </c>
      <c r="C88" s="75" t="e">
        <f>VLOOKUP(B88,#REF!,3)</f>
        <v>#REF!</v>
      </c>
      <c r="D88" s="193" t="e">
        <f>VLOOKUP(B88,#REF!,5)</f>
        <v>#REF!</v>
      </c>
      <c r="E88" s="193" t="str" cm="1">
        <f t="array" ref="E88">IFERROR(INDEX(Ref_경험치테이블_List,MATCH(F88,Ref_경험치테이블_직업경험치,1)+1,1),1) &amp; " (" &amp;
IFERROR(ROUND((F88-INDEX(Ref_경험치테이블_List,MATCH(F88,Ref_경험치테이블_직업경험치,1),2))/(INDEX(Ref_경험치테이블_List,MATCH(F88,Ref_경험치테이블_직업경험치,1)+1,2)-INDEX(Ref_경험치테이블_List,MATCH(F88,Ref_경험치테이블_직업경험치,1),2)),2)*100,0)
&amp;"%)"</f>
        <v>46 (85%)</v>
      </c>
      <c r="F88" s="181">
        <f>G88+F87+H88</f>
        <v>1482145</v>
      </c>
      <c r="G88" s="285">
        <f t="shared" si="74"/>
        <v>28050</v>
      </c>
      <c r="H88" s="165">
        <v>0</v>
      </c>
      <c r="I88" s="213" t="str" cm="1">
        <f t="array" ref="I88">IFERROR(INDEX(Ref_경험치테이블_List,MATCH(J88,Ref_경험치테이블_일반경험치,1)+1,1),1)&amp;" ("&amp;
IFERROR(ROUND((J88-INDEX(Ref_경험치테이블_List,MATCH(J88,Ref_경험치테이블_일반경험치,1),3))/(INDEX(Ref_경험치테이블_List,MATCH(J88,Ref_경험치테이블_일반경험치,1)+1,3)-INDEX(Ref_경험치테이블_List,MATCH(J88,Ref_경험치테이블_일반경험치,1),3)),2)*100,0)
&amp;"%)"</f>
        <v>46 (58%)</v>
      </c>
      <c r="J88" s="214">
        <f t="shared" si="65"/>
        <v>1332746</v>
      </c>
      <c r="K88" s="223">
        <v>23987</v>
      </c>
      <c r="L88" s="222"/>
      <c r="M88" s="77" t="s">
        <v>8470</v>
      </c>
      <c r="N88" s="77">
        <v>14</v>
      </c>
      <c r="O88" s="150" t="str">
        <f t="shared" si="57"/>
        <v>특정 아이템 획득 수</v>
      </c>
      <c r="P88" s="138" t="str">
        <f t="shared" si="58"/>
        <v>item_id / count</v>
      </c>
      <c r="Q88" s="151">
        <f>IF(N88=2,INDEX(Ref_스테이지테이블_List,MATCH(B88,Ref_스테이지테이블_Row,0),9),IF(N88=42,INDEX(Ref_몬스터테이블_List,MATCH(INDEX(Ref_스테이지테이블_List,MATCH(B88,Ref_스테이지테이블_Row,0),30),Ref_몬스터테이블_Row,0),4),IF(N88=14,INDEX(Ref_스테이지테이블_List,MATCH(B88,Ref_스테이지테이블_Row,0),38),"문제있")))</f>
        <v>94011</v>
      </c>
      <c r="R88" s="157" t="str">
        <f t="shared" si="63"/>
        <v>구름 솜털</v>
      </c>
      <c r="S88" s="149">
        <v>20</v>
      </c>
      <c r="T88" s="157" t="str">
        <f t="shared" si="75"/>
        <v>모험</v>
      </c>
      <c r="U88" s="161" t="str">
        <f t="shared" si="59"/>
        <v>모험 / 스테이지 id</v>
      </c>
      <c r="V88" s="157">
        <f t="shared" si="76"/>
        <v>17</v>
      </c>
      <c r="W88" s="75" t="s">
        <v>4</v>
      </c>
      <c r="X88" s="157" t="s">
        <v>10195</v>
      </c>
      <c r="Y88" s="157">
        <v>30000</v>
      </c>
      <c r="Z88" s="157">
        <v>0</v>
      </c>
      <c r="AA88" s="157">
        <f t="shared" si="60"/>
        <v>0</v>
      </c>
      <c r="AB88" s="75" t="s">
        <v>672</v>
      </c>
      <c r="AC88" s="75">
        <v>0</v>
      </c>
      <c r="AD88" s="75">
        <v>0</v>
      </c>
      <c r="AE88" s="75">
        <f t="shared" si="61"/>
        <v>0</v>
      </c>
    </row>
    <row r="89" spans="1:31" x14ac:dyDescent="0.3">
      <c r="A89" s="283">
        <f t="shared" si="62"/>
        <v>88</v>
      </c>
      <c r="B89" s="83">
        <f>COUNTIF($N$1:N88,2)+1</f>
        <v>17</v>
      </c>
      <c r="C89" s="75" t="e">
        <f>VLOOKUP(B89,#REF!,3)</f>
        <v>#REF!</v>
      </c>
      <c r="D89" s="193" t="e">
        <f>VLOOKUP(B89,#REF!,5)</f>
        <v>#REF!</v>
      </c>
      <c r="E89" s="193" t="str" cm="1">
        <f t="array" ref="E89">IFERROR(INDEX(Ref_경험치테이블_List,MATCH(F89,Ref_경험치테이블_직업경험치,1)+1,1),1) &amp; " (" &amp;
IFERROR(ROUND((F89-INDEX(Ref_경험치테이블_List,MATCH(F89,Ref_경험치테이블_직업경험치,1),2))/(INDEX(Ref_경험치테이블_List,MATCH(F89,Ref_경험치테이블_직업경험치,1)+1,2)-INDEX(Ref_경험치테이블_List,MATCH(F89,Ref_경험치테이블_직업경험치,1),2)),2)*100,0)
&amp;"%)"</f>
        <v>47 (16%)</v>
      </c>
      <c r="F89" s="181">
        <f t="shared" si="64"/>
        <v>1510635</v>
      </c>
      <c r="G89" s="285">
        <f>G88+((ROW()-1)*5)</f>
        <v>28490</v>
      </c>
      <c r="H89" s="165">
        <v>0</v>
      </c>
      <c r="I89" s="213" t="str" cm="1">
        <f t="array" ref="I89">IFERROR(INDEX(Ref_경험치테이블_List,MATCH(J89,Ref_경험치테이블_일반경험치,1)+1,1),1)&amp;" ("&amp;
IFERROR(ROUND((J89-INDEX(Ref_경험치테이블_List,MATCH(J89,Ref_경험치테이블_일반경험치,1),3))/(INDEX(Ref_경험치테이블_List,MATCH(J89,Ref_경험치테이블_일반경험치,1)+1,3)-INDEX(Ref_경험치테이블_List,MATCH(J89,Ref_경험치테이블_일반경험치,1),3)),2)*100,0)
&amp;"%)"</f>
        <v>46 (90%)</v>
      </c>
      <c r="J89" s="214">
        <f t="shared" si="65"/>
        <v>1356752</v>
      </c>
      <c r="K89" s="223">
        <v>24006</v>
      </c>
      <c r="L89" s="222" t="s">
        <v>9272</v>
      </c>
      <c r="M89" s="77" t="s">
        <v>2854</v>
      </c>
      <c r="N89" s="77">
        <v>46</v>
      </c>
      <c r="O89" s="150" t="str">
        <f t="shared" ref="O89:O98" si="77">IFERROR(INDEX(퀘스트타입_List,MATCH(N89,퀘스트타입_Row,0),3),)</f>
        <v>장비템 특정 강화도 도달 횟수</v>
      </c>
      <c r="P89" s="138" t="str">
        <f t="shared" ref="P89:P98" si="78">IFERROR(INDEX(퀘스트타입_List,MATCH(N89,퀘스트타입_Row,0),4),)&amp;" / "&amp;IFERROR(INDEX(퀘스트타입_List,MATCH(N89,퀘스트타입_Row,0),5),)</f>
        <v>level / count(1)</v>
      </c>
      <c r="Q89" s="77">
        <v>30</v>
      </c>
      <c r="R89" s="157">
        <f t="shared" si="63"/>
        <v>0</v>
      </c>
      <c r="S89" s="149">
        <v>1</v>
      </c>
      <c r="T89" s="157" t="s">
        <v>2879</v>
      </c>
      <c r="U89" s="161" t="str">
        <f t="shared" ref="U89:U98" si="79">INDEX(퀘스트_shortcut_type_List,MATCH(T89,퀘스트_shortcut_type_name,0),2)&amp;" / "&amp;INDEX(퀘스트_shortcut_type_List,MATCH(T89,퀘스트_shortcut_type_name,0),3)</f>
        <v>가방 / 0(장비), 1(카드), 2(재료), 3(소비), 4(상자)</v>
      </c>
      <c r="V89" s="157">
        <f t="shared" si="76"/>
        <v>0</v>
      </c>
      <c r="W89" s="75" t="s">
        <v>4</v>
      </c>
      <c r="X89" s="157" t="s">
        <v>10195</v>
      </c>
      <c r="Y89" s="157">
        <v>50000</v>
      </c>
      <c r="Z89" s="157">
        <v>0</v>
      </c>
      <c r="AA89" s="157">
        <f t="shared" si="60"/>
        <v>0</v>
      </c>
      <c r="AB89" s="75" t="s">
        <v>672</v>
      </c>
      <c r="AC89" s="75">
        <v>0</v>
      </c>
      <c r="AD89" s="75">
        <v>0</v>
      </c>
      <c r="AE89" s="75">
        <f t="shared" ref="AE89:AE98" si="80">IF(AB89="아이템",IFERROR(VLOOKUP(AC89,Ref_아이템테이블_List,5,FALSE),"없는 아이템"),IF(AB89="동료",IFERROR(VLOOKUP(AC89,Ref_동료테이블_List,5,FALSE),"없는 동료"),))</f>
        <v>0</v>
      </c>
    </row>
    <row r="90" spans="1:31" x14ac:dyDescent="0.3">
      <c r="A90" s="283">
        <f t="shared" si="62"/>
        <v>89</v>
      </c>
      <c r="B90" s="83">
        <f>COUNTIF($N$1:N89,2)+1</f>
        <v>17</v>
      </c>
      <c r="C90" s="75" t="e">
        <f>VLOOKUP(B90,#REF!,3)</f>
        <v>#REF!</v>
      </c>
      <c r="D90" s="193" t="e">
        <f>VLOOKUP(B90,#REF!,5)</f>
        <v>#REF!</v>
      </c>
      <c r="E90" s="193" t="str" cm="1">
        <f t="array" ref="E90">IFERROR(INDEX(Ref_경험치테이블_List,MATCH(F90,Ref_경험치테이블_직업경험치,1)+1,1),1) &amp; " (" &amp;
IFERROR(ROUND((F90-INDEX(Ref_경험치테이블_List,MATCH(F90,Ref_경험치테이블_직업경험치,1),2))/(INDEX(Ref_경험치테이블_List,MATCH(F90,Ref_경험치테이블_직업경험치,1)+1,2)-INDEX(Ref_경험치테이블_List,MATCH(F90,Ref_경험치테이블_직업경험치,1),2)),2)*100,0)
&amp;"%)"</f>
        <v>47 (87%)</v>
      </c>
      <c r="F90" s="181">
        <f t="shared" si="64"/>
        <v>1577070</v>
      </c>
      <c r="G90" s="285">
        <f t="shared" si="74"/>
        <v>28935</v>
      </c>
      <c r="H90" s="165">
        <v>37500</v>
      </c>
      <c r="I90" s="213" t="str" cm="1">
        <f t="array" ref="I90">IFERROR(INDEX(Ref_경험치테이블_List,MATCH(J90,Ref_경험치테이블_일반경험치,1)+1,1),1)&amp;" ("&amp;
IFERROR(ROUND((J90-INDEX(Ref_경험치테이블_List,MATCH(J90,Ref_경험치테이블_일반경험치,1),3))/(INDEX(Ref_경험치테이블_List,MATCH(J90,Ref_경험치테이블_일반경험치,1)+1,3)-INDEX(Ref_경험치테이블_List,MATCH(J90,Ref_경험치테이블_일반경험치,1),3)),2)*100,0)
&amp;"%)"</f>
        <v>47 (20%)</v>
      </c>
      <c r="J90" s="214">
        <f t="shared" si="65"/>
        <v>1380777</v>
      </c>
      <c r="K90" s="223">
        <v>24025</v>
      </c>
      <c r="L90" s="153"/>
      <c r="M90" s="77" t="s">
        <v>2943</v>
      </c>
      <c r="N90" s="77">
        <v>2</v>
      </c>
      <c r="O90" s="150" t="str">
        <f t="shared" si="77"/>
        <v>특정 몬스터 처치 수</v>
      </c>
      <c r="P90" s="138" t="str">
        <f t="shared" si="78"/>
        <v>monster_id / count</v>
      </c>
      <c r="Q90" s="151">
        <f>IF(N90=2,INDEX(Ref_스테이지테이블_List,MATCH(B90,Ref_스테이지테이블_Row,0),9),IF(N90=42,INDEX(Ref_몬스터테이블_List,MATCH(INDEX(Ref_스테이지테이블_List,MATCH(B90,Ref_스테이지테이블_Row,0),30),Ref_몬스터테이블_Row,0),4),IF(N90=14,INDEX(Ref_스테이지테이블_List,MATCH(B90,Ref_스테이지테이블_Row,0),38),"문제있")))</f>
        <v>54014</v>
      </c>
      <c r="R90" s="157">
        <f t="shared" si="63"/>
        <v>0</v>
      </c>
      <c r="S90" s="149">
        <v>1</v>
      </c>
      <c r="T90" s="157" t="str">
        <f t="shared" ref="T90" si="81">IF(OR(N90=2,N90=42,N90=65,N90=14),"모험","-")</f>
        <v>모험</v>
      </c>
      <c r="U90" s="161" t="str">
        <f t="shared" si="79"/>
        <v>모험 / 스테이지 id</v>
      </c>
      <c r="V90" s="157">
        <f t="shared" si="76"/>
        <v>17</v>
      </c>
      <c r="W90" s="75" t="s">
        <v>4</v>
      </c>
      <c r="X90" s="157" t="s">
        <v>672</v>
      </c>
      <c r="Y90" s="157">
        <v>0</v>
      </c>
      <c r="Z90" s="157">
        <v>0</v>
      </c>
      <c r="AA90" s="157">
        <f t="shared" si="60"/>
        <v>0</v>
      </c>
      <c r="AB90" s="75" t="s">
        <v>672</v>
      </c>
      <c r="AC90" s="75">
        <v>0</v>
      </c>
      <c r="AD90" s="75">
        <v>0</v>
      </c>
      <c r="AE90" s="75">
        <f t="shared" si="80"/>
        <v>0</v>
      </c>
    </row>
    <row r="91" spans="1:31" x14ac:dyDescent="0.3">
      <c r="A91" s="283">
        <f t="shared" si="62"/>
        <v>90</v>
      </c>
      <c r="B91" s="83">
        <f>COUNTIF($N$1:N90,2)+1</f>
        <v>18</v>
      </c>
      <c r="C91" s="75" t="e">
        <f>VLOOKUP(B91,#REF!,3)</f>
        <v>#REF!</v>
      </c>
      <c r="D91" s="193" t="e">
        <f>VLOOKUP(B91,#REF!,5)</f>
        <v>#REF!</v>
      </c>
      <c r="E91" s="193" t="str" cm="1">
        <f t="array" ref="E91">IFERROR(INDEX(Ref_경험치테이블_List,MATCH(F91,Ref_경험치테이블_직업경험치,1)+1,1),1) &amp; " (" &amp;
IFERROR(ROUND((F91-INDEX(Ref_경험치테이블_List,MATCH(F91,Ref_경험치테이블_직업경험치,1),2))/(INDEX(Ref_경험치테이블_List,MATCH(F91,Ref_경험치테이블_직업경험치,1)+1,2)-INDEX(Ref_경험치테이블_List,MATCH(F91,Ref_경험치테이블_직업경험치,1),2)),2)*100,0)
&amp;"%)"</f>
        <v>48 (17%)</v>
      </c>
      <c r="F91" s="181">
        <f t="shared" si="64"/>
        <v>1606455</v>
      </c>
      <c r="G91" s="285">
        <f t="shared" si="74"/>
        <v>29385</v>
      </c>
      <c r="H91" s="165">
        <v>0</v>
      </c>
      <c r="I91" s="213" t="str" cm="1">
        <f t="array" ref="I91">IFERROR(INDEX(Ref_경험치테이블_List,MATCH(J91,Ref_경험치테이블_일반경험치,1)+1,1),1)&amp;" ("&amp;
IFERROR(ROUND((J91-INDEX(Ref_경험치테이블_List,MATCH(J91,Ref_경험치테이블_일반경험치,1),3))/(INDEX(Ref_경험치테이블_List,MATCH(J91,Ref_경험치테이블_일반경험치,1)+1,3)-INDEX(Ref_경험치테이블_List,MATCH(J91,Ref_경험치테이블_일반경험치,1),3)),2)*100,0)
&amp;"%)"</f>
        <v>47 (51%)</v>
      </c>
      <c r="J91" s="214">
        <f t="shared" si="65"/>
        <v>1404821</v>
      </c>
      <c r="K91" s="223">
        <v>24044</v>
      </c>
      <c r="L91" s="153"/>
      <c r="M91" s="77" t="s">
        <v>2944</v>
      </c>
      <c r="N91" s="77">
        <v>42</v>
      </c>
      <c r="O91" s="150" t="str">
        <f t="shared" si="77"/>
        <v>특정 몬스터 그룹 처치 수</v>
      </c>
      <c r="P91" s="138" t="str">
        <f t="shared" si="78"/>
        <v>monster_group / count</v>
      </c>
      <c r="Q91" s="151">
        <f>IF(N91=2,INDEX(Ref_스테이지테이블_List,MATCH(B91,Ref_스테이지테이블_Row,0),9),IF(N91=42,INDEX(Ref_몬스터테이블_List,MATCH(INDEX(Ref_스테이지테이블_List,MATCH(B91,Ref_스테이지테이블_Row,0),30),Ref_몬스터테이블_Row,0),4),IF(N91=14,INDEX(Ref_스테이지테이블_List,MATCH(B91,Ref_스테이지테이블_Row,0),38),"문제있")))</f>
        <v>53</v>
      </c>
      <c r="R91" s="157" t="str">
        <f t="shared" si="63"/>
        <v>소형</v>
      </c>
      <c r="S91" s="182">
        <f>INDEX(Ref!$GK$1:$GN$73,MATCH(B91,Ref!$GK$1:$GK$73,0),MATCH(R91,Ref!$GK$1:$GN$1,0))</f>
        <v>450</v>
      </c>
      <c r="T91" s="157" t="str">
        <f>IF(OR(N91=2,N91=42,N91=65,N91=14),"모험","-")</f>
        <v>모험</v>
      </c>
      <c r="U91" s="161" t="str">
        <f t="shared" si="79"/>
        <v>모험 / 스테이지 id</v>
      </c>
      <c r="V91" s="157">
        <f t="shared" si="76"/>
        <v>18</v>
      </c>
      <c r="W91" s="75" t="s">
        <v>4</v>
      </c>
      <c r="X91" s="157" t="s">
        <v>2620</v>
      </c>
      <c r="Y91" s="157">
        <v>84017</v>
      </c>
      <c r="Z91" s="157">
        <v>1</v>
      </c>
      <c r="AA91" s="157" t="str">
        <f t="shared" si="60"/>
        <v>집중 포션</v>
      </c>
      <c r="AB91" s="75" t="s">
        <v>672</v>
      </c>
      <c r="AC91" s="75">
        <v>0</v>
      </c>
      <c r="AD91" s="75">
        <v>0</v>
      </c>
      <c r="AE91" s="75">
        <f t="shared" si="80"/>
        <v>0</v>
      </c>
    </row>
    <row r="92" spans="1:31" x14ac:dyDescent="0.3">
      <c r="A92" s="283">
        <f t="shared" si="62"/>
        <v>91</v>
      </c>
      <c r="B92" s="83">
        <f>COUNTIF($N$1:N91,2)+1</f>
        <v>18</v>
      </c>
      <c r="C92" s="75" t="e">
        <f>VLOOKUP(B92,#REF!,3)</f>
        <v>#REF!</v>
      </c>
      <c r="D92" s="193" t="e">
        <f>VLOOKUP(B92,#REF!,5)</f>
        <v>#REF!</v>
      </c>
      <c r="E92" s="193" t="str" cm="1">
        <f t="array" ref="E92">IFERROR(INDEX(Ref_경험치테이블_List,MATCH(F92,Ref_경험치테이블_직업경험치,1)+1,1),1) &amp; " (" &amp;
IFERROR(ROUND((F92-INDEX(Ref_경험치테이블_List,MATCH(F92,Ref_경험치테이블_직업경험치,1),2))/(INDEX(Ref_경험치테이블_List,MATCH(F92,Ref_경험치테이블_직업경험치,1)+1,2)-INDEX(Ref_경험치테이블_List,MATCH(F92,Ref_경험치테이블_직업경험치,1),2)),2)*100,0)
&amp;"%)"</f>
        <v>48 (47%)</v>
      </c>
      <c r="F92" s="181">
        <f t="shared" si="64"/>
        <v>1636295</v>
      </c>
      <c r="G92" s="285">
        <f t="shared" si="74"/>
        <v>29840</v>
      </c>
      <c r="H92" s="165">
        <v>0</v>
      </c>
      <c r="I92" s="213" t="str" cm="1">
        <f t="array" ref="I92">IFERROR(INDEX(Ref_경험치테이블_List,MATCH(J92,Ref_경험치테이블_일반경험치,1)+1,1),1)&amp;" ("&amp;
IFERROR(ROUND((J92-INDEX(Ref_경험치테이블_List,MATCH(J92,Ref_경험치테이블_일반경험치,1),3))/(INDEX(Ref_경험치테이블_List,MATCH(J92,Ref_경험치테이블_일반경험치,1)+1,3)-INDEX(Ref_경험치테이블_List,MATCH(J92,Ref_경험치테이블_일반경험치,1),3)),2)*100,0)
&amp;"%)"</f>
        <v>47 (81%)</v>
      </c>
      <c r="J92" s="214">
        <f t="shared" si="65"/>
        <v>1428883</v>
      </c>
      <c r="K92" s="223">
        <v>24062</v>
      </c>
      <c r="L92" s="153"/>
      <c r="M92" s="77" t="s">
        <v>2749</v>
      </c>
      <c r="N92" s="77">
        <v>70</v>
      </c>
      <c r="O92" s="150" t="str">
        <f t="shared" si="77"/>
        <v>카드 특정 강화도 도달</v>
      </c>
      <c r="P92" s="138" t="str">
        <f t="shared" si="78"/>
        <v>level / count(1)</v>
      </c>
      <c r="Q92" s="77">
        <v>30</v>
      </c>
      <c r="R92" s="157">
        <f t="shared" si="63"/>
        <v>0</v>
      </c>
      <c r="S92" s="149">
        <v>1</v>
      </c>
      <c r="T92" s="157" t="s">
        <v>2879</v>
      </c>
      <c r="U92" s="161" t="str">
        <f t="shared" si="79"/>
        <v>가방 / 0(장비), 1(카드), 2(재료), 3(소비), 4(상자)</v>
      </c>
      <c r="V92" s="157">
        <f t="shared" si="76"/>
        <v>0</v>
      </c>
      <c r="W92" s="75" t="s">
        <v>4</v>
      </c>
      <c r="X92" s="157" t="s">
        <v>672</v>
      </c>
      <c r="Y92" s="157">
        <v>0</v>
      </c>
      <c r="Z92" s="157">
        <v>0</v>
      </c>
      <c r="AA92" s="157">
        <f t="shared" si="60"/>
        <v>0</v>
      </c>
      <c r="AB92" s="75" t="s">
        <v>672</v>
      </c>
      <c r="AC92" s="75">
        <v>0</v>
      </c>
      <c r="AD92" s="75">
        <v>0</v>
      </c>
      <c r="AE92" s="75">
        <f t="shared" si="80"/>
        <v>0</v>
      </c>
    </row>
    <row r="93" spans="1:31" x14ac:dyDescent="0.3">
      <c r="A93" s="283">
        <f t="shared" si="62"/>
        <v>92</v>
      </c>
      <c r="B93" s="83">
        <f>COUNTIF($N$1:N92,2)+1</f>
        <v>18</v>
      </c>
      <c r="C93" s="75" t="e">
        <f>VLOOKUP(B93,#REF!,3)</f>
        <v>#REF!</v>
      </c>
      <c r="D93" s="193" t="e">
        <f>VLOOKUP(B93,#REF!,5)</f>
        <v>#REF!</v>
      </c>
      <c r="E93" s="193" t="str" cm="1">
        <f t="array" ref="E93">IFERROR(INDEX(Ref_경험치테이블_List,MATCH(F93,Ref_경험치테이블_직업경험치,1)+1,1),1) &amp; " (" &amp;
IFERROR(ROUND((F93-INDEX(Ref_경험치테이블_List,MATCH(F93,Ref_경험치테이블_직업경험치,1),2))/(INDEX(Ref_경험치테이블_List,MATCH(F93,Ref_경험치테이블_직업경험치,1)+1,2)-INDEX(Ref_경험치테이블_List,MATCH(F93,Ref_경험치테이블_직업경험치,1),2)),2)*100,0)
&amp;"%)"</f>
        <v>48 (77%)</v>
      </c>
      <c r="F93" s="181">
        <f t="shared" si="64"/>
        <v>1666595</v>
      </c>
      <c r="G93" s="285">
        <f t="shared" si="74"/>
        <v>30300</v>
      </c>
      <c r="H93" s="165">
        <v>0</v>
      </c>
      <c r="I93" s="213" t="str" cm="1">
        <f t="array" ref="I93">IFERROR(INDEX(Ref_경험치테이블_List,MATCH(J93,Ref_경험치테이블_일반경험치,1)+1,1),1)&amp;" ("&amp;
IFERROR(ROUND((J93-INDEX(Ref_경험치테이블_List,MATCH(J93,Ref_경험치테이블_일반경험치,1),3))/(INDEX(Ref_경험치테이블_List,MATCH(J93,Ref_경험치테이블_일반경험치,1)+1,3)-INDEX(Ref_경험치테이블_List,MATCH(J93,Ref_경험치테이블_일반경험치,1),3)),2)*100,0)
&amp;"%)"</f>
        <v>48 (11%)</v>
      </c>
      <c r="J93" s="214">
        <f t="shared" si="65"/>
        <v>1452964</v>
      </c>
      <c r="K93" s="223">
        <v>24081</v>
      </c>
      <c r="L93" s="153"/>
      <c r="M93" s="77" t="s">
        <v>2466</v>
      </c>
      <c r="N93" s="77">
        <v>65</v>
      </c>
      <c r="O93" s="150" t="str">
        <f t="shared" si="77"/>
        <v>특정 필드에서 MVP 처치 횟수</v>
      </c>
      <c r="P93" s="138" t="str">
        <f t="shared" si="78"/>
        <v>stage id / count</v>
      </c>
      <c r="Q93" s="77">
        <v>18</v>
      </c>
      <c r="R93" s="157">
        <f t="shared" si="63"/>
        <v>0</v>
      </c>
      <c r="S93" s="149">
        <v>2</v>
      </c>
      <c r="T93" s="157" t="str">
        <f>IF(OR(N93=2,N93=42,N93=65,N93=14),"모험","-")</f>
        <v>모험</v>
      </c>
      <c r="U93" s="161" t="str">
        <f t="shared" si="79"/>
        <v>모험 / 스테이지 id</v>
      </c>
      <c r="V93" s="157">
        <f t="shared" si="76"/>
        <v>18</v>
      </c>
      <c r="W93" s="75" t="s">
        <v>4</v>
      </c>
      <c r="X93" s="157" t="s">
        <v>672</v>
      </c>
      <c r="Y93" s="157">
        <v>0</v>
      </c>
      <c r="Z93" s="157">
        <v>0</v>
      </c>
      <c r="AA93" s="157">
        <f t="shared" si="60"/>
        <v>0</v>
      </c>
      <c r="AB93" s="75" t="s">
        <v>672</v>
      </c>
      <c r="AC93" s="75">
        <v>0</v>
      </c>
      <c r="AD93" s="75">
        <v>0</v>
      </c>
      <c r="AE93" s="75">
        <f t="shared" si="80"/>
        <v>0</v>
      </c>
    </row>
    <row r="94" spans="1:31" x14ac:dyDescent="0.3">
      <c r="A94" s="283">
        <f t="shared" si="62"/>
        <v>93</v>
      </c>
      <c r="B94" s="83">
        <f>COUNTIF($N$1:N93,2)+1</f>
        <v>18</v>
      </c>
      <c r="C94" s="75" t="e">
        <f>VLOOKUP(B94,#REF!,3)</f>
        <v>#REF!</v>
      </c>
      <c r="D94" s="193" t="e">
        <f>VLOOKUP(B94,#REF!,5)</f>
        <v>#REF!</v>
      </c>
      <c r="E94" s="193" t="str" cm="1">
        <f t="array" ref="E94">IFERROR(INDEX(Ref_경험치테이블_List,MATCH(F94,Ref_경험치테이블_직업경험치,1)+1,1),1) &amp; " (" &amp;
IFERROR(ROUND((F94-INDEX(Ref_경험치테이블_List,MATCH(F94,Ref_경험치테이블_직업경험치,1),2))/(INDEX(Ref_경험치테이블_List,MATCH(F94,Ref_경험치테이블_직업경험치,1)+1,2)-INDEX(Ref_경험치테이블_List,MATCH(F94,Ref_경험치테이블_직업경험치,1),2)),2)*100,0)
&amp;"%)"</f>
        <v>49 (7%)</v>
      </c>
      <c r="F94" s="181">
        <f t="shared" si="64"/>
        <v>1696910</v>
      </c>
      <c r="G94" s="165">
        <f t="shared" si="54"/>
        <v>30315</v>
      </c>
      <c r="H94" s="165">
        <v>0</v>
      </c>
      <c r="I94" s="213" t="str" cm="1">
        <f t="array" ref="I94">IFERROR(INDEX(Ref_경험치테이블_List,MATCH(J94,Ref_경험치테이블_일반경험치,1)+1,1),1)&amp;" ("&amp;
IFERROR(ROUND((J94-INDEX(Ref_경험치테이블_List,MATCH(J94,Ref_경험치테이블_일반경험치,1),3))/(INDEX(Ref_경험치테이블_List,MATCH(J94,Ref_경험치테이블_일반경험치,1)+1,3)-INDEX(Ref_경험치테이블_List,MATCH(J94,Ref_경험치테이블_일반경험치,1),3)),2)*100,0)
&amp;"%)"</f>
        <v>48 (40%)</v>
      </c>
      <c r="J94" s="214">
        <f t="shared" si="65"/>
        <v>1477064</v>
      </c>
      <c r="K94" s="223">
        <v>24100</v>
      </c>
      <c r="L94" s="154"/>
      <c r="M94" s="77" t="s">
        <v>2926</v>
      </c>
      <c r="N94" s="77">
        <v>76</v>
      </c>
      <c r="O94" s="150" t="str">
        <f t="shared" si="77"/>
        <v>특정 챕터 듀얼 보상 받기 횟수</v>
      </c>
      <c r="P94" s="138" t="str">
        <f t="shared" si="78"/>
        <v>chapter id / count</v>
      </c>
      <c r="Q94" s="77">
        <v>2</v>
      </c>
      <c r="R94" s="157">
        <f t="shared" si="63"/>
        <v>0</v>
      </c>
      <c r="S94" s="149">
        <v>1</v>
      </c>
      <c r="T94" s="157" t="s">
        <v>2849</v>
      </c>
      <c r="U94" s="161" t="str">
        <f t="shared" si="79"/>
        <v>듀얼 / 챕터 id</v>
      </c>
      <c r="V94" s="157">
        <v>2</v>
      </c>
      <c r="W94" s="75" t="s">
        <v>4</v>
      </c>
      <c r="X94" s="157" t="s">
        <v>672</v>
      </c>
      <c r="Y94" s="157">
        <v>0</v>
      </c>
      <c r="Z94" s="157">
        <v>0</v>
      </c>
      <c r="AA94" s="157">
        <f t="shared" si="60"/>
        <v>0</v>
      </c>
      <c r="AB94" s="75" t="s">
        <v>672</v>
      </c>
      <c r="AC94" s="75">
        <v>0</v>
      </c>
      <c r="AD94" s="75">
        <v>0</v>
      </c>
      <c r="AE94" s="75">
        <f t="shared" si="80"/>
        <v>0</v>
      </c>
    </row>
    <row r="95" spans="1:31" x14ac:dyDescent="0.3">
      <c r="A95" s="283">
        <f t="shared" si="62"/>
        <v>94</v>
      </c>
      <c r="B95" s="83">
        <f>COUNTIF($N$1:N94,2)+1</f>
        <v>18</v>
      </c>
      <c r="C95" s="75" t="e">
        <f>VLOOKUP(B95,#REF!,3)</f>
        <v>#REF!</v>
      </c>
      <c r="D95" s="193" t="e">
        <f>VLOOKUP(B95,#REF!,5)</f>
        <v>#REF!</v>
      </c>
      <c r="E95" s="193" t="str" cm="1">
        <f t="array" ref="E95">IFERROR(INDEX(Ref_경험치테이블_List,MATCH(F95,Ref_경험치테이블_직업경험치,1)+1,1),1) &amp; " (" &amp;
IFERROR(ROUND((F95-INDEX(Ref_경험치테이블_List,MATCH(F95,Ref_경험치테이블_직업경험치,1),2))/(INDEX(Ref_경험치테이블_List,MATCH(F95,Ref_경험치테이블_직업경험치,1)+1,2)-INDEX(Ref_경험치테이블_List,MATCH(F95,Ref_경험치테이블_직업경험치,1),2)),2)*100,0)
&amp;"%)"</f>
        <v>49 (74%)</v>
      </c>
      <c r="F95" s="181">
        <f t="shared" si="64"/>
        <v>1767240</v>
      </c>
      <c r="G95" s="165">
        <f t="shared" si="54"/>
        <v>30330</v>
      </c>
      <c r="H95" s="165">
        <v>40000</v>
      </c>
      <c r="I95" s="213" t="str" cm="1">
        <f t="array" ref="I95">IFERROR(INDEX(Ref_경험치테이블_List,MATCH(J95,Ref_경험치테이블_일반경험치,1)+1,1),1)&amp;" ("&amp;
IFERROR(ROUND((J95-INDEX(Ref_경험치테이블_List,MATCH(J95,Ref_경험치테이블_일반경험치,1),3))/(INDEX(Ref_경험치테이블_List,MATCH(J95,Ref_경험치테이블_일반경험치,1)+1,3)-INDEX(Ref_경험치테이블_List,MATCH(J95,Ref_경험치테이블_일반경험치,1),3)),2)*100,0)
&amp;"%)"</f>
        <v>48 (69%)</v>
      </c>
      <c r="J95" s="214">
        <f t="shared" si="65"/>
        <v>1501183</v>
      </c>
      <c r="K95" s="223">
        <v>24119</v>
      </c>
      <c r="L95" s="153"/>
      <c r="M95" s="77" t="s">
        <v>2946</v>
      </c>
      <c r="N95" s="77">
        <v>2</v>
      </c>
      <c r="O95" s="150" t="str">
        <f t="shared" si="77"/>
        <v>특정 몬스터 처치 수</v>
      </c>
      <c r="P95" s="138" t="str">
        <f t="shared" si="78"/>
        <v>monster_id / count</v>
      </c>
      <c r="Q95" s="151">
        <f>IF(N95=2,INDEX(Ref_스테이지테이블_List,MATCH(B95,Ref_스테이지테이블_Row,0),9),IF(N95=42,INDEX(Ref_몬스터테이블_List,MATCH(INDEX(Ref_스테이지테이블_List,MATCH(B95,Ref_스테이지테이블_Row,0),30),Ref_몬스터테이블_Row,0),4),IF(N95=14,INDEX(Ref_스테이지테이블_List,MATCH(B95,Ref_스테이지테이블_Row,0),38),"문제있")))</f>
        <v>54053</v>
      </c>
      <c r="R95" s="157">
        <f t="shared" si="63"/>
        <v>0</v>
      </c>
      <c r="S95" s="149">
        <v>1</v>
      </c>
      <c r="T95" s="157" t="str">
        <f>IF(OR(N95=2,N95=42,N95=65,N95=14),"모험","-")</f>
        <v>모험</v>
      </c>
      <c r="U95" s="161" t="str">
        <f t="shared" si="79"/>
        <v>모험 / 스테이지 id</v>
      </c>
      <c r="V95" s="157">
        <f>IF(OR(N95=2,N95=42,N95=65,N95=14),B95,0)</f>
        <v>18</v>
      </c>
      <c r="W95" s="75" t="s">
        <v>4</v>
      </c>
      <c r="X95" s="157" t="s">
        <v>3322</v>
      </c>
      <c r="Y95" s="157">
        <v>1</v>
      </c>
      <c r="Z95" s="157">
        <v>0</v>
      </c>
      <c r="AA95" s="157">
        <f t="shared" si="60"/>
        <v>0</v>
      </c>
      <c r="AB95" s="75" t="s">
        <v>672</v>
      </c>
      <c r="AC95" s="75">
        <v>0</v>
      </c>
      <c r="AD95" s="75">
        <v>0</v>
      </c>
      <c r="AE95" s="75">
        <f t="shared" si="80"/>
        <v>0</v>
      </c>
    </row>
    <row r="96" spans="1:31" x14ac:dyDescent="0.3">
      <c r="A96" s="283">
        <f t="shared" si="62"/>
        <v>95</v>
      </c>
      <c r="B96" s="83">
        <f>COUNTIF($N$1:N95,2)+1</f>
        <v>19</v>
      </c>
      <c r="C96" s="75" t="e">
        <f>VLOOKUP(B96,#REF!,3)</f>
        <v>#REF!</v>
      </c>
      <c r="D96" s="193" t="e">
        <f>VLOOKUP(B96,#REF!,5)</f>
        <v>#REF!</v>
      </c>
      <c r="E96" s="193" t="str" cm="1">
        <f t="array" ref="E96">IFERROR(INDEX(Ref_경험치테이블_List,MATCH(F96,Ref_경험치테이블_직업경험치,1)+1,1),1) &amp; " (" &amp;
IFERROR(ROUND((F96-INDEX(Ref_경험치테이블_List,MATCH(F96,Ref_경험치테이블_직업경험치,1),2))/(INDEX(Ref_경험치테이블_List,MATCH(F96,Ref_경험치테이블_직업경험치,1)+1,2)-INDEX(Ref_경험치테이블_List,MATCH(F96,Ref_경험치테이블_직업경험치,1),2)),2)*100,0)
&amp;"%)"</f>
        <v>50 (2%)</v>
      </c>
      <c r="F96" s="181">
        <f t="shared" si="64"/>
        <v>1797585</v>
      </c>
      <c r="G96" s="165">
        <f t="shared" si="54"/>
        <v>30345</v>
      </c>
      <c r="H96" s="165">
        <v>0</v>
      </c>
      <c r="I96" s="213" t="str" cm="1">
        <f t="array" ref="I96">IFERROR(INDEX(Ref_경험치테이블_List,MATCH(J96,Ref_경험치테이블_일반경험치,1)+1,1),1)&amp;" ("&amp;
IFERROR(ROUND((J96-INDEX(Ref_경험치테이블_List,MATCH(J96,Ref_경험치테이블_일반경험치,1),3))/(INDEX(Ref_경험치테이블_List,MATCH(J96,Ref_경험치테이블_일반경험치,1)+1,3)-INDEX(Ref_경험치테이블_List,MATCH(J96,Ref_경험치테이블_일반경험치,1),3)),2)*100,0)
&amp;"%)"</f>
        <v>48 (98%)</v>
      </c>
      <c r="J96" s="214">
        <f t="shared" si="65"/>
        <v>1525321</v>
      </c>
      <c r="K96" s="223">
        <v>24138</v>
      </c>
      <c r="M96" s="77" t="s">
        <v>2947</v>
      </c>
      <c r="N96" s="77">
        <v>42</v>
      </c>
      <c r="O96" s="150" t="str">
        <f t="shared" si="77"/>
        <v>특정 몬스터 그룹 처치 수</v>
      </c>
      <c r="P96" s="138" t="str">
        <f t="shared" si="78"/>
        <v>monster_group / count</v>
      </c>
      <c r="Q96" s="151">
        <f>IF(N96=2,INDEX(Ref_스테이지테이블_List,MATCH(B96,Ref_스테이지테이블_Row,0),9),IF(N96=42,INDEX(Ref_몬스터테이블_List,MATCH(INDEX(Ref_스테이지테이블_List,MATCH(B96,Ref_스테이지테이블_Row,0),30),Ref_몬스터테이블_Row,0),4),IF(N96=14,INDEX(Ref_스테이지테이블_List,MATCH(B96,Ref_스테이지테이블_Row,0),38),"문제있")))</f>
        <v>19</v>
      </c>
      <c r="R96" s="157" t="str">
        <f t="shared" si="63"/>
        <v>중형</v>
      </c>
      <c r="S96" s="182">
        <f>INDEX(Ref!$GK$1:$GN$73,MATCH(B96,Ref!$GK$1:$GK$73,0),MATCH(R96,Ref!$GK$1:$GN$1,0))</f>
        <v>380</v>
      </c>
      <c r="T96" s="157" t="str">
        <f>IF(OR(N96=2,N96=42,N96=65,N96=14),"모험","-")</f>
        <v>모험</v>
      </c>
      <c r="U96" s="161" t="str">
        <f t="shared" si="79"/>
        <v>모험 / 스테이지 id</v>
      </c>
      <c r="V96" s="157">
        <f>IF(OR(N96=2,N96=42,N96=65,N96=14),B96,0)</f>
        <v>19</v>
      </c>
      <c r="W96" s="75" t="s">
        <v>4</v>
      </c>
      <c r="X96" s="157" t="s">
        <v>2617</v>
      </c>
      <c r="Y96" s="157">
        <v>84015</v>
      </c>
      <c r="Z96" s="157">
        <v>1</v>
      </c>
      <c r="AA96" s="157" t="str">
        <f t="shared" si="60"/>
        <v>풍선껌</v>
      </c>
      <c r="AB96" s="75" t="s">
        <v>672</v>
      </c>
      <c r="AC96" s="75">
        <v>0</v>
      </c>
      <c r="AD96" s="75">
        <v>0</v>
      </c>
      <c r="AE96" s="75">
        <f t="shared" si="80"/>
        <v>0</v>
      </c>
    </row>
    <row r="97" spans="1:31" x14ac:dyDescent="0.3">
      <c r="A97" s="283">
        <f t="shared" si="62"/>
        <v>96</v>
      </c>
      <c r="B97" s="83">
        <f>COUNTIF($N$1:N96,2)+1</f>
        <v>19</v>
      </c>
      <c r="C97" s="75" t="e">
        <f>VLOOKUP(B97,#REF!,3)</f>
        <v>#REF!</v>
      </c>
      <c r="D97" s="193" t="e">
        <f>VLOOKUP(B97,#REF!,5)</f>
        <v>#REF!</v>
      </c>
      <c r="E97" s="193" t="str" cm="1">
        <f t="array" ref="E97">IFERROR(INDEX(Ref_경험치테이블_List,MATCH(F97,Ref_경험치테이블_직업경험치,1)+1,1),1) &amp; " (" &amp;
IFERROR(ROUND((F97-INDEX(Ref_경험치테이블_List,MATCH(F97,Ref_경험치테이블_직업경험치,1),2))/(INDEX(Ref_경험치테이블_List,MATCH(F97,Ref_경험치테이블_직업경험치,1)+1,2)-INDEX(Ref_경험치테이블_List,MATCH(F97,Ref_경험치테이블_직업경험치,1),2)),2)*100,0)
&amp;"%)"</f>
        <v>50 (30%)</v>
      </c>
      <c r="F97" s="181">
        <f t="shared" si="64"/>
        <v>1827945</v>
      </c>
      <c r="G97" s="165">
        <f t="shared" si="54"/>
        <v>30360</v>
      </c>
      <c r="H97" s="165">
        <v>0</v>
      </c>
      <c r="I97" s="213" t="str" cm="1">
        <f t="array" ref="I97">IFERROR(INDEX(Ref_경험치테이블_List,MATCH(J97,Ref_경험치테이블_일반경험치,1)+1,1),1)&amp;" ("&amp;
IFERROR(ROUND((J97-INDEX(Ref_경험치테이블_List,MATCH(J97,Ref_경험치테이블_일반경험치,1),3))/(INDEX(Ref_경험치테이블_List,MATCH(J97,Ref_경험치테이블_일반경험치,1)+1,3)-INDEX(Ref_경험치테이블_List,MATCH(J97,Ref_경험치테이블_일반경험치,1),3)),2)*100,0)
&amp;"%)"</f>
        <v>49 (25%)</v>
      </c>
      <c r="J97" s="214">
        <f t="shared" si="65"/>
        <v>1549477</v>
      </c>
      <c r="K97" s="223">
        <v>24156</v>
      </c>
      <c r="L97" s="222" t="s">
        <v>9268</v>
      </c>
      <c r="M97" s="77" t="s">
        <v>9246</v>
      </c>
      <c r="N97" s="77">
        <v>74</v>
      </c>
      <c r="O97" s="150" t="str">
        <f t="shared" si="77"/>
        <v>특정 타입 던전 입장 횟수</v>
      </c>
      <c r="P97" s="138" t="str">
        <f t="shared" si="78"/>
        <v>dungeon_type / count</v>
      </c>
      <c r="Q97" s="77">
        <v>6</v>
      </c>
      <c r="R97" s="157">
        <f t="shared" si="63"/>
        <v>0</v>
      </c>
      <c r="S97" s="149">
        <v>1</v>
      </c>
      <c r="T97" s="157" t="s">
        <v>2872</v>
      </c>
      <c r="U97" s="161" t="str">
        <f t="shared" si="79"/>
        <v>던전 / 0(던전), 1(제니), 2(경험치), 3(무공), 4(비습), 5(중앙실), 6(펫테이밍)</v>
      </c>
      <c r="V97" s="157">
        <v>5</v>
      </c>
      <c r="W97" s="75" t="s">
        <v>4</v>
      </c>
      <c r="X97" s="157" t="s">
        <v>672</v>
      </c>
      <c r="Y97" s="157">
        <v>0</v>
      </c>
      <c r="Z97" s="157">
        <v>0</v>
      </c>
      <c r="AA97" s="157">
        <f t="shared" si="60"/>
        <v>0</v>
      </c>
      <c r="AB97" s="75" t="s">
        <v>672</v>
      </c>
      <c r="AC97" s="75">
        <v>0</v>
      </c>
      <c r="AD97" s="75">
        <v>0</v>
      </c>
      <c r="AE97" s="75">
        <f t="shared" si="80"/>
        <v>0</v>
      </c>
    </row>
    <row r="98" spans="1:31" x14ac:dyDescent="0.3">
      <c r="A98" s="283">
        <f t="shared" si="62"/>
        <v>97</v>
      </c>
      <c r="B98" s="83">
        <f>COUNTIF($N$1:N97,2)+1</f>
        <v>19</v>
      </c>
      <c r="C98" s="75" t="e">
        <f>VLOOKUP(B98,#REF!,3)</f>
        <v>#REF!</v>
      </c>
      <c r="D98" s="193" t="e">
        <f>VLOOKUP(B98,#REF!,5)</f>
        <v>#REF!</v>
      </c>
      <c r="E98" s="193" t="str" cm="1">
        <f t="array" ref="E98">IFERROR(INDEX(Ref_경험치테이블_List,MATCH(F98,Ref_경험치테이블_직업경험치,1)+1,1),1) &amp; " (" &amp;
IFERROR(ROUND((F98-INDEX(Ref_경험치테이블_List,MATCH(F98,Ref_경험치테이블_직업경험치,1),2))/(INDEX(Ref_경험치테이블_List,MATCH(F98,Ref_경험치테이블_직업경험치,1)+1,2)-INDEX(Ref_경험치테이블_List,MATCH(F98,Ref_경험치테이블_직업경험치,1),2)),2)*100,0)
&amp;"%)"</f>
        <v>50 (57%)</v>
      </c>
      <c r="F98" s="181">
        <f t="shared" si="64"/>
        <v>1858320</v>
      </c>
      <c r="G98" s="165">
        <f t="shared" si="54"/>
        <v>30375</v>
      </c>
      <c r="H98" s="165">
        <v>0</v>
      </c>
      <c r="I98" s="213" t="str" cm="1">
        <f t="array" ref="I98">IFERROR(INDEX(Ref_경험치테이블_List,MATCH(J98,Ref_경험치테이블_일반경험치,1)+1,1),1)&amp;" ("&amp;
IFERROR(ROUND((J98-INDEX(Ref_경험치테이블_List,MATCH(J98,Ref_경험치테이블_일반경험치,1),3))/(INDEX(Ref_경험치테이블_List,MATCH(J98,Ref_경험치테이블_일반경험치,1)+1,3)-INDEX(Ref_경험치테이블_List,MATCH(J98,Ref_경험치테이블_일반경험치,1),3)),2)*100,0)
&amp;"%)"</f>
        <v>49 (52%)</v>
      </c>
      <c r="J98" s="214">
        <f t="shared" si="65"/>
        <v>1573652</v>
      </c>
      <c r="K98" s="223">
        <v>24175</v>
      </c>
      <c r="M98" s="77" t="s">
        <v>8449</v>
      </c>
      <c r="N98" s="77">
        <v>14</v>
      </c>
      <c r="O98" s="150" t="str">
        <f t="shared" si="77"/>
        <v>특정 아이템 획득 수</v>
      </c>
      <c r="P98" s="138" t="str">
        <f t="shared" si="78"/>
        <v>item_id / count</v>
      </c>
      <c r="Q98" s="151">
        <f>IF(N98=2,INDEX(Ref_스테이지테이블_List,MATCH(B98,Ref_스테이지테이블_Row,0),9),IF(N98=42,INDEX(Ref_몬스터테이블_List,MATCH(INDEX(Ref_스테이지테이블_List,MATCH(B98,Ref_스테이지테이블_Row,0),30),Ref_몬스터테이블_Row,0),4),IF(N98=14,INDEX(Ref_스테이지테이블_List,MATCH(B98,Ref_스테이지테이블_Row,0),38),"문제있")))</f>
        <v>94004</v>
      </c>
      <c r="R98" s="157" t="str">
        <f t="shared" si="63"/>
        <v>고목나무의 진</v>
      </c>
      <c r="S98" s="149">
        <v>30</v>
      </c>
      <c r="T98" s="157" t="s">
        <v>598</v>
      </c>
      <c r="U98" s="161" t="str">
        <f t="shared" si="79"/>
        <v>모험 / 스테이지 id</v>
      </c>
      <c r="V98" s="157">
        <v>19</v>
      </c>
      <c r="W98" s="75" t="s">
        <v>4</v>
      </c>
      <c r="X98" s="157" t="s">
        <v>672</v>
      </c>
      <c r="Y98" s="157">
        <v>0</v>
      </c>
      <c r="Z98" s="157">
        <v>0</v>
      </c>
      <c r="AA98" s="157">
        <f t="shared" ref="AA98:AA124" si="82">IF(X98="아이템",IFERROR(VLOOKUP(Y98,Ref_아이템테이블_List,5,FALSE),"없는 아이템"),IF(X98="동료",IFERROR(VLOOKUP(Y98,Ref_동료테이블_List,5,FALSE),"없는 동료"),))</f>
        <v>0</v>
      </c>
      <c r="AB98" s="75" t="s">
        <v>672</v>
      </c>
      <c r="AC98" s="75">
        <v>0</v>
      </c>
      <c r="AD98" s="75">
        <v>0</v>
      </c>
      <c r="AE98" s="75">
        <f t="shared" si="80"/>
        <v>0</v>
      </c>
    </row>
    <row r="99" spans="1:31" x14ac:dyDescent="0.3">
      <c r="A99" s="283">
        <f t="shared" si="62"/>
        <v>98</v>
      </c>
      <c r="B99" s="83">
        <f>COUNTIF($N$1:N98,2)+1</f>
        <v>19</v>
      </c>
      <c r="C99" s="75" t="e">
        <f>VLOOKUP(B99,#REF!,3)</f>
        <v>#REF!</v>
      </c>
      <c r="D99" s="193" t="e">
        <f>VLOOKUP(B99,#REF!,5)</f>
        <v>#REF!</v>
      </c>
      <c r="E99" s="193" t="str" cm="1">
        <f t="array" ref="E99">IFERROR(INDEX(Ref_경험치테이블_List,MATCH(F99,Ref_경험치테이블_직업경험치,1)+1,1),1) &amp; " (" &amp;
IFERROR(ROUND((F99-INDEX(Ref_경험치테이블_List,MATCH(F99,Ref_경험치테이블_직업경험치,1),2))/(INDEX(Ref_경험치테이블_List,MATCH(F99,Ref_경험치테이블_직업경험치,1)+1,2)-INDEX(Ref_경험치테이블_List,MATCH(F99,Ref_경험치테이블_직업경험치,1),2)),2)*100,0)
&amp;"%)"</f>
        <v>51 (19%)</v>
      </c>
      <c r="F99" s="181">
        <f t="shared" si="64"/>
        <v>1931210</v>
      </c>
      <c r="G99" s="165">
        <f t="shared" si="54"/>
        <v>30390</v>
      </c>
      <c r="H99" s="165">
        <v>42500</v>
      </c>
      <c r="I99" s="213" t="str" cm="1">
        <f t="array" ref="I99">IFERROR(INDEX(Ref_경험치테이블_List,MATCH(J99,Ref_경험치테이블_일반경험치,1)+1,1),1)&amp;" ("&amp;
IFERROR(ROUND((J99-INDEX(Ref_경험치테이블_List,MATCH(J99,Ref_경험치테이블_일반경험치,1),3))/(INDEX(Ref_경험치테이블_List,MATCH(J99,Ref_경험치테이블_일반경험치,1)+1,3)-INDEX(Ref_경험치테이블_List,MATCH(J99,Ref_경험치테이블_일반경험치,1),3)),2)*100,0)
&amp;"%)"</f>
        <v>49 (80%)</v>
      </c>
      <c r="J99" s="214">
        <f t="shared" si="65"/>
        <v>1597846</v>
      </c>
      <c r="K99" s="223">
        <v>24194</v>
      </c>
      <c r="L99" s="153"/>
      <c r="M99" s="77" t="s">
        <v>2949</v>
      </c>
      <c r="N99" s="77">
        <v>2</v>
      </c>
      <c r="O99" s="150" t="str">
        <f t="shared" ref="O99:O159" si="83">IFERROR(INDEX(퀘스트타입_List,MATCH(N99,퀘스트타입_Row,0),3),)</f>
        <v>특정 몬스터 처치 수</v>
      </c>
      <c r="P99" s="138" t="str">
        <f t="shared" ref="P99:P159" si="84">IFERROR(INDEX(퀘스트타입_List,MATCH(N99,퀘스트타입_Row,0),4),)&amp;" / "&amp;IFERROR(INDEX(퀘스트타입_List,MATCH(N99,퀘스트타입_Row,0),5),)</f>
        <v>monster_id / count</v>
      </c>
      <c r="Q99" s="151">
        <f>IF(N99=2,INDEX(Ref_스테이지테이블_List,MATCH(B99,Ref_스테이지테이블_Row,0),9),IF(N99=42,INDEX(Ref_몬스터테이블_List,MATCH(INDEX(Ref_스테이지테이블_List,MATCH(B99,Ref_스테이지테이블_Row,0),30),Ref_몬스터테이블_Row,0),4),IF(N99=14,INDEX(Ref_스테이지테이블_List,MATCH(B99,Ref_스테이지테이블_Row,0),38),"문제있")))</f>
        <v>54019</v>
      </c>
      <c r="R99" s="157">
        <f t="shared" si="63"/>
        <v>0</v>
      </c>
      <c r="S99" s="149">
        <v>1</v>
      </c>
      <c r="T99" s="157" t="str">
        <f>IF(OR(N99=2,N99=42,N99=65,N99=14),"모험","-")</f>
        <v>모험</v>
      </c>
      <c r="U99" s="161" t="str">
        <f t="shared" ref="U99:U159" si="85">INDEX(퀘스트_shortcut_type_List,MATCH(T99,퀘스트_shortcut_type_name,0),2)&amp;" / "&amp;INDEX(퀘스트_shortcut_type_List,MATCH(T99,퀘스트_shortcut_type_name,0),3)</f>
        <v>모험 / 스테이지 id</v>
      </c>
      <c r="V99" s="157">
        <f t="shared" ref="V99:V105" si="86">IF(OR(N99=2,N99=42,N99=65,N99=14),B99,0)</f>
        <v>19</v>
      </c>
      <c r="W99" s="75" t="s">
        <v>3302</v>
      </c>
      <c r="X99" s="157" t="s">
        <v>672</v>
      </c>
      <c r="Y99" s="157">
        <v>0</v>
      </c>
      <c r="Z99" s="157">
        <v>0</v>
      </c>
      <c r="AA99" s="157">
        <f t="shared" si="82"/>
        <v>0</v>
      </c>
      <c r="AB99" s="75" t="s">
        <v>672</v>
      </c>
      <c r="AC99" s="75">
        <v>0</v>
      </c>
      <c r="AD99" s="75">
        <v>0</v>
      </c>
      <c r="AE99" s="75">
        <f t="shared" ref="AE99:AE159" si="87">IF(AB99="아이템",IFERROR(VLOOKUP(AC99,Ref_아이템테이블_List,5,FALSE),"없는 아이템"),IF(AB99="동료",IFERROR(VLOOKUP(AC99,Ref_동료테이블_List,5,FALSE),"없는 동료"),))</f>
        <v>0</v>
      </c>
    </row>
    <row r="100" spans="1:31" x14ac:dyDescent="0.3">
      <c r="A100" s="283">
        <f t="shared" si="62"/>
        <v>99</v>
      </c>
      <c r="B100" s="83">
        <f>COUNTIF($N$1:N99,2)+1</f>
        <v>20</v>
      </c>
      <c r="C100" s="75" t="e">
        <f>VLOOKUP(B100,#REF!,3)</f>
        <v>#REF!</v>
      </c>
      <c r="D100" s="193" t="e">
        <f>VLOOKUP(B100,#REF!,5)</f>
        <v>#REF!</v>
      </c>
      <c r="E100" s="193" t="str" cm="1">
        <f t="array" ref="E100">IFERROR(INDEX(Ref_경험치테이블_List,MATCH(F100,Ref_경험치테이블_직업경험치,1)+1,1),1) &amp; " (" &amp;
IFERROR(ROUND((F100-INDEX(Ref_경험치테이블_List,MATCH(F100,Ref_경험치테이블_직업경험치,1),2))/(INDEX(Ref_경험치테이블_List,MATCH(F100,Ref_경험치테이블_직업경험치,1)+1,2)-INDEX(Ref_경험치테이블_List,MATCH(F100,Ref_경험치테이블_직업경험치,1),2)),2)*100,0)
&amp;"%)"</f>
        <v>51 (41%)</v>
      </c>
      <c r="F100" s="181">
        <f t="shared" si="64"/>
        <v>1961615</v>
      </c>
      <c r="G100" s="165">
        <f t="shared" si="54"/>
        <v>30405</v>
      </c>
      <c r="H100" s="165">
        <v>0</v>
      </c>
      <c r="I100" s="213" t="str" cm="1">
        <f t="array" ref="I100">IFERROR(INDEX(Ref_경험치테이블_List,MATCH(J100,Ref_경험치테이블_일반경험치,1)+1,1),1)&amp;" ("&amp;
IFERROR(ROUND((J100-INDEX(Ref_경험치테이블_List,MATCH(J100,Ref_경험치테이블_일반경험치,1),3))/(INDEX(Ref_경험치테이블_List,MATCH(J100,Ref_경험치테이블_일반경험치,1)+1,3)-INDEX(Ref_경험치테이블_List,MATCH(J100,Ref_경험치테이블_일반경험치,1),3)),2)*100,0)
&amp;"%)"</f>
        <v>50 (7%)</v>
      </c>
      <c r="J100" s="214">
        <f t="shared" si="65"/>
        <v>1622058</v>
      </c>
      <c r="K100" s="223">
        <v>24212</v>
      </c>
      <c r="L100" s="153"/>
      <c r="M100" s="77" t="s">
        <v>2950</v>
      </c>
      <c r="N100" s="77">
        <v>42</v>
      </c>
      <c r="O100" s="150" t="str">
        <f t="shared" si="83"/>
        <v>특정 몬스터 그룹 처치 수</v>
      </c>
      <c r="P100" s="138" t="str">
        <f t="shared" si="84"/>
        <v>monster_group / count</v>
      </c>
      <c r="Q100" s="151">
        <f>IF(N100=2,INDEX(Ref_스테이지테이블_List,MATCH(B100,Ref_스테이지테이블_Row,0),9),IF(N100=42,INDEX(Ref_몬스터테이블_List,MATCH(INDEX(Ref_스테이지테이블_List,MATCH(B100,Ref_스테이지테이블_Row,0),30),Ref_몬스터테이블_Row,0),4),IF(N100=14,INDEX(Ref_스테이지테이블_List,MATCH(B100,Ref_스테이지테이블_Row,0),38),"문제있")))</f>
        <v>20</v>
      </c>
      <c r="R100" s="157" t="str">
        <f t="shared" si="63"/>
        <v>중형</v>
      </c>
      <c r="S100" s="182">
        <f>INDEX(Ref!$GK$1:$GN$73,MATCH(B100,Ref!$GK$1:$GK$73,0),MATCH(R100,Ref!$GK$1:$GN$1,0))</f>
        <v>410</v>
      </c>
      <c r="T100" s="157" t="str">
        <f>IF(OR(N100=2,N100=42,N100=65,N100=14),"모험","-")</f>
        <v>모험</v>
      </c>
      <c r="U100" s="161" t="str">
        <f t="shared" si="85"/>
        <v>모험 / 스테이지 id</v>
      </c>
      <c r="V100" s="157">
        <f t="shared" si="86"/>
        <v>20</v>
      </c>
      <c r="W100" s="75" t="s">
        <v>4</v>
      </c>
      <c r="X100" s="157" t="s">
        <v>2620</v>
      </c>
      <c r="Y100" s="157">
        <v>84017</v>
      </c>
      <c r="Z100" s="157">
        <v>1</v>
      </c>
      <c r="AA100" s="157" t="str">
        <f t="shared" si="82"/>
        <v>집중 포션</v>
      </c>
      <c r="AB100" s="75" t="s">
        <v>672</v>
      </c>
      <c r="AC100" s="75">
        <v>0</v>
      </c>
      <c r="AD100" s="75">
        <v>0</v>
      </c>
      <c r="AE100" s="75">
        <f t="shared" si="87"/>
        <v>0</v>
      </c>
    </row>
    <row r="101" spans="1:31" x14ac:dyDescent="0.3">
      <c r="A101" s="283">
        <f t="shared" si="62"/>
        <v>100</v>
      </c>
      <c r="B101" s="83">
        <f>COUNTIF($N$1:N100,2)+1</f>
        <v>20</v>
      </c>
      <c r="C101" s="75" t="e">
        <f>VLOOKUP(B101,#REF!,3)</f>
        <v>#REF!</v>
      </c>
      <c r="D101" s="193" t="e">
        <f>VLOOKUP(B101,#REF!,5)</f>
        <v>#REF!</v>
      </c>
      <c r="E101" s="193" t="str" cm="1">
        <f t="array" ref="E101">IFERROR(INDEX(Ref_경험치테이블_List,MATCH(F101,Ref_경험치테이블_직업경험치,1)+1,1),1) &amp; " (" &amp;
IFERROR(ROUND((F101-INDEX(Ref_경험치테이블_List,MATCH(F101,Ref_경험치테이블_직업경험치,1),2))/(INDEX(Ref_경험치테이블_List,MATCH(F101,Ref_경험치테이블_직업경험치,1)+1,2)-INDEX(Ref_경험치테이블_List,MATCH(F101,Ref_경험치테이블_직업경험치,1),2)),2)*100,0)
&amp;"%)"</f>
        <v>51 (63%)</v>
      </c>
      <c r="F101" s="181">
        <f t="shared" si="64"/>
        <v>1992035</v>
      </c>
      <c r="G101" s="165">
        <f t="shared" si="54"/>
        <v>30420</v>
      </c>
      <c r="H101" s="165">
        <v>0</v>
      </c>
      <c r="I101" s="213" t="str" cm="1">
        <f t="array" ref="I101">IFERROR(INDEX(Ref_경험치테이블_List,MATCH(J101,Ref_경험치테이블_일반경험치,1)+1,1),1)&amp;" ("&amp;
IFERROR(ROUND((J101-INDEX(Ref_경험치테이블_List,MATCH(J101,Ref_경험치테이블_일반경험치,1),3))/(INDEX(Ref_경험치테이블_List,MATCH(J101,Ref_경험치테이블_일반경험치,1)+1,3)-INDEX(Ref_경험치테이블_List,MATCH(J101,Ref_경험치테이블_일반경험치,1),3)),2)*100,0)
&amp;"%)"</f>
        <v>50 (33%)</v>
      </c>
      <c r="J101" s="214">
        <f t="shared" si="65"/>
        <v>1646289</v>
      </c>
      <c r="K101" s="223">
        <v>24231</v>
      </c>
      <c r="L101" s="153" t="s">
        <v>8414</v>
      </c>
      <c r="M101" s="77" t="s">
        <v>10239</v>
      </c>
      <c r="N101" s="77">
        <v>62</v>
      </c>
      <c r="O101" s="150" t="str">
        <f t="shared" si="83"/>
        <v>특정 시나리오 미로 클리어</v>
      </c>
      <c r="P101" s="138" t="str">
        <f t="shared" si="84"/>
        <v>chapter id / count(1)</v>
      </c>
      <c r="Q101" s="77">
        <v>4</v>
      </c>
      <c r="R101" s="157">
        <f t="shared" si="63"/>
        <v>0</v>
      </c>
      <c r="S101" s="149">
        <v>1</v>
      </c>
      <c r="T101" s="157" t="s">
        <v>2746</v>
      </c>
      <c r="U101" s="161" t="str">
        <f t="shared" si="85"/>
        <v xml:space="preserve">미로 / </v>
      </c>
      <c r="V101" s="308">
        <v>4</v>
      </c>
      <c r="W101" s="75" t="s">
        <v>4</v>
      </c>
      <c r="X101" s="157" t="s">
        <v>2620</v>
      </c>
      <c r="Y101" s="157">
        <v>85085</v>
      </c>
      <c r="Z101" s="157">
        <v>1</v>
      </c>
      <c r="AA101" s="157" t="str">
        <f t="shared" si="82"/>
        <v>보석 상자</v>
      </c>
      <c r="AB101" s="75" t="s">
        <v>672</v>
      </c>
      <c r="AC101" s="75">
        <v>0</v>
      </c>
      <c r="AD101" s="75">
        <v>0</v>
      </c>
      <c r="AE101" s="75">
        <f t="shared" si="87"/>
        <v>0</v>
      </c>
    </row>
    <row r="102" spans="1:31" x14ac:dyDescent="0.3">
      <c r="A102" s="283">
        <f t="shared" si="62"/>
        <v>101</v>
      </c>
      <c r="B102" s="83">
        <f>COUNTIF($N$1:N101,2)+1</f>
        <v>20</v>
      </c>
      <c r="C102" s="75" t="e">
        <f>VLOOKUP(B102,#REF!,3)</f>
        <v>#REF!</v>
      </c>
      <c r="D102" s="193" t="e">
        <f>VLOOKUP(B102,#REF!,5)</f>
        <v>#REF!</v>
      </c>
      <c r="E102" s="193" t="str" cm="1">
        <f t="array" ref="E102">IFERROR(INDEX(Ref_경험치테이블_List,MATCH(F102,Ref_경험치테이블_직업경험치,1)+1,1),1) &amp; " (" &amp;
IFERROR(ROUND((F102-INDEX(Ref_경험치테이블_List,MATCH(F102,Ref_경험치테이블_직업경험치,1),2))/(INDEX(Ref_경험치테이블_List,MATCH(F102,Ref_경험치테이블_직업경험치,1)+1,2)-INDEX(Ref_경험치테이블_List,MATCH(F102,Ref_경험치테이블_직업경험치,1),2)),2)*100,0)
&amp;"%)"</f>
        <v>51 (86%)</v>
      </c>
      <c r="F102" s="181">
        <f t="shared" si="64"/>
        <v>2022470</v>
      </c>
      <c r="G102" s="165">
        <f t="shared" si="54"/>
        <v>30435</v>
      </c>
      <c r="H102" s="165">
        <v>0</v>
      </c>
      <c r="I102" s="213" t="str" cm="1">
        <f t="array" ref="I102">IFERROR(INDEX(Ref_경험치테이블_List,MATCH(J102,Ref_경험치테이블_일반경험치,1)+1,1),1)&amp;" ("&amp;
IFERROR(ROUND((J102-INDEX(Ref_경험치테이블_List,MATCH(J102,Ref_경험치테이블_일반경험치,1),3))/(INDEX(Ref_경험치테이블_List,MATCH(J102,Ref_경험치테이블_일반경험치,1)+1,3)-INDEX(Ref_경험치테이블_List,MATCH(J102,Ref_경험치테이블_일반경험치,1),3)),2)*100,0)
&amp;"%)"</f>
        <v>50 (59%)</v>
      </c>
      <c r="J102" s="214">
        <f t="shared" si="65"/>
        <v>1670539</v>
      </c>
      <c r="K102" s="223">
        <v>24250</v>
      </c>
      <c r="L102" s="153"/>
      <c r="M102" s="77" t="s">
        <v>10240</v>
      </c>
      <c r="N102" s="77">
        <v>63</v>
      </c>
      <c r="O102" s="150" t="str">
        <f t="shared" si="83"/>
        <v>특정 챕터 멀티 미로 클리어 횟수</v>
      </c>
      <c r="P102" s="138" t="str">
        <f t="shared" si="84"/>
        <v>chapter id / count</v>
      </c>
      <c r="Q102" s="77">
        <v>4</v>
      </c>
      <c r="R102" s="157">
        <f t="shared" si="63"/>
        <v>0</v>
      </c>
      <c r="S102" s="149">
        <v>1</v>
      </c>
      <c r="T102" s="157" t="s">
        <v>2746</v>
      </c>
      <c r="U102" s="161" t="str">
        <f t="shared" si="85"/>
        <v xml:space="preserve">미로 / </v>
      </c>
      <c r="V102" s="308">
        <v>4</v>
      </c>
      <c r="W102" s="75" t="s">
        <v>4</v>
      </c>
      <c r="X102" s="157" t="s">
        <v>672</v>
      </c>
      <c r="Y102" s="157">
        <v>0</v>
      </c>
      <c r="Z102" s="157">
        <v>0</v>
      </c>
      <c r="AA102" s="157">
        <f t="shared" si="82"/>
        <v>0</v>
      </c>
      <c r="AB102" s="75" t="s">
        <v>672</v>
      </c>
      <c r="AC102" s="75">
        <v>0</v>
      </c>
      <c r="AD102" s="75">
        <v>0</v>
      </c>
      <c r="AE102" s="75">
        <f t="shared" si="87"/>
        <v>0</v>
      </c>
    </row>
    <row r="103" spans="1:31" x14ac:dyDescent="0.3">
      <c r="A103" s="283">
        <f t="shared" si="62"/>
        <v>102</v>
      </c>
      <c r="B103" s="83">
        <f>COUNTIF($N$1:N102,2)+1</f>
        <v>20</v>
      </c>
      <c r="C103" s="75" t="e">
        <f>VLOOKUP(B103,#REF!,3)</f>
        <v>#REF!</v>
      </c>
      <c r="D103" s="193" t="e">
        <f>VLOOKUP(B103,#REF!,5)</f>
        <v>#REF!</v>
      </c>
      <c r="E103" s="193" t="str" cm="1">
        <f t="array" ref="E103">IFERROR(INDEX(Ref_경험치테이블_List,MATCH(F103,Ref_경험치테이블_직업경험치,1)+1,1),1) &amp; " (" &amp;
IFERROR(ROUND((F103-INDEX(Ref_경험치테이블_List,MATCH(F103,Ref_경험치테이블_직업경험치,1),2))/(INDEX(Ref_경험치테이블_List,MATCH(F103,Ref_경험치테이블_직업경험치,1)+1,2)-INDEX(Ref_경험치테이블_List,MATCH(F103,Ref_경험치테이블_직업경험치,1),2)),2)*100,0)
&amp;"%)"</f>
        <v>52 (7%)</v>
      </c>
      <c r="F103" s="181">
        <f t="shared" si="64"/>
        <v>2052920</v>
      </c>
      <c r="G103" s="165">
        <f t="shared" si="54"/>
        <v>30450</v>
      </c>
      <c r="H103" s="165">
        <v>0</v>
      </c>
      <c r="I103" s="213" t="str" cm="1">
        <f t="array" ref="I103">IFERROR(INDEX(Ref_경험치테이블_List,MATCH(J103,Ref_경험치테이블_일반경험치,1)+1,1),1)&amp;" ("&amp;
IFERROR(ROUND((J103-INDEX(Ref_경험치테이블_List,MATCH(J103,Ref_경험치테이블_일반경험치,1),3))/(INDEX(Ref_경험치테이블_List,MATCH(J103,Ref_경험치테이블_일반경험치,1)+1,3)-INDEX(Ref_경험치테이블_List,MATCH(J103,Ref_경험치테이블_일반경험치,1),3)),2)*100,0)
&amp;"%)"</f>
        <v>50 (86%)</v>
      </c>
      <c r="J103" s="214">
        <f t="shared" si="65"/>
        <v>1694808</v>
      </c>
      <c r="K103" s="223">
        <v>24269</v>
      </c>
      <c r="L103" s="153"/>
      <c r="M103" s="77" t="s">
        <v>2466</v>
      </c>
      <c r="N103" s="77">
        <v>65</v>
      </c>
      <c r="O103" s="150" t="str">
        <f t="shared" si="83"/>
        <v>특정 필드에서 MVP 처치 횟수</v>
      </c>
      <c r="P103" s="138" t="str">
        <f t="shared" si="84"/>
        <v>stage id / count</v>
      </c>
      <c r="Q103" s="77">
        <v>20</v>
      </c>
      <c r="R103" s="157">
        <f t="shared" si="63"/>
        <v>0</v>
      </c>
      <c r="S103" s="149">
        <v>3</v>
      </c>
      <c r="T103" s="157" t="str">
        <f>IF(OR(N103=2,N103=42,N103=65,N103=14),"모험","-")</f>
        <v>모험</v>
      </c>
      <c r="U103" s="161" t="str">
        <f t="shared" si="85"/>
        <v>모험 / 스테이지 id</v>
      </c>
      <c r="V103" s="157">
        <f t="shared" si="86"/>
        <v>20</v>
      </c>
      <c r="W103" s="75" t="s">
        <v>4</v>
      </c>
      <c r="X103" s="157" t="s">
        <v>672</v>
      </c>
      <c r="Y103" s="157">
        <v>0</v>
      </c>
      <c r="Z103" s="157">
        <v>0</v>
      </c>
      <c r="AA103" s="157">
        <f t="shared" si="82"/>
        <v>0</v>
      </c>
      <c r="AB103" s="75" t="s">
        <v>672</v>
      </c>
      <c r="AC103" s="75">
        <v>0</v>
      </c>
      <c r="AD103" s="75">
        <v>0</v>
      </c>
      <c r="AE103" s="75">
        <f t="shared" si="87"/>
        <v>0</v>
      </c>
    </row>
    <row r="104" spans="1:31" x14ac:dyDescent="0.3">
      <c r="A104" s="283">
        <f t="shared" si="62"/>
        <v>103</v>
      </c>
      <c r="B104" s="83">
        <f>COUNTIF($N$1:N103,2)+1</f>
        <v>20</v>
      </c>
      <c r="C104" s="75" t="e">
        <f>VLOOKUP(B104,#REF!,3)</f>
        <v>#REF!</v>
      </c>
      <c r="D104" s="193" t="e">
        <f>VLOOKUP(B104,#REF!,5)</f>
        <v>#REF!</v>
      </c>
      <c r="E104" s="193" t="str" cm="1">
        <f t="array" ref="E104">IFERROR(INDEX(Ref_경험치테이블_List,MATCH(F104,Ref_경험치테이블_직업경험치,1)+1,1),1) &amp; " (" &amp;
IFERROR(ROUND((F104-INDEX(Ref_경험치테이블_List,MATCH(F104,Ref_경험치테이블_직업경험치,1),2))/(INDEX(Ref_경험치테이블_List,MATCH(F104,Ref_경험치테이블_직업경험치,1)+1,2)-INDEX(Ref_경험치테이블_List,MATCH(F104,Ref_경험치테이블_직업경험치,1),2)),2)*100,0)
&amp;"%)"</f>
        <v>52 (53%)</v>
      </c>
      <c r="F104" s="181">
        <f t="shared" si="64"/>
        <v>2128385</v>
      </c>
      <c r="G104" s="165">
        <f t="shared" si="54"/>
        <v>30465</v>
      </c>
      <c r="H104" s="165">
        <v>45000</v>
      </c>
      <c r="I104" s="213" t="str" cm="1">
        <f t="array" ref="I104">IFERROR(INDEX(Ref_경험치테이블_List,MATCH(J104,Ref_경험치테이블_일반경험치,1)+1,1),1)&amp;" ("&amp;
IFERROR(ROUND((J104-INDEX(Ref_경험치테이블_List,MATCH(J104,Ref_경험치테이블_일반경험치,1),3))/(INDEX(Ref_경험치테이블_List,MATCH(J104,Ref_경험치테이블_일반경험치,1)+1,3)-INDEX(Ref_경험치테이블_List,MATCH(J104,Ref_경험치테이블_일반경험치,1),3)),2)*100,0)
&amp;"%)"</f>
        <v>51 (10%)</v>
      </c>
      <c r="J104" s="214">
        <f t="shared" si="65"/>
        <v>1719096</v>
      </c>
      <c r="K104" s="223">
        <v>24288</v>
      </c>
      <c r="L104" s="153"/>
      <c r="M104" s="77" t="s">
        <v>2954</v>
      </c>
      <c r="N104" s="77">
        <v>2</v>
      </c>
      <c r="O104" s="150" t="str">
        <f t="shared" si="83"/>
        <v>특정 몬스터 처치 수</v>
      </c>
      <c r="P104" s="138" t="str">
        <f t="shared" si="84"/>
        <v>monster_id / count</v>
      </c>
      <c r="Q104" s="151">
        <f>IF(N104=2,INDEX(Ref_스테이지테이블_List,MATCH(B104,Ref_스테이지테이블_Row,0),9),IF(N104=42,INDEX(Ref_몬스터테이블_List,MATCH(INDEX(Ref_스테이지테이블_List,MATCH(B104,Ref_스테이지테이블_Row,0),30),Ref_몬스터테이블_Row,0),4),IF(N104=14,INDEX(Ref_스테이지테이블_List,MATCH(B104,Ref_스테이지테이블_Row,0),38),"문제있")))</f>
        <v>54020</v>
      </c>
      <c r="R104" s="157">
        <f t="shared" si="63"/>
        <v>0</v>
      </c>
      <c r="S104" s="149">
        <v>1</v>
      </c>
      <c r="T104" s="157" t="str">
        <f>IF(OR(N104=2,N104=42,N104=65,N104=14),"모험","-")</f>
        <v>모험</v>
      </c>
      <c r="U104" s="161" t="str">
        <f t="shared" si="85"/>
        <v>모험 / 스테이지 id</v>
      </c>
      <c r="V104" s="157">
        <f t="shared" si="86"/>
        <v>20</v>
      </c>
      <c r="W104" s="75" t="s">
        <v>4</v>
      </c>
      <c r="X104" s="157" t="s">
        <v>3322</v>
      </c>
      <c r="Y104" s="157">
        <v>1</v>
      </c>
      <c r="Z104" s="157">
        <v>0</v>
      </c>
      <c r="AA104" s="157">
        <f t="shared" si="82"/>
        <v>0</v>
      </c>
      <c r="AB104" s="75" t="s">
        <v>672</v>
      </c>
      <c r="AC104" s="75">
        <v>0</v>
      </c>
      <c r="AD104" s="75">
        <v>0</v>
      </c>
      <c r="AE104" s="75">
        <f t="shared" si="87"/>
        <v>0</v>
      </c>
    </row>
    <row r="105" spans="1:31" x14ac:dyDescent="0.3">
      <c r="A105" s="283">
        <f t="shared" si="62"/>
        <v>104</v>
      </c>
      <c r="B105" s="83">
        <f>COUNTIF($N$1:N104,2)+1</f>
        <v>21</v>
      </c>
      <c r="C105" s="75" t="e">
        <f>VLOOKUP(B105,#REF!,3)</f>
        <v>#REF!</v>
      </c>
      <c r="D105" s="193" t="e">
        <f>VLOOKUP(B105,#REF!,5)</f>
        <v>#REF!</v>
      </c>
      <c r="E105" s="193" t="str" cm="1">
        <f t="array" ref="E105">IFERROR(INDEX(Ref_경험치테이블_List,MATCH(F105,Ref_경험치테이블_직업경험치,1)+1,1),1) &amp; " (" &amp;
IFERROR(ROUND((F105-INDEX(Ref_경험치테이블_List,MATCH(F105,Ref_경험치테이블_직업경험치,1),2))/(INDEX(Ref_경험치테이블_List,MATCH(F105,Ref_경험치테이블_직업경험치,1)+1,2)-INDEX(Ref_경험치테이블_List,MATCH(F105,Ref_경험치테이블_직업경험치,1),2)),2)*100,0)
&amp;"%)"</f>
        <v>52 (71%)</v>
      </c>
      <c r="F105" s="181">
        <f t="shared" si="64"/>
        <v>2158865</v>
      </c>
      <c r="G105" s="165">
        <f t="shared" si="54"/>
        <v>30480</v>
      </c>
      <c r="H105" s="165">
        <v>0</v>
      </c>
      <c r="I105" s="213" t="str" cm="1">
        <f t="array" ref="I105">IFERROR(INDEX(Ref_경험치테이블_List,MATCH(J105,Ref_경험치테이블_일반경험치,1)+1,1),1)&amp;" ("&amp;
IFERROR(ROUND((J105-INDEX(Ref_경험치테이블_List,MATCH(J105,Ref_경험치테이블_일반경험치,1),3))/(INDEX(Ref_경험치테이블_List,MATCH(J105,Ref_경험치테이블_일반경험치,1)+1,3)-INDEX(Ref_경험치테이블_List,MATCH(J105,Ref_경험치테이블_일반경험치,1),3)),2)*100,0)
&amp;"%)"</f>
        <v>51 (31%)</v>
      </c>
      <c r="J105" s="214">
        <f t="shared" si="65"/>
        <v>1743402</v>
      </c>
      <c r="K105" s="223">
        <v>24306</v>
      </c>
      <c r="L105" s="153"/>
      <c r="M105" s="77" t="s">
        <v>2955</v>
      </c>
      <c r="N105" s="77">
        <v>42</v>
      </c>
      <c r="O105" s="150" t="str">
        <f t="shared" si="83"/>
        <v>특정 몬스터 그룹 처치 수</v>
      </c>
      <c r="P105" s="138" t="str">
        <f t="shared" si="84"/>
        <v>monster_group / count</v>
      </c>
      <c r="Q105" s="151">
        <f>IF(N105=2,INDEX(Ref_스테이지테이블_List,MATCH(B105,Ref_스테이지테이블_Row,0),9),IF(N105=42,INDEX(Ref_몬스터테이블_List,MATCH(INDEX(Ref_스테이지테이블_List,MATCH(B105,Ref_스테이지테이블_Row,0),30),Ref_몬스터테이블_Row,0),4),IF(N105=14,INDEX(Ref_스테이지테이블_List,MATCH(B105,Ref_스테이지테이블_Row,0),38),"문제있")))</f>
        <v>40</v>
      </c>
      <c r="R105" s="157" t="str">
        <f t="shared" si="63"/>
        <v>중형</v>
      </c>
      <c r="S105" s="182">
        <f>INDEX(Ref!$GK$1:$GN$73,MATCH(B105,Ref!$GK$1:$GK$73,0),MATCH(R105,Ref!$GK$1:$GN$1,0))</f>
        <v>450</v>
      </c>
      <c r="T105" s="157" t="str">
        <f>IF(OR(N105=2,N105=42,N105=65,N105=14),"모험","-")</f>
        <v>모험</v>
      </c>
      <c r="U105" s="161" t="str">
        <f t="shared" si="85"/>
        <v>모험 / 스테이지 id</v>
      </c>
      <c r="V105" s="157">
        <f t="shared" si="86"/>
        <v>21</v>
      </c>
      <c r="W105" s="75" t="s">
        <v>4</v>
      </c>
      <c r="X105" s="157" t="s">
        <v>672</v>
      </c>
      <c r="Y105" s="157">
        <v>0</v>
      </c>
      <c r="Z105" s="157">
        <v>0</v>
      </c>
      <c r="AA105" s="157">
        <f t="shared" si="82"/>
        <v>0</v>
      </c>
      <c r="AB105" s="75" t="s">
        <v>672</v>
      </c>
      <c r="AC105" s="75">
        <v>0</v>
      </c>
      <c r="AD105" s="75">
        <v>0</v>
      </c>
      <c r="AE105" s="75">
        <f t="shared" si="87"/>
        <v>0</v>
      </c>
    </row>
    <row r="106" spans="1:31" x14ac:dyDescent="0.3">
      <c r="A106" s="283">
        <f t="shared" si="62"/>
        <v>105</v>
      </c>
      <c r="B106" s="83">
        <f>COUNTIF($N$1:N105,2)+1</f>
        <v>21</v>
      </c>
      <c r="C106" s="75" t="e">
        <f>VLOOKUP(B106,#REF!,3)</f>
        <v>#REF!</v>
      </c>
      <c r="D106" s="193" t="e">
        <f>VLOOKUP(B106,#REF!,5)</f>
        <v>#REF!</v>
      </c>
      <c r="E106" s="193" t="str" cm="1">
        <f t="array" ref="E106">IFERROR(INDEX(Ref_경험치테이블_List,MATCH(F106,Ref_경험치테이블_직업경험치,1)+1,1),1) &amp; " (" &amp;
IFERROR(ROUND((F106-INDEX(Ref_경험치테이블_List,MATCH(F106,Ref_경험치테이블_직업경험치,1),2))/(INDEX(Ref_경험치테이블_List,MATCH(F106,Ref_경험치테이블_직업경험치,1)+1,2)-INDEX(Ref_경험치테이블_List,MATCH(F106,Ref_경험치테이블_직업경험치,1),2)),2)*100,0)
&amp;"%)"</f>
        <v>52 (90%)</v>
      </c>
      <c r="F106" s="181">
        <f t="shared" si="64"/>
        <v>2189360</v>
      </c>
      <c r="G106" s="165">
        <f t="shared" si="54"/>
        <v>30495</v>
      </c>
      <c r="H106" s="165">
        <v>0</v>
      </c>
      <c r="I106" s="213" t="str" cm="1">
        <f t="array" ref="I106">IFERROR(INDEX(Ref_경험치테이블_List,MATCH(J106,Ref_경험치테이블_일반경험치,1)+1,1),1)&amp;" ("&amp;
IFERROR(ROUND((J106-INDEX(Ref_경험치테이블_List,MATCH(J106,Ref_경험치테이블_일반경험치,1),3))/(INDEX(Ref_경험치테이블_List,MATCH(J106,Ref_경험치테이블_일반경험치,1)+1,3)-INDEX(Ref_경험치테이블_List,MATCH(J106,Ref_경험치테이블_일반경험치,1),3)),2)*100,0)
&amp;"%)"</f>
        <v>51 (53%)</v>
      </c>
      <c r="J106" s="214">
        <f t="shared" si="65"/>
        <v>1767727</v>
      </c>
      <c r="K106" s="223">
        <v>24325</v>
      </c>
      <c r="L106" s="153"/>
      <c r="M106" s="77" t="s">
        <v>8592</v>
      </c>
      <c r="N106" s="77">
        <v>60</v>
      </c>
      <c r="O106" s="150" t="str">
        <f t="shared" si="83"/>
        <v>특정 월드보스 처치(전투 참여)</v>
      </c>
      <c r="P106" s="138" t="str">
        <f t="shared" si="84"/>
        <v>worldboss id / count</v>
      </c>
      <c r="Q106" s="77">
        <v>4</v>
      </c>
      <c r="R106" s="157">
        <f t="shared" si="63"/>
        <v>0</v>
      </c>
      <c r="S106" s="149">
        <v>1</v>
      </c>
      <c r="T106" s="157" t="s">
        <v>2872</v>
      </c>
      <c r="U106" s="161" t="str">
        <f t="shared" si="85"/>
        <v>던전 / 0(던전), 1(제니), 2(경험치), 3(무공), 4(비습), 5(중앙실), 6(펫테이밍)</v>
      </c>
      <c r="V106" s="157">
        <v>3</v>
      </c>
      <c r="W106" s="75" t="s">
        <v>4</v>
      </c>
      <c r="X106" s="157" t="s">
        <v>672</v>
      </c>
      <c r="Y106" s="157">
        <v>0</v>
      </c>
      <c r="Z106" s="157">
        <v>0</v>
      </c>
      <c r="AA106" s="157">
        <f t="shared" si="82"/>
        <v>0</v>
      </c>
      <c r="AB106" s="75" t="s">
        <v>672</v>
      </c>
      <c r="AC106" s="75">
        <v>0</v>
      </c>
      <c r="AD106" s="75">
        <v>0</v>
      </c>
      <c r="AE106" s="75">
        <f t="shared" si="87"/>
        <v>0</v>
      </c>
    </row>
    <row r="107" spans="1:31" x14ac:dyDescent="0.3">
      <c r="A107" s="283">
        <f t="shared" si="62"/>
        <v>106</v>
      </c>
      <c r="B107" s="83">
        <f>COUNTIF($N$1:N106,2)+1</f>
        <v>21</v>
      </c>
      <c r="C107" s="75" t="e">
        <f>VLOOKUP(B107,#REF!,3)</f>
        <v>#REF!</v>
      </c>
      <c r="D107" s="193" t="e">
        <f>VLOOKUP(B107,#REF!,5)</f>
        <v>#REF!</v>
      </c>
      <c r="E107" s="193" t="str" cm="1">
        <f t="array" ref="E107">IFERROR(INDEX(Ref_경험치테이블_List,MATCH(F107,Ref_경험치테이블_직업경험치,1)+1,1),1) &amp; " (" &amp;
IFERROR(ROUND((F107-INDEX(Ref_경험치테이블_List,MATCH(F107,Ref_경험치테이블_직업경험치,1),2))/(INDEX(Ref_경험치테이블_List,MATCH(F107,Ref_경험치테이블_직업경험치,1)+1,2)-INDEX(Ref_경험치테이블_List,MATCH(F107,Ref_경험치테이블_직업경험치,1),2)),2)*100,0)
&amp;"%)"</f>
        <v>53 (7%)</v>
      </c>
      <c r="F107" s="181">
        <f t="shared" si="64"/>
        <v>2220385</v>
      </c>
      <c r="G107" s="285">
        <f t="shared" ref="G107:G119" si="88">G106+((ROW()-1)*5)</f>
        <v>31025</v>
      </c>
      <c r="H107" s="165">
        <v>0</v>
      </c>
      <c r="I107" s="213" t="str" cm="1">
        <f t="array" ref="I107">IFERROR(INDEX(Ref_경험치테이블_List,MATCH(J107,Ref_경험치테이블_일반경험치,1)+1,1),1)&amp;" ("&amp;
IFERROR(ROUND((J107-INDEX(Ref_경험치테이블_List,MATCH(J107,Ref_경험치테이블_일반경험치,1),3))/(INDEX(Ref_경험치테이블_List,MATCH(J107,Ref_경험치테이블_일반경험치,1)+1,3)-INDEX(Ref_경험치테이블_List,MATCH(J107,Ref_경험치테이블_일반경험치,1),3)),2)*100,0)
&amp;"%)"</f>
        <v>51 (75%)</v>
      </c>
      <c r="J107" s="214">
        <f t="shared" si="65"/>
        <v>1792715</v>
      </c>
      <c r="K107" s="223">
        <v>24988</v>
      </c>
      <c r="L107" s="154"/>
      <c r="M107" s="77" t="s">
        <v>2466</v>
      </c>
      <c r="N107" s="77">
        <v>65</v>
      </c>
      <c r="O107" s="150" t="str">
        <f t="shared" si="83"/>
        <v>특정 필드에서 MVP 처치 횟수</v>
      </c>
      <c r="P107" s="138" t="str">
        <f t="shared" si="84"/>
        <v>stage id / count</v>
      </c>
      <c r="Q107" s="77">
        <v>21</v>
      </c>
      <c r="R107" s="157">
        <f t="shared" si="63"/>
        <v>0</v>
      </c>
      <c r="S107" s="149">
        <v>3</v>
      </c>
      <c r="T107" s="157" t="str">
        <f>IF(OR(N107=2,N107=42,N107=65,N107=14),"모험","-")</f>
        <v>모험</v>
      </c>
      <c r="U107" s="161" t="str">
        <f t="shared" si="85"/>
        <v>모험 / 스테이지 id</v>
      </c>
      <c r="V107" s="157">
        <f>IF(OR(N107=2,N107=42,N107=65,N107=14),B107,0)</f>
        <v>21</v>
      </c>
      <c r="W107" s="75" t="s">
        <v>4</v>
      </c>
      <c r="X107" s="157" t="s">
        <v>672</v>
      </c>
      <c r="Y107" s="157">
        <v>0</v>
      </c>
      <c r="Z107" s="157">
        <v>0</v>
      </c>
      <c r="AA107" s="157">
        <f t="shared" si="82"/>
        <v>0</v>
      </c>
      <c r="AB107" s="75" t="s">
        <v>672</v>
      </c>
      <c r="AC107" s="75">
        <v>0</v>
      </c>
      <c r="AD107" s="75">
        <v>0</v>
      </c>
      <c r="AE107" s="75">
        <f t="shared" si="87"/>
        <v>0</v>
      </c>
    </row>
    <row r="108" spans="1:31" x14ac:dyDescent="0.3">
      <c r="A108" s="283">
        <f t="shared" si="62"/>
        <v>107</v>
      </c>
      <c r="B108" s="83">
        <f>COUNTIF($N$1:N107,2)+1</f>
        <v>21</v>
      </c>
      <c r="C108" s="75" t="e">
        <f>VLOOKUP(B108,#REF!,3)</f>
        <v>#REF!</v>
      </c>
      <c r="D108" s="193" t="e">
        <f>VLOOKUP(B108,#REF!,5)</f>
        <v>#REF!</v>
      </c>
      <c r="E108" s="193" t="str" cm="1">
        <f t="array" ref="E108">IFERROR(INDEX(Ref_경험치테이블_List,MATCH(F108,Ref_경험치테이블_직업경험치,1)+1,1),1) &amp; " (" &amp;
IFERROR(ROUND((F108-INDEX(Ref_경험치테이블_List,MATCH(F108,Ref_경험치테이블_직업경험치,1),2))/(INDEX(Ref_경험치테이블_List,MATCH(F108,Ref_경험치테이블_직업경험치,1)+1,2)-INDEX(Ref_경험치테이블_List,MATCH(F108,Ref_경험치테이블_직업경험치,1),2)),2)*100,0)
&amp;"%)"</f>
        <v>53 (47%)</v>
      </c>
      <c r="F108" s="181">
        <f t="shared" si="64"/>
        <v>2299445</v>
      </c>
      <c r="G108" s="285">
        <f t="shared" si="88"/>
        <v>31560</v>
      </c>
      <c r="H108" s="165">
        <v>47500</v>
      </c>
      <c r="I108" s="213" t="str" cm="1">
        <f t="array" ref="I108">IFERROR(INDEX(Ref_경험치테이블_List,MATCH(J108,Ref_경험치테이블_일반경험치,1)+1,1),1)&amp;" ("&amp;
IFERROR(ROUND((J108-INDEX(Ref_경험치테이블_List,MATCH(J108,Ref_경험치테이블_일반경험치,1),3))/(INDEX(Ref_경험치테이블_List,MATCH(J108,Ref_경험치테이블_일반경험치,1)+1,3)-INDEX(Ref_경험치테이블_List,MATCH(J108,Ref_경험치테이블_일반경험치,1),3)),2)*100,0)
&amp;"%)"</f>
        <v>51 (97%)</v>
      </c>
      <c r="J108" s="214">
        <f t="shared" si="65"/>
        <v>1818371</v>
      </c>
      <c r="K108" s="223">
        <v>25656</v>
      </c>
      <c r="L108" s="153"/>
      <c r="M108" s="77" t="s">
        <v>2956</v>
      </c>
      <c r="N108" s="77">
        <v>2</v>
      </c>
      <c r="O108" s="150" t="str">
        <f t="shared" si="83"/>
        <v>특정 몬스터 처치 수</v>
      </c>
      <c r="P108" s="138" t="str">
        <f t="shared" si="84"/>
        <v>monster_id / count</v>
      </c>
      <c r="Q108" s="151">
        <f>IF(N108=2,INDEX(Ref_스테이지테이블_List,MATCH(B108,Ref_스테이지테이블_Row,0),9),IF(N108=42,INDEX(Ref_몬스터테이블_List,MATCH(INDEX(Ref_스테이지테이블_List,MATCH(B108,Ref_스테이지테이블_Row,0),30),Ref_몬스터테이블_Row,0),4),IF(N108=14,INDEX(Ref_스테이지테이블_List,MATCH(B108,Ref_스테이지테이블_Row,0),38),"문제있")))</f>
        <v>54040</v>
      </c>
      <c r="R108" s="157">
        <f t="shared" si="63"/>
        <v>0</v>
      </c>
      <c r="S108" s="149">
        <v>1</v>
      </c>
      <c r="T108" s="157" t="str">
        <f>IF(OR(N108=2,N108=42,N108=65,N108=14),"모험","-")</f>
        <v>모험</v>
      </c>
      <c r="U108" s="161" t="str">
        <f t="shared" si="85"/>
        <v>모험 / 스테이지 id</v>
      </c>
      <c r="V108" s="157">
        <f>IF(OR(N108=2,N108=42,N108=65,N108=14),B108,0)</f>
        <v>21</v>
      </c>
      <c r="W108" s="75" t="s">
        <v>4</v>
      </c>
      <c r="X108" s="157" t="s">
        <v>2620</v>
      </c>
      <c r="Y108" s="157">
        <v>94063</v>
      </c>
      <c r="Z108" s="157">
        <v>1</v>
      </c>
      <c r="AA108" s="157" t="str">
        <f t="shared" si="82"/>
        <v>속성석(화) Lv.1</v>
      </c>
      <c r="AB108" s="75" t="s">
        <v>672</v>
      </c>
      <c r="AC108" s="75">
        <v>0</v>
      </c>
      <c r="AD108" s="75">
        <v>0</v>
      </c>
      <c r="AE108" s="75">
        <f t="shared" si="87"/>
        <v>0</v>
      </c>
    </row>
    <row r="109" spans="1:31" x14ac:dyDescent="0.3">
      <c r="A109" s="283">
        <f t="shared" si="62"/>
        <v>108</v>
      </c>
      <c r="B109" s="83">
        <f>COUNTIF($N$1:N108,2)+1</f>
        <v>22</v>
      </c>
      <c r="C109" s="75" t="e">
        <f>VLOOKUP(B109,#REF!,3)</f>
        <v>#REF!</v>
      </c>
      <c r="D109" s="193" t="e">
        <f>VLOOKUP(B109,#REF!,5)</f>
        <v>#REF!</v>
      </c>
      <c r="E109" s="193" t="str" cm="1">
        <f t="array" ref="E109">IFERROR(INDEX(Ref_경험치테이블_List,MATCH(F109,Ref_경험치테이블_직업경험치,1)+1,1),1) &amp; " (" &amp;
IFERROR(ROUND((F109-INDEX(Ref_경험치테이블_List,MATCH(F109,Ref_경험치테이블_직업경험치,1),2))/(INDEX(Ref_경험치테이블_List,MATCH(F109,Ref_경험치테이블_직업경험치,1)+1,2)-INDEX(Ref_경험치테이블_List,MATCH(F109,Ref_경험치테이블_직업경험치,1),2)),2)*100,0)
&amp;"%)"</f>
        <v>53 (64%)</v>
      </c>
      <c r="F109" s="181">
        <f t="shared" si="64"/>
        <v>2331545</v>
      </c>
      <c r="G109" s="285">
        <f t="shared" si="88"/>
        <v>32100</v>
      </c>
      <c r="H109" s="165">
        <v>0</v>
      </c>
      <c r="I109" s="213" t="str" cm="1">
        <f t="array" ref="I109">IFERROR(INDEX(Ref_경험치테이블_List,MATCH(J109,Ref_경험치테이블_일반경험치,1)+1,1),1)&amp;" ("&amp;
IFERROR(ROUND((J109-INDEX(Ref_경험치테이블_List,MATCH(J109,Ref_경험치테이블_일반경험치,1),3))/(INDEX(Ref_경험치테이블_List,MATCH(J109,Ref_경험치테이블_일반경험치,1)+1,3)-INDEX(Ref_경험치테이블_List,MATCH(J109,Ref_경험치테이블_일반경험치,1),3)),2)*100,0)
&amp;"%)"</f>
        <v>52 (17%)</v>
      </c>
      <c r="J109" s="214">
        <f t="shared" si="65"/>
        <v>1844702</v>
      </c>
      <c r="K109" s="223">
        <v>26331</v>
      </c>
      <c r="L109" s="153"/>
      <c r="M109" s="77" t="s">
        <v>2957</v>
      </c>
      <c r="N109" s="77">
        <v>42</v>
      </c>
      <c r="O109" s="150" t="str">
        <f t="shared" si="83"/>
        <v>특정 몬스터 그룹 처치 수</v>
      </c>
      <c r="P109" s="138" t="str">
        <f t="shared" si="84"/>
        <v>monster_group / count</v>
      </c>
      <c r="Q109" s="151">
        <f>IF(N109=2,INDEX(Ref_스테이지테이블_List,MATCH(B109,Ref_스테이지테이블_Row,0),9),IF(N109=42,INDEX(Ref_몬스터테이블_List,MATCH(INDEX(Ref_스테이지테이블_List,MATCH(B109,Ref_스테이지테이블_Row,0),30),Ref_몬스터테이블_Row,0),4),IF(N109=14,INDEX(Ref_스테이지테이블_List,MATCH(B109,Ref_스테이지테이블_Row,0),38),"문제있")))</f>
        <v>21</v>
      </c>
      <c r="R109" s="157" t="str">
        <f t="shared" si="63"/>
        <v>대형</v>
      </c>
      <c r="S109" s="182">
        <f>INDEX(Ref!$GK$1:$GN$73,MATCH(B109,Ref!$GK$1:$GK$73,0),MATCH(R109,Ref!$GK$1:$GN$1,0))</f>
        <v>330</v>
      </c>
      <c r="T109" s="157" t="str">
        <f>IF(OR(N109=2,N109=42,N109=65,N109=14),"모험","-")</f>
        <v>모험</v>
      </c>
      <c r="U109" s="161" t="str">
        <f t="shared" si="85"/>
        <v>모험 / 스테이지 id</v>
      </c>
      <c r="V109" s="157">
        <f>IF(OR(N109=2,N109=42,N109=65,N109=14),B109,0)</f>
        <v>22</v>
      </c>
      <c r="W109" s="75" t="s">
        <v>4</v>
      </c>
      <c r="X109" s="157" t="s">
        <v>2620</v>
      </c>
      <c r="Y109" s="157">
        <v>84017</v>
      </c>
      <c r="Z109" s="157">
        <v>1</v>
      </c>
      <c r="AA109" s="157" t="str">
        <f t="shared" si="82"/>
        <v>집중 포션</v>
      </c>
      <c r="AB109" s="75" t="s">
        <v>672</v>
      </c>
      <c r="AC109" s="75">
        <v>0</v>
      </c>
      <c r="AD109" s="75">
        <v>0</v>
      </c>
      <c r="AE109" s="75">
        <f t="shared" si="87"/>
        <v>0</v>
      </c>
    </row>
    <row r="110" spans="1:31" x14ac:dyDescent="0.3">
      <c r="A110" s="283">
        <f t="shared" si="62"/>
        <v>109</v>
      </c>
      <c r="B110" s="83">
        <f>COUNTIF($N$1:N109,2)+1</f>
        <v>22</v>
      </c>
      <c r="C110" s="75" t="e">
        <f>VLOOKUP(B110,#REF!,3)</f>
        <v>#REF!</v>
      </c>
      <c r="D110" s="193" t="e">
        <f>VLOOKUP(B110,#REF!,5)</f>
        <v>#REF!</v>
      </c>
      <c r="E110" s="193" t="str" cm="1">
        <f t="array" ref="E110">IFERROR(INDEX(Ref_경험치테이블_List,MATCH(F110,Ref_경험치테이블_직업경험치,1)+1,1),1) &amp; " (" &amp;
IFERROR(ROUND((F110-INDEX(Ref_경험치테이블_List,MATCH(F110,Ref_경험치테이블_직업경험치,1),2))/(INDEX(Ref_경험치테이블_List,MATCH(F110,Ref_경험치테이블_직업경험치,1)+1,2)-INDEX(Ref_경험치테이블_List,MATCH(F110,Ref_경험치테이블_직업경험치,1),2)),2)*100,0)
&amp;"%)"</f>
        <v>53 (80%)</v>
      </c>
      <c r="F110" s="181">
        <f t="shared" si="64"/>
        <v>2364190</v>
      </c>
      <c r="G110" s="285">
        <f t="shared" si="88"/>
        <v>32645</v>
      </c>
      <c r="H110" s="165">
        <v>0</v>
      </c>
      <c r="I110" s="213" t="str" cm="1">
        <f t="array" ref="I110">IFERROR(INDEX(Ref_경험치테이블_List,MATCH(J110,Ref_경험치테이블_일반경험치,1)+1,1),1)&amp;" ("&amp;
IFERROR(ROUND((J110-INDEX(Ref_경험치테이블_List,MATCH(J110,Ref_경험치테이블_일반경험치,1),3))/(INDEX(Ref_경험치테이블_List,MATCH(J110,Ref_경험치테이블_일반경험치,1)+1,3)-INDEX(Ref_경험치테이블_List,MATCH(J110,Ref_경험치테이블_일반경험치,1),3)),2)*100,0)
&amp;"%)"</f>
        <v>52 (36%)</v>
      </c>
      <c r="J110" s="214">
        <f t="shared" si="65"/>
        <v>1871715</v>
      </c>
      <c r="K110" s="223">
        <v>27013</v>
      </c>
      <c r="L110" s="153"/>
      <c r="M110" s="77" t="s">
        <v>2466</v>
      </c>
      <c r="N110" s="77">
        <v>65</v>
      </c>
      <c r="O110" s="150" t="str">
        <f t="shared" si="83"/>
        <v>특정 필드에서 MVP 처치 횟수</v>
      </c>
      <c r="P110" s="138" t="str">
        <f t="shared" si="84"/>
        <v>stage id / count</v>
      </c>
      <c r="Q110" s="77">
        <v>22</v>
      </c>
      <c r="R110" s="157">
        <f t="shared" si="63"/>
        <v>0</v>
      </c>
      <c r="S110" s="149">
        <v>3</v>
      </c>
      <c r="T110" s="157" t="str">
        <f>IF(OR(N110=2,N110=42,N110=65,N110=14),"모험","-")</f>
        <v>모험</v>
      </c>
      <c r="U110" s="161" t="str">
        <f t="shared" si="85"/>
        <v>모험 / 스테이지 id</v>
      </c>
      <c r="V110" s="157">
        <f>IF(OR(N110=2,N110=42,N110=65,N110=14),B110,0)</f>
        <v>22</v>
      </c>
      <c r="W110" s="75" t="s">
        <v>4</v>
      </c>
      <c r="X110" s="157" t="s">
        <v>2620</v>
      </c>
      <c r="Y110" s="157">
        <v>94030</v>
      </c>
      <c r="Z110" s="157">
        <v>2</v>
      </c>
      <c r="AA110" s="157" t="str">
        <f t="shared" si="82"/>
        <v>별의 조각</v>
      </c>
      <c r="AB110" s="75" t="s">
        <v>672</v>
      </c>
      <c r="AC110" s="75">
        <v>0</v>
      </c>
      <c r="AD110" s="75">
        <v>0</v>
      </c>
      <c r="AE110" s="75">
        <f t="shared" si="87"/>
        <v>0</v>
      </c>
    </row>
    <row r="111" spans="1:31" x14ac:dyDescent="0.3">
      <c r="A111" s="283">
        <f t="shared" si="62"/>
        <v>110</v>
      </c>
      <c r="B111" s="83">
        <f>COUNTIF($N$1:N110,2)+1</f>
        <v>22</v>
      </c>
      <c r="C111" s="75" t="e">
        <f>VLOOKUP(B111,#REF!,3)</f>
        <v>#REF!</v>
      </c>
      <c r="D111" s="193" t="e">
        <f>VLOOKUP(B111,#REF!,5)</f>
        <v>#REF!</v>
      </c>
      <c r="E111" s="193" t="str" cm="1">
        <f t="array" ref="E111">IFERROR(INDEX(Ref_경험치테이블_List,MATCH(F111,Ref_경험치테이블_직업경험치,1)+1,1),1) &amp; " (" &amp;
IFERROR(ROUND((F111-INDEX(Ref_경험치테이블_List,MATCH(F111,Ref_경험치테이블_직업경험치,1),2))/(INDEX(Ref_경험치테이블_List,MATCH(F111,Ref_경험치테이블_직업경험치,1)+1,2)-INDEX(Ref_경험치테이블_List,MATCH(F111,Ref_경험치테이블_직업경험치,1),2)),2)*100,0)
&amp;"%)"</f>
        <v>53 (97%)</v>
      </c>
      <c r="F111" s="181">
        <f t="shared" si="64"/>
        <v>2397385</v>
      </c>
      <c r="G111" s="285">
        <f t="shared" si="88"/>
        <v>33195</v>
      </c>
      <c r="H111" s="165">
        <v>0</v>
      </c>
      <c r="I111" s="213" t="str" cm="1">
        <f t="array" ref="I111">IFERROR(INDEX(Ref_경험치테이블_List,MATCH(J111,Ref_경험치테이블_일반경험치,1)+1,1),1)&amp;" ("&amp;
IFERROR(ROUND((J111-INDEX(Ref_경험치테이블_List,MATCH(J111,Ref_경험치테이블_일반경험치,1),3))/(INDEX(Ref_경험치테이블_List,MATCH(J111,Ref_경험치테이블_일반경험치,1)+1,3)-INDEX(Ref_경험치테이블_List,MATCH(J111,Ref_경험치테이블_일반경험치,1),3)),2)*100,0)
&amp;"%)"</f>
        <v>52 (56%)</v>
      </c>
      <c r="J111" s="214">
        <f t="shared" si="65"/>
        <v>1899415</v>
      </c>
      <c r="K111" s="223">
        <v>27700</v>
      </c>
      <c r="L111" s="208" t="s">
        <v>9247</v>
      </c>
      <c r="M111" s="77" t="s">
        <v>2940</v>
      </c>
      <c r="N111" s="77">
        <v>24</v>
      </c>
      <c r="O111" s="150" t="str">
        <f t="shared" si="83"/>
        <v>장비템 특정 랭크 제작 횟수</v>
      </c>
      <c r="P111" s="138" t="str">
        <f t="shared" si="84"/>
        <v>item rating / count</v>
      </c>
      <c r="Q111" s="77">
        <v>4</v>
      </c>
      <c r="R111" s="157">
        <f t="shared" si="63"/>
        <v>0</v>
      </c>
      <c r="S111" s="149">
        <v>1</v>
      </c>
      <c r="T111" s="157" t="s">
        <v>2874</v>
      </c>
      <c r="U111" s="161" t="str">
        <f t="shared" si="85"/>
        <v>제작 / 0(아이템), 1(무기), 2(방어구), 3(특수)</v>
      </c>
      <c r="V111" s="157">
        <v>1</v>
      </c>
      <c r="W111" s="75" t="s">
        <v>4</v>
      </c>
      <c r="X111" s="157" t="s">
        <v>2620</v>
      </c>
      <c r="Y111" s="157">
        <v>82508</v>
      </c>
      <c r="Z111" s="157">
        <v>1</v>
      </c>
      <c r="AA111" s="157" t="str">
        <f t="shared" si="82"/>
        <v>세이프티 링</v>
      </c>
      <c r="AB111" s="75" t="s">
        <v>2620</v>
      </c>
      <c r="AC111" s="75">
        <v>85019</v>
      </c>
      <c r="AD111" s="75">
        <v>1</v>
      </c>
      <c r="AE111" s="75" t="str">
        <f t="shared" si="87"/>
        <v>행운 재료 상자</v>
      </c>
    </row>
    <row r="112" spans="1:31" x14ac:dyDescent="0.3">
      <c r="A112" s="283">
        <f t="shared" si="62"/>
        <v>111</v>
      </c>
      <c r="B112" s="83">
        <f>COUNTIF($N$1:N111,2)+1</f>
        <v>22</v>
      </c>
      <c r="C112" s="75" t="e">
        <f>VLOOKUP(B112,#REF!,3)</f>
        <v>#REF!</v>
      </c>
      <c r="D112" s="193" t="e">
        <f>VLOOKUP(B112,#REF!,5)</f>
        <v>#REF!</v>
      </c>
      <c r="E112" s="193" t="str" cm="1">
        <f t="array" ref="E112">IFERROR(INDEX(Ref_경험치테이블_List,MATCH(F112,Ref_경험치테이블_직업경험치,1)+1,1),1) &amp; " (" &amp;
IFERROR(ROUND((F112-INDEX(Ref_경험치테이블_List,MATCH(F112,Ref_경험치테이블_직업경험치,1),2))/(INDEX(Ref_경험치테이블_List,MATCH(F112,Ref_경험치테이블_직업경험치,1)+1,2)-INDEX(Ref_경험치테이블_List,MATCH(F112,Ref_경험치테이블_직업경험치,1),2)),2)*100,0)
&amp;"%)"</f>
        <v>54 (33%)</v>
      </c>
      <c r="F112" s="181">
        <f t="shared" si="64"/>
        <v>2481135</v>
      </c>
      <c r="G112" s="285">
        <f t="shared" si="88"/>
        <v>33750</v>
      </c>
      <c r="H112" s="165">
        <v>50000</v>
      </c>
      <c r="I112" s="213" t="str" cm="1">
        <f t="array" ref="I112">IFERROR(INDEX(Ref_경험치테이블_List,MATCH(J112,Ref_경험치테이블_일반경험치,1)+1,1),1)&amp;" ("&amp;
IFERROR(ROUND((J112-INDEX(Ref_경험치테이블_List,MATCH(J112,Ref_경험치테이블_일반경험치,1),3))/(INDEX(Ref_경험치테이블_List,MATCH(J112,Ref_경험치테이블_일반경험치,1)+1,3)-INDEX(Ref_경험치테이블_List,MATCH(J112,Ref_경험치테이블_일반경험치,1),3)),2)*100,0)
&amp;"%)"</f>
        <v>52 (77%)</v>
      </c>
      <c r="J112" s="214">
        <f t="shared" si="65"/>
        <v>1927809</v>
      </c>
      <c r="K112" s="223">
        <v>28394</v>
      </c>
      <c r="L112" s="153"/>
      <c r="M112" s="77" t="s">
        <v>2960</v>
      </c>
      <c r="N112" s="77">
        <v>2</v>
      </c>
      <c r="O112" s="150" t="str">
        <f t="shared" si="83"/>
        <v>특정 몬스터 처치 수</v>
      </c>
      <c r="P112" s="138" t="str">
        <f t="shared" si="84"/>
        <v>monster_id / count</v>
      </c>
      <c r="Q112" s="151">
        <f>IF(N112=2,INDEX(Ref_스테이지테이블_List,MATCH(B112,Ref_스테이지테이블_Row,0),9),IF(N112=42,INDEX(Ref_몬스터테이블_List,MATCH(INDEX(Ref_스테이지테이블_List,MATCH(B112,Ref_스테이지테이블_Row,0),30),Ref_몬스터테이블_Row,0),4),IF(N112=14,INDEX(Ref_스테이지테이블_List,MATCH(B112,Ref_스테이지테이블_Row,0),38),"문제있")))</f>
        <v>54021</v>
      </c>
      <c r="R112" s="157">
        <f t="shared" si="63"/>
        <v>0</v>
      </c>
      <c r="S112" s="149">
        <v>1</v>
      </c>
      <c r="T112" s="157" t="str">
        <f>IF(OR(N112=2,N112=42,N112=65,N112=14),"모험","-")</f>
        <v>모험</v>
      </c>
      <c r="U112" s="161" t="str">
        <f t="shared" si="85"/>
        <v>모험 / 스테이지 id</v>
      </c>
      <c r="V112" s="157">
        <f t="shared" ref="V112:V117" si="89">IF(OR(N112=2,N112=42,N112=65,N112=14),B112,0)</f>
        <v>22</v>
      </c>
      <c r="W112" s="75" t="s">
        <v>4</v>
      </c>
      <c r="X112" s="157" t="s">
        <v>3322</v>
      </c>
      <c r="Y112" s="157">
        <v>1</v>
      </c>
      <c r="Z112" s="157">
        <v>0</v>
      </c>
      <c r="AA112" s="157">
        <f t="shared" si="82"/>
        <v>0</v>
      </c>
      <c r="AB112" s="75" t="s">
        <v>672</v>
      </c>
      <c r="AC112" s="75">
        <v>0</v>
      </c>
      <c r="AD112" s="75">
        <v>0</v>
      </c>
      <c r="AE112" s="75">
        <f t="shared" si="87"/>
        <v>0</v>
      </c>
    </row>
    <row r="113" spans="1:31" x14ac:dyDescent="0.3">
      <c r="A113" s="283">
        <f t="shared" si="62"/>
        <v>112</v>
      </c>
      <c r="B113" s="83">
        <f>COUNTIF($N$1:N112,2)+1</f>
        <v>23</v>
      </c>
      <c r="C113" s="75" t="e">
        <f>VLOOKUP(B113,#REF!,3)</f>
        <v>#REF!</v>
      </c>
      <c r="D113" s="193" t="e">
        <f>VLOOKUP(B113,#REF!,5)</f>
        <v>#REF!</v>
      </c>
      <c r="E113" s="193" t="str" cm="1">
        <f t="array" ref="E113">IFERROR(INDEX(Ref_경험치테이블_List,MATCH(F113,Ref_경험치테이블_직업경험치,1)+1,1),1) &amp; " (" &amp;
IFERROR(ROUND((F113-INDEX(Ref_경험치테이블_List,MATCH(F113,Ref_경험치테이블_직업경험치,1),2))/(INDEX(Ref_경험치테이블_List,MATCH(F113,Ref_경험치테이블_직업경험치,1)+1,2)-INDEX(Ref_경험치테이블_List,MATCH(F113,Ref_경험치테이블_직업경험치,1),2)),2)*100,0)
&amp;"%)"</f>
        <v>54 (48%)</v>
      </c>
      <c r="F113" s="181">
        <f t="shared" si="64"/>
        <v>2515445</v>
      </c>
      <c r="G113" s="285">
        <f t="shared" si="88"/>
        <v>34310</v>
      </c>
      <c r="H113" s="165">
        <v>0</v>
      </c>
      <c r="I113" s="213" t="str" cm="1">
        <f t="array" ref="I113">IFERROR(INDEX(Ref_경험치테이블_List,MATCH(J113,Ref_경험치테이블_일반경험치,1)+1,1),1)&amp;" ("&amp;
IFERROR(ROUND((J113-INDEX(Ref_경험치테이블_List,MATCH(J113,Ref_경험치테이블_일반경험치,1),3))/(INDEX(Ref_경험치테이블_List,MATCH(J113,Ref_경험치테이블_일반경험치,1)+1,3)-INDEX(Ref_경험치테이블_List,MATCH(J113,Ref_경험치테이블_일반경험치,1),3)),2)*100,0)
&amp;"%)"</f>
        <v>52 (98%)</v>
      </c>
      <c r="J113" s="214">
        <f t="shared" si="65"/>
        <v>1956903</v>
      </c>
      <c r="K113" s="223">
        <v>29094</v>
      </c>
      <c r="L113" s="153"/>
      <c r="M113" s="77" t="s">
        <v>2961</v>
      </c>
      <c r="N113" s="77">
        <v>42</v>
      </c>
      <c r="O113" s="150" t="str">
        <f t="shared" si="83"/>
        <v>특정 몬스터 그룹 처치 수</v>
      </c>
      <c r="P113" s="138" t="str">
        <f t="shared" si="84"/>
        <v>monster_group / count</v>
      </c>
      <c r="Q113" s="151">
        <f>IF(N113=2,INDEX(Ref_스테이지테이블_List,MATCH(B113,Ref_스테이지테이블_Row,0),9),IF(N113=42,INDEX(Ref_몬스터테이블_List,MATCH(INDEX(Ref_스테이지테이블_List,MATCH(B113,Ref_스테이지테이블_Row,0),30),Ref_몬스터테이블_Row,0),4),IF(N113=14,INDEX(Ref_스테이지테이블_List,MATCH(B113,Ref_스테이지테이블_Row,0),38),"문제있")))</f>
        <v>16</v>
      </c>
      <c r="R113" s="157" t="str">
        <f t="shared" si="63"/>
        <v>중형</v>
      </c>
      <c r="S113" s="182">
        <f>INDEX(Ref!$GK$1:$GN$73,MATCH(B113,Ref!$GK$1:$GK$73,0),MATCH(R113,Ref!$GK$1:$GN$1,0))</f>
        <v>530</v>
      </c>
      <c r="T113" s="157" t="str">
        <f>IF(OR(N113=2,N113=42,N113=65,N113=14),"모험","-")</f>
        <v>모험</v>
      </c>
      <c r="U113" s="161" t="str">
        <f t="shared" si="85"/>
        <v>모험 / 스테이지 id</v>
      </c>
      <c r="V113" s="157">
        <f t="shared" si="89"/>
        <v>23</v>
      </c>
      <c r="W113" s="75" t="s">
        <v>4</v>
      </c>
      <c r="X113" s="157" t="s">
        <v>2617</v>
      </c>
      <c r="Y113" s="157">
        <v>84015</v>
      </c>
      <c r="Z113" s="157">
        <v>1</v>
      </c>
      <c r="AA113" s="157" t="str">
        <f t="shared" si="82"/>
        <v>풍선껌</v>
      </c>
      <c r="AB113" s="75" t="s">
        <v>672</v>
      </c>
      <c r="AC113" s="75">
        <v>0</v>
      </c>
      <c r="AD113" s="75">
        <v>0</v>
      </c>
      <c r="AE113" s="75">
        <f t="shared" si="87"/>
        <v>0</v>
      </c>
    </row>
    <row r="114" spans="1:31" x14ac:dyDescent="0.3">
      <c r="A114" s="283">
        <f t="shared" si="62"/>
        <v>113</v>
      </c>
      <c r="B114" s="83">
        <f>COUNTIF($N$1:N113,2)+1</f>
        <v>23</v>
      </c>
      <c r="C114" s="75" t="e">
        <f>VLOOKUP(B114,#REF!,3)</f>
        <v>#REF!</v>
      </c>
      <c r="D114" s="193" t="e">
        <f>VLOOKUP(B114,#REF!,5)</f>
        <v>#REF!</v>
      </c>
      <c r="E114" s="193" t="str" cm="1">
        <f t="array" ref="E114">IFERROR(INDEX(Ref_경험치테이블_List,MATCH(F114,Ref_경험치테이블_직업경험치,1)+1,1),1) &amp; " (" &amp;
IFERROR(ROUND((F114-INDEX(Ref_경험치테이블_List,MATCH(F114,Ref_경험치테이블_직업경험치,1),2))/(INDEX(Ref_경험치테이블_List,MATCH(F114,Ref_경험치테이블_직업경험치,1)+1,2)-INDEX(Ref_경험치테이블_List,MATCH(F114,Ref_경험치테이블_직업경험치,1),2)),2)*100,0)
&amp;"%)"</f>
        <v>54 (63%)</v>
      </c>
      <c r="F114" s="181">
        <f t="shared" si="64"/>
        <v>2550320</v>
      </c>
      <c r="G114" s="285">
        <f t="shared" si="88"/>
        <v>34875</v>
      </c>
      <c r="H114" s="165">
        <v>0</v>
      </c>
      <c r="I114" s="213" t="str" cm="1">
        <f t="array" ref="I114">IFERROR(INDEX(Ref_경험치테이블_List,MATCH(J114,Ref_경험치테이블_일반경험치,1)+1,1),1)&amp;" ("&amp;
IFERROR(ROUND((J114-INDEX(Ref_경험치테이블_List,MATCH(J114,Ref_경험치테이블_일반경험치,1),3))/(INDEX(Ref_경험치테이블_List,MATCH(J114,Ref_경험치테이블_일반경험치,1)+1,3)-INDEX(Ref_경험치테이블_List,MATCH(J114,Ref_경험치테이블_일반경험치,1),3)),2)*100,0)
&amp;"%)"</f>
        <v>53 (16%)</v>
      </c>
      <c r="J114" s="214">
        <f t="shared" si="65"/>
        <v>1986703</v>
      </c>
      <c r="K114" s="223">
        <v>29800</v>
      </c>
      <c r="L114" s="153"/>
      <c r="M114" s="77" t="s">
        <v>8450</v>
      </c>
      <c r="N114" s="77">
        <v>14</v>
      </c>
      <c r="O114" s="150" t="str">
        <f t="shared" si="83"/>
        <v>특정 아이템 획득 수</v>
      </c>
      <c r="P114" s="138" t="str">
        <f t="shared" si="84"/>
        <v>item_id / count</v>
      </c>
      <c r="Q114" s="151">
        <f>IF(N114=2,INDEX(Ref_스테이지테이블_List,MATCH(B114,Ref_스테이지테이블_Row,0),9),IF(N114=42,INDEX(Ref_몬스터테이블_List,MATCH(INDEX(Ref_스테이지테이블_List,MATCH(B114,Ref_스테이지테이블_Row,0),30),Ref_몬스터테이블_Row,0),4),IF(N114=14,INDEX(Ref_스테이지테이블_List,MATCH(B114,Ref_스테이지테이블_Row,0),38),"문제있")))</f>
        <v>94035</v>
      </c>
      <c r="R114" s="157" t="str">
        <f t="shared" si="63"/>
        <v>채집한 약초</v>
      </c>
      <c r="S114" s="149">
        <v>40</v>
      </c>
      <c r="T114" s="157" t="str">
        <f>IF(OR(N114=2,N114=42,N114=65,N114=14),"모험","-")</f>
        <v>모험</v>
      </c>
      <c r="U114" s="161" t="str">
        <f t="shared" si="85"/>
        <v>모험 / 스테이지 id</v>
      </c>
      <c r="V114" s="157">
        <f t="shared" si="89"/>
        <v>23</v>
      </c>
      <c r="W114" s="75" t="s">
        <v>4</v>
      </c>
      <c r="X114" s="157" t="s">
        <v>672</v>
      </c>
      <c r="Y114" s="157">
        <v>0</v>
      </c>
      <c r="Z114" s="157">
        <v>0</v>
      </c>
      <c r="AA114" s="157">
        <f t="shared" si="82"/>
        <v>0</v>
      </c>
      <c r="AB114" s="75" t="s">
        <v>672</v>
      </c>
      <c r="AC114" s="75">
        <v>0</v>
      </c>
      <c r="AD114" s="75">
        <v>0</v>
      </c>
      <c r="AE114" s="75">
        <f t="shared" si="87"/>
        <v>0</v>
      </c>
    </row>
    <row r="115" spans="1:31" x14ac:dyDescent="0.3">
      <c r="A115" s="283">
        <f t="shared" si="62"/>
        <v>114</v>
      </c>
      <c r="B115" s="83">
        <f>COUNTIF($N$1:N114,2)+1</f>
        <v>23</v>
      </c>
      <c r="C115" s="75" t="e">
        <f>VLOOKUP(B115,#REF!,3)</f>
        <v>#REF!</v>
      </c>
      <c r="D115" s="193" t="e">
        <f>VLOOKUP(B115,#REF!,5)</f>
        <v>#REF!</v>
      </c>
      <c r="E115" s="193" t="str" cm="1">
        <f t="array" ref="E115">IFERROR(INDEX(Ref_경험치테이블_List,MATCH(F115,Ref_경험치테이블_직업경험치,1)+1,1),1) &amp; " (" &amp;
IFERROR(ROUND((F115-INDEX(Ref_경험치테이블_List,MATCH(F115,Ref_경험치테이블_직업경험치,1),2))/(INDEX(Ref_경험치테이블_List,MATCH(F115,Ref_경험치테이블_직업경험치,1)+1,2)-INDEX(Ref_경험치테이블_List,MATCH(F115,Ref_경험치테이블_직업경험치,1),2)),2)*100,0)
&amp;"%)"</f>
        <v>54 (78%)</v>
      </c>
      <c r="F115" s="181">
        <f t="shared" si="64"/>
        <v>2585765</v>
      </c>
      <c r="G115" s="285">
        <f t="shared" si="88"/>
        <v>35445</v>
      </c>
      <c r="H115" s="165">
        <v>0</v>
      </c>
      <c r="I115" s="213" t="str" cm="1">
        <f t="array" ref="I115">IFERROR(INDEX(Ref_경험치테이블_List,MATCH(J115,Ref_경험치테이블_일반경험치,1)+1,1),1)&amp;" ("&amp;
IFERROR(ROUND((J115-INDEX(Ref_경험치테이블_List,MATCH(J115,Ref_경험치테이블_일반경험치,1),3))/(INDEX(Ref_경험치테이블_List,MATCH(J115,Ref_경험치테이블_일반경험치,1)+1,3)-INDEX(Ref_경험치테이블_List,MATCH(J115,Ref_경험치테이블_일반경험치,1),3)),2)*100,0)
&amp;"%)"</f>
        <v>53 (34%)</v>
      </c>
      <c r="J115" s="214">
        <f t="shared" si="65"/>
        <v>2017215</v>
      </c>
      <c r="K115" s="223">
        <v>30512</v>
      </c>
      <c r="L115" s="153"/>
      <c r="M115" s="77" t="s">
        <v>2466</v>
      </c>
      <c r="N115" s="77">
        <v>65</v>
      </c>
      <c r="O115" s="150" t="str">
        <f t="shared" si="83"/>
        <v>특정 필드에서 MVP 처치 횟수</v>
      </c>
      <c r="P115" s="138" t="str">
        <f t="shared" si="84"/>
        <v>stage id / count</v>
      </c>
      <c r="Q115" s="77">
        <v>23</v>
      </c>
      <c r="R115" s="157">
        <f t="shared" si="63"/>
        <v>0</v>
      </c>
      <c r="S115" s="149">
        <v>3</v>
      </c>
      <c r="T115" s="157" t="s">
        <v>598</v>
      </c>
      <c r="U115" s="161" t="str">
        <f t="shared" si="85"/>
        <v>모험 / 스테이지 id</v>
      </c>
      <c r="V115" s="157">
        <f t="shared" si="89"/>
        <v>23</v>
      </c>
      <c r="W115" s="75" t="s">
        <v>4</v>
      </c>
      <c r="X115" s="157" t="s">
        <v>672</v>
      </c>
      <c r="Y115" s="157">
        <v>0</v>
      </c>
      <c r="Z115" s="157">
        <v>0</v>
      </c>
      <c r="AA115" s="157">
        <f t="shared" si="82"/>
        <v>0</v>
      </c>
      <c r="AB115" s="75" t="s">
        <v>672</v>
      </c>
      <c r="AC115" s="75">
        <v>0</v>
      </c>
      <c r="AD115" s="75">
        <v>0</v>
      </c>
      <c r="AE115" s="75">
        <f t="shared" si="87"/>
        <v>0</v>
      </c>
    </row>
    <row r="116" spans="1:31" x14ac:dyDescent="0.3">
      <c r="A116" s="283">
        <f t="shared" si="62"/>
        <v>115</v>
      </c>
      <c r="B116" s="83">
        <f>COUNTIF($N$1:N115,2)+1</f>
        <v>23</v>
      </c>
      <c r="C116" s="75" t="e">
        <f>VLOOKUP(B116,#REF!,3)</f>
        <v>#REF!</v>
      </c>
      <c r="D116" s="193" t="e">
        <f>VLOOKUP(B116,#REF!,5)</f>
        <v>#REF!</v>
      </c>
      <c r="E116" s="193" t="str" cm="1">
        <f t="array" ref="E116">IFERROR(INDEX(Ref_경험치테이블_List,MATCH(F116,Ref_경험치테이블_직업경험치,1)+1,1),1) &amp; " (" &amp;
IFERROR(ROUND((F116-INDEX(Ref_경험치테이블_List,MATCH(F116,Ref_경험치테이블_직업경험치,1),2))/(INDEX(Ref_경험치테이블_List,MATCH(F116,Ref_경험치테이블_직업경험치,1)+1,2)-INDEX(Ref_경험치테이블_List,MATCH(F116,Ref_경험치테이블_직업경험치,1),2)),2)*100,0)
&amp;"%)"</f>
        <v>55 (13%)</v>
      </c>
      <c r="F116" s="181">
        <f t="shared" si="64"/>
        <v>2674285</v>
      </c>
      <c r="G116" s="285">
        <f t="shared" si="88"/>
        <v>36020</v>
      </c>
      <c r="H116" s="165">
        <v>52500</v>
      </c>
      <c r="I116" s="213" t="str" cm="1">
        <f t="array" ref="I116">IFERROR(INDEX(Ref_경험치테이블_List,MATCH(J116,Ref_경험치테이블_일반경험치,1)+1,1),1)&amp;" ("&amp;
IFERROR(ROUND((J116-INDEX(Ref_경험치테이블_List,MATCH(J116,Ref_경험치테이블_일반경험치,1),3))/(INDEX(Ref_경험치테이블_List,MATCH(J116,Ref_경험치테이블_일반경험치,1)+1,3)-INDEX(Ref_경험치테이블_List,MATCH(J116,Ref_경험치테이블_일반경험치,1),3)),2)*100,0)
&amp;"%)"</f>
        <v>53 (53%)</v>
      </c>
      <c r="J116" s="214">
        <f t="shared" si="65"/>
        <v>2048446</v>
      </c>
      <c r="K116" s="223">
        <v>31231</v>
      </c>
      <c r="L116" s="153"/>
      <c r="M116" s="77" t="s">
        <v>2962</v>
      </c>
      <c r="N116" s="77">
        <v>2</v>
      </c>
      <c r="O116" s="150" t="str">
        <f t="shared" si="83"/>
        <v>특정 몬스터 처치 수</v>
      </c>
      <c r="P116" s="138" t="str">
        <f t="shared" si="84"/>
        <v>monster_id / count</v>
      </c>
      <c r="Q116" s="151">
        <f>IF(N116=2,INDEX(Ref_스테이지테이블_List,MATCH(B116,Ref_스테이지테이블_Row,0),9),IF(N116=42,INDEX(Ref_몬스터테이블_List,MATCH(INDEX(Ref_스테이지테이블_List,MATCH(B116,Ref_스테이지테이블_Row,0),30),Ref_몬스터테이블_Row,0),4),IF(N116=14,INDEX(Ref_스테이지테이블_List,MATCH(B116,Ref_스테이지테이블_Row,0),38),"문제있")))</f>
        <v>54016</v>
      </c>
      <c r="R116" s="157">
        <f t="shared" si="63"/>
        <v>0</v>
      </c>
      <c r="S116" s="149">
        <v>1</v>
      </c>
      <c r="T116" s="157" t="str">
        <f t="shared" ref="T116:T117" si="90">IF(OR(N116=2,N116=42,N116=65,N116=14),"모험","-")</f>
        <v>모험</v>
      </c>
      <c r="U116" s="161" t="str">
        <f t="shared" si="85"/>
        <v>모험 / 스테이지 id</v>
      </c>
      <c r="V116" s="157">
        <f t="shared" si="89"/>
        <v>23</v>
      </c>
      <c r="W116" s="75" t="s">
        <v>4</v>
      </c>
      <c r="X116" s="157" t="s">
        <v>2620</v>
      </c>
      <c r="Y116" s="157">
        <v>94064</v>
      </c>
      <c r="Z116" s="157">
        <v>1</v>
      </c>
      <c r="AA116" s="157" t="str">
        <f t="shared" si="82"/>
        <v>속성석(수) Lv.1</v>
      </c>
      <c r="AB116" s="75" t="s">
        <v>672</v>
      </c>
      <c r="AC116" s="75">
        <v>0</v>
      </c>
      <c r="AD116" s="75">
        <v>0</v>
      </c>
      <c r="AE116" s="75">
        <f t="shared" si="87"/>
        <v>0</v>
      </c>
    </row>
    <row r="117" spans="1:31" x14ac:dyDescent="0.3">
      <c r="A117" s="283">
        <f t="shared" si="62"/>
        <v>116</v>
      </c>
      <c r="B117" s="83">
        <f>COUNTIF($N$1:N116,2)+1</f>
        <v>24</v>
      </c>
      <c r="C117" s="75" t="e">
        <f>VLOOKUP(B117,#REF!,3)</f>
        <v>#REF!</v>
      </c>
      <c r="D117" s="193" t="e">
        <f>VLOOKUP(B117,#REF!,5)</f>
        <v>#REF!</v>
      </c>
      <c r="E117" s="193" t="str" cm="1">
        <f t="array" ref="E117">IFERROR(INDEX(Ref_경험치테이블_List,MATCH(F117,Ref_경험치테이블_직업경험치,1)+1,1),1) &amp; " (" &amp;
IFERROR(ROUND((F117-INDEX(Ref_경험치테이블_List,MATCH(F117,Ref_경험치테이블_직업경험치,1),2))/(INDEX(Ref_경험치테이블_List,MATCH(F117,Ref_경험치테이블_직업경험치,1)+1,2)-INDEX(Ref_경험치테이블_List,MATCH(F117,Ref_경험치테이블_직업경험치,1),2)),2)*100,0)
&amp;"%)"</f>
        <v>55 (26%)</v>
      </c>
      <c r="F117" s="181">
        <f t="shared" si="64"/>
        <v>2710885</v>
      </c>
      <c r="G117" s="285">
        <f t="shared" si="88"/>
        <v>36600</v>
      </c>
      <c r="H117" s="165">
        <v>0</v>
      </c>
      <c r="I117" s="213" t="str" cm="1">
        <f t="array" ref="I117">IFERROR(INDEX(Ref_경험치테이블_List,MATCH(J117,Ref_경험치테이블_일반경험치,1)+1,1),1)&amp;" ("&amp;
IFERROR(ROUND((J117-INDEX(Ref_경험치테이블_List,MATCH(J117,Ref_경험치테이블_일반경험치,1),3))/(INDEX(Ref_경험치테이블_List,MATCH(J117,Ref_경험치테이블_일반경험치,1)+1,3)-INDEX(Ref_경험치테이블_List,MATCH(J117,Ref_경험치테이블_일반경험치,1),3)),2)*100,0)
&amp;"%)"</f>
        <v>53 (72%)</v>
      </c>
      <c r="J117" s="214">
        <f t="shared" si="65"/>
        <v>2080402</v>
      </c>
      <c r="K117" s="223">
        <v>31956</v>
      </c>
      <c r="L117" s="153"/>
      <c r="M117" s="77" t="s">
        <v>2963</v>
      </c>
      <c r="N117" s="77">
        <v>42</v>
      </c>
      <c r="O117" s="150" t="str">
        <f t="shared" si="83"/>
        <v>특정 몬스터 그룹 처치 수</v>
      </c>
      <c r="P117" s="138" t="str">
        <f t="shared" si="84"/>
        <v>monster_group / count</v>
      </c>
      <c r="Q117" s="151">
        <f>IF(N117=2,INDEX(Ref_스테이지테이블_List,MATCH(B117,Ref_스테이지테이블_Row,0),9),IF(N117=42,INDEX(Ref_몬스터테이블_List,MATCH(INDEX(Ref_스테이지테이블_List,MATCH(B117,Ref_스테이지테이블_Row,0),30),Ref_몬스터테이블_Row,0),4),IF(N117=14,INDEX(Ref_스테이지테이블_List,MATCH(B117,Ref_스테이지테이블_Row,0),38),"문제있")))</f>
        <v>39</v>
      </c>
      <c r="R117" s="157" t="str">
        <f t="shared" si="63"/>
        <v>중형</v>
      </c>
      <c r="S117" s="182">
        <f>INDEX(Ref!$GK$1:$GN$73,MATCH(B117,Ref!$GK$1:$GK$73,0),MATCH(R117,Ref!$GK$1:$GN$1,0))</f>
        <v>560</v>
      </c>
      <c r="T117" s="157" t="str">
        <f t="shared" si="90"/>
        <v>모험</v>
      </c>
      <c r="U117" s="161" t="str">
        <f t="shared" si="85"/>
        <v>모험 / 스테이지 id</v>
      </c>
      <c r="V117" s="157">
        <f t="shared" si="89"/>
        <v>24</v>
      </c>
      <c r="W117" s="75" t="s">
        <v>4</v>
      </c>
      <c r="X117" s="157" t="s">
        <v>2620</v>
      </c>
      <c r="Y117" s="157">
        <v>84017</v>
      </c>
      <c r="Z117" s="157">
        <v>1</v>
      </c>
      <c r="AA117" s="157" t="str">
        <f t="shared" si="82"/>
        <v>집중 포션</v>
      </c>
      <c r="AB117" s="75" t="s">
        <v>672</v>
      </c>
      <c r="AC117" s="75">
        <v>0</v>
      </c>
      <c r="AD117" s="75">
        <v>0</v>
      </c>
      <c r="AE117" s="75">
        <f t="shared" si="87"/>
        <v>0</v>
      </c>
    </row>
    <row r="118" spans="1:31" x14ac:dyDescent="0.3">
      <c r="A118" s="283">
        <f t="shared" si="62"/>
        <v>117</v>
      </c>
      <c r="B118" s="83">
        <f>COUNTIF($N$1:N117,2)+1</f>
        <v>24</v>
      </c>
      <c r="C118" s="75" t="e">
        <f>VLOOKUP(B118,#REF!,3)</f>
        <v>#REF!</v>
      </c>
      <c r="D118" s="193" t="e">
        <f>VLOOKUP(B118,#REF!,5)</f>
        <v>#REF!</v>
      </c>
      <c r="E118" s="193" t="str" cm="1">
        <f t="array" ref="E118">IFERROR(INDEX(Ref_경험치테이블_List,MATCH(F118,Ref_경험치테이블_직업경험치,1)+1,1),1) &amp; " (" &amp;
IFERROR(ROUND((F118-INDEX(Ref_경험치테이블_List,MATCH(F118,Ref_경험치테이블_직업경험치,1),2))/(INDEX(Ref_경험치테이블_List,MATCH(F118,Ref_경험치테이블_직업경험치,1)+1,2)-INDEX(Ref_경험치테이블_List,MATCH(F118,Ref_경험치테이블_직업경험치,1),2)),2)*100,0)
&amp;"%)"</f>
        <v>55 (40%)</v>
      </c>
      <c r="F118" s="181">
        <f t="shared" si="64"/>
        <v>2748070</v>
      </c>
      <c r="G118" s="285">
        <f t="shared" si="88"/>
        <v>37185</v>
      </c>
      <c r="H118" s="165">
        <v>0</v>
      </c>
      <c r="I118" s="213" t="str" cm="1">
        <f t="array" ref="I118">IFERROR(INDEX(Ref_경험치테이블_List,MATCH(J118,Ref_경험치테이블_일반경험치,1)+1,1),1)&amp;" ("&amp;
IFERROR(ROUND((J118-INDEX(Ref_경험치테이블_List,MATCH(J118,Ref_경험치테이블_일반경험치,1),3))/(INDEX(Ref_경험치테이블_List,MATCH(J118,Ref_경험치테이블_일반경험치,1)+1,3)-INDEX(Ref_경험치테이블_List,MATCH(J118,Ref_경험치테이블_일반경험치,1),3)),2)*100,0)
&amp;"%)"</f>
        <v>53 (92%)</v>
      </c>
      <c r="J118" s="214">
        <f t="shared" si="65"/>
        <v>2113089</v>
      </c>
      <c r="K118" s="223">
        <v>32687</v>
      </c>
      <c r="L118" s="153"/>
      <c r="M118" s="77" t="s">
        <v>2749</v>
      </c>
      <c r="N118" s="77">
        <v>70</v>
      </c>
      <c r="O118" s="150" t="str">
        <f t="shared" si="83"/>
        <v>카드 특정 강화도 도달</v>
      </c>
      <c r="P118" s="138" t="str">
        <f t="shared" si="84"/>
        <v>level / count(1)</v>
      </c>
      <c r="Q118" s="77">
        <v>40</v>
      </c>
      <c r="R118" s="157">
        <f t="shared" si="63"/>
        <v>0</v>
      </c>
      <c r="S118" s="149">
        <v>1</v>
      </c>
      <c r="T118" s="157" t="s">
        <v>2879</v>
      </c>
      <c r="U118" s="161" t="str">
        <f t="shared" si="85"/>
        <v>가방 / 0(장비), 1(카드), 2(재료), 3(소비), 4(상자)</v>
      </c>
      <c r="V118" s="157">
        <v>0</v>
      </c>
      <c r="W118" s="75" t="s">
        <v>4</v>
      </c>
      <c r="X118" s="157" t="s">
        <v>672</v>
      </c>
      <c r="Y118" s="157">
        <v>0</v>
      </c>
      <c r="Z118" s="157">
        <v>0</v>
      </c>
      <c r="AA118" s="157">
        <f t="shared" si="82"/>
        <v>0</v>
      </c>
      <c r="AB118" s="75" t="s">
        <v>672</v>
      </c>
      <c r="AC118" s="75">
        <v>0</v>
      </c>
      <c r="AD118" s="75">
        <v>0</v>
      </c>
      <c r="AE118" s="75">
        <f t="shared" si="87"/>
        <v>0</v>
      </c>
    </row>
    <row r="119" spans="1:31" x14ac:dyDescent="0.3">
      <c r="A119" s="283">
        <f t="shared" si="62"/>
        <v>118</v>
      </c>
      <c r="B119" s="83">
        <f>COUNTIF($N$1:N118,2)+1</f>
        <v>24</v>
      </c>
      <c r="C119" s="75" t="e">
        <f>VLOOKUP(B119,#REF!,3)</f>
        <v>#REF!</v>
      </c>
      <c r="D119" s="193" t="e">
        <f>VLOOKUP(B119,#REF!,5)</f>
        <v>#REF!</v>
      </c>
      <c r="E119" s="193" t="str" cm="1">
        <f t="array" ref="E119">IFERROR(INDEX(Ref_경험치테이블_List,MATCH(F119,Ref_경험치테이블_직업경험치,1)+1,1),1) &amp; " (" &amp;
IFERROR(ROUND((F119-INDEX(Ref_경험치테이블_List,MATCH(F119,Ref_경험치테이블_직업경험치,1),2))/(INDEX(Ref_경험치테이블_List,MATCH(F119,Ref_경험치테이블_직업경험치,1)+1,2)-INDEX(Ref_경험치테이블_List,MATCH(F119,Ref_경험치테이블_직업경험치,1),2)),2)*100,0)
&amp;"%)"</f>
        <v>55 (53%)</v>
      </c>
      <c r="F119" s="181">
        <f t="shared" si="64"/>
        <v>2785845</v>
      </c>
      <c r="G119" s="285">
        <f t="shared" si="88"/>
        <v>37775</v>
      </c>
      <c r="H119" s="165">
        <v>0</v>
      </c>
      <c r="I119" s="213" t="str" cm="1">
        <f t="array" ref="I119">IFERROR(INDEX(Ref_경험치테이블_List,MATCH(J119,Ref_경험치테이블_일반경험치,1)+1,1),1)&amp;" ("&amp;
IFERROR(ROUND((J119-INDEX(Ref_경험치테이블_List,MATCH(J119,Ref_경험치테이블_일반경험치,1),3))/(INDEX(Ref_경험치테이블_List,MATCH(J119,Ref_경험치테이블_일반경험치,1)+1,3)-INDEX(Ref_경험치테이블_List,MATCH(J119,Ref_경험치테이블_일반경험치,1),3)),2)*100,0)
&amp;"%)"</f>
        <v>54 (10%)</v>
      </c>
      <c r="J119" s="214">
        <f t="shared" si="65"/>
        <v>2146514</v>
      </c>
      <c r="K119" s="223">
        <v>33425</v>
      </c>
      <c r="L119" s="153"/>
      <c r="M119" s="77" t="s">
        <v>2466</v>
      </c>
      <c r="N119" s="77">
        <v>65</v>
      </c>
      <c r="O119" s="150" t="str">
        <f t="shared" si="83"/>
        <v>특정 필드에서 MVP 처치 횟수</v>
      </c>
      <c r="P119" s="138" t="str">
        <f>IFERROR(INDEX(퀘스트타입_List,MATCH(N119,퀘스트타입_Row,0),4),)&amp;" / "&amp;IFERROR(INDEX(퀘스트타입_List,MATCH(N119,퀘스트타입_Row,0),5),)</f>
        <v>stage id / count</v>
      </c>
      <c r="Q119" s="77">
        <v>24</v>
      </c>
      <c r="R119" s="157">
        <f t="shared" si="63"/>
        <v>0</v>
      </c>
      <c r="S119" s="149">
        <v>4</v>
      </c>
      <c r="T119" s="157" t="str">
        <f t="shared" ref="T119" si="91">IF(OR(N119=2,N119=42,N119=65,N119=14),"모험","-")</f>
        <v>모험</v>
      </c>
      <c r="U119" s="161" t="str">
        <f t="shared" si="85"/>
        <v>모험 / 스테이지 id</v>
      </c>
      <c r="V119" s="157">
        <f>IF(OR(N119=2,N119=42,N119=65,N119=14),B119,0)</f>
        <v>24</v>
      </c>
      <c r="W119" s="75" t="s">
        <v>4</v>
      </c>
      <c r="X119" s="157" t="s">
        <v>672</v>
      </c>
      <c r="Y119" s="157">
        <v>0</v>
      </c>
      <c r="Z119" s="157">
        <v>0</v>
      </c>
      <c r="AA119" s="157">
        <f t="shared" si="82"/>
        <v>0</v>
      </c>
      <c r="AB119" s="75" t="s">
        <v>672</v>
      </c>
      <c r="AC119" s="75">
        <v>0</v>
      </c>
      <c r="AD119" s="75">
        <v>0</v>
      </c>
      <c r="AE119" s="75">
        <f t="shared" si="87"/>
        <v>0</v>
      </c>
    </row>
    <row r="120" spans="1:31" x14ac:dyDescent="0.3">
      <c r="A120" s="283">
        <f t="shared" si="62"/>
        <v>119</v>
      </c>
      <c r="B120" s="83">
        <f>COUNTIF($N$1:N119,2)+1</f>
        <v>24</v>
      </c>
      <c r="C120" s="75" t="e">
        <f>VLOOKUP(B120,#REF!,3)</f>
        <v>#REF!</v>
      </c>
      <c r="D120" s="193" t="e">
        <f>VLOOKUP(B120,#REF!,5)</f>
        <v>#REF!</v>
      </c>
      <c r="E120" s="193" t="str" cm="1">
        <f t="array" ref="E120">IFERROR(INDEX(Ref_경험치테이블_List,MATCH(F120,Ref_경험치테이블_직업경험치,1)+1,1),1) &amp; " (" &amp;
IFERROR(ROUND((F120-INDEX(Ref_경험치테이블_List,MATCH(F120,Ref_경험치테이블_직업경험치,1),2))/(INDEX(Ref_경험치테이블_List,MATCH(F120,Ref_경험치테이블_직업경험치,1)+1,2)-INDEX(Ref_경험치테이블_List,MATCH(F120,Ref_경험치테이블_직업경험치,1),2)),2)*100,0)
&amp;"%)"</f>
        <v>55 (67%)</v>
      </c>
      <c r="F120" s="181">
        <f t="shared" si="64"/>
        <v>2825405</v>
      </c>
      <c r="G120" s="165">
        <f>G119+((ROW()-1)*15)</f>
        <v>39560</v>
      </c>
      <c r="H120" s="165">
        <v>0</v>
      </c>
      <c r="I120" s="213" t="str" cm="1">
        <f t="array" ref="I120">IFERROR(INDEX(Ref_경험치테이블_List,MATCH(J120,Ref_경험치테이블_일반경험치,1)+1,1),1)&amp;" ("&amp;
IFERROR(ROUND((J120-INDEX(Ref_경험치테이블_List,MATCH(J120,Ref_경험치테이블_일반경험치,1),3))/(INDEX(Ref_경험치테이블_List,MATCH(J120,Ref_경험치테이블_일반경험치,1)+1,3)-INDEX(Ref_경험치테이블_List,MATCH(J120,Ref_경험치테이블_일반경험치,1),3)),2)*100,0)
&amp;"%)"</f>
        <v>54 (27%)</v>
      </c>
      <c r="J120" s="214">
        <f t="shared" si="65"/>
        <v>2180207</v>
      </c>
      <c r="K120" s="223">
        <v>33693</v>
      </c>
      <c r="L120" s="153"/>
      <c r="M120" s="77" t="s">
        <v>2945</v>
      </c>
      <c r="N120" s="77">
        <v>76</v>
      </c>
      <c r="O120" s="150" t="str">
        <f t="shared" si="83"/>
        <v>특정 챕터 듀얼 보상 받기 횟수</v>
      </c>
      <c r="P120" s="138" t="str">
        <f t="shared" si="84"/>
        <v>chapter id / count</v>
      </c>
      <c r="Q120" s="77">
        <v>3</v>
      </c>
      <c r="R120" s="157">
        <f t="shared" si="63"/>
        <v>0</v>
      </c>
      <c r="S120" s="149">
        <v>1</v>
      </c>
      <c r="T120" s="157" t="s">
        <v>2849</v>
      </c>
      <c r="U120" s="161" t="str">
        <f t="shared" si="85"/>
        <v>듀얼 / 챕터 id</v>
      </c>
      <c r="V120" s="157">
        <v>3</v>
      </c>
      <c r="W120" s="75" t="s">
        <v>4</v>
      </c>
      <c r="X120" s="157" t="s">
        <v>2620</v>
      </c>
      <c r="Y120" s="157">
        <v>85000</v>
      </c>
      <c r="Z120" s="157">
        <v>1</v>
      </c>
      <c r="AA120" s="157" t="str">
        <f t="shared" si="82"/>
        <v>하급 장비 상자</v>
      </c>
      <c r="AB120" s="75" t="s">
        <v>672</v>
      </c>
      <c r="AC120" s="75">
        <v>0</v>
      </c>
      <c r="AD120" s="75">
        <v>0</v>
      </c>
      <c r="AE120" s="75">
        <f t="shared" si="87"/>
        <v>0</v>
      </c>
    </row>
    <row r="121" spans="1:31" x14ac:dyDescent="0.3">
      <c r="A121" s="283">
        <f t="shared" si="62"/>
        <v>120</v>
      </c>
      <c r="B121" s="83">
        <f>COUNTIF($N$1:N120,2)+1</f>
        <v>24</v>
      </c>
      <c r="C121" s="75" t="e">
        <f>VLOOKUP(B121,#REF!,3)</f>
        <v>#REF!</v>
      </c>
      <c r="D121" s="193" t="e">
        <f>VLOOKUP(B121,#REF!,5)</f>
        <v>#REF!</v>
      </c>
      <c r="E121" s="193" t="str" cm="1">
        <f t="array" ref="E121">IFERROR(INDEX(Ref_경험치테이블_List,MATCH(F121,Ref_경험치테이블_직업경험치,1)+1,1),1) &amp; " (" &amp;
IFERROR(ROUND((F121-INDEX(Ref_경험치테이블_List,MATCH(F121,Ref_경험치테이블_직업경험치,1),2))/(INDEX(Ref_경험치테이블_List,MATCH(F121,Ref_경험치테이블_직업경험치,1)+1,2)-INDEX(Ref_경험치테이블_List,MATCH(F121,Ref_경험치테이블_직업경험치,1),2)),2)*100,0)
&amp;"%)"</f>
        <v>56 (2%)</v>
      </c>
      <c r="F121" s="181">
        <f t="shared" si="64"/>
        <v>2921765</v>
      </c>
      <c r="G121" s="165">
        <f>G120+((ROW()-1)*15)</f>
        <v>41360</v>
      </c>
      <c r="H121" s="165">
        <v>55000</v>
      </c>
      <c r="I121" s="213" t="str" cm="1">
        <f t="array" ref="I121">IFERROR(INDEX(Ref_경험치테이블_List,MATCH(J121,Ref_경험치테이블_일반경험치,1)+1,1),1)&amp;" ("&amp;
IFERROR(ROUND((J121-INDEX(Ref_경험치테이블_List,MATCH(J121,Ref_경험치테이블_일반경험치,1),3))/(INDEX(Ref_경험치테이블_List,MATCH(J121,Ref_경험치테이블_일반경험치,1)+1,3)-INDEX(Ref_경험치테이블_List,MATCH(J121,Ref_경험치테이블_일반경험치,1),3)),2)*100,0)
&amp;"%)"</f>
        <v>54 (44%)</v>
      </c>
      <c r="J121" s="214">
        <f t="shared" si="65"/>
        <v>2214170</v>
      </c>
      <c r="K121" s="223">
        <v>33963</v>
      </c>
      <c r="L121" s="153"/>
      <c r="M121" s="77" t="s">
        <v>2965</v>
      </c>
      <c r="N121" s="77">
        <v>2</v>
      </c>
      <c r="O121" s="150" t="str">
        <f t="shared" si="83"/>
        <v>특정 몬스터 처치 수</v>
      </c>
      <c r="P121" s="138" t="str">
        <f t="shared" si="84"/>
        <v>monster_id / count</v>
      </c>
      <c r="Q121" s="151">
        <f>IF(N121=2,INDEX(Ref_스테이지테이블_List,MATCH(B121,Ref_스테이지테이블_Row,0),9),IF(N121=42,INDEX(Ref_몬스터테이블_List,MATCH(INDEX(Ref_스테이지테이블_List,MATCH(B121,Ref_스테이지테이블_Row,0),30),Ref_몬스터테이블_Row,0),4),IF(N121=14,INDEX(Ref_스테이지테이블_List,MATCH(B121,Ref_스테이지테이블_Row,0),38),"문제있")))</f>
        <v>54039</v>
      </c>
      <c r="R121" s="157">
        <f t="shared" si="63"/>
        <v>0</v>
      </c>
      <c r="S121" s="149">
        <v>1</v>
      </c>
      <c r="T121" s="157" t="str">
        <f t="shared" ref="T121:T122" si="92">IF(OR(N121=2,N121=42,N121=65,N121=14),"모험","-")</f>
        <v>모험</v>
      </c>
      <c r="U121" s="161" t="str">
        <f t="shared" si="85"/>
        <v>모험 / 스테이지 id</v>
      </c>
      <c r="V121" s="157">
        <f>IF(OR(N121=2,N121=42,N121=65,N121=14),B121,0)</f>
        <v>24</v>
      </c>
      <c r="W121" s="75" t="s">
        <v>4</v>
      </c>
      <c r="X121" s="157" t="s">
        <v>3322</v>
      </c>
      <c r="Y121" s="157">
        <v>1</v>
      </c>
      <c r="Z121" s="157">
        <v>0</v>
      </c>
      <c r="AA121" s="157">
        <f t="shared" si="82"/>
        <v>0</v>
      </c>
      <c r="AB121" s="75" t="s">
        <v>672</v>
      </c>
      <c r="AC121" s="75">
        <v>0</v>
      </c>
      <c r="AD121" s="75">
        <v>0</v>
      </c>
      <c r="AE121" s="75">
        <f t="shared" si="87"/>
        <v>0</v>
      </c>
    </row>
    <row r="122" spans="1:31" x14ac:dyDescent="0.3">
      <c r="A122" s="283">
        <f t="shared" si="62"/>
        <v>121</v>
      </c>
      <c r="B122" s="83">
        <f>COUNTIF($N$1:N121,2)+1</f>
        <v>25</v>
      </c>
      <c r="C122" s="75" t="e">
        <f>VLOOKUP(B122,#REF!,3)</f>
        <v>#REF!</v>
      </c>
      <c r="D122" s="193" t="e">
        <f>VLOOKUP(B122,#REF!,5)</f>
        <v>#REF!</v>
      </c>
      <c r="E122" s="193" t="str" cm="1">
        <f t="array" ref="E122">IFERROR(INDEX(Ref_경험치테이블_List,MATCH(F122,Ref_경험치테이블_직업경험치,1)+1,1),1) &amp; " (" &amp;
IFERROR(ROUND((F122-INDEX(Ref_경험치테이블_List,MATCH(F122,Ref_경험치테이블_직업경험치,1),2))/(INDEX(Ref_경험치테이블_List,MATCH(F122,Ref_경험치테이블_직업경험치,1)+1,2)-INDEX(Ref_경험치테이블_List,MATCH(F122,Ref_경험치테이블_직업경험치,1),2)),2)*100,0)
&amp;"%)"</f>
        <v>56 (15%)</v>
      </c>
      <c r="F122" s="181">
        <f t="shared" si="64"/>
        <v>2964940</v>
      </c>
      <c r="G122" s="165">
        <f t="shared" ref="G122:G124" si="93">G121+((ROW()-1)*15)</f>
        <v>43175</v>
      </c>
      <c r="H122" s="165">
        <v>0</v>
      </c>
      <c r="I122" s="213" t="str" cm="1">
        <f t="array" ref="I122">IFERROR(INDEX(Ref_경험치테이블_List,MATCH(J122,Ref_경험치테이블_일반경험치,1)+1,1),1)&amp;" ("&amp;
IFERROR(ROUND((J122-INDEX(Ref_경험치테이블_List,MATCH(J122,Ref_경험치테이블_일반경험치,1),3))/(INDEX(Ref_경험치테이블_List,MATCH(J122,Ref_경험치테이블_일반경험치,1)+1,3)-INDEX(Ref_경험치테이블_List,MATCH(J122,Ref_경험치테이블_일반경험치,1),3)),2)*100,0)
&amp;"%)"</f>
        <v>54 (62%)</v>
      </c>
      <c r="J122" s="214">
        <f t="shared" si="65"/>
        <v>2248405</v>
      </c>
      <c r="K122" s="223">
        <v>34235</v>
      </c>
      <c r="L122" s="153"/>
      <c r="M122" s="77" t="s">
        <v>2966</v>
      </c>
      <c r="N122" s="77">
        <v>42</v>
      </c>
      <c r="O122" s="150" t="str">
        <f t="shared" si="83"/>
        <v>특정 몬스터 그룹 처치 수</v>
      </c>
      <c r="P122" s="138" t="str">
        <f t="shared" si="84"/>
        <v>monster_group / count</v>
      </c>
      <c r="Q122" s="151">
        <f>IF(N122=2,INDEX(Ref_스테이지테이블_List,MATCH(B122,Ref_스테이지테이블_Row,0),9),IF(N122=42,INDEX(Ref_몬스터테이블_List,MATCH(INDEX(Ref_스테이지테이블_List,MATCH(B122,Ref_스테이지테이블_Row,0),30),Ref_몬스터테이블_Row,0),4),IF(N122=14,INDEX(Ref_스테이지테이블_List,MATCH(B122,Ref_스테이지테이블_Row,0),38),"문제있")))</f>
        <v>22</v>
      </c>
      <c r="R122" s="157" t="str">
        <f t="shared" si="63"/>
        <v>소형</v>
      </c>
      <c r="S122" s="182">
        <f>INDEX(Ref!$GK$1:$GN$73,MATCH(B122,Ref!$GK$1:$GK$73,0),MATCH(R122,Ref!$GK$1:$GN$1,0))</f>
        <v>800</v>
      </c>
      <c r="T122" s="157" t="str">
        <f t="shared" si="92"/>
        <v>모험</v>
      </c>
      <c r="U122" s="161" t="str">
        <f t="shared" si="85"/>
        <v>모험 / 스테이지 id</v>
      </c>
      <c r="V122" s="157">
        <f>IF(OR(N122=2,N122=42,N122=65,N122=14),B122,0)</f>
        <v>25</v>
      </c>
      <c r="W122" s="75" t="s">
        <v>4</v>
      </c>
      <c r="X122" s="157" t="s">
        <v>672</v>
      </c>
      <c r="Y122" s="157">
        <v>0</v>
      </c>
      <c r="Z122" s="157">
        <v>0</v>
      </c>
      <c r="AA122" s="157">
        <f t="shared" si="82"/>
        <v>0</v>
      </c>
      <c r="AB122" s="75" t="s">
        <v>672</v>
      </c>
      <c r="AC122" s="75">
        <v>0</v>
      </c>
      <c r="AD122" s="75">
        <v>0</v>
      </c>
      <c r="AE122" s="75">
        <f t="shared" si="87"/>
        <v>0</v>
      </c>
    </row>
    <row r="123" spans="1:31" x14ac:dyDescent="0.3">
      <c r="A123" s="283">
        <f t="shared" si="62"/>
        <v>122</v>
      </c>
      <c r="B123" s="83">
        <f>COUNTIF($N$1:N122,2)+1</f>
        <v>25</v>
      </c>
      <c r="C123" s="75" t="e">
        <f>VLOOKUP(B123,#REF!,3)</f>
        <v>#REF!</v>
      </c>
      <c r="D123" s="193" t="e">
        <f>VLOOKUP(B123,#REF!,5)</f>
        <v>#REF!</v>
      </c>
      <c r="E123" s="193" t="str" cm="1">
        <f t="array" ref="E123">IFERROR(INDEX(Ref_경험치테이블_List,MATCH(F123,Ref_경험치테이블_직업경험치,1)+1,1),1) &amp; " (" &amp;
IFERROR(ROUND((F123-INDEX(Ref_경험치테이블_List,MATCH(F123,Ref_경험치테이블_직업경험치,1),2))/(INDEX(Ref_경험치테이블_List,MATCH(F123,Ref_경험치테이블_직업경험치,1)+1,2)-INDEX(Ref_경험치테이블_List,MATCH(F123,Ref_경험치테이블_직업경험치,1),2)),2)*100,0)
&amp;"%)"</f>
        <v>56 (29%)</v>
      </c>
      <c r="F123" s="181">
        <f t="shared" si="64"/>
        <v>3009945</v>
      </c>
      <c r="G123" s="165">
        <f t="shared" si="93"/>
        <v>45005</v>
      </c>
      <c r="H123" s="165">
        <v>0</v>
      </c>
      <c r="I123" s="213" t="str" cm="1">
        <f t="array" ref="I123">IFERROR(INDEX(Ref_경험치테이블_List,MATCH(J123,Ref_경험치테이블_일반경험치,1)+1,1),1)&amp;" ("&amp;
IFERROR(ROUND((J123-INDEX(Ref_경험치테이블_List,MATCH(J123,Ref_경험치테이블_일반경험치,1),3))/(INDEX(Ref_경험치테이블_List,MATCH(J123,Ref_경험치테이블_일반경험치,1)+1,3)-INDEX(Ref_경험치테이블_List,MATCH(J123,Ref_경험치테이블_일반경험치,1),3)),2)*100,0)
&amp;"%)"</f>
        <v>54 (79%)</v>
      </c>
      <c r="J123" s="214">
        <f t="shared" si="65"/>
        <v>2282914</v>
      </c>
      <c r="K123" s="223">
        <v>34509</v>
      </c>
      <c r="L123" s="153"/>
      <c r="M123" s="77" t="s">
        <v>2466</v>
      </c>
      <c r="N123" s="77">
        <v>65</v>
      </c>
      <c r="O123" s="150" t="str">
        <f t="shared" si="83"/>
        <v>특정 필드에서 MVP 처치 횟수</v>
      </c>
      <c r="P123" s="138" t="str">
        <f t="shared" si="84"/>
        <v>stage id / count</v>
      </c>
      <c r="Q123" s="77">
        <f>B123</f>
        <v>25</v>
      </c>
      <c r="R123" s="157">
        <f t="shared" si="63"/>
        <v>0</v>
      </c>
      <c r="S123" s="149">
        <v>5</v>
      </c>
      <c r="T123" s="157" t="s">
        <v>597</v>
      </c>
      <c r="U123" s="161" t="str">
        <f t="shared" si="85"/>
        <v>모험 / 스테이지 id</v>
      </c>
      <c r="V123" s="157">
        <v>25</v>
      </c>
      <c r="W123" s="75" t="s">
        <v>4</v>
      </c>
      <c r="X123" s="157" t="s">
        <v>2617</v>
      </c>
      <c r="Y123" s="157">
        <v>94031</v>
      </c>
      <c r="Z123" s="157">
        <v>2</v>
      </c>
      <c r="AA123" s="157" t="str">
        <f t="shared" si="82"/>
        <v>별의 결정</v>
      </c>
      <c r="AB123" s="75" t="s">
        <v>672</v>
      </c>
      <c r="AC123" s="75">
        <v>0</v>
      </c>
      <c r="AD123" s="75">
        <v>0</v>
      </c>
      <c r="AE123" s="75">
        <f t="shared" si="87"/>
        <v>0</v>
      </c>
    </row>
    <row r="124" spans="1:31" x14ac:dyDescent="0.3">
      <c r="A124" s="283">
        <f t="shared" si="62"/>
        <v>123</v>
      </c>
      <c r="B124" s="83">
        <f>COUNTIF($N$1:N123,2)+1</f>
        <v>25</v>
      </c>
      <c r="C124" s="75" t="e">
        <f>VLOOKUP(B124,#REF!,3)</f>
        <v>#REF!</v>
      </c>
      <c r="D124" s="193" t="e">
        <f>VLOOKUP(B124,#REF!,5)</f>
        <v>#REF!</v>
      </c>
      <c r="E124" s="193" t="str" cm="1">
        <f t="array" ref="E124">IFERROR(INDEX(Ref_경험치테이블_List,MATCH(F124,Ref_경험치테이블_직업경험치,1)+1,1),1) &amp; " (" &amp;
IFERROR(ROUND((F124-INDEX(Ref_경험치테이블_List,MATCH(F124,Ref_경험치테이블_직업경험치,1),2))/(INDEX(Ref_경험치테이블_List,MATCH(F124,Ref_경험치테이블_직업경험치,1)+1,2)-INDEX(Ref_경험치테이블_List,MATCH(F124,Ref_경험치테이블_직업경험치,1),2)),2)*100,0)
&amp;"%)"</f>
        <v>56 (43%)</v>
      </c>
      <c r="F124" s="181">
        <f t="shared" si="64"/>
        <v>3056795</v>
      </c>
      <c r="G124" s="165">
        <f t="shared" si="93"/>
        <v>46850</v>
      </c>
      <c r="H124" s="165">
        <v>0</v>
      </c>
      <c r="I124" s="213" t="str" cm="1">
        <f t="array" ref="I124">IFERROR(INDEX(Ref_경험치테이블_List,MATCH(J124,Ref_경험치테이블_일반경험치,1)+1,1),1)&amp;" ("&amp;
IFERROR(ROUND((J124-INDEX(Ref_경험치테이블_List,MATCH(J124,Ref_경험치테이블_일반경험치,1),3))/(INDEX(Ref_경험치테이블_List,MATCH(J124,Ref_경험치테이블_일반경험치,1)+1,3)-INDEX(Ref_경험치테이블_List,MATCH(J124,Ref_경험치테이블_일반경험치,1),3)),2)*100,0)
&amp;"%)"</f>
        <v>54 (97%)</v>
      </c>
      <c r="J124" s="214">
        <f t="shared" si="65"/>
        <v>2317700</v>
      </c>
      <c r="K124" s="223">
        <v>34786</v>
      </c>
      <c r="L124" s="222" t="s">
        <v>9243</v>
      </c>
      <c r="M124" s="77" t="s">
        <v>2959</v>
      </c>
      <c r="N124" s="77">
        <v>24</v>
      </c>
      <c r="O124" s="150" t="str">
        <f t="shared" si="83"/>
        <v>장비템 특정 랭크 제작 횟수</v>
      </c>
      <c r="P124" s="138" t="str">
        <f t="shared" si="84"/>
        <v>item rating / count</v>
      </c>
      <c r="Q124" s="77">
        <v>5</v>
      </c>
      <c r="R124" s="157">
        <f t="shared" si="63"/>
        <v>0</v>
      </c>
      <c r="S124" s="149">
        <v>1</v>
      </c>
      <c r="T124" s="157" t="s">
        <v>2874</v>
      </c>
      <c r="U124" s="161" t="str">
        <f t="shared" si="85"/>
        <v>제작 / 0(아이템), 1(무기), 2(방어구), 3(특수)</v>
      </c>
      <c r="V124" s="157">
        <v>1</v>
      </c>
      <c r="W124" s="75" t="s">
        <v>4</v>
      </c>
      <c r="X124" s="157" t="s">
        <v>2620</v>
      </c>
      <c r="Y124" s="157">
        <v>85085</v>
      </c>
      <c r="Z124" s="157">
        <v>1</v>
      </c>
      <c r="AA124" s="157" t="str">
        <f t="shared" si="82"/>
        <v>보석 상자</v>
      </c>
      <c r="AB124" s="75" t="s">
        <v>2620</v>
      </c>
      <c r="AC124" s="75">
        <v>85019</v>
      </c>
      <c r="AD124" s="75">
        <v>1</v>
      </c>
      <c r="AE124" s="75" t="str">
        <f t="shared" si="87"/>
        <v>행운 재료 상자</v>
      </c>
    </row>
    <row r="125" spans="1:31" x14ac:dyDescent="0.3">
      <c r="A125" s="283">
        <f t="shared" si="62"/>
        <v>124</v>
      </c>
      <c r="B125" s="83">
        <f>COUNTIF($N$1:N124,2)+1</f>
        <v>25</v>
      </c>
      <c r="C125" s="75" t="e">
        <f>VLOOKUP(B125,#REF!,3)</f>
        <v>#REF!</v>
      </c>
      <c r="D125" s="193" t="e">
        <f>VLOOKUP(B125,#REF!,5)</f>
        <v>#REF!</v>
      </c>
      <c r="E125" s="193" t="str" cm="1">
        <f t="array" ref="E125">IFERROR(INDEX(Ref_경험치테이블_List,MATCH(F125,Ref_경험치테이블_직업경험치,1)+1,1),1) &amp; " (" &amp;
IFERROR(ROUND((F125-INDEX(Ref_경험치테이블_List,MATCH(F125,Ref_경험치테이블_직업경험치,1),2))/(INDEX(Ref_경험치테이블_List,MATCH(F125,Ref_경험치테이블_직업경험치,1)+1,2)-INDEX(Ref_경험치테이블_List,MATCH(F125,Ref_경험치테이블_직업경험치,1),2)),2)*100,0)
&amp;"%)"</f>
        <v>56 (76%)</v>
      </c>
      <c r="F125" s="181">
        <f t="shared" si="64"/>
        <v>3164245</v>
      </c>
      <c r="G125" s="285">
        <f t="shared" ref="G125:G126" si="94">G124+((ROW()-1)*25)</f>
        <v>49950</v>
      </c>
      <c r="H125" s="165">
        <v>57500</v>
      </c>
      <c r="I125" s="213" t="str" cm="1">
        <f t="array" ref="I125">IFERROR(INDEX(Ref_경험치테이블_List,MATCH(J125,Ref_경험치테이블_일반경험치,1)+1,1),1)&amp;" ("&amp;
IFERROR(ROUND((J125-INDEX(Ref_경험치테이블_List,MATCH(J125,Ref_경험치테이블_일반경험치,1),3))/(INDEX(Ref_경험치테이블_List,MATCH(J125,Ref_경험치테이블_일반경험치,1)+1,3)-INDEX(Ref_경험치테이블_List,MATCH(J125,Ref_경험치테이블_일반경험치,1),3)),2)*100,0)
&amp;"%)"</f>
        <v>55 (12%)</v>
      </c>
      <c r="J125" s="214">
        <f t="shared" si="65"/>
        <v>2352765</v>
      </c>
      <c r="K125" s="223">
        <v>35065</v>
      </c>
      <c r="L125" s="153"/>
      <c r="M125" s="77" t="s">
        <v>2968</v>
      </c>
      <c r="N125" s="77">
        <v>2</v>
      </c>
      <c r="O125" s="150" t="str">
        <f t="shared" si="83"/>
        <v>특정 몬스터 처치 수</v>
      </c>
      <c r="P125" s="138" t="str">
        <f t="shared" si="84"/>
        <v>monster_id / count</v>
      </c>
      <c r="Q125" s="151">
        <f>IF(N125=2,INDEX(Ref_스테이지테이블_List,MATCH(B125,Ref_스테이지테이블_Row,0),9),IF(N125=42,INDEX(Ref_몬스터테이블_List,MATCH(INDEX(Ref_스테이지테이블_List,MATCH(B125,Ref_스테이지테이블_Row,0),30),Ref_몬스터테이블_Row,0),4),IF(N125=14,INDEX(Ref_스테이지테이블_List,MATCH(B125,Ref_스테이지테이블_Row,0),38),"문제있")))</f>
        <v>54022</v>
      </c>
      <c r="R125" s="157">
        <f t="shared" si="63"/>
        <v>0</v>
      </c>
      <c r="S125" s="149">
        <v>1</v>
      </c>
      <c r="T125" s="157" t="str">
        <f t="shared" ref="T125:T126" si="95">IF(OR(N125=2,N125=42,N125=65,N125=14),"모험","-")</f>
        <v>모험</v>
      </c>
      <c r="U125" s="161" t="str">
        <f t="shared" si="85"/>
        <v>모험 / 스테이지 id</v>
      </c>
      <c r="V125" s="157">
        <f t="shared" ref="V125:V136" si="96">IF(OR(N125=2,N125=42,N125=65,N125=14),B125,0)</f>
        <v>25</v>
      </c>
      <c r="W125" s="75" t="s">
        <v>4</v>
      </c>
      <c r="X125" s="157" t="s">
        <v>2620</v>
      </c>
      <c r="Y125" s="157">
        <v>94066</v>
      </c>
      <c r="Z125" s="157">
        <v>1</v>
      </c>
      <c r="AA125" s="157" t="str">
        <f>IF(X125="아이템",IFERROR(VLOOKUP(Y125,Ref_아이템테이블_List,5,FALSE),"없는 아이템"),IF(X125="동료",IFERROR(VLOOKUP(Y125,Ref_동료테이블_List,5,FALSE),"없는 동료"),))</f>
        <v>속성석(지) Lv.1</v>
      </c>
      <c r="AB125" s="75" t="s">
        <v>672</v>
      </c>
      <c r="AC125" s="75">
        <v>0</v>
      </c>
      <c r="AD125" s="75">
        <v>0</v>
      </c>
      <c r="AE125" s="75">
        <f t="shared" si="87"/>
        <v>0</v>
      </c>
    </row>
    <row r="126" spans="1:31" x14ac:dyDescent="0.3">
      <c r="A126" s="283">
        <f t="shared" si="62"/>
        <v>125</v>
      </c>
      <c r="B126" s="83">
        <f>COUNTIF($N$1:N125,2)+1</f>
        <v>26</v>
      </c>
      <c r="C126" s="75" t="e">
        <f>VLOOKUP(B126,#REF!,3)</f>
        <v>#REF!</v>
      </c>
      <c r="D126" s="193" t="e">
        <f>VLOOKUP(B126,#REF!,5)</f>
        <v>#REF!</v>
      </c>
      <c r="E126" s="193" t="str" cm="1">
        <f t="array" ref="E126">IFERROR(INDEX(Ref_경험치테이블_List,MATCH(F126,Ref_경험치테이블_직업경험치,1)+1,1),1) &amp; " (" &amp;
IFERROR(ROUND((F126-INDEX(Ref_경험치테이블_List,MATCH(F126,Ref_경험치테이블_직업경험치,1),2))/(INDEX(Ref_경험치테이블_List,MATCH(F126,Ref_경험치테이블_직업경험치,1)+1,2)-INDEX(Ref_경험치테이블_List,MATCH(F126,Ref_경험치테이블_직업경험치,1),2)),2)*100,0)
&amp;"%)"</f>
        <v>56 (93%)</v>
      </c>
      <c r="F126" s="181">
        <f t="shared" si="64"/>
        <v>3217320</v>
      </c>
      <c r="G126" s="285">
        <f t="shared" si="94"/>
        <v>53075</v>
      </c>
      <c r="H126" s="165">
        <v>0</v>
      </c>
      <c r="I126" s="213" t="str" cm="1">
        <f t="array" ref="I126">IFERROR(INDEX(Ref_경험치테이블_List,MATCH(J126,Ref_경험치테이블_일반경험치,1)+1,1),1)&amp;" ("&amp;
IFERROR(ROUND((J126-INDEX(Ref_경험치테이블_List,MATCH(J126,Ref_경험치테이블_일반경험치,1),3))/(INDEX(Ref_경험치테이블_List,MATCH(J126,Ref_경험치테이블_일반경험치,1)+1,3)-INDEX(Ref_경험치테이블_List,MATCH(J126,Ref_경험치테이블_일반경험치,1),3)),2)*100,0)
&amp;"%)"</f>
        <v>55 (27%)</v>
      </c>
      <c r="J126" s="214">
        <f t="shared" si="65"/>
        <v>2388111</v>
      </c>
      <c r="K126" s="223">
        <v>35346</v>
      </c>
      <c r="L126" s="153"/>
      <c r="M126" s="77" t="s">
        <v>8451</v>
      </c>
      <c r="N126" s="77">
        <v>42</v>
      </c>
      <c r="O126" s="150" t="str">
        <f t="shared" si="83"/>
        <v>특정 몬스터 그룹 처치 수</v>
      </c>
      <c r="P126" s="138" t="str">
        <f t="shared" si="84"/>
        <v>monster_group / count</v>
      </c>
      <c r="Q126" s="151">
        <f>IF(N126=2,INDEX(Ref_스테이지테이블_List,MATCH(B126,Ref_스테이지테이블_Row,0),9),IF(N126=42,INDEX(Ref_몬스터테이블_List,MATCH(INDEX(Ref_스테이지테이블_List,MATCH(B126,Ref_스테이지테이블_Row,0),30),Ref_몬스터테이블_Row,0),4),IF(N126=14,INDEX(Ref_스테이지테이블_List,MATCH(B126,Ref_스테이지테이블_Row,0),38),"문제있")))</f>
        <v>23</v>
      </c>
      <c r="R126" s="157" t="str">
        <f t="shared" si="63"/>
        <v>소형</v>
      </c>
      <c r="S126" s="182">
        <f>INDEX(Ref!$GK$1:$GN$73,MATCH(B126,Ref!$GK$1:$GK$73,0),MATCH(R126,Ref!$GK$1:$GN$1,0))</f>
        <v>900</v>
      </c>
      <c r="T126" s="157" t="str">
        <f t="shared" si="95"/>
        <v>모험</v>
      </c>
      <c r="U126" s="161" t="str">
        <f t="shared" si="85"/>
        <v>모험 / 스테이지 id</v>
      </c>
      <c r="V126" s="157">
        <f t="shared" si="96"/>
        <v>26</v>
      </c>
      <c r="W126" s="75" t="s">
        <v>4</v>
      </c>
      <c r="X126" s="157" t="s">
        <v>2620</v>
      </c>
      <c r="Y126" s="157">
        <v>84017</v>
      </c>
      <c r="Z126" s="157">
        <v>1</v>
      </c>
      <c r="AA126" s="157" t="str">
        <f t="shared" ref="AA126:AA159" si="97">IF(X126="아이템",IFERROR(VLOOKUP(Y126,Ref_아이템테이블_List,5,FALSE),"없는 아이템"),IF(X126="동료",IFERROR(VLOOKUP(Y126,Ref_동료테이블_List,5,FALSE),"없는 동료"),))</f>
        <v>집중 포션</v>
      </c>
      <c r="AB126" s="75" t="s">
        <v>672</v>
      </c>
      <c r="AC126" s="75">
        <v>0</v>
      </c>
      <c r="AD126" s="75">
        <v>0</v>
      </c>
      <c r="AE126" s="75">
        <f t="shared" si="87"/>
        <v>0</v>
      </c>
    </row>
    <row r="127" spans="1:31" x14ac:dyDescent="0.3">
      <c r="A127" s="283">
        <f t="shared" si="62"/>
        <v>126</v>
      </c>
      <c r="B127" s="83">
        <f>COUNTIF($N$1:N126,2)+1</f>
        <v>26</v>
      </c>
      <c r="C127" s="75" t="e">
        <f>VLOOKUP(B127,#REF!,3)</f>
        <v>#REF!</v>
      </c>
      <c r="D127" s="193" t="e">
        <f>VLOOKUP(B127,#REF!,5)</f>
        <v>#REF!</v>
      </c>
      <c r="E127" s="193" t="str" cm="1">
        <f t="array" ref="E127">IFERROR(INDEX(Ref_경험치테이블_List,MATCH(F127,Ref_경험치테이블_직업경험치,1)+1,1),1) &amp; " (" &amp;
IFERROR(ROUND((F127-INDEX(Ref_경험치테이블_List,MATCH(F127,Ref_경험치테이블_직업경험치,1),2))/(INDEX(Ref_경험치테이블_List,MATCH(F127,Ref_경험치테이블_직업경험치,1)+1,2)-INDEX(Ref_경험치테이블_List,MATCH(F127,Ref_경험치테이블_직업경험치,1),2)),2)*100,0)
&amp;"%)"</f>
        <v>57 (10%)</v>
      </c>
      <c r="F127" s="181">
        <f t="shared" si="64"/>
        <v>3279845</v>
      </c>
      <c r="G127" s="165">
        <f t="shared" ref="G127:G129" si="98">G126+((ROW()-1)*75)</f>
        <v>62525</v>
      </c>
      <c r="H127" s="165">
        <v>0</v>
      </c>
      <c r="I127" s="213" t="str" cm="1">
        <f t="array" ref="I127">IFERROR(INDEX(Ref_경험치테이블_List,MATCH(J127,Ref_경험치테이블_일반경험치,1)+1,1),1)&amp;" ("&amp;
IFERROR(ROUND((J127-INDEX(Ref_경험치테이블_List,MATCH(J127,Ref_경험치테이블_일반경험치,1),3))/(INDEX(Ref_경험치테이블_List,MATCH(J127,Ref_경험치테이블_일반경험치,1)+1,3)-INDEX(Ref_경험치테이블_List,MATCH(J127,Ref_경험치테이블_일반경험치,1),3)),2)*100,0)
&amp;"%)"</f>
        <v>55 (42%)</v>
      </c>
      <c r="J127" s="214">
        <f t="shared" si="65"/>
        <v>2423740</v>
      </c>
      <c r="K127" s="223">
        <v>35629</v>
      </c>
      <c r="L127" s="153" t="s">
        <v>8415</v>
      </c>
      <c r="M127" s="77" t="s">
        <v>10245</v>
      </c>
      <c r="N127" s="77">
        <v>62</v>
      </c>
      <c r="O127" s="150" t="str">
        <f t="shared" si="83"/>
        <v>특정 시나리오 미로 클리어</v>
      </c>
      <c r="P127" s="138" t="str">
        <f t="shared" si="84"/>
        <v>chapter id / count(1)</v>
      </c>
      <c r="Q127" s="77">
        <v>5</v>
      </c>
      <c r="R127" s="157">
        <f t="shared" si="63"/>
        <v>0</v>
      </c>
      <c r="S127" s="149">
        <v>1</v>
      </c>
      <c r="T127" s="157" t="s">
        <v>2746</v>
      </c>
      <c r="U127" s="161" t="str">
        <f t="shared" si="85"/>
        <v xml:space="preserve">미로 / </v>
      </c>
      <c r="V127" s="308">
        <v>5</v>
      </c>
      <c r="W127" s="75" t="s">
        <v>4</v>
      </c>
      <c r="X127" s="157" t="s">
        <v>2617</v>
      </c>
      <c r="Y127" s="157">
        <v>85002</v>
      </c>
      <c r="Z127" s="157">
        <v>1</v>
      </c>
      <c r="AA127" s="157" t="str">
        <f t="shared" si="97"/>
        <v>상급 장비 상자</v>
      </c>
      <c r="AB127" s="75" t="s">
        <v>672</v>
      </c>
      <c r="AC127" s="75">
        <v>0</v>
      </c>
      <c r="AD127" s="75">
        <v>0</v>
      </c>
      <c r="AE127" s="75">
        <f t="shared" si="87"/>
        <v>0</v>
      </c>
    </row>
    <row r="128" spans="1:31" x14ac:dyDescent="0.3">
      <c r="A128" s="283">
        <f t="shared" si="62"/>
        <v>127</v>
      </c>
      <c r="B128" s="83">
        <f>COUNTIF($N$1:N127,2)+1</f>
        <v>26</v>
      </c>
      <c r="C128" s="75" t="e">
        <f>VLOOKUP(B128,#REF!,3)</f>
        <v>#REF!</v>
      </c>
      <c r="D128" s="193" t="e">
        <f>VLOOKUP(B128,#REF!,5)</f>
        <v>#REF!</v>
      </c>
      <c r="E128" s="193" t="str" cm="1">
        <f t="array" ref="E128">IFERROR(INDEX(Ref_경험치테이블_List,MATCH(F128,Ref_경험치테이블_직업경험치,1)+1,1),1) &amp; " (" &amp;
IFERROR(ROUND((F128-INDEX(Ref_경험치테이블_List,MATCH(F128,Ref_경험치테이블_직업경험치,1),2))/(INDEX(Ref_경험치테이블_List,MATCH(F128,Ref_경험치테이블_직업경험치,1)+1,2)-INDEX(Ref_경험치테이블_List,MATCH(F128,Ref_경험치테이블_직업경험치,1),2)),2)*100,0)
&amp;"%)"</f>
        <v>57 (29%)</v>
      </c>
      <c r="F128" s="181">
        <f t="shared" si="64"/>
        <v>3351895</v>
      </c>
      <c r="G128" s="165">
        <f t="shared" si="98"/>
        <v>72050</v>
      </c>
      <c r="H128" s="165">
        <v>0</v>
      </c>
      <c r="I128" s="213" t="str" cm="1">
        <f t="array" ref="I128">IFERROR(INDEX(Ref_경험치테이블_List,MATCH(J128,Ref_경험치테이블_일반경험치,1)+1,1),1)&amp;" ("&amp;
IFERROR(ROUND((J128-INDEX(Ref_경험치테이블_List,MATCH(J128,Ref_경험치테이블_일반경험치,1),3))/(INDEX(Ref_경험치테이블_List,MATCH(J128,Ref_경험치테이블_일반경험치,1)+1,3)-INDEX(Ref_경험치테이블_List,MATCH(J128,Ref_경험치테이블_일반경험치,1),3)),2)*100,0)
&amp;"%)"</f>
        <v>55 (58%)</v>
      </c>
      <c r="J128" s="214">
        <f t="shared" si="65"/>
        <v>2459655</v>
      </c>
      <c r="K128" s="223">
        <v>35915</v>
      </c>
      <c r="L128" s="153"/>
      <c r="M128" s="77" t="s">
        <v>10247</v>
      </c>
      <c r="N128" s="77">
        <v>63</v>
      </c>
      <c r="O128" s="150" t="str">
        <f t="shared" si="83"/>
        <v>특정 챕터 멀티 미로 클리어 횟수</v>
      </c>
      <c r="P128" s="138" t="str">
        <f t="shared" si="84"/>
        <v>chapter id / count</v>
      </c>
      <c r="Q128" s="77">
        <v>5</v>
      </c>
      <c r="R128" s="157">
        <f t="shared" si="63"/>
        <v>0</v>
      </c>
      <c r="S128" s="149">
        <v>1</v>
      </c>
      <c r="T128" s="157" t="s">
        <v>2746</v>
      </c>
      <c r="U128" s="161" t="str">
        <f t="shared" si="85"/>
        <v xml:space="preserve">미로 / </v>
      </c>
      <c r="V128" s="308">
        <v>5</v>
      </c>
      <c r="W128" s="75" t="s">
        <v>4</v>
      </c>
      <c r="X128" s="157" t="s">
        <v>2617</v>
      </c>
      <c r="Y128" s="157">
        <v>85009</v>
      </c>
      <c r="Z128" s="157">
        <v>1</v>
      </c>
      <c r="AA128" s="157" t="str">
        <f t="shared" si="97"/>
        <v>중급 카드 상자</v>
      </c>
      <c r="AB128" s="75" t="s">
        <v>672</v>
      </c>
      <c r="AC128" s="75">
        <v>0</v>
      </c>
      <c r="AD128" s="75">
        <v>0</v>
      </c>
      <c r="AE128" s="75">
        <f t="shared" si="87"/>
        <v>0</v>
      </c>
    </row>
    <row r="129" spans="1:31" x14ac:dyDescent="0.3">
      <c r="A129" s="283">
        <f t="shared" si="62"/>
        <v>128</v>
      </c>
      <c r="B129" s="83">
        <f>COUNTIF($N$1:N128,2)+1</f>
        <v>26</v>
      </c>
      <c r="C129" s="75" t="e">
        <f>VLOOKUP(B129,#REF!,3)</f>
        <v>#REF!</v>
      </c>
      <c r="D129" s="193" t="e">
        <f>VLOOKUP(B129,#REF!,5)</f>
        <v>#REF!</v>
      </c>
      <c r="E129" s="193" t="str" cm="1">
        <f t="array" ref="E129">IFERROR(INDEX(Ref_경험치테이블_List,MATCH(F129,Ref_경험치테이블_직업경험치,1)+1,1),1) &amp; " (" &amp;
IFERROR(ROUND((F129-INDEX(Ref_경험치테이블_List,MATCH(F129,Ref_경험치테이블_직업경험치,1),2))/(INDEX(Ref_경험치테이블_List,MATCH(F129,Ref_경험치테이블_직업경험치,1)+1,2)-INDEX(Ref_경험치테이블_List,MATCH(F129,Ref_경험치테이블_직업경험치,1),2)),2)*100,0)
&amp;"%)"</f>
        <v>57 (51%)</v>
      </c>
      <c r="F129" s="181">
        <f t="shared" si="64"/>
        <v>3433545</v>
      </c>
      <c r="G129" s="165">
        <f t="shared" si="98"/>
        <v>81650</v>
      </c>
      <c r="H129" s="165">
        <v>0</v>
      </c>
      <c r="I129" s="213" t="str" cm="1">
        <f t="array" ref="I129">IFERROR(INDEX(Ref_경험치테이블_List,MATCH(J129,Ref_경험치테이블_일반경험치,1)+1,1),1)&amp;" ("&amp;
IFERROR(ROUND((J129-INDEX(Ref_경험치테이블_List,MATCH(J129,Ref_경험치테이블_일반경험치,1),3))/(INDEX(Ref_경험치테이블_List,MATCH(J129,Ref_경험치테이블_일반경험치,1)+1,3)-INDEX(Ref_경험치테이블_List,MATCH(J129,Ref_경험치테이블_일반경험치,1),3)),2)*100,0)
&amp;"%)"</f>
        <v>55 (73%)</v>
      </c>
      <c r="J129" s="214">
        <f t="shared" si="65"/>
        <v>2495858</v>
      </c>
      <c r="K129" s="223">
        <v>36203</v>
      </c>
      <c r="L129" s="153"/>
      <c r="M129" s="77" t="s">
        <v>2466</v>
      </c>
      <c r="N129" s="77">
        <v>65</v>
      </c>
      <c r="O129" s="150" t="str">
        <f t="shared" si="83"/>
        <v>특정 필드에서 MVP 처치 횟수</v>
      </c>
      <c r="P129" s="138" t="str">
        <f t="shared" si="84"/>
        <v>stage id / count</v>
      </c>
      <c r="Q129" s="77">
        <f>B129</f>
        <v>26</v>
      </c>
      <c r="R129" s="157">
        <f t="shared" si="63"/>
        <v>0</v>
      </c>
      <c r="S129" s="149">
        <v>5</v>
      </c>
      <c r="T129" s="157" t="str">
        <f t="shared" ref="T129:T133" si="99">IF(OR(N129=2,N129=42,N129=65,N129=14),"모험","-")</f>
        <v>모험</v>
      </c>
      <c r="U129" s="161" t="str">
        <f t="shared" si="85"/>
        <v>모험 / 스테이지 id</v>
      </c>
      <c r="V129" s="157">
        <f t="shared" si="96"/>
        <v>26</v>
      </c>
      <c r="W129" s="75" t="s">
        <v>4</v>
      </c>
      <c r="X129" s="157" t="s">
        <v>672</v>
      </c>
      <c r="Y129" s="157">
        <v>0</v>
      </c>
      <c r="Z129" s="157">
        <v>0</v>
      </c>
      <c r="AA129" s="157">
        <f t="shared" si="97"/>
        <v>0</v>
      </c>
      <c r="AB129" s="75" t="s">
        <v>672</v>
      </c>
      <c r="AC129" s="75">
        <v>0</v>
      </c>
      <c r="AD129" s="75">
        <v>0</v>
      </c>
      <c r="AE129" s="75">
        <f t="shared" si="87"/>
        <v>0</v>
      </c>
    </row>
    <row r="130" spans="1:31" x14ac:dyDescent="0.3">
      <c r="A130" s="283">
        <f t="shared" ref="A130:A201" si="100">ROW()-1</f>
        <v>129</v>
      </c>
      <c r="B130" s="83">
        <f>COUNTIF($N$1:N129,2)+1</f>
        <v>26</v>
      </c>
      <c r="C130" s="75" t="e">
        <f>VLOOKUP(B130,#REF!,3)</f>
        <v>#REF!</v>
      </c>
      <c r="D130" s="193" t="e">
        <f>VLOOKUP(B130,#REF!,5)</f>
        <v>#REF!</v>
      </c>
      <c r="E130" s="193" t="str" cm="1">
        <f t="array" ref="E130">IFERROR(INDEX(Ref_경험치테이블_List,MATCH(F130,Ref_경험치테이블_직업경험치,1)+1,1),1) &amp; " (" &amp;
IFERROR(ROUND((F130-INDEX(Ref_경험치테이블_List,MATCH(F130,Ref_경험치테이블_직업경험치,1),2))/(INDEX(Ref_경험치테이블_List,MATCH(F130,Ref_경험치테이블_직업경험치,1)+1,2)-INDEX(Ref_경험치테이블_List,MATCH(F130,Ref_경험치테이블_직업경험치,1),2)),2)*100,0)
&amp;"%)"</f>
        <v>57 (93%)</v>
      </c>
      <c r="F130" s="181">
        <f t="shared" si="64"/>
        <v>3591320</v>
      </c>
      <c r="G130" s="285">
        <f t="shared" ref="G130:G136" si="101">G129+((ROW()-1)*125)</f>
        <v>97775</v>
      </c>
      <c r="H130" s="165">
        <v>60000</v>
      </c>
      <c r="I130" s="213" t="str" cm="1">
        <f t="array" ref="I130">IFERROR(INDEX(Ref_경험치테이블_List,MATCH(J130,Ref_경험치테이블_일반경험치,1)+1,1),1)&amp;" ("&amp;
IFERROR(ROUND((J130-INDEX(Ref_경험치테이블_List,MATCH(J130,Ref_경험치테이블_일반경험치,1),3))/(INDEX(Ref_경험치테이블_List,MATCH(J130,Ref_경험치테이블_일반경험치,1)+1,3)-INDEX(Ref_경험치테이블_List,MATCH(J130,Ref_경험치테이블_일반경험치,1),3)),2)*100,0)
&amp;"%)"</f>
        <v>55 (89%)</v>
      </c>
      <c r="J130" s="214">
        <f t="shared" si="65"/>
        <v>2532351</v>
      </c>
      <c r="K130" s="223">
        <v>36493</v>
      </c>
      <c r="L130" s="153"/>
      <c r="M130" s="77" t="s">
        <v>8454</v>
      </c>
      <c r="N130" s="77">
        <v>2</v>
      </c>
      <c r="O130" s="150" t="str">
        <f t="shared" si="83"/>
        <v>특정 몬스터 처치 수</v>
      </c>
      <c r="P130" s="138" t="str">
        <f t="shared" si="84"/>
        <v>monster_id / count</v>
      </c>
      <c r="Q130" s="151">
        <f>IF(N130=2,INDEX(Ref_스테이지테이블_List,MATCH(B130,Ref_스테이지테이블_Row,0),9),IF(N130=42,INDEX(Ref_몬스터테이블_List,MATCH(INDEX(Ref_스테이지테이블_List,MATCH(B130,Ref_스테이지테이블_Row,0),30),Ref_몬스터테이블_Row,0),4),IF(N130=14,INDEX(Ref_스테이지테이블_List,MATCH(B130,Ref_스테이지테이블_Row,0),38),"문제있")))</f>
        <v>54023</v>
      </c>
      <c r="R130" s="157">
        <f t="shared" ref="R130:R193" si="102">IF(N130=14,IFERROR(VLOOKUP(Q130,Ref_아이템테이블_List,5,FALSE),"없는 아이템"),IF(N130=42,INDEX(Ref_몬스터테이블_List,MATCH(INDEX(Ref_스테이지테이블_List,MATCH(B130,Ref_스테이지테이블_Row,0),30),Ref_몬스터테이블_Row,0),8),))</f>
        <v>0</v>
      </c>
      <c r="S130" s="149">
        <v>1</v>
      </c>
      <c r="T130" s="157" t="str">
        <f t="shared" si="99"/>
        <v>모험</v>
      </c>
      <c r="U130" s="161" t="str">
        <f t="shared" si="85"/>
        <v>모험 / 스테이지 id</v>
      </c>
      <c r="V130" s="157">
        <f t="shared" si="96"/>
        <v>26</v>
      </c>
      <c r="W130" s="75" t="s">
        <v>4</v>
      </c>
      <c r="X130" s="157" t="s">
        <v>3322</v>
      </c>
      <c r="Y130" s="157">
        <v>1</v>
      </c>
      <c r="Z130" s="157">
        <v>0</v>
      </c>
      <c r="AA130" s="157">
        <f t="shared" si="97"/>
        <v>0</v>
      </c>
      <c r="AB130" s="75" t="s">
        <v>672</v>
      </c>
      <c r="AC130" s="75">
        <v>0</v>
      </c>
      <c r="AD130" s="75">
        <v>0</v>
      </c>
      <c r="AE130" s="75">
        <f t="shared" si="87"/>
        <v>0</v>
      </c>
    </row>
    <row r="131" spans="1:31" x14ac:dyDescent="0.3">
      <c r="A131" s="283">
        <f t="shared" si="100"/>
        <v>130</v>
      </c>
      <c r="B131" s="83">
        <f>COUNTIF($N$1:N130,2)+1</f>
        <v>27</v>
      </c>
      <c r="C131" s="75" t="e">
        <f>VLOOKUP(B131,#REF!,3)</f>
        <v>#REF!</v>
      </c>
      <c r="D131" s="193" t="e">
        <f>VLOOKUP(B131,#REF!,5)</f>
        <v>#REF!</v>
      </c>
      <c r="E131" s="193" t="str" cm="1">
        <f t="array" ref="E131">IFERROR(INDEX(Ref_경험치테이블_List,MATCH(F131,Ref_경험치테이블_직업경험치,1)+1,1),1) &amp; " (" &amp;
IFERROR(ROUND((F131-INDEX(Ref_경험치테이블_List,MATCH(F131,Ref_경험치테이블_직업경험치,1),2))/(INDEX(Ref_경험치테이블_List,MATCH(F131,Ref_경험치테이블_직업경험치,1)+1,2)-INDEX(Ref_경험치테이블_List,MATCH(F131,Ref_경험치테이블_직업경험치,1),2)),2)*100,0)
&amp;"%)"</f>
        <v>58 (20%)</v>
      </c>
      <c r="F131" s="181">
        <f t="shared" si="64"/>
        <v>3705345</v>
      </c>
      <c r="G131" s="285">
        <f t="shared" si="101"/>
        <v>114025</v>
      </c>
      <c r="H131" s="165">
        <v>0</v>
      </c>
      <c r="I131" s="213" t="str" cm="1">
        <f t="array" ref="I131">IFERROR(INDEX(Ref_경험치테이블_List,MATCH(J131,Ref_경험치테이블_일반경험치,1)+1,1),1)&amp;" ("&amp;
IFERROR(ROUND((J131-INDEX(Ref_경험치테이블_List,MATCH(J131,Ref_경험치테이블_일반경험치,1),3))/(INDEX(Ref_경험치테이블_List,MATCH(J131,Ref_경험치테이블_일반경험치,1)+1,3)-INDEX(Ref_경험치테이블_List,MATCH(J131,Ref_경험치테이블_일반경험치,1),3)),2)*100,0)
&amp;"%)"</f>
        <v>56 (4%)</v>
      </c>
      <c r="J131" s="214">
        <f t="shared" si="65"/>
        <v>2569136</v>
      </c>
      <c r="K131" s="223">
        <v>36785</v>
      </c>
      <c r="L131" s="153"/>
      <c r="M131" s="77" t="s">
        <v>8455</v>
      </c>
      <c r="N131" s="77">
        <v>42</v>
      </c>
      <c r="O131" s="150" t="str">
        <f t="shared" si="83"/>
        <v>특정 몬스터 그룹 처치 수</v>
      </c>
      <c r="P131" s="138" t="str">
        <f t="shared" si="84"/>
        <v>monster_group / count</v>
      </c>
      <c r="Q131" s="151">
        <f>IF(N131=2,INDEX(Ref_스테이지테이블_List,MATCH(B131,Ref_스테이지테이블_Row,0),9),IF(N131=42,INDEX(Ref_몬스터테이블_List,MATCH(INDEX(Ref_스테이지테이블_List,MATCH(B131,Ref_스테이지테이블_Row,0),30),Ref_몬스터테이블_Row,0),4),IF(N131=14,INDEX(Ref_스테이지테이블_List,MATCH(B131,Ref_스테이지테이블_Row,0),38),"문제있")))</f>
        <v>28</v>
      </c>
      <c r="R131" s="157" t="str">
        <f t="shared" si="102"/>
        <v>소형</v>
      </c>
      <c r="S131" s="182">
        <f>INDEX(Ref!$GK$1:$GN$73,MATCH(B131,Ref!$GK$1:$GK$73,0),MATCH(R131,Ref!$GK$1:$GN$1,0))</f>
        <v>1000</v>
      </c>
      <c r="T131" s="157" t="str">
        <f t="shared" si="99"/>
        <v>모험</v>
      </c>
      <c r="U131" s="161" t="str">
        <f t="shared" si="85"/>
        <v>모험 / 스테이지 id</v>
      </c>
      <c r="V131" s="157">
        <f t="shared" si="96"/>
        <v>27</v>
      </c>
      <c r="W131" s="75" t="s">
        <v>4</v>
      </c>
      <c r="X131" s="157" t="s">
        <v>672</v>
      </c>
      <c r="Y131" s="157">
        <v>0</v>
      </c>
      <c r="Z131" s="157">
        <v>0</v>
      </c>
      <c r="AA131" s="157">
        <f t="shared" si="97"/>
        <v>0</v>
      </c>
      <c r="AB131" s="75" t="s">
        <v>672</v>
      </c>
      <c r="AC131" s="75">
        <v>0</v>
      </c>
      <c r="AD131" s="75">
        <v>0</v>
      </c>
      <c r="AE131" s="75">
        <f t="shared" si="87"/>
        <v>0</v>
      </c>
    </row>
    <row r="132" spans="1:31" x14ac:dyDescent="0.3">
      <c r="A132" s="283">
        <f t="shared" si="100"/>
        <v>131</v>
      </c>
      <c r="B132" s="83">
        <f>COUNTIF($N$1:N131,2)+1</f>
        <v>27</v>
      </c>
      <c r="C132" s="75" t="e">
        <f>VLOOKUP(B132,#REF!,3)</f>
        <v>#REF!</v>
      </c>
      <c r="D132" s="193" t="e">
        <f>VLOOKUP(B132,#REF!,5)</f>
        <v>#REF!</v>
      </c>
      <c r="E132" s="193" t="str" cm="1">
        <f t="array" ref="E132">IFERROR(INDEX(Ref_경험치테이블_List,MATCH(F132,Ref_경험치테이블_직업경험치,1)+1,1),1) &amp; " (" &amp;
IFERROR(ROUND((F132-INDEX(Ref_경험치테이블_List,MATCH(F132,Ref_경험치테이블_직업경험치,1),2))/(INDEX(Ref_경험치테이블_List,MATCH(F132,Ref_경험치테이블_직업경험치,1)+1,2)-INDEX(Ref_경험치테이블_List,MATCH(F132,Ref_경험치테이블_직업경험치,1),2)),2)*100,0)
&amp;"%)"</f>
        <v>58 (50%)</v>
      </c>
      <c r="F132" s="181">
        <f t="shared" si="64"/>
        <v>3835745</v>
      </c>
      <c r="G132" s="285">
        <f t="shared" si="101"/>
        <v>130400</v>
      </c>
      <c r="H132" s="165">
        <v>0</v>
      </c>
      <c r="I132" s="213" t="str" cm="1">
        <f t="array" ref="I132">IFERROR(INDEX(Ref_경험치테이블_List,MATCH(J132,Ref_경험치테이블_일반경험치,1)+1,1),1)&amp;" ("&amp;
IFERROR(ROUND((J132-INDEX(Ref_경험치테이블_List,MATCH(J132,Ref_경험치테이블_일반경험치,1),3))/(INDEX(Ref_경험치테이블_List,MATCH(J132,Ref_경험치테이블_일반경험치,1)+1,3)-INDEX(Ref_경험치테이블_List,MATCH(J132,Ref_경험치테이블_일반경험치,1),3)),2)*100,0)
&amp;"%)"</f>
        <v>56 (17%)</v>
      </c>
      <c r="J132" s="214">
        <f t="shared" ref="J132:J168" si="103">J131+K132</f>
        <v>2606216</v>
      </c>
      <c r="K132" s="223">
        <v>37080</v>
      </c>
      <c r="L132" s="153"/>
      <c r="M132" s="77" t="s">
        <v>2466</v>
      </c>
      <c r="N132" s="77">
        <v>65</v>
      </c>
      <c r="O132" s="150" t="str">
        <f t="shared" si="83"/>
        <v>특정 필드에서 MVP 처치 횟수</v>
      </c>
      <c r="P132" s="138" t="str">
        <f t="shared" si="84"/>
        <v>stage id / count</v>
      </c>
      <c r="Q132" s="77">
        <f>B132</f>
        <v>27</v>
      </c>
      <c r="R132" s="157">
        <f t="shared" si="102"/>
        <v>0</v>
      </c>
      <c r="S132" s="149">
        <v>5</v>
      </c>
      <c r="T132" s="157" t="str">
        <f t="shared" si="99"/>
        <v>모험</v>
      </c>
      <c r="U132" s="161" t="str">
        <f t="shared" si="85"/>
        <v>모험 / 스테이지 id</v>
      </c>
      <c r="V132" s="157">
        <f t="shared" si="96"/>
        <v>27</v>
      </c>
      <c r="W132" s="75" t="s">
        <v>4</v>
      </c>
      <c r="X132" s="157" t="s">
        <v>2617</v>
      </c>
      <c r="Y132" s="157">
        <v>84015</v>
      </c>
      <c r="Z132" s="157">
        <v>1</v>
      </c>
      <c r="AA132" s="157" t="str">
        <f t="shared" si="97"/>
        <v>풍선껌</v>
      </c>
      <c r="AB132" s="75" t="s">
        <v>672</v>
      </c>
      <c r="AC132" s="75">
        <v>0</v>
      </c>
      <c r="AD132" s="75">
        <v>0</v>
      </c>
      <c r="AE132" s="75">
        <f t="shared" si="87"/>
        <v>0</v>
      </c>
    </row>
    <row r="133" spans="1:31" x14ac:dyDescent="0.3">
      <c r="A133" s="283">
        <f t="shared" si="100"/>
        <v>132</v>
      </c>
      <c r="B133" s="83">
        <f>COUNTIF($N$1:N132,2)+1</f>
        <v>27</v>
      </c>
      <c r="C133" s="75" t="e">
        <f>VLOOKUP(B133,#REF!,3)</f>
        <v>#REF!</v>
      </c>
      <c r="D133" s="193" t="e">
        <f>VLOOKUP(B133,#REF!,5)</f>
        <v>#REF!</v>
      </c>
      <c r="E133" s="193" t="str" cm="1">
        <f t="array" ref="E133">IFERROR(INDEX(Ref_경험치테이블_List,MATCH(F133,Ref_경험치테이블_직업경험치,1)+1,1),1) &amp; " (" &amp;
IFERROR(ROUND((F133-INDEX(Ref_경험치테이블_List,MATCH(F133,Ref_경험치테이블_직업경험치,1),2))/(INDEX(Ref_경험치테이블_List,MATCH(F133,Ref_경험치테이블_직업경험치,1)+1,2)-INDEX(Ref_경험치테이블_List,MATCH(F133,Ref_경험치테이블_직업경험치,1),2)),2)*100,0)
&amp;"%)"</f>
        <v>58 (83%)</v>
      </c>
      <c r="F133" s="181">
        <f t="shared" ref="F133:F168" si="104">G133+F132+H133</f>
        <v>3982645</v>
      </c>
      <c r="G133" s="285">
        <f t="shared" si="101"/>
        <v>146900</v>
      </c>
      <c r="H133" s="165">
        <v>0</v>
      </c>
      <c r="I133" s="213" t="str" cm="1">
        <f t="array" ref="I133">IFERROR(INDEX(Ref_경험치테이블_List,MATCH(J133,Ref_경험치테이블_일반경험치,1)+1,1),1)&amp;" ("&amp;
IFERROR(ROUND((J133-INDEX(Ref_경험치테이블_List,MATCH(J133,Ref_경험치테이블_일반경험치,1),3))/(INDEX(Ref_경험치테이블_List,MATCH(J133,Ref_경험치테이블_일반경험치,1)+1,3)-INDEX(Ref_경험치테이블_List,MATCH(J133,Ref_경험치테이블_일반경험치,1),3)),2)*100,0)
&amp;"%)"</f>
        <v>56 (31%)</v>
      </c>
      <c r="J133" s="214">
        <f t="shared" si="103"/>
        <v>2643593</v>
      </c>
      <c r="K133" s="223">
        <v>37377</v>
      </c>
      <c r="L133" s="153"/>
      <c r="M133" s="77" t="s">
        <v>8456</v>
      </c>
      <c r="N133" s="77">
        <v>14</v>
      </c>
      <c r="O133" s="150" t="str">
        <f t="shared" si="83"/>
        <v>특정 아이템 획득 수</v>
      </c>
      <c r="P133" s="138" t="str">
        <f t="shared" si="84"/>
        <v>item_id / count</v>
      </c>
      <c r="Q133" s="151">
        <f>IF(N133=2,INDEX(Ref_스테이지테이블_List,MATCH(B133,Ref_스테이지테이블_Row,0),9),IF(N133=42,INDEX(Ref_몬스터테이블_List,MATCH(INDEX(Ref_스테이지테이블_List,MATCH(B133,Ref_스테이지테이블_Row,0),30),Ref_몬스터테이블_Row,0),4),IF(N133=14,INDEX(Ref_스테이지테이블_List,MATCH(B133,Ref_스테이지테이블_Row,0),38),"문제있")))</f>
        <v>94002</v>
      </c>
      <c r="R133" s="157" t="str">
        <f t="shared" si="102"/>
        <v>바삭바삭한 비단</v>
      </c>
      <c r="S133" s="149">
        <v>40</v>
      </c>
      <c r="T133" s="157" t="str">
        <f t="shared" si="99"/>
        <v>모험</v>
      </c>
      <c r="U133" s="161" t="str">
        <f t="shared" si="85"/>
        <v>모험 / 스테이지 id</v>
      </c>
      <c r="V133" s="157">
        <f t="shared" si="96"/>
        <v>27</v>
      </c>
      <c r="W133" s="75" t="s">
        <v>4</v>
      </c>
      <c r="X133" s="157" t="s">
        <v>10195</v>
      </c>
      <c r="Y133" s="157">
        <v>150000</v>
      </c>
      <c r="Z133" s="157">
        <v>0</v>
      </c>
      <c r="AA133" s="157">
        <f t="shared" si="97"/>
        <v>0</v>
      </c>
      <c r="AB133" s="75" t="s">
        <v>672</v>
      </c>
      <c r="AC133" s="75">
        <v>0</v>
      </c>
      <c r="AD133" s="75">
        <v>0</v>
      </c>
      <c r="AE133" s="75">
        <f t="shared" si="87"/>
        <v>0</v>
      </c>
    </row>
    <row r="134" spans="1:31" x14ac:dyDescent="0.3">
      <c r="A134" s="283">
        <f t="shared" si="100"/>
        <v>133</v>
      </c>
      <c r="B134" s="83">
        <f>COUNTIF($N$1:N133,2)+1</f>
        <v>27</v>
      </c>
      <c r="C134" s="75" t="e">
        <f>VLOOKUP(B134,#REF!,3)</f>
        <v>#REF!</v>
      </c>
      <c r="D134" s="193" t="e">
        <f>VLOOKUP(B134,#REF!,5)</f>
        <v>#REF!</v>
      </c>
      <c r="E134" s="193" t="str" cm="1">
        <f t="array" ref="E134">IFERROR(INDEX(Ref_경험치테이블_List,MATCH(F134,Ref_경험치테이블_직업경험치,1)+1,1),1) &amp; " (" &amp;
IFERROR(ROUND((F134-INDEX(Ref_경험치테이블_List,MATCH(F134,Ref_경험치테이블_직업경험치,1),2))/(INDEX(Ref_경험치테이블_List,MATCH(F134,Ref_경험치테이블_직업경험치,1)+1,2)-INDEX(Ref_경험치테이블_List,MATCH(F134,Ref_경험치테이블_직업경험치,1),2)),2)*100,0)
&amp;"%)"</f>
        <v>59 (18%)</v>
      </c>
      <c r="F134" s="181">
        <f t="shared" si="104"/>
        <v>4146170</v>
      </c>
      <c r="G134" s="285">
        <f t="shared" si="101"/>
        <v>163525</v>
      </c>
      <c r="H134" s="165">
        <v>0</v>
      </c>
      <c r="I134" s="213" t="str" cm="1">
        <f t="array" ref="I134">IFERROR(INDEX(Ref_경험치테이블_List,MATCH(J134,Ref_경험치테이블_일반경험치,1)+1,1),1)&amp;" ("&amp;
IFERROR(ROUND((J134-INDEX(Ref_경험치테이블_List,MATCH(J134,Ref_경험치테이블_일반경험치,1),3))/(INDEX(Ref_경험치테이블_List,MATCH(J134,Ref_경험치테이블_일반경험치,1)+1,3)-INDEX(Ref_경험치테이블_List,MATCH(J134,Ref_경험치테이블_일반경험치,1),3)),2)*100,0)
&amp;"%)"</f>
        <v>56 (45%)</v>
      </c>
      <c r="J134" s="214">
        <f t="shared" si="103"/>
        <v>2681270</v>
      </c>
      <c r="K134" s="223">
        <v>37677</v>
      </c>
      <c r="L134" s="222" t="s">
        <v>10269</v>
      </c>
      <c r="M134" s="77" t="s">
        <v>2854</v>
      </c>
      <c r="N134" s="77">
        <v>81</v>
      </c>
      <c r="O134" s="150" t="str">
        <f t="shared" si="83"/>
        <v>5랭크 장비 강화도 도달</v>
      </c>
      <c r="P134" s="138" t="str">
        <f t="shared" si="84"/>
        <v>level / count(1)</v>
      </c>
      <c r="Q134" s="77">
        <v>20</v>
      </c>
      <c r="R134" s="157">
        <f t="shared" si="102"/>
        <v>0</v>
      </c>
      <c r="S134" s="149">
        <v>1</v>
      </c>
      <c r="T134" s="157" t="s">
        <v>2879</v>
      </c>
      <c r="U134" s="161" t="str">
        <f t="shared" si="85"/>
        <v>가방 / 0(장비), 1(카드), 2(재료), 3(소비), 4(상자)</v>
      </c>
      <c r="V134" s="157">
        <f t="shared" si="96"/>
        <v>0</v>
      </c>
      <c r="W134" s="75" t="s">
        <v>4</v>
      </c>
      <c r="X134" s="157" t="s">
        <v>10195</v>
      </c>
      <c r="Y134" s="157">
        <v>250000</v>
      </c>
      <c r="Z134" s="157">
        <v>0</v>
      </c>
      <c r="AA134" s="157">
        <f t="shared" si="97"/>
        <v>0</v>
      </c>
      <c r="AB134" s="75" t="s">
        <v>672</v>
      </c>
      <c r="AC134" s="75">
        <v>0</v>
      </c>
      <c r="AD134" s="75">
        <v>0</v>
      </c>
      <c r="AE134" s="75">
        <f t="shared" si="87"/>
        <v>0</v>
      </c>
    </row>
    <row r="135" spans="1:31" x14ac:dyDescent="0.3">
      <c r="A135" s="283">
        <f t="shared" si="100"/>
        <v>134</v>
      </c>
      <c r="B135" s="83">
        <f>COUNTIF($N$1:N134,2)+1</f>
        <v>27</v>
      </c>
      <c r="C135" s="75" t="e">
        <f>VLOOKUP(B135,#REF!,3)</f>
        <v>#REF!</v>
      </c>
      <c r="D135" s="193" t="e">
        <f>VLOOKUP(B135,#REF!,5)</f>
        <v>#REF!</v>
      </c>
      <c r="E135" s="193" t="str" cm="1">
        <f t="array" ref="E135">IFERROR(INDEX(Ref_경험치테이블_List,MATCH(F135,Ref_경험치테이블_직업경험치,1)+1,1),1) &amp; " (" &amp;
IFERROR(ROUND((F135-INDEX(Ref_경험치테이블_List,MATCH(F135,Ref_경험치테이블_직업경험치,1),2))/(INDEX(Ref_경험치테이블_List,MATCH(F135,Ref_경험치테이블_직업경험치,1)+1,2)-INDEX(Ref_경험치테이블_List,MATCH(F135,Ref_경험치테이블_직업경험치,1),2)),2)*100,0)
&amp;"%)"</f>
        <v>59 (66%)</v>
      </c>
      <c r="F135" s="181">
        <f t="shared" si="104"/>
        <v>4388945</v>
      </c>
      <c r="G135" s="285">
        <f t="shared" si="101"/>
        <v>180275</v>
      </c>
      <c r="H135" s="165">
        <v>62500</v>
      </c>
      <c r="I135" s="213" t="str" cm="1">
        <f t="array" ref="I135">IFERROR(INDEX(Ref_경험치테이블_List,MATCH(J135,Ref_경험치테이블_일반경험치,1)+1,1),1)&amp;" ("&amp;
IFERROR(ROUND((J135-INDEX(Ref_경험치테이블_List,MATCH(J135,Ref_경험치테이블_일반경험치,1),3))/(INDEX(Ref_경험치테이블_List,MATCH(J135,Ref_경험치테이블_일반경험치,1)+1,3)-INDEX(Ref_경험치테이블_List,MATCH(J135,Ref_경험치테이블_일반경험치,1),3)),2)*100,0)
&amp;"%)"</f>
        <v>56 (59%)</v>
      </c>
      <c r="J135" s="214">
        <f t="shared" si="103"/>
        <v>2719249</v>
      </c>
      <c r="K135" s="223">
        <v>37979</v>
      </c>
      <c r="L135" s="153"/>
      <c r="M135" s="77" t="s">
        <v>8457</v>
      </c>
      <c r="N135" s="77">
        <v>2</v>
      </c>
      <c r="O135" s="150" t="str">
        <f t="shared" si="83"/>
        <v>특정 몬스터 처치 수</v>
      </c>
      <c r="P135" s="138" t="str">
        <f t="shared" si="84"/>
        <v>monster_id / count</v>
      </c>
      <c r="Q135" s="151">
        <f>IF(N135=2,INDEX(Ref_스테이지테이블_List,MATCH(B135,Ref_스테이지테이블_Row,0),9),IF(N135=42,INDEX(Ref_몬스터테이블_List,MATCH(INDEX(Ref_스테이지테이블_List,MATCH(B135,Ref_스테이지테이블_Row,0),30),Ref_몬스터테이블_Row,0),4),IF(N135=14,INDEX(Ref_스테이지테이블_List,MATCH(B135,Ref_스테이지테이블_Row,0),38),"문제있")))</f>
        <v>54028</v>
      </c>
      <c r="R135" s="157">
        <f t="shared" si="102"/>
        <v>0</v>
      </c>
      <c r="S135" s="149">
        <v>1</v>
      </c>
      <c r="T135" s="157" t="str">
        <f t="shared" ref="T135:T136" si="105">IF(OR(N135=2,N135=42,N135=65,N135=14),"모험","-")</f>
        <v>모험</v>
      </c>
      <c r="U135" s="161" t="str">
        <f t="shared" si="85"/>
        <v>모험 / 스테이지 id</v>
      </c>
      <c r="V135" s="157">
        <f t="shared" si="96"/>
        <v>27</v>
      </c>
      <c r="W135" s="75" t="s">
        <v>4</v>
      </c>
      <c r="X135" s="157" t="s">
        <v>672</v>
      </c>
      <c r="Y135" s="157">
        <v>0</v>
      </c>
      <c r="Z135" s="157">
        <v>0</v>
      </c>
      <c r="AA135" s="157">
        <f t="shared" si="97"/>
        <v>0</v>
      </c>
      <c r="AB135" s="75" t="s">
        <v>672</v>
      </c>
      <c r="AC135" s="75">
        <v>0</v>
      </c>
      <c r="AD135" s="75">
        <v>0</v>
      </c>
      <c r="AE135" s="75">
        <f t="shared" si="87"/>
        <v>0</v>
      </c>
    </row>
    <row r="136" spans="1:31" x14ac:dyDescent="0.3">
      <c r="A136" s="283">
        <f t="shared" si="100"/>
        <v>135</v>
      </c>
      <c r="B136" s="83">
        <f>COUNTIF($N$1:N135,2)+1</f>
        <v>28</v>
      </c>
      <c r="C136" s="75" t="e">
        <f>VLOOKUP(B136,#REF!,3)</f>
        <v>#REF!</v>
      </c>
      <c r="D136" s="193" t="e">
        <f>VLOOKUP(B136,#REF!,5)</f>
        <v>#REF!</v>
      </c>
      <c r="E136" s="193" t="str" cm="1">
        <f t="array" ref="E136">IFERROR(INDEX(Ref_경험치테이블_List,MATCH(F136,Ref_경험치테이블_직업경험치,1)+1,1),1) &amp; " (" &amp;
IFERROR(ROUND((F136-INDEX(Ref_경험치테이블_List,MATCH(F136,Ref_경험치테이블_직업경험치,1),2))/(INDEX(Ref_경험치테이블_List,MATCH(F136,Ref_경험치테이블_직업경험치,1)+1,2)-INDEX(Ref_경험치테이블_List,MATCH(F136,Ref_경험치테이블_직업경험치,1),2)),2)*100,0)
&amp;"%)"</f>
        <v>60 (4%)</v>
      </c>
      <c r="F136" s="181">
        <f t="shared" si="104"/>
        <v>4586095</v>
      </c>
      <c r="G136" s="285">
        <f t="shared" si="101"/>
        <v>197150</v>
      </c>
      <c r="H136" s="165">
        <v>0</v>
      </c>
      <c r="I136" s="213" t="str" cm="1">
        <f t="array" ref="I136">IFERROR(INDEX(Ref_경험치테이블_List,MATCH(J136,Ref_경험치테이블_일반경험치,1)+1,1),1)&amp;" ("&amp;
IFERROR(ROUND((J136-INDEX(Ref_경험치테이블_List,MATCH(J136,Ref_경험치테이블_일반경험치,1),3))/(INDEX(Ref_경험치테이블_List,MATCH(J136,Ref_경험치테이블_일반경험치,1)+1,3)-INDEX(Ref_경험치테이블_List,MATCH(J136,Ref_경험치테이블_일반경험치,1),3)),2)*100,0)
&amp;"%)"</f>
        <v>56 (73%)</v>
      </c>
      <c r="J136" s="214">
        <f t="shared" si="103"/>
        <v>2757532</v>
      </c>
      <c r="K136" s="223">
        <v>38283</v>
      </c>
      <c r="M136" s="77" t="s">
        <v>8458</v>
      </c>
      <c r="N136" s="77">
        <v>42</v>
      </c>
      <c r="O136" s="150" t="str">
        <f t="shared" si="83"/>
        <v>특정 몬스터 그룹 처치 수</v>
      </c>
      <c r="P136" s="138" t="str">
        <f t="shared" si="84"/>
        <v>monster_group / count</v>
      </c>
      <c r="Q136" s="151">
        <f>IF(N136=2,INDEX(Ref_스테이지테이블_List,MATCH(B136,Ref_스테이지테이블_Row,0),9),IF(N136=42,INDEX(Ref_몬스터테이블_List,MATCH(INDEX(Ref_스테이지테이블_List,MATCH(B136,Ref_스테이지테이블_Row,0),30),Ref_몬스터테이블_Row,0),4),IF(N136=14,INDEX(Ref_스테이지테이블_List,MATCH(B136,Ref_스테이지테이블_Row,0),38),"문제있")))</f>
        <v>27</v>
      </c>
      <c r="R136" s="157" t="str">
        <f t="shared" si="102"/>
        <v>대형</v>
      </c>
      <c r="S136" s="182">
        <f>INDEX(Ref!$GK$1:$GN$73,MATCH(B136,Ref!$GK$1:$GK$73,0),MATCH(R136,Ref!$GK$1:$GN$1,0))</f>
        <v>550</v>
      </c>
      <c r="T136" s="157" t="str">
        <f t="shared" si="105"/>
        <v>모험</v>
      </c>
      <c r="U136" s="161" t="str">
        <f t="shared" si="85"/>
        <v>모험 / 스테이지 id</v>
      </c>
      <c r="V136" s="157">
        <f t="shared" si="96"/>
        <v>28</v>
      </c>
      <c r="W136" s="75" t="s">
        <v>4</v>
      </c>
      <c r="X136" s="157" t="s">
        <v>2620</v>
      </c>
      <c r="Y136" s="157">
        <v>84017</v>
      </c>
      <c r="Z136" s="157">
        <v>1</v>
      </c>
      <c r="AA136" s="157" t="str">
        <f t="shared" si="97"/>
        <v>집중 포션</v>
      </c>
      <c r="AB136" s="75" t="s">
        <v>672</v>
      </c>
      <c r="AC136" s="75">
        <v>0</v>
      </c>
      <c r="AD136" s="75">
        <v>0</v>
      </c>
      <c r="AE136" s="75">
        <f t="shared" si="87"/>
        <v>0</v>
      </c>
    </row>
    <row r="137" spans="1:31" x14ac:dyDescent="0.3">
      <c r="A137" s="283">
        <f t="shared" si="100"/>
        <v>136</v>
      </c>
      <c r="B137" s="83">
        <f>COUNTIF($N$1:N136,2)+1</f>
        <v>28</v>
      </c>
      <c r="C137" s="75" t="e">
        <f>VLOOKUP(B137,#REF!,3)</f>
        <v>#REF!</v>
      </c>
      <c r="D137" s="193" t="e">
        <f>VLOOKUP(B137,#REF!,5)</f>
        <v>#REF!</v>
      </c>
      <c r="E137" s="193" t="str" cm="1">
        <f t="array" ref="E137">IFERROR(INDEX(Ref_경험치테이블_List,MATCH(F137,Ref_경험치테이블_직업경험치,1)+1,1),1) &amp; " (" &amp;
IFERROR(ROUND((F137-INDEX(Ref_경험치테이블_List,MATCH(F137,Ref_경험치테이블_직업경험치,1),2))/(INDEX(Ref_경험치테이블_List,MATCH(F137,Ref_경험치테이블_직업경험치,1)+1,2)-INDEX(Ref_경험치테이블_List,MATCH(F137,Ref_경험치테이블_직업경험치,1),2)),2)*100,0)
&amp;"%)"</f>
        <v>60 (32%)</v>
      </c>
      <c r="F137" s="181">
        <f t="shared" si="104"/>
        <v>4800245</v>
      </c>
      <c r="G137" s="285">
        <f>G136+((ROW()-1)*125)</f>
        <v>214150</v>
      </c>
      <c r="H137" s="165">
        <v>0</v>
      </c>
      <c r="I137" s="213" t="str" cm="1">
        <f t="array" ref="I137">IFERROR(INDEX(Ref_경험치테이블_List,MATCH(J137,Ref_경험치테이블_일반경험치,1)+1,1),1)&amp;" ("&amp;
IFERROR(ROUND((J137-INDEX(Ref_경험치테이블_List,MATCH(J137,Ref_경험치테이블_일반경험치,1),3))/(INDEX(Ref_경험치테이블_List,MATCH(J137,Ref_경험치테이블_일반경험치,1)+1,3)-INDEX(Ref_경험치테이블_List,MATCH(J137,Ref_경험치테이블_일반경험치,1),3)),2)*100,0)
&amp;"%)"</f>
        <v>56 (87%)</v>
      </c>
      <c r="J137" s="214">
        <f t="shared" si="103"/>
        <v>2796122</v>
      </c>
      <c r="K137" s="223">
        <v>38590</v>
      </c>
      <c r="M137" s="77" t="s">
        <v>8594</v>
      </c>
      <c r="N137" s="77">
        <v>60</v>
      </c>
      <c r="O137" s="150" t="str">
        <f t="shared" si="83"/>
        <v>특정 월드보스 처치(전투 참여)</v>
      </c>
      <c r="P137" s="138" t="str">
        <f t="shared" si="84"/>
        <v>worldboss id / count</v>
      </c>
      <c r="Q137" s="77">
        <v>5</v>
      </c>
      <c r="R137" s="157">
        <f t="shared" si="102"/>
        <v>0</v>
      </c>
      <c r="S137" s="149">
        <v>1</v>
      </c>
      <c r="T137" s="157" t="s">
        <v>2872</v>
      </c>
      <c r="U137" s="161" t="str">
        <f t="shared" si="85"/>
        <v>던전 / 0(던전), 1(제니), 2(경험치), 3(무공), 4(비습), 5(중앙실), 6(펫테이밍)</v>
      </c>
      <c r="V137" s="157">
        <v>3</v>
      </c>
      <c r="W137" s="75" t="s">
        <v>4</v>
      </c>
      <c r="X137" s="157" t="s">
        <v>2617</v>
      </c>
      <c r="Y137" s="157">
        <v>84015</v>
      </c>
      <c r="Z137" s="157">
        <v>1</v>
      </c>
      <c r="AA137" s="157" t="str">
        <f t="shared" si="97"/>
        <v>풍선껌</v>
      </c>
      <c r="AB137" s="75" t="s">
        <v>672</v>
      </c>
      <c r="AC137" s="75">
        <v>0</v>
      </c>
      <c r="AD137" s="75">
        <v>0</v>
      </c>
      <c r="AE137" s="75">
        <f t="shared" si="87"/>
        <v>0</v>
      </c>
    </row>
    <row r="138" spans="1:31" x14ac:dyDescent="0.3">
      <c r="A138" s="283">
        <f t="shared" si="100"/>
        <v>137</v>
      </c>
      <c r="B138" s="83">
        <f>COUNTIF($N$1:N137,2)+1</f>
        <v>28</v>
      </c>
      <c r="C138" s="75" t="e">
        <f>VLOOKUP(B138,#REF!,3)</f>
        <v>#REF!</v>
      </c>
      <c r="D138" s="193" t="e">
        <f>VLOOKUP(B138,#REF!,5)</f>
        <v>#REF!</v>
      </c>
      <c r="E138" s="193" t="str" cm="1">
        <f t="array" ref="E138">IFERROR(INDEX(Ref_경험치테이블_List,MATCH(F138,Ref_경험치테이블_직업경험치,1)+1,1),1) &amp; " (" &amp;
IFERROR(ROUND((F138-INDEX(Ref_경험치테이블_List,MATCH(F138,Ref_경험치테이블_직업경험치,1),2))/(INDEX(Ref_경험치테이블_List,MATCH(F138,Ref_경험치테이블_직업경험치,1)+1,2)-INDEX(Ref_경험치테이블_List,MATCH(F138,Ref_경험치테이블_직업경험치,1),2)),2)*100,0)
&amp;"%)"</f>
        <v>60 (63%)</v>
      </c>
      <c r="F138" s="181">
        <f t="shared" si="104"/>
        <v>5031520</v>
      </c>
      <c r="G138" s="285">
        <f t="shared" ref="G138:G140" si="106">G137+((ROW()-1)*125)</f>
        <v>231275</v>
      </c>
      <c r="H138" s="165">
        <v>0</v>
      </c>
      <c r="I138" s="213" t="str" cm="1">
        <f t="array" ref="I138">IFERROR(INDEX(Ref_경험치테이블_List,MATCH(J138,Ref_경험치테이블_일반경험치,1)+1,1),1)&amp;" ("&amp;
IFERROR(ROUND((J138-INDEX(Ref_경험치테이블_List,MATCH(J138,Ref_경험치테이블_일반경험치,1),3))/(INDEX(Ref_경험치테이블_List,MATCH(J138,Ref_경험치테이블_일반경험치,1)+1,3)-INDEX(Ref_경험치테이블_List,MATCH(J138,Ref_경험치테이블_일반경험치,1),3)),2)*100,0)
&amp;"%)"</f>
        <v>57 (1%)</v>
      </c>
      <c r="J138" s="214">
        <f t="shared" si="103"/>
        <v>2835021</v>
      </c>
      <c r="K138" s="223">
        <v>38899</v>
      </c>
      <c r="M138" s="77" t="s">
        <v>8459</v>
      </c>
      <c r="N138" s="77">
        <v>14</v>
      </c>
      <c r="O138" s="150" t="str">
        <f t="shared" si="83"/>
        <v>특정 아이템 획득 수</v>
      </c>
      <c r="P138" s="138" t="str">
        <f t="shared" si="84"/>
        <v>item_id / count</v>
      </c>
      <c r="Q138" s="151">
        <f>IF(N138=2,INDEX(Ref_스테이지테이블_List,MATCH(B138,Ref_스테이지테이블_Row,0),9),IF(N138=42,INDEX(Ref_몬스터테이블_List,MATCH(INDEX(Ref_스테이지테이블_List,MATCH(B138,Ref_스테이지테이블_Row,0),30),Ref_몬스터테이블_Row,0),4),IF(N138=14,INDEX(Ref_스테이지테이블_List,MATCH(B138,Ref_스테이지테이블_Row,0),38),"문제있")))</f>
        <v>94014</v>
      </c>
      <c r="R138" s="157" t="str">
        <f t="shared" si="102"/>
        <v>썩은 붕대</v>
      </c>
      <c r="S138" s="149">
        <v>40</v>
      </c>
      <c r="T138" s="157" t="str">
        <f t="shared" ref="T138:T141" si="107">IF(OR(N138=2,N138=42,N138=65,N138=14),"모험","-")</f>
        <v>모험</v>
      </c>
      <c r="U138" s="161" t="str">
        <f t="shared" si="85"/>
        <v>모험 / 스테이지 id</v>
      </c>
      <c r="V138" s="157">
        <f t="shared" ref="V138:V145" si="108">IF(OR(N138=2,N138=42,N138=65,N138=14),B138,0)</f>
        <v>28</v>
      </c>
      <c r="W138" s="75" t="s">
        <v>4</v>
      </c>
      <c r="X138" s="157" t="s">
        <v>672</v>
      </c>
      <c r="Y138" s="157">
        <v>0</v>
      </c>
      <c r="Z138" s="157">
        <v>0</v>
      </c>
      <c r="AA138" s="157">
        <f t="shared" si="97"/>
        <v>0</v>
      </c>
      <c r="AB138" s="75" t="s">
        <v>672</v>
      </c>
      <c r="AC138" s="75">
        <v>0</v>
      </c>
      <c r="AD138" s="75">
        <v>0</v>
      </c>
      <c r="AE138" s="75">
        <f t="shared" si="87"/>
        <v>0</v>
      </c>
    </row>
    <row r="139" spans="1:31" x14ac:dyDescent="0.3">
      <c r="A139" s="283">
        <f t="shared" si="100"/>
        <v>138</v>
      </c>
      <c r="B139" s="83">
        <f>COUNTIF($N$1:N138,2)+1</f>
        <v>28</v>
      </c>
      <c r="C139" s="75" t="e">
        <f>VLOOKUP(B139,#REF!,3)</f>
        <v>#REF!</v>
      </c>
      <c r="D139" s="193" t="e">
        <f>VLOOKUP(B139,#REF!,5)</f>
        <v>#REF!</v>
      </c>
      <c r="E139" s="193" t="str" cm="1">
        <f t="array" ref="E139">IFERROR(INDEX(Ref_경험치테이블_List,MATCH(F139,Ref_경험치테이블_직업경험치,1)+1,1),1) &amp; " (" &amp;
IFERROR(ROUND((F139-INDEX(Ref_경험치테이블_List,MATCH(F139,Ref_경험치테이블_직업경험치,1),2))/(INDEX(Ref_경험치테이블_List,MATCH(F139,Ref_경험치테이블_직업경험치,1)+1,2)-INDEX(Ref_경험치테이블_List,MATCH(F139,Ref_경험치테이블_직업경험치,1),2)),2)*100,0)
&amp;"%)"</f>
        <v>61 (5%)</v>
      </c>
      <c r="F139" s="181">
        <f t="shared" si="104"/>
        <v>5345045</v>
      </c>
      <c r="G139" s="285">
        <f t="shared" si="106"/>
        <v>248525</v>
      </c>
      <c r="H139" s="165">
        <v>65000</v>
      </c>
      <c r="I139" s="213" t="str" cm="1">
        <f t="array" ref="I139">IFERROR(INDEX(Ref_경험치테이블_List,MATCH(J139,Ref_경험치테이블_일반경험치,1)+1,1),1)&amp;" ("&amp;
IFERROR(ROUND((J139-INDEX(Ref_경험치테이블_List,MATCH(J139,Ref_경험치테이블_일반경험치,1),3))/(INDEX(Ref_경험치테이블_List,MATCH(J139,Ref_경험치테이블_일반경험치,1)+1,3)-INDEX(Ref_경험치테이블_List,MATCH(J139,Ref_경험치테이블_일반경험치,1),3)),2)*100,0)
&amp;"%)"</f>
        <v>57 (13%)</v>
      </c>
      <c r="J139" s="214">
        <f t="shared" si="103"/>
        <v>2874232</v>
      </c>
      <c r="K139" s="223">
        <v>39211</v>
      </c>
      <c r="M139" s="77" t="s">
        <v>8460</v>
      </c>
      <c r="N139" s="77">
        <v>2</v>
      </c>
      <c r="O139" s="150" t="str">
        <f t="shared" si="83"/>
        <v>특정 몬스터 처치 수</v>
      </c>
      <c r="P139" s="138" t="str">
        <f t="shared" si="84"/>
        <v>monster_id / count</v>
      </c>
      <c r="Q139" s="151">
        <f>IF(N139=2,INDEX(Ref_스테이지테이블_List,MATCH(B139,Ref_스테이지테이블_Row,0),9),IF(N139=42,INDEX(Ref_몬스터테이블_List,MATCH(INDEX(Ref_스테이지테이블_List,MATCH(B139,Ref_스테이지테이블_Row,0),30),Ref_몬스터테이블_Row,0),4),IF(N139=14,INDEX(Ref_스테이지테이블_List,MATCH(B139,Ref_스테이지테이블_Row,0),38),"문제있")))</f>
        <v>54027</v>
      </c>
      <c r="R139" s="157">
        <f t="shared" si="102"/>
        <v>0</v>
      </c>
      <c r="S139" s="149">
        <v>1</v>
      </c>
      <c r="T139" s="157" t="str">
        <f t="shared" si="107"/>
        <v>모험</v>
      </c>
      <c r="U139" s="161" t="str">
        <f t="shared" si="85"/>
        <v>모험 / 스테이지 id</v>
      </c>
      <c r="V139" s="157">
        <f t="shared" si="108"/>
        <v>28</v>
      </c>
      <c r="W139" s="75" t="s">
        <v>4</v>
      </c>
      <c r="X139" s="157" t="s">
        <v>3322</v>
      </c>
      <c r="Y139" s="157">
        <v>1</v>
      </c>
      <c r="Z139" s="157">
        <v>0</v>
      </c>
      <c r="AA139" s="157">
        <f t="shared" si="97"/>
        <v>0</v>
      </c>
      <c r="AB139" s="75" t="s">
        <v>672</v>
      </c>
      <c r="AC139" s="75">
        <v>0</v>
      </c>
      <c r="AD139" s="75">
        <v>0</v>
      </c>
      <c r="AE139" s="75">
        <f t="shared" si="87"/>
        <v>0</v>
      </c>
    </row>
    <row r="140" spans="1:31" x14ac:dyDescent="0.3">
      <c r="A140" s="283">
        <f t="shared" si="100"/>
        <v>139</v>
      </c>
      <c r="B140" s="83">
        <f>COUNTIF($N$1:N139,2)+1</f>
        <v>29</v>
      </c>
      <c r="C140" s="75" t="e">
        <f>VLOOKUP(B140,#REF!,3)</f>
        <v>#REF!</v>
      </c>
      <c r="D140" s="193" t="e">
        <f>VLOOKUP(B140,#REF!,5)</f>
        <v>#REF!</v>
      </c>
      <c r="E140" s="193" t="str" cm="1">
        <f t="array" ref="E140">IFERROR(INDEX(Ref_경험치테이블_List,MATCH(F140,Ref_경험치테이블_직업경험치,1)+1,1),1) &amp; " (" &amp;
IFERROR(ROUND((F140-INDEX(Ref_경험치테이블_List,MATCH(F140,Ref_경험치테이블_직업경험치,1),2))/(INDEX(Ref_경험치테이블_List,MATCH(F140,Ref_경험치테이블_직업경험치,1)+1,2)-INDEX(Ref_경험치테이블_List,MATCH(F140,Ref_경험치테이블_직업경험치,1),2)),2)*100,0)
&amp;"%)"</f>
        <v>61 (38%)</v>
      </c>
      <c r="F140" s="181">
        <f t="shared" si="104"/>
        <v>5610945</v>
      </c>
      <c r="G140" s="285">
        <f t="shared" si="106"/>
        <v>265900</v>
      </c>
      <c r="H140" s="165">
        <v>0</v>
      </c>
      <c r="I140" s="213" t="str" cm="1">
        <f t="array" ref="I140">IFERROR(INDEX(Ref_경험치테이블_List,MATCH(J140,Ref_경험치테이블_일반경험치,1)+1,1),1)&amp;" ("&amp;
IFERROR(ROUND((J140-INDEX(Ref_경험치테이블_List,MATCH(J140,Ref_경험치테이블_일반경험치,1),3))/(INDEX(Ref_경험치테이블_List,MATCH(J140,Ref_경험치테이블_일반경험치,1)+1,3)-INDEX(Ref_경험치테이블_List,MATCH(J140,Ref_경험치테이블_일반경험치,1),3)),2)*100,0)
&amp;"%)"</f>
        <v>57 (26%)</v>
      </c>
      <c r="J140" s="214">
        <f t="shared" si="103"/>
        <v>2913757</v>
      </c>
      <c r="K140" s="223">
        <v>39525</v>
      </c>
      <c r="M140" s="77" t="s">
        <v>8461</v>
      </c>
      <c r="N140" s="77">
        <v>42</v>
      </c>
      <c r="O140" s="150" t="str">
        <f t="shared" si="83"/>
        <v>특정 몬스터 그룹 처치 수</v>
      </c>
      <c r="P140" s="138" t="str">
        <f t="shared" si="84"/>
        <v>monster_group / count</v>
      </c>
      <c r="Q140" s="151">
        <f>IF(N140=2,INDEX(Ref_스테이지테이블_List,MATCH(B140,Ref_스테이지테이블_Row,0),9),IF(N140=42,INDEX(Ref_몬스터테이블_List,MATCH(INDEX(Ref_스테이지테이블_List,MATCH(B140,Ref_스테이지테이블_Row,0),30),Ref_몬스터테이블_Row,0),4),IF(N140=14,INDEX(Ref_스테이지테이블_List,MATCH(B140,Ref_스테이지테이블_Row,0),38),"문제있")))</f>
        <v>26</v>
      </c>
      <c r="R140" s="157" t="str">
        <f t="shared" si="102"/>
        <v>중형</v>
      </c>
      <c r="S140" s="182">
        <f>INDEX(Ref!$GK$1:$GN$73,MATCH(B140,Ref!$GK$1:$GK$73,0),MATCH(R140,Ref!$GK$1:$GN$1,0))</f>
        <v>900</v>
      </c>
      <c r="T140" s="157" t="str">
        <f t="shared" si="107"/>
        <v>모험</v>
      </c>
      <c r="U140" s="161" t="str">
        <f t="shared" si="85"/>
        <v>모험 / 스테이지 id</v>
      </c>
      <c r="V140" s="157">
        <f t="shared" si="108"/>
        <v>29</v>
      </c>
      <c r="W140" s="75" t="s">
        <v>4</v>
      </c>
      <c r="X140" s="157" t="s">
        <v>672</v>
      </c>
      <c r="Y140" s="157">
        <v>0</v>
      </c>
      <c r="Z140" s="157">
        <v>0</v>
      </c>
      <c r="AA140" s="157">
        <f t="shared" si="97"/>
        <v>0</v>
      </c>
      <c r="AB140" s="75" t="s">
        <v>672</v>
      </c>
      <c r="AC140" s="75">
        <v>0</v>
      </c>
      <c r="AD140" s="75">
        <v>0</v>
      </c>
      <c r="AE140" s="75">
        <f t="shared" si="87"/>
        <v>0</v>
      </c>
    </row>
    <row r="141" spans="1:31" x14ac:dyDescent="0.3">
      <c r="A141" s="283">
        <f t="shared" si="100"/>
        <v>140</v>
      </c>
      <c r="B141" s="83">
        <f>COUNTIF($N$1:N140,2)+1</f>
        <v>29</v>
      </c>
      <c r="C141" s="75" t="e">
        <f>VLOOKUP(B141,#REF!,3)</f>
        <v>#REF!</v>
      </c>
      <c r="D141" s="193" t="e">
        <f>VLOOKUP(B141,#REF!,5)</f>
        <v>#REF!</v>
      </c>
      <c r="E141" s="193" t="str" cm="1">
        <f t="array" ref="E141">IFERROR(INDEX(Ref_경험치테이블_List,MATCH(F141,Ref_경험치테이블_직업경험치,1)+1,1),1) &amp; " (" &amp;
IFERROR(ROUND((F141-INDEX(Ref_경험치테이블_List,MATCH(F141,Ref_경험치테이블_직업경험치,1),2))/(INDEX(Ref_경험치테이블_List,MATCH(F141,Ref_경험치테이블_직업경험치,1)+1,2)-INDEX(Ref_경험치테이블_List,MATCH(F141,Ref_경험치테이블_직업경험치,1),2)),2)*100,0)
&amp;"%)"</f>
        <v>61 (75%)</v>
      </c>
      <c r="F141" s="181">
        <f t="shared" si="104"/>
        <v>5897845</v>
      </c>
      <c r="G141" s="165">
        <f>G140+((ROW()-1)*150)</f>
        <v>286900</v>
      </c>
      <c r="H141" s="165">
        <v>0</v>
      </c>
      <c r="I141" s="213" t="str" cm="1">
        <f t="array" ref="I141">IFERROR(INDEX(Ref_경험치테이블_List,MATCH(J141,Ref_경험치테이블_일반경험치,1)+1,1),1)&amp;" ("&amp;
IFERROR(ROUND((J141-INDEX(Ref_경험치테이블_List,MATCH(J141,Ref_경험치테이블_일반경험치,1),3))/(INDEX(Ref_경험치테이블_List,MATCH(J141,Ref_경험치테이블_일반경험치,1)+1,3)-INDEX(Ref_경험치테이블_List,MATCH(J141,Ref_경험치테이블_일반경험치,1),3)),2)*100,0)
&amp;"%)"</f>
        <v>57 (38%)</v>
      </c>
      <c r="J141" s="214">
        <f t="shared" si="103"/>
        <v>2953599</v>
      </c>
      <c r="K141" s="223">
        <v>39842</v>
      </c>
      <c r="M141" s="77" t="s">
        <v>2466</v>
      </c>
      <c r="N141" s="77">
        <v>65</v>
      </c>
      <c r="O141" s="150" t="str">
        <f t="shared" si="83"/>
        <v>특정 필드에서 MVP 처치 횟수</v>
      </c>
      <c r="P141" s="138" t="str">
        <f t="shared" si="84"/>
        <v>stage id / count</v>
      </c>
      <c r="Q141" s="77">
        <f>B141</f>
        <v>29</v>
      </c>
      <c r="R141" s="157">
        <f t="shared" si="102"/>
        <v>0</v>
      </c>
      <c r="S141" s="149">
        <v>5</v>
      </c>
      <c r="T141" s="157" t="str">
        <f t="shared" si="107"/>
        <v>모험</v>
      </c>
      <c r="U141" s="161" t="str">
        <f t="shared" si="85"/>
        <v>모험 / 스테이지 id</v>
      </c>
      <c r="V141" s="157">
        <f t="shared" si="108"/>
        <v>29</v>
      </c>
      <c r="W141" s="75" t="s">
        <v>4</v>
      </c>
      <c r="X141" s="157" t="s">
        <v>672</v>
      </c>
      <c r="Y141" s="157">
        <v>0</v>
      </c>
      <c r="Z141" s="157">
        <v>0</v>
      </c>
      <c r="AA141" s="157">
        <f t="shared" si="97"/>
        <v>0</v>
      </c>
      <c r="AB141" s="75" t="s">
        <v>672</v>
      </c>
      <c r="AC141" s="75">
        <v>0</v>
      </c>
      <c r="AD141" s="75">
        <v>0</v>
      </c>
      <c r="AE141" s="75">
        <f t="shared" si="87"/>
        <v>0</v>
      </c>
    </row>
    <row r="142" spans="1:31" x14ac:dyDescent="0.3">
      <c r="A142" s="283">
        <f t="shared" si="100"/>
        <v>141</v>
      </c>
      <c r="B142" s="83">
        <f>COUNTIF($N$1:N141,2)+1</f>
        <v>29</v>
      </c>
      <c r="C142" s="75" t="e">
        <f>VLOOKUP(B142,#REF!,3)</f>
        <v>#REF!</v>
      </c>
      <c r="D142" s="193" t="e">
        <f>VLOOKUP(B142,#REF!,5)</f>
        <v>#REF!</v>
      </c>
      <c r="E142" s="193" t="str" cm="1">
        <f t="array" ref="E142">IFERROR(INDEX(Ref_경험치테이블_List,MATCH(F142,Ref_경험치테이블_직업경험치,1)+1,1),1) &amp; " (" &amp;
IFERROR(ROUND((F142-INDEX(Ref_경험치테이블_List,MATCH(F142,Ref_경험치테이블_직업경험치,1),2))/(INDEX(Ref_경험치테이블_List,MATCH(F142,Ref_경험치테이블_직업경험치,1)+1,2)-INDEX(Ref_경험치테이블_List,MATCH(F142,Ref_경험치테이블_직업경험치,1),2)),2)*100,0)
&amp;"%)"</f>
        <v>62 (13%)</v>
      </c>
      <c r="F142" s="181">
        <f t="shared" si="104"/>
        <v>6205895</v>
      </c>
      <c r="G142" s="165">
        <f t="shared" ref="G142:G145" si="109">G141+((ROW()-1)*150)</f>
        <v>308050</v>
      </c>
      <c r="H142" s="165">
        <v>0</v>
      </c>
      <c r="I142" s="213" t="str" cm="1">
        <f t="array" ref="I142">IFERROR(INDEX(Ref_경험치테이블_List,MATCH(J142,Ref_경험치테이블_일반경험치,1)+1,1),1)&amp;" ("&amp;
IFERROR(ROUND((J142-INDEX(Ref_경험치테이블_List,MATCH(J142,Ref_경험치테이블_일반경험치,1),3))/(INDEX(Ref_경험치테이블_List,MATCH(J142,Ref_경험치테이블_일반경험치,1)+1,3)-INDEX(Ref_경험치테이블_List,MATCH(J142,Ref_경험치테이블_일반경험치,1),3)),2)*100,0)
&amp;"%)"</f>
        <v>57 (51%)</v>
      </c>
      <c r="J142" s="214">
        <f t="shared" si="103"/>
        <v>2993760</v>
      </c>
      <c r="K142" s="223">
        <v>40161</v>
      </c>
      <c r="M142" s="77" t="s">
        <v>2749</v>
      </c>
      <c r="N142" s="77">
        <v>70</v>
      </c>
      <c r="O142" s="150" t="str">
        <f t="shared" si="83"/>
        <v>카드 특정 강화도 도달</v>
      </c>
      <c r="P142" s="138" t="str">
        <f t="shared" si="84"/>
        <v>level / count(1)</v>
      </c>
      <c r="Q142" s="77">
        <v>50</v>
      </c>
      <c r="R142" s="157">
        <f t="shared" si="102"/>
        <v>0</v>
      </c>
      <c r="S142" s="149">
        <v>1</v>
      </c>
      <c r="T142" s="157" t="s">
        <v>2879</v>
      </c>
      <c r="U142" s="161" t="str">
        <f t="shared" si="85"/>
        <v>가방 / 0(장비), 1(카드), 2(재료), 3(소비), 4(상자)</v>
      </c>
      <c r="V142" s="157">
        <f t="shared" si="108"/>
        <v>0</v>
      </c>
      <c r="W142" s="75" t="s">
        <v>4</v>
      </c>
      <c r="X142" s="157" t="s">
        <v>672</v>
      </c>
      <c r="Y142" s="157">
        <v>0</v>
      </c>
      <c r="Z142" s="157">
        <v>0</v>
      </c>
      <c r="AA142" s="157">
        <f t="shared" si="97"/>
        <v>0</v>
      </c>
      <c r="AB142" s="75" t="s">
        <v>672</v>
      </c>
      <c r="AC142" s="75">
        <v>0</v>
      </c>
      <c r="AD142" s="75">
        <v>0</v>
      </c>
      <c r="AE142" s="75">
        <f t="shared" si="87"/>
        <v>0</v>
      </c>
    </row>
    <row r="143" spans="1:31" x14ac:dyDescent="0.3">
      <c r="A143" s="283">
        <f t="shared" si="100"/>
        <v>142</v>
      </c>
      <c r="B143" s="83">
        <f>COUNTIF($N$1:N142,2)+1</f>
        <v>29</v>
      </c>
      <c r="C143" s="75" t="e">
        <f>VLOOKUP(B143,#REF!,3)</f>
        <v>#REF!</v>
      </c>
      <c r="D143" s="193" t="e">
        <f>VLOOKUP(B143,#REF!,5)</f>
        <v>#REF!</v>
      </c>
      <c r="E143" s="193" t="str" cm="1">
        <f t="array" ref="E143">IFERROR(INDEX(Ref_경험치테이블_List,MATCH(F143,Ref_경험치테이블_직업경험치,1)+1,1),1) &amp; " (" &amp;
IFERROR(ROUND((F143-INDEX(Ref_경험치테이블_List,MATCH(F143,Ref_경험치테이블_직업경험치,1),2))/(INDEX(Ref_경험치테이블_List,MATCH(F143,Ref_경험치테이블_직업경험치,1)+1,2)-INDEX(Ref_경험치테이블_List,MATCH(F143,Ref_경험치테이블_직업경험치,1),2)),2)*100,0)
&amp;"%)"</f>
        <v>62 (60%)</v>
      </c>
      <c r="F143" s="181">
        <f t="shared" si="104"/>
        <v>6602745</v>
      </c>
      <c r="G143" s="165">
        <f t="shared" si="109"/>
        <v>329350</v>
      </c>
      <c r="H143" s="165">
        <v>67500</v>
      </c>
      <c r="I143" s="213" t="str" cm="1">
        <f t="array" ref="I143">IFERROR(INDEX(Ref_경험치테이블_List,MATCH(J143,Ref_경험치테이블_일반경험치,1)+1,1),1)&amp;" ("&amp;
IFERROR(ROUND((J143-INDEX(Ref_경험치테이블_List,MATCH(J143,Ref_경험치테이블_일반경험치,1),3))/(INDEX(Ref_경험치테이블_List,MATCH(J143,Ref_경험치테이블_일반경험치,1)+1,3)-INDEX(Ref_경험치테이블_List,MATCH(J143,Ref_경험치테이블_일반경험치,1),3)),2)*100,0)
&amp;"%)"</f>
        <v>57 (64%)</v>
      </c>
      <c r="J143" s="214">
        <f t="shared" si="103"/>
        <v>3034243</v>
      </c>
      <c r="K143" s="223">
        <v>40483</v>
      </c>
      <c r="M143" s="77" t="s">
        <v>8462</v>
      </c>
      <c r="N143" s="77">
        <v>2</v>
      </c>
      <c r="O143" s="150" t="str">
        <f t="shared" si="83"/>
        <v>특정 몬스터 처치 수</v>
      </c>
      <c r="P143" s="138" t="str">
        <f t="shared" si="84"/>
        <v>monster_id / count</v>
      </c>
      <c r="Q143" s="151">
        <f>IF(N143=2,INDEX(Ref_스테이지테이블_List,MATCH(B143,Ref_스테이지테이블_Row,0),9),IF(N143=42,INDEX(Ref_몬스터테이블_List,MATCH(INDEX(Ref_스테이지테이블_List,MATCH(B143,Ref_스테이지테이블_Row,0),30),Ref_몬스터테이블_Row,0),4),IF(N143=14,INDEX(Ref_스테이지테이블_List,MATCH(B143,Ref_스테이지테이블_Row,0),38),"문제있")))</f>
        <v>54026</v>
      </c>
      <c r="R143" s="157">
        <f t="shared" si="102"/>
        <v>0</v>
      </c>
      <c r="S143" s="149">
        <v>1</v>
      </c>
      <c r="T143" s="157" t="str">
        <f t="shared" ref="T143:T145" si="110">IF(OR(N143=2,N143=42,N143=65,N143=14),"모험","-")</f>
        <v>모험</v>
      </c>
      <c r="U143" s="161" t="str">
        <f t="shared" si="85"/>
        <v>모험 / 스테이지 id</v>
      </c>
      <c r="V143" s="157">
        <f t="shared" si="108"/>
        <v>29</v>
      </c>
      <c r="W143" s="75" t="s">
        <v>4</v>
      </c>
      <c r="X143" s="157" t="s">
        <v>672</v>
      </c>
      <c r="Y143" s="157">
        <v>0</v>
      </c>
      <c r="Z143" s="157">
        <v>0</v>
      </c>
      <c r="AA143" s="157">
        <f t="shared" si="97"/>
        <v>0</v>
      </c>
      <c r="AB143" s="75" t="s">
        <v>672</v>
      </c>
      <c r="AC143" s="75">
        <v>0</v>
      </c>
      <c r="AD143" s="75">
        <v>0</v>
      </c>
      <c r="AE143" s="75">
        <f t="shared" si="87"/>
        <v>0</v>
      </c>
    </row>
    <row r="144" spans="1:31" x14ac:dyDescent="0.3">
      <c r="A144" s="283">
        <f t="shared" si="100"/>
        <v>143</v>
      </c>
      <c r="B144" s="83">
        <f>COUNTIF($N$1:N143,2)+1</f>
        <v>30</v>
      </c>
      <c r="C144" s="75" t="e">
        <f>VLOOKUP(B144,#REF!,3)</f>
        <v>#REF!</v>
      </c>
      <c r="D144" s="193" t="e">
        <f>VLOOKUP(B144,#REF!,5)</f>
        <v>#REF!</v>
      </c>
      <c r="E144" s="193" t="str" cm="1">
        <f t="array" ref="E144">IFERROR(INDEX(Ref_경험치테이블_List,MATCH(F144,Ref_경험치테이블_직업경험치,1)+1,1),1) &amp; " (" &amp;
IFERROR(ROUND((F144-INDEX(Ref_경험치테이블_List,MATCH(F144,Ref_경험치테이블_직업경험치,1),2))/(INDEX(Ref_경험치테이블_List,MATCH(F144,Ref_경험치테이블_직업경험치,1)+1,2)-INDEX(Ref_경험치테이블_List,MATCH(F144,Ref_경험치테이블_직업경험치,1),2)),2)*100,0)
&amp;"%)"</f>
        <v>63 (2%)</v>
      </c>
      <c r="F144" s="181">
        <f t="shared" si="104"/>
        <v>6953545</v>
      </c>
      <c r="G144" s="165">
        <f t="shared" si="109"/>
        <v>350800</v>
      </c>
      <c r="H144" s="165">
        <v>0</v>
      </c>
      <c r="I144" s="213" t="str" cm="1">
        <f t="array" ref="I144">IFERROR(INDEX(Ref_경험치테이블_List,MATCH(J144,Ref_경험치테이블_일반경험치,1)+1,1),1)&amp;" ("&amp;
IFERROR(ROUND((J144-INDEX(Ref_경험치테이블_List,MATCH(J144,Ref_경험치테이블_일반경험치,1),3))/(INDEX(Ref_경험치테이블_List,MATCH(J144,Ref_경험치테이블_일반경험치,1)+1,3)-INDEX(Ref_경험치테이블_List,MATCH(J144,Ref_경험치테이블_일반경험치,1),3)),2)*100,0)
&amp;"%)"</f>
        <v>57 (76%)</v>
      </c>
      <c r="J144" s="214">
        <f t="shared" si="103"/>
        <v>3075050</v>
      </c>
      <c r="K144" s="223">
        <v>40807</v>
      </c>
      <c r="M144" s="77" t="s">
        <v>8463</v>
      </c>
      <c r="N144" s="77">
        <v>42</v>
      </c>
      <c r="O144" s="150" t="str">
        <f t="shared" si="83"/>
        <v>특정 몬스터 그룹 처치 수</v>
      </c>
      <c r="P144" s="138" t="str">
        <f t="shared" si="84"/>
        <v>monster_group / count</v>
      </c>
      <c r="Q144" s="151">
        <f>IF(N144=2,INDEX(Ref_스테이지테이블_List,MATCH(B144,Ref_스테이지테이블_Row,0),9),IF(N144=42,INDEX(Ref_몬스터테이블_List,MATCH(INDEX(Ref_스테이지테이블_List,MATCH(B144,Ref_스테이지테이블_Row,0),30),Ref_몬스터테이블_Row,0),4),IF(N144=14,INDEX(Ref_스테이지테이블_List,MATCH(B144,Ref_스테이지테이블_Row,0),38),"문제있")))</f>
        <v>29</v>
      </c>
      <c r="R144" s="157" t="str">
        <f t="shared" si="102"/>
        <v>중형</v>
      </c>
      <c r="S144" s="182">
        <f>INDEX(Ref!$GK$1:$GN$73,MATCH(B144,Ref!$GK$1:$GK$73,0),MATCH(R144,Ref!$GK$1:$GN$1,0))</f>
        <v>980</v>
      </c>
      <c r="T144" s="157" t="str">
        <f t="shared" si="110"/>
        <v>모험</v>
      </c>
      <c r="U144" s="161" t="str">
        <f t="shared" si="85"/>
        <v>모험 / 스테이지 id</v>
      </c>
      <c r="V144" s="157">
        <f t="shared" si="108"/>
        <v>30</v>
      </c>
      <c r="W144" s="75" t="s">
        <v>4</v>
      </c>
      <c r="X144" s="157" t="s">
        <v>2620</v>
      </c>
      <c r="Y144" s="157">
        <v>84017</v>
      </c>
      <c r="Z144" s="157">
        <v>1</v>
      </c>
      <c r="AA144" s="157" t="str">
        <f t="shared" si="97"/>
        <v>집중 포션</v>
      </c>
      <c r="AB144" s="75" t="s">
        <v>672</v>
      </c>
      <c r="AC144" s="75">
        <v>0</v>
      </c>
      <c r="AD144" s="75">
        <v>0</v>
      </c>
      <c r="AE144" s="75">
        <f t="shared" si="87"/>
        <v>0</v>
      </c>
    </row>
    <row r="145" spans="1:31" x14ac:dyDescent="0.3">
      <c r="A145" s="283">
        <f t="shared" si="100"/>
        <v>144</v>
      </c>
      <c r="B145" s="83">
        <f>COUNTIF($N$1:N144,2)+1</f>
        <v>30</v>
      </c>
      <c r="C145" s="75" t="e">
        <f>VLOOKUP(B145,#REF!,3)</f>
        <v>#REF!</v>
      </c>
      <c r="D145" s="193" t="e">
        <f>VLOOKUP(B145,#REF!,5)</f>
        <v>#REF!</v>
      </c>
      <c r="E145" s="193" t="str" cm="1">
        <f t="array" ref="E145">IFERROR(INDEX(Ref_경험치테이블_List,MATCH(F145,Ref_경험치테이블_직업경험치,1)+1,1),1) &amp; " (" &amp;
IFERROR(ROUND((F145-INDEX(Ref_경험치테이블_List,MATCH(F145,Ref_경험치테이블_직업경험치,1),2))/(INDEX(Ref_경험치테이블_List,MATCH(F145,Ref_경험치테이블_직업경험치,1)+1,2)-INDEX(Ref_경험치테이블_List,MATCH(F145,Ref_경험치테이블_직업경험치,1),2)),2)*100,0)
&amp;"%)"</f>
        <v>63 (44%)</v>
      </c>
      <c r="F145" s="181">
        <f t="shared" si="104"/>
        <v>7325945</v>
      </c>
      <c r="G145" s="165">
        <f t="shared" si="109"/>
        <v>372400</v>
      </c>
      <c r="H145" s="165">
        <v>0</v>
      </c>
      <c r="I145" s="213" t="str" cm="1">
        <f t="array" ref="I145">IFERROR(INDEX(Ref_경험치테이블_List,MATCH(J145,Ref_경험치테이블_일반경험치,1)+1,1),1)&amp;" ("&amp;
IFERROR(ROUND((J145-INDEX(Ref_경험치테이블_List,MATCH(J145,Ref_경험치테이블_일반경험치,1),3))/(INDEX(Ref_경험치테이블_List,MATCH(J145,Ref_경험치테이블_일반경험치,1)+1,3)-INDEX(Ref_경험치테이블_List,MATCH(J145,Ref_경험치테이블_일반경험치,1),3)),2)*100,0)
&amp;"%)"</f>
        <v>57 (89%)</v>
      </c>
      <c r="J145" s="214">
        <f t="shared" si="103"/>
        <v>3116184</v>
      </c>
      <c r="K145" s="223">
        <v>41134</v>
      </c>
      <c r="M145" s="77" t="s">
        <v>2466</v>
      </c>
      <c r="N145" s="77">
        <v>65</v>
      </c>
      <c r="O145" s="150" t="str">
        <f t="shared" si="83"/>
        <v>특정 필드에서 MVP 처치 횟수</v>
      </c>
      <c r="P145" s="138" t="str">
        <f t="shared" si="84"/>
        <v>stage id / count</v>
      </c>
      <c r="Q145" s="77">
        <v>30</v>
      </c>
      <c r="R145" s="157">
        <f t="shared" si="102"/>
        <v>0</v>
      </c>
      <c r="S145" s="149">
        <v>5</v>
      </c>
      <c r="T145" s="157" t="str">
        <f t="shared" si="110"/>
        <v>모험</v>
      </c>
      <c r="U145" s="161" t="str">
        <f t="shared" si="85"/>
        <v>모험 / 스테이지 id</v>
      </c>
      <c r="V145" s="157">
        <f t="shared" si="108"/>
        <v>30</v>
      </c>
      <c r="W145" s="75" t="s">
        <v>4</v>
      </c>
      <c r="X145" s="157" t="s">
        <v>672</v>
      </c>
      <c r="Y145" s="157">
        <v>0</v>
      </c>
      <c r="Z145" s="157">
        <v>0</v>
      </c>
      <c r="AA145" s="157">
        <f t="shared" si="97"/>
        <v>0</v>
      </c>
      <c r="AB145" s="75" t="s">
        <v>672</v>
      </c>
      <c r="AC145" s="75">
        <v>0</v>
      </c>
      <c r="AD145" s="75">
        <v>0</v>
      </c>
      <c r="AE145" s="75">
        <f t="shared" si="87"/>
        <v>0</v>
      </c>
    </row>
    <row r="146" spans="1:31" x14ac:dyDescent="0.3">
      <c r="A146" s="283">
        <f t="shared" si="100"/>
        <v>145</v>
      </c>
      <c r="B146" s="83">
        <f>COUNTIF($N$1:N145,2)+1</f>
        <v>30</v>
      </c>
      <c r="C146" s="75" t="e">
        <f>VLOOKUP(B146,#REF!,3)</f>
        <v>#REF!</v>
      </c>
      <c r="D146" s="193" t="e">
        <f>VLOOKUP(B146,#REF!,5)</f>
        <v>#REF!</v>
      </c>
      <c r="E146" s="193" t="str" cm="1">
        <f t="array" ref="E146">IFERROR(INDEX(Ref_경험치테이블_List,MATCH(F146,Ref_경험치테이블_직업경험치,1)+1,1),1) &amp; " (" &amp;
IFERROR(ROUND((F146-INDEX(Ref_경험치테이블_List,MATCH(F146,Ref_경험치테이블_직업경험치,1),2))/(INDEX(Ref_경험치테이블_List,MATCH(F146,Ref_경험치테이블_직업경험치,1)+1,2)-INDEX(Ref_경험치테이블_List,MATCH(F146,Ref_경험치테이블_직업경험치,1),2)),2)*100,0)
&amp;"%)"</f>
        <v>63 (88%)</v>
      </c>
      <c r="F146" s="181">
        <f t="shared" si="104"/>
        <v>7712845</v>
      </c>
      <c r="G146" s="285">
        <f>G145+((ROW()-1)*100)</f>
        <v>386900</v>
      </c>
      <c r="H146" s="165">
        <v>0</v>
      </c>
      <c r="I146" s="213" t="str" cm="1">
        <f t="array" ref="I146">IFERROR(INDEX(Ref_경험치테이블_List,MATCH(J146,Ref_경험치테이블_일반경험치,1)+1,1),1)&amp;" ("&amp;
IFERROR(ROUND((J146-INDEX(Ref_경험치테이블_List,MATCH(J146,Ref_경험치테이블_일반경험치,1),3))/(INDEX(Ref_경험치테이블_List,MATCH(J146,Ref_경험치테이블_일반경험치,1)+1,3)-INDEX(Ref_경험치테이블_List,MATCH(J146,Ref_경험치테이블_일반경험치,1),3)),2)*100,0)
&amp;"%)"</f>
        <v>58 (2%)</v>
      </c>
      <c r="J146" s="214">
        <f t="shared" si="103"/>
        <v>3157648</v>
      </c>
      <c r="K146" s="223">
        <v>41464</v>
      </c>
      <c r="L146" s="153"/>
      <c r="M146" s="77" t="s">
        <v>2964</v>
      </c>
      <c r="N146" s="77">
        <v>76</v>
      </c>
      <c r="O146" s="150" t="str">
        <f t="shared" ref="O146" si="111">IFERROR(INDEX(퀘스트타입_List,MATCH(N146,퀘스트타입_Row,0),3),)</f>
        <v>특정 챕터 듀얼 보상 받기 횟수</v>
      </c>
      <c r="P146" s="138" t="str">
        <f t="shared" ref="P146" si="112">IFERROR(INDEX(퀘스트타입_List,MATCH(N146,퀘스트타입_Row,0),4),)&amp;" / "&amp;IFERROR(INDEX(퀘스트타입_List,MATCH(N146,퀘스트타입_Row,0),5),)</f>
        <v>chapter id / count</v>
      </c>
      <c r="Q146" s="77">
        <v>4</v>
      </c>
      <c r="R146" s="157">
        <f t="shared" si="102"/>
        <v>0</v>
      </c>
      <c r="S146" s="149">
        <v>1</v>
      </c>
      <c r="T146" s="157" t="s">
        <v>2849</v>
      </c>
      <c r="U146" s="161" t="str">
        <f t="shared" ref="U146" si="113">INDEX(퀘스트_shortcut_type_List,MATCH(T146,퀘스트_shortcut_type_name,0),2)&amp;" / "&amp;INDEX(퀘스트_shortcut_type_List,MATCH(T146,퀘스트_shortcut_type_name,0),3)</f>
        <v>듀얼 / 챕터 id</v>
      </c>
      <c r="V146" s="157">
        <v>4</v>
      </c>
      <c r="W146" s="75" t="s">
        <v>4</v>
      </c>
      <c r="X146" s="157" t="s">
        <v>2617</v>
      </c>
      <c r="Y146" s="157">
        <v>85001</v>
      </c>
      <c r="Z146" s="157">
        <v>1</v>
      </c>
      <c r="AA146" s="157" t="str">
        <f t="shared" si="97"/>
        <v>중급 장비 상자</v>
      </c>
      <c r="AB146" s="75" t="s">
        <v>672</v>
      </c>
      <c r="AC146" s="75">
        <v>0</v>
      </c>
      <c r="AD146" s="75">
        <v>0</v>
      </c>
      <c r="AE146" s="75">
        <f t="shared" ref="AE146" si="114">IF(AB146="아이템",IFERROR(VLOOKUP(AC146,Ref_아이템테이블_List,5,FALSE),"없는 아이템"),IF(AB146="동료",IFERROR(VLOOKUP(AC146,Ref_동료테이블_List,5,FALSE),"없는 동료"),))</f>
        <v>0</v>
      </c>
    </row>
    <row r="147" spans="1:31" x14ac:dyDescent="0.3">
      <c r="A147" s="283">
        <f t="shared" si="100"/>
        <v>146</v>
      </c>
      <c r="B147" s="83">
        <f>COUNTIF($N$1:N146,2)+1</f>
        <v>30</v>
      </c>
      <c r="C147" s="75" t="e">
        <f>VLOOKUP(B147,#REF!,3)</f>
        <v>#REF!</v>
      </c>
      <c r="D147" s="193" t="e">
        <f>VLOOKUP(B147,#REF!,5)</f>
        <v>#REF!</v>
      </c>
      <c r="E147" s="193" t="str" cm="1">
        <f t="array" ref="E147">IFERROR(INDEX(Ref_경험치테이블_List,MATCH(F147,Ref_경험치테이블_직업경험치,1)+1,1),1) &amp; " (" &amp;
IFERROR(ROUND((F147-INDEX(Ref_경험치테이블_List,MATCH(F147,Ref_경험치테이블_직업경험치,1),2))/(INDEX(Ref_경험치테이블_List,MATCH(F147,Ref_경험치테이블_직업경험치,1)+1,2)-INDEX(Ref_경험치테이블_List,MATCH(F147,Ref_경험치테이블_직업경험치,1),2)),2)*100,0)
&amp;"%)"</f>
        <v>64 (40%)</v>
      </c>
      <c r="F147" s="181">
        <f t="shared" si="104"/>
        <v>8184345</v>
      </c>
      <c r="G147" s="285">
        <f t="shared" ref="G147:G150" si="115">G146+((ROW()-1)*100)</f>
        <v>401500</v>
      </c>
      <c r="H147" s="165">
        <v>70000</v>
      </c>
      <c r="I147" s="213" t="str" cm="1">
        <f t="array" ref="I147">IFERROR(INDEX(Ref_경험치테이블_List,MATCH(J147,Ref_경험치테이블_일반경험치,1)+1,1),1)&amp;" ("&amp;
IFERROR(ROUND((J147-INDEX(Ref_경험치테이블_List,MATCH(J147,Ref_경험치테이블_일반경험치,1),3))/(INDEX(Ref_경험치테이블_List,MATCH(J147,Ref_경험치테이블_일반경험치,1)+1,3)-INDEX(Ref_경험치테이블_List,MATCH(J147,Ref_경험치테이블_일반경험치,1),3)),2)*100,0)
&amp;"%)"</f>
        <v>58 (13%)</v>
      </c>
      <c r="J147" s="214">
        <f t="shared" si="103"/>
        <v>3199444</v>
      </c>
      <c r="K147" s="223">
        <v>41796</v>
      </c>
      <c r="M147" s="77" t="s">
        <v>8465</v>
      </c>
      <c r="N147" s="77">
        <v>2</v>
      </c>
      <c r="O147" s="150" t="str">
        <f t="shared" si="83"/>
        <v>특정 몬스터 처치 수</v>
      </c>
      <c r="P147" s="138" t="str">
        <f t="shared" si="84"/>
        <v>monster_id / count</v>
      </c>
      <c r="Q147" s="151">
        <f>IF(N147=2,INDEX(Ref_스테이지테이블_List,MATCH(B147,Ref_스테이지테이블_Row,0),9),IF(N147=42,INDEX(Ref_몬스터테이블_List,MATCH(INDEX(Ref_스테이지테이블_List,MATCH(B147,Ref_스테이지테이블_Row,0),30),Ref_몬스터테이블_Row,0),4),IF(N147=14,INDEX(Ref_스테이지테이블_List,MATCH(B147,Ref_스테이지테이블_Row,0),38),"문제있")))</f>
        <v>54029</v>
      </c>
      <c r="R147" s="157">
        <f t="shared" si="102"/>
        <v>0</v>
      </c>
      <c r="S147" s="149">
        <v>1</v>
      </c>
      <c r="T147" s="157" t="str">
        <f t="shared" ref="T147:T148" si="116">IF(OR(N147=2,N147=42,N147=65,N147=14),"모험","-")</f>
        <v>모험</v>
      </c>
      <c r="U147" s="161" t="str">
        <f t="shared" si="85"/>
        <v>모험 / 스테이지 id</v>
      </c>
      <c r="V147" s="157">
        <f>IF(OR(N147=2,N147=42,N147=65,N147=14),B147,0)</f>
        <v>30</v>
      </c>
      <c r="W147" s="75" t="s">
        <v>4</v>
      </c>
      <c r="X147" s="157" t="s">
        <v>3322</v>
      </c>
      <c r="Y147" s="157">
        <v>1</v>
      </c>
      <c r="Z147" s="157">
        <v>0</v>
      </c>
      <c r="AA147" s="157">
        <f t="shared" si="97"/>
        <v>0</v>
      </c>
      <c r="AB147" s="75" t="s">
        <v>672</v>
      </c>
      <c r="AC147" s="75">
        <v>0</v>
      </c>
      <c r="AD147" s="75">
        <v>0</v>
      </c>
      <c r="AE147" s="75">
        <f t="shared" si="87"/>
        <v>0</v>
      </c>
    </row>
    <row r="148" spans="1:31" x14ac:dyDescent="0.3">
      <c r="A148" s="283">
        <f t="shared" si="100"/>
        <v>147</v>
      </c>
      <c r="B148" s="83">
        <f>COUNTIF($N$1:N147,2)+1</f>
        <v>31</v>
      </c>
      <c r="C148" s="75" t="e">
        <f>VLOOKUP(B148,#REF!,3)</f>
        <v>#REF!</v>
      </c>
      <c r="D148" s="193" t="e">
        <f>VLOOKUP(B148,#REF!,5)</f>
        <v>#REF!</v>
      </c>
      <c r="E148" s="193" t="str" cm="1">
        <f t="array" ref="E148">IFERROR(INDEX(Ref_경험치테이블_List,MATCH(F148,Ref_경험치테이블_직업경험치,1)+1,1),1) &amp; " (" &amp;
IFERROR(ROUND((F148-INDEX(Ref_경험치테이블_List,MATCH(F148,Ref_경험치테이블_직업경험치,1),2))/(INDEX(Ref_경험치테이블_List,MATCH(F148,Ref_경험치테이블_직업경험치,1)+1,2)-INDEX(Ref_경험치테이블_List,MATCH(F148,Ref_경험치테이블_직업경험치,1),2)),2)*100,0)
&amp;"%)"</f>
        <v>64 (84%)</v>
      </c>
      <c r="F148" s="181">
        <f t="shared" si="104"/>
        <v>8600545</v>
      </c>
      <c r="G148" s="285">
        <f t="shared" si="115"/>
        <v>416200</v>
      </c>
      <c r="H148" s="165">
        <v>0</v>
      </c>
      <c r="I148" s="213" t="str" cm="1">
        <f t="array" ref="I148">IFERROR(INDEX(Ref_경험치테이블_List,MATCH(J148,Ref_경험치테이블_일반경험치,1)+1,1),1)&amp;" ("&amp;
IFERROR(ROUND((J148-INDEX(Ref_경험치테이블_List,MATCH(J148,Ref_경험치테이블_일반경험치,1),3))/(INDEX(Ref_경험치테이블_List,MATCH(J148,Ref_경험치테이블_일반경험치,1)+1,3)-INDEX(Ref_경험치테이블_List,MATCH(J148,Ref_경험치테이블_일반경험치,1),3)),2)*100,0)
&amp;"%)"</f>
        <v>58 (25%)</v>
      </c>
      <c r="J148" s="214">
        <f t="shared" si="103"/>
        <v>3241575</v>
      </c>
      <c r="K148" s="223">
        <v>42131</v>
      </c>
      <c r="M148" s="77" t="s">
        <v>8428</v>
      </c>
      <c r="N148" s="77">
        <v>42</v>
      </c>
      <c r="O148" s="150" t="str">
        <f t="shared" si="83"/>
        <v>특정 몬스터 그룹 처치 수</v>
      </c>
      <c r="P148" s="138" t="str">
        <f t="shared" si="84"/>
        <v>monster_group / count</v>
      </c>
      <c r="Q148" s="151">
        <f>IF(N148=2,INDEX(Ref_스테이지테이블_List,MATCH(B148,Ref_스테이지테이블_Row,0),9),IF(N148=42,INDEX(Ref_몬스터테이블_List,MATCH(INDEX(Ref_스테이지테이블_List,MATCH(B148,Ref_스테이지테이블_Row,0),30),Ref_몬스터테이블_Row,0),4),IF(N148=14,INDEX(Ref_스테이지테이블_List,MATCH(B148,Ref_스테이지테이블_Row,0),38),"문제있")))</f>
        <v>9</v>
      </c>
      <c r="R148" s="157" t="str">
        <f t="shared" si="102"/>
        <v>소형</v>
      </c>
      <c r="S148" s="182">
        <f>INDEX(Ref!$GK$1:$GN$73,MATCH(B148,Ref!$GK$1:$GK$73,0),MATCH(R148,Ref!$GK$1:$GN$1,0))</f>
        <v>1400</v>
      </c>
      <c r="T148" s="157" t="str">
        <f t="shared" si="116"/>
        <v>모험</v>
      </c>
      <c r="U148" s="161" t="str">
        <f t="shared" si="85"/>
        <v>모험 / 스테이지 id</v>
      </c>
      <c r="V148" s="157">
        <f>IF(OR(N148=2,N148=42,N148=65,N148=14),B148,0)</f>
        <v>31</v>
      </c>
      <c r="W148" s="75" t="s">
        <v>4</v>
      </c>
      <c r="X148" s="157" t="s">
        <v>672</v>
      </c>
      <c r="Y148" s="157">
        <v>0</v>
      </c>
      <c r="Z148" s="157">
        <v>0</v>
      </c>
      <c r="AA148" s="157">
        <f t="shared" si="97"/>
        <v>0</v>
      </c>
      <c r="AB148" s="75" t="s">
        <v>672</v>
      </c>
      <c r="AC148" s="75">
        <v>0</v>
      </c>
      <c r="AD148" s="75">
        <v>0</v>
      </c>
      <c r="AE148" s="75">
        <f t="shared" si="87"/>
        <v>0</v>
      </c>
    </row>
    <row r="149" spans="1:31" x14ac:dyDescent="0.3">
      <c r="A149" s="283">
        <f t="shared" si="100"/>
        <v>148</v>
      </c>
      <c r="B149" s="83">
        <f>COUNTIF($N$1:N148,2)+1</f>
        <v>31</v>
      </c>
      <c r="C149" s="75" t="e">
        <f>VLOOKUP(B149,#REF!,3)</f>
        <v>#REF!</v>
      </c>
      <c r="D149" s="193" t="e">
        <f>VLOOKUP(B149,#REF!,5)</f>
        <v>#REF!</v>
      </c>
      <c r="E149" s="193" t="str" cm="1">
        <f t="array" ref="E149">IFERROR(INDEX(Ref_경험치테이블_List,MATCH(F149,Ref_경험치테이블_직업경험치,1)+1,1),1) &amp; " (" &amp;
IFERROR(ROUND((F149-INDEX(Ref_경험치테이블_List,MATCH(F149,Ref_경험치테이블_직업경험치,1),2))/(INDEX(Ref_경험치테이블_List,MATCH(F149,Ref_경험치테이블_직업경험치,1)+1,2)-INDEX(Ref_경험치테이블_List,MATCH(F149,Ref_경험치테이블_직업경험치,1),2)),2)*100,0)
&amp;"%)"</f>
        <v>65 (20%)</v>
      </c>
      <c r="F149" s="181">
        <f t="shared" si="104"/>
        <v>9031545</v>
      </c>
      <c r="G149" s="285">
        <f t="shared" si="115"/>
        <v>431000</v>
      </c>
      <c r="H149" s="165">
        <v>0</v>
      </c>
      <c r="I149" s="213" t="str" cm="1">
        <f t="array" ref="I149">IFERROR(INDEX(Ref_경험치테이블_List,MATCH(J149,Ref_경험치테이블_일반경험치,1)+1,1),1)&amp;" ("&amp;
IFERROR(ROUND((J149-INDEX(Ref_경험치테이블_List,MATCH(J149,Ref_경험치테이블_일반경험치,1),3))/(INDEX(Ref_경험치테이블_List,MATCH(J149,Ref_경험치테이블_일반경험치,1)+1,3)-INDEX(Ref_경험치테이블_List,MATCH(J149,Ref_경험치테이블_일반경험치,1),3)),2)*100,0)
&amp;"%)"</f>
        <v>58 (37%)</v>
      </c>
      <c r="J149" s="214">
        <f t="shared" si="103"/>
        <v>3284044</v>
      </c>
      <c r="K149" s="223">
        <v>42469</v>
      </c>
      <c r="M149" s="77" t="s">
        <v>8466</v>
      </c>
      <c r="N149" s="77">
        <v>66</v>
      </c>
      <c r="O149" s="150" t="str">
        <f t="shared" si="83"/>
        <v>특정 필드에서 rare_type 3번 MVP 처치 횟수</v>
      </c>
      <c r="P149" s="138" t="str">
        <f t="shared" si="84"/>
        <v>stage id / count</v>
      </c>
      <c r="Q149" s="77">
        <v>30</v>
      </c>
      <c r="R149" s="157">
        <f t="shared" si="102"/>
        <v>0</v>
      </c>
      <c r="S149" s="149">
        <v>1</v>
      </c>
      <c r="T149" s="157" t="s">
        <v>598</v>
      </c>
      <c r="U149" s="161" t="str">
        <f t="shared" si="85"/>
        <v>모험 / 스테이지 id</v>
      </c>
      <c r="V149" s="157">
        <v>30</v>
      </c>
      <c r="W149" s="75" t="s">
        <v>4</v>
      </c>
      <c r="X149" s="157" t="s">
        <v>2617</v>
      </c>
      <c r="Y149" s="157">
        <v>85002</v>
      </c>
      <c r="Z149" s="157">
        <v>1</v>
      </c>
      <c r="AA149" s="157" t="str">
        <f t="shared" si="97"/>
        <v>상급 장비 상자</v>
      </c>
      <c r="AB149" s="75" t="s">
        <v>672</v>
      </c>
      <c r="AC149" s="75">
        <v>0</v>
      </c>
      <c r="AD149" s="75">
        <v>0</v>
      </c>
      <c r="AE149" s="75">
        <f t="shared" si="87"/>
        <v>0</v>
      </c>
    </row>
    <row r="150" spans="1:31" x14ac:dyDescent="0.3">
      <c r="A150" s="283">
        <f t="shared" si="100"/>
        <v>149</v>
      </c>
      <c r="B150" s="83">
        <f>COUNTIF($N$1:N149,2)+1</f>
        <v>31</v>
      </c>
      <c r="C150" s="75" t="e">
        <f>VLOOKUP(B150,#REF!,3)</f>
        <v>#REF!</v>
      </c>
      <c r="D150" s="193" t="e">
        <f>VLOOKUP(B150,#REF!,5)</f>
        <v>#REF!</v>
      </c>
      <c r="E150" s="193" t="str" cm="1">
        <f t="array" ref="E150">IFERROR(INDEX(Ref_경험치테이블_List,MATCH(F150,Ref_경험치테이블_직업경험치,1)+1,1),1) &amp; " (" &amp;
IFERROR(ROUND((F150-INDEX(Ref_경험치테이블_List,MATCH(F150,Ref_경험치테이블_직업경험치,1),2))/(INDEX(Ref_경험치테이블_List,MATCH(F150,Ref_경험치테이블_직업경험치,1)+1,2)-INDEX(Ref_경험치테이블_List,MATCH(F150,Ref_경험치테이블_직업경험치,1),2)),2)*100,0)
&amp;"%)"</f>
        <v>65 (53%)</v>
      </c>
      <c r="F150" s="181">
        <f t="shared" si="104"/>
        <v>9477445</v>
      </c>
      <c r="G150" s="285">
        <f t="shared" si="115"/>
        <v>445900</v>
      </c>
      <c r="H150" s="165">
        <v>0</v>
      </c>
      <c r="I150" s="213" t="str" cm="1">
        <f t="array" ref="I150">IFERROR(INDEX(Ref_경험치테이블_List,MATCH(J150,Ref_경험치테이블_일반경험치,1)+1,1),1)&amp;" ("&amp;
IFERROR(ROUND((J150-INDEX(Ref_경험치테이블_List,MATCH(J150,Ref_경험치테이블_일반경험치,1),3))/(INDEX(Ref_경험치테이블_List,MATCH(J150,Ref_경험치테이블_일반경험치,1)+1,3)-INDEX(Ref_경험치테이블_List,MATCH(J150,Ref_경험치테이블_일반경험치,1),3)),2)*100,0)
&amp;"%)"</f>
        <v>58 (48%)</v>
      </c>
      <c r="J150" s="214">
        <f t="shared" si="103"/>
        <v>3326853</v>
      </c>
      <c r="K150" s="223">
        <v>42809</v>
      </c>
      <c r="M150" s="77" t="s">
        <v>2466</v>
      </c>
      <c r="N150" s="77">
        <v>65</v>
      </c>
      <c r="O150" s="150" t="str">
        <f t="shared" si="83"/>
        <v>특정 필드에서 MVP 처치 횟수</v>
      </c>
      <c r="P150" s="138" t="str">
        <f t="shared" si="84"/>
        <v>stage id / count</v>
      </c>
      <c r="Q150" s="77">
        <v>31</v>
      </c>
      <c r="R150" s="157">
        <f t="shared" si="102"/>
        <v>0</v>
      </c>
      <c r="S150" s="149">
        <v>6</v>
      </c>
      <c r="T150" s="157" t="str">
        <f t="shared" ref="T150:T152" si="117">IF(OR(N150=2,N150=42,N150=65,N150=14),"모험","-")</f>
        <v>모험</v>
      </c>
      <c r="U150" s="161" t="str">
        <f t="shared" si="85"/>
        <v>모험 / 스테이지 id</v>
      </c>
      <c r="V150" s="157">
        <f t="shared" ref="V150:V159" si="118">IF(OR(N150=2,N150=42,N150=65,N150=14),B150,0)</f>
        <v>31</v>
      </c>
      <c r="W150" s="75" t="s">
        <v>4</v>
      </c>
      <c r="X150" s="157" t="s">
        <v>672</v>
      </c>
      <c r="Y150" s="157">
        <v>0</v>
      </c>
      <c r="Z150" s="157">
        <v>0</v>
      </c>
      <c r="AA150" s="157">
        <f t="shared" si="97"/>
        <v>0</v>
      </c>
      <c r="AB150" s="75" t="s">
        <v>672</v>
      </c>
      <c r="AC150" s="75">
        <v>0</v>
      </c>
      <c r="AD150" s="75">
        <v>0</v>
      </c>
      <c r="AE150" s="75">
        <f t="shared" si="87"/>
        <v>0</v>
      </c>
    </row>
    <row r="151" spans="1:31" x14ac:dyDescent="0.3">
      <c r="A151" s="283">
        <f t="shared" si="100"/>
        <v>150</v>
      </c>
      <c r="B151" s="83">
        <f>COUNTIF($N$1:N150,2)+1</f>
        <v>31</v>
      </c>
      <c r="C151" s="75" t="e">
        <f>VLOOKUP(B151,#REF!,3)</f>
        <v>#REF!</v>
      </c>
      <c r="D151" s="193" t="e">
        <f>VLOOKUP(B151,#REF!,5)</f>
        <v>#REF!</v>
      </c>
      <c r="E151" s="193" t="str" cm="1">
        <f t="array" ref="E151">IFERROR(INDEX(Ref_경험치테이블_List,MATCH(F151,Ref_경험치테이블_직업경험치,1)+1,1),1) &amp; " (" &amp;
IFERROR(ROUND((F151-INDEX(Ref_경험치테이블_List,MATCH(F151,Ref_경험치테이블_직업경험치,1),2))/(INDEX(Ref_경험치테이블_List,MATCH(F151,Ref_경험치테이블_직업경험치,1)+1,2)-INDEX(Ref_경험치테이블_List,MATCH(F151,Ref_경험치테이블_직업경험치,1),2)),2)*100,0)
&amp;"%)"</f>
        <v>65 (92%)</v>
      </c>
      <c r="F151" s="181">
        <f t="shared" si="104"/>
        <v>10025845</v>
      </c>
      <c r="G151" s="165">
        <f>G150+((ROW()-1)*200)</f>
        <v>475900</v>
      </c>
      <c r="H151" s="165">
        <v>72500</v>
      </c>
      <c r="I151" s="213" t="str" cm="1">
        <f t="array" ref="I151">IFERROR(INDEX(Ref_경험치테이블_List,MATCH(J151,Ref_경험치테이블_일반경험치,1)+1,1),1)&amp;" ("&amp;
IFERROR(ROUND((J151-INDEX(Ref_경험치테이블_List,MATCH(J151,Ref_경험치테이블_일반경험치,1),3))/(INDEX(Ref_경험치테이블_List,MATCH(J151,Ref_경험치테이블_일반경험치,1)+1,3)-INDEX(Ref_경험치테이블_List,MATCH(J151,Ref_경험치테이블_일반경험치,1),3)),2)*100,0)
&amp;"%)"</f>
        <v>58 (60%)</v>
      </c>
      <c r="J151" s="214">
        <f t="shared" si="103"/>
        <v>3370005</v>
      </c>
      <c r="K151" s="223">
        <v>43152</v>
      </c>
      <c r="M151" s="77" t="s">
        <v>8429</v>
      </c>
      <c r="N151" s="77">
        <v>2</v>
      </c>
      <c r="O151" s="150" t="str">
        <f t="shared" si="83"/>
        <v>특정 몬스터 처치 수</v>
      </c>
      <c r="P151" s="138" t="str">
        <f t="shared" si="84"/>
        <v>monster_id / count</v>
      </c>
      <c r="Q151" s="151">
        <f>IF(N151=2,INDEX(Ref_스테이지테이블_List,MATCH(B151,Ref_스테이지테이블_Row,0),9),IF(N151=42,INDEX(Ref_몬스터테이블_List,MATCH(INDEX(Ref_스테이지테이블_List,MATCH(B151,Ref_스테이지테이블_Row,0),30),Ref_몬스터테이블_Row,0),4),IF(N151=14,INDEX(Ref_스테이지테이블_List,MATCH(B151,Ref_스테이지테이블_Row,0),38),"문제있")))</f>
        <v>54009</v>
      </c>
      <c r="R151" s="157">
        <f t="shared" si="102"/>
        <v>0</v>
      </c>
      <c r="S151" s="149">
        <v>1</v>
      </c>
      <c r="T151" s="157" t="str">
        <f t="shared" si="117"/>
        <v>모험</v>
      </c>
      <c r="U151" s="161" t="str">
        <f t="shared" si="85"/>
        <v>모험 / 스테이지 id</v>
      </c>
      <c r="V151" s="157">
        <f t="shared" si="118"/>
        <v>31</v>
      </c>
      <c r="W151" s="75" t="s">
        <v>4</v>
      </c>
      <c r="X151" s="157" t="s">
        <v>672</v>
      </c>
      <c r="Y151" s="157">
        <v>0</v>
      </c>
      <c r="Z151" s="157">
        <v>0</v>
      </c>
      <c r="AA151" s="157">
        <f t="shared" si="97"/>
        <v>0</v>
      </c>
      <c r="AB151" s="75" t="s">
        <v>672</v>
      </c>
      <c r="AC151" s="75">
        <v>0</v>
      </c>
      <c r="AD151" s="75">
        <v>0</v>
      </c>
      <c r="AE151" s="75">
        <f t="shared" si="87"/>
        <v>0</v>
      </c>
    </row>
    <row r="152" spans="1:31" x14ac:dyDescent="0.3">
      <c r="A152" s="283">
        <f t="shared" si="100"/>
        <v>151</v>
      </c>
      <c r="B152" s="83">
        <f>COUNTIF($N$1:N151,2)+1</f>
        <v>32</v>
      </c>
      <c r="C152" s="75" t="e">
        <f>VLOOKUP(B152,#REF!,3)</f>
        <v>#REF!</v>
      </c>
      <c r="D152" s="193" t="e">
        <f>VLOOKUP(B152,#REF!,5)</f>
        <v>#REF!</v>
      </c>
      <c r="E152" s="193" t="str" cm="1">
        <f t="array" ref="E152">IFERROR(INDEX(Ref_경험치테이블_List,MATCH(F152,Ref_경험치테이블_직업경험치,1)+1,1),1) &amp; " (" &amp;
IFERROR(ROUND((F152-INDEX(Ref_경험치테이블_List,MATCH(F152,Ref_경험치테이블_직업경험치,1),2))/(INDEX(Ref_경험치테이블_List,MATCH(F152,Ref_경험치테이블_직업경험치,1)+1,2)-INDEX(Ref_경험치테이블_List,MATCH(F152,Ref_경험치테이블_직업경험치,1),2)),2)*100,0)
&amp;"%)"</f>
        <v>66 (27%)</v>
      </c>
      <c r="F152" s="181">
        <f t="shared" si="104"/>
        <v>10531945</v>
      </c>
      <c r="G152" s="165">
        <f t="shared" ref="G152:G173" si="119">G151+((ROW()-1)*200)</f>
        <v>506100</v>
      </c>
      <c r="H152" s="165">
        <v>0</v>
      </c>
      <c r="I152" s="213" t="str" cm="1">
        <f t="array" ref="I152">IFERROR(INDEX(Ref_경험치테이블_List,MATCH(J152,Ref_경험치테이블_일반경험치,1)+1,1),1)&amp;" ("&amp;
IFERROR(ROUND((J152-INDEX(Ref_경험치테이블_List,MATCH(J152,Ref_경험치테이블_일반경험치,1),3))/(INDEX(Ref_경험치테이블_List,MATCH(J152,Ref_경험치테이블_일반경험치,1)+1,3)-INDEX(Ref_경험치테이블_List,MATCH(J152,Ref_경험치테이블_일반경험치,1),3)),2)*100,0)
&amp;"%)"</f>
        <v>58 (72%)</v>
      </c>
      <c r="J152" s="214">
        <f t="shared" si="103"/>
        <v>3413503</v>
      </c>
      <c r="K152" s="223">
        <v>43498</v>
      </c>
      <c r="M152" s="77" t="s">
        <v>8430</v>
      </c>
      <c r="N152" s="77">
        <v>42</v>
      </c>
      <c r="O152" s="150" t="str">
        <f t="shared" si="83"/>
        <v>특정 몬스터 그룹 처치 수</v>
      </c>
      <c r="P152" s="138" t="str">
        <f t="shared" si="84"/>
        <v>monster_group / count</v>
      </c>
      <c r="Q152" s="151">
        <f>IF(N152=2,INDEX(Ref_스테이지테이블_List,MATCH(B152,Ref_스테이지테이블_Row,0),9),IF(N152=42,INDEX(Ref_몬스터테이블_List,MATCH(INDEX(Ref_스테이지테이블_List,MATCH(B152,Ref_스테이지테이블_Row,0),30),Ref_몬스터테이블_Row,0),4),IF(N152=14,INDEX(Ref_스테이지테이블_List,MATCH(B152,Ref_스테이지테이블_Row,0),38),"문제있")))</f>
        <v>30</v>
      </c>
      <c r="R152" s="157" t="str">
        <f t="shared" si="102"/>
        <v>중형</v>
      </c>
      <c r="S152" s="182">
        <f>INDEX(Ref!$GK$1:$GN$73,MATCH(B152,Ref!$GK$1:$GK$73,0),MATCH(R152,Ref!$GK$1:$GN$1,0))</f>
        <v>1130</v>
      </c>
      <c r="T152" s="157" t="str">
        <f t="shared" si="117"/>
        <v>모험</v>
      </c>
      <c r="U152" s="161" t="str">
        <f t="shared" si="85"/>
        <v>모험 / 스테이지 id</v>
      </c>
      <c r="V152" s="157">
        <f t="shared" si="118"/>
        <v>32</v>
      </c>
      <c r="W152" s="75" t="s">
        <v>4</v>
      </c>
      <c r="X152" s="157" t="s">
        <v>2620</v>
      </c>
      <c r="Y152" s="157">
        <v>84017</v>
      </c>
      <c r="Z152" s="157">
        <v>1</v>
      </c>
      <c r="AA152" s="157" t="str">
        <f t="shared" si="97"/>
        <v>집중 포션</v>
      </c>
      <c r="AB152" s="75" t="s">
        <v>672</v>
      </c>
      <c r="AC152" s="75">
        <v>0</v>
      </c>
      <c r="AD152" s="75">
        <v>0</v>
      </c>
      <c r="AE152" s="75">
        <f t="shared" si="87"/>
        <v>0</v>
      </c>
    </row>
    <row r="153" spans="1:31" x14ac:dyDescent="0.3">
      <c r="A153" s="283">
        <f t="shared" si="100"/>
        <v>152</v>
      </c>
      <c r="B153" s="83">
        <f>COUNTIF($N$1:N152,2)+1</f>
        <v>32</v>
      </c>
      <c r="C153" s="75" t="e">
        <f>VLOOKUP(B153,#REF!,3)</f>
        <v>#REF!</v>
      </c>
      <c r="D153" s="193" t="e">
        <f>VLOOKUP(B153,#REF!,5)</f>
        <v>#REF!</v>
      </c>
      <c r="E153" s="193" t="str" cm="1">
        <f t="array" ref="E153">IFERROR(INDEX(Ref_경험치테이블_List,MATCH(F153,Ref_경험치테이블_직업경험치,1)+1,1),1) &amp; " (" &amp;
IFERROR(ROUND((F153-INDEX(Ref_경험치테이블_List,MATCH(F153,Ref_경험치테이블_직업경험치,1),2))/(INDEX(Ref_경험치테이블_List,MATCH(F153,Ref_경험치테이블_직업경험치,1)+1,2)-INDEX(Ref_경험치테이블_List,MATCH(F153,Ref_경험치테이블_직업경험치,1),2)),2)*100,0)
&amp;"%)"</f>
        <v>66 (63%)</v>
      </c>
      <c r="F153" s="181">
        <f t="shared" si="104"/>
        <v>11068445</v>
      </c>
      <c r="G153" s="165">
        <f t="shared" si="119"/>
        <v>536500</v>
      </c>
      <c r="H153" s="165">
        <v>0</v>
      </c>
      <c r="I153" s="213" t="str" cm="1">
        <f t="array" ref="I153">IFERROR(INDEX(Ref_경험치테이블_List,MATCH(J153,Ref_경험치테이블_일반경험치,1)+1,1),1)&amp;" ("&amp;
IFERROR(ROUND((J153-INDEX(Ref_경험치테이블_List,MATCH(J153,Ref_경험치테이블_일반경험치,1),3))/(INDEX(Ref_경험치테이블_List,MATCH(J153,Ref_경험치테이블_일반경험치,1)+1,3)-INDEX(Ref_경험치테이블_List,MATCH(J153,Ref_경험치테이블_일반경험치,1),3)),2)*100,0)
&amp;"%)"</f>
        <v>58 (84%)</v>
      </c>
      <c r="J153" s="214">
        <f t="shared" si="103"/>
        <v>3457349</v>
      </c>
      <c r="K153" s="223">
        <v>43846</v>
      </c>
      <c r="L153" s="155" t="s">
        <v>8440</v>
      </c>
      <c r="M153" s="77" t="s">
        <v>10256</v>
      </c>
      <c r="N153" s="77">
        <v>62</v>
      </c>
      <c r="O153" s="150" t="str">
        <f t="shared" si="83"/>
        <v>특정 시나리오 미로 클리어</v>
      </c>
      <c r="P153" s="138" t="str">
        <f t="shared" si="84"/>
        <v>chapter id / count(1)</v>
      </c>
      <c r="Q153" s="77">
        <v>6</v>
      </c>
      <c r="R153" s="157">
        <f t="shared" si="102"/>
        <v>0</v>
      </c>
      <c r="S153" s="149">
        <v>1</v>
      </c>
      <c r="T153" s="157" t="s">
        <v>2746</v>
      </c>
      <c r="U153" s="161" t="str">
        <f t="shared" si="85"/>
        <v xml:space="preserve">미로 / </v>
      </c>
      <c r="V153" s="308">
        <v>6</v>
      </c>
      <c r="W153" s="75" t="s">
        <v>4</v>
      </c>
      <c r="X153" s="157" t="s">
        <v>2617</v>
      </c>
      <c r="Y153" s="157">
        <v>85009</v>
      </c>
      <c r="Z153" s="157">
        <v>1</v>
      </c>
      <c r="AA153" s="157" t="str">
        <f t="shared" ref="AA153:AA154" si="120">IF(X153="아이템",IFERROR(VLOOKUP(Y153,Ref_아이템테이블_List,5,FALSE),"없는 아이템"),IF(X153="동료",IFERROR(VLOOKUP(Y153,Ref_동료테이블_List,5,FALSE),"없는 동료"),))</f>
        <v>중급 카드 상자</v>
      </c>
      <c r="AB153" s="75" t="s">
        <v>672</v>
      </c>
      <c r="AC153" s="75">
        <v>0</v>
      </c>
      <c r="AD153" s="75">
        <v>0</v>
      </c>
      <c r="AE153" s="75">
        <f t="shared" si="87"/>
        <v>0</v>
      </c>
    </row>
    <row r="154" spans="1:31" x14ac:dyDescent="0.3">
      <c r="A154" s="283">
        <f t="shared" si="100"/>
        <v>153</v>
      </c>
      <c r="B154" s="83">
        <f>COUNTIF($N$1:N153,2)+1</f>
        <v>32</v>
      </c>
      <c r="C154" s="75" t="e">
        <f>VLOOKUP(B154,#REF!,3)</f>
        <v>#REF!</v>
      </c>
      <c r="D154" s="193" t="e">
        <f>VLOOKUP(B154,#REF!,5)</f>
        <v>#REF!</v>
      </c>
      <c r="E154" s="193" t="str" cm="1">
        <f t="array" ref="E154">IFERROR(INDEX(Ref_경험치테이블_List,MATCH(F154,Ref_경험치테이블_직업경험치,1)+1,1),1) &amp; " (" &amp;
IFERROR(ROUND((F154-INDEX(Ref_경험치테이블_List,MATCH(F154,Ref_경험치테이블_직업경험치,1),2))/(INDEX(Ref_경험치테이블_List,MATCH(F154,Ref_경험치테이블_직업경험치,1)+1,2)-INDEX(Ref_경험치테이블_List,MATCH(F154,Ref_경험치테이블_직업경험치,1),2)),2)*100,0)
&amp;"%)"</f>
        <v>67 (2%)</v>
      </c>
      <c r="F154" s="181">
        <f t="shared" si="104"/>
        <v>11635545</v>
      </c>
      <c r="G154" s="165">
        <f t="shared" si="119"/>
        <v>567100</v>
      </c>
      <c r="H154" s="165">
        <v>0</v>
      </c>
      <c r="I154" s="213" t="str" cm="1">
        <f t="array" ref="I154">IFERROR(INDEX(Ref_경험치테이블_List,MATCH(J154,Ref_경험치테이블_일반경험치,1)+1,1),1)&amp;" ("&amp;
IFERROR(ROUND((J154-INDEX(Ref_경험치테이블_List,MATCH(J154,Ref_경험치테이블_일반경험치,1),3))/(INDEX(Ref_경험치테이블_List,MATCH(J154,Ref_경험치테이블_일반경험치,1)+1,3)-INDEX(Ref_경험치테이블_List,MATCH(J154,Ref_경험치테이블_일반경험치,1),3)),2)*100,0)
&amp;"%)"</f>
        <v>58 (96%)</v>
      </c>
      <c r="J154" s="214">
        <f t="shared" si="103"/>
        <v>3501546</v>
      </c>
      <c r="K154" s="223">
        <v>44197</v>
      </c>
      <c r="M154" s="77" t="s">
        <v>10258</v>
      </c>
      <c r="N154" s="77">
        <v>63</v>
      </c>
      <c r="O154" s="150" t="str">
        <f t="shared" si="83"/>
        <v>특정 챕터 멀티 미로 클리어 횟수</v>
      </c>
      <c r="P154" s="138" t="str">
        <f t="shared" si="84"/>
        <v>chapter id / count</v>
      </c>
      <c r="Q154" s="77">
        <v>6</v>
      </c>
      <c r="R154" s="157">
        <f t="shared" si="102"/>
        <v>0</v>
      </c>
      <c r="S154" s="149">
        <v>1</v>
      </c>
      <c r="T154" s="157" t="s">
        <v>2746</v>
      </c>
      <c r="U154" s="161" t="str">
        <f t="shared" si="85"/>
        <v xml:space="preserve">미로 / </v>
      </c>
      <c r="V154" s="308">
        <v>6</v>
      </c>
      <c r="W154" s="75" t="s">
        <v>4</v>
      </c>
      <c r="X154" s="157" t="s">
        <v>672</v>
      </c>
      <c r="Y154" s="157">
        <v>0</v>
      </c>
      <c r="Z154" s="157">
        <v>0</v>
      </c>
      <c r="AA154" s="157">
        <f t="shared" si="120"/>
        <v>0</v>
      </c>
      <c r="AB154" s="75" t="s">
        <v>672</v>
      </c>
      <c r="AC154" s="75">
        <v>0</v>
      </c>
      <c r="AD154" s="75">
        <v>0</v>
      </c>
      <c r="AE154" s="75">
        <f t="shared" si="87"/>
        <v>0</v>
      </c>
    </row>
    <row r="155" spans="1:31" x14ac:dyDescent="0.3">
      <c r="A155" s="283">
        <f t="shared" si="100"/>
        <v>154</v>
      </c>
      <c r="B155" s="83">
        <f>COUNTIF($N$1:N154,2)+1</f>
        <v>32</v>
      </c>
      <c r="C155" s="75" t="e">
        <f>VLOOKUP(B155,#REF!,3)</f>
        <v>#REF!</v>
      </c>
      <c r="D155" s="193" t="e">
        <f>VLOOKUP(B155,#REF!,5)</f>
        <v>#REF!</v>
      </c>
      <c r="E155" s="193" t="str" cm="1">
        <f t="array" ref="E155">IFERROR(INDEX(Ref_경험치테이블_List,MATCH(F155,Ref_경험치테이블_직업경험치,1)+1,1),1) &amp; " (" &amp;
IFERROR(ROUND((F155-INDEX(Ref_경험치테이블_List,MATCH(F155,Ref_경험치테이블_직업경험치,1),2))/(INDEX(Ref_경험치테이블_List,MATCH(F155,Ref_경험치테이블_직업경험치,1)+1,2)-INDEX(Ref_경험치테이블_List,MATCH(F155,Ref_경험치테이블_직업경험치,1),2)),2)*100,0)
&amp;"%)"</f>
        <v>67 (41%)</v>
      </c>
      <c r="F155" s="181">
        <f t="shared" si="104"/>
        <v>12233445</v>
      </c>
      <c r="G155" s="165">
        <f t="shared" si="119"/>
        <v>597900</v>
      </c>
      <c r="H155" s="165">
        <v>0</v>
      </c>
      <c r="I155" s="213" t="str" cm="1">
        <f t="array" ref="I155">IFERROR(INDEX(Ref_경험치테이블_List,MATCH(J155,Ref_경험치테이블_일반경험치,1)+1,1),1)&amp;" ("&amp;
IFERROR(ROUND((J155-INDEX(Ref_경험치테이블_List,MATCH(J155,Ref_경험치테이블_일반경험치,1),3))/(INDEX(Ref_경험치테이블_List,MATCH(J155,Ref_경험치테이블_일반경험치,1)+1,3)-INDEX(Ref_경험치테이블_List,MATCH(J155,Ref_경험치테이블_일반경험치,1),3)),2)*100,0)
&amp;"%)"</f>
        <v>59 (7%)</v>
      </c>
      <c r="J155" s="214">
        <f t="shared" si="103"/>
        <v>3546097</v>
      </c>
      <c r="K155" s="223">
        <v>44551</v>
      </c>
      <c r="M155" s="77" t="s">
        <v>2466</v>
      </c>
      <c r="N155" s="77">
        <v>65</v>
      </c>
      <c r="O155" s="150" t="str">
        <f t="shared" si="83"/>
        <v>특정 필드에서 MVP 처치 횟수</v>
      </c>
      <c r="P155" s="138" t="str">
        <f t="shared" si="84"/>
        <v>stage id / count</v>
      </c>
      <c r="Q155" s="77">
        <v>32</v>
      </c>
      <c r="R155" s="157">
        <f t="shared" si="102"/>
        <v>0</v>
      </c>
      <c r="S155" s="149">
        <v>6</v>
      </c>
      <c r="T155" s="157" t="str">
        <f t="shared" ref="T155:T159" si="121">IF(OR(N155=2,N155=42,N155=65,N155=14),"모험","-")</f>
        <v>모험</v>
      </c>
      <c r="U155" s="161" t="str">
        <f t="shared" si="85"/>
        <v>모험 / 스테이지 id</v>
      </c>
      <c r="V155" s="157">
        <f t="shared" si="118"/>
        <v>32</v>
      </c>
      <c r="W155" s="75" t="s">
        <v>4</v>
      </c>
      <c r="X155" s="157" t="s">
        <v>672</v>
      </c>
      <c r="Y155" s="157">
        <v>0</v>
      </c>
      <c r="Z155" s="157">
        <v>0</v>
      </c>
      <c r="AA155" s="157">
        <f t="shared" si="97"/>
        <v>0</v>
      </c>
      <c r="AB155" s="75" t="s">
        <v>672</v>
      </c>
      <c r="AC155" s="75">
        <v>0</v>
      </c>
      <c r="AD155" s="75">
        <v>0</v>
      </c>
      <c r="AE155" s="75">
        <f t="shared" si="87"/>
        <v>0</v>
      </c>
    </row>
    <row r="156" spans="1:31" x14ac:dyDescent="0.3">
      <c r="A156" s="283">
        <f t="shared" si="100"/>
        <v>155</v>
      </c>
      <c r="B156" s="83">
        <f>COUNTIF($N$1:N155,2)+1</f>
        <v>32</v>
      </c>
      <c r="C156" s="75" t="e">
        <f>VLOOKUP(B156,#REF!,3)</f>
        <v>#REF!</v>
      </c>
      <c r="D156" s="193" t="e">
        <f>VLOOKUP(B156,#REF!,5)</f>
        <v>#REF!</v>
      </c>
      <c r="E156" s="193" t="str" cm="1">
        <f t="array" ref="E156">IFERROR(INDEX(Ref_경험치테이블_List,MATCH(F156,Ref_경험치테이블_직업경험치,1)+1,1),1) &amp; " (" &amp;
IFERROR(ROUND((F156-INDEX(Ref_경험치테이블_List,MATCH(F156,Ref_경험치테이블_직업경험치,1),2))/(INDEX(Ref_경험치테이블_List,MATCH(F156,Ref_경험치테이블_직업경험치,1)+1,2)-INDEX(Ref_경험치테이블_List,MATCH(F156,Ref_경험치테이블_직업경험치,1),2)),2)*100,0)
&amp;"%)"</f>
        <v>67 (86%)</v>
      </c>
      <c r="F156" s="181">
        <f t="shared" si="104"/>
        <v>12937345</v>
      </c>
      <c r="G156" s="165">
        <f t="shared" si="119"/>
        <v>628900</v>
      </c>
      <c r="H156" s="165">
        <v>75000</v>
      </c>
      <c r="I156" s="213" t="str" cm="1">
        <f t="array" ref="I156">IFERROR(INDEX(Ref_경험치테이블_List,MATCH(J156,Ref_경험치테이블_일반경험치,1)+1,1),1)&amp;" ("&amp;
IFERROR(ROUND((J156-INDEX(Ref_경험치테이블_List,MATCH(J156,Ref_경험치테이블_일반경험치,1),3))/(INDEX(Ref_경험치테이블_List,MATCH(J156,Ref_경험치테이블_일반경험치,1)+1,3)-INDEX(Ref_경험치테이블_List,MATCH(J156,Ref_경험치테이블_일반경험치,1),3)),2)*100,0)
&amp;"%)"</f>
        <v>59 (18%)</v>
      </c>
      <c r="J156" s="214">
        <f t="shared" si="103"/>
        <v>3591005</v>
      </c>
      <c r="K156" s="223">
        <v>44908</v>
      </c>
      <c r="M156" s="77" t="s">
        <v>8431</v>
      </c>
      <c r="N156" s="77">
        <v>2</v>
      </c>
      <c r="O156" s="150" t="str">
        <f t="shared" si="83"/>
        <v>특정 몬스터 처치 수</v>
      </c>
      <c r="P156" s="138" t="str">
        <f t="shared" si="84"/>
        <v>monster_id / count</v>
      </c>
      <c r="Q156" s="151">
        <f>IF(N156=2,INDEX(Ref_스테이지테이블_List,MATCH(B156,Ref_스테이지테이블_Row,0),9),IF(N156=42,INDEX(Ref_몬스터테이블_List,MATCH(INDEX(Ref_스테이지테이블_List,MATCH(B156,Ref_스테이지테이블_Row,0),30),Ref_몬스터테이블_Row,0),4),IF(N156=14,INDEX(Ref_스테이지테이블_List,MATCH(B156,Ref_스테이지테이블_Row,0),38),"문제있")))</f>
        <v>54030</v>
      </c>
      <c r="R156" s="157">
        <f t="shared" si="102"/>
        <v>0</v>
      </c>
      <c r="S156" s="149">
        <v>1</v>
      </c>
      <c r="T156" s="157" t="str">
        <f t="shared" si="121"/>
        <v>모험</v>
      </c>
      <c r="U156" s="161" t="str">
        <f t="shared" si="85"/>
        <v>모험 / 스테이지 id</v>
      </c>
      <c r="V156" s="157">
        <f t="shared" si="118"/>
        <v>32</v>
      </c>
      <c r="W156" s="75" t="s">
        <v>4</v>
      </c>
      <c r="X156" s="157" t="s">
        <v>3322</v>
      </c>
      <c r="Y156" s="157">
        <v>1</v>
      </c>
      <c r="Z156" s="157">
        <v>0</v>
      </c>
      <c r="AA156" s="157">
        <f t="shared" si="97"/>
        <v>0</v>
      </c>
      <c r="AB156" s="75" t="s">
        <v>672</v>
      </c>
      <c r="AC156" s="75">
        <v>0</v>
      </c>
      <c r="AD156" s="75">
        <v>0</v>
      </c>
      <c r="AE156" s="75">
        <f t="shared" si="87"/>
        <v>0</v>
      </c>
    </row>
    <row r="157" spans="1:31" x14ac:dyDescent="0.3">
      <c r="A157" s="283">
        <f t="shared" si="100"/>
        <v>156</v>
      </c>
      <c r="B157" s="83">
        <f>COUNTIF($N$1:N156,2)+1</f>
        <v>33</v>
      </c>
      <c r="C157" s="75" t="e">
        <f>VLOOKUP(B157,#REF!,3)</f>
        <v>#REF!</v>
      </c>
      <c r="D157" s="193" t="e">
        <f>VLOOKUP(B157,#REF!,5)</f>
        <v>#REF!</v>
      </c>
      <c r="E157" s="193" t="str" cm="1">
        <f t="array" ref="E157">IFERROR(INDEX(Ref_경험치테이블_List,MATCH(F157,Ref_경험치테이블_직업경험치,1)+1,1),1) &amp; " (" &amp;
IFERROR(ROUND((F157-INDEX(Ref_경험치테이블_List,MATCH(F157,Ref_경험치테이블_직업경험치,1),2))/(INDEX(Ref_경험치테이블_List,MATCH(F157,Ref_경험치테이블_직업경험치,1)+1,2)-INDEX(Ref_경험치테이블_List,MATCH(F157,Ref_경험치테이블_직업경험치,1),2)),2)*100,0)
&amp;"%)"</f>
        <v>68 (27%)</v>
      </c>
      <c r="F157" s="181">
        <f t="shared" si="104"/>
        <v>13597445</v>
      </c>
      <c r="G157" s="165">
        <f t="shared" si="119"/>
        <v>660100</v>
      </c>
      <c r="H157" s="165">
        <v>0</v>
      </c>
      <c r="I157" s="213" t="str" cm="1">
        <f t="array" ref="I157">IFERROR(INDEX(Ref_경험치테이블_List,MATCH(J157,Ref_경험치테이블_일반경험치,1)+1,1),1)&amp;" ("&amp;
IFERROR(ROUND((J157-INDEX(Ref_경험치테이블_List,MATCH(J157,Ref_경험치테이블_일반경험치,1),3))/(INDEX(Ref_경험치테이블_List,MATCH(J157,Ref_경험치테이블_일반경험치,1)+1,3)-INDEX(Ref_경험치테이블_List,MATCH(J157,Ref_경험치테이블_일반경험치,1),3)),2)*100,0)
&amp;"%)"</f>
        <v>59 (29%)</v>
      </c>
      <c r="J157" s="214">
        <f t="shared" si="103"/>
        <v>3636273</v>
      </c>
      <c r="K157" s="223">
        <v>45268</v>
      </c>
      <c r="M157" s="77" t="s">
        <v>11373</v>
      </c>
      <c r="N157" s="77">
        <v>42</v>
      </c>
      <c r="O157" s="150" t="str">
        <f t="shared" si="83"/>
        <v>특정 몬스터 그룹 처치 수</v>
      </c>
      <c r="P157" s="138" t="str">
        <f t="shared" si="84"/>
        <v>monster_group / count</v>
      </c>
      <c r="Q157" s="151">
        <f>IF(N157=2,INDEX(Ref_스테이지테이블_List,MATCH(B157,Ref_스테이지테이블_Row,0),9),IF(N157=42,INDEX(Ref_몬스터테이블_List,MATCH(INDEX(Ref_스테이지테이블_List,MATCH(B157,Ref_스테이지테이블_Row,0),30),Ref_몬스터테이블_Row,0),4),IF(N157=14,INDEX(Ref_스테이지테이블_List,MATCH(B157,Ref_스테이지테이블_Row,0),38),"문제있")))</f>
        <v>31</v>
      </c>
      <c r="R157" s="157" t="str">
        <f t="shared" si="102"/>
        <v>중형</v>
      </c>
      <c r="S157" s="182">
        <f>INDEX(Ref!$GK$1:$GN$73,MATCH(B157,Ref!$GK$1:$GK$73,0),MATCH(R157,Ref!$GK$1:$GN$1,0))</f>
        <v>1200</v>
      </c>
      <c r="T157" s="157" t="str">
        <f t="shared" si="121"/>
        <v>모험</v>
      </c>
      <c r="U157" s="161" t="str">
        <f t="shared" si="85"/>
        <v>모험 / 스테이지 id</v>
      </c>
      <c r="V157" s="157">
        <f t="shared" si="118"/>
        <v>33</v>
      </c>
      <c r="W157" s="75" t="s">
        <v>4</v>
      </c>
      <c r="X157" s="157" t="s">
        <v>672</v>
      </c>
      <c r="Y157" s="157">
        <v>0</v>
      </c>
      <c r="Z157" s="157">
        <v>0</v>
      </c>
      <c r="AA157" s="157">
        <f t="shared" si="97"/>
        <v>0</v>
      </c>
      <c r="AB157" s="75" t="s">
        <v>672</v>
      </c>
      <c r="AC157" s="75">
        <v>0</v>
      </c>
      <c r="AD157" s="75">
        <v>0</v>
      </c>
      <c r="AE157" s="75">
        <f t="shared" si="87"/>
        <v>0</v>
      </c>
    </row>
    <row r="158" spans="1:31" x14ac:dyDescent="0.3">
      <c r="A158" s="283">
        <f t="shared" si="100"/>
        <v>157</v>
      </c>
      <c r="B158" s="83">
        <f>COUNTIF($N$1:N157,2)+1</f>
        <v>33</v>
      </c>
      <c r="C158" s="75" t="e">
        <f>VLOOKUP(B158,#REF!,3)</f>
        <v>#REF!</v>
      </c>
      <c r="D158" s="193" t="e">
        <f>VLOOKUP(B158,#REF!,5)</f>
        <v>#REF!</v>
      </c>
      <c r="E158" s="193" t="str" cm="1">
        <f t="array" ref="E158">IFERROR(INDEX(Ref_경험치테이블_List,MATCH(F158,Ref_경험치테이블_직업경험치,1)+1,1),1) &amp; " (" &amp;
IFERROR(ROUND((F158-INDEX(Ref_경험치테이블_List,MATCH(F158,Ref_경험치테이블_직업경험치,1),2))/(INDEX(Ref_경험치테이블_List,MATCH(F158,Ref_경험치테이블_직업경험치,1)+1,2)-INDEX(Ref_경험치테이블_List,MATCH(F158,Ref_경험치테이블_직업경험치,1),2)),2)*100,0)
&amp;"%)"</f>
        <v>68 (69%)</v>
      </c>
      <c r="F158" s="181">
        <f t="shared" si="104"/>
        <v>14288945</v>
      </c>
      <c r="G158" s="165">
        <f t="shared" si="119"/>
        <v>691500</v>
      </c>
      <c r="H158" s="165">
        <v>0</v>
      </c>
      <c r="I158" s="213" t="str" cm="1">
        <f t="array" ref="I158">IFERROR(INDEX(Ref_경험치테이블_List,MATCH(J158,Ref_경험치테이블_일반경험치,1)+1,1),1)&amp;" ("&amp;
IFERROR(ROUND((J158-INDEX(Ref_경험치테이블_List,MATCH(J158,Ref_경험치테이블_일반경험치,1),3))/(INDEX(Ref_경험치테이블_List,MATCH(J158,Ref_경험치테이블_일반경험치,1)+1,3)-INDEX(Ref_경험치테이블_List,MATCH(J158,Ref_경험치테이블_일반경험치,1),3)),2)*100,0)
&amp;"%)"</f>
        <v>59 (39%)</v>
      </c>
      <c r="J158" s="214">
        <f t="shared" si="103"/>
        <v>3681904</v>
      </c>
      <c r="K158" s="223">
        <v>45631</v>
      </c>
      <c r="M158" s="77" t="s">
        <v>2466</v>
      </c>
      <c r="N158" s="77">
        <v>65</v>
      </c>
      <c r="O158" s="150" t="str">
        <f t="shared" si="83"/>
        <v>특정 필드에서 MVP 처치 횟수</v>
      </c>
      <c r="P158" s="138" t="str">
        <f t="shared" si="84"/>
        <v>stage id / count</v>
      </c>
      <c r="Q158" s="77">
        <v>33</v>
      </c>
      <c r="R158" s="157">
        <f t="shared" si="102"/>
        <v>0</v>
      </c>
      <c r="S158" s="149">
        <v>6</v>
      </c>
      <c r="T158" s="157" t="str">
        <f t="shared" si="121"/>
        <v>모험</v>
      </c>
      <c r="U158" s="161" t="str">
        <f t="shared" si="85"/>
        <v>모험 / 스테이지 id</v>
      </c>
      <c r="V158" s="157">
        <f t="shared" si="118"/>
        <v>33</v>
      </c>
      <c r="W158" s="75" t="s">
        <v>4</v>
      </c>
      <c r="X158" s="157" t="s">
        <v>2617</v>
      </c>
      <c r="Y158" s="157">
        <v>84015</v>
      </c>
      <c r="Z158" s="157">
        <v>1</v>
      </c>
      <c r="AA158" s="157" t="str">
        <f t="shared" si="97"/>
        <v>풍선껌</v>
      </c>
      <c r="AB158" s="75" t="s">
        <v>672</v>
      </c>
      <c r="AC158" s="75">
        <v>0</v>
      </c>
      <c r="AD158" s="75">
        <v>0</v>
      </c>
      <c r="AE158" s="75">
        <f t="shared" si="87"/>
        <v>0</v>
      </c>
    </row>
    <row r="159" spans="1:31" x14ac:dyDescent="0.3">
      <c r="A159" s="283">
        <f t="shared" si="100"/>
        <v>158</v>
      </c>
      <c r="B159" s="83">
        <f>COUNTIF($N$1:N158,2)+1</f>
        <v>33</v>
      </c>
      <c r="C159" s="75" t="e">
        <f>VLOOKUP(B159,#REF!,3)</f>
        <v>#REF!</v>
      </c>
      <c r="D159" s="193" t="e">
        <f>VLOOKUP(B159,#REF!,5)</f>
        <v>#REF!</v>
      </c>
      <c r="E159" s="193" t="str" cm="1">
        <f t="array" ref="E159">IFERROR(INDEX(Ref_경험치테이블_List,MATCH(F159,Ref_경험치테이블_직업경험치,1)+1,1),1) &amp; " (" &amp;
IFERROR(ROUND((F159-INDEX(Ref_경험치테이블_List,MATCH(F159,Ref_경험치테이블_직업경험치,1),2))/(INDEX(Ref_경험치테이블_List,MATCH(F159,Ref_경험치테이블_직업경험치,1)+1,2)-INDEX(Ref_경험치테이블_List,MATCH(F159,Ref_경험치테이블_직업경험치,1),2)),2)*100,0)
&amp;"%)"</f>
        <v>69 (13%)</v>
      </c>
      <c r="F159" s="181">
        <f t="shared" si="104"/>
        <v>15012045</v>
      </c>
      <c r="G159" s="165">
        <f t="shared" si="119"/>
        <v>723100</v>
      </c>
      <c r="H159" s="165">
        <v>0</v>
      </c>
      <c r="I159" s="213" t="str" cm="1">
        <f t="array" ref="I159">IFERROR(INDEX(Ref_경험치테이블_List,MATCH(J159,Ref_경험치테이블_일반경험치,1)+1,1),1)&amp;" ("&amp;
IFERROR(ROUND((J159-INDEX(Ref_경험치테이블_List,MATCH(J159,Ref_경험치테이블_일반경험치,1),3))/(INDEX(Ref_경험치테이블_List,MATCH(J159,Ref_경험치테이블_일반경험치,1)+1,3)-INDEX(Ref_경험치테이블_List,MATCH(J159,Ref_경험치테이블_일반경험치,1),3)),2)*100,0)
&amp;"%)"</f>
        <v>59 (50%)</v>
      </c>
      <c r="J159" s="214">
        <f t="shared" si="103"/>
        <v>3727901</v>
      </c>
      <c r="K159" s="223">
        <v>45997</v>
      </c>
      <c r="M159" s="77" t="s">
        <v>8469</v>
      </c>
      <c r="N159" s="77">
        <v>14</v>
      </c>
      <c r="O159" s="150" t="str">
        <f t="shared" si="83"/>
        <v>특정 아이템 획득 수</v>
      </c>
      <c r="P159" s="138" t="str">
        <f t="shared" si="84"/>
        <v>item_id / count</v>
      </c>
      <c r="Q159" s="151">
        <f>IF(N159=2,INDEX(Ref_스테이지테이블_List,MATCH(B159,Ref_스테이지테이블_Row,0),9),IF(N159=42,INDEX(Ref_몬스터테이블_List,MATCH(INDEX(Ref_스테이지테이블_List,MATCH(B159,Ref_스테이지테이블_Row,0),30),Ref_몬스터테이블_Row,0),4),IF(N159=14,INDEX(Ref_스테이지테이블_List,MATCH(B159,Ref_스테이지테이블_Row,0),38),"문제있")))</f>
        <v>94007</v>
      </c>
      <c r="R159" s="157" t="str">
        <f t="shared" si="102"/>
        <v>나무 조각</v>
      </c>
      <c r="S159" s="149">
        <v>40</v>
      </c>
      <c r="T159" s="157" t="str">
        <f t="shared" si="121"/>
        <v>모험</v>
      </c>
      <c r="U159" s="161" t="str">
        <f t="shared" si="85"/>
        <v>모험 / 스테이지 id</v>
      </c>
      <c r="V159" s="157">
        <f t="shared" si="118"/>
        <v>33</v>
      </c>
      <c r="W159" s="75" t="s">
        <v>4</v>
      </c>
      <c r="X159" s="157" t="s">
        <v>672</v>
      </c>
      <c r="Y159" s="157">
        <v>0</v>
      </c>
      <c r="Z159" s="157">
        <v>0</v>
      </c>
      <c r="AA159" s="157">
        <f t="shared" si="97"/>
        <v>0</v>
      </c>
      <c r="AB159" s="75" t="s">
        <v>672</v>
      </c>
      <c r="AC159" s="75">
        <v>0</v>
      </c>
      <c r="AD159" s="75">
        <v>0</v>
      </c>
      <c r="AE159" s="75">
        <f t="shared" si="87"/>
        <v>0</v>
      </c>
    </row>
    <row r="160" spans="1:31" x14ac:dyDescent="0.3">
      <c r="A160" s="283">
        <f t="shared" si="100"/>
        <v>159</v>
      </c>
      <c r="B160" s="83">
        <f>COUNTIF($N$1:N159,2)+1</f>
        <v>33</v>
      </c>
      <c r="C160" s="75" t="e">
        <f>VLOOKUP(B160,#REF!,3)</f>
        <v>#REF!</v>
      </c>
      <c r="D160" s="193" t="e">
        <f>VLOOKUP(B160,#REF!,5)</f>
        <v>#REF!</v>
      </c>
      <c r="E160" s="193" t="str" cm="1">
        <f t="array" ref="E160">IFERROR(INDEX(Ref_경험치테이블_List,MATCH(F160,Ref_경험치테이블_직업경험치,1)+1,1),1) &amp; " (" &amp;
IFERROR(ROUND((F160-INDEX(Ref_경험치테이블_List,MATCH(F160,Ref_경험치테이블_직업경험치,1),2))/(INDEX(Ref_경험치테이블_List,MATCH(F160,Ref_경험치테이블_직업경험치,1)+1,2)-INDEX(Ref_경험치테이블_List,MATCH(F160,Ref_경험치테이블_직업경험치,1),2)),2)*100,0)
&amp;"%)"</f>
        <v>69 (57%)</v>
      </c>
      <c r="F160" s="181">
        <f t="shared" si="104"/>
        <v>15766945</v>
      </c>
      <c r="G160" s="165">
        <f t="shared" si="119"/>
        <v>754900</v>
      </c>
      <c r="H160" s="165">
        <v>0</v>
      </c>
      <c r="I160" s="213" t="str" cm="1">
        <f t="array" ref="I160">IFERROR(INDEX(Ref_경험치테이블_List,MATCH(J160,Ref_경험치테이블_일반경험치,1)+1,1),1)&amp;" ("&amp;
IFERROR(ROUND((J160-INDEX(Ref_경험치테이블_List,MATCH(J160,Ref_경험치테이블_일반경험치,1),3))/(INDEX(Ref_경험치테이블_List,MATCH(J160,Ref_경험치테이블_일반경험치,1)+1,3)-INDEX(Ref_경험치테이블_List,MATCH(J160,Ref_경험치테이블_일반경험치,1),3)),2)*100,0)
&amp;"%)"</f>
        <v>59 (61%)</v>
      </c>
      <c r="J160" s="214">
        <f t="shared" si="103"/>
        <v>3774266</v>
      </c>
      <c r="K160" s="223">
        <v>46365</v>
      </c>
      <c r="M160" s="77" t="s">
        <v>8464</v>
      </c>
      <c r="N160" s="77">
        <v>76</v>
      </c>
      <c r="O160" s="150" t="str">
        <f t="shared" ref="O160" si="122">IFERROR(INDEX(퀘스트타입_List,MATCH(N160,퀘스트타입_Row,0),3),)</f>
        <v>특정 챕터 듀얼 보상 받기 횟수</v>
      </c>
      <c r="P160" s="138" t="str">
        <f t="shared" ref="P160" si="123">IFERROR(INDEX(퀘스트타입_List,MATCH(N160,퀘스트타입_Row,0),4),)&amp;" / "&amp;IFERROR(INDEX(퀘스트타입_List,MATCH(N160,퀘스트타입_Row,0),5),)</f>
        <v>chapter id / count</v>
      </c>
      <c r="Q160" s="77">
        <v>5</v>
      </c>
      <c r="R160" s="157">
        <f t="shared" si="102"/>
        <v>0</v>
      </c>
      <c r="S160" s="149">
        <v>1</v>
      </c>
      <c r="T160" s="157" t="s">
        <v>2849</v>
      </c>
      <c r="U160" s="161" t="str">
        <f t="shared" ref="U160" si="124">INDEX(퀘스트_shortcut_type_List,MATCH(T160,퀘스트_shortcut_type_name,0),2)&amp;" / "&amp;INDEX(퀘스트_shortcut_type_List,MATCH(T160,퀘스트_shortcut_type_name,0),3)</f>
        <v>듀얼 / 챕터 id</v>
      </c>
      <c r="V160" s="157">
        <v>5</v>
      </c>
      <c r="W160" s="75" t="s">
        <v>4</v>
      </c>
      <c r="X160" s="157" t="s">
        <v>2617</v>
      </c>
      <c r="Y160" s="157">
        <v>85002</v>
      </c>
      <c r="Z160" s="157">
        <v>1</v>
      </c>
      <c r="AA160" s="157" t="str">
        <f t="shared" ref="AA160" si="125">IF(X160="아이템",IFERROR(VLOOKUP(Y160,Ref_아이템테이블_List,5,FALSE),"없는 아이템"),IF(X160="동료",IFERROR(VLOOKUP(Y160,Ref_동료테이블_List,5,FALSE),"없는 동료"),))</f>
        <v>상급 장비 상자</v>
      </c>
      <c r="AB160" s="75" t="s">
        <v>672</v>
      </c>
      <c r="AC160" s="75">
        <v>0</v>
      </c>
      <c r="AD160" s="75">
        <v>0</v>
      </c>
      <c r="AE160" s="75">
        <f t="shared" ref="AE160" si="126">IF(AB160="아이템",IFERROR(VLOOKUP(AC160,Ref_아이템테이블_List,5,FALSE),"없는 아이템"),IF(AB160="동료",IFERROR(VLOOKUP(AC160,Ref_동료테이블_List,5,FALSE),"없는 동료"),))</f>
        <v>0</v>
      </c>
    </row>
    <row r="161" spans="1:38" x14ac:dyDescent="0.3">
      <c r="A161" s="283">
        <f t="shared" si="100"/>
        <v>160</v>
      </c>
      <c r="B161" s="83">
        <f>COUNTIF($N$1:N160,2)+1</f>
        <v>33</v>
      </c>
      <c r="C161" s="75" t="e">
        <f>VLOOKUP(B161,#REF!,3)</f>
        <v>#REF!</v>
      </c>
      <c r="D161" s="193" t="e">
        <f>VLOOKUP(B161,#REF!,5)</f>
        <v>#REF!</v>
      </c>
      <c r="E161" s="193" t="str" cm="1">
        <f t="array" ref="E161">IFERROR(INDEX(Ref_경험치테이블_List,MATCH(F161,Ref_경험치테이블_직업경험치,1)+1,1),1) &amp; " (" &amp;
IFERROR(ROUND((F161-INDEX(Ref_경험치테이블_List,MATCH(F161,Ref_경험치테이블_직업경험치,1),2))/(INDEX(Ref_경험치테이블_List,MATCH(F161,Ref_경험치테이블_직업경험치,1)+1,2)-INDEX(Ref_경험치테이블_List,MATCH(F161,Ref_경험치테이블_직업경험치,1),2)),2)*100,0)
&amp;"%)"</f>
        <v>70 (5%)</v>
      </c>
      <c r="F161" s="181">
        <f t="shared" si="104"/>
        <v>16631345</v>
      </c>
      <c r="G161" s="165">
        <f t="shared" si="119"/>
        <v>786900</v>
      </c>
      <c r="H161" s="165">
        <v>77500</v>
      </c>
      <c r="I161" s="213" t="str" cm="1">
        <f t="array" ref="I161">IFERROR(INDEX(Ref_경험치테이블_List,MATCH(J161,Ref_경험치테이블_일반경험치,1)+1,1),1)&amp;" ("&amp;
IFERROR(ROUND((J161-INDEX(Ref_경험치테이블_List,MATCH(J161,Ref_경험치테이블_일반경험치,1),3))/(INDEX(Ref_경험치테이블_List,MATCH(J161,Ref_경험치테이블_일반경험치,1)+1,3)-INDEX(Ref_경험치테이블_List,MATCH(J161,Ref_경험치테이블_일반경험치,1),3)),2)*100,0)
&amp;"%)"</f>
        <v>59 (73%)</v>
      </c>
      <c r="J161" s="214">
        <f t="shared" si="103"/>
        <v>3821002</v>
      </c>
      <c r="K161" s="223">
        <v>46736</v>
      </c>
      <c r="M161" s="77" t="s">
        <v>8433</v>
      </c>
      <c r="N161" s="77">
        <v>2</v>
      </c>
      <c r="O161" s="150" t="str">
        <f t="shared" ref="O161" si="127">IFERROR(INDEX(퀘스트타입_List,MATCH(N161,퀘스트타입_Row,0),3),)</f>
        <v>특정 몬스터 처치 수</v>
      </c>
      <c r="P161" s="138" t="str">
        <f t="shared" ref="P161" si="128">IFERROR(INDEX(퀘스트타입_List,MATCH(N161,퀘스트타입_Row,0),4),)&amp;" / "&amp;IFERROR(INDEX(퀘스트타입_List,MATCH(N161,퀘스트타입_Row,0),5),)</f>
        <v>monster_id / count</v>
      </c>
      <c r="Q161" s="151">
        <f>IF(N161=2,INDEX(Ref_스테이지테이블_List,MATCH(B161,Ref_스테이지테이블_Row,0),9),IF(N161=42,INDEX(Ref_몬스터테이블_List,MATCH(INDEX(Ref_스테이지테이블_List,MATCH(B161,Ref_스테이지테이블_Row,0),30),Ref_몬스터테이블_Row,0),4),IF(N161=14,INDEX(Ref_스테이지테이블_List,MATCH(B161,Ref_스테이지테이블_Row,0),38),"문제있")))</f>
        <v>54031</v>
      </c>
      <c r="R161" s="157">
        <f t="shared" si="102"/>
        <v>0</v>
      </c>
      <c r="S161" s="149">
        <v>1</v>
      </c>
      <c r="T161" s="157" t="str">
        <f t="shared" ref="T161:T162" si="129">IF(OR(N161=2,N161=42,N161=65,N161=14),"모험","-")</f>
        <v>모험</v>
      </c>
      <c r="U161" s="161" t="str">
        <f t="shared" ref="U161" si="130">INDEX(퀘스트_shortcut_type_List,MATCH(T161,퀘스트_shortcut_type_name,0),2)&amp;" / "&amp;INDEX(퀘스트_shortcut_type_List,MATCH(T161,퀘스트_shortcut_type_name,0),3)</f>
        <v>모험 / 스테이지 id</v>
      </c>
      <c r="V161" s="157">
        <f>IF(OR(N161=2,N161=42,N161=65,N161=14),B161,0)</f>
        <v>33</v>
      </c>
      <c r="W161" s="75" t="s">
        <v>4</v>
      </c>
      <c r="X161" s="157" t="s">
        <v>672</v>
      </c>
      <c r="Y161" s="157">
        <v>0</v>
      </c>
      <c r="Z161" s="157">
        <v>0</v>
      </c>
      <c r="AA161" s="157">
        <f t="shared" ref="AA161" si="131">IF(X161="아이템",IFERROR(VLOOKUP(Y161,Ref_아이템테이블_List,5,FALSE),"없는 아이템"),IF(X161="동료",IFERROR(VLOOKUP(Y161,Ref_동료테이블_List,5,FALSE),"없는 동료"),))</f>
        <v>0</v>
      </c>
      <c r="AB161" s="75" t="s">
        <v>672</v>
      </c>
      <c r="AC161" s="75">
        <v>0</v>
      </c>
      <c r="AD161" s="75">
        <v>0</v>
      </c>
      <c r="AE161" s="75">
        <f t="shared" ref="AE161" si="132">IF(AB161="아이템",IFERROR(VLOOKUP(AC161,Ref_아이템테이블_List,5,FALSE),"없는 아이템"),IF(AB161="동료",IFERROR(VLOOKUP(AC161,Ref_동료테이블_List,5,FALSE),"없는 동료"),))</f>
        <v>0</v>
      </c>
    </row>
    <row r="162" spans="1:38" x14ac:dyDescent="0.3">
      <c r="A162" s="283">
        <f t="shared" si="100"/>
        <v>161</v>
      </c>
      <c r="B162" s="83">
        <f>COUNTIF($N$1:N161,2)+1</f>
        <v>34</v>
      </c>
      <c r="C162" s="75" t="e">
        <f>VLOOKUP(B162,#REF!,3)</f>
        <v>#REF!</v>
      </c>
      <c r="D162" s="193" t="e">
        <f>VLOOKUP(B162,#REF!,5)</f>
        <v>#REF!</v>
      </c>
      <c r="E162" s="193" t="str" cm="1">
        <f t="array" ref="E162">IFERROR(INDEX(Ref_경험치테이블_List,MATCH(F162,Ref_경험치테이블_직업경험치,1)+1,1),1) &amp; " (" &amp;
IFERROR(ROUND((F162-INDEX(Ref_경험치테이블_List,MATCH(F162,Ref_경험치테이블_직업경험치,1),2))/(INDEX(Ref_경험치테이블_List,MATCH(F162,Ref_경험치테이블_직업경험치,1)+1,2)-INDEX(Ref_경험치테이블_List,MATCH(F162,Ref_경험치테이블_직업경험치,1),2)),2)*100,0)
&amp;"%)"</f>
        <v>70 (36%)</v>
      </c>
      <c r="F162" s="181">
        <f t="shared" si="104"/>
        <v>17450445</v>
      </c>
      <c r="G162" s="165">
        <f t="shared" si="119"/>
        <v>819100</v>
      </c>
      <c r="H162" s="165">
        <v>0</v>
      </c>
      <c r="I162" s="213" t="str" cm="1">
        <f t="array" ref="I162">IFERROR(INDEX(Ref_경험치테이블_List,MATCH(J162,Ref_경험치테이블_일반경험치,1)+1,1),1)&amp;" ("&amp;
IFERROR(ROUND((J162-INDEX(Ref_경험치테이블_List,MATCH(J162,Ref_경험치테이블_일반경험치,1),3))/(INDEX(Ref_경험치테이블_List,MATCH(J162,Ref_경험치테이블_일반경험치,1)+1,3)-INDEX(Ref_경험치테이블_List,MATCH(J162,Ref_경험치테이블_일반경험치,1),3)),2)*100,0)
&amp;"%)"</f>
        <v>59 (84%)</v>
      </c>
      <c r="J162" s="214">
        <f t="shared" si="103"/>
        <v>3868112</v>
      </c>
      <c r="K162" s="223">
        <v>47110</v>
      </c>
      <c r="M162" s="77" t="s">
        <v>8434</v>
      </c>
      <c r="N162" s="77">
        <v>42</v>
      </c>
      <c r="O162" s="150" t="str">
        <f t="shared" ref="O162" si="133">IFERROR(INDEX(퀘스트타입_List,MATCH(N162,퀘스트타입_Row,0),3),)</f>
        <v>특정 몬스터 그룹 처치 수</v>
      </c>
      <c r="P162" s="138" t="str">
        <f t="shared" ref="P162" si="134">IFERROR(INDEX(퀘스트타입_List,MATCH(N162,퀘스트타입_Row,0),4),)&amp;" / "&amp;IFERROR(INDEX(퀘스트타입_List,MATCH(N162,퀘스트타입_Row,0),5),)</f>
        <v>monster_group / count</v>
      </c>
      <c r="Q162" s="151">
        <f>IF(N162=2,INDEX(Ref_스테이지테이블_List,MATCH(B162,Ref_스테이지테이블_Row,0),9),IF(N162=42,INDEX(Ref_몬스터테이블_List,MATCH(INDEX(Ref_스테이지테이블_List,MATCH(B162,Ref_스테이지테이블_Row,0),30),Ref_몬스터테이블_Row,0),4),IF(N162=14,INDEX(Ref_스테이지테이블_List,MATCH(B162,Ref_스테이지테이블_Row,0),38),"문제있")))</f>
        <v>62</v>
      </c>
      <c r="R162" s="157" t="str">
        <f t="shared" si="102"/>
        <v>소형</v>
      </c>
      <c r="S162" s="182">
        <f>INDEX(Ref!$GK$1:$GN$73,MATCH(B162,Ref!$GK$1:$GK$73,0),MATCH(R162,Ref!$GK$1:$GN$1,0))</f>
        <v>1700</v>
      </c>
      <c r="T162" s="157" t="str">
        <f t="shared" si="129"/>
        <v>모험</v>
      </c>
      <c r="U162" s="161" t="str">
        <f t="shared" ref="U162" si="135">INDEX(퀘스트_shortcut_type_List,MATCH(T162,퀘스트_shortcut_type_name,0),2)&amp;" / "&amp;INDEX(퀘스트_shortcut_type_List,MATCH(T162,퀘스트_shortcut_type_name,0),3)</f>
        <v>모험 / 스테이지 id</v>
      </c>
      <c r="V162" s="157">
        <f>IF(OR(N162=2,N162=42,N162=65,N162=14),B162,0)</f>
        <v>34</v>
      </c>
      <c r="W162" s="75" t="s">
        <v>4</v>
      </c>
      <c r="X162" s="157" t="s">
        <v>2620</v>
      </c>
      <c r="Y162" s="157">
        <v>84017</v>
      </c>
      <c r="Z162" s="157">
        <v>1</v>
      </c>
      <c r="AA162" s="157" t="str">
        <f t="shared" ref="AA162" si="136">IF(X162="아이템",IFERROR(VLOOKUP(Y162,Ref_아이템테이블_List,5,FALSE),"없는 아이템"),IF(X162="동료",IFERROR(VLOOKUP(Y162,Ref_동료테이블_List,5,FALSE),"없는 동료"),))</f>
        <v>집중 포션</v>
      </c>
      <c r="AB162" s="75" t="s">
        <v>672</v>
      </c>
      <c r="AC162" s="75">
        <v>0</v>
      </c>
      <c r="AD162" s="75">
        <v>0</v>
      </c>
      <c r="AE162" s="75">
        <f t="shared" ref="AE162" si="137">IF(AB162="아이템",IFERROR(VLOOKUP(AC162,Ref_아이템테이블_List,5,FALSE),"없는 아이템"),IF(AB162="동료",IFERROR(VLOOKUP(AC162,Ref_동료테이블_List,5,FALSE),"없는 동료"),))</f>
        <v>0</v>
      </c>
    </row>
    <row r="163" spans="1:38" x14ac:dyDescent="0.3">
      <c r="A163" s="283">
        <f t="shared" si="100"/>
        <v>162</v>
      </c>
      <c r="B163" s="83">
        <f>COUNTIF($N$1:N162,2)+1</f>
        <v>34</v>
      </c>
      <c r="C163" s="75" t="e">
        <f>VLOOKUP(B163,#REF!,3)</f>
        <v>#REF!</v>
      </c>
      <c r="D163" s="193" t="e">
        <f>VLOOKUP(B163,#REF!,5)</f>
        <v>#REF!</v>
      </c>
      <c r="E163" s="193" t="str" cm="1">
        <f t="array" ref="E163">IFERROR(INDEX(Ref_경험치테이블_List,MATCH(F163,Ref_경험치테이블_직업경험치,1)+1,1),1) &amp; " (" &amp;
IFERROR(ROUND((F163-INDEX(Ref_경험치테이블_List,MATCH(F163,Ref_경험치테이블_직업경험치,1),2))/(INDEX(Ref_경험치테이블_List,MATCH(F163,Ref_경험치테이블_직업경험치,1)+1,2)-INDEX(Ref_경험치테이블_List,MATCH(F163,Ref_경험치테이블_직업경험치,1),2)),2)*100,0)
&amp;"%)"</f>
        <v>70 (69%)</v>
      </c>
      <c r="F163" s="181">
        <f t="shared" si="104"/>
        <v>18301945</v>
      </c>
      <c r="G163" s="165">
        <f t="shared" si="119"/>
        <v>851500</v>
      </c>
      <c r="H163" s="165">
        <v>0</v>
      </c>
      <c r="I163" s="213" t="str" cm="1">
        <f t="array" ref="I163">IFERROR(INDEX(Ref_경험치테이블_List,MATCH(J163,Ref_경험치테이블_일반경험치,1)+1,1),1)&amp;" ("&amp;
IFERROR(ROUND((J163-INDEX(Ref_경험치테이블_List,MATCH(J163,Ref_경험치테이블_일반경험치,1),3))/(INDEX(Ref_경험치테이블_List,MATCH(J163,Ref_경험치테이블_일반경험치,1)+1,3)-INDEX(Ref_경험치테이블_List,MATCH(J163,Ref_경험치테이블_일반경험치,1),3)),2)*100,0)
&amp;"%)"</f>
        <v>59 (95%)</v>
      </c>
      <c r="J163" s="214">
        <f t="shared" si="103"/>
        <v>3915599</v>
      </c>
      <c r="K163" s="223">
        <v>47487</v>
      </c>
      <c r="M163" s="77" t="s">
        <v>8596</v>
      </c>
      <c r="N163" s="77">
        <v>60</v>
      </c>
      <c r="O163" s="150" t="str">
        <f t="shared" ref="O163" si="138">IFERROR(INDEX(퀘스트타입_List,MATCH(N163,퀘스트타입_Row,0),3),)</f>
        <v>특정 월드보스 처치(전투 참여)</v>
      </c>
      <c r="P163" s="138" t="str">
        <f t="shared" ref="P163" si="139">IFERROR(INDEX(퀘스트타입_List,MATCH(N163,퀘스트타입_Row,0),4),)&amp;" / "&amp;IFERROR(INDEX(퀘스트타입_List,MATCH(N163,퀘스트타입_Row,0),5),)</f>
        <v>worldboss id / count</v>
      </c>
      <c r="Q163" s="77">
        <v>6</v>
      </c>
      <c r="R163" s="157">
        <f t="shared" si="102"/>
        <v>0</v>
      </c>
      <c r="S163" s="149">
        <v>1</v>
      </c>
      <c r="T163" s="157" t="s">
        <v>2872</v>
      </c>
      <c r="U163" s="161" t="str">
        <f t="shared" ref="U163" si="140">INDEX(퀘스트_shortcut_type_List,MATCH(T163,퀘스트_shortcut_type_name,0),2)&amp;" / "&amp;INDEX(퀘스트_shortcut_type_List,MATCH(T163,퀘스트_shortcut_type_name,0),3)</f>
        <v>던전 / 0(던전), 1(제니), 2(경험치), 3(무공), 4(비습), 5(중앙실), 6(펫테이밍)</v>
      </c>
      <c r="V163" s="157">
        <v>3</v>
      </c>
      <c r="W163" s="75" t="s">
        <v>4</v>
      </c>
      <c r="X163" s="157" t="s">
        <v>672</v>
      </c>
      <c r="Y163" s="157">
        <v>0</v>
      </c>
      <c r="Z163" s="157">
        <v>0</v>
      </c>
      <c r="AA163" s="157">
        <f t="shared" ref="AA163" si="141">IF(X163="아이템",IFERROR(VLOOKUP(Y163,Ref_아이템테이블_List,5,FALSE),"없는 아이템"),IF(X163="동료",IFERROR(VLOOKUP(Y163,Ref_동료테이블_List,5,FALSE),"없는 동료"),))</f>
        <v>0</v>
      </c>
      <c r="AB163" s="75" t="s">
        <v>672</v>
      </c>
      <c r="AC163" s="75">
        <v>0</v>
      </c>
      <c r="AD163" s="75">
        <v>0</v>
      </c>
      <c r="AE163" s="75">
        <f t="shared" ref="AE163" si="142">IF(AB163="아이템",IFERROR(VLOOKUP(AC163,Ref_아이템테이블_List,5,FALSE),"없는 아이템"),IF(AB163="동료",IFERROR(VLOOKUP(AC163,Ref_동료테이블_List,5,FALSE),"없는 동료"),))</f>
        <v>0</v>
      </c>
    </row>
    <row r="164" spans="1:38" x14ac:dyDescent="0.3">
      <c r="A164" s="283">
        <f t="shared" si="100"/>
        <v>163</v>
      </c>
      <c r="B164" s="83">
        <f>COUNTIF($N$1:N163,2)+1</f>
        <v>34</v>
      </c>
      <c r="C164" s="75" t="e">
        <f>VLOOKUP(B164,#REF!,3)</f>
        <v>#REF!</v>
      </c>
      <c r="D164" s="193" t="e">
        <f>VLOOKUP(B164,#REF!,5)</f>
        <v>#REF!</v>
      </c>
      <c r="E164" s="193" t="str" cm="1">
        <f t="array" ref="E164">IFERROR(INDEX(Ref_경험치테이블_List,MATCH(F164,Ref_경험치테이블_직업경험치,1)+1,1),1) &amp; " (" &amp;
IFERROR(ROUND((F164-INDEX(Ref_경험치테이블_List,MATCH(F164,Ref_경험치테이블_직업경험치,1),2))/(INDEX(Ref_경험치테이블_List,MATCH(F164,Ref_경험치테이블_직업경험치,1)+1,2)-INDEX(Ref_경험치테이블_List,MATCH(F164,Ref_경험치테이블_직업경험치,1),2)),2)*100,0)
&amp;"%)"</f>
        <v>71 (4%)</v>
      </c>
      <c r="F164" s="181">
        <f t="shared" si="104"/>
        <v>19186045</v>
      </c>
      <c r="G164" s="165">
        <f t="shared" si="119"/>
        <v>884100</v>
      </c>
      <c r="H164" s="165">
        <v>0</v>
      </c>
      <c r="I164" s="213" t="str" cm="1">
        <f t="array" ref="I164">IFERROR(INDEX(Ref_경험치테이블_List,MATCH(J164,Ref_경험치테이블_일반경험치,1)+1,1),1)&amp;" ("&amp;
IFERROR(ROUND((J164-INDEX(Ref_경험치테이블_List,MATCH(J164,Ref_경험치테이블_일반경험치,1),3))/(INDEX(Ref_경험치테이블_List,MATCH(J164,Ref_경험치테이블_일반경험치,1)+1,3)-INDEX(Ref_경험치테이블_List,MATCH(J164,Ref_경험치테이블_일반경험치,1),3)),2)*100,0)
&amp;"%)"</f>
        <v>60 (4%)</v>
      </c>
      <c r="J164" s="214">
        <f t="shared" si="103"/>
        <v>3963466</v>
      </c>
      <c r="K164" s="223">
        <v>47867</v>
      </c>
      <c r="M164" s="77" t="s">
        <v>2466</v>
      </c>
      <c r="N164" s="77">
        <v>65</v>
      </c>
      <c r="O164" s="150" t="str">
        <f t="shared" ref="O164" si="143">IFERROR(INDEX(퀘스트타입_List,MATCH(N164,퀘스트타입_Row,0),3),)</f>
        <v>특정 필드에서 MVP 처치 횟수</v>
      </c>
      <c r="P164" s="138" t="str">
        <f t="shared" ref="P164" si="144">IFERROR(INDEX(퀘스트타입_List,MATCH(N164,퀘스트타입_Row,0),4),)&amp;" / "&amp;IFERROR(INDEX(퀘스트타입_List,MATCH(N164,퀘스트타입_Row,0),5),)</f>
        <v>stage id / count</v>
      </c>
      <c r="Q164" s="77">
        <v>34</v>
      </c>
      <c r="R164" s="157">
        <f t="shared" si="102"/>
        <v>0</v>
      </c>
      <c r="S164" s="149">
        <v>6</v>
      </c>
      <c r="T164" s="157" t="str">
        <f t="shared" ref="T164:T167" si="145">IF(OR(N164=2,N164=42,N164=65,N164=14),"모험","-")</f>
        <v>모험</v>
      </c>
      <c r="U164" s="161" t="str">
        <f t="shared" ref="U164" si="146">INDEX(퀘스트_shortcut_type_List,MATCH(T164,퀘스트_shortcut_type_name,0),2)&amp;" / "&amp;INDEX(퀘스트_shortcut_type_List,MATCH(T164,퀘스트_shortcut_type_name,0),3)</f>
        <v>모험 / 스테이지 id</v>
      </c>
      <c r="V164" s="157">
        <f t="shared" ref="V164:V171" si="147">IF(OR(N164=2,N164=42,N164=65,N164=14),B164,0)</f>
        <v>34</v>
      </c>
      <c r="W164" s="75" t="s">
        <v>4</v>
      </c>
      <c r="X164" s="157" t="s">
        <v>672</v>
      </c>
      <c r="Y164" s="157">
        <v>0</v>
      </c>
      <c r="Z164" s="157">
        <v>0</v>
      </c>
      <c r="AA164" s="157">
        <f t="shared" ref="AA164" si="148">IF(X164="아이템",IFERROR(VLOOKUP(Y164,Ref_아이템테이블_List,5,FALSE),"없는 아이템"),IF(X164="동료",IFERROR(VLOOKUP(Y164,Ref_동료테이블_List,5,FALSE),"없는 동료"),))</f>
        <v>0</v>
      </c>
      <c r="AB164" s="75" t="s">
        <v>672</v>
      </c>
      <c r="AC164" s="75">
        <v>0</v>
      </c>
      <c r="AD164" s="75">
        <v>0</v>
      </c>
      <c r="AE164" s="75">
        <f t="shared" ref="AE164" si="149">IF(AB164="아이템",IFERROR(VLOOKUP(AC164,Ref_아이템테이블_List,5,FALSE),"없는 아이템"),IF(AB164="동료",IFERROR(VLOOKUP(AC164,Ref_동료테이블_List,5,FALSE),"없는 동료"),))</f>
        <v>0</v>
      </c>
    </row>
    <row r="165" spans="1:38" x14ac:dyDescent="0.3">
      <c r="A165" s="283">
        <f t="shared" si="100"/>
        <v>164</v>
      </c>
      <c r="B165" s="83">
        <f>COUNTIF($N$1:N164,2)+1</f>
        <v>34</v>
      </c>
      <c r="C165" s="75" t="e">
        <f>VLOOKUP(B165,#REF!,3)</f>
        <v>#REF!</v>
      </c>
      <c r="D165" s="193" t="e">
        <f>VLOOKUP(B165,#REF!,5)</f>
        <v>#REF!</v>
      </c>
      <c r="E165" s="193" t="str" cm="1">
        <f t="array" ref="E165">IFERROR(INDEX(Ref_경험치테이블_List,MATCH(F165,Ref_경험치테이블_직업경험치,1)+1,1),1) &amp; " (" &amp;
IFERROR(ROUND((F165-INDEX(Ref_경험치테이블_List,MATCH(F165,Ref_경험치테이블_직업경험치,1),2))/(INDEX(Ref_경험치테이블_List,MATCH(F165,Ref_경험치테이블_직업경험치,1)+1,2)-INDEX(Ref_경험치테이블_List,MATCH(F165,Ref_경험치테이블_직업경험치,1),2)),2)*100,0)
&amp;"%)"</f>
        <v>71 (40%)</v>
      </c>
      <c r="F165" s="181">
        <f t="shared" si="104"/>
        <v>20182945</v>
      </c>
      <c r="G165" s="165">
        <f t="shared" si="119"/>
        <v>916900</v>
      </c>
      <c r="H165" s="165">
        <v>80000</v>
      </c>
      <c r="I165" s="213" t="str" cm="1">
        <f t="array" ref="I165">IFERROR(INDEX(Ref_경험치테이블_List,MATCH(J165,Ref_경험치테이블_일반경험치,1)+1,1),1)&amp;" ("&amp;
IFERROR(ROUND((J165-INDEX(Ref_경험치테이블_List,MATCH(J165,Ref_경험치테이블_일반경험치,1),3))/(INDEX(Ref_경험치테이블_List,MATCH(J165,Ref_경험치테이블_일반경험치,1)+1,3)-INDEX(Ref_경험치테이블_List,MATCH(J165,Ref_경험치테이블_일반경험치,1),3)),2)*100,0)
&amp;"%)"</f>
        <v>60 (12%)</v>
      </c>
      <c r="J165" s="214">
        <f t="shared" si="103"/>
        <v>4011716</v>
      </c>
      <c r="K165" s="223">
        <v>48250</v>
      </c>
      <c r="M165" s="77" t="s">
        <v>8435</v>
      </c>
      <c r="N165" s="77">
        <v>2</v>
      </c>
      <c r="O165" s="150" t="str">
        <f t="shared" ref="O165" si="150">IFERROR(INDEX(퀘스트타입_List,MATCH(N165,퀘스트타입_Row,0),3),)</f>
        <v>특정 몬스터 처치 수</v>
      </c>
      <c r="P165" s="138" t="str">
        <f t="shared" ref="P165" si="151">IFERROR(INDEX(퀘스트타입_List,MATCH(N165,퀘스트타입_Row,0),4),)&amp;" / "&amp;IFERROR(INDEX(퀘스트타입_List,MATCH(N165,퀘스트타입_Row,0),5),)</f>
        <v>monster_id / count</v>
      </c>
      <c r="Q165" s="151">
        <f>IF(N165=2,INDEX(Ref_스테이지테이블_List,MATCH(B165,Ref_스테이지테이블_Row,0),9),IF(N165=42,INDEX(Ref_몬스터테이블_List,MATCH(INDEX(Ref_스테이지테이블_List,MATCH(B165,Ref_스테이지테이블_Row,0),30),Ref_몬스터테이블_Row,0),4),IF(N165=14,INDEX(Ref_스테이지테이블_List,MATCH(B165,Ref_스테이지테이블_Row,0),38),"문제있")))</f>
        <v>54062</v>
      </c>
      <c r="R165" s="157">
        <f t="shared" si="102"/>
        <v>0</v>
      </c>
      <c r="S165" s="149">
        <v>1</v>
      </c>
      <c r="T165" s="157" t="str">
        <f t="shared" si="145"/>
        <v>모험</v>
      </c>
      <c r="U165" s="161" t="str">
        <f t="shared" ref="U165" si="152">INDEX(퀘스트_shortcut_type_List,MATCH(T165,퀘스트_shortcut_type_name,0),2)&amp;" / "&amp;INDEX(퀘스트_shortcut_type_List,MATCH(T165,퀘스트_shortcut_type_name,0),3)</f>
        <v>모험 / 스테이지 id</v>
      </c>
      <c r="V165" s="157">
        <f t="shared" si="147"/>
        <v>34</v>
      </c>
      <c r="W165" s="75" t="s">
        <v>4</v>
      </c>
      <c r="X165" s="157" t="s">
        <v>3322</v>
      </c>
      <c r="Y165" s="157">
        <v>1</v>
      </c>
      <c r="Z165" s="157">
        <v>0</v>
      </c>
      <c r="AA165" s="157">
        <f t="shared" ref="AA165" si="153">IF(X165="아이템",IFERROR(VLOOKUP(Y165,Ref_아이템테이블_List,5,FALSE),"없는 아이템"),IF(X165="동료",IFERROR(VLOOKUP(Y165,Ref_동료테이블_List,5,FALSE),"없는 동료"),))</f>
        <v>0</v>
      </c>
      <c r="AB165" s="75" t="s">
        <v>672</v>
      </c>
      <c r="AC165" s="75">
        <v>0</v>
      </c>
      <c r="AD165" s="75">
        <v>0</v>
      </c>
      <c r="AE165" s="75">
        <f t="shared" ref="AE165" si="154">IF(AB165="아이템",IFERROR(VLOOKUP(AC165,Ref_아이템테이블_List,5,FALSE),"없는 아이템"),IF(AB165="동료",IFERROR(VLOOKUP(AC165,Ref_동료테이블_List,5,FALSE),"없는 동료"),))</f>
        <v>0</v>
      </c>
    </row>
    <row r="166" spans="1:38" x14ac:dyDescent="0.3">
      <c r="A166" s="283">
        <f t="shared" si="100"/>
        <v>165</v>
      </c>
      <c r="B166" s="83">
        <f>COUNTIF($N$1:N165,2)+1</f>
        <v>35</v>
      </c>
      <c r="C166" s="75" t="e">
        <f>VLOOKUP(B166,#REF!,3)</f>
        <v>#REF!</v>
      </c>
      <c r="D166" s="193" t="e">
        <f>VLOOKUP(B166,#REF!,5)</f>
        <v>#REF!</v>
      </c>
      <c r="E166" s="193" t="str" cm="1">
        <f t="array" ref="E166">IFERROR(INDEX(Ref_경험치테이블_List,MATCH(F166,Ref_경험치테이블_직업경험치,1)+1,1),1) &amp; " (" &amp;
IFERROR(ROUND((F166-INDEX(Ref_경험치테이블_List,MATCH(F166,Ref_경험치테이블_직업경험치,1),2))/(INDEX(Ref_경험치테이블_List,MATCH(F166,Ref_경험치테이블_직업경험치,1)+1,2)-INDEX(Ref_경험치테이블_List,MATCH(F166,Ref_경험치테이블_직업경험치,1),2)),2)*100,0)
&amp;"%)"</f>
        <v>71 (75%)</v>
      </c>
      <c r="F166" s="181">
        <f t="shared" si="104"/>
        <v>21132845</v>
      </c>
      <c r="G166" s="165">
        <f t="shared" si="119"/>
        <v>949900</v>
      </c>
      <c r="H166" s="165">
        <v>0</v>
      </c>
      <c r="I166" s="213" t="str" cm="1">
        <f t="array" ref="I166">IFERROR(INDEX(Ref_경험치테이블_List,MATCH(J166,Ref_경험치테이블_일반경험치,1)+1,1),1)&amp;" ("&amp;
IFERROR(ROUND((J166-INDEX(Ref_경험치테이블_List,MATCH(J166,Ref_경험치테이블_일반경험치,1),3))/(INDEX(Ref_경험치테이블_List,MATCH(J166,Ref_경험치테이블_일반경험치,1)+1,3)-INDEX(Ref_경험치테이블_List,MATCH(J166,Ref_경험치테이블_일반경험치,1),3)),2)*100,0)
&amp;"%)"</f>
        <v>60 (20%)</v>
      </c>
      <c r="J166" s="214">
        <f t="shared" si="103"/>
        <v>4060352</v>
      </c>
      <c r="K166" s="223">
        <v>48636</v>
      </c>
      <c r="M166" s="77" t="s">
        <v>8417</v>
      </c>
      <c r="N166" s="77">
        <v>42</v>
      </c>
      <c r="O166" s="150" t="str">
        <f t="shared" ref="O166" si="155">IFERROR(INDEX(퀘스트타입_List,MATCH(N166,퀘스트타입_Row,0),3),)</f>
        <v>특정 몬스터 그룹 처치 수</v>
      </c>
      <c r="P166" s="138" t="str">
        <f t="shared" ref="P166" si="156">IFERROR(INDEX(퀘스트타입_List,MATCH(N166,퀘스트타입_Row,0),4),)&amp;" / "&amp;IFERROR(INDEX(퀘스트타입_List,MATCH(N166,퀘스트타입_Row,0),5),)</f>
        <v>monster_group / count</v>
      </c>
      <c r="Q166" s="151">
        <f>IF(N166=2,INDEX(Ref_스테이지테이블_List,MATCH(B166,Ref_스테이지테이블_Row,0),9),IF(N166=42,INDEX(Ref_몬스터테이블_List,MATCH(INDEX(Ref_스테이지테이블_List,MATCH(B166,Ref_스테이지테이블_Row,0),30),Ref_몬스터테이블_Row,0),4),IF(N166=14,INDEX(Ref_스테이지테이블_List,MATCH(B166,Ref_스테이지테이블_Row,0),38),"문제있")))</f>
        <v>32</v>
      </c>
      <c r="R166" s="157" t="str">
        <f t="shared" si="102"/>
        <v>중형</v>
      </c>
      <c r="S166" s="182">
        <f>INDEX(Ref!$GK$1:$GN$73,MATCH(B166,Ref!$GK$1:$GK$73,0),MATCH(R166,Ref!$GK$1:$GN$1,0))</f>
        <v>1350</v>
      </c>
      <c r="T166" s="157" t="str">
        <f t="shared" si="145"/>
        <v>모험</v>
      </c>
      <c r="U166" s="161" t="str">
        <f t="shared" ref="U166" si="157">INDEX(퀘스트_shortcut_type_List,MATCH(T166,퀘스트_shortcut_type_name,0),2)&amp;" / "&amp;INDEX(퀘스트_shortcut_type_List,MATCH(T166,퀘스트_shortcut_type_name,0),3)</f>
        <v>모험 / 스테이지 id</v>
      </c>
      <c r="V166" s="157">
        <f t="shared" si="147"/>
        <v>35</v>
      </c>
      <c r="W166" s="75" t="s">
        <v>4</v>
      </c>
      <c r="X166" s="157" t="s">
        <v>672</v>
      </c>
      <c r="Y166" s="157">
        <v>0</v>
      </c>
      <c r="Z166" s="157">
        <v>0</v>
      </c>
      <c r="AA166" s="157">
        <f t="shared" ref="AA166" si="158">IF(X166="아이템",IFERROR(VLOOKUP(Y166,Ref_아이템테이블_List,5,FALSE),"없는 아이템"),IF(X166="동료",IFERROR(VLOOKUP(Y166,Ref_동료테이블_List,5,FALSE),"없는 동료"),))</f>
        <v>0</v>
      </c>
      <c r="AB166" s="75" t="s">
        <v>672</v>
      </c>
      <c r="AC166" s="75">
        <v>0</v>
      </c>
      <c r="AD166" s="75">
        <v>0</v>
      </c>
      <c r="AE166" s="75">
        <f t="shared" ref="AE166" si="159">IF(AB166="아이템",IFERROR(VLOOKUP(AC166,Ref_아이템테이블_List,5,FALSE),"없는 아이템"),IF(AB166="동료",IFERROR(VLOOKUP(AC166,Ref_동료테이블_List,5,FALSE),"없는 동료"),))</f>
        <v>0</v>
      </c>
    </row>
    <row r="167" spans="1:38" x14ac:dyDescent="0.3">
      <c r="A167" s="283">
        <f t="shared" si="100"/>
        <v>166</v>
      </c>
      <c r="B167" s="83">
        <f>COUNTIF($N$1:N166,2)+1</f>
        <v>35</v>
      </c>
      <c r="C167" s="75" t="e">
        <f>VLOOKUP(B167,#REF!,3)</f>
        <v>#REF!</v>
      </c>
      <c r="D167" s="193" t="e">
        <f>VLOOKUP(B167,#REF!,5)</f>
        <v>#REF!</v>
      </c>
      <c r="E167" s="193" t="str" cm="1">
        <f t="array" ref="E167">IFERROR(INDEX(Ref_경험치테이블_List,MATCH(F167,Ref_경험치테이블_직업경험치,1)+1,1),1) &amp; " (" &amp;
IFERROR(ROUND((F167-INDEX(Ref_경험치테이블_List,MATCH(F167,Ref_경험치테이블_직업경험치,1),2))/(INDEX(Ref_경험치테이블_List,MATCH(F167,Ref_경험치테이블_직업경험치,1)+1,2)-INDEX(Ref_경험치테이블_List,MATCH(F167,Ref_경험치테이블_직업경험치,1),2)),2)*100,0)
&amp;"%)"</f>
        <v>72 (11%)</v>
      </c>
      <c r="F167" s="181">
        <f t="shared" si="104"/>
        <v>22115945</v>
      </c>
      <c r="G167" s="165">
        <f t="shared" si="119"/>
        <v>983100</v>
      </c>
      <c r="H167" s="165">
        <v>0</v>
      </c>
      <c r="I167" s="213" t="str" cm="1">
        <f t="array" ref="I167">IFERROR(INDEX(Ref_경험치테이블_List,MATCH(J167,Ref_경험치테이블_일반경험치,1)+1,1),1)&amp;" ("&amp;
IFERROR(ROUND((J167-INDEX(Ref_경험치테이블_List,MATCH(J167,Ref_경험치테이블_일반경험치,1),3))/(INDEX(Ref_경험치테이블_List,MATCH(J167,Ref_경험치테이블_일반경험치,1)+1,3)-INDEX(Ref_경험치테이블_List,MATCH(J167,Ref_경험치테이블_일반경험치,1),3)),2)*100,0)
&amp;"%)"</f>
        <v>60 (27%)</v>
      </c>
      <c r="J167" s="214">
        <f t="shared" si="103"/>
        <v>4109378</v>
      </c>
      <c r="K167" s="223">
        <v>49026</v>
      </c>
      <c r="M167" s="77" t="s">
        <v>2466</v>
      </c>
      <c r="N167" s="77">
        <v>65</v>
      </c>
      <c r="O167" s="150" t="str">
        <f t="shared" ref="O167" si="160">IFERROR(INDEX(퀘스트타입_List,MATCH(N167,퀘스트타입_Row,0),3),)</f>
        <v>특정 필드에서 MVP 처치 횟수</v>
      </c>
      <c r="P167" s="138" t="str">
        <f t="shared" ref="P167" si="161">IFERROR(INDEX(퀘스트타입_List,MATCH(N167,퀘스트타입_Row,0),4),)&amp;" / "&amp;IFERROR(INDEX(퀘스트타입_List,MATCH(N167,퀘스트타입_Row,0),5),)</f>
        <v>stage id / count</v>
      </c>
      <c r="Q167" s="77">
        <v>35</v>
      </c>
      <c r="R167" s="157">
        <f t="shared" si="102"/>
        <v>0</v>
      </c>
      <c r="S167" s="149">
        <v>6</v>
      </c>
      <c r="T167" s="157" t="str">
        <f t="shared" si="145"/>
        <v>모험</v>
      </c>
      <c r="U167" s="161" t="str">
        <f t="shared" ref="U167" si="162">INDEX(퀘스트_shortcut_type_List,MATCH(T167,퀘스트_shortcut_type_name,0),2)&amp;" / "&amp;INDEX(퀘스트_shortcut_type_List,MATCH(T167,퀘스트_shortcut_type_name,0),3)</f>
        <v>모험 / 스테이지 id</v>
      </c>
      <c r="V167" s="157">
        <f t="shared" si="147"/>
        <v>35</v>
      </c>
      <c r="W167" s="75" t="s">
        <v>4</v>
      </c>
      <c r="X167" s="157" t="s">
        <v>672</v>
      </c>
      <c r="Y167" s="157">
        <v>0</v>
      </c>
      <c r="Z167" s="157">
        <v>0</v>
      </c>
      <c r="AA167" s="157">
        <f t="shared" ref="AA167" si="163">IF(X167="아이템",IFERROR(VLOOKUP(Y167,Ref_아이템테이블_List,5,FALSE),"없는 아이템"),IF(X167="동료",IFERROR(VLOOKUP(Y167,Ref_동료테이블_List,5,FALSE),"없는 동료"),))</f>
        <v>0</v>
      </c>
      <c r="AB167" s="75" t="s">
        <v>672</v>
      </c>
      <c r="AC167" s="75">
        <v>0</v>
      </c>
      <c r="AD167" s="75">
        <v>0</v>
      </c>
      <c r="AE167" s="75">
        <f t="shared" ref="AE167" si="164">IF(AB167="아이템",IFERROR(VLOOKUP(AC167,Ref_아이템테이블_List,5,FALSE),"없는 아이템"),IF(AB167="동료",IFERROR(VLOOKUP(AC167,Ref_동료테이블_List,5,FALSE),"없는 동료"),))</f>
        <v>0</v>
      </c>
    </row>
    <row r="168" spans="1:38" x14ac:dyDescent="0.3">
      <c r="A168" s="283">
        <f t="shared" si="100"/>
        <v>167</v>
      </c>
      <c r="B168" s="83">
        <f>COUNTIF($N$1:N167,2)+1</f>
        <v>35</v>
      </c>
      <c r="C168" s="75" t="e">
        <f>VLOOKUP(B168,#REF!,3)</f>
        <v>#REF!</v>
      </c>
      <c r="D168" s="193" t="e">
        <f>VLOOKUP(B168,#REF!,5)</f>
        <v>#REF!</v>
      </c>
      <c r="E168" s="193" t="str" cm="1">
        <f t="array" ref="E168">IFERROR(INDEX(Ref_경험치테이블_List,MATCH(F168,Ref_경험치테이블_직업경험치,1)+1,1),1) &amp; " (" &amp;
IFERROR(ROUND((F168-INDEX(Ref_경험치테이블_List,MATCH(F168,Ref_경험치테이블_직업경험치,1),2))/(INDEX(Ref_경험치테이블_List,MATCH(F168,Ref_경험치테이블_직업경험치,1)+1,2)-INDEX(Ref_경험치테이블_List,MATCH(F168,Ref_경험치테이블_직업경험치,1),2)),2)*100,0)
&amp;"%)"</f>
        <v>72 (46%)</v>
      </c>
      <c r="F168" s="181">
        <f t="shared" si="104"/>
        <v>23132445</v>
      </c>
      <c r="G168" s="165">
        <f t="shared" si="119"/>
        <v>1016500</v>
      </c>
      <c r="H168" s="165">
        <v>0</v>
      </c>
      <c r="I168" s="213" t="str" cm="1">
        <f t="array" ref="I168">IFERROR(INDEX(Ref_경험치테이블_List,MATCH(J168,Ref_경험치테이블_일반경험치,1)+1,1),1)&amp;" ("&amp;
IFERROR(ROUND((J168-INDEX(Ref_경험치테이블_List,MATCH(J168,Ref_경험치테이블_일반경험치,1),3))/(INDEX(Ref_경험치테이블_List,MATCH(J168,Ref_경험치테이블_일반경험치,1)+1,3)-INDEX(Ref_경험치테이블_List,MATCH(J168,Ref_경험치테이블_일반경험치,1),3)),2)*100,0)
&amp;"%)"</f>
        <v>60 (35%)</v>
      </c>
      <c r="J168" s="214">
        <f t="shared" si="103"/>
        <v>4158797</v>
      </c>
      <c r="K168" s="223">
        <v>49419</v>
      </c>
      <c r="M168" s="77" t="s">
        <v>2749</v>
      </c>
      <c r="N168" s="77">
        <v>70</v>
      </c>
      <c r="O168" s="150" t="str">
        <f t="shared" ref="O168" si="165">IFERROR(INDEX(퀘스트타입_List,MATCH(N168,퀘스트타입_Row,0),3),)</f>
        <v>카드 특정 강화도 도달</v>
      </c>
      <c r="P168" s="138" t="str">
        <f t="shared" ref="P168" si="166">IFERROR(INDEX(퀘스트타입_List,MATCH(N168,퀘스트타입_Row,0),4),)&amp;" / "&amp;IFERROR(INDEX(퀘스트타입_List,MATCH(N168,퀘스트타입_Row,0),5),)</f>
        <v>level / count(1)</v>
      </c>
      <c r="Q168" s="77">
        <v>60</v>
      </c>
      <c r="R168" s="157">
        <f t="shared" si="102"/>
        <v>0</v>
      </c>
      <c r="S168" s="149">
        <v>1</v>
      </c>
      <c r="T168" s="157" t="s">
        <v>2879</v>
      </c>
      <c r="U168" s="161" t="str">
        <f t="shared" ref="U168" si="167">INDEX(퀘스트_shortcut_type_List,MATCH(T168,퀘스트_shortcut_type_name,0),2)&amp;" / "&amp;INDEX(퀘스트_shortcut_type_List,MATCH(T168,퀘스트_shortcut_type_name,0),3)</f>
        <v>가방 / 0(장비), 1(카드), 2(재료), 3(소비), 4(상자)</v>
      </c>
      <c r="V168" s="157">
        <f t="shared" si="147"/>
        <v>0</v>
      </c>
      <c r="W168" s="75" t="s">
        <v>4</v>
      </c>
      <c r="X168" s="157" t="s">
        <v>672</v>
      </c>
      <c r="Y168" s="157">
        <v>0</v>
      </c>
      <c r="Z168" s="157">
        <v>0</v>
      </c>
      <c r="AA168" s="157">
        <f t="shared" ref="AA168" si="168">IF(X168="아이템",IFERROR(VLOOKUP(Y168,Ref_아이템테이블_List,5,FALSE),"없는 아이템"),IF(X168="동료",IFERROR(VLOOKUP(Y168,Ref_동료테이블_List,5,FALSE),"없는 동료"),))</f>
        <v>0</v>
      </c>
      <c r="AB168" s="75" t="s">
        <v>672</v>
      </c>
      <c r="AC168" s="75">
        <v>0</v>
      </c>
      <c r="AD168" s="75">
        <v>0</v>
      </c>
      <c r="AE168" s="75">
        <f t="shared" ref="AE168" si="169">IF(AB168="아이템",IFERROR(VLOOKUP(AC168,Ref_아이템테이블_List,5,FALSE),"없는 아이템"),IF(AB168="동료",IFERROR(VLOOKUP(AC168,Ref_동료테이블_List,5,FALSE),"없는 동료"),))</f>
        <v>0</v>
      </c>
    </row>
    <row r="169" spans="1:38" x14ac:dyDescent="0.3">
      <c r="A169" s="283">
        <f t="shared" si="100"/>
        <v>168</v>
      </c>
      <c r="B169" s="83">
        <f>COUNTIF($N$1:N168,2)+1</f>
        <v>35</v>
      </c>
      <c r="C169" s="75" t="e">
        <f>VLOOKUP(B169,#REF!,3)</f>
        <v>#REF!</v>
      </c>
      <c r="D169" s="193" t="e">
        <f>VLOOKUP(B169,#REF!,5)</f>
        <v>#REF!</v>
      </c>
      <c r="E169" s="193" t="str" cm="1">
        <f t="array" ref="E169">IFERROR(INDEX(Ref_경험치테이블_List,MATCH(F169,Ref_경험치테이블_직업경험치,1)+1,1),1) &amp; " (" &amp;
IFERROR(ROUND((F169-INDEX(Ref_경험치테이블_List,MATCH(F169,Ref_경험치테이블_직업경험치,1),2))/(INDEX(Ref_경험치테이블_List,MATCH(F169,Ref_경험치테이블_직업경험치,1)+1,2)-INDEX(Ref_경험치테이블_List,MATCH(F169,Ref_경험치테이블_직업경험치,1),2)),2)*100,0)
&amp;"%)"</f>
        <v>72 (86%)</v>
      </c>
      <c r="F169" s="181">
        <f t="shared" ref="F169:F232" si="170">G169+F168+H169</f>
        <v>24265045</v>
      </c>
      <c r="G169" s="165">
        <f t="shared" si="119"/>
        <v>1050100</v>
      </c>
      <c r="H169" s="165">
        <v>82500</v>
      </c>
      <c r="I169" s="213" t="str" cm="1">
        <f t="array" ref="I169">IFERROR(INDEX(Ref_경험치테이블_List,MATCH(J169,Ref_경험치테이블_일반경험치,1)+1,1),1)&amp;" ("&amp;
IFERROR(ROUND((J169-INDEX(Ref_경험치테이블_List,MATCH(J169,Ref_경험치테이블_일반경험치,1),3))/(INDEX(Ref_경험치테이블_List,MATCH(J169,Ref_경험치테이블_일반경험치,1)+1,3)-INDEX(Ref_경험치테이블_List,MATCH(J169,Ref_경험치테이블_일반경험치,1),3)),2)*100,0)
&amp;"%)"</f>
        <v>60 (43%)</v>
      </c>
      <c r="J169" s="214">
        <f t="shared" ref="J169:J232" si="171">J168+K169</f>
        <v>4208612</v>
      </c>
      <c r="K169" s="223">
        <v>49815</v>
      </c>
      <c r="M169" s="77" t="s">
        <v>8436</v>
      </c>
      <c r="N169" s="77">
        <v>2</v>
      </c>
      <c r="O169" s="150" t="str">
        <f t="shared" ref="O169" si="172">IFERROR(INDEX(퀘스트타입_List,MATCH(N169,퀘스트타입_Row,0),3),)</f>
        <v>특정 몬스터 처치 수</v>
      </c>
      <c r="P169" s="138" t="str">
        <f t="shared" ref="P169" si="173">IFERROR(INDEX(퀘스트타입_List,MATCH(N169,퀘스트타입_Row,0),4),)&amp;" / "&amp;IFERROR(INDEX(퀘스트타입_List,MATCH(N169,퀘스트타입_Row,0),5),)</f>
        <v>monster_id / count</v>
      </c>
      <c r="Q169" s="151">
        <f>IF(N169=2,INDEX(Ref_스테이지테이블_List,MATCH(B169,Ref_스테이지테이블_Row,0),9),IF(N169=42,INDEX(Ref_몬스터테이블_List,MATCH(INDEX(Ref_스테이지테이블_List,MATCH(B169,Ref_스테이지테이블_Row,0),30),Ref_몬스터테이블_Row,0),4),IF(N169=14,INDEX(Ref_스테이지테이블_List,MATCH(B169,Ref_스테이지테이블_Row,0),38),"문제있")))</f>
        <v>54032</v>
      </c>
      <c r="R169" s="157">
        <f t="shared" si="102"/>
        <v>0</v>
      </c>
      <c r="S169" s="149">
        <v>1</v>
      </c>
      <c r="T169" s="157" t="str">
        <f t="shared" ref="T169:T171" si="174">IF(OR(N169=2,N169=42,N169=65,N169=14),"모험","-")</f>
        <v>모험</v>
      </c>
      <c r="U169" s="161" t="str">
        <f t="shared" ref="U169" si="175">INDEX(퀘스트_shortcut_type_List,MATCH(T169,퀘스트_shortcut_type_name,0),2)&amp;" / "&amp;INDEX(퀘스트_shortcut_type_List,MATCH(T169,퀘스트_shortcut_type_name,0),3)</f>
        <v>모험 / 스테이지 id</v>
      </c>
      <c r="V169" s="157">
        <f t="shared" si="147"/>
        <v>35</v>
      </c>
      <c r="W169" s="75" t="s">
        <v>4</v>
      </c>
      <c r="X169" s="157" t="s">
        <v>672</v>
      </c>
      <c r="Y169" s="157">
        <v>0</v>
      </c>
      <c r="Z169" s="157">
        <v>0</v>
      </c>
      <c r="AA169" s="157">
        <f t="shared" ref="AA169" si="176">IF(X169="아이템",IFERROR(VLOOKUP(Y169,Ref_아이템테이블_List,5,FALSE),"없는 아이템"),IF(X169="동료",IFERROR(VLOOKUP(Y169,Ref_동료테이블_List,5,FALSE),"없는 동료"),))</f>
        <v>0</v>
      </c>
      <c r="AB169" s="75" t="s">
        <v>672</v>
      </c>
      <c r="AC169" s="75">
        <v>0</v>
      </c>
      <c r="AD169" s="75">
        <v>0</v>
      </c>
      <c r="AE169" s="75">
        <f t="shared" ref="AE169" si="177">IF(AB169="아이템",IFERROR(VLOOKUP(AC169,Ref_아이템테이블_List,5,FALSE),"없는 아이템"),IF(AB169="동료",IFERROR(VLOOKUP(AC169,Ref_동료테이블_List,5,FALSE),"없는 동료"),))</f>
        <v>0</v>
      </c>
    </row>
    <row r="170" spans="1:38" s="231" customFormat="1" x14ac:dyDescent="0.3">
      <c r="A170" s="284">
        <f t="shared" si="100"/>
        <v>169</v>
      </c>
      <c r="B170" s="83">
        <f>COUNTIF($N$1:N169,2)+1</f>
        <v>36</v>
      </c>
      <c r="C170" s="75" t="e">
        <f>VLOOKUP(B170,#REF!,3)</f>
        <v>#REF!</v>
      </c>
      <c r="D170" s="193" t="e">
        <f>VLOOKUP(B170,#REF!,5)</f>
        <v>#REF!</v>
      </c>
      <c r="E170" s="193" t="str" cm="1">
        <f t="array" ref="E170">IFERROR(INDEX(Ref_경험치테이블_List,MATCH(F170,Ref_경험치테이블_직업경험치,1)+1,1),1) &amp; " (" &amp;
IFERROR(ROUND((F170-INDEX(Ref_경험치테이블_List,MATCH(F170,Ref_경험치테이블_직업경험치,1),2))/(INDEX(Ref_경험치테이블_List,MATCH(F170,Ref_경험치테이블_직업경험치,1)+1,2)-INDEX(Ref_경험치테이블_List,MATCH(F170,Ref_경험치테이블_직업경험치,1),2)),2)*100,0)
&amp;"%)"</f>
        <v>73 (22%)</v>
      </c>
      <c r="F170" s="181">
        <f t="shared" si="170"/>
        <v>25348945</v>
      </c>
      <c r="G170" s="165">
        <f t="shared" si="119"/>
        <v>1083900</v>
      </c>
      <c r="H170" s="165">
        <v>0</v>
      </c>
      <c r="I170" s="213" t="str" cm="1">
        <f t="array" ref="I170">IFERROR(INDEX(Ref_경험치테이블_List,MATCH(J170,Ref_경험치테이블_일반경험치,1)+1,1),1)&amp;" ("&amp;
IFERROR(ROUND((J170-INDEX(Ref_경험치테이블_List,MATCH(J170,Ref_경험치테이블_일반경험치,1),3))/(INDEX(Ref_경험치테이블_List,MATCH(J170,Ref_경험치테이블_일반경험치,1)+1,3)-INDEX(Ref_경험치테이블_List,MATCH(J170,Ref_경험치테이블_일반경험치,1),3)),2)*100,0)
&amp;"%)"</f>
        <v>60 (51%)</v>
      </c>
      <c r="J170" s="214">
        <f t="shared" si="171"/>
        <v>4258826</v>
      </c>
      <c r="K170" s="223">
        <v>50214</v>
      </c>
      <c r="L170" s="155"/>
      <c r="M170" s="77" t="s">
        <v>10190</v>
      </c>
      <c r="N170" s="77">
        <v>42</v>
      </c>
      <c r="O170" s="150" t="str">
        <f t="shared" ref="O170" si="178">IFERROR(INDEX(퀘스트타입_List,MATCH(N170,퀘스트타입_Row,0),3),)</f>
        <v>특정 몬스터 그룹 처치 수</v>
      </c>
      <c r="P170" s="138" t="str">
        <f t="shared" ref="P170" si="179">IFERROR(INDEX(퀘스트타입_List,MATCH(N170,퀘스트타입_Row,0),4),)&amp;" / "&amp;IFERROR(INDEX(퀘스트타입_List,MATCH(N170,퀘스트타입_Row,0),5),)</f>
        <v>monster_group / count</v>
      </c>
      <c r="Q170" s="151">
        <f>IF(N170=2,INDEX(Ref_스테이지테이블_List,MATCH(B170,Ref_스테이지테이블_Row,0),9),IF(N170=42,INDEX(Ref_몬스터테이블_List,MATCH(INDEX(Ref_스테이지테이블_List,MATCH(B170,Ref_스테이지테이블_Row,0),30),Ref_몬스터테이블_Row,0),4),IF(N170=14,INDEX(Ref_스테이지테이블_List,MATCH(B170,Ref_스테이지테이블_Row,0),38),"문제있")))</f>
        <v>33</v>
      </c>
      <c r="R170" s="157" t="str">
        <f t="shared" si="102"/>
        <v>중형</v>
      </c>
      <c r="S170" s="182">
        <f>INDEX(Ref!$GK$1:$GN$73,MATCH(B170,Ref!$GK$1:$GK$73,0),MATCH(R170,Ref!$GK$1:$GN$1,0))</f>
        <v>1430</v>
      </c>
      <c r="T170" s="157" t="str">
        <f t="shared" si="174"/>
        <v>모험</v>
      </c>
      <c r="U170" s="161" t="str">
        <f t="shared" ref="U170" si="180">INDEX(퀘스트_shortcut_type_List,MATCH(T170,퀘스트_shortcut_type_name,0),2)&amp;" / "&amp;INDEX(퀘스트_shortcut_type_List,MATCH(T170,퀘스트_shortcut_type_name,0),3)</f>
        <v>모험 / 스테이지 id</v>
      </c>
      <c r="V170" s="157">
        <f t="shared" si="147"/>
        <v>36</v>
      </c>
      <c r="W170" s="75" t="s">
        <v>4</v>
      </c>
      <c r="X170" s="157" t="s">
        <v>2620</v>
      </c>
      <c r="Y170" s="157">
        <v>84017</v>
      </c>
      <c r="Z170" s="157">
        <v>1</v>
      </c>
      <c r="AA170" s="157" t="str">
        <f t="shared" ref="AA170" si="181">IF(X170="아이템",IFERROR(VLOOKUP(Y170,Ref_아이템테이블_List,5,FALSE),"없는 아이템"),IF(X170="동료",IFERROR(VLOOKUP(Y170,Ref_동료테이블_List,5,FALSE),"없는 동료"),))</f>
        <v>집중 포션</v>
      </c>
      <c r="AB170" s="75" t="s">
        <v>672</v>
      </c>
      <c r="AC170" s="75">
        <v>0</v>
      </c>
      <c r="AD170" s="75">
        <v>0</v>
      </c>
      <c r="AE170" s="75">
        <f t="shared" ref="AE170" si="182">IF(AB170="아이템",IFERROR(VLOOKUP(AC170,Ref_아이템테이블_List,5,FALSE),"없는 아이템"),IF(AB170="동료",IFERROR(VLOOKUP(AC170,Ref_동료테이블_List,5,FALSE),"없는 동료"),))</f>
        <v>0</v>
      </c>
      <c r="AF170" s="230"/>
      <c r="AG170" s="230"/>
      <c r="AH170" s="230"/>
      <c r="AI170" s="230"/>
      <c r="AJ170" s="230"/>
      <c r="AK170" s="230"/>
      <c r="AL170" s="230"/>
    </row>
    <row r="171" spans="1:38" x14ac:dyDescent="0.3">
      <c r="A171" s="283">
        <f t="shared" si="100"/>
        <v>170</v>
      </c>
      <c r="B171" s="83">
        <f>COUNTIF($N$1:N170,2)+1</f>
        <v>36</v>
      </c>
      <c r="C171" s="75" t="e">
        <f>VLOOKUP(B171,#REF!,3)</f>
        <v>#REF!</v>
      </c>
      <c r="D171" s="193" t="e">
        <f>VLOOKUP(B171,#REF!,5)</f>
        <v>#REF!</v>
      </c>
      <c r="E171" s="193" t="str" cm="1">
        <f t="array" ref="E171">IFERROR(INDEX(Ref_경험치테이블_List,MATCH(F171,Ref_경험치테이블_직업경험치,1)+1,1),1) &amp; " (" &amp;
IFERROR(ROUND((F171-INDEX(Ref_경험치테이블_List,MATCH(F171,Ref_경험치테이블_직업경험치,1),2))/(INDEX(Ref_경험치테이블_List,MATCH(F171,Ref_경험치테이블_직업경험치,1)+1,2)-INDEX(Ref_경험치테이블_List,MATCH(F171,Ref_경험치테이블_직업경험치,1),2)),2)*100,0)
&amp;"%)"</f>
        <v>73 (59%)</v>
      </c>
      <c r="F171" s="181">
        <f t="shared" si="170"/>
        <v>26466845</v>
      </c>
      <c r="G171" s="165">
        <f t="shared" si="119"/>
        <v>1117900</v>
      </c>
      <c r="H171" s="165">
        <v>0</v>
      </c>
      <c r="I171" s="213" t="str" cm="1">
        <f t="array" ref="I171">IFERROR(INDEX(Ref_경험치테이블_List,MATCH(J171,Ref_경험치테이블_일반경험치,1)+1,1),1)&amp;" ("&amp;
IFERROR(ROUND((J171-INDEX(Ref_경험치테이블_List,MATCH(J171,Ref_경험치테이블_일반경험치,1),3))/(INDEX(Ref_경험치테이블_List,MATCH(J171,Ref_경험치테이블_일반경험치,1)+1,3)-INDEX(Ref_경험치테이블_List,MATCH(J171,Ref_경험치테이블_일반경험치,1),3)),2)*100,0)
&amp;"%)"</f>
        <v>60 (59%)</v>
      </c>
      <c r="J171" s="214">
        <f t="shared" si="171"/>
        <v>4309442</v>
      </c>
      <c r="K171" s="223">
        <v>50616</v>
      </c>
      <c r="M171" s="77" t="s">
        <v>2466</v>
      </c>
      <c r="N171" s="77">
        <v>65</v>
      </c>
      <c r="O171" s="150" t="str">
        <f t="shared" ref="O171" si="183">IFERROR(INDEX(퀘스트타입_List,MATCH(N171,퀘스트타입_Row,0),3),)</f>
        <v>특정 필드에서 MVP 처치 횟수</v>
      </c>
      <c r="P171" s="138" t="str">
        <f t="shared" ref="P171" si="184">IFERROR(INDEX(퀘스트타입_List,MATCH(N171,퀘스트타입_Row,0),4),)&amp;" / "&amp;IFERROR(INDEX(퀘스트타입_List,MATCH(N171,퀘스트타입_Row,0),5),)</f>
        <v>stage id / count</v>
      </c>
      <c r="Q171" s="77">
        <v>36</v>
      </c>
      <c r="R171" s="157">
        <f t="shared" si="102"/>
        <v>0</v>
      </c>
      <c r="S171" s="149">
        <v>6</v>
      </c>
      <c r="T171" s="157" t="str">
        <f t="shared" si="174"/>
        <v>모험</v>
      </c>
      <c r="U171" s="161" t="str">
        <f t="shared" ref="U171" si="185">INDEX(퀘스트_shortcut_type_List,MATCH(T171,퀘스트_shortcut_type_name,0),2)&amp;" / "&amp;INDEX(퀘스트_shortcut_type_List,MATCH(T171,퀘스트_shortcut_type_name,0),3)</f>
        <v>모험 / 스테이지 id</v>
      </c>
      <c r="V171" s="157">
        <f t="shared" si="147"/>
        <v>36</v>
      </c>
      <c r="W171" s="75" t="s">
        <v>4</v>
      </c>
      <c r="X171" s="157" t="s">
        <v>672</v>
      </c>
      <c r="Y171" s="157">
        <v>0</v>
      </c>
      <c r="Z171" s="157">
        <v>0</v>
      </c>
      <c r="AA171" s="157">
        <f t="shared" ref="AA171" si="186">IF(X171="아이템",IFERROR(VLOOKUP(Y171,Ref_아이템테이블_List,5,FALSE),"없는 아이템"),IF(X171="동료",IFERROR(VLOOKUP(Y171,Ref_동료테이블_List,5,FALSE),"없는 동료"),))</f>
        <v>0</v>
      </c>
      <c r="AB171" s="75" t="s">
        <v>672</v>
      </c>
      <c r="AC171" s="75">
        <v>0</v>
      </c>
      <c r="AD171" s="75">
        <v>0</v>
      </c>
      <c r="AE171" s="75">
        <f t="shared" ref="AE171" si="187">IF(AB171="아이템",IFERROR(VLOOKUP(AC171,Ref_아이템테이블_List,5,FALSE),"없는 아이템"),IF(AB171="동료",IFERROR(VLOOKUP(AC171,Ref_동료테이블_List,5,FALSE),"없는 동료"),))</f>
        <v>0</v>
      </c>
    </row>
    <row r="172" spans="1:38" s="231" customFormat="1" x14ac:dyDescent="0.3">
      <c r="A172" s="284">
        <f t="shared" si="100"/>
        <v>171</v>
      </c>
      <c r="B172" s="162">
        <f>COUNTIF($N$1:N171,2)+1</f>
        <v>36</v>
      </c>
      <c r="C172" s="75" t="e">
        <f>VLOOKUP(B172,#REF!,3)</f>
        <v>#REF!</v>
      </c>
      <c r="D172" s="193" t="e">
        <f>VLOOKUP(B172,#REF!,5)</f>
        <v>#REF!</v>
      </c>
      <c r="E172" s="193" t="str" cm="1">
        <f t="array" ref="E172">IFERROR(INDEX(Ref_경험치테이블_List,MATCH(F172,Ref_경험치테이블_직업경험치,1)+1,1),1) &amp; " (" &amp;
IFERROR(ROUND((F172-INDEX(Ref_경험치테이블_List,MATCH(F172,Ref_경험치테이블_직업경험치,1),2))/(INDEX(Ref_경험치테이블_List,MATCH(F172,Ref_경험치테이블_직업경험치,1)+1,2)-INDEX(Ref_경험치테이블_List,MATCH(F172,Ref_경험치테이블_직업경험치,1),2)),2)*100,0)
&amp;"%)"</f>
        <v>73 (97%)</v>
      </c>
      <c r="F172" s="181">
        <f t="shared" si="170"/>
        <v>27618945</v>
      </c>
      <c r="G172" s="165">
        <f t="shared" si="119"/>
        <v>1152100</v>
      </c>
      <c r="H172" s="165">
        <v>0</v>
      </c>
      <c r="I172" s="213" t="str" cm="1">
        <f t="array" ref="I172">IFERROR(INDEX(Ref_경험치테이블_List,MATCH(J172,Ref_경험치테이블_일반경험치,1)+1,1),1)&amp;" ("&amp;
IFERROR(ROUND((J172-INDEX(Ref_경험치테이블_List,MATCH(J172,Ref_경험치테이블_일반경험치,1),3))/(INDEX(Ref_경험치테이블_List,MATCH(J172,Ref_경험치테이블_일반경험치,1)+1,3)-INDEX(Ref_경험치테이블_List,MATCH(J172,Ref_경험치테이블_일반경험치,1),3)),2)*100,0)
&amp;"%)"</f>
        <v>60 (67%)</v>
      </c>
      <c r="J172" s="214">
        <f t="shared" si="171"/>
        <v>4360463</v>
      </c>
      <c r="K172" s="223">
        <v>51021</v>
      </c>
      <c r="L172" s="226"/>
      <c r="M172" s="77" t="s">
        <v>8438</v>
      </c>
      <c r="N172" s="77">
        <v>76</v>
      </c>
      <c r="O172" s="227" t="str">
        <f t="shared" ref="O172" si="188">IFERROR(INDEX(퀘스트타입_List,MATCH(N172,퀘스트타입_Row,0),3),)</f>
        <v>특정 챕터 듀얼 보상 받기 횟수</v>
      </c>
      <c r="P172" s="228" t="str">
        <f t="shared" ref="P172" si="189">IFERROR(INDEX(퀘스트타입_List,MATCH(N172,퀘스트타입_Row,0),4),)&amp;" / "&amp;IFERROR(INDEX(퀘스트타입_List,MATCH(N172,퀘스트타입_Row,0),5),)</f>
        <v>chapter id / count</v>
      </c>
      <c r="Q172" s="77">
        <v>6</v>
      </c>
      <c r="R172" s="157">
        <f t="shared" si="102"/>
        <v>0</v>
      </c>
      <c r="S172" s="77">
        <v>1</v>
      </c>
      <c r="T172" s="158" t="s">
        <v>2849</v>
      </c>
      <c r="U172" s="229" t="str">
        <f t="shared" ref="U172" si="190">INDEX(퀘스트_shortcut_type_List,MATCH(T172,퀘스트_shortcut_type_name,0),2)&amp;" / "&amp;INDEX(퀘스트_shortcut_type_List,MATCH(T172,퀘스트_shortcut_type_name,0),3)</f>
        <v>듀얼 / 챕터 id</v>
      </c>
      <c r="V172" s="158">
        <v>6</v>
      </c>
      <c r="W172" s="76" t="s">
        <v>4</v>
      </c>
      <c r="X172" s="158" t="s">
        <v>2617</v>
      </c>
      <c r="Y172" s="158">
        <v>85002</v>
      </c>
      <c r="Z172" s="158">
        <v>1</v>
      </c>
      <c r="AA172" s="158" t="str">
        <f t="shared" ref="AA172" si="191">IF(X172="아이템",IFERROR(VLOOKUP(Y172,Ref_아이템테이블_List,5,FALSE),"없는 아이템"),IF(X172="동료",IFERROR(VLOOKUP(Y172,Ref_동료테이블_List,5,FALSE),"없는 동료"),))</f>
        <v>상급 장비 상자</v>
      </c>
      <c r="AB172" s="76" t="s">
        <v>672</v>
      </c>
      <c r="AC172" s="76">
        <v>0</v>
      </c>
      <c r="AD172" s="76">
        <v>0</v>
      </c>
      <c r="AE172" s="76">
        <f t="shared" ref="AE172" si="192">IF(AB172="아이템",IFERROR(VLOOKUP(AC172,Ref_아이템테이블_List,5,FALSE),"없는 아이템"),IF(AB172="동료",IFERROR(VLOOKUP(AC172,Ref_동료테이블_List,5,FALSE),"없는 동료"),))</f>
        <v>0</v>
      </c>
      <c r="AF172" s="230"/>
      <c r="AG172" s="230"/>
      <c r="AH172" s="230"/>
      <c r="AI172" s="230"/>
      <c r="AJ172" s="230"/>
      <c r="AK172" s="230"/>
      <c r="AL172" s="230"/>
    </row>
    <row r="173" spans="1:38" s="231" customFormat="1" x14ac:dyDescent="0.3">
      <c r="A173" s="284">
        <f t="shared" si="100"/>
        <v>172</v>
      </c>
      <c r="B173" s="162">
        <f>COUNTIF($N$1:N172,2)+1</f>
        <v>36</v>
      </c>
      <c r="C173" s="75" t="e">
        <f>VLOOKUP(B173,#REF!,3)</f>
        <v>#REF!</v>
      </c>
      <c r="D173" s="193" t="e">
        <f>VLOOKUP(B173,#REF!,5)</f>
        <v>#REF!</v>
      </c>
      <c r="E173" s="193" t="str" cm="1">
        <f t="array" ref="E173">IFERROR(INDEX(Ref_경험치테이블_List,MATCH(F173,Ref_경험치테이블_직업경험치,1)+1,1),1) &amp; " (" &amp;
IFERROR(ROUND((F173-INDEX(Ref_경험치테이블_List,MATCH(F173,Ref_경험치테이블_직업경험치,1),2))/(INDEX(Ref_경험치테이블_List,MATCH(F173,Ref_경험치테이블_직업경험치,1)+1,2)-INDEX(Ref_경험치테이블_List,MATCH(F173,Ref_경험치테이블_직업경험치,1),2)),2)*100,0)
&amp;"%)"</f>
        <v>74 (37%)</v>
      </c>
      <c r="F173" s="181">
        <f t="shared" si="170"/>
        <v>28890445</v>
      </c>
      <c r="G173" s="285">
        <f t="shared" si="119"/>
        <v>1186500</v>
      </c>
      <c r="H173" s="165">
        <v>85000</v>
      </c>
      <c r="I173" s="213" t="str" cm="1">
        <f t="array" ref="I173">IFERROR(INDEX(Ref_경험치테이블_List,MATCH(J173,Ref_경험치테이블_일반경험치,1)+1,1),1)&amp;" ("&amp;
IFERROR(ROUND((J173-INDEX(Ref_경험치테이블_List,MATCH(J173,Ref_경험치테이블_일반경험치,1),3))/(INDEX(Ref_경험치테이블_List,MATCH(J173,Ref_경험치테이블_일반경험치,1)+1,3)-INDEX(Ref_경험치테이블_List,MATCH(J173,Ref_경험치테이블_일반경험치,1),3)),2)*100,0)
&amp;"%)"</f>
        <v>60 (76%)</v>
      </c>
      <c r="J173" s="214">
        <f t="shared" si="171"/>
        <v>4412000</v>
      </c>
      <c r="K173" s="232">
        <v>51537</v>
      </c>
      <c r="L173" s="226"/>
      <c r="M173" s="77" t="s">
        <v>8439</v>
      </c>
      <c r="N173" s="77">
        <v>2</v>
      </c>
      <c r="O173" s="227" t="str">
        <f t="shared" ref="O173" si="193">IFERROR(INDEX(퀘스트타입_List,MATCH(N173,퀘스트타입_Row,0),3),)</f>
        <v>특정 몬스터 처치 수</v>
      </c>
      <c r="P173" s="228" t="str">
        <f t="shared" ref="P173" si="194">IFERROR(INDEX(퀘스트타입_List,MATCH(N173,퀘스트타입_Row,0),4),)&amp;" / "&amp;IFERROR(INDEX(퀘스트타입_List,MATCH(N173,퀘스트타입_Row,0),5),)</f>
        <v>monster_id / count</v>
      </c>
      <c r="Q173" s="151">
        <f>IF(N173=2,INDEX(Ref_스테이지테이블_List,MATCH(B173,Ref_스테이지테이블_Row,0),9),IF(N173=42,INDEX(Ref_몬스터테이블_List,MATCH(INDEX(Ref_스테이지테이블_List,MATCH(B173,Ref_스테이지테이블_Row,0),30),Ref_몬스터테이블_Row,0),4),IF(N173=14,INDEX(Ref_스테이지테이블_List,MATCH(B173,Ref_스테이지테이블_Row,0),38),"문제있")))</f>
        <v>54033</v>
      </c>
      <c r="R173" s="157">
        <f t="shared" si="102"/>
        <v>0</v>
      </c>
      <c r="S173" s="77">
        <v>1</v>
      </c>
      <c r="T173" s="158" t="str">
        <f t="shared" ref="T173" si="195">IF(OR(N173=2,N173=42,N173=65,N173=14),"모험","-")</f>
        <v>모험</v>
      </c>
      <c r="U173" s="229" t="str">
        <f t="shared" ref="U173" si="196">INDEX(퀘스트_shortcut_type_List,MATCH(T173,퀘스트_shortcut_type_name,0),2)&amp;" / "&amp;INDEX(퀘스트_shortcut_type_List,MATCH(T173,퀘스트_shortcut_type_name,0),3)</f>
        <v>모험 / 스테이지 id</v>
      </c>
      <c r="V173" s="158">
        <f>IF(OR(N173=2,N173=42,N173=65,N173=14),B173,0)</f>
        <v>36</v>
      </c>
      <c r="W173" s="76" t="s">
        <v>4</v>
      </c>
      <c r="X173" s="158" t="s">
        <v>3322</v>
      </c>
      <c r="Y173" s="158">
        <v>1</v>
      </c>
      <c r="Z173" s="158">
        <v>0</v>
      </c>
      <c r="AA173" s="158">
        <f t="shared" ref="AA173" si="197">IF(X173="아이템",IFERROR(VLOOKUP(Y173,Ref_아이템테이블_List,5,FALSE),"없는 아이템"),IF(X173="동료",IFERROR(VLOOKUP(Y173,Ref_동료테이블_List,5,FALSE),"없는 동료"),))</f>
        <v>0</v>
      </c>
      <c r="AB173" s="76" t="s">
        <v>2620</v>
      </c>
      <c r="AC173" s="76">
        <v>85114</v>
      </c>
      <c r="AD173" s="76">
        <v>1</v>
      </c>
      <c r="AE173" s="76" t="str">
        <f t="shared" ref="AE173" si="198">IF(AB173="아이템",IFERROR(VLOOKUP(AC173,Ref_아이템테이블_List,5,FALSE),"없는 아이템"),IF(AB173="동료",IFERROR(VLOOKUP(AC173,Ref_동료테이블_List,5,FALSE),"없는 동료"),))</f>
        <v>5랭크 방어구 상자</v>
      </c>
      <c r="AF173" s="230"/>
      <c r="AG173" s="230"/>
      <c r="AH173" s="230"/>
      <c r="AI173" s="230"/>
      <c r="AJ173" s="230"/>
      <c r="AK173" s="230"/>
      <c r="AL173" s="230"/>
    </row>
    <row r="174" spans="1:38" s="231" customFormat="1" x14ac:dyDescent="0.3">
      <c r="A174" s="284">
        <f t="shared" si="100"/>
        <v>173</v>
      </c>
      <c r="B174" s="162">
        <f>COUNTIF($N$1:N173,2)+1</f>
        <v>37</v>
      </c>
      <c r="C174" s="75" t="e">
        <f>VLOOKUP(B174,#REF!,3)</f>
        <v>#REF!</v>
      </c>
      <c r="D174" s="193" t="e">
        <f>VLOOKUP(B174,#REF!,5)</f>
        <v>#REF!</v>
      </c>
      <c r="E174" s="193" t="str" cm="1">
        <f t="array" ref="E174">IFERROR(INDEX(Ref_경험치테이블_List,MATCH(F174,Ref_경험치테이블_직업경험치,1)+1,1),1) &amp; " (" &amp;
IFERROR(ROUND((F174-INDEX(Ref_경험치테이블_List,MATCH(F174,Ref_경험치테이블_직업경험치,1),2))/(INDEX(Ref_경험치테이블_List,MATCH(F174,Ref_경험치테이블_직업경험치,1)+1,2)-INDEX(Ref_경험치테이블_List,MATCH(F174,Ref_경험치테이블_직업경험치,1),2)),2)*100,0)
&amp;"%)"</f>
        <v>74 (83%)</v>
      </c>
      <c r="F174" s="181">
        <f t="shared" si="170"/>
        <v>30336445</v>
      </c>
      <c r="G174" s="165">
        <f>G173+((ROW()-1)*1500)</f>
        <v>1446000</v>
      </c>
      <c r="H174" s="165">
        <v>0</v>
      </c>
      <c r="I174" s="213" t="str" cm="1">
        <f t="array" ref="I174">IFERROR(INDEX(Ref_경험치테이블_List,MATCH(J174,Ref_경험치테이블_일반경험치,1)+1,1),1)&amp;" ("&amp;
IFERROR(ROUND((J174-INDEX(Ref_경험치테이블_List,MATCH(J174,Ref_경험치테이블_일반경험치,1),3))/(INDEX(Ref_경험치테이블_List,MATCH(J174,Ref_경험치테이블_일반경험치,1)+1,3)-INDEX(Ref_경험치테이블_List,MATCH(J174,Ref_경험치테이블_일반경험치,1),3)),2)*100,0)
&amp;"%)"</f>
        <v>60 (84%)</v>
      </c>
      <c r="J174" s="214">
        <f t="shared" si="171"/>
        <v>4465000</v>
      </c>
      <c r="K174" s="223">
        <v>53000</v>
      </c>
      <c r="L174" s="226">
        <v>1</v>
      </c>
      <c r="M174" s="77" t="s">
        <v>10276</v>
      </c>
      <c r="N174" s="77">
        <v>42</v>
      </c>
      <c r="O174" s="227" t="str">
        <f t="shared" ref="O174" si="199">IFERROR(INDEX(퀘스트타입_List,MATCH(N174,퀘스트타입_Row,0),3),)</f>
        <v>특정 몬스터 그룹 처치 수</v>
      </c>
      <c r="P174" s="228" t="str">
        <f t="shared" ref="P174" si="200">IFERROR(INDEX(퀘스트타입_List,MATCH(N174,퀘스트타입_Row,0),4),)&amp;" / "&amp;IFERROR(INDEX(퀘스트타입_List,MATCH(N174,퀘스트타입_Row,0),5),)</f>
        <v>monster_group / count</v>
      </c>
      <c r="Q174" s="151">
        <f>IF(N174=2,INDEX(Ref_스테이지테이블_List,MATCH(B174,Ref_스테이지테이블_Row,0),9),IF(N174=42,INDEX(Ref_몬스터테이블_List,MATCH(INDEX(Ref_스테이지테이블_List,MATCH(B174,Ref_스테이지테이블_Row,0),30),Ref_몬스터테이블_Row,0),4),IF(N174=14,INDEX(Ref_스테이지테이블_List,MATCH(B174,Ref_스테이지테이블_Row,0),38),"문제있")))</f>
        <v>46</v>
      </c>
      <c r="R174" s="157" t="str">
        <f t="shared" si="102"/>
        <v>소형</v>
      </c>
      <c r="S174" s="182">
        <f>INDEX(Ref!$GK$1:$GN$73,MATCH(B174,Ref!$GK$1:$GK$73,0),MATCH(R174,Ref!$GK$1:$GN$1,0))</f>
        <v>2000</v>
      </c>
      <c r="T174" s="158" t="str">
        <f t="shared" ref="T174" si="201">IF(OR(N174=2,N174=42,N174=65,N174=14),"모험","-")</f>
        <v>모험</v>
      </c>
      <c r="U174" s="229" t="str">
        <f t="shared" ref="U174" si="202">INDEX(퀘스트_shortcut_type_List,MATCH(T174,퀘스트_shortcut_type_name,0),2)&amp;" / "&amp;INDEX(퀘스트_shortcut_type_List,MATCH(T174,퀘스트_shortcut_type_name,0),3)</f>
        <v>모험 / 스테이지 id</v>
      </c>
      <c r="V174" s="158">
        <f>IF(OR(N174=2,N174=42,N174=65,N174=14),B174,0)</f>
        <v>37</v>
      </c>
      <c r="W174" s="76" t="s">
        <v>4</v>
      </c>
      <c r="X174" s="158" t="s">
        <v>672</v>
      </c>
      <c r="Y174" s="158">
        <v>0</v>
      </c>
      <c r="Z174" s="158">
        <v>0</v>
      </c>
      <c r="AA174" s="158">
        <f t="shared" ref="AA174" si="203">IF(X174="아이템",IFERROR(VLOOKUP(Y174,Ref_아이템테이블_List,5,FALSE),"없는 아이템"),IF(X174="동료",IFERROR(VLOOKUP(Y174,Ref_동료테이블_List,5,FALSE),"없는 동료"),))</f>
        <v>0</v>
      </c>
      <c r="AB174" s="76" t="s">
        <v>672</v>
      </c>
      <c r="AC174" s="76">
        <v>0</v>
      </c>
      <c r="AD174" s="76">
        <v>0</v>
      </c>
      <c r="AE174" s="76">
        <f t="shared" ref="AE174" si="204">IF(AB174="아이템",IFERROR(VLOOKUP(AC174,Ref_아이템테이블_List,5,FALSE),"없는 아이템"),IF(AB174="동료",IFERROR(VLOOKUP(AC174,Ref_동료테이블_List,5,FALSE),"없는 동료"),))</f>
        <v>0</v>
      </c>
      <c r="AF174" s="230"/>
      <c r="AG174" s="230"/>
      <c r="AH174" s="230"/>
      <c r="AI174" s="230"/>
      <c r="AJ174" s="230"/>
      <c r="AK174" s="230"/>
      <c r="AL174" s="230"/>
    </row>
    <row r="175" spans="1:38" x14ac:dyDescent="0.3">
      <c r="A175" s="283">
        <f t="shared" si="100"/>
        <v>174</v>
      </c>
      <c r="B175" s="83">
        <f>COUNTIF($N$1:N174,2)+1</f>
        <v>37</v>
      </c>
      <c r="C175" s="75" t="e">
        <f>VLOOKUP(B175,#REF!,3)</f>
        <v>#REF!</v>
      </c>
      <c r="D175" s="193" t="e">
        <f>VLOOKUP(B175,#REF!,5)</f>
        <v>#REF!</v>
      </c>
      <c r="E175" s="193" t="str" cm="1">
        <f t="array" ref="E175">IFERROR(INDEX(Ref_경험치테이블_List,MATCH(F175,Ref_경험치테이블_직업경험치,1)+1,1),1) &amp; " (" &amp;
IFERROR(ROUND((F175-INDEX(Ref_경험치테이블_List,MATCH(F175,Ref_경험치테이블_직업경험치,1),2))/(INDEX(Ref_경험치테이블_List,MATCH(F175,Ref_경험치테이블_직업경험치,1)+1,2)-INDEX(Ref_경험치테이블_List,MATCH(F175,Ref_경험치테이블_직업경험치,1),2)),2)*100,0)
&amp;"%)"</f>
        <v>75 (21%)</v>
      </c>
      <c r="F175" s="181">
        <f t="shared" si="170"/>
        <v>31869445</v>
      </c>
      <c r="G175" s="285">
        <f t="shared" ref="G175:G181" si="205">G174+((ROW()-1)*500)</f>
        <v>1533000</v>
      </c>
      <c r="H175" s="165">
        <v>0</v>
      </c>
      <c r="I175" s="213" t="str" cm="1">
        <f t="array" ref="I175">IFERROR(INDEX(Ref_경험치테이블_List,MATCH(J175,Ref_경험치테이블_일반경험치,1)+1,1),1)&amp;" ("&amp;
IFERROR(ROUND((J175-INDEX(Ref_경험치테이블_List,MATCH(J175,Ref_경험치테이블_일반경험치,1),3))/(INDEX(Ref_경험치테이블_List,MATCH(J175,Ref_경험치테이블_일반경험치,1)+1,3)-INDEX(Ref_경험치테이블_List,MATCH(J175,Ref_경험치테이블_일반경험치,1),3)),2)*100,0)
&amp;"%)"</f>
        <v>60 (93%)</v>
      </c>
      <c r="J175" s="214">
        <f t="shared" si="171"/>
        <v>4520000</v>
      </c>
      <c r="K175" s="223">
        <v>55000</v>
      </c>
      <c r="M175" s="77" t="s">
        <v>2466</v>
      </c>
      <c r="N175" s="77">
        <v>65</v>
      </c>
      <c r="O175" s="150" t="str">
        <f t="shared" ref="O175" si="206">IFERROR(INDEX(퀘스트타입_List,MATCH(N175,퀘스트타입_Row,0),3),)</f>
        <v>특정 필드에서 MVP 처치 횟수</v>
      </c>
      <c r="P175" s="138" t="str">
        <f t="shared" ref="P175" si="207">IFERROR(INDEX(퀘스트타입_List,MATCH(N175,퀘스트타입_Row,0),4),)&amp;" / "&amp;IFERROR(INDEX(퀘스트타입_List,MATCH(N175,퀘스트타입_Row,0),5),)</f>
        <v>stage id / count</v>
      </c>
      <c r="Q175" s="77">
        <f>B175</f>
        <v>37</v>
      </c>
      <c r="R175" s="157">
        <f t="shared" si="102"/>
        <v>0</v>
      </c>
      <c r="S175" s="149">
        <v>7</v>
      </c>
      <c r="T175" s="157" t="str">
        <f t="shared" ref="T175" si="208">IF(OR(N175=2,N175=42,N175=65,N175=14),"모험","-")</f>
        <v>모험</v>
      </c>
      <c r="U175" s="161" t="str">
        <f t="shared" ref="U175" si="209">INDEX(퀘스트_shortcut_type_List,MATCH(T175,퀘스트_shortcut_type_name,0),2)&amp;" / "&amp;INDEX(퀘스트_shortcut_type_List,MATCH(T175,퀘스트_shortcut_type_name,0),3)</f>
        <v>모험 / 스테이지 id</v>
      </c>
      <c r="V175" s="157">
        <f>IF(OR(N175=2,N175=42,N175=65,N175=14),B175,0)</f>
        <v>37</v>
      </c>
      <c r="W175" s="75" t="s">
        <v>4</v>
      </c>
      <c r="X175" s="157" t="s">
        <v>3326</v>
      </c>
      <c r="Y175" s="157">
        <v>1</v>
      </c>
      <c r="Z175" s="157">
        <v>0</v>
      </c>
      <c r="AA175" s="157">
        <f t="shared" ref="AA175:AA176" si="210">IF(X175="아이템",IFERROR(VLOOKUP(Y175,Ref_아이템테이블_List,5,FALSE),"없는 아이템"),IF(X175="동료",IFERROR(VLOOKUP(Y175,Ref_동료테이블_List,5,FALSE),"없는 동료"),))</f>
        <v>0</v>
      </c>
      <c r="AB175" s="75" t="s">
        <v>672</v>
      </c>
      <c r="AC175" s="75">
        <v>0</v>
      </c>
      <c r="AD175" s="75">
        <v>0</v>
      </c>
      <c r="AE175" s="75">
        <f t="shared" ref="AE175:AE176" si="211">IF(AB175="아이템",IFERROR(VLOOKUP(AC175,Ref_아이템테이블_List,5,FALSE),"없는 아이템"),IF(AB175="동료",IFERROR(VLOOKUP(AC175,Ref_동료테이블_List,5,FALSE),"없는 동료"),))</f>
        <v>0</v>
      </c>
    </row>
    <row r="176" spans="1:38" x14ac:dyDescent="0.3">
      <c r="A176" s="283">
        <f t="shared" si="100"/>
        <v>175</v>
      </c>
      <c r="B176" s="83">
        <f>COUNTIF($N$1:N175,2)+1</f>
        <v>37</v>
      </c>
      <c r="C176" s="75" t="e">
        <f>VLOOKUP(B176,#REF!,3)</f>
        <v>#REF!</v>
      </c>
      <c r="D176" s="193" t="e">
        <f>VLOOKUP(B176,#REF!,5)</f>
        <v>#REF!</v>
      </c>
      <c r="E176" s="193" t="str" cm="1">
        <f t="array" ref="E176">IFERROR(INDEX(Ref_경험치테이블_List,MATCH(F176,Ref_경험치테이블_직업경험치,1)+1,1),1) &amp; " (" &amp;
IFERROR(ROUND((F176-INDEX(Ref_경험치테이블_List,MATCH(F176,Ref_경험치테이블_직업경험치,1),2))/(INDEX(Ref_경험치테이블_List,MATCH(F176,Ref_경험치테이블_직업경험치,1)+1,2)-INDEX(Ref_경험치테이블_List,MATCH(F176,Ref_경험치테이블_직업경험치,1),2)),2)*100,0)
&amp;"%)"</f>
        <v>75 (55%)</v>
      </c>
      <c r="F176" s="181">
        <f t="shared" si="170"/>
        <v>33489945</v>
      </c>
      <c r="G176" s="285">
        <f t="shared" si="205"/>
        <v>1620500</v>
      </c>
      <c r="H176" s="165">
        <v>0</v>
      </c>
      <c r="I176" s="213" t="str" cm="1">
        <f t="array" ref="I176">IFERROR(INDEX(Ref_경험치테이블_List,MATCH(J176,Ref_경험치테이블_일반경험치,1)+1,1),1)&amp;" ("&amp;
IFERROR(ROUND((J176-INDEX(Ref_경험치테이블_List,MATCH(J176,Ref_경험치테이블_일반경험치,1),3))/(INDEX(Ref_경험치테이블_List,MATCH(J176,Ref_경험치테이블_일반경험치,1)+1,3)-INDEX(Ref_경험치테이블_List,MATCH(J176,Ref_경험치테이블_일반경험치,1),3)),2)*100,0)
&amp;"%)"</f>
        <v>61 (2%)</v>
      </c>
      <c r="J176" s="214">
        <f t="shared" si="171"/>
        <v>4577000</v>
      </c>
      <c r="K176" s="223">
        <f>K175+2000</f>
        <v>57000</v>
      </c>
      <c r="L176" s="155" t="s">
        <v>10267</v>
      </c>
      <c r="M176" s="77" t="s">
        <v>10365</v>
      </c>
      <c r="N176" s="77">
        <v>66</v>
      </c>
      <c r="O176" s="150" t="str">
        <f t="shared" ref="O176" si="212">IFERROR(INDEX(퀘스트타입_List,MATCH(N176,퀘스트타입_Row,0),3),)</f>
        <v>특정 필드에서 rare_type 3번 MVP 처치 횟수</v>
      </c>
      <c r="P176" s="138" t="str">
        <f t="shared" ref="P176" si="213">IFERROR(INDEX(퀘스트타입_List,MATCH(N176,퀘스트타입_Row,0),4),)&amp;" / "&amp;IFERROR(INDEX(퀘스트타입_List,MATCH(N176,퀘스트타입_Row,0),5),)</f>
        <v>stage id / count</v>
      </c>
      <c r="Q176" s="77">
        <v>36</v>
      </c>
      <c r="R176" s="157">
        <f t="shared" si="102"/>
        <v>0</v>
      </c>
      <c r="S176" s="149">
        <v>1</v>
      </c>
      <c r="T176" s="157" t="s">
        <v>598</v>
      </c>
      <c r="U176" s="161" t="str">
        <f t="shared" ref="U176" si="214">INDEX(퀘스트_shortcut_type_List,MATCH(T176,퀘스트_shortcut_type_name,0),2)&amp;" / "&amp;INDEX(퀘스트_shortcut_type_List,MATCH(T176,퀘스트_shortcut_type_name,0),3)</f>
        <v>모험 / 스테이지 id</v>
      </c>
      <c r="V176" s="157">
        <v>36</v>
      </c>
      <c r="W176" s="75" t="s">
        <v>4</v>
      </c>
      <c r="X176" s="157" t="s">
        <v>672</v>
      </c>
      <c r="Y176" s="157">
        <v>0</v>
      </c>
      <c r="Z176" s="157">
        <v>0</v>
      </c>
      <c r="AA176" s="157">
        <f t="shared" si="210"/>
        <v>0</v>
      </c>
      <c r="AB176" s="75" t="s">
        <v>672</v>
      </c>
      <c r="AC176" s="75">
        <v>0</v>
      </c>
      <c r="AD176" s="75">
        <v>0</v>
      </c>
      <c r="AE176" s="75">
        <f t="shared" si="211"/>
        <v>0</v>
      </c>
    </row>
    <row r="177" spans="1:31" x14ac:dyDescent="0.3">
      <c r="A177" s="283">
        <f t="shared" si="100"/>
        <v>176</v>
      </c>
      <c r="B177" s="83">
        <f>COUNTIF($N$1:N176,2)+1</f>
        <v>37</v>
      </c>
      <c r="C177" s="75" t="e">
        <f>VLOOKUP(B177,#REF!,3)</f>
        <v>#REF!</v>
      </c>
      <c r="D177" s="193" t="e">
        <f>VLOOKUP(B177,#REF!,5)</f>
        <v>#REF!</v>
      </c>
      <c r="E177" s="193" t="str" cm="1">
        <f t="array" ref="E177">IFERROR(INDEX(Ref_경험치테이블_List,MATCH(F177,Ref_경험치테이블_직업경험치,1)+1,1),1) &amp; " (" &amp;
IFERROR(ROUND((F177-INDEX(Ref_경험치테이블_List,MATCH(F177,Ref_경험치테이블_직업경험치,1),2))/(INDEX(Ref_경험치테이블_List,MATCH(F177,Ref_경험치테이블_직업경험치,1)+1,2)-INDEX(Ref_경험치테이블_List,MATCH(F177,Ref_경험치테이블_직업경험치,1),2)),2)*100,0)
&amp;"%)"</f>
        <v>75 (92%)</v>
      </c>
      <c r="F177" s="181">
        <f t="shared" si="170"/>
        <v>35298445</v>
      </c>
      <c r="G177" s="285">
        <f t="shared" si="205"/>
        <v>1708500</v>
      </c>
      <c r="H177" s="165">
        <v>100000</v>
      </c>
      <c r="I177" s="213" t="str" cm="1">
        <f t="array" ref="I177">IFERROR(INDEX(Ref_경험치테이블_List,MATCH(J177,Ref_경험치테이블_일반경험치,1)+1,1),1)&amp;" ("&amp;
IFERROR(ROUND((J177-INDEX(Ref_경험치테이블_List,MATCH(J177,Ref_경험치테이블_일반경험치,1),3))/(INDEX(Ref_경험치테이블_List,MATCH(J177,Ref_경험치테이블_일반경험치,1)+1,3)-INDEX(Ref_경험치테이블_List,MATCH(J177,Ref_경험치테이블_일반경험치,1),3)),2)*100,0)
&amp;"%)"</f>
        <v>61 (11%)</v>
      </c>
      <c r="J177" s="214">
        <f t="shared" si="171"/>
        <v>4636000</v>
      </c>
      <c r="K177" s="223">
        <f t="shared" ref="K177:K226" si="215">K176+2000</f>
        <v>59000</v>
      </c>
      <c r="M177" s="77" t="s">
        <v>10277</v>
      </c>
      <c r="N177" s="77">
        <v>2</v>
      </c>
      <c r="O177" s="150" t="str">
        <f t="shared" ref="O177" si="216">IFERROR(INDEX(퀘스트타입_List,MATCH(N177,퀘스트타입_Row,0),3),)</f>
        <v>특정 몬스터 처치 수</v>
      </c>
      <c r="P177" s="138" t="str">
        <f t="shared" ref="P177" si="217">IFERROR(INDEX(퀘스트타입_List,MATCH(N177,퀘스트타입_Row,0),4),)&amp;" / "&amp;IFERROR(INDEX(퀘스트타입_List,MATCH(N177,퀘스트타입_Row,0),5),)</f>
        <v>monster_id / count</v>
      </c>
      <c r="Q177" s="151">
        <f>IF(N177=2,INDEX(Ref_스테이지테이블_List,MATCH(B177,Ref_스테이지테이블_Row,0),9),IF(N177=42,INDEX(Ref_몬스터테이블_List,MATCH(INDEX(Ref_스테이지테이블_List,MATCH(B177,Ref_스테이지테이블_Row,0),30),Ref_몬스터테이블_Row,0),4),IF(N177=14,INDEX(Ref_스테이지테이블_List,MATCH(B177,Ref_스테이지테이블_Row,0),38),"문제있")))</f>
        <v>54046</v>
      </c>
      <c r="R177" s="157">
        <f t="shared" si="102"/>
        <v>0</v>
      </c>
      <c r="S177" s="149">
        <f>IF(N177=42,INDEX(Ref!$GK$1:$GN$73,MATCH(B177,Ref!$GK$1:$GK$73,0),MATCH(R177,Ref!$GK$1:$GN$1,0)),IF(N177=65,QUOTIENT(B177,12)+1,IF(N177=2,1,0)))</f>
        <v>1</v>
      </c>
      <c r="T177" s="157" t="str">
        <f t="shared" ref="T177" si="218">IF(OR(N177=2,N177=42,N177=65,N177=14),"모험","-")</f>
        <v>모험</v>
      </c>
      <c r="U177" s="161" t="str">
        <f t="shared" ref="U177" si="219">INDEX(퀘스트_shortcut_type_List,MATCH(T177,퀘스트_shortcut_type_name,0),2)&amp;" / "&amp;INDEX(퀘스트_shortcut_type_List,MATCH(T177,퀘스트_shortcut_type_name,0),3)</f>
        <v>모험 / 스테이지 id</v>
      </c>
      <c r="V177" s="157">
        <f t="shared" ref="V177:V187" si="220">IF(OR(N177=2,N177=42,N177=65,N177=14),B177,0)</f>
        <v>37</v>
      </c>
      <c r="W177" s="75" t="s">
        <v>4</v>
      </c>
      <c r="X177" s="157" t="s">
        <v>672</v>
      </c>
      <c r="Y177" s="157">
        <v>0</v>
      </c>
      <c r="Z177" s="157">
        <v>0</v>
      </c>
      <c r="AA177" s="157">
        <f t="shared" ref="AA177:AA179" si="221">IF(X177="아이템",IFERROR(VLOOKUP(Y177,Ref_아이템테이블_List,5,FALSE),"없는 아이템"),IF(X177="동료",IFERROR(VLOOKUP(Y177,Ref_동료테이블_List,5,FALSE),"없는 동료"),))</f>
        <v>0</v>
      </c>
      <c r="AB177" s="75" t="s">
        <v>672</v>
      </c>
      <c r="AC177" s="75">
        <v>0</v>
      </c>
      <c r="AD177" s="75">
        <v>0</v>
      </c>
      <c r="AE177" s="75">
        <f t="shared" ref="AE177" si="222">IF(AB177="아이템",IFERROR(VLOOKUP(AC177,Ref_아이템테이블_List,5,FALSE),"없는 아이템"),IF(AB177="동료",IFERROR(VLOOKUP(AC177,Ref_동료테이블_List,5,FALSE),"없는 동료"),))</f>
        <v>0</v>
      </c>
    </row>
    <row r="178" spans="1:31" x14ac:dyDescent="0.3">
      <c r="A178" s="283">
        <f t="shared" si="100"/>
        <v>177</v>
      </c>
      <c r="B178" s="83">
        <f>COUNTIF($N$1:N177,2)+1</f>
        <v>38</v>
      </c>
      <c r="C178" s="75" t="e">
        <f>VLOOKUP(B178,#REF!,3)</f>
        <v>#REF!</v>
      </c>
      <c r="D178" s="193" t="e">
        <f>VLOOKUP(B178,#REF!,5)</f>
        <v>#REF!</v>
      </c>
      <c r="E178" s="193" t="str" cm="1">
        <f t="array" ref="E178">IFERROR(INDEX(Ref_경험치테이블_List,MATCH(F178,Ref_경험치테이블_직업경험치,1)+1,1),1) &amp; " (" &amp;
IFERROR(ROUND((F178-INDEX(Ref_경험치테이블_List,MATCH(F178,Ref_경험치테이블_직업경험치,1),2))/(INDEX(Ref_경험치테이블_List,MATCH(F178,Ref_경험치테이블_직업경험치,1)+1,2)-INDEX(Ref_경험치테이블_List,MATCH(F178,Ref_경험치테이블_직업경험치,1),2)),2)*100,0)
&amp;"%)"</f>
        <v>76 (29%)</v>
      </c>
      <c r="F178" s="181">
        <f t="shared" si="170"/>
        <v>37095445</v>
      </c>
      <c r="G178" s="285">
        <f t="shared" si="205"/>
        <v>1797000</v>
      </c>
      <c r="H178" s="165">
        <v>0</v>
      </c>
      <c r="I178" s="213" t="str" cm="1">
        <f t="array" ref="I178">IFERROR(INDEX(Ref_경험치테이블_List,MATCH(J178,Ref_경험치테이블_일반경험치,1)+1,1),1)&amp;" ("&amp;
IFERROR(ROUND((J178-INDEX(Ref_경험치테이블_List,MATCH(J178,Ref_경험치테이블_일반경험치,1),3))/(INDEX(Ref_경험치테이블_List,MATCH(J178,Ref_경험치테이블_일반경험치,1)+1,3)-INDEX(Ref_경험치테이블_List,MATCH(J178,Ref_경험치테이블_일반경험치,1),3)),2)*100,0)
&amp;"%)"</f>
        <v>61 (20%)</v>
      </c>
      <c r="J178" s="214">
        <f t="shared" si="171"/>
        <v>4697000</v>
      </c>
      <c r="K178" s="223">
        <f t="shared" si="215"/>
        <v>61000</v>
      </c>
      <c r="L178" s="155">
        <v>2</v>
      </c>
      <c r="M178" s="77" t="s">
        <v>10278</v>
      </c>
      <c r="N178" s="77">
        <v>42</v>
      </c>
      <c r="O178" s="150" t="str">
        <f t="shared" ref="O178:O180" si="223">IFERROR(INDEX(퀘스트타입_List,MATCH(N178,퀘스트타입_Row,0),3),)</f>
        <v>특정 몬스터 그룹 처치 수</v>
      </c>
      <c r="P178" s="138" t="str">
        <f t="shared" ref="P178:P180" si="224">IFERROR(INDEX(퀘스트타입_List,MATCH(N178,퀘스트타입_Row,0),4),)&amp;" / "&amp;IFERROR(INDEX(퀘스트타입_List,MATCH(N178,퀘스트타입_Row,0),5),)</f>
        <v>monster_group / count</v>
      </c>
      <c r="Q178" s="151">
        <f>IF(N178=2,INDEX(Ref_스테이지테이블_List,MATCH(B178,Ref_스테이지테이블_Row,0),9),IF(N178=42,INDEX(Ref_몬스터테이블_List,MATCH(INDEX(Ref_스테이지테이블_List,MATCH(B178,Ref_스테이지테이블_Row,0),30),Ref_몬스터테이블_Row,0),4),IF(N178=14,INDEX(Ref_스테이지테이블_List,MATCH(B178,Ref_스테이지테이블_Row,0),38),"문제있")))</f>
        <v>44</v>
      </c>
      <c r="R178" s="157" t="str">
        <f t="shared" si="102"/>
        <v>소형</v>
      </c>
      <c r="S178" s="182">
        <f>INDEX(Ref!$GK$1:$GN$73,MATCH(B178,Ref!$GK$1:$GK$73,0),MATCH(R178,Ref!$GK$1:$GN$1,0))</f>
        <v>2100</v>
      </c>
      <c r="T178" s="157" t="str">
        <f t="shared" ref="T178" si="225">IF(OR(N178=2,N178=42,N178=65,N178=14),"모험","-")</f>
        <v>모험</v>
      </c>
      <c r="U178" s="161" t="str">
        <f t="shared" ref="U178:U180" si="226">INDEX(퀘스트_shortcut_type_List,MATCH(T178,퀘스트_shortcut_type_name,0),2)&amp;" / "&amp;INDEX(퀘스트_shortcut_type_List,MATCH(T178,퀘스트_shortcut_type_name,0),3)</f>
        <v>모험 / 스테이지 id</v>
      </c>
      <c r="V178" s="157">
        <f t="shared" si="220"/>
        <v>38</v>
      </c>
      <c r="W178" s="75" t="s">
        <v>4</v>
      </c>
      <c r="X178" s="157" t="s">
        <v>2620</v>
      </c>
      <c r="Y178" s="157">
        <v>84017</v>
      </c>
      <c r="Z178" s="157">
        <v>1</v>
      </c>
      <c r="AA178" s="157" t="str">
        <f t="shared" si="221"/>
        <v>집중 포션</v>
      </c>
      <c r="AB178" s="75" t="s">
        <v>672</v>
      </c>
      <c r="AC178" s="75">
        <v>0</v>
      </c>
      <c r="AD178" s="75">
        <v>0</v>
      </c>
      <c r="AE178" s="75">
        <f t="shared" ref="AE178:AE180" si="227">IF(AB178="아이템",IFERROR(VLOOKUP(AC178,Ref_아이템테이블_List,5,FALSE),"없는 아이템"),IF(AB178="동료",IFERROR(VLOOKUP(AC178,Ref_동료테이블_List,5,FALSE),"없는 동료"),))</f>
        <v>0</v>
      </c>
    </row>
    <row r="179" spans="1:31" x14ac:dyDescent="0.3">
      <c r="A179" s="283">
        <f t="shared" si="100"/>
        <v>178</v>
      </c>
      <c r="B179" s="83">
        <f>COUNTIF($N$1:N178,2)+1</f>
        <v>38</v>
      </c>
      <c r="C179" s="75" t="e">
        <f>VLOOKUP(B179,#REF!,3)</f>
        <v>#REF!</v>
      </c>
      <c r="D179" s="193" t="e">
        <f>VLOOKUP(B179,#REF!,5)</f>
        <v>#REF!</v>
      </c>
      <c r="E179" s="193" t="str" cm="1">
        <f t="array" ref="E179">IFERROR(INDEX(Ref_경험치테이블_List,MATCH(F179,Ref_경험치테이블_직업경험치,1)+1,1),1) &amp; " (" &amp;
IFERROR(ROUND((F179-INDEX(Ref_경험치테이블_List,MATCH(F179,Ref_경험치테이블_직업경험치,1),2))/(INDEX(Ref_경험치테이블_List,MATCH(F179,Ref_경험치테이블_직업경험치,1)+1,2)-INDEX(Ref_경험치테이블_List,MATCH(F179,Ref_경험치테이블_직업경험치,1),2)),2)*100,0)
&amp;"%)"</f>
        <v>76 (66%)</v>
      </c>
      <c r="F179" s="181">
        <f t="shared" si="170"/>
        <v>38981445</v>
      </c>
      <c r="G179" s="285">
        <f t="shared" si="205"/>
        <v>1886000</v>
      </c>
      <c r="H179" s="165">
        <v>0</v>
      </c>
      <c r="I179" s="213" t="str" cm="1">
        <f t="array" ref="I179">IFERROR(INDEX(Ref_경험치테이블_List,MATCH(J179,Ref_경험치테이블_일반경험치,1)+1,1),1)&amp;" ("&amp;
IFERROR(ROUND((J179-INDEX(Ref_경험치테이블_List,MATCH(J179,Ref_경험치테이블_일반경험치,1),3))/(INDEX(Ref_경험치테이블_List,MATCH(J179,Ref_경험치테이블_일반경험치,1)+1,3)-INDEX(Ref_경험치테이블_List,MATCH(J179,Ref_경험치테이블_일반경험치,1),3)),2)*100,0)
&amp;"%)"</f>
        <v>61 (29%)</v>
      </c>
      <c r="J179" s="214">
        <f t="shared" si="171"/>
        <v>4760000</v>
      </c>
      <c r="K179" s="223">
        <f t="shared" si="215"/>
        <v>63000</v>
      </c>
      <c r="M179" s="77" t="s">
        <v>10279</v>
      </c>
      <c r="N179" s="77">
        <v>62</v>
      </c>
      <c r="O179" s="150" t="str">
        <f t="shared" si="223"/>
        <v>특정 시나리오 미로 클리어</v>
      </c>
      <c r="P179" s="138" t="str">
        <f t="shared" si="224"/>
        <v>chapter id / count(1)</v>
      </c>
      <c r="Q179" s="77">
        <v>7</v>
      </c>
      <c r="R179" s="157">
        <f t="shared" si="102"/>
        <v>0</v>
      </c>
      <c r="S179" s="149">
        <v>1</v>
      </c>
      <c r="T179" s="157" t="s">
        <v>2746</v>
      </c>
      <c r="U179" s="161" t="str">
        <f t="shared" si="226"/>
        <v xml:space="preserve">미로 / </v>
      </c>
      <c r="V179" s="308">
        <v>7</v>
      </c>
      <c r="W179" s="75" t="s">
        <v>4</v>
      </c>
      <c r="X179" s="157" t="s">
        <v>672</v>
      </c>
      <c r="Y179" s="157">
        <v>0</v>
      </c>
      <c r="Z179" s="157">
        <v>0</v>
      </c>
      <c r="AA179" s="157">
        <f t="shared" si="221"/>
        <v>0</v>
      </c>
      <c r="AB179" s="75" t="s">
        <v>672</v>
      </c>
      <c r="AC179" s="75">
        <v>0</v>
      </c>
      <c r="AD179" s="75">
        <v>0</v>
      </c>
      <c r="AE179" s="75">
        <f t="shared" si="227"/>
        <v>0</v>
      </c>
    </row>
    <row r="180" spans="1:31" x14ac:dyDescent="0.3">
      <c r="A180" s="283">
        <f t="shared" si="100"/>
        <v>179</v>
      </c>
      <c r="B180" s="83">
        <f>COUNTIF($N$1:N179,2)+1</f>
        <v>38</v>
      </c>
      <c r="C180" s="75" t="e">
        <f>VLOOKUP(B180,#REF!,3)</f>
        <v>#REF!</v>
      </c>
      <c r="D180" s="193" t="e">
        <f>VLOOKUP(B180,#REF!,5)</f>
        <v>#REF!</v>
      </c>
      <c r="E180" s="193" t="str" cm="1">
        <f t="array" ref="E180">IFERROR(INDEX(Ref_경험치테이블_List,MATCH(F180,Ref_경험치테이블_직업경험치,1)+1,1),1) &amp; " (" &amp;
IFERROR(ROUND((F180-INDEX(Ref_경험치테이블_List,MATCH(F180,Ref_경험치테이블_직업경험치,1),2))/(INDEX(Ref_경험치테이블_List,MATCH(F180,Ref_경험치테이블_직업경험치,1)+1,2)-INDEX(Ref_경험치테이블_List,MATCH(F180,Ref_경험치테이블_직업경험치,1),2)),2)*100,0)
&amp;"%)"</f>
        <v>77 (5%)</v>
      </c>
      <c r="F180" s="181">
        <f t="shared" si="170"/>
        <v>40956945</v>
      </c>
      <c r="G180" s="285">
        <f t="shared" si="205"/>
        <v>1975500</v>
      </c>
      <c r="H180" s="165">
        <v>0</v>
      </c>
      <c r="I180" s="213" t="str" cm="1">
        <f t="array" ref="I180">IFERROR(INDEX(Ref_경험치테이블_List,MATCH(J180,Ref_경험치테이블_일반경험치,1)+1,1),1)&amp;" ("&amp;
IFERROR(ROUND((J180-INDEX(Ref_경험치테이블_List,MATCH(J180,Ref_경험치테이블_일반경험치,1),3))/(INDEX(Ref_경험치테이블_List,MATCH(J180,Ref_경험치테이블_일반경험치,1)+1,3)-INDEX(Ref_경험치테이블_List,MATCH(J180,Ref_경험치테이블_일반경험치,1),3)),2)*100,0)
&amp;"%)"</f>
        <v>61 (39%)</v>
      </c>
      <c r="J180" s="214">
        <f t="shared" si="171"/>
        <v>4825000</v>
      </c>
      <c r="K180" s="223">
        <f t="shared" si="215"/>
        <v>65000</v>
      </c>
      <c r="M180" s="77" t="s">
        <v>10308</v>
      </c>
      <c r="N180" s="77">
        <v>83</v>
      </c>
      <c r="O180" s="150" t="str">
        <f t="shared" si="223"/>
        <v>특정 챕터 멀티 미로 도전 횟수</v>
      </c>
      <c r="P180" s="138" t="str">
        <f t="shared" si="224"/>
        <v>chapter id / count</v>
      </c>
      <c r="Q180" s="77">
        <v>7</v>
      </c>
      <c r="R180" s="157">
        <f t="shared" si="102"/>
        <v>0</v>
      </c>
      <c r="S180" s="149">
        <v>1</v>
      </c>
      <c r="T180" s="157" t="s">
        <v>2746</v>
      </c>
      <c r="U180" s="161" t="str">
        <f t="shared" si="226"/>
        <v xml:space="preserve">미로 / </v>
      </c>
      <c r="V180" s="308">
        <v>7</v>
      </c>
      <c r="W180" s="75" t="s">
        <v>4</v>
      </c>
      <c r="X180" s="157" t="s">
        <v>672</v>
      </c>
      <c r="Y180" s="157">
        <v>0</v>
      </c>
      <c r="Z180" s="157">
        <v>0</v>
      </c>
      <c r="AA180" s="157">
        <f t="shared" ref="AA180" si="228">IF(X180="아이템",IFERROR(VLOOKUP(Y180,Ref_아이템테이블_List,5,FALSE),"없는 아이템"),IF(X180="동료",IFERROR(VLOOKUP(Y180,Ref_동료테이블_List,5,FALSE),"없는 동료"),))</f>
        <v>0</v>
      </c>
      <c r="AB180" s="75" t="s">
        <v>672</v>
      </c>
      <c r="AC180" s="75">
        <v>0</v>
      </c>
      <c r="AD180" s="75">
        <v>0</v>
      </c>
      <c r="AE180" s="75">
        <f t="shared" si="227"/>
        <v>0</v>
      </c>
    </row>
    <row r="181" spans="1:31" x14ac:dyDescent="0.3">
      <c r="A181" s="283">
        <f t="shared" si="100"/>
        <v>180</v>
      </c>
      <c r="B181" s="83">
        <f>COUNTIF($N$1:N180,2)+1</f>
        <v>38</v>
      </c>
      <c r="C181" s="75" t="e">
        <f>VLOOKUP(B181,#REF!,3)</f>
        <v>#REF!</v>
      </c>
      <c r="D181" s="193" t="e">
        <f>VLOOKUP(B181,#REF!,5)</f>
        <v>#REF!</v>
      </c>
      <c r="E181" s="193" t="str" cm="1">
        <f t="array" ref="E181">IFERROR(INDEX(Ref_경험치테이블_List,MATCH(F181,Ref_경험치테이블_직업경험치,1)+1,1),1) &amp; " (" &amp;
IFERROR(ROUND((F181-INDEX(Ref_경험치테이블_List,MATCH(F181,Ref_경험치테이블_직업경험치,1),2))/(INDEX(Ref_경험치테이블_List,MATCH(F181,Ref_경험치테이블_직업경험치,1)+1,2)-INDEX(Ref_경험치테이블_List,MATCH(F181,Ref_경험치테이블_직업경험치,1),2)),2)*100,0)
&amp;"%)"</f>
        <v>77 (44%)</v>
      </c>
      <c r="F181" s="181">
        <f t="shared" si="170"/>
        <v>43022445</v>
      </c>
      <c r="G181" s="285">
        <f t="shared" si="205"/>
        <v>2065500</v>
      </c>
      <c r="H181" s="165">
        <v>0</v>
      </c>
      <c r="I181" s="213" t="str" cm="1">
        <f t="array" ref="I181">IFERROR(INDEX(Ref_경험치테이블_List,MATCH(J181,Ref_경험치테이블_일반경험치,1)+1,1),1)&amp;" ("&amp;
IFERROR(ROUND((J181-INDEX(Ref_경험치테이블_List,MATCH(J181,Ref_경험치테이블_일반경험치,1),3))/(INDEX(Ref_경험치테이블_List,MATCH(J181,Ref_경험치테이블_일반경험치,1)+1,3)-INDEX(Ref_경험치테이블_List,MATCH(J181,Ref_경험치테이블_일반경험치,1),3)),2)*100,0)
&amp;"%)"</f>
        <v>61 (49%)</v>
      </c>
      <c r="J181" s="214">
        <f t="shared" si="171"/>
        <v>4892000</v>
      </c>
      <c r="K181" s="223">
        <f t="shared" si="215"/>
        <v>67000</v>
      </c>
      <c r="M181" s="77" t="s">
        <v>2466</v>
      </c>
      <c r="N181" s="77">
        <v>65</v>
      </c>
      <c r="O181" s="150" t="str">
        <f t="shared" ref="O181" si="229">IFERROR(INDEX(퀘스트타입_List,MATCH(N181,퀘스트타입_Row,0),3),)</f>
        <v>특정 필드에서 MVP 처치 횟수</v>
      </c>
      <c r="P181" s="138" t="str">
        <f t="shared" ref="P181" si="230">IFERROR(INDEX(퀘스트타입_List,MATCH(N181,퀘스트타입_Row,0),4),)&amp;" / "&amp;IFERROR(INDEX(퀘스트타입_List,MATCH(N181,퀘스트타입_Row,0),5),)</f>
        <v>stage id / count</v>
      </c>
      <c r="Q181" s="77">
        <f>B181</f>
        <v>38</v>
      </c>
      <c r="R181" s="157">
        <f t="shared" si="102"/>
        <v>0</v>
      </c>
      <c r="S181" s="149">
        <v>7</v>
      </c>
      <c r="T181" s="157" t="str">
        <f t="shared" ref="T181" si="231">IF(OR(N181=2,N181=42,N181=65,N181=14),"모험","-")</f>
        <v>모험</v>
      </c>
      <c r="U181" s="161" t="str">
        <f t="shared" ref="U181" si="232">INDEX(퀘스트_shortcut_type_List,MATCH(T181,퀘스트_shortcut_type_name,0),2)&amp;" / "&amp;INDEX(퀘스트_shortcut_type_List,MATCH(T181,퀘스트_shortcut_type_name,0),3)</f>
        <v>모험 / 스테이지 id</v>
      </c>
      <c r="V181" s="157">
        <f t="shared" si="220"/>
        <v>38</v>
      </c>
      <c r="W181" s="75" t="s">
        <v>4</v>
      </c>
      <c r="X181" s="157" t="s">
        <v>672</v>
      </c>
      <c r="Y181" s="157">
        <v>0</v>
      </c>
      <c r="Z181" s="157">
        <v>0</v>
      </c>
      <c r="AA181" s="157">
        <f t="shared" ref="AA181:AA182" si="233">IF(X181="아이템",IFERROR(VLOOKUP(Y181,Ref_아이템테이블_List,5,FALSE),"없는 아이템"),IF(X181="동료",IFERROR(VLOOKUP(Y181,Ref_동료테이블_List,5,FALSE),"없는 동료"),))</f>
        <v>0</v>
      </c>
      <c r="AB181" s="75" t="s">
        <v>672</v>
      </c>
      <c r="AC181" s="75">
        <v>0</v>
      </c>
      <c r="AD181" s="75">
        <v>0</v>
      </c>
      <c r="AE181" s="75">
        <f t="shared" ref="AE181" si="234">IF(AB181="아이템",IFERROR(VLOOKUP(AC181,Ref_아이템테이블_List,5,FALSE),"없는 아이템"),IF(AB181="동료",IFERROR(VLOOKUP(AC181,Ref_동료테이블_List,5,FALSE),"없는 동료"),))</f>
        <v>0</v>
      </c>
    </row>
    <row r="182" spans="1:31" x14ac:dyDescent="0.3">
      <c r="A182" s="283">
        <f t="shared" si="100"/>
        <v>181</v>
      </c>
      <c r="B182" s="83">
        <f>COUNTIF($N$1:N181,2)+1</f>
        <v>38</v>
      </c>
      <c r="C182" s="75" t="e">
        <f>VLOOKUP(B182,#REF!,3)</f>
        <v>#REF!</v>
      </c>
      <c r="D182" s="193" t="e">
        <f>VLOOKUP(B182,#REF!,5)</f>
        <v>#REF!</v>
      </c>
      <c r="E182" s="193" t="str" cm="1">
        <f t="array" ref="E182">IFERROR(INDEX(Ref_경험치테이블_List,MATCH(F182,Ref_경험치테이블_직업경험치,1)+1,1),1) &amp; " (" &amp;
IFERROR(ROUND((F182-INDEX(Ref_경험치테이블_List,MATCH(F182,Ref_경험치테이블_직업경험치,1),2))/(INDEX(Ref_경험치테이블_List,MATCH(F182,Ref_경험치테이블_직업경험치,1)+1,2)-INDEX(Ref_경험치테이블_List,MATCH(F182,Ref_경험치테이블_직업경험치,1),2)),2)*100,0)
&amp;"%)"</f>
        <v>77 (88%)</v>
      </c>
      <c r="F182" s="181">
        <f t="shared" si="170"/>
        <v>45378445</v>
      </c>
      <c r="G182" s="285">
        <f>G181+((ROW()-1)*500)</f>
        <v>2156000</v>
      </c>
      <c r="H182" s="165">
        <v>200000</v>
      </c>
      <c r="I182" s="213" t="str" cm="1">
        <f t="array" ref="I182">IFERROR(INDEX(Ref_경험치테이블_List,MATCH(J182,Ref_경험치테이블_일반경험치,1)+1,1),1)&amp;" ("&amp;
IFERROR(ROUND((J182-INDEX(Ref_경험치테이블_List,MATCH(J182,Ref_경험치테이블_일반경험치,1),3))/(INDEX(Ref_경험치테이블_List,MATCH(J182,Ref_경험치테이블_일반경험치,1)+1,3)-INDEX(Ref_경험치테이블_List,MATCH(J182,Ref_경험치테이블_일반경험치,1),3)),2)*100,0)
&amp;"%)"</f>
        <v>61 (60%)</v>
      </c>
      <c r="J182" s="214">
        <f t="shared" si="171"/>
        <v>4961000</v>
      </c>
      <c r="K182" s="223">
        <f t="shared" si="215"/>
        <v>69000</v>
      </c>
      <c r="M182" s="77" t="s">
        <v>10280</v>
      </c>
      <c r="N182" s="77">
        <v>2</v>
      </c>
      <c r="O182" s="150" t="str">
        <f t="shared" ref="O182" si="235">IFERROR(INDEX(퀘스트타입_List,MATCH(N182,퀘스트타입_Row,0),3),)</f>
        <v>특정 몬스터 처치 수</v>
      </c>
      <c r="P182" s="138" t="str">
        <f t="shared" ref="P182" si="236">IFERROR(INDEX(퀘스트타입_List,MATCH(N182,퀘스트타입_Row,0),4),)&amp;" / "&amp;IFERROR(INDEX(퀘스트타입_List,MATCH(N182,퀘스트타입_Row,0),5),)</f>
        <v>monster_id / count</v>
      </c>
      <c r="Q182" s="151">
        <f>IF(N182=2,INDEX(Ref_스테이지테이블_List,MATCH(B182,Ref_스테이지테이블_Row,0),9),IF(N182=42,INDEX(Ref_몬스터테이블_List,MATCH(INDEX(Ref_스테이지테이블_List,MATCH(B182,Ref_스테이지테이블_Row,0),30),Ref_몬스터테이블_Row,0),4),IF(N182=14,INDEX(Ref_스테이지테이블_List,MATCH(B182,Ref_스테이지테이블_Row,0),38),"문제있")))</f>
        <v>54044</v>
      </c>
      <c r="R182" s="157">
        <f t="shared" si="102"/>
        <v>0</v>
      </c>
      <c r="S182" s="149">
        <f>IF(N182=42,INDEX(Ref!$GK$1:$GN$73,MATCH(B182,Ref!$GK$1:$GK$73,0),MATCH(R182,Ref!$GK$1:$GN$1,0)),IF(N182=65,QUOTIENT(B182,12)+1,IF(N182=2,1,0)))</f>
        <v>1</v>
      </c>
      <c r="T182" s="157" t="str">
        <f t="shared" ref="T182" si="237">IF(OR(N182=2,N182=42,N182=65,N182=14),"모험","-")</f>
        <v>모험</v>
      </c>
      <c r="U182" s="161" t="str">
        <f t="shared" ref="U182" si="238">INDEX(퀘스트_shortcut_type_List,MATCH(T182,퀘스트_shortcut_type_name,0),2)&amp;" / "&amp;INDEX(퀘스트_shortcut_type_List,MATCH(T182,퀘스트_shortcut_type_name,0),3)</f>
        <v>모험 / 스테이지 id</v>
      </c>
      <c r="V182" s="157">
        <f t="shared" si="220"/>
        <v>38</v>
      </c>
      <c r="W182" s="75" t="s">
        <v>4</v>
      </c>
      <c r="X182" s="157" t="s">
        <v>3322</v>
      </c>
      <c r="Y182" s="157">
        <v>1</v>
      </c>
      <c r="Z182" s="157">
        <v>0</v>
      </c>
      <c r="AA182" s="157">
        <f t="shared" si="233"/>
        <v>0</v>
      </c>
      <c r="AB182" s="75" t="s">
        <v>672</v>
      </c>
      <c r="AC182" s="75">
        <v>0</v>
      </c>
      <c r="AD182" s="75">
        <v>0</v>
      </c>
      <c r="AE182" s="75">
        <f t="shared" ref="AE182" si="239">IF(AB182="아이템",IFERROR(VLOOKUP(AC182,Ref_아이템테이블_List,5,FALSE),"없는 아이템"),IF(AB182="동료",IFERROR(VLOOKUP(AC182,Ref_동료테이블_List,5,FALSE),"없는 동료"),))</f>
        <v>0</v>
      </c>
    </row>
    <row r="183" spans="1:31" x14ac:dyDescent="0.3">
      <c r="A183" s="283">
        <f t="shared" si="100"/>
        <v>182</v>
      </c>
      <c r="B183" s="83">
        <f>COUNTIF($N$1:N182,2)+1</f>
        <v>39</v>
      </c>
      <c r="C183" s="75" t="e">
        <f>VLOOKUP(B183,#REF!,3)</f>
        <v>#REF!</v>
      </c>
      <c r="D183" s="193" t="e">
        <f>VLOOKUP(B183,#REF!,5)</f>
        <v>#REF!</v>
      </c>
      <c r="E183" s="193" t="str" cm="1">
        <f t="array" ref="E183">IFERROR(INDEX(Ref_경험치테이블_List,MATCH(F183,Ref_경험치테이블_직업경험치,1)+1,1),1) &amp; " (" &amp;
IFERROR(ROUND((F183-INDEX(Ref_경험치테이블_List,MATCH(F183,Ref_경험치테이블_직업경험치,1),2))/(INDEX(Ref_경험치테이블_List,MATCH(F183,Ref_경험치테이블_직업경험치,1)+1,2)-INDEX(Ref_경험치테이블_List,MATCH(F183,Ref_경험치테이블_직업경험치,1),2)),2)*100,0)
&amp;"%)"</f>
        <v>78 (29%)</v>
      </c>
      <c r="F183" s="181">
        <f t="shared" si="170"/>
        <v>47625445</v>
      </c>
      <c r="G183" s="285">
        <f t="shared" ref="G183:G188" si="240">G182+((ROW()-1)*500)</f>
        <v>2247000</v>
      </c>
      <c r="H183" s="165">
        <v>0</v>
      </c>
      <c r="I183" s="213" t="str" cm="1">
        <f t="array" ref="I183">IFERROR(INDEX(Ref_경험치테이블_List,MATCH(J183,Ref_경험치테이블_일반경험치,1)+1,1),1)&amp;" ("&amp;
IFERROR(ROUND((J183-INDEX(Ref_경험치테이블_List,MATCH(J183,Ref_경험치테이블_일반경험치,1),3))/(INDEX(Ref_경험치테이블_List,MATCH(J183,Ref_경험치테이블_일반경험치,1)+1,3)-INDEX(Ref_경험치테이블_List,MATCH(J183,Ref_경험치테이블_일반경험치,1),3)),2)*100,0)
&amp;"%)"</f>
        <v>61 (70%)</v>
      </c>
      <c r="J183" s="214">
        <f t="shared" si="171"/>
        <v>5032000</v>
      </c>
      <c r="K183" s="223">
        <f t="shared" si="215"/>
        <v>71000</v>
      </c>
      <c r="L183" s="155">
        <v>3</v>
      </c>
      <c r="M183" s="77" t="s">
        <v>10281</v>
      </c>
      <c r="N183" s="77">
        <v>42</v>
      </c>
      <c r="O183" s="150" t="str">
        <f t="shared" ref="O183" si="241">IFERROR(INDEX(퀘스트타입_List,MATCH(N183,퀘스트타입_Row,0),3),)</f>
        <v>특정 몬스터 그룹 처치 수</v>
      </c>
      <c r="P183" s="138" t="str">
        <f t="shared" ref="P183" si="242">IFERROR(INDEX(퀘스트타입_List,MATCH(N183,퀘스트타입_Row,0),4),)&amp;" / "&amp;IFERROR(INDEX(퀘스트타입_List,MATCH(N183,퀘스트타입_Row,0),5),)</f>
        <v>monster_group / count</v>
      </c>
      <c r="Q183" s="151">
        <f>IF(N183=2,INDEX(Ref_스테이지테이블_List,MATCH(B183,Ref_스테이지테이블_Row,0),9),IF(N183=42,INDEX(Ref_몬스터테이블_List,MATCH(INDEX(Ref_스테이지테이블_List,MATCH(B183,Ref_스테이지테이블_Row,0),30),Ref_몬스터테이블_Row,0),4),IF(N183=14,INDEX(Ref_스테이지테이블_List,MATCH(B183,Ref_스테이지테이블_Row,0),38),IF(N183=65,B183,"문제있"))))</f>
        <v>45</v>
      </c>
      <c r="R183" s="157" t="str">
        <f t="shared" si="102"/>
        <v>소형</v>
      </c>
      <c r="S183" s="182">
        <f>INDEX(Ref!$GK$1:$GN$73,MATCH(B183,Ref!$GK$1:$GK$73,0),MATCH(R183,Ref!$GK$1:$GN$1,0))</f>
        <v>2200</v>
      </c>
      <c r="T183" s="157" t="str">
        <f t="shared" ref="T183" si="243">IF(OR(N183=2,N183=42,N183=65,N183=14),"모험","-")</f>
        <v>모험</v>
      </c>
      <c r="U183" s="161" t="str">
        <f t="shared" ref="U183" si="244">INDEX(퀘스트_shortcut_type_List,MATCH(T183,퀘스트_shortcut_type_name,0),2)&amp;" / "&amp;INDEX(퀘스트_shortcut_type_List,MATCH(T183,퀘스트_shortcut_type_name,0),3)</f>
        <v>모험 / 스테이지 id</v>
      </c>
      <c r="V183" s="157">
        <f t="shared" si="220"/>
        <v>39</v>
      </c>
      <c r="W183" s="75" t="s">
        <v>4</v>
      </c>
      <c r="X183" s="157" t="s">
        <v>10195</v>
      </c>
      <c r="Y183" s="157">
        <f>400000/8*3</f>
        <v>150000</v>
      </c>
      <c r="Z183" s="157">
        <v>0</v>
      </c>
      <c r="AA183" s="157">
        <f t="shared" ref="AA183" si="245">IF(X183="아이템",IFERROR(VLOOKUP(Y183,Ref_아이템테이블_List,5,FALSE),"없는 아이템"),IF(X183="동료",IFERROR(VLOOKUP(Y183,Ref_동료테이블_List,5,FALSE),"없는 동료"),))</f>
        <v>0</v>
      </c>
      <c r="AB183" s="75" t="s">
        <v>672</v>
      </c>
      <c r="AC183" s="75">
        <v>0</v>
      </c>
      <c r="AD183" s="75">
        <v>0</v>
      </c>
      <c r="AE183" s="75">
        <f t="shared" ref="AE183" si="246">IF(AB183="아이템",IFERROR(VLOOKUP(AC183,Ref_아이템테이블_List,5,FALSE),"없는 아이템"),IF(AB183="동료",IFERROR(VLOOKUP(AC183,Ref_동료테이블_List,5,FALSE),"없는 동료"),))</f>
        <v>0</v>
      </c>
    </row>
    <row r="184" spans="1:31" x14ac:dyDescent="0.3">
      <c r="A184" s="283">
        <f t="shared" si="100"/>
        <v>183</v>
      </c>
      <c r="B184" s="83">
        <f>COUNTIF($N$1:N183,2)+1</f>
        <v>39</v>
      </c>
      <c r="C184" s="75" t="e">
        <f>VLOOKUP(B184,#REF!,3)</f>
        <v>#REF!</v>
      </c>
      <c r="D184" s="193" t="e">
        <f>VLOOKUP(B184,#REF!,5)</f>
        <v>#REF!</v>
      </c>
      <c r="E184" s="193" t="str" cm="1">
        <f t="array" ref="E184">IFERROR(INDEX(Ref_경험치테이블_List,MATCH(F184,Ref_경험치테이블_직업경험치,1)+1,1),1) &amp; " (" &amp;
IFERROR(ROUND((F184-INDEX(Ref_경험치테이블_List,MATCH(F184,Ref_경험치테이블_직업경험치,1),2))/(INDEX(Ref_경험치테이블_List,MATCH(F184,Ref_경험치테이블_직업경험치,1)+1,2)-INDEX(Ref_경험치테이블_List,MATCH(F184,Ref_경험치테이블_직업경험치,1),2)),2)*100,0)
&amp;"%)"</f>
        <v>78 (71%)</v>
      </c>
      <c r="F184" s="181">
        <f t="shared" si="170"/>
        <v>49963945</v>
      </c>
      <c r="G184" s="285">
        <f t="shared" si="240"/>
        <v>2338500</v>
      </c>
      <c r="H184" s="165">
        <v>0</v>
      </c>
      <c r="I184" s="213" t="str" cm="1">
        <f t="array" ref="I184">IFERROR(INDEX(Ref_경험치테이블_List,MATCH(J184,Ref_경험치테이블_일반경험치,1)+1,1),1)&amp;" ("&amp;
IFERROR(ROUND((J184-INDEX(Ref_경험치테이블_List,MATCH(J184,Ref_경험치테이블_일반경험치,1),3))/(INDEX(Ref_경험치테이블_List,MATCH(J184,Ref_경험치테이블_일반경험치,1)+1,3)-INDEX(Ref_경험치테이블_List,MATCH(J184,Ref_경험치테이블_일반경험치,1),3)),2)*100,0)
&amp;"%)"</f>
        <v>61 (82%)</v>
      </c>
      <c r="J184" s="214">
        <f t="shared" si="171"/>
        <v>5105000</v>
      </c>
      <c r="K184" s="223">
        <f t="shared" si="215"/>
        <v>73000</v>
      </c>
      <c r="L184" s="155" t="s">
        <v>10311</v>
      </c>
      <c r="M184" s="77" t="s">
        <v>2854</v>
      </c>
      <c r="N184" s="77">
        <v>81</v>
      </c>
      <c r="O184" s="150" t="str">
        <f t="shared" ref="O184" si="247">IFERROR(INDEX(퀘스트타입_List,MATCH(N184,퀘스트타입_Row,0),3),)</f>
        <v>5랭크 장비 강화도 도달</v>
      </c>
      <c r="P184" s="138" t="str">
        <f t="shared" ref="P184" si="248">IFERROR(INDEX(퀘스트타입_List,MATCH(N184,퀘스트타입_Row,0),4),)&amp;" / "&amp;IFERROR(INDEX(퀘스트타입_List,MATCH(N184,퀘스트타입_Row,0),5),)</f>
        <v>level / count(1)</v>
      </c>
      <c r="Q184" s="77">
        <v>35</v>
      </c>
      <c r="R184" s="157">
        <f t="shared" si="102"/>
        <v>0</v>
      </c>
      <c r="S184" s="149">
        <v>1</v>
      </c>
      <c r="T184" s="157" t="s">
        <v>2879</v>
      </c>
      <c r="U184" s="161" t="str">
        <f t="shared" ref="U184" si="249">INDEX(퀘스트_shortcut_type_List,MATCH(T184,퀘스트_shortcut_type_name,0),2)&amp;" / "&amp;INDEX(퀘스트_shortcut_type_List,MATCH(T184,퀘스트_shortcut_type_name,0),3)</f>
        <v>가방 / 0(장비), 1(카드), 2(재료), 3(소비), 4(상자)</v>
      </c>
      <c r="V184" s="157">
        <f t="shared" si="220"/>
        <v>0</v>
      </c>
      <c r="W184" s="75" t="s">
        <v>4</v>
      </c>
      <c r="X184" s="157" t="s">
        <v>10195</v>
      </c>
      <c r="Y184" s="157">
        <f>400000/8*5</f>
        <v>250000</v>
      </c>
      <c r="Z184" s="157">
        <v>0</v>
      </c>
      <c r="AA184" s="157">
        <f t="shared" ref="AA184" si="250">IF(X184="아이템",IFERROR(VLOOKUP(Y184,Ref_아이템테이블_List,5,FALSE),"없는 아이템"),IF(X184="동료",IFERROR(VLOOKUP(Y184,Ref_동료테이블_List,5,FALSE),"없는 동료"),))</f>
        <v>0</v>
      </c>
      <c r="AB184" s="75" t="s">
        <v>672</v>
      </c>
      <c r="AC184" s="75">
        <v>0</v>
      </c>
      <c r="AD184" s="75">
        <v>0</v>
      </c>
      <c r="AE184" s="75">
        <f t="shared" ref="AE184" si="251">IF(AB184="아이템",IFERROR(VLOOKUP(AC184,Ref_아이템테이블_List,5,FALSE),"없는 아이템"),IF(AB184="동료",IFERROR(VLOOKUP(AC184,Ref_동료테이블_List,5,FALSE),"없는 동료"),))</f>
        <v>0</v>
      </c>
    </row>
    <row r="185" spans="1:31" x14ac:dyDescent="0.3">
      <c r="A185" s="283">
        <f t="shared" si="100"/>
        <v>184</v>
      </c>
      <c r="B185" s="83">
        <f>COUNTIF($N$1:N184,2)+1</f>
        <v>39</v>
      </c>
      <c r="C185" s="75" t="e">
        <f>VLOOKUP(B185,#REF!,3)</f>
        <v>#REF!</v>
      </c>
      <c r="D185" s="193" t="e">
        <f>VLOOKUP(B185,#REF!,5)</f>
        <v>#REF!</v>
      </c>
      <c r="E185" s="193" t="str" cm="1">
        <f t="array" ref="E185">IFERROR(INDEX(Ref_경험치테이블_List,MATCH(F185,Ref_경험치테이블_직업경험치,1)+1,1),1) &amp; " (" &amp;
IFERROR(ROUND((F185-INDEX(Ref_경험치테이블_List,MATCH(F185,Ref_경험치테이블_직업경험치,1),2))/(INDEX(Ref_경험치테이블_List,MATCH(F185,Ref_경험치테이블_직업경험치,1)+1,2)-INDEX(Ref_경험치테이블_List,MATCH(F185,Ref_경험치테이블_직업경험치,1),2)),2)*100,0)
&amp;"%)"</f>
        <v>79 (14%)</v>
      </c>
      <c r="F185" s="181">
        <f t="shared" si="170"/>
        <v>52394445</v>
      </c>
      <c r="G185" s="285">
        <f t="shared" si="240"/>
        <v>2430500</v>
      </c>
      <c r="H185" s="165">
        <v>0</v>
      </c>
      <c r="I185" s="213" t="str" cm="1">
        <f t="array" ref="I185">IFERROR(INDEX(Ref_경험치테이블_List,MATCH(J185,Ref_경험치테이블_일반경험치,1)+1,1),1)&amp;" ("&amp;
IFERROR(ROUND((J185-INDEX(Ref_경험치테이블_List,MATCH(J185,Ref_경험치테이블_일반경험치,1),3))/(INDEX(Ref_경험치테이블_List,MATCH(J185,Ref_경험치테이블_일반경험치,1)+1,3)-INDEX(Ref_경험치테이블_List,MATCH(J185,Ref_경험치테이블_일반경험치,1),3)),2)*100,0)
&amp;"%)"</f>
        <v>61 (93%)</v>
      </c>
      <c r="J185" s="214">
        <f t="shared" si="171"/>
        <v>5180000</v>
      </c>
      <c r="K185" s="223">
        <f t="shared" si="215"/>
        <v>75000</v>
      </c>
      <c r="M185" s="77" t="s">
        <v>2466</v>
      </c>
      <c r="N185" s="77">
        <v>65</v>
      </c>
      <c r="O185" s="150" t="str">
        <f t="shared" ref="O185" si="252">IFERROR(INDEX(퀘스트타입_List,MATCH(N185,퀘스트타입_Row,0),3),)</f>
        <v>특정 필드에서 MVP 처치 횟수</v>
      </c>
      <c r="P185" s="138" t="str">
        <f t="shared" ref="P185" si="253">IFERROR(INDEX(퀘스트타입_List,MATCH(N185,퀘스트타입_Row,0),4),)&amp;" / "&amp;IFERROR(INDEX(퀘스트타입_List,MATCH(N185,퀘스트타입_Row,0),5),)</f>
        <v>stage id / count</v>
      </c>
      <c r="Q185" s="151">
        <f>IF(N185=2,INDEX(Ref_스테이지테이블_List,MATCH(B185,Ref_스테이지테이블_Row,0),9),IF(N185=42,INDEX(Ref_몬스터테이블_List,MATCH(INDEX(Ref_스테이지테이블_List,MATCH(B185,Ref_스테이지테이블_Row,0),30),Ref_몬스터테이블_Row,0),4),IF(N185=14,INDEX(Ref_스테이지테이블_List,MATCH(B185,Ref_스테이지테이블_Row,0),38),IF(N185=65,B185,"문제있"))))</f>
        <v>39</v>
      </c>
      <c r="R185" s="157">
        <f t="shared" si="102"/>
        <v>0</v>
      </c>
      <c r="S185" s="149">
        <v>7</v>
      </c>
      <c r="T185" s="157" t="str">
        <f t="shared" ref="T185" si="254">IF(OR(N185=2,N185=42,N185=65,N185=14),"모험","-")</f>
        <v>모험</v>
      </c>
      <c r="U185" s="161" t="str">
        <f t="shared" ref="U185" si="255">INDEX(퀘스트_shortcut_type_List,MATCH(T185,퀘스트_shortcut_type_name,0),2)&amp;" / "&amp;INDEX(퀘스트_shortcut_type_List,MATCH(T185,퀘스트_shortcut_type_name,0),3)</f>
        <v>모험 / 스테이지 id</v>
      </c>
      <c r="V185" s="157">
        <f t="shared" si="220"/>
        <v>39</v>
      </c>
      <c r="W185" s="75" t="s">
        <v>4</v>
      </c>
      <c r="X185" s="157" t="s">
        <v>672</v>
      </c>
      <c r="Y185" s="157">
        <v>0</v>
      </c>
      <c r="Z185" s="157">
        <v>0</v>
      </c>
      <c r="AA185" s="157">
        <f t="shared" ref="AA185" si="256">IF(X185="아이템",IFERROR(VLOOKUP(Y185,Ref_아이템테이블_List,5,FALSE),"없는 아이템"),IF(X185="동료",IFERROR(VLOOKUP(Y185,Ref_동료테이블_List,5,FALSE),"없는 동료"),))</f>
        <v>0</v>
      </c>
      <c r="AB185" s="75" t="s">
        <v>672</v>
      </c>
      <c r="AC185" s="75">
        <v>0</v>
      </c>
      <c r="AD185" s="75">
        <v>0</v>
      </c>
      <c r="AE185" s="75">
        <f t="shared" ref="AE185" si="257">IF(AB185="아이템",IFERROR(VLOOKUP(AC185,Ref_아이템테이블_List,5,FALSE),"없는 아이템"),IF(AB185="동료",IFERROR(VLOOKUP(AC185,Ref_동료테이블_List,5,FALSE),"없는 동료"),))</f>
        <v>0</v>
      </c>
    </row>
    <row r="186" spans="1:31" x14ac:dyDescent="0.3">
      <c r="A186" s="283">
        <f t="shared" si="100"/>
        <v>185</v>
      </c>
      <c r="B186" s="83">
        <f>COUNTIF($N$1:N185,2)+1</f>
        <v>39</v>
      </c>
      <c r="C186" s="75" t="e">
        <f>VLOOKUP(B186,#REF!,3)</f>
        <v>#REF!</v>
      </c>
      <c r="D186" s="193" t="e">
        <f>VLOOKUP(B186,#REF!,5)</f>
        <v>#REF!</v>
      </c>
      <c r="E186" s="193" t="str" cm="1">
        <f t="array" ref="E186">IFERROR(INDEX(Ref_경험치테이블_List,MATCH(F186,Ref_경험치테이블_직업경험치,1)+1,1),1) &amp; " (" &amp;
IFERROR(ROUND((F186-INDEX(Ref_경험치테이블_List,MATCH(F186,Ref_경험치테이블_직업경험치,1),2))/(INDEX(Ref_경험치테이블_List,MATCH(F186,Ref_경험치테이블_직업경험치,1)+1,2)-INDEX(Ref_경험치테이블_List,MATCH(F186,Ref_경험치테이블_직업경험치,1),2)),2)*100,0)
&amp;"%)"</f>
        <v>79 (62%)</v>
      </c>
      <c r="F186" s="181">
        <f t="shared" si="170"/>
        <v>55217445</v>
      </c>
      <c r="G186" s="285">
        <f t="shared" si="240"/>
        <v>2523000</v>
      </c>
      <c r="H186" s="165">
        <v>300000</v>
      </c>
      <c r="I186" s="213" t="str" cm="1">
        <f t="array" ref="I186">IFERROR(INDEX(Ref_경험치테이블_List,MATCH(J186,Ref_경험치테이블_일반경험치,1)+1,1),1)&amp;" ("&amp;
IFERROR(ROUND((J186-INDEX(Ref_경험치테이블_List,MATCH(J186,Ref_경험치테이블_일반경험치,1),3))/(INDEX(Ref_경험치테이블_List,MATCH(J186,Ref_경험치테이블_일반경험치,1)+1,3)-INDEX(Ref_경험치테이블_List,MATCH(J186,Ref_경험치테이블_일반경험치,1),3)),2)*100,0)
&amp;"%)"</f>
        <v>62 (4%)</v>
      </c>
      <c r="J186" s="214">
        <f t="shared" si="171"/>
        <v>5257000</v>
      </c>
      <c r="K186" s="223">
        <f t="shared" si="215"/>
        <v>77000</v>
      </c>
      <c r="M186" s="77" t="s">
        <v>10282</v>
      </c>
      <c r="N186" s="77">
        <v>2</v>
      </c>
      <c r="O186" s="150" t="str">
        <f t="shared" ref="O186" si="258">IFERROR(INDEX(퀘스트타입_List,MATCH(N186,퀘스트타입_Row,0),3),)</f>
        <v>특정 몬스터 처치 수</v>
      </c>
      <c r="P186" s="138" t="str">
        <f t="shared" ref="P186" si="259">IFERROR(INDEX(퀘스트타입_List,MATCH(N186,퀘스트타입_Row,0),4),)&amp;" / "&amp;IFERROR(INDEX(퀘스트타입_List,MATCH(N186,퀘스트타입_Row,0),5),)</f>
        <v>monster_id / count</v>
      </c>
      <c r="Q186" s="151">
        <f>IF(N186=2,INDEX(Ref_스테이지테이블_List,MATCH(B186,Ref_스테이지테이블_Row,0),9),IF(N186=42,INDEX(Ref_몬스터테이블_List,MATCH(INDEX(Ref_스테이지테이블_List,MATCH(B186,Ref_스테이지테이블_Row,0),30),Ref_몬스터테이블_Row,0),4),IF(N186=14,INDEX(Ref_스테이지테이블_List,MATCH(B186,Ref_스테이지테이블_Row,0),38),"문제있")))</f>
        <v>54045</v>
      </c>
      <c r="R186" s="157">
        <f t="shared" si="102"/>
        <v>0</v>
      </c>
      <c r="S186" s="149">
        <f>IF(N186=42,INDEX(Ref!$GK$1:$GN$73,MATCH(B186,Ref!$GK$1:$GK$73,0),MATCH(R186,Ref!$GK$1:$GN$1,0)),IF(N186=65,QUOTIENT(B186,12)+1,IF(N186=2,1,0)))</f>
        <v>1</v>
      </c>
      <c r="T186" s="157" t="str">
        <f t="shared" ref="T186" si="260">IF(OR(N186=2,N186=42,N186=65,N186=14),"모험","-")</f>
        <v>모험</v>
      </c>
      <c r="U186" s="161" t="str">
        <f t="shared" ref="U186" si="261">INDEX(퀘스트_shortcut_type_List,MATCH(T186,퀘스트_shortcut_type_name,0),2)&amp;" / "&amp;INDEX(퀘스트_shortcut_type_List,MATCH(T186,퀘스트_shortcut_type_name,0),3)</f>
        <v>모험 / 스테이지 id</v>
      </c>
      <c r="V186" s="157">
        <f t="shared" si="220"/>
        <v>39</v>
      </c>
      <c r="W186" s="75" t="s">
        <v>4</v>
      </c>
      <c r="X186" s="157" t="s">
        <v>672</v>
      </c>
      <c r="Y186" s="157">
        <v>0</v>
      </c>
      <c r="Z186" s="157">
        <v>0</v>
      </c>
      <c r="AA186" s="157">
        <f t="shared" ref="AA186:AA187" si="262">IF(X186="아이템",IFERROR(VLOOKUP(Y186,Ref_아이템테이블_List,5,FALSE),"없는 아이템"),IF(X186="동료",IFERROR(VLOOKUP(Y186,Ref_동료테이블_List,5,FALSE),"없는 동료"),))</f>
        <v>0</v>
      </c>
      <c r="AB186" s="75" t="s">
        <v>672</v>
      </c>
      <c r="AC186" s="75">
        <v>0</v>
      </c>
      <c r="AD186" s="75">
        <v>0</v>
      </c>
      <c r="AE186" s="75">
        <f t="shared" ref="AE186" si="263">IF(AB186="아이템",IFERROR(VLOOKUP(AC186,Ref_아이템테이블_List,5,FALSE),"없는 아이템"),IF(AB186="동료",IFERROR(VLOOKUP(AC186,Ref_동료테이블_List,5,FALSE),"없는 동료"),))</f>
        <v>0</v>
      </c>
    </row>
    <row r="187" spans="1:31" x14ac:dyDescent="0.3">
      <c r="A187" s="283">
        <f t="shared" si="100"/>
        <v>186</v>
      </c>
      <c r="B187" s="83">
        <f>COUNTIF($N$1:N186,2)+1</f>
        <v>40</v>
      </c>
      <c r="C187" s="75" t="e">
        <f>VLOOKUP(B187,#REF!,3)</f>
        <v>#REF!</v>
      </c>
      <c r="D187" s="193" t="e">
        <f>VLOOKUP(B187,#REF!,5)</f>
        <v>#REF!</v>
      </c>
      <c r="E187" s="193" t="str" cm="1">
        <f t="array" ref="E187">IFERROR(INDEX(Ref_경험치테이블_List,MATCH(F187,Ref_경험치테이블_직업경험치,1)+1,1),1) &amp; " (" &amp;
IFERROR(ROUND((F187-INDEX(Ref_경험치테이블_List,MATCH(F187,Ref_경험치테이블_직업경험치,1),2))/(INDEX(Ref_경험치테이블_List,MATCH(F187,Ref_경험치테이블_직업경험치,1)+1,2)-INDEX(Ref_경험치테이블_List,MATCH(F187,Ref_경험치테이블_직업경험치,1),2)),2)*100,0)
&amp;"%)"</f>
        <v>80 (4%)</v>
      </c>
      <c r="F187" s="181">
        <f t="shared" si="170"/>
        <v>57833445</v>
      </c>
      <c r="G187" s="285">
        <f t="shared" si="240"/>
        <v>2616000</v>
      </c>
      <c r="H187" s="165">
        <v>0</v>
      </c>
      <c r="I187" s="213" t="str" cm="1">
        <f t="array" ref="I187">IFERROR(INDEX(Ref_경험치테이블_List,MATCH(J187,Ref_경험치테이블_일반경험치,1)+1,1),1)&amp;" ("&amp;
IFERROR(ROUND((J187-INDEX(Ref_경험치테이블_List,MATCH(J187,Ref_경험치테이블_일반경험치,1),3))/(INDEX(Ref_경험치테이블_List,MATCH(J187,Ref_경험치테이블_일반경험치,1)+1,3)-INDEX(Ref_경험치테이블_List,MATCH(J187,Ref_경험치테이블_일반경험치,1),3)),2)*100,0)
&amp;"%)"</f>
        <v>62 (16%)</v>
      </c>
      <c r="J187" s="214">
        <f t="shared" si="171"/>
        <v>5336000</v>
      </c>
      <c r="K187" s="223">
        <f t="shared" si="215"/>
        <v>79000</v>
      </c>
      <c r="L187" s="155">
        <v>4</v>
      </c>
      <c r="M187" s="77" t="s">
        <v>10283</v>
      </c>
      <c r="N187" s="77">
        <v>42</v>
      </c>
      <c r="O187" s="150" t="str">
        <f t="shared" ref="O187" si="264">IFERROR(INDEX(퀘스트타입_List,MATCH(N187,퀘스트타입_Row,0),3),)</f>
        <v>특정 몬스터 그룹 처치 수</v>
      </c>
      <c r="P187" s="138" t="str">
        <f t="shared" ref="P187" si="265">IFERROR(INDEX(퀘스트타입_List,MATCH(N187,퀘스트타입_Row,0),4),)&amp;" / "&amp;IFERROR(INDEX(퀘스트타입_List,MATCH(N187,퀘스트타입_Row,0),5),)</f>
        <v>monster_group / count</v>
      </c>
      <c r="Q187" s="151">
        <f>IF(N187=2,INDEX(Ref_스테이지테이블_List,MATCH(B187,Ref_스테이지테이블_Row,0),9),IF(N187=42,INDEX(Ref_몬스터테이블_List,MATCH(INDEX(Ref_스테이지테이블_List,MATCH(B187,Ref_스테이지테이블_Row,0),30),Ref_몬스터테이블_Row,0),4),IF(N187=14,INDEX(Ref_스테이지테이블_List,MATCH(B187,Ref_스테이지테이블_Row,0),38),"문제있")))</f>
        <v>43</v>
      </c>
      <c r="R187" s="157" t="str">
        <f t="shared" si="102"/>
        <v>중형</v>
      </c>
      <c r="S187" s="182">
        <f>INDEX(Ref!$GK$1:$GN$73,MATCH(B187,Ref!$GK$1:$GK$73,0),MATCH(R187,Ref!$GK$1:$GN$1,0))</f>
        <v>1730</v>
      </c>
      <c r="T187" s="157" t="str">
        <f t="shared" ref="T187" si="266">IF(OR(N187=2,N187=42,N187=65,N187=14),"모험","-")</f>
        <v>모험</v>
      </c>
      <c r="U187" s="161" t="str">
        <f t="shared" ref="U187:U189" si="267">INDEX(퀘스트_shortcut_type_List,MATCH(T187,퀘스트_shortcut_type_name,0),2)&amp;" / "&amp;INDEX(퀘스트_shortcut_type_List,MATCH(T187,퀘스트_shortcut_type_name,0),3)</f>
        <v>모험 / 스테이지 id</v>
      </c>
      <c r="V187" s="157">
        <f t="shared" si="220"/>
        <v>40</v>
      </c>
      <c r="W187" s="75" t="s">
        <v>4</v>
      </c>
      <c r="X187" s="157" t="s">
        <v>2620</v>
      </c>
      <c r="Y187" s="157">
        <v>84017</v>
      </c>
      <c r="Z187" s="157">
        <v>1</v>
      </c>
      <c r="AA187" s="157" t="str">
        <f t="shared" si="262"/>
        <v>집중 포션</v>
      </c>
      <c r="AB187" s="75" t="s">
        <v>672</v>
      </c>
      <c r="AC187" s="75">
        <v>0</v>
      </c>
      <c r="AD187" s="75">
        <v>0</v>
      </c>
      <c r="AE187" s="75">
        <f t="shared" ref="AE187:AE189" si="268">IF(AB187="아이템",IFERROR(VLOOKUP(AC187,Ref_아이템테이블_List,5,FALSE),"없는 아이템"),IF(AB187="동료",IFERROR(VLOOKUP(AC187,Ref_동료테이블_List,5,FALSE),"없는 동료"),))</f>
        <v>0</v>
      </c>
    </row>
    <row r="188" spans="1:31" x14ac:dyDescent="0.3">
      <c r="A188" s="283">
        <f t="shared" si="100"/>
        <v>187</v>
      </c>
      <c r="B188" s="83">
        <f>COUNTIF($N$1:N187,2)+1</f>
        <v>40</v>
      </c>
      <c r="C188" s="75" t="e">
        <f>VLOOKUP(B188,#REF!,3)</f>
        <v>#REF!</v>
      </c>
      <c r="D188" s="193" t="e">
        <f>VLOOKUP(B188,#REF!,5)</f>
        <v>#REF!</v>
      </c>
      <c r="E188" s="193" t="str" cm="1">
        <f t="array" ref="E188">IFERROR(INDEX(Ref_경험치테이블_List,MATCH(F188,Ref_경험치테이블_직업경험치,1)+1,1),1) &amp; " (" &amp;
IFERROR(ROUND((F188-INDEX(Ref_경험치테이블_List,MATCH(F188,Ref_경험치테이블_직업경험치,1),2))/(INDEX(Ref_경험치테이블_List,MATCH(F188,Ref_경험치테이블_직업경험치,1)+1,2)-INDEX(Ref_경험치테이블_List,MATCH(F188,Ref_경험치테이블_직업경험치,1),2)),2)*100,0)
&amp;"%)"</f>
        <v>80 (35%)</v>
      </c>
      <c r="F188" s="181">
        <f t="shared" si="170"/>
        <v>60542945</v>
      </c>
      <c r="G188" s="285">
        <f t="shared" si="240"/>
        <v>2709500</v>
      </c>
      <c r="H188" s="165">
        <v>0</v>
      </c>
      <c r="I188" s="213" t="str" cm="1">
        <f t="array" ref="I188">IFERROR(INDEX(Ref_경험치테이블_List,MATCH(J188,Ref_경험치테이블_일반경험치,1)+1,1),1)&amp;" ("&amp;
IFERROR(ROUND((J188-INDEX(Ref_경험치테이블_List,MATCH(J188,Ref_경험치테이블_일반경험치,1),3))/(INDEX(Ref_경험치테이블_List,MATCH(J188,Ref_경험치테이블_일반경험치,1)+1,3)-INDEX(Ref_경험치테이블_List,MATCH(J188,Ref_경험치테이블_일반경험치,1),3)),2)*100,0)
&amp;"%)"</f>
        <v>62 (27%)</v>
      </c>
      <c r="J188" s="214">
        <f t="shared" si="171"/>
        <v>5417000</v>
      </c>
      <c r="K188" s="223">
        <f t="shared" si="215"/>
        <v>81000</v>
      </c>
      <c r="L188" s="155" t="s">
        <v>10273</v>
      </c>
      <c r="M188" s="77" t="s">
        <v>10284</v>
      </c>
      <c r="N188" s="77">
        <v>60</v>
      </c>
      <c r="O188" s="150" t="str">
        <f t="shared" ref="O188:O189" si="269">IFERROR(INDEX(퀘스트타입_List,MATCH(N188,퀘스트타입_Row,0),3),)</f>
        <v>특정 월드보스 처치(전투 참여)</v>
      </c>
      <c r="P188" s="138" t="str">
        <f t="shared" ref="P188:P189" si="270">IFERROR(INDEX(퀘스트타입_List,MATCH(N188,퀘스트타입_Row,0),4),)&amp;" / "&amp;IFERROR(INDEX(퀘스트타입_List,MATCH(N188,퀘스트타입_Row,0),5),)</f>
        <v>worldboss id / count</v>
      </c>
      <c r="Q188" s="77">
        <v>7</v>
      </c>
      <c r="R188" s="157">
        <f t="shared" si="102"/>
        <v>0</v>
      </c>
      <c r="S188" s="149">
        <v>1</v>
      </c>
      <c r="T188" s="157" t="s">
        <v>2872</v>
      </c>
      <c r="U188" s="161" t="str">
        <f t="shared" si="267"/>
        <v>던전 / 0(던전), 1(제니), 2(경험치), 3(무공), 4(비습), 5(중앙실), 6(펫테이밍)</v>
      </c>
      <c r="V188" s="157">
        <v>3</v>
      </c>
      <c r="W188" s="75" t="s">
        <v>4</v>
      </c>
      <c r="X188" s="157" t="s">
        <v>2620</v>
      </c>
      <c r="Y188" s="157">
        <v>94042</v>
      </c>
      <c r="Z188" s="157">
        <v>100</v>
      </c>
      <c r="AA188" s="157" t="str">
        <f t="shared" ref="AA188:AA189" si="271">IF(X188="아이템",IFERROR(VLOOKUP(Y188,Ref_아이템테이블_List,5,FALSE),"없는 아이템"),IF(X188="동료",IFERROR(VLOOKUP(Y188,Ref_동료테이블_List,5,FALSE),"없는 동료"),))</f>
        <v>부서진 마법석</v>
      </c>
      <c r="AB188" s="75" t="s">
        <v>672</v>
      </c>
      <c r="AC188" s="75">
        <v>0</v>
      </c>
      <c r="AD188" s="75">
        <v>0</v>
      </c>
      <c r="AE188" s="75">
        <f t="shared" si="268"/>
        <v>0</v>
      </c>
    </row>
    <row r="189" spans="1:31" x14ac:dyDescent="0.3">
      <c r="A189" s="283">
        <f t="shared" si="100"/>
        <v>188</v>
      </c>
      <c r="B189" s="83">
        <f>COUNTIF($N$1:N188,2)+1</f>
        <v>40</v>
      </c>
      <c r="C189" s="75" t="e">
        <f>VLOOKUP(B189,#REF!,3)</f>
        <v>#REF!</v>
      </c>
      <c r="D189" s="193" t="e">
        <f>VLOOKUP(B189,#REF!,5)</f>
        <v>#REF!</v>
      </c>
      <c r="E189" s="193" t="str" cm="1">
        <f t="array" ref="E189">IFERROR(INDEX(Ref_경험치테이블_List,MATCH(F189,Ref_경험치테이블_직업경험치,1)+1,1),1) &amp; " (" &amp;
IFERROR(ROUND((F189-INDEX(Ref_경험치테이블_List,MATCH(F189,Ref_경험치테이블_직업경험치,1),2))/(INDEX(Ref_경험치테이블_List,MATCH(F189,Ref_경험치테이블_직업경험치,1)+1,2)-INDEX(Ref_경험치테이블_List,MATCH(F189,Ref_경험치테이블_직업경험치,1),2)),2)*100,0)
&amp;"%)"</f>
        <v>80 (66%)</v>
      </c>
      <c r="F189" s="181">
        <f t="shared" si="170"/>
        <v>63253945</v>
      </c>
      <c r="G189" s="165">
        <f>G188+1500</f>
        <v>2711000</v>
      </c>
      <c r="H189" s="165">
        <v>0</v>
      </c>
      <c r="I189" s="213" t="str" cm="1">
        <f t="array" ref="I189">IFERROR(INDEX(Ref_경험치테이블_List,MATCH(J189,Ref_경험치테이블_일반경험치,1)+1,1),1)&amp;" ("&amp;
IFERROR(ROUND((J189-INDEX(Ref_경험치테이블_List,MATCH(J189,Ref_경험치테이블_일반경험치,1),3))/(INDEX(Ref_경험치테이블_List,MATCH(J189,Ref_경험치테이블_일반경험치,1)+1,3)-INDEX(Ref_경험치테이블_List,MATCH(J189,Ref_경험치테이블_일반경험치,1),3)),2)*100,0)
&amp;"%)"</f>
        <v>62 (39%)</v>
      </c>
      <c r="J189" s="214">
        <f t="shared" si="171"/>
        <v>5500000</v>
      </c>
      <c r="K189" s="223">
        <f t="shared" si="215"/>
        <v>83000</v>
      </c>
      <c r="L189" s="155" t="s">
        <v>10266</v>
      </c>
      <c r="M189" s="77" t="s">
        <v>10285</v>
      </c>
      <c r="N189" s="77">
        <v>26</v>
      </c>
      <c r="O189" s="150" t="str">
        <f t="shared" si="269"/>
        <v>특정 아이템 제작 횟수</v>
      </c>
      <c r="P189" s="138" t="str">
        <f t="shared" si="270"/>
        <v>item_id / count</v>
      </c>
      <c r="Q189" s="77">
        <v>94073</v>
      </c>
      <c r="R189" s="157">
        <f t="shared" si="102"/>
        <v>0</v>
      </c>
      <c r="S189" s="149">
        <v>1</v>
      </c>
      <c r="T189" s="157" t="s">
        <v>668</v>
      </c>
      <c r="U189" s="161" t="str">
        <f t="shared" si="267"/>
        <v>제작(아이템) / 아이템 아이디</v>
      </c>
      <c r="V189" s="157">
        <v>94073</v>
      </c>
      <c r="W189" s="75" t="s">
        <v>4</v>
      </c>
      <c r="X189" s="157" t="s">
        <v>672</v>
      </c>
      <c r="Y189" s="157">
        <v>0</v>
      </c>
      <c r="Z189" s="157">
        <v>0</v>
      </c>
      <c r="AA189" s="157">
        <f t="shared" si="271"/>
        <v>0</v>
      </c>
      <c r="AB189" s="75" t="s">
        <v>672</v>
      </c>
      <c r="AC189" s="75">
        <v>0</v>
      </c>
      <c r="AD189" s="75">
        <v>0</v>
      </c>
      <c r="AE189" s="75">
        <f t="shared" si="268"/>
        <v>0</v>
      </c>
    </row>
    <row r="190" spans="1:31" x14ac:dyDescent="0.3">
      <c r="A190" s="283">
        <f t="shared" si="100"/>
        <v>189</v>
      </c>
      <c r="B190" s="83">
        <f>COUNTIF($N$1:N189,2)+1</f>
        <v>40</v>
      </c>
      <c r="C190" s="75" t="e">
        <f>VLOOKUP(B190,#REF!,3)</f>
        <v>#REF!</v>
      </c>
      <c r="D190" s="193" t="e">
        <f>VLOOKUP(B190,#REF!,5)</f>
        <v>#REF!</v>
      </c>
      <c r="E190" s="193" t="str" cm="1">
        <f t="array" ref="E190">IFERROR(INDEX(Ref_경험치테이블_List,MATCH(F190,Ref_경험치테이블_직업경험치,1)+1,1),1) &amp; " (" &amp;
IFERROR(ROUND((F190-INDEX(Ref_경험치테이블_List,MATCH(F190,Ref_경험치테이블_직업경험치,1),2))/(INDEX(Ref_경험치테이블_List,MATCH(F190,Ref_경험치테이블_직업경험치,1)+1,2)-INDEX(Ref_경험치테이블_List,MATCH(F190,Ref_경험치테이블_직업경험치,1),2)),2)*100,0)
&amp;"%)"</f>
        <v>80 (96%)</v>
      </c>
      <c r="F190" s="181">
        <f t="shared" si="170"/>
        <v>65966445</v>
      </c>
      <c r="G190" s="165">
        <f t="shared" ref="G190:G191" si="272">G189+1500</f>
        <v>2712500</v>
      </c>
      <c r="H190" s="165">
        <v>0</v>
      </c>
      <c r="I190" s="213" t="str" cm="1">
        <f t="array" ref="I190">IFERROR(INDEX(Ref_경험치테이블_List,MATCH(J190,Ref_경험치테이블_일반경험치,1)+1,1),1)&amp;" ("&amp;
IFERROR(ROUND((J190-INDEX(Ref_경험치테이블_List,MATCH(J190,Ref_경험치테이블_일반경험치,1),3))/(INDEX(Ref_경험치테이블_List,MATCH(J190,Ref_경험치테이블_일반경험치,1)+1,3)-INDEX(Ref_경험치테이블_List,MATCH(J190,Ref_경험치테이블_일반경험치,1),3)),2)*100,0)
&amp;"%)"</f>
        <v>62 (52%)</v>
      </c>
      <c r="J190" s="214">
        <f t="shared" si="171"/>
        <v>5585000</v>
      </c>
      <c r="K190" s="223">
        <f t="shared" si="215"/>
        <v>85000</v>
      </c>
      <c r="M190" s="77" t="s">
        <v>2466</v>
      </c>
      <c r="N190" s="77">
        <v>65</v>
      </c>
      <c r="O190" s="150" t="str">
        <f t="shared" ref="O190" si="273">IFERROR(INDEX(퀘스트타입_List,MATCH(N190,퀘스트타입_Row,0),3),)</f>
        <v>특정 필드에서 MVP 처치 횟수</v>
      </c>
      <c r="P190" s="138" t="str">
        <f t="shared" ref="P190" si="274">IFERROR(INDEX(퀘스트타입_List,MATCH(N190,퀘스트타입_Row,0),4),)&amp;" / "&amp;IFERROR(INDEX(퀘스트타입_List,MATCH(N190,퀘스트타입_Row,0),5),)</f>
        <v>stage id / count</v>
      </c>
      <c r="Q190" s="151">
        <f>IF(N190=2,INDEX(Ref_스테이지테이블_List,MATCH(B190,Ref_스테이지테이블_Row,0),9),IF(N190=42,INDEX(Ref_몬스터테이블_List,MATCH(INDEX(Ref_스테이지테이블_List,MATCH(B190,Ref_스테이지테이블_Row,0),30),Ref_몬스터테이블_Row,0),4),IF(N190=14,INDEX(Ref_스테이지테이블_List,MATCH(B190,Ref_스테이지테이블_Row,0),38),IF(N190=65,B190,"문제있"))))</f>
        <v>40</v>
      </c>
      <c r="R190" s="157">
        <f t="shared" si="102"/>
        <v>0</v>
      </c>
      <c r="S190" s="149">
        <v>7</v>
      </c>
      <c r="T190" s="157" t="str">
        <f t="shared" ref="T190" si="275">IF(OR(N190=2,N190=42,N190=65,N190=14),"모험","-")</f>
        <v>모험</v>
      </c>
      <c r="U190" s="161" t="str">
        <f t="shared" ref="U190" si="276">INDEX(퀘스트_shortcut_type_List,MATCH(T190,퀘스트_shortcut_type_name,0),2)&amp;" / "&amp;INDEX(퀘스트_shortcut_type_List,MATCH(T190,퀘스트_shortcut_type_name,0),3)</f>
        <v>모험 / 스테이지 id</v>
      </c>
      <c r="V190" s="157">
        <f>IF(OR(N190=2,N190=42,N190=65,N190=14),B190,0)</f>
        <v>40</v>
      </c>
      <c r="W190" s="75" t="s">
        <v>4</v>
      </c>
      <c r="X190" s="157" t="s">
        <v>672</v>
      </c>
      <c r="Y190" s="157">
        <v>0</v>
      </c>
      <c r="Z190" s="157">
        <v>0</v>
      </c>
      <c r="AA190" s="157">
        <f t="shared" ref="AA190:AA191" si="277">IF(X190="아이템",IFERROR(VLOOKUP(Y190,Ref_아이템테이블_List,5,FALSE),"없는 아이템"),IF(X190="동료",IFERROR(VLOOKUP(Y190,Ref_동료테이블_List,5,FALSE),"없는 동료"),))</f>
        <v>0</v>
      </c>
      <c r="AB190" s="75" t="s">
        <v>672</v>
      </c>
      <c r="AC190" s="75">
        <v>0</v>
      </c>
      <c r="AD190" s="75">
        <v>0</v>
      </c>
      <c r="AE190" s="75">
        <f t="shared" ref="AE190" si="278">IF(AB190="아이템",IFERROR(VLOOKUP(AC190,Ref_아이템테이블_List,5,FALSE),"없는 아이템"),IF(AB190="동료",IFERROR(VLOOKUP(AC190,Ref_동료테이블_List,5,FALSE),"없는 동료"),))</f>
        <v>0</v>
      </c>
    </row>
    <row r="191" spans="1:31" x14ac:dyDescent="0.3">
      <c r="A191" s="283">
        <f t="shared" si="100"/>
        <v>190</v>
      </c>
      <c r="B191" s="83">
        <f>COUNTIF($N$1:N190,2)+1</f>
        <v>40</v>
      </c>
      <c r="C191" s="75" t="e">
        <f>VLOOKUP(B191,#REF!,3)</f>
        <v>#REF!</v>
      </c>
      <c r="D191" s="193" t="e">
        <f>VLOOKUP(B191,#REF!,5)</f>
        <v>#REF!</v>
      </c>
      <c r="E191" s="193" t="str" cm="1">
        <f t="array" ref="E191">IFERROR(INDEX(Ref_경험치테이블_List,MATCH(F191,Ref_경험치테이블_직업경험치,1)+1,1),1) &amp; " (" &amp;
IFERROR(ROUND((F191-INDEX(Ref_경험치테이블_List,MATCH(F191,Ref_경험치테이블_직업경험치,1),2))/(INDEX(Ref_경험치테이블_List,MATCH(F191,Ref_경험치테이블_직업경험치,1)+1,2)-INDEX(Ref_경험치테이블_List,MATCH(F191,Ref_경험치테이블_직업경험치,1),2)),2)*100,0)
&amp;"%)"</f>
        <v>81 (30%)</v>
      </c>
      <c r="F191" s="181">
        <f t="shared" si="170"/>
        <v>69080445</v>
      </c>
      <c r="G191" s="165">
        <f t="shared" si="272"/>
        <v>2714000</v>
      </c>
      <c r="H191" s="165">
        <v>400000</v>
      </c>
      <c r="I191" s="213" t="str" cm="1">
        <f t="array" ref="I191">IFERROR(INDEX(Ref_경험치테이블_List,MATCH(J191,Ref_경험치테이블_일반경험치,1)+1,1),1)&amp;" ("&amp;
IFERROR(ROUND((J191-INDEX(Ref_경험치테이블_List,MATCH(J191,Ref_경험치테이블_일반경험치,1),3))/(INDEX(Ref_경험치테이블_List,MATCH(J191,Ref_경험치테이블_일반경험치,1)+1,3)-INDEX(Ref_경험치테이블_List,MATCH(J191,Ref_경험치테이블_일반경험치,1),3)),2)*100,0)
&amp;"%)"</f>
        <v>62 (64%)</v>
      </c>
      <c r="J191" s="214">
        <f t="shared" si="171"/>
        <v>5672000</v>
      </c>
      <c r="K191" s="223">
        <f t="shared" si="215"/>
        <v>87000</v>
      </c>
      <c r="M191" s="77" t="s">
        <v>10286</v>
      </c>
      <c r="N191" s="77">
        <v>2</v>
      </c>
      <c r="O191" s="150" t="str">
        <f t="shared" ref="O191" si="279">IFERROR(INDEX(퀘스트타입_List,MATCH(N191,퀘스트타입_Row,0),3),)</f>
        <v>특정 몬스터 처치 수</v>
      </c>
      <c r="P191" s="138" t="str">
        <f t="shared" ref="P191" si="280">IFERROR(INDEX(퀘스트타입_List,MATCH(N191,퀘스트타입_Row,0),4),)&amp;" / "&amp;IFERROR(INDEX(퀘스트타입_List,MATCH(N191,퀘스트타입_Row,0),5),)</f>
        <v>monster_id / count</v>
      </c>
      <c r="Q191" s="151">
        <f>IF(N191=2,INDEX(Ref_스테이지테이블_List,MATCH(B191,Ref_스테이지테이블_Row,0),9),IF(N191=42,INDEX(Ref_몬스터테이블_List,MATCH(INDEX(Ref_스테이지테이블_List,MATCH(B191,Ref_스테이지테이블_Row,0),30),Ref_몬스터테이블_Row,0),4),IF(N191=14,INDEX(Ref_스테이지테이블_List,MATCH(B191,Ref_스테이지테이블_Row,0),38),"문제있")))</f>
        <v>54043</v>
      </c>
      <c r="R191" s="157">
        <f t="shared" si="102"/>
        <v>0</v>
      </c>
      <c r="S191" s="149">
        <f>IF(N191=42,INDEX(Ref!$GK$1:$GN$73,MATCH(B191,Ref!$GK$1:$GK$73,0),MATCH(R191,Ref!$GK$1:$GN$1,0)),IF(N191=65,QUOTIENT(B191,12)+1,IF(N191=2,1,0)))</f>
        <v>1</v>
      </c>
      <c r="T191" s="157" t="str">
        <f t="shared" ref="T191" si="281">IF(OR(N191=2,N191=42,N191=65,N191=14),"모험","-")</f>
        <v>모험</v>
      </c>
      <c r="U191" s="161" t="str">
        <f t="shared" ref="U191" si="282">INDEX(퀘스트_shortcut_type_List,MATCH(T191,퀘스트_shortcut_type_name,0),2)&amp;" / "&amp;INDEX(퀘스트_shortcut_type_List,MATCH(T191,퀘스트_shortcut_type_name,0),3)</f>
        <v>모험 / 스테이지 id</v>
      </c>
      <c r="V191" s="157">
        <f>IF(OR(N191=2,N191=42,N191=65,N191=14),B191,0)</f>
        <v>40</v>
      </c>
      <c r="W191" s="75" t="s">
        <v>4</v>
      </c>
      <c r="X191" s="157" t="s">
        <v>3322</v>
      </c>
      <c r="Y191" s="157">
        <v>1</v>
      </c>
      <c r="Z191" s="157">
        <v>0</v>
      </c>
      <c r="AA191" s="157">
        <f t="shared" si="277"/>
        <v>0</v>
      </c>
      <c r="AB191" s="75" t="s">
        <v>672</v>
      </c>
      <c r="AC191" s="75">
        <v>0</v>
      </c>
      <c r="AD191" s="75">
        <v>0</v>
      </c>
      <c r="AE191" s="75">
        <f t="shared" ref="AE191:AE192" si="283">IF(AB191="아이템",IFERROR(VLOOKUP(AC191,Ref_아이템테이블_List,5,FALSE),"없는 아이템"),IF(AB191="동료",IFERROR(VLOOKUP(AC191,Ref_동료테이블_List,5,FALSE),"없는 동료"),))</f>
        <v>0</v>
      </c>
    </row>
    <row r="192" spans="1:31" x14ac:dyDescent="0.3">
      <c r="A192" s="283">
        <f t="shared" si="100"/>
        <v>191</v>
      </c>
      <c r="B192" s="83">
        <f>COUNTIF($N$1:N191,2)+1</f>
        <v>41</v>
      </c>
      <c r="C192" s="75" t="e">
        <f>VLOOKUP(B192,#REF!,3)</f>
        <v>#REF!</v>
      </c>
      <c r="D192" s="193" t="e">
        <f>VLOOKUP(B192,#REF!,5)</f>
        <v>#REF!</v>
      </c>
      <c r="E192" s="193" t="str" cm="1">
        <f t="array" ref="E192">IFERROR(INDEX(Ref_경험치테이블_List,MATCH(F192,Ref_경험치테이블_직업경험치,1)+1,1),1) &amp; " (" &amp;
IFERROR(ROUND((F192-INDEX(Ref_경험치테이블_List,MATCH(F192,Ref_경험치테이블_직업경험치,1),2))/(INDEX(Ref_경험치테이블_List,MATCH(F192,Ref_경험치테이블_직업경험치,1)+1,2)-INDEX(Ref_경험치테이블_List,MATCH(F192,Ref_경험치테이블_직업경험치,1),2)),2)*100,0)
&amp;"%)"</f>
        <v>81 (60%)</v>
      </c>
      <c r="F192" s="181">
        <f t="shared" si="170"/>
        <v>71889945</v>
      </c>
      <c r="G192" s="285">
        <f t="shared" ref="G192:G200" si="284">G191+((ROW()-1)*500)</f>
        <v>2809500</v>
      </c>
      <c r="H192" s="165">
        <v>0</v>
      </c>
      <c r="I192" s="213" t="str" cm="1">
        <f t="array" ref="I192">IFERROR(INDEX(Ref_경험치테이블_List,MATCH(J192,Ref_경험치테이블_일반경험치,1)+1,1),1)&amp;" ("&amp;
IFERROR(ROUND((J192-INDEX(Ref_경험치테이블_List,MATCH(J192,Ref_경험치테이블_일반경험치,1),3))/(INDEX(Ref_경험치테이블_List,MATCH(J192,Ref_경험치테이블_일반경험치,1)+1,3)-INDEX(Ref_경험치테이블_List,MATCH(J192,Ref_경험치테이블_일반경험치,1),3)),2)*100,0)
&amp;"%)"</f>
        <v>62 (77%)</v>
      </c>
      <c r="J192" s="214">
        <f t="shared" si="171"/>
        <v>5761000</v>
      </c>
      <c r="K192" s="223">
        <f t="shared" si="215"/>
        <v>89000</v>
      </c>
      <c r="L192" s="155">
        <v>5</v>
      </c>
      <c r="M192" s="77" t="s">
        <v>10287</v>
      </c>
      <c r="N192" s="77">
        <v>42</v>
      </c>
      <c r="O192" s="150" t="str">
        <f t="shared" ref="O192:O193" si="285">IFERROR(INDEX(퀘스트타입_List,MATCH(N192,퀘스트타입_Row,0),3),)</f>
        <v>특정 몬스터 그룹 처치 수</v>
      </c>
      <c r="P192" s="138" t="str">
        <f t="shared" ref="P192" si="286">IFERROR(INDEX(퀘스트타입_List,MATCH(N192,퀘스트타입_Row,0),4),)&amp;" / "&amp;IFERROR(INDEX(퀘스트타입_List,MATCH(N192,퀘스트타입_Row,0),5),)</f>
        <v>monster_group / count</v>
      </c>
      <c r="Q192" s="151">
        <f>IF(N192=2,INDEX(Ref_스테이지테이블_List,MATCH(B192,Ref_스테이지테이블_Row,0),9),IF(N192=42,INDEX(Ref_몬스터테이블_List,MATCH(INDEX(Ref_스테이지테이블_List,MATCH(B192,Ref_스테이지테이블_Row,0),30),Ref_몬스터테이블_Row,0),4),IF(N192=14,INDEX(Ref_스테이지테이블_List,MATCH(B192,Ref_스테이지테이블_Row,0),38),"문제있")))</f>
        <v>49</v>
      </c>
      <c r="R192" s="157" t="str">
        <f t="shared" si="102"/>
        <v>중형</v>
      </c>
      <c r="S192" s="182">
        <f>INDEX(Ref!$GK$1:$GN$73,MATCH(B192,Ref!$GK$1:$GK$73,0),MATCH(R192,Ref!$GK$1:$GN$1,0))</f>
        <v>1800</v>
      </c>
      <c r="T192" s="157" t="str">
        <f t="shared" ref="T192" si="287">IF(OR(N192=2,N192=42,N192=65,N192=14),"모험","-")</f>
        <v>모험</v>
      </c>
      <c r="U192" s="161" t="str">
        <f t="shared" ref="U192" si="288">INDEX(퀘스트_shortcut_type_List,MATCH(T192,퀘스트_shortcut_type_name,0),2)&amp;" / "&amp;INDEX(퀘스트_shortcut_type_List,MATCH(T192,퀘스트_shortcut_type_name,0),3)</f>
        <v>모험 / 스테이지 id</v>
      </c>
      <c r="V192" s="157">
        <f>IF(OR(N192=2,N192=42,N192=65,N192=14),B192,0)</f>
        <v>41</v>
      </c>
      <c r="W192" s="75" t="s">
        <v>4</v>
      </c>
      <c r="X192" s="157" t="s">
        <v>672</v>
      </c>
      <c r="Y192" s="157">
        <v>0</v>
      </c>
      <c r="Z192" s="157">
        <v>0</v>
      </c>
      <c r="AA192" s="157">
        <f t="shared" ref="AA192" si="289">IF(X192="아이템",IFERROR(VLOOKUP(Y192,Ref_아이템테이블_List,5,FALSE),"없는 아이템"),IF(X192="동료",IFERROR(VLOOKUP(Y192,Ref_동료테이블_List,5,FALSE),"없는 동료"),))</f>
        <v>0</v>
      </c>
      <c r="AB192" s="75" t="s">
        <v>672</v>
      </c>
      <c r="AC192" s="75">
        <v>0</v>
      </c>
      <c r="AD192" s="75">
        <v>0</v>
      </c>
      <c r="AE192" s="75">
        <f t="shared" si="283"/>
        <v>0</v>
      </c>
    </row>
    <row r="193" spans="1:31" x14ac:dyDescent="0.3">
      <c r="A193" s="283">
        <f t="shared" si="100"/>
        <v>192</v>
      </c>
      <c r="B193" s="83">
        <f>COUNTIF($N$1:N192,2)+1</f>
        <v>41</v>
      </c>
      <c r="C193" s="75" t="e">
        <f>VLOOKUP(B193,#REF!,3)</f>
        <v>#REF!</v>
      </c>
      <c r="D193" s="193" t="e">
        <f>VLOOKUP(B193,#REF!,5)</f>
        <v>#REF!</v>
      </c>
      <c r="E193" s="193" t="str" cm="1">
        <f t="array" ref="E193">IFERROR(INDEX(Ref_경험치테이블_List,MATCH(F193,Ref_경험치테이블_직업경험치,1)+1,1),1) &amp; " (" &amp;
IFERROR(ROUND((F193-INDEX(Ref_경험치테이블_List,MATCH(F193,Ref_경험치테이블_직업경험치,1),2))/(INDEX(Ref_경험치테이블_List,MATCH(F193,Ref_경험치테이블_직업경험치,1)+1,2)-INDEX(Ref_경험치테이블_List,MATCH(F193,Ref_경험치테이블_직업경험치,1),2)),2)*100,0)
&amp;"%)"</f>
        <v>81 (92%)</v>
      </c>
      <c r="F193" s="181">
        <f t="shared" si="170"/>
        <v>74795445</v>
      </c>
      <c r="G193" s="285">
        <f t="shared" si="284"/>
        <v>2905500</v>
      </c>
      <c r="H193" s="165">
        <v>0</v>
      </c>
      <c r="I193" s="213" t="str" cm="1">
        <f t="array" ref="I193">IFERROR(INDEX(Ref_경험치테이블_List,MATCH(J193,Ref_경험치테이블_일반경험치,1)+1,1),1)&amp;" ("&amp;
IFERROR(ROUND((J193-INDEX(Ref_경험치테이블_List,MATCH(J193,Ref_경험치테이블_일반경험치,1),3))/(INDEX(Ref_경험치테이블_List,MATCH(J193,Ref_경험치테이블_일반경험치,1)+1,3)-INDEX(Ref_경험치테이블_List,MATCH(J193,Ref_경험치테이블_일반경험치,1),3)),2)*100,0)
&amp;"%)"</f>
        <v>62 (90%)</v>
      </c>
      <c r="J193" s="214">
        <f t="shared" si="171"/>
        <v>5852000</v>
      </c>
      <c r="K193" s="223">
        <f t="shared" si="215"/>
        <v>91000</v>
      </c>
      <c r="M193" s="77" t="s">
        <v>10366</v>
      </c>
      <c r="N193" s="77">
        <v>66</v>
      </c>
      <c r="O193" s="150" t="str">
        <f t="shared" si="285"/>
        <v>특정 필드에서 rare_type 3번 MVP 처치 횟수</v>
      </c>
      <c r="P193" s="138" t="str">
        <f t="shared" ref="P193" si="290">IFERROR(INDEX(퀘스트타입_List,MATCH(N193,퀘스트타입_Row,0),4),)&amp;" / "&amp;IFERROR(INDEX(퀘스트타입_List,MATCH(N193,퀘스트타입_Row,0),5),)</f>
        <v>stage id / count</v>
      </c>
      <c r="Q193" s="77">
        <v>40</v>
      </c>
      <c r="R193" s="157">
        <f t="shared" si="102"/>
        <v>0</v>
      </c>
      <c r="S193" s="149">
        <v>1</v>
      </c>
      <c r="T193" s="157" t="s">
        <v>598</v>
      </c>
      <c r="U193" s="161" t="str">
        <f t="shared" ref="U193" si="291">INDEX(퀘스트_shortcut_type_List,MATCH(T193,퀘스트_shortcut_type_name,0),2)&amp;" / "&amp;INDEX(퀘스트_shortcut_type_List,MATCH(T193,퀘스트_shortcut_type_name,0),3)</f>
        <v>모험 / 스테이지 id</v>
      </c>
      <c r="V193" s="157">
        <v>40</v>
      </c>
      <c r="W193" s="75" t="s">
        <v>4</v>
      </c>
      <c r="X193" s="157" t="s">
        <v>672</v>
      </c>
      <c r="Y193" s="157">
        <v>0</v>
      </c>
      <c r="Z193" s="157">
        <v>0</v>
      </c>
      <c r="AA193" s="157">
        <f t="shared" ref="AA193" si="292">IF(X193="아이템",IFERROR(VLOOKUP(Y193,Ref_아이템테이블_List,5,FALSE),"없는 아이템"),IF(X193="동료",IFERROR(VLOOKUP(Y193,Ref_동료테이블_List,5,FALSE),"없는 동료"),))</f>
        <v>0</v>
      </c>
      <c r="AB193" s="75" t="s">
        <v>672</v>
      </c>
      <c r="AC193" s="75">
        <v>0</v>
      </c>
      <c r="AD193" s="75">
        <v>0</v>
      </c>
      <c r="AE193" s="75">
        <f t="shared" ref="AE193" si="293">IF(AB193="아이템",IFERROR(VLOOKUP(AC193,Ref_아이템테이블_List,5,FALSE),"없는 아이템"),IF(AB193="동료",IFERROR(VLOOKUP(AC193,Ref_동료테이블_List,5,FALSE),"없는 동료"),))</f>
        <v>0</v>
      </c>
    </row>
    <row r="194" spans="1:31" x14ac:dyDescent="0.3">
      <c r="A194" s="283">
        <f t="shared" si="100"/>
        <v>193</v>
      </c>
      <c r="B194" s="83">
        <f>COUNTIF($N$1:N193,2)+1</f>
        <v>41</v>
      </c>
      <c r="C194" s="75" t="e">
        <f>VLOOKUP(B194,#REF!,3)</f>
        <v>#REF!</v>
      </c>
      <c r="D194" s="193" t="e">
        <f>VLOOKUP(B194,#REF!,5)</f>
        <v>#REF!</v>
      </c>
      <c r="E194" s="193" t="str" cm="1">
        <f t="array" ref="E194">IFERROR(INDEX(Ref_경험치테이블_List,MATCH(F194,Ref_경험치테이블_직업경험치,1)+1,1),1) &amp; " (" &amp;
IFERROR(ROUND((F194-INDEX(Ref_경험치테이블_List,MATCH(F194,Ref_경험치테이블_직업경험치,1),2))/(INDEX(Ref_경험치테이블_List,MATCH(F194,Ref_경험치테이블_직업경험치,1)+1,2)-INDEX(Ref_경험치테이블_List,MATCH(F194,Ref_경험치테이블_직업경험치,1),2)),2)*100,0)
&amp;"%)"</f>
        <v>82 (23%)</v>
      </c>
      <c r="F194" s="181">
        <f t="shared" si="170"/>
        <v>77797445</v>
      </c>
      <c r="G194" s="285">
        <f t="shared" si="284"/>
        <v>3002000</v>
      </c>
      <c r="H194" s="165">
        <v>0</v>
      </c>
      <c r="I194" s="213" t="str" cm="1">
        <f t="array" ref="I194">IFERROR(INDEX(Ref_경험치테이블_List,MATCH(J194,Ref_경험치테이블_일반경험치,1)+1,1),1)&amp;" ("&amp;
IFERROR(ROUND((J194-INDEX(Ref_경험치테이블_List,MATCH(J194,Ref_경험치테이블_일반경험치,1),3))/(INDEX(Ref_경험치테이블_List,MATCH(J194,Ref_경험치테이블_일반경험치,1)+1,3)-INDEX(Ref_경험치테이블_List,MATCH(J194,Ref_경험치테이블_일반경험치,1),3)),2)*100,0)
&amp;"%)"</f>
        <v>63 (3%)</v>
      </c>
      <c r="J194" s="214">
        <f t="shared" si="171"/>
        <v>5945000</v>
      </c>
      <c r="K194" s="223">
        <f t="shared" si="215"/>
        <v>93000</v>
      </c>
      <c r="M194" s="77" t="s">
        <v>2466</v>
      </c>
      <c r="N194" s="77">
        <v>65</v>
      </c>
      <c r="O194" s="150" t="str">
        <f t="shared" ref="O194" si="294">IFERROR(INDEX(퀘스트타입_List,MATCH(N194,퀘스트타입_Row,0),3),)</f>
        <v>특정 필드에서 MVP 처치 횟수</v>
      </c>
      <c r="P194" s="138" t="str">
        <f t="shared" ref="P194" si="295">IFERROR(INDEX(퀘스트타입_List,MATCH(N194,퀘스트타입_Row,0),4),)&amp;" / "&amp;IFERROR(INDEX(퀘스트타입_List,MATCH(N194,퀘스트타입_Row,0),5),)</f>
        <v>stage id / count</v>
      </c>
      <c r="Q194" s="151">
        <f>IF(N194=2,INDEX(Ref_스테이지테이블_List,MATCH(B194,Ref_스테이지테이블_Row,0),9),IF(N194=42,INDEX(Ref_몬스터테이블_List,MATCH(INDEX(Ref_스테이지테이블_List,MATCH(B194,Ref_스테이지테이블_Row,0),30),Ref_몬스터테이블_Row,0),4),IF(N194=14,INDEX(Ref_스테이지테이블_List,MATCH(B194,Ref_스테이지테이블_Row,0),38),IF(N194=65,B194,"문제있"))))</f>
        <v>41</v>
      </c>
      <c r="R194" s="157">
        <f t="shared" ref="R194:R257" si="296">IF(N194=14,IFERROR(VLOOKUP(Q194,Ref_아이템테이블_List,5,FALSE),"없는 아이템"),IF(N194=42,INDEX(Ref_몬스터테이블_List,MATCH(INDEX(Ref_스테이지테이블_List,MATCH(B194,Ref_스테이지테이블_Row,0),30),Ref_몬스터테이블_Row,0),8),))</f>
        <v>0</v>
      </c>
      <c r="S194" s="149">
        <v>7</v>
      </c>
      <c r="T194" s="157" t="str">
        <f t="shared" ref="T194" si="297">IF(OR(N194=2,N194=42,N194=65,N194=14),"모험","-")</f>
        <v>모험</v>
      </c>
      <c r="U194" s="161" t="str">
        <f t="shared" ref="U194" si="298">INDEX(퀘스트_shortcut_type_List,MATCH(T194,퀘스트_shortcut_type_name,0),2)&amp;" / "&amp;INDEX(퀘스트_shortcut_type_List,MATCH(T194,퀘스트_shortcut_type_name,0),3)</f>
        <v>모험 / 스테이지 id</v>
      </c>
      <c r="V194" s="157">
        <f>IF(OR(N194=2,N194=42,N194=65,N194=14),B194,0)</f>
        <v>41</v>
      </c>
      <c r="W194" s="75" t="s">
        <v>4</v>
      </c>
      <c r="X194" s="157" t="s">
        <v>672</v>
      </c>
      <c r="Y194" s="157">
        <v>0</v>
      </c>
      <c r="Z194" s="157">
        <v>0</v>
      </c>
      <c r="AA194" s="157">
        <f t="shared" ref="AA194" si="299">IF(X194="아이템",IFERROR(VLOOKUP(Y194,Ref_아이템테이블_List,5,FALSE),"없는 아이템"),IF(X194="동료",IFERROR(VLOOKUP(Y194,Ref_동료테이블_List,5,FALSE),"없는 동료"),))</f>
        <v>0</v>
      </c>
      <c r="AB194" s="75" t="s">
        <v>672</v>
      </c>
      <c r="AC194" s="75">
        <v>0</v>
      </c>
      <c r="AD194" s="75">
        <v>0</v>
      </c>
      <c r="AE194" s="75">
        <f t="shared" ref="AE194" si="300">IF(AB194="아이템",IFERROR(VLOOKUP(AC194,Ref_아이템테이블_List,5,FALSE),"없는 아이템"),IF(AB194="동료",IFERROR(VLOOKUP(AC194,Ref_동료테이블_List,5,FALSE),"없는 동료"),))</f>
        <v>0</v>
      </c>
    </row>
    <row r="195" spans="1:31" x14ac:dyDescent="0.3">
      <c r="A195" s="283">
        <f t="shared" si="100"/>
        <v>194</v>
      </c>
      <c r="B195" s="83">
        <f>COUNTIF($N$1:N194,2)+1</f>
        <v>41</v>
      </c>
      <c r="C195" s="75" t="e">
        <f>VLOOKUP(B195,#REF!,3)</f>
        <v>#REF!</v>
      </c>
      <c r="D195" s="193" t="e">
        <f>VLOOKUP(B195,#REF!,5)</f>
        <v>#REF!</v>
      </c>
      <c r="E195" s="193" t="str" cm="1">
        <f t="array" ref="E195">IFERROR(INDEX(Ref_경험치테이블_List,MATCH(F195,Ref_경험치테이블_직업경험치,1)+1,1),1) &amp; " (" &amp;
IFERROR(ROUND((F195-INDEX(Ref_경험치테이블_List,MATCH(F195,Ref_경험치테이블_직업경험치,1),2))/(INDEX(Ref_경험치테이블_List,MATCH(F195,Ref_경험치테이블_직업경험치,1)+1,2)-INDEX(Ref_경험치테이블_List,MATCH(F195,Ref_경험치테이블_직업경험치,1),2)),2)*100,0)
&amp;"%)"</f>
        <v>82 (59%)</v>
      </c>
      <c r="F195" s="181">
        <f t="shared" si="170"/>
        <v>81396445</v>
      </c>
      <c r="G195" s="285">
        <f t="shared" si="284"/>
        <v>3099000</v>
      </c>
      <c r="H195" s="165">
        <v>500000</v>
      </c>
      <c r="I195" s="213" t="str" cm="1">
        <f t="array" ref="I195">IFERROR(INDEX(Ref_경험치테이블_List,MATCH(J195,Ref_경험치테이블_일반경험치,1)+1,1),1)&amp;" ("&amp;
IFERROR(ROUND((J195-INDEX(Ref_경험치테이블_List,MATCH(J195,Ref_경험치테이블_일반경험치,1),3))/(INDEX(Ref_경험치테이블_List,MATCH(J195,Ref_경험치테이블_일반경험치,1)+1,3)-INDEX(Ref_경험치테이블_List,MATCH(J195,Ref_경험치테이블_일반경험치,1),3)),2)*100,0)
&amp;"%)"</f>
        <v>63 (16%)</v>
      </c>
      <c r="J195" s="214">
        <f t="shared" si="171"/>
        <v>6040000</v>
      </c>
      <c r="K195" s="223">
        <f t="shared" si="215"/>
        <v>95000</v>
      </c>
      <c r="M195" s="77" t="s">
        <v>10288</v>
      </c>
      <c r="N195" s="77">
        <v>2</v>
      </c>
      <c r="O195" s="150" t="str">
        <f t="shared" ref="O195:O196" si="301">IFERROR(INDEX(퀘스트타입_List,MATCH(N195,퀘스트타입_Row,0),3),)</f>
        <v>특정 몬스터 처치 수</v>
      </c>
      <c r="P195" s="138" t="str">
        <f t="shared" ref="P195:P196" si="302">IFERROR(INDEX(퀘스트타입_List,MATCH(N195,퀘스트타입_Row,0),4),)&amp;" / "&amp;IFERROR(INDEX(퀘스트타입_List,MATCH(N195,퀘스트타입_Row,0),5),)</f>
        <v>monster_id / count</v>
      </c>
      <c r="Q195" s="151">
        <f>IF(N195=2,INDEX(Ref_스테이지테이블_List,MATCH(B195,Ref_스테이지테이블_Row,0),9),IF(N195=42,INDEX(Ref_몬스터테이블_List,MATCH(INDEX(Ref_스테이지테이블_List,MATCH(B195,Ref_스테이지테이블_Row,0),30),Ref_몬스터테이블_Row,0),4),IF(N195=14,INDEX(Ref_스테이지테이블_List,MATCH(B195,Ref_스테이지테이블_Row,0),38),"문제있")))</f>
        <v>54049</v>
      </c>
      <c r="R195" s="157">
        <f t="shared" si="296"/>
        <v>0</v>
      </c>
      <c r="S195" s="149">
        <f>IF(N195=42,INDEX(Ref!$GK$1:$GN$73,MATCH(B195,Ref!$GK$1:$GK$73,0),MATCH(R195,Ref!$GK$1:$GN$1,0)),IF(N195=65,QUOTIENT(B195,12)+1,IF(N195=2,1,0)))</f>
        <v>1</v>
      </c>
      <c r="T195" s="157" t="str">
        <f t="shared" ref="T195" si="303">IF(OR(N195=2,N195=42,N195=65,N195=14),"모험","-")</f>
        <v>모험</v>
      </c>
      <c r="U195" s="161" t="str">
        <f t="shared" ref="U195" si="304">INDEX(퀘스트_shortcut_type_List,MATCH(T195,퀘스트_shortcut_type_name,0),2)&amp;" / "&amp;INDEX(퀘스트_shortcut_type_List,MATCH(T195,퀘스트_shortcut_type_name,0),3)</f>
        <v>모험 / 스테이지 id</v>
      </c>
      <c r="V195" s="157">
        <f>IF(OR(N195=2,N195=42,N195=65,N195=14),B195,0)</f>
        <v>41</v>
      </c>
      <c r="W195" s="75" t="s">
        <v>4</v>
      </c>
      <c r="X195" s="157" t="s">
        <v>672</v>
      </c>
      <c r="Y195" s="157">
        <v>0</v>
      </c>
      <c r="Z195" s="157">
        <v>0</v>
      </c>
      <c r="AA195" s="157">
        <f t="shared" ref="AA195:AA197" si="305">IF(X195="아이템",IFERROR(VLOOKUP(Y195,Ref_아이템테이블_List,5,FALSE),"없는 아이템"),IF(X195="동료",IFERROR(VLOOKUP(Y195,Ref_동료테이블_List,5,FALSE),"없는 동료"),))</f>
        <v>0</v>
      </c>
      <c r="AB195" s="75" t="s">
        <v>672</v>
      </c>
      <c r="AC195" s="75">
        <v>0</v>
      </c>
      <c r="AD195" s="75">
        <v>0</v>
      </c>
      <c r="AE195" s="75">
        <f t="shared" ref="AE195" si="306">IF(AB195="아이템",IFERROR(VLOOKUP(AC195,Ref_아이템테이블_List,5,FALSE),"없는 아이템"),IF(AB195="동료",IFERROR(VLOOKUP(AC195,Ref_동료테이블_List,5,FALSE),"없는 동료"),))</f>
        <v>0</v>
      </c>
    </row>
    <row r="196" spans="1:31" x14ac:dyDescent="0.3">
      <c r="A196" s="283">
        <f t="shared" si="100"/>
        <v>195</v>
      </c>
      <c r="B196" s="83">
        <f>COUNTIF($N$1:N195,2)+1</f>
        <v>42</v>
      </c>
      <c r="C196" s="75" t="e">
        <f>VLOOKUP(B196,#REF!,3)</f>
        <v>#REF!</v>
      </c>
      <c r="D196" s="193" t="e">
        <f>VLOOKUP(B196,#REF!,5)</f>
        <v>#REF!</v>
      </c>
      <c r="E196" s="193" t="str" cm="1">
        <f t="array" ref="E196">IFERROR(INDEX(Ref_경험치테이블_List,MATCH(F196,Ref_경험치테이블_직업경험치,1)+1,1),1) &amp; " (" &amp;
IFERROR(ROUND((F196-INDEX(Ref_경험치테이블_List,MATCH(F196,Ref_경험치테이블_직업경험치,1),2))/(INDEX(Ref_경험치테이블_List,MATCH(F196,Ref_경험치테이블_직업경험치,1)+1,2)-INDEX(Ref_경험치테이블_List,MATCH(F196,Ref_경험치테이블_직업경험치,1),2)),2)*100,0)
&amp;"%)"</f>
        <v>82 (92%)</v>
      </c>
      <c r="F196" s="181">
        <f t="shared" si="170"/>
        <v>84592945</v>
      </c>
      <c r="G196" s="285">
        <f t="shared" si="284"/>
        <v>3196500</v>
      </c>
      <c r="H196" s="165">
        <v>0</v>
      </c>
      <c r="I196" s="213" t="str" cm="1">
        <f t="array" ref="I196">IFERROR(INDEX(Ref_경험치테이블_List,MATCH(J196,Ref_경험치테이블_일반경험치,1)+1,1),1)&amp;" ("&amp;
IFERROR(ROUND((J196-INDEX(Ref_경험치테이블_List,MATCH(J196,Ref_경험치테이블_일반경험치,1),3))/(INDEX(Ref_경험치테이블_List,MATCH(J196,Ref_경험치테이블_일반경험치,1)+1,3)-INDEX(Ref_경험치테이블_List,MATCH(J196,Ref_경험치테이블_일반경험치,1),3)),2)*100,0)
&amp;"%)"</f>
        <v>63 (30%)</v>
      </c>
      <c r="J196" s="214">
        <f t="shared" si="171"/>
        <v>6137000</v>
      </c>
      <c r="K196" s="223">
        <f t="shared" si="215"/>
        <v>97000</v>
      </c>
      <c r="L196" s="155">
        <v>6</v>
      </c>
      <c r="M196" s="77" t="s">
        <v>10289</v>
      </c>
      <c r="N196" s="77">
        <v>42</v>
      </c>
      <c r="O196" s="150" t="str">
        <f t="shared" si="301"/>
        <v>특정 몬스터 그룹 처치 수</v>
      </c>
      <c r="P196" s="138" t="str">
        <f t="shared" si="302"/>
        <v>monster_group / count</v>
      </c>
      <c r="Q196" s="151">
        <f>IF(N196=2,INDEX(Ref_스테이지테이블_List,MATCH(B196,Ref_스테이지테이블_Row,0),9),IF(N196=42,INDEX(Ref_몬스터테이블_List,MATCH(INDEX(Ref_스테이지테이블_List,MATCH(B196,Ref_스테이지테이블_Row,0),30),Ref_몬스터테이블_Row,0),4),IF(N196=14,INDEX(Ref_스테이지테이블_List,MATCH(B196,Ref_스테이지테이블_Row,0),38),"문제있")))</f>
        <v>48</v>
      </c>
      <c r="R196" s="157" t="str">
        <f t="shared" si="296"/>
        <v>중형</v>
      </c>
      <c r="S196" s="182">
        <f>INDEX(Ref!$GK$1:$GN$73,MATCH(B196,Ref!$GK$1:$GK$73,0),MATCH(R196,Ref!$GK$1:$GN$1,0))</f>
        <v>1880</v>
      </c>
      <c r="T196" s="157" t="str">
        <f t="shared" ref="T196" si="307">IF(OR(N196=2,N196=42,N196=65,N196=14),"모험","-")</f>
        <v>모험</v>
      </c>
      <c r="U196" s="161" t="str">
        <f t="shared" ref="U196" si="308">INDEX(퀘스트_shortcut_type_List,MATCH(T196,퀘스트_shortcut_type_name,0),2)&amp;" / "&amp;INDEX(퀘스트_shortcut_type_List,MATCH(T196,퀘스트_shortcut_type_name,0),3)</f>
        <v>모험 / 스테이지 id</v>
      </c>
      <c r="V196" s="157">
        <f>IF(OR(N196=2,N196=42,N196=65,N196=14),B196,0)</f>
        <v>42</v>
      </c>
      <c r="W196" s="75" t="s">
        <v>4</v>
      </c>
      <c r="X196" s="157" t="s">
        <v>2620</v>
      </c>
      <c r="Y196" s="157">
        <v>84017</v>
      </c>
      <c r="Z196" s="157">
        <v>1</v>
      </c>
      <c r="AA196" s="157" t="str">
        <f t="shared" si="305"/>
        <v>집중 포션</v>
      </c>
      <c r="AB196" s="75" t="s">
        <v>2620</v>
      </c>
      <c r="AC196" s="75">
        <v>94055</v>
      </c>
      <c r="AD196" s="75">
        <v>20</v>
      </c>
      <c r="AE196" s="75" t="str">
        <f t="shared" ref="AE196" si="309">IF(AB196="아이템",IFERROR(VLOOKUP(AC196,Ref_아이템테이블_List,5,FALSE),"없는 아이템"),IF(AB196="동료",IFERROR(VLOOKUP(AC196,Ref_동료테이블_List,5,FALSE),"없는 동료"),))</f>
        <v>카드 강화권 70레벨</v>
      </c>
    </row>
    <row r="197" spans="1:31" x14ac:dyDescent="0.3">
      <c r="A197" s="283">
        <f t="shared" si="100"/>
        <v>196</v>
      </c>
      <c r="B197" s="83">
        <f>COUNTIF($N$1:N196,2)+1</f>
        <v>42</v>
      </c>
      <c r="C197" s="75" t="e">
        <f>VLOOKUP(B197,#REF!,3)</f>
        <v>#REF!</v>
      </c>
      <c r="D197" s="193" t="e">
        <f>VLOOKUP(B197,#REF!,5)</f>
        <v>#REF!</v>
      </c>
      <c r="E197" s="193" t="str" cm="1">
        <f t="array" ref="E197">IFERROR(INDEX(Ref_경험치테이블_List,MATCH(F197,Ref_경험치테이블_직업경험치,1)+1,1),1) &amp; " (" &amp;
IFERROR(ROUND((F197-INDEX(Ref_경험치테이블_List,MATCH(F197,Ref_경험치테이블_직업경험치,1),2))/(INDEX(Ref_경험치테이블_List,MATCH(F197,Ref_경험치테이블_직업경험치,1)+1,2)-INDEX(Ref_경험치테이블_List,MATCH(F197,Ref_경험치테이블_직업경험치,1),2)),2)*100,0)
&amp;"%)"</f>
        <v>83 (24%)</v>
      </c>
      <c r="F197" s="181">
        <f t="shared" si="170"/>
        <v>87887445</v>
      </c>
      <c r="G197" s="285">
        <f t="shared" si="284"/>
        <v>3294500</v>
      </c>
      <c r="H197" s="165">
        <v>0</v>
      </c>
      <c r="I197" s="213" t="str" cm="1">
        <f t="array" ref="I197">IFERROR(INDEX(Ref_경험치테이블_List,MATCH(J197,Ref_경험치테이블_일반경험치,1)+1,1),1)&amp;" ("&amp;
IFERROR(ROUND((J197-INDEX(Ref_경험치테이블_List,MATCH(J197,Ref_경험치테이블_일반경험치,1),3))/(INDEX(Ref_경험치테이블_List,MATCH(J197,Ref_경험치테이블_일반경험치,1)+1,3)-INDEX(Ref_경험치테이블_List,MATCH(J197,Ref_경험치테이블_일반경험치,1),3)),2)*100,0)
&amp;"%)"</f>
        <v>63 (43%)</v>
      </c>
      <c r="J197" s="214">
        <f t="shared" si="171"/>
        <v>6236000</v>
      </c>
      <c r="K197" s="223">
        <f t="shared" si="215"/>
        <v>99000</v>
      </c>
      <c r="L197" s="155" t="s">
        <v>10270</v>
      </c>
      <c r="M197" s="77" t="s">
        <v>2749</v>
      </c>
      <c r="N197" s="77">
        <v>70</v>
      </c>
      <c r="O197" s="150" t="str">
        <f t="shared" ref="O197" si="310">IFERROR(INDEX(퀘스트타입_List,MATCH(N197,퀘스트타입_Row,0),3),)</f>
        <v>카드 특정 강화도 도달</v>
      </c>
      <c r="P197" s="138" t="str">
        <f t="shared" ref="P197" si="311">IFERROR(INDEX(퀘스트타입_List,MATCH(N197,퀘스트타입_Row,0),4),)&amp;" / "&amp;IFERROR(INDEX(퀘스트타입_List,MATCH(N197,퀘스트타입_Row,0),5),)</f>
        <v>level / count(1)</v>
      </c>
      <c r="Q197" s="77">
        <v>70</v>
      </c>
      <c r="R197" s="157">
        <f t="shared" si="296"/>
        <v>0</v>
      </c>
      <c r="S197" s="149">
        <v>1</v>
      </c>
      <c r="T197" s="157" t="s">
        <v>2879</v>
      </c>
      <c r="U197" s="161" t="str">
        <f t="shared" ref="U197" si="312">INDEX(퀘스트_shortcut_type_List,MATCH(T197,퀘스트_shortcut_type_name,0),2)&amp;" / "&amp;INDEX(퀘스트_shortcut_type_List,MATCH(T197,퀘스트_shortcut_type_name,0),3)</f>
        <v>가방 / 0(장비), 1(카드), 2(재료), 3(소비), 4(상자)</v>
      </c>
      <c r="V197" s="157">
        <v>0</v>
      </c>
      <c r="W197" s="75" t="s">
        <v>4</v>
      </c>
      <c r="X197" s="157" t="s">
        <v>672</v>
      </c>
      <c r="Y197" s="157">
        <v>0</v>
      </c>
      <c r="Z197" s="157">
        <v>0</v>
      </c>
      <c r="AA197" s="157">
        <f t="shared" si="305"/>
        <v>0</v>
      </c>
      <c r="AB197" s="75" t="s">
        <v>672</v>
      </c>
      <c r="AC197" s="75">
        <v>0</v>
      </c>
      <c r="AD197" s="75">
        <v>0</v>
      </c>
      <c r="AE197" s="75">
        <f t="shared" ref="AE197" si="313">IF(AB197="아이템",IFERROR(VLOOKUP(AC197,Ref_아이템테이블_List,5,FALSE),"없는 아이템"),IF(AB197="동료",IFERROR(VLOOKUP(AC197,Ref_동료테이블_List,5,FALSE),"없는 동료"),))</f>
        <v>0</v>
      </c>
    </row>
    <row r="198" spans="1:31" x14ac:dyDescent="0.3">
      <c r="A198" s="283">
        <f t="shared" si="100"/>
        <v>197</v>
      </c>
      <c r="B198" s="83">
        <f>COUNTIF($N$1:N197,2)+1</f>
        <v>42</v>
      </c>
      <c r="C198" s="75" t="e">
        <f>VLOOKUP(B198,#REF!,3)</f>
        <v>#REF!</v>
      </c>
      <c r="D198" s="193" t="e">
        <f>VLOOKUP(B198,#REF!,5)</f>
        <v>#REF!</v>
      </c>
      <c r="E198" s="193" t="str" cm="1">
        <f t="array" ref="E198">IFERROR(INDEX(Ref_경험치테이블_List,MATCH(F198,Ref_경험치테이블_직업경험치,1)+1,1),1) &amp; " (" &amp;
IFERROR(ROUND((F198-INDEX(Ref_경험치테이블_List,MATCH(F198,Ref_경험치테이블_직업경험치,1),2))/(INDEX(Ref_경험치테이블_List,MATCH(F198,Ref_경험치테이블_직업경험치,1)+1,2)-INDEX(Ref_경험치테이블_List,MATCH(F198,Ref_경험치테이블_직업경험치,1),2)),2)*100,0)
&amp;"%)"</f>
        <v>83 (57%)</v>
      </c>
      <c r="F198" s="181">
        <f t="shared" si="170"/>
        <v>91280445</v>
      </c>
      <c r="G198" s="285">
        <f t="shared" si="284"/>
        <v>3393000</v>
      </c>
      <c r="H198" s="165">
        <v>0</v>
      </c>
      <c r="I198" s="213" t="str" cm="1">
        <f t="array" ref="I198">IFERROR(INDEX(Ref_경험치테이블_List,MATCH(J198,Ref_경험치테이블_일반경험치,1)+1,1),1)&amp;" ("&amp;
IFERROR(ROUND((J198-INDEX(Ref_경험치테이블_List,MATCH(J198,Ref_경험치테이블_일반경험치,1),3))/(INDEX(Ref_경험치테이블_List,MATCH(J198,Ref_경험치테이블_일반경험치,1)+1,3)-INDEX(Ref_경험치테이블_List,MATCH(J198,Ref_경험치테이블_일반경험치,1),3)),2)*100,0)
&amp;"%)"</f>
        <v>63 (57%)</v>
      </c>
      <c r="J198" s="214">
        <f t="shared" si="171"/>
        <v>6337000</v>
      </c>
      <c r="K198" s="223">
        <f t="shared" si="215"/>
        <v>101000</v>
      </c>
      <c r="M198" s="77" t="s">
        <v>2466</v>
      </c>
      <c r="N198" s="77">
        <v>65</v>
      </c>
      <c r="O198" s="150" t="str">
        <f t="shared" ref="O198" si="314">IFERROR(INDEX(퀘스트타입_List,MATCH(N198,퀘스트타입_Row,0),3),)</f>
        <v>특정 필드에서 MVP 처치 횟수</v>
      </c>
      <c r="P198" s="138" t="str">
        <f t="shared" ref="P198" si="315">IFERROR(INDEX(퀘스트타입_List,MATCH(N198,퀘스트타입_Row,0),4),)&amp;" / "&amp;IFERROR(INDEX(퀘스트타입_List,MATCH(N198,퀘스트타입_Row,0),5),)</f>
        <v>stage id / count</v>
      </c>
      <c r="Q198" s="151">
        <f>IF(N198=2,INDEX(Ref_스테이지테이블_List,MATCH(B198,Ref_스테이지테이블_Row,0),9),IF(N198=42,INDEX(Ref_몬스터테이블_List,MATCH(INDEX(Ref_스테이지테이블_List,MATCH(B198,Ref_스테이지테이블_Row,0),30),Ref_몬스터테이블_Row,0),4),IF(N198=14,INDEX(Ref_스테이지테이블_List,MATCH(B198,Ref_스테이지테이블_Row,0),38),IF(N198=65,B198,"문제있"))))</f>
        <v>42</v>
      </c>
      <c r="R198" s="157">
        <f t="shared" si="296"/>
        <v>0</v>
      </c>
      <c r="S198" s="149">
        <v>7</v>
      </c>
      <c r="T198" s="157" t="str">
        <f t="shared" ref="T198" si="316">IF(OR(N198=2,N198=42,N198=65,N198=14),"모험","-")</f>
        <v>모험</v>
      </c>
      <c r="U198" s="161" t="str">
        <f t="shared" ref="U198" si="317">INDEX(퀘스트_shortcut_type_List,MATCH(T198,퀘스트_shortcut_type_name,0),2)&amp;" / "&amp;INDEX(퀘스트_shortcut_type_List,MATCH(T198,퀘스트_shortcut_type_name,0),3)</f>
        <v>모험 / 스테이지 id</v>
      </c>
      <c r="V198" s="157">
        <f>IF(OR(N198=2,N198=42,N198=65,N198=14),B198,0)</f>
        <v>42</v>
      </c>
      <c r="W198" s="75" t="s">
        <v>4</v>
      </c>
      <c r="X198" s="157" t="s">
        <v>672</v>
      </c>
      <c r="Y198" s="157">
        <v>0</v>
      </c>
      <c r="Z198" s="157">
        <v>0</v>
      </c>
      <c r="AA198" s="157">
        <f t="shared" ref="AA198:AA199" si="318">IF(X198="아이템",IFERROR(VLOOKUP(Y198,Ref_아이템테이블_List,5,FALSE),"없는 아이템"),IF(X198="동료",IFERROR(VLOOKUP(Y198,Ref_동료테이블_List,5,FALSE),"없는 동료"),))</f>
        <v>0</v>
      </c>
      <c r="AB198" s="75" t="s">
        <v>672</v>
      </c>
      <c r="AC198" s="75">
        <v>0</v>
      </c>
      <c r="AD198" s="75">
        <v>0</v>
      </c>
      <c r="AE198" s="75">
        <f t="shared" ref="AE198" si="319">IF(AB198="아이템",IFERROR(VLOOKUP(AC198,Ref_아이템테이블_List,5,FALSE),"없는 아이템"),IF(AB198="동료",IFERROR(VLOOKUP(AC198,Ref_동료테이블_List,5,FALSE),"없는 동료"),))</f>
        <v>0</v>
      </c>
    </row>
    <row r="199" spans="1:31" x14ac:dyDescent="0.3">
      <c r="A199" s="283">
        <f t="shared" si="100"/>
        <v>198</v>
      </c>
      <c r="B199" s="83">
        <f>COUNTIF($N$1:N198,2)+1</f>
        <v>42</v>
      </c>
      <c r="C199" s="75" t="e">
        <f>VLOOKUP(B199,#REF!,3)</f>
        <v>#REF!</v>
      </c>
      <c r="D199" s="193" t="e">
        <f>VLOOKUP(B199,#REF!,5)</f>
        <v>#REF!</v>
      </c>
      <c r="E199" s="193" t="str" cm="1">
        <f t="array" ref="E199">IFERROR(INDEX(Ref_경험치테이블_List,MATCH(F199,Ref_경험치테이블_직업경험치,1)+1,1),1) &amp; " (" &amp;
IFERROR(ROUND((F199-INDEX(Ref_경험치테이블_List,MATCH(F199,Ref_경험치테이블_직업경험치,1),2))/(INDEX(Ref_경험치테이블_List,MATCH(F199,Ref_경험치테이블_직업경험치,1)+1,2)-INDEX(Ref_경험치테이블_List,MATCH(F199,Ref_경험치테이블_직업경험치,1),2)),2)*100,0)
&amp;"%)"</f>
        <v>83 (91%)</v>
      </c>
      <c r="F199" s="181">
        <f t="shared" si="170"/>
        <v>94772445</v>
      </c>
      <c r="G199" s="285">
        <f t="shared" si="284"/>
        <v>3492000</v>
      </c>
      <c r="H199" s="165">
        <v>0</v>
      </c>
      <c r="I199" s="213" t="str" cm="1">
        <f t="array" ref="I199">IFERROR(INDEX(Ref_경험치테이블_List,MATCH(J199,Ref_경험치테이블_일반경험치,1)+1,1),1)&amp;" ("&amp;
IFERROR(ROUND((J199-INDEX(Ref_경험치테이블_List,MATCH(J199,Ref_경험치테이블_일반경험치,1),3))/(INDEX(Ref_경험치테이블_List,MATCH(J199,Ref_경험치테이블_일반경험치,1)+1,3)-INDEX(Ref_경험치테이블_List,MATCH(J199,Ref_경험치테이블_일반경험치,1),3)),2)*100,0)
&amp;"%)"</f>
        <v>63 (71%)</v>
      </c>
      <c r="J199" s="214">
        <f t="shared" si="171"/>
        <v>6440000</v>
      </c>
      <c r="K199" s="223">
        <f t="shared" si="215"/>
        <v>103000</v>
      </c>
      <c r="L199" s="155" t="s">
        <v>3298</v>
      </c>
      <c r="M199" s="77" t="s">
        <v>10290</v>
      </c>
      <c r="N199" s="77">
        <v>76</v>
      </c>
      <c r="O199" s="150" t="str">
        <f t="shared" ref="O199" si="320">IFERROR(INDEX(퀘스트타입_List,MATCH(N199,퀘스트타입_Row,0),3),)</f>
        <v>특정 챕터 듀얼 보상 받기 횟수</v>
      </c>
      <c r="P199" s="138" t="str">
        <f t="shared" ref="P199" si="321">IFERROR(INDEX(퀘스트타입_List,MATCH(N199,퀘스트타입_Row,0),4),)&amp;" / "&amp;IFERROR(INDEX(퀘스트타입_List,MATCH(N199,퀘스트타입_Row,0),5),)</f>
        <v>chapter id / count</v>
      </c>
      <c r="Q199" s="77">
        <v>7</v>
      </c>
      <c r="R199" s="157">
        <f t="shared" si="296"/>
        <v>0</v>
      </c>
      <c r="S199" s="149">
        <v>1</v>
      </c>
      <c r="T199" s="157" t="s">
        <v>2849</v>
      </c>
      <c r="U199" s="161" t="str">
        <f t="shared" ref="U199" si="322">INDEX(퀘스트_shortcut_type_List,MATCH(T199,퀘스트_shortcut_type_name,0),2)&amp;" / "&amp;INDEX(퀘스트_shortcut_type_List,MATCH(T199,퀘스트_shortcut_type_name,0),3)</f>
        <v>듀얼 / 챕터 id</v>
      </c>
      <c r="V199" s="157">
        <v>7</v>
      </c>
      <c r="W199" s="75" t="s">
        <v>4</v>
      </c>
      <c r="X199" s="158" t="s">
        <v>2617</v>
      </c>
      <c r="Y199" s="158">
        <v>85002</v>
      </c>
      <c r="Z199" s="158">
        <v>1</v>
      </c>
      <c r="AA199" s="158" t="str">
        <f t="shared" si="318"/>
        <v>상급 장비 상자</v>
      </c>
      <c r="AB199" s="75" t="s">
        <v>672</v>
      </c>
      <c r="AC199" s="75">
        <v>0</v>
      </c>
      <c r="AD199" s="75">
        <v>0</v>
      </c>
      <c r="AE199" s="75">
        <f t="shared" ref="AE199" si="323">IF(AB199="아이템",IFERROR(VLOOKUP(AC199,Ref_아이템테이블_List,5,FALSE),"없는 아이템"),IF(AB199="동료",IFERROR(VLOOKUP(AC199,Ref_동료테이블_List,5,FALSE),"없는 동료"),))</f>
        <v>0</v>
      </c>
    </row>
    <row r="200" spans="1:31" x14ac:dyDescent="0.3">
      <c r="A200" s="283">
        <f t="shared" si="100"/>
        <v>199</v>
      </c>
      <c r="B200" s="83">
        <f>COUNTIF($N$1:N199,2)+1</f>
        <v>42</v>
      </c>
      <c r="C200" s="75" t="e">
        <f>VLOOKUP(B200,#REF!,3)</f>
        <v>#REF!</v>
      </c>
      <c r="D200" s="193" t="e">
        <f>VLOOKUP(B200,#REF!,5)</f>
        <v>#REF!</v>
      </c>
      <c r="E200" s="193" t="str" cm="1">
        <f t="array" ref="E200">IFERROR(INDEX(Ref_경험치테이블_List,MATCH(F200,Ref_경험치테이블_직업경험치,1)+1,1),1) &amp; " (" &amp;
IFERROR(ROUND((F200-INDEX(Ref_경험치테이블_List,MATCH(F200,Ref_경험치테이블_직업경험치,1),2))/(INDEX(Ref_경험치테이블_List,MATCH(F200,Ref_경험치테이블_직업경험치,1)+1,2)-INDEX(Ref_경험치테이블_List,MATCH(F200,Ref_경험치테이블_직업경험치,1),2)),2)*100,0)
&amp;"%)"</f>
        <v>84 (30%)</v>
      </c>
      <c r="F200" s="181">
        <f t="shared" si="170"/>
        <v>98963945</v>
      </c>
      <c r="G200" s="285">
        <f t="shared" si="284"/>
        <v>3591500</v>
      </c>
      <c r="H200" s="165">
        <v>600000</v>
      </c>
      <c r="I200" s="213" t="str" cm="1">
        <f t="array" ref="I200">IFERROR(INDEX(Ref_경험치테이블_List,MATCH(J200,Ref_경험치테이블_일반경험치,1)+1,1),1)&amp;" ("&amp;
IFERROR(ROUND((J200-INDEX(Ref_경험치테이블_List,MATCH(J200,Ref_경험치테이블_일반경험치,1),3))/(INDEX(Ref_경험치테이블_List,MATCH(J200,Ref_경험치테이블_일반경험치,1)+1,3)-INDEX(Ref_경험치테이블_List,MATCH(J200,Ref_경험치테이블_일반경험치,1),3)),2)*100,0)
&amp;"%)"</f>
        <v>63 (86%)</v>
      </c>
      <c r="J200" s="214">
        <f t="shared" si="171"/>
        <v>6545000</v>
      </c>
      <c r="K200" s="223">
        <f t="shared" si="215"/>
        <v>105000</v>
      </c>
      <c r="M200" s="77" t="s">
        <v>10291</v>
      </c>
      <c r="N200" s="77">
        <v>2</v>
      </c>
      <c r="O200" s="150" t="str">
        <f t="shared" ref="O200:O202" si="324">IFERROR(INDEX(퀘스트타입_List,MATCH(N200,퀘스트타입_Row,0),3),)</f>
        <v>특정 몬스터 처치 수</v>
      </c>
      <c r="P200" s="138" t="str">
        <f t="shared" ref="P200:P202" si="325">IFERROR(INDEX(퀘스트타입_List,MATCH(N200,퀘스트타입_Row,0),4),)&amp;" / "&amp;IFERROR(INDEX(퀘스트타입_List,MATCH(N200,퀘스트타입_Row,0),5),)</f>
        <v>monster_id / count</v>
      </c>
      <c r="Q200" s="151">
        <f>IF(N200=2,INDEX(Ref_스테이지테이블_List,MATCH(B200,Ref_스테이지테이블_Row,0),9),IF(N200=42,INDEX(Ref_몬스터테이블_List,MATCH(INDEX(Ref_스테이지테이블_List,MATCH(B200,Ref_스테이지테이블_Row,0),30),Ref_몬스터테이블_Row,0),4),IF(N200=14,INDEX(Ref_스테이지테이블_List,MATCH(B200,Ref_스테이지테이블_Row,0),38),"문제있")))</f>
        <v>54048</v>
      </c>
      <c r="R200" s="157">
        <f t="shared" si="296"/>
        <v>0</v>
      </c>
      <c r="S200" s="149">
        <f>IF(N200=42,INDEX(Ref!$GK$1:$GN$73,MATCH(B200,Ref!$GK$1:$GK$73,0),MATCH(R200,Ref!$GK$1:$GN$1,0)),IF(N200=65,QUOTIENT(B200,12)+1,IF(N200=2,1,0)))</f>
        <v>1</v>
      </c>
      <c r="T200" s="157" t="str">
        <f t="shared" ref="T200:T201" si="326">IF(OR(N200=2,N200=42,N200=65,N200=14),"모험","-")</f>
        <v>모험</v>
      </c>
      <c r="U200" s="161" t="str">
        <f t="shared" ref="U200:U202" si="327">INDEX(퀘스트_shortcut_type_List,MATCH(T200,퀘스트_shortcut_type_name,0),2)&amp;" / "&amp;INDEX(퀘스트_shortcut_type_List,MATCH(T200,퀘스트_shortcut_type_name,0),3)</f>
        <v>모험 / 스테이지 id</v>
      </c>
      <c r="V200" s="157">
        <f>IF(OR(N200=2,N200=42,N200=65,N200=14),B200,0)</f>
        <v>42</v>
      </c>
      <c r="W200" s="75" t="s">
        <v>4</v>
      </c>
      <c r="X200" s="157" t="s">
        <v>3322</v>
      </c>
      <c r="Y200" s="157">
        <v>1</v>
      </c>
      <c r="Z200" s="157">
        <v>0</v>
      </c>
      <c r="AA200" s="157">
        <f t="shared" ref="AA200:AA201" si="328">IF(X200="아이템",IFERROR(VLOOKUP(Y200,Ref_아이템테이블_List,5,FALSE),"없는 아이템"),IF(X200="동료",IFERROR(VLOOKUP(Y200,Ref_동료테이블_List,5,FALSE),"없는 동료"),))</f>
        <v>0</v>
      </c>
      <c r="AB200" s="75" t="s">
        <v>672</v>
      </c>
      <c r="AC200" s="75">
        <v>0</v>
      </c>
      <c r="AD200" s="75">
        <v>0</v>
      </c>
      <c r="AE200" s="75">
        <f t="shared" ref="AE200" si="329">IF(AB200="아이템",IFERROR(VLOOKUP(AC200,Ref_아이템테이블_List,5,FALSE),"없는 아이템"),IF(AB200="동료",IFERROR(VLOOKUP(AC200,Ref_동료테이블_List,5,FALSE),"없는 동료"),))</f>
        <v>0</v>
      </c>
    </row>
    <row r="201" spans="1:31" x14ac:dyDescent="0.3">
      <c r="A201" s="283">
        <f t="shared" si="100"/>
        <v>200</v>
      </c>
      <c r="B201" s="83">
        <f>COUNTIF($N$1:N200,2)+1</f>
        <v>43</v>
      </c>
      <c r="C201" s="75" t="e">
        <f>VLOOKUP(B201,#REF!,3)</f>
        <v>#REF!</v>
      </c>
      <c r="D201" s="193" t="e">
        <f>VLOOKUP(B201,#REF!,5)</f>
        <v>#REF!</v>
      </c>
      <c r="E201" s="193" t="str" cm="1">
        <f t="array" ref="E201">IFERROR(INDEX(Ref_경험치테이블_List,MATCH(F201,Ref_경험치테이블_직업경험치,1)+1,1),1) &amp; " (" &amp;
IFERROR(ROUND((F201-INDEX(Ref_경험치테이블_List,MATCH(F201,Ref_경험치테이블_직업경험치,1),2))/(INDEX(Ref_경험치테이블_List,MATCH(F201,Ref_경험치테이블_직업경험치,1)+1,2)-INDEX(Ref_경험치테이블_List,MATCH(F201,Ref_경험치테이블_직업경험치,1),2)),2)*100,0)
&amp;"%)"</f>
        <v>84 (64%)</v>
      </c>
      <c r="F201" s="181">
        <f t="shared" si="170"/>
        <v>102655445</v>
      </c>
      <c r="G201" s="285">
        <f t="shared" ref="G201:G214" si="330">G200+((ROW()-1)*500)</f>
        <v>3691500</v>
      </c>
      <c r="H201" s="165">
        <v>0</v>
      </c>
      <c r="I201" s="213" t="str" cm="1">
        <f t="array" ref="I201">IFERROR(INDEX(Ref_경험치테이블_List,MATCH(J201,Ref_경험치테이블_일반경험치,1)+1,1),1)&amp;" ("&amp;
IFERROR(ROUND((J201-INDEX(Ref_경험치테이블_List,MATCH(J201,Ref_경험치테이블_일반경험치,1),3))/(INDEX(Ref_경험치테이블_List,MATCH(J201,Ref_경험치테이블_일반경험치,1)+1,3)-INDEX(Ref_경험치테이블_List,MATCH(J201,Ref_경험치테이블_일반경험치,1),3)),2)*100,0)
&amp;"%)"</f>
        <v>64 (0%)</v>
      </c>
      <c r="J201" s="214">
        <f t="shared" si="171"/>
        <v>6652000</v>
      </c>
      <c r="K201" s="223">
        <f t="shared" si="215"/>
        <v>107000</v>
      </c>
      <c r="L201" s="155">
        <v>1</v>
      </c>
      <c r="M201" s="77" t="s">
        <v>10292</v>
      </c>
      <c r="N201" s="77">
        <v>42</v>
      </c>
      <c r="O201" s="150" t="str">
        <f t="shared" si="324"/>
        <v>특정 몬스터 그룹 처치 수</v>
      </c>
      <c r="P201" s="138" t="str">
        <f t="shared" si="325"/>
        <v>monster_group / count</v>
      </c>
      <c r="Q201" s="151">
        <f>IF(N201=2,INDEX(Ref_스테이지테이블_List,MATCH(B201,Ref_스테이지테이블_Row,0),9),IF(N201=42,INDEX(Ref_몬스터테이블_List,MATCH(INDEX(Ref_스테이지테이블_List,MATCH(B201,Ref_스테이지테이블_Row,0),30),Ref_몬스터테이블_Row,0),4),IF(N201=14,INDEX(Ref_스테이지테이블_List,MATCH(B201,Ref_스테이지테이블_Row,0),38),"문제있")))</f>
        <v>72</v>
      </c>
      <c r="R201" s="157" t="str">
        <f t="shared" si="296"/>
        <v>소형</v>
      </c>
      <c r="S201" s="182">
        <f>INDEX(Ref!$GK$1:$GN$73,MATCH(B201,Ref!$GK$1:$GK$73,0),MATCH(R201,Ref!$GK$1:$GN$1,0))</f>
        <v>2600</v>
      </c>
      <c r="T201" s="157" t="str">
        <f t="shared" si="326"/>
        <v>모험</v>
      </c>
      <c r="U201" s="161" t="str">
        <f t="shared" si="327"/>
        <v>모험 / 스테이지 id</v>
      </c>
      <c r="V201" s="157">
        <f>IF(OR(N201=2,N201=42,N201=65,N201=14),B201,0)</f>
        <v>43</v>
      </c>
      <c r="W201" s="75" t="s">
        <v>4</v>
      </c>
      <c r="X201" s="157" t="s">
        <v>2620</v>
      </c>
      <c r="Y201" s="157">
        <v>94031</v>
      </c>
      <c r="Z201" s="157">
        <v>1</v>
      </c>
      <c r="AA201" s="157" t="str">
        <f t="shared" si="328"/>
        <v>별의 결정</v>
      </c>
      <c r="AB201" s="75" t="s">
        <v>2620</v>
      </c>
      <c r="AC201" s="75">
        <v>85026</v>
      </c>
      <c r="AD201" s="75">
        <v>1</v>
      </c>
      <c r="AE201" s="75" t="str">
        <f t="shared" ref="AE201" si="331">IF(AB201="아이템",IFERROR(VLOOKUP(AC201,Ref_아이템테이블_List,5,FALSE),"없는 아이템"),IF(AB201="동료",IFERROR(VLOOKUP(AC201,Ref_동료테이블_List,5,FALSE),"없는 동료"),))</f>
        <v>강화 재료 상자</v>
      </c>
    </row>
    <row r="202" spans="1:31" x14ac:dyDescent="0.3">
      <c r="A202" s="283">
        <f t="shared" ref="A202:A226" si="332">ROW()-1</f>
        <v>201</v>
      </c>
      <c r="B202" s="83">
        <f>COUNTIF($N$1:N201,2)+1</f>
        <v>43</v>
      </c>
      <c r="C202" s="75" t="e">
        <f>VLOOKUP(B202,#REF!,3)</f>
        <v>#REF!</v>
      </c>
      <c r="D202" s="193" t="e">
        <f>VLOOKUP(B202,#REF!,5)</f>
        <v>#REF!</v>
      </c>
      <c r="E202" s="193" t="str" cm="1">
        <f t="array" ref="E202">IFERROR(INDEX(Ref_경험치테이블_List,MATCH(F202,Ref_경험치테이블_직업경험치,1)+1,1),1) &amp; " (" &amp;
IFERROR(ROUND((F202-INDEX(Ref_경험치테이블_List,MATCH(F202,Ref_경험치테이블_직업경험치,1),2))/(INDEX(Ref_경험치테이블_List,MATCH(F202,Ref_경험치테이블_직업경험치,1)+1,2)-INDEX(Ref_경험치테이블_List,MATCH(F202,Ref_경험치테이블_직업경험치,1),2)),2)*100,0)
&amp;"%)"</f>
        <v>84 (99%)</v>
      </c>
      <c r="F202" s="181">
        <f t="shared" si="170"/>
        <v>106447445</v>
      </c>
      <c r="G202" s="285">
        <f t="shared" si="330"/>
        <v>3792000</v>
      </c>
      <c r="H202" s="165">
        <v>0</v>
      </c>
      <c r="I202" s="213" t="str" cm="1">
        <f t="array" ref="I202">IFERROR(INDEX(Ref_경험치테이블_List,MATCH(J202,Ref_경험치테이블_일반경험치,1)+1,1),1)&amp;" ("&amp;
IFERROR(ROUND((J202-INDEX(Ref_경험치테이블_List,MATCH(J202,Ref_경험치테이블_일반경험치,1),3))/(INDEX(Ref_경험치테이블_List,MATCH(J202,Ref_경험치테이블_일반경험치,1)+1,3)-INDEX(Ref_경험치테이블_List,MATCH(J202,Ref_경험치테이블_일반경험치,1),3)),2)*100,0)
&amp;"%)"</f>
        <v>64 (14%)</v>
      </c>
      <c r="J202" s="214">
        <f t="shared" si="171"/>
        <v>6761000</v>
      </c>
      <c r="K202" s="223">
        <f t="shared" si="215"/>
        <v>109000</v>
      </c>
      <c r="L202" s="155" t="s">
        <v>10460</v>
      </c>
      <c r="M202" s="77" t="s">
        <v>4700</v>
      </c>
      <c r="N202" s="77">
        <v>82</v>
      </c>
      <c r="O202" s="150" t="str">
        <f t="shared" si="324"/>
        <v>장비 초월도 도달</v>
      </c>
      <c r="P202" s="138" t="str">
        <f t="shared" si="325"/>
        <v>level / count(1)</v>
      </c>
      <c r="Q202" s="77">
        <v>1</v>
      </c>
      <c r="R202" s="157">
        <f t="shared" si="296"/>
        <v>0</v>
      </c>
      <c r="S202" s="149">
        <v>1</v>
      </c>
      <c r="T202" s="157" t="s">
        <v>10275</v>
      </c>
      <c r="U202" s="161" t="str">
        <f t="shared" si="327"/>
        <v>마도공학 / 0(속성 부여), 1(장비 초월), 2(카드 복원), 3(카드 재구성)</v>
      </c>
      <c r="V202" s="157">
        <v>1</v>
      </c>
      <c r="W202" s="75" t="s">
        <v>4</v>
      </c>
      <c r="X202" s="157" t="s">
        <v>2620</v>
      </c>
      <c r="Y202" s="157">
        <v>85026</v>
      </c>
      <c r="Z202" s="157">
        <v>1</v>
      </c>
      <c r="AA202" s="157" t="str">
        <f t="shared" ref="AA202" si="333">IF(X202="아이템",IFERROR(VLOOKUP(Y202,Ref_아이템테이블_List,5,FALSE),"없는 아이템"),IF(X202="동료",IFERROR(VLOOKUP(Y202,Ref_동료테이블_List,5,FALSE),"없는 동료"),))</f>
        <v>강화 재료 상자</v>
      </c>
      <c r="AB202" s="75" t="s">
        <v>672</v>
      </c>
      <c r="AC202" s="75">
        <v>0</v>
      </c>
      <c r="AD202" s="75">
        <v>0</v>
      </c>
      <c r="AE202" s="75">
        <f t="shared" ref="AE202" si="334">IF(AB202="아이템",IFERROR(VLOOKUP(AC202,Ref_아이템테이블_List,5,FALSE),"없는 아이템"),IF(AB202="동료",IFERROR(VLOOKUP(AC202,Ref_동료테이블_List,5,FALSE),"없는 동료"),))</f>
        <v>0</v>
      </c>
    </row>
    <row r="203" spans="1:31" x14ac:dyDescent="0.3">
      <c r="A203" s="283">
        <f t="shared" si="332"/>
        <v>202</v>
      </c>
      <c r="B203" s="83">
        <f>COUNTIF($N$1:N202,2)+1</f>
        <v>43</v>
      </c>
      <c r="C203" s="75" t="e">
        <f>VLOOKUP(B203,#REF!,3)</f>
        <v>#REF!</v>
      </c>
      <c r="D203" s="193" t="e">
        <f>VLOOKUP(B203,#REF!,5)</f>
        <v>#REF!</v>
      </c>
      <c r="E203" s="193" t="str" cm="1">
        <f t="array" ref="E203">IFERROR(INDEX(Ref_경험치테이블_List,MATCH(F203,Ref_경험치테이블_직업경험치,1)+1,1),1) &amp; " (" &amp;
IFERROR(ROUND((F203-INDEX(Ref_경험치테이블_List,MATCH(F203,Ref_경험치테이블_직업경험치,1),2))/(INDEX(Ref_경험치테이블_List,MATCH(F203,Ref_경험치테이블_직업경험치,1)+1,2)-INDEX(Ref_경험치테이블_List,MATCH(F203,Ref_경험치테이블_직업경험치,1),2)),2)*100,0)
&amp;"%)"</f>
        <v>85 (34%)</v>
      </c>
      <c r="F203" s="181">
        <f t="shared" si="170"/>
        <v>110340445</v>
      </c>
      <c r="G203" s="285">
        <f t="shared" si="330"/>
        <v>3893000</v>
      </c>
      <c r="H203" s="165">
        <v>0</v>
      </c>
      <c r="I203" s="213" t="str" cm="1">
        <f t="array" ref="I203">IFERROR(INDEX(Ref_경험치테이블_List,MATCH(J203,Ref_경험치테이블_일반경험치,1)+1,1),1)&amp;" ("&amp;
IFERROR(ROUND((J203-INDEX(Ref_경험치테이블_List,MATCH(J203,Ref_경험치테이블_일반경험치,1),3))/(INDEX(Ref_경험치테이블_List,MATCH(J203,Ref_경험치테이블_일반경험치,1)+1,3)-INDEX(Ref_경험치테이블_List,MATCH(J203,Ref_경험치테이블_일반경험치,1),3)),2)*100,0)
&amp;"%)"</f>
        <v>64 (29%)</v>
      </c>
      <c r="J203" s="214">
        <f t="shared" si="171"/>
        <v>6872000</v>
      </c>
      <c r="K203" s="223">
        <f t="shared" si="215"/>
        <v>111000</v>
      </c>
      <c r="M203" s="77" t="s">
        <v>2466</v>
      </c>
      <c r="N203" s="77">
        <v>65</v>
      </c>
      <c r="O203" s="150" t="str">
        <f t="shared" ref="O203" si="335">IFERROR(INDEX(퀘스트타입_List,MATCH(N203,퀘스트타입_Row,0),3),)</f>
        <v>특정 필드에서 MVP 처치 횟수</v>
      </c>
      <c r="P203" s="138" t="str">
        <f t="shared" ref="P203" si="336">IFERROR(INDEX(퀘스트타입_List,MATCH(N203,퀘스트타입_Row,0),4),)&amp;" / "&amp;IFERROR(INDEX(퀘스트타입_List,MATCH(N203,퀘스트타입_Row,0),5),)</f>
        <v>stage id / count</v>
      </c>
      <c r="Q203" s="151">
        <f>IF(N203=2,INDEX(Ref_스테이지테이블_List,MATCH(B203,Ref_스테이지테이블_Row,0),9),IF(N203=42,INDEX(Ref_몬스터테이블_List,MATCH(INDEX(Ref_스테이지테이블_List,MATCH(B203,Ref_스테이지테이블_Row,0),30),Ref_몬스터테이블_Row,0),4),IF(N203=14,INDEX(Ref_스테이지테이블_List,MATCH(B203,Ref_스테이지테이블_Row,0),38),IF(N203=65,B203,"문제있"))))</f>
        <v>43</v>
      </c>
      <c r="R203" s="157">
        <f t="shared" si="296"/>
        <v>0</v>
      </c>
      <c r="S203" s="149">
        <v>8</v>
      </c>
      <c r="T203" s="157" t="s">
        <v>598</v>
      </c>
      <c r="U203" s="161" t="str">
        <f t="shared" ref="U203" si="337">INDEX(퀘스트_shortcut_type_List,MATCH(T203,퀘스트_shortcut_type_name,0),2)&amp;" / "&amp;INDEX(퀘스트_shortcut_type_List,MATCH(T203,퀘스트_shortcut_type_name,0),3)</f>
        <v>모험 / 스테이지 id</v>
      </c>
      <c r="V203" s="157">
        <f t="shared" ref="V203:V210" si="338">IF(OR(N203=2,N203=42,N203=65,N203=14),B203,0)</f>
        <v>43</v>
      </c>
      <c r="W203" s="75" t="s">
        <v>4</v>
      </c>
      <c r="X203" s="157" t="s">
        <v>672</v>
      </c>
      <c r="Y203" s="157">
        <v>0</v>
      </c>
      <c r="Z203" s="157">
        <v>0</v>
      </c>
      <c r="AA203" s="157">
        <f t="shared" ref="AA203" si="339">IF(X203="아이템",IFERROR(VLOOKUP(Y203,Ref_아이템테이블_List,5,FALSE),"없는 아이템"),IF(X203="동료",IFERROR(VLOOKUP(Y203,Ref_동료테이블_List,5,FALSE),"없는 동료"),))</f>
        <v>0</v>
      </c>
      <c r="AB203" s="75" t="s">
        <v>672</v>
      </c>
      <c r="AC203" s="75">
        <v>0</v>
      </c>
      <c r="AD203" s="75">
        <v>0</v>
      </c>
      <c r="AE203" s="75">
        <f t="shared" ref="AE203" si="340">IF(AB203="아이템",IFERROR(VLOOKUP(AC203,Ref_아이템테이블_List,5,FALSE),"없는 아이템"),IF(AB203="동료",IFERROR(VLOOKUP(AC203,Ref_동료테이블_List,5,FALSE),"없는 동료"),))</f>
        <v>0</v>
      </c>
    </row>
    <row r="204" spans="1:31" x14ac:dyDescent="0.3">
      <c r="A204" s="283">
        <f t="shared" si="332"/>
        <v>203</v>
      </c>
      <c r="B204" s="83">
        <f>COUNTIF($N$1:N203,2)+1</f>
        <v>43</v>
      </c>
      <c r="C204" s="75" t="e">
        <f>VLOOKUP(B204,#REF!,3)</f>
        <v>#REF!</v>
      </c>
      <c r="D204" s="193" t="e">
        <f>VLOOKUP(B204,#REF!,5)</f>
        <v>#REF!</v>
      </c>
      <c r="E204" s="193" t="str" cm="1">
        <f t="array" ref="E204">IFERROR(INDEX(Ref_경험치테이블_List,MATCH(F204,Ref_경험치테이블_직업경험치,1)+1,1),1) &amp; " (" &amp;
IFERROR(ROUND((F204-INDEX(Ref_경험치테이블_List,MATCH(F204,Ref_경험치테이블_직업경험치,1),2))/(INDEX(Ref_경험치테이블_List,MATCH(F204,Ref_경험치테이블_직업경험치,1)+1,2)-INDEX(Ref_경험치테이블_List,MATCH(F204,Ref_경험치테이블_직업경험치,1),2)),2)*100,0)
&amp;"%)"</f>
        <v>85 (77%)</v>
      </c>
      <c r="F204" s="181">
        <f t="shared" si="170"/>
        <v>115034945</v>
      </c>
      <c r="G204" s="285">
        <f t="shared" si="330"/>
        <v>3994500</v>
      </c>
      <c r="H204" s="165">
        <v>700000</v>
      </c>
      <c r="I204" s="213" t="str" cm="1">
        <f t="array" ref="I204">IFERROR(INDEX(Ref_경험치테이블_List,MATCH(J204,Ref_경험치테이블_일반경험치,1)+1,1),1)&amp;" ("&amp;
IFERROR(ROUND((J204-INDEX(Ref_경험치테이블_List,MATCH(J204,Ref_경험치테이블_일반경험치,1),3))/(INDEX(Ref_경험치테이블_List,MATCH(J204,Ref_경험치테이블_일반경험치,1)+1,3)-INDEX(Ref_경험치테이블_List,MATCH(J204,Ref_경험치테이블_일반경험치,1),3)),2)*100,0)
&amp;"%)"</f>
        <v>64 (44%)</v>
      </c>
      <c r="J204" s="214">
        <f t="shared" si="171"/>
        <v>6985000</v>
      </c>
      <c r="K204" s="223">
        <f t="shared" si="215"/>
        <v>113000</v>
      </c>
      <c r="M204" s="77" t="s">
        <v>10293</v>
      </c>
      <c r="N204" s="77">
        <v>2</v>
      </c>
      <c r="O204" s="150" t="str">
        <f t="shared" ref="O204:O207" si="341">IFERROR(INDEX(퀘스트타입_List,MATCH(N204,퀘스트타입_Row,0),3),)</f>
        <v>특정 몬스터 처치 수</v>
      </c>
      <c r="P204" s="138" t="str">
        <f t="shared" ref="P204:P207" si="342">IFERROR(INDEX(퀘스트타입_List,MATCH(N204,퀘스트타입_Row,0),4),)&amp;" / "&amp;IFERROR(INDEX(퀘스트타입_List,MATCH(N204,퀘스트타입_Row,0),5),)</f>
        <v>monster_id / count</v>
      </c>
      <c r="Q204" s="151">
        <f>IF(N204=2,INDEX(Ref_스테이지테이블_List,MATCH(B204,Ref_스테이지테이블_Row,0),9),IF(N204=42,INDEX(Ref_몬스터테이블_List,MATCH(INDEX(Ref_스테이지테이블_List,MATCH(B204,Ref_스테이지테이블_Row,0),30),Ref_몬스터테이블_Row,0),4),IF(N204=14,INDEX(Ref_스테이지테이블_List,MATCH(B204,Ref_스테이지테이블_Row,0),38),"문제있")))</f>
        <v>54072</v>
      </c>
      <c r="R204" s="157">
        <f t="shared" si="296"/>
        <v>0</v>
      </c>
      <c r="S204" s="149">
        <f>IF(N204=42,INDEX(Ref!$GK$1:$GN$73,MATCH(B204,Ref!$GK$1:$GK$73,0),MATCH(R204,Ref!$GK$1:$GN$1,0)),IF(N204=65,QUOTIENT(B204,12)+1,IF(N204=2,1,0)))</f>
        <v>1</v>
      </c>
      <c r="T204" s="157" t="str">
        <f t="shared" ref="T204:T205" si="343">IF(OR(N204=2,N204=42,N204=65,N204=14),"모험","-")</f>
        <v>모험</v>
      </c>
      <c r="U204" s="161" t="str">
        <f t="shared" ref="U204:U207" si="344">INDEX(퀘스트_shortcut_type_List,MATCH(T204,퀘스트_shortcut_type_name,0),2)&amp;" / "&amp;INDEX(퀘스트_shortcut_type_List,MATCH(T204,퀘스트_shortcut_type_name,0),3)</f>
        <v>모험 / 스테이지 id</v>
      </c>
      <c r="V204" s="157">
        <f t="shared" si="338"/>
        <v>43</v>
      </c>
      <c r="W204" s="75" t="s">
        <v>4</v>
      </c>
      <c r="X204" s="157" t="s">
        <v>672</v>
      </c>
      <c r="Y204" s="157">
        <v>0</v>
      </c>
      <c r="Z204" s="157">
        <v>0</v>
      </c>
      <c r="AA204" s="157">
        <f t="shared" ref="AA204:AA207" si="345">IF(X204="아이템",IFERROR(VLOOKUP(Y204,Ref_아이템테이블_List,5,FALSE),"없는 아이템"),IF(X204="동료",IFERROR(VLOOKUP(Y204,Ref_동료테이블_List,5,FALSE),"없는 동료"),))</f>
        <v>0</v>
      </c>
      <c r="AB204" s="75" t="s">
        <v>672</v>
      </c>
      <c r="AC204" s="75">
        <v>0</v>
      </c>
      <c r="AD204" s="75">
        <v>0</v>
      </c>
      <c r="AE204" s="75">
        <f t="shared" ref="AE204:AE207" si="346">IF(AB204="아이템",IFERROR(VLOOKUP(AC204,Ref_아이템테이블_List,5,FALSE),"없는 아이템"),IF(AB204="동료",IFERROR(VLOOKUP(AC204,Ref_동료테이블_List,5,FALSE),"없는 동료"),))</f>
        <v>0</v>
      </c>
    </row>
    <row r="205" spans="1:31" x14ac:dyDescent="0.3">
      <c r="A205" s="283">
        <f t="shared" si="332"/>
        <v>204</v>
      </c>
      <c r="B205" s="83">
        <f>COUNTIF($N$1:N204,2)+1</f>
        <v>44</v>
      </c>
      <c r="C205" s="75" t="e">
        <f>VLOOKUP(B205,#REF!,3)</f>
        <v>#REF!</v>
      </c>
      <c r="D205" s="193" t="e">
        <f>VLOOKUP(B205,#REF!,5)</f>
        <v>#REF!</v>
      </c>
      <c r="E205" s="193" t="str" cm="1">
        <f t="array" ref="E205">IFERROR(INDEX(Ref_경험치테이블_List,MATCH(F205,Ref_경험치테이블_직업경험치,1)+1,1),1) &amp; " (" &amp;
IFERROR(ROUND((F205-INDEX(Ref_경험치테이블_List,MATCH(F205,Ref_경험치테이블_직업경험치,1),2))/(INDEX(Ref_경험치테이블_List,MATCH(F205,Ref_경험치테이블_직업경험치,1)+1,2)-INDEX(Ref_경험치테이블_List,MATCH(F205,Ref_경험치테이블_직업경험치,1),2)),2)*100,0)
&amp;"%)"</f>
        <v>86 (14%)</v>
      </c>
      <c r="F205" s="181">
        <f t="shared" si="170"/>
        <v>119131445</v>
      </c>
      <c r="G205" s="285">
        <f t="shared" si="330"/>
        <v>4096500</v>
      </c>
      <c r="H205" s="165">
        <v>0</v>
      </c>
      <c r="I205" s="213" t="str" cm="1">
        <f t="array" ref="I205">IFERROR(INDEX(Ref_경험치테이블_List,MATCH(J205,Ref_경험치테이블_일반경험치,1)+1,1),1)&amp;" ("&amp;
IFERROR(ROUND((J205-INDEX(Ref_경험치테이블_List,MATCH(J205,Ref_경험치테이블_일반경험치,1),3))/(INDEX(Ref_경험치테이블_List,MATCH(J205,Ref_경험치테이블_일반경험치,1)+1,3)-INDEX(Ref_경험치테이블_List,MATCH(J205,Ref_경험치테이블_일반경험치,1),3)),2)*100,0)
&amp;"%)"</f>
        <v>64 (59%)</v>
      </c>
      <c r="J205" s="214">
        <f t="shared" si="171"/>
        <v>7100000</v>
      </c>
      <c r="K205" s="223">
        <f t="shared" si="215"/>
        <v>115000</v>
      </c>
      <c r="L205" s="155">
        <v>2</v>
      </c>
      <c r="M205" s="77" t="s">
        <v>10294</v>
      </c>
      <c r="N205" s="77">
        <v>42</v>
      </c>
      <c r="O205" s="150" t="str">
        <f t="shared" si="341"/>
        <v>특정 몬스터 그룹 처치 수</v>
      </c>
      <c r="P205" s="138" t="str">
        <f t="shared" si="342"/>
        <v>monster_group / count</v>
      </c>
      <c r="Q205" s="151">
        <f>IF(N205=2,INDEX(Ref_스테이지테이블_List,MATCH(B205,Ref_스테이지테이블_Row,0),9),IF(N205=42,INDEX(Ref_몬스터테이블_List,MATCH(INDEX(Ref_스테이지테이블_List,MATCH(B205,Ref_스테이지테이블_Row,0),30),Ref_몬스터테이블_Row,0),4),IF(N205=14,INDEX(Ref_스테이지테이블_List,MATCH(B205,Ref_스테이지테이블_Row,0),38),"문제있")))</f>
        <v>73</v>
      </c>
      <c r="R205" s="157" t="str">
        <f t="shared" si="296"/>
        <v>중형</v>
      </c>
      <c r="S205" s="182">
        <f>INDEX(Ref!$GK$1:$GN$73,MATCH(B205,Ref!$GK$1:$GK$73,0),MATCH(R205,Ref!$GK$1:$GN$1,0))</f>
        <v>2030</v>
      </c>
      <c r="T205" s="157" t="str">
        <f t="shared" si="343"/>
        <v>모험</v>
      </c>
      <c r="U205" s="161" t="str">
        <f t="shared" si="344"/>
        <v>모험 / 스테이지 id</v>
      </c>
      <c r="V205" s="157">
        <f t="shared" si="338"/>
        <v>44</v>
      </c>
      <c r="W205" s="75" t="s">
        <v>4</v>
      </c>
      <c r="X205" s="157" t="s">
        <v>2620</v>
      </c>
      <c r="Y205" s="157">
        <v>84017</v>
      </c>
      <c r="Z205" s="157">
        <v>1</v>
      </c>
      <c r="AA205" s="157" t="str">
        <f t="shared" si="345"/>
        <v>집중 포션</v>
      </c>
      <c r="AB205" s="75" t="s">
        <v>672</v>
      </c>
      <c r="AC205" s="75">
        <v>0</v>
      </c>
      <c r="AD205" s="75">
        <v>0</v>
      </c>
      <c r="AE205" s="75">
        <f t="shared" si="346"/>
        <v>0</v>
      </c>
    </row>
    <row r="206" spans="1:31" x14ac:dyDescent="0.3">
      <c r="A206" s="283">
        <f t="shared" si="332"/>
        <v>205</v>
      </c>
      <c r="B206" s="83">
        <f>COUNTIF($N$1:N205,2)+1</f>
        <v>44</v>
      </c>
      <c r="C206" s="75" t="e">
        <f>VLOOKUP(B206,#REF!,3)</f>
        <v>#REF!</v>
      </c>
      <c r="D206" s="193" t="e">
        <f>VLOOKUP(B206,#REF!,5)</f>
        <v>#REF!</v>
      </c>
      <c r="E206" s="193" t="str" cm="1">
        <f t="array" ref="E206">IFERROR(INDEX(Ref_경험치테이블_List,MATCH(F206,Ref_경험치테이블_직업경험치,1)+1,1),1) &amp; " (" &amp;
IFERROR(ROUND((F206-INDEX(Ref_경험치테이블_List,MATCH(F206,Ref_경험치테이블_직업경험치,1),2))/(INDEX(Ref_경험치테이블_List,MATCH(F206,Ref_경험치테이블_직업경험치,1)+1,2)-INDEX(Ref_경험치테이블_List,MATCH(F206,Ref_경험치테이블_직업경험치,1),2)),2)*100,0)
&amp;"%)"</f>
        <v>86 (52%)</v>
      </c>
      <c r="F206" s="181">
        <f t="shared" si="170"/>
        <v>123330445</v>
      </c>
      <c r="G206" s="285">
        <f t="shared" si="330"/>
        <v>4199000</v>
      </c>
      <c r="H206" s="165">
        <v>0</v>
      </c>
      <c r="I206" s="213" t="str" cm="1">
        <f t="array" ref="I206">IFERROR(INDEX(Ref_경험치테이블_List,MATCH(J206,Ref_경험치테이블_일반경험치,1)+1,1),1)&amp;" ("&amp;
IFERROR(ROUND((J206-INDEX(Ref_경험치테이블_List,MATCH(J206,Ref_경험치테이블_일반경험치,1),3))/(INDEX(Ref_경험치테이블_List,MATCH(J206,Ref_경험치테이블_일반경험치,1)+1,3)-INDEX(Ref_경험치테이블_List,MATCH(J206,Ref_경험치테이블_일반경험치,1),3)),2)*100,0)
&amp;"%)"</f>
        <v>64 (74%)</v>
      </c>
      <c r="J206" s="214">
        <f t="shared" si="171"/>
        <v>7217000</v>
      </c>
      <c r="K206" s="223">
        <f t="shared" si="215"/>
        <v>117000</v>
      </c>
      <c r="M206" s="77" t="s">
        <v>10295</v>
      </c>
      <c r="N206" s="77">
        <v>62</v>
      </c>
      <c r="O206" s="150" t="str">
        <f t="shared" si="341"/>
        <v>특정 시나리오 미로 클리어</v>
      </c>
      <c r="P206" s="138" t="str">
        <f t="shared" si="342"/>
        <v>chapter id / count(1)</v>
      </c>
      <c r="Q206" s="77">
        <v>8</v>
      </c>
      <c r="R206" s="157">
        <f t="shared" si="296"/>
        <v>0</v>
      </c>
      <c r="S206" s="149">
        <v>1</v>
      </c>
      <c r="T206" s="157" t="s">
        <v>2746</v>
      </c>
      <c r="U206" s="161" t="str">
        <f t="shared" si="344"/>
        <v xml:space="preserve">미로 / </v>
      </c>
      <c r="V206" s="308">
        <v>8</v>
      </c>
      <c r="W206" s="75" t="s">
        <v>4</v>
      </c>
      <c r="X206" s="157" t="s">
        <v>2620</v>
      </c>
      <c r="Y206" s="157">
        <v>94075</v>
      </c>
      <c r="Z206" s="157">
        <v>1</v>
      </c>
      <c r="AA206" s="157" t="str">
        <f t="shared" si="345"/>
        <v>연구 서류</v>
      </c>
      <c r="AB206" s="75" t="s">
        <v>672</v>
      </c>
      <c r="AC206" s="75">
        <v>0</v>
      </c>
      <c r="AD206" s="75">
        <v>0</v>
      </c>
      <c r="AE206" s="75">
        <f t="shared" si="346"/>
        <v>0</v>
      </c>
    </row>
    <row r="207" spans="1:31" x14ac:dyDescent="0.3">
      <c r="A207" s="283">
        <f t="shared" si="332"/>
        <v>206</v>
      </c>
      <c r="B207" s="83">
        <f>COUNTIF($N$1:N206,2)+1</f>
        <v>44</v>
      </c>
      <c r="C207" s="75" t="e">
        <f>VLOOKUP(B207,#REF!,3)</f>
        <v>#REF!</v>
      </c>
      <c r="D207" s="193" t="e">
        <f>VLOOKUP(B207,#REF!,5)</f>
        <v>#REF!</v>
      </c>
      <c r="E207" s="193" t="str" cm="1">
        <f t="array" ref="E207">IFERROR(INDEX(Ref_경험치테이블_List,MATCH(F207,Ref_경험치테이블_직업경험치,1)+1,1),1) &amp; " (" &amp;
IFERROR(ROUND((F207-INDEX(Ref_경험치테이블_List,MATCH(F207,Ref_경험치테이블_직업경험치,1),2))/(INDEX(Ref_경험치테이블_List,MATCH(F207,Ref_경험치테이블_직업경험치,1)+1,2)-INDEX(Ref_경험치테이블_List,MATCH(F207,Ref_경험치테이블_직업경험치,1),2)),2)*100,0)
&amp;"%)"</f>
        <v>86 (91%)</v>
      </c>
      <c r="F207" s="181">
        <f t="shared" si="170"/>
        <v>127632445</v>
      </c>
      <c r="G207" s="285">
        <f t="shared" si="330"/>
        <v>4302000</v>
      </c>
      <c r="H207" s="165">
        <v>0</v>
      </c>
      <c r="I207" s="213" t="str" cm="1">
        <f t="array" ref="I207">IFERROR(INDEX(Ref_경험치테이블_List,MATCH(J207,Ref_경험치테이블_일반경험치,1)+1,1),1)&amp;" ("&amp;
IFERROR(ROUND((J207-INDEX(Ref_경험치테이블_List,MATCH(J207,Ref_경험치테이블_일반경험치,1),3))/(INDEX(Ref_경험치테이블_List,MATCH(J207,Ref_경험치테이블_일반경험치,1)+1,3)-INDEX(Ref_경험치테이블_List,MATCH(J207,Ref_경험치테이블_일반경험치,1),3)),2)*100,0)
&amp;"%)"</f>
        <v>64 (90%)</v>
      </c>
      <c r="J207" s="214">
        <f t="shared" si="171"/>
        <v>7336000</v>
      </c>
      <c r="K207" s="223">
        <f t="shared" si="215"/>
        <v>119000</v>
      </c>
      <c r="M207" s="77" t="s">
        <v>10309</v>
      </c>
      <c r="N207" s="77">
        <v>83</v>
      </c>
      <c r="O207" s="150" t="str">
        <f t="shared" si="341"/>
        <v>특정 챕터 멀티 미로 도전 횟수</v>
      </c>
      <c r="P207" s="138" t="str">
        <f t="shared" si="342"/>
        <v>chapter id / count</v>
      </c>
      <c r="Q207" s="77">
        <v>8</v>
      </c>
      <c r="R207" s="157">
        <f t="shared" si="296"/>
        <v>0</v>
      </c>
      <c r="S207" s="149">
        <v>1</v>
      </c>
      <c r="T207" s="157" t="s">
        <v>2746</v>
      </c>
      <c r="U207" s="161" t="str">
        <f t="shared" si="344"/>
        <v xml:space="preserve">미로 / </v>
      </c>
      <c r="V207" s="308">
        <v>8</v>
      </c>
      <c r="W207" s="75" t="s">
        <v>4</v>
      </c>
      <c r="X207" s="157" t="s">
        <v>2620</v>
      </c>
      <c r="Y207" s="157">
        <v>94075</v>
      </c>
      <c r="Z207" s="157">
        <v>1</v>
      </c>
      <c r="AA207" s="157" t="str">
        <f t="shared" si="345"/>
        <v>연구 서류</v>
      </c>
      <c r="AB207" s="75" t="s">
        <v>672</v>
      </c>
      <c r="AC207" s="75">
        <v>0</v>
      </c>
      <c r="AD207" s="75">
        <v>0</v>
      </c>
      <c r="AE207" s="75">
        <f t="shared" si="346"/>
        <v>0</v>
      </c>
    </row>
    <row r="208" spans="1:31" x14ac:dyDescent="0.3">
      <c r="A208" s="283">
        <f t="shared" si="332"/>
        <v>207</v>
      </c>
      <c r="B208" s="83">
        <f>COUNTIF($N$1:N206,2)+1</f>
        <v>44</v>
      </c>
      <c r="C208" s="75" t="e">
        <f>VLOOKUP(B208,#REF!,3)</f>
        <v>#REF!</v>
      </c>
      <c r="D208" s="193" t="e">
        <f>VLOOKUP(B208,#REF!,5)</f>
        <v>#REF!</v>
      </c>
      <c r="E208" s="193" t="str" cm="1">
        <f t="array" ref="E208">IFERROR(INDEX(Ref_경험치테이블_List,MATCH(F208,Ref_경험치테이블_직업경험치,1)+1,1),1) &amp; " (" &amp;
IFERROR(ROUND((F208-INDEX(Ref_경험치테이블_List,MATCH(F208,Ref_경험치테이블_직업경험치,1),2))/(INDEX(Ref_경험치테이블_List,MATCH(F208,Ref_경험치테이블_직업경험치,1)+1,2)-INDEX(Ref_경험치테이블_List,MATCH(F208,Ref_경험치테이블_직업경험치,1),2)),2)*100,0)
&amp;"%)"</f>
        <v>87 (30%)</v>
      </c>
      <c r="F208" s="181">
        <f t="shared" si="170"/>
        <v>132037945</v>
      </c>
      <c r="G208" s="285">
        <f t="shared" si="330"/>
        <v>4405500</v>
      </c>
      <c r="H208" s="165">
        <v>0</v>
      </c>
      <c r="I208" s="213" t="str" cm="1">
        <f t="array" ref="I208">IFERROR(INDEX(Ref_경험치테이블_List,MATCH(J208,Ref_경험치테이블_일반경험치,1)+1,1),1)&amp;" ("&amp;
IFERROR(ROUND((J208-INDEX(Ref_경험치테이블_List,MATCH(J208,Ref_경험치테이블_일반경험치,1),3))/(INDEX(Ref_경험치테이블_List,MATCH(J208,Ref_경험치테이블_일반경험치,1)+1,3)-INDEX(Ref_경험치테이블_List,MATCH(J208,Ref_경험치테이블_일반경험치,1),3)),2)*100,0)
&amp;"%)"</f>
        <v>65 (4%)</v>
      </c>
      <c r="J208" s="214">
        <f t="shared" si="171"/>
        <v>7457000</v>
      </c>
      <c r="K208" s="223">
        <f t="shared" si="215"/>
        <v>121000</v>
      </c>
      <c r="M208" s="77" t="s">
        <v>2466</v>
      </c>
      <c r="N208" s="77">
        <v>65</v>
      </c>
      <c r="O208" s="150" t="str">
        <f t="shared" ref="O208" si="347">IFERROR(INDEX(퀘스트타입_List,MATCH(N208,퀘스트타입_Row,0),3),)</f>
        <v>특정 필드에서 MVP 처치 횟수</v>
      </c>
      <c r="P208" s="138" t="str">
        <f t="shared" ref="P208" si="348">IFERROR(INDEX(퀘스트타입_List,MATCH(N208,퀘스트타입_Row,0),4),)&amp;" / "&amp;IFERROR(INDEX(퀘스트타입_List,MATCH(N208,퀘스트타입_Row,0),5),)</f>
        <v>stage id / count</v>
      </c>
      <c r="Q208" s="151">
        <f>IF(N208=2,INDEX(Ref_스테이지테이블_List,MATCH(B208,Ref_스테이지테이블_Row,0),9),IF(N208=42,INDEX(Ref_몬스터테이블_List,MATCH(INDEX(Ref_스테이지테이블_List,MATCH(B208,Ref_스테이지테이블_Row,0),30),Ref_몬스터테이블_Row,0),4),IF(N208=14,INDEX(Ref_스테이지테이블_List,MATCH(B208,Ref_스테이지테이블_Row,0),38),IF(N208=65,B208,"문제있"))))</f>
        <v>44</v>
      </c>
      <c r="R208" s="157">
        <f t="shared" si="296"/>
        <v>0</v>
      </c>
      <c r="S208" s="149">
        <v>8</v>
      </c>
      <c r="T208" s="157" t="str">
        <f t="shared" ref="T208" si="349">IF(OR(N208=2,N208=42,N208=65,N208=14),"모험","-")</f>
        <v>모험</v>
      </c>
      <c r="U208" s="161" t="str">
        <f t="shared" ref="U208" si="350">INDEX(퀘스트_shortcut_type_List,MATCH(T208,퀘스트_shortcut_type_name,0),2)&amp;" / "&amp;INDEX(퀘스트_shortcut_type_List,MATCH(T208,퀘스트_shortcut_type_name,0),3)</f>
        <v>모험 / 스테이지 id</v>
      </c>
      <c r="V208" s="157">
        <f t="shared" si="338"/>
        <v>44</v>
      </c>
      <c r="W208" s="75" t="s">
        <v>4</v>
      </c>
      <c r="X208" s="157" t="s">
        <v>672</v>
      </c>
      <c r="Y208" s="157">
        <v>0</v>
      </c>
      <c r="Z208" s="157">
        <v>0</v>
      </c>
      <c r="AA208" s="157">
        <f t="shared" ref="AA208:AA209" si="351">IF(X208="아이템",IFERROR(VLOOKUP(Y208,Ref_아이템테이블_List,5,FALSE),"없는 아이템"),IF(X208="동료",IFERROR(VLOOKUP(Y208,Ref_동료테이블_List,5,FALSE),"없는 동료"),))</f>
        <v>0</v>
      </c>
      <c r="AB208" s="75" t="s">
        <v>672</v>
      </c>
      <c r="AC208" s="75">
        <v>0</v>
      </c>
      <c r="AD208" s="75">
        <v>0</v>
      </c>
      <c r="AE208" s="75">
        <f t="shared" ref="AE208" si="352">IF(AB208="아이템",IFERROR(VLOOKUP(AC208,Ref_아이템테이블_List,5,FALSE),"없는 아이템"),IF(AB208="동료",IFERROR(VLOOKUP(AC208,Ref_동료테이블_List,5,FALSE),"없는 동료"),))</f>
        <v>0</v>
      </c>
    </row>
    <row r="209" spans="1:31" x14ac:dyDescent="0.3">
      <c r="A209" s="283">
        <f t="shared" si="332"/>
        <v>208</v>
      </c>
      <c r="B209" s="83">
        <f>COUNTIF($N$1:N208,2)+1</f>
        <v>44</v>
      </c>
      <c r="C209" s="75" t="e">
        <f>VLOOKUP(B209,#REF!,3)</f>
        <v>#REF!</v>
      </c>
      <c r="D209" s="193" t="e">
        <f>VLOOKUP(B209,#REF!,5)</f>
        <v>#REF!</v>
      </c>
      <c r="E209" s="193" t="str" cm="1">
        <f t="array" ref="E209">IFERROR(INDEX(Ref_경험치테이블_List,MATCH(F209,Ref_경험치테이블_직업경험치,1)+1,1),1) &amp; " (" &amp;
IFERROR(ROUND((F209-INDEX(Ref_경험치테이블_List,MATCH(F209,Ref_경험치테이블_직업경험치,1),2))/(INDEX(Ref_경험치테이블_List,MATCH(F209,Ref_경험치테이블_직업경험치,1)+1,2)-INDEX(Ref_경험치테이블_List,MATCH(F209,Ref_경험치테이블_직업경험치,1),2)),2)*100,0)
&amp;"%)"</f>
        <v>87 (78%)</v>
      </c>
      <c r="F209" s="181">
        <f t="shared" si="170"/>
        <v>137347445</v>
      </c>
      <c r="G209" s="285">
        <f t="shared" si="330"/>
        <v>4509500</v>
      </c>
      <c r="H209" s="165">
        <v>800000</v>
      </c>
      <c r="I209" s="213" t="str" cm="1">
        <f t="array" ref="I209">IFERROR(INDEX(Ref_경험치테이블_List,MATCH(J209,Ref_경험치테이블_일반경험치,1)+1,1),1)&amp;" ("&amp;
IFERROR(ROUND((J209-INDEX(Ref_경험치테이블_List,MATCH(J209,Ref_경험치테이블_일반경험치,1),3))/(INDEX(Ref_경험치테이블_List,MATCH(J209,Ref_경험치테이블_일반경험치,1)+1,3)-INDEX(Ref_경험치테이블_List,MATCH(J209,Ref_경험치테이블_일반경험치,1),3)),2)*100,0)
&amp;"%)"</f>
        <v>65 (14%)</v>
      </c>
      <c r="J209" s="214">
        <f t="shared" si="171"/>
        <v>7580000</v>
      </c>
      <c r="K209" s="223">
        <f t="shared" si="215"/>
        <v>123000</v>
      </c>
      <c r="M209" s="77" t="s">
        <v>10296</v>
      </c>
      <c r="N209" s="77">
        <v>2</v>
      </c>
      <c r="O209" s="150" t="str">
        <f t="shared" ref="O209:O210" si="353">IFERROR(INDEX(퀘스트타입_List,MATCH(N209,퀘스트타입_Row,0),3),)</f>
        <v>특정 몬스터 처치 수</v>
      </c>
      <c r="P209" s="138" t="str">
        <f t="shared" ref="P209:P210" si="354">IFERROR(INDEX(퀘스트타입_List,MATCH(N209,퀘스트타입_Row,0),4),)&amp;" / "&amp;IFERROR(INDEX(퀘스트타입_List,MATCH(N209,퀘스트타입_Row,0),5),)</f>
        <v>monster_id / count</v>
      </c>
      <c r="Q209" s="151">
        <f>IF(N209=2,INDEX(Ref_스테이지테이블_List,MATCH(B209,Ref_스테이지테이블_Row,0),9),IF(N209=42,INDEX(Ref_몬스터테이블_List,MATCH(INDEX(Ref_스테이지테이블_List,MATCH(B209,Ref_스테이지테이블_Row,0),30),Ref_몬스터테이블_Row,0),4),IF(N209=14,INDEX(Ref_스테이지테이블_List,MATCH(B209,Ref_스테이지테이블_Row,0),38),"문제있")))</f>
        <v>54073</v>
      </c>
      <c r="R209" s="157">
        <f t="shared" si="296"/>
        <v>0</v>
      </c>
      <c r="S209" s="149">
        <f>IF(N209=42,INDEX(Ref!$GK$1:$GN$73,MATCH(B209,Ref!$GK$1:$GK$73,0),MATCH(R209,Ref!$GK$1:$GN$1,0)),IF(N209=65,QUOTIENT(B209,12)+1,IF(N209=2,1,0)))</f>
        <v>1</v>
      </c>
      <c r="T209" s="157" t="str">
        <f t="shared" ref="T209:T210" si="355">IF(OR(N209=2,N209=42,N209=65,N209=14),"모험","-")</f>
        <v>모험</v>
      </c>
      <c r="U209" s="161" t="str">
        <f t="shared" ref="U209:U210" si="356">INDEX(퀘스트_shortcut_type_List,MATCH(T209,퀘스트_shortcut_type_name,0),2)&amp;" / "&amp;INDEX(퀘스트_shortcut_type_List,MATCH(T209,퀘스트_shortcut_type_name,0),3)</f>
        <v>모험 / 스테이지 id</v>
      </c>
      <c r="V209" s="157">
        <f t="shared" si="338"/>
        <v>44</v>
      </c>
      <c r="W209" s="75" t="s">
        <v>4</v>
      </c>
      <c r="X209" s="157" t="s">
        <v>3322</v>
      </c>
      <c r="Y209" s="157">
        <v>1</v>
      </c>
      <c r="Z209" s="157">
        <v>0</v>
      </c>
      <c r="AA209" s="157">
        <f t="shared" si="351"/>
        <v>0</v>
      </c>
      <c r="AB209" s="75" t="s">
        <v>672</v>
      </c>
      <c r="AC209" s="75">
        <v>0</v>
      </c>
      <c r="AD209" s="75">
        <v>0</v>
      </c>
      <c r="AE209" s="75">
        <f t="shared" ref="AE209:AE210" si="357">IF(AB209="아이템",IFERROR(VLOOKUP(AC209,Ref_아이템테이블_List,5,FALSE),"없는 아이템"),IF(AB209="동료",IFERROR(VLOOKUP(AC209,Ref_동료테이블_List,5,FALSE),"없는 동료"),))</f>
        <v>0</v>
      </c>
    </row>
    <row r="210" spans="1:31" x14ac:dyDescent="0.3">
      <c r="A210" s="283">
        <f t="shared" si="332"/>
        <v>209</v>
      </c>
      <c r="B210" s="83">
        <f>COUNTIF($N$1:N209,2)+1</f>
        <v>45</v>
      </c>
      <c r="C210" s="75" t="e">
        <f>VLOOKUP(B210,#REF!,3)</f>
        <v>#REF!</v>
      </c>
      <c r="D210" s="193" t="e">
        <f>VLOOKUP(B210,#REF!,5)</f>
        <v>#REF!</v>
      </c>
      <c r="E210" s="193" t="str" cm="1">
        <f t="array" ref="E210">IFERROR(INDEX(Ref_경험치테이블_List,MATCH(F210,Ref_경험치테이블_직업경험치,1)+1,1),1) &amp; " (" &amp;
IFERROR(ROUND((F210-INDEX(Ref_경험치테이블_List,MATCH(F210,Ref_경험치테이블_직업경험치,1),2))/(INDEX(Ref_경험치테이블_List,MATCH(F210,Ref_경험치테이블_직업경험치,1)+1,2)-INDEX(Ref_경험치테이블_List,MATCH(F210,Ref_경험치테이블_직업경험치,1),2)),2)*100,0)
&amp;"%)"</f>
        <v>88 (19%)</v>
      </c>
      <c r="F210" s="181">
        <f t="shared" si="170"/>
        <v>141961445</v>
      </c>
      <c r="G210" s="285">
        <f t="shared" si="330"/>
        <v>4614000</v>
      </c>
      <c r="H210" s="165">
        <v>0</v>
      </c>
      <c r="I210" s="213" t="str" cm="1">
        <f t="array" ref="I210">IFERROR(INDEX(Ref_경험치테이블_List,MATCH(J210,Ref_경험치테이블_일반경험치,1)+1,1),1)&amp;" ("&amp;
IFERROR(ROUND((J210-INDEX(Ref_경험치테이블_List,MATCH(J210,Ref_경험치테이블_일반경험치,1),3))/(INDEX(Ref_경험치테이블_List,MATCH(J210,Ref_경험치테이블_일반경험치,1)+1,3)-INDEX(Ref_경험치테이블_List,MATCH(J210,Ref_경험치테이블_일반경험치,1),3)),2)*100,0)
&amp;"%)"</f>
        <v>65 (25%)</v>
      </c>
      <c r="J210" s="214">
        <f t="shared" si="171"/>
        <v>7705000</v>
      </c>
      <c r="K210" s="223">
        <f t="shared" si="215"/>
        <v>125000</v>
      </c>
      <c r="L210" s="155">
        <v>3</v>
      </c>
      <c r="M210" s="77" t="s">
        <v>10297</v>
      </c>
      <c r="N210" s="77">
        <v>42</v>
      </c>
      <c r="O210" s="150" t="str">
        <f t="shared" si="353"/>
        <v>특정 몬스터 그룹 처치 수</v>
      </c>
      <c r="P210" s="138" t="str">
        <f t="shared" si="354"/>
        <v>monster_group / count</v>
      </c>
      <c r="Q210" s="151">
        <f>IF(N210=2,INDEX(Ref_스테이지테이블_List,MATCH(B210,Ref_스테이지테이블_Row,0),9),IF(N210=42,INDEX(Ref_몬스터테이블_List,MATCH(INDEX(Ref_스테이지테이블_List,MATCH(B210,Ref_스테이지테이블_Row,0),30),Ref_몬스터테이블_Row,0),4),IF(N210=14,INDEX(Ref_스테이지테이블_List,MATCH(B210,Ref_스테이지테이블_Row,0),38),"문제있")))</f>
        <v>74</v>
      </c>
      <c r="R210" s="157" t="str">
        <f t="shared" si="296"/>
        <v>중형</v>
      </c>
      <c r="S210" s="182">
        <f>INDEX(Ref!$GK$1:$GN$73,MATCH(B210,Ref!$GK$1:$GK$73,0),MATCH(R210,Ref!$GK$1:$GN$1,0))</f>
        <v>2100</v>
      </c>
      <c r="T210" s="157" t="str">
        <f t="shared" si="355"/>
        <v>모험</v>
      </c>
      <c r="U210" s="161" t="str">
        <f t="shared" si="356"/>
        <v>모험 / 스테이지 id</v>
      </c>
      <c r="V210" s="157">
        <f t="shared" si="338"/>
        <v>45</v>
      </c>
      <c r="W210" s="75" t="s">
        <v>4</v>
      </c>
      <c r="X210" s="157" t="s">
        <v>10195</v>
      </c>
      <c r="Y210" s="157">
        <f>600000/8*3</f>
        <v>225000</v>
      </c>
      <c r="Z210" s="157">
        <v>0</v>
      </c>
      <c r="AA210" s="157">
        <f t="shared" ref="AA210" si="358">IF(X210="아이템",IFERROR(VLOOKUP(Y210,Ref_아이템테이블_List,5,FALSE),"없는 아이템"),IF(X210="동료",IFERROR(VLOOKUP(Y210,Ref_동료테이블_List,5,FALSE),"없는 동료"),))</f>
        <v>0</v>
      </c>
      <c r="AB210" s="75" t="s">
        <v>672</v>
      </c>
      <c r="AC210" s="75">
        <v>0</v>
      </c>
      <c r="AD210" s="75">
        <v>0</v>
      </c>
      <c r="AE210" s="75">
        <f t="shared" si="357"/>
        <v>0</v>
      </c>
    </row>
    <row r="211" spans="1:31" x14ac:dyDescent="0.3">
      <c r="A211" s="283">
        <f t="shared" si="332"/>
        <v>210</v>
      </c>
      <c r="B211" s="83">
        <f>COUNTIF($N$1:N210,2)+1</f>
        <v>45</v>
      </c>
      <c r="C211" s="75" t="e">
        <f>VLOOKUP(B211,#REF!,3)</f>
        <v>#REF!</v>
      </c>
      <c r="D211" s="193" t="e">
        <f>VLOOKUP(B211,#REF!,5)</f>
        <v>#REF!</v>
      </c>
      <c r="E211" s="193" t="str" cm="1">
        <f t="array" ref="E211">IFERROR(INDEX(Ref_경험치테이블_List,MATCH(F211,Ref_경험치테이블_직업경험치,1)+1,1),1) &amp; " (" &amp;
IFERROR(ROUND((F211-INDEX(Ref_경험치테이블_List,MATCH(F211,Ref_경험치테이블_직업경험치,1),2))/(INDEX(Ref_경험치테이블_List,MATCH(F211,Ref_경험치테이블_직업경험치,1)+1,2)-INDEX(Ref_경험치테이블_List,MATCH(F211,Ref_경험치테이블_직업경험치,1),2)),2)*100,0)
&amp;"%)"</f>
        <v>88 (61%)</v>
      </c>
      <c r="F211" s="181">
        <f t="shared" si="170"/>
        <v>146680445</v>
      </c>
      <c r="G211" s="285">
        <f t="shared" si="330"/>
        <v>4719000</v>
      </c>
      <c r="H211" s="165">
        <v>0</v>
      </c>
      <c r="I211" s="213" t="str" cm="1">
        <f t="array" ref="I211">IFERROR(INDEX(Ref_경험치테이블_List,MATCH(J211,Ref_경험치테이블_일반경험치,1)+1,1),1)&amp;" ("&amp;
IFERROR(ROUND((J211-INDEX(Ref_경험치테이블_List,MATCH(J211,Ref_경험치테이블_일반경험치,1),3))/(INDEX(Ref_경험치테이블_List,MATCH(J211,Ref_경험치테이블_일반경험치,1)+1,3)-INDEX(Ref_경험치테이블_List,MATCH(J211,Ref_경험치테이블_일반경험치,1),3)),2)*100,0)
&amp;"%)"</f>
        <v>65 (36%)</v>
      </c>
      <c r="J211" s="214">
        <f t="shared" si="171"/>
        <v>7832000</v>
      </c>
      <c r="K211" s="223">
        <f t="shared" si="215"/>
        <v>127000</v>
      </c>
      <c r="L211" s="155" t="s">
        <v>10312</v>
      </c>
      <c r="M211" s="77" t="s">
        <v>2854</v>
      </c>
      <c r="N211" s="77">
        <v>81</v>
      </c>
      <c r="O211" s="150" t="str">
        <f t="shared" ref="O211" si="359">IFERROR(INDEX(퀘스트타입_List,MATCH(N211,퀘스트타입_Row,0),3),)</f>
        <v>5랭크 장비 강화도 도달</v>
      </c>
      <c r="P211" s="138" t="str">
        <f t="shared" ref="P211" si="360">IFERROR(INDEX(퀘스트타입_List,MATCH(N211,퀘스트타입_Row,0),4),)&amp;" / "&amp;IFERROR(INDEX(퀘스트타입_List,MATCH(N211,퀘스트타입_Row,0),5),)</f>
        <v>level / count(1)</v>
      </c>
      <c r="Q211" s="77">
        <v>40</v>
      </c>
      <c r="R211" s="157">
        <f t="shared" si="296"/>
        <v>0</v>
      </c>
      <c r="S211" s="149">
        <v>1</v>
      </c>
      <c r="T211" s="157" t="s">
        <v>2879</v>
      </c>
      <c r="U211" s="161" t="str">
        <f t="shared" ref="U211" si="361">INDEX(퀘스트_shortcut_type_List,MATCH(T211,퀘스트_shortcut_type_name,0),2)&amp;" / "&amp;INDEX(퀘스트_shortcut_type_List,MATCH(T211,퀘스트_shortcut_type_name,0),3)</f>
        <v>가방 / 0(장비), 1(카드), 2(재료), 3(소비), 4(상자)</v>
      </c>
      <c r="V211" s="157">
        <v>0</v>
      </c>
      <c r="W211" s="75" t="s">
        <v>4</v>
      </c>
      <c r="X211" s="157" t="s">
        <v>10195</v>
      </c>
      <c r="Y211" s="157">
        <f>600000/8*5</f>
        <v>375000</v>
      </c>
      <c r="Z211" s="157">
        <v>0</v>
      </c>
      <c r="AA211" s="157">
        <f t="shared" ref="AA211" si="362">IF(X211="아이템",IFERROR(VLOOKUP(Y211,Ref_아이템테이블_List,5,FALSE),"없는 아이템"),IF(X211="동료",IFERROR(VLOOKUP(Y211,Ref_동료테이블_List,5,FALSE),"없는 동료"),))</f>
        <v>0</v>
      </c>
      <c r="AB211" s="75" t="s">
        <v>672</v>
      </c>
      <c r="AC211" s="75">
        <v>0</v>
      </c>
      <c r="AD211" s="75">
        <v>0</v>
      </c>
      <c r="AE211" s="75">
        <f t="shared" ref="AE211" si="363">IF(AB211="아이템",IFERROR(VLOOKUP(AC211,Ref_아이템테이블_List,5,FALSE),"없는 아이템"),IF(AB211="동료",IFERROR(VLOOKUP(AC211,Ref_동료테이블_List,5,FALSE),"없는 동료"),))</f>
        <v>0</v>
      </c>
    </row>
    <row r="212" spans="1:31" x14ac:dyDescent="0.3">
      <c r="A212" s="283">
        <f t="shared" si="332"/>
        <v>211</v>
      </c>
      <c r="B212" s="83">
        <f>COUNTIF($N$1:N211,2)+1</f>
        <v>45</v>
      </c>
      <c r="C212" s="75" t="e">
        <f>VLOOKUP(B212,#REF!,3)</f>
        <v>#REF!</v>
      </c>
      <c r="D212" s="193" t="e">
        <f>VLOOKUP(B212,#REF!,5)</f>
        <v>#REF!</v>
      </c>
      <c r="E212" s="193" t="str" cm="1">
        <f t="array" ref="E212">IFERROR(INDEX(Ref_경험치테이블_List,MATCH(F212,Ref_경험치테이블_직업경험치,1)+1,1),1) &amp; " (" &amp;
IFERROR(ROUND((F212-INDEX(Ref_경험치테이블_List,MATCH(F212,Ref_경험치테이블_직업경험치,1),2))/(INDEX(Ref_경험치테이블_List,MATCH(F212,Ref_경험치테이블_직업경험치,1)+1,2)-INDEX(Ref_경험치테이블_List,MATCH(F212,Ref_경험치테이블_직업경험치,1),2)),2)*100,0)
&amp;"%)"</f>
        <v>89 (4%)</v>
      </c>
      <c r="F212" s="181">
        <f t="shared" si="170"/>
        <v>151504945</v>
      </c>
      <c r="G212" s="285">
        <f t="shared" si="330"/>
        <v>4824500</v>
      </c>
      <c r="H212" s="165">
        <v>0</v>
      </c>
      <c r="I212" s="213" t="str" cm="1">
        <f t="array" ref="I212">IFERROR(INDEX(Ref_경험치테이블_List,MATCH(J212,Ref_경험치테이블_일반경험치,1)+1,1),1)&amp;" ("&amp;
IFERROR(ROUND((J212-INDEX(Ref_경험치테이블_List,MATCH(J212,Ref_경험치테이블_일반경험치,1),3))/(INDEX(Ref_경험치테이블_List,MATCH(J212,Ref_경험치테이블_일반경험치,1)+1,3)-INDEX(Ref_경험치테이블_List,MATCH(J212,Ref_경험치테이블_일반경험치,1),3)),2)*100,0)
&amp;"%)"</f>
        <v>65 (47%)</v>
      </c>
      <c r="J212" s="214">
        <f t="shared" si="171"/>
        <v>7961000</v>
      </c>
      <c r="K212" s="223">
        <f t="shared" si="215"/>
        <v>129000</v>
      </c>
      <c r="M212" s="77" t="s">
        <v>2466</v>
      </c>
      <c r="N212" s="77">
        <v>65</v>
      </c>
      <c r="O212" s="150" t="str">
        <f t="shared" ref="O212" si="364">IFERROR(INDEX(퀘스트타입_List,MATCH(N212,퀘스트타입_Row,0),3),)</f>
        <v>특정 필드에서 MVP 처치 횟수</v>
      </c>
      <c r="P212" s="138" t="str">
        <f t="shared" ref="P212" si="365">IFERROR(INDEX(퀘스트타입_List,MATCH(N212,퀘스트타입_Row,0),4),)&amp;" / "&amp;IFERROR(INDEX(퀘스트타입_List,MATCH(N212,퀘스트타입_Row,0),5),)</f>
        <v>stage id / count</v>
      </c>
      <c r="Q212" s="151">
        <f>IF(N212=2,INDEX(Ref_스테이지테이블_List,MATCH(B212,Ref_스테이지테이블_Row,0),9),IF(N212=42,INDEX(Ref_몬스터테이블_List,MATCH(INDEX(Ref_스테이지테이블_List,MATCH(B212,Ref_스테이지테이블_Row,0),30),Ref_몬스터테이블_Row,0),4),IF(N212=14,INDEX(Ref_스테이지테이블_List,MATCH(B212,Ref_스테이지테이블_Row,0),38),IF(N212=65,B212,"문제있"))))</f>
        <v>45</v>
      </c>
      <c r="R212" s="157">
        <f t="shared" si="296"/>
        <v>0</v>
      </c>
      <c r="S212" s="149">
        <v>8</v>
      </c>
      <c r="T212" s="157" t="str">
        <f t="shared" ref="T212" si="366">IF(OR(N212=2,N212=42,N212=65,N212=14),"모험","-")</f>
        <v>모험</v>
      </c>
      <c r="U212" s="161" t="str">
        <f t="shared" ref="U212" si="367">INDEX(퀘스트_shortcut_type_List,MATCH(T212,퀘스트_shortcut_type_name,0),2)&amp;" / "&amp;INDEX(퀘스트_shortcut_type_List,MATCH(T212,퀘스트_shortcut_type_name,0),3)</f>
        <v>모험 / 스테이지 id</v>
      </c>
      <c r="V212" s="157">
        <f>IF(OR(N212=2,N212=42,N212=65,N212=14),B212,0)</f>
        <v>45</v>
      </c>
      <c r="W212" s="75" t="s">
        <v>4</v>
      </c>
      <c r="X212" s="157" t="s">
        <v>672</v>
      </c>
      <c r="Y212" s="157">
        <v>0</v>
      </c>
      <c r="Z212" s="157">
        <v>0</v>
      </c>
      <c r="AA212" s="157">
        <f t="shared" ref="AA212" si="368">IF(X212="아이템",IFERROR(VLOOKUP(Y212,Ref_아이템테이블_List,5,FALSE),"없는 아이템"),IF(X212="동료",IFERROR(VLOOKUP(Y212,Ref_동료테이블_List,5,FALSE),"없는 동료"),))</f>
        <v>0</v>
      </c>
      <c r="AB212" s="75" t="s">
        <v>672</v>
      </c>
      <c r="AC212" s="75">
        <v>0</v>
      </c>
      <c r="AD212" s="75">
        <v>0</v>
      </c>
      <c r="AE212" s="75">
        <f t="shared" ref="AE212" si="369">IF(AB212="아이템",IFERROR(VLOOKUP(AC212,Ref_아이템테이블_List,5,FALSE),"없는 아이템"),IF(AB212="동료",IFERROR(VLOOKUP(AC212,Ref_동료테이블_List,5,FALSE),"없는 동료"),))</f>
        <v>0</v>
      </c>
    </row>
    <row r="213" spans="1:31" x14ac:dyDescent="0.3">
      <c r="A213" s="283">
        <f t="shared" si="332"/>
        <v>212</v>
      </c>
      <c r="B213" s="83">
        <f>COUNTIF($N$1:N212,2)+1</f>
        <v>45</v>
      </c>
      <c r="C213" s="75" t="e">
        <f>VLOOKUP(B213,#REF!,3)</f>
        <v>#REF!</v>
      </c>
      <c r="D213" s="193" t="e">
        <f>VLOOKUP(B213,#REF!,5)</f>
        <v>#REF!</v>
      </c>
      <c r="E213" s="193" t="str" cm="1">
        <f t="array" ref="E213">IFERROR(INDEX(Ref_경험치테이블_List,MATCH(F213,Ref_경험치테이블_직업경험치,1)+1,1),1) &amp; " (" &amp;
IFERROR(ROUND((F213-INDEX(Ref_경험치테이블_List,MATCH(F213,Ref_경험치테이블_직업경험치,1),2))/(INDEX(Ref_경험치테이블_List,MATCH(F213,Ref_경험치테이블_직업경험치,1)+1,2)-INDEX(Ref_경험치테이블_List,MATCH(F213,Ref_경험치테이블_직업경험치,1),2)),2)*100,0)
&amp;"%)"</f>
        <v>89 (56%)</v>
      </c>
      <c r="F213" s="181">
        <f t="shared" si="170"/>
        <v>157335445</v>
      </c>
      <c r="G213" s="285">
        <f t="shared" si="330"/>
        <v>4930500</v>
      </c>
      <c r="H213" s="165">
        <v>900000</v>
      </c>
      <c r="I213" s="213" t="str" cm="1">
        <f t="array" ref="I213">IFERROR(INDEX(Ref_경험치테이블_List,MATCH(J213,Ref_경험치테이블_일반경험치,1)+1,1),1)&amp;" ("&amp;
IFERROR(ROUND((J213-INDEX(Ref_경험치테이블_List,MATCH(J213,Ref_경험치테이블_일반경험치,1),3))/(INDEX(Ref_경험치테이블_List,MATCH(J213,Ref_경험치테이블_일반경험치,1)+1,3)-INDEX(Ref_경험치테이블_List,MATCH(J213,Ref_경험치테이블_일반경험치,1),3)),2)*100,0)
&amp;"%)"</f>
        <v>65 (59%)</v>
      </c>
      <c r="J213" s="214">
        <f t="shared" si="171"/>
        <v>8092000</v>
      </c>
      <c r="K213" s="223">
        <f t="shared" si="215"/>
        <v>131000</v>
      </c>
      <c r="M213" s="77" t="s">
        <v>10298</v>
      </c>
      <c r="N213" s="77">
        <v>2</v>
      </c>
      <c r="O213" s="150" t="str">
        <f t="shared" ref="O213" si="370">IFERROR(INDEX(퀘스트타입_List,MATCH(N213,퀘스트타입_Row,0),3),)</f>
        <v>특정 몬스터 처치 수</v>
      </c>
      <c r="P213" s="138" t="str">
        <f t="shared" ref="P213" si="371">IFERROR(INDEX(퀘스트타입_List,MATCH(N213,퀘스트타입_Row,0),4),)&amp;" / "&amp;IFERROR(INDEX(퀘스트타입_List,MATCH(N213,퀘스트타입_Row,0),5),)</f>
        <v>monster_id / count</v>
      </c>
      <c r="Q213" s="151">
        <f>IF(N213=2,INDEX(Ref_스테이지테이블_List,MATCH(B213,Ref_스테이지테이블_Row,0),9),IF(N213=42,INDEX(Ref_몬스터테이블_List,MATCH(INDEX(Ref_스테이지테이블_List,MATCH(B213,Ref_스테이지테이블_Row,0),30),Ref_몬스터테이블_Row,0),4),IF(N213=14,INDEX(Ref_스테이지테이블_List,MATCH(B213,Ref_스테이지테이블_Row,0),38),"문제있")))</f>
        <v>54074</v>
      </c>
      <c r="R213" s="157">
        <f t="shared" si="296"/>
        <v>0</v>
      </c>
      <c r="S213" s="149">
        <f>IF(N213=42,INDEX(Ref!$GK$1:$GN$73,MATCH(B213,Ref!$GK$1:$GK$73,0),MATCH(R213,Ref!$GK$1:$GN$1,0)),IF(N213=65,QUOTIENT(B213,12)+1,IF(N213=2,1,0)))</f>
        <v>1</v>
      </c>
      <c r="T213" s="157" t="str">
        <f t="shared" ref="T213" si="372">IF(OR(N213=2,N213=42,N213=65,N213=14),"모험","-")</f>
        <v>모험</v>
      </c>
      <c r="U213" s="161" t="str">
        <f t="shared" ref="U213" si="373">INDEX(퀘스트_shortcut_type_List,MATCH(T213,퀘스트_shortcut_type_name,0),2)&amp;" / "&amp;INDEX(퀘스트_shortcut_type_List,MATCH(T213,퀘스트_shortcut_type_name,0),3)</f>
        <v>모험 / 스테이지 id</v>
      </c>
      <c r="V213" s="157">
        <f>IF(OR(N213=2,N213=42,N213=65,N213=14),B213,0)</f>
        <v>45</v>
      </c>
      <c r="W213" s="75" t="s">
        <v>4</v>
      </c>
      <c r="X213" s="157" t="s">
        <v>672</v>
      </c>
      <c r="Y213" s="157">
        <v>0</v>
      </c>
      <c r="Z213" s="157">
        <v>0</v>
      </c>
      <c r="AA213" s="157">
        <f t="shared" ref="AA213:AA214" si="374">IF(X213="아이템",IFERROR(VLOOKUP(Y213,Ref_아이템테이블_List,5,FALSE),"없는 아이템"),IF(X213="동료",IFERROR(VLOOKUP(Y213,Ref_동료테이블_List,5,FALSE),"없는 동료"),))</f>
        <v>0</v>
      </c>
      <c r="AB213" s="75" t="s">
        <v>672</v>
      </c>
      <c r="AC213" s="75">
        <v>0</v>
      </c>
      <c r="AD213" s="75">
        <v>0</v>
      </c>
      <c r="AE213" s="75">
        <f t="shared" ref="AE213" si="375">IF(AB213="아이템",IFERROR(VLOOKUP(AC213,Ref_아이템테이블_List,5,FALSE),"없는 아이템"),IF(AB213="동료",IFERROR(VLOOKUP(AC213,Ref_동료테이블_List,5,FALSE),"없는 동료"),))</f>
        <v>0</v>
      </c>
    </row>
    <row r="214" spans="1:31" x14ac:dyDescent="0.3">
      <c r="A214" s="283">
        <f t="shared" si="332"/>
        <v>213</v>
      </c>
      <c r="B214" s="83">
        <f>COUNTIF($N$1:N213,2)+1</f>
        <v>46</v>
      </c>
      <c r="C214" s="75" t="e">
        <f>VLOOKUP(B214,#REF!,3)</f>
        <v>#REF!</v>
      </c>
      <c r="D214" s="193" t="e">
        <f>VLOOKUP(B214,#REF!,5)</f>
        <v>#REF!</v>
      </c>
      <c r="E214" s="193" t="str" cm="1">
        <f t="array" ref="E214">IFERROR(INDEX(Ref_경험치테이블_List,MATCH(F214,Ref_경험치테이블_직업경험치,1)+1,1),1) &amp; " (" &amp;
IFERROR(ROUND((F214-INDEX(Ref_경험치테이블_List,MATCH(F214,Ref_경험치테이블_직업경험치,1),2))/(INDEX(Ref_경험치테이블_List,MATCH(F214,Ref_경험치테이블_직업경험치,1)+1,2)-INDEX(Ref_경험치테이블_List,MATCH(F214,Ref_경험치테이블_직업경험치,1),2)),2)*100,0)
&amp;"%)"</f>
        <v>90 (0%)</v>
      </c>
      <c r="F214" s="181">
        <f t="shared" si="170"/>
        <v>162372445</v>
      </c>
      <c r="G214" s="285">
        <f t="shared" si="330"/>
        <v>5037000</v>
      </c>
      <c r="H214" s="165">
        <v>0</v>
      </c>
      <c r="I214" s="213" t="str" cm="1">
        <f t="array" ref="I214">IFERROR(INDEX(Ref_경험치테이블_List,MATCH(J214,Ref_경험치테이블_일반경험치,1)+1,1),1)&amp;" ("&amp;
IFERROR(ROUND((J214-INDEX(Ref_경험치테이블_List,MATCH(J214,Ref_경험치테이블_일반경험치,1),3))/(INDEX(Ref_경험치테이블_List,MATCH(J214,Ref_경험치테이블_일반경험치,1)+1,3)-INDEX(Ref_경험치테이블_List,MATCH(J214,Ref_경험치테이블_일반경험치,1),3)),2)*100,0)
&amp;"%)"</f>
        <v>65 (70%)</v>
      </c>
      <c r="J214" s="214">
        <f t="shared" si="171"/>
        <v>8225000</v>
      </c>
      <c r="K214" s="223">
        <f t="shared" si="215"/>
        <v>133000</v>
      </c>
      <c r="L214" s="155">
        <v>4</v>
      </c>
      <c r="M214" s="77" t="s">
        <v>10299</v>
      </c>
      <c r="N214" s="77">
        <v>42</v>
      </c>
      <c r="O214" s="150" t="str">
        <f t="shared" ref="O214:O215" si="376">IFERROR(INDEX(퀘스트타입_List,MATCH(N214,퀘스트타입_Row,0),3),)</f>
        <v>특정 몬스터 그룹 처치 수</v>
      </c>
      <c r="P214" s="138" t="str">
        <f t="shared" ref="P214:P215" si="377">IFERROR(INDEX(퀘스트타입_List,MATCH(N214,퀘스트타입_Row,0),4),)&amp;" / "&amp;IFERROR(INDEX(퀘스트타입_List,MATCH(N214,퀘스트타입_Row,0),5),)</f>
        <v>monster_group / count</v>
      </c>
      <c r="Q214" s="151">
        <f>IF(N214=2,INDEX(Ref_스테이지테이블_List,MATCH(B214,Ref_스테이지테이블_Row,0),9),IF(N214=42,INDEX(Ref_몬스터테이블_List,MATCH(INDEX(Ref_스테이지테이블_List,MATCH(B214,Ref_스테이지테이블_Row,0),30),Ref_몬스터테이블_Row,0),4),IF(N214=14,INDEX(Ref_스테이지테이블_List,MATCH(B214,Ref_스테이지테이블_Row,0),38),"문제있")))</f>
        <v>75</v>
      </c>
      <c r="R214" s="157" t="str">
        <f t="shared" si="296"/>
        <v>중형</v>
      </c>
      <c r="S214" s="182">
        <f>INDEX(Ref!$GK$1:$GN$73,MATCH(B214,Ref!$GK$1:$GK$73,0),MATCH(R214,Ref!$GK$1:$GN$1,0))</f>
        <v>2180</v>
      </c>
      <c r="T214" s="157" t="str">
        <f t="shared" ref="T214" si="378">IF(OR(N214=2,N214=42,N214=65,N214=14),"모험","-")</f>
        <v>모험</v>
      </c>
      <c r="U214" s="161" t="str">
        <f t="shared" ref="U214:U215" si="379">INDEX(퀘스트_shortcut_type_List,MATCH(T214,퀘스트_shortcut_type_name,0),2)&amp;" / "&amp;INDEX(퀘스트_shortcut_type_List,MATCH(T214,퀘스트_shortcut_type_name,0),3)</f>
        <v>모험 / 스테이지 id</v>
      </c>
      <c r="V214" s="157">
        <f>IF(OR(N214=2,N214=42,N214=65,N214=14),B214,0)</f>
        <v>46</v>
      </c>
      <c r="W214" s="75" t="s">
        <v>4</v>
      </c>
      <c r="X214" s="157" t="s">
        <v>2620</v>
      </c>
      <c r="Y214" s="157">
        <v>84017</v>
      </c>
      <c r="Z214" s="157">
        <v>1</v>
      </c>
      <c r="AA214" s="157" t="str">
        <f t="shared" si="374"/>
        <v>집중 포션</v>
      </c>
      <c r="AB214" s="75" t="s">
        <v>672</v>
      </c>
      <c r="AC214" s="75">
        <v>0</v>
      </c>
      <c r="AD214" s="75">
        <v>0</v>
      </c>
      <c r="AE214" s="75">
        <f t="shared" ref="AE214:AE215" si="380">IF(AB214="아이템",IFERROR(VLOOKUP(AC214,Ref_아이템테이블_List,5,FALSE),"없는 아이템"),IF(AB214="동료",IFERROR(VLOOKUP(AC214,Ref_동료테이블_List,5,FALSE),"없는 동료"),))</f>
        <v>0</v>
      </c>
    </row>
    <row r="215" spans="1:31" x14ac:dyDescent="0.3">
      <c r="A215" s="283">
        <f t="shared" si="332"/>
        <v>214</v>
      </c>
      <c r="B215" s="83">
        <f>COUNTIF($N$1:N214,2)+1</f>
        <v>46</v>
      </c>
      <c r="C215" s="75" t="e">
        <f>VLOOKUP(B215,#REF!,3)</f>
        <v>#REF!</v>
      </c>
      <c r="D215" s="193" t="e">
        <f>VLOOKUP(B215,#REF!,5)</f>
        <v>#REF!</v>
      </c>
      <c r="E215" s="193" t="str" cm="1">
        <f t="array" ref="E215">IFERROR(INDEX(Ref_경험치테이블_List,MATCH(F215,Ref_경험치테이블_직업경험치,1)+1,1),1) &amp; " (" &amp;
IFERROR(ROUND((F215-INDEX(Ref_경험치테이블_List,MATCH(F215,Ref_경험치테이블_직업경험치,1),2))/(INDEX(Ref_경험치테이블_List,MATCH(F215,Ref_경험치테이블_직업경험치,1)+1,2)-INDEX(Ref_경험치테이블_List,MATCH(F215,Ref_경험치테이블_직업경험치,1),2)),2)*100,0)
&amp;"%)"</f>
        <v>90 (44%)</v>
      </c>
      <c r="F215" s="181">
        <f t="shared" ref="F215:F225" si="381">G215+F214+H215</f>
        <v>167421945</v>
      </c>
      <c r="G215" s="165">
        <f>G214+12500</f>
        <v>5049500</v>
      </c>
      <c r="H215" s="165">
        <v>0</v>
      </c>
      <c r="I215" s="213" t="str" cm="1">
        <f t="array" ref="I215">IFERROR(INDEX(Ref_경험치테이블_List,MATCH(J215,Ref_경험치테이블_일반경험치,1)+1,1),1)&amp;" ("&amp;
IFERROR(ROUND((J215-INDEX(Ref_경험치테이블_List,MATCH(J215,Ref_경험치테이블_일반경험치,1),3))/(INDEX(Ref_경험치테이블_List,MATCH(J215,Ref_경험치테이블_일반경험치,1)+1,3)-INDEX(Ref_경험치테이블_List,MATCH(J215,Ref_경험치테이블_일반경험치,1),3)),2)*100,0)
&amp;"%)"</f>
        <v>65 (82%)</v>
      </c>
      <c r="J215" s="214">
        <f t="shared" si="171"/>
        <v>8360000</v>
      </c>
      <c r="K215" s="223">
        <f t="shared" si="215"/>
        <v>135000</v>
      </c>
      <c r="L215" s="155" t="s">
        <v>10272</v>
      </c>
      <c r="M215" s="77" t="s">
        <v>10300</v>
      </c>
      <c r="N215" s="77">
        <v>60</v>
      </c>
      <c r="O215" s="150" t="str">
        <f t="shared" si="376"/>
        <v>특정 월드보스 처치(전투 참여)</v>
      </c>
      <c r="P215" s="138" t="str">
        <f t="shared" si="377"/>
        <v>worldboss id / count</v>
      </c>
      <c r="Q215" s="77">
        <v>8</v>
      </c>
      <c r="R215" s="157">
        <f t="shared" si="296"/>
        <v>0</v>
      </c>
      <c r="S215" s="149">
        <v>1</v>
      </c>
      <c r="T215" s="157" t="s">
        <v>2872</v>
      </c>
      <c r="U215" s="161" t="str">
        <f t="shared" si="379"/>
        <v>던전 / 0(던전), 1(제니), 2(경험치), 3(무공), 4(비습), 5(중앙실), 6(펫테이밍)</v>
      </c>
      <c r="V215" s="157">
        <v>3</v>
      </c>
      <c r="W215" s="75" t="s">
        <v>4</v>
      </c>
      <c r="X215" s="157" t="s">
        <v>2620</v>
      </c>
      <c r="Y215" s="157">
        <v>94042</v>
      </c>
      <c r="Z215" s="157">
        <v>100</v>
      </c>
      <c r="AA215" s="157" t="str">
        <f t="shared" ref="AA215" si="382">IF(X215="아이템",IFERROR(VLOOKUP(Y215,Ref_아이템테이블_List,5,FALSE),"없는 아이템"),IF(X215="동료",IFERROR(VLOOKUP(Y215,Ref_동료테이블_List,5,FALSE),"없는 동료"),))</f>
        <v>부서진 마법석</v>
      </c>
      <c r="AB215" s="75" t="s">
        <v>672</v>
      </c>
      <c r="AC215" s="75">
        <v>0</v>
      </c>
      <c r="AD215" s="75">
        <v>0</v>
      </c>
      <c r="AE215" s="75">
        <f t="shared" si="380"/>
        <v>0</v>
      </c>
    </row>
    <row r="216" spans="1:31" x14ac:dyDescent="0.3">
      <c r="A216" s="283">
        <f t="shared" si="332"/>
        <v>215</v>
      </c>
      <c r="B216" s="83">
        <f>COUNTIF($N$1:N215,2)+1</f>
        <v>46</v>
      </c>
      <c r="C216" s="75" t="e">
        <f>VLOOKUP(B216,#REF!,3)</f>
        <v>#REF!</v>
      </c>
      <c r="D216" s="193" t="e">
        <f>VLOOKUP(B216,#REF!,5)</f>
        <v>#REF!</v>
      </c>
      <c r="E216" s="193" t="str" cm="1">
        <f t="array" ref="E216">IFERROR(INDEX(Ref_경험치테이블_List,MATCH(F216,Ref_경험치테이블_직업경험치,1)+1,1),1) &amp; " (" &amp;
IFERROR(ROUND((F216-INDEX(Ref_경험치테이블_List,MATCH(F216,Ref_경험치테이블_직업경험치,1),2))/(INDEX(Ref_경험치테이블_List,MATCH(F216,Ref_경험치테이블_직업경험치,1)+1,2)-INDEX(Ref_경험치테이블_List,MATCH(F216,Ref_경험치테이블_직업경험치,1),2)),2)*100,0)
&amp;"%)"</f>
        <v>90 (89%)</v>
      </c>
      <c r="F216" s="181">
        <f t="shared" si="381"/>
        <v>172483945</v>
      </c>
      <c r="G216" s="165">
        <f t="shared" ref="G216:G226" si="383">G215+12500</f>
        <v>5062000</v>
      </c>
      <c r="H216" s="165">
        <v>0</v>
      </c>
      <c r="I216" s="213" t="str" cm="1">
        <f t="array" ref="I216">IFERROR(INDEX(Ref_경험치테이블_List,MATCH(J216,Ref_경험치테이블_일반경험치,1)+1,1),1)&amp;" ("&amp;
IFERROR(ROUND((J216-INDEX(Ref_경험치테이블_List,MATCH(J216,Ref_경험치테이블_일반경험치,1),3))/(INDEX(Ref_경험치테이블_List,MATCH(J216,Ref_경험치테이블_일반경험치,1)+1,3)-INDEX(Ref_경험치테이블_List,MATCH(J216,Ref_경험치테이블_일반경험치,1),3)),2)*100,0)
&amp;"%)"</f>
        <v>65 (94%)</v>
      </c>
      <c r="J216" s="214">
        <f t="shared" si="171"/>
        <v>8497000</v>
      </c>
      <c r="K216" s="223">
        <f t="shared" si="215"/>
        <v>137000</v>
      </c>
      <c r="M216" s="77" t="s">
        <v>2466</v>
      </c>
      <c r="N216" s="77">
        <v>65</v>
      </c>
      <c r="O216" s="150" t="str">
        <f t="shared" ref="O216" si="384">IFERROR(INDEX(퀘스트타입_List,MATCH(N216,퀘스트타입_Row,0),3),)</f>
        <v>특정 필드에서 MVP 처치 횟수</v>
      </c>
      <c r="P216" s="138" t="str">
        <f t="shared" ref="P216" si="385">IFERROR(INDEX(퀘스트타입_List,MATCH(N216,퀘스트타입_Row,0),4),)&amp;" / "&amp;IFERROR(INDEX(퀘스트타입_List,MATCH(N216,퀘스트타입_Row,0),5),)</f>
        <v>stage id / count</v>
      </c>
      <c r="Q216" s="151">
        <f>IF(N216=2,INDEX(Ref_스테이지테이블_List,MATCH(B216,Ref_스테이지테이블_Row,0),9),IF(N216=42,INDEX(Ref_몬스터테이블_List,MATCH(INDEX(Ref_스테이지테이블_List,MATCH(B216,Ref_스테이지테이블_Row,0),30),Ref_몬스터테이블_Row,0),4),IF(N216=14,INDEX(Ref_스테이지테이블_List,MATCH(B216,Ref_스테이지테이블_Row,0),38),IF(N216=65,B216,"문제있"))))</f>
        <v>46</v>
      </c>
      <c r="R216" s="157">
        <f t="shared" si="296"/>
        <v>0</v>
      </c>
      <c r="S216" s="149">
        <v>8</v>
      </c>
      <c r="T216" s="157" t="str">
        <f t="shared" ref="T216" si="386">IF(OR(N216=2,N216=42,N216=65,N216=14),"모험","-")</f>
        <v>모험</v>
      </c>
      <c r="U216" s="161" t="str">
        <f t="shared" ref="U216" si="387">INDEX(퀘스트_shortcut_type_List,MATCH(T216,퀘스트_shortcut_type_name,0),2)&amp;" / "&amp;INDEX(퀘스트_shortcut_type_List,MATCH(T216,퀘스트_shortcut_type_name,0),3)</f>
        <v>모험 / 스테이지 id</v>
      </c>
      <c r="V216" s="157">
        <f>IF(OR(N216=2,N216=42,N216=65,N216=14),B216,0)</f>
        <v>46</v>
      </c>
      <c r="W216" s="75" t="s">
        <v>4</v>
      </c>
      <c r="X216" s="157" t="s">
        <v>672</v>
      </c>
      <c r="Y216" s="157">
        <v>0</v>
      </c>
      <c r="Z216" s="157">
        <v>0</v>
      </c>
      <c r="AA216" s="157">
        <f t="shared" ref="AA216:AA218" si="388">IF(X216="아이템",IFERROR(VLOOKUP(Y216,Ref_아이템테이블_List,5,FALSE),"없는 아이템"),IF(X216="동료",IFERROR(VLOOKUP(Y216,Ref_동료테이블_List,5,FALSE),"없는 동료"),))</f>
        <v>0</v>
      </c>
      <c r="AB216" s="75" t="s">
        <v>672</v>
      </c>
      <c r="AC216" s="75">
        <v>0</v>
      </c>
      <c r="AD216" s="75">
        <v>0</v>
      </c>
      <c r="AE216" s="75">
        <f t="shared" ref="AE216" si="389">IF(AB216="아이템",IFERROR(VLOOKUP(AC216,Ref_아이템테이블_List,5,FALSE),"없는 아이템"),IF(AB216="동료",IFERROR(VLOOKUP(AC216,Ref_동료테이블_List,5,FALSE),"없는 동료"),))</f>
        <v>0</v>
      </c>
    </row>
    <row r="217" spans="1:31" x14ac:dyDescent="0.3">
      <c r="A217" s="283">
        <f t="shared" si="332"/>
        <v>216</v>
      </c>
      <c r="B217" s="83">
        <f>COUNTIF($N$1:N216,2)+1</f>
        <v>46</v>
      </c>
      <c r="C217" s="75" t="e">
        <f>VLOOKUP(B217,#REF!,3)</f>
        <v>#REF!</v>
      </c>
      <c r="D217" s="193" t="e">
        <f>VLOOKUP(B217,#REF!,5)</f>
        <v>#REF!</v>
      </c>
      <c r="E217" s="193" t="str" cm="1">
        <f t="array" ref="E217">IFERROR(INDEX(Ref_경험치테이블_List,MATCH(F217,Ref_경험치테이블_직업경험치,1)+1,1),1) &amp; " (" &amp;
IFERROR(ROUND((F217-INDEX(Ref_경험치테이블_List,MATCH(F217,Ref_경험치테이블_직업경험치,1),2))/(INDEX(Ref_경험치테이블_List,MATCH(F217,Ref_경험치테이블_직업경험치,1)+1,2)-INDEX(Ref_경험치테이블_List,MATCH(F217,Ref_경험치테이블_직업경험치,1),2)),2)*100,0)
&amp;"%)"</f>
        <v>91 (41%)</v>
      </c>
      <c r="F217" s="181">
        <f t="shared" si="381"/>
        <v>178558445</v>
      </c>
      <c r="G217" s="165">
        <f t="shared" si="383"/>
        <v>5074500</v>
      </c>
      <c r="H217" s="165">
        <v>1000000</v>
      </c>
      <c r="I217" s="213" t="str" cm="1">
        <f t="array" ref="I217">IFERROR(INDEX(Ref_경험치테이블_List,MATCH(J217,Ref_경험치테이블_일반경험치,1)+1,1),1)&amp;" ("&amp;
IFERROR(ROUND((J217-INDEX(Ref_경험치테이블_List,MATCH(J217,Ref_경험치테이블_일반경험치,1),3))/(INDEX(Ref_경험치테이블_List,MATCH(J217,Ref_경험치테이블_일반경험치,1)+1,3)-INDEX(Ref_경험치테이블_List,MATCH(J217,Ref_경험치테이블_일반경험치,1),3)),2)*100,0)
&amp;"%)"</f>
        <v>66 (6%)</v>
      </c>
      <c r="J217" s="214">
        <f t="shared" si="171"/>
        <v>8636000</v>
      </c>
      <c r="K217" s="223">
        <f t="shared" si="215"/>
        <v>139000</v>
      </c>
      <c r="M217" s="77" t="s">
        <v>10301</v>
      </c>
      <c r="N217" s="77">
        <v>2</v>
      </c>
      <c r="O217" s="150" t="str">
        <f t="shared" ref="O217" si="390">IFERROR(INDEX(퀘스트타입_List,MATCH(N217,퀘스트타입_Row,0),3),)</f>
        <v>특정 몬스터 처치 수</v>
      </c>
      <c r="P217" s="138" t="str">
        <f t="shared" ref="P217" si="391">IFERROR(INDEX(퀘스트타입_List,MATCH(N217,퀘스트타입_Row,0),4),)&amp;" / "&amp;IFERROR(INDEX(퀘스트타입_List,MATCH(N217,퀘스트타입_Row,0),5),)</f>
        <v>monster_id / count</v>
      </c>
      <c r="Q217" s="151">
        <f>IF(N217=2,INDEX(Ref_스테이지테이블_List,MATCH(B217,Ref_스테이지테이블_Row,0),9),IF(N217=42,INDEX(Ref_몬스터테이블_List,MATCH(INDEX(Ref_스테이지테이블_List,MATCH(B217,Ref_스테이지테이블_Row,0),30),Ref_몬스터테이블_Row,0),4),IF(N217=14,INDEX(Ref_스테이지테이블_List,MATCH(B217,Ref_스테이지테이블_Row,0),38),"문제있")))</f>
        <v>54075</v>
      </c>
      <c r="R217" s="157">
        <f t="shared" si="296"/>
        <v>0</v>
      </c>
      <c r="S217" s="149">
        <f>IF(N217=42,INDEX(Ref!$GK$1:$GN$73,MATCH(B217,Ref!$GK$1:$GK$73,0),MATCH(R217,Ref!$GK$1:$GN$1,0)),IF(N217=65,QUOTIENT(B217,12)+1,IF(N217=2,1,0)))</f>
        <v>1</v>
      </c>
      <c r="T217" s="157" t="str">
        <f t="shared" ref="T217" si="392">IF(OR(N217=2,N217=42,N217=65,N217=14),"모험","-")</f>
        <v>모험</v>
      </c>
      <c r="U217" s="161" t="str">
        <f t="shared" ref="U217" si="393">INDEX(퀘스트_shortcut_type_List,MATCH(T217,퀘스트_shortcut_type_name,0),2)&amp;" / "&amp;INDEX(퀘스트_shortcut_type_List,MATCH(T217,퀘스트_shortcut_type_name,0),3)</f>
        <v>모험 / 스테이지 id</v>
      </c>
      <c r="V217" s="157">
        <f>IF(OR(N217=2,N217=42,N217=65,N217=14),B217,0)</f>
        <v>46</v>
      </c>
      <c r="W217" s="75" t="s">
        <v>4</v>
      </c>
      <c r="X217" s="157" t="s">
        <v>3322</v>
      </c>
      <c r="Y217" s="157">
        <v>1</v>
      </c>
      <c r="Z217" s="157">
        <v>0</v>
      </c>
      <c r="AA217" s="157">
        <f t="shared" si="388"/>
        <v>0</v>
      </c>
      <c r="AB217" s="75" t="s">
        <v>672</v>
      </c>
      <c r="AC217" s="75">
        <v>0</v>
      </c>
      <c r="AD217" s="75">
        <v>0</v>
      </c>
      <c r="AE217" s="75">
        <f t="shared" ref="AE217:AE218" si="394">IF(AB217="아이템",IFERROR(VLOOKUP(AC217,Ref_아이템테이블_List,5,FALSE),"없는 아이템"),IF(AB217="동료",IFERROR(VLOOKUP(AC217,Ref_동료테이블_List,5,FALSE),"없는 동료"),))</f>
        <v>0</v>
      </c>
    </row>
    <row r="218" spans="1:31" x14ac:dyDescent="0.3">
      <c r="A218" s="283">
        <f t="shared" si="332"/>
        <v>217</v>
      </c>
      <c r="B218" s="83">
        <f>COUNTIF($N$1:N217,2)+1</f>
        <v>47</v>
      </c>
      <c r="C218" s="75" t="e">
        <f>VLOOKUP(B218,#REF!,3)</f>
        <v>#REF!</v>
      </c>
      <c r="D218" s="193" t="e">
        <f>VLOOKUP(B218,#REF!,5)</f>
        <v>#REF!</v>
      </c>
      <c r="E218" s="193" t="str" cm="1">
        <f t="array" ref="E218">IFERROR(INDEX(Ref_경험치테이블_List,MATCH(F218,Ref_경험치테이블_직업경험치,1)+1,1),1) &amp; " (" &amp;
IFERROR(ROUND((F218-INDEX(Ref_경험치테이블_List,MATCH(F218,Ref_경험치테이블_직업경험치,1),2))/(INDEX(Ref_경험치테이블_List,MATCH(F218,Ref_경험치테이블_직업경험치,1)+1,2)-INDEX(Ref_경험치테이블_List,MATCH(F218,Ref_경험치테이블_직업경험치,1),2)),2)*100,0)
&amp;"%)"</f>
        <v>91 (86%)</v>
      </c>
      <c r="F218" s="181">
        <f t="shared" si="381"/>
        <v>183645445</v>
      </c>
      <c r="G218" s="165">
        <f t="shared" si="383"/>
        <v>5087000</v>
      </c>
      <c r="H218" s="165">
        <v>0</v>
      </c>
      <c r="I218" s="213" t="str" cm="1">
        <f t="array" ref="I218">IFERROR(INDEX(Ref_경험치테이블_List,MATCH(J218,Ref_경험치테이블_일반경험치,1)+1,1),1)&amp;" ("&amp;
IFERROR(ROUND((J218-INDEX(Ref_경험치테이블_List,MATCH(J218,Ref_경험치테이블_일반경험치,1),3))/(INDEX(Ref_경험치테이블_List,MATCH(J218,Ref_경험치테이블_일반경험치,1)+1,3)-INDEX(Ref_경험치테이블_List,MATCH(J218,Ref_경험치테이블_일반경험치,1),3)),2)*100,0)
&amp;"%)"</f>
        <v>66 (18%)</v>
      </c>
      <c r="J218" s="214">
        <f t="shared" si="171"/>
        <v>8777000</v>
      </c>
      <c r="K218" s="223">
        <f t="shared" si="215"/>
        <v>141000</v>
      </c>
      <c r="L218" s="155">
        <v>5</v>
      </c>
      <c r="M218" s="77" t="s">
        <v>10302</v>
      </c>
      <c r="N218" s="77">
        <v>42</v>
      </c>
      <c r="O218" s="150" t="str">
        <f t="shared" ref="O218" si="395">IFERROR(INDEX(퀘스트타입_List,MATCH(N218,퀘스트타입_Row,0),3),)</f>
        <v>특정 몬스터 그룹 처치 수</v>
      </c>
      <c r="P218" s="138" t="str">
        <f t="shared" ref="P218" si="396">IFERROR(INDEX(퀘스트타입_List,MATCH(N218,퀘스트타입_Row,0),4),)&amp;" / "&amp;IFERROR(INDEX(퀘스트타입_List,MATCH(N218,퀘스트타입_Row,0),5),)</f>
        <v>monster_group / count</v>
      </c>
      <c r="Q218" s="151">
        <f>IF(N218=2,INDEX(Ref_스테이지테이블_List,MATCH(B218,Ref_스테이지테이블_Row,0),9),IF(N218=42,INDEX(Ref_몬스터테이블_List,MATCH(INDEX(Ref_스테이지테이블_List,MATCH(B218,Ref_스테이지테이블_Row,0),30),Ref_몬스터테이블_Row,0),4),IF(N218=14,INDEX(Ref_스테이지테이블_List,MATCH(B218,Ref_스테이지테이블_Row,0),38),"문제있")))</f>
        <v>97</v>
      </c>
      <c r="R218" s="157" t="str">
        <f t="shared" si="296"/>
        <v>중형</v>
      </c>
      <c r="S218" s="182">
        <f>INDEX(Ref!$GK$1:$GN$73,MATCH(B218,Ref!$GK$1:$GK$73,0),MATCH(R218,Ref!$GK$1:$GN$1,0))</f>
        <v>2250</v>
      </c>
      <c r="T218" s="157" t="str">
        <f t="shared" ref="T218" si="397">IF(OR(N218=2,N218=42,N218=65,N218=14),"모험","-")</f>
        <v>모험</v>
      </c>
      <c r="U218" s="161" t="str">
        <f t="shared" ref="U218" si="398">INDEX(퀘스트_shortcut_type_List,MATCH(T218,퀘스트_shortcut_type_name,0),2)&amp;" / "&amp;INDEX(퀘스트_shortcut_type_List,MATCH(T218,퀘스트_shortcut_type_name,0),3)</f>
        <v>모험 / 스테이지 id</v>
      </c>
      <c r="V218" s="157">
        <f>IF(OR(N218=2,N218=42,N218=65,N218=14),B218,0)</f>
        <v>47</v>
      </c>
      <c r="W218" s="75" t="s">
        <v>4</v>
      </c>
      <c r="X218" s="157" t="s">
        <v>2620</v>
      </c>
      <c r="Y218" s="157">
        <v>94031</v>
      </c>
      <c r="Z218" s="157">
        <v>2</v>
      </c>
      <c r="AA218" s="157" t="str">
        <f t="shared" si="388"/>
        <v>별의 결정</v>
      </c>
      <c r="AB218" s="75" t="s">
        <v>2620</v>
      </c>
      <c r="AC218" s="75">
        <v>85026</v>
      </c>
      <c r="AD218" s="75">
        <v>2</v>
      </c>
      <c r="AE218" s="75" t="str">
        <f t="shared" si="394"/>
        <v>강화 재료 상자</v>
      </c>
    </row>
    <row r="219" spans="1:31" x14ac:dyDescent="0.3">
      <c r="A219" s="283">
        <f t="shared" si="332"/>
        <v>218</v>
      </c>
      <c r="B219" s="83">
        <f>COUNTIF($N$1:N218,2)+1</f>
        <v>47</v>
      </c>
      <c r="C219" s="75" t="e">
        <f>VLOOKUP(B219,#REF!,3)</f>
        <v>#REF!</v>
      </c>
      <c r="D219" s="193" t="e">
        <f>VLOOKUP(B219,#REF!,5)</f>
        <v>#REF!</v>
      </c>
      <c r="E219" s="193" t="str" cm="1">
        <f t="array" ref="E219">IFERROR(INDEX(Ref_경험치테이블_List,MATCH(F219,Ref_경험치테이블_직업경험치,1)+1,1),1) &amp; " (" &amp;
IFERROR(ROUND((F219-INDEX(Ref_경험치테이블_List,MATCH(F219,Ref_경험치테이블_직업경험치,1),2))/(INDEX(Ref_경험치테이블_List,MATCH(F219,Ref_경험치테이블_직업경험치,1)+1,2)-INDEX(Ref_경험치테이블_List,MATCH(F219,Ref_경험치테이블_직업경험치,1),2)),2)*100,0)
&amp;"%)"</f>
        <v>92 (30%)</v>
      </c>
      <c r="F219" s="181">
        <f t="shared" si="381"/>
        <v>188744945</v>
      </c>
      <c r="G219" s="165">
        <f t="shared" si="383"/>
        <v>5099500</v>
      </c>
      <c r="H219" s="165">
        <v>0</v>
      </c>
      <c r="I219" s="213" t="str" cm="1">
        <f t="array" ref="I219">IFERROR(INDEX(Ref_경험치테이블_List,MATCH(J219,Ref_경험치테이블_일반경험치,1)+1,1),1)&amp;" ("&amp;
IFERROR(ROUND((J219-INDEX(Ref_경험치테이블_List,MATCH(J219,Ref_경험치테이블_일반경험치,1),3))/(INDEX(Ref_경험치테이블_List,MATCH(J219,Ref_경험치테이블_일반경험치,1)+1,3)-INDEX(Ref_경험치테이블_List,MATCH(J219,Ref_경험치테이블_일반경험치,1),3)),2)*100,0)
&amp;"%)"</f>
        <v>66 (30%)</v>
      </c>
      <c r="J219" s="214">
        <f t="shared" si="171"/>
        <v>8920000</v>
      </c>
      <c r="K219" s="223">
        <f t="shared" si="215"/>
        <v>143000</v>
      </c>
      <c r="L219" s="155" t="s">
        <v>10459</v>
      </c>
      <c r="M219" s="77" t="s">
        <v>4700</v>
      </c>
      <c r="N219" s="77">
        <v>82</v>
      </c>
      <c r="O219" s="150" t="str">
        <f>IFERROR(INDEX(퀘스트타입_List,MATCH(N219,퀘스트타입_Row,0),3),)</f>
        <v>장비 초월도 도달</v>
      </c>
      <c r="P219" s="138" t="str">
        <f>IFERROR(INDEX(퀘스트타입_List,MATCH(N219,퀘스트타입_Row,0),4),)&amp;" / "&amp;IFERROR(INDEX(퀘스트타입_List,MATCH(N219,퀘스트타입_Row,0),5),)</f>
        <v>level / count(1)</v>
      </c>
      <c r="Q219" s="77">
        <v>2</v>
      </c>
      <c r="R219" s="157">
        <f t="shared" si="296"/>
        <v>0</v>
      </c>
      <c r="S219" s="149">
        <v>1</v>
      </c>
      <c r="T219" s="157" t="s">
        <v>10275</v>
      </c>
      <c r="U219" s="161" t="str">
        <f>INDEX(퀘스트_shortcut_type_List,MATCH(T219,퀘스트_shortcut_type_name,0),2)&amp;" / "&amp;INDEX(퀘스트_shortcut_type_List,MATCH(T219,퀘스트_shortcut_type_name,0),3)</f>
        <v>마도공학 / 0(속성 부여), 1(장비 초월), 2(카드 복원), 3(카드 재구성)</v>
      </c>
      <c r="V219" s="157">
        <v>1</v>
      </c>
      <c r="W219" s="75" t="s">
        <v>4</v>
      </c>
      <c r="X219" s="157" t="s">
        <v>2620</v>
      </c>
      <c r="Y219" s="157">
        <v>85002</v>
      </c>
      <c r="Z219" s="157">
        <v>1</v>
      </c>
      <c r="AA219" s="157" t="str">
        <f>IF(X219="아이템",IFERROR(VLOOKUP(Y219,Ref_아이템테이블_List,5,FALSE),"없는 아이템"),IF(X219="동료",IFERROR(VLOOKUP(Y219,Ref_동료테이블_List,5,FALSE),"없는 동료"),))</f>
        <v>상급 장비 상자</v>
      </c>
      <c r="AB219" s="75" t="s">
        <v>672</v>
      </c>
      <c r="AC219" s="75">
        <v>0</v>
      </c>
      <c r="AD219" s="75">
        <v>0</v>
      </c>
      <c r="AE219" s="75">
        <f>IF(AB219="아이템",IFERROR(VLOOKUP(AC219,Ref_아이템테이블_List,5,FALSE),"없는 아이템"),IF(AB219="동료",IFERROR(VLOOKUP(AC219,Ref_동료테이블_List,5,FALSE),"없는 동료"),))</f>
        <v>0</v>
      </c>
    </row>
    <row r="220" spans="1:31" x14ac:dyDescent="0.3">
      <c r="A220" s="283">
        <f t="shared" si="332"/>
        <v>219</v>
      </c>
      <c r="B220" s="83">
        <f>COUNTIF($N$1:N219,2)+1</f>
        <v>47</v>
      </c>
      <c r="C220" s="75" t="e">
        <f>VLOOKUP(B220,#REF!,3)</f>
        <v>#REF!</v>
      </c>
      <c r="D220" s="193" t="e">
        <f>VLOOKUP(B220,#REF!,5)</f>
        <v>#REF!</v>
      </c>
      <c r="E220" s="193" t="str" cm="1">
        <f t="array" ref="E220">IFERROR(INDEX(Ref_경험치테이블_List,MATCH(F220,Ref_경험치테이블_직업경험치,1)+1,1),1) &amp; " (" &amp;
IFERROR(ROUND((F220-INDEX(Ref_경험치테이블_List,MATCH(F220,Ref_경험치테이블_직업경험치,1),2))/(INDEX(Ref_경험치테이블_List,MATCH(F220,Ref_경험치테이블_직업경험치,1)+1,2)-INDEX(Ref_경험치테이블_List,MATCH(F220,Ref_경험치테이블_직업경험치,1),2)),2)*100,0)
&amp;"%)"</f>
        <v>92 (74%)</v>
      </c>
      <c r="F220" s="181">
        <f t="shared" si="381"/>
        <v>193856945</v>
      </c>
      <c r="G220" s="165">
        <f t="shared" si="383"/>
        <v>5112000</v>
      </c>
      <c r="H220" s="165">
        <v>0</v>
      </c>
      <c r="I220" s="213" t="str" cm="1">
        <f t="array" ref="I220">IFERROR(INDEX(Ref_경험치테이블_List,MATCH(J220,Ref_경험치테이블_일반경험치,1)+1,1),1)&amp;" ("&amp;
IFERROR(ROUND((J220-INDEX(Ref_경험치테이블_List,MATCH(J220,Ref_경험치테이블_일반경험치,1),3))/(INDEX(Ref_경험치테이블_List,MATCH(J220,Ref_경험치테이블_일반경험치,1)+1,3)-INDEX(Ref_경험치테이블_List,MATCH(J220,Ref_경험치테이블_일반경험치,1),3)),2)*100,0)
&amp;"%)"</f>
        <v>66 (42%)</v>
      </c>
      <c r="J220" s="214">
        <f t="shared" si="171"/>
        <v>9065000</v>
      </c>
      <c r="K220" s="223">
        <f t="shared" si="215"/>
        <v>145000</v>
      </c>
      <c r="M220" s="77" t="s">
        <v>2466</v>
      </c>
      <c r="N220" s="77">
        <v>65</v>
      </c>
      <c r="O220" s="150" t="str">
        <f t="shared" ref="O220" si="399">IFERROR(INDEX(퀘스트타입_List,MATCH(N220,퀘스트타입_Row,0),3),)</f>
        <v>특정 필드에서 MVP 처치 횟수</v>
      </c>
      <c r="P220" s="138" t="str">
        <f t="shared" ref="P220" si="400">IFERROR(INDEX(퀘스트타입_List,MATCH(N220,퀘스트타입_Row,0),4),)&amp;" / "&amp;IFERROR(INDEX(퀘스트타입_List,MATCH(N220,퀘스트타입_Row,0),5),)</f>
        <v>stage id / count</v>
      </c>
      <c r="Q220" s="151">
        <f>IF(N220=2,INDEX(Ref_스테이지테이블_List,MATCH(B220,Ref_스테이지테이블_Row,0),9),IF(N220=42,INDEX(Ref_몬스터테이블_List,MATCH(INDEX(Ref_스테이지테이블_List,MATCH(B220,Ref_스테이지테이블_Row,0),30),Ref_몬스터테이블_Row,0),4),IF(N220=14,INDEX(Ref_스테이지테이블_List,MATCH(B220,Ref_스테이지테이블_Row,0),38),IF(N220=65,B220,"문제있"))))</f>
        <v>47</v>
      </c>
      <c r="R220" s="157">
        <f t="shared" si="296"/>
        <v>0</v>
      </c>
      <c r="S220" s="149">
        <v>8</v>
      </c>
      <c r="T220" s="157" t="str">
        <f t="shared" ref="T220" si="401">IF(OR(N220=2,N220=42,N220=65,N220=14),"모험","-")</f>
        <v>모험</v>
      </c>
      <c r="U220" s="161" t="str">
        <f t="shared" ref="U220" si="402">INDEX(퀘스트_shortcut_type_List,MATCH(T220,퀘스트_shortcut_type_name,0),2)&amp;" / "&amp;INDEX(퀘스트_shortcut_type_List,MATCH(T220,퀘스트_shortcut_type_name,0),3)</f>
        <v>모험 / 스테이지 id</v>
      </c>
      <c r="V220" s="157">
        <f>IF(OR(N220=2,N220=42,N220=65,N220=14),B220,0)</f>
        <v>47</v>
      </c>
      <c r="W220" s="75" t="s">
        <v>4</v>
      </c>
      <c r="X220" s="157" t="s">
        <v>672</v>
      </c>
      <c r="Y220" s="157">
        <v>0</v>
      </c>
      <c r="Z220" s="157">
        <v>0</v>
      </c>
      <c r="AA220" s="157">
        <f t="shared" ref="AA220" si="403">IF(X220="아이템",IFERROR(VLOOKUP(Y220,Ref_아이템테이블_List,5,FALSE),"없는 아이템"),IF(X220="동료",IFERROR(VLOOKUP(Y220,Ref_동료테이블_List,5,FALSE),"없는 동료"),))</f>
        <v>0</v>
      </c>
      <c r="AB220" s="75" t="s">
        <v>672</v>
      </c>
      <c r="AC220" s="75">
        <v>0</v>
      </c>
      <c r="AD220" s="75">
        <v>0</v>
      </c>
      <c r="AE220" s="75">
        <f t="shared" ref="AE220" si="404">IF(AB220="아이템",IFERROR(VLOOKUP(AC220,Ref_아이템테이블_List,5,FALSE),"없는 아이템"),IF(AB220="동료",IFERROR(VLOOKUP(AC220,Ref_동료테이블_List,5,FALSE),"없는 동료"),))</f>
        <v>0</v>
      </c>
    </row>
    <row r="221" spans="1:31" x14ac:dyDescent="0.3">
      <c r="A221" s="283">
        <f t="shared" si="332"/>
        <v>220</v>
      </c>
      <c r="B221" s="83">
        <f>COUNTIF($N$1:N220,2)+1</f>
        <v>47</v>
      </c>
      <c r="C221" s="75" t="e">
        <f>VLOOKUP(B221,#REF!,3)</f>
        <v>#REF!</v>
      </c>
      <c r="D221" s="193" t="e">
        <f>VLOOKUP(B221,#REF!,5)</f>
        <v>#REF!</v>
      </c>
      <c r="E221" s="193" t="str" cm="1">
        <f t="array" ref="E221">IFERROR(INDEX(Ref_경험치테이블_List,MATCH(F221,Ref_경험치테이블_직업경험치,1)+1,1),1) &amp; " (" &amp;
IFERROR(ROUND((F221-INDEX(Ref_경험치테이블_List,MATCH(F221,Ref_경험치테이블_직업경험치,1),2))/(INDEX(Ref_경험치테이블_List,MATCH(F221,Ref_경험치테이블_직업경험치,1)+1,2)-INDEX(Ref_경험치테이블_List,MATCH(F221,Ref_경험치테이블_직업경험치,1),2)),2)*100,0)
&amp;"%)"</f>
        <v>93 (27%)</v>
      </c>
      <c r="F221" s="181">
        <f t="shared" si="381"/>
        <v>200081445</v>
      </c>
      <c r="G221" s="165">
        <f t="shared" si="383"/>
        <v>5124500</v>
      </c>
      <c r="H221" s="165">
        <v>1100000</v>
      </c>
      <c r="I221" s="213" t="str" cm="1">
        <f t="array" ref="I221">IFERROR(INDEX(Ref_경험치테이블_List,MATCH(J221,Ref_경험치테이블_일반경험치,1)+1,1),1)&amp;" ("&amp;
IFERROR(ROUND((J221-INDEX(Ref_경험치테이블_List,MATCH(J221,Ref_경험치테이블_일반경험치,1),3))/(INDEX(Ref_경험치테이블_List,MATCH(J221,Ref_경험치테이블_일반경험치,1)+1,3)-INDEX(Ref_경험치테이블_List,MATCH(J221,Ref_경험치테이블_일반경험치,1),3)),2)*100,0)
&amp;"%)"</f>
        <v>66 (54%)</v>
      </c>
      <c r="J221" s="214">
        <f t="shared" si="171"/>
        <v>9212000</v>
      </c>
      <c r="K221" s="223">
        <f t="shared" si="215"/>
        <v>147000</v>
      </c>
      <c r="M221" s="77" t="s">
        <v>10303</v>
      </c>
      <c r="N221" s="77">
        <v>2</v>
      </c>
      <c r="O221" s="150" t="str">
        <f t="shared" ref="O221:O223" si="405">IFERROR(INDEX(퀘스트타입_List,MATCH(N221,퀘스트타입_Row,0),3),)</f>
        <v>특정 몬스터 처치 수</v>
      </c>
      <c r="P221" s="138" t="str">
        <f t="shared" ref="P221:P223" si="406">IFERROR(INDEX(퀘스트타입_List,MATCH(N221,퀘스트타입_Row,0),4),)&amp;" / "&amp;IFERROR(INDEX(퀘스트타입_List,MATCH(N221,퀘스트타입_Row,0),5),)</f>
        <v>monster_id / count</v>
      </c>
      <c r="Q221" s="151">
        <f>IF(N221=2,INDEX(Ref_스테이지테이블_List,MATCH(B221,Ref_스테이지테이블_Row,0),9),IF(N221=42,INDEX(Ref_몬스터테이블_List,MATCH(INDEX(Ref_스테이지테이블_List,MATCH(B221,Ref_스테이지테이블_Row,0),30),Ref_몬스터테이블_Row,0),4),IF(N221=14,INDEX(Ref_스테이지테이블_List,MATCH(B221,Ref_스테이지테이블_Row,0),38),"문제있")))</f>
        <v>54097</v>
      </c>
      <c r="R221" s="157">
        <f t="shared" si="296"/>
        <v>0</v>
      </c>
      <c r="S221" s="149">
        <f>IF(N221=42,INDEX(Ref!$GK$1:$GN$73,MATCH(B221,Ref!$GK$1:$GK$73,0),MATCH(R221,Ref!$GK$1:$GN$1,0)),IF(N221=65,QUOTIENT(B221,12)+1,IF(N221=2,1,0)))</f>
        <v>1</v>
      </c>
      <c r="T221" s="157" t="str">
        <f t="shared" ref="T221:T222" si="407">IF(OR(N221=2,N221=42,N221=65,N221=14),"모험","-")</f>
        <v>모험</v>
      </c>
      <c r="U221" s="161" t="str">
        <f t="shared" ref="U221:U223" si="408">INDEX(퀘스트_shortcut_type_List,MATCH(T221,퀘스트_shortcut_type_name,0),2)&amp;" / "&amp;INDEX(퀘스트_shortcut_type_List,MATCH(T221,퀘스트_shortcut_type_name,0),3)</f>
        <v>모험 / 스테이지 id</v>
      </c>
      <c r="V221" s="157">
        <f>IF(OR(N221=2,N221=42,N221=65,N221=14),B221,0)</f>
        <v>47</v>
      </c>
      <c r="W221" s="75" t="s">
        <v>4</v>
      </c>
      <c r="X221" s="157" t="s">
        <v>672</v>
      </c>
      <c r="Y221" s="157">
        <v>0</v>
      </c>
      <c r="Z221" s="157">
        <v>0</v>
      </c>
      <c r="AA221" s="157">
        <f t="shared" ref="AA221:AA223" si="409">IF(X221="아이템",IFERROR(VLOOKUP(Y221,Ref_아이템테이블_List,5,FALSE),"없는 아이템"),IF(X221="동료",IFERROR(VLOOKUP(Y221,Ref_동료테이블_List,5,FALSE),"없는 동료"),))</f>
        <v>0</v>
      </c>
      <c r="AB221" s="75" t="s">
        <v>672</v>
      </c>
      <c r="AC221" s="75">
        <v>0</v>
      </c>
      <c r="AD221" s="75">
        <v>0</v>
      </c>
      <c r="AE221" s="75">
        <f t="shared" ref="AE221" si="410">IF(AB221="아이템",IFERROR(VLOOKUP(AC221,Ref_아이템테이블_List,5,FALSE),"없는 아이템"),IF(AB221="동료",IFERROR(VLOOKUP(AC221,Ref_동료테이블_List,5,FALSE),"없는 동료"),))</f>
        <v>0</v>
      </c>
    </row>
    <row r="222" spans="1:31" x14ac:dyDescent="0.3">
      <c r="A222" s="283">
        <f t="shared" si="332"/>
        <v>221</v>
      </c>
      <c r="B222" s="83">
        <f>COUNTIF($N$1:N221,2)+1</f>
        <v>48</v>
      </c>
      <c r="C222" s="75" t="e">
        <f>VLOOKUP(B222,#REF!,3)</f>
        <v>#REF!</v>
      </c>
      <c r="D222" s="193" t="e">
        <f>VLOOKUP(B222,#REF!,5)</f>
        <v>#REF!</v>
      </c>
      <c r="E222" s="193" t="str" cm="1">
        <f t="array" ref="E222">IFERROR(INDEX(Ref_경험치테이블_List,MATCH(F222,Ref_경험치테이블_직업경험치,1)+1,1),1) &amp; " (" &amp;
IFERROR(ROUND((F222-INDEX(Ref_경험치테이블_List,MATCH(F222,Ref_경험치테이블_직업경험치,1),2))/(INDEX(Ref_경험치테이블_List,MATCH(F222,Ref_경험치테이블_직업경험치,1)+1,2)-INDEX(Ref_경험치테이블_List,MATCH(F222,Ref_경험치테이블_직업경험치,1),2)),2)*100,0)
&amp;"%)"</f>
        <v>93 (71%)</v>
      </c>
      <c r="F222" s="181">
        <f t="shared" si="381"/>
        <v>205218445</v>
      </c>
      <c r="G222" s="165">
        <f t="shared" si="383"/>
        <v>5137000</v>
      </c>
      <c r="H222" s="165">
        <v>0</v>
      </c>
      <c r="I222" s="213" t="str" cm="1">
        <f t="array" ref="I222">IFERROR(INDEX(Ref_경험치테이블_List,MATCH(J222,Ref_경험치테이블_일반경험치,1)+1,1),1)&amp;" ("&amp;
IFERROR(ROUND((J222-INDEX(Ref_경험치테이블_List,MATCH(J222,Ref_경험치테이블_일반경험치,1),3))/(INDEX(Ref_경험치테이블_List,MATCH(J222,Ref_경험치테이블_일반경험치,1)+1,3)-INDEX(Ref_경험치테이블_List,MATCH(J222,Ref_경험치테이블_일반경험치,1),3)),2)*100,0)
&amp;"%)"</f>
        <v>66 (66%)</v>
      </c>
      <c r="J222" s="214">
        <f t="shared" si="171"/>
        <v>9361000</v>
      </c>
      <c r="K222" s="223">
        <f t="shared" si="215"/>
        <v>149000</v>
      </c>
      <c r="L222" s="155">
        <v>6</v>
      </c>
      <c r="M222" s="77" t="s">
        <v>10304</v>
      </c>
      <c r="N222" s="77">
        <v>42</v>
      </c>
      <c r="O222" s="150" t="str">
        <f t="shared" si="405"/>
        <v>특정 몬스터 그룹 처치 수</v>
      </c>
      <c r="P222" s="138" t="str">
        <f t="shared" si="406"/>
        <v>monster_group / count</v>
      </c>
      <c r="Q222" s="151">
        <f>IF(N222=2,INDEX(Ref_스테이지테이블_List,MATCH(B222,Ref_스테이지테이블_Row,0),9),IF(N222=42,INDEX(Ref_몬스터테이블_List,MATCH(INDEX(Ref_스테이지테이블_List,MATCH(B222,Ref_스테이지테이블_Row,0),30),Ref_몬스터테이블_Row,0),4),IF(N222=14,INDEX(Ref_스테이지테이블_List,MATCH(B222,Ref_스테이지테이블_Row,0),38),"문제있")))</f>
        <v>89</v>
      </c>
      <c r="R222" s="157" t="str">
        <f t="shared" si="296"/>
        <v>대형</v>
      </c>
      <c r="S222" s="182">
        <f>INDEX(Ref!$GK$1:$GN$73,MATCH(B222,Ref!$GK$1:$GK$73,0),MATCH(R222,Ref!$GK$1:$GN$1,0))</f>
        <v>1550</v>
      </c>
      <c r="T222" s="157" t="str">
        <f t="shared" si="407"/>
        <v>모험</v>
      </c>
      <c r="U222" s="161" t="str">
        <f t="shared" si="408"/>
        <v>모험 / 스테이지 id</v>
      </c>
      <c r="V222" s="157">
        <f>IF(OR(N222=2,N222=42,N222=65,N222=14),B222,0)</f>
        <v>48</v>
      </c>
      <c r="W222" s="75" t="s">
        <v>4</v>
      </c>
      <c r="X222" s="157" t="s">
        <v>2620</v>
      </c>
      <c r="Y222" s="157">
        <v>84017</v>
      </c>
      <c r="Z222" s="157">
        <v>1</v>
      </c>
      <c r="AA222" s="157" t="str">
        <f t="shared" si="409"/>
        <v>집중 포션</v>
      </c>
      <c r="AB222" s="75" t="s">
        <v>2620</v>
      </c>
      <c r="AC222" s="75">
        <v>94056</v>
      </c>
      <c r="AD222" s="75">
        <v>20</v>
      </c>
      <c r="AE222" s="75" t="str">
        <f t="shared" ref="AE222" si="411">IF(AB222="아이템",IFERROR(VLOOKUP(AC222,Ref_아이템테이블_List,5,FALSE),"없는 아이템"),IF(AB222="동료",IFERROR(VLOOKUP(AC222,Ref_동료테이블_List,5,FALSE),"없는 동료"),))</f>
        <v>카드 강화권 80레벨</v>
      </c>
    </row>
    <row r="223" spans="1:31" x14ac:dyDescent="0.3">
      <c r="A223" s="283">
        <f t="shared" si="332"/>
        <v>222</v>
      </c>
      <c r="B223" s="83">
        <f>COUNTIF($N$1:N222,2)+1</f>
        <v>48</v>
      </c>
      <c r="C223" s="75" t="e">
        <f>VLOOKUP(B223,#REF!,3)</f>
        <v>#REF!</v>
      </c>
      <c r="D223" s="193" t="e">
        <f>VLOOKUP(B223,#REF!,5)</f>
        <v>#REF!</v>
      </c>
      <c r="E223" s="193" t="str" cm="1">
        <f t="array" ref="E223">IFERROR(INDEX(Ref_경험치테이블_List,MATCH(F223,Ref_경험치테이블_직업경험치,1)+1,1),1) &amp; " (" &amp;
IFERROR(ROUND((F223-INDEX(Ref_경험치테이블_List,MATCH(F223,Ref_경험치테이블_직업경험치,1),2))/(INDEX(Ref_경험치테이블_List,MATCH(F223,Ref_경험치테이블_직업경험치,1)+1,2)-INDEX(Ref_경험치테이블_List,MATCH(F223,Ref_경험치테이블_직업경험치,1),2)),2)*100,0)
&amp;"%)"</f>
        <v>94 (15%)</v>
      </c>
      <c r="F223" s="181">
        <f t="shared" si="381"/>
        <v>210367945</v>
      </c>
      <c r="G223" s="165">
        <f t="shared" si="383"/>
        <v>5149500</v>
      </c>
      <c r="H223" s="165">
        <v>0</v>
      </c>
      <c r="I223" s="213" t="str" cm="1">
        <f t="array" ref="I223">IFERROR(INDEX(Ref_경험치테이블_List,MATCH(J223,Ref_경험치테이블_일반경험치,1)+1,1),1)&amp;" ("&amp;
IFERROR(ROUND((J223-INDEX(Ref_경험치테이블_List,MATCH(J223,Ref_경험치테이블_일반경험치,1),3))/(INDEX(Ref_경험치테이블_List,MATCH(J223,Ref_경험치테이블_일반경험치,1)+1,3)-INDEX(Ref_경험치테이블_List,MATCH(J223,Ref_경험치테이블_일반경험치,1),3)),2)*100,0)
&amp;"%)"</f>
        <v>66 (79%)</v>
      </c>
      <c r="J223" s="214">
        <f t="shared" si="171"/>
        <v>9512000</v>
      </c>
      <c r="K223" s="223">
        <f t="shared" si="215"/>
        <v>151000</v>
      </c>
      <c r="L223" s="155" t="s">
        <v>10271</v>
      </c>
      <c r="M223" s="77" t="s">
        <v>2749</v>
      </c>
      <c r="N223" s="77">
        <v>70</v>
      </c>
      <c r="O223" s="150" t="str">
        <f t="shared" si="405"/>
        <v>카드 특정 강화도 도달</v>
      </c>
      <c r="P223" s="138" t="str">
        <f t="shared" si="406"/>
        <v>level / count(1)</v>
      </c>
      <c r="Q223" s="77">
        <v>80</v>
      </c>
      <c r="R223" s="157">
        <f t="shared" si="296"/>
        <v>0</v>
      </c>
      <c r="S223" s="149">
        <v>1</v>
      </c>
      <c r="T223" s="157" t="s">
        <v>2879</v>
      </c>
      <c r="U223" s="161" t="str">
        <f t="shared" si="408"/>
        <v>가방 / 0(장비), 1(카드), 2(재료), 3(소비), 4(상자)</v>
      </c>
      <c r="V223" s="157">
        <f>IF(OR(N223=2,N223=42,N223=65,N223=14),B223,0)</f>
        <v>0</v>
      </c>
      <c r="W223" s="75" t="s">
        <v>4</v>
      </c>
      <c r="X223" s="157" t="s">
        <v>672</v>
      </c>
      <c r="Y223" s="157">
        <v>0</v>
      </c>
      <c r="Z223" s="157">
        <v>0</v>
      </c>
      <c r="AA223" s="157">
        <f t="shared" si="409"/>
        <v>0</v>
      </c>
      <c r="AB223" s="75" t="s">
        <v>672</v>
      </c>
      <c r="AC223" s="75">
        <v>0</v>
      </c>
      <c r="AD223" s="75">
        <v>0</v>
      </c>
      <c r="AE223" s="75">
        <f t="shared" ref="AE223" si="412">IF(AB223="아이템",IFERROR(VLOOKUP(AC223,Ref_아이템테이블_List,5,FALSE),"없는 아이템"),IF(AB223="동료",IFERROR(VLOOKUP(AC223,Ref_동료테이블_List,5,FALSE),"없는 동료"),))</f>
        <v>0</v>
      </c>
    </row>
    <row r="224" spans="1:31" x14ac:dyDescent="0.3">
      <c r="A224" s="283">
        <f t="shared" si="332"/>
        <v>223</v>
      </c>
      <c r="B224" s="83">
        <f>COUNTIF($N$1:N223,2)+1</f>
        <v>48</v>
      </c>
      <c r="C224" s="75" t="e">
        <f>VLOOKUP(B224,#REF!,3)</f>
        <v>#REF!</v>
      </c>
      <c r="D224" s="193" t="e">
        <f>VLOOKUP(B224,#REF!,5)</f>
        <v>#REF!</v>
      </c>
      <c r="E224" s="193" t="str" cm="1">
        <f t="array" ref="E224">IFERROR(INDEX(Ref_경험치테이블_List,MATCH(F224,Ref_경험치테이블_직업경험치,1)+1,1),1) &amp; " (" &amp;
IFERROR(ROUND((F224-INDEX(Ref_경험치테이블_List,MATCH(F224,Ref_경험치테이블_직업경험치,1),2))/(INDEX(Ref_경험치테이블_List,MATCH(F224,Ref_경험치테이블_직업경험치,1)+1,2)-INDEX(Ref_경험치테이블_List,MATCH(F224,Ref_경험치테이블_직업경험치,1),2)),2)*100,0)
&amp;"%)"</f>
        <v>94 (59%)</v>
      </c>
      <c r="F224" s="181">
        <f t="shared" si="381"/>
        <v>215529945</v>
      </c>
      <c r="G224" s="165">
        <f t="shared" si="383"/>
        <v>5162000</v>
      </c>
      <c r="H224" s="165">
        <v>0</v>
      </c>
      <c r="I224" s="213" t="str" cm="1">
        <f t="array" ref="I224">IFERROR(INDEX(Ref_경험치테이블_List,MATCH(J224,Ref_경험치테이블_일반경험치,1)+1,1),1)&amp;" ("&amp;
IFERROR(ROUND((J224-INDEX(Ref_경험치테이블_List,MATCH(J224,Ref_경험치테이블_일반경험치,1),3))/(INDEX(Ref_경험치테이블_List,MATCH(J224,Ref_경험치테이블_일반경험치,1)+1,3)-INDEX(Ref_경험치테이블_List,MATCH(J224,Ref_경험치테이블_일반경험치,1),3)),2)*100,0)
&amp;"%)"</f>
        <v>66 (91%)</v>
      </c>
      <c r="J224" s="214">
        <f t="shared" si="171"/>
        <v>9665000</v>
      </c>
      <c r="K224" s="223">
        <f t="shared" si="215"/>
        <v>153000</v>
      </c>
      <c r="M224" s="77" t="s">
        <v>2466</v>
      </c>
      <c r="N224" s="77">
        <v>65</v>
      </c>
      <c r="O224" s="150" t="str">
        <f t="shared" ref="O224:O234" si="413">IFERROR(INDEX(퀘스트타입_List,MATCH(N224,퀘스트타입_Row,0),3),)</f>
        <v>특정 필드에서 MVP 처치 횟수</v>
      </c>
      <c r="P224" s="138" t="str">
        <f t="shared" ref="P224:P234" si="414">IFERROR(INDEX(퀘스트타입_List,MATCH(N224,퀘스트타입_Row,0),4),)&amp;" / "&amp;IFERROR(INDEX(퀘스트타입_List,MATCH(N224,퀘스트타입_Row,0),5),)</f>
        <v>stage id / count</v>
      </c>
      <c r="Q224" s="151">
        <f>IF(N224=2,INDEX(Ref_스테이지테이블_List,MATCH(B224,Ref_스테이지테이블_Row,0),9),IF(N224=42,INDEX(Ref_몬스터테이블_List,MATCH(INDEX(Ref_스테이지테이블_List,MATCH(B224,Ref_스테이지테이블_Row,0),30),Ref_몬스터테이블_Row,0),4),IF(N224=14,INDEX(Ref_스테이지테이블_List,MATCH(B224,Ref_스테이지테이블_Row,0),38),IF(N224=65,B224,"문제있"))))</f>
        <v>48</v>
      </c>
      <c r="R224" s="157">
        <f t="shared" si="296"/>
        <v>0</v>
      </c>
      <c r="S224" s="149">
        <v>8</v>
      </c>
      <c r="T224" s="157" t="str">
        <f t="shared" ref="T224" si="415">IF(OR(N224=2,N224=42,N224=65,N224=14),"모험","-")</f>
        <v>모험</v>
      </c>
      <c r="U224" s="161" t="str">
        <f t="shared" ref="U224:U234" si="416">INDEX(퀘스트_shortcut_type_List,MATCH(T224,퀘스트_shortcut_type_name,0),2)&amp;" / "&amp;INDEX(퀘스트_shortcut_type_List,MATCH(T224,퀘스트_shortcut_type_name,0),3)</f>
        <v>모험 / 스테이지 id</v>
      </c>
      <c r="V224" s="157">
        <f>IF(OR(N224=2,N224=42,N224=65,N224=14),B224,0)</f>
        <v>48</v>
      </c>
      <c r="W224" s="75" t="s">
        <v>4</v>
      </c>
      <c r="X224" s="157" t="s">
        <v>672</v>
      </c>
      <c r="Y224" s="157">
        <v>0</v>
      </c>
      <c r="Z224" s="157">
        <v>0</v>
      </c>
      <c r="AA224" s="157">
        <f t="shared" ref="AA224:AA234" si="417">IF(X224="아이템",IFERROR(VLOOKUP(Y224,Ref_아이템테이블_List,5,FALSE),"없는 아이템"),IF(X224="동료",IFERROR(VLOOKUP(Y224,Ref_동료테이블_List,5,FALSE),"없는 동료"),))</f>
        <v>0</v>
      </c>
      <c r="AB224" s="75" t="s">
        <v>672</v>
      </c>
      <c r="AC224" s="75">
        <v>0</v>
      </c>
      <c r="AD224" s="75">
        <v>0</v>
      </c>
      <c r="AE224" s="75">
        <f t="shared" ref="AE224:AE234" si="418">IF(AB224="아이템",IFERROR(VLOOKUP(AC224,Ref_아이템테이블_List,5,FALSE),"없는 아이템"),IF(AB224="동료",IFERROR(VLOOKUP(AC224,Ref_동료테이블_List,5,FALSE),"없는 동료"),))</f>
        <v>0</v>
      </c>
    </row>
    <row r="225" spans="1:31" x14ac:dyDescent="0.3">
      <c r="A225" s="283">
        <f t="shared" si="332"/>
        <v>224</v>
      </c>
      <c r="B225" s="83">
        <f>COUNTIF($N$1:N224,2)+1</f>
        <v>48</v>
      </c>
      <c r="C225" s="75" t="e">
        <f>VLOOKUP(B225,#REF!,3)</f>
        <v>#REF!</v>
      </c>
      <c r="D225" s="193" t="e">
        <f>VLOOKUP(B225,#REF!,5)</f>
        <v>#REF!</v>
      </c>
      <c r="E225" s="193" t="str" cm="1">
        <f t="array" ref="E225">IFERROR(INDEX(Ref_경험치테이블_List,MATCH(F225,Ref_경험치테이블_직업경험치,1)+1,1),1) &amp; " (" &amp;
IFERROR(ROUND((F225-INDEX(Ref_경험치테이블_List,MATCH(F225,Ref_경험치테이블_직업경험치,1),2))/(INDEX(Ref_경험치테이블_List,MATCH(F225,Ref_경험치테이블_직업경험치,1)+1,2)-INDEX(Ref_경험치테이블_List,MATCH(F225,Ref_경험치테이블_직업경험치,1),2)),2)*100,0)
&amp;"%)"</f>
        <v>95 (3%)</v>
      </c>
      <c r="F225" s="181">
        <f t="shared" si="381"/>
        <v>220704445</v>
      </c>
      <c r="G225" s="165">
        <f t="shared" si="383"/>
        <v>5174500</v>
      </c>
      <c r="H225" s="165">
        <v>0</v>
      </c>
      <c r="I225" s="213" t="str" cm="1">
        <f t="array" ref="I225">IFERROR(INDEX(Ref_경험치테이블_List,MATCH(J225,Ref_경험치테이블_일반경험치,1)+1,1),1)&amp;" ("&amp;
IFERROR(ROUND((J225-INDEX(Ref_경험치테이블_List,MATCH(J225,Ref_경험치테이블_일반경험치,1),3))/(INDEX(Ref_경험치테이블_List,MATCH(J225,Ref_경험치테이블_일반경험치,1)+1,3)-INDEX(Ref_경험치테이블_List,MATCH(J225,Ref_경험치테이블_일반경험치,1),3)),2)*100,0)
&amp;"%)"</f>
        <v>67 (4%)</v>
      </c>
      <c r="J225" s="214">
        <f t="shared" si="171"/>
        <v>9820000</v>
      </c>
      <c r="K225" s="223">
        <f t="shared" si="215"/>
        <v>155000</v>
      </c>
      <c r="L225" s="155" t="s">
        <v>3298</v>
      </c>
      <c r="M225" s="77" t="s">
        <v>10305</v>
      </c>
      <c r="N225" s="77">
        <v>76</v>
      </c>
      <c r="O225" s="150" t="str">
        <f t="shared" si="413"/>
        <v>특정 챕터 듀얼 보상 받기 횟수</v>
      </c>
      <c r="P225" s="138" t="str">
        <f t="shared" si="414"/>
        <v>chapter id / count</v>
      </c>
      <c r="Q225" s="77">
        <v>8</v>
      </c>
      <c r="R225" s="157">
        <f t="shared" si="296"/>
        <v>0</v>
      </c>
      <c r="S225" s="149">
        <v>1</v>
      </c>
      <c r="T225" s="157" t="s">
        <v>2849</v>
      </c>
      <c r="U225" s="161" t="str">
        <f t="shared" si="416"/>
        <v>듀얼 / 챕터 id</v>
      </c>
      <c r="V225" s="157">
        <v>8</v>
      </c>
      <c r="W225" s="75" t="s">
        <v>4</v>
      </c>
      <c r="X225" s="158" t="s">
        <v>2617</v>
      </c>
      <c r="Y225" s="158">
        <v>85002</v>
      </c>
      <c r="Z225" s="158">
        <v>1</v>
      </c>
      <c r="AA225" s="158" t="str">
        <f t="shared" si="417"/>
        <v>상급 장비 상자</v>
      </c>
      <c r="AB225" s="75" t="s">
        <v>672</v>
      </c>
      <c r="AC225" s="75">
        <v>0</v>
      </c>
      <c r="AD225" s="75">
        <v>0</v>
      </c>
      <c r="AE225" s="75">
        <f t="shared" si="418"/>
        <v>0</v>
      </c>
    </row>
    <row r="226" spans="1:31" x14ac:dyDescent="0.3">
      <c r="A226" s="283">
        <f t="shared" si="332"/>
        <v>225</v>
      </c>
      <c r="B226" s="83">
        <f>COUNTIF($N$1:N225,2)+1</f>
        <v>48</v>
      </c>
      <c r="C226" s="75" t="e">
        <f>VLOOKUP(B226,#REF!,3)</f>
        <v>#REF!</v>
      </c>
      <c r="D226" s="193" t="e">
        <f>VLOOKUP(B226,#REF!,5)</f>
        <v>#REF!</v>
      </c>
      <c r="E226" s="193" t="str" cm="1">
        <f t="array" ref="E226">IFERROR(INDEX(Ref_경험치테이블_List,MATCH(F226,Ref_경험치테이블_직업경험치,1)+1,1),1) &amp; " (" &amp;
IFERROR(ROUND((F226-INDEX(Ref_경험치테이블_List,MATCH(F226,Ref_경험치테이블_직업경험치,1),2))/(INDEX(Ref_경험치테이블_List,MATCH(F226,Ref_경험치테이블_직업경험치,1)+1,2)-INDEX(Ref_경험치테이블_List,MATCH(F226,Ref_경험치테이블_직업경험치,1),2)),2)*100,0)
&amp;"%)"</f>
        <v>95 (56%)</v>
      </c>
      <c r="F226" s="181">
        <f t="shared" si="170"/>
        <v>227091445</v>
      </c>
      <c r="G226" s="165">
        <f t="shared" si="383"/>
        <v>5187000</v>
      </c>
      <c r="H226" s="165">
        <v>1200000</v>
      </c>
      <c r="I226" s="213" t="str" cm="1">
        <f t="array" ref="I226">IFERROR(INDEX(Ref_경험치테이블_List,MATCH(J226,Ref_경험치테이블_일반경험치,1)+1,1),1)&amp;" ("&amp;
IFERROR(ROUND((J226-INDEX(Ref_경험치테이블_List,MATCH(J226,Ref_경험치테이블_일반경험치,1),3))/(INDEX(Ref_경험치테이블_List,MATCH(J226,Ref_경험치테이블_일반경험치,1)+1,3)-INDEX(Ref_경험치테이블_List,MATCH(J226,Ref_경험치테이블_일반경험치,1),3)),2)*100,0)
&amp;"%)"</f>
        <v>67 (16%)</v>
      </c>
      <c r="J226" s="214">
        <f t="shared" si="171"/>
        <v>9977000</v>
      </c>
      <c r="K226" s="223">
        <f t="shared" si="215"/>
        <v>157000</v>
      </c>
      <c r="M226" s="77" t="s">
        <v>10306</v>
      </c>
      <c r="N226" s="77">
        <v>2</v>
      </c>
      <c r="O226" s="150" t="str">
        <f t="shared" si="413"/>
        <v>특정 몬스터 처치 수</v>
      </c>
      <c r="P226" s="138" t="str">
        <f t="shared" si="414"/>
        <v>monster_id / count</v>
      </c>
      <c r="Q226" s="151">
        <f>IF(N226=2,INDEX(Ref_스테이지테이블_List,MATCH(B226,Ref_스테이지테이블_Row,0),9),IF(N226=42,INDEX(Ref_몬스터테이블_List,MATCH(INDEX(Ref_스테이지테이블_List,MATCH(B226,Ref_스테이지테이블_Row,0),30),Ref_몬스터테이블_Row,0),4),IF(N226=14,INDEX(Ref_스테이지테이블_List,MATCH(B226,Ref_스테이지테이블_Row,0),38),"문제있")))</f>
        <v>54089</v>
      </c>
      <c r="R226" s="157">
        <f t="shared" si="296"/>
        <v>0</v>
      </c>
      <c r="S226" s="149">
        <f>IF(N226=42,INDEX(Ref!$GK$1:$GN$73,MATCH(B226,Ref!$GK$1:$GK$73,0),MATCH(R226,Ref!$GK$1:$GN$1,0)),IF(N226=65,QUOTIENT(B226,12)+1,IF(N226=2,1,0)))</f>
        <v>1</v>
      </c>
      <c r="T226" s="157" t="str">
        <f t="shared" ref="T226:T234" si="419">IF(OR(N226=2,N226=42,N226=65,N226=14),"모험","-")</f>
        <v>모험</v>
      </c>
      <c r="U226" s="161" t="str">
        <f t="shared" si="416"/>
        <v>모험 / 스테이지 id</v>
      </c>
      <c r="V226" s="157">
        <f t="shared" ref="V226:V257" si="420">IF(OR(N226=2,N226=42,N226=65,N226=14),B226,0)</f>
        <v>48</v>
      </c>
      <c r="W226" s="75" t="s">
        <v>4</v>
      </c>
      <c r="X226" s="157" t="s">
        <v>672</v>
      </c>
      <c r="Y226" s="157">
        <v>0</v>
      </c>
      <c r="Z226" s="157">
        <v>0</v>
      </c>
      <c r="AA226" s="157">
        <f t="shared" si="417"/>
        <v>0</v>
      </c>
      <c r="AB226" s="75" t="s">
        <v>672</v>
      </c>
      <c r="AC226" s="75">
        <v>0</v>
      </c>
      <c r="AD226" s="75">
        <v>0</v>
      </c>
      <c r="AE226" s="75">
        <f t="shared" si="418"/>
        <v>0</v>
      </c>
    </row>
    <row r="227" spans="1:31" x14ac:dyDescent="0.3">
      <c r="A227" s="283" t="s">
        <v>4</v>
      </c>
      <c r="B227" s="83">
        <f>COUNTIF($N$1:N226,2)+1</f>
        <v>49</v>
      </c>
      <c r="C227" s="75" t="e">
        <f>VLOOKUP(B227,#REF!,3)</f>
        <v>#REF!</v>
      </c>
      <c r="D227" s="193" t="e">
        <f>VLOOKUP(B227,#REF!,5)</f>
        <v>#REF!</v>
      </c>
      <c r="E227" s="193" t="str" cm="1">
        <f t="array" ref="E227">IFERROR(INDEX(Ref_경험치테이블_List,MATCH(F227,Ref_경험치테이블_직업경험치,1)+1,1),1) &amp; " (" &amp;
IFERROR(ROUND((F227-INDEX(Ref_경험치테이블_List,MATCH(F227,Ref_경험치테이블_직업경험치,1),2))/(INDEX(Ref_경험치테이블_List,MATCH(F227,Ref_경험치테이블_직업경험치,1)+1,2)-INDEX(Ref_경험치테이블_List,MATCH(F227,Ref_경험치테이블_직업경험치,1),2)),2)*100,0)
&amp;"%)"</f>
        <v>95 (56%)</v>
      </c>
      <c r="F227" s="181">
        <f t="shared" si="170"/>
        <v>227091445</v>
      </c>
      <c r="G227" s="165">
        <v>0</v>
      </c>
      <c r="H227" s="165">
        <v>0</v>
      </c>
      <c r="I227" s="213" t="str" cm="1">
        <f t="array" ref="I227">IFERROR(INDEX(Ref_경험치테이블_List,MATCH(J227,Ref_경험치테이블_일반경험치,1)+1,1),1)&amp;" ("&amp;
IFERROR(ROUND((J227-INDEX(Ref_경험치테이블_List,MATCH(J227,Ref_경험치테이블_일반경험치,1),3))/(INDEX(Ref_경험치테이블_List,MATCH(J227,Ref_경험치테이블_일반경험치,1)+1,3)-INDEX(Ref_경험치테이블_List,MATCH(J227,Ref_경험치테이블_일반경험치,1),3)),2)*100,0)
&amp;"%)"</f>
        <v>67 (16%)</v>
      </c>
      <c r="J227" s="214">
        <f t="shared" si="171"/>
        <v>9977000</v>
      </c>
      <c r="K227" s="223">
        <v>0</v>
      </c>
      <c r="M227" s="77" t="s">
        <v>10456</v>
      </c>
      <c r="N227" s="77">
        <v>46</v>
      </c>
      <c r="O227" s="150" t="str">
        <f t="shared" si="413"/>
        <v>장비템 특정 강화도 도달 횟수</v>
      </c>
      <c r="P227" s="138" t="str">
        <f t="shared" si="414"/>
        <v>level / count(1)</v>
      </c>
      <c r="Q227" s="77">
        <v>10001</v>
      </c>
      <c r="R227" s="157">
        <f t="shared" si="296"/>
        <v>0</v>
      </c>
      <c r="S227" s="149">
        <v>1</v>
      </c>
      <c r="T227" s="157" t="str">
        <f t="shared" si="419"/>
        <v>-</v>
      </c>
      <c r="U227" s="161" t="str">
        <f t="shared" si="416"/>
        <v>- / -</v>
      </c>
      <c r="V227" s="157">
        <f t="shared" si="420"/>
        <v>0</v>
      </c>
      <c r="W227" s="75" t="s">
        <v>4</v>
      </c>
      <c r="X227" s="157" t="s">
        <v>672</v>
      </c>
      <c r="Y227" s="157">
        <v>0</v>
      </c>
      <c r="Z227" s="157">
        <v>0</v>
      </c>
      <c r="AA227" s="157">
        <f t="shared" si="417"/>
        <v>0</v>
      </c>
      <c r="AB227" s="75" t="s">
        <v>672</v>
      </c>
      <c r="AC227" s="75">
        <v>0</v>
      </c>
      <c r="AD227" s="75">
        <v>0</v>
      </c>
      <c r="AE227" s="75">
        <f t="shared" si="418"/>
        <v>0</v>
      </c>
    </row>
    <row r="228" spans="1:31" x14ac:dyDescent="0.3">
      <c r="A228" s="283" t="s">
        <v>4</v>
      </c>
      <c r="B228" s="83">
        <f>COUNTIF($N$1:N227,2)+1</f>
        <v>49</v>
      </c>
      <c r="C228" s="75" t="e">
        <f>VLOOKUP(B228,#REF!,3)</f>
        <v>#REF!</v>
      </c>
      <c r="D228" s="193" t="e">
        <f>VLOOKUP(B228,#REF!,5)</f>
        <v>#REF!</v>
      </c>
      <c r="E228" s="193" t="str" cm="1">
        <f t="array" ref="E228">IFERROR(INDEX(Ref_경험치테이블_List,MATCH(F228,Ref_경험치테이블_직업경험치,1)+1,1),1) &amp; " (" &amp;
IFERROR(ROUND((F228-INDEX(Ref_경험치테이블_List,MATCH(F228,Ref_경험치테이블_직업경험치,1),2))/(INDEX(Ref_경험치테이블_List,MATCH(F228,Ref_경험치테이블_직업경험치,1)+1,2)-INDEX(Ref_경험치테이블_List,MATCH(F228,Ref_경험치테이블_직업경험치,1),2)),2)*100,0)
&amp;"%)"</f>
        <v>95 (56%)</v>
      </c>
      <c r="F228" s="181">
        <f t="shared" si="170"/>
        <v>227091445</v>
      </c>
      <c r="G228" s="165">
        <v>0</v>
      </c>
      <c r="H228" s="165">
        <v>0</v>
      </c>
      <c r="I228" s="213" t="str" cm="1">
        <f t="array" ref="I228">IFERROR(INDEX(Ref_경험치테이블_List,MATCH(J228,Ref_경험치테이블_일반경험치,1)+1,1),1)&amp;" ("&amp;
IFERROR(ROUND((J228-INDEX(Ref_경험치테이블_List,MATCH(J228,Ref_경험치테이블_일반경험치,1),3))/(INDEX(Ref_경험치테이블_List,MATCH(J228,Ref_경험치테이블_일반경험치,1)+1,3)-INDEX(Ref_경험치테이블_List,MATCH(J228,Ref_경험치테이블_일반경험치,1),3)),2)*100,0)
&amp;"%)"</f>
        <v>67 (16%)</v>
      </c>
      <c r="J228" s="214">
        <f t="shared" si="171"/>
        <v>9977000</v>
      </c>
      <c r="K228" s="223">
        <v>0</v>
      </c>
      <c r="M228" s="77" t="s">
        <v>10456</v>
      </c>
      <c r="N228" s="77">
        <v>46</v>
      </c>
      <c r="O228" s="150" t="str">
        <f t="shared" si="413"/>
        <v>장비템 특정 강화도 도달 횟수</v>
      </c>
      <c r="P228" s="138" t="str">
        <f t="shared" si="414"/>
        <v>level / count(1)</v>
      </c>
      <c r="Q228" s="77">
        <v>10002</v>
      </c>
      <c r="R228" s="157">
        <f t="shared" si="296"/>
        <v>0</v>
      </c>
      <c r="S228" s="149">
        <v>1</v>
      </c>
      <c r="T228" s="157" t="str">
        <f t="shared" si="419"/>
        <v>-</v>
      </c>
      <c r="U228" s="161" t="str">
        <f t="shared" si="416"/>
        <v>- / -</v>
      </c>
      <c r="V228" s="157">
        <f t="shared" si="420"/>
        <v>0</v>
      </c>
      <c r="W228" s="75" t="s">
        <v>4</v>
      </c>
      <c r="X228" s="157" t="s">
        <v>672</v>
      </c>
      <c r="Y228" s="157">
        <v>0</v>
      </c>
      <c r="Z228" s="157">
        <v>0</v>
      </c>
      <c r="AA228" s="157">
        <f t="shared" si="417"/>
        <v>0</v>
      </c>
      <c r="AB228" s="75" t="s">
        <v>672</v>
      </c>
      <c r="AC228" s="75">
        <v>0</v>
      </c>
      <c r="AD228" s="75">
        <v>0</v>
      </c>
      <c r="AE228" s="75">
        <f t="shared" si="418"/>
        <v>0</v>
      </c>
    </row>
    <row r="229" spans="1:31" x14ac:dyDescent="0.3">
      <c r="A229" s="283" t="s">
        <v>4</v>
      </c>
      <c r="B229" s="83">
        <f>COUNTIF($N$1:N228,2)+1</f>
        <v>49</v>
      </c>
      <c r="C229" s="75" t="e">
        <f>VLOOKUP(B229,#REF!,3)</f>
        <v>#REF!</v>
      </c>
      <c r="D229" s="193" t="e">
        <f>VLOOKUP(B229,#REF!,5)</f>
        <v>#REF!</v>
      </c>
      <c r="E229" s="193" t="str" cm="1">
        <f t="array" ref="E229">IFERROR(INDEX(Ref_경험치테이블_List,MATCH(F229,Ref_경험치테이블_직업경험치,1)+1,1),1) &amp; " (" &amp;
IFERROR(ROUND((F229-INDEX(Ref_경험치테이블_List,MATCH(F229,Ref_경험치테이블_직업경험치,1),2))/(INDEX(Ref_경험치테이블_List,MATCH(F229,Ref_경험치테이블_직업경험치,1)+1,2)-INDEX(Ref_경험치테이블_List,MATCH(F229,Ref_경험치테이블_직업경험치,1),2)),2)*100,0)
&amp;"%)"</f>
        <v>95 (56%)</v>
      </c>
      <c r="F229" s="181">
        <f t="shared" si="170"/>
        <v>227091445</v>
      </c>
      <c r="G229" s="165">
        <v>0</v>
      </c>
      <c r="H229" s="165">
        <v>0</v>
      </c>
      <c r="I229" s="213" t="str" cm="1">
        <f t="array" ref="I229">IFERROR(INDEX(Ref_경험치테이블_List,MATCH(J229,Ref_경험치테이블_일반경험치,1)+1,1),1)&amp;" ("&amp;
IFERROR(ROUND((J229-INDEX(Ref_경험치테이블_List,MATCH(J229,Ref_경험치테이블_일반경험치,1),3))/(INDEX(Ref_경험치테이블_List,MATCH(J229,Ref_경험치테이블_일반경험치,1)+1,3)-INDEX(Ref_경험치테이블_List,MATCH(J229,Ref_경험치테이블_일반경험치,1),3)),2)*100,0)
&amp;"%)"</f>
        <v>67 (16%)</v>
      </c>
      <c r="J229" s="214">
        <f t="shared" si="171"/>
        <v>9977000</v>
      </c>
      <c r="K229" s="223">
        <v>0</v>
      </c>
      <c r="M229" s="77" t="s">
        <v>10456</v>
      </c>
      <c r="N229" s="77">
        <v>46</v>
      </c>
      <c r="O229" s="150" t="str">
        <f t="shared" si="413"/>
        <v>장비템 특정 강화도 도달 횟수</v>
      </c>
      <c r="P229" s="138" t="str">
        <f t="shared" si="414"/>
        <v>level / count(1)</v>
      </c>
      <c r="Q229" s="77">
        <v>10003</v>
      </c>
      <c r="R229" s="157">
        <f t="shared" si="296"/>
        <v>0</v>
      </c>
      <c r="S229" s="149">
        <v>1</v>
      </c>
      <c r="T229" s="157" t="str">
        <f t="shared" si="419"/>
        <v>-</v>
      </c>
      <c r="U229" s="161" t="str">
        <f t="shared" si="416"/>
        <v>- / -</v>
      </c>
      <c r="V229" s="157">
        <f t="shared" si="420"/>
        <v>0</v>
      </c>
      <c r="W229" s="75" t="s">
        <v>4</v>
      </c>
      <c r="X229" s="157" t="s">
        <v>672</v>
      </c>
      <c r="Y229" s="157">
        <v>0</v>
      </c>
      <c r="Z229" s="157">
        <v>0</v>
      </c>
      <c r="AA229" s="157">
        <f t="shared" si="417"/>
        <v>0</v>
      </c>
      <c r="AB229" s="75" t="s">
        <v>672</v>
      </c>
      <c r="AC229" s="75">
        <v>0</v>
      </c>
      <c r="AD229" s="75">
        <v>0</v>
      </c>
      <c r="AE229" s="75">
        <f t="shared" si="418"/>
        <v>0</v>
      </c>
    </row>
    <row r="230" spans="1:31" x14ac:dyDescent="0.3">
      <c r="A230" s="283" t="s">
        <v>4</v>
      </c>
      <c r="B230" s="83">
        <f>COUNTIF($N$1:N229,2)+1</f>
        <v>49</v>
      </c>
      <c r="C230" s="75" t="e">
        <f>VLOOKUP(B230,#REF!,3)</f>
        <v>#REF!</v>
      </c>
      <c r="D230" s="193" t="e">
        <f>VLOOKUP(B230,#REF!,5)</f>
        <v>#REF!</v>
      </c>
      <c r="E230" s="193" t="str" cm="1">
        <f t="array" ref="E230">IFERROR(INDEX(Ref_경험치테이블_List,MATCH(F230,Ref_경험치테이블_직업경험치,1)+1,1),1) &amp; " (" &amp;
IFERROR(ROUND((F230-INDEX(Ref_경험치테이블_List,MATCH(F230,Ref_경험치테이블_직업경험치,1),2))/(INDEX(Ref_경험치테이블_List,MATCH(F230,Ref_경험치테이블_직업경험치,1)+1,2)-INDEX(Ref_경험치테이블_List,MATCH(F230,Ref_경험치테이블_직업경험치,1),2)),2)*100,0)
&amp;"%)"</f>
        <v>95 (56%)</v>
      </c>
      <c r="F230" s="181">
        <f t="shared" si="170"/>
        <v>227091445</v>
      </c>
      <c r="G230" s="165">
        <v>0</v>
      </c>
      <c r="H230" s="165">
        <v>0</v>
      </c>
      <c r="I230" s="213" t="str" cm="1">
        <f t="array" ref="I230">IFERROR(INDEX(Ref_경험치테이블_List,MATCH(J230,Ref_경험치테이블_일반경험치,1)+1,1),1)&amp;" ("&amp;
IFERROR(ROUND((J230-INDEX(Ref_경험치테이블_List,MATCH(J230,Ref_경험치테이블_일반경험치,1),3))/(INDEX(Ref_경험치테이블_List,MATCH(J230,Ref_경험치테이블_일반경험치,1)+1,3)-INDEX(Ref_경험치테이블_List,MATCH(J230,Ref_경험치테이블_일반경험치,1),3)),2)*100,0)
&amp;"%)"</f>
        <v>67 (16%)</v>
      </c>
      <c r="J230" s="214">
        <f t="shared" si="171"/>
        <v>9977000</v>
      </c>
      <c r="K230" s="223">
        <v>0</v>
      </c>
      <c r="M230" s="77" t="s">
        <v>10456</v>
      </c>
      <c r="N230" s="77">
        <v>46</v>
      </c>
      <c r="O230" s="150" t="str">
        <f t="shared" si="413"/>
        <v>장비템 특정 강화도 도달 횟수</v>
      </c>
      <c r="P230" s="138" t="str">
        <f t="shared" si="414"/>
        <v>level / count(1)</v>
      </c>
      <c r="Q230" s="77">
        <v>10004</v>
      </c>
      <c r="R230" s="157">
        <f t="shared" si="296"/>
        <v>0</v>
      </c>
      <c r="S230" s="149">
        <v>1</v>
      </c>
      <c r="T230" s="157" t="str">
        <f t="shared" si="419"/>
        <v>-</v>
      </c>
      <c r="U230" s="161" t="str">
        <f t="shared" si="416"/>
        <v>- / -</v>
      </c>
      <c r="V230" s="157">
        <f t="shared" si="420"/>
        <v>0</v>
      </c>
      <c r="W230" s="75" t="s">
        <v>4</v>
      </c>
      <c r="X230" s="157" t="s">
        <v>672</v>
      </c>
      <c r="Y230" s="157">
        <v>0</v>
      </c>
      <c r="Z230" s="157">
        <v>0</v>
      </c>
      <c r="AA230" s="157">
        <f t="shared" si="417"/>
        <v>0</v>
      </c>
      <c r="AB230" s="75" t="s">
        <v>672</v>
      </c>
      <c r="AC230" s="75">
        <v>0</v>
      </c>
      <c r="AD230" s="75">
        <v>0</v>
      </c>
      <c r="AE230" s="75">
        <f t="shared" si="418"/>
        <v>0</v>
      </c>
    </row>
    <row r="231" spans="1:31" x14ac:dyDescent="0.3">
      <c r="A231" s="283" t="s">
        <v>4</v>
      </c>
      <c r="B231" s="83">
        <f>COUNTIF($N$1:N230,2)+1</f>
        <v>49</v>
      </c>
      <c r="C231" s="75" t="e">
        <f>VLOOKUP(B231,#REF!,3)</f>
        <v>#REF!</v>
      </c>
      <c r="D231" s="193" t="e">
        <f>VLOOKUP(B231,#REF!,5)</f>
        <v>#REF!</v>
      </c>
      <c r="E231" s="193" t="str" cm="1">
        <f t="array" ref="E231">IFERROR(INDEX(Ref_경험치테이블_List,MATCH(F231,Ref_경험치테이블_직업경험치,1)+1,1),1) &amp; " (" &amp;
IFERROR(ROUND((F231-INDEX(Ref_경험치테이블_List,MATCH(F231,Ref_경험치테이블_직업경험치,1),2))/(INDEX(Ref_경험치테이블_List,MATCH(F231,Ref_경험치테이블_직업경험치,1)+1,2)-INDEX(Ref_경험치테이블_List,MATCH(F231,Ref_경험치테이블_직업경험치,1),2)),2)*100,0)
&amp;"%)"</f>
        <v>95 (56%)</v>
      </c>
      <c r="F231" s="181">
        <f t="shared" si="170"/>
        <v>227091445</v>
      </c>
      <c r="G231" s="165">
        <v>0</v>
      </c>
      <c r="H231" s="165">
        <v>0</v>
      </c>
      <c r="I231" s="213" t="str" cm="1">
        <f t="array" ref="I231">IFERROR(INDEX(Ref_경험치테이블_List,MATCH(J231,Ref_경험치테이블_일반경험치,1)+1,1),1)&amp;" ("&amp;
IFERROR(ROUND((J231-INDEX(Ref_경험치테이블_List,MATCH(J231,Ref_경험치테이블_일반경험치,1),3))/(INDEX(Ref_경험치테이블_List,MATCH(J231,Ref_경험치테이블_일반경험치,1)+1,3)-INDEX(Ref_경험치테이블_List,MATCH(J231,Ref_경험치테이블_일반경험치,1),3)),2)*100,0)
&amp;"%)"</f>
        <v>67 (16%)</v>
      </c>
      <c r="J231" s="214">
        <f t="shared" si="171"/>
        <v>9977000</v>
      </c>
      <c r="K231" s="223">
        <v>0</v>
      </c>
      <c r="M231" s="77" t="s">
        <v>10456</v>
      </c>
      <c r="N231" s="77">
        <v>46</v>
      </c>
      <c r="O231" s="150" t="str">
        <f t="shared" si="413"/>
        <v>장비템 특정 강화도 도달 횟수</v>
      </c>
      <c r="P231" s="138" t="str">
        <f t="shared" si="414"/>
        <v>level / count(1)</v>
      </c>
      <c r="Q231" s="77">
        <v>10005</v>
      </c>
      <c r="R231" s="157">
        <f t="shared" si="296"/>
        <v>0</v>
      </c>
      <c r="S231" s="149">
        <v>1</v>
      </c>
      <c r="T231" s="157" t="str">
        <f t="shared" si="419"/>
        <v>-</v>
      </c>
      <c r="U231" s="161" t="str">
        <f t="shared" si="416"/>
        <v>- / -</v>
      </c>
      <c r="V231" s="157">
        <f t="shared" si="420"/>
        <v>0</v>
      </c>
      <c r="W231" s="75" t="s">
        <v>4</v>
      </c>
      <c r="X231" s="157" t="s">
        <v>672</v>
      </c>
      <c r="Y231" s="157">
        <v>0</v>
      </c>
      <c r="Z231" s="157">
        <v>0</v>
      </c>
      <c r="AA231" s="157">
        <f t="shared" si="417"/>
        <v>0</v>
      </c>
      <c r="AB231" s="75" t="s">
        <v>672</v>
      </c>
      <c r="AC231" s="75">
        <v>0</v>
      </c>
      <c r="AD231" s="75">
        <v>0</v>
      </c>
      <c r="AE231" s="75">
        <f t="shared" si="418"/>
        <v>0</v>
      </c>
    </row>
    <row r="232" spans="1:31" x14ac:dyDescent="0.3">
      <c r="A232" s="283" t="s">
        <v>4</v>
      </c>
      <c r="B232" s="83">
        <f>COUNTIF($N$1:N231,2)+1</f>
        <v>49</v>
      </c>
      <c r="C232" s="75" t="e">
        <f>VLOOKUP(B232,#REF!,3)</f>
        <v>#REF!</v>
      </c>
      <c r="D232" s="193" t="e">
        <f>VLOOKUP(B232,#REF!,5)</f>
        <v>#REF!</v>
      </c>
      <c r="E232" s="193" t="str" cm="1">
        <f t="array" ref="E232">IFERROR(INDEX(Ref_경험치테이블_List,MATCH(F232,Ref_경험치테이블_직업경험치,1)+1,1),1) &amp; " (" &amp;
IFERROR(ROUND((F232-INDEX(Ref_경험치테이블_List,MATCH(F232,Ref_경험치테이블_직업경험치,1),2))/(INDEX(Ref_경험치테이블_List,MATCH(F232,Ref_경험치테이블_직업경험치,1)+1,2)-INDEX(Ref_경험치테이블_List,MATCH(F232,Ref_경험치테이블_직업경험치,1),2)),2)*100,0)
&amp;"%)"</f>
        <v>95 (56%)</v>
      </c>
      <c r="F232" s="181">
        <f t="shared" si="170"/>
        <v>227091445</v>
      </c>
      <c r="G232" s="165">
        <v>0</v>
      </c>
      <c r="H232" s="165">
        <v>0</v>
      </c>
      <c r="I232" s="213" t="str" cm="1">
        <f t="array" ref="I232">IFERROR(INDEX(Ref_경험치테이블_List,MATCH(J232,Ref_경험치테이블_일반경험치,1)+1,1),1)&amp;" ("&amp;
IFERROR(ROUND((J232-INDEX(Ref_경험치테이블_List,MATCH(J232,Ref_경험치테이블_일반경험치,1),3))/(INDEX(Ref_경험치테이블_List,MATCH(J232,Ref_경험치테이블_일반경험치,1)+1,3)-INDEX(Ref_경험치테이블_List,MATCH(J232,Ref_경험치테이블_일반경험치,1),3)),2)*100,0)
&amp;"%)"</f>
        <v>67 (16%)</v>
      </c>
      <c r="J232" s="214">
        <f t="shared" si="171"/>
        <v>9977000</v>
      </c>
      <c r="K232" s="223">
        <v>0</v>
      </c>
      <c r="M232" s="77" t="s">
        <v>10456</v>
      </c>
      <c r="N232" s="77">
        <v>46</v>
      </c>
      <c r="O232" s="150" t="str">
        <f t="shared" si="413"/>
        <v>장비템 특정 강화도 도달 횟수</v>
      </c>
      <c r="P232" s="138" t="str">
        <f t="shared" si="414"/>
        <v>level / count(1)</v>
      </c>
      <c r="Q232" s="77">
        <v>10006</v>
      </c>
      <c r="R232" s="157">
        <f t="shared" si="296"/>
        <v>0</v>
      </c>
      <c r="S232" s="149">
        <v>1</v>
      </c>
      <c r="T232" s="157" t="str">
        <f t="shared" si="419"/>
        <v>-</v>
      </c>
      <c r="U232" s="161" t="str">
        <f t="shared" si="416"/>
        <v>- / -</v>
      </c>
      <c r="V232" s="157">
        <f t="shared" si="420"/>
        <v>0</v>
      </c>
      <c r="W232" s="75" t="s">
        <v>4</v>
      </c>
      <c r="X232" s="157" t="s">
        <v>672</v>
      </c>
      <c r="Y232" s="157">
        <v>0</v>
      </c>
      <c r="Z232" s="157">
        <v>0</v>
      </c>
      <c r="AA232" s="157">
        <f t="shared" si="417"/>
        <v>0</v>
      </c>
      <c r="AB232" s="75" t="s">
        <v>672</v>
      </c>
      <c r="AC232" s="75">
        <v>0</v>
      </c>
      <c r="AD232" s="75">
        <v>0</v>
      </c>
      <c r="AE232" s="75">
        <f t="shared" si="418"/>
        <v>0</v>
      </c>
    </row>
    <row r="233" spans="1:31" x14ac:dyDescent="0.3">
      <c r="A233" s="283" t="s">
        <v>4</v>
      </c>
      <c r="B233" s="83">
        <f>COUNTIF($N$1:N232,2)+1</f>
        <v>49</v>
      </c>
      <c r="C233" s="75" t="e">
        <f>VLOOKUP(B233,#REF!,3)</f>
        <v>#REF!</v>
      </c>
      <c r="D233" s="193" t="e">
        <f>VLOOKUP(B233,#REF!,5)</f>
        <v>#REF!</v>
      </c>
      <c r="E233" s="193" t="str" cm="1">
        <f t="array" ref="E233">IFERROR(INDEX(Ref_경험치테이블_List,MATCH(F233,Ref_경험치테이블_직업경험치,1)+1,1),1) &amp; " (" &amp;
IFERROR(ROUND((F233-INDEX(Ref_경험치테이블_List,MATCH(F233,Ref_경험치테이블_직업경험치,1),2))/(INDEX(Ref_경험치테이블_List,MATCH(F233,Ref_경험치테이블_직업경험치,1)+1,2)-INDEX(Ref_경험치테이블_List,MATCH(F233,Ref_경험치테이블_직업경험치,1),2)),2)*100,0)
&amp;"%)"</f>
        <v>95 (56%)</v>
      </c>
      <c r="F233" s="181">
        <f t="shared" ref="F233:F276" si="421">G233+F232+H233</f>
        <v>227091445</v>
      </c>
      <c r="G233" s="165">
        <v>0</v>
      </c>
      <c r="H233" s="165">
        <v>0</v>
      </c>
      <c r="I233" s="213" t="str" cm="1">
        <f t="array" ref="I233">IFERROR(INDEX(Ref_경험치테이블_List,MATCH(J233,Ref_경험치테이블_일반경험치,1)+1,1),1)&amp;" ("&amp;
IFERROR(ROUND((J233-INDEX(Ref_경험치테이블_List,MATCH(J233,Ref_경험치테이블_일반경험치,1),3))/(INDEX(Ref_경험치테이블_List,MATCH(J233,Ref_경험치테이블_일반경험치,1)+1,3)-INDEX(Ref_경험치테이블_List,MATCH(J233,Ref_경험치테이블_일반경험치,1),3)),2)*100,0)
&amp;"%)"</f>
        <v>67 (16%)</v>
      </c>
      <c r="J233" s="214">
        <f t="shared" ref="J233:J276" si="422">J232+K233</f>
        <v>9977000</v>
      </c>
      <c r="K233" s="223">
        <v>0</v>
      </c>
      <c r="M233" s="77" t="s">
        <v>10456</v>
      </c>
      <c r="N233" s="77">
        <v>46</v>
      </c>
      <c r="O233" s="150" t="str">
        <f t="shared" si="413"/>
        <v>장비템 특정 강화도 도달 횟수</v>
      </c>
      <c r="P233" s="138" t="str">
        <f t="shared" si="414"/>
        <v>level / count(1)</v>
      </c>
      <c r="Q233" s="77">
        <v>10007</v>
      </c>
      <c r="R233" s="157">
        <f t="shared" si="296"/>
        <v>0</v>
      </c>
      <c r="S233" s="149">
        <v>1</v>
      </c>
      <c r="T233" s="157" t="str">
        <f t="shared" si="419"/>
        <v>-</v>
      </c>
      <c r="U233" s="161" t="str">
        <f t="shared" si="416"/>
        <v>- / -</v>
      </c>
      <c r="V233" s="157">
        <f t="shared" si="420"/>
        <v>0</v>
      </c>
      <c r="W233" s="75" t="s">
        <v>4</v>
      </c>
      <c r="X233" s="157" t="s">
        <v>672</v>
      </c>
      <c r="Y233" s="157">
        <v>0</v>
      </c>
      <c r="Z233" s="157">
        <v>0</v>
      </c>
      <c r="AA233" s="157">
        <f t="shared" si="417"/>
        <v>0</v>
      </c>
      <c r="AB233" s="75" t="s">
        <v>672</v>
      </c>
      <c r="AC233" s="75">
        <v>0</v>
      </c>
      <c r="AD233" s="75">
        <v>0</v>
      </c>
      <c r="AE233" s="75">
        <f t="shared" si="418"/>
        <v>0</v>
      </c>
    </row>
    <row r="234" spans="1:31" x14ac:dyDescent="0.3">
      <c r="A234" s="283" t="s">
        <v>4</v>
      </c>
      <c r="B234" s="83">
        <f>COUNTIF($N$1:N233,2)+1</f>
        <v>49</v>
      </c>
      <c r="C234" s="75" t="e">
        <f>VLOOKUP(B234,#REF!,3)</f>
        <v>#REF!</v>
      </c>
      <c r="D234" s="193" t="e">
        <f>VLOOKUP(B234,#REF!,5)</f>
        <v>#REF!</v>
      </c>
      <c r="E234" s="193" t="str" cm="1">
        <f t="array" ref="E234">IFERROR(INDEX(Ref_경험치테이블_List,MATCH(F234,Ref_경험치테이블_직업경험치,1)+1,1),1) &amp; " (" &amp;
IFERROR(ROUND((F234-INDEX(Ref_경험치테이블_List,MATCH(F234,Ref_경험치테이블_직업경험치,1),2))/(INDEX(Ref_경험치테이블_List,MATCH(F234,Ref_경험치테이블_직업경험치,1)+1,2)-INDEX(Ref_경험치테이블_List,MATCH(F234,Ref_경험치테이블_직업경험치,1),2)),2)*100,0)
&amp;"%)"</f>
        <v>95 (56%)</v>
      </c>
      <c r="F234" s="181">
        <f t="shared" si="421"/>
        <v>227091445</v>
      </c>
      <c r="G234" s="165">
        <v>0</v>
      </c>
      <c r="H234" s="165">
        <v>0</v>
      </c>
      <c r="I234" s="213" t="str" cm="1">
        <f t="array" ref="I234">IFERROR(INDEX(Ref_경험치테이블_List,MATCH(J234,Ref_경험치테이블_일반경험치,1)+1,1),1)&amp;" ("&amp;
IFERROR(ROUND((J234-INDEX(Ref_경험치테이블_List,MATCH(J234,Ref_경험치테이블_일반경험치,1),3))/(INDEX(Ref_경험치테이블_List,MATCH(J234,Ref_경험치테이블_일반경험치,1)+1,3)-INDEX(Ref_경험치테이블_List,MATCH(J234,Ref_경험치테이블_일반경험치,1),3)),2)*100,0)
&amp;"%)"</f>
        <v>67 (16%)</v>
      </c>
      <c r="J234" s="214">
        <f t="shared" si="422"/>
        <v>9977000</v>
      </c>
      <c r="K234" s="223">
        <v>0</v>
      </c>
      <c r="M234" s="77" t="s">
        <v>10456</v>
      </c>
      <c r="N234" s="77">
        <v>46</v>
      </c>
      <c r="O234" s="150" t="str">
        <f t="shared" si="413"/>
        <v>장비템 특정 강화도 도달 횟수</v>
      </c>
      <c r="P234" s="138" t="str">
        <f t="shared" si="414"/>
        <v>level / count(1)</v>
      </c>
      <c r="Q234" s="77">
        <v>10008</v>
      </c>
      <c r="R234" s="157">
        <f t="shared" si="296"/>
        <v>0</v>
      </c>
      <c r="S234" s="149">
        <v>1</v>
      </c>
      <c r="T234" s="157" t="str">
        <f t="shared" si="419"/>
        <v>-</v>
      </c>
      <c r="U234" s="161" t="str">
        <f t="shared" si="416"/>
        <v>- / -</v>
      </c>
      <c r="V234" s="157">
        <f t="shared" si="420"/>
        <v>0</v>
      </c>
      <c r="W234" s="75" t="s">
        <v>4</v>
      </c>
      <c r="X234" s="157" t="s">
        <v>672</v>
      </c>
      <c r="Y234" s="157">
        <v>0</v>
      </c>
      <c r="Z234" s="157">
        <v>0</v>
      </c>
      <c r="AA234" s="157">
        <f t="shared" si="417"/>
        <v>0</v>
      </c>
      <c r="AB234" s="75" t="s">
        <v>672</v>
      </c>
      <c r="AC234" s="75">
        <v>0</v>
      </c>
      <c r="AD234" s="75">
        <v>0</v>
      </c>
      <c r="AE234" s="75">
        <f t="shared" si="418"/>
        <v>0</v>
      </c>
    </row>
    <row r="235" spans="1:31" x14ac:dyDescent="0.3">
      <c r="A235" s="283" t="s">
        <v>4</v>
      </c>
      <c r="B235" s="83">
        <f>COUNTIF($N$1:N234,2)+1</f>
        <v>49</v>
      </c>
      <c r="C235" s="75" t="e">
        <f>VLOOKUP(B235,#REF!,3)</f>
        <v>#REF!</v>
      </c>
      <c r="D235" s="193" t="e">
        <f>VLOOKUP(B235,#REF!,5)</f>
        <v>#REF!</v>
      </c>
      <c r="E235" s="193" t="str" cm="1">
        <f t="array" ref="E235">IFERROR(INDEX(Ref_경험치테이블_List,MATCH(F235,Ref_경험치테이블_직업경험치,1)+1,1),1) &amp; " (" &amp;
IFERROR(ROUND((F235-INDEX(Ref_경험치테이블_List,MATCH(F235,Ref_경험치테이블_직업경험치,1),2))/(INDEX(Ref_경험치테이블_List,MATCH(F235,Ref_경험치테이블_직업경험치,1)+1,2)-INDEX(Ref_경험치테이블_List,MATCH(F235,Ref_경험치테이블_직업경험치,1),2)),2)*100,0)
&amp;"%)"</f>
        <v>95 (56%)</v>
      </c>
      <c r="F235" s="181">
        <f t="shared" si="421"/>
        <v>227091445</v>
      </c>
      <c r="G235" s="165">
        <v>0</v>
      </c>
      <c r="H235" s="165">
        <v>0</v>
      </c>
      <c r="I235" s="213" t="str" cm="1">
        <f t="array" ref="I235">IFERROR(INDEX(Ref_경험치테이블_List,MATCH(J235,Ref_경험치테이블_일반경험치,1)+1,1),1)&amp;" ("&amp;
IFERROR(ROUND((J235-INDEX(Ref_경험치테이블_List,MATCH(J235,Ref_경험치테이블_일반경험치,1),3))/(INDEX(Ref_경험치테이블_List,MATCH(J235,Ref_경험치테이블_일반경험치,1)+1,3)-INDEX(Ref_경험치테이블_List,MATCH(J235,Ref_경험치테이블_일반경험치,1),3)),2)*100,0)
&amp;"%)"</f>
        <v>67 (16%)</v>
      </c>
      <c r="J235" s="214">
        <f t="shared" si="422"/>
        <v>9977000</v>
      </c>
      <c r="K235" s="223">
        <v>0</v>
      </c>
      <c r="M235" s="77" t="s">
        <v>10456</v>
      </c>
      <c r="N235" s="77">
        <v>46</v>
      </c>
      <c r="O235" s="150" t="str">
        <f t="shared" ref="O235:O298" si="423">IFERROR(INDEX(퀘스트타입_List,MATCH(N235,퀘스트타입_Row,0),3),)</f>
        <v>장비템 특정 강화도 도달 횟수</v>
      </c>
      <c r="P235" s="138" t="str">
        <f t="shared" ref="P235:P298" si="424">IFERROR(INDEX(퀘스트타입_List,MATCH(N235,퀘스트타입_Row,0),4),)&amp;" / "&amp;IFERROR(INDEX(퀘스트타입_List,MATCH(N235,퀘스트타입_Row,0),5),)</f>
        <v>level / count(1)</v>
      </c>
      <c r="Q235" s="77">
        <v>10009</v>
      </c>
      <c r="R235" s="157">
        <f t="shared" si="296"/>
        <v>0</v>
      </c>
      <c r="S235" s="149">
        <v>1</v>
      </c>
      <c r="T235" s="157" t="str">
        <f t="shared" ref="T235:T298" si="425">IF(OR(N235=2,N235=42,N235=65,N235=14),"모험","-")</f>
        <v>-</v>
      </c>
      <c r="U235" s="161" t="str">
        <f t="shared" ref="U235:U298" si="426">INDEX(퀘스트_shortcut_type_List,MATCH(T235,퀘스트_shortcut_type_name,0),2)&amp;" / "&amp;INDEX(퀘스트_shortcut_type_List,MATCH(T235,퀘스트_shortcut_type_name,0),3)</f>
        <v>- / -</v>
      </c>
      <c r="V235" s="157">
        <f t="shared" si="420"/>
        <v>0</v>
      </c>
      <c r="W235" s="75" t="s">
        <v>4</v>
      </c>
      <c r="X235" s="157" t="s">
        <v>672</v>
      </c>
      <c r="Y235" s="157">
        <v>0</v>
      </c>
      <c r="Z235" s="157">
        <v>0</v>
      </c>
      <c r="AA235" s="157">
        <f t="shared" ref="AA235:AA298" si="427">IF(X235="아이템",IFERROR(VLOOKUP(Y235,Ref_아이템테이블_List,5,FALSE),"없는 아이템"),IF(X235="동료",IFERROR(VLOOKUP(Y235,Ref_동료테이블_List,5,FALSE),"없는 동료"),))</f>
        <v>0</v>
      </c>
      <c r="AB235" s="75" t="s">
        <v>672</v>
      </c>
      <c r="AC235" s="75">
        <v>0</v>
      </c>
      <c r="AD235" s="75">
        <v>0</v>
      </c>
      <c r="AE235" s="75">
        <f t="shared" ref="AE235:AE298" si="428">IF(AB235="아이템",IFERROR(VLOOKUP(AC235,Ref_아이템테이블_List,5,FALSE),"없는 아이템"),IF(AB235="동료",IFERROR(VLOOKUP(AC235,Ref_동료테이블_List,5,FALSE),"없는 동료"),))</f>
        <v>0</v>
      </c>
    </row>
    <row r="236" spans="1:31" x14ac:dyDescent="0.3">
      <c r="A236" s="283" t="s">
        <v>4</v>
      </c>
      <c r="B236" s="83">
        <f>COUNTIF($N$1:N235,2)+1</f>
        <v>49</v>
      </c>
      <c r="C236" s="75" t="e">
        <f>VLOOKUP(B236,#REF!,3)</f>
        <v>#REF!</v>
      </c>
      <c r="D236" s="193" t="e">
        <f>VLOOKUP(B236,#REF!,5)</f>
        <v>#REF!</v>
      </c>
      <c r="E236" s="193" t="str" cm="1">
        <f t="array" ref="E236">IFERROR(INDEX(Ref_경험치테이블_List,MATCH(F236,Ref_경험치테이블_직업경험치,1)+1,1),1) &amp; " (" &amp;
IFERROR(ROUND((F236-INDEX(Ref_경험치테이블_List,MATCH(F236,Ref_경험치테이블_직업경험치,1),2))/(INDEX(Ref_경험치테이블_List,MATCH(F236,Ref_경험치테이블_직업경험치,1)+1,2)-INDEX(Ref_경험치테이블_List,MATCH(F236,Ref_경험치테이블_직업경험치,1),2)),2)*100,0)
&amp;"%)"</f>
        <v>95 (56%)</v>
      </c>
      <c r="F236" s="181">
        <f t="shared" si="421"/>
        <v>227091445</v>
      </c>
      <c r="G236" s="165">
        <v>0</v>
      </c>
      <c r="H236" s="165">
        <v>0</v>
      </c>
      <c r="I236" s="213" t="str" cm="1">
        <f t="array" ref="I236">IFERROR(INDEX(Ref_경험치테이블_List,MATCH(J236,Ref_경험치테이블_일반경험치,1)+1,1),1)&amp;" ("&amp;
IFERROR(ROUND((J236-INDEX(Ref_경험치테이블_List,MATCH(J236,Ref_경험치테이블_일반경험치,1),3))/(INDEX(Ref_경험치테이블_List,MATCH(J236,Ref_경험치테이블_일반경험치,1)+1,3)-INDEX(Ref_경험치테이블_List,MATCH(J236,Ref_경험치테이블_일반경험치,1),3)),2)*100,0)
&amp;"%)"</f>
        <v>67 (16%)</v>
      </c>
      <c r="J236" s="214">
        <f t="shared" si="422"/>
        <v>9977000</v>
      </c>
      <c r="K236" s="223">
        <v>0</v>
      </c>
      <c r="M236" s="77" t="s">
        <v>10456</v>
      </c>
      <c r="N236" s="77">
        <v>46</v>
      </c>
      <c r="O236" s="150" t="str">
        <f t="shared" si="423"/>
        <v>장비템 특정 강화도 도달 횟수</v>
      </c>
      <c r="P236" s="138" t="str">
        <f t="shared" si="424"/>
        <v>level / count(1)</v>
      </c>
      <c r="Q236" s="77">
        <v>10010</v>
      </c>
      <c r="R236" s="157">
        <f t="shared" si="296"/>
        <v>0</v>
      </c>
      <c r="S236" s="149">
        <v>1</v>
      </c>
      <c r="T236" s="157" t="str">
        <f t="shared" si="425"/>
        <v>-</v>
      </c>
      <c r="U236" s="161" t="str">
        <f t="shared" si="426"/>
        <v>- / -</v>
      </c>
      <c r="V236" s="157">
        <f t="shared" si="420"/>
        <v>0</v>
      </c>
      <c r="W236" s="75" t="s">
        <v>4</v>
      </c>
      <c r="X236" s="157" t="s">
        <v>672</v>
      </c>
      <c r="Y236" s="157">
        <v>0</v>
      </c>
      <c r="Z236" s="157">
        <v>0</v>
      </c>
      <c r="AA236" s="157">
        <f t="shared" si="427"/>
        <v>0</v>
      </c>
      <c r="AB236" s="75" t="s">
        <v>672</v>
      </c>
      <c r="AC236" s="75">
        <v>0</v>
      </c>
      <c r="AD236" s="75">
        <v>0</v>
      </c>
      <c r="AE236" s="75">
        <f t="shared" si="428"/>
        <v>0</v>
      </c>
    </row>
    <row r="237" spans="1:31" x14ac:dyDescent="0.3">
      <c r="A237" s="283" t="s">
        <v>4</v>
      </c>
      <c r="B237" s="83">
        <f>COUNTIF($N$1:N236,2)+1</f>
        <v>49</v>
      </c>
      <c r="C237" s="75" t="e">
        <f>VLOOKUP(B237,#REF!,3)</f>
        <v>#REF!</v>
      </c>
      <c r="D237" s="193" t="e">
        <f>VLOOKUP(B237,#REF!,5)</f>
        <v>#REF!</v>
      </c>
      <c r="E237" s="193" t="str" cm="1">
        <f t="array" ref="E237">IFERROR(INDEX(Ref_경험치테이블_List,MATCH(F237,Ref_경험치테이블_직업경험치,1)+1,1),1) &amp; " (" &amp;
IFERROR(ROUND((F237-INDEX(Ref_경험치테이블_List,MATCH(F237,Ref_경험치테이블_직업경험치,1),2))/(INDEX(Ref_경험치테이블_List,MATCH(F237,Ref_경험치테이블_직업경험치,1)+1,2)-INDEX(Ref_경험치테이블_List,MATCH(F237,Ref_경험치테이블_직업경험치,1),2)),2)*100,0)
&amp;"%)"</f>
        <v>95 (56%)</v>
      </c>
      <c r="F237" s="181">
        <f t="shared" si="421"/>
        <v>227091445</v>
      </c>
      <c r="G237" s="165">
        <v>0</v>
      </c>
      <c r="H237" s="165">
        <v>0</v>
      </c>
      <c r="I237" s="213" t="str" cm="1">
        <f t="array" ref="I237">IFERROR(INDEX(Ref_경험치테이블_List,MATCH(J237,Ref_경험치테이블_일반경험치,1)+1,1),1)&amp;" ("&amp;
IFERROR(ROUND((J237-INDEX(Ref_경험치테이블_List,MATCH(J237,Ref_경험치테이블_일반경험치,1),3))/(INDEX(Ref_경험치테이블_List,MATCH(J237,Ref_경험치테이블_일반경험치,1)+1,3)-INDEX(Ref_경험치테이블_List,MATCH(J237,Ref_경험치테이블_일반경험치,1),3)),2)*100,0)
&amp;"%)"</f>
        <v>67 (16%)</v>
      </c>
      <c r="J237" s="214">
        <f t="shared" si="422"/>
        <v>9977000</v>
      </c>
      <c r="K237" s="223">
        <v>0</v>
      </c>
      <c r="M237" s="77" t="s">
        <v>10456</v>
      </c>
      <c r="N237" s="77">
        <v>46</v>
      </c>
      <c r="O237" s="150" t="str">
        <f t="shared" si="423"/>
        <v>장비템 특정 강화도 도달 횟수</v>
      </c>
      <c r="P237" s="138" t="str">
        <f t="shared" si="424"/>
        <v>level / count(1)</v>
      </c>
      <c r="Q237" s="77">
        <v>10011</v>
      </c>
      <c r="R237" s="157">
        <f t="shared" si="296"/>
        <v>0</v>
      </c>
      <c r="S237" s="149">
        <v>1</v>
      </c>
      <c r="T237" s="157" t="str">
        <f t="shared" si="425"/>
        <v>-</v>
      </c>
      <c r="U237" s="161" t="str">
        <f t="shared" si="426"/>
        <v>- / -</v>
      </c>
      <c r="V237" s="157">
        <f t="shared" si="420"/>
        <v>0</v>
      </c>
      <c r="W237" s="75" t="s">
        <v>4</v>
      </c>
      <c r="X237" s="157" t="s">
        <v>672</v>
      </c>
      <c r="Y237" s="157">
        <v>0</v>
      </c>
      <c r="Z237" s="157">
        <v>0</v>
      </c>
      <c r="AA237" s="157">
        <f t="shared" si="427"/>
        <v>0</v>
      </c>
      <c r="AB237" s="75" t="s">
        <v>672</v>
      </c>
      <c r="AC237" s="75">
        <v>0</v>
      </c>
      <c r="AD237" s="75">
        <v>0</v>
      </c>
      <c r="AE237" s="75">
        <f t="shared" si="428"/>
        <v>0</v>
      </c>
    </row>
    <row r="238" spans="1:31" x14ac:dyDescent="0.3">
      <c r="A238" s="283" t="s">
        <v>4</v>
      </c>
      <c r="B238" s="83">
        <f>COUNTIF($N$1:N237,2)+1</f>
        <v>49</v>
      </c>
      <c r="C238" s="75" t="e">
        <f>VLOOKUP(B238,#REF!,3)</f>
        <v>#REF!</v>
      </c>
      <c r="D238" s="193" t="e">
        <f>VLOOKUP(B238,#REF!,5)</f>
        <v>#REF!</v>
      </c>
      <c r="E238" s="193" t="str" cm="1">
        <f t="array" ref="E238">IFERROR(INDEX(Ref_경험치테이블_List,MATCH(F238,Ref_경험치테이블_직업경험치,1)+1,1),1) &amp; " (" &amp;
IFERROR(ROUND((F238-INDEX(Ref_경험치테이블_List,MATCH(F238,Ref_경험치테이블_직업경험치,1),2))/(INDEX(Ref_경험치테이블_List,MATCH(F238,Ref_경험치테이블_직업경험치,1)+1,2)-INDEX(Ref_경험치테이블_List,MATCH(F238,Ref_경험치테이블_직업경험치,1),2)),2)*100,0)
&amp;"%)"</f>
        <v>95 (56%)</v>
      </c>
      <c r="F238" s="181">
        <f t="shared" si="421"/>
        <v>227091445</v>
      </c>
      <c r="G238" s="165">
        <v>0</v>
      </c>
      <c r="H238" s="165">
        <v>0</v>
      </c>
      <c r="I238" s="213" t="str" cm="1">
        <f t="array" ref="I238">IFERROR(INDEX(Ref_경험치테이블_List,MATCH(J238,Ref_경험치테이블_일반경험치,1)+1,1),1)&amp;" ("&amp;
IFERROR(ROUND((J238-INDEX(Ref_경험치테이블_List,MATCH(J238,Ref_경험치테이블_일반경험치,1),3))/(INDEX(Ref_경험치테이블_List,MATCH(J238,Ref_경험치테이블_일반경험치,1)+1,3)-INDEX(Ref_경험치테이블_List,MATCH(J238,Ref_경험치테이블_일반경험치,1),3)),2)*100,0)
&amp;"%)"</f>
        <v>67 (16%)</v>
      </c>
      <c r="J238" s="214">
        <f t="shared" si="422"/>
        <v>9977000</v>
      </c>
      <c r="K238" s="223">
        <v>0</v>
      </c>
      <c r="M238" s="77" t="s">
        <v>10456</v>
      </c>
      <c r="N238" s="77">
        <v>46</v>
      </c>
      <c r="O238" s="150" t="str">
        <f t="shared" si="423"/>
        <v>장비템 특정 강화도 도달 횟수</v>
      </c>
      <c r="P238" s="138" t="str">
        <f t="shared" si="424"/>
        <v>level / count(1)</v>
      </c>
      <c r="Q238" s="77">
        <v>10012</v>
      </c>
      <c r="R238" s="157">
        <f t="shared" si="296"/>
        <v>0</v>
      </c>
      <c r="S238" s="149">
        <v>1</v>
      </c>
      <c r="T238" s="157" t="str">
        <f t="shared" si="425"/>
        <v>-</v>
      </c>
      <c r="U238" s="161" t="str">
        <f t="shared" si="426"/>
        <v>- / -</v>
      </c>
      <c r="V238" s="157">
        <f t="shared" si="420"/>
        <v>0</v>
      </c>
      <c r="W238" s="75" t="s">
        <v>4</v>
      </c>
      <c r="X238" s="157" t="s">
        <v>672</v>
      </c>
      <c r="Y238" s="157">
        <v>0</v>
      </c>
      <c r="Z238" s="157">
        <v>0</v>
      </c>
      <c r="AA238" s="157">
        <f t="shared" si="427"/>
        <v>0</v>
      </c>
      <c r="AB238" s="75" t="s">
        <v>672</v>
      </c>
      <c r="AC238" s="75">
        <v>0</v>
      </c>
      <c r="AD238" s="75">
        <v>0</v>
      </c>
      <c r="AE238" s="75">
        <f t="shared" si="428"/>
        <v>0</v>
      </c>
    </row>
    <row r="239" spans="1:31" x14ac:dyDescent="0.3">
      <c r="A239" s="283" t="s">
        <v>4</v>
      </c>
      <c r="B239" s="83">
        <f>COUNTIF($N$1:N238,2)+1</f>
        <v>49</v>
      </c>
      <c r="C239" s="75" t="e">
        <f>VLOOKUP(B239,#REF!,3)</f>
        <v>#REF!</v>
      </c>
      <c r="D239" s="193" t="e">
        <f>VLOOKUP(B239,#REF!,5)</f>
        <v>#REF!</v>
      </c>
      <c r="E239" s="193" t="str" cm="1">
        <f t="array" ref="E239">IFERROR(INDEX(Ref_경험치테이블_List,MATCH(F239,Ref_경험치테이블_직업경험치,1)+1,1),1) &amp; " (" &amp;
IFERROR(ROUND((F239-INDEX(Ref_경험치테이블_List,MATCH(F239,Ref_경험치테이블_직업경험치,1),2))/(INDEX(Ref_경험치테이블_List,MATCH(F239,Ref_경험치테이블_직업경험치,1)+1,2)-INDEX(Ref_경험치테이블_List,MATCH(F239,Ref_경험치테이블_직업경험치,1),2)),2)*100,0)
&amp;"%)"</f>
        <v>95 (56%)</v>
      </c>
      <c r="F239" s="181">
        <f t="shared" si="421"/>
        <v>227091445</v>
      </c>
      <c r="G239" s="165">
        <v>0</v>
      </c>
      <c r="H239" s="165">
        <v>0</v>
      </c>
      <c r="I239" s="213" t="str" cm="1">
        <f t="array" ref="I239">IFERROR(INDEX(Ref_경험치테이블_List,MATCH(J239,Ref_경험치테이블_일반경험치,1)+1,1),1)&amp;" ("&amp;
IFERROR(ROUND((J239-INDEX(Ref_경험치테이블_List,MATCH(J239,Ref_경험치테이블_일반경험치,1),3))/(INDEX(Ref_경험치테이블_List,MATCH(J239,Ref_경험치테이블_일반경험치,1)+1,3)-INDEX(Ref_경험치테이블_List,MATCH(J239,Ref_경험치테이블_일반경험치,1),3)),2)*100,0)
&amp;"%)"</f>
        <v>67 (16%)</v>
      </c>
      <c r="J239" s="214">
        <f t="shared" si="422"/>
        <v>9977000</v>
      </c>
      <c r="K239" s="223">
        <v>0</v>
      </c>
      <c r="M239" s="77" t="s">
        <v>10456</v>
      </c>
      <c r="N239" s="77">
        <v>46</v>
      </c>
      <c r="O239" s="150" t="str">
        <f t="shared" si="423"/>
        <v>장비템 특정 강화도 도달 횟수</v>
      </c>
      <c r="P239" s="138" t="str">
        <f t="shared" si="424"/>
        <v>level / count(1)</v>
      </c>
      <c r="Q239" s="77">
        <v>10013</v>
      </c>
      <c r="R239" s="157">
        <f t="shared" si="296"/>
        <v>0</v>
      </c>
      <c r="S239" s="149">
        <v>1</v>
      </c>
      <c r="T239" s="157" t="str">
        <f t="shared" si="425"/>
        <v>-</v>
      </c>
      <c r="U239" s="161" t="str">
        <f t="shared" si="426"/>
        <v>- / -</v>
      </c>
      <c r="V239" s="157">
        <f t="shared" si="420"/>
        <v>0</v>
      </c>
      <c r="W239" s="75" t="s">
        <v>4</v>
      </c>
      <c r="X239" s="157" t="s">
        <v>672</v>
      </c>
      <c r="Y239" s="157">
        <v>0</v>
      </c>
      <c r="Z239" s="157">
        <v>0</v>
      </c>
      <c r="AA239" s="157">
        <f t="shared" si="427"/>
        <v>0</v>
      </c>
      <c r="AB239" s="75" t="s">
        <v>672</v>
      </c>
      <c r="AC239" s="75">
        <v>0</v>
      </c>
      <c r="AD239" s="75">
        <v>0</v>
      </c>
      <c r="AE239" s="75">
        <f t="shared" si="428"/>
        <v>0</v>
      </c>
    </row>
    <row r="240" spans="1:31" x14ac:dyDescent="0.3">
      <c r="A240" s="283" t="s">
        <v>4</v>
      </c>
      <c r="B240" s="83">
        <f>COUNTIF($N$1:N239,2)+1</f>
        <v>49</v>
      </c>
      <c r="C240" s="75" t="e">
        <f>VLOOKUP(B240,#REF!,3)</f>
        <v>#REF!</v>
      </c>
      <c r="D240" s="193" t="e">
        <f>VLOOKUP(B240,#REF!,5)</f>
        <v>#REF!</v>
      </c>
      <c r="E240" s="193" t="str" cm="1">
        <f t="array" ref="E240">IFERROR(INDEX(Ref_경험치테이블_List,MATCH(F240,Ref_경험치테이블_직업경험치,1)+1,1),1) &amp; " (" &amp;
IFERROR(ROUND((F240-INDEX(Ref_경험치테이블_List,MATCH(F240,Ref_경험치테이블_직업경험치,1),2))/(INDEX(Ref_경험치테이블_List,MATCH(F240,Ref_경험치테이블_직업경험치,1)+1,2)-INDEX(Ref_경험치테이블_List,MATCH(F240,Ref_경험치테이블_직업경험치,1),2)),2)*100,0)
&amp;"%)"</f>
        <v>95 (56%)</v>
      </c>
      <c r="F240" s="181">
        <f t="shared" si="421"/>
        <v>227091445</v>
      </c>
      <c r="G240" s="165">
        <v>0</v>
      </c>
      <c r="H240" s="165">
        <v>0</v>
      </c>
      <c r="I240" s="213" t="str" cm="1">
        <f t="array" ref="I240">IFERROR(INDEX(Ref_경험치테이블_List,MATCH(J240,Ref_경험치테이블_일반경험치,1)+1,1),1)&amp;" ("&amp;
IFERROR(ROUND((J240-INDEX(Ref_경험치테이블_List,MATCH(J240,Ref_경험치테이블_일반경험치,1),3))/(INDEX(Ref_경험치테이블_List,MATCH(J240,Ref_경험치테이블_일반경험치,1)+1,3)-INDEX(Ref_경험치테이블_List,MATCH(J240,Ref_경험치테이블_일반경험치,1),3)),2)*100,0)
&amp;"%)"</f>
        <v>67 (16%)</v>
      </c>
      <c r="J240" s="214">
        <f t="shared" si="422"/>
        <v>9977000</v>
      </c>
      <c r="K240" s="223">
        <v>0</v>
      </c>
      <c r="M240" s="77" t="s">
        <v>10456</v>
      </c>
      <c r="N240" s="77">
        <v>46</v>
      </c>
      <c r="O240" s="150" t="str">
        <f t="shared" si="423"/>
        <v>장비템 특정 강화도 도달 횟수</v>
      </c>
      <c r="P240" s="138" t="str">
        <f t="shared" si="424"/>
        <v>level / count(1)</v>
      </c>
      <c r="Q240" s="77">
        <v>10014</v>
      </c>
      <c r="R240" s="157">
        <f t="shared" si="296"/>
        <v>0</v>
      </c>
      <c r="S240" s="149">
        <v>1</v>
      </c>
      <c r="T240" s="157" t="str">
        <f t="shared" si="425"/>
        <v>-</v>
      </c>
      <c r="U240" s="161" t="str">
        <f t="shared" si="426"/>
        <v>- / -</v>
      </c>
      <c r="V240" s="157">
        <f t="shared" si="420"/>
        <v>0</v>
      </c>
      <c r="W240" s="75" t="s">
        <v>4</v>
      </c>
      <c r="X240" s="157" t="s">
        <v>672</v>
      </c>
      <c r="Y240" s="157">
        <v>0</v>
      </c>
      <c r="Z240" s="157">
        <v>0</v>
      </c>
      <c r="AA240" s="157">
        <f t="shared" si="427"/>
        <v>0</v>
      </c>
      <c r="AB240" s="75" t="s">
        <v>672</v>
      </c>
      <c r="AC240" s="75">
        <v>0</v>
      </c>
      <c r="AD240" s="75">
        <v>0</v>
      </c>
      <c r="AE240" s="75">
        <f t="shared" si="428"/>
        <v>0</v>
      </c>
    </row>
    <row r="241" spans="1:31" x14ac:dyDescent="0.3">
      <c r="A241" s="283" t="s">
        <v>4</v>
      </c>
      <c r="B241" s="83">
        <f>COUNTIF($N$1:N240,2)+1</f>
        <v>49</v>
      </c>
      <c r="C241" s="75" t="e">
        <f>VLOOKUP(B241,#REF!,3)</f>
        <v>#REF!</v>
      </c>
      <c r="D241" s="193" t="e">
        <f>VLOOKUP(B241,#REF!,5)</f>
        <v>#REF!</v>
      </c>
      <c r="E241" s="193" t="str" cm="1">
        <f t="array" ref="E241">IFERROR(INDEX(Ref_경험치테이블_List,MATCH(F241,Ref_경험치테이블_직업경험치,1)+1,1),1) &amp; " (" &amp;
IFERROR(ROUND((F241-INDEX(Ref_경험치테이블_List,MATCH(F241,Ref_경험치테이블_직업경험치,1),2))/(INDEX(Ref_경험치테이블_List,MATCH(F241,Ref_경험치테이블_직업경험치,1)+1,2)-INDEX(Ref_경험치테이블_List,MATCH(F241,Ref_경험치테이블_직업경험치,1),2)),2)*100,0)
&amp;"%)"</f>
        <v>95 (56%)</v>
      </c>
      <c r="F241" s="181">
        <f t="shared" si="421"/>
        <v>227091445</v>
      </c>
      <c r="G241" s="165">
        <v>0</v>
      </c>
      <c r="H241" s="165">
        <v>0</v>
      </c>
      <c r="I241" s="213" t="str" cm="1">
        <f t="array" ref="I241">IFERROR(INDEX(Ref_경험치테이블_List,MATCH(J241,Ref_경험치테이블_일반경험치,1)+1,1),1)&amp;" ("&amp;
IFERROR(ROUND((J241-INDEX(Ref_경험치테이블_List,MATCH(J241,Ref_경험치테이블_일반경험치,1),3))/(INDEX(Ref_경험치테이블_List,MATCH(J241,Ref_경험치테이블_일반경험치,1)+1,3)-INDEX(Ref_경험치테이블_List,MATCH(J241,Ref_경험치테이블_일반경험치,1),3)),2)*100,0)
&amp;"%)"</f>
        <v>67 (16%)</v>
      </c>
      <c r="J241" s="214">
        <f t="shared" si="422"/>
        <v>9977000</v>
      </c>
      <c r="K241" s="223">
        <v>0</v>
      </c>
      <c r="M241" s="77" t="s">
        <v>10456</v>
      </c>
      <c r="N241" s="77">
        <v>46</v>
      </c>
      <c r="O241" s="150" t="str">
        <f t="shared" si="423"/>
        <v>장비템 특정 강화도 도달 횟수</v>
      </c>
      <c r="P241" s="138" t="str">
        <f t="shared" si="424"/>
        <v>level / count(1)</v>
      </c>
      <c r="Q241" s="77">
        <v>10015</v>
      </c>
      <c r="R241" s="157">
        <f t="shared" si="296"/>
        <v>0</v>
      </c>
      <c r="S241" s="149">
        <v>1</v>
      </c>
      <c r="T241" s="157" t="str">
        <f t="shared" si="425"/>
        <v>-</v>
      </c>
      <c r="U241" s="161" t="str">
        <f t="shared" si="426"/>
        <v>- / -</v>
      </c>
      <c r="V241" s="157">
        <f t="shared" si="420"/>
        <v>0</v>
      </c>
      <c r="W241" s="75" t="s">
        <v>4</v>
      </c>
      <c r="X241" s="157" t="s">
        <v>672</v>
      </c>
      <c r="Y241" s="157">
        <v>0</v>
      </c>
      <c r="Z241" s="157">
        <v>0</v>
      </c>
      <c r="AA241" s="157">
        <f t="shared" si="427"/>
        <v>0</v>
      </c>
      <c r="AB241" s="75" t="s">
        <v>672</v>
      </c>
      <c r="AC241" s="75">
        <v>0</v>
      </c>
      <c r="AD241" s="75">
        <v>0</v>
      </c>
      <c r="AE241" s="75">
        <f t="shared" si="428"/>
        <v>0</v>
      </c>
    </row>
    <row r="242" spans="1:31" x14ac:dyDescent="0.3">
      <c r="A242" s="283" t="s">
        <v>4</v>
      </c>
      <c r="B242" s="83">
        <f>COUNTIF($N$1:N241,2)+1</f>
        <v>49</v>
      </c>
      <c r="C242" s="75" t="e">
        <f>VLOOKUP(B242,#REF!,3)</f>
        <v>#REF!</v>
      </c>
      <c r="D242" s="193" t="e">
        <f>VLOOKUP(B242,#REF!,5)</f>
        <v>#REF!</v>
      </c>
      <c r="E242" s="193" t="str" cm="1">
        <f t="array" ref="E242">IFERROR(INDEX(Ref_경험치테이블_List,MATCH(F242,Ref_경험치테이블_직업경험치,1)+1,1),1) &amp; " (" &amp;
IFERROR(ROUND((F242-INDEX(Ref_경험치테이블_List,MATCH(F242,Ref_경험치테이블_직업경험치,1),2))/(INDEX(Ref_경험치테이블_List,MATCH(F242,Ref_경험치테이블_직업경험치,1)+1,2)-INDEX(Ref_경험치테이블_List,MATCH(F242,Ref_경험치테이블_직업경험치,1),2)),2)*100,0)
&amp;"%)"</f>
        <v>95 (56%)</v>
      </c>
      <c r="F242" s="181">
        <f t="shared" si="421"/>
        <v>227091445</v>
      </c>
      <c r="G242" s="165">
        <v>0</v>
      </c>
      <c r="H242" s="165">
        <v>0</v>
      </c>
      <c r="I242" s="213" t="str" cm="1">
        <f t="array" ref="I242">IFERROR(INDEX(Ref_경험치테이블_List,MATCH(J242,Ref_경험치테이블_일반경험치,1)+1,1),1)&amp;" ("&amp;
IFERROR(ROUND((J242-INDEX(Ref_경험치테이블_List,MATCH(J242,Ref_경험치테이블_일반경험치,1),3))/(INDEX(Ref_경험치테이블_List,MATCH(J242,Ref_경험치테이블_일반경험치,1)+1,3)-INDEX(Ref_경험치테이블_List,MATCH(J242,Ref_경험치테이블_일반경험치,1),3)),2)*100,0)
&amp;"%)"</f>
        <v>67 (16%)</v>
      </c>
      <c r="J242" s="214">
        <f t="shared" si="422"/>
        <v>9977000</v>
      </c>
      <c r="K242" s="223">
        <v>0</v>
      </c>
      <c r="M242" s="77" t="s">
        <v>10456</v>
      </c>
      <c r="N242" s="77">
        <v>46</v>
      </c>
      <c r="O242" s="150" t="str">
        <f t="shared" si="423"/>
        <v>장비템 특정 강화도 도달 횟수</v>
      </c>
      <c r="P242" s="138" t="str">
        <f t="shared" si="424"/>
        <v>level / count(1)</v>
      </c>
      <c r="Q242" s="77">
        <v>10016</v>
      </c>
      <c r="R242" s="157">
        <f t="shared" si="296"/>
        <v>0</v>
      </c>
      <c r="S242" s="149">
        <v>1</v>
      </c>
      <c r="T242" s="157" t="str">
        <f t="shared" si="425"/>
        <v>-</v>
      </c>
      <c r="U242" s="161" t="str">
        <f t="shared" si="426"/>
        <v>- / -</v>
      </c>
      <c r="V242" s="157">
        <f t="shared" si="420"/>
        <v>0</v>
      </c>
      <c r="W242" s="75" t="s">
        <v>4</v>
      </c>
      <c r="X242" s="157" t="s">
        <v>672</v>
      </c>
      <c r="Y242" s="157">
        <v>0</v>
      </c>
      <c r="Z242" s="157">
        <v>0</v>
      </c>
      <c r="AA242" s="157">
        <f t="shared" si="427"/>
        <v>0</v>
      </c>
      <c r="AB242" s="75" t="s">
        <v>672</v>
      </c>
      <c r="AC242" s="75">
        <v>0</v>
      </c>
      <c r="AD242" s="75">
        <v>0</v>
      </c>
      <c r="AE242" s="75">
        <f t="shared" si="428"/>
        <v>0</v>
      </c>
    </row>
    <row r="243" spans="1:31" x14ac:dyDescent="0.3">
      <c r="A243" s="283" t="s">
        <v>4</v>
      </c>
      <c r="B243" s="83">
        <f>COUNTIF($N$1:N242,2)+1</f>
        <v>49</v>
      </c>
      <c r="C243" s="75" t="e">
        <f>VLOOKUP(B243,#REF!,3)</f>
        <v>#REF!</v>
      </c>
      <c r="D243" s="193" t="e">
        <f>VLOOKUP(B243,#REF!,5)</f>
        <v>#REF!</v>
      </c>
      <c r="E243" s="193" t="str" cm="1">
        <f t="array" ref="E243">IFERROR(INDEX(Ref_경험치테이블_List,MATCH(F243,Ref_경험치테이블_직업경험치,1)+1,1),1) &amp; " (" &amp;
IFERROR(ROUND((F243-INDEX(Ref_경험치테이블_List,MATCH(F243,Ref_경험치테이블_직업경험치,1),2))/(INDEX(Ref_경험치테이블_List,MATCH(F243,Ref_경험치테이블_직업경험치,1)+1,2)-INDEX(Ref_경험치테이블_List,MATCH(F243,Ref_경험치테이블_직업경험치,1),2)),2)*100,0)
&amp;"%)"</f>
        <v>95 (56%)</v>
      </c>
      <c r="F243" s="181">
        <f t="shared" si="421"/>
        <v>227091445</v>
      </c>
      <c r="G243" s="165">
        <v>0</v>
      </c>
      <c r="H243" s="165">
        <v>0</v>
      </c>
      <c r="I243" s="213" t="str" cm="1">
        <f t="array" ref="I243">IFERROR(INDEX(Ref_경험치테이블_List,MATCH(J243,Ref_경험치테이블_일반경험치,1)+1,1),1)&amp;" ("&amp;
IFERROR(ROUND((J243-INDEX(Ref_경험치테이블_List,MATCH(J243,Ref_경험치테이블_일반경험치,1),3))/(INDEX(Ref_경험치테이블_List,MATCH(J243,Ref_경험치테이블_일반경험치,1)+1,3)-INDEX(Ref_경험치테이블_List,MATCH(J243,Ref_경험치테이블_일반경험치,1),3)),2)*100,0)
&amp;"%)"</f>
        <v>67 (16%)</v>
      </c>
      <c r="J243" s="214">
        <f t="shared" si="422"/>
        <v>9977000</v>
      </c>
      <c r="K243" s="223">
        <v>0</v>
      </c>
      <c r="M243" s="77" t="s">
        <v>10456</v>
      </c>
      <c r="N243" s="77">
        <v>46</v>
      </c>
      <c r="O243" s="150" t="str">
        <f t="shared" si="423"/>
        <v>장비템 특정 강화도 도달 횟수</v>
      </c>
      <c r="P243" s="138" t="str">
        <f t="shared" si="424"/>
        <v>level / count(1)</v>
      </c>
      <c r="Q243" s="77">
        <v>10017</v>
      </c>
      <c r="R243" s="157">
        <f t="shared" si="296"/>
        <v>0</v>
      </c>
      <c r="S243" s="149">
        <v>1</v>
      </c>
      <c r="T243" s="157" t="str">
        <f t="shared" si="425"/>
        <v>-</v>
      </c>
      <c r="U243" s="161" t="str">
        <f t="shared" si="426"/>
        <v>- / -</v>
      </c>
      <c r="V243" s="157">
        <f t="shared" si="420"/>
        <v>0</v>
      </c>
      <c r="W243" s="75" t="s">
        <v>4</v>
      </c>
      <c r="X243" s="157" t="s">
        <v>672</v>
      </c>
      <c r="Y243" s="157">
        <v>0</v>
      </c>
      <c r="Z243" s="157">
        <v>0</v>
      </c>
      <c r="AA243" s="157">
        <f t="shared" si="427"/>
        <v>0</v>
      </c>
      <c r="AB243" s="75" t="s">
        <v>672</v>
      </c>
      <c r="AC243" s="75">
        <v>0</v>
      </c>
      <c r="AD243" s="75">
        <v>0</v>
      </c>
      <c r="AE243" s="75">
        <f t="shared" si="428"/>
        <v>0</v>
      </c>
    </row>
    <row r="244" spans="1:31" x14ac:dyDescent="0.3">
      <c r="A244" s="283" t="s">
        <v>4</v>
      </c>
      <c r="B244" s="83">
        <f>COUNTIF($N$1:N243,2)+1</f>
        <v>49</v>
      </c>
      <c r="C244" s="75" t="e">
        <f>VLOOKUP(B244,#REF!,3)</f>
        <v>#REF!</v>
      </c>
      <c r="D244" s="193" t="e">
        <f>VLOOKUP(B244,#REF!,5)</f>
        <v>#REF!</v>
      </c>
      <c r="E244" s="193" t="str" cm="1">
        <f t="array" ref="E244">IFERROR(INDEX(Ref_경험치테이블_List,MATCH(F244,Ref_경험치테이블_직업경험치,1)+1,1),1) &amp; " (" &amp;
IFERROR(ROUND((F244-INDEX(Ref_경험치테이블_List,MATCH(F244,Ref_경험치테이블_직업경험치,1),2))/(INDEX(Ref_경험치테이블_List,MATCH(F244,Ref_경험치테이블_직업경험치,1)+1,2)-INDEX(Ref_경험치테이블_List,MATCH(F244,Ref_경험치테이블_직업경험치,1),2)),2)*100,0)
&amp;"%)"</f>
        <v>95 (56%)</v>
      </c>
      <c r="F244" s="181">
        <f t="shared" si="421"/>
        <v>227091445</v>
      </c>
      <c r="G244" s="165">
        <v>0</v>
      </c>
      <c r="H244" s="165">
        <v>0</v>
      </c>
      <c r="I244" s="213" t="str" cm="1">
        <f t="array" ref="I244">IFERROR(INDEX(Ref_경험치테이블_List,MATCH(J244,Ref_경험치테이블_일반경험치,1)+1,1),1)&amp;" ("&amp;
IFERROR(ROUND((J244-INDEX(Ref_경험치테이블_List,MATCH(J244,Ref_경험치테이블_일반경험치,1),3))/(INDEX(Ref_경험치테이블_List,MATCH(J244,Ref_경험치테이블_일반경험치,1)+1,3)-INDEX(Ref_경험치테이블_List,MATCH(J244,Ref_경험치테이블_일반경험치,1),3)),2)*100,0)
&amp;"%)"</f>
        <v>67 (16%)</v>
      </c>
      <c r="J244" s="214">
        <f t="shared" si="422"/>
        <v>9977000</v>
      </c>
      <c r="K244" s="223">
        <v>0</v>
      </c>
      <c r="M244" s="77" t="s">
        <v>10456</v>
      </c>
      <c r="N244" s="77">
        <v>46</v>
      </c>
      <c r="O244" s="150" t="str">
        <f t="shared" si="423"/>
        <v>장비템 특정 강화도 도달 횟수</v>
      </c>
      <c r="P244" s="138" t="str">
        <f t="shared" si="424"/>
        <v>level / count(1)</v>
      </c>
      <c r="Q244" s="77">
        <v>10018</v>
      </c>
      <c r="R244" s="157">
        <f t="shared" si="296"/>
        <v>0</v>
      </c>
      <c r="S244" s="149">
        <v>1</v>
      </c>
      <c r="T244" s="157" t="str">
        <f t="shared" si="425"/>
        <v>-</v>
      </c>
      <c r="U244" s="161" t="str">
        <f t="shared" si="426"/>
        <v>- / -</v>
      </c>
      <c r="V244" s="157">
        <f t="shared" si="420"/>
        <v>0</v>
      </c>
      <c r="W244" s="75" t="s">
        <v>4</v>
      </c>
      <c r="X244" s="157" t="s">
        <v>672</v>
      </c>
      <c r="Y244" s="157">
        <v>0</v>
      </c>
      <c r="Z244" s="157">
        <v>0</v>
      </c>
      <c r="AA244" s="157">
        <f t="shared" si="427"/>
        <v>0</v>
      </c>
      <c r="AB244" s="75" t="s">
        <v>672</v>
      </c>
      <c r="AC244" s="75">
        <v>0</v>
      </c>
      <c r="AD244" s="75">
        <v>0</v>
      </c>
      <c r="AE244" s="75">
        <f t="shared" si="428"/>
        <v>0</v>
      </c>
    </row>
    <row r="245" spans="1:31" x14ac:dyDescent="0.3">
      <c r="A245" s="283" t="s">
        <v>4</v>
      </c>
      <c r="B245" s="83">
        <f>COUNTIF($N$1:N244,2)+1</f>
        <v>49</v>
      </c>
      <c r="C245" s="75" t="e">
        <f>VLOOKUP(B245,#REF!,3)</f>
        <v>#REF!</v>
      </c>
      <c r="D245" s="193" t="e">
        <f>VLOOKUP(B245,#REF!,5)</f>
        <v>#REF!</v>
      </c>
      <c r="E245" s="193" t="str" cm="1">
        <f t="array" ref="E245">IFERROR(INDEX(Ref_경험치테이블_List,MATCH(F245,Ref_경험치테이블_직업경험치,1)+1,1),1) &amp; " (" &amp;
IFERROR(ROUND((F245-INDEX(Ref_경험치테이블_List,MATCH(F245,Ref_경험치테이블_직업경험치,1),2))/(INDEX(Ref_경험치테이블_List,MATCH(F245,Ref_경험치테이블_직업경험치,1)+1,2)-INDEX(Ref_경험치테이블_List,MATCH(F245,Ref_경험치테이블_직업경험치,1),2)),2)*100,0)
&amp;"%)"</f>
        <v>95 (56%)</v>
      </c>
      <c r="F245" s="181">
        <f t="shared" si="421"/>
        <v>227091445</v>
      </c>
      <c r="G245" s="165">
        <v>0</v>
      </c>
      <c r="H245" s="165">
        <v>0</v>
      </c>
      <c r="I245" s="213" t="str" cm="1">
        <f t="array" ref="I245">IFERROR(INDEX(Ref_경험치테이블_List,MATCH(J245,Ref_경험치테이블_일반경험치,1)+1,1),1)&amp;" ("&amp;
IFERROR(ROUND((J245-INDEX(Ref_경험치테이블_List,MATCH(J245,Ref_경험치테이블_일반경험치,1),3))/(INDEX(Ref_경험치테이블_List,MATCH(J245,Ref_경험치테이블_일반경험치,1)+1,3)-INDEX(Ref_경험치테이블_List,MATCH(J245,Ref_경험치테이블_일반경험치,1),3)),2)*100,0)
&amp;"%)"</f>
        <v>67 (16%)</v>
      </c>
      <c r="J245" s="214">
        <f t="shared" si="422"/>
        <v>9977000</v>
      </c>
      <c r="K245" s="223">
        <v>0</v>
      </c>
      <c r="M245" s="77" t="s">
        <v>10456</v>
      </c>
      <c r="N245" s="77">
        <v>46</v>
      </c>
      <c r="O245" s="150" t="str">
        <f t="shared" si="423"/>
        <v>장비템 특정 강화도 도달 횟수</v>
      </c>
      <c r="P245" s="138" t="str">
        <f t="shared" si="424"/>
        <v>level / count(1)</v>
      </c>
      <c r="Q245" s="77">
        <v>10019</v>
      </c>
      <c r="R245" s="157">
        <f t="shared" si="296"/>
        <v>0</v>
      </c>
      <c r="S245" s="149">
        <v>1</v>
      </c>
      <c r="T245" s="157" t="str">
        <f t="shared" si="425"/>
        <v>-</v>
      </c>
      <c r="U245" s="161" t="str">
        <f t="shared" si="426"/>
        <v>- / -</v>
      </c>
      <c r="V245" s="157">
        <f t="shared" si="420"/>
        <v>0</v>
      </c>
      <c r="W245" s="75" t="s">
        <v>4</v>
      </c>
      <c r="X245" s="157" t="s">
        <v>672</v>
      </c>
      <c r="Y245" s="157">
        <v>0</v>
      </c>
      <c r="Z245" s="157">
        <v>0</v>
      </c>
      <c r="AA245" s="157">
        <f t="shared" si="427"/>
        <v>0</v>
      </c>
      <c r="AB245" s="75" t="s">
        <v>672</v>
      </c>
      <c r="AC245" s="75">
        <v>0</v>
      </c>
      <c r="AD245" s="75">
        <v>0</v>
      </c>
      <c r="AE245" s="75">
        <f t="shared" si="428"/>
        <v>0</v>
      </c>
    </row>
    <row r="246" spans="1:31" x14ac:dyDescent="0.3">
      <c r="A246" s="283" t="s">
        <v>4</v>
      </c>
      <c r="B246" s="83">
        <f>COUNTIF($N$1:N245,2)+1</f>
        <v>49</v>
      </c>
      <c r="C246" s="75" t="e">
        <f>VLOOKUP(B246,#REF!,3)</f>
        <v>#REF!</v>
      </c>
      <c r="D246" s="193" t="e">
        <f>VLOOKUP(B246,#REF!,5)</f>
        <v>#REF!</v>
      </c>
      <c r="E246" s="193" t="str" cm="1">
        <f t="array" ref="E246">IFERROR(INDEX(Ref_경험치테이블_List,MATCH(F246,Ref_경험치테이블_직업경험치,1)+1,1),1) &amp; " (" &amp;
IFERROR(ROUND((F246-INDEX(Ref_경험치테이블_List,MATCH(F246,Ref_경험치테이블_직업경험치,1),2))/(INDEX(Ref_경험치테이블_List,MATCH(F246,Ref_경험치테이블_직업경험치,1)+1,2)-INDEX(Ref_경험치테이블_List,MATCH(F246,Ref_경험치테이블_직업경험치,1),2)),2)*100,0)
&amp;"%)"</f>
        <v>95 (56%)</v>
      </c>
      <c r="F246" s="181">
        <f t="shared" si="421"/>
        <v>227091445</v>
      </c>
      <c r="G246" s="165">
        <v>0</v>
      </c>
      <c r="H246" s="165">
        <v>0</v>
      </c>
      <c r="I246" s="213" t="str" cm="1">
        <f t="array" ref="I246">IFERROR(INDEX(Ref_경험치테이블_List,MATCH(J246,Ref_경험치테이블_일반경험치,1)+1,1),1)&amp;" ("&amp;
IFERROR(ROUND((J246-INDEX(Ref_경험치테이블_List,MATCH(J246,Ref_경험치테이블_일반경험치,1),3))/(INDEX(Ref_경험치테이블_List,MATCH(J246,Ref_경험치테이블_일반경험치,1)+1,3)-INDEX(Ref_경험치테이블_List,MATCH(J246,Ref_경험치테이블_일반경험치,1),3)),2)*100,0)
&amp;"%)"</f>
        <v>67 (16%)</v>
      </c>
      <c r="J246" s="214">
        <f t="shared" si="422"/>
        <v>9977000</v>
      </c>
      <c r="K246" s="223">
        <v>0</v>
      </c>
      <c r="M246" s="77" t="s">
        <v>10456</v>
      </c>
      <c r="N246" s="77">
        <v>46</v>
      </c>
      <c r="O246" s="150" t="str">
        <f t="shared" si="423"/>
        <v>장비템 특정 강화도 도달 횟수</v>
      </c>
      <c r="P246" s="138" t="str">
        <f t="shared" si="424"/>
        <v>level / count(1)</v>
      </c>
      <c r="Q246" s="77">
        <v>10020</v>
      </c>
      <c r="R246" s="157">
        <f t="shared" si="296"/>
        <v>0</v>
      </c>
      <c r="S246" s="149">
        <v>1</v>
      </c>
      <c r="T246" s="157" t="str">
        <f t="shared" si="425"/>
        <v>-</v>
      </c>
      <c r="U246" s="161" t="str">
        <f t="shared" si="426"/>
        <v>- / -</v>
      </c>
      <c r="V246" s="157">
        <f t="shared" si="420"/>
        <v>0</v>
      </c>
      <c r="W246" s="75" t="s">
        <v>4</v>
      </c>
      <c r="X246" s="157" t="s">
        <v>672</v>
      </c>
      <c r="Y246" s="157">
        <v>0</v>
      </c>
      <c r="Z246" s="157">
        <v>0</v>
      </c>
      <c r="AA246" s="157">
        <f t="shared" si="427"/>
        <v>0</v>
      </c>
      <c r="AB246" s="75" t="s">
        <v>672</v>
      </c>
      <c r="AC246" s="75">
        <v>0</v>
      </c>
      <c r="AD246" s="75">
        <v>0</v>
      </c>
      <c r="AE246" s="75">
        <f t="shared" si="428"/>
        <v>0</v>
      </c>
    </row>
    <row r="247" spans="1:31" x14ac:dyDescent="0.3">
      <c r="A247" s="283" t="s">
        <v>4</v>
      </c>
      <c r="B247" s="83">
        <f>COUNTIF($N$1:N246,2)+1</f>
        <v>49</v>
      </c>
      <c r="C247" s="75" t="e">
        <f>VLOOKUP(B247,#REF!,3)</f>
        <v>#REF!</v>
      </c>
      <c r="D247" s="193" t="e">
        <f>VLOOKUP(B247,#REF!,5)</f>
        <v>#REF!</v>
      </c>
      <c r="E247" s="193" t="str" cm="1">
        <f t="array" ref="E247">IFERROR(INDEX(Ref_경험치테이블_List,MATCH(F247,Ref_경험치테이블_직업경험치,1)+1,1),1) &amp; " (" &amp;
IFERROR(ROUND((F247-INDEX(Ref_경험치테이블_List,MATCH(F247,Ref_경험치테이블_직업경험치,1),2))/(INDEX(Ref_경험치테이블_List,MATCH(F247,Ref_경험치테이블_직업경험치,1)+1,2)-INDEX(Ref_경험치테이블_List,MATCH(F247,Ref_경험치테이블_직업경험치,1),2)),2)*100,0)
&amp;"%)"</f>
        <v>95 (56%)</v>
      </c>
      <c r="F247" s="181">
        <f t="shared" si="421"/>
        <v>227091445</v>
      </c>
      <c r="G247" s="165">
        <v>0</v>
      </c>
      <c r="H247" s="165">
        <v>0</v>
      </c>
      <c r="I247" s="213" t="str" cm="1">
        <f t="array" ref="I247">IFERROR(INDEX(Ref_경험치테이블_List,MATCH(J247,Ref_경험치테이블_일반경험치,1)+1,1),1)&amp;" ("&amp;
IFERROR(ROUND((J247-INDEX(Ref_경험치테이블_List,MATCH(J247,Ref_경험치테이블_일반경험치,1),3))/(INDEX(Ref_경험치테이블_List,MATCH(J247,Ref_경험치테이블_일반경험치,1)+1,3)-INDEX(Ref_경험치테이블_List,MATCH(J247,Ref_경험치테이블_일반경험치,1),3)),2)*100,0)
&amp;"%)"</f>
        <v>67 (16%)</v>
      </c>
      <c r="J247" s="214">
        <f t="shared" si="422"/>
        <v>9977000</v>
      </c>
      <c r="K247" s="223">
        <v>0</v>
      </c>
      <c r="M247" s="77" t="s">
        <v>10456</v>
      </c>
      <c r="N247" s="77">
        <v>46</v>
      </c>
      <c r="O247" s="150" t="str">
        <f t="shared" si="423"/>
        <v>장비템 특정 강화도 도달 횟수</v>
      </c>
      <c r="P247" s="138" t="str">
        <f t="shared" si="424"/>
        <v>level / count(1)</v>
      </c>
      <c r="Q247" s="77">
        <v>10021</v>
      </c>
      <c r="R247" s="157">
        <f t="shared" si="296"/>
        <v>0</v>
      </c>
      <c r="S247" s="149">
        <v>1</v>
      </c>
      <c r="T247" s="157" t="str">
        <f t="shared" si="425"/>
        <v>-</v>
      </c>
      <c r="U247" s="161" t="str">
        <f t="shared" si="426"/>
        <v>- / -</v>
      </c>
      <c r="V247" s="157">
        <f t="shared" si="420"/>
        <v>0</v>
      </c>
      <c r="W247" s="75" t="s">
        <v>4</v>
      </c>
      <c r="X247" s="157" t="s">
        <v>672</v>
      </c>
      <c r="Y247" s="157">
        <v>0</v>
      </c>
      <c r="Z247" s="157">
        <v>0</v>
      </c>
      <c r="AA247" s="157">
        <f t="shared" si="427"/>
        <v>0</v>
      </c>
      <c r="AB247" s="75" t="s">
        <v>672</v>
      </c>
      <c r="AC247" s="75">
        <v>0</v>
      </c>
      <c r="AD247" s="75">
        <v>0</v>
      </c>
      <c r="AE247" s="75">
        <f t="shared" si="428"/>
        <v>0</v>
      </c>
    </row>
    <row r="248" spans="1:31" x14ac:dyDescent="0.3">
      <c r="A248" s="283" t="s">
        <v>4</v>
      </c>
      <c r="B248" s="83">
        <f>COUNTIF($N$1:N247,2)+1</f>
        <v>49</v>
      </c>
      <c r="C248" s="75" t="e">
        <f>VLOOKUP(B248,#REF!,3)</f>
        <v>#REF!</v>
      </c>
      <c r="D248" s="193" t="e">
        <f>VLOOKUP(B248,#REF!,5)</f>
        <v>#REF!</v>
      </c>
      <c r="E248" s="193" t="str" cm="1">
        <f t="array" ref="E248">IFERROR(INDEX(Ref_경험치테이블_List,MATCH(F248,Ref_경험치테이블_직업경험치,1)+1,1),1) &amp; " (" &amp;
IFERROR(ROUND((F248-INDEX(Ref_경험치테이블_List,MATCH(F248,Ref_경험치테이블_직업경험치,1),2))/(INDEX(Ref_경험치테이블_List,MATCH(F248,Ref_경험치테이블_직업경험치,1)+1,2)-INDEX(Ref_경험치테이블_List,MATCH(F248,Ref_경험치테이블_직업경험치,1),2)),2)*100,0)
&amp;"%)"</f>
        <v>95 (56%)</v>
      </c>
      <c r="F248" s="181">
        <f t="shared" si="421"/>
        <v>227091445</v>
      </c>
      <c r="G248" s="165">
        <v>0</v>
      </c>
      <c r="H248" s="165">
        <v>0</v>
      </c>
      <c r="I248" s="213" t="str" cm="1">
        <f t="array" ref="I248">IFERROR(INDEX(Ref_경험치테이블_List,MATCH(J248,Ref_경험치테이블_일반경험치,1)+1,1),1)&amp;" ("&amp;
IFERROR(ROUND((J248-INDEX(Ref_경험치테이블_List,MATCH(J248,Ref_경험치테이블_일반경험치,1),3))/(INDEX(Ref_경험치테이블_List,MATCH(J248,Ref_경험치테이블_일반경험치,1)+1,3)-INDEX(Ref_경험치테이블_List,MATCH(J248,Ref_경험치테이블_일반경험치,1),3)),2)*100,0)
&amp;"%)"</f>
        <v>67 (16%)</v>
      </c>
      <c r="J248" s="214">
        <f t="shared" si="422"/>
        <v>9977000</v>
      </c>
      <c r="K248" s="223">
        <v>0</v>
      </c>
      <c r="M248" s="77" t="s">
        <v>10456</v>
      </c>
      <c r="N248" s="77">
        <v>46</v>
      </c>
      <c r="O248" s="150" t="str">
        <f t="shared" si="423"/>
        <v>장비템 특정 강화도 도달 횟수</v>
      </c>
      <c r="P248" s="138" t="str">
        <f t="shared" si="424"/>
        <v>level / count(1)</v>
      </c>
      <c r="Q248" s="77">
        <v>10022</v>
      </c>
      <c r="R248" s="157">
        <f t="shared" si="296"/>
        <v>0</v>
      </c>
      <c r="S248" s="149">
        <v>1</v>
      </c>
      <c r="T248" s="157" t="str">
        <f t="shared" si="425"/>
        <v>-</v>
      </c>
      <c r="U248" s="161" t="str">
        <f t="shared" si="426"/>
        <v>- / -</v>
      </c>
      <c r="V248" s="157">
        <f t="shared" si="420"/>
        <v>0</v>
      </c>
      <c r="W248" s="75" t="s">
        <v>4</v>
      </c>
      <c r="X248" s="157" t="s">
        <v>672</v>
      </c>
      <c r="Y248" s="157">
        <v>0</v>
      </c>
      <c r="Z248" s="157">
        <v>0</v>
      </c>
      <c r="AA248" s="157">
        <f t="shared" si="427"/>
        <v>0</v>
      </c>
      <c r="AB248" s="75" t="s">
        <v>672</v>
      </c>
      <c r="AC248" s="75">
        <v>0</v>
      </c>
      <c r="AD248" s="75">
        <v>0</v>
      </c>
      <c r="AE248" s="75">
        <f t="shared" si="428"/>
        <v>0</v>
      </c>
    </row>
    <row r="249" spans="1:31" x14ac:dyDescent="0.3">
      <c r="A249" s="283" t="s">
        <v>4</v>
      </c>
      <c r="B249" s="83">
        <f>COUNTIF($N$1:N248,2)+1</f>
        <v>49</v>
      </c>
      <c r="C249" s="75" t="e">
        <f>VLOOKUP(B249,#REF!,3)</f>
        <v>#REF!</v>
      </c>
      <c r="D249" s="193" t="e">
        <f>VLOOKUP(B249,#REF!,5)</f>
        <v>#REF!</v>
      </c>
      <c r="E249" s="193" t="str" cm="1">
        <f t="array" ref="E249">IFERROR(INDEX(Ref_경험치테이블_List,MATCH(F249,Ref_경험치테이블_직업경험치,1)+1,1),1) &amp; " (" &amp;
IFERROR(ROUND((F249-INDEX(Ref_경험치테이블_List,MATCH(F249,Ref_경험치테이블_직업경험치,1),2))/(INDEX(Ref_경험치테이블_List,MATCH(F249,Ref_경험치테이블_직업경험치,1)+1,2)-INDEX(Ref_경험치테이블_List,MATCH(F249,Ref_경험치테이블_직업경험치,1),2)),2)*100,0)
&amp;"%)"</f>
        <v>95 (56%)</v>
      </c>
      <c r="F249" s="181">
        <f t="shared" si="421"/>
        <v>227091445</v>
      </c>
      <c r="G249" s="165">
        <v>0</v>
      </c>
      <c r="H249" s="165">
        <v>0</v>
      </c>
      <c r="I249" s="213" t="str" cm="1">
        <f t="array" ref="I249">IFERROR(INDEX(Ref_경험치테이블_List,MATCH(J249,Ref_경험치테이블_일반경험치,1)+1,1),1)&amp;" ("&amp;
IFERROR(ROUND((J249-INDEX(Ref_경험치테이블_List,MATCH(J249,Ref_경험치테이블_일반경험치,1),3))/(INDEX(Ref_경험치테이블_List,MATCH(J249,Ref_경험치테이블_일반경험치,1)+1,3)-INDEX(Ref_경험치테이블_List,MATCH(J249,Ref_경험치테이블_일반경험치,1),3)),2)*100,0)
&amp;"%)"</f>
        <v>67 (16%)</v>
      </c>
      <c r="J249" s="214">
        <f t="shared" si="422"/>
        <v>9977000</v>
      </c>
      <c r="K249" s="223">
        <v>0</v>
      </c>
      <c r="M249" s="77" t="s">
        <v>10456</v>
      </c>
      <c r="N249" s="77">
        <v>46</v>
      </c>
      <c r="O249" s="150" t="str">
        <f t="shared" si="423"/>
        <v>장비템 특정 강화도 도달 횟수</v>
      </c>
      <c r="P249" s="138" t="str">
        <f t="shared" si="424"/>
        <v>level / count(1)</v>
      </c>
      <c r="Q249" s="77">
        <v>10023</v>
      </c>
      <c r="R249" s="157">
        <f t="shared" si="296"/>
        <v>0</v>
      </c>
      <c r="S249" s="149">
        <v>1</v>
      </c>
      <c r="T249" s="157" t="str">
        <f t="shared" si="425"/>
        <v>-</v>
      </c>
      <c r="U249" s="161" t="str">
        <f t="shared" si="426"/>
        <v>- / -</v>
      </c>
      <c r="V249" s="157">
        <f t="shared" si="420"/>
        <v>0</v>
      </c>
      <c r="W249" s="75" t="s">
        <v>4</v>
      </c>
      <c r="X249" s="157" t="s">
        <v>672</v>
      </c>
      <c r="Y249" s="157">
        <v>0</v>
      </c>
      <c r="Z249" s="157">
        <v>0</v>
      </c>
      <c r="AA249" s="157">
        <f t="shared" si="427"/>
        <v>0</v>
      </c>
      <c r="AB249" s="75" t="s">
        <v>672</v>
      </c>
      <c r="AC249" s="75">
        <v>0</v>
      </c>
      <c r="AD249" s="75">
        <v>0</v>
      </c>
      <c r="AE249" s="75">
        <f t="shared" si="428"/>
        <v>0</v>
      </c>
    </row>
    <row r="250" spans="1:31" x14ac:dyDescent="0.3">
      <c r="A250" s="283" t="s">
        <v>4</v>
      </c>
      <c r="B250" s="83">
        <f>COUNTIF($N$1:N249,2)+1</f>
        <v>49</v>
      </c>
      <c r="C250" s="75" t="e">
        <f>VLOOKUP(B250,#REF!,3)</f>
        <v>#REF!</v>
      </c>
      <c r="D250" s="193" t="e">
        <f>VLOOKUP(B250,#REF!,5)</f>
        <v>#REF!</v>
      </c>
      <c r="E250" s="193" t="str" cm="1">
        <f t="array" ref="E250">IFERROR(INDEX(Ref_경험치테이블_List,MATCH(F250,Ref_경험치테이블_직업경험치,1)+1,1),1) &amp; " (" &amp;
IFERROR(ROUND((F250-INDEX(Ref_경험치테이블_List,MATCH(F250,Ref_경험치테이블_직업경험치,1),2))/(INDEX(Ref_경험치테이블_List,MATCH(F250,Ref_경험치테이블_직업경험치,1)+1,2)-INDEX(Ref_경험치테이블_List,MATCH(F250,Ref_경험치테이블_직업경험치,1),2)),2)*100,0)
&amp;"%)"</f>
        <v>95 (56%)</v>
      </c>
      <c r="F250" s="181">
        <f t="shared" si="421"/>
        <v>227091445</v>
      </c>
      <c r="G250" s="165">
        <v>0</v>
      </c>
      <c r="H250" s="165">
        <v>0</v>
      </c>
      <c r="I250" s="213" t="str" cm="1">
        <f t="array" ref="I250">IFERROR(INDEX(Ref_경험치테이블_List,MATCH(J250,Ref_경험치테이블_일반경험치,1)+1,1),1)&amp;" ("&amp;
IFERROR(ROUND((J250-INDEX(Ref_경험치테이블_List,MATCH(J250,Ref_경험치테이블_일반경험치,1),3))/(INDEX(Ref_경험치테이블_List,MATCH(J250,Ref_경험치테이블_일반경험치,1)+1,3)-INDEX(Ref_경험치테이블_List,MATCH(J250,Ref_경험치테이블_일반경험치,1),3)),2)*100,0)
&amp;"%)"</f>
        <v>67 (16%)</v>
      </c>
      <c r="J250" s="214">
        <f t="shared" si="422"/>
        <v>9977000</v>
      </c>
      <c r="K250" s="223">
        <v>0</v>
      </c>
      <c r="M250" s="77" t="s">
        <v>10456</v>
      </c>
      <c r="N250" s="77">
        <v>46</v>
      </c>
      <c r="O250" s="150" t="str">
        <f t="shared" si="423"/>
        <v>장비템 특정 강화도 도달 횟수</v>
      </c>
      <c r="P250" s="138" t="str">
        <f t="shared" si="424"/>
        <v>level / count(1)</v>
      </c>
      <c r="Q250" s="77">
        <v>10024</v>
      </c>
      <c r="R250" s="157">
        <f t="shared" si="296"/>
        <v>0</v>
      </c>
      <c r="S250" s="149">
        <v>1</v>
      </c>
      <c r="T250" s="157" t="str">
        <f t="shared" si="425"/>
        <v>-</v>
      </c>
      <c r="U250" s="161" t="str">
        <f t="shared" si="426"/>
        <v>- / -</v>
      </c>
      <c r="V250" s="157">
        <f t="shared" si="420"/>
        <v>0</v>
      </c>
      <c r="W250" s="75" t="s">
        <v>4</v>
      </c>
      <c r="X250" s="157" t="s">
        <v>672</v>
      </c>
      <c r="Y250" s="157">
        <v>0</v>
      </c>
      <c r="Z250" s="157">
        <v>0</v>
      </c>
      <c r="AA250" s="157">
        <f t="shared" si="427"/>
        <v>0</v>
      </c>
      <c r="AB250" s="75" t="s">
        <v>672</v>
      </c>
      <c r="AC250" s="75">
        <v>0</v>
      </c>
      <c r="AD250" s="75">
        <v>0</v>
      </c>
      <c r="AE250" s="75">
        <f t="shared" si="428"/>
        <v>0</v>
      </c>
    </row>
    <row r="251" spans="1:31" x14ac:dyDescent="0.3">
      <c r="A251" s="283" t="s">
        <v>4</v>
      </c>
      <c r="B251" s="83">
        <f>COUNTIF($N$1:N250,2)+1</f>
        <v>49</v>
      </c>
      <c r="C251" s="75" t="e">
        <f>VLOOKUP(B251,#REF!,3)</f>
        <v>#REF!</v>
      </c>
      <c r="D251" s="193" t="e">
        <f>VLOOKUP(B251,#REF!,5)</f>
        <v>#REF!</v>
      </c>
      <c r="E251" s="193" t="str" cm="1">
        <f t="array" ref="E251">IFERROR(INDEX(Ref_경험치테이블_List,MATCH(F251,Ref_경험치테이블_직업경험치,1)+1,1),1) &amp; " (" &amp;
IFERROR(ROUND((F251-INDEX(Ref_경험치테이블_List,MATCH(F251,Ref_경험치테이블_직업경험치,1),2))/(INDEX(Ref_경험치테이블_List,MATCH(F251,Ref_경험치테이블_직업경험치,1)+1,2)-INDEX(Ref_경험치테이블_List,MATCH(F251,Ref_경험치테이블_직업경험치,1),2)),2)*100,0)
&amp;"%)"</f>
        <v>95 (56%)</v>
      </c>
      <c r="F251" s="181">
        <f t="shared" si="421"/>
        <v>227091445</v>
      </c>
      <c r="G251" s="165">
        <v>0</v>
      </c>
      <c r="H251" s="165">
        <v>0</v>
      </c>
      <c r="I251" s="213" t="str" cm="1">
        <f t="array" ref="I251">IFERROR(INDEX(Ref_경험치테이블_List,MATCH(J251,Ref_경험치테이블_일반경험치,1)+1,1),1)&amp;" ("&amp;
IFERROR(ROUND((J251-INDEX(Ref_경험치테이블_List,MATCH(J251,Ref_경험치테이블_일반경험치,1),3))/(INDEX(Ref_경험치테이블_List,MATCH(J251,Ref_경험치테이블_일반경험치,1)+1,3)-INDEX(Ref_경험치테이블_List,MATCH(J251,Ref_경험치테이블_일반경험치,1),3)),2)*100,0)
&amp;"%)"</f>
        <v>67 (16%)</v>
      </c>
      <c r="J251" s="214">
        <f t="shared" si="422"/>
        <v>9977000</v>
      </c>
      <c r="K251" s="223">
        <v>0</v>
      </c>
      <c r="M251" s="77" t="s">
        <v>10456</v>
      </c>
      <c r="N251" s="77">
        <v>46</v>
      </c>
      <c r="O251" s="150" t="str">
        <f t="shared" si="423"/>
        <v>장비템 특정 강화도 도달 횟수</v>
      </c>
      <c r="P251" s="138" t="str">
        <f t="shared" si="424"/>
        <v>level / count(1)</v>
      </c>
      <c r="Q251" s="77">
        <v>10025</v>
      </c>
      <c r="R251" s="157">
        <f t="shared" si="296"/>
        <v>0</v>
      </c>
      <c r="S251" s="149">
        <v>1</v>
      </c>
      <c r="T251" s="157" t="str">
        <f t="shared" si="425"/>
        <v>-</v>
      </c>
      <c r="U251" s="161" t="str">
        <f t="shared" si="426"/>
        <v>- / -</v>
      </c>
      <c r="V251" s="157">
        <f t="shared" si="420"/>
        <v>0</v>
      </c>
      <c r="W251" s="75" t="s">
        <v>4</v>
      </c>
      <c r="X251" s="157" t="s">
        <v>672</v>
      </c>
      <c r="Y251" s="157">
        <v>0</v>
      </c>
      <c r="Z251" s="157">
        <v>0</v>
      </c>
      <c r="AA251" s="157">
        <f t="shared" si="427"/>
        <v>0</v>
      </c>
      <c r="AB251" s="75" t="s">
        <v>672</v>
      </c>
      <c r="AC251" s="75">
        <v>0</v>
      </c>
      <c r="AD251" s="75">
        <v>0</v>
      </c>
      <c r="AE251" s="75">
        <f t="shared" si="428"/>
        <v>0</v>
      </c>
    </row>
    <row r="252" spans="1:31" x14ac:dyDescent="0.3">
      <c r="A252" s="283" t="s">
        <v>4</v>
      </c>
      <c r="B252" s="83">
        <f>COUNTIF($N$1:N251,2)+1</f>
        <v>49</v>
      </c>
      <c r="C252" s="75" t="e">
        <f>VLOOKUP(B252,#REF!,3)</f>
        <v>#REF!</v>
      </c>
      <c r="D252" s="193" t="e">
        <f>VLOOKUP(B252,#REF!,5)</f>
        <v>#REF!</v>
      </c>
      <c r="E252" s="193" t="str" cm="1">
        <f t="array" ref="E252">IFERROR(INDEX(Ref_경험치테이블_List,MATCH(F252,Ref_경험치테이블_직업경험치,1)+1,1),1) &amp; " (" &amp;
IFERROR(ROUND((F252-INDEX(Ref_경험치테이블_List,MATCH(F252,Ref_경험치테이블_직업경험치,1),2))/(INDEX(Ref_경험치테이블_List,MATCH(F252,Ref_경험치테이블_직업경험치,1)+1,2)-INDEX(Ref_경험치테이블_List,MATCH(F252,Ref_경험치테이블_직업경험치,1),2)),2)*100,0)
&amp;"%)"</f>
        <v>95 (56%)</v>
      </c>
      <c r="F252" s="181">
        <f t="shared" si="421"/>
        <v>227091445</v>
      </c>
      <c r="G252" s="165">
        <v>0</v>
      </c>
      <c r="H252" s="165">
        <v>0</v>
      </c>
      <c r="I252" s="213" t="str" cm="1">
        <f t="array" ref="I252">IFERROR(INDEX(Ref_경험치테이블_List,MATCH(J252,Ref_경험치테이블_일반경험치,1)+1,1),1)&amp;" ("&amp;
IFERROR(ROUND((J252-INDEX(Ref_경험치테이블_List,MATCH(J252,Ref_경험치테이블_일반경험치,1),3))/(INDEX(Ref_경험치테이블_List,MATCH(J252,Ref_경험치테이블_일반경험치,1)+1,3)-INDEX(Ref_경험치테이블_List,MATCH(J252,Ref_경험치테이블_일반경험치,1),3)),2)*100,0)
&amp;"%)"</f>
        <v>67 (16%)</v>
      </c>
      <c r="J252" s="214">
        <f t="shared" si="422"/>
        <v>9977000</v>
      </c>
      <c r="K252" s="223">
        <v>0</v>
      </c>
      <c r="M252" s="77" t="s">
        <v>10456</v>
      </c>
      <c r="N252" s="77">
        <v>46</v>
      </c>
      <c r="O252" s="150" t="str">
        <f t="shared" si="423"/>
        <v>장비템 특정 강화도 도달 횟수</v>
      </c>
      <c r="P252" s="138" t="str">
        <f t="shared" si="424"/>
        <v>level / count(1)</v>
      </c>
      <c r="Q252" s="77">
        <v>10026</v>
      </c>
      <c r="R252" s="157">
        <f t="shared" si="296"/>
        <v>0</v>
      </c>
      <c r="S252" s="149">
        <v>1</v>
      </c>
      <c r="T252" s="157" t="str">
        <f t="shared" si="425"/>
        <v>-</v>
      </c>
      <c r="U252" s="161" t="str">
        <f t="shared" si="426"/>
        <v>- / -</v>
      </c>
      <c r="V252" s="157">
        <f t="shared" si="420"/>
        <v>0</v>
      </c>
      <c r="W252" s="75" t="s">
        <v>4</v>
      </c>
      <c r="X252" s="157" t="s">
        <v>672</v>
      </c>
      <c r="Y252" s="157">
        <v>0</v>
      </c>
      <c r="Z252" s="157">
        <v>0</v>
      </c>
      <c r="AA252" s="157">
        <f t="shared" si="427"/>
        <v>0</v>
      </c>
      <c r="AB252" s="75" t="s">
        <v>672</v>
      </c>
      <c r="AC252" s="75">
        <v>0</v>
      </c>
      <c r="AD252" s="75">
        <v>0</v>
      </c>
      <c r="AE252" s="75">
        <f t="shared" si="428"/>
        <v>0</v>
      </c>
    </row>
    <row r="253" spans="1:31" x14ac:dyDescent="0.3">
      <c r="A253" s="283" t="s">
        <v>4</v>
      </c>
      <c r="B253" s="83">
        <f>COUNTIF($N$1:N252,2)+1</f>
        <v>49</v>
      </c>
      <c r="C253" s="75" t="e">
        <f>VLOOKUP(B253,#REF!,3)</f>
        <v>#REF!</v>
      </c>
      <c r="D253" s="193" t="e">
        <f>VLOOKUP(B253,#REF!,5)</f>
        <v>#REF!</v>
      </c>
      <c r="E253" s="193" t="str" cm="1">
        <f t="array" ref="E253">IFERROR(INDEX(Ref_경험치테이블_List,MATCH(F253,Ref_경험치테이블_직업경험치,1)+1,1),1) &amp; " (" &amp;
IFERROR(ROUND((F253-INDEX(Ref_경험치테이블_List,MATCH(F253,Ref_경험치테이블_직업경험치,1),2))/(INDEX(Ref_경험치테이블_List,MATCH(F253,Ref_경험치테이블_직업경험치,1)+1,2)-INDEX(Ref_경험치테이블_List,MATCH(F253,Ref_경험치테이블_직업경험치,1),2)),2)*100,0)
&amp;"%)"</f>
        <v>95 (56%)</v>
      </c>
      <c r="F253" s="181">
        <f t="shared" si="421"/>
        <v>227091445</v>
      </c>
      <c r="G253" s="165">
        <v>0</v>
      </c>
      <c r="H253" s="165">
        <v>0</v>
      </c>
      <c r="I253" s="213" t="str" cm="1">
        <f t="array" ref="I253">IFERROR(INDEX(Ref_경험치테이블_List,MATCH(J253,Ref_경험치테이블_일반경험치,1)+1,1),1)&amp;" ("&amp;
IFERROR(ROUND((J253-INDEX(Ref_경험치테이블_List,MATCH(J253,Ref_경험치테이블_일반경험치,1),3))/(INDEX(Ref_경험치테이블_List,MATCH(J253,Ref_경험치테이블_일반경험치,1)+1,3)-INDEX(Ref_경험치테이블_List,MATCH(J253,Ref_경험치테이블_일반경험치,1),3)),2)*100,0)
&amp;"%)"</f>
        <v>67 (16%)</v>
      </c>
      <c r="J253" s="214">
        <f t="shared" si="422"/>
        <v>9977000</v>
      </c>
      <c r="K253" s="223">
        <v>0</v>
      </c>
      <c r="M253" s="77" t="s">
        <v>10456</v>
      </c>
      <c r="N253" s="77">
        <v>46</v>
      </c>
      <c r="O253" s="150" t="str">
        <f t="shared" si="423"/>
        <v>장비템 특정 강화도 도달 횟수</v>
      </c>
      <c r="P253" s="138" t="str">
        <f t="shared" si="424"/>
        <v>level / count(1)</v>
      </c>
      <c r="Q253" s="77">
        <v>10027</v>
      </c>
      <c r="R253" s="157">
        <f t="shared" si="296"/>
        <v>0</v>
      </c>
      <c r="S253" s="149">
        <v>1</v>
      </c>
      <c r="T253" s="157" t="str">
        <f t="shared" si="425"/>
        <v>-</v>
      </c>
      <c r="U253" s="161" t="str">
        <f t="shared" si="426"/>
        <v>- / -</v>
      </c>
      <c r="V253" s="157">
        <f t="shared" si="420"/>
        <v>0</v>
      </c>
      <c r="W253" s="75" t="s">
        <v>4</v>
      </c>
      <c r="X253" s="157" t="s">
        <v>672</v>
      </c>
      <c r="Y253" s="157">
        <v>0</v>
      </c>
      <c r="Z253" s="157">
        <v>0</v>
      </c>
      <c r="AA253" s="157">
        <f t="shared" si="427"/>
        <v>0</v>
      </c>
      <c r="AB253" s="75" t="s">
        <v>672</v>
      </c>
      <c r="AC253" s="75">
        <v>0</v>
      </c>
      <c r="AD253" s="75">
        <v>0</v>
      </c>
      <c r="AE253" s="75">
        <f t="shared" si="428"/>
        <v>0</v>
      </c>
    </row>
    <row r="254" spans="1:31" x14ac:dyDescent="0.3">
      <c r="A254" s="283" t="s">
        <v>4</v>
      </c>
      <c r="B254" s="83">
        <f>COUNTIF($N$1:N253,2)+1</f>
        <v>49</v>
      </c>
      <c r="C254" s="75" t="e">
        <f>VLOOKUP(B254,#REF!,3)</f>
        <v>#REF!</v>
      </c>
      <c r="D254" s="193" t="e">
        <f>VLOOKUP(B254,#REF!,5)</f>
        <v>#REF!</v>
      </c>
      <c r="E254" s="193" t="str" cm="1">
        <f t="array" ref="E254">IFERROR(INDEX(Ref_경험치테이블_List,MATCH(F254,Ref_경험치테이블_직업경험치,1)+1,1),1) &amp; " (" &amp;
IFERROR(ROUND((F254-INDEX(Ref_경험치테이블_List,MATCH(F254,Ref_경험치테이블_직업경험치,1),2))/(INDEX(Ref_경험치테이블_List,MATCH(F254,Ref_경험치테이블_직업경험치,1)+1,2)-INDEX(Ref_경험치테이블_List,MATCH(F254,Ref_경험치테이블_직업경험치,1),2)),2)*100,0)
&amp;"%)"</f>
        <v>95 (56%)</v>
      </c>
      <c r="F254" s="181">
        <f t="shared" si="421"/>
        <v>227091445</v>
      </c>
      <c r="G254" s="165">
        <v>0</v>
      </c>
      <c r="H254" s="165">
        <v>0</v>
      </c>
      <c r="I254" s="213" t="str" cm="1">
        <f t="array" ref="I254">IFERROR(INDEX(Ref_경험치테이블_List,MATCH(J254,Ref_경험치테이블_일반경험치,1)+1,1),1)&amp;" ("&amp;
IFERROR(ROUND((J254-INDEX(Ref_경험치테이블_List,MATCH(J254,Ref_경험치테이블_일반경험치,1),3))/(INDEX(Ref_경험치테이블_List,MATCH(J254,Ref_경험치테이블_일반경험치,1)+1,3)-INDEX(Ref_경험치테이블_List,MATCH(J254,Ref_경험치테이블_일반경험치,1),3)),2)*100,0)
&amp;"%)"</f>
        <v>67 (16%)</v>
      </c>
      <c r="J254" s="214">
        <f t="shared" si="422"/>
        <v>9977000</v>
      </c>
      <c r="K254" s="223">
        <v>0</v>
      </c>
      <c r="M254" s="77" t="s">
        <v>10456</v>
      </c>
      <c r="N254" s="77">
        <v>46</v>
      </c>
      <c r="O254" s="150" t="str">
        <f t="shared" si="423"/>
        <v>장비템 특정 강화도 도달 횟수</v>
      </c>
      <c r="P254" s="138" t="str">
        <f t="shared" si="424"/>
        <v>level / count(1)</v>
      </c>
      <c r="Q254" s="77">
        <v>10028</v>
      </c>
      <c r="R254" s="157">
        <f t="shared" si="296"/>
        <v>0</v>
      </c>
      <c r="S254" s="149">
        <v>1</v>
      </c>
      <c r="T254" s="157" t="str">
        <f t="shared" si="425"/>
        <v>-</v>
      </c>
      <c r="U254" s="161" t="str">
        <f t="shared" si="426"/>
        <v>- / -</v>
      </c>
      <c r="V254" s="157">
        <f t="shared" si="420"/>
        <v>0</v>
      </c>
      <c r="W254" s="75" t="s">
        <v>4</v>
      </c>
      <c r="X254" s="157" t="s">
        <v>672</v>
      </c>
      <c r="Y254" s="157">
        <v>0</v>
      </c>
      <c r="Z254" s="157">
        <v>0</v>
      </c>
      <c r="AA254" s="157">
        <f t="shared" si="427"/>
        <v>0</v>
      </c>
      <c r="AB254" s="75" t="s">
        <v>672</v>
      </c>
      <c r="AC254" s="75">
        <v>0</v>
      </c>
      <c r="AD254" s="75">
        <v>0</v>
      </c>
      <c r="AE254" s="75">
        <f t="shared" si="428"/>
        <v>0</v>
      </c>
    </row>
    <row r="255" spans="1:31" x14ac:dyDescent="0.3">
      <c r="A255" s="283" t="s">
        <v>4</v>
      </c>
      <c r="B255" s="83">
        <f>COUNTIF($N$1:N254,2)+1</f>
        <v>49</v>
      </c>
      <c r="C255" s="75" t="e">
        <f>VLOOKUP(B255,#REF!,3)</f>
        <v>#REF!</v>
      </c>
      <c r="D255" s="193" t="e">
        <f>VLOOKUP(B255,#REF!,5)</f>
        <v>#REF!</v>
      </c>
      <c r="E255" s="193" t="str" cm="1">
        <f t="array" ref="E255">IFERROR(INDEX(Ref_경험치테이블_List,MATCH(F255,Ref_경험치테이블_직업경험치,1)+1,1),1) &amp; " (" &amp;
IFERROR(ROUND((F255-INDEX(Ref_경험치테이블_List,MATCH(F255,Ref_경험치테이블_직업경험치,1),2))/(INDEX(Ref_경험치테이블_List,MATCH(F255,Ref_경험치테이블_직업경험치,1)+1,2)-INDEX(Ref_경험치테이블_List,MATCH(F255,Ref_경험치테이블_직업경험치,1),2)),2)*100,0)
&amp;"%)"</f>
        <v>95 (56%)</v>
      </c>
      <c r="F255" s="181">
        <f t="shared" si="421"/>
        <v>227091445</v>
      </c>
      <c r="G255" s="165">
        <v>0</v>
      </c>
      <c r="H255" s="165">
        <v>0</v>
      </c>
      <c r="I255" s="213" t="str" cm="1">
        <f t="array" ref="I255">IFERROR(INDEX(Ref_경험치테이블_List,MATCH(J255,Ref_경험치테이블_일반경험치,1)+1,1),1)&amp;" ("&amp;
IFERROR(ROUND((J255-INDEX(Ref_경험치테이블_List,MATCH(J255,Ref_경험치테이블_일반경험치,1),3))/(INDEX(Ref_경험치테이블_List,MATCH(J255,Ref_경험치테이블_일반경험치,1)+1,3)-INDEX(Ref_경험치테이블_List,MATCH(J255,Ref_경험치테이블_일반경험치,1),3)),2)*100,0)
&amp;"%)"</f>
        <v>67 (16%)</v>
      </c>
      <c r="J255" s="214">
        <f t="shared" si="422"/>
        <v>9977000</v>
      </c>
      <c r="K255" s="223">
        <v>0</v>
      </c>
      <c r="M255" s="77" t="s">
        <v>10456</v>
      </c>
      <c r="N255" s="77">
        <v>46</v>
      </c>
      <c r="O255" s="150" t="str">
        <f t="shared" si="423"/>
        <v>장비템 특정 강화도 도달 횟수</v>
      </c>
      <c r="P255" s="138" t="str">
        <f t="shared" si="424"/>
        <v>level / count(1)</v>
      </c>
      <c r="Q255" s="77">
        <v>10029</v>
      </c>
      <c r="R255" s="157">
        <f t="shared" si="296"/>
        <v>0</v>
      </c>
      <c r="S255" s="149">
        <v>1</v>
      </c>
      <c r="T255" s="157" t="str">
        <f t="shared" si="425"/>
        <v>-</v>
      </c>
      <c r="U255" s="161" t="str">
        <f t="shared" si="426"/>
        <v>- / -</v>
      </c>
      <c r="V255" s="157">
        <f t="shared" si="420"/>
        <v>0</v>
      </c>
      <c r="W255" s="75" t="s">
        <v>4</v>
      </c>
      <c r="X255" s="157" t="s">
        <v>672</v>
      </c>
      <c r="Y255" s="157">
        <v>0</v>
      </c>
      <c r="Z255" s="157">
        <v>0</v>
      </c>
      <c r="AA255" s="157">
        <f t="shared" si="427"/>
        <v>0</v>
      </c>
      <c r="AB255" s="75" t="s">
        <v>672</v>
      </c>
      <c r="AC255" s="75">
        <v>0</v>
      </c>
      <c r="AD255" s="75">
        <v>0</v>
      </c>
      <c r="AE255" s="75">
        <f t="shared" si="428"/>
        <v>0</v>
      </c>
    </row>
    <row r="256" spans="1:31" x14ac:dyDescent="0.3">
      <c r="A256" s="283" t="s">
        <v>4</v>
      </c>
      <c r="B256" s="83">
        <f>COUNTIF($N$1:N255,2)+1</f>
        <v>49</v>
      </c>
      <c r="C256" s="75" t="e">
        <f>VLOOKUP(B256,#REF!,3)</f>
        <v>#REF!</v>
      </c>
      <c r="D256" s="193" t="e">
        <f>VLOOKUP(B256,#REF!,5)</f>
        <v>#REF!</v>
      </c>
      <c r="E256" s="193" t="str" cm="1">
        <f t="array" ref="E256">IFERROR(INDEX(Ref_경험치테이블_List,MATCH(F256,Ref_경험치테이블_직업경험치,1)+1,1),1) &amp; " (" &amp;
IFERROR(ROUND((F256-INDEX(Ref_경험치테이블_List,MATCH(F256,Ref_경험치테이블_직업경험치,1),2))/(INDEX(Ref_경험치테이블_List,MATCH(F256,Ref_경험치테이블_직업경험치,1)+1,2)-INDEX(Ref_경험치테이블_List,MATCH(F256,Ref_경험치테이블_직업경험치,1),2)),2)*100,0)
&amp;"%)"</f>
        <v>95 (56%)</v>
      </c>
      <c r="F256" s="181">
        <f t="shared" si="421"/>
        <v>227091445</v>
      </c>
      <c r="G256" s="165">
        <v>0</v>
      </c>
      <c r="H256" s="165">
        <v>0</v>
      </c>
      <c r="I256" s="213" t="str" cm="1">
        <f t="array" ref="I256">IFERROR(INDEX(Ref_경험치테이블_List,MATCH(J256,Ref_경험치테이블_일반경험치,1)+1,1),1)&amp;" ("&amp;
IFERROR(ROUND((J256-INDEX(Ref_경험치테이블_List,MATCH(J256,Ref_경험치테이블_일반경험치,1),3))/(INDEX(Ref_경험치테이블_List,MATCH(J256,Ref_경험치테이블_일반경험치,1)+1,3)-INDEX(Ref_경험치테이블_List,MATCH(J256,Ref_경험치테이블_일반경험치,1),3)),2)*100,0)
&amp;"%)"</f>
        <v>67 (16%)</v>
      </c>
      <c r="J256" s="214">
        <f t="shared" si="422"/>
        <v>9977000</v>
      </c>
      <c r="K256" s="223">
        <v>0</v>
      </c>
      <c r="M256" s="77" t="s">
        <v>10456</v>
      </c>
      <c r="N256" s="77">
        <v>46</v>
      </c>
      <c r="O256" s="150" t="str">
        <f t="shared" si="423"/>
        <v>장비템 특정 강화도 도달 횟수</v>
      </c>
      <c r="P256" s="138" t="str">
        <f t="shared" si="424"/>
        <v>level / count(1)</v>
      </c>
      <c r="Q256" s="77">
        <v>10030</v>
      </c>
      <c r="R256" s="157">
        <f t="shared" si="296"/>
        <v>0</v>
      </c>
      <c r="S256" s="149">
        <v>1</v>
      </c>
      <c r="T256" s="157" t="str">
        <f t="shared" si="425"/>
        <v>-</v>
      </c>
      <c r="U256" s="161" t="str">
        <f t="shared" si="426"/>
        <v>- / -</v>
      </c>
      <c r="V256" s="157">
        <f t="shared" si="420"/>
        <v>0</v>
      </c>
      <c r="W256" s="75" t="s">
        <v>4</v>
      </c>
      <c r="X256" s="157" t="s">
        <v>672</v>
      </c>
      <c r="Y256" s="157">
        <v>0</v>
      </c>
      <c r="Z256" s="157">
        <v>0</v>
      </c>
      <c r="AA256" s="157">
        <f t="shared" si="427"/>
        <v>0</v>
      </c>
      <c r="AB256" s="75" t="s">
        <v>672</v>
      </c>
      <c r="AC256" s="75">
        <v>0</v>
      </c>
      <c r="AD256" s="75">
        <v>0</v>
      </c>
      <c r="AE256" s="75">
        <f t="shared" si="428"/>
        <v>0</v>
      </c>
    </row>
    <row r="257" spans="1:31" x14ac:dyDescent="0.3">
      <c r="A257" s="283" t="s">
        <v>4</v>
      </c>
      <c r="B257" s="83">
        <f>COUNTIF($N$1:N256,2)+1</f>
        <v>49</v>
      </c>
      <c r="C257" s="75" t="e">
        <f>VLOOKUP(B257,#REF!,3)</f>
        <v>#REF!</v>
      </c>
      <c r="D257" s="193" t="e">
        <f>VLOOKUP(B257,#REF!,5)</f>
        <v>#REF!</v>
      </c>
      <c r="E257" s="193" t="str" cm="1">
        <f t="array" ref="E257">IFERROR(INDEX(Ref_경험치테이블_List,MATCH(F257,Ref_경험치테이블_직업경험치,1)+1,1),1) &amp; " (" &amp;
IFERROR(ROUND((F257-INDEX(Ref_경험치테이블_List,MATCH(F257,Ref_경험치테이블_직업경험치,1),2))/(INDEX(Ref_경험치테이블_List,MATCH(F257,Ref_경험치테이블_직업경험치,1)+1,2)-INDEX(Ref_경험치테이블_List,MATCH(F257,Ref_경험치테이블_직업경험치,1),2)),2)*100,0)
&amp;"%)"</f>
        <v>95 (56%)</v>
      </c>
      <c r="F257" s="181">
        <f t="shared" si="421"/>
        <v>227091445</v>
      </c>
      <c r="G257" s="165">
        <v>0</v>
      </c>
      <c r="H257" s="165">
        <v>0</v>
      </c>
      <c r="I257" s="213" t="str" cm="1">
        <f t="array" ref="I257">IFERROR(INDEX(Ref_경험치테이블_List,MATCH(J257,Ref_경험치테이블_일반경험치,1)+1,1),1)&amp;" ("&amp;
IFERROR(ROUND((J257-INDEX(Ref_경험치테이블_List,MATCH(J257,Ref_경험치테이블_일반경험치,1),3))/(INDEX(Ref_경험치테이블_List,MATCH(J257,Ref_경험치테이블_일반경험치,1)+1,3)-INDEX(Ref_경험치테이블_List,MATCH(J257,Ref_경험치테이블_일반경험치,1),3)),2)*100,0)
&amp;"%)"</f>
        <v>67 (16%)</v>
      </c>
      <c r="J257" s="214">
        <f t="shared" si="422"/>
        <v>9977000</v>
      </c>
      <c r="K257" s="223">
        <v>0</v>
      </c>
      <c r="M257" s="77" t="s">
        <v>10456</v>
      </c>
      <c r="N257" s="77">
        <v>46</v>
      </c>
      <c r="O257" s="150" t="str">
        <f t="shared" si="423"/>
        <v>장비템 특정 강화도 도달 횟수</v>
      </c>
      <c r="P257" s="138" t="str">
        <f t="shared" si="424"/>
        <v>level / count(1)</v>
      </c>
      <c r="Q257" s="77">
        <v>10031</v>
      </c>
      <c r="R257" s="157">
        <f t="shared" si="296"/>
        <v>0</v>
      </c>
      <c r="S257" s="149">
        <v>1</v>
      </c>
      <c r="T257" s="157" t="str">
        <f t="shared" si="425"/>
        <v>-</v>
      </c>
      <c r="U257" s="161" t="str">
        <f t="shared" si="426"/>
        <v>- / -</v>
      </c>
      <c r="V257" s="157">
        <f t="shared" si="420"/>
        <v>0</v>
      </c>
      <c r="W257" s="75" t="s">
        <v>4</v>
      </c>
      <c r="X257" s="157" t="s">
        <v>672</v>
      </c>
      <c r="Y257" s="157">
        <v>0</v>
      </c>
      <c r="Z257" s="157">
        <v>0</v>
      </c>
      <c r="AA257" s="157">
        <f t="shared" si="427"/>
        <v>0</v>
      </c>
      <c r="AB257" s="75" t="s">
        <v>672</v>
      </c>
      <c r="AC257" s="75">
        <v>0</v>
      </c>
      <c r="AD257" s="75">
        <v>0</v>
      </c>
      <c r="AE257" s="75">
        <f t="shared" si="428"/>
        <v>0</v>
      </c>
    </row>
    <row r="258" spans="1:31" x14ac:dyDescent="0.3">
      <c r="A258" s="283" t="s">
        <v>4</v>
      </c>
      <c r="B258" s="83">
        <f>COUNTIF($N$1:N257,2)+1</f>
        <v>49</v>
      </c>
      <c r="C258" s="75" t="e">
        <f>VLOOKUP(B258,#REF!,3)</f>
        <v>#REF!</v>
      </c>
      <c r="D258" s="193" t="e">
        <f>VLOOKUP(B258,#REF!,5)</f>
        <v>#REF!</v>
      </c>
      <c r="E258" s="193" t="str" cm="1">
        <f t="array" ref="E258">IFERROR(INDEX(Ref_경험치테이블_List,MATCH(F258,Ref_경험치테이블_직업경험치,1)+1,1),1) &amp; " (" &amp;
IFERROR(ROUND((F258-INDEX(Ref_경험치테이블_List,MATCH(F258,Ref_경험치테이블_직업경험치,1),2))/(INDEX(Ref_경험치테이블_List,MATCH(F258,Ref_경험치테이블_직업경험치,1)+1,2)-INDEX(Ref_경험치테이블_List,MATCH(F258,Ref_경험치테이블_직업경험치,1),2)),2)*100,0)
&amp;"%)"</f>
        <v>95 (56%)</v>
      </c>
      <c r="F258" s="181">
        <f t="shared" si="421"/>
        <v>227091445</v>
      </c>
      <c r="G258" s="165">
        <v>0</v>
      </c>
      <c r="H258" s="165">
        <v>0</v>
      </c>
      <c r="I258" s="213" t="str" cm="1">
        <f t="array" ref="I258">IFERROR(INDEX(Ref_경험치테이블_List,MATCH(J258,Ref_경험치테이블_일반경험치,1)+1,1),1)&amp;" ("&amp;
IFERROR(ROUND((J258-INDEX(Ref_경험치테이블_List,MATCH(J258,Ref_경험치테이블_일반경험치,1),3))/(INDEX(Ref_경험치테이블_List,MATCH(J258,Ref_경험치테이블_일반경험치,1)+1,3)-INDEX(Ref_경험치테이블_List,MATCH(J258,Ref_경험치테이블_일반경험치,1),3)),2)*100,0)
&amp;"%)"</f>
        <v>67 (16%)</v>
      </c>
      <c r="J258" s="214">
        <f t="shared" si="422"/>
        <v>9977000</v>
      </c>
      <c r="K258" s="223">
        <v>0</v>
      </c>
      <c r="M258" s="77" t="s">
        <v>10456</v>
      </c>
      <c r="N258" s="77">
        <v>46</v>
      </c>
      <c r="O258" s="150" t="str">
        <f t="shared" si="423"/>
        <v>장비템 특정 강화도 도달 횟수</v>
      </c>
      <c r="P258" s="138" t="str">
        <f t="shared" si="424"/>
        <v>level / count(1)</v>
      </c>
      <c r="Q258" s="77">
        <v>10032</v>
      </c>
      <c r="R258" s="157">
        <f t="shared" ref="R258:R321" si="429">IF(N258=14,IFERROR(VLOOKUP(Q258,Ref_아이템테이블_List,5,FALSE),"없는 아이템"),IF(N258=42,INDEX(Ref_몬스터테이블_List,MATCH(INDEX(Ref_스테이지테이블_List,MATCH(B258,Ref_스테이지테이블_Row,0),30),Ref_몬스터테이블_Row,0),8),))</f>
        <v>0</v>
      </c>
      <c r="S258" s="149">
        <v>1</v>
      </c>
      <c r="T258" s="157" t="str">
        <f t="shared" si="425"/>
        <v>-</v>
      </c>
      <c r="U258" s="161" t="str">
        <f t="shared" si="426"/>
        <v>- / -</v>
      </c>
      <c r="V258" s="157">
        <f t="shared" ref="V258:V289" si="430">IF(OR(N258=2,N258=42,N258=65,N258=14),B258,0)</f>
        <v>0</v>
      </c>
      <c r="W258" s="75" t="s">
        <v>4</v>
      </c>
      <c r="X258" s="157" t="s">
        <v>672</v>
      </c>
      <c r="Y258" s="157">
        <v>0</v>
      </c>
      <c r="Z258" s="157">
        <v>0</v>
      </c>
      <c r="AA258" s="157">
        <f t="shared" si="427"/>
        <v>0</v>
      </c>
      <c r="AB258" s="75" t="s">
        <v>672</v>
      </c>
      <c r="AC258" s="75">
        <v>0</v>
      </c>
      <c r="AD258" s="75">
        <v>0</v>
      </c>
      <c r="AE258" s="75">
        <f t="shared" si="428"/>
        <v>0</v>
      </c>
    </row>
    <row r="259" spans="1:31" x14ac:dyDescent="0.3">
      <c r="A259" s="283" t="s">
        <v>4</v>
      </c>
      <c r="B259" s="83">
        <f>COUNTIF($N$1:N258,2)+1</f>
        <v>49</v>
      </c>
      <c r="C259" s="75" t="e">
        <f>VLOOKUP(B259,#REF!,3)</f>
        <v>#REF!</v>
      </c>
      <c r="D259" s="193" t="e">
        <f>VLOOKUP(B259,#REF!,5)</f>
        <v>#REF!</v>
      </c>
      <c r="E259" s="193" t="str" cm="1">
        <f t="array" ref="E259">IFERROR(INDEX(Ref_경험치테이블_List,MATCH(F259,Ref_경험치테이블_직업경험치,1)+1,1),1) &amp; " (" &amp;
IFERROR(ROUND((F259-INDEX(Ref_경험치테이블_List,MATCH(F259,Ref_경험치테이블_직업경험치,1),2))/(INDEX(Ref_경험치테이블_List,MATCH(F259,Ref_경험치테이블_직업경험치,1)+1,2)-INDEX(Ref_경험치테이블_List,MATCH(F259,Ref_경험치테이블_직업경험치,1),2)),2)*100,0)
&amp;"%)"</f>
        <v>95 (56%)</v>
      </c>
      <c r="F259" s="181">
        <f t="shared" si="421"/>
        <v>227091445</v>
      </c>
      <c r="G259" s="165">
        <v>0</v>
      </c>
      <c r="H259" s="165">
        <v>0</v>
      </c>
      <c r="I259" s="213" t="str" cm="1">
        <f t="array" ref="I259">IFERROR(INDEX(Ref_경험치테이블_List,MATCH(J259,Ref_경험치테이블_일반경험치,1)+1,1),1)&amp;" ("&amp;
IFERROR(ROUND((J259-INDEX(Ref_경험치테이블_List,MATCH(J259,Ref_경험치테이블_일반경험치,1),3))/(INDEX(Ref_경험치테이블_List,MATCH(J259,Ref_경험치테이블_일반경험치,1)+1,3)-INDEX(Ref_경험치테이블_List,MATCH(J259,Ref_경험치테이블_일반경험치,1),3)),2)*100,0)
&amp;"%)"</f>
        <v>67 (16%)</v>
      </c>
      <c r="J259" s="214">
        <f t="shared" si="422"/>
        <v>9977000</v>
      </c>
      <c r="K259" s="223">
        <v>0</v>
      </c>
      <c r="M259" s="77" t="s">
        <v>10456</v>
      </c>
      <c r="N259" s="77">
        <v>46</v>
      </c>
      <c r="O259" s="150" t="str">
        <f t="shared" si="423"/>
        <v>장비템 특정 강화도 도달 횟수</v>
      </c>
      <c r="P259" s="138" t="str">
        <f t="shared" si="424"/>
        <v>level / count(1)</v>
      </c>
      <c r="Q259" s="77">
        <v>10033</v>
      </c>
      <c r="R259" s="157">
        <f t="shared" si="429"/>
        <v>0</v>
      </c>
      <c r="S259" s="149">
        <v>1</v>
      </c>
      <c r="T259" s="157" t="str">
        <f t="shared" si="425"/>
        <v>-</v>
      </c>
      <c r="U259" s="161" t="str">
        <f t="shared" si="426"/>
        <v>- / -</v>
      </c>
      <c r="V259" s="157">
        <f t="shared" si="430"/>
        <v>0</v>
      </c>
      <c r="W259" s="75" t="s">
        <v>4</v>
      </c>
      <c r="X259" s="157" t="s">
        <v>672</v>
      </c>
      <c r="Y259" s="157">
        <v>0</v>
      </c>
      <c r="Z259" s="157">
        <v>0</v>
      </c>
      <c r="AA259" s="157">
        <f t="shared" si="427"/>
        <v>0</v>
      </c>
      <c r="AB259" s="75" t="s">
        <v>672</v>
      </c>
      <c r="AC259" s="75">
        <v>0</v>
      </c>
      <c r="AD259" s="75">
        <v>0</v>
      </c>
      <c r="AE259" s="75">
        <f t="shared" si="428"/>
        <v>0</v>
      </c>
    </row>
    <row r="260" spans="1:31" x14ac:dyDescent="0.3">
      <c r="A260" s="283" t="s">
        <v>4</v>
      </c>
      <c r="B260" s="83">
        <f>COUNTIF($N$1:N259,2)+1</f>
        <v>49</v>
      </c>
      <c r="C260" s="75" t="e">
        <f>VLOOKUP(B260,#REF!,3)</f>
        <v>#REF!</v>
      </c>
      <c r="D260" s="193" t="e">
        <f>VLOOKUP(B260,#REF!,5)</f>
        <v>#REF!</v>
      </c>
      <c r="E260" s="193" t="str" cm="1">
        <f t="array" ref="E260">IFERROR(INDEX(Ref_경험치테이블_List,MATCH(F260,Ref_경험치테이블_직업경험치,1)+1,1),1) &amp; " (" &amp;
IFERROR(ROUND((F260-INDEX(Ref_경험치테이블_List,MATCH(F260,Ref_경험치테이블_직업경험치,1),2))/(INDEX(Ref_경험치테이블_List,MATCH(F260,Ref_경험치테이블_직업경험치,1)+1,2)-INDEX(Ref_경험치테이블_List,MATCH(F260,Ref_경험치테이블_직업경험치,1),2)),2)*100,0)
&amp;"%)"</f>
        <v>95 (56%)</v>
      </c>
      <c r="F260" s="181">
        <f t="shared" si="421"/>
        <v>227091445</v>
      </c>
      <c r="G260" s="165">
        <v>0</v>
      </c>
      <c r="H260" s="165">
        <v>0</v>
      </c>
      <c r="I260" s="213" t="str" cm="1">
        <f t="array" ref="I260">IFERROR(INDEX(Ref_경험치테이블_List,MATCH(J260,Ref_경험치테이블_일반경험치,1)+1,1),1)&amp;" ("&amp;
IFERROR(ROUND((J260-INDEX(Ref_경험치테이블_List,MATCH(J260,Ref_경험치테이블_일반경험치,1),3))/(INDEX(Ref_경험치테이블_List,MATCH(J260,Ref_경험치테이블_일반경험치,1)+1,3)-INDEX(Ref_경험치테이블_List,MATCH(J260,Ref_경험치테이블_일반경험치,1),3)),2)*100,0)
&amp;"%)"</f>
        <v>67 (16%)</v>
      </c>
      <c r="J260" s="214">
        <f t="shared" si="422"/>
        <v>9977000</v>
      </c>
      <c r="K260" s="223">
        <v>0</v>
      </c>
      <c r="M260" s="77" t="s">
        <v>10456</v>
      </c>
      <c r="N260" s="77">
        <v>46</v>
      </c>
      <c r="O260" s="150" t="str">
        <f t="shared" si="423"/>
        <v>장비템 특정 강화도 도달 횟수</v>
      </c>
      <c r="P260" s="138" t="str">
        <f t="shared" si="424"/>
        <v>level / count(1)</v>
      </c>
      <c r="Q260" s="77">
        <v>10034</v>
      </c>
      <c r="R260" s="157">
        <f t="shared" si="429"/>
        <v>0</v>
      </c>
      <c r="S260" s="149">
        <v>1</v>
      </c>
      <c r="T260" s="157" t="str">
        <f t="shared" si="425"/>
        <v>-</v>
      </c>
      <c r="U260" s="161" t="str">
        <f t="shared" si="426"/>
        <v>- / -</v>
      </c>
      <c r="V260" s="157">
        <f t="shared" si="430"/>
        <v>0</v>
      </c>
      <c r="W260" s="75" t="s">
        <v>4</v>
      </c>
      <c r="X260" s="157" t="s">
        <v>672</v>
      </c>
      <c r="Y260" s="157">
        <v>0</v>
      </c>
      <c r="Z260" s="157">
        <v>0</v>
      </c>
      <c r="AA260" s="157">
        <f t="shared" si="427"/>
        <v>0</v>
      </c>
      <c r="AB260" s="75" t="s">
        <v>672</v>
      </c>
      <c r="AC260" s="75">
        <v>0</v>
      </c>
      <c r="AD260" s="75">
        <v>0</v>
      </c>
      <c r="AE260" s="75">
        <f t="shared" si="428"/>
        <v>0</v>
      </c>
    </row>
    <row r="261" spans="1:31" x14ac:dyDescent="0.3">
      <c r="A261" s="283" t="s">
        <v>4</v>
      </c>
      <c r="B261" s="83">
        <f>COUNTIF($N$1:N260,2)+1</f>
        <v>49</v>
      </c>
      <c r="C261" s="75" t="e">
        <f>VLOOKUP(B261,#REF!,3)</f>
        <v>#REF!</v>
      </c>
      <c r="D261" s="193" t="e">
        <f>VLOOKUP(B261,#REF!,5)</f>
        <v>#REF!</v>
      </c>
      <c r="E261" s="193" t="str" cm="1">
        <f t="array" ref="E261">IFERROR(INDEX(Ref_경험치테이블_List,MATCH(F261,Ref_경험치테이블_직업경험치,1)+1,1),1) &amp; " (" &amp;
IFERROR(ROUND((F261-INDEX(Ref_경험치테이블_List,MATCH(F261,Ref_경험치테이블_직업경험치,1),2))/(INDEX(Ref_경험치테이블_List,MATCH(F261,Ref_경험치테이블_직업경험치,1)+1,2)-INDEX(Ref_경험치테이블_List,MATCH(F261,Ref_경험치테이블_직업경험치,1),2)),2)*100,0)
&amp;"%)"</f>
        <v>95 (56%)</v>
      </c>
      <c r="F261" s="181">
        <f t="shared" si="421"/>
        <v>227091445</v>
      </c>
      <c r="G261" s="165">
        <v>0</v>
      </c>
      <c r="H261" s="165">
        <v>0</v>
      </c>
      <c r="I261" s="213" t="str" cm="1">
        <f t="array" ref="I261">IFERROR(INDEX(Ref_경험치테이블_List,MATCH(J261,Ref_경험치테이블_일반경험치,1)+1,1),1)&amp;" ("&amp;
IFERROR(ROUND((J261-INDEX(Ref_경험치테이블_List,MATCH(J261,Ref_경험치테이블_일반경험치,1),3))/(INDEX(Ref_경험치테이블_List,MATCH(J261,Ref_경험치테이블_일반경험치,1)+1,3)-INDEX(Ref_경험치테이블_List,MATCH(J261,Ref_경험치테이블_일반경험치,1),3)),2)*100,0)
&amp;"%)"</f>
        <v>67 (16%)</v>
      </c>
      <c r="J261" s="214">
        <f t="shared" si="422"/>
        <v>9977000</v>
      </c>
      <c r="K261" s="223">
        <v>0</v>
      </c>
      <c r="M261" s="77" t="s">
        <v>10456</v>
      </c>
      <c r="N261" s="77">
        <v>46</v>
      </c>
      <c r="O261" s="150" t="str">
        <f t="shared" si="423"/>
        <v>장비템 특정 강화도 도달 횟수</v>
      </c>
      <c r="P261" s="138" t="str">
        <f t="shared" si="424"/>
        <v>level / count(1)</v>
      </c>
      <c r="Q261" s="77">
        <v>10035</v>
      </c>
      <c r="R261" s="157">
        <f t="shared" si="429"/>
        <v>0</v>
      </c>
      <c r="S261" s="149">
        <v>1</v>
      </c>
      <c r="T261" s="157" t="str">
        <f t="shared" si="425"/>
        <v>-</v>
      </c>
      <c r="U261" s="161" t="str">
        <f t="shared" si="426"/>
        <v>- / -</v>
      </c>
      <c r="V261" s="157">
        <f t="shared" si="430"/>
        <v>0</v>
      </c>
      <c r="W261" s="75" t="s">
        <v>4</v>
      </c>
      <c r="X261" s="157" t="s">
        <v>672</v>
      </c>
      <c r="Y261" s="157">
        <v>0</v>
      </c>
      <c r="Z261" s="157">
        <v>0</v>
      </c>
      <c r="AA261" s="157">
        <f t="shared" si="427"/>
        <v>0</v>
      </c>
      <c r="AB261" s="75" t="s">
        <v>672</v>
      </c>
      <c r="AC261" s="75">
        <v>0</v>
      </c>
      <c r="AD261" s="75">
        <v>0</v>
      </c>
      <c r="AE261" s="75">
        <f t="shared" si="428"/>
        <v>0</v>
      </c>
    </row>
    <row r="262" spans="1:31" x14ac:dyDescent="0.3">
      <c r="A262" s="283" t="s">
        <v>4</v>
      </c>
      <c r="B262" s="83">
        <f>COUNTIF($N$1:N261,2)+1</f>
        <v>49</v>
      </c>
      <c r="C262" s="75" t="e">
        <f>VLOOKUP(B262,#REF!,3)</f>
        <v>#REF!</v>
      </c>
      <c r="D262" s="193" t="e">
        <f>VLOOKUP(B262,#REF!,5)</f>
        <v>#REF!</v>
      </c>
      <c r="E262" s="193" t="str" cm="1">
        <f t="array" ref="E262">IFERROR(INDEX(Ref_경험치테이블_List,MATCH(F262,Ref_경험치테이블_직업경험치,1)+1,1),1) &amp; " (" &amp;
IFERROR(ROUND((F262-INDEX(Ref_경험치테이블_List,MATCH(F262,Ref_경험치테이블_직업경험치,1),2))/(INDEX(Ref_경험치테이블_List,MATCH(F262,Ref_경험치테이블_직업경험치,1)+1,2)-INDEX(Ref_경험치테이블_List,MATCH(F262,Ref_경험치테이블_직업경험치,1),2)),2)*100,0)
&amp;"%)"</f>
        <v>95 (56%)</v>
      </c>
      <c r="F262" s="181">
        <f t="shared" si="421"/>
        <v>227091445</v>
      </c>
      <c r="G262" s="165">
        <v>0</v>
      </c>
      <c r="H262" s="165">
        <v>0</v>
      </c>
      <c r="I262" s="213" t="str" cm="1">
        <f t="array" ref="I262">IFERROR(INDEX(Ref_경험치테이블_List,MATCH(J262,Ref_경험치테이블_일반경험치,1)+1,1),1)&amp;" ("&amp;
IFERROR(ROUND((J262-INDEX(Ref_경험치테이블_List,MATCH(J262,Ref_경험치테이블_일반경험치,1),3))/(INDEX(Ref_경험치테이블_List,MATCH(J262,Ref_경험치테이블_일반경험치,1)+1,3)-INDEX(Ref_경험치테이블_List,MATCH(J262,Ref_경험치테이블_일반경험치,1),3)),2)*100,0)
&amp;"%)"</f>
        <v>67 (16%)</v>
      </c>
      <c r="J262" s="214">
        <f t="shared" si="422"/>
        <v>9977000</v>
      </c>
      <c r="K262" s="223">
        <v>0</v>
      </c>
      <c r="M262" s="77" t="s">
        <v>10456</v>
      </c>
      <c r="N262" s="77">
        <v>46</v>
      </c>
      <c r="O262" s="150" t="str">
        <f t="shared" si="423"/>
        <v>장비템 특정 강화도 도달 횟수</v>
      </c>
      <c r="P262" s="138" t="str">
        <f t="shared" si="424"/>
        <v>level / count(1)</v>
      </c>
      <c r="Q262" s="77">
        <v>10036</v>
      </c>
      <c r="R262" s="157">
        <f t="shared" si="429"/>
        <v>0</v>
      </c>
      <c r="S262" s="149">
        <v>1</v>
      </c>
      <c r="T262" s="157" t="str">
        <f t="shared" si="425"/>
        <v>-</v>
      </c>
      <c r="U262" s="161" t="str">
        <f t="shared" si="426"/>
        <v>- / -</v>
      </c>
      <c r="V262" s="157">
        <f t="shared" si="430"/>
        <v>0</v>
      </c>
      <c r="W262" s="75" t="s">
        <v>4</v>
      </c>
      <c r="X262" s="157" t="s">
        <v>672</v>
      </c>
      <c r="Y262" s="157">
        <v>0</v>
      </c>
      <c r="Z262" s="157">
        <v>0</v>
      </c>
      <c r="AA262" s="157">
        <f t="shared" si="427"/>
        <v>0</v>
      </c>
      <c r="AB262" s="75" t="s">
        <v>672</v>
      </c>
      <c r="AC262" s="75">
        <v>0</v>
      </c>
      <c r="AD262" s="75">
        <v>0</v>
      </c>
      <c r="AE262" s="75">
        <f t="shared" si="428"/>
        <v>0</v>
      </c>
    </row>
    <row r="263" spans="1:31" x14ac:dyDescent="0.3">
      <c r="A263" s="283" t="s">
        <v>4</v>
      </c>
      <c r="B263" s="83">
        <f>COUNTIF($N$1:N262,2)+1</f>
        <v>49</v>
      </c>
      <c r="C263" s="75" t="e">
        <f>VLOOKUP(B263,#REF!,3)</f>
        <v>#REF!</v>
      </c>
      <c r="D263" s="193" t="e">
        <f>VLOOKUP(B263,#REF!,5)</f>
        <v>#REF!</v>
      </c>
      <c r="E263" s="193" t="str" cm="1">
        <f t="array" ref="E263">IFERROR(INDEX(Ref_경험치테이블_List,MATCH(F263,Ref_경험치테이블_직업경험치,1)+1,1),1) &amp; " (" &amp;
IFERROR(ROUND((F263-INDEX(Ref_경험치테이블_List,MATCH(F263,Ref_경험치테이블_직업경험치,1),2))/(INDEX(Ref_경험치테이블_List,MATCH(F263,Ref_경험치테이블_직업경험치,1)+1,2)-INDEX(Ref_경험치테이블_List,MATCH(F263,Ref_경험치테이블_직업경험치,1),2)),2)*100,0)
&amp;"%)"</f>
        <v>95 (56%)</v>
      </c>
      <c r="F263" s="181">
        <f t="shared" si="421"/>
        <v>227091445</v>
      </c>
      <c r="G263" s="165">
        <v>0</v>
      </c>
      <c r="H263" s="165">
        <v>0</v>
      </c>
      <c r="I263" s="213" t="str" cm="1">
        <f t="array" ref="I263">IFERROR(INDEX(Ref_경험치테이블_List,MATCH(J263,Ref_경험치테이블_일반경험치,1)+1,1),1)&amp;" ("&amp;
IFERROR(ROUND((J263-INDEX(Ref_경험치테이블_List,MATCH(J263,Ref_경험치테이블_일반경험치,1),3))/(INDEX(Ref_경험치테이블_List,MATCH(J263,Ref_경험치테이블_일반경험치,1)+1,3)-INDEX(Ref_경험치테이블_List,MATCH(J263,Ref_경험치테이블_일반경험치,1),3)),2)*100,0)
&amp;"%)"</f>
        <v>67 (16%)</v>
      </c>
      <c r="J263" s="214">
        <f t="shared" si="422"/>
        <v>9977000</v>
      </c>
      <c r="K263" s="223">
        <v>0</v>
      </c>
      <c r="M263" s="77" t="s">
        <v>10456</v>
      </c>
      <c r="N263" s="77">
        <v>46</v>
      </c>
      <c r="O263" s="150" t="str">
        <f t="shared" si="423"/>
        <v>장비템 특정 강화도 도달 횟수</v>
      </c>
      <c r="P263" s="138" t="str">
        <f t="shared" si="424"/>
        <v>level / count(1)</v>
      </c>
      <c r="Q263" s="77">
        <v>10037</v>
      </c>
      <c r="R263" s="157">
        <f t="shared" si="429"/>
        <v>0</v>
      </c>
      <c r="S263" s="149">
        <v>1</v>
      </c>
      <c r="T263" s="157" t="str">
        <f t="shared" si="425"/>
        <v>-</v>
      </c>
      <c r="U263" s="161" t="str">
        <f t="shared" si="426"/>
        <v>- / -</v>
      </c>
      <c r="V263" s="157">
        <f t="shared" si="430"/>
        <v>0</v>
      </c>
      <c r="W263" s="75" t="s">
        <v>4</v>
      </c>
      <c r="X263" s="157" t="s">
        <v>672</v>
      </c>
      <c r="Y263" s="157">
        <v>0</v>
      </c>
      <c r="Z263" s="157">
        <v>0</v>
      </c>
      <c r="AA263" s="157">
        <f t="shared" si="427"/>
        <v>0</v>
      </c>
      <c r="AB263" s="75" t="s">
        <v>672</v>
      </c>
      <c r="AC263" s="75">
        <v>0</v>
      </c>
      <c r="AD263" s="75">
        <v>0</v>
      </c>
      <c r="AE263" s="75">
        <f t="shared" si="428"/>
        <v>0</v>
      </c>
    </row>
    <row r="264" spans="1:31" x14ac:dyDescent="0.3">
      <c r="A264" s="283" t="s">
        <v>4</v>
      </c>
      <c r="B264" s="83">
        <f>COUNTIF($N$1:N263,2)+1</f>
        <v>49</v>
      </c>
      <c r="C264" s="75" t="e">
        <f>VLOOKUP(B264,#REF!,3)</f>
        <v>#REF!</v>
      </c>
      <c r="D264" s="193" t="e">
        <f>VLOOKUP(B264,#REF!,5)</f>
        <v>#REF!</v>
      </c>
      <c r="E264" s="193" t="str" cm="1">
        <f t="array" ref="E264">IFERROR(INDEX(Ref_경험치테이블_List,MATCH(F264,Ref_경험치테이블_직업경험치,1)+1,1),1) &amp; " (" &amp;
IFERROR(ROUND((F264-INDEX(Ref_경험치테이블_List,MATCH(F264,Ref_경험치테이블_직업경험치,1),2))/(INDEX(Ref_경험치테이블_List,MATCH(F264,Ref_경험치테이블_직업경험치,1)+1,2)-INDEX(Ref_경험치테이블_List,MATCH(F264,Ref_경험치테이블_직업경험치,1),2)),2)*100,0)
&amp;"%)"</f>
        <v>95 (56%)</v>
      </c>
      <c r="F264" s="181">
        <f t="shared" si="421"/>
        <v>227091445</v>
      </c>
      <c r="G264" s="165">
        <v>0</v>
      </c>
      <c r="H264" s="165">
        <v>0</v>
      </c>
      <c r="I264" s="213" t="str" cm="1">
        <f t="array" ref="I264">IFERROR(INDEX(Ref_경험치테이블_List,MATCH(J264,Ref_경험치테이블_일반경험치,1)+1,1),1)&amp;" ("&amp;
IFERROR(ROUND((J264-INDEX(Ref_경험치테이블_List,MATCH(J264,Ref_경험치테이블_일반경험치,1),3))/(INDEX(Ref_경험치테이블_List,MATCH(J264,Ref_경험치테이블_일반경험치,1)+1,3)-INDEX(Ref_경험치테이블_List,MATCH(J264,Ref_경험치테이블_일반경험치,1),3)),2)*100,0)
&amp;"%)"</f>
        <v>67 (16%)</v>
      </c>
      <c r="J264" s="214">
        <f t="shared" si="422"/>
        <v>9977000</v>
      </c>
      <c r="K264" s="223">
        <v>0</v>
      </c>
      <c r="M264" s="77" t="s">
        <v>10456</v>
      </c>
      <c r="N264" s="77">
        <v>46</v>
      </c>
      <c r="O264" s="150" t="str">
        <f t="shared" si="423"/>
        <v>장비템 특정 강화도 도달 횟수</v>
      </c>
      <c r="P264" s="138" t="str">
        <f t="shared" si="424"/>
        <v>level / count(1)</v>
      </c>
      <c r="Q264" s="77">
        <v>10038</v>
      </c>
      <c r="R264" s="157">
        <f t="shared" si="429"/>
        <v>0</v>
      </c>
      <c r="S264" s="149">
        <v>1</v>
      </c>
      <c r="T264" s="157" t="str">
        <f t="shared" si="425"/>
        <v>-</v>
      </c>
      <c r="U264" s="161" t="str">
        <f t="shared" si="426"/>
        <v>- / -</v>
      </c>
      <c r="V264" s="157">
        <f t="shared" si="430"/>
        <v>0</v>
      </c>
      <c r="W264" s="75" t="s">
        <v>4</v>
      </c>
      <c r="X264" s="157" t="s">
        <v>672</v>
      </c>
      <c r="Y264" s="157">
        <v>0</v>
      </c>
      <c r="Z264" s="157">
        <v>0</v>
      </c>
      <c r="AA264" s="157">
        <f t="shared" si="427"/>
        <v>0</v>
      </c>
      <c r="AB264" s="75" t="s">
        <v>672</v>
      </c>
      <c r="AC264" s="75">
        <v>0</v>
      </c>
      <c r="AD264" s="75">
        <v>0</v>
      </c>
      <c r="AE264" s="75">
        <f t="shared" si="428"/>
        <v>0</v>
      </c>
    </row>
    <row r="265" spans="1:31" x14ac:dyDescent="0.3">
      <c r="A265" s="283" t="s">
        <v>4</v>
      </c>
      <c r="B265" s="83">
        <f>COUNTIF($N$1:N264,2)+1</f>
        <v>49</v>
      </c>
      <c r="C265" s="75" t="e">
        <f>VLOOKUP(B265,#REF!,3)</f>
        <v>#REF!</v>
      </c>
      <c r="D265" s="193" t="e">
        <f>VLOOKUP(B265,#REF!,5)</f>
        <v>#REF!</v>
      </c>
      <c r="E265" s="193" t="str" cm="1">
        <f t="array" ref="E265">IFERROR(INDEX(Ref_경험치테이블_List,MATCH(F265,Ref_경험치테이블_직업경험치,1)+1,1),1) &amp; " (" &amp;
IFERROR(ROUND((F265-INDEX(Ref_경험치테이블_List,MATCH(F265,Ref_경험치테이블_직업경험치,1),2))/(INDEX(Ref_경험치테이블_List,MATCH(F265,Ref_경험치테이블_직업경험치,1)+1,2)-INDEX(Ref_경험치테이블_List,MATCH(F265,Ref_경험치테이블_직업경험치,1),2)),2)*100,0)
&amp;"%)"</f>
        <v>95 (56%)</v>
      </c>
      <c r="F265" s="181">
        <f t="shared" si="421"/>
        <v>227091445</v>
      </c>
      <c r="G265" s="165">
        <v>0</v>
      </c>
      <c r="H265" s="165">
        <v>0</v>
      </c>
      <c r="I265" s="213" t="str" cm="1">
        <f t="array" ref="I265">IFERROR(INDEX(Ref_경험치테이블_List,MATCH(J265,Ref_경험치테이블_일반경험치,1)+1,1),1)&amp;" ("&amp;
IFERROR(ROUND((J265-INDEX(Ref_경험치테이블_List,MATCH(J265,Ref_경험치테이블_일반경험치,1),3))/(INDEX(Ref_경험치테이블_List,MATCH(J265,Ref_경험치테이블_일반경험치,1)+1,3)-INDEX(Ref_경험치테이블_List,MATCH(J265,Ref_경험치테이블_일반경험치,1),3)),2)*100,0)
&amp;"%)"</f>
        <v>67 (16%)</v>
      </c>
      <c r="J265" s="214">
        <f t="shared" si="422"/>
        <v>9977000</v>
      </c>
      <c r="K265" s="223">
        <v>0</v>
      </c>
      <c r="M265" s="77" t="s">
        <v>10456</v>
      </c>
      <c r="N265" s="77">
        <v>46</v>
      </c>
      <c r="O265" s="150" t="str">
        <f t="shared" si="423"/>
        <v>장비템 특정 강화도 도달 횟수</v>
      </c>
      <c r="P265" s="138" t="str">
        <f t="shared" si="424"/>
        <v>level / count(1)</v>
      </c>
      <c r="Q265" s="77">
        <v>10039</v>
      </c>
      <c r="R265" s="157">
        <f t="shared" si="429"/>
        <v>0</v>
      </c>
      <c r="S265" s="149">
        <v>1</v>
      </c>
      <c r="T265" s="157" t="str">
        <f t="shared" si="425"/>
        <v>-</v>
      </c>
      <c r="U265" s="161" t="str">
        <f t="shared" si="426"/>
        <v>- / -</v>
      </c>
      <c r="V265" s="157">
        <f t="shared" si="430"/>
        <v>0</v>
      </c>
      <c r="W265" s="75" t="s">
        <v>4</v>
      </c>
      <c r="X265" s="157" t="s">
        <v>672</v>
      </c>
      <c r="Y265" s="157">
        <v>0</v>
      </c>
      <c r="Z265" s="157">
        <v>0</v>
      </c>
      <c r="AA265" s="157">
        <f t="shared" si="427"/>
        <v>0</v>
      </c>
      <c r="AB265" s="75" t="s">
        <v>672</v>
      </c>
      <c r="AC265" s="75">
        <v>0</v>
      </c>
      <c r="AD265" s="75">
        <v>0</v>
      </c>
      <c r="AE265" s="75">
        <f t="shared" si="428"/>
        <v>0</v>
      </c>
    </row>
    <row r="266" spans="1:31" x14ac:dyDescent="0.3">
      <c r="A266" s="283" t="s">
        <v>4</v>
      </c>
      <c r="B266" s="83">
        <f>COUNTIF($N$1:N265,2)+1</f>
        <v>49</v>
      </c>
      <c r="C266" s="75" t="e">
        <f>VLOOKUP(B266,#REF!,3)</f>
        <v>#REF!</v>
      </c>
      <c r="D266" s="193" t="e">
        <f>VLOOKUP(B266,#REF!,5)</f>
        <v>#REF!</v>
      </c>
      <c r="E266" s="193" t="str" cm="1">
        <f t="array" ref="E266">IFERROR(INDEX(Ref_경험치테이블_List,MATCH(F266,Ref_경험치테이블_직업경험치,1)+1,1),1) &amp; " (" &amp;
IFERROR(ROUND((F266-INDEX(Ref_경험치테이블_List,MATCH(F266,Ref_경험치테이블_직업경험치,1),2))/(INDEX(Ref_경험치테이블_List,MATCH(F266,Ref_경험치테이블_직업경험치,1)+1,2)-INDEX(Ref_경험치테이블_List,MATCH(F266,Ref_경험치테이블_직업경험치,1),2)),2)*100,0)
&amp;"%)"</f>
        <v>95 (56%)</v>
      </c>
      <c r="F266" s="181">
        <f t="shared" si="421"/>
        <v>227091445</v>
      </c>
      <c r="G266" s="165">
        <v>0</v>
      </c>
      <c r="H266" s="165">
        <v>0</v>
      </c>
      <c r="I266" s="213" t="str" cm="1">
        <f t="array" ref="I266">IFERROR(INDEX(Ref_경험치테이블_List,MATCH(J266,Ref_경험치테이블_일반경험치,1)+1,1),1)&amp;" ("&amp;
IFERROR(ROUND((J266-INDEX(Ref_경험치테이블_List,MATCH(J266,Ref_경험치테이블_일반경험치,1),3))/(INDEX(Ref_경험치테이블_List,MATCH(J266,Ref_경험치테이블_일반경험치,1)+1,3)-INDEX(Ref_경험치테이블_List,MATCH(J266,Ref_경험치테이블_일반경험치,1),3)),2)*100,0)
&amp;"%)"</f>
        <v>67 (16%)</v>
      </c>
      <c r="J266" s="214">
        <f t="shared" si="422"/>
        <v>9977000</v>
      </c>
      <c r="K266" s="223">
        <v>0</v>
      </c>
      <c r="M266" s="77" t="s">
        <v>10456</v>
      </c>
      <c r="N266" s="77">
        <v>46</v>
      </c>
      <c r="O266" s="150" t="str">
        <f t="shared" si="423"/>
        <v>장비템 특정 강화도 도달 횟수</v>
      </c>
      <c r="P266" s="138" t="str">
        <f t="shared" si="424"/>
        <v>level / count(1)</v>
      </c>
      <c r="Q266" s="77">
        <v>10040</v>
      </c>
      <c r="R266" s="157">
        <f t="shared" si="429"/>
        <v>0</v>
      </c>
      <c r="S266" s="149">
        <v>1</v>
      </c>
      <c r="T266" s="157" t="str">
        <f t="shared" si="425"/>
        <v>-</v>
      </c>
      <c r="U266" s="161" t="str">
        <f t="shared" si="426"/>
        <v>- / -</v>
      </c>
      <c r="V266" s="157">
        <f t="shared" si="430"/>
        <v>0</v>
      </c>
      <c r="W266" s="75" t="s">
        <v>4</v>
      </c>
      <c r="X266" s="157" t="s">
        <v>672</v>
      </c>
      <c r="Y266" s="157">
        <v>0</v>
      </c>
      <c r="Z266" s="157">
        <v>0</v>
      </c>
      <c r="AA266" s="157">
        <f t="shared" si="427"/>
        <v>0</v>
      </c>
      <c r="AB266" s="75" t="s">
        <v>672</v>
      </c>
      <c r="AC266" s="75">
        <v>0</v>
      </c>
      <c r="AD266" s="75">
        <v>0</v>
      </c>
      <c r="AE266" s="75">
        <f t="shared" si="428"/>
        <v>0</v>
      </c>
    </row>
    <row r="267" spans="1:31" x14ac:dyDescent="0.3">
      <c r="A267" s="283" t="s">
        <v>4</v>
      </c>
      <c r="B267" s="83">
        <f>COUNTIF($N$1:N266,2)+1</f>
        <v>49</v>
      </c>
      <c r="C267" s="75" t="e">
        <f>VLOOKUP(B267,#REF!,3)</f>
        <v>#REF!</v>
      </c>
      <c r="D267" s="193" t="e">
        <f>VLOOKUP(B267,#REF!,5)</f>
        <v>#REF!</v>
      </c>
      <c r="E267" s="193" t="str" cm="1">
        <f t="array" ref="E267">IFERROR(INDEX(Ref_경험치테이블_List,MATCH(F267,Ref_경험치테이블_직업경험치,1)+1,1),1) &amp; " (" &amp;
IFERROR(ROUND((F267-INDEX(Ref_경험치테이블_List,MATCH(F267,Ref_경험치테이블_직업경험치,1),2))/(INDEX(Ref_경험치테이블_List,MATCH(F267,Ref_경험치테이블_직업경험치,1)+1,2)-INDEX(Ref_경험치테이블_List,MATCH(F267,Ref_경험치테이블_직업경험치,1),2)),2)*100,0)
&amp;"%)"</f>
        <v>95 (56%)</v>
      </c>
      <c r="F267" s="181">
        <f t="shared" si="421"/>
        <v>227091445</v>
      </c>
      <c r="G267" s="165">
        <v>0</v>
      </c>
      <c r="H267" s="165">
        <v>0</v>
      </c>
      <c r="I267" s="213" t="str" cm="1">
        <f t="array" ref="I267">IFERROR(INDEX(Ref_경험치테이블_List,MATCH(J267,Ref_경험치테이블_일반경험치,1)+1,1),1)&amp;" ("&amp;
IFERROR(ROUND((J267-INDEX(Ref_경험치테이블_List,MATCH(J267,Ref_경험치테이블_일반경험치,1),3))/(INDEX(Ref_경험치테이블_List,MATCH(J267,Ref_경험치테이블_일반경험치,1)+1,3)-INDEX(Ref_경험치테이블_List,MATCH(J267,Ref_경험치테이블_일반경험치,1),3)),2)*100,0)
&amp;"%)"</f>
        <v>67 (16%)</v>
      </c>
      <c r="J267" s="214">
        <f t="shared" si="422"/>
        <v>9977000</v>
      </c>
      <c r="K267" s="223">
        <v>0</v>
      </c>
      <c r="M267" s="77" t="s">
        <v>10456</v>
      </c>
      <c r="N267" s="77">
        <v>46</v>
      </c>
      <c r="O267" s="150" t="str">
        <f t="shared" si="423"/>
        <v>장비템 특정 강화도 도달 횟수</v>
      </c>
      <c r="P267" s="138" t="str">
        <f t="shared" si="424"/>
        <v>level / count(1)</v>
      </c>
      <c r="Q267" s="77">
        <v>10041</v>
      </c>
      <c r="R267" s="157">
        <f t="shared" si="429"/>
        <v>0</v>
      </c>
      <c r="S267" s="149">
        <v>1</v>
      </c>
      <c r="T267" s="157" t="str">
        <f t="shared" si="425"/>
        <v>-</v>
      </c>
      <c r="U267" s="161" t="str">
        <f t="shared" si="426"/>
        <v>- / -</v>
      </c>
      <c r="V267" s="157">
        <f t="shared" si="430"/>
        <v>0</v>
      </c>
      <c r="W267" s="75" t="s">
        <v>4</v>
      </c>
      <c r="X267" s="157" t="s">
        <v>672</v>
      </c>
      <c r="Y267" s="157">
        <v>0</v>
      </c>
      <c r="Z267" s="157">
        <v>0</v>
      </c>
      <c r="AA267" s="157">
        <f t="shared" si="427"/>
        <v>0</v>
      </c>
      <c r="AB267" s="75" t="s">
        <v>672</v>
      </c>
      <c r="AC267" s="75">
        <v>0</v>
      </c>
      <c r="AD267" s="75">
        <v>0</v>
      </c>
      <c r="AE267" s="75">
        <f t="shared" si="428"/>
        <v>0</v>
      </c>
    </row>
    <row r="268" spans="1:31" x14ac:dyDescent="0.3">
      <c r="A268" s="283" t="s">
        <v>4</v>
      </c>
      <c r="B268" s="83">
        <f>COUNTIF($N$1:N267,2)+1</f>
        <v>49</v>
      </c>
      <c r="C268" s="75" t="e">
        <f>VLOOKUP(B268,#REF!,3)</f>
        <v>#REF!</v>
      </c>
      <c r="D268" s="193" t="e">
        <f>VLOOKUP(B268,#REF!,5)</f>
        <v>#REF!</v>
      </c>
      <c r="E268" s="193" t="str" cm="1">
        <f t="array" ref="E268">IFERROR(INDEX(Ref_경험치테이블_List,MATCH(F268,Ref_경험치테이블_직업경험치,1)+1,1),1) &amp; " (" &amp;
IFERROR(ROUND((F268-INDEX(Ref_경험치테이블_List,MATCH(F268,Ref_경험치테이블_직업경험치,1),2))/(INDEX(Ref_경험치테이블_List,MATCH(F268,Ref_경험치테이블_직업경험치,1)+1,2)-INDEX(Ref_경험치테이블_List,MATCH(F268,Ref_경험치테이블_직업경험치,1),2)),2)*100,0)
&amp;"%)"</f>
        <v>95 (56%)</v>
      </c>
      <c r="F268" s="181">
        <f t="shared" si="421"/>
        <v>227091445</v>
      </c>
      <c r="G268" s="165">
        <v>0</v>
      </c>
      <c r="H268" s="165">
        <v>0</v>
      </c>
      <c r="I268" s="213" t="str" cm="1">
        <f t="array" ref="I268">IFERROR(INDEX(Ref_경험치테이블_List,MATCH(J268,Ref_경험치테이블_일반경험치,1)+1,1),1)&amp;" ("&amp;
IFERROR(ROUND((J268-INDEX(Ref_경험치테이블_List,MATCH(J268,Ref_경험치테이블_일반경험치,1),3))/(INDEX(Ref_경험치테이블_List,MATCH(J268,Ref_경험치테이블_일반경험치,1)+1,3)-INDEX(Ref_경험치테이블_List,MATCH(J268,Ref_경험치테이블_일반경험치,1),3)),2)*100,0)
&amp;"%)"</f>
        <v>67 (16%)</v>
      </c>
      <c r="J268" s="214">
        <f t="shared" si="422"/>
        <v>9977000</v>
      </c>
      <c r="K268" s="223">
        <v>0</v>
      </c>
      <c r="M268" s="77" t="s">
        <v>10456</v>
      </c>
      <c r="N268" s="77">
        <v>46</v>
      </c>
      <c r="O268" s="150" t="str">
        <f t="shared" si="423"/>
        <v>장비템 특정 강화도 도달 횟수</v>
      </c>
      <c r="P268" s="138" t="str">
        <f t="shared" si="424"/>
        <v>level / count(1)</v>
      </c>
      <c r="Q268" s="77">
        <v>10042</v>
      </c>
      <c r="R268" s="157">
        <f t="shared" si="429"/>
        <v>0</v>
      </c>
      <c r="S268" s="149">
        <v>1</v>
      </c>
      <c r="T268" s="157" t="str">
        <f t="shared" si="425"/>
        <v>-</v>
      </c>
      <c r="U268" s="161" t="str">
        <f t="shared" si="426"/>
        <v>- / -</v>
      </c>
      <c r="V268" s="157">
        <f t="shared" si="430"/>
        <v>0</v>
      </c>
      <c r="W268" s="75" t="s">
        <v>4</v>
      </c>
      <c r="X268" s="157" t="s">
        <v>672</v>
      </c>
      <c r="Y268" s="157">
        <v>0</v>
      </c>
      <c r="Z268" s="157">
        <v>0</v>
      </c>
      <c r="AA268" s="157">
        <f t="shared" si="427"/>
        <v>0</v>
      </c>
      <c r="AB268" s="75" t="s">
        <v>672</v>
      </c>
      <c r="AC268" s="75">
        <v>0</v>
      </c>
      <c r="AD268" s="75">
        <v>0</v>
      </c>
      <c r="AE268" s="75">
        <f t="shared" si="428"/>
        <v>0</v>
      </c>
    </row>
    <row r="269" spans="1:31" x14ac:dyDescent="0.3">
      <c r="A269" s="283" t="s">
        <v>4</v>
      </c>
      <c r="B269" s="83">
        <f>COUNTIF($N$1:N268,2)+1</f>
        <v>49</v>
      </c>
      <c r="C269" s="75" t="e">
        <f>VLOOKUP(B269,#REF!,3)</f>
        <v>#REF!</v>
      </c>
      <c r="D269" s="193" t="e">
        <f>VLOOKUP(B269,#REF!,5)</f>
        <v>#REF!</v>
      </c>
      <c r="E269" s="193" t="str" cm="1">
        <f t="array" ref="E269">IFERROR(INDEX(Ref_경험치테이블_List,MATCH(F269,Ref_경험치테이블_직업경험치,1)+1,1),1) &amp; " (" &amp;
IFERROR(ROUND((F269-INDEX(Ref_경험치테이블_List,MATCH(F269,Ref_경험치테이블_직업경험치,1),2))/(INDEX(Ref_경험치테이블_List,MATCH(F269,Ref_경험치테이블_직업경험치,1)+1,2)-INDEX(Ref_경험치테이블_List,MATCH(F269,Ref_경험치테이블_직업경험치,1),2)),2)*100,0)
&amp;"%)"</f>
        <v>95 (56%)</v>
      </c>
      <c r="F269" s="181">
        <f t="shared" si="421"/>
        <v>227091445</v>
      </c>
      <c r="G269" s="165">
        <v>0</v>
      </c>
      <c r="H269" s="165">
        <v>0</v>
      </c>
      <c r="I269" s="213" t="str" cm="1">
        <f t="array" ref="I269">IFERROR(INDEX(Ref_경험치테이블_List,MATCH(J269,Ref_경험치테이블_일반경험치,1)+1,1),1)&amp;" ("&amp;
IFERROR(ROUND((J269-INDEX(Ref_경험치테이블_List,MATCH(J269,Ref_경험치테이블_일반경험치,1),3))/(INDEX(Ref_경험치테이블_List,MATCH(J269,Ref_경험치테이블_일반경험치,1)+1,3)-INDEX(Ref_경험치테이블_List,MATCH(J269,Ref_경험치테이블_일반경험치,1),3)),2)*100,0)
&amp;"%)"</f>
        <v>67 (16%)</v>
      </c>
      <c r="J269" s="214">
        <f t="shared" si="422"/>
        <v>9977000</v>
      </c>
      <c r="K269" s="223">
        <v>0</v>
      </c>
      <c r="M269" s="77" t="s">
        <v>10456</v>
      </c>
      <c r="N269" s="77">
        <v>46</v>
      </c>
      <c r="O269" s="150" t="str">
        <f t="shared" si="423"/>
        <v>장비템 특정 강화도 도달 횟수</v>
      </c>
      <c r="P269" s="138" t="str">
        <f t="shared" si="424"/>
        <v>level / count(1)</v>
      </c>
      <c r="Q269" s="77">
        <v>10043</v>
      </c>
      <c r="R269" s="157">
        <f t="shared" si="429"/>
        <v>0</v>
      </c>
      <c r="S269" s="149">
        <v>1</v>
      </c>
      <c r="T269" s="157" t="str">
        <f t="shared" si="425"/>
        <v>-</v>
      </c>
      <c r="U269" s="161" t="str">
        <f t="shared" si="426"/>
        <v>- / -</v>
      </c>
      <c r="V269" s="157">
        <f t="shared" si="430"/>
        <v>0</v>
      </c>
      <c r="W269" s="75" t="s">
        <v>4</v>
      </c>
      <c r="X269" s="157" t="s">
        <v>672</v>
      </c>
      <c r="Y269" s="157">
        <v>0</v>
      </c>
      <c r="Z269" s="157">
        <v>0</v>
      </c>
      <c r="AA269" s="157">
        <f t="shared" si="427"/>
        <v>0</v>
      </c>
      <c r="AB269" s="75" t="s">
        <v>672</v>
      </c>
      <c r="AC269" s="75">
        <v>0</v>
      </c>
      <c r="AD269" s="75">
        <v>0</v>
      </c>
      <c r="AE269" s="75">
        <f t="shared" si="428"/>
        <v>0</v>
      </c>
    </row>
    <row r="270" spans="1:31" x14ac:dyDescent="0.3">
      <c r="A270" s="283" t="s">
        <v>4</v>
      </c>
      <c r="B270" s="83">
        <f>COUNTIF($N$1:N269,2)+1</f>
        <v>49</v>
      </c>
      <c r="C270" s="75" t="e">
        <f>VLOOKUP(B270,#REF!,3)</f>
        <v>#REF!</v>
      </c>
      <c r="D270" s="193" t="e">
        <f>VLOOKUP(B270,#REF!,5)</f>
        <v>#REF!</v>
      </c>
      <c r="E270" s="193" t="str" cm="1">
        <f t="array" ref="E270">IFERROR(INDEX(Ref_경험치테이블_List,MATCH(F270,Ref_경험치테이블_직업경험치,1)+1,1),1) &amp; " (" &amp;
IFERROR(ROUND((F270-INDEX(Ref_경험치테이블_List,MATCH(F270,Ref_경험치테이블_직업경험치,1),2))/(INDEX(Ref_경험치테이블_List,MATCH(F270,Ref_경험치테이블_직업경험치,1)+1,2)-INDEX(Ref_경험치테이블_List,MATCH(F270,Ref_경험치테이블_직업경험치,1),2)),2)*100,0)
&amp;"%)"</f>
        <v>95 (56%)</v>
      </c>
      <c r="F270" s="181">
        <f t="shared" si="421"/>
        <v>227091445</v>
      </c>
      <c r="G270" s="165">
        <v>0</v>
      </c>
      <c r="H270" s="165">
        <v>0</v>
      </c>
      <c r="I270" s="213" t="str" cm="1">
        <f t="array" ref="I270">IFERROR(INDEX(Ref_경험치테이블_List,MATCH(J270,Ref_경험치테이블_일반경험치,1)+1,1),1)&amp;" ("&amp;
IFERROR(ROUND((J270-INDEX(Ref_경험치테이블_List,MATCH(J270,Ref_경험치테이블_일반경험치,1),3))/(INDEX(Ref_경험치테이블_List,MATCH(J270,Ref_경험치테이블_일반경험치,1)+1,3)-INDEX(Ref_경험치테이블_List,MATCH(J270,Ref_경험치테이블_일반경험치,1),3)),2)*100,0)
&amp;"%)"</f>
        <v>67 (16%)</v>
      </c>
      <c r="J270" s="214">
        <f t="shared" si="422"/>
        <v>9977000</v>
      </c>
      <c r="K270" s="223">
        <v>0</v>
      </c>
      <c r="M270" s="77" t="s">
        <v>10456</v>
      </c>
      <c r="N270" s="77">
        <v>46</v>
      </c>
      <c r="O270" s="150" t="str">
        <f t="shared" si="423"/>
        <v>장비템 특정 강화도 도달 횟수</v>
      </c>
      <c r="P270" s="138" t="str">
        <f t="shared" si="424"/>
        <v>level / count(1)</v>
      </c>
      <c r="Q270" s="77">
        <v>10044</v>
      </c>
      <c r="R270" s="157">
        <f t="shared" si="429"/>
        <v>0</v>
      </c>
      <c r="S270" s="149">
        <v>1</v>
      </c>
      <c r="T270" s="157" t="str">
        <f t="shared" si="425"/>
        <v>-</v>
      </c>
      <c r="U270" s="161" t="str">
        <f t="shared" si="426"/>
        <v>- / -</v>
      </c>
      <c r="V270" s="157">
        <f t="shared" si="430"/>
        <v>0</v>
      </c>
      <c r="W270" s="75" t="s">
        <v>4</v>
      </c>
      <c r="X270" s="157" t="s">
        <v>672</v>
      </c>
      <c r="Y270" s="157">
        <v>0</v>
      </c>
      <c r="Z270" s="157">
        <v>0</v>
      </c>
      <c r="AA270" s="157">
        <f t="shared" si="427"/>
        <v>0</v>
      </c>
      <c r="AB270" s="75" t="s">
        <v>672</v>
      </c>
      <c r="AC270" s="75">
        <v>0</v>
      </c>
      <c r="AD270" s="75">
        <v>0</v>
      </c>
      <c r="AE270" s="75">
        <f t="shared" si="428"/>
        <v>0</v>
      </c>
    </row>
    <row r="271" spans="1:31" x14ac:dyDescent="0.3">
      <c r="A271" s="283" t="s">
        <v>4</v>
      </c>
      <c r="B271" s="83">
        <f>COUNTIF($N$1:N270,2)+1</f>
        <v>49</v>
      </c>
      <c r="C271" s="75" t="e">
        <f>VLOOKUP(B271,#REF!,3)</f>
        <v>#REF!</v>
      </c>
      <c r="D271" s="193" t="e">
        <f>VLOOKUP(B271,#REF!,5)</f>
        <v>#REF!</v>
      </c>
      <c r="E271" s="193" t="str" cm="1">
        <f t="array" ref="E271">IFERROR(INDEX(Ref_경험치테이블_List,MATCH(F271,Ref_경험치테이블_직업경험치,1)+1,1),1) &amp; " (" &amp;
IFERROR(ROUND((F271-INDEX(Ref_경험치테이블_List,MATCH(F271,Ref_경험치테이블_직업경험치,1),2))/(INDEX(Ref_경험치테이블_List,MATCH(F271,Ref_경험치테이블_직업경험치,1)+1,2)-INDEX(Ref_경험치테이블_List,MATCH(F271,Ref_경험치테이블_직업경험치,1),2)),2)*100,0)
&amp;"%)"</f>
        <v>95 (56%)</v>
      </c>
      <c r="F271" s="181">
        <f t="shared" si="421"/>
        <v>227091445</v>
      </c>
      <c r="G271" s="165">
        <v>0</v>
      </c>
      <c r="H271" s="165">
        <v>0</v>
      </c>
      <c r="I271" s="213" t="str" cm="1">
        <f t="array" ref="I271">IFERROR(INDEX(Ref_경험치테이블_List,MATCH(J271,Ref_경험치테이블_일반경험치,1)+1,1),1)&amp;" ("&amp;
IFERROR(ROUND((J271-INDEX(Ref_경험치테이블_List,MATCH(J271,Ref_경험치테이블_일반경험치,1),3))/(INDEX(Ref_경험치테이블_List,MATCH(J271,Ref_경험치테이블_일반경험치,1)+1,3)-INDEX(Ref_경험치테이블_List,MATCH(J271,Ref_경험치테이블_일반경험치,1),3)),2)*100,0)
&amp;"%)"</f>
        <v>67 (16%)</v>
      </c>
      <c r="J271" s="214">
        <f t="shared" si="422"/>
        <v>9977000</v>
      </c>
      <c r="K271" s="223">
        <v>0</v>
      </c>
      <c r="M271" s="77" t="s">
        <v>10456</v>
      </c>
      <c r="N271" s="77">
        <v>46</v>
      </c>
      <c r="O271" s="150" t="str">
        <f t="shared" si="423"/>
        <v>장비템 특정 강화도 도달 횟수</v>
      </c>
      <c r="P271" s="138" t="str">
        <f t="shared" si="424"/>
        <v>level / count(1)</v>
      </c>
      <c r="Q271" s="77">
        <v>10045</v>
      </c>
      <c r="R271" s="157">
        <f t="shared" si="429"/>
        <v>0</v>
      </c>
      <c r="S271" s="149">
        <v>1</v>
      </c>
      <c r="T271" s="157" t="str">
        <f t="shared" si="425"/>
        <v>-</v>
      </c>
      <c r="U271" s="161" t="str">
        <f t="shared" si="426"/>
        <v>- / -</v>
      </c>
      <c r="V271" s="157">
        <f t="shared" si="430"/>
        <v>0</v>
      </c>
      <c r="W271" s="75" t="s">
        <v>4</v>
      </c>
      <c r="X271" s="157" t="s">
        <v>672</v>
      </c>
      <c r="Y271" s="157">
        <v>0</v>
      </c>
      <c r="Z271" s="157">
        <v>0</v>
      </c>
      <c r="AA271" s="157">
        <f t="shared" si="427"/>
        <v>0</v>
      </c>
      <c r="AB271" s="75" t="s">
        <v>672</v>
      </c>
      <c r="AC271" s="75">
        <v>0</v>
      </c>
      <c r="AD271" s="75">
        <v>0</v>
      </c>
      <c r="AE271" s="75">
        <f t="shared" si="428"/>
        <v>0</v>
      </c>
    </row>
    <row r="272" spans="1:31" x14ac:dyDescent="0.3">
      <c r="A272" s="283" t="s">
        <v>4</v>
      </c>
      <c r="B272" s="83">
        <f>COUNTIF($N$1:N271,2)+1</f>
        <v>49</v>
      </c>
      <c r="C272" s="75" t="e">
        <f>VLOOKUP(B272,#REF!,3)</f>
        <v>#REF!</v>
      </c>
      <c r="D272" s="193" t="e">
        <f>VLOOKUP(B272,#REF!,5)</f>
        <v>#REF!</v>
      </c>
      <c r="E272" s="193" t="str" cm="1">
        <f t="array" ref="E272">IFERROR(INDEX(Ref_경험치테이블_List,MATCH(F272,Ref_경험치테이블_직업경험치,1)+1,1),1) &amp; " (" &amp;
IFERROR(ROUND((F272-INDEX(Ref_경험치테이블_List,MATCH(F272,Ref_경험치테이블_직업경험치,1),2))/(INDEX(Ref_경험치테이블_List,MATCH(F272,Ref_경험치테이블_직업경험치,1)+1,2)-INDEX(Ref_경험치테이블_List,MATCH(F272,Ref_경험치테이블_직업경험치,1),2)),2)*100,0)
&amp;"%)"</f>
        <v>95 (56%)</v>
      </c>
      <c r="F272" s="181">
        <f t="shared" si="421"/>
        <v>227091445</v>
      </c>
      <c r="G272" s="165">
        <v>0</v>
      </c>
      <c r="H272" s="165">
        <v>0</v>
      </c>
      <c r="I272" s="213" t="str" cm="1">
        <f t="array" ref="I272">IFERROR(INDEX(Ref_경험치테이블_List,MATCH(J272,Ref_경험치테이블_일반경험치,1)+1,1),1)&amp;" ("&amp;
IFERROR(ROUND((J272-INDEX(Ref_경험치테이블_List,MATCH(J272,Ref_경험치테이블_일반경험치,1),3))/(INDEX(Ref_경험치테이블_List,MATCH(J272,Ref_경험치테이블_일반경험치,1)+1,3)-INDEX(Ref_경험치테이블_List,MATCH(J272,Ref_경험치테이블_일반경험치,1),3)),2)*100,0)
&amp;"%)"</f>
        <v>67 (16%)</v>
      </c>
      <c r="J272" s="214">
        <f t="shared" si="422"/>
        <v>9977000</v>
      </c>
      <c r="K272" s="223">
        <v>0</v>
      </c>
      <c r="M272" s="77" t="s">
        <v>10456</v>
      </c>
      <c r="N272" s="77">
        <v>46</v>
      </c>
      <c r="O272" s="150" t="str">
        <f t="shared" si="423"/>
        <v>장비템 특정 강화도 도달 횟수</v>
      </c>
      <c r="P272" s="138" t="str">
        <f t="shared" si="424"/>
        <v>level / count(1)</v>
      </c>
      <c r="Q272" s="77">
        <v>10046</v>
      </c>
      <c r="R272" s="157">
        <f t="shared" si="429"/>
        <v>0</v>
      </c>
      <c r="S272" s="149">
        <v>1</v>
      </c>
      <c r="T272" s="157" t="str">
        <f t="shared" si="425"/>
        <v>-</v>
      </c>
      <c r="U272" s="161" t="str">
        <f t="shared" si="426"/>
        <v>- / -</v>
      </c>
      <c r="V272" s="157">
        <f t="shared" si="430"/>
        <v>0</v>
      </c>
      <c r="W272" s="75" t="s">
        <v>4</v>
      </c>
      <c r="X272" s="157" t="s">
        <v>672</v>
      </c>
      <c r="Y272" s="157">
        <v>0</v>
      </c>
      <c r="Z272" s="157">
        <v>0</v>
      </c>
      <c r="AA272" s="157">
        <f t="shared" si="427"/>
        <v>0</v>
      </c>
      <c r="AB272" s="75" t="s">
        <v>672</v>
      </c>
      <c r="AC272" s="75">
        <v>0</v>
      </c>
      <c r="AD272" s="75">
        <v>0</v>
      </c>
      <c r="AE272" s="75">
        <f t="shared" si="428"/>
        <v>0</v>
      </c>
    </row>
    <row r="273" spans="1:31" x14ac:dyDescent="0.3">
      <c r="A273" s="283" t="s">
        <v>4</v>
      </c>
      <c r="B273" s="83">
        <f>COUNTIF($N$1:N272,2)+1</f>
        <v>49</v>
      </c>
      <c r="C273" s="75" t="e">
        <f>VLOOKUP(B273,#REF!,3)</f>
        <v>#REF!</v>
      </c>
      <c r="D273" s="193" t="e">
        <f>VLOOKUP(B273,#REF!,5)</f>
        <v>#REF!</v>
      </c>
      <c r="E273" s="193" t="str" cm="1">
        <f t="array" ref="E273">IFERROR(INDEX(Ref_경험치테이블_List,MATCH(F273,Ref_경험치테이블_직업경험치,1)+1,1),1) &amp; " (" &amp;
IFERROR(ROUND((F273-INDEX(Ref_경험치테이블_List,MATCH(F273,Ref_경험치테이블_직업경험치,1),2))/(INDEX(Ref_경험치테이블_List,MATCH(F273,Ref_경험치테이블_직업경험치,1)+1,2)-INDEX(Ref_경험치테이블_List,MATCH(F273,Ref_경험치테이블_직업경험치,1),2)),2)*100,0)
&amp;"%)"</f>
        <v>95 (56%)</v>
      </c>
      <c r="F273" s="181">
        <f t="shared" si="421"/>
        <v>227091445</v>
      </c>
      <c r="G273" s="165">
        <v>0</v>
      </c>
      <c r="H273" s="165">
        <v>0</v>
      </c>
      <c r="I273" s="213" t="str" cm="1">
        <f t="array" ref="I273">IFERROR(INDEX(Ref_경험치테이블_List,MATCH(J273,Ref_경험치테이블_일반경험치,1)+1,1),1)&amp;" ("&amp;
IFERROR(ROUND((J273-INDEX(Ref_경험치테이블_List,MATCH(J273,Ref_경험치테이블_일반경험치,1),3))/(INDEX(Ref_경험치테이블_List,MATCH(J273,Ref_경험치테이블_일반경험치,1)+1,3)-INDEX(Ref_경험치테이블_List,MATCH(J273,Ref_경험치테이블_일반경험치,1),3)),2)*100,0)
&amp;"%)"</f>
        <v>67 (16%)</v>
      </c>
      <c r="J273" s="214">
        <f t="shared" si="422"/>
        <v>9977000</v>
      </c>
      <c r="K273" s="223">
        <v>0</v>
      </c>
      <c r="M273" s="77" t="s">
        <v>10456</v>
      </c>
      <c r="N273" s="77">
        <v>46</v>
      </c>
      <c r="O273" s="150" t="str">
        <f t="shared" si="423"/>
        <v>장비템 특정 강화도 도달 횟수</v>
      </c>
      <c r="P273" s="138" t="str">
        <f t="shared" si="424"/>
        <v>level / count(1)</v>
      </c>
      <c r="Q273" s="77">
        <v>10047</v>
      </c>
      <c r="R273" s="157">
        <f t="shared" si="429"/>
        <v>0</v>
      </c>
      <c r="S273" s="149">
        <v>1</v>
      </c>
      <c r="T273" s="157" t="str">
        <f t="shared" si="425"/>
        <v>-</v>
      </c>
      <c r="U273" s="161" t="str">
        <f t="shared" si="426"/>
        <v>- / -</v>
      </c>
      <c r="V273" s="157">
        <f t="shared" si="430"/>
        <v>0</v>
      </c>
      <c r="W273" s="75" t="s">
        <v>4</v>
      </c>
      <c r="X273" s="157" t="s">
        <v>672</v>
      </c>
      <c r="Y273" s="157">
        <v>0</v>
      </c>
      <c r="Z273" s="157">
        <v>0</v>
      </c>
      <c r="AA273" s="157">
        <f t="shared" si="427"/>
        <v>0</v>
      </c>
      <c r="AB273" s="75" t="s">
        <v>672</v>
      </c>
      <c r="AC273" s="75">
        <v>0</v>
      </c>
      <c r="AD273" s="75">
        <v>0</v>
      </c>
      <c r="AE273" s="75">
        <f t="shared" si="428"/>
        <v>0</v>
      </c>
    </row>
    <row r="274" spans="1:31" x14ac:dyDescent="0.3">
      <c r="A274" s="283" t="s">
        <v>4</v>
      </c>
      <c r="B274" s="83">
        <f>COUNTIF($N$1:N273,2)+1</f>
        <v>49</v>
      </c>
      <c r="C274" s="75" t="e">
        <f>VLOOKUP(B274,#REF!,3)</f>
        <v>#REF!</v>
      </c>
      <c r="D274" s="193" t="e">
        <f>VLOOKUP(B274,#REF!,5)</f>
        <v>#REF!</v>
      </c>
      <c r="E274" s="193" t="str" cm="1">
        <f t="array" ref="E274">IFERROR(INDEX(Ref_경험치테이블_List,MATCH(F274,Ref_경험치테이블_직업경험치,1)+1,1),1) &amp; " (" &amp;
IFERROR(ROUND((F274-INDEX(Ref_경험치테이블_List,MATCH(F274,Ref_경험치테이블_직업경험치,1),2))/(INDEX(Ref_경험치테이블_List,MATCH(F274,Ref_경험치테이블_직업경험치,1)+1,2)-INDEX(Ref_경험치테이블_List,MATCH(F274,Ref_경험치테이블_직업경험치,1),2)),2)*100,0)
&amp;"%)"</f>
        <v>95 (56%)</v>
      </c>
      <c r="F274" s="181">
        <f t="shared" si="421"/>
        <v>227091445</v>
      </c>
      <c r="G274" s="165">
        <v>0</v>
      </c>
      <c r="H274" s="165">
        <v>0</v>
      </c>
      <c r="I274" s="213" t="str" cm="1">
        <f t="array" ref="I274">IFERROR(INDEX(Ref_경험치테이블_List,MATCH(J274,Ref_경험치테이블_일반경험치,1)+1,1),1)&amp;" ("&amp;
IFERROR(ROUND((J274-INDEX(Ref_경험치테이블_List,MATCH(J274,Ref_경험치테이블_일반경험치,1),3))/(INDEX(Ref_경험치테이블_List,MATCH(J274,Ref_경험치테이블_일반경험치,1)+1,3)-INDEX(Ref_경험치테이블_List,MATCH(J274,Ref_경험치테이블_일반경험치,1),3)),2)*100,0)
&amp;"%)"</f>
        <v>67 (16%)</v>
      </c>
      <c r="J274" s="214">
        <f t="shared" si="422"/>
        <v>9977000</v>
      </c>
      <c r="K274" s="223">
        <v>0</v>
      </c>
      <c r="M274" s="77" t="s">
        <v>10456</v>
      </c>
      <c r="N274" s="77">
        <v>46</v>
      </c>
      <c r="O274" s="150" t="str">
        <f t="shared" si="423"/>
        <v>장비템 특정 강화도 도달 횟수</v>
      </c>
      <c r="P274" s="138" t="str">
        <f t="shared" si="424"/>
        <v>level / count(1)</v>
      </c>
      <c r="Q274" s="77">
        <v>10048</v>
      </c>
      <c r="R274" s="157">
        <f t="shared" si="429"/>
        <v>0</v>
      </c>
      <c r="S274" s="149">
        <v>1</v>
      </c>
      <c r="T274" s="157" t="str">
        <f t="shared" si="425"/>
        <v>-</v>
      </c>
      <c r="U274" s="161" t="str">
        <f t="shared" si="426"/>
        <v>- / -</v>
      </c>
      <c r="V274" s="157">
        <f t="shared" si="430"/>
        <v>0</v>
      </c>
      <c r="W274" s="75" t="s">
        <v>4</v>
      </c>
      <c r="X274" s="157" t="s">
        <v>672</v>
      </c>
      <c r="Y274" s="157">
        <v>0</v>
      </c>
      <c r="Z274" s="157">
        <v>0</v>
      </c>
      <c r="AA274" s="157">
        <f t="shared" si="427"/>
        <v>0</v>
      </c>
      <c r="AB274" s="75" t="s">
        <v>672</v>
      </c>
      <c r="AC274" s="75">
        <v>0</v>
      </c>
      <c r="AD274" s="75">
        <v>0</v>
      </c>
      <c r="AE274" s="75">
        <f t="shared" si="428"/>
        <v>0</v>
      </c>
    </row>
    <row r="275" spans="1:31" x14ac:dyDescent="0.3">
      <c r="A275" s="283" t="s">
        <v>4</v>
      </c>
      <c r="B275" s="83">
        <f>COUNTIF($N$1:N274,2)+1</f>
        <v>49</v>
      </c>
      <c r="C275" s="75" t="e">
        <f>VLOOKUP(B275,#REF!,3)</f>
        <v>#REF!</v>
      </c>
      <c r="D275" s="193" t="e">
        <f>VLOOKUP(B275,#REF!,5)</f>
        <v>#REF!</v>
      </c>
      <c r="E275" s="193" t="str" cm="1">
        <f t="array" ref="E275">IFERROR(INDEX(Ref_경험치테이블_List,MATCH(F275,Ref_경험치테이블_직업경험치,1)+1,1),1) &amp; " (" &amp;
IFERROR(ROUND((F275-INDEX(Ref_경험치테이블_List,MATCH(F275,Ref_경험치테이블_직업경험치,1),2))/(INDEX(Ref_경험치테이블_List,MATCH(F275,Ref_경험치테이블_직업경험치,1)+1,2)-INDEX(Ref_경험치테이블_List,MATCH(F275,Ref_경험치테이블_직업경험치,1),2)),2)*100,0)
&amp;"%)"</f>
        <v>95 (56%)</v>
      </c>
      <c r="F275" s="181">
        <f t="shared" si="421"/>
        <v>227091445</v>
      </c>
      <c r="G275" s="165">
        <v>0</v>
      </c>
      <c r="H275" s="165">
        <v>0</v>
      </c>
      <c r="I275" s="213" t="str" cm="1">
        <f t="array" ref="I275">IFERROR(INDEX(Ref_경험치테이블_List,MATCH(J275,Ref_경험치테이블_일반경험치,1)+1,1),1)&amp;" ("&amp;
IFERROR(ROUND((J275-INDEX(Ref_경험치테이블_List,MATCH(J275,Ref_경험치테이블_일반경험치,1),3))/(INDEX(Ref_경험치테이블_List,MATCH(J275,Ref_경험치테이블_일반경험치,1)+1,3)-INDEX(Ref_경험치테이블_List,MATCH(J275,Ref_경험치테이블_일반경험치,1),3)),2)*100,0)
&amp;"%)"</f>
        <v>67 (16%)</v>
      </c>
      <c r="J275" s="214">
        <f t="shared" si="422"/>
        <v>9977000</v>
      </c>
      <c r="K275" s="223">
        <v>0</v>
      </c>
      <c r="M275" s="77" t="s">
        <v>10456</v>
      </c>
      <c r="N275" s="77">
        <v>46</v>
      </c>
      <c r="O275" s="150" t="str">
        <f t="shared" si="423"/>
        <v>장비템 특정 강화도 도달 횟수</v>
      </c>
      <c r="P275" s="138" t="str">
        <f t="shared" si="424"/>
        <v>level / count(1)</v>
      </c>
      <c r="Q275" s="77">
        <v>10049</v>
      </c>
      <c r="R275" s="157">
        <f t="shared" si="429"/>
        <v>0</v>
      </c>
      <c r="S275" s="149">
        <v>1</v>
      </c>
      <c r="T275" s="157" t="str">
        <f t="shared" si="425"/>
        <v>-</v>
      </c>
      <c r="U275" s="161" t="str">
        <f t="shared" si="426"/>
        <v>- / -</v>
      </c>
      <c r="V275" s="157">
        <f t="shared" si="430"/>
        <v>0</v>
      </c>
      <c r="W275" s="75" t="s">
        <v>4</v>
      </c>
      <c r="X275" s="157" t="s">
        <v>672</v>
      </c>
      <c r="Y275" s="157">
        <v>0</v>
      </c>
      <c r="Z275" s="157">
        <v>0</v>
      </c>
      <c r="AA275" s="157">
        <f t="shared" si="427"/>
        <v>0</v>
      </c>
      <c r="AB275" s="75" t="s">
        <v>672</v>
      </c>
      <c r="AC275" s="75">
        <v>0</v>
      </c>
      <c r="AD275" s="75">
        <v>0</v>
      </c>
      <c r="AE275" s="75">
        <f t="shared" si="428"/>
        <v>0</v>
      </c>
    </row>
    <row r="276" spans="1:31" x14ac:dyDescent="0.3">
      <c r="A276" s="283" t="s">
        <v>4</v>
      </c>
      <c r="B276" s="83">
        <f>COUNTIF($N$1:N275,2)+1</f>
        <v>49</v>
      </c>
      <c r="C276" s="75" t="e">
        <f>VLOOKUP(B276,#REF!,3)</f>
        <v>#REF!</v>
      </c>
      <c r="D276" s="193" t="e">
        <f>VLOOKUP(B276,#REF!,5)</f>
        <v>#REF!</v>
      </c>
      <c r="E276" s="193" t="str" cm="1">
        <f t="array" ref="E276">IFERROR(INDEX(Ref_경험치테이블_List,MATCH(F276,Ref_경험치테이블_직업경험치,1)+1,1),1) &amp; " (" &amp;
IFERROR(ROUND((F276-INDEX(Ref_경험치테이블_List,MATCH(F276,Ref_경험치테이블_직업경험치,1),2))/(INDEX(Ref_경험치테이블_List,MATCH(F276,Ref_경험치테이블_직업경험치,1)+1,2)-INDEX(Ref_경험치테이블_List,MATCH(F276,Ref_경험치테이블_직업경험치,1),2)),2)*100,0)
&amp;"%)"</f>
        <v>95 (56%)</v>
      </c>
      <c r="F276" s="181">
        <f t="shared" si="421"/>
        <v>227091445</v>
      </c>
      <c r="G276" s="165">
        <v>0</v>
      </c>
      <c r="H276" s="165">
        <v>0</v>
      </c>
      <c r="I276" s="213" t="str" cm="1">
        <f t="array" ref="I276">IFERROR(INDEX(Ref_경험치테이블_List,MATCH(J276,Ref_경험치테이블_일반경험치,1)+1,1),1)&amp;" ("&amp;
IFERROR(ROUND((J276-INDEX(Ref_경험치테이블_List,MATCH(J276,Ref_경험치테이블_일반경험치,1),3))/(INDEX(Ref_경험치테이블_List,MATCH(J276,Ref_경험치테이블_일반경험치,1)+1,3)-INDEX(Ref_경험치테이블_List,MATCH(J276,Ref_경험치테이블_일반경험치,1),3)),2)*100,0)
&amp;"%)"</f>
        <v>67 (16%)</v>
      </c>
      <c r="J276" s="214">
        <f t="shared" si="422"/>
        <v>9977000</v>
      </c>
      <c r="K276" s="223">
        <v>0</v>
      </c>
      <c r="M276" s="77" t="s">
        <v>10456</v>
      </c>
      <c r="N276" s="77">
        <v>46</v>
      </c>
      <c r="O276" s="150" t="str">
        <f t="shared" si="423"/>
        <v>장비템 특정 강화도 도달 횟수</v>
      </c>
      <c r="P276" s="138" t="str">
        <f t="shared" si="424"/>
        <v>level / count(1)</v>
      </c>
      <c r="Q276" s="77">
        <v>10050</v>
      </c>
      <c r="R276" s="157">
        <f t="shared" si="429"/>
        <v>0</v>
      </c>
      <c r="S276" s="149">
        <v>1</v>
      </c>
      <c r="T276" s="157" t="str">
        <f t="shared" si="425"/>
        <v>-</v>
      </c>
      <c r="U276" s="161" t="str">
        <f t="shared" si="426"/>
        <v>- / -</v>
      </c>
      <c r="V276" s="157">
        <f t="shared" si="430"/>
        <v>0</v>
      </c>
      <c r="W276" s="75" t="s">
        <v>4</v>
      </c>
      <c r="X276" s="157" t="s">
        <v>672</v>
      </c>
      <c r="Y276" s="157">
        <v>0</v>
      </c>
      <c r="Z276" s="157">
        <v>0</v>
      </c>
      <c r="AA276" s="157">
        <f t="shared" si="427"/>
        <v>0</v>
      </c>
      <c r="AB276" s="75" t="s">
        <v>672</v>
      </c>
      <c r="AC276" s="75">
        <v>0</v>
      </c>
      <c r="AD276" s="75">
        <v>0</v>
      </c>
      <c r="AE276" s="75">
        <f t="shared" si="428"/>
        <v>0</v>
      </c>
    </row>
    <row r="277" spans="1:31" x14ac:dyDescent="0.3">
      <c r="A277" s="283" t="s">
        <v>4</v>
      </c>
      <c r="B277" s="83">
        <f>COUNTIF($N$1:N276,2)+1</f>
        <v>49</v>
      </c>
      <c r="C277" s="75" t="e">
        <f>VLOOKUP(B277,#REF!,3)</f>
        <v>#REF!</v>
      </c>
      <c r="D277" s="193" t="e">
        <f>VLOOKUP(B277,#REF!,5)</f>
        <v>#REF!</v>
      </c>
      <c r="E277" s="213" t="str" cm="1">
        <f t="array" ref="E277">IFERROR(INDEX(Ref_경험치테이블_List,MATCH(F277,Ref_경험치테이블_직업경험치,1)+1,1),1) &amp; " (" &amp;
IFERROR(ROUND((F277-INDEX(Ref_경험치테이블_List,MATCH(F277,Ref_경험치테이블_직업경험치,1),2))/(INDEX(Ref_경험치테이블_List,MATCH(F277,Ref_경험치테이블_직업경험치,1)+1,2)-INDEX(Ref_경험치테이블_List,MATCH(F277,Ref_경험치테이블_직업경험치,1),2)),2)*100,0)
&amp;"%)"</f>
        <v>95 (56%)</v>
      </c>
      <c r="F277" s="181">
        <f t="shared" ref="F277:F293" si="431">G277+F276+H277</f>
        <v>227091445</v>
      </c>
      <c r="G277" s="165">
        <v>0</v>
      </c>
      <c r="H277" s="165">
        <v>0</v>
      </c>
      <c r="I277" s="213" t="str" cm="1">
        <f t="array" ref="I277">IFERROR(INDEX(Ref_경험치테이블_List,MATCH(J277,Ref_경험치테이블_일반경험치,1)+1,1),1)&amp;" ("&amp;
IFERROR(ROUND((J277-INDEX(Ref_경험치테이블_List,MATCH(J277,Ref_경험치테이블_일반경험치,1),3))/(INDEX(Ref_경험치테이블_List,MATCH(J277,Ref_경험치테이블_일반경험치,1)+1,3)-INDEX(Ref_경험치테이블_List,MATCH(J277,Ref_경험치테이블_일반경험치,1),3)),2)*100,0)
&amp;"%)"</f>
        <v>67 (16%)</v>
      </c>
      <c r="J277" s="214">
        <f t="shared" ref="J277:J297" si="432">J276+K277</f>
        <v>9977000</v>
      </c>
      <c r="K277" s="223">
        <v>0</v>
      </c>
      <c r="M277" s="77" t="s">
        <v>10456</v>
      </c>
      <c r="N277" s="77">
        <v>46</v>
      </c>
      <c r="O277" s="150" t="str">
        <f t="shared" si="423"/>
        <v>장비템 특정 강화도 도달 횟수</v>
      </c>
      <c r="P277" s="138" t="str">
        <f t="shared" si="424"/>
        <v>level / count(1)</v>
      </c>
      <c r="Q277" s="77">
        <v>10051</v>
      </c>
      <c r="R277" s="157">
        <f t="shared" si="429"/>
        <v>0</v>
      </c>
      <c r="S277" s="149">
        <v>1</v>
      </c>
      <c r="T277" s="157" t="str">
        <f t="shared" si="425"/>
        <v>-</v>
      </c>
      <c r="U277" s="161" t="str">
        <f t="shared" si="426"/>
        <v>- / -</v>
      </c>
      <c r="V277" s="157">
        <f t="shared" si="430"/>
        <v>0</v>
      </c>
      <c r="W277" s="75" t="s">
        <v>4</v>
      </c>
      <c r="X277" s="157" t="s">
        <v>672</v>
      </c>
      <c r="Y277" s="157">
        <v>0</v>
      </c>
      <c r="Z277" s="157">
        <v>0</v>
      </c>
      <c r="AA277" s="157">
        <f t="shared" si="427"/>
        <v>0</v>
      </c>
      <c r="AB277" s="75" t="s">
        <v>672</v>
      </c>
      <c r="AC277" s="75">
        <v>0</v>
      </c>
      <c r="AD277" s="75">
        <v>0</v>
      </c>
      <c r="AE277" s="75">
        <f t="shared" si="428"/>
        <v>0</v>
      </c>
    </row>
    <row r="278" spans="1:31" x14ac:dyDescent="0.3">
      <c r="A278" s="283" t="s">
        <v>4</v>
      </c>
      <c r="B278" s="83">
        <f>COUNTIF($N$1:N277,2)+1</f>
        <v>49</v>
      </c>
      <c r="C278" s="75" t="e">
        <f>VLOOKUP(B278,#REF!,3)</f>
        <v>#REF!</v>
      </c>
      <c r="D278" s="193" t="e">
        <f>VLOOKUP(B278,#REF!,5)</f>
        <v>#REF!</v>
      </c>
      <c r="E278" s="213" t="str" cm="1">
        <f t="array" ref="E278">IFERROR(INDEX(Ref_경험치테이블_List,MATCH(F278,Ref_경험치테이블_직업경험치,1)+1,1),1) &amp; " (" &amp;
IFERROR(ROUND((F278-INDEX(Ref_경험치테이블_List,MATCH(F278,Ref_경험치테이블_직업경험치,1),2))/(INDEX(Ref_경험치테이블_List,MATCH(F278,Ref_경험치테이블_직업경험치,1)+1,2)-INDEX(Ref_경험치테이블_List,MATCH(F278,Ref_경험치테이블_직업경험치,1),2)),2)*100,0)
&amp;"%)"</f>
        <v>95 (56%)</v>
      </c>
      <c r="F278" s="181">
        <f t="shared" si="431"/>
        <v>227091445</v>
      </c>
      <c r="G278" s="165">
        <v>0</v>
      </c>
      <c r="H278" s="165">
        <v>0</v>
      </c>
      <c r="I278" s="213" t="str" cm="1">
        <f t="array" ref="I278">IFERROR(INDEX(Ref_경험치테이블_List,MATCH(J278,Ref_경험치테이블_일반경험치,1)+1,1),1)&amp;" ("&amp;
IFERROR(ROUND((J278-INDEX(Ref_경험치테이블_List,MATCH(J278,Ref_경험치테이블_일반경험치,1),3))/(INDEX(Ref_경험치테이블_List,MATCH(J278,Ref_경험치테이블_일반경험치,1)+1,3)-INDEX(Ref_경험치테이블_List,MATCH(J278,Ref_경험치테이블_일반경험치,1),3)),2)*100,0)
&amp;"%)"</f>
        <v>67 (16%)</v>
      </c>
      <c r="J278" s="214">
        <f t="shared" si="432"/>
        <v>9977000</v>
      </c>
      <c r="K278" s="223">
        <v>0</v>
      </c>
      <c r="M278" s="77" t="s">
        <v>10456</v>
      </c>
      <c r="N278" s="77">
        <v>46</v>
      </c>
      <c r="O278" s="150" t="str">
        <f t="shared" si="423"/>
        <v>장비템 특정 강화도 도달 횟수</v>
      </c>
      <c r="P278" s="138" t="str">
        <f t="shared" si="424"/>
        <v>level / count(1)</v>
      </c>
      <c r="Q278" s="77">
        <v>10052</v>
      </c>
      <c r="R278" s="157">
        <f t="shared" si="429"/>
        <v>0</v>
      </c>
      <c r="S278" s="149">
        <v>1</v>
      </c>
      <c r="T278" s="157" t="str">
        <f t="shared" si="425"/>
        <v>-</v>
      </c>
      <c r="U278" s="161" t="str">
        <f t="shared" si="426"/>
        <v>- / -</v>
      </c>
      <c r="V278" s="157">
        <f t="shared" si="430"/>
        <v>0</v>
      </c>
      <c r="W278" s="75" t="s">
        <v>4</v>
      </c>
      <c r="X278" s="157" t="s">
        <v>672</v>
      </c>
      <c r="Y278" s="157">
        <v>0</v>
      </c>
      <c r="Z278" s="157">
        <v>0</v>
      </c>
      <c r="AA278" s="157">
        <f t="shared" si="427"/>
        <v>0</v>
      </c>
      <c r="AB278" s="75" t="s">
        <v>672</v>
      </c>
      <c r="AC278" s="75">
        <v>0</v>
      </c>
      <c r="AD278" s="75">
        <v>0</v>
      </c>
      <c r="AE278" s="75">
        <f t="shared" si="428"/>
        <v>0</v>
      </c>
    </row>
    <row r="279" spans="1:31" x14ac:dyDescent="0.3">
      <c r="A279" s="283" t="s">
        <v>4</v>
      </c>
      <c r="B279" s="83">
        <f>COUNTIF($N$1:N278,2)+1</f>
        <v>49</v>
      </c>
      <c r="C279" s="75" t="e">
        <f>VLOOKUP(B279,#REF!,3)</f>
        <v>#REF!</v>
      </c>
      <c r="D279" s="193" t="e">
        <f>VLOOKUP(B279,#REF!,5)</f>
        <v>#REF!</v>
      </c>
      <c r="E279" s="213" t="str" cm="1">
        <f t="array" ref="E279">IFERROR(INDEX(Ref_경험치테이블_List,MATCH(F279,Ref_경험치테이블_직업경험치,1)+1,1),1) &amp; " (" &amp;
IFERROR(ROUND((F279-INDEX(Ref_경험치테이블_List,MATCH(F279,Ref_경험치테이블_직업경험치,1),2))/(INDEX(Ref_경험치테이블_List,MATCH(F279,Ref_경험치테이블_직업경험치,1)+1,2)-INDEX(Ref_경험치테이블_List,MATCH(F279,Ref_경험치테이블_직업경험치,1),2)),2)*100,0)
&amp;"%)"</f>
        <v>95 (56%)</v>
      </c>
      <c r="F279" s="181">
        <f t="shared" si="431"/>
        <v>227091445</v>
      </c>
      <c r="G279" s="165">
        <v>0</v>
      </c>
      <c r="H279" s="165">
        <v>0</v>
      </c>
      <c r="I279" s="213" t="str" cm="1">
        <f t="array" ref="I279">IFERROR(INDEX(Ref_경험치테이블_List,MATCH(J279,Ref_경험치테이블_일반경험치,1)+1,1),1)&amp;" ("&amp;
IFERROR(ROUND((J279-INDEX(Ref_경험치테이블_List,MATCH(J279,Ref_경험치테이블_일반경험치,1),3))/(INDEX(Ref_경험치테이블_List,MATCH(J279,Ref_경험치테이블_일반경험치,1)+1,3)-INDEX(Ref_경험치테이블_List,MATCH(J279,Ref_경험치테이블_일반경험치,1),3)),2)*100,0)
&amp;"%)"</f>
        <v>67 (16%)</v>
      </c>
      <c r="J279" s="214">
        <f t="shared" si="432"/>
        <v>9977000</v>
      </c>
      <c r="K279" s="223">
        <v>0</v>
      </c>
      <c r="M279" s="77" t="s">
        <v>10456</v>
      </c>
      <c r="N279" s="77">
        <v>46</v>
      </c>
      <c r="O279" s="150" t="str">
        <f t="shared" si="423"/>
        <v>장비템 특정 강화도 도달 횟수</v>
      </c>
      <c r="P279" s="138" t="str">
        <f t="shared" si="424"/>
        <v>level / count(1)</v>
      </c>
      <c r="Q279" s="77">
        <v>10053</v>
      </c>
      <c r="R279" s="157">
        <f t="shared" si="429"/>
        <v>0</v>
      </c>
      <c r="S279" s="149">
        <v>1</v>
      </c>
      <c r="T279" s="157" t="str">
        <f t="shared" si="425"/>
        <v>-</v>
      </c>
      <c r="U279" s="161" t="str">
        <f t="shared" si="426"/>
        <v>- / -</v>
      </c>
      <c r="V279" s="157">
        <f t="shared" si="430"/>
        <v>0</v>
      </c>
      <c r="W279" s="75" t="s">
        <v>4</v>
      </c>
      <c r="X279" s="157" t="s">
        <v>672</v>
      </c>
      <c r="Y279" s="157">
        <v>0</v>
      </c>
      <c r="Z279" s="157">
        <v>0</v>
      </c>
      <c r="AA279" s="157">
        <f t="shared" si="427"/>
        <v>0</v>
      </c>
      <c r="AB279" s="75" t="s">
        <v>672</v>
      </c>
      <c r="AC279" s="75">
        <v>0</v>
      </c>
      <c r="AD279" s="75">
        <v>0</v>
      </c>
      <c r="AE279" s="75">
        <f t="shared" si="428"/>
        <v>0</v>
      </c>
    </row>
    <row r="280" spans="1:31" x14ac:dyDescent="0.3">
      <c r="A280" s="283" t="s">
        <v>4</v>
      </c>
      <c r="B280" s="83">
        <f>COUNTIF($N$1:N279,2)+1</f>
        <v>49</v>
      </c>
      <c r="C280" s="75" t="e">
        <f>VLOOKUP(B280,#REF!,3)</f>
        <v>#REF!</v>
      </c>
      <c r="D280" s="193" t="e">
        <f>VLOOKUP(B280,#REF!,5)</f>
        <v>#REF!</v>
      </c>
      <c r="E280" s="213" t="str" cm="1">
        <f t="array" ref="E280">IFERROR(INDEX(Ref_경험치테이블_List,MATCH(F280,Ref_경험치테이블_직업경험치,1)+1,1),1) &amp; " (" &amp;
IFERROR(ROUND((F280-INDEX(Ref_경험치테이블_List,MATCH(F280,Ref_경험치테이블_직업경험치,1),2))/(INDEX(Ref_경험치테이블_List,MATCH(F280,Ref_경험치테이블_직업경험치,1)+1,2)-INDEX(Ref_경험치테이블_List,MATCH(F280,Ref_경험치테이블_직업경험치,1),2)),2)*100,0)
&amp;"%)"</f>
        <v>95 (56%)</v>
      </c>
      <c r="F280" s="181">
        <f t="shared" si="431"/>
        <v>227091445</v>
      </c>
      <c r="G280" s="165">
        <v>0</v>
      </c>
      <c r="H280" s="165">
        <v>0</v>
      </c>
      <c r="I280" s="213" t="str" cm="1">
        <f t="array" ref="I280">IFERROR(INDEX(Ref_경험치테이블_List,MATCH(J280,Ref_경험치테이블_일반경험치,1)+1,1),1)&amp;" ("&amp;
IFERROR(ROUND((J280-INDEX(Ref_경험치테이블_List,MATCH(J280,Ref_경험치테이블_일반경험치,1),3))/(INDEX(Ref_경험치테이블_List,MATCH(J280,Ref_경험치테이블_일반경험치,1)+1,3)-INDEX(Ref_경험치테이블_List,MATCH(J280,Ref_경험치테이블_일반경험치,1),3)),2)*100,0)
&amp;"%)"</f>
        <v>67 (16%)</v>
      </c>
      <c r="J280" s="214">
        <f t="shared" si="432"/>
        <v>9977000</v>
      </c>
      <c r="K280" s="223">
        <v>0</v>
      </c>
      <c r="M280" s="77" t="s">
        <v>10456</v>
      </c>
      <c r="N280" s="77">
        <v>46</v>
      </c>
      <c r="O280" s="150" t="str">
        <f t="shared" si="423"/>
        <v>장비템 특정 강화도 도달 횟수</v>
      </c>
      <c r="P280" s="138" t="str">
        <f t="shared" si="424"/>
        <v>level / count(1)</v>
      </c>
      <c r="Q280" s="77">
        <v>10054</v>
      </c>
      <c r="R280" s="157">
        <f t="shared" si="429"/>
        <v>0</v>
      </c>
      <c r="S280" s="149">
        <v>1</v>
      </c>
      <c r="T280" s="157" t="str">
        <f t="shared" si="425"/>
        <v>-</v>
      </c>
      <c r="U280" s="161" t="str">
        <f t="shared" si="426"/>
        <v>- / -</v>
      </c>
      <c r="V280" s="157">
        <f t="shared" si="430"/>
        <v>0</v>
      </c>
      <c r="W280" s="75" t="s">
        <v>4</v>
      </c>
      <c r="X280" s="157" t="s">
        <v>672</v>
      </c>
      <c r="Y280" s="157">
        <v>0</v>
      </c>
      <c r="Z280" s="157">
        <v>0</v>
      </c>
      <c r="AA280" s="157">
        <f t="shared" si="427"/>
        <v>0</v>
      </c>
      <c r="AB280" s="75" t="s">
        <v>672</v>
      </c>
      <c r="AC280" s="75">
        <v>0</v>
      </c>
      <c r="AD280" s="75">
        <v>0</v>
      </c>
      <c r="AE280" s="75">
        <f t="shared" si="428"/>
        <v>0</v>
      </c>
    </row>
    <row r="281" spans="1:31" x14ac:dyDescent="0.3">
      <c r="A281" s="283" t="s">
        <v>4</v>
      </c>
      <c r="B281" s="83">
        <f>COUNTIF($N$1:N280,2)+1</f>
        <v>49</v>
      </c>
      <c r="C281" s="75" t="e">
        <f>VLOOKUP(B281,#REF!,3)</f>
        <v>#REF!</v>
      </c>
      <c r="D281" s="193" t="e">
        <f>VLOOKUP(B281,#REF!,5)</f>
        <v>#REF!</v>
      </c>
      <c r="E281" s="213" t="str" cm="1">
        <f t="array" ref="E281">IFERROR(INDEX(Ref_경험치테이블_List,MATCH(F281,Ref_경험치테이블_직업경험치,1)+1,1),1) &amp; " (" &amp;
IFERROR(ROUND((F281-INDEX(Ref_경험치테이블_List,MATCH(F281,Ref_경험치테이블_직업경험치,1),2))/(INDEX(Ref_경험치테이블_List,MATCH(F281,Ref_경험치테이블_직업경험치,1)+1,2)-INDEX(Ref_경험치테이블_List,MATCH(F281,Ref_경험치테이블_직업경험치,1),2)),2)*100,0)
&amp;"%)"</f>
        <v>95 (56%)</v>
      </c>
      <c r="F281" s="181">
        <f t="shared" si="431"/>
        <v>227091445</v>
      </c>
      <c r="G281" s="165">
        <v>0</v>
      </c>
      <c r="H281" s="165">
        <v>0</v>
      </c>
      <c r="I281" s="213" t="str" cm="1">
        <f t="array" ref="I281">IFERROR(INDEX(Ref_경험치테이블_List,MATCH(J281,Ref_경험치테이블_일반경험치,1)+1,1),1)&amp;" ("&amp;
IFERROR(ROUND((J281-INDEX(Ref_경험치테이블_List,MATCH(J281,Ref_경험치테이블_일반경험치,1),3))/(INDEX(Ref_경험치테이블_List,MATCH(J281,Ref_경험치테이블_일반경험치,1)+1,3)-INDEX(Ref_경험치테이블_List,MATCH(J281,Ref_경험치테이블_일반경험치,1),3)),2)*100,0)
&amp;"%)"</f>
        <v>67 (16%)</v>
      </c>
      <c r="J281" s="214">
        <f t="shared" si="432"/>
        <v>9977000</v>
      </c>
      <c r="K281" s="223">
        <v>0</v>
      </c>
      <c r="M281" s="77" t="s">
        <v>10456</v>
      </c>
      <c r="N281" s="77">
        <v>46</v>
      </c>
      <c r="O281" s="150" t="str">
        <f t="shared" si="423"/>
        <v>장비템 특정 강화도 도달 횟수</v>
      </c>
      <c r="P281" s="138" t="str">
        <f t="shared" si="424"/>
        <v>level / count(1)</v>
      </c>
      <c r="Q281" s="77">
        <v>10055</v>
      </c>
      <c r="R281" s="157">
        <f t="shared" si="429"/>
        <v>0</v>
      </c>
      <c r="S281" s="149">
        <v>1</v>
      </c>
      <c r="T281" s="157" t="str">
        <f t="shared" si="425"/>
        <v>-</v>
      </c>
      <c r="U281" s="161" t="str">
        <f t="shared" si="426"/>
        <v>- / -</v>
      </c>
      <c r="V281" s="157">
        <f t="shared" si="430"/>
        <v>0</v>
      </c>
      <c r="W281" s="75" t="s">
        <v>4</v>
      </c>
      <c r="X281" s="157" t="s">
        <v>672</v>
      </c>
      <c r="Y281" s="157">
        <v>0</v>
      </c>
      <c r="Z281" s="157">
        <v>0</v>
      </c>
      <c r="AA281" s="157">
        <f t="shared" si="427"/>
        <v>0</v>
      </c>
      <c r="AB281" s="75" t="s">
        <v>672</v>
      </c>
      <c r="AC281" s="75">
        <v>0</v>
      </c>
      <c r="AD281" s="75">
        <v>0</v>
      </c>
      <c r="AE281" s="75">
        <f t="shared" si="428"/>
        <v>0</v>
      </c>
    </row>
    <row r="282" spans="1:31" x14ac:dyDescent="0.3">
      <c r="A282" s="283" t="s">
        <v>4</v>
      </c>
      <c r="B282" s="83">
        <f>COUNTIF($N$1:N281,2)+1</f>
        <v>49</v>
      </c>
      <c r="C282" s="75" t="e">
        <f>VLOOKUP(B282,#REF!,3)</f>
        <v>#REF!</v>
      </c>
      <c r="D282" s="193" t="e">
        <f>VLOOKUP(B282,#REF!,5)</f>
        <v>#REF!</v>
      </c>
      <c r="E282" s="213" t="str" cm="1">
        <f t="array" ref="E282">IFERROR(INDEX(Ref_경험치테이블_List,MATCH(F282,Ref_경험치테이블_직업경험치,1)+1,1),1) &amp; " (" &amp;
IFERROR(ROUND((F282-INDEX(Ref_경험치테이블_List,MATCH(F282,Ref_경험치테이블_직업경험치,1),2))/(INDEX(Ref_경험치테이블_List,MATCH(F282,Ref_경험치테이블_직업경험치,1)+1,2)-INDEX(Ref_경험치테이블_List,MATCH(F282,Ref_경험치테이블_직업경험치,1),2)),2)*100,0)
&amp;"%)"</f>
        <v>95 (56%)</v>
      </c>
      <c r="F282" s="181">
        <f t="shared" si="431"/>
        <v>227091445</v>
      </c>
      <c r="G282" s="165">
        <v>0</v>
      </c>
      <c r="H282" s="165">
        <v>0</v>
      </c>
      <c r="I282" s="213" t="str" cm="1">
        <f t="array" ref="I282">IFERROR(INDEX(Ref_경험치테이블_List,MATCH(J282,Ref_경험치테이블_일반경험치,1)+1,1),1)&amp;" ("&amp;
IFERROR(ROUND((J282-INDEX(Ref_경험치테이블_List,MATCH(J282,Ref_경험치테이블_일반경험치,1),3))/(INDEX(Ref_경험치테이블_List,MATCH(J282,Ref_경험치테이블_일반경험치,1)+1,3)-INDEX(Ref_경험치테이블_List,MATCH(J282,Ref_경험치테이블_일반경험치,1),3)),2)*100,0)
&amp;"%)"</f>
        <v>67 (16%)</v>
      </c>
      <c r="J282" s="214">
        <f t="shared" si="432"/>
        <v>9977000</v>
      </c>
      <c r="K282" s="223">
        <v>0</v>
      </c>
      <c r="M282" s="77" t="s">
        <v>10456</v>
      </c>
      <c r="N282" s="77">
        <v>46</v>
      </c>
      <c r="O282" s="150" t="str">
        <f t="shared" si="423"/>
        <v>장비템 특정 강화도 도달 횟수</v>
      </c>
      <c r="P282" s="138" t="str">
        <f t="shared" si="424"/>
        <v>level / count(1)</v>
      </c>
      <c r="Q282" s="77">
        <v>10056</v>
      </c>
      <c r="R282" s="157">
        <f t="shared" si="429"/>
        <v>0</v>
      </c>
      <c r="S282" s="149">
        <v>1</v>
      </c>
      <c r="T282" s="157" t="str">
        <f t="shared" si="425"/>
        <v>-</v>
      </c>
      <c r="U282" s="161" t="str">
        <f t="shared" si="426"/>
        <v>- / -</v>
      </c>
      <c r="V282" s="157">
        <f t="shared" si="430"/>
        <v>0</v>
      </c>
      <c r="W282" s="75" t="s">
        <v>4</v>
      </c>
      <c r="X282" s="157" t="s">
        <v>672</v>
      </c>
      <c r="Y282" s="157">
        <v>0</v>
      </c>
      <c r="Z282" s="157">
        <v>0</v>
      </c>
      <c r="AA282" s="157">
        <f t="shared" si="427"/>
        <v>0</v>
      </c>
      <c r="AB282" s="75" t="s">
        <v>672</v>
      </c>
      <c r="AC282" s="75">
        <v>0</v>
      </c>
      <c r="AD282" s="75">
        <v>0</v>
      </c>
      <c r="AE282" s="75">
        <f t="shared" si="428"/>
        <v>0</v>
      </c>
    </row>
    <row r="283" spans="1:31" x14ac:dyDescent="0.3">
      <c r="A283" s="283" t="s">
        <v>4</v>
      </c>
      <c r="B283" s="83">
        <f>COUNTIF($N$1:N282,2)+1</f>
        <v>49</v>
      </c>
      <c r="C283" s="75" t="e">
        <f>VLOOKUP(B283,#REF!,3)</f>
        <v>#REF!</v>
      </c>
      <c r="D283" s="193" t="e">
        <f>VLOOKUP(B283,#REF!,5)</f>
        <v>#REF!</v>
      </c>
      <c r="E283" s="213" t="str" cm="1">
        <f t="array" ref="E283">IFERROR(INDEX(Ref_경험치테이블_List,MATCH(F283,Ref_경험치테이블_직업경험치,1)+1,1),1) &amp; " (" &amp;
IFERROR(ROUND((F283-INDEX(Ref_경험치테이블_List,MATCH(F283,Ref_경험치테이블_직업경험치,1),2))/(INDEX(Ref_경험치테이블_List,MATCH(F283,Ref_경험치테이블_직업경험치,1)+1,2)-INDEX(Ref_경험치테이블_List,MATCH(F283,Ref_경험치테이블_직업경험치,1),2)),2)*100,0)
&amp;"%)"</f>
        <v>95 (56%)</v>
      </c>
      <c r="F283" s="181">
        <f t="shared" si="431"/>
        <v>227091445</v>
      </c>
      <c r="G283" s="165">
        <v>0</v>
      </c>
      <c r="H283" s="165">
        <v>0</v>
      </c>
      <c r="I283" s="213" t="str" cm="1">
        <f t="array" ref="I283">IFERROR(INDEX(Ref_경험치테이블_List,MATCH(J283,Ref_경험치테이블_일반경험치,1)+1,1),1)&amp;" ("&amp;
IFERROR(ROUND((J283-INDEX(Ref_경험치테이블_List,MATCH(J283,Ref_경험치테이블_일반경험치,1),3))/(INDEX(Ref_경험치테이블_List,MATCH(J283,Ref_경험치테이블_일반경험치,1)+1,3)-INDEX(Ref_경험치테이블_List,MATCH(J283,Ref_경험치테이블_일반경험치,1),3)),2)*100,0)
&amp;"%)"</f>
        <v>67 (16%)</v>
      </c>
      <c r="J283" s="214">
        <f t="shared" si="432"/>
        <v>9977000</v>
      </c>
      <c r="K283" s="223">
        <v>0</v>
      </c>
      <c r="M283" s="77" t="s">
        <v>10456</v>
      </c>
      <c r="N283" s="77">
        <v>46</v>
      </c>
      <c r="O283" s="150" t="str">
        <f t="shared" si="423"/>
        <v>장비템 특정 강화도 도달 횟수</v>
      </c>
      <c r="P283" s="138" t="str">
        <f t="shared" si="424"/>
        <v>level / count(1)</v>
      </c>
      <c r="Q283" s="77">
        <v>10057</v>
      </c>
      <c r="R283" s="157">
        <f t="shared" si="429"/>
        <v>0</v>
      </c>
      <c r="S283" s="149">
        <v>1</v>
      </c>
      <c r="T283" s="157" t="str">
        <f t="shared" si="425"/>
        <v>-</v>
      </c>
      <c r="U283" s="161" t="str">
        <f t="shared" si="426"/>
        <v>- / -</v>
      </c>
      <c r="V283" s="157">
        <f t="shared" si="430"/>
        <v>0</v>
      </c>
      <c r="W283" s="75" t="s">
        <v>4</v>
      </c>
      <c r="X283" s="157" t="s">
        <v>672</v>
      </c>
      <c r="Y283" s="157">
        <v>0</v>
      </c>
      <c r="Z283" s="157">
        <v>0</v>
      </c>
      <c r="AA283" s="157">
        <f t="shared" si="427"/>
        <v>0</v>
      </c>
      <c r="AB283" s="75" t="s">
        <v>672</v>
      </c>
      <c r="AC283" s="75">
        <v>0</v>
      </c>
      <c r="AD283" s="75">
        <v>0</v>
      </c>
      <c r="AE283" s="75">
        <f t="shared" si="428"/>
        <v>0</v>
      </c>
    </row>
    <row r="284" spans="1:31" x14ac:dyDescent="0.3">
      <c r="A284" s="283" t="s">
        <v>4</v>
      </c>
      <c r="B284" s="83">
        <f>COUNTIF($N$1:N283,2)+1</f>
        <v>49</v>
      </c>
      <c r="C284" s="75" t="e">
        <f>VLOOKUP(B284,#REF!,3)</f>
        <v>#REF!</v>
      </c>
      <c r="D284" s="193" t="e">
        <f>VLOOKUP(B284,#REF!,5)</f>
        <v>#REF!</v>
      </c>
      <c r="E284" s="213" t="str" cm="1">
        <f t="array" ref="E284">IFERROR(INDEX(Ref_경험치테이블_List,MATCH(F284,Ref_경험치테이블_직업경험치,1)+1,1),1) &amp; " (" &amp;
IFERROR(ROUND((F284-INDEX(Ref_경험치테이블_List,MATCH(F284,Ref_경험치테이블_직업경험치,1),2))/(INDEX(Ref_경험치테이블_List,MATCH(F284,Ref_경험치테이블_직업경험치,1)+1,2)-INDEX(Ref_경험치테이블_List,MATCH(F284,Ref_경험치테이블_직업경험치,1),2)),2)*100,0)
&amp;"%)"</f>
        <v>95 (56%)</v>
      </c>
      <c r="F284" s="181">
        <f t="shared" si="431"/>
        <v>227091445</v>
      </c>
      <c r="G284" s="165">
        <v>0</v>
      </c>
      <c r="H284" s="165">
        <v>0</v>
      </c>
      <c r="I284" s="213" t="str" cm="1">
        <f t="array" ref="I284">IFERROR(INDEX(Ref_경험치테이블_List,MATCH(J284,Ref_경험치테이블_일반경험치,1)+1,1),1)&amp;" ("&amp;
IFERROR(ROUND((J284-INDEX(Ref_경험치테이블_List,MATCH(J284,Ref_경험치테이블_일반경험치,1),3))/(INDEX(Ref_경험치테이블_List,MATCH(J284,Ref_경험치테이블_일반경험치,1)+1,3)-INDEX(Ref_경험치테이블_List,MATCH(J284,Ref_경험치테이블_일반경험치,1),3)),2)*100,0)
&amp;"%)"</f>
        <v>67 (16%)</v>
      </c>
      <c r="J284" s="214">
        <f t="shared" si="432"/>
        <v>9977000</v>
      </c>
      <c r="K284" s="223">
        <v>0</v>
      </c>
      <c r="M284" s="77" t="s">
        <v>10456</v>
      </c>
      <c r="N284" s="77">
        <v>46</v>
      </c>
      <c r="O284" s="150" t="str">
        <f t="shared" si="423"/>
        <v>장비템 특정 강화도 도달 횟수</v>
      </c>
      <c r="P284" s="138" t="str">
        <f t="shared" si="424"/>
        <v>level / count(1)</v>
      </c>
      <c r="Q284" s="77">
        <v>10058</v>
      </c>
      <c r="R284" s="157">
        <f t="shared" si="429"/>
        <v>0</v>
      </c>
      <c r="S284" s="149">
        <v>1</v>
      </c>
      <c r="T284" s="157" t="str">
        <f t="shared" si="425"/>
        <v>-</v>
      </c>
      <c r="U284" s="161" t="str">
        <f t="shared" si="426"/>
        <v>- / -</v>
      </c>
      <c r="V284" s="157">
        <f t="shared" si="430"/>
        <v>0</v>
      </c>
      <c r="W284" s="75" t="s">
        <v>4</v>
      </c>
      <c r="X284" s="157" t="s">
        <v>672</v>
      </c>
      <c r="Y284" s="157">
        <v>0</v>
      </c>
      <c r="Z284" s="157">
        <v>0</v>
      </c>
      <c r="AA284" s="157">
        <f t="shared" si="427"/>
        <v>0</v>
      </c>
      <c r="AB284" s="75" t="s">
        <v>672</v>
      </c>
      <c r="AC284" s="75">
        <v>0</v>
      </c>
      <c r="AD284" s="75">
        <v>0</v>
      </c>
      <c r="AE284" s="75">
        <f t="shared" si="428"/>
        <v>0</v>
      </c>
    </row>
    <row r="285" spans="1:31" x14ac:dyDescent="0.3">
      <c r="A285" s="283" t="s">
        <v>4</v>
      </c>
      <c r="B285" s="83">
        <f>COUNTIF($N$1:N284,2)+1</f>
        <v>49</v>
      </c>
      <c r="C285" s="75" t="e">
        <f>VLOOKUP(B285,#REF!,3)</f>
        <v>#REF!</v>
      </c>
      <c r="D285" s="193" t="e">
        <f>VLOOKUP(B285,#REF!,5)</f>
        <v>#REF!</v>
      </c>
      <c r="E285" s="213" t="str" cm="1">
        <f t="array" ref="E285">IFERROR(INDEX(Ref_경험치테이블_List,MATCH(F285,Ref_경험치테이블_직업경험치,1)+1,1),1) &amp; " (" &amp;
IFERROR(ROUND((F285-INDEX(Ref_경험치테이블_List,MATCH(F285,Ref_경험치테이블_직업경험치,1),2))/(INDEX(Ref_경험치테이블_List,MATCH(F285,Ref_경험치테이블_직업경험치,1)+1,2)-INDEX(Ref_경험치테이블_List,MATCH(F285,Ref_경험치테이블_직업경험치,1),2)),2)*100,0)
&amp;"%)"</f>
        <v>95 (56%)</v>
      </c>
      <c r="F285" s="181">
        <f t="shared" si="431"/>
        <v>227091445</v>
      </c>
      <c r="G285" s="165">
        <v>0</v>
      </c>
      <c r="H285" s="165">
        <v>0</v>
      </c>
      <c r="I285" s="213" t="str" cm="1">
        <f t="array" ref="I285">IFERROR(INDEX(Ref_경험치테이블_List,MATCH(J285,Ref_경험치테이블_일반경험치,1)+1,1),1)&amp;" ("&amp;
IFERROR(ROUND((J285-INDEX(Ref_경험치테이블_List,MATCH(J285,Ref_경험치테이블_일반경험치,1),3))/(INDEX(Ref_경험치테이블_List,MATCH(J285,Ref_경험치테이블_일반경험치,1)+1,3)-INDEX(Ref_경험치테이블_List,MATCH(J285,Ref_경험치테이블_일반경험치,1),3)),2)*100,0)
&amp;"%)"</f>
        <v>67 (16%)</v>
      </c>
      <c r="J285" s="214">
        <f t="shared" si="432"/>
        <v>9977000</v>
      </c>
      <c r="K285" s="223">
        <v>0</v>
      </c>
      <c r="M285" s="77" t="s">
        <v>10456</v>
      </c>
      <c r="N285" s="77">
        <v>46</v>
      </c>
      <c r="O285" s="150" t="str">
        <f t="shared" si="423"/>
        <v>장비템 특정 강화도 도달 횟수</v>
      </c>
      <c r="P285" s="138" t="str">
        <f t="shared" si="424"/>
        <v>level / count(1)</v>
      </c>
      <c r="Q285" s="77">
        <v>10059</v>
      </c>
      <c r="R285" s="157">
        <f t="shared" si="429"/>
        <v>0</v>
      </c>
      <c r="S285" s="149">
        <v>1</v>
      </c>
      <c r="T285" s="157" t="str">
        <f t="shared" si="425"/>
        <v>-</v>
      </c>
      <c r="U285" s="161" t="str">
        <f t="shared" si="426"/>
        <v>- / -</v>
      </c>
      <c r="V285" s="157">
        <f t="shared" si="430"/>
        <v>0</v>
      </c>
      <c r="W285" s="75" t="s">
        <v>4</v>
      </c>
      <c r="X285" s="157" t="s">
        <v>672</v>
      </c>
      <c r="Y285" s="157">
        <v>0</v>
      </c>
      <c r="Z285" s="157">
        <v>0</v>
      </c>
      <c r="AA285" s="157">
        <f t="shared" si="427"/>
        <v>0</v>
      </c>
      <c r="AB285" s="75" t="s">
        <v>672</v>
      </c>
      <c r="AC285" s="75">
        <v>0</v>
      </c>
      <c r="AD285" s="75">
        <v>0</v>
      </c>
      <c r="AE285" s="75">
        <f t="shared" si="428"/>
        <v>0</v>
      </c>
    </row>
    <row r="286" spans="1:31" x14ac:dyDescent="0.3">
      <c r="A286" s="283" t="s">
        <v>4</v>
      </c>
      <c r="B286" s="83">
        <f>COUNTIF($N$1:N285,2)+1</f>
        <v>49</v>
      </c>
      <c r="C286" s="75" t="e">
        <f>VLOOKUP(B286,#REF!,3)</f>
        <v>#REF!</v>
      </c>
      <c r="D286" s="193" t="e">
        <f>VLOOKUP(B286,#REF!,5)</f>
        <v>#REF!</v>
      </c>
      <c r="E286" s="213" t="str" cm="1">
        <f t="array" ref="E286">IFERROR(INDEX(Ref_경험치테이블_List,MATCH(F286,Ref_경험치테이블_직업경험치,1)+1,1),1) &amp; " (" &amp;
IFERROR(ROUND((F286-INDEX(Ref_경험치테이블_List,MATCH(F286,Ref_경험치테이블_직업경험치,1),2))/(INDEX(Ref_경험치테이블_List,MATCH(F286,Ref_경험치테이블_직업경험치,1)+1,2)-INDEX(Ref_경험치테이블_List,MATCH(F286,Ref_경험치테이블_직업경험치,1),2)),2)*100,0)
&amp;"%)"</f>
        <v>95 (56%)</v>
      </c>
      <c r="F286" s="181">
        <f t="shared" si="431"/>
        <v>227091445</v>
      </c>
      <c r="G286" s="165">
        <v>0</v>
      </c>
      <c r="H286" s="165">
        <v>0</v>
      </c>
      <c r="I286" s="213" t="str" cm="1">
        <f t="array" ref="I286">IFERROR(INDEX(Ref_경험치테이블_List,MATCH(J286,Ref_경험치테이블_일반경험치,1)+1,1),1)&amp;" ("&amp;
IFERROR(ROUND((J286-INDEX(Ref_경험치테이블_List,MATCH(J286,Ref_경험치테이블_일반경험치,1),3))/(INDEX(Ref_경험치테이블_List,MATCH(J286,Ref_경험치테이블_일반경험치,1)+1,3)-INDEX(Ref_경험치테이블_List,MATCH(J286,Ref_경험치테이블_일반경험치,1),3)),2)*100,0)
&amp;"%)"</f>
        <v>67 (16%)</v>
      </c>
      <c r="J286" s="214">
        <f t="shared" si="432"/>
        <v>9977000</v>
      </c>
      <c r="K286" s="223">
        <v>0</v>
      </c>
      <c r="M286" s="77" t="s">
        <v>10456</v>
      </c>
      <c r="N286" s="77">
        <v>46</v>
      </c>
      <c r="O286" s="150" t="str">
        <f t="shared" si="423"/>
        <v>장비템 특정 강화도 도달 횟수</v>
      </c>
      <c r="P286" s="138" t="str">
        <f t="shared" si="424"/>
        <v>level / count(1)</v>
      </c>
      <c r="Q286" s="77">
        <v>10060</v>
      </c>
      <c r="R286" s="157">
        <f t="shared" si="429"/>
        <v>0</v>
      </c>
      <c r="S286" s="149">
        <v>1</v>
      </c>
      <c r="T286" s="157" t="str">
        <f t="shared" si="425"/>
        <v>-</v>
      </c>
      <c r="U286" s="161" t="str">
        <f t="shared" si="426"/>
        <v>- / -</v>
      </c>
      <c r="V286" s="157">
        <f t="shared" si="430"/>
        <v>0</v>
      </c>
      <c r="W286" s="75" t="s">
        <v>4</v>
      </c>
      <c r="X286" s="157" t="s">
        <v>672</v>
      </c>
      <c r="Y286" s="157">
        <v>0</v>
      </c>
      <c r="Z286" s="157">
        <v>0</v>
      </c>
      <c r="AA286" s="157">
        <f t="shared" si="427"/>
        <v>0</v>
      </c>
      <c r="AB286" s="75" t="s">
        <v>672</v>
      </c>
      <c r="AC286" s="75">
        <v>0</v>
      </c>
      <c r="AD286" s="75">
        <v>0</v>
      </c>
      <c r="AE286" s="75">
        <f t="shared" si="428"/>
        <v>0</v>
      </c>
    </row>
    <row r="287" spans="1:31" x14ac:dyDescent="0.3">
      <c r="A287" s="283" t="s">
        <v>4</v>
      </c>
      <c r="B287" s="83">
        <f>COUNTIF($N$1:N286,2)+1</f>
        <v>49</v>
      </c>
      <c r="C287" s="75" t="e">
        <f>VLOOKUP(B287,#REF!,3)</f>
        <v>#REF!</v>
      </c>
      <c r="D287" s="193" t="e">
        <f>VLOOKUP(B287,#REF!,5)</f>
        <v>#REF!</v>
      </c>
      <c r="E287" s="213" t="str" cm="1">
        <f t="array" ref="E287">IFERROR(INDEX(Ref_경험치테이블_List,MATCH(F287,Ref_경험치테이블_직업경험치,1)+1,1),1) &amp; " (" &amp;
IFERROR(ROUND((F287-INDEX(Ref_경험치테이블_List,MATCH(F287,Ref_경험치테이블_직업경험치,1),2))/(INDEX(Ref_경험치테이블_List,MATCH(F287,Ref_경험치테이블_직업경험치,1)+1,2)-INDEX(Ref_경험치테이블_List,MATCH(F287,Ref_경험치테이블_직업경험치,1),2)),2)*100,0)
&amp;"%)"</f>
        <v>95 (56%)</v>
      </c>
      <c r="F287" s="181">
        <f t="shared" si="431"/>
        <v>227091445</v>
      </c>
      <c r="G287" s="165">
        <v>0</v>
      </c>
      <c r="H287" s="165">
        <v>0</v>
      </c>
      <c r="I287" s="213" t="str" cm="1">
        <f t="array" ref="I287">IFERROR(INDEX(Ref_경험치테이블_List,MATCH(J287,Ref_경험치테이블_일반경험치,1)+1,1),1)&amp;" ("&amp;
IFERROR(ROUND((J287-INDEX(Ref_경험치테이블_List,MATCH(J287,Ref_경험치테이블_일반경험치,1),3))/(INDEX(Ref_경험치테이블_List,MATCH(J287,Ref_경험치테이블_일반경험치,1)+1,3)-INDEX(Ref_경험치테이블_List,MATCH(J287,Ref_경험치테이블_일반경험치,1),3)),2)*100,0)
&amp;"%)"</f>
        <v>67 (16%)</v>
      </c>
      <c r="J287" s="214">
        <f t="shared" si="432"/>
        <v>9977000</v>
      </c>
      <c r="K287" s="223">
        <v>0</v>
      </c>
      <c r="M287" s="77" t="s">
        <v>10456</v>
      </c>
      <c r="N287" s="77">
        <v>46</v>
      </c>
      <c r="O287" s="150" t="str">
        <f t="shared" si="423"/>
        <v>장비템 특정 강화도 도달 횟수</v>
      </c>
      <c r="P287" s="138" t="str">
        <f t="shared" si="424"/>
        <v>level / count(1)</v>
      </c>
      <c r="Q287" s="77">
        <v>10061</v>
      </c>
      <c r="R287" s="157">
        <f t="shared" si="429"/>
        <v>0</v>
      </c>
      <c r="S287" s="149">
        <v>1</v>
      </c>
      <c r="T287" s="157" t="str">
        <f t="shared" si="425"/>
        <v>-</v>
      </c>
      <c r="U287" s="161" t="str">
        <f t="shared" si="426"/>
        <v>- / -</v>
      </c>
      <c r="V287" s="157">
        <f t="shared" si="430"/>
        <v>0</v>
      </c>
      <c r="W287" s="75" t="s">
        <v>4</v>
      </c>
      <c r="X287" s="157" t="s">
        <v>672</v>
      </c>
      <c r="Y287" s="157">
        <v>0</v>
      </c>
      <c r="Z287" s="157">
        <v>0</v>
      </c>
      <c r="AA287" s="157">
        <f t="shared" si="427"/>
        <v>0</v>
      </c>
      <c r="AB287" s="75" t="s">
        <v>672</v>
      </c>
      <c r="AC287" s="75">
        <v>0</v>
      </c>
      <c r="AD287" s="75">
        <v>0</v>
      </c>
      <c r="AE287" s="75">
        <f t="shared" si="428"/>
        <v>0</v>
      </c>
    </row>
    <row r="288" spans="1:31" x14ac:dyDescent="0.3">
      <c r="A288" s="283" t="s">
        <v>4</v>
      </c>
      <c r="B288" s="83">
        <f>COUNTIF($N$1:N287,2)+1</f>
        <v>49</v>
      </c>
      <c r="C288" s="75" t="e">
        <f>VLOOKUP(B288,#REF!,3)</f>
        <v>#REF!</v>
      </c>
      <c r="D288" s="193" t="e">
        <f>VLOOKUP(B288,#REF!,5)</f>
        <v>#REF!</v>
      </c>
      <c r="E288" s="213" t="str" cm="1">
        <f t="array" ref="E288">IFERROR(INDEX(Ref_경험치테이블_List,MATCH(F288,Ref_경험치테이블_직업경험치,1)+1,1),1) &amp; " (" &amp;
IFERROR(ROUND((F288-INDEX(Ref_경험치테이블_List,MATCH(F288,Ref_경험치테이블_직업경험치,1),2))/(INDEX(Ref_경험치테이블_List,MATCH(F288,Ref_경험치테이블_직업경험치,1)+1,2)-INDEX(Ref_경험치테이블_List,MATCH(F288,Ref_경험치테이블_직업경험치,1),2)),2)*100,0)
&amp;"%)"</f>
        <v>95 (56%)</v>
      </c>
      <c r="F288" s="181">
        <f t="shared" si="431"/>
        <v>227091445</v>
      </c>
      <c r="G288" s="165">
        <v>0</v>
      </c>
      <c r="H288" s="165">
        <v>0</v>
      </c>
      <c r="I288" s="213" t="str" cm="1">
        <f t="array" ref="I288">IFERROR(INDEX(Ref_경험치테이블_List,MATCH(J288,Ref_경험치테이블_일반경험치,1)+1,1),1)&amp;" ("&amp;
IFERROR(ROUND((J288-INDEX(Ref_경험치테이블_List,MATCH(J288,Ref_경험치테이블_일반경험치,1),3))/(INDEX(Ref_경험치테이블_List,MATCH(J288,Ref_경험치테이블_일반경험치,1)+1,3)-INDEX(Ref_경험치테이블_List,MATCH(J288,Ref_경험치테이블_일반경험치,1),3)),2)*100,0)
&amp;"%)"</f>
        <v>67 (16%)</v>
      </c>
      <c r="J288" s="214">
        <f t="shared" si="432"/>
        <v>9977000</v>
      </c>
      <c r="K288" s="223">
        <v>0</v>
      </c>
      <c r="M288" s="77" t="s">
        <v>10456</v>
      </c>
      <c r="N288" s="77">
        <v>46</v>
      </c>
      <c r="O288" s="150" t="str">
        <f t="shared" si="423"/>
        <v>장비템 특정 강화도 도달 횟수</v>
      </c>
      <c r="P288" s="138" t="str">
        <f t="shared" si="424"/>
        <v>level / count(1)</v>
      </c>
      <c r="Q288" s="77">
        <v>10062</v>
      </c>
      <c r="R288" s="157">
        <f t="shared" si="429"/>
        <v>0</v>
      </c>
      <c r="S288" s="149">
        <v>1</v>
      </c>
      <c r="T288" s="157" t="str">
        <f t="shared" si="425"/>
        <v>-</v>
      </c>
      <c r="U288" s="161" t="str">
        <f t="shared" si="426"/>
        <v>- / -</v>
      </c>
      <c r="V288" s="157">
        <f t="shared" si="430"/>
        <v>0</v>
      </c>
      <c r="W288" s="75" t="s">
        <v>4</v>
      </c>
      <c r="X288" s="157" t="s">
        <v>672</v>
      </c>
      <c r="Y288" s="157">
        <v>0</v>
      </c>
      <c r="Z288" s="157">
        <v>0</v>
      </c>
      <c r="AA288" s="157">
        <f t="shared" si="427"/>
        <v>0</v>
      </c>
      <c r="AB288" s="75" t="s">
        <v>672</v>
      </c>
      <c r="AC288" s="75">
        <v>0</v>
      </c>
      <c r="AD288" s="75">
        <v>0</v>
      </c>
      <c r="AE288" s="75">
        <f t="shared" si="428"/>
        <v>0</v>
      </c>
    </row>
    <row r="289" spans="1:31" x14ac:dyDescent="0.3">
      <c r="A289" s="283" t="s">
        <v>4</v>
      </c>
      <c r="B289" s="83">
        <f>COUNTIF($N$1:N288,2)+1</f>
        <v>49</v>
      </c>
      <c r="C289" s="75" t="e">
        <f>VLOOKUP(B289,#REF!,3)</f>
        <v>#REF!</v>
      </c>
      <c r="D289" s="193" t="e">
        <f>VLOOKUP(B289,#REF!,5)</f>
        <v>#REF!</v>
      </c>
      <c r="E289" s="213" t="str" cm="1">
        <f t="array" ref="E289">IFERROR(INDEX(Ref_경험치테이블_List,MATCH(F289,Ref_경험치테이블_직업경험치,1)+1,1),1) &amp; " (" &amp;
IFERROR(ROUND((F289-INDEX(Ref_경험치테이블_List,MATCH(F289,Ref_경험치테이블_직업경험치,1),2))/(INDEX(Ref_경험치테이블_List,MATCH(F289,Ref_경험치테이블_직업경험치,1)+1,2)-INDEX(Ref_경험치테이블_List,MATCH(F289,Ref_경험치테이블_직업경험치,1),2)),2)*100,0)
&amp;"%)"</f>
        <v>95 (56%)</v>
      </c>
      <c r="F289" s="181">
        <f t="shared" si="431"/>
        <v>227091445</v>
      </c>
      <c r="G289" s="165">
        <v>0</v>
      </c>
      <c r="H289" s="165">
        <v>0</v>
      </c>
      <c r="I289" s="213" t="str" cm="1">
        <f t="array" ref="I289">IFERROR(INDEX(Ref_경험치테이블_List,MATCH(J289,Ref_경험치테이블_일반경험치,1)+1,1),1)&amp;" ("&amp;
IFERROR(ROUND((J289-INDEX(Ref_경험치테이블_List,MATCH(J289,Ref_경험치테이블_일반경험치,1),3))/(INDEX(Ref_경험치테이블_List,MATCH(J289,Ref_경험치테이블_일반경험치,1)+1,3)-INDEX(Ref_경험치테이블_List,MATCH(J289,Ref_경험치테이블_일반경험치,1),3)),2)*100,0)
&amp;"%)"</f>
        <v>67 (16%)</v>
      </c>
      <c r="J289" s="214">
        <f t="shared" si="432"/>
        <v>9977000</v>
      </c>
      <c r="K289" s="223">
        <v>0</v>
      </c>
      <c r="M289" s="77" t="s">
        <v>10456</v>
      </c>
      <c r="N289" s="77">
        <v>46</v>
      </c>
      <c r="O289" s="150" t="str">
        <f t="shared" si="423"/>
        <v>장비템 특정 강화도 도달 횟수</v>
      </c>
      <c r="P289" s="138" t="str">
        <f t="shared" si="424"/>
        <v>level / count(1)</v>
      </c>
      <c r="Q289" s="77">
        <v>10063</v>
      </c>
      <c r="R289" s="157">
        <f t="shared" si="429"/>
        <v>0</v>
      </c>
      <c r="S289" s="149">
        <v>1</v>
      </c>
      <c r="T289" s="157" t="str">
        <f t="shared" si="425"/>
        <v>-</v>
      </c>
      <c r="U289" s="161" t="str">
        <f t="shared" si="426"/>
        <v>- / -</v>
      </c>
      <c r="V289" s="157">
        <f t="shared" si="430"/>
        <v>0</v>
      </c>
      <c r="W289" s="75" t="s">
        <v>4</v>
      </c>
      <c r="X289" s="157" t="s">
        <v>672</v>
      </c>
      <c r="Y289" s="157">
        <v>0</v>
      </c>
      <c r="Z289" s="157">
        <v>0</v>
      </c>
      <c r="AA289" s="157">
        <f t="shared" si="427"/>
        <v>0</v>
      </c>
      <c r="AB289" s="75" t="s">
        <v>672</v>
      </c>
      <c r="AC289" s="75">
        <v>0</v>
      </c>
      <c r="AD289" s="75">
        <v>0</v>
      </c>
      <c r="AE289" s="75">
        <f t="shared" si="428"/>
        <v>0</v>
      </c>
    </row>
    <row r="290" spans="1:31" x14ac:dyDescent="0.3">
      <c r="A290" s="283" t="s">
        <v>4</v>
      </c>
      <c r="B290" s="83">
        <f>COUNTIF($N$1:N289,2)+1</f>
        <v>49</v>
      </c>
      <c r="C290" s="75" t="e">
        <f>VLOOKUP(B290,#REF!,3)</f>
        <v>#REF!</v>
      </c>
      <c r="D290" s="193" t="e">
        <f>VLOOKUP(B290,#REF!,5)</f>
        <v>#REF!</v>
      </c>
      <c r="E290" s="213" t="str" cm="1">
        <f t="array" ref="E290">IFERROR(INDEX(Ref_경험치테이블_List,MATCH(F290,Ref_경험치테이블_직업경험치,1)+1,1),1) &amp; " (" &amp;
IFERROR(ROUND((F290-INDEX(Ref_경험치테이블_List,MATCH(F290,Ref_경험치테이블_직업경험치,1),2))/(INDEX(Ref_경험치테이블_List,MATCH(F290,Ref_경험치테이블_직업경험치,1)+1,2)-INDEX(Ref_경험치테이블_List,MATCH(F290,Ref_경험치테이블_직업경험치,1),2)),2)*100,0)
&amp;"%)"</f>
        <v>95 (56%)</v>
      </c>
      <c r="F290" s="181">
        <f t="shared" si="431"/>
        <v>227091445</v>
      </c>
      <c r="G290" s="165">
        <v>0</v>
      </c>
      <c r="H290" s="165">
        <v>0</v>
      </c>
      <c r="I290" s="213" t="str" cm="1">
        <f t="array" ref="I290">IFERROR(INDEX(Ref_경험치테이블_List,MATCH(J290,Ref_경험치테이블_일반경험치,1)+1,1),1)&amp;" ("&amp;
IFERROR(ROUND((J290-INDEX(Ref_경험치테이블_List,MATCH(J290,Ref_경험치테이블_일반경험치,1),3))/(INDEX(Ref_경험치테이블_List,MATCH(J290,Ref_경험치테이블_일반경험치,1)+1,3)-INDEX(Ref_경험치테이블_List,MATCH(J290,Ref_경험치테이블_일반경험치,1),3)),2)*100,0)
&amp;"%)"</f>
        <v>67 (16%)</v>
      </c>
      <c r="J290" s="214">
        <f t="shared" si="432"/>
        <v>9977000</v>
      </c>
      <c r="K290" s="223">
        <v>0</v>
      </c>
      <c r="M290" s="77" t="s">
        <v>10456</v>
      </c>
      <c r="N290" s="77">
        <v>46</v>
      </c>
      <c r="O290" s="150" t="str">
        <f t="shared" si="423"/>
        <v>장비템 특정 강화도 도달 횟수</v>
      </c>
      <c r="P290" s="138" t="str">
        <f t="shared" si="424"/>
        <v>level / count(1)</v>
      </c>
      <c r="Q290" s="77">
        <v>10064</v>
      </c>
      <c r="R290" s="157">
        <f t="shared" si="429"/>
        <v>0</v>
      </c>
      <c r="S290" s="149">
        <v>1</v>
      </c>
      <c r="T290" s="157" t="str">
        <f t="shared" si="425"/>
        <v>-</v>
      </c>
      <c r="U290" s="161" t="str">
        <f t="shared" si="426"/>
        <v>- / -</v>
      </c>
      <c r="V290" s="157">
        <f t="shared" ref="V290:V300" si="433">IF(OR(N290=2,N290=42,N290=65,N290=14),B290,0)</f>
        <v>0</v>
      </c>
      <c r="W290" s="75" t="s">
        <v>4</v>
      </c>
      <c r="X290" s="157" t="s">
        <v>672</v>
      </c>
      <c r="Y290" s="157">
        <v>0</v>
      </c>
      <c r="Z290" s="157">
        <v>0</v>
      </c>
      <c r="AA290" s="157">
        <f t="shared" si="427"/>
        <v>0</v>
      </c>
      <c r="AB290" s="75" t="s">
        <v>672</v>
      </c>
      <c r="AC290" s="75">
        <v>0</v>
      </c>
      <c r="AD290" s="75">
        <v>0</v>
      </c>
      <c r="AE290" s="75">
        <f t="shared" si="428"/>
        <v>0</v>
      </c>
    </row>
    <row r="291" spans="1:31" x14ac:dyDescent="0.3">
      <c r="A291" s="283" t="s">
        <v>4</v>
      </c>
      <c r="B291" s="83">
        <f>COUNTIF($N$1:N290,2)+1</f>
        <v>49</v>
      </c>
      <c r="C291" s="75" t="e">
        <f>VLOOKUP(B291,#REF!,3)</f>
        <v>#REF!</v>
      </c>
      <c r="D291" s="193" t="e">
        <f>VLOOKUP(B291,#REF!,5)</f>
        <v>#REF!</v>
      </c>
      <c r="E291" s="213" t="str" cm="1">
        <f t="array" ref="E291">IFERROR(INDEX(Ref_경험치테이블_List,MATCH(F291,Ref_경험치테이블_직업경험치,1)+1,1),1) &amp; " (" &amp;
IFERROR(ROUND((F291-INDEX(Ref_경험치테이블_List,MATCH(F291,Ref_경험치테이블_직업경험치,1),2))/(INDEX(Ref_경험치테이블_List,MATCH(F291,Ref_경험치테이블_직업경험치,1)+1,2)-INDEX(Ref_경험치테이블_List,MATCH(F291,Ref_경험치테이블_직업경험치,1),2)),2)*100,0)
&amp;"%)"</f>
        <v>95 (56%)</v>
      </c>
      <c r="F291" s="181">
        <f t="shared" si="431"/>
        <v>227091445</v>
      </c>
      <c r="G291" s="165">
        <v>0</v>
      </c>
      <c r="H291" s="165">
        <v>0</v>
      </c>
      <c r="I291" s="213" t="str" cm="1">
        <f t="array" ref="I291">IFERROR(INDEX(Ref_경험치테이블_List,MATCH(J291,Ref_경험치테이블_일반경험치,1)+1,1),1)&amp;" ("&amp;
IFERROR(ROUND((J291-INDEX(Ref_경험치테이블_List,MATCH(J291,Ref_경험치테이블_일반경험치,1),3))/(INDEX(Ref_경험치테이블_List,MATCH(J291,Ref_경험치테이블_일반경험치,1)+1,3)-INDEX(Ref_경험치테이블_List,MATCH(J291,Ref_경험치테이블_일반경험치,1),3)),2)*100,0)
&amp;"%)"</f>
        <v>67 (16%)</v>
      </c>
      <c r="J291" s="214">
        <f t="shared" si="432"/>
        <v>9977000</v>
      </c>
      <c r="K291" s="223">
        <v>0</v>
      </c>
      <c r="M291" s="77" t="s">
        <v>10456</v>
      </c>
      <c r="N291" s="77">
        <v>46</v>
      </c>
      <c r="O291" s="150" t="str">
        <f t="shared" si="423"/>
        <v>장비템 특정 강화도 도달 횟수</v>
      </c>
      <c r="P291" s="138" t="str">
        <f t="shared" si="424"/>
        <v>level / count(1)</v>
      </c>
      <c r="Q291" s="77">
        <v>10065</v>
      </c>
      <c r="R291" s="157">
        <f t="shared" si="429"/>
        <v>0</v>
      </c>
      <c r="S291" s="149">
        <v>1</v>
      </c>
      <c r="T291" s="157" t="str">
        <f t="shared" si="425"/>
        <v>-</v>
      </c>
      <c r="U291" s="161" t="str">
        <f t="shared" si="426"/>
        <v>- / -</v>
      </c>
      <c r="V291" s="157">
        <f t="shared" si="433"/>
        <v>0</v>
      </c>
      <c r="W291" s="75" t="s">
        <v>4</v>
      </c>
      <c r="X291" s="157" t="s">
        <v>672</v>
      </c>
      <c r="Y291" s="157">
        <v>0</v>
      </c>
      <c r="Z291" s="157">
        <v>0</v>
      </c>
      <c r="AA291" s="157">
        <f t="shared" si="427"/>
        <v>0</v>
      </c>
      <c r="AB291" s="75" t="s">
        <v>672</v>
      </c>
      <c r="AC291" s="75">
        <v>0</v>
      </c>
      <c r="AD291" s="75">
        <v>0</v>
      </c>
      <c r="AE291" s="75">
        <f t="shared" si="428"/>
        <v>0</v>
      </c>
    </row>
    <row r="292" spans="1:31" x14ac:dyDescent="0.3">
      <c r="A292" s="283" t="s">
        <v>4</v>
      </c>
      <c r="B292" s="83">
        <f>COUNTIF($N$1:N291,2)+1</f>
        <v>49</v>
      </c>
      <c r="C292" s="75" t="e">
        <f>VLOOKUP(B292,#REF!,3)</f>
        <v>#REF!</v>
      </c>
      <c r="D292" s="193" t="e">
        <f>VLOOKUP(B292,#REF!,5)</f>
        <v>#REF!</v>
      </c>
      <c r="E292" s="213" t="str" cm="1">
        <f t="array" ref="E292">IFERROR(INDEX(Ref_경험치테이블_List,MATCH(F292,Ref_경험치테이블_직업경험치,1)+1,1),1) &amp; " (" &amp;
IFERROR(ROUND((F292-INDEX(Ref_경험치테이블_List,MATCH(F292,Ref_경험치테이블_직업경험치,1),2))/(INDEX(Ref_경험치테이블_List,MATCH(F292,Ref_경험치테이블_직업경험치,1)+1,2)-INDEX(Ref_경험치테이블_List,MATCH(F292,Ref_경험치테이블_직업경험치,1),2)),2)*100,0)
&amp;"%)"</f>
        <v>95 (56%)</v>
      </c>
      <c r="F292" s="181">
        <f t="shared" si="431"/>
        <v>227091445</v>
      </c>
      <c r="G292" s="165">
        <v>0</v>
      </c>
      <c r="H292" s="165">
        <v>0</v>
      </c>
      <c r="I292" s="213" t="str" cm="1">
        <f t="array" ref="I292">IFERROR(INDEX(Ref_경험치테이블_List,MATCH(J292,Ref_경험치테이블_일반경험치,1)+1,1),1)&amp;" ("&amp;
IFERROR(ROUND((J292-INDEX(Ref_경험치테이블_List,MATCH(J292,Ref_경험치테이블_일반경험치,1),3))/(INDEX(Ref_경험치테이블_List,MATCH(J292,Ref_경험치테이블_일반경험치,1)+1,3)-INDEX(Ref_경험치테이블_List,MATCH(J292,Ref_경험치테이블_일반경험치,1),3)),2)*100,0)
&amp;"%)"</f>
        <v>67 (16%)</v>
      </c>
      <c r="J292" s="214">
        <f t="shared" si="432"/>
        <v>9977000</v>
      </c>
      <c r="K292" s="223">
        <v>0</v>
      </c>
      <c r="M292" s="77" t="s">
        <v>10456</v>
      </c>
      <c r="N292" s="77">
        <v>46</v>
      </c>
      <c r="O292" s="150" t="str">
        <f t="shared" si="423"/>
        <v>장비템 특정 강화도 도달 횟수</v>
      </c>
      <c r="P292" s="138" t="str">
        <f t="shared" si="424"/>
        <v>level / count(1)</v>
      </c>
      <c r="Q292" s="77">
        <v>10066</v>
      </c>
      <c r="R292" s="157">
        <f t="shared" si="429"/>
        <v>0</v>
      </c>
      <c r="S292" s="149">
        <v>1</v>
      </c>
      <c r="T292" s="157" t="str">
        <f t="shared" si="425"/>
        <v>-</v>
      </c>
      <c r="U292" s="161" t="str">
        <f t="shared" si="426"/>
        <v>- / -</v>
      </c>
      <c r="V292" s="157">
        <f t="shared" si="433"/>
        <v>0</v>
      </c>
      <c r="W292" s="75" t="s">
        <v>4</v>
      </c>
      <c r="X292" s="157" t="s">
        <v>672</v>
      </c>
      <c r="Y292" s="157">
        <v>0</v>
      </c>
      <c r="Z292" s="157">
        <v>0</v>
      </c>
      <c r="AA292" s="157">
        <f t="shared" si="427"/>
        <v>0</v>
      </c>
      <c r="AB292" s="75" t="s">
        <v>672</v>
      </c>
      <c r="AC292" s="75">
        <v>0</v>
      </c>
      <c r="AD292" s="75">
        <v>0</v>
      </c>
      <c r="AE292" s="75">
        <f t="shared" si="428"/>
        <v>0</v>
      </c>
    </row>
    <row r="293" spans="1:31" x14ac:dyDescent="0.3">
      <c r="A293" s="283" t="s">
        <v>4</v>
      </c>
      <c r="B293" s="83">
        <f>COUNTIF($N$1:N292,2)+1</f>
        <v>49</v>
      </c>
      <c r="C293" s="75" t="e">
        <f>VLOOKUP(B293,#REF!,3)</f>
        <v>#REF!</v>
      </c>
      <c r="D293" s="193" t="e">
        <f>VLOOKUP(B293,#REF!,5)</f>
        <v>#REF!</v>
      </c>
      <c r="E293" s="213" t="str" cm="1">
        <f t="array" ref="E293">IFERROR(INDEX(Ref_경험치테이블_List,MATCH(F293,Ref_경험치테이블_직업경험치,1)+1,1),1) &amp; " (" &amp;
IFERROR(ROUND((F293-INDEX(Ref_경험치테이블_List,MATCH(F293,Ref_경험치테이블_직업경험치,1),2))/(INDEX(Ref_경험치테이블_List,MATCH(F293,Ref_경험치테이블_직업경험치,1)+1,2)-INDEX(Ref_경험치테이블_List,MATCH(F293,Ref_경험치테이블_직업경험치,1),2)),2)*100,0)
&amp;"%)"</f>
        <v>95 (56%)</v>
      </c>
      <c r="F293" s="181">
        <f t="shared" si="431"/>
        <v>227091445</v>
      </c>
      <c r="G293" s="165">
        <v>0</v>
      </c>
      <c r="H293" s="165">
        <v>0</v>
      </c>
      <c r="I293" s="213" t="str" cm="1">
        <f t="array" ref="I293">IFERROR(INDEX(Ref_경험치테이블_List,MATCH(J293,Ref_경험치테이블_일반경험치,1)+1,1),1)&amp;" ("&amp;
IFERROR(ROUND((J293-INDEX(Ref_경험치테이블_List,MATCH(J293,Ref_경험치테이블_일반경험치,1),3))/(INDEX(Ref_경험치테이블_List,MATCH(J293,Ref_경험치테이블_일반경험치,1)+1,3)-INDEX(Ref_경험치테이블_List,MATCH(J293,Ref_경험치테이블_일반경험치,1),3)),2)*100,0)
&amp;"%)"</f>
        <v>67 (16%)</v>
      </c>
      <c r="J293" s="214">
        <f t="shared" si="432"/>
        <v>9977000</v>
      </c>
      <c r="K293" s="223">
        <v>0</v>
      </c>
      <c r="M293" s="77" t="s">
        <v>10456</v>
      </c>
      <c r="N293" s="77">
        <v>46</v>
      </c>
      <c r="O293" s="150" t="str">
        <f t="shared" si="423"/>
        <v>장비템 특정 강화도 도달 횟수</v>
      </c>
      <c r="P293" s="138" t="str">
        <f t="shared" si="424"/>
        <v>level / count(1)</v>
      </c>
      <c r="Q293" s="77">
        <v>10067</v>
      </c>
      <c r="R293" s="157">
        <f t="shared" si="429"/>
        <v>0</v>
      </c>
      <c r="S293" s="149">
        <v>1</v>
      </c>
      <c r="T293" s="157" t="str">
        <f t="shared" si="425"/>
        <v>-</v>
      </c>
      <c r="U293" s="161" t="str">
        <f t="shared" si="426"/>
        <v>- / -</v>
      </c>
      <c r="V293" s="157">
        <f t="shared" si="433"/>
        <v>0</v>
      </c>
      <c r="W293" s="75" t="s">
        <v>4</v>
      </c>
      <c r="X293" s="157" t="s">
        <v>672</v>
      </c>
      <c r="Y293" s="157">
        <v>0</v>
      </c>
      <c r="Z293" s="157">
        <v>0</v>
      </c>
      <c r="AA293" s="157">
        <f t="shared" si="427"/>
        <v>0</v>
      </c>
      <c r="AB293" s="75" t="s">
        <v>672</v>
      </c>
      <c r="AC293" s="75">
        <v>0</v>
      </c>
      <c r="AD293" s="75">
        <v>0</v>
      </c>
      <c r="AE293" s="75">
        <f t="shared" si="428"/>
        <v>0</v>
      </c>
    </row>
    <row r="294" spans="1:31" x14ac:dyDescent="0.3">
      <c r="A294" s="283" t="s">
        <v>4</v>
      </c>
      <c r="B294" s="83">
        <f>COUNTIF($N$1:N293,2)+1</f>
        <v>49</v>
      </c>
      <c r="C294" s="75" t="e">
        <f>VLOOKUP(B294,#REF!,3)</f>
        <v>#REF!</v>
      </c>
      <c r="D294" s="193" t="e">
        <f>VLOOKUP(B294,#REF!,5)</f>
        <v>#REF!</v>
      </c>
      <c r="E294" s="213" t="str" cm="1">
        <f t="array" ref="E294">IFERROR(INDEX(Ref_경험치테이블_List,MATCH(F294,Ref_경험치테이블_직업경험치,1)+1,1),1) &amp; " (" &amp;
IFERROR(ROUND((F294-INDEX(Ref_경험치테이블_List,MATCH(F294,Ref_경험치테이블_직업경험치,1),2))/(INDEX(Ref_경험치테이블_List,MATCH(F294,Ref_경험치테이블_직업경험치,1)+1,2)-INDEX(Ref_경험치테이블_List,MATCH(F294,Ref_경험치테이블_직업경험치,1),2)),2)*100,0)
&amp;"%)"</f>
        <v>95 (56%)</v>
      </c>
      <c r="F294" s="181">
        <f t="shared" ref="F294:F295" si="434">G294+F293+H294</f>
        <v>227091445</v>
      </c>
      <c r="G294" s="165">
        <v>0</v>
      </c>
      <c r="H294" s="165">
        <v>0</v>
      </c>
      <c r="I294" s="213" t="str" cm="1">
        <f t="array" ref="I294">IFERROR(INDEX(Ref_경험치테이블_List,MATCH(J294,Ref_경험치테이블_일반경험치,1)+1,1),1)&amp;" ("&amp;
IFERROR(ROUND((J294-INDEX(Ref_경험치테이블_List,MATCH(J294,Ref_경험치테이블_일반경험치,1),3))/(INDEX(Ref_경험치테이블_List,MATCH(J294,Ref_경험치테이블_일반경험치,1)+1,3)-INDEX(Ref_경험치테이블_List,MATCH(J294,Ref_경험치테이블_일반경험치,1),3)),2)*100,0)
&amp;"%)"</f>
        <v>67 (16%)</v>
      </c>
      <c r="J294" s="214">
        <f t="shared" si="432"/>
        <v>9977000</v>
      </c>
      <c r="K294" s="223">
        <v>0</v>
      </c>
      <c r="M294" s="77" t="s">
        <v>10456</v>
      </c>
      <c r="N294" s="77">
        <v>46</v>
      </c>
      <c r="O294" s="150" t="str">
        <f t="shared" si="423"/>
        <v>장비템 특정 강화도 도달 횟수</v>
      </c>
      <c r="P294" s="138" t="str">
        <f t="shared" si="424"/>
        <v>level / count(1)</v>
      </c>
      <c r="Q294" s="77">
        <v>10068</v>
      </c>
      <c r="R294" s="157">
        <f t="shared" si="429"/>
        <v>0</v>
      </c>
      <c r="S294" s="149">
        <v>1</v>
      </c>
      <c r="T294" s="157" t="str">
        <f t="shared" si="425"/>
        <v>-</v>
      </c>
      <c r="U294" s="161" t="str">
        <f t="shared" si="426"/>
        <v>- / -</v>
      </c>
      <c r="V294" s="157">
        <f t="shared" si="433"/>
        <v>0</v>
      </c>
      <c r="W294" s="75" t="s">
        <v>4</v>
      </c>
      <c r="X294" s="157" t="s">
        <v>672</v>
      </c>
      <c r="Y294" s="157">
        <v>0</v>
      </c>
      <c r="Z294" s="157">
        <v>0</v>
      </c>
      <c r="AA294" s="157">
        <f t="shared" si="427"/>
        <v>0</v>
      </c>
      <c r="AB294" s="75" t="s">
        <v>672</v>
      </c>
      <c r="AC294" s="75">
        <v>0</v>
      </c>
      <c r="AD294" s="75">
        <v>0</v>
      </c>
      <c r="AE294" s="75">
        <f t="shared" si="428"/>
        <v>0</v>
      </c>
    </row>
    <row r="295" spans="1:31" x14ac:dyDescent="0.3">
      <c r="A295" s="283" t="s">
        <v>4</v>
      </c>
      <c r="B295" s="83">
        <f>COUNTIF($N$1:N294,2)+1</f>
        <v>49</v>
      </c>
      <c r="C295" s="75" t="e">
        <f>VLOOKUP(B295,#REF!,3)</f>
        <v>#REF!</v>
      </c>
      <c r="D295" s="193" t="e">
        <f>VLOOKUP(B295,#REF!,5)</f>
        <v>#REF!</v>
      </c>
      <c r="E295" s="213" t="str" cm="1">
        <f t="array" ref="E295">IFERROR(INDEX(Ref_경험치테이블_List,MATCH(F295,Ref_경험치테이블_직업경험치,1)+1,1),1) &amp; " (" &amp;
IFERROR(ROUND((F295-INDEX(Ref_경험치테이블_List,MATCH(F295,Ref_경험치테이블_직업경험치,1),2))/(INDEX(Ref_경험치테이블_List,MATCH(F295,Ref_경험치테이블_직업경험치,1)+1,2)-INDEX(Ref_경험치테이블_List,MATCH(F295,Ref_경험치테이블_직업경험치,1),2)),2)*100,0)
&amp;"%)"</f>
        <v>95 (56%)</v>
      </c>
      <c r="F295" s="181">
        <f t="shared" si="434"/>
        <v>227091445</v>
      </c>
      <c r="G295" s="165">
        <v>0</v>
      </c>
      <c r="H295" s="165">
        <v>0</v>
      </c>
      <c r="I295" s="213" t="str" cm="1">
        <f t="array" ref="I295">IFERROR(INDEX(Ref_경험치테이블_List,MATCH(J295,Ref_경험치테이블_일반경험치,1)+1,1),1)&amp;" ("&amp;
IFERROR(ROUND((J295-INDEX(Ref_경험치테이블_List,MATCH(J295,Ref_경험치테이블_일반경험치,1),3))/(INDEX(Ref_경험치테이블_List,MATCH(J295,Ref_경험치테이블_일반경험치,1)+1,3)-INDEX(Ref_경험치테이블_List,MATCH(J295,Ref_경험치테이블_일반경험치,1),3)),2)*100,0)
&amp;"%)"</f>
        <v>67 (16%)</v>
      </c>
      <c r="J295" s="214">
        <f t="shared" si="432"/>
        <v>9977000</v>
      </c>
      <c r="K295" s="223">
        <v>0</v>
      </c>
      <c r="M295" s="77" t="s">
        <v>10456</v>
      </c>
      <c r="N295" s="77">
        <v>46</v>
      </c>
      <c r="O295" s="150" t="str">
        <f t="shared" si="423"/>
        <v>장비템 특정 강화도 도달 횟수</v>
      </c>
      <c r="P295" s="138" t="str">
        <f t="shared" si="424"/>
        <v>level / count(1)</v>
      </c>
      <c r="Q295" s="77">
        <v>10069</v>
      </c>
      <c r="R295" s="157">
        <f t="shared" si="429"/>
        <v>0</v>
      </c>
      <c r="S295" s="149">
        <v>1</v>
      </c>
      <c r="T295" s="157" t="str">
        <f t="shared" si="425"/>
        <v>-</v>
      </c>
      <c r="U295" s="161" t="str">
        <f t="shared" si="426"/>
        <v>- / -</v>
      </c>
      <c r="V295" s="157">
        <f t="shared" si="433"/>
        <v>0</v>
      </c>
      <c r="W295" s="75" t="s">
        <v>4</v>
      </c>
      <c r="X295" s="157" t="s">
        <v>672</v>
      </c>
      <c r="Y295" s="157">
        <v>0</v>
      </c>
      <c r="Z295" s="157">
        <v>0</v>
      </c>
      <c r="AA295" s="157">
        <f t="shared" si="427"/>
        <v>0</v>
      </c>
      <c r="AB295" s="75" t="s">
        <v>672</v>
      </c>
      <c r="AC295" s="75">
        <v>0</v>
      </c>
      <c r="AD295" s="75">
        <v>0</v>
      </c>
      <c r="AE295" s="75">
        <f t="shared" si="428"/>
        <v>0</v>
      </c>
    </row>
    <row r="296" spans="1:31" x14ac:dyDescent="0.3">
      <c r="A296" s="283" t="s">
        <v>4</v>
      </c>
      <c r="B296" s="83">
        <f>COUNTIF($N$1:N295,2)+1</f>
        <v>49</v>
      </c>
      <c r="C296" s="75" t="e">
        <f>VLOOKUP(B296,#REF!,3)</f>
        <v>#REF!</v>
      </c>
      <c r="D296" s="193" t="e">
        <f>VLOOKUP(B296,#REF!,5)</f>
        <v>#REF!</v>
      </c>
      <c r="E296" s="213" t="str" cm="1">
        <f t="array" ref="E296">IFERROR(INDEX(Ref_경험치테이블_List,MATCH(F296,Ref_경험치테이블_직업경험치,1)+1,1),1) &amp; " (" &amp;
IFERROR(ROUND((F296-INDEX(Ref_경험치테이블_List,MATCH(F296,Ref_경험치테이블_직업경험치,1),2))/(INDEX(Ref_경험치테이블_List,MATCH(F296,Ref_경험치테이블_직업경험치,1)+1,2)-INDEX(Ref_경험치테이블_List,MATCH(F296,Ref_경험치테이블_직업경험치,1),2)),2)*100,0)
&amp;"%)"</f>
        <v>95 (56%)</v>
      </c>
      <c r="F296" s="181">
        <f t="shared" ref="F296" si="435">G296+F295+H296</f>
        <v>227091445</v>
      </c>
      <c r="G296" s="165">
        <v>0</v>
      </c>
      <c r="H296" s="165">
        <v>0</v>
      </c>
      <c r="I296" s="213" t="str" cm="1">
        <f t="array" ref="I296">IFERROR(INDEX(Ref_경험치테이블_List,MATCH(J296,Ref_경험치테이블_일반경험치,1)+1,1),1)&amp;" ("&amp;
IFERROR(ROUND((J296-INDEX(Ref_경험치테이블_List,MATCH(J296,Ref_경험치테이블_일반경험치,1),3))/(INDEX(Ref_경험치테이블_List,MATCH(J296,Ref_경험치테이블_일반경험치,1)+1,3)-INDEX(Ref_경험치테이블_List,MATCH(J296,Ref_경험치테이블_일반경험치,1),3)),2)*100,0)
&amp;"%)"</f>
        <v>67 (16%)</v>
      </c>
      <c r="J296" s="214">
        <f t="shared" si="432"/>
        <v>9977000</v>
      </c>
      <c r="K296" s="223">
        <v>0</v>
      </c>
      <c r="M296" s="77" t="s">
        <v>10456</v>
      </c>
      <c r="N296" s="77">
        <v>46</v>
      </c>
      <c r="O296" s="150" t="str">
        <f t="shared" si="423"/>
        <v>장비템 특정 강화도 도달 횟수</v>
      </c>
      <c r="P296" s="138" t="str">
        <f t="shared" si="424"/>
        <v>level / count(1)</v>
      </c>
      <c r="Q296" s="77">
        <v>10070</v>
      </c>
      <c r="R296" s="157">
        <f t="shared" si="429"/>
        <v>0</v>
      </c>
      <c r="S296" s="149">
        <v>1</v>
      </c>
      <c r="T296" s="157" t="str">
        <f t="shared" si="425"/>
        <v>-</v>
      </c>
      <c r="U296" s="161" t="str">
        <f t="shared" si="426"/>
        <v>- / -</v>
      </c>
      <c r="V296" s="157">
        <f t="shared" si="433"/>
        <v>0</v>
      </c>
      <c r="W296" s="75" t="s">
        <v>4</v>
      </c>
      <c r="X296" s="157" t="s">
        <v>672</v>
      </c>
      <c r="Y296" s="157">
        <v>0</v>
      </c>
      <c r="Z296" s="157">
        <v>0</v>
      </c>
      <c r="AA296" s="157">
        <f t="shared" si="427"/>
        <v>0</v>
      </c>
      <c r="AB296" s="75" t="s">
        <v>672</v>
      </c>
      <c r="AC296" s="75">
        <v>0</v>
      </c>
      <c r="AD296" s="75">
        <v>0</v>
      </c>
      <c r="AE296" s="75">
        <f t="shared" si="428"/>
        <v>0</v>
      </c>
    </row>
    <row r="297" spans="1:31" x14ac:dyDescent="0.3">
      <c r="A297" s="283" t="s">
        <v>4</v>
      </c>
      <c r="B297" s="83">
        <f>COUNTIF($N$1:N296,2)+1</f>
        <v>49</v>
      </c>
      <c r="C297" s="75" t="e">
        <f>VLOOKUP(B297,#REF!,3)</f>
        <v>#REF!</v>
      </c>
      <c r="D297" s="193" t="e">
        <f>VLOOKUP(B297,#REF!,5)</f>
        <v>#REF!</v>
      </c>
      <c r="E297" s="213" t="str" cm="1">
        <f t="array" ref="E297">IFERROR(INDEX(Ref_경험치테이블_List,MATCH(F297,Ref_경험치테이블_직업경험치,1)+1,1),1) &amp; " (" &amp;
IFERROR(ROUND((F297-INDEX(Ref_경험치테이블_List,MATCH(F297,Ref_경험치테이블_직업경험치,1),2))/(INDEX(Ref_경험치테이블_List,MATCH(F297,Ref_경험치테이블_직업경험치,1)+1,2)-INDEX(Ref_경험치테이블_List,MATCH(F297,Ref_경험치테이블_직업경험치,1),2)),2)*100,0)
&amp;"%)"</f>
        <v>95 (56%)</v>
      </c>
      <c r="F297" s="181">
        <f t="shared" ref="F297" si="436">G297+F296+H297</f>
        <v>227091445</v>
      </c>
      <c r="G297" s="165">
        <v>0</v>
      </c>
      <c r="H297" s="165">
        <v>0</v>
      </c>
      <c r="I297" s="213" t="str" cm="1">
        <f t="array" ref="I297">IFERROR(INDEX(Ref_경험치테이블_List,MATCH(J297,Ref_경험치테이블_일반경험치,1)+1,1),1)&amp;" ("&amp;
IFERROR(ROUND((J297-INDEX(Ref_경험치테이블_List,MATCH(J297,Ref_경험치테이블_일반경험치,1),3))/(INDEX(Ref_경험치테이블_List,MATCH(J297,Ref_경험치테이블_일반경험치,1)+1,3)-INDEX(Ref_경험치테이블_List,MATCH(J297,Ref_경험치테이블_일반경험치,1),3)),2)*100,0)
&amp;"%)"</f>
        <v>67 (16%)</v>
      </c>
      <c r="J297" s="214">
        <f t="shared" si="432"/>
        <v>9977000</v>
      </c>
      <c r="K297" s="223">
        <v>0</v>
      </c>
      <c r="M297" s="77" t="s">
        <v>10456</v>
      </c>
      <c r="N297" s="77">
        <v>46</v>
      </c>
      <c r="O297" s="150" t="str">
        <f t="shared" si="423"/>
        <v>장비템 특정 강화도 도달 횟수</v>
      </c>
      <c r="P297" s="138" t="str">
        <f t="shared" si="424"/>
        <v>level / count(1)</v>
      </c>
      <c r="Q297" s="77">
        <v>10071</v>
      </c>
      <c r="R297" s="157">
        <f t="shared" si="429"/>
        <v>0</v>
      </c>
      <c r="S297" s="149">
        <v>1</v>
      </c>
      <c r="T297" s="157" t="str">
        <f t="shared" si="425"/>
        <v>-</v>
      </c>
      <c r="U297" s="161" t="str">
        <f t="shared" si="426"/>
        <v>- / -</v>
      </c>
      <c r="V297" s="157">
        <f t="shared" si="433"/>
        <v>0</v>
      </c>
      <c r="W297" s="75" t="s">
        <v>4</v>
      </c>
      <c r="X297" s="157" t="s">
        <v>672</v>
      </c>
      <c r="Y297" s="157">
        <v>0</v>
      </c>
      <c r="Z297" s="157">
        <v>0</v>
      </c>
      <c r="AA297" s="157">
        <f t="shared" si="427"/>
        <v>0</v>
      </c>
      <c r="AB297" s="75" t="s">
        <v>672</v>
      </c>
      <c r="AC297" s="75">
        <v>0</v>
      </c>
      <c r="AD297" s="75">
        <v>0</v>
      </c>
      <c r="AE297" s="75">
        <f t="shared" si="428"/>
        <v>0</v>
      </c>
    </row>
    <row r="298" spans="1:31" x14ac:dyDescent="0.3">
      <c r="A298" s="283" t="s">
        <v>4</v>
      </c>
      <c r="B298" s="83">
        <f>COUNTIF($N$1:N297,2)+1</f>
        <v>49</v>
      </c>
      <c r="C298" s="75" t="e">
        <f>VLOOKUP(B298,#REF!,3)</f>
        <v>#REF!</v>
      </c>
      <c r="D298" s="193" t="e">
        <f>VLOOKUP(B298,#REF!,5)</f>
        <v>#REF!</v>
      </c>
      <c r="E298" s="213" t="str" cm="1">
        <f t="array" ref="E298">IFERROR(INDEX(Ref_경험치테이블_List,MATCH(F298,Ref_경험치테이블_직업경험치,1)+1,1),1) &amp; " (" &amp;
IFERROR(ROUND((F298-INDEX(Ref_경험치테이블_List,MATCH(F298,Ref_경험치테이블_직업경험치,1),2))/(INDEX(Ref_경험치테이블_List,MATCH(F298,Ref_경험치테이블_직업경험치,1)+1,2)-INDEX(Ref_경험치테이블_List,MATCH(F298,Ref_경험치테이블_직업경험치,1),2)),2)*100,0)
&amp;"%)"</f>
        <v>95 (56%)</v>
      </c>
      <c r="F298" s="181">
        <f t="shared" ref="F298:F351" si="437">G298+F297+H298</f>
        <v>227091445</v>
      </c>
      <c r="G298" s="165">
        <v>0</v>
      </c>
      <c r="H298" s="165">
        <v>0</v>
      </c>
      <c r="I298" s="213" t="str" cm="1">
        <f t="array" ref="I298">IFERROR(INDEX(Ref_경험치테이블_List,MATCH(J298,Ref_경험치테이블_일반경험치,1)+1,1),1)&amp;" ("&amp;
IFERROR(ROUND((J298-INDEX(Ref_경험치테이블_List,MATCH(J298,Ref_경험치테이블_일반경험치,1),3))/(INDEX(Ref_경험치테이블_List,MATCH(J298,Ref_경험치테이블_일반경험치,1)+1,3)-INDEX(Ref_경험치테이블_List,MATCH(J298,Ref_경험치테이블_일반경험치,1),3)),2)*100,0)
&amp;"%)"</f>
        <v>67 (16%)</v>
      </c>
      <c r="J298" s="214">
        <f t="shared" ref="J298:J361" si="438">J297+K298</f>
        <v>9977000</v>
      </c>
      <c r="K298" s="223">
        <v>0</v>
      </c>
      <c r="M298" s="77" t="s">
        <v>10456</v>
      </c>
      <c r="N298" s="77">
        <v>46</v>
      </c>
      <c r="O298" s="150" t="str">
        <f t="shared" si="423"/>
        <v>장비템 특정 강화도 도달 횟수</v>
      </c>
      <c r="P298" s="138" t="str">
        <f t="shared" si="424"/>
        <v>level / count(1)</v>
      </c>
      <c r="Q298" s="77">
        <v>10072</v>
      </c>
      <c r="R298" s="157">
        <f t="shared" si="429"/>
        <v>0</v>
      </c>
      <c r="S298" s="149">
        <v>1</v>
      </c>
      <c r="T298" s="157" t="str">
        <f t="shared" si="425"/>
        <v>-</v>
      </c>
      <c r="U298" s="161" t="str">
        <f t="shared" si="426"/>
        <v>- / -</v>
      </c>
      <c r="V298" s="157">
        <f t="shared" si="433"/>
        <v>0</v>
      </c>
      <c r="W298" s="75" t="s">
        <v>4</v>
      </c>
      <c r="X298" s="157" t="s">
        <v>672</v>
      </c>
      <c r="Y298" s="157">
        <v>0</v>
      </c>
      <c r="Z298" s="157">
        <v>0</v>
      </c>
      <c r="AA298" s="157">
        <f t="shared" si="427"/>
        <v>0</v>
      </c>
      <c r="AB298" s="75" t="s">
        <v>672</v>
      </c>
      <c r="AC298" s="75">
        <v>0</v>
      </c>
      <c r="AD298" s="75">
        <v>0</v>
      </c>
      <c r="AE298" s="75">
        <f t="shared" si="428"/>
        <v>0</v>
      </c>
    </row>
    <row r="299" spans="1:31" x14ac:dyDescent="0.3">
      <c r="A299" s="283">
        <f>A226+1</f>
        <v>226</v>
      </c>
      <c r="B299" s="83">
        <f>COUNTIF($N$1:N298,2)+1</f>
        <v>49</v>
      </c>
      <c r="D299" s="193"/>
      <c r="E299" s="213" t="str" cm="1">
        <f t="array" ref="E299">IFERROR(INDEX(Ref_경험치테이블_List,MATCH(F299,Ref_경험치테이블_직업경험치,1)+1,1),1) &amp; " (" &amp;
IFERROR(ROUND((F299-INDEX(Ref_경험치테이블_List,MATCH(F299,Ref_경험치테이블_직업경험치,1),2))/(INDEX(Ref_경험치테이블_List,MATCH(F299,Ref_경험치테이블_직업경험치,1)+1,2)-INDEX(Ref_경험치테이블_List,MATCH(F299,Ref_경험치테이블_직업경험치,1),2)),2)*100,0)
&amp;"%)"</f>
        <v>95 (90%)</v>
      </c>
      <c r="F299" s="181">
        <f t="shared" si="437"/>
        <v>231091445</v>
      </c>
      <c r="G299" s="76">
        <v>4000000</v>
      </c>
      <c r="H299" s="165">
        <v>0</v>
      </c>
      <c r="I299" s="213" t="str" cm="1">
        <f t="array" ref="I299">IFERROR(INDEX(Ref_경험치테이블_List,MATCH(J299,Ref_경험치테이블_일반경험치,1)+1,1),1)&amp;" ("&amp;
IFERROR(ROUND((J299-INDEX(Ref_경험치테이블_List,MATCH(J299,Ref_경험치테이블_일반경험치,1),3))/(INDEX(Ref_경험치테이블_List,MATCH(J299,Ref_경험치테이블_일반경험치,1)+1,3)-INDEX(Ref_경험치테이블_List,MATCH(J299,Ref_경험치테이블_일반경험치,1),3)),2)*100,0)
&amp;"%)"</f>
        <v>67 (29%)</v>
      </c>
      <c r="J299" s="214">
        <f t="shared" si="438"/>
        <v>10136000</v>
      </c>
      <c r="K299" s="76">
        <v>159000</v>
      </c>
      <c r="L299" s="226">
        <v>1</v>
      </c>
      <c r="M299" s="77" t="s">
        <v>10472</v>
      </c>
      <c r="N299" s="77">
        <v>42</v>
      </c>
      <c r="O299" s="227" t="str">
        <f t="shared" ref="O299:O343" si="439">IFERROR(INDEX(퀘스트타입_List,MATCH(N299,퀘스트타입_Row,0),3),)</f>
        <v>특정 몬스터 그룹 처치 수</v>
      </c>
      <c r="P299" s="228" t="str">
        <f t="shared" ref="P299:P343" si="440">IFERROR(INDEX(퀘스트타입_List,MATCH(N299,퀘스트타입_Row,0),4),)&amp;" / "&amp;IFERROR(INDEX(퀘스트타입_List,MATCH(N299,퀘스트타입_Row,0),5),)</f>
        <v>monster_group / count</v>
      </c>
      <c r="Q299" s="151">
        <f>IF(N299=2,INDEX(Ref_스테이지테이블_List,MATCH(B299,Ref_스테이지테이블_Row,0),9),IF(N299=42,INDEX(Ref_몬스터테이블_List,MATCH(INDEX(Ref_스테이지테이블_List,MATCH(B299,Ref_스테이지테이블_Row,0),30),Ref_몬스터테이블_Row,0),4),IF(N299=14,INDEX(Ref_스테이지테이블_List,MATCH(B299,Ref_스테이지테이블_Row,0),38),"문제있")))</f>
        <v>51</v>
      </c>
      <c r="R299" s="157" t="str">
        <f t="shared" si="429"/>
        <v>소형</v>
      </c>
      <c r="S299" s="182">
        <f>INDEX(Ref!$GK$1:$GN$73,MATCH(B299,Ref!$GK$1:$GK$73,0),MATCH(R299,Ref!$GK$1:$GN$1,0))</f>
        <v>3200</v>
      </c>
      <c r="T299" s="158" t="str">
        <f t="shared" ref="T299:T300" si="441">IF(OR(N299=2,N299=42,N299=65,N299=14),"모험","-")</f>
        <v>모험</v>
      </c>
      <c r="U299" s="229" t="str">
        <f t="shared" ref="U299:U343" si="442">INDEX(퀘스트_shortcut_type_List,MATCH(T299,퀘스트_shortcut_type_name,0),2)&amp;" / "&amp;INDEX(퀘스트_shortcut_type_List,MATCH(T299,퀘스트_shortcut_type_name,0),3)</f>
        <v>모험 / 스테이지 id</v>
      </c>
      <c r="V299" s="158">
        <f t="shared" si="433"/>
        <v>49</v>
      </c>
      <c r="W299" s="76" t="s">
        <v>4</v>
      </c>
      <c r="X299" s="158" t="s">
        <v>672</v>
      </c>
      <c r="Y299" s="158">
        <v>0</v>
      </c>
      <c r="Z299" s="158">
        <v>0</v>
      </c>
      <c r="AA299" s="158">
        <f t="shared" ref="AA299:AA342" si="443">IF(X299="아이템",IFERROR(VLOOKUP(Y299,Ref_아이템테이블_List,5,FALSE),"없는 아이템"),IF(X299="동료",IFERROR(VLOOKUP(Y299,Ref_동료테이블_List,5,FALSE),"없는 동료"),))</f>
        <v>0</v>
      </c>
      <c r="AB299" s="76" t="s">
        <v>672</v>
      </c>
      <c r="AC299" s="76">
        <v>0</v>
      </c>
      <c r="AD299" s="76">
        <v>0</v>
      </c>
      <c r="AE299" s="76">
        <f t="shared" ref="AE299:AE312" si="444">IF(AB299="아이템",IFERROR(VLOOKUP(AC299,Ref_아이템테이블_List,5,FALSE),"없는 아이템"),IF(AB299="동료",IFERROR(VLOOKUP(AC299,Ref_동료테이블_List,5,FALSE),"없는 동료"),))</f>
        <v>0</v>
      </c>
    </row>
    <row r="300" spans="1:31" x14ac:dyDescent="0.3">
      <c r="A300" s="283">
        <f>A299+1</f>
        <v>227</v>
      </c>
      <c r="B300" s="83">
        <f>COUNTIF($N$1:N299,2)+1</f>
        <v>49</v>
      </c>
      <c r="D300" s="193"/>
      <c r="E300" s="213" t="str" cm="1">
        <f t="array" ref="E300">IFERROR(INDEX(Ref_경험치테이블_List,MATCH(F300,Ref_경험치테이블_직업경험치,1)+1,1),1) &amp; " (" &amp;
IFERROR(ROUND((F300-INDEX(Ref_경험치테이블_List,MATCH(F300,Ref_경험치테이블_직업경험치,1),2))/(INDEX(Ref_경험치테이블_List,MATCH(F300,Ref_경험치테이블_직업경험치,1)+1,2)-INDEX(Ref_경험치테이블_List,MATCH(F300,Ref_경험치테이블_직업경험치,1),2)),2)*100,0)
&amp;"%)"</f>
        <v>96 (23%)</v>
      </c>
      <c r="F300" s="181">
        <f t="shared" si="437"/>
        <v>235091445</v>
      </c>
      <c r="G300" s="76">
        <v>4000000</v>
      </c>
      <c r="H300" s="165">
        <v>0</v>
      </c>
      <c r="I300" s="213" t="str" cm="1">
        <f t="array" ref="I300">IFERROR(INDEX(Ref_경험치테이블_List,MATCH(J300,Ref_경험치테이블_일반경험치,1)+1,1),1)&amp;" ("&amp;
IFERROR(ROUND((J300-INDEX(Ref_경험치테이블_List,MATCH(J300,Ref_경험치테이블_일반경험치,1),3))/(INDEX(Ref_경험치테이블_List,MATCH(J300,Ref_경험치테이블_일반경험치,1)+1,3)-INDEX(Ref_경험치테이블_List,MATCH(J300,Ref_경험치테이블_일반경험치,1),3)),2)*100,0)
&amp;"%)"</f>
        <v>67 (42%)</v>
      </c>
      <c r="J300" s="214">
        <f t="shared" si="438"/>
        <v>10297000</v>
      </c>
      <c r="K300" s="76">
        <f>K299+2000</f>
        <v>161000</v>
      </c>
      <c r="M300" s="77" t="s">
        <v>10265</v>
      </c>
      <c r="N300" s="77">
        <v>65</v>
      </c>
      <c r="O300" s="150" t="str">
        <f t="shared" si="439"/>
        <v>특정 필드에서 MVP 처치 횟수</v>
      </c>
      <c r="P300" s="138" t="str">
        <f t="shared" si="440"/>
        <v>stage id / count</v>
      </c>
      <c r="Q300" s="151">
        <f>IF(N300=2,INDEX(Ref_스테이지테이블_List,MATCH(B300,Ref_스테이지테이블_Row,0),9),IF(N300=42,INDEX(Ref_몬스터테이블_List,MATCH(INDEX(Ref_스테이지테이블_List,MATCH(B300,Ref_스테이지테이블_Row,0),30),Ref_몬스터테이블_Row,0),4),IF(N300=14,INDEX(Ref_스테이지테이블_List,MATCH(B300,Ref_스테이지테이블_Row,0),38),IF(N300=65,B300,"문제있"))))</f>
        <v>49</v>
      </c>
      <c r="R300" s="157">
        <f t="shared" si="429"/>
        <v>0</v>
      </c>
      <c r="S300" s="149">
        <v>8</v>
      </c>
      <c r="T300" s="157" t="str">
        <f t="shared" si="441"/>
        <v>모험</v>
      </c>
      <c r="U300" s="161" t="str">
        <f t="shared" si="442"/>
        <v>모험 / 스테이지 id</v>
      </c>
      <c r="V300" s="157">
        <f t="shared" si="433"/>
        <v>49</v>
      </c>
      <c r="W300" s="75" t="s">
        <v>4</v>
      </c>
      <c r="X300" s="157" t="s">
        <v>672</v>
      </c>
      <c r="Y300" s="157">
        <v>0</v>
      </c>
      <c r="Z300" s="157">
        <v>0</v>
      </c>
      <c r="AA300" s="157">
        <f t="shared" ref="AA300" si="445">IF(X300="아이템",IFERROR(VLOOKUP(Y300,Ref_아이템테이블_List,5,FALSE),"없는 아이템"),IF(X300="동료",IFERROR(VLOOKUP(Y300,Ref_동료테이블_List,5,FALSE),"없는 동료"),))</f>
        <v>0</v>
      </c>
      <c r="AB300" s="75" t="s">
        <v>672</v>
      </c>
      <c r="AC300" s="75">
        <v>0</v>
      </c>
      <c r="AD300" s="75">
        <v>0</v>
      </c>
      <c r="AE300" s="75">
        <f t="shared" si="444"/>
        <v>0</v>
      </c>
    </row>
    <row r="301" spans="1:31" x14ac:dyDescent="0.3">
      <c r="A301" s="283">
        <f t="shared" ref="A301:A364" si="446">A300+1</f>
        <v>228</v>
      </c>
      <c r="B301" s="83">
        <f>COUNTIF($N$1:N300,2)+1</f>
        <v>49</v>
      </c>
      <c r="D301" s="193"/>
      <c r="E301" s="213" t="str" cm="1">
        <f t="array" ref="E301">IFERROR(INDEX(Ref_경험치테이블_List,MATCH(F301,Ref_경험치테이블_직업경험치,1)+1,1),1) &amp; " (" &amp;
IFERROR(ROUND((F301-INDEX(Ref_경험치테이블_List,MATCH(F301,Ref_경험치테이블_직업경험치,1),2))/(INDEX(Ref_경험치테이블_List,MATCH(F301,Ref_경험치테이블_직업경험치,1)+1,2)-INDEX(Ref_경험치테이블_List,MATCH(F301,Ref_경험치테이블_직업경험치,1),2)),2)*100,0)
&amp;"%)"</f>
        <v>96 (57%)</v>
      </c>
      <c r="F301" s="181">
        <f t="shared" si="437"/>
        <v>239091445</v>
      </c>
      <c r="G301" s="76">
        <v>4000000</v>
      </c>
      <c r="H301" s="165">
        <v>0</v>
      </c>
      <c r="I301" s="213" t="str" cm="1">
        <f t="array" ref="I301">IFERROR(INDEX(Ref_경험치테이블_List,MATCH(J301,Ref_경험치테이블_일반경험치,1)+1,1),1)&amp;" ("&amp;
IFERROR(ROUND((J301-INDEX(Ref_경험치테이블_List,MATCH(J301,Ref_경험치테이블_일반경험치,1),3))/(INDEX(Ref_경험치테이블_List,MATCH(J301,Ref_경험치테이블_일반경험치,1)+1,3)-INDEX(Ref_경험치테이블_List,MATCH(J301,Ref_경험치테이블_일반경험치,1),3)),2)*100,0)
&amp;"%)"</f>
        <v>67 (55%)</v>
      </c>
      <c r="J301" s="214">
        <f t="shared" si="438"/>
        <v>10460000</v>
      </c>
      <c r="K301" s="76">
        <f t="shared" ref="K301:K364" si="447">K300+2000</f>
        <v>163000</v>
      </c>
      <c r="L301" s="155" t="s">
        <v>10267</v>
      </c>
      <c r="M301" s="77" t="s">
        <v>10461</v>
      </c>
      <c r="N301" s="77">
        <v>66</v>
      </c>
      <c r="O301" s="150" t="str">
        <f t="shared" si="439"/>
        <v>특정 필드에서 rare_type 3번 MVP 처치 횟수</v>
      </c>
      <c r="P301" s="138" t="str">
        <f t="shared" si="440"/>
        <v>stage id / count</v>
      </c>
      <c r="Q301" s="77">
        <v>48</v>
      </c>
      <c r="R301" s="157">
        <f t="shared" si="429"/>
        <v>0</v>
      </c>
      <c r="S301" s="149">
        <v>1</v>
      </c>
      <c r="T301" s="157" t="s">
        <v>598</v>
      </c>
      <c r="U301" s="161" t="str">
        <f t="shared" si="442"/>
        <v>모험 / 스테이지 id</v>
      </c>
      <c r="V301" s="157">
        <v>48</v>
      </c>
      <c r="W301" s="75" t="s">
        <v>4</v>
      </c>
      <c r="X301" s="157" t="s">
        <v>672</v>
      </c>
      <c r="Y301" s="157">
        <v>0</v>
      </c>
      <c r="Z301" s="157">
        <v>0</v>
      </c>
      <c r="AA301" s="157">
        <f t="shared" si="443"/>
        <v>0</v>
      </c>
      <c r="AB301" s="75" t="s">
        <v>672</v>
      </c>
      <c r="AC301" s="75">
        <v>0</v>
      </c>
      <c r="AD301" s="75">
        <v>0</v>
      </c>
      <c r="AE301" s="75">
        <f t="shared" si="444"/>
        <v>0</v>
      </c>
    </row>
    <row r="302" spans="1:31" x14ac:dyDescent="0.3">
      <c r="A302" s="283">
        <f t="shared" si="446"/>
        <v>229</v>
      </c>
      <c r="B302" s="83">
        <f>COUNTIF($N$1:N301,2)+1</f>
        <v>49</v>
      </c>
      <c r="D302" s="193"/>
      <c r="E302" s="213" t="str" cm="1">
        <f t="array" ref="E302">IFERROR(INDEX(Ref_경험치테이블_List,MATCH(F302,Ref_경험치테이블_직업경험치,1)+1,1),1) &amp; " (" &amp;
IFERROR(ROUND((F302-INDEX(Ref_경험치테이블_List,MATCH(F302,Ref_경험치테이블_직업경험치,1),2))/(INDEX(Ref_경험치테이블_List,MATCH(F302,Ref_경험치테이블_직업경험치,1)+1,2)-INDEX(Ref_경험치테이블_List,MATCH(F302,Ref_경험치테이블_직업경험치,1),2)),2)*100,0)
&amp;"%)"</f>
        <v>97 (1%)</v>
      </c>
      <c r="F302" s="181">
        <f t="shared" si="437"/>
        <v>244391445</v>
      </c>
      <c r="G302" s="76">
        <v>4000000</v>
      </c>
      <c r="H302" s="165">
        <v>1300000</v>
      </c>
      <c r="I302" s="213" t="str" cm="1">
        <f t="array" ref="I302">IFERROR(INDEX(Ref_경험치테이블_List,MATCH(J302,Ref_경험치테이블_일반경험치,1)+1,1),1)&amp;" ("&amp;
IFERROR(ROUND((J302-INDEX(Ref_경험치테이블_List,MATCH(J302,Ref_경험치테이블_일반경험치,1),3))/(INDEX(Ref_경험치테이블_List,MATCH(J302,Ref_경험치테이블_일반경험치,1)+1,3)-INDEX(Ref_경험치테이블_List,MATCH(J302,Ref_경험치테이블_일반경험치,1),3)),2)*100,0)
&amp;"%)"</f>
        <v>67 (68%)</v>
      </c>
      <c r="J302" s="214">
        <f t="shared" si="438"/>
        <v>10625000</v>
      </c>
      <c r="K302" s="76">
        <f t="shared" si="447"/>
        <v>165000</v>
      </c>
      <c r="M302" s="77" t="s">
        <v>10473</v>
      </c>
      <c r="N302" s="77">
        <v>2</v>
      </c>
      <c r="O302" s="150" t="str">
        <f t="shared" si="439"/>
        <v>특정 몬스터 처치 수</v>
      </c>
      <c r="P302" s="138" t="str">
        <f t="shared" si="440"/>
        <v>monster_id / count</v>
      </c>
      <c r="Q302" s="151">
        <f>IF(N302=2,INDEX(Ref_스테이지테이블_List,MATCH(B302,Ref_스테이지테이블_Row,0),9),IF(N302=42,INDEX(Ref_몬스터테이블_List,MATCH(INDEX(Ref_스테이지테이블_List,MATCH(B302,Ref_스테이지테이블_Row,0),30),Ref_몬스터테이블_Row,0),4),IF(N302=14,INDEX(Ref_스테이지테이블_List,MATCH(B302,Ref_스테이지테이블_Row,0),38),"문제있")))</f>
        <v>54051</v>
      </c>
      <c r="R302" s="157">
        <f t="shared" si="429"/>
        <v>0</v>
      </c>
      <c r="S302" s="149">
        <f>IF(N302=42,INDEX(Ref!$GK$1:$GN$73,MATCH(B302,Ref!$GK$1:$GK$73,0),MATCH(R302,Ref!$GK$1:$GN$1,0)),IF(N302=65,QUOTIENT(B302,12)+1,IF(N302=2,1,0)))</f>
        <v>1</v>
      </c>
      <c r="T302" s="157" t="str">
        <f t="shared" ref="T302:T303" si="448">IF(OR(N302=2,N302=42,N302=65,N302=14),"모험","-")</f>
        <v>모험</v>
      </c>
      <c r="U302" s="161" t="str">
        <f t="shared" si="442"/>
        <v>모험 / 스테이지 id</v>
      </c>
      <c r="V302" s="157">
        <f t="shared" ref="V302:V312" si="449">IF(OR(N302=2,N302=42,N302=65,N302=14),B302,0)</f>
        <v>49</v>
      </c>
      <c r="W302" s="75" t="s">
        <v>4</v>
      </c>
      <c r="X302" s="157" t="s">
        <v>672</v>
      </c>
      <c r="Y302" s="157">
        <v>0</v>
      </c>
      <c r="Z302" s="157">
        <v>0</v>
      </c>
      <c r="AA302" s="157">
        <f t="shared" si="443"/>
        <v>0</v>
      </c>
      <c r="AB302" s="75" t="s">
        <v>672</v>
      </c>
      <c r="AC302" s="75">
        <v>0</v>
      </c>
      <c r="AD302" s="75">
        <v>0</v>
      </c>
      <c r="AE302" s="75">
        <f t="shared" si="444"/>
        <v>0</v>
      </c>
    </row>
    <row r="303" spans="1:31" x14ac:dyDescent="0.3">
      <c r="A303" s="283">
        <f t="shared" si="446"/>
        <v>230</v>
      </c>
      <c r="B303" s="83">
        <f>COUNTIF($N$1:N302,2)+1</f>
        <v>50</v>
      </c>
      <c r="D303" s="193"/>
      <c r="E303" s="213" t="str" cm="1">
        <f t="array" ref="E303">IFERROR(INDEX(Ref_경험치테이블_List,MATCH(F303,Ref_경험치테이블_직업경험치,1)+1,1),1) &amp; " (" &amp;
IFERROR(ROUND((F303-INDEX(Ref_경험치테이블_List,MATCH(F303,Ref_경험치테이블_직업경험치,1),2))/(INDEX(Ref_경험치테이블_List,MATCH(F303,Ref_경험치테이블_직업경험치,1)+1,2)-INDEX(Ref_경험치테이블_List,MATCH(F303,Ref_경험치테이블_직업경험치,1),2)),2)*100,0)
&amp;"%)"</f>
        <v>97 (34%)</v>
      </c>
      <c r="F303" s="181">
        <f t="shared" si="437"/>
        <v>248391445</v>
      </c>
      <c r="G303" s="76">
        <v>4000000</v>
      </c>
      <c r="H303" s="165">
        <v>0</v>
      </c>
      <c r="I303" s="213" t="str" cm="1">
        <f t="array" ref="I303">IFERROR(INDEX(Ref_경험치테이블_List,MATCH(J303,Ref_경험치테이블_일반경험치,1)+1,1),1)&amp;" ("&amp;
IFERROR(ROUND((J303-INDEX(Ref_경험치테이블_List,MATCH(J303,Ref_경험치테이블_일반경험치,1),3))/(INDEX(Ref_경험치테이블_List,MATCH(J303,Ref_경험치테이블_일반경험치,1)+1,3)-INDEX(Ref_경험치테이블_List,MATCH(J303,Ref_경험치테이블_일반경험치,1),3)),2)*100,0)
&amp;"%)"</f>
        <v>67 (81%)</v>
      </c>
      <c r="J303" s="214">
        <f t="shared" si="438"/>
        <v>10792000</v>
      </c>
      <c r="K303" s="76">
        <f t="shared" si="447"/>
        <v>167000</v>
      </c>
      <c r="L303" s="155">
        <v>2</v>
      </c>
      <c r="M303" s="77" t="s">
        <v>10474</v>
      </c>
      <c r="N303" s="77">
        <v>42</v>
      </c>
      <c r="O303" s="150" t="str">
        <f t="shared" si="439"/>
        <v>특정 몬스터 그룹 처치 수</v>
      </c>
      <c r="P303" s="138" t="str">
        <f t="shared" si="440"/>
        <v>monster_group / count</v>
      </c>
      <c r="Q303" s="151">
        <f>IF(N303=2,INDEX(Ref_스테이지테이블_List,MATCH(B303,Ref_스테이지테이블_Row,0),9),IF(N303=42,INDEX(Ref_몬스터테이블_List,MATCH(INDEX(Ref_스테이지테이블_List,MATCH(B303,Ref_스테이지테이블_Row,0),30),Ref_몬스터테이블_Row,0),4),IF(N303=14,INDEX(Ref_스테이지테이블_List,MATCH(B303,Ref_스테이지테이블_Row,0),38),"문제있")))</f>
        <v>55</v>
      </c>
      <c r="R303" s="157" t="str">
        <f t="shared" si="429"/>
        <v>소형</v>
      </c>
      <c r="S303" s="182">
        <f>INDEX(Ref!$GK$1:$GN$73,MATCH(B303,Ref!$GK$1:$GK$73,0),MATCH(R303,Ref!$GK$1:$GN$1,0))</f>
        <v>3300</v>
      </c>
      <c r="T303" s="157" t="str">
        <f t="shared" si="448"/>
        <v>모험</v>
      </c>
      <c r="U303" s="161" t="str">
        <f t="shared" si="442"/>
        <v>모험 / 스테이지 id</v>
      </c>
      <c r="V303" s="157">
        <f t="shared" si="449"/>
        <v>50</v>
      </c>
      <c r="W303" s="75" t="s">
        <v>4</v>
      </c>
      <c r="X303" s="157" t="s">
        <v>2620</v>
      </c>
      <c r="Y303" s="157">
        <v>84017</v>
      </c>
      <c r="Z303" s="157">
        <v>1</v>
      </c>
      <c r="AA303" s="157" t="str">
        <f t="shared" si="443"/>
        <v>집중 포션</v>
      </c>
      <c r="AB303" s="75" t="s">
        <v>672</v>
      </c>
      <c r="AC303" s="75">
        <v>0</v>
      </c>
      <c r="AD303" s="75">
        <v>0</v>
      </c>
      <c r="AE303" s="75">
        <f t="shared" si="444"/>
        <v>0</v>
      </c>
    </row>
    <row r="304" spans="1:31" x14ac:dyDescent="0.3">
      <c r="A304" s="283">
        <f t="shared" si="446"/>
        <v>231</v>
      </c>
      <c r="B304" s="83">
        <f>COUNTIF($N$1:N303,2)+1</f>
        <v>50</v>
      </c>
      <c r="D304" s="193"/>
      <c r="E304" s="213" t="str" cm="1">
        <f t="array" ref="E304">IFERROR(INDEX(Ref_경험치테이블_List,MATCH(F304,Ref_경험치테이블_직업경험치,1)+1,1),1) &amp; " (" &amp;
IFERROR(ROUND((F304-INDEX(Ref_경험치테이블_List,MATCH(F304,Ref_경험치테이블_직업경험치,1),2))/(INDEX(Ref_경험치테이블_List,MATCH(F304,Ref_경험치테이블_직업경험치,1)+1,2)-INDEX(Ref_경험치테이블_List,MATCH(F304,Ref_경험치테이블_직업경험치,1),2)),2)*100,0)
&amp;"%)"</f>
        <v>97 (67%)</v>
      </c>
      <c r="F304" s="181">
        <f t="shared" si="437"/>
        <v>252391445</v>
      </c>
      <c r="G304" s="76">
        <v>4000000</v>
      </c>
      <c r="H304" s="165">
        <v>0</v>
      </c>
      <c r="I304" s="213" t="str" cm="1">
        <f t="array" ref="I304">IFERROR(INDEX(Ref_경험치테이블_List,MATCH(J304,Ref_경험치테이블_일반경험치,1)+1,1),1)&amp;" ("&amp;
IFERROR(ROUND((J304-INDEX(Ref_경험치테이블_List,MATCH(J304,Ref_경험치테이블_일반경험치,1),3))/(INDEX(Ref_경험치테이블_List,MATCH(J304,Ref_경험치테이블_일반경험치,1)+1,3)-INDEX(Ref_경험치테이블_List,MATCH(J304,Ref_경험치테이블_일반경험치,1),3)),2)*100,0)
&amp;"%)"</f>
        <v>67 (94%)</v>
      </c>
      <c r="J304" s="214">
        <f t="shared" si="438"/>
        <v>10961000</v>
      </c>
      <c r="K304" s="76">
        <f t="shared" si="447"/>
        <v>169000</v>
      </c>
      <c r="M304" s="77" t="s">
        <v>10468</v>
      </c>
      <c r="N304" s="77">
        <v>62</v>
      </c>
      <c r="O304" s="150" t="str">
        <f t="shared" si="439"/>
        <v>특정 시나리오 미로 클리어</v>
      </c>
      <c r="P304" s="138" t="str">
        <f t="shared" si="440"/>
        <v>chapter id / count(1)</v>
      </c>
      <c r="Q304" s="77">
        <v>9</v>
      </c>
      <c r="R304" s="157">
        <f t="shared" si="429"/>
        <v>0</v>
      </c>
      <c r="S304" s="149">
        <v>1</v>
      </c>
      <c r="T304" s="157" t="s">
        <v>2746</v>
      </c>
      <c r="U304" s="161" t="str">
        <f t="shared" si="442"/>
        <v xml:space="preserve">미로 / </v>
      </c>
      <c r="V304" s="308">
        <v>9</v>
      </c>
      <c r="W304" s="75" t="s">
        <v>4</v>
      </c>
      <c r="X304" s="157" t="s">
        <v>10510</v>
      </c>
      <c r="Y304" s="157">
        <v>1</v>
      </c>
      <c r="Z304" s="157">
        <v>0</v>
      </c>
      <c r="AA304" s="157">
        <f t="shared" si="443"/>
        <v>0</v>
      </c>
      <c r="AB304" s="75" t="s">
        <v>672</v>
      </c>
      <c r="AC304" s="75">
        <v>0</v>
      </c>
      <c r="AD304" s="75">
        <v>0</v>
      </c>
      <c r="AE304" s="75">
        <f t="shared" si="444"/>
        <v>0</v>
      </c>
    </row>
    <row r="305" spans="1:31" x14ac:dyDescent="0.3">
      <c r="A305" s="283">
        <f t="shared" si="446"/>
        <v>232</v>
      </c>
      <c r="B305" s="83">
        <f>COUNTIF($N$1:N304,2)+1</f>
        <v>50</v>
      </c>
      <c r="D305" s="193"/>
      <c r="E305" s="213" t="str" cm="1">
        <f t="array" ref="E305">IFERROR(INDEX(Ref_경험치테이블_List,MATCH(F305,Ref_경험치테이블_직업경험치,1)+1,1),1) &amp; " (" &amp;
IFERROR(ROUND((F305-INDEX(Ref_경험치테이블_List,MATCH(F305,Ref_경험치테이블_직업경험치,1),2))/(INDEX(Ref_경험치테이블_List,MATCH(F305,Ref_경험치테이블_직업경험치,1)+1,2)-INDEX(Ref_경험치테이블_List,MATCH(F305,Ref_경험치테이블_직업경험치,1),2)),2)*100,0)
&amp;"%)"</f>
        <v>98 (0%)</v>
      </c>
      <c r="F305" s="181">
        <f t="shared" si="437"/>
        <v>256391445</v>
      </c>
      <c r="G305" s="76">
        <v>4000000</v>
      </c>
      <c r="H305" s="165">
        <v>0</v>
      </c>
      <c r="I305" s="213" t="str" cm="1">
        <f t="array" ref="I305">IFERROR(INDEX(Ref_경험치테이블_List,MATCH(J305,Ref_경험치테이블_일반경험치,1)+1,1),1)&amp;" ("&amp;
IFERROR(ROUND((J305-INDEX(Ref_경험치테이블_List,MATCH(J305,Ref_경험치테이블_일반경험치,1),3))/(INDEX(Ref_경험치테이블_List,MATCH(J305,Ref_경험치테이블_일반경험치,1)+1,3)-INDEX(Ref_경험치테이블_List,MATCH(J305,Ref_경험치테이블_일반경험치,1),3)),2)*100,0)
&amp;"%)"</f>
        <v>68 (7%)</v>
      </c>
      <c r="J305" s="214">
        <f t="shared" si="438"/>
        <v>11132000</v>
      </c>
      <c r="K305" s="76">
        <f t="shared" si="447"/>
        <v>171000</v>
      </c>
      <c r="M305" s="77" t="s">
        <v>10469</v>
      </c>
      <c r="N305" s="77">
        <v>83</v>
      </c>
      <c r="O305" s="150" t="str">
        <f t="shared" si="439"/>
        <v>특정 챕터 멀티 미로 도전 횟수</v>
      </c>
      <c r="P305" s="138" t="str">
        <f t="shared" si="440"/>
        <v>chapter id / count</v>
      </c>
      <c r="Q305" s="77">
        <v>9</v>
      </c>
      <c r="R305" s="157">
        <f t="shared" si="429"/>
        <v>0</v>
      </c>
      <c r="S305" s="149">
        <v>1</v>
      </c>
      <c r="T305" s="157" t="s">
        <v>2746</v>
      </c>
      <c r="U305" s="161" t="str">
        <f t="shared" si="442"/>
        <v xml:space="preserve">미로 / </v>
      </c>
      <c r="V305" s="308">
        <v>9</v>
      </c>
      <c r="W305" s="75" t="s">
        <v>4</v>
      </c>
      <c r="X305" s="157" t="s">
        <v>10510</v>
      </c>
      <c r="Y305" s="157">
        <v>1</v>
      </c>
      <c r="Z305" s="157">
        <v>0</v>
      </c>
      <c r="AA305" s="157">
        <f t="shared" si="443"/>
        <v>0</v>
      </c>
      <c r="AB305" s="75" t="s">
        <v>672</v>
      </c>
      <c r="AC305" s="75">
        <v>0</v>
      </c>
      <c r="AD305" s="75">
        <v>0</v>
      </c>
      <c r="AE305" s="75">
        <f t="shared" si="444"/>
        <v>0</v>
      </c>
    </row>
    <row r="306" spans="1:31" x14ac:dyDescent="0.3">
      <c r="A306" s="283">
        <f t="shared" si="446"/>
        <v>233</v>
      </c>
      <c r="B306" s="83">
        <f>COUNTIF($N$1:N305,2)+1</f>
        <v>50</v>
      </c>
      <c r="D306" s="193"/>
      <c r="E306" s="213" t="str" cm="1">
        <f t="array" ref="E306">IFERROR(INDEX(Ref_경험치테이블_List,MATCH(F306,Ref_경험치테이블_직업경험치,1)+1,1),1) &amp; " (" &amp;
IFERROR(ROUND((F306-INDEX(Ref_경험치테이블_List,MATCH(F306,Ref_경험치테이블_직업경험치,1),2))/(INDEX(Ref_경험치테이블_List,MATCH(F306,Ref_경험치테이블_직업경험치,1)+1,2)-INDEX(Ref_경험치테이블_List,MATCH(F306,Ref_경험치테이블_직업경험치,1),2)),2)*100,0)
&amp;"%)"</f>
        <v>98 (33%)</v>
      </c>
      <c r="F306" s="181">
        <f t="shared" si="437"/>
        <v>260391445</v>
      </c>
      <c r="G306" s="76">
        <v>4000000</v>
      </c>
      <c r="H306" s="165">
        <v>0</v>
      </c>
      <c r="I306" s="213" t="str" cm="1">
        <f t="array" ref="I306">IFERROR(INDEX(Ref_경험치테이블_List,MATCH(J306,Ref_경험치테이블_일반경험치,1)+1,1),1)&amp;" ("&amp;
IFERROR(ROUND((J306-INDEX(Ref_경험치테이블_List,MATCH(J306,Ref_경험치테이블_일반경험치,1),3))/(INDEX(Ref_경험치테이블_List,MATCH(J306,Ref_경험치테이블_일반경험치,1)+1,3)-INDEX(Ref_경험치테이블_List,MATCH(J306,Ref_경험치테이블_일반경험치,1),3)),2)*100,0)
&amp;"%)"</f>
        <v>68 (20%)</v>
      </c>
      <c r="J306" s="214">
        <f t="shared" si="438"/>
        <v>11305000</v>
      </c>
      <c r="K306" s="76">
        <f t="shared" si="447"/>
        <v>173000</v>
      </c>
      <c r="M306" s="77" t="s">
        <v>2466</v>
      </c>
      <c r="N306" s="77">
        <v>65</v>
      </c>
      <c r="O306" s="150" t="str">
        <f t="shared" si="439"/>
        <v>특정 필드에서 MVP 처치 횟수</v>
      </c>
      <c r="P306" s="138" t="str">
        <f t="shared" si="440"/>
        <v>stage id / count</v>
      </c>
      <c r="Q306" s="151">
        <f>IF(N306=2,INDEX(Ref_스테이지테이블_List,MATCH(B306,Ref_스테이지테이블_Row,0),9),IF(N306=42,INDEX(Ref_몬스터테이블_List,MATCH(INDEX(Ref_스테이지테이블_List,MATCH(B306,Ref_스테이지테이블_Row,0),30),Ref_몬스터테이블_Row,0),4),IF(N306=14,INDEX(Ref_스테이지테이블_List,MATCH(B306,Ref_스테이지테이블_Row,0),38),IF(N306=65,B306,"문제있"))))</f>
        <v>50</v>
      </c>
      <c r="R306" s="157">
        <f t="shared" si="429"/>
        <v>0</v>
      </c>
      <c r="S306" s="149">
        <v>8</v>
      </c>
      <c r="T306" s="157" t="str">
        <f t="shared" ref="T306:T308" si="450">IF(OR(N306=2,N306=42,N306=65,N306=14),"모험","-")</f>
        <v>모험</v>
      </c>
      <c r="U306" s="161" t="str">
        <f t="shared" si="442"/>
        <v>모험 / 스테이지 id</v>
      </c>
      <c r="V306" s="157">
        <f t="shared" si="449"/>
        <v>50</v>
      </c>
      <c r="W306" s="75" t="s">
        <v>4</v>
      </c>
      <c r="X306" s="157" t="s">
        <v>672</v>
      </c>
      <c r="Y306" s="157">
        <v>0</v>
      </c>
      <c r="Z306" s="157">
        <v>0</v>
      </c>
      <c r="AA306" s="157">
        <f t="shared" si="443"/>
        <v>0</v>
      </c>
      <c r="AB306" s="75" t="s">
        <v>672</v>
      </c>
      <c r="AC306" s="75">
        <v>0</v>
      </c>
      <c r="AD306" s="75">
        <v>0</v>
      </c>
      <c r="AE306" s="75">
        <f t="shared" si="444"/>
        <v>0</v>
      </c>
    </row>
    <row r="307" spans="1:31" x14ac:dyDescent="0.3">
      <c r="A307" s="283">
        <f t="shared" si="446"/>
        <v>234</v>
      </c>
      <c r="B307" s="83">
        <f>COUNTIF($N$1:N306,2)+1</f>
        <v>50</v>
      </c>
      <c r="D307" s="193"/>
      <c r="E307" s="213" t="str" cm="1">
        <f t="array" ref="E307">IFERROR(INDEX(Ref_경험치테이블_List,MATCH(F307,Ref_경험치테이블_직업경험치,1)+1,1),1) &amp; " (" &amp;
IFERROR(ROUND((F307-INDEX(Ref_경험치테이블_List,MATCH(F307,Ref_경험치테이블_직업경험치,1),2))/(INDEX(Ref_경험치테이블_List,MATCH(F307,Ref_경험치테이블_직업경험치,1)+1,2)-INDEX(Ref_경험치테이블_List,MATCH(F307,Ref_경험치테이블_직업경험치,1),2)),2)*100,0)
&amp;"%)"</f>
        <v>98 (78%)</v>
      </c>
      <c r="F307" s="181">
        <f t="shared" si="437"/>
        <v>265791445</v>
      </c>
      <c r="G307" s="76">
        <v>4000000</v>
      </c>
      <c r="H307" s="165">
        <v>1400000</v>
      </c>
      <c r="I307" s="213" t="str" cm="1">
        <f t="array" ref="I307">IFERROR(INDEX(Ref_경험치테이블_List,MATCH(J307,Ref_경험치테이블_일반경험치,1)+1,1),1)&amp;" ("&amp;
IFERROR(ROUND((J307-INDEX(Ref_경험치테이블_List,MATCH(J307,Ref_경험치테이블_일반경험치,1),3))/(INDEX(Ref_경험치테이블_List,MATCH(J307,Ref_경험치테이블_일반경험치,1)+1,3)-INDEX(Ref_경험치테이블_List,MATCH(J307,Ref_경험치테이블_일반경험치,1),3)),2)*100,0)
&amp;"%)"</f>
        <v>68 (33%)</v>
      </c>
      <c r="J307" s="214">
        <f t="shared" si="438"/>
        <v>11480000</v>
      </c>
      <c r="K307" s="76">
        <f t="shared" si="447"/>
        <v>175000</v>
      </c>
      <c r="M307" s="77" t="s">
        <v>10475</v>
      </c>
      <c r="N307" s="77">
        <v>2</v>
      </c>
      <c r="O307" s="150" t="str">
        <f t="shared" si="439"/>
        <v>특정 몬스터 처치 수</v>
      </c>
      <c r="P307" s="138" t="str">
        <f t="shared" si="440"/>
        <v>monster_id / count</v>
      </c>
      <c r="Q307" s="151">
        <f>IF(N307=2,INDEX(Ref_스테이지테이블_List,MATCH(B307,Ref_스테이지테이블_Row,0),9),IF(N307=42,INDEX(Ref_몬스터테이블_List,MATCH(INDEX(Ref_스테이지테이블_List,MATCH(B307,Ref_스테이지테이블_Row,0),30),Ref_몬스터테이블_Row,0),4),IF(N307=14,INDEX(Ref_스테이지테이블_List,MATCH(B307,Ref_스테이지테이블_Row,0),38),"문제있")))</f>
        <v>54055</v>
      </c>
      <c r="R307" s="157">
        <f t="shared" si="429"/>
        <v>0</v>
      </c>
      <c r="S307" s="149">
        <f>IF(N307=42,INDEX(Ref!$GK$1:$GN$73,MATCH(B307,Ref!$GK$1:$GK$73,0),MATCH(R307,Ref!$GK$1:$GN$1,0)),IF(N307=65,QUOTIENT(B307,12)+1,IF(N307=2,1,0)))</f>
        <v>1</v>
      </c>
      <c r="T307" s="157" t="str">
        <f t="shared" si="450"/>
        <v>모험</v>
      </c>
      <c r="U307" s="161" t="str">
        <f t="shared" si="442"/>
        <v>모험 / 스테이지 id</v>
      </c>
      <c r="V307" s="157">
        <f t="shared" si="449"/>
        <v>50</v>
      </c>
      <c r="W307" s="75" t="s">
        <v>4</v>
      </c>
      <c r="X307" s="157" t="s">
        <v>3322</v>
      </c>
      <c r="Y307" s="157">
        <v>1</v>
      </c>
      <c r="Z307" s="157">
        <v>0</v>
      </c>
      <c r="AA307" s="157">
        <f t="shared" si="443"/>
        <v>0</v>
      </c>
      <c r="AB307" s="75" t="s">
        <v>672</v>
      </c>
      <c r="AC307" s="75">
        <v>0</v>
      </c>
      <c r="AD307" s="75">
        <v>0</v>
      </c>
      <c r="AE307" s="75">
        <f t="shared" si="444"/>
        <v>0</v>
      </c>
    </row>
    <row r="308" spans="1:31" x14ac:dyDescent="0.3">
      <c r="A308" s="283">
        <f t="shared" si="446"/>
        <v>235</v>
      </c>
      <c r="B308" s="83">
        <f>COUNTIF($N$1:N307,2)+1</f>
        <v>51</v>
      </c>
      <c r="D308" s="193"/>
      <c r="E308" s="213" t="str" cm="1">
        <f t="array" ref="E308">IFERROR(INDEX(Ref_경험치테이블_List,MATCH(F308,Ref_경험치테이블_직업경험치,1)+1,1),1) &amp; " (" &amp;
IFERROR(ROUND((F308-INDEX(Ref_경험치테이블_List,MATCH(F308,Ref_경험치테이블_직업경험치,1),2))/(INDEX(Ref_경험치테이블_List,MATCH(F308,Ref_경험치테이블_직업경험치,1)+1,2)-INDEX(Ref_경험치테이블_List,MATCH(F308,Ref_경험치테이블_직업경험치,1),2)),2)*100,0)
&amp;"%)"</f>
        <v>99 (10%)</v>
      </c>
      <c r="F308" s="181">
        <f t="shared" si="437"/>
        <v>269791445</v>
      </c>
      <c r="G308" s="76">
        <v>4000000</v>
      </c>
      <c r="H308" s="165">
        <v>0</v>
      </c>
      <c r="I308" s="213" t="str" cm="1">
        <f t="array" ref="I308">IFERROR(INDEX(Ref_경험치테이블_List,MATCH(J308,Ref_경험치테이블_일반경험치,1)+1,1),1)&amp;" ("&amp;
IFERROR(ROUND((J308-INDEX(Ref_경험치테이블_List,MATCH(J308,Ref_경험치테이블_일반경험치,1),3))/(INDEX(Ref_경험치테이블_List,MATCH(J308,Ref_경험치테이블_일반경험치,1)+1,3)-INDEX(Ref_경험치테이블_List,MATCH(J308,Ref_경험치테이블_일반경험치,1),3)),2)*100,0)
&amp;"%)"</f>
        <v>68 (47%)</v>
      </c>
      <c r="J308" s="214">
        <f t="shared" si="438"/>
        <v>11657000</v>
      </c>
      <c r="K308" s="76">
        <f t="shared" si="447"/>
        <v>177000</v>
      </c>
      <c r="L308" s="155">
        <v>3</v>
      </c>
      <c r="M308" s="77" t="s">
        <v>10476</v>
      </c>
      <c r="N308" s="77">
        <v>42</v>
      </c>
      <c r="O308" s="150" t="str">
        <f t="shared" si="439"/>
        <v>특정 몬스터 그룹 처치 수</v>
      </c>
      <c r="P308" s="138" t="str">
        <f t="shared" si="440"/>
        <v>monster_group / count</v>
      </c>
      <c r="Q308" s="151">
        <f>IF(N308=2,INDEX(Ref_스테이지테이블_List,MATCH(B308,Ref_스테이지테이블_Row,0),9),IF(N308=42,INDEX(Ref_몬스터테이블_List,MATCH(INDEX(Ref_스테이지테이블_List,MATCH(B308,Ref_스테이지테이블_Row,0),30),Ref_몬스터테이블_Row,0),4),IF(N308=14,INDEX(Ref_스테이지테이블_List,MATCH(B308,Ref_스테이지테이블_Row,0),38),IF(N308=65,B308,"문제있"))))</f>
        <v>57</v>
      </c>
      <c r="R308" s="157" t="str">
        <f t="shared" si="429"/>
        <v>소형</v>
      </c>
      <c r="S308" s="182">
        <f>INDEX(Ref!$GK$1:$GN$73,MATCH(B308,Ref!$GK$1:$GK$73,0),MATCH(R308,Ref!$GK$1:$GN$1,0))</f>
        <v>3400</v>
      </c>
      <c r="T308" s="157" t="str">
        <f t="shared" si="450"/>
        <v>모험</v>
      </c>
      <c r="U308" s="161" t="str">
        <f t="shared" si="442"/>
        <v>모험 / 스테이지 id</v>
      </c>
      <c r="V308" s="157">
        <f t="shared" si="449"/>
        <v>51</v>
      </c>
      <c r="W308" s="75" t="s">
        <v>4</v>
      </c>
      <c r="X308" s="157" t="s">
        <v>2620</v>
      </c>
      <c r="Y308" s="157">
        <v>85081</v>
      </c>
      <c r="Z308" s="157">
        <v>1</v>
      </c>
      <c r="AA308" s="157" t="str">
        <f t="shared" ref="AA308" si="451">IF(X308="아이템",IFERROR(VLOOKUP(Y308,Ref_아이템테이블_List,5,FALSE),"없는 아이템"),IF(X308="동료",IFERROR(VLOOKUP(Y308,Ref_동료테이블_List,5,FALSE),"없는 동료"),))</f>
        <v>동료 지원 상자</v>
      </c>
      <c r="AB308" s="75" t="s">
        <v>672</v>
      </c>
      <c r="AC308" s="75">
        <v>0</v>
      </c>
      <c r="AD308" s="75">
        <v>0</v>
      </c>
      <c r="AE308" s="75">
        <f t="shared" si="444"/>
        <v>0</v>
      </c>
    </row>
    <row r="309" spans="1:31" x14ac:dyDescent="0.3">
      <c r="A309" s="283">
        <f t="shared" si="446"/>
        <v>236</v>
      </c>
      <c r="B309" s="83">
        <f>COUNTIF($N$1:N308,2)+1</f>
        <v>51</v>
      </c>
      <c r="D309" s="193"/>
      <c r="E309" s="213" t="str" cm="1">
        <f t="array" ref="E309">IFERROR(INDEX(Ref_경험치테이블_List,MATCH(F309,Ref_경험치테이블_직업경험치,1)+1,1),1) &amp; " (" &amp;
IFERROR(ROUND((F309-INDEX(Ref_경험치테이블_List,MATCH(F309,Ref_경험치테이블_직업경험치,1),2))/(INDEX(Ref_경험치테이블_List,MATCH(F309,Ref_경험치테이블_직업경험치,1)+1,2)-INDEX(Ref_경험치테이블_List,MATCH(F309,Ref_경험치테이블_직업경험치,1),2)),2)*100,0)
&amp;"%)"</f>
        <v>99 (43%)</v>
      </c>
      <c r="F309" s="181">
        <f t="shared" si="437"/>
        <v>273791445</v>
      </c>
      <c r="G309" s="76">
        <v>4000000</v>
      </c>
      <c r="H309" s="165">
        <v>0</v>
      </c>
      <c r="I309" s="213" t="str" cm="1">
        <f t="array" ref="I309">IFERROR(INDEX(Ref_경험치테이블_List,MATCH(J309,Ref_경험치테이블_일반경험치,1)+1,1),1)&amp;" ("&amp;
IFERROR(ROUND((J309-INDEX(Ref_경험치테이블_List,MATCH(J309,Ref_경험치테이블_일반경험치,1),3))/(INDEX(Ref_경험치테이블_List,MATCH(J309,Ref_경험치테이블_일반경험치,1)+1,3)-INDEX(Ref_경험치테이블_List,MATCH(J309,Ref_경험치테이블_일반경험치,1),3)),2)*100,0)
&amp;"%)"</f>
        <v>68 (60%)</v>
      </c>
      <c r="J309" s="214">
        <f t="shared" si="438"/>
        <v>11836000</v>
      </c>
      <c r="K309" s="76">
        <f t="shared" si="447"/>
        <v>179000</v>
      </c>
      <c r="L309" s="155" t="s">
        <v>10502</v>
      </c>
      <c r="M309" s="77" t="s">
        <v>10502</v>
      </c>
      <c r="N309" s="77">
        <v>72</v>
      </c>
      <c r="O309" s="150" t="str">
        <f t="shared" si="439"/>
        <v>동료 합성 횟수</v>
      </c>
      <c r="P309" s="138" t="str">
        <f t="shared" si="440"/>
        <v>- / count</v>
      </c>
      <c r="Q309" s="77">
        <v>0</v>
      </c>
      <c r="R309" s="157">
        <f t="shared" si="429"/>
        <v>0</v>
      </c>
      <c r="S309" s="149">
        <v>1</v>
      </c>
      <c r="T309" s="157" t="s">
        <v>13286</v>
      </c>
      <c r="U309" s="161" t="str">
        <f t="shared" si="442"/>
        <v xml:space="preserve">동료합성 / </v>
      </c>
      <c r="V309" s="157">
        <f t="shared" si="449"/>
        <v>0</v>
      </c>
      <c r="W309" s="75" t="s">
        <v>4</v>
      </c>
      <c r="X309" s="157" t="s">
        <v>2620</v>
      </c>
      <c r="Y309" s="157">
        <v>85081</v>
      </c>
      <c r="Z309" s="157">
        <v>1</v>
      </c>
      <c r="AA309" s="157" t="str">
        <f t="shared" ref="AA309" si="452">IF(X309="아이템",IFERROR(VLOOKUP(Y309,Ref_아이템테이블_List,5,FALSE),"없는 아이템"),IF(X309="동료",IFERROR(VLOOKUP(Y309,Ref_동료테이블_List,5,FALSE),"없는 동료"),))</f>
        <v>동료 지원 상자</v>
      </c>
      <c r="AB309" s="75" t="s">
        <v>672</v>
      </c>
      <c r="AC309" s="75">
        <v>0</v>
      </c>
      <c r="AD309" s="75">
        <v>0</v>
      </c>
      <c r="AE309" s="75">
        <f t="shared" si="444"/>
        <v>0</v>
      </c>
    </row>
    <row r="310" spans="1:31" x14ac:dyDescent="0.3">
      <c r="A310" s="283">
        <f t="shared" si="446"/>
        <v>237</v>
      </c>
      <c r="B310" s="83">
        <f>COUNTIF($N$1:N309,2)+1</f>
        <v>51</v>
      </c>
      <c r="D310" s="193"/>
      <c r="E310" s="213" t="str" cm="1">
        <f t="array" ref="E310">IFERROR(INDEX(Ref_경험치테이블_List,MATCH(F310,Ref_경험치테이블_직업경험치,1)+1,1),1) &amp; " (" &amp;
IFERROR(ROUND((F310-INDEX(Ref_경험치테이블_List,MATCH(F310,Ref_경험치테이블_직업경험치,1),2))/(INDEX(Ref_경험치테이블_List,MATCH(F310,Ref_경험치테이블_직업경험치,1)+1,2)-INDEX(Ref_경험치테이블_List,MATCH(F310,Ref_경험치테이블_직업경험치,1),2)),2)*100,0)
&amp;"%)"</f>
        <v>99 (75%)</v>
      </c>
      <c r="F310" s="181">
        <f t="shared" si="437"/>
        <v>277791445</v>
      </c>
      <c r="G310" s="76">
        <v>4000000</v>
      </c>
      <c r="H310" s="165">
        <v>0</v>
      </c>
      <c r="I310" s="213" t="str" cm="1">
        <f t="array" ref="I310">IFERROR(INDEX(Ref_경험치테이블_List,MATCH(J310,Ref_경험치테이블_일반경험치,1)+1,1),1)&amp;" ("&amp;
IFERROR(ROUND((J310-INDEX(Ref_경험치테이블_List,MATCH(J310,Ref_경험치테이블_일반경험치,1),3))/(INDEX(Ref_경험치테이블_List,MATCH(J310,Ref_경험치테이블_일반경험치,1)+1,3)-INDEX(Ref_경험치테이블_List,MATCH(J310,Ref_경험치테이블_일반경험치,1),3)),2)*100,0)
&amp;"%)"</f>
        <v>68 (74%)</v>
      </c>
      <c r="J310" s="214">
        <f t="shared" si="438"/>
        <v>12017000</v>
      </c>
      <c r="K310" s="76">
        <f t="shared" si="447"/>
        <v>181000</v>
      </c>
      <c r="M310" s="77" t="s">
        <v>2466</v>
      </c>
      <c r="N310" s="77">
        <v>65</v>
      </c>
      <c r="O310" s="150" t="str">
        <f t="shared" si="439"/>
        <v>특정 필드에서 MVP 처치 횟수</v>
      </c>
      <c r="P310" s="138" t="str">
        <f t="shared" si="440"/>
        <v>stage id / count</v>
      </c>
      <c r="Q310" s="151">
        <f>IF(N310=2,INDEX(Ref_스테이지테이블_List,MATCH(B310,Ref_스테이지테이블_Row,0),9),IF(N310=42,INDEX(Ref_몬스터테이블_List,MATCH(INDEX(Ref_스테이지테이블_List,MATCH(B310,Ref_스테이지테이블_Row,0),30),Ref_몬스터테이블_Row,0),4),IF(N310=14,INDEX(Ref_스테이지테이블_List,MATCH(B310,Ref_스테이지테이블_Row,0),38),IF(N310=65,B310,"문제있"))))</f>
        <v>51</v>
      </c>
      <c r="R310" s="157">
        <f t="shared" si="429"/>
        <v>0</v>
      </c>
      <c r="S310" s="149">
        <v>8</v>
      </c>
      <c r="T310" s="157" t="str">
        <f t="shared" ref="T310:T312" si="453">IF(OR(N310=2,N310=42,N310=65,N310=14),"모험","-")</f>
        <v>모험</v>
      </c>
      <c r="U310" s="161" t="str">
        <f t="shared" si="442"/>
        <v>모험 / 스테이지 id</v>
      </c>
      <c r="V310" s="157">
        <f t="shared" si="449"/>
        <v>51</v>
      </c>
      <c r="W310" s="75" t="s">
        <v>4</v>
      </c>
      <c r="X310" s="157" t="s">
        <v>672</v>
      </c>
      <c r="Y310" s="157">
        <v>0</v>
      </c>
      <c r="Z310" s="157">
        <v>0</v>
      </c>
      <c r="AA310" s="157">
        <f t="shared" si="443"/>
        <v>0</v>
      </c>
      <c r="AB310" s="75" t="s">
        <v>672</v>
      </c>
      <c r="AC310" s="75">
        <v>0</v>
      </c>
      <c r="AD310" s="75">
        <v>0</v>
      </c>
      <c r="AE310" s="75">
        <f t="shared" si="444"/>
        <v>0</v>
      </c>
    </row>
    <row r="311" spans="1:31" x14ac:dyDescent="0.3">
      <c r="A311" s="283">
        <f t="shared" si="446"/>
        <v>238</v>
      </c>
      <c r="B311" s="83">
        <f>COUNTIF($N$1:N310,2)+1</f>
        <v>51</v>
      </c>
      <c r="D311" s="193"/>
      <c r="E311" s="213" t="str" cm="1">
        <f t="array" ref="E311">IFERROR(INDEX(Ref_경험치테이블_List,MATCH(F311,Ref_경험치테이블_직업경험치,1)+1,1),1) &amp; " (" &amp;
IFERROR(ROUND((F311-INDEX(Ref_경험치테이블_List,MATCH(F311,Ref_경험치테이블_직업경험치,1),2))/(INDEX(Ref_경험치테이블_List,MATCH(F311,Ref_경험치테이블_직업경험치,1)+1,2)-INDEX(Ref_경험치테이블_List,MATCH(F311,Ref_경험치테이블_직업경험치,1),2)),2)*100,0)
&amp;"%)"</f>
        <v>100 (20%)</v>
      </c>
      <c r="F311" s="181">
        <f t="shared" si="437"/>
        <v>283291445</v>
      </c>
      <c r="G311" s="76">
        <v>4000000</v>
      </c>
      <c r="H311" s="165">
        <v>1500000</v>
      </c>
      <c r="I311" s="213" t="str" cm="1">
        <f t="array" ref="I311">IFERROR(INDEX(Ref_경험치테이블_List,MATCH(J311,Ref_경험치테이블_일반경험치,1)+1,1),1)&amp;" ("&amp;
IFERROR(ROUND((J311-INDEX(Ref_경험치테이블_List,MATCH(J311,Ref_경험치테이블_일반경험치,1),3))/(INDEX(Ref_경험치테이블_List,MATCH(J311,Ref_경험치테이블_일반경험치,1)+1,3)-INDEX(Ref_경험치테이블_List,MATCH(J311,Ref_경험치테이블_일반경험치,1),3)),2)*100,0)
&amp;"%)"</f>
        <v>68 (88%)</v>
      </c>
      <c r="J311" s="214">
        <f t="shared" si="438"/>
        <v>12200000</v>
      </c>
      <c r="K311" s="76">
        <f t="shared" si="447"/>
        <v>183000</v>
      </c>
      <c r="M311" s="77" t="s">
        <v>10477</v>
      </c>
      <c r="N311" s="77">
        <v>2</v>
      </c>
      <c r="O311" s="150" t="str">
        <f>IFERROR(INDEX(퀘스트타입_List,MATCH(N311,퀘스트타입_Row,0),3),)</f>
        <v>특정 몬스터 처치 수</v>
      </c>
      <c r="P311" s="138" t="str">
        <f t="shared" si="440"/>
        <v>monster_id / count</v>
      </c>
      <c r="Q311" s="151">
        <f>IF(N311=2,INDEX(Ref_스테이지테이블_List,MATCH(B311,Ref_스테이지테이블_Row,0),9),IF(N311=42,INDEX(Ref_몬스터테이블_List,MATCH(INDEX(Ref_스테이지테이블_List,MATCH(B311,Ref_스테이지테이블_Row,0),30),Ref_몬스터테이블_Row,0),4),IF(N311=14,INDEX(Ref_스테이지테이블_List,MATCH(B311,Ref_스테이지테이블_Row,0),38),"문제있")))</f>
        <v>54057</v>
      </c>
      <c r="R311" s="157">
        <f t="shared" si="429"/>
        <v>0</v>
      </c>
      <c r="S311" s="149">
        <f>IF(N311=42,INDEX(Ref!$GK$1:$GN$73,MATCH(B311,Ref!$GK$1:$GK$73,0),MATCH(R311,Ref!$GK$1:$GN$1,0)),IF(N311=65,QUOTIENT(B311,12)+1,IF(N311=2,1,0)))</f>
        <v>1</v>
      </c>
      <c r="T311" s="157" t="str">
        <f t="shared" si="453"/>
        <v>모험</v>
      </c>
      <c r="U311" s="161" t="str">
        <f t="shared" si="442"/>
        <v>모험 / 스테이지 id</v>
      </c>
      <c r="V311" s="157">
        <f t="shared" si="449"/>
        <v>51</v>
      </c>
      <c r="W311" s="75" t="s">
        <v>4</v>
      </c>
      <c r="X311" s="157" t="s">
        <v>672</v>
      </c>
      <c r="Y311" s="157">
        <v>0</v>
      </c>
      <c r="Z311" s="157">
        <v>0</v>
      </c>
      <c r="AA311" s="157">
        <f t="shared" si="443"/>
        <v>0</v>
      </c>
      <c r="AB311" s="75" t="s">
        <v>672</v>
      </c>
      <c r="AC311" s="75">
        <v>0</v>
      </c>
      <c r="AD311" s="75">
        <v>0</v>
      </c>
      <c r="AE311" s="75">
        <f t="shared" si="444"/>
        <v>0</v>
      </c>
    </row>
    <row r="312" spans="1:31" x14ac:dyDescent="0.3">
      <c r="A312" s="283">
        <f t="shared" si="446"/>
        <v>239</v>
      </c>
      <c r="B312" s="83">
        <f>COUNTIF($N$1:N311,2)+1</f>
        <v>52</v>
      </c>
      <c r="D312" s="193"/>
      <c r="E312" s="213" t="str" cm="1">
        <f t="array" ref="E312">IFERROR(INDEX(Ref_경험치테이블_List,MATCH(F312,Ref_경험치테이블_직업경험치,1)+1,1),1) &amp; " (" &amp;
IFERROR(ROUND((F312-INDEX(Ref_경험치테이블_List,MATCH(F312,Ref_경험치테이블_직업경험치,1),2))/(INDEX(Ref_경험치테이블_List,MATCH(F312,Ref_경험치테이블_직업경험치,1)+1,2)-INDEX(Ref_경험치테이블_List,MATCH(F312,Ref_경험치테이블_직업경험치,1),2)),2)*100,0)
&amp;"%)"</f>
        <v>100 (52%)</v>
      </c>
      <c r="F312" s="181">
        <f t="shared" si="437"/>
        <v>287291445</v>
      </c>
      <c r="G312" s="76">
        <v>4000000</v>
      </c>
      <c r="H312" s="165">
        <v>0</v>
      </c>
      <c r="I312" s="213" t="str" cm="1">
        <f t="array" ref="I312">IFERROR(INDEX(Ref_경험치테이블_List,MATCH(J312,Ref_경험치테이블_일반경험치,1)+1,1),1)&amp;" ("&amp;
IFERROR(ROUND((J312-INDEX(Ref_경험치테이블_List,MATCH(J312,Ref_경험치테이블_일반경험치,1),3))/(INDEX(Ref_경험치테이블_List,MATCH(J312,Ref_경험치테이블_일반경험치,1)+1,3)-INDEX(Ref_경험치테이블_List,MATCH(J312,Ref_경험치테이블_일반경험치,1),3)),2)*100,0)
&amp;"%)"</f>
        <v>69 (1%)</v>
      </c>
      <c r="J312" s="214">
        <f t="shared" si="438"/>
        <v>12385000</v>
      </c>
      <c r="K312" s="76">
        <f t="shared" si="447"/>
        <v>185000</v>
      </c>
      <c r="L312" s="155">
        <v>4</v>
      </c>
      <c r="M312" s="77" t="s">
        <v>10478</v>
      </c>
      <c r="N312" s="77">
        <v>42</v>
      </c>
      <c r="O312" s="150" t="str">
        <f t="shared" si="439"/>
        <v>특정 몬스터 그룹 처치 수</v>
      </c>
      <c r="P312" s="138" t="str">
        <f t="shared" si="440"/>
        <v>monster_group / count</v>
      </c>
      <c r="Q312" s="151">
        <f>IF(N312=2,INDEX(Ref_스테이지테이블_List,MATCH(B312,Ref_스테이지테이블_Row,0),9),IF(N312=42,INDEX(Ref_몬스터테이블_List,MATCH(INDEX(Ref_스테이지테이블_List,MATCH(B312,Ref_스테이지테이블_Row,0),30),Ref_몬스터테이블_Row,0),4),IF(N312=14,INDEX(Ref_스테이지테이블_List,MATCH(B312,Ref_스테이지테이블_Row,0),38),"문제있")))</f>
        <v>56</v>
      </c>
      <c r="R312" s="157" t="str">
        <f t="shared" si="429"/>
        <v>소형</v>
      </c>
      <c r="S312" s="182">
        <f>INDEX(Ref!$GK$1:$GN$73,MATCH(B312,Ref!$GK$1:$GK$73,0),MATCH(R312,Ref!$GK$1:$GN$1,0))</f>
        <v>3500</v>
      </c>
      <c r="T312" s="157" t="str">
        <f t="shared" si="453"/>
        <v>모험</v>
      </c>
      <c r="U312" s="161" t="str">
        <f t="shared" si="442"/>
        <v>모험 / 스테이지 id</v>
      </c>
      <c r="V312" s="157">
        <f t="shared" si="449"/>
        <v>52</v>
      </c>
      <c r="W312" s="75" t="s">
        <v>4</v>
      </c>
      <c r="X312" s="157" t="s">
        <v>2620</v>
      </c>
      <c r="Y312" s="157">
        <v>84017</v>
      </c>
      <c r="Z312" s="157">
        <v>1</v>
      </c>
      <c r="AA312" s="157" t="str">
        <f t="shared" si="443"/>
        <v>집중 포션</v>
      </c>
      <c r="AB312" s="75" t="s">
        <v>672</v>
      </c>
      <c r="AC312" s="75">
        <v>0</v>
      </c>
      <c r="AD312" s="75">
        <v>0</v>
      </c>
      <c r="AE312" s="75">
        <f t="shared" si="444"/>
        <v>0</v>
      </c>
    </row>
    <row r="313" spans="1:31" x14ac:dyDescent="0.3">
      <c r="A313" s="283">
        <f t="shared" si="446"/>
        <v>240</v>
      </c>
      <c r="B313" s="83">
        <f>COUNTIF($N$1:N312,2)+1</f>
        <v>52</v>
      </c>
      <c r="D313" s="193"/>
      <c r="E313" s="213" t="str" cm="1">
        <f t="array" ref="E313">IFERROR(INDEX(Ref_경험치테이블_List,MATCH(F313,Ref_경험치테이블_직업경험치,1)+1,1),1) &amp; " (" &amp;
IFERROR(ROUND((F313-INDEX(Ref_경험치테이블_List,MATCH(F313,Ref_경험치테이블_직업경험치,1),2))/(INDEX(Ref_경험치테이블_List,MATCH(F313,Ref_경험치테이블_직업경험치,1)+1,2)-INDEX(Ref_경험치테이블_List,MATCH(F313,Ref_경험치테이블_직업경험치,1),2)),2)*100,0)
&amp;"%)"</f>
        <v>100 (85%)</v>
      </c>
      <c r="F313" s="181">
        <f t="shared" si="437"/>
        <v>291291445</v>
      </c>
      <c r="G313" s="76">
        <v>4000000</v>
      </c>
      <c r="H313" s="165">
        <v>0</v>
      </c>
      <c r="I313" s="213" t="str" cm="1">
        <f t="array" ref="I313">IFERROR(INDEX(Ref_경험치테이블_List,MATCH(J313,Ref_경험치테이블_일반경험치,1)+1,1),1)&amp;" ("&amp;
IFERROR(ROUND((J313-INDEX(Ref_경험치테이블_List,MATCH(J313,Ref_경험치테이블_일반경험치,1),3))/(INDEX(Ref_경험치테이블_List,MATCH(J313,Ref_경험치테이블_일반경험치,1)+1,3)-INDEX(Ref_경험치테이블_List,MATCH(J313,Ref_경험치테이블_일반경험치,1),3)),2)*100,0)
&amp;"%)"</f>
        <v>69 (15%)</v>
      </c>
      <c r="J313" s="214">
        <f t="shared" si="438"/>
        <v>12572000</v>
      </c>
      <c r="K313" s="76">
        <f t="shared" si="447"/>
        <v>187000</v>
      </c>
      <c r="L313" s="155" t="s">
        <v>10462</v>
      </c>
      <c r="M313" s="77" t="s">
        <v>10464</v>
      </c>
      <c r="N313" s="77">
        <v>60</v>
      </c>
      <c r="O313" s="150" t="str">
        <f t="shared" si="439"/>
        <v>특정 월드보스 처치(전투 참여)</v>
      </c>
      <c r="P313" s="138" t="str">
        <f t="shared" si="440"/>
        <v>worldboss id / count</v>
      </c>
      <c r="Q313" s="77">
        <v>9</v>
      </c>
      <c r="R313" s="157">
        <f t="shared" si="429"/>
        <v>0</v>
      </c>
      <c r="S313" s="149">
        <v>1</v>
      </c>
      <c r="T313" s="157" t="s">
        <v>2872</v>
      </c>
      <c r="U313" s="161" t="str">
        <f t="shared" si="442"/>
        <v>던전 / 0(던전), 1(제니), 2(경험치), 3(무공), 4(비습), 5(중앙실), 6(펫테이밍)</v>
      </c>
      <c r="V313" s="157">
        <v>3</v>
      </c>
      <c r="W313" s="75" t="s">
        <v>4</v>
      </c>
      <c r="X313" s="157" t="s">
        <v>2620</v>
      </c>
      <c r="Y313" s="157">
        <v>94062</v>
      </c>
      <c r="Z313" s="157">
        <v>1</v>
      </c>
      <c r="AA313" s="157" t="str">
        <f t="shared" ref="AA313" si="454">IF(X313="아이템",IFERROR(VLOOKUP(Y313,Ref_아이템테이블_List,5,FALSE),"없는 아이템"),IF(X313="동료",IFERROR(VLOOKUP(Y313,Ref_동료테이블_List,5,FALSE),"없는 동료"),))</f>
        <v>속성석(무) Lv.1</v>
      </c>
      <c r="AB313" s="75" t="s">
        <v>672</v>
      </c>
      <c r="AC313" s="75">
        <v>0</v>
      </c>
      <c r="AD313" s="75">
        <v>0</v>
      </c>
      <c r="AE313" s="75">
        <f t="shared" ref="AE313:AE351" si="455">IF(AB313="아이템",IFERROR(VLOOKUP(AC313,Ref_아이템테이블_List,5,FALSE),"없는 아이템"),IF(AB313="동료",IFERROR(VLOOKUP(AC313,Ref_동료테이블_List,5,FALSE),"없는 동료"),))</f>
        <v>0</v>
      </c>
    </row>
    <row r="314" spans="1:31" x14ac:dyDescent="0.3">
      <c r="A314" s="283">
        <f t="shared" si="446"/>
        <v>241</v>
      </c>
      <c r="B314" s="83">
        <f>COUNTIF($N$1:N313,2)+1</f>
        <v>52</v>
      </c>
      <c r="D314" s="193"/>
      <c r="E314" s="213" t="str" cm="1">
        <f t="array" ref="E314">IFERROR(INDEX(Ref_경험치테이블_List,MATCH(F314,Ref_경험치테이블_직업경험치,1)+1,1),1) &amp; " (" &amp;
IFERROR(ROUND((F314-INDEX(Ref_경험치테이블_List,MATCH(F314,Ref_경험치테이블_직업경험치,1),2))/(INDEX(Ref_경험치테이블_List,MATCH(F314,Ref_경험치테이블_직업경험치,1)+1,2)-INDEX(Ref_경험치테이블_List,MATCH(F314,Ref_경험치테이블_직업경험치,1),2)),2)*100,0)
&amp;"%)"</f>
        <v>101 (17%)</v>
      </c>
      <c r="F314" s="181">
        <f t="shared" si="437"/>
        <v>295291445</v>
      </c>
      <c r="G314" s="76">
        <v>4000000</v>
      </c>
      <c r="H314" s="165">
        <v>0</v>
      </c>
      <c r="I314" s="213" t="str" cm="1">
        <f t="array" ref="I314">IFERROR(INDEX(Ref_경험치테이블_List,MATCH(J314,Ref_경험치테이블_일반경험치,1)+1,1),1)&amp;" ("&amp;
IFERROR(ROUND((J314-INDEX(Ref_경험치테이블_List,MATCH(J314,Ref_경험치테이블_일반경험치,1),3))/(INDEX(Ref_경험치테이블_List,MATCH(J314,Ref_경험치테이블_일반경험치,1)+1,3)-INDEX(Ref_경험치테이블_List,MATCH(J314,Ref_경험치테이블_일반경험치,1),3)),2)*100,0)
&amp;"%)"</f>
        <v>69 (28%)</v>
      </c>
      <c r="J314" s="214">
        <f t="shared" si="438"/>
        <v>12761000</v>
      </c>
      <c r="K314" s="76">
        <f t="shared" si="447"/>
        <v>189000</v>
      </c>
      <c r="L314" s="155" t="s">
        <v>10505</v>
      </c>
      <c r="M314" s="77" t="s">
        <v>10507</v>
      </c>
      <c r="N314" s="77">
        <v>26</v>
      </c>
      <c r="O314" s="150" t="str">
        <f t="shared" si="439"/>
        <v>특정 아이템 제작 횟수</v>
      </c>
      <c r="P314" s="138" t="str">
        <f t="shared" si="440"/>
        <v>item_id / count</v>
      </c>
      <c r="Q314" s="77">
        <v>94143</v>
      </c>
      <c r="R314" s="157">
        <f t="shared" si="429"/>
        <v>0</v>
      </c>
      <c r="S314" s="149">
        <v>1</v>
      </c>
      <c r="T314" s="157" t="s">
        <v>668</v>
      </c>
      <c r="U314" s="161" t="str">
        <f t="shared" si="442"/>
        <v>제작(아이템) / 아이템 아이디</v>
      </c>
      <c r="V314" s="157">
        <v>94143</v>
      </c>
      <c r="W314" s="75" t="s">
        <v>4</v>
      </c>
      <c r="X314" s="157" t="s">
        <v>2620</v>
      </c>
      <c r="Y314" s="157">
        <v>85126</v>
      </c>
      <c r="Z314" s="157">
        <v>1</v>
      </c>
      <c r="AA314" s="157" t="str">
        <f t="shared" si="443"/>
        <v>랜덤 속성석 Lv.2</v>
      </c>
      <c r="AB314" s="75" t="s">
        <v>672</v>
      </c>
      <c r="AC314" s="75">
        <v>0</v>
      </c>
      <c r="AD314" s="75">
        <v>0</v>
      </c>
      <c r="AE314" s="75">
        <f t="shared" si="455"/>
        <v>0</v>
      </c>
    </row>
    <row r="315" spans="1:31" x14ac:dyDescent="0.3">
      <c r="A315" s="283">
        <f t="shared" si="446"/>
        <v>242</v>
      </c>
      <c r="B315" s="83">
        <f>COUNTIF($N$1:N314,2)+1</f>
        <v>52</v>
      </c>
      <c r="D315" s="193"/>
      <c r="E315" s="213" t="str" cm="1">
        <f t="array" ref="E315">IFERROR(INDEX(Ref_경험치테이블_List,MATCH(F315,Ref_경험치테이블_직업경험치,1)+1,1),1) &amp; " (" &amp;
IFERROR(ROUND((F315-INDEX(Ref_경험치테이블_List,MATCH(F315,Ref_경험치테이블_직업경험치,1),2))/(INDEX(Ref_경험치테이블_List,MATCH(F315,Ref_경험치테이블_직업경험치,1)+1,2)-INDEX(Ref_경험치테이블_List,MATCH(F315,Ref_경험치테이블_직업경험치,1),2)),2)*100,0)
&amp;"%)"</f>
        <v>101 (49%)</v>
      </c>
      <c r="F315" s="181">
        <f t="shared" si="437"/>
        <v>299291445</v>
      </c>
      <c r="G315" s="76">
        <v>4000000</v>
      </c>
      <c r="H315" s="165">
        <v>0</v>
      </c>
      <c r="I315" s="213" t="str" cm="1">
        <f t="array" ref="I315">IFERROR(INDEX(Ref_경험치테이블_List,MATCH(J315,Ref_경험치테이블_일반경험치,1)+1,1),1)&amp;" ("&amp;
IFERROR(ROUND((J315-INDEX(Ref_경험치테이블_List,MATCH(J315,Ref_경험치테이블_일반경험치,1),3))/(INDEX(Ref_경험치테이블_List,MATCH(J315,Ref_경험치테이블_일반경험치,1)+1,3)-INDEX(Ref_경험치테이블_List,MATCH(J315,Ref_경험치테이블_일반경험치,1),3)),2)*100,0)
&amp;"%)"</f>
        <v>69 (42%)</v>
      </c>
      <c r="J315" s="214">
        <f t="shared" si="438"/>
        <v>12952000</v>
      </c>
      <c r="K315" s="76">
        <f t="shared" si="447"/>
        <v>191000</v>
      </c>
      <c r="M315" s="77" t="s">
        <v>10265</v>
      </c>
      <c r="N315" s="77">
        <v>65</v>
      </c>
      <c r="O315" s="150" t="str">
        <f t="shared" si="439"/>
        <v>특정 필드에서 MVP 처치 횟수</v>
      </c>
      <c r="P315" s="138" t="str">
        <f t="shared" si="440"/>
        <v>stage id / count</v>
      </c>
      <c r="Q315" s="151">
        <f>IF(N315=2,INDEX(Ref_스테이지테이블_List,MATCH(B315,Ref_스테이지테이블_Row,0),9),IF(N315=42,INDEX(Ref_몬스터테이블_List,MATCH(INDEX(Ref_스테이지테이블_List,MATCH(B315,Ref_스테이지테이블_Row,0),30),Ref_몬스터테이블_Row,0),4),IF(N315=14,INDEX(Ref_스테이지테이블_List,MATCH(B315,Ref_스테이지테이블_Row,0),38),IF(N315=65,B315,"문제있"))))</f>
        <v>52</v>
      </c>
      <c r="R315" s="157">
        <f t="shared" si="429"/>
        <v>0</v>
      </c>
      <c r="S315" s="149">
        <v>8</v>
      </c>
      <c r="T315" s="157" t="str">
        <f t="shared" ref="T315:T317" si="456">IF(OR(N315=2,N315=42,N315=65,N315=14),"모험","-")</f>
        <v>모험</v>
      </c>
      <c r="U315" s="161" t="str">
        <f t="shared" si="442"/>
        <v>모험 / 스테이지 id</v>
      </c>
      <c r="V315" s="157">
        <f>IF(OR(N315=2,N315=42,N315=65,N315=14),B315,0)</f>
        <v>52</v>
      </c>
      <c r="W315" s="75" t="s">
        <v>4</v>
      </c>
      <c r="X315" s="157" t="s">
        <v>672</v>
      </c>
      <c r="Y315" s="157">
        <v>0</v>
      </c>
      <c r="Z315" s="157">
        <v>0</v>
      </c>
      <c r="AA315" s="157">
        <f t="shared" si="443"/>
        <v>0</v>
      </c>
      <c r="AB315" s="75" t="s">
        <v>672</v>
      </c>
      <c r="AC315" s="75">
        <v>0</v>
      </c>
      <c r="AD315" s="75">
        <v>0</v>
      </c>
      <c r="AE315" s="75">
        <f t="shared" si="455"/>
        <v>0</v>
      </c>
    </row>
    <row r="316" spans="1:31" x14ac:dyDescent="0.3">
      <c r="A316" s="283">
        <f t="shared" si="446"/>
        <v>243</v>
      </c>
      <c r="B316" s="83">
        <f>COUNTIF($N$1:N315,2)+1</f>
        <v>52</v>
      </c>
      <c r="D316" s="193"/>
      <c r="E316" s="213" t="str" cm="1">
        <f t="array" ref="E316">IFERROR(INDEX(Ref_경험치테이블_List,MATCH(F316,Ref_경험치테이블_직업경험치,1)+1,1),1) &amp; " (" &amp;
IFERROR(ROUND((F316-INDEX(Ref_경험치테이블_List,MATCH(F316,Ref_경험치테이블_직업경험치,1),2))/(INDEX(Ref_경험치테이블_List,MATCH(F316,Ref_경험치테이블_직업경험치,1)+1,2)-INDEX(Ref_경험치테이블_List,MATCH(F316,Ref_경험치테이블_직업경험치,1),2)),2)*100,0)
&amp;"%)"</f>
        <v>101 (94%)</v>
      </c>
      <c r="F316" s="181">
        <f t="shared" si="437"/>
        <v>304891445</v>
      </c>
      <c r="G316" s="76">
        <v>4000000</v>
      </c>
      <c r="H316" s="165">
        <v>1600000</v>
      </c>
      <c r="I316" s="213" t="str" cm="1">
        <f t="array" ref="I316">IFERROR(INDEX(Ref_경험치테이블_List,MATCH(J316,Ref_경험치테이블_일반경험치,1)+1,1),1)&amp;" ("&amp;
IFERROR(ROUND((J316-INDEX(Ref_경험치테이블_List,MATCH(J316,Ref_경험치테이블_일반경험치,1),3))/(INDEX(Ref_경험치테이블_List,MATCH(J316,Ref_경험치테이블_일반경험치,1)+1,3)-INDEX(Ref_경험치테이블_List,MATCH(J316,Ref_경험치테이블_일반경험치,1),3)),2)*100,0)
&amp;"%)"</f>
        <v>69 (56%)</v>
      </c>
      <c r="J316" s="214">
        <f t="shared" si="438"/>
        <v>13145000</v>
      </c>
      <c r="K316" s="76">
        <f t="shared" si="447"/>
        <v>193000</v>
      </c>
      <c r="M316" s="77" t="s">
        <v>10479</v>
      </c>
      <c r="N316" s="77">
        <v>2</v>
      </c>
      <c r="O316" s="150" t="str">
        <f t="shared" si="439"/>
        <v>특정 몬스터 처치 수</v>
      </c>
      <c r="P316" s="138" t="str">
        <f t="shared" si="440"/>
        <v>monster_id / count</v>
      </c>
      <c r="Q316" s="151">
        <f>IF(N316=2,INDEX(Ref_스테이지테이블_List,MATCH(B316,Ref_스테이지테이블_Row,0),9),IF(N316=42,INDEX(Ref_몬스터테이블_List,MATCH(INDEX(Ref_스테이지테이블_List,MATCH(B316,Ref_스테이지테이블_Row,0),30),Ref_몬스터테이블_Row,0),4),IF(N316=14,INDEX(Ref_스테이지테이블_List,MATCH(B316,Ref_스테이지테이블_Row,0),38),"문제있")))</f>
        <v>54056</v>
      </c>
      <c r="R316" s="157">
        <f t="shared" si="429"/>
        <v>0</v>
      </c>
      <c r="S316" s="149">
        <f>IF(N316=42,INDEX(Ref!$GK$1:$GN$73,MATCH(B316,Ref!$GK$1:$GK$73,0),MATCH(R316,Ref!$GK$1:$GN$1,0)),IF(N316=65,QUOTIENT(B316,12)+1,IF(N316=2,1,0)))</f>
        <v>1</v>
      </c>
      <c r="T316" s="157" t="str">
        <f t="shared" si="456"/>
        <v>모험</v>
      </c>
      <c r="U316" s="161" t="str">
        <f t="shared" si="442"/>
        <v>모험 / 스테이지 id</v>
      </c>
      <c r="V316" s="157">
        <f>IF(OR(N316=2,N316=42,N316=65,N316=14),B316,0)</f>
        <v>52</v>
      </c>
      <c r="W316" s="75" t="s">
        <v>4</v>
      </c>
      <c r="X316" s="157" t="s">
        <v>3322</v>
      </c>
      <c r="Y316" s="157">
        <v>1</v>
      </c>
      <c r="Z316" s="157">
        <v>0</v>
      </c>
      <c r="AA316" s="157">
        <f t="shared" si="443"/>
        <v>0</v>
      </c>
      <c r="AB316" s="75" t="s">
        <v>672</v>
      </c>
      <c r="AC316" s="75">
        <v>0</v>
      </c>
      <c r="AD316" s="75">
        <v>0</v>
      </c>
      <c r="AE316" s="75">
        <f t="shared" si="455"/>
        <v>0</v>
      </c>
    </row>
    <row r="317" spans="1:31" x14ac:dyDescent="0.3">
      <c r="A317" s="283">
        <f t="shared" si="446"/>
        <v>244</v>
      </c>
      <c r="B317" s="83">
        <f>COUNTIF($N$1:N316,2)+1</f>
        <v>53</v>
      </c>
      <c r="D317" s="193"/>
      <c r="E317" s="213" t="str" cm="1">
        <f t="array" ref="E317">IFERROR(INDEX(Ref_경험치테이블_List,MATCH(F317,Ref_경험치테이블_직업경험치,1)+1,1),1) &amp; " (" &amp;
IFERROR(ROUND((F317-INDEX(Ref_경험치테이블_List,MATCH(F317,Ref_경험치테이블_직업경험치,1),2))/(INDEX(Ref_경험치테이블_List,MATCH(F317,Ref_경험치테이블_직업경험치,1)+1,2)-INDEX(Ref_경험치테이블_List,MATCH(F317,Ref_경험치테이블_직업경험치,1),2)),2)*100,0)
&amp;"%)"</f>
        <v>102 (26%)</v>
      </c>
      <c r="F317" s="181">
        <f t="shared" si="437"/>
        <v>308891445</v>
      </c>
      <c r="G317" s="76">
        <v>4000000</v>
      </c>
      <c r="H317" s="165">
        <v>0</v>
      </c>
      <c r="I317" s="213" t="str" cm="1">
        <f t="array" ref="I317">IFERROR(INDEX(Ref_경험치테이블_List,MATCH(J317,Ref_경험치테이블_일반경험치,1)+1,1),1)&amp;" ("&amp;
IFERROR(ROUND((J317-INDEX(Ref_경험치테이블_List,MATCH(J317,Ref_경험치테이블_일반경험치,1),3))/(INDEX(Ref_경험치테이블_List,MATCH(J317,Ref_경험치테이블_일반경험치,1)+1,3)-INDEX(Ref_경험치테이블_List,MATCH(J317,Ref_경험치테이블_일반경험치,1),3)),2)*100,0)
&amp;"%)"</f>
        <v>69 (70%)</v>
      </c>
      <c r="J317" s="214">
        <f t="shared" si="438"/>
        <v>13340000</v>
      </c>
      <c r="K317" s="76">
        <f t="shared" si="447"/>
        <v>195000</v>
      </c>
      <c r="L317" s="155">
        <v>5</v>
      </c>
      <c r="M317" s="77" t="s">
        <v>10480</v>
      </c>
      <c r="N317" s="77">
        <v>42</v>
      </c>
      <c r="O317" s="150" t="str">
        <f t="shared" si="439"/>
        <v>특정 몬스터 그룹 처치 수</v>
      </c>
      <c r="P317" s="138" t="str">
        <f t="shared" si="440"/>
        <v>monster_group / count</v>
      </c>
      <c r="Q317" s="151">
        <f>IF(N317=2,INDEX(Ref_스테이지테이블_List,MATCH(B317,Ref_스테이지테이블_Row,0),9),IF(N317=42,INDEX(Ref_몬스터테이블_List,MATCH(INDEX(Ref_스테이지테이블_List,MATCH(B317,Ref_스테이지테이블_Row,0),30),Ref_몬스터테이블_Row,0),4),IF(N317=14,INDEX(Ref_스테이지테이블_List,MATCH(B317,Ref_스테이지테이블_Row,0),38),"문제있")))</f>
        <v>59</v>
      </c>
      <c r="R317" s="157" t="str">
        <f t="shared" si="429"/>
        <v>중형</v>
      </c>
      <c r="S317" s="182">
        <f>INDEX(Ref!$GK$1:$GN$73,MATCH(B317,Ref!$GK$1:$GK$73,0),MATCH(R317,Ref!$GK$1:$GN$1,0))</f>
        <v>2700</v>
      </c>
      <c r="T317" s="157" t="str">
        <f t="shared" si="456"/>
        <v>모험</v>
      </c>
      <c r="U317" s="161" t="str">
        <f t="shared" si="442"/>
        <v>모험 / 스테이지 id</v>
      </c>
      <c r="V317" s="157">
        <f>IF(OR(N317=2,N317=42,N317=65,N317=14),B317,0)</f>
        <v>53</v>
      </c>
      <c r="W317" s="75" t="s">
        <v>4</v>
      </c>
      <c r="X317" s="157" t="s">
        <v>672</v>
      </c>
      <c r="Y317" s="157">
        <v>0</v>
      </c>
      <c r="Z317" s="157">
        <v>0</v>
      </c>
      <c r="AA317" s="157">
        <f t="shared" si="443"/>
        <v>0</v>
      </c>
      <c r="AB317" s="75" t="s">
        <v>672</v>
      </c>
      <c r="AC317" s="75">
        <v>0</v>
      </c>
      <c r="AD317" s="75">
        <v>0</v>
      </c>
      <c r="AE317" s="75">
        <f t="shared" si="455"/>
        <v>0</v>
      </c>
    </row>
    <row r="318" spans="1:31" x14ac:dyDescent="0.3">
      <c r="A318" s="283">
        <f t="shared" si="446"/>
        <v>245</v>
      </c>
      <c r="B318" s="83">
        <f>COUNTIF($N$1:N317,2)+1</f>
        <v>53</v>
      </c>
      <c r="D318" s="193"/>
      <c r="E318" s="213" t="str" cm="1">
        <f t="array" ref="E318">IFERROR(INDEX(Ref_경험치테이블_List,MATCH(F318,Ref_경험치테이블_직업경험치,1)+1,1),1) &amp; " (" &amp;
IFERROR(ROUND((F318-INDEX(Ref_경험치테이블_List,MATCH(F318,Ref_경험치테이블_직업경험치,1),2))/(INDEX(Ref_경험치테이블_List,MATCH(F318,Ref_경험치테이블_직업경험치,1)+1,2)-INDEX(Ref_경험치테이블_List,MATCH(F318,Ref_경험치테이블_직업경험치,1),2)),2)*100,0)
&amp;"%)"</f>
        <v>102 (58%)</v>
      </c>
      <c r="F318" s="181">
        <f t="shared" si="437"/>
        <v>312891445</v>
      </c>
      <c r="G318" s="76">
        <v>4000000</v>
      </c>
      <c r="H318" s="165">
        <v>0</v>
      </c>
      <c r="I318" s="213" t="str" cm="1">
        <f t="array" ref="I318">IFERROR(INDEX(Ref_경험치테이블_List,MATCH(J318,Ref_경험치테이블_일반경험치,1)+1,1),1)&amp;" ("&amp;
IFERROR(ROUND((J318-INDEX(Ref_경험치테이블_List,MATCH(J318,Ref_경험치테이블_일반경험치,1),3))/(INDEX(Ref_경험치테이블_List,MATCH(J318,Ref_경험치테이블_일반경험치,1)+1,3)-INDEX(Ref_경험치테이블_List,MATCH(J318,Ref_경험치테이블_일반경험치,1),3)),2)*100,0)
&amp;"%)"</f>
        <v>69 (84%)</v>
      </c>
      <c r="J318" s="214">
        <f t="shared" si="438"/>
        <v>13537000</v>
      </c>
      <c r="K318" s="76">
        <f t="shared" si="447"/>
        <v>197000</v>
      </c>
      <c r="M318" s="77" t="s">
        <v>10509</v>
      </c>
      <c r="N318" s="77">
        <v>66</v>
      </c>
      <c r="O318" s="150" t="str">
        <f t="shared" si="439"/>
        <v>특정 필드에서 rare_type 3번 MVP 처치 횟수</v>
      </c>
      <c r="P318" s="138" t="str">
        <f t="shared" si="440"/>
        <v>stage id / count</v>
      </c>
      <c r="Q318" s="77">
        <v>52</v>
      </c>
      <c r="R318" s="157">
        <f t="shared" si="429"/>
        <v>0</v>
      </c>
      <c r="S318" s="149">
        <v>1</v>
      </c>
      <c r="T318" s="157" t="s">
        <v>598</v>
      </c>
      <c r="U318" s="161" t="str">
        <f t="shared" si="442"/>
        <v>모험 / 스테이지 id</v>
      </c>
      <c r="V318" s="157">
        <v>52</v>
      </c>
      <c r="W318" s="75" t="s">
        <v>4</v>
      </c>
      <c r="X318" s="157" t="s">
        <v>672</v>
      </c>
      <c r="Y318" s="157">
        <v>0</v>
      </c>
      <c r="Z318" s="157">
        <v>0</v>
      </c>
      <c r="AA318" s="157">
        <f t="shared" si="443"/>
        <v>0</v>
      </c>
      <c r="AB318" s="75" t="s">
        <v>672</v>
      </c>
      <c r="AC318" s="75">
        <v>0</v>
      </c>
      <c r="AD318" s="75">
        <v>0</v>
      </c>
      <c r="AE318" s="75">
        <f t="shared" si="455"/>
        <v>0</v>
      </c>
    </row>
    <row r="319" spans="1:31" x14ac:dyDescent="0.3">
      <c r="A319" s="283">
        <f t="shared" si="446"/>
        <v>246</v>
      </c>
      <c r="B319" s="83">
        <f>COUNTIF($N$1:N318,2)+1</f>
        <v>53</v>
      </c>
      <c r="D319" s="193"/>
      <c r="E319" s="213" t="str" cm="1">
        <f t="array" ref="E319">IFERROR(INDEX(Ref_경험치테이블_List,MATCH(F319,Ref_경험치테이블_직업경험치,1)+1,1),1) &amp; " (" &amp;
IFERROR(ROUND((F319-INDEX(Ref_경험치테이블_List,MATCH(F319,Ref_경험치테이블_직업경험치,1),2))/(INDEX(Ref_경험치테이블_List,MATCH(F319,Ref_경험치테이블_직업경험치,1)+1,2)-INDEX(Ref_경험치테이블_List,MATCH(F319,Ref_경험치테이블_직업경험치,1),2)),2)*100,0)
&amp;"%)"</f>
        <v>102 (90%)</v>
      </c>
      <c r="F319" s="181">
        <f t="shared" si="437"/>
        <v>316891445</v>
      </c>
      <c r="G319" s="76">
        <v>4000000</v>
      </c>
      <c r="H319" s="165">
        <v>0</v>
      </c>
      <c r="I319" s="213" t="str" cm="1">
        <f t="array" ref="I319">IFERROR(INDEX(Ref_경험치테이블_List,MATCH(J319,Ref_경험치테이블_일반경험치,1)+1,1),1)&amp;" ("&amp;
IFERROR(ROUND((J319-INDEX(Ref_경험치테이블_List,MATCH(J319,Ref_경험치테이블_일반경험치,1),3))/(INDEX(Ref_경험치테이블_List,MATCH(J319,Ref_경험치테이블_일반경험치,1)+1,3)-INDEX(Ref_경험치테이블_List,MATCH(J319,Ref_경험치테이블_일반경험치,1),3)),2)*100,0)
&amp;"%)"</f>
        <v>69 (98%)</v>
      </c>
      <c r="J319" s="214">
        <f t="shared" si="438"/>
        <v>13736000</v>
      </c>
      <c r="K319" s="76">
        <f t="shared" si="447"/>
        <v>199000</v>
      </c>
      <c r="M319" s="77" t="s">
        <v>2466</v>
      </c>
      <c r="N319" s="77">
        <v>65</v>
      </c>
      <c r="O319" s="150" t="str">
        <f t="shared" si="439"/>
        <v>특정 필드에서 MVP 처치 횟수</v>
      </c>
      <c r="P319" s="138" t="str">
        <f t="shared" si="440"/>
        <v>stage id / count</v>
      </c>
      <c r="Q319" s="151">
        <f>IF(N319=2,INDEX(Ref_스테이지테이블_List,MATCH(B319,Ref_스테이지테이블_Row,0),9),IF(N319=42,INDEX(Ref_몬스터테이블_List,MATCH(INDEX(Ref_스테이지테이블_List,MATCH(B319,Ref_스테이지테이블_Row,0),30),Ref_몬스터테이블_Row,0),4),IF(N319=14,INDEX(Ref_스테이지테이블_List,MATCH(B319,Ref_스테이지테이블_Row,0),38),IF(N319=65,B319,"문제있"))))</f>
        <v>53</v>
      </c>
      <c r="R319" s="157">
        <f t="shared" si="429"/>
        <v>0</v>
      </c>
      <c r="S319" s="149">
        <v>8</v>
      </c>
      <c r="T319" s="157" t="str">
        <f t="shared" ref="T319:T321" si="457">IF(OR(N319=2,N319=42,N319=65,N319=14),"모험","-")</f>
        <v>모험</v>
      </c>
      <c r="U319" s="161" t="str">
        <f t="shared" si="442"/>
        <v>모험 / 스테이지 id</v>
      </c>
      <c r="V319" s="157">
        <f>IF(OR(N319=2,N319=42,N319=65,N319=14),B319,0)</f>
        <v>53</v>
      </c>
      <c r="W319" s="75" t="s">
        <v>4</v>
      </c>
      <c r="X319" s="157" t="s">
        <v>672</v>
      </c>
      <c r="Y319" s="157">
        <v>0</v>
      </c>
      <c r="Z319" s="157">
        <v>0</v>
      </c>
      <c r="AA319" s="157">
        <f t="shared" si="443"/>
        <v>0</v>
      </c>
      <c r="AB319" s="75" t="s">
        <v>672</v>
      </c>
      <c r="AC319" s="75">
        <v>0</v>
      </c>
      <c r="AD319" s="75">
        <v>0</v>
      </c>
      <c r="AE319" s="75">
        <f t="shared" si="455"/>
        <v>0</v>
      </c>
    </row>
    <row r="320" spans="1:31" x14ac:dyDescent="0.3">
      <c r="A320" s="283">
        <f t="shared" si="446"/>
        <v>247</v>
      </c>
      <c r="B320" s="83">
        <f>COUNTIF($N$1:N319,2)+1</f>
        <v>53</v>
      </c>
      <c r="D320" s="193"/>
      <c r="E320" s="213" t="str" cm="1">
        <f t="array" ref="E320">IFERROR(INDEX(Ref_경험치테이블_List,MATCH(F320,Ref_경험치테이블_직업경험치,1)+1,1),1) &amp; " (" &amp;
IFERROR(ROUND((F320-INDEX(Ref_경험치테이블_List,MATCH(F320,Ref_경험치테이블_직업경험치,1),2))/(INDEX(Ref_경험치테이블_List,MATCH(F320,Ref_경험치테이블_직업경험치,1)+1,2)-INDEX(Ref_경험치테이블_List,MATCH(F320,Ref_경험치테이블_직업경험치,1),2)),2)*100,0)
&amp;"%)"</f>
        <v>103 (35%)</v>
      </c>
      <c r="F320" s="181">
        <f t="shared" si="437"/>
        <v>322591445</v>
      </c>
      <c r="G320" s="76">
        <v>4000000</v>
      </c>
      <c r="H320" s="165">
        <v>1700000</v>
      </c>
      <c r="I320" s="213" t="str" cm="1">
        <f t="array" ref="I320">IFERROR(INDEX(Ref_경험치테이블_List,MATCH(J320,Ref_경험치테이블_일반경험치,1)+1,1),1)&amp;" ("&amp;
IFERROR(ROUND((J320-INDEX(Ref_경험치테이블_List,MATCH(J320,Ref_경험치테이블_일반경험치,1),3))/(INDEX(Ref_경험치테이블_List,MATCH(J320,Ref_경험치테이블_일반경험치,1)+1,3)-INDEX(Ref_경험치테이블_List,MATCH(J320,Ref_경험치테이블_일반경험치,1),3)),2)*100,0)
&amp;"%)"</f>
        <v>70 (8%)</v>
      </c>
      <c r="J320" s="214">
        <f t="shared" si="438"/>
        <v>13937000</v>
      </c>
      <c r="K320" s="76">
        <f t="shared" si="447"/>
        <v>201000</v>
      </c>
      <c r="M320" s="77" t="s">
        <v>10481</v>
      </c>
      <c r="N320" s="77">
        <v>2</v>
      </c>
      <c r="O320" s="150" t="str">
        <f t="shared" si="439"/>
        <v>특정 몬스터 처치 수</v>
      </c>
      <c r="P320" s="138" t="str">
        <f t="shared" si="440"/>
        <v>monster_id / count</v>
      </c>
      <c r="Q320" s="151">
        <f>IF(N320=2,INDEX(Ref_스테이지테이블_List,MATCH(B320,Ref_스테이지테이블_Row,0),9),IF(N320=42,INDEX(Ref_몬스터테이블_List,MATCH(INDEX(Ref_스테이지테이블_List,MATCH(B320,Ref_스테이지테이블_Row,0),30),Ref_몬스터테이블_Row,0),4),IF(N320=14,INDEX(Ref_스테이지테이블_List,MATCH(B320,Ref_스테이지테이블_Row,0),38),"문제있")))</f>
        <v>54059</v>
      </c>
      <c r="R320" s="157">
        <f t="shared" si="429"/>
        <v>0</v>
      </c>
      <c r="S320" s="149">
        <f>IF(N320=42,INDEX(Ref!$GK$1:$GN$73,MATCH(B320,Ref!$GK$1:$GK$73,0),MATCH(R320,Ref!$GK$1:$GN$1,0)),IF(N320=65,QUOTIENT(B320,12)+1,IF(N320=2,1,0)))</f>
        <v>1</v>
      </c>
      <c r="T320" s="157" t="str">
        <f t="shared" si="457"/>
        <v>모험</v>
      </c>
      <c r="U320" s="161" t="str">
        <f t="shared" si="442"/>
        <v>모험 / 스테이지 id</v>
      </c>
      <c r="V320" s="157">
        <f>IF(OR(N320=2,N320=42,N320=65,N320=14),B320,0)</f>
        <v>53</v>
      </c>
      <c r="W320" s="75" t="s">
        <v>4</v>
      </c>
      <c r="X320" s="157" t="s">
        <v>672</v>
      </c>
      <c r="Y320" s="157">
        <v>0</v>
      </c>
      <c r="Z320" s="157">
        <v>0</v>
      </c>
      <c r="AA320" s="157">
        <f t="shared" si="443"/>
        <v>0</v>
      </c>
      <c r="AB320" s="75" t="s">
        <v>672</v>
      </c>
      <c r="AC320" s="75">
        <v>0</v>
      </c>
      <c r="AD320" s="75">
        <v>0</v>
      </c>
      <c r="AE320" s="75">
        <f t="shared" si="455"/>
        <v>0</v>
      </c>
    </row>
    <row r="321" spans="1:31" x14ac:dyDescent="0.3">
      <c r="A321" s="283">
        <f t="shared" si="446"/>
        <v>248</v>
      </c>
      <c r="B321" s="83">
        <f>COUNTIF($N$1:N320,2)+1</f>
        <v>54</v>
      </c>
      <c r="D321" s="193"/>
      <c r="E321" s="213" t="str" cm="1">
        <f t="array" ref="E321">IFERROR(INDEX(Ref_경험치테이블_List,MATCH(F321,Ref_경험치테이블_직업경험치,1)+1,1),1) &amp; " (" &amp;
IFERROR(ROUND((F321-INDEX(Ref_경험치테이블_List,MATCH(F321,Ref_경험치테이블_직업경험치,1),2))/(INDEX(Ref_경험치테이블_List,MATCH(F321,Ref_경험치테이블_직업경험치,1)+1,2)-INDEX(Ref_경험치테이블_List,MATCH(F321,Ref_경험치테이블_직업경험치,1),2)),2)*100,0)
&amp;"%)"</f>
        <v>103 (66%)</v>
      </c>
      <c r="F321" s="181">
        <f t="shared" si="437"/>
        <v>326591445</v>
      </c>
      <c r="G321" s="76">
        <v>4000000</v>
      </c>
      <c r="H321" s="165">
        <v>0</v>
      </c>
      <c r="I321" s="213" t="str" cm="1">
        <f t="array" ref="I321">IFERROR(INDEX(Ref_경험치테이블_List,MATCH(J321,Ref_경험치테이블_일반경험치,1)+1,1),1)&amp;" ("&amp;
IFERROR(ROUND((J321-INDEX(Ref_경험치테이블_List,MATCH(J321,Ref_경험치테이블_일반경험치,1),3))/(INDEX(Ref_경험치테이블_List,MATCH(J321,Ref_경험치테이블_일반경험치,1)+1,3)-INDEX(Ref_경험치테이블_List,MATCH(J321,Ref_경험치테이블_일반경험치,1),3)),2)*100,0)
&amp;"%)"</f>
        <v>70 (18%)</v>
      </c>
      <c r="J321" s="214">
        <f t="shared" si="438"/>
        <v>14140000</v>
      </c>
      <c r="K321" s="76">
        <f t="shared" si="447"/>
        <v>203000</v>
      </c>
      <c r="L321" s="155">
        <v>6</v>
      </c>
      <c r="M321" s="77" t="s">
        <v>10482</v>
      </c>
      <c r="N321" s="77">
        <v>42</v>
      </c>
      <c r="O321" s="150" t="str">
        <f t="shared" si="439"/>
        <v>특정 몬스터 그룹 처치 수</v>
      </c>
      <c r="P321" s="138" t="str">
        <f t="shared" si="440"/>
        <v>monster_group / count</v>
      </c>
      <c r="Q321" s="151">
        <f>IF(N321=2,INDEX(Ref_스테이지테이블_List,MATCH(B321,Ref_스테이지테이블_Row,0),9),IF(N321=42,INDEX(Ref_몬스터테이블_List,MATCH(INDEX(Ref_스테이지테이블_List,MATCH(B321,Ref_스테이지테이블_Row,0),30),Ref_몬스터테이블_Row,0),4),IF(N321=14,INDEX(Ref_스테이지테이블_List,MATCH(B321,Ref_스테이지테이블_Row,0),38),"문제있")))</f>
        <v>66</v>
      </c>
      <c r="R321" s="157" t="str">
        <f t="shared" si="429"/>
        <v>소형</v>
      </c>
      <c r="S321" s="182">
        <f>INDEX(Ref!$GK$1:$GN$73,MATCH(B321,Ref!$GK$1:$GK$73,0),MATCH(R321,Ref!$GK$1:$GN$1,0))</f>
        <v>3700</v>
      </c>
      <c r="T321" s="157" t="str">
        <f t="shared" si="457"/>
        <v>모험</v>
      </c>
      <c r="U321" s="161" t="str">
        <f t="shared" si="442"/>
        <v>모험 / 스테이지 id</v>
      </c>
      <c r="V321" s="157">
        <f>IF(OR(N321=2,N321=42,N321=65,N321=14),B321,0)</f>
        <v>54</v>
      </c>
      <c r="W321" s="75" t="s">
        <v>4</v>
      </c>
      <c r="X321" s="157" t="s">
        <v>2620</v>
      </c>
      <c r="Y321" s="157">
        <v>84017</v>
      </c>
      <c r="Z321" s="157">
        <v>1</v>
      </c>
      <c r="AA321" s="157" t="str">
        <f t="shared" si="443"/>
        <v>집중 포션</v>
      </c>
      <c r="AB321" s="75" t="s">
        <v>2620</v>
      </c>
      <c r="AC321" s="75">
        <v>94057</v>
      </c>
      <c r="AD321" s="75">
        <v>20</v>
      </c>
      <c r="AE321" s="75" t="str">
        <f t="shared" ref="AE321" si="458">IF(AB321="아이템",IFERROR(VLOOKUP(AC321,Ref_아이템테이블_List,5,FALSE),"없는 아이템"),IF(AB321="동료",IFERROR(VLOOKUP(AC321,Ref_동료테이블_List,5,FALSE),"없는 동료"),))</f>
        <v>카드 강화권 90레벨</v>
      </c>
    </row>
    <row r="322" spans="1:31" x14ac:dyDescent="0.3">
      <c r="A322" s="283">
        <f t="shared" si="446"/>
        <v>249</v>
      </c>
      <c r="B322" s="83">
        <f>COUNTIF($N$1:N321,2)+1</f>
        <v>54</v>
      </c>
      <c r="D322" s="193"/>
      <c r="E322" s="213" t="str" cm="1">
        <f t="array" ref="E322">IFERROR(INDEX(Ref_경험치테이블_List,MATCH(F322,Ref_경험치테이블_직업경험치,1)+1,1),1) &amp; " (" &amp;
IFERROR(ROUND((F322-INDEX(Ref_경험치테이블_List,MATCH(F322,Ref_경험치테이블_직업경험치,1),2))/(INDEX(Ref_경험치테이블_List,MATCH(F322,Ref_경험치테이블_직업경험치,1)+1,2)-INDEX(Ref_경험치테이블_List,MATCH(F322,Ref_경험치테이블_직업경험치,1),2)),2)*100,0)
&amp;"%)"</f>
        <v>103 (98%)</v>
      </c>
      <c r="F322" s="181">
        <f t="shared" si="437"/>
        <v>330591445</v>
      </c>
      <c r="G322" s="76">
        <v>4000000</v>
      </c>
      <c r="H322" s="165">
        <v>0</v>
      </c>
      <c r="I322" s="213" t="str" cm="1">
        <f t="array" ref="I322">IFERROR(INDEX(Ref_경험치테이블_List,MATCH(J322,Ref_경험치테이블_일반경험치,1)+1,1),1)&amp;" ("&amp;
IFERROR(ROUND((J322-INDEX(Ref_경험치테이블_List,MATCH(J322,Ref_경험치테이블_일반경험치,1),3))/(INDEX(Ref_경험치테이블_List,MATCH(J322,Ref_경험치테이블_일반경험치,1)+1,3)-INDEX(Ref_경험치테이블_List,MATCH(J322,Ref_경험치테이블_일반경험치,1),3)),2)*100,0)
&amp;"%)"</f>
        <v>70 (28%)</v>
      </c>
      <c r="J322" s="214">
        <f t="shared" si="438"/>
        <v>14345000</v>
      </c>
      <c r="K322" s="76">
        <f t="shared" si="447"/>
        <v>205000</v>
      </c>
      <c r="L322" s="155" t="s">
        <v>10503</v>
      </c>
      <c r="M322" s="77" t="s">
        <v>10268</v>
      </c>
      <c r="N322" s="77">
        <v>70</v>
      </c>
      <c r="O322" s="150" t="str">
        <f t="shared" si="439"/>
        <v>카드 특정 강화도 도달</v>
      </c>
      <c r="P322" s="138" t="str">
        <f t="shared" si="440"/>
        <v>level / count(1)</v>
      </c>
      <c r="Q322" s="77">
        <v>90</v>
      </c>
      <c r="R322" s="157">
        <f t="shared" ref="R322:R385" si="459">IF(N322=14,IFERROR(VLOOKUP(Q322,Ref_아이템테이블_List,5,FALSE),"없는 아이템"),IF(N322=42,INDEX(Ref_몬스터테이블_List,MATCH(INDEX(Ref_스테이지테이블_List,MATCH(B322,Ref_스테이지테이블_Row,0),30),Ref_몬스터테이블_Row,0),8),))</f>
        <v>0</v>
      </c>
      <c r="S322" s="149">
        <v>1</v>
      </c>
      <c r="T322" s="157" t="s">
        <v>2879</v>
      </c>
      <c r="U322" s="161" t="str">
        <f t="shared" si="442"/>
        <v>가방 / 0(장비), 1(카드), 2(재료), 3(소비), 4(상자)</v>
      </c>
      <c r="V322" s="157">
        <v>0</v>
      </c>
      <c r="W322" s="75" t="s">
        <v>4</v>
      </c>
      <c r="X322" s="157" t="s">
        <v>672</v>
      </c>
      <c r="Y322" s="157">
        <v>0</v>
      </c>
      <c r="Z322" s="157">
        <v>0</v>
      </c>
      <c r="AA322" s="157">
        <f t="shared" si="443"/>
        <v>0</v>
      </c>
      <c r="AB322" s="75" t="s">
        <v>672</v>
      </c>
      <c r="AC322" s="75">
        <v>0</v>
      </c>
      <c r="AD322" s="75">
        <v>0</v>
      </c>
      <c r="AE322" s="75">
        <f t="shared" si="455"/>
        <v>0</v>
      </c>
    </row>
    <row r="323" spans="1:31" x14ac:dyDescent="0.3">
      <c r="A323" s="283">
        <f t="shared" si="446"/>
        <v>250</v>
      </c>
      <c r="B323" s="83">
        <f>COUNTIF($N$1:N322,2)+1</f>
        <v>54</v>
      </c>
      <c r="D323" s="193"/>
      <c r="E323" s="213" t="str" cm="1">
        <f t="array" ref="E323">IFERROR(INDEX(Ref_경험치테이블_List,MATCH(F323,Ref_경험치테이블_직업경험치,1)+1,1),1) &amp; " (" &amp;
IFERROR(ROUND((F323-INDEX(Ref_경험치테이블_List,MATCH(F323,Ref_경험치테이블_직업경험치,1),2))/(INDEX(Ref_경험치테이블_List,MATCH(F323,Ref_경험치테이블_직업경험치,1)+1,2)-INDEX(Ref_경험치테이블_List,MATCH(F323,Ref_경험치테이블_직업경험치,1),2)),2)*100,0)
&amp;"%)"</f>
        <v>104 (29%)</v>
      </c>
      <c r="F323" s="181">
        <f t="shared" si="437"/>
        <v>334591445</v>
      </c>
      <c r="G323" s="76">
        <v>4000000</v>
      </c>
      <c r="H323" s="165">
        <v>0</v>
      </c>
      <c r="I323" s="213" t="str" cm="1">
        <f t="array" ref="I323">IFERROR(INDEX(Ref_경험치테이블_List,MATCH(J323,Ref_경험치테이블_일반경험치,1)+1,1),1)&amp;" ("&amp;
IFERROR(ROUND((J323-INDEX(Ref_경험치테이블_List,MATCH(J323,Ref_경험치테이블_일반경험치,1),3))/(INDEX(Ref_경험치테이블_List,MATCH(J323,Ref_경험치테이블_일반경험치,1)+1,3)-INDEX(Ref_경험치테이블_List,MATCH(J323,Ref_경험치테이블_일반경험치,1),3)),2)*100,0)
&amp;"%)"</f>
        <v>70 (38%)</v>
      </c>
      <c r="J323" s="214">
        <f t="shared" si="438"/>
        <v>14552000</v>
      </c>
      <c r="K323" s="76">
        <f t="shared" si="447"/>
        <v>207000</v>
      </c>
      <c r="M323" s="77" t="s">
        <v>2466</v>
      </c>
      <c r="N323" s="77">
        <v>65</v>
      </c>
      <c r="O323" s="150" t="str">
        <f t="shared" si="439"/>
        <v>특정 필드에서 MVP 처치 횟수</v>
      </c>
      <c r="P323" s="138" t="str">
        <f t="shared" si="440"/>
        <v>stage id / count</v>
      </c>
      <c r="Q323" s="151">
        <f>IF(N323=2,INDEX(Ref_스테이지테이블_List,MATCH(B323,Ref_스테이지테이블_Row,0),9),IF(N323=42,INDEX(Ref_몬스터테이블_List,MATCH(INDEX(Ref_스테이지테이블_List,MATCH(B323,Ref_스테이지테이블_Row,0),30),Ref_몬스터테이블_Row,0),4),IF(N323=14,INDEX(Ref_스테이지테이블_List,MATCH(B323,Ref_스테이지테이블_Row,0),38),IF(N323=65,B323,"문제있"))))</f>
        <v>54</v>
      </c>
      <c r="R323" s="157">
        <f t="shared" si="459"/>
        <v>0</v>
      </c>
      <c r="S323" s="149">
        <v>8</v>
      </c>
      <c r="T323" s="157" t="str">
        <f t="shared" ref="T323" si="460">IF(OR(N323=2,N323=42,N323=65,N323=14),"모험","-")</f>
        <v>모험</v>
      </c>
      <c r="U323" s="161" t="str">
        <f t="shared" si="442"/>
        <v>모험 / 스테이지 id</v>
      </c>
      <c r="V323" s="157">
        <f>IF(OR(N323=2,N323=42,N323=65,N323=14),B323,0)</f>
        <v>54</v>
      </c>
      <c r="W323" s="75" t="s">
        <v>4</v>
      </c>
      <c r="X323" s="157" t="s">
        <v>672</v>
      </c>
      <c r="Y323" s="157">
        <v>0</v>
      </c>
      <c r="Z323" s="157">
        <v>0</v>
      </c>
      <c r="AA323" s="157">
        <f t="shared" si="443"/>
        <v>0</v>
      </c>
      <c r="AB323" s="75" t="s">
        <v>672</v>
      </c>
      <c r="AC323" s="75">
        <v>0</v>
      </c>
      <c r="AD323" s="75">
        <v>0</v>
      </c>
      <c r="AE323" s="75">
        <f t="shared" si="455"/>
        <v>0</v>
      </c>
    </row>
    <row r="324" spans="1:31" x14ac:dyDescent="0.3">
      <c r="A324" s="283">
        <f t="shared" si="446"/>
        <v>251</v>
      </c>
      <c r="B324" s="83">
        <f>COUNTIF($N$1:N323,2)+1</f>
        <v>54</v>
      </c>
      <c r="D324" s="193"/>
      <c r="E324" s="213" t="str" cm="1">
        <f t="array" ref="E324">IFERROR(INDEX(Ref_경험치테이블_List,MATCH(F324,Ref_경험치테이블_직업경험치,1)+1,1),1) &amp; " (" &amp;
IFERROR(ROUND((F324-INDEX(Ref_경험치테이블_List,MATCH(F324,Ref_경험치테이블_직업경험치,1),2))/(INDEX(Ref_경험치테이블_List,MATCH(F324,Ref_경험치테이블_직업경험치,1)+1,2)-INDEX(Ref_경험치테이블_List,MATCH(F324,Ref_경험치테이블_직업경험치,1),2)),2)*100,0)
&amp;"%)"</f>
        <v>104 (60%)</v>
      </c>
      <c r="F324" s="181">
        <f t="shared" si="437"/>
        <v>338591445</v>
      </c>
      <c r="G324" s="76">
        <v>4000000</v>
      </c>
      <c r="H324" s="165">
        <v>0</v>
      </c>
      <c r="I324" s="213" t="str" cm="1">
        <f t="array" ref="I324">IFERROR(INDEX(Ref_경험치테이블_List,MATCH(J324,Ref_경험치테이블_일반경험치,1)+1,1),1)&amp;" ("&amp;
IFERROR(ROUND((J324-INDEX(Ref_경험치테이블_List,MATCH(J324,Ref_경험치테이블_일반경험치,1),3))/(INDEX(Ref_경험치테이블_List,MATCH(J324,Ref_경험치테이블_일반경험치,1)+1,3)-INDEX(Ref_경험치테이블_List,MATCH(J324,Ref_경험치테이블_일반경험치,1),3)),2)*100,0)
&amp;"%)"</f>
        <v>70 (48%)</v>
      </c>
      <c r="J324" s="214">
        <f t="shared" si="438"/>
        <v>14761000</v>
      </c>
      <c r="K324" s="76">
        <f t="shared" si="447"/>
        <v>209000</v>
      </c>
      <c r="L324" s="155" t="s">
        <v>3298</v>
      </c>
      <c r="M324" s="77" t="s">
        <v>10467</v>
      </c>
      <c r="N324" s="77">
        <v>76</v>
      </c>
      <c r="O324" s="150" t="str">
        <f t="shared" si="439"/>
        <v>특정 챕터 듀얼 보상 받기 횟수</v>
      </c>
      <c r="P324" s="138" t="str">
        <f t="shared" si="440"/>
        <v>chapter id / count</v>
      </c>
      <c r="Q324" s="77">
        <v>9</v>
      </c>
      <c r="R324" s="157">
        <f t="shared" si="459"/>
        <v>0</v>
      </c>
      <c r="S324" s="149">
        <v>1</v>
      </c>
      <c r="T324" s="157" t="s">
        <v>2849</v>
      </c>
      <c r="U324" s="161" t="str">
        <f t="shared" si="442"/>
        <v>듀얼 / 챕터 id</v>
      </c>
      <c r="V324" s="157">
        <v>9</v>
      </c>
      <c r="W324" s="75" t="s">
        <v>4</v>
      </c>
      <c r="X324" s="158" t="s">
        <v>2617</v>
      </c>
      <c r="Y324" s="158">
        <v>85002</v>
      </c>
      <c r="Z324" s="158">
        <v>1</v>
      </c>
      <c r="AA324" s="158" t="str">
        <f t="shared" si="443"/>
        <v>상급 장비 상자</v>
      </c>
      <c r="AB324" s="75" t="s">
        <v>672</v>
      </c>
      <c r="AC324" s="75">
        <v>0</v>
      </c>
      <c r="AD324" s="75">
        <v>0</v>
      </c>
      <c r="AE324" s="75">
        <f t="shared" si="455"/>
        <v>0</v>
      </c>
    </row>
    <row r="325" spans="1:31" x14ac:dyDescent="0.3">
      <c r="A325" s="283">
        <f t="shared" si="446"/>
        <v>252</v>
      </c>
      <c r="B325" s="83">
        <f>COUNTIF($N$1:N324,2)+1</f>
        <v>54</v>
      </c>
      <c r="D325" s="193"/>
      <c r="E325" s="213" t="str" cm="1">
        <f t="array" ref="E325">IFERROR(INDEX(Ref_경험치테이블_List,MATCH(F325,Ref_경험치테이블_직업경험치,1)+1,1),1) &amp; " (" &amp;
IFERROR(ROUND((F325-INDEX(Ref_경험치테이블_List,MATCH(F325,Ref_경험치테이블_직업경험치,1),2))/(INDEX(Ref_경험치테이블_List,MATCH(F325,Ref_경험치테이블_직업경험치,1)+1,2)-INDEX(Ref_경험치테이블_List,MATCH(F325,Ref_경험치테이블_직업경험치,1),2)),2)*100,0)
&amp;"%)"</f>
        <v>105 (6%)</v>
      </c>
      <c r="F325" s="181">
        <f t="shared" si="437"/>
        <v>344391445</v>
      </c>
      <c r="G325" s="76">
        <v>4000000</v>
      </c>
      <c r="H325" s="165">
        <v>1800000</v>
      </c>
      <c r="I325" s="213" t="str" cm="1">
        <f t="array" ref="I325">IFERROR(INDEX(Ref_경험치테이블_List,MATCH(J325,Ref_경험치테이블_일반경험치,1)+1,1),1)&amp;" ("&amp;
IFERROR(ROUND((J325-INDEX(Ref_경험치테이블_List,MATCH(J325,Ref_경험치테이블_일반경험치,1),3))/(INDEX(Ref_경험치테이블_List,MATCH(J325,Ref_경험치테이블_일반경험치,1)+1,3)-INDEX(Ref_경험치테이블_List,MATCH(J325,Ref_경험치테이블_일반경험치,1),3)),2)*100,0)
&amp;"%)"</f>
        <v>70 (58%)</v>
      </c>
      <c r="J325" s="214">
        <f t="shared" si="438"/>
        <v>14972000</v>
      </c>
      <c r="K325" s="76">
        <f t="shared" si="447"/>
        <v>211000</v>
      </c>
      <c r="M325" s="77" t="s">
        <v>10483</v>
      </c>
      <c r="N325" s="77">
        <v>2</v>
      </c>
      <c r="O325" s="150" t="str">
        <f t="shared" si="439"/>
        <v>특정 몬스터 처치 수</v>
      </c>
      <c r="P325" s="138" t="str">
        <f t="shared" si="440"/>
        <v>monster_id / count</v>
      </c>
      <c r="Q325" s="151">
        <f>IF(N325=2,INDEX(Ref_스테이지테이블_List,MATCH(B325,Ref_스테이지테이블_Row,0),9),IF(N325=42,INDEX(Ref_몬스터테이블_List,MATCH(INDEX(Ref_스테이지테이블_List,MATCH(B325,Ref_스테이지테이블_Row,0),30),Ref_몬스터테이블_Row,0),4),IF(N325=14,INDEX(Ref_스테이지테이블_List,MATCH(B325,Ref_스테이지테이블_Row,0),38),"문제있")))</f>
        <v>54066</v>
      </c>
      <c r="R325" s="157">
        <f t="shared" si="459"/>
        <v>0</v>
      </c>
      <c r="S325" s="149">
        <f>IF(N325=42,INDEX(Ref!$GK$1:$GN$73,MATCH(B325,Ref!$GK$1:$GK$73,0),MATCH(R325,Ref!$GK$1:$GN$1,0)),IF(N325=65,QUOTIENT(B325,12)+1,IF(N325=2,1,0)))</f>
        <v>1</v>
      </c>
      <c r="T325" s="157" t="str">
        <f t="shared" ref="T325:T326" si="461">IF(OR(N325=2,N325=42,N325=65,N325=14),"모험","-")</f>
        <v>모험</v>
      </c>
      <c r="U325" s="161" t="str">
        <f t="shared" si="442"/>
        <v>모험 / 스테이지 id</v>
      </c>
      <c r="V325" s="157">
        <f>IF(OR(N325=2,N325=42,N325=65,N325=14),B325,0)</f>
        <v>54</v>
      </c>
      <c r="W325" s="75" t="s">
        <v>4</v>
      </c>
      <c r="X325" s="157" t="s">
        <v>3322</v>
      </c>
      <c r="Y325" s="157">
        <v>1</v>
      </c>
      <c r="Z325" s="157">
        <v>0</v>
      </c>
      <c r="AA325" s="157">
        <f t="shared" si="443"/>
        <v>0</v>
      </c>
      <c r="AB325" s="75" t="s">
        <v>672</v>
      </c>
      <c r="AC325" s="75">
        <v>0</v>
      </c>
      <c r="AD325" s="75">
        <v>0</v>
      </c>
      <c r="AE325" s="75">
        <f t="shared" si="455"/>
        <v>0</v>
      </c>
    </row>
    <row r="326" spans="1:31" x14ac:dyDescent="0.3">
      <c r="A326" s="283">
        <f t="shared" si="446"/>
        <v>253</v>
      </c>
      <c r="B326" s="83">
        <f>COUNTIF($N$1:N325,2)+1</f>
        <v>55</v>
      </c>
      <c r="D326" s="193"/>
      <c r="E326" s="213" t="str" cm="1">
        <f t="array" ref="E326">IFERROR(INDEX(Ref_경험치테이블_List,MATCH(F326,Ref_경험치테이블_직업경험치,1)+1,1),1) &amp; " (" &amp;
IFERROR(ROUND((F326-INDEX(Ref_경험치테이블_List,MATCH(F326,Ref_경험치테이블_직업경험치,1),2))/(INDEX(Ref_경험치테이블_List,MATCH(F326,Ref_경험치테이블_직업경험치,1)+1,2)-INDEX(Ref_경험치테이블_List,MATCH(F326,Ref_경험치테이블_직업경험치,1),2)),2)*100,0)
&amp;"%)"</f>
        <v>105 (37%)</v>
      </c>
      <c r="F326" s="181">
        <f t="shared" si="437"/>
        <v>348391445</v>
      </c>
      <c r="G326" s="76">
        <v>4000000</v>
      </c>
      <c r="H326" s="165">
        <v>0</v>
      </c>
      <c r="I326" s="213" t="str" cm="1">
        <f t="array" ref="I326">IFERROR(INDEX(Ref_경험치테이블_List,MATCH(J326,Ref_경험치테이블_일반경험치,1)+1,1),1)&amp;" ("&amp;
IFERROR(ROUND((J326-INDEX(Ref_경험치테이블_List,MATCH(J326,Ref_경험치테이블_일반경험치,1),3))/(INDEX(Ref_경험치테이블_List,MATCH(J326,Ref_경험치테이블_일반경험치,1)+1,3)-INDEX(Ref_경험치테이블_List,MATCH(J326,Ref_경험치테이블_일반경험치,1),3)),2)*100,0)
&amp;"%)"</f>
        <v>70 (68%)</v>
      </c>
      <c r="J326" s="214">
        <f t="shared" si="438"/>
        <v>15185000</v>
      </c>
      <c r="K326" s="76">
        <f t="shared" si="447"/>
        <v>213000</v>
      </c>
      <c r="L326" s="155">
        <v>1</v>
      </c>
      <c r="M326" s="77" t="s">
        <v>10484</v>
      </c>
      <c r="N326" s="77">
        <v>42</v>
      </c>
      <c r="O326" s="150" t="str">
        <f t="shared" si="439"/>
        <v>특정 몬스터 그룹 처치 수</v>
      </c>
      <c r="P326" s="138" t="str">
        <f t="shared" si="440"/>
        <v>monster_group / count</v>
      </c>
      <c r="Q326" s="151">
        <f>IF(N326=2,INDEX(Ref_스테이지테이블_List,MATCH(B326,Ref_스테이지테이블_Row,0),9),IF(N326=42,INDEX(Ref_몬스터테이블_List,MATCH(INDEX(Ref_스테이지테이블_List,MATCH(B326,Ref_스테이지테이블_Row,0),30),Ref_몬스터테이블_Row,0),4),IF(N326=14,INDEX(Ref_스테이지테이블_List,MATCH(B326,Ref_스테이지테이블_Row,0),38),"문제있")))</f>
        <v>37</v>
      </c>
      <c r="R326" s="157" t="str">
        <f t="shared" si="459"/>
        <v>중형</v>
      </c>
      <c r="S326" s="182">
        <f>INDEX(Ref!$GK$1:$GN$73,MATCH(B326,Ref!$GK$1:$GK$73,0),MATCH(R326,Ref!$GK$1:$GN$1,0))</f>
        <v>2850</v>
      </c>
      <c r="T326" s="157" t="str">
        <f t="shared" si="461"/>
        <v>모험</v>
      </c>
      <c r="U326" s="161" t="str">
        <f t="shared" si="442"/>
        <v>모험 / 스테이지 id</v>
      </c>
      <c r="V326" s="157">
        <f>IF(OR(N326=2,N326=42,N326=65,N326=14),B326,0)</f>
        <v>55</v>
      </c>
      <c r="W326" s="75" t="s">
        <v>4</v>
      </c>
      <c r="X326" s="157" t="s">
        <v>2620</v>
      </c>
      <c r="Y326" s="157">
        <v>94033</v>
      </c>
      <c r="Z326" s="157">
        <v>500</v>
      </c>
      <c r="AA326" s="157" t="str">
        <f t="shared" ref="AA326" si="462">IF(X326="아이템",IFERROR(VLOOKUP(Y326,Ref_아이템테이블_List,5,FALSE),"없는 아이템"),IF(X326="동료",IFERROR(VLOOKUP(Y326,Ref_동료테이블_List,5,FALSE),"없는 동료"),))</f>
        <v>마른 이그드라실 잎</v>
      </c>
      <c r="AB326" s="75" t="s">
        <v>672</v>
      </c>
      <c r="AC326" s="75">
        <v>0</v>
      </c>
      <c r="AD326" s="75">
        <v>0</v>
      </c>
      <c r="AE326" s="75">
        <f t="shared" si="455"/>
        <v>0</v>
      </c>
    </row>
    <row r="327" spans="1:31" x14ac:dyDescent="0.3">
      <c r="A327" s="283">
        <f t="shared" si="446"/>
        <v>254</v>
      </c>
      <c r="B327" s="83">
        <f>COUNTIF($N$1:N326,2)+1</f>
        <v>55</v>
      </c>
      <c r="D327" s="193"/>
      <c r="E327" s="213" t="str" cm="1">
        <f t="array" ref="E327">IFERROR(INDEX(Ref_경험치테이블_List,MATCH(F327,Ref_경험치테이블_직업경험치,1)+1,1),1) &amp; " (" &amp;
IFERROR(ROUND((F327-INDEX(Ref_경험치테이블_List,MATCH(F327,Ref_경험치테이블_직업경험치,1),2))/(INDEX(Ref_경험치테이블_List,MATCH(F327,Ref_경험치테이블_직업경험치,1)+1,2)-INDEX(Ref_경험치테이블_List,MATCH(F327,Ref_경험치테이블_직업경험치,1),2)),2)*100,0)
&amp;"%)"</f>
        <v>105 (68%)</v>
      </c>
      <c r="F327" s="181">
        <f t="shared" si="437"/>
        <v>352391445</v>
      </c>
      <c r="G327" s="76">
        <v>4000000</v>
      </c>
      <c r="H327" s="165">
        <v>0</v>
      </c>
      <c r="I327" s="213" t="str" cm="1">
        <f t="array" ref="I327">IFERROR(INDEX(Ref_경험치테이블_List,MATCH(J327,Ref_경험치테이블_일반경험치,1)+1,1),1)&amp;" ("&amp;
IFERROR(ROUND((J327-INDEX(Ref_경험치테이블_List,MATCH(J327,Ref_경험치테이블_일반경험치,1),3))/(INDEX(Ref_경험치테이블_List,MATCH(J327,Ref_경험치테이블_일반경험치,1)+1,3)-INDEX(Ref_경험치테이블_List,MATCH(J327,Ref_경험치테이블_일반경험치,1),3)),2)*100,0)
&amp;"%)"</f>
        <v>70 (78%)</v>
      </c>
      <c r="J327" s="214">
        <f t="shared" si="438"/>
        <v>15400000</v>
      </c>
      <c r="K327" s="76">
        <f t="shared" si="447"/>
        <v>215000</v>
      </c>
      <c r="L327" s="226"/>
      <c r="M327" s="77" t="s">
        <v>10517</v>
      </c>
      <c r="N327" s="77">
        <v>31</v>
      </c>
      <c r="O327" s="150" t="str">
        <f t="shared" si="439"/>
        <v>특정 타입 아이템 제작 횟수</v>
      </c>
      <c r="P327" s="138" t="str">
        <f t="shared" si="440"/>
        <v>item_group_type / count</v>
      </c>
      <c r="Q327" s="77">
        <v>1</v>
      </c>
      <c r="R327" s="157">
        <f t="shared" si="459"/>
        <v>0</v>
      </c>
      <c r="S327" s="149">
        <v>10</v>
      </c>
      <c r="T327" s="157" t="s">
        <v>2874</v>
      </c>
      <c r="U327" s="161" t="str">
        <f t="shared" si="442"/>
        <v>제작 / 0(아이템), 1(무기), 2(방어구), 3(특수)</v>
      </c>
      <c r="V327" s="157">
        <v>1</v>
      </c>
      <c r="W327" s="75" t="s">
        <v>4</v>
      </c>
      <c r="X327" s="157" t="s">
        <v>2620</v>
      </c>
      <c r="Y327" s="157">
        <v>94029</v>
      </c>
      <c r="Z327" s="157">
        <v>500</v>
      </c>
      <c r="AA327" s="157" t="str">
        <f t="shared" ref="AA327" si="463">IF(X327="아이템",IFERROR(VLOOKUP(Y327,Ref_아이템테이블_List,5,FALSE),"없는 아이템"),IF(X327="동료",IFERROR(VLOOKUP(Y327,Ref_동료테이블_List,5,FALSE),"없는 동료"),))</f>
        <v>별의 가루</v>
      </c>
      <c r="AB327" s="75" t="s">
        <v>672</v>
      </c>
      <c r="AC327" s="75">
        <v>0</v>
      </c>
      <c r="AD327" s="75">
        <v>0</v>
      </c>
      <c r="AE327" s="75">
        <f t="shared" si="455"/>
        <v>0</v>
      </c>
    </row>
    <row r="328" spans="1:31" x14ac:dyDescent="0.3">
      <c r="A328" s="283">
        <f t="shared" si="446"/>
        <v>255</v>
      </c>
      <c r="B328" s="83">
        <f>COUNTIF($N$1:N327,2)+1</f>
        <v>55</v>
      </c>
      <c r="D328" s="193"/>
      <c r="E328" s="213" t="str" cm="1">
        <f t="array" ref="E328">IFERROR(INDEX(Ref_경험치테이블_List,MATCH(F328,Ref_경험치테이블_직업경험치,1)+1,1),1) &amp; " (" &amp;
IFERROR(ROUND((F328-INDEX(Ref_경험치테이블_List,MATCH(F328,Ref_경험치테이블_직업경험치,1),2))/(INDEX(Ref_경험치테이블_List,MATCH(F328,Ref_경험치테이블_직업경험치,1)+1,2)-INDEX(Ref_경험치테이블_List,MATCH(F328,Ref_경험치테이블_직업경험치,1),2)),2)*100,0)
&amp;"%)"</f>
        <v>105 (99%)</v>
      </c>
      <c r="F328" s="181">
        <f t="shared" si="437"/>
        <v>356391445</v>
      </c>
      <c r="G328" s="76">
        <v>4000000</v>
      </c>
      <c r="H328" s="165">
        <v>0</v>
      </c>
      <c r="I328" s="213" t="str" cm="1">
        <f t="array" ref="I328">IFERROR(INDEX(Ref_경험치테이블_List,MATCH(J328,Ref_경험치테이블_일반경험치,1)+1,1),1)&amp;" ("&amp;
IFERROR(ROUND((J328-INDEX(Ref_경험치테이블_List,MATCH(J328,Ref_경험치테이블_일반경험치,1),3))/(INDEX(Ref_경험치테이블_List,MATCH(J328,Ref_경험치테이블_일반경험치,1)+1,3)-INDEX(Ref_경험치테이블_List,MATCH(J328,Ref_경험치테이블_일반경험치,1),3)),2)*100,0)
&amp;"%)"</f>
        <v>70 (89%)</v>
      </c>
      <c r="J328" s="214">
        <f t="shared" si="438"/>
        <v>15617000</v>
      </c>
      <c r="K328" s="76">
        <f t="shared" si="447"/>
        <v>217000</v>
      </c>
      <c r="M328" s="77" t="s">
        <v>2466</v>
      </c>
      <c r="N328" s="77">
        <v>65</v>
      </c>
      <c r="O328" s="150" t="str">
        <f t="shared" si="439"/>
        <v>특정 필드에서 MVP 처치 횟수</v>
      </c>
      <c r="P328" s="138" t="str">
        <f t="shared" si="440"/>
        <v>stage id / count</v>
      </c>
      <c r="Q328" s="151">
        <f>IF(N328=2,INDEX(Ref_스테이지테이블_List,MATCH(B328,Ref_스테이지테이블_Row,0),9),IF(N328=42,INDEX(Ref_몬스터테이블_List,MATCH(INDEX(Ref_스테이지테이블_List,MATCH(B328,Ref_스테이지테이블_Row,0),30),Ref_몬스터테이블_Row,0),4),IF(N328=14,INDEX(Ref_스테이지테이블_List,MATCH(B328,Ref_스테이지테이블_Row,0),38),IF(N328=65,B328,"문제있"))))</f>
        <v>55</v>
      </c>
      <c r="R328" s="157">
        <f t="shared" si="459"/>
        <v>0</v>
      </c>
      <c r="S328" s="149">
        <v>8</v>
      </c>
      <c r="T328" s="157" t="s">
        <v>598</v>
      </c>
      <c r="U328" s="161" t="str">
        <f t="shared" si="442"/>
        <v>모험 / 스테이지 id</v>
      </c>
      <c r="V328" s="157">
        <f t="shared" ref="V328:V335" si="464">IF(OR(N328=2,N328=42,N328=65,N328=14),B328,0)</f>
        <v>55</v>
      </c>
      <c r="W328" s="75" t="s">
        <v>4</v>
      </c>
      <c r="X328" s="157" t="s">
        <v>672</v>
      </c>
      <c r="Y328" s="157">
        <v>0</v>
      </c>
      <c r="Z328" s="157">
        <v>0</v>
      </c>
      <c r="AA328" s="157">
        <f t="shared" si="443"/>
        <v>0</v>
      </c>
      <c r="AB328" s="75" t="s">
        <v>672</v>
      </c>
      <c r="AC328" s="75">
        <v>0</v>
      </c>
      <c r="AD328" s="75">
        <v>0</v>
      </c>
      <c r="AE328" s="75">
        <f t="shared" si="455"/>
        <v>0</v>
      </c>
    </row>
    <row r="329" spans="1:31" x14ac:dyDescent="0.3">
      <c r="A329" s="283">
        <f t="shared" si="446"/>
        <v>256</v>
      </c>
      <c r="B329" s="83">
        <f>COUNTIF($N$1:N328,2)+1</f>
        <v>55</v>
      </c>
      <c r="D329" s="193"/>
      <c r="E329" s="213" t="str" cm="1">
        <f t="array" ref="E329">IFERROR(INDEX(Ref_경험치테이블_List,MATCH(F329,Ref_경험치테이블_직업경험치,1)+1,1),1) &amp; " (" &amp;
IFERROR(ROUND((F329-INDEX(Ref_경험치테이블_List,MATCH(F329,Ref_경험치테이블_직업경험치,1),2))/(INDEX(Ref_경험치테이블_List,MATCH(F329,Ref_경험치테이블_직업경험치,1)+1,2)-INDEX(Ref_경험치테이블_List,MATCH(F329,Ref_경험치테이블_직업경험치,1),2)),2)*100,0)
&amp;"%)"</f>
        <v>106 (44%)</v>
      </c>
      <c r="F329" s="181">
        <f t="shared" si="437"/>
        <v>362291445</v>
      </c>
      <c r="G329" s="76">
        <v>4000000</v>
      </c>
      <c r="H329" s="165">
        <v>1900000</v>
      </c>
      <c r="I329" s="213" t="str" cm="1">
        <f t="array" ref="I329">IFERROR(INDEX(Ref_경험치테이블_List,MATCH(J329,Ref_경험치테이블_일반경험치,1)+1,1),1)&amp;" ("&amp;
IFERROR(ROUND((J329-INDEX(Ref_경험치테이블_List,MATCH(J329,Ref_경험치테이블_일반경험치,1),3))/(INDEX(Ref_경험치테이블_List,MATCH(J329,Ref_경험치테이블_일반경험치,1)+1,3)-INDEX(Ref_경험치테이블_List,MATCH(J329,Ref_경험치테이블_일반경험치,1),3)),2)*100,0)
&amp;"%)"</f>
        <v>70 (99%)</v>
      </c>
      <c r="J329" s="214">
        <f t="shared" si="438"/>
        <v>15836000</v>
      </c>
      <c r="K329" s="76">
        <f t="shared" si="447"/>
        <v>219000</v>
      </c>
      <c r="M329" s="77" t="s">
        <v>10485</v>
      </c>
      <c r="N329" s="77">
        <v>2</v>
      </c>
      <c r="O329" s="150" t="str">
        <f t="shared" si="439"/>
        <v>특정 몬스터 처치 수</v>
      </c>
      <c r="P329" s="138" t="str">
        <f t="shared" si="440"/>
        <v>monster_id / count</v>
      </c>
      <c r="Q329" s="151">
        <f>IF(N329=2,INDEX(Ref_스테이지테이블_List,MATCH(B329,Ref_스테이지테이블_Row,0),9),IF(N329=42,INDEX(Ref_몬스터테이블_List,MATCH(INDEX(Ref_스테이지테이블_List,MATCH(B329,Ref_스테이지테이블_Row,0),30),Ref_몬스터테이블_Row,0),4),IF(N329=14,INDEX(Ref_스테이지테이블_List,MATCH(B329,Ref_스테이지테이블_Row,0),38),"문제있")))</f>
        <v>54037</v>
      </c>
      <c r="R329" s="157">
        <f t="shared" si="459"/>
        <v>0</v>
      </c>
      <c r="S329" s="149">
        <f>IF(N329=42,INDEX(Ref!$GK$1:$GN$73,MATCH(B329,Ref!$GK$1:$GK$73,0),MATCH(R329,Ref!$GK$1:$GN$1,0)),IF(N329=65,QUOTIENT(B329,12)+1,IF(N329=2,1,0)))</f>
        <v>1</v>
      </c>
      <c r="T329" s="157" t="str">
        <f t="shared" ref="T329:T330" si="465">IF(OR(N329=2,N329=42,N329=65,N329=14),"모험","-")</f>
        <v>모험</v>
      </c>
      <c r="U329" s="161" t="str">
        <f t="shared" si="442"/>
        <v>모험 / 스테이지 id</v>
      </c>
      <c r="V329" s="157">
        <f t="shared" si="464"/>
        <v>55</v>
      </c>
      <c r="W329" s="75" t="s">
        <v>4</v>
      </c>
      <c r="X329" s="157" t="s">
        <v>672</v>
      </c>
      <c r="Y329" s="157">
        <v>0</v>
      </c>
      <c r="Z329" s="157">
        <v>0</v>
      </c>
      <c r="AA329" s="157">
        <f t="shared" si="443"/>
        <v>0</v>
      </c>
      <c r="AB329" s="75" t="s">
        <v>672</v>
      </c>
      <c r="AC329" s="75">
        <v>0</v>
      </c>
      <c r="AD329" s="75">
        <v>0</v>
      </c>
      <c r="AE329" s="75">
        <f t="shared" si="455"/>
        <v>0</v>
      </c>
    </row>
    <row r="330" spans="1:31" x14ac:dyDescent="0.3">
      <c r="A330" s="283">
        <f t="shared" si="446"/>
        <v>257</v>
      </c>
      <c r="B330" s="83">
        <f>COUNTIF($N$1:N329,2)+1</f>
        <v>56</v>
      </c>
      <c r="D330" s="193"/>
      <c r="E330" s="213" t="str" cm="1">
        <f t="array" ref="E330">IFERROR(INDEX(Ref_경험치테이블_List,MATCH(F330,Ref_경험치테이블_직업경험치,1)+1,1),1) &amp; " (" &amp;
IFERROR(ROUND((F330-INDEX(Ref_경험치테이블_List,MATCH(F330,Ref_경험치테이블_직업경험치,1),2))/(INDEX(Ref_경험치테이블_List,MATCH(F330,Ref_경험치테이블_직업경험치,1)+1,2)-INDEX(Ref_경험치테이블_List,MATCH(F330,Ref_경험치테이블_직업경험치,1),2)),2)*100,0)
&amp;"%)"</f>
        <v>106 (75%)</v>
      </c>
      <c r="F330" s="181">
        <f t="shared" si="437"/>
        <v>366291445</v>
      </c>
      <c r="G330" s="76">
        <v>4000000</v>
      </c>
      <c r="H330" s="165">
        <v>0</v>
      </c>
      <c r="I330" s="213" t="str" cm="1">
        <f t="array" ref="I330">IFERROR(INDEX(Ref_경험치테이블_List,MATCH(J330,Ref_경험치테이블_일반경험치,1)+1,1),1)&amp;" ("&amp;
IFERROR(ROUND((J330-INDEX(Ref_경험치테이블_List,MATCH(J330,Ref_경험치테이블_일반경험치,1),3))/(INDEX(Ref_경험치테이블_List,MATCH(J330,Ref_경험치테이블_일반경험치,1)+1,3)-INDEX(Ref_경험치테이블_List,MATCH(J330,Ref_경험치테이블_일반경험치,1),3)),2)*100,0)
&amp;"%)"</f>
        <v>71 (9%)</v>
      </c>
      <c r="J330" s="214">
        <f t="shared" si="438"/>
        <v>16057000</v>
      </c>
      <c r="K330" s="76">
        <f t="shared" si="447"/>
        <v>221000</v>
      </c>
      <c r="L330" s="155">
        <v>2</v>
      </c>
      <c r="M330" s="77" t="s">
        <v>10486</v>
      </c>
      <c r="N330" s="77">
        <v>42</v>
      </c>
      <c r="O330" s="150" t="str">
        <f t="shared" si="439"/>
        <v>특정 몬스터 그룹 처치 수</v>
      </c>
      <c r="P330" s="138" t="str">
        <f t="shared" si="440"/>
        <v>monster_group / count</v>
      </c>
      <c r="Q330" s="151">
        <f>IF(N330=2,INDEX(Ref_스테이지테이블_List,MATCH(B330,Ref_스테이지테이블_Row,0),9),IF(N330=42,INDEX(Ref_몬스터테이블_List,MATCH(INDEX(Ref_스테이지테이블_List,MATCH(B330,Ref_스테이지테이블_Row,0),30),Ref_몬스터테이블_Row,0),4),IF(N330=14,INDEX(Ref_스테이지테이블_List,MATCH(B330,Ref_스테이지테이블_Row,0),38),"문제있")))</f>
        <v>38</v>
      </c>
      <c r="R330" s="157" t="str">
        <f t="shared" si="459"/>
        <v>소형</v>
      </c>
      <c r="S330" s="182">
        <f>INDEX(Ref!$GK$1:$GN$73,MATCH(B330,Ref!$GK$1:$GK$73,0),MATCH(R330,Ref!$GK$1:$GN$1,0))</f>
        <v>3900</v>
      </c>
      <c r="T330" s="157" t="str">
        <f t="shared" si="465"/>
        <v>모험</v>
      </c>
      <c r="U330" s="161" t="str">
        <f t="shared" si="442"/>
        <v>모험 / 스테이지 id</v>
      </c>
      <c r="V330" s="157">
        <f t="shared" si="464"/>
        <v>56</v>
      </c>
      <c r="W330" s="75" t="s">
        <v>4</v>
      </c>
      <c r="X330" s="157" t="s">
        <v>2620</v>
      </c>
      <c r="Y330" s="157">
        <v>84017</v>
      </c>
      <c r="Z330" s="157">
        <v>1</v>
      </c>
      <c r="AA330" s="157" t="str">
        <f t="shared" si="443"/>
        <v>집중 포션</v>
      </c>
      <c r="AB330" s="75" t="s">
        <v>672</v>
      </c>
      <c r="AC330" s="75">
        <v>0</v>
      </c>
      <c r="AD330" s="75">
        <v>0</v>
      </c>
      <c r="AE330" s="75">
        <f t="shared" si="455"/>
        <v>0</v>
      </c>
    </row>
    <row r="331" spans="1:31" x14ac:dyDescent="0.3">
      <c r="A331" s="283">
        <f t="shared" si="446"/>
        <v>258</v>
      </c>
      <c r="B331" s="83">
        <f>COUNTIF($N$1:N330,2)+1</f>
        <v>56</v>
      </c>
      <c r="D331" s="193"/>
      <c r="E331" s="213" t="str" cm="1">
        <f t="array" ref="E331">IFERROR(INDEX(Ref_경험치테이블_List,MATCH(F331,Ref_경험치테이블_직업경험치,1)+1,1),1) &amp; " (" &amp;
IFERROR(ROUND((F331-INDEX(Ref_경험치테이블_List,MATCH(F331,Ref_경험치테이블_직업경험치,1),2))/(INDEX(Ref_경험치테이블_List,MATCH(F331,Ref_경험치테이블_직업경험치,1)+1,2)-INDEX(Ref_경험치테이블_List,MATCH(F331,Ref_경험치테이블_직업경험치,1),2)),2)*100,0)
&amp;"%)"</f>
        <v>107 (6%)</v>
      </c>
      <c r="F331" s="181">
        <f t="shared" si="437"/>
        <v>370291445</v>
      </c>
      <c r="G331" s="76">
        <v>4000000</v>
      </c>
      <c r="H331" s="165">
        <v>0</v>
      </c>
      <c r="I331" s="213" t="str" cm="1">
        <f t="array" ref="I331">IFERROR(INDEX(Ref_경험치테이블_List,MATCH(J331,Ref_경험치테이블_일반경험치,1)+1,1),1)&amp;" ("&amp;
IFERROR(ROUND((J331-INDEX(Ref_경험치테이블_List,MATCH(J331,Ref_경험치테이블_일반경험치,1),3))/(INDEX(Ref_경험치테이블_List,MATCH(J331,Ref_경험치테이블_일반경험치,1)+1,3)-INDEX(Ref_경험치테이블_List,MATCH(J331,Ref_경험치테이블_일반경험치,1),3)),2)*100,0)
&amp;"%)"</f>
        <v>71 (19%)</v>
      </c>
      <c r="J331" s="214">
        <f t="shared" si="438"/>
        <v>16280000</v>
      </c>
      <c r="K331" s="76">
        <f t="shared" si="447"/>
        <v>223000</v>
      </c>
      <c r="M331" s="77" t="s">
        <v>10470</v>
      </c>
      <c r="N331" s="77">
        <v>62</v>
      </c>
      <c r="O331" s="150" t="str">
        <f t="shared" si="439"/>
        <v>특정 시나리오 미로 클리어</v>
      </c>
      <c r="P331" s="138" t="str">
        <f t="shared" si="440"/>
        <v>chapter id / count(1)</v>
      </c>
      <c r="Q331" s="77">
        <v>10</v>
      </c>
      <c r="R331" s="157">
        <f t="shared" si="459"/>
        <v>0</v>
      </c>
      <c r="S331" s="149">
        <v>1</v>
      </c>
      <c r="T331" s="157" t="s">
        <v>2746</v>
      </c>
      <c r="U331" s="161" t="str">
        <f t="shared" si="442"/>
        <v xml:space="preserve">미로 / </v>
      </c>
      <c r="V331" s="308">
        <v>10</v>
      </c>
      <c r="W331" s="75" t="s">
        <v>4</v>
      </c>
      <c r="X331" s="157" t="s">
        <v>672</v>
      </c>
      <c r="Y331" s="157">
        <v>0</v>
      </c>
      <c r="Z331" s="157">
        <v>0</v>
      </c>
      <c r="AA331" s="157">
        <f t="shared" ref="AA331:AA332" si="466">IF(X331="아이템",IFERROR(VLOOKUP(Y331,Ref_아이템테이블_List,5,FALSE),"없는 아이템"),IF(X331="동료",IFERROR(VLOOKUP(Y331,Ref_동료테이블_List,5,FALSE),"없는 동료"),))</f>
        <v>0</v>
      </c>
      <c r="AB331" s="75" t="s">
        <v>672</v>
      </c>
      <c r="AC331" s="75">
        <v>0</v>
      </c>
      <c r="AD331" s="75">
        <v>0</v>
      </c>
      <c r="AE331" s="75">
        <f t="shared" si="455"/>
        <v>0</v>
      </c>
    </row>
    <row r="332" spans="1:31" x14ac:dyDescent="0.3">
      <c r="A332" s="283">
        <f t="shared" si="446"/>
        <v>259</v>
      </c>
      <c r="B332" s="83">
        <f>COUNTIF($N$1:N331,2)+1</f>
        <v>56</v>
      </c>
      <c r="D332" s="193"/>
      <c r="E332" s="213" t="str" cm="1">
        <f t="array" ref="E332">IFERROR(INDEX(Ref_경험치테이블_List,MATCH(F332,Ref_경험치테이블_직업경험치,1)+1,1),1) &amp; " (" &amp;
IFERROR(ROUND((F332-INDEX(Ref_경험치테이블_List,MATCH(F332,Ref_경험치테이블_직업경험치,1),2))/(INDEX(Ref_경험치테이블_List,MATCH(F332,Ref_경험치테이블_직업경험치,1)+1,2)-INDEX(Ref_경험치테이블_List,MATCH(F332,Ref_경험치테이블_직업경험치,1),2)),2)*100,0)
&amp;"%)"</f>
        <v>107 (37%)</v>
      </c>
      <c r="F332" s="181">
        <f t="shared" si="437"/>
        <v>374291445</v>
      </c>
      <c r="G332" s="76">
        <v>4000000</v>
      </c>
      <c r="H332" s="165">
        <v>0</v>
      </c>
      <c r="I332" s="213" t="str" cm="1">
        <f t="array" ref="I332">IFERROR(INDEX(Ref_경험치테이블_List,MATCH(J332,Ref_경험치테이블_일반경험치,1)+1,1),1)&amp;" ("&amp;
IFERROR(ROUND((J332-INDEX(Ref_경험치테이블_List,MATCH(J332,Ref_경험치테이블_일반경험치,1),3))/(INDEX(Ref_경험치테이블_List,MATCH(J332,Ref_경험치테이블_일반경험치,1)+1,3)-INDEX(Ref_경험치테이블_List,MATCH(J332,Ref_경험치테이블_일반경험치,1),3)),2)*100,0)
&amp;"%)"</f>
        <v>71 (30%)</v>
      </c>
      <c r="J332" s="214">
        <f t="shared" si="438"/>
        <v>16505000</v>
      </c>
      <c r="K332" s="76">
        <f t="shared" si="447"/>
        <v>225000</v>
      </c>
      <c r="M332" s="77" t="s">
        <v>10471</v>
      </c>
      <c r="N332" s="77">
        <v>83</v>
      </c>
      <c r="O332" s="150" t="str">
        <f t="shared" si="439"/>
        <v>특정 챕터 멀티 미로 도전 횟수</v>
      </c>
      <c r="P332" s="138" t="str">
        <f t="shared" si="440"/>
        <v>chapter id / count</v>
      </c>
      <c r="Q332" s="77">
        <v>10</v>
      </c>
      <c r="R332" s="157">
        <f t="shared" si="459"/>
        <v>0</v>
      </c>
      <c r="S332" s="149">
        <v>1</v>
      </c>
      <c r="T332" s="157" t="s">
        <v>2746</v>
      </c>
      <c r="U332" s="161" t="str">
        <f t="shared" si="442"/>
        <v xml:space="preserve">미로 / </v>
      </c>
      <c r="V332" s="308">
        <v>10</v>
      </c>
      <c r="W332" s="75" t="s">
        <v>4</v>
      </c>
      <c r="X332" s="157" t="s">
        <v>672</v>
      </c>
      <c r="Y332" s="157">
        <v>0</v>
      </c>
      <c r="Z332" s="157">
        <v>0</v>
      </c>
      <c r="AA332" s="157">
        <f t="shared" si="466"/>
        <v>0</v>
      </c>
      <c r="AB332" s="75" t="s">
        <v>672</v>
      </c>
      <c r="AC332" s="75">
        <v>0</v>
      </c>
      <c r="AD332" s="75">
        <v>0</v>
      </c>
      <c r="AE332" s="75">
        <f t="shared" si="455"/>
        <v>0</v>
      </c>
    </row>
    <row r="333" spans="1:31" x14ac:dyDescent="0.3">
      <c r="A333" s="283">
        <f t="shared" si="446"/>
        <v>260</v>
      </c>
      <c r="B333" s="83">
        <f>COUNTIF($N$1:N332,2)+1</f>
        <v>56</v>
      </c>
      <c r="D333" s="193"/>
      <c r="E333" s="213" t="str" cm="1">
        <f t="array" ref="E333">IFERROR(INDEX(Ref_경험치테이블_List,MATCH(F333,Ref_경험치테이블_직업경험치,1)+1,1),1) &amp; " (" &amp;
IFERROR(ROUND((F333-INDEX(Ref_경험치테이블_List,MATCH(F333,Ref_경험치테이블_직업경험치,1),2))/(INDEX(Ref_경험치테이블_List,MATCH(F333,Ref_경험치테이블_직업경험치,1)+1,2)-INDEX(Ref_경험치테이블_List,MATCH(F333,Ref_경험치테이블_직업경험치,1),2)),2)*100,0)
&amp;"%)"</f>
        <v>107 (67%)</v>
      </c>
      <c r="F333" s="181">
        <f t="shared" si="437"/>
        <v>378291445</v>
      </c>
      <c r="G333" s="76">
        <v>4000000</v>
      </c>
      <c r="H333" s="165">
        <v>0</v>
      </c>
      <c r="I333" s="213" t="str" cm="1">
        <f t="array" ref="I333">IFERROR(INDEX(Ref_경험치테이블_List,MATCH(J333,Ref_경험치테이블_일반경험치,1)+1,1),1)&amp;" ("&amp;
IFERROR(ROUND((J333-INDEX(Ref_경험치테이블_List,MATCH(J333,Ref_경험치테이블_일반경험치,1),3))/(INDEX(Ref_경험치테이블_List,MATCH(J333,Ref_경험치테이블_일반경험치,1)+1,3)-INDEX(Ref_경험치테이블_List,MATCH(J333,Ref_경험치테이블_일반경험치,1),3)),2)*100,0)
&amp;"%)"</f>
        <v>71 (40%)</v>
      </c>
      <c r="J333" s="214">
        <f t="shared" si="438"/>
        <v>16732000</v>
      </c>
      <c r="K333" s="76">
        <f t="shared" si="447"/>
        <v>227000</v>
      </c>
      <c r="M333" s="77" t="s">
        <v>10265</v>
      </c>
      <c r="N333" s="77">
        <v>65</v>
      </c>
      <c r="O333" s="150" t="str">
        <f t="shared" si="439"/>
        <v>특정 필드에서 MVP 처치 횟수</v>
      </c>
      <c r="P333" s="138" t="str">
        <f t="shared" si="440"/>
        <v>stage id / count</v>
      </c>
      <c r="Q333" s="151">
        <f>IF(N333=2,INDEX(Ref_스테이지테이블_List,MATCH(B333,Ref_스테이지테이블_Row,0),9),IF(N333=42,INDEX(Ref_몬스터테이블_List,MATCH(INDEX(Ref_스테이지테이블_List,MATCH(B333,Ref_스테이지테이블_Row,0),30),Ref_몬스터테이블_Row,0),4),IF(N333=14,INDEX(Ref_스테이지테이블_List,MATCH(B333,Ref_스테이지테이블_Row,0),38),IF(N333=65,B333,"문제있"))))</f>
        <v>56</v>
      </c>
      <c r="R333" s="157">
        <f t="shared" si="459"/>
        <v>0</v>
      </c>
      <c r="S333" s="149">
        <v>8</v>
      </c>
      <c r="T333" s="157" t="str">
        <f t="shared" ref="T333:T335" si="467">IF(OR(N333=2,N333=42,N333=65,N333=14),"모험","-")</f>
        <v>모험</v>
      </c>
      <c r="U333" s="161" t="str">
        <f t="shared" si="442"/>
        <v>모험 / 스테이지 id</v>
      </c>
      <c r="V333" s="157">
        <f t="shared" si="464"/>
        <v>56</v>
      </c>
      <c r="W333" s="75" t="s">
        <v>4</v>
      </c>
      <c r="X333" s="157" t="s">
        <v>672</v>
      </c>
      <c r="Y333" s="157">
        <v>0</v>
      </c>
      <c r="Z333" s="157">
        <v>0</v>
      </c>
      <c r="AA333" s="157">
        <f t="shared" si="443"/>
        <v>0</v>
      </c>
      <c r="AB333" s="75" t="s">
        <v>672</v>
      </c>
      <c r="AC333" s="75">
        <v>0</v>
      </c>
      <c r="AD333" s="75">
        <v>0</v>
      </c>
      <c r="AE333" s="75">
        <f t="shared" si="455"/>
        <v>0</v>
      </c>
    </row>
    <row r="334" spans="1:31" x14ac:dyDescent="0.3">
      <c r="A334" s="283">
        <f t="shared" si="446"/>
        <v>261</v>
      </c>
      <c r="B334" s="83">
        <f>COUNTIF($N$1:N333,2)+1</f>
        <v>56</v>
      </c>
      <c r="D334" s="193"/>
      <c r="E334" s="213" t="str" cm="1">
        <f t="array" ref="E334">IFERROR(INDEX(Ref_경험치테이블_List,MATCH(F334,Ref_경험치테이블_직업경험치,1)+1,1),1) &amp; " (" &amp;
IFERROR(ROUND((F334-INDEX(Ref_경험치테이블_List,MATCH(F334,Ref_경험치테이블_직업경험치,1),2))/(INDEX(Ref_경험치테이블_List,MATCH(F334,Ref_경험치테이블_직업경험치,1)+1,2)-INDEX(Ref_경험치테이블_List,MATCH(F334,Ref_경험치테이블_직업경험치,1),2)),2)*100,0)
&amp;"%)"</f>
        <v>108 (21%)</v>
      </c>
      <c r="F334" s="181">
        <f t="shared" si="437"/>
        <v>385291445</v>
      </c>
      <c r="G334" s="76">
        <v>5000000</v>
      </c>
      <c r="H334" s="165">
        <v>2000000</v>
      </c>
      <c r="I334" s="213" t="str" cm="1">
        <f t="array" ref="I334">IFERROR(INDEX(Ref_경험치테이블_List,MATCH(J334,Ref_경험치테이블_일반경험치,1)+1,1),1)&amp;" ("&amp;
IFERROR(ROUND((J334-INDEX(Ref_경험치테이블_List,MATCH(J334,Ref_경험치테이블_일반경험치,1),3))/(INDEX(Ref_경험치테이블_List,MATCH(J334,Ref_경험치테이블_일반경험치,1)+1,3)-INDEX(Ref_경험치테이블_List,MATCH(J334,Ref_경험치테이블_일반경험치,1),3)),2)*100,0)
&amp;"%)"</f>
        <v>71 (50%)</v>
      </c>
      <c r="J334" s="214">
        <f t="shared" si="438"/>
        <v>16961000</v>
      </c>
      <c r="K334" s="76">
        <f t="shared" si="447"/>
        <v>229000</v>
      </c>
      <c r="M334" s="77" t="s">
        <v>10487</v>
      </c>
      <c r="N334" s="77">
        <v>2</v>
      </c>
      <c r="O334" s="150" t="str">
        <f t="shared" si="439"/>
        <v>특정 몬스터 처치 수</v>
      </c>
      <c r="P334" s="138" t="str">
        <f t="shared" si="440"/>
        <v>monster_id / count</v>
      </c>
      <c r="Q334" s="151">
        <f>IF(N334=2,INDEX(Ref_스테이지테이블_List,MATCH(B334,Ref_스테이지테이블_Row,0),9),IF(N334=42,INDEX(Ref_몬스터테이블_List,MATCH(INDEX(Ref_스테이지테이블_List,MATCH(B334,Ref_스테이지테이블_Row,0),30),Ref_몬스터테이블_Row,0),4),IF(N334=14,INDEX(Ref_스테이지테이블_List,MATCH(B334,Ref_스테이지테이블_Row,0),38),"문제있")))</f>
        <v>54038</v>
      </c>
      <c r="R334" s="157">
        <f t="shared" si="459"/>
        <v>0</v>
      </c>
      <c r="S334" s="149">
        <f>IF(N334=42,INDEX(Ref!$GK$1:$GN$73,MATCH(B334,Ref!$GK$1:$GK$73,0),MATCH(R334,Ref!$GK$1:$GN$1,0)),IF(N334=65,QUOTIENT(B334,12)+1,IF(N334=2,1,0)))</f>
        <v>1</v>
      </c>
      <c r="T334" s="157" t="str">
        <f t="shared" si="467"/>
        <v>모험</v>
      </c>
      <c r="U334" s="161" t="str">
        <f t="shared" si="442"/>
        <v>모험 / 스테이지 id</v>
      </c>
      <c r="V334" s="157">
        <f t="shared" si="464"/>
        <v>56</v>
      </c>
      <c r="W334" s="75" t="s">
        <v>4</v>
      </c>
      <c r="X334" s="157" t="s">
        <v>3322</v>
      </c>
      <c r="Y334" s="157">
        <v>1</v>
      </c>
      <c r="Z334" s="157">
        <v>0</v>
      </c>
      <c r="AA334" s="157">
        <f t="shared" si="443"/>
        <v>0</v>
      </c>
      <c r="AB334" s="75" t="s">
        <v>672</v>
      </c>
      <c r="AC334" s="75">
        <v>0</v>
      </c>
      <c r="AD334" s="75">
        <v>0</v>
      </c>
      <c r="AE334" s="75">
        <f t="shared" si="455"/>
        <v>0</v>
      </c>
    </row>
    <row r="335" spans="1:31" x14ac:dyDescent="0.3">
      <c r="A335" s="283">
        <f t="shared" si="446"/>
        <v>262</v>
      </c>
      <c r="B335" s="83">
        <f>COUNTIF($N$1:N334,2)+1</f>
        <v>57</v>
      </c>
      <c r="D335" s="193"/>
      <c r="E335" s="213" t="str" cm="1">
        <f t="array" ref="E335">IFERROR(INDEX(Ref_경험치테이블_List,MATCH(F335,Ref_경험치테이블_직업경험치,1)+1,1),1) &amp; " (" &amp;
IFERROR(ROUND((F335-INDEX(Ref_경험치테이블_List,MATCH(F335,Ref_경험치테이블_직업경험치,1),2))/(INDEX(Ref_경험치테이블_List,MATCH(F335,Ref_경험치테이블_직업경험치,1)+1,2)-INDEX(Ref_경험치테이블_List,MATCH(F335,Ref_경험치테이블_직업경험치,1),2)),2)*100,0)
&amp;"%)"</f>
        <v>108 (58%)</v>
      </c>
      <c r="F335" s="181">
        <f t="shared" si="437"/>
        <v>390291445</v>
      </c>
      <c r="G335" s="76">
        <v>5000000</v>
      </c>
      <c r="H335" s="165">
        <v>0</v>
      </c>
      <c r="I335" s="213" t="str" cm="1">
        <f t="array" ref="I335">IFERROR(INDEX(Ref_경험치테이블_List,MATCH(J335,Ref_경험치테이블_일반경험치,1)+1,1),1)&amp;" ("&amp;
IFERROR(ROUND((J335-INDEX(Ref_경험치테이블_List,MATCH(J335,Ref_경험치테이블_일반경험치,1),3))/(INDEX(Ref_경험치테이블_List,MATCH(J335,Ref_경험치테이블_일반경험치,1)+1,3)-INDEX(Ref_경험치테이블_List,MATCH(J335,Ref_경험치테이블_일반경험치,1),3)),2)*100,0)
&amp;"%)"</f>
        <v>71 (61%)</v>
      </c>
      <c r="J335" s="214">
        <f t="shared" si="438"/>
        <v>17192000</v>
      </c>
      <c r="K335" s="76">
        <f t="shared" si="447"/>
        <v>231000</v>
      </c>
      <c r="L335" s="155">
        <v>3</v>
      </c>
      <c r="M335" s="77" t="s">
        <v>10488</v>
      </c>
      <c r="N335" s="77">
        <v>42</v>
      </c>
      <c r="O335" s="150" t="str">
        <f t="shared" si="439"/>
        <v>특정 몬스터 그룹 처치 수</v>
      </c>
      <c r="P335" s="138" t="str">
        <f t="shared" si="440"/>
        <v>monster_group / count</v>
      </c>
      <c r="Q335" s="151">
        <f>IF(N335=2,INDEX(Ref_스테이지테이블_List,MATCH(B335,Ref_스테이지테이블_Row,0),9),IF(N335=42,INDEX(Ref_몬스터테이블_List,MATCH(INDEX(Ref_스테이지테이블_List,MATCH(B335,Ref_스테이지테이블_Row,0),30),Ref_몬스터테이블_Row,0),4),IF(N335=14,INDEX(Ref_스테이지테이블_List,MATCH(B335,Ref_스테이지테이블_Row,0),38),"문제있")))</f>
        <v>61</v>
      </c>
      <c r="R335" s="157" t="str">
        <f t="shared" si="459"/>
        <v>소형</v>
      </c>
      <c r="S335" s="182">
        <f>INDEX(Ref!$GK$1:$GN$73,MATCH(B335,Ref!$GK$1:$GK$73,0),MATCH(R335,Ref!$GK$1:$GN$1,0))</f>
        <v>4000</v>
      </c>
      <c r="T335" s="157" t="str">
        <f t="shared" si="467"/>
        <v>모험</v>
      </c>
      <c r="U335" s="161" t="str">
        <f t="shared" si="442"/>
        <v>모험 / 스테이지 id</v>
      </c>
      <c r="V335" s="157">
        <f t="shared" si="464"/>
        <v>57</v>
      </c>
      <c r="W335" s="75" t="s">
        <v>4</v>
      </c>
      <c r="X335" s="157" t="s">
        <v>672</v>
      </c>
      <c r="Y335" s="157">
        <v>0</v>
      </c>
      <c r="Z335" s="157">
        <v>0</v>
      </c>
      <c r="AA335" s="157">
        <f t="shared" ref="AA335:AA336" si="468">IF(X335="아이템",IFERROR(VLOOKUP(Y335,Ref_아이템테이블_List,5,FALSE),"없는 아이템"),IF(X335="동료",IFERROR(VLOOKUP(Y335,Ref_동료테이블_List,5,FALSE),"없는 동료"),))</f>
        <v>0</v>
      </c>
      <c r="AB335" s="75" t="s">
        <v>672</v>
      </c>
      <c r="AC335" s="75">
        <v>0</v>
      </c>
      <c r="AD335" s="75">
        <v>0</v>
      </c>
      <c r="AE335" s="75">
        <f t="shared" si="455"/>
        <v>0</v>
      </c>
    </row>
    <row r="336" spans="1:31" x14ac:dyDescent="0.3">
      <c r="A336" s="283">
        <f t="shared" si="446"/>
        <v>263</v>
      </c>
      <c r="B336" s="83">
        <f>COUNTIF($N$1:N335,2)+1</f>
        <v>57</v>
      </c>
      <c r="D336" s="193"/>
      <c r="E336" s="213" t="str" cm="1">
        <f t="array" ref="E336">IFERROR(INDEX(Ref_경험치테이블_List,MATCH(F336,Ref_경험치테이블_직업경험치,1)+1,1),1) &amp; " (" &amp;
IFERROR(ROUND((F336-INDEX(Ref_경험치테이블_List,MATCH(F336,Ref_경험치테이블_직업경험치,1),2))/(INDEX(Ref_경험치테이블_List,MATCH(F336,Ref_경험치테이블_직업경험치,1)+1,2)-INDEX(Ref_경험치테이블_List,MATCH(F336,Ref_경험치테이블_직업경험치,1),2)),2)*100,0)
&amp;"%)"</f>
        <v>108 (96%)</v>
      </c>
      <c r="F336" s="181">
        <f t="shared" si="437"/>
        <v>395291445</v>
      </c>
      <c r="G336" s="76">
        <v>5000000</v>
      </c>
      <c r="H336" s="165">
        <v>0</v>
      </c>
      <c r="I336" s="213" t="str" cm="1">
        <f t="array" ref="I336">IFERROR(INDEX(Ref_경험치테이블_List,MATCH(J336,Ref_경험치테이블_일반경험치,1)+1,1),1)&amp;" ("&amp;
IFERROR(ROUND((J336-INDEX(Ref_경험치테이블_List,MATCH(J336,Ref_경험치테이블_일반경험치,1),3))/(INDEX(Ref_경험치테이블_List,MATCH(J336,Ref_경험치테이블_일반경험치,1)+1,3)-INDEX(Ref_경험치테이블_List,MATCH(J336,Ref_경험치테이블_일반경험치,1),3)),2)*100,0)
&amp;"%)"</f>
        <v>71 (71%)</v>
      </c>
      <c r="J336" s="214">
        <f t="shared" si="438"/>
        <v>17425000</v>
      </c>
      <c r="K336" s="76">
        <f t="shared" si="447"/>
        <v>233000</v>
      </c>
      <c r="L336" s="226"/>
      <c r="M336" s="77" t="s">
        <v>10512</v>
      </c>
      <c r="N336" s="77">
        <v>26</v>
      </c>
      <c r="O336" s="150" t="str">
        <f t="shared" si="439"/>
        <v>특정 아이템 제작 횟수</v>
      </c>
      <c r="P336" s="138" t="str">
        <f t="shared" si="440"/>
        <v>item_id / count</v>
      </c>
      <c r="Q336" s="77">
        <v>85125</v>
      </c>
      <c r="R336" s="157">
        <f t="shared" si="459"/>
        <v>0</v>
      </c>
      <c r="S336" s="149">
        <v>1</v>
      </c>
      <c r="T336" s="157" t="s">
        <v>10515</v>
      </c>
      <c r="U336" s="161" t="str">
        <f t="shared" si="442"/>
        <v>제작(아이템) / 아이템 아이디</v>
      </c>
      <c r="V336" s="157">
        <v>85125</v>
      </c>
      <c r="W336" s="75" t="s">
        <v>4</v>
      </c>
      <c r="X336" s="157" t="s">
        <v>2620</v>
      </c>
      <c r="Y336" s="157">
        <v>94028</v>
      </c>
      <c r="Z336" s="157">
        <v>10</v>
      </c>
      <c r="AA336" s="157" t="str">
        <f t="shared" si="468"/>
        <v>고농축 에르늄</v>
      </c>
      <c r="AB336" s="75" t="s">
        <v>672</v>
      </c>
      <c r="AC336" s="75">
        <v>0</v>
      </c>
      <c r="AD336" s="75">
        <v>0</v>
      </c>
      <c r="AE336" s="75">
        <f t="shared" si="455"/>
        <v>0</v>
      </c>
    </row>
    <row r="337" spans="1:31" x14ac:dyDescent="0.3">
      <c r="A337" s="283">
        <f t="shared" si="446"/>
        <v>264</v>
      </c>
      <c r="B337" s="83">
        <f>COUNTIF($N$1:N336,2)+1</f>
        <v>57</v>
      </c>
      <c r="D337" s="193"/>
      <c r="E337" s="213" t="str" cm="1">
        <f t="array" ref="E337">IFERROR(INDEX(Ref_경험치테이블_List,MATCH(F337,Ref_경험치테이블_직업경험치,1)+1,1),1) &amp; " (" &amp;
IFERROR(ROUND((F337-INDEX(Ref_경험치테이블_List,MATCH(F337,Ref_경험치테이블_직업경험치,1),2))/(INDEX(Ref_경험치테이블_List,MATCH(F337,Ref_경험치테이블_직업경험치,1)+1,2)-INDEX(Ref_경험치테이블_List,MATCH(F337,Ref_경험치테이블_직업경험치,1),2)),2)*100,0)
&amp;"%)"</f>
        <v>109 (34%)</v>
      </c>
      <c r="F337" s="181">
        <f t="shared" si="437"/>
        <v>400291445</v>
      </c>
      <c r="G337" s="76">
        <v>5000000</v>
      </c>
      <c r="H337" s="165">
        <v>0</v>
      </c>
      <c r="I337" s="213" t="str" cm="1">
        <f t="array" ref="I337">IFERROR(INDEX(Ref_경험치테이블_List,MATCH(J337,Ref_경험치테이블_일반경험치,1)+1,1),1)&amp;" ("&amp;
IFERROR(ROUND((J337-INDEX(Ref_경험치테이블_List,MATCH(J337,Ref_경험치테이블_일반경험치,1),3))/(INDEX(Ref_경험치테이블_List,MATCH(J337,Ref_경험치테이블_일반경험치,1)+1,3)-INDEX(Ref_경험치테이블_List,MATCH(J337,Ref_경험치테이블_일반경험치,1),3)),2)*100,0)
&amp;"%)"</f>
        <v>71 (82%)</v>
      </c>
      <c r="J337" s="214">
        <f t="shared" si="438"/>
        <v>17660000</v>
      </c>
      <c r="K337" s="76">
        <f t="shared" si="447"/>
        <v>235000</v>
      </c>
      <c r="M337" s="77" t="s">
        <v>10265</v>
      </c>
      <c r="N337" s="77">
        <v>65</v>
      </c>
      <c r="O337" s="150" t="str">
        <f t="shared" si="439"/>
        <v>특정 필드에서 MVP 처치 횟수</v>
      </c>
      <c r="P337" s="138" t="str">
        <f t="shared" si="440"/>
        <v>stage id / count</v>
      </c>
      <c r="Q337" s="151">
        <f>IF(N337=2,INDEX(Ref_스테이지테이블_List,MATCH(B337,Ref_스테이지테이블_Row,0),9),IF(N337=42,INDEX(Ref_몬스터테이블_List,MATCH(INDEX(Ref_스테이지테이블_List,MATCH(B337,Ref_스테이지테이블_Row,0),30),Ref_몬스터테이블_Row,0),4),IF(N337=14,INDEX(Ref_스테이지테이블_List,MATCH(B337,Ref_스테이지테이블_Row,0),38),IF(N337=65,B337,"문제있"))))</f>
        <v>57</v>
      </c>
      <c r="R337" s="157">
        <f t="shared" si="459"/>
        <v>0</v>
      </c>
      <c r="S337" s="149">
        <v>8</v>
      </c>
      <c r="T337" s="157" t="str">
        <f t="shared" ref="T337:T339" si="469">IF(OR(N337=2,N337=42,N337=65,N337=14),"모험","-")</f>
        <v>모험</v>
      </c>
      <c r="U337" s="161" t="str">
        <f t="shared" si="442"/>
        <v>모험 / 스테이지 id</v>
      </c>
      <c r="V337" s="157">
        <f>IF(OR(N337=2,N337=42,N337=65,N337=14),B337,0)</f>
        <v>57</v>
      </c>
      <c r="W337" s="75" t="s">
        <v>4</v>
      </c>
      <c r="X337" s="157" t="s">
        <v>672</v>
      </c>
      <c r="Y337" s="157">
        <v>0</v>
      </c>
      <c r="Z337" s="157">
        <v>0</v>
      </c>
      <c r="AA337" s="157">
        <f t="shared" si="443"/>
        <v>0</v>
      </c>
      <c r="AB337" s="75" t="s">
        <v>672</v>
      </c>
      <c r="AC337" s="75">
        <v>0</v>
      </c>
      <c r="AD337" s="75">
        <v>0</v>
      </c>
      <c r="AE337" s="75">
        <f t="shared" si="455"/>
        <v>0</v>
      </c>
    </row>
    <row r="338" spans="1:31" x14ac:dyDescent="0.3">
      <c r="A338" s="283">
        <f t="shared" si="446"/>
        <v>265</v>
      </c>
      <c r="B338" s="83">
        <f>COUNTIF($N$1:N337,2)+1</f>
        <v>57</v>
      </c>
      <c r="D338" s="193"/>
      <c r="E338" s="213" t="str" cm="1">
        <f t="array" ref="E338">IFERROR(INDEX(Ref_경험치테이블_List,MATCH(F338,Ref_경험치테이블_직업경험치,1)+1,1),1) &amp; " (" &amp;
IFERROR(ROUND((F338-INDEX(Ref_경험치테이블_List,MATCH(F338,Ref_경험치테이블_직업경험치,1),2))/(INDEX(Ref_경험치테이블_List,MATCH(F338,Ref_경험치테이블_직업경험치,1)+1,2)-INDEX(Ref_경험치테이블_List,MATCH(F338,Ref_경험치테이블_직업경험치,1),2)),2)*100,0)
&amp;"%)"</f>
        <v>109 (87%)</v>
      </c>
      <c r="F338" s="181">
        <f t="shared" si="437"/>
        <v>407391445</v>
      </c>
      <c r="G338" s="76">
        <v>5000000</v>
      </c>
      <c r="H338" s="165">
        <v>2100000</v>
      </c>
      <c r="I338" s="213" t="str" cm="1">
        <f t="array" ref="I338">IFERROR(INDEX(Ref_경험치테이블_List,MATCH(J338,Ref_경험치테이블_일반경험치,1)+1,1),1)&amp;" ("&amp;
IFERROR(ROUND((J338-INDEX(Ref_경험치테이블_List,MATCH(J338,Ref_경험치테이블_일반경험치,1),3))/(INDEX(Ref_경험치테이블_List,MATCH(J338,Ref_경험치테이블_일반경험치,1)+1,3)-INDEX(Ref_경험치테이블_List,MATCH(J338,Ref_경험치테이블_일반경험치,1),3)),2)*100,0)
&amp;"%)"</f>
        <v>71 (93%)</v>
      </c>
      <c r="J338" s="214">
        <f t="shared" si="438"/>
        <v>17897000</v>
      </c>
      <c r="K338" s="76">
        <f t="shared" si="447"/>
        <v>237000</v>
      </c>
      <c r="M338" s="77" t="s">
        <v>10489</v>
      </c>
      <c r="N338" s="77">
        <v>2</v>
      </c>
      <c r="O338" s="150" t="str">
        <f t="shared" si="439"/>
        <v>특정 몬스터 처치 수</v>
      </c>
      <c r="P338" s="138" t="str">
        <f t="shared" si="440"/>
        <v>monster_id / count</v>
      </c>
      <c r="Q338" s="151">
        <f>IF(N338=2,INDEX(Ref_스테이지테이블_List,MATCH(B338,Ref_스테이지테이블_Row,0),9),IF(N338=42,INDEX(Ref_몬스터테이블_List,MATCH(INDEX(Ref_스테이지테이블_List,MATCH(B338,Ref_스테이지테이블_Row,0),30),Ref_몬스터테이블_Row,0),4),IF(N338=14,INDEX(Ref_스테이지테이블_List,MATCH(B338,Ref_스테이지테이블_Row,0),38),"문제있")))</f>
        <v>54061</v>
      </c>
      <c r="R338" s="157">
        <f t="shared" si="459"/>
        <v>0</v>
      </c>
      <c r="S338" s="149">
        <f>IF(N338=42,INDEX(Ref!$GK$1:$GN$73,MATCH(B338,Ref!$GK$1:$GK$73,0),MATCH(R338,Ref!$GK$1:$GN$1,0)),IF(N338=65,QUOTIENT(B338,12)+1,IF(N338=2,1,0)))</f>
        <v>1</v>
      </c>
      <c r="T338" s="157" t="str">
        <f t="shared" si="469"/>
        <v>모험</v>
      </c>
      <c r="U338" s="161" t="str">
        <f t="shared" si="442"/>
        <v>모험 / 스테이지 id</v>
      </c>
      <c r="V338" s="157">
        <f>IF(OR(N338=2,N338=42,N338=65,N338=14),B338,0)</f>
        <v>57</v>
      </c>
      <c r="W338" s="75" t="s">
        <v>4</v>
      </c>
      <c r="X338" s="157" t="s">
        <v>672</v>
      </c>
      <c r="Y338" s="157">
        <v>0</v>
      </c>
      <c r="Z338" s="157">
        <v>0</v>
      </c>
      <c r="AA338" s="157">
        <f t="shared" si="443"/>
        <v>0</v>
      </c>
      <c r="AB338" s="75" t="s">
        <v>672</v>
      </c>
      <c r="AC338" s="75">
        <v>0</v>
      </c>
      <c r="AD338" s="75">
        <v>0</v>
      </c>
      <c r="AE338" s="75">
        <f t="shared" si="455"/>
        <v>0</v>
      </c>
    </row>
    <row r="339" spans="1:31" x14ac:dyDescent="0.3">
      <c r="A339" s="283">
        <f t="shared" si="446"/>
        <v>266</v>
      </c>
      <c r="B339" s="83">
        <f>COUNTIF($N$1:N338,2)+1</f>
        <v>58</v>
      </c>
      <c r="D339" s="193"/>
      <c r="E339" s="213" t="str" cm="1">
        <f t="array" ref="E339">IFERROR(INDEX(Ref_경험치테이블_List,MATCH(F339,Ref_경험치테이블_직업경험치,1)+1,1),1) &amp; " (" &amp;
IFERROR(ROUND((F339-INDEX(Ref_경험치테이블_List,MATCH(F339,Ref_경험치테이블_직업경험치,1),2))/(INDEX(Ref_경험치테이블_List,MATCH(F339,Ref_경험치테이블_직업경험치,1)+1,2)-INDEX(Ref_경험치테이블_List,MATCH(F339,Ref_경험치테이블_직업경험치,1),2)),2)*100,0)
&amp;"%)"</f>
        <v>110 (25%)</v>
      </c>
      <c r="F339" s="181">
        <f t="shared" si="437"/>
        <v>412391445</v>
      </c>
      <c r="G339" s="76">
        <v>5000000</v>
      </c>
      <c r="H339" s="165">
        <v>0</v>
      </c>
      <c r="I339" s="213" t="str" cm="1">
        <f t="array" ref="I339">IFERROR(INDEX(Ref_경험치테이블_List,MATCH(J339,Ref_경험치테이블_일반경험치,1)+1,1),1)&amp;" ("&amp;
IFERROR(ROUND((J339-INDEX(Ref_경험치테이블_List,MATCH(J339,Ref_경험치테이블_일반경험치,1),3))/(INDEX(Ref_경험치테이블_List,MATCH(J339,Ref_경험치테이블_일반경험치,1)+1,3)-INDEX(Ref_경험치테이블_List,MATCH(J339,Ref_경험치테이블_일반경험치,1),3)),2)*100,0)
&amp;"%)"</f>
        <v>72 (4%)</v>
      </c>
      <c r="J339" s="214">
        <f t="shared" si="438"/>
        <v>18136000</v>
      </c>
      <c r="K339" s="76">
        <f t="shared" si="447"/>
        <v>239000</v>
      </c>
      <c r="L339" s="155">
        <v>4</v>
      </c>
      <c r="M339" s="77" t="s">
        <v>10490</v>
      </c>
      <c r="N339" s="77">
        <v>42</v>
      </c>
      <c r="O339" s="150" t="str">
        <f t="shared" si="439"/>
        <v>특정 몬스터 그룹 처치 수</v>
      </c>
      <c r="P339" s="138" t="str">
        <f t="shared" si="440"/>
        <v>monster_group / count</v>
      </c>
      <c r="Q339" s="151">
        <f>IF(N339=2,INDEX(Ref_스테이지테이블_List,MATCH(B339,Ref_스테이지테이블_Row,0),9),IF(N339=42,INDEX(Ref_몬스터테이블_List,MATCH(INDEX(Ref_스테이지테이블_List,MATCH(B339,Ref_스테이지테이블_Row,0),30),Ref_몬스터테이블_Row,0),4),IF(N339=14,INDEX(Ref_스테이지테이블_List,MATCH(B339,Ref_스테이지테이블_Row,0),38),"문제있")))</f>
        <v>98</v>
      </c>
      <c r="R339" s="157" t="str">
        <f t="shared" si="459"/>
        <v>중형</v>
      </c>
      <c r="S339" s="182">
        <f>INDEX(Ref!$GK$1:$GN$73,MATCH(B339,Ref!$GK$1:$GK$73,0),MATCH(R339,Ref!$GK$1:$GN$1,0))</f>
        <v>3080</v>
      </c>
      <c r="T339" s="157" t="str">
        <f t="shared" si="469"/>
        <v>모험</v>
      </c>
      <c r="U339" s="161" t="str">
        <f t="shared" si="442"/>
        <v>모험 / 스테이지 id</v>
      </c>
      <c r="V339" s="157">
        <f>IF(OR(N339=2,N339=42,N339=65,N339=14),B339,0)</f>
        <v>58</v>
      </c>
      <c r="W339" s="75" t="s">
        <v>4</v>
      </c>
      <c r="X339" s="157" t="s">
        <v>2620</v>
      </c>
      <c r="Y339" s="157">
        <v>84017</v>
      </c>
      <c r="Z339" s="157">
        <v>1</v>
      </c>
      <c r="AA339" s="157" t="str">
        <f t="shared" si="443"/>
        <v>집중 포션</v>
      </c>
      <c r="AB339" s="75" t="s">
        <v>672</v>
      </c>
      <c r="AC339" s="75">
        <v>0</v>
      </c>
      <c r="AD339" s="75">
        <v>0</v>
      </c>
      <c r="AE339" s="75">
        <f t="shared" si="455"/>
        <v>0</v>
      </c>
    </row>
    <row r="340" spans="1:31" x14ac:dyDescent="0.3">
      <c r="A340" s="283">
        <f t="shared" si="446"/>
        <v>267</v>
      </c>
      <c r="B340" s="83">
        <f>COUNTIF($N$1:N339,2)+1</f>
        <v>58</v>
      </c>
      <c r="D340" s="193"/>
      <c r="E340" s="213" t="str" cm="1">
        <f t="array" ref="E340">IFERROR(INDEX(Ref_경험치테이블_List,MATCH(F340,Ref_경험치테이블_직업경험치,1)+1,1),1) &amp; " (" &amp;
IFERROR(ROUND((F340-INDEX(Ref_경험치테이블_List,MATCH(F340,Ref_경험치테이블_직업경험치,1),2))/(INDEX(Ref_경험치테이블_List,MATCH(F340,Ref_경험치테이블_직업경험치,1)+1,2)-INDEX(Ref_경험치테이블_List,MATCH(F340,Ref_경험치테이블_직업경험치,1),2)),2)*100,0)
&amp;"%)"</f>
        <v>110 (62%)</v>
      </c>
      <c r="F340" s="181">
        <f t="shared" si="437"/>
        <v>417391445</v>
      </c>
      <c r="G340" s="76">
        <v>5000000</v>
      </c>
      <c r="H340" s="165">
        <v>0</v>
      </c>
      <c r="I340" s="213" t="str" cm="1">
        <f t="array" ref="I340">IFERROR(INDEX(Ref_경험치테이블_List,MATCH(J340,Ref_경험치테이블_일반경험치,1)+1,1),1)&amp;" ("&amp;
IFERROR(ROUND((J340-INDEX(Ref_경험치테이블_List,MATCH(J340,Ref_경험치테이블_일반경험치,1),3))/(INDEX(Ref_경험치테이블_List,MATCH(J340,Ref_경험치테이블_일반경험치,1)+1,3)-INDEX(Ref_경험치테이블_List,MATCH(J340,Ref_경험치테이블_일반경험치,1),3)),2)*100,0)
&amp;"%)"</f>
        <v>72 (14%)</v>
      </c>
      <c r="J340" s="214">
        <f t="shared" si="438"/>
        <v>18377000</v>
      </c>
      <c r="K340" s="76">
        <f t="shared" si="447"/>
        <v>241000</v>
      </c>
      <c r="L340" s="155" t="s">
        <v>10463</v>
      </c>
      <c r="M340" s="77" t="s">
        <v>10465</v>
      </c>
      <c r="N340" s="77">
        <v>60</v>
      </c>
      <c r="O340" s="150" t="str">
        <f t="shared" si="439"/>
        <v>특정 월드보스 처치(전투 참여)</v>
      </c>
      <c r="P340" s="138" t="str">
        <f t="shared" si="440"/>
        <v>worldboss id / count</v>
      </c>
      <c r="Q340" s="77">
        <v>10</v>
      </c>
      <c r="R340" s="157">
        <f t="shared" si="459"/>
        <v>0</v>
      </c>
      <c r="S340" s="149">
        <v>1</v>
      </c>
      <c r="T340" s="157" t="s">
        <v>2872</v>
      </c>
      <c r="U340" s="161" t="str">
        <f t="shared" si="442"/>
        <v>던전 / 0(던전), 1(제니), 2(경험치), 3(무공), 4(비습), 5(중앙실), 6(펫테이밍)</v>
      </c>
      <c r="V340" s="157">
        <v>3</v>
      </c>
      <c r="W340" s="75" t="s">
        <v>4</v>
      </c>
      <c r="X340" s="157" t="s">
        <v>672</v>
      </c>
      <c r="Y340" s="157">
        <v>0</v>
      </c>
      <c r="Z340" s="157">
        <v>0</v>
      </c>
      <c r="AA340" s="157">
        <f t="shared" ref="AA340" si="470">IF(X340="아이템",IFERROR(VLOOKUP(Y340,Ref_아이템테이블_List,5,FALSE),"없는 아이템"),IF(X340="동료",IFERROR(VLOOKUP(Y340,Ref_동료테이블_List,5,FALSE),"없는 동료"),))</f>
        <v>0</v>
      </c>
      <c r="AB340" s="75" t="s">
        <v>672</v>
      </c>
      <c r="AC340" s="75">
        <v>0</v>
      </c>
      <c r="AD340" s="75">
        <v>0</v>
      </c>
      <c r="AE340" s="75">
        <f t="shared" si="455"/>
        <v>0</v>
      </c>
    </row>
    <row r="341" spans="1:31" x14ac:dyDescent="0.3">
      <c r="A341" s="283">
        <f t="shared" si="446"/>
        <v>268</v>
      </c>
      <c r="B341" s="83">
        <f>COUNTIF($N$1:N340,2)+1</f>
        <v>58</v>
      </c>
      <c r="D341" s="193"/>
      <c r="E341" s="213" t="str" cm="1">
        <f t="array" ref="E341">IFERROR(INDEX(Ref_경험치테이블_List,MATCH(F341,Ref_경험치테이블_직업경험치,1)+1,1),1) &amp; " (" &amp;
IFERROR(ROUND((F341-INDEX(Ref_경험치테이블_List,MATCH(F341,Ref_경험치테이블_직업경험치,1),2))/(INDEX(Ref_경험치테이블_List,MATCH(F341,Ref_경험치테이블_직업경험치,1)+1,2)-INDEX(Ref_경험치테이블_List,MATCH(F341,Ref_경험치테이블_직업경험치,1),2)),2)*100,0)
&amp;"%)"</f>
        <v>110 (100%)</v>
      </c>
      <c r="F341" s="181">
        <f t="shared" si="437"/>
        <v>422391445</v>
      </c>
      <c r="G341" s="76">
        <v>5000000</v>
      </c>
      <c r="H341" s="165">
        <v>0</v>
      </c>
      <c r="I341" s="213" t="str" cm="1">
        <f t="array" ref="I341">IFERROR(INDEX(Ref_경험치테이블_List,MATCH(J341,Ref_경험치테이블_일반경험치,1)+1,1),1)&amp;" ("&amp;
IFERROR(ROUND((J341-INDEX(Ref_경험치테이블_List,MATCH(J341,Ref_경험치테이블_일반경험치,1),3))/(INDEX(Ref_경험치테이블_List,MATCH(J341,Ref_경험치테이블_일반경험치,1)+1,3)-INDEX(Ref_경험치테이블_List,MATCH(J341,Ref_경험치테이블_일반경험치,1),3)),2)*100,0)
&amp;"%)"</f>
        <v>72 (25%)</v>
      </c>
      <c r="J341" s="214">
        <f t="shared" si="438"/>
        <v>18620000</v>
      </c>
      <c r="K341" s="76">
        <f t="shared" si="447"/>
        <v>243000</v>
      </c>
      <c r="M341" s="77" t="s">
        <v>10265</v>
      </c>
      <c r="N341" s="77">
        <v>65</v>
      </c>
      <c r="O341" s="150" t="str">
        <f t="shared" si="439"/>
        <v>특정 필드에서 MVP 처치 횟수</v>
      </c>
      <c r="P341" s="138" t="str">
        <f t="shared" si="440"/>
        <v>stage id / count</v>
      </c>
      <c r="Q341" s="151">
        <f>IF(N341=2,INDEX(Ref_스테이지테이블_List,MATCH(B341,Ref_스테이지테이블_Row,0),9),IF(N341=42,INDEX(Ref_몬스터테이블_List,MATCH(INDEX(Ref_스테이지테이블_List,MATCH(B341,Ref_스테이지테이블_Row,0),30),Ref_몬스터테이블_Row,0),4),IF(N341=14,INDEX(Ref_스테이지테이블_List,MATCH(B341,Ref_스테이지테이블_Row,0),38),IF(N341=65,B341,"문제있"))))</f>
        <v>58</v>
      </c>
      <c r="R341" s="157">
        <f t="shared" si="459"/>
        <v>0</v>
      </c>
      <c r="S341" s="149">
        <v>8</v>
      </c>
      <c r="T341" s="157" t="str">
        <f t="shared" ref="T341:T343" si="471">IF(OR(N341=2,N341=42,N341=65,N341=14),"모험","-")</f>
        <v>모험</v>
      </c>
      <c r="U341" s="161" t="str">
        <f t="shared" si="442"/>
        <v>모험 / 스테이지 id</v>
      </c>
      <c r="V341" s="157">
        <f>IF(OR(N341=2,N341=42,N341=65,N341=14),B341,0)</f>
        <v>58</v>
      </c>
      <c r="W341" s="75" t="s">
        <v>4</v>
      </c>
      <c r="X341" s="157" t="s">
        <v>672</v>
      </c>
      <c r="Y341" s="157">
        <v>0</v>
      </c>
      <c r="Z341" s="157">
        <v>0</v>
      </c>
      <c r="AA341" s="157">
        <f t="shared" si="443"/>
        <v>0</v>
      </c>
      <c r="AB341" s="75" t="s">
        <v>672</v>
      </c>
      <c r="AC341" s="75">
        <v>0</v>
      </c>
      <c r="AD341" s="75">
        <v>0</v>
      </c>
      <c r="AE341" s="75">
        <f t="shared" si="455"/>
        <v>0</v>
      </c>
    </row>
    <row r="342" spans="1:31" x14ac:dyDescent="0.3">
      <c r="A342" s="283">
        <f t="shared" si="446"/>
        <v>269</v>
      </c>
      <c r="B342" s="83">
        <f>COUNTIF($N$1:N341,2)+1</f>
        <v>58</v>
      </c>
      <c r="D342" s="193"/>
      <c r="E342" s="213" t="str" cm="1">
        <f t="array" ref="E342">IFERROR(INDEX(Ref_경험치테이블_List,MATCH(F342,Ref_경험치테이블_직업경험치,1)+1,1),1) &amp; " (" &amp;
IFERROR(ROUND((F342-INDEX(Ref_경험치테이블_List,MATCH(F342,Ref_경험치테이블_직업경험치,1),2))/(INDEX(Ref_경험치테이블_List,MATCH(F342,Ref_경험치테이블_직업경험치,1)+1,2)-INDEX(Ref_경험치테이블_List,MATCH(F342,Ref_경험치테이블_직업경험치,1),2)),2)*100,0)
&amp;"%)"</f>
        <v>111 (53%)</v>
      </c>
      <c r="F342" s="181">
        <f t="shared" si="437"/>
        <v>429591445</v>
      </c>
      <c r="G342" s="76">
        <v>5000000</v>
      </c>
      <c r="H342" s="165">
        <v>2200000</v>
      </c>
      <c r="I342" s="213" t="str" cm="1">
        <f t="array" ref="I342">IFERROR(INDEX(Ref_경험치테이블_List,MATCH(J342,Ref_경험치테이블_일반경험치,1)+1,1),1)&amp;" ("&amp;
IFERROR(ROUND((J342-INDEX(Ref_경험치테이블_List,MATCH(J342,Ref_경험치테이블_일반경험치,1),3))/(INDEX(Ref_경험치테이블_List,MATCH(J342,Ref_경험치테이블_일반경험치,1)+1,3)-INDEX(Ref_경험치테이블_List,MATCH(J342,Ref_경험치테이블_일반경험치,1),3)),2)*100,0)
&amp;"%)"</f>
        <v>72 (35%)</v>
      </c>
      <c r="J342" s="214">
        <f t="shared" si="438"/>
        <v>18865000</v>
      </c>
      <c r="K342" s="76">
        <f t="shared" si="447"/>
        <v>245000</v>
      </c>
      <c r="M342" s="77" t="s">
        <v>10491</v>
      </c>
      <c r="N342" s="77">
        <v>2</v>
      </c>
      <c r="O342" s="150" t="str">
        <f t="shared" si="439"/>
        <v>특정 몬스터 처치 수</v>
      </c>
      <c r="P342" s="138" t="str">
        <f t="shared" si="440"/>
        <v>monster_id / count</v>
      </c>
      <c r="Q342" s="151">
        <f>IF(N342=2,INDEX(Ref_스테이지테이블_List,MATCH(B342,Ref_스테이지테이블_Row,0),9),IF(N342=42,INDEX(Ref_몬스터테이블_List,MATCH(INDEX(Ref_스테이지테이블_List,MATCH(B342,Ref_스테이지테이블_Row,0),30),Ref_몬스터테이블_Row,0),4),IF(N342=14,INDEX(Ref_스테이지테이블_List,MATCH(B342,Ref_스테이지테이블_Row,0),38),"문제있")))</f>
        <v>54098</v>
      </c>
      <c r="R342" s="157">
        <f t="shared" si="459"/>
        <v>0</v>
      </c>
      <c r="S342" s="149">
        <f>IF(N342=42,INDEX(Ref!$GK$1:$GN$73,MATCH(B342,Ref!$GK$1:$GK$73,0),MATCH(R342,Ref!$GK$1:$GN$1,0)),IF(N342=65,QUOTIENT(B342,12)+1,IF(N342=2,1,0)))</f>
        <v>1</v>
      </c>
      <c r="T342" s="157" t="str">
        <f t="shared" si="471"/>
        <v>모험</v>
      </c>
      <c r="U342" s="161" t="str">
        <f t="shared" si="442"/>
        <v>모험 / 스테이지 id</v>
      </c>
      <c r="V342" s="157">
        <f>IF(OR(N342=2,N342=42,N342=65,N342=14),B342,0)</f>
        <v>58</v>
      </c>
      <c r="W342" s="75" t="s">
        <v>4</v>
      </c>
      <c r="X342" s="157" t="s">
        <v>3322</v>
      </c>
      <c r="Y342" s="157">
        <v>1</v>
      </c>
      <c r="Z342" s="157">
        <v>0</v>
      </c>
      <c r="AA342" s="157">
        <f t="shared" si="443"/>
        <v>0</v>
      </c>
      <c r="AB342" s="75" t="s">
        <v>672</v>
      </c>
      <c r="AC342" s="75">
        <v>0</v>
      </c>
      <c r="AD342" s="75">
        <v>0</v>
      </c>
      <c r="AE342" s="75">
        <f t="shared" si="455"/>
        <v>0</v>
      </c>
    </row>
    <row r="343" spans="1:31" x14ac:dyDescent="0.3">
      <c r="A343" s="283">
        <f t="shared" si="446"/>
        <v>270</v>
      </c>
      <c r="B343" s="83">
        <f>COUNTIF($N$1:N342,2)+1</f>
        <v>59</v>
      </c>
      <c r="D343" s="193"/>
      <c r="E343" s="213" t="str" cm="1">
        <f t="array" ref="E343">IFERROR(INDEX(Ref_경험치테이블_List,MATCH(F343,Ref_경험치테이블_직업경험치,1)+1,1),1) &amp; " (" &amp;
IFERROR(ROUND((F343-INDEX(Ref_경험치테이블_List,MATCH(F343,Ref_경험치테이블_직업경험치,1),2))/(INDEX(Ref_경험치테이블_List,MATCH(F343,Ref_경험치테이블_직업경험치,1)+1,2)-INDEX(Ref_경험치테이블_List,MATCH(F343,Ref_경험치테이블_직업경험치,1),2)),2)*100,0)
&amp;"%)"</f>
        <v>111 (90%)</v>
      </c>
      <c r="F343" s="181">
        <f t="shared" si="437"/>
        <v>434591445</v>
      </c>
      <c r="G343" s="76">
        <v>5000000</v>
      </c>
      <c r="H343" s="165">
        <v>0</v>
      </c>
      <c r="I343" s="213" t="str" cm="1">
        <f t="array" ref="I343">IFERROR(INDEX(Ref_경험치테이블_List,MATCH(J343,Ref_경험치테이블_일반경험치,1)+1,1),1)&amp;" ("&amp;
IFERROR(ROUND((J343-INDEX(Ref_경험치테이블_List,MATCH(J343,Ref_경험치테이블_일반경험치,1),3))/(INDEX(Ref_경험치테이블_List,MATCH(J343,Ref_경험치테이블_일반경험치,1)+1,3)-INDEX(Ref_경험치테이블_List,MATCH(J343,Ref_경험치테이블_일반경험치,1),3)),2)*100,0)
&amp;"%)"</f>
        <v>72 (46%)</v>
      </c>
      <c r="J343" s="214">
        <f t="shared" si="438"/>
        <v>19112000</v>
      </c>
      <c r="K343" s="76">
        <f t="shared" si="447"/>
        <v>247000</v>
      </c>
      <c r="L343" s="155">
        <v>5</v>
      </c>
      <c r="M343" s="77" t="s">
        <v>10492</v>
      </c>
      <c r="N343" s="77">
        <v>42</v>
      </c>
      <c r="O343" s="150" t="str">
        <f t="shared" si="439"/>
        <v>특정 몬스터 그룹 처치 수</v>
      </c>
      <c r="P343" s="138" t="str">
        <f t="shared" si="440"/>
        <v>monster_group / count</v>
      </c>
      <c r="Q343" s="151">
        <f>IF(N343=2,INDEX(Ref_스테이지테이블_List,MATCH(B343,Ref_스테이지테이블_Row,0),9),IF(N343=42,INDEX(Ref_몬스터테이블_List,MATCH(INDEX(Ref_스테이지테이블_List,MATCH(B343,Ref_스테이지테이블_Row,0),30),Ref_몬스터테이블_Row,0),4),IF(N343=14,INDEX(Ref_스테이지테이블_List,MATCH(B343,Ref_스테이지테이블_Row,0),38),"문제있")))</f>
        <v>99</v>
      </c>
      <c r="R343" s="157" t="str">
        <f t="shared" si="459"/>
        <v>소형</v>
      </c>
      <c r="S343" s="182">
        <f>INDEX(Ref!$GK$1:$GN$73,MATCH(B343,Ref!$GK$1:$GK$73,0),MATCH(R343,Ref!$GK$1:$GN$1,0))</f>
        <v>4200</v>
      </c>
      <c r="T343" s="157" t="str">
        <f t="shared" si="471"/>
        <v>모험</v>
      </c>
      <c r="U343" s="161" t="str">
        <f t="shared" si="442"/>
        <v>모험 / 스테이지 id</v>
      </c>
      <c r="V343" s="157">
        <f>IF(OR(N343=2,N343=42,N343=65,N343=14),B343,0)</f>
        <v>59</v>
      </c>
      <c r="W343" s="75" t="s">
        <v>4</v>
      </c>
      <c r="X343" s="157" t="s">
        <v>672</v>
      </c>
      <c r="Y343" s="157">
        <v>0</v>
      </c>
      <c r="Z343" s="157">
        <v>0</v>
      </c>
      <c r="AA343" s="157">
        <f t="shared" ref="AA343:AA344" si="472">IF(X343="아이템",IFERROR(VLOOKUP(Y343,Ref_아이템테이블_List,5,FALSE),"없는 아이템"),IF(X343="동료",IFERROR(VLOOKUP(Y343,Ref_동료테이블_List,5,FALSE),"없는 동료"),))</f>
        <v>0</v>
      </c>
      <c r="AB343" s="75" t="s">
        <v>672</v>
      </c>
      <c r="AC343" s="75">
        <v>0</v>
      </c>
      <c r="AD343" s="75">
        <v>0</v>
      </c>
      <c r="AE343" s="75">
        <f t="shared" si="455"/>
        <v>0</v>
      </c>
    </row>
    <row r="344" spans="1:31" x14ac:dyDescent="0.3">
      <c r="A344" s="283">
        <f t="shared" si="446"/>
        <v>271</v>
      </c>
      <c r="B344" s="83">
        <f>COUNTIF($N$1:N343,2)+1</f>
        <v>59</v>
      </c>
      <c r="D344" s="193"/>
      <c r="E344" s="213" t="str" cm="1">
        <f t="array" ref="E344">IFERROR(INDEX(Ref_경험치테이블_List,MATCH(F344,Ref_경험치테이블_직업경험치,1)+1,1),1) &amp; " (" &amp;
IFERROR(ROUND((F344-INDEX(Ref_경험치테이블_List,MATCH(F344,Ref_경험치테이블_직업경험치,1),2))/(INDEX(Ref_경험치테이블_List,MATCH(F344,Ref_경험치테이블_직업경험치,1)+1,2)-INDEX(Ref_경험치테이블_List,MATCH(F344,Ref_경험치테이블_직업경험치,1),2)),2)*100,0)
&amp;"%)"</f>
        <v>112 (27%)</v>
      </c>
      <c r="F344" s="181">
        <f t="shared" si="437"/>
        <v>439591445</v>
      </c>
      <c r="G344" s="76">
        <v>5000000</v>
      </c>
      <c r="H344" s="165">
        <v>0</v>
      </c>
      <c r="I344" s="213" t="str" cm="1">
        <f t="array" ref="I344">IFERROR(INDEX(Ref_경험치테이블_List,MATCH(J344,Ref_경험치테이블_일반경험치,1)+1,1),1)&amp;" ("&amp;
IFERROR(ROUND((J344-INDEX(Ref_경험치테이블_List,MATCH(J344,Ref_경험치테이블_일반경험치,1),3))/(INDEX(Ref_경험치테이블_List,MATCH(J344,Ref_경험치테이블_일반경험치,1)+1,3)-INDEX(Ref_경험치테이블_List,MATCH(J344,Ref_경험치테이블_일반경험치,1),3)),2)*100,0)
&amp;"%)"</f>
        <v>72 (57%)</v>
      </c>
      <c r="J344" s="214">
        <f t="shared" si="438"/>
        <v>19361000</v>
      </c>
      <c r="K344" s="76">
        <f t="shared" si="447"/>
        <v>249000</v>
      </c>
      <c r="L344" s="226"/>
      <c r="M344" s="77" t="s">
        <v>10514</v>
      </c>
      <c r="N344" s="77">
        <v>26</v>
      </c>
      <c r="O344" s="150" t="str">
        <f>IFERROR(INDEX(퀘스트타입_List,MATCH(N344,퀘스트타입_Row,0),3),)</f>
        <v>특정 아이템 제작 횟수</v>
      </c>
      <c r="P344" s="138" t="str">
        <f>IFERROR(INDEX(퀘스트타입_List,MATCH(N344,퀘스트타입_Row,0),4),)&amp;" / "&amp;IFERROR(INDEX(퀘스트타입_List,MATCH(N344,퀘스트타입_Row,0),5),)</f>
        <v>item_id / count</v>
      </c>
      <c r="Q344" s="77">
        <v>85039</v>
      </c>
      <c r="R344" s="157">
        <f t="shared" si="459"/>
        <v>0</v>
      </c>
      <c r="S344" s="149">
        <v>1</v>
      </c>
      <c r="T344" s="157" t="s">
        <v>10515</v>
      </c>
      <c r="U344" s="161" t="str">
        <f>INDEX(퀘스트_shortcut_type_List,MATCH(T344,퀘스트_shortcut_type_name,0),2)&amp;" / "&amp;INDEX(퀘스트_shortcut_type_List,MATCH(T344,퀘스트_shortcut_type_name,0),3)</f>
        <v>제작(아이템) / 아이템 아이디</v>
      </c>
      <c r="V344" s="157">
        <v>85039</v>
      </c>
      <c r="W344" s="75" t="s">
        <v>4</v>
      </c>
      <c r="X344" s="157" t="s">
        <v>2620</v>
      </c>
      <c r="Y344" s="157">
        <v>94075</v>
      </c>
      <c r="Z344" s="157">
        <v>1</v>
      </c>
      <c r="AA344" s="157" t="str">
        <f t="shared" si="472"/>
        <v>연구 서류</v>
      </c>
      <c r="AB344" s="75" t="s">
        <v>672</v>
      </c>
      <c r="AC344" s="75">
        <v>0</v>
      </c>
      <c r="AD344" s="75">
        <v>0</v>
      </c>
      <c r="AE344" s="75">
        <f t="shared" si="455"/>
        <v>0</v>
      </c>
    </row>
    <row r="345" spans="1:31" x14ac:dyDescent="0.3">
      <c r="A345" s="283">
        <f t="shared" si="446"/>
        <v>272</v>
      </c>
      <c r="B345" s="83">
        <f>COUNTIF($N$1:N344,2)+1</f>
        <v>59</v>
      </c>
      <c r="D345" s="193"/>
      <c r="E345" s="213" t="str" cm="1">
        <f t="array" ref="E345">IFERROR(INDEX(Ref_경험치테이블_List,MATCH(F345,Ref_경험치테이블_직업경험치,1)+1,1),1) &amp; " (" &amp;
IFERROR(ROUND((F345-INDEX(Ref_경험치테이블_List,MATCH(F345,Ref_경험치테이블_직업경험치,1),2))/(INDEX(Ref_경험치테이블_List,MATCH(F345,Ref_경험치테이블_직업경험치,1)+1,2)-INDEX(Ref_경험치테이블_List,MATCH(F345,Ref_경험치테이블_직업경험치,1),2)),2)*100,0)
&amp;"%)"</f>
        <v>112 (63%)</v>
      </c>
      <c r="F345" s="181">
        <f t="shared" si="437"/>
        <v>444591445</v>
      </c>
      <c r="G345" s="76">
        <v>5000000</v>
      </c>
      <c r="H345" s="165">
        <v>0</v>
      </c>
      <c r="I345" s="213" t="str" cm="1">
        <f t="array" ref="I345">IFERROR(INDEX(Ref_경험치테이블_List,MATCH(J345,Ref_경험치테이블_일반경험치,1)+1,1),1)&amp;" ("&amp;
IFERROR(ROUND((J345-INDEX(Ref_경험치테이블_List,MATCH(J345,Ref_경험치테이블_일반경험치,1),3))/(INDEX(Ref_경험치테이블_List,MATCH(J345,Ref_경험치테이블_일반경험치,1)+1,3)-INDEX(Ref_경험치테이블_List,MATCH(J345,Ref_경험치테이블_일반경험치,1),3)),2)*100,0)
&amp;"%)"</f>
        <v>72 (68%)</v>
      </c>
      <c r="J345" s="214">
        <f t="shared" si="438"/>
        <v>19612000</v>
      </c>
      <c r="K345" s="76">
        <f t="shared" si="447"/>
        <v>251000</v>
      </c>
      <c r="M345" s="77" t="s">
        <v>10265</v>
      </c>
      <c r="N345" s="77">
        <v>65</v>
      </c>
      <c r="O345" s="150" t="str">
        <f t="shared" ref="O345:O351" si="473">IFERROR(INDEX(퀘스트타입_List,MATCH(N345,퀘스트타입_Row,0),3),)</f>
        <v>특정 필드에서 MVP 처치 횟수</v>
      </c>
      <c r="P345" s="138" t="str">
        <f t="shared" ref="P345:P351" si="474">IFERROR(INDEX(퀘스트타입_List,MATCH(N345,퀘스트타입_Row,0),4),)&amp;" / "&amp;IFERROR(INDEX(퀘스트타입_List,MATCH(N345,퀘스트타입_Row,0),5),)</f>
        <v>stage id / count</v>
      </c>
      <c r="Q345" s="151">
        <f>IF(N345=2,INDEX(Ref_스테이지테이블_List,MATCH(B345,Ref_스테이지테이블_Row,0),9),IF(N345=42,INDEX(Ref_몬스터테이블_List,MATCH(INDEX(Ref_스테이지테이블_List,MATCH(B345,Ref_스테이지테이블_Row,0),30),Ref_몬스터테이블_Row,0),4),IF(N345=14,INDEX(Ref_스테이지테이블_List,MATCH(B345,Ref_스테이지테이블_Row,0),38),IF(N345=65,B345,"문제있"))))</f>
        <v>59</v>
      </c>
      <c r="R345" s="157">
        <f t="shared" si="459"/>
        <v>0</v>
      </c>
      <c r="S345" s="149">
        <v>8</v>
      </c>
      <c r="T345" s="157" t="str">
        <f t="shared" ref="T345:T347" si="475">IF(OR(N345=2,N345=42,N345=65,N345=14),"모험","-")</f>
        <v>모험</v>
      </c>
      <c r="U345" s="161" t="str">
        <f t="shared" ref="U345:U351" si="476">INDEX(퀘스트_shortcut_type_List,MATCH(T345,퀘스트_shortcut_type_name,0),2)&amp;" / "&amp;INDEX(퀘스트_shortcut_type_List,MATCH(T345,퀘스트_shortcut_type_name,0),3)</f>
        <v>모험 / 스테이지 id</v>
      </c>
      <c r="V345" s="157">
        <f>IF(OR(N345=2,N345=42,N345=65,N345=14),B345,0)</f>
        <v>59</v>
      </c>
      <c r="W345" s="75" t="s">
        <v>4</v>
      </c>
      <c r="X345" s="157" t="s">
        <v>672</v>
      </c>
      <c r="Y345" s="157">
        <v>0</v>
      </c>
      <c r="Z345" s="157">
        <v>0</v>
      </c>
      <c r="AA345" s="157">
        <f t="shared" ref="AA345:AA351" si="477">IF(X345="아이템",IFERROR(VLOOKUP(Y345,Ref_아이템테이블_List,5,FALSE),"없는 아이템"),IF(X345="동료",IFERROR(VLOOKUP(Y345,Ref_동료테이블_List,5,FALSE),"없는 동료"),))</f>
        <v>0</v>
      </c>
      <c r="AB345" s="75" t="s">
        <v>672</v>
      </c>
      <c r="AC345" s="75">
        <v>0</v>
      </c>
      <c r="AD345" s="75">
        <v>0</v>
      </c>
      <c r="AE345" s="75">
        <f t="shared" si="455"/>
        <v>0</v>
      </c>
    </row>
    <row r="346" spans="1:31" x14ac:dyDescent="0.3">
      <c r="A346" s="283">
        <f t="shared" si="446"/>
        <v>273</v>
      </c>
      <c r="B346" s="83">
        <f>COUNTIF($N$1:N345,2)+1</f>
        <v>59</v>
      </c>
      <c r="D346" s="193"/>
      <c r="E346" s="213" t="str" cm="1">
        <f t="array" ref="E346">IFERROR(INDEX(Ref_경험치테이블_List,MATCH(F346,Ref_경험치테이블_직업경험치,1)+1,1),1) &amp; " (" &amp;
IFERROR(ROUND((F346-INDEX(Ref_경험치테이블_List,MATCH(F346,Ref_경험치테이블_직업경험치,1),2))/(INDEX(Ref_경험치테이블_List,MATCH(F346,Ref_경험치테이블_직업경험치,1)+1,2)-INDEX(Ref_경험치테이블_List,MATCH(F346,Ref_경험치테이블_직업경험치,1),2)),2)*100,0)
&amp;"%)"</f>
        <v>113 (17%)</v>
      </c>
      <c r="F346" s="181">
        <f t="shared" si="437"/>
        <v>451891445</v>
      </c>
      <c r="G346" s="76">
        <v>5000000</v>
      </c>
      <c r="H346" s="165">
        <v>2300000</v>
      </c>
      <c r="I346" s="213" t="str" cm="1">
        <f t="array" ref="I346">IFERROR(INDEX(Ref_경험치테이블_List,MATCH(J346,Ref_경험치테이블_일반경험치,1)+1,1),1)&amp;" ("&amp;
IFERROR(ROUND((J346-INDEX(Ref_경험치테이블_List,MATCH(J346,Ref_경험치테이블_일반경험치,1),3))/(INDEX(Ref_경험치테이블_List,MATCH(J346,Ref_경험치테이블_일반경험치,1)+1,3)-INDEX(Ref_경험치테이블_List,MATCH(J346,Ref_경험치테이블_일반경험치,1),3)),2)*100,0)
&amp;"%)"</f>
        <v>72 (79%)</v>
      </c>
      <c r="J346" s="214">
        <f t="shared" si="438"/>
        <v>19865000</v>
      </c>
      <c r="K346" s="76">
        <f t="shared" si="447"/>
        <v>253000</v>
      </c>
      <c r="M346" s="77" t="s">
        <v>10493</v>
      </c>
      <c r="N346" s="77">
        <v>2</v>
      </c>
      <c r="O346" s="150" t="str">
        <f t="shared" si="473"/>
        <v>특정 몬스터 처치 수</v>
      </c>
      <c r="P346" s="138" t="str">
        <f t="shared" si="474"/>
        <v>monster_id / count</v>
      </c>
      <c r="Q346" s="151">
        <f>IF(N346=2,INDEX(Ref_스테이지테이블_List,MATCH(B346,Ref_스테이지테이블_Row,0),9),IF(N346=42,INDEX(Ref_몬스터테이블_List,MATCH(INDEX(Ref_스테이지테이블_List,MATCH(B346,Ref_스테이지테이블_Row,0),30),Ref_몬스터테이블_Row,0),4),IF(N346=14,INDEX(Ref_스테이지테이블_List,MATCH(B346,Ref_스테이지테이블_Row,0),38),"문제있")))</f>
        <v>54099</v>
      </c>
      <c r="R346" s="157">
        <f t="shared" si="459"/>
        <v>0</v>
      </c>
      <c r="S346" s="149">
        <f>IF(N346=42,INDEX(Ref!$GK$1:$GN$73,MATCH(B346,Ref!$GK$1:$GK$73,0),MATCH(R346,Ref!$GK$1:$GN$1,0)),IF(N346=65,QUOTIENT(B346,12)+1,IF(N346=2,1,0)))</f>
        <v>1</v>
      </c>
      <c r="T346" s="157" t="str">
        <f t="shared" si="475"/>
        <v>모험</v>
      </c>
      <c r="U346" s="161" t="str">
        <f t="shared" si="476"/>
        <v>모험 / 스테이지 id</v>
      </c>
      <c r="V346" s="157">
        <f>IF(OR(N346=2,N346=42,N346=65,N346=14),B346,0)</f>
        <v>59</v>
      </c>
      <c r="W346" s="75" t="s">
        <v>4</v>
      </c>
      <c r="X346" s="157" t="s">
        <v>672</v>
      </c>
      <c r="Y346" s="157">
        <v>0</v>
      </c>
      <c r="Z346" s="157">
        <v>0</v>
      </c>
      <c r="AA346" s="157">
        <f t="shared" si="477"/>
        <v>0</v>
      </c>
      <c r="AB346" s="75" t="s">
        <v>672</v>
      </c>
      <c r="AC346" s="75">
        <v>0</v>
      </c>
      <c r="AD346" s="75">
        <v>0</v>
      </c>
      <c r="AE346" s="75">
        <f t="shared" si="455"/>
        <v>0</v>
      </c>
    </row>
    <row r="347" spans="1:31" x14ac:dyDescent="0.3">
      <c r="A347" s="283">
        <f t="shared" si="446"/>
        <v>274</v>
      </c>
      <c r="B347" s="83">
        <f>COUNTIF($N$1:N346,2)+1</f>
        <v>60</v>
      </c>
      <c r="D347" s="193"/>
      <c r="E347" s="213" t="str" cm="1">
        <f t="array" ref="E347">IFERROR(INDEX(Ref_경험치테이블_List,MATCH(F347,Ref_경험치테이블_직업경험치,1)+1,1),1) &amp; " (" &amp;
IFERROR(ROUND((F347-INDEX(Ref_경험치테이블_List,MATCH(F347,Ref_경험치테이블_직업경험치,1),2))/(INDEX(Ref_경험치테이블_List,MATCH(F347,Ref_경험치테이블_직업경험치,1)+1,2)-INDEX(Ref_경험치테이블_List,MATCH(F347,Ref_경험치테이블_직업경험치,1),2)),2)*100,0)
&amp;"%)"</f>
        <v>113 (53%)</v>
      </c>
      <c r="F347" s="181">
        <f t="shared" si="437"/>
        <v>456891445</v>
      </c>
      <c r="G347" s="76">
        <v>5000000</v>
      </c>
      <c r="H347" s="165">
        <v>0</v>
      </c>
      <c r="I347" s="213" t="str" cm="1">
        <f t="array" ref="I347">IFERROR(INDEX(Ref_경험치테이블_List,MATCH(J347,Ref_경험치테이블_일반경험치,1)+1,1),1)&amp;" ("&amp;
IFERROR(ROUND((J347-INDEX(Ref_경험치테이블_List,MATCH(J347,Ref_경험치테이블_일반경험치,1),3))/(INDEX(Ref_경험치테이블_List,MATCH(J347,Ref_경험치테이블_일반경험치,1)+1,3)-INDEX(Ref_경험치테이블_List,MATCH(J347,Ref_경험치테이블_일반경험치,1),3)),2)*100,0)
&amp;"%)"</f>
        <v>72 (90%)</v>
      </c>
      <c r="J347" s="214">
        <f t="shared" si="438"/>
        <v>20120000</v>
      </c>
      <c r="K347" s="76">
        <f t="shared" si="447"/>
        <v>255000</v>
      </c>
      <c r="L347" s="155">
        <v>6</v>
      </c>
      <c r="M347" s="77" t="s">
        <v>10494</v>
      </c>
      <c r="N347" s="77">
        <v>42</v>
      </c>
      <c r="O347" s="150" t="str">
        <f t="shared" si="473"/>
        <v>특정 몬스터 그룹 처치 수</v>
      </c>
      <c r="P347" s="138" t="str">
        <f t="shared" si="474"/>
        <v>monster_group / count</v>
      </c>
      <c r="Q347" s="151">
        <f>IF(N347=2,INDEX(Ref_스테이지테이블_List,MATCH(B347,Ref_스테이지테이블_Row,0),9),IF(N347=42,INDEX(Ref_몬스터테이블_List,MATCH(INDEX(Ref_스테이지테이블_List,MATCH(B347,Ref_스테이지테이블_Row,0),30),Ref_몬스터테이블_Row,0),4),IF(N347=14,INDEX(Ref_스테이지테이블_List,MATCH(B347,Ref_스테이지테이블_Row,0),38),"문제있")))</f>
        <v>100</v>
      </c>
      <c r="R347" s="157" t="str">
        <f t="shared" si="459"/>
        <v>중형</v>
      </c>
      <c r="S347" s="182">
        <f>INDEX(Ref!$GK$1:$GN$73,MATCH(B347,Ref!$GK$1:$GK$73,0),MATCH(R347,Ref!$GK$1:$GN$1,0))</f>
        <v>3230</v>
      </c>
      <c r="T347" s="157" t="str">
        <f t="shared" si="475"/>
        <v>모험</v>
      </c>
      <c r="U347" s="161" t="str">
        <f t="shared" si="476"/>
        <v>모험 / 스테이지 id</v>
      </c>
      <c r="V347" s="157">
        <f>IF(OR(N347=2,N347=42,N347=65,N347=14),B347,0)</f>
        <v>60</v>
      </c>
      <c r="W347" s="75" t="s">
        <v>4</v>
      </c>
      <c r="X347" s="157" t="s">
        <v>2620</v>
      </c>
      <c r="Y347" s="157">
        <v>84017</v>
      </c>
      <c r="Z347" s="157">
        <v>1</v>
      </c>
      <c r="AA347" s="157" t="str">
        <f t="shared" si="477"/>
        <v>집중 포션</v>
      </c>
      <c r="AB347" s="75" t="s">
        <v>2620</v>
      </c>
      <c r="AC347" s="75">
        <v>94058</v>
      </c>
      <c r="AD347" s="75">
        <v>20</v>
      </c>
      <c r="AE347" s="75" t="str">
        <f t="shared" si="455"/>
        <v>카드 강화권 100레벨</v>
      </c>
    </row>
    <row r="348" spans="1:31" x14ac:dyDescent="0.3">
      <c r="A348" s="283">
        <f t="shared" si="446"/>
        <v>275</v>
      </c>
      <c r="B348" s="83">
        <f>COUNTIF($N$1:N347,2)+1</f>
        <v>60</v>
      </c>
      <c r="D348" s="193"/>
      <c r="E348" s="213" t="str" cm="1">
        <f t="array" ref="E348">IFERROR(INDEX(Ref_경험치테이블_List,MATCH(F348,Ref_경험치테이블_직업경험치,1)+1,1),1) &amp; " (" &amp;
IFERROR(ROUND((F348-INDEX(Ref_경험치테이블_List,MATCH(F348,Ref_경험치테이블_직업경험치,1),2))/(INDEX(Ref_경험치테이블_List,MATCH(F348,Ref_경험치테이블_직업경험치,1)+1,2)-INDEX(Ref_경험치테이블_List,MATCH(F348,Ref_경험치테이블_직업경험치,1),2)),2)*100,0)
&amp;"%)"</f>
        <v>113 (90%)</v>
      </c>
      <c r="F348" s="181">
        <f t="shared" si="437"/>
        <v>461891445</v>
      </c>
      <c r="G348" s="76">
        <v>5000000</v>
      </c>
      <c r="H348" s="165">
        <v>0</v>
      </c>
      <c r="I348" s="213" t="str" cm="1">
        <f t="array" ref="I348">IFERROR(INDEX(Ref_경험치테이블_List,MATCH(J348,Ref_경험치테이블_일반경험치,1)+1,1),1)&amp;" ("&amp;
IFERROR(ROUND((J348-INDEX(Ref_경험치테이블_List,MATCH(J348,Ref_경험치테이블_일반경험치,1),3))/(INDEX(Ref_경험치테이블_List,MATCH(J348,Ref_경험치테이블_일반경험치,1)+1,3)-INDEX(Ref_경험치테이블_List,MATCH(J348,Ref_경험치테이블_일반경험치,1),3)),2)*100,0)
&amp;"%)"</f>
        <v>73 (1%)</v>
      </c>
      <c r="J348" s="214">
        <f t="shared" si="438"/>
        <v>20377000</v>
      </c>
      <c r="K348" s="76">
        <f t="shared" si="447"/>
        <v>257000</v>
      </c>
      <c r="L348" s="155" t="s">
        <v>10504</v>
      </c>
      <c r="M348" s="77" t="s">
        <v>10268</v>
      </c>
      <c r="N348" s="77">
        <v>70</v>
      </c>
      <c r="O348" s="150" t="str">
        <f t="shared" si="473"/>
        <v>카드 특정 강화도 도달</v>
      </c>
      <c r="P348" s="138" t="str">
        <f t="shared" si="474"/>
        <v>level / count(1)</v>
      </c>
      <c r="Q348" s="77">
        <v>100</v>
      </c>
      <c r="R348" s="157">
        <f t="shared" si="459"/>
        <v>0</v>
      </c>
      <c r="S348" s="149">
        <v>1</v>
      </c>
      <c r="T348" s="157" t="s">
        <v>2879</v>
      </c>
      <c r="U348" s="161" t="str">
        <f t="shared" si="476"/>
        <v>가방 / 0(장비), 1(카드), 2(재료), 3(소비), 4(상자)</v>
      </c>
      <c r="V348" s="157">
        <f>IF(OR(N348=2,N348=42,N348=65,N348=14),B348,0)</f>
        <v>0</v>
      </c>
      <c r="W348" s="75" t="s">
        <v>4</v>
      </c>
      <c r="X348" s="157" t="s">
        <v>672</v>
      </c>
      <c r="Y348" s="157">
        <v>0</v>
      </c>
      <c r="Z348" s="157">
        <v>0</v>
      </c>
      <c r="AA348" s="157">
        <f t="shared" si="477"/>
        <v>0</v>
      </c>
      <c r="AB348" s="75" t="s">
        <v>672</v>
      </c>
      <c r="AC348" s="75">
        <v>0</v>
      </c>
      <c r="AD348" s="75">
        <v>0</v>
      </c>
      <c r="AE348" s="75">
        <f t="shared" si="455"/>
        <v>0</v>
      </c>
    </row>
    <row r="349" spans="1:31" x14ac:dyDescent="0.3">
      <c r="A349" s="283">
        <f t="shared" si="446"/>
        <v>276</v>
      </c>
      <c r="B349" s="83">
        <f>COUNTIF($N$1:N348,2)+1</f>
        <v>60</v>
      </c>
      <c r="D349" s="193"/>
      <c r="E349" s="213" t="str" cm="1">
        <f t="array" ref="E349">IFERROR(INDEX(Ref_경험치테이블_List,MATCH(F349,Ref_경험치테이블_직업경험치,1)+1,1),1) &amp; " (" &amp;
IFERROR(ROUND((F349-INDEX(Ref_경험치테이블_List,MATCH(F349,Ref_경험치테이블_직업경험치,1),2))/(INDEX(Ref_경험치테이블_List,MATCH(F349,Ref_경험치테이블_직업경험치,1)+1,2)-INDEX(Ref_경험치테이블_List,MATCH(F349,Ref_경험치테이블_직업경험치,1),2)),2)*100,0)
&amp;"%)"</f>
        <v>114 (26%)</v>
      </c>
      <c r="F349" s="181">
        <f t="shared" si="437"/>
        <v>466891445</v>
      </c>
      <c r="G349" s="76">
        <v>5000000</v>
      </c>
      <c r="H349" s="165">
        <v>0</v>
      </c>
      <c r="I349" s="213" t="str" cm="1">
        <f t="array" ref="I349">IFERROR(INDEX(Ref_경험치테이블_List,MATCH(J349,Ref_경험치테이블_일반경험치,1)+1,1),1)&amp;" ("&amp;
IFERROR(ROUND((J349-INDEX(Ref_경험치테이블_List,MATCH(J349,Ref_경험치테이블_일반경험치,1),3))/(INDEX(Ref_경험치테이블_List,MATCH(J349,Ref_경험치테이블_일반경험치,1)+1,3)-INDEX(Ref_경험치테이블_List,MATCH(J349,Ref_경험치테이블_일반경험치,1),3)),2)*100,0)
&amp;"%)"</f>
        <v>73 (11%)</v>
      </c>
      <c r="J349" s="214">
        <f t="shared" si="438"/>
        <v>20636000</v>
      </c>
      <c r="K349" s="76">
        <f t="shared" si="447"/>
        <v>259000</v>
      </c>
      <c r="M349" s="77" t="s">
        <v>2466</v>
      </c>
      <c r="N349" s="77">
        <v>65</v>
      </c>
      <c r="O349" s="150" t="str">
        <f t="shared" si="473"/>
        <v>특정 필드에서 MVP 처치 횟수</v>
      </c>
      <c r="P349" s="138" t="str">
        <f t="shared" si="474"/>
        <v>stage id / count</v>
      </c>
      <c r="Q349" s="151">
        <f>IF(N349=2,INDEX(Ref_스테이지테이블_List,MATCH(B349,Ref_스테이지테이블_Row,0),9),IF(N349=42,INDEX(Ref_몬스터테이블_List,MATCH(INDEX(Ref_스테이지테이블_List,MATCH(B349,Ref_스테이지테이블_Row,0),30),Ref_몬스터테이블_Row,0),4),IF(N349=14,INDEX(Ref_스테이지테이블_List,MATCH(B349,Ref_스테이지테이블_Row,0),38),IF(N349=65,B349,"문제있"))))</f>
        <v>60</v>
      </c>
      <c r="R349" s="157">
        <f t="shared" si="459"/>
        <v>0</v>
      </c>
      <c r="S349" s="149">
        <v>8</v>
      </c>
      <c r="T349" s="157" t="str">
        <f t="shared" ref="T349" si="478">IF(OR(N349=2,N349=42,N349=65,N349=14),"모험","-")</f>
        <v>모험</v>
      </c>
      <c r="U349" s="161" t="str">
        <f t="shared" si="476"/>
        <v>모험 / 스테이지 id</v>
      </c>
      <c r="V349" s="157">
        <f>IF(OR(N349=2,N349=42,N349=65,N349=14),B349,0)</f>
        <v>60</v>
      </c>
      <c r="W349" s="75" t="s">
        <v>4</v>
      </c>
      <c r="X349" s="157" t="s">
        <v>672</v>
      </c>
      <c r="Y349" s="157">
        <v>0</v>
      </c>
      <c r="Z349" s="157">
        <v>0</v>
      </c>
      <c r="AA349" s="157">
        <f t="shared" si="477"/>
        <v>0</v>
      </c>
      <c r="AB349" s="75" t="s">
        <v>672</v>
      </c>
      <c r="AC349" s="75">
        <v>0</v>
      </c>
      <c r="AD349" s="75">
        <v>0</v>
      </c>
      <c r="AE349" s="75">
        <f t="shared" si="455"/>
        <v>0</v>
      </c>
    </row>
    <row r="350" spans="1:31" x14ac:dyDescent="0.3">
      <c r="A350" s="283">
        <f t="shared" si="446"/>
        <v>277</v>
      </c>
      <c r="B350" s="83">
        <f>COUNTIF($N$1:N349,2)+1</f>
        <v>60</v>
      </c>
      <c r="D350" s="193"/>
      <c r="E350" s="213" t="str" cm="1">
        <f t="array" ref="E350">IFERROR(INDEX(Ref_경험치테이블_List,MATCH(F350,Ref_경험치테이블_직업경험치,1)+1,1),1) &amp; " (" &amp;
IFERROR(ROUND((F350-INDEX(Ref_경험치테이블_List,MATCH(F350,Ref_경험치테이블_직업경험치,1),2))/(INDEX(Ref_경험치테이블_List,MATCH(F350,Ref_경험치테이블_직업경험치,1)+1,2)-INDEX(Ref_경험치테이블_List,MATCH(F350,Ref_경험치테이블_직업경험치,1),2)),2)*100,0)
&amp;"%)"</f>
        <v>114 (62%)</v>
      </c>
      <c r="F350" s="181">
        <f t="shared" si="437"/>
        <v>471891445</v>
      </c>
      <c r="G350" s="76">
        <v>5000000</v>
      </c>
      <c r="H350" s="165">
        <v>0</v>
      </c>
      <c r="I350" s="213" t="str" cm="1">
        <f t="array" ref="I350">IFERROR(INDEX(Ref_경험치테이블_List,MATCH(J350,Ref_경험치테이블_일반경험치,1)+1,1),1)&amp;" ("&amp;
IFERROR(ROUND((J350-INDEX(Ref_경험치테이블_List,MATCH(J350,Ref_경험치테이블_일반경험치,1),3))/(INDEX(Ref_경험치테이블_List,MATCH(J350,Ref_경험치테이블_일반경험치,1)+1,3)-INDEX(Ref_경험치테이블_List,MATCH(J350,Ref_경험치테이블_일반경험치,1),3)),2)*100,0)
&amp;"%)"</f>
        <v>73 (22%)</v>
      </c>
      <c r="J350" s="214">
        <f t="shared" si="438"/>
        <v>20897000</v>
      </c>
      <c r="K350" s="76">
        <f t="shared" si="447"/>
        <v>261000</v>
      </c>
      <c r="L350" s="155" t="s">
        <v>3298</v>
      </c>
      <c r="M350" s="77" t="s">
        <v>10466</v>
      </c>
      <c r="N350" s="77">
        <v>76</v>
      </c>
      <c r="O350" s="150" t="str">
        <f t="shared" si="473"/>
        <v>특정 챕터 듀얼 보상 받기 횟수</v>
      </c>
      <c r="P350" s="138" t="str">
        <f t="shared" si="474"/>
        <v>chapter id / count</v>
      </c>
      <c r="Q350" s="77">
        <v>10</v>
      </c>
      <c r="R350" s="157">
        <f t="shared" si="459"/>
        <v>0</v>
      </c>
      <c r="S350" s="149">
        <v>1</v>
      </c>
      <c r="T350" s="157" t="s">
        <v>2849</v>
      </c>
      <c r="U350" s="161" t="str">
        <f t="shared" si="476"/>
        <v>듀얼 / 챕터 id</v>
      </c>
      <c r="V350" s="157">
        <v>10</v>
      </c>
      <c r="W350" s="75" t="s">
        <v>4</v>
      </c>
      <c r="X350" s="158" t="s">
        <v>2617</v>
      </c>
      <c r="Y350" s="158">
        <v>85002</v>
      </c>
      <c r="Z350" s="158">
        <v>1</v>
      </c>
      <c r="AA350" s="158" t="str">
        <f t="shared" si="477"/>
        <v>상급 장비 상자</v>
      </c>
      <c r="AB350" s="75" t="s">
        <v>672</v>
      </c>
      <c r="AC350" s="75">
        <v>0</v>
      </c>
      <c r="AD350" s="75">
        <v>0</v>
      </c>
      <c r="AE350" s="75">
        <f t="shared" si="455"/>
        <v>0</v>
      </c>
    </row>
    <row r="351" spans="1:31" x14ac:dyDescent="0.3">
      <c r="A351" s="283">
        <f t="shared" si="446"/>
        <v>278</v>
      </c>
      <c r="B351" s="83">
        <f>COUNTIF($N$1:N350,2)+1</f>
        <v>60</v>
      </c>
      <c r="D351" s="193"/>
      <c r="E351" s="213" t="str" cm="1">
        <f t="array" ref="E351">IFERROR(INDEX(Ref_경험치테이블_List,MATCH(F351,Ref_경험치테이블_직업경험치,1)+1,1),1) &amp; " (" &amp;
IFERROR(ROUND((F351-INDEX(Ref_경험치테이블_List,MATCH(F351,Ref_경험치테이블_직업경험치,1),2))/(INDEX(Ref_경험치테이블_List,MATCH(F351,Ref_경험치테이블_직업경험치,1)+1,2)-INDEX(Ref_경험치테이블_List,MATCH(F351,Ref_경험치테이블_직업경험치,1),2)),2)*100,0)
&amp;"%)"</f>
        <v>115 (16%)</v>
      </c>
      <c r="F351" s="181">
        <f t="shared" si="437"/>
        <v>479291445</v>
      </c>
      <c r="G351" s="76">
        <v>5000000</v>
      </c>
      <c r="H351" s="165">
        <v>2400000</v>
      </c>
      <c r="I351" s="213" t="str" cm="1">
        <f t="array" ref="I351">IFERROR(INDEX(Ref_경험치테이블_List,MATCH(J351,Ref_경험치테이블_일반경험치,1)+1,1),1)&amp;" ("&amp;
IFERROR(ROUND((J351-INDEX(Ref_경험치테이블_List,MATCH(J351,Ref_경험치테이블_일반경험치,1),3))/(INDEX(Ref_경험치테이블_List,MATCH(J351,Ref_경험치테이블_일반경험치,1)+1,3)-INDEX(Ref_경험치테이블_List,MATCH(J351,Ref_경험치테이블_일반경험치,1),3)),2)*100,0)
&amp;"%)"</f>
        <v>73 (33%)</v>
      </c>
      <c r="J351" s="214">
        <f t="shared" si="438"/>
        <v>21160000</v>
      </c>
      <c r="K351" s="76">
        <f t="shared" si="447"/>
        <v>263000</v>
      </c>
      <c r="M351" s="77" t="s">
        <v>10495</v>
      </c>
      <c r="N351" s="77">
        <v>2</v>
      </c>
      <c r="O351" s="150" t="str">
        <f t="shared" si="473"/>
        <v>특정 몬스터 처치 수</v>
      </c>
      <c r="P351" s="138" t="str">
        <f t="shared" si="474"/>
        <v>monster_id / count</v>
      </c>
      <c r="Q351" s="151">
        <f>IF(N351=2,INDEX(Ref_스테이지테이블_List,MATCH(B351,Ref_스테이지테이블_Row,0),9),IF(N351=42,INDEX(Ref_몬스터테이블_List,MATCH(INDEX(Ref_스테이지테이블_List,MATCH(B351,Ref_스테이지테이블_Row,0),30),Ref_몬스터테이블_Row,0),4),IF(N351=14,INDEX(Ref_스테이지테이블_List,MATCH(B351,Ref_스테이지테이블_Row,0),38),"문제있")))</f>
        <v>54100</v>
      </c>
      <c r="R351" s="157">
        <f t="shared" si="459"/>
        <v>0</v>
      </c>
      <c r="S351" s="149">
        <f>IF(N351=42,INDEX(Ref!$GK$1:$GN$73,MATCH(B351,Ref!$GK$1:$GK$73,0),MATCH(R351,Ref!$GK$1:$GN$1,0)),IF(N351=65,QUOTIENT(B351,12)+1,IF(N351=2,1,0)))</f>
        <v>1</v>
      </c>
      <c r="T351" s="157" t="str">
        <f t="shared" ref="T351" si="479">IF(OR(N351=2,N351=42,N351=65,N351=14),"모험","-")</f>
        <v>모험</v>
      </c>
      <c r="U351" s="161" t="str">
        <f t="shared" si="476"/>
        <v>모험 / 스테이지 id</v>
      </c>
      <c r="V351" s="157">
        <f>IF(OR(N351=2,N351=42,N351=65,N351=14),B351,0)</f>
        <v>60</v>
      </c>
      <c r="W351" s="75" t="s">
        <v>4</v>
      </c>
      <c r="X351" s="157" t="s">
        <v>672</v>
      </c>
      <c r="Y351" s="157">
        <v>0</v>
      </c>
      <c r="Z351" s="157">
        <v>0</v>
      </c>
      <c r="AA351" s="157">
        <f t="shared" si="477"/>
        <v>0</v>
      </c>
      <c r="AB351" s="75" t="s">
        <v>672</v>
      </c>
      <c r="AC351" s="75">
        <v>0</v>
      </c>
      <c r="AD351" s="75">
        <v>0</v>
      </c>
      <c r="AE351" s="75">
        <f t="shared" si="455"/>
        <v>0</v>
      </c>
    </row>
    <row r="352" spans="1:31" x14ac:dyDescent="0.3">
      <c r="A352" s="283">
        <f t="shared" si="446"/>
        <v>279</v>
      </c>
      <c r="B352" s="83">
        <f>COUNTIF($N$1:N351,2)+1</f>
        <v>61</v>
      </c>
      <c r="D352" s="193"/>
      <c r="E352" s="213" t="str" cm="1">
        <f t="array" ref="E352">IFERROR(INDEX(Ref_경험치테이블_List,MATCH(F352,Ref_경험치테이블_직업경험치,1)+1,1),1) &amp; " (" &amp;
IFERROR(ROUND((F352-INDEX(Ref_경험치테이블_List,MATCH(F352,Ref_경험치테이블_직업경험치,1),2))/(INDEX(Ref_경험치테이블_List,MATCH(F352,Ref_경험치테이블_직업경험치,1)+1,2)-INDEX(Ref_경험치테이블_List,MATCH(F352,Ref_경험치테이블_직업경험치,1),2)),2)*100,0)
&amp;"%)"</f>
        <v>115 (51%)</v>
      </c>
      <c r="F352" s="181">
        <f t="shared" ref="F352:F402" si="480">G352+F351+H352</f>
        <v>484291445</v>
      </c>
      <c r="G352" s="76">
        <v>5000000</v>
      </c>
      <c r="H352" s="165">
        <v>0</v>
      </c>
      <c r="I352" s="213" t="str" cm="1">
        <f t="array" ref="I352">IFERROR(INDEX(Ref_경험치테이블_List,MATCH(J352,Ref_경험치테이블_일반경험치,1)+1,1),1)&amp;" ("&amp;
IFERROR(ROUND((J352-INDEX(Ref_경험치테이블_List,MATCH(J352,Ref_경험치테이블_일반경험치,1),3))/(INDEX(Ref_경험치테이블_List,MATCH(J352,Ref_경험치테이블_일반경험치,1)+1,3)-INDEX(Ref_경험치테이블_List,MATCH(J352,Ref_경험치테이블_일반경험치,1),3)),2)*100,0)
&amp;"%)"</f>
        <v>73 (44%)</v>
      </c>
      <c r="J352" s="214">
        <f t="shared" si="438"/>
        <v>21425000</v>
      </c>
      <c r="K352" s="76">
        <f t="shared" si="447"/>
        <v>265000</v>
      </c>
      <c r="M352" s="77" t="s">
        <v>11480</v>
      </c>
      <c r="N352" s="77">
        <v>42</v>
      </c>
      <c r="O352" s="150" t="str">
        <f t="shared" ref="O352" si="481">IFERROR(INDEX(퀘스트타입_List,MATCH(N352,퀘스트타입_Row,0),3),)</f>
        <v>특정 몬스터 그룹 처치 수</v>
      </c>
      <c r="P352" s="138" t="str">
        <f t="shared" ref="P352" si="482">IFERROR(INDEX(퀘스트타입_List,MATCH(N352,퀘스트타입_Row,0),4),)&amp;" / "&amp;IFERROR(INDEX(퀘스트타입_List,MATCH(N352,퀘스트타입_Row,0),5),)</f>
        <v>monster_group / count</v>
      </c>
      <c r="Q352" s="151">
        <f>IF(N352=2,INDEX(Ref_스테이지테이블_List,MATCH(B352,Ref_스테이지테이블_Row,0),9),IF(N352=42,INDEX(Ref_몬스터테이블_List,MATCH(INDEX(Ref_스테이지테이블_List,MATCH(B352,Ref_스테이지테이블_Row,0),30),Ref_몬스터테이블_Row,0),4),IF(N352=14,INDEX(Ref_스테이지테이블_List,MATCH(B352,Ref_스테이지테이블_Row,0),38),IF(N352=65,B352,"문제있"))))</f>
        <v>63</v>
      </c>
      <c r="R352" s="157" t="str">
        <f t="shared" si="459"/>
        <v>소형</v>
      </c>
      <c r="S352" s="182">
        <f>INDEX(Ref!$GK$1:$GN$73,MATCH(B352,Ref!$GK$1:$GK$73,0),MATCH(R352,Ref!$GK$1:$GN$1,0))</f>
        <v>4400</v>
      </c>
      <c r="T352" s="157" t="str">
        <f t="shared" ref="T352" si="483">IF(OR(N352=2,N352=42,N352=65,N352=14),"모험","-")</f>
        <v>모험</v>
      </c>
      <c r="U352" s="161" t="str">
        <f t="shared" ref="U352" si="484">INDEX(퀘스트_shortcut_type_List,MATCH(T352,퀘스트_shortcut_type_name,0),2)&amp;" / "&amp;INDEX(퀘스트_shortcut_type_List,MATCH(T352,퀘스트_shortcut_type_name,0),3)</f>
        <v>모험 / 스테이지 id</v>
      </c>
      <c r="V352" s="157">
        <f>IF(OR(N352=2,N352=42,N352=65,N352=14),B352,0)</f>
        <v>61</v>
      </c>
      <c r="W352" s="75" t="s">
        <v>4</v>
      </c>
      <c r="X352" s="157" t="s">
        <v>672</v>
      </c>
      <c r="Y352" s="157">
        <v>0</v>
      </c>
      <c r="Z352" s="157">
        <v>0</v>
      </c>
      <c r="AA352" s="157">
        <f t="shared" ref="AA352" si="485">IF(X352="아이템",IFERROR(VLOOKUP(Y352,Ref_아이템테이블_List,5,FALSE),"없는 아이템"),IF(X352="동료",IFERROR(VLOOKUP(Y352,Ref_동료테이블_List,5,FALSE),"없는 동료"),))</f>
        <v>0</v>
      </c>
      <c r="AB352" s="75" t="s">
        <v>672</v>
      </c>
      <c r="AC352" s="75">
        <v>0</v>
      </c>
      <c r="AD352" s="75">
        <v>0</v>
      </c>
      <c r="AE352" s="75">
        <f t="shared" ref="AE352" si="486">IF(AB352="아이템",IFERROR(VLOOKUP(AC352,Ref_아이템테이블_List,5,FALSE),"없는 아이템"),IF(AB352="동료",IFERROR(VLOOKUP(AC352,Ref_동료테이블_List,5,FALSE),"없는 동료"),))</f>
        <v>0</v>
      </c>
    </row>
    <row r="353" spans="1:31" x14ac:dyDescent="0.3">
      <c r="A353" s="283">
        <f t="shared" si="446"/>
        <v>280</v>
      </c>
      <c r="B353" s="83">
        <f>COUNTIF($N$1:N352,2)+1</f>
        <v>61</v>
      </c>
      <c r="D353" s="193"/>
      <c r="E353" s="213" t="str" cm="1">
        <f t="array" ref="E353">IFERROR(INDEX(Ref_경험치테이블_List,MATCH(F353,Ref_경험치테이블_직업경험치,1)+1,1),1) &amp; " (" &amp;
IFERROR(ROUND((F353-INDEX(Ref_경험치테이블_List,MATCH(F353,Ref_경험치테이블_직업경험치,1),2))/(INDEX(Ref_경험치테이블_List,MATCH(F353,Ref_경험치테이블_직업경험치,1)+1,2)-INDEX(Ref_경험치테이블_List,MATCH(F353,Ref_경험치테이블_직업경험치,1),2)),2)*100,0)
&amp;"%)"</f>
        <v>115 (87%)</v>
      </c>
      <c r="F353" s="181">
        <f t="shared" si="480"/>
        <v>489291445</v>
      </c>
      <c r="G353" s="76">
        <v>5000000</v>
      </c>
      <c r="H353" s="165">
        <v>0</v>
      </c>
      <c r="I353" s="213" t="str" cm="1">
        <f t="array" ref="I353">IFERROR(INDEX(Ref_경험치테이블_List,MATCH(J353,Ref_경험치테이블_일반경험치,1)+1,1),1)&amp;" ("&amp;
IFERROR(ROUND((J353-INDEX(Ref_경험치테이블_List,MATCH(J353,Ref_경험치테이블_일반경험치,1),3))/(INDEX(Ref_경험치테이블_List,MATCH(J353,Ref_경험치테이블_일반경험치,1)+1,3)-INDEX(Ref_경험치테이블_List,MATCH(J353,Ref_경험치테이블_일반경험치,1),3)),2)*100,0)
&amp;"%)"</f>
        <v>73 (55%)</v>
      </c>
      <c r="J353" s="214">
        <f t="shared" si="438"/>
        <v>21692000</v>
      </c>
      <c r="K353" s="76">
        <f t="shared" si="447"/>
        <v>267000</v>
      </c>
      <c r="M353" s="77" t="s">
        <v>2466</v>
      </c>
      <c r="N353" s="77">
        <v>65</v>
      </c>
      <c r="O353" s="150" t="str">
        <f t="shared" ref="O353:O401" si="487">IFERROR(INDEX(퀘스트타입_List,MATCH(N353,퀘스트타입_Row,0),3),)</f>
        <v>특정 필드에서 MVP 처치 횟수</v>
      </c>
      <c r="P353" s="138" t="str">
        <f t="shared" ref="P353:P401" si="488">IFERROR(INDEX(퀘스트타입_List,MATCH(N353,퀘스트타입_Row,0),4),)&amp;" / "&amp;IFERROR(INDEX(퀘스트타입_List,MATCH(N353,퀘스트타입_Row,0),5),)</f>
        <v>stage id / count</v>
      </c>
      <c r="Q353" s="151">
        <f>IF(N353=2,INDEX(Ref_스테이지테이블_List,MATCH(B353,Ref_스테이지테이블_Row,0),9),IF(N353=42,INDEX(Ref_몬스터테이블_List,MATCH(INDEX(Ref_스테이지테이블_List,MATCH(B353,Ref_스테이지테이블_Row,0),30),Ref_몬스터테이블_Row,0),4),IF(N353=14,INDEX(Ref_스테이지테이블_List,MATCH(B353,Ref_스테이지테이블_Row,0),38),IF(N353=65,B353,"문제있"))))</f>
        <v>61</v>
      </c>
      <c r="R353" s="157">
        <f t="shared" si="459"/>
        <v>0</v>
      </c>
      <c r="S353" s="149">
        <v>8</v>
      </c>
      <c r="T353" s="157" t="str">
        <f t="shared" ref="T353:T401" si="489">IF(OR(N353=2,N353=42,N353=65,N353=14),"모험","-")</f>
        <v>모험</v>
      </c>
      <c r="U353" s="161" t="str">
        <f t="shared" ref="U353:U402" si="490">INDEX(퀘스트_shortcut_type_List,MATCH(T353,퀘스트_shortcut_type_name,0),2)&amp;" / "&amp;INDEX(퀘스트_shortcut_type_List,MATCH(T353,퀘스트_shortcut_type_name,0),3)</f>
        <v>모험 / 스테이지 id</v>
      </c>
      <c r="V353" s="157">
        <f>IF(OR(N353=2,N353=42,N353=65,N353=14),B353,0)</f>
        <v>61</v>
      </c>
      <c r="W353" s="75" t="s">
        <v>4</v>
      </c>
      <c r="X353" s="157" t="s">
        <v>672</v>
      </c>
      <c r="Y353" s="157">
        <v>0</v>
      </c>
      <c r="Z353" s="157">
        <v>0</v>
      </c>
      <c r="AA353" s="157">
        <f t="shared" ref="AA353:AA402" si="491">IF(X353="아이템",IFERROR(VLOOKUP(Y353,Ref_아이템테이블_List,5,FALSE),"없는 아이템"),IF(X353="동료",IFERROR(VLOOKUP(Y353,Ref_동료테이블_List,5,FALSE),"없는 동료"),))</f>
        <v>0</v>
      </c>
      <c r="AB353" s="75" t="s">
        <v>672</v>
      </c>
      <c r="AC353" s="75">
        <v>0</v>
      </c>
      <c r="AD353" s="75">
        <v>0</v>
      </c>
      <c r="AE353" s="75">
        <f t="shared" ref="AE353:AE402" si="492">IF(AB353="아이템",IFERROR(VLOOKUP(AC353,Ref_아이템테이블_List,5,FALSE),"없는 아이템"),IF(AB353="동료",IFERROR(VLOOKUP(AC353,Ref_동료테이블_List,5,FALSE),"없는 동료"),))</f>
        <v>0</v>
      </c>
    </row>
    <row r="354" spans="1:31" x14ac:dyDescent="0.3">
      <c r="A354" s="283">
        <f t="shared" si="446"/>
        <v>281</v>
      </c>
      <c r="B354" s="83">
        <f>COUNTIF($N$1:N353,2)+1</f>
        <v>61</v>
      </c>
      <c r="D354" s="193"/>
      <c r="E354" s="213" t="str" cm="1">
        <f t="array" ref="E354">IFERROR(INDEX(Ref_경험치테이블_List,MATCH(F354,Ref_경험치테이블_직업경험치,1)+1,1),1) &amp; " (" &amp;
IFERROR(ROUND((F354-INDEX(Ref_경험치테이블_List,MATCH(F354,Ref_경험치테이블_직업경험치,1),2))/(INDEX(Ref_경험치테이블_List,MATCH(F354,Ref_경험치테이블_직업경험치,1)+1,2)-INDEX(Ref_경험치테이블_List,MATCH(F354,Ref_경험치테이블_직업경험치,1),2)),2)*100,0)
&amp;"%)"</f>
        <v>116 (23%)</v>
      </c>
      <c r="F354" s="181">
        <f t="shared" si="480"/>
        <v>494291445</v>
      </c>
      <c r="G354" s="76">
        <v>5000000</v>
      </c>
      <c r="H354" s="165">
        <v>0</v>
      </c>
      <c r="I354" s="213" t="str" cm="1">
        <f t="array" ref="I354">IFERROR(INDEX(Ref_경험치테이블_List,MATCH(J354,Ref_경험치테이블_일반경험치,1)+1,1),1)&amp;" ("&amp;
IFERROR(ROUND((J354-INDEX(Ref_경험치테이블_List,MATCH(J354,Ref_경험치테이블_일반경험치,1),3))/(INDEX(Ref_경험치테이블_List,MATCH(J354,Ref_경험치테이블_일반경험치,1)+1,3)-INDEX(Ref_경험치테이블_List,MATCH(J354,Ref_경험치테이블_일반경험치,1),3)),2)*100,0)
&amp;"%)"</f>
        <v>73 (66%)</v>
      </c>
      <c r="J354" s="214">
        <f t="shared" si="438"/>
        <v>21961000</v>
      </c>
      <c r="K354" s="76">
        <f t="shared" si="447"/>
        <v>269000</v>
      </c>
      <c r="M354" s="77" t="s">
        <v>11481</v>
      </c>
      <c r="N354" s="77">
        <v>66</v>
      </c>
      <c r="O354" s="150" t="str">
        <f t="shared" si="487"/>
        <v>특정 필드에서 rare_type 3번 MVP 처치 횟수</v>
      </c>
      <c r="P354" s="138" t="str">
        <f t="shared" si="488"/>
        <v>stage id / count</v>
      </c>
      <c r="Q354" s="77">
        <v>60</v>
      </c>
      <c r="R354" s="157">
        <f t="shared" si="459"/>
        <v>0</v>
      </c>
      <c r="S354" s="149">
        <v>1</v>
      </c>
      <c r="T354" s="157" t="s">
        <v>597</v>
      </c>
      <c r="U354" s="161" t="str">
        <f t="shared" si="490"/>
        <v>모험 / 스테이지 id</v>
      </c>
      <c r="V354" s="157">
        <v>60</v>
      </c>
      <c r="W354" s="75" t="s">
        <v>4</v>
      </c>
      <c r="X354" s="157" t="s">
        <v>672</v>
      </c>
      <c r="Y354" s="157">
        <v>0</v>
      </c>
      <c r="Z354" s="157">
        <v>0</v>
      </c>
      <c r="AA354" s="157">
        <f t="shared" si="491"/>
        <v>0</v>
      </c>
      <c r="AB354" s="75" t="s">
        <v>672</v>
      </c>
      <c r="AC354" s="75">
        <v>0</v>
      </c>
      <c r="AD354" s="75">
        <v>0</v>
      </c>
      <c r="AE354" s="75">
        <f t="shared" si="492"/>
        <v>0</v>
      </c>
    </row>
    <row r="355" spans="1:31" x14ac:dyDescent="0.3">
      <c r="A355" s="283">
        <f t="shared" si="446"/>
        <v>282</v>
      </c>
      <c r="B355" s="83">
        <f>COUNTIF($N$1:N354,2)+1</f>
        <v>61</v>
      </c>
      <c r="D355" s="193"/>
      <c r="E355" s="213" t="str" cm="1">
        <f t="array" ref="E355">IFERROR(INDEX(Ref_경험치테이블_List,MATCH(F355,Ref_경험치테이블_직업경험치,1)+1,1),1) &amp; " (" &amp;
IFERROR(ROUND((F355-INDEX(Ref_경험치테이블_List,MATCH(F355,Ref_경험치테이블_직업경험치,1),2))/(INDEX(Ref_경험치테이블_List,MATCH(F355,Ref_경험치테이블_직업경험치,1)+1,2)-INDEX(Ref_경험치테이블_List,MATCH(F355,Ref_경험치테이블_직업경험치,1),2)),2)*100,0)
&amp;"%)"</f>
        <v>116 (76%)</v>
      </c>
      <c r="F355" s="181">
        <f t="shared" si="480"/>
        <v>501791445</v>
      </c>
      <c r="G355" s="76">
        <v>5000000</v>
      </c>
      <c r="H355" s="165">
        <v>2500000</v>
      </c>
      <c r="I355" s="213" t="str" cm="1">
        <f t="array" ref="I355">IFERROR(INDEX(Ref_경험치테이블_List,MATCH(J355,Ref_경험치테이블_일반경험치,1)+1,1),1)&amp;" ("&amp;
IFERROR(ROUND((J355-INDEX(Ref_경험치테이블_List,MATCH(J355,Ref_경험치테이블_일반경험치,1),3))/(INDEX(Ref_경험치테이블_List,MATCH(J355,Ref_경험치테이블_일반경험치,1)+1,3)-INDEX(Ref_경험치테이블_List,MATCH(J355,Ref_경험치테이블_일반경험치,1),3)),2)*100,0)
&amp;"%)"</f>
        <v>73 (77%)</v>
      </c>
      <c r="J355" s="214">
        <f t="shared" si="438"/>
        <v>22232000</v>
      </c>
      <c r="K355" s="76">
        <f t="shared" si="447"/>
        <v>271000</v>
      </c>
      <c r="M355" s="77" t="s">
        <v>11482</v>
      </c>
      <c r="N355" s="77">
        <v>2</v>
      </c>
      <c r="O355" s="150" t="str">
        <f t="shared" si="487"/>
        <v>특정 몬스터 처치 수</v>
      </c>
      <c r="P355" s="138" t="str">
        <f t="shared" si="488"/>
        <v>monster_id / count</v>
      </c>
      <c r="Q355" s="151">
        <f>IF(N355=2,INDEX(Ref_스테이지테이블_List,MATCH(B355,Ref_스테이지테이블_Row,0),9),IF(N355=42,INDEX(Ref_몬스터테이블_List,MATCH(INDEX(Ref_스테이지테이블_List,MATCH(B355,Ref_스테이지테이블_Row,0),30),Ref_몬스터테이블_Row,0),4),IF(N355=14,INDEX(Ref_스테이지테이블_List,MATCH(B355,Ref_스테이지테이블_Row,0),38),IF(N355=65,B355,"문제있"))))</f>
        <v>54063</v>
      </c>
      <c r="R355" s="157">
        <f t="shared" si="459"/>
        <v>0</v>
      </c>
      <c r="S355" s="149">
        <f>IF(N355=42,INDEX(Ref!$GK$1:$GN$73,MATCH(B355,Ref!$GK$1:$GK$73,0),MATCH(R355,Ref!$GK$1:$GN$1,0)),IF(N355=65,QUOTIENT(B355,12)+1,IF(N355=2,1,0)))</f>
        <v>1</v>
      </c>
      <c r="T355" s="157" t="str">
        <f t="shared" si="489"/>
        <v>모험</v>
      </c>
      <c r="U355" s="161" t="str">
        <f t="shared" si="490"/>
        <v>모험 / 스테이지 id</v>
      </c>
      <c r="V355" s="157">
        <f t="shared" ref="V355:V361" si="493">IF(OR(N355=2,N355=42,N355=65,N355=14),B355,0)</f>
        <v>61</v>
      </c>
      <c r="W355" s="75" t="s">
        <v>4</v>
      </c>
      <c r="X355" s="157" t="s">
        <v>672</v>
      </c>
      <c r="Y355" s="157">
        <v>0</v>
      </c>
      <c r="Z355" s="157">
        <v>0</v>
      </c>
      <c r="AA355" s="157">
        <f t="shared" si="491"/>
        <v>0</v>
      </c>
      <c r="AB355" s="75" t="s">
        <v>672</v>
      </c>
      <c r="AC355" s="75">
        <v>0</v>
      </c>
      <c r="AD355" s="75">
        <v>0</v>
      </c>
      <c r="AE355" s="75">
        <f t="shared" si="492"/>
        <v>0</v>
      </c>
    </row>
    <row r="356" spans="1:31" x14ac:dyDescent="0.3">
      <c r="A356" s="283">
        <f t="shared" si="446"/>
        <v>283</v>
      </c>
      <c r="B356" s="83">
        <f>COUNTIF($N$1:N355,2)+1</f>
        <v>62</v>
      </c>
      <c r="D356" s="193"/>
      <c r="E356" s="213" t="str" cm="1">
        <f t="array" ref="E356">IFERROR(INDEX(Ref_경험치테이블_List,MATCH(F356,Ref_경험치테이블_직업경험치,1)+1,1),1) &amp; " (" &amp;
IFERROR(ROUND((F356-INDEX(Ref_경험치테이블_List,MATCH(F356,Ref_경험치테이블_직업경험치,1),2))/(INDEX(Ref_경험치테이블_List,MATCH(F356,Ref_경험치테이블_직업경험치,1)+1,2)-INDEX(Ref_경험치테이블_List,MATCH(F356,Ref_경험치테이블_직업경험치,1),2)),2)*100,0)
&amp;"%)"</f>
        <v>117 (12%)</v>
      </c>
      <c r="F356" s="181">
        <f t="shared" si="480"/>
        <v>506791445</v>
      </c>
      <c r="G356" s="76">
        <v>5000000</v>
      </c>
      <c r="H356" s="165">
        <v>0</v>
      </c>
      <c r="I356" s="213" t="str" cm="1">
        <f t="array" ref="I356">IFERROR(INDEX(Ref_경험치테이블_List,MATCH(J356,Ref_경험치테이블_일반경험치,1)+1,1),1)&amp;" ("&amp;
IFERROR(ROUND((J356-INDEX(Ref_경험치테이블_List,MATCH(J356,Ref_경험치테이블_일반경험치,1),3))/(INDEX(Ref_경험치테이블_List,MATCH(J356,Ref_경험치테이블_일반경험치,1)+1,3)-INDEX(Ref_경험치테이블_List,MATCH(J356,Ref_경험치테이블_일반경험치,1),3)),2)*100,0)
&amp;"%)"</f>
        <v>73 (89%)</v>
      </c>
      <c r="J356" s="214">
        <f t="shared" si="438"/>
        <v>22505000</v>
      </c>
      <c r="K356" s="76">
        <f t="shared" si="447"/>
        <v>273000</v>
      </c>
      <c r="M356" s="77" t="s">
        <v>11483</v>
      </c>
      <c r="N356" s="77">
        <v>42</v>
      </c>
      <c r="O356" s="150" t="str">
        <f t="shared" si="487"/>
        <v>특정 몬스터 그룹 처치 수</v>
      </c>
      <c r="P356" s="138" t="str">
        <f t="shared" si="488"/>
        <v>monster_group / count</v>
      </c>
      <c r="Q356" s="151">
        <f>IF(N356=2,INDEX(Ref_스테이지테이블_List,MATCH(B356,Ref_스테이지테이블_Row,0),9),IF(N356=42,INDEX(Ref_몬스터테이블_List,MATCH(INDEX(Ref_스테이지테이블_List,MATCH(B356,Ref_스테이지테이블_Row,0),30),Ref_몬스터테이블_Row,0),4),IF(N356=14,INDEX(Ref_스테이지테이블_List,MATCH(B356,Ref_스테이지테이블_Row,0),38),IF(N356=65,B356,"문제있"))))</f>
        <v>65</v>
      </c>
      <c r="R356" s="157" t="str">
        <f t="shared" si="459"/>
        <v>대형</v>
      </c>
      <c r="S356" s="182">
        <f>INDEX(Ref!$GK$1:$GN$73,MATCH(B356,Ref!$GK$1:$GK$73,0),MATCH(R356,Ref!$GK$1:$GN$1,0))</f>
        <v>2250</v>
      </c>
      <c r="T356" s="157" t="str">
        <f t="shared" si="489"/>
        <v>모험</v>
      </c>
      <c r="U356" s="161" t="str">
        <f t="shared" si="490"/>
        <v>모험 / 스테이지 id</v>
      </c>
      <c r="V356" s="157">
        <f t="shared" si="493"/>
        <v>62</v>
      </c>
      <c r="W356" s="75" t="s">
        <v>4</v>
      </c>
      <c r="X356" s="157" t="s">
        <v>2620</v>
      </c>
      <c r="Y356" s="157">
        <v>84017</v>
      </c>
      <c r="Z356" s="157">
        <v>1</v>
      </c>
      <c r="AA356" s="157" t="str">
        <f t="shared" si="491"/>
        <v>집중 포션</v>
      </c>
      <c r="AB356" s="75" t="s">
        <v>672</v>
      </c>
      <c r="AC356" s="75">
        <v>0</v>
      </c>
      <c r="AD356" s="75">
        <v>0</v>
      </c>
      <c r="AE356" s="75">
        <f t="shared" si="492"/>
        <v>0</v>
      </c>
    </row>
    <row r="357" spans="1:31" x14ac:dyDescent="0.3">
      <c r="A357" s="283">
        <f t="shared" si="446"/>
        <v>284</v>
      </c>
      <c r="B357" s="83">
        <f>COUNTIF($N$1:N356,2)+1</f>
        <v>62</v>
      </c>
      <c r="D357" s="193"/>
      <c r="E357" s="213" t="str" cm="1">
        <f t="array" ref="E357">IFERROR(INDEX(Ref_경험치테이블_List,MATCH(F357,Ref_경험치테이블_직업경험치,1)+1,1),1) &amp; " (" &amp;
IFERROR(ROUND((F357-INDEX(Ref_경험치테이블_List,MATCH(F357,Ref_경험치테이블_직업경험치,1),2))/(INDEX(Ref_경험치테이블_List,MATCH(F357,Ref_경험치테이블_직업경험치,1)+1,2)-INDEX(Ref_경험치테이블_List,MATCH(F357,Ref_경험치테이블_직업경험치,1),2)),2)*100,0)
&amp;"%)"</f>
        <v>117 (47%)</v>
      </c>
      <c r="F357" s="181">
        <f t="shared" si="480"/>
        <v>511791445</v>
      </c>
      <c r="G357" s="76">
        <v>5000000</v>
      </c>
      <c r="H357" s="165">
        <v>0</v>
      </c>
      <c r="I357" s="213" t="str" cm="1">
        <f t="array" ref="I357">IFERROR(INDEX(Ref_경험치테이블_List,MATCH(J357,Ref_경험치테이블_일반경험치,1)+1,1),1)&amp;" ("&amp;
IFERROR(ROUND((J357-INDEX(Ref_경험치테이블_List,MATCH(J357,Ref_경험치테이블_일반경험치,1),3))/(INDEX(Ref_경험치테이블_List,MATCH(J357,Ref_경험치테이블_일반경험치,1)+1,3)-INDEX(Ref_경험치테이블_List,MATCH(J357,Ref_경험치테이블_일반경험치,1),3)),2)*100,0)
&amp;"%)"</f>
        <v>73 (100%)</v>
      </c>
      <c r="J357" s="214">
        <f t="shared" si="438"/>
        <v>22780000</v>
      </c>
      <c r="K357" s="76">
        <f t="shared" si="447"/>
        <v>275000</v>
      </c>
      <c r="M357" s="77" t="s">
        <v>11484</v>
      </c>
      <c r="N357" s="77">
        <v>62</v>
      </c>
      <c r="O357" s="150" t="str">
        <f t="shared" si="487"/>
        <v>특정 시나리오 미로 클리어</v>
      </c>
      <c r="P357" s="138" t="str">
        <f t="shared" si="488"/>
        <v>chapter id / count(1)</v>
      </c>
      <c r="Q357" s="77">
        <v>11</v>
      </c>
      <c r="R357" s="157">
        <f t="shared" si="459"/>
        <v>0</v>
      </c>
      <c r="S357" s="149">
        <v>1</v>
      </c>
      <c r="T357" s="157" t="s">
        <v>2746</v>
      </c>
      <c r="U357" s="161" t="str">
        <f t="shared" si="490"/>
        <v xml:space="preserve">미로 / </v>
      </c>
      <c r="V357" s="308">
        <v>11</v>
      </c>
      <c r="W357" s="75" t="s">
        <v>4</v>
      </c>
      <c r="X357" s="157" t="s">
        <v>672</v>
      </c>
      <c r="Y357" s="157">
        <v>0</v>
      </c>
      <c r="Z357" s="157">
        <v>0</v>
      </c>
      <c r="AA357" s="157">
        <f t="shared" si="491"/>
        <v>0</v>
      </c>
      <c r="AB357" s="75" t="s">
        <v>672</v>
      </c>
      <c r="AC357" s="75">
        <v>0</v>
      </c>
      <c r="AD357" s="75">
        <v>0</v>
      </c>
      <c r="AE357" s="75">
        <f t="shared" si="492"/>
        <v>0</v>
      </c>
    </row>
    <row r="358" spans="1:31" x14ac:dyDescent="0.3">
      <c r="A358" s="283">
        <f t="shared" si="446"/>
        <v>285</v>
      </c>
      <c r="B358" s="83">
        <f>COUNTIF($N$1:N357,2)+1</f>
        <v>62</v>
      </c>
      <c r="E358" s="213" t="str" cm="1">
        <f t="array" ref="E358">IFERROR(INDEX(Ref_경험치테이블_List,MATCH(F358,Ref_경험치테이블_직업경험치,1)+1,1),1) &amp; " (" &amp;
IFERROR(ROUND((F358-INDEX(Ref_경험치테이블_List,MATCH(F358,Ref_경험치테이블_직업경험치,1),2))/(INDEX(Ref_경험치테이블_List,MATCH(F358,Ref_경험치테이블_직업경험치,1)+1,2)-INDEX(Ref_경험치테이블_List,MATCH(F358,Ref_경험치테이블_직업경험치,1),2)),2)*100,0)
&amp;"%)"</f>
        <v>117 (82%)</v>
      </c>
      <c r="F358" s="181">
        <f t="shared" si="480"/>
        <v>516791445</v>
      </c>
      <c r="G358" s="76">
        <v>5000000</v>
      </c>
      <c r="H358" s="165">
        <v>0</v>
      </c>
      <c r="I358" s="213" t="str" cm="1">
        <f t="array" ref="I358">IFERROR(INDEX(Ref_경험치테이블_List,MATCH(J358,Ref_경험치테이블_일반경험치,1)+1,1),1)&amp;" ("&amp;
IFERROR(ROUND((J358-INDEX(Ref_경험치테이블_List,MATCH(J358,Ref_경험치테이블_일반경험치,1),3))/(INDEX(Ref_경험치테이블_List,MATCH(J358,Ref_경험치테이블_일반경험치,1)+1,3)-INDEX(Ref_경험치테이블_List,MATCH(J358,Ref_경험치테이블_일반경험치,1),3)),2)*100,0)
&amp;"%)"</f>
        <v>74 (11%)</v>
      </c>
      <c r="J358" s="214">
        <f t="shared" si="438"/>
        <v>23057000</v>
      </c>
      <c r="K358" s="76">
        <f t="shared" si="447"/>
        <v>277000</v>
      </c>
      <c r="M358" s="77" t="s">
        <v>11485</v>
      </c>
      <c r="N358" s="77">
        <v>83</v>
      </c>
      <c r="O358" s="150" t="str">
        <f t="shared" si="487"/>
        <v>특정 챕터 멀티 미로 도전 횟수</v>
      </c>
      <c r="P358" s="138" t="str">
        <f t="shared" si="488"/>
        <v>chapter id / count</v>
      </c>
      <c r="Q358" s="77">
        <v>11</v>
      </c>
      <c r="R358" s="157">
        <f t="shared" si="459"/>
        <v>0</v>
      </c>
      <c r="S358" s="149">
        <v>1</v>
      </c>
      <c r="T358" s="157" t="s">
        <v>2746</v>
      </c>
      <c r="U358" s="161" t="str">
        <f t="shared" si="490"/>
        <v xml:space="preserve">미로 / </v>
      </c>
      <c r="V358" s="308">
        <v>11</v>
      </c>
      <c r="W358" s="75" t="s">
        <v>4</v>
      </c>
      <c r="X358" s="157" t="s">
        <v>672</v>
      </c>
      <c r="Y358" s="157">
        <v>0</v>
      </c>
      <c r="Z358" s="157">
        <v>0</v>
      </c>
      <c r="AA358" s="157">
        <f t="shared" si="491"/>
        <v>0</v>
      </c>
      <c r="AB358" s="75" t="s">
        <v>672</v>
      </c>
      <c r="AC358" s="75">
        <v>0</v>
      </c>
      <c r="AD358" s="75">
        <v>0</v>
      </c>
      <c r="AE358" s="75">
        <f t="shared" si="492"/>
        <v>0</v>
      </c>
    </row>
    <row r="359" spans="1:31" x14ac:dyDescent="0.3">
      <c r="A359" s="283">
        <f t="shared" si="446"/>
        <v>286</v>
      </c>
      <c r="B359" s="83">
        <f>COUNTIF($N$1:N358,2)+1</f>
        <v>62</v>
      </c>
      <c r="E359" s="213" t="str" cm="1">
        <f t="array" ref="E359">IFERROR(INDEX(Ref_경험치테이블_List,MATCH(F359,Ref_경험치테이블_직업경험치,1)+1,1),1) &amp; " (" &amp;
IFERROR(ROUND((F359-INDEX(Ref_경험치테이블_List,MATCH(F359,Ref_경험치테이블_직업경험치,1),2))/(INDEX(Ref_경험치테이블_List,MATCH(F359,Ref_경험치테이블_직업경험치,1)+1,2)-INDEX(Ref_경험치테이블_List,MATCH(F359,Ref_경험치테이블_직업경험치,1),2)),2)*100,0)
&amp;"%)"</f>
        <v>118 (18%)</v>
      </c>
      <c r="F359" s="181">
        <f t="shared" si="480"/>
        <v>521791445</v>
      </c>
      <c r="G359" s="76">
        <v>5000000</v>
      </c>
      <c r="H359" s="165">
        <v>0</v>
      </c>
      <c r="I359" s="213" t="str" cm="1">
        <f t="array" ref="I359">IFERROR(INDEX(Ref_경험치테이블_List,MATCH(J359,Ref_경험치테이블_일반경험치,1)+1,1),1)&amp;" ("&amp;
IFERROR(ROUND((J359-INDEX(Ref_경험치테이블_List,MATCH(J359,Ref_경험치테이블_일반경험치,1),3))/(INDEX(Ref_경험치테이블_List,MATCH(J359,Ref_경험치테이블_일반경험치,1)+1,3)-INDEX(Ref_경험치테이블_List,MATCH(J359,Ref_경험치테이블_일반경험치,1),3)),2)*100,0)
&amp;"%)"</f>
        <v>74 (22%)</v>
      </c>
      <c r="J359" s="214">
        <f t="shared" si="438"/>
        <v>23336000</v>
      </c>
      <c r="K359" s="76">
        <f t="shared" si="447"/>
        <v>279000</v>
      </c>
      <c r="M359" s="77" t="s">
        <v>2466</v>
      </c>
      <c r="N359" s="77">
        <v>65</v>
      </c>
      <c r="O359" s="150" t="str">
        <f t="shared" si="487"/>
        <v>특정 필드에서 MVP 처치 횟수</v>
      </c>
      <c r="P359" s="138" t="str">
        <f t="shared" si="488"/>
        <v>stage id / count</v>
      </c>
      <c r="Q359" s="151">
        <f>IF(N359=2,INDEX(Ref_스테이지테이블_List,MATCH(B359,Ref_스테이지테이블_Row,0),9),IF(N359=42,INDEX(Ref_몬스터테이블_List,MATCH(INDEX(Ref_스테이지테이블_List,MATCH(B359,Ref_스테이지테이블_Row,0),30),Ref_몬스터테이블_Row,0),4),IF(N359=14,INDEX(Ref_스테이지테이블_List,MATCH(B359,Ref_스테이지테이블_Row,0),38),IF(N359=65,B359,"문제있"))))</f>
        <v>62</v>
      </c>
      <c r="R359" s="157">
        <f t="shared" si="459"/>
        <v>0</v>
      </c>
      <c r="S359" s="149">
        <v>8</v>
      </c>
      <c r="T359" s="157" t="str">
        <f t="shared" si="489"/>
        <v>모험</v>
      </c>
      <c r="U359" s="161" t="str">
        <f t="shared" si="490"/>
        <v>모험 / 스테이지 id</v>
      </c>
      <c r="V359" s="157">
        <f t="shared" si="493"/>
        <v>62</v>
      </c>
      <c r="W359" s="75" t="s">
        <v>4</v>
      </c>
      <c r="X359" s="157" t="s">
        <v>672</v>
      </c>
      <c r="Y359" s="157">
        <v>0</v>
      </c>
      <c r="Z359" s="157">
        <v>0</v>
      </c>
      <c r="AA359" s="157">
        <f t="shared" si="491"/>
        <v>0</v>
      </c>
      <c r="AB359" s="75" t="s">
        <v>672</v>
      </c>
      <c r="AC359" s="75">
        <v>0</v>
      </c>
      <c r="AD359" s="75">
        <v>0</v>
      </c>
      <c r="AE359" s="75">
        <f t="shared" si="492"/>
        <v>0</v>
      </c>
    </row>
    <row r="360" spans="1:31" x14ac:dyDescent="0.3">
      <c r="A360" s="283">
        <f t="shared" si="446"/>
        <v>287</v>
      </c>
      <c r="B360" s="83">
        <f>COUNTIF($N$1:N359,2)+1</f>
        <v>62</v>
      </c>
      <c r="E360" s="213" t="str" cm="1">
        <f t="array" ref="E360">IFERROR(INDEX(Ref_경험치테이블_List,MATCH(F360,Ref_경험치테이블_직업경험치,1)+1,1),1) &amp; " (" &amp;
IFERROR(ROUND((F360-INDEX(Ref_경험치테이블_List,MATCH(F360,Ref_경험치테이블_직업경험치,1),2))/(INDEX(Ref_경험치테이블_List,MATCH(F360,Ref_경험치테이블_직업경험치,1)+1,2)-INDEX(Ref_경험치테이블_List,MATCH(F360,Ref_경험치테이블_직업경험치,1),2)),2)*100,0)
&amp;"%)"</f>
        <v>118 (71%)</v>
      </c>
      <c r="F360" s="181">
        <f t="shared" si="480"/>
        <v>529391445</v>
      </c>
      <c r="G360" s="76">
        <v>5000000</v>
      </c>
      <c r="H360" s="165">
        <v>2600000</v>
      </c>
      <c r="I360" s="213" t="str" cm="1">
        <f t="array" ref="I360">IFERROR(INDEX(Ref_경험치테이블_List,MATCH(J360,Ref_경험치테이블_일반경험치,1)+1,1),1)&amp;" ("&amp;
IFERROR(ROUND((J360-INDEX(Ref_경험치테이블_List,MATCH(J360,Ref_경험치테이블_일반경험치,1),3))/(INDEX(Ref_경험치테이블_List,MATCH(J360,Ref_경험치테이블_일반경험치,1)+1,3)-INDEX(Ref_경험치테이블_List,MATCH(J360,Ref_경험치테이블_일반경험치,1),3)),2)*100,0)
&amp;"%)"</f>
        <v>74 (33%)</v>
      </c>
      <c r="J360" s="214">
        <f t="shared" si="438"/>
        <v>23617000</v>
      </c>
      <c r="K360" s="76">
        <f t="shared" si="447"/>
        <v>281000</v>
      </c>
      <c r="M360" s="77" t="s">
        <v>11486</v>
      </c>
      <c r="N360" s="77">
        <v>2</v>
      </c>
      <c r="O360" s="150" t="str">
        <f t="shared" si="487"/>
        <v>특정 몬스터 처치 수</v>
      </c>
      <c r="P360" s="138" t="str">
        <f t="shared" si="488"/>
        <v>monster_id / count</v>
      </c>
      <c r="Q360" s="151">
        <f>IF(N360=2,INDEX(Ref_스테이지테이블_List,MATCH(B360,Ref_스테이지테이블_Row,0),9),IF(N360=42,INDEX(Ref_몬스터테이블_List,MATCH(INDEX(Ref_스테이지테이블_List,MATCH(B360,Ref_스테이지테이블_Row,0),30),Ref_몬스터테이블_Row,0),4),IF(N360=14,INDEX(Ref_스테이지테이블_List,MATCH(B360,Ref_스테이지테이블_Row,0),38),IF(N360=65,B360,"문제있"))))</f>
        <v>54065</v>
      </c>
      <c r="R360" s="157">
        <f t="shared" si="459"/>
        <v>0</v>
      </c>
      <c r="S360" s="149">
        <f>IF(N360=42,INDEX(Ref!$GK$1:$GN$73,MATCH(B360,Ref!$GK$1:$GK$73,0),MATCH(R360,Ref!$GK$1:$GN$1,0)),IF(N360=65,QUOTIENT(B360,12)+1,IF(N360=2,1,0)))</f>
        <v>1</v>
      </c>
      <c r="T360" s="157" t="str">
        <f t="shared" si="489"/>
        <v>모험</v>
      </c>
      <c r="U360" s="161" t="str">
        <f t="shared" si="490"/>
        <v>모험 / 스테이지 id</v>
      </c>
      <c r="V360" s="157">
        <f t="shared" si="493"/>
        <v>62</v>
      </c>
      <c r="W360" s="75" t="s">
        <v>4</v>
      </c>
      <c r="X360" s="157" t="s">
        <v>672</v>
      </c>
      <c r="Y360" s="157">
        <v>0</v>
      </c>
      <c r="Z360" s="157">
        <v>0</v>
      </c>
      <c r="AA360" s="157">
        <f t="shared" si="491"/>
        <v>0</v>
      </c>
      <c r="AB360" s="75" t="s">
        <v>672</v>
      </c>
      <c r="AC360" s="75">
        <v>0</v>
      </c>
      <c r="AD360" s="75">
        <v>0</v>
      </c>
      <c r="AE360" s="75">
        <f t="shared" si="492"/>
        <v>0</v>
      </c>
    </row>
    <row r="361" spans="1:31" x14ac:dyDescent="0.3">
      <c r="A361" s="283">
        <f t="shared" si="446"/>
        <v>288</v>
      </c>
      <c r="B361" s="83">
        <f>COUNTIF($N$1:N360,2)+1</f>
        <v>63</v>
      </c>
      <c r="E361" s="213" t="str" cm="1">
        <f t="array" ref="E361">IFERROR(INDEX(Ref_경험치테이블_List,MATCH(F361,Ref_경험치테이블_직업경험치,1)+1,1),1) &amp; " (" &amp;
IFERROR(ROUND((F361-INDEX(Ref_경험치테이블_List,MATCH(F361,Ref_경험치테이블_직업경험치,1),2))/(INDEX(Ref_경험치테이블_List,MATCH(F361,Ref_경험치테이블_직업경험치,1)+1,2)-INDEX(Ref_경험치테이블_List,MATCH(F361,Ref_경험치테이블_직업경험치,1),2)),2)*100,0)
&amp;"%)"</f>
        <v>119 (6%)</v>
      </c>
      <c r="F361" s="181">
        <f t="shared" si="480"/>
        <v>534391445</v>
      </c>
      <c r="G361" s="76">
        <v>5000000</v>
      </c>
      <c r="H361" s="165">
        <v>0</v>
      </c>
      <c r="I361" s="213" t="str" cm="1">
        <f t="array" ref="I361">IFERROR(INDEX(Ref_경험치테이블_List,MATCH(J361,Ref_경험치테이블_일반경험치,1)+1,1),1)&amp;" ("&amp;
IFERROR(ROUND((J361-INDEX(Ref_경험치테이블_List,MATCH(J361,Ref_경험치테이블_일반경험치,1),3))/(INDEX(Ref_경험치테이블_List,MATCH(J361,Ref_경험치테이블_일반경험치,1)+1,3)-INDEX(Ref_경험치테이블_List,MATCH(J361,Ref_경험치테이블_일반경험치,1),3)),2)*100,0)
&amp;"%)"</f>
        <v>74 (44%)</v>
      </c>
      <c r="J361" s="214">
        <f t="shared" si="438"/>
        <v>23900000</v>
      </c>
      <c r="K361" s="76">
        <f t="shared" si="447"/>
        <v>283000</v>
      </c>
      <c r="M361" s="77" t="s">
        <v>11487</v>
      </c>
      <c r="N361" s="77">
        <v>42</v>
      </c>
      <c r="O361" s="150" t="str">
        <f t="shared" si="487"/>
        <v>특정 몬스터 그룹 처치 수</v>
      </c>
      <c r="P361" s="138" t="str">
        <f t="shared" si="488"/>
        <v>monster_group / count</v>
      </c>
      <c r="Q361" s="151">
        <f>IF(N361=2,INDEX(Ref_스테이지테이블_List,MATCH(B361,Ref_스테이지테이블_Row,0),9),IF(N361=42,INDEX(Ref_몬스터테이블_List,MATCH(INDEX(Ref_스테이지테이블_List,MATCH(B361,Ref_스테이지테이블_Row,0),30),Ref_몬스터테이블_Row,0),4),IF(N361=14,INDEX(Ref_스테이지테이블_List,MATCH(B361,Ref_스테이지테이블_Row,0),38),IF(N361=65,B361,"문제있"))))</f>
        <v>67</v>
      </c>
      <c r="R361" s="157" t="str">
        <f t="shared" si="459"/>
        <v>중형</v>
      </c>
      <c r="S361" s="182">
        <f>INDEX(Ref!$GK$1:$GN$73,MATCH(B361,Ref!$GK$1:$GK$73,0),MATCH(R361,Ref!$GK$1:$GN$1,0))</f>
        <v>3450</v>
      </c>
      <c r="T361" s="157" t="str">
        <f t="shared" si="489"/>
        <v>모험</v>
      </c>
      <c r="U361" s="161" t="str">
        <f t="shared" si="490"/>
        <v>모험 / 스테이지 id</v>
      </c>
      <c r="V361" s="157">
        <f t="shared" si="493"/>
        <v>63</v>
      </c>
      <c r="W361" s="75" t="s">
        <v>4</v>
      </c>
      <c r="X361" s="157" t="s">
        <v>2620</v>
      </c>
      <c r="Y361" s="157">
        <v>94039</v>
      </c>
      <c r="Z361" s="157">
        <v>300</v>
      </c>
      <c r="AA361" s="157" t="str">
        <f t="shared" si="491"/>
        <v>배틀 코인</v>
      </c>
      <c r="AB361" s="75" t="s">
        <v>672</v>
      </c>
      <c r="AC361" s="75">
        <v>0</v>
      </c>
      <c r="AD361" s="75">
        <v>0</v>
      </c>
      <c r="AE361" s="75">
        <f t="shared" si="492"/>
        <v>0</v>
      </c>
    </row>
    <row r="362" spans="1:31" x14ac:dyDescent="0.3">
      <c r="A362" s="283">
        <f t="shared" si="446"/>
        <v>289</v>
      </c>
      <c r="B362" s="83">
        <f>COUNTIF($N$1:N361,2)+1</f>
        <v>63</v>
      </c>
      <c r="E362" s="213" t="str" cm="1">
        <f t="array" ref="E362">IFERROR(INDEX(Ref_경험치테이블_List,MATCH(F362,Ref_경험치테이블_직업경험치,1)+1,1),1) &amp; " (" &amp;
IFERROR(ROUND((F362-INDEX(Ref_경험치테이블_List,MATCH(F362,Ref_경험치테이블_직업경험치,1),2))/(INDEX(Ref_경험치테이블_List,MATCH(F362,Ref_경험치테이블_직업경험치,1)+1,2)-INDEX(Ref_경험치테이블_List,MATCH(F362,Ref_경험치테이블_직업경험치,1),2)),2)*100,0)
&amp;"%)"</f>
        <v>119 (41%)</v>
      </c>
      <c r="F362" s="181">
        <f t="shared" si="480"/>
        <v>539391445</v>
      </c>
      <c r="G362" s="76">
        <v>5000000</v>
      </c>
      <c r="H362" s="165">
        <v>0</v>
      </c>
      <c r="I362" s="213" t="str" cm="1">
        <f t="array" ref="I362">IFERROR(INDEX(Ref_경험치테이블_List,MATCH(J362,Ref_경험치테이블_일반경험치,1)+1,1),1)&amp;" ("&amp;
IFERROR(ROUND((J362-INDEX(Ref_경험치테이블_List,MATCH(J362,Ref_경험치테이블_일반경험치,1),3))/(INDEX(Ref_경험치테이블_List,MATCH(J362,Ref_경험치테이블_일반경험치,1)+1,3)-INDEX(Ref_경험치테이블_List,MATCH(J362,Ref_경험치테이블_일반경험치,1),3)),2)*100,0)
&amp;"%)"</f>
        <v>74 (55%)</v>
      </c>
      <c r="J362" s="214">
        <f t="shared" ref="J362:J403" si="494">J361+K362</f>
        <v>24185000</v>
      </c>
      <c r="K362" s="76">
        <f t="shared" si="447"/>
        <v>285000</v>
      </c>
      <c r="M362" s="77" t="s">
        <v>11488</v>
      </c>
      <c r="N362" s="77">
        <v>26</v>
      </c>
      <c r="O362" s="150" t="str">
        <f t="shared" si="487"/>
        <v>특정 아이템 제작 횟수</v>
      </c>
      <c r="P362" s="138" t="str">
        <f t="shared" si="488"/>
        <v>item_id / count</v>
      </c>
      <c r="Q362" s="77">
        <v>85158</v>
      </c>
      <c r="R362" s="157">
        <f t="shared" si="459"/>
        <v>0</v>
      </c>
      <c r="S362" s="149">
        <v>1</v>
      </c>
      <c r="T362" s="157" t="s">
        <v>10515</v>
      </c>
      <c r="U362" s="161" t="str">
        <f t="shared" si="490"/>
        <v>제작(아이템) / 아이템 아이디</v>
      </c>
      <c r="V362" s="157">
        <v>85158</v>
      </c>
      <c r="W362" s="75" t="s">
        <v>4</v>
      </c>
      <c r="X362" s="157" t="s">
        <v>2620</v>
      </c>
      <c r="Y362" s="157">
        <v>84032</v>
      </c>
      <c r="Z362" s="157">
        <v>1</v>
      </c>
      <c r="AA362" s="157" t="str">
        <f t="shared" ref="AA362" si="495">IF(X362="아이템",IFERROR(VLOOKUP(Y362,Ref_아이템테이블_List,5,FALSE),"없는 아이템"),IF(X362="동료",IFERROR(VLOOKUP(Y362,Ref_동료테이블_List,5,FALSE),"없는 동료"),))</f>
        <v>빨간 포션</v>
      </c>
      <c r="AB362" s="75" t="s">
        <v>672</v>
      </c>
      <c r="AC362" s="75">
        <v>0</v>
      </c>
      <c r="AD362" s="75">
        <v>0</v>
      </c>
      <c r="AE362" s="75">
        <f t="shared" si="492"/>
        <v>0</v>
      </c>
    </row>
    <row r="363" spans="1:31" x14ac:dyDescent="0.3">
      <c r="A363" s="283">
        <f t="shared" si="446"/>
        <v>290</v>
      </c>
      <c r="B363" s="83">
        <f>COUNTIF($N$1:N362,2)+1</f>
        <v>63</v>
      </c>
      <c r="E363" s="213" t="str" cm="1">
        <f t="array" ref="E363">IFERROR(INDEX(Ref_경험치테이블_List,MATCH(F363,Ref_경험치테이블_직업경험치,1)+1,1),1) &amp; " (" &amp;
IFERROR(ROUND((F363-INDEX(Ref_경험치테이블_List,MATCH(F363,Ref_경험치테이블_직업경험치,1),2))/(INDEX(Ref_경험치테이블_List,MATCH(F363,Ref_경험치테이블_직업경험치,1)+1,2)-INDEX(Ref_경험치테이블_List,MATCH(F363,Ref_경험치테이블_직업경험치,1),2)),2)*100,0)
&amp;"%)"</f>
        <v>119 (75%)</v>
      </c>
      <c r="F363" s="181">
        <f t="shared" si="480"/>
        <v>544391445</v>
      </c>
      <c r="G363" s="76">
        <v>5000000</v>
      </c>
      <c r="H363" s="165">
        <v>0</v>
      </c>
      <c r="I363" s="213" t="str" cm="1">
        <f t="array" ref="I363">IFERROR(INDEX(Ref_경험치테이블_List,MATCH(J363,Ref_경험치테이블_일반경험치,1)+1,1),1)&amp;" ("&amp;
IFERROR(ROUND((J363-INDEX(Ref_경험치테이블_List,MATCH(J363,Ref_경험치테이블_일반경험치,1),3))/(INDEX(Ref_경험치테이블_List,MATCH(J363,Ref_경험치테이블_일반경험치,1)+1,3)-INDEX(Ref_경험치테이블_List,MATCH(J363,Ref_경험치테이블_일반경험치,1),3)),2)*100,0)
&amp;"%)"</f>
        <v>74 (66%)</v>
      </c>
      <c r="J363" s="214">
        <f t="shared" si="494"/>
        <v>24472000</v>
      </c>
      <c r="K363" s="76">
        <f t="shared" si="447"/>
        <v>287000</v>
      </c>
      <c r="M363" s="77" t="s">
        <v>2466</v>
      </c>
      <c r="N363" s="77">
        <v>65</v>
      </c>
      <c r="O363" s="150" t="str">
        <f t="shared" si="487"/>
        <v>특정 필드에서 MVP 처치 횟수</v>
      </c>
      <c r="P363" s="138" t="str">
        <f t="shared" si="488"/>
        <v>stage id / count</v>
      </c>
      <c r="Q363" s="151">
        <f>IF(N363=2,INDEX(Ref_스테이지테이블_List,MATCH(B363,Ref_스테이지테이블_Row,0),9),IF(N363=42,INDEX(Ref_몬스터테이블_List,MATCH(INDEX(Ref_스테이지테이블_List,MATCH(B363,Ref_스테이지테이블_Row,0),30),Ref_몬스터테이블_Row,0),4),IF(N363=14,INDEX(Ref_스테이지테이블_List,MATCH(B363,Ref_스테이지테이블_Row,0),38),IF(N363=65,B363,"문제있"))))</f>
        <v>63</v>
      </c>
      <c r="R363" s="157">
        <f t="shared" si="459"/>
        <v>0</v>
      </c>
      <c r="S363" s="149">
        <v>8</v>
      </c>
      <c r="T363" s="157" t="str">
        <f t="shared" si="489"/>
        <v>모험</v>
      </c>
      <c r="U363" s="161" t="str">
        <f t="shared" si="490"/>
        <v>모험 / 스테이지 id</v>
      </c>
      <c r="V363" s="157">
        <f>IF(OR(N363=2,N363=42,N363=65,N363=14),B363,0)</f>
        <v>63</v>
      </c>
      <c r="W363" s="75" t="s">
        <v>4</v>
      </c>
      <c r="X363" s="157" t="s">
        <v>672</v>
      </c>
      <c r="Y363" s="157">
        <v>0</v>
      </c>
      <c r="Z363" s="157">
        <v>0</v>
      </c>
      <c r="AA363" s="157">
        <f t="shared" si="491"/>
        <v>0</v>
      </c>
      <c r="AB363" s="75" t="s">
        <v>672</v>
      </c>
      <c r="AC363" s="75">
        <v>0</v>
      </c>
      <c r="AD363" s="75">
        <v>0</v>
      </c>
      <c r="AE363" s="75">
        <f t="shared" si="492"/>
        <v>0</v>
      </c>
    </row>
    <row r="364" spans="1:31" x14ac:dyDescent="0.3">
      <c r="A364" s="283">
        <f t="shared" si="446"/>
        <v>291</v>
      </c>
      <c r="B364" s="83">
        <f>COUNTIF($N$1:N363,2)+1</f>
        <v>63</v>
      </c>
      <c r="E364" s="213" t="str" cm="1">
        <f t="array" ref="E364">IFERROR(INDEX(Ref_경험치테이블_List,MATCH(F364,Ref_경험치테이블_직업경험치,1)+1,1),1) &amp; " (" &amp;
IFERROR(ROUND((F364-INDEX(Ref_경험치테이블_List,MATCH(F364,Ref_경험치테이블_직업경험치,1),2))/(INDEX(Ref_경험치테이블_List,MATCH(F364,Ref_경험치테이블_직업경험치,1)+1,2)-INDEX(Ref_경험치테이블_List,MATCH(F364,Ref_경험치테이블_직업경험치,1),2)),2)*100,0)
&amp;"%)"</f>
        <v>120 (29%)</v>
      </c>
      <c r="F364" s="181">
        <f t="shared" si="480"/>
        <v>552091445</v>
      </c>
      <c r="G364" s="76">
        <v>5000000</v>
      </c>
      <c r="H364" s="165">
        <v>2700000</v>
      </c>
      <c r="I364" s="213" t="str" cm="1">
        <f t="array" ref="I364">IFERROR(INDEX(Ref_경험치테이블_List,MATCH(J364,Ref_경험치테이블_일반경험치,1)+1,1),1)&amp;" ("&amp;
IFERROR(ROUND((J364-INDEX(Ref_경험치테이블_List,MATCH(J364,Ref_경험치테이블_일반경험치,1),3))/(INDEX(Ref_경험치테이블_List,MATCH(J364,Ref_경험치테이블_일반경험치,1)+1,3)-INDEX(Ref_경험치테이블_List,MATCH(J364,Ref_경험치테이블_일반경험치,1),3)),2)*100,0)
&amp;"%)"</f>
        <v>74 (78%)</v>
      </c>
      <c r="J364" s="214">
        <f t="shared" si="494"/>
        <v>24761000</v>
      </c>
      <c r="K364" s="76">
        <f t="shared" si="447"/>
        <v>289000</v>
      </c>
      <c r="M364" s="77" t="s">
        <v>11489</v>
      </c>
      <c r="N364" s="77">
        <v>2</v>
      </c>
      <c r="O364" s="150" t="str">
        <f t="shared" si="487"/>
        <v>특정 몬스터 처치 수</v>
      </c>
      <c r="P364" s="138" t="str">
        <f t="shared" si="488"/>
        <v>monster_id / count</v>
      </c>
      <c r="Q364" s="151">
        <f>IF(N364=2,INDEX(Ref_스테이지테이블_List,MATCH(B364,Ref_스테이지테이블_Row,0),9),IF(N364=42,INDEX(Ref_몬스터테이블_List,MATCH(INDEX(Ref_스테이지테이블_List,MATCH(B364,Ref_스테이지테이블_Row,0),30),Ref_몬스터테이블_Row,0),4),IF(N364=14,INDEX(Ref_스테이지테이블_List,MATCH(B364,Ref_스테이지테이블_Row,0),38),IF(N364=65,B364,"문제있"))))</f>
        <v>54067</v>
      </c>
      <c r="R364" s="157">
        <f t="shared" si="459"/>
        <v>0</v>
      </c>
      <c r="S364" s="149">
        <f>IF(N364=42,INDEX(Ref!$GK$1:$GN$73,MATCH(B364,Ref!$GK$1:$GK$73,0),MATCH(R364,Ref!$GK$1:$GN$1,0)),IF(N364=65,QUOTIENT(B364,12)+1,IF(N364=2,1,0)))</f>
        <v>1</v>
      </c>
      <c r="T364" s="157" t="str">
        <f t="shared" si="489"/>
        <v>모험</v>
      </c>
      <c r="U364" s="161" t="str">
        <f t="shared" si="490"/>
        <v>모험 / 스테이지 id</v>
      </c>
      <c r="V364" s="157">
        <f>IF(OR(N364=2,N364=42,N364=65,N364=14),B364,0)</f>
        <v>63</v>
      </c>
      <c r="W364" s="75" t="s">
        <v>4</v>
      </c>
      <c r="X364" s="157" t="s">
        <v>672</v>
      </c>
      <c r="Y364" s="157">
        <v>0</v>
      </c>
      <c r="Z364" s="157">
        <v>0</v>
      </c>
      <c r="AA364" s="157">
        <f t="shared" si="491"/>
        <v>0</v>
      </c>
      <c r="AB364" s="75" t="s">
        <v>672</v>
      </c>
      <c r="AC364" s="75">
        <v>0</v>
      </c>
      <c r="AD364" s="75">
        <v>0</v>
      </c>
      <c r="AE364" s="75">
        <f t="shared" si="492"/>
        <v>0</v>
      </c>
    </row>
    <row r="365" spans="1:31" x14ac:dyDescent="0.3">
      <c r="A365" s="283">
        <f t="shared" ref="A365:A453" si="496">A364+1</f>
        <v>292</v>
      </c>
      <c r="B365" s="83">
        <f>COUNTIF($N$1:N364,2)+1</f>
        <v>64</v>
      </c>
      <c r="E365" s="213" t="str" cm="1">
        <f t="array" ref="E365">IFERROR(INDEX(Ref_경험치테이블_List,MATCH(F365,Ref_경험치테이블_직업경험치,1)+1,1),1) &amp; " (" &amp;
IFERROR(ROUND((F365-INDEX(Ref_경험치테이블_List,MATCH(F365,Ref_경험치테이블_직업경험치,1),2))/(INDEX(Ref_경험치테이블_List,MATCH(F365,Ref_경험치테이블_직업경험치,1)+1,2)-INDEX(Ref_경험치테이블_List,MATCH(F365,Ref_경험치테이블_직업경험치,1),2)),2)*100,0)
&amp;"%)"</f>
        <v>120 (63%)</v>
      </c>
      <c r="F365" s="181">
        <f t="shared" si="480"/>
        <v>557091445</v>
      </c>
      <c r="G365" s="76">
        <v>5000000</v>
      </c>
      <c r="H365" s="165">
        <v>0</v>
      </c>
      <c r="I365" s="213" t="str" cm="1">
        <f t="array" ref="I365">IFERROR(INDEX(Ref_경험치테이블_List,MATCH(J365,Ref_경험치테이블_일반경험치,1)+1,1),1)&amp;" ("&amp;
IFERROR(ROUND((J365-INDEX(Ref_경험치테이블_List,MATCH(J365,Ref_경험치테이블_일반경험치,1),3))/(INDEX(Ref_경험치테이블_List,MATCH(J365,Ref_경험치테이블_일반경험치,1)+1,3)-INDEX(Ref_경험치테이블_List,MATCH(J365,Ref_경험치테이블_일반경험치,1),3)),2)*100,0)
&amp;"%)"</f>
        <v>74 (89%)</v>
      </c>
      <c r="J365" s="214">
        <f t="shared" si="494"/>
        <v>25052000</v>
      </c>
      <c r="K365" s="76">
        <f t="shared" ref="K365:K429" si="497">K364+2000</f>
        <v>291000</v>
      </c>
      <c r="M365" s="77" t="s">
        <v>11490</v>
      </c>
      <c r="N365" s="77">
        <v>42</v>
      </c>
      <c r="O365" s="150" t="str">
        <f t="shared" si="487"/>
        <v>특정 몬스터 그룹 처치 수</v>
      </c>
      <c r="P365" s="138" t="str">
        <f t="shared" si="488"/>
        <v>monster_group / count</v>
      </c>
      <c r="Q365" s="151">
        <f>IF(N365=2,INDEX(Ref_스테이지테이블_List,MATCH(B365,Ref_스테이지테이블_Row,0),9),IF(N365=42,INDEX(Ref_몬스터테이블_List,MATCH(INDEX(Ref_스테이지테이블_List,MATCH(B365,Ref_스테이지테이블_Row,0),30),Ref_몬스터테이블_Row,0),4),IF(N365=14,INDEX(Ref_스테이지테이블_List,MATCH(B365,Ref_스테이지테이블_Row,0),38),IF(N365=65,B365,"문제있"))))</f>
        <v>101</v>
      </c>
      <c r="R365" s="157" t="str">
        <f t="shared" si="459"/>
        <v>소형</v>
      </c>
      <c r="S365" s="182">
        <f>INDEX(Ref!$GK$1:$GN$73,MATCH(B365,Ref!$GK$1:$GK$73,0),MATCH(R365,Ref!$GK$1:$GN$1,0))</f>
        <v>4700</v>
      </c>
      <c r="T365" s="157" t="str">
        <f t="shared" si="489"/>
        <v>모험</v>
      </c>
      <c r="U365" s="161" t="str">
        <f t="shared" si="490"/>
        <v>모험 / 스테이지 id</v>
      </c>
      <c r="V365" s="157">
        <f>IF(OR(N365=2,N365=42,N365=65,N365=14),B365,0)</f>
        <v>64</v>
      </c>
      <c r="W365" s="75" t="s">
        <v>4</v>
      </c>
      <c r="X365" s="157" t="s">
        <v>2620</v>
      </c>
      <c r="Y365" s="157">
        <v>84017</v>
      </c>
      <c r="Z365" s="157">
        <v>1</v>
      </c>
      <c r="AA365" s="157" t="str">
        <f t="shared" si="491"/>
        <v>집중 포션</v>
      </c>
      <c r="AB365" s="75" t="s">
        <v>672</v>
      </c>
      <c r="AC365" s="75">
        <v>0</v>
      </c>
      <c r="AD365" s="75">
        <v>0</v>
      </c>
      <c r="AE365" s="75">
        <f t="shared" si="492"/>
        <v>0</v>
      </c>
    </row>
    <row r="366" spans="1:31" x14ac:dyDescent="0.3">
      <c r="A366" s="283">
        <f t="shared" si="496"/>
        <v>293</v>
      </c>
      <c r="B366" s="83">
        <f>COUNTIF($N$1:N365,2)+1</f>
        <v>64</v>
      </c>
      <c r="E366" s="213" t="str" cm="1">
        <f t="array" ref="E366">IFERROR(INDEX(Ref_경험치테이블_List,MATCH(F366,Ref_경험치테이블_직업경험치,1)+1,1),1) &amp; " (" &amp;
IFERROR(ROUND((F366-INDEX(Ref_경험치테이블_List,MATCH(F366,Ref_경험치테이블_직업경험치,1),2))/(INDEX(Ref_경험치테이블_List,MATCH(F366,Ref_경험치테이블_직업경험치,1)+1,2)-INDEX(Ref_경험치테이블_List,MATCH(F366,Ref_경험치테이블_직업경험치,1),2)),2)*100,0)
&amp;"%)"</f>
        <v>120 (97%)</v>
      </c>
      <c r="F366" s="181">
        <f t="shared" si="480"/>
        <v>562091445</v>
      </c>
      <c r="G366" s="76">
        <v>5000000</v>
      </c>
      <c r="H366" s="165">
        <v>0</v>
      </c>
      <c r="I366" s="213" t="str" cm="1">
        <f t="array" ref="I366">IFERROR(INDEX(Ref_경험치테이블_List,MATCH(J366,Ref_경험치테이블_일반경험치,1)+1,1),1)&amp;" ("&amp;
IFERROR(ROUND((J366-INDEX(Ref_경험치테이블_List,MATCH(J366,Ref_경험치테이블_일반경험치,1),3))/(INDEX(Ref_경험치테이블_List,MATCH(J366,Ref_경험치테이블_일반경험치,1)+1,3)-INDEX(Ref_경험치테이블_List,MATCH(J366,Ref_경험치테이블_일반경험치,1),3)),2)*100,0)
&amp;"%)"</f>
        <v>75 (0%)</v>
      </c>
      <c r="J366" s="214">
        <f t="shared" si="494"/>
        <v>25345000</v>
      </c>
      <c r="K366" s="76">
        <f t="shared" si="497"/>
        <v>293000</v>
      </c>
      <c r="M366" s="77" t="s">
        <v>11491</v>
      </c>
      <c r="N366" s="77">
        <v>60</v>
      </c>
      <c r="O366" s="150" t="str">
        <f t="shared" si="487"/>
        <v>특정 월드보스 처치(전투 참여)</v>
      </c>
      <c r="P366" s="138" t="str">
        <f t="shared" si="488"/>
        <v>worldboss id / count</v>
      </c>
      <c r="Q366" s="77">
        <v>11</v>
      </c>
      <c r="R366" s="157">
        <f t="shared" si="459"/>
        <v>0</v>
      </c>
      <c r="S366" s="149">
        <v>1</v>
      </c>
      <c r="T366" s="157" t="s">
        <v>2872</v>
      </c>
      <c r="U366" s="161" t="str">
        <f t="shared" si="490"/>
        <v>던전 / 0(던전), 1(제니), 2(경험치), 3(무공), 4(비습), 5(중앙실), 6(펫테이밍)</v>
      </c>
      <c r="V366" s="157">
        <v>3</v>
      </c>
      <c r="W366" s="75" t="s">
        <v>4</v>
      </c>
      <c r="X366" s="157" t="s">
        <v>672</v>
      </c>
      <c r="Y366" s="157">
        <v>0</v>
      </c>
      <c r="Z366" s="157">
        <v>0</v>
      </c>
      <c r="AA366" s="157">
        <f t="shared" si="491"/>
        <v>0</v>
      </c>
      <c r="AB366" s="75" t="s">
        <v>672</v>
      </c>
      <c r="AC366" s="75">
        <v>0</v>
      </c>
      <c r="AD366" s="75">
        <v>0</v>
      </c>
      <c r="AE366" s="75">
        <f t="shared" si="492"/>
        <v>0</v>
      </c>
    </row>
    <row r="367" spans="1:31" x14ac:dyDescent="0.3">
      <c r="A367" s="283">
        <f t="shared" si="496"/>
        <v>294</v>
      </c>
      <c r="B367" s="83">
        <f>COUNTIF($N$1:N366,2)+1</f>
        <v>64</v>
      </c>
      <c r="E367" s="213" t="str" cm="1">
        <f t="array" ref="E367">IFERROR(INDEX(Ref_경험치테이블_List,MATCH(F367,Ref_경험치테이블_직업경험치,1)+1,1),1) &amp; " (" &amp;
IFERROR(ROUND((F367-INDEX(Ref_경험치테이블_List,MATCH(F367,Ref_경험치테이블_직업경험치,1),2))/(INDEX(Ref_경험치테이블_List,MATCH(F367,Ref_경험치테이블_직업경험치,1)+1,2)-INDEX(Ref_경험치테이블_List,MATCH(F367,Ref_경험치테이블_직업경험치,1),2)),2)*100,0)
&amp;"%)"</f>
        <v>121 (32%)</v>
      </c>
      <c r="F367" s="181">
        <f t="shared" si="480"/>
        <v>567091445</v>
      </c>
      <c r="G367" s="76">
        <v>5000000</v>
      </c>
      <c r="H367" s="165">
        <v>0</v>
      </c>
      <c r="I367" s="213" t="str" cm="1">
        <f t="array" ref="I367">IFERROR(INDEX(Ref_경험치테이블_List,MATCH(J367,Ref_경험치테이블_일반경험치,1)+1,1),1)&amp;" ("&amp;
IFERROR(ROUND((J367-INDEX(Ref_경험치테이블_List,MATCH(J367,Ref_경험치테이블_일반경험치,1),3))/(INDEX(Ref_경험치테이블_List,MATCH(J367,Ref_경험치테이블_일반경험치,1)+1,3)-INDEX(Ref_경험치테이블_List,MATCH(J367,Ref_경험치테이블_일반경험치,1),3)),2)*100,0)
&amp;"%)"</f>
        <v>75 (8%)</v>
      </c>
      <c r="J367" s="214">
        <f t="shared" si="494"/>
        <v>25640000</v>
      </c>
      <c r="K367" s="76">
        <f t="shared" si="497"/>
        <v>295000</v>
      </c>
      <c r="M367" s="77" t="s">
        <v>2466</v>
      </c>
      <c r="N367" s="77">
        <v>65</v>
      </c>
      <c r="O367" s="150" t="str">
        <f t="shared" si="487"/>
        <v>특정 필드에서 MVP 처치 횟수</v>
      </c>
      <c r="P367" s="138" t="str">
        <f t="shared" si="488"/>
        <v>stage id / count</v>
      </c>
      <c r="Q367" s="151">
        <f>IF(N367=2,INDEX(Ref_스테이지테이블_List,MATCH(B367,Ref_스테이지테이블_Row,0),9),IF(N367=42,INDEX(Ref_몬스터테이블_List,MATCH(INDEX(Ref_스테이지테이블_List,MATCH(B367,Ref_스테이지테이블_Row,0),30),Ref_몬스터테이블_Row,0),4),IF(N367=14,INDEX(Ref_스테이지테이블_List,MATCH(B367,Ref_스테이지테이블_Row,0),38),IF(N367=65,B367,"문제있"))))</f>
        <v>64</v>
      </c>
      <c r="R367" s="157">
        <f t="shared" si="459"/>
        <v>0</v>
      </c>
      <c r="S367" s="149">
        <v>8</v>
      </c>
      <c r="T367" s="157" t="str">
        <f t="shared" si="489"/>
        <v>모험</v>
      </c>
      <c r="U367" s="161" t="str">
        <f t="shared" si="490"/>
        <v>모험 / 스테이지 id</v>
      </c>
      <c r="V367" s="157">
        <f>IF(OR(N367=2,N367=42,N367=65,N367=14),B367,0)</f>
        <v>64</v>
      </c>
      <c r="W367" s="75" t="s">
        <v>4</v>
      </c>
      <c r="X367" s="157" t="s">
        <v>672</v>
      </c>
      <c r="Y367" s="157">
        <v>0</v>
      </c>
      <c r="Z367" s="157">
        <v>0</v>
      </c>
      <c r="AA367" s="157">
        <f t="shared" si="491"/>
        <v>0</v>
      </c>
      <c r="AB367" s="75" t="s">
        <v>672</v>
      </c>
      <c r="AC367" s="75">
        <v>0</v>
      </c>
      <c r="AD367" s="75">
        <v>0</v>
      </c>
      <c r="AE367" s="75">
        <f t="shared" si="492"/>
        <v>0</v>
      </c>
    </row>
    <row r="368" spans="1:31" x14ac:dyDescent="0.3">
      <c r="A368" s="283">
        <f t="shared" si="496"/>
        <v>295</v>
      </c>
      <c r="B368" s="83">
        <f>COUNTIF($N$1:N367,2)+1</f>
        <v>64</v>
      </c>
      <c r="E368" s="213" t="str" cm="1">
        <f t="array" ref="E368">IFERROR(INDEX(Ref_경험치테이블_List,MATCH(F368,Ref_경험치테이블_직업경험치,1)+1,1),1) &amp; " (" &amp;
IFERROR(ROUND((F368-INDEX(Ref_경험치테이블_List,MATCH(F368,Ref_경험치테이블_직업경험치,1),2))/(INDEX(Ref_경험치테이블_List,MATCH(F368,Ref_경험치테이블_직업경험치,1)+1,2)-INDEX(Ref_경험치테이블_List,MATCH(F368,Ref_경험치테이블_직업경험치,1),2)),2)*100,0)
&amp;"%)"</f>
        <v>121 (85%)</v>
      </c>
      <c r="F368" s="181">
        <f t="shared" si="480"/>
        <v>574891445</v>
      </c>
      <c r="G368" s="76">
        <v>5000000</v>
      </c>
      <c r="H368" s="165">
        <v>2800000</v>
      </c>
      <c r="I368" s="213" t="str" cm="1">
        <f t="array" ref="I368">IFERROR(INDEX(Ref_경험치테이블_List,MATCH(J368,Ref_경험치테이블_일반경험치,1)+1,1),1)&amp;" ("&amp;
IFERROR(ROUND((J368-INDEX(Ref_경험치테이블_List,MATCH(J368,Ref_경험치테이블_일반경험치,1),3))/(INDEX(Ref_경험치테이블_List,MATCH(J368,Ref_경험치테이블_일반경험치,1)+1,3)-INDEX(Ref_경험치테이블_List,MATCH(J368,Ref_경험치테이블_일반경험치,1),3)),2)*100,0)
&amp;"%)"</f>
        <v>75 (16%)</v>
      </c>
      <c r="J368" s="214">
        <f t="shared" si="494"/>
        <v>25937000</v>
      </c>
      <c r="K368" s="76">
        <f t="shared" si="497"/>
        <v>297000</v>
      </c>
      <c r="M368" s="77" t="s">
        <v>11492</v>
      </c>
      <c r="N368" s="77">
        <v>2</v>
      </c>
      <c r="O368" s="150" t="str">
        <f t="shared" si="487"/>
        <v>특정 몬스터 처치 수</v>
      </c>
      <c r="P368" s="138" t="str">
        <f t="shared" si="488"/>
        <v>monster_id / count</v>
      </c>
      <c r="Q368" s="151">
        <f>IF(N368=2,INDEX(Ref_스테이지테이블_List,MATCH(B368,Ref_스테이지테이블_Row,0),9),IF(N368=42,INDEX(Ref_몬스터테이블_List,MATCH(INDEX(Ref_스테이지테이블_List,MATCH(B368,Ref_스테이지테이블_Row,0),30),Ref_몬스터테이블_Row,0),4),IF(N368=14,INDEX(Ref_스테이지테이블_List,MATCH(B368,Ref_스테이지테이블_Row,0),38),IF(N368=65,B368,"문제있"))))</f>
        <v>54101</v>
      </c>
      <c r="R368" s="157">
        <f t="shared" si="459"/>
        <v>0</v>
      </c>
      <c r="S368" s="149">
        <f>IF(N368=42,INDEX(Ref!$GK$1:$GN$73,MATCH(B368,Ref!$GK$1:$GK$73,0),MATCH(R368,Ref!$GK$1:$GN$1,0)),IF(N368=65,QUOTIENT(B368,12)+1,IF(N368=2,1,0)))</f>
        <v>1</v>
      </c>
      <c r="T368" s="157" t="str">
        <f t="shared" si="489"/>
        <v>모험</v>
      </c>
      <c r="U368" s="161" t="str">
        <f t="shared" si="490"/>
        <v>모험 / 스테이지 id</v>
      </c>
      <c r="V368" s="157">
        <f>IF(OR(N368=2,N368=42,N368=65,N368=14),B368,0)</f>
        <v>64</v>
      </c>
      <c r="W368" s="75" t="s">
        <v>4</v>
      </c>
      <c r="X368" s="157" t="s">
        <v>672</v>
      </c>
      <c r="Y368" s="157">
        <v>0</v>
      </c>
      <c r="Z368" s="157">
        <v>0</v>
      </c>
      <c r="AA368" s="157">
        <f t="shared" si="491"/>
        <v>0</v>
      </c>
      <c r="AB368" s="75" t="s">
        <v>672</v>
      </c>
      <c r="AC368" s="75">
        <v>0</v>
      </c>
      <c r="AD368" s="75">
        <v>0</v>
      </c>
      <c r="AE368" s="75">
        <f t="shared" si="492"/>
        <v>0</v>
      </c>
    </row>
    <row r="369" spans="1:31" x14ac:dyDescent="0.3">
      <c r="A369" s="283">
        <f t="shared" si="496"/>
        <v>296</v>
      </c>
      <c r="B369" s="83">
        <f>COUNTIF($N$1:N368,2)+1</f>
        <v>65</v>
      </c>
      <c r="E369" s="213" t="str" cm="1">
        <f t="array" ref="E369">IFERROR(INDEX(Ref_경험치테이블_List,MATCH(F369,Ref_경험치테이블_직업경험치,1)+1,1),1) &amp; " (" &amp;
IFERROR(ROUND((F369-INDEX(Ref_경험치테이블_List,MATCH(F369,Ref_경험치테이블_직업경험치,1),2))/(INDEX(Ref_경험치테이블_List,MATCH(F369,Ref_경험치테이블_직업경험치,1)+1,2)-INDEX(Ref_경험치테이블_List,MATCH(F369,Ref_경험치테이블_직업경험치,1),2)),2)*100,0)
&amp;"%)"</f>
        <v>122 (19%)</v>
      </c>
      <c r="F369" s="181">
        <f t="shared" si="480"/>
        <v>579891445</v>
      </c>
      <c r="G369" s="76">
        <v>5000000</v>
      </c>
      <c r="H369" s="165">
        <v>0</v>
      </c>
      <c r="I369" s="213" t="str" cm="1">
        <f t="array" ref="I369">IFERROR(INDEX(Ref_경험치테이블_List,MATCH(J369,Ref_경험치테이블_일반경험치,1)+1,1),1)&amp;" ("&amp;
IFERROR(ROUND((J369-INDEX(Ref_경험치테이블_List,MATCH(J369,Ref_경험치테이블_일반경험치,1),3))/(INDEX(Ref_경험치테이블_List,MATCH(J369,Ref_경험치테이블_일반경험치,1)+1,3)-INDEX(Ref_경험치테이블_List,MATCH(J369,Ref_경험치테이블_일반경험치,1),3)),2)*100,0)
&amp;"%)"</f>
        <v>75 (24%)</v>
      </c>
      <c r="J369" s="214">
        <f t="shared" si="494"/>
        <v>26236000</v>
      </c>
      <c r="K369" s="76">
        <f t="shared" si="497"/>
        <v>299000</v>
      </c>
      <c r="M369" s="77" t="s">
        <v>11597</v>
      </c>
      <c r="N369" s="77">
        <v>42</v>
      </c>
      <c r="O369" s="150" t="str">
        <f t="shared" si="487"/>
        <v>특정 몬스터 그룹 처치 수</v>
      </c>
      <c r="P369" s="138" t="str">
        <f t="shared" si="488"/>
        <v>monster_group / count</v>
      </c>
      <c r="Q369" s="151">
        <f>IF(N369=2,INDEX(Ref_스테이지테이블_List,MATCH(B369,Ref_스테이지테이블_Row,0),9),IF(N369=42,INDEX(Ref_몬스터테이블_List,MATCH(INDEX(Ref_스테이지테이블_List,MATCH(B369,Ref_스테이지테이블_Row,0),30),Ref_몬스터테이블_Row,0),4),IF(N369=14,INDEX(Ref_스테이지테이블_List,MATCH(B369,Ref_스테이지테이블_Row,0),38),IF(N369=65,B369,"문제있"))))</f>
        <v>102</v>
      </c>
      <c r="R369" s="157" t="str">
        <f t="shared" si="459"/>
        <v>중형</v>
      </c>
      <c r="S369" s="182">
        <f>INDEX(Ref!$GK$1:$GN$73,MATCH(B369,Ref!$GK$1:$GK$73,0),MATCH(R369,Ref!$GK$1:$GN$1,0))</f>
        <v>3600</v>
      </c>
      <c r="T369" s="157" t="str">
        <f t="shared" si="489"/>
        <v>모험</v>
      </c>
      <c r="U369" s="161" t="str">
        <f t="shared" si="490"/>
        <v>모험 / 스테이지 id</v>
      </c>
      <c r="V369" s="157">
        <f>IF(OR(N369=2,N369=42,N369=65,N369=14),B369,0)</f>
        <v>65</v>
      </c>
      <c r="W369" s="75" t="s">
        <v>4</v>
      </c>
      <c r="X369" s="157" t="s">
        <v>672</v>
      </c>
      <c r="Y369" s="157">
        <v>0</v>
      </c>
      <c r="Z369" s="157">
        <v>0</v>
      </c>
      <c r="AA369" s="157">
        <f t="shared" si="491"/>
        <v>0</v>
      </c>
      <c r="AB369" s="75" t="s">
        <v>672</v>
      </c>
      <c r="AC369" s="75">
        <v>0</v>
      </c>
      <c r="AD369" s="75">
        <v>0</v>
      </c>
      <c r="AE369" s="75">
        <f t="shared" si="492"/>
        <v>0</v>
      </c>
    </row>
    <row r="370" spans="1:31" x14ac:dyDescent="0.3">
      <c r="A370" s="283">
        <f t="shared" si="496"/>
        <v>297</v>
      </c>
      <c r="B370" s="83">
        <f>COUNTIF($N$1:N369,2)+1</f>
        <v>65</v>
      </c>
      <c r="E370" s="213" t="str" cm="1">
        <f t="array" ref="E370">IFERROR(INDEX(Ref_경험치테이블_List,MATCH(F370,Ref_경험치테이블_직업경험치,1)+1,1),1) &amp; " (" &amp;
IFERROR(ROUND((F370-INDEX(Ref_경험치테이블_List,MATCH(F370,Ref_경험치테이블_직업경험치,1),2))/(INDEX(Ref_경험치테이블_List,MATCH(F370,Ref_경험치테이블_직업경험치,1)+1,2)-INDEX(Ref_경험치테이블_List,MATCH(F370,Ref_경험치테이블_직업경험치,1),2)),2)*100,0)
&amp;"%)"</f>
        <v>122 (53%)</v>
      </c>
      <c r="F370" s="181">
        <f t="shared" si="480"/>
        <v>584891445</v>
      </c>
      <c r="G370" s="76">
        <v>5000000</v>
      </c>
      <c r="H370" s="165">
        <v>0</v>
      </c>
      <c r="I370" s="213" t="str" cm="1">
        <f t="array" ref="I370">IFERROR(INDEX(Ref_경험치테이블_List,MATCH(J370,Ref_경험치테이블_일반경험치,1)+1,1),1)&amp;" ("&amp;
IFERROR(ROUND((J370-INDEX(Ref_경험치테이블_List,MATCH(J370,Ref_경험치테이블_일반경험치,1),3))/(INDEX(Ref_경험치테이블_List,MATCH(J370,Ref_경험치테이블_일반경험치,1)+1,3)-INDEX(Ref_경험치테이블_List,MATCH(J370,Ref_경험치테이블_일반경험치,1),3)),2)*100,0)
&amp;"%)"</f>
        <v>75 (32%)</v>
      </c>
      <c r="J370" s="214">
        <f t="shared" si="494"/>
        <v>26537000</v>
      </c>
      <c r="K370" s="76">
        <f t="shared" si="497"/>
        <v>301000</v>
      </c>
      <c r="M370" s="77" t="s">
        <v>11493</v>
      </c>
      <c r="N370" s="77">
        <v>26</v>
      </c>
      <c r="O370" s="150" t="str">
        <f t="shared" si="487"/>
        <v>특정 아이템 제작 횟수</v>
      </c>
      <c r="P370" s="138" t="str">
        <f t="shared" si="488"/>
        <v>item_id / count</v>
      </c>
      <c r="Q370" s="77">
        <v>85159</v>
      </c>
      <c r="R370" s="157">
        <f t="shared" si="459"/>
        <v>0</v>
      </c>
      <c r="S370" s="149">
        <v>1</v>
      </c>
      <c r="T370" s="157" t="s">
        <v>10515</v>
      </c>
      <c r="U370" s="161" t="str">
        <f t="shared" ref="U370" si="498">INDEX(퀘스트_shortcut_type_List,MATCH(T370,퀘스트_shortcut_type_name,0),2)&amp;" / "&amp;INDEX(퀘스트_shortcut_type_List,MATCH(T370,퀘스트_shortcut_type_name,0),3)</f>
        <v>제작(아이템) / 아이템 아이디</v>
      </c>
      <c r="V370" s="157">
        <v>85159</v>
      </c>
      <c r="W370" s="75" t="s">
        <v>4</v>
      </c>
      <c r="X370" s="157" t="s">
        <v>2620</v>
      </c>
      <c r="Y370" s="157">
        <v>94073</v>
      </c>
      <c r="Z370" s="157">
        <v>1</v>
      </c>
      <c r="AA370" s="157" t="str">
        <f t="shared" si="491"/>
        <v>발키리힘의 파편</v>
      </c>
      <c r="AB370" s="75" t="s">
        <v>672</v>
      </c>
      <c r="AC370" s="75">
        <v>0</v>
      </c>
      <c r="AD370" s="75">
        <v>0</v>
      </c>
      <c r="AE370" s="75">
        <f t="shared" si="492"/>
        <v>0</v>
      </c>
    </row>
    <row r="371" spans="1:31" x14ac:dyDescent="0.3">
      <c r="A371" s="283">
        <f t="shared" si="496"/>
        <v>298</v>
      </c>
      <c r="B371" s="83">
        <f>COUNTIF($N$1:N370,2)+1</f>
        <v>65</v>
      </c>
      <c r="E371" s="213" t="str" cm="1">
        <f t="array" ref="E371">IFERROR(INDEX(Ref_경험치테이블_List,MATCH(F371,Ref_경험치테이블_직업경험치,1)+1,1),1) &amp; " (" &amp;
IFERROR(ROUND((F371-INDEX(Ref_경험치테이블_List,MATCH(F371,Ref_경험치테이블_직업경험치,1),2))/(INDEX(Ref_경험치테이블_List,MATCH(F371,Ref_경험치테이블_직업경험치,1)+1,2)-INDEX(Ref_경험치테이블_List,MATCH(F371,Ref_경험치테이블_직업경험치,1),2)),2)*100,0)
&amp;"%)"</f>
        <v>122 (87%)</v>
      </c>
      <c r="F371" s="181">
        <f t="shared" si="480"/>
        <v>589891445</v>
      </c>
      <c r="G371" s="76">
        <v>5000000</v>
      </c>
      <c r="H371" s="165">
        <v>0</v>
      </c>
      <c r="I371" s="213" t="str" cm="1">
        <f t="array" ref="I371">IFERROR(INDEX(Ref_경험치테이블_List,MATCH(J371,Ref_경험치테이블_일반경험치,1)+1,1),1)&amp;" ("&amp;
IFERROR(ROUND((J371-INDEX(Ref_경험치테이블_List,MATCH(J371,Ref_경험치테이블_일반경험치,1),3))/(INDEX(Ref_경험치테이블_List,MATCH(J371,Ref_경험치테이블_일반경험치,1)+1,3)-INDEX(Ref_경험치테이블_List,MATCH(J371,Ref_경험치테이블_일반경험치,1),3)),2)*100,0)
&amp;"%)"</f>
        <v>75 (40%)</v>
      </c>
      <c r="J371" s="214">
        <f t="shared" si="494"/>
        <v>26840000</v>
      </c>
      <c r="K371" s="76">
        <f t="shared" si="497"/>
        <v>303000</v>
      </c>
      <c r="M371" s="77" t="s">
        <v>2466</v>
      </c>
      <c r="N371" s="77">
        <v>65</v>
      </c>
      <c r="O371" s="150" t="str">
        <f t="shared" si="487"/>
        <v>특정 필드에서 MVP 처치 횟수</v>
      </c>
      <c r="P371" s="138" t="str">
        <f t="shared" si="488"/>
        <v>stage id / count</v>
      </c>
      <c r="Q371" s="151">
        <f>IF(N371=2,INDEX(Ref_스테이지테이블_List,MATCH(B371,Ref_스테이지테이블_Row,0),9),IF(N371=42,INDEX(Ref_몬스터테이블_List,MATCH(INDEX(Ref_스테이지테이블_List,MATCH(B371,Ref_스테이지테이블_Row,0),30),Ref_몬스터테이블_Row,0),4),IF(N371=14,INDEX(Ref_스테이지테이블_List,MATCH(B371,Ref_스테이지테이블_Row,0),38),IF(N371=65,B371,"문제있"))))</f>
        <v>65</v>
      </c>
      <c r="R371" s="157">
        <f t="shared" si="459"/>
        <v>0</v>
      </c>
      <c r="S371" s="149">
        <v>8</v>
      </c>
      <c r="T371" s="157" t="str">
        <f t="shared" si="489"/>
        <v>모험</v>
      </c>
      <c r="U371" s="161" t="str">
        <f t="shared" si="490"/>
        <v>모험 / 스테이지 id</v>
      </c>
      <c r="V371" s="157">
        <f>IF(OR(N371=2,N371=42,N371=65,N371=14),B371,0)</f>
        <v>65</v>
      </c>
      <c r="W371" s="75" t="s">
        <v>4</v>
      </c>
      <c r="X371" s="157" t="s">
        <v>672</v>
      </c>
      <c r="Y371" s="157">
        <v>0</v>
      </c>
      <c r="Z371" s="157">
        <v>0</v>
      </c>
      <c r="AA371" s="157">
        <f t="shared" si="491"/>
        <v>0</v>
      </c>
      <c r="AB371" s="75" t="s">
        <v>672</v>
      </c>
      <c r="AC371" s="75">
        <v>0</v>
      </c>
      <c r="AD371" s="75">
        <v>0</v>
      </c>
      <c r="AE371" s="75">
        <f t="shared" si="492"/>
        <v>0</v>
      </c>
    </row>
    <row r="372" spans="1:31" x14ac:dyDescent="0.3">
      <c r="A372" s="283">
        <f t="shared" si="496"/>
        <v>299</v>
      </c>
      <c r="B372" s="83">
        <f>COUNTIF($N$1:N371,2)+1</f>
        <v>65</v>
      </c>
      <c r="E372" s="213" t="str" cm="1">
        <f t="array" ref="E372">IFERROR(INDEX(Ref_경험치테이블_List,MATCH(F372,Ref_경험치테이블_직업경험치,1)+1,1),1) &amp; " (" &amp;
IFERROR(ROUND((F372-INDEX(Ref_경험치테이블_List,MATCH(F372,Ref_경험치테이블_직업경험치,1),2))/(INDEX(Ref_경험치테이블_List,MATCH(F372,Ref_경험치테이블_직업경험치,1)+1,2)-INDEX(Ref_경험치테이블_List,MATCH(F372,Ref_경험치테이블_직업경험치,1),2)),2)*100,0)
&amp;"%)"</f>
        <v>123 (40%)</v>
      </c>
      <c r="F372" s="181">
        <f t="shared" si="480"/>
        <v>597791445</v>
      </c>
      <c r="G372" s="76">
        <v>5000000</v>
      </c>
      <c r="H372" s="165">
        <v>2900000</v>
      </c>
      <c r="I372" s="213" t="str" cm="1">
        <f t="array" ref="I372">IFERROR(INDEX(Ref_경험치테이블_List,MATCH(J372,Ref_경험치테이블_일반경험치,1)+1,1),1)&amp;" ("&amp;
IFERROR(ROUND((J372-INDEX(Ref_경험치테이블_List,MATCH(J372,Ref_경험치테이블_일반경험치,1),3))/(INDEX(Ref_경험치테이블_List,MATCH(J372,Ref_경험치테이블_일반경험치,1)+1,3)-INDEX(Ref_경험치테이블_List,MATCH(J372,Ref_경험치테이블_일반경험치,1),3)),2)*100,0)
&amp;"%)"</f>
        <v>75 (48%)</v>
      </c>
      <c r="J372" s="214">
        <f t="shared" si="494"/>
        <v>27145000</v>
      </c>
      <c r="K372" s="76">
        <f t="shared" si="497"/>
        <v>305000</v>
      </c>
      <c r="M372" s="77" t="s">
        <v>11599</v>
      </c>
      <c r="N372" s="77">
        <v>2</v>
      </c>
      <c r="O372" s="150" t="str">
        <f t="shared" si="487"/>
        <v>특정 몬스터 처치 수</v>
      </c>
      <c r="P372" s="138" t="str">
        <f t="shared" si="488"/>
        <v>monster_id / count</v>
      </c>
      <c r="Q372" s="151">
        <f>IF(N372=2,INDEX(Ref_스테이지테이블_List,MATCH(B372,Ref_스테이지테이블_Row,0),9),IF(N372=42,INDEX(Ref_몬스터테이블_List,MATCH(INDEX(Ref_스테이지테이블_List,MATCH(B372,Ref_스테이지테이블_Row,0),30),Ref_몬스터테이블_Row,0),4),IF(N372=14,INDEX(Ref_스테이지테이블_List,MATCH(B372,Ref_스테이지테이블_Row,0),38),IF(N372=65,B372,"문제있"))))</f>
        <v>54102</v>
      </c>
      <c r="R372" s="157">
        <f t="shared" si="459"/>
        <v>0</v>
      </c>
      <c r="S372" s="149">
        <f>IF(N372=42,INDEX(Ref!$GK$1:$GN$73,MATCH(B372,Ref!$GK$1:$GK$73,0),MATCH(R372,Ref!$GK$1:$GN$1,0)),IF(N372=65,QUOTIENT(B372,12)+1,IF(N372=2,1,0)))</f>
        <v>1</v>
      </c>
      <c r="T372" s="157" t="str">
        <f t="shared" si="489"/>
        <v>모험</v>
      </c>
      <c r="U372" s="161" t="str">
        <f t="shared" si="490"/>
        <v>모험 / 스테이지 id</v>
      </c>
      <c r="V372" s="157">
        <f>IF(OR(N372=2,N372=42,N372=65,N372=14),B372,0)</f>
        <v>65</v>
      </c>
      <c r="W372" s="75" t="s">
        <v>4</v>
      </c>
      <c r="X372" s="157" t="s">
        <v>672</v>
      </c>
      <c r="Y372" s="157">
        <v>0</v>
      </c>
      <c r="Z372" s="157">
        <v>0</v>
      </c>
      <c r="AA372" s="157">
        <f t="shared" si="491"/>
        <v>0</v>
      </c>
      <c r="AB372" s="75" t="s">
        <v>672</v>
      </c>
      <c r="AC372" s="75">
        <v>0</v>
      </c>
      <c r="AD372" s="75">
        <v>0</v>
      </c>
      <c r="AE372" s="75">
        <f t="shared" si="492"/>
        <v>0</v>
      </c>
    </row>
    <row r="373" spans="1:31" x14ac:dyDescent="0.3">
      <c r="A373" s="283">
        <f t="shared" si="496"/>
        <v>300</v>
      </c>
      <c r="B373" s="83">
        <f>COUNTIF($N$1:N372,2)+1</f>
        <v>66</v>
      </c>
      <c r="E373" s="213" t="str" cm="1">
        <f t="array" ref="E373">IFERROR(INDEX(Ref_경험치테이블_List,MATCH(F373,Ref_경험치테이블_직업경험치,1)+1,1),1) &amp; " (" &amp;
IFERROR(ROUND((F373-INDEX(Ref_경험치테이블_List,MATCH(F373,Ref_경험치테이블_직업경험치,1),2))/(INDEX(Ref_경험치테이블_List,MATCH(F373,Ref_경험치테이블_직업경험치,1)+1,2)-INDEX(Ref_경험치테이블_List,MATCH(F373,Ref_경험치테이블_직업경험치,1),2)),2)*100,0)
&amp;"%)"</f>
        <v>123 (74%)</v>
      </c>
      <c r="F373" s="181">
        <f t="shared" si="480"/>
        <v>602791445</v>
      </c>
      <c r="G373" s="76">
        <v>5000000</v>
      </c>
      <c r="H373" s="165">
        <v>0</v>
      </c>
      <c r="I373" s="213" t="str" cm="1">
        <f t="array" ref="I373">IFERROR(INDEX(Ref_경험치테이블_List,MATCH(J373,Ref_경험치테이블_일반경험치,1)+1,1),1)&amp;" ("&amp;
IFERROR(ROUND((J373-INDEX(Ref_경험치테이블_List,MATCH(J373,Ref_경험치테이블_일반경험치,1),3))/(INDEX(Ref_경험치테이블_List,MATCH(J373,Ref_경험치테이블_일반경험치,1)+1,3)-INDEX(Ref_경험치테이블_List,MATCH(J373,Ref_경험치테이블_일반경험치,1),3)),2)*100,0)
&amp;"%)"</f>
        <v>75 (56%)</v>
      </c>
      <c r="J373" s="214">
        <f t="shared" si="494"/>
        <v>27452000</v>
      </c>
      <c r="K373" s="76">
        <f t="shared" si="497"/>
        <v>307000</v>
      </c>
      <c r="M373" s="77" t="s">
        <v>11494</v>
      </c>
      <c r="N373" s="77">
        <v>42</v>
      </c>
      <c r="O373" s="150" t="str">
        <f t="shared" si="487"/>
        <v>특정 몬스터 그룹 처치 수</v>
      </c>
      <c r="P373" s="138" t="str">
        <f t="shared" si="488"/>
        <v>monster_group / count</v>
      </c>
      <c r="Q373" s="151">
        <f>IF(N373=2,INDEX(Ref_스테이지테이블_List,MATCH(B373,Ref_스테이지테이블_Row,0),9),IF(N373=42,INDEX(Ref_몬스터테이블_List,MATCH(INDEX(Ref_스테이지테이블_List,MATCH(B373,Ref_스테이지테이블_Row,0),30),Ref_몬스터테이블_Row,0),4),IF(N373=14,INDEX(Ref_스테이지테이블_List,MATCH(B373,Ref_스테이지테이블_Row,0),38),IF(N373=65,B373,"문제있"))))</f>
        <v>103</v>
      </c>
      <c r="R373" s="157" t="str">
        <f t="shared" si="459"/>
        <v>중형</v>
      </c>
      <c r="S373" s="182">
        <f>INDEX(Ref!$GK$1:$GN$73,MATCH(B373,Ref!$GK$1:$GK$73,0),MATCH(R373,Ref!$GK$1:$GN$1,0))</f>
        <v>3600</v>
      </c>
      <c r="T373" s="157" t="str">
        <f t="shared" si="489"/>
        <v>모험</v>
      </c>
      <c r="U373" s="161" t="str">
        <f t="shared" si="490"/>
        <v>모험 / 스테이지 id</v>
      </c>
      <c r="V373" s="157">
        <f>IF(OR(N373=2,N373=42,N373=65,N373=14),B373,0)</f>
        <v>66</v>
      </c>
      <c r="W373" s="75" t="s">
        <v>4</v>
      </c>
      <c r="X373" s="157" t="s">
        <v>2620</v>
      </c>
      <c r="Y373" s="157">
        <v>84017</v>
      </c>
      <c r="Z373" s="157">
        <v>1</v>
      </c>
      <c r="AA373" s="157" t="str">
        <f t="shared" si="491"/>
        <v>집중 포션</v>
      </c>
      <c r="AB373" s="75" t="s">
        <v>2620</v>
      </c>
      <c r="AC373" s="75">
        <v>94059</v>
      </c>
      <c r="AD373" s="75">
        <v>20</v>
      </c>
      <c r="AE373" s="75" t="str">
        <f t="shared" si="492"/>
        <v>카드 강화권 110레벨</v>
      </c>
    </row>
    <row r="374" spans="1:31" x14ac:dyDescent="0.3">
      <c r="A374" s="283">
        <f t="shared" si="496"/>
        <v>301</v>
      </c>
      <c r="B374" s="83">
        <f>COUNTIF($N$1:N373,2)+1</f>
        <v>66</v>
      </c>
      <c r="E374" s="213" t="str" cm="1">
        <f t="array" ref="E374">IFERROR(INDEX(Ref_경험치테이블_List,MATCH(F374,Ref_경험치테이블_직업경험치,1)+1,1),1) &amp; " (" &amp;
IFERROR(ROUND((F374-INDEX(Ref_경험치테이블_List,MATCH(F374,Ref_경험치테이블_직업경험치,1),2))/(INDEX(Ref_경험치테이블_List,MATCH(F374,Ref_경험치테이블_직업경험치,1)+1,2)-INDEX(Ref_경험치테이블_List,MATCH(F374,Ref_경험치테이블_직업경험치,1),2)),2)*100,0)
&amp;"%)"</f>
        <v>124 (7%)</v>
      </c>
      <c r="F374" s="181">
        <f t="shared" si="480"/>
        <v>607791445</v>
      </c>
      <c r="G374" s="76">
        <v>5000000</v>
      </c>
      <c r="H374" s="165">
        <v>0</v>
      </c>
      <c r="I374" s="213" t="str" cm="1">
        <f t="array" ref="I374">IFERROR(INDEX(Ref_경험치테이블_List,MATCH(J374,Ref_경험치테이블_일반경험치,1)+1,1),1)&amp;" ("&amp;
IFERROR(ROUND((J374-INDEX(Ref_경험치테이블_List,MATCH(J374,Ref_경험치테이블_일반경험치,1),3))/(INDEX(Ref_경험치테이블_List,MATCH(J374,Ref_경험치테이블_일반경험치,1)+1,3)-INDEX(Ref_경험치테이블_List,MATCH(J374,Ref_경험치테이블_일반경험치,1),3)),2)*100,0)
&amp;"%)"</f>
        <v>75 (64%)</v>
      </c>
      <c r="J374" s="214">
        <f t="shared" si="494"/>
        <v>27761000</v>
      </c>
      <c r="K374" s="76">
        <f t="shared" si="497"/>
        <v>309000</v>
      </c>
      <c r="M374" s="77" t="s">
        <v>2749</v>
      </c>
      <c r="N374" s="77">
        <v>70</v>
      </c>
      <c r="O374" s="150" t="str">
        <f t="shared" si="487"/>
        <v>카드 특정 강화도 도달</v>
      </c>
      <c r="P374" s="138" t="str">
        <f t="shared" si="488"/>
        <v>level / count(1)</v>
      </c>
      <c r="Q374" s="77">
        <v>110</v>
      </c>
      <c r="R374" s="157">
        <f t="shared" si="459"/>
        <v>0</v>
      </c>
      <c r="S374" s="149">
        <v>1</v>
      </c>
      <c r="T374" s="157" t="s">
        <v>2879</v>
      </c>
      <c r="U374" s="161" t="str">
        <f t="shared" si="490"/>
        <v>가방 / 0(장비), 1(카드), 2(재료), 3(소비), 4(상자)</v>
      </c>
      <c r="V374" s="157">
        <f>IF(OR(N374=2,N374=42,N374=65,N374=14),B374,0)</f>
        <v>0</v>
      </c>
      <c r="W374" s="75" t="s">
        <v>4</v>
      </c>
      <c r="X374" s="157" t="s">
        <v>672</v>
      </c>
      <c r="Y374" s="157">
        <v>0</v>
      </c>
      <c r="Z374" s="157">
        <v>0</v>
      </c>
      <c r="AA374" s="157">
        <f t="shared" si="491"/>
        <v>0</v>
      </c>
      <c r="AB374" s="75" t="s">
        <v>672</v>
      </c>
      <c r="AC374" s="75">
        <v>0</v>
      </c>
      <c r="AD374" s="75">
        <v>0</v>
      </c>
      <c r="AE374" s="75">
        <f t="shared" si="492"/>
        <v>0</v>
      </c>
    </row>
    <row r="375" spans="1:31" x14ac:dyDescent="0.3">
      <c r="A375" s="283">
        <f t="shared" si="496"/>
        <v>302</v>
      </c>
      <c r="B375" s="83">
        <f>COUNTIF($N$1:N374,2)+1</f>
        <v>66</v>
      </c>
      <c r="E375" s="213" t="str" cm="1">
        <f t="array" ref="E375">IFERROR(INDEX(Ref_경험치테이블_List,MATCH(F375,Ref_경험치테이블_직업경험치,1)+1,1),1) &amp; " (" &amp;
IFERROR(ROUND((F375-INDEX(Ref_경험치테이블_List,MATCH(F375,Ref_경험치테이블_직업경험치,1),2))/(INDEX(Ref_경험치테이블_List,MATCH(F375,Ref_경험치테이블_직업경험치,1)+1,2)-INDEX(Ref_경험치테이블_List,MATCH(F375,Ref_경험치테이블_직업경험치,1),2)),2)*100,0)
&amp;"%)"</f>
        <v>124 (41%)</v>
      </c>
      <c r="F375" s="181">
        <f t="shared" si="480"/>
        <v>612791445</v>
      </c>
      <c r="G375" s="76">
        <v>5000000</v>
      </c>
      <c r="H375" s="165">
        <v>0</v>
      </c>
      <c r="I375" s="213" t="str" cm="1">
        <f t="array" ref="I375">IFERROR(INDEX(Ref_경험치테이블_List,MATCH(J375,Ref_경험치테이블_일반경험치,1)+1,1),1)&amp;" ("&amp;
IFERROR(ROUND((J375-INDEX(Ref_경험치테이블_List,MATCH(J375,Ref_경험치테이블_일반경험치,1),3))/(INDEX(Ref_경험치테이블_List,MATCH(J375,Ref_경험치테이블_일반경험치,1)+1,3)-INDEX(Ref_경험치테이블_List,MATCH(J375,Ref_경험치테이블_일반경험치,1),3)),2)*100,0)
&amp;"%)"</f>
        <v>75 (72%)</v>
      </c>
      <c r="J375" s="214">
        <f t="shared" si="494"/>
        <v>28072000</v>
      </c>
      <c r="K375" s="76">
        <f t="shared" si="497"/>
        <v>311000</v>
      </c>
      <c r="M375" s="77" t="s">
        <v>2466</v>
      </c>
      <c r="N375" s="77">
        <v>65</v>
      </c>
      <c r="O375" s="150" t="str">
        <f t="shared" si="487"/>
        <v>특정 필드에서 MVP 처치 횟수</v>
      </c>
      <c r="P375" s="138" t="str">
        <f t="shared" si="488"/>
        <v>stage id / count</v>
      </c>
      <c r="Q375" s="151">
        <f>IF(N375=2,INDEX(Ref_스테이지테이블_List,MATCH(B375,Ref_스테이지테이블_Row,0),9),IF(N375=42,INDEX(Ref_몬스터테이블_List,MATCH(INDEX(Ref_스테이지테이블_List,MATCH(B375,Ref_스테이지테이블_Row,0),30),Ref_몬스터테이블_Row,0),4),IF(N375=14,INDEX(Ref_스테이지테이블_List,MATCH(B375,Ref_스테이지테이블_Row,0),38),IF(N375=65,B375,"문제있"))))</f>
        <v>66</v>
      </c>
      <c r="R375" s="157">
        <f t="shared" si="459"/>
        <v>0</v>
      </c>
      <c r="S375" s="149">
        <v>8</v>
      </c>
      <c r="T375" s="157" t="str">
        <f t="shared" si="489"/>
        <v>모험</v>
      </c>
      <c r="U375" s="161" t="str">
        <f t="shared" si="490"/>
        <v>모험 / 스테이지 id</v>
      </c>
      <c r="V375" s="157">
        <f>IF(OR(N375=2,N375=42,N375=65,N375=14),B375,0)</f>
        <v>66</v>
      </c>
      <c r="W375" s="75" t="s">
        <v>4</v>
      </c>
      <c r="X375" s="157" t="s">
        <v>672</v>
      </c>
      <c r="Y375" s="157">
        <v>0</v>
      </c>
      <c r="Z375" s="157">
        <v>0</v>
      </c>
      <c r="AA375" s="157">
        <f t="shared" si="491"/>
        <v>0</v>
      </c>
      <c r="AB375" s="75" t="s">
        <v>672</v>
      </c>
      <c r="AC375" s="75">
        <v>0</v>
      </c>
      <c r="AD375" s="75">
        <v>0</v>
      </c>
      <c r="AE375" s="75">
        <f t="shared" si="492"/>
        <v>0</v>
      </c>
    </row>
    <row r="376" spans="1:31" x14ac:dyDescent="0.3">
      <c r="A376" s="283">
        <f t="shared" si="496"/>
        <v>303</v>
      </c>
      <c r="B376" s="83">
        <f>COUNTIF($N$1:N375,2)+1</f>
        <v>66</v>
      </c>
      <c r="E376" s="213" t="str" cm="1">
        <f t="array" ref="E376">IFERROR(INDEX(Ref_경험치테이블_List,MATCH(F376,Ref_경험치테이블_직업경험치,1)+1,1),1) &amp; " (" &amp;
IFERROR(ROUND((F376-INDEX(Ref_경험치테이블_List,MATCH(F376,Ref_경험치테이블_직업경험치,1),2))/(INDEX(Ref_경험치테이블_List,MATCH(F376,Ref_경험치테이블_직업경험치,1)+1,2)-INDEX(Ref_경험치테이블_List,MATCH(F376,Ref_경험치테이블_직업경험치,1),2)),2)*100,0)
&amp;"%)"</f>
        <v>124 (74%)</v>
      </c>
      <c r="F376" s="181">
        <f t="shared" si="480"/>
        <v>617791445</v>
      </c>
      <c r="G376" s="76">
        <v>5000000</v>
      </c>
      <c r="H376" s="165">
        <v>0</v>
      </c>
      <c r="I376" s="213" t="str" cm="1">
        <f t="array" ref="I376">IFERROR(INDEX(Ref_경험치테이블_List,MATCH(J376,Ref_경험치테이블_일반경험치,1)+1,1),1)&amp;" ("&amp;
IFERROR(ROUND((J376-INDEX(Ref_경험치테이블_List,MATCH(J376,Ref_경험치테이블_일반경험치,1),3))/(INDEX(Ref_경험치테이블_List,MATCH(J376,Ref_경험치테이블_일반경험치,1)+1,3)-INDEX(Ref_경험치테이블_List,MATCH(J376,Ref_경험치테이블_일반경험치,1),3)),2)*100,0)
&amp;"%)"</f>
        <v>75 (80%)</v>
      </c>
      <c r="J376" s="214">
        <f t="shared" si="494"/>
        <v>28385000</v>
      </c>
      <c r="K376" s="76">
        <f t="shared" si="497"/>
        <v>313000</v>
      </c>
      <c r="M376" s="77" t="s">
        <v>11495</v>
      </c>
      <c r="N376" s="77">
        <v>76</v>
      </c>
      <c r="O376" s="150" t="str">
        <f t="shared" si="487"/>
        <v>특정 챕터 듀얼 보상 받기 횟수</v>
      </c>
      <c r="P376" s="138" t="str">
        <f t="shared" si="488"/>
        <v>chapter id / count</v>
      </c>
      <c r="Q376" s="77">
        <v>11</v>
      </c>
      <c r="R376" s="157">
        <f t="shared" si="459"/>
        <v>0</v>
      </c>
      <c r="S376" s="149">
        <v>1</v>
      </c>
      <c r="T376" s="157" t="s">
        <v>2849</v>
      </c>
      <c r="U376" s="161" t="str">
        <f t="shared" si="490"/>
        <v>듀얼 / 챕터 id</v>
      </c>
      <c r="V376" s="157">
        <v>11</v>
      </c>
      <c r="W376" s="75" t="s">
        <v>4</v>
      </c>
      <c r="X376" s="158" t="s">
        <v>2617</v>
      </c>
      <c r="Y376" s="158">
        <v>85002</v>
      </c>
      <c r="Z376" s="158">
        <v>1</v>
      </c>
      <c r="AA376" s="158" t="str">
        <f t="shared" si="491"/>
        <v>상급 장비 상자</v>
      </c>
      <c r="AB376" s="75" t="s">
        <v>672</v>
      </c>
      <c r="AC376" s="75">
        <v>0</v>
      </c>
      <c r="AD376" s="75">
        <v>0</v>
      </c>
      <c r="AE376" s="75">
        <f t="shared" si="492"/>
        <v>0</v>
      </c>
    </row>
    <row r="377" spans="1:31" x14ac:dyDescent="0.3">
      <c r="A377" s="283">
        <f t="shared" si="496"/>
        <v>304</v>
      </c>
      <c r="B377" s="83">
        <f>COUNTIF($N$1:N376,2)+1</f>
        <v>66</v>
      </c>
      <c r="E377" s="213" t="str" cm="1">
        <f t="array" ref="E377">IFERROR(INDEX(Ref_경험치테이블_List,MATCH(F377,Ref_경험치테이블_직업경험치,1)+1,1),1) &amp; " (" &amp;
IFERROR(ROUND((F377-INDEX(Ref_경험치테이블_List,MATCH(F377,Ref_경험치테이블_직업경험치,1),2))/(INDEX(Ref_경험치테이블_List,MATCH(F377,Ref_경험치테이블_직업경험치,1)+1,2)-INDEX(Ref_경험치테이블_List,MATCH(F377,Ref_경험치테이블_직업경험치,1),2)),2)*100,0)
&amp;"%)"</f>
        <v>125 (27%)</v>
      </c>
      <c r="F377" s="181">
        <f t="shared" si="480"/>
        <v>625791445</v>
      </c>
      <c r="G377" s="76">
        <v>5000000</v>
      </c>
      <c r="H377" s="165">
        <v>3000000</v>
      </c>
      <c r="I377" s="213" t="str" cm="1">
        <f t="array" ref="I377">IFERROR(INDEX(Ref_경험치테이블_List,MATCH(J377,Ref_경험치테이블_일반경험치,1)+1,1),1)&amp;" ("&amp;
IFERROR(ROUND((J377-INDEX(Ref_경험치테이블_List,MATCH(J377,Ref_경험치테이블_일반경험치,1),3))/(INDEX(Ref_경험치테이블_List,MATCH(J377,Ref_경험치테이블_일반경험치,1)+1,3)-INDEX(Ref_경험치테이블_List,MATCH(J377,Ref_경험치테이블_일반경험치,1),3)),2)*100,0)
&amp;"%)"</f>
        <v>75 (88%)</v>
      </c>
      <c r="J377" s="214">
        <f t="shared" si="494"/>
        <v>28700000</v>
      </c>
      <c r="K377" s="76">
        <f t="shared" si="497"/>
        <v>315000</v>
      </c>
      <c r="M377" s="77" t="s">
        <v>11496</v>
      </c>
      <c r="N377" s="77">
        <v>2</v>
      </c>
      <c r="O377" s="150" t="str">
        <f t="shared" si="487"/>
        <v>특정 몬스터 처치 수</v>
      </c>
      <c r="P377" s="138" t="str">
        <f t="shared" si="488"/>
        <v>monster_id / count</v>
      </c>
      <c r="Q377" s="151">
        <f>IF(N377=2,INDEX(Ref_스테이지테이블_List,MATCH(B377,Ref_스테이지테이블_Row,0),9),IF(N377=42,INDEX(Ref_몬스터테이블_List,MATCH(INDEX(Ref_스테이지테이블_List,MATCH(B377,Ref_스테이지테이블_Row,0),30),Ref_몬스터테이블_Row,0),4),IF(N377=14,INDEX(Ref_스테이지테이블_List,MATCH(B377,Ref_스테이지테이블_Row,0),38),IF(N377=65,B377,"문제있"))))</f>
        <v>54103</v>
      </c>
      <c r="R377" s="157">
        <f t="shared" si="459"/>
        <v>0</v>
      </c>
      <c r="S377" s="149">
        <f>IF(N377=42,INDEX(Ref!$GK$1:$GN$73,MATCH(B377,Ref!$GK$1:$GK$73,0),MATCH(R377,Ref!$GK$1:$GN$1,0)),IF(N377=65,QUOTIENT(B377,12)+1,IF(N377=2,1,0)))</f>
        <v>1</v>
      </c>
      <c r="T377" s="157" t="str">
        <f t="shared" si="489"/>
        <v>모험</v>
      </c>
      <c r="U377" s="161" t="str">
        <f t="shared" si="490"/>
        <v>모험 / 스테이지 id</v>
      </c>
      <c r="V377" s="157">
        <f>IF(OR(N377=2,N377=42,N377=65,N377=14),B377,0)</f>
        <v>66</v>
      </c>
      <c r="W377" s="75" t="s">
        <v>4</v>
      </c>
      <c r="X377" s="157" t="s">
        <v>672</v>
      </c>
      <c r="Y377" s="157">
        <v>0</v>
      </c>
      <c r="Z377" s="157">
        <v>0</v>
      </c>
      <c r="AA377" s="157">
        <f t="shared" si="491"/>
        <v>0</v>
      </c>
      <c r="AB377" s="75" t="s">
        <v>672</v>
      </c>
      <c r="AC377" s="75">
        <v>0</v>
      </c>
      <c r="AD377" s="75">
        <v>0</v>
      </c>
      <c r="AE377" s="75">
        <f t="shared" si="492"/>
        <v>0</v>
      </c>
    </row>
    <row r="378" spans="1:31" x14ac:dyDescent="0.3">
      <c r="A378" s="283">
        <f t="shared" si="496"/>
        <v>305</v>
      </c>
      <c r="B378" s="83">
        <f>COUNTIF($N$1:N377,2)+1</f>
        <v>67</v>
      </c>
      <c r="E378" s="213" t="str" cm="1">
        <f t="array" ref="E378">IFERROR(INDEX(Ref_경험치테이블_List,MATCH(F378,Ref_경험치테이블_직업경험치,1)+1,1),1) &amp; " (" &amp;
IFERROR(ROUND((F378-INDEX(Ref_경험치테이블_List,MATCH(F378,Ref_경험치테이블_직업경험치,1),2))/(INDEX(Ref_경험치테이블_List,MATCH(F378,Ref_경험치테이블_직업경험치,1)+1,2)-INDEX(Ref_경험치테이블_List,MATCH(F378,Ref_경험치테이블_직업경험치,1),2)),2)*100,0)
&amp;"%)"</f>
        <v>125 (61%)</v>
      </c>
      <c r="F378" s="181">
        <f t="shared" si="480"/>
        <v>630791445</v>
      </c>
      <c r="G378" s="76">
        <v>5000000</v>
      </c>
      <c r="H378" s="165">
        <v>0</v>
      </c>
      <c r="I378" s="213" t="str" cm="1">
        <f t="array" ref="I378">IFERROR(INDEX(Ref_경험치테이블_List,MATCH(J378,Ref_경험치테이블_일반경험치,1)+1,1),1)&amp;" ("&amp;
IFERROR(ROUND((J378-INDEX(Ref_경험치테이블_List,MATCH(J378,Ref_경험치테이블_일반경험치,1),3))/(INDEX(Ref_경험치테이블_List,MATCH(J378,Ref_경험치테이블_일반경험치,1)+1,3)-INDEX(Ref_경험치테이블_List,MATCH(J378,Ref_경험치테이블_일반경험치,1),3)),2)*100,0)
&amp;"%)"</f>
        <v>75 (97%)</v>
      </c>
      <c r="J378" s="214">
        <f t="shared" si="494"/>
        <v>29017000</v>
      </c>
      <c r="K378" s="76">
        <f t="shared" si="497"/>
        <v>317000</v>
      </c>
      <c r="M378" s="77" t="s">
        <v>11600</v>
      </c>
      <c r="N378" s="77">
        <v>42</v>
      </c>
      <c r="O378" s="150" t="str">
        <f t="shared" si="487"/>
        <v>특정 몬스터 그룹 처치 수</v>
      </c>
      <c r="P378" s="138" t="str">
        <f t="shared" si="488"/>
        <v>monster_group / count</v>
      </c>
      <c r="Q378" s="151">
        <f>IF(N378=2,INDEX(Ref_스테이지테이블_List,MATCH(B378,Ref_스테이지테이블_Row,0),9),IF(N378=42,INDEX(Ref_몬스터테이블_List,MATCH(INDEX(Ref_스테이지테이블_List,MATCH(B378,Ref_스테이지테이블_Row,0),30),Ref_몬스터테이블_Row,0),4),IF(N378=14,INDEX(Ref_스테이지테이블_List,MATCH(B378,Ref_스테이지테이블_Row,0),38),IF(N378=65,B378,"문제있"))))</f>
        <v>64</v>
      </c>
      <c r="R378" s="157" t="str">
        <f t="shared" si="459"/>
        <v>소형</v>
      </c>
      <c r="S378" s="182">
        <f>INDEX(Ref!$GK$1:$GN$73,MATCH(B378,Ref!$GK$1:$GK$73,0),MATCH(R378,Ref!$GK$1:$GN$1,0))</f>
        <v>4800</v>
      </c>
      <c r="T378" s="157" t="str">
        <f t="shared" si="489"/>
        <v>모험</v>
      </c>
      <c r="U378" s="161" t="str">
        <f t="shared" si="490"/>
        <v>모험 / 스테이지 id</v>
      </c>
      <c r="V378" s="157">
        <f>IF(OR(N378=2,N378=42,N378=65,N378=14),B378,0)</f>
        <v>67</v>
      </c>
      <c r="W378" s="75" t="s">
        <v>4</v>
      </c>
      <c r="X378" s="157" t="s">
        <v>672</v>
      </c>
      <c r="Y378" s="157">
        <v>0</v>
      </c>
      <c r="Z378" s="157">
        <v>0</v>
      </c>
      <c r="AA378" s="157">
        <f t="shared" si="491"/>
        <v>0</v>
      </c>
      <c r="AB378" s="75" t="s">
        <v>672</v>
      </c>
      <c r="AC378" s="75">
        <v>0</v>
      </c>
      <c r="AD378" s="75">
        <v>0</v>
      </c>
      <c r="AE378" s="75">
        <f t="shared" si="492"/>
        <v>0</v>
      </c>
    </row>
    <row r="379" spans="1:31" x14ac:dyDescent="0.3">
      <c r="A379" s="283">
        <f t="shared" si="496"/>
        <v>306</v>
      </c>
      <c r="B379" s="83">
        <f>COUNTIF($N$1:N378,2)+1</f>
        <v>67</v>
      </c>
      <c r="E379" s="213" t="str" cm="1">
        <f t="array" ref="E379">IFERROR(INDEX(Ref_경험치테이블_List,MATCH(F379,Ref_경험치테이블_직업경험치,1)+1,1),1) &amp; " (" &amp;
IFERROR(ROUND((F379-INDEX(Ref_경험치테이블_List,MATCH(F379,Ref_경험치테이블_직업경험치,1),2))/(INDEX(Ref_경험치테이블_List,MATCH(F379,Ref_경험치테이블_직업경험치,1)+1,2)-INDEX(Ref_경험치테이블_List,MATCH(F379,Ref_경험치테이블_직업경험치,1),2)),2)*100,0)
&amp;"%)"</f>
        <v>125 (94%)</v>
      </c>
      <c r="F379" s="181">
        <f t="shared" si="480"/>
        <v>635791445</v>
      </c>
      <c r="G379" s="76">
        <v>5000000</v>
      </c>
      <c r="H379" s="165">
        <v>0</v>
      </c>
      <c r="I379" s="213" t="str" cm="1">
        <f t="array" ref="I379">IFERROR(INDEX(Ref_경험치테이블_List,MATCH(J379,Ref_경험치테이블_일반경험치,1)+1,1),1)&amp;" ("&amp;
IFERROR(ROUND((J379-INDEX(Ref_경험치테이블_List,MATCH(J379,Ref_경험치테이블_일반경험치,1),3))/(INDEX(Ref_경험치테이블_List,MATCH(J379,Ref_경험치테이블_일반경험치,1)+1,3)-INDEX(Ref_경험치테이블_List,MATCH(J379,Ref_경험치테이블_일반경험치,1),3)),2)*100,0)
&amp;"%)"</f>
        <v>76 (5%)</v>
      </c>
      <c r="J379" s="214">
        <f t="shared" si="494"/>
        <v>29336000</v>
      </c>
      <c r="K379" s="76">
        <f t="shared" si="497"/>
        <v>319000</v>
      </c>
      <c r="M379" s="77" t="s">
        <v>11498</v>
      </c>
      <c r="N379" s="77">
        <v>66</v>
      </c>
      <c r="O379" s="150" t="str">
        <f t="shared" si="487"/>
        <v>특정 필드에서 rare_type 3번 MVP 처치 횟수</v>
      </c>
      <c r="P379" s="138" t="str">
        <f t="shared" si="488"/>
        <v>stage id / count</v>
      </c>
      <c r="Q379" s="77">
        <v>66</v>
      </c>
      <c r="R379" s="157">
        <f t="shared" si="459"/>
        <v>0</v>
      </c>
      <c r="S379" s="149">
        <v>1</v>
      </c>
      <c r="T379" s="157" t="s">
        <v>598</v>
      </c>
      <c r="U379" s="161" t="str">
        <f t="shared" si="490"/>
        <v>모험 / 스테이지 id</v>
      </c>
      <c r="V379" s="157">
        <v>66</v>
      </c>
      <c r="W379" s="75" t="s">
        <v>4</v>
      </c>
      <c r="X379" s="157" t="s">
        <v>672</v>
      </c>
      <c r="Y379" s="157">
        <v>0</v>
      </c>
      <c r="Z379" s="157">
        <v>0</v>
      </c>
      <c r="AA379" s="157">
        <f t="shared" si="491"/>
        <v>0</v>
      </c>
      <c r="AB379" s="75" t="s">
        <v>672</v>
      </c>
      <c r="AC379" s="75">
        <v>0</v>
      </c>
      <c r="AD379" s="75">
        <v>0</v>
      </c>
      <c r="AE379" s="75">
        <f t="shared" si="492"/>
        <v>0</v>
      </c>
    </row>
    <row r="380" spans="1:31" x14ac:dyDescent="0.3">
      <c r="A380" s="283">
        <f t="shared" si="496"/>
        <v>307</v>
      </c>
      <c r="B380" s="83">
        <f>COUNTIF($N$1:N379,2)+1</f>
        <v>67</v>
      </c>
      <c r="E380" s="213" t="str" cm="1">
        <f t="array" ref="E380">IFERROR(INDEX(Ref_경험치테이블_List,MATCH(F380,Ref_경험치테이블_직업경험치,1)+1,1),1) &amp; " (" &amp;
IFERROR(ROUND((F380-INDEX(Ref_경험치테이블_List,MATCH(F380,Ref_경험치테이블_직업경험치,1),2))/(INDEX(Ref_경험치테이블_List,MATCH(F380,Ref_경험치테이블_직업경험치,1)+1,2)-INDEX(Ref_경험치테이블_List,MATCH(F380,Ref_경험치테이블_직업경험치,1),2)),2)*100,0)
&amp;"%)"</f>
        <v>126 (27%)</v>
      </c>
      <c r="F380" s="181">
        <f t="shared" si="480"/>
        <v>640791445</v>
      </c>
      <c r="G380" s="76">
        <v>5000000</v>
      </c>
      <c r="H380" s="165">
        <v>0</v>
      </c>
      <c r="I380" s="213" t="str" cm="1">
        <f t="array" ref="I380">IFERROR(INDEX(Ref_경험치테이블_List,MATCH(J380,Ref_경험치테이블_일반경험치,1)+1,1),1)&amp;" ("&amp;
IFERROR(ROUND((J380-INDEX(Ref_경험치테이블_List,MATCH(J380,Ref_경험치테이블_일반경험치,1),3))/(INDEX(Ref_경험치테이블_List,MATCH(J380,Ref_경험치테이블_일반경험치,1)+1,3)-INDEX(Ref_경험치테이블_List,MATCH(J380,Ref_경험치테이블_일반경험치,1),3)),2)*100,0)
&amp;"%)"</f>
        <v>76 (13%)</v>
      </c>
      <c r="J380" s="214">
        <f t="shared" si="494"/>
        <v>29657000</v>
      </c>
      <c r="K380" s="76">
        <f t="shared" si="497"/>
        <v>321000</v>
      </c>
      <c r="M380" s="77" t="s">
        <v>2466</v>
      </c>
      <c r="N380" s="77">
        <v>65</v>
      </c>
      <c r="O380" s="150" t="str">
        <f t="shared" si="487"/>
        <v>특정 필드에서 MVP 처치 횟수</v>
      </c>
      <c r="P380" s="138" t="str">
        <f t="shared" si="488"/>
        <v>stage id / count</v>
      </c>
      <c r="Q380" s="151">
        <f>IF(N380=2,INDEX(Ref_스테이지테이블_List,MATCH(B380,Ref_스테이지테이블_Row,0),9),IF(N380=42,INDEX(Ref_몬스터테이블_List,MATCH(INDEX(Ref_스테이지테이블_List,MATCH(B380,Ref_스테이지테이블_Row,0),30),Ref_몬스터테이블_Row,0),4),IF(N380=14,INDEX(Ref_스테이지테이블_List,MATCH(B380,Ref_스테이지테이블_Row,0),38),IF(N380=65,B380,"문제있"))))</f>
        <v>67</v>
      </c>
      <c r="R380" s="157">
        <f t="shared" si="459"/>
        <v>0</v>
      </c>
      <c r="S380" s="149">
        <v>8</v>
      </c>
      <c r="T380" s="157" t="str">
        <f t="shared" si="489"/>
        <v>모험</v>
      </c>
      <c r="U380" s="161" t="str">
        <f t="shared" si="490"/>
        <v>모험 / 스테이지 id</v>
      </c>
      <c r="V380" s="157">
        <f t="shared" ref="V380:V387" si="499">IF(OR(N380=2,N380=42,N380=65,N380=14),B380,0)</f>
        <v>67</v>
      </c>
      <c r="W380" s="75" t="s">
        <v>4</v>
      </c>
      <c r="X380" s="157" t="s">
        <v>672</v>
      </c>
      <c r="Y380" s="157">
        <v>0</v>
      </c>
      <c r="Z380" s="157">
        <v>0</v>
      </c>
      <c r="AA380" s="157">
        <f t="shared" si="491"/>
        <v>0</v>
      </c>
      <c r="AB380" s="75" t="s">
        <v>672</v>
      </c>
      <c r="AC380" s="75">
        <v>0</v>
      </c>
      <c r="AD380" s="75">
        <v>0</v>
      </c>
      <c r="AE380" s="75">
        <f t="shared" si="492"/>
        <v>0</v>
      </c>
    </row>
    <row r="381" spans="1:31" x14ac:dyDescent="0.3">
      <c r="A381" s="283">
        <f t="shared" si="496"/>
        <v>308</v>
      </c>
      <c r="B381" s="83">
        <f>COUNTIF($N$1:N380,2)+1</f>
        <v>67</v>
      </c>
      <c r="E381" s="213" t="str" cm="1">
        <f t="array" ref="E381">IFERROR(INDEX(Ref_경험치테이블_List,MATCH(F381,Ref_경험치테이블_직업경험치,1)+1,1),1) &amp; " (" &amp;
IFERROR(ROUND((F381-INDEX(Ref_경험치테이블_List,MATCH(F381,Ref_경험치테이블_직업경험치,1),2))/(INDEX(Ref_경험치테이블_List,MATCH(F381,Ref_경험치테이블_직업경험치,1)+1,2)-INDEX(Ref_경험치테이블_List,MATCH(F381,Ref_경험치테이블_직업경험치,1),2)),2)*100,0)
&amp;"%)"</f>
        <v>126 (80%)</v>
      </c>
      <c r="F381" s="181">
        <f t="shared" si="480"/>
        <v>648891445</v>
      </c>
      <c r="G381" s="76">
        <v>5000000</v>
      </c>
      <c r="H381" s="165">
        <v>3100000</v>
      </c>
      <c r="I381" s="213" t="str" cm="1">
        <f t="array" ref="I381">IFERROR(INDEX(Ref_경험치테이블_List,MATCH(J381,Ref_경험치테이블_일반경험치,1)+1,1),1)&amp;" ("&amp;
IFERROR(ROUND((J381-INDEX(Ref_경험치테이블_List,MATCH(J381,Ref_경험치테이블_일반경험치,1),3))/(INDEX(Ref_경험치테이블_List,MATCH(J381,Ref_경험치테이블_일반경험치,1)+1,3)-INDEX(Ref_경험치테이블_List,MATCH(J381,Ref_경험치테이블_일반경험치,1),3)),2)*100,0)
&amp;"%)"</f>
        <v>76 (21%)</v>
      </c>
      <c r="J381" s="214">
        <f t="shared" si="494"/>
        <v>29980000</v>
      </c>
      <c r="K381" s="76">
        <f t="shared" si="497"/>
        <v>323000</v>
      </c>
      <c r="M381" s="77" t="s">
        <v>11601</v>
      </c>
      <c r="N381" s="77">
        <v>2</v>
      </c>
      <c r="O381" s="150" t="str">
        <f t="shared" si="487"/>
        <v>특정 몬스터 처치 수</v>
      </c>
      <c r="P381" s="138" t="str">
        <f t="shared" si="488"/>
        <v>monster_id / count</v>
      </c>
      <c r="Q381" s="151">
        <f>IF(N381=2,INDEX(Ref_스테이지테이블_List,MATCH(B381,Ref_스테이지테이블_Row,0),9),IF(N381=42,INDEX(Ref_몬스터테이블_List,MATCH(INDEX(Ref_스테이지테이블_List,MATCH(B381,Ref_스테이지테이블_Row,0),30),Ref_몬스터테이블_Row,0),4),IF(N381=14,INDEX(Ref_스테이지테이블_List,MATCH(B381,Ref_스테이지테이블_Row,0),38),IF(N381=65,B381,"문제있"))))</f>
        <v>54064</v>
      </c>
      <c r="R381" s="157">
        <f t="shared" si="459"/>
        <v>0</v>
      </c>
      <c r="S381" s="149">
        <f>IF(N381=42,INDEX(Ref!$GK$1:$GN$73,MATCH(B381,Ref!$GK$1:$GK$73,0),MATCH(R381,Ref!$GK$1:$GN$1,0)),IF(N381=65,QUOTIENT(B381,12)+1,IF(N381=2,1,0)))</f>
        <v>1</v>
      </c>
      <c r="T381" s="157" t="str">
        <f t="shared" si="489"/>
        <v>모험</v>
      </c>
      <c r="U381" s="161" t="str">
        <f t="shared" si="490"/>
        <v>모험 / 스테이지 id</v>
      </c>
      <c r="V381" s="157">
        <f t="shared" si="499"/>
        <v>67</v>
      </c>
      <c r="W381" s="75" t="s">
        <v>4</v>
      </c>
      <c r="X381" s="157" t="s">
        <v>672</v>
      </c>
      <c r="Y381" s="157">
        <v>0</v>
      </c>
      <c r="Z381" s="157">
        <v>0</v>
      </c>
      <c r="AA381" s="157">
        <f t="shared" si="491"/>
        <v>0</v>
      </c>
      <c r="AB381" s="75" t="s">
        <v>672</v>
      </c>
      <c r="AC381" s="75">
        <v>0</v>
      </c>
      <c r="AD381" s="75">
        <v>0</v>
      </c>
      <c r="AE381" s="75">
        <f t="shared" si="492"/>
        <v>0</v>
      </c>
    </row>
    <row r="382" spans="1:31" x14ac:dyDescent="0.3">
      <c r="A382" s="283">
        <f t="shared" si="496"/>
        <v>309</v>
      </c>
      <c r="B382" s="83">
        <f>COUNTIF($N$1:N381,2)+1</f>
        <v>68</v>
      </c>
      <c r="E382" s="213" t="str" cm="1">
        <f t="array" ref="E382">IFERROR(INDEX(Ref_경험치테이블_List,MATCH(F382,Ref_경험치테이블_직업경험치,1)+1,1),1) &amp; " (" &amp;
IFERROR(ROUND((F382-INDEX(Ref_경험치테이블_List,MATCH(F382,Ref_경험치테이블_직업경험치,1),2))/(INDEX(Ref_경험치테이블_List,MATCH(F382,Ref_경험치테이블_직업경험치,1)+1,2)-INDEX(Ref_경험치테이블_List,MATCH(F382,Ref_경험치테이블_직업경험치,1),2)),2)*100,0)
&amp;"%)"</f>
        <v>127 (13%)</v>
      </c>
      <c r="F382" s="181">
        <f t="shared" si="480"/>
        <v>653891445</v>
      </c>
      <c r="G382" s="76">
        <v>5000000</v>
      </c>
      <c r="H382" s="165">
        <v>0</v>
      </c>
      <c r="I382" s="213" t="str" cm="1">
        <f t="array" ref="I382">IFERROR(INDEX(Ref_경험치테이블_List,MATCH(J382,Ref_경험치테이블_일반경험치,1)+1,1),1)&amp;" ("&amp;
IFERROR(ROUND((J382-INDEX(Ref_경험치테이블_List,MATCH(J382,Ref_경험치테이블_일반경험치,1),3))/(INDEX(Ref_경험치테이블_List,MATCH(J382,Ref_경험치테이블_일반경험치,1)+1,3)-INDEX(Ref_경험치테이블_List,MATCH(J382,Ref_경험치테이블_일반경험치,1),3)),2)*100,0)
&amp;"%)"</f>
        <v>76 (29%)</v>
      </c>
      <c r="J382" s="214">
        <f t="shared" si="494"/>
        <v>30305000</v>
      </c>
      <c r="K382" s="76">
        <f t="shared" si="497"/>
        <v>325000</v>
      </c>
      <c r="M382" s="77" t="s">
        <v>11602</v>
      </c>
      <c r="N382" s="77">
        <v>42</v>
      </c>
      <c r="O382" s="150" t="str">
        <f t="shared" si="487"/>
        <v>특정 몬스터 그룹 처치 수</v>
      </c>
      <c r="P382" s="138" t="str">
        <f t="shared" si="488"/>
        <v>monster_group / count</v>
      </c>
      <c r="Q382" s="151">
        <f>IF(N382=2,INDEX(Ref_스테이지테이블_List,MATCH(B382,Ref_스테이지테이블_Row,0),9),IF(N382=42,INDEX(Ref_몬스터테이블_List,MATCH(INDEX(Ref_스테이지테이블_List,MATCH(B382,Ref_스테이지테이블_Row,0),30),Ref_몬스터테이블_Row,0),4),IF(N382=14,INDEX(Ref_스테이지테이블_List,MATCH(B382,Ref_스테이지테이블_Row,0),38),IF(N382=65,B382,"문제있"))))</f>
        <v>104</v>
      </c>
      <c r="R382" s="157" t="str">
        <f t="shared" si="459"/>
        <v>소형</v>
      </c>
      <c r="S382" s="182">
        <f>INDEX(Ref!$GK$1:$GN$73,MATCH(B382,Ref!$GK$1:$GK$73,0),MATCH(R382,Ref!$GK$1:$GN$1,0))</f>
        <v>4800</v>
      </c>
      <c r="T382" s="157" t="str">
        <f t="shared" si="489"/>
        <v>모험</v>
      </c>
      <c r="U382" s="161" t="str">
        <f t="shared" si="490"/>
        <v>모험 / 스테이지 id</v>
      </c>
      <c r="V382" s="157">
        <f t="shared" si="499"/>
        <v>68</v>
      </c>
      <c r="W382" s="75" t="s">
        <v>4</v>
      </c>
      <c r="X382" s="157" t="s">
        <v>2620</v>
      </c>
      <c r="Y382" s="157">
        <v>84017</v>
      </c>
      <c r="Z382" s="157">
        <v>1</v>
      </c>
      <c r="AA382" s="157" t="str">
        <f t="shared" si="491"/>
        <v>집중 포션</v>
      </c>
      <c r="AB382" s="75" t="s">
        <v>672</v>
      </c>
      <c r="AC382" s="75">
        <v>0</v>
      </c>
      <c r="AD382" s="75">
        <v>0</v>
      </c>
      <c r="AE382" s="75">
        <f t="shared" si="492"/>
        <v>0</v>
      </c>
    </row>
    <row r="383" spans="1:31" x14ac:dyDescent="0.3">
      <c r="A383" s="283">
        <f t="shared" si="496"/>
        <v>310</v>
      </c>
      <c r="B383" s="83">
        <f>COUNTIF($N$1:N382,2)+1</f>
        <v>68</v>
      </c>
      <c r="E383" s="213" t="str" cm="1">
        <f t="array" ref="E383">IFERROR(INDEX(Ref_경험치테이블_List,MATCH(F383,Ref_경험치테이블_직업경험치,1)+1,1),1) &amp; " (" &amp;
IFERROR(ROUND((F383-INDEX(Ref_경험치테이블_List,MATCH(F383,Ref_경험치테이블_직업경험치,1),2))/(INDEX(Ref_경험치테이블_List,MATCH(F383,Ref_경험치테이블_직업경험치,1)+1,2)-INDEX(Ref_경험치테이블_List,MATCH(F383,Ref_경험치테이블_직업경험치,1),2)),2)*100,0)
&amp;"%)"</f>
        <v>127 (45%)</v>
      </c>
      <c r="F383" s="181">
        <f t="shared" si="480"/>
        <v>658891445</v>
      </c>
      <c r="G383" s="76">
        <v>5000000</v>
      </c>
      <c r="H383" s="165">
        <v>0</v>
      </c>
      <c r="I383" s="213" t="str" cm="1">
        <f t="array" ref="I383">IFERROR(INDEX(Ref_경험치테이블_List,MATCH(J383,Ref_경험치테이블_일반경험치,1)+1,1),1)&amp;" ("&amp;
IFERROR(ROUND((J383-INDEX(Ref_경험치테이블_List,MATCH(J383,Ref_경험치테이블_일반경험치,1),3))/(INDEX(Ref_경험치테이블_List,MATCH(J383,Ref_경험치테이블_일반경험치,1)+1,3)-INDEX(Ref_경험치테이블_List,MATCH(J383,Ref_경험치테이블_일반경험치,1),3)),2)*100,0)
&amp;"%)"</f>
        <v>76 (37%)</v>
      </c>
      <c r="J383" s="214">
        <f t="shared" si="494"/>
        <v>30632000</v>
      </c>
      <c r="K383" s="76">
        <f t="shared" si="497"/>
        <v>327000</v>
      </c>
      <c r="M383" s="77" t="s">
        <v>11500</v>
      </c>
      <c r="N383" s="77">
        <v>62</v>
      </c>
      <c r="O383" s="150" t="str">
        <f t="shared" ref="O383:O384" si="500">IFERROR(INDEX(퀘스트타입_List,MATCH(N383,퀘스트타입_Row,0),3),)</f>
        <v>특정 시나리오 미로 클리어</v>
      </c>
      <c r="P383" s="138" t="str">
        <f t="shared" ref="P383:P384" si="501">IFERROR(INDEX(퀘스트타입_List,MATCH(N383,퀘스트타입_Row,0),4),)&amp;" / "&amp;IFERROR(INDEX(퀘스트타입_List,MATCH(N383,퀘스트타입_Row,0),5),)</f>
        <v>chapter id / count(1)</v>
      </c>
      <c r="Q383" s="77">
        <v>12</v>
      </c>
      <c r="R383" s="157">
        <f t="shared" si="459"/>
        <v>0</v>
      </c>
      <c r="S383" s="149">
        <v>1</v>
      </c>
      <c r="T383" s="157" t="s">
        <v>2746</v>
      </c>
      <c r="U383" s="161" t="str">
        <f t="shared" ref="U383:U384" si="502">INDEX(퀘스트_shortcut_type_List,MATCH(T383,퀘스트_shortcut_type_name,0),2)&amp;" / "&amp;INDEX(퀘스트_shortcut_type_List,MATCH(T383,퀘스트_shortcut_type_name,0),3)</f>
        <v xml:space="preserve">미로 / </v>
      </c>
      <c r="V383" s="308">
        <v>12</v>
      </c>
      <c r="W383" s="75" t="s">
        <v>4</v>
      </c>
      <c r="X383" s="157" t="s">
        <v>672</v>
      </c>
      <c r="Y383" s="157">
        <v>0</v>
      </c>
      <c r="Z383" s="157">
        <v>0</v>
      </c>
      <c r="AA383" s="157">
        <f t="shared" si="491"/>
        <v>0</v>
      </c>
      <c r="AB383" s="75" t="s">
        <v>672</v>
      </c>
      <c r="AC383" s="75">
        <v>0</v>
      </c>
      <c r="AD383" s="75">
        <v>0</v>
      </c>
      <c r="AE383" s="75">
        <f t="shared" si="492"/>
        <v>0</v>
      </c>
    </row>
    <row r="384" spans="1:31" x14ac:dyDescent="0.3">
      <c r="A384" s="283">
        <f t="shared" si="496"/>
        <v>311</v>
      </c>
      <c r="B384" s="83">
        <f>COUNTIF($N$1:N383,2)+1</f>
        <v>68</v>
      </c>
      <c r="E384" s="213" t="str" cm="1">
        <f t="array" ref="E384">IFERROR(INDEX(Ref_경험치테이블_List,MATCH(F384,Ref_경험치테이블_직업경험치,1)+1,1),1) &amp; " (" &amp;
IFERROR(ROUND((F384-INDEX(Ref_경험치테이블_List,MATCH(F384,Ref_경험치테이블_직업경험치,1),2))/(INDEX(Ref_경험치테이블_List,MATCH(F384,Ref_경험치테이블_직업경험치,1)+1,2)-INDEX(Ref_경험치테이블_List,MATCH(F384,Ref_경험치테이블_직업경험치,1),2)),2)*100,0)
&amp;"%)"</f>
        <v>127 (78%)</v>
      </c>
      <c r="F384" s="181">
        <f t="shared" si="480"/>
        <v>663891445</v>
      </c>
      <c r="G384" s="76">
        <v>5000000</v>
      </c>
      <c r="H384" s="165">
        <v>0</v>
      </c>
      <c r="I384" s="213" t="str" cm="1">
        <f t="array" ref="I384">IFERROR(INDEX(Ref_경험치테이블_List,MATCH(J384,Ref_경험치테이블_일반경험치,1)+1,1),1)&amp;" ("&amp;
IFERROR(ROUND((J384-INDEX(Ref_경험치테이블_List,MATCH(J384,Ref_경험치테이블_일반경험치,1),3))/(INDEX(Ref_경험치테이블_List,MATCH(J384,Ref_경험치테이블_일반경험치,1)+1,3)-INDEX(Ref_경험치테이블_List,MATCH(J384,Ref_경험치테이블_일반경험치,1),3)),2)*100,0)
&amp;"%)"</f>
        <v>76 (45%)</v>
      </c>
      <c r="J384" s="214">
        <f t="shared" si="494"/>
        <v>30961000</v>
      </c>
      <c r="K384" s="76">
        <f t="shared" si="497"/>
        <v>329000</v>
      </c>
      <c r="M384" s="77" t="s">
        <v>11501</v>
      </c>
      <c r="N384" s="77">
        <v>83</v>
      </c>
      <c r="O384" s="150" t="str">
        <f t="shared" si="500"/>
        <v>특정 챕터 멀티 미로 도전 횟수</v>
      </c>
      <c r="P384" s="138" t="str">
        <f t="shared" si="501"/>
        <v>chapter id / count</v>
      </c>
      <c r="Q384" s="77">
        <v>12</v>
      </c>
      <c r="R384" s="157">
        <f t="shared" si="459"/>
        <v>0</v>
      </c>
      <c r="S384" s="149">
        <v>1</v>
      </c>
      <c r="T384" s="157" t="s">
        <v>2746</v>
      </c>
      <c r="U384" s="161" t="str">
        <f t="shared" si="502"/>
        <v xml:space="preserve">미로 / </v>
      </c>
      <c r="V384" s="308">
        <v>12</v>
      </c>
      <c r="W384" s="75" t="s">
        <v>4</v>
      </c>
      <c r="X384" s="157" t="s">
        <v>672</v>
      </c>
      <c r="Y384" s="157">
        <v>0</v>
      </c>
      <c r="Z384" s="157">
        <v>0</v>
      </c>
      <c r="AA384" s="157">
        <f t="shared" si="491"/>
        <v>0</v>
      </c>
      <c r="AB384" s="75" t="s">
        <v>672</v>
      </c>
      <c r="AC384" s="75">
        <v>0</v>
      </c>
      <c r="AD384" s="75">
        <v>0</v>
      </c>
      <c r="AE384" s="75">
        <f t="shared" si="492"/>
        <v>0</v>
      </c>
    </row>
    <row r="385" spans="1:31" x14ac:dyDescent="0.3">
      <c r="A385" s="283">
        <f t="shared" si="496"/>
        <v>312</v>
      </c>
      <c r="B385" s="83">
        <f>COUNTIF($N$1:N384,2)+1</f>
        <v>68</v>
      </c>
      <c r="E385" s="213" t="str" cm="1">
        <f t="array" ref="E385">IFERROR(INDEX(Ref_경험치테이블_List,MATCH(F385,Ref_경험치테이블_직업경험치,1)+1,1),1) &amp; " (" &amp;
IFERROR(ROUND((F385-INDEX(Ref_경험치테이블_List,MATCH(F385,Ref_경험치테이블_직업경험치,1),2))/(INDEX(Ref_경험치테이블_List,MATCH(F385,Ref_경험치테이블_직업경험치,1)+1,2)-INDEX(Ref_경험치테이블_List,MATCH(F385,Ref_경험치테이블_직업경험치,1),2)),2)*100,0)
&amp;"%)"</f>
        <v>128 (10%)</v>
      </c>
      <c r="F385" s="181">
        <f t="shared" si="480"/>
        <v>668891445</v>
      </c>
      <c r="G385" s="76">
        <v>5000000</v>
      </c>
      <c r="H385" s="165">
        <v>0</v>
      </c>
      <c r="I385" s="213" t="str" cm="1">
        <f t="array" ref="I385">IFERROR(INDEX(Ref_경험치테이블_List,MATCH(J385,Ref_경험치테이블_일반경험치,1)+1,1),1)&amp;" ("&amp;
IFERROR(ROUND((J385-INDEX(Ref_경험치테이블_List,MATCH(J385,Ref_경험치테이블_일반경험치,1),3))/(INDEX(Ref_경험치테이블_List,MATCH(J385,Ref_경험치테이블_일반경험치,1)+1,3)-INDEX(Ref_경험치테이블_List,MATCH(J385,Ref_경험치테이블_일반경험치,1),3)),2)*100,0)
&amp;"%)"</f>
        <v>76 (54%)</v>
      </c>
      <c r="J385" s="214">
        <f t="shared" si="494"/>
        <v>31292000</v>
      </c>
      <c r="K385" s="76">
        <f t="shared" si="497"/>
        <v>331000</v>
      </c>
      <c r="M385" s="77" t="s">
        <v>2466</v>
      </c>
      <c r="N385" s="77">
        <v>65</v>
      </c>
      <c r="O385" s="150" t="str">
        <f t="shared" si="487"/>
        <v>특정 필드에서 MVP 처치 횟수</v>
      </c>
      <c r="P385" s="138" t="str">
        <f t="shared" si="488"/>
        <v>stage id / count</v>
      </c>
      <c r="Q385" s="151">
        <f>IF(N385=2,INDEX(Ref_스테이지테이블_List,MATCH(B385,Ref_스테이지테이블_Row,0),9),IF(N385=42,INDEX(Ref_몬스터테이블_List,MATCH(INDEX(Ref_스테이지테이블_List,MATCH(B385,Ref_스테이지테이블_Row,0),30),Ref_몬스터테이블_Row,0),4),IF(N385=14,INDEX(Ref_스테이지테이블_List,MATCH(B385,Ref_스테이지테이블_Row,0),38),IF(N385=65,B385,"문제있"))))</f>
        <v>68</v>
      </c>
      <c r="R385" s="157">
        <f t="shared" si="459"/>
        <v>0</v>
      </c>
      <c r="S385" s="149">
        <v>8</v>
      </c>
      <c r="T385" s="157" t="str">
        <f t="shared" si="489"/>
        <v>모험</v>
      </c>
      <c r="U385" s="161" t="str">
        <f t="shared" si="490"/>
        <v>모험 / 스테이지 id</v>
      </c>
      <c r="V385" s="157">
        <f t="shared" si="499"/>
        <v>68</v>
      </c>
      <c r="W385" s="75" t="s">
        <v>4</v>
      </c>
      <c r="X385" s="157" t="s">
        <v>672</v>
      </c>
      <c r="Y385" s="157">
        <v>0</v>
      </c>
      <c r="Z385" s="157">
        <v>0</v>
      </c>
      <c r="AA385" s="157">
        <f t="shared" si="491"/>
        <v>0</v>
      </c>
      <c r="AB385" s="75" t="s">
        <v>672</v>
      </c>
      <c r="AC385" s="75">
        <v>0</v>
      </c>
      <c r="AD385" s="75">
        <v>0</v>
      </c>
      <c r="AE385" s="75">
        <f t="shared" si="492"/>
        <v>0</v>
      </c>
    </row>
    <row r="386" spans="1:31" x14ac:dyDescent="0.3">
      <c r="A386" s="283">
        <f t="shared" si="496"/>
        <v>313</v>
      </c>
      <c r="B386" s="83">
        <f>COUNTIF($N$1:N385,2)+1</f>
        <v>68</v>
      </c>
      <c r="E386" s="213" t="str" cm="1">
        <f t="array" ref="E386">IFERROR(INDEX(Ref_경험치테이블_List,MATCH(F386,Ref_경험치테이블_직업경험치,1)+1,1),1) &amp; " (" &amp;
IFERROR(ROUND((F386-INDEX(Ref_경험치테이블_List,MATCH(F386,Ref_경험치테이블_직업경험치,1),2))/(INDEX(Ref_경험치테이블_List,MATCH(F386,Ref_경험치테이블_직업경험치,1)+1,2)-INDEX(Ref_경험치테이블_List,MATCH(F386,Ref_경험치테이블_직업경험치,1),2)),2)*100,0)
&amp;"%)"</f>
        <v>128 (63%)</v>
      </c>
      <c r="F386" s="181">
        <f t="shared" si="480"/>
        <v>677091445</v>
      </c>
      <c r="G386" s="76">
        <v>5000000</v>
      </c>
      <c r="H386" s="165">
        <v>3200000</v>
      </c>
      <c r="I386" s="213" t="str" cm="1">
        <f t="array" ref="I386">IFERROR(INDEX(Ref_경험치테이블_List,MATCH(J386,Ref_경험치테이블_일반경험치,1)+1,1),1)&amp;" ("&amp;
IFERROR(ROUND((J386-INDEX(Ref_경험치테이블_List,MATCH(J386,Ref_경험치테이블_일반경험치,1),3))/(INDEX(Ref_경험치테이블_List,MATCH(J386,Ref_경험치테이블_일반경험치,1)+1,3)-INDEX(Ref_경험치테이블_List,MATCH(J386,Ref_경험치테이블_일반경험치,1),3)),2)*100,0)
&amp;"%)"</f>
        <v>76 (62%)</v>
      </c>
      <c r="J386" s="214">
        <f t="shared" si="494"/>
        <v>31625000</v>
      </c>
      <c r="K386" s="76">
        <f t="shared" si="497"/>
        <v>333000</v>
      </c>
      <c r="M386" s="77" t="s">
        <v>11603</v>
      </c>
      <c r="N386" s="77">
        <v>2</v>
      </c>
      <c r="O386" s="150" t="str">
        <f t="shared" si="487"/>
        <v>특정 몬스터 처치 수</v>
      </c>
      <c r="P386" s="138" t="str">
        <f t="shared" si="488"/>
        <v>monster_id / count</v>
      </c>
      <c r="Q386" s="151">
        <f>IF(N386=2,INDEX(Ref_스테이지테이블_List,MATCH(B386,Ref_스테이지테이블_Row,0),9),IF(N386=42,INDEX(Ref_몬스터테이블_List,MATCH(INDEX(Ref_스테이지테이블_List,MATCH(B386,Ref_스테이지테이블_Row,0),30),Ref_몬스터테이블_Row,0),4),IF(N386=14,INDEX(Ref_스테이지테이블_List,MATCH(B386,Ref_스테이지테이블_Row,0),38),IF(N386=65,B386,"문제있"))))</f>
        <v>54104</v>
      </c>
      <c r="R386" s="157">
        <f t="shared" ref="R386:R403" si="503">IF(N386=14,IFERROR(VLOOKUP(Q386,Ref_아이템테이블_List,5,FALSE),"없는 아이템"),IF(N386=42,INDEX(Ref_몬스터테이블_List,MATCH(INDEX(Ref_스테이지테이블_List,MATCH(B386,Ref_스테이지테이블_Row,0),30),Ref_몬스터테이블_Row,0),8),))</f>
        <v>0</v>
      </c>
      <c r="S386" s="149">
        <f>IF(N386=42,INDEX(Ref!$GK$1:$GN$73,MATCH(B386,Ref!$GK$1:$GK$73,0),MATCH(R386,Ref!$GK$1:$GN$1,0)),IF(N386=65,QUOTIENT(B386,12)+1,IF(N386=2,1,0)))</f>
        <v>1</v>
      </c>
      <c r="T386" s="157" t="str">
        <f t="shared" si="489"/>
        <v>모험</v>
      </c>
      <c r="U386" s="161" t="str">
        <f t="shared" si="490"/>
        <v>모험 / 스테이지 id</v>
      </c>
      <c r="V386" s="157">
        <f t="shared" si="499"/>
        <v>68</v>
      </c>
      <c r="W386" s="75" t="s">
        <v>4</v>
      </c>
      <c r="X386" s="157" t="s">
        <v>672</v>
      </c>
      <c r="Y386" s="157">
        <v>0</v>
      </c>
      <c r="Z386" s="157">
        <v>0</v>
      </c>
      <c r="AA386" s="157">
        <f t="shared" si="491"/>
        <v>0</v>
      </c>
      <c r="AB386" s="75" t="s">
        <v>672</v>
      </c>
      <c r="AC386" s="75">
        <v>0</v>
      </c>
      <c r="AD386" s="75">
        <v>0</v>
      </c>
      <c r="AE386" s="75">
        <f t="shared" si="492"/>
        <v>0</v>
      </c>
    </row>
    <row r="387" spans="1:31" x14ac:dyDescent="0.3">
      <c r="A387" s="283">
        <f t="shared" si="496"/>
        <v>314</v>
      </c>
      <c r="B387" s="83">
        <f>COUNTIF($N$1:N386,2)+1</f>
        <v>69</v>
      </c>
      <c r="E387" s="213" t="str" cm="1">
        <f t="array" ref="E387">IFERROR(INDEX(Ref_경험치테이블_List,MATCH(F387,Ref_경험치테이블_직업경험치,1)+1,1),1) &amp; " (" &amp;
IFERROR(ROUND((F387-INDEX(Ref_경험치테이블_List,MATCH(F387,Ref_경험치테이블_직업경험치,1),2))/(INDEX(Ref_경험치테이블_List,MATCH(F387,Ref_경험치테이블_직업경험치,1)+1,2)-INDEX(Ref_경험치테이블_List,MATCH(F387,Ref_경험치테이블_직업경험치,1),2)),2)*100,0)
&amp;"%)"</f>
        <v>128 (96%)</v>
      </c>
      <c r="F387" s="181">
        <f t="shared" si="480"/>
        <v>682091445</v>
      </c>
      <c r="G387" s="76">
        <v>5000000</v>
      </c>
      <c r="H387" s="165">
        <v>0</v>
      </c>
      <c r="I387" s="213" t="str" cm="1">
        <f t="array" ref="I387">IFERROR(INDEX(Ref_경험치테이블_List,MATCH(J387,Ref_경험치테이블_일반경험치,1)+1,1),1)&amp;" ("&amp;
IFERROR(ROUND((J387-INDEX(Ref_경험치테이블_List,MATCH(J387,Ref_경험치테이블_일반경험치,1),3))/(INDEX(Ref_경험치테이블_List,MATCH(J387,Ref_경험치테이블_일반경험치,1)+1,3)-INDEX(Ref_경험치테이블_List,MATCH(J387,Ref_경험치테이블_일반경험치,1),3)),2)*100,0)
&amp;"%)"</f>
        <v>76 (70%)</v>
      </c>
      <c r="J387" s="214">
        <f t="shared" si="494"/>
        <v>31960000</v>
      </c>
      <c r="K387" s="76">
        <f t="shared" si="497"/>
        <v>335000</v>
      </c>
      <c r="M387" s="77" t="s">
        <v>11596</v>
      </c>
      <c r="N387" s="77">
        <v>42</v>
      </c>
      <c r="O387" s="150" t="str">
        <f t="shared" si="487"/>
        <v>특정 몬스터 그룹 처치 수</v>
      </c>
      <c r="P387" s="138" t="str">
        <f t="shared" si="488"/>
        <v>monster_group / count</v>
      </c>
      <c r="Q387" s="151">
        <f>IF(N387=2,INDEX(Ref_스테이지테이블_List,MATCH(B387,Ref_스테이지테이블_Row,0),9),IF(N387=42,INDEX(Ref_몬스터테이블_List,MATCH(INDEX(Ref_스테이지테이블_List,MATCH(B387,Ref_스테이지테이블_Row,0),30),Ref_몬스터테이블_Row,0),4),IF(N387=14,INDEX(Ref_스테이지테이블_List,MATCH(B387,Ref_스테이지테이블_Row,0),38),IF(N387=65,B387,"문제있"))))</f>
        <v>93</v>
      </c>
      <c r="R387" s="157" t="str">
        <f t="shared" si="503"/>
        <v>소형</v>
      </c>
      <c r="S387" s="182">
        <f>INDEX(Ref!$GK$1:$GN$73,MATCH(B387,Ref!$GK$1:$GK$73,0),MATCH(R387,Ref!$GK$1:$GN$1,0))</f>
        <v>4800</v>
      </c>
      <c r="T387" s="157" t="str">
        <f t="shared" si="489"/>
        <v>모험</v>
      </c>
      <c r="U387" s="161" t="str">
        <f t="shared" si="490"/>
        <v>모험 / 스테이지 id</v>
      </c>
      <c r="V387" s="157">
        <f t="shared" si="499"/>
        <v>69</v>
      </c>
      <c r="W387" s="75" t="s">
        <v>4</v>
      </c>
      <c r="X387" s="157" t="s">
        <v>2620</v>
      </c>
      <c r="Y387" s="157">
        <v>94037</v>
      </c>
      <c r="Z387" s="157">
        <v>1</v>
      </c>
      <c r="AA387" s="157" t="str">
        <f t="shared" si="491"/>
        <v>골드 카드 코인</v>
      </c>
      <c r="AB387" s="75" t="s">
        <v>672</v>
      </c>
      <c r="AC387" s="75">
        <v>0</v>
      </c>
      <c r="AD387" s="75">
        <v>0</v>
      </c>
      <c r="AE387" s="75">
        <f t="shared" si="492"/>
        <v>0</v>
      </c>
    </row>
    <row r="388" spans="1:31" x14ac:dyDescent="0.3">
      <c r="A388" s="283">
        <f t="shared" si="496"/>
        <v>315</v>
      </c>
      <c r="B388" s="83">
        <f>COUNTIF($N$1:N387,2)+1</f>
        <v>69</v>
      </c>
      <c r="E388" s="213" t="str" cm="1">
        <f t="array" ref="E388">IFERROR(INDEX(Ref_경험치테이블_List,MATCH(F388,Ref_경험치테이블_직업경험치,1)+1,1),1) &amp; " (" &amp;
IFERROR(ROUND((F388-INDEX(Ref_경험치테이블_List,MATCH(F388,Ref_경험치테이블_직업경험치,1),2))/(INDEX(Ref_경험치테이블_List,MATCH(F388,Ref_경험치테이블_직업경험치,1)+1,2)-INDEX(Ref_경험치테이블_List,MATCH(F388,Ref_경험치테이블_직업경험치,1),2)),2)*100,0)
&amp;"%)"</f>
        <v>129 (28%)</v>
      </c>
      <c r="F388" s="181">
        <f t="shared" si="480"/>
        <v>687091445</v>
      </c>
      <c r="G388" s="76">
        <v>5000000</v>
      </c>
      <c r="H388" s="165">
        <v>0</v>
      </c>
      <c r="I388" s="213" t="str" cm="1">
        <f t="array" ref="I388">IFERROR(INDEX(Ref_경험치테이블_List,MATCH(J388,Ref_경험치테이블_일반경험치,1)+1,1),1)&amp;" ("&amp;
IFERROR(ROUND((J388-INDEX(Ref_경험치테이블_List,MATCH(J388,Ref_경험치테이블_일반경험치,1),3))/(INDEX(Ref_경험치테이블_List,MATCH(J388,Ref_경험치테이블_일반경험치,1)+1,3)-INDEX(Ref_경험치테이블_List,MATCH(J388,Ref_경험치테이블_일반경험치,1),3)),2)*100,0)
&amp;"%)"</f>
        <v>76 (79%)</v>
      </c>
      <c r="J388" s="214">
        <f t="shared" si="494"/>
        <v>32297000</v>
      </c>
      <c r="K388" s="76">
        <f t="shared" si="497"/>
        <v>337000</v>
      </c>
      <c r="M388" s="77" t="s">
        <v>11504</v>
      </c>
      <c r="N388" s="77">
        <v>26</v>
      </c>
      <c r="O388" s="150" t="str">
        <f t="shared" si="487"/>
        <v>특정 아이템 제작 횟수</v>
      </c>
      <c r="P388" s="138" t="str">
        <f t="shared" si="488"/>
        <v>item_id / count</v>
      </c>
      <c r="Q388" s="77">
        <v>85025</v>
      </c>
      <c r="R388" s="157">
        <f t="shared" si="503"/>
        <v>0</v>
      </c>
      <c r="S388" s="149">
        <v>1</v>
      </c>
      <c r="T388" s="157" t="s">
        <v>10515</v>
      </c>
      <c r="U388" s="161" t="str">
        <f t="shared" si="490"/>
        <v>제작(아이템) / 아이템 아이디</v>
      </c>
      <c r="V388" s="157">
        <v>85025</v>
      </c>
      <c r="W388" s="75" t="s">
        <v>4</v>
      </c>
      <c r="X388" s="157" t="s">
        <v>2620</v>
      </c>
      <c r="Y388" s="157">
        <v>85011</v>
      </c>
      <c r="Z388" s="157">
        <v>1</v>
      </c>
      <c r="AA388" s="157" t="str">
        <f t="shared" si="491"/>
        <v>최상급 카드 상자</v>
      </c>
      <c r="AB388" s="75" t="s">
        <v>672</v>
      </c>
      <c r="AC388" s="75">
        <v>0</v>
      </c>
      <c r="AD388" s="75">
        <v>0</v>
      </c>
      <c r="AE388" s="75">
        <f t="shared" si="492"/>
        <v>0</v>
      </c>
    </row>
    <row r="389" spans="1:31" x14ac:dyDescent="0.3">
      <c r="A389" s="283">
        <f t="shared" si="496"/>
        <v>316</v>
      </c>
      <c r="B389" s="83">
        <f>COUNTIF($N$1:N388,2)+1</f>
        <v>69</v>
      </c>
      <c r="E389" s="213" t="str" cm="1">
        <f t="array" ref="E389">IFERROR(INDEX(Ref_경험치테이블_List,MATCH(F389,Ref_경험치테이블_직업경험치,1)+1,1),1) &amp; " (" &amp;
IFERROR(ROUND((F389-INDEX(Ref_경험치테이블_List,MATCH(F389,Ref_경험치테이블_직업경험치,1),2))/(INDEX(Ref_경험치테이블_List,MATCH(F389,Ref_경험치테이블_직업경험치,1)+1,2)-INDEX(Ref_경험치테이블_List,MATCH(F389,Ref_경험치테이블_직업경험치,1),2)),2)*100,0)
&amp;"%)"</f>
        <v>129 (60%)</v>
      </c>
      <c r="F389" s="181">
        <f t="shared" si="480"/>
        <v>692091445</v>
      </c>
      <c r="G389" s="76">
        <v>5000000</v>
      </c>
      <c r="H389" s="165">
        <v>0</v>
      </c>
      <c r="I389" s="213" t="str" cm="1">
        <f t="array" ref="I389">IFERROR(INDEX(Ref_경험치테이블_List,MATCH(J389,Ref_경험치테이블_일반경험치,1)+1,1),1)&amp;" ("&amp;
IFERROR(ROUND((J389-INDEX(Ref_경험치테이블_List,MATCH(J389,Ref_경험치테이블_일반경험치,1),3))/(INDEX(Ref_경험치테이블_List,MATCH(J389,Ref_경험치테이블_일반경험치,1)+1,3)-INDEX(Ref_경험치테이블_List,MATCH(J389,Ref_경험치테이블_일반경험치,1),3)),2)*100,0)
&amp;"%)"</f>
        <v>76 (87%)</v>
      </c>
      <c r="J389" s="214">
        <f t="shared" si="494"/>
        <v>32636000</v>
      </c>
      <c r="K389" s="76">
        <f t="shared" si="497"/>
        <v>339000</v>
      </c>
      <c r="M389" s="77" t="s">
        <v>2466</v>
      </c>
      <c r="N389" s="77">
        <v>65</v>
      </c>
      <c r="O389" s="150" t="str">
        <f t="shared" si="487"/>
        <v>특정 필드에서 MVP 처치 횟수</v>
      </c>
      <c r="P389" s="138" t="str">
        <f t="shared" si="488"/>
        <v>stage id / count</v>
      </c>
      <c r="Q389" s="151">
        <f>IF(N389=2,INDEX(Ref_스테이지테이블_List,MATCH(B389,Ref_스테이지테이블_Row,0),9),IF(N389=42,INDEX(Ref_몬스터테이블_List,MATCH(INDEX(Ref_스테이지테이블_List,MATCH(B389,Ref_스테이지테이블_Row,0),30),Ref_몬스터테이블_Row,0),4),IF(N389=14,INDEX(Ref_스테이지테이블_List,MATCH(B389,Ref_스테이지테이블_Row,0),38),IF(N389=65,B389,"문제있"))))</f>
        <v>69</v>
      </c>
      <c r="R389" s="157">
        <f t="shared" si="503"/>
        <v>0</v>
      </c>
      <c r="S389" s="149">
        <v>8</v>
      </c>
      <c r="T389" s="157" t="str">
        <f t="shared" si="489"/>
        <v>모험</v>
      </c>
      <c r="U389" s="161" t="str">
        <f t="shared" si="490"/>
        <v>모험 / 스테이지 id</v>
      </c>
      <c r="V389" s="157">
        <f>IF(OR(N389=2,N389=42,N389=65,N389=14),B389,0)</f>
        <v>69</v>
      </c>
      <c r="W389" s="75" t="s">
        <v>4</v>
      </c>
      <c r="X389" s="157" t="s">
        <v>672</v>
      </c>
      <c r="Y389" s="157">
        <v>0</v>
      </c>
      <c r="Z389" s="157">
        <v>0</v>
      </c>
      <c r="AA389" s="157">
        <f t="shared" si="491"/>
        <v>0</v>
      </c>
      <c r="AB389" s="75" t="s">
        <v>672</v>
      </c>
      <c r="AC389" s="75">
        <v>0</v>
      </c>
      <c r="AD389" s="75">
        <v>0</v>
      </c>
      <c r="AE389" s="75">
        <f t="shared" si="492"/>
        <v>0</v>
      </c>
    </row>
    <row r="390" spans="1:31" x14ac:dyDescent="0.3">
      <c r="A390" s="283">
        <f t="shared" si="496"/>
        <v>317</v>
      </c>
      <c r="B390" s="83">
        <f>COUNTIF($N$1:N389,2)+1</f>
        <v>69</v>
      </c>
      <c r="E390" s="213" t="str" cm="1">
        <f t="array" ref="E390">IFERROR(INDEX(Ref_경험치테이블_List,MATCH(F390,Ref_경험치테이블_직업경험치,1)+1,1),1) &amp; " (" &amp;
IFERROR(ROUND((F390-INDEX(Ref_경험치테이블_List,MATCH(F390,Ref_경험치테이블_직업경험치,1),2))/(INDEX(Ref_경험치테이블_List,MATCH(F390,Ref_경험치테이블_직업경험치,1)+1,2)-INDEX(Ref_경험치테이블_List,MATCH(F390,Ref_경험치테이블_직업경험치,1),2)),2)*100,0)
&amp;"%)"</f>
        <v>130 (13%)</v>
      </c>
      <c r="F390" s="181">
        <f t="shared" si="480"/>
        <v>700391445</v>
      </c>
      <c r="G390" s="76">
        <v>5000000</v>
      </c>
      <c r="H390" s="165">
        <v>3300000</v>
      </c>
      <c r="I390" s="213" t="str" cm="1">
        <f t="array" ref="I390">IFERROR(INDEX(Ref_경험치테이블_List,MATCH(J390,Ref_경험치테이블_일반경험치,1)+1,1),1)&amp;" ("&amp;
IFERROR(ROUND((J390-INDEX(Ref_경험치테이블_List,MATCH(J390,Ref_경험치테이블_일반경험치,1),3))/(INDEX(Ref_경험치테이블_List,MATCH(J390,Ref_경험치테이블_일반경험치,1)+1,3)-INDEX(Ref_경험치테이블_List,MATCH(J390,Ref_경험치테이블_일반경험치,1),3)),2)*100,0)
&amp;"%)"</f>
        <v>76 (96%)</v>
      </c>
      <c r="J390" s="214">
        <f t="shared" si="494"/>
        <v>32977000</v>
      </c>
      <c r="K390" s="76">
        <f t="shared" si="497"/>
        <v>341000</v>
      </c>
      <c r="M390" s="77" t="s">
        <v>11604</v>
      </c>
      <c r="N390" s="77">
        <v>2</v>
      </c>
      <c r="O390" s="150" t="str">
        <f t="shared" si="487"/>
        <v>특정 몬스터 처치 수</v>
      </c>
      <c r="P390" s="138" t="str">
        <f t="shared" si="488"/>
        <v>monster_id / count</v>
      </c>
      <c r="Q390" s="151">
        <f>IF(N390=2,INDEX(Ref_스테이지테이블_List,MATCH(B390,Ref_스테이지테이블_Row,0),9),IF(N390=42,INDEX(Ref_몬스터테이블_List,MATCH(INDEX(Ref_스테이지테이블_List,MATCH(B390,Ref_스테이지테이블_Row,0),30),Ref_몬스터테이블_Row,0),4),IF(N390=14,INDEX(Ref_스테이지테이블_List,MATCH(B390,Ref_스테이지테이블_Row,0),38),IF(N390=65,B390,"문제있"))))</f>
        <v>54093</v>
      </c>
      <c r="R390" s="157">
        <f t="shared" si="503"/>
        <v>0</v>
      </c>
      <c r="S390" s="149">
        <f>IF(N390=42,INDEX(Ref!$GK$1:$GN$73,MATCH(B390,Ref!$GK$1:$GK$73,0),MATCH(R390,Ref!$GK$1:$GN$1,0)),IF(N390=65,QUOTIENT(B390,12)+1,IF(N390=2,1,0)))</f>
        <v>1</v>
      </c>
      <c r="T390" s="157" t="str">
        <f t="shared" si="489"/>
        <v>모험</v>
      </c>
      <c r="U390" s="161" t="str">
        <f t="shared" si="490"/>
        <v>모험 / 스테이지 id</v>
      </c>
      <c r="V390" s="157">
        <f>IF(OR(N390=2,N390=42,N390=65,N390=14),B390,0)</f>
        <v>69</v>
      </c>
      <c r="W390" s="75" t="s">
        <v>4</v>
      </c>
      <c r="X390" s="157" t="s">
        <v>672</v>
      </c>
      <c r="Y390" s="157">
        <v>0</v>
      </c>
      <c r="Z390" s="157">
        <v>0</v>
      </c>
      <c r="AA390" s="157">
        <f t="shared" si="491"/>
        <v>0</v>
      </c>
      <c r="AB390" s="75" t="s">
        <v>672</v>
      </c>
      <c r="AC390" s="75">
        <v>0</v>
      </c>
      <c r="AD390" s="75">
        <v>0</v>
      </c>
      <c r="AE390" s="75">
        <f t="shared" si="492"/>
        <v>0</v>
      </c>
    </row>
    <row r="391" spans="1:31" x14ac:dyDescent="0.3">
      <c r="A391" s="283">
        <f t="shared" si="496"/>
        <v>318</v>
      </c>
      <c r="B391" s="83">
        <f>COUNTIF($N$1:N390,2)+1</f>
        <v>70</v>
      </c>
      <c r="E391" s="213" t="str" cm="1">
        <f t="array" ref="E391">IFERROR(INDEX(Ref_경험치테이블_List,MATCH(F391,Ref_경험치테이블_직업경험치,1)+1,1),1) &amp; " (" &amp;
IFERROR(ROUND((F391-INDEX(Ref_경험치테이블_List,MATCH(F391,Ref_경험치테이블_직업경험치,1),2))/(INDEX(Ref_경험치테이블_List,MATCH(F391,Ref_경험치테이블_직업경험치,1)+1,2)-INDEX(Ref_경험치테이블_List,MATCH(F391,Ref_경험치테이블_직업경험치,1),2)),2)*100,0)
&amp;"%)"</f>
        <v>130 (45%)</v>
      </c>
      <c r="F391" s="181">
        <f t="shared" si="480"/>
        <v>705391445</v>
      </c>
      <c r="G391" s="76">
        <v>5000000</v>
      </c>
      <c r="H391" s="165">
        <v>0</v>
      </c>
      <c r="I391" s="213" t="str" cm="1">
        <f t="array" ref="I391">IFERROR(INDEX(Ref_경험치테이블_List,MATCH(J391,Ref_경험치테이블_일반경험치,1)+1,1),1)&amp;" ("&amp;
IFERROR(ROUND((J391-INDEX(Ref_경험치테이블_List,MATCH(J391,Ref_경험치테이블_일반경험치,1),3))/(INDEX(Ref_경험치테이블_List,MATCH(J391,Ref_경험치테이블_일반경험치,1)+1,3)-INDEX(Ref_경험치테이블_List,MATCH(J391,Ref_경험치테이블_일반경험치,1),3)),2)*100,0)
&amp;"%)"</f>
        <v>77 (4%)</v>
      </c>
      <c r="J391" s="214">
        <f t="shared" si="494"/>
        <v>33320000</v>
      </c>
      <c r="K391" s="76">
        <f t="shared" si="497"/>
        <v>343000</v>
      </c>
      <c r="M391" s="77" t="s">
        <v>11606</v>
      </c>
      <c r="N391" s="77">
        <v>42</v>
      </c>
      <c r="O391" s="150" t="str">
        <f t="shared" si="487"/>
        <v>특정 몬스터 그룹 처치 수</v>
      </c>
      <c r="P391" s="138" t="str">
        <f t="shared" si="488"/>
        <v>monster_group / count</v>
      </c>
      <c r="Q391" s="151">
        <f>IF(N391=2,INDEX(Ref_스테이지테이블_List,MATCH(B391,Ref_스테이지테이블_Row,0),9),IF(N391=42,INDEX(Ref_몬스터테이블_List,MATCH(INDEX(Ref_스테이지테이블_List,MATCH(B391,Ref_스테이지테이블_Row,0),30),Ref_몬스터테이블_Row,0),4),IF(N391=14,INDEX(Ref_스테이지테이블_List,MATCH(B391,Ref_스테이지테이블_Row,0),38),IF(N391=65,B391,"문제있"))))</f>
        <v>105</v>
      </c>
      <c r="R391" s="157" t="str">
        <f t="shared" si="503"/>
        <v>중형</v>
      </c>
      <c r="S391" s="182">
        <f>INDEX(Ref!$GK$1:$GN$73,MATCH(B391,Ref!$GK$1:$GK$73,0),MATCH(R391,Ref!$GK$1:$GN$1,0))</f>
        <v>3600</v>
      </c>
      <c r="T391" s="157" t="str">
        <f t="shared" si="489"/>
        <v>모험</v>
      </c>
      <c r="U391" s="161" t="str">
        <f t="shared" si="490"/>
        <v>모험 / 스테이지 id</v>
      </c>
      <c r="V391" s="157">
        <f>IF(OR(N391=2,N391=42,N391=65,N391=14),B391,0)</f>
        <v>70</v>
      </c>
      <c r="W391" s="75" t="s">
        <v>4</v>
      </c>
      <c r="X391" s="157" t="s">
        <v>2620</v>
      </c>
      <c r="Y391" s="157">
        <v>84017</v>
      </c>
      <c r="Z391" s="157">
        <v>1</v>
      </c>
      <c r="AA391" s="157" t="str">
        <f t="shared" si="491"/>
        <v>집중 포션</v>
      </c>
      <c r="AB391" s="75" t="s">
        <v>672</v>
      </c>
      <c r="AC391" s="75">
        <v>0</v>
      </c>
      <c r="AD391" s="75">
        <v>0</v>
      </c>
      <c r="AE391" s="75">
        <f t="shared" si="492"/>
        <v>0</v>
      </c>
    </row>
    <row r="392" spans="1:31" x14ac:dyDescent="0.3">
      <c r="A392" s="283">
        <f t="shared" si="496"/>
        <v>319</v>
      </c>
      <c r="B392" s="83">
        <f>COUNTIF($N$1:N391,2)+1</f>
        <v>70</v>
      </c>
      <c r="E392" s="213" t="str" cm="1">
        <f t="array" ref="E392">IFERROR(INDEX(Ref_경험치테이블_List,MATCH(F392,Ref_경험치테이블_직업경험치,1)+1,1),1) &amp; " (" &amp;
IFERROR(ROUND((F392-INDEX(Ref_경험치테이블_List,MATCH(F392,Ref_경험치테이블_직업경험치,1),2))/(INDEX(Ref_경험치테이블_List,MATCH(F392,Ref_경험치테이블_직업경험치,1)+1,2)-INDEX(Ref_경험치테이블_List,MATCH(F392,Ref_경험치테이블_직업경험치,1),2)),2)*100,0)
&amp;"%)"</f>
        <v>130 (77%)</v>
      </c>
      <c r="F392" s="181">
        <f t="shared" si="480"/>
        <v>710391445</v>
      </c>
      <c r="G392" s="76">
        <v>5000000</v>
      </c>
      <c r="H392" s="165">
        <v>0</v>
      </c>
      <c r="I392" s="213" t="str" cm="1">
        <f t="array" ref="I392">IFERROR(INDEX(Ref_경험치테이블_List,MATCH(J392,Ref_경험치테이블_일반경험치,1)+1,1),1)&amp;" ("&amp;
IFERROR(ROUND((J392-INDEX(Ref_경험치테이블_List,MATCH(J392,Ref_경험치테이블_일반경험치,1),3))/(INDEX(Ref_경험치테이블_List,MATCH(J392,Ref_경험치테이블_일반경험치,1)+1,3)-INDEX(Ref_경험치테이블_List,MATCH(J392,Ref_경험치테이블_일반경험치,1),3)),2)*100,0)
&amp;"%)"</f>
        <v>77 (12%)</v>
      </c>
      <c r="J392" s="214">
        <f t="shared" si="494"/>
        <v>33665000</v>
      </c>
      <c r="K392" s="76">
        <f t="shared" si="497"/>
        <v>345000</v>
      </c>
      <c r="M392" s="77" t="s">
        <v>11507</v>
      </c>
      <c r="N392" s="77">
        <v>60</v>
      </c>
      <c r="O392" s="150" t="str">
        <f t="shared" ref="O392" si="504">IFERROR(INDEX(퀘스트타입_List,MATCH(N392,퀘스트타입_Row,0),3),)</f>
        <v>특정 월드보스 처치(전투 참여)</v>
      </c>
      <c r="P392" s="138" t="str">
        <f t="shared" ref="P392" si="505">IFERROR(INDEX(퀘스트타입_List,MATCH(N392,퀘스트타입_Row,0),4),)&amp;" / "&amp;IFERROR(INDEX(퀘스트타입_List,MATCH(N392,퀘스트타입_Row,0),5),)</f>
        <v>worldboss id / count</v>
      </c>
      <c r="Q392" s="77">
        <v>12</v>
      </c>
      <c r="R392" s="157">
        <f t="shared" si="503"/>
        <v>0</v>
      </c>
      <c r="S392" s="149">
        <v>1</v>
      </c>
      <c r="T392" s="157" t="s">
        <v>2872</v>
      </c>
      <c r="U392" s="161" t="str">
        <f t="shared" ref="U392" si="506">INDEX(퀘스트_shortcut_type_List,MATCH(T392,퀘스트_shortcut_type_name,0),2)&amp;" / "&amp;INDEX(퀘스트_shortcut_type_List,MATCH(T392,퀘스트_shortcut_type_name,0),3)</f>
        <v>던전 / 0(던전), 1(제니), 2(경험치), 3(무공), 4(비습), 5(중앙실), 6(펫테이밍)</v>
      </c>
      <c r="V392" s="157">
        <v>3</v>
      </c>
      <c r="W392" s="75" t="s">
        <v>4</v>
      </c>
      <c r="X392" s="157" t="s">
        <v>2620</v>
      </c>
      <c r="Y392" s="157">
        <v>94073</v>
      </c>
      <c r="Z392" s="157">
        <v>1</v>
      </c>
      <c r="AA392" s="157" t="str">
        <f t="shared" si="491"/>
        <v>발키리힘의 파편</v>
      </c>
      <c r="AB392" s="75" t="s">
        <v>672</v>
      </c>
      <c r="AC392" s="75">
        <v>0</v>
      </c>
      <c r="AD392" s="75">
        <v>0</v>
      </c>
      <c r="AE392" s="75">
        <f t="shared" si="492"/>
        <v>0</v>
      </c>
    </row>
    <row r="393" spans="1:31" x14ac:dyDescent="0.3">
      <c r="A393" s="283">
        <f t="shared" si="496"/>
        <v>320</v>
      </c>
      <c r="B393" s="83">
        <f>COUNTIF($N$1:N392,2)+1</f>
        <v>70</v>
      </c>
      <c r="E393" s="213" t="str" cm="1">
        <f t="array" ref="E393">IFERROR(INDEX(Ref_경험치테이블_List,MATCH(F393,Ref_경험치테이블_직업경험치,1)+1,1),1) &amp; " (" &amp;
IFERROR(ROUND((F393-INDEX(Ref_경험치테이블_List,MATCH(F393,Ref_경험치테이블_직업경험치,1),2))/(INDEX(Ref_경험치테이블_List,MATCH(F393,Ref_경험치테이블_직업경험치,1)+1,2)-INDEX(Ref_경험치테이블_List,MATCH(F393,Ref_경험치테이블_직업경험치,1),2)),2)*100,0)
&amp;"%)"</f>
        <v>131 (8%)</v>
      </c>
      <c r="F393" s="181">
        <f t="shared" si="480"/>
        <v>715391445</v>
      </c>
      <c r="G393" s="76">
        <v>5000000</v>
      </c>
      <c r="H393" s="165">
        <v>0</v>
      </c>
      <c r="I393" s="213" t="str" cm="1">
        <f t="array" ref="I393">IFERROR(INDEX(Ref_경험치테이블_List,MATCH(J393,Ref_경험치테이블_일반경험치,1)+1,1),1)&amp;" ("&amp;
IFERROR(ROUND((J393-INDEX(Ref_경험치테이블_List,MATCH(J393,Ref_경험치테이블_일반경험치,1),3))/(INDEX(Ref_경험치테이블_List,MATCH(J393,Ref_경험치테이블_일반경험치,1)+1,3)-INDEX(Ref_경험치테이블_List,MATCH(J393,Ref_경험치테이블_일반경험치,1),3)),2)*100,0)
&amp;"%)"</f>
        <v>77 (20%)</v>
      </c>
      <c r="J393" s="214">
        <f t="shared" si="494"/>
        <v>34012000</v>
      </c>
      <c r="K393" s="76">
        <f t="shared" si="497"/>
        <v>347000</v>
      </c>
      <c r="M393" s="77" t="s">
        <v>2466</v>
      </c>
      <c r="N393" s="77">
        <v>65</v>
      </c>
      <c r="O393" s="150" t="str">
        <f t="shared" si="487"/>
        <v>특정 필드에서 MVP 처치 횟수</v>
      </c>
      <c r="P393" s="138" t="str">
        <f t="shared" si="488"/>
        <v>stage id / count</v>
      </c>
      <c r="Q393" s="151">
        <f>IF(N393=2,INDEX(Ref_스테이지테이블_List,MATCH(B393,Ref_스테이지테이블_Row,0),9),IF(N393=42,INDEX(Ref_몬스터테이블_List,MATCH(INDEX(Ref_스테이지테이블_List,MATCH(B393,Ref_스테이지테이블_Row,0),30),Ref_몬스터테이블_Row,0),4),IF(N393=14,INDEX(Ref_스테이지테이블_List,MATCH(B393,Ref_스테이지테이블_Row,0),38),IF(N393=65,B393,"문제있"))))</f>
        <v>70</v>
      </c>
      <c r="R393" s="157">
        <f t="shared" si="503"/>
        <v>0</v>
      </c>
      <c r="S393" s="149">
        <v>8</v>
      </c>
      <c r="T393" s="157" t="str">
        <f t="shared" si="489"/>
        <v>모험</v>
      </c>
      <c r="U393" s="161" t="str">
        <f t="shared" si="490"/>
        <v>모험 / 스테이지 id</v>
      </c>
      <c r="V393" s="157">
        <f>IF(OR(N393=2,N393=42,N393=65,N393=14),B393,0)</f>
        <v>70</v>
      </c>
      <c r="W393" s="75" t="s">
        <v>4</v>
      </c>
      <c r="X393" s="157" t="s">
        <v>672</v>
      </c>
      <c r="Y393" s="157">
        <v>0</v>
      </c>
      <c r="Z393" s="157">
        <v>0</v>
      </c>
      <c r="AA393" s="157">
        <f t="shared" si="491"/>
        <v>0</v>
      </c>
      <c r="AB393" s="75" t="s">
        <v>672</v>
      </c>
      <c r="AC393" s="75">
        <v>0</v>
      </c>
      <c r="AD393" s="75">
        <v>0</v>
      </c>
      <c r="AE393" s="75">
        <f t="shared" si="492"/>
        <v>0</v>
      </c>
    </row>
    <row r="394" spans="1:31" x14ac:dyDescent="0.3">
      <c r="A394" s="283">
        <f t="shared" si="496"/>
        <v>321</v>
      </c>
      <c r="B394" s="83">
        <f>COUNTIF($N$1:N393,2)+1</f>
        <v>70</v>
      </c>
      <c r="E394" s="213" t="str" cm="1">
        <f t="array" ref="E394">IFERROR(INDEX(Ref_경험치테이블_List,MATCH(F394,Ref_경험치테이블_직업경험치,1)+1,1),1) &amp; " (" &amp;
IFERROR(ROUND((F394-INDEX(Ref_경험치테이블_List,MATCH(F394,Ref_경험치테이블_직업경험치,1),2))/(INDEX(Ref_경험치테이블_List,MATCH(F394,Ref_경험치테이블_직업경험치,1)+1,2)-INDEX(Ref_경험치테이블_List,MATCH(F394,Ref_경험치테이블_직업경험치,1),2)),2)*100,0)
&amp;"%)"</f>
        <v>131 (61%)</v>
      </c>
      <c r="F394" s="181">
        <f t="shared" si="480"/>
        <v>723791445</v>
      </c>
      <c r="G394" s="76">
        <v>5000000</v>
      </c>
      <c r="H394" s="165">
        <v>3400000</v>
      </c>
      <c r="I394" s="213" t="str" cm="1">
        <f t="array" ref="I394">IFERROR(INDEX(Ref_경험치테이블_List,MATCH(J394,Ref_경험치테이블_일반경험치,1)+1,1),1)&amp;" ("&amp;
IFERROR(ROUND((J394-INDEX(Ref_경험치테이블_List,MATCH(J394,Ref_경험치테이블_일반경험치,1),3))/(INDEX(Ref_경험치테이블_List,MATCH(J394,Ref_경험치테이블_일반경험치,1)+1,3)-INDEX(Ref_경험치테이블_List,MATCH(J394,Ref_경험치테이블_일반경험치,1),3)),2)*100,0)
&amp;"%)"</f>
        <v>77 (29%)</v>
      </c>
      <c r="J394" s="214">
        <f t="shared" si="494"/>
        <v>34361000</v>
      </c>
      <c r="K394" s="76">
        <f t="shared" si="497"/>
        <v>349000</v>
      </c>
      <c r="M394" s="77" t="s">
        <v>11608</v>
      </c>
      <c r="N394" s="77">
        <v>2</v>
      </c>
      <c r="O394" s="150" t="str">
        <f t="shared" si="487"/>
        <v>특정 몬스터 처치 수</v>
      </c>
      <c r="P394" s="138" t="str">
        <f t="shared" si="488"/>
        <v>monster_id / count</v>
      </c>
      <c r="Q394" s="151">
        <f>IF(N394=2,INDEX(Ref_스테이지테이블_List,MATCH(B394,Ref_스테이지테이블_Row,0),9),IF(N394=42,INDEX(Ref_몬스터테이블_List,MATCH(INDEX(Ref_스테이지테이블_List,MATCH(B394,Ref_스테이지테이블_Row,0),30),Ref_몬스터테이블_Row,0),4),IF(N394=14,INDEX(Ref_스테이지테이블_List,MATCH(B394,Ref_스테이지테이블_Row,0),38),IF(N394=65,B394,"문제있"))))</f>
        <v>54105</v>
      </c>
      <c r="R394" s="157">
        <f t="shared" si="503"/>
        <v>0</v>
      </c>
      <c r="S394" s="149">
        <f>IF(N394=42,INDEX(Ref!$GK$1:$GN$73,MATCH(B394,Ref!$GK$1:$GK$73,0),MATCH(R394,Ref!$GK$1:$GN$1,0)),IF(N394=65,QUOTIENT(B394,12)+1,IF(N394=2,1,0)))</f>
        <v>1</v>
      </c>
      <c r="T394" s="157" t="str">
        <f t="shared" si="489"/>
        <v>모험</v>
      </c>
      <c r="U394" s="161" t="str">
        <f t="shared" si="490"/>
        <v>모험 / 스테이지 id</v>
      </c>
      <c r="V394" s="157">
        <f>IF(OR(N394=2,N394=42,N394=65,N394=14),B394,0)</f>
        <v>70</v>
      </c>
      <c r="W394" s="75" t="s">
        <v>4</v>
      </c>
      <c r="X394" s="157" t="s">
        <v>672</v>
      </c>
      <c r="Y394" s="157">
        <v>0</v>
      </c>
      <c r="Z394" s="157">
        <v>0</v>
      </c>
      <c r="AA394" s="157">
        <f t="shared" si="491"/>
        <v>0</v>
      </c>
      <c r="AB394" s="75" t="s">
        <v>672</v>
      </c>
      <c r="AC394" s="75">
        <v>0</v>
      </c>
      <c r="AD394" s="75">
        <v>0</v>
      </c>
      <c r="AE394" s="75">
        <f t="shared" si="492"/>
        <v>0</v>
      </c>
    </row>
    <row r="395" spans="1:31" x14ac:dyDescent="0.3">
      <c r="A395" s="283">
        <f t="shared" si="496"/>
        <v>322</v>
      </c>
      <c r="B395" s="83">
        <f>COUNTIF($N$1:N394,2)+1</f>
        <v>71</v>
      </c>
      <c r="E395" s="213" t="str" cm="1">
        <f t="array" ref="E395">IFERROR(INDEX(Ref_경험치테이블_List,MATCH(F395,Ref_경험치테이블_직업경험치,1)+1,1),1) &amp; " (" &amp;
IFERROR(ROUND((F395-INDEX(Ref_경험치테이블_List,MATCH(F395,Ref_경험치테이블_직업경험치,1),2))/(INDEX(Ref_경험치테이블_List,MATCH(F395,Ref_경험치테이블_직업경험치,1)+1,2)-INDEX(Ref_경험치테이블_List,MATCH(F395,Ref_경험치테이블_직업경험치,1),2)),2)*100,0)
&amp;"%)"</f>
        <v>131 (93%)</v>
      </c>
      <c r="F395" s="181">
        <f t="shared" si="480"/>
        <v>728791445</v>
      </c>
      <c r="G395" s="76">
        <v>5000000</v>
      </c>
      <c r="H395" s="165">
        <v>0</v>
      </c>
      <c r="I395" s="213" t="str" cm="1">
        <f t="array" ref="I395">IFERROR(INDEX(Ref_경험치테이블_List,MATCH(J395,Ref_경험치테이블_일반경험치,1)+1,1),1)&amp;" ("&amp;
IFERROR(ROUND((J395-INDEX(Ref_경험치테이블_List,MATCH(J395,Ref_경험치테이블_일반경험치,1),3))/(INDEX(Ref_경험치테이블_List,MATCH(J395,Ref_경험치테이블_일반경험치,1)+1,3)-INDEX(Ref_경험치테이블_List,MATCH(J395,Ref_경험치테이블_일반경험치,1),3)),2)*100,0)
&amp;"%)"</f>
        <v>77 (37%)</v>
      </c>
      <c r="J395" s="214">
        <f t="shared" si="494"/>
        <v>34712000</v>
      </c>
      <c r="K395" s="76">
        <f t="shared" si="497"/>
        <v>351000</v>
      </c>
      <c r="M395" s="77" t="s">
        <v>11509</v>
      </c>
      <c r="N395" s="77">
        <v>42</v>
      </c>
      <c r="O395" s="150" t="str">
        <f t="shared" si="487"/>
        <v>특정 몬스터 그룹 처치 수</v>
      </c>
      <c r="P395" s="138" t="str">
        <f t="shared" si="488"/>
        <v>monster_group / count</v>
      </c>
      <c r="Q395" s="151">
        <f>IF(N395=2,INDEX(Ref_스테이지테이블_List,MATCH(B395,Ref_스테이지테이블_Row,0),9),IF(N395=42,INDEX(Ref_몬스터테이블_List,MATCH(INDEX(Ref_스테이지테이블_List,MATCH(B395,Ref_스테이지테이블_Row,0),30),Ref_몬스터테이블_Row,0),4),IF(N395=14,INDEX(Ref_스테이지테이블_List,MATCH(B395,Ref_스테이지테이블_Row,0),38),IF(N395=65,B395,"문제있"))))</f>
        <v>94</v>
      </c>
      <c r="R395" s="157" t="str">
        <f t="shared" si="503"/>
        <v>대형</v>
      </c>
      <c r="S395" s="182">
        <f>INDEX(Ref!$GK$1:$GN$73,MATCH(B395,Ref!$GK$1:$GK$73,0),MATCH(R395,Ref!$GK$1:$GN$1,0))</f>
        <v>2400</v>
      </c>
      <c r="T395" s="157" t="str">
        <f t="shared" si="489"/>
        <v>모험</v>
      </c>
      <c r="U395" s="161" t="str">
        <f t="shared" si="490"/>
        <v>모험 / 스테이지 id</v>
      </c>
      <c r="V395" s="157">
        <f>IF(OR(N395=2,N395=42,N395=65,N395=14),B395,0)</f>
        <v>71</v>
      </c>
      <c r="W395" s="75" t="s">
        <v>4</v>
      </c>
      <c r="X395" s="157" t="s">
        <v>672</v>
      </c>
      <c r="Y395" s="157">
        <v>0</v>
      </c>
      <c r="Z395" s="157">
        <v>0</v>
      </c>
      <c r="AA395" s="157">
        <f t="shared" si="491"/>
        <v>0</v>
      </c>
      <c r="AB395" s="75" t="s">
        <v>672</v>
      </c>
      <c r="AC395" s="75">
        <v>0</v>
      </c>
      <c r="AD395" s="75">
        <v>0</v>
      </c>
      <c r="AE395" s="75">
        <f t="shared" si="492"/>
        <v>0</v>
      </c>
    </row>
    <row r="396" spans="1:31" x14ac:dyDescent="0.3">
      <c r="A396" s="283">
        <f t="shared" si="496"/>
        <v>323</v>
      </c>
      <c r="B396" s="83">
        <f>COUNTIF($N$1:N395,2)+1</f>
        <v>71</v>
      </c>
      <c r="E396" s="213" t="str" cm="1">
        <f t="array" ref="E396">IFERROR(INDEX(Ref_경험치테이블_List,MATCH(F396,Ref_경험치테이블_직업경험치,1)+1,1),1) &amp; " (" &amp;
IFERROR(ROUND((F396-INDEX(Ref_경험치테이블_List,MATCH(F396,Ref_경험치테이블_직업경험치,1),2))/(INDEX(Ref_경험치테이블_List,MATCH(F396,Ref_경험치테이블_직업경험치,1)+1,2)-INDEX(Ref_경험치테이블_List,MATCH(F396,Ref_경험치테이블_직업경험치,1),2)),2)*100,0)
&amp;"%)"</f>
        <v>132 (24%)</v>
      </c>
      <c r="F396" s="181">
        <f t="shared" si="480"/>
        <v>733791445</v>
      </c>
      <c r="G396" s="76">
        <v>5000000</v>
      </c>
      <c r="H396" s="165">
        <v>0</v>
      </c>
      <c r="I396" s="213" t="str" cm="1">
        <f t="array" ref="I396">IFERROR(INDEX(Ref_경험치테이블_List,MATCH(J396,Ref_경험치테이블_일반경험치,1)+1,1),1)&amp;" ("&amp;
IFERROR(ROUND((J396-INDEX(Ref_경험치테이블_List,MATCH(J396,Ref_경험치테이블_일반경험치,1),3))/(INDEX(Ref_경험치테이블_List,MATCH(J396,Ref_경험치테이블_일반경험치,1)+1,3)-INDEX(Ref_경험치테이블_List,MATCH(J396,Ref_경험치테이블_일반경험치,1),3)),2)*100,0)
&amp;"%)"</f>
        <v>77 (45%)</v>
      </c>
      <c r="J396" s="214">
        <f t="shared" si="494"/>
        <v>35065000</v>
      </c>
      <c r="K396" s="76">
        <f t="shared" si="497"/>
        <v>353000</v>
      </c>
      <c r="M396" s="77" t="s">
        <v>11510</v>
      </c>
      <c r="N396" s="77">
        <v>26</v>
      </c>
      <c r="O396" s="150" t="str">
        <f t="shared" si="487"/>
        <v>특정 아이템 제작 횟수</v>
      </c>
      <c r="P396" s="138" t="str">
        <f t="shared" si="488"/>
        <v>item_id / count</v>
      </c>
      <c r="Q396" s="77">
        <v>93058</v>
      </c>
      <c r="R396" s="157">
        <f t="shared" si="503"/>
        <v>0</v>
      </c>
      <c r="S396" s="149">
        <v>1</v>
      </c>
      <c r="T396" s="157" t="s">
        <v>10515</v>
      </c>
      <c r="U396" s="161" t="str">
        <f t="shared" ref="U396" si="507">INDEX(퀘스트_shortcut_type_List,MATCH(T396,퀘스트_shortcut_type_name,0),2)&amp;" / "&amp;INDEX(퀘스트_shortcut_type_List,MATCH(T396,퀘스트_shortcut_type_name,0),3)</f>
        <v>제작(아이템) / 아이템 아이디</v>
      </c>
      <c r="V396" s="157">
        <v>93058</v>
      </c>
      <c r="W396" s="75" t="s">
        <v>4</v>
      </c>
      <c r="X396" s="157" t="s">
        <v>2620</v>
      </c>
      <c r="Y396" s="157">
        <v>94037</v>
      </c>
      <c r="Z396" s="157">
        <v>1</v>
      </c>
      <c r="AA396" s="157" t="str">
        <f t="shared" si="491"/>
        <v>골드 카드 코인</v>
      </c>
      <c r="AB396" s="75" t="s">
        <v>672</v>
      </c>
      <c r="AC396" s="75">
        <v>0</v>
      </c>
      <c r="AD396" s="75">
        <v>0</v>
      </c>
      <c r="AE396" s="75">
        <f t="shared" si="492"/>
        <v>0</v>
      </c>
    </row>
    <row r="397" spans="1:31" x14ac:dyDescent="0.3">
      <c r="A397" s="283">
        <f t="shared" si="496"/>
        <v>324</v>
      </c>
      <c r="B397" s="83">
        <f>COUNTIF($N$1:N396,2)+1</f>
        <v>71</v>
      </c>
      <c r="E397" s="213" t="str" cm="1">
        <f t="array" ref="E397">IFERROR(INDEX(Ref_경험치테이블_List,MATCH(F397,Ref_경험치테이블_직업경험치,1)+1,1),1) &amp; " (" &amp;
IFERROR(ROUND((F397-INDEX(Ref_경험치테이블_List,MATCH(F397,Ref_경험치테이블_직업경험치,1),2))/(INDEX(Ref_경험치테이블_List,MATCH(F397,Ref_경험치테이블_직업경험치,1)+1,2)-INDEX(Ref_경험치테이블_List,MATCH(F397,Ref_경험치테이블_직업경험치,1),2)),2)*100,0)
&amp;"%)"</f>
        <v>132 (56%)</v>
      </c>
      <c r="F397" s="181">
        <f t="shared" si="480"/>
        <v>738791445</v>
      </c>
      <c r="G397" s="76">
        <v>5000000</v>
      </c>
      <c r="H397" s="165">
        <v>0</v>
      </c>
      <c r="I397" s="213" t="str" cm="1">
        <f t="array" ref="I397">IFERROR(INDEX(Ref_경험치테이블_List,MATCH(J397,Ref_경험치테이블_일반경험치,1)+1,1),1)&amp;" ("&amp;
IFERROR(ROUND((J397-INDEX(Ref_경험치테이블_List,MATCH(J397,Ref_경험치테이블_일반경험치,1),3))/(INDEX(Ref_경험치테이블_List,MATCH(J397,Ref_경험치테이블_일반경험치,1)+1,3)-INDEX(Ref_경험치테이블_List,MATCH(J397,Ref_경험치테이블_일반경험치,1),3)),2)*100,0)
&amp;"%)"</f>
        <v>77 (54%)</v>
      </c>
      <c r="J397" s="214">
        <f t="shared" si="494"/>
        <v>35420000</v>
      </c>
      <c r="K397" s="76">
        <f t="shared" si="497"/>
        <v>355000</v>
      </c>
      <c r="M397" s="77" t="s">
        <v>2466</v>
      </c>
      <c r="N397" s="77">
        <v>65</v>
      </c>
      <c r="O397" s="150" t="str">
        <f t="shared" si="487"/>
        <v>특정 필드에서 MVP 처치 횟수</v>
      </c>
      <c r="P397" s="138" t="str">
        <f t="shared" si="488"/>
        <v>stage id / count</v>
      </c>
      <c r="Q397" s="151">
        <f>IF(N397=2,INDEX(Ref_스테이지테이블_List,MATCH(B397,Ref_스테이지테이블_Row,0),9),IF(N397=42,INDEX(Ref_몬스터테이블_List,MATCH(INDEX(Ref_스테이지테이블_List,MATCH(B397,Ref_스테이지테이블_Row,0),30),Ref_몬스터테이블_Row,0),4),IF(N397=14,INDEX(Ref_스테이지테이블_List,MATCH(B397,Ref_스테이지테이블_Row,0),38),IF(N397=65,B397,"문제있"))))</f>
        <v>71</v>
      </c>
      <c r="R397" s="157">
        <f t="shared" si="503"/>
        <v>0</v>
      </c>
      <c r="S397" s="149">
        <v>8</v>
      </c>
      <c r="T397" s="157" t="str">
        <f t="shared" si="489"/>
        <v>모험</v>
      </c>
      <c r="U397" s="161" t="str">
        <f t="shared" si="490"/>
        <v>모험 / 스테이지 id</v>
      </c>
      <c r="V397" s="157">
        <f>IF(OR(N397=2,N397=42,N397=65,N397=14),B397,0)</f>
        <v>71</v>
      </c>
      <c r="W397" s="75" t="s">
        <v>4</v>
      </c>
      <c r="X397" s="157" t="s">
        <v>672</v>
      </c>
      <c r="Y397" s="157">
        <v>0</v>
      </c>
      <c r="Z397" s="157">
        <v>0</v>
      </c>
      <c r="AA397" s="157">
        <f t="shared" si="491"/>
        <v>0</v>
      </c>
      <c r="AB397" s="75" t="s">
        <v>672</v>
      </c>
      <c r="AC397" s="75">
        <v>0</v>
      </c>
      <c r="AD397" s="75">
        <v>0</v>
      </c>
      <c r="AE397" s="75">
        <f t="shared" si="492"/>
        <v>0</v>
      </c>
    </row>
    <row r="398" spans="1:31" x14ac:dyDescent="0.3">
      <c r="A398" s="283">
        <f t="shared" si="496"/>
        <v>325</v>
      </c>
      <c r="B398" s="83">
        <f>COUNTIF($N$1:N397,2)+1</f>
        <v>71</v>
      </c>
      <c r="E398" s="213" t="str" cm="1">
        <f t="array" ref="E398">IFERROR(INDEX(Ref_경험치테이블_List,MATCH(F398,Ref_경험치테이블_직업경험치,1)+1,1),1) &amp; " (" &amp;
IFERROR(ROUND((F398-INDEX(Ref_경험치테이블_List,MATCH(F398,Ref_경험치테이블_직업경험치,1),2))/(INDEX(Ref_경험치테이블_List,MATCH(F398,Ref_경험치테이블_직업경험치,1)+1,2)-INDEX(Ref_경험치테이블_List,MATCH(F398,Ref_경험치테이블_직업경험치,1),2)),2)*100,0)
&amp;"%)"</f>
        <v>133 (9%)</v>
      </c>
      <c r="F398" s="181">
        <f t="shared" si="480"/>
        <v>747291445</v>
      </c>
      <c r="G398" s="76">
        <v>5000000</v>
      </c>
      <c r="H398" s="165">
        <v>3500000</v>
      </c>
      <c r="I398" s="213" t="str" cm="1">
        <f t="array" ref="I398">IFERROR(INDEX(Ref_경험치테이블_List,MATCH(J398,Ref_경험치테이블_일반경험치,1)+1,1),1)&amp;" ("&amp;
IFERROR(ROUND((J398-INDEX(Ref_경험치테이블_List,MATCH(J398,Ref_경험치테이블_일반경험치,1),3))/(INDEX(Ref_경험치테이블_List,MATCH(J398,Ref_경험치테이블_일반경험치,1)+1,3)-INDEX(Ref_경험치테이블_List,MATCH(J398,Ref_경험치테이블_일반경험치,1),3)),2)*100,0)
&amp;"%)"</f>
        <v>77 (62%)</v>
      </c>
      <c r="J398" s="214">
        <f t="shared" si="494"/>
        <v>35777000</v>
      </c>
      <c r="K398" s="76">
        <f t="shared" si="497"/>
        <v>357000</v>
      </c>
      <c r="M398" s="77" t="s">
        <v>11511</v>
      </c>
      <c r="N398" s="77">
        <v>2</v>
      </c>
      <c r="O398" s="150" t="str">
        <f t="shared" si="487"/>
        <v>특정 몬스터 처치 수</v>
      </c>
      <c r="P398" s="138" t="str">
        <f t="shared" si="488"/>
        <v>monster_id / count</v>
      </c>
      <c r="Q398" s="151">
        <f>IF(N398=2,INDEX(Ref_스테이지테이블_List,MATCH(B398,Ref_스테이지테이블_Row,0),9),IF(N398=42,INDEX(Ref_몬스터테이블_List,MATCH(INDEX(Ref_스테이지테이블_List,MATCH(B398,Ref_스테이지테이블_Row,0),30),Ref_몬스터테이블_Row,0),4),IF(N398=14,INDEX(Ref_스테이지테이블_List,MATCH(B398,Ref_스테이지테이블_Row,0),38),IF(N398=65,B398,"문제있"))))</f>
        <v>54094</v>
      </c>
      <c r="R398" s="157">
        <f t="shared" si="503"/>
        <v>0</v>
      </c>
      <c r="S398" s="149">
        <f>IF(N398=42,INDEX(Ref!$GK$1:$GN$73,MATCH(B398,Ref!$GK$1:$GK$73,0),MATCH(R398,Ref!$GK$1:$GN$1,0)),IF(N398=65,QUOTIENT(B398,12)+1,IF(N398=2,1,0)))</f>
        <v>1</v>
      </c>
      <c r="T398" s="157" t="str">
        <f t="shared" si="489"/>
        <v>모험</v>
      </c>
      <c r="U398" s="161" t="str">
        <f t="shared" si="490"/>
        <v>모험 / 스테이지 id</v>
      </c>
      <c r="V398" s="157">
        <f>IF(OR(N398=2,N398=42,N398=65,N398=14),B398,0)</f>
        <v>71</v>
      </c>
      <c r="W398" s="75" t="s">
        <v>4</v>
      </c>
      <c r="X398" s="157" t="s">
        <v>672</v>
      </c>
      <c r="Y398" s="157">
        <v>0</v>
      </c>
      <c r="Z398" s="157">
        <v>0</v>
      </c>
      <c r="AA398" s="157">
        <f t="shared" si="491"/>
        <v>0</v>
      </c>
      <c r="AB398" s="75" t="s">
        <v>672</v>
      </c>
      <c r="AC398" s="75">
        <v>0</v>
      </c>
      <c r="AD398" s="75">
        <v>0</v>
      </c>
      <c r="AE398" s="75">
        <f t="shared" si="492"/>
        <v>0</v>
      </c>
    </row>
    <row r="399" spans="1:31" x14ac:dyDescent="0.3">
      <c r="A399" s="283">
        <f t="shared" si="496"/>
        <v>326</v>
      </c>
      <c r="B399" s="83">
        <f>COUNTIF($N$1:N398,2)+1</f>
        <v>72</v>
      </c>
      <c r="E399" s="213" t="str" cm="1">
        <f t="array" ref="E399">IFERROR(INDEX(Ref_경험치테이블_List,MATCH(F399,Ref_경험치테이블_직업경험치,1)+1,1),1) &amp; " (" &amp;
IFERROR(ROUND((F399-INDEX(Ref_경험치테이블_List,MATCH(F399,Ref_경험치테이블_직업경험치,1),2))/(INDEX(Ref_경험치테이블_List,MATCH(F399,Ref_경험치테이블_직업경험치,1)+1,2)-INDEX(Ref_경험치테이블_List,MATCH(F399,Ref_경험치테이블_직업경험치,1),2)),2)*100,0)
&amp;"%)"</f>
        <v>133 (40%)</v>
      </c>
      <c r="F399" s="181">
        <f t="shared" si="480"/>
        <v>752291445</v>
      </c>
      <c r="G399" s="76">
        <v>5000000</v>
      </c>
      <c r="H399" s="165">
        <v>0</v>
      </c>
      <c r="I399" s="213" t="str" cm="1">
        <f t="array" ref="I399">IFERROR(INDEX(Ref_경험치테이블_List,MATCH(J399,Ref_경험치테이블_일반경험치,1)+1,1),1)&amp;" ("&amp;
IFERROR(ROUND((J399-INDEX(Ref_경험치테이블_List,MATCH(J399,Ref_경험치테이블_일반경험치,1),3))/(INDEX(Ref_경험치테이블_List,MATCH(J399,Ref_경험치테이블_일반경험치,1)+1,3)-INDEX(Ref_경험치테이블_List,MATCH(J399,Ref_경험치테이블_일반경험치,1),3)),2)*100,0)
&amp;"%)"</f>
        <v>77 (71%)</v>
      </c>
      <c r="J399" s="214">
        <f t="shared" si="494"/>
        <v>36136000</v>
      </c>
      <c r="K399" s="76">
        <f t="shared" si="497"/>
        <v>359000</v>
      </c>
      <c r="M399" s="77" t="s">
        <v>11512</v>
      </c>
      <c r="N399" s="77">
        <v>42</v>
      </c>
      <c r="O399" s="150" t="str">
        <f t="shared" si="487"/>
        <v>특정 몬스터 그룹 처치 수</v>
      </c>
      <c r="P399" s="138" t="str">
        <f t="shared" si="488"/>
        <v>monster_group / count</v>
      </c>
      <c r="Q399" s="151">
        <f>IF(N399=2,INDEX(Ref_스테이지테이블_List,MATCH(B399,Ref_스테이지테이블_Row,0),9),IF(N399=42,INDEX(Ref_몬스터테이블_List,MATCH(INDEX(Ref_스테이지테이블_List,MATCH(B399,Ref_스테이지테이블_Row,0),30),Ref_몬스터테이블_Row,0),4),IF(N399=14,INDEX(Ref_스테이지테이블_List,MATCH(B399,Ref_스테이지테이블_Row,0),38),IF(N399=65,B399,"문제있"))))</f>
        <v>95</v>
      </c>
      <c r="R399" s="157" t="str">
        <f t="shared" si="503"/>
        <v>대형</v>
      </c>
      <c r="S399" s="182">
        <f>INDEX(Ref!$GK$1:$GN$73,MATCH(B399,Ref!$GK$1:$GK$73,0),MATCH(R399,Ref!$GK$1:$GN$1,0))</f>
        <v>2400</v>
      </c>
      <c r="T399" s="157" t="str">
        <f t="shared" si="489"/>
        <v>모험</v>
      </c>
      <c r="U399" s="161" t="str">
        <f t="shared" si="490"/>
        <v>모험 / 스테이지 id</v>
      </c>
      <c r="V399" s="157">
        <f>IF(OR(N399=2,N399=42,N399=65,N399=14),B399,0)</f>
        <v>72</v>
      </c>
      <c r="W399" s="75" t="s">
        <v>4</v>
      </c>
      <c r="X399" s="157" t="s">
        <v>2620</v>
      </c>
      <c r="Y399" s="157">
        <v>84017</v>
      </c>
      <c r="Z399" s="157">
        <v>1</v>
      </c>
      <c r="AA399" s="157" t="str">
        <f t="shared" si="491"/>
        <v>집중 포션</v>
      </c>
      <c r="AB399" s="75" t="s">
        <v>2620</v>
      </c>
      <c r="AC399" s="75">
        <v>94060</v>
      </c>
      <c r="AD399" s="75">
        <v>20</v>
      </c>
      <c r="AE399" s="75" t="str">
        <f t="shared" ref="AE399" si="508">IF(AB399="아이템",IFERROR(VLOOKUP(AC399,Ref_아이템테이블_List,5,FALSE),"없는 아이템"),IF(AB399="동료",IFERROR(VLOOKUP(AC399,Ref_동료테이블_List,5,FALSE),"없는 동료"),))</f>
        <v>카드 강화권 120레벨</v>
      </c>
    </row>
    <row r="400" spans="1:31" x14ac:dyDescent="0.3">
      <c r="A400" s="283">
        <f t="shared" si="496"/>
        <v>327</v>
      </c>
      <c r="B400" s="83">
        <f>COUNTIF($N$1:N399,2)+1</f>
        <v>72</v>
      </c>
      <c r="E400" s="213" t="str" cm="1">
        <f t="array" ref="E400">IFERROR(INDEX(Ref_경험치테이블_List,MATCH(F400,Ref_경험치테이블_직업경험치,1)+1,1),1) &amp; " (" &amp;
IFERROR(ROUND((F400-INDEX(Ref_경험치테이블_List,MATCH(F400,Ref_경험치테이블_직업경험치,1),2))/(INDEX(Ref_경험치테이블_List,MATCH(F400,Ref_경험치테이블_직업경험치,1)+1,2)-INDEX(Ref_경험치테이블_List,MATCH(F400,Ref_경험치테이블_직업경험치,1),2)),2)*100,0)
&amp;"%)"</f>
        <v>133 (71%)</v>
      </c>
      <c r="F400" s="181">
        <f t="shared" si="480"/>
        <v>757291445</v>
      </c>
      <c r="G400" s="76">
        <v>5000000</v>
      </c>
      <c r="H400" s="165">
        <v>0</v>
      </c>
      <c r="I400" s="213" t="str" cm="1">
        <f t="array" ref="I400">IFERROR(INDEX(Ref_경험치테이블_List,MATCH(J400,Ref_경험치테이블_일반경험치,1)+1,1),1)&amp;" ("&amp;
IFERROR(ROUND((J400-INDEX(Ref_경험치테이블_List,MATCH(J400,Ref_경험치테이블_일반경험치,1),3))/(INDEX(Ref_경험치테이블_List,MATCH(J400,Ref_경험치테이블_일반경험치,1)+1,3)-INDEX(Ref_경험치테이블_List,MATCH(J400,Ref_경험치테이블_일반경험치,1),3)),2)*100,0)
&amp;"%)"</f>
        <v>77 (79%)</v>
      </c>
      <c r="J400" s="214">
        <f t="shared" si="494"/>
        <v>36497000</v>
      </c>
      <c r="K400" s="76">
        <f t="shared" si="497"/>
        <v>361000</v>
      </c>
      <c r="M400" s="77" t="s">
        <v>2749</v>
      </c>
      <c r="N400" s="77">
        <v>70</v>
      </c>
      <c r="O400" s="150" t="str">
        <f t="shared" si="487"/>
        <v>카드 특정 강화도 도달</v>
      </c>
      <c r="P400" s="138" t="str">
        <f t="shared" si="488"/>
        <v>level / count(1)</v>
      </c>
      <c r="Q400" s="77">
        <v>120</v>
      </c>
      <c r="R400" s="157">
        <f t="shared" si="503"/>
        <v>0</v>
      </c>
      <c r="S400" s="149">
        <v>1</v>
      </c>
      <c r="T400" s="157" t="s">
        <v>2879</v>
      </c>
      <c r="U400" s="161" t="str">
        <f t="shared" ref="U400" si="509">INDEX(퀘스트_shortcut_type_List,MATCH(T400,퀘스트_shortcut_type_name,0),2)&amp;" / "&amp;INDEX(퀘스트_shortcut_type_List,MATCH(T400,퀘스트_shortcut_type_name,0),3)</f>
        <v>가방 / 0(장비), 1(카드), 2(재료), 3(소비), 4(상자)</v>
      </c>
      <c r="V400" s="157">
        <f>IF(OR(N400=2,N400=42,N400=65,N400=14),B400,0)</f>
        <v>0</v>
      </c>
      <c r="W400" s="75" t="s">
        <v>4</v>
      </c>
      <c r="X400" s="157" t="s">
        <v>672</v>
      </c>
      <c r="Y400" s="157">
        <v>0</v>
      </c>
      <c r="Z400" s="157">
        <v>0</v>
      </c>
      <c r="AA400" s="157">
        <f t="shared" si="491"/>
        <v>0</v>
      </c>
      <c r="AB400" s="75" t="s">
        <v>672</v>
      </c>
      <c r="AC400" s="75">
        <v>0</v>
      </c>
      <c r="AD400" s="75">
        <v>0</v>
      </c>
      <c r="AE400" s="75">
        <f t="shared" si="492"/>
        <v>0</v>
      </c>
    </row>
    <row r="401" spans="1:31" x14ac:dyDescent="0.3">
      <c r="A401" s="283">
        <f t="shared" si="496"/>
        <v>328</v>
      </c>
      <c r="B401" s="83">
        <f>COUNTIF($N$1:N400,2)+1</f>
        <v>72</v>
      </c>
      <c r="E401" s="213" t="str" cm="1">
        <f t="array" ref="E401">IFERROR(INDEX(Ref_경험치테이블_List,MATCH(F401,Ref_경험치테이블_직업경험치,1)+1,1),1) &amp; " (" &amp;
IFERROR(ROUND((F401-INDEX(Ref_경험치테이블_List,MATCH(F401,Ref_경험치테이블_직업경험치,1),2))/(INDEX(Ref_경험치테이블_List,MATCH(F401,Ref_경험치테이블_직업경험치,1)+1,2)-INDEX(Ref_경험치테이블_List,MATCH(F401,Ref_경험치테이블_직업경험치,1),2)),2)*100,0)
&amp;"%)"</f>
        <v>134 (2%)</v>
      </c>
      <c r="F401" s="181">
        <f t="shared" si="480"/>
        <v>762291445</v>
      </c>
      <c r="G401" s="76">
        <v>5000000</v>
      </c>
      <c r="H401" s="165">
        <v>0</v>
      </c>
      <c r="I401" s="213" t="str" cm="1">
        <f t="array" ref="I401">IFERROR(INDEX(Ref_경험치테이블_List,MATCH(J401,Ref_경험치테이블_일반경험치,1)+1,1),1)&amp;" ("&amp;
IFERROR(ROUND((J401-INDEX(Ref_경험치테이블_List,MATCH(J401,Ref_경험치테이블_일반경험치,1),3))/(INDEX(Ref_경험치테이블_List,MATCH(J401,Ref_경험치테이블_일반경험치,1)+1,3)-INDEX(Ref_경험치테이블_List,MATCH(J401,Ref_경험치테이블_일반경험치,1),3)),2)*100,0)
&amp;"%)"</f>
        <v>77 (88%)</v>
      </c>
      <c r="J401" s="214">
        <f t="shared" si="494"/>
        <v>36860000</v>
      </c>
      <c r="K401" s="76">
        <f t="shared" si="497"/>
        <v>363000</v>
      </c>
      <c r="M401" s="77" t="s">
        <v>2466</v>
      </c>
      <c r="N401" s="77">
        <v>65</v>
      </c>
      <c r="O401" s="150" t="str">
        <f t="shared" si="487"/>
        <v>특정 필드에서 MVP 처치 횟수</v>
      </c>
      <c r="P401" s="138" t="str">
        <f t="shared" si="488"/>
        <v>stage id / count</v>
      </c>
      <c r="Q401" s="151">
        <f>IF(N401=2,INDEX(Ref_스테이지테이블_List,MATCH(B401,Ref_스테이지테이블_Row,0),9),IF(N401=42,INDEX(Ref_몬스터테이블_List,MATCH(INDEX(Ref_스테이지테이블_List,MATCH(B401,Ref_스테이지테이블_Row,0),30),Ref_몬스터테이블_Row,0),4),IF(N401=14,INDEX(Ref_스테이지테이블_List,MATCH(B401,Ref_스테이지테이블_Row,0),38),IF(N401=65,B401,"문제있"))))</f>
        <v>72</v>
      </c>
      <c r="R401" s="157">
        <f t="shared" si="503"/>
        <v>0</v>
      </c>
      <c r="S401" s="149">
        <v>8</v>
      </c>
      <c r="T401" s="157" t="str">
        <f t="shared" si="489"/>
        <v>모험</v>
      </c>
      <c r="U401" s="161" t="str">
        <f t="shared" si="490"/>
        <v>모험 / 스테이지 id</v>
      </c>
      <c r="V401" s="157">
        <f>IF(OR(N401=2,N401=42,N401=65,N401=14),B401,0)</f>
        <v>72</v>
      </c>
      <c r="W401" s="75" t="s">
        <v>4</v>
      </c>
      <c r="X401" s="157" t="s">
        <v>672</v>
      </c>
      <c r="Y401" s="157">
        <v>0</v>
      </c>
      <c r="Z401" s="157">
        <v>0</v>
      </c>
      <c r="AA401" s="157">
        <f t="shared" si="491"/>
        <v>0</v>
      </c>
      <c r="AB401" s="75" t="s">
        <v>672</v>
      </c>
      <c r="AC401" s="75">
        <v>0</v>
      </c>
      <c r="AD401" s="75">
        <v>0</v>
      </c>
      <c r="AE401" s="75">
        <f t="shared" si="492"/>
        <v>0</v>
      </c>
    </row>
    <row r="402" spans="1:31" x14ac:dyDescent="0.3">
      <c r="A402" s="283">
        <f t="shared" si="496"/>
        <v>329</v>
      </c>
      <c r="B402" s="83">
        <f>COUNTIF($N$1:N401,2)+1</f>
        <v>72</v>
      </c>
      <c r="E402" s="213" t="str" cm="1">
        <f t="array" ref="E402">IFERROR(INDEX(Ref_경험치테이블_List,MATCH(F402,Ref_경험치테이블_직업경험치,1)+1,1),1) &amp; " (" &amp;
IFERROR(ROUND((F402-INDEX(Ref_경험치테이블_List,MATCH(F402,Ref_경험치테이블_직업경험치,1),2))/(INDEX(Ref_경험치테이블_List,MATCH(F402,Ref_경험치테이블_직업경험치,1)+1,2)-INDEX(Ref_경험치테이블_List,MATCH(F402,Ref_경험치테이블_직업경험치,1),2)),2)*100,0)
&amp;"%)"</f>
        <v>134 (33%)</v>
      </c>
      <c r="F402" s="181">
        <f t="shared" si="480"/>
        <v>767291445</v>
      </c>
      <c r="G402" s="76">
        <v>5000000</v>
      </c>
      <c r="H402" s="165">
        <v>0</v>
      </c>
      <c r="I402" s="213" t="str" cm="1">
        <f t="array" ref="I402">IFERROR(INDEX(Ref_경험치테이블_List,MATCH(J402,Ref_경험치테이블_일반경험치,1)+1,1),1)&amp;" ("&amp;
IFERROR(ROUND((J402-INDEX(Ref_경험치테이블_List,MATCH(J402,Ref_경험치테이블_일반경험치,1),3))/(INDEX(Ref_경험치테이블_List,MATCH(J402,Ref_경험치테이블_일반경험치,1)+1,3)-INDEX(Ref_경험치테이블_List,MATCH(J402,Ref_경험치테이블_일반경험치,1),3)),2)*100,0)
&amp;"%)"</f>
        <v>77 (97%)</v>
      </c>
      <c r="J402" s="214">
        <f t="shared" si="494"/>
        <v>37225000</v>
      </c>
      <c r="K402" s="76">
        <f t="shared" si="497"/>
        <v>365000</v>
      </c>
      <c r="M402" s="77" t="s">
        <v>11513</v>
      </c>
      <c r="N402" s="77">
        <v>76</v>
      </c>
      <c r="O402" s="150" t="str">
        <f t="shared" ref="O402" si="510">IFERROR(INDEX(퀘스트타입_List,MATCH(N402,퀘스트타입_Row,0),3),)</f>
        <v>특정 챕터 듀얼 보상 받기 횟수</v>
      </c>
      <c r="P402" s="138" t="str">
        <f t="shared" ref="P402" si="511">IFERROR(INDEX(퀘스트타입_List,MATCH(N402,퀘스트타입_Row,0),4),)&amp;" / "&amp;IFERROR(INDEX(퀘스트타입_List,MATCH(N402,퀘스트타입_Row,0),5),)</f>
        <v>chapter id / count</v>
      </c>
      <c r="Q402" s="77">
        <v>12</v>
      </c>
      <c r="R402" s="157">
        <f t="shared" si="503"/>
        <v>0</v>
      </c>
      <c r="S402" s="149">
        <v>1</v>
      </c>
      <c r="T402" s="157" t="s">
        <v>3106</v>
      </c>
      <c r="U402" s="161" t="str">
        <f t="shared" si="490"/>
        <v>듀얼 / 챕터 id</v>
      </c>
      <c r="V402" s="157">
        <v>12</v>
      </c>
      <c r="W402" s="75" t="s">
        <v>4</v>
      </c>
      <c r="X402" s="158" t="s">
        <v>2617</v>
      </c>
      <c r="Y402" s="158">
        <v>85002</v>
      </c>
      <c r="Z402" s="158">
        <v>1</v>
      </c>
      <c r="AA402" s="158" t="str">
        <f t="shared" si="491"/>
        <v>상급 장비 상자</v>
      </c>
      <c r="AB402" s="75" t="s">
        <v>672</v>
      </c>
      <c r="AC402" s="75">
        <v>0</v>
      </c>
      <c r="AD402" s="75">
        <v>0</v>
      </c>
      <c r="AE402" s="75">
        <f t="shared" si="492"/>
        <v>0</v>
      </c>
    </row>
    <row r="403" spans="1:31" x14ac:dyDescent="0.3">
      <c r="A403" s="283">
        <f t="shared" si="496"/>
        <v>330</v>
      </c>
      <c r="B403" s="83">
        <f>COUNTIF($N$1:N402,2)+1</f>
        <v>72</v>
      </c>
      <c r="E403" s="213" t="str" cm="1">
        <f t="array" ref="E403">IFERROR(INDEX(Ref_경험치테이블_List,MATCH(F403,Ref_경험치테이블_직업경험치,1)+1,1),1) &amp; " (" &amp;
IFERROR(ROUND((F403-INDEX(Ref_경험치테이블_List,MATCH(F403,Ref_경험치테이블_직업경험치,1),2))/(INDEX(Ref_경험치테이블_List,MATCH(F403,Ref_경험치테이블_직업경험치,1)+1,2)-INDEX(Ref_경험치테이블_List,MATCH(F403,Ref_경험치테이블_직업경험치,1),2)),2)*100,0)
&amp;"%)"</f>
        <v>134 (86%)</v>
      </c>
      <c r="F403" s="181">
        <f t="shared" ref="F403" si="512">G403+F402+H403</f>
        <v>775891445</v>
      </c>
      <c r="G403" s="76">
        <v>5000000</v>
      </c>
      <c r="H403" s="165">
        <v>3600000</v>
      </c>
      <c r="I403" s="213" t="str" cm="1">
        <f t="array" ref="I403">IFERROR(INDEX(Ref_경험치테이블_List,MATCH(J403,Ref_경험치테이블_일반경험치,1)+1,1),1)&amp;" ("&amp;
IFERROR(ROUND((J403-INDEX(Ref_경험치테이블_List,MATCH(J403,Ref_경험치테이블_일반경험치,1),3))/(INDEX(Ref_경험치테이블_List,MATCH(J403,Ref_경험치테이블_일반경험치,1)+1,3)-INDEX(Ref_경험치테이블_List,MATCH(J403,Ref_경험치테이블_일반경험치,1),3)),2)*100,0)
&amp;"%)"</f>
        <v>78 (5%)</v>
      </c>
      <c r="J403" s="214">
        <f t="shared" si="494"/>
        <v>37592000</v>
      </c>
      <c r="K403" s="76">
        <f t="shared" si="497"/>
        <v>367000</v>
      </c>
      <c r="M403" s="77" t="s">
        <v>11514</v>
      </c>
      <c r="N403" s="77">
        <v>2</v>
      </c>
      <c r="O403" s="150" t="str">
        <f t="shared" ref="O403:O452" si="513">IFERROR(INDEX(퀘스트타입_List,MATCH(N403,퀘스트타입_Row,0),3),)</f>
        <v>특정 몬스터 처치 수</v>
      </c>
      <c r="P403" s="138" t="str">
        <f t="shared" ref="P403:P452" si="514">IFERROR(INDEX(퀘스트타입_List,MATCH(N403,퀘스트타입_Row,0),4),)&amp;" / "&amp;IFERROR(INDEX(퀘스트타입_List,MATCH(N403,퀘스트타입_Row,0),5),)</f>
        <v>monster_id / count</v>
      </c>
      <c r="Q403" s="151">
        <f>IF(N403=2,INDEX(Ref_스테이지테이블_List,MATCH(B403,Ref_스테이지테이블_Row,0),9),IF(N403=42,INDEX(Ref_몬스터테이블_List,MATCH(INDEX(Ref_스테이지테이블_List,MATCH(B403,Ref_스테이지테이블_Row,0),30),Ref_몬스터테이블_Row,0),4),IF(N403=14,INDEX(Ref_스테이지테이블_List,MATCH(B403,Ref_스테이지테이블_Row,0),38),IF(N403=65,B403,"문제있"))))</f>
        <v>54095</v>
      </c>
      <c r="R403" s="157">
        <f t="shared" si="503"/>
        <v>0</v>
      </c>
      <c r="S403" s="149">
        <f>IF(N403=42,INDEX(Ref!$GK$1:$GN$73,MATCH(B403,Ref!$GK$1:$GK$73,0),MATCH(R403,Ref!$GK$1:$GN$1,0)),IF(N403=65,QUOTIENT(B403,12)+1,IF(N403=2,1,0)))</f>
        <v>1</v>
      </c>
      <c r="T403" s="157" t="str">
        <f t="shared" ref="T403:T405" si="515">IF(OR(N403=2,N403=42,N403=65,N403=14),"모험","-")</f>
        <v>모험</v>
      </c>
      <c r="U403" s="161" t="str">
        <f t="shared" ref="U403:U452" si="516">INDEX(퀘스트_shortcut_type_List,MATCH(T403,퀘스트_shortcut_type_name,0),2)&amp;" / "&amp;INDEX(퀘스트_shortcut_type_List,MATCH(T403,퀘스트_shortcut_type_name,0),3)</f>
        <v>모험 / 스테이지 id</v>
      </c>
      <c r="V403" s="157">
        <f>IF(OR(N403=2,N403=42,N403=65,N403=14),B403,0)</f>
        <v>72</v>
      </c>
      <c r="W403" s="75" t="s">
        <v>4</v>
      </c>
      <c r="X403" s="157" t="s">
        <v>672</v>
      </c>
      <c r="Y403" s="157">
        <v>0</v>
      </c>
      <c r="Z403" s="157">
        <v>0</v>
      </c>
      <c r="AA403" s="157">
        <f t="shared" ref="AA403:AA453" si="517">IF(X403="아이템",IFERROR(VLOOKUP(Y403,Ref_아이템테이블_List,5,FALSE),"없는 아이템"),IF(X403="동료",IFERROR(VLOOKUP(Y403,Ref_동료테이블_List,5,FALSE),"없는 동료"),))</f>
        <v>0</v>
      </c>
      <c r="AB403" s="75" t="s">
        <v>672</v>
      </c>
      <c r="AC403" s="75">
        <v>0</v>
      </c>
      <c r="AD403" s="75">
        <v>0</v>
      </c>
      <c r="AE403" s="75">
        <f t="shared" ref="AE403" si="518">IF(AB403="아이템",IFERROR(VLOOKUP(AC403,Ref_아이템테이블_List,5,FALSE),"없는 아이템"),IF(AB403="동료",IFERROR(VLOOKUP(AC403,Ref_동료테이블_List,5,FALSE),"없는 동료"),))</f>
        <v>0</v>
      </c>
    </row>
    <row r="404" spans="1:31" x14ac:dyDescent="0.3">
      <c r="A404" s="283">
        <f t="shared" si="496"/>
        <v>331</v>
      </c>
      <c r="B404" s="83">
        <f>COUNTIF($N$1:N403,2)+1</f>
        <v>73</v>
      </c>
      <c r="E404" s="213" t="str" cm="1">
        <f t="array" ref="E404">IFERROR(INDEX(Ref_경험치테이블_List,MATCH(F404,Ref_경험치테이블_직업경험치,1)+1,1),1) &amp; " (" &amp;
IFERROR(ROUND((F404-INDEX(Ref_경험치테이블_List,MATCH(F404,Ref_경험치테이블_직업경험치,1),2))/(INDEX(Ref_경험치테이블_List,MATCH(F404,Ref_경험치테이블_직업경험치,1)+1,2)-INDEX(Ref_경험치테이블_List,MATCH(F404,Ref_경험치테이블_직업경험치,1),2)),2)*100,0)
&amp;"%)"</f>
        <v>135 (17%)</v>
      </c>
      <c r="F404" s="181">
        <f t="shared" ref="F404" si="519">G404+F403+H404</f>
        <v>780891445</v>
      </c>
      <c r="G404" s="76">
        <v>5000000</v>
      </c>
      <c r="H404" s="165">
        <v>0</v>
      </c>
      <c r="I404" s="213" t="str" cm="1">
        <f t="array" ref="I404">IFERROR(INDEX(Ref_경험치테이블_List,MATCH(J404,Ref_경험치테이블_일반경험치,1)+1,1),1)&amp;" ("&amp;
IFERROR(ROUND((J404-INDEX(Ref_경험치테이블_List,MATCH(J404,Ref_경험치테이블_일반경험치,1),3))/(INDEX(Ref_경험치테이블_List,MATCH(J404,Ref_경험치테이블_일반경험치,1)+1,3)-INDEX(Ref_경험치테이블_List,MATCH(J404,Ref_경험치테이블_일반경험치,1),3)),2)*100,0)
&amp;"%)"</f>
        <v>78 (14%)</v>
      </c>
      <c r="J404" s="214">
        <f t="shared" ref="J404" si="520">J403+K404</f>
        <v>37961000</v>
      </c>
      <c r="K404" s="76">
        <f t="shared" si="497"/>
        <v>369000</v>
      </c>
      <c r="M404" s="77" t="s">
        <v>13278</v>
      </c>
      <c r="N404" s="77">
        <v>90</v>
      </c>
      <c r="O404" s="150" t="str">
        <f t="shared" si="513"/>
        <v>타임 패트롤 구역 보스 클리어</v>
      </c>
      <c r="P404" s="138" t="str">
        <f t="shared" si="514"/>
        <v>zone_id / count</v>
      </c>
      <c r="Q404" s="76">
        <v>6</v>
      </c>
      <c r="R404" s="157">
        <v>0</v>
      </c>
      <c r="S404" s="149">
        <v>1</v>
      </c>
      <c r="T404" s="157" t="s">
        <v>13284</v>
      </c>
      <c r="U404" s="161" t="str">
        <f t="shared" si="516"/>
        <v xml:space="preserve">타임 패트롤 / </v>
      </c>
      <c r="V404" s="157">
        <f>IF(OR(N404=2,N404=42,N404=65,N404=14),B404,0)</f>
        <v>0</v>
      </c>
      <c r="W404" s="75" t="s">
        <v>4</v>
      </c>
      <c r="X404" s="157" t="s">
        <v>672</v>
      </c>
      <c r="Y404" s="157">
        <v>0</v>
      </c>
      <c r="Z404" s="157">
        <v>0</v>
      </c>
      <c r="AA404" s="157">
        <f t="shared" si="517"/>
        <v>0</v>
      </c>
      <c r="AB404" s="75" t="s">
        <v>672</v>
      </c>
      <c r="AC404" s="75">
        <v>0</v>
      </c>
      <c r="AD404" s="75">
        <v>0</v>
      </c>
      <c r="AE404" s="75">
        <v>0</v>
      </c>
    </row>
    <row r="405" spans="1:31" x14ac:dyDescent="0.3">
      <c r="A405" s="283">
        <f t="shared" si="496"/>
        <v>332</v>
      </c>
      <c r="B405" s="83">
        <f>COUNTIF($N$1:N404,2)+1</f>
        <v>73</v>
      </c>
      <c r="E405" s="213" t="str" cm="1">
        <f t="array" ref="E405">IFERROR(INDEX(Ref_경험치테이블_List,MATCH(F405,Ref_경험치테이블_직업경험치,1)+1,1),1) &amp; " (" &amp;
IFERROR(ROUND((F405-INDEX(Ref_경험치테이블_List,MATCH(F405,Ref_경험치테이블_직업경험치,1),2))/(INDEX(Ref_경험치테이블_List,MATCH(F405,Ref_경험치테이블_직업경험치,1)+1,2)-INDEX(Ref_경험치테이블_List,MATCH(F405,Ref_경험치테이블_직업경험치,1),2)),2)*100,0)
&amp;"%)"</f>
        <v>135 (47%)</v>
      </c>
      <c r="F405" s="181">
        <f t="shared" ref="F405:F428" si="521">G405+F404+H405</f>
        <v>785891445</v>
      </c>
      <c r="G405" s="76">
        <v>5000000</v>
      </c>
      <c r="H405" s="165">
        <v>0</v>
      </c>
      <c r="I405" s="213" t="str" cm="1">
        <f t="array" ref="I405">IFERROR(INDEX(Ref_경험치테이블_List,MATCH(J405,Ref_경험치테이블_일반경험치,1)+1,1),1)&amp;" ("&amp;
IFERROR(ROUND((J405-INDEX(Ref_경험치테이블_List,MATCH(J405,Ref_경험치테이블_일반경험치,1),3))/(INDEX(Ref_경험치테이블_List,MATCH(J405,Ref_경험치테이블_일반경험치,1)+1,3)-INDEX(Ref_경험치테이블_List,MATCH(J405,Ref_경험치테이블_일반경험치,1),3)),2)*100,0)
&amp;"%)"</f>
        <v>78 (22%)</v>
      </c>
      <c r="J405" s="214">
        <f t="shared" ref="J405" si="522">J404+K405</f>
        <v>38332000</v>
      </c>
      <c r="K405" s="76">
        <f t="shared" si="497"/>
        <v>371000</v>
      </c>
      <c r="M405" s="77" t="s">
        <v>13231</v>
      </c>
      <c r="N405" s="77">
        <v>42</v>
      </c>
      <c r="O405" s="150" t="str">
        <f t="shared" si="513"/>
        <v>특정 몬스터 그룹 처치 수</v>
      </c>
      <c r="P405" s="138" t="str">
        <f t="shared" si="514"/>
        <v>monster_group / count</v>
      </c>
      <c r="Q405" s="151">
        <v>125</v>
      </c>
      <c r="R405" s="157" t="s">
        <v>8442</v>
      </c>
      <c r="S405" s="182">
        <v>4800</v>
      </c>
      <c r="T405" s="157" t="str">
        <f t="shared" si="515"/>
        <v>모험</v>
      </c>
      <c r="U405" s="161" t="str">
        <f t="shared" si="516"/>
        <v>모험 / 스테이지 id</v>
      </c>
      <c r="V405" s="157">
        <f>IF(OR(N405=2,N405=42,N405=65,N405=14),B405,0)</f>
        <v>73</v>
      </c>
      <c r="W405" s="75" t="s">
        <v>4</v>
      </c>
      <c r="X405" s="157" t="s">
        <v>672</v>
      </c>
      <c r="Y405" s="157">
        <v>0</v>
      </c>
      <c r="Z405" s="157">
        <v>0</v>
      </c>
      <c r="AA405" s="157">
        <f t="shared" si="517"/>
        <v>0</v>
      </c>
      <c r="AB405" s="75" t="s">
        <v>672</v>
      </c>
      <c r="AC405" s="75">
        <v>0</v>
      </c>
      <c r="AD405" s="75">
        <v>0</v>
      </c>
      <c r="AE405" s="75">
        <v>0</v>
      </c>
    </row>
    <row r="406" spans="1:31" x14ac:dyDescent="0.3">
      <c r="A406" s="283">
        <f t="shared" si="496"/>
        <v>333</v>
      </c>
      <c r="B406" s="83">
        <f>COUNTIF($N$1:N405,2)+1</f>
        <v>73</v>
      </c>
      <c r="E406" s="213" t="str" cm="1">
        <f t="array" ref="E406">IFERROR(INDEX(Ref_경험치테이블_List,MATCH(F406,Ref_경험치테이블_직업경험치,1)+1,1),1) &amp; " (" &amp;
IFERROR(ROUND((F406-INDEX(Ref_경험치테이블_List,MATCH(F406,Ref_경험치테이블_직업경험치,1),2))/(INDEX(Ref_경험치테이블_List,MATCH(F406,Ref_경험치테이블_직업경험치,1)+1,2)-INDEX(Ref_경험치테이블_List,MATCH(F406,Ref_경험치테이블_직업경험치,1),2)),2)*100,0)
&amp;"%)"</f>
        <v>135 (84%)</v>
      </c>
      <c r="F406" s="181">
        <f t="shared" si="521"/>
        <v>791891445</v>
      </c>
      <c r="G406" s="76">
        <v>6000000</v>
      </c>
      <c r="H406" s="165">
        <v>0</v>
      </c>
      <c r="I406" s="213" t="str" cm="1">
        <f t="array" ref="I406">IFERROR(INDEX(Ref_경험치테이블_List,MATCH(J406,Ref_경험치테이블_일반경험치,1)+1,1),1)&amp;" ("&amp;
IFERROR(ROUND((J406-INDEX(Ref_경험치테이블_List,MATCH(J406,Ref_경험치테이블_일반경험치,1),3))/(INDEX(Ref_경험치테이블_List,MATCH(J406,Ref_경험치테이블_일반경험치,1)+1,3)-INDEX(Ref_경험치테이블_List,MATCH(J406,Ref_경험치테이블_일반경험치,1),3)),2)*100,0)
&amp;"%)"</f>
        <v>78 (30%)</v>
      </c>
      <c r="J406" s="214">
        <f t="shared" ref="J406:J410" si="523">J405+K406</f>
        <v>38705000</v>
      </c>
      <c r="K406" s="76">
        <f t="shared" si="497"/>
        <v>373000</v>
      </c>
      <c r="M406" s="77" t="s">
        <v>2466</v>
      </c>
      <c r="N406" s="77">
        <v>65</v>
      </c>
      <c r="O406" s="150" t="str">
        <f t="shared" si="513"/>
        <v>특정 필드에서 MVP 처치 횟수</v>
      </c>
      <c r="P406" s="138" t="str">
        <f t="shared" si="514"/>
        <v>stage id / count</v>
      </c>
      <c r="Q406" s="151">
        <v>73</v>
      </c>
      <c r="R406" s="157">
        <f>IF(N406=14,IFERROR(VLOOKUP(Q406,Ref_아이템테이블_List,5,FALSE),"없는 아이템"),IF(N406=42,INDEX(Ref_몬스터테이블_List,MATCH(INDEX(Ref_스테이지테이블_List,MATCH(B406,Ref_스테이지테이블_Row,0),30),Ref_몬스터테이블_Row,0),8),))</f>
        <v>0</v>
      </c>
      <c r="S406" s="149">
        <v>8</v>
      </c>
      <c r="T406" s="157" t="str">
        <f t="shared" ref="T406:T412" si="524">IF(OR(N406=2,N406=42,N406=65,N406=14),"모험","-")</f>
        <v>모험</v>
      </c>
      <c r="U406" s="161" t="str">
        <f t="shared" si="516"/>
        <v>모험 / 스테이지 id</v>
      </c>
      <c r="V406" s="157">
        <f t="shared" ref="V406:V412" si="525">IF(OR(N406=2,N406=42,N406=65,N406=14),B406,0)</f>
        <v>73</v>
      </c>
      <c r="W406" s="75" t="s">
        <v>4</v>
      </c>
      <c r="X406" s="157" t="s">
        <v>672</v>
      </c>
      <c r="Y406" s="157">
        <v>0</v>
      </c>
      <c r="Z406" s="157">
        <v>0</v>
      </c>
      <c r="AA406" s="157">
        <f t="shared" si="517"/>
        <v>0</v>
      </c>
      <c r="AB406" s="75" t="s">
        <v>672</v>
      </c>
      <c r="AC406" s="75">
        <v>0</v>
      </c>
      <c r="AD406" s="75">
        <v>0</v>
      </c>
      <c r="AE406" s="75">
        <v>0</v>
      </c>
    </row>
    <row r="407" spans="1:31" x14ac:dyDescent="0.3">
      <c r="A407" s="283">
        <f t="shared" si="496"/>
        <v>334</v>
      </c>
      <c r="B407" s="83">
        <f>COUNTIF($N$1:N406,2)+1</f>
        <v>73</v>
      </c>
      <c r="E407" s="213" t="str" cm="1">
        <f t="array" ref="E407">IFERROR(INDEX(Ref_경험치테이블_List,MATCH(F407,Ref_경험치테이블_직업경험치,1)+1,1),1) &amp; " (" &amp;
IFERROR(ROUND((F407-INDEX(Ref_경험치테이블_List,MATCH(F407,Ref_경험치테이블_직업경험치,1),2))/(INDEX(Ref_경험치테이블_List,MATCH(F407,Ref_경험치테이블_직업경험치,1)+1,2)-INDEX(Ref_경험치테이블_List,MATCH(F407,Ref_경험치테이블_직업경험치,1),2)),2)*100,0)
&amp;"%)"</f>
        <v>136 (43%)</v>
      </c>
      <c r="F407" s="181">
        <f t="shared" si="521"/>
        <v>801591445</v>
      </c>
      <c r="G407" s="76">
        <v>6000000</v>
      </c>
      <c r="H407" s="165">
        <v>3700000</v>
      </c>
      <c r="I407" s="213" t="str" cm="1">
        <f t="array" ref="I407">IFERROR(INDEX(Ref_경험치테이블_List,MATCH(J407,Ref_경험치테이블_일반경험치,1)+1,1),1)&amp;" ("&amp;
IFERROR(ROUND((J407-INDEX(Ref_경험치테이블_List,MATCH(J407,Ref_경험치테이블_일반경험치,1),3))/(INDEX(Ref_경험치테이블_List,MATCH(J407,Ref_경험치테이블_일반경험치,1)+1,3)-INDEX(Ref_경험치테이블_List,MATCH(J407,Ref_경험치테이블_일반경험치,1),3)),2)*100,0)
&amp;"%)"</f>
        <v>78 (39%)</v>
      </c>
      <c r="J407" s="214">
        <f t="shared" si="523"/>
        <v>39080000</v>
      </c>
      <c r="K407" s="76">
        <f t="shared" si="497"/>
        <v>375000</v>
      </c>
      <c r="M407" s="77" t="s">
        <v>13233</v>
      </c>
      <c r="N407" s="77">
        <v>2</v>
      </c>
      <c r="O407" s="150" t="str">
        <f t="shared" si="513"/>
        <v>특정 몬스터 처치 수</v>
      </c>
      <c r="P407" s="138" t="str">
        <f t="shared" si="514"/>
        <v>monster_id / count</v>
      </c>
      <c r="Q407" s="151">
        <v>54153</v>
      </c>
      <c r="R407" s="157">
        <f>IF(N407=14,IFERROR(VLOOKUP(Q407,Ref_아이템테이블_List,5,FALSE),"없는 아이템"),IF(N407=42,INDEX(Ref_몬스터테이블_List,MATCH(INDEX(Ref_스테이지테이블_List,MATCH(B407,Ref_스테이지테이블_Row,0),30),Ref_몬스터테이블_Row,0),8),))</f>
        <v>0</v>
      </c>
      <c r="S407" s="149">
        <v>1</v>
      </c>
      <c r="T407" s="157" t="str">
        <f t="shared" si="524"/>
        <v>모험</v>
      </c>
      <c r="U407" s="161" t="str">
        <f t="shared" si="516"/>
        <v>모험 / 스테이지 id</v>
      </c>
      <c r="V407" s="157">
        <f t="shared" si="525"/>
        <v>73</v>
      </c>
      <c r="W407" s="75" t="s">
        <v>4</v>
      </c>
      <c r="X407" s="157" t="s">
        <v>672</v>
      </c>
      <c r="Y407" s="157">
        <v>0</v>
      </c>
      <c r="Z407" s="157">
        <v>0</v>
      </c>
      <c r="AA407" s="157">
        <f t="shared" si="517"/>
        <v>0</v>
      </c>
      <c r="AB407" s="75" t="s">
        <v>672</v>
      </c>
      <c r="AC407" s="75">
        <v>0</v>
      </c>
      <c r="AD407" s="75">
        <v>0</v>
      </c>
      <c r="AE407" s="75">
        <v>0</v>
      </c>
    </row>
    <row r="408" spans="1:31" x14ac:dyDescent="0.3">
      <c r="A408" s="283">
        <f t="shared" si="496"/>
        <v>335</v>
      </c>
      <c r="B408" s="83">
        <f>COUNTIF($N$1:N407,2)+1</f>
        <v>74</v>
      </c>
      <c r="E408" s="213" t="str" cm="1">
        <f t="array" ref="E408">IFERROR(INDEX(Ref_경험치테이블_List,MATCH(F408,Ref_경험치테이블_직업경험치,1)+1,1),1) &amp; " (" &amp;
IFERROR(ROUND((F408-INDEX(Ref_경험치테이블_List,MATCH(F408,Ref_경험치테이블_직업경험치,1),2))/(INDEX(Ref_경험치테이블_List,MATCH(F408,Ref_경험치테이블_직업경험치,1)+1,2)-INDEX(Ref_경험치테이블_List,MATCH(F408,Ref_경험치테이블_직업경험치,1),2)),2)*100,0)
&amp;"%)"</f>
        <v>136 (79%)</v>
      </c>
      <c r="F408" s="181">
        <f t="shared" si="521"/>
        <v>807591445</v>
      </c>
      <c r="G408" s="76">
        <v>6000000</v>
      </c>
      <c r="H408" s="165">
        <v>0</v>
      </c>
      <c r="I408" s="213" t="str" cm="1">
        <f t="array" ref="I408">IFERROR(INDEX(Ref_경험치테이블_List,MATCH(J408,Ref_경험치테이블_일반경험치,1)+1,1),1)&amp;" ("&amp;
IFERROR(ROUND((J408-INDEX(Ref_경험치테이블_List,MATCH(J408,Ref_경험치테이블_일반경험치,1),3))/(INDEX(Ref_경험치테이블_List,MATCH(J408,Ref_경험치테이블_일반경험치,1)+1,3)-INDEX(Ref_경험치테이블_List,MATCH(J408,Ref_경험치테이블_일반경험치,1),3)),2)*100,0)
&amp;"%)"</f>
        <v>78 (47%)</v>
      </c>
      <c r="J408" s="214">
        <f t="shared" si="523"/>
        <v>39457000</v>
      </c>
      <c r="K408" s="76">
        <f t="shared" si="497"/>
        <v>377000</v>
      </c>
      <c r="M408" s="77" t="s">
        <v>13235</v>
      </c>
      <c r="N408" s="77">
        <v>42</v>
      </c>
      <c r="O408" s="150" t="str">
        <f t="shared" si="513"/>
        <v>특정 몬스터 그룹 처치 수</v>
      </c>
      <c r="P408" s="138" t="str">
        <f t="shared" si="514"/>
        <v>monster_group / count</v>
      </c>
      <c r="Q408" s="151">
        <v>138</v>
      </c>
      <c r="R408" s="157" t="s">
        <v>8442</v>
      </c>
      <c r="S408" s="182">
        <v>4800</v>
      </c>
      <c r="T408" s="157" t="str">
        <f t="shared" si="524"/>
        <v>모험</v>
      </c>
      <c r="U408" s="161" t="str">
        <f>INDEX(퀘스트_shortcut_type_List,MATCH(T408,퀘스트_shortcut_type_name,0),2)&amp;" / "&amp;INDEX(퀘스트_shortcut_type_List,MATCH(T408,퀘스트_shortcut_type_name,0),3)</f>
        <v>모험 / 스테이지 id</v>
      </c>
      <c r="V408" s="157">
        <f t="shared" si="525"/>
        <v>74</v>
      </c>
      <c r="W408" s="75" t="s">
        <v>4</v>
      </c>
      <c r="X408" s="157" t="s">
        <v>672</v>
      </c>
      <c r="Y408" s="157">
        <v>0</v>
      </c>
      <c r="Z408" s="157">
        <v>0</v>
      </c>
      <c r="AA408" s="157">
        <f t="shared" si="517"/>
        <v>0</v>
      </c>
      <c r="AB408" s="75" t="s">
        <v>672</v>
      </c>
      <c r="AC408" s="75">
        <v>0</v>
      </c>
      <c r="AD408" s="75">
        <v>0</v>
      </c>
      <c r="AE408" s="75">
        <v>0</v>
      </c>
    </row>
    <row r="409" spans="1:31" x14ac:dyDescent="0.3">
      <c r="A409" s="283">
        <f t="shared" si="496"/>
        <v>336</v>
      </c>
      <c r="B409" s="83">
        <f>COUNTIF($N$1:N408,2)+1</f>
        <v>74</v>
      </c>
      <c r="E409" s="213" t="str" cm="1">
        <f t="array" ref="E409">IFERROR(INDEX(Ref_경험치테이블_List,MATCH(F409,Ref_경험치테이블_직업경험치,1)+1,1),1) &amp; " (" &amp;
IFERROR(ROUND((F409-INDEX(Ref_경험치테이블_List,MATCH(F409,Ref_경험치테이블_직업경험치,1),2))/(INDEX(Ref_경험치테이블_List,MATCH(F409,Ref_경험치테이블_직업경험치,1)+1,2)-INDEX(Ref_경험치테이블_List,MATCH(F409,Ref_경험치테이블_직업경험치,1),2)),2)*100,0)
&amp;"%)"</f>
        <v>137 (16%)</v>
      </c>
      <c r="F409" s="181">
        <f t="shared" si="521"/>
        <v>813591445</v>
      </c>
      <c r="G409" s="76">
        <v>6000000</v>
      </c>
      <c r="H409" s="165">
        <v>0</v>
      </c>
      <c r="I409" s="213" t="str" cm="1">
        <f t="array" ref="I409">IFERROR(INDEX(Ref_경험치테이블_List,MATCH(J409,Ref_경험치테이블_일반경험치,1)+1,1),1)&amp;" ("&amp;
IFERROR(ROUND((J409-INDEX(Ref_경험치테이블_List,MATCH(J409,Ref_경험치테이블_일반경험치,1),3))/(INDEX(Ref_경험치테이블_List,MATCH(J409,Ref_경험치테이블_일반경험치,1)+1,3)-INDEX(Ref_경험치테이블_List,MATCH(J409,Ref_경험치테이블_일반경험치,1),3)),2)*100,0)
&amp;"%)"</f>
        <v>78 (56%)</v>
      </c>
      <c r="J409" s="214">
        <f t="shared" si="523"/>
        <v>39836000</v>
      </c>
      <c r="K409" s="76">
        <f t="shared" si="497"/>
        <v>379000</v>
      </c>
      <c r="M409" s="77" t="s">
        <v>13291</v>
      </c>
      <c r="N409" s="77">
        <v>66</v>
      </c>
      <c r="O409" s="150" t="str">
        <f t="shared" ref="O409" si="526">IFERROR(INDEX(퀘스트타입_List,MATCH(N409,퀘스트타입_Row,0),3),)</f>
        <v>특정 필드에서 rare_type 3번 MVP 처치 횟수</v>
      </c>
      <c r="P409" s="138" t="str">
        <f t="shared" ref="P409" si="527">IFERROR(INDEX(퀘스트타입_List,MATCH(N409,퀘스트타입_Row,0),4),)&amp;" / "&amp;IFERROR(INDEX(퀘스트타입_List,MATCH(N409,퀘스트타입_Row,0),5),)</f>
        <v>stage id / count</v>
      </c>
      <c r="Q409" s="151">
        <v>73</v>
      </c>
      <c r="R409" s="157"/>
      <c r="S409" s="182">
        <v>1</v>
      </c>
      <c r="T409" s="157" t="str">
        <f t="shared" si="524"/>
        <v>-</v>
      </c>
      <c r="U409" s="161" t="str">
        <f t="shared" si="516"/>
        <v>- / -</v>
      </c>
      <c r="V409" s="157">
        <v>73</v>
      </c>
      <c r="W409" s="75" t="s">
        <v>4</v>
      </c>
      <c r="X409" s="157" t="s">
        <v>672</v>
      </c>
      <c r="Y409" s="157">
        <v>0</v>
      </c>
      <c r="Z409" s="157">
        <v>0</v>
      </c>
      <c r="AA409" s="157">
        <f t="shared" si="517"/>
        <v>0</v>
      </c>
      <c r="AB409" s="75" t="s">
        <v>672</v>
      </c>
      <c r="AC409" s="75">
        <v>0</v>
      </c>
      <c r="AD409" s="75">
        <v>0</v>
      </c>
      <c r="AE409" s="75">
        <v>0</v>
      </c>
    </row>
    <row r="410" spans="1:31" x14ac:dyDescent="0.3">
      <c r="A410" s="283">
        <f t="shared" si="496"/>
        <v>337</v>
      </c>
      <c r="B410" s="83">
        <f>COUNTIF($N$1:N409,2)+1</f>
        <v>74</v>
      </c>
      <c r="E410" s="213" t="str" cm="1">
        <f t="array" ref="E410">IFERROR(INDEX(Ref_경험치테이블_List,MATCH(F410,Ref_경험치테이블_직업경험치,1)+1,1),1) &amp; " (" &amp;
IFERROR(ROUND((F410-INDEX(Ref_경험치테이블_List,MATCH(F410,Ref_경험치테이블_직업경험치,1),2))/(INDEX(Ref_경험치테이블_List,MATCH(F410,Ref_경험치테이블_직업경험치,1)+1,2)-INDEX(Ref_경험치테이블_List,MATCH(F410,Ref_경험치테이블_직업경험치,1),2)),2)*100,0)
&amp;"%)"</f>
        <v>137 (52%)</v>
      </c>
      <c r="F410" s="181">
        <f t="shared" si="521"/>
        <v>819591445</v>
      </c>
      <c r="G410" s="76">
        <v>6000000</v>
      </c>
      <c r="H410" s="165">
        <v>0</v>
      </c>
      <c r="I410" s="213" t="str" cm="1">
        <f t="array" ref="I410">IFERROR(INDEX(Ref_경험치테이블_List,MATCH(J410,Ref_경험치테이블_일반경험치,1)+1,1),1)&amp;" ("&amp;
IFERROR(ROUND((J410-INDEX(Ref_경험치테이블_List,MATCH(J410,Ref_경험치테이블_일반경험치,1),3))/(INDEX(Ref_경험치테이블_List,MATCH(J410,Ref_경험치테이블_일반경험치,1)+1,3)-INDEX(Ref_경험치테이블_List,MATCH(J410,Ref_경험치테이블_일반경험치,1),3)),2)*100,0)
&amp;"%)"</f>
        <v>78 (65%)</v>
      </c>
      <c r="J410" s="214">
        <f t="shared" si="523"/>
        <v>40217000</v>
      </c>
      <c r="K410" s="76">
        <f t="shared" si="497"/>
        <v>381000</v>
      </c>
      <c r="M410" s="77" t="s">
        <v>2466</v>
      </c>
      <c r="N410" s="77">
        <v>65</v>
      </c>
      <c r="O410" s="150" t="str">
        <f t="shared" si="513"/>
        <v>특정 필드에서 MVP 처치 횟수</v>
      </c>
      <c r="P410" s="138" t="str">
        <f t="shared" si="514"/>
        <v>stage id / count</v>
      </c>
      <c r="Q410" s="151">
        <v>74</v>
      </c>
      <c r="R410" s="157">
        <f>IF(N410=14,IFERROR(VLOOKUP(Q410,Ref_아이템테이블_List,5,FALSE),"없는 아이템"),IF(N410=42,INDEX(Ref_몬스터테이블_List,MATCH(INDEX(Ref_스테이지테이블_List,MATCH(B410,Ref_스테이지테이블_Row,0),30),Ref_몬스터테이블_Row,0),8),))</f>
        <v>0</v>
      </c>
      <c r="S410" s="149">
        <v>8</v>
      </c>
      <c r="T410" s="157" t="str">
        <f t="shared" si="524"/>
        <v>모험</v>
      </c>
      <c r="U410" s="161" t="str">
        <f t="shared" si="516"/>
        <v>모험 / 스테이지 id</v>
      </c>
      <c r="V410" s="157">
        <f t="shared" si="525"/>
        <v>74</v>
      </c>
      <c r="W410" s="75" t="s">
        <v>4</v>
      </c>
      <c r="X410" s="157" t="s">
        <v>672</v>
      </c>
      <c r="Y410" s="157">
        <v>0</v>
      </c>
      <c r="Z410" s="157">
        <v>0</v>
      </c>
      <c r="AA410" s="157">
        <f t="shared" si="517"/>
        <v>0</v>
      </c>
      <c r="AB410" s="75" t="s">
        <v>672</v>
      </c>
      <c r="AC410" s="75">
        <v>0</v>
      </c>
      <c r="AD410" s="75">
        <v>0</v>
      </c>
      <c r="AE410" s="75">
        <v>0</v>
      </c>
    </row>
    <row r="411" spans="1:31" x14ac:dyDescent="0.3">
      <c r="A411" s="283">
        <f t="shared" si="496"/>
        <v>338</v>
      </c>
      <c r="B411" s="83">
        <f>COUNTIF($N$1:N410,2)+1</f>
        <v>74</v>
      </c>
      <c r="E411" s="213" t="str" cm="1">
        <f t="array" ref="E411">IFERROR(INDEX(Ref_경험치테이블_List,MATCH(F411,Ref_경험치테이블_직업경험치,1)+1,1),1) &amp; " (" &amp;
IFERROR(ROUND((F411-INDEX(Ref_경험치테이블_List,MATCH(F411,Ref_경험치테이블_직업경험치,1),2))/(INDEX(Ref_경험치테이블_List,MATCH(F411,Ref_경험치테이블_직업경험치,1)+1,2)-INDEX(Ref_경험치테이블_List,MATCH(F411,Ref_경험치테이블_직업경험치,1),2)),2)*100,0)
&amp;"%)"</f>
        <v>138 (11%)</v>
      </c>
      <c r="F411" s="181">
        <f t="shared" si="521"/>
        <v>829391445</v>
      </c>
      <c r="G411" s="76">
        <v>6000000</v>
      </c>
      <c r="H411" s="165">
        <v>3800000</v>
      </c>
      <c r="I411" s="213" t="str" cm="1">
        <f t="array" ref="I411">IFERROR(INDEX(Ref_경험치테이블_List,MATCH(J411,Ref_경험치테이블_일반경험치,1)+1,1),1)&amp;" ("&amp;
IFERROR(ROUND((J411-INDEX(Ref_경험치테이블_List,MATCH(J411,Ref_경험치테이블_일반경험치,1),3))/(INDEX(Ref_경험치테이블_List,MATCH(J411,Ref_경험치테이블_일반경험치,1)+1,3)-INDEX(Ref_경험치테이블_List,MATCH(J411,Ref_경험치테이블_일반경험치,1),3)),2)*100,0)
&amp;"%)"</f>
        <v>78 (73%)</v>
      </c>
      <c r="J411" s="214">
        <f t="shared" ref="J411:J428" si="528">J410+K411</f>
        <v>40600000</v>
      </c>
      <c r="K411" s="76">
        <f t="shared" si="497"/>
        <v>383000</v>
      </c>
      <c r="M411" s="77" t="s">
        <v>13237</v>
      </c>
      <c r="N411" s="77">
        <v>2</v>
      </c>
      <c r="O411" s="150" t="str">
        <f t="shared" si="513"/>
        <v>특정 몬스터 처치 수</v>
      </c>
      <c r="P411" s="138" t="str">
        <f t="shared" si="514"/>
        <v>monster_id / count</v>
      </c>
      <c r="Q411" s="151">
        <v>54154</v>
      </c>
      <c r="R411" s="157">
        <f>IF(N411=14,IFERROR(VLOOKUP(Q411,Ref_아이템테이블_List,5,FALSE),"없는 아이템"),IF(N411=42,INDEX(Ref_몬스터테이블_List,MATCH(INDEX(Ref_스테이지테이블_List,MATCH(B411,Ref_스테이지테이블_Row,0),30),Ref_몬스터테이블_Row,0),8),))</f>
        <v>0</v>
      </c>
      <c r="S411" s="149">
        <v>1</v>
      </c>
      <c r="T411" s="157" t="str">
        <f t="shared" si="524"/>
        <v>모험</v>
      </c>
      <c r="U411" s="161" t="str">
        <f t="shared" si="516"/>
        <v>모험 / 스테이지 id</v>
      </c>
      <c r="V411" s="157">
        <f t="shared" si="525"/>
        <v>74</v>
      </c>
      <c r="W411" s="75" t="s">
        <v>4</v>
      </c>
      <c r="X411" s="157" t="s">
        <v>672</v>
      </c>
      <c r="Y411" s="157">
        <v>0</v>
      </c>
      <c r="Z411" s="157">
        <v>0</v>
      </c>
      <c r="AA411" s="157">
        <f t="shared" si="517"/>
        <v>0</v>
      </c>
      <c r="AB411" s="75" t="s">
        <v>672</v>
      </c>
      <c r="AC411" s="75">
        <v>0</v>
      </c>
      <c r="AD411" s="75">
        <v>0</v>
      </c>
      <c r="AE411" s="75">
        <v>0</v>
      </c>
    </row>
    <row r="412" spans="1:31" x14ac:dyDescent="0.3">
      <c r="A412" s="283">
        <f t="shared" si="496"/>
        <v>339</v>
      </c>
      <c r="B412" s="83">
        <f>COUNTIF($N$1:N411,2)+1</f>
        <v>75</v>
      </c>
      <c r="E412" s="213" t="str" cm="1">
        <f t="array" ref="E412">IFERROR(INDEX(Ref_경험치테이블_List,MATCH(F412,Ref_경험치테이블_직업경험치,1)+1,1),1) &amp; " (" &amp;
IFERROR(ROUND((F412-INDEX(Ref_경험치테이블_List,MATCH(F412,Ref_경험치테이블_직업경험치,1),2))/(INDEX(Ref_경험치테이블_List,MATCH(F412,Ref_경험치테이블_직업경험치,1)+1,2)-INDEX(Ref_경험치테이블_List,MATCH(F412,Ref_경험치테이블_직업경험치,1),2)),2)*100,0)
&amp;"%)"</f>
        <v>138 (46%)</v>
      </c>
      <c r="F412" s="181">
        <f t="shared" si="521"/>
        <v>835391445</v>
      </c>
      <c r="G412" s="76">
        <v>6000000</v>
      </c>
      <c r="H412" s="165">
        <v>0</v>
      </c>
      <c r="I412" s="213" t="str" cm="1">
        <f t="array" ref="I412">IFERROR(INDEX(Ref_경험치테이블_List,MATCH(J412,Ref_경험치테이블_일반경험치,1)+1,1),1)&amp;" ("&amp;
IFERROR(ROUND((J412-INDEX(Ref_경험치테이블_List,MATCH(J412,Ref_경험치테이블_일반경험치,1),3))/(INDEX(Ref_경험치테이블_List,MATCH(J412,Ref_경험치테이블_일반경험치,1)+1,3)-INDEX(Ref_경험치테이블_List,MATCH(J412,Ref_경험치테이블_일반경험치,1),3)),2)*100,0)
&amp;"%)"</f>
        <v>78 (82%)</v>
      </c>
      <c r="J412" s="214">
        <f t="shared" si="528"/>
        <v>40985000</v>
      </c>
      <c r="K412" s="76">
        <f t="shared" si="497"/>
        <v>385000</v>
      </c>
      <c r="M412" s="77" t="s">
        <v>13239</v>
      </c>
      <c r="N412" s="77">
        <v>42</v>
      </c>
      <c r="O412" s="150" t="str">
        <f t="shared" si="513"/>
        <v>특정 몬스터 그룹 처치 수</v>
      </c>
      <c r="P412" s="138" t="str">
        <f t="shared" si="514"/>
        <v>monster_group / count</v>
      </c>
      <c r="Q412" s="151">
        <v>139</v>
      </c>
      <c r="R412" s="157" t="s">
        <v>8443</v>
      </c>
      <c r="S412" s="182">
        <v>3600</v>
      </c>
      <c r="T412" s="157" t="str">
        <f t="shared" si="524"/>
        <v>모험</v>
      </c>
      <c r="U412" s="161" t="str">
        <f t="shared" si="516"/>
        <v>모험 / 스테이지 id</v>
      </c>
      <c r="V412" s="157">
        <f t="shared" si="525"/>
        <v>75</v>
      </c>
      <c r="W412" s="75" t="s">
        <v>4</v>
      </c>
      <c r="X412" s="157" t="s">
        <v>2620</v>
      </c>
      <c r="Y412" s="157">
        <v>84017</v>
      </c>
      <c r="Z412" s="157">
        <v>1</v>
      </c>
      <c r="AA412" s="157" t="str">
        <f t="shared" si="517"/>
        <v>집중 포션</v>
      </c>
      <c r="AB412" s="75" t="s">
        <v>672</v>
      </c>
      <c r="AC412" s="75">
        <v>0</v>
      </c>
      <c r="AD412" s="75">
        <v>0</v>
      </c>
      <c r="AE412" s="75">
        <v>0</v>
      </c>
    </row>
    <row r="413" spans="1:31" x14ac:dyDescent="0.3">
      <c r="A413" s="283">
        <f t="shared" si="496"/>
        <v>340</v>
      </c>
      <c r="B413" s="83">
        <f>COUNTIF($N$1:N412,2)+1</f>
        <v>75</v>
      </c>
      <c r="E413" s="213" t="str" cm="1">
        <f t="array" ref="E413">IFERROR(INDEX(Ref_경험치테이블_List,MATCH(F413,Ref_경험치테이블_직업경험치,1)+1,1),1) &amp; " (" &amp;
IFERROR(ROUND((F413-INDEX(Ref_경험치테이블_List,MATCH(F413,Ref_경험치테이블_직업경험치,1),2))/(INDEX(Ref_경험치테이블_List,MATCH(F413,Ref_경험치테이블_직업경험치,1)+1,2)-INDEX(Ref_경험치테이블_List,MATCH(F413,Ref_경험치테이블_직업경험치,1),2)),2)*100,0)
&amp;"%)"</f>
        <v>138 (82%)</v>
      </c>
      <c r="F413" s="181">
        <f t="shared" si="521"/>
        <v>841391445</v>
      </c>
      <c r="G413" s="76">
        <v>6000000</v>
      </c>
      <c r="H413" s="165">
        <v>0</v>
      </c>
      <c r="I413" s="213" t="str" cm="1">
        <f t="array" ref="I413">IFERROR(INDEX(Ref_경험치테이블_List,MATCH(J413,Ref_경험치테이블_일반경험치,1)+1,1),1)&amp;" ("&amp;
IFERROR(ROUND((J413-INDEX(Ref_경험치테이블_List,MATCH(J413,Ref_경험치테이블_일반경험치,1),3))/(INDEX(Ref_경험치테이블_List,MATCH(J413,Ref_경험치테이블_일반경험치,1)+1,3)-INDEX(Ref_경험치테이블_List,MATCH(J413,Ref_경험치테이블_일반경험치,1),3)),2)*100,0)
&amp;"%)"</f>
        <v>78 (91%)</v>
      </c>
      <c r="J413" s="214">
        <f t="shared" si="528"/>
        <v>41372000</v>
      </c>
      <c r="K413" s="76">
        <f t="shared" si="497"/>
        <v>387000</v>
      </c>
      <c r="M413" s="77" t="s">
        <v>13289</v>
      </c>
      <c r="N413" s="77">
        <v>26</v>
      </c>
      <c r="O413" s="150" t="str">
        <f t="shared" si="513"/>
        <v>특정 아이템 제작 횟수</v>
      </c>
      <c r="P413" s="138" t="str">
        <f t="shared" si="514"/>
        <v>item_id / count</v>
      </c>
      <c r="Q413" s="77">
        <v>94234</v>
      </c>
      <c r="R413" s="157">
        <f>IF(N413=14,IFERROR(VLOOKUP(Q413,Ref_아이템테이블_List,5,FALSE),"없는 아이템"),IF(N413=42,INDEX(Ref_몬스터테이블_List,MATCH(INDEX(Ref_스테이지테이블_List,MATCH(B413,Ref_스테이지테이블_Row,0),30),Ref_몬스터테이블_Row,0),8),))</f>
        <v>0</v>
      </c>
      <c r="S413" s="149">
        <v>1</v>
      </c>
      <c r="T413" s="157" t="s">
        <v>10515</v>
      </c>
      <c r="U413" s="161" t="str">
        <f t="shared" si="516"/>
        <v>제작(아이템) / 아이템 아이디</v>
      </c>
      <c r="V413" s="157">
        <v>94234</v>
      </c>
      <c r="W413" s="75" t="s">
        <v>4</v>
      </c>
      <c r="X413" s="157" t="s">
        <v>2620</v>
      </c>
      <c r="Y413" s="157">
        <v>94031</v>
      </c>
      <c r="Z413" s="157">
        <v>1</v>
      </c>
      <c r="AA413" s="157" t="str">
        <f t="shared" ref="AA413" si="529">IF(X413="아이템",IFERROR(VLOOKUP(Y413,Ref_아이템테이블_List,5,FALSE),"없는 아이템"),IF(X413="동료",IFERROR(VLOOKUP(Y413,Ref_동료테이블_List,5,FALSE),"없는 동료"),))</f>
        <v>별의 결정</v>
      </c>
      <c r="AB413" s="75" t="s">
        <v>2620</v>
      </c>
      <c r="AC413" s="75">
        <v>94208</v>
      </c>
      <c r="AD413" s="75">
        <v>20</v>
      </c>
      <c r="AE413" s="75" t="s">
        <v>13295</v>
      </c>
    </row>
    <row r="414" spans="1:31" x14ac:dyDescent="0.3">
      <c r="A414" s="283">
        <f t="shared" si="496"/>
        <v>341</v>
      </c>
      <c r="B414" s="83">
        <f>COUNTIF($N$1:N413,2)+1</f>
        <v>75</v>
      </c>
      <c r="E414" s="213" t="str" cm="1">
        <f t="array" ref="E414">IFERROR(INDEX(Ref_경험치테이블_List,MATCH(F414,Ref_경험치테이블_직업경험치,1)+1,1),1) &amp; " (" &amp;
IFERROR(ROUND((F414-INDEX(Ref_경험치테이블_List,MATCH(F414,Ref_경험치테이블_직업경험치,1),2))/(INDEX(Ref_경험치테이블_List,MATCH(F414,Ref_경험치테이블_직업경험치,1)+1,2)-INDEX(Ref_경험치테이블_List,MATCH(F414,Ref_경험치테이블_직업경험치,1),2)),2)*100,0)
&amp;"%)"</f>
        <v>139 (18%)</v>
      </c>
      <c r="F414" s="181">
        <f t="shared" si="521"/>
        <v>847391445</v>
      </c>
      <c r="G414" s="76">
        <v>6000000</v>
      </c>
      <c r="H414" s="165">
        <v>0</v>
      </c>
      <c r="I414" s="213" t="str" cm="1">
        <f t="array" ref="I414">IFERROR(INDEX(Ref_경험치테이블_List,MATCH(J414,Ref_경험치테이블_일반경험치,1)+1,1),1)&amp;" ("&amp;
IFERROR(ROUND((J414-INDEX(Ref_경험치테이블_List,MATCH(J414,Ref_경험치테이블_일반경험치,1),3))/(INDEX(Ref_경험치테이블_List,MATCH(J414,Ref_경험치테이블_일반경험치,1)+1,3)-INDEX(Ref_경험치테이블_List,MATCH(J414,Ref_경험치테이블_일반경험치,1),3)),2)*100,0)
&amp;"%)"</f>
        <v>78 (100%)</v>
      </c>
      <c r="J414" s="214">
        <f t="shared" si="528"/>
        <v>41761000</v>
      </c>
      <c r="K414" s="76">
        <f t="shared" si="497"/>
        <v>389000</v>
      </c>
      <c r="M414" s="77" t="s">
        <v>2466</v>
      </c>
      <c r="N414" s="77">
        <v>65</v>
      </c>
      <c r="O414" s="150" t="str">
        <f t="shared" si="513"/>
        <v>특정 필드에서 MVP 처치 횟수</v>
      </c>
      <c r="P414" s="138" t="str">
        <f t="shared" si="514"/>
        <v>stage id / count</v>
      </c>
      <c r="Q414" s="151">
        <v>75</v>
      </c>
      <c r="R414" s="157">
        <f>IF(N414=14,IFERROR(VLOOKUP(Q414,Ref_아이템테이블_List,5,FALSE),"없는 아이템"),IF(N414=42,INDEX(Ref_몬스터테이블_List,MATCH(INDEX(Ref_스테이지테이블_List,MATCH(B414,Ref_스테이지테이블_Row,0),30),Ref_몬스터테이블_Row,0),8),))</f>
        <v>0</v>
      </c>
      <c r="S414" s="149">
        <v>8</v>
      </c>
      <c r="T414" s="157" t="str">
        <f t="shared" ref="T414:T416" si="530">IF(OR(N414=2,N414=42,N414=65,N414=14),"모험","-")</f>
        <v>모험</v>
      </c>
      <c r="U414" s="161" t="str">
        <f t="shared" si="516"/>
        <v>모험 / 스테이지 id</v>
      </c>
      <c r="V414" s="157">
        <f>IF(OR(N414=2,N414=42,N414=65,N414=14),B414,0)</f>
        <v>75</v>
      </c>
      <c r="W414" s="75" t="s">
        <v>4</v>
      </c>
      <c r="X414" s="157" t="s">
        <v>4</v>
      </c>
      <c r="Y414" s="157">
        <v>0</v>
      </c>
      <c r="Z414" s="157">
        <v>0</v>
      </c>
      <c r="AA414" s="157">
        <f t="shared" si="517"/>
        <v>0</v>
      </c>
      <c r="AB414" s="75" t="s">
        <v>672</v>
      </c>
      <c r="AC414" s="75">
        <v>0</v>
      </c>
      <c r="AD414" s="75">
        <v>0</v>
      </c>
      <c r="AE414" s="75">
        <v>0</v>
      </c>
    </row>
    <row r="415" spans="1:31" x14ac:dyDescent="0.3">
      <c r="A415" s="283">
        <f t="shared" si="496"/>
        <v>342</v>
      </c>
      <c r="B415" s="83">
        <f>COUNTIF($N$1:N414,2)+1</f>
        <v>75</v>
      </c>
      <c r="E415" s="213" t="str" cm="1">
        <f t="array" ref="E415">IFERROR(INDEX(Ref_경험치테이블_List,MATCH(F415,Ref_경험치테이블_직업경험치,1)+1,1),1) &amp; " (" &amp;
IFERROR(ROUND((F415-INDEX(Ref_경험치테이블_List,MATCH(F415,Ref_경험치테이블_직업경험치,1),2))/(INDEX(Ref_경험치테이블_List,MATCH(F415,Ref_경험치테이블_직업경험치,1)+1,2)-INDEX(Ref_경험치테이블_List,MATCH(F415,Ref_경험치테이블_직업경험치,1),2)),2)*100,0)
&amp;"%)"</f>
        <v>139 (77%)</v>
      </c>
      <c r="F415" s="181">
        <f t="shared" si="521"/>
        <v>857291445</v>
      </c>
      <c r="G415" s="76">
        <v>6000000</v>
      </c>
      <c r="H415" s="165">
        <v>3900000</v>
      </c>
      <c r="I415" s="213" t="str" cm="1">
        <f t="array" ref="I415">IFERROR(INDEX(Ref_경험치테이블_List,MATCH(J415,Ref_경험치테이블_일반경험치,1)+1,1),1)&amp;" ("&amp;
IFERROR(ROUND((J415-INDEX(Ref_경험치테이블_List,MATCH(J415,Ref_경험치테이블_일반경험치,1),3))/(INDEX(Ref_경험치테이블_List,MATCH(J415,Ref_경험치테이블_일반경험치,1)+1,3)-INDEX(Ref_경험치테이블_List,MATCH(J415,Ref_경험치테이블_일반경험치,1),3)),2)*100,0)
&amp;"%)"</f>
        <v>79 (8%)</v>
      </c>
      <c r="J415" s="214">
        <f t="shared" si="528"/>
        <v>42152000</v>
      </c>
      <c r="K415" s="76">
        <f t="shared" si="497"/>
        <v>391000</v>
      </c>
      <c r="M415" s="77" t="s">
        <v>13241</v>
      </c>
      <c r="N415" s="77">
        <v>2</v>
      </c>
      <c r="O415" s="150" t="str">
        <f t="shared" si="513"/>
        <v>특정 몬스터 처치 수</v>
      </c>
      <c r="P415" s="138" t="str">
        <f t="shared" si="514"/>
        <v>monster_id / count</v>
      </c>
      <c r="Q415" s="151">
        <v>54155</v>
      </c>
      <c r="R415" s="157">
        <f>IF(N415=14,IFERROR(VLOOKUP(Q415,Ref_아이템테이블_List,5,FALSE),"없는 아이템"),IF(N415=42,INDEX(Ref_몬스터테이블_List,MATCH(INDEX(Ref_스테이지테이블_List,MATCH(B415,Ref_스테이지테이블_Row,0),30),Ref_몬스터테이블_Row,0),8),))</f>
        <v>0</v>
      </c>
      <c r="S415" s="149">
        <v>1</v>
      </c>
      <c r="T415" s="157" t="str">
        <f t="shared" si="530"/>
        <v>모험</v>
      </c>
      <c r="U415" s="161" t="str">
        <f t="shared" si="516"/>
        <v>모험 / 스테이지 id</v>
      </c>
      <c r="V415" s="157">
        <f>IF(OR(N415=2,N415=42,N415=65,N415=14),B415,0)</f>
        <v>75</v>
      </c>
      <c r="W415" s="75" t="s">
        <v>4</v>
      </c>
      <c r="X415" s="157" t="s">
        <v>4</v>
      </c>
      <c r="Y415" s="157">
        <v>0</v>
      </c>
      <c r="Z415" s="157">
        <v>0</v>
      </c>
      <c r="AA415" s="157">
        <f t="shared" si="517"/>
        <v>0</v>
      </c>
      <c r="AB415" s="75" t="s">
        <v>672</v>
      </c>
      <c r="AC415" s="75">
        <v>0</v>
      </c>
      <c r="AD415" s="75">
        <v>0</v>
      </c>
      <c r="AE415" s="75">
        <v>0</v>
      </c>
    </row>
    <row r="416" spans="1:31" x14ac:dyDescent="0.3">
      <c r="A416" s="283">
        <f t="shared" si="496"/>
        <v>343</v>
      </c>
      <c r="B416" s="83">
        <f>COUNTIF($N$1:N415,2)+1</f>
        <v>76</v>
      </c>
      <c r="E416" s="213" t="str" cm="1">
        <f t="array" ref="E416">IFERROR(INDEX(Ref_경험치테이블_List,MATCH(F416,Ref_경험치테이블_직업경험치,1)+1,1),1) &amp; " (" &amp;
IFERROR(ROUND((F416-INDEX(Ref_경험치테이블_List,MATCH(F416,Ref_경험치테이블_직업경험치,1),2))/(INDEX(Ref_경험치테이블_List,MATCH(F416,Ref_경험치테이블_직업경험치,1)+1,2)-INDEX(Ref_경험치테이블_List,MATCH(F416,Ref_경험치테이블_직업경험치,1),2)),2)*100,0)
&amp;"%)"</f>
        <v>140 (12%)</v>
      </c>
      <c r="F416" s="181">
        <f t="shared" si="521"/>
        <v>863291445</v>
      </c>
      <c r="G416" s="76">
        <v>6000000</v>
      </c>
      <c r="H416" s="165">
        <v>0</v>
      </c>
      <c r="I416" s="213" t="str" cm="1">
        <f t="array" ref="I416">IFERROR(INDEX(Ref_경험치테이블_List,MATCH(J416,Ref_경험치테이블_일반경험치,1)+1,1),1)&amp;" ("&amp;
IFERROR(ROUND((J416-INDEX(Ref_경험치테이블_List,MATCH(J416,Ref_경험치테이블_일반경험치,1),3))/(INDEX(Ref_경험치테이블_List,MATCH(J416,Ref_경험치테이블_일반경험치,1)+1,3)-INDEX(Ref_경험치테이블_List,MATCH(J416,Ref_경험치테이블_일반경험치,1),3)),2)*100,0)
&amp;"%)"</f>
        <v>79 (17%)</v>
      </c>
      <c r="J416" s="214">
        <f t="shared" si="528"/>
        <v>42545000</v>
      </c>
      <c r="K416" s="76">
        <f t="shared" si="497"/>
        <v>393000</v>
      </c>
      <c r="M416" s="77" t="s">
        <v>13243</v>
      </c>
      <c r="N416" s="77">
        <v>42</v>
      </c>
      <c r="O416" s="150" t="str">
        <f t="shared" si="513"/>
        <v>특정 몬스터 그룹 처치 수</v>
      </c>
      <c r="P416" s="138" t="str">
        <f t="shared" si="514"/>
        <v>monster_group / count</v>
      </c>
      <c r="Q416" s="151">
        <v>140</v>
      </c>
      <c r="R416" s="157" t="s">
        <v>8443</v>
      </c>
      <c r="S416" s="182">
        <v>3600</v>
      </c>
      <c r="T416" s="157" t="str">
        <f t="shared" si="530"/>
        <v>모험</v>
      </c>
      <c r="U416" s="161" t="str">
        <f t="shared" si="516"/>
        <v>모험 / 스테이지 id</v>
      </c>
      <c r="V416" s="157">
        <f>IF(OR(N416=2,N416=42,N416=65,N416=14),B416,0)</f>
        <v>76</v>
      </c>
      <c r="W416" s="75" t="s">
        <v>4</v>
      </c>
      <c r="X416" s="157" t="s">
        <v>2620</v>
      </c>
      <c r="Y416" s="157">
        <v>84017</v>
      </c>
      <c r="Z416" s="157">
        <v>1</v>
      </c>
      <c r="AA416" s="157" t="str">
        <f t="shared" si="517"/>
        <v>집중 포션</v>
      </c>
      <c r="AB416" s="75" t="s">
        <v>672</v>
      </c>
      <c r="AC416" s="75">
        <v>0</v>
      </c>
      <c r="AD416" s="75">
        <v>0</v>
      </c>
      <c r="AE416" s="75">
        <v>0</v>
      </c>
    </row>
    <row r="417" spans="1:31" x14ac:dyDescent="0.3">
      <c r="A417" s="283">
        <f t="shared" si="496"/>
        <v>344</v>
      </c>
      <c r="B417" s="83">
        <f>COUNTIF($N$1:N416,2)+1</f>
        <v>76</v>
      </c>
      <c r="E417" s="213" t="str" cm="1">
        <f t="array" ref="E417">IFERROR(INDEX(Ref_경험치테이블_List,MATCH(F417,Ref_경험치테이블_직업경험치,1)+1,1),1) &amp; " (" &amp;
IFERROR(ROUND((F417-INDEX(Ref_경험치테이블_List,MATCH(F417,Ref_경험치테이블_직업경험치,1),2))/(INDEX(Ref_경험치테이블_List,MATCH(F417,Ref_경험치테이블_직업경험치,1)+1,2)-INDEX(Ref_경험치테이블_List,MATCH(F417,Ref_경험치테이블_직업경험치,1),2)),2)*100,0)
&amp;"%)"</f>
        <v>140 (47%)</v>
      </c>
      <c r="F417" s="181">
        <f t="shared" si="521"/>
        <v>869291445</v>
      </c>
      <c r="G417" s="76">
        <v>6000000</v>
      </c>
      <c r="H417" s="165">
        <v>0</v>
      </c>
      <c r="I417" s="213" t="str" cm="1">
        <f t="array" ref="I417">IFERROR(INDEX(Ref_경험치테이블_List,MATCH(J417,Ref_경험치테이블_일반경험치,1)+1,1),1)&amp;" ("&amp;
IFERROR(ROUND((J417-INDEX(Ref_경험치테이블_List,MATCH(J417,Ref_경험치테이블_일반경험치,1),3))/(INDEX(Ref_경험치테이블_List,MATCH(J417,Ref_경험치테이블_일반경험치,1)+1,3)-INDEX(Ref_경험치테이블_List,MATCH(J417,Ref_경험치테이블_일반경험치,1),3)),2)*100,0)
&amp;"%)"</f>
        <v>79 (25%)</v>
      </c>
      <c r="J417" s="214">
        <f t="shared" si="528"/>
        <v>42940000</v>
      </c>
      <c r="K417" s="76">
        <f t="shared" si="497"/>
        <v>395000</v>
      </c>
      <c r="M417" s="77" t="s">
        <v>13245</v>
      </c>
      <c r="N417" s="77">
        <v>60</v>
      </c>
      <c r="O417" s="150" t="str">
        <f t="shared" si="513"/>
        <v>특정 월드보스 처치(전투 참여)</v>
      </c>
      <c r="P417" s="138" t="str">
        <f t="shared" si="514"/>
        <v>worldboss id / count</v>
      </c>
      <c r="Q417" s="77">
        <v>13</v>
      </c>
      <c r="R417" s="157">
        <f>IF(N417=14,IFERROR(VLOOKUP(Q417,Ref_아이템테이블_List,5,FALSE),"없는 아이템"),IF(N417=42,INDEX(Ref_몬스터테이블_List,MATCH(INDEX(Ref_스테이지테이블_List,MATCH(B417,Ref_스테이지테이블_Row,0),30),Ref_몬스터테이블_Row,0),8),))</f>
        <v>0</v>
      </c>
      <c r="S417" s="149">
        <v>1</v>
      </c>
      <c r="T417" s="157" t="s">
        <v>2872</v>
      </c>
      <c r="U417" s="161" t="str">
        <f t="shared" si="516"/>
        <v>던전 / 0(던전), 1(제니), 2(경험치), 3(무공), 4(비습), 5(중앙실), 6(펫테이밍)</v>
      </c>
      <c r="V417" s="157">
        <v>3</v>
      </c>
      <c r="W417" s="75" t="s">
        <v>4</v>
      </c>
      <c r="X417" s="157" t="s">
        <v>2620</v>
      </c>
      <c r="Y417" s="157">
        <v>85159</v>
      </c>
      <c r="Z417" s="157">
        <v>1</v>
      </c>
      <c r="AA417" s="157" t="str">
        <f t="shared" si="517"/>
        <v>사념의 상자</v>
      </c>
      <c r="AB417" s="75" t="s">
        <v>672</v>
      </c>
      <c r="AC417" s="75">
        <v>0</v>
      </c>
      <c r="AD417" s="75">
        <v>0</v>
      </c>
      <c r="AE417" s="75">
        <v>0</v>
      </c>
    </row>
    <row r="418" spans="1:31" x14ac:dyDescent="0.3">
      <c r="A418" s="283">
        <f t="shared" si="496"/>
        <v>345</v>
      </c>
      <c r="B418" s="83">
        <f>COUNTIF($N$1:N417,2)+1</f>
        <v>76</v>
      </c>
      <c r="E418" s="213" t="str" cm="1">
        <f t="array" ref="E418">IFERROR(INDEX(Ref_경험치테이블_List,MATCH(F418,Ref_경험치테이블_직업경험치,1)+1,1),1) &amp; " (" &amp;
IFERROR(ROUND((F418-INDEX(Ref_경험치테이블_List,MATCH(F418,Ref_경험치테이블_직업경험치,1),2))/(INDEX(Ref_경험치테이블_List,MATCH(F418,Ref_경험치테이블_직업경험치,1)+1,2)-INDEX(Ref_경험치테이블_List,MATCH(F418,Ref_경험치테이블_직업경험치,1),2)),2)*100,0)
&amp;"%)"</f>
        <v>140 (83%)</v>
      </c>
      <c r="F418" s="181">
        <f t="shared" si="521"/>
        <v>875291445</v>
      </c>
      <c r="G418" s="76">
        <v>6000000</v>
      </c>
      <c r="H418" s="165">
        <v>0</v>
      </c>
      <c r="I418" s="213" t="str" cm="1">
        <f t="array" ref="I418">IFERROR(INDEX(Ref_경험치테이블_List,MATCH(J418,Ref_경험치테이블_일반경험치,1)+1,1),1)&amp;" ("&amp;
IFERROR(ROUND((J418-INDEX(Ref_경험치테이블_List,MATCH(J418,Ref_경험치테이블_일반경험치,1),3))/(INDEX(Ref_경험치테이블_List,MATCH(J418,Ref_경험치테이블_일반경험치,1)+1,3)-INDEX(Ref_경험치테이블_List,MATCH(J418,Ref_경험치테이블_일반경험치,1),3)),2)*100,0)
&amp;"%)"</f>
        <v>79 (34%)</v>
      </c>
      <c r="J418" s="214">
        <f t="shared" si="528"/>
        <v>43337000</v>
      </c>
      <c r="K418" s="76">
        <f t="shared" si="497"/>
        <v>397000</v>
      </c>
      <c r="M418" s="77" t="s">
        <v>2466</v>
      </c>
      <c r="N418" s="77">
        <v>65</v>
      </c>
      <c r="O418" s="150" t="str">
        <f t="shared" si="513"/>
        <v>특정 필드에서 MVP 처치 횟수</v>
      </c>
      <c r="P418" s="138" t="str">
        <f t="shared" si="514"/>
        <v>stage id / count</v>
      </c>
      <c r="Q418" s="151">
        <v>76</v>
      </c>
      <c r="R418" s="157">
        <f>IF(N418=14,IFERROR(VLOOKUP(Q418,Ref_아이템테이블_List,5,FALSE),"없는 아이템"),IF(N418=42,INDEX(Ref_몬스터테이블_List,MATCH(INDEX(Ref_스테이지테이블_List,MATCH(B418,Ref_스테이지테이블_Row,0),30),Ref_몬스터테이블_Row,0),8),))</f>
        <v>0</v>
      </c>
      <c r="S418" s="149">
        <v>8</v>
      </c>
      <c r="T418" s="157" t="str">
        <f t="shared" ref="T418:T420" si="531">IF(OR(N418=2,N418=42,N418=65,N418=14),"모험","-")</f>
        <v>모험</v>
      </c>
      <c r="U418" s="161" t="str">
        <f t="shared" si="516"/>
        <v>모험 / 스테이지 id</v>
      </c>
      <c r="V418" s="157">
        <f>IF(OR(N418=2,N418=42,N418=65,N418=14),B418,0)</f>
        <v>76</v>
      </c>
      <c r="W418" s="75" t="s">
        <v>4</v>
      </c>
      <c r="X418" s="157" t="s">
        <v>4</v>
      </c>
      <c r="Y418" s="157">
        <v>0</v>
      </c>
      <c r="Z418" s="157">
        <v>0</v>
      </c>
      <c r="AA418" s="157">
        <f t="shared" si="517"/>
        <v>0</v>
      </c>
      <c r="AB418" s="75" t="s">
        <v>672</v>
      </c>
      <c r="AC418" s="75">
        <v>0</v>
      </c>
      <c r="AD418" s="75">
        <v>0</v>
      </c>
      <c r="AE418" s="75">
        <v>0</v>
      </c>
    </row>
    <row r="419" spans="1:31" x14ac:dyDescent="0.3">
      <c r="A419" s="283">
        <f t="shared" si="496"/>
        <v>346</v>
      </c>
      <c r="B419" s="83">
        <f>COUNTIF($N$1:N418,2)+1</f>
        <v>76</v>
      </c>
      <c r="E419" s="213" t="str" cm="1">
        <f t="array" ref="E419">IFERROR(INDEX(Ref_경험치테이블_List,MATCH(F419,Ref_경험치테이블_직업경험치,1)+1,1),1) &amp; " (" &amp;
IFERROR(ROUND((F419-INDEX(Ref_경험치테이블_List,MATCH(F419,Ref_경험치테이블_직업경험치,1),2))/(INDEX(Ref_경험치테이블_List,MATCH(F419,Ref_경험치테이블_직업경험치,1)+1,2)-INDEX(Ref_경험치테이블_List,MATCH(F419,Ref_경험치테이블_직업경험치,1),2)),2)*100,0)
&amp;"%)"</f>
        <v>141 (41%)</v>
      </c>
      <c r="F419" s="181">
        <f t="shared" si="521"/>
        <v>885291445</v>
      </c>
      <c r="G419" s="76">
        <v>6000000</v>
      </c>
      <c r="H419" s="165">
        <v>4000000</v>
      </c>
      <c r="I419" s="213" t="str" cm="1">
        <f t="array" ref="I419">IFERROR(INDEX(Ref_경험치테이블_List,MATCH(J419,Ref_경험치테이블_일반경험치,1)+1,1),1)&amp;" ("&amp;
IFERROR(ROUND((J419-INDEX(Ref_경험치테이블_List,MATCH(J419,Ref_경험치테이블_일반경험치,1),3))/(INDEX(Ref_경험치테이블_List,MATCH(J419,Ref_경험치테이블_일반경험치,1)+1,3)-INDEX(Ref_경험치테이블_List,MATCH(J419,Ref_경험치테이블_일반경험치,1),3)),2)*100,0)
&amp;"%)"</f>
        <v>79 (42%)</v>
      </c>
      <c r="J419" s="214">
        <f t="shared" si="528"/>
        <v>43736000</v>
      </c>
      <c r="K419" s="76">
        <f t="shared" si="497"/>
        <v>399000</v>
      </c>
      <c r="M419" s="77" t="s">
        <v>13247</v>
      </c>
      <c r="N419" s="77">
        <v>2</v>
      </c>
      <c r="O419" s="150" t="str">
        <f t="shared" si="513"/>
        <v>특정 몬스터 처치 수</v>
      </c>
      <c r="P419" s="138" t="str">
        <f t="shared" si="514"/>
        <v>monster_id / count</v>
      </c>
      <c r="Q419" s="151">
        <v>54156</v>
      </c>
      <c r="R419" s="157">
        <f>IF(N419=14,IFERROR(VLOOKUP(Q419,Ref_아이템테이블_List,5,FALSE),"없는 아이템"),IF(N419=42,INDEX(Ref_몬스터테이블_List,MATCH(INDEX(Ref_스테이지테이블_List,MATCH(B419,Ref_스테이지테이블_Row,0),30),Ref_몬스터테이블_Row,0),8),))</f>
        <v>0</v>
      </c>
      <c r="S419" s="149">
        <v>1</v>
      </c>
      <c r="T419" s="157" t="str">
        <f t="shared" si="531"/>
        <v>모험</v>
      </c>
      <c r="U419" s="161" t="str">
        <f t="shared" si="516"/>
        <v>모험 / 스테이지 id</v>
      </c>
      <c r="V419" s="157">
        <f>IF(OR(N419=2,N419=42,N419=65,N419=14),B419,0)</f>
        <v>76</v>
      </c>
      <c r="W419" s="75" t="s">
        <v>4</v>
      </c>
      <c r="X419" s="157" t="s">
        <v>4</v>
      </c>
      <c r="Y419" s="157">
        <v>0</v>
      </c>
      <c r="Z419" s="157">
        <v>0</v>
      </c>
      <c r="AA419" s="157">
        <f t="shared" si="517"/>
        <v>0</v>
      </c>
      <c r="AB419" s="75" t="s">
        <v>672</v>
      </c>
      <c r="AC419" s="75">
        <v>0</v>
      </c>
      <c r="AD419" s="75">
        <v>0</v>
      </c>
      <c r="AE419" s="75">
        <v>0</v>
      </c>
    </row>
    <row r="420" spans="1:31" x14ac:dyDescent="0.3">
      <c r="A420" s="283">
        <f t="shared" si="496"/>
        <v>347</v>
      </c>
      <c r="B420" s="83">
        <f>COUNTIF($N$1:N419,2)+1</f>
        <v>77</v>
      </c>
      <c r="E420" s="213" t="str" cm="1">
        <f t="array" ref="E420">IFERROR(INDEX(Ref_경험치테이블_List,MATCH(F420,Ref_경험치테이블_직업경험치,1)+1,1),1) &amp; " (" &amp;
IFERROR(ROUND((F420-INDEX(Ref_경험치테이블_List,MATCH(F420,Ref_경험치테이블_직업경험치,1),2))/(INDEX(Ref_경험치테이블_List,MATCH(F420,Ref_경험치테이블_직업경험치,1)+1,2)-INDEX(Ref_경험치테이블_List,MATCH(F420,Ref_경험치테이블_직업경험치,1),2)),2)*100,0)
&amp;"%)"</f>
        <v>141 (76%)</v>
      </c>
      <c r="F420" s="181">
        <f t="shared" si="521"/>
        <v>891291445</v>
      </c>
      <c r="G420" s="76">
        <v>6000000</v>
      </c>
      <c r="H420" s="165">
        <v>0</v>
      </c>
      <c r="I420" s="213" t="str" cm="1">
        <f t="array" ref="I420">IFERROR(INDEX(Ref_경험치테이블_List,MATCH(J420,Ref_경험치테이블_일반경험치,1)+1,1),1)&amp;" ("&amp;
IFERROR(ROUND((J420-INDEX(Ref_경험치테이블_List,MATCH(J420,Ref_경험치테이블_일반경험치,1),3))/(INDEX(Ref_경험치테이블_List,MATCH(J420,Ref_경험치테이블_일반경험치,1)+1,3)-INDEX(Ref_경험치테이블_List,MATCH(J420,Ref_경험치테이블_일반경험치,1),3)),2)*100,0)
&amp;"%)"</f>
        <v>79 (51%)</v>
      </c>
      <c r="J420" s="214">
        <f t="shared" si="528"/>
        <v>44137000</v>
      </c>
      <c r="K420" s="76">
        <f t="shared" si="497"/>
        <v>401000</v>
      </c>
      <c r="M420" s="77" t="s">
        <v>13249</v>
      </c>
      <c r="N420" s="77">
        <v>42</v>
      </c>
      <c r="O420" s="150" t="str">
        <f t="shared" si="513"/>
        <v>특정 몬스터 그룹 처치 수</v>
      </c>
      <c r="P420" s="138" t="str">
        <f t="shared" si="514"/>
        <v>monster_group / count</v>
      </c>
      <c r="Q420" s="151">
        <v>141</v>
      </c>
      <c r="R420" s="157" t="s">
        <v>8444</v>
      </c>
      <c r="S420" s="182">
        <v>2400</v>
      </c>
      <c r="T420" s="157" t="str">
        <f t="shared" si="531"/>
        <v>모험</v>
      </c>
      <c r="U420" s="161" t="str">
        <f t="shared" si="516"/>
        <v>모험 / 스테이지 id</v>
      </c>
      <c r="V420" s="157">
        <f>IF(OR(N420=2,N420=42,N420=65,N420=14),B420,0)</f>
        <v>77</v>
      </c>
      <c r="W420" s="75" t="s">
        <v>4</v>
      </c>
      <c r="X420" s="157" t="s">
        <v>2620</v>
      </c>
      <c r="Y420" s="157">
        <v>84017</v>
      </c>
      <c r="Z420" s="157">
        <v>1</v>
      </c>
      <c r="AA420" s="157" t="str">
        <f t="shared" si="517"/>
        <v>집중 포션</v>
      </c>
      <c r="AB420" s="75" t="s">
        <v>2620</v>
      </c>
      <c r="AC420" s="75">
        <v>94196</v>
      </c>
      <c r="AD420" s="75">
        <v>1</v>
      </c>
      <c r="AE420" s="75" t="str">
        <f t="shared" ref="AE420" si="532">IF(AB420="아이템",IFERROR(VLOOKUP(AC420,Ref_아이템테이블_List,5,FALSE),"없는 아이템"),IF(AB420="동료",IFERROR(VLOOKUP(AC420,Ref_동료테이블_List,5,FALSE),"없는 동료"),))</f>
        <v>엔들리스 타워 입장권</v>
      </c>
    </row>
    <row r="421" spans="1:31" x14ac:dyDescent="0.3">
      <c r="A421" s="283">
        <f t="shared" si="496"/>
        <v>348</v>
      </c>
      <c r="B421" s="83">
        <f>COUNTIF($N$1:N420,2)+1</f>
        <v>77</v>
      </c>
      <c r="E421" s="213" t="str" cm="1">
        <f t="array" ref="E421">IFERROR(INDEX(Ref_경험치테이블_List,MATCH(F421,Ref_경험치테이블_직업경험치,1)+1,1),1) &amp; " (" &amp;
IFERROR(ROUND((F421-INDEX(Ref_경험치테이블_List,MATCH(F421,Ref_경험치테이블_직업경험치,1),2))/(INDEX(Ref_경험치테이블_List,MATCH(F421,Ref_경험치테이블_직업경험치,1)+1,2)-INDEX(Ref_경험치테이블_List,MATCH(F421,Ref_경험치테이블_직업경험치,1),2)),2)*100,0)
&amp;"%)"</f>
        <v>142 (11%)</v>
      </c>
      <c r="F421" s="181">
        <f t="shared" si="521"/>
        <v>897291445</v>
      </c>
      <c r="G421" s="76">
        <v>6000000</v>
      </c>
      <c r="H421" s="165">
        <v>0</v>
      </c>
      <c r="I421" s="213" t="str" cm="1">
        <f t="array" ref="I421">IFERROR(INDEX(Ref_경험치테이블_List,MATCH(J421,Ref_경험치테이블_일반경험치,1)+1,1),1)&amp;" ("&amp;
IFERROR(ROUND((J421-INDEX(Ref_경험치테이블_List,MATCH(J421,Ref_경험치테이블_일반경험치,1),3))/(INDEX(Ref_경험치테이블_List,MATCH(J421,Ref_경험치테이블_일반경험치,1)+1,3)-INDEX(Ref_경험치테이블_List,MATCH(J421,Ref_경험치테이블_일반경험치,1),3)),2)*100,0)
&amp;"%)"</f>
        <v>79 (60%)</v>
      </c>
      <c r="J421" s="214">
        <f t="shared" si="528"/>
        <v>44540000</v>
      </c>
      <c r="K421" s="76">
        <f t="shared" si="497"/>
        <v>403000</v>
      </c>
      <c r="M421" s="77" t="s">
        <v>13293</v>
      </c>
      <c r="N421" s="77">
        <v>89</v>
      </c>
      <c r="O421" s="150" t="str">
        <f t="shared" si="513"/>
        <v>엔들리스 타워 특정 층 클리어 횟수</v>
      </c>
      <c r="P421" s="138" t="str">
        <f t="shared" si="514"/>
        <v>floor / count</v>
      </c>
      <c r="Q421" s="77">
        <v>10</v>
      </c>
      <c r="R421" s="157">
        <f>IF(N421=14,IFERROR(VLOOKUP(Q421,Ref_아이템테이블_List,5,FALSE),"없는 아이템"),IF(N421=42,INDEX(Ref_몬스터테이블_List,MATCH(INDEX(Ref_스테이지테이블_List,MATCH(B421,Ref_스테이지테이블_Row,0),30),Ref_몬스터테이블_Row,0),8),))</f>
        <v>0</v>
      </c>
      <c r="S421" s="149">
        <v>1</v>
      </c>
      <c r="T421" s="157" t="s">
        <v>13294</v>
      </c>
      <c r="U421" s="161" t="str">
        <f t="shared" si="516"/>
        <v xml:space="preserve">엔들리스 타워 / </v>
      </c>
      <c r="V421" s="157">
        <v>0</v>
      </c>
      <c r="W421" s="75" t="s">
        <v>4</v>
      </c>
      <c r="X421" s="157" t="s">
        <v>2620</v>
      </c>
      <c r="Y421" s="157">
        <v>85189</v>
      </c>
      <c r="Z421" s="157">
        <v>1</v>
      </c>
      <c r="AA421" s="157" t="str">
        <f t="shared" si="517"/>
        <v>웨폰 쉐도우 큐브</v>
      </c>
      <c r="AB421" s="75" t="s">
        <v>672</v>
      </c>
      <c r="AC421" s="75">
        <v>0</v>
      </c>
      <c r="AD421" s="75">
        <v>0</v>
      </c>
      <c r="AE421" s="75">
        <v>0</v>
      </c>
    </row>
    <row r="422" spans="1:31" x14ac:dyDescent="0.3">
      <c r="A422" s="283">
        <f t="shared" si="496"/>
        <v>349</v>
      </c>
      <c r="B422" s="83">
        <f>COUNTIF($N$1:N421,2)+1</f>
        <v>77</v>
      </c>
      <c r="E422" s="213" t="str" cm="1">
        <f t="array" ref="E422">IFERROR(INDEX(Ref_경험치테이블_List,MATCH(F422,Ref_경험치테이블_직업경험치,1)+1,1),1) &amp; " (" &amp;
IFERROR(ROUND((F422-INDEX(Ref_경험치테이블_List,MATCH(F422,Ref_경험치테이블_직업경험치,1),2))/(INDEX(Ref_경험치테이블_List,MATCH(F422,Ref_경험치테이블_직업경험치,1)+1,2)-INDEX(Ref_경험치테이블_List,MATCH(F422,Ref_경험치테이블_직업경험치,1),2)),2)*100,0)
&amp;"%)"</f>
        <v>142 (46%)</v>
      </c>
      <c r="F422" s="181">
        <f t="shared" si="521"/>
        <v>903291445</v>
      </c>
      <c r="G422" s="76">
        <v>6000000</v>
      </c>
      <c r="H422" s="165">
        <v>0</v>
      </c>
      <c r="I422" s="213" t="str" cm="1">
        <f t="array" ref="I422">IFERROR(INDEX(Ref_경험치테이블_List,MATCH(J422,Ref_경험치테이블_일반경험치,1)+1,1),1)&amp;" ("&amp;
IFERROR(ROUND((J422-INDEX(Ref_경험치테이블_List,MATCH(J422,Ref_경험치테이블_일반경험치,1),3))/(INDEX(Ref_경험치테이블_List,MATCH(J422,Ref_경험치테이블_일반경험치,1)+1,3)-INDEX(Ref_경험치테이블_List,MATCH(J422,Ref_경험치테이블_일반경험치,1),3)),2)*100,0)
&amp;"%)"</f>
        <v>79 (68%)</v>
      </c>
      <c r="J422" s="214">
        <f t="shared" si="528"/>
        <v>44945000</v>
      </c>
      <c r="K422" s="76">
        <f t="shared" si="497"/>
        <v>405000</v>
      </c>
      <c r="M422" s="77" t="s">
        <v>10265</v>
      </c>
      <c r="N422" s="77">
        <v>65</v>
      </c>
      <c r="O422" s="150" t="str">
        <f t="shared" si="513"/>
        <v>특정 필드에서 MVP 처치 횟수</v>
      </c>
      <c r="P422" s="138" t="str">
        <f t="shared" si="514"/>
        <v>stage id / count</v>
      </c>
      <c r="Q422" s="151">
        <v>77</v>
      </c>
      <c r="R422" s="157">
        <f>IF(N422=14,IFERROR(VLOOKUP(Q422,Ref_아이템테이블_List,5,FALSE),"없는 아이템"),IF(N422=42,INDEX(Ref_몬스터테이블_List,MATCH(INDEX(Ref_스테이지테이블_List,MATCH(B422,Ref_스테이지테이블_Row,0),30),Ref_몬스터테이블_Row,0),8),))</f>
        <v>0</v>
      </c>
      <c r="S422" s="149">
        <v>8</v>
      </c>
      <c r="T422" s="157" t="str">
        <f t="shared" ref="T422:T424" si="533">IF(OR(N422=2,N422=42,N422=65,N422=14),"모험","-")</f>
        <v>모험</v>
      </c>
      <c r="U422" s="161" t="str">
        <f t="shared" si="516"/>
        <v>모험 / 스테이지 id</v>
      </c>
      <c r="V422" s="157">
        <f>IF(OR(N422=2,N422=42,N422=65,N422=14),B422,0)</f>
        <v>77</v>
      </c>
      <c r="W422" s="75" t="s">
        <v>4</v>
      </c>
      <c r="X422" s="157" t="s">
        <v>4</v>
      </c>
      <c r="Y422" s="157">
        <v>0</v>
      </c>
      <c r="Z422" s="157">
        <v>0</v>
      </c>
      <c r="AA422" s="157">
        <f t="shared" si="517"/>
        <v>0</v>
      </c>
      <c r="AB422" s="75" t="s">
        <v>672</v>
      </c>
      <c r="AC422" s="75">
        <v>0</v>
      </c>
      <c r="AD422" s="75">
        <v>0</v>
      </c>
      <c r="AE422" s="75">
        <v>0</v>
      </c>
    </row>
    <row r="423" spans="1:31" x14ac:dyDescent="0.3">
      <c r="A423" s="283">
        <f t="shared" si="496"/>
        <v>350</v>
      </c>
      <c r="B423" s="83">
        <f>COUNTIF($N$1:N422,2)+1</f>
        <v>77</v>
      </c>
      <c r="E423" s="213" t="str" cm="1">
        <f t="array" ref="E423">IFERROR(INDEX(Ref_경험치테이블_List,MATCH(F423,Ref_경험치테이블_직업경험치,1)+1,1),1) &amp; " (" &amp;
IFERROR(ROUND((F423-INDEX(Ref_경험치테이블_List,MATCH(F423,Ref_경험치테이블_직업경험치,1),2))/(INDEX(Ref_경험치테이블_List,MATCH(F423,Ref_경험치테이블_직업경험치,1)+1,2)-INDEX(Ref_경험치테이블_List,MATCH(F423,Ref_경험치테이블_직업경험치,1),2)),2)*100,0)
&amp;"%)"</f>
        <v>143 (4%)</v>
      </c>
      <c r="F423" s="181">
        <f t="shared" si="521"/>
        <v>913391445</v>
      </c>
      <c r="G423" s="76">
        <v>6000000</v>
      </c>
      <c r="H423" s="165">
        <v>4100000</v>
      </c>
      <c r="I423" s="213" t="str" cm="1">
        <f t="array" ref="I423">IFERROR(INDEX(Ref_경험치테이블_List,MATCH(J423,Ref_경험치테이블_일반경험치,1)+1,1),1)&amp;" ("&amp;
IFERROR(ROUND((J423-INDEX(Ref_경험치테이블_List,MATCH(J423,Ref_경험치테이블_일반경험치,1),3))/(INDEX(Ref_경험치테이블_List,MATCH(J423,Ref_경험치테이블_일반경험치,1)+1,3)-INDEX(Ref_경험치테이블_List,MATCH(J423,Ref_경험치테이블_일반경험치,1),3)),2)*100,0)
&amp;"%)"</f>
        <v>79 (77%)</v>
      </c>
      <c r="J423" s="214">
        <f t="shared" si="528"/>
        <v>45352000</v>
      </c>
      <c r="K423" s="76">
        <f t="shared" si="497"/>
        <v>407000</v>
      </c>
      <c r="M423" s="77" t="s">
        <v>13251</v>
      </c>
      <c r="N423" s="77">
        <v>2</v>
      </c>
      <c r="O423" s="150" t="str">
        <f t="shared" si="513"/>
        <v>특정 몬스터 처치 수</v>
      </c>
      <c r="P423" s="138" t="str">
        <f t="shared" si="514"/>
        <v>monster_id / count</v>
      </c>
      <c r="Q423" s="151">
        <v>54157</v>
      </c>
      <c r="R423" s="157">
        <f>IF(N423=14,IFERROR(VLOOKUP(Q423,Ref_아이템테이블_List,5,FALSE),"없는 아이템"),IF(N423=42,INDEX(Ref_몬스터테이블_List,MATCH(INDEX(Ref_스테이지테이블_List,MATCH(B423,Ref_스테이지테이블_Row,0),30),Ref_몬스터테이블_Row,0),8),))</f>
        <v>0</v>
      </c>
      <c r="S423" s="149">
        <v>1</v>
      </c>
      <c r="T423" s="157" t="str">
        <f t="shared" si="533"/>
        <v>모험</v>
      </c>
      <c r="U423" s="161" t="str">
        <f t="shared" si="516"/>
        <v>모험 / 스테이지 id</v>
      </c>
      <c r="V423" s="157">
        <f>IF(OR(N423=2,N423=42,N423=65,N423=14),B423,0)</f>
        <v>77</v>
      </c>
      <c r="W423" s="75" t="s">
        <v>4</v>
      </c>
      <c r="X423" s="157" t="s">
        <v>4</v>
      </c>
      <c r="Y423" s="157">
        <v>0</v>
      </c>
      <c r="Z423" s="157">
        <v>0</v>
      </c>
      <c r="AA423" s="157">
        <f t="shared" si="517"/>
        <v>0</v>
      </c>
      <c r="AB423" s="75" t="s">
        <v>672</v>
      </c>
      <c r="AC423" s="75">
        <v>0</v>
      </c>
      <c r="AD423" s="75">
        <v>0</v>
      </c>
      <c r="AE423" s="75">
        <v>0</v>
      </c>
    </row>
    <row r="424" spans="1:31" x14ac:dyDescent="0.3">
      <c r="A424" s="283">
        <f t="shared" si="496"/>
        <v>351</v>
      </c>
      <c r="B424" s="83">
        <f>COUNTIF($N$1:N423,2)+1</f>
        <v>78</v>
      </c>
      <c r="E424" s="213" t="str" cm="1">
        <f t="array" ref="E424">IFERROR(INDEX(Ref_경험치테이블_List,MATCH(F424,Ref_경험치테이블_직업경험치,1)+1,1),1) &amp; " (" &amp;
IFERROR(ROUND((F424-INDEX(Ref_경험치테이블_List,MATCH(F424,Ref_경험치테이블_직업경험치,1),2))/(INDEX(Ref_경험치테이블_List,MATCH(F424,Ref_경험치테이블_직업경험치,1)+1,2)-INDEX(Ref_경험치테이블_List,MATCH(F424,Ref_경험치테이블_직업경험치,1),2)),2)*100,0)
&amp;"%)"</f>
        <v>143 (38%)</v>
      </c>
      <c r="F424" s="181">
        <f t="shared" si="521"/>
        <v>919391445</v>
      </c>
      <c r="G424" s="76">
        <v>6000000</v>
      </c>
      <c r="H424" s="165">
        <v>0</v>
      </c>
      <c r="I424" s="213" t="str" cm="1">
        <f t="array" ref="I424">IFERROR(INDEX(Ref_경험치테이블_List,MATCH(J424,Ref_경험치테이블_일반경험치,1)+1,1),1)&amp;" ("&amp;
IFERROR(ROUND((J424-INDEX(Ref_경험치테이블_List,MATCH(J424,Ref_경험치테이블_일반경험치,1),3))/(INDEX(Ref_경험치테이블_List,MATCH(J424,Ref_경험치테이블_일반경험치,1)+1,3)-INDEX(Ref_경험치테이블_List,MATCH(J424,Ref_경험치테이블_일반경험치,1),3)),2)*100,0)
&amp;"%)"</f>
        <v>79 (86%)</v>
      </c>
      <c r="J424" s="214">
        <f t="shared" si="528"/>
        <v>45761000</v>
      </c>
      <c r="K424" s="76">
        <f t="shared" si="497"/>
        <v>409000</v>
      </c>
      <c r="M424" s="77" t="s">
        <v>13255</v>
      </c>
      <c r="N424" s="77">
        <v>42</v>
      </c>
      <c r="O424" s="150" t="str">
        <f t="shared" si="513"/>
        <v>특정 몬스터 그룹 처치 수</v>
      </c>
      <c r="P424" s="138" t="str">
        <f t="shared" si="514"/>
        <v>monster_group / count</v>
      </c>
      <c r="Q424" s="151">
        <v>129</v>
      </c>
      <c r="R424" s="157" t="s">
        <v>8444</v>
      </c>
      <c r="S424" s="182">
        <v>2400</v>
      </c>
      <c r="T424" s="157" t="str">
        <f t="shared" si="533"/>
        <v>모험</v>
      </c>
      <c r="U424" s="161" t="str">
        <f t="shared" si="516"/>
        <v>모험 / 스테이지 id</v>
      </c>
      <c r="V424" s="157">
        <f>IF(OR(N424=2,N424=42,N424=65,N424=14),B424,0)</f>
        <v>78</v>
      </c>
      <c r="W424" s="75" t="s">
        <v>4</v>
      </c>
      <c r="X424" s="157" t="s">
        <v>2620</v>
      </c>
      <c r="Y424" s="157">
        <v>84017</v>
      </c>
      <c r="Z424" s="157">
        <v>1</v>
      </c>
      <c r="AA424" s="157" t="str">
        <f t="shared" si="517"/>
        <v>집중 포션</v>
      </c>
      <c r="AB424" s="75" t="s">
        <v>2620</v>
      </c>
      <c r="AC424" s="75">
        <v>94226</v>
      </c>
      <c r="AD424" s="75">
        <v>20</v>
      </c>
      <c r="AE424" s="75" t="s">
        <v>13258</v>
      </c>
    </row>
    <row r="425" spans="1:31" x14ac:dyDescent="0.3">
      <c r="A425" s="283">
        <f t="shared" si="496"/>
        <v>352</v>
      </c>
      <c r="B425" s="83">
        <f>COUNTIF($N$1:N424,2)+1</f>
        <v>78</v>
      </c>
      <c r="E425" s="213" t="str" cm="1">
        <f t="array" ref="E425">IFERROR(INDEX(Ref_경험치테이블_List,MATCH(F425,Ref_경험치테이블_직업경험치,1)+1,1),1) &amp; " (" &amp;
IFERROR(ROUND((F425-INDEX(Ref_경험치테이블_List,MATCH(F425,Ref_경험치테이블_직업경험치,1),2))/(INDEX(Ref_경험치테이블_List,MATCH(F425,Ref_경험치테이블_직업경험치,1)+1,2)-INDEX(Ref_경험치테이블_List,MATCH(F425,Ref_경험치테이블_직업경험치,1),2)),2)*100,0)
&amp;"%)"</f>
        <v>143 (73%)</v>
      </c>
      <c r="F425" s="181">
        <f t="shared" si="521"/>
        <v>925391445</v>
      </c>
      <c r="G425" s="76">
        <v>6000000</v>
      </c>
      <c r="H425" s="165">
        <v>0</v>
      </c>
      <c r="I425" s="213" t="str" cm="1">
        <f t="array" ref="I425">IFERROR(INDEX(Ref_경험치테이블_List,MATCH(J425,Ref_경험치테이블_일반경험치,1)+1,1),1)&amp;" ("&amp;
IFERROR(ROUND((J425-INDEX(Ref_경험치테이블_List,MATCH(J425,Ref_경험치테이블_일반경험치,1),3))/(INDEX(Ref_경험치테이블_List,MATCH(J425,Ref_경험치테이블_일반경험치,1)+1,3)-INDEX(Ref_경험치테이블_List,MATCH(J425,Ref_경험치테이블_일반경험치,1),3)),2)*100,0)
&amp;"%)"</f>
        <v>79 (95%)</v>
      </c>
      <c r="J425" s="214">
        <f t="shared" si="528"/>
        <v>46172000</v>
      </c>
      <c r="K425" s="76">
        <f t="shared" si="497"/>
        <v>411000</v>
      </c>
      <c r="M425" s="77" t="s">
        <v>2749</v>
      </c>
      <c r="N425" s="77">
        <v>70</v>
      </c>
      <c r="O425" s="150" t="str">
        <f t="shared" si="513"/>
        <v>카드 특정 강화도 도달</v>
      </c>
      <c r="P425" s="138" t="str">
        <f t="shared" si="514"/>
        <v>level / count(1)</v>
      </c>
      <c r="Q425" s="77">
        <v>130</v>
      </c>
      <c r="R425" s="157">
        <f>IF(N425=14,IFERROR(VLOOKUP(Q425,Ref_아이템테이블_List,5,FALSE),"없는 아이템"),IF(N425=42,INDEX(Ref_몬스터테이블_List,MATCH(INDEX(Ref_스테이지테이블_List,MATCH(B425,Ref_스테이지테이블_Row,0),30),Ref_몬스터테이블_Row,0),8),))</f>
        <v>0</v>
      </c>
      <c r="S425" s="149">
        <v>1</v>
      </c>
      <c r="T425" s="157" t="s">
        <v>2879</v>
      </c>
      <c r="U425" s="161" t="str">
        <f t="shared" si="516"/>
        <v>가방 / 0(장비), 1(카드), 2(재료), 3(소비), 4(상자)</v>
      </c>
      <c r="V425" s="157">
        <f>IF(OR(N425=2,N425=42,N425=65,N425=14),B425,0)</f>
        <v>0</v>
      </c>
      <c r="W425" s="75" t="s">
        <v>4</v>
      </c>
      <c r="X425" s="157" t="s">
        <v>4</v>
      </c>
      <c r="Y425" s="157">
        <v>0</v>
      </c>
      <c r="Z425" s="157">
        <v>0</v>
      </c>
      <c r="AA425" s="157">
        <f t="shared" si="517"/>
        <v>0</v>
      </c>
      <c r="AB425" s="75" t="s">
        <v>672</v>
      </c>
      <c r="AC425" s="75">
        <v>0</v>
      </c>
      <c r="AD425" s="75">
        <v>0</v>
      </c>
      <c r="AE425" s="75">
        <v>0</v>
      </c>
    </row>
    <row r="426" spans="1:31" x14ac:dyDescent="0.3">
      <c r="A426" s="283">
        <f t="shared" si="496"/>
        <v>353</v>
      </c>
      <c r="B426" s="83">
        <f>COUNTIF($N$1:N425,2)+1</f>
        <v>78</v>
      </c>
      <c r="E426" s="213" t="str" cm="1">
        <f t="array" ref="E426">IFERROR(INDEX(Ref_경험치테이블_List,MATCH(F426,Ref_경험치테이블_직업경험치,1)+1,1),1) &amp; " (" &amp;
IFERROR(ROUND((F426-INDEX(Ref_경험치테이블_List,MATCH(F426,Ref_경험치테이블_직업경험치,1),2))/(INDEX(Ref_경험치테이블_List,MATCH(F426,Ref_경험치테이블_직업경험치,1)+1,2)-INDEX(Ref_경험치테이블_List,MATCH(F426,Ref_경험치테이블_직업경험치,1),2)),2)*100,0)
&amp;"%)"</f>
        <v>144 (7%)</v>
      </c>
      <c r="F426" s="181">
        <f t="shared" si="521"/>
        <v>931391445</v>
      </c>
      <c r="G426" s="76">
        <v>6000000</v>
      </c>
      <c r="H426" s="165">
        <v>0</v>
      </c>
      <c r="I426" s="213" t="str" cm="1">
        <f t="array" ref="I426">IFERROR(INDEX(Ref_경험치테이블_List,MATCH(J426,Ref_경험치테이블_일반경험치,1)+1,1),1)&amp;" ("&amp;
IFERROR(ROUND((J426-INDEX(Ref_경험치테이블_List,MATCH(J426,Ref_경험치테이블_일반경험치,1),3))/(INDEX(Ref_경험치테이블_List,MATCH(J426,Ref_경험치테이블_일반경험치,1)+1,3)-INDEX(Ref_경험치테이블_List,MATCH(J426,Ref_경험치테이블_일반경험치,1),3)),2)*100,0)
&amp;"%)"</f>
        <v>80 (2%)</v>
      </c>
      <c r="J426" s="214">
        <f t="shared" si="528"/>
        <v>46585000</v>
      </c>
      <c r="K426" s="76">
        <f t="shared" si="497"/>
        <v>413000</v>
      </c>
      <c r="M426" s="77" t="s">
        <v>2466</v>
      </c>
      <c r="N426" s="77">
        <v>65</v>
      </c>
      <c r="O426" s="150" t="str">
        <f t="shared" si="513"/>
        <v>특정 필드에서 MVP 처치 횟수</v>
      </c>
      <c r="P426" s="138" t="str">
        <f t="shared" si="514"/>
        <v>stage id / count</v>
      </c>
      <c r="Q426" s="151">
        <v>78</v>
      </c>
      <c r="R426" s="157">
        <f>IF(N426=14,IFERROR(VLOOKUP(Q426,Ref_아이템테이블_List,5,FALSE),"없는 아이템"),IF(N426=42,INDEX(Ref_몬스터테이블_List,MATCH(INDEX(Ref_스테이지테이블_List,MATCH(B426,Ref_스테이지테이블_Row,0),30),Ref_몬스터테이블_Row,0),8),))</f>
        <v>0</v>
      </c>
      <c r="S426" s="149">
        <v>8</v>
      </c>
      <c r="T426" s="157" t="str">
        <f t="shared" ref="T426" si="534">IF(OR(N426=2,N426=42,N426=65,N426=14),"모험","-")</f>
        <v>모험</v>
      </c>
      <c r="U426" s="161" t="str">
        <f t="shared" si="516"/>
        <v>모험 / 스테이지 id</v>
      </c>
      <c r="V426" s="157">
        <f>IF(OR(N426=2,N426=42,N426=65,N426=14),B426,0)</f>
        <v>78</v>
      </c>
      <c r="W426" s="75" t="s">
        <v>4</v>
      </c>
      <c r="X426" s="157" t="s">
        <v>4</v>
      </c>
      <c r="Y426" s="157">
        <v>0</v>
      </c>
      <c r="Z426" s="157">
        <v>0</v>
      </c>
      <c r="AA426" s="157">
        <f t="shared" si="517"/>
        <v>0</v>
      </c>
      <c r="AB426" s="75" t="s">
        <v>672</v>
      </c>
      <c r="AC426" s="75">
        <v>0</v>
      </c>
      <c r="AD426" s="75">
        <v>0</v>
      </c>
      <c r="AE426" s="75">
        <v>0</v>
      </c>
    </row>
    <row r="427" spans="1:31" x14ac:dyDescent="0.3">
      <c r="A427" s="283">
        <f t="shared" si="496"/>
        <v>354</v>
      </c>
      <c r="B427" s="83">
        <f>COUNTIF($N$1:N426,2)+1</f>
        <v>78</v>
      </c>
      <c r="E427" s="213" t="str" cm="1">
        <f t="array" ref="E427">IFERROR(INDEX(Ref_경험치테이블_List,MATCH(F427,Ref_경험치테이블_직업경험치,1)+1,1),1) &amp; " (" &amp;
IFERROR(ROUND((F427-INDEX(Ref_경험치테이블_List,MATCH(F427,Ref_경험치테이블_직업경험치,1),2))/(INDEX(Ref_경험치테이블_List,MATCH(F427,Ref_경험치테이블_직업경험치,1)+1,2)-INDEX(Ref_경험치테이블_List,MATCH(F427,Ref_경험치테이블_직업경험치,1),2)),2)*100,0)
&amp;"%)"</f>
        <v>144 (41%)</v>
      </c>
      <c r="F427" s="181">
        <f t="shared" si="521"/>
        <v>937391445</v>
      </c>
      <c r="G427" s="76">
        <v>6000000</v>
      </c>
      <c r="H427" s="165">
        <v>0</v>
      </c>
      <c r="I427" s="213" t="str" cm="1">
        <f t="array" ref="I427">IFERROR(INDEX(Ref_경험치테이블_List,MATCH(J427,Ref_경험치테이블_일반경험치,1)+1,1),1)&amp;" ("&amp;
IFERROR(ROUND((J427-INDEX(Ref_경험치테이블_List,MATCH(J427,Ref_경험치테이블_일반경험치,1),3))/(INDEX(Ref_경험치테이블_List,MATCH(J427,Ref_경험치테이블_일반경험치,1)+1,3)-INDEX(Ref_경험치테이블_List,MATCH(J427,Ref_경험치테이블_일반경험치,1),3)),2)*100,0)
&amp;"%)"</f>
        <v>80 (8%)</v>
      </c>
      <c r="J427" s="214">
        <f t="shared" si="528"/>
        <v>47000000</v>
      </c>
      <c r="K427" s="76">
        <f t="shared" si="497"/>
        <v>415000</v>
      </c>
      <c r="M427" s="77" t="s">
        <v>13253</v>
      </c>
      <c r="N427" s="77">
        <v>76</v>
      </c>
      <c r="O427" s="150" t="str">
        <f t="shared" si="513"/>
        <v>특정 챕터 듀얼 보상 받기 횟수</v>
      </c>
      <c r="P427" s="138" t="str">
        <f t="shared" si="514"/>
        <v>chapter id / count</v>
      </c>
      <c r="Q427" s="77">
        <v>13</v>
      </c>
      <c r="R427" s="157">
        <f>IF(N427=14,IFERROR(VLOOKUP(Q427,Ref_아이템테이블_List,5,FALSE),"없는 아이템"),IF(N427=42,INDEX(Ref_몬스터테이블_List,MATCH(INDEX(Ref_스테이지테이블_List,MATCH(B427,Ref_스테이지테이블_Row,0),30),Ref_몬스터테이블_Row,0),8),))</f>
        <v>0</v>
      </c>
      <c r="S427" s="149">
        <v>1</v>
      </c>
      <c r="T427" s="157" t="s">
        <v>3106</v>
      </c>
      <c r="U427" s="161" t="str">
        <f t="shared" si="516"/>
        <v>듀얼 / 챕터 id</v>
      </c>
      <c r="V427" s="157">
        <v>13</v>
      </c>
      <c r="W427" s="75" t="s">
        <v>4</v>
      </c>
      <c r="X427" s="158" t="s">
        <v>2620</v>
      </c>
      <c r="Y427" s="158">
        <v>85003</v>
      </c>
      <c r="Z427" s="158">
        <v>1</v>
      </c>
      <c r="AA427" s="157" t="str">
        <f t="shared" si="517"/>
        <v>최상급 장비 상자</v>
      </c>
      <c r="AB427" s="75" t="s">
        <v>672</v>
      </c>
      <c r="AC427" s="75">
        <v>0</v>
      </c>
      <c r="AD427" s="75">
        <v>0</v>
      </c>
      <c r="AE427" s="75">
        <v>0</v>
      </c>
    </row>
    <row r="428" spans="1:31" x14ac:dyDescent="0.3">
      <c r="A428" s="283">
        <f t="shared" si="496"/>
        <v>355</v>
      </c>
      <c r="B428" s="83">
        <f>COUNTIF($N$1:N427,2)+1</f>
        <v>78</v>
      </c>
      <c r="E428" s="213" t="str" cm="1">
        <f t="array" ref="E428">IFERROR(INDEX(Ref_경험치테이블_List,MATCH(F428,Ref_경험치테이블_직업경험치,1)+1,1),1) &amp; " (" &amp;
IFERROR(ROUND((F428-INDEX(Ref_경험치테이블_List,MATCH(F428,Ref_경험치테이블_직업경험치,1),2))/(INDEX(Ref_경험치테이블_List,MATCH(F428,Ref_경험치테이블_직업경험치,1)+1,2)-INDEX(Ref_경험치테이블_List,MATCH(F428,Ref_경험치테이블_직업경험치,1),2)),2)*100,0)
&amp;"%)"</f>
        <v>144 (99%)</v>
      </c>
      <c r="F428" s="181">
        <f t="shared" si="521"/>
        <v>947591445</v>
      </c>
      <c r="G428" s="76">
        <v>6000000</v>
      </c>
      <c r="H428" s="165">
        <v>4200000</v>
      </c>
      <c r="I428" s="213" t="str" cm="1">
        <f t="array" ref="I428">IFERROR(INDEX(Ref_경험치테이블_List,MATCH(J428,Ref_경험치테이블_일반경험치,1)+1,1),1)&amp;" ("&amp;
IFERROR(ROUND((J428-INDEX(Ref_경험치테이블_List,MATCH(J428,Ref_경험치테이블_일반경험치,1),3))/(INDEX(Ref_경험치테이블_List,MATCH(J428,Ref_경험치테이블_일반경험치,1)+1,3)-INDEX(Ref_경험치테이블_List,MATCH(J428,Ref_경험치테이블_일반경험치,1),3)),2)*100,0)
&amp;"%)"</f>
        <v>80 (14%)</v>
      </c>
      <c r="J428" s="214">
        <f t="shared" si="528"/>
        <v>47417000</v>
      </c>
      <c r="K428" s="76">
        <f t="shared" si="497"/>
        <v>417000</v>
      </c>
      <c r="M428" s="77" t="s">
        <v>13257</v>
      </c>
      <c r="N428" s="77">
        <v>2</v>
      </c>
      <c r="O428" s="150" t="str">
        <f t="shared" si="513"/>
        <v>특정 몬스터 처치 수</v>
      </c>
      <c r="P428" s="138" t="str">
        <f t="shared" si="514"/>
        <v>monster_id / count</v>
      </c>
      <c r="Q428" s="151">
        <v>54158</v>
      </c>
      <c r="R428" s="157">
        <f>IF(N428=14,IFERROR(VLOOKUP(Q428,Ref_아이템테이블_List,5,FALSE),"없는 아이템"),IF(N428=42,INDEX(Ref_몬스터테이블_List,MATCH(INDEX(Ref_스테이지테이블_List,MATCH(B428,Ref_스테이지테이블_Row,0),30),Ref_몬스터테이블_Row,0),8),))</f>
        <v>0</v>
      </c>
      <c r="S428" s="149">
        <v>1</v>
      </c>
      <c r="T428" s="157" t="str">
        <f t="shared" ref="T428:T429" si="535">IF(OR(N428=2,N428=42,N428=65,N428=14),"모험","-")</f>
        <v>모험</v>
      </c>
      <c r="U428" s="161" t="str">
        <f t="shared" si="516"/>
        <v>모험 / 스테이지 id</v>
      </c>
      <c r="V428" s="157">
        <f>IF(OR(N428=2,N428=42,N428=65,N428=14),B428,0)</f>
        <v>78</v>
      </c>
      <c r="W428" s="75" t="s">
        <v>4</v>
      </c>
      <c r="X428" s="157" t="s">
        <v>4</v>
      </c>
      <c r="Y428" s="157">
        <v>0</v>
      </c>
      <c r="Z428" s="157">
        <v>0</v>
      </c>
      <c r="AA428" s="157">
        <f t="shared" si="517"/>
        <v>0</v>
      </c>
      <c r="AB428" s="75" t="s">
        <v>672</v>
      </c>
      <c r="AC428" s="75">
        <v>0</v>
      </c>
      <c r="AD428" s="75">
        <v>0</v>
      </c>
      <c r="AE428" s="75">
        <v>0</v>
      </c>
    </row>
    <row r="429" spans="1:31" x14ac:dyDescent="0.3">
      <c r="A429" s="283">
        <f t="shared" si="496"/>
        <v>356</v>
      </c>
      <c r="B429" s="83">
        <f>COUNTIF($N$1:N428,2)+1</f>
        <v>79</v>
      </c>
      <c r="E429" s="213" t="str" cm="1">
        <f t="array" ref="E429">IFERROR(INDEX(Ref_경험치테이블_List,MATCH(F429,Ref_경험치테이블_직업경험치,1)+1,1),1) &amp; " (" &amp;
IFERROR(ROUND((F429-INDEX(Ref_경험치테이블_List,MATCH(F429,Ref_경험치테이블_직업경험치,1),2))/(INDEX(Ref_경험치테이블_List,MATCH(F429,Ref_경험치테이블_직업경험치,1)+1,2)-INDEX(Ref_경험치테이블_List,MATCH(F429,Ref_경험치테이블_직업경험치,1),2)),2)*100,0)
&amp;"%)"</f>
        <v>145 (33%)</v>
      </c>
      <c r="F429" s="181">
        <f t="shared" ref="F429:F434" si="536">G429+F428+H429</f>
        <v>953591445</v>
      </c>
      <c r="G429" s="76">
        <v>6000000</v>
      </c>
      <c r="H429" s="165">
        <v>0</v>
      </c>
      <c r="I429" s="213" t="str" cm="1">
        <f t="array" ref="I429">IFERROR(INDEX(Ref_경험치테이블_List,MATCH(J429,Ref_경험치테이블_일반경험치,1)+1,1),1)&amp;" ("&amp;
IFERROR(ROUND((J429-INDEX(Ref_경험치테이블_List,MATCH(J429,Ref_경험치테이블_일반경험치,1),3))/(INDEX(Ref_경험치테이블_List,MATCH(J429,Ref_경험치테이블_일반경험치,1)+1,3)-INDEX(Ref_경험치테이블_List,MATCH(J429,Ref_경험치테이블_일반경험치,1),3)),2)*100,0)
&amp;"%)"</f>
        <v>80 (20%)</v>
      </c>
      <c r="J429" s="214">
        <f t="shared" ref="J429:J434" si="537">J428+K429</f>
        <v>47836000</v>
      </c>
      <c r="K429" s="76">
        <f t="shared" si="497"/>
        <v>419000</v>
      </c>
      <c r="M429" s="77" t="s">
        <v>13350</v>
      </c>
      <c r="N429" s="77">
        <v>42</v>
      </c>
      <c r="O429" s="150" t="str">
        <f t="shared" si="513"/>
        <v>특정 몬스터 그룹 처치 수</v>
      </c>
      <c r="P429" s="138" t="str">
        <f t="shared" si="514"/>
        <v>monster_group / count</v>
      </c>
      <c r="Q429" s="151">
        <v>145</v>
      </c>
      <c r="R429" s="157" t="s">
        <v>13355</v>
      </c>
      <c r="S429" s="182">
        <v>2400</v>
      </c>
      <c r="T429" s="157" t="str">
        <f t="shared" si="535"/>
        <v>모험</v>
      </c>
      <c r="U429" s="161" t="str">
        <f t="shared" si="516"/>
        <v>모험 / 스테이지 id</v>
      </c>
      <c r="V429" s="157">
        <f>IF(OR(N429=2,N429=42,N429=65,N429=14),B429,0)</f>
        <v>79</v>
      </c>
      <c r="W429" s="75" t="s">
        <v>4</v>
      </c>
      <c r="X429" s="157" t="s">
        <v>672</v>
      </c>
      <c r="Y429" s="157">
        <v>0</v>
      </c>
      <c r="Z429" s="157">
        <v>0</v>
      </c>
      <c r="AA429" s="157">
        <f t="shared" si="517"/>
        <v>0</v>
      </c>
      <c r="AB429" s="75" t="s">
        <v>672</v>
      </c>
      <c r="AC429" s="75">
        <v>0</v>
      </c>
      <c r="AD429" s="75">
        <v>0</v>
      </c>
      <c r="AE429" s="75">
        <f t="shared" ref="AE429:AE453" si="538">IF(AB429="아이템",IFERROR(VLOOKUP(AC429,Ref_아이템테이블_List,5,FALSE),"없는 아이템"),IF(AB429="동료",IFERROR(VLOOKUP(AC429,Ref_동료테이블_List,5,FALSE),"없는 동료"),))</f>
        <v>0</v>
      </c>
    </row>
    <row r="430" spans="1:31" x14ac:dyDescent="0.3">
      <c r="A430" s="283">
        <f t="shared" si="496"/>
        <v>357</v>
      </c>
      <c r="B430" s="83">
        <f>COUNTIF($N$1:N429,2)+1</f>
        <v>79</v>
      </c>
      <c r="E430" s="213" t="str" cm="1">
        <f t="array" ref="E430">IFERROR(INDEX(Ref_경험치테이블_List,MATCH(F430,Ref_경험치테이블_직업경험치,1)+1,1),1) &amp; " (" &amp;
IFERROR(ROUND((F430-INDEX(Ref_경험치테이블_List,MATCH(F430,Ref_경험치테이블_직업경험치,1),2))/(INDEX(Ref_경험치테이블_List,MATCH(F430,Ref_경험치테이블_직업경험치,1)+1,2)-INDEX(Ref_경험치테이블_List,MATCH(F430,Ref_경험치테이블_직업경험치,1),2)),2)*100,0)
&amp;"%)"</f>
        <v>145 (67%)</v>
      </c>
      <c r="F430" s="181">
        <f t="shared" si="536"/>
        <v>959591445</v>
      </c>
      <c r="G430" s="76">
        <v>6000000</v>
      </c>
      <c r="H430" s="165">
        <v>0</v>
      </c>
      <c r="I430" s="213" t="str" cm="1">
        <f t="array" ref="I430">IFERROR(INDEX(Ref_경험치테이블_List,MATCH(J430,Ref_경험치테이블_일반경험치,1)+1,1),1)&amp;" ("&amp;
IFERROR(ROUND((J430-INDEX(Ref_경험치테이블_List,MATCH(J430,Ref_경험치테이블_일반경험치,1),3))/(INDEX(Ref_경험치테이블_List,MATCH(J430,Ref_경험치테이블_일반경험치,1)+1,3)-INDEX(Ref_경험치테이블_List,MATCH(J430,Ref_경험치테이블_일반경험치,1),3)),2)*100,0)
&amp;"%)"</f>
        <v>80 (26%)</v>
      </c>
      <c r="J430" s="214">
        <f t="shared" si="537"/>
        <v>48257000</v>
      </c>
      <c r="K430" s="76">
        <f t="shared" ref="K430:K453" si="539">K429+2000</f>
        <v>421000</v>
      </c>
      <c r="M430" s="77" t="s">
        <v>13351</v>
      </c>
      <c r="N430" s="77">
        <v>66</v>
      </c>
      <c r="O430" s="150" t="str">
        <f t="shared" si="513"/>
        <v>특정 필드에서 rare_type 3번 MVP 처치 횟수</v>
      </c>
      <c r="P430" s="138" t="str">
        <f t="shared" si="514"/>
        <v>stage id / count</v>
      </c>
      <c r="Q430" s="77">
        <v>78</v>
      </c>
      <c r="R430" s="157">
        <f>IF(N430=14,IFERROR(VLOOKUP(Q430,Ref_아이템테이블_List,5,FALSE),"없는 아이템"),IF(N430=42,INDEX(Ref_몬스터테이블_List,MATCH(INDEX(Ref_스테이지테이블_List,MATCH(B430,Ref_스테이지테이블_Row,0),30),Ref_몬스터테이블_Row,0),8),))</f>
        <v>0</v>
      </c>
      <c r="S430" s="149">
        <v>1</v>
      </c>
      <c r="T430" s="157" t="s">
        <v>598</v>
      </c>
      <c r="U430" s="161" t="str">
        <f t="shared" si="516"/>
        <v>모험 / 스테이지 id</v>
      </c>
      <c r="V430" s="157">
        <v>78</v>
      </c>
      <c r="W430" s="75" t="s">
        <v>4</v>
      </c>
      <c r="X430" s="157" t="s">
        <v>672</v>
      </c>
      <c r="Y430" s="157">
        <v>0</v>
      </c>
      <c r="Z430" s="157">
        <v>0</v>
      </c>
      <c r="AA430" s="157">
        <f t="shared" si="517"/>
        <v>0</v>
      </c>
      <c r="AB430" s="75" t="s">
        <v>672</v>
      </c>
      <c r="AC430" s="75">
        <v>0</v>
      </c>
      <c r="AD430" s="75">
        <v>0</v>
      </c>
      <c r="AE430" s="75">
        <f t="shared" si="538"/>
        <v>0</v>
      </c>
    </row>
    <row r="431" spans="1:31" x14ac:dyDescent="0.3">
      <c r="A431" s="283">
        <f t="shared" si="496"/>
        <v>358</v>
      </c>
      <c r="B431" s="83">
        <f>COUNTIF($N$1:N430,2)+1</f>
        <v>79</v>
      </c>
      <c r="E431" s="213" t="str" cm="1">
        <f t="array" ref="E431">IFERROR(INDEX(Ref_경험치테이블_List,MATCH(F431,Ref_경험치테이블_직업경험치,1)+1,1),1) &amp; " (" &amp;
IFERROR(ROUND((F431-INDEX(Ref_경험치테이블_List,MATCH(F431,Ref_경험치테이블_직업경험치,1),2))/(INDEX(Ref_경험치테이블_List,MATCH(F431,Ref_경험치테이블_직업경험치,1)+1,2)-INDEX(Ref_경험치테이블_List,MATCH(F431,Ref_경험치테이블_직업경험치,1),2)),2)*100,0)
&amp;"%)"</f>
        <v>146 (1%)</v>
      </c>
      <c r="F431" s="181">
        <f t="shared" si="536"/>
        <v>965591445</v>
      </c>
      <c r="G431" s="76">
        <v>6000000</v>
      </c>
      <c r="H431" s="165">
        <v>0</v>
      </c>
      <c r="I431" s="213" t="str" cm="1">
        <f t="array" ref="I431">IFERROR(INDEX(Ref_경험치테이블_List,MATCH(J431,Ref_경험치테이블_일반경험치,1)+1,1),1)&amp;" ("&amp;
IFERROR(ROUND((J431-INDEX(Ref_경험치테이블_List,MATCH(J431,Ref_경험치테이블_일반경험치,1),3))/(INDEX(Ref_경험치테이블_List,MATCH(J431,Ref_경험치테이블_일반경험치,1)+1,3)-INDEX(Ref_경험치테이블_List,MATCH(J431,Ref_경험치테이블_일반경험치,1),3)),2)*100,0)
&amp;"%)"</f>
        <v>80 (33%)</v>
      </c>
      <c r="J431" s="214">
        <f t="shared" si="537"/>
        <v>48680000</v>
      </c>
      <c r="K431" s="76">
        <f t="shared" si="539"/>
        <v>423000</v>
      </c>
      <c r="M431" s="77" t="s">
        <v>2466</v>
      </c>
      <c r="N431" s="77">
        <v>65</v>
      </c>
      <c r="O431" s="150" t="str">
        <f t="shared" si="513"/>
        <v>특정 필드에서 MVP 처치 횟수</v>
      </c>
      <c r="P431" s="138" t="str">
        <f t="shared" si="514"/>
        <v>stage id / count</v>
      </c>
      <c r="Q431" s="151">
        <v>79</v>
      </c>
      <c r="R431" s="157">
        <f>IF(N431=14,IFERROR(VLOOKUP(Q431,Ref_아이템테이블_List,5,FALSE),"없는 아이템"),IF(N431=42,INDEX(Ref_몬스터테이블_List,MATCH(INDEX(Ref_스테이지테이블_List,MATCH(B431,Ref_스테이지테이블_Row,0),30),Ref_몬스터테이블_Row,0),8),))</f>
        <v>0</v>
      </c>
      <c r="S431" s="149">
        <v>8</v>
      </c>
      <c r="T431" s="157" t="str">
        <f t="shared" ref="T431:T433" si="540">IF(OR(N431=2,N431=42,N431=65,N431=14),"모험","-")</f>
        <v>모험</v>
      </c>
      <c r="U431" s="161" t="str">
        <f t="shared" si="516"/>
        <v>모험 / 스테이지 id</v>
      </c>
      <c r="V431" s="157">
        <f t="shared" ref="V431:V433" si="541">IF(OR(N431=2,N431=42,N431=65,N431=14),B431,0)</f>
        <v>79</v>
      </c>
      <c r="W431" s="75" t="s">
        <v>4</v>
      </c>
      <c r="X431" s="157" t="s">
        <v>672</v>
      </c>
      <c r="Y431" s="157">
        <v>0</v>
      </c>
      <c r="Z431" s="157">
        <v>0</v>
      </c>
      <c r="AA431" s="157">
        <f t="shared" si="517"/>
        <v>0</v>
      </c>
      <c r="AB431" s="75" t="s">
        <v>672</v>
      </c>
      <c r="AC431" s="75">
        <v>0</v>
      </c>
      <c r="AD431" s="75">
        <v>0</v>
      </c>
      <c r="AE431" s="75">
        <f t="shared" si="538"/>
        <v>0</v>
      </c>
    </row>
    <row r="432" spans="1:31" x14ac:dyDescent="0.3">
      <c r="A432" s="283">
        <f t="shared" si="496"/>
        <v>359</v>
      </c>
      <c r="B432" s="83">
        <f>COUNTIF($N$1:N431,2)+1</f>
        <v>79</v>
      </c>
      <c r="E432" s="213" t="str" cm="1">
        <f t="array" ref="E432">IFERROR(INDEX(Ref_경험치테이블_List,MATCH(F432,Ref_경험치테이블_직업경험치,1)+1,1),1) &amp; " (" &amp;
IFERROR(ROUND((F432-INDEX(Ref_경험치테이블_List,MATCH(F432,Ref_경험치테이블_직업경험치,1),2))/(INDEX(Ref_경험치테이블_List,MATCH(F432,Ref_경험치테이블_직업경험치,1)+1,2)-INDEX(Ref_경험치테이블_List,MATCH(F432,Ref_경험치테이블_직업경험치,1),2)),2)*100,0)
&amp;"%)"</f>
        <v>146 (59%)</v>
      </c>
      <c r="F432" s="181">
        <f t="shared" si="536"/>
        <v>975891445</v>
      </c>
      <c r="G432" s="76">
        <v>6000000</v>
      </c>
      <c r="H432" s="165">
        <v>4300000</v>
      </c>
      <c r="I432" s="213" t="str" cm="1">
        <f t="array" ref="I432">IFERROR(INDEX(Ref_경험치테이블_List,MATCH(J432,Ref_경험치테이블_일반경험치,1)+1,1),1)&amp;" ("&amp;
IFERROR(ROUND((J432-INDEX(Ref_경험치테이블_List,MATCH(J432,Ref_경험치테이블_일반경험치,1),3))/(INDEX(Ref_경험치테이블_List,MATCH(J432,Ref_경험치테이블_일반경험치,1)+1,3)-INDEX(Ref_경험치테이블_List,MATCH(J432,Ref_경험치테이블_일반경험치,1),3)),2)*100,0)
&amp;"%)"</f>
        <v>80 (39%)</v>
      </c>
      <c r="J432" s="214">
        <f t="shared" si="537"/>
        <v>49105000</v>
      </c>
      <c r="K432" s="76">
        <f t="shared" si="539"/>
        <v>425000</v>
      </c>
      <c r="M432" s="77" t="s">
        <v>13339</v>
      </c>
      <c r="N432" s="77">
        <v>2</v>
      </c>
      <c r="O432" s="150" t="str">
        <f t="shared" si="513"/>
        <v>특정 몬스터 처치 수</v>
      </c>
      <c r="P432" s="138" t="str">
        <f t="shared" si="514"/>
        <v>monster_id / count</v>
      </c>
      <c r="Q432" s="151">
        <v>54162</v>
      </c>
      <c r="R432" s="157">
        <f>IF(N432=14,IFERROR(VLOOKUP(Q432,Ref_아이템테이블_List,5,FALSE),"없는 아이템"),IF(N432=42,INDEX(Ref_몬스터테이블_List,MATCH(INDEX(Ref_스테이지테이블_List,MATCH(B432,Ref_스테이지테이블_Row,0),30),Ref_몬스터테이블_Row,0),8),))</f>
        <v>0</v>
      </c>
      <c r="S432" s="149">
        <f>IF(N432=42,INDEX(Ref!$GK$1:$GN$73,MATCH(B432,Ref!$GK$1:$GK$73,0),MATCH(R432,Ref!$GK$1:$GN$1,0)),IF(N432=65,QUOTIENT(B432,12)+1,IF(N432=2,1,0)))</f>
        <v>1</v>
      </c>
      <c r="T432" s="157" t="str">
        <f t="shared" si="540"/>
        <v>모험</v>
      </c>
      <c r="U432" s="161" t="str">
        <f t="shared" si="516"/>
        <v>모험 / 스테이지 id</v>
      </c>
      <c r="V432" s="157">
        <f t="shared" si="541"/>
        <v>79</v>
      </c>
      <c r="W432" s="75" t="s">
        <v>4</v>
      </c>
      <c r="X432" s="157" t="s">
        <v>672</v>
      </c>
      <c r="Y432" s="157">
        <v>0</v>
      </c>
      <c r="Z432" s="157">
        <v>0</v>
      </c>
      <c r="AA432" s="157">
        <f t="shared" si="517"/>
        <v>0</v>
      </c>
      <c r="AB432" s="75" t="s">
        <v>672</v>
      </c>
      <c r="AC432" s="75">
        <v>0</v>
      </c>
      <c r="AD432" s="75">
        <v>0</v>
      </c>
      <c r="AE432" s="75">
        <f t="shared" si="538"/>
        <v>0</v>
      </c>
    </row>
    <row r="433" spans="1:31" x14ac:dyDescent="0.3">
      <c r="A433" s="283">
        <f t="shared" si="496"/>
        <v>360</v>
      </c>
      <c r="B433" s="83">
        <f>COUNTIF($N$1:N432,2)+1</f>
        <v>80</v>
      </c>
      <c r="E433" s="213" t="str" cm="1">
        <f t="array" ref="E433">IFERROR(INDEX(Ref_경험치테이블_List,MATCH(F433,Ref_경험치테이블_직업경험치,1)+1,1),1) &amp; " (" &amp;
IFERROR(ROUND((F433-INDEX(Ref_경험치테이블_List,MATCH(F433,Ref_경험치테이블_직업경험치,1),2))/(INDEX(Ref_경험치테이블_List,MATCH(F433,Ref_경험치테이블_직업경험치,1)+1,2)-INDEX(Ref_경험치테이블_List,MATCH(F433,Ref_경험치테이블_직업경험치,1),2)),2)*100,0)
&amp;"%)"</f>
        <v>146 (92%)</v>
      </c>
      <c r="F433" s="181">
        <f t="shared" si="536"/>
        <v>981891445</v>
      </c>
      <c r="G433" s="76">
        <v>6000000</v>
      </c>
      <c r="H433" s="165">
        <v>0</v>
      </c>
      <c r="I433" s="213" t="str" cm="1">
        <f t="array" ref="I433">IFERROR(INDEX(Ref_경험치테이블_List,MATCH(J433,Ref_경험치테이블_일반경험치,1)+1,1),1)&amp;" ("&amp;
IFERROR(ROUND((J433-INDEX(Ref_경험치테이블_List,MATCH(J433,Ref_경험치테이블_일반경험치,1),3))/(INDEX(Ref_경험치테이블_List,MATCH(J433,Ref_경험치테이블_일반경험치,1)+1,3)-INDEX(Ref_경험치테이블_List,MATCH(J433,Ref_경험치테이블_일반경험치,1),3)),2)*100,0)
&amp;"%)"</f>
        <v>80 (45%)</v>
      </c>
      <c r="J433" s="214">
        <f t="shared" si="537"/>
        <v>49532000</v>
      </c>
      <c r="K433" s="76">
        <f t="shared" si="539"/>
        <v>427000</v>
      </c>
      <c r="M433" s="77" t="s">
        <v>13340</v>
      </c>
      <c r="N433" s="77">
        <v>42</v>
      </c>
      <c r="O433" s="150" t="str">
        <f t="shared" si="513"/>
        <v>특정 몬스터 그룹 처치 수</v>
      </c>
      <c r="P433" s="138" t="str">
        <f t="shared" si="514"/>
        <v>monster_group / count</v>
      </c>
      <c r="Q433" s="151">
        <v>146</v>
      </c>
      <c r="R433" s="157" t="s">
        <v>13356</v>
      </c>
      <c r="S433" s="182">
        <v>3600</v>
      </c>
      <c r="T433" s="157" t="str">
        <f t="shared" si="540"/>
        <v>모험</v>
      </c>
      <c r="U433" s="161" t="str">
        <f t="shared" si="516"/>
        <v>모험 / 스테이지 id</v>
      </c>
      <c r="V433" s="157">
        <f t="shared" si="541"/>
        <v>80</v>
      </c>
      <c r="W433" s="75" t="s">
        <v>4</v>
      </c>
      <c r="X433" s="157" t="s">
        <v>2620</v>
      </c>
      <c r="Y433" s="157">
        <v>84017</v>
      </c>
      <c r="Z433" s="157">
        <v>1</v>
      </c>
      <c r="AA433" s="157" t="str">
        <f t="shared" si="517"/>
        <v>집중 포션</v>
      </c>
      <c r="AB433" s="75" t="s">
        <v>672</v>
      </c>
      <c r="AC433" s="75">
        <v>0</v>
      </c>
      <c r="AD433" s="75">
        <v>0</v>
      </c>
      <c r="AE433" s="75">
        <f t="shared" si="538"/>
        <v>0</v>
      </c>
    </row>
    <row r="434" spans="1:31" x14ac:dyDescent="0.3">
      <c r="A434" s="283">
        <f t="shared" si="496"/>
        <v>361</v>
      </c>
      <c r="B434" s="83">
        <f>COUNTIF($N$1:N433,2)+1</f>
        <v>80</v>
      </c>
      <c r="E434" s="213" t="str" cm="1">
        <f t="array" ref="E434">IFERROR(INDEX(Ref_경험치테이블_List,MATCH(F434,Ref_경험치테이블_직업경험치,1)+1,1),1) &amp; " (" &amp;
IFERROR(ROUND((F434-INDEX(Ref_경험치테이블_List,MATCH(F434,Ref_경험치테이블_직업경험치,1),2))/(INDEX(Ref_경험치테이블_List,MATCH(F434,Ref_경험치테이블_직업경험치,1)+1,2)-INDEX(Ref_경험치테이블_List,MATCH(F434,Ref_경험치테이블_직업경험치,1),2)),2)*100,0)
&amp;"%)"</f>
        <v>147 (26%)</v>
      </c>
      <c r="F434" s="181">
        <f t="shared" si="536"/>
        <v>987891445</v>
      </c>
      <c r="G434" s="76">
        <v>6000000</v>
      </c>
      <c r="H434" s="165">
        <v>0</v>
      </c>
      <c r="I434" s="213" t="str" cm="1">
        <f t="array" ref="I434">IFERROR(INDEX(Ref_경험치테이블_List,MATCH(J434,Ref_경험치테이블_일반경험치,1)+1,1),1)&amp;" ("&amp;
IFERROR(ROUND((J434-INDEX(Ref_경험치테이블_List,MATCH(J434,Ref_경험치테이블_일반경험치,1),3))/(INDEX(Ref_경험치테이블_List,MATCH(J434,Ref_경험치테이블_일반경험치,1)+1,3)-INDEX(Ref_경험치테이블_List,MATCH(J434,Ref_경험치테이블_일반경험치,1),3)),2)*100,0)
&amp;"%)"</f>
        <v>80 (51%)</v>
      </c>
      <c r="J434" s="214">
        <f t="shared" si="537"/>
        <v>49961000</v>
      </c>
      <c r="K434" s="76">
        <f t="shared" si="539"/>
        <v>429000</v>
      </c>
      <c r="M434" s="77" t="s">
        <v>13352</v>
      </c>
      <c r="N434" s="77">
        <v>101</v>
      </c>
      <c r="O434" s="150" t="str">
        <f t="shared" si="513"/>
        <v>특정 게이트 도전 횟수</v>
      </c>
      <c r="P434" s="138" t="str">
        <f t="shared" si="514"/>
        <v>value / count</v>
      </c>
      <c r="Q434" s="77">
        <v>1</v>
      </c>
      <c r="R434" s="157">
        <f>IF(N434=14,IFERROR(VLOOKUP(Q434,Ref_아이템테이블_List,5,FALSE),"없는 아이템"),IF(N434=42,INDEX(Ref_몬스터테이블_List,MATCH(INDEX(Ref_스테이지테이블_List,MATCH(B434,Ref_스테이지테이블_Row,0),30),Ref_몬스터테이블_Row,0),8),))</f>
        <v>0</v>
      </c>
      <c r="S434" s="149">
        <v>1</v>
      </c>
      <c r="T434" s="157" t="s">
        <v>2304</v>
      </c>
      <c r="U434" s="161" t="str">
        <f t="shared" si="516"/>
        <v>멀티 미로 / 챕터 id</v>
      </c>
      <c r="V434" s="308">
        <v>16</v>
      </c>
      <c r="W434" s="75" t="s">
        <v>4</v>
      </c>
      <c r="X434" s="157" t="s">
        <v>672</v>
      </c>
      <c r="Y434" s="157">
        <v>0</v>
      </c>
      <c r="Z434" s="157">
        <v>0</v>
      </c>
      <c r="AA434" s="157">
        <f t="shared" si="517"/>
        <v>0</v>
      </c>
      <c r="AB434" s="75" t="s">
        <v>672</v>
      </c>
      <c r="AC434" s="75">
        <v>0</v>
      </c>
      <c r="AD434" s="75">
        <v>0</v>
      </c>
      <c r="AE434" s="75">
        <f t="shared" si="538"/>
        <v>0</v>
      </c>
    </row>
    <row r="435" spans="1:31" x14ac:dyDescent="0.3">
      <c r="A435" s="283">
        <f t="shared" si="496"/>
        <v>362</v>
      </c>
      <c r="B435" s="83">
        <f>COUNTIF($N$1:N434,2)+1</f>
        <v>80</v>
      </c>
      <c r="E435" s="213" t="str" cm="1">
        <f t="array" ref="E435">IFERROR(INDEX(Ref_경험치테이블_List,MATCH(F435,Ref_경험치테이블_직업경험치,1)+1,1),1) &amp; " (" &amp;
IFERROR(ROUND((F435-INDEX(Ref_경험치테이블_List,MATCH(F435,Ref_경험치테이블_직업경험치,1),2))/(INDEX(Ref_경험치테이블_List,MATCH(F435,Ref_경험치테이블_직업경험치,1)+1,2)-INDEX(Ref_경험치테이블_List,MATCH(F435,Ref_경험치테이블_직업경험치,1),2)),2)*100,0)
&amp;"%)"</f>
        <v>147 (59%)</v>
      </c>
      <c r="F435" s="181">
        <f t="shared" ref="F435:F453" si="542">G435+F434+H435</f>
        <v>993891445</v>
      </c>
      <c r="G435" s="76">
        <v>6000000</v>
      </c>
      <c r="H435" s="165">
        <v>0</v>
      </c>
      <c r="I435" s="213" t="str" cm="1">
        <f t="array" ref="I435">IFERROR(INDEX(Ref_경험치테이블_List,MATCH(J435,Ref_경험치테이블_일반경험치,1)+1,1),1)&amp;" ("&amp;
IFERROR(ROUND((J435-INDEX(Ref_경험치테이블_List,MATCH(J435,Ref_경험치테이블_일반경험치,1),3))/(INDEX(Ref_경험치테이블_List,MATCH(J435,Ref_경험치테이블_일반경험치,1)+1,3)-INDEX(Ref_경험치테이블_List,MATCH(J435,Ref_경험치테이블_일반경험치,1),3)),2)*100,0)
&amp;"%)"</f>
        <v>80 (57%)</v>
      </c>
      <c r="J435" s="214">
        <f t="shared" ref="J435:J453" si="543">J434+K435</f>
        <v>50392000</v>
      </c>
      <c r="K435" s="76">
        <f t="shared" si="539"/>
        <v>431000</v>
      </c>
      <c r="M435" s="77" t="s">
        <v>2466</v>
      </c>
      <c r="N435" s="77">
        <v>65</v>
      </c>
      <c r="O435" s="150" t="str">
        <f t="shared" si="513"/>
        <v>특정 필드에서 MVP 처치 횟수</v>
      </c>
      <c r="P435" s="138" t="str">
        <f t="shared" si="514"/>
        <v>stage id / count</v>
      </c>
      <c r="Q435" s="151">
        <v>80</v>
      </c>
      <c r="R435" s="157">
        <f>IF(N435=14,IFERROR(VLOOKUP(Q435,Ref_아이템테이블_List,5,FALSE),"없는 아이템"),IF(N435=42,INDEX(Ref_몬스터테이블_List,MATCH(INDEX(Ref_스테이지테이블_List,MATCH(B435,Ref_스테이지테이블_Row,0),30),Ref_몬스터테이블_Row,0),8),))</f>
        <v>0</v>
      </c>
      <c r="S435" s="149">
        <v>8</v>
      </c>
      <c r="T435" s="157" t="str">
        <f t="shared" ref="T435:T437" si="544">IF(OR(N435=2,N435=42,N435=65,N435=14),"모험","-")</f>
        <v>모험</v>
      </c>
      <c r="U435" s="161" t="str">
        <f t="shared" si="516"/>
        <v>모험 / 스테이지 id</v>
      </c>
      <c r="V435" s="157">
        <f t="shared" ref="V435:V437" si="545">IF(OR(N435=2,N435=42,N435=65,N435=14),B435,0)</f>
        <v>80</v>
      </c>
      <c r="W435" s="75" t="s">
        <v>4</v>
      </c>
      <c r="X435" s="157" t="s">
        <v>672</v>
      </c>
      <c r="Y435" s="157">
        <v>0</v>
      </c>
      <c r="Z435" s="157">
        <v>0</v>
      </c>
      <c r="AA435" s="157">
        <f t="shared" si="517"/>
        <v>0</v>
      </c>
      <c r="AB435" s="75" t="s">
        <v>672</v>
      </c>
      <c r="AC435" s="75">
        <v>0</v>
      </c>
      <c r="AD435" s="75">
        <v>0</v>
      </c>
      <c r="AE435" s="75">
        <f t="shared" si="538"/>
        <v>0</v>
      </c>
    </row>
    <row r="436" spans="1:31" x14ac:dyDescent="0.3">
      <c r="A436" s="283">
        <f t="shared" si="496"/>
        <v>363</v>
      </c>
      <c r="B436" s="83">
        <f>COUNTIF($N$1:N435,2)+1</f>
        <v>80</v>
      </c>
      <c r="E436" s="213" t="str" cm="1">
        <f t="array" ref="E436">IFERROR(INDEX(Ref_경험치테이블_List,MATCH(F436,Ref_경험치테이블_직업경험치,1)+1,1),1) &amp; " (" &amp;
IFERROR(ROUND((F436-INDEX(Ref_경험치테이블_List,MATCH(F436,Ref_경험치테이블_직업경험치,1),2))/(INDEX(Ref_경험치테이블_List,MATCH(F436,Ref_경험치테이블_직업경험치,1)+1,2)-INDEX(Ref_경험치테이블_List,MATCH(F436,Ref_경험치테이블_직업경험치,1),2)),2)*100,0)
&amp;"%)"</f>
        <v>148 (17%)</v>
      </c>
      <c r="F436" s="181">
        <f t="shared" si="542"/>
        <v>1004291445</v>
      </c>
      <c r="G436" s="76">
        <v>6000000</v>
      </c>
      <c r="H436" s="165">
        <v>4400000</v>
      </c>
      <c r="I436" s="213" t="str" cm="1">
        <f t="array" ref="I436">IFERROR(INDEX(Ref_경험치테이블_List,MATCH(J436,Ref_경험치테이블_일반경험치,1)+1,1),1)&amp;" ("&amp;
IFERROR(ROUND((J436-INDEX(Ref_경험치테이블_List,MATCH(J436,Ref_경험치테이블_일반경험치,1),3))/(INDEX(Ref_경험치테이블_List,MATCH(J436,Ref_경험치테이블_일반경험치,1)+1,3)-INDEX(Ref_경험치테이블_List,MATCH(J436,Ref_경험치테이블_일반경험치,1),3)),2)*100,0)
&amp;"%)"</f>
        <v>80 (63%)</v>
      </c>
      <c r="J436" s="214">
        <f t="shared" si="543"/>
        <v>50825000</v>
      </c>
      <c r="K436" s="76">
        <f t="shared" si="539"/>
        <v>433000</v>
      </c>
      <c r="M436" s="77" t="s">
        <v>13347</v>
      </c>
      <c r="N436" s="77">
        <v>2</v>
      </c>
      <c r="O436" s="150" t="str">
        <f t="shared" si="513"/>
        <v>특정 몬스터 처치 수</v>
      </c>
      <c r="P436" s="138" t="str">
        <f t="shared" si="514"/>
        <v>monster_id / count</v>
      </c>
      <c r="Q436" s="151">
        <v>54163</v>
      </c>
      <c r="R436" s="157">
        <f>IF(N436=14,IFERROR(VLOOKUP(Q436,Ref_아이템테이블_List,5,FALSE),"없는 아이템"),IF(N436=42,INDEX(Ref_몬스터테이블_List,MATCH(INDEX(Ref_스테이지테이블_List,MATCH(B436,Ref_스테이지테이블_Row,0),30),Ref_몬스터테이블_Row,0),8),))</f>
        <v>0</v>
      </c>
      <c r="S436" s="149">
        <f>IF(N436=42,INDEX(Ref!$GK$1:$GN$73,MATCH(B436,Ref!$GK$1:$GK$73,0),MATCH(R436,Ref!$GK$1:$GN$1,0)),IF(N436=65,QUOTIENT(B436,12)+1,IF(N436=2,1,0)))</f>
        <v>1</v>
      </c>
      <c r="T436" s="157" t="str">
        <f t="shared" si="544"/>
        <v>모험</v>
      </c>
      <c r="U436" s="161" t="str">
        <f t="shared" si="516"/>
        <v>모험 / 스테이지 id</v>
      </c>
      <c r="V436" s="157">
        <f t="shared" si="545"/>
        <v>80</v>
      </c>
      <c r="W436" s="75" t="s">
        <v>4</v>
      </c>
      <c r="X436" s="157" t="s">
        <v>672</v>
      </c>
      <c r="Y436" s="157">
        <v>0</v>
      </c>
      <c r="Z436" s="157">
        <v>0</v>
      </c>
      <c r="AA436" s="157">
        <f t="shared" si="517"/>
        <v>0</v>
      </c>
      <c r="AB436" s="75" t="s">
        <v>672</v>
      </c>
      <c r="AC436" s="75">
        <v>0</v>
      </c>
      <c r="AD436" s="75">
        <v>0</v>
      </c>
      <c r="AE436" s="75">
        <f t="shared" si="538"/>
        <v>0</v>
      </c>
    </row>
    <row r="437" spans="1:31" x14ac:dyDescent="0.3">
      <c r="A437" s="283">
        <f t="shared" si="496"/>
        <v>364</v>
      </c>
      <c r="B437" s="83">
        <f>COUNTIF($N$1:N436,2)+1</f>
        <v>81</v>
      </c>
      <c r="E437" s="213" t="str" cm="1">
        <f t="array" ref="E437">IFERROR(INDEX(Ref_경험치테이블_List,MATCH(F437,Ref_경험치테이블_직업경험치,1)+1,1),1) &amp; " (" &amp;
IFERROR(ROUND((F437-INDEX(Ref_경험치테이블_List,MATCH(F437,Ref_경험치테이블_직업경험치,1),2))/(INDEX(Ref_경험치테이블_List,MATCH(F437,Ref_경험치테이블_직업경험치,1)+1,2)-INDEX(Ref_경험치테이블_List,MATCH(F437,Ref_경험치테이블_직업경험치,1),2)),2)*100,0)
&amp;"%)"</f>
        <v>148 (50%)</v>
      </c>
      <c r="F437" s="181">
        <f t="shared" si="542"/>
        <v>1010291445</v>
      </c>
      <c r="G437" s="76">
        <v>6000000</v>
      </c>
      <c r="H437" s="165">
        <v>0</v>
      </c>
      <c r="I437" s="213" t="str" cm="1">
        <f t="array" ref="I437">IFERROR(INDEX(Ref_경험치테이블_List,MATCH(J437,Ref_경험치테이블_일반경험치,1)+1,1),1)&amp;" ("&amp;
IFERROR(ROUND((J437-INDEX(Ref_경험치테이블_List,MATCH(J437,Ref_경험치테이블_일반경험치,1),3))/(INDEX(Ref_경험치테이블_List,MATCH(J437,Ref_경험치테이블_일반경험치,1)+1,3)-INDEX(Ref_경험치테이블_List,MATCH(J437,Ref_경험치테이블_일반경험치,1),3)),2)*100,0)
&amp;"%)"</f>
        <v>80 (70%)</v>
      </c>
      <c r="J437" s="214">
        <f t="shared" si="543"/>
        <v>51260000</v>
      </c>
      <c r="K437" s="76">
        <f t="shared" si="539"/>
        <v>435000</v>
      </c>
      <c r="M437" s="77" t="s">
        <v>13349</v>
      </c>
      <c r="N437" s="77">
        <v>42</v>
      </c>
      <c r="O437" s="150" t="str">
        <f t="shared" si="513"/>
        <v>특정 몬스터 그룹 처치 수</v>
      </c>
      <c r="P437" s="138" t="str">
        <f t="shared" si="514"/>
        <v>monster_group / count</v>
      </c>
      <c r="Q437" s="151">
        <v>147</v>
      </c>
      <c r="R437" s="157" t="s">
        <v>13356</v>
      </c>
      <c r="S437" s="182">
        <v>3600</v>
      </c>
      <c r="T437" s="157" t="str">
        <f t="shared" si="544"/>
        <v>모험</v>
      </c>
      <c r="U437" s="161" t="str">
        <f t="shared" si="516"/>
        <v>모험 / 스테이지 id</v>
      </c>
      <c r="V437" s="157">
        <f t="shared" si="545"/>
        <v>81</v>
      </c>
      <c r="W437" s="75" t="s">
        <v>4</v>
      </c>
      <c r="X437" s="157" t="s">
        <v>2620</v>
      </c>
      <c r="Y437" s="157">
        <v>94225</v>
      </c>
      <c r="Z437" s="157">
        <v>30</v>
      </c>
      <c r="AA437" s="157" t="str">
        <f t="shared" si="517"/>
        <v>오라디움 파편</v>
      </c>
      <c r="AB437" s="75" t="s">
        <v>672</v>
      </c>
      <c r="AC437" s="75">
        <v>0</v>
      </c>
      <c r="AD437" s="75">
        <v>0</v>
      </c>
      <c r="AE437" s="75">
        <f t="shared" si="538"/>
        <v>0</v>
      </c>
    </row>
    <row r="438" spans="1:31" x14ac:dyDescent="0.3">
      <c r="A438" s="283">
        <f t="shared" si="496"/>
        <v>365</v>
      </c>
      <c r="B438" s="83">
        <f>COUNTIF($N$1:N437,2)+1</f>
        <v>81</v>
      </c>
      <c r="E438" s="213" t="str" cm="1">
        <f t="array" ref="E438">IFERROR(INDEX(Ref_경험치테이블_List,MATCH(F438,Ref_경험치테이블_직업경험치,1)+1,1),1) &amp; " (" &amp;
IFERROR(ROUND((F438-INDEX(Ref_경험치테이블_List,MATCH(F438,Ref_경험치테이블_직업경험치,1),2))/(INDEX(Ref_경험치테이블_List,MATCH(F438,Ref_경험치테이블_직업경험치,1)+1,2)-INDEX(Ref_경험치테이블_List,MATCH(F438,Ref_경험치테이블_직업경험치,1),2)),2)*100,0)
&amp;"%)"</f>
        <v>148 (83%)</v>
      </c>
      <c r="F438" s="181">
        <f t="shared" si="542"/>
        <v>1016291445</v>
      </c>
      <c r="G438" s="76">
        <v>6000000</v>
      </c>
      <c r="H438" s="165">
        <v>0</v>
      </c>
      <c r="I438" s="213" t="str" cm="1">
        <f t="array" ref="I438">IFERROR(INDEX(Ref_경험치테이블_List,MATCH(J438,Ref_경험치테이블_일반경험치,1)+1,1),1)&amp;" ("&amp;
IFERROR(ROUND((J438-INDEX(Ref_경험치테이블_List,MATCH(J438,Ref_경험치테이블_일반경험치,1),3))/(INDEX(Ref_경험치테이블_List,MATCH(J438,Ref_경험치테이블_일반경험치,1)+1,3)-INDEX(Ref_경험치테이블_List,MATCH(J438,Ref_경험치테이블_일반경험치,1),3)),2)*100,0)
&amp;"%)"</f>
        <v>80 (76%)</v>
      </c>
      <c r="J438" s="214">
        <f t="shared" si="543"/>
        <v>51697000</v>
      </c>
      <c r="K438" s="76">
        <f t="shared" si="539"/>
        <v>437000</v>
      </c>
      <c r="M438" s="77" t="s">
        <v>13345</v>
      </c>
      <c r="N438" s="77">
        <v>26</v>
      </c>
      <c r="O438" s="150" t="str">
        <f t="shared" si="513"/>
        <v>특정 아이템 제작 횟수</v>
      </c>
      <c r="P438" s="138" t="str">
        <f t="shared" si="514"/>
        <v>item_id / count</v>
      </c>
      <c r="Q438" s="77">
        <v>82561</v>
      </c>
      <c r="R438" s="157">
        <f>IF(N438=14,IFERROR(VLOOKUP(Q438,Ref_아이템테이블_List,5,FALSE),"없는 아이템"),IF(N438=42,INDEX(Ref_몬스터테이블_List,MATCH(INDEX(Ref_스테이지테이블_List,MATCH(B438,Ref_스테이지테이블_Row,0),30),Ref_몬스터테이블_Row,0),8),))</f>
        <v>0</v>
      </c>
      <c r="S438" s="149">
        <v>1</v>
      </c>
      <c r="T438" s="157" t="s">
        <v>10515</v>
      </c>
      <c r="U438" s="161" t="str">
        <f t="shared" si="516"/>
        <v>제작(아이템) / 아이템 아이디</v>
      </c>
      <c r="V438" s="157">
        <v>85025</v>
      </c>
      <c r="W438" s="75" t="s">
        <v>4</v>
      </c>
      <c r="X438" s="157" t="s">
        <v>2620</v>
      </c>
      <c r="Y438" s="157">
        <v>85003</v>
      </c>
      <c r="Z438" s="157">
        <v>1</v>
      </c>
      <c r="AA438" s="157" t="str">
        <f t="shared" si="517"/>
        <v>최상급 장비 상자</v>
      </c>
      <c r="AB438" s="75" t="s">
        <v>672</v>
      </c>
      <c r="AC438" s="75">
        <v>0</v>
      </c>
      <c r="AD438" s="75">
        <v>0</v>
      </c>
      <c r="AE438" s="75">
        <f t="shared" si="538"/>
        <v>0</v>
      </c>
    </row>
    <row r="439" spans="1:31" x14ac:dyDescent="0.3">
      <c r="A439" s="283">
        <f t="shared" si="496"/>
        <v>366</v>
      </c>
      <c r="B439" s="83">
        <f>COUNTIF($N$1:N438,2)+1</f>
        <v>81</v>
      </c>
      <c r="E439" s="213" t="str" cm="1">
        <f t="array" ref="E439">IFERROR(INDEX(Ref_경험치테이블_List,MATCH(F439,Ref_경험치테이블_직업경험치,1)+1,1),1) &amp; " (" &amp;
IFERROR(ROUND((F439-INDEX(Ref_경험치테이블_List,MATCH(F439,Ref_경험치테이블_직업경험치,1),2))/(INDEX(Ref_경험치테이블_List,MATCH(F439,Ref_경험치테이블_직업경험치,1)+1,2)-INDEX(Ref_경험치테이블_List,MATCH(F439,Ref_경험치테이블_직업경험치,1),2)),2)*100,0)
&amp;"%)"</f>
        <v>149 (16%)</v>
      </c>
      <c r="F439" s="181">
        <f t="shared" si="542"/>
        <v>1022291445</v>
      </c>
      <c r="G439" s="76">
        <v>6000000</v>
      </c>
      <c r="H439" s="165">
        <v>0</v>
      </c>
      <c r="I439" s="213" t="str" cm="1">
        <f t="array" ref="I439">IFERROR(INDEX(Ref_경험치테이블_List,MATCH(J439,Ref_경험치테이블_일반경험치,1)+1,1),1)&amp;" ("&amp;
IFERROR(ROUND((J439-INDEX(Ref_경험치테이블_List,MATCH(J439,Ref_경험치테이블_일반경험치,1),3))/(INDEX(Ref_경험치테이블_List,MATCH(J439,Ref_경험치테이블_일반경험치,1)+1,3)-INDEX(Ref_경험치테이블_List,MATCH(J439,Ref_경험치테이블_일반경험치,1),3)),2)*100,0)
&amp;"%)"</f>
        <v>80 (82%)</v>
      </c>
      <c r="J439" s="214">
        <f t="shared" si="543"/>
        <v>52136000</v>
      </c>
      <c r="K439" s="76">
        <f t="shared" si="539"/>
        <v>439000</v>
      </c>
      <c r="M439" s="77" t="s">
        <v>2466</v>
      </c>
      <c r="N439" s="77">
        <v>65</v>
      </c>
      <c r="O439" s="150" t="str">
        <f t="shared" si="513"/>
        <v>특정 필드에서 MVP 처치 횟수</v>
      </c>
      <c r="P439" s="138" t="str">
        <f t="shared" si="514"/>
        <v>stage id / count</v>
      </c>
      <c r="Q439" s="151">
        <v>81</v>
      </c>
      <c r="R439" s="157">
        <f>IF(N439=14,IFERROR(VLOOKUP(Q439,Ref_아이템테이블_List,5,FALSE),"없는 아이템"),IF(N439=42,INDEX(Ref_몬스터테이블_List,MATCH(INDEX(Ref_스테이지테이블_List,MATCH(B439,Ref_스테이지테이블_Row,0),30),Ref_몬스터테이블_Row,0),8),))</f>
        <v>0</v>
      </c>
      <c r="S439" s="149">
        <v>8</v>
      </c>
      <c r="T439" s="157" t="str">
        <f t="shared" ref="T439:T441" si="546">IF(OR(N439=2,N439=42,N439=65,N439=14),"모험","-")</f>
        <v>모험</v>
      </c>
      <c r="U439" s="161" t="str">
        <f t="shared" si="516"/>
        <v>모험 / 스테이지 id</v>
      </c>
      <c r="V439" s="157">
        <f>IF(OR(N439=2,N439=42,N439=65,N439=14),B439,0)</f>
        <v>81</v>
      </c>
      <c r="W439" s="75" t="s">
        <v>4</v>
      </c>
      <c r="X439" s="157" t="s">
        <v>672</v>
      </c>
      <c r="Y439" s="157">
        <v>0</v>
      </c>
      <c r="Z439" s="157">
        <v>0</v>
      </c>
      <c r="AA439" s="157">
        <f t="shared" si="517"/>
        <v>0</v>
      </c>
      <c r="AB439" s="75" t="s">
        <v>672</v>
      </c>
      <c r="AC439" s="75">
        <v>0</v>
      </c>
      <c r="AD439" s="75">
        <v>0</v>
      </c>
      <c r="AE439" s="75">
        <f t="shared" si="538"/>
        <v>0</v>
      </c>
    </row>
    <row r="440" spans="1:31" x14ac:dyDescent="0.3">
      <c r="A440" s="283">
        <f t="shared" si="496"/>
        <v>367</v>
      </c>
      <c r="B440" s="83">
        <f>COUNTIF($N$1:N439,2)+1</f>
        <v>81</v>
      </c>
      <c r="E440" s="213" t="str" cm="1">
        <f t="array" ref="E440">IFERROR(INDEX(Ref_경험치테이블_List,MATCH(F440,Ref_경험치테이블_직업경험치,1)+1,1),1) &amp; " (" &amp;
IFERROR(ROUND((F440-INDEX(Ref_경험치테이블_List,MATCH(F440,Ref_경험치테이블_직업경험치,1),2))/(INDEX(Ref_경험치테이블_List,MATCH(F440,Ref_경험치테이블_직업경험치,1)+1,2)-INDEX(Ref_경험치테이블_List,MATCH(F440,Ref_경험치테이블_직업경험치,1),2)),2)*100,0)
&amp;"%)"</f>
        <v>149 (73%)</v>
      </c>
      <c r="F440" s="181">
        <f t="shared" si="542"/>
        <v>1032791445</v>
      </c>
      <c r="G440" s="76">
        <v>6000000</v>
      </c>
      <c r="H440" s="165">
        <v>4500000</v>
      </c>
      <c r="I440" s="213" t="str" cm="1">
        <f t="array" ref="I440">IFERROR(INDEX(Ref_경험치테이블_List,MATCH(J440,Ref_경험치테이블_일반경험치,1)+1,1),1)&amp;" ("&amp;
IFERROR(ROUND((J440-INDEX(Ref_경험치테이블_List,MATCH(J440,Ref_경험치테이블_일반경험치,1),3))/(INDEX(Ref_경험치테이블_List,MATCH(J440,Ref_경험치테이블_일반경험치,1)+1,3)-INDEX(Ref_경험치테이블_List,MATCH(J440,Ref_경험치테이블_일반경험치,1),3)),2)*100,0)
&amp;"%)"</f>
        <v>80 (88%)</v>
      </c>
      <c r="J440" s="214">
        <f t="shared" si="543"/>
        <v>52577000</v>
      </c>
      <c r="K440" s="76">
        <f t="shared" si="539"/>
        <v>441000</v>
      </c>
      <c r="M440" s="77" t="s">
        <v>13348</v>
      </c>
      <c r="N440" s="77">
        <v>2</v>
      </c>
      <c r="O440" s="150" t="str">
        <f t="shared" si="513"/>
        <v>특정 몬스터 처치 수</v>
      </c>
      <c r="P440" s="138" t="str">
        <f t="shared" si="514"/>
        <v>monster_id / count</v>
      </c>
      <c r="Q440" s="151">
        <v>54164</v>
      </c>
      <c r="R440" s="157">
        <f>IF(N440=14,IFERROR(VLOOKUP(Q440,Ref_아이템테이블_List,5,FALSE),"없는 아이템"),IF(N440=42,INDEX(Ref_몬스터테이블_List,MATCH(INDEX(Ref_스테이지테이블_List,MATCH(B440,Ref_스테이지테이블_Row,0),30),Ref_몬스터테이블_Row,0),8),))</f>
        <v>0</v>
      </c>
      <c r="S440" s="149">
        <f>IF(N440=42,INDEX(Ref!$GK$1:$GN$73,MATCH(B440,Ref!$GK$1:$GK$73,0),MATCH(R440,Ref!$GK$1:$GN$1,0)),IF(N440=65,QUOTIENT(B440,12)+1,IF(N440=2,1,0)))</f>
        <v>1</v>
      </c>
      <c r="T440" s="157" t="str">
        <f t="shared" si="546"/>
        <v>모험</v>
      </c>
      <c r="U440" s="161" t="str">
        <f t="shared" si="516"/>
        <v>모험 / 스테이지 id</v>
      </c>
      <c r="V440" s="157">
        <f>IF(OR(N440=2,N440=42,N440=65,N440=14),B440,0)</f>
        <v>81</v>
      </c>
      <c r="W440" s="75" t="s">
        <v>4</v>
      </c>
      <c r="X440" s="157" t="s">
        <v>672</v>
      </c>
      <c r="Y440" s="157">
        <v>0</v>
      </c>
      <c r="Z440" s="157">
        <v>0</v>
      </c>
      <c r="AA440" s="157">
        <f t="shared" si="517"/>
        <v>0</v>
      </c>
      <c r="AB440" s="75" t="s">
        <v>672</v>
      </c>
      <c r="AC440" s="75">
        <v>0</v>
      </c>
      <c r="AD440" s="75">
        <v>0</v>
      </c>
      <c r="AE440" s="75">
        <f t="shared" si="538"/>
        <v>0</v>
      </c>
    </row>
    <row r="441" spans="1:31" x14ac:dyDescent="0.3">
      <c r="A441" s="283">
        <f t="shared" si="496"/>
        <v>368</v>
      </c>
      <c r="B441" s="83">
        <f>COUNTIF($N$1:N440,2)+1</f>
        <v>82</v>
      </c>
      <c r="E441" s="213" t="str" cm="1">
        <f t="array" ref="E441">IFERROR(INDEX(Ref_경험치테이블_List,MATCH(F441,Ref_경험치테이블_직업경험치,1)+1,1),1) &amp; " (" &amp;
IFERROR(ROUND((F441-INDEX(Ref_경험치테이블_List,MATCH(F441,Ref_경험치테이블_직업경험치,1),2))/(INDEX(Ref_경험치테이블_List,MATCH(F441,Ref_경험치테이블_직업경험치,1)+1,2)-INDEX(Ref_경험치테이블_List,MATCH(F441,Ref_경험치테이블_직업경험치,1),2)),2)*100,0)
&amp;"%)"</f>
        <v>150 (6%)</v>
      </c>
      <c r="F441" s="181">
        <f t="shared" si="542"/>
        <v>1038791445</v>
      </c>
      <c r="G441" s="76">
        <v>6000000</v>
      </c>
      <c r="H441" s="165">
        <v>0</v>
      </c>
      <c r="I441" s="213" t="str" cm="1">
        <f t="array" ref="I441">IFERROR(INDEX(Ref_경험치테이블_List,MATCH(J441,Ref_경험치테이블_일반경험치,1)+1,1),1)&amp;" ("&amp;
IFERROR(ROUND((J441-INDEX(Ref_경험치테이블_List,MATCH(J441,Ref_경험치테이블_일반경험치,1),3))/(INDEX(Ref_경험치테이블_List,MATCH(J441,Ref_경험치테이블_일반경험치,1)+1,3)-INDEX(Ref_경험치테이블_List,MATCH(J441,Ref_경험치테이블_일반경험치,1),3)),2)*100,0)
&amp;"%)"</f>
        <v>80 (95%)</v>
      </c>
      <c r="J441" s="214">
        <f t="shared" si="543"/>
        <v>53020000</v>
      </c>
      <c r="K441" s="76">
        <f t="shared" si="539"/>
        <v>443000</v>
      </c>
      <c r="M441" s="77" t="s">
        <v>13354</v>
      </c>
      <c r="N441" s="77">
        <v>42</v>
      </c>
      <c r="O441" s="150" t="str">
        <f t="shared" si="513"/>
        <v>특정 몬스터 그룹 처치 수</v>
      </c>
      <c r="P441" s="138" t="str">
        <f t="shared" si="514"/>
        <v>monster_group / count</v>
      </c>
      <c r="Q441" s="151">
        <v>148</v>
      </c>
      <c r="R441" s="157" t="s">
        <v>13357</v>
      </c>
      <c r="S441" s="182">
        <v>4800</v>
      </c>
      <c r="T441" s="157" t="str">
        <f t="shared" si="546"/>
        <v>모험</v>
      </c>
      <c r="U441" s="161" t="str">
        <f t="shared" si="516"/>
        <v>모험 / 스테이지 id</v>
      </c>
      <c r="V441" s="157">
        <f>IF(OR(N441=2,N441=42,N441=65,N441=14),B441,0)</f>
        <v>82</v>
      </c>
      <c r="W441" s="75" t="s">
        <v>4</v>
      </c>
      <c r="X441" s="157" t="s">
        <v>2620</v>
      </c>
      <c r="Y441" s="157">
        <v>84017</v>
      </c>
      <c r="Z441" s="157">
        <v>1</v>
      </c>
      <c r="AA441" s="157" t="str">
        <f t="shared" si="517"/>
        <v>집중 포션</v>
      </c>
      <c r="AB441" s="75" t="s">
        <v>672</v>
      </c>
      <c r="AC441" s="75">
        <v>0</v>
      </c>
      <c r="AD441" s="75">
        <v>0</v>
      </c>
      <c r="AE441" s="75">
        <f t="shared" si="538"/>
        <v>0</v>
      </c>
    </row>
    <row r="442" spans="1:31" x14ac:dyDescent="0.3">
      <c r="A442" s="283">
        <f t="shared" si="496"/>
        <v>369</v>
      </c>
      <c r="B442" s="83">
        <f>COUNTIF($N$1:N441,2)+1</f>
        <v>82</v>
      </c>
      <c r="E442" s="213" t="str" cm="1">
        <f t="array" ref="E442">IFERROR(INDEX(Ref_경험치테이블_List,MATCH(F442,Ref_경험치테이블_직업경험치,1)+1,1),1) &amp; " (" &amp;
IFERROR(ROUND((F442-INDEX(Ref_경험치테이블_List,MATCH(F442,Ref_경험치테이블_직업경험치,1),2))/(INDEX(Ref_경험치테이블_List,MATCH(F442,Ref_경험치테이블_직업경험치,1)+1,2)-INDEX(Ref_경험치테이블_List,MATCH(F442,Ref_경험치테이블_직업경험치,1),2)),2)*100,0)
&amp;"%)"</f>
        <v>150 (39%)</v>
      </c>
      <c r="F442" s="181">
        <f t="shared" si="542"/>
        <v>1044791445</v>
      </c>
      <c r="G442" s="76">
        <v>6000000</v>
      </c>
      <c r="H442" s="165">
        <v>0</v>
      </c>
      <c r="I442" s="213" t="str" cm="1">
        <f t="array" ref="I442">IFERROR(INDEX(Ref_경험치테이블_List,MATCH(J442,Ref_경험치테이블_일반경험치,1)+1,1),1)&amp;" ("&amp;
IFERROR(ROUND((J442-INDEX(Ref_경험치테이블_List,MATCH(J442,Ref_경험치테이블_일반경험치,1),3))/(INDEX(Ref_경험치테이블_List,MATCH(J442,Ref_경험치테이블_일반경험치,1)+1,3)-INDEX(Ref_경험치테이블_List,MATCH(J442,Ref_경험치테이블_일반경험치,1),3)),2)*100,0)
&amp;"%)"</f>
        <v>81 (1%)</v>
      </c>
      <c r="J442" s="214">
        <f t="shared" si="543"/>
        <v>53465000</v>
      </c>
      <c r="K442" s="76">
        <f t="shared" si="539"/>
        <v>445000</v>
      </c>
      <c r="M442" s="77" t="s">
        <v>13344</v>
      </c>
      <c r="N442" s="77">
        <v>60</v>
      </c>
      <c r="O442" s="150" t="str">
        <f t="shared" si="513"/>
        <v>특정 월드보스 처치(전투 참여)</v>
      </c>
      <c r="P442" s="138" t="str">
        <f t="shared" si="514"/>
        <v>worldboss id / count</v>
      </c>
      <c r="Q442" s="77">
        <v>14</v>
      </c>
      <c r="R442" s="157">
        <f>IF(N442=14,IFERROR(VLOOKUP(Q442,Ref_아이템테이블_List,5,FALSE),"없는 아이템"),IF(N442=42,INDEX(Ref_몬스터테이블_List,MATCH(INDEX(Ref_스테이지테이블_List,MATCH(B442,Ref_스테이지테이블_Row,0),30),Ref_몬스터테이블_Row,0),8),))</f>
        <v>0</v>
      </c>
      <c r="S442" s="149">
        <v>1</v>
      </c>
      <c r="T442" s="157" t="s">
        <v>2872</v>
      </c>
      <c r="U442" s="161" t="str">
        <f t="shared" si="516"/>
        <v>던전 / 0(던전), 1(제니), 2(경험치), 3(무공), 4(비습), 5(중앙실), 6(펫테이밍)</v>
      </c>
      <c r="V442" s="157">
        <v>3</v>
      </c>
      <c r="W442" s="75" t="s">
        <v>4</v>
      </c>
      <c r="X442" s="157" t="s">
        <v>2620</v>
      </c>
      <c r="Y442" s="157">
        <v>85190</v>
      </c>
      <c r="Z442" s="157">
        <v>1</v>
      </c>
      <c r="AA442" s="157" t="str">
        <f t="shared" si="517"/>
        <v>디펜스 쉐도우 큐브</v>
      </c>
      <c r="AB442" s="75" t="s">
        <v>672</v>
      </c>
      <c r="AC442" s="75">
        <v>0</v>
      </c>
      <c r="AD442" s="75">
        <v>0</v>
      </c>
      <c r="AE442" s="75">
        <f t="shared" si="538"/>
        <v>0</v>
      </c>
    </row>
    <row r="443" spans="1:31" x14ac:dyDescent="0.3">
      <c r="A443" s="283">
        <f t="shared" si="496"/>
        <v>370</v>
      </c>
      <c r="B443" s="83">
        <f>COUNTIF($N$1:N442,2)+1</f>
        <v>82</v>
      </c>
      <c r="E443" s="213" t="str" cm="1">
        <f t="array" ref="E443">IFERROR(INDEX(Ref_경험치테이블_List,MATCH(F443,Ref_경험치테이블_직업경험치,1)+1,1),1) &amp; " (" &amp;
IFERROR(ROUND((F443-INDEX(Ref_경험치테이블_List,MATCH(F443,Ref_경험치테이블_직업경험치,1),2))/(INDEX(Ref_경험치테이블_List,MATCH(F443,Ref_경험치테이블_직업경험치,1)+1,2)-INDEX(Ref_경험치테이블_List,MATCH(F443,Ref_경험치테이블_직업경험치,1),2)),2)*100,0)
&amp;"%)"</f>
        <v>150 (71%)</v>
      </c>
      <c r="F443" s="181">
        <f t="shared" si="542"/>
        <v>1050791445</v>
      </c>
      <c r="G443" s="76">
        <v>6000000</v>
      </c>
      <c r="H443" s="165">
        <v>0</v>
      </c>
      <c r="I443" s="213" t="str" cm="1">
        <f t="array" ref="I443">IFERROR(INDEX(Ref_경험치테이블_List,MATCH(J443,Ref_경험치테이블_일반경험치,1)+1,1),1)&amp;" ("&amp;
IFERROR(ROUND((J443-INDEX(Ref_경험치테이블_List,MATCH(J443,Ref_경험치테이블_일반경험치,1),3))/(INDEX(Ref_경험치테이블_List,MATCH(J443,Ref_경험치테이블_일반경험치,1)+1,3)-INDEX(Ref_경험치테이블_List,MATCH(J443,Ref_경험치테이블_일반경험치,1),3)),2)*100,0)
&amp;"%)"</f>
        <v>81 (7%)</v>
      </c>
      <c r="J443" s="214">
        <f t="shared" si="543"/>
        <v>53912000</v>
      </c>
      <c r="K443" s="76">
        <f t="shared" si="539"/>
        <v>447000</v>
      </c>
      <c r="M443" s="77" t="s">
        <v>2466</v>
      </c>
      <c r="N443" s="77">
        <v>65</v>
      </c>
      <c r="O443" s="150" t="str">
        <f t="shared" si="513"/>
        <v>특정 필드에서 MVP 처치 횟수</v>
      </c>
      <c r="P443" s="138" t="str">
        <f t="shared" si="514"/>
        <v>stage id / count</v>
      </c>
      <c r="Q443" s="151">
        <v>82</v>
      </c>
      <c r="R443" s="157">
        <f>IF(N443=14,IFERROR(VLOOKUP(Q443,Ref_아이템테이블_List,5,FALSE),"없는 아이템"),IF(N443=42,INDEX(Ref_몬스터테이블_List,MATCH(INDEX(Ref_스테이지테이블_List,MATCH(B443,Ref_스테이지테이블_Row,0),30),Ref_몬스터테이블_Row,0),8),))</f>
        <v>0</v>
      </c>
      <c r="S443" s="149">
        <v>8</v>
      </c>
      <c r="T443" s="157" t="str">
        <f t="shared" ref="T443:T445" si="547">IF(OR(N443=2,N443=42,N443=65,N443=14),"모험","-")</f>
        <v>모험</v>
      </c>
      <c r="U443" s="161" t="str">
        <f t="shared" si="516"/>
        <v>모험 / 스테이지 id</v>
      </c>
      <c r="V443" s="157">
        <f>IF(OR(N443=2,N443=42,N443=65,N443=14),B443,0)</f>
        <v>82</v>
      </c>
      <c r="W443" s="75" t="s">
        <v>4</v>
      </c>
      <c r="X443" s="157" t="s">
        <v>672</v>
      </c>
      <c r="Y443" s="157">
        <v>0</v>
      </c>
      <c r="Z443" s="157">
        <v>0</v>
      </c>
      <c r="AA443" s="157">
        <f t="shared" si="517"/>
        <v>0</v>
      </c>
      <c r="AB443" s="75" t="s">
        <v>672</v>
      </c>
      <c r="AC443" s="75">
        <v>0</v>
      </c>
      <c r="AD443" s="75">
        <v>0</v>
      </c>
      <c r="AE443" s="75">
        <f t="shared" si="538"/>
        <v>0</v>
      </c>
    </row>
    <row r="444" spans="1:31" x14ac:dyDescent="0.3">
      <c r="A444" s="283">
        <f t="shared" si="496"/>
        <v>371</v>
      </c>
      <c r="B444" s="83">
        <f>COUNTIF($N$1:N443,2)+1</f>
        <v>82</v>
      </c>
      <c r="E444" s="213" t="str" cm="1">
        <f t="array" ref="E444">IFERROR(INDEX(Ref_경험치테이블_List,MATCH(F444,Ref_경험치테이블_직업경험치,1)+1,1),1) &amp; " (" &amp;
IFERROR(ROUND((F444-INDEX(Ref_경험치테이블_List,MATCH(F444,Ref_경험치테이블_직업경험치,1),2))/(INDEX(Ref_경험치테이블_List,MATCH(F444,Ref_경험치테이블_직업경험치,1)+1,2)-INDEX(Ref_경험치테이블_List,MATCH(F444,Ref_경험치테이블_직업경험치,1),2)),2)*100,0)
&amp;"%)"</f>
        <v>151 (29%)</v>
      </c>
      <c r="F444" s="181">
        <f t="shared" si="542"/>
        <v>1061391445</v>
      </c>
      <c r="G444" s="76">
        <v>6000000</v>
      </c>
      <c r="H444" s="165">
        <v>4600000</v>
      </c>
      <c r="I444" s="213" t="str" cm="1">
        <f t="array" ref="I444">IFERROR(INDEX(Ref_경험치테이블_List,MATCH(J444,Ref_경험치테이블_일반경험치,1)+1,1),1)&amp;" ("&amp;
IFERROR(ROUND((J444-INDEX(Ref_경험치테이블_List,MATCH(J444,Ref_경험치테이블_일반경험치,1),3))/(INDEX(Ref_경험치테이블_List,MATCH(J444,Ref_경험치테이블_일반경험치,1)+1,3)-INDEX(Ref_경험치테이블_List,MATCH(J444,Ref_경험치테이블_일반경험치,1),3)),2)*100,0)
&amp;"%)"</f>
        <v>81 (13%)</v>
      </c>
      <c r="J444" s="214">
        <f t="shared" si="543"/>
        <v>54361000</v>
      </c>
      <c r="K444" s="76">
        <f t="shared" si="539"/>
        <v>449000</v>
      </c>
      <c r="M444" s="77" t="s">
        <v>13341</v>
      </c>
      <c r="N444" s="77">
        <v>2</v>
      </c>
      <c r="O444" s="150" t="str">
        <f t="shared" si="513"/>
        <v>특정 몬스터 처치 수</v>
      </c>
      <c r="P444" s="138" t="str">
        <f t="shared" si="514"/>
        <v>monster_id / count</v>
      </c>
      <c r="Q444" s="151">
        <v>54165</v>
      </c>
      <c r="R444" s="157">
        <f>IF(N444=14,IFERROR(VLOOKUP(Q444,Ref_아이템테이블_List,5,FALSE),"없는 아이템"),IF(N444=42,INDEX(Ref_몬스터테이블_List,MATCH(INDEX(Ref_스테이지테이블_List,MATCH(B444,Ref_스테이지테이블_Row,0),30),Ref_몬스터테이블_Row,0),8),))</f>
        <v>0</v>
      </c>
      <c r="S444" s="149">
        <f>IF(N444=42,INDEX(Ref!$GK$1:$GN$73,MATCH(B444,Ref!$GK$1:$GK$73,0),MATCH(R444,Ref!$GK$1:$GN$1,0)),IF(N444=65,QUOTIENT(B444,12)+1,IF(N444=2,1,0)))</f>
        <v>1</v>
      </c>
      <c r="T444" s="157" t="str">
        <f t="shared" si="547"/>
        <v>모험</v>
      </c>
      <c r="U444" s="161" t="str">
        <f t="shared" si="516"/>
        <v>모험 / 스테이지 id</v>
      </c>
      <c r="V444" s="157">
        <f>IF(OR(N444=2,N444=42,N444=65,N444=14),B444,0)</f>
        <v>82</v>
      </c>
      <c r="W444" s="75" t="s">
        <v>4</v>
      </c>
      <c r="X444" s="157" t="s">
        <v>672</v>
      </c>
      <c r="Y444" s="157">
        <v>0</v>
      </c>
      <c r="Z444" s="157">
        <v>0</v>
      </c>
      <c r="AA444" s="157">
        <f t="shared" si="517"/>
        <v>0</v>
      </c>
      <c r="AB444" s="75" t="s">
        <v>672</v>
      </c>
      <c r="AC444" s="75">
        <v>0</v>
      </c>
      <c r="AD444" s="75">
        <v>0</v>
      </c>
      <c r="AE444" s="75">
        <f t="shared" si="538"/>
        <v>0</v>
      </c>
    </row>
    <row r="445" spans="1:31" x14ac:dyDescent="0.3">
      <c r="A445" s="283">
        <f t="shared" si="496"/>
        <v>372</v>
      </c>
      <c r="B445" s="83">
        <f>COUNTIF($N$1:N444,2)+1</f>
        <v>83</v>
      </c>
      <c r="E445" s="213" t="str" cm="1">
        <f t="array" ref="E445">IFERROR(INDEX(Ref_경험치테이블_List,MATCH(F445,Ref_경험치테이블_직업경험치,1)+1,1),1) &amp; " (" &amp;
IFERROR(ROUND((F445-INDEX(Ref_경험치테이블_List,MATCH(F445,Ref_경험치테이블_직업경험치,1),2))/(INDEX(Ref_경험치테이블_List,MATCH(F445,Ref_경험치테이블_직업경험치,1)+1,2)-INDEX(Ref_경험치테이블_List,MATCH(F445,Ref_경험치테이블_직업경험치,1),2)),2)*100,0)
&amp;"%)"</f>
        <v>151 (61%)</v>
      </c>
      <c r="F445" s="181">
        <f t="shared" si="542"/>
        <v>1067391445</v>
      </c>
      <c r="G445" s="76">
        <v>6000000</v>
      </c>
      <c r="H445" s="165">
        <v>0</v>
      </c>
      <c r="I445" s="213" t="str" cm="1">
        <f t="array" ref="I445">IFERROR(INDEX(Ref_경험치테이블_List,MATCH(J445,Ref_경험치테이블_일반경험치,1)+1,1),1)&amp;" ("&amp;
IFERROR(ROUND((J445-INDEX(Ref_경험치테이블_List,MATCH(J445,Ref_경험치테이블_일반경험치,1),3))/(INDEX(Ref_경험치테이블_List,MATCH(J445,Ref_경험치테이블_일반경험치,1)+1,3)-INDEX(Ref_경험치테이블_List,MATCH(J445,Ref_경험치테이블_일반경험치,1),3)),2)*100,0)
&amp;"%)"</f>
        <v>81 (20%)</v>
      </c>
      <c r="J445" s="214">
        <f t="shared" si="543"/>
        <v>54812000</v>
      </c>
      <c r="K445" s="76">
        <f t="shared" si="539"/>
        <v>451000</v>
      </c>
      <c r="M445" s="77" t="s">
        <v>13353</v>
      </c>
      <c r="N445" s="77">
        <v>42</v>
      </c>
      <c r="O445" s="150" t="str">
        <f t="shared" si="513"/>
        <v>특정 몬스터 그룹 처치 수</v>
      </c>
      <c r="P445" s="138" t="str">
        <f t="shared" si="514"/>
        <v>monster_group / count</v>
      </c>
      <c r="Q445" s="151">
        <v>149</v>
      </c>
      <c r="R445" s="157" t="s">
        <v>13357</v>
      </c>
      <c r="S445" s="182">
        <v>4800</v>
      </c>
      <c r="T445" s="157" t="str">
        <f t="shared" si="547"/>
        <v>모험</v>
      </c>
      <c r="U445" s="161" t="str">
        <f t="shared" si="516"/>
        <v>모험 / 스테이지 id</v>
      </c>
      <c r="V445" s="157">
        <f>IF(OR(N445=2,N445=42,N445=65,N445=14),B445,0)</f>
        <v>83</v>
      </c>
      <c r="W445" s="75" t="s">
        <v>4</v>
      </c>
      <c r="X445" s="157" t="s">
        <v>2620</v>
      </c>
      <c r="Y445" s="157">
        <v>94224</v>
      </c>
      <c r="Z445" s="157">
        <v>30</v>
      </c>
      <c r="AA445" s="157" t="str">
        <f t="shared" si="517"/>
        <v>브라디움 파편</v>
      </c>
      <c r="AB445" s="75" t="s">
        <v>672</v>
      </c>
      <c r="AC445" s="75">
        <v>0</v>
      </c>
      <c r="AD445" s="75">
        <v>0</v>
      </c>
      <c r="AE445" s="75">
        <f t="shared" si="538"/>
        <v>0</v>
      </c>
    </row>
    <row r="446" spans="1:31" x14ac:dyDescent="0.3">
      <c r="A446" s="283">
        <f t="shared" si="496"/>
        <v>373</v>
      </c>
      <c r="B446" s="83">
        <f>COUNTIF($N$1:N445,2)+1</f>
        <v>83</v>
      </c>
      <c r="E446" s="213" t="str" cm="1">
        <f t="array" ref="E446">IFERROR(INDEX(Ref_경험치테이블_List,MATCH(F446,Ref_경험치테이블_직업경험치,1)+1,1),1) &amp; " (" &amp;
IFERROR(ROUND((F446-INDEX(Ref_경험치테이블_List,MATCH(F446,Ref_경험치테이블_직업경험치,1),2))/(INDEX(Ref_경험치테이블_List,MATCH(F446,Ref_경험치테이블_직업경험치,1)+1,2)-INDEX(Ref_경험치테이블_List,MATCH(F446,Ref_경험치테이블_직업경험치,1),2)),2)*100,0)
&amp;"%)"</f>
        <v>151 (93%)</v>
      </c>
      <c r="F446" s="181">
        <f t="shared" si="542"/>
        <v>1073391445</v>
      </c>
      <c r="G446" s="76">
        <v>6000000</v>
      </c>
      <c r="H446" s="165">
        <v>0</v>
      </c>
      <c r="I446" s="213" t="str" cm="1">
        <f t="array" ref="I446">IFERROR(INDEX(Ref_경험치테이블_List,MATCH(J446,Ref_경험치테이블_일반경험치,1)+1,1),1)&amp;" ("&amp;
IFERROR(ROUND((J446-INDEX(Ref_경험치테이블_List,MATCH(J446,Ref_경험치테이블_일반경험치,1),3))/(INDEX(Ref_경험치테이블_List,MATCH(J446,Ref_경험치테이블_일반경험치,1)+1,3)-INDEX(Ref_경험치테이블_List,MATCH(J446,Ref_경험치테이블_일반경험치,1),3)),2)*100,0)
&amp;"%)"</f>
        <v>81 (26%)</v>
      </c>
      <c r="J446" s="214">
        <f t="shared" si="543"/>
        <v>55265000</v>
      </c>
      <c r="K446" s="76">
        <f t="shared" si="539"/>
        <v>453000</v>
      </c>
      <c r="M446" s="77" t="s">
        <v>13346</v>
      </c>
      <c r="N446" s="77">
        <v>26</v>
      </c>
      <c r="O446" s="150" t="str">
        <f t="shared" si="513"/>
        <v>특정 아이템 제작 횟수</v>
      </c>
      <c r="P446" s="138" t="str">
        <f t="shared" si="514"/>
        <v>item_id / count</v>
      </c>
      <c r="Q446" s="77">
        <v>82560</v>
      </c>
      <c r="R446" s="157">
        <f>IF(N446=14,IFERROR(VLOOKUP(Q446,Ref_아이템테이블_List,5,FALSE),"없는 아이템"),IF(N446=42,INDEX(Ref_몬스터테이블_List,MATCH(INDEX(Ref_스테이지테이블_List,MATCH(B446,Ref_스테이지테이블_Row,0),30),Ref_몬스터테이블_Row,0),8),))</f>
        <v>0</v>
      </c>
      <c r="S446" s="149">
        <v>1</v>
      </c>
      <c r="T446" s="157" t="s">
        <v>10515</v>
      </c>
      <c r="U446" s="161" t="str">
        <f t="shared" si="516"/>
        <v>제작(아이템) / 아이템 아이디</v>
      </c>
      <c r="V446" s="157">
        <v>93058</v>
      </c>
      <c r="W446" s="75" t="s">
        <v>4</v>
      </c>
      <c r="X446" s="157" t="s">
        <v>2620</v>
      </c>
      <c r="Y446" s="157">
        <v>85253</v>
      </c>
      <c r="Z446" s="157">
        <v>1</v>
      </c>
      <c r="AA446" s="157" t="str">
        <f t="shared" si="517"/>
        <v>최상급 직업 무기 상자</v>
      </c>
      <c r="AB446" s="75" t="s">
        <v>672</v>
      </c>
      <c r="AC446" s="75">
        <v>0</v>
      </c>
      <c r="AD446" s="75">
        <v>0</v>
      </c>
      <c r="AE446" s="75">
        <f t="shared" si="538"/>
        <v>0</v>
      </c>
    </row>
    <row r="447" spans="1:31" x14ac:dyDescent="0.3">
      <c r="A447" s="283">
        <f t="shared" si="496"/>
        <v>374</v>
      </c>
      <c r="B447" s="83">
        <f>COUNTIF($N$1:N446,2)+1</f>
        <v>83</v>
      </c>
      <c r="E447" s="213" t="str" cm="1">
        <f t="array" ref="E447">IFERROR(INDEX(Ref_경험치테이블_List,MATCH(F447,Ref_경험치테이블_직업경험치,1)+1,1),1) &amp; " (" &amp;
IFERROR(ROUND((F447-INDEX(Ref_경험치테이블_List,MATCH(F447,Ref_경험치테이블_직업경험치,1),2))/(INDEX(Ref_경험치테이블_List,MATCH(F447,Ref_경험치테이블_직업경험치,1)+1,2)-INDEX(Ref_경험치테이블_List,MATCH(F447,Ref_경험치테이블_직업경험치,1),2)),2)*100,0)
&amp;"%)"</f>
        <v>152 (25%)</v>
      </c>
      <c r="F447" s="181">
        <f t="shared" si="542"/>
        <v>1079391445</v>
      </c>
      <c r="G447" s="76">
        <v>6000000</v>
      </c>
      <c r="H447" s="165">
        <v>0</v>
      </c>
      <c r="I447" s="213" t="str" cm="1">
        <f t="array" ref="I447">IFERROR(INDEX(Ref_경험치테이블_List,MATCH(J447,Ref_경험치테이블_일반경험치,1)+1,1),1)&amp;" ("&amp;
IFERROR(ROUND((J447-INDEX(Ref_경험치테이블_List,MATCH(J447,Ref_경험치테이블_일반경험치,1),3))/(INDEX(Ref_경험치테이블_List,MATCH(J447,Ref_경험치테이블_일반경험치,1)+1,3)-INDEX(Ref_경험치테이블_List,MATCH(J447,Ref_경험치테이블_일반경험치,1),3)),2)*100,0)
&amp;"%)"</f>
        <v>81 (32%)</v>
      </c>
      <c r="J447" s="214">
        <f t="shared" si="543"/>
        <v>55720000</v>
      </c>
      <c r="K447" s="76">
        <f t="shared" si="539"/>
        <v>455000</v>
      </c>
      <c r="M447" s="77" t="s">
        <v>2466</v>
      </c>
      <c r="N447" s="77">
        <v>65</v>
      </c>
      <c r="O447" s="150" t="str">
        <f t="shared" si="513"/>
        <v>특정 필드에서 MVP 처치 횟수</v>
      </c>
      <c r="P447" s="138" t="str">
        <f t="shared" si="514"/>
        <v>stage id / count</v>
      </c>
      <c r="Q447" s="151">
        <v>83</v>
      </c>
      <c r="R447" s="157">
        <f>IF(N447=14,IFERROR(VLOOKUP(Q447,Ref_아이템테이블_List,5,FALSE),"없는 아이템"),IF(N447=42,INDEX(Ref_몬스터테이블_List,MATCH(INDEX(Ref_스테이지테이블_List,MATCH(B447,Ref_스테이지테이블_Row,0),30),Ref_몬스터테이블_Row,0),8),))</f>
        <v>0</v>
      </c>
      <c r="S447" s="149">
        <v>8</v>
      </c>
      <c r="T447" s="157" t="str">
        <f t="shared" ref="T447:T449" si="548">IF(OR(N447=2,N447=42,N447=65,N447=14),"모험","-")</f>
        <v>모험</v>
      </c>
      <c r="U447" s="161" t="str">
        <f t="shared" si="516"/>
        <v>모험 / 스테이지 id</v>
      </c>
      <c r="V447" s="157">
        <f>IF(OR(N447=2,N447=42,N447=65,N447=14),B447,0)</f>
        <v>83</v>
      </c>
      <c r="W447" s="75" t="s">
        <v>4</v>
      </c>
      <c r="X447" s="157" t="s">
        <v>672</v>
      </c>
      <c r="Y447" s="157">
        <v>0</v>
      </c>
      <c r="Z447" s="157">
        <v>0</v>
      </c>
      <c r="AA447" s="157">
        <f t="shared" si="517"/>
        <v>0</v>
      </c>
      <c r="AB447" s="75" t="s">
        <v>672</v>
      </c>
      <c r="AC447" s="75">
        <v>0</v>
      </c>
      <c r="AD447" s="75">
        <v>0</v>
      </c>
      <c r="AE447" s="75">
        <f t="shared" si="538"/>
        <v>0</v>
      </c>
    </row>
    <row r="448" spans="1:31" x14ac:dyDescent="0.3">
      <c r="A448" s="283">
        <f t="shared" si="496"/>
        <v>375</v>
      </c>
      <c r="B448" s="83">
        <f>COUNTIF($N$1:N447,2)+1</f>
        <v>83</v>
      </c>
      <c r="E448" s="213" t="str" cm="1">
        <f t="array" ref="E448">IFERROR(INDEX(Ref_경험치테이블_List,MATCH(F448,Ref_경험치테이블_직업경험치,1)+1,1),1) &amp; " (" &amp;
IFERROR(ROUND((F448-INDEX(Ref_경험치테이블_List,MATCH(F448,Ref_경험치테이블_직업경험치,1),2))/(INDEX(Ref_경험치테이블_List,MATCH(F448,Ref_경험치테이블_직업경험치,1)+1,2)-INDEX(Ref_경험치테이블_List,MATCH(F448,Ref_경험치테이블_직업경험치,1),2)),2)*100,0)
&amp;"%)"</f>
        <v>152 (82%)</v>
      </c>
      <c r="F448" s="181">
        <f t="shared" si="542"/>
        <v>1090091445</v>
      </c>
      <c r="G448" s="76">
        <v>6000000</v>
      </c>
      <c r="H448" s="165">
        <v>4700000</v>
      </c>
      <c r="I448" s="213" t="str" cm="1">
        <f t="array" ref="I448">IFERROR(INDEX(Ref_경험치테이블_List,MATCH(J448,Ref_경험치테이블_일반경험치,1)+1,1),1)&amp;" ("&amp;
IFERROR(ROUND((J448-INDEX(Ref_경험치테이블_List,MATCH(J448,Ref_경험치테이블_일반경험치,1),3))/(INDEX(Ref_경험치테이블_List,MATCH(J448,Ref_경험치테이블_일반경험치,1)+1,3)-INDEX(Ref_경험치테이블_List,MATCH(J448,Ref_경험치테이블_일반경험치,1),3)),2)*100,0)
&amp;"%)"</f>
        <v>81 (38%)</v>
      </c>
      <c r="J448" s="214">
        <f t="shared" si="543"/>
        <v>56177000</v>
      </c>
      <c r="K448" s="76">
        <f t="shared" si="539"/>
        <v>457000</v>
      </c>
      <c r="M448" s="77" t="s">
        <v>13342</v>
      </c>
      <c r="N448" s="77">
        <v>2</v>
      </c>
      <c r="O448" s="150" t="str">
        <f t="shared" si="513"/>
        <v>특정 몬스터 처치 수</v>
      </c>
      <c r="P448" s="138" t="str">
        <f t="shared" si="514"/>
        <v>monster_id / count</v>
      </c>
      <c r="Q448" s="151">
        <v>54166</v>
      </c>
      <c r="R448" s="157">
        <f>IF(N448=14,IFERROR(VLOOKUP(Q448,Ref_아이템테이블_List,5,FALSE),"없는 아이템"),IF(N448=42,INDEX(Ref_몬스터테이블_List,MATCH(INDEX(Ref_스테이지테이블_List,MATCH(B448,Ref_스테이지테이블_Row,0),30),Ref_몬스터테이블_Row,0),8),))</f>
        <v>0</v>
      </c>
      <c r="S448" s="149">
        <f>IF(N448=42,INDEX(Ref!$GK$1:$GN$73,MATCH(B448,Ref!$GK$1:$GK$73,0),MATCH(R448,Ref!$GK$1:$GN$1,0)),IF(N448=65,QUOTIENT(B448,12)+1,IF(N448=2,1,0)))</f>
        <v>1</v>
      </c>
      <c r="T448" s="157" t="str">
        <f t="shared" si="548"/>
        <v>모험</v>
      </c>
      <c r="U448" s="161" t="str">
        <f t="shared" si="516"/>
        <v>모험 / 스테이지 id</v>
      </c>
      <c r="V448" s="157">
        <f>IF(OR(N448=2,N448=42,N448=65,N448=14),B448,0)</f>
        <v>83</v>
      </c>
      <c r="W448" s="75" t="s">
        <v>4</v>
      </c>
      <c r="X448" s="157" t="s">
        <v>672</v>
      </c>
      <c r="Y448" s="157">
        <v>0</v>
      </c>
      <c r="Z448" s="157">
        <v>0</v>
      </c>
      <c r="AA448" s="157">
        <f t="shared" si="517"/>
        <v>0</v>
      </c>
      <c r="AB448" s="75" t="s">
        <v>672</v>
      </c>
      <c r="AC448" s="75">
        <v>0</v>
      </c>
      <c r="AD448" s="75">
        <v>0</v>
      </c>
      <c r="AE448" s="75">
        <f t="shared" si="538"/>
        <v>0</v>
      </c>
    </row>
    <row r="449" spans="1:31" x14ac:dyDescent="0.3">
      <c r="A449" s="283">
        <f t="shared" si="496"/>
        <v>376</v>
      </c>
      <c r="B449" s="83">
        <f>COUNTIF($N$1:N448,2)+1</f>
        <v>84</v>
      </c>
      <c r="E449" s="213" t="str" cm="1">
        <f t="array" ref="E449">IFERROR(INDEX(Ref_경험치테이블_List,MATCH(F449,Ref_경험치테이블_직업경험치,1)+1,1),1) &amp; " (" &amp;
IFERROR(ROUND((F449-INDEX(Ref_경험치테이블_List,MATCH(F449,Ref_경험치테이블_직업경험치,1),2))/(INDEX(Ref_경험치테이블_List,MATCH(F449,Ref_경험치테이블_직업경험치,1)+1,2)-INDEX(Ref_경험치테이블_List,MATCH(F449,Ref_경험치테이블_직업경험치,1),2)),2)*100,0)
&amp;"%)"</f>
        <v>153 (14%)</v>
      </c>
      <c r="F449" s="181">
        <f t="shared" si="542"/>
        <v>1096091445</v>
      </c>
      <c r="G449" s="76">
        <v>6000000</v>
      </c>
      <c r="H449" s="165">
        <v>0</v>
      </c>
      <c r="I449" s="213" t="str" cm="1">
        <f t="array" ref="I449">IFERROR(INDEX(Ref_경험치테이블_List,MATCH(J449,Ref_경험치테이블_일반경험치,1)+1,1),1)&amp;" ("&amp;
IFERROR(ROUND((J449-INDEX(Ref_경험치테이블_List,MATCH(J449,Ref_경험치테이블_일반경험치,1),3))/(INDEX(Ref_경험치테이블_List,MATCH(J449,Ref_경험치테이블_일반경험치,1)+1,3)-INDEX(Ref_경험치테이블_List,MATCH(J449,Ref_경험치테이블_일반경험치,1),3)),2)*100,0)
&amp;"%)"</f>
        <v>81 (45%)</v>
      </c>
      <c r="J449" s="214">
        <f t="shared" si="543"/>
        <v>56636000</v>
      </c>
      <c r="K449" s="76">
        <f t="shared" si="539"/>
        <v>459000</v>
      </c>
      <c r="M449" s="77" t="s">
        <v>13337</v>
      </c>
      <c r="N449" s="77">
        <v>42</v>
      </c>
      <c r="O449" s="150" t="str">
        <f t="shared" si="513"/>
        <v>특정 몬스터 그룹 처치 수</v>
      </c>
      <c r="P449" s="138" t="str">
        <f t="shared" si="514"/>
        <v>monster_group / count</v>
      </c>
      <c r="Q449" s="151">
        <v>150</v>
      </c>
      <c r="R449" s="157" t="s">
        <v>13356</v>
      </c>
      <c r="S449" s="182">
        <v>3600</v>
      </c>
      <c r="T449" s="157" t="str">
        <f t="shared" si="548"/>
        <v>모험</v>
      </c>
      <c r="U449" s="161" t="str">
        <f t="shared" si="516"/>
        <v>모험 / 스테이지 id</v>
      </c>
      <c r="V449" s="157">
        <f>IF(OR(N449=2,N449=42,N449=65,N449=14),B449,0)</f>
        <v>84</v>
      </c>
      <c r="W449" s="75" t="s">
        <v>4</v>
      </c>
      <c r="X449" s="157" t="s">
        <v>2620</v>
      </c>
      <c r="Y449" s="157">
        <v>84017</v>
      </c>
      <c r="Z449" s="157">
        <v>1</v>
      </c>
      <c r="AA449" s="157" t="str">
        <f t="shared" si="517"/>
        <v>집중 포션</v>
      </c>
      <c r="AB449" s="75" t="s">
        <v>2620</v>
      </c>
      <c r="AC449" s="75">
        <v>94227</v>
      </c>
      <c r="AD449" s="75">
        <v>20</v>
      </c>
      <c r="AE449" s="75" t="s">
        <v>13362</v>
      </c>
    </row>
    <row r="450" spans="1:31" x14ac:dyDescent="0.3">
      <c r="A450" s="283">
        <f t="shared" si="496"/>
        <v>377</v>
      </c>
      <c r="B450" s="83">
        <f>COUNTIF($N$1:N449,2)+1</f>
        <v>84</v>
      </c>
      <c r="E450" s="213" t="str" cm="1">
        <f t="array" ref="E450">IFERROR(INDEX(Ref_경험치테이블_List,MATCH(F450,Ref_경험치테이블_직업경험치,1)+1,1),1) &amp; " (" &amp;
IFERROR(ROUND((F450-INDEX(Ref_경험치테이블_List,MATCH(F450,Ref_경험치테이블_직업경험치,1),2))/(INDEX(Ref_경험치테이블_List,MATCH(F450,Ref_경험치테이블_직업경험치,1)+1,2)-INDEX(Ref_경험치테이블_List,MATCH(F450,Ref_경험치테이블_직업경험치,1),2)),2)*100,0)
&amp;"%)"</f>
        <v>153 (46%)</v>
      </c>
      <c r="F450" s="181">
        <f t="shared" si="542"/>
        <v>1102091445</v>
      </c>
      <c r="G450" s="76">
        <v>6000000</v>
      </c>
      <c r="H450" s="165">
        <v>0</v>
      </c>
      <c r="I450" s="213" t="str" cm="1">
        <f t="array" ref="I450">IFERROR(INDEX(Ref_경험치테이블_List,MATCH(J450,Ref_경험치테이블_일반경험치,1)+1,1),1)&amp;" ("&amp;
IFERROR(ROUND((J450-INDEX(Ref_경험치테이블_List,MATCH(J450,Ref_경험치테이블_일반경험치,1),3))/(INDEX(Ref_경험치테이블_List,MATCH(J450,Ref_경험치테이블_일반경험치,1)+1,3)-INDEX(Ref_경험치테이블_List,MATCH(J450,Ref_경험치테이블_일반경험치,1),3)),2)*100,0)
&amp;"%)"</f>
        <v>81 (51%)</v>
      </c>
      <c r="J450" s="214">
        <f t="shared" si="543"/>
        <v>57097000</v>
      </c>
      <c r="K450" s="76">
        <f t="shared" si="539"/>
        <v>461000</v>
      </c>
      <c r="M450" s="77" t="s">
        <v>2749</v>
      </c>
      <c r="N450" s="77">
        <v>70</v>
      </c>
      <c r="O450" s="150" t="str">
        <f t="shared" si="513"/>
        <v>카드 특정 강화도 도달</v>
      </c>
      <c r="P450" s="138" t="str">
        <f t="shared" si="514"/>
        <v>level / count(1)</v>
      </c>
      <c r="Q450" s="77">
        <v>140</v>
      </c>
      <c r="R450" s="157">
        <f>IF(N450=14,IFERROR(VLOOKUP(Q450,Ref_아이템테이블_List,5,FALSE),"없는 아이템"),IF(N450=42,INDEX(Ref_몬스터테이블_List,MATCH(INDEX(Ref_스테이지테이블_List,MATCH(B450,Ref_스테이지테이블_Row,0),30),Ref_몬스터테이블_Row,0),8),))</f>
        <v>0</v>
      </c>
      <c r="S450" s="149">
        <v>1</v>
      </c>
      <c r="T450" s="157" t="s">
        <v>2879</v>
      </c>
      <c r="U450" s="161" t="str">
        <f t="shared" si="516"/>
        <v>가방 / 0(장비), 1(카드), 2(재료), 3(소비), 4(상자)</v>
      </c>
      <c r="V450" s="157">
        <f>IF(OR(N450=2,N450=42,N450=65,N450=14),B450,0)</f>
        <v>0</v>
      </c>
      <c r="W450" s="75" t="s">
        <v>4</v>
      </c>
      <c r="X450" s="157" t="s">
        <v>672</v>
      </c>
      <c r="Y450" s="157">
        <v>0</v>
      </c>
      <c r="Z450" s="157">
        <v>0</v>
      </c>
      <c r="AA450" s="157">
        <f t="shared" si="517"/>
        <v>0</v>
      </c>
      <c r="AB450" s="75" t="s">
        <v>672</v>
      </c>
      <c r="AC450" s="75">
        <v>0</v>
      </c>
      <c r="AD450" s="75">
        <v>0</v>
      </c>
      <c r="AE450" s="75">
        <f t="shared" si="538"/>
        <v>0</v>
      </c>
    </row>
    <row r="451" spans="1:31" x14ac:dyDescent="0.3">
      <c r="A451" s="283">
        <f t="shared" si="496"/>
        <v>378</v>
      </c>
      <c r="B451" s="83">
        <f>COUNTIF($N$1:N450,2)+1</f>
        <v>84</v>
      </c>
      <c r="E451" s="213" t="str" cm="1">
        <f t="array" ref="E451">IFERROR(INDEX(Ref_경험치테이블_List,MATCH(F451,Ref_경험치테이블_직업경험치,1)+1,1),1) &amp; " (" &amp;
IFERROR(ROUND((F451-INDEX(Ref_경험치테이블_List,MATCH(F451,Ref_경험치테이블_직업경험치,1),2))/(INDEX(Ref_경험치테이블_List,MATCH(F451,Ref_경험치테이블_직업경험치,1)+1,2)-INDEX(Ref_경험치테이블_List,MATCH(F451,Ref_경험치테이블_직업경험치,1),2)),2)*100,0)
&amp;"%)"</f>
        <v>153 (78%)</v>
      </c>
      <c r="F451" s="181">
        <f t="shared" si="542"/>
        <v>1108091445</v>
      </c>
      <c r="G451" s="76">
        <v>6000000</v>
      </c>
      <c r="H451" s="165">
        <v>0</v>
      </c>
      <c r="I451" s="213" t="str" cm="1">
        <f t="array" ref="I451">IFERROR(INDEX(Ref_경험치테이블_List,MATCH(J451,Ref_경험치테이블_일반경험치,1)+1,1),1)&amp;" ("&amp;
IFERROR(ROUND((J451-INDEX(Ref_경험치테이블_List,MATCH(J451,Ref_경험치테이블_일반경험치,1),3))/(INDEX(Ref_경험치테이블_List,MATCH(J451,Ref_경험치테이블_일반경험치,1)+1,3)-INDEX(Ref_경험치테이블_List,MATCH(J451,Ref_경험치테이블_일반경험치,1),3)),2)*100,0)
&amp;"%)"</f>
        <v>81 (57%)</v>
      </c>
      <c r="J451" s="214">
        <f t="shared" si="543"/>
        <v>57560000</v>
      </c>
      <c r="K451" s="76">
        <f t="shared" si="539"/>
        <v>463000</v>
      </c>
      <c r="M451" s="77" t="s">
        <v>2466</v>
      </c>
      <c r="N451" s="77">
        <v>65</v>
      </c>
      <c r="O451" s="150" t="str">
        <f t="shared" si="513"/>
        <v>특정 필드에서 MVP 처치 횟수</v>
      </c>
      <c r="P451" s="138" t="str">
        <f t="shared" si="514"/>
        <v>stage id / count</v>
      </c>
      <c r="Q451" s="151">
        <v>84</v>
      </c>
      <c r="R451" s="157">
        <f>IF(N451=14,IFERROR(VLOOKUP(Q451,Ref_아이템테이블_List,5,FALSE),"없는 아이템"),IF(N451=42,INDEX(Ref_몬스터테이블_List,MATCH(INDEX(Ref_스테이지테이블_List,MATCH(B451,Ref_스테이지테이블_Row,0),30),Ref_몬스터테이블_Row,0),8),))</f>
        <v>0</v>
      </c>
      <c r="S451" s="149">
        <v>8</v>
      </c>
      <c r="T451" s="157" t="str">
        <f t="shared" ref="T451" si="549">IF(OR(N451=2,N451=42,N451=65,N451=14),"모험","-")</f>
        <v>모험</v>
      </c>
      <c r="U451" s="161" t="str">
        <f t="shared" si="516"/>
        <v>모험 / 스테이지 id</v>
      </c>
      <c r="V451" s="157">
        <f>IF(OR(N451=2,N451=42,N451=65,N451=14),B451,0)</f>
        <v>84</v>
      </c>
      <c r="W451" s="75" t="s">
        <v>4</v>
      </c>
      <c r="X451" s="157" t="s">
        <v>672</v>
      </c>
      <c r="Y451" s="157">
        <v>0</v>
      </c>
      <c r="Z451" s="157">
        <v>0</v>
      </c>
      <c r="AA451" s="157">
        <f t="shared" si="517"/>
        <v>0</v>
      </c>
      <c r="AB451" s="75" t="s">
        <v>672</v>
      </c>
      <c r="AC451" s="75">
        <v>0</v>
      </c>
      <c r="AD451" s="75">
        <v>0</v>
      </c>
      <c r="AE451" s="75">
        <f t="shared" si="538"/>
        <v>0</v>
      </c>
    </row>
    <row r="452" spans="1:31" x14ac:dyDescent="0.3">
      <c r="A452" s="283">
        <f t="shared" si="496"/>
        <v>379</v>
      </c>
      <c r="B452" s="83">
        <f>COUNTIF($N$1:N451,2)+1</f>
        <v>84</v>
      </c>
      <c r="E452" s="213" t="str" cm="1">
        <f t="array" ref="E452">IFERROR(INDEX(Ref_경험치테이블_List,MATCH(F452,Ref_경험치테이블_직업경험치,1)+1,1),1) &amp; " (" &amp;
IFERROR(ROUND((F452-INDEX(Ref_경험치테이블_List,MATCH(F452,Ref_경험치테이블_직업경험치,1),2))/(INDEX(Ref_경험치테이블_List,MATCH(F452,Ref_경험치테이블_직업경험치,1)+1,2)-INDEX(Ref_경험치테이블_List,MATCH(F452,Ref_경험치테이블_직업경험치,1),2)),2)*100,0)
&amp;"%)"</f>
        <v>154 (10%)</v>
      </c>
      <c r="F452" s="181">
        <f t="shared" si="542"/>
        <v>1114091445</v>
      </c>
      <c r="G452" s="76">
        <v>6000000</v>
      </c>
      <c r="H452" s="165">
        <v>0</v>
      </c>
      <c r="I452" s="213" t="str" cm="1">
        <f t="array" ref="I452">IFERROR(INDEX(Ref_경험치테이블_List,MATCH(J452,Ref_경험치테이블_일반경험치,1)+1,1),1)&amp;" ("&amp;
IFERROR(ROUND((J452-INDEX(Ref_경험치테이블_List,MATCH(J452,Ref_경험치테이블_일반경험치,1),3))/(INDEX(Ref_경험치테이블_List,MATCH(J452,Ref_경험치테이블_일반경험치,1)+1,3)-INDEX(Ref_경험치테이블_List,MATCH(J452,Ref_경험치테이블_일반경험치,1),3)),2)*100,0)
&amp;"%)"</f>
        <v>81 (64%)</v>
      </c>
      <c r="J452" s="214">
        <f t="shared" si="543"/>
        <v>58025000</v>
      </c>
      <c r="K452" s="76">
        <f t="shared" si="539"/>
        <v>465000</v>
      </c>
      <c r="M452" s="77" t="s">
        <v>13338</v>
      </c>
      <c r="N452" s="77">
        <v>76</v>
      </c>
      <c r="O452" s="150" t="str">
        <f t="shared" si="513"/>
        <v>특정 챕터 듀얼 보상 받기 횟수</v>
      </c>
      <c r="P452" s="138" t="str">
        <f t="shared" si="514"/>
        <v>chapter id / count</v>
      </c>
      <c r="Q452" s="77">
        <v>14</v>
      </c>
      <c r="R452" s="157">
        <f t="shared" ref="R452:R453" si="550">IF(N452=14,IFERROR(VLOOKUP(Q452,Ref_아이템테이블_List,5,FALSE),"없는 아이템"),IF(N452=42,INDEX(Ref_몬스터테이블_List,MATCH(INDEX(Ref_스테이지테이블_List,MATCH(B452,Ref_스테이지테이블_Row,0),30),Ref_몬스터테이블_Row,0),8),))</f>
        <v>0</v>
      </c>
      <c r="S452" s="149">
        <v>1</v>
      </c>
      <c r="T452" s="157" t="s">
        <v>3106</v>
      </c>
      <c r="U452" s="161" t="str">
        <f t="shared" si="516"/>
        <v>듀얼 / 챕터 id</v>
      </c>
      <c r="V452" s="157">
        <v>14</v>
      </c>
      <c r="W452" s="75" t="s">
        <v>4</v>
      </c>
      <c r="X452" s="158" t="s">
        <v>2617</v>
      </c>
      <c r="Y452" s="158">
        <v>85011</v>
      </c>
      <c r="Z452" s="158">
        <v>1</v>
      </c>
      <c r="AA452" s="157" t="str">
        <f t="shared" si="517"/>
        <v>최상급 카드 상자</v>
      </c>
      <c r="AB452" s="75" t="s">
        <v>672</v>
      </c>
      <c r="AC452" s="75">
        <v>0</v>
      </c>
      <c r="AD452" s="75">
        <v>0</v>
      </c>
      <c r="AE452" s="75">
        <f t="shared" si="538"/>
        <v>0</v>
      </c>
    </row>
    <row r="453" spans="1:31" x14ac:dyDescent="0.3">
      <c r="A453" s="283">
        <f t="shared" si="496"/>
        <v>380</v>
      </c>
      <c r="B453" s="83">
        <f>COUNTIF($N$1:N452,2)+1</f>
        <v>84</v>
      </c>
      <c r="E453" s="213" t="str" cm="1">
        <f t="array" ref="E453">IFERROR(INDEX(Ref_경험치테이블_List,MATCH(F453,Ref_경험치테이블_직업경험치,1)+1,1),1) &amp; " (" &amp;
IFERROR(ROUND((F453-INDEX(Ref_경험치테이블_List,MATCH(F453,Ref_경험치테이블_직업경험치,1),2))/(INDEX(Ref_경험치테이블_List,MATCH(F453,Ref_경험치테이블_직업경험치,1)+1,2)-INDEX(Ref_경험치테이블_List,MATCH(F453,Ref_경험치테이블_직업경험치,1),2)),2)*100,0)
&amp;"%)"</f>
        <v>154 (67%)</v>
      </c>
      <c r="F453" s="181">
        <f t="shared" si="542"/>
        <v>1124891445</v>
      </c>
      <c r="G453" s="76">
        <v>6000000</v>
      </c>
      <c r="H453" s="165">
        <v>4800000</v>
      </c>
      <c r="I453" s="213" t="str" cm="1">
        <f t="array" ref="I453">IFERROR(INDEX(Ref_경험치테이블_List,MATCH(J453,Ref_경험치테이블_일반경험치,1)+1,1),1)&amp;" ("&amp;
IFERROR(ROUND((J453-INDEX(Ref_경험치테이블_List,MATCH(J453,Ref_경험치테이블_일반경험치,1),3))/(INDEX(Ref_경험치테이블_List,MATCH(J453,Ref_경험치테이블_일반경험치,1)+1,3)-INDEX(Ref_경험치테이블_List,MATCH(J453,Ref_경험치테이블_일반경험치,1),3)),2)*100,0)
&amp;"%)"</f>
        <v>81 (70%)</v>
      </c>
      <c r="J453" s="214">
        <f t="shared" si="543"/>
        <v>58492000</v>
      </c>
      <c r="K453" s="76">
        <f t="shared" si="539"/>
        <v>467000</v>
      </c>
      <c r="M453" s="77" t="s">
        <v>13343</v>
      </c>
      <c r="N453" s="77">
        <v>2</v>
      </c>
      <c r="O453" s="150" t="str">
        <f t="shared" ref="O453" si="551">IFERROR(INDEX(퀘스트타입_List,MATCH(N453,퀘스트타입_Row,0),3),)</f>
        <v>특정 몬스터 처치 수</v>
      </c>
      <c r="P453" s="138" t="str">
        <f t="shared" ref="P453" si="552">IFERROR(INDEX(퀘스트타입_List,MATCH(N453,퀘스트타입_Row,0),4),)&amp;" / "&amp;IFERROR(INDEX(퀘스트타입_List,MATCH(N453,퀘스트타입_Row,0),5),)</f>
        <v>monster_id / count</v>
      </c>
      <c r="Q453" s="151">
        <v>54167</v>
      </c>
      <c r="R453" s="157">
        <f t="shared" si="550"/>
        <v>0</v>
      </c>
      <c r="S453" s="149">
        <f>IF(N453=42,INDEX(Ref!$GK$1:$GN$73,MATCH(B453,Ref!$GK$1:$GK$73,0),MATCH(R453,Ref!$GK$1:$GN$1,0)),IF(N453=65,QUOTIENT(B453,12)+1,IF(N453=2,1,0)))</f>
        <v>1</v>
      </c>
      <c r="T453" s="157" t="str">
        <f t="shared" ref="T453" si="553">IF(OR(N453=2,N453=42,N453=65,N453=14),"모험","-")</f>
        <v>모험</v>
      </c>
      <c r="U453" s="161" t="str">
        <f t="shared" ref="U453" si="554">INDEX(퀘스트_shortcut_type_List,MATCH(T453,퀘스트_shortcut_type_name,0),2)&amp;" / "&amp;INDEX(퀘스트_shortcut_type_List,MATCH(T453,퀘스트_shortcut_type_name,0),3)</f>
        <v>모험 / 스테이지 id</v>
      </c>
      <c r="V453" s="157">
        <f>IF(OR(N453=2,N453=42,N453=65,N453=14),B453,0)</f>
        <v>84</v>
      </c>
      <c r="W453" s="75" t="s">
        <v>4</v>
      </c>
      <c r="X453" s="157" t="s">
        <v>672</v>
      </c>
      <c r="Y453" s="157">
        <v>0</v>
      </c>
      <c r="Z453" s="157">
        <v>0</v>
      </c>
      <c r="AA453" s="157">
        <f t="shared" si="517"/>
        <v>0</v>
      </c>
      <c r="AB453" s="75" t="s">
        <v>672</v>
      </c>
      <c r="AC453" s="75">
        <v>0</v>
      </c>
      <c r="AD453" s="75">
        <v>0</v>
      </c>
      <c r="AE453" s="75">
        <f t="shared" si="538"/>
        <v>0</v>
      </c>
    </row>
    <row r="454" spans="1:31" x14ac:dyDescent="0.3">
      <c r="B454" s="68"/>
      <c r="E454" s="213"/>
      <c r="F454" s="181"/>
    </row>
    <row r="455" spans="1:31" x14ac:dyDescent="0.3">
      <c r="B455" s="68"/>
      <c r="E455" s="213"/>
      <c r="F455" s="181"/>
    </row>
    <row r="456" spans="1:31" x14ac:dyDescent="0.3">
      <c r="B456" s="68"/>
      <c r="E456" s="213"/>
      <c r="F456" s="181"/>
    </row>
    <row r="457" spans="1:31" x14ac:dyDescent="0.3">
      <c r="B457" s="68"/>
      <c r="E457" s="213"/>
      <c r="F457" s="181"/>
    </row>
    <row r="458" spans="1:31" x14ac:dyDescent="0.3">
      <c r="B458" s="68"/>
      <c r="E458" s="213"/>
      <c r="F458" s="181"/>
    </row>
    <row r="459" spans="1:31" x14ac:dyDescent="0.3">
      <c r="B459" s="68"/>
      <c r="E459" s="213"/>
      <c r="F459" s="181"/>
    </row>
    <row r="460" spans="1:31" x14ac:dyDescent="0.3">
      <c r="B460" s="68"/>
      <c r="E460" s="213"/>
      <c r="F460" s="181"/>
    </row>
    <row r="461" spans="1:31" x14ac:dyDescent="0.3">
      <c r="B461" s="68"/>
      <c r="E461" s="213"/>
      <c r="F461" s="181"/>
    </row>
    <row r="462" spans="1:31" x14ac:dyDescent="0.3">
      <c r="B462" s="68"/>
      <c r="E462" s="213"/>
      <c r="F462" s="181"/>
    </row>
    <row r="463" spans="1:31" x14ac:dyDescent="0.3">
      <c r="B463" s="68"/>
      <c r="E463" s="213"/>
      <c r="F463" s="181"/>
    </row>
    <row r="464" spans="1:31" x14ac:dyDescent="0.3">
      <c r="B464" s="68"/>
      <c r="E464" s="213"/>
      <c r="F464" s="181"/>
    </row>
    <row r="465" spans="2:6" x14ac:dyDescent="0.3">
      <c r="B465" s="68"/>
      <c r="E465" s="213"/>
      <c r="F465" s="181"/>
    </row>
    <row r="466" spans="2:6" x14ac:dyDescent="0.3">
      <c r="B466" s="68"/>
      <c r="E466" s="213"/>
      <c r="F466" s="181"/>
    </row>
    <row r="467" spans="2:6" x14ac:dyDescent="0.3">
      <c r="B467" s="68"/>
      <c r="E467" s="213"/>
      <c r="F467" s="181"/>
    </row>
    <row r="468" spans="2:6" x14ac:dyDescent="0.3">
      <c r="B468" s="68"/>
      <c r="E468" s="213"/>
      <c r="F468" s="181"/>
    </row>
    <row r="469" spans="2:6" x14ac:dyDescent="0.3">
      <c r="B469" s="68"/>
      <c r="E469" s="213"/>
      <c r="F469" s="181"/>
    </row>
    <row r="470" spans="2:6" x14ac:dyDescent="0.3">
      <c r="B470" s="68"/>
      <c r="E470" s="213"/>
      <c r="F470" s="181"/>
    </row>
    <row r="471" spans="2:6" x14ac:dyDescent="0.3">
      <c r="B471" s="68"/>
      <c r="E471" s="213"/>
      <c r="F471" s="181"/>
    </row>
    <row r="472" spans="2:6" x14ac:dyDescent="0.3">
      <c r="B472" s="68"/>
    </row>
  </sheetData>
  <phoneticPr fontId="3" type="noConversion"/>
  <conditionalFormatting sqref="M1:S1048576">
    <cfRule type="expression" dxfId="10" priority="318">
      <formula>AND($N1=70,FALSE)</formula>
    </cfRule>
    <cfRule type="expression" dxfId="9" priority="319">
      <formula>$N1=14</formula>
    </cfRule>
  </conditionalFormatting>
  <conditionalFormatting sqref="A1:AE1048576">
    <cfRule type="expression" dxfId="8" priority="12">
      <formula>IF(AND(ROW()&gt;=227,ROW()&lt;=298),TRUE,FALSE)</formula>
    </cfRule>
    <cfRule type="expression" dxfId="7" priority="320">
      <formula>$N1=2</formula>
    </cfRule>
  </conditionalFormatting>
  <dataValidations count="3">
    <dataValidation type="list" allowBlank="1" showInputMessage="1" showErrorMessage="1" sqref="AB2:AB453 X2:X453" xr:uid="{00000000-0002-0000-0500-000000000000}">
      <formula1>퀘스트_reward_type_name</formula1>
    </dataValidation>
    <dataValidation type="list" allowBlank="1" showInputMessage="1" showErrorMessage="1" sqref="T2:T453" xr:uid="{00000000-0002-0000-0500-000001000000}">
      <formula1>퀘스트_shortcut_type_name</formula1>
    </dataValidation>
    <dataValidation type="list" allowBlank="1" showInputMessage="1" showErrorMessage="1" sqref="W2:W453" xr:uid="{00000000-0002-0000-0500-000002000000}">
      <formula1>퀘스트_event_content_name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>
    <tabColor rgb="FF66FFCC"/>
  </sheetPr>
  <dimension ref="A1:AE24"/>
  <sheetViews>
    <sheetView workbookViewId="0"/>
  </sheetViews>
  <sheetFormatPr defaultRowHeight="12" x14ac:dyDescent="0.3"/>
  <cols>
    <col min="1" max="1" width="24.5" style="225" customWidth="1"/>
    <col min="2" max="2" width="7.625" style="61" bestFit="1" customWidth="1"/>
    <col min="3" max="3" width="12.875" style="61" bestFit="1" customWidth="1"/>
    <col min="4" max="4" width="7.5" style="61" bestFit="1" customWidth="1"/>
    <col min="5" max="5" width="11.75" style="61" bestFit="1" customWidth="1"/>
    <col min="6" max="6" width="16.875" style="61" bestFit="1" customWidth="1"/>
    <col min="7" max="7" width="17.25" style="61" bestFit="1" customWidth="1"/>
    <col min="8" max="8" width="9.875" style="61" bestFit="1" customWidth="1"/>
    <col min="9" max="9" width="9.5" style="61" bestFit="1" customWidth="1"/>
    <col min="10" max="10" width="12.75" style="61" bestFit="1" customWidth="1"/>
    <col min="11" max="11" width="10" style="61" bestFit="1" customWidth="1"/>
    <col min="12" max="12" width="10.625" style="61" bestFit="1" customWidth="1"/>
    <col min="13" max="13" width="11.25" style="61" bestFit="1" customWidth="1"/>
    <col min="14" max="14" width="12.25" style="61" bestFit="1" customWidth="1"/>
    <col min="15" max="15" width="11.5" style="61" bestFit="1" customWidth="1"/>
    <col min="16" max="16" width="11.625" style="61" bestFit="1" customWidth="1"/>
    <col min="17" max="17" width="12.25" style="61" bestFit="1" customWidth="1"/>
    <col min="18" max="18" width="13.125" style="61" bestFit="1" customWidth="1"/>
    <col min="19" max="19" width="12.5" style="61" bestFit="1" customWidth="1"/>
    <col min="20" max="20" width="11.625" style="61" bestFit="1" customWidth="1"/>
    <col min="21" max="21" width="12.25" style="61" bestFit="1" customWidth="1"/>
    <col min="22" max="22" width="13.125" style="61" bestFit="1" customWidth="1"/>
    <col min="23" max="23" width="12.5" style="61" bestFit="1" customWidth="1"/>
    <col min="24" max="24" width="11.625" style="61" bestFit="1" customWidth="1"/>
    <col min="25" max="25" width="12.25" style="61" bestFit="1" customWidth="1"/>
    <col min="26" max="26" width="13.125" style="61" bestFit="1" customWidth="1"/>
    <col min="27" max="27" width="12.5" style="61" bestFit="1" customWidth="1"/>
    <col min="28" max="28" width="11.5" style="61" bestFit="1" customWidth="1"/>
    <col min="29" max="29" width="12.125" style="61" bestFit="1" customWidth="1"/>
    <col min="30" max="30" width="11.5" style="61" bestFit="1" customWidth="1"/>
    <col min="31" max="31" width="11.75" style="61" bestFit="1" customWidth="1"/>
    <col min="32" max="16384" width="9" style="36"/>
  </cols>
  <sheetData>
    <row r="1" spans="1:31" s="69" customFormat="1" x14ac:dyDescent="0.3">
      <c r="A1" s="79" t="s">
        <v>484</v>
      </c>
      <c r="B1" s="70" t="s">
        <v>9</v>
      </c>
      <c r="C1" s="70" t="s">
        <v>10</v>
      </c>
      <c r="D1" s="70" t="s">
        <v>3</v>
      </c>
      <c r="E1" s="70" t="s">
        <v>11</v>
      </c>
      <c r="F1" s="70" t="s">
        <v>5</v>
      </c>
      <c r="G1" s="70" t="s">
        <v>6</v>
      </c>
      <c r="H1" s="70" t="s">
        <v>12</v>
      </c>
      <c r="I1" s="70" t="s">
        <v>13</v>
      </c>
      <c r="J1" s="70" t="s">
        <v>14</v>
      </c>
      <c r="K1" s="70" t="s">
        <v>15</v>
      </c>
      <c r="L1" s="70" t="s">
        <v>622</v>
      </c>
      <c r="M1" s="70" t="s">
        <v>128</v>
      </c>
      <c r="N1" s="70" t="s">
        <v>623</v>
      </c>
      <c r="O1" s="70" t="s">
        <v>624</v>
      </c>
      <c r="P1" s="70" t="s">
        <v>16</v>
      </c>
      <c r="Q1" s="70" t="s">
        <v>17</v>
      </c>
      <c r="R1" s="70" t="s">
        <v>18</v>
      </c>
      <c r="S1" s="70" t="s">
        <v>19</v>
      </c>
      <c r="T1" s="70" t="s">
        <v>20</v>
      </c>
      <c r="U1" s="70" t="s">
        <v>21</v>
      </c>
      <c r="V1" s="70" t="s">
        <v>22</v>
      </c>
      <c r="W1" s="70" t="s">
        <v>23</v>
      </c>
      <c r="X1" s="70" t="s">
        <v>24</v>
      </c>
      <c r="Y1" s="70" t="s">
        <v>25</v>
      </c>
      <c r="Z1" s="70" t="s">
        <v>26</v>
      </c>
      <c r="AA1" s="70" t="s">
        <v>27</v>
      </c>
      <c r="AB1" s="70" t="s">
        <v>625</v>
      </c>
      <c r="AC1" s="70" t="s">
        <v>627</v>
      </c>
      <c r="AD1" s="70" t="s">
        <v>633</v>
      </c>
      <c r="AE1" s="70" t="s">
        <v>634</v>
      </c>
    </row>
    <row r="2" spans="1:31" x14ac:dyDescent="0.3">
      <c r="A2" s="182" t="str">
        <f>IF(L2=6,IFERROR(VLOOKUP(M2,Ref_아이템테이블_List,5,FALSE),"없는 아이템"),IF(L2=33,IFERROR(VLOOKUP(M2,Ref_동료테이블_List,5,FALSE),"없는 동료"),VLOOKUP(L2,QuestType!$F$20:$G$49,2,FALSE)))</f>
        <v>RO 포인트</v>
      </c>
      <c r="B2" s="61">
        <v>3001</v>
      </c>
      <c r="C2" s="61">
        <v>3</v>
      </c>
      <c r="D2" s="61">
        <v>0</v>
      </c>
      <c r="E2" s="61">
        <v>0</v>
      </c>
      <c r="F2" s="61">
        <v>0</v>
      </c>
      <c r="G2" s="31">
        <v>0</v>
      </c>
      <c r="H2" s="61">
        <v>0</v>
      </c>
      <c r="I2" s="61">
        <v>9</v>
      </c>
      <c r="J2" s="61">
        <v>0</v>
      </c>
      <c r="K2" s="61">
        <v>0</v>
      </c>
      <c r="L2" s="61">
        <v>25</v>
      </c>
      <c r="M2" s="61">
        <v>50</v>
      </c>
      <c r="N2" s="61">
        <v>0</v>
      </c>
      <c r="O2" s="61">
        <v>0</v>
      </c>
      <c r="P2" s="61">
        <v>0</v>
      </c>
      <c r="Q2" s="61">
        <v>0</v>
      </c>
      <c r="R2" s="61">
        <v>0</v>
      </c>
      <c r="S2" s="61">
        <v>0</v>
      </c>
      <c r="T2" s="61">
        <v>0</v>
      </c>
      <c r="U2" s="61">
        <v>0</v>
      </c>
      <c r="V2" s="61">
        <v>0</v>
      </c>
      <c r="W2" s="61">
        <v>0</v>
      </c>
      <c r="X2" s="61">
        <v>0</v>
      </c>
      <c r="Y2" s="61">
        <v>0</v>
      </c>
      <c r="Z2" s="61">
        <v>0</v>
      </c>
      <c r="AA2" s="61">
        <v>0</v>
      </c>
      <c r="AB2" s="61">
        <v>0</v>
      </c>
      <c r="AC2" s="61">
        <v>0</v>
      </c>
      <c r="AD2" s="61">
        <v>0</v>
      </c>
      <c r="AE2" s="61">
        <v>0</v>
      </c>
    </row>
    <row r="3" spans="1:31" x14ac:dyDescent="0.3">
      <c r="A3" s="182" t="str">
        <f>IF(L3=6,IFERROR(VLOOKUP(M3,Ref_아이템테이블_List,5,FALSE),"없는 아이템"),IF(L3=33,IFERROR(VLOOKUP(M3,Ref_동료테이블_List,5,FALSE),"없는 동료"),VLOOKUP(L3,QuestType!$F$20:$G$49,2,FALSE)))</f>
        <v>MVP 소환권</v>
      </c>
      <c r="B3" s="61">
        <v>3002</v>
      </c>
      <c r="C3" s="61">
        <v>3</v>
      </c>
      <c r="D3" s="61">
        <v>143001</v>
      </c>
      <c r="E3" s="61">
        <v>0</v>
      </c>
      <c r="F3" s="61" t="s">
        <v>3151</v>
      </c>
      <c r="G3" s="31">
        <v>0</v>
      </c>
      <c r="H3" s="61">
        <v>1</v>
      </c>
      <c r="I3" s="61">
        <v>1</v>
      </c>
      <c r="J3" s="61">
        <v>0</v>
      </c>
      <c r="K3" s="61">
        <v>1000</v>
      </c>
      <c r="L3" s="61">
        <v>38</v>
      </c>
      <c r="M3" s="61">
        <v>1</v>
      </c>
      <c r="N3" s="61">
        <v>0</v>
      </c>
      <c r="O3" s="61">
        <v>0</v>
      </c>
      <c r="P3" s="61">
        <v>0</v>
      </c>
      <c r="Q3" s="61">
        <v>0</v>
      </c>
      <c r="R3" s="61">
        <v>0</v>
      </c>
      <c r="S3" s="61">
        <v>0</v>
      </c>
      <c r="T3" s="61">
        <v>0</v>
      </c>
      <c r="U3" s="61">
        <v>0</v>
      </c>
      <c r="V3" s="61">
        <v>0</v>
      </c>
      <c r="W3" s="61">
        <v>0</v>
      </c>
      <c r="X3" s="61">
        <v>0</v>
      </c>
      <c r="Y3" s="61">
        <v>0</v>
      </c>
      <c r="Z3" s="61">
        <v>0</v>
      </c>
      <c r="AA3" s="61">
        <v>0</v>
      </c>
      <c r="AB3" s="61">
        <v>0</v>
      </c>
      <c r="AC3" s="61">
        <v>0</v>
      </c>
      <c r="AD3" s="61">
        <v>0</v>
      </c>
      <c r="AE3" s="61">
        <v>0</v>
      </c>
    </row>
    <row r="4" spans="1:31" x14ac:dyDescent="0.3">
      <c r="A4" s="182" t="str">
        <f>IF(L4=6,IFERROR(VLOOKUP(M4,Ref_아이템테이블_List,5,FALSE),"없는 아이템"),IF(L4=33,IFERROR(VLOOKUP(M4,Ref_동료테이블_List,5,FALSE),"없는 동료"),VLOOKUP(L4,QuestType!$F$20:$G$49,2,FALSE)))</f>
        <v>셰어 4시간</v>
      </c>
      <c r="B4" s="61">
        <v>3003</v>
      </c>
      <c r="C4" s="61">
        <v>3</v>
      </c>
      <c r="D4" s="61">
        <v>143004</v>
      </c>
      <c r="E4" s="61">
        <v>0</v>
      </c>
      <c r="F4" s="61" t="s">
        <v>3150</v>
      </c>
      <c r="G4" s="31">
        <v>0</v>
      </c>
      <c r="H4" s="61">
        <v>2</v>
      </c>
      <c r="I4" s="61">
        <v>64</v>
      </c>
      <c r="J4" s="61">
        <v>0</v>
      </c>
      <c r="K4" s="61">
        <v>5</v>
      </c>
      <c r="L4" s="61">
        <v>34</v>
      </c>
      <c r="M4" s="61">
        <v>1</v>
      </c>
      <c r="N4" s="61">
        <v>0</v>
      </c>
      <c r="O4" s="61">
        <v>0</v>
      </c>
      <c r="P4" s="61">
        <v>0</v>
      </c>
      <c r="Q4" s="61">
        <v>0</v>
      </c>
      <c r="R4" s="61">
        <v>0</v>
      </c>
      <c r="S4" s="61">
        <v>0</v>
      </c>
      <c r="T4" s="61">
        <v>0</v>
      </c>
      <c r="U4" s="61">
        <v>0</v>
      </c>
      <c r="V4" s="61">
        <v>0</v>
      </c>
      <c r="W4" s="61">
        <v>0</v>
      </c>
      <c r="X4" s="61">
        <v>0</v>
      </c>
      <c r="Y4" s="61">
        <v>0</v>
      </c>
      <c r="Z4" s="61">
        <v>0</v>
      </c>
      <c r="AA4" s="61">
        <v>0</v>
      </c>
      <c r="AB4" s="61">
        <v>0</v>
      </c>
      <c r="AC4" s="61">
        <v>0</v>
      </c>
      <c r="AD4" s="61">
        <v>0</v>
      </c>
      <c r="AE4" s="61">
        <v>0</v>
      </c>
    </row>
    <row r="5" spans="1:31" x14ac:dyDescent="0.3">
      <c r="A5" s="182" t="str">
        <f>IF(L5=6,IFERROR(VLOOKUP(M5,Ref_아이템테이블_List,5,FALSE),"없는 아이템"),IF(L5=33,IFERROR(VLOOKUP(M5,Ref_동료테이블_List,5,FALSE),"없는 동료"),VLOOKUP(L5,QuestType!$F$20:$G$49,2,FALSE)))</f>
        <v>카드 강화권 60레벨</v>
      </c>
      <c r="B5" s="61">
        <v>3004</v>
      </c>
      <c r="C5" s="61">
        <v>3</v>
      </c>
      <c r="D5" s="61">
        <v>143007</v>
      </c>
      <c r="E5" s="61">
        <v>0</v>
      </c>
      <c r="F5" s="61" t="s">
        <v>10187</v>
      </c>
      <c r="G5" s="31">
        <v>0</v>
      </c>
      <c r="H5" s="61">
        <v>3</v>
      </c>
      <c r="I5" s="61">
        <v>74</v>
      </c>
      <c r="J5" s="61">
        <v>5</v>
      </c>
      <c r="K5" s="61">
        <v>1</v>
      </c>
      <c r="L5" s="61">
        <v>6</v>
      </c>
      <c r="M5" s="61">
        <v>94054</v>
      </c>
      <c r="N5" s="61">
        <v>0</v>
      </c>
      <c r="O5" s="61">
        <v>10</v>
      </c>
      <c r="P5" s="61">
        <v>0</v>
      </c>
      <c r="Q5" s="61">
        <v>0</v>
      </c>
      <c r="R5" s="61">
        <v>0</v>
      </c>
      <c r="S5" s="61">
        <v>0</v>
      </c>
      <c r="T5" s="61">
        <v>0</v>
      </c>
      <c r="U5" s="61">
        <v>0</v>
      </c>
      <c r="V5" s="61">
        <v>0</v>
      </c>
      <c r="W5" s="61">
        <v>0</v>
      </c>
      <c r="X5" s="61">
        <v>0</v>
      </c>
      <c r="Y5" s="61">
        <v>0</v>
      </c>
      <c r="Z5" s="61">
        <v>0</v>
      </c>
      <c r="AA5" s="61">
        <v>0</v>
      </c>
      <c r="AB5" s="61">
        <v>0</v>
      </c>
      <c r="AC5" s="61">
        <v>0</v>
      </c>
      <c r="AD5" s="61">
        <v>0</v>
      </c>
      <c r="AE5" s="61">
        <v>0</v>
      </c>
    </row>
    <row r="6" spans="1:31" x14ac:dyDescent="0.3">
      <c r="A6" s="182" t="str">
        <f>IF(L6=6,IFERROR(VLOOKUP(M6,Ref_아이템테이블_List,5,FALSE),"없는 아이템"),IF(L6=33,IFERROR(VLOOKUP(M6,Ref_동료테이블_List,5,FALSE),"없는 동료"),VLOOKUP(L6,QuestType!$F$20:$G$49,2,FALSE)))</f>
        <v>동료의 혼</v>
      </c>
      <c r="B6" s="61">
        <v>3005</v>
      </c>
      <c r="C6" s="61">
        <v>3</v>
      </c>
      <c r="D6" s="61">
        <v>143008</v>
      </c>
      <c r="E6" s="61">
        <v>0</v>
      </c>
      <c r="F6" s="61" t="s">
        <v>10102</v>
      </c>
      <c r="G6" s="31">
        <v>0</v>
      </c>
      <c r="H6" s="61">
        <v>4</v>
      </c>
      <c r="I6" s="61">
        <v>73</v>
      </c>
      <c r="J6" s="61">
        <v>0</v>
      </c>
      <c r="K6" s="61">
        <v>1</v>
      </c>
      <c r="L6" s="61">
        <v>6</v>
      </c>
      <c r="M6" s="61">
        <v>94112</v>
      </c>
      <c r="N6" s="61">
        <v>0</v>
      </c>
      <c r="O6" s="61">
        <v>5</v>
      </c>
      <c r="P6" s="61">
        <v>0</v>
      </c>
      <c r="Q6" s="61">
        <v>0</v>
      </c>
      <c r="R6" s="61">
        <v>0</v>
      </c>
      <c r="S6" s="61">
        <v>0</v>
      </c>
      <c r="T6" s="61">
        <v>0</v>
      </c>
      <c r="U6" s="61">
        <v>0</v>
      </c>
      <c r="V6" s="61">
        <v>0</v>
      </c>
      <c r="W6" s="61">
        <v>0</v>
      </c>
      <c r="X6" s="61">
        <v>0</v>
      </c>
      <c r="Y6" s="61">
        <v>0</v>
      </c>
      <c r="Z6" s="61">
        <v>0</v>
      </c>
      <c r="AA6" s="61">
        <v>0</v>
      </c>
      <c r="AB6" s="61">
        <v>0</v>
      </c>
      <c r="AC6" s="61">
        <v>0</v>
      </c>
      <c r="AD6" s="61">
        <v>0</v>
      </c>
      <c r="AE6" s="61">
        <v>0</v>
      </c>
    </row>
    <row r="7" spans="1:31" x14ac:dyDescent="0.3">
      <c r="A7" s="182" t="str">
        <f>IF(L7=6,IFERROR(VLOOKUP(M7,Ref_아이템테이블_List,5,FALSE),"없는 아이템"),IF(L7=33,IFERROR(VLOOKUP(M7,Ref_동료테이블_List,5,FALSE),"없는 동료"),VLOOKUP(L7,QuestType!$F$20:$G$49,2,FALSE)))</f>
        <v>오리데오콘</v>
      </c>
      <c r="B7" s="61">
        <v>3006</v>
      </c>
      <c r="C7" s="61">
        <v>3</v>
      </c>
      <c r="D7" s="61">
        <v>143010</v>
      </c>
      <c r="E7" s="61">
        <v>0</v>
      </c>
      <c r="F7" s="61" t="s">
        <v>3148</v>
      </c>
      <c r="G7" s="31">
        <v>0</v>
      </c>
      <c r="H7" s="61">
        <v>5</v>
      </c>
      <c r="I7" s="61">
        <v>74</v>
      </c>
      <c r="J7" s="61">
        <v>3</v>
      </c>
      <c r="K7" s="61">
        <v>1</v>
      </c>
      <c r="L7" s="61">
        <v>6</v>
      </c>
      <c r="M7" s="61">
        <v>94025</v>
      </c>
      <c r="N7" s="61">
        <v>0</v>
      </c>
      <c r="O7" s="61">
        <v>50</v>
      </c>
      <c r="P7" s="61">
        <v>0</v>
      </c>
      <c r="Q7" s="61">
        <v>0</v>
      </c>
      <c r="R7" s="61">
        <v>0</v>
      </c>
      <c r="S7" s="61">
        <v>0</v>
      </c>
      <c r="T7" s="61">
        <v>0</v>
      </c>
      <c r="U7" s="61">
        <v>0</v>
      </c>
      <c r="V7" s="61">
        <v>0</v>
      </c>
      <c r="W7" s="61">
        <v>0</v>
      </c>
      <c r="X7" s="61">
        <v>0</v>
      </c>
      <c r="Y7" s="61">
        <v>0</v>
      </c>
      <c r="Z7" s="61">
        <v>0</v>
      </c>
      <c r="AA7" s="61">
        <v>0</v>
      </c>
      <c r="AB7" s="61">
        <v>0</v>
      </c>
      <c r="AC7" s="61">
        <v>0</v>
      </c>
      <c r="AD7" s="61">
        <v>0</v>
      </c>
      <c r="AE7" s="61">
        <v>0</v>
      </c>
    </row>
    <row r="8" spans="1:31" x14ac:dyDescent="0.3">
      <c r="A8" s="182" t="str">
        <f>IF(L8=6,IFERROR(VLOOKUP(M8,Ref_아이템테이블_List,5,FALSE),"없는 아이템"),IF(L8=33,IFERROR(VLOOKUP(M8,Ref_동료테이블_List,5,FALSE),"없는 동료"),VLOOKUP(L8,QuestType!$F$20:$G$49,2,FALSE)))</f>
        <v>배틀 코인</v>
      </c>
      <c r="B8" s="61">
        <v>3007</v>
      </c>
      <c r="C8" s="61">
        <v>3</v>
      </c>
      <c r="D8" s="61">
        <v>143016</v>
      </c>
      <c r="E8" s="61">
        <v>0</v>
      </c>
      <c r="F8" s="61" t="s">
        <v>3146</v>
      </c>
      <c r="G8" s="61">
        <v>0</v>
      </c>
      <c r="H8" s="61">
        <v>6</v>
      </c>
      <c r="I8" s="61">
        <v>61</v>
      </c>
      <c r="J8" s="61">
        <v>0</v>
      </c>
      <c r="K8" s="61">
        <v>1</v>
      </c>
      <c r="L8" s="61">
        <v>6</v>
      </c>
      <c r="M8" s="61">
        <v>94039</v>
      </c>
      <c r="N8" s="61">
        <v>0</v>
      </c>
      <c r="O8" s="61">
        <v>5</v>
      </c>
      <c r="P8" s="61">
        <v>0</v>
      </c>
      <c r="Q8" s="61">
        <v>0</v>
      </c>
      <c r="R8" s="61">
        <v>0</v>
      </c>
      <c r="S8" s="61">
        <v>0</v>
      </c>
      <c r="T8" s="61">
        <v>0</v>
      </c>
      <c r="U8" s="61">
        <v>0</v>
      </c>
      <c r="V8" s="61">
        <v>0</v>
      </c>
      <c r="W8" s="61">
        <v>0</v>
      </c>
      <c r="X8" s="61">
        <v>0</v>
      </c>
      <c r="Y8" s="61">
        <v>0</v>
      </c>
      <c r="Z8" s="61">
        <v>0</v>
      </c>
      <c r="AA8" s="61">
        <v>0</v>
      </c>
      <c r="AB8" s="61">
        <v>0</v>
      </c>
      <c r="AC8" s="61">
        <v>0</v>
      </c>
      <c r="AD8" s="61">
        <v>0</v>
      </c>
      <c r="AE8" s="61">
        <v>0</v>
      </c>
    </row>
    <row r="9" spans="1:31" x14ac:dyDescent="0.3">
      <c r="G9" s="31"/>
    </row>
    <row r="10" spans="1:31" x14ac:dyDescent="0.3">
      <c r="G10" s="31"/>
    </row>
    <row r="11" spans="1:31" x14ac:dyDescent="0.3">
      <c r="G11" s="31"/>
    </row>
    <row r="13" spans="1:31" x14ac:dyDescent="0.3">
      <c r="G13" s="31"/>
    </row>
    <row r="22" spans="7:7" x14ac:dyDescent="0.3">
      <c r="G22" s="31"/>
    </row>
    <row r="23" spans="7:7" x14ac:dyDescent="0.3">
      <c r="G23" s="31"/>
    </row>
    <row r="24" spans="7:7" x14ac:dyDescent="0.3">
      <c r="G24" s="3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>
    <tabColor rgb="FF66FFCC"/>
  </sheetPr>
  <dimension ref="A1:AD402"/>
  <sheetViews>
    <sheetView tabSelected="1" workbookViewId="0">
      <pane ySplit="1" topLeftCell="A2" activePane="bottomLeft" state="frozen"/>
      <selection pane="bottomLeft"/>
    </sheetView>
  </sheetViews>
  <sheetFormatPr defaultRowHeight="12" x14ac:dyDescent="0.3"/>
  <cols>
    <col min="1" max="1" width="7.625" style="61" bestFit="1" customWidth="1"/>
    <col min="2" max="2" width="4.5" style="61" customWidth="1"/>
    <col min="3" max="3" width="7.5" style="61" bestFit="1" customWidth="1"/>
    <col min="4" max="4" width="11.75" style="61" bestFit="1" customWidth="1"/>
    <col min="5" max="5" width="34.875" style="61" bestFit="1" customWidth="1"/>
    <col min="6" max="6" width="23" style="61" bestFit="1" customWidth="1"/>
    <col min="7" max="7" width="9.875" style="61" customWidth="1"/>
    <col min="8" max="8" width="9.5" style="61" customWidth="1"/>
    <col min="9" max="9" width="12.75" style="61" customWidth="1"/>
    <col min="10" max="10" width="10" style="61" customWidth="1"/>
    <col min="11" max="11" width="10.625" style="61" customWidth="1"/>
    <col min="12" max="12" width="11.625" style="61" customWidth="1"/>
    <col min="13" max="13" width="2.625" style="293" customWidth="1"/>
    <col min="14" max="14" width="11.5" style="61" customWidth="1"/>
    <col min="15" max="15" width="17.875" style="61" customWidth="1"/>
    <col min="16" max="16" width="15.625" style="61" bestFit="1" customWidth="1"/>
    <col min="17" max="17" width="2.625" style="293" customWidth="1"/>
    <col min="18" max="18" width="12.5" style="61" bestFit="1" customWidth="1"/>
    <col min="19" max="19" width="11.625" style="61" bestFit="1" customWidth="1"/>
    <col min="20" max="20" width="12.25" style="61" bestFit="1" customWidth="1"/>
    <col min="21" max="21" width="2.625" style="293" customWidth="1"/>
    <col min="22" max="22" width="12.5" style="61" bestFit="1" customWidth="1"/>
    <col min="23" max="23" width="11.625" style="61" bestFit="1" customWidth="1"/>
    <col min="24" max="24" width="12.25" style="61" bestFit="1" customWidth="1"/>
    <col min="25" max="25" width="2.625" style="293" customWidth="1"/>
    <col min="26" max="26" width="12.5" style="61" bestFit="1" customWidth="1"/>
    <col min="27" max="27" width="11.5" style="61" bestFit="1" customWidth="1"/>
    <col min="28" max="28" width="12.125" style="61" bestFit="1" customWidth="1"/>
    <col min="29" max="29" width="11.5" style="61" bestFit="1" customWidth="1"/>
    <col min="30" max="30" width="11.75" style="61" bestFit="1" customWidth="1"/>
    <col min="31" max="31" width="10.5" style="36" bestFit="1" customWidth="1"/>
    <col min="32" max="32" width="11.625" style="36" bestFit="1" customWidth="1"/>
    <col min="33" max="33" width="11.25" style="36" bestFit="1" customWidth="1"/>
    <col min="34" max="34" width="10.5" style="36" bestFit="1" customWidth="1"/>
    <col min="35" max="35" width="11" style="36" bestFit="1" customWidth="1"/>
    <col min="36" max="16384" width="9" style="36"/>
  </cols>
  <sheetData>
    <row r="1" spans="1:30" s="69" customFormat="1" x14ac:dyDescent="0.3">
      <c r="A1" s="70" t="s">
        <v>9</v>
      </c>
      <c r="B1" s="70" t="s">
        <v>10</v>
      </c>
      <c r="C1" s="70" t="s">
        <v>3</v>
      </c>
      <c r="D1" s="70" t="s">
        <v>11</v>
      </c>
      <c r="E1" s="70" t="s">
        <v>5</v>
      </c>
      <c r="F1" s="70" t="s">
        <v>6</v>
      </c>
      <c r="G1" s="70" t="s">
        <v>12</v>
      </c>
      <c r="H1" s="70" t="s">
        <v>13</v>
      </c>
      <c r="I1" s="70" t="s">
        <v>14</v>
      </c>
      <c r="J1" s="70" t="s">
        <v>15</v>
      </c>
      <c r="K1" s="70" t="s">
        <v>622</v>
      </c>
      <c r="L1" s="70" t="s">
        <v>128</v>
      </c>
      <c r="M1" s="291" t="s">
        <v>623</v>
      </c>
      <c r="N1" s="70" t="s">
        <v>624</v>
      </c>
      <c r="O1" s="70" t="s">
        <v>16</v>
      </c>
      <c r="P1" s="70" t="s">
        <v>17</v>
      </c>
      <c r="Q1" s="291" t="s">
        <v>18</v>
      </c>
      <c r="R1" s="70" t="s">
        <v>19</v>
      </c>
      <c r="S1" s="70" t="s">
        <v>20</v>
      </c>
      <c r="T1" s="70" t="s">
        <v>21</v>
      </c>
      <c r="U1" s="291" t="s">
        <v>22</v>
      </c>
      <c r="V1" s="70" t="s">
        <v>23</v>
      </c>
      <c r="W1" s="70" t="s">
        <v>24</v>
      </c>
      <c r="X1" s="70" t="s">
        <v>25</v>
      </c>
      <c r="Y1" s="291" t="s">
        <v>26</v>
      </c>
      <c r="Z1" s="70" t="s">
        <v>27</v>
      </c>
      <c r="AA1" s="70" t="s">
        <v>625</v>
      </c>
      <c r="AB1" s="70" t="s">
        <v>627</v>
      </c>
      <c r="AC1" s="70" t="s">
        <v>633</v>
      </c>
      <c r="AD1" s="70" t="s">
        <v>634</v>
      </c>
    </row>
    <row r="2" spans="1:30" x14ac:dyDescent="0.3">
      <c r="A2" s="61">
        <v>4001</v>
      </c>
      <c r="B2" s="61">
        <v>4</v>
      </c>
      <c r="C2" s="61">
        <v>144001</v>
      </c>
      <c r="D2" s="61">
        <v>0</v>
      </c>
      <c r="E2" s="61" t="s">
        <v>8954</v>
      </c>
      <c r="F2" s="61">
        <v>0</v>
      </c>
      <c r="G2" s="61">
        <v>1</v>
      </c>
      <c r="H2" s="61">
        <v>34</v>
      </c>
      <c r="I2" s="61">
        <v>0</v>
      </c>
      <c r="J2" s="61">
        <v>5</v>
      </c>
      <c r="K2" s="82">
        <v>1</v>
      </c>
      <c r="L2" s="82">
        <v>50000</v>
      </c>
      <c r="M2" s="292">
        <v>0</v>
      </c>
      <c r="N2" s="82">
        <v>0</v>
      </c>
      <c r="O2" s="82">
        <v>0</v>
      </c>
      <c r="P2" s="82">
        <v>0</v>
      </c>
      <c r="Q2" s="292">
        <v>0</v>
      </c>
      <c r="R2" s="82">
        <v>0</v>
      </c>
      <c r="S2" s="61">
        <v>0</v>
      </c>
      <c r="T2" s="61">
        <v>0</v>
      </c>
      <c r="U2" s="293">
        <v>0</v>
      </c>
      <c r="V2" s="61">
        <v>0</v>
      </c>
      <c r="W2" s="61">
        <v>0</v>
      </c>
      <c r="X2" s="61">
        <v>0</v>
      </c>
      <c r="Y2" s="293">
        <v>0</v>
      </c>
      <c r="Z2" s="61">
        <v>0</v>
      </c>
      <c r="AA2" s="61">
        <v>0</v>
      </c>
      <c r="AB2" s="61">
        <v>0</v>
      </c>
      <c r="AC2" s="61">
        <v>0</v>
      </c>
      <c r="AD2" s="61">
        <v>0</v>
      </c>
    </row>
    <row r="3" spans="1:30" x14ac:dyDescent="0.3">
      <c r="A3" s="61">
        <v>4002</v>
      </c>
      <c r="B3" s="61">
        <v>4</v>
      </c>
      <c r="C3" s="61">
        <v>144002</v>
      </c>
      <c r="D3" s="61">
        <v>0</v>
      </c>
      <c r="E3" s="61" t="s">
        <v>8955</v>
      </c>
      <c r="F3" s="61">
        <v>0</v>
      </c>
      <c r="G3" s="61">
        <v>2</v>
      </c>
      <c r="H3" s="61">
        <v>34</v>
      </c>
      <c r="I3" s="61">
        <v>0</v>
      </c>
      <c r="J3" s="61">
        <v>10</v>
      </c>
      <c r="K3" s="82">
        <v>6</v>
      </c>
      <c r="L3" s="82">
        <v>85045</v>
      </c>
      <c r="M3" s="292">
        <v>0</v>
      </c>
      <c r="N3" s="82">
        <v>1</v>
      </c>
      <c r="O3" s="82">
        <v>0</v>
      </c>
      <c r="P3" s="82">
        <v>0</v>
      </c>
      <c r="Q3" s="292">
        <v>0</v>
      </c>
      <c r="R3" s="82">
        <v>0</v>
      </c>
      <c r="S3" s="61">
        <v>0</v>
      </c>
      <c r="T3" s="61">
        <v>0</v>
      </c>
      <c r="U3" s="293">
        <v>0</v>
      </c>
      <c r="V3" s="61">
        <v>0</v>
      </c>
      <c r="W3" s="61">
        <v>0</v>
      </c>
      <c r="X3" s="61">
        <v>0</v>
      </c>
      <c r="Y3" s="293">
        <v>0</v>
      </c>
      <c r="Z3" s="61">
        <v>0</v>
      </c>
      <c r="AA3" s="61">
        <v>0</v>
      </c>
      <c r="AB3" s="61">
        <v>0</v>
      </c>
      <c r="AC3" s="61">
        <v>0</v>
      </c>
      <c r="AD3" s="61">
        <v>0</v>
      </c>
    </row>
    <row r="4" spans="1:30" x14ac:dyDescent="0.3">
      <c r="A4" s="61">
        <v>4003</v>
      </c>
      <c r="B4" s="61">
        <v>4</v>
      </c>
      <c r="C4" s="61">
        <v>144003</v>
      </c>
      <c r="D4" s="61">
        <v>0</v>
      </c>
      <c r="E4" s="61" t="s">
        <v>8956</v>
      </c>
      <c r="F4" s="61">
        <v>0</v>
      </c>
      <c r="G4" s="61">
        <v>3</v>
      </c>
      <c r="H4" s="61">
        <v>34</v>
      </c>
      <c r="I4" s="61">
        <v>0</v>
      </c>
      <c r="J4" s="61">
        <v>15</v>
      </c>
      <c r="K4" s="82">
        <v>6</v>
      </c>
      <c r="L4" s="82">
        <v>94049</v>
      </c>
      <c r="M4" s="292">
        <v>0</v>
      </c>
      <c r="N4" s="82">
        <v>20</v>
      </c>
      <c r="O4" s="82">
        <v>0</v>
      </c>
      <c r="P4" s="82">
        <v>0</v>
      </c>
      <c r="Q4" s="292">
        <v>0</v>
      </c>
      <c r="R4" s="82">
        <v>0</v>
      </c>
      <c r="S4" s="61">
        <v>0</v>
      </c>
      <c r="T4" s="61">
        <v>0</v>
      </c>
      <c r="U4" s="293">
        <v>0</v>
      </c>
      <c r="V4" s="61">
        <v>0</v>
      </c>
      <c r="W4" s="61">
        <v>0</v>
      </c>
      <c r="X4" s="61">
        <v>0</v>
      </c>
      <c r="Y4" s="293">
        <v>0</v>
      </c>
      <c r="Z4" s="61">
        <v>0</v>
      </c>
      <c r="AA4" s="61">
        <v>0</v>
      </c>
      <c r="AB4" s="61">
        <v>0</v>
      </c>
      <c r="AC4" s="61">
        <v>0</v>
      </c>
      <c r="AD4" s="61">
        <v>0</v>
      </c>
    </row>
    <row r="5" spans="1:30" x14ac:dyDescent="0.3">
      <c r="A5" s="61">
        <v>4004</v>
      </c>
      <c r="B5" s="61">
        <v>4</v>
      </c>
      <c r="C5" s="61">
        <v>144004</v>
      </c>
      <c r="D5" s="61">
        <v>0</v>
      </c>
      <c r="E5" s="61" t="s">
        <v>8957</v>
      </c>
      <c r="F5" s="61">
        <v>0</v>
      </c>
      <c r="G5" s="61">
        <v>4</v>
      </c>
      <c r="H5" s="61">
        <v>34</v>
      </c>
      <c r="I5" s="61">
        <v>0</v>
      </c>
      <c r="J5" s="61">
        <v>20</v>
      </c>
      <c r="K5" s="82">
        <v>6</v>
      </c>
      <c r="L5" s="82">
        <v>85046</v>
      </c>
      <c r="M5" s="292">
        <v>0</v>
      </c>
      <c r="N5" s="82">
        <v>1</v>
      </c>
      <c r="O5" s="82">
        <v>0</v>
      </c>
      <c r="P5" s="82">
        <v>0</v>
      </c>
      <c r="Q5" s="292">
        <v>0</v>
      </c>
      <c r="R5" s="82">
        <v>0</v>
      </c>
      <c r="S5" s="61">
        <v>0</v>
      </c>
      <c r="T5" s="61">
        <v>0</v>
      </c>
      <c r="U5" s="293">
        <v>0</v>
      </c>
      <c r="V5" s="61">
        <v>0</v>
      </c>
      <c r="W5" s="61">
        <v>0</v>
      </c>
      <c r="X5" s="61">
        <v>0</v>
      </c>
      <c r="Y5" s="293">
        <v>0</v>
      </c>
      <c r="Z5" s="61">
        <v>0</v>
      </c>
      <c r="AA5" s="61">
        <v>0</v>
      </c>
      <c r="AB5" s="61">
        <v>0</v>
      </c>
      <c r="AC5" s="61">
        <v>0</v>
      </c>
      <c r="AD5" s="61">
        <v>0</v>
      </c>
    </row>
    <row r="6" spans="1:30" x14ac:dyDescent="0.3">
      <c r="A6" s="61">
        <v>4005</v>
      </c>
      <c r="B6" s="61">
        <v>4</v>
      </c>
      <c r="C6" s="61">
        <v>144005</v>
      </c>
      <c r="D6" s="61">
        <v>0</v>
      </c>
      <c r="E6" s="61" t="s">
        <v>8958</v>
      </c>
      <c r="F6" s="61">
        <v>0</v>
      </c>
      <c r="G6" s="61">
        <v>5</v>
      </c>
      <c r="H6" s="61">
        <v>34</v>
      </c>
      <c r="I6" s="61">
        <v>0</v>
      </c>
      <c r="J6" s="61">
        <v>25</v>
      </c>
      <c r="K6" s="82">
        <v>6</v>
      </c>
      <c r="L6" s="82">
        <v>85019</v>
      </c>
      <c r="M6" s="292">
        <v>0</v>
      </c>
      <c r="N6" s="82">
        <v>1</v>
      </c>
      <c r="O6" s="82">
        <v>0</v>
      </c>
      <c r="P6" s="82">
        <v>0</v>
      </c>
      <c r="Q6" s="292">
        <v>0</v>
      </c>
      <c r="R6" s="82">
        <v>0</v>
      </c>
      <c r="S6" s="61">
        <v>0</v>
      </c>
      <c r="T6" s="61">
        <v>0</v>
      </c>
      <c r="U6" s="293">
        <v>0</v>
      </c>
      <c r="V6" s="61">
        <v>0</v>
      </c>
      <c r="W6" s="61">
        <v>0</v>
      </c>
      <c r="X6" s="61">
        <v>0</v>
      </c>
      <c r="Y6" s="293">
        <v>0</v>
      </c>
      <c r="Z6" s="61">
        <v>0</v>
      </c>
      <c r="AA6" s="61">
        <v>0</v>
      </c>
      <c r="AB6" s="61">
        <v>0</v>
      </c>
      <c r="AC6" s="61">
        <v>0</v>
      </c>
      <c r="AD6" s="61">
        <v>0</v>
      </c>
    </row>
    <row r="7" spans="1:30" x14ac:dyDescent="0.3">
      <c r="A7" s="61">
        <v>4006</v>
      </c>
      <c r="B7" s="61">
        <v>4</v>
      </c>
      <c r="C7" s="61">
        <v>144006</v>
      </c>
      <c r="D7" s="61">
        <v>0</v>
      </c>
      <c r="E7" s="61" t="s">
        <v>8959</v>
      </c>
      <c r="F7" s="61">
        <v>0</v>
      </c>
      <c r="G7" s="61">
        <v>6</v>
      </c>
      <c r="H7" s="61">
        <v>34</v>
      </c>
      <c r="I7" s="61">
        <v>0</v>
      </c>
      <c r="J7" s="61">
        <v>30</v>
      </c>
      <c r="K7" s="82">
        <v>6</v>
      </c>
      <c r="L7" s="82">
        <v>85070</v>
      </c>
      <c r="M7" s="292">
        <v>0</v>
      </c>
      <c r="N7" s="82">
        <v>1</v>
      </c>
      <c r="O7" s="82">
        <v>0</v>
      </c>
      <c r="P7" s="82">
        <v>0</v>
      </c>
      <c r="Q7" s="292">
        <v>0</v>
      </c>
      <c r="R7" s="82">
        <v>0</v>
      </c>
      <c r="S7" s="61">
        <v>0</v>
      </c>
      <c r="T7" s="61">
        <v>0</v>
      </c>
      <c r="U7" s="293">
        <v>0</v>
      </c>
      <c r="V7" s="61">
        <v>0</v>
      </c>
      <c r="W7" s="61">
        <v>0</v>
      </c>
      <c r="X7" s="61">
        <v>0</v>
      </c>
      <c r="Y7" s="293">
        <v>0</v>
      </c>
      <c r="Z7" s="61">
        <v>0</v>
      </c>
      <c r="AA7" s="61">
        <v>0</v>
      </c>
      <c r="AB7" s="61">
        <v>0</v>
      </c>
      <c r="AC7" s="61">
        <v>0</v>
      </c>
      <c r="AD7" s="61">
        <v>0</v>
      </c>
    </row>
    <row r="8" spans="1:30" x14ac:dyDescent="0.3">
      <c r="A8" s="61">
        <v>4007</v>
      </c>
      <c r="B8" s="61">
        <v>4</v>
      </c>
      <c r="C8" s="61">
        <v>144007</v>
      </c>
      <c r="D8" s="61">
        <v>0</v>
      </c>
      <c r="E8" s="61" t="s">
        <v>8960</v>
      </c>
      <c r="F8" s="61">
        <v>0</v>
      </c>
      <c r="G8" s="61">
        <v>7</v>
      </c>
      <c r="H8" s="61">
        <v>34</v>
      </c>
      <c r="I8" s="61">
        <v>0</v>
      </c>
      <c r="J8" s="61">
        <v>35</v>
      </c>
      <c r="K8" s="82">
        <v>6</v>
      </c>
      <c r="L8" s="82">
        <v>84013</v>
      </c>
      <c r="M8" s="292">
        <v>0</v>
      </c>
      <c r="N8" s="82">
        <v>1</v>
      </c>
      <c r="O8" s="82">
        <v>0</v>
      </c>
      <c r="P8" s="82">
        <v>0</v>
      </c>
      <c r="Q8" s="292">
        <v>0</v>
      </c>
      <c r="R8" s="82">
        <v>0</v>
      </c>
      <c r="S8" s="61">
        <v>0</v>
      </c>
      <c r="T8" s="61">
        <v>0</v>
      </c>
      <c r="U8" s="293">
        <v>0</v>
      </c>
      <c r="V8" s="61">
        <v>0</v>
      </c>
      <c r="W8" s="61">
        <v>0</v>
      </c>
      <c r="X8" s="61">
        <v>0</v>
      </c>
      <c r="Y8" s="293">
        <v>0</v>
      </c>
      <c r="Z8" s="61">
        <v>0</v>
      </c>
      <c r="AA8" s="61">
        <v>0</v>
      </c>
      <c r="AB8" s="61">
        <v>0</v>
      </c>
      <c r="AC8" s="61">
        <v>0</v>
      </c>
      <c r="AD8" s="61">
        <v>0</v>
      </c>
    </row>
    <row r="9" spans="1:30" x14ac:dyDescent="0.3">
      <c r="A9" s="61">
        <v>4008</v>
      </c>
      <c r="B9" s="61">
        <v>4</v>
      </c>
      <c r="C9" s="61">
        <v>144008</v>
      </c>
      <c r="D9" s="61">
        <v>0</v>
      </c>
      <c r="E9" s="61" t="s">
        <v>8961</v>
      </c>
      <c r="F9" s="61">
        <v>0</v>
      </c>
      <c r="G9" s="61">
        <v>8</v>
      </c>
      <c r="H9" s="61">
        <v>34</v>
      </c>
      <c r="I9" s="61">
        <v>0</v>
      </c>
      <c r="J9" s="61">
        <v>40</v>
      </c>
      <c r="K9" s="82">
        <v>6</v>
      </c>
      <c r="L9" s="82">
        <v>85026</v>
      </c>
      <c r="M9" s="292">
        <v>0</v>
      </c>
      <c r="N9" s="82">
        <v>3</v>
      </c>
      <c r="O9" s="82">
        <v>0</v>
      </c>
      <c r="P9" s="82">
        <v>0</v>
      </c>
      <c r="Q9" s="292">
        <v>0</v>
      </c>
      <c r="R9" s="82">
        <v>0</v>
      </c>
      <c r="S9" s="61">
        <v>0</v>
      </c>
      <c r="T9" s="61">
        <v>0</v>
      </c>
      <c r="U9" s="293">
        <v>0</v>
      </c>
      <c r="V9" s="61">
        <v>0</v>
      </c>
      <c r="W9" s="61">
        <v>0</v>
      </c>
      <c r="X9" s="61">
        <v>0</v>
      </c>
      <c r="Y9" s="293">
        <v>0</v>
      </c>
      <c r="Z9" s="61">
        <v>0</v>
      </c>
      <c r="AA9" s="61">
        <v>0</v>
      </c>
      <c r="AB9" s="61">
        <v>0</v>
      </c>
      <c r="AC9" s="61">
        <v>0</v>
      </c>
      <c r="AD9" s="61">
        <v>0</v>
      </c>
    </row>
    <row r="10" spans="1:30" x14ac:dyDescent="0.3">
      <c r="A10" s="61">
        <v>4009</v>
      </c>
      <c r="B10" s="61">
        <v>4</v>
      </c>
      <c r="C10" s="61">
        <v>144009</v>
      </c>
      <c r="D10" s="61">
        <v>0</v>
      </c>
      <c r="E10" s="61" t="s">
        <v>8962</v>
      </c>
      <c r="F10" s="61">
        <v>0</v>
      </c>
      <c r="G10" s="61">
        <v>9</v>
      </c>
      <c r="H10" s="61">
        <v>34</v>
      </c>
      <c r="I10" s="61">
        <v>0</v>
      </c>
      <c r="J10" s="61">
        <v>50</v>
      </c>
      <c r="K10" s="82">
        <v>6</v>
      </c>
      <c r="L10" s="82">
        <v>85084</v>
      </c>
      <c r="M10" s="292">
        <v>0</v>
      </c>
      <c r="N10" s="82">
        <v>1</v>
      </c>
      <c r="O10" s="82">
        <v>0</v>
      </c>
      <c r="P10" s="82">
        <v>0</v>
      </c>
      <c r="Q10" s="292">
        <v>0</v>
      </c>
      <c r="R10" s="82">
        <v>0</v>
      </c>
      <c r="S10" s="61">
        <v>0</v>
      </c>
      <c r="T10" s="61">
        <v>0</v>
      </c>
      <c r="U10" s="293">
        <v>0</v>
      </c>
      <c r="V10" s="61">
        <v>0</v>
      </c>
      <c r="W10" s="61">
        <v>0</v>
      </c>
      <c r="X10" s="61">
        <v>0</v>
      </c>
      <c r="Y10" s="293">
        <v>0</v>
      </c>
      <c r="Z10" s="61">
        <v>0</v>
      </c>
      <c r="AA10" s="61">
        <v>0</v>
      </c>
      <c r="AB10" s="61">
        <v>0</v>
      </c>
      <c r="AC10" s="61">
        <v>0</v>
      </c>
      <c r="AD10" s="61">
        <v>0</v>
      </c>
    </row>
    <row r="11" spans="1:30" x14ac:dyDescent="0.3">
      <c r="A11" s="61">
        <v>4010</v>
      </c>
      <c r="B11" s="61">
        <v>4</v>
      </c>
      <c r="C11" s="61">
        <v>144010</v>
      </c>
      <c r="D11" s="61">
        <v>0</v>
      </c>
      <c r="E11" s="61" t="s">
        <v>8963</v>
      </c>
      <c r="F11" s="61">
        <v>0</v>
      </c>
      <c r="G11" s="61">
        <v>10</v>
      </c>
      <c r="H11" s="61">
        <v>34</v>
      </c>
      <c r="I11" s="61">
        <v>0</v>
      </c>
      <c r="J11" s="61">
        <v>60</v>
      </c>
      <c r="K11" s="82">
        <v>25</v>
      </c>
      <c r="L11" s="82">
        <v>100</v>
      </c>
      <c r="M11" s="292">
        <v>0</v>
      </c>
      <c r="N11" s="82">
        <v>0</v>
      </c>
      <c r="O11" s="82">
        <v>0</v>
      </c>
      <c r="P11" s="82">
        <v>0</v>
      </c>
      <c r="Q11" s="292">
        <v>0</v>
      </c>
      <c r="R11" s="82">
        <v>0</v>
      </c>
      <c r="S11" s="61">
        <v>0</v>
      </c>
      <c r="T11" s="61">
        <v>0</v>
      </c>
      <c r="U11" s="293">
        <v>0</v>
      </c>
      <c r="V11" s="61">
        <v>0</v>
      </c>
      <c r="W11" s="61">
        <v>0</v>
      </c>
      <c r="X11" s="61">
        <v>0</v>
      </c>
      <c r="Y11" s="293">
        <v>0</v>
      </c>
      <c r="Z11" s="61">
        <v>0</v>
      </c>
      <c r="AA11" s="61">
        <v>0</v>
      </c>
      <c r="AB11" s="61">
        <v>0</v>
      </c>
      <c r="AC11" s="61">
        <v>0</v>
      </c>
      <c r="AD11" s="61">
        <v>0</v>
      </c>
    </row>
    <row r="12" spans="1:30" s="94" customFormat="1" x14ac:dyDescent="0.3">
      <c r="A12" s="215">
        <v>4011</v>
      </c>
      <c r="B12" s="215">
        <v>4</v>
      </c>
      <c r="C12" s="215">
        <v>144011</v>
      </c>
      <c r="D12" s="215">
        <v>0</v>
      </c>
      <c r="E12" s="215" t="s">
        <v>10948</v>
      </c>
      <c r="F12" s="215">
        <v>0</v>
      </c>
      <c r="G12" s="215">
        <v>1</v>
      </c>
      <c r="H12" s="215">
        <v>45</v>
      </c>
      <c r="I12" s="215">
        <v>0</v>
      </c>
      <c r="J12" s="215">
        <v>1</v>
      </c>
      <c r="K12" s="216">
        <v>3</v>
      </c>
      <c r="L12" s="216">
        <v>5</v>
      </c>
      <c r="M12" s="292">
        <v>0</v>
      </c>
      <c r="N12" s="216">
        <v>0</v>
      </c>
      <c r="O12" s="216">
        <v>34</v>
      </c>
      <c r="P12" s="216">
        <v>1</v>
      </c>
      <c r="Q12" s="292">
        <v>0</v>
      </c>
      <c r="R12" s="216">
        <v>0</v>
      </c>
      <c r="S12" s="215">
        <v>0</v>
      </c>
      <c r="T12" s="215">
        <v>0</v>
      </c>
      <c r="U12" s="293">
        <v>0</v>
      </c>
      <c r="V12" s="215">
        <v>0</v>
      </c>
      <c r="W12" s="215">
        <v>0</v>
      </c>
      <c r="X12" s="215">
        <v>0</v>
      </c>
      <c r="Y12" s="293">
        <v>0</v>
      </c>
      <c r="Z12" s="215">
        <v>0</v>
      </c>
      <c r="AA12" s="215">
        <v>0</v>
      </c>
      <c r="AB12" s="215">
        <v>0</v>
      </c>
      <c r="AC12" s="215">
        <v>0</v>
      </c>
      <c r="AD12" s="215">
        <v>0</v>
      </c>
    </row>
    <row r="13" spans="1:30" s="94" customFormat="1" x14ac:dyDescent="0.3">
      <c r="A13" s="215">
        <v>4012</v>
      </c>
      <c r="B13" s="215">
        <v>4</v>
      </c>
      <c r="C13" s="215">
        <v>144012</v>
      </c>
      <c r="D13" s="215">
        <v>0</v>
      </c>
      <c r="E13" s="215" t="s">
        <v>10949</v>
      </c>
      <c r="F13" s="215">
        <v>0</v>
      </c>
      <c r="G13" s="215">
        <v>2</v>
      </c>
      <c r="H13" s="215">
        <v>45</v>
      </c>
      <c r="I13" s="215">
        <v>0</v>
      </c>
      <c r="J13" s="215">
        <v>2</v>
      </c>
      <c r="K13" s="216">
        <v>3</v>
      </c>
      <c r="L13" s="216">
        <v>10</v>
      </c>
      <c r="M13" s="292">
        <v>0</v>
      </c>
      <c r="N13" s="216">
        <v>0</v>
      </c>
      <c r="O13" s="216">
        <v>35</v>
      </c>
      <c r="P13" s="216">
        <v>1</v>
      </c>
      <c r="Q13" s="292">
        <v>0</v>
      </c>
      <c r="R13" s="216">
        <v>0</v>
      </c>
      <c r="S13" s="215">
        <v>0</v>
      </c>
      <c r="T13" s="215">
        <v>0</v>
      </c>
      <c r="U13" s="293">
        <v>0</v>
      </c>
      <c r="V13" s="215">
        <v>0</v>
      </c>
      <c r="W13" s="215">
        <v>0</v>
      </c>
      <c r="X13" s="215">
        <v>0</v>
      </c>
      <c r="Y13" s="293">
        <v>0</v>
      </c>
      <c r="Z13" s="215">
        <v>0</v>
      </c>
      <c r="AA13" s="215">
        <v>0</v>
      </c>
      <c r="AB13" s="215">
        <v>0</v>
      </c>
      <c r="AC13" s="215">
        <v>0</v>
      </c>
      <c r="AD13" s="215">
        <v>0</v>
      </c>
    </row>
    <row r="14" spans="1:30" s="94" customFormat="1" x14ac:dyDescent="0.3">
      <c r="A14" s="215">
        <v>4013</v>
      </c>
      <c r="B14" s="215">
        <v>4</v>
      </c>
      <c r="C14" s="215">
        <v>144013</v>
      </c>
      <c r="D14" s="215">
        <v>0</v>
      </c>
      <c r="E14" s="215" t="s">
        <v>10950</v>
      </c>
      <c r="F14" s="215">
        <v>0</v>
      </c>
      <c r="G14" s="215">
        <v>3</v>
      </c>
      <c r="H14" s="215">
        <v>45</v>
      </c>
      <c r="I14" s="215">
        <v>0</v>
      </c>
      <c r="J14" s="215">
        <v>3</v>
      </c>
      <c r="K14" s="216">
        <v>3</v>
      </c>
      <c r="L14" s="216">
        <v>15</v>
      </c>
      <c r="M14" s="292">
        <v>0</v>
      </c>
      <c r="N14" s="216">
        <v>0</v>
      </c>
      <c r="O14" s="216">
        <v>36</v>
      </c>
      <c r="P14" s="216">
        <v>1</v>
      </c>
      <c r="Q14" s="292">
        <v>0</v>
      </c>
      <c r="R14" s="216">
        <v>0</v>
      </c>
      <c r="S14" s="215">
        <v>0</v>
      </c>
      <c r="T14" s="215">
        <v>0</v>
      </c>
      <c r="U14" s="293">
        <v>0</v>
      </c>
      <c r="V14" s="215">
        <v>0</v>
      </c>
      <c r="W14" s="215">
        <v>0</v>
      </c>
      <c r="X14" s="215">
        <v>0</v>
      </c>
      <c r="Y14" s="293">
        <v>0</v>
      </c>
      <c r="Z14" s="215">
        <v>0</v>
      </c>
      <c r="AA14" s="215">
        <v>0</v>
      </c>
      <c r="AB14" s="215">
        <v>0</v>
      </c>
      <c r="AC14" s="215">
        <v>0</v>
      </c>
      <c r="AD14" s="215">
        <v>0</v>
      </c>
    </row>
    <row r="15" spans="1:30" s="94" customFormat="1" x14ac:dyDescent="0.3">
      <c r="A15" s="215">
        <v>4014</v>
      </c>
      <c r="B15" s="215">
        <v>4</v>
      </c>
      <c r="C15" s="215">
        <v>144014</v>
      </c>
      <c r="D15" s="215">
        <v>0</v>
      </c>
      <c r="E15" s="215" t="s">
        <v>10951</v>
      </c>
      <c r="F15" s="215">
        <v>0</v>
      </c>
      <c r="G15" s="215">
        <v>4</v>
      </c>
      <c r="H15" s="215">
        <v>45</v>
      </c>
      <c r="I15" s="215">
        <v>0</v>
      </c>
      <c r="J15" s="215">
        <v>4</v>
      </c>
      <c r="K15" s="216">
        <v>3</v>
      </c>
      <c r="L15" s="216">
        <v>20</v>
      </c>
      <c r="M15" s="292">
        <v>0</v>
      </c>
      <c r="N15" s="216">
        <v>0</v>
      </c>
      <c r="O15" s="216">
        <v>36</v>
      </c>
      <c r="P15" s="216">
        <v>2</v>
      </c>
      <c r="Q15" s="292">
        <v>0</v>
      </c>
      <c r="R15" s="216">
        <v>0</v>
      </c>
      <c r="S15" s="215">
        <v>0</v>
      </c>
      <c r="T15" s="215">
        <v>0</v>
      </c>
      <c r="U15" s="293">
        <v>0</v>
      </c>
      <c r="V15" s="215">
        <v>0</v>
      </c>
      <c r="W15" s="215">
        <v>0</v>
      </c>
      <c r="X15" s="215">
        <v>0</v>
      </c>
      <c r="Y15" s="293">
        <v>0</v>
      </c>
      <c r="Z15" s="215">
        <v>0</v>
      </c>
      <c r="AA15" s="215">
        <v>0</v>
      </c>
      <c r="AB15" s="215">
        <v>0</v>
      </c>
      <c r="AC15" s="215">
        <v>0</v>
      </c>
      <c r="AD15" s="215">
        <v>0</v>
      </c>
    </row>
    <row r="16" spans="1:30" s="94" customFormat="1" x14ac:dyDescent="0.3">
      <c r="A16" s="215">
        <v>4015</v>
      </c>
      <c r="B16" s="215">
        <v>4</v>
      </c>
      <c r="C16" s="215">
        <v>144015</v>
      </c>
      <c r="D16" s="215">
        <v>0</v>
      </c>
      <c r="E16" s="215" t="s">
        <v>10952</v>
      </c>
      <c r="F16" s="215">
        <v>0</v>
      </c>
      <c r="G16" s="215">
        <v>5</v>
      </c>
      <c r="H16" s="215">
        <v>45</v>
      </c>
      <c r="I16" s="215">
        <v>0</v>
      </c>
      <c r="J16" s="215">
        <v>5</v>
      </c>
      <c r="K16" s="216">
        <v>3</v>
      </c>
      <c r="L16" s="216">
        <v>25</v>
      </c>
      <c r="M16" s="292">
        <v>0</v>
      </c>
      <c r="N16" s="216">
        <v>0</v>
      </c>
      <c r="O16" s="216">
        <v>36</v>
      </c>
      <c r="P16" s="216">
        <v>3</v>
      </c>
      <c r="Q16" s="292">
        <v>0</v>
      </c>
      <c r="R16" s="216">
        <v>0</v>
      </c>
      <c r="S16" s="215">
        <v>0</v>
      </c>
      <c r="T16" s="215">
        <v>0</v>
      </c>
      <c r="U16" s="293">
        <v>0</v>
      </c>
      <c r="V16" s="215">
        <v>0</v>
      </c>
      <c r="W16" s="215">
        <v>0</v>
      </c>
      <c r="X16" s="215">
        <v>0</v>
      </c>
      <c r="Y16" s="293">
        <v>0</v>
      </c>
      <c r="Z16" s="215">
        <v>0</v>
      </c>
      <c r="AA16" s="215">
        <v>0</v>
      </c>
      <c r="AB16" s="215">
        <v>0</v>
      </c>
      <c r="AC16" s="215">
        <v>0</v>
      </c>
      <c r="AD16" s="215">
        <v>0</v>
      </c>
    </row>
    <row r="17" spans="1:30" s="94" customFormat="1" x14ac:dyDescent="0.3">
      <c r="A17" s="215">
        <v>4016</v>
      </c>
      <c r="B17" s="215">
        <v>4</v>
      </c>
      <c r="C17" s="215">
        <v>144016</v>
      </c>
      <c r="D17" s="215">
        <v>0</v>
      </c>
      <c r="E17" s="215" t="s">
        <v>10953</v>
      </c>
      <c r="F17" s="215">
        <v>0</v>
      </c>
      <c r="G17" s="215">
        <v>6</v>
      </c>
      <c r="H17" s="215">
        <v>45</v>
      </c>
      <c r="I17" s="215">
        <v>0</v>
      </c>
      <c r="J17" s="215">
        <v>6</v>
      </c>
      <c r="K17" s="216">
        <v>3</v>
      </c>
      <c r="L17" s="216">
        <v>30</v>
      </c>
      <c r="M17" s="292">
        <v>0</v>
      </c>
      <c r="N17" s="216">
        <v>0</v>
      </c>
      <c r="O17" s="216">
        <v>36</v>
      </c>
      <c r="P17" s="216">
        <v>4</v>
      </c>
      <c r="Q17" s="292">
        <v>0</v>
      </c>
      <c r="R17" s="216">
        <v>0</v>
      </c>
      <c r="S17" s="215">
        <v>0</v>
      </c>
      <c r="T17" s="215">
        <v>0</v>
      </c>
      <c r="U17" s="293">
        <v>0</v>
      </c>
      <c r="V17" s="215">
        <v>0</v>
      </c>
      <c r="W17" s="215">
        <v>0</v>
      </c>
      <c r="X17" s="215">
        <v>0</v>
      </c>
      <c r="Y17" s="293">
        <v>0</v>
      </c>
      <c r="Z17" s="215">
        <v>0</v>
      </c>
      <c r="AA17" s="215">
        <v>0</v>
      </c>
      <c r="AB17" s="215">
        <v>0</v>
      </c>
      <c r="AC17" s="215">
        <v>0</v>
      </c>
      <c r="AD17" s="215">
        <v>0</v>
      </c>
    </row>
    <row r="18" spans="1:30" s="94" customFormat="1" x14ac:dyDescent="0.3">
      <c r="A18" s="215">
        <v>4017</v>
      </c>
      <c r="B18" s="215">
        <v>4</v>
      </c>
      <c r="C18" s="215">
        <v>144017</v>
      </c>
      <c r="D18" s="215">
        <v>0</v>
      </c>
      <c r="E18" s="215" t="s">
        <v>10954</v>
      </c>
      <c r="F18" s="215">
        <v>0</v>
      </c>
      <c r="G18" s="215">
        <v>7</v>
      </c>
      <c r="H18" s="215">
        <v>45</v>
      </c>
      <c r="I18" s="215">
        <v>0</v>
      </c>
      <c r="J18" s="215">
        <v>7</v>
      </c>
      <c r="K18" s="216">
        <v>3</v>
      </c>
      <c r="L18" s="216">
        <v>100</v>
      </c>
      <c r="M18" s="292">
        <v>0</v>
      </c>
      <c r="N18" s="216">
        <v>0</v>
      </c>
      <c r="O18" s="216">
        <v>36</v>
      </c>
      <c r="P18" s="216">
        <v>5</v>
      </c>
      <c r="Q18" s="292">
        <v>0</v>
      </c>
      <c r="R18" s="216">
        <v>0</v>
      </c>
      <c r="S18" s="215">
        <v>0</v>
      </c>
      <c r="T18" s="215">
        <v>0</v>
      </c>
      <c r="U18" s="293">
        <v>0</v>
      </c>
      <c r="V18" s="215">
        <v>0</v>
      </c>
      <c r="W18" s="215">
        <v>0</v>
      </c>
      <c r="X18" s="215">
        <v>0</v>
      </c>
      <c r="Y18" s="293">
        <v>0</v>
      </c>
      <c r="Z18" s="215">
        <v>0</v>
      </c>
      <c r="AA18" s="215">
        <v>0</v>
      </c>
      <c r="AB18" s="215">
        <v>0</v>
      </c>
      <c r="AC18" s="215">
        <v>0</v>
      </c>
      <c r="AD18" s="215">
        <v>0</v>
      </c>
    </row>
    <row r="19" spans="1:30" x14ac:dyDescent="0.3">
      <c r="A19" s="61">
        <v>4018</v>
      </c>
      <c r="B19" s="61">
        <v>4</v>
      </c>
      <c r="C19" s="61">
        <v>144018</v>
      </c>
      <c r="D19" s="61">
        <v>0</v>
      </c>
      <c r="E19" s="61" t="s">
        <v>11403</v>
      </c>
      <c r="F19" s="61" t="s">
        <v>11382</v>
      </c>
      <c r="G19" s="61">
        <v>1</v>
      </c>
      <c r="H19" s="61">
        <v>42</v>
      </c>
      <c r="I19" s="61">
        <v>1</v>
      </c>
      <c r="J19" s="61">
        <v>10</v>
      </c>
      <c r="K19" s="82">
        <v>6</v>
      </c>
      <c r="L19" s="82">
        <v>82002</v>
      </c>
      <c r="M19" s="292">
        <v>0</v>
      </c>
      <c r="N19" s="82">
        <v>1</v>
      </c>
      <c r="O19" s="82">
        <v>0</v>
      </c>
      <c r="P19" s="82">
        <v>0</v>
      </c>
      <c r="Q19" s="292">
        <v>0</v>
      </c>
      <c r="R19" s="82">
        <v>0</v>
      </c>
      <c r="S19" s="61">
        <v>0</v>
      </c>
      <c r="T19" s="61">
        <v>0</v>
      </c>
      <c r="U19" s="293">
        <v>0</v>
      </c>
      <c r="V19" s="61">
        <v>0</v>
      </c>
      <c r="W19" s="61">
        <v>0</v>
      </c>
      <c r="X19" s="61">
        <v>0</v>
      </c>
      <c r="Y19" s="293">
        <v>0</v>
      </c>
      <c r="Z19" s="61">
        <v>0</v>
      </c>
      <c r="AA19" s="61">
        <v>0</v>
      </c>
      <c r="AB19" s="61">
        <v>0</v>
      </c>
      <c r="AC19" s="61">
        <v>0</v>
      </c>
      <c r="AD19" s="61">
        <v>0</v>
      </c>
    </row>
    <row r="20" spans="1:30" x14ac:dyDescent="0.3">
      <c r="A20" s="61">
        <v>4019</v>
      </c>
      <c r="B20" s="61">
        <v>4</v>
      </c>
      <c r="C20" s="61">
        <v>144019</v>
      </c>
      <c r="D20" s="61">
        <v>0</v>
      </c>
      <c r="E20" s="61" t="s">
        <v>11405</v>
      </c>
      <c r="F20" s="61" t="s">
        <v>11384</v>
      </c>
      <c r="G20" s="61">
        <v>2</v>
      </c>
      <c r="H20" s="61">
        <v>42</v>
      </c>
      <c r="I20" s="61">
        <v>2</v>
      </c>
      <c r="J20" s="61">
        <v>10</v>
      </c>
      <c r="K20" s="82">
        <v>1</v>
      </c>
      <c r="L20" s="82">
        <v>50000</v>
      </c>
      <c r="M20" s="292">
        <v>0</v>
      </c>
      <c r="N20" s="82">
        <v>0</v>
      </c>
      <c r="O20" s="82">
        <v>0</v>
      </c>
      <c r="P20" s="82">
        <v>0</v>
      </c>
      <c r="Q20" s="292">
        <v>0</v>
      </c>
      <c r="R20" s="82">
        <v>0</v>
      </c>
      <c r="S20" s="61">
        <v>0</v>
      </c>
      <c r="T20" s="61">
        <v>0</v>
      </c>
      <c r="U20" s="293">
        <v>0</v>
      </c>
      <c r="V20" s="61">
        <v>0</v>
      </c>
      <c r="W20" s="61">
        <v>0</v>
      </c>
      <c r="X20" s="61">
        <v>0</v>
      </c>
      <c r="Y20" s="293">
        <v>0</v>
      </c>
      <c r="Z20" s="61">
        <v>0</v>
      </c>
      <c r="AA20" s="61">
        <v>0</v>
      </c>
      <c r="AB20" s="61">
        <v>0</v>
      </c>
      <c r="AC20" s="61">
        <v>0</v>
      </c>
      <c r="AD20" s="61">
        <v>0</v>
      </c>
    </row>
    <row r="21" spans="1:30" x14ac:dyDescent="0.3">
      <c r="A21" s="61">
        <v>4020</v>
      </c>
      <c r="B21" s="61">
        <v>4</v>
      </c>
      <c r="C21" s="61">
        <v>144020</v>
      </c>
      <c r="D21" s="61">
        <v>0</v>
      </c>
      <c r="E21" s="61" t="s">
        <v>11407</v>
      </c>
      <c r="F21" s="61" t="s">
        <v>11386</v>
      </c>
      <c r="G21" s="61">
        <v>3</v>
      </c>
      <c r="H21" s="61">
        <v>14</v>
      </c>
      <c r="I21" s="61">
        <v>94002</v>
      </c>
      <c r="J21" s="61">
        <v>3</v>
      </c>
      <c r="K21" s="82">
        <v>25</v>
      </c>
      <c r="L21" s="82">
        <v>10</v>
      </c>
      <c r="M21" s="292">
        <v>0</v>
      </c>
      <c r="N21" s="82">
        <v>0</v>
      </c>
      <c r="O21" s="82">
        <v>0</v>
      </c>
      <c r="P21" s="82">
        <v>0</v>
      </c>
      <c r="Q21" s="292">
        <v>0</v>
      </c>
      <c r="R21" s="82">
        <v>0</v>
      </c>
      <c r="S21" s="61">
        <v>0</v>
      </c>
      <c r="T21" s="61">
        <v>0</v>
      </c>
      <c r="U21" s="293">
        <v>0</v>
      </c>
      <c r="V21" s="61">
        <v>0</v>
      </c>
      <c r="W21" s="61">
        <v>0</v>
      </c>
      <c r="X21" s="61">
        <v>0</v>
      </c>
      <c r="Y21" s="293">
        <v>0</v>
      </c>
      <c r="Z21" s="61">
        <v>0</v>
      </c>
      <c r="AA21" s="61">
        <v>0</v>
      </c>
      <c r="AB21" s="61">
        <v>0</v>
      </c>
      <c r="AC21" s="61">
        <v>0</v>
      </c>
      <c r="AD21" s="61">
        <v>0</v>
      </c>
    </row>
    <row r="22" spans="1:30" x14ac:dyDescent="0.3">
      <c r="A22" s="61">
        <v>4021</v>
      </c>
      <c r="B22" s="61">
        <v>4</v>
      </c>
      <c r="C22" s="61">
        <v>144021</v>
      </c>
      <c r="D22" s="61">
        <v>0</v>
      </c>
      <c r="E22" s="61" t="s">
        <v>11409</v>
      </c>
      <c r="F22" s="61" t="s">
        <v>11388</v>
      </c>
      <c r="G22" s="61">
        <v>4</v>
      </c>
      <c r="H22" s="61">
        <v>62</v>
      </c>
      <c r="I22" s="61">
        <v>1</v>
      </c>
      <c r="J22" s="61">
        <v>1</v>
      </c>
      <c r="K22" s="82">
        <v>6</v>
      </c>
      <c r="L22" s="82">
        <v>85085</v>
      </c>
      <c r="M22" s="292">
        <v>0</v>
      </c>
      <c r="N22" s="82">
        <v>1</v>
      </c>
      <c r="O22" s="82">
        <v>0</v>
      </c>
      <c r="P22" s="82">
        <v>0</v>
      </c>
      <c r="Q22" s="292">
        <v>0</v>
      </c>
      <c r="R22" s="82">
        <v>0</v>
      </c>
      <c r="S22" s="61">
        <v>0</v>
      </c>
      <c r="T22" s="61">
        <v>0</v>
      </c>
      <c r="U22" s="293">
        <v>0</v>
      </c>
      <c r="V22" s="61">
        <v>0</v>
      </c>
      <c r="W22" s="61">
        <v>0</v>
      </c>
      <c r="X22" s="61">
        <v>0</v>
      </c>
      <c r="Y22" s="293">
        <v>0</v>
      </c>
      <c r="Z22" s="61">
        <v>0</v>
      </c>
      <c r="AA22" s="61">
        <v>0</v>
      </c>
      <c r="AB22" s="61">
        <v>0</v>
      </c>
      <c r="AC22" s="61">
        <v>0</v>
      </c>
      <c r="AD22" s="61">
        <v>0</v>
      </c>
    </row>
    <row r="23" spans="1:30" x14ac:dyDescent="0.3">
      <c r="A23" s="61">
        <v>4022</v>
      </c>
      <c r="B23" s="61">
        <v>4</v>
      </c>
      <c r="C23" s="61">
        <v>144022</v>
      </c>
      <c r="D23" s="61">
        <v>0</v>
      </c>
      <c r="E23" s="61" t="s">
        <v>11411</v>
      </c>
      <c r="F23" s="61" t="s">
        <v>11390</v>
      </c>
      <c r="G23" s="61">
        <v>5</v>
      </c>
      <c r="H23" s="61">
        <v>42</v>
      </c>
      <c r="I23" s="61">
        <v>5</v>
      </c>
      <c r="J23" s="61">
        <v>10</v>
      </c>
      <c r="K23" s="82">
        <v>6</v>
      </c>
      <c r="L23" s="82">
        <v>85023</v>
      </c>
      <c r="M23" s="292">
        <v>0</v>
      </c>
      <c r="N23" s="82">
        <v>1</v>
      </c>
      <c r="O23" s="82">
        <v>0</v>
      </c>
      <c r="P23" s="82">
        <v>0</v>
      </c>
      <c r="Q23" s="292">
        <v>0</v>
      </c>
      <c r="R23" s="82">
        <v>0</v>
      </c>
      <c r="S23" s="61">
        <v>0</v>
      </c>
      <c r="T23" s="61">
        <v>0</v>
      </c>
      <c r="U23" s="293">
        <v>0</v>
      </c>
      <c r="V23" s="61">
        <v>0</v>
      </c>
      <c r="W23" s="61">
        <v>0</v>
      </c>
      <c r="X23" s="61">
        <v>0</v>
      </c>
      <c r="Y23" s="293">
        <v>0</v>
      </c>
      <c r="Z23" s="61">
        <v>0</v>
      </c>
      <c r="AA23" s="61">
        <v>0</v>
      </c>
      <c r="AB23" s="61">
        <v>0</v>
      </c>
      <c r="AC23" s="61">
        <v>0</v>
      </c>
      <c r="AD23" s="61">
        <v>0</v>
      </c>
    </row>
    <row r="24" spans="1:30" x14ac:dyDescent="0.3">
      <c r="A24" s="61">
        <v>4023</v>
      </c>
      <c r="B24" s="61">
        <v>4</v>
      </c>
      <c r="C24" s="61">
        <v>144023</v>
      </c>
      <c r="D24" s="61">
        <v>0</v>
      </c>
      <c r="E24" s="61" t="s">
        <v>11413</v>
      </c>
      <c r="F24" s="61" t="s">
        <v>11392</v>
      </c>
      <c r="G24" s="61">
        <v>6</v>
      </c>
      <c r="H24" s="61">
        <v>74</v>
      </c>
      <c r="I24" s="61">
        <v>3</v>
      </c>
      <c r="J24" s="61">
        <v>1</v>
      </c>
      <c r="K24" s="82">
        <v>6</v>
      </c>
      <c r="L24" s="82">
        <v>94077</v>
      </c>
      <c r="M24" s="292">
        <v>0</v>
      </c>
      <c r="N24" s="82">
        <v>5</v>
      </c>
      <c r="O24" s="82">
        <v>0</v>
      </c>
      <c r="P24" s="82">
        <v>0</v>
      </c>
      <c r="Q24" s="292">
        <v>0</v>
      </c>
      <c r="R24" s="82">
        <v>0</v>
      </c>
      <c r="S24" s="61">
        <v>0</v>
      </c>
      <c r="T24" s="61">
        <v>0</v>
      </c>
      <c r="U24" s="293">
        <v>0</v>
      </c>
      <c r="V24" s="61">
        <v>0</v>
      </c>
      <c r="W24" s="61">
        <v>0</v>
      </c>
      <c r="X24" s="61">
        <v>0</v>
      </c>
      <c r="Y24" s="293">
        <v>0</v>
      </c>
      <c r="Z24" s="61">
        <v>0</v>
      </c>
      <c r="AA24" s="61">
        <v>0</v>
      </c>
      <c r="AB24" s="61">
        <v>0</v>
      </c>
      <c r="AC24" s="61">
        <v>0</v>
      </c>
      <c r="AD24" s="61">
        <v>0</v>
      </c>
    </row>
    <row r="25" spans="1:30" x14ac:dyDescent="0.3">
      <c r="A25" s="61">
        <v>4024</v>
      </c>
      <c r="B25" s="61">
        <v>4</v>
      </c>
      <c r="C25" s="61">
        <v>144024</v>
      </c>
      <c r="D25" s="61">
        <v>0</v>
      </c>
      <c r="E25" s="61" t="s">
        <v>11415</v>
      </c>
      <c r="F25" s="61" t="s">
        <v>11393</v>
      </c>
      <c r="G25" s="61">
        <v>7</v>
      </c>
      <c r="H25" s="61">
        <v>42</v>
      </c>
      <c r="I25" s="61">
        <v>11</v>
      </c>
      <c r="J25" s="61">
        <v>10</v>
      </c>
      <c r="K25" s="82">
        <v>1</v>
      </c>
      <c r="L25" s="82">
        <v>100000</v>
      </c>
      <c r="M25" s="292">
        <v>0</v>
      </c>
      <c r="N25" s="82">
        <v>0</v>
      </c>
      <c r="O25" s="82">
        <v>0</v>
      </c>
      <c r="P25" s="82">
        <v>0</v>
      </c>
      <c r="Q25" s="292">
        <v>0</v>
      </c>
      <c r="R25" s="82">
        <v>0</v>
      </c>
      <c r="S25" s="61">
        <v>0</v>
      </c>
      <c r="T25" s="61">
        <v>0</v>
      </c>
      <c r="U25" s="293">
        <v>0</v>
      </c>
      <c r="V25" s="61">
        <v>0</v>
      </c>
      <c r="W25" s="61">
        <v>0</v>
      </c>
      <c r="X25" s="61">
        <v>0</v>
      </c>
      <c r="Y25" s="293">
        <v>0</v>
      </c>
      <c r="Z25" s="61">
        <v>0</v>
      </c>
      <c r="AA25" s="61">
        <v>0</v>
      </c>
      <c r="AB25" s="61">
        <v>0</v>
      </c>
      <c r="AC25" s="61">
        <v>0</v>
      </c>
      <c r="AD25" s="61">
        <v>0</v>
      </c>
    </row>
    <row r="26" spans="1:30" x14ac:dyDescent="0.3">
      <c r="A26" s="61">
        <v>4025</v>
      </c>
      <c r="B26" s="61">
        <v>4</v>
      </c>
      <c r="C26" s="61">
        <v>144025</v>
      </c>
      <c r="D26" s="61">
        <v>0</v>
      </c>
      <c r="E26" s="61" t="s">
        <v>11419</v>
      </c>
      <c r="F26" s="61" t="s">
        <v>11395</v>
      </c>
      <c r="G26" s="61">
        <v>8</v>
      </c>
      <c r="H26" s="61">
        <v>42</v>
      </c>
      <c r="I26" s="61">
        <v>20</v>
      </c>
      <c r="J26" s="61">
        <v>10</v>
      </c>
      <c r="K26" s="82">
        <v>6</v>
      </c>
      <c r="L26" s="82">
        <v>94177</v>
      </c>
      <c r="M26" s="292">
        <v>0</v>
      </c>
      <c r="N26" s="82">
        <v>10</v>
      </c>
      <c r="O26" s="82">
        <v>0</v>
      </c>
      <c r="P26" s="82">
        <v>0</v>
      </c>
      <c r="Q26" s="292">
        <v>0</v>
      </c>
      <c r="R26" s="82">
        <v>0</v>
      </c>
      <c r="S26" s="61">
        <v>0</v>
      </c>
      <c r="T26" s="61">
        <v>0</v>
      </c>
      <c r="U26" s="293">
        <v>0</v>
      </c>
      <c r="V26" s="61">
        <v>0</v>
      </c>
      <c r="W26" s="61">
        <v>0</v>
      </c>
      <c r="X26" s="61">
        <v>0</v>
      </c>
      <c r="Y26" s="293">
        <v>0</v>
      </c>
      <c r="Z26" s="61">
        <v>0</v>
      </c>
      <c r="AA26" s="61">
        <v>0</v>
      </c>
      <c r="AB26" s="61">
        <v>0</v>
      </c>
      <c r="AC26" s="61">
        <v>0</v>
      </c>
      <c r="AD26" s="61">
        <v>0</v>
      </c>
    </row>
    <row r="27" spans="1:30" x14ac:dyDescent="0.3">
      <c r="A27" s="61">
        <v>4026</v>
      </c>
      <c r="B27" s="61">
        <v>4</v>
      </c>
      <c r="C27" s="61">
        <v>144026</v>
      </c>
      <c r="D27" s="61">
        <v>0</v>
      </c>
      <c r="E27" s="61" t="s">
        <v>11417</v>
      </c>
      <c r="F27" s="61" t="s">
        <v>11397</v>
      </c>
      <c r="G27" s="61">
        <v>9</v>
      </c>
      <c r="H27" s="61">
        <v>42</v>
      </c>
      <c r="I27" s="61">
        <v>29</v>
      </c>
      <c r="J27" s="61">
        <v>10</v>
      </c>
      <c r="K27" s="82">
        <v>6</v>
      </c>
      <c r="L27" s="82">
        <v>94116</v>
      </c>
      <c r="M27" s="292">
        <v>0</v>
      </c>
      <c r="N27" s="82">
        <v>1</v>
      </c>
      <c r="O27" s="82">
        <v>0</v>
      </c>
      <c r="P27" s="82">
        <v>0</v>
      </c>
      <c r="Q27" s="292">
        <v>0</v>
      </c>
      <c r="R27" s="82">
        <v>0</v>
      </c>
      <c r="S27" s="61">
        <v>0</v>
      </c>
      <c r="T27" s="61">
        <v>0</v>
      </c>
      <c r="U27" s="293">
        <v>0</v>
      </c>
      <c r="V27" s="61">
        <v>0</v>
      </c>
      <c r="W27" s="61">
        <v>0</v>
      </c>
      <c r="X27" s="61">
        <v>0</v>
      </c>
      <c r="Y27" s="293">
        <v>0</v>
      </c>
      <c r="Z27" s="61">
        <v>0</v>
      </c>
      <c r="AA27" s="61">
        <v>0</v>
      </c>
      <c r="AB27" s="61">
        <v>0</v>
      </c>
      <c r="AC27" s="61">
        <v>0</v>
      </c>
      <c r="AD27" s="61">
        <v>0</v>
      </c>
    </row>
    <row r="28" spans="1:30" x14ac:dyDescent="0.3">
      <c r="A28" s="61">
        <v>4027</v>
      </c>
      <c r="B28" s="61">
        <v>4</v>
      </c>
      <c r="C28" s="61">
        <v>144027</v>
      </c>
      <c r="D28" s="61">
        <v>0</v>
      </c>
      <c r="E28" s="61" t="s">
        <v>13161</v>
      </c>
      <c r="F28" s="61">
        <v>0</v>
      </c>
      <c r="G28" s="61">
        <v>1</v>
      </c>
      <c r="H28" s="61">
        <v>42</v>
      </c>
      <c r="I28" s="61">
        <v>137</v>
      </c>
      <c r="J28" s="61">
        <v>1</v>
      </c>
      <c r="K28" s="82">
        <v>6</v>
      </c>
      <c r="L28" s="82">
        <v>85008</v>
      </c>
      <c r="M28" s="292">
        <v>0</v>
      </c>
      <c r="N28" s="82">
        <v>1</v>
      </c>
      <c r="O28" s="82">
        <v>0</v>
      </c>
      <c r="P28" s="82">
        <v>0</v>
      </c>
      <c r="Q28" s="292">
        <v>0</v>
      </c>
      <c r="R28" s="82">
        <v>0</v>
      </c>
      <c r="S28" s="61">
        <v>0</v>
      </c>
      <c r="T28" s="61">
        <v>0</v>
      </c>
      <c r="U28" s="293">
        <v>0</v>
      </c>
      <c r="V28" s="61">
        <v>0</v>
      </c>
      <c r="W28" s="61">
        <v>0</v>
      </c>
      <c r="X28" s="61">
        <v>0</v>
      </c>
      <c r="Y28" s="293">
        <v>0</v>
      </c>
      <c r="Z28" s="61">
        <v>0</v>
      </c>
      <c r="AA28" s="61">
        <v>0</v>
      </c>
      <c r="AB28" s="61">
        <v>0</v>
      </c>
      <c r="AC28" s="61">
        <v>0</v>
      </c>
      <c r="AD28" s="61">
        <v>0</v>
      </c>
    </row>
    <row r="29" spans="1:30" x14ac:dyDescent="0.3">
      <c r="A29" s="61">
        <v>4028</v>
      </c>
      <c r="B29" s="61">
        <v>4</v>
      </c>
      <c r="C29" s="61">
        <v>144028</v>
      </c>
      <c r="D29" s="61">
        <v>0</v>
      </c>
      <c r="E29" s="61" t="s">
        <v>13162</v>
      </c>
      <c r="F29" s="61">
        <v>0</v>
      </c>
      <c r="G29" s="61">
        <v>2</v>
      </c>
      <c r="H29" s="61">
        <v>42</v>
      </c>
      <c r="I29" s="61">
        <v>137</v>
      </c>
      <c r="J29" s="61">
        <v>4</v>
      </c>
      <c r="K29" s="82">
        <v>6</v>
      </c>
      <c r="L29" s="82">
        <v>85000</v>
      </c>
      <c r="M29" s="292">
        <v>0</v>
      </c>
      <c r="N29" s="82">
        <v>1</v>
      </c>
      <c r="O29" s="82">
        <v>0</v>
      </c>
      <c r="P29" s="82">
        <v>0</v>
      </c>
      <c r="Q29" s="292">
        <v>0</v>
      </c>
      <c r="R29" s="82">
        <v>0</v>
      </c>
      <c r="S29" s="61">
        <v>0</v>
      </c>
      <c r="T29" s="61">
        <v>0</v>
      </c>
      <c r="U29" s="293">
        <v>0</v>
      </c>
      <c r="V29" s="61">
        <v>0</v>
      </c>
      <c r="W29" s="61">
        <v>0</v>
      </c>
      <c r="X29" s="61">
        <v>0</v>
      </c>
      <c r="Y29" s="293">
        <v>0</v>
      </c>
      <c r="Z29" s="61">
        <v>0</v>
      </c>
      <c r="AA29" s="61">
        <v>0</v>
      </c>
      <c r="AB29" s="61">
        <v>0</v>
      </c>
      <c r="AC29" s="61">
        <v>0</v>
      </c>
      <c r="AD29" s="61">
        <v>0</v>
      </c>
    </row>
    <row r="30" spans="1:30" x14ac:dyDescent="0.3">
      <c r="A30" s="61">
        <v>4029</v>
      </c>
      <c r="B30" s="61">
        <v>4</v>
      </c>
      <c r="C30" s="61">
        <v>144029</v>
      </c>
      <c r="D30" s="61">
        <v>0</v>
      </c>
      <c r="E30" s="61" t="s">
        <v>13163</v>
      </c>
      <c r="F30" s="61">
        <v>0</v>
      </c>
      <c r="G30" s="61">
        <v>3</v>
      </c>
      <c r="H30" s="61">
        <v>42</v>
      </c>
      <c r="I30" s="61">
        <v>137</v>
      </c>
      <c r="J30" s="61">
        <v>8</v>
      </c>
      <c r="K30" s="82">
        <v>6</v>
      </c>
      <c r="L30" s="82">
        <v>85283</v>
      </c>
      <c r="M30" s="292">
        <v>0</v>
      </c>
      <c r="N30" s="82">
        <v>1</v>
      </c>
      <c r="O30" s="82">
        <v>0</v>
      </c>
      <c r="P30" s="82">
        <v>0</v>
      </c>
      <c r="Q30" s="292">
        <v>0</v>
      </c>
      <c r="R30" s="82">
        <v>0</v>
      </c>
      <c r="S30" s="61">
        <v>0</v>
      </c>
      <c r="T30" s="61">
        <v>0</v>
      </c>
      <c r="U30" s="293">
        <v>0</v>
      </c>
      <c r="V30" s="61">
        <v>0</v>
      </c>
      <c r="W30" s="61">
        <v>0</v>
      </c>
      <c r="X30" s="61">
        <v>0</v>
      </c>
      <c r="Y30" s="293">
        <v>0</v>
      </c>
      <c r="Z30" s="61">
        <v>0</v>
      </c>
      <c r="AA30" s="61">
        <v>0</v>
      </c>
      <c r="AB30" s="61">
        <v>0</v>
      </c>
      <c r="AC30" s="61">
        <v>0</v>
      </c>
      <c r="AD30" s="61">
        <v>0</v>
      </c>
    </row>
    <row r="31" spans="1:30" x14ac:dyDescent="0.3">
      <c r="A31" s="61">
        <v>4030</v>
      </c>
      <c r="B31" s="61">
        <v>4</v>
      </c>
      <c r="C31" s="61">
        <v>144030</v>
      </c>
      <c r="D31" s="61">
        <v>0</v>
      </c>
      <c r="E31" s="61" t="s">
        <v>13164</v>
      </c>
      <c r="F31" s="61">
        <v>0</v>
      </c>
      <c r="G31" s="61">
        <v>4</v>
      </c>
      <c r="H31" s="61">
        <v>42</v>
      </c>
      <c r="I31" s="61">
        <v>137</v>
      </c>
      <c r="J31" s="61">
        <v>12</v>
      </c>
      <c r="K31" s="82">
        <v>6</v>
      </c>
      <c r="L31" s="82">
        <v>85009</v>
      </c>
      <c r="M31" s="292">
        <v>0</v>
      </c>
      <c r="N31" s="82">
        <v>1</v>
      </c>
      <c r="O31" s="82">
        <v>0</v>
      </c>
      <c r="P31" s="82">
        <v>0</v>
      </c>
      <c r="Q31" s="292">
        <v>0</v>
      </c>
      <c r="R31" s="82">
        <v>0</v>
      </c>
      <c r="S31" s="61">
        <v>0</v>
      </c>
      <c r="T31" s="61">
        <v>0</v>
      </c>
      <c r="U31" s="293">
        <v>0</v>
      </c>
      <c r="V31" s="61">
        <v>0</v>
      </c>
      <c r="W31" s="61">
        <v>0</v>
      </c>
      <c r="X31" s="61">
        <v>0</v>
      </c>
      <c r="Y31" s="293">
        <v>0</v>
      </c>
      <c r="Z31" s="61">
        <v>0</v>
      </c>
      <c r="AA31" s="61">
        <v>0</v>
      </c>
      <c r="AB31" s="61">
        <v>0</v>
      </c>
      <c r="AC31" s="61">
        <v>0</v>
      </c>
      <c r="AD31" s="61">
        <v>0</v>
      </c>
    </row>
    <row r="32" spans="1:30" x14ac:dyDescent="0.3">
      <c r="A32" s="61">
        <v>4031</v>
      </c>
      <c r="B32" s="61">
        <v>4</v>
      </c>
      <c r="C32" s="61">
        <v>144031</v>
      </c>
      <c r="D32" s="61">
        <v>0</v>
      </c>
      <c r="E32" s="61" t="s">
        <v>13165</v>
      </c>
      <c r="F32" s="61">
        <v>0</v>
      </c>
      <c r="G32" s="61">
        <v>5</v>
      </c>
      <c r="H32" s="61">
        <v>42</v>
      </c>
      <c r="I32" s="61">
        <v>137</v>
      </c>
      <c r="J32" s="61">
        <v>16</v>
      </c>
      <c r="K32" s="82">
        <v>6</v>
      </c>
      <c r="L32" s="82">
        <v>85001</v>
      </c>
      <c r="M32" s="292">
        <v>0</v>
      </c>
      <c r="N32" s="82">
        <v>1</v>
      </c>
      <c r="O32" s="82">
        <v>0</v>
      </c>
      <c r="P32" s="82">
        <v>0</v>
      </c>
      <c r="Q32" s="292">
        <v>0</v>
      </c>
      <c r="R32" s="82">
        <v>0</v>
      </c>
      <c r="S32" s="61">
        <v>0</v>
      </c>
      <c r="T32" s="61">
        <v>0</v>
      </c>
      <c r="U32" s="293">
        <v>0</v>
      </c>
      <c r="V32" s="61">
        <v>0</v>
      </c>
      <c r="W32" s="61">
        <v>0</v>
      </c>
      <c r="X32" s="61">
        <v>0</v>
      </c>
      <c r="Y32" s="293">
        <v>0</v>
      </c>
      <c r="Z32" s="61">
        <v>0</v>
      </c>
      <c r="AA32" s="61">
        <v>0</v>
      </c>
      <c r="AB32" s="61">
        <v>0</v>
      </c>
      <c r="AC32" s="61">
        <v>0</v>
      </c>
      <c r="AD32" s="61">
        <v>0</v>
      </c>
    </row>
    <row r="33" spans="1:30" x14ac:dyDescent="0.3">
      <c r="A33" s="61">
        <v>4032</v>
      </c>
      <c r="B33" s="61">
        <v>4</v>
      </c>
      <c r="C33" s="61">
        <v>144032</v>
      </c>
      <c r="D33" s="61">
        <v>0</v>
      </c>
      <c r="E33" s="61" t="s">
        <v>13166</v>
      </c>
      <c r="F33" s="61">
        <v>0</v>
      </c>
      <c r="G33" s="61">
        <v>6</v>
      </c>
      <c r="H33" s="61">
        <v>42</v>
      </c>
      <c r="I33" s="61">
        <v>137</v>
      </c>
      <c r="J33" s="61">
        <v>20</v>
      </c>
      <c r="K33" s="82">
        <v>6</v>
      </c>
      <c r="L33" s="82">
        <v>85283</v>
      </c>
      <c r="M33" s="292">
        <v>0</v>
      </c>
      <c r="N33" s="82">
        <v>1</v>
      </c>
      <c r="O33" s="82">
        <v>0</v>
      </c>
      <c r="P33" s="82">
        <v>0</v>
      </c>
      <c r="Q33" s="292">
        <v>0</v>
      </c>
      <c r="R33" s="82">
        <v>0</v>
      </c>
      <c r="S33" s="61">
        <v>0</v>
      </c>
      <c r="T33" s="61">
        <v>0</v>
      </c>
      <c r="U33" s="293">
        <v>0</v>
      </c>
      <c r="V33" s="61">
        <v>0</v>
      </c>
      <c r="W33" s="61">
        <v>0</v>
      </c>
      <c r="X33" s="61">
        <v>0</v>
      </c>
      <c r="Y33" s="293">
        <v>0</v>
      </c>
      <c r="Z33" s="61">
        <v>0</v>
      </c>
      <c r="AA33" s="61">
        <v>0</v>
      </c>
      <c r="AB33" s="61">
        <v>0</v>
      </c>
      <c r="AC33" s="61">
        <v>0</v>
      </c>
      <c r="AD33" s="61">
        <v>0</v>
      </c>
    </row>
    <row r="34" spans="1:30" x14ac:dyDescent="0.3">
      <c r="A34" s="61">
        <v>4033</v>
      </c>
      <c r="B34" s="61">
        <v>4</v>
      </c>
      <c r="C34" s="61">
        <v>144033</v>
      </c>
      <c r="D34" s="61">
        <v>0</v>
      </c>
      <c r="E34" s="61" t="s">
        <v>13152</v>
      </c>
      <c r="F34" s="61">
        <v>0</v>
      </c>
      <c r="G34" s="61">
        <v>1</v>
      </c>
      <c r="H34" s="61">
        <v>38</v>
      </c>
      <c r="I34" s="61">
        <v>6</v>
      </c>
      <c r="J34" s="61">
        <v>1</v>
      </c>
      <c r="K34" s="82">
        <v>6</v>
      </c>
      <c r="L34" s="82">
        <v>94076</v>
      </c>
      <c r="M34" s="292">
        <v>0</v>
      </c>
      <c r="N34" s="82">
        <v>15</v>
      </c>
      <c r="O34" s="82">
        <v>1</v>
      </c>
      <c r="P34" s="82">
        <v>5000</v>
      </c>
      <c r="Q34" s="292">
        <v>0</v>
      </c>
      <c r="R34" s="82">
        <v>0</v>
      </c>
      <c r="S34" s="61">
        <v>0</v>
      </c>
      <c r="T34" s="61">
        <v>0</v>
      </c>
      <c r="U34" s="293">
        <v>0</v>
      </c>
      <c r="V34" s="61">
        <v>0</v>
      </c>
      <c r="W34" s="61">
        <v>0</v>
      </c>
      <c r="X34" s="61">
        <v>0</v>
      </c>
      <c r="Y34" s="293">
        <v>0</v>
      </c>
      <c r="Z34" s="61">
        <v>0</v>
      </c>
      <c r="AA34" s="61">
        <v>0</v>
      </c>
      <c r="AB34" s="61">
        <v>0</v>
      </c>
      <c r="AC34" s="61">
        <v>0</v>
      </c>
      <c r="AD34" s="61">
        <v>0</v>
      </c>
    </row>
    <row r="35" spans="1:30" x14ac:dyDescent="0.3">
      <c r="A35" s="61">
        <v>4034</v>
      </c>
      <c r="B35" s="61">
        <v>4</v>
      </c>
      <c r="C35" s="61">
        <v>144034</v>
      </c>
      <c r="D35" s="61">
        <v>0</v>
      </c>
      <c r="E35" s="61" t="s">
        <v>13153</v>
      </c>
      <c r="F35" s="61">
        <v>0</v>
      </c>
      <c r="G35" s="61">
        <v>2</v>
      </c>
      <c r="H35" s="61">
        <v>38</v>
      </c>
      <c r="I35" s="61">
        <v>6</v>
      </c>
      <c r="J35" s="61">
        <v>2</v>
      </c>
      <c r="K35" s="82">
        <v>6</v>
      </c>
      <c r="L35" s="82">
        <v>94076</v>
      </c>
      <c r="M35" s="292">
        <v>0</v>
      </c>
      <c r="N35" s="82">
        <v>30</v>
      </c>
      <c r="O35" s="82">
        <v>6</v>
      </c>
      <c r="P35" s="82">
        <v>94112</v>
      </c>
      <c r="Q35" s="292">
        <v>0</v>
      </c>
      <c r="R35" s="82">
        <v>20</v>
      </c>
      <c r="S35" s="61">
        <v>0</v>
      </c>
      <c r="T35" s="61">
        <v>0</v>
      </c>
      <c r="U35" s="293">
        <v>0</v>
      </c>
      <c r="V35" s="61">
        <v>0</v>
      </c>
      <c r="W35" s="61">
        <v>0</v>
      </c>
      <c r="X35" s="61">
        <v>0</v>
      </c>
      <c r="Y35" s="293">
        <v>0</v>
      </c>
      <c r="Z35" s="61">
        <v>0</v>
      </c>
      <c r="AA35" s="61">
        <v>0</v>
      </c>
      <c r="AB35" s="61">
        <v>0</v>
      </c>
      <c r="AC35" s="61">
        <v>0</v>
      </c>
      <c r="AD35" s="61">
        <v>0</v>
      </c>
    </row>
    <row r="36" spans="1:30" x14ac:dyDescent="0.3">
      <c r="A36" s="61">
        <v>4035</v>
      </c>
      <c r="B36" s="61">
        <v>4</v>
      </c>
      <c r="C36" s="61">
        <v>144035</v>
      </c>
      <c r="D36" s="61">
        <v>0</v>
      </c>
      <c r="E36" s="61" t="s">
        <v>13154</v>
      </c>
      <c r="F36" s="61">
        <v>0</v>
      </c>
      <c r="G36" s="61">
        <v>3</v>
      </c>
      <c r="H36" s="61">
        <v>38</v>
      </c>
      <c r="I36" s="61">
        <v>6</v>
      </c>
      <c r="J36" s="61">
        <v>4</v>
      </c>
      <c r="K36" s="82">
        <v>6</v>
      </c>
      <c r="L36" s="82">
        <v>94076</v>
      </c>
      <c r="M36" s="292">
        <v>0</v>
      </c>
      <c r="N36" s="82">
        <v>50</v>
      </c>
      <c r="O36" s="82">
        <v>1</v>
      </c>
      <c r="P36" s="82">
        <v>10000</v>
      </c>
      <c r="Q36" s="292">
        <v>0</v>
      </c>
      <c r="R36" s="82">
        <v>0</v>
      </c>
      <c r="S36" s="61">
        <v>0</v>
      </c>
      <c r="T36" s="61">
        <v>0</v>
      </c>
      <c r="U36" s="293">
        <v>0</v>
      </c>
      <c r="V36" s="61">
        <v>0</v>
      </c>
      <c r="W36" s="61">
        <v>0</v>
      </c>
      <c r="X36" s="61">
        <v>0</v>
      </c>
      <c r="Y36" s="293">
        <v>0</v>
      </c>
      <c r="Z36" s="61">
        <v>0</v>
      </c>
      <c r="AA36" s="61">
        <v>0</v>
      </c>
      <c r="AB36" s="61">
        <v>0</v>
      </c>
      <c r="AC36" s="61">
        <v>0</v>
      </c>
      <c r="AD36" s="61">
        <v>0</v>
      </c>
    </row>
    <row r="37" spans="1:30" x14ac:dyDescent="0.3">
      <c r="A37" s="61">
        <v>4036</v>
      </c>
      <c r="B37" s="61">
        <v>4</v>
      </c>
      <c r="C37" s="61">
        <v>144036</v>
      </c>
      <c r="D37" s="61">
        <v>0</v>
      </c>
      <c r="E37" s="61" t="s">
        <v>13155</v>
      </c>
      <c r="F37" s="61">
        <v>0</v>
      </c>
      <c r="G37" s="61">
        <v>4</v>
      </c>
      <c r="H37" s="61">
        <v>38</v>
      </c>
      <c r="I37" s="61">
        <v>6</v>
      </c>
      <c r="J37" s="61">
        <v>6</v>
      </c>
      <c r="K37" s="82">
        <v>6</v>
      </c>
      <c r="L37" s="82">
        <v>94076</v>
      </c>
      <c r="M37" s="292">
        <v>0</v>
      </c>
      <c r="N37" s="82">
        <v>90</v>
      </c>
      <c r="O37" s="82">
        <v>6</v>
      </c>
      <c r="P37" s="82">
        <v>84013</v>
      </c>
      <c r="Q37" s="292">
        <v>0</v>
      </c>
      <c r="R37" s="82">
        <v>1</v>
      </c>
      <c r="S37" s="61">
        <v>0</v>
      </c>
      <c r="T37" s="61">
        <v>0</v>
      </c>
      <c r="U37" s="293">
        <v>0</v>
      </c>
      <c r="V37" s="61">
        <v>0</v>
      </c>
      <c r="W37" s="61">
        <v>0</v>
      </c>
      <c r="X37" s="61">
        <v>0</v>
      </c>
      <c r="Y37" s="293">
        <v>0</v>
      </c>
      <c r="Z37" s="61">
        <v>0</v>
      </c>
      <c r="AA37" s="61">
        <v>0</v>
      </c>
      <c r="AB37" s="61">
        <v>0</v>
      </c>
      <c r="AC37" s="61">
        <v>0</v>
      </c>
      <c r="AD37" s="61">
        <v>0</v>
      </c>
    </row>
    <row r="38" spans="1:30" x14ac:dyDescent="0.3">
      <c r="A38" s="61">
        <v>4037</v>
      </c>
      <c r="B38" s="61">
        <v>4</v>
      </c>
      <c r="C38" s="61">
        <v>144037</v>
      </c>
      <c r="D38" s="61">
        <v>0</v>
      </c>
      <c r="E38" s="61" t="s">
        <v>13156</v>
      </c>
      <c r="F38" s="61">
        <v>0</v>
      </c>
      <c r="G38" s="61">
        <v>5</v>
      </c>
      <c r="H38" s="61">
        <v>38</v>
      </c>
      <c r="I38" s="61">
        <v>6</v>
      </c>
      <c r="J38" s="61">
        <v>9</v>
      </c>
      <c r="K38" s="82">
        <v>6</v>
      </c>
      <c r="L38" s="82">
        <v>94075</v>
      </c>
      <c r="M38" s="292">
        <v>0</v>
      </c>
      <c r="N38" s="82">
        <v>1</v>
      </c>
      <c r="O38" s="82">
        <v>1</v>
      </c>
      <c r="P38" s="82">
        <v>20000</v>
      </c>
      <c r="Q38" s="292">
        <v>0</v>
      </c>
      <c r="R38" s="82">
        <v>0</v>
      </c>
      <c r="S38" s="61">
        <v>0</v>
      </c>
      <c r="T38" s="61">
        <v>0</v>
      </c>
      <c r="U38" s="293">
        <v>0</v>
      </c>
      <c r="V38" s="61">
        <v>0</v>
      </c>
      <c r="W38" s="61">
        <v>0</v>
      </c>
      <c r="X38" s="61">
        <v>0</v>
      </c>
      <c r="Y38" s="293">
        <v>0</v>
      </c>
      <c r="Z38" s="61">
        <v>0</v>
      </c>
      <c r="AA38" s="61">
        <v>0</v>
      </c>
      <c r="AB38" s="61">
        <v>0</v>
      </c>
      <c r="AC38" s="61">
        <v>0</v>
      </c>
      <c r="AD38" s="61">
        <v>0</v>
      </c>
    </row>
    <row r="39" spans="1:30" x14ac:dyDescent="0.3">
      <c r="A39" s="61">
        <v>4038</v>
      </c>
      <c r="B39" s="61">
        <v>4</v>
      </c>
      <c r="C39" s="61">
        <v>144038</v>
      </c>
      <c r="D39" s="61">
        <v>0</v>
      </c>
      <c r="E39" s="61" t="s">
        <v>13157</v>
      </c>
      <c r="F39" s="61">
        <v>0</v>
      </c>
      <c r="G39" s="61">
        <v>6</v>
      </c>
      <c r="H39" s="61">
        <v>38</v>
      </c>
      <c r="I39" s="61">
        <v>6</v>
      </c>
      <c r="J39" s="61">
        <v>12</v>
      </c>
      <c r="K39" s="82">
        <v>6</v>
      </c>
      <c r="L39" s="82">
        <v>94075</v>
      </c>
      <c r="M39" s="292">
        <v>0</v>
      </c>
      <c r="N39" s="82">
        <v>1</v>
      </c>
      <c r="O39" s="82">
        <v>6</v>
      </c>
      <c r="P39" s="82">
        <v>84019</v>
      </c>
      <c r="Q39" s="292">
        <v>0</v>
      </c>
      <c r="R39" s="82">
        <v>1</v>
      </c>
      <c r="S39" s="61">
        <v>0</v>
      </c>
      <c r="T39" s="61">
        <v>0</v>
      </c>
      <c r="U39" s="293">
        <v>0</v>
      </c>
      <c r="V39" s="61">
        <v>0</v>
      </c>
      <c r="W39" s="61">
        <v>0</v>
      </c>
      <c r="X39" s="61">
        <v>0</v>
      </c>
      <c r="Y39" s="293">
        <v>0</v>
      </c>
      <c r="Z39" s="61">
        <v>0</v>
      </c>
      <c r="AA39" s="61">
        <v>0</v>
      </c>
      <c r="AB39" s="61">
        <v>0</v>
      </c>
      <c r="AC39" s="61">
        <v>0</v>
      </c>
      <c r="AD39" s="61">
        <v>0</v>
      </c>
    </row>
    <row r="40" spans="1:30" x14ac:dyDescent="0.3">
      <c r="A40" s="61">
        <v>4039</v>
      </c>
      <c r="B40" s="61">
        <v>4</v>
      </c>
      <c r="C40" s="61">
        <v>144039</v>
      </c>
      <c r="D40" s="61">
        <v>0</v>
      </c>
      <c r="E40" s="61" t="s">
        <v>13158</v>
      </c>
      <c r="F40" s="61">
        <v>0</v>
      </c>
      <c r="G40" s="61">
        <v>7</v>
      </c>
      <c r="H40" s="61">
        <v>38</v>
      </c>
      <c r="I40" s="61">
        <v>6</v>
      </c>
      <c r="J40" s="61">
        <v>16</v>
      </c>
      <c r="K40" s="82">
        <v>6</v>
      </c>
      <c r="L40" s="82">
        <v>94075</v>
      </c>
      <c r="M40" s="292">
        <v>0</v>
      </c>
      <c r="N40" s="82">
        <v>2</v>
      </c>
      <c r="O40" s="82">
        <v>1</v>
      </c>
      <c r="P40" s="82">
        <v>30000</v>
      </c>
      <c r="Q40" s="292">
        <v>0</v>
      </c>
      <c r="R40" s="82">
        <v>0</v>
      </c>
      <c r="S40" s="61">
        <v>0</v>
      </c>
      <c r="T40" s="61">
        <v>0</v>
      </c>
      <c r="U40" s="293">
        <v>0</v>
      </c>
      <c r="V40" s="61">
        <v>0</v>
      </c>
      <c r="W40" s="61">
        <v>0</v>
      </c>
      <c r="X40" s="61">
        <v>0</v>
      </c>
      <c r="Y40" s="293">
        <v>0</v>
      </c>
      <c r="Z40" s="61">
        <v>0</v>
      </c>
      <c r="AA40" s="61">
        <v>0</v>
      </c>
      <c r="AB40" s="61">
        <v>0</v>
      </c>
      <c r="AC40" s="61">
        <v>0</v>
      </c>
      <c r="AD40" s="61">
        <v>0</v>
      </c>
    </row>
    <row r="41" spans="1:30" x14ac:dyDescent="0.3">
      <c r="A41" s="61">
        <v>4040</v>
      </c>
      <c r="B41" s="61">
        <v>4</v>
      </c>
      <c r="C41" s="61">
        <v>144040</v>
      </c>
      <c r="D41" s="61">
        <v>0</v>
      </c>
      <c r="E41" s="61" t="s">
        <v>13159</v>
      </c>
      <c r="F41" s="61">
        <v>0</v>
      </c>
      <c r="G41" s="61">
        <v>8</v>
      </c>
      <c r="H41" s="61">
        <v>38</v>
      </c>
      <c r="I41" s="61">
        <v>6</v>
      </c>
      <c r="J41" s="61">
        <v>20</v>
      </c>
      <c r="K41" s="82">
        <v>6</v>
      </c>
      <c r="L41" s="82">
        <v>94075</v>
      </c>
      <c r="M41" s="292">
        <v>0</v>
      </c>
      <c r="N41" s="82">
        <v>2</v>
      </c>
      <c r="O41" s="82">
        <v>6</v>
      </c>
      <c r="P41" s="82">
        <v>84035</v>
      </c>
      <c r="Q41" s="292">
        <v>0</v>
      </c>
      <c r="R41" s="82">
        <v>1</v>
      </c>
      <c r="S41" s="61">
        <v>0</v>
      </c>
      <c r="T41" s="61">
        <v>0</v>
      </c>
      <c r="U41" s="293">
        <v>0</v>
      </c>
      <c r="V41" s="61">
        <v>0</v>
      </c>
      <c r="W41" s="61">
        <v>0</v>
      </c>
      <c r="X41" s="61">
        <v>0</v>
      </c>
      <c r="Y41" s="293">
        <v>0</v>
      </c>
      <c r="Z41" s="61">
        <v>0</v>
      </c>
      <c r="AA41" s="61">
        <v>0</v>
      </c>
      <c r="AB41" s="61">
        <v>0</v>
      </c>
      <c r="AC41" s="61">
        <v>0</v>
      </c>
      <c r="AD41" s="61">
        <v>0</v>
      </c>
    </row>
    <row r="42" spans="1:30" x14ac:dyDescent="0.3">
      <c r="A42" s="61">
        <v>4041</v>
      </c>
      <c r="B42" s="61">
        <v>4</v>
      </c>
      <c r="C42" s="61">
        <v>144041</v>
      </c>
      <c r="D42" s="61">
        <v>0</v>
      </c>
      <c r="E42" s="61" t="s">
        <v>13160</v>
      </c>
      <c r="F42" s="61">
        <v>0</v>
      </c>
      <c r="G42" s="61">
        <v>9</v>
      </c>
      <c r="H42" s="61">
        <v>38</v>
      </c>
      <c r="I42" s="61">
        <v>6</v>
      </c>
      <c r="J42" s="61">
        <v>25</v>
      </c>
      <c r="K42" s="82">
        <v>6</v>
      </c>
      <c r="L42" s="82">
        <v>94075</v>
      </c>
      <c r="M42" s="292">
        <v>0</v>
      </c>
      <c r="N42" s="82">
        <v>3</v>
      </c>
      <c r="O42" s="82">
        <v>1</v>
      </c>
      <c r="P42" s="82">
        <v>50000</v>
      </c>
      <c r="Q42" s="292">
        <v>0</v>
      </c>
      <c r="R42" s="82">
        <v>0</v>
      </c>
      <c r="S42" s="61">
        <v>0</v>
      </c>
      <c r="T42" s="61">
        <v>0</v>
      </c>
      <c r="U42" s="293">
        <v>0</v>
      </c>
      <c r="V42" s="61">
        <v>0</v>
      </c>
      <c r="W42" s="61">
        <v>0</v>
      </c>
      <c r="X42" s="61">
        <v>0</v>
      </c>
      <c r="Y42" s="293">
        <v>0</v>
      </c>
      <c r="Z42" s="61">
        <v>0</v>
      </c>
      <c r="AA42" s="61">
        <v>0</v>
      </c>
      <c r="AB42" s="61">
        <v>0</v>
      </c>
      <c r="AC42" s="61">
        <v>0</v>
      </c>
      <c r="AD42" s="61">
        <v>0</v>
      </c>
    </row>
    <row r="43" spans="1:30" x14ac:dyDescent="0.3">
      <c r="A43" s="61">
        <v>4042</v>
      </c>
      <c r="B43" s="61">
        <v>4</v>
      </c>
      <c r="C43" s="61">
        <v>144042</v>
      </c>
      <c r="D43" s="61">
        <v>0</v>
      </c>
      <c r="E43" s="61" t="s">
        <v>13168</v>
      </c>
      <c r="F43" s="61">
        <v>0</v>
      </c>
      <c r="G43" s="61">
        <v>10</v>
      </c>
      <c r="H43" s="61">
        <v>38</v>
      </c>
      <c r="I43" s="61">
        <v>6</v>
      </c>
      <c r="J43" s="61">
        <v>30</v>
      </c>
      <c r="K43" s="82">
        <v>6</v>
      </c>
      <c r="L43" s="82">
        <v>94075</v>
      </c>
      <c r="M43" s="292">
        <v>0</v>
      </c>
      <c r="N43" s="82">
        <v>3</v>
      </c>
      <c r="O43" s="82">
        <v>6</v>
      </c>
      <c r="P43" s="82">
        <v>84024</v>
      </c>
      <c r="Q43" s="292">
        <v>0</v>
      </c>
      <c r="R43" s="82">
        <v>1</v>
      </c>
      <c r="S43" s="61">
        <v>0</v>
      </c>
      <c r="T43" s="61">
        <v>0</v>
      </c>
      <c r="U43" s="293">
        <v>0</v>
      </c>
      <c r="V43" s="61">
        <v>0</v>
      </c>
      <c r="W43" s="61">
        <v>0</v>
      </c>
      <c r="X43" s="61">
        <v>0</v>
      </c>
      <c r="Y43" s="293">
        <v>0</v>
      </c>
      <c r="Z43" s="61">
        <v>0</v>
      </c>
      <c r="AA43" s="61">
        <v>0</v>
      </c>
      <c r="AB43" s="61">
        <v>0</v>
      </c>
      <c r="AC43" s="61">
        <v>0</v>
      </c>
      <c r="AD43" s="61">
        <v>0</v>
      </c>
    </row>
    <row r="44" spans="1:30" x14ac:dyDescent="0.3">
      <c r="A44" s="61">
        <v>4043</v>
      </c>
      <c r="B44" s="61">
        <v>4</v>
      </c>
      <c r="C44" s="61">
        <v>144018</v>
      </c>
      <c r="D44" s="61">
        <v>0</v>
      </c>
      <c r="E44" s="61" t="s">
        <v>11403</v>
      </c>
      <c r="F44" s="61" t="s">
        <v>11393</v>
      </c>
      <c r="G44" s="61">
        <v>1</v>
      </c>
      <c r="H44" s="61">
        <v>42</v>
      </c>
      <c r="I44" s="61">
        <v>1</v>
      </c>
      <c r="J44" s="61">
        <v>10</v>
      </c>
      <c r="K44" s="82">
        <v>1</v>
      </c>
      <c r="L44" s="82">
        <v>100000</v>
      </c>
      <c r="M44" s="292">
        <v>0</v>
      </c>
      <c r="N44" s="82">
        <v>0</v>
      </c>
      <c r="O44" s="82">
        <v>0</v>
      </c>
      <c r="P44" s="82">
        <v>0</v>
      </c>
      <c r="Q44" s="292">
        <v>0</v>
      </c>
      <c r="R44" s="82">
        <v>0</v>
      </c>
      <c r="S44" s="61">
        <v>0</v>
      </c>
      <c r="T44" s="61">
        <v>0</v>
      </c>
      <c r="U44" s="293">
        <v>0</v>
      </c>
      <c r="V44" s="61">
        <v>0</v>
      </c>
      <c r="W44" s="61">
        <v>0</v>
      </c>
      <c r="X44" s="61">
        <v>0</v>
      </c>
      <c r="Y44" s="293">
        <v>0</v>
      </c>
      <c r="Z44" s="61">
        <v>0</v>
      </c>
      <c r="AA44" s="61">
        <v>0</v>
      </c>
      <c r="AB44" s="61">
        <v>0</v>
      </c>
      <c r="AC44" s="61">
        <v>0</v>
      </c>
      <c r="AD44" s="61">
        <v>0</v>
      </c>
    </row>
    <row r="45" spans="1:30" x14ac:dyDescent="0.3">
      <c r="A45" s="61">
        <v>4044</v>
      </c>
      <c r="B45" s="61">
        <v>4</v>
      </c>
      <c r="C45" s="61">
        <v>144019</v>
      </c>
      <c r="D45" s="61">
        <v>0</v>
      </c>
      <c r="E45" s="61" t="s">
        <v>11405</v>
      </c>
      <c r="F45" s="61" t="s">
        <v>11388</v>
      </c>
      <c r="G45" s="61">
        <v>2</v>
      </c>
      <c r="H45" s="61">
        <v>42</v>
      </c>
      <c r="I45" s="61">
        <v>2</v>
      </c>
      <c r="J45" s="61">
        <v>10</v>
      </c>
      <c r="K45" s="82">
        <v>6</v>
      </c>
      <c r="L45" s="82">
        <v>85085</v>
      </c>
      <c r="M45" s="292">
        <v>0</v>
      </c>
      <c r="N45" s="82">
        <v>1</v>
      </c>
      <c r="O45" s="82">
        <v>0</v>
      </c>
      <c r="P45" s="82">
        <v>0</v>
      </c>
      <c r="Q45" s="292">
        <v>0</v>
      </c>
      <c r="R45" s="82">
        <v>0</v>
      </c>
      <c r="S45" s="61">
        <v>0</v>
      </c>
      <c r="T45" s="61">
        <v>0</v>
      </c>
      <c r="U45" s="293">
        <v>0</v>
      </c>
      <c r="V45" s="61">
        <v>0</v>
      </c>
      <c r="W45" s="61">
        <v>0</v>
      </c>
      <c r="X45" s="61">
        <v>0</v>
      </c>
      <c r="Y45" s="293">
        <v>0</v>
      </c>
      <c r="Z45" s="61">
        <v>0</v>
      </c>
      <c r="AA45" s="61">
        <v>0</v>
      </c>
      <c r="AB45" s="61">
        <v>0</v>
      </c>
      <c r="AC45" s="61">
        <v>0</v>
      </c>
      <c r="AD45" s="61">
        <v>0</v>
      </c>
    </row>
    <row r="46" spans="1:30" x14ac:dyDescent="0.3">
      <c r="A46" s="61">
        <v>4045</v>
      </c>
      <c r="B46" s="61">
        <v>4</v>
      </c>
      <c r="C46" s="61">
        <v>144020</v>
      </c>
      <c r="D46" s="61">
        <v>0</v>
      </c>
      <c r="E46" s="61" t="s">
        <v>11407</v>
      </c>
      <c r="F46" s="61" t="s">
        <v>11390</v>
      </c>
      <c r="G46" s="61">
        <v>3</v>
      </c>
      <c r="H46" s="61">
        <v>14</v>
      </c>
      <c r="I46" s="61">
        <v>94002</v>
      </c>
      <c r="J46" s="61">
        <v>3</v>
      </c>
      <c r="K46" s="82">
        <v>6</v>
      </c>
      <c r="L46" s="82">
        <v>85023</v>
      </c>
      <c r="M46" s="292">
        <v>0</v>
      </c>
      <c r="N46" s="82">
        <v>1</v>
      </c>
      <c r="O46" s="82">
        <v>0</v>
      </c>
      <c r="P46" s="82">
        <v>0</v>
      </c>
      <c r="Q46" s="292">
        <v>0</v>
      </c>
      <c r="R46" s="82">
        <v>0</v>
      </c>
      <c r="S46" s="61">
        <v>0</v>
      </c>
      <c r="T46" s="61">
        <v>0</v>
      </c>
      <c r="U46" s="293">
        <v>0</v>
      </c>
      <c r="V46" s="61">
        <v>0</v>
      </c>
      <c r="W46" s="61">
        <v>0</v>
      </c>
      <c r="X46" s="61">
        <v>0</v>
      </c>
      <c r="Y46" s="293">
        <v>0</v>
      </c>
      <c r="Z46" s="61">
        <v>0</v>
      </c>
      <c r="AA46" s="61">
        <v>0</v>
      </c>
      <c r="AB46" s="61">
        <v>0</v>
      </c>
      <c r="AC46" s="61">
        <v>0</v>
      </c>
      <c r="AD46" s="61">
        <v>0</v>
      </c>
    </row>
    <row r="47" spans="1:30" x14ac:dyDescent="0.3">
      <c r="A47" s="61">
        <v>4046</v>
      </c>
      <c r="B47" s="61">
        <v>4</v>
      </c>
      <c r="C47" s="61">
        <v>144021</v>
      </c>
      <c r="D47" s="61">
        <v>0</v>
      </c>
      <c r="E47" s="61" t="s">
        <v>11409</v>
      </c>
      <c r="F47" s="61" t="s">
        <v>13187</v>
      </c>
      <c r="G47" s="61">
        <v>4</v>
      </c>
      <c r="H47" s="61">
        <v>62</v>
      </c>
      <c r="I47" s="61">
        <v>1</v>
      </c>
      <c r="J47" s="61">
        <v>1</v>
      </c>
      <c r="K47" s="82">
        <v>6</v>
      </c>
      <c r="L47" s="82">
        <v>81020</v>
      </c>
      <c r="M47" s="292">
        <v>0</v>
      </c>
      <c r="N47" s="82">
        <v>1</v>
      </c>
      <c r="O47" s="82">
        <v>0</v>
      </c>
      <c r="P47" s="82">
        <v>0</v>
      </c>
      <c r="Q47" s="292">
        <v>0</v>
      </c>
      <c r="R47" s="82">
        <v>0</v>
      </c>
      <c r="S47" s="61">
        <v>0</v>
      </c>
      <c r="T47" s="61">
        <v>0</v>
      </c>
      <c r="U47" s="293">
        <v>0</v>
      </c>
      <c r="V47" s="61">
        <v>0</v>
      </c>
      <c r="W47" s="61">
        <v>0</v>
      </c>
      <c r="X47" s="61">
        <v>0</v>
      </c>
      <c r="Y47" s="293">
        <v>0</v>
      </c>
      <c r="Z47" s="61">
        <v>0</v>
      </c>
      <c r="AA47" s="61">
        <v>0</v>
      </c>
      <c r="AB47" s="61">
        <v>0</v>
      </c>
      <c r="AC47" s="61">
        <v>0</v>
      </c>
      <c r="AD47" s="61">
        <v>0</v>
      </c>
    </row>
    <row r="48" spans="1:30" x14ac:dyDescent="0.3">
      <c r="A48" s="61">
        <v>4047</v>
      </c>
      <c r="B48" s="61">
        <v>4</v>
      </c>
      <c r="C48" s="61">
        <v>144022</v>
      </c>
      <c r="D48" s="61">
        <v>0</v>
      </c>
      <c r="E48" s="61" t="s">
        <v>11411</v>
      </c>
      <c r="F48" s="61" t="s">
        <v>13189</v>
      </c>
      <c r="G48" s="61">
        <v>5</v>
      </c>
      <c r="H48" s="61">
        <v>42</v>
      </c>
      <c r="I48" s="61">
        <v>5</v>
      </c>
      <c r="J48" s="61">
        <v>10</v>
      </c>
      <c r="K48" s="82">
        <v>6</v>
      </c>
      <c r="L48" s="82">
        <v>80520</v>
      </c>
      <c r="M48" s="292">
        <v>0</v>
      </c>
      <c r="N48" s="82">
        <v>1</v>
      </c>
      <c r="O48" s="82">
        <v>0</v>
      </c>
      <c r="P48" s="82">
        <v>0</v>
      </c>
      <c r="Q48" s="292">
        <v>0</v>
      </c>
      <c r="R48" s="82">
        <v>0</v>
      </c>
      <c r="S48" s="61">
        <v>0</v>
      </c>
      <c r="T48" s="61">
        <v>0</v>
      </c>
      <c r="U48" s="293">
        <v>0</v>
      </c>
      <c r="V48" s="61">
        <v>0</v>
      </c>
      <c r="W48" s="61">
        <v>0</v>
      </c>
      <c r="X48" s="61">
        <v>0</v>
      </c>
      <c r="Y48" s="293">
        <v>0</v>
      </c>
      <c r="Z48" s="61">
        <v>0</v>
      </c>
      <c r="AA48" s="61">
        <v>0</v>
      </c>
      <c r="AB48" s="61">
        <v>0</v>
      </c>
      <c r="AC48" s="61">
        <v>0</v>
      </c>
      <c r="AD48" s="61">
        <v>0</v>
      </c>
    </row>
    <row r="49" spans="1:30" x14ac:dyDescent="0.3">
      <c r="A49" s="61">
        <v>4048</v>
      </c>
      <c r="B49" s="61">
        <v>4</v>
      </c>
      <c r="C49" s="61">
        <v>144023</v>
      </c>
      <c r="D49" s="61">
        <v>0</v>
      </c>
      <c r="E49" s="61" t="s">
        <v>11413</v>
      </c>
      <c r="F49" s="61" t="s">
        <v>13191</v>
      </c>
      <c r="G49" s="61">
        <v>6</v>
      </c>
      <c r="H49" s="61">
        <v>74</v>
      </c>
      <c r="I49" s="61">
        <v>3</v>
      </c>
      <c r="J49" s="61">
        <v>1</v>
      </c>
      <c r="K49" s="82">
        <v>6</v>
      </c>
      <c r="L49" s="82">
        <v>82510</v>
      </c>
      <c r="M49" s="292">
        <v>0</v>
      </c>
      <c r="N49" s="82">
        <v>1</v>
      </c>
      <c r="O49" s="82">
        <v>0</v>
      </c>
      <c r="P49" s="82">
        <v>0</v>
      </c>
      <c r="Q49" s="292">
        <v>0</v>
      </c>
      <c r="R49" s="82">
        <v>0</v>
      </c>
      <c r="S49" s="61">
        <v>0</v>
      </c>
      <c r="T49" s="61">
        <v>0</v>
      </c>
      <c r="U49" s="293">
        <v>0</v>
      </c>
      <c r="V49" s="61">
        <v>0</v>
      </c>
      <c r="W49" s="61">
        <v>0</v>
      </c>
      <c r="X49" s="61">
        <v>0</v>
      </c>
      <c r="Y49" s="293">
        <v>0</v>
      </c>
      <c r="Z49" s="61">
        <v>0</v>
      </c>
      <c r="AA49" s="61">
        <v>0</v>
      </c>
      <c r="AB49" s="61">
        <v>0</v>
      </c>
      <c r="AC49" s="61">
        <v>0</v>
      </c>
      <c r="AD49" s="61">
        <v>0</v>
      </c>
    </row>
    <row r="50" spans="1:30" x14ac:dyDescent="0.3">
      <c r="A50" s="61">
        <v>4049</v>
      </c>
      <c r="B50" s="61">
        <v>4</v>
      </c>
      <c r="C50" s="61">
        <v>144024</v>
      </c>
      <c r="D50" s="61">
        <v>0</v>
      </c>
      <c r="E50" s="61" t="s">
        <v>11415</v>
      </c>
      <c r="F50" s="61" t="s">
        <v>13193</v>
      </c>
      <c r="G50" s="61">
        <v>7</v>
      </c>
      <c r="H50" s="61">
        <v>42</v>
      </c>
      <c r="I50" s="61">
        <v>11</v>
      </c>
      <c r="J50" s="61">
        <v>10</v>
      </c>
      <c r="K50" s="82">
        <v>6</v>
      </c>
      <c r="L50" s="82">
        <v>82010</v>
      </c>
      <c r="M50" s="292">
        <v>0</v>
      </c>
      <c r="N50" s="82">
        <v>1</v>
      </c>
      <c r="O50" s="82">
        <v>0</v>
      </c>
      <c r="P50" s="82">
        <v>0</v>
      </c>
      <c r="Q50" s="292">
        <v>0</v>
      </c>
      <c r="R50" s="82">
        <v>0</v>
      </c>
      <c r="S50" s="61">
        <v>0</v>
      </c>
      <c r="T50" s="61">
        <v>0</v>
      </c>
      <c r="U50" s="293">
        <v>0</v>
      </c>
      <c r="V50" s="61">
        <v>0</v>
      </c>
      <c r="W50" s="61">
        <v>0</v>
      </c>
      <c r="X50" s="61">
        <v>0</v>
      </c>
      <c r="Y50" s="293">
        <v>0</v>
      </c>
      <c r="Z50" s="61">
        <v>0</v>
      </c>
      <c r="AA50" s="61">
        <v>0</v>
      </c>
      <c r="AB50" s="61">
        <v>0</v>
      </c>
      <c r="AC50" s="61">
        <v>0</v>
      </c>
      <c r="AD50" s="61">
        <v>0</v>
      </c>
    </row>
    <row r="51" spans="1:30" x14ac:dyDescent="0.3">
      <c r="A51" s="61">
        <v>4050</v>
      </c>
      <c r="B51" s="61">
        <v>4</v>
      </c>
      <c r="C51" s="61">
        <v>144025</v>
      </c>
      <c r="D51" s="61">
        <v>0</v>
      </c>
      <c r="E51" s="61" t="s">
        <v>11419</v>
      </c>
      <c r="F51" s="61" t="s">
        <v>11397</v>
      </c>
      <c r="G51" s="61">
        <v>8</v>
      </c>
      <c r="H51" s="61">
        <v>42</v>
      </c>
      <c r="I51" s="61">
        <v>20</v>
      </c>
      <c r="J51" s="61">
        <v>10</v>
      </c>
      <c r="K51" s="82">
        <v>6</v>
      </c>
      <c r="L51" s="82">
        <v>94116</v>
      </c>
      <c r="M51" s="292">
        <v>0</v>
      </c>
      <c r="N51" s="82">
        <v>1</v>
      </c>
      <c r="O51" s="82">
        <v>0</v>
      </c>
      <c r="P51" s="82">
        <v>0</v>
      </c>
      <c r="Q51" s="292">
        <v>0</v>
      </c>
      <c r="R51" s="82">
        <v>0</v>
      </c>
      <c r="S51" s="61">
        <v>0</v>
      </c>
      <c r="T51" s="61">
        <v>0</v>
      </c>
      <c r="U51" s="293">
        <v>0</v>
      </c>
      <c r="V51" s="61">
        <v>0</v>
      </c>
      <c r="W51" s="61">
        <v>0</v>
      </c>
      <c r="X51" s="61">
        <v>0</v>
      </c>
      <c r="Y51" s="293">
        <v>0</v>
      </c>
      <c r="Z51" s="61">
        <v>0</v>
      </c>
      <c r="AA51" s="61">
        <v>0</v>
      </c>
      <c r="AB51" s="61">
        <v>0</v>
      </c>
      <c r="AC51" s="61">
        <v>0</v>
      </c>
      <c r="AD51" s="61">
        <v>0</v>
      </c>
    </row>
    <row r="52" spans="1:30" x14ac:dyDescent="0.3">
      <c r="A52" s="61">
        <v>4051</v>
      </c>
      <c r="B52" s="61">
        <v>4</v>
      </c>
      <c r="C52" s="61">
        <v>144026</v>
      </c>
      <c r="D52" s="61">
        <v>0</v>
      </c>
      <c r="E52" s="61" t="s">
        <v>11417</v>
      </c>
      <c r="F52" s="61" t="s">
        <v>13195</v>
      </c>
      <c r="G52" s="61">
        <v>9</v>
      </c>
      <c r="H52" s="61">
        <v>42</v>
      </c>
      <c r="I52" s="61">
        <v>29</v>
      </c>
      <c r="J52" s="61">
        <v>10</v>
      </c>
      <c r="K52" s="82">
        <v>6</v>
      </c>
      <c r="L52" s="82">
        <v>94061</v>
      </c>
      <c r="M52" s="292">
        <v>0</v>
      </c>
      <c r="N52" s="82">
        <v>1</v>
      </c>
      <c r="O52" s="82">
        <v>0</v>
      </c>
      <c r="P52" s="82">
        <v>0</v>
      </c>
      <c r="Q52" s="292">
        <v>0</v>
      </c>
      <c r="R52" s="82">
        <v>0</v>
      </c>
      <c r="S52" s="61">
        <v>0</v>
      </c>
      <c r="T52" s="61">
        <v>0</v>
      </c>
      <c r="U52" s="293">
        <v>0</v>
      </c>
      <c r="V52" s="61">
        <v>0</v>
      </c>
      <c r="W52" s="61">
        <v>0</v>
      </c>
      <c r="X52" s="61">
        <v>0</v>
      </c>
      <c r="Y52" s="293">
        <v>0</v>
      </c>
      <c r="Z52" s="61">
        <v>0</v>
      </c>
      <c r="AA52" s="61">
        <v>0</v>
      </c>
      <c r="AB52" s="61">
        <v>0</v>
      </c>
      <c r="AC52" s="61">
        <v>0</v>
      </c>
      <c r="AD52" s="61">
        <v>0</v>
      </c>
    </row>
    <row r="53" spans="1:30" x14ac:dyDescent="0.3">
      <c r="A53" s="61">
        <v>4052</v>
      </c>
      <c r="B53" s="61">
        <v>4</v>
      </c>
      <c r="C53" s="61">
        <v>144052</v>
      </c>
      <c r="D53" s="61">
        <v>0</v>
      </c>
      <c r="E53" s="61" t="s">
        <v>13324</v>
      </c>
      <c r="F53" s="61" t="s">
        <v>13319</v>
      </c>
      <c r="G53" s="61">
        <v>1</v>
      </c>
      <c r="H53" s="62">
        <v>42</v>
      </c>
      <c r="I53" s="62">
        <v>53</v>
      </c>
      <c r="J53" s="61">
        <v>1</v>
      </c>
      <c r="K53" s="82">
        <v>6</v>
      </c>
      <c r="L53" s="82">
        <v>85045</v>
      </c>
      <c r="M53" s="292">
        <v>0</v>
      </c>
      <c r="N53" s="82">
        <v>1</v>
      </c>
      <c r="O53" s="82">
        <v>0</v>
      </c>
      <c r="P53" s="82">
        <v>0</v>
      </c>
      <c r="Q53" s="292">
        <v>0</v>
      </c>
      <c r="R53" s="82">
        <v>0</v>
      </c>
      <c r="S53" s="61">
        <v>0</v>
      </c>
      <c r="T53" s="61">
        <v>0</v>
      </c>
      <c r="U53" s="293">
        <v>0</v>
      </c>
      <c r="V53" s="61">
        <v>0</v>
      </c>
      <c r="W53" s="61">
        <v>0</v>
      </c>
      <c r="X53" s="61">
        <v>0</v>
      </c>
      <c r="Y53" s="293">
        <v>0</v>
      </c>
      <c r="Z53" s="61">
        <v>0</v>
      </c>
      <c r="AA53" s="61">
        <v>0</v>
      </c>
      <c r="AB53" s="61">
        <v>0</v>
      </c>
      <c r="AC53" s="61">
        <v>0</v>
      </c>
      <c r="AD53" s="61">
        <v>0</v>
      </c>
    </row>
    <row r="54" spans="1:30" x14ac:dyDescent="0.3">
      <c r="A54" s="61">
        <v>4053</v>
      </c>
      <c r="B54" s="61">
        <v>4</v>
      </c>
      <c r="C54" s="61">
        <v>144053</v>
      </c>
      <c r="D54" s="61">
        <v>0</v>
      </c>
      <c r="E54" s="61" t="s">
        <v>13325</v>
      </c>
      <c r="F54" s="61" t="s">
        <v>13320</v>
      </c>
      <c r="G54" s="61">
        <v>2</v>
      </c>
      <c r="H54" s="62">
        <v>42</v>
      </c>
      <c r="I54" s="62">
        <v>29</v>
      </c>
      <c r="J54" s="61">
        <v>1</v>
      </c>
      <c r="K54" s="82">
        <v>6</v>
      </c>
      <c r="L54" s="82">
        <v>85045</v>
      </c>
      <c r="M54" s="292">
        <v>0</v>
      </c>
      <c r="N54" s="82">
        <v>1</v>
      </c>
      <c r="O54" s="82">
        <v>6</v>
      </c>
      <c r="P54" s="82">
        <v>85009</v>
      </c>
      <c r="Q54" s="292">
        <v>0</v>
      </c>
      <c r="R54" s="82">
        <v>1</v>
      </c>
      <c r="S54" s="61">
        <v>0</v>
      </c>
      <c r="T54" s="61">
        <v>0</v>
      </c>
      <c r="U54" s="293">
        <v>0</v>
      </c>
      <c r="V54" s="61">
        <v>0</v>
      </c>
      <c r="W54" s="61">
        <v>0</v>
      </c>
      <c r="X54" s="61">
        <v>0</v>
      </c>
      <c r="Y54" s="293">
        <v>0</v>
      </c>
      <c r="Z54" s="61">
        <v>0</v>
      </c>
      <c r="AA54" s="61">
        <v>0</v>
      </c>
      <c r="AB54" s="61">
        <v>0</v>
      </c>
      <c r="AC54" s="61">
        <v>0</v>
      </c>
      <c r="AD54" s="61">
        <v>0</v>
      </c>
    </row>
    <row r="55" spans="1:30" x14ac:dyDescent="0.3">
      <c r="A55" s="61">
        <v>4054</v>
      </c>
      <c r="B55" s="61">
        <v>4</v>
      </c>
      <c r="C55" s="61">
        <v>144054</v>
      </c>
      <c r="D55" s="61">
        <v>0</v>
      </c>
      <c r="E55" s="61" t="s">
        <v>13326</v>
      </c>
      <c r="F55" s="61" t="s">
        <v>13321</v>
      </c>
      <c r="G55" s="61">
        <v>3</v>
      </c>
      <c r="H55" s="62">
        <v>42</v>
      </c>
      <c r="I55" s="62">
        <v>49</v>
      </c>
      <c r="J55" s="61">
        <v>1</v>
      </c>
      <c r="K55" s="82">
        <v>6</v>
      </c>
      <c r="L55" s="82">
        <v>85045</v>
      </c>
      <c r="M55" s="292">
        <v>0</v>
      </c>
      <c r="N55" s="82">
        <v>1</v>
      </c>
      <c r="O55" s="82">
        <v>6</v>
      </c>
      <c r="P55" s="82">
        <v>60066</v>
      </c>
      <c r="Q55" s="292">
        <v>0</v>
      </c>
      <c r="R55" s="82">
        <v>1</v>
      </c>
      <c r="S55" s="61">
        <v>0</v>
      </c>
      <c r="T55" s="61">
        <v>0</v>
      </c>
      <c r="U55" s="293">
        <v>0</v>
      </c>
      <c r="V55" s="61">
        <v>0</v>
      </c>
      <c r="W55" s="61">
        <v>0</v>
      </c>
      <c r="X55" s="61">
        <v>0</v>
      </c>
      <c r="Y55" s="293">
        <v>0</v>
      </c>
      <c r="Z55" s="61">
        <v>0</v>
      </c>
      <c r="AA55" s="61">
        <v>0</v>
      </c>
      <c r="AB55" s="61">
        <v>0</v>
      </c>
      <c r="AC55" s="61">
        <v>0</v>
      </c>
      <c r="AD55" s="61">
        <v>0</v>
      </c>
    </row>
    <row r="56" spans="1:30" x14ac:dyDescent="0.3">
      <c r="A56" s="61">
        <v>4055</v>
      </c>
      <c r="B56" s="61">
        <v>4</v>
      </c>
      <c r="C56" s="61">
        <v>144055</v>
      </c>
      <c r="D56" s="61">
        <v>0</v>
      </c>
      <c r="E56" s="61" t="s">
        <v>13327</v>
      </c>
      <c r="F56" s="61" t="s">
        <v>13322</v>
      </c>
      <c r="G56" s="61">
        <v>4</v>
      </c>
      <c r="H56" s="62">
        <v>42</v>
      </c>
      <c r="I56" s="62">
        <v>59</v>
      </c>
      <c r="J56" s="61">
        <v>1</v>
      </c>
      <c r="K56" s="82">
        <v>6</v>
      </c>
      <c r="L56" s="82">
        <v>85045</v>
      </c>
      <c r="M56" s="292">
        <v>0</v>
      </c>
      <c r="N56" s="82">
        <v>1</v>
      </c>
      <c r="O56" s="82">
        <v>6</v>
      </c>
      <c r="P56" s="135">
        <v>85279</v>
      </c>
      <c r="Q56" s="292">
        <v>0</v>
      </c>
      <c r="R56" s="82">
        <v>1</v>
      </c>
      <c r="S56" s="61">
        <v>0</v>
      </c>
      <c r="T56" s="61">
        <v>0</v>
      </c>
      <c r="U56" s="293">
        <v>0</v>
      </c>
      <c r="V56" s="61">
        <v>0</v>
      </c>
      <c r="W56" s="61">
        <v>0</v>
      </c>
      <c r="X56" s="61">
        <v>0</v>
      </c>
      <c r="Y56" s="293">
        <v>0</v>
      </c>
      <c r="Z56" s="61">
        <v>0</v>
      </c>
      <c r="AA56" s="61">
        <v>0</v>
      </c>
      <c r="AB56" s="61">
        <v>0</v>
      </c>
      <c r="AC56" s="61">
        <v>0</v>
      </c>
      <c r="AD56" s="61">
        <v>0</v>
      </c>
    </row>
    <row r="57" spans="1:30" x14ac:dyDescent="0.3">
      <c r="A57" s="61">
        <v>4056</v>
      </c>
      <c r="B57" s="61">
        <v>4</v>
      </c>
      <c r="C57" s="61">
        <v>144056</v>
      </c>
      <c r="D57" s="61">
        <v>0</v>
      </c>
      <c r="E57" s="61" t="s">
        <v>13328</v>
      </c>
      <c r="F57" s="61" t="s">
        <v>13323</v>
      </c>
      <c r="G57" s="61">
        <v>5</v>
      </c>
      <c r="H57" s="62">
        <v>42</v>
      </c>
      <c r="I57" s="62">
        <v>103</v>
      </c>
      <c r="J57" s="61">
        <v>1</v>
      </c>
      <c r="K57" s="82">
        <v>6</v>
      </c>
      <c r="L57" s="82">
        <v>85045</v>
      </c>
      <c r="M57" s="292">
        <v>0</v>
      </c>
      <c r="N57" s="82">
        <v>1</v>
      </c>
      <c r="O57" s="82">
        <v>33</v>
      </c>
      <c r="P57" s="82">
        <v>176</v>
      </c>
      <c r="Q57" s="292">
        <v>0</v>
      </c>
      <c r="R57" s="82">
        <v>1</v>
      </c>
      <c r="S57" s="61">
        <v>0</v>
      </c>
      <c r="T57" s="61">
        <v>0</v>
      </c>
      <c r="U57" s="293">
        <v>0</v>
      </c>
      <c r="V57" s="61">
        <v>0</v>
      </c>
      <c r="W57" s="61">
        <v>0</v>
      </c>
      <c r="X57" s="61">
        <v>0</v>
      </c>
      <c r="Y57" s="293">
        <v>0</v>
      </c>
      <c r="Z57" s="61">
        <v>0</v>
      </c>
      <c r="AA57" s="61">
        <v>0</v>
      </c>
      <c r="AB57" s="61">
        <v>0</v>
      </c>
      <c r="AC57" s="61">
        <v>0</v>
      </c>
      <c r="AD57" s="61">
        <v>0</v>
      </c>
    </row>
    <row r="58" spans="1:30" x14ac:dyDescent="0.3">
      <c r="A58" s="61">
        <v>4057</v>
      </c>
      <c r="B58" s="61">
        <v>4</v>
      </c>
      <c r="C58" s="61">
        <v>144609</v>
      </c>
      <c r="D58" s="61">
        <v>0</v>
      </c>
      <c r="E58" s="61" t="s">
        <v>11752</v>
      </c>
      <c r="F58" s="61">
        <v>0</v>
      </c>
      <c r="G58" s="61">
        <v>1</v>
      </c>
      <c r="H58" s="62">
        <v>74</v>
      </c>
      <c r="I58" s="62">
        <v>8</v>
      </c>
      <c r="J58" s="61">
        <v>1</v>
      </c>
      <c r="K58" s="82">
        <v>6</v>
      </c>
      <c r="L58" s="82">
        <v>94030</v>
      </c>
      <c r="M58" s="292">
        <v>0</v>
      </c>
      <c r="N58" s="82">
        <v>3</v>
      </c>
      <c r="O58" s="82">
        <v>0</v>
      </c>
      <c r="P58" s="82">
        <v>0</v>
      </c>
      <c r="Q58" s="292">
        <v>0</v>
      </c>
      <c r="R58" s="82">
        <v>0</v>
      </c>
      <c r="S58" s="61">
        <v>0</v>
      </c>
      <c r="T58" s="61">
        <v>0</v>
      </c>
      <c r="U58" s="293">
        <v>0</v>
      </c>
      <c r="V58" s="61">
        <v>0</v>
      </c>
      <c r="W58" s="61">
        <v>0</v>
      </c>
      <c r="X58" s="61">
        <v>0</v>
      </c>
      <c r="Y58" s="293">
        <v>0</v>
      </c>
      <c r="Z58" s="61">
        <v>0</v>
      </c>
      <c r="AA58" s="61">
        <v>0</v>
      </c>
      <c r="AB58" s="61">
        <v>0</v>
      </c>
      <c r="AC58" s="61">
        <v>0</v>
      </c>
      <c r="AD58" s="61">
        <v>0</v>
      </c>
    </row>
    <row r="59" spans="1:30" x14ac:dyDescent="0.3">
      <c r="A59" s="61">
        <v>4058</v>
      </c>
      <c r="B59" s="61">
        <v>4</v>
      </c>
      <c r="C59" s="61">
        <v>144610</v>
      </c>
      <c r="D59" s="61">
        <v>0</v>
      </c>
      <c r="E59" s="61" t="s">
        <v>11754</v>
      </c>
      <c r="F59" s="61">
        <v>0</v>
      </c>
      <c r="G59" s="61">
        <v>1</v>
      </c>
      <c r="H59" s="62">
        <v>74</v>
      </c>
      <c r="I59" s="62">
        <v>8</v>
      </c>
      <c r="J59" s="61">
        <v>2</v>
      </c>
      <c r="K59" s="82">
        <v>6</v>
      </c>
      <c r="L59" s="82">
        <v>94031</v>
      </c>
      <c r="M59" s="292">
        <v>0</v>
      </c>
      <c r="N59" s="82">
        <v>1</v>
      </c>
      <c r="O59" s="82">
        <v>0</v>
      </c>
      <c r="P59" s="82">
        <v>0</v>
      </c>
      <c r="Q59" s="292">
        <v>0</v>
      </c>
      <c r="R59" s="82">
        <v>0</v>
      </c>
      <c r="S59" s="61">
        <v>0</v>
      </c>
      <c r="T59" s="61">
        <v>0</v>
      </c>
      <c r="U59" s="293">
        <v>0</v>
      </c>
      <c r="V59" s="61">
        <v>0</v>
      </c>
      <c r="W59" s="61">
        <v>0</v>
      </c>
      <c r="X59" s="61">
        <v>0</v>
      </c>
      <c r="Y59" s="293">
        <v>0</v>
      </c>
      <c r="Z59" s="61">
        <v>0</v>
      </c>
      <c r="AA59" s="61">
        <v>0</v>
      </c>
      <c r="AB59" s="61">
        <v>0</v>
      </c>
      <c r="AC59" s="61">
        <v>0</v>
      </c>
      <c r="AD59" s="61">
        <v>0</v>
      </c>
    </row>
    <row r="60" spans="1:30" x14ac:dyDescent="0.3">
      <c r="A60" s="61">
        <v>4059</v>
      </c>
      <c r="B60" s="61">
        <v>4</v>
      </c>
      <c r="C60" s="61">
        <v>144611</v>
      </c>
      <c r="D60" s="61">
        <v>0</v>
      </c>
      <c r="E60" s="61" t="s">
        <v>11756</v>
      </c>
      <c r="F60" s="61">
        <v>0</v>
      </c>
      <c r="G60" s="61">
        <v>1</v>
      </c>
      <c r="H60" s="62">
        <v>74</v>
      </c>
      <c r="I60" s="62">
        <v>8</v>
      </c>
      <c r="J60" s="61">
        <v>3</v>
      </c>
      <c r="K60" s="82">
        <v>6</v>
      </c>
      <c r="L60" s="82">
        <v>94031</v>
      </c>
      <c r="M60" s="292">
        <v>0</v>
      </c>
      <c r="N60" s="82">
        <v>2</v>
      </c>
      <c r="O60" s="82">
        <v>0</v>
      </c>
      <c r="P60" s="82">
        <v>0</v>
      </c>
      <c r="Q60" s="292">
        <v>0</v>
      </c>
      <c r="R60" s="82">
        <v>0</v>
      </c>
      <c r="S60" s="61">
        <v>0</v>
      </c>
      <c r="T60" s="61">
        <v>0</v>
      </c>
      <c r="U60" s="293">
        <v>0</v>
      </c>
      <c r="V60" s="61">
        <v>0</v>
      </c>
      <c r="W60" s="61">
        <v>0</v>
      </c>
      <c r="X60" s="61">
        <v>0</v>
      </c>
      <c r="Y60" s="293">
        <v>0</v>
      </c>
      <c r="Z60" s="61">
        <v>0</v>
      </c>
      <c r="AA60" s="61">
        <v>0</v>
      </c>
      <c r="AB60" s="61">
        <v>0</v>
      </c>
      <c r="AC60" s="61">
        <v>0</v>
      </c>
      <c r="AD60" s="61">
        <v>0</v>
      </c>
    </row>
    <row r="61" spans="1:30" x14ac:dyDescent="0.3">
      <c r="A61" s="61">
        <v>4060</v>
      </c>
      <c r="B61" s="61">
        <v>4</v>
      </c>
      <c r="C61" s="61">
        <v>144612</v>
      </c>
      <c r="D61" s="61">
        <v>0</v>
      </c>
      <c r="E61" s="61" t="s">
        <v>11758</v>
      </c>
      <c r="F61" s="61">
        <v>0</v>
      </c>
      <c r="G61" s="61">
        <v>2</v>
      </c>
      <c r="H61" s="62">
        <v>89</v>
      </c>
      <c r="I61" s="62">
        <v>5</v>
      </c>
      <c r="J61" s="61">
        <v>1</v>
      </c>
      <c r="K61" s="82">
        <v>6</v>
      </c>
      <c r="L61" s="82">
        <v>94225</v>
      </c>
      <c r="M61" s="292">
        <v>0</v>
      </c>
      <c r="N61" s="82">
        <v>5</v>
      </c>
      <c r="O61" s="82">
        <v>3</v>
      </c>
      <c r="P61" s="82">
        <v>10</v>
      </c>
      <c r="Q61" s="292">
        <v>0</v>
      </c>
      <c r="R61" s="82">
        <v>0</v>
      </c>
      <c r="S61" s="61">
        <v>0</v>
      </c>
      <c r="T61" s="61">
        <v>0</v>
      </c>
      <c r="U61" s="293">
        <v>0</v>
      </c>
      <c r="V61" s="61">
        <v>0</v>
      </c>
      <c r="W61" s="61">
        <v>0</v>
      </c>
      <c r="X61" s="61">
        <v>0</v>
      </c>
      <c r="Y61" s="293">
        <v>0</v>
      </c>
      <c r="Z61" s="61">
        <v>0</v>
      </c>
      <c r="AA61" s="61">
        <v>0</v>
      </c>
      <c r="AB61" s="61">
        <v>0</v>
      </c>
      <c r="AC61" s="61">
        <v>0</v>
      </c>
      <c r="AD61" s="61">
        <v>0</v>
      </c>
    </row>
    <row r="62" spans="1:30" x14ac:dyDescent="0.3">
      <c r="A62" s="61">
        <v>4061</v>
      </c>
      <c r="B62" s="61">
        <v>4</v>
      </c>
      <c r="C62" s="61">
        <v>144613</v>
      </c>
      <c r="D62" s="61">
        <v>0</v>
      </c>
      <c r="E62" s="61" t="s">
        <v>11759</v>
      </c>
      <c r="F62" s="61">
        <v>0</v>
      </c>
      <c r="G62" s="61">
        <v>3</v>
      </c>
      <c r="H62" s="62">
        <v>89</v>
      </c>
      <c r="I62" s="62">
        <v>10</v>
      </c>
      <c r="J62" s="61">
        <v>1</v>
      </c>
      <c r="K62" s="82">
        <v>6</v>
      </c>
      <c r="L62" s="82">
        <v>94224</v>
      </c>
      <c r="M62" s="292">
        <v>0</v>
      </c>
      <c r="N62" s="82">
        <v>5</v>
      </c>
      <c r="O62" s="82">
        <v>3</v>
      </c>
      <c r="P62" s="82">
        <v>20</v>
      </c>
      <c r="Q62" s="292">
        <v>0</v>
      </c>
      <c r="R62" s="82">
        <v>0</v>
      </c>
      <c r="S62" s="61">
        <v>0</v>
      </c>
      <c r="T62" s="61">
        <v>0</v>
      </c>
      <c r="U62" s="293">
        <v>0</v>
      </c>
      <c r="V62" s="61">
        <v>0</v>
      </c>
      <c r="W62" s="61">
        <v>0</v>
      </c>
      <c r="X62" s="61">
        <v>0</v>
      </c>
      <c r="Y62" s="293">
        <v>0</v>
      </c>
      <c r="Z62" s="61">
        <v>0</v>
      </c>
      <c r="AA62" s="61">
        <v>0</v>
      </c>
      <c r="AB62" s="61">
        <v>0</v>
      </c>
      <c r="AC62" s="61">
        <v>0</v>
      </c>
      <c r="AD62" s="61">
        <v>0</v>
      </c>
    </row>
    <row r="63" spans="1:30" x14ac:dyDescent="0.3">
      <c r="A63" s="61">
        <v>4062</v>
      </c>
      <c r="B63" s="61">
        <v>4</v>
      </c>
      <c r="C63" s="61">
        <v>144614</v>
      </c>
      <c r="D63" s="61">
        <v>0</v>
      </c>
      <c r="E63" s="61" t="s">
        <v>11760</v>
      </c>
      <c r="F63" s="61">
        <v>0</v>
      </c>
      <c r="G63" s="61">
        <v>4</v>
      </c>
      <c r="H63" s="62">
        <v>89</v>
      </c>
      <c r="I63" s="62">
        <v>15</v>
      </c>
      <c r="J63" s="61">
        <v>1</v>
      </c>
      <c r="K63" s="82">
        <v>6</v>
      </c>
      <c r="L63" s="82">
        <v>94191</v>
      </c>
      <c r="M63" s="292">
        <v>0</v>
      </c>
      <c r="N63" s="82">
        <v>3</v>
      </c>
      <c r="O63" s="82">
        <v>3</v>
      </c>
      <c r="P63" s="82">
        <v>30</v>
      </c>
      <c r="Q63" s="292">
        <v>0</v>
      </c>
      <c r="R63" s="82">
        <v>0</v>
      </c>
      <c r="S63" s="61">
        <v>0</v>
      </c>
      <c r="T63" s="61">
        <v>0</v>
      </c>
      <c r="U63" s="293">
        <v>0</v>
      </c>
      <c r="V63" s="61">
        <v>0</v>
      </c>
      <c r="W63" s="61">
        <v>0</v>
      </c>
      <c r="X63" s="61">
        <v>0</v>
      </c>
      <c r="Y63" s="293">
        <v>0</v>
      </c>
      <c r="Z63" s="61">
        <v>0</v>
      </c>
      <c r="AA63" s="61">
        <v>0</v>
      </c>
      <c r="AB63" s="61">
        <v>0</v>
      </c>
      <c r="AC63" s="61">
        <v>0</v>
      </c>
      <c r="AD63" s="61">
        <v>0</v>
      </c>
    </row>
    <row r="64" spans="1:30" x14ac:dyDescent="0.3">
      <c r="A64" s="61">
        <v>4063</v>
      </c>
      <c r="B64" s="61">
        <v>4</v>
      </c>
      <c r="C64" s="61">
        <v>144615</v>
      </c>
      <c r="D64" s="61">
        <v>0</v>
      </c>
      <c r="E64" s="61" t="s">
        <v>11761</v>
      </c>
      <c r="F64" s="61">
        <v>0</v>
      </c>
      <c r="G64" s="61">
        <v>5</v>
      </c>
      <c r="H64" s="62">
        <v>89</v>
      </c>
      <c r="I64" s="62">
        <v>20</v>
      </c>
      <c r="J64" s="61">
        <v>1</v>
      </c>
      <c r="K64" s="82">
        <v>6</v>
      </c>
      <c r="L64" s="82">
        <v>94197</v>
      </c>
      <c r="M64" s="292">
        <v>0</v>
      </c>
      <c r="N64" s="82">
        <v>1</v>
      </c>
      <c r="O64" s="82">
        <v>3</v>
      </c>
      <c r="P64" s="82">
        <v>40</v>
      </c>
      <c r="Q64" s="292">
        <v>0</v>
      </c>
      <c r="R64" s="82">
        <v>0</v>
      </c>
      <c r="S64" s="61">
        <v>0</v>
      </c>
      <c r="T64" s="61">
        <v>0</v>
      </c>
      <c r="U64" s="293">
        <v>0</v>
      </c>
      <c r="V64" s="61">
        <v>0</v>
      </c>
      <c r="W64" s="61">
        <v>0</v>
      </c>
      <c r="X64" s="61">
        <v>0</v>
      </c>
      <c r="Y64" s="293">
        <v>0</v>
      </c>
      <c r="Z64" s="61">
        <v>0</v>
      </c>
      <c r="AA64" s="61">
        <v>0</v>
      </c>
      <c r="AB64" s="61">
        <v>0</v>
      </c>
      <c r="AC64" s="61">
        <v>0</v>
      </c>
      <c r="AD64" s="61">
        <v>0</v>
      </c>
    </row>
    <row r="65" spans="1:30" x14ac:dyDescent="0.3">
      <c r="A65" s="61">
        <v>4064</v>
      </c>
      <c r="B65" s="61">
        <v>4</v>
      </c>
      <c r="C65" s="61">
        <v>144616</v>
      </c>
      <c r="D65" s="61">
        <v>0</v>
      </c>
      <c r="E65" s="61" t="s">
        <v>11762</v>
      </c>
      <c r="F65" s="61">
        <v>0</v>
      </c>
      <c r="G65" s="61">
        <v>6</v>
      </c>
      <c r="H65" s="62">
        <v>89</v>
      </c>
      <c r="I65" s="62">
        <v>25</v>
      </c>
      <c r="J65" s="61">
        <v>1</v>
      </c>
      <c r="K65" s="82">
        <v>6</v>
      </c>
      <c r="L65" s="82">
        <v>85190</v>
      </c>
      <c r="M65" s="292">
        <v>0</v>
      </c>
      <c r="N65" s="82">
        <v>1</v>
      </c>
      <c r="O65" s="82">
        <v>3</v>
      </c>
      <c r="P65" s="82">
        <v>50</v>
      </c>
      <c r="Q65" s="292">
        <v>0</v>
      </c>
      <c r="R65" s="82">
        <v>0</v>
      </c>
      <c r="S65" s="61">
        <v>0</v>
      </c>
      <c r="T65" s="61">
        <v>0</v>
      </c>
      <c r="U65" s="293">
        <v>0</v>
      </c>
      <c r="V65" s="61">
        <v>0</v>
      </c>
      <c r="W65" s="61">
        <v>0</v>
      </c>
      <c r="X65" s="61">
        <v>0</v>
      </c>
      <c r="Y65" s="293">
        <v>0</v>
      </c>
      <c r="Z65" s="61">
        <v>0</v>
      </c>
      <c r="AA65" s="61">
        <v>0</v>
      </c>
      <c r="AB65" s="61">
        <v>0</v>
      </c>
      <c r="AC65" s="61">
        <v>0</v>
      </c>
      <c r="AD65" s="61">
        <v>0</v>
      </c>
    </row>
    <row r="66" spans="1:30" x14ac:dyDescent="0.3">
      <c r="A66" s="61">
        <v>4065</v>
      </c>
      <c r="B66" s="61">
        <v>4</v>
      </c>
      <c r="C66" s="61">
        <v>144617</v>
      </c>
      <c r="D66" s="61">
        <v>0</v>
      </c>
      <c r="E66" s="61" t="s">
        <v>11763</v>
      </c>
      <c r="F66" s="61">
        <v>0</v>
      </c>
      <c r="G66" s="61">
        <v>7</v>
      </c>
      <c r="H66" s="62">
        <v>89</v>
      </c>
      <c r="I66" s="62">
        <v>30</v>
      </c>
      <c r="J66" s="61">
        <v>1</v>
      </c>
      <c r="K66" s="82">
        <v>6</v>
      </c>
      <c r="L66" s="82">
        <v>94225</v>
      </c>
      <c r="M66" s="292">
        <v>0</v>
      </c>
      <c r="N66" s="82">
        <v>15</v>
      </c>
      <c r="O66" s="82">
        <v>3</v>
      </c>
      <c r="P66" s="82">
        <v>60</v>
      </c>
      <c r="Q66" s="292">
        <v>0</v>
      </c>
      <c r="R66" s="82">
        <v>0</v>
      </c>
      <c r="S66" s="61">
        <v>0</v>
      </c>
      <c r="T66" s="61">
        <v>0</v>
      </c>
      <c r="U66" s="293">
        <v>0</v>
      </c>
      <c r="V66" s="61">
        <v>0</v>
      </c>
      <c r="W66" s="61">
        <v>0</v>
      </c>
      <c r="X66" s="61">
        <v>0</v>
      </c>
      <c r="Y66" s="293">
        <v>0</v>
      </c>
      <c r="Z66" s="61">
        <v>0</v>
      </c>
      <c r="AA66" s="61">
        <v>0</v>
      </c>
      <c r="AB66" s="61">
        <v>0</v>
      </c>
      <c r="AC66" s="61">
        <v>0</v>
      </c>
      <c r="AD66" s="61">
        <v>0</v>
      </c>
    </row>
    <row r="67" spans="1:30" x14ac:dyDescent="0.3">
      <c r="A67" s="61">
        <v>4066</v>
      </c>
      <c r="B67" s="61">
        <v>4</v>
      </c>
      <c r="C67" s="61">
        <v>144618</v>
      </c>
      <c r="D67" s="61">
        <v>0</v>
      </c>
      <c r="E67" s="61" t="s">
        <v>11764</v>
      </c>
      <c r="F67" s="61">
        <v>0</v>
      </c>
      <c r="G67" s="61">
        <v>8</v>
      </c>
      <c r="H67" s="62">
        <v>89</v>
      </c>
      <c r="I67" s="62">
        <v>35</v>
      </c>
      <c r="J67" s="61">
        <v>1</v>
      </c>
      <c r="K67" s="82">
        <v>6</v>
      </c>
      <c r="L67" s="82">
        <v>94224</v>
      </c>
      <c r="M67" s="292">
        <v>0</v>
      </c>
      <c r="N67" s="82">
        <v>15</v>
      </c>
      <c r="O67" s="82">
        <v>3</v>
      </c>
      <c r="P67" s="82">
        <v>70</v>
      </c>
      <c r="Q67" s="292">
        <v>0</v>
      </c>
      <c r="R67" s="82">
        <v>0</v>
      </c>
      <c r="S67" s="61">
        <v>0</v>
      </c>
      <c r="T67" s="61">
        <v>0</v>
      </c>
      <c r="U67" s="293">
        <v>0</v>
      </c>
      <c r="V67" s="61">
        <v>0</v>
      </c>
      <c r="W67" s="61">
        <v>0</v>
      </c>
      <c r="X67" s="61">
        <v>0</v>
      </c>
      <c r="Y67" s="293">
        <v>0</v>
      </c>
      <c r="Z67" s="61">
        <v>0</v>
      </c>
      <c r="AA67" s="61">
        <v>0</v>
      </c>
      <c r="AB67" s="61">
        <v>0</v>
      </c>
      <c r="AC67" s="61">
        <v>0</v>
      </c>
      <c r="AD67" s="61">
        <v>0</v>
      </c>
    </row>
    <row r="68" spans="1:30" x14ac:dyDescent="0.3">
      <c r="A68" s="61">
        <v>4067</v>
      </c>
      <c r="B68" s="61">
        <v>4</v>
      </c>
      <c r="C68" s="61">
        <v>144619</v>
      </c>
      <c r="D68" s="61">
        <v>0</v>
      </c>
      <c r="E68" s="61" t="s">
        <v>11765</v>
      </c>
      <c r="F68" s="61">
        <v>0</v>
      </c>
      <c r="G68" s="61">
        <v>9</v>
      </c>
      <c r="H68" s="62">
        <v>89</v>
      </c>
      <c r="I68" s="62">
        <v>40</v>
      </c>
      <c r="J68" s="61">
        <v>1</v>
      </c>
      <c r="K68" s="82">
        <v>6</v>
      </c>
      <c r="L68" s="82">
        <v>94191</v>
      </c>
      <c r="M68" s="292">
        <v>0</v>
      </c>
      <c r="N68" s="82">
        <v>6</v>
      </c>
      <c r="O68" s="82">
        <v>3</v>
      </c>
      <c r="P68" s="82">
        <v>80</v>
      </c>
      <c r="Q68" s="292">
        <v>0</v>
      </c>
      <c r="R68" s="82">
        <v>0</v>
      </c>
      <c r="S68" s="61">
        <v>0</v>
      </c>
      <c r="T68" s="61">
        <v>0</v>
      </c>
      <c r="U68" s="293">
        <v>0</v>
      </c>
      <c r="V68" s="61">
        <v>0</v>
      </c>
      <c r="W68" s="61">
        <v>0</v>
      </c>
      <c r="X68" s="61">
        <v>0</v>
      </c>
      <c r="Y68" s="293">
        <v>0</v>
      </c>
      <c r="Z68" s="61">
        <v>0</v>
      </c>
      <c r="AA68" s="61">
        <v>0</v>
      </c>
      <c r="AB68" s="61">
        <v>0</v>
      </c>
      <c r="AC68" s="61">
        <v>0</v>
      </c>
      <c r="AD68" s="61">
        <v>0</v>
      </c>
    </row>
    <row r="69" spans="1:30" x14ac:dyDescent="0.3">
      <c r="A69" s="61">
        <v>4068</v>
      </c>
      <c r="B69" s="61">
        <v>4</v>
      </c>
      <c r="C69" s="61">
        <v>144620</v>
      </c>
      <c r="D69" s="61">
        <v>0</v>
      </c>
      <c r="E69" s="61" t="s">
        <v>11766</v>
      </c>
      <c r="F69" s="61">
        <v>0</v>
      </c>
      <c r="G69" s="61">
        <v>10</v>
      </c>
      <c r="H69" s="62">
        <v>89</v>
      </c>
      <c r="I69" s="62">
        <v>45</v>
      </c>
      <c r="J69" s="61">
        <v>1</v>
      </c>
      <c r="K69" s="82">
        <v>6</v>
      </c>
      <c r="L69" s="82">
        <v>94197</v>
      </c>
      <c r="M69" s="292">
        <v>0</v>
      </c>
      <c r="N69" s="82">
        <v>1</v>
      </c>
      <c r="O69" s="82">
        <v>3</v>
      </c>
      <c r="P69" s="82">
        <v>90</v>
      </c>
      <c r="Q69" s="292">
        <v>0</v>
      </c>
      <c r="R69" s="82">
        <v>0</v>
      </c>
      <c r="S69" s="61">
        <v>0</v>
      </c>
      <c r="T69" s="61">
        <v>0</v>
      </c>
      <c r="U69" s="293">
        <v>0</v>
      </c>
      <c r="V69" s="61">
        <v>0</v>
      </c>
      <c r="W69" s="61">
        <v>0</v>
      </c>
      <c r="X69" s="61">
        <v>0</v>
      </c>
      <c r="Y69" s="293">
        <v>0</v>
      </c>
      <c r="Z69" s="61">
        <v>0</v>
      </c>
      <c r="AA69" s="61">
        <v>0</v>
      </c>
      <c r="AB69" s="61">
        <v>0</v>
      </c>
      <c r="AC69" s="61">
        <v>0</v>
      </c>
      <c r="AD69" s="61">
        <v>0</v>
      </c>
    </row>
    <row r="70" spans="1:30" x14ac:dyDescent="0.3">
      <c r="A70" s="61">
        <v>4069</v>
      </c>
      <c r="B70" s="61">
        <v>4</v>
      </c>
      <c r="C70" s="61">
        <v>144621</v>
      </c>
      <c r="D70" s="61">
        <v>0</v>
      </c>
      <c r="E70" s="61" t="s">
        <v>11767</v>
      </c>
      <c r="F70" s="61">
        <v>0</v>
      </c>
      <c r="G70" s="61">
        <v>11</v>
      </c>
      <c r="H70" s="62">
        <v>89</v>
      </c>
      <c r="I70" s="62">
        <v>50</v>
      </c>
      <c r="J70" s="61">
        <v>1</v>
      </c>
      <c r="K70" s="82">
        <v>6</v>
      </c>
      <c r="L70" s="82">
        <v>85191</v>
      </c>
      <c r="M70" s="292">
        <v>0</v>
      </c>
      <c r="N70" s="82">
        <v>1</v>
      </c>
      <c r="O70" s="82">
        <v>3</v>
      </c>
      <c r="P70" s="82">
        <v>100</v>
      </c>
      <c r="Q70" s="292">
        <v>0</v>
      </c>
      <c r="R70" s="82">
        <v>0</v>
      </c>
      <c r="S70" s="61">
        <v>0</v>
      </c>
      <c r="T70" s="61">
        <v>0</v>
      </c>
      <c r="U70" s="293">
        <v>0</v>
      </c>
      <c r="V70" s="61">
        <v>0</v>
      </c>
      <c r="W70" s="61">
        <v>0</v>
      </c>
      <c r="X70" s="61">
        <v>0</v>
      </c>
      <c r="Y70" s="293">
        <v>0</v>
      </c>
      <c r="Z70" s="61">
        <v>0</v>
      </c>
      <c r="AA70" s="61">
        <v>0</v>
      </c>
      <c r="AB70" s="61">
        <v>0</v>
      </c>
      <c r="AC70" s="61">
        <v>0</v>
      </c>
      <c r="AD70" s="61">
        <v>0</v>
      </c>
    </row>
    <row r="71" spans="1:30" x14ac:dyDescent="0.3">
      <c r="A71" s="61">
        <v>4070</v>
      </c>
      <c r="B71" s="61">
        <v>4</v>
      </c>
      <c r="C71" s="61">
        <v>144994</v>
      </c>
      <c r="D71" s="61">
        <v>0</v>
      </c>
      <c r="E71" s="61" t="s">
        <v>14080</v>
      </c>
      <c r="F71" s="61">
        <v>0</v>
      </c>
      <c r="G71" s="61">
        <v>12</v>
      </c>
      <c r="H71" s="62">
        <v>89</v>
      </c>
      <c r="I71" s="62">
        <v>55</v>
      </c>
      <c r="J71" s="61">
        <v>1</v>
      </c>
      <c r="K71" s="82">
        <v>6</v>
      </c>
      <c r="L71" s="82">
        <v>94225</v>
      </c>
      <c r="M71" s="292">
        <v>0</v>
      </c>
      <c r="N71" s="82">
        <v>30</v>
      </c>
      <c r="O71" s="82">
        <v>3</v>
      </c>
      <c r="P71" s="82">
        <v>150</v>
      </c>
      <c r="Q71" s="292">
        <v>0</v>
      </c>
      <c r="R71" s="82">
        <v>0</v>
      </c>
      <c r="S71" s="61">
        <v>0</v>
      </c>
      <c r="T71" s="61">
        <v>0</v>
      </c>
      <c r="U71" s="293">
        <v>0</v>
      </c>
      <c r="V71" s="61">
        <v>0</v>
      </c>
      <c r="W71" s="61">
        <v>0</v>
      </c>
      <c r="X71" s="61">
        <v>0</v>
      </c>
      <c r="Y71" s="293">
        <v>0</v>
      </c>
      <c r="Z71" s="61">
        <v>0</v>
      </c>
      <c r="AA71" s="61">
        <v>0</v>
      </c>
      <c r="AB71" s="61">
        <v>0</v>
      </c>
      <c r="AC71" s="61">
        <v>0</v>
      </c>
      <c r="AD71" s="61">
        <v>0</v>
      </c>
    </row>
    <row r="72" spans="1:30" x14ac:dyDescent="0.3">
      <c r="A72" s="61">
        <v>4071</v>
      </c>
      <c r="B72" s="61">
        <v>4</v>
      </c>
      <c r="C72" s="61">
        <v>144995</v>
      </c>
      <c r="D72" s="61">
        <v>0</v>
      </c>
      <c r="E72" s="61" t="s">
        <v>14081</v>
      </c>
      <c r="F72" s="61">
        <v>0</v>
      </c>
      <c r="G72" s="61">
        <v>13</v>
      </c>
      <c r="H72" s="62">
        <v>89</v>
      </c>
      <c r="I72" s="62">
        <v>60</v>
      </c>
      <c r="J72" s="61">
        <v>1</v>
      </c>
      <c r="K72" s="82">
        <v>6</v>
      </c>
      <c r="L72" s="82">
        <v>94224</v>
      </c>
      <c r="M72" s="292">
        <v>0</v>
      </c>
      <c r="N72" s="82">
        <v>30</v>
      </c>
      <c r="O72" s="82">
        <v>3</v>
      </c>
      <c r="P72" s="82">
        <v>200</v>
      </c>
      <c r="Q72" s="292">
        <v>0</v>
      </c>
      <c r="R72" s="82">
        <v>0</v>
      </c>
      <c r="S72" s="61">
        <v>0</v>
      </c>
      <c r="T72" s="61">
        <v>0</v>
      </c>
      <c r="U72" s="293">
        <v>0</v>
      </c>
      <c r="V72" s="61">
        <v>0</v>
      </c>
      <c r="W72" s="61">
        <v>0</v>
      </c>
      <c r="X72" s="61">
        <v>0</v>
      </c>
      <c r="Y72" s="293">
        <v>0</v>
      </c>
      <c r="Z72" s="61">
        <v>0</v>
      </c>
      <c r="AA72" s="61">
        <v>0</v>
      </c>
      <c r="AB72" s="61">
        <v>0</v>
      </c>
      <c r="AC72" s="61">
        <v>0</v>
      </c>
      <c r="AD72" s="61">
        <v>0</v>
      </c>
    </row>
    <row r="73" spans="1:30" x14ac:dyDescent="0.3">
      <c r="A73" s="61">
        <v>4072</v>
      </c>
      <c r="B73" s="61">
        <v>4</v>
      </c>
      <c r="C73" s="61">
        <v>144996</v>
      </c>
      <c r="D73" s="61">
        <v>0</v>
      </c>
      <c r="E73" s="61" t="s">
        <v>14082</v>
      </c>
      <c r="F73" s="61">
        <v>0</v>
      </c>
      <c r="G73" s="61">
        <v>14</v>
      </c>
      <c r="H73" s="62">
        <v>89</v>
      </c>
      <c r="I73" s="62">
        <v>65</v>
      </c>
      <c r="J73" s="61">
        <v>1</v>
      </c>
      <c r="K73" s="82">
        <v>6</v>
      </c>
      <c r="L73" s="82">
        <v>94191</v>
      </c>
      <c r="M73" s="292">
        <v>0</v>
      </c>
      <c r="N73" s="82">
        <v>9</v>
      </c>
      <c r="O73" s="82">
        <v>3</v>
      </c>
      <c r="P73" s="82">
        <v>250</v>
      </c>
      <c r="Q73" s="292">
        <v>0</v>
      </c>
      <c r="R73" s="82">
        <v>0</v>
      </c>
      <c r="S73" s="61">
        <v>0</v>
      </c>
      <c r="T73" s="61">
        <v>0</v>
      </c>
      <c r="U73" s="293">
        <v>0</v>
      </c>
      <c r="V73" s="61">
        <v>0</v>
      </c>
      <c r="W73" s="61">
        <v>0</v>
      </c>
      <c r="X73" s="61">
        <v>0</v>
      </c>
      <c r="Y73" s="293">
        <v>0</v>
      </c>
      <c r="Z73" s="61">
        <v>0</v>
      </c>
      <c r="AA73" s="61">
        <v>0</v>
      </c>
      <c r="AB73" s="61">
        <v>0</v>
      </c>
      <c r="AC73" s="61">
        <v>0</v>
      </c>
      <c r="AD73" s="61">
        <v>0</v>
      </c>
    </row>
    <row r="74" spans="1:30" x14ac:dyDescent="0.3">
      <c r="A74" s="61">
        <v>4073</v>
      </c>
      <c r="B74" s="61">
        <v>4</v>
      </c>
      <c r="C74" s="61">
        <v>144997</v>
      </c>
      <c r="D74" s="61">
        <v>0</v>
      </c>
      <c r="E74" s="61" t="s">
        <v>14083</v>
      </c>
      <c r="F74" s="61">
        <v>0</v>
      </c>
      <c r="G74" s="61">
        <v>15</v>
      </c>
      <c r="H74" s="62">
        <v>89</v>
      </c>
      <c r="I74" s="62">
        <v>70</v>
      </c>
      <c r="J74" s="61">
        <v>1</v>
      </c>
      <c r="K74" s="82">
        <v>6</v>
      </c>
      <c r="L74" s="82">
        <v>94197</v>
      </c>
      <c r="M74" s="292">
        <v>0</v>
      </c>
      <c r="N74" s="82">
        <v>1</v>
      </c>
      <c r="O74" s="82">
        <v>3</v>
      </c>
      <c r="P74" s="82">
        <v>300</v>
      </c>
      <c r="Q74" s="292">
        <v>0</v>
      </c>
      <c r="R74" s="82">
        <v>0</v>
      </c>
      <c r="S74" s="61">
        <v>0</v>
      </c>
      <c r="T74" s="61">
        <v>0</v>
      </c>
      <c r="U74" s="293">
        <v>0</v>
      </c>
      <c r="V74" s="61">
        <v>0</v>
      </c>
      <c r="W74" s="61">
        <v>0</v>
      </c>
      <c r="X74" s="61">
        <v>0</v>
      </c>
      <c r="Y74" s="293">
        <v>0</v>
      </c>
      <c r="Z74" s="61">
        <v>0</v>
      </c>
      <c r="AA74" s="61">
        <v>0</v>
      </c>
      <c r="AB74" s="61">
        <v>0</v>
      </c>
      <c r="AC74" s="61">
        <v>0</v>
      </c>
      <c r="AD74" s="61">
        <v>0</v>
      </c>
    </row>
    <row r="75" spans="1:30" x14ac:dyDescent="0.3">
      <c r="A75" s="61">
        <v>4074</v>
      </c>
      <c r="B75" s="61">
        <v>4</v>
      </c>
      <c r="C75" s="61">
        <v>144998</v>
      </c>
      <c r="D75" s="61">
        <v>0</v>
      </c>
      <c r="E75" s="61" t="s">
        <v>14084</v>
      </c>
      <c r="F75" s="61">
        <v>0</v>
      </c>
      <c r="G75" s="61">
        <v>16</v>
      </c>
      <c r="H75" s="62">
        <v>89</v>
      </c>
      <c r="I75" s="62">
        <v>75</v>
      </c>
      <c r="J75" s="61">
        <v>1</v>
      </c>
      <c r="K75" s="82">
        <v>6</v>
      </c>
      <c r="L75" s="82">
        <v>85189</v>
      </c>
      <c r="M75" s="292">
        <v>0</v>
      </c>
      <c r="N75" s="82">
        <v>1</v>
      </c>
      <c r="O75" s="82">
        <v>3</v>
      </c>
      <c r="P75" s="82">
        <v>550</v>
      </c>
      <c r="Q75" s="292">
        <v>0</v>
      </c>
      <c r="R75" s="82">
        <v>0</v>
      </c>
      <c r="S75" s="61">
        <v>0</v>
      </c>
      <c r="T75" s="61">
        <v>0</v>
      </c>
      <c r="U75" s="293">
        <v>0</v>
      </c>
      <c r="V75" s="61">
        <v>0</v>
      </c>
      <c r="W75" s="61">
        <v>0</v>
      </c>
      <c r="X75" s="61">
        <v>0</v>
      </c>
      <c r="Y75" s="293">
        <v>0</v>
      </c>
      <c r="Z75" s="61">
        <v>0</v>
      </c>
      <c r="AA75" s="61">
        <v>0</v>
      </c>
      <c r="AB75" s="61">
        <v>0</v>
      </c>
      <c r="AC75" s="61">
        <v>0</v>
      </c>
      <c r="AD75" s="61">
        <v>0</v>
      </c>
    </row>
    <row r="76" spans="1:30" x14ac:dyDescent="0.3">
      <c r="A76" s="61">
        <v>4075</v>
      </c>
      <c r="B76" s="61">
        <v>4</v>
      </c>
      <c r="C76" s="61">
        <v>144999</v>
      </c>
      <c r="D76" s="61">
        <v>0</v>
      </c>
      <c r="E76" s="61" t="s">
        <v>14085</v>
      </c>
      <c r="F76" s="61">
        <v>0</v>
      </c>
      <c r="G76" s="61">
        <v>17</v>
      </c>
      <c r="H76" s="62">
        <v>89</v>
      </c>
      <c r="I76" s="62">
        <v>80</v>
      </c>
      <c r="J76" s="61">
        <v>1</v>
      </c>
      <c r="K76" s="82">
        <v>6</v>
      </c>
      <c r="L76" s="82">
        <v>93122</v>
      </c>
      <c r="M76" s="292">
        <v>0</v>
      </c>
      <c r="N76" s="82">
        <v>1</v>
      </c>
      <c r="O76" s="82">
        <v>3</v>
      </c>
      <c r="P76" s="82">
        <v>1000</v>
      </c>
      <c r="Q76" s="292">
        <v>0</v>
      </c>
      <c r="R76" s="82">
        <v>0</v>
      </c>
      <c r="S76" s="61">
        <v>0</v>
      </c>
      <c r="T76" s="61">
        <v>0</v>
      </c>
      <c r="U76" s="293">
        <v>0</v>
      </c>
      <c r="V76" s="61">
        <v>0</v>
      </c>
      <c r="W76" s="61">
        <v>0</v>
      </c>
      <c r="X76" s="61">
        <v>0</v>
      </c>
      <c r="Y76" s="293">
        <v>0</v>
      </c>
      <c r="Z76" s="61">
        <v>0</v>
      </c>
      <c r="AA76" s="61">
        <v>0</v>
      </c>
      <c r="AB76" s="61">
        <v>0</v>
      </c>
      <c r="AC76" s="61">
        <v>0</v>
      </c>
      <c r="AD76" s="61">
        <v>0</v>
      </c>
    </row>
    <row r="77" spans="1:30" x14ac:dyDescent="0.3">
      <c r="A77" s="61">
        <v>4076</v>
      </c>
      <c r="B77" s="61">
        <v>4</v>
      </c>
      <c r="C77" s="61">
        <v>144076</v>
      </c>
      <c r="D77" s="61">
        <v>0</v>
      </c>
      <c r="E77" s="61" t="s">
        <v>14142</v>
      </c>
      <c r="F77" s="61">
        <v>0</v>
      </c>
      <c r="G77" s="61">
        <v>1</v>
      </c>
      <c r="H77" s="117">
        <v>102</v>
      </c>
      <c r="I77" s="117">
        <v>0</v>
      </c>
      <c r="J77" s="117">
        <v>5</v>
      </c>
      <c r="K77" s="118">
        <v>1</v>
      </c>
      <c r="L77" s="82">
        <v>3000000</v>
      </c>
      <c r="M77" s="292">
        <v>0</v>
      </c>
      <c r="N77" s="82">
        <v>0</v>
      </c>
      <c r="O77" s="82">
        <v>0</v>
      </c>
      <c r="P77" s="82">
        <v>0</v>
      </c>
      <c r="Q77" s="292">
        <v>0</v>
      </c>
      <c r="R77" s="82">
        <v>0</v>
      </c>
      <c r="S77" s="61">
        <v>0</v>
      </c>
      <c r="T77" s="61">
        <v>0</v>
      </c>
      <c r="U77" s="293">
        <v>0</v>
      </c>
      <c r="V77" s="61">
        <v>0</v>
      </c>
      <c r="W77" s="61">
        <v>0</v>
      </c>
      <c r="X77" s="61">
        <v>0</v>
      </c>
      <c r="Y77" s="293">
        <v>0</v>
      </c>
      <c r="Z77" s="61">
        <v>0</v>
      </c>
      <c r="AA77" s="61">
        <v>0</v>
      </c>
      <c r="AB77" s="61">
        <v>0</v>
      </c>
      <c r="AC77" s="61">
        <v>0</v>
      </c>
      <c r="AD77" s="61">
        <v>0</v>
      </c>
    </row>
    <row r="78" spans="1:30" x14ac:dyDescent="0.3">
      <c r="A78" s="61">
        <v>4077</v>
      </c>
      <c r="B78" s="61">
        <v>4</v>
      </c>
      <c r="C78" s="61">
        <v>144077</v>
      </c>
      <c r="D78" s="61">
        <v>0</v>
      </c>
      <c r="E78" s="61" t="s">
        <v>14143</v>
      </c>
      <c r="F78" s="61">
        <v>0</v>
      </c>
      <c r="G78" s="61">
        <v>2</v>
      </c>
      <c r="H78" s="117">
        <v>102</v>
      </c>
      <c r="I78" s="117">
        <v>0</v>
      </c>
      <c r="J78" s="117">
        <v>10</v>
      </c>
      <c r="K78" s="118">
        <v>6</v>
      </c>
      <c r="L78" s="82">
        <v>85003</v>
      </c>
      <c r="M78" s="292">
        <v>0</v>
      </c>
      <c r="N78" s="82">
        <v>3</v>
      </c>
      <c r="O78" s="82">
        <v>0</v>
      </c>
      <c r="P78" s="82">
        <v>0</v>
      </c>
      <c r="Q78" s="292">
        <v>0</v>
      </c>
      <c r="R78" s="82">
        <v>0</v>
      </c>
      <c r="S78" s="61">
        <v>0</v>
      </c>
      <c r="T78" s="61">
        <v>0</v>
      </c>
      <c r="U78" s="293">
        <v>0</v>
      </c>
      <c r="V78" s="61">
        <v>0</v>
      </c>
      <c r="W78" s="61">
        <v>0</v>
      </c>
      <c r="X78" s="61">
        <v>0</v>
      </c>
      <c r="Y78" s="293">
        <v>0</v>
      </c>
      <c r="Z78" s="61">
        <v>0</v>
      </c>
      <c r="AA78" s="61">
        <v>0</v>
      </c>
      <c r="AB78" s="61">
        <v>0</v>
      </c>
      <c r="AC78" s="61">
        <v>0</v>
      </c>
      <c r="AD78" s="61">
        <v>0</v>
      </c>
    </row>
    <row r="79" spans="1:30" x14ac:dyDescent="0.3">
      <c r="A79" s="61">
        <v>4078</v>
      </c>
      <c r="B79" s="61">
        <v>4</v>
      </c>
      <c r="C79" s="61">
        <v>144078</v>
      </c>
      <c r="D79" s="61">
        <v>0</v>
      </c>
      <c r="E79" s="61" t="s">
        <v>14144</v>
      </c>
      <c r="F79" s="61">
        <v>0</v>
      </c>
      <c r="G79" s="61">
        <v>3</v>
      </c>
      <c r="H79" s="117">
        <v>102</v>
      </c>
      <c r="I79" s="117">
        <v>0</v>
      </c>
      <c r="J79" s="117">
        <v>15</v>
      </c>
      <c r="K79" s="118">
        <v>6</v>
      </c>
      <c r="L79" s="82">
        <v>85011</v>
      </c>
      <c r="M79" s="292">
        <v>0</v>
      </c>
      <c r="N79" s="82">
        <v>3</v>
      </c>
      <c r="O79" s="82">
        <v>0</v>
      </c>
      <c r="P79" s="82">
        <v>0</v>
      </c>
      <c r="Q79" s="292">
        <v>0</v>
      </c>
      <c r="R79" s="82">
        <v>0</v>
      </c>
      <c r="S79" s="61">
        <v>0</v>
      </c>
      <c r="T79" s="61">
        <v>0</v>
      </c>
      <c r="U79" s="293">
        <v>0</v>
      </c>
      <c r="V79" s="61">
        <v>0</v>
      </c>
      <c r="W79" s="61">
        <v>0</v>
      </c>
      <c r="X79" s="61">
        <v>0</v>
      </c>
      <c r="Y79" s="293">
        <v>0</v>
      </c>
      <c r="Z79" s="61">
        <v>0</v>
      </c>
      <c r="AA79" s="61">
        <v>0</v>
      </c>
      <c r="AB79" s="61">
        <v>0</v>
      </c>
      <c r="AC79" s="61">
        <v>0</v>
      </c>
      <c r="AD79" s="61">
        <v>0</v>
      </c>
    </row>
    <row r="80" spans="1:30" x14ac:dyDescent="0.3">
      <c r="A80" s="61">
        <v>4079</v>
      </c>
      <c r="B80" s="61">
        <v>4</v>
      </c>
      <c r="C80" s="61">
        <v>144079</v>
      </c>
      <c r="D80" s="61">
        <v>0</v>
      </c>
      <c r="E80" s="61" t="s">
        <v>14145</v>
      </c>
      <c r="F80" s="61">
        <v>0</v>
      </c>
      <c r="G80" s="61">
        <v>4</v>
      </c>
      <c r="H80" s="117">
        <v>102</v>
      </c>
      <c r="I80" s="117">
        <v>0</v>
      </c>
      <c r="J80" s="117">
        <v>20</v>
      </c>
      <c r="K80" s="118">
        <v>6</v>
      </c>
      <c r="L80" s="82">
        <v>85189</v>
      </c>
      <c r="M80" s="292">
        <v>0</v>
      </c>
      <c r="N80" s="82">
        <v>3</v>
      </c>
      <c r="O80" s="82">
        <v>6</v>
      </c>
      <c r="P80" s="82">
        <v>85190</v>
      </c>
      <c r="Q80" s="292">
        <v>0</v>
      </c>
      <c r="R80" s="82">
        <v>3</v>
      </c>
      <c r="S80" s="61">
        <v>0</v>
      </c>
      <c r="T80" s="61">
        <v>0</v>
      </c>
      <c r="U80" s="293">
        <v>0</v>
      </c>
      <c r="V80" s="61">
        <v>0</v>
      </c>
      <c r="W80" s="61">
        <v>0</v>
      </c>
      <c r="X80" s="61">
        <v>0</v>
      </c>
      <c r="Y80" s="293">
        <v>0</v>
      </c>
      <c r="Z80" s="61">
        <v>0</v>
      </c>
      <c r="AA80" s="61">
        <v>0</v>
      </c>
      <c r="AB80" s="61">
        <v>0</v>
      </c>
      <c r="AC80" s="61">
        <v>0</v>
      </c>
      <c r="AD80" s="61">
        <v>0</v>
      </c>
    </row>
    <row r="81" spans="1:30" x14ac:dyDescent="0.3">
      <c r="A81" s="61">
        <v>4080</v>
      </c>
      <c r="B81" s="61">
        <v>4</v>
      </c>
      <c r="C81" s="61">
        <v>144080</v>
      </c>
      <c r="D81" s="61">
        <v>0</v>
      </c>
      <c r="E81" s="61" t="s">
        <v>14146</v>
      </c>
      <c r="F81" s="61">
        <v>0</v>
      </c>
      <c r="G81" s="61">
        <v>5</v>
      </c>
      <c r="H81" s="117">
        <v>102</v>
      </c>
      <c r="I81" s="117">
        <v>0</v>
      </c>
      <c r="J81" s="117">
        <v>25</v>
      </c>
      <c r="K81" s="118">
        <v>6</v>
      </c>
      <c r="L81" s="82">
        <v>85212</v>
      </c>
      <c r="M81" s="292">
        <v>0</v>
      </c>
      <c r="N81" s="82">
        <v>3</v>
      </c>
      <c r="O81" s="82">
        <v>6</v>
      </c>
      <c r="P81" s="82">
        <v>85213</v>
      </c>
      <c r="Q81" s="292">
        <v>0</v>
      </c>
      <c r="R81" s="82">
        <v>3</v>
      </c>
      <c r="S81" s="61">
        <v>25</v>
      </c>
      <c r="T81" s="61">
        <v>3000</v>
      </c>
      <c r="U81" s="293">
        <v>0</v>
      </c>
      <c r="V81" s="61">
        <v>0</v>
      </c>
      <c r="W81" s="61">
        <v>0</v>
      </c>
      <c r="X81" s="61">
        <v>0</v>
      </c>
      <c r="Y81" s="293">
        <v>0</v>
      </c>
      <c r="Z81" s="61">
        <v>0</v>
      </c>
      <c r="AA81" s="61">
        <v>0</v>
      </c>
      <c r="AB81" s="61">
        <v>0</v>
      </c>
      <c r="AC81" s="61">
        <v>0</v>
      </c>
      <c r="AD81" s="61">
        <v>0</v>
      </c>
    </row>
    <row r="82" spans="1:30" s="94" customFormat="1" x14ac:dyDescent="0.3">
      <c r="A82" s="168">
        <v>4101</v>
      </c>
      <c r="B82" s="215">
        <v>4</v>
      </c>
      <c r="C82" s="215">
        <v>144101</v>
      </c>
      <c r="D82" s="215">
        <v>0</v>
      </c>
      <c r="E82" s="215" t="s">
        <v>9003</v>
      </c>
      <c r="F82" s="215" t="s">
        <v>8964</v>
      </c>
      <c r="G82" s="215">
        <v>1</v>
      </c>
      <c r="H82" s="215">
        <v>1</v>
      </c>
      <c r="I82" s="215">
        <v>0</v>
      </c>
      <c r="J82" s="215">
        <v>10000</v>
      </c>
      <c r="K82" s="216">
        <v>6</v>
      </c>
      <c r="L82" s="216">
        <v>94033</v>
      </c>
      <c r="M82" s="292">
        <v>0</v>
      </c>
      <c r="N82" s="167">
        <v>5</v>
      </c>
      <c r="O82" s="216">
        <v>0</v>
      </c>
      <c r="P82" s="216">
        <v>0</v>
      </c>
      <c r="Q82" s="292">
        <v>0</v>
      </c>
      <c r="R82" s="216">
        <v>0</v>
      </c>
      <c r="S82" s="215">
        <v>0</v>
      </c>
      <c r="T82" s="215">
        <v>0</v>
      </c>
      <c r="U82" s="293">
        <v>0</v>
      </c>
      <c r="V82" s="215">
        <v>0</v>
      </c>
      <c r="W82" s="215">
        <v>0</v>
      </c>
      <c r="X82" s="215">
        <v>0</v>
      </c>
      <c r="Y82" s="293">
        <v>0</v>
      </c>
      <c r="Z82" s="215">
        <v>0</v>
      </c>
      <c r="AA82" s="215">
        <v>0</v>
      </c>
      <c r="AB82" s="215">
        <v>0</v>
      </c>
      <c r="AC82" s="215">
        <v>0</v>
      </c>
      <c r="AD82" s="215">
        <v>0</v>
      </c>
    </row>
    <row r="83" spans="1:30" s="94" customFormat="1" x14ac:dyDescent="0.3">
      <c r="A83" s="168">
        <v>4102</v>
      </c>
      <c r="B83" s="215">
        <v>4</v>
      </c>
      <c r="C83" s="215">
        <v>144102</v>
      </c>
      <c r="D83" s="215">
        <v>0</v>
      </c>
      <c r="E83" s="215" t="s">
        <v>9005</v>
      </c>
      <c r="F83" s="215" t="s">
        <v>8965</v>
      </c>
      <c r="G83" s="215">
        <v>2</v>
      </c>
      <c r="H83" s="215">
        <v>1</v>
      </c>
      <c r="I83" s="215">
        <v>0</v>
      </c>
      <c r="J83" s="215">
        <v>20000</v>
      </c>
      <c r="K83" s="216">
        <v>6</v>
      </c>
      <c r="L83" s="216">
        <v>94033</v>
      </c>
      <c r="M83" s="292">
        <v>0</v>
      </c>
      <c r="N83" s="167">
        <v>10</v>
      </c>
      <c r="O83" s="216">
        <v>0</v>
      </c>
      <c r="P83" s="216">
        <v>0</v>
      </c>
      <c r="Q83" s="292">
        <v>0</v>
      </c>
      <c r="R83" s="216">
        <v>0</v>
      </c>
      <c r="S83" s="215">
        <v>0</v>
      </c>
      <c r="T83" s="215">
        <v>0</v>
      </c>
      <c r="U83" s="293">
        <v>0</v>
      </c>
      <c r="V83" s="215">
        <v>0</v>
      </c>
      <c r="W83" s="215">
        <v>0</v>
      </c>
      <c r="X83" s="215">
        <v>0</v>
      </c>
      <c r="Y83" s="293">
        <v>0</v>
      </c>
      <c r="Z83" s="215">
        <v>0</v>
      </c>
      <c r="AA83" s="215">
        <v>0</v>
      </c>
      <c r="AB83" s="215">
        <v>0</v>
      </c>
      <c r="AC83" s="215">
        <v>0</v>
      </c>
      <c r="AD83" s="215">
        <v>0</v>
      </c>
    </row>
    <row r="84" spans="1:30" s="94" customFormat="1" x14ac:dyDescent="0.3">
      <c r="A84" s="168">
        <v>4103</v>
      </c>
      <c r="B84" s="215">
        <v>4</v>
      </c>
      <c r="C84" s="215">
        <v>144103</v>
      </c>
      <c r="D84" s="215">
        <v>0</v>
      </c>
      <c r="E84" s="215" t="s">
        <v>9070</v>
      </c>
      <c r="F84" s="215" t="s">
        <v>8966</v>
      </c>
      <c r="G84" s="215">
        <v>3</v>
      </c>
      <c r="H84" s="215">
        <v>1</v>
      </c>
      <c r="I84" s="215">
        <v>0</v>
      </c>
      <c r="J84" s="215">
        <v>40000</v>
      </c>
      <c r="K84" s="216">
        <v>6</v>
      </c>
      <c r="L84" s="216">
        <v>94033</v>
      </c>
      <c r="M84" s="292">
        <v>0</v>
      </c>
      <c r="N84" s="167">
        <v>15</v>
      </c>
      <c r="O84" s="216">
        <v>0</v>
      </c>
      <c r="P84" s="216">
        <v>0</v>
      </c>
      <c r="Q84" s="292">
        <v>0</v>
      </c>
      <c r="R84" s="216">
        <v>0</v>
      </c>
      <c r="S84" s="215">
        <v>0</v>
      </c>
      <c r="T84" s="215">
        <v>0</v>
      </c>
      <c r="U84" s="293">
        <v>0</v>
      </c>
      <c r="V84" s="215">
        <v>0</v>
      </c>
      <c r="W84" s="215">
        <v>0</v>
      </c>
      <c r="X84" s="215">
        <v>0</v>
      </c>
      <c r="Y84" s="293">
        <v>0</v>
      </c>
      <c r="Z84" s="215">
        <v>0</v>
      </c>
      <c r="AA84" s="215">
        <v>0</v>
      </c>
      <c r="AB84" s="215">
        <v>0</v>
      </c>
      <c r="AC84" s="215">
        <v>0</v>
      </c>
      <c r="AD84" s="215">
        <v>0</v>
      </c>
    </row>
    <row r="85" spans="1:30" s="94" customFormat="1" x14ac:dyDescent="0.3">
      <c r="A85" s="168">
        <v>4104</v>
      </c>
      <c r="B85" s="215">
        <v>4</v>
      </c>
      <c r="C85" s="215">
        <v>144104</v>
      </c>
      <c r="D85" s="215">
        <v>0</v>
      </c>
      <c r="E85" s="215" t="s">
        <v>9072</v>
      </c>
      <c r="F85" s="215" t="s">
        <v>8967</v>
      </c>
      <c r="G85" s="215">
        <v>4</v>
      </c>
      <c r="H85" s="215">
        <v>1</v>
      </c>
      <c r="I85" s="215">
        <v>0</v>
      </c>
      <c r="J85" s="215">
        <v>60000</v>
      </c>
      <c r="K85" s="216">
        <v>6</v>
      </c>
      <c r="L85" s="216">
        <v>94033</v>
      </c>
      <c r="M85" s="292">
        <v>0</v>
      </c>
      <c r="N85" s="167">
        <v>20</v>
      </c>
      <c r="O85" s="216">
        <v>38</v>
      </c>
      <c r="P85" s="216">
        <v>1</v>
      </c>
      <c r="Q85" s="292">
        <v>0</v>
      </c>
      <c r="R85" s="216">
        <v>0</v>
      </c>
      <c r="S85" s="215">
        <v>0</v>
      </c>
      <c r="T85" s="215">
        <v>0</v>
      </c>
      <c r="U85" s="293">
        <v>0</v>
      </c>
      <c r="V85" s="215">
        <v>0</v>
      </c>
      <c r="W85" s="215">
        <v>0</v>
      </c>
      <c r="X85" s="215">
        <v>0</v>
      </c>
      <c r="Y85" s="293">
        <v>0</v>
      </c>
      <c r="Z85" s="215">
        <v>0</v>
      </c>
      <c r="AA85" s="215">
        <v>0</v>
      </c>
      <c r="AB85" s="215">
        <v>0</v>
      </c>
      <c r="AC85" s="215">
        <v>0</v>
      </c>
      <c r="AD85" s="215">
        <v>0</v>
      </c>
    </row>
    <row r="86" spans="1:30" s="94" customFormat="1" x14ac:dyDescent="0.3">
      <c r="A86" s="168">
        <v>4105</v>
      </c>
      <c r="B86" s="215">
        <v>4</v>
      </c>
      <c r="C86" s="215">
        <v>144105</v>
      </c>
      <c r="D86" s="215">
        <v>0</v>
      </c>
      <c r="E86" s="215" t="s">
        <v>9106</v>
      </c>
      <c r="F86" s="215" t="s">
        <v>8968</v>
      </c>
      <c r="G86" s="215">
        <v>5</v>
      </c>
      <c r="H86" s="215">
        <v>1</v>
      </c>
      <c r="I86" s="215">
        <v>0</v>
      </c>
      <c r="J86" s="215">
        <v>80000</v>
      </c>
      <c r="K86" s="216">
        <v>6</v>
      </c>
      <c r="L86" s="216">
        <v>94033</v>
      </c>
      <c r="M86" s="292">
        <v>0</v>
      </c>
      <c r="N86" s="167">
        <v>25</v>
      </c>
      <c r="O86" s="216">
        <v>6</v>
      </c>
      <c r="P86" s="216">
        <v>94025</v>
      </c>
      <c r="Q86" s="292">
        <v>0</v>
      </c>
      <c r="R86" s="167">
        <v>10</v>
      </c>
      <c r="S86" s="215">
        <v>0</v>
      </c>
      <c r="T86" s="215">
        <v>0</v>
      </c>
      <c r="U86" s="293">
        <v>0</v>
      </c>
      <c r="V86" s="215">
        <v>0</v>
      </c>
      <c r="W86" s="215">
        <v>0</v>
      </c>
      <c r="X86" s="215">
        <v>0</v>
      </c>
      <c r="Y86" s="293">
        <v>0</v>
      </c>
      <c r="Z86" s="215">
        <v>0</v>
      </c>
      <c r="AA86" s="215">
        <v>0</v>
      </c>
      <c r="AB86" s="215">
        <v>0</v>
      </c>
      <c r="AC86" s="215">
        <v>0</v>
      </c>
      <c r="AD86" s="215">
        <v>0</v>
      </c>
    </row>
    <row r="87" spans="1:30" s="94" customFormat="1" x14ac:dyDescent="0.3">
      <c r="A87" s="168">
        <v>4106</v>
      </c>
      <c r="B87" s="215">
        <v>4</v>
      </c>
      <c r="C87" s="215">
        <v>144106</v>
      </c>
      <c r="D87" s="215">
        <v>0</v>
      </c>
      <c r="E87" s="215" t="s">
        <v>9108</v>
      </c>
      <c r="F87" s="215" t="s">
        <v>9006</v>
      </c>
      <c r="G87" s="215">
        <v>6</v>
      </c>
      <c r="H87" s="215">
        <v>1</v>
      </c>
      <c r="I87" s="215">
        <v>0</v>
      </c>
      <c r="J87" s="215">
        <v>100000</v>
      </c>
      <c r="K87" s="216">
        <v>6</v>
      </c>
      <c r="L87" s="216">
        <v>94033</v>
      </c>
      <c r="M87" s="292">
        <v>0</v>
      </c>
      <c r="N87" s="167">
        <v>30</v>
      </c>
      <c r="O87" s="216">
        <v>6</v>
      </c>
      <c r="P87" s="216">
        <v>94027</v>
      </c>
      <c r="Q87" s="292">
        <v>0</v>
      </c>
      <c r="R87" s="167">
        <v>20</v>
      </c>
      <c r="S87" s="215">
        <v>0</v>
      </c>
      <c r="T87" s="215">
        <v>0</v>
      </c>
      <c r="U87" s="293">
        <v>0</v>
      </c>
      <c r="V87" s="215">
        <v>0</v>
      </c>
      <c r="W87" s="215">
        <v>0</v>
      </c>
      <c r="X87" s="215">
        <v>0</v>
      </c>
      <c r="Y87" s="293">
        <v>0</v>
      </c>
      <c r="Z87" s="215">
        <v>0</v>
      </c>
      <c r="AA87" s="215">
        <v>0</v>
      </c>
      <c r="AB87" s="215">
        <v>0</v>
      </c>
      <c r="AC87" s="215">
        <v>0</v>
      </c>
      <c r="AD87" s="215">
        <v>0</v>
      </c>
    </row>
    <row r="88" spans="1:30" s="94" customFormat="1" x14ac:dyDescent="0.3">
      <c r="A88" s="168">
        <v>4107</v>
      </c>
      <c r="B88" s="215">
        <v>4</v>
      </c>
      <c r="C88" s="215">
        <v>144107</v>
      </c>
      <c r="D88" s="215">
        <v>0</v>
      </c>
      <c r="E88" s="215" t="s">
        <v>9050</v>
      </c>
      <c r="F88" s="215" t="s">
        <v>9007</v>
      </c>
      <c r="G88" s="215">
        <v>7</v>
      </c>
      <c r="H88" s="215">
        <v>1</v>
      </c>
      <c r="I88" s="215">
        <v>0</v>
      </c>
      <c r="J88" s="215">
        <v>200000</v>
      </c>
      <c r="K88" s="216">
        <v>6</v>
      </c>
      <c r="L88" s="216">
        <v>94033</v>
      </c>
      <c r="M88" s="292">
        <v>0</v>
      </c>
      <c r="N88" s="167">
        <v>35</v>
      </c>
      <c r="O88" s="216">
        <v>38</v>
      </c>
      <c r="P88" s="216">
        <v>1</v>
      </c>
      <c r="Q88" s="292">
        <v>0</v>
      </c>
      <c r="R88" s="216">
        <v>0</v>
      </c>
      <c r="S88" s="215">
        <v>0</v>
      </c>
      <c r="T88" s="215">
        <v>0</v>
      </c>
      <c r="U88" s="293">
        <v>0</v>
      </c>
      <c r="V88" s="215">
        <v>0</v>
      </c>
      <c r="W88" s="215">
        <v>0</v>
      </c>
      <c r="X88" s="215">
        <v>0</v>
      </c>
      <c r="Y88" s="293">
        <v>0</v>
      </c>
      <c r="Z88" s="215">
        <v>0</v>
      </c>
      <c r="AA88" s="215">
        <v>0</v>
      </c>
      <c r="AB88" s="215">
        <v>0</v>
      </c>
      <c r="AC88" s="215">
        <v>0</v>
      </c>
      <c r="AD88" s="215">
        <v>0</v>
      </c>
    </row>
    <row r="89" spans="1:30" s="94" customFormat="1" x14ac:dyDescent="0.3">
      <c r="A89" s="168">
        <v>4108</v>
      </c>
      <c r="B89" s="215">
        <v>4</v>
      </c>
      <c r="C89" s="215">
        <v>144108</v>
      </c>
      <c r="D89" s="215">
        <v>0</v>
      </c>
      <c r="E89" s="215" t="s">
        <v>9110</v>
      </c>
      <c r="F89" s="215" t="s">
        <v>9008</v>
      </c>
      <c r="G89" s="215">
        <v>8</v>
      </c>
      <c r="H89" s="215">
        <v>1</v>
      </c>
      <c r="I89" s="215">
        <v>0</v>
      </c>
      <c r="J89" s="215">
        <v>300000</v>
      </c>
      <c r="K89" s="216">
        <v>6</v>
      </c>
      <c r="L89" s="216">
        <v>94033</v>
      </c>
      <c r="M89" s="292">
        <v>0</v>
      </c>
      <c r="N89" s="167">
        <v>40</v>
      </c>
      <c r="O89" s="216">
        <v>6</v>
      </c>
      <c r="P89" s="216">
        <v>94025</v>
      </c>
      <c r="Q89" s="292">
        <v>0</v>
      </c>
      <c r="R89" s="167">
        <v>20</v>
      </c>
      <c r="S89" s="215">
        <v>0</v>
      </c>
      <c r="T89" s="215">
        <v>0</v>
      </c>
      <c r="U89" s="293">
        <v>0</v>
      </c>
      <c r="V89" s="215">
        <v>0</v>
      </c>
      <c r="W89" s="215">
        <v>0</v>
      </c>
      <c r="X89" s="215">
        <v>0</v>
      </c>
      <c r="Y89" s="293">
        <v>0</v>
      </c>
      <c r="Z89" s="215">
        <v>0</v>
      </c>
      <c r="AA89" s="215">
        <v>0</v>
      </c>
      <c r="AB89" s="215">
        <v>0</v>
      </c>
      <c r="AC89" s="215">
        <v>0</v>
      </c>
      <c r="AD89" s="215">
        <v>0</v>
      </c>
    </row>
    <row r="90" spans="1:30" s="94" customFormat="1" x14ac:dyDescent="0.3">
      <c r="A90" s="168">
        <v>4109</v>
      </c>
      <c r="B90" s="215">
        <v>4</v>
      </c>
      <c r="C90" s="215">
        <v>144109</v>
      </c>
      <c r="D90" s="215">
        <v>0</v>
      </c>
      <c r="E90" s="215" t="s">
        <v>9112</v>
      </c>
      <c r="F90" s="215" t="s">
        <v>9009</v>
      </c>
      <c r="G90" s="215">
        <v>9</v>
      </c>
      <c r="H90" s="215">
        <v>1</v>
      </c>
      <c r="I90" s="215">
        <v>0</v>
      </c>
      <c r="J90" s="215">
        <v>400000</v>
      </c>
      <c r="K90" s="216">
        <v>6</v>
      </c>
      <c r="L90" s="216">
        <v>94033</v>
      </c>
      <c r="M90" s="292">
        <v>0</v>
      </c>
      <c r="N90" s="167">
        <v>45</v>
      </c>
      <c r="O90" s="216">
        <v>6</v>
      </c>
      <c r="P90" s="216">
        <v>94027</v>
      </c>
      <c r="Q90" s="292">
        <v>0</v>
      </c>
      <c r="R90" s="167">
        <v>40</v>
      </c>
      <c r="S90" s="215">
        <v>0</v>
      </c>
      <c r="T90" s="215">
        <v>0</v>
      </c>
      <c r="U90" s="293">
        <v>0</v>
      </c>
      <c r="V90" s="215">
        <v>0</v>
      </c>
      <c r="W90" s="215">
        <v>0</v>
      </c>
      <c r="X90" s="215">
        <v>0</v>
      </c>
      <c r="Y90" s="293">
        <v>0</v>
      </c>
      <c r="Z90" s="215">
        <v>0</v>
      </c>
      <c r="AA90" s="215">
        <v>0</v>
      </c>
      <c r="AB90" s="215">
        <v>0</v>
      </c>
      <c r="AC90" s="215">
        <v>0</v>
      </c>
      <c r="AD90" s="215">
        <v>0</v>
      </c>
    </row>
    <row r="91" spans="1:30" s="170" customFormat="1" x14ac:dyDescent="0.3">
      <c r="A91" s="168">
        <v>4110</v>
      </c>
      <c r="B91" s="62">
        <v>4</v>
      </c>
      <c r="C91" s="62">
        <v>144110</v>
      </c>
      <c r="D91" s="62">
        <v>0</v>
      </c>
      <c r="E91" s="62" t="s">
        <v>9012</v>
      </c>
      <c r="F91" s="62" t="s">
        <v>9010</v>
      </c>
      <c r="G91" s="62">
        <v>10</v>
      </c>
      <c r="H91" s="62">
        <v>1</v>
      </c>
      <c r="I91" s="62">
        <v>0</v>
      </c>
      <c r="J91" s="62">
        <v>500000</v>
      </c>
      <c r="K91" s="135">
        <v>6</v>
      </c>
      <c r="L91" s="135">
        <v>94033</v>
      </c>
      <c r="M91" s="292">
        <v>0</v>
      </c>
      <c r="N91" s="219">
        <v>50</v>
      </c>
      <c r="O91" s="135">
        <v>38</v>
      </c>
      <c r="P91" s="135">
        <v>1</v>
      </c>
      <c r="Q91" s="292">
        <v>0</v>
      </c>
      <c r="R91" s="135">
        <v>0</v>
      </c>
      <c r="S91" s="62">
        <v>0</v>
      </c>
      <c r="T91" s="62">
        <v>0</v>
      </c>
      <c r="U91" s="293">
        <v>0</v>
      </c>
      <c r="V91" s="62">
        <v>0</v>
      </c>
      <c r="W91" s="62">
        <v>0</v>
      </c>
      <c r="X91" s="62">
        <v>0</v>
      </c>
      <c r="Y91" s="293">
        <v>0</v>
      </c>
      <c r="Z91" s="62">
        <v>0</v>
      </c>
      <c r="AA91" s="62">
        <v>0</v>
      </c>
      <c r="AB91" s="62">
        <v>0</v>
      </c>
      <c r="AC91" s="62">
        <v>0</v>
      </c>
      <c r="AD91" s="62">
        <v>0</v>
      </c>
    </row>
    <row r="92" spans="1:30" s="170" customFormat="1" x14ac:dyDescent="0.3">
      <c r="A92" s="168">
        <v>4111</v>
      </c>
      <c r="B92" s="215">
        <v>4</v>
      </c>
      <c r="C92" s="215">
        <v>144101</v>
      </c>
      <c r="D92" s="215">
        <v>0</v>
      </c>
      <c r="E92" s="215" t="s">
        <v>9003</v>
      </c>
      <c r="F92" s="215" t="s">
        <v>8964</v>
      </c>
      <c r="G92" s="215">
        <v>1</v>
      </c>
      <c r="H92" s="215">
        <v>1</v>
      </c>
      <c r="I92" s="215">
        <v>0</v>
      </c>
      <c r="J92" s="215">
        <v>10000</v>
      </c>
      <c r="K92" s="216">
        <v>6</v>
      </c>
      <c r="L92" s="216">
        <v>94033</v>
      </c>
      <c r="M92" s="292">
        <v>0</v>
      </c>
      <c r="N92" s="167">
        <v>5</v>
      </c>
      <c r="O92" s="216">
        <v>0</v>
      </c>
      <c r="P92" s="216">
        <v>0</v>
      </c>
      <c r="Q92" s="292">
        <v>0</v>
      </c>
      <c r="R92" s="216">
        <v>0</v>
      </c>
      <c r="S92" s="215">
        <v>0</v>
      </c>
      <c r="T92" s="215">
        <v>0</v>
      </c>
      <c r="U92" s="293">
        <v>0</v>
      </c>
      <c r="V92" s="215">
        <v>0</v>
      </c>
      <c r="W92" s="215">
        <v>0</v>
      </c>
      <c r="X92" s="215">
        <v>0</v>
      </c>
      <c r="Y92" s="293">
        <v>0</v>
      </c>
      <c r="Z92" s="215">
        <v>0</v>
      </c>
      <c r="AA92" s="215">
        <v>0</v>
      </c>
      <c r="AB92" s="215">
        <v>0</v>
      </c>
      <c r="AC92" s="215">
        <v>0</v>
      </c>
      <c r="AD92" s="215">
        <v>0</v>
      </c>
    </row>
    <row r="93" spans="1:30" s="170" customFormat="1" x14ac:dyDescent="0.3">
      <c r="A93" s="168">
        <v>4112</v>
      </c>
      <c r="B93" s="215">
        <v>4</v>
      </c>
      <c r="C93" s="215">
        <v>144102</v>
      </c>
      <c r="D93" s="215">
        <v>0</v>
      </c>
      <c r="E93" s="215" t="s">
        <v>9005</v>
      </c>
      <c r="F93" s="215" t="s">
        <v>8965</v>
      </c>
      <c r="G93" s="215">
        <v>2</v>
      </c>
      <c r="H93" s="215">
        <v>1</v>
      </c>
      <c r="I93" s="215">
        <v>0</v>
      </c>
      <c r="J93" s="215">
        <v>20000</v>
      </c>
      <c r="K93" s="216">
        <v>6</v>
      </c>
      <c r="L93" s="216">
        <v>94033</v>
      </c>
      <c r="M93" s="292">
        <v>0</v>
      </c>
      <c r="N93" s="167">
        <v>10</v>
      </c>
      <c r="O93" s="216">
        <v>0</v>
      </c>
      <c r="P93" s="216">
        <v>0</v>
      </c>
      <c r="Q93" s="292">
        <v>0</v>
      </c>
      <c r="R93" s="216">
        <v>0</v>
      </c>
      <c r="S93" s="215">
        <v>0</v>
      </c>
      <c r="T93" s="215">
        <v>0</v>
      </c>
      <c r="U93" s="293">
        <v>0</v>
      </c>
      <c r="V93" s="215">
        <v>0</v>
      </c>
      <c r="W93" s="215">
        <v>0</v>
      </c>
      <c r="X93" s="215">
        <v>0</v>
      </c>
      <c r="Y93" s="293">
        <v>0</v>
      </c>
      <c r="Z93" s="215">
        <v>0</v>
      </c>
      <c r="AA93" s="215">
        <v>0</v>
      </c>
      <c r="AB93" s="215">
        <v>0</v>
      </c>
      <c r="AC93" s="215">
        <v>0</v>
      </c>
      <c r="AD93" s="215">
        <v>0</v>
      </c>
    </row>
    <row r="94" spans="1:30" s="170" customFormat="1" x14ac:dyDescent="0.3">
      <c r="A94" s="168">
        <v>4113</v>
      </c>
      <c r="B94" s="215">
        <v>4</v>
      </c>
      <c r="C94" s="215">
        <v>144103</v>
      </c>
      <c r="D94" s="215">
        <v>0</v>
      </c>
      <c r="E94" s="215" t="s">
        <v>9070</v>
      </c>
      <c r="F94" s="215" t="s">
        <v>8966</v>
      </c>
      <c r="G94" s="215">
        <v>3</v>
      </c>
      <c r="H94" s="215">
        <v>1</v>
      </c>
      <c r="I94" s="215">
        <v>0</v>
      </c>
      <c r="J94" s="215">
        <v>40000</v>
      </c>
      <c r="K94" s="216">
        <v>6</v>
      </c>
      <c r="L94" s="216">
        <v>94033</v>
      </c>
      <c r="M94" s="292">
        <v>0</v>
      </c>
      <c r="N94" s="167">
        <v>15</v>
      </c>
      <c r="O94" s="216">
        <v>0</v>
      </c>
      <c r="P94" s="216">
        <v>0</v>
      </c>
      <c r="Q94" s="292">
        <v>0</v>
      </c>
      <c r="R94" s="216">
        <v>0</v>
      </c>
      <c r="S94" s="215">
        <v>0</v>
      </c>
      <c r="T94" s="215">
        <v>0</v>
      </c>
      <c r="U94" s="293">
        <v>0</v>
      </c>
      <c r="V94" s="215">
        <v>0</v>
      </c>
      <c r="W94" s="215">
        <v>0</v>
      </c>
      <c r="X94" s="215">
        <v>0</v>
      </c>
      <c r="Y94" s="293">
        <v>0</v>
      </c>
      <c r="Z94" s="215">
        <v>0</v>
      </c>
      <c r="AA94" s="215">
        <v>0</v>
      </c>
      <c r="AB94" s="215">
        <v>0</v>
      </c>
      <c r="AC94" s="215">
        <v>0</v>
      </c>
      <c r="AD94" s="215">
        <v>0</v>
      </c>
    </row>
    <row r="95" spans="1:30" s="170" customFormat="1" x14ac:dyDescent="0.3">
      <c r="A95" s="168">
        <v>4114</v>
      </c>
      <c r="B95" s="215">
        <v>4</v>
      </c>
      <c r="C95" s="215">
        <v>144104</v>
      </c>
      <c r="D95" s="215">
        <v>0</v>
      </c>
      <c r="E95" s="215" t="s">
        <v>9072</v>
      </c>
      <c r="F95" s="215" t="s">
        <v>8967</v>
      </c>
      <c r="G95" s="215">
        <v>4</v>
      </c>
      <c r="H95" s="215">
        <v>1</v>
      </c>
      <c r="I95" s="215">
        <v>0</v>
      </c>
      <c r="J95" s="215">
        <v>60000</v>
      </c>
      <c r="K95" s="216">
        <v>6</v>
      </c>
      <c r="L95" s="216">
        <v>94033</v>
      </c>
      <c r="M95" s="292">
        <v>0</v>
      </c>
      <c r="N95" s="167">
        <v>20</v>
      </c>
      <c r="O95" s="216">
        <v>38</v>
      </c>
      <c r="P95" s="216">
        <v>1</v>
      </c>
      <c r="Q95" s="292">
        <v>0</v>
      </c>
      <c r="R95" s="216">
        <v>0</v>
      </c>
      <c r="S95" s="215">
        <v>0</v>
      </c>
      <c r="T95" s="215">
        <v>0</v>
      </c>
      <c r="U95" s="293">
        <v>0</v>
      </c>
      <c r="V95" s="215">
        <v>0</v>
      </c>
      <c r="W95" s="215">
        <v>0</v>
      </c>
      <c r="X95" s="215">
        <v>0</v>
      </c>
      <c r="Y95" s="293">
        <v>0</v>
      </c>
      <c r="Z95" s="215">
        <v>0</v>
      </c>
      <c r="AA95" s="215">
        <v>0</v>
      </c>
      <c r="AB95" s="215">
        <v>0</v>
      </c>
      <c r="AC95" s="215">
        <v>0</v>
      </c>
      <c r="AD95" s="215">
        <v>0</v>
      </c>
    </row>
    <row r="96" spans="1:30" s="170" customFormat="1" x14ac:dyDescent="0.3">
      <c r="A96" s="168">
        <v>4115</v>
      </c>
      <c r="B96" s="215">
        <v>4</v>
      </c>
      <c r="C96" s="215">
        <v>144105</v>
      </c>
      <c r="D96" s="215">
        <v>0</v>
      </c>
      <c r="E96" s="215" t="s">
        <v>9106</v>
      </c>
      <c r="F96" s="215" t="s">
        <v>8968</v>
      </c>
      <c r="G96" s="215">
        <v>5</v>
      </c>
      <c r="H96" s="215">
        <v>1</v>
      </c>
      <c r="I96" s="215">
        <v>0</v>
      </c>
      <c r="J96" s="215">
        <v>80000</v>
      </c>
      <c r="K96" s="216">
        <v>6</v>
      </c>
      <c r="L96" s="216">
        <v>94033</v>
      </c>
      <c r="M96" s="292">
        <v>0</v>
      </c>
      <c r="N96" s="167">
        <v>25</v>
      </c>
      <c r="O96" s="216">
        <v>6</v>
      </c>
      <c r="P96" s="216">
        <v>94025</v>
      </c>
      <c r="Q96" s="292">
        <v>0</v>
      </c>
      <c r="R96" s="167">
        <v>10</v>
      </c>
      <c r="S96" s="215">
        <v>0</v>
      </c>
      <c r="T96" s="215">
        <v>0</v>
      </c>
      <c r="U96" s="293">
        <v>0</v>
      </c>
      <c r="V96" s="215">
        <v>0</v>
      </c>
      <c r="W96" s="215">
        <v>0</v>
      </c>
      <c r="X96" s="215">
        <v>0</v>
      </c>
      <c r="Y96" s="293">
        <v>0</v>
      </c>
      <c r="Z96" s="215">
        <v>0</v>
      </c>
      <c r="AA96" s="215">
        <v>0</v>
      </c>
      <c r="AB96" s="215">
        <v>0</v>
      </c>
      <c r="AC96" s="215">
        <v>0</v>
      </c>
      <c r="AD96" s="215">
        <v>0</v>
      </c>
    </row>
    <row r="97" spans="1:30" s="170" customFormat="1" x14ac:dyDescent="0.3">
      <c r="A97" s="168">
        <v>4116</v>
      </c>
      <c r="B97" s="215">
        <v>4</v>
      </c>
      <c r="C97" s="215">
        <v>144106</v>
      </c>
      <c r="D97" s="215">
        <v>0</v>
      </c>
      <c r="E97" s="215" t="s">
        <v>9108</v>
      </c>
      <c r="F97" s="215" t="s">
        <v>9006</v>
      </c>
      <c r="G97" s="215">
        <v>6</v>
      </c>
      <c r="H97" s="215">
        <v>1</v>
      </c>
      <c r="I97" s="215">
        <v>0</v>
      </c>
      <c r="J97" s="215">
        <v>100000</v>
      </c>
      <c r="K97" s="216">
        <v>6</v>
      </c>
      <c r="L97" s="216">
        <v>94033</v>
      </c>
      <c r="M97" s="292">
        <v>0</v>
      </c>
      <c r="N97" s="167">
        <v>30</v>
      </c>
      <c r="O97" s="216">
        <v>6</v>
      </c>
      <c r="P97" s="216">
        <v>94027</v>
      </c>
      <c r="Q97" s="292">
        <v>0</v>
      </c>
      <c r="R97" s="167">
        <v>20</v>
      </c>
      <c r="S97" s="215">
        <v>0</v>
      </c>
      <c r="T97" s="215">
        <v>0</v>
      </c>
      <c r="U97" s="293">
        <v>0</v>
      </c>
      <c r="V97" s="215">
        <v>0</v>
      </c>
      <c r="W97" s="215">
        <v>0</v>
      </c>
      <c r="X97" s="215">
        <v>0</v>
      </c>
      <c r="Y97" s="293">
        <v>0</v>
      </c>
      <c r="Z97" s="215">
        <v>0</v>
      </c>
      <c r="AA97" s="215">
        <v>0</v>
      </c>
      <c r="AB97" s="215">
        <v>0</v>
      </c>
      <c r="AC97" s="215">
        <v>0</v>
      </c>
      <c r="AD97" s="215">
        <v>0</v>
      </c>
    </row>
    <row r="98" spans="1:30" s="170" customFormat="1" x14ac:dyDescent="0.3">
      <c r="A98" s="168">
        <v>4117</v>
      </c>
      <c r="B98" s="215">
        <v>4</v>
      </c>
      <c r="C98" s="215">
        <v>144107</v>
      </c>
      <c r="D98" s="215">
        <v>0</v>
      </c>
      <c r="E98" s="215" t="s">
        <v>9050</v>
      </c>
      <c r="F98" s="215" t="s">
        <v>9007</v>
      </c>
      <c r="G98" s="215">
        <v>7</v>
      </c>
      <c r="H98" s="215">
        <v>1</v>
      </c>
      <c r="I98" s="215">
        <v>0</v>
      </c>
      <c r="J98" s="215">
        <v>200000</v>
      </c>
      <c r="K98" s="216">
        <v>6</v>
      </c>
      <c r="L98" s="216">
        <v>94033</v>
      </c>
      <c r="M98" s="292">
        <v>0</v>
      </c>
      <c r="N98" s="167">
        <v>35</v>
      </c>
      <c r="O98" s="216">
        <v>38</v>
      </c>
      <c r="P98" s="216">
        <v>1</v>
      </c>
      <c r="Q98" s="292">
        <v>0</v>
      </c>
      <c r="R98" s="216">
        <v>0</v>
      </c>
      <c r="S98" s="215">
        <v>0</v>
      </c>
      <c r="T98" s="215">
        <v>0</v>
      </c>
      <c r="U98" s="293">
        <v>0</v>
      </c>
      <c r="V98" s="215">
        <v>0</v>
      </c>
      <c r="W98" s="215">
        <v>0</v>
      </c>
      <c r="X98" s="215">
        <v>0</v>
      </c>
      <c r="Y98" s="293">
        <v>0</v>
      </c>
      <c r="Z98" s="215">
        <v>0</v>
      </c>
      <c r="AA98" s="215">
        <v>0</v>
      </c>
      <c r="AB98" s="215">
        <v>0</v>
      </c>
      <c r="AC98" s="215">
        <v>0</v>
      </c>
      <c r="AD98" s="215">
        <v>0</v>
      </c>
    </row>
    <row r="99" spans="1:30" s="170" customFormat="1" x14ac:dyDescent="0.3">
      <c r="A99" s="168">
        <v>4118</v>
      </c>
      <c r="B99" s="215">
        <v>4</v>
      </c>
      <c r="C99" s="215">
        <v>144108</v>
      </c>
      <c r="D99" s="215">
        <v>0</v>
      </c>
      <c r="E99" s="215" t="s">
        <v>9110</v>
      </c>
      <c r="F99" s="215" t="s">
        <v>9008</v>
      </c>
      <c r="G99" s="215">
        <v>8</v>
      </c>
      <c r="H99" s="215">
        <v>1</v>
      </c>
      <c r="I99" s="215">
        <v>0</v>
      </c>
      <c r="J99" s="215">
        <v>300000</v>
      </c>
      <c r="K99" s="216">
        <v>6</v>
      </c>
      <c r="L99" s="216">
        <v>94033</v>
      </c>
      <c r="M99" s="292">
        <v>0</v>
      </c>
      <c r="N99" s="167">
        <v>40</v>
      </c>
      <c r="O99" s="216">
        <v>6</v>
      </c>
      <c r="P99" s="216">
        <v>94025</v>
      </c>
      <c r="Q99" s="292">
        <v>0</v>
      </c>
      <c r="R99" s="167">
        <v>20</v>
      </c>
      <c r="S99" s="215">
        <v>0</v>
      </c>
      <c r="T99" s="215">
        <v>0</v>
      </c>
      <c r="U99" s="293">
        <v>0</v>
      </c>
      <c r="V99" s="215">
        <v>0</v>
      </c>
      <c r="W99" s="215">
        <v>0</v>
      </c>
      <c r="X99" s="215">
        <v>0</v>
      </c>
      <c r="Y99" s="293">
        <v>0</v>
      </c>
      <c r="Z99" s="215">
        <v>0</v>
      </c>
      <c r="AA99" s="215">
        <v>0</v>
      </c>
      <c r="AB99" s="215">
        <v>0</v>
      </c>
      <c r="AC99" s="215">
        <v>0</v>
      </c>
      <c r="AD99" s="215">
        <v>0</v>
      </c>
    </row>
    <row r="100" spans="1:30" s="170" customFormat="1" x14ac:dyDescent="0.3">
      <c r="A100" s="168">
        <v>4119</v>
      </c>
      <c r="B100" s="215">
        <v>4</v>
      </c>
      <c r="C100" s="215">
        <v>144109</v>
      </c>
      <c r="D100" s="215">
        <v>0</v>
      </c>
      <c r="E100" s="215" t="s">
        <v>9112</v>
      </c>
      <c r="F100" s="215" t="s">
        <v>9009</v>
      </c>
      <c r="G100" s="215">
        <v>9</v>
      </c>
      <c r="H100" s="215">
        <v>1</v>
      </c>
      <c r="I100" s="215">
        <v>0</v>
      </c>
      <c r="J100" s="215">
        <v>400000</v>
      </c>
      <c r="K100" s="216">
        <v>6</v>
      </c>
      <c r="L100" s="216">
        <v>94033</v>
      </c>
      <c r="M100" s="292">
        <v>0</v>
      </c>
      <c r="N100" s="167">
        <v>45</v>
      </c>
      <c r="O100" s="216">
        <v>6</v>
      </c>
      <c r="P100" s="216">
        <v>94027</v>
      </c>
      <c r="Q100" s="292">
        <v>0</v>
      </c>
      <c r="R100" s="167">
        <v>40</v>
      </c>
      <c r="S100" s="215">
        <v>0</v>
      </c>
      <c r="T100" s="215">
        <v>0</v>
      </c>
      <c r="U100" s="293">
        <v>0</v>
      </c>
      <c r="V100" s="215">
        <v>0</v>
      </c>
      <c r="W100" s="215">
        <v>0</v>
      </c>
      <c r="X100" s="215">
        <v>0</v>
      </c>
      <c r="Y100" s="293">
        <v>0</v>
      </c>
      <c r="Z100" s="215">
        <v>0</v>
      </c>
      <c r="AA100" s="215">
        <v>0</v>
      </c>
      <c r="AB100" s="215">
        <v>0</v>
      </c>
      <c r="AC100" s="215">
        <v>0</v>
      </c>
      <c r="AD100" s="215">
        <v>0</v>
      </c>
    </row>
    <row r="101" spans="1:30" s="170" customFormat="1" x14ac:dyDescent="0.3">
      <c r="A101" s="168">
        <v>4120</v>
      </c>
      <c r="B101" s="62">
        <v>4</v>
      </c>
      <c r="C101" s="62">
        <v>144110</v>
      </c>
      <c r="D101" s="62">
        <v>0</v>
      </c>
      <c r="E101" s="62" t="s">
        <v>9012</v>
      </c>
      <c r="F101" s="62" t="s">
        <v>9010</v>
      </c>
      <c r="G101" s="62">
        <v>10</v>
      </c>
      <c r="H101" s="62">
        <v>1</v>
      </c>
      <c r="I101" s="62">
        <v>0</v>
      </c>
      <c r="J101" s="62">
        <v>500000</v>
      </c>
      <c r="K101" s="135">
        <v>6</v>
      </c>
      <c r="L101" s="135">
        <v>94033</v>
      </c>
      <c r="M101" s="292">
        <v>0</v>
      </c>
      <c r="N101" s="219">
        <v>50</v>
      </c>
      <c r="O101" s="135">
        <v>38</v>
      </c>
      <c r="P101" s="135">
        <v>1</v>
      </c>
      <c r="Q101" s="292">
        <v>0</v>
      </c>
      <c r="R101" s="135">
        <v>0</v>
      </c>
      <c r="S101" s="62">
        <v>0</v>
      </c>
      <c r="T101" s="62">
        <v>0</v>
      </c>
      <c r="U101" s="293">
        <v>0</v>
      </c>
      <c r="V101" s="62">
        <v>0</v>
      </c>
      <c r="W101" s="62">
        <v>0</v>
      </c>
      <c r="X101" s="62">
        <v>0</v>
      </c>
      <c r="Y101" s="293">
        <v>0</v>
      </c>
      <c r="Z101" s="62">
        <v>0</v>
      </c>
      <c r="AA101" s="62">
        <v>0</v>
      </c>
      <c r="AB101" s="62">
        <v>0</v>
      </c>
      <c r="AC101" s="62">
        <v>0</v>
      </c>
      <c r="AD101" s="62">
        <v>0</v>
      </c>
    </row>
    <row r="102" spans="1:30" x14ac:dyDescent="0.3">
      <c r="A102" s="168">
        <v>4201</v>
      </c>
      <c r="B102" s="61">
        <v>4</v>
      </c>
      <c r="C102" s="61">
        <v>144201</v>
      </c>
      <c r="D102" s="61">
        <v>0</v>
      </c>
      <c r="E102" s="61" t="s">
        <v>9024</v>
      </c>
      <c r="F102" s="61" t="s">
        <v>8969</v>
      </c>
      <c r="G102" s="61">
        <v>1</v>
      </c>
      <c r="H102" s="61">
        <v>69</v>
      </c>
      <c r="I102" s="61">
        <v>0</v>
      </c>
      <c r="J102" s="61">
        <v>30</v>
      </c>
      <c r="K102" s="82">
        <v>6</v>
      </c>
      <c r="L102" s="135">
        <v>94029</v>
      </c>
      <c r="M102" s="292">
        <v>0</v>
      </c>
      <c r="N102" s="168">
        <v>5</v>
      </c>
      <c r="O102" s="82">
        <v>0</v>
      </c>
      <c r="P102" s="82">
        <v>0</v>
      </c>
      <c r="Q102" s="292">
        <v>0</v>
      </c>
      <c r="R102" s="82">
        <v>0</v>
      </c>
      <c r="S102" s="61">
        <v>0</v>
      </c>
      <c r="T102" s="61">
        <v>0</v>
      </c>
      <c r="U102" s="293">
        <v>0</v>
      </c>
      <c r="V102" s="61">
        <v>0</v>
      </c>
      <c r="W102" s="61">
        <v>0</v>
      </c>
      <c r="X102" s="61">
        <v>0</v>
      </c>
      <c r="Y102" s="293">
        <v>0</v>
      </c>
      <c r="Z102" s="61">
        <v>0</v>
      </c>
      <c r="AA102" s="61">
        <v>0</v>
      </c>
      <c r="AB102" s="61">
        <v>0</v>
      </c>
      <c r="AC102" s="61">
        <v>0</v>
      </c>
      <c r="AD102" s="61">
        <v>0</v>
      </c>
    </row>
    <row r="103" spans="1:30" x14ac:dyDescent="0.3">
      <c r="A103" s="168">
        <v>4202</v>
      </c>
      <c r="B103" s="61">
        <v>4</v>
      </c>
      <c r="C103" s="61">
        <v>144202</v>
      </c>
      <c r="D103" s="61">
        <v>0</v>
      </c>
      <c r="E103" s="61" t="s">
        <v>9026</v>
      </c>
      <c r="F103" s="61" t="s">
        <v>8970</v>
      </c>
      <c r="G103" s="61">
        <v>2</v>
      </c>
      <c r="H103" s="61">
        <v>69</v>
      </c>
      <c r="I103" s="61">
        <v>0</v>
      </c>
      <c r="J103" s="61">
        <v>60</v>
      </c>
      <c r="K103" s="82">
        <v>6</v>
      </c>
      <c r="L103" s="135">
        <v>94029</v>
      </c>
      <c r="M103" s="292">
        <v>0</v>
      </c>
      <c r="N103" s="168">
        <v>10</v>
      </c>
      <c r="O103" s="82">
        <v>0</v>
      </c>
      <c r="P103" s="82">
        <v>0</v>
      </c>
      <c r="Q103" s="292">
        <v>0</v>
      </c>
      <c r="R103" s="82">
        <v>0</v>
      </c>
      <c r="S103" s="61">
        <v>0</v>
      </c>
      <c r="T103" s="61">
        <v>0</v>
      </c>
      <c r="U103" s="293">
        <v>0</v>
      </c>
      <c r="V103" s="61">
        <v>0</v>
      </c>
      <c r="W103" s="61">
        <v>0</v>
      </c>
      <c r="X103" s="61">
        <v>0</v>
      </c>
      <c r="Y103" s="293">
        <v>0</v>
      </c>
      <c r="Z103" s="61">
        <v>0</v>
      </c>
      <c r="AA103" s="61">
        <v>0</v>
      </c>
      <c r="AB103" s="61">
        <v>0</v>
      </c>
      <c r="AC103" s="61">
        <v>0</v>
      </c>
      <c r="AD103" s="61">
        <v>0</v>
      </c>
    </row>
    <row r="104" spans="1:30" x14ac:dyDescent="0.3">
      <c r="A104" s="168">
        <v>4203</v>
      </c>
      <c r="B104" s="61">
        <v>4</v>
      </c>
      <c r="C104" s="61">
        <v>144203</v>
      </c>
      <c r="D104" s="61">
        <v>0</v>
      </c>
      <c r="E104" s="61" t="s">
        <v>9042</v>
      </c>
      <c r="F104" s="61" t="s">
        <v>8971</v>
      </c>
      <c r="G104" s="61">
        <v>3</v>
      </c>
      <c r="H104" s="61">
        <v>69</v>
      </c>
      <c r="I104" s="61">
        <v>0</v>
      </c>
      <c r="J104" s="61">
        <v>100</v>
      </c>
      <c r="K104" s="82">
        <v>6</v>
      </c>
      <c r="L104" s="135">
        <v>94029</v>
      </c>
      <c r="M104" s="292">
        <v>0</v>
      </c>
      <c r="N104" s="168">
        <v>15</v>
      </c>
      <c r="O104" s="82">
        <v>0</v>
      </c>
      <c r="P104" s="82">
        <v>0</v>
      </c>
      <c r="Q104" s="292">
        <v>0</v>
      </c>
      <c r="R104" s="82">
        <v>0</v>
      </c>
      <c r="S104" s="61">
        <v>0</v>
      </c>
      <c r="T104" s="61">
        <v>0</v>
      </c>
      <c r="U104" s="293">
        <v>0</v>
      </c>
      <c r="V104" s="61">
        <v>0</v>
      </c>
      <c r="W104" s="61">
        <v>0</v>
      </c>
      <c r="X104" s="61">
        <v>0</v>
      </c>
      <c r="Y104" s="293">
        <v>0</v>
      </c>
      <c r="Z104" s="61">
        <v>0</v>
      </c>
      <c r="AA104" s="61">
        <v>0</v>
      </c>
      <c r="AB104" s="61">
        <v>0</v>
      </c>
      <c r="AC104" s="61">
        <v>0</v>
      </c>
      <c r="AD104" s="61">
        <v>0</v>
      </c>
    </row>
    <row r="105" spans="1:30" x14ac:dyDescent="0.3">
      <c r="A105" s="168">
        <v>4204</v>
      </c>
      <c r="B105" s="61">
        <v>4</v>
      </c>
      <c r="C105" s="61">
        <v>144204</v>
      </c>
      <c r="D105" s="61">
        <v>0</v>
      </c>
      <c r="E105" s="61" t="s">
        <v>9062</v>
      </c>
      <c r="F105" s="61" t="s">
        <v>8972</v>
      </c>
      <c r="G105" s="61">
        <v>4</v>
      </c>
      <c r="H105" s="61">
        <v>69</v>
      </c>
      <c r="I105" s="61">
        <v>0</v>
      </c>
      <c r="J105" s="61">
        <v>300</v>
      </c>
      <c r="K105" s="82">
        <v>6</v>
      </c>
      <c r="L105" s="135">
        <v>94029</v>
      </c>
      <c r="M105" s="292">
        <v>0</v>
      </c>
      <c r="N105" s="168">
        <v>20</v>
      </c>
      <c r="O105" s="82">
        <v>6</v>
      </c>
      <c r="P105" s="82">
        <v>94112</v>
      </c>
      <c r="Q105" s="292">
        <v>0</v>
      </c>
      <c r="R105" s="82">
        <v>3</v>
      </c>
      <c r="S105" s="61">
        <v>0</v>
      </c>
      <c r="T105" s="61">
        <v>0</v>
      </c>
      <c r="U105" s="293">
        <v>0</v>
      </c>
      <c r="V105" s="61">
        <v>0</v>
      </c>
      <c r="W105" s="61">
        <v>0</v>
      </c>
      <c r="X105" s="61">
        <v>0</v>
      </c>
      <c r="Y105" s="293">
        <v>0</v>
      </c>
      <c r="Z105" s="61">
        <v>0</v>
      </c>
      <c r="AA105" s="61">
        <v>0</v>
      </c>
      <c r="AB105" s="61">
        <v>0</v>
      </c>
      <c r="AC105" s="61">
        <v>0</v>
      </c>
      <c r="AD105" s="61">
        <v>0</v>
      </c>
    </row>
    <row r="106" spans="1:30" x14ac:dyDescent="0.3">
      <c r="A106" s="168">
        <v>4205</v>
      </c>
      <c r="B106" s="61">
        <v>4</v>
      </c>
      <c r="C106" s="61">
        <v>144205</v>
      </c>
      <c r="D106" s="61">
        <v>0</v>
      </c>
      <c r="E106" s="61" t="s">
        <v>9066</v>
      </c>
      <c r="F106" s="61" t="s">
        <v>8973</v>
      </c>
      <c r="G106" s="61">
        <v>5</v>
      </c>
      <c r="H106" s="61">
        <v>69</v>
      </c>
      <c r="I106" s="61">
        <v>0</v>
      </c>
      <c r="J106" s="61">
        <v>500</v>
      </c>
      <c r="K106" s="82">
        <v>6</v>
      </c>
      <c r="L106" s="82">
        <v>94030</v>
      </c>
      <c r="M106" s="292">
        <v>0</v>
      </c>
      <c r="N106" s="168">
        <v>1</v>
      </c>
      <c r="O106" s="82">
        <v>6</v>
      </c>
      <c r="P106" s="82">
        <v>94007</v>
      </c>
      <c r="Q106" s="292">
        <v>0</v>
      </c>
      <c r="R106" s="168">
        <v>50</v>
      </c>
      <c r="S106" s="61">
        <v>0</v>
      </c>
      <c r="T106" s="61">
        <v>0</v>
      </c>
      <c r="U106" s="293">
        <v>0</v>
      </c>
      <c r="V106" s="61">
        <v>0</v>
      </c>
      <c r="W106" s="61">
        <v>0</v>
      </c>
      <c r="X106" s="61">
        <v>0</v>
      </c>
      <c r="Y106" s="293">
        <v>0</v>
      </c>
      <c r="Z106" s="61">
        <v>0</v>
      </c>
      <c r="AA106" s="61">
        <v>0</v>
      </c>
      <c r="AB106" s="61">
        <v>0</v>
      </c>
      <c r="AC106" s="61">
        <v>0</v>
      </c>
      <c r="AD106" s="61">
        <v>0</v>
      </c>
    </row>
    <row r="107" spans="1:30" x14ac:dyDescent="0.3">
      <c r="A107" s="168">
        <v>4206</v>
      </c>
      <c r="B107" s="61">
        <v>4</v>
      </c>
      <c r="C107" s="62">
        <v>144206</v>
      </c>
      <c r="D107" s="61">
        <v>0</v>
      </c>
      <c r="E107" s="61" t="s">
        <v>9074</v>
      </c>
      <c r="F107" s="61" t="s">
        <v>9013</v>
      </c>
      <c r="G107" s="61">
        <v>6</v>
      </c>
      <c r="H107" s="61">
        <v>69</v>
      </c>
      <c r="I107" s="61">
        <v>0</v>
      </c>
      <c r="J107" s="61">
        <v>700</v>
      </c>
      <c r="K107" s="82">
        <v>6</v>
      </c>
      <c r="L107" s="82">
        <v>94030</v>
      </c>
      <c r="M107" s="292">
        <v>0</v>
      </c>
      <c r="N107" s="168">
        <v>1</v>
      </c>
      <c r="O107" s="82">
        <v>6</v>
      </c>
      <c r="P107" s="82">
        <v>94000</v>
      </c>
      <c r="Q107" s="292">
        <v>0</v>
      </c>
      <c r="R107" s="168">
        <v>100</v>
      </c>
      <c r="S107" s="61">
        <v>0</v>
      </c>
      <c r="T107" s="61">
        <v>0</v>
      </c>
      <c r="U107" s="293">
        <v>0</v>
      </c>
      <c r="V107" s="61">
        <v>0</v>
      </c>
      <c r="W107" s="61">
        <v>0</v>
      </c>
      <c r="X107" s="61">
        <v>0</v>
      </c>
      <c r="Y107" s="293">
        <v>0</v>
      </c>
      <c r="Z107" s="61">
        <v>0</v>
      </c>
      <c r="AA107" s="61">
        <v>0</v>
      </c>
      <c r="AB107" s="61">
        <v>0</v>
      </c>
      <c r="AC107" s="61">
        <v>0</v>
      </c>
      <c r="AD107" s="61">
        <v>0</v>
      </c>
    </row>
    <row r="108" spans="1:30" x14ac:dyDescent="0.3">
      <c r="A108" s="168">
        <v>4207</v>
      </c>
      <c r="B108" s="61">
        <v>4</v>
      </c>
      <c r="C108" s="62">
        <v>144207</v>
      </c>
      <c r="D108" s="61">
        <v>0</v>
      </c>
      <c r="E108" s="61" t="s">
        <v>9048</v>
      </c>
      <c r="F108" s="61" t="s">
        <v>9014</v>
      </c>
      <c r="G108" s="61">
        <v>7</v>
      </c>
      <c r="H108" s="61">
        <v>69</v>
      </c>
      <c r="I108" s="61">
        <v>0</v>
      </c>
      <c r="J108" s="61">
        <v>900</v>
      </c>
      <c r="K108" s="82">
        <v>6</v>
      </c>
      <c r="L108" s="82">
        <v>94030</v>
      </c>
      <c r="M108" s="292">
        <v>0</v>
      </c>
      <c r="N108" s="168">
        <v>1</v>
      </c>
      <c r="O108" s="82">
        <v>6</v>
      </c>
      <c r="P108" s="82">
        <v>94112</v>
      </c>
      <c r="Q108" s="292">
        <v>0</v>
      </c>
      <c r="R108" s="82">
        <v>5</v>
      </c>
      <c r="S108" s="61">
        <v>0</v>
      </c>
      <c r="T108" s="61">
        <v>0</v>
      </c>
      <c r="U108" s="293">
        <v>0</v>
      </c>
      <c r="V108" s="61">
        <v>0</v>
      </c>
      <c r="W108" s="61">
        <v>0</v>
      </c>
      <c r="X108" s="61">
        <v>0</v>
      </c>
      <c r="Y108" s="293">
        <v>0</v>
      </c>
      <c r="Z108" s="61">
        <v>0</v>
      </c>
      <c r="AA108" s="61">
        <v>0</v>
      </c>
      <c r="AB108" s="61">
        <v>0</v>
      </c>
      <c r="AC108" s="61">
        <v>0</v>
      </c>
      <c r="AD108" s="61">
        <v>0</v>
      </c>
    </row>
    <row r="109" spans="1:30" x14ac:dyDescent="0.3">
      <c r="A109" s="168">
        <v>4208</v>
      </c>
      <c r="B109" s="61">
        <v>4</v>
      </c>
      <c r="C109" s="62">
        <v>144208</v>
      </c>
      <c r="D109" s="61">
        <v>0</v>
      </c>
      <c r="E109" s="61" t="s">
        <v>9058</v>
      </c>
      <c r="F109" s="61" t="s">
        <v>9015</v>
      </c>
      <c r="G109" s="61">
        <v>8</v>
      </c>
      <c r="H109" s="61">
        <v>69</v>
      </c>
      <c r="I109" s="61">
        <v>0</v>
      </c>
      <c r="J109" s="61">
        <v>1200</v>
      </c>
      <c r="K109" s="82">
        <v>6</v>
      </c>
      <c r="L109" s="82">
        <v>94030</v>
      </c>
      <c r="M109" s="292">
        <v>0</v>
      </c>
      <c r="N109" s="168">
        <v>2</v>
      </c>
      <c r="O109" s="82">
        <v>6</v>
      </c>
      <c r="P109" s="82">
        <v>94007</v>
      </c>
      <c r="Q109" s="292">
        <v>0</v>
      </c>
      <c r="R109" s="168">
        <v>150</v>
      </c>
      <c r="S109" s="61">
        <v>0</v>
      </c>
      <c r="T109" s="61">
        <v>0</v>
      </c>
      <c r="U109" s="293">
        <v>0</v>
      </c>
      <c r="V109" s="61">
        <v>0</v>
      </c>
      <c r="W109" s="61">
        <v>0</v>
      </c>
      <c r="X109" s="61">
        <v>0</v>
      </c>
      <c r="Y109" s="293">
        <v>0</v>
      </c>
      <c r="Z109" s="61">
        <v>0</v>
      </c>
      <c r="AA109" s="61">
        <v>0</v>
      </c>
      <c r="AB109" s="61">
        <v>0</v>
      </c>
      <c r="AC109" s="61">
        <v>0</v>
      </c>
      <c r="AD109" s="61">
        <v>0</v>
      </c>
    </row>
    <row r="110" spans="1:30" x14ac:dyDescent="0.3">
      <c r="A110" s="168">
        <v>4209</v>
      </c>
      <c r="B110" s="61">
        <v>4</v>
      </c>
      <c r="C110" s="62">
        <v>144209</v>
      </c>
      <c r="D110" s="61">
        <v>0</v>
      </c>
      <c r="E110" s="61" t="s">
        <v>9060</v>
      </c>
      <c r="F110" s="61" t="s">
        <v>9016</v>
      </c>
      <c r="G110" s="61">
        <v>9</v>
      </c>
      <c r="H110" s="61">
        <v>69</v>
      </c>
      <c r="I110" s="61">
        <v>0</v>
      </c>
      <c r="J110" s="61">
        <v>1600</v>
      </c>
      <c r="K110" s="82">
        <v>6</v>
      </c>
      <c r="L110" s="82">
        <v>94030</v>
      </c>
      <c r="M110" s="292">
        <v>0</v>
      </c>
      <c r="N110" s="168">
        <v>2</v>
      </c>
      <c r="O110" s="82">
        <v>6</v>
      </c>
      <c r="P110" s="82">
        <v>94000</v>
      </c>
      <c r="Q110" s="292">
        <v>0</v>
      </c>
      <c r="R110" s="168">
        <v>300</v>
      </c>
      <c r="S110" s="61">
        <v>0</v>
      </c>
      <c r="T110" s="61">
        <v>0</v>
      </c>
      <c r="U110" s="293">
        <v>0</v>
      </c>
      <c r="V110" s="61">
        <v>0</v>
      </c>
      <c r="W110" s="61">
        <v>0</v>
      </c>
      <c r="X110" s="61">
        <v>0</v>
      </c>
      <c r="Y110" s="293">
        <v>0</v>
      </c>
      <c r="Z110" s="61">
        <v>0</v>
      </c>
      <c r="AA110" s="61">
        <v>0</v>
      </c>
      <c r="AB110" s="61">
        <v>0</v>
      </c>
      <c r="AC110" s="61">
        <v>0</v>
      </c>
      <c r="AD110" s="61">
        <v>0</v>
      </c>
    </row>
    <row r="111" spans="1:30" s="170" customFormat="1" x14ac:dyDescent="0.3">
      <c r="A111" s="168">
        <v>4210</v>
      </c>
      <c r="B111" s="62">
        <v>4</v>
      </c>
      <c r="C111" s="62">
        <v>144210</v>
      </c>
      <c r="D111" s="62">
        <v>0</v>
      </c>
      <c r="E111" s="62" t="s">
        <v>9068</v>
      </c>
      <c r="F111" s="62" t="s">
        <v>9017</v>
      </c>
      <c r="G111" s="62">
        <v>10</v>
      </c>
      <c r="H111" s="62">
        <v>69</v>
      </c>
      <c r="I111" s="62">
        <v>0</v>
      </c>
      <c r="J111" s="62">
        <v>2000</v>
      </c>
      <c r="K111" s="135">
        <v>6</v>
      </c>
      <c r="L111" s="135">
        <v>94031</v>
      </c>
      <c r="M111" s="292">
        <v>0</v>
      </c>
      <c r="N111" s="219">
        <v>1</v>
      </c>
      <c r="O111" s="135">
        <v>6</v>
      </c>
      <c r="P111" s="135">
        <v>85085</v>
      </c>
      <c r="Q111" s="292">
        <v>0</v>
      </c>
      <c r="R111" s="135">
        <v>1</v>
      </c>
      <c r="S111" s="62">
        <v>0</v>
      </c>
      <c r="T111" s="62">
        <v>0</v>
      </c>
      <c r="U111" s="293">
        <v>0</v>
      </c>
      <c r="V111" s="62">
        <v>0</v>
      </c>
      <c r="W111" s="62">
        <v>0</v>
      </c>
      <c r="X111" s="62">
        <v>0</v>
      </c>
      <c r="Y111" s="293">
        <v>0</v>
      </c>
      <c r="Z111" s="62">
        <v>0</v>
      </c>
      <c r="AA111" s="62">
        <v>0</v>
      </c>
      <c r="AB111" s="62">
        <v>0</v>
      </c>
      <c r="AC111" s="62">
        <v>0</v>
      </c>
      <c r="AD111" s="62">
        <v>0</v>
      </c>
    </row>
    <row r="112" spans="1:30" x14ac:dyDescent="0.3">
      <c r="A112" s="168">
        <v>4211</v>
      </c>
      <c r="B112" s="61">
        <v>4</v>
      </c>
      <c r="C112" s="61">
        <v>144201</v>
      </c>
      <c r="D112" s="61">
        <v>0</v>
      </c>
      <c r="E112" s="61" t="s">
        <v>9091</v>
      </c>
      <c r="F112" s="61" t="s">
        <v>8969</v>
      </c>
      <c r="G112" s="61">
        <v>11</v>
      </c>
      <c r="H112" s="61">
        <v>69</v>
      </c>
      <c r="I112" s="61">
        <v>0</v>
      </c>
      <c r="J112" s="61">
        <v>30</v>
      </c>
      <c r="K112" s="82">
        <v>6</v>
      </c>
      <c r="L112" s="135">
        <v>94029</v>
      </c>
      <c r="M112" s="292">
        <v>0</v>
      </c>
      <c r="N112" s="168">
        <v>5</v>
      </c>
      <c r="O112" s="82">
        <v>0</v>
      </c>
      <c r="P112" s="82">
        <v>0</v>
      </c>
      <c r="Q112" s="292">
        <v>0</v>
      </c>
      <c r="R112" s="82">
        <v>0</v>
      </c>
      <c r="S112" s="61">
        <v>0</v>
      </c>
      <c r="T112" s="61">
        <v>0</v>
      </c>
      <c r="U112" s="293">
        <v>0</v>
      </c>
      <c r="V112" s="61">
        <v>0</v>
      </c>
      <c r="W112" s="61">
        <v>0</v>
      </c>
      <c r="X112" s="61">
        <v>0</v>
      </c>
      <c r="Y112" s="293">
        <v>0</v>
      </c>
      <c r="Z112" s="61">
        <v>0</v>
      </c>
      <c r="AA112" s="61">
        <v>0</v>
      </c>
      <c r="AB112" s="61">
        <v>0</v>
      </c>
      <c r="AC112" s="61">
        <v>0</v>
      </c>
      <c r="AD112" s="61">
        <v>0</v>
      </c>
    </row>
    <row r="113" spans="1:30" x14ac:dyDescent="0.3">
      <c r="A113" s="168">
        <v>4212</v>
      </c>
      <c r="B113" s="61">
        <v>4</v>
      </c>
      <c r="C113" s="61">
        <v>144202</v>
      </c>
      <c r="D113" s="61">
        <v>0</v>
      </c>
      <c r="E113" s="61" t="s">
        <v>9092</v>
      </c>
      <c r="F113" s="61" t="s">
        <v>8970</v>
      </c>
      <c r="G113" s="61">
        <v>12</v>
      </c>
      <c r="H113" s="61">
        <v>69</v>
      </c>
      <c r="I113" s="61">
        <v>0</v>
      </c>
      <c r="J113" s="61">
        <v>60</v>
      </c>
      <c r="K113" s="82">
        <v>6</v>
      </c>
      <c r="L113" s="135">
        <v>94029</v>
      </c>
      <c r="M113" s="292">
        <v>0</v>
      </c>
      <c r="N113" s="168">
        <v>10</v>
      </c>
      <c r="O113" s="82">
        <v>0</v>
      </c>
      <c r="P113" s="82">
        <v>0</v>
      </c>
      <c r="Q113" s="292">
        <v>0</v>
      </c>
      <c r="R113" s="82">
        <v>0</v>
      </c>
      <c r="S113" s="61">
        <v>0</v>
      </c>
      <c r="T113" s="61">
        <v>0</v>
      </c>
      <c r="U113" s="293">
        <v>0</v>
      </c>
      <c r="V113" s="61">
        <v>0</v>
      </c>
      <c r="W113" s="61">
        <v>0</v>
      </c>
      <c r="X113" s="61">
        <v>0</v>
      </c>
      <c r="Y113" s="293">
        <v>0</v>
      </c>
      <c r="Z113" s="61">
        <v>0</v>
      </c>
      <c r="AA113" s="61">
        <v>0</v>
      </c>
      <c r="AB113" s="61">
        <v>0</v>
      </c>
      <c r="AC113" s="61">
        <v>0</v>
      </c>
      <c r="AD113" s="61">
        <v>0</v>
      </c>
    </row>
    <row r="114" spans="1:30" x14ac:dyDescent="0.3">
      <c r="A114" s="168">
        <v>4213</v>
      </c>
      <c r="B114" s="61">
        <v>4</v>
      </c>
      <c r="C114" s="61">
        <v>144203</v>
      </c>
      <c r="D114" s="61">
        <v>0</v>
      </c>
      <c r="E114" s="61" t="s">
        <v>9093</v>
      </c>
      <c r="F114" s="61" t="s">
        <v>8971</v>
      </c>
      <c r="G114" s="61">
        <v>13</v>
      </c>
      <c r="H114" s="61">
        <v>69</v>
      </c>
      <c r="I114" s="61">
        <v>0</v>
      </c>
      <c r="J114" s="61">
        <v>100</v>
      </c>
      <c r="K114" s="82">
        <v>6</v>
      </c>
      <c r="L114" s="135">
        <v>94029</v>
      </c>
      <c r="M114" s="292">
        <v>0</v>
      </c>
      <c r="N114" s="168">
        <v>15</v>
      </c>
      <c r="O114" s="82">
        <v>0</v>
      </c>
      <c r="P114" s="82">
        <v>0</v>
      </c>
      <c r="Q114" s="292">
        <v>0</v>
      </c>
      <c r="R114" s="82">
        <v>0</v>
      </c>
      <c r="S114" s="61">
        <v>0</v>
      </c>
      <c r="T114" s="61">
        <v>0</v>
      </c>
      <c r="U114" s="293">
        <v>0</v>
      </c>
      <c r="V114" s="61">
        <v>0</v>
      </c>
      <c r="W114" s="61">
        <v>0</v>
      </c>
      <c r="X114" s="61">
        <v>0</v>
      </c>
      <c r="Y114" s="293">
        <v>0</v>
      </c>
      <c r="Z114" s="61">
        <v>0</v>
      </c>
      <c r="AA114" s="61">
        <v>0</v>
      </c>
      <c r="AB114" s="61">
        <v>0</v>
      </c>
      <c r="AC114" s="61">
        <v>0</v>
      </c>
      <c r="AD114" s="61">
        <v>0</v>
      </c>
    </row>
    <row r="115" spans="1:30" x14ac:dyDescent="0.3">
      <c r="A115" s="168">
        <v>4214</v>
      </c>
      <c r="B115" s="61">
        <v>4</v>
      </c>
      <c r="C115" s="61">
        <v>144204</v>
      </c>
      <c r="D115" s="61">
        <v>0</v>
      </c>
      <c r="E115" s="61" t="s">
        <v>9094</v>
      </c>
      <c r="F115" s="61" t="s">
        <v>8972</v>
      </c>
      <c r="G115" s="61">
        <v>14</v>
      </c>
      <c r="H115" s="61">
        <v>69</v>
      </c>
      <c r="I115" s="61">
        <v>0</v>
      </c>
      <c r="J115" s="61">
        <v>300</v>
      </c>
      <c r="K115" s="82">
        <v>6</v>
      </c>
      <c r="L115" s="135">
        <v>94029</v>
      </c>
      <c r="M115" s="292">
        <v>0</v>
      </c>
      <c r="N115" s="168">
        <v>20</v>
      </c>
      <c r="O115" s="82">
        <v>6</v>
      </c>
      <c r="P115" s="82">
        <v>94112</v>
      </c>
      <c r="Q115" s="292">
        <v>0</v>
      </c>
      <c r="R115" s="82">
        <v>3</v>
      </c>
      <c r="S115" s="61">
        <v>0</v>
      </c>
      <c r="T115" s="61">
        <v>0</v>
      </c>
      <c r="U115" s="293">
        <v>0</v>
      </c>
      <c r="V115" s="61">
        <v>0</v>
      </c>
      <c r="W115" s="61">
        <v>0</v>
      </c>
      <c r="X115" s="61">
        <v>0</v>
      </c>
      <c r="Y115" s="293">
        <v>0</v>
      </c>
      <c r="Z115" s="61">
        <v>0</v>
      </c>
      <c r="AA115" s="61">
        <v>0</v>
      </c>
      <c r="AB115" s="61">
        <v>0</v>
      </c>
      <c r="AC115" s="61">
        <v>0</v>
      </c>
      <c r="AD115" s="61">
        <v>0</v>
      </c>
    </row>
    <row r="116" spans="1:30" x14ac:dyDescent="0.3">
      <c r="A116" s="168">
        <v>4215</v>
      </c>
      <c r="B116" s="61">
        <v>4</v>
      </c>
      <c r="C116" s="61">
        <v>144205</v>
      </c>
      <c r="D116" s="61">
        <v>0</v>
      </c>
      <c r="E116" s="61" t="s">
        <v>9095</v>
      </c>
      <c r="F116" s="61" t="s">
        <v>8973</v>
      </c>
      <c r="G116" s="61">
        <v>15</v>
      </c>
      <c r="H116" s="61">
        <v>69</v>
      </c>
      <c r="I116" s="61">
        <v>0</v>
      </c>
      <c r="J116" s="61">
        <v>500</v>
      </c>
      <c r="K116" s="82">
        <v>6</v>
      </c>
      <c r="L116" s="82">
        <v>94030</v>
      </c>
      <c r="M116" s="292">
        <v>0</v>
      </c>
      <c r="N116" s="168">
        <v>1</v>
      </c>
      <c r="O116" s="82">
        <v>6</v>
      </c>
      <c r="P116" s="82">
        <v>94010</v>
      </c>
      <c r="Q116" s="292">
        <v>0</v>
      </c>
      <c r="R116" s="168">
        <v>50</v>
      </c>
      <c r="S116" s="61">
        <v>0</v>
      </c>
      <c r="T116" s="61">
        <v>0</v>
      </c>
      <c r="U116" s="293">
        <v>0</v>
      </c>
      <c r="V116" s="61">
        <v>0</v>
      </c>
      <c r="W116" s="61">
        <v>0</v>
      </c>
      <c r="X116" s="61">
        <v>0</v>
      </c>
      <c r="Y116" s="293">
        <v>0</v>
      </c>
      <c r="Z116" s="61">
        <v>0</v>
      </c>
      <c r="AA116" s="61">
        <v>0</v>
      </c>
      <c r="AB116" s="61">
        <v>0</v>
      </c>
      <c r="AC116" s="61">
        <v>0</v>
      </c>
      <c r="AD116" s="61">
        <v>0</v>
      </c>
    </row>
    <row r="117" spans="1:30" x14ac:dyDescent="0.3">
      <c r="A117" s="168">
        <v>4216</v>
      </c>
      <c r="B117" s="61">
        <v>4</v>
      </c>
      <c r="C117" s="62">
        <v>144206</v>
      </c>
      <c r="D117" s="61">
        <v>0</v>
      </c>
      <c r="E117" s="61" t="s">
        <v>9118</v>
      </c>
      <c r="F117" s="61" t="s">
        <v>9013</v>
      </c>
      <c r="G117" s="61">
        <v>16</v>
      </c>
      <c r="H117" s="61">
        <v>69</v>
      </c>
      <c r="I117" s="61">
        <v>0</v>
      </c>
      <c r="J117" s="61">
        <v>700</v>
      </c>
      <c r="K117" s="82">
        <v>6</v>
      </c>
      <c r="L117" s="82">
        <v>94030</v>
      </c>
      <c r="M117" s="292">
        <v>0</v>
      </c>
      <c r="N117" s="168">
        <v>1</v>
      </c>
      <c r="O117" s="82">
        <v>6</v>
      </c>
      <c r="P117" s="82">
        <v>94002</v>
      </c>
      <c r="Q117" s="292">
        <v>0</v>
      </c>
      <c r="R117" s="168">
        <v>100</v>
      </c>
      <c r="S117" s="61">
        <v>0</v>
      </c>
      <c r="T117" s="61">
        <v>0</v>
      </c>
      <c r="U117" s="293">
        <v>0</v>
      </c>
      <c r="V117" s="61">
        <v>0</v>
      </c>
      <c r="W117" s="61">
        <v>0</v>
      </c>
      <c r="X117" s="61">
        <v>0</v>
      </c>
      <c r="Y117" s="293">
        <v>0</v>
      </c>
      <c r="Z117" s="61">
        <v>0</v>
      </c>
      <c r="AA117" s="61">
        <v>0</v>
      </c>
      <c r="AB117" s="61">
        <v>0</v>
      </c>
      <c r="AC117" s="61">
        <v>0</v>
      </c>
      <c r="AD117" s="61">
        <v>0</v>
      </c>
    </row>
    <row r="118" spans="1:30" x14ac:dyDescent="0.3">
      <c r="A118" s="168">
        <v>4217</v>
      </c>
      <c r="B118" s="61">
        <v>4</v>
      </c>
      <c r="C118" s="62">
        <v>144207</v>
      </c>
      <c r="D118" s="61">
        <v>0</v>
      </c>
      <c r="E118" s="61" t="s">
        <v>9096</v>
      </c>
      <c r="F118" s="61" t="s">
        <v>9014</v>
      </c>
      <c r="G118" s="61">
        <v>17</v>
      </c>
      <c r="H118" s="61">
        <v>69</v>
      </c>
      <c r="I118" s="61">
        <v>0</v>
      </c>
      <c r="J118" s="61">
        <v>900</v>
      </c>
      <c r="K118" s="82">
        <v>6</v>
      </c>
      <c r="L118" s="82">
        <v>94030</v>
      </c>
      <c r="M118" s="292">
        <v>0</v>
      </c>
      <c r="N118" s="168">
        <v>1</v>
      </c>
      <c r="O118" s="82">
        <v>6</v>
      </c>
      <c r="P118" s="82">
        <v>94112</v>
      </c>
      <c r="Q118" s="292">
        <v>0</v>
      </c>
      <c r="R118" s="82">
        <v>5</v>
      </c>
      <c r="S118" s="61">
        <v>0</v>
      </c>
      <c r="T118" s="61">
        <v>0</v>
      </c>
      <c r="U118" s="293">
        <v>0</v>
      </c>
      <c r="V118" s="61">
        <v>0</v>
      </c>
      <c r="W118" s="61">
        <v>0</v>
      </c>
      <c r="X118" s="61">
        <v>0</v>
      </c>
      <c r="Y118" s="293">
        <v>0</v>
      </c>
      <c r="Z118" s="61">
        <v>0</v>
      </c>
      <c r="AA118" s="61">
        <v>0</v>
      </c>
      <c r="AB118" s="61">
        <v>0</v>
      </c>
      <c r="AC118" s="61">
        <v>0</v>
      </c>
      <c r="AD118" s="61">
        <v>0</v>
      </c>
    </row>
    <row r="119" spans="1:30" x14ac:dyDescent="0.3">
      <c r="A119" s="168">
        <v>4218</v>
      </c>
      <c r="B119" s="61">
        <v>4</v>
      </c>
      <c r="C119" s="62">
        <v>144208</v>
      </c>
      <c r="D119" s="61">
        <v>0</v>
      </c>
      <c r="E119" s="61" t="s">
        <v>9120</v>
      </c>
      <c r="F119" s="61" t="s">
        <v>9015</v>
      </c>
      <c r="G119" s="61">
        <v>18</v>
      </c>
      <c r="H119" s="61">
        <v>69</v>
      </c>
      <c r="I119" s="61">
        <v>0</v>
      </c>
      <c r="J119" s="61">
        <v>1200</v>
      </c>
      <c r="K119" s="82">
        <v>6</v>
      </c>
      <c r="L119" s="82">
        <v>94030</v>
      </c>
      <c r="M119" s="292">
        <v>0</v>
      </c>
      <c r="N119" s="168">
        <v>2</v>
      </c>
      <c r="O119" s="82">
        <v>6</v>
      </c>
      <c r="P119" s="82">
        <v>94010</v>
      </c>
      <c r="Q119" s="292">
        <v>0</v>
      </c>
      <c r="R119" s="168">
        <v>150</v>
      </c>
      <c r="S119" s="61">
        <v>0</v>
      </c>
      <c r="T119" s="61">
        <v>0</v>
      </c>
      <c r="U119" s="293">
        <v>0</v>
      </c>
      <c r="V119" s="61">
        <v>0</v>
      </c>
      <c r="W119" s="61">
        <v>0</v>
      </c>
      <c r="X119" s="61">
        <v>0</v>
      </c>
      <c r="Y119" s="293">
        <v>0</v>
      </c>
      <c r="Z119" s="61">
        <v>0</v>
      </c>
      <c r="AA119" s="61">
        <v>0</v>
      </c>
      <c r="AB119" s="61">
        <v>0</v>
      </c>
      <c r="AC119" s="61">
        <v>0</v>
      </c>
      <c r="AD119" s="61">
        <v>0</v>
      </c>
    </row>
    <row r="120" spans="1:30" x14ac:dyDescent="0.3">
      <c r="A120" s="168">
        <v>4219</v>
      </c>
      <c r="B120" s="61">
        <v>4</v>
      </c>
      <c r="C120" s="62">
        <v>144209</v>
      </c>
      <c r="D120" s="61">
        <v>0</v>
      </c>
      <c r="E120" s="61" t="s">
        <v>9097</v>
      </c>
      <c r="F120" s="61" t="s">
        <v>9016</v>
      </c>
      <c r="G120" s="61">
        <v>19</v>
      </c>
      <c r="H120" s="61">
        <v>69</v>
      </c>
      <c r="I120" s="61">
        <v>0</v>
      </c>
      <c r="J120" s="61">
        <v>1600</v>
      </c>
      <c r="K120" s="82">
        <v>6</v>
      </c>
      <c r="L120" s="82">
        <v>94030</v>
      </c>
      <c r="M120" s="292">
        <v>0</v>
      </c>
      <c r="N120" s="168">
        <v>2</v>
      </c>
      <c r="O120" s="82">
        <v>6</v>
      </c>
      <c r="P120" s="82">
        <v>94002</v>
      </c>
      <c r="Q120" s="292">
        <v>0</v>
      </c>
      <c r="R120" s="168">
        <v>300</v>
      </c>
      <c r="S120" s="61">
        <v>0</v>
      </c>
      <c r="T120" s="61">
        <v>0</v>
      </c>
      <c r="U120" s="293">
        <v>0</v>
      </c>
      <c r="V120" s="61">
        <v>0</v>
      </c>
      <c r="W120" s="61">
        <v>0</v>
      </c>
      <c r="X120" s="61">
        <v>0</v>
      </c>
      <c r="Y120" s="293">
        <v>0</v>
      </c>
      <c r="Z120" s="61">
        <v>0</v>
      </c>
      <c r="AA120" s="61">
        <v>0</v>
      </c>
      <c r="AB120" s="61">
        <v>0</v>
      </c>
      <c r="AC120" s="61">
        <v>0</v>
      </c>
      <c r="AD120" s="61">
        <v>0</v>
      </c>
    </row>
    <row r="121" spans="1:30" s="170" customFormat="1" x14ac:dyDescent="0.3">
      <c r="A121" s="168">
        <v>4220</v>
      </c>
      <c r="B121" s="62">
        <v>4</v>
      </c>
      <c r="C121" s="62">
        <v>144210</v>
      </c>
      <c r="D121" s="62">
        <v>0</v>
      </c>
      <c r="E121" s="62" t="s">
        <v>9098</v>
      </c>
      <c r="F121" s="62" t="s">
        <v>9017</v>
      </c>
      <c r="G121" s="62">
        <v>20</v>
      </c>
      <c r="H121" s="62">
        <v>69</v>
      </c>
      <c r="I121" s="62">
        <v>0</v>
      </c>
      <c r="J121" s="62">
        <v>2000</v>
      </c>
      <c r="K121" s="135">
        <v>6</v>
      </c>
      <c r="L121" s="135">
        <v>94031</v>
      </c>
      <c r="M121" s="292">
        <v>0</v>
      </c>
      <c r="N121" s="219">
        <v>1</v>
      </c>
      <c r="O121" s="135">
        <v>6</v>
      </c>
      <c r="P121" s="135">
        <v>85085</v>
      </c>
      <c r="Q121" s="292">
        <v>0</v>
      </c>
      <c r="R121" s="135">
        <v>1</v>
      </c>
      <c r="S121" s="62">
        <v>0</v>
      </c>
      <c r="T121" s="62">
        <v>0</v>
      </c>
      <c r="U121" s="293">
        <v>0</v>
      </c>
      <c r="V121" s="62">
        <v>0</v>
      </c>
      <c r="W121" s="62">
        <v>0</v>
      </c>
      <c r="X121" s="62">
        <v>0</v>
      </c>
      <c r="Y121" s="293">
        <v>0</v>
      </c>
      <c r="Z121" s="62">
        <v>0</v>
      </c>
      <c r="AA121" s="62">
        <v>0</v>
      </c>
      <c r="AB121" s="62">
        <v>0</v>
      </c>
      <c r="AC121" s="62">
        <v>0</v>
      </c>
      <c r="AD121" s="62">
        <v>0</v>
      </c>
    </row>
    <row r="122" spans="1:30" s="94" customFormat="1" x14ac:dyDescent="0.3">
      <c r="A122" s="168">
        <v>4301</v>
      </c>
      <c r="B122" s="215">
        <v>4</v>
      </c>
      <c r="C122" s="215">
        <v>144301</v>
      </c>
      <c r="D122" s="215">
        <v>0</v>
      </c>
      <c r="E122" s="215" t="s">
        <v>8999</v>
      </c>
      <c r="F122" s="215" t="s">
        <v>8974</v>
      </c>
      <c r="G122" s="215">
        <v>1</v>
      </c>
      <c r="H122" s="215">
        <v>64</v>
      </c>
      <c r="I122" s="215">
        <v>0</v>
      </c>
      <c r="J122" s="215">
        <v>25</v>
      </c>
      <c r="K122" s="216">
        <v>6</v>
      </c>
      <c r="L122" s="216">
        <v>94033</v>
      </c>
      <c r="M122" s="292">
        <v>0</v>
      </c>
      <c r="N122" s="167">
        <v>5</v>
      </c>
      <c r="O122" s="216">
        <v>0</v>
      </c>
      <c r="P122" s="216">
        <v>0</v>
      </c>
      <c r="Q122" s="292">
        <v>0</v>
      </c>
      <c r="R122" s="216">
        <v>0</v>
      </c>
      <c r="S122" s="215">
        <v>0</v>
      </c>
      <c r="T122" s="215">
        <v>0</v>
      </c>
      <c r="U122" s="293">
        <v>0</v>
      </c>
      <c r="V122" s="215">
        <v>0</v>
      </c>
      <c r="W122" s="215">
        <v>0</v>
      </c>
      <c r="X122" s="215">
        <v>0</v>
      </c>
      <c r="Y122" s="293">
        <v>0</v>
      </c>
      <c r="Z122" s="215">
        <v>0</v>
      </c>
      <c r="AA122" s="215">
        <v>0</v>
      </c>
      <c r="AB122" s="215">
        <v>0</v>
      </c>
      <c r="AC122" s="215">
        <v>0</v>
      </c>
      <c r="AD122" s="215">
        <v>0</v>
      </c>
    </row>
    <row r="123" spans="1:30" s="94" customFormat="1" x14ac:dyDescent="0.3">
      <c r="A123" s="168">
        <v>4302</v>
      </c>
      <c r="B123" s="215">
        <v>4</v>
      </c>
      <c r="C123" s="215">
        <v>144302</v>
      </c>
      <c r="D123" s="215">
        <v>0</v>
      </c>
      <c r="E123" s="215" t="s">
        <v>9001</v>
      </c>
      <c r="F123" s="215" t="s">
        <v>8975</v>
      </c>
      <c r="G123" s="215">
        <v>2</v>
      </c>
      <c r="H123" s="215">
        <v>64</v>
      </c>
      <c r="I123" s="215">
        <v>0</v>
      </c>
      <c r="J123" s="215">
        <v>50</v>
      </c>
      <c r="K123" s="216">
        <v>6</v>
      </c>
      <c r="L123" s="216">
        <v>94033</v>
      </c>
      <c r="M123" s="292">
        <v>0</v>
      </c>
      <c r="N123" s="167">
        <v>10</v>
      </c>
      <c r="O123" s="216">
        <v>0</v>
      </c>
      <c r="P123" s="216">
        <v>0</v>
      </c>
      <c r="Q123" s="292">
        <v>0</v>
      </c>
      <c r="R123" s="216">
        <v>0</v>
      </c>
      <c r="S123" s="215">
        <v>0</v>
      </c>
      <c r="T123" s="215">
        <v>0</v>
      </c>
      <c r="U123" s="293">
        <v>0</v>
      </c>
      <c r="V123" s="215">
        <v>0</v>
      </c>
      <c r="W123" s="215">
        <v>0</v>
      </c>
      <c r="X123" s="215">
        <v>0</v>
      </c>
      <c r="Y123" s="293">
        <v>0</v>
      </c>
      <c r="Z123" s="215">
        <v>0</v>
      </c>
      <c r="AA123" s="215">
        <v>0</v>
      </c>
      <c r="AB123" s="215">
        <v>0</v>
      </c>
      <c r="AC123" s="215">
        <v>0</v>
      </c>
      <c r="AD123" s="215">
        <v>0</v>
      </c>
    </row>
    <row r="124" spans="1:30" s="94" customFormat="1" x14ac:dyDescent="0.3">
      <c r="A124" s="168">
        <v>4303</v>
      </c>
      <c r="B124" s="215">
        <v>4</v>
      </c>
      <c r="C124" s="215">
        <v>144303</v>
      </c>
      <c r="D124" s="215">
        <v>0</v>
      </c>
      <c r="E124" s="215" t="s">
        <v>9038</v>
      </c>
      <c r="F124" s="215" t="s">
        <v>8976</v>
      </c>
      <c r="G124" s="215">
        <v>3</v>
      </c>
      <c r="H124" s="215">
        <v>64</v>
      </c>
      <c r="I124" s="215">
        <v>0</v>
      </c>
      <c r="J124" s="215">
        <v>75</v>
      </c>
      <c r="K124" s="216">
        <v>6</v>
      </c>
      <c r="L124" s="216">
        <v>94033</v>
      </c>
      <c r="M124" s="292">
        <v>0</v>
      </c>
      <c r="N124" s="167">
        <v>15</v>
      </c>
      <c r="O124" s="216">
        <v>0</v>
      </c>
      <c r="P124" s="216">
        <v>0</v>
      </c>
      <c r="Q124" s="292">
        <v>0</v>
      </c>
      <c r="R124" s="216">
        <v>0</v>
      </c>
      <c r="S124" s="215">
        <v>0</v>
      </c>
      <c r="T124" s="215">
        <v>0</v>
      </c>
      <c r="U124" s="293">
        <v>0</v>
      </c>
      <c r="V124" s="215">
        <v>0</v>
      </c>
      <c r="W124" s="215">
        <v>0</v>
      </c>
      <c r="X124" s="215">
        <v>0</v>
      </c>
      <c r="Y124" s="293">
        <v>0</v>
      </c>
      <c r="Z124" s="215">
        <v>0</v>
      </c>
      <c r="AA124" s="215">
        <v>0</v>
      </c>
      <c r="AB124" s="215">
        <v>0</v>
      </c>
      <c r="AC124" s="215">
        <v>0</v>
      </c>
      <c r="AD124" s="215">
        <v>0</v>
      </c>
    </row>
    <row r="125" spans="1:30" s="94" customFormat="1" x14ac:dyDescent="0.3">
      <c r="A125" s="168">
        <v>4304</v>
      </c>
      <c r="B125" s="215">
        <v>4</v>
      </c>
      <c r="C125" s="215">
        <v>144304</v>
      </c>
      <c r="D125" s="215">
        <v>0</v>
      </c>
      <c r="E125" s="215" t="s">
        <v>9064</v>
      </c>
      <c r="F125" s="215" t="s">
        <v>8977</v>
      </c>
      <c r="G125" s="215">
        <v>4</v>
      </c>
      <c r="H125" s="215">
        <v>64</v>
      </c>
      <c r="I125" s="215">
        <v>0</v>
      </c>
      <c r="J125" s="215">
        <v>100</v>
      </c>
      <c r="K125" s="216">
        <v>6</v>
      </c>
      <c r="L125" s="216">
        <v>94033</v>
      </c>
      <c r="M125" s="292">
        <v>0</v>
      </c>
      <c r="N125" s="167">
        <v>20</v>
      </c>
      <c r="O125" s="216">
        <v>6</v>
      </c>
      <c r="P125" s="216">
        <v>84016</v>
      </c>
      <c r="Q125" s="292">
        <v>0</v>
      </c>
      <c r="R125" s="216">
        <v>1</v>
      </c>
      <c r="S125" s="215">
        <v>0</v>
      </c>
      <c r="T125" s="215">
        <v>0</v>
      </c>
      <c r="U125" s="293">
        <v>0</v>
      </c>
      <c r="V125" s="215">
        <v>0</v>
      </c>
      <c r="W125" s="215">
        <v>0</v>
      </c>
      <c r="X125" s="215">
        <v>0</v>
      </c>
      <c r="Y125" s="293">
        <v>0</v>
      </c>
      <c r="Z125" s="215">
        <v>0</v>
      </c>
      <c r="AA125" s="215">
        <v>0</v>
      </c>
      <c r="AB125" s="215">
        <v>0</v>
      </c>
      <c r="AC125" s="215">
        <v>0</v>
      </c>
      <c r="AD125" s="215">
        <v>0</v>
      </c>
    </row>
    <row r="126" spans="1:30" s="94" customFormat="1" x14ac:dyDescent="0.3">
      <c r="A126" s="168">
        <v>4305</v>
      </c>
      <c r="B126" s="215">
        <v>4</v>
      </c>
      <c r="C126" s="215">
        <v>144305</v>
      </c>
      <c r="D126" s="215">
        <v>0</v>
      </c>
      <c r="E126" s="215" t="s">
        <v>9076</v>
      </c>
      <c r="F126" s="215" t="s">
        <v>8978</v>
      </c>
      <c r="G126" s="215">
        <v>5</v>
      </c>
      <c r="H126" s="215">
        <v>64</v>
      </c>
      <c r="I126" s="215">
        <v>0</v>
      </c>
      <c r="J126" s="215">
        <v>200</v>
      </c>
      <c r="K126" s="216">
        <v>6</v>
      </c>
      <c r="L126" s="216">
        <v>94033</v>
      </c>
      <c r="M126" s="292">
        <v>0</v>
      </c>
      <c r="N126" s="167">
        <v>25</v>
      </c>
      <c r="O126" s="216">
        <v>6</v>
      </c>
      <c r="P126" s="216">
        <v>94004</v>
      </c>
      <c r="Q126" s="292">
        <v>0</v>
      </c>
      <c r="R126" s="167">
        <v>50</v>
      </c>
      <c r="S126" s="215">
        <v>0</v>
      </c>
      <c r="T126" s="215">
        <v>0</v>
      </c>
      <c r="U126" s="293">
        <v>0</v>
      </c>
      <c r="V126" s="215">
        <v>0</v>
      </c>
      <c r="W126" s="215">
        <v>0</v>
      </c>
      <c r="X126" s="215">
        <v>0</v>
      </c>
      <c r="Y126" s="293">
        <v>0</v>
      </c>
      <c r="Z126" s="215">
        <v>0</v>
      </c>
      <c r="AA126" s="215">
        <v>0</v>
      </c>
      <c r="AB126" s="215">
        <v>0</v>
      </c>
      <c r="AC126" s="215">
        <v>0</v>
      </c>
      <c r="AD126" s="215">
        <v>0</v>
      </c>
    </row>
    <row r="127" spans="1:30" s="94" customFormat="1" x14ac:dyDescent="0.3">
      <c r="A127" s="168">
        <v>4306</v>
      </c>
      <c r="B127" s="215">
        <v>4</v>
      </c>
      <c r="C127" s="215">
        <v>144306</v>
      </c>
      <c r="D127" s="215">
        <v>0</v>
      </c>
      <c r="E127" s="215" t="s">
        <v>9078</v>
      </c>
      <c r="F127" s="215" t="s">
        <v>9018</v>
      </c>
      <c r="G127" s="215">
        <v>6</v>
      </c>
      <c r="H127" s="215">
        <v>64</v>
      </c>
      <c r="I127" s="215">
        <v>0</v>
      </c>
      <c r="J127" s="215">
        <v>300</v>
      </c>
      <c r="K127" s="216">
        <v>6</v>
      </c>
      <c r="L127" s="216">
        <v>94033</v>
      </c>
      <c r="M127" s="292">
        <v>0</v>
      </c>
      <c r="N127" s="167">
        <v>30</v>
      </c>
      <c r="O127" s="216">
        <v>6</v>
      </c>
      <c r="P127" s="216">
        <v>94014</v>
      </c>
      <c r="Q127" s="292">
        <v>0</v>
      </c>
      <c r="R127" s="167">
        <v>100</v>
      </c>
      <c r="S127" s="215">
        <v>0</v>
      </c>
      <c r="T127" s="215">
        <v>0</v>
      </c>
      <c r="U127" s="293">
        <v>0</v>
      </c>
      <c r="V127" s="215">
        <v>0</v>
      </c>
      <c r="W127" s="215">
        <v>0</v>
      </c>
      <c r="X127" s="215">
        <v>0</v>
      </c>
      <c r="Y127" s="293">
        <v>0</v>
      </c>
      <c r="Z127" s="215">
        <v>0</v>
      </c>
      <c r="AA127" s="215">
        <v>0</v>
      </c>
      <c r="AB127" s="215">
        <v>0</v>
      </c>
      <c r="AC127" s="215">
        <v>0</v>
      </c>
      <c r="AD127" s="215">
        <v>0</v>
      </c>
    </row>
    <row r="128" spans="1:30" s="94" customFormat="1" x14ac:dyDescent="0.3">
      <c r="A128" s="168">
        <v>4307</v>
      </c>
      <c r="B128" s="215">
        <v>4</v>
      </c>
      <c r="C128" s="215">
        <v>144307</v>
      </c>
      <c r="D128" s="215">
        <v>0</v>
      </c>
      <c r="E128" s="215" t="s">
        <v>9056</v>
      </c>
      <c r="F128" s="215" t="s">
        <v>9019</v>
      </c>
      <c r="G128" s="215">
        <v>7</v>
      </c>
      <c r="H128" s="215">
        <v>64</v>
      </c>
      <c r="I128" s="215">
        <v>0</v>
      </c>
      <c r="J128" s="215">
        <v>400</v>
      </c>
      <c r="K128" s="216">
        <v>6</v>
      </c>
      <c r="L128" s="216">
        <v>94033</v>
      </c>
      <c r="M128" s="292">
        <v>0</v>
      </c>
      <c r="N128" s="167">
        <v>35</v>
      </c>
      <c r="O128" s="216">
        <v>6</v>
      </c>
      <c r="P128" s="216">
        <v>84016</v>
      </c>
      <c r="Q128" s="292">
        <v>0</v>
      </c>
      <c r="R128" s="216">
        <v>1</v>
      </c>
      <c r="S128" s="215">
        <v>0</v>
      </c>
      <c r="T128" s="215">
        <v>0</v>
      </c>
      <c r="U128" s="293">
        <v>0</v>
      </c>
      <c r="V128" s="215">
        <v>0</v>
      </c>
      <c r="W128" s="215">
        <v>0</v>
      </c>
      <c r="X128" s="215">
        <v>0</v>
      </c>
      <c r="Y128" s="293">
        <v>0</v>
      </c>
      <c r="Z128" s="215">
        <v>0</v>
      </c>
      <c r="AA128" s="215">
        <v>0</v>
      </c>
      <c r="AB128" s="215">
        <v>0</v>
      </c>
      <c r="AC128" s="215">
        <v>0</v>
      </c>
      <c r="AD128" s="215">
        <v>0</v>
      </c>
    </row>
    <row r="129" spans="1:30" s="94" customFormat="1" x14ac:dyDescent="0.3">
      <c r="A129" s="168">
        <v>4308</v>
      </c>
      <c r="B129" s="215">
        <v>4</v>
      </c>
      <c r="C129" s="215">
        <v>144308</v>
      </c>
      <c r="D129" s="215">
        <v>0</v>
      </c>
      <c r="E129" s="215" t="s">
        <v>9052</v>
      </c>
      <c r="F129" s="215" t="s">
        <v>9020</v>
      </c>
      <c r="G129" s="215">
        <v>8</v>
      </c>
      <c r="H129" s="215">
        <v>64</v>
      </c>
      <c r="I129" s="215">
        <v>0</v>
      </c>
      <c r="J129" s="215">
        <v>600</v>
      </c>
      <c r="K129" s="216">
        <v>6</v>
      </c>
      <c r="L129" s="216">
        <v>94033</v>
      </c>
      <c r="M129" s="292">
        <v>0</v>
      </c>
      <c r="N129" s="167">
        <v>40</v>
      </c>
      <c r="O129" s="216">
        <v>6</v>
      </c>
      <c r="P129" s="216">
        <v>94004</v>
      </c>
      <c r="Q129" s="292">
        <v>0</v>
      </c>
      <c r="R129" s="167">
        <v>150</v>
      </c>
      <c r="S129" s="215">
        <v>0</v>
      </c>
      <c r="T129" s="215">
        <v>0</v>
      </c>
      <c r="U129" s="293">
        <v>0</v>
      </c>
      <c r="V129" s="215">
        <v>0</v>
      </c>
      <c r="W129" s="215">
        <v>0</v>
      </c>
      <c r="X129" s="215">
        <v>0</v>
      </c>
      <c r="Y129" s="293">
        <v>0</v>
      </c>
      <c r="Z129" s="215">
        <v>0</v>
      </c>
      <c r="AA129" s="215">
        <v>0</v>
      </c>
      <c r="AB129" s="215">
        <v>0</v>
      </c>
      <c r="AC129" s="215">
        <v>0</v>
      </c>
      <c r="AD129" s="215">
        <v>0</v>
      </c>
    </row>
    <row r="130" spans="1:30" s="94" customFormat="1" x14ac:dyDescent="0.3">
      <c r="A130" s="168">
        <v>4309</v>
      </c>
      <c r="B130" s="215">
        <v>4</v>
      </c>
      <c r="C130" s="215">
        <v>144309</v>
      </c>
      <c r="D130" s="215">
        <v>0</v>
      </c>
      <c r="E130" s="215" t="s">
        <v>9054</v>
      </c>
      <c r="F130" s="215" t="s">
        <v>9021</v>
      </c>
      <c r="G130" s="215">
        <v>9</v>
      </c>
      <c r="H130" s="215">
        <v>64</v>
      </c>
      <c r="I130" s="215">
        <v>0</v>
      </c>
      <c r="J130" s="215">
        <v>800</v>
      </c>
      <c r="K130" s="216">
        <v>6</v>
      </c>
      <c r="L130" s="216">
        <v>94033</v>
      </c>
      <c r="M130" s="292">
        <v>0</v>
      </c>
      <c r="N130" s="167">
        <v>45</v>
      </c>
      <c r="O130" s="216">
        <v>6</v>
      </c>
      <c r="P130" s="216">
        <v>94014</v>
      </c>
      <c r="Q130" s="292">
        <v>0</v>
      </c>
      <c r="R130" s="167">
        <v>300</v>
      </c>
      <c r="S130" s="215">
        <v>0</v>
      </c>
      <c r="T130" s="215">
        <v>0</v>
      </c>
      <c r="U130" s="293">
        <v>0</v>
      </c>
      <c r="V130" s="215">
        <v>0</v>
      </c>
      <c r="W130" s="215">
        <v>0</v>
      </c>
      <c r="X130" s="215">
        <v>0</v>
      </c>
      <c r="Y130" s="293">
        <v>0</v>
      </c>
      <c r="Z130" s="215">
        <v>0</v>
      </c>
      <c r="AA130" s="215">
        <v>0</v>
      </c>
      <c r="AB130" s="215">
        <v>0</v>
      </c>
      <c r="AC130" s="215">
        <v>0</v>
      </c>
      <c r="AD130" s="215">
        <v>0</v>
      </c>
    </row>
    <row r="131" spans="1:30" s="170" customFormat="1" x14ac:dyDescent="0.3">
      <c r="A131" s="168">
        <v>4310</v>
      </c>
      <c r="B131" s="62">
        <v>4</v>
      </c>
      <c r="C131" s="215">
        <v>144310</v>
      </c>
      <c r="D131" s="62">
        <v>0</v>
      </c>
      <c r="E131" s="62" t="s">
        <v>9040</v>
      </c>
      <c r="F131" s="62" t="s">
        <v>9022</v>
      </c>
      <c r="G131" s="62">
        <v>10</v>
      </c>
      <c r="H131" s="62">
        <v>64</v>
      </c>
      <c r="I131" s="62">
        <v>0</v>
      </c>
      <c r="J131" s="62">
        <v>1000</v>
      </c>
      <c r="K131" s="135">
        <v>6</v>
      </c>
      <c r="L131" s="135">
        <v>94033</v>
      </c>
      <c r="M131" s="292">
        <v>0</v>
      </c>
      <c r="N131" s="219">
        <v>50</v>
      </c>
      <c r="O131" s="135">
        <v>6</v>
      </c>
      <c r="P131" s="135">
        <v>85023</v>
      </c>
      <c r="Q131" s="292">
        <v>0</v>
      </c>
      <c r="R131" s="135">
        <v>1</v>
      </c>
      <c r="S131" s="62">
        <v>0</v>
      </c>
      <c r="T131" s="62">
        <v>0</v>
      </c>
      <c r="U131" s="293">
        <v>0</v>
      </c>
      <c r="V131" s="62">
        <v>0</v>
      </c>
      <c r="W131" s="62">
        <v>0</v>
      </c>
      <c r="X131" s="62">
        <v>0</v>
      </c>
      <c r="Y131" s="293">
        <v>0</v>
      </c>
      <c r="Z131" s="62">
        <v>0</v>
      </c>
      <c r="AA131" s="62">
        <v>0</v>
      </c>
      <c r="AB131" s="62">
        <v>0</v>
      </c>
      <c r="AC131" s="62">
        <v>0</v>
      </c>
      <c r="AD131" s="62">
        <v>0</v>
      </c>
    </row>
    <row r="132" spans="1:30" s="94" customFormat="1" x14ac:dyDescent="0.3">
      <c r="A132" s="168">
        <v>4311</v>
      </c>
      <c r="B132" s="215">
        <v>4</v>
      </c>
      <c r="C132" s="215">
        <v>144301</v>
      </c>
      <c r="D132" s="215">
        <v>0</v>
      </c>
      <c r="E132" s="215" t="s">
        <v>9099</v>
      </c>
      <c r="F132" s="215" t="s">
        <v>8974</v>
      </c>
      <c r="G132" s="215">
        <v>11</v>
      </c>
      <c r="H132" s="215">
        <v>64</v>
      </c>
      <c r="I132" s="215">
        <v>0</v>
      </c>
      <c r="J132" s="215">
        <v>25</v>
      </c>
      <c r="K132" s="216">
        <v>6</v>
      </c>
      <c r="L132" s="216">
        <v>94033</v>
      </c>
      <c r="M132" s="292">
        <v>0</v>
      </c>
      <c r="N132" s="167">
        <v>5</v>
      </c>
      <c r="O132" s="216">
        <v>0</v>
      </c>
      <c r="P132" s="216">
        <v>0</v>
      </c>
      <c r="Q132" s="292">
        <v>0</v>
      </c>
      <c r="R132" s="216">
        <v>0</v>
      </c>
      <c r="S132" s="215">
        <v>0</v>
      </c>
      <c r="T132" s="215">
        <v>0</v>
      </c>
      <c r="U132" s="293">
        <v>0</v>
      </c>
      <c r="V132" s="215">
        <v>0</v>
      </c>
      <c r="W132" s="215">
        <v>0</v>
      </c>
      <c r="X132" s="215">
        <v>0</v>
      </c>
      <c r="Y132" s="293">
        <v>0</v>
      </c>
      <c r="Z132" s="215">
        <v>0</v>
      </c>
      <c r="AA132" s="215">
        <v>0</v>
      </c>
      <c r="AB132" s="215">
        <v>0</v>
      </c>
      <c r="AC132" s="215">
        <v>0</v>
      </c>
      <c r="AD132" s="215">
        <v>0</v>
      </c>
    </row>
    <row r="133" spans="1:30" s="94" customFormat="1" x14ac:dyDescent="0.3">
      <c r="A133" s="168">
        <v>4312</v>
      </c>
      <c r="B133" s="215">
        <v>4</v>
      </c>
      <c r="C133" s="215">
        <v>144302</v>
      </c>
      <c r="D133" s="215">
        <v>0</v>
      </c>
      <c r="E133" s="215" t="s">
        <v>9100</v>
      </c>
      <c r="F133" s="215" t="s">
        <v>8975</v>
      </c>
      <c r="G133" s="215">
        <v>12</v>
      </c>
      <c r="H133" s="215">
        <v>64</v>
      </c>
      <c r="I133" s="215">
        <v>0</v>
      </c>
      <c r="J133" s="215">
        <v>50</v>
      </c>
      <c r="K133" s="216">
        <v>6</v>
      </c>
      <c r="L133" s="216">
        <v>94033</v>
      </c>
      <c r="M133" s="292">
        <v>0</v>
      </c>
      <c r="N133" s="167">
        <v>10</v>
      </c>
      <c r="O133" s="216">
        <v>0</v>
      </c>
      <c r="P133" s="216">
        <v>0</v>
      </c>
      <c r="Q133" s="292">
        <v>0</v>
      </c>
      <c r="R133" s="216">
        <v>0</v>
      </c>
      <c r="S133" s="215">
        <v>0</v>
      </c>
      <c r="T133" s="215">
        <v>0</v>
      </c>
      <c r="U133" s="293">
        <v>0</v>
      </c>
      <c r="V133" s="215">
        <v>0</v>
      </c>
      <c r="W133" s="215">
        <v>0</v>
      </c>
      <c r="X133" s="215">
        <v>0</v>
      </c>
      <c r="Y133" s="293">
        <v>0</v>
      </c>
      <c r="Z133" s="215">
        <v>0</v>
      </c>
      <c r="AA133" s="215">
        <v>0</v>
      </c>
      <c r="AB133" s="215">
        <v>0</v>
      </c>
      <c r="AC133" s="215">
        <v>0</v>
      </c>
      <c r="AD133" s="215">
        <v>0</v>
      </c>
    </row>
    <row r="134" spans="1:30" s="94" customFormat="1" x14ac:dyDescent="0.3">
      <c r="A134" s="168">
        <v>4313</v>
      </c>
      <c r="B134" s="215">
        <v>4</v>
      </c>
      <c r="C134" s="215">
        <v>144303</v>
      </c>
      <c r="D134" s="215">
        <v>0</v>
      </c>
      <c r="E134" s="215" t="s">
        <v>9101</v>
      </c>
      <c r="F134" s="215" t="s">
        <v>8976</v>
      </c>
      <c r="G134" s="215">
        <v>13</v>
      </c>
      <c r="H134" s="215">
        <v>64</v>
      </c>
      <c r="I134" s="215">
        <v>0</v>
      </c>
      <c r="J134" s="215">
        <v>75</v>
      </c>
      <c r="K134" s="216">
        <v>6</v>
      </c>
      <c r="L134" s="216">
        <v>94033</v>
      </c>
      <c r="M134" s="292">
        <v>0</v>
      </c>
      <c r="N134" s="167">
        <v>15</v>
      </c>
      <c r="O134" s="216">
        <v>0</v>
      </c>
      <c r="P134" s="216">
        <v>0</v>
      </c>
      <c r="Q134" s="292">
        <v>0</v>
      </c>
      <c r="R134" s="216">
        <v>0</v>
      </c>
      <c r="S134" s="215">
        <v>0</v>
      </c>
      <c r="T134" s="215">
        <v>0</v>
      </c>
      <c r="U134" s="293">
        <v>0</v>
      </c>
      <c r="V134" s="215">
        <v>0</v>
      </c>
      <c r="W134" s="215">
        <v>0</v>
      </c>
      <c r="X134" s="215">
        <v>0</v>
      </c>
      <c r="Y134" s="293">
        <v>0</v>
      </c>
      <c r="Z134" s="215">
        <v>0</v>
      </c>
      <c r="AA134" s="215">
        <v>0</v>
      </c>
      <c r="AB134" s="215">
        <v>0</v>
      </c>
      <c r="AC134" s="215">
        <v>0</v>
      </c>
      <c r="AD134" s="215">
        <v>0</v>
      </c>
    </row>
    <row r="135" spans="1:30" s="94" customFormat="1" x14ac:dyDescent="0.3">
      <c r="A135" s="168">
        <v>4314</v>
      </c>
      <c r="B135" s="215">
        <v>4</v>
      </c>
      <c r="C135" s="215">
        <v>144304</v>
      </c>
      <c r="D135" s="215">
        <v>0</v>
      </c>
      <c r="E135" s="215" t="s">
        <v>9102</v>
      </c>
      <c r="F135" s="215" t="s">
        <v>8977</v>
      </c>
      <c r="G135" s="215">
        <v>14</v>
      </c>
      <c r="H135" s="215">
        <v>64</v>
      </c>
      <c r="I135" s="215">
        <v>0</v>
      </c>
      <c r="J135" s="215">
        <v>100</v>
      </c>
      <c r="K135" s="216">
        <v>6</v>
      </c>
      <c r="L135" s="216">
        <v>94033</v>
      </c>
      <c r="M135" s="292">
        <v>0</v>
      </c>
      <c r="N135" s="167">
        <v>20</v>
      </c>
      <c r="O135" s="216">
        <v>6</v>
      </c>
      <c r="P135" s="216">
        <v>84016</v>
      </c>
      <c r="Q135" s="292">
        <v>0</v>
      </c>
      <c r="R135" s="216">
        <v>1</v>
      </c>
      <c r="S135" s="215">
        <v>0</v>
      </c>
      <c r="T135" s="215">
        <v>0</v>
      </c>
      <c r="U135" s="293">
        <v>0</v>
      </c>
      <c r="V135" s="215">
        <v>0</v>
      </c>
      <c r="W135" s="215">
        <v>0</v>
      </c>
      <c r="X135" s="215">
        <v>0</v>
      </c>
      <c r="Y135" s="293">
        <v>0</v>
      </c>
      <c r="Z135" s="215">
        <v>0</v>
      </c>
      <c r="AA135" s="215">
        <v>0</v>
      </c>
      <c r="AB135" s="215">
        <v>0</v>
      </c>
      <c r="AC135" s="215">
        <v>0</v>
      </c>
      <c r="AD135" s="215">
        <v>0</v>
      </c>
    </row>
    <row r="136" spans="1:30" s="94" customFormat="1" x14ac:dyDescent="0.3">
      <c r="A136" s="168">
        <v>4315</v>
      </c>
      <c r="B136" s="215">
        <v>4</v>
      </c>
      <c r="C136" s="215">
        <v>144305</v>
      </c>
      <c r="D136" s="215">
        <v>0</v>
      </c>
      <c r="E136" s="215" t="s">
        <v>9114</v>
      </c>
      <c r="F136" s="215" t="s">
        <v>8978</v>
      </c>
      <c r="G136" s="215">
        <v>15</v>
      </c>
      <c r="H136" s="215">
        <v>64</v>
      </c>
      <c r="I136" s="215">
        <v>0</v>
      </c>
      <c r="J136" s="215">
        <v>200</v>
      </c>
      <c r="K136" s="216">
        <v>6</v>
      </c>
      <c r="L136" s="216">
        <v>94033</v>
      </c>
      <c r="M136" s="292">
        <v>0</v>
      </c>
      <c r="N136" s="167">
        <v>25</v>
      </c>
      <c r="O136" s="216">
        <v>6</v>
      </c>
      <c r="P136" s="216">
        <v>94004</v>
      </c>
      <c r="Q136" s="292">
        <v>0</v>
      </c>
      <c r="R136" s="167">
        <v>50</v>
      </c>
      <c r="S136" s="215">
        <v>0</v>
      </c>
      <c r="T136" s="215">
        <v>0</v>
      </c>
      <c r="U136" s="293">
        <v>0</v>
      </c>
      <c r="V136" s="215">
        <v>0</v>
      </c>
      <c r="W136" s="215">
        <v>0</v>
      </c>
      <c r="X136" s="215">
        <v>0</v>
      </c>
      <c r="Y136" s="293">
        <v>0</v>
      </c>
      <c r="Z136" s="215">
        <v>0</v>
      </c>
      <c r="AA136" s="215">
        <v>0</v>
      </c>
      <c r="AB136" s="215">
        <v>0</v>
      </c>
      <c r="AC136" s="215">
        <v>0</v>
      </c>
      <c r="AD136" s="215">
        <v>0</v>
      </c>
    </row>
    <row r="137" spans="1:30" s="94" customFormat="1" x14ac:dyDescent="0.3">
      <c r="A137" s="168">
        <v>4316</v>
      </c>
      <c r="B137" s="215">
        <v>4</v>
      </c>
      <c r="C137" s="215">
        <v>144306</v>
      </c>
      <c r="D137" s="215">
        <v>0</v>
      </c>
      <c r="E137" s="215" t="s">
        <v>9122</v>
      </c>
      <c r="F137" s="215" t="s">
        <v>9018</v>
      </c>
      <c r="G137" s="215">
        <v>16</v>
      </c>
      <c r="H137" s="215">
        <v>64</v>
      </c>
      <c r="I137" s="215">
        <v>0</v>
      </c>
      <c r="J137" s="215">
        <v>300</v>
      </c>
      <c r="K137" s="216">
        <v>6</v>
      </c>
      <c r="L137" s="216">
        <v>94033</v>
      </c>
      <c r="M137" s="292">
        <v>0</v>
      </c>
      <c r="N137" s="167">
        <v>30</v>
      </c>
      <c r="O137" s="216">
        <v>6</v>
      </c>
      <c r="P137" s="216">
        <v>94014</v>
      </c>
      <c r="Q137" s="292">
        <v>0</v>
      </c>
      <c r="R137" s="167">
        <v>100</v>
      </c>
      <c r="S137" s="215">
        <v>0</v>
      </c>
      <c r="T137" s="215">
        <v>0</v>
      </c>
      <c r="U137" s="293">
        <v>0</v>
      </c>
      <c r="V137" s="215">
        <v>0</v>
      </c>
      <c r="W137" s="215">
        <v>0</v>
      </c>
      <c r="X137" s="215">
        <v>0</v>
      </c>
      <c r="Y137" s="293">
        <v>0</v>
      </c>
      <c r="Z137" s="215">
        <v>0</v>
      </c>
      <c r="AA137" s="215">
        <v>0</v>
      </c>
      <c r="AB137" s="215">
        <v>0</v>
      </c>
      <c r="AC137" s="215">
        <v>0</v>
      </c>
      <c r="AD137" s="215">
        <v>0</v>
      </c>
    </row>
    <row r="138" spans="1:30" s="94" customFormat="1" x14ac:dyDescent="0.3">
      <c r="A138" s="168">
        <v>4317</v>
      </c>
      <c r="B138" s="215">
        <v>4</v>
      </c>
      <c r="C138" s="215">
        <v>144307</v>
      </c>
      <c r="D138" s="215">
        <v>0</v>
      </c>
      <c r="E138" s="215" t="s">
        <v>9103</v>
      </c>
      <c r="F138" s="215" t="s">
        <v>9019</v>
      </c>
      <c r="G138" s="215">
        <v>17</v>
      </c>
      <c r="H138" s="215">
        <v>64</v>
      </c>
      <c r="I138" s="215">
        <v>0</v>
      </c>
      <c r="J138" s="215">
        <v>400</v>
      </c>
      <c r="K138" s="216">
        <v>6</v>
      </c>
      <c r="L138" s="216">
        <v>94033</v>
      </c>
      <c r="M138" s="292">
        <v>0</v>
      </c>
      <c r="N138" s="167">
        <v>35</v>
      </c>
      <c r="O138" s="216">
        <v>6</v>
      </c>
      <c r="P138" s="216">
        <v>84016</v>
      </c>
      <c r="Q138" s="292">
        <v>0</v>
      </c>
      <c r="R138" s="216">
        <v>1</v>
      </c>
      <c r="S138" s="215">
        <v>0</v>
      </c>
      <c r="T138" s="215">
        <v>0</v>
      </c>
      <c r="U138" s="293">
        <v>0</v>
      </c>
      <c r="V138" s="215">
        <v>0</v>
      </c>
      <c r="W138" s="215">
        <v>0</v>
      </c>
      <c r="X138" s="215">
        <v>0</v>
      </c>
      <c r="Y138" s="293">
        <v>0</v>
      </c>
      <c r="Z138" s="215">
        <v>0</v>
      </c>
      <c r="AA138" s="215">
        <v>0</v>
      </c>
      <c r="AB138" s="215">
        <v>0</v>
      </c>
      <c r="AC138" s="215">
        <v>0</v>
      </c>
      <c r="AD138" s="215">
        <v>0</v>
      </c>
    </row>
    <row r="139" spans="1:30" s="94" customFormat="1" x14ac:dyDescent="0.3">
      <c r="A139" s="168">
        <v>4318</v>
      </c>
      <c r="B139" s="215">
        <v>4</v>
      </c>
      <c r="C139" s="215">
        <v>144308</v>
      </c>
      <c r="D139" s="215">
        <v>0</v>
      </c>
      <c r="E139" s="215" t="s">
        <v>9116</v>
      </c>
      <c r="F139" s="215" t="s">
        <v>9020</v>
      </c>
      <c r="G139" s="215">
        <v>18</v>
      </c>
      <c r="H139" s="215">
        <v>64</v>
      </c>
      <c r="I139" s="215">
        <v>0</v>
      </c>
      <c r="J139" s="215">
        <v>600</v>
      </c>
      <c r="K139" s="216">
        <v>6</v>
      </c>
      <c r="L139" s="216">
        <v>94033</v>
      </c>
      <c r="M139" s="292">
        <v>0</v>
      </c>
      <c r="N139" s="167">
        <v>40</v>
      </c>
      <c r="O139" s="216">
        <v>6</v>
      </c>
      <c r="P139" s="216">
        <v>94004</v>
      </c>
      <c r="Q139" s="292">
        <v>0</v>
      </c>
      <c r="R139" s="167">
        <v>150</v>
      </c>
      <c r="S139" s="215">
        <v>0</v>
      </c>
      <c r="T139" s="215">
        <v>0</v>
      </c>
      <c r="U139" s="293">
        <v>0</v>
      </c>
      <c r="V139" s="215">
        <v>0</v>
      </c>
      <c r="W139" s="215">
        <v>0</v>
      </c>
      <c r="X139" s="215">
        <v>0</v>
      </c>
      <c r="Y139" s="293">
        <v>0</v>
      </c>
      <c r="Z139" s="215">
        <v>0</v>
      </c>
      <c r="AA139" s="215">
        <v>0</v>
      </c>
      <c r="AB139" s="215">
        <v>0</v>
      </c>
      <c r="AC139" s="215">
        <v>0</v>
      </c>
      <c r="AD139" s="215">
        <v>0</v>
      </c>
    </row>
    <row r="140" spans="1:30" s="94" customFormat="1" x14ac:dyDescent="0.3">
      <c r="A140" s="168">
        <v>4319</v>
      </c>
      <c r="B140" s="215">
        <v>4</v>
      </c>
      <c r="C140" s="215">
        <v>144309</v>
      </c>
      <c r="D140" s="215">
        <v>0</v>
      </c>
      <c r="E140" s="215" t="s">
        <v>9124</v>
      </c>
      <c r="F140" s="215" t="s">
        <v>9021</v>
      </c>
      <c r="G140" s="215">
        <v>19</v>
      </c>
      <c r="H140" s="215">
        <v>64</v>
      </c>
      <c r="I140" s="215">
        <v>0</v>
      </c>
      <c r="J140" s="215">
        <v>800</v>
      </c>
      <c r="K140" s="216">
        <v>6</v>
      </c>
      <c r="L140" s="216">
        <v>94033</v>
      </c>
      <c r="M140" s="292">
        <v>0</v>
      </c>
      <c r="N140" s="167">
        <v>45</v>
      </c>
      <c r="O140" s="216">
        <v>6</v>
      </c>
      <c r="P140" s="216">
        <v>94014</v>
      </c>
      <c r="Q140" s="292">
        <v>0</v>
      </c>
      <c r="R140" s="167">
        <v>300</v>
      </c>
      <c r="S140" s="215">
        <v>0</v>
      </c>
      <c r="T140" s="215">
        <v>0</v>
      </c>
      <c r="U140" s="293">
        <v>0</v>
      </c>
      <c r="V140" s="215">
        <v>0</v>
      </c>
      <c r="W140" s="215">
        <v>0</v>
      </c>
      <c r="X140" s="215">
        <v>0</v>
      </c>
      <c r="Y140" s="293">
        <v>0</v>
      </c>
      <c r="Z140" s="215">
        <v>0</v>
      </c>
      <c r="AA140" s="215">
        <v>0</v>
      </c>
      <c r="AB140" s="215">
        <v>0</v>
      </c>
      <c r="AC140" s="215">
        <v>0</v>
      </c>
      <c r="AD140" s="215">
        <v>0</v>
      </c>
    </row>
    <row r="141" spans="1:30" s="170" customFormat="1" x14ac:dyDescent="0.3">
      <c r="A141" s="168">
        <v>4320</v>
      </c>
      <c r="B141" s="62">
        <v>4</v>
      </c>
      <c r="C141" s="215">
        <v>144310</v>
      </c>
      <c r="D141" s="62">
        <v>0</v>
      </c>
      <c r="E141" s="62" t="s">
        <v>9104</v>
      </c>
      <c r="F141" s="62" t="s">
        <v>9022</v>
      </c>
      <c r="G141" s="62">
        <v>20</v>
      </c>
      <c r="H141" s="62">
        <v>64</v>
      </c>
      <c r="I141" s="62">
        <v>0</v>
      </c>
      <c r="J141" s="62">
        <v>1000</v>
      </c>
      <c r="K141" s="135">
        <v>6</v>
      </c>
      <c r="L141" s="135">
        <v>94033</v>
      </c>
      <c r="M141" s="292">
        <v>0</v>
      </c>
      <c r="N141" s="219">
        <v>50</v>
      </c>
      <c r="O141" s="135">
        <v>6</v>
      </c>
      <c r="P141" s="135">
        <v>85023</v>
      </c>
      <c r="Q141" s="292">
        <v>0</v>
      </c>
      <c r="R141" s="135">
        <v>1</v>
      </c>
      <c r="S141" s="62">
        <v>0</v>
      </c>
      <c r="T141" s="62">
        <v>0</v>
      </c>
      <c r="U141" s="293">
        <v>0</v>
      </c>
      <c r="V141" s="62">
        <v>0</v>
      </c>
      <c r="W141" s="62">
        <v>0</v>
      </c>
      <c r="X141" s="62">
        <v>0</v>
      </c>
      <c r="Y141" s="293">
        <v>0</v>
      </c>
      <c r="Z141" s="62">
        <v>0</v>
      </c>
      <c r="AA141" s="62">
        <v>0</v>
      </c>
      <c r="AB141" s="62">
        <v>0</v>
      </c>
      <c r="AC141" s="62">
        <v>0</v>
      </c>
      <c r="AD141" s="62">
        <v>0</v>
      </c>
    </row>
    <row r="142" spans="1:30" x14ac:dyDescent="0.3">
      <c r="A142" s="168">
        <v>4401</v>
      </c>
      <c r="B142" s="61">
        <v>4</v>
      </c>
      <c r="C142" s="61">
        <v>144401</v>
      </c>
      <c r="D142" s="61">
        <v>0</v>
      </c>
      <c r="E142" s="61" t="s">
        <v>8984</v>
      </c>
      <c r="F142" s="61" t="s">
        <v>8979</v>
      </c>
      <c r="G142" s="61">
        <v>1</v>
      </c>
      <c r="H142" s="61">
        <v>24</v>
      </c>
      <c r="I142" s="61">
        <v>5</v>
      </c>
      <c r="J142" s="61">
        <v>1</v>
      </c>
      <c r="K142" s="82">
        <v>6</v>
      </c>
      <c r="L142" s="135">
        <v>94051</v>
      </c>
      <c r="M142" s="292">
        <v>0</v>
      </c>
      <c r="N142" s="168">
        <v>4</v>
      </c>
      <c r="O142" s="82">
        <v>0</v>
      </c>
      <c r="P142" s="82">
        <v>0</v>
      </c>
      <c r="Q142" s="292">
        <v>0</v>
      </c>
      <c r="R142" s="82">
        <v>0</v>
      </c>
      <c r="S142" s="61">
        <v>0</v>
      </c>
      <c r="T142" s="61">
        <v>0</v>
      </c>
      <c r="U142" s="293">
        <v>0</v>
      </c>
      <c r="V142" s="61">
        <v>0</v>
      </c>
      <c r="W142" s="61">
        <v>0</v>
      </c>
      <c r="X142" s="61">
        <v>0</v>
      </c>
      <c r="Y142" s="293">
        <v>0</v>
      </c>
      <c r="Z142" s="61">
        <v>0</v>
      </c>
      <c r="AA142" s="61">
        <v>0</v>
      </c>
      <c r="AB142" s="61">
        <v>0</v>
      </c>
      <c r="AC142" s="61">
        <v>0</v>
      </c>
      <c r="AD142" s="61">
        <v>0</v>
      </c>
    </row>
    <row r="143" spans="1:30" x14ac:dyDescent="0.3">
      <c r="A143" s="168">
        <v>4402</v>
      </c>
      <c r="B143" s="61">
        <v>4</v>
      </c>
      <c r="C143" s="61">
        <v>144402</v>
      </c>
      <c r="D143" s="61">
        <v>0</v>
      </c>
      <c r="E143" s="61" t="s">
        <v>8985</v>
      </c>
      <c r="F143" s="61" t="s">
        <v>8980</v>
      </c>
      <c r="G143" s="61">
        <v>2</v>
      </c>
      <c r="H143" s="61">
        <v>24</v>
      </c>
      <c r="I143" s="61">
        <v>5</v>
      </c>
      <c r="J143" s="61">
        <v>2</v>
      </c>
      <c r="K143" s="82">
        <v>6</v>
      </c>
      <c r="L143" s="135">
        <v>94051</v>
      </c>
      <c r="M143" s="292">
        <v>0</v>
      </c>
      <c r="N143" s="168">
        <v>6</v>
      </c>
      <c r="O143" s="82">
        <v>0</v>
      </c>
      <c r="P143" s="82">
        <v>0</v>
      </c>
      <c r="Q143" s="292">
        <v>0</v>
      </c>
      <c r="R143" s="82">
        <v>0</v>
      </c>
      <c r="S143" s="61">
        <v>0</v>
      </c>
      <c r="T143" s="61">
        <v>0</v>
      </c>
      <c r="U143" s="293">
        <v>0</v>
      </c>
      <c r="V143" s="61">
        <v>0</v>
      </c>
      <c r="W143" s="61">
        <v>0</v>
      </c>
      <c r="X143" s="61">
        <v>0</v>
      </c>
      <c r="Y143" s="293">
        <v>0</v>
      </c>
      <c r="Z143" s="61">
        <v>0</v>
      </c>
      <c r="AA143" s="61">
        <v>0</v>
      </c>
      <c r="AB143" s="61">
        <v>0</v>
      </c>
      <c r="AC143" s="61">
        <v>0</v>
      </c>
      <c r="AD143" s="61">
        <v>0</v>
      </c>
    </row>
    <row r="144" spans="1:30" x14ac:dyDescent="0.3">
      <c r="A144" s="168">
        <v>4403</v>
      </c>
      <c r="B144" s="61">
        <v>4</v>
      </c>
      <c r="C144" s="61">
        <v>144403</v>
      </c>
      <c r="D144" s="61">
        <v>0</v>
      </c>
      <c r="E144" s="61" t="s">
        <v>9044</v>
      </c>
      <c r="F144" s="61" t="s">
        <v>8981</v>
      </c>
      <c r="G144" s="61">
        <v>3</v>
      </c>
      <c r="H144" s="61">
        <v>24</v>
      </c>
      <c r="I144" s="61">
        <v>5</v>
      </c>
      <c r="J144" s="61">
        <v>3</v>
      </c>
      <c r="K144" s="82">
        <v>6</v>
      </c>
      <c r="L144" s="135">
        <v>94051</v>
      </c>
      <c r="M144" s="292">
        <v>0</v>
      </c>
      <c r="N144" s="168">
        <v>8</v>
      </c>
      <c r="O144" s="82">
        <v>0</v>
      </c>
      <c r="P144" s="82">
        <v>0</v>
      </c>
      <c r="Q144" s="292">
        <v>0</v>
      </c>
      <c r="R144" s="82">
        <v>0</v>
      </c>
      <c r="S144" s="61">
        <v>0</v>
      </c>
      <c r="T144" s="61">
        <v>0</v>
      </c>
      <c r="U144" s="293">
        <v>0</v>
      </c>
      <c r="V144" s="61">
        <v>0</v>
      </c>
      <c r="W144" s="61">
        <v>0</v>
      </c>
      <c r="X144" s="61">
        <v>0</v>
      </c>
      <c r="Y144" s="293">
        <v>0</v>
      </c>
      <c r="Z144" s="61">
        <v>0</v>
      </c>
      <c r="AA144" s="61">
        <v>0</v>
      </c>
      <c r="AB144" s="61">
        <v>0</v>
      </c>
      <c r="AC144" s="61">
        <v>0</v>
      </c>
      <c r="AD144" s="61">
        <v>0</v>
      </c>
    </row>
    <row r="145" spans="1:30" x14ac:dyDescent="0.3">
      <c r="A145" s="168">
        <v>4404</v>
      </c>
      <c r="B145" s="61">
        <v>4</v>
      </c>
      <c r="C145" s="61">
        <v>144404</v>
      </c>
      <c r="D145" s="61">
        <v>0</v>
      </c>
      <c r="E145" s="61" t="s">
        <v>9082</v>
      </c>
      <c r="F145" s="61" t="s">
        <v>8982</v>
      </c>
      <c r="G145" s="61">
        <v>4</v>
      </c>
      <c r="H145" s="61">
        <v>24</v>
      </c>
      <c r="I145" s="61">
        <v>5</v>
      </c>
      <c r="J145" s="61">
        <v>4</v>
      </c>
      <c r="K145" s="82">
        <v>6</v>
      </c>
      <c r="L145" s="135">
        <v>94051</v>
      </c>
      <c r="M145" s="292">
        <v>0</v>
      </c>
      <c r="N145" s="168">
        <v>10</v>
      </c>
      <c r="O145" s="82">
        <v>6</v>
      </c>
      <c r="P145" s="82">
        <v>85008</v>
      </c>
      <c r="Q145" s="292">
        <v>0</v>
      </c>
      <c r="R145" s="82">
        <v>1</v>
      </c>
      <c r="S145" s="61">
        <v>0</v>
      </c>
      <c r="T145" s="61">
        <v>0</v>
      </c>
      <c r="U145" s="293">
        <v>0</v>
      </c>
      <c r="V145" s="61">
        <v>0</v>
      </c>
      <c r="W145" s="61">
        <v>0</v>
      </c>
      <c r="X145" s="61">
        <v>0</v>
      </c>
      <c r="Y145" s="293">
        <v>0</v>
      </c>
      <c r="Z145" s="61">
        <v>0</v>
      </c>
      <c r="AA145" s="61">
        <v>0</v>
      </c>
      <c r="AB145" s="61">
        <v>0</v>
      </c>
      <c r="AC145" s="61">
        <v>0</v>
      </c>
      <c r="AD145" s="61">
        <v>0</v>
      </c>
    </row>
    <row r="146" spans="1:30" x14ac:dyDescent="0.3">
      <c r="A146" s="168">
        <v>4405</v>
      </c>
      <c r="B146" s="61">
        <v>4</v>
      </c>
      <c r="C146" s="61">
        <v>144405</v>
      </c>
      <c r="D146" s="61">
        <v>0</v>
      </c>
      <c r="E146" s="61" t="s">
        <v>9084</v>
      </c>
      <c r="F146" s="61" t="s">
        <v>8983</v>
      </c>
      <c r="G146" s="61">
        <v>5</v>
      </c>
      <c r="H146" s="61">
        <v>24</v>
      </c>
      <c r="I146" s="61">
        <v>5</v>
      </c>
      <c r="J146" s="61">
        <v>5</v>
      </c>
      <c r="K146" s="82">
        <v>6</v>
      </c>
      <c r="L146" s="82">
        <v>94054</v>
      </c>
      <c r="M146" s="292">
        <v>0</v>
      </c>
      <c r="N146" s="168">
        <v>15</v>
      </c>
      <c r="O146" s="82">
        <v>6</v>
      </c>
      <c r="P146" s="82">
        <v>94078</v>
      </c>
      <c r="Q146" s="292">
        <v>0</v>
      </c>
      <c r="R146" s="82">
        <v>1</v>
      </c>
      <c r="S146" s="61">
        <v>0</v>
      </c>
      <c r="T146" s="61">
        <v>0</v>
      </c>
      <c r="U146" s="293">
        <v>0</v>
      </c>
      <c r="V146" s="61">
        <v>0</v>
      </c>
      <c r="W146" s="61">
        <v>0</v>
      </c>
      <c r="X146" s="61">
        <v>0</v>
      </c>
      <c r="Y146" s="293">
        <v>0</v>
      </c>
      <c r="Z146" s="61">
        <v>0</v>
      </c>
      <c r="AA146" s="61">
        <v>0</v>
      </c>
      <c r="AB146" s="61">
        <v>0</v>
      </c>
      <c r="AC146" s="61">
        <v>0</v>
      </c>
      <c r="AD146" s="61">
        <v>0</v>
      </c>
    </row>
    <row r="147" spans="1:30" x14ac:dyDescent="0.3">
      <c r="A147" s="168">
        <v>4406</v>
      </c>
      <c r="B147" s="61">
        <v>4</v>
      </c>
      <c r="C147" s="61">
        <v>144406</v>
      </c>
      <c r="D147" s="61">
        <v>0</v>
      </c>
      <c r="E147" s="61" t="s">
        <v>9088</v>
      </c>
      <c r="F147" s="61" t="s">
        <v>9028</v>
      </c>
      <c r="G147" s="61">
        <v>6</v>
      </c>
      <c r="H147" s="61">
        <v>24</v>
      </c>
      <c r="I147" s="61">
        <v>5</v>
      </c>
      <c r="J147" s="61">
        <v>6</v>
      </c>
      <c r="K147" s="82">
        <v>6</v>
      </c>
      <c r="L147" s="82">
        <v>94054</v>
      </c>
      <c r="M147" s="293">
        <v>0</v>
      </c>
      <c r="N147" s="168">
        <v>20</v>
      </c>
      <c r="O147" s="61">
        <v>6</v>
      </c>
      <c r="P147" s="61">
        <v>94036</v>
      </c>
      <c r="Q147" s="293">
        <v>0</v>
      </c>
      <c r="R147" s="61">
        <v>50</v>
      </c>
      <c r="S147" s="61">
        <v>0</v>
      </c>
      <c r="T147" s="61">
        <v>0</v>
      </c>
      <c r="U147" s="293">
        <v>0</v>
      </c>
      <c r="V147" s="61">
        <v>0</v>
      </c>
      <c r="W147" s="61">
        <v>0</v>
      </c>
      <c r="X147" s="61">
        <v>0</v>
      </c>
      <c r="Y147" s="293">
        <v>0</v>
      </c>
      <c r="Z147" s="61">
        <v>0</v>
      </c>
      <c r="AA147" s="61">
        <v>0</v>
      </c>
      <c r="AB147" s="61">
        <v>0</v>
      </c>
      <c r="AC147" s="61">
        <v>0</v>
      </c>
      <c r="AD147" s="61">
        <v>0</v>
      </c>
    </row>
    <row r="148" spans="1:30" x14ac:dyDescent="0.3">
      <c r="A148" s="168">
        <v>4407</v>
      </c>
      <c r="B148" s="61">
        <v>4</v>
      </c>
      <c r="C148" s="61">
        <v>144407</v>
      </c>
      <c r="D148" s="61">
        <v>0</v>
      </c>
      <c r="E148" s="61" t="s">
        <v>9080</v>
      </c>
      <c r="F148" s="61" t="s">
        <v>9030</v>
      </c>
      <c r="G148" s="61">
        <v>7</v>
      </c>
      <c r="H148" s="61">
        <v>24</v>
      </c>
      <c r="I148" s="61">
        <v>5</v>
      </c>
      <c r="J148" s="61">
        <v>8</v>
      </c>
      <c r="K148" s="82">
        <v>6</v>
      </c>
      <c r="L148" s="82">
        <v>94054</v>
      </c>
      <c r="M148" s="293">
        <v>0</v>
      </c>
      <c r="N148" s="168">
        <v>25</v>
      </c>
      <c r="O148" s="82">
        <v>6</v>
      </c>
      <c r="P148" s="82">
        <v>85008</v>
      </c>
      <c r="Q148" s="292">
        <v>0</v>
      </c>
      <c r="R148" s="82">
        <v>1</v>
      </c>
      <c r="S148" s="61">
        <v>0</v>
      </c>
      <c r="T148" s="61">
        <v>0</v>
      </c>
      <c r="U148" s="293">
        <v>0</v>
      </c>
      <c r="V148" s="61">
        <v>0</v>
      </c>
      <c r="W148" s="61">
        <v>0</v>
      </c>
      <c r="X148" s="61">
        <v>0</v>
      </c>
      <c r="Y148" s="293">
        <v>0</v>
      </c>
      <c r="Z148" s="61">
        <v>0</v>
      </c>
      <c r="AA148" s="61">
        <v>0</v>
      </c>
      <c r="AB148" s="61">
        <v>0</v>
      </c>
      <c r="AC148" s="61">
        <v>0</v>
      </c>
      <c r="AD148" s="61">
        <v>0</v>
      </c>
    </row>
    <row r="149" spans="1:30" x14ac:dyDescent="0.3">
      <c r="A149" s="168">
        <v>4408</v>
      </c>
      <c r="B149" s="61">
        <v>4</v>
      </c>
      <c r="C149" s="61">
        <v>144408</v>
      </c>
      <c r="D149" s="61">
        <v>0</v>
      </c>
      <c r="E149" s="61" t="s">
        <v>9086</v>
      </c>
      <c r="F149" s="61" t="s">
        <v>9032</v>
      </c>
      <c r="G149" s="61">
        <v>8</v>
      </c>
      <c r="H149" s="61">
        <v>24</v>
      </c>
      <c r="I149" s="61">
        <v>5</v>
      </c>
      <c r="J149" s="61">
        <v>10</v>
      </c>
      <c r="K149" s="82">
        <v>6</v>
      </c>
      <c r="L149" s="82">
        <v>94054</v>
      </c>
      <c r="M149" s="293">
        <v>0</v>
      </c>
      <c r="N149" s="168">
        <v>30</v>
      </c>
      <c r="O149" s="82">
        <v>6</v>
      </c>
      <c r="P149" s="82">
        <v>94078</v>
      </c>
      <c r="Q149" s="292">
        <v>0</v>
      </c>
      <c r="R149" s="82">
        <v>1</v>
      </c>
      <c r="S149" s="61">
        <v>0</v>
      </c>
      <c r="T149" s="61">
        <v>0</v>
      </c>
      <c r="U149" s="293">
        <v>0</v>
      </c>
      <c r="V149" s="61">
        <v>0</v>
      </c>
      <c r="W149" s="61">
        <v>0</v>
      </c>
      <c r="X149" s="61">
        <v>0</v>
      </c>
      <c r="Y149" s="293">
        <v>0</v>
      </c>
      <c r="Z149" s="61">
        <v>0</v>
      </c>
      <c r="AA149" s="61">
        <v>0</v>
      </c>
      <c r="AB149" s="61">
        <v>0</v>
      </c>
      <c r="AC149" s="61">
        <v>0</v>
      </c>
      <c r="AD149" s="61">
        <v>0</v>
      </c>
    </row>
    <row r="150" spans="1:30" x14ac:dyDescent="0.3">
      <c r="A150" s="168">
        <v>4409</v>
      </c>
      <c r="B150" s="61">
        <v>4</v>
      </c>
      <c r="C150" s="61">
        <v>144409</v>
      </c>
      <c r="D150" s="61">
        <v>0</v>
      </c>
      <c r="E150" s="61" t="s">
        <v>9090</v>
      </c>
      <c r="F150" s="61" t="s">
        <v>9034</v>
      </c>
      <c r="G150" s="61">
        <v>9</v>
      </c>
      <c r="H150" s="61">
        <v>24</v>
      </c>
      <c r="I150" s="61">
        <v>5</v>
      </c>
      <c r="J150" s="61">
        <v>15</v>
      </c>
      <c r="K150" s="82">
        <v>6</v>
      </c>
      <c r="L150" s="82">
        <v>94054</v>
      </c>
      <c r="M150" s="293">
        <v>0</v>
      </c>
      <c r="N150" s="168">
        <v>35</v>
      </c>
      <c r="O150" s="82">
        <v>6</v>
      </c>
      <c r="P150" s="82">
        <v>94036</v>
      </c>
      <c r="Q150" s="292">
        <v>0</v>
      </c>
      <c r="R150" s="82">
        <v>100</v>
      </c>
      <c r="S150" s="61">
        <v>0</v>
      </c>
      <c r="T150" s="61">
        <v>0</v>
      </c>
      <c r="U150" s="293">
        <v>0</v>
      </c>
      <c r="V150" s="61">
        <v>0</v>
      </c>
      <c r="W150" s="61">
        <v>0</v>
      </c>
      <c r="X150" s="61">
        <v>0</v>
      </c>
      <c r="Y150" s="293">
        <v>0</v>
      </c>
      <c r="Z150" s="61">
        <v>0</v>
      </c>
      <c r="AA150" s="61">
        <v>0</v>
      </c>
      <c r="AB150" s="61">
        <v>0</v>
      </c>
      <c r="AC150" s="61">
        <v>0</v>
      </c>
      <c r="AD150" s="61">
        <v>0</v>
      </c>
    </row>
    <row r="151" spans="1:30" x14ac:dyDescent="0.3">
      <c r="A151" s="168">
        <v>4410</v>
      </c>
      <c r="B151" s="61">
        <v>4</v>
      </c>
      <c r="C151" s="61">
        <v>144410</v>
      </c>
      <c r="D151" s="61">
        <v>0</v>
      </c>
      <c r="E151" s="61" t="s">
        <v>9046</v>
      </c>
      <c r="F151" s="61" t="s">
        <v>9036</v>
      </c>
      <c r="G151" s="61">
        <v>10</v>
      </c>
      <c r="H151" s="61">
        <v>24</v>
      </c>
      <c r="I151" s="61">
        <v>5</v>
      </c>
      <c r="J151" s="61">
        <v>20</v>
      </c>
      <c r="K151" s="82">
        <v>6</v>
      </c>
      <c r="L151" s="82">
        <v>94054</v>
      </c>
      <c r="M151" s="293">
        <v>0</v>
      </c>
      <c r="N151" s="168">
        <v>40</v>
      </c>
      <c r="O151" s="82">
        <v>6</v>
      </c>
      <c r="P151" s="82">
        <v>85009</v>
      </c>
      <c r="Q151" s="292">
        <v>0</v>
      </c>
      <c r="R151" s="82">
        <v>1</v>
      </c>
      <c r="S151" s="61">
        <v>0</v>
      </c>
      <c r="T151" s="61">
        <v>0</v>
      </c>
      <c r="U151" s="293">
        <v>0</v>
      </c>
      <c r="V151" s="61">
        <v>0</v>
      </c>
      <c r="W151" s="61">
        <v>0</v>
      </c>
      <c r="X151" s="61">
        <v>0</v>
      </c>
      <c r="Y151" s="293">
        <v>0</v>
      </c>
      <c r="Z151" s="61">
        <v>0</v>
      </c>
      <c r="AA151" s="61">
        <v>0</v>
      </c>
      <c r="AB151" s="61">
        <v>0</v>
      </c>
      <c r="AC151" s="61">
        <v>0</v>
      </c>
      <c r="AD151" s="61">
        <v>0</v>
      </c>
    </row>
    <row r="152" spans="1:30" x14ac:dyDescent="0.3">
      <c r="A152" s="168">
        <v>4411</v>
      </c>
      <c r="B152" s="61">
        <v>4</v>
      </c>
      <c r="C152" s="61">
        <v>144401</v>
      </c>
      <c r="D152" s="61">
        <v>0</v>
      </c>
      <c r="E152" s="61" t="s">
        <v>10937</v>
      </c>
      <c r="F152" s="61" t="s">
        <v>8979</v>
      </c>
      <c r="G152" s="61">
        <v>1</v>
      </c>
      <c r="H152" s="61">
        <v>24</v>
      </c>
      <c r="I152" s="61">
        <v>5</v>
      </c>
      <c r="J152" s="61">
        <v>1</v>
      </c>
      <c r="K152" s="82">
        <v>6</v>
      </c>
      <c r="L152" s="135">
        <v>94051</v>
      </c>
      <c r="M152" s="292">
        <v>0</v>
      </c>
      <c r="N152" s="168">
        <v>4</v>
      </c>
      <c r="O152" s="82">
        <v>0</v>
      </c>
      <c r="P152" s="82">
        <v>0</v>
      </c>
      <c r="Q152" s="292">
        <v>0</v>
      </c>
      <c r="R152" s="82">
        <v>0</v>
      </c>
      <c r="S152" s="61">
        <v>0</v>
      </c>
      <c r="T152" s="61">
        <v>0</v>
      </c>
      <c r="U152" s="293">
        <v>0</v>
      </c>
      <c r="V152" s="61">
        <v>0</v>
      </c>
      <c r="W152" s="61">
        <v>0</v>
      </c>
      <c r="X152" s="61">
        <v>0</v>
      </c>
      <c r="Y152" s="293">
        <v>0</v>
      </c>
      <c r="Z152" s="61">
        <v>0</v>
      </c>
      <c r="AA152" s="61">
        <v>0</v>
      </c>
      <c r="AB152" s="61">
        <v>0</v>
      </c>
      <c r="AC152" s="61">
        <v>0</v>
      </c>
      <c r="AD152" s="61">
        <v>0</v>
      </c>
    </row>
    <row r="153" spans="1:30" x14ac:dyDescent="0.3">
      <c r="A153" s="168">
        <v>4412</v>
      </c>
      <c r="B153" s="61">
        <v>4</v>
      </c>
      <c r="C153" s="61">
        <v>144402</v>
      </c>
      <c r="D153" s="61">
        <v>0</v>
      </c>
      <c r="E153" s="61" t="s">
        <v>10938</v>
      </c>
      <c r="F153" s="61" t="s">
        <v>8980</v>
      </c>
      <c r="G153" s="61">
        <v>2</v>
      </c>
      <c r="H153" s="61">
        <v>24</v>
      </c>
      <c r="I153" s="61">
        <v>5</v>
      </c>
      <c r="J153" s="61">
        <v>2</v>
      </c>
      <c r="K153" s="82">
        <v>6</v>
      </c>
      <c r="L153" s="135">
        <v>94051</v>
      </c>
      <c r="M153" s="292">
        <v>0</v>
      </c>
      <c r="N153" s="168">
        <v>6</v>
      </c>
      <c r="O153" s="82">
        <v>0</v>
      </c>
      <c r="P153" s="82">
        <v>0</v>
      </c>
      <c r="Q153" s="292">
        <v>0</v>
      </c>
      <c r="R153" s="82">
        <v>0</v>
      </c>
      <c r="S153" s="61">
        <v>0</v>
      </c>
      <c r="T153" s="61">
        <v>0</v>
      </c>
      <c r="U153" s="293">
        <v>0</v>
      </c>
      <c r="V153" s="61">
        <v>0</v>
      </c>
      <c r="W153" s="61">
        <v>0</v>
      </c>
      <c r="X153" s="61">
        <v>0</v>
      </c>
      <c r="Y153" s="293">
        <v>0</v>
      </c>
      <c r="Z153" s="61">
        <v>0</v>
      </c>
      <c r="AA153" s="61">
        <v>0</v>
      </c>
      <c r="AB153" s="61">
        <v>0</v>
      </c>
      <c r="AC153" s="61">
        <v>0</v>
      </c>
      <c r="AD153" s="61">
        <v>0</v>
      </c>
    </row>
    <row r="154" spans="1:30" x14ac:dyDescent="0.3">
      <c r="A154" s="168">
        <v>4413</v>
      </c>
      <c r="B154" s="61">
        <v>4</v>
      </c>
      <c r="C154" s="61">
        <v>144403</v>
      </c>
      <c r="D154" s="61">
        <v>0</v>
      </c>
      <c r="E154" s="61" t="s">
        <v>10939</v>
      </c>
      <c r="F154" s="61" t="s">
        <v>8981</v>
      </c>
      <c r="G154" s="61">
        <v>3</v>
      </c>
      <c r="H154" s="61">
        <v>24</v>
      </c>
      <c r="I154" s="61">
        <v>5</v>
      </c>
      <c r="J154" s="61">
        <v>3</v>
      </c>
      <c r="K154" s="82">
        <v>6</v>
      </c>
      <c r="L154" s="135">
        <v>94051</v>
      </c>
      <c r="M154" s="292">
        <v>0</v>
      </c>
      <c r="N154" s="168">
        <v>8</v>
      </c>
      <c r="O154" s="82">
        <v>0</v>
      </c>
      <c r="P154" s="82">
        <v>0</v>
      </c>
      <c r="Q154" s="292">
        <v>0</v>
      </c>
      <c r="R154" s="82">
        <v>0</v>
      </c>
      <c r="S154" s="61">
        <v>0</v>
      </c>
      <c r="T154" s="61">
        <v>0</v>
      </c>
      <c r="U154" s="293">
        <v>0</v>
      </c>
      <c r="V154" s="61">
        <v>0</v>
      </c>
      <c r="W154" s="61">
        <v>0</v>
      </c>
      <c r="X154" s="61">
        <v>0</v>
      </c>
      <c r="Y154" s="293">
        <v>0</v>
      </c>
      <c r="Z154" s="61">
        <v>0</v>
      </c>
      <c r="AA154" s="61">
        <v>0</v>
      </c>
      <c r="AB154" s="61">
        <v>0</v>
      </c>
      <c r="AC154" s="61">
        <v>0</v>
      </c>
      <c r="AD154" s="61">
        <v>0</v>
      </c>
    </row>
    <row r="155" spans="1:30" x14ac:dyDescent="0.3">
      <c r="A155" s="168">
        <v>4414</v>
      </c>
      <c r="B155" s="61">
        <v>4</v>
      </c>
      <c r="C155" s="61">
        <v>144404</v>
      </c>
      <c r="D155" s="61">
        <v>0</v>
      </c>
      <c r="E155" s="61" t="s">
        <v>10940</v>
      </c>
      <c r="F155" s="61" t="s">
        <v>8982</v>
      </c>
      <c r="G155" s="61">
        <v>4</v>
      </c>
      <c r="H155" s="61">
        <v>24</v>
      </c>
      <c r="I155" s="61">
        <v>5</v>
      </c>
      <c r="J155" s="61">
        <v>4</v>
      </c>
      <c r="K155" s="82">
        <v>6</v>
      </c>
      <c r="L155" s="135">
        <v>94051</v>
      </c>
      <c r="M155" s="292">
        <v>0</v>
      </c>
      <c r="N155" s="168">
        <v>10</v>
      </c>
      <c r="O155" s="82">
        <v>6</v>
      </c>
      <c r="P155" s="82">
        <v>85008</v>
      </c>
      <c r="Q155" s="292">
        <v>0</v>
      </c>
      <c r="R155" s="82">
        <v>1</v>
      </c>
      <c r="S155" s="61">
        <v>0</v>
      </c>
      <c r="T155" s="61">
        <v>0</v>
      </c>
      <c r="U155" s="293">
        <v>0</v>
      </c>
      <c r="V155" s="61">
        <v>0</v>
      </c>
      <c r="W155" s="61">
        <v>0</v>
      </c>
      <c r="X155" s="61">
        <v>0</v>
      </c>
      <c r="Y155" s="293">
        <v>0</v>
      </c>
      <c r="Z155" s="61">
        <v>0</v>
      </c>
      <c r="AA155" s="61">
        <v>0</v>
      </c>
      <c r="AB155" s="61">
        <v>0</v>
      </c>
      <c r="AC155" s="61">
        <v>0</v>
      </c>
      <c r="AD155" s="61">
        <v>0</v>
      </c>
    </row>
    <row r="156" spans="1:30" x14ac:dyDescent="0.3">
      <c r="A156" s="168">
        <v>4415</v>
      </c>
      <c r="B156" s="61">
        <v>4</v>
      </c>
      <c r="C156" s="61">
        <v>144405</v>
      </c>
      <c r="D156" s="61">
        <v>0</v>
      </c>
      <c r="E156" s="61" t="s">
        <v>10941</v>
      </c>
      <c r="F156" s="61" t="s">
        <v>8983</v>
      </c>
      <c r="G156" s="61">
        <v>5</v>
      </c>
      <c r="H156" s="61">
        <v>24</v>
      </c>
      <c r="I156" s="61">
        <v>5</v>
      </c>
      <c r="J156" s="61">
        <v>5</v>
      </c>
      <c r="K156" s="82">
        <v>6</v>
      </c>
      <c r="L156" s="82">
        <v>94054</v>
      </c>
      <c r="M156" s="292">
        <v>0</v>
      </c>
      <c r="N156" s="168">
        <v>15</v>
      </c>
      <c r="O156" s="82">
        <v>6</v>
      </c>
      <c r="P156" s="82">
        <v>94078</v>
      </c>
      <c r="Q156" s="292">
        <v>0</v>
      </c>
      <c r="R156" s="82">
        <v>1</v>
      </c>
      <c r="S156" s="61">
        <v>0</v>
      </c>
      <c r="T156" s="61">
        <v>0</v>
      </c>
      <c r="U156" s="293">
        <v>0</v>
      </c>
      <c r="V156" s="61">
        <v>0</v>
      </c>
      <c r="W156" s="61">
        <v>0</v>
      </c>
      <c r="X156" s="61">
        <v>0</v>
      </c>
      <c r="Y156" s="293">
        <v>0</v>
      </c>
      <c r="Z156" s="61">
        <v>0</v>
      </c>
      <c r="AA156" s="61">
        <v>0</v>
      </c>
      <c r="AB156" s="61">
        <v>0</v>
      </c>
      <c r="AC156" s="61">
        <v>0</v>
      </c>
      <c r="AD156" s="61">
        <v>0</v>
      </c>
    </row>
    <row r="157" spans="1:30" x14ac:dyDescent="0.3">
      <c r="A157" s="168">
        <v>4416</v>
      </c>
      <c r="B157" s="61">
        <v>4</v>
      </c>
      <c r="C157" s="61">
        <v>144406</v>
      </c>
      <c r="D157" s="61">
        <v>0</v>
      </c>
      <c r="E157" s="61" t="s">
        <v>10942</v>
      </c>
      <c r="F157" s="61" t="s">
        <v>9028</v>
      </c>
      <c r="G157" s="61">
        <v>6</v>
      </c>
      <c r="H157" s="61">
        <v>24</v>
      </c>
      <c r="I157" s="61">
        <v>5</v>
      </c>
      <c r="J157" s="61">
        <v>6</v>
      </c>
      <c r="K157" s="82">
        <v>6</v>
      </c>
      <c r="L157" s="82">
        <v>94054</v>
      </c>
      <c r="M157" s="293">
        <v>0</v>
      </c>
      <c r="N157" s="168">
        <v>20</v>
      </c>
      <c r="O157" s="61">
        <v>6</v>
      </c>
      <c r="P157" s="61">
        <v>94036</v>
      </c>
      <c r="Q157" s="293">
        <v>0</v>
      </c>
      <c r="R157" s="168">
        <v>25</v>
      </c>
      <c r="S157" s="61">
        <v>0</v>
      </c>
      <c r="T157" s="61">
        <v>0</v>
      </c>
      <c r="U157" s="293">
        <v>0</v>
      </c>
      <c r="V157" s="61">
        <v>0</v>
      </c>
      <c r="W157" s="61">
        <v>0</v>
      </c>
      <c r="X157" s="61">
        <v>0</v>
      </c>
      <c r="Y157" s="293">
        <v>0</v>
      </c>
      <c r="Z157" s="61">
        <v>0</v>
      </c>
      <c r="AA157" s="61">
        <v>0</v>
      </c>
      <c r="AB157" s="61">
        <v>0</v>
      </c>
      <c r="AC157" s="61">
        <v>0</v>
      </c>
      <c r="AD157" s="61">
        <v>0</v>
      </c>
    </row>
    <row r="158" spans="1:30" x14ac:dyDescent="0.3">
      <c r="A158" s="168">
        <v>4417</v>
      </c>
      <c r="B158" s="61">
        <v>4</v>
      </c>
      <c r="C158" s="61">
        <v>144407</v>
      </c>
      <c r="D158" s="61">
        <v>0</v>
      </c>
      <c r="E158" s="61" t="s">
        <v>10943</v>
      </c>
      <c r="F158" s="61" t="s">
        <v>9030</v>
      </c>
      <c r="G158" s="61">
        <v>7</v>
      </c>
      <c r="H158" s="61">
        <v>24</v>
      </c>
      <c r="I158" s="61">
        <v>5</v>
      </c>
      <c r="J158" s="61">
        <v>8</v>
      </c>
      <c r="K158" s="82">
        <v>6</v>
      </c>
      <c r="L158" s="82">
        <v>94054</v>
      </c>
      <c r="M158" s="293">
        <v>0</v>
      </c>
      <c r="N158" s="168">
        <v>25</v>
      </c>
      <c r="O158" s="82">
        <v>6</v>
      </c>
      <c r="P158" s="82">
        <v>85008</v>
      </c>
      <c r="Q158" s="292">
        <v>0</v>
      </c>
      <c r="R158" s="82">
        <v>1</v>
      </c>
      <c r="S158" s="61">
        <v>0</v>
      </c>
      <c r="T158" s="61">
        <v>0</v>
      </c>
      <c r="U158" s="293">
        <v>0</v>
      </c>
      <c r="V158" s="61">
        <v>0</v>
      </c>
      <c r="W158" s="61">
        <v>0</v>
      </c>
      <c r="X158" s="61">
        <v>0</v>
      </c>
      <c r="Y158" s="293">
        <v>0</v>
      </c>
      <c r="Z158" s="61">
        <v>0</v>
      </c>
      <c r="AA158" s="61">
        <v>0</v>
      </c>
      <c r="AB158" s="61">
        <v>0</v>
      </c>
      <c r="AC158" s="61">
        <v>0</v>
      </c>
      <c r="AD158" s="61">
        <v>0</v>
      </c>
    </row>
    <row r="159" spans="1:30" x14ac:dyDescent="0.3">
      <c r="A159" s="168">
        <v>4418</v>
      </c>
      <c r="B159" s="61">
        <v>4</v>
      </c>
      <c r="C159" s="61">
        <v>144408</v>
      </c>
      <c r="D159" s="61">
        <v>0</v>
      </c>
      <c r="E159" s="61" t="s">
        <v>10944</v>
      </c>
      <c r="F159" s="61" t="s">
        <v>9032</v>
      </c>
      <c r="G159" s="61">
        <v>8</v>
      </c>
      <c r="H159" s="61">
        <v>24</v>
      </c>
      <c r="I159" s="61">
        <v>5</v>
      </c>
      <c r="J159" s="61">
        <v>10</v>
      </c>
      <c r="K159" s="82">
        <v>6</v>
      </c>
      <c r="L159" s="82">
        <v>94054</v>
      </c>
      <c r="M159" s="293">
        <v>0</v>
      </c>
      <c r="N159" s="168">
        <v>30</v>
      </c>
      <c r="O159" s="82">
        <v>6</v>
      </c>
      <c r="P159" s="82">
        <v>94078</v>
      </c>
      <c r="Q159" s="292">
        <v>0</v>
      </c>
      <c r="R159" s="82">
        <v>1</v>
      </c>
      <c r="S159" s="61">
        <v>0</v>
      </c>
      <c r="T159" s="61">
        <v>0</v>
      </c>
      <c r="U159" s="293">
        <v>0</v>
      </c>
      <c r="V159" s="61">
        <v>0</v>
      </c>
      <c r="W159" s="61">
        <v>0</v>
      </c>
      <c r="X159" s="61">
        <v>0</v>
      </c>
      <c r="Y159" s="293">
        <v>0</v>
      </c>
      <c r="Z159" s="61">
        <v>0</v>
      </c>
      <c r="AA159" s="61">
        <v>0</v>
      </c>
      <c r="AB159" s="61">
        <v>0</v>
      </c>
      <c r="AC159" s="61">
        <v>0</v>
      </c>
      <c r="AD159" s="61">
        <v>0</v>
      </c>
    </row>
    <row r="160" spans="1:30" x14ac:dyDescent="0.3">
      <c r="A160" s="168">
        <v>4419</v>
      </c>
      <c r="B160" s="61">
        <v>4</v>
      </c>
      <c r="C160" s="61">
        <v>144409</v>
      </c>
      <c r="D160" s="61">
        <v>0</v>
      </c>
      <c r="E160" s="61" t="s">
        <v>10945</v>
      </c>
      <c r="F160" s="61" t="s">
        <v>9034</v>
      </c>
      <c r="G160" s="61">
        <v>9</v>
      </c>
      <c r="H160" s="61">
        <v>24</v>
      </c>
      <c r="I160" s="61">
        <v>5</v>
      </c>
      <c r="J160" s="61">
        <v>15</v>
      </c>
      <c r="K160" s="82">
        <v>6</v>
      </c>
      <c r="L160" s="82">
        <v>94054</v>
      </c>
      <c r="M160" s="293">
        <v>0</v>
      </c>
      <c r="N160" s="168">
        <v>35</v>
      </c>
      <c r="O160" s="82">
        <v>6</v>
      </c>
      <c r="P160" s="82">
        <v>94036</v>
      </c>
      <c r="Q160" s="292">
        <v>0</v>
      </c>
      <c r="R160" s="168">
        <v>50</v>
      </c>
      <c r="S160" s="61">
        <v>0</v>
      </c>
      <c r="T160" s="61">
        <v>0</v>
      </c>
      <c r="U160" s="293">
        <v>0</v>
      </c>
      <c r="V160" s="61">
        <v>0</v>
      </c>
      <c r="W160" s="61">
        <v>0</v>
      </c>
      <c r="X160" s="61">
        <v>0</v>
      </c>
      <c r="Y160" s="293">
        <v>0</v>
      </c>
      <c r="Z160" s="61">
        <v>0</v>
      </c>
      <c r="AA160" s="61">
        <v>0</v>
      </c>
      <c r="AB160" s="61">
        <v>0</v>
      </c>
      <c r="AC160" s="61">
        <v>0</v>
      </c>
      <c r="AD160" s="61">
        <v>0</v>
      </c>
    </row>
    <row r="161" spans="1:30" x14ac:dyDescent="0.3">
      <c r="A161" s="168">
        <v>4420</v>
      </c>
      <c r="B161" s="61">
        <v>4</v>
      </c>
      <c r="C161" s="61">
        <v>144410</v>
      </c>
      <c r="D161" s="61">
        <v>0</v>
      </c>
      <c r="E161" s="61" t="s">
        <v>10946</v>
      </c>
      <c r="F161" s="61" t="s">
        <v>9036</v>
      </c>
      <c r="G161" s="61">
        <v>10</v>
      </c>
      <c r="H161" s="61">
        <v>24</v>
      </c>
      <c r="I161" s="61">
        <v>5</v>
      </c>
      <c r="J161" s="61">
        <v>20</v>
      </c>
      <c r="K161" s="82">
        <v>6</v>
      </c>
      <c r="L161" s="82">
        <v>94054</v>
      </c>
      <c r="M161" s="293">
        <v>0</v>
      </c>
      <c r="N161" s="168">
        <v>40</v>
      </c>
      <c r="O161" s="82">
        <v>6</v>
      </c>
      <c r="P161" s="82">
        <v>85009</v>
      </c>
      <c r="Q161" s="292">
        <v>0</v>
      </c>
      <c r="R161" s="82">
        <v>1</v>
      </c>
      <c r="S161" s="61">
        <v>0</v>
      </c>
      <c r="T161" s="61">
        <v>0</v>
      </c>
      <c r="U161" s="293">
        <v>0</v>
      </c>
      <c r="V161" s="61">
        <v>0</v>
      </c>
      <c r="W161" s="61">
        <v>0</v>
      </c>
      <c r="X161" s="61">
        <v>0</v>
      </c>
      <c r="Y161" s="293">
        <v>0</v>
      </c>
      <c r="Z161" s="61">
        <v>0</v>
      </c>
      <c r="AA161" s="61">
        <v>0</v>
      </c>
      <c r="AB161" s="61">
        <v>0</v>
      </c>
      <c r="AC161" s="61">
        <v>0</v>
      </c>
      <c r="AD161" s="61">
        <v>0</v>
      </c>
    </row>
    <row r="162" spans="1:30" s="94" customFormat="1" x14ac:dyDescent="0.3">
      <c r="A162" s="215">
        <v>4500</v>
      </c>
      <c r="B162" s="215">
        <v>4</v>
      </c>
      <c r="C162" s="215">
        <f t="shared" ref="C162:C193" si="0">140000+A162</f>
        <v>144500</v>
      </c>
      <c r="D162" s="215">
        <v>0</v>
      </c>
      <c r="E162" s="215" t="s">
        <v>11624</v>
      </c>
      <c r="F162" s="215">
        <v>0</v>
      </c>
      <c r="G162" s="215">
        <v>1</v>
      </c>
      <c r="H162" s="215">
        <v>42</v>
      </c>
      <c r="I162" s="215">
        <v>7</v>
      </c>
      <c r="J162" s="215">
        <v>1</v>
      </c>
      <c r="K162" s="215">
        <v>6</v>
      </c>
      <c r="L162" s="215">
        <v>85170</v>
      </c>
      <c r="M162" s="293">
        <v>0</v>
      </c>
      <c r="N162" s="215">
        <v>1</v>
      </c>
      <c r="O162" s="215">
        <v>0</v>
      </c>
      <c r="P162" s="215">
        <v>0</v>
      </c>
      <c r="Q162" s="293">
        <v>0</v>
      </c>
      <c r="R162" s="215">
        <v>0</v>
      </c>
      <c r="S162" s="215">
        <v>0</v>
      </c>
      <c r="T162" s="215">
        <v>0</v>
      </c>
      <c r="U162" s="293">
        <v>0</v>
      </c>
      <c r="V162" s="215">
        <v>0</v>
      </c>
      <c r="W162" s="215">
        <v>0</v>
      </c>
      <c r="X162" s="215">
        <v>0</v>
      </c>
      <c r="Y162" s="293">
        <v>0</v>
      </c>
      <c r="Z162" s="215">
        <v>0</v>
      </c>
      <c r="AA162" s="215">
        <v>0</v>
      </c>
      <c r="AB162" s="215">
        <v>0</v>
      </c>
      <c r="AC162" s="215">
        <v>0</v>
      </c>
      <c r="AD162" s="215">
        <v>0</v>
      </c>
    </row>
    <row r="163" spans="1:30" s="94" customFormat="1" x14ac:dyDescent="0.3">
      <c r="A163" s="215">
        <v>4501</v>
      </c>
      <c r="B163" s="215">
        <v>4</v>
      </c>
      <c r="C163" s="215">
        <f t="shared" si="0"/>
        <v>144501</v>
      </c>
      <c r="D163" s="215">
        <v>0</v>
      </c>
      <c r="E163" s="215" t="s">
        <v>11625</v>
      </c>
      <c r="F163" s="215">
        <v>0</v>
      </c>
      <c r="G163" s="215">
        <v>1</v>
      </c>
      <c r="H163" s="215">
        <v>42</v>
      </c>
      <c r="I163" s="215">
        <v>7</v>
      </c>
      <c r="J163" s="215">
        <v>5</v>
      </c>
      <c r="K163" s="215">
        <v>6</v>
      </c>
      <c r="L163" s="215">
        <v>85170</v>
      </c>
      <c r="M163" s="293">
        <v>0</v>
      </c>
      <c r="N163" s="215">
        <v>1</v>
      </c>
      <c r="O163" s="215">
        <v>6</v>
      </c>
      <c r="P163" s="215">
        <v>94078</v>
      </c>
      <c r="Q163" s="293">
        <v>0</v>
      </c>
      <c r="R163" s="215">
        <v>1</v>
      </c>
      <c r="S163" s="215">
        <v>0</v>
      </c>
      <c r="T163" s="215">
        <v>0</v>
      </c>
      <c r="U163" s="293">
        <v>0</v>
      </c>
      <c r="V163" s="215">
        <v>0</v>
      </c>
      <c r="W163" s="215">
        <v>0</v>
      </c>
      <c r="X163" s="215">
        <v>0</v>
      </c>
      <c r="Y163" s="293">
        <v>0</v>
      </c>
      <c r="Z163" s="215">
        <v>0</v>
      </c>
      <c r="AA163" s="215">
        <v>0</v>
      </c>
      <c r="AB163" s="215">
        <v>0</v>
      </c>
      <c r="AC163" s="215">
        <v>0</v>
      </c>
      <c r="AD163" s="215">
        <v>0</v>
      </c>
    </row>
    <row r="164" spans="1:30" s="94" customFormat="1" x14ac:dyDescent="0.3">
      <c r="A164" s="215">
        <v>4502</v>
      </c>
      <c r="B164" s="215">
        <v>4</v>
      </c>
      <c r="C164" s="215">
        <f t="shared" si="0"/>
        <v>144502</v>
      </c>
      <c r="D164" s="215">
        <v>0</v>
      </c>
      <c r="E164" s="215" t="s">
        <v>11626</v>
      </c>
      <c r="F164" s="215">
        <v>0</v>
      </c>
      <c r="G164" s="215">
        <v>1</v>
      </c>
      <c r="H164" s="215">
        <v>42</v>
      </c>
      <c r="I164" s="215">
        <v>7</v>
      </c>
      <c r="J164" s="215">
        <v>10</v>
      </c>
      <c r="K164" s="215">
        <v>6</v>
      </c>
      <c r="L164" s="215">
        <v>85170</v>
      </c>
      <c r="M164" s="293">
        <v>0</v>
      </c>
      <c r="N164" s="215">
        <v>1</v>
      </c>
      <c r="O164" s="215">
        <v>6</v>
      </c>
      <c r="P164" s="215">
        <v>94078</v>
      </c>
      <c r="Q164" s="293">
        <v>0</v>
      </c>
      <c r="R164" s="215">
        <v>2</v>
      </c>
      <c r="S164" s="215">
        <v>0</v>
      </c>
      <c r="T164" s="215">
        <v>0</v>
      </c>
      <c r="U164" s="293">
        <v>0</v>
      </c>
      <c r="V164" s="215">
        <v>0</v>
      </c>
      <c r="W164" s="215">
        <v>0</v>
      </c>
      <c r="X164" s="215">
        <v>0</v>
      </c>
      <c r="Y164" s="293">
        <v>0</v>
      </c>
      <c r="Z164" s="215">
        <v>0</v>
      </c>
      <c r="AA164" s="215">
        <v>0</v>
      </c>
      <c r="AB164" s="215">
        <v>0</v>
      </c>
      <c r="AC164" s="215">
        <v>0</v>
      </c>
      <c r="AD164" s="215">
        <v>0</v>
      </c>
    </row>
    <row r="165" spans="1:30" s="94" customFormat="1" x14ac:dyDescent="0.3">
      <c r="A165" s="215">
        <v>4503</v>
      </c>
      <c r="B165" s="215">
        <v>4</v>
      </c>
      <c r="C165" s="215">
        <f t="shared" si="0"/>
        <v>144503</v>
      </c>
      <c r="D165" s="215">
        <v>0</v>
      </c>
      <c r="E165" s="215" t="s">
        <v>11627</v>
      </c>
      <c r="F165" s="215">
        <v>0</v>
      </c>
      <c r="G165" s="215">
        <v>1</v>
      </c>
      <c r="H165" s="215">
        <v>42</v>
      </c>
      <c r="I165" s="215">
        <v>7</v>
      </c>
      <c r="J165" s="215">
        <v>25</v>
      </c>
      <c r="K165" s="215">
        <v>6</v>
      </c>
      <c r="L165" s="215">
        <v>85170</v>
      </c>
      <c r="M165" s="293">
        <v>0</v>
      </c>
      <c r="N165" s="215">
        <v>1</v>
      </c>
      <c r="O165" s="215">
        <v>6</v>
      </c>
      <c r="P165" s="215">
        <v>94078</v>
      </c>
      <c r="Q165" s="293">
        <v>0</v>
      </c>
      <c r="R165" s="215">
        <v>3</v>
      </c>
      <c r="S165" s="215">
        <v>0</v>
      </c>
      <c r="T165" s="215">
        <v>0</v>
      </c>
      <c r="U165" s="293">
        <v>0</v>
      </c>
      <c r="V165" s="215">
        <v>0</v>
      </c>
      <c r="W165" s="215">
        <v>0</v>
      </c>
      <c r="X165" s="215">
        <v>0</v>
      </c>
      <c r="Y165" s="293">
        <v>0</v>
      </c>
      <c r="Z165" s="215">
        <v>0</v>
      </c>
      <c r="AA165" s="215">
        <v>0</v>
      </c>
      <c r="AB165" s="215">
        <v>0</v>
      </c>
      <c r="AC165" s="215">
        <v>0</v>
      </c>
      <c r="AD165" s="215">
        <v>0</v>
      </c>
    </row>
    <row r="166" spans="1:30" s="94" customFormat="1" x14ac:dyDescent="0.3">
      <c r="A166" s="215">
        <v>4504</v>
      </c>
      <c r="B166" s="215">
        <v>4</v>
      </c>
      <c r="C166" s="215">
        <f t="shared" si="0"/>
        <v>144504</v>
      </c>
      <c r="D166" s="215">
        <v>0</v>
      </c>
      <c r="E166" s="215" t="s">
        <v>11628</v>
      </c>
      <c r="F166" s="215">
        <v>0</v>
      </c>
      <c r="G166" s="215">
        <v>1</v>
      </c>
      <c r="H166" s="215">
        <v>42</v>
      </c>
      <c r="I166" s="215">
        <v>7</v>
      </c>
      <c r="J166" s="215">
        <v>50</v>
      </c>
      <c r="K166" s="215">
        <v>6</v>
      </c>
      <c r="L166" s="215">
        <v>85170</v>
      </c>
      <c r="M166" s="293">
        <v>0</v>
      </c>
      <c r="N166" s="215">
        <v>1</v>
      </c>
      <c r="O166" s="215">
        <v>25</v>
      </c>
      <c r="P166" s="215">
        <v>10</v>
      </c>
      <c r="Q166" s="293">
        <v>0</v>
      </c>
      <c r="R166" s="215">
        <v>0</v>
      </c>
      <c r="S166" s="215">
        <v>0</v>
      </c>
      <c r="T166" s="215">
        <v>0</v>
      </c>
      <c r="U166" s="293">
        <v>0</v>
      </c>
      <c r="V166" s="215">
        <v>0</v>
      </c>
      <c r="W166" s="215">
        <v>0</v>
      </c>
      <c r="X166" s="215">
        <v>0</v>
      </c>
      <c r="Y166" s="293">
        <v>0</v>
      </c>
      <c r="Z166" s="215">
        <v>0</v>
      </c>
      <c r="AA166" s="215">
        <v>0</v>
      </c>
      <c r="AB166" s="215">
        <v>0</v>
      </c>
      <c r="AC166" s="215">
        <v>0</v>
      </c>
      <c r="AD166" s="215">
        <v>0</v>
      </c>
    </row>
    <row r="167" spans="1:30" s="94" customFormat="1" x14ac:dyDescent="0.3">
      <c r="A167" s="215">
        <v>4505</v>
      </c>
      <c r="B167" s="215">
        <v>4</v>
      </c>
      <c r="C167" s="215">
        <f t="shared" si="0"/>
        <v>144505</v>
      </c>
      <c r="D167" s="215">
        <v>0</v>
      </c>
      <c r="E167" s="215" t="s">
        <v>11629</v>
      </c>
      <c r="F167" s="215">
        <v>0</v>
      </c>
      <c r="G167" s="215">
        <v>2</v>
      </c>
      <c r="H167" s="215">
        <v>42</v>
      </c>
      <c r="I167" s="215">
        <v>12</v>
      </c>
      <c r="J167" s="215">
        <v>1</v>
      </c>
      <c r="K167" s="215">
        <v>6</v>
      </c>
      <c r="L167" s="215">
        <v>85170</v>
      </c>
      <c r="M167" s="293">
        <v>0</v>
      </c>
      <c r="N167" s="215">
        <v>1</v>
      </c>
      <c r="O167" s="215">
        <v>0</v>
      </c>
      <c r="P167" s="215">
        <v>0</v>
      </c>
      <c r="Q167" s="293">
        <v>0</v>
      </c>
      <c r="R167" s="215">
        <v>0</v>
      </c>
      <c r="S167" s="215">
        <v>0</v>
      </c>
      <c r="T167" s="215">
        <v>0</v>
      </c>
      <c r="U167" s="293">
        <v>0</v>
      </c>
      <c r="V167" s="215">
        <v>0</v>
      </c>
      <c r="W167" s="215">
        <v>0</v>
      </c>
      <c r="X167" s="215">
        <v>0</v>
      </c>
      <c r="Y167" s="293">
        <v>0</v>
      </c>
      <c r="Z167" s="215">
        <v>0</v>
      </c>
      <c r="AA167" s="215">
        <v>0</v>
      </c>
      <c r="AB167" s="215">
        <v>0</v>
      </c>
      <c r="AC167" s="215">
        <v>0</v>
      </c>
      <c r="AD167" s="215">
        <v>0</v>
      </c>
    </row>
    <row r="168" spans="1:30" s="94" customFormat="1" x14ac:dyDescent="0.3">
      <c r="A168" s="215">
        <v>4506</v>
      </c>
      <c r="B168" s="215">
        <v>4</v>
      </c>
      <c r="C168" s="215">
        <f t="shared" si="0"/>
        <v>144506</v>
      </c>
      <c r="D168" s="215">
        <v>0</v>
      </c>
      <c r="E168" s="215" t="s">
        <v>11630</v>
      </c>
      <c r="F168" s="215">
        <v>0</v>
      </c>
      <c r="G168" s="215">
        <v>2</v>
      </c>
      <c r="H168" s="215">
        <v>42</v>
      </c>
      <c r="I168" s="215">
        <v>12</v>
      </c>
      <c r="J168" s="215">
        <v>5</v>
      </c>
      <c r="K168" s="215">
        <v>6</v>
      </c>
      <c r="L168" s="215">
        <v>85170</v>
      </c>
      <c r="M168" s="293">
        <v>0</v>
      </c>
      <c r="N168" s="215">
        <v>1</v>
      </c>
      <c r="O168" s="215">
        <v>6</v>
      </c>
      <c r="P168" s="215">
        <v>94078</v>
      </c>
      <c r="Q168" s="293">
        <v>0</v>
      </c>
      <c r="R168" s="215">
        <v>1</v>
      </c>
      <c r="S168" s="215">
        <v>0</v>
      </c>
      <c r="T168" s="215">
        <v>0</v>
      </c>
      <c r="U168" s="293">
        <v>0</v>
      </c>
      <c r="V168" s="215">
        <v>0</v>
      </c>
      <c r="W168" s="215">
        <v>0</v>
      </c>
      <c r="X168" s="215">
        <v>0</v>
      </c>
      <c r="Y168" s="293">
        <v>0</v>
      </c>
      <c r="Z168" s="215">
        <v>0</v>
      </c>
      <c r="AA168" s="215">
        <v>0</v>
      </c>
      <c r="AB168" s="215">
        <v>0</v>
      </c>
      <c r="AC168" s="215">
        <v>0</v>
      </c>
      <c r="AD168" s="215">
        <v>0</v>
      </c>
    </row>
    <row r="169" spans="1:30" s="94" customFormat="1" x14ac:dyDescent="0.3">
      <c r="A169" s="215">
        <v>4507</v>
      </c>
      <c r="B169" s="215">
        <v>4</v>
      </c>
      <c r="C169" s="215">
        <f t="shared" si="0"/>
        <v>144507</v>
      </c>
      <c r="D169" s="215">
        <v>0</v>
      </c>
      <c r="E169" s="215" t="s">
        <v>11631</v>
      </c>
      <c r="F169" s="215">
        <v>0</v>
      </c>
      <c r="G169" s="215">
        <v>2</v>
      </c>
      <c r="H169" s="215">
        <v>42</v>
      </c>
      <c r="I169" s="215">
        <v>12</v>
      </c>
      <c r="J169" s="215">
        <v>10</v>
      </c>
      <c r="K169" s="215">
        <v>6</v>
      </c>
      <c r="L169" s="215">
        <v>85170</v>
      </c>
      <c r="M169" s="293">
        <v>0</v>
      </c>
      <c r="N169" s="215">
        <v>1</v>
      </c>
      <c r="O169" s="215">
        <v>6</v>
      </c>
      <c r="P169" s="215">
        <v>94078</v>
      </c>
      <c r="Q169" s="293">
        <v>0</v>
      </c>
      <c r="R169" s="215">
        <v>2</v>
      </c>
      <c r="S169" s="215">
        <v>0</v>
      </c>
      <c r="T169" s="215">
        <v>0</v>
      </c>
      <c r="U169" s="293">
        <v>0</v>
      </c>
      <c r="V169" s="215">
        <v>0</v>
      </c>
      <c r="W169" s="215">
        <v>0</v>
      </c>
      <c r="X169" s="215">
        <v>0</v>
      </c>
      <c r="Y169" s="293">
        <v>0</v>
      </c>
      <c r="Z169" s="215">
        <v>0</v>
      </c>
      <c r="AA169" s="215">
        <v>0</v>
      </c>
      <c r="AB169" s="215">
        <v>0</v>
      </c>
      <c r="AC169" s="215">
        <v>0</v>
      </c>
      <c r="AD169" s="215">
        <v>0</v>
      </c>
    </row>
    <row r="170" spans="1:30" s="94" customFormat="1" x14ac:dyDescent="0.3">
      <c r="A170" s="215">
        <v>4508</v>
      </c>
      <c r="B170" s="215">
        <v>4</v>
      </c>
      <c r="C170" s="215">
        <f t="shared" si="0"/>
        <v>144508</v>
      </c>
      <c r="D170" s="215">
        <v>0</v>
      </c>
      <c r="E170" s="215" t="s">
        <v>11632</v>
      </c>
      <c r="F170" s="215">
        <v>0</v>
      </c>
      <c r="G170" s="215">
        <v>2</v>
      </c>
      <c r="H170" s="215">
        <v>42</v>
      </c>
      <c r="I170" s="215">
        <v>12</v>
      </c>
      <c r="J170" s="215">
        <v>25</v>
      </c>
      <c r="K170" s="215">
        <v>6</v>
      </c>
      <c r="L170" s="215">
        <v>85170</v>
      </c>
      <c r="M170" s="293">
        <v>0</v>
      </c>
      <c r="N170" s="215">
        <v>1</v>
      </c>
      <c r="O170" s="215">
        <v>6</v>
      </c>
      <c r="P170" s="215">
        <v>94078</v>
      </c>
      <c r="Q170" s="293">
        <v>0</v>
      </c>
      <c r="R170" s="215">
        <v>3</v>
      </c>
      <c r="S170" s="215">
        <v>0</v>
      </c>
      <c r="T170" s="215">
        <v>0</v>
      </c>
      <c r="U170" s="293">
        <v>0</v>
      </c>
      <c r="V170" s="215">
        <v>0</v>
      </c>
      <c r="W170" s="215">
        <v>0</v>
      </c>
      <c r="X170" s="215">
        <v>0</v>
      </c>
      <c r="Y170" s="293">
        <v>0</v>
      </c>
      <c r="Z170" s="215">
        <v>0</v>
      </c>
      <c r="AA170" s="215">
        <v>0</v>
      </c>
      <c r="AB170" s="215">
        <v>0</v>
      </c>
      <c r="AC170" s="215">
        <v>0</v>
      </c>
      <c r="AD170" s="215">
        <v>0</v>
      </c>
    </row>
    <row r="171" spans="1:30" s="94" customFormat="1" x14ac:dyDescent="0.3">
      <c r="A171" s="215">
        <v>4509</v>
      </c>
      <c r="B171" s="215">
        <v>4</v>
      </c>
      <c r="C171" s="215">
        <f t="shared" si="0"/>
        <v>144509</v>
      </c>
      <c r="D171" s="215">
        <v>0</v>
      </c>
      <c r="E171" s="215" t="s">
        <v>11633</v>
      </c>
      <c r="F171" s="215">
        <v>0</v>
      </c>
      <c r="G171" s="215">
        <v>2</v>
      </c>
      <c r="H171" s="215">
        <v>42</v>
      </c>
      <c r="I171" s="215">
        <v>12</v>
      </c>
      <c r="J171" s="215">
        <v>50</v>
      </c>
      <c r="K171" s="215">
        <v>6</v>
      </c>
      <c r="L171" s="215">
        <v>85170</v>
      </c>
      <c r="M171" s="293">
        <v>0</v>
      </c>
      <c r="N171" s="215">
        <v>1</v>
      </c>
      <c r="O171" s="215">
        <v>25</v>
      </c>
      <c r="P171" s="215">
        <v>10</v>
      </c>
      <c r="Q171" s="293">
        <v>0</v>
      </c>
      <c r="R171" s="215">
        <v>0</v>
      </c>
      <c r="S171" s="215">
        <v>0</v>
      </c>
      <c r="T171" s="215">
        <v>0</v>
      </c>
      <c r="U171" s="293">
        <v>0</v>
      </c>
      <c r="V171" s="215">
        <v>0</v>
      </c>
      <c r="W171" s="215">
        <v>0</v>
      </c>
      <c r="X171" s="215">
        <v>0</v>
      </c>
      <c r="Y171" s="293">
        <v>0</v>
      </c>
      <c r="Z171" s="215">
        <v>0</v>
      </c>
      <c r="AA171" s="215">
        <v>0</v>
      </c>
      <c r="AB171" s="215">
        <v>0</v>
      </c>
      <c r="AC171" s="215">
        <v>0</v>
      </c>
      <c r="AD171" s="215">
        <v>0</v>
      </c>
    </row>
    <row r="172" spans="1:30" s="94" customFormat="1" x14ac:dyDescent="0.3">
      <c r="A172" s="215">
        <v>4510</v>
      </c>
      <c r="B172" s="215">
        <v>4</v>
      </c>
      <c r="C172" s="215">
        <f t="shared" si="0"/>
        <v>144510</v>
      </c>
      <c r="D172" s="215">
        <v>0</v>
      </c>
      <c r="E172" s="215" t="s">
        <v>11634</v>
      </c>
      <c r="F172" s="215">
        <v>0</v>
      </c>
      <c r="G172" s="215">
        <v>3</v>
      </c>
      <c r="H172" s="215">
        <v>42</v>
      </c>
      <c r="I172" s="215">
        <v>85</v>
      </c>
      <c r="J172" s="215">
        <v>1</v>
      </c>
      <c r="K172" s="215">
        <v>6</v>
      </c>
      <c r="L172" s="215">
        <v>85170</v>
      </c>
      <c r="M172" s="293">
        <v>0</v>
      </c>
      <c r="N172" s="215">
        <v>1</v>
      </c>
      <c r="O172" s="215">
        <v>0</v>
      </c>
      <c r="P172" s="215">
        <v>0</v>
      </c>
      <c r="Q172" s="293">
        <v>0</v>
      </c>
      <c r="R172" s="215">
        <v>0</v>
      </c>
      <c r="S172" s="215">
        <v>0</v>
      </c>
      <c r="T172" s="215">
        <v>0</v>
      </c>
      <c r="U172" s="293">
        <v>0</v>
      </c>
      <c r="V172" s="215">
        <v>0</v>
      </c>
      <c r="W172" s="215">
        <v>0</v>
      </c>
      <c r="X172" s="215">
        <v>0</v>
      </c>
      <c r="Y172" s="293">
        <v>0</v>
      </c>
      <c r="Z172" s="215">
        <v>0</v>
      </c>
      <c r="AA172" s="215">
        <v>0</v>
      </c>
      <c r="AB172" s="215">
        <v>0</v>
      </c>
      <c r="AC172" s="215">
        <v>0</v>
      </c>
      <c r="AD172" s="215">
        <v>0</v>
      </c>
    </row>
    <row r="173" spans="1:30" s="94" customFormat="1" x14ac:dyDescent="0.3">
      <c r="A173" s="215">
        <v>4511</v>
      </c>
      <c r="B173" s="215">
        <v>4</v>
      </c>
      <c r="C173" s="215">
        <f t="shared" si="0"/>
        <v>144511</v>
      </c>
      <c r="D173" s="215">
        <v>0</v>
      </c>
      <c r="E173" s="215" t="s">
        <v>11635</v>
      </c>
      <c r="F173" s="215">
        <v>0</v>
      </c>
      <c r="G173" s="215">
        <v>3</v>
      </c>
      <c r="H173" s="215">
        <v>42</v>
      </c>
      <c r="I173" s="215">
        <v>85</v>
      </c>
      <c r="J173" s="215">
        <v>5</v>
      </c>
      <c r="K173" s="215">
        <v>6</v>
      </c>
      <c r="L173" s="215">
        <v>85170</v>
      </c>
      <c r="M173" s="293">
        <v>0</v>
      </c>
      <c r="N173" s="215">
        <v>1</v>
      </c>
      <c r="O173" s="215">
        <v>6</v>
      </c>
      <c r="P173" s="215">
        <v>94078</v>
      </c>
      <c r="Q173" s="293">
        <v>0</v>
      </c>
      <c r="R173" s="215">
        <v>1</v>
      </c>
      <c r="S173" s="215">
        <v>0</v>
      </c>
      <c r="T173" s="215">
        <v>0</v>
      </c>
      <c r="U173" s="293">
        <v>0</v>
      </c>
      <c r="V173" s="215">
        <v>0</v>
      </c>
      <c r="W173" s="215">
        <v>0</v>
      </c>
      <c r="X173" s="215">
        <v>0</v>
      </c>
      <c r="Y173" s="293">
        <v>0</v>
      </c>
      <c r="Z173" s="215">
        <v>0</v>
      </c>
      <c r="AA173" s="215">
        <v>0</v>
      </c>
      <c r="AB173" s="215">
        <v>0</v>
      </c>
      <c r="AC173" s="215">
        <v>0</v>
      </c>
      <c r="AD173" s="215">
        <v>0</v>
      </c>
    </row>
    <row r="174" spans="1:30" s="94" customFormat="1" x14ac:dyDescent="0.3">
      <c r="A174" s="215">
        <v>4512</v>
      </c>
      <c r="B174" s="215">
        <v>4</v>
      </c>
      <c r="C174" s="215">
        <f t="shared" si="0"/>
        <v>144512</v>
      </c>
      <c r="D174" s="215">
        <v>0</v>
      </c>
      <c r="E174" s="215" t="s">
        <v>11636</v>
      </c>
      <c r="F174" s="215">
        <v>0</v>
      </c>
      <c r="G174" s="215">
        <v>3</v>
      </c>
      <c r="H174" s="215">
        <v>42</v>
      </c>
      <c r="I174" s="215">
        <v>85</v>
      </c>
      <c r="J174" s="215">
        <v>10</v>
      </c>
      <c r="K174" s="215">
        <v>6</v>
      </c>
      <c r="L174" s="215">
        <v>85170</v>
      </c>
      <c r="M174" s="293">
        <v>0</v>
      </c>
      <c r="N174" s="215">
        <v>1</v>
      </c>
      <c r="O174" s="215">
        <v>6</v>
      </c>
      <c r="P174" s="215">
        <v>94078</v>
      </c>
      <c r="Q174" s="293">
        <v>0</v>
      </c>
      <c r="R174" s="215">
        <v>2</v>
      </c>
      <c r="S174" s="215">
        <v>0</v>
      </c>
      <c r="T174" s="215">
        <v>0</v>
      </c>
      <c r="U174" s="293">
        <v>0</v>
      </c>
      <c r="V174" s="215">
        <v>0</v>
      </c>
      <c r="W174" s="215">
        <v>0</v>
      </c>
      <c r="X174" s="215">
        <v>0</v>
      </c>
      <c r="Y174" s="293">
        <v>0</v>
      </c>
      <c r="Z174" s="215">
        <v>0</v>
      </c>
      <c r="AA174" s="215">
        <v>0</v>
      </c>
      <c r="AB174" s="215">
        <v>0</v>
      </c>
      <c r="AC174" s="215">
        <v>0</v>
      </c>
      <c r="AD174" s="215">
        <v>0</v>
      </c>
    </row>
    <row r="175" spans="1:30" s="94" customFormat="1" x14ac:dyDescent="0.3">
      <c r="A175" s="215">
        <v>4513</v>
      </c>
      <c r="B175" s="215">
        <v>4</v>
      </c>
      <c r="C175" s="215">
        <f t="shared" si="0"/>
        <v>144513</v>
      </c>
      <c r="D175" s="215">
        <v>0</v>
      </c>
      <c r="E175" s="215" t="s">
        <v>11637</v>
      </c>
      <c r="F175" s="215">
        <v>0</v>
      </c>
      <c r="G175" s="215">
        <v>3</v>
      </c>
      <c r="H175" s="215">
        <v>42</v>
      </c>
      <c r="I175" s="215">
        <v>85</v>
      </c>
      <c r="J175" s="215">
        <v>25</v>
      </c>
      <c r="K175" s="215">
        <v>6</v>
      </c>
      <c r="L175" s="215">
        <v>85170</v>
      </c>
      <c r="M175" s="293">
        <v>0</v>
      </c>
      <c r="N175" s="215">
        <v>1</v>
      </c>
      <c r="O175" s="215">
        <v>6</v>
      </c>
      <c r="P175" s="215">
        <v>94078</v>
      </c>
      <c r="Q175" s="293">
        <v>0</v>
      </c>
      <c r="R175" s="215">
        <v>3</v>
      </c>
      <c r="S175" s="215">
        <v>0</v>
      </c>
      <c r="T175" s="215">
        <v>0</v>
      </c>
      <c r="U175" s="293">
        <v>0</v>
      </c>
      <c r="V175" s="215">
        <v>0</v>
      </c>
      <c r="W175" s="215">
        <v>0</v>
      </c>
      <c r="X175" s="215">
        <v>0</v>
      </c>
      <c r="Y175" s="293">
        <v>0</v>
      </c>
      <c r="Z175" s="215">
        <v>0</v>
      </c>
      <c r="AA175" s="215">
        <v>0</v>
      </c>
      <c r="AB175" s="215">
        <v>0</v>
      </c>
      <c r="AC175" s="215">
        <v>0</v>
      </c>
      <c r="AD175" s="215">
        <v>0</v>
      </c>
    </row>
    <row r="176" spans="1:30" s="94" customFormat="1" x14ac:dyDescent="0.3">
      <c r="A176" s="215">
        <v>4514</v>
      </c>
      <c r="B176" s="215">
        <v>4</v>
      </c>
      <c r="C176" s="215">
        <f t="shared" si="0"/>
        <v>144514</v>
      </c>
      <c r="D176" s="215">
        <v>0</v>
      </c>
      <c r="E176" s="215" t="s">
        <v>11638</v>
      </c>
      <c r="F176" s="215">
        <v>0</v>
      </c>
      <c r="G176" s="215">
        <v>3</v>
      </c>
      <c r="H176" s="215">
        <v>42</v>
      </c>
      <c r="I176" s="215">
        <v>85</v>
      </c>
      <c r="J176" s="215">
        <v>50</v>
      </c>
      <c r="K176" s="215">
        <v>6</v>
      </c>
      <c r="L176" s="215">
        <v>85170</v>
      </c>
      <c r="M176" s="293">
        <v>0</v>
      </c>
      <c r="N176" s="215">
        <v>1</v>
      </c>
      <c r="O176" s="215">
        <v>25</v>
      </c>
      <c r="P176" s="215">
        <v>10</v>
      </c>
      <c r="Q176" s="293">
        <v>0</v>
      </c>
      <c r="R176" s="215">
        <v>0</v>
      </c>
      <c r="S176" s="215">
        <v>0</v>
      </c>
      <c r="T176" s="215">
        <v>0</v>
      </c>
      <c r="U176" s="293">
        <v>0</v>
      </c>
      <c r="V176" s="215">
        <v>0</v>
      </c>
      <c r="W176" s="215">
        <v>0</v>
      </c>
      <c r="X176" s="215">
        <v>0</v>
      </c>
      <c r="Y176" s="293">
        <v>0</v>
      </c>
      <c r="Z176" s="215">
        <v>0</v>
      </c>
      <c r="AA176" s="215">
        <v>0</v>
      </c>
      <c r="AB176" s="215">
        <v>0</v>
      </c>
      <c r="AC176" s="215">
        <v>0</v>
      </c>
      <c r="AD176" s="215">
        <v>0</v>
      </c>
    </row>
    <row r="177" spans="1:30" s="94" customFormat="1" x14ac:dyDescent="0.3">
      <c r="A177" s="215">
        <v>4515</v>
      </c>
      <c r="B177" s="215">
        <v>4</v>
      </c>
      <c r="C177" s="215">
        <f t="shared" si="0"/>
        <v>144515</v>
      </c>
      <c r="D177" s="215">
        <v>0</v>
      </c>
      <c r="E177" s="215" t="s">
        <v>11639</v>
      </c>
      <c r="F177" s="215">
        <v>0</v>
      </c>
      <c r="G177" s="215">
        <v>4</v>
      </c>
      <c r="H177" s="215">
        <v>42</v>
      </c>
      <c r="I177" s="215">
        <v>86</v>
      </c>
      <c r="J177" s="215">
        <v>1</v>
      </c>
      <c r="K177" s="215">
        <v>6</v>
      </c>
      <c r="L177" s="215">
        <v>85170</v>
      </c>
      <c r="M177" s="293">
        <v>0</v>
      </c>
      <c r="N177" s="215">
        <v>1</v>
      </c>
      <c r="O177" s="215">
        <v>0</v>
      </c>
      <c r="P177" s="215">
        <v>0</v>
      </c>
      <c r="Q177" s="293">
        <v>0</v>
      </c>
      <c r="R177" s="215">
        <v>0</v>
      </c>
      <c r="S177" s="215">
        <v>0</v>
      </c>
      <c r="T177" s="215">
        <v>0</v>
      </c>
      <c r="U177" s="293">
        <v>0</v>
      </c>
      <c r="V177" s="215">
        <v>0</v>
      </c>
      <c r="W177" s="215">
        <v>0</v>
      </c>
      <c r="X177" s="215">
        <v>0</v>
      </c>
      <c r="Y177" s="293">
        <v>0</v>
      </c>
      <c r="Z177" s="215">
        <v>0</v>
      </c>
      <c r="AA177" s="215">
        <v>0</v>
      </c>
      <c r="AB177" s="215">
        <v>0</v>
      </c>
      <c r="AC177" s="215">
        <v>0</v>
      </c>
      <c r="AD177" s="215">
        <v>0</v>
      </c>
    </row>
    <row r="178" spans="1:30" s="94" customFormat="1" x14ac:dyDescent="0.3">
      <c r="A178" s="215">
        <v>4516</v>
      </c>
      <c r="B178" s="215">
        <v>4</v>
      </c>
      <c r="C178" s="215">
        <f t="shared" si="0"/>
        <v>144516</v>
      </c>
      <c r="D178" s="215">
        <v>0</v>
      </c>
      <c r="E178" s="215" t="s">
        <v>11640</v>
      </c>
      <c r="F178" s="215">
        <v>0</v>
      </c>
      <c r="G178" s="215">
        <v>4</v>
      </c>
      <c r="H178" s="215">
        <v>42</v>
      </c>
      <c r="I178" s="215">
        <v>86</v>
      </c>
      <c r="J178" s="215">
        <v>5</v>
      </c>
      <c r="K178" s="215">
        <v>6</v>
      </c>
      <c r="L178" s="215">
        <v>85170</v>
      </c>
      <c r="M178" s="293">
        <v>0</v>
      </c>
      <c r="N178" s="215">
        <v>1</v>
      </c>
      <c r="O178" s="215">
        <v>6</v>
      </c>
      <c r="P178" s="215">
        <v>94078</v>
      </c>
      <c r="Q178" s="293">
        <v>0</v>
      </c>
      <c r="R178" s="215">
        <v>1</v>
      </c>
      <c r="S178" s="215">
        <v>0</v>
      </c>
      <c r="T178" s="215">
        <v>0</v>
      </c>
      <c r="U178" s="293">
        <v>0</v>
      </c>
      <c r="V178" s="215">
        <v>0</v>
      </c>
      <c r="W178" s="215">
        <v>0</v>
      </c>
      <c r="X178" s="215">
        <v>0</v>
      </c>
      <c r="Y178" s="293">
        <v>0</v>
      </c>
      <c r="Z178" s="215">
        <v>0</v>
      </c>
      <c r="AA178" s="215">
        <v>0</v>
      </c>
      <c r="AB178" s="215">
        <v>0</v>
      </c>
      <c r="AC178" s="215">
        <v>0</v>
      </c>
      <c r="AD178" s="215">
        <v>0</v>
      </c>
    </row>
    <row r="179" spans="1:30" s="94" customFormat="1" x14ac:dyDescent="0.3">
      <c r="A179" s="215">
        <v>4517</v>
      </c>
      <c r="B179" s="215">
        <v>4</v>
      </c>
      <c r="C179" s="215">
        <f t="shared" si="0"/>
        <v>144517</v>
      </c>
      <c r="D179" s="215">
        <v>0</v>
      </c>
      <c r="E179" s="215" t="s">
        <v>11641</v>
      </c>
      <c r="F179" s="215">
        <v>0</v>
      </c>
      <c r="G179" s="215">
        <v>4</v>
      </c>
      <c r="H179" s="215">
        <v>42</v>
      </c>
      <c r="I179" s="215">
        <v>86</v>
      </c>
      <c r="J179" s="215">
        <v>10</v>
      </c>
      <c r="K179" s="215">
        <v>6</v>
      </c>
      <c r="L179" s="215">
        <v>85170</v>
      </c>
      <c r="M179" s="293">
        <v>0</v>
      </c>
      <c r="N179" s="215">
        <v>1</v>
      </c>
      <c r="O179" s="215">
        <v>6</v>
      </c>
      <c r="P179" s="215">
        <v>94078</v>
      </c>
      <c r="Q179" s="293">
        <v>0</v>
      </c>
      <c r="R179" s="215">
        <v>2</v>
      </c>
      <c r="S179" s="215">
        <v>0</v>
      </c>
      <c r="T179" s="215">
        <v>0</v>
      </c>
      <c r="U179" s="293">
        <v>0</v>
      </c>
      <c r="V179" s="215">
        <v>0</v>
      </c>
      <c r="W179" s="215">
        <v>0</v>
      </c>
      <c r="X179" s="215">
        <v>0</v>
      </c>
      <c r="Y179" s="293">
        <v>0</v>
      </c>
      <c r="Z179" s="215">
        <v>0</v>
      </c>
      <c r="AA179" s="215">
        <v>0</v>
      </c>
      <c r="AB179" s="215">
        <v>0</v>
      </c>
      <c r="AC179" s="215">
        <v>0</v>
      </c>
      <c r="AD179" s="215">
        <v>0</v>
      </c>
    </row>
    <row r="180" spans="1:30" s="94" customFormat="1" x14ac:dyDescent="0.3">
      <c r="A180" s="215">
        <v>4518</v>
      </c>
      <c r="B180" s="215">
        <v>4</v>
      </c>
      <c r="C180" s="215">
        <f t="shared" si="0"/>
        <v>144518</v>
      </c>
      <c r="D180" s="215">
        <v>0</v>
      </c>
      <c r="E180" s="215" t="s">
        <v>11642</v>
      </c>
      <c r="F180" s="215">
        <v>0</v>
      </c>
      <c r="G180" s="215">
        <v>4</v>
      </c>
      <c r="H180" s="215">
        <v>42</v>
      </c>
      <c r="I180" s="215">
        <v>86</v>
      </c>
      <c r="J180" s="215">
        <v>25</v>
      </c>
      <c r="K180" s="215">
        <v>6</v>
      </c>
      <c r="L180" s="215">
        <v>85170</v>
      </c>
      <c r="M180" s="293">
        <v>0</v>
      </c>
      <c r="N180" s="215">
        <v>1</v>
      </c>
      <c r="O180" s="215">
        <v>6</v>
      </c>
      <c r="P180" s="215">
        <v>94078</v>
      </c>
      <c r="Q180" s="293">
        <v>0</v>
      </c>
      <c r="R180" s="215">
        <v>3</v>
      </c>
      <c r="S180" s="215">
        <v>0</v>
      </c>
      <c r="T180" s="215">
        <v>0</v>
      </c>
      <c r="U180" s="293">
        <v>0</v>
      </c>
      <c r="V180" s="215">
        <v>0</v>
      </c>
      <c r="W180" s="215">
        <v>0</v>
      </c>
      <c r="X180" s="215">
        <v>0</v>
      </c>
      <c r="Y180" s="293">
        <v>0</v>
      </c>
      <c r="Z180" s="215">
        <v>0</v>
      </c>
      <c r="AA180" s="215">
        <v>0</v>
      </c>
      <c r="AB180" s="215">
        <v>0</v>
      </c>
      <c r="AC180" s="215">
        <v>0</v>
      </c>
      <c r="AD180" s="215">
        <v>0</v>
      </c>
    </row>
    <row r="181" spans="1:30" s="94" customFormat="1" x14ac:dyDescent="0.3">
      <c r="A181" s="215">
        <v>4519</v>
      </c>
      <c r="B181" s="215">
        <v>4</v>
      </c>
      <c r="C181" s="215">
        <f t="shared" si="0"/>
        <v>144519</v>
      </c>
      <c r="D181" s="215">
        <v>0</v>
      </c>
      <c r="E181" s="215" t="s">
        <v>11643</v>
      </c>
      <c r="F181" s="215">
        <v>0</v>
      </c>
      <c r="G181" s="215">
        <v>4</v>
      </c>
      <c r="H181" s="215">
        <v>42</v>
      </c>
      <c r="I181" s="215">
        <v>86</v>
      </c>
      <c r="J181" s="215">
        <v>50</v>
      </c>
      <c r="K181" s="215">
        <v>6</v>
      </c>
      <c r="L181" s="215">
        <v>85170</v>
      </c>
      <c r="M181" s="293">
        <v>0</v>
      </c>
      <c r="N181" s="215">
        <v>1</v>
      </c>
      <c r="O181" s="215">
        <v>25</v>
      </c>
      <c r="P181" s="215">
        <v>10</v>
      </c>
      <c r="Q181" s="293">
        <v>0</v>
      </c>
      <c r="R181" s="215">
        <v>0</v>
      </c>
      <c r="S181" s="215">
        <v>0</v>
      </c>
      <c r="T181" s="215">
        <v>0</v>
      </c>
      <c r="U181" s="293">
        <v>0</v>
      </c>
      <c r="V181" s="215">
        <v>0</v>
      </c>
      <c r="W181" s="215">
        <v>0</v>
      </c>
      <c r="X181" s="215">
        <v>0</v>
      </c>
      <c r="Y181" s="293">
        <v>0</v>
      </c>
      <c r="Z181" s="215">
        <v>0</v>
      </c>
      <c r="AA181" s="215">
        <v>0</v>
      </c>
      <c r="AB181" s="215">
        <v>0</v>
      </c>
      <c r="AC181" s="215">
        <v>0</v>
      </c>
      <c r="AD181" s="215">
        <v>0</v>
      </c>
    </row>
    <row r="182" spans="1:30" s="94" customFormat="1" x14ac:dyDescent="0.3">
      <c r="A182" s="215">
        <v>4520</v>
      </c>
      <c r="B182" s="215">
        <v>4</v>
      </c>
      <c r="C182" s="215">
        <f t="shared" si="0"/>
        <v>144520</v>
      </c>
      <c r="D182" s="215">
        <v>0</v>
      </c>
      <c r="E182" s="215" t="s">
        <v>11645</v>
      </c>
      <c r="F182" s="215">
        <v>0</v>
      </c>
      <c r="G182" s="215">
        <v>5</v>
      </c>
      <c r="H182" s="215">
        <v>42</v>
      </c>
      <c r="I182" s="215">
        <v>87</v>
      </c>
      <c r="J182" s="215">
        <v>1</v>
      </c>
      <c r="K182" s="215">
        <v>6</v>
      </c>
      <c r="L182" s="215">
        <v>85170</v>
      </c>
      <c r="M182" s="293">
        <v>0</v>
      </c>
      <c r="N182" s="215">
        <v>1</v>
      </c>
      <c r="O182" s="215">
        <v>0</v>
      </c>
      <c r="P182" s="215">
        <v>0</v>
      </c>
      <c r="Q182" s="293">
        <v>0</v>
      </c>
      <c r="R182" s="215">
        <v>0</v>
      </c>
      <c r="S182" s="215">
        <v>0</v>
      </c>
      <c r="T182" s="215">
        <v>0</v>
      </c>
      <c r="U182" s="293">
        <v>0</v>
      </c>
      <c r="V182" s="215">
        <v>0</v>
      </c>
      <c r="W182" s="215">
        <v>0</v>
      </c>
      <c r="X182" s="215">
        <v>0</v>
      </c>
      <c r="Y182" s="293">
        <v>0</v>
      </c>
      <c r="Z182" s="215">
        <v>0</v>
      </c>
      <c r="AA182" s="215">
        <v>0</v>
      </c>
      <c r="AB182" s="215">
        <v>0</v>
      </c>
      <c r="AC182" s="215">
        <v>0</v>
      </c>
      <c r="AD182" s="215">
        <v>0</v>
      </c>
    </row>
    <row r="183" spans="1:30" s="94" customFormat="1" x14ac:dyDescent="0.3">
      <c r="A183" s="215">
        <v>4521</v>
      </c>
      <c r="B183" s="215">
        <v>4</v>
      </c>
      <c r="C183" s="215">
        <f t="shared" si="0"/>
        <v>144521</v>
      </c>
      <c r="D183" s="215">
        <v>0</v>
      </c>
      <c r="E183" s="215" t="s">
        <v>11646</v>
      </c>
      <c r="F183" s="215">
        <v>0</v>
      </c>
      <c r="G183" s="215">
        <v>5</v>
      </c>
      <c r="H183" s="215">
        <v>42</v>
      </c>
      <c r="I183" s="215">
        <v>87</v>
      </c>
      <c r="J183" s="215">
        <v>5</v>
      </c>
      <c r="K183" s="215">
        <v>6</v>
      </c>
      <c r="L183" s="215">
        <v>85170</v>
      </c>
      <c r="M183" s="293">
        <v>0</v>
      </c>
      <c r="N183" s="215">
        <v>1</v>
      </c>
      <c r="O183" s="215">
        <v>6</v>
      </c>
      <c r="P183" s="215">
        <v>94078</v>
      </c>
      <c r="Q183" s="293">
        <v>0</v>
      </c>
      <c r="R183" s="215">
        <v>1</v>
      </c>
      <c r="S183" s="215">
        <v>0</v>
      </c>
      <c r="T183" s="215">
        <v>0</v>
      </c>
      <c r="U183" s="293">
        <v>0</v>
      </c>
      <c r="V183" s="215">
        <v>0</v>
      </c>
      <c r="W183" s="215">
        <v>0</v>
      </c>
      <c r="X183" s="215">
        <v>0</v>
      </c>
      <c r="Y183" s="293">
        <v>0</v>
      </c>
      <c r="Z183" s="215">
        <v>0</v>
      </c>
      <c r="AA183" s="215">
        <v>0</v>
      </c>
      <c r="AB183" s="215">
        <v>0</v>
      </c>
      <c r="AC183" s="215">
        <v>0</v>
      </c>
      <c r="AD183" s="215">
        <v>0</v>
      </c>
    </row>
    <row r="184" spans="1:30" s="94" customFormat="1" x14ac:dyDescent="0.3">
      <c r="A184" s="215">
        <v>4522</v>
      </c>
      <c r="B184" s="215">
        <v>4</v>
      </c>
      <c r="C184" s="215">
        <f t="shared" si="0"/>
        <v>144522</v>
      </c>
      <c r="D184" s="215">
        <v>0</v>
      </c>
      <c r="E184" s="215" t="s">
        <v>11647</v>
      </c>
      <c r="F184" s="215">
        <v>0</v>
      </c>
      <c r="G184" s="215">
        <v>5</v>
      </c>
      <c r="H184" s="215">
        <v>42</v>
      </c>
      <c r="I184" s="215">
        <v>87</v>
      </c>
      <c r="J184" s="215">
        <v>10</v>
      </c>
      <c r="K184" s="215">
        <v>6</v>
      </c>
      <c r="L184" s="215">
        <v>85170</v>
      </c>
      <c r="M184" s="293">
        <v>0</v>
      </c>
      <c r="N184" s="215">
        <v>1</v>
      </c>
      <c r="O184" s="215">
        <v>6</v>
      </c>
      <c r="P184" s="215">
        <v>94078</v>
      </c>
      <c r="Q184" s="293">
        <v>0</v>
      </c>
      <c r="R184" s="215">
        <v>2</v>
      </c>
      <c r="S184" s="215">
        <v>0</v>
      </c>
      <c r="T184" s="215">
        <v>0</v>
      </c>
      <c r="U184" s="293">
        <v>0</v>
      </c>
      <c r="V184" s="215">
        <v>0</v>
      </c>
      <c r="W184" s="215">
        <v>0</v>
      </c>
      <c r="X184" s="215">
        <v>0</v>
      </c>
      <c r="Y184" s="293">
        <v>0</v>
      </c>
      <c r="Z184" s="215">
        <v>0</v>
      </c>
      <c r="AA184" s="215">
        <v>0</v>
      </c>
      <c r="AB184" s="215">
        <v>0</v>
      </c>
      <c r="AC184" s="215">
        <v>0</v>
      </c>
      <c r="AD184" s="215">
        <v>0</v>
      </c>
    </row>
    <row r="185" spans="1:30" s="94" customFormat="1" x14ac:dyDescent="0.3">
      <c r="A185" s="215">
        <v>4523</v>
      </c>
      <c r="B185" s="215">
        <v>4</v>
      </c>
      <c r="C185" s="215">
        <f t="shared" si="0"/>
        <v>144523</v>
      </c>
      <c r="D185" s="215">
        <v>0</v>
      </c>
      <c r="E185" s="215" t="s">
        <v>11648</v>
      </c>
      <c r="F185" s="215">
        <v>0</v>
      </c>
      <c r="G185" s="215">
        <v>5</v>
      </c>
      <c r="H185" s="215">
        <v>42</v>
      </c>
      <c r="I185" s="215">
        <v>87</v>
      </c>
      <c r="J185" s="215">
        <v>25</v>
      </c>
      <c r="K185" s="215">
        <v>6</v>
      </c>
      <c r="L185" s="215">
        <v>85170</v>
      </c>
      <c r="M185" s="293">
        <v>0</v>
      </c>
      <c r="N185" s="215">
        <v>1</v>
      </c>
      <c r="O185" s="215">
        <v>6</v>
      </c>
      <c r="P185" s="215">
        <v>94078</v>
      </c>
      <c r="Q185" s="293">
        <v>0</v>
      </c>
      <c r="R185" s="215">
        <v>3</v>
      </c>
      <c r="S185" s="215">
        <v>0</v>
      </c>
      <c r="T185" s="215">
        <v>0</v>
      </c>
      <c r="U185" s="293">
        <v>0</v>
      </c>
      <c r="V185" s="215">
        <v>0</v>
      </c>
      <c r="W185" s="215">
        <v>0</v>
      </c>
      <c r="X185" s="215">
        <v>0</v>
      </c>
      <c r="Y185" s="293">
        <v>0</v>
      </c>
      <c r="Z185" s="215">
        <v>0</v>
      </c>
      <c r="AA185" s="215">
        <v>0</v>
      </c>
      <c r="AB185" s="215">
        <v>0</v>
      </c>
      <c r="AC185" s="215">
        <v>0</v>
      </c>
      <c r="AD185" s="215">
        <v>0</v>
      </c>
    </row>
    <row r="186" spans="1:30" s="94" customFormat="1" x14ac:dyDescent="0.3">
      <c r="A186" s="215">
        <v>4524</v>
      </c>
      <c r="B186" s="215">
        <v>4</v>
      </c>
      <c r="C186" s="215">
        <f t="shared" si="0"/>
        <v>144524</v>
      </c>
      <c r="D186" s="215">
        <v>0</v>
      </c>
      <c r="E186" s="215" t="s">
        <v>11649</v>
      </c>
      <c r="F186" s="215">
        <v>0</v>
      </c>
      <c r="G186" s="215">
        <v>5</v>
      </c>
      <c r="H186" s="215">
        <v>42</v>
      </c>
      <c r="I186" s="215">
        <v>87</v>
      </c>
      <c r="J186" s="215">
        <v>50</v>
      </c>
      <c r="K186" s="215">
        <v>6</v>
      </c>
      <c r="L186" s="215">
        <v>85170</v>
      </c>
      <c r="M186" s="293">
        <v>0</v>
      </c>
      <c r="N186" s="215">
        <v>1</v>
      </c>
      <c r="O186" s="215">
        <v>25</v>
      </c>
      <c r="P186" s="215">
        <v>10</v>
      </c>
      <c r="Q186" s="293">
        <v>0</v>
      </c>
      <c r="R186" s="215">
        <v>0</v>
      </c>
      <c r="S186" s="215">
        <v>0</v>
      </c>
      <c r="T186" s="215">
        <v>0</v>
      </c>
      <c r="U186" s="293">
        <v>0</v>
      </c>
      <c r="V186" s="215">
        <v>0</v>
      </c>
      <c r="W186" s="215">
        <v>0</v>
      </c>
      <c r="X186" s="215">
        <v>0</v>
      </c>
      <c r="Y186" s="293">
        <v>0</v>
      </c>
      <c r="Z186" s="215">
        <v>0</v>
      </c>
      <c r="AA186" s="215">
        <v>0</v>
      </c>
      <c r="AB186" s="215">
        <v>0</v>
      </c>
      <c r="AC186" s="215">
        <v>0</v>
      </c>
      <c r="AD186" s="215">
        <v>0</v>
      </c>
    </row>
    <row r="187" spans="1:30" s="94" customFormat="1" x14ac:dyDescent="0.3">
      <c r="A187" s="215">
        <v>4525</v>
      </c>
      <c r="B187" s="215">
        <v>4</v>
      </c>
      <c r="C187" s="215">
        <f t="shared" si="0"/>
        <v>144525</v>
      </c>
      <c r="D187" s="215">
        <v>0</v>
      </c>
      <c r="E187" s="215" t="s">
        <v>11651</v>
      </c>
      <c r="F187" s="215">
        <v>0</v>
      </c>
      <c r="G187" s="215">
        <v>6</v>
      </c>
      <c r="H187" s="215">
        <v>42</v>
      </c>
      <c r="I187" s="215">
        <v>88</v>
      </c>
      <c r="J187" s="215">
        <v>1</v>
      </c>
      <c r="K187" s="215">
        <v>6</v>
      </c>
      <c r="L187" s="215">
        <v>85170</v>
      </c>
      <c r="M187" s="293">
        <v>0</v>
      </c>
      <c r="N187" s="215">
        <v>1</v>
      </c>
      <c r="O187" s="215">
        <v>0</v>
      </c>
      <c r="P187" s="215">
        <v>0</v>
      </c>
      <c r="Q187" s="293">
        <v>0</v>
      </c>
      <c r="R187" s="215">
        <v>0</v>
      </c>
      <c r="S187" s="215">
        <v>0</v>
      </c>
      <c r="T187" s="215">
        <v>0</v>
      </c>
      <c r="U187" s="293">
        <v>0</v>
      </c>
      <c r="V187" s="215">
        <v>0</v>
      </c>
      <c r="W187" s="215">
        <v>0</v>
      </c>
      <c r="X187" s="215">
        <v>0</v>
      </c>
      <c r="Y187" s="293">
        <v>0</v>
      </c>
      <c r="Z187" s="215">
        <v>0</v>
      </c>
      <c r="AA187" s="215">
        <v>0</v>
      </c>
      <c r="AB187" s="215">
        <v>0</v>
      </c>
      <c r="AC187" s="215">
        <v>0</v>
      </c>
      <c r="AD187" s="215">
        <v>0</v>
      </c>
    </row>
    <row r="188" spans="1:30" s="94" customFormat="1" x14ac:dyDescent="0.3">
      <c r="A188" s="215">
        <v>4526</v>
      </c>
      <c r="B188" s="215">
        <v>4</v>
      </c>
      <c r="C188" s="215">
        <f t="shared" si="0"/>
        <v>144526</v>
      </c>
      <c r="D188" s="215">
        <v>0</v>
      </c>
      <c r="E188" s="215" t="s">
        <v>11652</v>
      </c>
      <c r="F188" s="215">
        <v>0</v>
      </c>
      <c r="G188" s="215">
        <v>6</v>
      </c>
      <c r="H188" s="215">
        <v>42</v>
      </c>
      <c r="I188" s="215">
        <v>88</v>
      </c>
      <c r="J188" s="215">
        <v>5</v>
      </c>
      <c r="K188" s="215">
        <v>6</v>
      </c>
      <c r="L188" s="215">
        <v>85170</v>
      </c>
      <c r="M188" s="293">
        <v>0</v>
      </c>
      <c r="N188" s="215">
        <v>1</v>
      </c>
      <c r="O188" s="215">
        <v>6</v>
      </c>
      <c r="P188" s="215">
        <v>94078</v>
      </c>
      <c r="Q188" s="293">
        <v>0</v>
      </c>
      <c r="R188" s="215">
        <v>1</v>
      </c>
      <c r="S188" s="215">
        <v>0</v>
      </c>
      <c r="T188" s="215">
        <v>0</v>
      </c>
      <c r="U188" s="293">
        <v>0</v>
      </c>
      <c r="V188" s="215">
        <v>0</v>
      </c>
      <c r="W188" s="215">
        <v>0</v>
      </c>
      <c r="X188" s="215">
        <v>0</v>
      </c>
      <c r="Y188" s="293">
        <v>0</v>
      </c>
      <c r="Z188" s="215">
        <v>0</v>
      </c>
      <c r="AA188" s="215">
        <v>0</v>
      </c>
      <c r="AB188" s="215">
        <v>0</v>
      </c>
      <c r="AC188" s="215">
        <v>0</v>
      </c>
      <c r="AD188" s="215">
        <v>0</v>
      </c>
    </row>
    <row r="189" spans="1:30" s="94" customFormat="1" x14ac:dyDescent="0.3">
      <c r="A189" s="215">
        <v>4527</v>
      </c>
      <c r="B189" s="215">
        <v>4</v>
      </c>
      <c r="C189" s="215">
        <f t="shared" si="0"/>
        <v>144527</v>
      </c>
      <c r="D189" s="215">
        <v>0</v>
      </c>
      <c r="E189" s="215" t="s">
        <v>11653</v>
      </c>
      <c r="F189" s="215">
        <v>0</v>
      </c>
      <c r="G189" s="215">
        <v>6</v>
      </c>
      <c r="H189" s="215">
        <v>42</v>
      </c>
      <c r="I189" s="215">
        <v>88</v>
      </c>
      <c r="J189" s="215">
        <v>10</v>
      </c>
      <c r="K189" s="215">
        <v>6</v>
      </c>
      <c r="L189" s="215">
        <v>85170</v>
      </c>
      <c r="M189" s="293">
        <v>0</v>
      </c>
      <c r="N189" s="215">
        <v>1</v>
      </c>
      <c r="O189" s="215">
        <v>6</v>
      </c>
      <c r="P189" s="215">
        <v>94078</v>
      </c>
      <c r="Q189" s="293">
        <v>0</v>
      </c>
      <c r="R189" s="215">
        <v>2</v>
      </c>
      <c r="S189" s="215">
        <v>0</v>
      </c>
      <c r="T189" s="215">
        <v>0</v>
      </c>
      <c r="U189" s="293">
        <v>0</v>
      </c>
      <c r="V189" s="215">
        <v>0</v>
      </c>
      <c r="W189" s="215">
        <v>0</v>
      </c>
      <c r="X189" s="215">
        <v>0</v>
      </c>
      <c r="Y189" s="293">
        <v>0</v>
      </c>
      <c r="Z189" s="215">
        <v>0</v>
      </c>
      <c r="AA189" s="215">
        <v>0</v>
      </c>
      <c r="AB189" s="215">
        <v>0</v>
      </c>
      <c r="AC189" s="215">
        <v>0</v>
      </c>
      <c r="AD189" s="215">
        <v>0</v>
      </c>
    </row>
    <row r="190" spans="1:30" s="94" customFormat="1" x14ac:dyDescent="0.3">
      <c r="A190" s="215">
        <v>4528</v>
      </c>
      <c r="B190" s="215">
        <v>4</v>
      </c>
      <c r="C190" s="215">
        <f t="shared" si="0"/>
        <v>144528</v>
      </c>
      <c r="D190" s="215">
        <v>0</v>
      </c>
      <c r="E190" s="215" t="s">
        <v>11654</v>
      </c>
      <c r="F190" s="215">
        <v>0</v>
      </c>
      <c r="G190" s="215">
        <v>6</v>
      </c>
      <c r="H190" s="215">
        <v>42</v>
      </c>
      <c r="I190" s="215">
        <v>88</v>
      </c>
      <c r="J190" s="215">
        <v>25</v>
      </c>
      <c r="K190" s="215">
        <v>6</v>
      </c>
      <c r="L190" s="215">
        <v>85170</v>
      </c>
      <c r="M190" s="293">
        <v>0</v>
      </c>
      <c r="N190" s="215">
        <v>1</v>
      </c>
      <c r="O190" s="215">
        <v>6</v>
      </c>
      <c r="P190" s="215">
        <v>94078</v>
      </c>
      <c r="Q190" s="293">
        <v>0</v>
      </c>
      <c r="R190" s="215">
        <v>3</v>
      </c>
      <c r="S190" s="215">
        <v>0</v>
      </c>
      <c r="T190" s="215">
        <v>0</v>
      </c>
      <c r="U190" s="293">
        <v>0</v>
      </c>
      <c r="V190" s="215">
        <v>0</v>
      </c>
      <c r="W190" s="215">
        <v>0</v>
      </c>
      <c r="X190" s="215">
        <v>0</v>
      </c>
      <c r="Y190" s="293">
        <v>0</v>
      </c>
      <c r="Z190" s="215">
        <v>0</v>
      </c>
      <c r="AA190" s="215">
        <v>0</v>
      </c>
      <c r="AB190" s="215">
        <v>0</v>
      </c>
      <c r="AC190" s="215">
        <v>0</v>
      </c>
      <c r="AD190" s="215">
        <v>0</v>
      </c>
    </row>
    <row r="191" spans="1:30" s="94" customFormat="1" x14ac:dyDescent="0.3">
      <c r="A191" s="215">
        <v>4529</v>
      </c>
      <c r="B191" s="215">
        <v>4</v>
      </c>
      <c r="C191" s="215">
        <f t="shared" si="0"/>
        <v>144529</v>
      </c>
      <c r="D191" s="215">
        <v>0</v>
      </c>
      <c r="E191" s="215" t="s">
        <v>11655</v>
      </c>
      <c r="F191" s="215">
        <v>0</v>
      </c>
      <c r="G191" s="215">
        <v>6</v>
      </c>
      <c r="H191" s="215">
        <v>42</v>
      </c>
      <c r="I191" s="215">
        <v>88</v>
      </c>
      <c r="J191" s="215">
        <v>50</v>
      </c>
      <c r="K191" s="215">
        <v>6</v>
      </c>
      <c r="L191" s="215">
        <v>85170</v>
      </c>
      <c r="M191" s="293">
        <v>0</v>
      </c>
      <c r="N191" s="215">
        <v>1</v>
      </c>
      <c r="O191" s="215">
        <v>25</v>
      </c>
      <c r="P191" s="215">
        <v>10</v>
      </c>
      <c r="Q191" s="293">
        <v>0</v>
      </c>
      <c r="R191" s="215">
        <v>0</v>
      </c>
      <c r="S191" s="215">
        <v>0</v>
      </c>
      <c r="T191" s="215">
        <v>0</v>
      </c>
      <c r="U191" s="293">
        <v>0</v>
      </c>
      <c r="V191" s="215">
        <v>0</v>
      </c>
      <c r="W191" s="215">
        <v>0</v>
      </c>
      <c r="X191" s="215">
        <v>0</v>
      </c>
      <c r="Y191" s="293">
        <v>0</v>
      </c>
      <c r="Z191" s="215">
        <v>0</v>
      </c>
      <c r="AA191" s="215">
        <v>0</v>
      </c>
      <c r="AB191" s="215">
        <v>0</v>
      </c>
      <c r="AC191" s="215">
        <v>0</v>
      </c>
      <c r="AD191" s="215">
        <v>0</v>
      </c>
    </row>
    <row r="192" spans="1:30" s="94" customFormat="1" x14ac:dyDescent="0.3">
      <c r="A192" s="215">
        <v>4530</v>
      </c>
      <c r="B192" s="215">
        <v>4</v>
      </c>
      <c r="C192" s="215">
        <f t="shared" si="0"/>
        <v>144530</v>
      </c>
      <c r="D192" s="215">
        <v>0</v>
      </c>
      <c r="E192" s="215" t="s">
        <v>11657</v>
      </c>
      <c r="F192" s="215">
        <v>0</v>
      </c>
      <c r="G192" s="215">
        <v>7</v>
      </c>
      <c r="H192" s="215">
        <v>42</v>
      </c>
      <c r="I192" s="215">
        <v>50</v>
      </c>
      <c r="J192" s="215">
        <v>1</v>
      </c>
      <c r="K192" s="215">
        <v>6</v>
      </c>
      <c r="L192" s="215">
        <v>85170</v>
      </c>
      <c r="M192" s="293">
        <v>0</v>
      </c>
      <c r="N192" s="215">
        <v>1</v>
      </c>
      <c r="O192" s="215">
        <v>0</v>
      </c>
      <c r="P192" s="215">
        <v>0</v>
      </c>
      <c r="Q192" s="293">
        <v>0</v>
      </c>
      <c r="R192" s="215">
        <v>0</v>
      </c>
      <c r="S192" s="215">
        <v>0</v>
      </c>
      <c r="T192" s="215">
        <v>0</v>
      </c>
      <c r="U192" s="293">
        <v>0</v>
      </c>
      <c r="V192" s="215">
        <v>0</v>
      </c>
      <c r="W192" s="215">
        <v>0</v>
      </c>
      <c r="X192" s="215">
        <v>0</v>
      </c>
      <c r="Y192" s="293">
        <v>0</v>
      </c>
      <c r="Z192" s="215">
        <v>0</v>
      </c>
      <c r="AA192" s="215">
        <v>0</v>
      </c>
      <c r="AB192" s="215">
        <v>0</v>
      </c>
      <c r="AC192" s="215">
        <v>0</v>
      </c>
      <c r="AD192" s="215">
        <v>0</v>
      </c>
    </row>
    <row r="193" spans="1:30" s="94" customFormat="1" x14ac:dyDescent="0.3">
      <c r="A193" s="215">
        <v>4531</v>
      </c>
      <c r="B193" s="215">
        <v>4</v>
      </c>
      <c r="C193" s="215">
        <f t="shared" si="0"/>
        <v>144531</v>
      </c>
      <c r="D193" s="215">
        <v>0</v>
      </c>
      <c r="E193" s="215" t="s">
        <v>11658</v>
      </c>
      <c r="F193" s="215">
        <v>0</v>
      </c>
      <c r="G193" s="215">
        <v>7</v>
      </c>
      <c r="H193" s="215">
        <v>42</v>
      </c>
      <c r="I193" s="215">
        <v>50</v>
      </c>
      <c r="J193" s="215">
        <v>5</v>
      </c>
      <c r="K193" s="215">
        <v>6</v>
      </c>
      <c r="L193" s="215">
        <v>85170</v>
      </c>
      <c r="M193" s="293">
        <v>0</v>
      </c>
      <c r="N193" s="215">
        <v>1</v>
      </c>
      <c r="O193" s="215">
        <v>6</v>
      </c>
      <c r="P193" s="215">
        <v>94078</v>
      </c>
      <c r="Q193" s="293">
        <v>0</v>
      </c>
      <c r="R193" s="215">
        <v>1</v>
      </c>
      <c r="S193" s="215">
        <v>0</v>
      </c>
      <c r="T193" s="215">
        <v>0</v>
      </c>
      <c r="U193" s="293">
        <v>0</v>
      </c>
      <c r="V193" s="215">
        <v>0</v>
      </c>
      <c r="W193" s="215">
        <v>0</v>
      </c>
      <c r="X193" s="215">
        <v>0</v>
      </c>
      <c r="Y193" s="293">
        <v>0</v>
      </c>
      <c r="Z193" s="215">
        <v>0</v>
      </c>
      <c r="AA193" s="215">
        <v>0</v>
      </c>
      <c r="AB193" s="215">
        <v>0</v>
      </c>
      <c r="AC193" s="215">
        <v>0</v>
      </c>
      <c r="AD193" s="215">
        <v>0</v>
      </c>
    </row>
    <row r="194" spans="1:30" s="94" customFormat="1" x14ac:dyDescent="0.3">
      <c r="A194" s="215">
        <v>4532</v>
      </c>
      <c r="B194" s="215">
        <v>4</v>
      </c>
      <c r="C194" s="215">
        <f t="shared" ref="C194:C257" si="1">140000+A194</f>
        <v>144532</v>
      </c>
      <c r="D194" s="215">
        <v>0</v>
      </c>
      <c r="E194" s="215" t="s">
        <v>11659</v>
      </c>
      <c r="F194" s="215">
        <v>0</v>
      </c>
      <c r="G194" s="215">
        <v>7</v>
      </c>
      <c r="H194" s="215">
        <v>42</v>
      </c>
      <c r="I194" s="215">
        <v>50</v>
      </c>
      <c r="J194" s="215">
        <v>10</v>
      </c>
      <c r="K194" s="215">
        <v>6</v>
      </c>
      <c r="L194" s="215">
        <v>85170</v>
      </c>
      <c r="M194" s="293">
        <v>0</v>
      </c>
      <c r="N194" s="215">
        <v>1</v>
      </c>
      <c r="O194" s="215">
        <v>6</v>
      </c>
      <c r="P194" s="215">
        <v>94078</v>
      </c>
      <c r="Q194" s="293">
        <v>0</v>
      </c>
      <c r="R194" s="215">
        <v>2</v>
      </c>
      <c r="S194" s="215">
        <v>0</v>
      </c>
      <c r="T194" s="215">
        <v>0</v>
      </c>
      <c r="U194" s="293">
        <v>0</v>
      </c>
      <c r="V194" s="215">
        <v>0</v>
      </c>
      <c r="W194" s="215">
        <v>0</v>
      </c>
      <c r="X194" s="215">
        <v>0</v>
      </c>
      <c r="Y194" s="293">
        <v>0</v>
      </c>
      <c r="Z194" s="215">
        <v>0</v>
      </c>
      <c r="AA194" s="215">
        <v>0</v>
      </c>
      <c r="AB194" s="215">
        <v>0</v>
      </c>
      <c r="AC194" s="215">
        <v>0</v>
      </c>
      <c r="AD194" s="215">
        <v>0</v>
      </c>
    </row>
    <row r="195" spans="1:30" s="94" customFormat="1" x14ac:dyDescent="0.3">
      <c r="A195" s="215">
        <v>4533</v>
      </c>
      <c r="B195" s="215">
        <v>4</v>
      </c>
      <c r="C195" s="215">
        <f t="shared" si="1"/>
        <v>144533</v>
      </c>
      <c r="D195" s="215">
        <v>0</v>
      </c>
      <c r="E195" s="215" t="s">
        <v>11660</v>
      </c>
      <c r="F195" s="215">
        <v>0</v>
      </c>
      <c r="G195" s="215">
        <v>7</v>
      </c>
      <c r="H195" s="215">
        <v>42</v>
      </c>
      <c r="I195" s="215">
        <v>50</v>
      </c>
      <c r="J195" s="215">
        <v>25</v>
      </c>
      <c r="K195" s="215">
        <v>6</v>
      </c>
      <c r="L195" s="215">
        <v>85170</v>
      </c>
      <c r="M195" s="293">
        <v>0</v>
      </c>
      <c r="N195" s="215">
        <v>1</v>
      </c>
      <c r="O195" s="215">
        <v>6</v>
      </c>
      <c r="P195" s="215">
        <v>94078</v>
      </c>
      <c r="Q195" s="293">
        <v>0</v>
      </c>
      <c r="R195" s="215">
        <v>3</v>
      </c>
      <c r="S195" s="215">
        <v>0</v>
      </c>
      <c r="T195" s="215">
        <v>0</v>
      </c>
      <c r="U195" s="293">
        <v>0</v>
      </c>
      <c r="V195" s="215">
        <v>0</v>
      </c>
      <c r="W195" s="215">
        <v>0</v>
      </c>
      <c r="X195" s="215">
        <v>0</v>
      </c>
      <c r="Y195" s="293">
        <v>0</v>
      </c>
      <c r="Z195" s="215">
        <v>0</v>
      </c>
      <c r="AA195" s="215">
        <v>0</v>
      </c>
      <c r="AB195" s="215">
        <v>0</v>
      </c>
      <c r="AC195" s="215">
        <v>0</v>
      </c>
      <c r="AD195" s="215">
        <v>0</v>
      </c>
    </row>
    <row r="196" spans="1:30" s="94" customFormat="1" x14ac:dyDescent="0.3">
      <c r="A196" s="215">
        <v>4534</v>
      </c>
      <c r="B196" s="215">
        <v>4</v>
      </c>
      <c r="C196" s="215">
        <f t="shared" si="1"/>
        <v>144534</v>
      </c>
      <c r="D196" s="215">
        <v>0</v>
      </c>
      <c r="E196" s="215" t="s">
        <v>11661</v>
      </c>
      <c r="F196" s="215">
        <v>0</v>
      </c>
      <c r="G196" s="215">
        <v>7</v>
      </c>
      <c r="H196" s="215">
        <v>42</v>
      </c>
      <c r="I196" s="215">
        <v>50</v>
      </c>
      <c r="J196" s="215">
        <v>50</v>
      </c>
      <c r="K196" s="215">
        <v>6</v>
      </c>
      <c r="L196" s="215">
        <v>85170</v>
      </c>
      <c r="M196" s="293">
        <v>0</v>
      </c>
      <c r="N196" s="215">
        <v>1</v>
      </c>
      <c r="O196" s="215">
        <v>25</v>
      </c>
      <c r="P196" s="215">
        <v>10</v>
      </c>
      <c r="Q196" s="293">
        <v>0</v>
      </c>
      <c r="R196" s="215">
        <v>0</v>
      </c>
      <c r="S196" s="215">
        <v>0</v>
      </c>
      <c r="T196" s="215">
        <v>0</v>
      </c>
      <c r="U196" s="293">
        <v>0</v>
      </c>
      <c r="V196" s="215">
        <v>0</v>
      </c>
      <c r="W196" s="215">
        <v>0</v>
      </c>
      <c r="X196" s="215">
        <v>0</v>
      </c>
      <c r="Y196" s="293">
        <v>0</v>
      </c>
      <c r="Z196" s="215">
        <v>0</v>
      </c>
      <c r="AA196" s="215">
        <v>0</v>
      </c>
      <c r="AB196" s="215">
        <v>0</v>
      </c>
      <c r="AC196" s="215">
        <v>0</v>
      </c>
      <c r="AD196" s="215">
        <v>0</v>
      </c>
    </row>
    <row r="197" spans="1:30" s="94" customFormat="1" x14ac:dyDescent="0.3">
      <c r="A197" s="215">
        <v>4535</v>
      </c>
      <c r="B197" s="215">
        <v>4</v>
      </c>
      <c r="C197" s="215">
        <f t="shared" si="1"/>
        <v>144535</v>
      </c>
      <c r="D197" s="215">
        <v>0</v>
      </c>
      <c r="E197" s="215" t="s">
        <v>11663</v>
      </c>
      <c r="F197" s="215">
        <v>0</v>
      </c>
      <c r="G197" s="215">
        <v>8</v>
      </c>
      <c r="H197" s="215">
        <v>42</v>
      </c>
      <c r="I197" s="215">
        <v>76</v>
      </c>
      <c r="J197" s="215">
        <v>1</v>
      </c>
      <c r="K197" s="215">
        <v>6</v>
      </c>
      <c r="L197" s="215">
        <v>85170</v>
      </c>
      <c r="M197" s="293">
        <v>0</v>
      </c>
      <c r="N197" s="215">
        <v>1</v>
      </c>
      <c r="O197" s="215">
        <v>0</v>
      </c>
      <c r="P197" s="215">
        <v>0</v>
      </c>
      <c r="Q197" s="293">
        <v>0</v>
      </c>
      <c r="R197" s="215">
        <v>0</v>
      </c>
      <c r="S197" s="215">
        <v>0</v>
      </c>
      <c r="T197" s="215">
        <v>0</v>
      </c>
      <c r="U197" s="293">
        <v>0</v>
      </c>
      <c r="V197" s="215">
        <v>0</v>
      </c>
      <c r="W197" s="215">
        <v>0</v>
      </c>
      <c r="X197" s="215">
        <v>0</v>
      </c>
      <c r="Y197" s="293">
        <v>0</v>
      </c>
      <c r="Z197" s="215">
        <v>0</v>
      </c>
      <c r="AA197" s="215">
        <v>0</v>
      </c>
      <c r="AB197" s="215">
        <v>0</v>
      </c>
      <c r="AC197" s="215">
        <v>0</v>
      </c>
      <c r="AD197" s="215">
        <v>0</v>
      </c>
    </row>
    <row r="198" spans="1:30" s="94" customFormat="1" x14ac:dyDescent="0.3">
      <c r="A198" s="215">
        <v>4536</v>
      </c>
      <c r="B198" s="215">
        <v>4</v>
      </c>
      <c r="C198" s="215">
        <f t="shared" si="1"/>
        <v>144536</v>
      </c>
      <c r="D198" s="215">
        <v>0</v>
      </c>
      <c r="E198" s="215" t="s">
        <v>11664</v>
      </c>
      <c r="F198" s="215">
        <v>0</v>
      </c>
      <c r="G198" s="215">
        <v>8</v>
      </c>
      <c r="H198" s="215">
        <v>42</v>
      </c>
      <c r="I198" s="215">
        <v>76</v>
      </c>
      <c r="J198" s="215">
        <v>5</v>
      </c>
      <c r="K198" s="215">
        <v>6</v>
      </c>
      <c r="L198" s="215">
        <v>85170</v>
      </c>
      <c r="M198" s="293">
        <v>0</v>
      </c>
      <c r="N198" s="215">
        <v>1</v>
      </c>
      <c r="O198" s="215">
        <v>6</v>
      </c>
      <c r="P198" s="215">
        <v>94078</v>
      </c>
      <c r="Q198" s="293">
        <v>0</v>
      </c>
      <c r="R198" s="215">
        <v>1</v>
      </c>
      <c r="S198" s="215">
        <v>0</v>
      </c>
      <c r="T198" s="215">
        <v>0</v>
      </c>
      <c r="U198" s="293">
        <v>0</v>
      </c>
      <c r="V198" s="215">
        <v>0</v>
      </c>
      <c r="W198" s="215">
        <v>0</v>
      </c>
      <c r="X198" s="215">
        <v>0</v>
      </c>
      <c r="Y198" s="293">
        <v>0</v>
      </c>
      <c r="Z198" s="215">
        <v>0</v>
      </c>
      <c r="AA198" s="215">
        <v>0</v>
      </c>
      <c r="AB198" s="215">
        <v>0</v>
      </c>
      <c r="AC198" s="215">
        <v>0</v>
      </c>
      <c r="AD198" s="215">
        <v>0</v>
      </c>
    </row>
    <row r="199" spans="1:30" s="94" customFormat="1" x14ac:dyDescent="0.3">
      <c r="A199" s="215">
        <v>4537</v>
      </c>
      <c r="B199" s="215">
        <v>4</v>
      </c>
      <c r="C199" s="215">
        <f t="shared" si="1"/>
        <v>144537</v>
      </c>
      <c r="D199" s="215">
        <v>0</v>
      </c>
      <c r="E199" s="215" t="s">
        <v>11665</v>
      </c>
      <c r="F199" s="215">
        <v>0</v>
      </c>
      <c r="G199" s="215">
        <v>8</v>
      </c>
      <c r="H199" s="215">
        <v>42</v>
      </c>
      <c r="I199" s="215">
        <v>76</v>
      </c>
      <c r="J199" s="215">
        <v>10</v>
      </c>
      <c r="K199" s="215">
        <v>6</v>
      </c>
      <c r="L199" s="215">
        <v>85170</v>
      </c>
      <c r="M199" s="293">
        <v>0</v>
      </c>
      <c r="N199" s="215">
        <v>1</v>
      </c>
      <c r="O199" s="215">
        <v>6</v>
      </c>
      <c r="P199" s="215">
        <v>94078</v>
      </c>
      <c r="Q199" s="293">
        <v>0</v>
      </c>
      <c r="R199" s="215">
        <v>2</v>
      </c>
      <c r="S199" s="215">
        <v>0</v>
      </c>
      <c r="T199" s="215">
        <v>0</v>
      </c>
      <c r="U199" s="293">
        <v>0</v>
      </c>
      <c r="V199" s="215">
        <v>0</v>
      </c>
      <c r="W199" s="215">
        <v>0</v>
      </c>
      <c r="X199" s="215">
        <v>0</v>
      </c>
      <c r="Y199" s="293">
        <v>0</v>
      </c>
      <c r="Z199" s="215">
        <v>0</v>
      </c>
      <c r="AA199" s="215">
        <v>0</v>
      </c>
      <c r="AB199" s="215">
        <v>0</v>
      </c>
      <c r="AC199" s="215">
        <v>0</v>
      </c>
      <c r="AD199" s="215">
        <v>0</v>
      </c>
    </row>
    <row r="200" spans="1:30" s="94" customFormat="1" x14ac:dyDescent="0.3">
      <c r="A200" s="215">
        <v>4538</v>
      </c>
      <c r="B200" s="215">
        <v>4</v>
      </c>
      <c r="C200" s="215">
        <f t="shared" si="1"/>
        <v>144538</v>
      </c>
      <c r="D200" s="215">
        <v>0</v>
      </c>
      <c r="E200" s="215" t="s">
        <v>11666</v>
      </c>
      <c r="F200" s="215">
        <v>0</v>
      </c>
      <c r="G200" s="215">
        <v>8</v>
      </c>
      <c r="H200" s="215">
        <v>42</v>
      </c>
      <c r="I200" s="215">
        <v>76</v>
      </c>
      <c r="J200" s="215">
        <v>25</v>
      </c>
      <c r="K200" s="215">
        <v>6</v>
      </c>
      <c r="L200" s="215">
        <v>85170</v>
      </c>
      <c r="M200" s="293">
        <v>0</v>
      </c>
      <c r="N200" s="215">
        <v>1</v>
      </c>
      <c r="O200" s="215">
        <v>6</v>
      </c>
      <c r="P200" s="215">
        <v>94078</v>
      </c>
      <c r="Q200" s="293">
        <v>0</v>
      </c>
      <c r="R200" s="215">
        <v>3</v>
      </c>
      <c r="S200" s="215">
        <v>0</v>
      </c>
      <c r="T200" s="215">
        <v>0</v>
      </c>
      <c r="U200" s="293">
        <v>0</v>
      </c>
      <c r="V200" s="215">
        <v>0</v>
      </c>
      <c r="W200" s="215">
        <v>0</v>
      </c>
      <c r="X200" s="215">
        <v>0</v>
      </c>
      <c r="Y200" s="293">
        <v>0</v>
      </c>
      <c r="Z200" s="215">
        <v>0</v>
      </c>
      <c r="AA200" s="215">
        <v>0</v>
      </c>
      <c r="AB200" s="215">
        <v>0</v>
      </c>
      <c r="AC200" s="215">
        <v>0</v>
      </c>
      <c r="AD200" s="215">
        <v>0</v>
      </c>
    </row>
    <row r="201" spans="1:30" s="94" customFormat="1" x14ac:dyDescent="0.3">
      <c r="A201" s="215">
        <v>4539</v>
      </c>
      <c r="B201" s="215">
        <v>4</v>
      </c>
      <c r="C201" s="215">
        <f t="shared" si="1"/>
        <v>144539</v>
      </c>
      <c r="D201" s="215">
        <v>0</v>
      </c>
      <c r="E201" s="215" t="s">
        <v>11667</v>
      </c>
      <c r="F201" s="215">
        <v>0</v>
      </c>
      <c r="G201" s="215">
        <v>8</v>
      </c>
      <c r="H201" s="215">
        <v>42</v>
      </c>
      <c r="I201" s="215">
        <v>76</v>
      </c>
      <c r="J201" s="215">
        <v>50</v>
      </c>
      <c r="K201" s="215">
        <v>6</v>
      </c>
      <c r="L201" s="215">
        <v>85170</v>
      </c>
      <c r="M201" s="293">
        <v>0</v>
      </c>
      <c r="N201" s="215">
        <v>1</v>
      </c>
      <c r="O201" s="215">
        <v>25</v>
      </c>
      <c r="P201" s="215">
        <v>10</v>
      </c>
      <c r="Q201" s="293">
        <v>0</v>
      </c>
      <c r="R201" s="215">
        <v>0</v>
      </c>
      <c r="S201" s="215">
        <v>0</v>
      </c>
      <c r="T201" s="215">
        <v>0</v>
      </c>
      <c r="U201" s="293">
        <v>0</v>
      </c>
      <c r="V201" s="215">
        <v>0</v>
      </c>
      <c r="W201" s="215">
        <v>0</v>
      </c>
      <c r="X201" s="215">
        <v>0</v>
      </c>
      <c r="Y201" s="293">
        <v>0</v>
      </c>
      <c r="Z201" s="215">
        <v>0</v>
      </c>
      <c r="AA201" s="215">
        <v>0</v>
      </c>
      <c r="AB201" s="215">
        <v>0</v>
      </c>
      <c r="AC201" s="215">
        <v>0</v>
      </c>
      <c r="AD201" s="215">
        <v>0</v>
      </c>
    </row>
    <row r="202" spans="1:30" s="94" customFormat="1" x14ac:dyDescent="0.3">
      <c r="A202" s="215">
        <v>4540</v>
      </c>
      <c r="B202" s="215">
        <v>4</v>
      </c>
      <c r="C202" s="215">
        <f t="shared" si="1"/>
        <v>144540</v>
      </c>
      <c r="D202" s="215">
        <v>0</v>
      </c>
      <c r="E202" s="215" t="s">
        <v>11669</v>
      </c>
      <c r="F202" s="215">
        <v>0</v>
      </c>
      <c r="G202" s="215">
        <v>9</v>
      </c>
      <c r="H202" s="215">
        <v>42</v>
      </c>
      <c r="I202" s="215">
        <v>90</v>
      </c>
      <c r="J202" s="215">
        <v>1</v>
      </c>
      <c r="K202" s="215">
        <v>6</v>
      </c>
      <c r="L202" s="215">
        <v>85170</v>
      </c>
      <c r="M202" s="293">
        <v>0</v>
      </c>
      <c r="N202" s="215">
        <v>1</v>
      </c>
      <c r="O202" s="215">
        <v>0</v>
      </c>
      <c r="P202" s="215">
        <v>0</v>
      </c>
      <c r="Q202" s="293">
        <v>0</v>
      </c>
      <c r="R202" s="215">
        <v>0</v>
      </c>
      <c r="S202" s="215">
        <v>0</v>
      </c>
      <c r="T202" s="215">
        <v>0</v>
      </c>
      <c r="U202" s="293">
        <v>0</v>
      </c>
      <c r="V202" s="215">
        <v>0</v>
      </c>
      <c r="W202" s="215">
        <v>0</v>
      </c>
      <c r="X202" s="215">
        <v>0</v>
      </c>
      <c r="Y202" s="293">
        <v>0</v>
      </c>
      <c r="Z202" s="215">
        <v>0</v>
      </c>
      <c r="AA202" s="215">
        <v>0</v>
      </c>
      <c r="AB202" s="215">
        <v>0</v>
      </c>
      <c r="AC202" s="215">
        <v>0</v>
      </c>
      <c r="AD202" s="215">
        <v>0</v>
      </c>
    </row>
    <row r="203" spans="1:30" s="94" customFormat="1" x14ac:dyDescent="0.3">
      <c r="A203" s="215">
        <v>4541</v>
      </c>
      <c r="B203" s="215">
        <v>4</v>
      </c>
      <c r="C203" s="215">
        <f t="shared" si="1"/>
        <v>144541</v>
      </c>
      <c r="D203" s="215">
        <v>0</v>
      </c>
      <c r="E203" s="215" t="s">
        <v>11670</v>
      </c>
      <c r="F203" s="215">
        <v>0</v>
      </c>
      <c r="G203" s="215">
        <v>9</v>
      </c>
      <c r="H203" s="215">
        <v>42</v>
      </c>
      <c r="I203" s="215">
        <v>90</v>
      </c>
      <c r="J203" s="215">
        <v>5</v>
      </c>
      <c r="K203" s="215">
        <v>6</v>
      </c>
      <c r="L203" s="215">
        <v>85170</v>
      </c>
      <c r="M203" s="293">
        <v>0</v>
      </c>
      <c r="N203" s="215">
        <v>1</v>
      </c>
      <c r="O203" s="215">
        <v>6</v>
      </c>
      <c r="P203" s="215">
        <v>94078</v>
      </c>
      <c r="Q203" s="293">
        <v>0</v>
      </c>
      <c r="R203" s="215">
        <v>1</v>
      </c>
      <c r="S203" s="215">
        <v>0</v>
      </c>
      <c r="T203" s="215">
        <v>0</v>
      </c>
      <c r="U203" s="293">
        <v>0</v>
      </c>
      <c r="V203" s="215">
        <v>0</v>
      </c>
      <c r="W203" s="215">
        <v>0</v>
      </c>
      <c r="X203" s="215">
        <v>0</v>
      </c>
      <c r="Y203" s="293">
        <v>0</v>
      </c>
      <c r="Z203" s="215">
        <v>0</v>
      </c>
      <c r="AA203" s="215">
        <v>0</v>
      </c>
      <c r="AB203" s="215">
        <v>0</v>
      </c>
      <c r="AC203" s="215">
        <v>0</v>
      </c>
      <c r="AD203" s="215">
        <v>0</v>
      </c>
    </row>
    <row r="204" spans="1:30" s="94" customFormat="1" x14ac:dyDescent="0.3">
      <c r="A204" s="215">
        <v>4542</v>
      </c>
      <c r="B204" s="215">
        <v>4</v>
      </c>
      <c r="C204" s="215">
        <f t="shared" si="1"/>
        <v>144542</v>
      </c>
      <c r="D204" s="215">
        <v>0</v>
      </c>
      <c r="E204" s="215" t="s">
        <v>11671</v>
      </c>
      <c r="F204" s="215">
        <v>0</v>
      </c>
      <c r="G204" s="215">
        <v>9</v>
      </c>
      <c r="H204" s="215">
        <v>42</v>
      </c>
      <c r="I204" s="215">
        <v>90</v>
      </c>
      <c r="J204" s="215">
        <v>10</v>
      </c>
      <c r="K204" s="215">
        <v>6</v>
      </c>
      <c r="L204" s="215">
        <v>85170</v>
      </c>
      <c r="M204" s="293">
        <v>0</v>
      </c>
      <c r="N204" s="215">
        <v>1</v>
      </c>
      <c r="O204" s="215">
        <v>6</v>
      </c>
      <c r="P204" s="215">
        <v>94078</v>
      </c>
      <c r="Q204" s="293">
        <v>0</v>
      </c>
      <c r="R204" s="215">
        <v>2</v>
      </c>
      <c r="S204" s="215">
        <v>0</v>
      </c>
      <c r="T204" s="215">
        <v>0</v>
      </c>
      <c r="U204" s="293">
        <v>0</v>
      </c>
      <c r="V204" s="215">
        <v>0</v>
      </c>
      <c r="W204" s="215">
        <v>0</v>
      </c>
      <c r="X204" s="215">
        <v>0</v>
      </c>
      <c r="Y204" s="293">
        <v>0</v>
      </c>
      <c r="Z204" s="215">
        <v>0</v>
      </c>
      <c r="AA204" s="215">
        <v>0</v>
      </c>
      <c r="AB204" s="215">
        <v>0</v>
      </c>
      <c r="AC204" s="215">
        <v>0</v>
      </c>
      <c r="AD204" s="215">
        <v>0</v>
      </c>
    </row>
    <row r="205" spans="1:30" s="94" customFormat="1" x14ac:dyDescent="0.3">
      <c r="A205" s="215">
        <v>4543</v>
      </c>
      <c r="B205" s="215">
        <v>4</v>
      </c>
      <c r="C205" s="215">
        <f t="shared" si="1"/>
        <v>144543</v>
      </c>
      <c r="D205" s="215">
        <v>0</v>
      </c>
      <c r="E205" s="215" t="s">
        <v>11672</v>
      </c>
      <c r="F205" s="215">
        <v>0</v>
      </c>
      <c r="G205" s="215">
        <v>9</v>
      </c>
      <c r="H205" s="215">
        <v>42</v>
      </c>
      <c r="I205" s="215">
        <v>90</v>
      </c>
      <c r="J205" s="215">
        <v>25</v>
      </c>
      <c r="K205" s="215">
        <v>6</v>
      </c>
      <c r="L205" s="215">
        <v>85170</v>
      </c>
      <c r="M205" s="293">
        <v>0</v>
      </c>
      <c r="N205" s="215">
        <v>1</v>
      </c>
      <c r="O205" s="215">
        <v>6</v>
      </c>
      <c r="P205" s="215">
        <v>94078</v>
      </c>
      <c r="Q205" s="293">
        <v>0</v>
      </c>
      <c r="R205" s="215">
        <v>3</v>
      </c>
      <c r="S205" s="215">
        <v>0</v>
      </c>
      <c r="T205" s="215">
        <v>0</v>
      </c>
      <c r="U205" s="293">
        <v>0</v>
      </c>
      <c r="V205" s="215">
        <v>0</v>
      </c>
      <c r="W205" s="215">
        <v>0</v>
      </c>
      <c r="X205" s="215">
        <v>0</v>
      </c>
      <c r="Y205" s="293">
        <v>0</v>
      </c>
      <c r="Z205" s="215">
        <v>0</v>
      </c>
      <c r="AA205" s="215">
        <v>0</v>
      </c>
      <c r="AB205" s="215">
        <v>0</v>
      </c>
      <c r="AC205" s="215">
        <v>0</v>
      </c>
      <c r="AD205" s="215">
        <v>0</v>
      </c>
    </row>
    <row r="206" spans="1:30" s="94" customFormat="1" x14ac:dyDescent="0.3">
      <c r="A206" s="215">
        <v>4544</v>
      </c>
      <c r="B206" s="215">
        <v>4</v>
      </c>
      <c r="C206" s="215">
        <f t="shared" si="1"/>
        <v>144544</v>
      </c>
      <c r="D206" s="215">
        <v>0</v>
      </c>
      <c r="E206" s="215" t="s">
        <v>11673</v>
      </c>
      <c r="F206" s="215">
        <v>0</v>
      </c>
      <c r="G206" s="215">
        <v>9</v>
      </c>
      <c r="H206" s="215">
        <v>42</v>
      </c>
      <c r="I206" s="215">
        <v>90</v>
      </c>
      <c r="J206" s="215">
        <v>50</v>
      </c>
      <c r="K206" s="215">
        <v>6</v>
      </c>
      <c r="L206" s="215">
        <v>85170</v>
      </c>
      <c r="M206" s="293">
        <v>0</v>
      </c>
      <c r="N206" s="215">
        <v>1</v>
      </c>
      <c r="O206" s="215">
        <v>25</v>
      </c>
      <c r="P206" s="215">
        <v>10</v>
      </c>
      <c r="Q206" s="293">
        <v>0</v>
      </c>
      <c r="R206" s="215">
        <v>0</v>
      </c>
      <c r="S206" s="215">
        <v>0</v>
      </c>
      <c r="T206" s="215">
        <v>0</v>
      </c>
      <c r="U206" s="293">
        <v>0</v>
      </c>
      <c r="V206" s="215">
        <v>0</v>
      </c>
      <c r="W206" s="215">
        <v>0</v>
      </c>
      <c r="X206" s="215">
        <v>0</v>
      </c>
      <c r="Y206" s="293">
        <v>0</v>
      </c>
      <c r="Z206" s="215">
        <v>0</v>
      </c>
      <c r="AA206" s="215">
        <v>0</v>
      </c>
      <c r="AB206" s="215">
        <v>0</v>
      </c>
      <c r="AC206" s="215">
        <v>0</v>
      </c>
      <c r="AD206" s="215">
        <v>0</v>
      </c>
    </row>
    <row r="207" spans="1:30" s="94" customFormat="1" x14ac:dyDescent="0.3">
      <c r="A207" s="215">
        <v>4545</v>
      </c>
      <c r="B207" s="215">
        <v>4</v>
      </c>
      <c r="C207" s="215">
        <f t="shared" si="1"/>
        <v>144545</v>
      </c>
      <c r="D207" s="215">
        <v>0</v>
      </c>
      <c r="E207" s="215" t="s">
        <v>11675</v>
      </c>
      <c r="F207" s="215">
        <v>0</v>
      </c>
      <c r="G207" s="215">
        <v>10</v>
      </c>
      <c r="H207" s="215">
        <v>42</v>
      </c>
      <c r="I207" s="215">
        <v>91</v>
      </c>
      <c r="J207" s="215">
        <v>1</v>
      </c>
      <c r="K207" s="215">
        <v>6</v>
      </c>
      <c r="L207" s="215">
        <v>85170</v>
      </c>
      <c r="M207" s="293">
        <v>0</v>
      </c>
      <c r="N207" s="215">
        <v>1</v>
      </c>
      <c r="O207" s="215">
        <v>0</v>
      </c>
      <c r="P207" s="215">
        <v>0</v>
      </c>
      <c r="Q207" s="293">
        <v>0</v>
      </c>
      <c r="R207" s="215">
        <v>0</v>
      </c>
      <c r="S207" s="215">
        <v>0</v>
      </c>
      <c r="T207" s="215">
        <v>0</v>
      </c>
      <c r="U207" s="293">
        <v>0</v>
      </c>
      <c r="V207" s="215">
        <v>0</v>
      </c>
      <c r="W207" s="215">
        <v>0</v>
      </c>
      <c r="X207" s="215">
        <v>0</v>
      </c>
      <c r="Y207" s="293">
        <v>0</v>
      </c>
      <c r="Z207" s="215">
        <v>0</v>
      </c>
      <c r="AA207" s="215">
        <v>0</v>
      </c>
      <c r="AB207" s="215">
        <v>0</v>
      </c>
      <c r="AC207" s="215">
        <v>0</v>
      </c>
      <c r="AD207" s="215">
        <v>0</v>
      </c>
    </row>
    <row r="208" spans="1:30" s="94" customFormat="1" x14ac:dyDescent="0.3">
      <c r="A208" s="215">
        <v>4546</v>
      </c>
      <c r="B208" s="215">
        <v>4</v>
      </c>
      <c r="C208" s="215">
        <f t="shared" si="1"/>
        <v>144546</v>
      </c>
      <c r="D208" s="215">
        <v>0</v>
      </c>
      <c r="E208" s="215" t="s">
        <v>11676</v>
      </c>
      <c r="F208" s="215">
        <v>0</v>
      </c>
      <c r="G208" s="215">
        <v>10</v>
      </c>
      <c r="H208" s="215">
        <v>42</v>
      </c>
      <c r="I208" s="215">
        <v>91</v>
      </c>
      <c r="J208" s="215">
        <v>5</v>
      </c>
      <c r="K208" s="215">
        <v>6</v>
      </c>
      <c r="L208" s="215">
        <v>85170</v>
      </c>
      <c r="M208" s="293">
        <v>0</v>
      </c>
      <c r="N208" s="215">
        <v>1</v>
      </c>
      <c r="O208" s="215">
        <v>6</v>
      </c>
      <c r="P208" s="215">
        <v>94078</v>
      </c>
      <c r="Q208" s="293">
        <v>0</v>
      </c>
      <c r="R208" s="215">
        <v>1</v>
      </c>
      <c r="S208" s="215">
        <v>0</v>
      </c>
      <c r="T208" s="215">
        <v>0</v>
      </c>
      <c r="U208" s="293">
        <v>0</v>
      </c>
      <c r="V208" s="215">
        <v>0</v>
      </c>
      <c r="W208" s="215">
        <v>0</v>
      </c>
      <c r="X208" s="215">
        <v>0</v>
      </c>
      <c r="Y208" s="293">
        <v>0</v>
      </c>
      <c r="Z208" s="215">
        <v>0</v>
      </c>
      <c r="AA208" s="215">
        <v>0</v>
      </c>
      <c r="AB208" s="215">
        <v>0</v>
      </c>
      <c r="AC208" s="215">
        <v>0</v>
      </c>
      <c r="AD208" s="215">
        <v>0</v>
      </c>
    </row>
    <row r="209" spans="1:30" s="94" customFormat="1" x14ac:dyDescent="0.3">
      <c r="A209" s="215">
        <v>4547</v>
      </c>
      <c r="B209" s="215">
        <v>4</v>
      </c>
      <c r="C209" s="215">
        <f t="shared" si="1"/>
        <v>144547</v>
      </c>
      <c r="D209" s="215">
        <v>0</v>
      </c>
      <c r="E209" s="215" t="s">
        <v>11677</v>
      </c>
      <c r="F209" s="215">
        <v>0</v>
      </c>
      <c r="G209" s="215">
        <v>10</v>
      </c>
      <c r="H209" s="215">
        <v>42</v>
      </c>
      <c r="I209" s="215">
        <v>91</v>
      </c>
      <c r="J209" s="215">
        <v>10</v>
      </c>
      <c r="K209" s="215">
        <v>6</v>
      </c>
      <c r="L209" s="215">
        <v>85170</v>
      </c>
      <c r="M209" s="293">
        <v>0</v>
      </c>
      <c r="N209" s="215">
        <v>1</v>
      </c>
      <c r="O209" s="215">
        <v>6</v>
      </c>
      <c r="P209" s="215">
        <v>94078</v>
      </c>
      <c r="Q209" s="293">
        <v>0</v>
      </c>
      <c r="R209" s="215">
        <v>2</v>
      </c>
      <c r="S209" s="215">
        <v>0</v>
      </c>
      <c r="T209" s="215">
        <v>0</v>
      </c>
      <c r="U209" s="293">
        <v>0</v>
      </c>
      <c r="V209" s="215">
        <v>0</v>
      </c>
      <c r="W209" s="215">
        <v>0</v>
      </c>
      <c r="X209" s="215">
        <v>0</v>
      </c>
      <c r="Y209" s="293">
        <v>0</v>
      </c>
      <c r="Z209" s="215">
        <v>0</v>
      </c>
      <c r="AA209" s="215">
        <v>0</v>
      </c>
      <c r="AB209" s="215">
        <v>0</v>
      </c>
      <c r="AC209" s="215">
        <v>0</v>
      </c>
      <c r="AD209" s="215">
        <v>0</v>
      </c>
    </row>
    <row r="210" spans="1:30" s="94" customFormat="1" x14ac:dyDescent="0.3">
      <c r="A210" s="215">
        <v>4548</v>
      </c>
      <c r="B210" s="215">
        <v>4</v>
      </c>
      <c r="C210" s="215">
        <f t="shared" si="1"/>
        <v>144548</v>
      </c>
      <c r="D210" s="215">
        <v>0</v>
      </c>
      <c r="E210" s="215" t="s">
        <v>11678</v>
      </c>
      <c r="F210" s="215">
        <v>0</v>
      </c>
      <c r="G210" s="215">
        <v>10</v>
      </c>
      <c r="H210" s="215">
        <v>42</v>
      </c>
      <c r="I210" s="215">
        <v>91</v>
      </c>
      <c r="J210" s="215">
        <v>25</v>
      </c>
      <c r="K210" s="215">
        <v>6</v>
      </c>
      <c r="L210" s="215">
        <v>85170</v>
      </c>
      <c r="M210" s="293">
        <v>0</v>
      </c>
      <c r="N210" s="215">
        <v>1</v>
      </c>
      <c r="O210" s="215">
        <v>6</v>
      </c>
      <c r="P210" s="215">
        <v>94078</v>
      </c>
      <c r="Q210" s="293">
        <v>0</v>
      </c>
      <c r="R210" s="215">
        <v>3</v>
      </c>
      <c r="S210" s="215">
        <v>0</v>
      </c>
      <c r="T210" s="215">
        <v>0</v>
      </c>
      <c r="U210" s="293">
        <v>0</v>
      </c>
      <c r="V210" s="215">
        <v>0</v>
      </c>
      <c r="W210" s="215">
        <v>0</v>
      </c>
      <c r="X210" s="215">
        <v>0</v>
      </c>
      <c r="Y210" s="293">
        <v>0</v>
      </c>
      <c r="Z210" s="215">
        <v>0</v>
      </c>
      <c r="AA210" s="215">
        <v>0</v>
      </c>
      <c r="AB210" s="215">
        <v>0</v>
      </c>
      <c r="AC210" s="215">
        <v>0</v>
      </c>
      <c r="AD210" s="215">
        <v>0</v>
      </c>
    </row>
    <row r="211" spans="1:30" s="94" customFormat="1" x14ac:dyDescent="0.3">
      <c r="A211" s="215">
        <v>4549</v>
      </c>
      <c r="B211" s="215">
        <v>4</v>
      </c>
      <c r="C211" s="215">
        <f t="shared" si="1"/>
        <v>144549</v>
      </c>
      <c r="D211" s="215">
        <v>0</v>
      </c>
      <c r="E211" s="215" t="s">
        <v>11679</v>
      </c>
      <c r="F211" s="215">
        <v>0</v>
      </c>
      <c r="G211" s="215">
        <v>10</v>
      </c>
      <c r="H211" s="215">
        <v>42</v>
      </c>
      <c r="I211" s="215">
        <v>91</v>
      </c>
      <c r="J211" s="215">
        <v>50</v>
      </c>
      <c r="K211" s="215">
        <v>6</v>
      </c>
      <c r="L211" s="215">
        <v>85170</v>
      </c>
      <c r="M211" s="293">
        <v>0</v>
      </c>
      <c r="N211" s="215">
        <v>1</v>
      </c>
      <c r="O211" s="215">
        <v>25</v>
      </c>
      <c r="P211" s="215">
        <v>10</v>
      </c>
      <c r="Q211" s="293">
        <v>0</v>
      </c>
      <c r="R211" s="215">
        <v>0</v>
      </c>
      <c r="S211" s="215">
        <v>0</v>
      </c>
      <c r="T211" s="215">
        <v>0</v>
      </c>
      <c r="U211" s="293">
        <v>0</v>
      </c>
      <c r="V211" s="215">
        <v>0</v>
      </c>
      <c r="W211" s="215">
        <v>0</v>
      </c>
      <c r="X211" s="215">
        <v>0</v>
      </c>
      <c r="Y211" s="293">
        <v>0</v>
      </c>
      <c r="Z211" s="215">
        <v>0</v>
      </c>
      <c r="AA211" s="215">
        <v>0</v>
      </c>
      <c r="AB211" s="215">
        <v>0</v>
      </c>
      <c r="AC211" s="215">
        <v>0</v>
      </c>
      <c r="AD211" s="215">
        <v>0</v>
      </c>
    </row>
    <row r="212" spans="1:30" s="94" customFormat="1" x14ac:dyDescent="0.3">
      <c r="A212" s="215">
        <v>4550</v>
      </c>
      <c r="B212" s="215">
        <v>4</v>
      </c>
      <c r="C212" s="215">
        <f t="shared" si="1"/>
        <v>144550</v>
      </c>
      <c r="D212" s="215">
        <v>0</v>
      </c>
      <c r="E212" s="215" t="s">
        <v>11681</v>
      </c>
      <c r="F212" s="215">
        <v>0</v>
      </c>
      <c r="G212" s="215">
        <v>11</v>
      </c>
      <c r="H212" s="215">
        <v>42</v>
      </c>
      <c r="I212" s="215">
        <v>92</v>
      </c>
      <c r="J212" s="215">
        <v>1</v>
      </c>
      <c r="K212" s="215">
        <v>6</v>
      </c>
      <c r="L212" s="215">
        <v>85170</v>
      </c>
      <c r="M212" s="293">
        <v>0</v>
      </c>
      <c r="N212" s="215">
        <v>1</v>
      </c>
      <c r="O212" s="215">
        <v>0</v>
      </c>
      <c r="P212" s="215">
        <v>0</v>
      </c>
      <c r="Q212" s="293">
        <v>0</v>
      </c>
      <c r="R212" s="215">
        <v>0</v>
      </c>
      <c r="S212" s="215">
        <v>0</v>
      </c>
      <c r="T212" s="215">
        <v>0</v>
      </c>
      <c r="U212" s="293">
        <v>0</v>
      </c>
      <c r="V212" s="215">
        <v>0</v>
      </c>
      <c r="W212" s="215">
        <v>0</v>
      </c>
      <c r="X212" s="215">
        <v>0</v>
      </c>
      <c r="Y212" s="293">
        <v>0</v>
      </c>
      <c r="Z212" s="215">
        <v>0</v>
      </c>
      <c r="AA212" s="215">
        <v>0</v>
      </c>
      <c r="AB212" s="215">
        <v>0</v>
      </c>
      <c r="AC212" s="215">
        <v>0</v>
      </c>
      <c r="AD212" s="215">
        <v>0</v>
      </c>
    </row>
    <row r="213" spans="1:30" s="94" customFormat="1" x14ac:dyDescent="0.3">
      <c r="A213" s="215">
        <v>4551</v>
      </c>
      <c r="B213" s="215">
        <v>4</v>
      </c>
      <c r="C213" s="215">
        <f t="shared" si="1"/>
        <v>144551</v>
      </c>
      <c r="D213" s="215">
        <v>0</v>
      </c>
      <c r="E213" s="215" t="s">
        <v>11682</v>
      </c>
      <c r="F213" s="215">
        <v>0</v>
      </c>
      <c r="G213" s="215">
        <v>11</v>
      </c>
      <c r="H213" s="215">
        <v>42</v>
      </c>
      <c r="I213" s="215">
        <v>92</v>
      </c>
      <c r="J213" s="215">
        <v>5</v>
      </c>
      <c r="K213" s="215">
        <v>6</v>
      </c>
      <c r="L213" s="215">
        <v>85170</v>
      </c>
      <c r="M213" s="293">
        <v>0</v>
      </c>
      <c r="N213" s="215">
        <v>1</v>
      </c>
      <c r="O213" s="215">
        <v>6</v>
      </c>
      <c r="P213" s="215">
        <v>94078</v>
      </c>
      <c r="Q213" s="293">
        <v>0</v>
      </c>
      <c r="R213" s="215">
        <v>1</v>
      </c>
      <c r="S213" s="215">
        <v>0</v>
      </c>
      <c r="T213" s="215">
        <v>0</v>
      </c>
      <c r="U213" s="293">
        <v>0</v>
      </c>
      <c r="V213" s="215">
        <v>0</v>
      </c>
      <c r="W213" s="215">
        <v>0</v>
      </c>
      <c r="X213" s="215">
        <v>0</v>
      </c>
      <c r="Y213" s="293">
        <v>0</v>
      </c>
      <c r="Z213" s="215">
        <v>0</v>
      </c>
      <c r="AA213" s="215">
        <v>0</v>
      </c>
      <c r="AB213" s="215">
        <v>0</v>
      </c>
      <c r="AC213" s="215">
        <v>0</v>
      </c>
      <c r="AD213" s="215">
        <v>0</v>
      </c>
    </row>
    <row r="214" spans="1:30" s="94" customFormat="1" x14ac:dyDescent="0.3">
      <c r="A214" s="215">
        <v>4552</v>
      </c>
      <c r="B214" s="215">
        <v>4</v>
      </c>
      <c r="C214" s="215">
        <f t="shared" si="1"/>
        <v>144552</v>
      </c>
      <c r="D214" s="215">
        <v>0</v>
      </c>
      <c r="E214" s="215" t="s">
        <v>11683</v>
      </c>
      <c r="F214" s="215">
        <v>0</v>
      </c>
      <c r="G214" s="215">
        <v>11</v>
      </c>
      <c r="H214" s="215">
        <v>42</v>
      </c>
      <c r="I214" s="215">
        <v>92</v>
      </c>
      <c r="J214" s="215">
        <v>10</v>
      </c>
      <c r="K214" s="215">
        <v>6</v>
      </c>
      <c r="L214" s="215">
        <v>85170</v>
      </c>
      <c r="M214" s="293">
        <v>0</v>
      </c>
      <c r="N214" s="215">
        <v>1</v>
      </c>
      <c r="O214" s="215">
        <v>6</v>
      </c>
      <c r="P214" s="215">
        <v>94078</v>
      </c>
      <c r="Q214" s="293">
        <v>0</v>
      </c>
      <c r="R214" s="215">
        <v>2</v>
      </c>
      <c r="S214" s="215">
        <v>0</v>
      </c>
      <c r="T214" s="215">
        <v>0</v>
      </c>
      <c r="U214" s="293">
        <v>0</v>
      </c>
      <c r="V214" s="215">
        <v>0</v>
      </c>
      <c r="W214" s="215">
        <v>0</v>
      </c>
      <c r="X214" s="215">
        <v>0</v>
      </c>
      <c r="Y214" s="293">
        <v>0</v>
      </c>
      <c r="Z214" s="215">
        <v>0</v>
      </c>
      <c r="AA214" s="215">
        <v>0</v>
      </c>
      <c r="AB214" s="215">
        <v>0</v>
      </c>
      <c r="AC214" s="215">
        <v>0</v>
      </c>
      <c r="AD214" s="215">
        <v>0</v>
      </c>
    </row>
    <row r="215" spans="1:30" s="94" customFormat="1" x14ac:dyDescent="0.3">
      <c r="A215" s="215">
        <v>4553</v>
      </c>
      <c r="B215" s="215">
        <v>4</v>
      </c>
      <c r="C215" s="215">
        <f t="shared" si="1"/>
        <v>144553</v>
      </c>
      <c r="D215" s="215">
        <v>0</v>
      </c>
      <c r="E215" s="215" t="s">
        <v>11684</v>
      </c>
      <c r="F215" s="215">
        <v>0</v>
      </c>
      <c r="G215" s="215">
        <v>11</v>
      </c>
      <c r="H215" s="215">
        <v>42</v>
      </c>
      <c r="I215" s="215">
        <v>92</v>
      </c>
      <c r="J215" s="215">
        <v>25</v>
      </c>
      <c r="K215" s="215">
        <v>6</v>
      </c>
      <c r="L215" s="215">
        <v>85170</v>
      </c>
      <c r="M215" s="293">
        <v>0</v>
      </c>
      <c r="N215" s="215">
        <v>1</v>
      </c>
      <c r="O215" s="215">
        <v>6</v>
      </c>
      <c r="P215" s="215">
        <v>94078</v>
      </c>
      <c r="Q215" s="293">
        <v>0</v>
      </c>
      <c r="R215" s="215">
        <v>3</v>
      </c>
      <c r="S215" s="215">
        <v>0</v>
      </c>
      <c r="T215" s="215">
        <v>0</v>
      </c>
      <c r="U215" s="293">
        <v>0</v>
      </c>
      <c r="V215" s="215">
        <v>0</v>
      </c>
      <c r="W215" s="215">
        <v>0</v>
      </c>
      <c r="X215" s="215">
        <v>0</v>
      </c>
      <c r="Y215" s="293">
        <v>0</v>
      </c>
      <c r="Z215" s="215">
        <v>0</v>
      </c>
      <c r="AA215" s="215">
        <v>0</v>
      </c>
      <c r="AB215" s="215">
        <v>0</v>
      </c>
      <c r="AC215" s="215">
        <v>0</v>
      </c>
      <c r="AD215" s="215">
        <v>0</v>
      </c>
    </row>
    <row r="216" spans="1:30" s="94" customFormat="1" x14ac:dyDescent="0.3">
      <c r="A216" s="215">
        <v>4554</v>
      </c>
      <c r="B216" s="215">
        <v>4</v>
      </c>
      <c r="C216" s="215">
        <f t="shared" si="1"/>
        <v>144554</v>
      </c>
      <c r="D216" s="215">
        <v>0</v>
      </c>
      <c r="E216" s="215" t="s">
        <v>11685</v>
      </c>
      <c r="F216" s="215">
        <v>0</v>
      </c>
      <c r="G216" s="215">
        <v>11</v>
      </c>
      <c r="H216" s="215">
        <v>42</v>
      </c>
      <c r="I216" s="215">
        <v>92</v>
      </c>
      <c r="J216" s="215">
        <v>50</v>
      </c>
      <c r="K216" s="215">
        <v>6</v>
      </c>
      <c r="L216" s="215">
        <v>85170</v>
      </c>
      <c r="M216" s="293">
        <v>0</v>
      </c>
      <c r="N216" s="215">
        <v>1</v>
      </c>
      <c r="O216" s="215">
        <v>25</v>
      </c>
      <c r="P216" s="215">
        <v>10</v>
      </c>
      <c r="Q216" s="293">
        <v>0</v>
      </c>
      <c r="R216" s="215">
        <v>0</v>
      </c>
      <c r="S216" s="215">
        <v>0</v>
      </c>
      <c r="T216" s="215">
        <v>0</v>
      </c>
      <c r="U216" s="293">
        <v>0</v>
      </c>
      <c r="V216" s="215">
        <v>0</v>
      </c>
      <c r="W216" s="215">
        <v>0</v>
      </c>
      <c r="X216" s="215">
        <v>0</v>
      </c>
      <c r="Y216" s="293">
        <v>0</v>
      </c>
      <c r="Z216" s="215">
        <v>0</v>
      </c>
      <c r="AA216" s="215">
        <v>0</v>
      </c>
      <c r="AB216" s="215">
        <v>0</v>
      </c>
      <c r="AC216" s="215">
        <v>0</v>
      </c>
      <c r="AD216" s="215">
        <v>0</v>
      </c>
    </row>
    <row r="217" spans="1:30" x14ac:dyDescent="0.3">
      <c r="A217" s="61">
        <v>4555</v>
      </c>
      <c r="B217" s="61">
        <v>4</v>
      </c>
      <c r="C217" s="61">
        <f t="shared" si="1"/>
        <v>144555</v>
      </c>
      <c r="D217" s="61">
        <v>0</v>
      </c>
      <c r="E217" s="61" t="s">
        <v>11620</v>
      </c>
      <c r="F217" s="61">
        <v>0</v>
      </c>
      <c r="G217" s="61">
        <v>12</v>
      </c>
      <c r="H217" s="61">
        <v>11</v>
      </c>
      <c r="I217" s="61">
        <v>0</v>
      </c>
      <c r="J217" s="61">
        <v>1000000</v>
      </c>
      <c r="K217" s="61">
        <v>6</v>
      </c>
      <c r="L217" s="61">
        <v>94037</v>
      </c>
      <c r="M217" s="293">
        <v>0</v>
      </c>
      <c r="N217" s="61">
        <v>1</v>
      </c>
      <c r="O217" s="61">
        <v>25</v>
      </c>
      <c r="P217" s="61">
        <v>10</v>
      </c>
      <c r="Q217" s="293">
        <v>0</v>
      </c>
      <c r="R217" s="61">
        <v>0</v>
      </c>
      <c r="S217" s="61">
        <v>0</v>
      </c>
      <c r="T217" s="61">
        <v>0</v>
      </c>
      <c r="U217" s="293">
        <v>0</v>
      </c>
      <c r="V217" s="61">
        <v>0</v>
      </c>
      <c r="W217" s="61">
        <v>0</v>
      </c>
      <c r="X217" s="61">
        <v>0</v>
      </c>
      <c r="Y217" s="293">
        <v>0</v>
      </c>
      <c r="Z217" s="61">
        <v>0</v>
      </c>
      <c r="AA217" s="61">
        <v>0</v>
      </c>
      <c r="AB217" s="61">
        <v>0</v>
      </c>
      <c r="AC217" s="61">
        <v>0</v>
      </c>
      <c r="AD217" s="61">
        <v>0</v>
      </c>
    </row>
    <row r="218" spans="1:30" x14ac:dyDescent="0.3">
      <c r="A218" s="61">
        <v>4556</v>
      </c>
      <c r="B218" s="61">
        <v>4</v>
      </c>
      <c r="C218" s="61">
        <f t="shared" si="1"/>
        <v>144556</v>
      </c>
      <c r="D218" s="61">
        <v>0</v>
      </c>
      <c r="E218" s="61" t="s">
        <v>11622</v>
      </c>
      <c r="F218" s="61">
        <v>0</v>
      </c>
      <c r="G218" s="61">
        <v>12</v>
      </c>
      <c r="H218" s="61">
        <v>11</v>
      </c>
      <c r="I218" s="61">
        <v>0</v>
      </c>
      <c r="J218" s="61">
        <v>5000000</v>
      </c>
      <c r="K218" s="61">
        <v>6</v>
      </c>
      <c r="L218" s="61">
        <v>94037</v>
      </c>
      <c r="M218" s="293">
        <v>0</v>
      </c>
      <c r="N218" s="61">
        <v>1</v>
      </c>
      <c r="O218" s="61">
        <v>25</v>
      </c>
      <c r="P218" s="61">
        <v>10</v>
      </c>
      <c r="Q218" s="293">
        <v>0</v>
      </c>
      <c r="R218" s="61">
        <v>0</v>
      </c>
      <c r="S218" s="61">
        <v>0</v>
      </c>
      <c r="T218" s="61">
        <v>0</v>
      </c>
      <c r="U218" s="293">
        <v>0</v>
      </c>
      <c r="V218" s="61">
        <v>0</v>
      </c>
      <c r="W218" s="61">
        <v>0</v>
      </c>
      <c r="X218" s="61">
        <v>0</v>
      </c>
      <c r="Y218" s="293">
        <v>0</v>
      </c>
      <c r="Z218" s="61">
        <v>0</v>
      </c>
      <c r="AA218" s="61">
        <v>0</v>
      </c>
      <c r="AB218" s="61">
        <v>0</v>
      </c>
      <c r="AC218" s="61">
        <v>0</v>
      </c>
      <c r="AD218" s="61">
        <v>0</v>
      </c>
    </row>
    <row r="219" spans="1:30" x14ac:dyDescent="0.3">
      <c r="A219" s="61">
        <v>4557</v>
      </c>
      <c r="B219" s="61">
        <v>4</v>
      </c>
      <c r="C219" s="61">
        <f t="shared" si="1"/>
        <v>144557</v>
      </c>
      <c r="D219" s="61">
        <v>0</v>
      </c>
      <c r="E219" s="61" t="s">
        <v>11623</v>
      </c>
      <c r="F219" s="61">
        <v>0</v>
      </c>
      <c r="G219" s="61">
        <v>12</v>
      </c>
      <c r="H219" s="61">
        <v>11</v>
      </c>
      <c r="I219" s="61">
        <v>0</v>
      </c>
      <c r="J219" s="61">
        <v>10000000</v>
      </c>
      <c r="K219" s="61">
        <v>6</v>
      </c>
      <c r="L219" s="61">
        <v>94037</v>
      </c>
      <c r="M219" s="293">
        <v>0</v>
      </c>
      <c r="N219" s="61">
        <v>1</v>
      </c>
      <c r="O219" s="61">
        <v>25</v>
      </c>
      <c r="P219" s="61">
        <v>10</v>
      </c>
      <c r="Q219" s="293">
        <v>0</v>
      </c>
      <c r="R219" s="61">
        <v>0</v>
      </c>
      <c r="S219" s="61">
        <v>0</v>
      </c>
      <c r="T219" s="61">
        <v>0</v>
      </c>
      <c r="U219" s="293">
        <v>0</v>
      </c>
      <c r="V219" s="61">
        <v>0</v>
      </c>
      <c r="W219" s="61">
        <v>0</v>
      </c>
      <c r="X219" s="61">
        <v>0</v>
      </c>
      <c r="Y219" s="293">
        <v>0</v>
      </c>
      <c r="Z219" s="61">
        <v>0</v>
      </c>
      <c r="AA219" s="61">
        <v>0</v>
      </c>
      <c r="AB219" s="61">
        <v>0</v>
      </c>
      <c r="AC219" s="61">
        <v>0</v>
      </c>
      <c r="AD219" s="61">
        <v>0</v>
      </c>
    </row>
    <row r="220" spans="1:30" x14ac:dyDescent="0.3">
      <c r="A220" s="61">
        <v>4558</v>
      </c>
      <c r="B220" s="61">
        <v>4</v>
      </c>
      <c r="C220" s="61">
        <f t="shared" si="1"/>
        <v>144558</v>
      </c>
      <c r="D220" s="61">
        <v>0</v>
      </c>
      <c r="E220" s="61" t="s">
        <v>11700</v>
      </c>
      <c r="F220" s="61">
        <v>0</v>
      </c>
      <c r="G220" s="61">
        <v>1</v>
      </c>
      <c r="H220" s="61">
        <v>87</v>
      </c>
      <c r="I220" s="61">
        <v>50</v>
      </c>
      <c r="J220" s="61">
        <v>1</v>
      </c>
      <c r="K220" s="61">
        <v>3</v>
      </c>
      <c r="L220" s="61">
        <v>50</v>
      </c>
      <c r="M220" s="293">
        <v>0</v>
      </c>
      <c r="N220" s="61">
        <v>0</v>
      </c>
      <c r="O220" s="61">
        <v>6</v>
      </c>
      <c r="P220" s="61">
        <v>94195</v>
      </c>
      <c r="Q220" s="293">
        <v>0</v>
      </c>
      <c r="R220" s="61">
        <v>1</v>
      </c>
      <c r="S220" s="61">
        <v>0</v>
      </c>
      <c r="T220" s="61">
        <v>0</v>
      </c>
      <c r="U220" s="293">
        <v>0</v>
      </c>
      <c r="V220" s="61">
        <v>0</v>
      </c>
      <c r="W220" s="61">
        <v>0</v>
      </c>
      <c r="X220" s="61">
        <v>0</v>
      </c>
      <c r="Y220" s="293">
        <v>0</v>
      </c>
      <c r="Z220" s="61">
        <v>0</v>
      </c>
      <c r="AA220" s="61">
        <v>0</v>
      </c>
      <c r="AB220" s="61">
        <v>0</v>
      </c>
      <c r="AC220" s="61">
        <v>0</v>
      </c>
      <c r="AD220" s="61">
        <v>0</v>
      </c>
    </row>
    <row r="221" spans="1:30" x14ac:dyDescent="0.3">
      <c r="A221" s="61">
        <v>4559</v>
      </c>
      <c r="B221" s="61">
        <v>4</v>
      </c>
      <c r="C221" s="61">
        <f t="shared" si="1"/>
        <v>144559</v>
      </c>
      <c r="D221" s="61">
        <v>0</v>
      </c>
      <c r="E221" s="61" t="s">
        <v>11701</v>
      </c>
      <c r="F221" s="61">
        <v>0</v>
      </c>
      <c r="G221" s="61">
        <v>1</v>
      </c>
      <c r="H221" s="61">
        <v>87</v>
      </c>
      <c r="I221" s="61">
        <v>50</v>
      </c>
      <c r="J221" s="61">
        <v>2</v>
      </c>
      <c r="K221" s="61">
        <v>3</v>
      </c>
      <c r="L221" s="61">
        <v>50</v>
      </c>
      <c r="M221" s="293">
        <v>0</v>
      </c>
      <c r="N221" s="61">
        <v>0</v>
      </c>
      <c r="O221" s="61">
        <v>6</v>
      </c>
      <c r="P221" s="61">
        <v>94195</v>
      </c>
      <c r="Q221" s="293">
        <v>0</v>
      </c>
      <c r="R221" s="61">
        <v>2</v>
      </c>
      <c r="S221" s="61">
        <v>0</v>
      </c>
      <c r="T221" s="61">
        <v>0</v>
      </c>
      <c r="U221" s="293">
        <v>0</v>
      </c>
      <c r="V221" s="61">
        <v>0</v>
      </c>
      <c r="W221" s="61">
        <v>0</v>
      </c>
      <c r="X221" s="61">
        <v>0</v>
      </c>
      <c r="Y221" s="293">
        <v>0</v>
      </c>
      <c r="Z221" s="61">
        <v>0</v>
      </c>
      <c r="AA221" s="61">
        <v>0</v>
      </c>
      <c r="AB221" s="61">
        <v>0</v>
      </c>
      <c r="AC221" s="61">
        <v>0</v>
      </c>
      <c r="AD221" s="61">
        <v>0</v>
      </c>
    </row>
    <row r="222" spans="1:30" x14ac:dyDescent="0.3">
      <c r="A222" s="61">
        <v>4560</v>
      </c>
      <c r="B222" s="61">
        <v>4</v>
      </c>
      <c r="C222" s="61">
        <f t="shared" si="1"/>
        <v>144560</v>
      </c>
      <c r="D222" s="61">
        <v>0</v>
      </c>
      <c r="E222" s="61" t="s">
        <v>11704</v>
      </c>
      <c r="F222" s="61">
        <v>0</v>
      </c>
      <c r="G222" s="61">
        <v>1</v>
      </c>
      <c r="H222" s="61">
        <v>87</v>
      </c>
      <c r="I222" s="61">
        <v>50</v>
      </c>
      <c r="J222" s="61">
        <v>5</v>
      </c>
      <c r="K222" s="61">
        <v>3</v>
      </c>
      <c r="L222" s="61">
        <v>50</v>
      </c>
      <c r="M222" s="293">
        <v>0</v>
      </c>
      <c r="N222" s="61">
        <v>0</v>
      </c>
      <c r="O222" s="61">
        <v>6</v>
      </c>
      <c r="P222" s="61">
        <v>94195</v>
      </c>
      <c r="Q222" s="293">
        <v>0</v>
      </c>
      <c r="R222" s="61">
        <v>3</v>
      </c>
      <c r="S222" s="61">
        <v>0</v>
      </c>
      <c r="T222" s="61">
        <v>0</v>
      </c>
      <c r="U222" s="293">
        <v>0</v>
      </c>
      <c r="V222" s="61">
        <v>0</v>
      </c>
      <c r="W222" s="61">
        <v>0</v>
      </c>
      <c r="X222" s="61">
        <v>0</v>
      </c>
      <c r="Y222" s="293">
        <v>0</v>
      </c>
      <c r="Z222" s="61">
        <v>0</v>
      </c>
      <c r="AA222" s="61">
        <v>0</v>
      </c>
      <c r="AB222" s="61">
        <v>0</v>
      </c>
      <c r="AC222" s="61">
        <v>0</v>
      </c>
      <c r="AD222" s="61">
        <v>0</v>
      </c>
    </row>
    <row r="223" spans="1:30" x14ac:dyDescent="0.3">
      <c r="A223" s="61">
        <v>4561</v>
      </c>
      <c r="B223" s="61">
        <v>4</v>
      </c>
      <c r="C223" s="61">
        <f t="shared" si="1"/>
        <v>144561</v>
      </c>
      <c r="D223" s="61">
        <v>0</v>
      </c>
      <c r="E223" s="61" t="s">
        <v>11702</v>
      </c>
      <c r="F223" s="61">
        <v>0</v>
      </c>
      <c r="G223" s="61">
        <v>1</v>
      </c>
      <c r="H223" s="61">
        <v>87</v>
      </c>
      <c r="I223" s="61">
        <v>50</v>
      </c>
      <c r="J223" s="61">
        <v>10</v>
      </c>
      <c r="K223" s="61">
        <v>3</v>
      </c>
      <c r="L223" s="61">
        <v>50</v>
      </c>
      <c r="M223" s="293">
        <v>0</v>
      </c>
      <c r="N223" s="61">
        <v>0</v>
      </c>
      <c r="O223" s="61">
        <v>6</v>
      </c>
      <c r="P223" s="61">
        <v>94195</v>
      </c>
      <c r="Q223" s="293">
        <v>0</v>
      </c>
      <c r="R223" s="61">
        <v>4</v>
      </c>
      <c r="S223" s="61">
        <v>0</v>
      </c>
      <c r="T223" s="61">
        <v>0</v>
      </c>
      <c r="U223" s="293">
        <v>0</v>
      </c>
      <c r="V223" s="61">
        <v>0</v>
      </c>
      <c r="W223" s="61">
        <v>0</v>
      </c>
      <c r="X223" s="61">
        <v>0</v>
      </c>
      <c r="Y223" s="293">
        <v>0</v>
      </c>
      <c r="Z223" s="61">
        <v>0</v>
      </c>
      <c r="AA223" s="61">
        <v>0</v>
      </c>
      <c r="AB223" s="61">
        <v>0</v>
      </c>
      <c r="AC223" s="61">
        <v>0</v>
      </c>
      <c r="AD223" s="61">
        <v>0</v>
      </c>
    </row>
    <row r="224" spans="1:30" x14ac:dyDescent="0.3">
      <c r="A224" s="61">
        <v>4562</v>
      </c>
      <c r="B224" s="61">
        <v>4</v>
      </c>
      <c r="C224" s="61">
        <f t="shared" si="1"/>
        <v>144562</v>
      </c>
      <c r="D224" s="61">
        <v>0</v>
      </c>
      <c r="E224" s="61" t="s">
        <v>11703</v>
      </c>
      <c r="F224" s="61">
        <v>0</v>
      </c>
      <c r="G224" s="61">
        <v>1</v>
      </c>
      <c r="H224" s="61">
        <v>87</v>
      </c>
      <c r="I224" s="61">
        <v>50</v>
      </c>
      <c r="J224" s="61">
        <v>20</v>
      </c>
      <c r="K224" s="61">
        <v>3</v>
      </c>
      <c r="L224" s="61">
        <v>50</v>
      </c>
      <c r="M224" s="293">
        <v>0</v>
      </c>
      <c r="N224" s="61">
        <v>0</v>
      </c>
      <c r="O224" s="61">
        <v>6</v>
      </c>
      <c r="P224" s="61">
        <v>94195</v>
      </c>
      <c r="Q224" s="293">
        <v>0</v>
      </c>
      <c r="R224" s="61">
        <v>5</v>
      </c>
      <c r="S224" s="61">
        <v>0</v>
      </c>
      <c r="T224" s="61">
        <v>0</v>
      </c>
      <c r="U224" s="293">
        <v>0</v>
      </c>
      <c r="V224" s="61">
        <v>0</v>
      </c>
      <c r="W224" s="61">
        <v>0</v>
      </c>
      <c r="X224" s="61">
        <v>0</v>
      </c>
      <c r="Y224" s="293">
        <v>0</v>
      </c>
      <c r="Z224" s="61">
        <v>0</v>
      </c>
      <c r="AA224" s="61">
        <v>0</v>
      </c>
      <c r="AB224" s="61">
        <v>0</v>
      </c>
      <c r="AC224" s="61">
        <v>0</v>
      </c>
      <c r="AD224" s="61">
        <v>0</v>
      </c>
    </row>
    <row r="225" spans="1:30" x14ac:dyDescent="0.3">
      <c r="A225" s="61">
        <v>4563</v>
      </c>
      <c r="B225" s="61">
        <v>4</v>
      </c>
      <c r="C225" s="61">
        <f t="shared" si="1"/>
        <v>144563</v>
      </c>
      <c r="D225" s="61">
        <v>0</v>
      </c>
      <c r="E225" s="61" t="s">
        <v>11694</v>
      </c>
      <c r="F225" s="61">
        <v>0</v>
      </c>
      <c r="G225" s="61">
        <v>2</v>
      </c>
      <c r="H225" s="61">
        <v>87</v>
      </c>
      <c r="I225" s="61">
        <v>100</v>
      </c>
      <c r="J225" s="61">
        <v>1</v>
      </c>
      <c r="K225" s="61">
        <v>3</v>
      </c>
      <c r="L225" s="61">
        <v>100</v>
      </c>
      <c r="M225" s="293">
        <v>0</v>
      </c>
      <c r="N225" s="61">
        <v>0</v>
      </c>
      <c r="O225" s="61">
        <v>6</v>
      </c>
      <c r="P225" s="61">
        <v>94195</v>
      </c>
      <c r="Q225" s="293">
        <v>0</v>
      </c>
      <c r="R225" s="61">
        <v>2</v>
      </c>
      <c r="S225" s="61">
        <v>0</v>
      </c>
      <c r="T225" s="61">
        <v>0</v>
      </c>
      <c r="U225" s="293">
        <v>0</v>
      </c>
      <c r="V225" s="61">
        <v>0</v>
      </c>
      <c r="W225" s="61">
        <v>0</v>
      </c>
      <c r="X225" s="61">
        <v>0</v>
      </c>
      <c r="Y225" s="293">
        <v>0</v>
      </c>
      <c r="Z225" s="61">
        <v>0</v>
      </c>
      <c r="AA225" s="61">
        <v>0</v>
      </c>
      <c r="AB225" s="61">
        <v>0</v>
      </c>
      <c r="AC225" s="61">
        <v>0</v>
      </c>
      <c r="AD225" s="61">
        <v>0</v>
      </c>
    </row>
    <row r="226" spans="1:30" x14ac:dyDescent="0.3">
      <c r="A226" s="61">
        <v>4564</v>
      </c>
      <c r="B226" s="61">
        <v>4</v>
      </c>
      <c r="C226" s="61">
        <f t="shared" si="1"/>
        <v>144564</v>
      </c>
      <c r="D226" s="61">
        <v>0</v>
      </c>
      <c r="E226" s="61" t="s">
        <v>11695</v>
      </c>
      <c r="F226" s="61">
        <v>0</v>
      </c>
      <c r="G226" s="61">
        <v>2</v>
      </c>
      <c r="H226" s="61">
        <v>87</v>
      </c>
      <c r="I226" s="61">
        <v>100</v>
      </c>
      <c r="J226" s="61">
        <v>2</v>
      </c>
      <c r="K226" s="61">
        <v>3</v>
      </c>
      <c r="L226" s="61">
        <v>100</v>
      </c>
      <c r="M226" s="293">
        <v>0</v>
      </c>
      <c r="N226" s="61">
        <v>0</v>
      </c>
      <c r="O226" s="61">
        <v>6</v>
      </c>
      <c r="P226" s="61">
        <v>94195</v>
      </c>
      <c r="Q226" s="293">
        <v>0</v>
      </c>
      <c r="R226" s="61">
        <v>4</v>
      </c>
      <c r="S226" s="61">
        <v>0</v>
      </c>
      <c r="T226" s="61">
        <v>0</v>
      </c>
      <c r="U226" s="293">
        <v>0</v>
      </c>
      <c r="V226" s="61">
        <v>0</v>
      </c>
      <c r="W226" s="61">
        <v>0</v>
      </c>
      <c r="X226" s="61">
        <v>0</v>
      </c>
      <c r="Y226" s="293">
        <v>0</v>
      </c>
      <c r="Z226" s="61">
        <v>0</v>
      </c>
      <c r="AA226" s="61">
        <v>0</v>
      </c>
      <c r="AB226" s="61">
        <v>0</v>
      </c>
      <c r="AC226" s="61">
        <v>0</v>
      </c>
      <c r="AD226" s="61">
        <v>0</v>
      </c>
    </row>
    <row r="227" spans="1:30" x14ac:dyDescent="0.3">
      <c r="A227" s="61">
        <v>4565</v>
      </c>
      <c r="B227" s="61">
        <v>4</v>
      </c>
      <c r="C227" s="61">
        <f t="shared" si="1"/>
        <v>144565</v>
      </c>
      <c r="D227" s="61">
        <v>0</v>
      </c>
      <c r="E227" s="61" t="s">
        <v>11696</v>
      </c>
      <c r="F227" s="61">
        <v>0</v>
      </c>
      <c r="G227" s="61">
        <v>2</v>
      </c>
      <c r="H227" s="61">
        <v>87</v>
      </c>
      <c r="I227" s="61">
        <v>100</v>
      </c>
      <c r="J227" s="61">
        <v>5</v>
      </c>
      <c r="K227" s="61">
        <v>3</v>
      </c>
      <c r="L227" s="61">
        <v>100</v>
      </c>
      <c r="M227" s="293">
        <v>0</v>
      </c>
      <c r="N227" s="61">
        <v>0</v>
      </c>
      <c r="O227" s="61">
        <v>6</v>
      </c>
      <c r="P227" s="61">
        <v>94195</v>
      </c>
      <c r="Q227" s="293">
        <v>0</v>
      </c>
      <c r="R227" s="61">
        <v>6</v>
      </c>
      <c r="S227" s="61">
        <v>0</v>
      </c>
      <c r="T227" s="61">
        <v>0</v>
      </c>
      <c r="U227" s="293">
        <v>0</v>
      </c>
      <c r="V227" s="61">
        <v>0</v>
      </c>
      <c r="W227" s="61">
        <v>0</v>
      </c>
      <c r="X227" s="61">
        <v>0</v>
      </c>
      <c r="Y227" s="293">
        <v>0</v>
      </c>
      <c r="Z227" s="61">
        <v>0</v>
      </c>
      <c r="AA227" s="61">
        <v>0</v>
      </c>
      <c r="AB227" s="61">
        <v>0</v>
      </c>
      <c r="AC227" s="61">
        <v>0</v>
      </c>
      <c r="AD227" s="61">
        <v>0</v>
      </c>
    </row>
    <row r="228" spans="1:30" x14ac:dyDescent="0.3">
      <c r="A228" s="61">
        <v>4566</v>
      </c>
      <c r="B228" s="61">
        <v>4</v>
      </c>
      <c r="C228" s="61">
        <f t="shared" si="1"/>
        <v>144566</v>
      </c>
      <c r="D228" s="61">
        <v>0</v>
      </c>
      <c r="E228" s="61" t="s">
        <v>11697</v>
      </c>
      <c r="F228" s="61">
        <v>0</v>
      </c>
      <c r="G228" s="61">
        <v>2</v>
      </c>
      <c r="H228" s="61">
        <v>87</v>
      </c>
      <c r="I228" s="61">
        <v>100</v>
      </c>
      <c r="J228" s="61">
        <v>10</v>
      </c>
      <c r="K228" s="61">
        <v>3</v>
      </c>
      <c r="L228" s="61">
        <v>100</v>
      </c>
      <c r="M228" s="293">
        <v>0</v>
      </c>
      <c r="N228" s="61">
        <v>0</v>
      </c>
      <c r="O228" s="61">
        <v>6</v>
      </c>
      <c r="P228" s="61">
        <v>94195</v>
      </c>
      <c r="Q228" s="293">
        <v>0</v>
      </c>
      <c r="R228" s="61">
        <v>8</v>
      </c>
      <c r="S228" s="61">
        <v>0</v>
      </c>
      <c r="T228" s="61">
        <v>0</v>
      </c>
      <c r="U228" s="293">
        <v>0</v>
      </c>
      <c r="V228" s="61">
        <v>0</v>
      </c>
      <c r="W228" s="61">
        <v>0</v>
      </c>
      <c r="X228" s="61">
        <v>0</v>
      </c>
      <c r="Y228" s="293">
        <v>0</v>
      </c>
      <c r="Z228" s="61">
        <v>0</v>
      </c>
      <c r="AA228" s="61">
        <v>0</v>
      </c>
      <c r="AB228" s="61">
        <v>0</v>
      </c>
      <c r="AC228" s="61">
        <v>0</v>
      </c>
      <c r="AD228" s="61">
        <v>0</v>
      </c>
    </row>
    <row r="229" spans="1:30" x14ac:dyDescent="0.3">
      <c r="A229" s="61">
        <v>4567</v>
      </c>
      <c r="B229" s="61">
        <v>4</v>
      </c>
      <c r="C229" s="61">
        <f t="shared" si="1"/>
        <v>144567</v>
      </c>
      <c r="D229" s="61">
        <v>0</v>
      </c>
      <c r="E229" s="61" t="s">
        <v>11698</v>
      </c>
      <c r="F229" s="61">
        <v>0</v>
      </c>
      <c r="G229" s="61">
        <v>2</v>
      </c>
      <c r="H229" s="61">
        <v>87</v>
      </c>
      <c r="I229" s="61">
        <v>100</v>
      </c>
      <c r="J229" s="61">
        <v>20</v>
      </c>
      <c r="K229" s="61">
        <v>3</v>
      </c>
      <c r="L229" s="61">
        <v>100</v>
      </c>
      <c r="M229" s="293">
        <v>0</v>
      </c>
      <c r="N229" s="61">
        <v>0</v>
      </c>
      <c r="O229" s="61">
        <v>6</v>
      </c>
      <c r="P229" s="61">
        <v>94195</v>
      </c>
      <c r="Q229" s="293">
        <v>0</v>
      </c>
      <c r="R229" s="61">
        <v>10</v>
      </c>
      <c r="S229" s="61">
        <v>0</v>
      </c>
      <c r="T229" s="61">
        <v>0</v>
      </c>
      <c r="U229" s="293">
        <v>0</v>
      </c>
      <c r="V229" s="61">
        <v>0</v>
      </c>
      <c r="W229" s="61">
        <v>0</v>
      </c>
      <c r="X229" s="61">
        <v>0</v>
      </c>
      <c r="Y229" s="293">
        <v>0</v>
      </c>
      <c r="Z229" s="61">
        <v>0</v>
      </c>
      <c r="AA229" s="61">
        <v>0</v>
      </c>
      <c r="AB229" s="61">
        <v>0</v>
      </c>
      <c r="AC229" s="61">
        <v>0</v>
      </c>
      <c r="AD229" s="61">
        <v>0</v>
      </c>
    </row>
    <row r="230" spans="1:30" x14ac:dyDescent="0.3">
      <c r="A230" s="61">
        <v>4568</v>
      </c>
      <c r="B230" s="61">
        <v>4</v>
      </c>
      <c r="C230" s="61">
        <f t="shared" si="1"/>
        <v>144568</v>
      </c>
      <c r="D230" s="61">
        <v>0</v>
      </c>
      <c r="E230" s="61" t="s">
        <v>11690</v>
      </c>
      <c r="F230" s="61">
        <v>0</v>
      </c>
      <c r="G230" s="61">
        <v>3</v>
      </c>
      <c r="H230" s="61">
        <v>88</v>
      </c>
      <c r="I230" s="61">
        <v>1</v>
      </c>
      <c r="J230" s="61">
        <v>10</v>
      </c>
      <c r="K230" s="61">
        <v>6</v>
      </c>
      <c r="L230" s="61">
        <v>94211</v>
      </c>
      <c r="M230" s="293">
        <v>0</v>
      </c>
      <c r="N230" s="61">
        <v>100</v>
      </c>
      <c r="O230" s="61">
        <v>6</v>
      </c>
      <c r="P230" s="61">
        <v>85001</v>
      </c>
      <c r="Q230" s="293">
        <v>0</v>
      </c>
      <c r="R230" s="61">
        <v>5</v>
      </c>
      <c r="S230" s="61">
        <v>0</v>
      </c>
      <c r="T230" s="61">
        <v>0</v>
      </c>
      <c r="U230" s="293">
        <v>0</v>
      </c>
      <c r="V230" s="61">
        <v>0</v>
      </c>
      <c r="W230" s="61">
        <v>0</v>
      </c>
      <c r="X230" s="61">
        <v>0</v>
      </c>
      <c r="Y230" s="293">
        <v>0</v>
      </c>
      <c r="Z230" s="61">
        <v>0</v>
      </c>
      <c r="AA230" s="61">
        <v>0</v>
      </c>
      <c r="AB230" s="61">
        <v>0</v>
      </c>
      <c r="AC230" s="61">
        <v>0</v>
      </c>
      <c r="AD230" s="61">
        <v>0</v>
      </c>
    </row>
    <row r="231" spans="1:30" x14ac:dyDescent="0.3">
      <c r="A231" s="61">
        <v>4569</v>
      </c>
      <c r="B231" s="61">
        <v>4</v>
      </c>
      <c r="C231" s="61">
        <f t="shared" si="1"/>
        <v>144569</v>
      </c>
      <c r="D231" s="61">
        <v>0</v>
      </c>
      <c r="E231" s="61" t="s">
        <v>11691</v>
      </c>
      <c r="F231" s="61">
        <v>0</v>
      </c>
      <c r="G231" s="61">
        <v>3</v>
      </c>
      <c r="H231" s="61">
        <v>88</v>
      </c>
      <c r="I231" s="61">
        <v>1</v>
      </c>
      <c r="J231" s="61">
        <v>100</v>
      </c>
      <c r="K231" s="61">
        <v>6</v>
      </c>
      <c r="L231" s="61">
        <v>94211</v>
      </c>
      <c r="M231" s="293">
        <v>0</v>
      </c>
      <c r="N231" s="61">
        <v>200</v>
      </c>
      <c r="O231" s="61">
        <v>6</v>
      </c>
      <c r="P231" s="61">
        <v>85001</v>
      </c>
      <c r="Q231" s="293">
        <v>0</v>
      </c>
      <c r="R231" s="61">
        <v>10</v>
      </c>
      <c r="S231" s="61">
        <v>0</v>
      </c>
      <c r="T231" s="61">
        <v>0</v>
      </c>
      <c r="U231" s="293">
        <v>0</v>
      </c>
      <c r="V231" s="61">
        <v>0</v>
      </c>
      <c r="W231" s="61">
        <v>0</v>
      </c>
      <c r="X231" s="61">
        <v>0</v>
      </c>
      <c r="Y231" s="293">
        <v>0</v>
      </c>
      <c r="Z231" s="61">
        <v>0</v>
      </c>
      <c r="AA231" s="61">
        <v>0</v>
      </c>
      <c r="AB231" s="61">
        <v>0</v>
      </c>
      <c r="AC231" s="61">
        <v>0</v>
      </c>
      <c r="AD231" s="61">
        <v>0</v>
      </c>
    </row>
    <row r="232" spans="1:30" x14ac:dyDescent="0.3">
      <c r="A232" s="61">
        <v>4570</v>
      </c>
      <c r="B232" s="61">
        <v>4</v>
      </c>
      <c r="C232" s="61">
        <f t="shared" si="1"/>
        <v>144570</v>
      </c>
      <c r="D232" s="61">
        <v>0</v>
      </c>
      <c r="E232" s="61" t="s">
        <v>11692</v>
      </c>
      <c r="F232" s="61">
        <v>0</v>
      </c>
      <c r="G232" s="61">
        <v>3</v>
      </c>
      <c r="H232" s="61">
        <v>88</v>
      </c>
      <c r="I232" s="61">
        <v>1</v>
      </c>
      <c r="J232" s="61">
        <v>200</v>
      </c>
      <c r="K232" s="61">
        <v>6</v>
      </c>
      <c r="L232" s="61">
        <v>94211</v>
      </c>
      <c r="M232" s="293">
        <v>0</v>
      </c>
      <c r="N232" s="61">
        <v>300</v>
      </c>
      <c r="O232" s="61">
        <v>6</v>
      </c>
      <c r="P232" s="61">
        <v>85003</v>
      </c>
      <c r="Q232" s="293">
        <v>0</v>
      </c>
      <c r="R232" s="61">
        <v>1</v>
      </c>
      <c r="S232" s="61">
        <v>0</v>
      </c>
      <c r="T232" s="61">
        <v>0</v>
      </c>
      <c r="U232" s="293">
        <v>0</v>
      </c>
      <c r="V232" s="61">
        <v>0</v>
      </c>
      <c r="W232" s="61">
        <v>0</v>
      </c>
      <c r="X232" s="61">
        <v>0</v>
      </c>
      <c r="Y232" s="293">
        <v>0</v>
      </c>
      <c r="Z232" s="61">
        <v>0</v>
      </c>
      <c r="AA232" s="61">
        <v>0</v>
      </c>
      <c r="AB232" s="61">
        <v>0</v>
      </c>
      <c r="AC232" s="61">
        <v>0</v>
      </c>
      <c r="AD232" s="61">
        <v>0</v>
      </c>
    </row>
    <row r="233" spans="1:30" x14ac:dyDescent="0.3">
      <c r="A233" s="61">
        <v>4571</v>
      </c>
      <c r="B233" s="61">
        <v>4</v>
      </c>
      <c r="C233" s="61">
        <f t="shared" si="1"/>
        <v>144571</v>
      </c>
      <c r="D233" s="61">
        <v>0</v>
      </c>
      <c r="E233" s="61" t="s">
        <v>11705</v>
      </c>
      <c r="F233" s="61">
        <v>0</v>
      </c>
      <c r="G233" s="61">
        <v>4</v>
      </c>
      <c r="H233" s="61">
        <v>88</v>
      </c>
      <c r="I233" s="61">
        <v>2</v>
      </c>
      <c r="J233" s="61">
        <v>10</v>
      </c>
      <c r="K233" s="61">
        <v>6</v>
      </c>
      <c r="L233" s="61">
        <v>94211</v>
      </c>
      <c r="M233" s="293">
        <v>0</v>
      </c>
      <c r="N233" s="61">
        <v>100</v>
      </c>
      <c r="O233" s="61">
        <v>6</v>
      </c>
      <c r="P233" s="61">
        <v>85045</v>
      </c>
      <c r="Q233" s="293">
        <v>0</v>
      </c>
      <c r="R233" s="61">
        <v>1</v>
      </c>
      <c r="S233" s="61">
        <v>0</v>
      </c>
      <c r="T233" s="61">
        <v>0</v>
      </c>
      <c r="U233" s="293">
        <v>0</v>
      </c>
      <c r="V233" s="61">
        <v>0</v>
      </c>
      <c r="W233" s="61">
        <v>0</v>
      </c>
      <c r="X233" s="61">
        <v>0</v>
      </c>
      <c r="Y233" s="293">
        <v>0</v>
      </c>
      <c r="Z233" s="61">
        <v>0</v>
      </c>
      <c r="AA233" s="61">
        <v>0</v>
      </c>
      <c r="AB233" s="61">
        <v>0</v>
      </c>
      <c r="AC233" s="61">
        <v>0</v>
      </c>
      <c r="AD233" s="61">
        <v>0</v>
      </c>
    </row>
    <row r="234" spans="1:30" x14ac:dyDescent="0.3">
      <c r="A234" s="61">
        <v>4572</v>
      </c>
      <c r="B234" s="61">
        <v>4</v>
      </c>
      <c r="C234" s="61">
        <f t="shared" si="1"/>
        <v>144572</v>
      </c>
      <c r="D234" s="61">
        <v>0</v>
      </c>
      <c r="E234" s="61" t="s">
        <v>11706</v>
      </c>
      <c r="F234" s="61">
        <v>0</v>
      </c>
      <c r="G234" s="61">
        <v>4</v>
      </c>
      <c r="H234" s="61">
        <v>88</v>
      </c>
      <c r="I234" s="61">
        <v>2</v>
      </c>
      <c r="J234" s="61">
        <v>100</v>
      </c>
      <c r="K234" s="61">
        <v>6</v>
      </c>
      <c r="L234" s="61">
        <v>94211</v>
      </c>
      <c r="M234" s="293">
        <v>0</v>
      </c>
      <c r="N234" s="61">
        <v>200</v>
      </c>
      <c r="O234" s="61">
        <v>6</v>
      </c>
      <c r="P234" s="61">
        <v>85104</v>
      </c>
      <c r="Q234" s="293">
        <v>0</v>
      </c>
      <c r="R234" s="61">
        <v>1</v>
      </c>
      <c r="S234" s="61">
        <v>0</v>
      </c>
      <c r="T234" s="61">
        <v>0</v>
      </c>
      <c r="U234" s="293">
        <v>0</v>
      </c>
      <c r="V234" s="61">
        <v>0</v>
      </c>
      <c r="W234" s="61">
        <v>0</v>
      </c>
      <c r="X234" s="61">
        <v>0</v>
      </c>
      <c r="Y234" s="293">
        <v>0</v>
      </c>
      <c r="Z234" s="61">
        <v>0</v>
      </c>
      <c r="AA234" s="61">
        <v>0</v>
      </c>
      <c r="AB234" s="61">
        <v>0</v>
      </c>
      <c r="AC234" s="61">
        <v>0</v>
      </c>
      <c r="AD234" s="61">
        <v>0</v>
      </c>
    </row>
    <row r="235" spans="1:30" x14ac:dyDescent="0.3">
      <c r="A235" s="61">
        <v>4573</v>
      </c>
      <c r="B235" s="61">
        <v>4</v>
      </c>
      <c r="C235" s="61">
        <f t="shared" si="1"/>
        <v>144573</v>
      </c>
      <c r="D235" s="61">
        <v>0</v>
      </c>
      <c r="E235" s="61" t="s">
        <v>11707</v>
      </c>
      <c r="F235" s="61">
        <v>0</v>
      </c>
      <c r="G235" s="61">
        <v>4</v>
      </c>
      <c r="H235" s="61">
        <v>88</v>
      </c>
      <c r="I235" s="61">
        <v>2</v>
      </c>
      <c r="J235" s="61">
        <v>200</v>
      </c>
      <c r="K235" s="61">
        <v>6</v>
      </c>
      <c r="L235" s="61">
        <v>94211</v>
      </c>
      <c r="M235" s="293">
        <v>0</v>
      </c>
      <c r="N235" s="61">
        <v>300</v>
      </c>
      <c r="O235" s="61">
        <v>6</v>
      </c>
      <c r="P235" s="61">
        <v>85082</v>
      </c>
      <c r="Q235" s="293">
        <v>0</v>
      </c>
      <c r="R235" s="61">
        <v>1</v>
      </c>
      <c r="S235" s="61">
        <v>0</v>
      </c>
      <c r="T235" s="61">
        <v>0</v>
      </c>
      <c r="U235" s="293">
        <v>0</v>
      </c>
      <c r="V235" s="61">
        <v>0</v>
      </c>
      <c r="W235" s="61">
        <v>0</v>
      </c>
      <c r="X235" s="61">
        <v>0</v>
      </c>
      <c r="Y235" s="293">
        <v>0</v>
      </c>
      <c r="Z235" s="61">
        <v>0</v>
      </c>
      <c r="AA235" s="61">
        <v>0</v>
      </c>
      <c r="AB235" s="61">
        <v>0</v>
      </c>
      <c r="AC235" s="61">
        <v>0</v>
      </c>
      <c r="AD235" s="61">
        <v>0</v>
      </c>
    </row>
    <row r="236" spans="1:30" x14ac:dyDescent="0.3">
      <c r="A236" s="61">
        <v>4574</v>
      </c>
      <c r="B236" s="61">
        <v>4</v>
      </c>
      <c r="C236" s="61">
        <f t="shared" si="1"/>
        <v>144574</v>
      </c>
      <c r="D236" s="61">
        <v>0</v>
      </c>
      <c r="E236" s="61" t="s">
        <v>11708</v>
      </c>
      <c r="F236" s="61">
        <v>0</v>
      </c>
      <c r="G236" s="61">
        <v>5</v>
      </c>
      <c r="H236" s="61">
        <v>88</v>
      </c>
      <c r="I236" s="61">
        <v>3</v>
      </c>
      <c r="J236" s="61">
        <v>10</v>
      </c>
      <c r="K236" s="61">
        <v>6</v>
      </c>
      <c r="L236" s="61">
        <v>94211</v>
      </c>
      <c r="M236" s="293">
        <v>0</v>
      </c>
      <c r="N236" s="61">
        <v>100</v>
      </c>
      <c r="O236" s="61">
        <v>1</v>
      </c>
      <c r="P236" s="61">
        <v>100000</v>
      </c>
      <c r="Q236" s="293">
        <v>0</v>
      </c>
      <c r="R236" s="61">
        <v>0</v>
      </c>
      <c r="S236" s="61">
        <v>0</v>
      </c>
      <c r="T236" s="61">
        <v>0</v>
      </c>
      <c r="U236" s="293">
        <v>0</v>
      </c>
      <c r="V236" s="61">
        <v>0</v>
      </c>
      <c r="W236" s="61">
        <v>0</v>
      </c>
      <c r="X236" s="61">
        <v>0</v>
      </c>
      <c r="Y236" s="293">
        <v>0</v>
      </c>
      <c r="Z236" s="61">
        <v>0</v>
      </c>
      <c r="AA236" s="61">
        <v>0</v>
      </c>
      <c r="AB236" s="61">
        <v>0</v>
      </c>
      <c r="AC236" s="61">
        <v>0</v>
      </c>
      <c r="AD236" s="61">
        <v>0</v>
      </c>
    </row>
    <row r="237" spans="1:30" x14ac:dyDescent="0.3">
      <c r="A237" s="61">
        <v>4575</v>
      </c>
      <c r="B237" s="61">
        <v>4</v>
      </c>
      <c r="C237" s="61">
        <f t="shared" si="1"/>
        <v>144575</v>
      </c>
      <c r="D237" s="61">
        <v>0</v>
      </c>
      <c r="E237" s="61" t="s">
        <v>11709</v>
      </c>
      <c r="F237" s="61">
        <v>0</v>
      </c>
      <c r="G237" s="61">
        <v>5</v>
      </c>
      <c r="H237" s="61">
        <v>88</v>
      </c>
      <c r="I237" s="61">
        <v>3</v>
      </c>
      <c r="J237" s="61">
        <v>100</v>
      </c>
      <c r="K237" s="61">
        <v>6</v>
      </c>
      <c r="L237" s="61">
        <v>94211</v>
      </c>
      <c r="M237" s="293">
        <v>0</v>
      </c>
      <c r="N237" s="61">
        <v>200</v>
      </c>
      <c r="O237" s="61">
        <v>1</v>
      </c>
      <c r="P237" s="61">
        <v>500000</v>
      </c>
      <c r="Q237" s="293">
        <v>0</v>
      </c>
      <c r="R237" s="61">
        <v>0</v>
      </c>
      <c r="S237" s="61">
        <v>0</v>
      </c>
      <c r="T237" s="61">
        <v>0</v>
      </c>
      <c r="U237" s="293">
        <v>0</v>
      </c>
      <c r="V237" s="61">
        <v>0</v>
      </c>
      <c r="W237" s="61">
        <v>0</v>
      </c>
      <c r="X237" s="61">
        <v>0</v>
      </c>
      <c r="Y237" s="293">
        <v>0</v>
      </c>
      <c r="Z237" s="61">
        <v>0</v>
      </c>
      <c r="AA237" s="61">
        <v>0</v>
      </c>
      <c r="AB237" s="61">
        <v>0</v>
      </c>
      <c r="AC237" s="61">
        <v>0</v>
      </c>
      <c r="AD237" s="61">
        <v>0</v>
      </c>
    </row>
    <row r="238" spans="1:30" x14ac:dyDescent="0.3">
      <c r="A238" s="61">
        <v>4576</v>
      </c>
      <c r="B238" s="61">
        <v>4</v>
      </c>
      <c r="C238" s="61">
        <f t="shared" si="1"/>
        <v>144576</v>
      </c>
      <c r="D238" s="61">
        <v>0</v>
      </c>
      <c r="E238" s="61" t="s">
        <v>11710</v>
      </c>
      <c r="F238" s="61">
        <v>0</v>
      </c>
      <c r="G238" s="61">
        <v>5</v>
      </c>
      <c r="H238" s="61">
        <v>88</v>
      </c>
      <c r="I238" s="61">
        <v>3</v>
      </c>
      <c r="J238" s="61">
        <v>200</v>
      </c>
      <c r="K238" s="61">
        <v>6</v>
      </c>
      <c r="L238" s="61">
        <v>94211</v>
      </c>
      <c r="M238" s="293">
        <v>0</v>
      </c>
      <c r="N238" s="61">
        <v>300</v>
      </c>
      <c r="O238" s="61">
        <v>1</v>
      </c>
      <c r="P238" s="61">
        <v>1000000</v>
      </c>
      <c r="Q238" s="293">
        <v>0</v>
      </c>
      <c r="R238" s="61">
        <v>0</v>
      </c>
      <c r="S238" s="61">
        <v>0</v>
      </c>
      <c r="T238" s="61">
        <v>0</v>
      </c>
      <c r="U238" s="293">
        <v>0</v>
      </c>
      <c r="V238" s="61">
        <v>0</v>
      </c>
      <c r="W238" s="61">
        <v>0</v>
      </c>
      <c r="X238" s="61">
        <v>0</v>
      </c>
      <c r="Y238" s="293">
        <v>0</v>
      </c>
      <c r="Z238" s="61">
        <v>0</v>
      </c>
      <c r="AA238" s="61">
        <v>0</v>
      </c>
      <c r="AB238" s="61">
        <v>0</v>
      </c>
      <c r="AC238" s="61">
        <v>0</v>
      </c>
      <c r="AD238" s="61">
        <v>0</v>
      </c>
    </row>
    <row r="239" spans="1:30" x14ac:dyDescent="0.3">
      <c r="A239" s="61">
        <v>4577</v>
      </c>
      <c r="B239" s="61">
        <v>4</v>
      </c>
      <c r="C239" s="61">
        <f t="shared" si="1"/>
        <v>144577</v>
      </c>
      <c r="D239" s="61">
        <v>0</v>
      </c>
      <c r="E239" s="61" t="s">
        <v>11711</v>
      </c>
      <c r="F239" s="61">
        <v>0</v>
      </c>
      <c r="G239" s="61">
        <v>6</v>
      </c>
      <c r="H239" s="61">
        <v>88</v>
      </c>
      <c r="I239" s="61">
        <v>4</v>
      </c>
      <c r="J239" s="61">
        <v>10</v>
      </c>
      <c r="K239" s="61">
        <v>6</v>
      </c>
      <c r="L239" s="61">
        <v>94211</v>
      </c>
      <c r="M239" s="293">
        <v>0</v>
      </c>
      <c r="N239" s="61">
        <v>100</v>
      </c>
      <c r="O239" s="61">
        <v>6</v>
      </c>
      <c r="P239" s="61">
        <v>85084</v>
      </c>
      <c r="Q239" s="293">
        <v>0</v>
      </c>
      <c r="R239" s="61">
        <v>1</v>
      </c>
      <c r="S239" s="61">
        <v>0</v>
      </c>
      <c r="T239" s="61">
        <v>0</v>
      </c>
      <c r="U239" s="293">
        <v>0</v>
      </c>
      <c r="V239" s="61">
        <v>0</v>
      </c>
      <c r="W239" s="61">
        <v>0</v>
      </c>
      <c r="X239" s="61">
        <v>0</v>
      </c>
      <c r="Y239" s="293">
        <v>0</v>
      </c>
      <c r="Z239" s="61">
        <v>0</v>
      </c>
      <c r="AA239" s="61">
        <v>0</v>
      </c>
      <c r="AB239" s="61">
        <v>0</v>
      </c>
      <c r="AC239" s="61">
        <v>0</v>
      </c>
      <c r="AD239" s="61">
        <v>0</v>
      </c>
    </row>
    <row r="240" spans="1:30" x14ac:dyDescent="0.3">
      <c r="A240" s="61">
        <v>4578</v>
      </c>
      <c r="B240" s="61">
        <v>4</v>
      </c>
      <c r="C240" s="61">
        <f t="shared" si="1"/>
        <v>144578</v>
      </c>
      <c r="D240" s="61">
        <v>0</v>
      </c>
      <c r="E240" s="61" t="s">
        <v>11712</v>
      </c>
      <c r="F240" s="61">
        <v>0</v>
      </c>
      <c r="G240" s="61">
        <v>6</v>
      </c>
      <c r="H240" s="61">
        <v>88</v>
      </c>
      <c r="I240" s="61">
        <v>4</v>
      </c>
      <c r="J240" s="61">
        <v>100</v>
      </c>
      <c r="K240" s="61">
        <v>6</v>
      </c>
      <c r="L240" s="61">
        <v>94211</v>
      </c>
      <c r="M240" s="293">
        <v>0</v>
      </c>
      <c r="N240" s="61">
        <v>200</v>
      </c>
      <c r="O240" s="61">
        <v>6</v>
      </c>
      <c r="P240" s="61">
        <v>85084</v>
      </c>
      <c r="Q240" s="293">
        <v>0</v>
      </c>
      <c r="R240" s="61">
        <v>1</v>
      </c>
      <c r="S240" s="61">
        <v>0</v>
      </c>
      <c r="T240" s="61">
        <v>0</v>
      </c>
      <c r="U240" s="293">
        <v>0</v>
      </c>
      <c r="V240" s="61">
        <v>0</v>
      </c>
      <c r="W240" s="61">
        <v>0</v>
      </c>
      <c r="X240" s="61">
        <v>0</v>
      </c>
      <c r="Y240" s="293">
        <v>0</v>
      </c>
      <c r="Z240" s="61">
        <v>0</v>
      </c>
      <c r="AA240" s="61">
        <v>0</v>
      </c>
      <c r="AB240" s="61">
        <v>0</v>
      </c>
      <c r="AC240" s="61">
        <v>0</v>
      </c>
      <c r="AD240" s="61">
        <v>0</v>
      </c>
    </row>
    <row r="241" spans="1:30" x14ac:dyDescent="0.3">
      <c r="A241" s="61">
        <v>4579</v>
      </c>
      <c r="B241" s="61">
        <v>4</v>
      </c>
      <c r="C241" s="61">
        <f t="shared" si="1"/>
        <v>144579</v>
      </c>
      <c r="D241" s="61">
        <v>0</v>
      </c>
      <c r="E241" s="61" t="s">
        <v>11713</v>
      </c>
      <c r="F241" s="61">
        <v>0</v>
      </c>
      <c r="G241" s="61">
        <v>6</v>
      </c>
      <c r="H241" s="61">
        <v>88</v>
      </c>
      <c r="I241" s="61">
        <v>4</v>
      </c>
      <c r="J241" s="61">
        <v>200</v>
      </c>
      <c r="K241" s="61">
        <v>6</v>
      </c>
      <c r="L241" s="61">
        <v>94211</v>
      </c>
      <c r="M241" s="293">
        <v>0</v>
      </c>
      <c r="N241" s="61">
        <v>300</v>
      </c>
      <c r="O241" s="61">
        <v>6</v>
      </c>
      <c r="P241" s="61">
        <v>85003</v>
      </c>
      <c r="Q241" s="293">
        <v>0</v>
      </c>
      <c r="R241" s="61">
        <v>1</v>
      </c>
      <c r="S241" s="61">
        <v>0</v>
      </c>
      <c r="T241" s="61">
        <v>0</v>
      </c>
      <c r="U241" s="293">
        <v>0</v>
      </c>
      <c r="V241" s="61">
        <v>0</v>
      </c>
      <c r="W241" s="61">
        <v>0</v>
      </c>
      <c r="X241" s="61">
        <v>0</v>
      </c>
      <c r="Y241" s="293">
        <v>0</v>
      </c>
      <c r="Z241" s="61">
        <v>0</v>
      </c>
      <c r="AA241" s="61">
        <v>0</v>
      </c>
      <c r="AB241" s="61">
        <v>0</v>
      </c>
      <c r="AC241" s="61">
        <v>0</v>
      </c>
      <c r="AD241" s="61">
        <v>0</v>
      </c>
    </row>
    <row r="242" spans="1:30" x14ac:dyDescent="0.3">
      <c r="A242" s="61">
        <v>4580</v>
      </c>
      <c r="B242" s="61">
        <v>4</v>
      </c>
      <c r="C242" s="61">
        <f t="shared" si="1"/>
        <v>144580</v>
      </c>
      <c r="D242" s="61">
        <v>0</v>
      </c>
      <c r="E242" s="61" t="s">
        <v>11714</v>
      </c>
      <c r="F242" s="61">
        <v>0</v>
      </c>
      <c r="G242" s="61">
        <v>7</v>
      </c>
      <c r="H242" s="61">
        <v>88</v>
      </c>
      <c r="I242" s="61">
        <v>5</v>
      </c>
      <c r="J242" s="61">
        <v>10</v>
      </c>
      <c r="K242" s="61">
        <v>6</v>
      </c>
      <c r="L242" s="61">
        <v>94211</v>
      </c>
      <c r="M242" s="293">
        <v>0</v>
      </c>
      <c r="N242" s="61">
        <v>100</v>
      </c>
      <c r="O242" s="61">
        <v>6</v>
      </c>
      <c r="P242" s="61">
        <v>85046</v>
      </c>
      <c r="Q242" s="293">
        <v>0</v>
      </c>
      <c r="R242" s="61">
        <v>1</v>
      </c>
      <c r="S242" s="61">
        <v>0</v>
      </c>
      <c r="T242" s="61">
        <v>0</v>
      </c>
      <c r="U242" s="293">
        <v>0</v>
      </c>
      <c r="V242" s="61">
        <v>0</v>
      </c>
      <c r="W242" s="61">
        <v>0</v>
      </c>
      <c r="X242" s="61">
        <v>0</v>
      </c>
      <c r="Y242" s="293">
        <v>0</v>
      </c>
      <c r="Z242" s="61">
        <v>0</v>
      </c>
      <c r="AA242" s="61">
        <v>0</v>
      </c>
      <c r="AB242" s="61">
        <v>0</v>
      </c>
      <c r="AC242" s="61">
        <v>0</v>
      </c>
      <c r="AD242" s="61">
        <v>0</v>
      </c>
    </row>
    <row r="243" spans="1:30" x14ac:dyDescent="0.3">
      <c r="A243" s="61">
        <v>4581</v>
      </c>
      <c r="B243" s="61">
        <v>4</v>
      </c>
      <c r="C243" s="61">
        <f t="shared" si="1"/>
        <v>144581</v>
      </c>
      <c r="D243" s="61">
        <v>0</v>
      </c>
      <c r="E243" s="61" t="s">
        <v>11715</v>
      </c>
      <c r="F243" s="61">
        <v>0</v>
      </c>
      <c r="G243" s="61">
        <v>7</v>
      </c>
      <c r="H243" s="61">
        <v>88</v>
      </c>
      <c r="I243" s="61">
        <v>5</v>
      </c>
      <c r="J243" s="61">
        <v>100</v>
      </c>
      <c r="K243" s="61">
        <v>6</v>
      </c>
      <c r="L243" s="61">
        <v>94211</v>
      </c>
      <c r="M243" s="293">
        <v>0</v>
      </c>
      <c r="N243" s="61">
        <v>200</v>
      </c>
      <c r="O243" s="61">
        <v>6</v>
      </c>
      <c r="P243" s="61">
        <v>85062</v>
      </c>
      <c r="Q243" s="293">
        <v>0</v>
      </c>
      <c r="R243" s="61">
        <v>1</v>
      </c>
      <c r="S243" s="61">
        <v>0</v>
      </c>
      <c r="T243" s="61">
        <v>0</v>
      </c>
      <c r="U243" s="293">
        <v>0</v>
      </c>
      <c r="V243" s="61">
        <v>0</v>
      </c>
      <c r="W243" s="61">
        <v>0</v>
      </c>
      <c r="X243" s="61">
        <v>0</v>
      </c>
      <c r="Y243" s="293">
        <v>0</v>
      </c>
      <c r="Z243" s="61">
        <v>0</v>
      </c>
      <c r="AA243" s="61">
        <v>0</v>
      </c>
      <c r="AB243" s="61">
        <v>0</v>
      </c>
      <c r="AC243" s="61">
        <v>0</v>
      </c>
      <c r="AD243" s="61">
        <v>0</v>
      </c>
    </row>
    <row r="244" spans="1:30" x14ac:dyDescent="0.3">
      <c r="A244" s="61">
        <v>4582</v>
      </c>
      <c r="B244" s="61">
        <v>4</v>
      </c>
      <c r="C244" s="61">
        <f t="shared" si="1"/>
        <v>144582</v>
      </c>
      <c r="D244" s="61">
        <v>0</v>
      </c>
      <c r="E244" s="61" t="s">
        <v>11716</v>
      </c>
      <c r="F244" s="61">
        <v>0</v>
      </c>
      <c r="G244" s="61">
        <v>7</v>
      </c>
      <c r="H244" s="61">
        <v>88</v>
      </c>
      <c r="I244" s="61">
        <v>5</v>
      </c>
      <c r="J244" s="61">
        <v>200</v>
      </c>
      <c r="K244" s="61">
        <v>6</v>
      </c>
      <c r="L244" s="61">
        <v>94211</v>
      </c>
      <c r="M244" s="293">
        <v>0</v>
      </c>
      <c r="N244" s="61">
        <v>300</v>
      </c>
      <c r="O244" s="61">
        <v>6</v>
      </c>
      <c r="P244" s="61">
        <v>85082</v>
      </c>
      <c r="Q244" s="293">
        <v>0</v>
      </c>
      <c r="R244" s="61">
        <v>1</v>
      </c>
      <c r="S244" s="61">
        <v>0</v>
      </c>
      <c r="T244" s="61">
        <v>0</v>
      </c>
      <c r="U244" s="293">
        <v>0</v>
      </c>
      <c r="V244" s="61">
        <v>0</v>
      </c>
      <c r="W244" s="61">
        <v>0</v>
      </c>
      <c r="X244" s="61">
        <v>0</v>
      </c>
      <c r="Y244" s="293">
        <v>0</v>
      </c>
      <c r="Z244" s="61">
        <v>0</v>
      </c>
      <c r="AA244" s="61">
        <v>0</v>
      </c>
      <c r="AB244" s="61">
        <v>0</v>
      </c>
      <c r="AC244" s="61">
        <v>0</v>
      </c>
      <c r="AD244" s="61">
        <v>0</v>
      </c>
    </row>
    <row r="245" spans="1:30" x14ac:dyDescent="0.3">
      <c r="A245" s="61">
        <v>4583</v>
      </c>
      <c r="B245" s="61">
        <v>4</v>
      </c>
      <c r="C245" s="61">
        <f t="shared" si="1"/>
        <v>144583</v>
      </c>
      <c r="D245" s="61">
        <v>0</v>
      </c>
      <c r="E245" s="61" t="s">
        <v>11717</v>
      </c>
      <c r="F245" s="61">
        <v>0</v>
      </c>
      <c r="G245" s="61">
        <v>8</v>
      </c>
      <c r="H245" s="61">
        <v>88</v>
      </c>
      <c r="I245" s="61">
        <v>6</v>
      </c>
      <c r="J245" s="61">
        <v>10</v>
      </c>
      <c r="K245" s="61">
        <v>6</v>
      </c>
      <c r="L245" s="61">
        <v>94211</v>
      </c>
      <c r="M245" s="293">
        <v>0</v>
      </c>
      <c r="N245" s="61">
        <v>100</v>
      </c>
      <c r="O245" s="61">
        <v>3</v>
      </c>
      <c r="P245" s="61">
        <v>50</v>
      </c>
      <c r="Q245" s="293">
        <v>0</v>
      </c>
      <c r="R245" s="61">
        <v>0</v>
      </c>
      <c r="S245" s="61">
        <v>0</v>
      </c>
      <c r="T245" s="61">
        <v>0</v>
      </c>
      <c r="U245" s="293">
        <v>0</v>
      </c>
      <c r="V245" s="61">
        <v>0</v>
      </c>
      <c r="W245" s="61">
        <v>0</v>
      </c>
      <c r="X245" s="61">
        <v>0</v>
      </c>
      <c r="Y245" s="293">
        <v>0</v>
      </c>
      <c r="Z245" s="61">
        <v>0</v>
      </c>
      <c r="AA245" s="61">
        <v>0</v>
      </c>
      <c r="AB245" s="61">
        <v>0</v>
      </c>
      <c r="AC245" s="61">
        <v>0</v>
      </c>
      <c r="AD245" s="61">
        <v>0</v>
      </c>
    </row>
    <row r="246" spans="1:30" x14ac:dyDescent="0.3">
      <c r="A246" s="61">
        <v>4584</v>
      </c>
      <c r="B246" s="61">
        <v>4</v>
      </c>
      <c r="C246" s="61">
        <f t="shared" si="1"/>
        <v>144584</v>
      </c>
      <c r="D246" s="61">
        <v>0</v>
      </c>
      <c r="E246" s="61" t="s">
        <v>11718</v>
      </c>
      <c r="F246" s="61">
        <v>0</v>
      </c>
      <c r="G246" s="61">
        <v>8</v>
      </c>
      <c r="H246" s="61">
        <v>88</v>
      </c>
      <c r="I246" s="61">
        <v>6</v>
      </c>
      <c r="J246" s="61">
        <v>100</v>
      </c>
      <c r="K246" s="61">
        <v>6</v>
      </c>
      <c r="L246" s="61">
        <v>94211</v>
      </c>
      <c r="M246" s="293">
        <v>0</v>
      </c>
      <c r="N246" s="61">
        <v>200</v>
      </c>
      <c r="O246" s="61">
        <v>3</v>
      </c>
      <c r="P246" s="61">
        <v>75</v>
      </c>
      <c r="Q246" s="293">
        <v>0</v>
      </c>
      <c r="R246" s="61">
        <v>0</v>
      </c>
      <c r="S246" s="61">
        <v>0</v>
      </c>
      <c r="T246" s="61">
        <v>0</v>
      </c>
      <c r="U246" s="293">
        <v>0</v>
      </c>
      <c r="V246" s="61">
        <v>0</v>
      </c>
      <c r="W246" s="61">
        <v>0</v>
      </c>
      <c r="X246" s="61">
        <v>0</v>
      </c>
      <c r="Y246" s="293">
        <v>0</v>
      </c>
      <c r="Z246" s="61">
        <v>0</v>
      </c>
      <c r="AA246" s="61">
        <v>0</v>
      </c>
      <c r="AB246" s="61">
        <v>0</v>
      </c>
      <c r="AC246" s="61">
        <v>0</v>
      </c>
      <c r="AD246" s="61">
        <v>0</v>
      </c>
    </row>
    <row r="247" spans="1:30" x14ac:dyDescent="0.3">
      <c r="A247" s="61">
        <v>4585</v>
      </c>
      <c r="B247" s="61">
        <v>4</v>
      </c>
      <c r="C247" s="61">
        <f t="shared" si="1"/>
        <v>144585</v>
      </c>
      <c r="D247" s="61">
        <v>0</v>
      </c>
      <c r="E247" s="61" t="s">
        <v>11719</v>
      </c>
      <c r="F247" s="61">
        <v>0</v>
      </c>
      <c r="G247" s="61">
        <v>8</v>
      </c>
      <c r="H247" s="61">
        <v>88</v>
      </c>
      <c r="I247" s="61">
        <v>6</v>
      </c>
      <c r="J247" s="61">
        <v>200</v>
      </c>
      <c r="K247" s="61">
        <v>6</v>
      </c>
      <c r="L247" s="61">
        <v>94211</v>
      </c>
      <c r="M247" s="293">
        <v>0</v>
      </c>
      <c r="N247" s="61">
        <v>300</v>
      </c>
      <c r="O247" s="61">
        <v>3</v>
      </c>
      <c r="P247" s="61">
        <v>100</v>
      </c>
      <c r="Q247" s="293">
        <v>0</v>
      </c>
      <c r="R247" s="61">
        <v>0</v>
      </c>
      <c r="S247" s="61">
        <v>0</v>
      </c>
      <c r="T247" s="61">
        <v>0</v>
      </c>
      <c r="U247" s="293">
        <v>0</v>
      </c>
      <c r="V247" s="61">
        <v>0</v>
      </c>
      <c r="W247" s="61">
        <v>0</v>
      </c>
      <c r="X247" s="61">
        <v>0</v>
      </c>
      <c r="Y247" s="293">
        <v>0</v>
      </c>
      <c r="Z247" s="61">
        <v>0</v>
      </c>
      <c r="AA247" s="61">
        <v>0</v>
      </c>
      <c r="AB247" s="61">
        <v>0</v>
      </c>
      <c r="AC247" s="61">
        <v>0</v>
      </c>
      <c r="AD247" s="61">
        <v>0</v>
      </c>
    </row>
    <row r="248" spans="1:30" x14ac:dyDescent="0.3">
      <c r="A248" s="61">
        <v>4586</v>
      </c>
      <c r="B248" s="61">
        <v>4</v>
      </c>
      <c r="C248" s="61">
        <f t="shared" si="1"/>
        <v>144586</v>
      </c>
      <c r="D248" s="61">
        <v>0</v>
      </c>
      <c r="E248" s="61" t="s">
        <v>11720</v>
      </c>
      <c r="F248" s="61">
        <v>0</v>
      </c>
      <c r="G248" s="61">
        <v>9</v>
      </c>
      <c r="H248" s="61">
        <v>88</v>
      </c>
      <c r="I248" s="61">
        <v>7</v>
      </c>
      <c r="J248" s="61">
        <v>10</v>
      </c>
      <c r="K248" s="61">
        <v>6</v>
      </c>
      <c r="L248" s="61">
        <v>94211</v>
      </c>
      <c r="M248" s="293">
        <v>0</v>
      </c>
      <c r="N248" s="61">
        <v>100</v>
      </c>
      <c r="O248" s="61">
        <v>6</v>
      </c>
      <c r="P248" s="61">
        <v>85001</v>
      </c>
      <c r="Q248" s="293">
        <v>0</v>
      </c>
      <c r="R248" s="61">
        <v>10</v>
      </c>
      <c r="S248" s="61">
        <v>0</v>
      </c>
      <c r="T248" s="61">
        <v>0</v>
      </c>
      <c r="U248" s="293">
        <v>0</v>
      </c>
      <c r="V248" s="61">
        <v>0</v>
      </c>
      <c r="W248" s="61">
        <v>0</v>
      </c>
      <c r="X248" s="61">
        <v>0</v>
      </c>
      <c r="Y248" s="293">
        <v>0</v>
      </c>
      <c r="Z248" s="61">
        <v>0</v>
      </c>
      <c r="AA248" s="61">
        <v>0</v>
      </c>
      <c r="AB248" s="61">
        <v>0</v>
      </c>
      <c r="AC248" s="61">
        <v>0</v>
      </c>
      <c r="AD248" s="61">
        <v>0</v>
      </c>
    </row>
    <row r="249" spans="1:30" x14ac:dyDescent="0.3">
      <c r="A249" s="61">
        <v>4587</v>
      </c>
      <c r="B249" s="61">
        <v>4</v>
      </c>
      <c r="C249" s="61">
        <f t="shared" si="1"/>
        <v>144587</v>
      </c>
      <c r="D249" s="61">
        <v>0</v>
      </c>
      <c r="E249" s="61" t="s">
        <v>11721</v>
      </c>
      <c r="F249" s="61">
        <v>0</v>
      </c>
      <c r="G249" s="61">
        <v>9</v>
      </c>
      <c r="H249" s="61">
        <v>88</v>
      </c>
      <c r="I249" s="61">
        <v>7</v>
      </c>
      <c r="J249" s="61">
        <v>100</v>
      </c>
      <c r="K249" s="61">
        <v>6</v>
      </c>
      <c r="L249" s="61">
        <v>94211</v>
      </c>
      <c r="M249" s="293">
        <v>0</v>
      </c>
      <c r="N249" s="61">
        <v>200</v>
      </c>
      <c r="O249" s="61">
        <v>6</v>
      </c>
      <c r="P249" s="61">
        <v>85001</v>
      </c>
      <c r="Q249" s="293">
        <v>0</v>
      </c>
      <c r="R249" s="61">
        <v>20</v>
      </c>
      <c r="S249" s="61">
        <v>0</v>
      </c>
      <c r="T249" s="61">
        <v>0</v>
      </c>
      <c r="U249" s="293">
        <v>0</v>
      </c>
      <c r="V249" s="61">
        <v>0</v>
      </c>
      <c r="W249" s="61">
        <v>0</v>
      </c>
      <c r="X249" s="61">
        <v>0</v>
      </c>
      <c r="Y249" s="293">
        <v>0</v>
      </c>
      <c r="Z249" s="61">
        <v>0</v>
      </c>
      <c r="AA249" s="61">
        <v>0</v>
      </c>
      <c r="AB249" s="61">
        <v>0</v>
      </c>
      <c r="AC249" s="61">
        <v>0</v>
      </c>
      <c r="AD249" s="61">
        <v>0</v>
      </c>
    </row>
    <row r="250" spans="1:30" x14ac:dyDescent="0.3">
      <c r="A250" s="61">
        <v>4588</v>
      </c>
      <c r="B250" s="61">
        <v>4</v>
      </c>
      <c r="C250" s="61">
        <f t="shared" si="1"/>
        <v>144588</v>
      </c>
      <c r="D250" s="61">
        <v>0</v>
      </c>
      <c r="E250" s="61" t="s">
        <v>11722</v>
      </c>
      <c r="F250" s="61">
        <v>0</v>
      </c>
      <c r="G250" s="61">
        <v>9</v>
      </c>
      <c r="H250" s="61">
        <v>88</v>
      </c>
      <c r="I250" s="61">
        <v>7</v>
      </c>
      <c r="J250" s="61">
        <v>200</v>
      </c>
      <c r="K250" s="61">
        <v>6</v>
      </c>
      <c r="L250" s="61">
        <v>94211</v>
      </c>
      <c r="M250" s="293">
        <v>0</v>
      </c>
      <c r="N250" s="61">
        <v>300</v>
      </c>
      <c r="O250" s="61">
        <v>6</v>
      </c>
      <c r="P250" s="61">
        <v>85003</v>
      </c>
      <c r="Q250" s="293">
        <v>0</v>
      </c>
      <c r="R250" s="61">
        <v>1</v>
      </c>
      <c r="S250" s="61">
        <v>0</v>
      </c>
      <c r="T250" s="61">
        <v>0</v>
      </c>
      <c r="U250" s="293">
        <v>0</v>
      </c>
      <c r="V250" s="61">
        <v>0</v>
      </c>
      <c r="W250" s="61">
        <v>0</v>
      </c>
      <c r="X250" s="61">
        <v>0</v>
      </c>
      <c r="Y250" s="293">
        <v>0</v>
      </c>
      <c r="Z250" s="61">
        <v>0</v>
      </c>
      <c r="AA250" s="61">
        <v>0</v>
      </c>
      <c r="AB250" s="61">
        <v>0</v>
      </c>
      <c r="AC250" s="61">
        <v>0</v>
      </c>
      <c r="AD250" s="61">
        <v>0</v>
      </c>
    </row>
    <row r="251" spans="1:30" x14ac:dyDescent="0.3">
      <c r="A251" s="61">
        <v>4589</v>
      </c>
      <c r="B251" s="61">
        <v>4</v>
      </c>
      <c r="C251" s="61">
        <f t="shared" si="1"/>
        <v>144589</v>
      </c>
      <c r="D251" s="61">
        <v>0</v>
      </c>
      <c r="E251" s="61" t="s">
        <v>11723</v>
      </c>
      <c r="F251" s="61">
        <v>0</v>
      </c>
      <c r="G251" s="61">
        <v>10</v>
      </c>
      <c r="H251" s="61">
        <v>88</v>
      </c>
      <c r="I251" s="61">
        <v>8</v>
      </c>
      <c r="J251" s="61">
        <v>10</v>
      </c>
      <c r="K251" s="61">
        <v>6</v>
      </c>
      <c r="L251" s="61">
        <v>94211</v>
      </c>
      <c r="M251" s="293">
        <v>0</v>
      </c>
      <c r="N251" s="61">
        <v>100</v>
      </c>
      <c r="O251" s="61">
        <v>6</v>
      </c>
      <c r="P251" s="61">
        <v>85045</v>
      </c>
      <c r="Q251" s="293">
        <v>0</v>
      </c>
      <c r="R251" s="61">
        <v>1</v>
      </c>
      <c r="S251" s="61">
        <v>0</v>
      </c>
      <c r="T251" s="61">
        <v>0</v>
      </c>
      <c r="U251" s="293">
        <v>0</v>
      </c>
      <c r="V251" s="61">
        <v>0</v>
      </c>
      <c r="W251" s="61">
        <v>0</v>
      </c>
      <c r="X251" s="61">
        <v>0</v>
      </c>
      <c r="Y251" s="293">
        <v>0</v>
      </c>
      <c r="Z251" s="61">
        <v>0</v>
      </c>
      <c r="AA251" s="61">
        <v>0</v>
      </c>
      <c r="AB251" s="61">
        <v>0</v>
      </c>
      <c r="AC251" s="61">
        <v>0</v>
      </c>
      <c r="AD251" s="61">
        <v>0</v>
      </c>
    </row>
    <row r="252" spans="1:30" x14ac:dyDescent="0.3">
      <c r="A252" s="61">
        <v>4590</v>
      </c>
      <c r="B252" s="61">
        <v>4</v>
      </c>
      <c r="C252" s="61">
        <f t="shared" si="1"/>
        <v>144590</v>
      </c>
      <c r="D252" s="61">
        <v>0</v>
      </c>
      <c r="E252" s="61" t="s">
        <v>11724</v>
      </c>
      <c r="F252" s="61">
        <v>0</v>
      </c>
      <c r="G252" s="61">
        <v>10</v>
      </c>
      <c r="H252" s="61">
        <v>88</v>
      </c>
      <c r="I252" s="61">
        <v>8</v>
      </c>
      <c r="J252" s="61">
        <v>100</v>
      </c>
      <c r="K252" s="61">
        <v>6</v>
      </c>
      <c r="L252" s="61">
        <v>94211</v>
      </c>
      <c r="M252" s="293">
        <v>0</v>
      </c>
      <c r="N252" s="61">
        <v>200</v>
      </c>
      <c r="O252" s="61">
        <v>6</v>
      </c>
      <c r="P252" s="61">
        <v>85104</v>
      </c>
      <c r="Q252" s="293">
        <v>0</v>
      </c>
      <c r="R252" s="61">
        <v>1</v>
      </c>
      <c r="S252" s="61">
        <v>0</v>
      </c>
      <c r="T252" s="61">
        <v>0</v>
      </c>
      <c r="U252" s="293">
        <v>0</v>
      </c>
      <c r="V252" s="61">
        <v>0</v>
      </c>
      <c r="W252" s="61">
        <v>0</v>
      </c>
      <c r="X252" s="61">
        <v>0</v>
      </c>
      <c r="Y252" s="293">
        <v>0</v>
      </c>
      <c r="Z252" s="61">
        <v>0</v>
      </c>
      <c r="AA252" s="61">
        <v>0</v>
      </c>
      <c r="AB252" s="61">
        <v>0</v>
      </c>
      <c r="AC252" s="61">
        <v>0</v>
      </c>
      <c r="AD252" s="61">
        <v>0</v>
      </c>
    </row>
    <row r="253" spans="1:30" x14ac:dyDescent="0.3">
      <c r="A253" s="61">
        <v>4591</v>
      </c>
      <c r="B253" s="61">
        <v>4</v>
      </c>
      <c r="C253" s="61">
        <f t="shared" si="1"/>
        <v>144591</v>
      </c>
      <c r="D253" s="61">
        <v>0</v>
      </c>
      <c r="E253" s="61" t="s">
        <v>11725</v>
      </c>
      <c r="F253" s="61">
        <v>0</v>
      </c>
      <c r="G253" s="61">
        <v>10</v>
      </c>
      <c r="H253" s="61">
        <v>88</v>
      </c>
      <c r="I253" s="61">
        <v>8</v>
      </c>
      <c r="J253" s="61">
        <v>200</v>
      </c>
      <c r="K253" s="61">
        <v>6</v>
      </c>
      <c r="L253" s="61">
        <v>94211</v>
      </c>
      <c r="M253" s="293">
        <v>0</v>
      </c>
      <c r="N253" s="61">
        <v>300</v>
      </c>
      <c r="O253" s="61">
        <v>6</v>
      </c>
      <c r="P253" s="61">
        <v>85082</v>
      </c>
      <c r="Q253" s="293">
        <v>0</v>
      </c>
      <c r="R253" s="61">
        <v>1</v>
      </c>
      <c r="S253" s="61">
        <v>0</v>
      </c>
      <c r="T253" s="61">
        <v>0</v>
      </c>
      <c r="U253" s="293">
        <v>0</v>
      </c>
      <c r="V253" s="61">
        <v>0</v>
      </c>
      <c r="W253" s="61">
        <v>0</v>
      </c>
      <c r="X253" s="61">
        <v>0</v>
      </c>
      <c r="Y253" s="293">
        <v>0</v>
      </c>
      <c r="Z253" s="61">
        <v>0</v>
      </c>
      <c r="AA253" s="61">
        <v>0</v>
      </c>
      <c r="AB253" s="61">
        <v>0</v>
      </c>
      <c r="AC253" s="61">
        <v>0</v>
      </c>
      <c r="AD253" s="61">
        <v>0</v>
      </c>
    </row>
    <row r="254" spans="1:30" x14ac:dyDescent="0.3">
      <c r="A254" s="61">
        <v>4592</v>
      </c>
      <c r="B254" s="61">
        <v>4</v>
      </c>
      <c r="C254" s="61">
        <f t="shared" si="1"/>
        <v>144592</v>
      </c>
      <c r="D254" s="61">
        <v>0</v>
      </c>
      <c r="E254" s="61" t="s">
        <v>11726</v>
      </c>
      <c r="F254" s="61">
        <v>0</v>
      </c>
      <c r="G254" s="61">
        <v>11</v>
      </c>
      <c r="H254" s="61">
        <v>88</v>
      </c>
      <c r="I254" s="61">
        <v>9</v>
      </c>
      <c r="J254" s="61">
        <v>10</v>
      </c>
      <c r="K254" s="61">
        <v>6</v>
      </c>
      <c r="L254" s="61">
        <v>94211</v>
      </c>
      <c r="M254" s="293">
        <v>0</v>
      </c>
      <c r="N254" s="61">
        <v>100</v>
      </c>
      <c r="O254" s="61">
        <v>1</v>
      </c>
      <c r="P254" s="61">
        <v>200000</v>
      </c>
      <c r="Q254" s="293">
        <v>0</v>
      </c>
      <c r="R254" s="61">
        <v>0</v>
      </c>
      <c r="S254" s="61">
        <v>0</v>
      </c>
      <c r="T254" s="61">
        <v>0</v>
      </c>
      <c r="U254" s="293">
        <v>0</v>
      </c>
      <c r="V254" s="61">
        <v>0</v>
      </c>
      <c r="W254" s="61">
        <v>0</v>
      </c>
      <c r="X254" s="61">
        <v>0</v>
      </c>
      <c r="Y254" s="293">
        <v>0</v>
      </c>
      <c r="Z254" s="61">
        <v>0</v>
      </c>
      <c r="AA254" s="61">
        <v>0</v>
      </c>
      <c r="AB254" s="61">
        <v>0</v>
      </c>
      <c r="AC254" s="61">
        <v>0</v>
      </c>
      <c r="AD254" s="61">
        <v>0</v>
      </c>
    </row>
    <row r="255" spans="1:30" x14ac:dyDescent="0.3">
      <c r="A255" s="61">
        <v>4593</v>
      </c>
      <c r="B255" s="61">
        <v>4</v>
      </c>
      <c r="C255" s="61">
        <f t="shared" si="1"/>
        <v>144593</v>
      </c>
      <c r="D255" s="61">
        <v>0</v>
      </c>
      <c r="E255" s="61" t="s">
        <v>11727</v>
      </c>
      <c r="F255" s="61">
        <v>0</v>
      </c>
      <c r="G255" s="61">
        <v>11</v>
      </c>
      <c r="H255" s="61">
        <v>88</v>
      </c>
      <c r="I255" s="61">
        <v>9</v>
      </c>
      <c r="J255" s="61">
        <v>100</v>
      </c>
      <c r="K255" s="61">
        <v>6</v>
      </c>
      <c r="L255" s="61">
        <v>94211</v>
      </c>
      <c r="M255" s="293">
        <v>0</v>
      </c>
      <c r="N255" s="61">
        <v>200</v>
      </c>
      <c r="O255" s="61">
        <v>1</v>
      </c>
      <c r="P255" s="61">
        <v>1000000</v>
      </c>
      <c r="Q255" s="293">
        <v>0</v>
      </c>
      <c r="R255" s="61">
        <v>0</v>
      </c>
      <c r="S255" s="61">
        <v>0</v>
      </c>
      <c r="T255" s="61">
        <v>0</v>
      </c>
      <c r="U255" s="293">
        <v>0</v>
      </c>
      <c r="V255" s="61">
        <v>0</v>
      </c>
      <c r="W255" s="61">
        <v>0</v>
      </c>
      <c r="X255" s="61">
        <v>0</v>
      </c>
      <c r="Y255" s="293">
        <v>0</v>
      </c>
      <c r="Z255" s="61">
        <v>0</v>
      </c>
      <c r="AA255" s="61">
        <v>0</v>
      </c>
      <c r="AB255" s="61">
        <v>0</v>
      </c>
      <c r="AC255" s="61">
        <v>0</v>
      </c>
      <c r="AD255" s="61">
        <v>0</v>
      </c>
    </row>
    <row r="256" spans="1:30" x14ac:dyDescent="0.3">
      <c r="A256" s="61">
        <v>4594</v>
      </c>
      <c r="B256" s="61">
        <v>4</v>
      </c>
      <c r="C256" s="61">
        <f t="shared" si="1"/>
        <v>144594</v>
      </c>
      <c r="D256" s="61">
        <v>0</v>
      </c>
      <c r="E256" s="61" t="s">
        <v>11728</v>
      </c>
      <c r="F256" s="61">
        <v>0</v>
      </c>
      <c r="G256" s="61">
        <v>11</v>
      </c>
      <c r="H256" s="61">
        <v>88</v>
      </c>
      <c r="I256" s="61">
        <v>9</v>
      </c>
      <c r="J256" s="61">
        <v>200</v>
      </c>
      <c r="K256" s="61">
        <v>6</v>
      </c>
      <c r="L256" s="61">
        <v>94211</v>
      </c>
      <c r="M256" s="293">
        <v>0</v>
      </c>
      <c r="N256" s="61">
        <v>300</v>
      </c>
      <c r="O256" s="61">
        <v>1</v>
      </c>
      <c r="P256" s="61">
        <v>2000000</v>
      </c>
      <c r="Q256" s="293">
        <v>0</v>
      </c>
      <c r="R256" s="61">
        <v>0</v>
      </c>
      <c r="S256" s="61">
        <v>0</v>
      </c>
      <c r="T256" s="61">
        <v>0</v>
      </c>
      <c r="U256" s="293">
        <v>0</v>
      </c>
      <c r="V256" s="61">
        <v>0</v>
      </c>
      <c r="W256" s="61">
        <v>0</v>
      </c>
      <c r="X256" s="61">
        <v>0</v>
      </c>
      <c r="Y256" s="293">
        <v>0</v>
      </c>
      <c r="Z256" s="61">
        <v>0</v>
      </c>
      <c r="AA256" s="61">
        <v>0</v>
      </c>
      <c r="AB256" s="61">
        <v>0</v>
      </c>
      <c r="AC256" s="61">
        <v>0</v>
      </c>
      <c r="AD256" s="61">
        <v>0</v>
      </c>
    </row>
    <row r="257" spans="1:30" x14ac:dyDescent="0.3">
      <c r="A257" s="61">
        <v>4595</v>
      </c>
      <c r="B257" s="61">
        <v>4</v>
      </c>
      <c r="C257" s="61">
        <f t="shared" si="1"/>
        <v>144595</v>
      </c>
      <c r="D257" s="61">
        <v>0</v>
      </c>
      <c r="E257" s="61" t="s">
        <v>11729</v>
      </c>
      <c r="F257" s="61">
        <v>0</v>
      </c>
      <c r="G257" s="61">
        <v>12</v>
      </c>
      <c r="H257" s="61">
        <v>88</v>
      </c>
      <c r="I257" s="61">
        <v>10</v>
      </c>
      <c r="J257" s="61">
        <v>10</v>
      </c>
      <c r="K257" s="61">
        <v>6</v>
      </c>
      <c r="L257" s="61">
        <v>94211</v>
      </c>
      <c r="M257" s="293">
        <v>0</v>
      </c>
      <c r="N257" s="61">
        <v>100</v>
      </c>
      <c r="O257" s="61">
        <v>6</v>
      </c>
      <c r="P257" s="61">
        <v>85084</v>
      </c>
      <c r="Q257" s="293">
        <v>0</v>
      </c>
      <c r="R257" s="61">
        <v>1</v>
      </c>
      <c r="S257" s="61">
        <v>0</v>
      </c>
      <c r="T257" s="61">
        <v>0</v>
      </c>
      <c r="U257" s="293">
        <v>0</v>
      </c>
      <c r="V257" s="61">
        <v>0</v>
      </c>
      <c r="W257" s="61">
        <v>0</v>
      </c>
      <c r="X257" s="61">
        <v>0</v>
      </c>
      <c r="Y257" s="293">
        <v>0</v>
      </c>
      <c r="Z257" s="61">
        <v>0</v>
      </c>
      <c r="AA257" s="61">
        <v>0</v>
      </c>
      <c r="AB257" s="61">
        <v>0</v>
      </c>
      <c r="AC257" s="61">
        <v>0</v>
      </c>
      <c r="AD257" s="61">
        <v>0</v>
      </c>
    </row>
    <row r="258" spans="1:30" x14ac:dyDescent="0.3">
      <c r="A258" s="61">
        <v>4596</v>
      </c>
      <c r="B258" s="61">
        <v>4</v>
      </c>
      <c r="C258" s="61">
        <f t="shared" ref="C258:C270" si="2">140000+A258</f>
        <v>144596</v>
      </c>
      <c r="D258" s="61">
        <v>0</v>
      </c>
      <c r="E258" s="61" t="s">
        <v>11730</v>
      </c>
      <c r="F258" s="61">
        <v>0</v>
      </c>
      <c r="G258" s="61">
        <v>12</v>
      </c>
      <c r="H258" s="61">
        <v>88</v>
      </c>
      <c r="I258" s="61">
        <v>10</v>
      </c>
      <c r="J258" s="61">
        <v>100</v>
      </c>
      <c r="K258" s="61">
        <v>6</v>
      </c>
      <c r="L258" s="61">
        <v>94211</v>
      </c>
      <c r="M258" s="293">
        <v>0</v>
      </c>
      <c r="N258" s="61">
        <v>200</v>
      </c>
      <c r="O258" s="61">
        <v>6</v>
      </c>
      <c r="P258" s="61">
        <v>85084</v>
      </c>
      <c r="Q258" s="293">
        <v>0</v>
      </c>
      <c r="R258" s="61">
        <v>1</v>
      </c>
      <c r="S258" s="61">
        <v>0</v>
      </c>
      <c r="T258" s="61">
        <v>0</v>
      </c>
      <c r="U258" s="293">
        <v>0</v>
      </c>
      <c r="V258" s="61">
        <v>0</v>
      </c>
      <c r="W258" s="61">
        <v>0</v>
      </c>
      <c r="X258" s="61">
        <v>0</v>
      </c>
      <c r="Y258" s="293">
        <v>0</v>
      </c>
      <c r="Z258" s="61">
        <v>0</v>
      </c>
      <c r="AA258" s="61">
        <v>0</v>
      </c>
      <c r="AB258" s="61">
        <v>0</v>
      </c>
      <c r="AC258" s="61">
        <v>0</v>
      </c>
      <c r="AD258" s="61">
        <v>0</v>
      </c>
    </row>
    <row r="259" spans="1:30" x14ac:dyDescent="0.3">
      <c r="A259" s="61">
        <v>4597</v>
      </c>
      <c r="B259" s="61">
        <v>4</v>
      </c>
      <c r="C259" s="61">
        <f t="shared" si="2"/>
        <v>144597</v>
      </c>
      <c r="D259" s="61">
        <v>0</v>
      </c>
      <c r="E259" s="61" t="s">
        <v>11731</v>
      </c>
      <c r="F259" s="61">
        <v>0</v>
      </c>
      <c r="G259" s="61">
        <v>12</v>
      </c>
      <c r="H259" s="61">
        <v>88</v>
      </c>
      <c r="I259" s="61">
        <v>10</v>
      </c>
      <c r="J259" s="61">
        <v>200</v>
      </c>
      <c r="K259" s="61">
        <v>6</v>
      </c>
      <c r="L259" s="61">
        <v>94211</v>
      </c>
      <c r="M259" s="293">
        <v>0</v>
      </c>
      <c r="N259" s="61">
        <v>300</v>
      </c>
      <c r="O259" s="61">
        <v>6</v>
      </c>
      <c r="P259" s="61">
        <v>85003</v>
      </c>
      <c r="Q259" s="293">
        <v>0</v>
      </c>
      <c r="R259" s="61">
        <v>1</v>
      </c>
      <c r="S259" s="61">
        <v>0</v>
      </c>
      <c r="T259" s="61">
        <v>0</v>
      </c>
      <c r="U259" s="293">
        <v>0</v>
      </c>
      <c r="V259" s="61">
        <v>0</v>
      </c>
      <c r="W259" s="61">
        <v>0</v>
      </c>
      <c r="X259" s="61">
        <v>0</v>
      </c>
      <c r="Y259" s="293">
        <v>0</v>
      </c>
      <c r="Z259" s="61">
        <v>0</v>
      </c>
      <c r="AA259" s="61">
        <v>0</v>
      </c>
      <c r="AB259" s="61">
        <v>0</v>
      </c>
      <c r="AC259" s="61">
        <v>0</v>
      </c>
      <c r="AD259" s="61">
        <v>0</v>
      </c>
    </row>
    <row r="260" spans="1:30" x14ac:dyDescent="0.3">
      <c r="A260" s="61">
        <v>4598</v>
      </c>
      <c r="B260" s="61">
        <v>4</v>
      </c>
      <c r="C260" s="61">
        <f t="shared" si="2"/>
        <v>144598</v>
      </c>
      <c r="D260" s="61">
        <v>0</v>
      </c>
      <c r="E260" s="61" t="s">
        <v>11732</v>
      </c>
      <c r="F260" s="61">
        <v>0</v>
      </c>
      <c r="G260" s="61">
        <v>13</v>
      </c>
      <c r="H260" s="61">
        <v>88</v>
      </c>
      <c r="I260" s="61">
        <v>11</v>
      </c>
      <c r="J260" s="61">
        <v>10</v>
      </c>
      <c r="K260" s="61">
        <v>6</v>
      </c>
      <c r="L260" s="61">
        <v>94211</v>
      </c>
      <c r="M260" s="293">
        <v>0</v>
      </c>
      <c r="N260" s="61">
        <v>100</v>
      </c>
      <c r="O260" s="61">
        <v>6</v>
      </c>
      <c r="P260" s="61">
        <v>85046</v>
      </c>
      <c r="Q260" s="293">
        <v>0</v>
      </c>
      <c r="R260" s="61">
        <v>1</v>
      </c>
      <c r="S260" s="61">
        <v>0</v>
      </c>
      <c r="T260" s="61">
        <v>0</v>
      </c>
      <c r="U260" s="293">
        <v>0</v>
      </c>
      <c r="V260" s="61">
        <v>0</v>
      </c>
      <c r="W260" s="61">
        <v>0</v>
      </c>
      <c r="X260" s="61">
        <v>0</v>
      </c>
      <c r="Y260" s="293">
        <v>0</v>
      </c>
      <c r="Z260" s="61">
        <v>0</v>
      </c>
      <c r="AA260" s="61">
        <v>0</v>
      </c>
      <c r="AB260" s="61">
        <v>0</v>
      </c>
      <c r="AC260" s="61">
        <v>0</v>
      </c>
      <c r="AD260" s="61">
        <v>0</v>
      </c>
    </row>
    <row r="261" spans="1:30" x14ac:dyDescent="0.3">
      <c r="A261" s="61">
        <v>4599</v>
      </c>
      <c r="B261" s="61">
        <v>4</v>
      </c>
      <c r="C261" s="61">
        <f t="shared" si="2"/>
        <v>144599</v>
      </c>
      <c r="D261" s="61">
        <v>0</v>
      </c>
      <c r="E261" s="61" t="s">
        <v>11733</v>
      </c>
      <c r="F261" s="61">
        <v>0</v>
      </c>
      <c r="G261" s="61">
        <v>13</v>
      </c>
      <c r="H261" s="61">
        <v>88</v>
      </c>
      <c r="I261" s="61">
        <v>11</v>
      </c>
      <c r="J261" s="61">
        <v>100</v>
      </c>
      <c r="K261" s="61">
        <v>6</v>
      </c>
      <c r="L261" s="61">
        <v>94211</v>
      </c>
      <c r="M261" s="293">
        <v>0</v>
      </c>
      <c r="N261" s="61">
        <v>200</v>
      </c>
      <c r="O261" s="61">
        <v>6</v>
      </c>
      <c r="P261" s="61">
        <v>85062</v>
      </c>
      <c r="Q261" s="293">
        <v>0</v>
      </c>
      <c r="R261" s="61">
        <v>1</v>
      </c>
      <c r="S261" s="61">
        <v>0</v>
      </c>
      <c r="T261" s="61">
        <v>0</v>
      </c>
      <c r="U261" s="293">
        <v>0</v>
      </c>
      <c r="V261" s="61">
        <v>0</v>
      </c>
      <c r="W261" s="61">
        <v>0</v>
      </c>
      <c r="X261" s="61">
        <v>0</v>
      </c>
      <c r="Y261" s="293">
        <v>0</v>
      </c>
      <c r="Z261" s="61">
        <v>0</v>
      </c>
      <c r="AA261" s="61">
        <v>0</v>
      </c>
      <c r="AB261" s="61">
        <v>0</v>
      </c>
      <c r="AC261" s="61">
        <v>0</v>
      </c>
      <c r="AD261" s="61">
        <v>0</v>
      </c>
    </row>
    <row r="262" spans="1:30" x14ac:dyDescent="0.3">
      <c r="A262" s="61">
        <v>4600</v>
      </c>
      <c r="B262" s="61">
        <v>4</v>
      </c>
      <c r="C262" s="61">
        <f t="shared" si="2"/>
        <v>144600</v>
      </c>
      <c r="D262" s="61">
        <v>0</v>
      </c>
      <c r="E262" s="61" t="s">
        <v>11734</v>
      </c>
      <c r="F262" s="61">
        <v>0</v>
      </c>
      <c r="G262" s="61">
        <v>13</v>
      </c>
      <c r="H262" s="61">
        <v>88</v>
      </c>
      <c r="I262" s="61">
        <v>11</v>
      </c>
      <c r="J262" s="61">
        <v>200</v>
      </c>
      <c r="K262" s="61">
        <v>6</v>
      </c>
      <c r="L262" s="61">
        <v>94211</v>
      </c>
      <c r="M262" s="293">
        <v>0</v>
      </c>
      <c r="N262" s="61">
        <v>300</v>
      </c>
      <c r="O262" s="61">
        <v>6</v>
      </c>
      <c r="P262" s="61">
        <v>85082</v>
      </c>
      <c r="Q262" s="293">
        <v>0</v>
      </c>
      <c r="R262" s="61">
        <v>1</v>
      </c>
      <c r="S262" s="61">
        <v>0</v>
      </c>
      <c r="T262" s="61">
        <v>0</v>
      </c>
      <c r="U262" s="293">
        <v>0</v>
      </c>
      <c r="V262" s="61">
        <v>0</v>
      </c>
      <c r="W262" s="61">
        <v>0</v>
      </c>
      <c r="X262" s="61">
        <v>0</v>
      </c>
      <c r="Y262" s="293">
        <v>0</v>
      </c>
      <c r="Z262" s="61">
        <v>0</v>
      </c>
      <c r="AA262" s="61">
        <v>0</v>
      </c>
      <c r="AB262" s="61">
        <v>0</v>
      </c>
      <c r="AC262" s="61">
        <v>0</v>
      </c>
      <c r="AD262" s="61">
        <v>0</v>
      </c>
    </row>
    <row r="263" spans="1:30" x14ac:dyDescent="0.3">
      <c r="A263" s="61">
        <v>4601</v>
      </c>
      <c r="B263" s="61">
        <v>4</v>
      </c>
      <c r="C263" s="61">
        <f t="shared" si="2"/>
        <v>144601</v>
      </c>
      <c r="D263" s="61">
        <v>0</v>
      </c>
      <c r="E263" s="61" t="s">
        <v>11735</v>
      </c>
      <c r="F263" s="61">
        <v>0</v>
      </c>
      <c r="G263" s="61">
        <v>14</v>
      </c>
      <c r="H263" s="61">
        <v>88</v>
      </c>
      <c r="I263" s="61">
        <v>12</v>
      </c>
      <c r="J263" s="61">
        <v>10</v>
      </c>
      <c r="K263" s="61">
        <v>6</v>
      </c>
      <c r="L263" s="61">
        <v>94211</v>
      </c>
      <c r="M263" s="293">
        <v>0</v>
      </c>
      <c r="N263" s="61">
        <v>100</v>
      </c>
      <c r="O263" s="61">
        <v>3</v>
      </c>
      <c r="P263" s="61">
        <v>50</v>
      </c>
      <c r="Q263" s="293">
        <v>0</v>
      </c>
      <c r="R263" s="61">
        <v>0</v>
      </c>
      <c r="S263" s="61">
        <v>0</v>
      </c>
      <c r="T263" s="61">
        <v>0</v>
      </c>
      <c r="U263" s="293">
        <v>0</v>
      </c>
      <c r="V263" s="61">
        <v>0</v>
      </c>
      <c r="W263" s="61">
        <v>0</v>
      </c>
      <c r="X263" s="61">
        <v>0</v>
      </c>
      <c r="Y263" s="293">
        <v>0</v>
      </c>
      <c r="Z263" s="61">
        <v>0</v>
      </c>
      <c r="AA263" s="61">
        <v>0</v>
      </c>
      <c r="AB263" s="61">
        <v>0</v>
      </c>
      <c r="AC263" s="61">
        <v>0</v>
      </c>
      <c r="AD263" s="61">
        <v>0</v>
      </c>
    </row>
    <row r="264" spans="1:30" x14ac:dyDescent="0.3">
      <c r="A264" s="61">
        <v>4602</v>
      </c>
      <c r="B264" s="61">
        <v>4</v>
      </c>
      <c r="C264" s="61">
        <f t="shared" si="2"/>
        <v>144602</v>
      </c>
      <c r="D264" s="61">
        <v>0</v>
      </c>
      <c r="E264" s="61" t="s">
        <v>11736</v>
      </c>
      <c r="F264" s="61">
        <v>0</v>
      </c>
      <c r="G264" s="61">
        <v>14</v>
      </c>
      <c r="H264" s="61">
        <v>88</v>
      </c>
      <c r="I264" s="61">
        <v>12</v>
      </c>
      <c r="J264" s="61">
        <v>100</v>
      </c>
      <c r="K264" s="61">
        <v>6</v>
      </c>
      <c r="L264" s="61">
        <v>94211</v>
      </c>
      <c r="M264" s="293">
        <v>0</v>
      </c>
      <c r="N264" s="61">
        <v>200</v>
      </c>
      <c r="O264" s="61">
        <v>3</v>
      </c>
      <c r="P264" s="61">
        <v>75</v>
      </c>
      <c r="Q264" s="293">
        <v>0</v>
      </c>
      <c r="R264" s="61">
        <v>0</v>
      </c>
      <c r="S264" s="61">
        <v>0</v>
      </c>
      <c r="T264" s="61">
        <v>0</v>
      </c>
      <c r="U264" s="293">
        <v>0</v>
      </c>
      <c r="V264" s="61">
        <v>0</v>
      </c>
      <c r="W264" s="61">
        <v>0</v>
      </c>
      <c r="X264" s="61">
        <v>0</v>
      </c>
      <c r="Y264" s="293">
        <v>0</v>
      </c>
      <c r="Z264" s="61">
        <v>0</v>
      </c>
      <c r="AA264" s="61">
        <v>0</v>
      </c>
      <c r="AB264" s="61">
        <v>0</v>
      </c>
      <c r="AC264" s="61">
        <v>0</v>
      </c>
      <c r="AD264" s="61">
        <v>0</v>
      </c>
    </row>
    <row r="265" spans="1:30" x14ac:dyDescent="0.3">
      <c r="A265" s="61">
        <v>4603</v>
      </c>
      <c r="B265" s="61">
        <v>4</v>
      </c>
      <c r="C265" s="61">
        <f t="shared" si="2"/>
        <v>144603</v>
      </c>
      <c r="D265" s="61">
        <v>0</v>
      </c>
      <c r="E265" s="61" t="s">
        <v>11737</v>
      </c>
      <c r="F265" s="61">
        <v>0</v>
      </c>
      <c r="G265" s="61">
        <v>14</v>
      </c>
      <c r="H265" s="61">
        <v>88</v>
      </c>
      <c r="I265" s="61">
        <v>12</v>
      </c>
      <c r="J265" s="61">
        <v>200</v>
      </c>
      <c r="K265" s="61">
        <v>6</v>
      </c>
      <c r="L265" s="61">
        <v>94211</v>
      </c>
      <c r="M265" s="293">
        <v>0</v>
      </c>
      <c r="N265" s="61">
        <v>300</v>
      </c>
      <c r="O265" s="61">
        <v>3</v>
      </c>
      <c r="P265" s="61">
        <v>100</v>
      </c>
      <c r="Q265" s="293">
        <v>0</v>
      </c>
      <c r="R265" s="61">
        <v>0</v>
      </c>
      <c r="S265" s="61">
        <v>0</v>
      </c>
      <c r="T265" s="61">
        <v>0</v>
      </c>
      <c r="U265" s="293">
        <v>0</v>
      </c>
      <c r="V265" s="61">
        <v>0</v>
      </c>
      <c r="W265" s="61">
        <v>0</v>
      </c>
      <c r="X265" s="61">
        <v>0</v>
      </c>
      <c r="Y265" s="293">
        <v>0</v>
      </c>
      <c r="Z265" s="61">
        <v>0</v>
      </c>
      <c r="AA265" s="61">
        <v>0</v>
      </c>
      <c r="AB265" s="61">
        <v>0</v>
      </c>
      <c r="AC265" s="61">
        <v>0</v>
      </c>
      <c r="AD265" s="61">
        <v>0</v>
      </c>
    </row>
    <row r="266" spans="1:30" x14ac:dyDescent="0.2">
      <c r="A266" s="61">
        <v>4604</v>
      </c>
      <c r="B266" s="61">
        <v>4</v>
      </c>
      <c r="C266" s="61">
        <f t="shared" si="2"/>
        <v>144604</v>
      </c>
      <c r="D266" s="61">
        <v>0</v>
      </c>
      <c r="E266" s="61" t="s">
        <v>11740</v>
      </c>
      <c r="F266" s="61">
        <v>0</v>
      </c>
      <c r="G266" s="61">
        <v>1</v>
      </c>
      <c r="H266" s="61">
        <v>42</v>
      </c>
      <c r="I266" s="61">
        <v>119</v>
      </c>
      <c r="J266" s="61">
        <v>1</v>
      </c>
      <c r="K266" s="61">
        <v>6</v>
      </c>
      <c r="L266" s="294">
        <v>84033</v>
      </c>
      <c r="M266" s="293">
        <v>0</v>
      </c>
      <c r="N266" s="61">
        <v>1</v>
      </c>
      <c r="O266" s="61">
        <v>0</v>
      </c>
      <c r="P266" s="61">
        <v>0</v>
      </c>
      <c r="Q266" s="293">
        <v>0</v>
      </c>
      <c r="R266" s="61">
        <v>0</v>
      </c>
      <c r="S266" s="61">
        <v>0</v>
      </c>
      <c r="T266" s="61">
        <v>0</v>
      </c>
      <c r="U266" s="293">
        <v>0</v>
      </c>
      <c r="V266" s="61">
        <v>0</v>
      </c>
      <c r="W266" s="61">
        <v>0</v>
      </c>
      <c r="X266" s="61">
        <v>0</v>
      </c>
      <c r="Y266" s="293">
        <v>0</v>
      </c>
      <c r="Z266" s="61">
        <v>0</v>
      </c>
      <c r="AA266" s="61">
        <v>0</v>
      </c>
      <c r="AB266" s="61">
        <v>0</v>
      </c>
      <c r="AC266" s="61">
        <v>0</v>
      </c>
      <c r="AD266" s="61">
        <v>0</v>
      </c>
    </row>
    <row r="267" spans="1:30" x14ac:dyDescent="0.2">
      <c r="A267" s="61">
        <v>4605</v>
      </c>
      <c r="B267" s="61">
        <v>4</v>
      </c>
      <c r="C267" s="61">
        <f t="shared" si="2"/>
        <v>144605</v>
      </c>
      <c r="D267" s="61">
        <v>0</v>
      </c>
      <c r="E267" s="61" t="s">
        <v>11742</v>
      </c>
      <c r="F267" s="61">
        <v>0</v>
      </c>
      <c r="G267" s="61">
        <v>2</v>
      </c>
      <c r="H267" s="61">
        <v>42</v>
      </c>
      <c r="I267" s="61">
        <v>119</v>
      </c>
      <c r="J267" s="61">
        <v>3</v>
      </c>
      <c r="K267" s="61">
        <v>6</v>
      </c>
      <c r="L267" s="294">
        <v>84033</v>
      </c>
      <c r="M267" s="293">
        <v>0</v>
      </c>
      <c r="N267" s="61">
        <v>3</v>
      </c>
      <c r="O267" s="61">
        <v>0</v>
      </c>
      <c r="P267" s="61">
        <v>0</v>
      </c>
      <c r="Q267" s="293">
        <v>0</v>
      </c>
      <c r="R267" s="61">
        <v>0</v>
      </c>
      <c r="S267" s="61">
        <v>0</v>
      </c>
      <c r="T267" s="61">
        <v>0</v>
      </c>
      <c r="U267" s="293">
        <v>0</v>
      </c>
      <c r="V267" s="61">
        <v>0</v>
      </c>
      <c r="W267" s="61">
        <v>0</v>
      </c>
      <c r="X267" s="61">
        <v>0</v>
      </c>
      <c r="Y267" s="293">
        <v>0</v>
      </c>
      <c r="Z267" s="61">
        <v>0</v>
      </c>
      <c r="AA267" s="61">
        <v>0</v>
      </c>
      <c r="AB267" s="61">
        <v>0</v>
      </c>
      <c r="AC267" s="61">
        <v>0</v>
      </c>
      <c r="AD267" s="61">
        <v>0</v>
      </c>
    </row>
    <row r="268" spans="1:30" x14ac:dyDescent="0.2">
      <c r="A268" s="61">
        <v>4606</v>
      </c>
      <c r="B268" s="61">
        <v>4</v>
      </c>
      <c r="C268" s="61">
        <f t="shared" si="2"/>
        <v>144606</v>
      </c>
      <c r="D268" s="61">
        <v>0</v>
      </c>
      <c r="E268" s="61" t="s">
        <v>11744</v>
      </c>
      <c r="F268" s="61">
        <v>0</v>
      </c>
      <c r="G268" s="61">
        <v>3</v>
      </c>
      <c r="H268" s="61">
        <v>42</v>
      </c>
      <c r="I268" s="61">
        <v>119</v>
      </c>
      <c r="J268" s="61">
        <v>6</v>
      </c>
      <c r="K268" s="61">
        <v>6</v>
      </c>
      <c r="L268" s="294">
        <v>84033</v>
      </c>
      <c r="M268" s="293">
        <v>0</v>
      </c>
      <c r="N268" s="61">
        <v>6</v>
      </c>
      <c r="O268" s="61">
        <v>0</v>
      </c>
      <c r="P268" s="61">
        <v>0</v>
      </c>
      <c r="Q268" s="293">
        <v>0</v>
      </c>
      <c r="R268" s="61">
        <v>0</v>
      </c>
      <c r="S268" s="61">
        <v>0</v>
      </c>
      <c r="T268" s="61">
        <v>0</v>
      </c>
      <c r="U268" s="293">
        <v>0</v>
      </c>
      <c r="V268" s="61">
        <v>0</v>
      </c>
      <c r="W268" s="61">
        <v>0</v>
      </c>
      <c r="X268" s="61">
        <v>0</v>
      </c>
      <c r="Y268" s="293">
        <v>0</v>
      </c>
      <c r="Z268" s="61">
        <v>0</v>
      </c>
      <c r="AA268" s="61">
        <v>0</v>
      </c>
      <c r="AB268" s="61">
        <v>0</v>
      </c>
      <c r="AC268" s="61">
        <v>0</v>
      </c>
      <c r="AD268" s="61">
        <v>0</v>
      </c>
    </row>
    <row r="269" spans="1:30" x14ac:dyDescent="0.2">
      <c r="A269" s="61">
        <v>4607</v>
      </c>
      <c r="B269" s="61">
        <v>4</v>
      </c>
      <c r="C269" s="61">
        <f t="shared" si="2"/>
        <v>144607</v>
      </c>
      <c r="D269" s="61">
        <v>0</v>
      </c>
      <c r="E269" s="61" t="s">
        <v>11746</v>
      </c>
      <c r="F269" s="61">
        <v>0</v>
      </c>
      <c r="G269" s="61">
        <v>4</v>
      </c>
      <c r="H269" s="61">
        <v>42</v>
      </c>
      <c r="I269" s="61">
        <v>119</v>
      </c>
      <c r="J269" s="61">
        <v>10</v>
      </c>
      <c r="K269" s="61">
        <v>6</v>
      </c>
      <c r="L269" s="294">
        <v>84033</v>
      </c>
      <c r="M269" s="293">
        <v>0</v>
      </c>
      <c r="N269" s="61">
        <v>10</v>
      </c>
      <c r="O269" s="61">
        <v>0</v>
      </c>
      <c r="P269" s="61">
        <v>0</v>
      </c>
      <c r="Q269" s="293">
        <v>0</v>
      </c>
      <c r="R269" s="61">
        <v>0</v>
      </c>
      <c r="S269" s="61">
        <v>0</v>
      </c>
      <c r="T269" s="61">
        <v>0</v>
      </c>
      <c r="U269" s="293">
        <v>0</v>
      </c>
      <c r="V269" s="61">
        <v>0</v>
      </c>
      <c r="W269" s="61">
        <v>0</v>
      </c>
      <c r="X269" s="61">
        <v>0</v>
      </c>
      <c r="Y269" s="293">
        <v>0</v>
      </c>
      <c r="Z269" s="61">
        <v>0</v>
      </c>
      <c r="AA269" s="61">
        <v>0</v>
      </c>
      <c r="AB269" s="61">
        <v>0</v>
      </c>
      <c r="AC269" s="61">
        <v>0</v>
      </c>
      <c r="AD269" s="61">
        <v>0</v>
      </c>
    </row>
    <row r="270" spans="1:30" x14ac:dyDescent="0.2">
      <c r="A270" s="61">
        <v>4608</v>
      </c>
      <c r="B270" s="61">
        <v>4</v>
      </c>
      <c r="C270" s="61">
        <f t="shared" si="2"/>
        <v>144608</v>
      </c>
      <c r="D270" s="61">
        <v>0</v>
      </c>
      <c r="E270" s="61" t="s">
        <v>11748</v>
      </c>
      <c r="F270" s="61">
        <v>0</v>
      </c>
      <c r="G270" s="61">
        <v>5</v>
      </c>
      <c r="H270" s="61">
        <v>42</v>
      </c>
      <c r="I270" s="61">
        <v>119</v>
      </c>
      <c r="J270" s="61">
        <v>20</v>
      </c>
      <c r="K270" s="61">
        <v>6</v>
      </c>
      <c r="L270" s="294">
        <v>84033</v>
      </c>
      <c r="M270" s="293">
        <v>0</v>
      </c>
      <c r="N270" s="61">
        <v>15</v>
      </c>
      <c r="O270" s="61">
        <v>0</v>
      </c>
      <c r="P270" s="61">
        <v>0</v>
      </c>
      <c r="Q270" s="293">
        <v>0</v>
      </c>
      <c r="R270" s="61">
        <v>0</v>
      </c>
      <c r="S270" s="61">
        <v>0</v>
      </c>
      <c r="T270" s="61">
        <v>0</v>
      </c>
      <c r="U270" s="293">
        <v>0</v>
      </c>
      <c r="V270" s="61">
        <v>0</v>
      </c>
      <c r="W270" s="61">
        <v>0</v>
      </c>
      <c r="X270" s="61">
        <v>0</v>
      </c>
      <c r="Y270" s="293">
        <v>0</v>
      </c>
      <c r="Z270" s="61">
        <v>0</v>
      </c>
      <c r="AA270" s="61">
        <v>0</v>
      </c>
      <c r="AB270" s="61">
        <v>0</v>
      </c>
      <c r="AC270" s="61">
        <v>0</v>
      </c>
      <c r="AD270" s="61">
        <v>0</v>
      </c>
    </row>
    <row r="271" spans="1:30" x14ac:dyDescent="0.2">
      <c r="A271" s="61">
        <v>4609</v>
      </c>
      <c r="B271" s="61">
        <v>4</v>
      </c>
      <c r="C271" s="61">
        <f t="shared" ref="C271" si="3">140000+A271</f>
        <v>144609</v>
      </c>
      <c r="D271" s="61">
        <v>0</v>
      </c>
      <c r="E271" s="61" t="s">
        <v>11753</v>
      </c>
      <c r="F271" s="61">
        <v>0</v>
      </c>
      <c r="G271" s="61">
        <v>1</v>
      </c>
      <c r="H271" s="61">
        <v>74</v>
      </c>
      <c r="I271" s="61">
        <v>8</v>
      </c>
      <c r="J271" s="61">
        <v>1</v>
      </c>
      <c r="K271" s="61">
        <v>6</v>
      </c>
      <c r="L271" s="294">
        <v>94030</v>
      </c>
      <c r="M271" s="293">
        <v>0</v>
      </c>
      <c r="N271" s="61">
        <v>3</v>
      </c>
      <c r="O271" s="61">
        <v>0</v>
      </c>
      <c r="P271" s="61">
        <v>0</v>
      </c>
      <c r="Q271" s="293">
        <v>0</v>
      </c>
      <c r="R271" s="61">
        <v>0</v>
      </c>
      <c r="S271" s="61">
        <v>0</v>
      </c>
      <c r="T271" s="61">
        <v>0</v>
      </c>
      <c r="U271" s="293">
        <v>0</v>
      </c>
      <c r="V271" s="61">
        <v>0</v>
      </c>
      <c r="W271" s="61">
        <v>0</v>
      </c>
      <c r="X271" s="61">
        <v>0</v>
      </c>
      <c r="Y271" s="293">
        <v>0</v>
      </c>
      <c r="Z271" s="61">
        <v>0</v>
      </c>
      <c r="AA271" s="61">
        <v>0</v>
      </c>
      <c r="AB271" s="61">
        <v>0</v>
      </c>
      <c r="AC271" s="61">
        <v>0</v>
      </c>
      <c r="AD271" s="61">
        <v>0</v>
      </c>
    </row>
    <row r="272" spans="1:30" x14ac:dyDescent="0.2">
      <c r="A272" s="61">
        <v>4610</v>
      </c>
      <c r="B272" s="61">
        <v>4</v>
      </c>
      <c r="C272" s="61">
        <f t="shared" ref="C272:C274" si="4">140000+A272</f>
        <v>144610</v>
      </c>
      <c r="D272" s="61">
        <v>0</v>
      </c>
      <c r="E272" s="61" t="s">
        <v>11755</v>
      </c>
      <c r="F272" s="61">
        <v>0</v>
      </c>
      <c r="G272" s="61">
        <v>1</v>
      </c>
      <c r="H272" s="61">
        <v>74</v>
      </c>
      <c r="I272" s="61">
        <v>8</v>
      </c>
      <c r="J272" s="61">
        <v>2</v>
      </c>
      <c r="K272" s="61">
        <v>6</v>
      </c>
      <c r="L272" s="294">
        <v>94031</v>
      </c>
      <c r="M272" s="293">
        <v>0</v>
      </c>
      <c r="N272" s="61">
        <v>1</v>
      </c>
      <c r="O272" s="61">
        <v>0</v>
      </c>
      <c r="P272" s="61">
        <v>0</v>
      </c>
      <c r="Q272" s="293">
        <v>0</v>
      </c>
      <c r="R272" s="61">
        <v>0</v>
      </c>
      <c r="S272" s="61">
        <v>0</v>
      </c>
      <c r="T272" s="61">
        <v>0</v>
      </c>
      <c r="U272" s="293">
        <v>0</v>
      </c>
      <c r="V272" s="61">
        <v>0</v>
      </c>
      <c r="W272" s="61">
        <v>0</v>
      </c>
      <c r="X272" s="61">
        <v>0</v>
      </c>
      <c r="Y272" s="293">
        <v>0</v>
      </c>
      <c r="Z272" s="61">
        <v>0</v>
      </c>
      <c r="AA272" s="61">
        <v>0</v>
      </c>
      <c r="AB272" s="61">
        <v>0</v>
      </c>
      <c r="AC272" s="61">
        <v>0</v>
      </c>
      <c r="AD272" s="61">
        <v>0</v>
      </c>
    </row>
    <row r="273" spans="1:30" x14ac:dyDescent="0.2">
      <c r="A273" s="61">
        <v>4611</v>
      </c>
      <c r="B273" s="61">
        <v>4</v>
      </c>
      <c r="C273" s="61">
        <f t="shared" si="4"/>
        <v>144611</v>
      </c>
      <c r="D273" s="61">
        <v>0</v>
      </c>
      <c r="E273" s="61" t="s">
        <v>11757</v>
      </c>
      <c r="F273" s="61">
        <v>0</v>
      </c>
      <c r="G273" s="61">
        <v>1</v>
      </c>
      <c r="H273" s="61">
        <v>74</v>
      </c>
      <c r="I273" s="61">
        <v>8</v>
      </c>
      <c r="J273" s="61">
        <v>3</v>
      </c>
      <c r="K273" s="61">
        <v>6</v>
      </c>
      <c r="L273" s="294">
        <v>94031</v>
      </c>
      <c r="M273" s="293">
        <v>0</v>
      </c>
      <c r="N273" s="61">
        <v>2</v>
      </c>
      <c r="O273" s="61">
        <v>0</v>
      </c>
      <c r="P273" s="61">
        <v>0</v>
      </c>
      <c r="Q273" s="293">
        <v>0</v>
      </c>
      <c r="R273" s="61">
        <v>0</v>
      </c>
      <c r="S273" s="61">
        <v>0</v>
      </c>
      <c r="T273" s="61">
        <v>0</v>
      </c>
      <c r="U273" s="293">
        <v>0</v>
      </c>
      <c r="V273" s="61">
        <v>0</v>
      </c>
      <c r="W273" s="61">
        <v>0</v>
      </c>
      <c r="X273" s="61">
        <v>0</v>
      </c>
      <c r="Y273" s="293">
        <v>0</v>
      </c>
      <c r="Z273" s="61">
        <v>0</v>
      </c>
      <c r="AA273" s="61">
        <v>0</v>
      </c>
      <c r="AB273" s="61">
        <v>0</v>
      </c>
      <c r="AC273" s="61">
        <v>0</v>
      </c>
      <c r="AD273" s="61">
        <v>0</v>
      </c>
    </row>
    <row r="274" spans="1:30" x14ac:dyDescent="0.2">
      <c r="A274" s="61">
        <v>4612</v>
      </c>
      <c r="B274" s="61">
        <v>4</v>
      </c>
      <c r="C274" s="61">
        <f t="shared" si="4"/>
        <v>144612</v>
      </c>
      <c r="D274" s="61">
        <v>0</v>
      </c>
      <c r="E274" s="61" t="s">
        <v>11758</v>
      </c>
      <c r="F274" s="61">
        <v>0</v>
      </c>
      <c r="G274" s="61">
        <v>2</v>
      </c>
      <c r="H274" s="61">
        <v>89</v>
      </c>
      <c r="I274" s="61">
        <v>5</v>
      </c>
      <c r="J274" s="61">
        <v>1</v>
      </c>
      <c r="K274" s="61">
        <v>6</v>
      </c>
      <c r="L274" s="61">
        <v>94026</v>
      </c>
      <c r="M274" s="293">
        <v>0</v>
      </c>
      <c r="N274" s="61">
        <v>25</v>
      </c>
      <c r="O274" s="61">
        <v>3</v>
      </c>
      <c r="P274" s="294">
        <v>5</v>
      </c>
      <c r="Q274" s="293">
        <v>0</v>
      </c>
      <c r="R274" s="61">
        <v>0</v>
      </c>
      <c r="S274" s="61">
        <v>0</v>
      </c>
      <c r="T274" s="294">
        <v>0</v>
      </c>
      <c r="U274" s="293">
        <v>0</v>
      </c>
      <c r="V274" s="61">
        <v>0</v>
      </c>
      <c r="W274" s="61">
        <v>0</v>
      </c>
      <c r="X274" s="61">
        <v>0</v>
      </c>
      <c r="Y274" s="293">
        <v>0</v>
      </c>
      <c r="Z274" s="61">
        <v>0</v>
      </c>
      <c r="AA274" s="61">
        <v>0</v>
      </c>
      <c r="AB274" s="61">
        <v>0</v>
      </c>
      <c r="AC274" s="61">
        <v>0</v>
      </c>
      <c r="AD274" s="61">
        <v>0</v>
      </c>
    </row>
    <row r="275" spans="1:30" x14ac:dyDescent="0.2">
      <c r="A275" s="61">
        <v>4613</v>
      </c>
      <c r="B275" s="61">
        <v>4</v>
      </c>
      <c r="C275" s="61">
        <f t="shared" ref="C275:C309" si="5">140000+A275</f>
        <v>144613</v>
      </c>
      <c r="D275" s="61">
        <v>0</v>
      </c>
      <c r="E275" s="61" t="s">
        <v>11759</v>
      </c>
      <c r="F275" s="61">
        <v>0</v>
      </c>
      <c r="G275" s="61">
        <v>3</v>
      </c>
      <c r="H275" s="61">
        <v>89</v>
      </c>
      <c r="I275" s="61">
        <v>10</v>
      </c>
      <c r="J275" s="61">
        <v>1</v>
      </c>
      <c r="K275" s="61">
        <v>6</v>
      </c>
      <c r="L275" s="61">
        <v>94028</v>
      </c>
      <c r="M275" s="293">
        <v>0</v>
      </c>
      <c r="N275" s="61">
        <v>25</v>
      </c>
      <c r="O275" s="61">
        <v>3</v>
      </c>
      <c r="P275" s="294">
        <v>10</v>
      </c>
      <c r="Q275" s="293">
        <v>0</v>
      </c>
      <c r="R275" s="61">
        <v>0</v>
      </c>
      <c r="S275" s="61">
        <v>0</v>
      </c>
      <c r="T275" s="294">
        <v>0</v>
      </c>
      <c r="U275" s="293">
        <v>0</v>
      </c>
      <c r="V275" s="61">
        <v>0</v>
      </c>
      <c r="W275" s="61">
        <v>0</v>
      </c>
      <c r="X275" s="61">
        <v>0</v>
      </c>
      <c r="Y275" s="293">
        <v>0</v>
      </c>
      <c r="Z275" s="61">
        <v>0</v>
      </c>
      <c r="AA275" s="61">
        <v>0</v>
      </c>
      <c r="AB275" s="61">
        <v>0</v>
      </c>
      <c r="AC275" s="61">
        <v>0</v>
      </c>
      <c r="AD275" s="61">
        <v>0</v>
      </c>
    </row>
    <row r="276" spans="1:30" x14ac:dyDescent="0.2">
      <c r="A276" s="61">
        <v>4614</v>
      </c>
      <c r="B276" s="61">
        <v>4</v>
      </c>
      <c r="C276" s="61">
        <f t="shared" si="5"/>
        <v>144614</v>
      </c>
      <c r="D276" s="61">
        <v>0</v>
      </c>
      <c r="E276" s="61" t="s">
        <v>11760</v>
      </c>
      <c r="F276" s="61">
        <v>0</v>
      </c>
      <c r="G276" s="61">
        <v>4</v>
      </c>
      <c r="H276" s="61">
        <v>89</v>
      </c>
      <c r="I276" s="61">
        <v>15</v>
      </c>
      <c r="J276" s="61">
        <v>1</v>
      </c>
      <c r="K276" s="61">
        <v>6</v>
      </c>
      <c r="L276" s="61">
        <v>94197</v>
      </c>
      <c r="M276" s="293">
        <v>0</v>
      </c>
      <c r="N276" s="61">
        <v>1</v>
      </c>
      <c r="O276" s="61">
        <v>3</v>
      </c>
      <c r="P276" s="294">
        <v>15</v>
      </c>
      <c r="Q276" s="293">
        <v>0</v>
      </c>
      <c r="R276" s="61">
        <v>0</v>
      </c>
      <c r="S276" s="61">
        <v>0</v>
      </c>
      <c r="T276" s="294">
        <v>0</v>
      </c>
      <c r="U276" s="293">
        <v>0</v>
      </c>
      <c r="V276" s="61">
        <v>0</v>
      </c>
      <c r="W276" s="61">
        <v>0</v>
      </c>
      <c r="X276" s="61">
        <v>0</v>
      </c>
      <c r="Y276" s="293">
        <v>0</v>
      </c>
      <c r="Z276" s="61">
        <v>0</v>
      </c>
      <c r="AA276" s="61">
        <v>0</v>
      </c>
      <c r="AB276" s="61">
        <v>0</v>
      </c>
      <c r="AC276" s="61">
        <v>0</v>
      </c>
      <c r="AD276" s="61">
        <v>0</v>
      </c>
    </row>
    <row r="277" spans="1:30" x14ac:dyDescent="0.2">
      <c r="A277" s="61">
        <v>4615</v>
      </c>
      <c r="B277" s="61">
        <v>4</v>
      </c>
      <c r="C277" s="61">
        <f t="shared" si="5"/>
        <v>144615</v>
      </c>
      <c r="D277" s="61">
        <v>0</v>
      </c>
      <c r="E277" s="61" t="s">
        <v>11761</v>
      </c>
      <c r="F277" s="61">
        <v>0</v>
      </c>
      <c r="G277" s="61">
        <v>5</v>
      </c>
      <c r="H277" s="61">
        <v>89</v>
      </c>
      <c r="I277" s="61">
        <v>20</v>
      </c>
      <c r="J277" s="61">
        <v>1</v>
      </c>
      <c r="K277" s="61">
        <v>6</v>
      </c>
      <c r="L277" s="61">
        <v>94026</v>
      </c>
      <c r="M277" s="293">
        <v>0</v>
      </c>
      <c r="N277" s="61">
        <v>50</v>
      </c>
      <c r="O277" s="61">
        <v>3</v>
      </c>
      <c r="P277" s="294">
        <v>20</v>
      </c>
      <c r="Q277" s="293">
        <v>0</v>
      </c>
      <c r="R277" s="61">
        <v>0</v>
      </c>
      <c r="S277" s="61">
        <v>0</v>
      </c>
      <c r="T277" s="294">
        <v>0</v>
      </c>
      <c r="U277" s="293">
        <v>0</v>
      </c>
      <c r="V277" s="61">
        <v>0</v>
      </c>
      <c r="W277" s="61">
        <v>0</v>
      </c>
      <c r="X277" s="61">
        <v>0</v>
      </c>
      <c r="Y277" s="293">
        <v>0</v>
      </c>
      <c r="Z277" s="61">
        <v>0</v>
      </c>
      <c r="AA277" s="61">
        <v>0</v>
      </c>
      <c r="AB277" s="61">
        <v>0</v>
      </c>
      <c r="AC277" s="61">
        <v>0</v>
      </c>
      <c r="AD277" s="61">
        <v>0</v>
      </c>
    </row>
    <row r="278" spans="1:30" x14ac:dyDescent="0.2">
      <c r="A278" s="61">
        <v>4616</v>
      </c>
      <c r="B278" s="61">
        <v>4</v>
      </c>
      <c r="C278" s="61">
        <f t="shared" si="5"/>
        <v>144616</v>
      </c>
      <c r="D278" s="61">
        <v>0</v>
      </c>
      <c r="E278" s="61" t="s">
        <v>11762</v>
      </c>
      <c r="F278" s="61">
        <v>0</v>
      </c>
      <c r="G278" s="61">
        <v>6</v>
      </c>
      <c r="H278" s="61">
        <v>89</v>
      </c>
      <c r="I278" s="61">
        <v>25</v>
      </c>
      <c r="J278" s="61">
        <v>1</v>
      </c>
      <c r="K278" s="61">
        <v>6</v>
      </c>
      <c r="L278" s="61">
        <v>94028</v>
      </c>
      <c r="M278" s="293">
        <v>0</v>
      </c>
      <c r="N278" s="61">
        <v>50</v>
      </c>
      <c r="O278" s="61">
        <v>3</v>
      </c>
      <c r="P278" s="294">
        <v>25</v>
      </c>
      <c r="Q278" s="293">
        <v>0</v>
      </c>
      <c r="R278" s="61">
        <v>0</v>
      </c>
      <c r="S278" s="61">
        <v>0</v>
      </c>
      <c r="T278" s="294">
        <v>0</v>
      </c>
      <c r="U278" s="293">
        <v>0</v>
      </c>
      <c r="V278" s="61">
        <v>0</v>
      </c>
      <c r="W278" s="61">
        <v>0</v>
      </c>
      <c r="X278" s="61">
        <v>0</v>
      </c>
      <c r="Y278" s="293">
        <v>0</v>
      </c>
      <c r="Z278" s="61">
        <v>0</v>
      </c>
      <c r="AA278" s="61">
        <v>0</v>
      </c>
      <c r="AB278" s="61">
        <v>0</v>
      </c>
      <c r="AC278" s="61">
        <v>0</v>
      </c>
      <c r="AD278" s="61">
        <v>0</v>
      </c>
    </row>
    <row r="279" spans="1:30" x14ac:dyDescent="0.2">
      <c r="A279" s="61">
        <v>4617</v>
      </c>
      <c r="B279" s="61">
        <v>4</v>
      </c>
      <c r="C279" s="61">
        <f t="shared" si="5"/>
        <v>144617</v>
      </c>
      <c r="D279" s="61">
        <v>0</v>
      </c>
      <c r="E279" s="61" t="s">
        <v>11763</v>
      </c>
      <c r="F279" s="61">
        <v>0</v>
      </c>
      <c r="G279" s="61">
        <v>7</v>
      </c>
      <c r="H279" s="61">
        <v>89</v>
      </c>
      <c r="I279" s="61">
        <v>30</v>
      </c>
      <c r="J279" s="61">
        <v>1</v>
      </c>
      <c r="K279" s="61">
        <v>6</v>
      </c>
      <c r="L279" s="61">
        <v>94197</v>
      </c>
      <c r="M279" s="293">
        <v>0</v>
      </c>
      <c r="N279" s="61">
        <v>1</v>
      </c>
      <c r="O279" s="61">
        <v>3</v>
      </c>
      <c r="P279" s="294">
        <v>30</v>
      </c>
      <c r="Q279" s="293">
        <v>0</v>
      </c>
      <c r="R279" s="61">
        <v>0</v>
      </c>
      <c r="S279" s="61">
        <v>0</v>
      </c>
      <c r="T279" s="294">
        <v>0</v>
      </c>
      <c r="U279" s="293">
        <v>0</v>
      </c>
      <c r="V279" s="61">
        <v>0</v>
      </c>
      <c r="W279" s="61">
        <v>0</v>
      </c>
      <c r="X279" s="61">
        <v>0</v>
      </c>
      <c r="Y279" s="293">
        <v>0</v>
      </c>
      <c r="Z279" s="61">
        <v>0</v>
      </c>
      <c r="AA279" s="61">
        <v>0</v>
      </c>
      <c r="AB279" s="61">
        <v>0</v>
      </c>
      <c r="AC279" s="61">
        <v>0</v>
      </c>
      <c r="AD279" s="61">
        <v>0</v>
      </c>
    </row>
    <row r="280" spans="1:30" x14ac:dyDescent="0.2">
      <c r="A280" s="61">
        <v>4618</v>
      </c>
      <c r="B280" s="61">
        <v>4</v>
      </c>
      <c r="C280" s="61">
        <f t="shared" si="5"/>
        <v>144618</v>
      </c>
      <c r="D280" s="61">
        <v>0</v>
      </c>
      <c r="E280" s="61" t="s">
        <v>11764</v>
      </c>
      <c r="F280" s="61">
        <v>0</v>
      </c>
      <c r="G280" s="61">
        <v>8</v>
      </c>
      <c r="H280" s="61">
        <v>89</v>
      </c>
      <c r="I280" s="61">
        <v>35</v>
      </c>
      <c r="J280" s="61">
        <v>1</v>
      </c>
      <c r="K280" s="61">
        <v>6</v>
      </c>
      <c r="L280" s="61">
        <v>94026</v>
      </c>
      <c r="M280" s="293">
        <v>0</v>
      </c>
      <c r="N280" s="61">
        <v>100</v>
      </c>
      <c r="O280" s="61">
        <v>3</v>
      </c>
      <c r="P280" s="294">
        <v>35</v>
      </c>
      <c r="Q280" s="293">
        <v>0</v>
      </c>
      <c r="R280" s="61">
        <v>0</v>
      </c>
      <c r="S280" s="61">
        <v>0</v>
      </c>
      <c r="T280" s="294">
        <v>0</v>
      </c>
      <c r="U280" s="293">
        <v>0</v>
      </c>
      <c r="V280" s="61">
        <v>0</v>
      </c>
      <c r="W280" s="61">
        <v>0</v>
      </c>
      <c r="X280" s="61">
        <v>0</v>
      </c>
      <c r="Y280" s="293">
        <v>0</v>
      </c>
      <c r="Z280" s="61">
        <v>0</v>
      </c>
      <c r="AA280" s="61">
        <v>0</v>
      </c>
      <c r="AB280" s="61">
        <v>0</v>
      </c>
      <c r="AC280" s="61">
        <v>0</v>
      </c>
      <c r="AD280" s="61">
        <v>0</v>
      </c>
    </row>
    <row r="281" spans="1:30" x14ac:dyDescent="0.2">
      <c r="A281" s="61">
        <v>4619</v>
      </c>
      <c r="B281" s="61">
        <v>4</v>
      </c>
      <c r="C281" s="61">
        <f t="shared" si="5"/>
        <v>144619</v>
      </c>
      <c r="D281" s="61">
        <v>0</v>
      </c>
      <c r="E281" s="61" t="s">
        <v>11765</v>
      </c>
      <c r="F281" s="61">
        <v>0</v>
      </c>
      <c r="G281" s="61">
        <v>9</v>
      </c>
      <c r="H281" s="61">
        <v>89</v>
      </c>
      <c r="I281" s="61">
        <v>40</v>
      </c>
      <c r="J281" s="61">
        <v>1</v>
      </c>
      <c r="K281" s="61">
        <v>6</v>
      </c>
      <c r="L281" s="61">
        <v>94028</v>
      </c>
      <c r="M281" s="293">
        <v>0</v>
      </c>
      <c r="N281" s="61">
        <v>100</v>
      </c>
      <c r="O281" s="61">
        <v>3</v>
      </c>
      <c r="P281" s="294">
        <v>40</v>
      </c>
      <c r="Q281" s="293">
        <v>0</v>
      </c>
      <c r="R281" s="61">
        <v>0</v>
      </c>
      <c r="S281" s="61">
        <v>0</v>
      </c>
      <c r="T281" s="294">
        <v>0</v>
      </c>
      <c r="U281" s="293">
        <v>0</v>
      </c>
      <c r="V281" s="61">
        <v>0</v>
      </c>
      <c r="W281" s="61">
        <v>0</v>
      </c>
      <c r="X281" s="61">
        <v>0</v>
      </c>
      <c r="Y281" s="293">
        <v>0</v>
      </c>
      <c r="Z281" s="61">
        <v>0</v>
      </c>
      <c r="AA281" s="61">
        <v>0</v>
      </c>
      <c r="AB281" s="61">
        <v>0</v>
      </c>
      <c r="AC281" s="61">
        <v>0</v>
      </c>
      <c r="AD281" s="61">
        <v>0</v>
      </c>
    </row>
    <row r="282" spans="1:30" x14ac:dyDescent="0.2">
      <c r="A282" s="61">
        <v>4620</v>
      </c>
      <c r="B282" s="61">
        <v>4</v>
      </c>
      <c r="C282" s="61">
        <f t="shared" si="5"/>
        <v>144620</v>
      </c>
      <c r="D282" s="61">
        <v>0</v>
      </c>
      <c r="E282" s="61" t="s">
        <v>11766</v>
      </c>
      <c r="F282" s="61">
        <v>0</v>
      </c>
      <c r="G282" s="61">
        <v>10</v>
      </c>
      <c r="H282" s="61">
        <v>89</v>
      </c>
      <c r="I282" s="61">
        <v>45</v>
      </c>
      <c r="J282" s="61">
        <v>1</v>
      </c>
      <c r="K282" s="61">
        <v>6</v>
      </c>
      <c r="L282" s="61">
        <v>94197</v>
      </c>
      <c r="M282" s="293">
        <v>0</v>
      </c>
      <c r="N282" s="61">
        <v>1</v>
      </c>
      <c r="O282" s="61">
        <v>3</v>
      </c>
      <c r="P282" s="294">
        <v>45</v>
      </c>
      <c r="Q282" s="293">
        <v>0</v>
      </c>
      <c r="R282" s="61">
        <v>0</v>
      </c>
      <c r="S282" s="61">
        <v>0</v>
      </c>
      <c r="T282" s="294">
        <v>0</v>
      </c>
      <c r="U282" s="293">
        <v>0</v>
      </c>
      <c r="V282" s="61">
        <v>0</v>
      </c>
      <c r="W282" s="61">
        <v>0</v>
      </c>
      <c r="X282" s="61">
        <v>0</v>
      </c>
      <c r="Y282" s="293">
        <v>0</v>
      </c>
      <c r="Z282" s="61">
        <v>0</v>
      </c>
      <c r="AA282" s="61">
        <v>0</v>
      </c>
      <c r="AB282" s="61">
        <v>0</v>
      </c>
      <c r="AC282" s="61">
        <v>0</v>
      </c>
      <c r="AD282" s="61">
        <v>0</v>
      </c>
    </row>
    <row r="283" spans="1:30" x14ac:dyDescent="0.2">
      <c r="A283" s="61">
        <v>4621</v>
      </c>
      <c r="B283" s="61">
        <v>4</v>
      </c>
      <c r="C283" s="61">
        <f t="shared" si="5"/>
        <v>144621</v>
      </c>
      <c r="D283" s="61">
        <v>0</v>
      </c>
      <c r="E283" s="61" t="s">
        <v>11767</v>
      </c>
      <c r="F283" s="61">
        <v>0</v>
      </c>
      <c r="G283" s="61">
        <v>11</v>
      </c>
      <c r="H283" s="61">
        <v>89</v>
      </c>
      <c r="I283" s="61">
        <v>50</v>
      </c>
      <c r="J283" s="61">
        <v>1</v>
      </c>
      <c r="K283" s="61">
        <v>6</v>
      </c>
      <c r="L283" s="61">
        <v>85189</v>
      </c>
      <c r="M283" s="293">
        <v>0</v>
      </c>
      <c r="N283" s="61">
        <v>1</v>
      </c>
      <c r="O283" s="61">
        <v>3</v>
      </c>
      <c r="P283" s="294">
        <v>50</v>
      </c>
      <c r="Q283" s="293">
        <v>0</v>
      </c>
      <c r="R283" s="61">
        <v>0</v>
      </c>
      <c r="S283" s="61">
        <v>0</v>
      </c>
      <c r="T283" s="294">
        <v>0</v>
      </c>
      <c r="U283" s="293">
        <v>0</v>
      </c>
      <c r="V283" s="61">
        <v>0</v>
      </c>
      <c r="W283" s="61">
        <v>0</v>
      </c>
      <c r="X283" s="61">
        <v>0</v>
      </c>
      <c r="Y283" s="293">
        <v>0</v>
      </c>
      <c r="Z283" s="61">
        <v>0</v>
      </c>
      <c r="AA283" s="61">
        <v>0</v>
      </c>
      <c r="AB283" s="61">
        <v>0</v>
      </c>
      <c r="AC283" s="61">
        <v>0</v>
      </c>
      <c r="AD283" s="61">
        <v>0</v>
      </c>
    </row>
    <row r="284" spans="1:30" x14ac:dyDescent="0.2">
      <c r="A284" s="61">
        <v>4622</v>
      </c>
      <c r="B284" s="61">
        <v>4</v>
      </c>
      <c r="C284" s="61">
        <f t="shared" si="5"/>
        <v>144622</v>
      </c>
      <c r="D284" s="61">
        <v>0</v>
      </c>
      <c r="E284" s="61" t="s">
        <v>13098</v>
      </c>
      <c r="F284" s="61">
        <v>0</v>
      </c>
      <c r="G284" s="61">
        <v>1</v>
      </c>
      <c r="H284" s="61">
        <v>42</v>
      </c>
      <c r="I284" s="61">
        <v>109</v>
      </c>
      <c r="J284" s="61">
        <v>1</v>
      </c>
      <c r="K284" s="61">
        <v>1</v>
      </c>
      <c r="L284" s="61">
        <v>1000</v>
      </c>
      <c r="M284" s="293">
        <v>0</v>
      </c>
      <c r="N284" s="61">
        <v>0</v>
      </c>
      <c r="O284" s="61">
        <v>6</v>
      </c>
      <c r="P284" s="294">
        <v>94029</v>
      </c>
      <c r="Q284" s="293">
        <v>0</v>
      </c>
      <c r="R284" s="61">
        <v>10</v>
      </c>
      <c r="S284" s="61">
        <v>0</v>
      </c>
      <c r="T284" s="294">
        <v>0</v>
      </c>
      <c r="U284" s="293">
        <v>0</v>
      </c>
      <c r="V284" s="61">
        <v>0</v>
      </c>
      <c r="W284" s="61">
        <v>0</v>
      </c>
      <c r="X284" s="61">
        <v>0</v>
      </c>
      <c r="Y284" s="293">
        <v>0</v>
      </c>
      <c r="Z284" s="61">
        <v>0</v>
      </c>
      <c r="AA284" s="61">
        <v>0</v>
      </c>
      <c r="AB284" s="61">
        <v>0</v>
      </c>
      <c r="AC284" s="61">
        <v>0</v>
      </c>
      <c r="AD284" s="61">
        <v>0</v>
      </c>
    </row>
    <row r="285" spans="1:30" x14ac:dyDescent="0.2">
      <c r="A285" s="61">
        <v>4623</v>
      </c>
      <c r="B285" s="61">
        <v>4</v>
      </c>
      <c r="C285" s="61">
        <f t="shared" si="5"/>
        <v>144623</v>
      </c>
      <c r="D285" s="61">
        <v>0</v>
      </c>
      <c r="E285" s="61" t="s">
        <v>13099</v>
      </c>
      <c r="F285" s="61">
        <v>0</v>
      </c>
      <c r="G285" s="61">
        <v>2</v>
      </c>
      <c r="H285" s="61">
        <v>42</v>
      </c>
      <c r="I285" s="61">
        <v>109</v>
      </c>
      <c r="J285" s="61">
        <v>5</v>
      </c>
      <c r="K285" s="61">
        <v>1</v>
      </c>
      <c r="L285" s="61">
        <v>1500</v>
      </c>
      <c r="M285" s="293">
        <v>0</v>
      </c>
      <c r="N285" s="61">
        <v>0</v>
      </c>
      <c r="O285" s="61">
        <v>6</v>
      </c>
      <c r="P285" s="294">
        <v>94078</v>
      </c>
      <c r="Q285" s="293">
        <v>0</v>
      </c>
      <c r="R285" s="61">
        <v>2</v>
      </c>
      <c r="S285" s="61">
        <v>0</v>
      </c>
      <c r="T285" s="294">
        <v>0</v>
      </c>
      <c r="U285" s="293">
        <v>0</v>
      </c>
      <c r="V285" s="61">
        <v>0</v>
      </c>
      <c r="W285" s="61">
        <v>0</v>
      </c>
      <c r="X285" s="61">
        <v>0</v>
      </c>
      <c r="Y285" s="293">
        <v>0</v>
      </c>
      <c r="Z285" s="61">
        <v>0</v>
      </c>
      <c r="AA285" s="61">
        <v>0</v>
      </c>
      <c r="AB285" s="61">
        <v>0</v>
      </c>
      <c r="AC285" s="61">
        <v>0</v>
      </c>
      <c r="AD285" s="61">
        <v>0</v>
      </c>
    </row>
    <row r="286" spans="1:30" x14ac:dyDescent="0.2">
      <c r="A286" s="61">
        <v>4624</v>
      </c>
      <c r="B286" s="61">
        <v>4</v>
      </c>
      <c r="C286" s="61">
        <f t="shared" si="5"/>
        <v>144624</v>
      </c>
      <c r="D286" s="61">
        <v>0</v>
      </c>
      <c r="E286" s="61" t="s">
        <v>13100</v>
      </c>
      <c r="F286" s="61">
        <v>0</v>
      </c>
      <c r="G286" s="61">
        <v>3</v>
      </c>
      <c r="H286" s="61">
        <v>42</v>
      </c>
      <c r="I286" s="61">
        <v>109</v>
      </c>
      <c r="J286" s="61">
        <v>10</v>
      </c>
      <c r="K286" s="61">
        <v>1</v>
      </c>
      <c r="L286" s="61">
        <v>2000</v>
      </c>
      <c r="M286" s="293">
        <v>0</v>
      </c>
      <c r="N286" s="61">
        <v>0</v>
      </c>
      <c r="O286" s="61">
        <v>6</v>
      </c>
      <c r="P286" s="294">
        <v>94029</v>
      </c>
      <c r="Q286" s="293">
        <v>0</v>
      </c>
      <c r="R286" s="61">
        <v>20</v>
      </c>
      <c r="S286" s="61">
        <v>0</v>
      </c>
      <c r="T286" s="294">
        <v>0</v>
      </c>
      <c r="U286" s="293">
        <v>0</v>
      </c>
      <c r="V286" s="61">
        <v>0</v>
      </c>
      <c r="W286" s="61">
        <v>0</v>
      </c>
      <c r="X286" s="61">
        <v>0</v>
      </c>
      <c r="Y286" s="293">
        <v>0</v>
      </c>
      <c r="Z286" s="61">
        <v>0</v>
      </c>
      <c r="AA286" s="61">
        <v>0</v>
      </c>
      <c r="AB286" s="61">
        <v>0</v>
      </c>
      <c r="AC286" s="61">
        <v>0</v>
      </c>
      <c r="AD286" s="61">
        <v>0</v>
      </c>
    </row>
    <row r="287" spans="1:30" x14ac:dyDescent="0.2">
      <c r="A287" s="61">
        <v>4625</v>
      </c>
      <c r="B287" s="61">
        <v>4</v>
      </c>
      <c r="C287" s="61">
        <f t="shared" si="5"/>
        <v>144625</v>
      </c>
      <c r="D287" s="61">
        <v>0</v>
      </c>
      <c r="E287" s="61" t="s">
        <v>13101</v>
      </c>
      <c r="F287" s="61">
        <v>0</v>
      </c>
      <c r="G287" s="61">
        <v>4</v>
      </c>
      <c r="H287" s="61">
        <v>42</v>
      </c>
      <c r="I287" s="61">
        <v>109</v>
      </c>
      <c r="J287" s="61">
        <v>20</v>
      </c>
      <c r="K287" s="61">
        <v>1</v>
      </c>
      <c r="L287" s="61">
        <v>2500</v>
      </c>
      <c r="M287" s="293">
        <v>0</v>
      </c>
      <c r="N287" s="61">
        <v>0</v>
      </c>
      <c r="O287" s="61">
        <v>34</v>
      </c>
      <c r="P287" s="294">
        <v>1</v>
      </c>
      <c r="Q287" s="293">
        <v>0</v>
      </c>
      <c r="R287" s="61">
        <v>0</v>
      </c>
      <c r="S287" s="61">
        <v>0</v>
      </c>
      <c r="T287" s="294">
        <v>0</v>
      </c>
      <c r="U287" s="293">
        <v>0</v>
      </c>
      <c r="V287" s="61">
        <v>0</v>
      </c>
      <c r="W287" s="61">
        <v>0</v>
      </c>
      <c r="X287" s="61">
        <v>0</v>
      </c>
      <c r="Y287" s="293">
        <v>0</v>
      </c>
      <c r="Z287" s="61">
        <v>0</v>
      </c>
      <c r="AA287" s="61">
        <v>0</v>
      </c>
      <c r="AB287" s="61">
        <v>0</v>
      </c>
      <c r="AC287" s="61">
        <v>0</v>
      </c>
      <c r="AD287" s="61">
        <v>0</v>
      </c>
    </row>
    <row r="288" spans="1:30" x14ac:dyDescent="0.2">
      <c r="A288" s="61">
        <v>4626</v>
      </c>
      <c r="B288" s="61">
        <v>4</v>
      </c>
      <c r="C288" s="61">
        <f t="shared" si="5"/>
        <v>144626</v>
      </c>
      <c r="D288" s="61">
        <v>0</v>
      </c>
      <c r="E288" s="61" t="s">
        <v>13102</v>
      </c>
      <c r="F288" s="61">
        <v>0</v>
      </c>
      <c r="G288" s="61">
        <v>5</v>
      </c>
      <c r="H288" s="61">
        <v>42</v>
      </c>
      <c r="I288" s="61">
        <v>109</v>
      </c>
      <c r="J288" s="61">
        <v>30</v>
      </c>
      <c r="K288" s="61">
        <v>1</v>
      </c>
      <c r="L288" s="61">
        <v>3000</v>
      </c>
      <c r="M288" s="293">
        <v>0</v>
      </c>
      <c r="N288" s="61">
        <v>0</v>
      </c>
      <c r="O288" s="61">
        <v>6</v>
      </c>
      <c r="P288" s="294">
        <v>94218</v>
      </c>
      <c r="Q288" s="293">
        <v>0</v>
      </c>
      <c r="R288" s="61">
        <v>1</v>
      </c>
      <c r="S288" s="61">
        <v>0</v>
      </c>
      <c r="T288" s="294">
        <v>0</v>
      </c>
      <c r="U288" s="293">
        <v>0</v>
      </c>
      <c r="V288" s="61">
        <v>0</v>
      </c>
      <c r="W288" s="61">
        <v>0</v>
      </c>
      <c r="X288" s="61">
        <v>0</v>
      </c>
      <c r="Y288" s="293">
        <v>0</v>
      </c>
      <c r="Z288" s="61">
        <v>0</v>
      </c>
      <c r="AA288" s="61">
        <v>0</v>
      </c>
      <c r="AB288" s="61">
        <v>0</v>
      </c>
      <c r="AC288" s="61">
        <v>0</v>
      </c>
      <c r="AD288" s="61">
        <v>0</v>
      </c>
    </row>
    <row r="289" spans="1:30" x14ac:dyDescent="0.2">
      <c r="A289" s="61">
        <v>4627</v>
      </c>
      <c r="B289" s="61">
        <v>4</v>
      </c>
      <c r="C289" s="61">
        <f t="shared" si="5"/>
        <v>144627</v>
      </c>
      <c r="D289" s="61">
        <v>0</v>
      </c>
      <c r="E289" s="61" t="s">
        <v>13103</v>
      </c>
      <c r="F289" s="61">
        <v>0</v>
      </c>
      <c r="G289" s="61">
        <v>6</v>
      </c>
      <c r="H289" s="61">
        <v>42</v>
      </c>
      <c r="I289" s="61">
        <v>109</v>
      </c>
      <c r="J289" s="61">
        <v>40</v>
      </c>
      <c r="K289" s="61">
        <v>1</v>
      </c>
      <c r="L289" s="61">
        <v>4000</v>
      </c>
      <c r="M289" s="293">
        <v>0</v>
      </c>
      <c r="N289" s="61">
        <v>0</v>
      </c>
      <c r="O289" s="61">
        <v>6</v>
      </c>
      <c r="P289" s="294">
        <v>94029</v>
      </c>
      <c r="Q289" s="293">
        <v>0</v>
      </c>
      <c r="R289" s="61">
        <v>30</v>
      </c>
      <c r="S289" s="61">
        <v>0</v>
      </c>
      <c r="T289" s="294">
        <v>0</v>
      </c>
      <c r="U289" s="293">
        <v>0</v>
      </c>
      <c r="V289" s="61">
        <v>0</v>
      </c>
      <c r="W289" s="61">
        <v>0</v>
      </c>
      <c r="X289" s="61">
        <v>0</v>
      </c>
      <c r="Y289" s="293">
        <v>0</v>
      </c>
      <c r="Z289" s="61">
        <v>0</v>
      </c>
      <c r="AA289" s="61">
        <v>0</v>
      </c>
      <c r="AB289" s="61">
        <v>0</v>
      </c>
      <c r="AC289" s="61">
        <v>0</v>
      </c>
      <c r="AD289" s="61">
        <v>0</v>
      </c>
    </row>
    <row r="290" spans="1:30" x14ac:dyDescent="0.2">
      <c r="A290" s="61">
        <v>4628</v>
      </c>
      <c r="B290" s="61">
        <v>4</v>
      </c>
      <c r="C290" s="61">
        <f t="shared" si="5"/>
        <v>144628</v>
      </c>
      <c r="D290" s="61">
        <v>0</v>
      </c>
      <c r="E290" s="61" t="s">
        <v>13104</v>
      </c>
      <c r="F290" s="61">
        <v>0</v>
      </c>
      <c r="G290" s="61">
        <v>7</v>
      </c>
      <c r="H290" s="61">
        <v>42</v>
      </c>
      <c r="I290" s="61">
        <v>109</v>
      </c>
      <c r="J290" s="61">
        <v>50</v>
      </c>
      <c r="K290" s="61">
        <v>1</v>
      </c>
      <c r="L290" s="61">
        <v>6000</v>
      </c>
      <c r="M290" s="293">
        <v>0</v>
      </c>
      <c r="N290" s="61">
        <v>0</v>
      </c>
      <c r="O290" s="61">
        <v>6</v>
      </c>
      <c r="P290" s="294">
        <v>94078</v>
      </c>
      <c r="Q290" s="293">
        <v>0</v>
      </c>
      <c r="R290" s="61">
        <v>3</v>
      </c>
      <c r="S290" s="61">
        <v>0</v>
      </c>
      <c r="T290" s="294">
        <v>0</v>
      </c>
      <c r="U290" s="293">
        <v>0</v>
      </c>
      <c r="V290" s="61">
        <v>0</v>
      </c>
      <c r="W290" s="61">
        <v>0</v>
      </c>
      <c r="X290" s="61">
        <v>0</v>
      </c>
      <c r="Y290" s="293">
        <v>0</v>
      </c>
      <c r="Z290" s="61">
        <v>0</v>
      </c>
      <c r="AA290" s="61">
        <v>0</v>
      </c>
      <c r="AB290" s="61">
        <v>0</v>
      </c>
      <c r="AC290" s="61">
        <v>0</v>
      </c>
      <c r="AD290" s="61">
        <v>0</v>
      </c>
    </row>
    <row r="291" spans="1:30" x14ac:dyDescent="0.2">
      <c r="A291" s="61">
        <v>4629</v>
      </c>
      <c r="B291" s="61">
        <v>4</v>
      </c>
      <c r="C291" s="61">
        <f t="shared" si="5"/>
        <v>144629</v>
      </c>
      <c r="D291" s="61">
        <v>0</v>
      </c>
      <c r="E291" s="61" t="s">
        <v>13105</v>
      </c>
      <c r="F291" s="61">
        <v>0</v>
      </c>
      <c r="G291" s="61">
        <v>8</v>
      </c>
      <c r="H291" s="61">
        <v>42</v>
      </c>
      <c r="I291" s="61">
        <v>109</v>
      </c>
      <c r="J291" s="61">
        <v>75</v>
      </c>
      <c r="K291" s="61">
        <v>1</v>
      </c>
      <c r="L291" s="61">
        <v>10000</v>
      </c>
      <c r="M291" s="293">
        <v>0</v>
      </c>
      <c r="N291" s="61">
        <v>0</v>
      </c>
      <c r="O291" s="61">
        <v>6</v>
      </c>
      <c r="P291" s="294">
        <v>94029</v>
      </c>
      <c r="Q291" s="293">
        <v>0</v>
      </c>
      <c r="R291" s="61">
        <v>50</v>
      </c>
      <c r="S291" s="61">
        <v>0</v>
      </c>
      <c r="T291" s="294">
        <v>0</v>
      </c>
      <c r="U291" s="293">
        <v>0</v>
      </c>
      <c r="V291" s="61">
        <v>0</v>
      </c>
      <c r="W291" s="61">
        <v>0</v>
      </c>
      <c r="X291" s="61">
        <v>0</v>
      </c>
      <c r="Y291" s="293">
        <v>0</v>
      </c>
      <c r="Z291" s="61">
        <v>0</v>
      </c>
      <c r="AA291" s="61">
        <v>0</v>
      </c>
      <c r="AB291" s="61">
        <v>0</v>
      </c>
      <c r="AC291" s="61">
        <v>0</v>
      </c>
      <c r="AD291" s="61">
        <v>0</v>
      </c>
    </row>
    <row r="292" spans="1:30" x14ac:dyDescent="0.2">
      <c r="A292" s="61">
        <v>4630</v>
      </c>
      <c r="B292" s="61">
        <v>4</v>
      </c>
      <c r="C292" s="61">
        <f t="shared" si="5"/>
        <v>144630</v>
      </c>
      <c r="D292" s="61">
        <v>0</v>
      </c>
      <c r="E292" s="61" t="s">
        <v>13106</v>
      </c>
      <c r="F292" s="61">
        <v>0</v>
      </c>
      <c r="G292" s="61">
        <v>9</v>
      </c>
      <c r="H292" s="61">
        <v>42</v>
      </c>
      <c r="I292" s="61">
        <v>109</v>
      </c>
      <c r="J292" s="61">
        <v>100</v>
      </c>
      <c r="K292" s="61">
        <v>1</v>
      </c>
      <c r="L292" s="61">
        <v>20000</v>
      </c>
      <c r="M292" s="293">
        <v>0</v>
      </c>
      <c r="N292" s="61">
        <v>0</v>
      </c>
      <c r="O292" s="61">
        <v>35</v>
      </c>
      <c r="P292" s="294">
        <v>1</v>
      </c>
      <c r="Q292" s="293">
        <v>0</v>
      </c>
      <c r="R292" s="61">
        <v>0</v>
      </c>
      <c r="S292" s="61">
        <v>0</v>
      </c>
      <c r="T292" s="294">
        <v>0</v>
      </c>
      <c r="U292" s="293">
        <v>0</v>
      </c>
      <c r="V292" s="61">
        <v>0</v>
      </c>
      <c r="W292" s="61">
        <v>0</v>
      </c>
      <c r="X292" s="61">
        <v>0</v>
      </c>
      <c r="Y292" s="293">
        <v>0</v>
      </c>
      <c r="Z292" s="61">
        <v>0</v>
      </c>
      <c r="AA292" s="61">
        <v>0</v>
      </c>
      <c r="AB292" s="61">
        <v>0</v>
      </c>
      <c r="AC292" s="61">
        <v>0</v>
      </c>
      <c r="AD292" s="61">
        <v>0</v>
      </c>
    </row>
    <row r="293" spans="1:30" x14ac:dyDescent="0.2">
      <c r="A293" s="61">
        <v>4631</v>
      </c>
      <c r="B293" s="61">
        <v>4</v>
      </c>
      <c r="C293" s="61">
        <f t="shared" si="5"/>
        <v>144631</v>
      </c>
      <c r="D293" s="61">
        <v>0</v>
      </c>
      <c r="E293" s="61" t="s">
        <v>13107</v>
      </c>
      <c r="F293" s="61">
        <v>0</v>
      </c>
      <c r="G293" s="61">
        <v>10</v>
      </c>
      <c r="H293" s="61">
        <v>42</v>
      </c>
      <c r="I293" s="61">
        <v>109</v>
      </c>
      <c r="J293" s="61">
        <v>200</v>
      </c>
      <c r="K293" s="61">
        <v>1</v>
      </c>
      <c r="L293" s="61">
        <v>30000</v>
      </c>
      <c r="M293" s="293">
        <v>0</v>
      </c>
      <c r="N293" s="61">
        <v>0</v>
      </c>
      <c r="O293" s="61">
        <v>6</v>
      </c>
      <c r="P293" s="294">
        <v>94218</v>
      </c>
      <c r="Q293" s="293">
        <v>0</v>
      </c>
      <c r="R293" s="61">
        <v>2</v>
      </c>
      <c r="S293" s="61">
        <v>0</v>
      </c>
      <c r="T293" s="294">
        <v>0</v>
      </c>
      <c r="U293" s="293">
        <v>0</v>
      </c>
      <c r="V293" s="61">
        <v>0</v>
      </c>
      <c r="W293" s="61">
        <v>0</v>
      </c>
      <c r="X293" s="61">
        <v>0</v>
      </c>
      <c r="Y293" s="293">
        <v>0</v>
      </c>
      <c r="Z293" s="61">
        <v>0</v>
      </c>
      <c r="AA293" s="61">
        <v>0</v>
      </c>
      <c r="AB293" s="61">
        <v>0</v>
      </c>
      <c r="AC293" s="61">
        <v>0</v>
      </c>
      <c r="AD293" s="61">
        <v>0</v>
      </c>
    </row>
    <row r="294" spans="1:30" x14ac:dyDescent="0.2">
      <c r="A294" s="61">
        <v>4632</v>
      </c>
      <c r="B294" s="61">
        <v>4</v>
      </c>
      <c r="C294" s="61">
        <f t="shared" si="5"/>
        <v>144632</v>
      </c>
      <c r="D294" s="61">
        <v>0</v>
      </c>
      <c r="E294" s="61" t="s">
        <v>13108</v>
      </c>
      <c r="F294" s="61">
        <v>0</v>
      </c>
      <c r="G294" s="61">
        <v>1</v>
      </c>
      <c r="H294" s="61">
        <v>14</v>
      </c>
      <c r="I294" s="61">
        <v>94218</v>
      </c>
      <c r="J294" s="61">
        <v>1</v>
      </c>
      <c r="K294" s="61">
        <v>6</v>
      </c>
      <c r="L294" s="61">
        <v>88001</v>
      </c>
      <c r="M294" s="293">
        <v>0</v>
      </c>
      <c r="N294" s="61">
        <v>1</v>
      </c>
      <c r="O294" s="61">
        <v>0</v>
      </c>
      <c r="P294" s="294">
        <v>0</v>
      </c>
      <c r="Q294" s="293">
        <v>0</v>
      </c>
      <c r="R294" s="61">
        <v>0</v>
      </c>
      <c r="S294" s="61">
        <v>0</v>
      </c>
      <c r="T294" s="294">
        <v>0</v>
      </c>
      <c r="U294" s="293">
        <v>0</v>
      </c>
      <c r="V294" s="61">
        <v>0</v>
      </c>
      <c r="W294" s="61">
        <v>0</v>
      </c>
      <c r="X294" s="61">
        <v>0</v>
      </c>
      <c r="Y294" s="293">
        <v>0</v>
      </c>
      <c r="Z294" s="61">
        <v>0</v>
      </c>
      <c r="AA294" s="61">
        <v>0</v>
      </c>
      <c r="AB294" s="61">
        <v>0</v>
      </c>
      <c r="AC294" s="61">
        <v>0</v>
      </c>
      <c r="AD294" s="61">
        <v>0</v>
      </c>
    </row>
    <row r="295" spans="1:30" x14ac:dyDescent="0.2">
      <c r="A295" s="61">
        <v>4633</v>
      </c>
      <c r="B295" s="61">
        <v>4</v>
      </c>
      <c r="C295" s="61">
        <f t="shared" si="5"/>
        <v>144633</v>
      </c>
      <c r="D295" s="61">
        <v>0</v>
      </c>
      <c r="E295" s="61" t="s">
        <v>13109</v>
      </c>
      <c r="F295" s="61">
        <v>0</v>
      </c>
      <c r="G295" s="61">
        <v>2</v>
      </c>
      <c r="H295" s="61">
        <v>14</v>
      </c>
      <c r="I295" s="61">
        <v>94218</v>
      </c>
      <c r="J295" s="61">
        <v>5</v>
      </c>
      <c r="K295" s="61">
        <v>6</v>
      </c>
      <c r="L295" s="61">
        <v>85009</v>
      </c>
      <c r="M295" s="293">
        <v>0</v>
      </c>
      <c r="N295" s="61">
        <v>1</v>
      </c>
      <c r="O295" s="61">
        <v>0</v>
      </c>
      <c r="P295" s="294">
        <v>0</v>
      </c>
      <c r="Q295" s="293">
        <v>0</v>
      </c>
      <c r="R295" s="61">
        <v>0</v>
      </c>
      <c r="S295" s="61">
        <v>0</v>
      </c>
      <c r="T295" s="294">
        <v>0</v>
      </c>
      <c r="U295" s="293">
        <v>0</v>
      </c>
      <c r="V295" s="61">
        <v>0</v>
      </c>
      <c r="W295" s="61">
        <v>0</v>
      </c>
      <c r="X295" s="61">
        <v>0</v>
      </c>
      <c r="Y295" s="293">
        <v>0</v>
      </c>
      <c r="Z295" s="61">
        <v>0</v>
      </c>
      <c r="AA295" s="61">
        <v>0</v>
      </c>
      <c r="AB295" s="61">
        <v>0</v>
      </c>
      <c r="AC295" s="61">
        <v>0</v>
      </c>
      <c r="AD295" s="61">
        <v>0</v>
      </c>
    </row>
    <row r="296" spans="1:30" x14ac:dyDescent="0.2">
      <c r="A296" s="61">
        <v>4634</v>
      </c>
      <c r="B296" s="61">
        <v>4</v>
      </c>
      <c r="C296" s="61">
        <f t="shared" si="5"/>
        <v>144634</v>
      </c>
      <c r="D296" s="61">
        <v>0</v>
      </c>
      <c r="E296" s="61" t="s">
        <v>13110</v>
      </c>
      <c r="F296" s="61">
        <v>0</v>
      </c>
      <c r="G296" s="61">
        <v>3</v>
      </c>
      <c r="H296" s="61">
        <v>14</v>
      </c>
      <c r="I296" s="61">
        <v>94218</v>
      </c>
      <c r="J296" s="61">
        <v>10</v>
      </c>
      <c r="K296" s="61">
        <v>6</v>
      </c>
      <c r="L296" s="61">
        <v>85086</v>
      </c>
      <c r="M296" s="293">
        <v>0</v>
      </c>
      <c r="N296" s="61">
        <v>1</v>
      </c>
      <c r="O296" s="61">
        <v>0</v>
      </c>
      <c r="P296" s="294">
        <v>0</v>
      </c>
      <c r="Q296" s="293">
        <v>0</v>
      </c>
      <c r="R296" s="61">
        <v>0</v>
      </c>
      <c r="S296" s="61">
        <v>0</v>
      </c>
      <c r="T296" s="294">
        <v>0</v>
      </c>
      <c r="U296" s="293">
        <v>0</v>
      </c>
      <c r="V296" s="61">
        <v>0</v>
      </c>
      <c r="W296" s="61">
        <v>0</v>
      </c>
      <c r="X296" s="61">
        <v>0</v>
      </c>
      <c r="Y296" s="293">
        <v>0</v>
      </c>
      <c r="Z296" s="61">
        <v>0</v>
      </c>
      <c r="AA296" s="61">
        <v>0</v>
      </c>
      <c r="AB296" s="61">
        <v>0</v>
      </c>
      <c r="AC296" s="61">
        <v>0</v>
      </c>
      <c r="AD296" s="61">
        <v>0</v>
      </c>
    </row>
    <row r="297" spans="1:30" x14ac:dyDescent="0.2">
      <c r="A297" s="61">
        <v>4635</v>
      </c>
      <c r="B297" s="61">
        <v>4</v>
      </c>
      <c r="C297" s="61">
        <f t="shared" si="5"/>
        <v>144635</v>
      </c>
      <c r="D297" s="61">
        <v>0</v>
      </c>
      <c r="E297" s="61" t="s">
        <v>13111</v>
      </c>
      <c r="F297" s="61">
        <v>0</v>
      </c>
      <c r="G297" s="61">
        <v>4</v>
      </c>
      <c r="H297" s="61">
        <v>14</v>
      </c>
      <c r="I297" s="61">
        <v>94218</v>
      </c>
      <c r="J297" s="61">
        <v>20</v>
      </c>
      <c r="K297" s="61">
        <v>6</v>
      </c>
      <c r="L297" s="61">
        <v>85010</v>
      </c>
      <c r="M297" s="293">
        <v>0</v>
      </c>
      <c r="N297" s="61">
        <v>1</v>
      </c>
      <c r="O297" s="61">
        <v>0</v>
      </c>
      <c r="P297" s="294">
        <v>0</v>
      </c>
      <c r="Q297" s="293">
        <v>0</v>
      </c>
      <c r="R297" s="61">
        <v>0</v>
      </c>
      <c r="S297" s="61">
        <v>0</v>
      </c>
      <c r="T297" s="294">
        <v>0</v>
      </c>
      <c r="U297" s="293">
        <v>0</v>
      </c>
      <c r="V297" s="61">
        <v>0</v>
      </c>
      <c r="W297" s="61">
        <v>0</v>
      </c>
      <c r="X297" s="61">
        <v>0</v>
      </c>
      <c r="Y297" s="293">
        <v>0</v>
      </c>
      <c r="Z297" s="61">
        <v>0</v>
      </c>
      <c r="AA297" s="61">
        <v>0</v>
      </c>
      <c r="AB297" s="61">
        <v>0</v>
      </c>
      <c r="AC297" s="61">
        <v>0</v>
      </c>
      <c r="AD297" s="61">
        <v>0</v>
      </c>
    </row>
    <row r="298" spans="1:30" x14ac:dyDescent="0.2">
      <c r="A298" s="61">
        <v>4636</v>
      </c>
      <c r="B298" s="61">
        <v>4</v>
      </c>
      <c r="C298" s="61">
        <f t="shared" si="5"/>
        <v>144636</v>
      </c>
      <c r="D298" s="61">
        <v>0</v>
      </c>
      <c r="E298" s="61" t="s">
        <v>13112</v>
      </c>
      <c r="F298" s="61">
        <v>0</v>
      </c>
      <c r="G298" s="61">
        <v>5</v>
      </c>
      <c r="H298" s="61">
        <v>14</v>
      </c>
      <c r="I298" s="61">
        <v>94218</v>
      </c>
      <c r="J298" s="61">
        <v>30</v>
      </c>
      <c r="K298" s="61">
        <v>6</v>
      </c>
      <c r="L298" s="61">
        <v>88902</v>
      </c>
      <c r="M298" s="293">
        <v>0</v>
      </c>
      <c r="N298" s="61">
        <v>1</v>
      </c>
      <c r="O298" s="61">
        <v>0</v>
      </c>
      <c r="P298" s="294">
        <v>0</v>
      </c>
      <c r="Q298" s="293">
        <v>0</v>
      </c>
      <c r="R298" s="61">
        <v>0</v>
      </c>
      <c r="S298" s="61">
        <v>0</v>
      </c>
      <c r="T298" s="294">
        <v>0</v>
      </c>
      <c r="U298" s="293">
        <v>0</v>
      </c>
      <c r="V298" s="61">
        <v>0</v>
      </c>
      <c r="W298" s="61">
        <v>0</v>
      </c>
      <c r="X298" s="61">
        <v>0</v>
      </c>
      <c r="Y298" s="293">
        <v>0</v>
      </c>
      <c r="Z298" s="61">
        <v>0</v>
      </c>
      <c r="AA298" s="61">
        <v>0</v>
      </c>
      <c r="AB298" s="61">
        <v>0</v>
      </c>
      <c r="AC298" s="61">
        <v>0</v>
      </c>
      <c r="AD298" s="61">
        <v>0</v>
      </c>
    </row>
    <row r="299" spans="1:30" x14ac:dyDescent="0.2">
      <c r="A299" s="61">
        <v>4637</v>
      </c>
      <c r="B299" s="61">
        <v>4</v>
      </c>
      <c r="C299" s="61">
        <f t="shared" si="5"/>
        <v>144637</v>
      </c>
      <c r="D299" s="61">
        <v>0</v>
      </c>
      <c r="E299" s="61" t="s">
        <v>13113</v>
      </c>
      <c r="F299" s="61">
        <v>0</v>
      </c>
      <c r="G299" s="61">
        <v>6</v>
      </c>
      <c r="H299" s="61">
        <v>14</v>
      </c>
      <c r="I299" s="61">
        <v>94218</v>
      </c>
      <c r="J299" s="61">
        <v>50</v>
      </c>
      <c r="K299" s="61">
        <v>6</v>
      </c>
      <c r="L299" s="61">
        <v>93082</v>
      </c>
      <c r="M299" s="293">
        <v>0</v>
      </c>
      <c r="N299" s="61">
        <v>1</v>
      </c>
      <c r="O299" s="61">
        <v>0</v>
      </c>
      <c r="P299" s="294">
        <v>0</v>
      </c>
      <c r="Q299" s="293">
        <v>0</v>
      </c>
      <c r="R299" s="61">
        <v>0</v>
      </c>
      <c r="S299" s="61">
        <v>0</v>
      </c>
      <c r="T299" s="294">
        <v>0</v>
      </c>
      <c r="U299" s="293">
        <v>0</v>
      </c>
      <c r="V299" s="61">
        <v>0</v>
      </c>
      <c r="W299" s="61">
        <v>0</v>
      </c>
      <c r="X299" s="61">
        <v>0</v>
      </c>
      <c r="Y299" s="293">
        <v>0</v>
      </c>
      <c r="Z299" s="61">
        <v>0</v>
      </c>
      <c r="AA299" s="61">
        <v>0</v>
      </c>
      <c r="AB299" s="61">
        <v>0</v>
      </c>
      <c r="AC299" s="61">
        <v>0</v>
      </c>
      <c r="AD299" s="61">
        <v>0</v>
      </c>
    </row>
    <row r="300" spans="1:30" x14ac:dyDescent="0.2">
      <c r="A300" s="109">
        <v>4638</v>
      </c>
      <c r="B300" s="61">
        <v>4</v>
      </c>
      <c r="C300" s="61">
        <f t="shared" si="5"/>
        <v>144638</v>
      </c>
      <c r="D300" s="61">
        <v>0</v>
      </c>
      <c r="E300" s="61" t="s">
        <v>13171</v>
      </c>
      <c r="F300" s="61">
        <v>0</v>
      </c>
      <c r="G300" s="61">
        <v>1</v>
      </c>
      <c r="H300" s="61">
        <v>38</v>
      </c>
      <c r="I300" s="61">
        <v>1</v>
      </c>
      <c r="J300" s="61">
        <v>5</v>
      </c>
      <c r="K300" s="61">
        <v>6</v>
      </c>
      <c r="L300" s="61">
        <v>84038</v>
      </c>
      <c r="M300" s="293">
        <v>0</v>
      </c>
      <c r="N300" s="61">
        <v>1</v>
      </c>
      <c r="O300" s="61">
        <v>0</v>
      </c>
      <c r="P300" s="294">
        <v>0</v>
      </c>
      <c r="Q300" s="293">
        <v>0</v>
      </c>
      <c r="R300" s="61">
        <v>0</v>
      </c>
      <c r="S300" s="61">
        <v>0</v>
      </c>
      <c r="T300" s="294">
        <v>0</v>
      </c>
      <c r="U300" s="293">
        <v>0</v>
      </c>
      <c r="V300" s="61">
        <v>0</v>
      </c>
      <c r="W300" s="61">
        <v>0</v>
      </c>
      <c r="X300" s="61">
        <v>0</v>
      </c>
      <c r="Y300" s="293">
        <v>0</v>
      </c>
      <c r="Z300" s="61">
        <v>0</v>
      </c>
      <c r="AA300" s="61">
        <v>0</v>
      </c>
      <c r="AB300" s="61">
        <v>0</v>
      </c>
      <c r="AC300" s="61">
        <v>0</v>
      </c>
      <c r="AD300" s="61">
        <v>0</v>
      </c>
    </row>
    <row r="301" spans="1:30" x14ac:dyDescent="0.2">
      <c r="A301" s="109">
        <v>4639</v>
      </c>
      <c r="B301" s="61">
        <v>4</v>
      </c>
      <c r="C301" s="61">
        <f t="shared" si="5"/>
        <v>144639</v>
      </c>
      <c r="D301" s="61">
        <v>0</v>
      </c>
      <c r="E301" s="61" t="s">
        <v>13173</v>
      </c>
      <c r="F301" s="61">
        <v>0</v>
      </c>
      <c r="G301" s="61">
        <v>1</v>
      </c>
      <c r="H301" s="61">
        <v>38</v>
      </c>
      <c r="I301" s="61">
        <v>1</v>
      </c>
      <c r="J301" s="61">
        <v>100</v>
      </c>
      <c r="K301" s="61">
        <v>6</v>
      </c>
      <c r="L301" s="61">
        <v>84038</v>
      </c>
      <c r="M301" s="293">
        <v>0</v>
      </c>
      <c r="N301" s="61">
        <v>1</v>
      </c>
      <c r="O301" s="61">
        <v>0</v>
      </c>
      <c r="P301" s="294">
        <v>0</v>
      </c>
      <c r="Q301" s="293">
        <v>0</v>
      </c>
      <c r="R301" s="61">
        <v>0</v>
      </c>
      <c r="S301" s="61">
        <v>0</v>
      </c>
      <c r="T301" s="294">
        <v>0</v>
      </c>
      <c r="U301" s="293">
        <v>0</v>
      </c>
      <c r="V301" s="61">
        <v>0</v>
      </c>
      <c r="W301" s="61">
        <v>0</v>
      </c>
      <c r="X301" s="61">
        <v>0</v>
      </c>
      <c r="Y301" s="293">
        <v>0</v>
      </c>
      <c r="Z301" s="61">
        <v>0</v>
      </c>
      <c r="AA301" s="61">
        <v>0</v>
      </c>
      <c r="AB301" s="61">
        <v>0</v>
      </c>
      <c r="AC301" s="61">
        <v>0</v>
      </c>
      <c r="AD301" s="61">
        <v>0</v>
      </c>
    </row>
    <row r="302" spans="1:30" x14ac:dyDescent="0.2">
      <c r="A302" s="109">
        <v>4640</v>
      </c>
      <c r="B302" s="61">
        <v>4</v>
      </c>
      <c r="C302" s="61">
        <f t="shared" si="5"/>
        <v>144640</v>
      </c>
      <c r="D302" s="61">
        <v>0</v>
      </c>
      <c r="E302" s="61" t="s">
        <v>13175</v>
      </c>
      <c r="F302" s="61">
        <v>0</v>
      </c>
      <c r="G302" s="61">
        <v>2</v>
      </c>
      <c r="H302" s="61">
        <v>38</v>
      </c>
      <c r="I302" s="61">
        <v>2</v>
      </c>
      <c r="J302" s="61">
        <v>5</v>
      </c>
      <c r="K302" s="61">
        <v>6</v>
      </c>
      <c r="L302" s="61">
        <v>84038</v>
      </c>
      <c r="M302" s="293">
        <v>0</v>
      </c>
      <c r="N302" s="61">
        <v>1</v>
      </c>
      <c r="O302" s="61">
        <v>0</v>
      </c>
      <c r="P302" s="294">
        <v>0</v>
      </c>
      <c r="Q302" s="293">
        <v>0</v>
      </c>
      <c r="R302" s="61">
        <v>0</v>
      </c>
      <c r="S302" s="61">
        <v>0</v>
      </c>
      <c r="T302" s="294">
        <v>0</v>
      </c>
      <c r="U302" s="293">
        <v>0</v>
      </c>
      <c r="V302" s="61">
        <v>0</v>
      </c>
      <c r="W302" s="61">
        <v>0</v>
      </c>
      <c r="X302" s="61">
        <v>0</v>
      </c>
      <c r="Y302" s="293">
        <v>0</v>
      </c>
      <c r="Z302" s="61">
        <v>0</v>
      </c>
      <c r="AA302" s="61">
        <v>0</v>
      </c>
      <c r="AB302" s="61">
        <v>0</v>
      </c>
      <c r="AC302" s="61">
        <v>0</v>
      </c>
      <c r="AD302" s="61">
        <v>0</v>
      </c>
    </row>
    <row r="303" spans="1:30" x14ac:dyDescent="0.2">
      <c r="A303" s="109">
        <v>4641</v>
      </c>
      <c r="B303" s="61">
        <v>4</v>
      </c>
      <c r="C303" s="61">
        <f t="shared" si="5"/>
        <v>144641</v>
      </c>
      <c r="D303" s="61">
        <v>0</v>
      </c>
      <c r="E303" s="61" t="s">
        <v>13177</v>
      </c>
      <c r="F303" s="61">
        <v>0</v>
      </c>
      <c r="G303" s="61">
        <v>2</v>
      </c>
      <c r="H303" s="61">
        <v>38</v>
      </c>
      <c r="I303" s="61">
        <v>2</v>
      </c>
      <c r="J303" s="61">
        <v>100</v>
      </c>
      <c r="K303" s="61">
        <v>6</v>
      </c>
      <c r="L303" s="61">
        <v>84038</v>
      </c>
      <c r="M303" s="293">
        <v>0</v>
      </c>
      <c r="N303" s="61">
        <v>1</v>
      </c>
      <c r="O303" s="61">
        <v>0</v>
      </c>
      <c r="P303" s="294">
        <v>0</v>
      </c>
      <c r="Q303" s="293">
        <v>0</v>
      </c>
      <c r="R303" s="61">
        <v>0</v>
      </c>
      <c r="S303" s="61">
        <v>0</v>
      </c>
      <c r="T303" s="294">
        <v>0</v>
      </c>
      <c r="U303" s="293">
        <v>0</v>
      </c>
      <c r="V303" s="61">
        <v>0</v>
      </c>
      <c r="W303" s="61">
        <v>0</v>
      </c>
      <c r="X303" s="61">
        <v>0</v>
      </c>
      <c r="Y303" s="293">
        <v>0</v>
      </c>
      <c r="Z303" s="61">
        <v>0</v>
      </c>
      <c r="AA303" s="61">
        <v>0</v>
      </c>
      <c r="AB303" s="61">
        <v>0</v>
      </c>
      <c r="AC303" s="61">
        <v>0</v>
      </c>
      <c r="AD303" s="61">
        <v>0</v>
      </c>
    </row>
    <row r="304" spans="1:30" x14ac:dyDescent="0.2">
      <c r="A304" s="109">
        <v>4642</v>
      </c>
      <c r="B304" s="61">
        <v>4</v>
      </c>
      <c r="C304" s="61">
        <f t="shared" si="5"/>
        <v>144642</v>
      </c>
      <c r="D304" s="61">
        <v>0</v>
      </c>
      <c r="E304" s="61" t="s">
        <v>13179</v>
      </c>
      <c r="F304" s="61">
        <v>0</v>
      </c>
      <c r="G304" s="61">
        <v>3</v>
      </c>
      <c r="H304" s="61">
        <v>38</v>
      </c>
      <c r="I304" s="61">
        <v>4</v>
      </c>
      <c r="J304" s="61">
        <v>5</v>
      </c>
      <c r="K304" s="61">
        <v>6</v>
      </c>
      <c r="L304" s="61">
        <v>84038</v>
      </c>
      <c r="M304" s="293">
        <v>0</v>
      </c>
      <c r="N304" s="61">
        <v>1</v>
      </c>
      <c r="O304" s="61">
        <v>0</v>
      </c>
      <c r="P304" s="294">
        <v>0</v>
      </c>
      <c r="Q304" s="293">
        <v>0</v>
      </c>
      <c r="R304" s="61">
        <v>0</v>
      </c>
      <c r="S304" s="61">
        <v>0</v>
      </c>
      <c r="T304" s="294">
        <v>0</v>
      </c>
      <c r="U304" s="293">
        <v>0</v>
      </c>
      <c r="V304" s="61">
        <v>0</v>
      </c>
      <c r="W304" s="61">
        <v>0</v>
      </c>
      <c r="X304" s="61">
        <v>0</v>
      </c>
      <c r="Y304" s="293">
        <v>0</v>
      </c>
      <c r="Z304" s="61">
        <v>0</v>
      </c>
      <c r="AA304" s="61">
        <v>0</v>
      </c>
      <c r="AB304" s="61">
        <v>0</v>
      </c>
      <c r="AC304" s="61">
        <v>0</v>
      </c>
      <c r="AD304" s="61">
        <v>0</v>
      </c>
    </row>
    <row r="305" spans="1:30" x14ac:dyDescent="0.2">
      <c r="A305" s="109">
        <v>4643</v>
      </c>
      <c r="B305" s="61">
        <v>4</v>
      </c>
      <c r="C305" s="61">
        <f t="shared" si="5"/>
        <v>144643</v>
      </c>
      <c r="D305" s="61">
        <v>0</v>
      </c>
      <c r="E305" s="61" t="s">
        <v>13181</v>
      </c>
      <c r="F305" s="61">
        <v>0</v>
      </c>
      <c r="G305" s="61">
        <v>3</v>
      </c>
      <c r="H305" s="61">
        <v>38</v>
      </c>
      <c r="I305" s="61">
        <v>4</v>
      </c>
      <c r="J305" s="61">
        <v>100</v>
      </c>
      <c r="K305" s="61">
        <v>6</v>
      </c>
      <c r="L305" s="61">
        <v>84038</v>
      </c>
      <c r="M305" s="293">
        <v>0</v>
      </c>
      <c r="N305" s="61">
        <v>1</v>
      </c>
      <c r="O305" s="61">
        <v>0</v>
      </c>
      <c r="P305" s="294">
        <v>0</v>
      </c>
      <c r="Q305" s="293">
        <v>0</v>
      </c>
      <c r="R305" s="61">
        <v>0</v>
      </c>
      <c r="S305" s="61">
        <v>0</v>
      </c>
      <c r="T305" s="294">
        <v>0</v>
      </c>
      <c r="U305" s="293">
        <v>0</v>
      </c>
      <c r="V305" s="61">
        <v>0</v>
      </c>
      <c r="W305" s="61">
        <v>0</v>
      </c>
      <c r="X305" s="61">
        <v>0</v>
      </c>
      <c r="Y305" s="293">
        <v>0</v>
      </c>
      <c r="Z305" s="61">
        <v>0</v>
      </c>
      <c r="AA305" s="61">
        <v>0</v>
      </c>
      <c r="AB305" s="61">
        <v>0</v>
      </c>
      <c r="AC305" s="61">
        <v>0</v>
      </c>
      <c r="AD305" s="61">
        <v>0</v>
      </c>
    </row>
    <row r="306" spans="1:30" x14ac:dyDescent="0.2">
      <c r="A306" s="109">
        <v>4644</v>
      </c>
      <c r="B306" s="61">
        <v>4</v>
      </c>
      <c r="C306" s="61">
        <f t="shared" si="5"/>
        <v>144644</v>
      </c>
      <c r="D306" s="61">
        <v>0</v>
      </c>
      <c r="E306" s="61" t="s">
        <v>13183</v>
      </c>
      <c r="F306" s="61">
        <v>0</v>
      </c>
      <c r="G306" s="61">
        <v>4</v>
      </c>
      <c r="H306" s="61">
        <v>38</v>
      </c>
      <c r="I306" s="61">
        <v>6</v>
      </c>
      <c r="J306" s="61">
        <v>5</v>
      </c>
      <c r="K306" s="61">
        <v>6</v>
      </c>
      <c r="L306" s="61">
        <v>84038</v>
      </c>
      <c r="M306" s="293">
        <v>0</v>
      </c>
      <c r="N306" s="61">
        <v>1</v>
      </c>
      <c r="O306" s="61">
        <v>0</v>
      </c>
      <c r="P306" s="294">
        <v>0</v>
      </c>
      <c r="Q306" s="293">
        <v>0</v>
      </c>
      <c r="R306" s="61">
        <v>0</v>
      </c>
      <c r="S306" s="61">
        <v>0</v>
      </c>
      <c r="T306" s="294">
        <v>0</v>
      </c>
      <c r="U306" s="293">
        <v>0</v>
      </c>
      <c r="V306" s="61">
        <v>0</v>
      </c>
      <c r="W306" s="61">
        <v>0</v>
      </c>
      <c r="X306" s="61">
        <v>0</v>
      </c>
      <c r="Y306" s="293">
        <v>0</v>
      </c>
      <c r="Z306" s="61">
        <v>0</v>
      </c>
      <c r="AA306" s="61">
        <v>0</v>
      </c>
      <c r="AB306" s="61">
        <v>0</v>
      </c>
      <c r="AC306" s="61">
        <v>0</v>
      </c>
      <c r="AD306" s="61">
        <v>0</v>
      </c>
    </row>
    <row r="307" spans="1:30" x14ac:dyDescent="0.2">
      <c r="A307" s="109">
        <v>4645</v>
      </c>
      <c r="B307" s="61">
        <v>4</v>
      </c>
      <c r="C307" s="61">
        <f t="shared" si="5"/>
        <v>144645</v>
      </c>
      <c r="D307" s="61">
        <v>0</v>
      </c>
      <c r="E307" s="61" t="s">
        <v>13185</v>
      </c>
      <c r="F307" s="61">
        <v>0</v>
      </c>
      <c r="G307" s="61">
        <v>4</v>
      </c>
      <c r="H307" s="61">
        <v>38</v>
      </c>
      <c r="I307" s="61">
        <v>6</v>
      </c>
      <c r="J307" s="61">
        <v>100</v>
      </c>
      <c r="K307" s="61">
        <v>6</v>
      </c>
      <c r="L307" s="61">
        <v>84038</v>
      </c>
      <c r="M307" s="293">
        <v>0</v>
      </c>
      <c r="N307" s="61">
        <v>1</v>
      </c>
      <c r="O307" s="61">
        <v>0</v>
      </c>
      <c r="P307" s="294">
        <v>0</v>
      </c>
      <c r="Q307" s="293">
        <v>0</v>
      </c>
      <c r="R307" s="61">
        <v>0</v>
      </c>
      <c r="S307" s="61">
        <v>0</v>
      </c>
      <c r="T307" s="294">
        <v>0</v>
      </c>
      <c r="U307" s="293">
        <v>0</v>
      </c>
      <c r="V307" s="61">
        <v>0</v>
      </c>
      <c r="W307" s="61">
        <v>0</v>
      </c>
      <c r="X307" s="61">
        <v>0</v>
      </c>
      <c r="Y307" s="293">
        <v>0</v>
      </c>
      <c r="Z307" s="61">
        <v>0</v>
      </c>
      <c r="AA307" s="61">
        <v>0</v>
      </c>
      <c r="AB307" s="61">
        <v>0</v>
      </c>
      <c r="AC307" s="61">
        <v>0</v>
      </c>
      <c r="AD307" s="61">
        <v>0</v>
      </c>
    </row>
    <row r="308" spans="1:30" x14ac:dyDescent="0.2">
      <c r="A308" s="112">
        <v>4646</v>
      </c>
      <c r="B308" s="61">
        <v>4</v>
      </c>
      <c r="C308" s="61">
        <f t="shared" si="5"/>
        <v>144646</v>
      </c>
      <c r="D308" s="61">
        <v>0</v>
      </c>
      <c r="E308" s="61" t="s">
        <v>13297</v>
      </c>
      <c r="F308" s="61">
        <v>0</v>
      </c>
      <c r="G308" s="61">
        <v>1</v>
      </c>
      <c r="H308" s="61">
        <v>67</v>
      </c>
      <c r="I308" s="61">
        <v>0</v>
      </c>
      <c r="J308" s="61">
        <v>1</v>
      </c>
      <c r="K308" s="61">
        <v>36</v>
      </c>
      <c r="L308" s="61">
        <v>1</v>
      </c>
      <c r="M308" s="293">
        <v>0</v>
      </c>
      <c r="N308" s="61">
        <v>0</v>
      </c>
      <c r="O308" s="61">
        <v>25</v>
      </c>
      <c r="P308" s="294">
        <v>100</v>
      </c>
      <c r="Q308" s="293">
        <v>0</v>
      </c>
      <c r="R308" s="61">
        <v>0</v>
      </c>
      <c r="S308" s="61">
        <v>0</v>
      </c>
      <c r="T308" s="294">
        <v>0</v>
      </c>
      <c r="U308" s="293">
        <v>0</v>
      </c>
      <c r="V308" s="61">
        <v>0</v>
      </c>
      <c r="W308" s="61">
        <v>0</v>
      </c>
      <c r="X308" s="61">
        <v>0</v>
      </c>
      <c r="Y308" s="293">
        <v>0</v>
      </c>
      <c r="Z308" s="61">
        <v>0</v>
      </c>
      <c r="AA308" s="61">
        <v>0</v>
      </c>
      <c r="AB308" s="61">
        <v>0</v>
      </c>
      <c r="AC308" s="61">
        <v>0</v>
      </c>
      <c r="AD308" s="61">
        <v>0</v>
      </c>
    </row>
    <row r="309" spans="1:30" x14ac:dyDescent="0.2">
      <c r="A309" s="112">
        <v>4647</v>
      </c>
      <c r="B309" s="61">
        <v>4</v>
      </c>
      <c r="C309" s="61">
        <f t="shared" si="5"/>
        <v>144647</v>
      </c>
      <c r="D309" s="61">
        <v>0</v>
      </c>
      <c r="E309" s="61" t="s">
        <v>13299</v>
      </c>
      <c r="F309" s="61">
        <v>0</v>
      </c>
      <c r="G309" s="61">
        <v>2</v>
      </c>
      <c r="H309" s="61">
        <v>19</v>
      </c>
      <c r="I309" s="61">
        <v>0</v>
      </c>
      <c r="J309" s="61">
        <v>1</v>
      </c>
      <c r="K309" s="61">
        <v>6</v>
      </c>
      <c r="L309" s="61">
        <v>94031</v>
      </c>
      <c r="M309" s="293">
        <v>0</v>
      </c>
      <c r="N309" s="61">
        <v>1</v>
      </c>
      <c r="O309" s="61">
        <v>25</v>
      </c>
      <c r="P309" s="294">
        <v>100</v>
      </c>
      <c r="Q309" s="293">
        <v>0</v>
      </c>
      <c r="R309" s="61">
        <v>0</v>
      </c>
      <c r="S309" s="61">
        <v>0</v>
      </c>
      <c r="T309" s="294">
        <v>0</v>
      </c>
      <c r="U309" s="293">
        <v>0</v>
      </c>
      <c r="V309" s="61">
        <v>0</v>
      </c>
      <c r="W309" s="61">
        <v>0</v>
      </c>
      <c r="X309" s="61">
        <v>0</v>
      </c>
      <c r="Y309" s="293">
        <v>0</v>
      </c>
      <c r="Z309" s="61">
        <v>0</v>
      </c>
      <c r="AA309" s="61">
        <v>0</v>
      </c>
      <c r="AB309" s="61">
        <v>0</v>
      </c>
      <c r="AC309" s="61">
        <v>0</v>
      </c>
      <c r="AD309" s="61">
        <v>0</v>
      </c>
    </row>
    <row r="310" spans="1:30" x14ac:dyDescent="0.2">
      <c r="A310" s="112">
        <v>4648</v>
      </c>
      <c r="B310" s="61">
        <v>4</v>
      </c>
      <c r="C310" s="61">
        <f t="shared" ref="C310:C317" si="6">140000+A310</f>
        <v>144648</v>
      </c>
      <c r="D310" s="61">
        <v>0</v>
      </c>
      <c r="E310" s="61" t="s">
        <v>13301</v>
      </c>
      <c r="F310" s="61">
        <v>0</v>
      </c>
      <c r="G310" s="61">
        <v>3</v>
      </c>
      <c r="H310" s="61">
        <v>63</v>
      </c>
      <c r="I310" s="61">
        <v>1</v>
      </c>
      <c r="J310" s="61">
        <v>1</v>
      </c>
      <c r="K310" s="61">
        <v>6</v>
      </c>
      <c r="L310" s="61">
        <v>85070</v>
      </c>
      <c r="M310" s="293">
        <v>0</v>
      </c>
      <c r="N310" s="61">
        <v>1</v>
      </c>
      <c r="O310" s="61">
        <v>25</v>
      </c>
      <c r="P310" s="294">
        <v>100</v>
      </c>
      <c r="Q310" s="293">
        <v>0</v>
      </c>
      <c r="R310" s="61">
        <v>0</v>
      </c>
      <c r="S310" s="61">
        <v>0</v>
      </c>
      <c r="T310" s="294">
        <v>0</v>
      </c>
      <c r="U310" s="293">
        <v>0</v>
      </c>
      <c r="V310" s="61">
        <v>0</v>
      </c>
      <c r="W310" s="61">
        <v>0</v>
      </c>
      <c r="X310" s="61">
        <v>0</v>
      </c>
      <c r="Y310" s="293">
        <v>0</v>
      </c>
      <c r="Z310" s="61">
        <v>0</v>
      </c>
      <c r="AA310" s="61">
        <v>0</v>
      </c>
      <c r="AB310" s="61">
        <v>0</v>
      </c>
      <c r="AC310" s="61">
        <v>0</v>
      </c>
      <c r="AD310" s="61">
        <v>0</v>
      </c>
    </row>
    <row r="311" spans="1:30" x14ac:dyDescent="0.2">
      <c r="A311" s="112">
        <v>4649</v>
      </c>
      <c r="B311" s="61">
        <v>4</v>
      </c>
      <c r="C311" s="61">
        <f t="shared" si="6"/>
        <v>144649</v>
      </c>
      <c r="D311" s="61">
        <v>0</v>
      </c>
      <c r="E311" s="61" t="s">
        <v>13303</v>
      </c>
      <c r="F311" s="61">
        <v>0</v>
      </c>
      <c r="G311" s="61">
        <v>4</v>
      </c>
      <c r="H311" s="61">
        <v>84</v>
      </c>
      <c r="I311" s="61">
        <v>1</v>
      </c>
      <c r="J311" s="61">
        <v>1</v>
      </c>
      <c r="K311" s="61">
        <v>6</v>
      </c>
      <c r="L311" s="61">
        <v>93100</v>
      </c>
      <c r="M311" s="293">
        <v>0</v>
      </c>
      <c r="N311" s="61">
        <v>1</v>
      </c>
      <c r="O311" s="61">
        <v>25</v>
      </c>
      <c r="P311" s="294">
        <v>100</v>
      </c>
      <c r="Q311" s="293">
        <v>0</v>
      </c>
      <c r="R311" s="61">
        <v>0</v>
      </c>
      <c r="S311" s="61">
        <v>0</v>
      </c>
      <c r="T311" s="294">
        <v>0</v>
      </c>
      <c r="U311" s="293">
        <v>0</v>
      </c>
      <c r="V311" s="61">
        <v>0</v>
      </c>
      <c r="W311" s="61">
        <v>0</v>
      </c>
      <c r="X311" s="61">
        <v>0</v>
      </c>
      <c r="Y311" s="293">
        <v>0</v>
      </c>
      <c r="Z311" s="61">
        <v>0</v>
      </c>
      <c r="AA311" s="61">
        <v>0</v>
      </c>
      <c r="AB311" s="61">
        <v>0</v>
      </c>
      <c r="AC311" s="61">
        <v>0</v>
      </c>
      <c r="AD311" s="61">
        <v>0</v>
      </c>
    </row>
    <row r="312" spans="1:30" x14ac:dyDescent="0.2">
      <c r="A312" s="112">
        <v>4650</v>
      </c>
      <c r="B312" s="61">
        <v>4</v>
      </c>
      <c r="C312" s="61">
        <f t="shared" si="6"/>
        <v>144650</v>
      </c>
      <c r="D312" s="61">
        <v>0</v>
      </c>
      <c r="E312" s="61" t="s">
        <v>13305</v>
      </c>
      <c r="F312" s="61">
        <v>0</v>
      </c>
      <c r="G312" s="61">
        <v>5</v>
      </c>
      <c r="H312" s="61">
        <v>51</v>
      </c>
      <c r="I312" s="61">
        <v>0</v>
      </c>
      <c r="J312" s="61">
        <v>1</v>
      </c>
      <c r="K312" s="61">
        <v>6</v>
      </c>
      <c r="L312" s="61">
        <v>93099</v>
      </c>
      <c r="M312" s="293">
        <v>0</v>
      </c>
      <c r="N312" s="61">
        <v>1</v>
      </c>
      <c r="O312" s="61">
        <v>25</v>
      </c>
      <c r="P312" s="294">
        <v>100</v>
      </c>
      <c r="Q312" s="293">
        <v>0</v>
      </c>
      <c r="R312" s="61">
        <v>0</v>
      </c>
      <c r="S312" s="61">
        <v>0</v>
      </c>
      <c r="T312" s="294">
        <v>0</v>
      </c>
      <c r="U312" s="293">
        <v>0</v>
      </c>
      <c r="V312" s="61">
        <v>0</v>
      </c>
      <c r="W312" s="61">
        <v>0</v>
      </c>
      <c r="X312" s="61">
        <v>0</v>
      </c>
      <c r="Y312" s="293">
        <v>0</v>
      </c>
      <c r="Z312" s="61">
        <v>0</v>
      </c>
      <c r="AA312" s="61">
        <v>0</v>
      </c>
      <c r="AB312" s="61">
        <v>0</v>
      </c>
      <c r="AC312" s="61">
        <v>0</v>
      </c>
      <c r="AD312" s="61">
        <v>0</v>
      </c>
    </row>
    <row r="313" spans="1:30" x14ac:dyDescent="0.2">
      <c r="A313" s="112">
        <v>4651</v>
      </c>
      <c r="B313" s="61">
        <v>4</v>
      </c>
      <c r="C313" s="61">
        <f t="shared" si="6"/>
        <v>144651</v>
      </c>
      <c r="D313" s="61">
        <v>0</v>
      </c>
      <c r="E313" s="61" t="s">
        <v>13331</v>
      </c>
      <c r="F313" s="61">
        <v>0</v>
      </c>
      <c r="G313" s="61">
        <v>1</v>
      </c>
      <c r="H313" s="61">
        <v>67</v>
      </c>
      <c r="I313" s="61">
        <v>0</v>
      </c>
      <c r="J313" s="61">
        <v>1</v>
      </c>
      <c r="K313" s="61">
        <v>36</v>
      </c>
      <c r="L313" s="61">
        <v>1</v>
      </c>
      <c r="M313" s="293">
        <v>0</v>
      </c>
      <c r="N313" s="61">
        <v>0</v>
      </c>
      <c r="O313" s="61">
        <v>25</v>
      </c>
      <c r="P313" s="294">
        <v>100</v>
      </c>
      <c r="Q313" s="293">
        <v>0</v>
      </c>
      <c r="R313" s="61">
        <v>0</v>
      </c>
      <c r="S313" s="61">
        <v>0</v>
      </c>
      <c r="T313" s="294">
        <v>0</v>
      </c>
      <c r="U313" s="293">
        <v>0</v>
      </c>
      <c r="V313" s="61">
        <v>0</v>
      </c>
      <c r="W313" s="61">
        <v>0</v>
      </c>
      <c r="X313" s="61">
        <v>0</v>
      </c>
      <c r="Y313" s="293">
        <v>0</v>
      </c>
      <c r="Z313" s="61">
        <v>0</v>
      </c>
      <c r="AA313" s="61">
        <v>0</v>
      </c>
      <c r="AB313" s="61">
        <v>0</v>
      </c>
      <c r="AC313" s="61">
        <v>0</v>
      </c>
      <c r="AD313" s="61">
        <v>0</v>
      </c>
    </row>
    <row r="314" spans="1:30" x14ac:dyDescent="0.2">
      <c r="A314" s="112">
        <v>4652</v>
      </c>
      <c r="B314" s="61">
        <v>4</v>
      </c>
      <c r="C314" s="61">
        <f t="shared" si="6"/>
        <v>144652</v>
      </c>
      <c r="D314" s="61">
        <v>0</v>
      </c>
      <c r="E314" s="61" t="s">
        <v>13332</v>
      </c>
      <c r="F314" s="61">
        <v>0</v>
      </c>
      <c r="G314" s="61">
        <v>2</v>
      </c>
      <c r="H314" s="61">
        <v>19</v>
      </c>
      <c r="I314" s="61">
        <v>0</v>
      </c>
      <c r="J314" s="61">
        <v>1</v>
      </c>
      <c r="K314" s="61">
        <v>6</v>
      </c>
      <c r="L314" s="61">
        <v>94031</v>
      </c>
      <c r="M314" s="293">
        <v>0</v>
      </c>
      <c r="N314" s="61">
        <v>1</v>
      </c>
      <c r="O314" s="61">
        <v>25</v>
      </c>
      <c r="P314" s="294">
        <v>100</v>
      </c>
      <c r="Q314" s="293">
        <v>0</v>
      </c>
      <c r="R314" s="61">
        <v>0</v>
      </c>
      <c r="S314" s="61">
        <v>0</v>
      </c>
      <c r="T314" s="294">
        <v>0</v>
      </c>
      <c r="U314" s="293">
        <v>0</v>
      </c>
      <c r="V314" s="61">
        <v>0</v>
      </c>
      <c r="W314" s="61">
        <v>0</v>
      </c>
      <c r="X314" s="61">
        <v>0</v>
      </c>
      <c r="Y314" s="293">
        <v>0</v>
      </c>
      <c r="Z314" s="61">
        <v>0</v>
      </c>
      <c r="AA314" s="61">
        <v>0</v>
      </c>
      <c r="AB314" s="61">
        <v>0</v>
      </c>
      <c r="AC314" s="61">
        <v>0</v>
      </c>
      <c r="AD314" s="61">
        <v>0</v>
      </c>
    </row>
    <row r="315" spans="1:30" x14ac:dyDescent="0.2">
      <c r="A315" s="112">
        <v>4653</v>
      </c>
      <c r="B315" s="61">
        <v>4</v>
      </c>
      <c r="C315" s="61">
        <f t="shared" si="6"/>
        <v>144653</v>
      </c>
      <c r="D315" s="61">
        <v>0</v>
      </c>
      <c r="E315" s="61" t="s">
        <v>13333</v>
      </c>
      <c r="F315" s="61">
        <v>0</v>
      </c>
      <c r="G315" s="61">
        <v>3</v>
      </c>
      <c r="H315" s="61">
        <v>63</v>
      </c>
      <c r="I315" s="61">
        <v>1</v>
      </c>
      <c r="J315" s="61">
        <v>1</v>
      </c>
      <c r="K315" s="61">
        <v>6</v>
      </c>
      <c r="L315" s="61">
        <v>85070</v>
      </c>
      <c r="M315" s="293">
        <v>0</v>
      </c>
      <c r="N315" s="61">
        <v>1</v>
      </c>
      <c r="O315" s="61">
        <v>25</v>
      </c>
      <c r="P315" s="294">
        <v>100</v>
      </c>
      <c r="Q315" s="293">
        <v>0</v>
      </c>
      <c r="R315" s="61">
        <v>0</v>
      </c>
      <c r="S315" s="61">
        <v>0</v>
      </c>
      <c r="T315" s="294">
        <v>0</v>
      </c>
      <c r="U315" s="293">
        <v>0</v>
      </c>
      <c r="V315" s="61">
        <v>0</v>
      </c>
      <c r="W315" s="61">
        <v>0</v>
      </c>
      <c r="X315" s="61">
        <v>0</v>
      </c>
      <c r="Y315" s="293">
        <v>0</v>
      </c>
      <c r="Z315" s="61">
        <v>0</v>
      </c>
      <c r="AA315" s="61">
        <v>0</v>
      </c>
      <c r="AB315" s="61">
        <v>0</v>
      </c>
      <c r="AC315" s="61">
        <v>0</v>
      </c>
      <c r="AD315" s="61">
        <v>0</v>
      </c>
    </row>
    <row r="316" spans="1:30" x14ac:dyDescent="0.2">
      <c r="A316" s="112">
        <v>4654</v>
      </c>
      <c r="B316" s="61">
        <v>4</v>
      </c>
      <c r="C316" s="61">
        <f t="shared" si="6"/>
        <v>144654</v>
      </c>
      <c r="D316" s="61">
        <v>0</v>
      </c>
      <c r="E316" s="61" t="s">
        <v>13334</v>
      </c>
      <c r="F316" s="61">
        <v>0</v>
      </c>
      <c r="G316" s="61">
        <v>4</v>
      </c>
      <c r="H316" s="61">
        <v>84</v>
      </c>
      <c r="I316" s="61">
        <v>1</v>
      </c>
      <c r="J316" s="61">
        <v>1</v>
      </c>
      <c r="K316" s="61">
        <v>6</v>
      </c>
      <c r="L316" s="61">
        <v>93100</v>
      </c>
      <c r="M316" s="293">
        <v>0</v>
      </c>
      <c r="N316" s="61">
        <v>1</v>
      </c>
      <c r="O316" s="61">
        <v>25</v>
      </c>
      <c r="P316" s="294">
        <v>100</v>
      </c>
      <c r="Q316" s="293">
        <v>0</v>
      </c>
      <c r="R316" s="61">
        <v>0</v>
      </c>
      <c r="S316" s="61">
        <v>0</v>
      </c>
      <c r="T316" s="294">
        <v>0</v>
      </c>
      <c r="U316" s="293">
        <v>0</v>
      </c>
      <c r="V316" s="61">
        <v>0</v>
      </c>
      <c r="W316" s="61">
        <v>0</v>
      </c>
      <c r="X316" s="61">
        <v>0</v>
      </c>
      <c r="Y316" s="293">
        <v>0</v>
      </c>
      <c r="Z316" s="61">
        <v>0</v>
      </c>
      <c r="AA316" s="61">
        <v>0</v>
      </c>
      <c r="AB316" s="61">
        <v>0</v>
      </c>
      <c r="AC316" s="61">
        <v>0</v>
      </c>
      <c r="AD316" s="61">
        <v>0</v>
      </c>
    </row>
    <row r="317" spans="1:30" x14ac:dyDescent="0.2">
      <c r="A317" s="112">
        <v>4655</v>
      </c>
      <c r="B317" s="61">
        <v>4</v>
      </c>
      <c r="C317" s="61">
        <f t="shared" si="6"/>
        <v>144655</v>
      </c>
      <c r="D317" s="61">
        <v>0</v>
      </c>
      <c r="E317" s="61" t="s">
        <v>13335</v>
      </c>
      <c r="F317" s="61">
        <v>0</v>
      </c>
      <c r="G317" s="61">
        <v>5</v>
      </c>
      <c r="H317" s="61">
        <v>51</v>
      </c>
      <c r="I317" s="61">
        <v>0</v>
      </c>
      <c r="J317" s="61">
        <v>1</v>
      </c>
      <c r="K317" s="61">
        <v>6</v>
      </c>
      <c r="L317" s="61">
        <v>93099</v>
      </c>
      <c r="M317" s="293">
        <v>0</v>
      </c>
      <c r="N317" s="61">
        <v>1</v>
      </c>
      <c r="O317" s="61">
        <v>25</v>
      </c>
      <c r="P317" s="294">
        <v>100</v>
      </c>
      <c r="Q317" s="293">
        <v>0</v>
      </c>
      <c r="R317" s="61">
        <v>0</v>
      </c>
      <c r="S317" s="61">
        <v>0</v>
      </c>
      <c r="T317" s="294">
        <v>0</v>
      </c>
      <c r="U317" s="293">
        <v>0</v>
      </c>
      <c r="V317" s="61">
        <v>0</v>
      </c>
      <c r="W317" s="61">
        <v>0</v>
      </c>
      <c r="X317" s="61">
        <v>0</v>
      </c>
      <c r="Y317" s="293">
        <v>0</v>
      </c>
      <c r="Z317" s="61">
        <v>0</v>
      </c>
      <c r="AA317" s="61">
        <v>0</v>
      </c>
      <c r="AB317" s="61">
        <v>0</v>
      </c>
      <c r="AC317" s="61">
        <v>0</v>
      </c>
      <c r="AD317" s="61">
        <v>0</v>
      </c>
    </row>
    <row r="318" spans="1:30" x14ac:dyDescent="0.3">
      <c r="A318" s="215">
        <v>4901</v>
      </c>
      <c r="B318" s="215">
        <v>4</v>
      </c>
      <c r="C318" s="215">
        <v>144901</v>
      </c>
      <c r="D318" s="215">
        <v>0</v>
      </c>
      <c r="E318" s="215" t="s">
        <v>10314</v>
      </c>
      <c r="F318" s="215" t="s">
        <v>10319</v>
      </c>
      <c r="G318" s="215">
        <v>4</v>
      </c>
      <c r="H318" s="215">
        <v>15</v>
      </c>
      <c r="I318" s="215">
        <v>3</v>
      </c>
      <c r="J318" s="215">
        <v>100</v>
      </c>
      <c r="K318" s="216">
        <v>6</v>
      </c>
      <c r="L318" s="216">
        <v>94113</v>
      </c>
      <c r="M318" s="292">
        <v>0</v>
      </c>
      <c r="N318" s="216">
        <v>1</v>
      </c>
      <c r="O318" s="216">
        <v>6</v>
      </c>
      <c r="P318" s="216">
        <v>84001</v>
      </c>
      <c r="Q318" s="292">
        <v>0</v>
      </c>
      <c r="R318" s="216">
        <v>1</v>
      </c>
      <c r="S318" s="215">
        <v>0</v>
      </c>
      <c r="T318" s="215">
        <v>0</v>
      </c>
      <c r="U318" s="293">
        <v>0</v>
      </c>
      <c r="V318" s="215">
        <v>0</v>
      </c>
      <c r="W318" s="215">
        <v>0</v>
      </c>
      <c r="X318" s="215">
        <v>0</v>
      </c>
      <c r="Y318" s="293">
        <v>0</v>
      </c>
      <c r="Z318" s="215">
        <v>0</v>
      </c>
      <c r="AA318" s="215">
        <v>0</v>
      </c>
      <c r="AB318" s="215">
        <v>0</v>
      </c>
      <c r="AC318" s="215">
        <v>0</v>
      </c>
      <c r="AD318" s="215">
        <v>0</v>
      </c>
    </row>
    <row r="319" spans="1:30" x14ac:dyDescent="0.3">
      <c r="A319" s="215">
        <v>4902</v>
      </c>
      <c r="B319" s="215">
        <v>4</v>
      </c>
      <c r="C319" s="215">
        <v>144902</v>
      </c>
      <c r="D319" s="215">
        <v>0</v>
      </c>
      <c r="E319" s="215" t="s">
        <v>10315</v>
      </c>
      <c r="F319" s="215" t="s">
        <v>10316</v>
      </c>
      <c r="G319" s="215">
        <v>1</v>
      </c>
      <c r="H319" s="215">
        <v>74</v>
      </c>
      <c r="I319" s="215">
        <v>1</v>
      </c>
      <c r="J319" s="215">
        <v>1</v>
      </c>
      <c r="K319" s="216">
        <v>6</v>
      </c>
      <c r="L319" s="216">
        <v>94113</v>
      </c>
      <c r="M319" s="292">
        <v>0</v>
      </c>
      <c r="N319" s="216">
        <v>1</v>
      </c>
      <c r="O319" s="216">
        <v>6</v>
      </c>
      <c r="P319" s="216">
        <v>85037</v>
      </c>
      <c r="Q319" s="292">
        <v>0</v>
      </c>
      <c r="R319" s="216">
        <v>1</v>
      </c>
      <c r="S319" s="215">
        <v>0</v>
      </c>
      <c r="T319" s="215">
        <v>0</v>
      </c>
      <c r="U319" s="293">
        <v>0</v>
      </c>
      <c r="V319" s="215">
        <v>0</v>
      </c>
      <c r="W319" s="215">
        <v>0</v>
      </c>
      <c r="X319" s="215">
        <v>0</v>
      </c>
      <c r="Y319" s="293">
        <v>0</v>
      </c>
      <c r="Z319" s="215">
        <v>0</v>
      </c>
      <c r="AA319" s="215">
        <v>0</v>
      </c>
      <c r="AB319" s="215">
        <v>0</v>
      </c>
      <c r="AC319" s="215">
        <v>0</v>
      </c>
      <c r="AD319" s="215">
        <v>0</v>
      </c>
    </row>
    <row r="320" spans="1:30" x14ac:dyDescent="0.3">
      <c r="A320" s="215">
        <v>4903</v>
      </c>
      <c r="B320" s="215">
        <v>4</v>
      </c>
      <c r="C320" s="215">
        <v>144903</v>
      </c>
      <c r="D320" s="215">
        <v>0</v>
      </c>
      <c r="E320" s="215" t="s">
        <v>10313</v>
      </c>
      <c r="F320" s="215" t="s">
        <v>10320</v>
      </c>
      <c r="G320" s="215">
        <v>2</v>
      </c>
      <c r="H320" s="215">
        <v>74</v>
      </c>
      <c r="I320" s="215">
        <v>2</v>
      </c>
      <c r="J320" s="215">
        <v>1</v>
      </c>
      <c r="K320" s="216">
        <v>6</v>
      </c>
      <c r="L320" s="216">
        <v>94113</v>
      </c>
      <c r="M320" s="292">
        <v>0</v>
      </c>
      <c r="N320" s="216">
        <v>1</v>
      </c>
      <c r="O320" s="216">
        <v>6</v>
      </c>
      <c r="P320" s="216">
        <v>94034</v>
      </c>
      <c r="Q320" s="292">
        <v>0</v>
      </c>
      <c r="R320" s="216">
        <v>50</v>
      </c>
      <c r="S320" s="215">
        <v>0</v>
      </c>
      <c r="T320" s="215">
        <v>0</v>
      </c>
      <c r="U320" s="293">
        <v>0</v>
      </c>
      <c r="V320" s="215">
        <v>0</v>
      </c>
      <c r="W320" s="215">
        <v>0</v>
      </c>
      <c r="X320" s="215">
        <v>0</v>
      </c>
      <c r="Y320" s="293">
        <v>0</v>
      </c>
      <c r="Z320" s="215">
        <v>0</v>
      </c>
      <c r="AA320" s="215">
        <v>0</v>
      </c>
      <c r="AB320" s="215">
        <v>0</v>
      </c>
      <c r="AC320" s="215">
        <v>0</v>
      </c>
      <c r="AD320" s="215">
        <v>0</v>
      </c>
    </row>
    <row r="321" spans="1:30" x14ac:dyDescent="0.3">
      <c r="A321" s="215">
        <v>4904</v>
      </c>
      <c r="B321" s="215">
        <v>4</v>
      </c>
      <c r="C321" s="215">
        <v>144904</v>
      </c>
      <c r="D321" s="215">
        <v>0</v>
      </c>
      <c r="E321" s="215" t="s">
        <v>10310</v>
      </c>
      <c r="F321" s="215" t="s">
        <v>10317</v>
      </c>
      <c r="G321" s="215">
        <v>3</v>
      </c>
      <c r="H321" s="215">
        <v>74</v>
      </c>
      <c r="I321" s="215">
        <v>4</v>
      </c>
      <c r="J321" s="215">
        <v>1</v>
      </c>
      <c r="K321" s="216">
        <v>6</v>
      </c>
      <c r="L321" s="216">
        <v>94113</v>
      </c>
      <c r="M321" s="292">
        <v>0</v>
      </c>
      <c r="N321" s="216">
        <v>1</v>
      </c>
      <c r="O321" s="216">
        <v>6</v>
      </c>
      <c r="P321" s="216">
        <v>94115</v>
      </c>
      <c r="Q321" s="292">
        <v>0</v>
      </c>
      <c r="R321" s="216">
        <v>10</v>
      </c>
      <c r="S321" s="215">
        <v>0</v>
      </c>
      <c r="T321" s="215">
        <v>0</v>
      </c>
      <c r="U321" s="293">
        <v>0</v>
      </c>
      <c r="V321" s="215">
        <v>0</v>
      </c>
      <c r="W321" s="215">
        <v>0</v>
      </c>
      <c r="X321" s="215">
        <v>0</v>
      </c>
      <c r="Y321" s="293">
        <v>0</v>
      </c>
      <c r="Z321" s="215">
        <v>0</v>
      </c>
      <c r="AA321" s="215">
        <v>0</v>
      </c>
      <c r="AB321" s="215">
        <v>0</v>
      </c>
      <c r="AC321" s="215">
        <v>0</v>
      </c>
      <c r="AD321" s="215">
        <v>0</v>
      </c>
    </row>
    <row r="322" spans="1:30" x14ac:dyDescent="0.3">
      <c r="A322" s="215">
        <v>4905</v>
      </c>
      <c r="B322" s="215">
        <v>4</v>
      </c>
      <c r="C322" s="215">
        <v>144905</v>
      </c>
      <c r="D322" s="215">
        <v>0</v>
      </c>
      <c r="E322" s="215" t="s">
        <v>10364</v>
      </c>
      <c r="F322" s="215" t="s">
        <v>10318</v>
      </c>
      <c r="G322" s="215">
        <v>5</v>
      </c>
      <c r="H322" s="215">
        <v>66</v>
      </c>
      <c r="I322" s="215">
        <v>25</v>
      </c>
      <c r="J322" s="215">
        <v>1</v>
      </c>
      <c r="K322" s="216">
        <v>6</v>
      </c>
      <c r="L322" s="216">
        <v>94113</v>
      </c>
      <c r="M322" s="292">
        <v>0</v>
      </c>
      <c r="N322" s="216">
        <v>1</v>
      </c>
      <c r="O322" s="216">
        <v>6</v>
      </c>
      <c r="P322" s="215">
        <v>94042</v>
      </c>
      <c r="Q322" s="292">
        <v>0</v>
      </c>
      <c r="R322" s="216">
        <v>5</v>
      </c>
      <c r="S322" s="215">
        <v>0</v>
      </c>
      <c r="T322" s="215">
        <v>0</v>
      </c>
      <c r="U322" s="293">
        <v>0</v>
      </c>
      <c r="V322" s="215">
        <v>0</v>
      </c>
      <c r="W322" s="215">
        <v>0</v>
      </c>
      <c r="X322" s="215">
        <v>0</v>
      </c>
      <c r="Y322" s="293">
        <v>0</v>
      </c>
      <c r="Z322" s="215">
        <v>0</v>
      </c>
      <c r="AA322" s="215">
        <v>0</v>
      </c>
      <c r="AB322" s="215">
        <v>0</v>
      </c>
      <c r="AC322" s="215">
        <v>0</v>
      </c>
      <c r="AD322" s="215">
        <v>0</v>
      </c>
    </row>
    <row r="323" spans="1:30" x14ac:dyDescent="0.3">
      <c r="A323" s="61">
        <v>4906</v>
      </c>
      <c r="B323" s="61">
        <v>4</v>
      </c>
      <c r="C323" s="61">
        <v>144906</v>
      </c>
      <c r="D323" s="61">
        <v>0</v>
      </c>
      <c r="E323" s="61" t="s">
        <v>10321</v>
      </c>
      <c r="F323" s="61" t="s">
        <v>10334</v>
      </c>
      <c r="G323" s="61">
        <v>1</v>
      </c>
      <c r="H323" s="61">
        <v>14</v>
      </c>
      <c r="I323" s="61">
        <v>91013</v>
      </c>
      <c r="J323" s="61">
        <v>1</v>
      </c>
      <c r="K323" s="61">
        <v>6</v>
      </c>
      <c r="L323" s="61">
        <v>94114</v>
      </c>
      <c r="M323" s="293">
        <v>0</v>
      </c>
      <c r="N323" s="61">
        <v>1</v>
      </c>
      <c r="O323" s="61">
        <v>6</v>
      </c>
      <c r="P323" s="61">
        <v>94115</v>
      </c>
      <c r="Q323" s="293">
        <v>0</v>
      </c>
      <c r="R323" s="61">
        <v>30</v>
      </c>
      <c r="S323" s="61">
        <v>0</v>
      </c>
      <c r="T323" s="61">
        <v>0</v>
      </c>
      <c r="U323" s="293">
        <v>0</v>
      </c>
      <c r="V323" s="61">
        <v>0</v>
      </c>
      <c r="W323" s="61">
        <v>0</v>
      </c>
      <c r="X323" s="61">
        <v>0</v>
      </c>
      <c r="Y323" s="293">
        <v>0</v>
      </c>
      <c r="Z323" s="61">
        <v>0</v>
      </c>
      <c r="AA323" s="61">
        <v>0</v>
      </c>
      <c r="AB323" s="61">
        <v>0</v>
      </c>
      <c r="AC323" s="61">
        <v>0</v>
      </c>
      <c r="AD323" s="61">
        <v>0</v>
      </c>
    </row>
    <row r="324" spans="1:30" x14ac:dyDescent="0.3">
      <c r="A324" s="61">
        <v>4907</v>
      </c>
      <c r="B324" s="61">
        <v>4</v>
      </c>
      <c r="C324" s="61">
        <v>144907</v>
      </c>
      <c r="D324" s="61">
        <v>0</v>
      </c>
      <c r="E324" s="61" t="s">
        <v>10322</v>
      </c>
      <c r="F324" s="61" t="s">
        <v>10340</v>
      </c>
      <c r="G324" s="61">
        <v>2</v>
      </c>
      <c r="H324" s="61">
        <v>14</v>
      </c>
      <c r="I324" s="61">
        <v>91014</v>
      </c>
      <c r="J324" s="61">
        <v>1</v>
      </c>
      <c r="K324" s="61">
        <v>6</v>
      </c>
      <c r="L324" s="61">
        <v>94114</v>
      </c>
      <c r="M324" s="293">
        <v>0</v>
      </c>
      <c r="N324" s="61">
        <v>1</v>
      </c>
      <c r="O324" s="61">
        <v>6</v>
      </c>
      <c r="P324" s="61">
        <v>94030</v>
      </c>
      <c r="Q324" s="293">
        <v>0</v>
      </c>
      <c r="R324" s="61">
        <v>1</v>
      </c>
      <c r="S324" s="61">
        <v>0</v>
      </c>
      <c r="T324" s="61">
        <v>0</v>
      </c>
      <c r="U324" s="293">
        <v>0</v>
      </c>
      <c r="V324" s="61">
        <v>0</v>
      </c>
      <c r="W324" s="61">
        <v>0</v>
      </c>
      <c r="X324" s="61">
        <v>0</v>
      </c>
      <c r="Y324" s="293">
        <v>0</v>
      </c>
      <c r="Z324" s="61">
        <v>0</v>
      </c>
      <c r="AA324" s="61">
        <v>0</v>
      </c>
      <c r="AB324" s="61">
        <v>0</v>
      </c>
      <c r="AC324" s="61">
        <v>0</v>
      </c>
      <c r="AD324" s="61">
        <v>0</v>
      </c>
    </row>
    <row r="325" spans="1:30" x14ac:dyDescent="0.3">
      <c r="A325" s="61">
        <v>4908</v>
      </c>
      <c r="B325" s="61">
        <v>4</v>
      </c>
      <c r="C325" s="61">
        <v>144908</v>
      </c>
      <c r="D325" s="61">
        <v>0</v>
      </c>
      <c r="E325" s="61" t="s">
        <v>10323</v>
      </c>
      <c r="F325" s="61" t="s">
        <v>10333</v>
      </c>
      <c r="G325" s="61">
        <v>3</v>
      </c>
      <c r="H325" s="61">
        <v>14</v>
      </c>
      <c r="I325" s="61">
        <v>92020</v>
      </c>
      <c r="J325" s="61">
        <v>1</v>
      </c>
      <c r="K325" s="61">
        <v>6</v>
      </c>
      <c r="L325" s="61">
        <v>94114</v>
      </c>
      <c r="M325" s="293">
        <v>0</v>
      </c>
      <c r="N325" s="61">
        <v>1</v>
      </c>
      <c r="O325" s="61">
        <v>6</v>
      </c>
      <c r="P325" s="61">
        <v>84023</v>
      </c>
      <c r="Q325" s="293">
        <v>0</v>
      </c>
      <c r="R325" s="61">
        <v>1</v>
      </c>
      <c r="S325" s="61">
        <v>0</v>
      </c>
      <c r="T325" s="61">
        <v>0</v>
      </c>
      <c r="U325" s="293">
        <v>0</v>
      </c>
      <c r="V325" s="61">
        <v>0</v>
      </c>
      <c r="W325" s="61">
        <v>0</v>
      </c>
      <c r="X325" s="61">
        <v>0</v>
      </c>
      <c r="Y325" s="293">
        <v>0</v>
      </c>
      <c r="Z325" s="61">
        <v>0</v>
      </c>
      <c r="AA325" s="61">
        <v>0</v>
      </c>
      <c r="AB325" s="61">
        <v>0</v>
      </c>
      <c r="AC325" s="61">
        <v>0</v>
      </c>
      <c r="AD325" s="61">
        <v>0</v>
      </c>
    </row>
    <row r="326" spans="1:30" x14ac:dyDescent="0.3">
      <c r="A326" s="61">
        <v>4909</v>
      </c>
      <c r="B326" s="61">
        <v>4</v>
      </c>
      <c r="C326" s="61">
        <v>144909</v>
      </c>
      <c r="D326" s="61">
        <v>0</v>
      </c>
      <c r="E326" s="61" t="s">
        <v>10324</v>
      </c>
      <c r="F326" s="61" t="s">
        <v>10336</v>
      </c>
      <c r="G326" s="61">
        <v>4</v>
      </c>
      <c r="H326" s="61">
        <v>14</v>
      </c>
      <c r="I326" s="61">
        <v>92021</v>
      </c>
      <c r="J326" s="61">
        <v>1</v>
      </c>
      <c r="K326" s="61">
        <v>6</v>
      </c>
      <c r="L326" s="61">
        <v>94114</v>
      </c>
      <c r="M326" s="293">
        <v>0</v>
      </c>
      <c r="N326" s="61">
        <v>1</v>
      </c>
      <c r="O326" s="61">
        <v>6</v>
      </c>
      <c r="P326" s="61">
        <v>94022</v>
      </c>
      <c r="Q326" s="293">
        <v>0</v>
      </c>
      <c r="R326" s="61">
        <v>50</v>
      </c>
      <c r="S326" s="61">
        <v>0</v>
      </c>
      <c r="T326" s="61">
        <v>0</v>
      </c>
      <c r="U326" s="293">
        <v>0</v>
      </c>
      <c r="V326" s="61">
        <v>0</v>
      </c>
      <c r="W326" s="61">
        <v>0</v>
      </c>
      <c r="X326" s="61">
        <v>0</v>
      </c>
      <c r="Y326" s="293">
        <v>0</v>
      </c>
      <c r="Z326" s="61">
        <v>0</v>
      </c>
      <c r="AA326" s="61">
        <v>0</v>
      </c>
      <c r="AB326" s="61">
        <v>0</v>
      </c>
      <c r="AC326" s="61">
        <v>0</v>
      </c>
      <c r="AD326" s="61">
        <v>0</v>
      </c>
    </row>
    <row r="327" spans="1:30" x14ac:dyDescent="0.3">
      <c r="A327" s="61">
        <v>4910</v>
      </c>
      <c r="B327" s="61">
        <v>4</v>
      </c>
      <c r="C327" s="61">
        <v>144910</v>
      </c>
      <c r="D327" s="61">
        <v>0</v>
      </c>
      <c r="E327" s="61" t="s">
        <v>10325</v>
      </c>
      <c r="F327" s="61" t="s">
        <v>10354</v>
      </c>
      <c r="G327" s="61">
        <v>5</v>
      </c>
      <c r="H327" s="61">
        <v>14</v>
      </c>
      <c r="I327" s="61">
        <v>93014</v>
      </c>
      <c r="J327" s="61">
        <v>1</v>
      </c>
      <c r="K327" s="61">
        <v>6</v>
      </c>
      <c r="L327" s="61">
        <v>94114</v>
      </c>
      <c r="M327" s="293">
        <v>0</v>
      </c>
      <c r="N327" s="61">
        <v>1</v>
      </c>
      <c r="O327" s="61">
        <v>6</v>
      </c>
      <c r="P327" s="61">
        <v>94023</v>
      </c>
      <c r="Q327" s="293">
        <v>0</v>
      </c>
      <c r="R327" s="61">
        <v>50</v>
      </c>
      <c r="S327" s="61">
        <v>0</v>
      </c>
      <c r="T327" s="61">
        <v>0</v>
      </c>
      <c r="U327" s="293">
        <v>0</v>
      </c>
      <c r="V327" s="61">
        <v>0</v>
      </c>
      <c r="W327" s="61">
        <v>0</v>
      </c>
      <c r="X327" s="61">
        <v>0</v>
      </c>
      <c r="Y327" s="293">
        <v>0</v>
      </c>
      <c r="Z327" s="61">
        <v>0</v>
      </c>
      <c r="AA327" s="61">
        <v>0</v>
      </c>
      <c r="AB327" s="61">
        <v>0</v>
      </c>
      <c r="AC327" s="61">
        <v>0</v>
      </c>
      <c r="AD327" s="61">
        <v>0</v>
      </c>
    </row>
    <row r="328" spans="1:30" x14ac:dyDescent="0.3">
      <c r="A328" s="61">
        <v>4911</v>
      </c>
      <c r="B328" s="61">
        <v>4</v>
      </c>
      <c r="C328" s="61">
        <v>144911</v>
      </c>
      <c r="D328" s="61">
        <v>0</v>
      </c>
      <c r="E328" s="61" t="s">
        <v>10326</v>
      </c>
      <c r="F328" s="61" t="s">
        <v>10338</v>
      </c>
      <c r="G328" s="61">
        <v>6</v>
      </c>
      <c r="H328" s="61">
        <v>14</v>
      </c>
      <c r="I328" s="61">
        <v>93015</v>
      </c>
      <c r="J328" s="61">
        <v>1</v>
      </c>
      <c r="K328" s="61">
        <v>6</v>
      </c>
      <c r="L328" s="61">
        <v>94114</v>
      </c>
      <c r="M328" s="293">
        <v>0</v>
      </c>
      <c r="N328" s="61">
        <v>1</v>
      </c>
      <c r="O328" s="61">
        <v>6</v>
      </c>
      <c r="P328" s="61">
        <v>94016</v>
      </c>
      <c r="Q328" s="293">
        <v>0</v>
      </c>
      <c r="R328" s="61">
        <v>50</v>
      </c>
      <c r="S328" s="61">
        <v>0</v>
      </c>
      <c r="T328" s="61">
        <v>0</v>
      </c>
      <c r="U328" s="293">
        <v>0</v>
      </c>
      <c r="V328" s="61">
        <v>0</v>
      </c>
      <c r="W328" s="61">
        <v>0</v>
      </c>
      <c r="X328" s="61">
        <v>0</v>
      </c>
      <c r="Y328" s="293">
        <v>0</v>
      </c>
      <c r="Z328" s="61">
        <v>0</v>
      </c>
      <c r="AA328" s="61">
        <v>0</v>
      </c>
      <c r="AB328" s="61">
        <v>0</v>
      </c>
      <c r="AC328" s="61">
        <v>0</v>
      </c>
      <c r="AD328" s="61">
        <v>0</v>
      </c>
    </row>
    <row r="329" spans="1:30" x14ac:dyDescent="0.3">
      <c r="A329" s="61">
        <v>4912</v>
      </c>
      <c r="B329" s="61">
        <v>4</v>
      </c>
      <c r="C329" s="61">
        <v>144912</v>
      </c>
      <c r="D329" s="61">
        <v>0</v>
      </c>
      <c r="E329" s="61" t="s">
        <v>10327</v>
      </c>
      <c r="F329" s="61" t="s">
        <v>10342</v>
      </c>
      <c r="G329" s="61">
        <v>7</v>
      </c>
      <c r="H329" s="61">
        <v>14</v>
      </c>
      <c r="I329" s="61">
        <v>90117</v>
      </c>
      <c r="J329" s="61">
        <v>1</v>
      </c>
      <c r="K329" s="61">
        <v>6</v>
      </c>
      <c r="L329" s="61">
        <v>94114</v>
      </c>
      <c r="M329" s="293">
        <v>0</v>
      </c>
      <c r="N329" s="61">
        <v>1</v>
      </c>
      <c r="O329" s="61">
        <v>6</v>
      </c>
      <c r="P329" s="61">
        <v>94017</v>
      </c>
      <c r="Q329" s="293">
        <v>0</v>
      </c>
      <c r="R329" s="61">
        <v>10</v>
      </c>
      <c r="S329" s="61">
        <v>0</v>
      </c>
      <c r="T329" s="61">
        <v>0</v>
      </c>
      <c r="U329" s="293">
        <v>0</v>
      </c>
      <c r="V329" s="61">
        <v>0</v>
      </c>
      <c r="W329" s="61">
        <v>0</v>
      </c>
      <c r="X329" s="61">
        <v>0</v>
      </c>
      <c r="Y329" s="293">
        <v>0</v>
      </c>
      <c r="Z329" s="61">
        <v>0</v>
      </c>
      <c r="AA329" s="61">
        <v>0</v>
      </c>
      <c r="AB329" s="61">
        <v>0</v>
      </c>
      <c r="AC329" s="61">
        <v>0</v>
      </c>
      <c r="AD329" s="61">
        <v>0</v>
      </c>
    </row>
    <row r="330" spans="1:30" x14ac:dyDescent="0.3">
      <c r="A330" s="61">
        <v>4913</v>
      </c>
      <c r="B330" s="61">
        <v>4</v>
      </c>
      <c r="C330" s="61">
        <v>144913</v>
      </c>
      <c r="D330" s="61">
        <v>0</v>
      </c>
      <c r="E330" s="61" t="s">
        <v>10328</v>
      </c>
      <c r="F330" s="61" t="s">
        <v>10344</v>
      </c>
      <c r="G330" s="61">
        <v>8</v>
      </c>
      <c r="H330" s="61">
        <v>14</v>
      </c>
      <c r="I330" s="61">
        <v>90118</v>
      </c>
      <c r="J330" s="61">
        <v>1</v>
      </c>
      <c r="K330" s="61">
        <v>6</v>
      </c>
      <c r="L330" s="61">
        <v>94114</v>
      </c>
      <c r="M330" s="293">
        <v>0</v>
      </c>
      <c r="N330" s="61">
        <v>1</v>
      </c>
      <c r="O330" s="61">
        <v>6</v>
      </c>
      <c r="P330" s="61">
        <v>94019</v>
      </c>
      <c r="Q330" s="293">
        <v>0</v>
      </c>
      <c r="R330" s="61">
        <v>10</v>
      </c>
      <c r="S330" s="61">
        <v>0</v>
      </c>
      <c r="T330" s="61">
        <v>0</v>
      </c>
      <c r="U330" s="293">
        <v>0</v>
      </c>
      <c r="V330" s="61">
        <v>0</v>
      </c>
      <c r="W330" s="61">
        <v>0</v>
      </c>
      <c r="X330" s="61">
        <v>0</v>
      </c>
      <c r="Y330" s="293">
        <v>0</v>
      </c>
      <c r="Z330" s="61">
        <v>0</v>
      </c>
      <c r="AA330" s="61">
        <v>0</v>
      </c>
      <c r="AB330" s="61">
        <v>0</v>
      </c>
      <c r="AC330" s="61">
        <v>0</v>
      </c>
      <c r="AD330" s="61">
        <v>0</v>
      </c>
    </row>
    <row r="331" spans="1:30" x14ac:dyDescent="0.3">
      <c r="A331" s="61">
        <v>4914</v>
      </c>
      <c r="B331" s="61">
        <v>4</v>
      </c>
      <c r="C331" s="61">
        <v>144914</v>
      </c>
      <c r="D331" s="61">
        <v>0</v>
      </c>
      <c r="E331" s="61" t="s">
        <v>10329</v>
      </c>
      <c r="F331" s="61" t="s">
        <v>10346</v>
      </c>
      <c r="G331" s="61">
        <v>9</v>
      </c>
      <c r="H331" s="61">
        <v>14</v>
      </c>
      <c r="I331" s="61">
        <v>90119</v>
      </c>
      <c r="J331" s="61">
        <v>1</v>
      </c>
      <c r="K331" s="61">
        <v>6</v>
      </c>
      <c r="L331" s="61">
        <v>94114</v>
      </c>
      <c r="M331" s="293">
        <v>0</v>
      </c>
      <c r="N331" s="61">
        <v>1</v>
      </c>
      <c r="O331" s="61">
        <v>6</v>
      </c>
      <c r="P331" s="61">
        <v>94021</v>
      </c>
      <c r="Q331" s="293">
        <v>0</v>
      </c>
      <c r="R331" s="61">
        <v>10</v>
      </c>
      <c r="S331" s="61">
        <v>0</v>
      </c>
      <c r="T331" s="61">
        <v>0</v>
      </c>
      <c r="U331" s="293">
        <v>0</v>
      </c>
      <c r="V331" s="61">
        <v>0</v>
      </c>
      <c r="W331" s="61">
        <v>0</v>
      </c>
      <c r="X331" s="61">
        <v>0</v>
      </c>
      <c r="Y331" s="293">
        <v>0</v>
      </c>
      <c r="Z331" s="61">
        <v>0</v>
      </c>
      <c r="AA331" s="61">
        <v>0</v>
      </c>
      <c r="AB331" s="61">
        <v>0</v>
      </c>
      <c r="AC331" s="61">
        <v>0</v>
      </c>
      <c r="AD331" s="61">
        <v>0</v>
      </c>
    </row>
    <row r="332" spans="1:30" x14ac:dyDescent="0.3">
      <c r="A332" s="61">
        <v>4915</v>
      </c>
      <c r="B332" s="61">
        <v>4</v>
      </c>
      <c r="C332" s="61">
        <v>144915</v>
      </c>
      <c r="D332" s="61">
        <v>0</v>
      </c>
      <c r="E332" s="61" t="s">
        <v>10330</v>
      </c>
      <c r="F332" s="61" t="s">
        <v>10348</v>
      </c>
      <c r="G332" s="61">
        <v>10</v>
      </c>
      <c r="H332" s="61">
        <v>14</v>
      </c>
      <c r="I332" s="61">
        <v>90120</v>
      </c>
      <c r="J332" s="61">
        <v>1</v>
      </c>
      <c r="K332" s="61">
        <v>6</v>
      </c>
      <c r="L332" s="61">
        <v>94114</v>
      </c>
      <c r="M332" s="293">
        <v>0</v>
      </c>
      <c r="N332" s="61">
        <v>1</v>
      </c>
      <c r="O332" s="61">
        <v>6</v>
      </c>
      <c r="P332" s="61">
        <v>94020</v>
      </c>
      <c r="Q332" s="293">
        <v>0</v>
      </c>
      <c r="R332" s="61">
        <v>10</v>
      </c>
      <c r="S332" s="61">
        <v>0</v>
      </c>
      <c r="T332" s="61">
        <v>0</v>
      </c>
      <c r="U332" s="293">
        <v>0</v>
      </c>
      <c r="V332" s="61">
        <v>0</v>
      </c>
      <c r="W332" s="61">
        <v>0</v>
      </c>
      <c r="X332" s="61">
        <v>0</v>
      </c>
      <c r="Y332" s="293">
        <v>0</v>
      </c>
      <c r="Z332" s="61">
        <v>0</v>
      </c>
      <c r="AA332" s="61">
        <v>0</v>
      </c>
      <c r="AB332" s="61">
        <v>0</v>
      </c>
      <c r="AC332" s="61">
        <v>0</v>
      </c>
      <c r="AD332" s="61">
        <v>0</v>
      </c>
    </row>
    <row r="333" spans="1:30" x14ac:dyDescent="0.3">
      <c r="A333" s="61">
        <v>4916</v>
      </c>
      <c r="B333" s="61">
        <v>4</v>
      </c>
      <c r="C333" s="61">
        <v>144916</v>
      </c>
      <c r="D333" s="61">
        <v>0</v>
      </c>
      <c r="E333" s="61" t="s">
        <v>10331</v>
      </c>
      <c r="F333" s="61" t="s">
        <v>10350</v>
      </c>
      <c r="G333" s="61">
        <v>11</v>
      </c>
      <c r="H333" s="61">
        <v>14</v>
      </c>
      <c r="I333" s="61">
        <v>90121</v>
      </c>
      <c r="J333" s="61">
        <v>1</v>
      </c>
      <c r="K333" s="61">
        <v>6</v>
      </c>
      <c r="L333" s="61">
        <v>94114</v>
      </c>
      <c r="M333" s="293">
        <v>0</v>
      </c>
      <c r="N333" s="61">
        <v>1</v>
      </c>
      <c r="O333" s="61">
        <v>6</v>
      </c>
      <c r="P333" s="61">
        <v>94018</v>
      </c>
      <c r="Q333" s="293">
        <v>0</v>
      </c>
      <c r="R333" s="61">
        <v>10</v>
      </c>
      <c r="S333" s="61">
        <v>0</v>
      </c>
      <c r="T333" s="61">
        <v>0</v>
      </c>
      <c r="U333" s="293">
        <v>0</v>
      </c>
      <c r="V333" s="61">
        <v>0</v>
      </c>
      <c r="W333" s="61">
        <v>0</v>
      </c>
      <c r="X333" s="61">
        <v>0</v>
      </c>
      <c r="Y333" s="293">
        <v>0</v>
      </c>
      <c r="Z333" s="61">
        <v>0</v>
      </c>
      <c r="AA333" s="61">
        <v>0</v>
      </c>
      <c r="AB333" s="61">
        <v>0</v>
      </c>
      <c r="AC333" s="61">
        <v>0</v>
      </c>
      <c r="AD333" s="61">
        <v>0</v>
      </c>
    </row>
    <row r="334" spans="1:30" x14ac:dyDescent="0.3">
      <c r="A334" s="61">
        <v>4917</v>
      </c>
      <c r="B334" s="61">
        <v>4</v>
      </c>
      <c r="C334" s="61">
        <v>144917</v>
      </c>
      <c r="D334" s="61">
        <v>0</v>
      </c>
      <c r="E334" s="61" t="s">
        <v>10332</v>
      </c>
      <c r="F334" s="61" t="s">
        <v>10352</v>
      </c>
      <c r="G334" s="61">
        <v>12</v>
      </c>
      <c r="H334" s="61">
        <v>14</v>
      </c>
      <c r="I334" s="61">
        <v>90122</v>
      </c>
      <c r="J334" s="61">
        <v>1</v>
      </c>
      <c r="K334" s="61">
        <v>6</v>
      </c>
      <c r="L334" s="61">
        <v>94114</v>
      </c>
      <c r="M334" s="293">
        <v>0</v>
      </c>
      <c r="N334" s="61">
        <v>1</v>
      </c>
      <c r="O334" s="61">
        <v>6</v>
      </c>
      <c r="P334" s="61">
        <v>94024</v>
      </c>
      <c r="Q334" s="293">
        <v>0</v>
      </c>
      <c r="R334" s="61">
        <v>10</v>
      </c>
      <c r="S334" s="61">
        <v>0</v>
      </c>
      <c r="T334" s="61">
        <v>0</v>
      </c>
      <c r="U334" s="293">
        <v>0</v>
      </c>
      <c r="V334" s="61">
        <v>0</v>
      </c>
      <c r="W334" s="61">
        <v>0</v>
      </c>
      <c r="X334" s="61">
        <v>0</v>
      </c>
      <c r="Y334" s="293">
        <v>0</v>
      </c>
      <c r="Z334" s="61">
        <v>0</v>
      </c>
      <c r="AA334" s="61">
        <v>0</v>
      </c>
      <c r="AB334" s="61">
        <v>0</v>
      </c>
      <c r="AC334" s="61">
        <v>0</v>
      </c>
      <c r="AD334" s="61">
        <v>0</v>
      </c>
    </row>
    <row r="335" spans="1:30" x14ac:dyDescent="0.3">
      <c r="A335" s="215">
        <v>4918</v>
      </c>
      <c r="B335" s="215">
        <v>4</v>
      </c>
      <c r="C335" s="215">
        <v>144918</v>
      </c>
      <c r="D335" s="215">
        <v>0</v>
      </c>
      <c r="E335" s="215" t="s">
        <v>10910</v>
      </c>
      <c r="F335" s="215" t="s">
        <v>1406</v>
      </c>
      <c r="G335" s="215">
        <v>1</v>
      </c>
      <c r="H335" s="215">
        <v>42</v>
      </c>
      <c r="I335" s="215">
        <v>109</v>
      </c>
      <c r="J335" s="215">
        <v>1</v>
      </c>
      <c r="K335" s="215">
        <v>6</v>
      </c>
      <c r="L335" s="215">
        <v>94173</v>
      </c>
      <c r="M335" s="293">
        <v>0</v>
      </c>
      <c r="N335" s="215">
        <v>1</v>
      </c>
      <c r="O335" s="215">
        <v>6</v>
      </c>
      <c r="P335" s="215">
        <v>84000</v>
      </c>
      <c r="Q335" s="293">
        <v>0</v>
      </c>
      <c r="R335" s="215">
        <v>1</v>
      </c>
      <c r="S335" s="215">
        <v>0</v>
      </c>
      <c r="T335" s="215">
        <v>0</v>
      </c>
      <c r="U335" s="293">
        <v>0</v>
      </c>
      <c r="V335" s="215">
        <v>0</v>
      </c>
      <c r="W335" s="215">
        <v>0</v>
      </c>
      <c r="X335" s="215">
        <v>0</v>
      </c>
      <c r="Y335" s="293">
        <v>0</v>
      </c>
      <c r="Z335" s="215">
        <v>0</v>
      </c>
      <c r="AA335" s="215">
        <v>0</v>
      </c>
      <c r="AB335" s="215">
        <v>0</v>
      </c>
      <c r="AC335" s="215">
        <v>0</v>
      </c>
      <c r="AD335" s="215">
        <v>0</v>
      </c>
    </row>
    <row r="336" spans="1:30" x14ac:dyDescent="0.3">
      <c r="A336" s="215">
        <v>4919</v>
      </c>
      <c r="B336" s="215">
        <v>4</v>
      </c>
      <c r="C336" s="215">
        <v>144919</v>
      </c>
      <c r="D336" s="215">
        <v>0</v>
      </c>
      <c r="E336" s="215" t="s">
        <v>10910</v>
      </c>
      <c r="F336" s="215" t="s">
        <v>10912</v>
      </c>
      <c r="G336" s="215">
        <v>2</v>
      </c>
      <c r="H336" s="215">
        <v>42</v>
      </c>
      <c r="I336" s="215">
        <v>109</v>
      </c>
      <c r="J336" s="215">
        <v>3</v>
      </c>
      <c r="K336" s="215">
        <v>6</v>
      </c>
      <c r="L336" s="215">
        <v>94173</v>
      </c>
      <c r="M336" s="293">
        <v>0</v>
      </c>
      <c r="N336" s="215">
        <v>3</v>
      </c>
      <c r="O336" s="215">
        <v>6</v>
      </c>
      <c r="P336" s="215">
        <v>94005</v>
      </c>
      <c r="Q336" s="293">
        <v>0</v>
      </c>
      <c r="R336" s="215">
        <v>10</v>
      </c>
      <c r="S336" s="215">
        <v>0</v>
      </c>
      <c r="T336" s="215">
        <v>0</v>
      </c>
      <c r="U336" s="293">
        <v>0</v>
      </c>
      <c r="V336" s="215">
        <v>0</v>
      </c>
      <c r="W336" s="215">
        <v>0</v>
      </c>
      <c r="X336" s="215">
        <v>0</v>
      </c>
      <c r="Y336" s="293">
        <v>0</v>
      </c>
      <c r="Z336" s="215">
        <v>0</v>
      </c>
      <c r="AA336" s="215">
        <v>0</v>
      </c>
      <c r="AB336" s="215">
        <v>0</v>
      </c>
      <c r="AC336" s="215">
        <v>0</v>
      </c>
      <c r="AD336" s="215">
        <v>0</v>
      </c>
    </row>
    <row r="337" spans="1:30" x14ac:dyDescent="0.3">
      <c r="A337" s="215">
        <v>4920</v>
      </c>
      <c r="B337" s="215">
        <v>4</v>
      </c>
      <c r="C337" s="215">
        <v>144920</v>
      </c>
      <c r="D337" s="215">
        <v>0</v>
      </c>
      <c r="E337" s="215" t="s">
        <v>10910</v>
      </c>
      <c r="F337" s="215" t="s">
        <v>10914</v>
      </c>
      <c r="G337" s="215">
        <v>3</v>
      </c>
      <c r="H337" s="215">
        <v>42</v>
      </c>
      <c r="I337" s="215">
        <v>109</v>
      </c>
      <c r="J337" s="215">
        <v>6</v>
      </c>
      <c r="K337" s="215">
        <v>6</v>
      </c>
      <c r="L337" s="215">
        <v>94173</v>
      </c>
      <c r="M337" s="293">
        <v>0</v>
      </c>
      <c r="N337" s="215">
        <v>5</v>
      </c>
      <c r="O337" s="215">
        <v>1</v>
      </c>
      <c r="P337" s="215">
        <v>10000</v>
      </c>
      <c r="Q337" s="293">
        <v>0</v>
      </c>
      <c r="R337" s="215">
        <v>0</v>
      </c>
      <c r="S337" s="215">
        <v>0</v>
      </c>
      <c r="T337" s="215">
        <v>0</v>
      </c>
      <c r="U337" s="293">
        <v>0</v>
      </c>
      <c r="V337" s="215">
        <v>0</v>
      </c>
      <c r="W337" s="215">
        <v>0</v>
      </c>
      <c r="X337" s="215">
        <v>0</v>
      </c>
      <c r="Y337" s="293">
        <v>0</v>
      </c>
      <c r="Z337" s="215">
        <v>0</v>
      </c>
      <c r="AA337" s="215">
        <v>0</v>
      </c>
      <c r="AB337" s="215">
        <v>0</v>
      </c>
      <c r="AC337" s="215">
        <v>0</v>
      </c>
      <c r="AD337" s="215">
        <v>0</v>
      </c>
    </row>
    <row r="338" spans="1:30" x14ac:dyDescent="0.3">
      <c r="A338" s="215">
        <v>4921</v>
      </c>
      <c r="B338" s="215">
        <v>4</v>
      </c>
      <c r="C338" s="215">
        <v>144921</v>
      </c>
      <c r="D338" s="215">
        <v>0</v>
      </c>
      <c r="E338" s="215" t="s">
        <v>10910</v>
      </c>
      <c r="F338" s="215" t="s">
        <v>10936</v>
      </c>
      <c r="G338" s="215">
        <v>4</v>
      </c>
      <c r="H338" s="215">
        <v>42</v>
      </c>
      <c r="I338" s="215">
        <v>109</v>
      </c>
      <c r="J338" s="215">
        <v>10</v>
      </c>
      <c r="K338" s="215">
        <v>6</v>
      </c>
      <c r="L338" s="215">
        <v>94173</v>
      </c>
      <c r="M338" s="293">
        <v>0</v>
      </c>
      <c r="N338" s="215">
        <v>7</v>
      </c>
      <c r="O338" s="215">
        <v>6</v>
      </c>
      <c r="P338" s="215">
        <v>94030</v>
      </c>
      <c r="Q338" s="293">
        <v>0</v>
      </c>
      <c r="R338" s="215">
        <v>1</v>
      </c>
      <c r="S338" s="215">
        <v>0</v>
      </c>
      <c r="T338" s="215">
        <v>0</v>
      </c>
      <c r="U338" s="293">
        <v>0</v>
      </c>
      <c r="V338" s="215">
        <v>0</v>
      </c>
      <c r="W338" s="215">
        <v>0</v>
      </c>
      <c r="X338" s="215">
        <v>0</v>
      </c>
      <c r="Y338" s="293">
        <v>0</v>
      </c>
      <c r="Z338" s="215">
        <v>0</v>
      </c>
      <c r="AA338" s="215">
        <v>0</v>
      </c>
      <c r="AB338" s="215">
        <v>0</v>
      </c>
      <c r="AC338" s="215">
        <v>0</v>
      </c>
      <c r="AD338" s="215">
        <v>0</v>
      </c>
    </row>
    <row r="339" spans="1:30" x14ac:dyDescent="0.3">
      <c r="A339" s="215">
        <v>4922</v>
      </c>
      <c r="B339" s="215">
        <v>4</v>
      </c>
      <c r="C339" s="215">
        <v>144922</v>
      </c>
      <c r="D339" s="215">
        <v>0</v>
      </c>
      <c r="E339" s="215" t="s">
        <v>10908</v>
      </c>
      <c r="F339" s="215" t="s">
        <v>2241</v>
      </c>
      <c r="G339" s="215">
        <v>5</v>
      </c>
      <c r="H339" s="215">
        <v>74</v>
      </c>
      <c r="I339" s="215">
        <v>4</v>
      </c>
      <c r="J339" s="215">
        <v>1</v>
      </c>
      <c r="K339" s="215">
        <v>6</v>
      </c>
      <c r="L339" s="215">
        <v>94173</v>
      </c>
      <c r="M339" s="293">
        <v>0</v>
      </c>
      <c r="N339" s="215">
        <v>9</v>
      </c>
      <c r="O339" s="215">
        <v>6</v>
      </c>
      <c r="P339" s="215">
        <v>94043</v>
      </c>
      <c r="Q339" s="293">
        <v>0</v>
      </c>
      <c r="R339" s="215">
        <v>10</v>
      </c>
      <c r="S339" s="215">
        <v>0</v>
      </c>
      <c r="T339" s="215">
        <v>0</v>
      </c>
      <c r="U339" s="293">
        <v>0</v>
      </c>
      <c r="V339" s="215">
        <v>0</v>
      </c>
      <c r="W339" s="215">
        <v>0</v>
      </c>
      <c r="X339" s="215">
        <v>0</v>
      </c>
      <c r="Y339" s="293">
        <v>0</v>
      </c>
      <c r="Z339" s="215">
        <v>0</v>
      </c>
      <c r="AA339" s="215">
        <v>0</v>
      </c>
      <c r="AB339" s="215">
        <v>0</v>
      </c>
      <c r="AC339" s="215">
        <v>0</v>
      </c>
      <c r="AD339" s="215">
        <v>0</v>
      </c>
    </row>
    <row r="340" spans="1:30" x14ac:dyDescent="0.3">
      <c r="A340" s="61">
        <v>4923</v>
      </c>
      <c r="B340" s="61">
        <v>4</v>
      </c>
      <c r="C340" s="61">
        <v>144923</v>
      </c>
      <c r="D340" s="61">
        <v>0</v>
      </c>
      <c r="E340" s="61" t="s">
        <v>10916</v>
      </c>
      <c r="F340" s="61" t="s">
        <v>10930</v>
      </c>
      <c r="G340" s="61">
        <v>1</v>
      </c>
      <c r="H340" s="61">
        <v>1</v>
      </c>
      <c r="I340" s="61">
        <v>0</v>
      </c>
      <c r="J340" s="61">
        <v>1000</v>
      </c>
      <c r="K340" s="61">
        <v>6</v>
      </c>
      <c r="L340" s="61">
        <v>94175</v>
      </c>
      <c r="M340" s="293">
        <v>0</v>
      </c>
      <c r="N340" s="61">
        <v>1</v>
      </c>
      <c r="O340" s="61">
        <v>6</v>
      </c>
      <c r="P340" s="61">
        <v>94076</v>
      </c>
      <c r="Q340" s="293">
        <v>0</v>
      </c>
      <c r="R340" s="61">
        <v>10</v>
      </c>
      <c r="S340" s="61">
        <v>0</v>
      </c>
      <c r="T340" s="61">
        <v>0</v>
      </c>
      <c r="U340" s="293">
        <v>0</v>
      </c>
      <c r="V340" s="61">
        <v>0</v>
      </c>
      <c r="W340" s="61">
        <v>0</v>
      </c>
      <c r="X340" s="61">
        <v>0</v>
      </c>
      <c r="Y340" s="293">
        <v>0</v>
      </c>
      <c r="Z340" s="61">
        <v>0</v>
      </c>
      <c r="AA340" s="61">
        <v>0</v>
      </c>
      <c r="AB340" s="61">
        <v>0</v>
      </c>
      <c r="AC340" s="61">
        <v>0</v>
      </c>
      <c r="AD340" s="61">
        <v>0</v>
      </c>
    </row>
    <row r="341" spans="1:30" x14ac:dyDescent="0.3">
      <c r="A341" s="61">
        <v>4924</v>
      </c>
      <c r="B341" s="61">
        <v>4</v>
      </c>
      <c r="C341" s="61">
        <v>144924</v>
      </c>
      <c r="D341" s="61">
        <v>0</v>
      </c>
      <c r="E341" s="61" t="s">
        <v>10920</v>
      </c>
      <c r="F341" s="61" t="s">
        <v>10926</v>
      </c>
      <c r="G341" s="61">
        <v>2</v>
      </c>
      <c r="H341" s="61">
        <v>64</v>
      </c>
      <c r="I341" s="61">
        <v>0</v>
      </c>
      <c r="J341" s="61">
        <v>1</v>
      </c>
      <c r="K341" s="61">
        <v>6</v>
      </c>
      <c r="L341" s="61">
        <v>94175</v>
      </c>
      <c r="M341" s="293">
        <v>0</v>
      </c>
      <c r="N341" s="61">
        <v>1</v>
      </c>
      <c r="O341" s="61">
        <v>38</v>
      </c>
      <c r="P341" s="61">
        <v>1</v>
      </c>
      <c r="Q341" s="293">
        <v>0</v>
      </c>
      <c r="R341" s="61">
        <v>0</v>
      </c>
      <c r="S341" s="61">
        <v>0</v>
      </c>
      <c r="T341" s="61">
        <v>0</v>
      </c>
      <c r="U341" s="293">
        <v>0</v>
      </c>
      <c r="V341" s="61">
        <v>0</v>
      </c>
      <c r="W341" s="61">
        <v>0</v>
      </c>
      <c r="X341" s="61">
        <v>0</v>
      </c>
      <c r="Y341" s="293">
        <v>0</v>
      </c>
      <c r="Z341" s="61">
        <v>0</v>
      </c>
      <c r="AA341" s="61">
        <v>0</v>
      </c>
      <c r="AB341" s="61">
        <v>0</v>
      </c>
      <c r="AC341" s="61">
        <v>0</v>
      </c>
      <c r="AD341" s="61">
        <v>0</v>
      </c>
    </row>
    <row r="342" spans="1:30" x14ac:dyDescent="0.3">
      <c r="A342" s="61">
        <v>4925</v>
      </c>
      <c r="B342" s="61">
        <v>4</v>
      </c>
      <c r="C342" s="61">
        <v>144925</v>
      </c>
      <c r="D342" s="61">
        <v>0</v>
      </c>
      <c r="E342" s="61" t="s">
        <v>10922</v>
      </c>
      <c r="F342" s="61" t="s">
        <v>10928</v>
      </c>
      <c r="G342" s="61">
        <v>3</v>
      </c>
      <c r="H342" s="61">
        <v>18</v>
      </c>
      <c r="I342" s="61">
        <v>4</v>
      </c>
      <c r="J342" s="61">
        <v>1</v>
      </c>
      <c r="K342" s="61">
        <v>6</v>
      </c>
      <c r="L342" s="61">
        <v>94175</v>
      </c>
      <c r="M342" s="293">
        <v>0</v>
      </c>
      <c r="N342" s="61">
        <v>1</v>
      </c>
      <c r="O342" s="61">
        <v>6</v>
      </c>
      <c r="P342" s="61">
        <v>94035</v>
      </c>
      <c r="Q342" s="293">
        <v>0</v>
      </c>
      <c r="R342" s="61">
        <v>50</v>
      </c>
      <c r="S342" s="61">
        <v>0</v>
      </c>
      <c r="T342" s="61">
        <v>0</v>
      </c>
      <c r="U342" s="293">
        <v>0</v>
      </c>
      <c r="V342" s="61">
        <v>0</v>
      </c>
      <c r="W342" s="61">
        <v>0</v>
      </c>
      <c r="X342" s="61">
        <v>0</v>
      </c>
      <c r="Y342" s="293">
        <v>0</v>
      </c>
      <c r="Z342" s="61">
        <v>0</v>
      </c>
      <c r="AA342" s="61">
        <v>0</v>
      </c>
      <c r="AB342" s="61">
        <v>0</v>
      </c>
      <c r="AC342" s="61">
        <v>0</v>
      </c>
      <c r="AD342" s="61">
        <v>0</v>
      </c>
    </row>
    <row r="343" spans="1:30" x14ac:dyDescent="0.3">
      <c r="A343" s="61">
        <v>4926</v>
      </c>
      <c r="B343" s="61">
        <v>4</v>
      </c>
      <c r="C343" s="61">
        <v>144926</v>
      </c>
      <c r="D343" s="61">
        <v>0</v>
      </c>
      <c r="E343" s="61" t="s">
        <v>10918</v>
      </c>
      <c r="F343" s="61" t="s">
        <v>10934</v>
      </c>
      <c r="G343" s="61">
        <v>4</v>
      </c>
      <c r="H343" s="61">
        <v>73</v>
      </c>
      <c r="I343" s="61">
        <v>0</v>
      </c>
      <c r="J343" s="61">
        <v>1</v>
      </c>
      <c r="K343" s="61">
        <v>6</v>
      </c>
      <c r="L343" s="61">
        <v>94175</v>
      </c>
      <c r="M343" s="293">
        <v>0</v>
      </c>
      <c r="N343" s="61">
        <v>1</v>
      </c>
      <c r="O343" s="61">
        <v>6</v>
      </c>
      <c r="P343" s="61">
        <v>94112</v>
      </c>
      <c r="Q343" s="293">
        <v>0</v>
      </c>
      <c r="R343" s="61">
        <v>2</v>
      </c>
      <c r="S343" s="61">
        <v>0</v>
      </c>
      <c r="T343" s="61">
        <v>0</v>
      </c>
      <c r="U343" s="293">
        <v>0</v>
      </c>
      <c r="V343" s="61">
        <v>0</v>
      </c>
      <c r="W343" s="61">
        <v>0</v>
      </c>
      <c r="X343" s="61">
        <v>0</v>
      </c>
      <c r="Y343" s="293">
        <v>0</v>
      </c>
      <c r="Z343" s="61">
        <v>0</v>
      </c>
      <c r="AA343" s="61">
        <v>0</v>
      </c>
      <c r="AB343" s="61">
        <v>0</v>
      </c>
      <c r="AC343" s="61">
        <v>0</v>
      </c>
      <c r="AD343" s="61">
        <v>0</v>
      </c>
    </row>
    <row r="344" spans="1:30" x14ac:dyDescent="0.3">
      <c r="A344" s="61">
        <v>4927</v>
      </c>
      <c r="B344" s="61">
        <v>4</v>
      </c>
      <c r="C344" s="61">
        <v>144927</v>
      </c>
      <c r="D344" s="61">
        <v>0</v>
      </c>
      <c r="E344" s="61" t="s">
        <v>10924</v>
      </c>
      <c r="F344" s="61" t="s">
        <v>10932</v>
      </c>
      <c r="G344" s="61">
        <v>5</v>
      </c>
      <c r="H344" s="61">
        <v>19</v>
      </c>
      <c r="I344" s="61">
        <v>0</v>
      </c>
      <c r="J344" s="61">
        <v>1</v>
      </c>
      <c r="K344" s="61">
        <v>6</v>
      </c>
      <c r="L344" s="61">
        <v>94175</v>
      </c>
      <c r="M344" s="293">
        <v>0</v>
      </c>
      <c r="N344" s="61">
        <v>1</v>
      </c>
      <c r="O344" s="61">
        <v>6</v>
      </c>
      <c r="P344" s="61">
        <v>94033</v>
      </c>
      <c r="Q344" s="293">
        <v>0</v>
      </c>
      <c r="R344" s="61">
        <v>50</v>
      </c>
      <c r="S344" s="61">
        <v>0</v>
      </c>
      <c r="T344" s="61">
        <v>0</v>
      </c>
      <c r="U344" s="293">
        <v>0</v>
      </c>
      <c r="V344" s="61">
        <v>0</v>
      </c>
      <c r="W344" s="61">
        <v>0</v>
      </c>
      <c r="X344" s="61">
        <v>0</v>
      </c>
      <c r="Y344" s="293">
        <v>0</v>
      </c>
      <c r="Z344" s="61">
        <v>0</v>
      </c>
      <c r="AA344" s="61">
        <v>0</v>
      </c>
      <c r="AB344" s="61">
        <v>0</v>
      </c>
      <c r="AC344" s="61">
        <v>0</v>
      </c>
      <c r="AD344" s="61">
        <v>0</v>
      </c>
    </row>
    <row r="345" spans="1:30" x14ac:dyDescent="0.3">
      <c r="A345" s="215">
        <v>4928</v>
      </c>
      <c r="B345" s="215">
        <v>4</v>
      </c>
      <c r="C345" s="215">
        <v>144928</v>
      </c>
      <c r="D345" s="215">
        <v>0</v>
      </c>
      <c r="E345" s="215" t="s">
        <v>11427</v>
      </c>
      <c r="F345" s="215" t="s">
        <v>11421</v>
      </c>
      <c r="G345" s="215">
        <v>1</v>
      </c>
      <c r="H345" s="215">
        <v>74</v>
      </c>
      <c r="I345" s="215">
        <v>7</v>
      </c>
      <c r="J345" s="215">
        <v>1</v>
      </c>
      <c r="K345" s="215">
        <v>6</v>
      </c>
      <c r="L345" s="215">
        <v>94179</v>
      </c>
      <c r="M345" s="293">
        <v>0</v>
      </c>
      <c r="N345" s="215">
        <v>1</v>
      </c>
      <c r="O345" s="215">
        <v>6</v>
      </c>
      <c r="P345" s="215">
        <v>94180</v>
      </c>
      <c r="Q345" s="293">
        <v>0</v>
      </c>
      <c r="R345" s="215">
        <v>1</v>
      </c>
      <c r="S345" s="215">
        <v>0</v>
      </c>
      <c r="T345" s="215">
        <v>0</v>
      </c>
      <c r="U345" s="293">
        <v>0</v>
      </c>
      <c r="V345" s="215">
        <v>0</v>
      </c>
      <c r="W345" s="215">
        <v>0</v>
      </c>
      <c r="X345" s="215">
        <v>0</v>
      </c>
      <c r="Y345" s="293">
        <v>0</v>
      </c>
      <c r="Z345" s="215">
        <v>0</v>
      </c>
      <c r="AA345" s="215">
        <v>0</v>
      </c>
      <c r="AB345" s="215">
        <v>0</v>
      </c>
      <c r="AC345" s="215">
        <v>0</v>
      </c>
      <c r="AD345" s="215">
        <v>0</v>
      </c>
    </row>
    <row r="346" spans="1:30" x14ac:dyDescent="0.3">
      <c r="A346" s="215">
        <v>4929</v>
      </c>
      <c r="B346" s="215">
        <v>4</v>
      </c>
      <c r="C346" s="215">
        <v>144929</v>
      </c>
      <c r="D346" s="215">
        <v>0</v>
      </c>
      <c r="E346" s="215" t="s">
        <v>11425</v>
      </c>
      <c r="F346" s="215" t="s">
        <v>11399</v>
      </c>
      <c r="G346" s="215">
        <v>2</v>
      </c>
      <c r="H346" s="215">
        <v>84</v>
      </c>
      <c r="I346" s="215">
        <v>2</v>
      </c>
      <c r="J346" s="215">
        <v>1</v>
      </c>
      <c r="K346" s="215">
        <v>6</v>
      </c>
      <c r="L346" s="215">
        <v>94179</v>
      </c>
      <c r="M346" s="293">
        <v>0</v>
      </c>
      <c r="N346" s="215">
        <v>1</v>
      </c>
      <c r="O346" s="215">
        <v>6</v>
      </c>
      <c r="P346" s="215">
        <v>84022</v>
      </c>
      <c r="Q346" s="293">
        <v>0</v>
      </c>
      <c r="R346" s="215">
        <v>1</v>
      </c>
      <c r="S346" s="215">
        <v>0</v>
      </c>
      <c r="T346" s="215">
        <v>0</v>
      </c>
      <c r="U346" s="293">
        <v>0</v>
      </c>
      <c r="V346" s="215">
        <v>0</v>
      </c>
      <c r="W346" s="215">
        <v>0</v>
      </c>
      <c r="X346" s="215">
        <v>0</v>
      </c>
      <c r="Y346" s="293">
        <v>0</v>
      </c>
      <c r="Z346" s="215">
        <v>0</v>
      </c>
      <c r="AA346" s="215">
        <v>0</v>
      </c>
      <c r="AB346" s="215">
        <v>0</v>
      </c>
      <c r="AC346" s="215">
        <v>0</v>
      </c>
      <c r="AD346" s="215">
        <v>0</v>
      </c>
    </row>
    <row r="347" spans="1:30" x14ac:dyDescent="0.3">
      <c r="A347" s="215">
        <v>4930</v>
      </c>
      <c r="B347" s="215">
        <v>4</v>
      </c>
      <c r="C347" s="215">
        <v>144930</v>
      </c>
      <c r="D347" s="215">
        <v>0</v>
      </c>
      <c r="E347" s="215" t="s">
        <v>11462</v>
      </c>
      <c r="F347" s="215" t="s">
        <v>11401</v>
      </c>
      <c r="G347" s="215">
        <v>3</v>
      </c>
      <c r="H347" s="215">
        <v>17</v>
      </c>
      <c r="I347" s="215">
        <v>84001</v>
      </c>
      <c r="J347" s="215">
        <v>1</v>
      </c>
      <c r="K347" s="215">
        <v>6</v>
      </c>
      <c r="L347" s="215">
        <v>94179</v>
      </c>
      <c r="M347" s="293">
        <v>0</v>
      </c>
      <c r="N347" s="215">
        <v>1</v>
      </c>
      <c r="O347" s="215">
        <v>6</v>
      </c>
      <c r="P347" s="215">
        <v>84026</v>
      </c>
      <c r="Q347" s="293">
        <v>0</v>
      </c>
      <c r="R347" s="215">
        <v>1</v>
      </c>
      <c r="S347" s="215">
        <v>0</v>
      </c>
      <c r="T347" s="215">
        <v>0</v>
      </c>
      <c r="U347" s="293">
        <v>0</v>
      </c>
      <c r="V347" s="215">
        <v>0</v>
      </c>
      <c r="W347" s="215">
        <v>0</v>
      </c>
      <c r="X347" s="215">
        <v>0</v>
      </c>
      <c r="Y347" s="293">
        <v>0</v>
      </c>
      <c r="Z347" s="215">
        <v>0</v>
      </c>
      <c r="AA347" s="215">
        <v>0</v>
      </c>
      <c r="AB347" s="215">
        <v>0</v>
      </c>
      <c r="AC347" s="215">
        <v>0</v>
      </c>
      <c r="AD347" s="215">
        <v>0</v>
      </c>
    </row>
    <row r="348" spans="1:30" x14ac:dyDescent="0.3">
      <c r="A348" s="215">
        <v>4931</v>
      </c>
      <c r="B348" s="215">
        <v>4</v>
      </c>
      <c r="C348" s="215">
        <v>144931</v>
      </c>
      <c r="D348" s="215">
        <v>0</v>
      </c>
      <c r="E348" s="215" t="s">
        <v>11464</v>
      </c>
      <c r="F348" s="215" t="s">
        <v>10932</v>
      </c>
      <c r="G348" s="215">
        <v>4</v>
      </c>
      <c r="H348" s="215">
        <v>42</v>
      </c>
      <c r="I348" s="215">
        <v>111</v>
      </c>
      <c r="J348" s="215">
        <v>3</v>
      </c>
      <c r="K348" s="215">
        <v>6</v>
      </c>
      <c r="L348" s="215">
        <v>94179</v>
      </c>
      <c r="M348" s="293">
        <v>0</v>
      </c>
      <c r="N348" s="215">
        <v>1</v>
      </c>
      <c r="O348" s="215">
        <v>6</v>
      </c>
      <c r="P348" s="215">
        <v>94033</v>
      </c>
      <c r="Q348" s="293">
        <v>0</v>
      </c>
      <c r="R348" s="215">
        <v>50</v>
      </c>
      <c r="S348" s="215">
        <v>0</v>
      </c>
      <c r="T348" s="215">
        <v>0</v>
      </c>
      <c r="U348" s="293">
        <v>0</v>
      </c>
      <c r="V348" s="215">
        <v>0</v>
      </c>
      <c r="W348" s="215">
        <v>0</v>
      </c>
      <c r="X348" s="215">
        <v>0</v>
      </c>
      <c r="Y348" s="293">
        <v>0</v>
      </c>
      <c r="Z348" s="215">
        <v>0</v>
      </c>
      <c r="AA348" s="215">
        <v>0</v>
      </c>
      <c r="AB348" s="215">
        <v>0</v>
      </c>
      <c r="AC348" s="215">
        <v>0</v>
      </c>
      <c r="AD348" s="215">
        <v>0</v>
      </c>
    </row>
    <row r="349" spans="1:30" x14ac:dyDescent="0.3">
      <c r="A349" s="215">
        <v>4932</v>
      </c>
      <c r="B349" s="215">
        <v>4</v>
      </c>
      <c r="C349" s="215">
        <v>144932</v>
      </c>
      <c r="D349" s="215">
        <v>0</v>
      </c>
      <c r="E349" s="215" t="s">
        <v>11466</v>
      </c>
      <c r="F349" s="215" t="s">
        <v>11423</v>
      </c>
      <c r="G349" s="215">
        <v>5</v>
      </c>
      <c r="H349" s="215">
        <v>42</v>
      </c>
      <c r="I349" s="215">
        <v>111</v>
      </c>
      <c r="J349" s="215">
        <v>12</v>
      </c>
      <c r="K349" s="215">
        <v>6</v>
      </c>
      <c r="L349" s="215">
        <v>94179</v>
      </c>
      <c r="M349" s="293">
        <v>0</v>
      </c>
      <c r="N349" s="215">
        <v>1</v>
      </c>
      <c r="O349" s="215">
        <v>6</v>
      </c>
      <c r="P349" s="215">
        <v>94077</v>
      </c>
      <c r="Q349" s="293">
        <v>0</v>
      </c>
      <c r="R349" s="215">
        <v>1</v>
      </c>
      <c r="S349" s="215">
        <v>0</v>
      </c>
      <c r="T349" s="215">
        <v>0</v>
      </c>
      <c r="U349" s="293">
        <v>0</v>
      </c>
      <c r="V349" s="215">
        <v>0</v>
      </c>
      <c r="W349" s="215">
        <v>0</v>
      </c>
      <c r="X349" s="215">
        <v>0</v>
      </c>
      <c r="Y349" s="293">
        <v>0</v>
      </c>
      <c r="Z349" s="215">
        <v>0</v>
      </c>
      <c r="AA349" s="215">
        <v>0</v>
      </c>
      <c r="AB349" s="215">
        <v>0</v>
      </c>
      <c r="AC349" s="215">
        <v>0</v>
      </c>
      <c r="AD349" s="215">
        <v>0</v>
      </c>
    </row>
    <row r="350" spans="1:30" x14ac:dyDescent="0.3">
      <c r="A350" s="61">
        <v>4933</v>
      </c>
      <c r="B350" s="61">
        <v>4</v>
      </c>
      <c r="C350" s="61">
        <v>144933</v>
      </c>
      <c r="D350" s="61">
        <v>0</v>
      </c>
      <c r="E350" s="61" t="s">
        <v>11456</v>
      </c>
      <c r="F350" s="61" t="s">
        <v>11439</v>
      </c>
      <c r="G350" s="61">
        <v>1</v>
      </c>
      <c r="H350" s="61">
        <v>74</v>
      </c>
      <c r="I350" s="61">
        <v>7</v>
      </c>
      <c r="J350" s="61">
        <v>5</v>
      </c>
      <c r="K350" s="61">
        <v>6</v>
      </c>
      <c r="L350" s="61">
        <v>93040</v>
      </c>
      <c r="M350" s="293">
        <v>0</v>
      </c>
      <c r="N350" s="61">
        <v>1</v>
      </c>
      <c r="O350" s="61">
        <v>6</v>
      </c>
      <c r="P350" s="61">
        <v>94022</v>
      </c>
      <c r="Q350" s="293">
        <v>0</v>
      </c>
      <c r="R350" s="61">
        <v>50</v>
      </c>
      <c r="S350" s="61">
        <v>0</v>
      </c>
      <c r="T350" s="61">
        <v>0</v>
      </c>
      <c r="U350" s="293">
        <v>0</v>
      </c>
      <c r="V350" s="61">
        <v>0</v>
      </c>
      <c r="W350" s="61">
        <v>0</v>
      </c>
      <c r="X350" s="61">
        <v>0</v>
      </c>
      <c r="Y350" s="293">
        <v>0</v>
      </c>
      <c r="Z350" s="61">
        <v>0</v>
      </c>
      <c r="AA350" s="61">
        <v>0</v>
      </c>
      <c r="AB350" s="61">
        <v>0</v>
      </c>
      <c r="AC350" s="61">
        <v>0</v>
      </c>
      <c r="AD350" s="61">
        <v>0</v>
      </c>
    </row>
    <row r="351" spans="1:30" x14ac:dyDescent="0.3">
      <c r="A351" s="61">
        <v>4934</v>
      </c>
      <c r="B351" s="61">
        <v>4</v>
      </c>
      <c r="C351" s="61">
        <v>144934</v>
      </c>
      <c r="D351" s="61">
        <v>0</v>
      </c>
      <c r="E351" s="61" t="s">
        <v>11458</v>
      </c>
      <c r="F351" s="61" t="s">
        <v>11467</v>
      </c>
      <c r="G351" s="61">
        <v>1</v>
      </c>
      <c r="H351" s="61">
        <v>74</v>
      </c>
      <c r="I351" s="61">
        <v>7</v>
      </c>
      <c r="J351" s="61">
        <v>10</v>
      </c>
      <c r="K351" s="61">
        <v>6</v>
      </c>
      <c r="L351" s="61">
        <v>93039</v>
      </c>
      <c r="M351" s="293">
        <v>0</v>
      </c>
      <c r="N351" s="61">
        <v>1</v>
      </c>
      <c r="O351" s="61">
        <v>6</v>
      </c>
      <c r="P351" s="61">
        <v>94178</v>
      </c>
      <c r="Q351" s="293">
        <v>0</v>
      </c>
      <c r="R351" s="61">
        <v>10</v>
      </c>
      <c r="S351" s="61">
        <v>0</v>
      </c>
      <c r="T351" s="61">
        <v>0</v>
      </c>
      <c r="U351" s="293">
        <v>0</v>
      </c>
      <c r="V351" s="61">
        <v>0</v>
      </c>
      <c r="W351" s="61">
        <v>0</v>
      </c>
      <c r="X351" s="61">
        <v>0</v>
      </c>
      <c r="Y351" s="293">
        <v>0</v>
      </c>
      <c r="Z351" s="61">
        <v>0</v>
      </c>
      <c r="AA351" s="61">
        <v>0</v>
      </c>
      <c r="AB351" s="61">
        <v>0</v>
      </c>
      <c r="AC351" s="61">
        <v>0</v>
      </c>
      <c r="AD351" s="61">
        <v>0</v>
      </c>
    </row>
    <row r="352" spans="1:30" x14ac:dyDescent="0.3">
      <c r="A352" s="61">
        <v>4935</v>
      </c>
      <c r="B352" s="61">
        <v>4</v>
      </c>
      <c r="C352" s="61">
        <v>144935</v>
      </c>
      <c r="D352" s="61">
        <v>0</v>
      </c>
      <c r="E352" s="61" t="s">
        <v>11460</v>
      </c>
      <c r="F352" s="61" t="s">
        <v>11440</v>
      </c>
      <c r="G352" s="61">
        <v>1</v>
      </c>
      <c r="H352" s="61">
        <v>74</v>
      </c>
      <c r="I352" s="61">
        <v>7</v>
      </c>
      <c r="J352" s="61">
        <v>15</v>
      </c>
      <c r="K352" s="61">
        <v>6</v>
      </c>
      <c r="L352" s="61">
        <v>93041</v>
      </c>
      <c r="M352" s="293">
        <v>0</v>
      </c>
      <c r="N352" s="61">
        <v>1</v>
      </c>
      <c r="O352" s="61">
        <v>6</v>
      </c>
      <c r="P352" s="61">
        <v>94016</v>
      </c>
      <c r="Q352" s="293">
        <v>0</v>
      </c>
      <c r="R352" s="61">
        <v>50</v>
      </c>
      <c r="S352" s="61">
        <v>0</v>
      </c>
      <c r="T352" s="61">
        <v>0</v>
      </c>
      <c r="U352" s="293">
        <v>0</v>
      </c>
      <c r="V352" s="61">
        <v>0</v>
      </c>
      <c r="W352" s="61">
        <v>0</v>
      </c>
      <c r="X352" s="61">
        <v>0</v>
      </c>
      <c r="Y352" s="293">
        <v>0</v>
      </c>
      <c r="Z352" s="61">
        <v>0</v>
      </c>
      <c r="AA352" s="61">
        <v>0</v>
      </c>
      <c r="AB352" s="61">
        <v>0</v>
      </c>
      <c r="AC352" s="61">
        <v>0</v>
      </c>
      <c r="AD352" s="61">
        <v>0</v>
      </c>
    </row>
    <row r="353" spans="1:30" x14ac:dyDescent="0.3">
      <c r="A353" s="61">
        <v>4936</v>
      </c>
      <c r="B353" s="61">
        <v>4</v>
      </c>
      <c r="C353" s="61">
        <v>144936</v>
      </c>
      <c r="D353" s="61">
        <v>0</v>
      </c>
      <c r="E353" s="61" t="s">
        <v>11428</v>
      </c>
      <c r="F353" s="61" t="s">
        <v>11448</v>
      </c>
      <c r="G353" s="61">
        <v>2</v>
      </c>
      <c r="H353" s="61">
        <v>14</v>
      </c>
      <c r="I353" s="61">
        <v>93042</v>
      </c>
      <c r="J353" s="61">
        <v>1</v>
      </c>
      <c r="K353" s="61">
        <v>6</v>
      </c>
      <c r="L353" s="61">
        <v>94183</v>
      </c>
      <c r="M353" s="293">
        <v>0</v>
      </c>
      <c r="N353" s="61">
        <v>1</v>
      </c>
      <c r="O353" s="61">
        <v>6</v>
      </c>
      <c r="P353" s="61">
        <v>94022</v>
      </c>
      <c r="Q353" s="293">
        <v>0</v>
      </c>
      <c r="R353" s="61">
        <v>50</v>
      </c>
      <c r="S353" s="61">
        <v>0</v>
      </c>
      <c r="T353" s="61">
        <v>0</v>
      </c>
      <c r="U353" s="293">
        <v>0</v>
      </c>
      <c r="V353" s="61">
        <v>0</v>
      </c>
      <c r="W353" s="61">
        <v>0</v>
      </c>
      <c r="X353" s="61">
        <v>0</v>
      </c>
      <c r="Y353" s="293">
        <v>0</v>
      </c>
      <c r="Z353" s="61">
        <v>0</v>
      </c>
      <c r="AA353" s="61">
        <v>0</v>
      </c>
      <c r="AB353" s="61">
        <v>0</v>
      </c>
      <c r="AC353" s="61">
        <v>0</v>
      </c>
      <c r="AD353" s="61">
        <v>0</v>
      </c>
    </row>
    <row r="354" spans="1:30" x14ac:dyDescent="0.3">
      <c r="A354" s="61">
        <v>4937</v>
      </c>
      <c r="B354" s="61">
        <v>4</v>
      </c>
      <c r="C354" s="61">
        <v>144937</v>
      </c>
      <c r="D354" s="61">
        <v>0</v>
      </c>
      <c r="E354" s="61" t="s">
        <v>11429</v>
      </c>
      <c r="F354" s="61" t="s">
        <v>11450</v>
      </c>
      <c r="G354" s="61">
        <v>3</v>
      </c>
      <c r="H354" s="61">
        <v>14</v>
      </c>
      <c r="I354" s="61">
        <v>93040</v>
      </c>
      <c r="J354" s="61">
        <v>1</v>
      </c>
      <c r="K354" s="61">
        <v>6</v>
      </c>
      <c r="L354" s="61">
        <v>94183</v>
      </c>
      <c r="M354" s="293">
        <v>0</v>
      </c>
      <c r="N354" s="61">
        <v>1</v>
      </c>
      <c r="O354" s="61">
        <v>6</v>
      </c>
      <c r="P354" s="61">
        <v>94178</v>
      </c>
      <c r="Q354" s="293">
        <v>0</v>
      </c>
      <c r="R354" s="61">
        <v>10</v>
      </c>
      <c r="S354" s="61">
        <v>0</v>
      </c>
      <c r="T354" s="61">
        <v>0</v>
      </c>
      <c r="U354" s="293">
        <v>0</v>
      </c>
      <c r="V354" s="61">
        <v>0</v>
      </c>
      <c r="W354" s="61">
        <v>0</v>
      </c>
      <c r="X354" s="61">
        <v>0</v>
      </c>
      <c r="Y354" s="293">
        <v>0</v>
      </c>
      <c r="Z354" s="61">
        <v>0</v>
      </c>
      <c r="AA354" s="61">
        <v>0</v>
      </c>
      <c r="AB354" s="61">
        <v>0</v>
      </c>
      <c r="AC354" s="61">
        <v>0</v>
      </c>
      <c r="AD354" s="61">
        <v>0</v>
      </c>
    </row>
    <row r="355" spans="1:30" x14ac:dyDescent="0.3">
      <c r="A355" s="61">
        <v>4938</v>
      </c>
      <c r="B355" s="61">
        <v>4</v>
      </c>
      <c r="C355" s="61">
        <v>144938</v>
      </c>
      <c r="D355" s="61">
        <v>0</v>
      </c>
      <c r="E355" s="61" t="s">
        <v>11430</v>
      </c>
      <c r="F355" s="61" t="s">
        <v>11452</v>
      </c>
      <c r="G355" s="61">
        <v>4</v>
      </c>
      <c r="H355" s="61">
        <v>14</v>
      </c>
      <c r="I355" s="61">
        <v>93039</v>
      </c>
      <c r="J355" s="61">
        <v>1</v>
      </c>
      <c r="K355" s="61">
        <v>6</v>
      </c>
      <c r="L355" s="61">
        <v>94183</v>
      </c>
      <c r="M355" s="293">
        <v>0</v>
      </c>
      <c r="N355" s="61">
        <v>1</v>
      </c>
      <c r="O355" s="61">
        <v>6</v>
      </c>
      <c r="P355" s="61">
        <v>94016</v>
      </c>
      <c r="Q355" s="293">
        <v>0</v>
      </c>
      <c r="R355" s="61">
        <v>50</v>
      </c>
      <c r="S355" s="61">
        <v>0</v>
      </c>
      <c r="T355" s="61">
        <v>0</v>
      </c>
      <c r="U355" s="293">
        <v>0</v>
      </c>
      <c r="V355" s="61">
        <v>0</v>
      </c>
      <c r="W355" s="61">
        <v>0</v>
      </c>
      <c r="X355" s="61">
        <v>0</v>
      </c>
      <c r="Y355" s="293">
        <v>0</v>
      </c>
      <c r="Z355" s="61">
        <v>0</v>
      </c>
      <c r="AA355" s="61">
        <v>0</v>
      </c>
      <c r="AB355" s="61">
        <v>0</v>
      </c>
      <c r="AC355" s="61">
        <v>0</v>
      </c>
      <c r="AD355" s="61">
        <v>0</v>
      </c>
    </row>
    <row r="356" spans="1:30" x14ac:dyDescent="0.3">
      <c r="A356" s="61">
        <v>4939</v>
      </c>
      <c r="B356" s="61">
        <v>4</v>
      </c>
      <c r="C356" s="61">
        <v>144939</v>
      </c>
      <c r="D356" s="61">
        <v>0</v>
      </c>
      <c r="E356" s="61" t="s">
        <v>11431</v>
      </c>
      <c r="F356" s="61" t="s">
        <v>11454</v>
      </c>
      <c r="G356" s="61">
        <v>5</v>
      </c>
      <c r="H356" s="61">
        <v>14</v>
      </c>
      <c r="I356" s="61">
        <v>93041</v>
      </c>
      <c r="J356" s="61">
        <v>1</v>
      </c>
      <c r="K356" s="61">
        <v>6</v>
      </c>
      <c r="L356" s="61">
        <v>94183</v>
      </c>
      <c r="M356" s="293">
        <v>0</v>
      </c>
      <c r="N356" s="61">
        <v>1</v>
      </c>
      <c r="O356" s="61">
        <v>6</v>
      </c>
      <c r="P356" s="61">
        <v>94180</v>
      </c>
      <c r="Q356" s="293">
        <v>0</v>
      </c>
      <c r="R356" s="61">
        <v>1</v>
      </c>
      <c r="S356" s="61">
        <v>0</v>
      </c>
      <c r="T356" s="61">
        <v>0</v>
      </c>
      <c r="U356" s="293">
        <v>0</v>
      </c>
      <c r="V356" s="61">
        <v>0</v>
      </c>
      <c r="W356" s="61">
        <v>0</v>
      </c>
      <c r="X356" s="61">
        <v>0</v>
      </c>
      <c r="Y356" s="293">
        <v>0</v>
      </c>
      <c r="Z356" s="61">
        <v>0</v>
      </c>
      <c r="AA356" s="61">
        <v>0</v>
      </c>
      <c r="AB356" s="61">
        <v>0</v>
      </c>
      <c r="AC356" s="61">
        <v>0</v>
      </c>
      <c r="AD356" s="61">
        <v>0</v>
      </c>
    </row>
    <row r="357" spans="1:30" x14ac:dyDescent="0.3">
      <c r="A357" s="61">
        <v>4940</v>
      </c>
      <c r="B357" s="61">
        <v>4</v>
      </c>
      <c r="C357" s="61">
        <v>144940</v>
      </c>
      <c r="D357" s="61">
        <v>0</v>
      </c>
      <c r="E357" s="61" t="s">
        <v>11432</v>
      </c>
      <c r="F357" s="61" t="s">
        <v>11443</v>
      </c>
      <c r="G357" s="61">
        <v>6</v>
      </c>
      <c r="H357" s="61">
        <v>14</v>
      </c>
      <c r="I357" s="61">
        <v>93045</v>
      </c>
      <c r="J357" s="61">
        <v>1</v>
      </c>
      <c r="K357" s="61">
        <v>6</v>
      </c>
      <c r="L357" s="61">
        <v>94183</v>
      </c>
      <c r="M357" s="293">
        <v>0</v>
      </c>
      <c r="N357" s="61">
        <v>1</v>
      </c>
      <c r="O357" s="61">
        <v>6</v>
      </c>
      <c r="P357" s="61">
        <v>94017</v>
      </c>
      <c r="Q357" s="293">
        <v>0</v>
      </c>
      <c r="R357" s="61">
        <v>10</v>
      </c>
      <c r="S357" s="61">
        <v>0</v>
      </c>
      <c r="T357" s="61">
        <v>0</v>
      </c>
      <c r="U357" s="293">
        <v>0</v>
      </c>
      <c r="V357" s="61">
        <v>0</v>
      </c>
      <c r="W357" s="61">
        <v>0</v>
      </c>
      <c r="X357" s="61">
        <v>0</v>
      </c>
      <c r="Y357" s="293">
        <v>0</v>
      </c>
      <c r="Z357" s="61">
        <v>0</v>
      </c>
      <c r="AA357" s="61">
        <v>0</v>
      </c>
      <c r="AB357" s="61">
        <v>0</v>
      </c>
      <c r="AC357" s="61">
        <v>0</v>
      </c>
      <c r="AD357" s="61">
        <v>0</v>
      </c>
    </row>
    <row r="358" spans="1:30" x14ac:dyDescent="0.3">
      <c r="A358" s="61">
        <v>4941</v>
      </c>
      <c r="B358" s="61">
        <v>4</v>
      </c>
      <c r="C358" s="61">
        <v>144941</v>
      </c>
      <c r="D358" s="61">
        <v>0</v>
      </c>
      <c r="E358" s="61" t="s">
        <v>11433</v>
      </c>
      <c r="F358" s="61" t="s">
        <v>11442</v>
      </c>
      <c r="G358" s="61">
        <v>7</v>
      </c>
      <c r="H358" s="61">
        <v>14</v>
      </c>
      <c r="I358" s="61">
        <v>93044</v>
      </c>
      <c r="J358" s="61">
        <v>1</v>
      </c>
      <c r="K358" s="61">
        <v>6</v>
      </c>
      <c r="L358" s="61">
        <v>94183</v>
      </c>
      <c r="M358" s="293">
        <v>0</v>
      </c>
      <c r="N358" s="61">
        <v>1</v>
      </c>
      <c r="O358" s="61">
        <v>6</v>
      </c>
      <c r="P358" s="61">
        <v>94019</v>
      </c>
      <c r="Q358" s="293">
        <v>0</v>
      </c>
      <c r="R358" s="61">
        <v>10</v>
      </c>
      <c r="S358" s="61">
        <v>0</v>
      </c>
      <c r="T358" s="61">
        <v>0</v>
      </c>
      <c r="U358" s="293">
        <v>0</v>
      </c>
      <c r="V358" s="61">
        <v>0</v>
      </c>
      <c r="W358" s="61">
        <v>0</v>
      </c>
      <c r="X358" s="61">
        <v>0</v>
      </c>
      <c r="Y358" s="293">
        <v>0</v>
      </c>
      <c r="Z358" s="61">
        <v>0</v>
      </c>
      <c r="AA358" s="61">
        <v>0</v>
      </c>
      <c r="AB358" s="61">
        <v>0</v>
      </c>
      <c r="AC358" s="61">
        <v>0</v>
      </c>
      <c r="AD358" s="61">
        <v>0</v>
      </c>
    </row>
    <row r="359" spans="1:30" x14ac:dyDescent="0.3">
      <c r="A359" s="61">
        <v>4942</v>
      </c>
      <c r="B359" s="61">
        <v>4</v>
      </c>
      <c r="C359" s="61">
        <v>144942</v>
      </c>
      <c r="D359" s="61">
        <v>0</v>
      </c>
      <c r="E359" s="61" t="s">
        <v>11434</v>
      </c>
      <c r="F359" s="61" t="s">
        <v>11444</v>
      </c>
      <c r="G359" s="61">
        <v>8</v>
      </c>
      <c r="H359" s="61">
        <v>14</v>
      </c>
      <c r="I359" s="61">
        <v>93046</v>
      </c>
      <c r="J359" s="61">
        <v>1</v>
      </c>
      <c r="K359" s="61">
        <v>6</v>
      </c>
      <c r="L359" s="61">
        <v>94183</v>
      </c>
      <c r="M359" s="293">
        <v>0</v>
      </c>
      <c r="N359" s="61">
        <v>1</v>
      </c>
      <c r="O359" s="61">
        <v>6</v>
      </c>
      <c r="P359" s="61">
        <v>94021</v>
      </c>
      <c r="Q359" s="293">
        <v>0</v>
      </c>
      <c r="R359" s="61">
        <v>10</v>
      </c>
      <c r="S359" s="61">
        <v>0</v>
      </c>
      <c r="T359" s="61">
        <v>0</v>
      </c>
      <c r="U359" s="293">
        <v>0</v>
      </c>
      <c r="V359" s="61">
        <v>0</v>
      </c>
      <c r="W359" s="61">
        <v>0</v>
      </c>
      <c r="X359" s="61">
        <v>0</v>
      </c>
      <c r="Y359" s="293">
        <v>0</v>
      </c>
      <c r="Z359" s="61">
        <v>0</v>
      </c>
      <c r="AA359" s="61">
        <v>0</v>
      </c>
      <c r="AB359" s="61">
        <v>0</v>
      </c>
      <c r="AC359" s="61">
        <v>0</v>
      </c>
      <c r="AD359" s="61">
        <v>0</v>
      </c>
    </row>
    <row r="360" spans="1:30" x14ac:dyDescent="0.3">
      <c r="A360" s="61">
        <v>4943</v>
      </c>
      <c r="B360" s="61">
        <v>4</v>
      </c>
      <c r="C360" s="61">
        <v>144943</v>
      </c>
      <c r="D360" s="61">
        <v>0</v>
      </c>
      <c r="E360" s="61" t="s">
        <v>11435</v>
      </c>
      <c r="F360" s="61" t="s">
        <v>11441</v>
      </c>
      <c r="G360" s="61">
        <v>9</v>
      </c>
      <c r="H360" s="61">
        <v>14</v>
      </c>
      <c r="I360" s="61">
        <v>93043</v>
      </c>
      <c r="J360" s="61">
        <v>1</v>
      </c>
      <c r="K360" s="61">
        <v>6</v>
      </c>
      <c r="L360" s="61">
        <v>94183</v>
      </c>
      <c r="M360" s="293">
        <v>0</v>
      </c>
      <c r="N360" s="61">
        <v>1</v>
      </c>
      <c r="O360" s="61">
        <v>6</v>
      </c>
      <c r="P360" s="61">
        <v>94020</v>
      </c>
      <c r="Q360" s="293">
        <v>0</v>
      </c>
      <c r="R360" s="61">
        <v>10</v>
      </c>
      <c r="S360" s="61">
        <v>0</v>
      </c>
      <c r="T360" s="61">
        <v>0</v>
      </c>
      <c r="U360" s="293">
        <v>0</v>
      </c>
      <c r="V360" s="61">
        <v>0</v>
      </c>
      <c r="W360" s="61">
        <v>0</v>
      </c>
      <c r="X360" s="61">
        <v>0</v>
      </c>
      <c r="Y360" s="293">
        <v>0</v>
      </c>
      <c r="Z360" s="61">
        <v>0</v>
      </c>
      <c r="AA360" s="61">
        <v>0</v>
      </c>
      <c r="AB360" s="61">
        <v>0</v>
      </c>
      <c r="AC360" s="61">
        <v>0</v>
      </c>
      <c r="AD360" s="61">
        <v>0</v>
      </c>
    </row>
    <row r="361" spans="1:30" x14ac:dyDescent="0.3">
      <c r="A361" s="61">
        <v>4944</v>
      </c>
      <c r="B361" s="61">
        <v>4</v>
      </c>
      <c r="C361" s="61">
        <v>144944</v>
      </c>
      <c r="D361" s="61">
        <v>0</v>
      </c>
      <c r="E361" s="61" t="s">
        <v>11436</v>
      </c>
      <c r="F361" s="61" t="s">
        <v>11445</v>
      </c>
      <c r="G361" s="61">
        <v>10</v>
      </c>
      <c r="H361" s="61">
        <v>14</v>
      </c>
      <c r="I361" s="61">
        <v>93047</v>
      </c>
      <c r="J361" s="61">
        <v>1</v>
      </c>
      <c r="K361" s="61">
        <v>6</v>
      </c>
      <c r="L361" s="61">
        <v>94183</v>
      </c>
      <c r="M361" s="293">
        <v>0</v>
      </c>
      <c r="N361" s="61">
        <v>1</v>
      </c>
      <c r="O361" s="61">
        <v>6</v>
      </c>
      <c r="P361" s="61">
        <v>94018</v>
      </c>
      <c r="Q361" s="293">
        <v>0</v>
      </c>
      <c r="R361" s="61">
        <v>10</v>
      </c>
      <c r="S361" s="61">
        <v>0</v>
      </c>
      <c r="T361" s="61">
        <v>0</v>
      </c>
      <c r="U361" s="293">
        <v>0</v>
      </c>
      <c r="V361" s="61">
        <v>0</v>
      </c>
      <c r="W361" s="61">
        <v>0</v>
      </c>
      <c r="X361" s="61">
        <v>0</v>
      </c>
      <c r="Y361" s="293">
        <v>0</v>
      </c>
      <c r="Z361" s="61">
        <v>0</v>
      </c>
      <c r="AA361" s="61">
        <v>0</v>
      </c>
      <c r="AB361" s="61">
        <v>0</v>
      </c>
      <c r="AC361" s="61">
        <v>0</v>
      </c>
      <c r="AD361" s="61">
        <v>0</v>
      </c>
    </row>
    <row r="362" spans="1:30" x14ac:dyDescent="0.3">
      <c r="A362" s="61">
        <v>4945</v>
      </c>
      <c r="B362" s="61">
        <v>4</v>
      </c>
      <c r="C362" s="61">
        <v>144945</v>
      </c>
      <c r="D362" s="61">
        <v>0</v>
      </c>
      <c r="E362" s="61" t="s">
        <v>11437</v>
      </c>
      <c r="F362" s="61" t="s">
        <v>11446</v>
      </c>
      <c r="G362" s="61">
        <v>11</v>
      </c>
      <c r="H362" s="61">
        <v>14</v>
      </c>
      <c r="I362" s="61">
        <v>93048</v>
      </c>
      <c r="J362" s="61">
        <v>1</v>
      </c>
      <c r="K362" s="61">
        <v>6</v>
      </c>
      <c r="L362" s="61">
        <v>94183</v>
      </c>
      <c r="M362" s="293">
        <v>0</v>
      </c>
      <c r="N362" s="61">
        <v>1</v>
      </c>
      <c r="O362" s="61">
        <v>6</v>
      </c>
      <c r="P362" s="61">
        <v>94024</v>
      </c>
      <c r="Q362" s="293">
        <v>0</v>
      </c>
      <c r="R362" s="61">
        <v>10</v>
      </c>
      <c r="S362" s="61">
        <v>0</v>
      </c>
      <c r="T362" s="61">
        <v>0</v>
      </c>
      <c r="U362" s="293">
        <v>0</v>
      </c>
      <c r="V362" s="61">
        <v>0</v>
      </c>
      <c r="W362" s="61">
        <v>0</v>
      </c>
      <c r="X362" s="61">
        <v>0</v>
      </c>
      <c r="Y362" s="293">
        <v>0</v>
      </c>
      <c r="Z362" s="61">
        <v>0</v>
      </c>
      <c r="AA362" s="61">
        <v>0</v>
      </c>
      <c r="AB362" s="61">
        <v>0</v>
      </c>
      <c r="AC362" s="61">
        <v>0</v>
      </c>
      <c r="AD362" s="61">
        <v>0</v>
      </c>
    </row>
    <row r="363" spans="1:30" x14ac:dyDescent="0.3">
      <c r="A363" s="215">
        <v>4946</v>
      </c>
      <c r="B363" s="215">
        <v>4</v>
      </c>
      <c r="C363" s="215">
        <v>144946</v>
      </c>
      <c r="D363" s="215">
        <v>0</v>
      </c>
      <c r="E363" s="215" t="s">
        <v>11571</v>
      </c>
      <c r="F363" s="215" t="s">
        <v>11469</v>
      </c>
      <c r="G363" s="215">
        <v>1</v>
      </c>
      <c r="H363" s="215">
        <v>42</v>
      </c>
      <c r="I363" s="215">
        <v>112</v>
      </c>
      <c r="J363" s="215">
        <v>1</v>
      </c>
      <c r="K363" s="215">
        <v>1</v>
      </c>
      <c r="L363" s="215">
        <v>10000</v>
      </c>
      <c r="M363" s="293">
        <v>0</v>
      </c>
      <c r="N363" s="215">
        <v>0</v>
      </c>
      <c r="O363" s="215">
        <v>6</v>
      </c>
      <c r="P363" s="215">
        <v>94184</v>
      </c>
      <c r="Q363" s="293">
        <v>0</v>
      </c>
      <c r="R363" s="215">
        <v>1</v>
      </c>
      <c r="S363" s="215">
        <v>0</v>
      </c>
      <c r="T363" s="215">
        <v>0</v>
      </c>
      <c r="U363" s="293">
        <v>0</v>
      </c>
      <c r="V363" s="215">
        <v>0</v>
      </c>
      <c r="W363" s="215">
        <v>0</v>
      </c>
      <c r="X363" s="215">
        <v>0</v>
      </c>
      <c r="Y363" s="293">
        <v>0</v>
      </c>
      <c r="Z363" s="215">
        <v>0</v>
      </c>
      <c r="AA363" s="215">
        <v>0</v>
      </c>
      <c r="AB363" s="215">
        <v>0</v>
      </c>
      <c r="AC363" s="215">
        <v>0</v>
      </c>
      <c r="AD363" s="215">
        <v>0</v>
      </c>
    </row>
    <row r="364" spans="1:30" x14ac:dyDescent="0.3">
      <c r="A364" s="215">
        <v>4947</v>
      </c>
      <c r="B364" s="215">
        <v>4</v>
      </c>
      <c r="C364" s="215">
        <v>144947</v>
      </c>
      <c r="D364" s="215">
        <v>0</v>
      </c>
      <c r="E364" s="215" t="s">
        <v>11572</v>
      </c>
      <c r="F364" s="215" t="s">
        <v>11473</v>
      </c>
      <c r="G364" s="215">
        <v>2</v>
      </c>
      <c r="H364" s="215">
        <v>42</v>
      </c>
      <c r="I364" s="215">
        <v>112</v>
      </c>
      <c r="J364" s="215">
        <v>3</v>
      </c>
      <c r="K364" s="215">
        <v>6</v>
      </c>
      <c r="L364" s="215">
        <v>94029</v>
      </c>
      <c r="M364" s="293">
        <v>0</v>
      </c>
      <c r="N364" s="215">
        <v>30</v>
      </c>
      <c r="O364" s="215">
        <v>6</v>
      </c>
      <c r="P364" s="215">
        <v>94184</v>
      </c>
      <c r="Q364" s="293">
        <v>0</v>
      </c>
      <c r="R364" s="215">
        <v>1</v>
      </c>
      <c r="S364" s="215">
        <v>0</v>
      </c>
      <c r="T364" s="215">
        <v>0</v>
      </c>
      <c r="U364" s="293">
        <v>0</v>
      </c>
      <c r="V364" s="215">
        <v>0</v>
      </c>
      <c r="W364" s="215">
        <v>0</v>
      </c>
      <c r="X364" s="215">
        <v>0</v>
      </c>
      <c r="Y364" s="293">
        <v>0</v>
      </c>
      <c r="Z364" s="215">
        <v>0</v>
      </c>
      <c r="AA364" s="215">
        <v>0</v>
      </c>
      <c r="AB364" s="215">
        <v>0</v>
      </c>
      <c r="AC364" s="215">
        <v>0</v>
      </c>
      <c r="AD364" s="215">
        <v>0</v>
      </c>
    </row>
    <row r="365" spans="1:30" x14ac:dyDescent="0.3">
      <c r="A365" s="215">
        <v>4948</v>
      </c>
      <c r="B365" s="215">
        <v>4</v>
      </c>
      <c r="C365" s="215">
        <v>144948</v>
      </c>
      <c r="D365" s="215">
        <v>0</v>
      </c>
      <c r="E365" s="215" t="s">
        <v>11573</v>
      </c>
      <c r="F365" s="215" t="s">
        <v>11471</v>
      </c>
      <c r="G365" s="215">
        <v>3</v>
      </c>
      <c r="H365" s="215">
        <v>42</v>
      </c>
      <c r="I365" s="215">
        <v>112</v>
      </c>
      <c r="J365" s="215">
        <v>6</v>
      </c>
      <c r="K365" s="215">
        <v>1</v>
      </c>
      <c r="L365" s="215">
        <v>30000</v>
      </c>
      <c r="M365" s="293">
        <v>0</v>
      </c>
      <c r="N365" s="215">
        <v>0</v>
      </c>
      <c r="O365" s="215">
        <v>6</v>
      </c>
      <c r="P365" s="215">
        <v>94184</v>
      </c>
      <c r="Q365" s="293">
        <v>0</v>
      </c>
      <c r="R365" s="215">
        <v>1</v>
      </c>
      <c r="S365" s="215">
        <v>0</v>
      </c>
      <c r="T365" s="215">
        <v>0</v>
      </c>
      <c r="U365" s="293">
        <v>0</v>
      </c>
      <c r="V365" s="215">
        <v>0</v>
      </c>
      <c r="W365" s="215">
        <v>0</v>
      </c>
      <c r="X365" s="215">
        <v>0</v>
      </c>
      <c r="Y365" s="293">
        <v>0</v>
      </c>
      <c r="Z365" s="215">
        <v>0</v>
      </c>
      <c r="AA365" s="215">
        <v>0</v>
      </c>
      <c r="AB365" s="215">
        <v>0</v>
      </c>
      <c r="AC365" s="215">
        <v>0</v>
      </c>
      <c r="AD365" s="215">
        <v>0</v>
      </c>
    </row>
    <row r="366" spans="1:30" x14ac:dyDescent="0.3">
      <c r="A366" s="215">
        <v>4949</v>
      </c>
      <c r="B366" s="215">
        <v>4</v>
      </c>
      <c r="C366" s="215">
        <v>144949</v>
      </c>
      <c r="D366" s="215">
        <v>0</v>
      </c>
      <c r="E366" s="215" t="s">
        <v>11574</v>
      </c>
      <c r="F366" s="215" t="s">
        <v>11475</v>
      </c>
      <c r="G366" s="215">
        <v>4</v>
      </c>
      <c r="H366" s="215">
        <v>42</v>
      </c>
      <c r="I366" s="215">
        <v>112</v>
      </c>
      <c r="J366" s="215">
        <v>10</v>
      </c>
      <c r="K366" s="215">
        <v>6</v>
      </c>
      <c r="L366" s="215">
        <v>94029</v>
      </c>
      <c r="M366" s="293">
        <v>0</v>
      </c>
      <c r="N366" s="215">
        <v>50</v>
      </c>
      <c r="O366" s="215">
        <v>6</v>
      </c>
      <c r="P366" s="215">
        <v>94184</v>
      </c>
      <c r="Q366" s="293">
        <v>0</v>
      </c>
      <c r="R366" s="215">
        <v>1</v>
      </c>
      <c r="S366" s="215">
        <v>0</v>
      </c>
      <c r="T366" s="215">
        <v>0</v>
      </c>
      <c r="U366" s="293">
        <v>0</v>
      </c>
      <c r="V366" s="215">
        <v>0</v>
      </c>
      <c r="W366" s="215">
        <v>0</v>
      </c>
      <c r="X366" s="215">
        <v>0</v>
      </c>
      <c r="Y366" s="293">
        <v>0</v>
      </c>
      <c r="Z366" s="215">
        <v>0</v>
      </c>
      <c r="AA366" s="215">
        <v>0</v>
      </c>
      <c r="AB366" s="215">
        <v>0</v>
      </c>
      <c r="AC366" s="215">
        <v>0</v>
      </c>
      <c r="AD366" s="215">
        <v>0</v>
      </c>
    </row>
    <row r="367" spans="1:30" x14ac:dyDescent="0.3">
      <c r="A367" s="215">
        <v>4950</v>
      </c>
      <c r="B367" s="215">
        <v>4</v>
      </c>
      <c r="C367" s="215">
        <v>144950</v>
      </c>
      <c r="D367" s="215">
        <v>0</v>
      </c>
      <c r="E367" s="215" t="s">
        <v>11479</v>
      </c>
      <c r="F367" s="215" t="s">
        <v>11477</v>
      </c>
      <c r="G367" s="215">
        <v>5</v>
      </c>
      <c r="H367" s="215">
        <v>17</v>
      </c>
      <c r="I367" s="215">
        <v>85155</v>
      </c>
      <c r="J367" s="215">
        <v>1</v>
      </c>
      <c r="K367" s="215">
        <v>6</v>
      </c>
      <c r="L367" s="215">
        <v>85156</v>
      </c>
      <c r="M367" s="293">
        <v>0</v>
      </c>
      <c r="N367" s="215">
        <v>1</v>
      </c>
      <c r="O367" s="215">
        <v>0</v>
      </c>
      <c r="P367" s="215">
        <v>0</v>
      </c>
      <c r="Q367" s="293">
        <v>0</v>
      </c>
      <c r="R367" s="215">
        <v>0</v>
      </c>
      <c r="S367" s="215">
        <v>0</v>
      </c>
      <c r="T367" s="215">
        <v>0</v>
      </c>
      <c r="U367" s="293">
        <v>0</v>
      </c>
      <c r="V367" s="215">
        <v>0</v>
      </c>
      <c r="W367" s="215">
        <v>0</v>
      </c>
      <c r="X367" s="215">
        <v>0</v>
      </c>
      <c r="Y367" s="293">
        <v>0</v>
      </c>
      <c r="Z367" s="215">
        <v>0</v>
      </c>
      <c r="AA367" s="215">
        <v>0</v>
      </c>
      <c r="AB367" s="215">
        <v>0</v>
      </c>
      <c r="AC367" s="215">
        <v>0</v>
      </c>
      <c r="AD367" s="215">
        <v>0</v>
      </c>
    </row>
    <row r="368" spans="1:30" x14ac:dyDescent="0.3">
      <c r="A368" s="61">
        <v>4951</v>
      </c>
      <c r="B368" s="61">
        <v>4</v>
      </c>
      <c r="C368" s="61">
        <v>144951</v>
      </c>
      <c r="D368" s="61">
        <v>0</v>
      </c>
      <c r="E368" s="61" t="s">
        <v>11575</v>
      </c>
      <c r="F368" s="61" t="s">
        <v>11610</v>
      </c>
      <c r="G368" s="61">
        <v>1</v>
      </c>
      <c r="H368" s="61">
        <v>85</v>
      </c>
      <c r="I368" s="61">
        <v>0</v>
      </c>
      <c r="J368" s="61">
        <v>1</v>
      </c>
      <c r="K368" s="61">
        <v>6</v>
      </c>
      <c r="L368" s="61">
        <v>84014</v>
      </c>
      <c r="M368" s="293">
        <v>0</v>
      </c>
      <c r="N368" s="61">
        <v>1</v>
      </c>
      <c r="O368" s="61">
        <v>6</v>
      </c>
      <c r="P368" s="61">
        <v>94031</v>
      </c>
      <c r="Q368" s="293">
        <v>0</v>
      </c>
      <c r="R368" s="61">
        <v>1</v>
      </c>
      <c r="S368" s="61">
        <v>0</v>
      </c>
      <c r="T368" s="61">
        <v>0</v>
      </c>
      <c r="U368" s="293">
        <v>0</v>
      </c>
      <c r="V368" s="61">
        <v>0</v>
      </c>
      <c r="W368" s="61">
        <v>0</v>
      </c>
      <c r="X368" s="61">
        <v>0</v>
      </c>
      <c r="Y368" s="293">
        <v>0</v>
      </c>
      <c r="Z368" s="61">
        <v>0</v>
      </c>
      <c r="AA368" s="61">
        <v>0</v>
      </c>
      <c r="AB368" s="61">
        <v>0</v>
      </c>
      <c r="AC368" s="61">
        <v>0</v>
      </c>
      <c r="AD368" s="61">
        <v>0</v>
      </c>
    </row>
    <row r="369" spans="1:30" x14ac:dyDescent="0.3">
      <c r="A369" s="61">
        <v>4952</v>
      </c>
      <c r="B369" s="61">
        <v>4</v>
      </c>
      <c r="C369" s="61">
        <v>144952</v>
      </c>
      <c r="D369" s="61">
        <v>0</v>
      </c>
      <c r="E369" s="61" t="s">
        <v>11576</v>
      </c>
      <c r="F369" s="61" t="s">
        <v>11614</v>
      </c>
      <c r="G369" s="61">
        <v>2</v>
      </c>
      <c r="H369" s="61">
        <v>86</v>
      </c>
      <c r="I369" s="61">
        <v>0</v>
      </c>
      <c r="J369" s="61">
        <v>3</v>
      </c>
      <c r="K369" s="61">
        <v>6</v>
      </c>
      <c r="L369" s="61">
        <v>94077</v>
      </c>
      <c r="M369" s="293">
        <v>0</v>
      </c>
      <c r="N369" s="61">
        <v>1</v>
      </c>
      <c r="O369" s="61">
        <v>6</v>
      </c>
      <c r="P369" s="61">
        <v>94036</v>
      </c>
      <c r="Q369" s="293">
        <v>0</v>
      </c>
      <c r="R369" s="61">
        <v>500</v>
      </c>
      <c r="S369" s="61">
        <v>0</v>
      </c>
      <c r="T369" s="61">
        <v>0</v>
      </c>
      <c r="U369" s="293">
        <v>0</v>
      </c>
      <c r="V369" s="61">
        <v>0</v>
      </c>
      <c r="W369" s="61">
        <v>0</v>
      </c>
      <c r="X369" s="61">
        <v>0</v>
      </c>
      <c r="Y369" s="293">
        <v>0</v>
      </c>
      <c r="Z369" s="61">
        <v>0</v>
      </c>
      <c r="AA369" s="61">
        <v>0</v>
      </c>
      <c r="AB369" s="61">
        <v>0</v>
      </c>
      <c r="AC369" s="61">
        <v>0</v>
      </c>
      <c r="AD369" s="61">
        <v>0</v>
      </c>
    </row>
    <row r="370" spans="1:30" x14ac:dyDescent="0.3">
      <c r="A370" s="61">
        <v>4953</v>
      </c>
      <c r="B370" s="61">
        <v>4</v>
      </c>
      <c r="C370" s="61">
        <v>144953</v>
      </c>
      <c r="D370" s="61">
        <v>0</v>
      </c>
      <c r="E370" s="61" t="s">
        <v>11577</v>
      </c>
      <c r="F370" s="61" t="s">
        <v>11612</v>
      </c>
      <c r="G370" s="61">
        <v>3</v>
      </c>
      <c r="H370" s="61">
        <v>86</v>
      </c>
      <c r="I370" s="61">
        <v>0</v>
      </c>
      <c r="J370" s="61">
        <v>10</v>
      </c>
      <c r="K370" s="61">
        <v>6</v>
      </c>
      <c r="L370" s="61">
        <v>94077</v>
      </c>
      <c r="M370" s="293">
        <v>0</v>
      </c>
      <c r="N370" s="61">
        <v>1</v>
      </c>
      <c r="O370" s="61">
        <v>6</v>
      </c>
      <c r="P370" s="61">
        <v>85081</v>
      </c>
      <c r="Q370" s="293">
        <v>0</v>
      </c>
      <c r="R370" s="61">
        <v>1</v>
      </c>
      <c r="S370" s="61">
        <v>0</v>
      </c>
      <c r="T370" s="61">
        <v>0</v>
      </c>
      <c r="U370" s="293">
        <v>0</v>
      </c>
      <c r="V370" s="61">
        <v>0</v>
      </c>
      <c r="W370" s="61">
        <v>0</v>
      </c>
      <c r="X370" s="61">
        <v>0</v>
      </c>
      <c r="Y370" s="293">
        <v>0</v>
      </c>
      <c r="Z370" s="61">
        <v>0</v>
      </c>
      <c r="AA370" s="61">
        <v>0</v>
      </c>
      <c r="AB370" s="61">
        <v>0</v>
      </c>
      <c r="AC370" s="61">
        <v>0</v>
      </c>
      <c r="AD370" s="61">
        <v>0</v>
      </c>
    </row>
    <row r="371" spans="1:30" x14ac:dyDescent="0.3">
      <c r="A371" s="61">
        <v>4954</v>
      </c>
      <c r="B371" s="61">
        <v>4</v>
      </c>
      <c r="C371" s="61">
        <v>144954</v>
      </c>
      <c r="D371" s="61">
        <v>0</v>
      </c>
      <c r="E371" s="61" t="s">
        <v>11578</v>
      </c>
      <c r="F371" s="61" t="s">
        <v>11616</v>
      </c>
      <c r="G371" s="61">
        <v>4</v>
      </c>
      <c r="H371" s="61">
        <v>86</v>
      </c>
      <c r="I371" s="61">
        <v>0</v>
      </c>
      <c r="J371" s="61">
        <v>20</v>
      </c>
      <c r="K371" s="61">
        <v>6</v>
      </c>
      <c r="L371" s="61">
        <v>94077</v>
      </c>
      <c r="M371" s="293">
        <v>0</v>
      </c>
      <c r="N371" s="61">
        <v>1</v>
      </c>
      <c r="O371" s="61">
        <v>6</v>
      </c>
      <c r="P371" s="61">
        <v>94037</v>
      </c>
      <c r="Q371" s="293">
        <v>0</v>
      </c>
      <c r="R371" s="61">
        <v>3</v>
      </c>
      <c r="S371" s="61">
        <v>0</v>
      </c>
      <c r="T371" s="61">
        <v>0</v>
      </c>
      <c r="U371" s="293">
        <v>0</v>
      </c>
      <c r="V371" s="61">
        <v>0</v>
      </c>
      <c r="W371" s="61">
        <v>0</v>
      </c>
      <c r="X371" s="61">
        <v>0</v>
      </c>
      <c r="Y371" s="293">
        <v>0</v>
      </c>
      <c r="Z371" s="61">
        <v>0</v>
      </c>
      <c r="AA371" s="61">
        <v>0</v>
      </c>
      <c r="AB371" s="61">
        <v>0</v>
      </c>
      <c r="AC371" s="61">
        <v>0</v>
      </c>
      <c r="AD371" s="61">
        <v>0</v>
      </c>
    </row>
    <row r="372" spans="1:30" x14ac:dyDescent="0.3">
      <c r="A372" s="61">
        <v>4955</v>
      </c>
      <c r="B372" s="61">
        <v>4</v>
      </c>
      <c r="C372" s="61">
        <v>144955</v>
      </c>
      <c r="D372" s="61">
        <v>0</v>
      </c>
      <c r="E372" s="61" t="s">
        <v>11580</v>
      </c>
      <c r="F372" s="61" t="s">
        <v>11618</v>
      </c>
      <c r="G372" s="61">
        <v>5</v>
      </c>
      <c r="H372" s="61">
        <v>86</v>
      </c>
      <c r="I372" s="61">
        <v>0</v>
      </c>
      <c r="J372" s="61">
        <v>30</v>
      </c>
      <c r="K372" s="61">
        <v>6</v>
      </c>
      <c r="L372" s="61">
        <v>94077</v>
      </c>
      <c r="M372" s="293">
        <v>0</v>
      </c>
      <c r="N372" s="61">
        <v>1</v>
      </c>
      <c r="O372" s="61">
        <v>6</v>
      </c>
      <c r="P372" s="61">
        <v>85082</v>
      </c>
      <c r="Q372" s="293">
        <v>0</v>
      </c>
      <c r="R372" s="61">
        <v>1</v>
      </c>
      <c r="S372" s="61">
        <v>0</v>
      </c>
      <c r="T372" s="61">
        <v>0</v>
      </c>
      <c r="U372" s="293">
        <v>0</v>
      </c>
      <c r="V372" s="61">
        <v>0</v>
      </c>
      <c r="W372" s="61">
        <v>0</v>
      </c>
      <c r="X372" s="61">
        <v>0</v>
      </c>
      <c r="Y372" s="293">
        <v>0</v>
      </c>
      <c r="Z372" s="61">
        <v>0</v>
      </c>
      <c r="AA372" s="61">
        <v>0</v>
      </c>
      <c r="AB372" s="61">
        <v>0</v>
      </c>
      <c r="AC372" s="61">
        <v>0</v>
      </c>
      <c r="AD372" s="61">
        <v>0</v>
      </c>
    </row>
    <row r="373" spans="1:30" x14ac:dyDescent="0.3">
      <c r="A373" s="61">
        <v>4956</v>
      </c>
      <c r="B373" s="61">
        <v>4</v>
      </c>
      <c r="C373" s="61">
        <v>144952</v>
      </c>
      <c r="D373" s="61">
        <v>0</v>
      </c>
      <c r="E373" s="61" t="s">
        <v>11576</v>
      </c>
      <c r="F373" s="61" t="s">
        <v>11618</v>
      </c>
      <c r="G373" s="61">
        <v>1</v>
      </c>
      <c r="H373" s="61">
        <v>74</v>
      </c>
      <c r="I373" s="61">
        <v>8</v>
      </c>
      <c r="J373" s="61">
        <v>1</v>
      </c>
      <c r="K373" s="61">
        <v>6</v>
      </c>
      <c r="L373" s="61">
        <v>94077</v>
      </c>
      <c r="M373" s="293">
        <v>0</v>
      </c>
      <c r="N373" s="61">
        <v>1</v>
      </c>
      <c r="O373" s="61">
        <v>6</v>
      </c>
      <c r="P373" s="61">
        <v>85082</v>
      </c>
      <c r="Q373" s="293">
        <v>0</v>
      </c>
      <c r="R373" s="61">
        <v>1</v>
      </c>
      <c r="S373" s="61">
        <v>0</v>
      </c>
      <c r="T373" s="61">
        <v>0</v>
      </c>
      <c r="U373" s="293">
        <v>0</v>
      </c>
      <c r="V373" s="61">
        <v>0</v>
      </c>
      <c r="W373" s="61">
        <v>0</v>
      </c>
      <c r="X373" s="61">
        <v>0</v>
      </c>
      <c r="Y373" s="293">
        <v>0</v>
      </c>
      <c r="Z373" s="61">
        <v>0</v>
      </c>
      <c r="AA373" s="61">
        <v>0</v>
      </c>
      <c r="AB373" s="61">
        <v>0</v>
      </c>
      <c r="AC373" s="61">
        <v>0</v>
      </c>
      <c r="AD373" s="61">
        <v>0</v>
      </c>
    </row>
    <row r="374" spans="1:30" x14ac:dyDescent="0.3">
      <c r="A374" s="61">
        <v>4957</v>
      </c>
      <c r="B374" s="61">
        <v>4</v>
      </c>
      <c r="C374" s="61">
        <v>144953</v>
      </c>
      <c r="D374" s="61">
        <v>0</v>
      </c>
      <c r="E374" s="61" t="s">
        <v>11577</v>
      </c>
      <c r="F374" s="61" t="s">
        <v>11618</v>
      </c>
      <c r="G374" s="61">
        <v>2</v>
      </c>
      <c r="H374" s="61">
        <v>89</v>
      </c>
      <c r="I374" s="61">
        <v>1</v>
      </c>
      <c r="J374" s="61">
        <v>1</v>
      </c>
      <c r="K374" s="61">
        <v>6</v>
      </c>
      <c r="L374" s="61">
        <v>94077</v>
      </c>
      <c r="M374" s="293">
        <v>0</v>
      </c>
      <c r="N374" s="61">
        <v>1</v>
      </c>
      <c r="O374" s="61">
        <v>6</v>
      </c>
      <c r="P374" s="61">
        <v>85082</v>
      </c>
      <c r="Q374" s="293">
        <v>0</v>
      </c>
      <c r="R374" s="61">
        <v>1</v>
      </c>
      <c r="S374" s="61">
        <v>0</v>
      </c>
      <c r="T374" s="61">
        <v>0</v>
      </c>
      <c r="U374" s="293">
        <v>0</v>
      </c>
      <c r="V374" s="61">
        <v>0</v>
      </c>
      <c r="W374" s="61">
        <v>0</v>
      </c>
      <c r="X374" s="61">
        <v>0</v>
      </c>
      <c r="Y374" s="293">
        <v>0</v>
      </c>
      <c r="Z374" s="61">
        <v>0</v>
      </c>
      <c r="AA374" s="61">
        <v>0</v>
      </c>
      <c r="AB374" s="61">
        <v>0</v>
      </c>
      <c r="AC374" s="61">
        <v>0</v>
      </c>
      <c r="AD374" s="61">
        <v>0</v>
      </c>
    </row>
    <row r="375" spans="1:30" x14ac:dyDescent="0.3">
      <c r="A375" s="61">
        <v>4958</v>
      </c>
      <c r="B375" s="61">
        <v>4</v>
      </c>
      <c r="C375" s="61">
        <v>144954</v>
      </c>
      <c r="D375" s="61">
        <v>0</v>
      </c>
      <c r="E375" s="61" t="s">
        <v>11578</v>
      </c>
      <c r="F375" s="61" t="s">
        <v>11618</v>
      </c>
      <c r="G375" s="61">
        <v>3</v>
      </c>
      <c r="H375" s="61">
        <v>89</v>
      </c>
      <c r="I375" s="61">
        <v>5</v>
      </c>
      <c r="J375" s="61">
        <v>1</v>
      </c>
      <c r="K375" s="61">
        <v>6</v>
      </c>
      <c r="L375" s="61">
        <v>94077</v>
      </c>
      <c r="M375" s="293">
        <v>0</v>
      </c>
      <c r="N375" s="61">
        <v>1</v>
      </c>
      <c r="O375" s="61">
        <v>6</v>
      </c>
      <c r="P375" s="61">
        <v>85082</v>
      </c>
      <c r="Q375" s="293">
        <v>0</v>
      </c>
      <c r="R375" s="61">
        <v>1</v>
      </c>
      <c r="S375" s="61">
        <v>0</v>
      </c>
      <c r="T375" s="61">
        <v>0</v>
      </c>
      <c r="U375" s="293">
        <v>0</v>
      </c>
      <c r="V375" s="61">
        <v>0</v>
      </c>
      <c r="W375" s="61">
        <v>0</v>
      </c>
      <c r="X375" s="61">
        <v>0</v>
      </c>
      <c r="Y375" s="293">
        <v>0</v>
      </c>
      <c r="Z375" s="61">
        <v>0</v>
      </c>
      <c r="AA375" s="61">
        <v>0</v>
      </c>
      <c r="AB375" s="61">
        <v>0</v>
      </c>
      <c r="AC375" s="61">
        <v>0</v>
      </c>
      <c r="AD375" s="61">
        <v>0</v>
      </c>
    </row>
    <row r="376" spans="1:30" x14ac:dyDescent="0.3">
      <c r="A376" s="61">
        <v>4959</v>
      </c>
      <c r="B376" s="61">
        <v>4</v>
      </c>
      <c r="C376" s="61">
        <v>144955</v>
      </c>
      <c r="D376" s="61">
        <v>0</v>
      </c>
      <c r="E376" s="61" t="s">
        <v>11580</v>
      </c>
      <c r="F376" s="61" t="s">
        <v>11618</v>
      </c>
      <c r="G376" s="61">
        <v>4</v>
      </c>
      <c r="H376" s="61">
        <v>89</v>
      </c>
      <c r="I376" s="61">
        <v>5</v>
      </c>
      <c r="J376" s="61">
        <v>2</v>
      </c>
      <c r="K376" s="61">
        <v>6</v>
      </c>
      <c r="L376" s="61">
        <v>94077</v>
      </c>
      <c r="M376" s="293">
        <v>0</v>
      </c>
      <c r="N376" s="61">
        <v>1</v>
      </c>
      <c r="O376" s="61">
        <v>6</v>
      </c>
      <c r="P376" s="61">
        <v>85082</v>
      </c>
      <c r="Q376" s="293">
        <v>0</v>
      </c>
      <c r="R376" s="61">
        <v>1</v>
      </c>
      <c r="S376" s="61">
        <v>0</v>
      </c>
      <c r="T376" s="61">
        <v>0</v>
      </c>
      <c r="U376" s="293">
        <v>0</v>
      </c>
      <c r="V376" s="61">
        <v>0</v>
      </c>
      <c r="W376" s="61">
        <v>0</v>
      </c>
      <c r="X376" s="61">
        <v>0</v>
      </c>
      <c r="Y376" s="293">
        <v>0</v>
      </c>
      <c r="Z376" s="61">
        <v>0</v>
      </c>
      <c r="AA376" s="61">
        <v>0</v>
      </c>
      <c r="AB376" s="61">
        <v>0</v>
      </c>
      <c r="AC376" s="61">
        <v>0</v>
      </c>
      <c r="AD376" s="61">
        <v>0</v>
      </c>
    </row>
    <row r="377" spans="1:30" x14ac:dyDescent="0.2">
      <c r="A377" s="61">
        <v>4960</v>
      </c>
      <c r="B377" s="61">
        <v>4</v>
      </c>
      <c r="C377" s="61">
        <v>144956</v>
      </c>
      <c r="D377" s="61">
        <v>0</v>
      </c>
      <c r="E377" s="61" t="s">
        <v>13196</v>
      </c>
      <c r="F377" s="61" t="s">
        <v>13197</v>
      </c>
      <c r="G377" s="61">
        <v>1</v>
      </c>
      <c r="H377" s="61">
        <v>100</v>
      </c>
      <c r="I377" s="61">
        <v>0</v>
      </c>
      <c r="J377" s="61">
        <v>1</v>
      </c>
      <c r="K377" s="61">
        <v>6</v>
      </c>
      <c r="L377" s="304">
        <v>94077</v>
      </c>
      <c r="M377" s="293">
        <v>0</v>
      </c>
      <c r="N377" s="61">
        <v>1</v>
      </c>
      <c r="O377" s="61">
        <v>0</v>
      </c>
      <c r="P377" s="61">
        <v>0</v>
      </c>
      <c r="Q377" s="293">
        <v>0</v>
      </c>
      <c r="R377" s="61">
        <v>0</v>
      </c>
      <c r="S377" s="61">
        <v>0</v>
      </c>
      <c r="T377" s="61">
        <v>0</v>
      </c>
      <c r="U377" s="293">
        <v>0</v>
      </c>
      <c r="V377" s="61">
        <v>0</v>
      </c>
      <c r="W377" s="61">
        <v>0</v>
      </c>
      <c r="X377" s="61">
        <v>0</v>
      </c>
      <c r="Y377" s="293">
        <v>0</v>
      </c>
      <c r="Z377" s="61">
        <v>0</v>
      </c>
      <c r="AA377" s="61">
        <v>0</v>
      </c>
      <c r="AB377" s="61">
        <v>0</v>
      </c>
      <c r="AC377" s="61">
        <v>0</v>
      </c>
      <c r="AD377" s="61">
        <v>0</v>
      </c>
    </row>
    <row r="378" spans="1:30" x14ac:dyDescent="0.2">
      <c r="A378" s="61">
        <v>4961</v>
      </c>
      <c r="B378" s="61">
        <v>4</v>
      </c>
      <c r="C378" s="61">
        <v>144957</v>
      </c>
      <c r="D378" s="61">
        <v>0</v>
      </c>
      <c r="E378" s="61" t="s">
        <v>13198</v>
      </c>
      <c r="F378" s="61" t="s">
        <v>13216</v>
      </c>
      <c r="G378" s="61">
        <v>2</v>
      </c>
      <c r="H378" s="61">
        <v>100</v>
      </c>
      <c r="I378" s="61">
        <v>0</v>
      </c>
      <c r="J378" s="61">
        <v>3</v>
      </c>
      <c r="K378" s="61">
        <v>6</v>
      </c>
      <c r="L378" s="306">
        <v>85046</v>
      </c>
      <c r="M378" s="293">
        <v>0</v>
      </c>
      <c r="N378" s="61">
        <v>1</v>
      </c>
      <c r="O378" s="61">
        <v>0</v>
      </c>
      <c r="P378" s="61">
        <v>0</v>
      </c>
      <c r="Q378" s="293">
        <v>0</v>
      </c>
      <c r="R378" s="61">
        <v>0</v>
      </c>
      <c r="S378" s="61">
        <v>0</v>
      </c>
      <c r="T378" s="61">
        <v>0</v>
      </c>
      <c r="U378" s="293">
        <v>0</v>
      </c>
      <c r="V378" s="61">
        <v>0</v>
      </c>
      <c r="W378" s="61">
        <v>0</v>
      </c>
      <c r="X378" s="61">
        <v>0</v>
      </c>
      <c r="Y378" s="293">
        <v>0</v>
      </c>
      <c r="Z378" s="61">
        <v>0</v>
      </c>
      <c r="AA378" s="61">
        <v>0</v>
      </c>
      <c r="AB378" s="61">
        <v>0</v>
      </c>
      <c r="AC378" s="61">
        <v>0</v>
      </c>
      <c r="AD378" s="61">
        <v>0</v>
      </c>
    </row>
    <row r="379" spans="1:30" x14ac:dyDescent="0.2">
      <c r="A379" s="61">
        <v>4962</v>
      </c>
      <c r="B379" s="61">
        <v>4</v>
      </c>
      <c r="C379" s="61">
        <v>144958</v>
      </c>
      <c r="D379" s="61">
        <v>0</v>
      </c>
      <c r="E379" s="61" t="s">
        <v>13199</v>
      </c>
      <c r="F379" s="61" t="s">
        <v>13217</v>
      </c>
      <c r="G379" s="61">
        <v>3</v>
      </c>
      <c r="H379" s="61">
        <v>100</v>
      </c>
      <c r="I379" s="61">
        <v>0</v>
      </c>
      <c r="J379" s="61">
        <v>5</v>
      </c>
      <c r="K379" s="61">
        <v>6</v>
      </c>
      <c r="L379" s="306">
        <v>85045</v>
      </c>
      <c r="M379" s="293">
        <v>0</v>
      </c>
      <c r="N379" s="61">
        <v>1</v>
      </c>
      <c r="O379" s="61">
        <v>0</v>
      </c>
      <c r="P379" s="61">
        <v>0</v>
      </c>
      <c r="Q379" s="293">
        <v>0</v>
      </c>
      <c r="R379" s="61">
        <v>0</v>
      </c>
      <c r="S379" s="61">
        <v>0</v>
      </c>
      <c r="T379" s="61">
        <v>0</v>
      </c>
      <c r="U379" s="293">
        <v>0</v>
      </c>
      <c r="V379" s="61">
        <v>0</v>
      </c>
      <c r="W379" s="61">
        <v>0</v>
      </c>
      <c r="X379" s="61">
        <v>0</v>
      </c>
      <c r="Y379" s="293">
        <v>0</v>
      </c>
      <c r="Z379" s="61">
        <v>0</v>
      </c>
      <c r="AA379" s="61">
        <v>0</v>
      </c>
      <c r="AB379" s="61">
        <v>0</v>
      </c>
      <c r="AC379" s="61">
        <v>0</v>
      </c>
      <c r="AD379" s="61">
        <v>0</v>
      </c>
    </row>
    <row r="380" spans="1:30" x14ac:dyDescent="0.2">
      <c r="A380" s="61">
        <v>4963</v>
      </c>
      <c r="B380" s="61">
        <v>4</v>
      </c>
      <c r="C380" s="61">
        <v>144959</v>
      </c>
      <c r="D380" s="61">
        <v>0</v>
      </c>
      <c r="E380" s="61" t="s">
        <v>13201</v>
      </c>
      <c r="F380" s="61" t="s">
        <v>13218</v>
      </c>
      <c r="G380" s="61">
        <v>4</v>
      </c>
      <c r="H380" s="61">
        <v>100</v>
      </c>
      <c r="I380" s="61">
        <v>0</v>
      </c>
      <c r="J380" s="61">
        <v>7</v>
      </c>
      <c r="K380" s="61">
        <v>6</v>
      </c>
      <c r="L380" s="304">
        <v>94031</v>
      </c>
      <c r="M380" s="293">
        <v>0</v>
      </c>
      <c r="N380" s="61">
        <v>1</v>
      </c>
      <c r="O380" s="61">
        <v>0</v>
      </c>
      <c r="P380" s="61">
        <v>0</v>
      </c>
      <c r="Q380" s="293">
        <v>0</v>
      </c>
      <c r="R380" s="61">
        <v>0</v>
      </c>
      <c r="S380" s="61">
        <v>0</v>
      </c>
      <c r="T380" s="61">
        <v>0</v>
      </c>
      <c r="U380" s="293">
        <v>0</v>
      </c>
      <c r="V380" s="61">
        <v>0</v>
      </c>
      <c r="W380" s="61">
        <v>0</v>
      </c>
      <c r="X380" s="61">
        <v>0</v>
      </c>
      <c r="Y380" s="293">
        <v>0</v>
      </c>
      <c r="Z380" s="61">
        <v>0</v>
      </c>
      <c r="AA380" s="61">
        <v>0</v>
      </c>
      <c r="AB380" s="61">
        <v>0</v>
      </c>
      <c r="AC380" s="61">
        <v>0</v>
      </c>
      <c r="AD380" s="61">
        <v>0</v>
      </c>
    </row>
    <row r="381" spans="1:30" x14ac:dyDescent="0.2">
      <c r="A381" s="61">
        <v>4964</v>
      </c>
      <c r="B381" s="61">
        <v>4</v>
      </c>
      <c r="C381" s="61">
        <v>144960</v>
      </c>
      <c r="D381" s="61">
        <v>0</v>
      </c>
      <c r="E381" s="61" t="s">
        <v>13202</v>
      </c>
      <c r="F381" s="61" t="s">
        <v>13219</v>
      </c>
      <c r="G381" s="61">
        <v>5</v>
      </c>
      <c r="H381" s="61">
        <v>100</v>
      </c>
      <c r="I381" s="61">
        <v>0</v>
      </c>
      <c r="J381" s="61">
        <v>9</v>
      </c>
      <c r="K381" s="61">
        <v>6</v>
      </c>
      <c r="L381" s="294">
        <v>85070</v>
      </c>
      <c r="M381" s="293">
        <v>0</v>
      </c>
      <c r="N381" s="61">
        <v>1</v>
      </c>
      <c r="O381" s="61">
        <v>0</v>
      </c>
      <c r="P381" s="61">
        <v>0</v>
      </c>
      <c r="Q381" s="293">
        <v>0</v>
      </c>
      <c r="R381" s="61">
        <v>0</v>
      </c>
      <c r="S381" s="61">
        <v>0</v>
      </c>
      <c r="T381" s="61">
        <v>0</v>
      </c>
      <c r="U381" s="293">
        <v>0</v>
      </c>
      <c r="V381" s="61">
        <v>0</v>
      </c>
      <c r="W381" s="61">
        <v>0</v>
      </c>
      <c r="X381" s="61">
        <v>0</v>
      </c>
      <c r="Y381" s="293">
        <v>0</v>
      </c>
      <c r="Z381" s="61">
        <v>0</v>
      </c>
      <c r="AA381" s="61">
        <v>0</v>
      </c>
      <c r="AB381" s="61">
        <v>0</v>
      </c>
      <c r="AC381" s="61">
        <v>0</v>
      </c>
      <c r="AD381" s="61">
        <v>0</v>
      </c>
    </row>
    <row r="382" spans="1:30" x14ac:dyDescent="0.2">
      <c r="A382" s="61">
        <v>4965</v>
      </c>
      <c r="B382" s="61">
        <v>4</v>
      </c>
      <c r="C382" s="61">
        <v>144961</v>
      </c>
      <c r="D382" s="61">
        <v>0</v>
      </c>
      <c r="E382" s="61" t="s">
        <v>13204</v>
      </c>
      <c r="F382" s="61" t="s">
        <v>13221</v>
      </c>
      <c r="G382" s="61">
        <v>6</v>
      </c>
      <c r="H382" s="61">
        <v>100</v>
      </c>
      <c r="I382" s="61">
        <v>0</v>
      </c>
      <c r="J382" s="61">
        <v>11</v>
      </c>
      <c r="K382" s="61">
        <v>6</v>
      </c>
      <c r="L382" s="304">
        <v>85023</v>
      </c>
      <c r="M382" s="293">
        <v>0</v>
      </c>
      <c r="N382" s="61">
        <v>2</v>
      </c>
      <c r="O382" s="61">
        <v>0</v>
      </c>
      <c r="P382" s="61">
        <v>0</v>
      </c>
      <c r="Q382" s="293">
        <v>0</v>
      </c>
      <c r="R382" s="61">
        <v>0</v>
      </c>
      <c r="S382" s="61">
        <v>0</v>
      </c>
      <c r="T382" s="61">
        <v>0</v>
      </c>
      <c r="U382" s="293">
        <v>0</v>
      </c>
      <c r="V382" s="61">
        <v>0</v>
      </c>
      <c r="W382" s="61">
        <v>0</v>
      </c>
      <c r="X382" s="61">
        <v>0</v>
      </c>
      <c r="Y382" s="293">
        <v>0</v>
      </c>
      <c r="Z382" s="61">
        <v>0</v>
      </c>
      <c r="AA382" s="61">
        <v>0</v>
      </c>
      <c r="AB382" s="61">
        <v>0</v>
      </c>
      <c r="AC382" s="61">
        <v>0</v>
      </c>
      <c r="AD382" s="61">
        <v>0</v>
      </c>
    </row>
    <row r="383" spans="1:30" x14ac:dyDescent="0.2">
      <c r="A383" s="61">
        <v>4966</v>
      </c>
      <c r="B383" s="61">
        <v>4</v>
      </c>
      <c r="C383" s="61">
        <v>144962</v>
      </c>
      <c r="D383" s="61">
        <v>0</v>
      </c>
      <c r="E383" s="61" t="s">
        <v>13205</v>
      </c>
      <c r="F383" s="61" t="s">
        <v>13223</v>
      </c>
      <c r="G383" s="61">
        <v>7</v>
      </c>
      <c r="H383" s="61">
        <v>100</v>
      </c>
      <c r="I383" s="61">
        <v>0</v>
      </c>
      <c r="J383" s="61">
        <v>13</v>
      </c>
      <c r="K383" s="61">
        <v>6</v>
      </c>
      <c r="L383" s="304">
        <v>85019</v>
      </c>
      <c r="M383" s="293">
        <v>0</v>
      </c>
      <c r="N383" s="61">
        <v>2</v>
      </c>
      <c r="O383" s="61">
        <v>0</v>
      </c>
      <c r="P383" s="61">
        <v>0</v>
      </c>
      <c r="Q383" s="293">
        <v>0</v>
      </c>
      <c r="R383" s="61">
        <v>0</v>
      </c>
      <c r="S383" s="61">
        <v>0</v>
      </c>
      <c r="T383" s="61">
        <v>0</v>
      </c>
      <c r="U383" s="293">
        <v>0</v>
      </c>
      <c r="V383" s="61">
        <v>0</v>
      </c>
      <c r="W383" s="61">
        <v>0</v>
      </c>
      <c r="X383" s="61">
        <v>0</v>
      </c>
      <c r="Y383" s="293">
        <v>0</v>
      </c>
      <c r="Z383" s="61">
        <v>0</v>
      </c>
      <c r="AA383" s="61">
        <v>0</v>
      </c>
      <c r="AB383" s="61">
        <v>0</v>
      </c>
      <c r="AC383" s="61">
        <v>0</v>
      </c>
      <c r="AD383" s="61">
        <v>0</v>
      </c>
    </row>
    <row r="384" spans="1:30" x14ac:dyDescent="0.2">
      <c r="A384" s="61">
        <v>4967</v>
      </c>
      <c r="B384" s="61">
        <v>4</v>
      </c>
      <c r="C384" s="61">
        <v>144963</v>
      </c>
      <c r="D384" s="61">
        <v>0</v>
      </c>
      <c r="E384" s="61" t="s">
        <v>13207</v>
      </c>
      <c r="F384" s="61" t="s">
        <v>13225</v>
      </c>
      <c r="G384" s="61">
        <v>8</v>
      </c>
      <c r="H384" s="61">
        <v>100</v>
      </c>
      <c r="I384" s="61">
        <v>0</v>
      </c>
      <c r="J384" s="61">
        <v>15</v>
      </c>
      <c r="K384" s="61">
        <v>6</v>
      </c>
      <c r="L384" s="304">
        <v>85026</v>
      </c>
      <c r="M384" s="293">
        <v>0</v>
      </c>
      <c r="N384" s="61">
        <v>2</v>
      </c>
      <c r="O384" s="61">
        <v>0</v>
      </c>
      <c r="P384" s="61">
        <v>0</v>
      </c>
      <c r="Q384" s="293">
        <v>0</v>
      </c>
      <c r="R384" s="61">
        <v>0</v>
      </c>
      <c r="S384" s="61">
        <v>0</v>
      </c>
      <c r="T384" s="61">
        <v>0</v>
      </c>
      <c r="U384" s="293">
        <v>0</v>
      </c>
      <c r="V384" s="61">
        <v>0</v>
      </c>
      <c r="W384" s="61">
        <v>0</v>
      </c>
      <c r="X384" s="61">
        <v>0</v>
      </c>
      <c r="Y384" s="293">
        <v>0</v>
      </c>
      <c r="Z384" s="61">
        <v>0</v>
      </c>
      <c r="AA384" s="61">
        <v>0</v>
      </c>
      <c r="AB384" s="61">
        <v>0</v>
      </c>
      <c r="AC384" s="61">
        <v>0</v>
      </c>
      <c r="AD384" s="61">
        <v>0</v>
      </c>
    </row>
    <row r="385" spans="1:30" x14ac:dyDescent="0.2">
      <c r="A385" s="61">
        <v>4968</v>
      </c>
      <c r="B385" s="61">
        <v>4</v>
      </c>
      <c r="C385" s="61">
        <v>144964</v>
      </c>
      <c r="D385" s="61">
        <v>0</v>
      </c>
      <c r="E385" s="61" t="s">
        <v>13208</v>
      </c>
      <c r="F385" s="61" t="s">
        <v>13227</v>
      </c>
      <c r="G385" s="61">
        <v>9</v>
      </c>
      <c r="H385" s="61">
        <v>100</v>
      </c>
      <c r="I385" s="61">
        <v>0</v>
      </c>
      <c r="J385" s="61">
        <v>17</v>
      </c>
      <c r="K385" s="61">
        <v>6</v>
      </c>
      <c r="L385" s="304">
        <v>94075</v>
      </c>
      <c r="M385" s="293">
        <v>0</v>
      </c>
      <c r="N385" s="61">
        <v>2</v>
      </c>
      <c r="O385" s="61">
        <v>0</v>
      </c>
      <c r="P385" s="61">
        <v>0</v>
      </c>
      <c r="Q385" s="293">
        <v>0</v>
      </c>
      <c r="R385" s="61">
        <v>0</v>
      </c>
      <c r="S385" s="61">
        <v>0</v>
      </c>
      <c r="T385" s="61">
        <v>0</v>
      </c>
      <c r="U385" s="293">
        <v>0</v>
      </c>
      <c r="V385" s="61">
        <v>0</v>
      </c>
      <c r="W385" s="61">
        <v>0</v>
      </c>
      <c r="X385" s="61">
        <v>0</v>
      </c>
      <c r="Y385" s="293">
        <v>0</v>
      </c>
      <c r="Z385" s="61">
        <v>0</v>
      </c>
      <c r="AA385" s="61">
        <v>0</v>
      </c>
      <c r="AB385" s="61">
        <v>0</v>
      </c>
      <c r="AC385" s="61">
        <v>0</v>
      </c>
      <c r="AD385" s="61">
        <v>0</v>
      </c>
    </row>
    <row r="386" spans="1:30" x14ac:dyDescent="0.2">
      <c r="A386" s="61">
        <v>4969</v>
      </c>
      <c r="B386" s="61">
        <v>4</v>
      </c>
      <c r="C386" s="61">
        <v>144965</v>
      </c>
      <c r="D386" s="61">
        <v>0</v>
      </c>
      <c r="E386" s="61" t="s">
        <v>13210</v>
      </c>
      <c r="F386" s="61" t="s">
        <v>13229</v>
      </c>
      <c r="G386" s="61">
        <v>10</v>
      </c>
      <c r="H386" s="61">
        <v>100</v>
      </c>
      <c r="I386" s="61">
        <v>0</v>
      </c>
      <c r="J386" s="61">
        <v>20</v>
      </c>
      <c r="K386" s="61">
        <v>6</v>
      </c>
      <c r="L386" s="61">
        <v>85291</v>
      </c>
      <c r="M386" s="293">
        <v>0</v>
      </c>
      <c r="N386" s="61">
        <v>1</v>
      </c>
      <c r="O386" s="61">
        <v>6</v>
      </c>
      <c r="P386" s="304">
        <v>85002</v>
      </c>
      <c r="Q386" s="293">
        <v>0</v>
      </c>
      <c r="R386" s="61">
        <v>1</v>
      </c>
      <c r="S386" s="61">
        <v>0</v>
      </c>
      <c r="T386" s="61">
        <v>0</v>
      </c>
      <c r="U386" s="293">
        <v>0</v>
      </c>
      <c r="V386" s="61">
        <v>0</v>
      </c>
      <c r="W386" s="61">
        <v>0</v>
      </c>
      <c r="X386" s="61">
        <v>0</v>
      </c>
      <c r="Y386" s="293">
        <v>0</v>
      </c>
      <c r="Z386" s="61">
        <v>0</v>
      </c>
      <c r="AA386" s="61">
        <v>0</v>
      </c>
      <c r="AB386" s="61">
        <v>0</v>
      </c>
      <c r="AC386" s="61">
        <v>0</v>
      </c>
      <c r="AD386" s="61">
        <v>0</v>
      </c>
    </row>
    <row r="387" spans="1:30" x14ac:dyDescent="0.3">
      <c r="A387" s="61">
        <v>4970</v>
      </c>
      <c r="B387" s="61">
        <v>4</v>
      </c>
      <c r="C387" s="61">
        <v>144966</v>
      </c>
      <c r="D387" s="61">
        <v>0</v>
      </c>
      <c r="E387" s="61" t="s">
        <v>13307</v>
      </c>
      <c r="F387" s="61" t="s">
        <v>13312</v>
      </c>
      <c r="G387" s="61">
        <v>1</v>
      </c>
      <c r="H387" s="61">
        <v>14</v>
      </c>
      <c r="I387" s="61">
        <v>94235</v>
      </c>
      <c r="J387" s="61">
        <v>1</v>
      </c>
      <c r="K387" s="61">
        <v>6</v>
      </c>
      <c r="L387" s="61">
        <v>88067</v>
      </c>
      <c r="M387" s="293">
        <v>0</v>
      </c>
      <c r="N387" s="61">
        <v>1</v>
      </c>
      <c r="O387" s="61">
        <v>1</v>
      </c>
      <c r="P387" s="61">
        <v>300000</v>
      </c>
      <c r="Q387" s="293">
        <v>0</v>
      </c>
      <c r="R387" s="61">
        <v>0</v>
      </c>
      <c r="S387" s="61">
        <v>0</v>
      </c>
      <c r="T387" s="61">
        <v>0</v>
      </c>
      <c r="U387" s="293">
        <v>0</v>
      </c>
      <c r="V387" s="61">
        <v>0</v>
      </c>
      <c r="W387" s="61">
        <v>0</v>
      </c>
      <c r="X387" s="61">
        <v>0</v>
      </c>
      <c r="Y387" s="293">
        <v>0</v>
      </c>
      <c r="Z387" s="61">
        <v>0</v>
      </c>
      <c r="AA387" s="61">
        <v>0</v>
      </c>
      <c r="AB387" s="61">
        <v>0</v>
      </c>
      <c r="AC387" s="61">
        <v>0</v>
      </c>
      <c r="AD387" s="61">
        <v>0</v>
      </c>
    </row>
    <row r="388" spans="1:30" x14ac:dyDescent="0.3">
      <c r="A388" s="61">
        <v>4971</v>
      </c>
      <c r="B388" s="61">
        <v>4</v>
      </c>
      <c r="C388" s="61">
        <v>144967</v>
      </c>
      <c r="D388" s="61">
        <v>0</v>
      </c>
      <c r="E388" s="61" t="s">
        <v>13308</v>
      </c>
      <c r="F388" s="61" t="s">
        <v>13313</v>
      </c>
      <c r="G388" s="61">
        <v>2</v>
      </c>
      <c r="H388" s="61">
        <v>14</v>
      </c>
      <c r="I388" s="61">
        <v>94235</v>
      </c>
      <c r="J388" s="61">
        <v>3</v>
      </c>
      <c r="K388" s="61">
        <v>1</v>
      </c>
      <c r="L388" s="61">
        <v>1000000</v>
      </c>
      <c r="M388" s="293">
        <v>0</v>
      </c>
      <c r="N388" s="61">
        <v>0</v>
      </c>
      <c r="O388" s="61">
        <v>0</v>
      </c>
      <c r="P388" s="61">
        <v>0</v>
      </c>
      <c r="Q388" s="293">
        <v>0</v>
      </c>
      <c r="R388" s="61">
        <v>0</v>
      </c>
      <c r="S388" s="61">
        <v>0</v>
      </c>
      <c r="T388" s="61">
        <v>0</v>
      </c>
      <c r="U388" s="293">
        <v>0</v>
      </c>
      <c r="V388" s="61">
        <v>0</v>
      </c>
      <c r="W388" s="61">
        <v>0</v>
      </c>
      <c r="X388" s="61">
        <v>0</v>
      </c>
      <c r="Y388" s="293">
        <v>0</v>
      </c>
      <c r="Z388" s="61">
        <v>0</v>
      </c>
      <c r="AA388" s="61">
        <v>0</v>
      </c>
      <c r="AB388" s="61">
        <v>0</v>
      </c>
      <c r="AC388" s="61">
        <v>0</v>
      </c>
      <c r="AD388" s="61">
        <v>0</v>
      </c>
    </row>
    <row r="389" spans="1:30" x14ac:dyDescent="0.3">
      <c r="A389" s="61">
        <v>4972</v>
      </c>
      <c r="B389" s="61">
        <v>4</v>
      </c>
      <c r="C389" s="61">
        <v>144968</v>
      </c>
      <c r="D389" s="61">
        <v>0</v>
      </c>
      <c r="E389" s="61" t="s">
        <v>13309</v>
      </c>
      <c r="F389" s="61" t="s">
        <v>13314</v>
      </c>
      <c r="G389" s="61">
        <v>3</v>
      </c>
      <c r="H389" s="62">
        <v>38</v>
      </c>
      <c r="I389" s="61">
        <v>7</v>
      </c>
      <c r="J389" s="61">
        <v>2</v>
      </c>
      <c r="K389" s="61">
        <v>6</v>
      </c>
      <c r="L389" s="61">
        <v>94031</v>
      </c>
      <c r="M389" s="293">
        <v>0</v>
      </c>
      <c r="N389" s="61">
        <v>1</v>
      </c>
      <c r="O389" s="61">
        <v>0</v>
      </c>
      <c r="P389" s="61">
        <v>0</v>
      </c>
      <c r="Q389" s="293">
        <v>0</v>
      </c>
      <c r="R389" s="61">
        <v>0</v>
      </c>
      <c r="S389" s="61">
        <v>0</v>
      </c>
      <c r="T389" s="61">
        <v>0</v>
      </c>
      <c r="U389" s="293">
        <v>0</v>
      </c>
      <c r="V389" s="61">
        <v>0</v>
      </c>
      <c r="W389" s="61">
        <v>0</v>
      </c>
      <c r="X389" s="61">
        <v>0</v>
      </c>
      <c r="Y389" s="293">
        <v>0</v>
      </c>
      <c r="Z389" s="61">
        <v>0</v>
      </c>
      <c r="AA389" s="61">
        <v>0</v>
      </c>
      <c r="AB389" s="61">
        <v>0</v>
      </c>
      <c r="AC389" s="61">
        <v>0</v>
      </c>
      <c r="AD389" s="61">
        <v>0</v>
      </c>
    </row>
    <row r="390" spans="1:30" x14ac:dyDescent="0.3">
      <c r="A390" s="61">
        <v>4973</v>
      </c>
      <c r="B390" s="61">
        <v>4</v>
      </c>
      <c r="C390" s="61">
        <v>144969</v>
      </c>
      <c r="D390" s="61">
        <v>0</v>
      </c>
      <c r="E390" s="61" t="s">
        <v>13310</v>
      </c>
      <c r="F390" s="61" t="s">
        <v>13315</v>
      </c>
      <c r="G390" s="61">
        <v>4</v>
      </c>
      <c r="H390" s="62">
        <v>38</v>
      </c>
      <c r="I390" s="61">
        <v>7</v>
      </c>
      <c r="J390" s="61">
        <v>4</v>
      </c>
      <c r="K390" s="61">
        <v>6</v>
      </c>
      <c r="L390" s="61">
        <v>85084</v>
      </c>
      <c r="M390" s="293">
        <v>0</v>
      </c>
      <c r="N390" s="61">
        <v>1</v>
      </c>
      <c r="O390" s="61">
        <v>0</v>
      </c>
      <c r="P390" s="61">
        <v>0</v>
      </c>
      <c r="Q390" s="293">
        <v>0</v>
      </c>
      <c r="R390" s="61">
        <v>0</v>
      </c>
      <c r="S390" s="61">
        <v>0</v>
      </c>
      <c r="T390" s="61">
        <v>0</v>
      </c>
      <c r="U390" s="293">
        <v>0</v>
      </c>
      <c r="V390" s="61">
        <v>0</v>
      </c>
      <c r="W390" s="61">
        <v>0</v>
      </c>
      <c r="X390" s="61">
        <v>0</v>
      </c>
      <c r="Y390" s="293">
        <v>0</v>
      </c>
      <c r="Z390" s="61">
        <v>0</v>
      </c>
      <c r="AA390" s="61">
        <v>0</v>
      </c>
      <c r="AB390" s="61">
        <v>0</v>
      </c>
      <c r="AC390" s="61">
        <v>0</v>
      </c>
      <c r="AD390" s="61">
        <v>0</v>
      </c>
    </row>
    <row r="391" spans="1:30" x14ac:dyDescent="0.3">
      <c r="A391" s="61">
        <v>4974</v>
      </c>
      <c r="B391" s="61">
        <v>4</v>
      </c>
      <c r="C391" s="61">
        <v>144970</v>
      </c>
      <c r="D391" s="61">
        <v>0</v>
      </c>
      <c r="E391" s="61" t="s">
        <v>13311</v>
      </c>
      <c r="F391" s="61" t="s">
        <v>13316</v>
      </c>
      <c r="G391" s="61">
        <v>5</v>
      </c>
      <c r="H391" s="62">
        <v>38</v>
      </c>
      <c r="I391" s="61">
        <v>7</v>
      </c>
      <c r="J391" s="61">
        <v>6</v>
      </c>
      <c r="K391" s="61">
        <v>6</v>
      </c>
      <c r="L391" s="61">
        <v>85278</v>
      </c>
      <c r="M391" s="293">
        <v>0</v>
      </c>
      <c r="N391" s="61">
        <v>1</v>
      </c>
      <c r="O391" s="61">
        <v>0</v>
      </c>
      <c r="P391" s="61">
        <v>0</v>
      </c>
      <c r="Q391" s="293">
        <v>0</v>
      </c>
      <c r="R391" s="61">
        <v>0</v>
      </c>
      <c r="S391" s="61">
        <v>0</v>
      </c>
      <c r="T391" s="61">
        <v>0</v>
      </c>
      <c r="U391" s="293">
        <v>0</v>
      </c>
      <c r="V391" s="61">
        <v>0</v>
      </c>
      <c r="W391" s="61">
        <v>0</v>
      </c>
      <c r="X391" s="61">
        <v>0</v>
      </c>
      <c r="Y391" s="293">
        <v>0</v>
      </c>
      <c r="Z391" s="61">
        <v>0</v>
      </c>
      <c r="AA391" s="61">
        <v>0</v>
      </c>
      <c r="AB391" s="61">
        <v>0</v>
      </c>
      <c r="AC391" s="61">
        <v>0</v>
      </c>
      <c r="AD391" s="61">
        <v>0</v>
      </c>
    </row>
    <row r="392" spans="1:30" x14ac:dyDescent="0.3">
      <c r="A392" s="61">
        <v>4975</v>
      </c>
      <c r="B392" s="61">
        <v>4</v>
      </c>
      <c r="C392" s="168">
        <v>144971</v>
      </c>
      <c r="D392" s="61">
        <v>0</v>
      </c>
      <c r="E392" s="61" t="s">
        <v>14054</v>
      </c>
      <c r="F392" s="61" t="s">
        <v>14055</v>
      </c>
      <c r="G392" s="61">
        <v>1</v>
      </c>
      <c r="H392" s="61">
        <v>45</v>
      </c>
      <c r="I392" s="61">
        <v>0</v>
      </c>
      <c r="J392" s="61">
        <v>1</v>
      </c>
      <c r="K392" s="61">
        <v>1</v>
      </c>
      <c r="L392" s="61">
        <v>50000</v>
      </c>
      <c r="M392" s="293">
        <v>0</v>
      </c>
      <c r="N392" s="61">
        <v>0</v>
      </c>
      <c r="O392" s="61">
        <v>0</v>
      </c>
      <c r="P392" s="61">
        <v>0</v>
      </c>
      <c r="Q392" s="293">
        <v>0</v>
      </c>
      <c r="R392" s="61">
        <v>0</v>
      </c>
      <c r="S392" s="61">
        <v>0</v>
      </c>
      <c r="T392" s="61">
        <v>0</v>
      </c>
      <c r="U392" s="293">
        <v>0</v>
      </c>
      <c r="V392" s="61">
        <v>0</v>
      </c>
      <c r="W392" s="61">
        <v>0</v>
      </c>
      <c r="X392" s="61">
        <v>0</v>
      </c>
      <c r="Y392" s="293">
        <v>0</v>
      </c>
      <c r="Z392" s="61">
        <v>0</v>
      </c>
      <c r="AA392" s="61">
        <v>0</v>
      </c>
      <c r="AB392" s="61">
        <v>0</v>
      </c>
      <c r="AC392" s="61">
        <v>0</v>
      </c>
      <c r="AD392" s="61">
        <v>0</v>
      </c>
    </row>
    <row r="393" spans="1:30" x14ac:dyDescent="0.3">
      <c r="A393" s="61">
        <v>4976</v>
      </c>
      <c r="B393" s="61">
        <v>4</v>
      </c>
      <c r="C393" s="168">
        <v>144972</v>
      </c>
      <c r="D393" s="61">
        <v>0</v>
      </c>
      <c r="E393" s="61" t="s">
        <v>14056</v>
      </c>
      <c r="F393" s="61" t="s">
        <v>14057</v>
      </c>
      <c r="G393" s="61">
        <v>2</v>
      </c>
      <c r="H393" s="61">
        <v>45</v>
      </c>
      <c r="I393" s="61">
        <v>0</v>
      </c>
      <c r="J393" s="61">
        <v>2</v>
      </c>
      <c r="K393" s="61">
        <v>1</v>
      </c>
      <c r="L393" s="61">
        <v>100000</v>
      </c>
      <c r="M393" s="293">
        <v>0</v>
      </c>
      <c r="N393" s="61">
        <v>0</v>
      </c>
      <c r="O393" s="61">
        <v>0</v>
      </c>
      <c r="P393" s="61">
        <v>0</v>
      </c>
      <c r="Q393" s="293">
        <v>0</v>
      </c>
      <c r="R393" s="61">
        <v>0</v>
      </c>
      <c r="S393" s="61">
        <v>0</v>
      </c>
      <c r="T393" s="61">
        <v>0</v>
      </c>
      <c r="U393" s="293">
        <v>0</v>
      </c>
      <c r="V393" s="61">
        <v>0</v>
      </c>
      <c r="W393" s="61">
        <v>0</v>
      </c>
      <c r="X393" s="61">
        <v>0</v>
      </c>
      <c r="Y393" s="293">
        <v>0</v>
      </c>
      <c r="Z393" s="61">
        <v>0</v>
      </c>
      <c r="AA393" s="61">
        <v>0</v>
      </c>
      <c r="AB393" s="61">
        <v>0</v>
      </c>
      <c r="AC393" s="61">
        <v>0</v>
      </c>
      <c r="AD393" s="61">
        <v>0</v>
      </c>
    </row>
    <row r="394" spans="1:30" x14ac:dyDescent="0.3">
      <c r="A394" s="61">
        <v>4977</v>
      </c>
      <c r="B394" s="61">
        <v>4</v>
      </c>
      <c r="C394" s="168">
        <v>144973</v>
      </c>
      <c r="D394" s="61">
        <v>0</v>
      </c>
      <c r="E394" s="61" t="s">
        <v>14058</v>
      </c>
      <c r="F394" s="61" t="s">
        <v>14059</v>
      </c>
      <c r="G394" s="61">
        <v>3</v>
      </c>
      <c r="H394" s="61">
        <v>45</v>
      </c>
      <c r="I394" s="61">
        <v>0</v>
      </c>
      <c r="J394" s="61">
        <v>3</v>
      </c>
      <c r="K394" s="61">
        <v>1</v>
      </c>
      <c r="L394" s="61">
        <v>150000</v>
      </c>
      <c r="M394" s="293">
        <v>0</v>
      </c>
      <c r="N394" s="61">
        <v>0</v>
      </c>
      <c r="O394" s="61">
        <v>0</v>
      </c>
      <c r="P394" s="61">
        <v>0</v>
      </c>
      <c r="Q394" s="293">
        <v>0</v>
      </c>
      <c r="R394" s="61">
        <v>0</v>
      </c>
      <c r="S394" s="61">
        <v>0</v>
      </c>
      <c r="T394" s="61">
        <v>0</v>
      </c>
      <c r="U394" s="293">
        <v>0</v>
      </c>
      <c r="V394" s="61">
        <v>0</v>
      </c>
      <c r="W394" s="61">
        <v>0</v>
      </c>
      <c r="X394" s="61">
        <v>0</v>
      </c>
      <c r="Y394" s="293">
        <v>0</v>
      </c>
      <c r="Z394" s="61">
        <v>0</v>
      </c>
      <c r="AA394" s="61">
        <v>0</v>
      </c>
      <c r="AB394" s="61">
        <v>0</v>
      </c>
      <c r="AC394" s="61">
        <v>0</v>
      </c>
      <c r="AD394" s="61">
        <v>0</v>
      </c>
    </row>
    <row r="395" spans="1:30" x14ac:dyDescent="0.3">
      <c r="A395" s="61">
        <v>4978</v>
      </c>
      <c r="B395" s="61">
        <v>4</v>
      </c>
      <c r="C395" s="168">
        <v>144974</v>
      </c>
      <c r="D395" s="61">
        <v>0</v>
      </c>
      <c r="E395" s="61" t="s">
        <v>14060</v>
      </c>
      <c r="F395" s="61" t="s">
        <v>14061</v>
      </c>
      <c r="G395" s="61">
        <v>4</v>
      </c>
      <c r="H395" s="61">
        <v>45</v>
      </c>
      <c r="I395" s="61">
        <v>0</v>
      </c>
      <c r="J395" s="61">
        <v>4</v>
      </c>
      <c r="K395" s="61">
        <v>1</v>
      </c>
      <c r="L395" s="61">
        <v>200000</v>
      </c>
      <c r="M395" s="293">
        <v>0</v>
      </c>
      <c r="N395" s="61">
        <v>0</v>
      </c>
      <c r="O395" s="61">
        <v>0</v>
      </c>
      <c r="P395" s="61">
        <v>0</v>
      </c>
      <c r="Q395" s="293">
        <v>0</v>
      </c>
      <c r="R395" s="61">
        <v>0</v>
      </c>
      <c r="S395" s="61">
        <v>0</v>
      </c>
      <c r="T395" s="61">
        <v>0</v>
      </c>
      <c r="U395" s="293">
        <v>0</v>
      </c>
      <c r="V395" s="61">
        <v>0</v>
      </c>
      <c r="W395" s="61">
        <v>0</v>
      </c>
      <c r="X395" s="61">
        <v>0</v>
      </c>
      <c r="Y395" s="293">
        <v>0</v>
      </c>
      <c r="Z395" s="61">
        <v>0</v>
      </c>
      <c r="AA395" s="61">
        <v>0</v>
      </c>
      <c r="AB395" s="61">
        <v>0</v>
      </c>
      <c r="AC395" s="61">
        <v>0</v>
      </c>
      <c r="AD395" s="61">
        <v>0</v>
      </c>
    </row>
    <row r="396" spans="1:30" x14ac:dyDescent="0.3">
      <c r="A396" s="61">
        <v>4979</v>
      </c>
      <c r="B396" s="61">
        <v>4</v>
      </c>
      <c r="C396" s="168">
        <v>144975</v>
      </c>
      <c r="D396" s="61">
        <v>0</v>
      </c>
      <c r="E396" s="61" t="s">
        <v>14062</v>
      </c>
      <c r="F396" s="61" t="s">
        <v>14063</v>
      </c>
      <c r="G396" s="61">
        <v>5</v>
      </c>
      <c r="H396" s="61">
        <v>45</v>
      </c>
      <c r="I396" s="61">
        <v>0</v>
      </c>
      <c r="J396" s="61">
        <v>5</v>
      </c>
      <c r="K396" s="61">
        <v>1</v>
      </c>
      <c r="L396" s="61">
        <v>250000</v>
      </c>
      <c r="M396" s="293">
        <v>0</v>
      </c>
      <c r="N396" s="61">
        <v>0</v>
      </c>
      <c r="O396" s="61">
        <v>0</v>
      </c>
      <c r="P396" s="61">
        <v>0</v>
      </c>
      <c r="Q396" s="293">
        <v>0</v>
      </c>
      <c r="R396" s="61">
        <v>0</v>
      </c>
      <c r="S396" s="61">
        <v>0</v>
      </c>
      <c r="T396" s="61">
        <v>0</v>
      </c>
      <c r="U396" s="293">
        <v>0</v>
      </c>
      <c r="V396" s="61">
        <v>0</v>
      </c>
      <c r="W396" s="61">
        <v>0</v>
      </c>
      <c r="X396" s="61">
        <v>0</v>
      </c>
      <c r="Y396" s="293">
        <v>0</v>
      </c>
      <c r="Z396" s="61">
        <v>0</v>
      </c>
      <c r="AA396" s="61">
        <v>0</v>
      </c>
      <c r="AB396" s="61">
        <v>0</v>
      </c>
      <c r="AC396" s="61">
        <v>0</v>
      </c>
      <c r="AD396" s="61">
        <v>0</v>
      </c>
    </row>
    <row r="397" spans="1:30" x14ac:dyDescent="0.3">
      <c r="A397" s="61">
        <v>4980</v>
      </c>
      <c r="B397" s="61">
        <v>4</v>
      </c>
      <c r="C397" s="168">
        <v>144976</v>
      </c>
      <c r="D397" s="61">
        <v>0</v>
      </c>
      <c r="E397" s="61" t="s">
        <v>14064</v>
      </c>
      <c r="F397" s="61" t="s">
        <v>14065</v>
      </c>
      <c r="G397" s="61">
        <v>6</v>
      </c>
      <c r="H397" s="61">
        <v>45</v>
      </c>
      <c r="I397" s="61">
        <v>0</v>
      </c>
      <c r="J397" s="61">
        <v>6</v>
      </c>
      <c r="K397" s="61">
        <v>1</v>
      </c>
      <c r="L397" s="61">
        <v>300000</v>
      </c>
      <c r="M397" s="293">
        <v>0</v>
      </c>
      <c r="N397" s="61">
        <v>0</v>
      </c>
      <c r="O397" s="61">
        <v>0</v>
      </c>
      <c r="P397" s="61">
        <v>0</v>
      </c>
      <c r="Q397" s="293">
        <v>0</v>
      </c>
      <c r="R397" s="61">
        <v>0</v>
      </c>
      <c r="S397" s="61">
        <v>0</v>
      </c>
      <c r="T397" s="61">
        <v>0</v>
      </c>
      <c r="U397" s="293">
        <v>0</v>
      </c>
      <c r="V397" s="61">
        <v>0</v>
      </c>
      <c r="W397" s="61">
        <v>0</v>
      </c>
      <c r="X397" s="61">
        <v>0</v>
      </c>
      <c r="Y397" s="293">
        <v>0</v>
      </c>
      <c r="Z397" s="61">
        <v>0</v>
      </c>
      <c r="AA397" s="61">
        <v>0</v>
      </c>
      <c r="AB397" s="61">
        <v>0</v>
      </c>
      <c r="AC397" s="61">
        <v>0</v>
      </c>
      <c r="AD397" s="61">
        <v>0</v>
      </c>
    </row>
    <row r="398" spans="1:30" x14ac:dyDescent="0.3">
      <c r="A398" s="61">
        <v>4981</v>
      </c>
      <c r="B398" s="61">
        <v>4</v>
      </c>
      <c r="C398" s="168">
        <v>144977</v>
      </c>
      <c r="D398" s="61">
        <v>0</v>
      </c>
      <c r="E398" s="61" t="s">
        <v>14066</v>
      </c>
      <c r="F398" s="61" t="s">
        <v>14067</v>
      </c>
      <c r="G398" s="61">
        <v>7</v>
      </c>
      <c r="H398" s="61">
        <v>45</v>
      </c>
      <c r="I398" s="61">
        <v>0</v>
      </c>
      <c r="J398" s="61">
        <v>7</v>
      </c>
      <c r="K398" s="61">
        <v>1</v>
      </c>
      <c r="L398" s="61">
        <v>500000</v>
      </c>
      <c r="M398" s="293">
        <v>0</v>
      </c>
      <c r="N398" s="61">
        <v>0</v>
      </c>
      <c r="O398" s="61">
        <v>0</v>
      </c>
      <c r="P398" s="61">
        <v>0</v>
      </c>
      <c r="Q398" s="293">
        <v>0</v>
      </c>
      <c r="R398" s="61">
        <v>0</v>
      </c>
      <c r="S398" s="61">
        <v>0</v>
      </c>
      <c r="T398" s="61">
        <v>0</v>
      </c>
      <c r="U398" s="293">
        <v>0</v>
      </c>
      <c r="V398" s="61">
        <v>0</v>
      </c>
      <c r="W398" s="61">
        <v>0</v>
      </c>
      <c r="X398" s="61">
        <v>0</v>
      </c>
      <c r="Y398" s="293">
        <v>0</v>
      </c>
      <c r="Z398" s="61">
        <v>0</v>
      </c>
      <c r="AA398" s="61">
        <v>0</v>
      </c>
      <c r="AB398" s="61">
        <v>0</v>
      </c>
      <c r="AC398" s="61">
        <v>0</v>
      </c>
      <c r="AD398" s="61">
        <v>0</v>
      </c>
    </row>
    <row r="399" spans="1:30" x14ac:dyDescent="0.3">
      <c r="A399" s="61">
        <v>4982</v>
      </c>
      <c r="B399" s="61">
        <v>4</v>
      </c>
      <c r="C399" s="168">
        <v>144978</v>
      </c>
      <c r="D399" s="61">
        <v>0</v>
      </c>
      <c r="E399" s="61" t="s">
        <v>14068</v>
      </c>
      <c r="F399" s="61" t="s">
        <v>14069</v>
      </c>
      <c r="G399" s="61">
        <v>8</v>
      </c>
      <c r="H399" s="61">
        <v>45</v>
      </c>
      <c r="I399" s="61">
        <v>0</v>
      </c>
      <c r="J399" s="61">
        <v>8</v>
      </c>
      <c r="K399" s="61">
        <v>1</v>
      </c>
      <c r="L399" s="61">
        <v>1000000</v>
      </c>
      <c r="M399" s="293">
        <v>0</v>
      </c>
      <c r="N399" s="61">
        <v>0</v>
      </c>
      <c r="O399" s="61">
        <v>0</v>
      </c>
      <c r="P399" s="61">
        <v>0</v>
      </c>
      <c r="Q399" s="293">
        <v>0</v>
      </c>
      <c r="R399" s="61">
        <v>0</v>
      </c>
      <c r="S399" s="61">
        <v>0</v>
      </c>
      <c r="T399" s="61">
        <v>0</v>
      </c>
      <c r="U399" s="293">
        <v>0</v>
      </c>
      <c r="V399" s="61">
        <v>0</v>
      </c>
      <c r="W399" s="61">
        <v>0</v>
      </c>
      <c r="X399" s="61">
        <v>0</v>
      </c>
      <c r="Y399" s="293">
        <v>0</v>
      </c>
      <c r="Z399" s="61">
        <v>0</v>
      </c>
      <c r="AA399" s="61">
        <v>0</v>
      </c>
      <c r="AB399" s="61">
        <v>0</v>
      </c>
      <c r="AC399" s="61">
        <v>0</v>
      </c>
      <c r="AD399" s="61">
        <v>0</v>
      </c>
    </row>
    <row r="400" spans="1:30" x14ac:dyDescent="0.3">
      <c r="A400" s="61">
        <v>4983</v>
      </c>
      <c r="B400" s="61">
        <v>4</v>
      </c>
      <c r="C400" s="168">
        <v>144979</v>
      </c>
      <c r="D400" s="61">
        <v>0</v>
      </c>
      <c r="E400" s="61" t="s">
        <v>14070</v>
      </c>
      <c r="F400" s="61" t="s">
        <v>14071</v>
      </c>
      <c r="G400" s="61">
        <v>9</v>
      </c>
      <c r="H400" s="61">
        <v>45</v>
      </c>
      <c r="I400" s="61">
        <v>0</v>
      </c>
      <c r="J400" s="61">
        <v>9</v>
      </c>
      <c r="K400" s="61">
        <v>1</v>
      </c>
      <c r="L400" s="61">
        <v>1500000</v>
      </c>
      <c r="M400" s="293">
        <v>0</v>
      </c>
      <c r="N400" s="61">
        <v>0</v>
      </c>
      <c r="O400" s="61">
        <v>0</v>
      </c>
      <c r="P400" s="61">
        <v>0</v>
      </c>
      <c r="Q400" s="293">
        <v>0</v>
      </c>
      <c r="R400" s="61">
        <v>0</v>
      </c>
      <c r="S400" s="61">
        <v>0</v>
      </c>
      <c r="T400" s="61">
        <v>0</v>
      </c>
      <c r="U400" s="293">
        <v>0</v>
      </c>
      <c r="V400" s="61">
        <v>0</v>
      </c>
      <c r="W400" s="61">
        <v>0</v>
      </c>
      <c r="X400" s="61">
        <v>0</v>
      </c>
      <c r="Y400" s="293">
        <v>0</v>
      </c>
      <c r="Z400" s="61">
        <v>0</v>
      </c>
      <c r="AA400" s="61">
        <v>0</v>
      </c>
      <c r="AB400" s="61">
        <v>0</v>
      </c>
      <c r="AC400" s="61">
        <v>0</v>
      </c>
      <c r="AD400" s="61">
        <v>0</v>
      </c>
    </row>
    <row r="401" spans="1:30" x14ac:dyDescent="0.3">
      <c r="A401" s="61">
        <v>4984</v>
      </c>
      <c r="B401" s="61">
        <v>4</v>
      </c>
      <c r="C401" s="168">
        <v>144980</v>
      </c>
      <c r="D401" s="61">
        <v>0</v>
      </c>
      <c r="E401" s="61" t="s">
        <v>14072</v>
      </c>
      <c r="F401" s="61" t="s">
        <v>14073</v>
      </c>
      <c r="G401" s="61">
        <v>10</v>
      </c>
      <c r="H401" s="61">
        <v>45</v>
      </c>
      <c r="I401" s="61">
        <v>0</v>
      </c>
      <c r="J401" s="61">
        <v>10</v>
      </c>
      <c r="K401" s="61">
        <v>1</v>
      </c>
      <c r="L401" s="61">
        <v>2000000</v>
      </c>
      <c r="M401" s="293">
        <v>0</v>
      </c>
      <c r="N401" s="61">
        <v>0</v>
      </c>
      <c r="O401" s="61">
        <v>0</v>
      </c>
      <c r="P401" s="61">
        <v>0</v>
      </c>
      <c r="Q401" s="293">
        <v>0</v>
      </c>
      <c r="R401" s="61">
        <v>0</v>
      </c>
      <c r="S401" s="61">
        <v>0</v>
      </c>
      <c r="T401" s="61">
        <v>0</v>
      </c>
      <c r="U401" s="293">
        <v>0</v>
      </c>
      <c r="V401" s="61">
        <v>0</v>
      </c>
      <c r="W401" s="61">
        <v>0</v>
      </c>
      <c r="X401" s="61">
        <v>0</v>
      </c>
      <c r="Y401" s="293">
        <v>0</v>
      </c>
      <c r="Z401" s="61">
        <v>0</v>
      </c>
      <c r="AA401" s="61">
        <v>0</v>
      </c>
      <c r="AB401" s="61">
        <v>0</v>
      </c>
      <c r="AC401" s="61">
        <v>0</v>
      </c>
      <c r="AD401" s="61">
        <v>0</v>
      </c>
    </row>
    <row r="402" spans="1:30" x14ac:dyDescent="0.3">
      <c r="A402" s="61">
        <v>4985</v>
      </c>
      <c r="B402" s="61">
        <v>4</v>
      </c>
      <c r="C402" s="168">
        <v>144981</v>
      </c>
      <c r="D402" s="61">
        <v>0</v>
      </c>
      <c r="E402" s="61" t="s">
        <v>14074</v>
      </c>
      <c r="F402" s="61" t="s">
        <v>14075</v>
      </c>
      <c r="G402" s="61">
        <v>11</v>
      </c>
      <c r="H402" s="61">
        <v>45</v>
      </c>
      <c r="I402" s="61">
        <v>0</v>
      </c>
      <c r="J402" s="61">
        <v>10</v>
      </c>
      <c r="K402" s="61">
        <v>6</v>
      </c>
      <c r="L402" s="61">
        <v>85003</v>
      </c>
      <c r="M402" s="293">
        <v>0</v>
      </c>
      <c r="N402" s="61">
        <v>1</v>
      </c>
      <c r="O402" s="61">
        <v>6</v>
      </c>
      <c r="P402" s="61">
        <v>85011</v>
      </c>
      <c r="Q402" s="293">
        <v>0</v>
      </c>
      <c r="R402" s="61">
        <v>1</v>
      </c>
      <c r="S402" s="61">
        <v>6</v>
      </c>
      <c r="T402" s="61">
        <v>85253</v>
      </c>
      <c r="U402" s="293">
        <v>0</v>
      </c>
      <c r="V402" s="61">
        <v>1</v>
      </c>
      <c r="W402" s="61">
        <v>0</v>
      </c>
      <c r="X402" s="61">
        <v>0</v>
      </c>
      <c r="Y402" s="293">
        <v>0</v>
      </c>
      <c r="Z402" s="61">
        <v>0</v>
      </c>
      <c r="AA402" s="61">
        <v>0</v>
      </c>
      <c r="AB402" s="61">
        <v>0</v>
      </c>
      <c r="AC402" s="61">
        <v>0</v>
      </c>
      <c r="AD402" s="61">
        <v>0</v>
      </c>
    </row>
  </sheetData>
  <sortState xmlns:xlrd2="http://schemas.microsoft.com/office/spreadsheetml/2017/richdata2" ref="A2:AD402">
    <sortCondition ref="A2:A402"/>
  </sortState>
  <phoneticPr fontId="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rgb="FF66FFCC"/>
  </sheetPr>
  <dimension ref="A1:AD9"/>
  <sheetViews>
    <sheetView workbookViewId="0"/>
  </sheetViews>
  <sheetFormatPr defaultRowHeight="12" x14ac:dyDescent="0.3"/>
  <cols>
    <col min="1" max="1" width="7.625" style="31" bestFit="1" customWidth="1"/>
    <col min="2" max="2" width="12.875" style="31" bestFit="1" customWidth="1"/>
    <col min="3" max="3" width="7.5" style="31" bestFit="1" customWidth="1"/>
    <col min="4" max="4" width="11.75" style="31" bestFit="1" customWidth="1"/>
    <col min="5" max="5" width="5.5" style="31" bestFit="1" customWidth="1"/>
    <col min="6" max="6" width="20.375" style="31" customWidth="1"/>
    <col min="7" max="7" width="9.875" style="31" bestFit="1" customWidth="1"/>
    <col min="8" max="8" width="9.5" style="31" bestFit="1" customWidth="1"/>
    <col min="9" max="9" width="12.75" style="31" bestFit="1" customWidth="1"/>
    <col min="10" max="10" width="10" style="31" bestFit="1" customWidth="1"/>
    <col min="11" max="11" width="10.625" style="31" bestFit="1" customWidth="1"/>
    <col min="12" max="12" width="11.25" style="31" bestFit="1" customWidth="1"/>
    <col min="13" max="13" width="12.25" style="31" bestFit="1" customWidth="1"/>
    <col min="14" max="14" width="11.5" style="31" bestFit="1" customWidth="1"/>
    <col min="15" max="15" width="11.625" style="31" bestFit="1" customWidth="1"/>
    <col min="16" max="16" width="12.25" style="31" bestFit="1" customWidth="1"/>
    <col min="17" max="17" width="13.125" style="31" bestFit="1" customWidth="1"/>
    <col min="18" max="18" width="12.5" style="31" bestFit="1" customWidth="1"/>
    <col min="19" max="19" width="11.625" style="31" bestFit="1" customWidth="1"/>
    <col min="20" max="20" width="12.25" style="31" bestFit="1" customWidth="1"/>
    <col min="21" max="21" width="13.125" style="31" bestFit="1" customWidth="1"/>
    <col min="22" max="22" width="12.5" style="31" bestFit="1" customWidth="1"/>
    <col min="23" max="23" width="11.625" style="31" bestFit="1" customWidth="1"/>
    <col min="24" max="24" width="12.25" style="31" bestFit="1" customWidth="1"/>
    <col min="25" max="25" width="13.125" style="31" bestFit="1" customWidth="1"/>
    <col min="26" max="26" width="12.5" style="31" bestFit="1" customWidth="1"/>
    <col min="27" max="27" width="11.5" style="31" bestFit="1" customWidth="1"/>
    <col min="28" max="28" width="12.125" style="31" bestFit="1" customWidth="1"/>
    <col min="29" max="29" width="11.5" style="31" bestFit="1" customWidth="1"/>
    <col min="30" max="30" width="11.75" style="31" bestFit="1" customWidth="1"/>
    <col min="31" max="31" width="8" style="31" bestFit="1" customWidth="1"/>
    <col min="32" max="32" width="11.125" style="31" bestFit="1" customWidth="1"/>
    <col min="33" max="33" width="12.125" style="31" bestFit="1" customWidth="1"/>
    <col min="34" max="34" width="11.5" style="31" bestFit="1" customWidth="1"/>
    <col min="35" max="35" width="10.5" style="31" bestFit="1" customWidth="1"/>
    <col min="36" max="36" width="11.625" style="31" bestFit="1" customWidth="1"/>
    <col min="37" max="37" width="11.25" style="31" bestFit="1" customWidth="1"/>
    <col min="38" max="38" width="10.5" style="31" bestFit="1" customWidth="1"/>
    <col min="39" max="39" width="11" style="31" bestFit="1" customWidth="1"/>
    <col min="40" max="16384" width="9" style="31"/>
  </cols>
  <sheetData>
    <row r="1" spans="1:30" s="55" customFormat="1" x14ac:dyDescent="0.3">
      <c r="A1" s="55" t="s">
        <v>9</v>
      </c>
      <c r="B1" s="55" t="s">
        <v>10</v>
      </c>
      <c r="C1" s="55" t="s">
        <v>3</v>
      </c>
      <c r="D1" s="55" t="s">
        <v>11</v>
      </c>
      <c r="E1" s="55" t="s">
        <v>5</v>
      </c>
      <c r="F1" s="55" t="s">
        <v>8659</v>
      </c>
      <c r="G1" s="55" t="s">
        <v>12</v>
      </c>
      <c r="H1" s="55" t="s">
        <v>13</v>
      </c>
      <c r="I1" s="55" t="s">
        <v>14</v>
      </c>
      <c r="J1" s="55" t="s">
        <v>15</v>
      </c>
      <c r="K1" s="55" t="s">
        <v>622</v>
      </c>
      <c r="L1" s="55" t="s">
        <v>128</v>
      </c>
      <c r="M1" s="55" t="s">
        <v>623</v>
      </c>
      <c r="N1" s="55" t="s">
        <v>624</v>
      </c>
      <c r="O1" s="55" t="s">
        <v>16</v>
      </c>
      <c r="P1" s="55" t="s">
        <v>17</v>
      </c>
      <c r="Q1" s="55" t="s">
        <v>18</v>
      </c>
      <c r="R1" s="55" t="s">
        <v>19</v>
      </c>
      <c r="S1" s="55" t="s">
        <v>20</v>
      </c>
      <c r="T1" s="55" t="s">
        <v>21</v>
      </c>
      <c r="U1" s="55" t="s">
        <v>22</v>
      </c>
      <c r="V1" s="55" t="s">
        <v>23</v>
      </c>
      <c r="W1" s="55" t="s">
        <v>24</v>
      </c>
      <c r="X1" s="55" t="s">
        <v>25</v>
      </c>
      <c r="Y1" s="55" t="s">
        <v>26</v>
      </c>
      <c r="Z1" s="55" t="s">
        <v>27</v>
      </c>
      <c r="AA1" s="55" t="s">
        <v>625</v>
      </c>
      <c r="AB1" s="55" t="s">
        <v>627</v>
      </c>
      <c r="AC1" s="55" t="s">
        <v>633</v>
      </c>
      <c r="AD1" s="55" t="s">
        <v>634</v>
      </c>
    </row>
    <row r="2" spans="1:30" x14ac:dyDescent="0.3">
      <c r="A2" s="31">
        <v>5001</v>
      </c>
      <c r="B2" s="31">
        <v>5</v>
      </c>
      <c r="C2" s="31">
        <v>145001</v>
      </c>
      <c r="D2" s="31">
        <v>145001</v>
      </c>
      <c r="E2" s="31">
        <v>0</v>
      </c>
      <c r="F2" s="31" t="s">
        <v>8644</v>
      </c>
      <c r="G2" s="31">
        <v>1</v>
      </c>
      <c r="H2" s="31">
        <v>3</v>
      </c>
      <c r="I2" s="31">
        <v>1</v>
      </c>
      <c r="J2" s="31">
        <v>3000</v>
      </c>
      <c r="K2" s="31">
        <v>24</v>
      </c>
      <c r="L2" s="31">
        <v>10</v>
      </c>
      <c r="M2" s="31">
        <v>0</v>
      </c>
      <c r="N2" s="31">
        <v>0</v>
      </c>
      <c r="O2" s="31">
        <v>6</v>
      </c>
      <c r="P2" s="31">
        <v>94105</v>
      </c>
      <c r="Q2" s="31">
        <v>0</v>
      </c>
      <c r="R2" s="31">
        <v>7</v>
      </c>
      <c r="S2" s="31">
        <v>0</v>
      </c>
      <c r="T2" s="31">
        <v>0</v>
      </c>
      <c r="U2" s="31">
        <v>0</v>
      </c>
      <c r="V2" s="31">
        <v>0</v>
      </c>
      <c r="W2" s="31">
        <v>0</v>
      </c>
      <c r="X2" s="31">
        <v>0</v>
      </c>
      <c r="Y2" s="31">
        <v>0</v>
      </c>
      <c r="Z2" s="31">
        <v>0</v>
      </c>
      <c r="AA2" s="31">
        <v>0</v>
      </c>
      <c r="AB2" s="31">
        <v>0</v>
      </c>
      <c r="AC2" s="31">
        <v>0</v>
      </c>
      <c r="AD2" s="31">
        <v>0</v>
      </c>
    </row>
    <row r="3" spans="1:30" x14ac:dyDescent="0.3">
      <c r="A3" s="31">
        <v>5002</v>
      </c>
      <c r="B3" s="31">
        <v>5</v>
      </c>
      <c r="C3" s="31">
        <v>145002</v>
      </c>
      <c r="D3" s="31">
        <v>145002</v>
      </c>
      <c r="E3" s="31">
        <v>0</v>
      </c>
      <c r="F3" s="31" t="s">
        <v>8645</v>
      </c>
      <c r="G3" s="31">
        <v>1</v>
      </c>
      <c r="H3" s="31">
        <v>4</v>
      </c>
      <c r="I3" s="31">
        <v>2</v>
      </c>
      <c r="J3" s="31">
        <v>2000</v>
      </c>
      <c r="K3" s="31">
        <v>24</v>
      </c>
      <c r="L3" s="31">
        <v>10</v>
      </c>
      <c r="M3" s="31">
        <v>0</v>
      </c>
      <c r="N3" s="31">
        <v>0</v>
      </c>
      <c r="O3" s="31">
        <v>6</v>
      </c>
      <c r="P3" s="31">
        <v>94106</v>
      </c>
      <c r="Q3" s="31">
        <v>0</v>
      </c>
      <c r="R3" s="31">
        <v>7</v>
      </c>
      <c r="S3" s="31">
        <v>0</v>
      </c>
      <c r="T3" s="31">
        <v>0</v>
      </c>
      <c r="U3" s="31">
        <v>0</v>
      </c>
      <c r="V3" s="31">
        <v>0</v>
      </c>
      <c r="W3" s="31">
        <v>0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  <c r="AD3" s="31">
        <v>0</v>
      </c>
    </row>
    <row r="4" spans="1:30" x14ac:dyDescent="0.3">
      <c r="A4" s="31">
        <v>5003</v>
      </c>
      <c r="B4" s="31">
        <v>5</v>
      </c>
      <c r="C4" s="31">
        <v>145003</v>
      </c>
      <c r="D4" s="31">
        <v>145003</v>
      </c>
      <c r="E4" s="31">
        <v>0</v>
      </c>
      <c r="F4" s="31" t="s">
        <v>8646</v>
      </c>
      <c r="G4" s="31">
        <v>1</v>
      </c>
      <c r="H4" s="31">
        <v>4</v>
      </c>
      <c r="I4" s="31">
        <v>3</v>
      </c>
      <c r="J4" s="31">
        <v>2000</v>
      </c>
      <c r="K4" s="31">
        <v>24</v>
      </c>
      <c r="L4" s="31">
        <v>10</v>
      </c>
      <c r="M4" s="31">
        <v>0</v>
      </c>
      <c r="N4" s="31">
        <v>0</v>
      </c>
      <c r="O4" s="31">
        <v>6</v>
      </c>
      <c r="P4" s="31">
        <v>94107</v>
      </c>
      <c r="Q4" s="31">
        <v>0</v>
      </c>
      <c r="R4" s="31">
        <v>7</v>
      </c>
      <c r="S4" s="31">
        <v>0</v>
      </c>
      <c r="T4" s="31">
        <v>0</v>
      </c>
      <c r="U4" s="31">
        <v>0</v>
      </c>
      <c r="V4" s="31">
        <v>0</v>
      </c>
      <c r="W4" s="31">
        <v>0</v>
      </c>
      <c r="X4" s="31">
        <v>0</v>
      </c>
      <c r="Y4" s="31">
        <v>0</v>
      </c>
      <c r="Z4" s="31">
        <v>0</v>
      </c>
      <c r="AA4" s="31">
        <v>0</v>
      </c>
      <c r="AB4" s="31">
        <v>0</v>
      </c>
      <c r="AC4" s="31">
        <v>0</v>
      </c>
      <c r="AD4" s="31">
        <v>0</v>
      </c>
    </row>
    <row r="5" spans="1:30" x14ac:dyDescent="0.3">
      <c r="A5" s="31">
        <v>5004</v>
      </c>
      <c r="B5" s="31">
        <v>5</v>
      </c>
      <c r="C5" s="31">
        <v>145004</v>
      </c>
      <c r="D5" s="31">
        <v>145004</v>
      </c>
      <c r="E5" s="31">
        <v>0</v>
      </c>
      <c r="F5" s="31" t="s">
        <v>8647</v>
      </c>
      <c r="G5" s="31">
        <v>1</v>
      </c>
      <c r="H5" s="31">
        <v>4</v>
      </c>
      <c r="I5" s="31">
        <v>4</v>
      </c>
      <c r="J5" s="31">
        <v>2000</v>
      </c>
      <c r="K5" s="31">
        <v>24</v>
      </c>
      <c r="L5" s="31">
        <v>10</v>
      </c>
      <c r="M5" s="31">
        <v>0</v>
      </c>
      <c r="N5" s="31">
        <v>0</v>
      </c>
      <c r="O5" s="31">
        <v>6</v>
      </c>
      <c r="P5" s="31">
        <v>94108</v>
      </c>
      <c r="Q5" s="31">
        <v>0</v>
      </c>
      <c r="R5" s="31">
        <v>7</v>
      </c>
      <c r="S5" s="31">
        <v>0</v>
      </c>
      <c r="T5" s="31">
        <v>0</v>
      </c>
      <c r="U5" s="31">
        <v>0</v>
      </c>
      <c r="V5" s="31">
        <v>0</v>
      </c>
      <c r="W5" s="31">
        <v>0</v>
      </c>
      <c r="X5" s="31">
        <v>0</v>
      </c>
      <c r="Y5" s="31">
        <v>0</v>
      </c>
      <c r="Z5" s="31">
        <v>0</v>
      </c>
      <c r="AA5" s="31">
        <v>0</v>
      </c>
      <c r="AB5" s="31">
        <v>0</v>
      </c>
      <c r="AC5" s="31">
        <v>0</v>
      </c>
      <c r="AD5" s="31">
        <v>0</v>
      </c>
    </row>
    <row r="6" spans="1:30" x14ac:dyDescent="0.3">
      <c r="A6" s="31">
        <v>5005</v>
      </c>
      <c r="B6" s="31">
        <v>5</v>
      </c>
      <c r="C6" s="31">
        <v>145005</v>
      </c>
      <c r="D6" s="31">
        <v>145005</v>
      </c>
      <c r="E6" s="31">
        <v>0</v>
      </c>
      <c r="F6" s="31" t="s">
        <v>8648</v>
      </c>
      <c r="G6" s="31">
        <v>1</v>
      </c>
      <c r="H6" s="31">
        <v>4</v>
      </c>
      <c r="I6" s="31">
        <v>5</v>
      </c>
      <c r="J6" s="31">
        <v>2000</v>
      </c>
      <c r="K6" s="31">
        <v>24</v>
      </c>
      <c r="L6" s="31">
        <v>10</v>
      </c>
      <c r="M6" s="31">
        <v>0</v>
      </c>
      <c r="N6" s="31">
        <v>0</v>
      </c>
      <c r="O6" s="31">
        <v>6</v>
      </c>
      <c r="P6" s="31">
        <v>94109</v>
      </c>
      <c r="Q6" s="31">
        <v>0</v>
      </c>
      <c r="R6" s="31">
        <v>7</v>
      </c>
      <c r="S6" s="31">
        <v>0</v>
      </c>
      <c r="T6" s="31">
        <v>0</v>
      </c>
      <c r="U6" s="31">
        <v>0</v>
      </c>
      <c r="V6" s="31">
        <v>0</v>
      </c>
      <c r="W6" s="31">
        <v>0</v>
      </c>
      <c r="X6" s="31">
        <v>0</v>
      </c>
      <c r="Y6" s="31">
        <v>0</v>
      </c>
      <c r="Z6" s="31">
        <v>0</v>
      </c>
      <c r="AA6" s="31">
        <v>0</v>
      </c>
      <c r="AB6" s="31">
        <v>0</v>
      </c>
      <c r="AC6" s="31">
        <v>0</v>
      </c>
      <c r="AD6" s="31">
        <v>0</v>
      </c>
    </row>
    <row r="7" spans="1:30" x14ac:dyDescent="0.3">
      <c r="A7" s="31">
        <v>5006</v>
      </c>
      <c r="B7" s="31">
        <v>5</v>
      </c>
      <c r="C7" s="31">
        <v>145006</v>
      </c>
      <c r="D7" s="31">
        <v>145006</v>
      </c>
      <c r="E7" s="31">
        <v>0</v>
      </c>
      <c r="F7" s="31" t="s">
        <v>8649</v>
      </c>
      <c r="G7" s="31">
        <v>1</v>
      </c>
      <c r="H7" s="31">
        <v>3</v>
      </c>
      <c r="I7" s="31">
        <v>2</v>
      </c>
      <c r="J7" s="31">
        <v>1000</v>
      </c>
      <c r="K7" s="31">
        <v>24</v>
      </c>
      <c r="L7" s="31">
        <v>10</v>
      </c>
      <c r="M7" s="31">
        <v>0</v>
      </c>
      <c r="N7" s="31">
        <v>0</v>
      </c>
      <c r="O7" s="31">
        <v>6</v>
      </c>
      <c r="P7" s="31">
        <v>94110</v>
      </c>
      <c r="Q7" s="31">
        <v>0</v>
      </c>
      <c r="R7" s="31">
        <v>7</v>
      </c>
      <c r="S7" s="31">
        <v>0</v>
      </c>
      <c r="T7" s="31">
        <v>0</v>
      </c>
      <c r="U7" s="31">
        <v>0</v>
      </c>
      <c r="V7" s="31">
        <v>0</v>
      </c>
      <c r="W7" s="31">
        <v>0</v>
      </c>
      <c r="X7" s="31">
        <v>0</v>
      </c>
      <c r="Y7" s="31">
        <v>0</v>
      </c>
      <c r="Z7" s="31">
        <v>0</v>
      </c>
      <c r="AA7" s="31">
        <v>0</v>
      </c>
      <c r="AB7" s="31">
        <v>0</v>
      </c>
      <c r="AC7" s="31">
        <v>0</v>
      </c>
      <c r="AD7" s="31">
        <v>0</v>
      </c>
    </row>
    <row r="8" spans="1:30" x14ac:dyDescent="0.3">
      <c r="A8" s="31">
        <v>5007</v>
      </c>
      <c r="B8" s="31">
        <v>5</v>
      </c>
      <c r="C8" s="31">
        <v>145007</v>
      </c>
      <c r="D8" s="31">
        <v>145007</v>
      </c>
      <c r="E8" s="31">
        <v>0</v>
      </c>
      <c r="F8" s="31" t="s">
        <v>8650</v>
      </c>
      <c r="G8" s="31">
        <v>1</v>
      </c>
      <c r="H8" s="31">
        <v>3</v>
      </c>
      <c r="I8" s="31">
        <v>3</v>
      </c>
      <c r="J8" s="31">
        <v>500</v>
      </c>
      <c r="K8" s="31">
        <v>24</v>
      </c>
      <c r="L8" s="31">
        <v>10</v>
      </c>
      <c r="M8" s="31">
        <v>0</v>
      </c>
      <c r="N8" s="31">
        <v>0</v>
      </c>
      <c r="O8" s="31">
        <v>6</v>
      </c>
      <c r="P8" s="31">
        <v>94111</v>
      </c>
      <c r="Q8" s="31">
        <v>0</v>
      </c>
      <c r="R8" s="31">
        <v>7</v>
      </c>
      <c r="S8" s="31">
        <v>0</v>
      </c>
      <c r="T8" s="31">
        <v>0</v>
      </c>
      <c r="U8" s="31">
        <v>0</v>
      </c>
      <c r="V8" s="31">
        <v>0</v>
      </c>
      <c r="W8" s="31">
        <v>0</v>
      </c>
      <c r="X8" s="31">
        <v>0</v>
      </c>
      <c r="Y8" s="31">
        <v>0</v>
      </c>
      <c r="Z8" s="31">
        <v>0</v>
      </c>
      <c r="AA8" s="31">
        <v>0</v>
      </c>
      <c r="AB8" s="31">
        <v>0</v>
      </c>
      <c r="AC8" s="31">
        <v>0</v>
      </c>
      <c r="AD8" s="31">
        <v>0</v>
      </c>
    </row>
    <row r="9" spans="1:30" x14ac:dyDescent="0.3">
      <c r="A9" s="31">
        <v>5008</v>
      </c>
      <c r="B9" s="31">
        <v>5</v>
      </c>
      <c r="C9" s="31">
        <v>145007</v>
      </c>
      <c r="D9" s="31">
        <v>145007</v>
      </c>
      <c r="E9" s="31">
        <v>0</v>
      </c>
      <c r="F9" s="31" t="s">
        <v>8650</v>
      </c>
      <c r="G9" s="31">
        <v>1</v>
      </c>
      <c r="H9" s="31">
        <v>83</v>
      </c>
      <c r="I9" s="31">
        <v>3</v>
      </c>
      <c r="J9" s="31">
        <v>1</v>
      </c>
      <c r="K9" s="31">
        <v>24</v>
      </c>
      <c r="L9" s="31">
        <v>10</v>
      </c>
      <c r="M9" s="31">
        <v>0</v>
      </c>
      <c r="N9" s="31">
        <v>0</v>
      </c>
      <c r="O9" s="31">
        <v>6</v>
      </c>
      <c r="P9" s="31">
        <v>94111</v>
      </c>
      <c r="Q9" s="31">
        <v>0</v>
      </c>
      <c r="R9" s="31">
        <v>7</v>
      </c>
      <c r="S9" s="31">
        <v>0</v>
      </c>
      <c r="T9" s="31">
        <v>0</v>
      </c>
      <c r="U9" s="31">
        <v>0</v>
      </c>
      <c r="V9" s="31">
        <v>0</v>
      </c>
      <c r="W9" s="31">
        <v>0</v>
      </c>
      <c r="X9" s="31">
        <v>0</v>
      </c>
      <c r="Y9" s="31">
        <v>0</v>
      </c>
      <c r="Z9" s="31">
        <v>0</v>
      </c>
      <c r="AA9" s="31">
        <v>0</v>
      </c>
      <c r="AB9" s="31">
        <v>0</v>
      </c>
      <c r="AC9" s="31">
        <v>0</v>
      </c>
      <c r="AD9" s="31"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4">
    <tabColor rgb="FFFFFF00"/>
  </sheetPr>
  <dimension ref="A2:AF59"/>
  <sheetViews>
    <sheetView workbookViewId="0"/>
  </sheetViews>
  <sheetFormatPr defaultRowHeight="12" x14ac:dyDescent="0.3"/>
  <cols>
    <col min="1" max="1" width="2" style="36" customWidth="1"/>
    <col min="2" max="2" width="6" style="36" bestFit="1" customWidth="1"/>
    <col min="3" max="3" width="27.375" style="36" bestFit="1" customWidth="1"/>
    <col min="4" max="4" width="21.125" style="36" bestFit="1" customWidth="1"/>
    <col min="5" max="5" width="14.75" style="36" bestFit="1" customWidth="1"/>
    <col min="6" max="6" width="11.375" style="36" customWidth="1"/>
    <col min="7" max="8" width="2" style="36" customWidth="1"/>
    <col min="9" max="9" width="15.5" style="36" bestFit="1" customWidth="1"/>
    <col min="10" max="10" width="2" style="36" customWidth="1"/>
    <col min="11" max="11" width="5.375" style="36" bestFit="1" customWidth="1"/>
    <col min="12" max="12" width="31.5" style="36" bestFit="1" customWidth="1"/>
    <col min="13" max="13" width="25" style="36" bestFit="1" customWidth="1"/>
    <col min="14" max="14" width="13.5" style="36" bestFit="1" customWidth="1"/>
    <col min="15" max="15" width="10" style="36" bestFit="1" customWidth="1"/>
    <col min="16" max="16" width="18.875" style="36" bestFit="1" customWidth="1"/>
    <col min="17" max="17" width="2" style="36" customWidth="1"/>
    <col min="18" max="18" width="12.75" style="36" bestFit="1" customWidth="1"/>
    <col min="19" max="19" width="10" style="36" bestFit="1" customWidth="1"/>
    <col min="20" max="20" width="46.875" style="36" bestFit="1" customWidth="1"/>
    <col min="21" max="21" width="2" style="36" customWidth="1"/>
    <col min="22" max="22" width="25.5" style="52" bestFit="1" customWidth="1"/>
    <col min="23" max="23" width="52.375" style="52" bestFit="1" customWidth="1"/>
    <col min="24" max="24" width="28" style="52" bestFit="1" customWidth="1"/>
    <col min="25" max="29" width="26" style="52" bestFit="1" customWidth="1"/>
    <col min="30" max="30" width="16.25" style="52" bestFit="1" customWidth="1"/>
    <col min="31" max="32" width="5.75" style="52" bestFit="1" customWidth="1"/>
    <col min="33" max="16384" width="9" style="31"/>
  </cols>
  <sheetData>
    <row r="2" spans="2:32" x14ac:dyDescent="0.3">
      <c r="B2" s="325" t="s">
        <v>148</v>
      </c>
      <c r="C2" s="325"/>
      <c r="D2" s="325"/>
      <c r="E2" s="325"/>
      <c r="F2" s="325"/>
      <c r="K2" s="324" t="s">
        <v>148</v>
      </c>
      <c r="L2" s="324"/>
      <c r="M2" s="324"/>
      <c r="N2" s="324"/>
      <c r="O2" s="324"/>
      <c r="P2" s="324"/>
      <c r="R2" s="326" t="s">
        <v>213</v>
      </c>
      <c r="S2" s="326"/>
      <c r="T2" s="326"/>
    </row>
    <row r="3" spans="2:32" x14ac:dyDescent="0.3">
      <c r="B3" s="32" t="s">
        <v>36</v>
      </c>
      <c r="C3" s="32" t="s">
        <v>5</v>
      </c>
      <c r="D3" s="32" t="s">
        <v>37</v>
      </c>
      <c r="E3" s="32" t="s">
        <v>14</v>
      </c>
      <c r="F3" s="32" t="s">
        <v>15</v>
      </c>
      <c r="K3" s="5" t="s">
        <v>36</v>
      </c>
      <c r="L3" s="5" t="s">
        <v>5</v>
      </c>
      <c r="M3" s="5" t="s">
        <v>37</v>
      </c>
      <c r="N3" s="5" t="s">
        <v>14</v>
      </c>
      <c r="O3" s="5" t="s">
        <v>15</v>
      </c>
      <c r="P3" s="6" t="s">
        <v>167</v>
      </c>
      <c r="R3" s="5" t="s">
        <v>14</v>
      </c>
      <c r="S3" s="5" t="s">
        <v>15</v>
      </c>
      <c r="T3" s="5" t="s">
        <v>15</v>
      </c>
    </row>
    <row r="4" spans="2:32" x14ac:dyDescent="0.3">
      <c r="B4" s="33">
        <v>1</v>
      </c>
      <c r="C4" s="34" t="s">
        <v>55</v>
      </c>
      <c r="D4" s="34" t="s">
        <v>133</v>
      </c>
      <c r="E4" s="35" t="s">
        <v>4</v>
      </c>
      <c r="F4" s="34" t="s">
        <v>48</v>
      </c>
      <c r="K4" s="7">
        <f t="shared" ref="K4:K59" si="0">ROW()-3</f>
        <v>1</v>
      </c>
      <c r="L4" s="8" t="s">
        <v>55</v>
      </c>
      <c r="M4" s="8" t="s">
        <v>133</v>
      </c>
      <c r="N4" s="50" t="s">
        <v>4</v>
      </c>
      <c r="O4" s="8" t="s">
        <v>48</v>
      </c>
      <c r="P4" s="49"/>
      <c r="V4" s="52" t="s">
        <v>55</v>
      </c>
      <c r="W4" s="52" t="s">
        <v>281</v>
      </c>
      <c r="X4" s="52" t="s">
        <v>277</v>
      </c>
      <c r="AA4" s="31"/>
      <c r="AB4" s="31"/>
      <c r="AC4" s="31"/>
      <c r="AD4" s="31"/>
      <c r="AE4" s="31"/>
      <c r="AF4" s="31"/>
    </row>
    <row r="5" spans="2:32" x14ac:dyDescent="0.3">
      <c r="B5" s="33">
        <v>2</v>
      </c>
      <c r="C5" s="34" t="s">
        <v>57</v>
      </c>
      <c r="D5" s="34" t="s">
        <v>134</v>
      </c>
      <c r="E5" s="34" t="s">
        <v>58</v>
      </c>
      <c r="F5" s="34" t="s">
        <v>48</v>
      </c>
      <c r="K5" s="7">
        <f t="shared" si="0"/>
        <v>2</v>
      </c>
      <c r="L5" s="8" t="s">
        <v>57</v>
      </c>
      <c r="M5" s="8" t="s">
        <v>134</v>
      </c>
      <c r="N5" s="8" t="s">
        <v>58</v>
      </c>
      <c r="O5" s="8" t="s">
        <v>48</v>
      </c>
      <c r="P5" s="49"/>
      <c r="V5" s="52" t="s">
        <v>57</v>
      </c>
      <c r="W5" s="52" t="s">
        <v>282</v>
      </c>
      <c r="X5" s="52" t="s">
        <v>278</v>
      </c>
      <c r="AB5" s="31"/>
      <c r="AC5" s="31"/>
      <c r="AD5" s="31"/>
      <c r="AE5" s="31"/>
      <c r="AF5" s="31"/>
    </row>
    <row r="6" spans="2:32" x14ac:dyDescent="0.3">
      <c r="B6" s="37">
        <v>3</v>
      </c>
      <c r="C6" s="37" t="s">
        <v>62</v>
      </c>
      <c r="D6" s="37" t="s">
        <v>135</v>
      </c>
      <c r="E6" s="37" t="s">
        <v>141</v>
      </c>
      <c r="F6" s="37" t="s">
        <v>48</v>
      </c>
      <c r="K6" s="8">
        <f t="shared" si="0"/>
        <v>3</v>
      </c>
      <c r="L6" s="8" t="s">
        <v>62</v>
      </c>
      <c r="M6" s="8" t="s">
        <v>135</v>
      </c>
      <c r="N6" s="8" t="s">
        <v>141</v>
      </c>
      <c r="O6" s="8" t="s">
        <v>48</v>
      </c>
      <c r="P6" s="3" t="s">
        <v>142</v>
      </c>
      <c r="V6" s="52" t="s">
        <v>62</v>
      </c>
      <c r="W6" s="52" t="s">
        <v>283</v>
      </c>
      <c r="X6" s="52" t="s">
        <v>278</v>
      </c>
      <c r="AB6" s="31"/>
      <c r="AC6" s="31"/>
      <c r="AD6" s="31"/>
      <c r="AE6" s="31"/>
      <c r="AF6" s="31"/>
    </row>
    <row r="7" spans="2:32" x14ac:dyDescent="0.3">
      <c r="B7" s="37">
        <v>4</v>
      </c>
      <c r="C7" s="37" t="s">
        <v>66</v>
      </c>
      <c r="D7" s="37" t="s">
        <v>136</v>
      </c>
      <c r="E7" s="37" t="s">
        <v>67</v>
      </c>
      <c r="F7" s="37" t="s">
        <v>48</v>
      </c>
      <c r="K7" s="8">
        <f t="shared" si="0"/>
        <v>4</v>
      </c>
      <c r="L7" s="8" t="s">
        <v>66</v>
      </c>
      <c r="M7" s="8" t="s">
        <v>136</v>
      </c>
      <c r="N7" s="8" t="s">
        <v>67</v>
      </c>
      <c r="O7" s="8" t="s">
        <v>48</v>
      </c>
      <c r="P7" s="49"/>
      <c r="V7" s="52" t="s">
        <v>66</v>
      </c>
      <c r="W7" s="52" t="s">
        <v>284</v>
      </c>
      <c r="X7" s="52" t="s">
        <v>278</v>
      </c>
      <c r="AB7" s="31"/>
      <c r="AC7" s="31"/>
      <c r="AD7" s="31"/>
      <c r="AE7" s="31"/>
      <c r="AF7" s="31"/>
    </row>
    <row r="8" spans="2:32" x14ac:dyDescent="0.3">
      <c r="B8" s="37">
        <v>5</v>
      </c>
      <c r="C8" s="37" t="s">
        <v>71</v>
      </c>
      <c r="D8" s="37" t="s">
        <v>195</v>
      </c>
      <c r="E8" s="37" t="s">
        <v>196</v>
      </c>
      <c r="F8" s="37" t="s">
        <v>48</v>
      </c>
      <c r="H8" s="42" t="s">
        <v>205</v>
      </c>
      <c r="I8" s="36" t="s">
        <v>212</v>
      </c>
      <c r="K8" s="20">
        <f t="shared" si="0"/>
        <v>5</v>
      </c>
      <c r="L8" s="20" t="s">
        <v>247</v>
      </c>
      <c r="M8" s="20" t="s">
        <v>208</v>
      </c>
      <c r="N8" s="20" t="s">
        <v>175</v>
      </c>
      <c r="O8" s="20" t="s">
        <v>48</v>
      </c>
      <c r="P8" s="24" t="s">
        <v>191</v>
      </c>
      <c r="R8" s="43">
        <v>6</v>
      </c>
      <c r="S8" s="43">
        <v>10</v>
      </c>
      <c r="T8" s="43" t="s">
        <v>240</v>
      </c>
      <c r="V8" s="52" t="s">
        <v>247</v>
      </c>
      <c r="W8" s="52" t="s">
        <v>285</v>
      </c>
      <c r="X8" s="52" t="s">
        <v>278</v>
      </c>
      <c r="Y8" s="52" t="s">
        <v>248</v>
      </c>
      <c r="AE8" s="31"/>
      <c r="AF8" s="31"/>
    </row>
    <row r="9" spans="2:32" x14ac:dyDescent="0.3">
      <c r="B9" s="37">
        <v>6</v>
      </c>
      <c r="C9" s="37" t="s">
        <v>74</v>
      </c>
      <c r="D9" s="37" t="s">
        <v>75</v>
      </c>
      <c r="E9" s="38" t="s">
        <v>4</v>
      </c>
      <c r="F9" s="37" t="s">
        <v>48</v>
      </c>
      <c r="H9" s="42" t="s">
        <v>205</v>
      </c>
      <c r="I9" s="36" t="s">
        <v>50</v>
      </c>
      <c r="K9" s="9">
        <f t="shared" si="0"/>
        <v>6</v>
      </c>
      <c r="L9" s="9" t="s">
        <v>74</v>
      </c>
      <c r="M9" s="13" t="s">
        <v>4</v>
      </c>
      <c r="N9" s="22" t="s">
        <v>4</v>
      </c>
      <c r="O9" s="9" t="s">
        <v>48</v>
      </c>
      <c r="P9" s="9" t="s">
        <v>75</v>
      </c>
      <c r="V9" s="52" t="s">
        <v>74</v>
      </c>
      <c r="W9" s="52" t="s">
        <v>286</v>
      </c>
      <c r="X9" s="52" t="s">
        <v>277</v>
      </c>
      <c r="Y9" s="52" t="s">
        <v>249</v>
      </c>
      <c r="Z9" s="31"/>
      <c r="AA9" s="31"/>
      <c r="AB9" s="31"/>
      <c r="AC9" s="31"/>
      <c r="AD9" s="31"/>
      <c r="AE9" s="31"/>
      <c r="AF9" s="31"/>
    </row>
    <row r="10" spans="2:32" x14ac:dyDescent="0.3">
      <c r="B10" s="37">
        <v>7</v>
      </c>
      <c r="C10" s="37" t="s">
        <v>77</v>
      </c>
      <c r="D10" s="37" t="s">
        <v>197</v>
      </c>
      <c r="E10" s="37" t="s">
        <v>196</v>
      </c>
      <c r="F10" s="37" t="s">
        <v>129</v>
      </c>
      <c r="H10" s="42" t="s">
        <v>205</v>
      </c>
      <c r="I10" s="36" t="s">
        <v>50</v>
      </c>
      <c r="K10" s="9">
        <f t="shared" si="0"/>
        <v>7</v>
      </c>
      <c r="L10" s="9" t="s">
        <v>77</v>
      </c>
      <c r="M10" s="9" t="s">
        <v>209</v>
      </c>
      <c r="N10" s="9" t="s">
        <v>175</v>
      </c>
      <c r="O10" s="9" t="s">
        <v>129</v>
      </c>
      <c r="P10" s="44" t="s">
        <v>191</v>
      </c>
      <c r="V10" s="52" t="s">
        <v>77</v>
      </c>
      <c r="W10" s="52" t="s">
        <v>287</v>
      </c>
      <c r="X10" s="52" t="s">
        <v>279</v>
      </c>
      <c r="Y10" s="52" t="s">
        <v>249</v>
      </c>
      <c r="AA10" s="31"/>
      <c r="AB10" s="31"/>
      <c r="AC10" s="31"/>
      <c r="AD10" s="31"/>
      <c r="AE10" s="31"/>
      <c r="AF10" s="31"/>
    </row>
    <row r="11" spans="2:32" x14ac:dyDescent="0.3">
      <c r="B11" s="37">
        <v>8</v>
      </c>
      <c r="C11" s="37" t="s">
        <v>78</v>
      </c>
      <c r="D11" s="37" t="s">
        <v>198</v>
      </c>
      <c r="E11" s="37" t="s">
        <v>196</v>
      </c>
      <c r="F11" s="37" t="s">
        <v>48</v>
      </c>
      <c r="H11" s="42" t="s">
        <v>205</v>
      </c>
      <c r="I11" s="36" t="s">
        <v>212</v>
      </c>
      <c r="K11" s="20">
        <f t="shared" si="0"/>
        <v>8</v>
      </c>
      <c r="L11" s="20" t="s">
        <v>250</v>
      </c>
      <c r="M11" s="20" t="s">
        <v>210</v>
      </c>
      <c r="N11" s="20" t="s">
        <v>175</v>
      </c>
      <c r="O11" s="20" t="s">
        <v>48</v>
      </c>
      <c r="P11" s="24" t="s">
        <v>191</v>
      </c>
      <c r="R11" s="43">
        <v>6</v>
      </c>
      <c r="S11" s="43">
        <v>4</v>
      </c>
      <c r="T11" s="43" t="s">
        <v>241</v>
      </c>
      <c r="V11" s="52" t="s">
        <v>250</v>
      </c>
      <c r="W11" s="52" t="s">
        <v>288</v>
      </c>
      <c r="X11" s="52" t="s">
        <v>278</v>
      </c>
      <c r="Y11" s="52" t="s">
        <v>248</v>
      </c>
      <c r="AD11" s="31"/>
      <c r="AE11" s="31"/>
      <c r="AF11" s="31"/>
    </row>
    <row r="12" spans="2:32" x14ac:dyDescent="0.3">
      <c r="B12" s="37">
        <v>9</v>
      </c>
      <c r="C12" s="37" t="s">
        <v>79</v>
      </c>
      <c r="D12" s="37" t="s">
        <v>80</v>
      </c>
      <c r="E12" s="38" t="s">
        <v>4</v>
      </c>
      <c r="F12" s="37" t="s">
        <v>81</v>
      </c>
      <c r="K12" s="8">
        <f t="shared" si="0"/>
        <v>9</v>
      </c>
      <c r="L12" s="8" t="s">
        <v>251</v>
      </c>
      <c r="M12" s="8" t="s">
        <v>80</v>
      </c>
      <c r="N12" s="50" t="s">
        <v>4</v>
      </c>
      <c r="O12" s="8" t="s">
        <v>81</v>
      </c>
      <c r="P12" s="49"/>
      <c r="V12" s="52" t="s">
        <v>251</v>
      </c>
      <c r="W12" s="52" t="s">
        <v>289</v>
      </c>
      <c r="X12" s="52" t="s">
        <v>280</v>
      </c>
      <c r="AA12" s="31"/>
      <c r="AB12" s="31"/>
      <c r="AC12" s="31"/>
      <c r="AD12" s="31"/>
      <c r="AE12" s="31"/>
      <c r="AF12" s="31"/>
    </row>
    <row r="13" spans="2:32" x14ac:dyDescent="0.3">
      <c r="B13" s="37">
        <v>10</v>
      </c>
      <c r="C13" s="37" t="s">
        <v>84</v>
      </c>
      <c r="D13" s="37" t="s">
        <v>159</v>
      </c>
      <c r="E13" s="37" t="s">
        <v>10</v>
      </c>
      <c r="F13" s="37" t="s">
        <v>48</v>
      </c>
      <c r="K13" s="8">
        <f t="shared" si="0"/>
        <v>10</v>
      </c>
      <c r="L13" s="8" t="s">
        <v>252</v>
      </c>
      <c r="M13" s="8" t="s">
        <v>159</v>
      </c>
      <c r="N13" s="8" t="s">
        <v>10</v>
      </c>
      <c r="O13" s="8" t="s">
        <v>48</v>
      </c>
      <c r="P13" s="3" t="s">
        <v>139</v>
      </c>
      <c r="V13" s="52" t="s">
        <v>252</v>
      </c>
      <c r="W13" s="52" t="s">
        <v>290</v>
      </c>
      <c r="X13" s="52" t="s">
        <v>278</v>
      </c>
      <c r="AC13" s="31"/>
      <c r="AD13" s="31"/>
      <c r="AE13" s="31"/>
      <c r="AF13" s="31"/>
    </row>
    <row r="14" spans="2:32" x14ac:dyDescent="0.3">
      <c r="B14" s="37">
        <v>11</v>
      </c>
      <c r="C14" s="37" t="s">
        <v>85</v>
      </c>
      <c r="D14" s="37" t="s">
        <v>86</v>
      </c>
      <c r="E14" s="38" t="s">
        <v>4</v>
      </c>
      <c r="F14" s="37" t="s">
        <v>7</v>
      </c>
      <c r="K14" s="8">
        <f t="shared" si="0"/>
        <v>11</v>
      </c>
      <c r="L14" s="8" t="s">
        <v>85</v>
      </c>
      <c r="M14" s="8" t="s">
        <v>86</v>
      </c>
      <c r="N14" s="50" t="s">
        <v>4</v>
      </c>
      <c r="O14" s="8" t="s">
        <v>7</v>
      </c>
      <c r="P14" s="3"/>
      <c r="V14" s="52" t="s">
        <v>85</v>
      </c>
      <c r="W14" s="52" t="s">
        <v>291</v>
      </c>
      <c r="X14" s="52" t="s">
        <v>277</v>
      </c>
      <c r="Y14" s="31"/>
      <c r="Z14" s="31"/>
      <c r="AA14" s="31"/>
      <c r="AB14" s="31"/>
      <c r="AC14" s="31"/>
      <c r="AD14" s="31"/>
      <c r="AE14" s="31"/>
      <c r="AF14" s="31"/>
    </row>
    <row r="15" spans="2:32" x14ac:dyDescent="0.3">
      <c r="B15" s="37">
        <v>12</v>
      </c>
      <c r="C15" s="37" t="s">
        <v>88</v>
      </c>
      <c r="D15" s="37" t="s">
        <v>89</v>
      </c>
      <c r="E15" s="38" t="s">
        <v>4</v>
      </c>
      <c r="F15" s="37" t="s">
        <v>7</v>
      </c>
      <c r="K15" s="8">
        <f t="shared" si="0"/>
        <v>12</v>
      </c>
      <c r="L15" s="8" t="s">
        <v>88</v>
      </c>
      <c r="M15" s="8" t="s">
        <v>89</v>
      </c>
      <c r="N15" s="50" t="s">
        <v>4</v>
      </c>
      <c r="O15" s="8" t="s">
        <v>7</v>
      </c>
      <c r="P15" s="3"/>
      <c r="V15" s="52" t="s">
        <v>88</v>
      </c>
      <c r="W15" s="52" t="s">
        <v>292</v>
      </c>
      <c r="X15" s="52" t="s">
        <v>277</v>
      </c>
      <c r="Y15" s="31"/>
      <c r="Z15" s="31"/>
      <c r="AA15" s="31"/>
      <c r="AB15" s="31"/>
      <c r="AC15" s="31"/>
      <c r="AD15" s="31"/>
      <c r="AE15" s="31"/>
      <c r="AF15" s="31"/>
    </row>
    <row r="16" spans="2:32" x14ac:dyDescent="0.3">
      <c r="B16" s="37">
        <v>13</v>
      </c>
      <c r="C16" s="37" t="s">
        <v>90</v>
      </c>
      <c r="D16" s="37" t="s">
        <v>199</v>
      </c>
      <c r="E16" s="37" t="s">
        <v>137</v>
      </c>
      <c r="F16" s="37" t="s">
        <v>147</v>
      </c>
      <c r="H16" s="42" t="s">
        <v>205</v>
      </c>
      <c r="I16" s="36" t="s">
        <v>50</v>
      </c>
      <c r="K16" s="9">
        <f t="shared" si="0"/>
        <v>13</v>
      </c>
      <c r="L16" s="9" t="s">
        <v>253</v>
      </c>
      <c r="M16" s="13" t="s">
        <v>4</v>
      </c>
      <c r="N16" s="9" t="s">
        <v>137</v>
      </c>
      <c r="O16" s="9" t="s">
        <v>147</v>
      </c>
      <c r="P16" s="10" t="s">
        <v>181</v>
      </c>
      <c r="V16" s="52" t="s">
        <v>253</v>
      </c>
      <c r="W16" s="52" t="s">
        <v>293</v>
      </c>
      <c r="X16" s="52" t="s">
        <v>280</v>
      </c>
      <c r="Y16" s="52" t="s">
        <v>249</v>
      </c>
      <c r="AB16" s="31"/>
      <c r="AC16" s="31"/>
      <c r="AD16" s="31"/>
      <c r="AE16" s="31"/>
      <c r="AF16" s="31"/>
    </row>
    <row r="17" spans="2:32" x14ac:dyDescent="0.3">
      <c r="B17" s="37">
        <v>14</v>
      </c>
      <c r="C17" s="37" t="s">
        <v>91</v>
      </c>
      <c r="D17" s="37" t="s">
        <v>200</v>
      </c>
      <c r="E17" s="37" t="s">
        <v>138</v>
      </c>
      <c r="F17" s="37" t="s">
        <v>48</v>
      </c>
      <c r="K17" s="8">
        <f t="shared" si="0"/>
        <v>14</v>
      </c>
      <c r="L17" s="8" t="s">
        <v>91</v>
      </c>
      <c r="M17" s="8" t="s">
        <v>180</v>
      </c>
      <c r="N17" s="8" t="s">
        <v>138</v>
      </c>
      <c r="O17" s="8" t="s">
        <v>48</v>
      </c>
      <c r="P17" s="3"/>
      <c r="V17" s="52" t="s">
        <v>91</v>
      </c>
      <c r="W17" s="52" t="s">
        <v>294</v>
      </c>
      <c r="X17" s="52" t="s">
        <v>278</v>
      </c>
      <c r="Z17" s="31"/>
      <c r="AA17" s="31"/>
      <c r="AB17" s="31"/>
      <c r="AC17" s="31"/>
      <c r="AD17" s="31"/>
      <c r="AE17" s="31"/>
      <c r="AF17" s="31"/>
    </row>
    <row r="18" spans="2:32" x14ac:dyDescent="0.3">
      <c r="B18" s="37">
        <v>15</v>
      </c>
      <c r="C18" s="37" t="s">
        <v>92</v>
      </c>
      <c r="D18" s="37" t="s">
        <v>201</v>
      </c>
      <c r="E18" s="37" t="s">
        <v>2</v>
      </c>
      <c r="F18" s="37" t="s">
        <v>48</v>
      </c>
      <c r="K18" s="8">
        <f t="shared" si="0"/>
        <v>15</v>
      </c>
      <c r="L18" s="8" t="s">
        <v>92</v>
      </c>
      <c r="M18" s="8" t="s">
        <v>179</v>
      </c>
      <c r="N18" s="8" t="s">
        <v>2</v>
      </c>
      <c r="O18" s="8" t="s">
        <v>48</v>
      </c>
      <c r="P18" s="3"/>
      <c r="V18" s="52" t="s">
        <v>92</v>
      </c>
      <c r="W18" s="52" t="s">
        <v>295</v>
      </c>
      <c r="X18" s="52" t="s">
        <v>278</v>
      </c>
      <c r="Z18" s="31"/>
      <c r="AA18" s="31"/>
      <c r="AB18" s="31"/>
      <c r="AC18" s="31"/>
      <c r="AD18" s="31"/>
      <c r="AE18" s="31"/>
      <c r="AF18" s="31"/>
    </row>
    <row r="19" spans="2:32" x14ac:dyDescent="0.3">
      <c r="B19" s="37">
        <v>16</v>
      </c>
      <c r="C19" s="39" t="s">
        <v>160</v>
      </c>
      <c r="D19" s="39" t="s">
        <v>202</v>
      </c>
      <c r="E19" s="39" t="s">
        <v>196</v>
      </c>
      <c r="F19" s="39" t="s">
        <v>169</v>
      </c>
      <c r="H19" s="42" t="s">
        <v>205</v>
      </c>
      <c r="I19" s="36" t="s">
        <v>212</v>
      </c>
      <c r="K19" s="20">
        <f t="shared" si="0"/>
        <v>16</v>
      </c>
      <c r="L19" s="21" t="s">
        <v>254</v>
      </c>
      <c r="M19" s="21" t="s">
        <v>211</v>
      </c>
      <c r="N19" s="20" t="s">
        <v>175</v>
      </c>
      <c r="O19" s="21" t="s">
        <v>178</v>
      </c>
      <c r="P19" s="24" t="s">
        <v>191</v>
      </c>
      <c r="R19" s="43">
        <v>6</v>
      </c>
      <c r="S19" s="43">
        <v>1</v>
      </c>
      <c r="T19" s="43" t="s">
        <v>242</v>
      </c>
      <c r="V19" s="52" t="s">
        <v>254</v>
      </c>
      <c r="W19" s="52" t="s">
        <v>296</v>
      </c>
      <c r="X19" s="52" t="s">
        <v>278</v>
      </c>
      <c r="Y19" s="52" t="s">
        <v>248</v>
      </c>
      <c r="AD19" s="31"/>
      <c r="AE19" s="31"/>
      <c r="AF19" s="31"/>
    </row>
    <row r="20" spans="2:32" x14ac:dyDescent="0.3">
      <c r="B20" s="37">
        <v>17</v>
      </c>
      <c r="C20" s="37" t="s">
        <v>93</v>
      </c>
      <c r="D20" s="37" t="s">
        <v>94</v>
      </c>
      <c r="E20" s="37" t="s">
        <v>33</v>
      </c>
      <c r="F20" s="37" t="s">
        <v>48</v>
      </c>
      <c r="K20" s="8">
        <f t="shared" si="0"/>
        <v>17</v>
      </c>
      <c r="L20" s="8" t="s">
        <v>93</v>
      </c>
      <c r="M20" s="8" t="s">
        <v>94</v>
      </c>
      <c r="N20" s="8" t="s">
        <v>33</v>
      </c>
      <c r="O20" s="8" t="s">
        <v>48</v>
      </c>
      <c r="P20" s="3"/>
      <c r="V20" s="52" t="s">
        <v>93</v>
      </c>
      <c r="W20" s="52" t="s">
        <v>297</v>
      </c>
      <c r="X20" s="52" t="s">
        <v>278</v>
      </c>
      <c r="AB20" s="31"/>
      <c r="AC20" s="31"/>
      <c r="AD20" s="31"/>
      <c r="AE20" s="31"/>
      <c r="AF20" s="31"/>
    </row>
    <row r="21" spans="2:32" x14ac:dyDescent="0.3">
      <c r="B21" s="37">
        <v>18</v>
      </c>
      <c r="C21" s="37" t="s">
        <v>95</v>
      </c>
      <c r="D21" s="37" t="s">
        <v>203</v>
      </c>
      <c r="E21" s="37" t="s">
        <v>204</v>
      </c>
      <c r="F21" s="37" t="s">
        <v>48</v>
      </c>
      <c r="K21" s="8">
        <f t="shared" si="0"/>
        <v>18</v>
      </c>
      <c r="L21" s="8" t="s">
        <v>95</v>
      </c>
      <c r="M21" s="8" t="s">
        <v>170</v>
      </c>
      <c r="N21" s="8" t="s">
        <v>171</v>
      </c>
      <c r="O21" s="8" t="s">
        <v>48</v>
      </c>
      <c r="P21" s="3"/>
      <c r="V21" s="52" t="s">
        <v>95</v>
      </c>
      <c r="W21" s="52" t="s">
        <v>298</v>
      </c>
      <c r="X21" s="52" t="s">
        <v>278</v>
      </c>
      <c r="AC21" s="31"/>
      <c r="AD21" s="31"/>
      <c r="AE21" s="31"/>
      <c r="AF21" s="31"/>
    </row>
    <row r="22" spans="2:32" x14ac:dyDescent="0.3">
      <c r="B22" s="37">
        <v>19</v>
      </c>
      <c r="C22" s="37" t="s">
        <v>96</v>
      </c>
      <c r="D22" s="37" t="s">
        <v>97</v>
      </c>
      <c r="E22" s="38" t="s">
        <v>4</v>
      </c>
      <c r="F22" s="37" t="s">
        <v>48</v>
      </c>
      <c r="K22" s="7">
        <f t="shared" si="0"/>
        <v>19</v>
      </c>
      <c r="L22" s="8" t="s">
        <v>96</v>
      </c>
      <c r="M22" s="8" t="s">
        <v>97</v>
      </c>
      <c r="N22" s="50" t="s">
        <v>4</v>
      </c>
      <c r="O22" s="8" t="s">
        <v>48</v>
      </c>
      <c r="P22" s="3"/>
      <c r="V22" s="52" t="s">
        <v>96</v>
      </c>
      <c r="W22" s="52" t="s">
        <v>299</v>
      </c>
      <c r="X22" s="52" t="s">
        <v>277</v>
      </c>
      <c r="AB22" s="31"/>
      <c r="AC22" s="31"/>
      <c r="AD22" s="31"/>
      <c r="AE22" s="31"/>
      <c r="AF22" s="31"/>
    </row>
    <row r="23" spans="2:32" x14ac:dyDescent="0.3">
      <c r="B23" s="37">
        <v>20</v>
      </c>
      <c r="C23" s="37" t="s">
        <v>98</v>
      </c>
      <c r="D23" s="37" t="s">
        <v>99</v>
      </c>
      <c r="E23" s="38" t="s">
        <v>4</v>
      </c>
      <c r="F23" s="37" t="s">
        <v>48</v>
      </c>
      <c r="K23" s="7">
        <f t="shared" si="0"/>
        <v>20</v>
      </c>
      <c r="L23" s="8" t="s">
        <v>98</v>
      </c>
      <c r="M23" s="8" t="s">
        <v>99</v>
      </c>
      <c r="N23" s="50" t="s">
        <v>4</v>
      </c>
      <c r="O23" s="8" t="s">
        <v>48</v>
      </c>
      <c r="P23" s="3"/>
      <c r="V23" s="52" t="s">
        <v>98</v>
      </c>
      <c r="W23" s="52" t="s">
        <v>300</v>
      </c>
      <c r="X23" s="52" t="s">
        <v>277</v>
      </c>
      <c r="AB23" s="31"/>
      <c r="AC23" s="31"/>
      <c r="AD23" s="31"/>
      <c r="AE23" s="31"/>
      <c r="AF23" s="31"/>
    </row>
    <row r="24" spans="2:32" x14ac:dyDescent="0.3">
      <c r="B24" s="37">
        <v>21</v>
      </c>
      <c r="C24" s="37" t="s">
        <v>100</v>
      </c>
      <c r="D24" s="37" t="s">
        <v>101</v>
      </c>
      <c r="E24" s="38" t="s">
        <v>4</v>
      </c>
      <c r="F24" s="37" t="s">
        <v>48</v>
      </c>
      <c r="K24" s="7">
        <f t="shared" si="0"/>
        <v>21</v>
      </c>
      <c r="L24" s="8" t="s">
        <v>100</v>
      </c>
      <c r="M24" s="8" t="s">
        <v>101</v>
      </c>
      <c r="N24" s="50" t="s">
        <v>4</v>
      </c>
      <c r="O24" s="8" t="s">
        <v>48</v>
      </c>
      <c r="P24" s="3"/>
      <c r="V24" s="52" t="s">
        <v>100</v>
      </c>
      <c r="W24" s="52" t="s">
        <v>301</v>
      </c>
      <c r="X24" s="52" t="s">
        <v>277</v>
      </c>
      <c r="AC24" s="31"/>
      <c r="AD24" s="31"/>
      <c r="AE24" s="31"/>
      <c r="AF24" s="31"/>
    </row>
    <row r="25" spans="2:32" x14ac:dyDescent="0.3">
      <c r="B25" s="37">
        <v>22</v>
      </c>
      <c r="C25" s="37" t="s">
        <v>102</v>
      </c>
      <c r="D25" s="37" t="s">
        <v>103</v>
      </c>
      <c r="E25" s="38" t="s">
        <v>4</v>
      </c>
      <c r="F25" s="37" t="s">
        <v>48</v>
      </c>
      <c r="K25" s="7">
        <f t="shared" si="0"/>
        <v>22</v>
      </c>
      <c r="L25" s="8" t="s">
        <v>102</v>
      </c>
      <c r="M25" s="8" t="s">
        <v>103</v>
      </c>
      <c r="N25" s="50" t="s">
        <v>4</v>
      </c>
      <c r="O25" s="8" t="s">
        <v>48</v>
      </c>
      <c r="P25" s="3"/>
      <c r="V25" s="52" t="s">
        <v>102</v>
      </c>
      <c r="W25" s="52" t="s">
        <v>302</v>
      </c>
      <c r="X25" s="52" t="s">
        <v>277</v>
      </c>
      <c r="AC25" s="31"/>
      <c r="AD25" s="31"/>
      <c r="AE25" s="31"/>
      <c r="AF25" s="31"/>
    </row>
    <row r="26" spans="2:32" x14ac:dyDescent="0.3">
      <c r="B26" s="37">
        <v>23</v>
      </c>
      <c r="C26" s="37" t="s">
        <v>104</v>
      </c>
      <c r="D26" s="37" t="s">
        <v>105</v>
      </c>
      <c r="E26" s="38" t="s">
        <v>4</v>
      </c>
      <c r="F26" s="37" t="s">
        <v>8</v>
      </c>
      <c r="K26" s="7">
        <f t="shared" si="0"/>
        <v>23</v>
      </c>
      <c r="L26" s="7" t="s">
        <v>104</v>
      </c>
      <c r="M26" s="7" t="s">
        <v>105</v>
      </c>
      <c r="N26" s="51" t="s">
        <v>4</v>
      </c>
      <c r="O26" s="7" t="s">
        <v>8</v>
      </c>
      <c r="P26" s="4" t="s">
        <v>186</v>
      </c>
      <c r="V26" s="52" t="s">
        <v>104</v>
      </c>
      <c r="W26" s="52" t="s">
        <v>303</v>
      </c>
      <c r="X26" s="52" t="s">
        <v>279</v>
      </c>
      <c r="AC26" s="31"/>
      <c r="AD26" s="31"/>
      <c r="AE26" s="31"/>
      <c r="AF26" s="31"/>
    </row>
    <row r="27" spans="2:32" x14ac:dyDescent="0.3">
      <c r="B27" s="37">
        <v>24</v>
      </c>
      <c r="C27" s="37" t="s">
        <v>106</v>
      </c>
      <c r="D27" s="37" t="s">
        <v>107</v>
      </c>
      <c r="E27" s="37" t="s">
        <v>1</v>
      </c>
      <c r="F27" s="37" t="s">
        <v>48</v>
      </c>
      <c r="K27" s="8">
        <f t="shared" si="0"/>
        <v>24</v>
      </c>
      <c r="L27" s="8" t="s">
        <v>106</v>
      </c>
      <c r="M27" s="8" t="s">
        <v>107</v>
      </c>
      <c r="N27" s="8" t="s">
        <v>1</v>
      </c>
      <c r="O27" s="8" t="s">
        <v>48</v>
      </c>
      <c r="P27" s="3" t="s">
        <v>139</v>
      </c>
      <c r="V27" s="52" t="s">
        <v>106</v>
      </c>
      <c r="W27" s="52" t="s">
        <v>304</v>
      </c>
      <c r="X27" s="52" t="s">
        <v>278</v>
      </c>
      <c r="AD27" s="31"/>
      <c r="AE27" s="31"/>
      <c r="AF27" s="31"/>
    </row>
    <row r="28" spans="2:32" x14ac:dyDescent="0.3">
      <c r="B28" s="37">
        <v>25</v>
      </c>
      <c r="C28" s="37" t="s">
        <v>108</v>
      </c>
      <c r="D28" s="37" t="s">
        <v>109</v>
      </c>
      <c r="E28" s="38" t="s">
        <v>4</v>
      </c>
      <c r="F28" s="37" t="s">
        <v>48</v>
      </c>
      <c r="K28" s="7">
        <f t="shared" si="0"/>
        <v>25</v>
      </c>
      <c r="L28" s="7" t="s">
        <v>108</v>
      </c>
      <c r="M28" s="7" t="s">
        <v>109</v>
      </c>
      <c r="N28" s="51" t="s">
        <v>4</v>
      </c>
      <c r="O28" s="7" t="s">
        <v>48</v>
      </c>
      <c r="P28" s="3"/>
      <c r="V28" s="52" t="s">
        <v>108</v>
      </c>
      <c r="W28" s="52" t="s">
        <v>305</v>
      </c>
      <c r="X28" s="52" t="s">
        <v>277</v>
      </c>
      <c r="AB28" s="31"/>
      <c r="AC28" s="31"/>
      <c r="AD28" s="31"/>
      <c r="AE28" s="31"/>
      <c r="AF28" s="31"/>
    </row>
    <row r="29" spans="2:32" x14ac:dyDescent="0.3">
      <c r="B29" s="40">
        <v>26</v>
      </c>
      <c r="C29" s="41" t="s">
        <v>4</v>
      </c>
      <c r="D29" s="41" t="s">
        <v>4</v>
      </c>
      <c r="E29" s="41" t="s">
        <v>4</v>
      </c>
      <c r="F29" s="41" t="s">
        <v>4</v>
      </c>
      <c r="H29" s="42" t="s">
        <v>205</v>
      </c>
      <c r="I29" s="36" t="s">
        <v>49</v>
      </c>
      <c r="K29" s="23">
        <f t="shared" si="0"/>
        <v>26</v>
      </c>
      <c r="L29" s="15" t="s">
        <v>255</v>
      </c>
      <c r="M29" s="15" t="s">
        <v>168</v>
      </c>
      <c r="N29" s="16" t="s">
        <v>138</v>
      </c>
      <c r="O29" s="15" t="s">
        <v>169</v>
      </c>
      <c r="P29" s="17" t="s">
        <v>49</v>
      </c>
      <c r="R29" s="43">
        <v>80001</v>
      </c>
      <c r="S29" s="43">
        <v>5</v>
      </c>
      <c r="T29" s="43" t="s">
        <v>215</v>
      </c>
      <c r="V29" s="52" t="s">
        <v>255</v>
      </c>
      <c r="W29" s="52" t="s">
        <v>306</v>
      </c>
      <c r="X29" s="52" t="s">
        <v>278</v>
      </c>
      <c r="Y29" s="52" t="s">
        <v>256</v>
      </c>
      <c r="AB29" s="31"/>
      <c r="AC29" s="31"/>
      <c r="AD29" s="31"/>
      <c r="AE29" s="31"/>
      <c r="AF29" s="31"/>
    </row>
    <row r="30" spans="2:32" x14ac:dyDescent="0.3">
      <c r="B30" s="37">
        <v>27</v>
      </c>
      <c r="C30" s="37" t="s">
        <v>110</v>
      </c>
      <c r="D30" s="37" t="s">
        <v>111</v>
      </c>
      <c r="E30" s="37" t="s">
        <v>112</v>
      </c>
      <c r="F30" s="39" t="s">
        <v>113</v>
      </c>
      <c r="K30" s="8">
        <f t="shared" si="0"/>
        <v>27</v>
      </c>
      <c r="L30" s="8" t="s">
        <v>110</v>
      </c>
      <c r="M30" s="8" t="s">
        <v>111</v>
      </c>
      <c r="N30" s="8" t="s">
        <v>112</v>
      </c>
      <c r="O30" s="11" t="s">
        <v>113</v>
      </c>
      <c r="P30" s="14" t="s">
        <v>139</v>
      </c>
      <c r="V30" s="52" t="s">
        <v>110</v>
      </c>
      <c r="W30" s="52" t="s">
        <v>307</v>
      </c>
      <c r="X30" s="52" t="s">
        <v>278</v>
      </c>
      <c r="AB30" s="31"/>
      <c r="AC30" s="31"/>
      <c r="AD30" s="31"/>
      <c r="AE30" s="31"/>
      <c r="AF30" s="31"/>
    </row>
    <row r="31" spans="2:32" x14ac:dyDescent="0.3">
      <c r="B31" s="37">
        <v>28</v>
      </c>
      <c r="C31" s="37" t="s">
        <v>114</v>
      </c>
      <c r="D31" s="37" t="s">
        <v>115</v>
      </c>
      <c r="E31" s="38" t="s">
        <v>4</v>
      </c>
      <c r="F31" s="37" t="s">
        <v>48</v>
      </c>
      <c r="K31" s="8">
        <f t="shared" si="0"/>
        <v>28</v>
      </c>
      <c r="L31" s="8" t="s">
        <v>114</v>
      </c>
      <c r="M31" s="8" t="s">
        <v>115</v>
      </c>
      <c r="N31" s="50" t="s">
        <v>4</v>
      </c>
      <c r="O31" s="8" t="s">
        <v>48</v>
      </c>
      <c r="P31" s="14"/>
      <c r="V31" s="52" t="s">
        <v>114</v>
      </c>
      <c r="W31" s="52" t="s">
        <v>308</v>
      </c>
      <c r="X31" s="52" t="s">
        <v>277</v>
      </c>
      <c r="AA31" s="31"/>
      <c r="AB31" s="31"/>
      <c r="AC31" s="31"/>
      <c r="AD31" s="31"/>
      <c r="AE31" s="31"/>
      <c r="AF31" s="31"/>
    </row>
    <row r="32" spans="2:32" x14ac:dyDescent="0.3">
      <c r="B32" s="37">
        <v>29</v>
      </c>
      <c r="C32" s="37" t="s">
        <v>116</v>
      </c>
      <c r="D32" s="37" t="s">
        <v>143</v>
      </c>
      <c r="E32" s="37" t="s">
        <v>1</v>
      </c>
      <c r="F32" s="37" t="s">
        <v>48</v>
      </c>
      <c r="K32" s="8">
        <f t="shared" si="0"/>
        <v>29</v>
      </c>
      <c r="L32" s="8" t="s">
        <v>116</v>
      </c>
      <c r="M32" s="8" t="s">
        <v>143</v>
      </c>
      <c r="N32" s="8" t="s">
        <v>1</v>
      </c>
      <c r="O32" s="8" t="s">
        <v>48</v>
      </c>
      <c r="P32" s="14" t="s">
        <v>139</v>
      </c>
      <c r="V32" s="52" t="s">
        <v>116</v>
      </c>
      <c r="W32" s="52" t="s">
        <v>309</v>
      </c>
      <c r="X32" s="52" t="s">
        <v>278</v>
      </c>
      <c r="AB32" s="31"/>
      <c r="AC32" s="31"/>
      <c r="AD32" s="31"/>
      <c r="AE32" s="31"/>
      <c r="AF32" s="31"/>
    </row>
    <row r="33" spans="2:32" x14ac:dyDescent="0.3">
      <c r="B33" s="37">
        <v>30</v>
      </c>
      <c r="C33" s="37" t="s">
        <v>117</v>
      </c>
      <c r="D33" s="37" t="s">
        <v>140</v>
      </c>
      <c r="E33" s="38" t="s">
        <v>4</v>
      </c>
      <c r="F33" s="37" t="s">
        <v>48</v>
      </c>
      <c r="K33" s="8">
        <f t="shared" si="0"/>
        <v>30</v>
      </c>
      <c r="L33" s="8" t="s">
        <v>117</v>
      </c>
      <c r="M33" s="8" t="s">
        <v>140</v>
      </c>
      <c r="N33" s="50" t="s">
        <v>4</v>
      </c>
      <c r="O33" s="8" t="s">
        <v>48</v>
      </c>
      <c r="P33" s="14" t="s">
        <v>139</v>
      </c>
      <c r="V33" s="52" t="s">
        <v>117</v>
      </c>
      <c r="W33" s="52" t="s">
        <v>310</v>
      </c>
      <c r="X33" s="52" t="s">
        <v>278</v>
      </c>
      <c r="AD33" s="31"/>
      <c r="AE33" s="31"/>
      <c r="AF33" s="31"/>
    </row>
    <row r="34" spans="2:32" x14ac:dyDescent="0.3">
      <c r="B34" s="37">
        <v>31</v>
      </c>
      <c r="C34" s="37" t="s">
        <v>161</v>
      </c>
      <c r="D34" s="37" t="s">
        <v>162</v>
      </c>
      <c r="E34" s="39" t="s">
        <v>131</v>
      </c>
      <c r="F34" s="40" t="s">
        <v>48</v>
      </c>
      <c r="K34" s="8">
        <f t="shared" si="0"/>
        <v>31</v>
      </c>
      <c r="L34" s="8" t="s">
        <v>161</v>
      </c>
      <c r="M34" s="8" t="s">
        <v>162</v>
      </c>
      <c r="N34" s="11" t="s">
        <v>131</v>
      </c>
      <c r="O34" s="12" t="s">
        <v>48</v>
      </c>
      <c r="P34" s="14"/>
      <c r="V34" s="52" t="s">
        <v>161</v>
      </c>
      <c r="W34" s="52" t="s">
        <v>311</v>
      </c>
      <c r="X34" s="52" t="s">
        <v>278</v>
      </c>
      <c r="AD34" s="31"/>
      <c r="AE34" s="31"/>
      <c r="AF34" s="31"/>
    </row>
    <row r="35" spans="2:32" x14ac:dyDescent="0.3">
      <c r="B35" s="37">
        <v>32</v>
      </c>
      <c r="C35" s="37" t="s">
        <v>118</v>
      </c>
      <c r="D35" s="37" t="s">
        <v>163</v>
      </c>
      <c r="E35" s="38" t="s">
        <v>4</v>
      </c>
      <c r="F35" s="40" t="s">
        <v>48</v>
      </c>
      <c r="K35" s="8">
        <f t="shared" si="0"/>
        <v>32</v>
      </c>
      <c r="L35" s="8" t="s">
        <v>118</v>
      </c>
      <c r="M35" s="8" t="s">
        <v>163</v>
      </c>
      <c r="N35" s="50" t="s">
        <v>4</v>
      </c>
      <c r="O35" s="12" t="s">
        <v>48</v>
      </c>
      <c r="P35" s="14" t="s">
        <v>139</v>
      </c>
      <c r="V35" s="52" t="s">
        <v>118</v>
      </c>
      <c r="W35" s="52" t="s">
        <v>312</v>
      </c>
      <c r="X35" s="52" t="s">
        <v>277</v>
      </c>
      <c r="AB35" s="31"/>
      <c r="AC35" s="31"/>
      <c r="AD35" s="31"/>
      <c r="AE35" s="31"/>
      <c r="AF35" s="31"/>
    </row>
    <row r="36" spans="2:32" x14ac:dyDescent="0.3">
      <c r="B36" s="37">
        <v>33</v>
      </c>
      <c r="C36" s="37" t="s">
        <v>119</v>
      </c>
      <c r="D36" s="37" t="s">
        <v>164</v>
      </c>
      <c r="E36" s="38" t="s">
        <v>4</v>
      </c>
      <c r="F36" s="37" t="s">
        <v>8</v>
      </c>
      <c r="K36" s="7">
        <f t="shared" si="0"/>
        <v>33</v>
      </c>
      <c r="L36" s="7" t="s">
        <v>119</v>
      </c>
      <c r="M36" s="7" t="s">
        <v>164</v>
      </c>
      <c r="N36" s="51" t="s">
        <v>4</v>
      </c>
      <c r="O36" s="7" t="s">
        <v>8</v>
      </c>
      <c r="P36" s="4" t="s">
        <v>186</v>
      </c>
      <c r="V36" s="52" t="s">
        <v>119</v>
      </c>
      <c r="W36" s="52" t="s">
        <v>313</v>
      </c>
      <c r="X36" s="52" t="s">
        <v>279</v>
      </c>
      <c r="AC36" s="31"/>
      <c r="AD36" s="31"/>
      <c r="AE36" s="31"/>
      <c r="AF36" s="31"/>
    </row>
    <row r="37" spans="2:32" x14ac:dyDescent="0.3">
      <c r="B37" s="37">
        <v>34</v>
      </c>
      <c r="C37" s="37" t="s">
        <v>120</v>
      </c>
      <c r="D37" s="37" t="s">
        <v>121</v>
      </c>
      <c r="E37" s="38" t="s">
        <v>4</v>
      </c>
      <c r="F37" s="37" t="s">
        <v>8</v>
      </c>
      <c r="K37" s="7">
        <f t="shared" si="0"/>
        <v>34</v>
      </c>
      <c r="L37" s="7" t="s">
        <v>257</v>
      </c>
      <c r="M37" s="7" t="s">
        <v>121</v>
      </c>
      <c r="N37" s="51" t="s">
        <v>4</v>
      </c>
      <c r="O37" s="7" t="s">
        <v>8</v>
      </c>
      <c r="P37" s="4" t="s">
        <v>186</v>
      </c>
      <c r="V37" s="52" t="s">
        <v>257</v>
      </c>
      <c r="W37" s="52" t="s">
        <v>314</v>
      </c>
      <c r="X37" s="52" t="s">
        <v>279</v>
      </c>
      <c r="AD37" s="31"/>
      <c r="AE37" s="31"/>
      <c r="AF37" s="31"/>
    </row>
    <row r="38" spans="2:32" x14ac:dyDescent="0.3">
      <c r="B38" s="37">
        <v>35</v>
      </c>
      <c r="C38" s="37" t="s">
        <v>122</v>
      </c>
      <c r="D38" s="37" t="s">
        <v>123</v>
      </c>
      <c r="E38" s="38" t="s">
        <v>4</v>
      </c>
      <c r="F38" s="37" t="s">
        <v>8</v>
      </c>
      <c r="K38" s="7">
        <f t="shared" si="0"/>
        <v>35</v>
      </c>
      <c r="L38" s="7" t="s">
        <v>258</v>
      </c>
      <c r="M38" s="7" t="s">
        <v>123</v>
      </c>
      <c r="N38" s="51" t="s">
        <v>4</v>
      </c>
      <c r="O38" s="7" t="s">
        <v>8</v>
      </c>
      <c r="P38" s="4" t="s">
        <v>186</v>
      </c>
      <c r="V38" s="52" t="s">
        <v>258</v>
      </c>
      <c r="W38" s="52" t="s">
        <v>315</v>
      </c>
      <c r="X38" s="52" t="s">
        <v>279</v>
      </c>
      <c r="AD38" s="31"/>
      <c r="AE38" s="31"/>
      <c r="AF38" s="31"/>
    </row>
    <row r="39" spans="2:32" x14ac:dyDescent="0.3">
      <c r="B39" s="37">
        <v>36</v>
      </c>
      <c r="C39" s="37" t="s">
        <v>124</v>
      </c>
      <c r="D39" s="37" t="s">
        <v>125</v>
      </c>
      <c r="E39" s="38" t="s">
        <v>4</v>
      </c>
      <c r="F39" s="37" t="s">
        <v>48</v>
      </c>
      <c r="K39" s="7">
        <f t="shared" si="0"/>
        <v>36</v>
      </c>
      <c r="L39" s="8" t="s">
        <v>124</v>
      </c>
      <c r="M39" s="8" t="s">
        <v>125</v>
      </c>
      <c r="N39" s="50" t="s">
        <v>4</v>
      </c>
      <c r="O39" s="8" t="s">
        <v>48</v>
      </c>
      <c r="P39" s="14"/>
      <c r="V39" s="52" t="s">
        <v>124</v>
      </c>
      <c r="W39" s="52" t="s">
        <v>316</v>
      </c>
      <c r="X39" s="52" t="s">
        <v>277</v>
      </c>
      <c r="AD39" s="31"/>
      <c r="AE39" s="31"/>
      <c r="AF39" s="31"/>
    </row>
    <row r="40" spans="2:32" x14ac:dyDescent="0.3">
      <c r="B40" s="37">
        <v>37</v>
      </c>
      <c r="C40" s="37" t="s">
        <v>126</v>
      </c>
      <c r="D40" s="37" t="s">
        <v>127</v>
      </c>
      <c r="E40" s="38" t="s">
        <v>4</v>
      </c>
      <c r="F40" s="37" t="s">
        <v>48</v>
      </c>
      <c r="K40" s="7">
        <f t="shared" si="0"/>
        <v>37</v>
      </c>
      <c r="L40" s="8" t="s">
        <v>126</v>
      </c>
      <c r="M40" s="8" t="s">
        <v>127</v>
      </c>
      <c r="N40" s="50" t="s">
        <v>4</v>
      </c>
      <c r="O40" s="8" t="s">
        <v>48</v>
      </c>
      <c r="P40" s="14"/>
      <c r="V40" s="52" t="s">
        <v>126</v>
      </c>
      <c r="W40" s="52" t="s">
        <v>317</v>
      </c>
      <c r="X40" s="52" t="s">
        <v>277</v>
      </c>
      <c r="AB40" s="31"/>
      <c r="AC40" s="31"/>
      <c r="AD40" s="31"/>
      <c r="AE40" s="31"/>
      <c r="AF40" s="31"/>
    </row>
    <row r="41" spans="2:32" x14ac:dyDescent="0.3">
      <c r="H41" s="42" t="s">
        <v>205</v>
      </c>
      <c r="I41" s="36" t="s">
        <v>49</v>
      </c>
      <c r="K41" s="15">
        <f t="shared" si="0"/>
        <v>38</v>
      </c>
      <c r="L41" s="15" t="s">
        <v>259</v>
      </c>
      <c r="M41" s="15" t="s">
        <v>182</v>
      </c>
      <c r="N41" s="16" t="s">
        <v>183</v>
      </c>
      <c r="O41" s="15" t="s">
        <v>169</v>
      </c>
      <c r="P41" s="17" t="s">
        <v>49</v>
      </c>
      <c r="R41" s="43">
        <v>3</v>
      </c>
      <c r="S41" s="43">
        <v>5</v>
      </c>
      <c r="T41" s="43" t="s">
        <v>219</v>
      </c>
      <c r="V41" s="52" t="s">
        <v>259</v>
      </c>
      <c r="W41" s="52" t="s">
        <v>318</v>
      </c>
      <c r="X41" s="52" t="s">
        <v>278</v>
      </c>
      <c r="Y41" s="52" t="s">
        <v>276</v>
      </c>
      <c r="AE41" s="31"/>
      <c r="AF41" s="31"/>
    </row>
    <row r="42" spans="2:32" x14ac:dyDescent="0.3">
      <c r="H42" s="42" t="s">
        <v>205</v>
      </c>
      <c r="I42" s="36" t="s">
        <v>49</v>
      </c>
      <c r="K42" s="15">
        <f t="shared" si="0"/>
        <v>39</v>
      </c>
      <c r="L42" s="15" t="s">
        <v>260</v>
      </c>
      <c r="M42" s="15" t="s">
        <v>337</v>
      </c>
      <c r="N42" s="16" t="s">
        <v>174</v>
      </c>
      <c r="O42" s="16" t="s">
        <v>113</v>
      </c>
      <c r="P42" s="17" t="s">
        <v>49</v>
      </c>
      <c r="R42" s="43">
        <v>20</v>
      </c>
      <c r="S42" s="43">
        <v>0</v>
      </c>
      <c r="T42" s="43" t="s">
        <v>220</v>
      </c>
      <c r="V42" s="52" t="s">
        <v>260</v>
      </c>
      <c r="W42" s="52" t="s">
        <v>319</v>
      </c>
      <c r="X42" s="52" t="s">
        <v>278</v>
      </c>
      <c r="AD42" s="31"/>
      <c r="AE42" s="31"/>
      <c r="AF42" s="31"/>
    </row>
    <row r="43" spans="2:32" x14ac:dyDescent="0.3">
      <c r="H43" s="42" t="s">
        <v>205</v>
      </c>
      <c r="I43" s="36" t="s">
        <v>49</v>
      </c>
      <c r="K43" s="15">
        <f t="shared" si="0"/>
        <v>40</v>
      </c>
      <c r="L43" s="15" t="s">
        <v>261</v>
      </c>
      <c r="M43" s="15" t="s">
        <v>176</v>
      </c>
      <c r="N43" s="16" t="s">
        <v>177</v>
      </c>
      <c r="O43" s="16" t="s">
        <v>169</v>
      </c>
      <c r="P43" s="17" t="s">
        <v>49</v>
      </c>
      <c r="R43" s="43">
        <v>12</v>
      </c>
      <c r="S43" s="43">
        <v>10</v>
      </c>
      <c r="T43" s="43" t="s">
        <v>221</v>
      </c>
      <c r="V43" s="52" t="s">
        <v>261</v>
      </c>
      <c r="W43" s="52" t="s">
        <v>320</v>
      </c>
      <c r="X43" s="52" t="s">
        <v>278</v>
      </c>
    </row>
    <row r="44" spans="2:32" x14ac:dyDescent="0.3">
      <c r="H44" s="42" t="s">
        <v>205</v>
      </c>
      <c r="I44" s="36" t="s">
        <v>49</v>
      </c>
      <c r="K44" s="15">
        <f t="shared" si="0"/>
        <v>41</v>
      </c>
      <c r="L44" s="15" t="s">
        <v>262</v>
      </c>
      <c r="M44" s="15" t="s">
        <v>237</v>
      </c>
      <c r="N44" s="18" t="s">
        <v>4</v>
      </c>
      <c r="O44" s="16" t="s">
        <v>169</v>
      </c>
      <c r="P44" s="17" t="s">
        <v>49</v>
      </c>
      <c r="R44" s="43">
        <v>0</v>
      </c>
      <c r="S44" s="43">
        <v>50</v>
      </c>
      <c r="T44" s="43" t="s">
        <v>238</v>
      </c>
      <c r="V44" s="52" t="s">
        <v>262</v>
      </c>
      <c r="W44" s="52" t="s">
        <v>321</v>
      </c>
      <c r="X44" s="52" t="s">
        <v>277</v>
      </c>
      <c r="AC44" s="31"/>
      <c r="AD44" s="31"/>
      <c r="AE44" s="31"/>
      <c r="AF44" s="31"/>
    </row>
    <row r="45" spans="2:32" x14ac:dyDescent="0.3">
      <c r="H45" s="42" t="s">
        <v>205</v>
      </c>
      <c r="I45" s="36" t="s">
        <v>49</v>
      </c>
      <c r="K45" s="15">
        <f t="shared" si="0"/>
        <v>42</v>
      </c>
      <c r="L45" s="15" t="s">
        <v>263</v>
      </c>
      <c r="M45" s="15" t="s">
        <v>172</v>
      </c>
      <c r="N45" s="16" t="s">
        <v>173</v>
      </c>
      <c r="O45" s="16" t="s">
        <v>169</v>
      </c>
      <c r="P45" s="17" t="s">
        <v>49</v>
      </c>
      <c r="R45" s="43">
        <v>24</v>
      </c>
      <c r="S45" s="43">
        <v>10</v>
      </c>
      <c r="T45" s="43" t="s">
        <v>222</v>
      </c>
      <c r="V45" s="52" t="s">
        <v>263</v>
      </c>
      <c r="W45" s="52" t="s">
        <v>322</v>
      </c>
      <c r="X45" s="52" t="s">
        <v>278</v>
      </c>
      <c r="AE45" s="31"/>
      <c r="AF45" s="31"/>
    </row>
    <row r="46" spans="2:32" x14ac:dyDescent="0.3">
      <c r="H46" s="42" t="s">
        <v>205</v>
      </c>
      <c r="I46" s="36" t="s">
        <v>49</v>
      </c>
      <c r="K46" s="15">
        <f t="shared" si="0"/>
        <v>43</v>
      </c>
      <c r="L46" s="15" t="s">
        <v>264</v>
      </c>
      <c r="M46" s="15" t="s">
        <v>185</v>
      </c>
      <c r="N46" s="18" t="s">
        <v>4</v>
      </c>
      <c r="O46" s="15" t="s">
        <v>169</v>
      </c>
      <c r="P46" s="17" t="s">
        <v>49</v>
      </c>
      <c r="R46" s="43">
        <v>0</v>
      </c>
      <c r="S46" s="43">
        <v>3</v>
      </c>
      <c r="T46" s="43" t="s">
        <v>223</v>
      </c>
      <c r="V46" s="52" t="s">
        <v>264</v>
      </c>
      <c r="W46" s="52" t="s">
        <v>323</v>
      </c>
      <c r="X46" s="52" t="s">
        <v>277</v>
      </c>
      <c r="AD46" s="31"/>
      <c r="AE46" s="31"/>
      <c r="AF46" s="31"/>
    </row>
    <row r="47" spans="2:32" x14ac:dyDescent="0.3">
      <c r="H47" s="42" t="s">
        <v>205</v>
      </c>
      <c r="I47" s="36" t="s">
        <v>49</v>
      </c>
      <c r="K47" s="15">
        <f t="shared" si="0"/>
        <v>44</v>
      </c>
      <c r="L47" s="15" t="s">
        <v>265</v>
      </c>
      <c r="M47" s="15" t="s">
        <v>234</v>
      </c>
      <c r="N47" s="18" t="s">
        <v>4</v>
      </c>
      <c r="O47" s="18" t="s">
        <v>4</v>
      </c>
      <c r="P47" s="17" t="s">
        <v>49</v>
      </c>
      <c r="R47" s="43">
        <v>0</v>
      </c>
      <c r="S47" s="43">
        <v>0</v>
      </c>
      <c r="T47" s="43" t="s">
        <v>235</v>
      </c>
      <c r="V47" s="52" t="s">
        <v>265</v>
      </c>
      <c r="W47" s="52" t="s">
        <v>324</v>
      </c>
      <c r="X47" s="52" t="s">
        <v>280</v>
      </c>
      <c r="AC47" s="31"/>
      <c r="AD47" s="31"/>
      <c r="AE47" s="31"/>
      <c r="AF47" s="31"/>
    </row>
    <row r="48" spans="2:32" x14ac:dyDescent="0.3">
      <c r="H48" s="42" t="s">
        <v>205</v>
      </c>
      <c r="I48" s="36" t="s">
        <v>49</v>
      </c>
      <c r="K48" s="15">
        <f t="shared" si="0"/>
        <v>45</v>
      </c>
      <c r="L48" s="15" t="s">
        <v>266</v>
      </c>
      <c r="M48" s="15" t="s">
        <v>338</v>
      </c>
      <c r="N48" s="18" t="s">
        <v>4</v>
      </c>
      <c r="O48" s="15" t="s">
        <v>381</v>
      </c>
      <c r="P48" s="17" t="s">
        <v>49</v>
      </c>
      <c r="R48" s="43">
        <v>0</v>
      </c>
      <c r="S48" s="43">
        <v>0</v>
      </c>
      <c r="T48" s="43" t="s">
        <v>239</v>
      </c>
      <c r="V48" s="52" t="s">
        <v>266</v>
      </c>
      <c r="W48" s="52" t="s">
        <v>325</v>
      </c>
      <c r="X48" s="52" t="s">
        <v>278</v>
      </c>
      <c r="AF48" s="31"/>
    </row>
    <row r="49" spans="8:32" x14ac:dyDescent="0.3">
      <c r="H49" s="42" t="s">
        <v>205</v>
      </c>
      <c r="I49" s="36" t="s">
        <v>49</v>
      </c>
      <c r="K49" s="15">
        <f t="shared" si="0"/>
        <v>46</v>
      </c>
      <c r="L49" s="15" t="s">
        <v>267</v>
      </c>
      <c r="M49" s="15" t="s">
        <v>339</v>
      </c>
      <c r="N49" s="15" t="s">
        <v>8</v>
      </c>
      <c r="O49" s="16" t="s">
        <v>113</v>
      </c>
      <c r="P49" s="45" t="s">
        <v>49</v>
      </c>
      <c r="R49" s="43">
        <v>10</v>
      </c>
      <c r="S49" s="43">
        <v>0</v>
      </c>
      <c r="T49" s="43" t="s">
        <v>214</v>
      </c>
      <c r="V49" s="52" t="s">
        <v>267</v>
      </c>
      <c r="W49" s="52" t="s">
        <v>326</v>
      </c>
      <c r="X49" s="52" t="s">
        <v>278</v>
      </c>
      <c r="AD49" s="31"/>
      <c r="AE49" s="31"/>
      <c r="AF49" s="31"/>
    </row>
    <row r="50" spans="8:32" x14ac:dyDescent="0.3">
      <c r="H50" s="42" t="s">
        <v>205</v>
      </c>
      <c r="I50" s="36" t="s">
        <v>49</v>
      </c>
      <c r="K50" s="9">
        <f t="shared" si="0"/>
        <v>47</v>
      </c>
      <c r="L50" s="9" t="s">
        <v>268</v>
      </c>
      <c r="M50" s="9" t="s">
        <v>340</v>
      </c>
      <c r="N50" s="9" t="s">
        <v>8</v>
      </c>
      <c r="O50" s="53" t="s">
        <v>113</v>
      </c>
      <c r="P50" s="54" t="s">
        <v>49</v>
      </c>
      <c r="R50" s="43">
        <v>8</v>
      </c>
      <c r="S50" s="43">
        <v>0</v>
      </c>
      <c r="T50" s="43" t="s">
        <v>218</v>
      </c>
      <c r="V50" s="52" t="s">
        <v>268</v>
      </c>
      <c r="W50" s="52" t="s">
        <v>327</v>
      </c>
      <c r="X50" s="52" t="s">
        <v>278</v>
      </c>
      <c r="AD50" s="31"/>
      <c r="AE50" s="31"/>
      <c r="AF50" s="31"/>
    </row>
    <row r="51" spans="8:32" x14ac:dyDescent="0.3">
      <c r="H51" s="42" t="s">
        <v>205</v>
      </c>
      <c r="I51" s="36" t="s">
        <v>49</v>
      </c>
      <c r="K51" s="15">
        <f t="shared" si="0"/>
        <v>48</v>
      </c>
      <c r="L51" s="15" t="s">
        <v>120</v>
      </c>
      <c r="M51" s="15" t="s">
        <v>341</v>
      </c>
      <c r="N51" s="15" t="s">
        <v>8</v>
      </c>
      <c r="O51" s="16" t="s">
        <v>113</v>
      </c>
      <c r="P51" s="45" t="s">
        <v>49</v>
      </c>
      <c r="R51" s="43">
        <v>50</v>
      </c>
      <c r="S51" s="43">
        <v>0</v>
      </c>
      <c r="T51" s="43" t="s">
        <v>216</v>
      </c>
      <c r="V51" s="52" t="s">
        <v>120</v>
      </c>
      <c r="W51" s="52" t="s">
        <v>328</v>
      </c>
      <c r="X51" s="52" t="s">
        <v>278</v>
      </c>
      <c r="AC51" s="31"/>
      <c r="AD51" s="31"/>
      <c r="AE51" s="31"/>
      <c r="AF51" s="31"/>
    </row>
    <row r="52" spans="8:32" x14ac:dyDescent="0.3">
      <c r="H52" s="42" t="s">
        <v>205</v>
      </c>
      <c r="I52" s="36" t="s">
        <v>49</v>
      </c>
      <c r="K52" s="15">
        <f t="shared" si="0"/>
        <v>49</v>
      </c>
      <c r="L52" s="15" t="s">
        <v>122</v>
      </c>
      <c r="M52" s="15" t="s">
        <v>342</v>
      </c>
      <c r="N52" s="15" t="s">
        <v>8</v>
      </c>
      <c r="O52" s="16" t="s">
        <v>113</v>
      </c>
      <c r="P52" s="45" t="s">
        <v>49</v>
      </c>
      <c r="R52" s="43">
        <v>60</v>
      </c>
      <c r="S52" s="43">
        <v>0</v>
      </c>
      <c r="T52" s="43" t="s">
        <v>217</v>
      </c>
      <c r="V52" s="52" t="s">
        <v>122</v>
      </c>
      <c r="W52" s="52" t="s">
        <v>329</v>
      </c>
      <c r="X52" s="52" t="s">
        <v>278</v>
      </c>
      <c r="AC52" s="31"/>
      <c r="AD52" s="31"/>
      <c r="AE52" s="31"/>
      <c r="AF52" s="31"/>
    </row>
    <row r="53" spans="8:32" x14ac:dyDescent="0.3">
      <c r="H53" s="42" t="s">
        <v>205</v>
      </c>
      <c r="I53" s="36" t="s">
        <v>49</v>
      </c>
      <c r="K53" s="23">
        <f t="shared" si="0"/>
        <v>50</v>
      </c>
      <c r="L53" s="23" t="s">
        <v>269</v>
      </c>
      <c r="M53" s="23" t="s">
        <v>192</v>
      </c>
      <c r="N53" s="46" t="s">
        <v>4</v>
      </c>
      <c r="O53" s="23" t="s">
        <v>169</v>
      </c>
      <c r="P53" s="47" t="s">
        <v>187</v>
      </c>
      <c r="R53" s="43">
        <v>0</v>
      </c>
      <c r="S53" s="43">
        <v>1</v>
      </c>
      <c r="T53" s="43" t="s">
        <v>243</v>
      </c>
      <c r="V53" s="52" t="s">
        <v>269</v>
      </c>
      <c r="W53" s="52" t="s">
        <v>330</v>
      </c>
      <c r="X53" s="52" t="s">
        <v>277</v>
      </c>
      <c r="AB53" s="31"/>
      <c r="AC53" s="31"/>
      <c r="AD53" s="31"/>
      <c r="AE53" s="31"/>
      <c r="AF53" s="31"/>
    </row>
    <row r="54" spans="8:32" x14ac:dyDescent="0.3">
      <c r="H54" s="42" t="s">
        <v>205</v>
      </c>
      <c r="I54" s="36" t="s">
        <v>49</v>
      </c>
      <c r="K54" s="23">
        <f t="shared" si="0"/>
        <v>51</v>
      </c>
      <c r="L54" s="23" t="s">
        <v>270</v>
      </c>
      <c r="M54" s="23" t="s">
        <v>193</v>
      </c>
      <c r="N54" s="46" t="s">
        <v>4</v>
      </c>
      <c r="O54" s="23" t="s">
        <v>169</v>
      </c>
      <c r="P54" s="47" t="s">
        <v>187</v>
      </c>
      <c r="R54" s="43">
        <v>0</v>
      </c>
      <c r="S54" s="43">
        <v>1</v>
      </c>
      <c r="T54" s="43" t="s">
        <v>244</v>
      </c>
      <c r="V54" s="52" t="s">
        <v>270</v>
      </c>
      <c r="W54" s="52" t="s">
        <v>331</v>
      </c>
      <c r="X54" s="52" t="s">
        <v>277</v>
      </c>
      <c r="AB54" s="31"/>
      <c r="AC54" s="31"/>
      <c r="AD54" s="31"/>
      <c r="AE54" s="31"/>
      <c r="AF54" s="31"/>
    </row>
    <row r="55" spans="8:32" x14ac:dyDescent="0.3">
      <c r="H55" s="42" t="s">
        <v>205</v>
      </c>
      <c r="I55" s="36" t="s">
        <v>49</v>
      </c>
      <c r="K55" s="23">
        <f t="shared" si="0"/>
        <v>52</v>
      </c>
      <c r="L55" s="23" t="s">
        <v>271</v>
      </c>
      <c r="M55" s="23" t="s">
        <v>229</v>
      </c>
      <c r="N55" s="48" t="s">
        <v>230</v>
      </c>
      <c r="O55" s="46" t="s">
        <v>4</v>
      </c>
      <c r="P55" s="47" t="s">
        <v>207</v>
      </c>
      <c r="R55" s="43">
        <v>2</v>
      </c>
      <c r="S55" s="43">
        <v>0</v>
      </c>
      <c r="T55" s="43" t="s">
        <v>245</v>
      </c>
      <c r="V55" s="52" t="s">
        <v>271</v>
      </c>
      <c r="W55" s="52" t="s">
        <v>332</v>
      </c>
      <c r="X55" s="52" t="s">
        <v>278</v>
      </c>
      <c r="AB55" s="31"/>
      <c r="AC55" s="31"/>
      <c r="AD55" s="31"/>
      <c r="AE55" s="31"/>
      <c r="AF55" s="31"/>
    </row>
    <row r="56" spans="8:32" x14ac:dyDescent="0.3">
      <c r="H56" s="42" t="s">
        <v>205</v>
      </c>
      <c r="I56" s="36" t="s">
        <v>49</v>
      </c>
      <c r="K56" s="23">
        <f t="shared" si="0"/>
        <v>53</v>
      </c>
      <c r="L56" s="23" t="s">
        <v>272</v>
      </c>
      <c r="M56" s="23" t="s">
        <v>224</v>
      </c>
      <c r="N56" s="46" t="s">
        <v>4</v>
      </c>
      <c r="O56" s="23" t="s">
        <v>169</v>
      </c>
      <c r="P56" s="47" t="s">
        <v>187</v>
      </c>
      <c r="R56" s="43">
        <v>0</v>
      </c>
      <c r="S56" s="43">
        <v>10</v>
      </c>
      <c r="T56" s="43" t="s">
        <v>246</v>
      </c>
      <c r="V56" s="52" t="s">
        <v>272</v>
      </c>
      <c r="W56" s="52" t="s">
        <v>333</v>
      </c>
      <c r="X56" s="52" t="s">
        <v>277</v>
      </c>
      <c r="AC56" s="31"/>
      <c r="AD56" s="31"/>
      <c r="AE56" s="31"/>
      <c r="AF56" s="31"/>
    </row>
    <row r="57" spans="8:32" x14ac:dyDescent="0.3">
      <c r="H57" s="42" t="s">
        <v>205</v>
      </c>
      <c r="I57" s="36" t="s">
        <v>206</v>
      </c>
      <c r="K57" s="27">
        <f t="shared" si="0"/>
        <v>54</v>
      </c>
      <c r="L57" s="27" t="s">
        <v>273</v>
      </c>
      <c r="M57" s="27" t="s">
        <v>194</v>
      </c>
      <c r="N57" s="28" t="s">
        <v>4</v>
      </c>
      <c r="O57" s="27" t="s">
        <v>169</v>
      </c>
      <c r="P57" s="29" t="s">
        <v>187</v>
      </c>
      <c r="R57" s="43">
        <v>0</v>
      </c>
      <c r="S57" s="43">
        <v>5</v>
      </c>
      <c r="T57" s="43" t="s">
        <v>225</v>
      </c>
      <c r="V57" s="52" t="s">
        <v>273</v>
      </c>
      <c r="W57" s="52" t="s">
        <v>334</v>
      </c>
      <c r="X57" s="52" t="s">
        <v>277</v>
      </c>
      <c r="AC57" s="31"/>
      <c r="AD57" s="31"/>
      <c r="AE57" s="31"/>
      <c r="AF57" s="31"/>
    </row>
    <row r="58" spans="8:32" x14ac:dyDescent="0.3">
      <c r="H58" s="42" t="s">
        <v>205</v>
      </c>
      <c r="I58" s="36" t="s">
        <v>206</v>
      </c>
      <c r="K58" s="27">
        <f t="shared" si="0"/>
        <v>55</v>
      </c>
      <c r="L58" s="27" t="s">
        <v>274</v>
      </c>
      <c r="M58" s="27" t="s">
        <v>189</v>
      </c>
      <c r="N58" s="28" t="s">
        <v>4</v>
      </c>
      <c r="O58" s="27" t="s">
        <v>169</v>
      </c>
      <c r="P58" s="29" t="s">
        <v>207</v>
      </c>
      <c r="R58" s="43">
        <v>0</v>
      </c>
      <c r="S58" s="43">
        <v>8</v>
      </c>
      <c r="T58" s="43" t="s">
        <v>226</v>
      </c>
      <c r="V58" s="52" t="s">
        <v>274</v>
      </c>
      <c r="W58" s="52" t="s">
        <v>335</v>
      </c>
      <c r="X58" s="52" t="s">
        <v>277</v>
      </c>
      <c r="AA58" s="31"/>
      <c r="AB58" s="31"/>
      <c r="AC58" s="31"/>
      <c r="AD58" s="31"/>
      <c r="AE58" s="31"/>
      <c r="AF58" s="31"/>
    </row>
    <row r="59" spans="8:32" x14ac:dyDescent="0.3">
      <c r="H59" s="42" t="s">
        <v>205</v>
      </c>
      <c r="I59" s="36" t="s">
        <v>206</v>
      </c>
      <c r="K59" s="27">
        <f t="shared" si="0"/>
        <v>56</v>
      </c>
      <c r="L59" s="27" t="s">
        <v>275</v>
      </c>
      <c r="M59" s="27" t="s">
        <v>227</v>
      </c>
      <c r="N59" s="30" t="s">
        <v>188</v>
      </c>
      <c r="O59" s="27" t="s">
        <v>169</v>
      </c>
      <c r="P59" s="29" t="s">
        <v>190</v>
      </c>
      <c r="R59" s="43">
        <v>2</v>
      </c>
      <c r="S59" s="43">
        <v>10</v>
      </c>
      <c r="T59" s="43" t="s">
        <v>228</v>
      </c>
      <c r="V59" s="52" t="s">
        <v>275</v>
      </c>
      <c r="W59" s="52" t="s">
        <v>336</v>
      </c>
      <c r="X59" s="52" t="s">
        <v>278</v>
      </c>
      <c r="AC59" s="31"/>
      <c r="AD59" s="31"/>
      <c r="AE59" s="31"/>
      <c r="AF59" s="31"/>
    </row>
  </sheetData>
  <mergeCells count="3">
    <mergeCell ref="K2:P2"/>
    <mergeCell ref="B2:F2"/>
    <mergeCell ref="R2:T2"/>
  </mergeCells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>
    <tabColor rgb="FF66FFCC"/>
  </sheetPr>
  <dimension ref="A1:AD6"/>
  <sheetViews>
    <sheetView workbookViewId="0">
      <selection activeCell="H16" sqref="H16"/>
    </sheetView>
  </sheetViews>
  <sheetFormatPr defaultRowHeight="12" x14ac:dyDescent="0.3"/>
  <cols>
    <col min="1" max="2" width="9" style="31"/>
    <col min="3" max="3" width="7.125" style="31" bestFit="1" customWidth="1"/>
    <col min="4" max="4" width="10.875" style="31" bestFit="1" customWidth="1"/>
    <col min="5" max="5" width="19" style="31" bestFit="1" customWidth="1"/>
    <col min="6" max="6" width="20.5" style="31" bestFit="1" customWidth="1"/>
    <col min="7" max="16384" width="9" style="31"/>
  </cols>
  <sheetData>
    <row r="1" spans="1:30" x14ac:dyDescent="0.3">
      <c r="A1" s="31" t="s">
        <v>9</v>
      </c>
      <c r="B1" s="31" t="s">
        <v>10</v>
      </c>
      <c r="C1" s="31" t="s">
        <v>3</v>
      </c>
      <c r="D1" s="31" t="s">
        <v>11</v>
      </c>
      <c r="E1" s="31" t="s">
        <v>5</v>
      </c>
      <c r="F1" s="31" t="s">
        <v>6</v>
      </c>
      <c r="G1" s="31" t="s">
        <v>12</v>
      </c>
      <c r="H1" s="31" t="s">
        <v>13</v>
      </c>
      <c r="I1" s="31" t="s">
        <v>14</v>
      </c>
      <c r="J1" s="31" t="s">
        <v>15</v>
      </c>
      <c r="K1" s="31" t="s">
        <v>622</v>
      </c>
      <c r="L1" s="31" t="s">
        <v>128</v>
      </c>
      <c r="M1" s="31" t="s">
        <v>623</v>
      </c>
      <c r="N1" s="31" t="s">
        <v>624</v>
      </c>
      <c r="O1" s="31" t="s">
        <v>16</v>
      </c>
      <c r="P1" s="31" t="s">
        <v>17</v>
      </c>
      <c r="Q1" s="31" t="s">
        <v>18</v>
      </c>
      <c r="R1" s="31" t="s">
        <v>19</v>
      </c>
      <c r="S1" s="31" t="s">
        <v>20</v>
      </c>
      <c r="T1" s="31" t="s">
        <v>21</v>
      </c>
      <c r="U1" s="31" t="s">
        <v>22</v>
      </c>
      <c r="V1" s="31" t="s">
        <v>23</v>
      </c>
      <c r="W1" s="31" t="s">
        <v>24</v>
      </c>
      <c r="X1" s="31" t="s">
        <v>25</v>
      </c>
      <c r="Y1" s="31" t="s">
        <v>26</v>
      </c>
      <c r="Z1" s="31" t="s">
        <v>27</v>
      </c>
      <c r="AA1" s="31" t="s">
        <v>625</v>
      </c>
      <c r="AB1" s="31" t="s">
        <v>627</v>
      </c>
      <c r="AC1" s="31" t="s">
        <v>633</v>
      </c>
      <c r="AD1" s="31" t="s">
        <v>634</v>
      </c>
    </row>
    <row r="2" spans="1:30" x14ac:dyDescent="0.3">
      <c r="A2" s="31">
        <v>6001</v>
      </c>
      <c r="B2" s="31">
        <v>7</v>
      </c>
      <c r="C2" s="31">
        <v>0</v>
      </c>
      <c r="D2" s="31">
        <v>0</v>
      </c>
      <c r="E2" s="31" t="s">
        <v>8633</v>
      </c>
      <c r="F2" s="31" t="s">
        <v>8639</v>
      </c>
      <c r="G2" s="31">
        <v>1</v>
      </c>
      <c r="H2" s="31">
        <v>1</v>
      </c>
      <c r="I2" s="31">
        <v>0</v>
      </c>
      <c r="J2" s="31">
        <v>1000</v>
      </c>
      <c r="K2" s="31">
        <v>6</v>
      </c>
      <c r="L2" s="31">
        <v>85071</v>
      </c>
      <c r="M2" s="31">
        <v>0</v>
      </c>
      <c r="N2" s="31">
        <v>1</v>
      </c>
      <c r="O2" s="31">
        <v>0</v>
      </c>
      <c r="P2" s="31">
        <v>0</v>
      </c>
      <c r="Q2" s="31">
        <v>0</v>
      </c>
      <c r="R2" s="31">
        <v>0</v>
      </c>
      <c r="S2" s="31">
        <v>0</v>
      </c>
      <c r="T2" s="31">
        <v>0</v>
      </c>
      <c r="U2" s="31">
        <v>0</v>
      </c>
      <c r="V2" s="31">
        <v>0</v>
      </c>
      <c r="W2" s="31">
        <v>0</v>
      </c>
      <c r="X2" s="31">
        <v>0</v>
      </c>
      <c r="Y2" s="31">
        <v>0</v>
      </c>
      <c r="Z2" s="31">
        <v>0</v>
      </c>
      <c r="AA2" s="31">
        <v>15</v>
      </c>
      <c r="AB2" s="31">
        <v>0</v>
      </c>
      <c r="AC2" s="31">
        <v>0</v>
      </c>
      <c r="AD2" s="31">
        <v>0</v>
      </c>
    </row>
    <row r="3" spans="1:30" x14ac:dyDescent="0.3">
      <c r="A3" s="31">
        <v>6002</v>
      </c>
      <c r="B3" s="31">
        <v>7</v>
      </c>
      <c r="C3" s="31">
        <v>0</v>
      </c>
      <c r="D3" s="31">
        <v>0</v>
      </c>
      <c r="E3" s="31" t="s">
        <v>8629</v>
      </c>
      <c r="F3" s="31" t="s">
        <v>8637</v>
      </c>
      <c r="G3" s="31">
        <v>1</v>
      </c>
      <c r="H3" s="31">
        <v>11</v>
      </c>
      <c r="I3" s="31">
        <v>0</v>
      </c>
      <c r="J3" s="31">
        <v>20000</v>
      </c>
      <c r="K3" s="31">
        <v>6</v>
      </c>
      <c r="L3" s="31">
        <v>85071</v>
      </c>
      <c r="M3" s="31">
        <v>0</v>
      </c>
      <c r="N3" s="31">
        <v>1</v>
      </c>
      <c r="O3" s="31">
        <v>0</v>
      </c>
      <c r="P3" s="31">
        <v>0</v>
      </c>
      <c r="Q3" s="31">
        <v>0</v>
      </c>
      <c r="R3" s="31">
        <v>0</v>
      </c>
      <c r="S3" s="31">
        <v>0</v>
      </c>
      <c r="T3" s="31">
        <v>0</v>
      </c>
      <c r="U3" s="31">
        <v>0</v>
      </c>
      <c r="V3" s="31">
        <v>0</v>
      </c>
      <c r="W3" s="31">
        <v>0</v>
      </c>
      <c r="X3" s="31">
        <v>0</v>
      </c>
      <c r="Y3" s="31">
        <v>0</v>
      </c>
      <c r="Z3" s="31">
        <v>0</v>
      </c>
      <c r="AA3" s="31">
        <v>15</v>
      </c>
      <c r="AB3" s="31">
        <v>0</v>
      </c>
      <c r="AC3" s="31">
        <v>0</v>
      </c>
      <c r="AD3" s="31">
        <v>0</v>
      </c>
    </row>
    <row r="4" spans="1:30" s="217" customFormat="1" x14ac:dyDescent="0.3">
      <c r="A4" s="218">
        <v>6003</v>
      </c>
      <c r="B4" s="218">
        <v>7</v>
      </c>
      <c r="C4" s="218">
        <v>0</v>
      </c>
      <c r="D4" s="218">
        <v>0</v>
      </c>
      <c r="E4" s="218" t="s">
        <v>9237</v>
      </c>
      <c r="F4" s="218" t="s">
        <v>9238</v>
      </c>
      <c r="G4" s="218">
        <v>2</v>
      </c>
      <c r="H4" s="218">
        <v>15</v>
      </c>
      <c r="I4" s="218">
        <v>3</v>
      </c>
      <c r="J4" s="218">
        <v>10</v>
      </c>
      <c r="K4" s="218">
        <v>6</v>
      </c>
      <c r="L4" s="31">
        <v>85071</v>
      </c>
      <c r="M4" s="218">
        <v>0</v>
      </c>
      <c r="N4" s="218">
        <v>1</v>
      </c>
      <c r="O4" s="218">
        <v>0</v>
      </c>
      <c r="P4" s="218">
        <v>0</v>
      </c>
      <c r="Q4" s="218">
        <v>0</v>
      </c>
      <c r="R4" s="218">
        <v>0</v>
      </c>
      <c r="S4" s="218">
        <v>0</v>
      </c>
      <c r="T4" s="218">
        <v>0</v>
      </c>
      <c r="U4" s="218">
        <v>0</v>
      </c>
      <c r="V4" s="218">
        <v>0</v>
      </c>
      <c r="W4" s="218">
        <v>0</v>
      </c>
      <c r="X4" s="218">
        <v>0</v>
      </c>
      <c r="Y4" s="218">
        <v>0</v>
      </c>
      <c r="Z4" s="218">
        <v>0</v>
      </c>
      <c r="AA4" s="218">
        <v>15</v>
      </c>
      <c r="AB4" s="218">
        <v>0</v>
      </c>
      <c r="AC4" s="218">
        <v>0</v>
      </c>
      <c r="AD4" s="218">
        <v>0</v>
      </c>
    </row>
    <row r="5" spans="1:30" x14ac:dyDescent="0.3">
      <c r="A5" s="31">
        <v>6004</v>
      </c>
      <c r="B5" s="31">
        <v>7</v>
      </c>
      <c r="C5" s="31">
        <v>0</v>
      </c>
      <c r="D5" s="31">
        <v>0</v>
      </c>
      <c r="E5" s="31" t="s">
        <v>8627</v>
      </c>
      <c r="F5" s="31" t="s">
        <v>8635</v>
      </c>
      <c r="G5" s="31">
        <v>3</v>
      </c>
      <c r="H5" s="31">
        <v>12</v>
      </c>
      <c r="I5" s="31">
        <v>0</v>
      </c>
      <c r="J5" s="31">
        <v>20000</v>
      </c>
      <c r="K5" s="31">
        <v>6</v>
      </c>
      <c r="L5" s="31">
        <v>85071</v>
      </c>
      <c r="M5" s="31">
        <v>0</v>
      </c>
      <c r="N5" s="31">
        <v>1</v>
      </c>
      <c r="O5" s="31">
        <v>0</v>
      </c>
      <c r="P5" s="31">
        <v>0</v>
      </c>
      <c r="Q5" s="31">
        <v>0</v>
      </c>
      <c r="R5" s="31">
        <v>0</v>
      </c>
      <c r="S5" s="31">
        <v>0</v>
      </c>
      <c r="T5" s="31">
        <v>0</v>
      </c>
      <c r="U5" s="31">
        <v>0</v>
      </c>
      <c r="V5" s="31">
        <v>0</v>
      </c>
      <c r="W5" s="31">
        <v>0</v>
      </c>
      <c r="X5" s="31">
        <v>0</v>
      </c>
      <c r="Y5" s="31">
        <v>0</v>
      </c>
      <c r="Z5" s="31">
        <v>0</v>
      </c>
      <c r="AA5" s="31">
        <v>6</v>
      </c>
      <c r="AB5" s="31">
        <v>0</v>
      </c>
      <c r="AC5" s="31">
        <v>0</v>
      </c>
      <c r="AD5" s="31">
        <v>0</v>
      </c>
    </row>
    <row r="6" spans="1:30" x14ac:dyDescent="0.3">
      <c r="A6" s="31">
        <v>6005</v>
      </c>
      <c r="B6" s="31">
        <v>7</v>
      </c>
      <c r="C6" s="31">
        <v>0</v>
      </c>
      <c r="D6" s="31">
        <v>0</v>
      </c>
      <c r="E6" s="31" t="s">
        <v>8631</v>
      </c>
      <c r="F6" s="31" t="s">
        <v>9266</v>
      </c>
      <c r="G6" s="31">
        <v>3</v>
      </c>
      <c r="H6" s="31">
        <v>53</v>
      </c>
      <c r="I6" s="31">
        <v>0</v>
      </c>
      <c r="J6" s="31">
        <v>1</v>
      </c>
      <c r="K6" s="31">
        <v>6</v>
      </c>
      <c r="L6" s="31">
        <v>85071</v>
      </c>
      <c r="M6" s="31">
        <v>0</v>
      </c>
      <c r="N6" s="31">
        <v>1</v>
      </c>
      <c r="O6" s="31">
        <v>0</v>
      </c>
      <c r="P6" s="31">
        <v>0</v>
      </c>
      <c r="Q6" s="31">
        <v>0</v>
      </c>
      <c r="R6" s="31">
        <v>0</v>
      </c>
      <c r="S6" s="31">
        <v>0</v>
      </c>
      <c r="T6" s="31">
        <v>0</v>
      </c>
      <c r="U6" s="31">
        <v>0</v>
      </c>
      <c r="V6" s="31">
        <v>0</v>
      </c>
      <c r="W6" s="31">
        <v>0</v>
      </c>
      <c r="X6" s="31">
        <v>0</v>
      </c>
      <c r="Y6" s="31">
        <v>0</v>
      </c>
      <c r="Z6" s="31">
        <v>0</v>
      </c>
      <c r="AA6" s="31">
        <v>9</v>
      </c>
      <c r="AB6" s="31">
        <v>0</v>
      </c>
      <c r="AC6" s="31">
        <v>0</v>
      </c>
      <c r="AD6" s="31">
        <v>0</v>
      </c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89BDA-6C54-463C-AC3D-3C63C401E6F0}">
  <sheetPr codeName="Sheet19">
    <tabColor rgb="FF66FFCC"/>
  </sheetPr>
  <dimension ref="A1:AL70"/>
  <sheetViews>
    <sheetView workbookViewId="0"/>
  </sheetViews>
  <sheetFormatPr defaultRowHeight="12" x14ac:dyDescent="0.3"/>
  <cols>
    <col min="1" max="1" width="7.625" style="61" bestFit="1" customWidth="1"/>
    <col min="2" max="2" width="12.875" style="61" customWidth="1"/>
    <col min="3" max="3" width="7.5" style="61" customWidth="1"/>
    <col min="4" max="4" width="11.75" style="61" customWidth="1"/>
    <col min="5" max="5" width="29.5" style="62" customWidth="1"/>
    <col min="6" max="6" width="22.25" style="62" bestFit="1" customWidth="1"/>
    <col min="7" max="7" width="9.875" style="68" customWidth="1"/>
    <col min="8" max="8" width="9.5" style="62" customWidth="1"/>
    <col min="9" max="9" width="12.75" style="62" customWidth="1"/>
    <col min="10" max="10" width="9.875" style="62" customWidth="1"/>
    <col min="11" max="11" width="10.625" style="61" customWidth="1"/>
    <col min="12" max="12" width="11.25" style="62" customWidth="1"/>
    <col min="13" max="13" width="12.25" style="61" customWidth="1"/>
    <col min="14" max="14" width="11.5" style="62" customWidth="1"/>
    <col min="15" max="15" width="11.625" style="62" customWidth="1"/>
    <col min="16" max="16" width="12.25" style="62" customWidth="1"/>
    <col min="17" max="17" width="13.125" style="61" customWidth="1"/>
    <col min="18" max="18" width="12.5" style="62" customWidth="1"/>
    <col min="19" max="19" width="11.625" style="62" customWidth="1"/>
    <col min="20" max="20" width="12.25" style="62" customWidth="1"/>
    <col min="21" max="21" width="13.125" style="61" customWidth="1"/>
    <col min="22" max="22" width="12.5" style="62" customWidth="1"/>
    <col min="23" max="23" width="11.625" style="298" customWidth="1"/>
    <col min="24" max="24" width="12.25" style="298" customWidth="1"/>
    <col min="25" max="25" width="13.125" style="298" customWidth="1"/>
    <col min="26" max="26" width="12.5" style="298" customWidth="1"/>
    <col min="27" max="27" width="11.5" style="62" bestFit="1" customWidth="1"/>
    <col min="28" max="28" width="12.125" style="62" bestFit="1" customWidth="1"/>
    <col min="29" max="29" width="11.5" style="117" bestFit="1" customWidth="1"/>
    <col min="30" max="30" width="11.75" style="62" bestFit="1" customWidth="1"/>
    <col min="31" max="31" width="22.75" style="93" bestFit="1" customWidth="1"/>
    <col min="32" max="32" width="17.25" style="36" bestFit="1" customWidth="1"/>
    <col min="33" max="33" width="22" style="36" bestFit="1" customWidth="1"/>
    <col min="34" max="34" width="10.5" style="36" bestFit="1" customWidth="1"/>
    <col min="35" max="35" width="11.625" style="36" bestFit="1" customWidth="1"/>
    <col min="36" max="36" width="11.25" style="36" bestFit="1" customWidth="1"/>
    <col min="37" max="37" width="10.5" style="36" bestFit="1" customWidth="1"/>
    <col min="38" max="38" width="11" style="36" bestFit="1" customWidth="1"/>
    <col min="39" max="16384" width="9" style="36"/>
  </cols>
  <sheetData>
    <row r="1" spans="1:33" s="69" customFormat="1" x14ac:dyDescent="0.3">
      <c r="A1" s="70" t="s">
        <v>233</v>
      </c>
      <c r="B1" s="70" t="s">
        <v>10</v>
      </c>
      <c r="C1" s="70" t="s">
        <v>3</v>
      </c>
      <c r="D1" s="70" t="s">
        <v>11</v>
      </c>
      <c r="E1" s="71" t="s">
        <v>5</v>
      </c>
      <c r="F1" s="71" t="s">
        <v>6</v>
      </c>
      <c r="G1" s="70" t="s">
        <v>567</v>
      </c>
      <c r="H1" s="71" t="s">
        <v>13</v>
      </c>
      <c r="I1" s="71" t="s">
        <v>11853</v>
      </c>
      <c r="J1" s="71" t="s">
        <v>11854</v>
      </c>
      <c r="K1" s="70" t="s">
        <v>622</v>
      </c>
      <c r="L1" s="70" t="s">
        <v>128</v>
      </c>
      <c r="M1" s="70" t="s">
        <v>623</v>
      </c>
      <c r="N1" s="71" t="s">
        <v>624</v>
      </c>
      <c r="O1" s="71" t="s">
        <v>16</v>
      </c>
      <c r="P1" s="71" t="s">
        <v>17</v>
      </c>
      <c r="Q1" s="70" t="s">
        <v>18</v>
      </c>
      <c r="R1" s="71" t="s">
        <v>19</v>
      </c>
      <c r="S1" s="71" t="s">
        <v>20</v>
      </c>
      <c r="T1" s="71" t="s">
        <v>21</v>
      </c>
      <c r="U1" s="70" t="s">
        <v>22</v>
      </c>
      <c r="V1" s="71" t="s">
        <v>23</v>
      </c>
      <c r="W1" s="297" t="s">
        <v>24</v>
      </c>
      <c r="X1" s="297" t="s">
        <v>25</v>
      </c>
      <c r="Y1" s="297" t="s">
        <v>26</v>
      </c>
      <c r="Z1" s="297" t="s">
        <v>27</v>
      </c>
      <c r="AA1" s="71" t="s">
        <v>625</v>
      </c>
      <c r="AB1" s="71" t="s">
        <v>627</v>
      </c>
      <c r="AC1" s="73" t="s">
        <v>633</v>
      </c>
      <c r="AD1" s="71" t="s">
        <v>634</v>
      </c>
      <c r="AE1" s="295" t="s">
        <v>3303</v>
      </c>
      <c r="AF1" s="69" t="s">
        <v>3304</v>
      </c>
      <c r="AG1" s="69" t="s">
        <v>3305</v>
      </c>
    </row>
    <row r="2" spans="1:33" x14ac:dyDescent="0.3">
      <c r="A2" s="61">
        <f>42000+ROW()-1-35000</f>
        <v>7001</v>
      </c>
      <c r="B2" s="61">
        <v>8</v>
      </c>
      <c r="C2" s="61">
        <f>A2+100000+41000</f>
        <v>148001</v>
      </c>
      <c r="D2" s="61">
        <f>A2+240000</f>
        <v>247001</v>
      </c>
      <c r="E2" s="62" t="s">
        <v>11778</v>
      </c>
      <c r="F2" s="62" t="s">
        <v>11868</v>
      </c>
      <c r="G2" s="68">
        <f>ROW()-1</f>
        <v>1</v>
      </c>
      <c r="H2" s="62">
        <v>42</v>
      </c>
      <c r="I2" s="62">
        <v>125</v>
      </c>
      <c r="J2" s="62">
        <v>5</v>
      </c>
      <c r="K2" s="61">
        <v>8</v>
      </c>
      <c r="L2" s="61">
        <v>1650000</v>
      </c>
      <c r="M2" s="61">
        <v>0</v>
      </c>
      <c r="N2" s="62">
        <v>0</v>
      </c>
      <c r="O2" s="62">
        <v>6</v>
      </c>
      <c r="P2" s="62">
        <v>94208</v>
      </c>
      <c r="Q2" s="61">
        <v>0</v>
      </c>
      <c r="R2" s="62">
        <v>10</v>
      </c>
      <c r="S2" s="62">
        <v>0</v>
      </c>
      <c r="T2" s="62">
        <v>0</v>
      </c>
      <c r="U2" s="61">
        <v>0</v>
      </c>
      <c r="V2" s="62">
        <v>0</v>
      </c>
      <c r="W2" s="298">
        <v>0</v>
      </c>
      <c r="X2" s="298">
        <v>0</v>
      </c>
      <c r="Y2" s="298">
        <v>0</v>
      </c>
      <c r="Z2" s="298">
        <v>0</v>
      </c>
      <c r="AA2" s="62">
        <v>0</v>
      </c>
      <c r="AB2" s="62">
        <v>0</v>
      </c>
      <c r="AC2" s="61">
        <v>0</v>
      </c>
      <c r="AD2" s="136">
        <v>0</v>
      </c>
      <c r="AE2" s="93" t="b">
        <f>IF(OR(AND(K2=6,N2=0),AND(O2=6,R2=0),AND(S2=6,V2=0),AND(W2=6,Z2=0)),TRUE,FALSE)</f>
        <v>0</v>
      </c>
      <c r="AF2" s="36" t="b">
        <f>IF(
    OR(K2=2,O2=2,S2=2,W2=2),TRUE,FALSE)</f>
        <v>0</v>
      </c>
      <c r="AG2" s="36" t="b">
        <f>IF(H2=9,TRUE,FALSE)</f>
        <v>0</v>
      </c>
    </row>
    <row r="3" spans="1:33" x14ac:dyDescent="0.3">
      <c r="A3" s="61">
        <f t="shared" ref="A3:A12" si="0">42000+ROW()-1-35000</f>
        <v>7002</v>
      </c>
      <c r="B3" s="61">
        <v>8</v>
      </c>
      <c r="C3" s="61">
        <f t="shared" ref="C3:C12" si="1">A3+100000+41000</f>
        <v>148002</v>
      </c>
      <c r="D3" s="61">
        <f t="shared" ref="D3:D66" si="2">A3+240000</f>
        <v>247002</v>
      </c>
      <c r="E3" s="62" t="s">
        <v>11792</v>
      </c>
      <c r="F3" s="62" t="s">
        <v>11869</v>
      </c>
      <c r="G3" s="68">
        <f t="shared" ref="G3:G11" si="3">ROW()-1</f>
        <v>2</v>
      </c>
      <c r="H3" s="62">
        <v>90</v>
      </c>
      <c r="I3" s="62">
        <v>1</v>
      </c>
      <c r="J3" s="62">
        <v>1</v>
      </c>
      <c r="K3" s="61">
        <v>8</v>
      </c>
      <c r="L3" s="61">
        <v>1650000</v>
      </c>
      <c r="M3" s="61">
        <v>0</v>
      </c>
      <c r="N3" s="62">
        <v>0</v>
      </c>
      <c r="O3" s="62">
        <v>6</v>
      </c>
      <c r="P3" s="62">
        <v>94199</v>
      </c>
      <c r="Q3" s="61">
        <v>0</v>
      </c>
      <c r="R3" s="62">
        <v>10</v>
      </c>
      <c r="S3" s="62">
        <v>0</v>
      </c>
      <c r="T3" s="62">
        <v>0</v>
      </c>
      <c r="U3" s="61">
        <v>0</v>
      </c>
      <c r="V3" s="62">
        <v>0</v>
      </c>
      <c r="W3" s="298">
        <v>0</v>
      </c>
      <c r="X3" s="298">
        <v>0</v>
      </c>
      <c r="Y3" s="298">
        <v>0</v>
      </c>
      <c r="Z3" s="298">
        <v>0</v>
      </c>
      <c r="AA3" s="62">
        <v>0</v>
      </c>
      <c r="AB3" s="62">
        <v>0</v>
      </c>
      <c r="AC3" s="61">
        <v>0</v>
      </c>
      <c r="AD3" s="136">
        <v>0</v>
      </c>
      <c r="AE3" s="93" t="b">
        <f t="shared" ref="AE3:AE12" si="4">IF(OR(AND(K3=6,N3=0),AND(O3=6,R3=0),AND(S3=6,V3=0),AND(W3=6,Z3=0)),TRUE,FALSE)</f>
        <v>0</v>
      </c>
      <c r="AF3" s="36" t="b">
        <f t="shared" ref="AF3:AF12" si="5">IF(
    OR(K3=2,O3=2,S3=2,W3=2),TRUE,FALSE)</f>
        <v>0</v>
      </c>
      <c r="AG3" s="36" t="b">
        <f t="shared" ref="AG3:AG12" si="6">IF(H3=9,TRUE,FALSE)</f>
        <v>0</v>
      </c>
    </row>
    <row r="4" spans="1:33" x14ac:dyDescent="0.3">
      <c r="A4" s="61">
        <f t="shared" si="0"/>
        <v>7003</v>
      </c>
      <c r="B4" s="61">
        <v>8</v>
      </c>
      <c r="C4" s="61">
        <f t="shared" ref="C4" si="7">A4+100000+41000</f>
        <v>148003</v>
      </c>
      <c r="D4" s="61">
        <f t="shared" si="2"/>
        <v>247003</v>
      </c>
      <c r="E4" s="62" t="s">
        <v>11780</v>
      </c>
      <c r="F4" s="62" t="s">
        <v>11870</v>
      </c>
      <c r="G4" s="68">
        <f t="shared" si="3"/>
        <v>3</v>
      </c>
      <c r="H4" s="62">
        <v>42</v>
      </c>
      <c r="I4" s="62">
        <v>126</v>
      </c>
      <c r="J4" s="62">
        <v>5</v>
      </c>
      <c r="K4" s="61">
        <v>8</v>
      </c>
      <c r="L4" s="61">
        <v>1650000</v>
      </c>
      <c r="M4" s="61">
        <v>0</v>
      </c>
      <c r="N4" s="62">
        <v>0</v>
      </c>
      <c r="O4" s="62">
        <v>6</v>
      </c>
      <c r="P4" s="62">
        <v>94208</v>
      </c>
      <c r="Q4" s="61">
        <v>0</v>
      </c>
      <c r="R4" s="62">
        <v>10</v>
      </c>
      <c r="S4" s="62">
        <v>0</v>
      </c>
      <c r="T4" s="62">
        <v>0</v>
      </c>
      <c r="U4" s="61">
        <v>0</v>
      </c>
      <c r="V4" s="62">
        <v>0</v>
      </c>
      <c r="W4" s="298">
        <v>0</v>
      </c>
      <c r="X4" s="298">
        <v>0</v>
      </c>
      <c r="Y4" s="298">
        <v>0</v>
      </c>
      <c r="Z4" s="298">
        <v>0</v>
      </c>
      <c r="AA4" s="62">
        <v>0</v>
      </c>
      <c r="AB4" s="62">
        <v>0</v>
      </c>
      <c r="AC4" s="61">
        <v>0</v>
      </c>
      <c r="AD4" s="136">
        <v>0</v>
      </c>
      <c r="AE4" s="93" t="b">
        <f t="shared" si="4"/>
        <v>0</v>
      </c>
      <c r="AF4" s="36" t="b">
        <f t="shared" si="5"/>
        <v>0</v>
      </c>
      <c r="AG4" s="36" t="b">
        <f t="shared" si="6"/>
        <v>0</v>
      </c>
    </row>
    <row r="5" spans="1:33" x14ac:dyDescent="0.3">
      <c r="A5" s="61">
        <f t="shared" si="0"/>
        <v>7004</v>
      </c>
      <c r="B5" s="61">
        <v>8</v>
      </c>
      <c r="C5" s="61">
        <f t="shared" si="1"/>
        <v>148004</v>
      </c>
      <c r="D5" s="61">
        <f t="shared" si="2"/>
        <v>247004</v>
      </c>
      <c r="E5" s="62" t="s">
        <v>11793</v>
      </c>
      <c r="F5" s="62" t="s">
        <v>11871</v>
      </c>
      <c r="G5" s="68">
        <f t="shared" si="3"/>
        <v>4</v>
      </c>
      <c r="H5" s="62">
        <v>90</v>
      </c>
      <c r="I5" s="62">
        <v>2</v>
      </c>
      <c r="J5" s="62">
        <v>1</v>
      </c>
      <c r="K5" s="61">
        <v>8</v>
      </c>
      <c r="L5" s="61">
        <v>1650000</v>
      </c>
      <c r="M5" s="61">
        <v>0</v>
      </c>
      <c r="N5" s="62">
        <v>0</v>
      </c>
      <c r="O5" s="62">
        <v>6</v>
      </c>
      <c r="P5" s="62">
        <v>94199</v>
      </c>
      <c r="Q5" s="61">
        <v>0</v>
      </c>
      <c r="R5" s="62">
        <v>10</v>
      </c>
      <c r="S5" s="62">
        <v>0</v>
      </c>
      <c r="T5" s="62">
        <v>0</v>
      </c>
      <c r="U5" s="61">
        <v>0</v>
      </c>
      <c r="V5" s="62">
        <v>0</v>
      </c>
      <c r="W5" s="298">
        <v>0</v>
      </c>
      <c r="X5" s="298">
        <v>0</v>
      </c>
      <c r="Y5" s="298">
        <v>0</v>
      </c>
      <c r="Z5" s="298">
        <v>0</v>
      </c>
      <c r="AA5" s="62">
        <v>0</v>
      </c>
      <c r="AB5" s="62">
        <v>0</v>
      </c>
      <c r="AC5" s="61">
        <v>0</v>
      </c>
      <c r="AD5" s="136">
        <v>0</v>
      </c>
      <c r="AE5" s="93" t="b">
        <f t="shared" si="4"/>
        <v>0</v>
      </c>
      <c r="AF5" s="36" t="b">
        <f t="shared" si="5"/>
        <v>0</v>
      </c>
      <c r="AG5" s="36" t="b">
        <f t="shared" si="6"/>
        <v>0</v>
      </c>
    </row>
    <row r="6" spans="1:33" x14ac:dyDescent="0.3">
      <c r="A6" s="61">
        <f t="shared" si="0"/>
        <v>7005</v>
      </c>
      <c r="B6" s="61">
        <v>8</v>
      </c>
      <c r="C6" s="61">
        <f t="shared" si="1"/>
        <v>148005</v>
      </c>
      <c r="D6" s="61">
        <f t="shared" si="2"/>
        <v>247005</v>
      </c>
      <c r="E6" s="62" t="s">
        <v>11782</v>
      </c>
      <c r="F6" s="62" t="s">
        <v>11872</v>
      </c>
      <c r="G6" s="68">
        <f t="shared" si="3"/>
        <v>5</v>
      </c>
      <c r="H6" s="62">
        <v>42</v>
      </c>
      <c r="I6" s="62">
        <v>127</v>
      </c>
      <c r="J6" s="62">
        <v>5</v>
      </c>
      <c r="K6" s="61">
        <v>8</v>
      </c>
      <c r="L6" s="61">
        <v>1650000</v>
      </c>
      <c r="M6" s="61">
        <v>0</v>
      </c>
      <c r="N6" s="62">
        <v>0</v>
      </c>
      <c r="O6" s="62">
        <v>6</v>
      </c>
      <c r="P6" s="62">
        <v>94208</v>
      </c>
      <c r="Q6" s="61">
        <v>0</v>
      </c>
      <c r="R6" s="62">
        <v>10</v>
      </c>
      <c r="S6" s="62">
        <v>0</v>
      </c>
      <c r="T6" s="62">
        <v>0</v>
      </c>
      <c r="U6" s="61">
        <v>0</v>
      </c>
      <c r="V6" s="62">
        <v>0</v>
      </c>
      <c r="W6" s="298">
        <v>0</v>
      </c>
      <c r="X6" s="298">
        <v>0</v>
      </c>
      <c r="Y6" s="298">
        <v>0</v>
      </c>
      <c r="Z6" s="298">
        <v>0</v>
      </c>
      <c r="AA6" s="62">
        <v>0</v>
      </c>
      <c r="AB6" s="62">
        <v>0</v>
      </c>
      <c r="AC6" s="61">
        <v>0</v>
      </c>
      <c r="AD6" s="136">
        <v>0</v>
      </c>
      <c r="AE6" s="93" t="b">
        <f t="shared" si="4"/>
        <v>0</v>
      </c>
      <c r="AF6" s="36" t="b">
        <f t="shared" si="5"/>
        <v>0</v>
      </c>
      <c r="AG6" s="36" t="b">
        <f t="shared" si="6"/>
        <v>0</v>
      </c>
    </row>
    <row r="7" spans="1:33" x14ac:dyDescent="0.3">
      <c r="A7" s="61">
        <f t="shared" si="0"/>
        <v>7006</v>
      </c>
      <c r="B7" s="61">
        <v>8</v>
      </c>
      <c r="C7" s="61">
        <f t="shared" si="1"/>
        <v>148006</v>
      </c>
      <c r="D7" s="61">
        <f t="shared" si="2"/>
        <v>247006</v>
      </c>
      <c r="E7" s="62" t="s">
        <v>11794</v>
      </c>
      <c r="F7" s="62" t="s">
        <v>11873</v>
      </c>
      <c r="G7" s="68">
        <f t="shared" si="3"/>
        <v>6</v>
      </c>
      <c r="H7" s="62">
        <v>90</v>
      </c>
      <c r="I7" s="62">
        <v>3</v>
      </c>
      <c r="J7" s="62">
        <v>1</v>
      </c>
      <c r="K7" s="61">
        <v>8</v>
      </c>
      <c r="L7" s="61">
        <v>1650000</v>
      </c>
      <c r="M7" s="61">
        <v>0</v>
      </c>
      <c r="N7" s="62">
        <v>0</v>
      </c>
      <c r="O7" s="62">
        <v>6</v>
      </c>
      <c r="P7" s="62">
        <v>94199</v>
      </c>
      <c r="Q7" s="61">
        <v>0</v>
      </c>
      <c r="R7" s="62">
        <v>10</v>
      </c>
      <c r="S7" s="62">
        <v>0</v>
      </c>
      <c r="T7" s="62">
        <v>0</v>
      </c>
      <c r="U7" s="61">
        <v>0</v>
      </c>
      <c r="V7" s="62">
        <v>0</v>
      </c>
      <c r="W7" s="298">
        <v>0</v>
      </c>
      <c r="X7" s="298">
        <v>0</v>
      </c>
      <c r="Y7" s="298">
        <v>0</v>
      </c>
      <c r="Z7" s="298">
        <v>0</v>
      </c>
      <c r="AA7" s="62">
        <v>0</v>
      </c>
      <c r="AB7" s="62">
        <v>0</v>
      </c>
      <c r="AC7" s="61">
        <v>0</v>
      </c>
      <c r="AD7" s="136">
        <v>0</v>
      </c>
      <c r="AE7" s="93" t="b">
        <f t="shared" si="4"/>
        <v>0</v>
      </c>
      <c r="AF7" s="36" t="b">
        <f t="shared" si="5"/>
        <v>0</v>
      </c>
      <c r="AG7" s="36" t="b">
        <f t="shared" si="6"/>
        <v>0</v>
      </c>
    </row>
    <row r="8" spans="1:33" x14ac:dyDescent="0.3">
      <c r="A8" s="61">
        <f t="shared" si="0"/>
        <v>7007</v>
      </c>
      <c r="B8" s="61">
        <v>8</v>
      </c>
      <c r="C8" s="61">
        <f t="shared" si="1"/>
        <v>148007</v>
      </c>
      <c r="D8" s="61">
        <f t="shared" si="2"/>
        <v>247007</v>
      </c>
      <c r="E8" s="62" t="s">
        <v>11784</v>
      </c>
      <c r="F8" s="62" t="s">
        <v>11874</v>
      </c>
      <c r="G8" s="68">
        <f t="shared" si="3"/>
        <v>7</v>
      </c>
      <c r="H8" s="62">
        <v>42</v>
      </c>
      <c r="I8" s="62">
        <v>128</v>
      </c>
      <c r="J8" s="62">
        <v>5</v>
      </c>
      <c r="K8" s="61">
        <v>8</v>
      </c>
      <c r="L8" s="61">
        <v>1700000</v>
      </c>
      <c r="M8" s="61">
        <v>0</v>
      </c>
      <c r="N8" s="62">
        <v>0</v>
      </c>
      <c r="O8" s="62">
        <v>6</v>
      </c>
      <c r="P8" s="62">
        <v>94208</v>
      </c>
      <c r="Q8" s="61">
        <v>0</v>
      </c>
      <c r="R8" s="62">
        <v>10</v>
      </c>
      <c r="S8" s="62">
        <v>0</v>
      </c>
      <c r="T8" s="62">
        <v>0</v>
      </c>
      <c r="U8" s="61">
        <v>0</v>
      </c>
      <c r="V8" s="62">
        <v>0</v>
      </c>
      <c r="W8" s="298">
        <v>0</v>
      </c>
      <c r="X8" s="298">
        <v>0</v>
      </c>
      <c r="Y8" s="298">
        <v>0</v>
      </c>
      <c r="Z8" s="298">
        <v>0</v>
      </c>
      <c r="AA8" s="62">
        <v>0</v>
      </c>
      <c r="AB8" s="62">
        <v>0</v>
      </c>
      <c r="AC8" s="61">
        <v>0</v>
      </c>
      <c r="AD8" s="136">
        <v>0</v>
      </c>
      <c r="AE8" s="93" t="b">
        <f t="shared" si="4"/>
        <v>0</v>
      </c>
      <c r="AF8" s="36" t="b">
        <f t="shared" si="5"/>
        <v>0</v>
      </c>
      <c r="AG8" s="36" t="b">
        <f t="shared" si="6"/>
        <v>0</v>
      </c>
    </row>
    <row r="9" spans="1:33" x14ac:dyDescent="0.3">
      <c r="A9" s="61">
        <f t="shared" si="0"/>
        <v>7008</v>
      </c>
      <c r="B9" s="61">
        <v>8</v>
      </c>
      <c r="C9" s="61">
        <f t="shared" si="1"/>
        <v>148008</v>
      </c>
      <c r="D9" s="61">
        <f t="shared" si="2"/>
        <v>247008</v>
      </c>
      <c r="E9" s="62" t="s">
        <v>11795</v>
      </c>
      <c r="F9" s="62" t="s">
        <v>11875</v>
      </c>
      <c r="G9" s="68">
        <f t="shared" si="3"/>
        <v>8</v>
      </c>
      <c r="H9" s="62">
        <v>90</v>
      </c>
      <c r="I9" s="62">
        <v>4</v>
      </c>
      <c r="J9" s="62">
        <v>1</v>
      </c>
      <c r="K9" s="61">
        <v>8</v>
      </c>
      <c r="L9" s="61">
        <v>1700000</v>
      </c>
      <c r="M9" s="61">
        <v>0</v>
      </c>
      <c r="N9" s="62">
        <v>0</v>
      </c>
      <c r="O9" s="62">
        <v>6</v>
      </c>
      <c r="P9" s="62">
        <v>94199</v>
      </c>
      <c r="Q9" s="61">
        <v>0</v>
      </c>
      <c r="R9" s="62">
        <v>10</v>
      </c>
      <c r="S9" s="62">
        <v>0</v>
      </c>
      <c r="T9" s="62">
        <v>0</v>
      </c>
      <c r="U9" s="61">
        <v>0</v>
      </c>
      <c r="V9" s="62">
        <v>0</v>
      </c>
      <c r="W9" s="298">
        <v>0</v>
      </c>
      <c r="X9" s="298">
        <v>0</v>
      </c>
      <c r="Y9" s="298">
        <v>0</v>
      </c>
      <c r="Z9" s="298">
        <v>0</v>
      </c>
      <c r="AA9" s="62">
        <v>0</v>
      </c>
      <c r="AB9" s="62">
        <v>0</v>
      </c>
      <c r="AC9" s="61">
        <v>0</v>
      </c>
      <c r="AD9" s="136">
        <v>0</v>
      </c>
      <c r="AE9" s="93" t="b">
        <f t="shared" si="4"/>
        <v>0</v>
      </c>
      <c r="AF9" s="36" t="b">
        <f t="shared" si="5"/>
        <v>0</v>
      </c>
      <c r="AG9" s="36" t="b">
        <f t="shared" si="6"/>
        <v>0</v>
      </c>
    </row>
    <row r="10" spans="1:33" x14ac:dyDescent="0.3">
      <c r="A10" s="61">
        <f t="shared" si="0"/>
        <v>7009</v>
      </c>
      <c r="B10" s="61">
        <v>8</v>
      </c>
      <c r="C10" s="61">
        <f t="shared" si="1"/>
        <v>148009</v>
      </c>
      <c r="D10" s="61">
        <f t="shared" si="2"/>
        <v>247009</v>
      </c>
      <c r="E10" s="62" t="s">
        <v>11786</v>
      </c>
      <c r="F10" s="62" t="s">
        <v>11876</v>
      </c>
      <c r="G10" s="68">
        <f t="shared" si="3"/>
        <v>9</v>
      </c>
      <c r="H10" s="62">
        <v>42</v>
      </c>
      <c r="I10" s="62">
        <v>129</v>
      </c>
      <c r="J10" s="62">
        <v>5</v>
      </c>
      <c r="K10" s="61">
        <v>8</v>
      </c>
      <c r="L10" s="61">
        <v>1700000</v>
      </c>
      <c r="M10" s="61">
        <v>0</v>
      </c>
      <c r="N10" s="62">
        <v>0</v>
      </c>
      <c r="O10" s="62">
        <v>6</v>
      </c>
      <c r="P10" s="62">
        <v>94208</v>
      </c>
      <c r="Q10" s="61">
        <v>0</v>
      </c>
      <c r="R10" s="62">
        <v>10</v>
      </c>
      <c r="S10" s="62">
        <v>0</v>
      </c>
      <c r="T10" s="62">
        <v>0</v>
      </c>
      <c r="U10" s="61">
        <v>0</v>
      </c>
      <c r="V10" s="62">
        <v>0</v>
      </c>
      <c r="W10" s="298">
        <v>0</v>
      </c>
      <c r="X10" s="298">
        <v>0</v>
      </c>
      <c r="Y10" s="298">
        <v>0</v>
      </c>
      <c r="Z10" s="298">
        <v>0</v>
      </c>
      <c r="AA10" s="62">
        <v>0</v>
      </c>
      <c r="AB10" s="62">
        <v>0</v>
      </c>
      <c r="AC10" s="61">
        <v>0</v>
      </c>
      <c r="AD10" s="136">
        <v>0</v>
      </c>
      <c r="AE10" s="93" t="b">
        <f t="shared" si="4"/>
        <v>0</v>
      </c>
      <c r="AF10" s="36" t="b">
        <f t="shared" si="5"/>
        <v>0</v>
      </c>
      <c r="AG10" s="36" t="b">
        <f t="shared" si="6"/>
        <v>0</v>
      </c>
    </row>
    <row r="11" spans="1:33" x14ac:dyDescent="0.3">
      <c r="A11" s="61">
        <f t="shared" si="0"/>
        <v>7010</v>
      </c>
      <c r="B11" s="61">
        <v>8</v>
      </c>
      <c r="C11" s="61">
        <f t="shared" si="1"/>
        <v>148010</v>
      </c>
      <c r="D11" s="61">
        <f t="shared" si="2"/>
        <v>247010</v>
      </c>
      <c r="E11" s="62" t="s">
        <v>11796</v>
      </c>
      <c r="F11" s="62" t="s">
        <v>11877</v>
      </c>
      <c r="G11" s="68">
        <f t="shared" si="3"/>
        <v>10</v>
      </c>
      <c r="H11" s="62">
        <v>90</v>
      </c>
      <c r="I11" s="62">
        <v>5</v>
      </c>
      <c r="J11" s="62">
        <v>1</v>
      </c>
      <c r="K11" s="61">
        <v>8</v>
      </c>
      <c r="L11" s="61">
        <v>1700000</v>
      </c>
      <c r="M11" s="61">
        <v>0</v>
      </c>
      <c r="N11" s="62">
        <v>0</v>
      </c>
      <c r="O11" s="62">
        <v>6</v>
      </c>
      <c r="P11" s="62">
        <v>94199</v>
      </c>
      <c r="Q11" s="61">
        <v>0</v>
      </c>
      <c r="R11" s="62">
        <v>10</v>
      </c>
      <c r="S11" s="62">
        <v>0</v>
      </c>
      <c r="T11" s="62">
        <v>0</v>
      </c>
      <c r="U11" s="61">
        <v>0</v>
      </c>
      <c r="V11" s="62">
        <v>0</v>
      </c>
      <c r="W11" s="298">
        <v>0</v>
      </c>
      <c r="X11" s="298">
        <v>0</v>
      </c>
      <c r="Y11" s="298">
        <v>0</v>
      </c>
      <c r="Z11" s="298">
        <v>0</v>
      </c>
      <c r="AA11" s="62">
        <v>0</v>
      </c>
      <c r="AB11" s="62">
        <v>0</v>
      </c>
      <c r="AC11" s="61">
        <v>0</v>
      </c>
      <c r="AD11" s="136">
        <v>0</v>
      </c>
      <c r="AE11" s="93" t="b">
        <f t="shared" si="4"/>
        <v>0</v>
      </c>
      <c r="AF11" s="36" t="b">
        <f t="shared" si="5"/>
        <v>0</v>
      </c>
      <c r="AG11" s="36" t="b">
        <f t="shared" si="6"/>
        <v>0</v>
      </c>
    </row>
    <row r="12" spans="1:33" x14ac:dyDescent="0.3">
      <c r="A12" s="61">
        <f t="shared" si="0"/>
        <v>7011</v>
      </c>
      <c r="B12" s="61">
        <v>8</v>
      </c>
      <c r="C12" s="61">
        <f t="shared" si="1"/>
        <v>148011</v>
      </c>
      <c r="D12" s="61">
        <f t="shared" si="2"/>
        <v>247011</v>
      </c>
      <c r="E12" s="62" t="s">
        <v>11788</v>
      </c>
      <c r="F12" s="62" t="s">
        <v>11878</v>
      </c>
      <c r="G12" s="68">
        <f t="shared" ref="G12:G66" si="8">ROW()-1</f>
        <v>11</v>
      </c>
      <c r="H12" s="62">
        <v>42</v>
      </c>
      <c r="I12" s="62">
        <v>130</v>
      </c>
      <c r="J12" s="62">
        <v>5</v>
      </c>
      <c r="K12" s="61">
        <v>8</v>
      </c>
      <c r="L12" s="61">
        <v>1700000</v>
      </c>
      <c r="M12" s="61">
        <v>0</v>
      </c>
      <c r="N12" s="62">
        <v>0</v>
      </c>
      <c r="O12" s="62">
        <v>6</v>
      </c>
      <c r="P12" s="62">
        <v>94208</v>
      </c>
      <c r="Q12" s="61">
        <v>0</v>
      </c>
      <c r="R12" s="62">
        <v>10</v>
      </c>
      <c r="S12" s="62">
        <v>0</v>
      </c>
      <c r="T12" s="62">
        <v>0</v>
      </c>
      <c r="U12" s="61">
        <v>0</v>
      </c>
      <c r="V12" s="62">
        <v>0</v>
      </c>
      <c r="W12" s="298">
        <v>0</v>
      </c>
      <c r="X12" s="298">
        <v>0</v>
      </c>
      <c r="Y12" s="298">
        <v>0</v>
      </c>
      <c r="Z12" s="298">
        <v>0</v>
      </c>
      <c r="AA12" s="62">
        <v>0</v>
      </c>
      <c r="AB12" s="62">
        <v>0</v>
      </c>
      <c r="AC12" s="61">
        <v>0</v>
      </c>
      <c r="AD12" s="136">
        <v>0</v>
      </c>
      <c r="AE12" s="93" t="b">
        <f t="shared" si="4"/>
        <v>0</v>
      </c>
      <c r="AF12" s="36" t="b">
        <f t="shared" si="5"/>
        <v>0</v>
      </c>
      <c r="AG12" s="36" t="b">
        <f t="shared" si="6"/>
        <v>0</v>
      </c>
    </row>
    <row r="13" spans="1:33" x14ac:dyDescent="0.3">
      <c r="A13" s="61">
        <f>42000+ROW()-1-35000</f>
        <v>7012</v>
      </c>
      <c r="B13" s="61">
        <v>8</v>
      </c>
      <c r="C13" s="61">
        <f>A13+100000+41000</f>
        <v>148012</v>
      </c>
      <c r="D13" s="61">
        <f t="shared" si="2"/>
        <v>247012</v>
      </c>
      <c r="E13" s="62" t="s">
        <v>11797</v>
      </c>
      <c r="F13" s="62" t="s">
        <v>11879</v>
      </c>
      <c r="G13" s="68">
        <f t="shared" si="8"/>
        <v>12</v>
      </c>
      <c r="H13" s="62">
        <v>90</v>
      </c>
      <c r="I13" s="62">
        <v>6</v>
      </c>
      <c r="J13" s="62">
        <v>1</v>
      </c>
      <c r="K13" s="61">
        <v>8</v>
      </c>
      <c r="L13" s="61">
        <v>2500000</v>
      </c>
      <c r="M13" s="61">
        <v>0</v>
      </c>
      <c r="N13" s="62">
        <v>0</v>
      </c>
      <c r="O13" s="62">
        <v>6</v>
      </c>
      <c r="P13" s="62">
        <v>94200</v>
      </c>
      <c r="Q13" s="61">
        <v>0</v>
      </c>
      <c r="R13" s="62">
        <v>1</v>
      </c>
      <c r="S13" s="62">
        <v>0</v>
      </c>
      <c r="T13" s="62">
        <v>94201</v>
      </c>
      <c r="U13" s="61">
        <v>0</v>
      </c>
      <c r="V13" s="62">
        <v>1</v>
      </c>
      <c r="W13" s="298">
        <v>0</v>
      </c>
      <c r="X13" s="298">
        <v>0</v>
      </c>
      <c r="Y13" s="298">
        <v>0</v>
      </c>
      <c r="Z13" s="298">
        <v>0</v>
      </c>
      <c r="AA13" s="62">
        <v>0</v>
      </c>
      <c r="AB13" s="62">
        <v>0</v>
      </c>
      <c r="AC13" s="61">
        <v>0</v>
      </c>
      <c r="AD13" s="136">
        <v>34</v>
      </c>
      <c r="AE13" s="93" t="b">
        <f t="shared" ref="AE13" si="9">IF(OR(AND(K13=6,N13=0),AND(O13=6,R13=0),AND(S13=6,V13=0),AND(W13=6,Z13=0)),TRUE,FALSE)</f>
        <v>0</v>
      </c>
      <c r="AF13" s="36" t="b">
        <f t="shared" ref="AF13" si="10">IF(
    OR(K13=2,O13=2,S13=2,W13=2),TRUE,FALSE)</f>
        <v>0</v>
      </c>
      <c r="AG13" s="36" t="b">
        <f t="shared" ref="AG13" si="11">IF(H13=9,TRUE,FALSE)</f>
        <v>0</v>
      </c>
    </row>
    <row r="14" spans="1:33" x14ac:dyDescent="0.3">
      <c r="A14" s="61">
        <f t="shared" ref="A14:A68" si="12">42000+ROW()-1-35000</f>
        <v>7013</v>
      </c>
      <c r="B14" s="61">
        <v>8</v>
      </c>
      <c r="C14" s="61">
        <f t="shared" ref="C14:C60" si="13">A14+100000+41000</f>
        <v>148013</v>
      </c>
      <c r="D14" s="61">
        <f t="shared" si="2"/>
        <v>247013</v>
      </c>
      <c r="E14" s="62" t="s">
        <v>11798</v>
      </c>
      <c r="F14" s="62" t="s">
        <v>11880</v>
      </c>
      <c r="G14" s="68">
        <f t="shared" si="8"/>
        <v>13</v>
      </c>
      <c r="H14" s="62">
        <v>2</v>
      </c>
      <c r="I14" s="62">
        <v>41015007</v>
      </c>
      <c r="J14" s="62">
        <v>1</v>
      </c>
      <c r="K14" s="61">
        <v>8</v>
      </c>
      <c r="L14" s="61">
        <v>2500000</v>
      </c>
      <c r="M14" s="61">
        <v>0</v>
      </c>
      <c r="N14" s="62">
        <v>0</v>
      </c>
      <c r="O14" s="62">
        <v>6</v>
      </c>
      <c r="P14" s="62">
        <v>94201</v>
      </c>
      <c r="Q14" s="61">
        <v>0</v>
      </c>
      <c r="R14" s="62">
        <v>1</v>
      </c>
      <c r="S14" s="62">
        <v>6</v>
      </c>
      <c r="T14" s="62">
        <v>94199</v>
      </c>
      <c r="U14" s="61">
        <v>0</v>
      </c>
      <c r="V14" s="62">
        <v>10</v>
      </c>
      <c r="W14" s="298">
        <v>0</v>
      </c>
      <c r="X14" s="298">
        <v>0</v>
      </c>
      <c r="Y14" s="298">
        <v>0</v>
      </c>
      <c r="Z14" s="298">
        <v>0</v>
      </c>
      <c r="AA14" s="62">
        <v>0</v>
      </c>
      <c r="AB14" s="62">
        <v>0</v>
      </c>
      <c r="AC14" s="61">
        <v>0</v>
      </c>
      <c r="AD14" s="136">
        <v>0</v>
      </c>
      <c r="AE14" s="93" t="b">
        <f t="shared" ref="AE14:AE32" si="14">IF(OR(AND(K14=6,N14=0),AND(O14=6,R14=0),AND(S14=6,V14=0),AND(W14=6,Z14=0)),TRUE,FALSE)</f>
        <v>0</v>
      </c>
      <c r="AF14" s="36" t="b">
        <f t="shared" ref="AF14:AF32" si="15">IF(
    OR(K14=2,O14=2,S14=2,W14=2),TRUE,FALSE)</f>
        <v>0</v>
      </c>
      <c r="AG14" s="36" t="b">
        <f t="shared" ref="AG14:AG32" si="16">IF(H14=9,TRUE,FALSE)</f>
        <v>0</v>
      </c>
    </row>
    <row r="15" spans="1:33" x14ac:dyDescent="0.3">
      <c r="A15" s="61">
        <f t="shared" si="12"/>
        <v>7014</v>
      </c>
      <c r="B15" s="61">
        <v>8</v>
      </c>
      <c r="C15" s="61">
        <f t="shared" si="13"/>
        <v>148014</v>
      </c>
      <c r="D15" s="61">
        <f t="shared" si="2"/>
        <v>247014</v>
      </c>
      <c r="E15" s="62" t="s">
        <v>11799</v>
      </c>
      <c r="F15" s="62" t="s">
        <v>11881</v>
      </c>
      <c r="G15" s="68">
        <f t="shared" si="8"/>
        <v>14</v>
      </c>
      <c r="H15" s="62">
        <v>2</v>
      </c>
      <c r="I15" s="62">
        <v>41015008</v>
      </c>
      <c r="J15" s="62">
        <v>1</v>
      </c>
      <c r="K15" s="61">
        <v>8</v>
      </c>
      <c r="L15" s="61">
        <v>2500000</v>
      </c>
      <c r="M15" s="61">
        <v>0</v>
      </c>
      <c r="N15" s="62">
        <v>0</v>
      </c>
      <c r="O15" s="62">
        <v>6</v>
      </c>
      <c r="P15" s="62">
        <v>94202</v>
      </c>
      <c r="Q15" s="61">
        <v>0</v>
      </c>
      <c r="R15" s="62">
        <v>1</v>
      </c>
      <c r="S15" s="62">
        <v>6</v>
      </c>
      <c r="T15" s="62">
        <v>94199</v>
      </c>
      <c r="U15" s="61">
        <v>0</v>
      </c>
      <c r="V15" s="62">
        <v>10</v>
      </c>
      <c r="W15" s="298">
        <v>0</v>
      </c>
      <c r="X15" s="298">
        <v>0</v>
      </c>
      <c r="Y15" s="298">
        <v>0</v>
      </c>
      <c r="Z15" s="298">
        <v>0</v>
      </c>
      <c r="AA15" s="62">
        <v>0</v>
      </c>
      <c r="AB15" s="62">
        <v>0</v>
      </c>
      <c r="AC15" s="61">
        <v>0</v>
      </c>
      <c r="AD15" s="136">
        <v>0</v>
      </c>
      <c r="AE15" s="93" t="b">
        <f t="shared" si="14"/>
        <v>0</v>
      </c>
      <c r="AF15" s="36" t="b">
        <f t="shared" si="15"/>
        <v>0</v>
      </c>
      <c r="AG15" s="36" t="b">
        <f t="shared" si="16"/>
        <v>0</v>
      </c>
    </row>
    <row r="16" spans="1:33" x14ac:dyDescent="0.3">
      <c r="A16" s="61">
        <f t="shared" si="12"/>
        <v>7015</v>
      </c>
      <c r="B16" s="61">
        <v>8</v>
      </c>
      <c r="C16" s="61">
        <f t="shared" si="13"/>
        <v>148015</v>
      </c>
      <c r="D16" s="61">
        <f t="shared" si="2"/>
        <v>247015</v>
      </c>
      <c r="E16" s="62" t="s">
        <v>11800</v>
      </c>
      <c r="F16" s="62" t="s">
        <v>11882</v>
      </c>
      <c r="G16" s="68">
        <f t="shared" si="8"/>
        <v>15</v>
      </c>
      <c r="H16" s="62">
        <v>2</v>
      </c>
      <c r="I16" s="62">
        <v>41015009</v>
      </c>
      <c r="J16" s="62">
        <v>1</v>
      </c>
      <c r="K16" s="61">
        <v>8</v>
      </c>
      <c r="L16" s="61">
        <v>2500000</v>
      </c>
      <c r="M16" s="61">
        <v>0</v>
      </c>
      <c r="N16" s="62">
        <v>0</v>
      </c>
      <c r="O16" s="62">
        <v>6</v>
      </c>
      <c r="P16" s="62">
        <v>94203</v>
      </c>
      <c r="Q16" s="61">
        <v>0</v>
      </c>
      <c r="R16" s="62">
        <v>1</v>
      </c>
      <c r="S16" s="62">
        <v>6</v>
      </c>
      <c r="T16" s="62">
        <v>94199</v>
      </c>
      <c r="U16" s="61">
        <v>0</v>
      </c>
      <c r="V16" s="62">
        <v>10</v>
      </c>
      <c r="W16" s="298">
        <v>0</v>
      </c>
      <c r="X16" s="298">
        <v>0</v>
      </c>
      <c r="Y16" s="298">
        <v>0</v>
      </c>
      <c r="Z16" s="298">
        <v>0</v>
      </c>
      <c r="AA16" s="62">
        <v>0</v>
      </c>
      <c r="AB16" s="62">
        <v>0</v>
      </c>
      <c r="AC16" s="61">
        <v>0</v>
      </c>
      <c r="AD16" s="136">
        <v>0</v>
      </c>
      <c r="AE16" s="93" t="b">
        <f t="shared" si="14"/>
        <v>0</v>
      </c>
      <c r="AF16" s="36" t="b">
        <f t="shared" si="15"/>
        <v>0</v>
      </c>
      <c r="AG16" s="36" t="b">
        <f t="shared" si="16"/>
        <v>0</v>
      </c>
    </row>
    <row r="17" spans="1:33" x14ac:dyDescent="0.3">
      <c r="A17" s="61">
        <f t="shared" si="12"/>
        <v>7016</v>
      </c>
      <c r="B17" s="61">
        <v>8</v>
      </c>
      <c r="C17" s="61">
        <f t="shared" si="13"/>
        <v>148016</v>
      </c>
      <c r="D17" s="61">
        <f t="shared" si="2"/>
        <v>247016</v>
      </c>
      <c r="E17" s="62" t="s">
        <v>11801</v>
      </c>
      <c r="F17" s="62" t="s">
        <v>11883</v>
      </c>
      <c r="G17" s="68">
        <f t="shared" si="8"/>
        <v>16</v>
      </c>
      <c r="H17" s="62">
        <v>2</v>
      </c>
      <c r="I17" s="62">
        <v>41015010</v>
      </c>
      <c r="J17" s="62">
        <v>1</v>
      </c>
      <c r="K17" s="61">
        <v>8</v>
      </c>
      <c r="L17" s="61">
        <v>2500000</v>
      </c>
      <c r="M17" s="61">
        <v>0</v>
      </c>
      <c r="N17" s="62">
        <v>0</v>
      </c>
      <c r="O17" s="62">
        <v>6</v>
      </c>
      <c r="P17" s="62">
        <v>94204</v>
      </c>
      <c r="Q17" s="61">
        <v>0</v>
      </c>
      <c r="R17" s="62">
        <v>1</v>
      </c>
      <c r="S17" s="62">
        <v>6</v>
      </c>
      <c r="T17" s="62">
        <v>94199</v>
      </c>
      <c r="U17" s="61">
        <v>0</v>
      </c>
      <c r="V17" s="62">
        <v>10</v>
      </c>
      <c r="W17" s="298">
        <v>0</v>
      </c>
      <c r="X17" s="298">
        <v>0</v>
      </c>
      <c r="Y17" s="298">
        <v>0</v>
      </c>
      <c r="Z17" s="298">
        <v>0</v>
      </c>
      <c r="AA17" s="62">
        <v>0</v>
      </c>
      <c r="AB17" s="62">
        <v>0</v>
      </c>
      <c r="AC17" s="61">
        <v>0</v>
      </c>
      <c r="AD17" s="136">
        <v>0</v>
      </c>
      <c r="AE17" s="93" t="b">
        <f t="shared" si="14"/>
        <v>0</v>
      </c>
      <c r="AF17" s="36" t="b">
        <f t="shared" si="15"/>
        <v>0</v>
      </c>
      <c r="AG17" s="36" t="b">
        <f t="shared" si="16"/>
        <v>0</v>
      </c>
    </row>
    <row r="18" spans="1:33" x14ac:dyDescent="0.3">
      <c r="A18" s="61">
        <f t="shared" si="12"/>
        <v>7017</v>
      </c>
      <c r="B18" s="61">
        <v>8</v>
      </c>
      <c r="C18" s="61">
        <f t="shared" si="13"/>
        <v>148017</v>
      </c>
      <c r="D18" s="61">
        <f t="shared" si="2"/>
        <v>247017</v>
      </c>
      <c r="E18" s="62" t="s">
        <v>11802</v>
      </c>
      <c r="F18" s="62" t="s">
        <v>11884</v>
      </c>
      <c r="G18" s="68">
        <f t="shared" si="8"/>
        <v>17</v>
      </c>
      <c r="H18" s="62">
        <v>2</v>
      </c>
      <c r="I18" s="62">
        <v>41015011</v>
      </c>
      <c r="J18" s="62">
        <v>1</v>
      </c>
      <c r="K18" s="61">
        <v>8</v>
      </c>
      <c r="L18" s="61">
        <v>2500000</v>
      </c>
      <c r="M18" s="61">
        <v>0</v>
      </c>
      <c r="N18" s="62">
        <v>0</v>
      </c>
      <c r="O18" s="62">
        <v>6</v>
      </c>
      <c r="P18" s="62">
        <v>94205</v>
      </c>
      <c r="Q18" s="61">
        <v>0</v>
      </c>
      <c r="R18" s="62">
        <v>1</v>
      </c>
      <c r="S18" s="62">
        <v>6</v>
      </c>
      <c r="T18" s="62">
        <v>94199</v>
      </c>
      <c r="U18" s="61">
        <v>0</v>
      </c>
      <c r="V18" s="62">
        <v>10</v>
      </c>
      <c r="W18" s="298">
        <v>0</v>
      </c>
      <c r="X18" s="298">
        <v>0</v>
      </c>
      <c r="Y18" s="298">
        <v>0</v>
      </c>
      <c r="Z18" s="298">
        <v>0</v>
      </c>
      <c r="AA18" s="62">
        <v>0</v>
      </c>
      <c r="AB18" s="62">
        <v>0</v>
      </c>
      <c r="AC18" s="61">
        <v>0</v>
      </c>
      <c r="AD18" s="136">
        <v>0</v>
      </c>
      <c r="AE18" s="93" t="b">
        <f t="shared" si="14"/>
        <v>0</v>
      </c>
      <c r="AF18" s="36" t="b">
        <f t="shared" si="15"/>
        <v>0</v>
      </c>
      <c r="AG18" s="36" t="b">
        <f t="shared" si="16"/>
        <v>0</v>
      </c>
    </row>
    <row r="19" spans="1:33" x14ac:dyDescent="0.3">
      <c r="A19" s="61">
        <f t="shared" si="12"/>
        <v>7018</v>
      </c>
      <c r="B19" s="61">
        <v>8</v>
      </c>
      <c r="C19" s="61">
        <f t="shared" si="13"/>
        <v>148018</v>
      </c>
      <c r="D19" s="61">
        <f t="shared" si="2"/>
        <v>247018</v>
      </c>
      <c r="E19" s="62" t="s">
        <v>11803</v>
      </c>
      <c r="F19" s="62" t="s">
        <v>11885</v>
      </c>
      <c r="G19" s="68">
        <f t="shared" si="8"/>
        <v>18</v>
      </c>
      <c r="H19" s="62">
        <v>2</v>
      </c>
      <c r="I19" s="62">
        <v>41015012</v>
      </c>
      <c r="J19" s="62">
        <v>1</v>
      </c>
      <c r="K19" s="61">
        <v>8</v>
      </c>
      <c r="L19" s="61">
        <v>2500000</v>
      </c>
      <c r="M19" s="61">
        <v>0</v>
      </c>
      <c r="N19" s="62">
        <v>0</v>
      </c>
      <c r="O19" s="62">
        <v>6</v>
      </c>
      <c r="P19" s="62">
        <v>94206</v>
      </c>
      <c r="Q19" s="61">
        <v>0</v>
      </c>
      <c r="R19" s="62">
        <v>1</v>
      </c>
      <c r="S19" s="62">
        <v>6</v>
      </c>
      <c r="T19" s="62">
        <v>94200</v>
      </c>
      <c r="U19" s="61">
        <v>0</v>
      </c>
      <c r="V19" s="62">
        <v>1</v>
      </c>
      <c r="W19" s="298">
        <v>0</v>
      </c>
      <c r="X19" s="298">
        <v>0</v>
      </c>
      <c r="Y19" s="298">
        <v>0</v>
      </c>
      <c r="Z19" s="298">
        <v>0</v>
      </c>
      <c r="AA19" s="62">
        <v>0</v>
      </c>
      <c r="AB19" s="62">
        <v>0</v>
      </c>
      <c r="AC19" s="61">
        <v>0</v>
      </c>
      <c r="AD19" s="136">
        <v>0</v>
      </c>
      <c r="AE19" s="93" t="b">
        <f t="shared" si="14"/>
        <v>0</v>
      </c>
      <c r="AF19" s="36" t="b">
        <f t="shared" si="15"/>
        <v>0</v>
      </c>
      <c r="AG19" s="36" t="b">
        <f t="shared" si="16"/>
        <v>0</v>
      </c>
    </row>
    <row r="20" spans="1:33" x14ac:dyDescent="0.3">
      <c r="A20" s="61">
        <f t="shared" si="12"/>
        <v>7019</v>
      </c>
      <c r="B20" s="61">
        <v>8</v>
      </c>
      <c r="C20" s="61">
        <f t="shared" si="13"/>
        <v>148019</v>
      </c>
      <c r="D20" s="61">
        <f t="shared" si="2"/>
        <v>247019</v>
      </c>
      <c r="E20" s="62" t="s">
        <v>11804</v>
      </c>
      <c r="F20" s="62" t="s">
        <v>11886</v>
      </c>
      <c r="G20" s="68">
        <f t="shared" si="8"/>
        <v>19</v>
      </c>
      <c r="H20" s="62">
        <v>2</v>
      </c>
      <c r="I20" s="62">
        <v>41015013</v>
      </c>
      <c r="J20" s="62">
        <v>1</v>
      </c>
      <c r="K20" s="61">
        <v>8</v>
      </c>
      <c r="L20" s="61">
        <v>2500000</v>
      </c>
      <c r="M20" s="61">
        <v>0</v>
      </c>
      <c r="N20" s="62">
        <v>0</v>
      </c>
      <c r="O20" s="62">
        <v>6</v>
      </c>
      <c r="P20" s="62">
        <v>94201</v>
      </c>
      <c r="Q20" s="61">
        <v>0</v>
      </c>
      <c r="R20" s="62">
        <f>R14+2</f>
        <v>3</v>
      </c>
      <c r="S20" s="62">
        <v>6</v>
      </c>
      <c r="T20" s="62">
        <v>94199</v>
      </c>
      <c r="U20" s="61">
        <v>0</v>
      </c>
      <c r="V20" s="62">
        <v>10</v>
      </c>
      <c r="W20" s="298">
        <v>0</v>
      </c>
      <c r="X20" s="298">
        <v>0</v>
      </c>
      <c r="Y20" s="298">
        <v>0</v>
      </c>
      <c r="Z20" s="298">
        <v>0</v>
      </c>
      <c r="AA20" s="62">
        <v>0</v>
      </c>
      <c r="AB20" s="62">
        <v>0</v>
      </c>
      <c r="AC20" s="61">
        <v>0</v>
      </c>
      <c r="AD20" s="136">
        <v>0</v>
      </c>
      <c r="AE20" s="93" t="b">
        <f t="shared" si="14"/>
        <v>0</v>
      </c>
      <c r="AF20" s="36" t="b">
        <f t="shared" si="15"/>
        <v>0</v>
      </c>
      <c r="AG20" s="36" t="b">
        <f t="shared" si="16"/>
        <v>0</v>
      </c>
    </row>
    <row r="21" spans="1:33" x14ac:dyDescent="0.3">
      <c r="A21" s="61">
        <f t="shared" si="12"/>
        <v>7020</v>
      </c>
      <c r="B21" s="61">
        <v>8</v>
      </c>
      <c r="C21" s="61">
        <f t="shared" si="13"/>
        <v>148020</v>
      </c>
      <c r="D21" s="61">
        <f t="shared" si="2"/>
        <v>247020</v>
      </c>
      <c r="E21" s="62" t="s">
        <v>11805</v>
      </c>
      <c r="F21" s="62" t="s">
        <v>11887</v>
      </c>
      <c r="G21" s="68">
        <f t="shared" si="8"/>
        <v>20</v>
      </c>
      <c r="H21" s="62">
        <v>2</v>
      </c>
      <c r="I21" s="62">
        <v>41015014</v>
      </c>
      <c r="J21" s="62">
        <v>1</v>
      </c>
      <c r="K21" s="61">
        <v>8</v>
      </c>
      <c r="L21" s="61">
        <v>2500000</v>
      </c>
      <c r="M21" s="61">
        <v>0</v>
      </c>
      <c r="N21" s="62">
        <v>0</v>
      </c>
      <c r="O21" s="62">
        <v>6</v>
      </c>
      <c r="P21" s="62">
        <v>94202</v>
      </c>
      <c r="Q21" s="61">
        <v>0</v>
      </c>
      <c r="R21" s="62">
        <f t="shared" ref="R21:R37" si="17">R15+2</f>
        <v>3</v>
      </c>
      <c r="S21" s="62">
        <v>6</v>
      </c>
      <c r="T21" s="62">
        <v>94199</v>
      </c>
      <c r="U21" s="61">
        <v>0</v>
      </c>
      <c r="V21" s="62">
        <v>10</v>
      </c>
      <c r="W21" s="298">
        <v>0</v>
      </c>
      <c r="X21" s="298">
        <v>0</v>
      </c>
      <c r="Y21" s="298">
        <v>0</v>
      </c>
      <c r="Z21" s="298">
        <v>0</v>
      </c>
      <c r="AA21" s="62">
        <v>0</v>
      </c>
      <c r="AB21" s="62">
        <v>0</v>
      </c>
      <c r="AC21" s="61">
        <v>0</v>
      </c>
      <c r="AD21" s="136">
        <v>0</v>
      </c>
      <c r="AE21" s="93" t="b">
        <f t="shared" si="14"/>
        <v>0</v>
      </c>
      <c r="AF21" s="36" t="b">
        <f t="shared" si="15"/>
        <v>0</v>
      </c>
      <c r="AG21" s="36" t="b">
        <f t="shared" si="16"/>
        <v>0</v>
      </c>
    </row>
    <row r="22" spans="1:33" x14ac:dyDescent="0.3">
      <c r="A22" s="61">
        <f t="shared" si="12"/>
        <v>7021</v>
      </c>
      <c r="B22" s="61">
        <v>8</v>
      </c>
      <c r="C22" s="61">
        <f t="shared" si="13"/>
        <v>148021</v>
      </c>
      <c r="D22" s="61">
        <f t="shared" si="2"/>
        <v>247021</v>
      </c>
      <c r="E22" s="62" t="s">
        <v>11806</v>
      </c>
      <c r="F22" s="62" t="s">
        <v>11888</v>
      </c>
      <c r="G22" s="68">
        <f t="shared" si="8"/>
        <v>21</v>
      </c>
      <c r="H22" s="62">
        <v>2</v>
      </c>
      <c r="I22" s="62">
        <v>41015015</v>
      </c>
      <c r="J22" s="62">
        <v>1</v>
      </c>
      <c r="K22" s="61">
        <v>8</v>
      </c>
      <c r="L22" s="61">
        <v>2500000</v>
      </c>
      <c r="M22" s="61">
        <v>0</v>
      </c>
      <c r="N22" s="62">
        <v>0</v>
      </c>
      <c r="O22" s="62">
        <v>6</v>
      </c>
      <c r="P22" s="62">
        <v>94203</v>
      </c>
      <c r="Q22" s="61">
        <v>0</v>
      </c>
      <c r="R22" s="62">
        <f t="shared" si="17"/>
        <v>3</v>
      </c>
      <c r="S22" s="62">
        <v>6</v>
      </c>
      <c r="T22" s="62">
        <v>94199</v>
      </c>
      <c r="U22" s="61">
        <v>0</v>
      </c>
      <c r="V22" s="62">
        <v>10</v>
      </c>
      <c r="W22" s="298">
        <v>0</v>
      </c>
      <c r="X22" s="298">
        <v>0</v>
      </c>
      <c r="Y22" s="298">
        <v>0</v>
      </c>
      <c r="Z22" s="298">
        <v>0</v>
      </c>
      <c r="AA22" s="62">
        <v>0</v>
      </c>
      <c r="AB22" s="62">
        <v>0</v>
      </c>
      <c r="AC22" s="61">
        <v>0</v>
      </c>
      <c r="AD22" s="136">
        <v>0</v>
      </c>
      <c r="AE22" s="93" t="b">
        <f t="shared" si="14"/>
        <v>0</v>
      </c>
      <c r="AF22" s="36" t="b">
        <f t="shared" si="15"/>
        <v>0</v>
      </c>
      <c r="AG22" s="36" t="b">
        <f t="shared" si="16"/>
        <v>0</v>
      </c>
    </row>
    <row r="23" spans="1:33" x14ac:dyDescent="0.3">
      <c r="A23" s="61">
        <f t="shared" si="12"/>
        <v>7022</v>
      </c>
      <c r="B23" s="61">
        <v>8</v>
      </c>
      <c r="C23" s="61">
        <f t="shared" si="13"/>
        <v>148022</v>
      </c>
      <c r="D23" s="61">
        <f t="shared" si="2"/>
        <v>247022</v>
      </c>
      <c r="E23" s="62" t="s">
        <v>11807</v>
      </c>
      <c r="F23" s="62" t="s">
        <v>11889</v>
      </c>
      <c r="G23" s="68">
        <f t="shared" si="8"/>
        <v>22</v>
      </c>
      <c r="H23" s="62">
        <v>2</v>
      </c>
      <c r="I23" s="62">
        <v>41015016</v>
      </c>
      <c r="J23" s="62">
        <v>1</v>
      </c>
      <c r="K23" s="61">
        <v>8</v>
      </c>
      <c r="L23" s="61">
        <v>2800000</v>
      </c>
      <c r="M23" s="61">
        <v>0</v>
      </c>
      <c r="N23" s="62">
        <v>0</v>
      </c>
      <c r="O23" s="62">
        <v>6</v>
      </c>
      <c r="P23" s="62">
        <v>94204</v>
      </c>
      <c r="Q23" s="61">
        <v>0</v>
      </c>
      <c r="R23" s="62">
        <f t="shared" si="17"/>
        <v>3</v>
      </c>
      <c r="S23" s="62">
        <v>6</v>
      </c>
      <c r="T23" s="62">
        <v>94199</v>
      </c>
      <c r="U23" s="61">
        <v>0</v>
      </c>
      <c r="V23" s="62">
        <v>10</v>
      </c>
      <c r="W23" s="298">
        <v>0</v>
      </c>
      <c r="X23" s="298">
        <v>0</v>
      </c>
      <c r="Y23" s="298">
        <v>0</v>
      </c>
      <c r="Z23" s="298">
        <v>0</v>
      </c>
      <c r="AA23" s="62">
        <v>0</v>
      </c>
      <c r="AB23" s="62">
        <v>0</v>
      </c>
      <c r="AC23" s="61">
        <v>0</v>
      </c>
      <c r="AD23" s="136">
        <v>0</v>
      </c>
      <c r="AE23" s="93" t="b">
        <f t="shared" si="14"/>
        <v>0</v>
      </c>
      <c r="AF23" s="36" t="b">
        <f t="shared" si="15"/>
        <v>0</v>
      </c>
      <c r="AG23" s="36" t="b">
        <f t="shared" si="16"/>
        <v>0</v>
      </c>
    </row>
    <row r="24" spans="1:33" x14ac:dyDescent="0.3">
      <c r="A24" s="61">
        <f t="shared" si="12"/>
        <v>7023</v>
      </c>
      <c r="B24" s="61">
        <v>8</v>
      </c>
      <c r="C24" s="61">
        <f t="shared" si="13"/>
        <v>148023</v>
      </c>
      <c r="D24" s="61">
        <f t="shared" si="2"/>
        <v>247023</v>
      </c>
      <c r="E24" s="62" t="s">
        <v>11808</v>
      </c>
      <c r="F24" s="62" t="s">
        <v>11890</v>
      </c>
      <c r="G24" s="68">
        <f t="shared" si="8"/>
        <v>23</v>
      </c>
      <c r="H24" s="62">
        <v>2</v>
      </c>
      <c r="I24" s="62">
        <v>41015017</v>
      </c>
      <c r="J24" s="62">
        <v>1</v>
      </c>
      <c r="K24" s="61">
        <v>8</v>
      </c>
      <c r="L24" s="61">
        <v>2800000</v>
      </c>
      <c r="M24" s="61">
        <v>0</v>
      </c>
      <c r="N24" s="62">
        <v>0</v>
      </c>
      <c r="O24" s="62">
        <v>6</v>
      </c>
      <c r="P24" s="62">
        <v>94205</v>
      </c>
      <c r="Q24" s="61">
        <v>0</v>
      </c>
      <c r="R24" s="62">
        <f t="shared" si="17"/>
        <v>3</v>
      </c>
      <c r="S24" s="62">
        <v>6</v>
      </c>
      <c r="T24" s="62">
        <v>94199</v>
      </c>
      <c r="U24" s="61">
        <v>0</v>
      </c>
      <c r="V24" s="62">
        <v>10</v>
      </c>
      <c r="W24" s="298">
        <v>0</v>
      </c>
      <c r="X24" s="298">
        <v>0</v>
      </c>
      <c r="Y24" s="298">
        <v>0</v>
      </c>
      <c r="Z24" s="298">
        <v>0</v>
      </c>
      <c r="AA24" s="62">
        <v>0</v>
      </c>
      <c r="AB24" s="62">
        <v>0</v>
      </c>
      <c r="AC24" s="61">
        <v>0</v>
      </c>
      <c r="AD24" s="136">
        <v>0</v>
      </c>
      <c r="AE24" s="93" t="b">
        <f t="shared" si="14"/>
        <v>0</v>
      </c>
      <c r="AF24" s="36" t="b">
        <f t="shared" si="15"/>
        <v>0</v>
      </c>
      <c r="AG24" s="36" t="b">
        <f t="shared" si="16"/>
        <v>0</v>
      </c>
    </row>
    <row r="25" spans="1:33" x14ac:dyDescent="0.3">
      <c r="A25" s="61">
        <f t="shared" si="12"/>
        <v>7024</v>
      </c>
      <c r="B25" s="61">
        <v>8</v>
      </c>
      <c r="C25" s="61">
        <f t="shared" si="13"/>
        <v>148024</v>
      </c>
      <c r="D25" s="61">
        <f t="shared" si="2"/>
        <v>247024</v>
      </c>
      <c r="E25" s="62" t="s">
        <v>11809</v>
      </c>
      <c r="F25" s="62" t="s">
        <v>11891</v>
      </c>
      <c r="G25" s="68">
        <f t="shared" si="8"/>
        <v>24</v>
      </c>
      <c r="H25" s="62">
        <v>2</v>
      </c>
      <c r="I25" s="62">
        <v>41015018</v>
      </c>
      <c r="J25" s="62">
        <v>1</v>
      </c>
      <c r="K25" s="61">
        <v>8</v>
      </c>
      <c r="L25" s="61">
        <v>2800000</v>
      </c>
      <c r="M25" s="61">
        <v>0</v>
      </c>
      <c r="N25" s="62">
        <v>0</v>
      </c>
      <c r="O25" s="62">
        <v>6</v>
      </c>
      <c r="P25" s="62">
        <v>94206</v>
      </c>
      <c r="Q25" s="61">
        <v>0</v>
      </c>
      <c r="R25" s="62">
        <f t="shared" si="17"/>
        <v>3</v>
      </c>
      <c r="S25" s="62">
        <v>6</v>
      </c>
      <c r="T25" s="62">
        <v>94200</v>
      </c>
      <c r="U25" s="61">
        <v>0</v>
      </c>
      <c r="V25" s="62">
        <v>1</v>
      </c>
      <c r="W25" s="298">
        <v>0</v>
      </c>
      <c r="X25" s="298">
        <v>0</v>
      </c>
      <c r="Y25" s="298">
        <v>0</v>
      </c>
      <c r="Z25" s="298">
        <v>0</v>
      </c>
      <c r="AA25" s="62">
        <v>0</v>
      </c>
      <c r="AB25" s="62">
        <v>0</v>
      </c>
      <c r="AC25" s="61">
        <v>0</v>
      </c>
      <c r="AD25" s="136">
        <v>0</v>
      </c>
      <c r="AE25" s="93" t="b">
        <f t="shared" si="14"/>
        <v>0</v>
      </c>
      <c r="AF25" s="36" t="b">
        <f t="shared" si="15"/>
        <v>0</v>
      </c>
      <c r="AG25" s="36" t="b">
        <f t="shared" si="16"/>
        <v>0</v>
      </c>
    </row>
    <row r="26" spans="1:33" x14ac:dyDescent="0.3">
      <c r="A26" s="61">
        <f t="shared" si="12"/>
        <v>7025</v>
      </c>
      <c r="B26" s="61">
        <v>8</v>
      </c>
      <c r="C26" s="61">
        <f t="shared" si="13"/>
        <v>148025</v>
      </c>
      <c r="D26" s="61">
        <f t="shared" si="2"/>
        <v>247025</v>
      </c>
      <c r="E26" s="62" t="s">
        <v>11810</v>
      </c>
      <c r="F26" s="62" t="s">
        <v>11892</v>
      </c>
      <c r="G26" s="68">
        <f t="shared" si="8"/>
        <v>25</v>
      </c>
      <c r="H26" s="62">
        <v>2</v>
      </c>
      <c r="I26" s="62">
        <v>41015019</v>
      </c>
      <c r="J26" s="62">
        <v>1</v>
      </c>
      <c r="K26" s="61">
        <v>8</v>
      </c>
      <c r="L26" s="61">
        <v>2800000</v>
      </c>
      <c r="M26" s="61">
        <v>0</v>
      </c>
      <c r="N26" s="62">
        <v>0</v>
      </c>
      <c r="O26" s="62">
        <v>6</v>
      </c>
      <c r="P26" s="62">
        <v>94201</v>
      </c>
      <c r="Q26" s="61">
        <v>0</v>
      </c>
      <c r="R26" s="62">
        <f t="shared" si="17"/>
        <v>5</v>
      </c>
      <c r="S26" s="62">
        <v>6</v>
      </c>
      <c r="T26" s="62">
        <v>94199</v>
      </c>
      <c r="U26" s="61">
        <v>0</v>
      </c>
      <c r="V26" s="62">
        <v>10</v>
      </c>
      <c r="W26" s="298">
        <v>0</v>
      </c>
      <c r="X26" s="298">
        <v>0</v>
      </c>
      <c r="Y26" s="298">
        <v>0</v>
      </c>
      <c r="Z26" s="298">
        <v>0</v>
      </c>
      <c r="AA26" s="62">
        <v>0</v>
      </c>
      <c r="AB26" s="62">
        <v>0</v>
      </c>
      <c r="AC26" s="61">
        <v>0</v>
      </c>
      <c r="AD26" s="136">
        <v>0</v>
      </c>
      <c r="AE26" s="93" t="b">
        <f t="shared" si="14"/>
        <v>0</v>
      </c>
      <c r="AF26" s="36" t="b">
        <f t="shared" si="15"/>
        <v>0</v>
      </c>
      <c r="AG26" s="36" t="b">
        <f t="shared" si="16"/>
        <v>0</v>
      </c>
    </row>
    <row r="27" spans="1:33" x14ac:dyDescent="0.3">
      <c r="A27" s="61">
        <f t="shared" si="12"/>
        <v>7026</v>
      </c>
      <c r="B27" s="61">
        <v>8</v>
      </c>
      <c r="C27" s="61">
        <f t="shared" si="13"/>
        <v>148026</v>
      </c>
      <c r="D27" s="61">
        <f t="shared" si="2"/>
        <v>247026</v>
      </c>
      <c r="E27" s="62" t="s">
        <v>11811</v>
      </c>
      <c r="F27" s="62" t="s">
        <v>11893</v>
      </c>
      <c r="G27" s="68">
        <f t="shared" si="8"/>
        <v>26</v>
      </c>
      <c r="H27" s="62">
        <v>2</v>
      </c>
      <c r="I27" s="62">
        <v>41015020</v>
      </c>
      <c r="J27" s="62">
        <v>1</v>
      </c>
      <c r="K27" s="61">
        <v>8</v>
      </c>
      <c r="L27" s="61">
        <v>2800000</v>
      </c>
      <c r="M27" s="61">
        <v>0</v>
      </c>
      <c r="N27" s="62">
        <v>0</v>
      </c>
      <c r="O27" s="62">
        <v>6</v>
      </c>
      <c r="P27" s="62">
        <v>94202</v>
      </c>
      <c r="Q27" s="61">
        <v>0</v>
      </c>
      <c r="R27" s="62">
        <f t="shared" si="17"/>
        <v>5</v>
      </c>
      <c r="S27" s="62">
        <v>6</v>
      </c>
      <c r="T27" s="62">
        <v>94199</v>
      </c>
      <c r="U27" s="61">
        <v>0</v>
      </c>
      <c r="V27" s="62">
        <v>10</v>
      </c>
      <c r="W27" s="298">
        <v>0</v>
      </c>
      <c r="X27" s="298">
        <v>0</v>
      </c>
      <c r="Y27" s="298">
        <v>0</v>
      </c>
      <c r="Z27" s="298">
        <v>0</v>
      </c>
      <c r="AA27" s="62">
        <v>0</v>
      </c>
      <c r="AB27" s="62">
        <v>0</v>
      </c>
      <c r="AC27" s="61">
        <v>0</v>
      </c>
      <c r="AD27" s="136">
        <v>0</v>
      </c>
      <c r="AE27" s="93" t="b">
        <f t="shared" si="14"/>
        <v>0</v>
      </c>
      <c r="AF27" s="36" t="b">
        <f t="shared" si="15"/>
        <v>0</v>
      </c>
      <c r="AG27" s="36" t="b">
        <f t="shared" si="16"/>
        <v>0</v>
      </c>
    </row>
    <row r="28" spans="1:33" x14ac:dyDescent="0.3">
      <c r="A28" s="61">
        <f t="shared" si="12"/>
        <v>7027</v>
      </c>
      <c r="B28" s="61">
        <v>8</v>
      </c>
      <c r="C28" s="61">
        <f t="shared" si="13"/>
        <v>148027</v>
      </c>
      <c r="D28" s="61">
        <f t="shared" si="2"/>
        <v>247027</v>
      </c>
      <c r="E28" s="62" t="s">
        <v>11812</v>
      </c>
      <c r="F28" s="62" t="s">
        <v>11894</v>
      </c>
      <c r="G28" s="68">
        <f t="shared" si="8"/>
        <v>27</v>
      </c>
      <c r="H28" s="62">
        <v>2</v>
      </c>
      <c r="I28" s="62">
        <v>41015021</v>
      </c>
      <c r="J28" s="62">
        <v>1</v>
      </c>
      <c r="K28" s="61">
        <v>8</v>
      </c>
      <c r="L28" s="61">
        <v>2800000</v>
      </c>
      <c r="M28" s="61">
        <v>0</v>
      </c>
      <c r="N28" s="62">
        <v>0</v>
      </c>
      <c r="O28" s="62">
        <v>6</v>
      </c>
      <c r="P28" s="62">
        <v>94203</v>
      </c>
      <c r="Q28" s="61">
        <v>0</v>
      </c>
      <c r="R28" s="62">
        <f t="shared" si="17"/>
        <v>5</v>
      </c>
      <c r="S28" s="62">
        <v>6</v>
      </c>
      <c r="T28" s="62">
        <v>94199</v>
      </c>
      <c r="U28" s="61">
        <v>0</v>
      </c>
      <c r="V28" s="62">
        <v>10</v>
      </c>
      <c r="W28" s="298">
        <v>0</v>
      </c>
      <c r="X28" s="298">
        <v>0</v>
      </c>
      <c r="Y28" s="298">
        <v>0</v>
      </c>
      <c r="Z28" s="298">
        <v>0</v>
      </c>
      <c r="AA28" s="62">
        <v>0</v>
      </c>
      <c r="AB28" s="62">
        <v>0</v>
      </c>
      <c r="AC28" s="61">
        <v>0</v>
      </c>
      <c r="AD28" s="136">
        <v>0</v>
      </c>
      <c r="AE28" s="93" t="b">
        <f t="shared" si="14"/>
        <v>0</v>
      </c>
      <c r="AF28" s="36" t="b">
        <f t="shared" si="15"/>
        <v>0</v>
      </c>
      <c r="AG28" s="36" t="b">
        <f t="shared" si="16"/>
        <v>0</v>
      </c>
    </row>
    <row r="29" spans="1:33" x14ac:dyDescent="0.3">
      <c r="A29" s="61">
        <f t="shared" si="12"/>
        <v>7028</v>
      </c>
      <c r="B29" s="61">
        <v>8</v>
      </c>
      <c r="C29" s="61">
        <f t="shared" si="13"/>
        <v>148028</v>
      </c>
      <c r="D29" s="61">
        <f t="shared" si="2"/>
        <v>247028</v>
      </c>
      <c r="E29" s="62" t="s">
        <v>11813</v>
      </c>
      <c r="F29" s="62" t="s">
        <v>11895</v>
      </c>
      <c r="G29" s="68">
        <f t="shared" si="8"/>
        <v>28</v>
      </c>
      <c r="H29" s="62">
        <v>2</v>
      </c>
      <c r="I29" s="62">
        <v>41015022</v>
      </c>
      <c r="J29" s="62">
        <v>1</v>
      </c>
      <c r="K29" s="61">
        <v>8</v>
      </c>
      <c r="L29" s="61">
        <v>2800000</v>
      </c>
      <c r="M29" s="61">
        <v>0</v>
      </c>
      <c r="N29" s="62">
        <v>0</v>
      </c>
      <c r="O29" s="62">
        <v>6</v>
      </c>
      <c r="P29" s="62">
        <v>94204</v>
      </c>
      <c r="Q29" s="61">
        <v>0</v>
      </c>
      <c r="R29" s="62">
        <f t="shared" si="17"/>
        <v>5</v>
      </c>
      <c r="S29" s="62">
        <v>6</v>
      </c>
      <c r="T29" s="62">
        <v>94199</v>
      </c>
      <c r="U29" s="61">
        <v>0</v>
      </c>
      <c r="V29" s="62">
        <v>10</v>
      </c>
      <c r="W29" s="298">
        <v>0</v>
      </c>
      <c r="X29" s="298">
        <v>0</v>
      </c>
      <c r="Y29" s="298">
        <v>0</v>
      </c>
      <c r="Z29" s="298">
        <v>0</v>
      </c>
      <c r="AA29" s="62">
        <v>0</v>
      </c>
      <c r="AB29" s="62">
        <v>0</v>
      </c>
      <c r="AC29" s="61">
        <v>0</v>
      </c>
      <c r="AD29" s="136">
        <v>0</v>
      </c>
      <c r="AE29" s="93" t="b">
        <f t="shared" si="14"/>
        <v>0</v>
      </c>
      <c r="AF29" s="36" t="b">
        <f t="shared" si="15"/>
        <v>0</v>
      </c>
      <c r="AG29" s="36" t="b">
        <f t="shared" si="16"/>
        <v>0</v>
      </c>
    </row>
    <row r="30" spans="1:33" x14ac:dyDescent="0.3">
      <c r="A30" s="61">
        <f t="shared" si="12"/>
        <v>7029</v>
      </c>
      <c r="B30" s="61">
        <v>8</v>
      </c>
      <c r="C30" s="61">
        <f t="shared" si="13"/>
        <v>148029</v>
      </c>
      <c r="D30" s="61">
        <f t="shared" si="2"/>
        <v>247029</v>
      </c>
      <c r="E30" s="62" t="s">
        <v>11814</v>
      </c>
      <c r="F30" s="62" t="s">
        <v>11896</v>
      </c>
      <c r="G30" s="68">
        <f t="shared" si="8"/>
        <v>29</v>
      </c>
      <c r="H30" s="62">
        <v>2</v>
      </c>
      <c r="I30" s="62">
        <v>41015023</v>
      </c>
      <c r="J30" s="62">
        <v>1</v>
      </c>
      <c r="K30" s="61">
        <v>8</v>
      </c>
      <c r="L30" s="61">
        <v>2800000</v>
      </c>
      <c r="M30" s="61">
        <v>0</v>
      </c>
      <c r="N30" s="62">
        <v>0</v>
      </c>
      <c r="O30" s="62">
        <v>6</v>
      </c>
      <c r="P30" s="62">
        <v>94205</v>
      </c>
      <c r="Q30" s="61">
        <v>0</v>
      </c>
      <c r="R30" s="62">
        <f t="shared" si="17"/>
        <v>5</v>
      </c>
      <c r="S30" s="62">
        <v>6</v>
      </c>
      <c r="T30" s="62">
        <v>94199</v>
      </c>
      <c r="U30" s="61">
        <v>0</v>
      </c>
      <c r="V30" s="62">
        <v>10</v>
      </c>
      <c r="W30" s="298">
        <v>0</v>
      </c>
      <c r="X30" s="298">
        <v>0</v>
      </c>
      <c r="Y30" s="298">
        <v>0</v>
      </c>
      <c r="Z30" s="298">
        <v>0</v>
      </c>
      <c r="AA30" s="62">
        <v>0</v>
      </c>
      <c r="AB30" s="62">
        <v>0</v>
      </c>
      <c r="AC30" s="61">
        <v>0</v>
      </c>
      <c r="AD30" s="136">
        <v>0</v>
      </c>
      <c r="AE30" s="93" t="b">
        <f t="shared" si="14"/>
        <v>0</v>
      </c>
      <c r="AF30" s="36" t="b">
        <f t="shared" si="15"/>
        <v>0</v>
      </c>
      <c r="AG30" s="36" t="b">
        <f t="shared" si="16"/>
        <v>0</v>
      </c>
    </row>
    <row r="31" spans="1:33" x14ac:dyDescent="0.3">
      <c r="A31" s="61">
        <f t="shared" si="12"/>
        <v>7030</v>
      </c>
      <c r="B31" s="61">
        <v>8</v>
      </c>
      <c r="C31" s="61">
        <f t="shared" si="13"/>
        <v>148030</v>
      </c>
      <c r="D31" s="61">
        <f t="shared" si="2"/>
        <v>247030</v>
      </c>
      <c r="E31" s="62" t="s">
        <v>11815</v>
      </c>
      <c r="F31" s="62" t="s">
        <v>11897</v>
      </c>
      <c r="G31" s="68">
        <f t="shared" si="8"/>
        <v>30</v>
      </c>
      <c r="H31" s="62">
        <v>2</v>
      </c>
      <c r="I31" s="62">
        <v>41015024</v>
      </c>
      <c r="J31" s="62">
        <v>1</v>
      </c>
      <c r="K31" s="61">
        <v>8</v>
      </c>
      <c r="L31" s="61">
        <v>2800000</v>
      </c>
      <c r="M31" s="61">
        <v>0</v>
      </c>
      <c r="N31" s="62">
        <v>0</v>
      </c>
      <c r="O31" s="62">
        <v>6</v>
      </c>
      <c r="P31" s="62">
        <v>94206</v>
      </c>
      <c r="Q31" s="61">
        <v>0</v>
      </c>
      <c r="R31" s="62">
        <f t="shared" si="17"/>
        <v>5</v>
      </c>
      <c r="S31" s="62">
        <v>6</v>
      </c>
      <c r="T31" s="62">
        <v>94200</v>
      </c>
      <c r="U31" s="61">
        <v>0</v>
      </c>
      <c r="V31" s="62">
        <v>1</v>
      </c>
      <c r="W31" s="298">
        <v>0</v>
      </c>
      <c r="X31" s="298">
        <v>0</v>
      </c>
      <c r="Y31" s="298">
        <v>0</v>
      </c>
      <c r="Z31" s="298">
        <v>0</v>
      </c>
      <c r="AA31" s="62">
        <v>0</v>
      </c>
      <c r="AB31" s="62">
        <v>0</v>
      </c>
      <c r="AC31" s="61">
        <v>0</v>
      </c>
      <c r="AD31" s="136">
        <v>0</v>
      </c>
      <c r="AE31" s="93" t="b">
        <f t="shared" si="14"/>
        <v>0</v>
      </c>
      <c r="AF31" s="36" t="b">
        <f t="shared" si="15"/>
        <v>0</v>
      </c>
      <c r="AG31" s="36" t="b">
        <f t="shared" si="16"/>
        <v>0</v>
      </c>
    </row>
    <row r="32" spans="1:33" x14ac:dyDescent="0.3">
      <c r="A32" s="61">
        <f t="shared" si="12"/>
        <v>7031</v>
      </c>
      <c r="B32" s="61">
        <v>8</v>
      </c>
      <c r="C32" s="61">
        <f t="shared" si="13"/>
        <v>148031</v>
      </c>
      <c r="D32" s="61">
        <f t="shared" si="2"/>
        <v>247031</v>
      </c>
      <c r="E32" s="62" t="s">
        <v>11816</v>
      </c>
      <c r="F32" s="62" t="s">
        <v>11898</v>
      </c>
      <c r="G32" s="68">
        <f t="shared" si="8"/>
        <v>31</v>
      </c>
      <c r="H32" s="62">
        <v>2</v>
      </c>
      <c r="I32" s="62">
        <v>41015025</v>
      </c>
      <c r="J32" s="62">
        <v>1</v>
      </c>
      <c r="K32" s="61">
        <v>8</v>
      </c>
      <c r="L32" s="61">
        <v>2800000</v>
      </c>
      <c r="M32" s="61">
        <v>0</v>
      </c>
      <c r="N32" s="62">
        <v>0</v>
      </c>
      <c r="O32" s="62">
        <v>6</v>
      </c>
      <c r="P32" s="62">
        <v>94201</v>
      </c>
      <c r="Q32" s="61">
        <v>0</v>
      </c>
      <c r="R32" s="62">
        <f t="shared" si="17"/>
        <v>7</v>
      </c>
      <c r="S32" s="62">
        <v>6</v>
      </c>
      <c r="T32" s="62">
        <v>94199</v>
      </c>
      <c r="U32" s="61">
        <v>0</v>
      </c>
      <c r="V32" s="62">
        <v>10</v>
      </c>
      <c r="W32" s="298">
        <v>0</v>
      </c>
      <c r="X32" s="298">
        <v>0</v>
      </c>
      <c r="Y32" s="298">
        <v>0</v>
      </c>
      <c r="Z32" s="298">
        <v>0</v>
      </c>
      <c r="AA32" s="62">
        <v>0</v>
      </c>
      <c r="AB32" s="62">
        <v>0</v>
      </c>
      <c r="AC32" s="61">
        <v>0</v>
      </c>
      <c r="AD32" s="136">
        <v>0</v>
      </c>
      <c r="AE32" s="93" t="b">
        <f t="shared" si="14"/>
        <v>0</v>
      </c>
      <c r="AF32" s="36" t="b">
        <f t="shared" si="15"/>
        <v>0</v>
      </c>
      <c r="AG32" s="36" t="b">
        <f t="shared" si="16"/>
        <v>0</v>
      </c>
    </row>
    <row r="33" spans="1:38" x14ac:dyDescent="0.3">
      <c r="A33" s="61">
        <f t="shared" si="12"/>
        <v>7032</v>
      </c>
      <c r="B33" s="61">
        <v>8</v>
      </c>
      <c r="C33" s="61">
        <f t="shared" si="13"/>
        <v>148032</v>
      </c>
      <c r="D33" s="61">
        <f t="shared" si="2"/>
        <v>247032</v>
      </c>
      <c r="E33" s="62" t="s">
        <v>11817</v>
      </c>
      <c r="F33" s="62" t="s">
        <v>11899</v>
      </c>
      <c r="G33" s="68">
        <f t="shared" si="8"/>
        <v>32</v>
      </c>
      <c r="H33" s="62">
        <v>2</v>
      </c>
      <c r="I33" s="62">
        <v>41015026</v>
      </c>
      <c r="J33" s="62">
        <v>1</v>
      </c>
      <c r="K33" s="61">
        <v>8</v>
      </c>
      <c r="L33" s="61">
        <v>2800000</v>
      </c>
      <c r="M33" s="61">
        <v>0</v>
      </c>
      <c r="N33" s="62">
        <v>0</v>
      </c>
      <c r="O33" s="62">
        <v>6</v>
      </c>
      <c r="P33" s="62">
        <v>94202</v>
      </c>
      <c r="Q33" s="61">
        <v>0</v>
      </c>
      <c r="R33" s="62">
        <f t="shared" si="17"/>
        <v>7</v>
      </c>
      <c r="S33" s="62">
        <v>6</v>
      </c>
      <c r="T33" s="62">
        <v>94199</v>
      </c>
      <c r="U33" s="61">
        <v>0</v>
      </c>
      <c r="V33" s="62">
        <v>10</v>
      </c>
      <c r="W33" s="298">
        <v>0</v>
      </c>
      <c r="X33" s="298">
        <v>0</v>
      </c>
      <c r="Y33" s="298">
        <v>0</v>
      </c>
      <c r="Z33" s="298">
        <v>0</v>
      </c>
      <c r="AA33" s="62">
        <v>0</v>
      </c>
      <c r="AB33" s="62">
        <v>0</v>
      </c>
      <c r="AC33" s="61">
        <v>0</v>
      </c>
      <c r="AD33" s="136">
        <v>0</v>
      </c>
      <c r="AE33" s="93" t="b">
        <f t="shared" ref="AE33:AE67" si="18">IF(OR(AND(K33=6,N33=0),AND(O33=6,R33=0),AND(S33=6,V33=0),AND(W33=6,Z33=0)),TRUE,FALSE)</f>
        <v>0</v>
      </c>
      <c r="AF33" s="36" t="b">
        <f t="shared" ref="AF33:AF67" si="19">IF(
    OR(K33=2,O33=2,S33=2,W33=2),TRUE,FALSE)</f>
        <v>0</v>
      </c>
      <c r="AG33" s="36" t="b">
        <f t="shared" ref="AG33:AG67" si="20">IF(H33=9,TRUE,FALSE)</f>
        <v>0</v>
      </c>
    </row>
    <row r="34" spans="1:38" x14ac:dyDescent="0.3">
      <c r="A34" s="61">
        <f t="shared" si="12"/>
        <v>7033</v>
      </c>
      <c r="B34" s="61">
        <v>8</v>
      </c>
      <c r="C34" s="61">
        <f t="shared" si="13"/>
        <v>148033</v>
      </c>
      <c r="D34" s="61">
        <f t="shared" si="2"/>
        <v>247033</v>
      </c>
      <c r="E34" s="62" t="s">
        <v>11818</v>
      </c>
      <c r="F34" s="62" t="s">
        <v>11900</v>
      </c>
      <c r="G34" s="68">
        <f t="shared" si="8"/>
        <v>33</v>
      </c>
      <c r="H34" s="62">
        <v>2</v>
      </c>
      <c r="I34" s="62">
        <v>41015027</v>
      </c>
      <c r="J34" s="62">
        <v>1</v>
      </c>
      <c r="K34" s="61">
        <v>8</v>
      </c>
      <c r="L34" s="61">
        <v>2800000</v>
      </c>
      <c r="M34" s="61">
        <v>0</v>
      </c>
      <c r="N34" s="62">
        <v>0</v>
      </c>
      <c r="O34" s="62">
        <v>6</v>
      </c>
      <c r="P34" s="62">
        <v>94203</v>
      </c>
      <c r="Q34" s="61">
        <v>0</v>
      </c>
      <c r="R34" s="62">
        <f t="shared" si="17"/>
        <v>7</v>
      </c>
      <c r="S34" s="62">
        <v>6</v>
      </c>
      <c r="T34" s="62">
        <v>94199</v>
      </c>
      <c r="U34" s="61">
        <v>0</v>
      </c>
      <c r="V34" s="62">
        <v>10</v>
      </c>
      <c r="W34" s="298">
        <v>0</v>
      </c>
      <c r="X34" s="298">
        <v>0</v>
      </c>
      <c r="Y34" s="298">
        <v>0</v>
      </c>
      <c r="Z34" s="298">
        <v>0</v>
      </c>
      <c r="AA34" s="62">
        <v>0</v>
      </c>
      <c r="AB34" s="62">
        <v>0</v>
      </c>
      <c r="AC34" s="61">
        <v>0</v>
      </c>
      <c r="AD34" s="136">
        <v>0</v>
      </c>
      <c r="AE34" s="93" t="b">
        <f t="shared" si="18"/>
        <v>0</v>
      </c>
      <c r="AF34" s="36" t="b">
        <f t="shared" si="19"/>
        <v>0</v>
      </c>
      <c r="AG34" s="36" t="b">
        <f t="shared" si="20"/>
        <v>0</v>
      </c>
    </row>
    <row r="35" spans="1:38" x14ac:dyDescent="0.3">
      <c r="A35" s="61">
        <f t="shared" si="12"/>
        <v>7034</v>
      </c>
      <c r="B35" s="61">
        <v>8</v>
      </c>
      <c r="C35" s="61">
        <f t="shared" si="13"/>
        <v>148034</v>
      </c>
      <c r="D35" s="61">
        <f t="shared" si="2"/>
        <v>247034</v>
      </c>
      <c r="E35" s="62" t="s">
        <v>11819</v>
      </c>
      <c r="F35" s="62" t="s">
        <v>11901</v>
      </c>
      <c r="G35" s="68">
        <f t="shared" si="8"/>
        <v>34</v>
      </c>
      <c r="H35" s="62">
        <v>2</v>
      </c>
      <c r="I35" s="62">
        <v>41015028</v>
      </c>
      <c r="J35" s="62">
        <v>1</v>
      </c>
      <c r="K35" s="61">
        <v>8</v>
      </c>
      <c r="L35" s="61">
        <v>2800000</v>
      </c>
      <c r="M35" s="61">
        <v>0</v>
      </c>
      <c r="N35" s="62">
        <v>0</v>
      </c>
      <c r="O35" s="62">
        <v>6</v>
      </c>
      <c r="P35" s="62">
        <v>94204</v>
      </c>
      <c r="Q35" s="61">
        <v>0</v>
      </c>
      <c r="R35" s="62">
        <f t="shared" si="17"/>
        <v>7</v>
      </c>
      <c r="S35" s="62">
        <v>6</v>
      </c>
      <c r="T35" s="62">
        <v>94199</v>
      </c>
      <c r="U35" s="61">
        <v>0</v>
      </c>
      <c r="V35" s="62">
        <v>10</v>
      </c>
      <c r="W35" s="298">
        <v>0</v>
      </c>
      <c r="X35" s="298">
        <v>0</v>
      </c>
      <c r="Y35" s="298">
        <v>0</v>
      </c>
      <c r="Z35" s="298">
        <v>0</v>
      </c>
      <c r="AA35" s="62">
        <v>0</v>
      </c>
      <c r="AB35" s="62">
        <v>0</v>
      </c>
      <c r="AC35" s="61">
        <v>0</v>
      </c>
      <c r="AD35" s="136">
        <v>0</v>
      </c>
      <c r="AE35" s="93" t="b">
        <f t="shared" si="18"/>
        <v>0</v>
      </c>
      <c r="AF35" s="36" t="b">
        <f t="shared" si="19"/>
        <v>0</v>
      </c>
      <c r="AG35" s="36" t="b">
        <f t="shared" si="20"/>
        <v>0</v>
      </c>
    </row>
    <row r="36" spans="1:38" x14ac:dyDescent="0.3">
      <c r="A36" s="61">
        <f t="shared" si="12"/>
        <v>7035</v>
      </c>
      <c r="B36" s="61">
        <v>8</v>
      </c>
      <c r="C36" s="61">
        <f t="shared" si="13"/>
        <v>148035</v>
      </c>
      <c r="D36" s="61">
        <f t="shared" si="2"/>
        <v>247035</v>
      </c>
      <c r="E36" s="62" t="s">
        <v>11820</v>
      </c>
      <c r="F36" s="62" t="s">
        <v>11902</v>
      </c>
      <c r="G36" s="68">
        <f t="shared" si="8"/>
        <v>35</v>
      </c>
      <c r="H36" s="62">
        <v>2</v>
      </c>
      <c r="I36" s="62">
        <v>41015029</v>
      </c>
      <c r="J36" s="62">
        <v>1</v>
      </c>
      <c r="K36" s="61">
        <v>8</v>
      </c>
      <c r="L36" s="61">
        <v>2800000</v>
      </c>
      <c r="M36" s="61">
        <v>0</v>
      </c>
      <c r="N36" s="62">
        <v>0</v>
      </c>
      <c r="O36" s="62">
        <v>6</v>
      </c>
      <c r="P36" s="62">
        <v>94205</v>
      </c>
      <c r="Q36" s="61">
        <v>0</v>
      </c>
      <c r="R36" s="62">
        <f t="shared" si="17"/>
        <v>7</v>
      </c>
      <c r="S36" s="62">
        <v>6</v>
      </c>
      <c r="T36" s="62">
        <v>94199</v>
      </c>
      <c r="U36" s="61">
        <v>0</v>
      </c>
      <c r="V36" s="62">
        <v>10</v>
      </c>
      <c r="W36" s="298">
        <v>0</v>
      </c>
      <c r="X36" s="298">
        <v>0</v>
      </c>
      <c r="Y36" s="298">
        <v>0</v>
      </c>
      <c r="Z36" s="298">
        <v>0</v>
      </c>
      <c r="AA36" s="62">
        <v>0</v>
      </c>
      <c r="AB36" s="62">
        <v>0</v>
      </c>
      <c r="AC36" s="61">
        <v>0</v>
      </c>
      <c r="AD36" s="136">
        <v>0</v>
      </c>
      <c r="AE36" s="93" t="b">
        <f t="shared" si="18"/>
        <v>0</v>
      </c>
      <c r="AF36" s="36" t="b">
        <f t="shared" si="19"/>
        <v>0</v>
      </c>
      <c r="AG36" s="36" t="b">
        <f t="shared" si="20"/>
        <v>0</v>
      </c>
    </row>
    <row r="37" spans="1:38" x14ac:dyDescent="0.3">
      <c r="A37" s="61">
        <f t="shared" si="12"/>
        <v>7036</v>
      </c>
      <c r="B37" s="61">
        <v>8</v>
      </c>
      <c r="C37" s="61">
        <f t="shared" si="13"/>
        <v>148036</v>
      </c>
      <c r="D37" s="61">
        <f t="shared" si="2"/>
        <v>247036</v>
      </c>
      <c r="E37" s="62" t="s">
        <v>11821</v>
      </c>
      <c r="F37" s="62" t="s">
        <v>11903</v>
      </c>
      <c r="G37" s="68">
        <f t="shared" si="8"/>
        <v>36</v>
      </c>
      <c r="H37" s="62">
        <v>2</v>
      </c>
      <c r="I37" s="62">
        <v>41015030</v>
      </c>
      <c r="J37" s="62">
        <v>1</v>
      </c>
      <c r="K37" s="61">
        <v>8</v>
      </c>
      <c r="L37" s="61">
        <v>2800000</v>
      </c>
      <c r="M37" s="61">
        <v>0</v>
      </c>
      <c r="N37" s="62">
        <v>0</v>
      </c>
      <c r="O37" s="62">
        <v>6</v>
      </c>
      <c r="P37" s="62">
        <v>94206</v>
      </c>
      <c r="Q37" s="61">
        <v>0</v>
      </c>
      <c r="R37" s="62">
        <f t="shared" si="17"/>
        <v>7</v>
      </c>
      <c r="S37" s="62">
        <v>6</v>
      </c>
      <c r="T37" s="62">
        <v>94200</v>
      </c>
      <c r="U37" s="61">
        <v>0</v>
      </c>
      <c r="V37" s="62">
        <v>1</v>
      </c>
      <c r="W37" s="298">
        <v>0</v>
      </c>
      <c r="X37" s="298">
        <v>0</v>
      </c>
      <c r="Y37" s="298">
        <v>0</v>
      </c>
      <c r="Z37" s="298">
        <v>0</v>
      </c>
      <c r="AA37" s="62">
        <v>0</v>
      </c>
      <c r="AB37" s="62">
        <v>0</v>
      </c>
      <c r="AC37" s="61">
        <v>0</v>
      </c>
      <c r="AD37" s="136">
        <v>0</v>
      </c>
      <c r="AE37" s="93" t="b">
        <f t="shared" si="18"/>
        <v>0</v>
      </c>
      <c r="AF37" s="36" t="b">
        <f t="shared" si="19"/>
        <v>0</v>
      </c>
      <c r="AG37" s="36" t="b">
        <f t="shared" si="20"/>
        <v>0</v>
      </c>
    </row>
    <row r="38" spans="1:38" x14ac:dyDescent="0.3">
      <c r="A38" s="61">
        <f t="shared" si="12"/>
        <v>7037</v>
      </c>
      <c r="B38" s="61">
        <v>8</v>
      </c>
      <c r="C38" s="61">
        <f t="shared" si="13"/>
        <v>148037</v>
      </c>
      <c r="D38" s="61">
        <f t="shared" si="2"/>
        <v>247037</v>
      </c>
      <c r="E38" s="62" t="s">
        <v>11822</v>
      </c>
      <c r="F38" s="62" t="s">
        <v>11904</v>
      </c>
      <c r="G38" s="68">
        <f t="shared" si="8"/>
        <v>37</v>
      </c>
      <c r="H38" s="62">
        <v>2</v>
      </c>
      <c r="I38" s="62">
        <v>41015031</v>
      </c>
      <c r="J38" s="62">
        <v>1</v>
      </c>
      <c r="K38" s="61">
        <v>8</v>
      </c>
      <c r="L38" s="61">
        <v>2900000</v>
      </c>
      <c r="M38" s="61">
        <v>0</v>
      </c>
      <c r="N38" s="62">
        <v>0</v>
      </c>
      <c r="O38" s="62">
        <v>6</v>
      </c>
      <c r="P38" s="62">
        <v>94201</v>
      </c>
      <c r="Q38" s="61">
        <v>0</v>
      </c>
      <c r="R38" s="62">
        <f>R32+3</f>
        <v>10</v>
      </c>
      <c r="S38" s="62">
        <v>6</v>
      </c>
      <c r="T38" s="62">
        <v>94199</v>
      </c>
      <c r="U38" s="61">
        <v>0</v>
      </c>
      <c r="V38" s="62">
        <v>15</v>
      </c>
      <c r="W38" s="298">
        <v>0</v>
      </c>
      <c r="X38" s="298">
        <v>0</v>
      </c>
      <c r="Y38" s="298">
        <v>0</v>
      </c>
      <c r="Z38" s="298">
        <v>0</v>
      </c>
      <c r="AA38" s="62">
        <v>0</v>
      </c>
      <c r="AB38" s="62">
        <v>0</v>
      </c>
      <c r="AC38" s="61">
        <v>0</v>
      </c>
      <c r="AD38" s="136">
        <v>0</v>
      </c>
      <c r="AE38" s="93" t="b">
        <f t="shared" si="18"/>
        <v>0</v>
      </c>
      <c r="AF38" s="36" t="b">
        <f t="shared" si="19"/>
        <v>0</v>
      </c>
      <c r="AG38" s="36" t="b">
        <f t="shared" si="20"/>
        <v>0</v>
      </c>
    </row>
    <row r="39" spans="1:38" x14ac:dyDescent="0.3">
      <c r="A39" s="61">
        <f t="shared" si="12"/>
        <v>7038</v>
      </c>
      <c r="B39" s="61">
        <v>8</v>
      </c>
      <c r="C39" s="61">
        <f t="shared" si="13"/>
        <v>148038</v>
      </c>
      <c r="D39" s="61">
        <f t="shared" si="2"/>
        <v>247038</v>
      </c>
      <c r="E39" s="62" t="s">
        <v>11823</v>
      </c>
      <c r="F39" s="62" t="s">
        <v>11905</v>
      </c>
      <c r="G39" s="68">
        <f t="shared" si="8"/>
        <v>38</v>
      </c>
      <c r="H39" s="62">
        <v>2</v>
      </c>
      <c r="I39" s="62">
        <v>41015032</v>
      </c>
      <c r="J39" s="62">
        <v>1</v>
      </c>
      <c r="K39" s="61">
        <v>8</v>
      </c>
      <c r="L39" s="61">
        <v>2900000</v>
      </c>
      <c r="M39" s="61">
        <v>0</v>
      </c>
      <c r="N39" s="62">
        <v>0</v>
      </c>
      <c r="O39" s="62">
        <v>6</v>
      </c>
      <c r="P39" s="62">
        <v>94202</v>
      </c>
      <c r="Q39" s="61">
        <v>0</v>
      </c>
      <c r="R39" s="62">
        <f t="shared" ref="R39:R43" si="21">R33+3</f>
        <v>10</v>
      </c>
      <c r="S39" s="62">
        <v>6</v>
      </c>
      <c r="T39" s="62">
        <v>94199</v>
      </c>
      <c r="U39" s="61">
        <v>0</v>
      </c>
      <c r="V39" s="62">
        <v>15</v>
      </c>
      <c r="W39" s="298">
        <v>0</v>
      </c>
      <c r="X39" s="298">
        <v>0</v>
      </c>
      <c r="Y39" s="298">
        <v>0</v>
      </c>
      <c r="Z39" s="298">
        <v>0</v>
      </c>
      <c r="AA39" s="62">
        <v>0</v>
      </c>
      <c r="AB39" s="62">
        <v>0</v>
      </c>
      <c r="AC39" s="61">
        <v>0</v>
      </c>
      <c r="AD39" s="136">
        <v>0</v>
      </c>
      <c r="AE39" s="93" t="b">
        <f t="shared" si="18"/>
        <v>0</v>
      </c>
      <c r="AF39" s="36" t="b">
        <f t="shared" si="19"/>
        <v>0</v>
      </c>
      <c r="AG39" s="36" t="b">
        <f t="shared" si="20"/>
        <v>0</v>
      </c>
    </row>
    <row r="40" spans="1:38" x14ac:dyDescent="0.3">
      <c r="A40" s="61">
        <f t="shared" si="12"/>
        <v>7039</v>
      </c>
      <c r="B40" s="61">
        <v>8</v>
      </c>
      <c r="C40" s="61">
        <f t="shared" si="13"/>
        <v>148039</v>
      </c>
      <c r="D40" s="61">
        <f t="shared" si="2"/>
        <v>247039</v>
      </c>
      <c r="E40" s="62" t="s">
        <v>11824</v>
      </c>
      <c r="F40" s="62" t="s">
        <v>11906</v>
      </c>
      <c r="G40" s="68">
        <f t="shared" si="8"/>
        <v>39</v>
      </c>
      <c r="H40" s="62">
        <v>2</v>
      </c>
      <c r="I40" s="62">
        <v>41015033</v>
      </c>
      <c r="J40" s="62">
        <v>1</v>
      </c>
      <c r="K40" s="61">
        <v>8</v>
      </c>
      <c r="L40" s="61">
        <v>2900000</v>
      </c>
      <c r="M40" s="61">
        <v>0</v>
      </c>
      <c r="N40" s="62">
        <v>0</v>
      </c>
      <c r="O40" s="62">
        <v>6</v>
      </c>
      <c r="P40" s="62">
        <v>94203</v>
      </c>
      <c r="Q40" s="61">
        <v>0</v>
      </c>
      <c r="R40" s="62">
        <f t="shared" si="21"/>
        <v>10</v>
      </c>
      <c r="S40" s="62">
        <v>6</v>
      </c>
      <c r="T40" s="62">
        <v>94199</v>
      </c>
      <c r="U40" s="61">
        <v>0</v>
      </c>
      <c r="V40" s="62">
        <v>15</v>
      </c>
      <c r="W40" s="298">
        <v>0</v>
      </c>
      <c r="X40" s="298">
        <v>0</v>
      </c>
      <c r="Y40" s="298">
        <v>0</v>
      </c>
      <c r="Z40" s="298">
        <v>0</v>
      </c>
      <c r="AA40" s="62">
        <v>0</v>
      </c>
      <c r="AB40" s="62">
        <v>0</v>
      </c>
      <c r="AC40" s="61">
        <v>0</v>
      </c>
      <c r="AD40" s="136">
        <v>0</v>
      </c>
      <c r="AE40" s="93" t="b">
        <f t="shared" si="18"/>
        <v>0</v>
      </c>
      <c r="AF40" s="36" t="b">
        <f t="shared" si="19"/>
        <v>0</v>
      </c>
      <c r="AG40" s="36" t="b">
        <f t="shared" si="20"/>
        <v>0</v>
      </c>
    </row>
    <row r="41" spans="1:38" x14ac:dyDescent="0.3">
      <c r="A41" s="61">
        <f t="shared" si="12"/>
        <v>7040</v>
      </c>
      <c r="B41" s="61">
        <v>8</v>
      </c>
      <c r="C41" s="61">
        <f t="shared" si="13"/>
        <v>148040</v>
      </c>
      <c r="D41" s="61">
        <f t="shared" si="2"/>
        <v>247040</v>
      </c>
      <c r="E41" s="62" t="s">
        <v>11825</v>
      </c>
      <c r="F41" s="62" t="s">
        <v>11907</v>
      </c>
      <c r="G41" s="68">
        <f t="shared" si="8"/>
        <v>40</v>
      </c>
      <c r="H41" s="62">
        <v>2</v>
      </c>
      <c r="I41" s="62">
        <v>41015034</v>
      </c>
      <c r="J41" s="62">
        <v>1</v>
      </c>
      <c r="K41" s="61">
        <v>8</v>
      </c>
      <c r="L41" s="61">
        <v>2900000</v>
      </c>
      <c r="M41" s="61">
        <v>0</v>
      </c>
      <c r="N41" s="62">
        <v>0</v>
      </c>
      <c r="O41" s="62">
        <v>6</v>
      </c>
      <c r="P41" s="62">
        <v>94204</v>
      </c>
      <c r="Q41" s="61">
        <v>0</v>
      </c>
      <c r="R41" s="62">
        <f t="shared" si="21"/>
        <v>10</v>
      </c>
      <c r="S41" s="62">
        <v>6</v>
      </c>
      <c r="T41" s="62">
        <v>94199</v>
      </c>
      <c r="U41" s="61">
        <v>0</v>
      </c>
      <c r="V41" s="62">
        <v>15</v>
      </c>
      <c r="W41" s="298">
        <v>0</v>
      </c>
      <c r="X41" s="298">
        <v>0</v>
      </c>
      <c r="Y41" s="298">
        <v>0</v>
      </c>
      <c r="Z41" s="298">
        <v>0</v>
      </c>
      <c r="AA41" s="62">
        <v>0</v>
      </c>
      <c r="AB41" s="62">
        <v>0</v>
      </c>
      <c r="AC41" s="61">
        <v>0</v>
      </c>
      <c r="AD41" s="136">
        <v>0</v>
      </c>
      <c r="AE41" s="93" t="b">
        <f t="shared" si="18"/>
        <v>0</v>
      </c>
      <c r="AF41" s="36" t="b">
        <f t="shared" si="19"/>
        <v>0</v>
      </c>
      <c r="AG41" s="36" t="b">
        <f t="shared" si="20"/>
        <v>0</v>
      </c>
    </row>
    <row r="42" spans="1:38" s="93" customFormat="1" x14ac:dyDescent="0.3">
      <c r="A42" s="61">
        <f t="shared" si="12"/>
        <v>7041</v>
      </c>
      <c r="B42" s="61">
        <v>8</v>
      </c>
      <c r="C42" s="61">
        <f t="shared" si="13"/>
        <v>148041</v>
      </c>
      <c r="D42" s="61">
        <f t="shared" si="2"/>
        <v>247041</v>
      </c>
      <c r="E42" s="62" t="s">
        <v>11826</v>
      </c>
      <c r="F42" s="62" t="s">
        <v>11908</v>
      </c>
      <c r="G42" s="68">
        <f t="shared" si="8"/>
        <v>41</v>
      </c>
      <c r="H42" s="62">
        <v>2</v>
      </c>
      <c r="I42" s="62">
        <v>41015035</v>
      </c>
      <c r="J42" s="62">
        <v>1</v>
      </c>
      <c r="K42" s="61">
        <v>8</v>
      </c>
      <c r="L42" s="61">
        <v>2900000</v>
      </c>
      <c r="M42" s="61">
        <v>0</v>
      </c>
      <c r="N42" s="62">
        <v>0</v>
      </c>
      <c r="O42" s="62">
        <v>6</v>
      </c>
      <c r="P42" s="62">
        <v>94205</v>
      </c>
      <c r="Q42" s="61">
        <v>0</v>
      </c>
      <c r="R42" s="62">
        <f t="shared" si="21"/>
        <v>10</v>
      </c>
      <c r="S42" s="62">
        <v>6</v>
      </c>
      <c r="T42" s="62">
        <v>94199</v>
      </c>
      <c r="U42" s="61">
        <v>0</v>
      </c>
      <c r="V42" s="62">
        <v>15</v>
      </c>
      <c r="W42" s="298">
        <v>0</v>
      </c>
      <c r="X42" s="298">
        <v>0</v>
      </c>
      <c r="Y42" s="298">
        <v>0</v>
      </c>
      <c r="Z42" s="298">
        <v>0</v>
      </c>
      <c r="AA42" s="62">
        <v>0</v>
      </c>
      <c r="AB42" s="62">
        <v>0</v>
      </c>
      <c r="AC42" s="61">
        <v>0</v>
      </c>
      <c r="AD42" s="136">
        <v>0</v>
      </c>
      <c r="AE42" s="93" t="b">
        <f t="shared" si="18"/>
        <v>0</v>
      </c>
      <c r="AF42" s="36" t="b">
        <f t="shared" si="19"/>
        <v>0</v>
      </c>
      <c r="AG42" s="36" t="b">
        <f t="shared" si="20"/>
        <v>0</v>
      </c>
      <c r="AH42" s="36"/>
      <c r="AI42" s="36"/>
      <c r="AJ42" s="36"/>
      <c r="AK42" s="36"/>
      <c r="AL42" s="36"/>
    </row>
    <row r="43" spans="1:38" s="93" customFormat="1" x14ac:dyDescent="0.3">
      <c r="A43" s="61">
        <f t="shared" si="12"/>
        <v>7042</v>
      </c>
      <c r="B43" s="61">
        <v>8</v>
      </c>
      <c r="C43" s="61">
        <f t="shared" si="13"/>
        <v>148042</v>
      </c>
      <c r="D43" s="61">
        <f t="shared" si="2"/>
        <v>247042</v>
      </c>
      <c r="E43" s="62" t="s">
        <v>11827</v>
      </c>
      <c r="F43" s="62" t="s">
        <v>11909</v>
      </c>
      <c r="G43" s="68">
        <f t="shared" si="8"/>
        <v>42</v>
      </c>
      <c r="H43" s="62">
        <v>2</v>
      </c>
      <c r="I43" s="62">
        <v>41015036</v>
      </c>
      <c r="J43" s="62">
        <v>1</v>
      </c>
      <c r="K43" s="61">
        <v>8</v>
      </c>
      <c r="L43" s="61">
        <v>2900000</v>
      </c>
      <c r="M43" s="61">
        <v>0</v>
      </c>
      <c r="N43" s="62">
        <v>0</v>
      </c>
      <c r="O43" s="62">
        <v>6</v>
      </c>
      <c r="P43" s="62">
        <v>94206</v>
      </c>
      <c r="Q43" s="61">
        <v>0</v>
      </c>
      <c r="R43" s="62">
        <f t="shared" si="21"/>
        <v>10</v>
      </c>
      <c r="S43" s="62">
        <v>6</v>
      </c>
      <c r="T43" s="62">
        <v>94200</v>
      </c>
      <c r="U43" s="61">
        <v>0</v>
      </c>
      <c r="V43" s="62">
        <v>1</v>
      </c>
      <c r="W43" s="298">
        <v>0</v>
      </c>
      <c r="X43" s="298">
        <v>0</v>
      </c>
      <c r="Y43" s="298">
        <v>0</v>
      </c>
      <c r="Z43" s="298">
        <v>0</v>
      </c>
      <c r="AA43" s="62">
        <v>0</v>
      </c>
      <c r="AB43" s="62">
        <v>0</v>
      </c>
      <c r="AC43" s="61">
        <v>0</v>
      </c>
      <c r="AD43" s="136">
        <v>0</v>
      </c>
      <c r="AE43" s="93" t="b">
        <f t="shared" si="18"/>
        <v>0</v>
      </c>
      <c r="AF43" s="36" t="b">
        <f t="shared" si="19"/>
        <v>0</v>
      </c>
      <c r="AG43" s="36" t="b">
        <f t="shared" si="20"/>
        <v>0</v>
      </c>
      <c r="AH43" s="36"/>
      <c r="AI43" s="36"/>
      <c r="AJ43" s="36"/>
      <c r="AK43" s="36"/>
      <c r="AL43" s="36"/>
    </row>
    <row r="44" spans="1:38" s="93" customFormat="1" x14ac:dyDescent="0.3">
      <c r="A44" s="61">
        <f t="shared" si="12"/>
        <v>7043</v>
      </c>
      <c r="B44" s="61">
        <v>8</v>
      </c>
      <c r="C44" s="61">
        <f t="shared" si="13"/>
        <v>148043</v>
      </c>
      <c r="D44" s="61">
        <f t="shared" si="2"/>
        <v>247043</v>
      </c>
      <c r="E44" s="62" t="s">
        <v>11828</v>
      </c>
      <c r="F44" s="62" t="s">
        <v>11910</v>
      </c>
      <c r="G44" s="68">
        <f t="shared" si="8"/>
        <v>43</v>
      </c>
      <c r="H44" s="62">
        <v>2</v>
      </c>
      <c r="I44" s="62">
        <v>41015037</v>
      </c>
      <c r="J44" s="62">
        <v>1</v>
      </c>
      <c r="K44" s="61">
        <v>8</v>
      </c>
      <c r="L44" s="61">
        <v>2900000</v>
      </c>
      <c r="M44" s="61">
        <v>0</v>
      </c>
      <c r="N44" s="62">
        <v>0</v>
      </c>
      <c r="O44" s="62">
        <v>6</v>
      </c>
      <c r="P44" s="62">
        <v>94201</v>
      </c>
      <c r="Q44" s="61">
        <v>0</v>
      </c>
      <c r="R44" s="62">
        <f>R38+2</f>
        <v>12</v>
      </c>
      <c r="S44" s="62">
        <v>6</v>
      </c>
      <c r="T44" s="62">
        <v>94199</v>
      </c>
      <c r="U44" s="61">
        <v>0</v>
      </c>
      <c r="V44" s="62">
        <v>15</v>
      </c>
      <c r="W44" s="298">
        <v>0</v>
      </c>
      <c r="X44" s="298">
        <v>0</v>
      </c>
      <c r="Y44" s="298">
        <v>0</v>
      </c>
      <c r="Z44" s="298">
        <v>0</v>
      </c>
      <c r="AA44" s="62">
        <v>0</v>
      </c>
      <c r="AB44" s="62">
        <v>0</v>
      </c>
      <c r="AC44" s="61">
        <v>0</v>
      </c>
      <c r="AD44" s="136">
        <v>0</v>
      </c>
      <c r="AE44" s="93" t="b">
        <f t="shared" si="18"/>
        <v>0</v>
      </c>
      <c r="AF44" s="36" t="b">
        <f t="shared" si="19"/>
        <v>0</v>
      </c>
      <c r="AG44" s="36" t="b">
        <f t="shared" si="20"/>
        <v>0</v>
      </c>
      <c r="AH44" s="36"/>
      <c r="AI44" s="36"/>
      <c r="AJ44" s="36"/>
      <c r="AK44" s="36"/>
      <c r="AL44" s="36"/>
    </row>
    <row r="45" spans="1:38" s="93" customFormat="1" x14ac:dyDescent="0.3">
      <c r="A45" s="61">
        <f t="shared" si="12"/>
        <v>7044</v>
      </c>
      <c r="B45" s="61">
        <v>8</v>
      </c>
      <c r="C45" s="61">
        <f t="shared" si="13"/>
        <v>148044</v>
      </c>
      <c r="D45" s="61">
        <f t="shared" si="2"/>
        <v>247044</v>
      </c>
      <c r="E45" s="62" t="s">
        <v>11829</v>
      </c>
      <c r="F45" s="62" t="s">
        <v>11911</v>
      </c>
      <c r="G45" s="68">
        <f t="shared" si="8"/>
        <v>44</v>
      </c>
      <c r="H45" s="62">
        <v>2</v>
      </c>
      <c r="I45" s="62">
        <v>41015038</v>
      </c>
      <c r="J45" s="62">
        <v>1</v>
      </c>
      <c r="K45" s="61">
        <v>8</v>
      </c>
      <c r="L45" s="61">
        <v>2900000</v>
      </c>
      <c r="M45" s="61">
        <v>0</v>
      </c>
      <c r="N45" s="62">
        <v>0</v>
      </c>
      <c r="O45" s="62">
        <v>6</v>
      </c>
      <c r="P45" s="62">
        <v>94202</v>
      </c>
      <c r="Q45" s="61">
        <v>0</v>
      </c>
      <c r="R45" s="62">
        <f t="shared" ref="R45:R49" si="22">R39+2</f>
        <v>12</v>
      </c>
      <c r="S45" s="62">
        <v>6</v>
      </c>
      <c r="T45" s="62">
        <v>94199</v>
      </c>
      <c r="U45" s="61">
        <v>0</v>
      </c>
      <c r="V45" s="62">
        <v>15</v>
      </c>
      <c r="W45" s="298">
        <v>0</v>
      </c>
      <c r="X45" s="298">
        <v>0</v>
      </c>
      <c r="Y45" s="298">
        <v>0</v>
      </c>
      <c r="Z45" s="298">
        <v>0</v>
      </c>
      <c r="AA45" s="62">
        <v>0</v>
      </c>
      <c r="AB45" s="62">
        <v>0</v>
      </c>
      <c r="AC45" s="61">
        <v>0</v>
      </c>
      <c r="AD45" s="136">
        <v>0</v>
      </c>
      <c r="AE45" s="93" t="b">
        <f t="shared" si="18"/>
        <v>0</v>
      </c>
      <c r="AF45" s="36" t="b">
        <f t="shared" si="19"/>
        <v>0</v>
      </c>
      <c r="AG45" s="36" t="b">
        <f t="shared" si="20"/>
        <v>0</v>
      </c>
      <c r="AH45" s="36"/>
      <c r="AI45" s="36"/>
      <c r="AJ45" s="36"/>
      <c r="AK45" s="36"/>
      <c r="AL45" s="36"/>
    </row>
    <row r="46" spans="1:38" s="93" customFormat="1" x14ac:dyDescent="0.3">
      <c r="A46" s="61">
        <f t="shared" si="12"/>
        <v>7045</v>
      </c>
      <c r="B46" s="61">
        <v>8</v>
      </c>
      <c r="C46" s="61">
        <f t="shared" si="13"/>
        <v>148045</v>
      </c>
      <c r="D46" s="61">
        <f t="shared" si="2"/>
        <v>247045</v>
      </c>
      <c r="E46" s="62" t="s">
        <v>11830</v>
      </c>
      <c r="F46" s="62" t="s">
        <v>11912</v>
      </c>
      <c r="G46" s="68">
        <f t="shared" si="8"/>
        <v>45</v>
      </c>
      <c r="H46" s="62">
        <v>2</v>
      </c>
      <c r="I46" s="62">
        <v>41015039</v>
      </c>
      <c r="J46" s="62">
        <v>1</v>
      </c>
      <c r="K46" s="61">
        <v>8</v>
      </c>
      <c r="L46" s="61">
        <v>2900000</v>
      </c>
      <c r="M46" s="61">
        <v>0</v>
      </c>
      <c r="N46" s="62">
        <v>0</v>
      </c>
      <c r="O46" s="62">
        <v>6</v>
      </c>
      <c r="P46" s="62">
        <v>94203</v>
      </c>
      <c r="Q46" s="61">
        <v>0</v>
      </c>
      <c r="R46" s="62">
        <f t="shared" si="22"/>
        <v>12</v>
      </c>
      <c r="S46" s="62">
        <v>6</v>
      </c>
      <c r="T46" s="62">
        <v>94199</v>
      </c>
      <c r="U46" s="61">
        <v>0</v>
      </c>
      <c r="V46" s="62">
        <v>15</v>
      </c>
      <c r="W46" s="298">
        <v>0</v>
      </c>
      <c r="X46" s="298">
        <v>0</v>
      </c>
      <c r="Y46" s="298">
        <v>0</v>
      </c>
      <c r="Z46" s="298">
        <v>0</v>
      </c>
      <c r="AA46" s="62">
        <v>0</v>
      </c>
      <c r="AB46" s="62">
        <v>0</v>
      </c>
      <c r="AC46" s="61">
        <v>0</v>
      </c>
      <c r="AD46" s="136">
        <v>0</v>
      </c>
      <c r="AE46" s="93" t="b">
        <f t="shared" si="18"/>
        <v>0</v>
      </c>
      <c r="AF46" s="36" t="b">
        <f t="shared" si="19"/>
        <v>0</v>
      </c>
      <c r="AG46" s="36" t="b">
        <f t="shared" si="20"/>
        <v>0</v>
      </c>
      <c r="AH46" s="36"/>
      <c r="AI46" s="36"/>
      <c r="AJ46" s="36"/>
      <c r="AK46" s="36"/>
      <c r="AL46" s="36"/>
    </row>
    <row r="47" spans="1:38" s="93" customFormat="1" x14ac:dyDescent="0.3">
      <c r="A47" s="61">
        <f t="shared" si="12"/>
        <v>7046</v>
      </c>
      <c r="B47" s="61">
        <v>8</v>
      </c>
      <c r="C47" s="61">
        <f t="shared" si="13"/>
        <v>148046</v>
      </c>
      <c r="D47" s="61">
        <f t="shared" si="2"/>
        <v>247046</v>
      </c>
      <c r="E47" s="62" t="s">
        <v>11831</v>
      </c>
      <c r="F47" s="62" t="s">
        <v>11913</v>
      </c>
      <c r="G47" s="68">
        <f t="shared" si="8"/>
        <v>46</v>
      </c>
      <c r="H47" s="62">
        <v>2</v>
      </c>
      <c r="I47" s="62">
        <v>41015040</v>
      </c>
      <c r="J47" s="62">
        <v>1</v>
      </c>
      <c r="K47" s="61">
        <v>8</v>
      </c>
      <c r="L47" s="61">
        <v>2900000</v>
      </c>
      <c r="M47" s="61">
        <v>0</v>
      </c>
      <c r="N47" s="62">
        <v>0</v>
      </c>
      <c r="O47" s="62">
        <v>6</v>
      </c>
      <c r="P47" s="62">
        <v>94204</v>
      </c>
      <c r="Q47" s="61">
        <v>0</v>
      </c>
      <c r="R47" s="62">
        <f t="shared" si="22"/>
        <v>12</v>
      </c>
      <c r="S47" s="62">
        <v>6</v>
      </c>
      <c r="T47" s="62">
        <v>94199</v>
      </c>
      <c r="U47" s="61">
        <v>0</v>
      </c>
      <c r="V47" s="62">
        <v>15</v>
      </c>
      <c r="W47" s="298">
        <v>0</v>
      </c>
      <c r="X47" s="298">
        <v>0</v>
      </c>
      <c r="Y47" s="298">
        <v>0</v>
      </c>
      <c r="Z47" s="298">
        <v>0</v>
      </c>
      <c r="AA47" s="62">
        <v>0</v>
      </c>
      <c r="AB47" s="62">
        <v>0</v>
      </c>
      <c r="AC47" s="61">
        <v>0</v>
      </c>
      <c r="AD47" s="136">
        <v>0</v>
      </c>
      <c r="AE47" s="93" t="b">
        <f t="shared" si="18"/>
        <v>0</v>
      </c>
      <c r="AF47" s="36" t="b">
        <f t="shared" si="19"/>
        <v>0</v>
      </c>
      <c r="AG47" s="36" t="b">
        <f t="shared" si="20"/>
        <v>0</v>
      </c>
      <c r="AH47" s="36"/>
      <c r="AI47" s="36"/>
      <c r="AJ47" s="36"/>
      <c r="AK47" s="36"/>
      <c r="AL47" s="36"/>
    </row>
    <row r="48" spans="1:38" s="93" customFormat="1" x14ac:dyDescent="0.3">
      <c r="A48" s="61">
        <f t="shared" si="12"/>
        <v>7047</v>
      </c>
      <c r="B48" s="61">
        <v>8</v>
      </c>
      <c r="C48" s="61">
        <f t="shared" si="13"/>
        <v>148047</v>
      </c>
      <c r="D48" s="61">
        <f t="shared" si="2"/>
        <v>247047</v>
      </c>
      <c r="E48" s="62" t="s">
        <v>11832</v>
      </c>
      <c r="F48" s="62" t="s">
        <v>11914</v>
      </c>
      <c r="G48" s="68">
        <f t="shared" si="8"/>
        <v>47</v>
      </c>
      <c r="H48" s="62">
        <v>2</v>
      </c>
      <c r="I48" s="62">
        <v>41015041</v>
      </c>
      <c r="J48" s="62">
        <v>1</v>
      </c>
      <c r="K48" s="61">
        <v>8</v>
      </c>
      <c r="L48" s="61">
        <v>2900000</v>
      </c>
      <c r="M48" s="61">
        <v>0</v>
      </c>
      <c r="N48" s="62">
        <v>0</v>
      </c>
      <c r="O48" s="62">
        <v>6</v>
      </c>
      <c r="P48" s="62">
        <v>94205</v>
      </c>
      <c r="Q48" s="61">
        <v>0</v>
      </c>
      <c r="R48" s="62">
        <f t="shared" si="22"/>
        <v>12</v>
      </c>
      <c r="S48" s="62">
        <v>6</v>
      </c>
      <c r="T48" s="62">
        <v>94199</v>
      </c>
      <c r="U48" s="61">
        <v>0</v>
      </c>
      <c r="V48" s="62">
        <v>15</v>
      </c>
      <c r="W48" s="298">
        <v>0</v>
      </c>
      <c r="X48" s="298">
        <v>0</v>
      </c>
      <c r="Y48" s="298">
        <v>0</v>
      </c>
      <c r="Z48" s="298">
        <v>0</v>
      </c>
      <c r="AA48" s="62">
        <v>0</v>
      </c>
      <c r="AB48" s="62">
        <v>0</v>
      </c>
      <c r="AC48" s="61">
        <v>0</v>
      </c>
      <c r="AD48" s="136">
        <v>0</v>
      </c>
      <c r="AE48" s="93" t="b">
        <f t="shared" si="18"/>
        <v>0</v>
      </c>
      <c r="AF48" s="36" t="b">
        <f t="shared" si="19"/>
        <v>0</v>
      </c>
      <c r="AG48" s="36" t="b">
        <f t="shared" si="20"/>
        <v>0</v>
      </c>
      <c r="AH48" s="36"/>
      <c r="AI48" s="36"/>
      <c r="AJ48" s="36"/>
      <c r="AK48" s="36"/>
      <c r="AL48" s="36"/>
    </row>
    <row r="49" spans="1:38" s="93" customFormat="1" x14ac:dyDescent="0.3">
      <c r="A49" s="61">
        <f t="shared" si="12"/>
        <v>7048</v>
      </c>
      <c r="B49" s="61">
        <v>8</v>
      </c>
      <c r="C49" s="61">
        <f t="shared" si="13"/>
        <v>148048</v>
      </c>
      <c r="D49" s="61">
        <f t="shared" si="2"/>
        <v>247048</v>
      </c>
      <c r="E49" s="62" t="s">
        <v>11833</v>
      </c>
      <c r="F49" s="62" t="s">
        <v>11915</v>
      </c>
      <c r="G49" s="68">
        <f t="shared" si="8"/>
        <v>48</v>
      </c>
      <c r="H49" s="62">
        <v>2</v>
      </c>
      <c r="I49" s="62">
        <v>41015042</v>
      </c>
      <c r="J49" s="62">
        <v>1</v>
      </c>
      <c r="K49" s="61">
        <v>8</v>
      </c>
      <c r="L49" s="61">
        <v>2900000</v>
      </c>
      <c r="M49" s="61">
        <v>0</v>
      </c>
      <c r="N49" s="62">
        <v>0</v>
      </c>
      <c r="O49" s="62">
        <v>6</v>
      </c>
      <c r="P49" s="62">
        <v>94206</v>
      </c>
      <c r="Q49" s="61">
        <v>0</v>
      </c>
      <c r="R49" s="62">
        <f t="shared" si="22"/>
        <v>12</v>
      </c>
      <c r="S49" s="62">
        <v>6</v>
      </c>
      <c r="T49" s="62">
        <v>94200</v>
      </c>
      <c r="U49" s="61">
        <v>0</v>
      </c>
      <c r="V49" s="62">
        <v>1</v>
      </c>
      <c r="W49" s="298">
        <v>0</v>
      </c>
      <c r="X49" s="298">
        <v>0</v>
      </c>
      <c r="Y49" s="298">
        <v>0</v>
      </c>
      <c r="Z49" s="298">
        <v>0</v>
      </c>
      <c r="AA49" s="62">
        <v>0</v>
      </c>
      <c r="AB49" s="62">
        <v>0</v>
      </c>
      <c r="AC49" s="61">
        <v>0</v>
      </c>
      <c r="AD49" s="136">
        <v>0</v>
      </c>
      <c r="AE49" s="93" t="b">
        <f t="shared" si="18"/>
        <v>0</v>
      </c>
      <c r="AF49" s="36" t="b">
        <f t="shared" si="19"/>
        <v>0</v>
      </c>
      <c r="AG49" s="36" t="b">
        <f t="shared" si="20"/>
        <v>0</v>
      </c>
      <c r="AH49" s="36"/>
      <c r="AI49" s="36"/>
      <c r="AJ49" s="36"/>
      <c r="AK49" s="36"/>
      <c r="AL49" s="36"/>
    </row>
    <row r="50" spans="1:38" s="93" customFormat="1" x14ac:dyDescent="0.3">
      <c r="A50" s="61">
        <f t="shared" si="12"/>
        <v>7049</v>
      </c>
      <c r="B50" s="61">
        <v>8</v>
      </c>
      <c r="C50" s="61">
        <f t="shared" si="13"/>
        <v>148049</v>
      </c>
      <c r="D50" s="61">
        <f t="shared" si="2"/>
        <v>247049</v>
      </c>
      <c r="E50" s="62" t="s">
        <v>11834</v>
      </c>
      <c r="F50" s="62" t="s">
        <v>11916</v>
      </c>
      <c r="G50" s="68">
        <f t="shared" si="8"/>
        <v>49</v>
      </c>
      <c r="H50" s="62">
        <v>2</v>
      </c>
      <c r="I50" s="62">
        <v>41015043</v>
      </c>
      <c r="J50" s="62">
        <v>1</v>
      </c>
      <c r="K50" s="61">
        <v>8</v>
      </c>
      <c r="L50" s="61">
        <v>3000000</v>
      </c>
      <c r="M50" s="61">
        <v>0</v>
      </c>
      <c r="N50" s="62">
        <v>0</v>
      </c>
      <c r="O50" s="62">
        <v>6</v>
      </c>
      <c r="P50" s="62">
        <v>94201</v>
      </c>
      <c r="Q50" s="61">
        <v>0</v>
      </c>
      <c r="R50" s="62">
        <f>R44+3</f>
        <v>15</v>
      </c>
      <c r="S50" s="62">
        <v>6</v>
      </c>
      <c r="T50" s="62">
        <v>94199</v>
      </c>
      <c r="U50" s="61">
        <v>0</v>
      </c>
      <c r="V50" s="62">
        <v>15</v>
      </c>
      <c r="W50" s="298">
        <v>0</v>
      </c>
      <c r="X50" s="298">
        <v>0</v>
      </c>
      <c r="Y50" s="298">
        <v>0</v>
      </c>
      <c r="Z50" s="298">
        <v>0</v>
      </c>
      <c r="AA50" s="62">
        <v>0</v>
      </c>
      <c r="AB50" s="62">
        <v>0</v>
      </c>
      <c r="AC50" s="61">
        <v>0</v>
      </c>
      <c r="AD50" s="136">
        <v>0</v>
      </c>
      <c r="AE50" s="93" t="b">
        <f t="shared" si="18"/>
        <v>0</v>
      </c>
      <c r="AF50" s="36" t="b">
        <f t="shared" si="19"/>
        <v>0</v>
      </c>
      <c r="AG50" s="36" t="b">
        <f t="shared" si="20"/>
        <v>0</v>
      </c>
      <c r="AH50" s="36"/>
      <c r="AI50" s="36"/>
      <c r="AJ50" s="36"/>
      <c r="AK50" s="36"/>
      <c r="AL50" s="36"/>
    </row>
    <row r="51" spans="1:38" s="93" customFormat="1" x14ac:dyDescent="0.3">
      <c r="A51" s="61">
        <f t="shared" si="12"/>
        <v>7050</v>
      </c>
      <c r="B51" s="61">
        <v>8</v>
      </c>
      <c r="C51" s="61">
        <f t="shared" si="13"/>
        <v>148050</v>
      </c>
      <c r="D51" s="61">
        <f t="shared" si="2"/>
        <v>247050</v>
      </c>
      <c r="E51" s="62" t="s">
        <v>11835</v>
      </c>
      <c r="F51" s="62" t="s">
        <v>11917</v>
      </c>
      <c r="G51" s="68">
        <f t="shared" si="8"/>
        <v>50</v>
      </c>
      <c r="H51" s="62">
        <v>2</v>
      </c>
      <c r="I51" s="62">
        <v>41015044</v>
      </c>
      <c r="J51" s="62">
        <v>1</v>
      </c>
      <c r="K51" s="61">
        <v>8</v>
      </c>
      <c r="L51" s="61">
        <v>3000000</v>
      </c>
      <c r="M51" s="61">
        <v>0</v>
      </c>
      <c r="N51" s="62">
        <v>0</v>
      </c>
      <c r="O51" s="62">
        <v>6</v>
      </c>
      <c r="P51" s="62">
        <v>94202</v>
      </c>
      <c r="Q51" s="61">
        <v>0</v>
      </c>
      <c r="R51" s="62">
        <f t="shared" ref="R51:R54" si="23">R45+3</f>
        <v>15</v>
      </c>
      <c r="S51" s="62">
        <v>6</v>
      </c>
      <c r="T51" s="62">
        <v>94199</v>
      </c>
      <c r="U51" s="61">
        <v>0</v>
      </c>
      <c r="V51" s="62">
        <v>15</v>
      </c>
      <c r="W51" s="298">
        <v>0</v>
      </c>
      <c r="X51" s="298">
        <v>0</v>
      </c>
      <c r="Y51" s="298">
        <v>0</v>
      </c>
      <c r="Z51" s="298">
        <v>0</v>
      </c>
      <c r="AA51" s="62">
        <v>0</v>
      </c>
      <c r="AB51" s="62">
        <v>0</v>
      </c>
      <c r="AC51" s="61">
        <v>0</v>
      </c>
      <c r="AD51" s="136">
        <v>0</v>
      </c>
      <c r="AE51" s="93" t="b">
        <f t="shared" si="18"/>
        <v>0</v>
      </c>
      <c r="AF51" s="36" t="b">
        <f t="shared" si="19"/>
        <v>0</v>
      </c>
      <c r="AG51" s="36" t="b">
        <f t="shared" si="20"/>
        <v>0</v>
      </c>
      <c r="AH51" s="36"/>
      <c r="AI51" s="36"/>
      <c r="AJ51" s="36"/>
      <c r="AK51" s="36"/>
      <c r="AL51" s="36"/>
    </row>
    <row r="52" spans="1:38" s="93" customFormat="1" x14ac:dyDescent="0.3">
      <c r="A52" s="61">
        <f t="shared" si="12"/>
        <v>7051</v>
      </c>
      <c r="B52" s="61">
        <v>8</v>
      </c>
      <c r="C52" s="61">
        <f t="shared" si="13"/>
        <v>148051</v>
      </c>
      <c r="D52" s="61">
        <f t="shared" si="2"/>
        <v>247051</v>
      </c>
      <c r="E52" s="62" t="s">
        <v>11836</v>
      </c>
      <c r="F52" s="62" t="s">
        <v>11918</v>
      </c>
      <c r="G52" s="68">
        <f t="shared" si="8"/>
        <v>51</v>
      </c>
      <c r="H52" s="62">
        <v>2</v>
      </c>
      <c r="I52" s="62">
        <v>41015045</v>
      </c>
      <c r="J52" s="62">
        <v>1</v>
      </c>
      <c r="K52" s="61">
        <v>8</v>
      </c>
      <c r="L52" s="61">
        <v>3000000</v>
      </c>
      <c r="M52" s="61">
        <v>0</v>
      </c>
      <c r="N52" s="62">
        <v>0</v>
      </c>
      <c r="O52" s="62">
        <v>6</v>
      </c>
      <c r="P52" s="62">
        <v>94203</v>
      </c>
      <c r="Q52" s="61">
        <v>0</v>
      </c>
      <c r="R52" s="62">
        <f t="shared" si="23"/>
        <v>15</v>
      </c>
      <c r="S52" s="62">
        <v>6</v>
      </c>
      <c r="T52" s="62">
        <v>94199</v>
      </c>
      <c r="U52" s="61">
        <v>0</v>
      </c>
      <c r="V52" s="62">
        <v>15</v>
      </c>
      <c r="W52" s="298">
        <v>0</v>
      </c>
      <c r="X52" s="298">
        <v>0</v>
      </c>
      <c r="Y52" s="298">
        <v>0</v>
      </c>
      <c r="Z52" s="298">
        <v>0</v>
      </c>
      <c r="AA52" s="62">
        <v>0</v>
      </c>
      <c r="AB52" s="62">
        <v>0</v>
      </c>
      <c r="AC52" s="61">
        <v>0</v>
      </c>
      <c r="AD52" s="136">
        <v>0</v>
      </c>
      <c r="AE52" s="93" t="b">
        <f t="shared" si="18"/>
        <v>0</v>
      </c>
      <c r="AF52" s="36" t="b">
        <f t="shared" si="19"/>
        <v>0</v>
      </c>
      <c r="AG52" s="36" t="b">
        <f t="shared" si="20"/>
        <v>0</v>
      </c>
      <c r="AH52" s="36"/>
      <c r="AI52" s="36"/>
      <c r="AJ52" s="36"/>
      <c r="AK52" s="36"/>
      <c r="AL52" s="36"/>
    </row>
    <row r="53" spans="1:38" s="93" customFormat="1" x14ac:dyDescent="0.3">
      <c r="A53" s="61">
        <f t="shared" si="12"/>
        <v>7052</v>
      </c>
      <c r="B53" s="61">
        <v>8</v>
      </c>
      <c r="C53" s="61">
        <f t="shared" si="13"/>
        <v>148052</v>
      </c>
      <c r="D53" s="61">
        <f t="shared" si="2"/>
        <v>247052</v>
      </c>
      <c r="E53" s="62" t="s">
        <v>11837</v>
      </c>
      <c r="F53" s="62" t="s">
        <v>11919</v>
      </c>
      <c r="G53" s="68">
        <f t="shared" si="8"/>
        <v>52</v>
      </c>
      <c r="H53" s="62">
        <v>2</v>
      </c>
      <c r="I53" s="62">
        <v>41015046</v>
      </c>
      <c r="J53" s="62">
        <v>1</v>
      </c>
      <c r="K53" s="61">
        <v>8</v>
      </c>
      <c r="L53" s="61">
        <v>3000000</v>
      </c>
      <c r="M53" s="61">
        <v>0</v>
      </c>
      <c r="N53" s="62">
        <v>0</v>
      </c>
      <c r="O53" s="62">
        <v>6</v>
      </c>
      <c r="P53" s="62">
        <v>94204</v>
      </c>
      <c r="Q53" s="61">
        <v>0</v>
      </c>
      <c r="R53" s="62">
        <f t="shared" si="23"/>
        <v>15</v>
      </c>
      <c r="S53" s="62">
        <v>6</v>
      </c>
      <c r="T53" s="62">
        <v>94199</v>
      </c>
      <c r="U53" s="61">
        <v>0</v>
      </c>
      <c r="V53" s="62">
        <v>15</v>
      </c>
      <c r="W53" s="298">
        <v>0</v>
      </c>
      <c r="X53" s="298">
        <v>0</v>
      </c>
      <c r="Y53" s="298">
        <v>0</v>
      </c>
      <c r="Z53" s="298">
        <v>0</v>
      </c>
      <c r="AA53" s="62">
        <v>0</v>
      </c>
      <c r="AB53" s="62">
        <v>0</v>
      </c>
      <c r="AC53" s="61">
        <v>0</v>
      </c>
      <c r="AD53" s="136">
        <v>0</v>
      </c>
      <c r="AE53" s="93" t="b">
        <f t="shared" si="18"/>
        <v>0</v>
      </c>
      <c r="AF53" s="36" t="b">
        <f t="shared" si="19"/>
        <v>0</v>
      </c>
      <c r="AG53" s="36" t="b">
        <f t="shared" si="20"/>
        <v>0</v>
      </c>
      <c r="AH53" s="36"/>
      <c r="AI53" s="36"/>
      <c r="AJ53" s="36"/>
      <c r="AK53" s="36"/>
      <c r="AL53" s="36"/>
    </row>
    <row r="54" spans="1:38" s="93" customFormat="1" x14ac:dyDescent="0.3">
      <c r="A54" s="61">
        <f t="shared" si="12"/>
        <v>7053</v>
      </c>
      <c r="B54" s="61">
        <v>8</v>
      </c>
      <c r="C54" s="61">
        <f t="shared" si="13"/>
        <v>148053</v>
      </c>
      <c r="D54" s="61">
        <f t="shared" si="2"/>
        <v>247053</v>
      </c>
      <c r="E54" s="62" t="s">
        <v>11838</v>
      </c>
      <c r="F54" s="62" t="s">
        <v>11920</v>
      </c>
      <c r="G54" s="68">
        <f t="shared" si="8"/>
        <v>53</v>
      </c>
      <c r="H54" s="62">
        <v>2</v>
      </c>
      <c r="I54" s="62">
        <v>41015047</v>
      </c>
      <c r="J54" s="62">
        <v>1</v>
      </c>
      <c r="K54" s="61">
        <v>8</v>
      </c>
      <c r="L54" s="61">
        <v>3000000</v>
      </c>
      <c r="M54" s="61">
        <v>0</v>
      </c>
      <c r="N54" s="62">
        <v>0</v>
      </c>
      <c r="O54" s="62">
        <v>6</v>
      </c>
      <c r="P54" s="62">
        <v>94205</v>
      </c>
      <c r="Q54" s="61">
        <v>0</v>
      </c>
      <c r="R54" s="62">
        <f t="shared" si="23"/>
        <v>15</v>
      </c>
      <c r="S54" s="62">
        <v>6</v>
      </c>
      <c r="T54" s="62">
        <v>94199</v>
      </c>
      <c r="U54" s="61">
        <v>0</v>
      </c>
      <c r="V54" s="62">
        <v>15</v>
      </c>
      <c r="W54" s="298">
        <v>0</v>
      </c>
      <c r="X54" s="298">
        <v>0</v>
      </c>
      <c r="Y54" s="298">
        <v>0</v>
      </c>
      <c r="Z54" s="298">
        <v>0</v>
      </c>
      <c r="AA54" s="62">
        <v>0</v>
      </c>
      <c r="AB54" s="62">
        <v>0</v>
      </c>
      <c r="AC54" s="61">
        <v>0</v>
      </c>
      <c r="AD54" s="136">
        <v>0</v>
      </c>
      <c r="AE54" s="93" t="b">
        <f t="shared" si="18"/>
        <v>0</v>
      </c>
      <c r="AF54" s="36" t="b">
        <f t="shared" si="19"/>
        <v>0</v>
      </c>
      <c r="AG54" s="36" t="b">
        <f t="shared" si="20"/>
        <v>0</v>
      </c>
      <c r="AH54" s="36"/>
      <c r="AI54" s="36"/>
      <c r="AJ54" s="36"/>
      <c r="AK54" s="36"/>
      <c r="AL54" s="36"/>
    </row>
    <row r="55" spans="1:38" s="93" customFormat="1" x14ac:dyDescent="0.3">
      <c r="A55" s="61">
        <f t="shared" si="12"/>
        <v>7054</v>
      </c>
      <c r="B55" s="61">
        <v>8</v>
      </c>
      <c r="C55" s="61">
        <f t="shared" si="13"/>
        <v>148054</v>
      </c>
      <c r="D55" s="61">
        <f t="shared" si="2"/>
        <v>247054</v>
      </c>
      <c r="E55" s="62" t="s">
        <v>11839</v>
      </c>
      <c r="F55" s="62" t="s">
        <v>11921</v>
      </c>
      <c r="G55" s="68">
        <f t="shared" si="8"/>
        <v>54</v>
      </c>
      <c r="H55" s="62">
        <v>2</v>
      </c>
      <c r="I55" s="62">
        <v>41015048</v>
      </c>
      <c r="J55" s="62">
        <v>1</v>
      </c>
      <c r="K55" s="61">
        <v>8</v>
      </c>
      <c r="L55" s="61">
        <v>3000000</v>
      </c>
      <c r="M55" s="61">
        <v>0</v>
      </c>
      <c r="N55" s="62">
        <v>0</v>
      </c>
      <c r="O55" s="62">
        <v>6</v>
      </c>
      <c r="P55" s="62">
        <v>94206</v>
      </c>
      <c r="Q55" s="61">
        <v>0</v>
      </c>
      <c r="R55" s="62">
        <f>R49+3</f>
        <v>15</v>
      </c>
      <c r="S55" s="62">
        <v>6</v>
      </c>
      <c r="T55" s="62">
        <v>94200</v>
      </c>
      <c r="U55" s="61">
        <v>0</v>
      </c>
      <c r="V55" s="62">
        <v>1</v>
      </c>
      <c r="W55" s="298">
        <v>0</v>
      </c>
      <c r="X55" s="298">
        <v>0</v>
      </c>
      <c r="Y55" s="298">
        <v>0</v>
      </c>
      <c r="Z55" s="298">
        <v>0</v>
      </c>
      <c r="AA55" s="62">
        <v>0</v>
      </c>
      <c r="AB55" s="62">
        <v>0</v>
      </c>
      <c r="AC55" s="61">
        <v>0</v>
      </c>
      <c r="AD55" s="136">
        <v>0</v>
      </c>
      <c r="AE55" s="93" t="b">
        <f t="shared" si="18"/>
        <v>0</v>
      </c>
      <c r="AF55" s="36" t="b">
        <f t="shared" si="19"/>
        <v>0</v>
      </c>
      <c r="AG55" s="36" t="b">
        <f t="shared" si="20"/>
        <v>0</v>
      </c>
      <c r="AH55" s="36"/>
      <c r="AI55" s="36"/>
      <c r="AJ55" s="36"/>
      <c r="AK55" s="36"/>
      <c r="AL55" s="36"/>
    </row>
    <row r="56" spans="1:38" s="93" customFormat="1" x14ac:dyDescent="0.3">
      <c r="A56" s="61">
        <f t="shared" si="12"/>
        <v>7055</v>
      </c>
      <c r="B56" s="61">
        <v>8</v>
      </c>
      <c r="C56" s="61">
        <f t="shared" si="13"/>
        <v>148055</v>
      </c>
      <c r="D56" s="61">
        <f t="shared" si="2"/>
        <v>247055</v>
      </c>
      <c r="E56" s="62" t="s">
        <v>11840</v>
      </c>
      <c r="F56" s="62" t="s">
        <v>11922</v>
      </c>
      <c r="G56" s="68">
        <f t="shared" si="8"/>
        <v>55</v>
      </c>
      <c r="H56" s="62">
        <v>2</v>
      </c>
      <c r="I56" s="62">
        <v>41015049</v>
      </c>
      <c r="J56" s="62">
        <v>1</v>
      </c>
      <c r="K56" s="61">
        <v>8</v>
      </c>
      <c r="L56" s="61">
        <v>3000000</v>
      </c>
      <c r="M56" s="61">
        <v>0</v>
      </c>
      <c r="N56" s="62">
        <v>0</v>
      </c>
      <c r="O56" s="62">
        <v>6</v>
      </c>
      <c r="P56" s="62">
        <v>94201</v>
      </c>
      <c r="Q56" s="61">
        <v>0</v>
      </c>
      <c r="R56" s="62">
        <f t="shared" ref="R56:R61" si="24">R50+2</f>
        <v>17</v>
      </c>
      <c r="S56" s="62">
        <v>6</v>
      </c>
      <c r="T56" s="62">
        <v>94199</v>
      </c>
      <c r="U56" s="61">
        <v>0</v>
      </c>
      <c r="V56" s="62">
        <v>15</v>
      </c>
      <c r="W56" s="298">
        <v>0</v>
      </c>
      <c r="X56" s="298">
        <v>0</v>
      </c>
      <c r="Y56" s="298">
        <v>0</v>
      </c>
      <c r="Z56" s="298">
        <v>0</v>
      </c>
      <c r="AA56" s="62">
        <v>0</v>
      </c>
      <c r="AB56" s="62">
        <v>0</v>
      </c>
      <c r="AC56" s="61">
        <v>0</v>
      </c>
      <c r="AD56" s="136">
        <v>0</v>
      </c>
      <c r="AE56" s="93" t="b">
        <f t="shared" si="18"/>
        <v>0</v>
      </c>
      <c r="AF56" s="36" t="b">
        <f t="shared" si="19"/>
        <v>0</v>
      </c>
      <c r="AG56" s="36" t="b">
        <f t="shared" si="20"/>
        <v>0</v>
      </c>
      <c r="AH56" s="36"/>
      <c r="AI56" s="36"/>
      <c r="AJ56" s="36"/>
      <c r="AK56" s="36"/>
      <c r="AL56" s="36"/>
    </row>
    <row r="57" spans="1:38" s="93" customFormat="1" x14ac:dyDescent="0.3">
      <c r="A57" s="61">
        <f t="shared" si="12"/>
        <v>7056</v>
      </c>
      <c r="B57" s="61">
        <v>8</v>
      </c>
      <c r="C57" s="61">
        <f t="shared" si="13"/>
        <v>148056</v>
      </c>
      <c r="D57" s="61">
        <f t="shared" si="2"/>
        <v>247056</v>
      </c>
      <c r="E57" s="62" t="s">
        <v>11841</v>
      </c>
      <c r="F57" s="62" t="s">
        <v>11923</v>
      </c>
      <c r="G57" s="68">
        <f t="shared" si="8"/>
        <v>56</v>
      </c>
      <c r="H57" s="62">
        <v>2</v>
      </c>
      <c r="I57" s="62">
        <v>41015050</v>
      </c>
      <c r="J57" s="62">
        <v>1</v>
      </c>
      <c r="K57" s="61">
        <v>8</v>
      </c>
      <c r="L57" s="61">
        <v>3000000</v>
      </c>
      <c r="M57" s="61">
        <v>0</v>
      </c>
      <c r="N57" s="62">
        <v>0</v>
      </c>
      <c r="O57" s="62">
        <v>6</v>
      </c>
      <c r="P57" s="62">
        <v>94202</v>
      </c>
      <c r="Q57" s="61">
        <v>0</v>
      </c>
      <c r="R57" s="62">
        <f t="shared" si="24"/>
        <v>17</v>
      </c>
      <c r="S57" s="62">
        <v>6</v>
      </c>
      <c r="T57" s="62">
        <v>94199</v>
      </c>
      <c r="U57" s="61">
        <v>0</v>
      </c>
      <c r="V57" s="62">
        <v>15</v>
      </c>
      <c r="W57" s="298">
        <v>0</v>
      </c>
      <c r="X57" s="298">
        <v>0</v>
      </c>
      <c r="Y57" s="298">
        <v>0</v>
      </c>
      <c r="Z57" s="298">
        <v>0</v>
      </c>
      <c r="AA57" s="62">
        <v>0</v>
      </c>
      <c r="AB57" s="62">
        <v>0</v>
      </c>
      <c r="AC57" s="61">
        <v>0</v>
      </c>
      <c r="AD57" s="136">
        <v>0</v>
      </c>
      <c r="AE57" s="93" t="b">
        <f t="shared" si="18"/>
        <v>0</v>
      </c>
      <c r="AF57" s="36" t="b">
        <f t="shared" si="19"/>
        <v>0</v>
      </c>
      <c r="AG57" s="36" t="b">
        <f t="shared" si="20"/>
        <v>0</v>
      </c>
      <c r="AH57" s="36"/>
      <c r="AI57" s="36"/>
      <c r="AJ57" s="36"/>
      <c r="AK57" s="36"/>
      <c r="AL57" s="36"/>
    </row>
    <row r="58" spans="1:38" s="93" customFormat="1" x14ac:dyDescent="0.3">
      <c r="A58" s="61">
        <f t="shared" si="12"/>
        <v>7057</v>
      </c>
      <c r="B58" s="61">
        <v>8</v>
      </c>
      <c r="C58" s="61">
        <f t="shared" si="13"/>
        <v>148057</v>
      </c>
      <c r="D58" s="61">
        <f t="shared" si="2"/>
        <v>247057</v>
      </c>
      <c r="E58" s="62" t="s">
        <v>11842</v>
      </c>
      <c r="F58" s="62" t="s">
        <v>11924</v>
      </c>
      <c r="G58" s="68">
        <f t="shared" si="8"/>
        <v>57</v>
      </c>
      <c r="H58" s="62">
        <v>2</v>
      </c>
      <c r="I58" s="62">
        <v>41015051</v>
      </c>
      <c r="J58" s="62">
        <v>1</v>
      </c>
      <c r="K58" s="61">
        <v>8</v>
      </c>
      <c r="L58" s="61">
        <v>3000000</v>
      </c>
      <c r="M58" s="61">
        <v>0</v>
      </c>
      <c r="N58" s="62">
        <v>0</v>
      </c>
      <c r="O58" s="62">
        <v>6</v>
      </c>
      <c r="P58" s="62">
        <v>94203</v>
      </c>
      <c r="Q58" s="61">
        <v>0</v>
      </c>
      <c r="R58" s="62">
        <f t="shared" si="24"/>
        <v>17</v>
      </c>
      <c r="S58" s="62">
        <v>6</v>
      </c>
      <c r="T58" s="62">
        <v>94199</v>
      </c>
      <c r="U58" s="61">
        <v>0</v>
      </c>
      <c r="V58" s="62">
        <v>15</v>
      </c>
      <c r="W58" s="298">
        <v>0</v>
      </c>
      <c r="X58" s="298">
        <v>0</v>
      </c>
      <c r="Y58" s="298">
        <v>0</v>
      </c>
      <c r="Z58" s="298">
        <v>0</v>
      </c>
      <c r="AA58" s="62">
        <v>0</v>
      </c>
      <c r="AB58" s="62">
        <v>0</v>
      </c>
      <c r="AC58" s="61">
        <v>0</v>
      </c>
      <c r="AD58" s="136">
        <v>0</v>
      </c>
      <c r="AE58" s="93" t="b">
        <f t="shared" si="18"/>
        <v>0</v>
      </c>
      <c r="AF58" s="36" t="b">
        <f t="shared" si="19"/>
        <v>0</v>
      </c>
      <c r="AG58" s="36" t="b">
        <f t="shared" si="20"/>
        <v>0</v>
      </c>
      <c r="AH58" s="36"/>
      <c r="AI58" s="36"/>
      <c r="AJ58" s="36"/>
      <c r="AK58" s="36"/>
      <c r="AL58" s="36"/>
    </row>
    <row r="59" spans="1:38" s="93" customFormat="1" x14ac:dyDescent="0.3">
      <c r="A59" s="61">
        <f t="shared" si="12"/>
        <v>7058</v>
      </c>
      <c r="B59" s="61">
        <v>8</v>
      </c>
      <c r="C59" s="61">
        <f t="shared" si="13"/>
        <v>148058</v>
      </c>
      <c r="D59" s="61">
        <f t="shared" si="2"/>
        <v>247058</v>
      </c>
      <c r="E59" s="62" t="s">
        <v>11843</v>
      </c>
      <c r="F59" s="62" t="s">
        <v>11925</v>
      </c>
      <c r="G59" s="68">
        <f t="shared" si="8"/>
        <v>58</v>
      </c>
      <c r="H59" s="62">
        <v>2</v>
      </c>
      <c r="I59" s="62">
        <v>41015052</v>
      </c>
      <c r="J59" s="62">
        <v>1</v>
      </c>
      <c r="K59" s="61">
        <v>8</v>
      </c>
      <c r="L59" s="61">
        <v>3000000</v>
      </c>
      <c r="M59" s="61">
        <v>0</v>
      </c>
      <c r="N59" s="62">
        <v>0</v>
      </c>
      <c r="O59" s="62">
        <v>6</v>
      </c>
      <c r="P59" s="62">
        <v>94204</v>
      </c>
      <c r="Q59" s="61">
        <v>0</v>
      </c>
      <c r="R59" s="62">
        <f t="shared" si="24"/>
        <v>17</v>
      </c>
      <c r="S59" s="62">
        <v>6</v>
      </c>
      <c r="T59" s="62">
        <v>94199</v>
      </c>
      <c r="U59" s="61">
        <v>0</v>
      </c>
      <c r="V59" s="62">
        <v>15</v>
      </c>
      <c r="W59" s="298">
        <v>0</v>
      </c>
      <c r="X59" s="298">
        <v>0</v>
      </c>
      <c r="Y59" s="298">
        <v>0</v>
      </c>
      <c r="Z59" s="298">
        <v>0</v>
      </c>
      <c r="AA59" s="62">
        <v>0</v>
      </c>
      <c r="AB59" s="62">
        <v>0</v>
      </c>
      <c r="AC59" s="61">
        <v>0</v>
      </c>
      <c r="AD59" s="136">
        <v>0</v>
      </c>
      <c r="AE59" s="93" t="b">
        <f t="shared" si="18"/>
        <v>0</v>
      </c>
      <c r="AF59" s="36" t="b">
        <f t="shared" si="19"/>
        <v>0</v>
      </c>
      <c r="AG59" s="36" t="b">
        <f t="shared" si="20"/>
        <v>0</v>
      </c>
      <c r="AH59" s="36"/>
      <c r="AI59" s="36"/>
      <c r="AJ59" s="36"/>
      <c r="AK59" s="36"/>
      <c r="AL59" s="36"/>
    </row>
    <row r="60" spans="1:38" s="93" customFormat="1" x14ac:dyDescent="0.3">
      <c r="A60" s="61">
        <f t="shared" si="12"/>
        <v>7059</v>
      </c>
      <c r="B60" s="61">
        <v>8</v>
      </c>
      <c r="C60" s="61">
        <f t="shared" si="13"/>
        <v>148059</v>
      </c>
      <c r="D60" s="61">
        <f t="shared" si="2"/>
        <v>247059</v>
      </c>
      <c r="E60" s="62" t="s">
        <v>11844</v>
      </c>
      <c r="F60" s="62" t="s">
        <v>11926</v>
      </c>
      <c r="G60" s="68">
        <f t="shared" si="8"/>
        <v>59</v>
      </c>
      <c r="H60" s="62">
        <v>2</v>
      </c>
      <c r="I60" s="62">
        <v>41015053</v>
      </c>
      <c r="J60" s="62">
        <v>1</v>
      </c>
      <c r="K60" s="61">
        <v>8</v>
      </c>
      <c r="L60" s="61">
        <v>3000000</v>
      </c>
      <c r="M60" s="61">
        <v>0</v>
      </c>
      <c r="N60" s="62">
        <v>0</v>
      </c>
      <c r="O60" s="62">
        <v>6</v>
      </c>
      <c r="P60" s="62">
        <v>94205</v>
      </c>
      <c r="Q60" s="61">
        <v>0</v>
      </c>
      <c r="R60" s="62">
        <f t="shared" si="24"/>
        <v>17</v>
      </c>
      <c r="S60" s="62">
        <v>6</v>
      </c>
      <c r="T60" s="62">
        <v>94199</v>
      </c>
      <c r="U60" s="61">
        <v>0</v>
      </c>
      <c r="V60" s="62">
        <v>15</v>
      </c>
      <c r="W60" s="298">
        <v>0</v>
      </c>
      <c r="X60" s="298">
        <v>0</v>
      </c>
      <c r="Y60" s="298">
        <v>0</v>
      </c>
      <c r="Z60" s="298">
        <v>0</v>
      </c>
      <c r="AA60" s="62">
        <v>0</v>
      </c>
      <c r="AB60" s="62">
        <v>0</v>
      </c>
      <c r="AC60" s="61">
        <v>0</v>
      </c>
      <c r="AD60" s="136">
        <v>0</v>
      </c>
      <c r="AE60" s="93" t="b">
        <f t="shared" si="18"/>
        <v>0</v>
      </c>
      <c r="AF60" s="36" t="b">
        <f t="shared" si="19"/>
        <v>0</v>
      </c>
      <c r="AG60" s="36" t="b">
        <f t="shared" si="20"/>
        <v>0</v>
      </c>
      <c r="AH60" s="36"/>
      <c r="AI60" s="36"/>
      <c r="AJ60" s="36"/>
      <c r="AK60" s="36"/>
      <c r="AL60" s="36"/>
    </row>
    <row r="61" spans="1:38" s="93" customFormat="1" x14ac:dyDescent="0.3">
      <c r="A61" s="61">
        <f t="shared" si="12"/>
        <v>7060</v>
      </c>
      <c r="B61" s="61">
        <v>8</v>
      </c>
      <c r="C61" s="61">
        <f t="shared" ref="C61:C67" si="25">A61+100000+41000</f>
        <v>148060</v>
      </c>
      <c r="D61" s="61">
        <f t="shared" si="2"/>
        <v>247060</v>
      </c>
      <c r="E61" s="62" t="s">
        <v>11845</v>
      </c>
      <c r="F61" s="62" t="s">
        <v>11927</v>
      </c>
      <c r="G61" s="68">
        <f t="shared" si="8"/>
        <v>60</v>
      </c>
      <c r="H61" s="62">
        <v>2</v>
      </c>
      <c r="I61" s="62">
        <v>41015054</v>
      </c>
      <c r="J61" s="62">
        <v>1</v>
      </c>
      <c r="K61" s="61">
        <v>8</v>
      </c>
      <c r="L61" s="61">
        <v>3000000</v>
      </c>
      <c r="M61" s="61">
        <v>0</v>
      </c>
      <c r="N61" s="62">
        <v>0</v>
      </c>
      <c r="O61" s="62">
        <v>6</v>
      </c>
      <c r="P61" s="62">
        <v>94206</v>
      </c>
      <c r="Q61" s="61">
        <v>0</v>
      </c>
      <c r="R61" s="62">
        <f t="shared" si="24"/>
        <v>17</v>
      </c>
      <c r="S61" s="62">
        <v>6</v>
      </c>
      <c r="T61" s="62">
        <v>94200</v>
      </c>
      <c r="U61" s="61">
        <v>0</v>
      </c>
      <c r="V61" s="62">
        <v>1</v>
      </c>
      <c r="W61" s="298">
        <v>0</v>
      </c>
      <c r="X61" s="298">
        <v>0</v>
      </c>
      <c r="Y61" s="298">
        <v>0</v>
      </c>
      <c r="Z61" s="298">
        <v>0</v>
      </c>
      <c r="AA61" s="62">
        <v>0</v>
      </c>
      <c r="AB61" s="62">
        <v>0</v>
      </c>
      <c r="AC61" s="61">
        <v>0</v>
      </c>
      <c r="AD61" s="136">
        <v>0</v>
      </c>
      <c r="AE61" s="93" t="b">
        <f t="shared" si="18"/>
        <v>0</v>
      </c>
      <c r="AF61" s="36" t="b">
        <f t="shared" si="19"/>
        <v>0</v>
      </c>
      <c r="AG61" s="36" t="b">
        <f t="shared" si="20"/>
        <v>0</v>
      </c>
      <c r="AH61" s="36"/>
      <c r="AI61" s="36"/>
      <c r="AJ61" s="36"/>
      <c r="AK61" s="36"/>
      <c r="AL61" s="36"/>
    </row>
    <row r="62" spans="1:38" s="93" customFormat="1" x14ac:dyDescent="0.3">
      <c r="A62" s="61">
        <f t="shared" si="12"/>
        <v>7061</v>
      </c>
      <c r="B62" s="61">
        <v>8</v>
      </c>
      <c r="C62" s="61">
        <f t="shared" si="25"/>
        <v>148061</v>
      </c>
      <c r="D62" s="61">
        <f t="shared" si="2"/>
        <v>247061</v>
      </c>
      <c r="E62" s="62" t="s">
        <v>11846</v>
      </c>
      <c r="F62" s="62" t="s">
        <v>11928</v>
      </c>
      <c r="G62" s="68">
        <f t="shared" si="8"/>
        <v>61</v>
      </c>
      <c r="H62" s="62">
        <v>2</v>
      </c>
      <c r="I62" s="62">
        <v>41015055</v>
      </c>
      <c r="J62" s="62">
        <v>1</v>
      </c>
      <c r="K62" s="61">
        <v>8</v>
      </c>
      <c r="L62" s="61">
        <v>3000000</v>
      </c>
      <c r="M62" s="61">
        <v>0</v>
      </c>
      <c r="N62" s="62">
        <v>0</v>
      </c>
      <c r="O62" s="62">
        <v>6</v>
      </c>
      <c r="P62" s="62">
        <v>94201</v>
      </c>
      <c r="Q62" s="61">
        <v>0</v>
      </c>
      <c r="R62" s="62">
        <f>R56+3</f>
        <v>20</v>
      </c>
      <c r="S62" s="62">
        <v>6</v>
      </c>
      <c r="T62" s="62">
        <v>94199</v>
      </c>
      <c r="U62" s="61">
        <v>0</v>
      </c>
      <c r="V62" s="62">
        <v>15</v>
      </c>
      <c r="W62" s="298">
        <v>0</v>
      </c>
      <c r="X62" s="298">
        <v>0</v>
      </c>
      <c r="Y62" s="298">
        <v>0</v>
      </c>
      <c r="Z62" s="298">
        <v>0</v>
      </c>
      <c r="AA62" s="62">
        <v>0</v>
      </c>
      <c r="AB62" s="62">
        <v>0</v>
      </c>
      <c r="AC62" s="61">
        <v>0</v>
      </c>
      <c r="AD62" s="136">
        <v>0</v>
      </c>
      <c r="AE62" s="93" t="b">
        <f t="shared" si="18"/>
        <v>0</v>
      </c>
      <c r="AF62" s="36" t="b">
        <f t="shared" si="19"/>
        <v>0</v>
      </c>
      <c r="AG62" s="36" t="b">
        <f t="shared" si="20"/>
        <v>0</v>
      </c>
      <c r="AH62" s="36"/>
      <c r="AI62" s="36"/>
      <c r="AJ62" s="36"/>
      <c r="AK62" s="36"/>
      <c r="AL62" s="36"/>
    </row>
    <row r="63" spans="1:38" s="93" customFormat="1" x14ac:dyDescent="0.3">
      <c r="A63" s="61">
        <f t="shared" si="12"/>
        <v>7062</v>
      </c>
      <c r="B63" s="61">
        <v>8</v>
      </c>
      <c r="C63" s="61">
        <f t="shared" si="25"/>
        <v>148062</v>
      </c>
      <c r="D63" s="61">
        <f t="shared" si="2"/>
        <v>247062</v>
      </c>
      <c r="E63" s="62" t="s">
        <v>11847</v>
      </c>
      <c r="F63" s="62" t="s">
        <v>11929</v>
      </c>
      <c r="G63" s="68">
        <f t="shared" si="8"/>
        <v>62</v>
      </c>
      <c r="H63" s="62">
        <v>2</v>
      </c>
      <c r="I63" s="62">
        <v>41015056</v>
      </c>
      <c r="J63" s="62">
        <v>1</v>
      </c>
      <c r="K63" s="61">
        <v>8</v>
      </c>
      <c r="L63" s="61">
        <v>3000000</v>
      </c>
      <c r="M63" s="61">
        <v>0</v>
      </c>
      <c r="N63" s="62">
        <v>0</v>
      </c>
      <c r="O63" s="62">
        <v>6</v>
      </c>
      <c r="P63" s="62">
        <v>94202</v>
      </c>
      <c r="Q63" s="61">
        <v>0</v>
      </c>
      <c r="R63" s="62">
        <f t="shared" ref="R63:R67" si="26">R57+3</f>
        <v>20</v>
      </c>
      <c r="S63" s="62">
        <v>6</v>
      </c>
      <c r="T63" s="62">
        <v>94199</v>
      </c>
      <c r="U63" s="61">
        <v>0</v>
      </c>
      <c r="V63" s="62">
        <v>15</v>
      </c>
      <c r="W63" s="298">
        <v>0</v>
      </c>
      <c r="X63" s="298">
        <v>0</v>
      </c>
      <c r="Y63" s="298">
        <v>0</v>
      </c>
      <c r="Z63" s="298">
        <v>0</v>
      </c>
      <c r="AA63" s="62">
        <v>0</v>
      </c>
      <c r="AB63" s="62">
        <v>0</v>
      </c>
      <c r="AC63" s="61">
        <v>0</v>
      </c>
      <c r="AD63" s="136">
        <v>0</v>
      </c>
      <c r="AE63" s="93" t="b">
        <f t="shared" si="18"/>
        <v>0</v>
      </c>
      <c r="AF63" s="36" t="b">
        <f t="shared" si="19"/>
        <v>0</v>
      </c>
      <c r="AG63" s="36" t="b">
        <f t="shared" si="20"/>
        <v>0</v>
      </c>
      <c r="AH63" s="36"/>
      <c r="AI63" s="36"/>
      <c r="AJ63" s="36"/>
      <c r="AK63" s="36"/>
      <c r="AL63" s="36"/>
    </row>
    <row r="64" spans="1:38" s="93" customFormat="1" x14ac:dyDescent="0.3">
      <c r="A64" s="61">
        <f t="shared" si="12"/>
        <v>7063</v>
      </c>
      <c r="B64" s="61">
        <v>8</v>
      </c>
      <c r="C64" s="61">
        <f t="shared" si="25"/>
        <v>148063</v>
      </c>
      <c r="D64" s="61">
        <f t="shared" si="2"/>
        <v>247063</v>
      </c>
      <c r="E64" s="62" t="s">
        <v>11848</v>
      </c>
      <c r="F64" s="62" t="s">
        <v>11930</v>
      </c>
      <c r="G64" s="68">
        <f t="shared" si="8"/>
        <v>63</v>
      </c>
      <c r="H64" s="62">
        <v>2</v>
      </c>
      <c r="I64" s="62">
        <v>41015057</v>
      </c>
      <c r="J64" s="62">
        <v>1</v>
      </c>
      <c r="K64" s="61">
        <v>8</v>
      </c>
      <c r="L64" s="61">
        <v>3000000</v>
      </c>
      <c r="M64" s="61">
        <v>0</v>
      </c>
      <c r="N64" s="62">
        <v>0</v>
      </c>
      <c r="O64" s="62">
        <v>6</v>
      </c>
      <c r="P64" s="62">
        <v>94203</v>
      </c>
      <c r="Q64" s="61">
        <v>0</v>
      </c>
      <c r="R64" s="62">
        <f t="shared" si="26"/>
        <v>20</v>
      </c>
      <c r="S64" s="62">
        <v>6</v>
      </c>
      <c r="T64" s="62">
        <v>94199</v>
      </c>
      <c r="U64" s="61">
        <v>0</v>
      </c>
      <c r="V64" s="62">
        <v>15</v>
      </c>
      <c r="W64" s="298">
        <v>0</v>
      </c>
      <c r="X64" s="298">
        <v>0</v>
      </c>
      <c r="Y64" s="298">
        <v>0</v>
      </c>
      <c r="Z64" s="298">
        <v>0</v>
      </c>
      <c r="AA64" s="62">
        <v>0</v>
      </c>
      <c r="AB64" s="62">
        <v>0</v>
      </c>
      <c r="AC64" s="61">
        <v>0</v>
      </c>
      <c r="AD64" s="136">
        <v>0</v>
      </c>
      <c r="AE64" s="93" t="b">
        <f t="shared" si="18"/>
        <v>0</v>
      </c>
      <c r="AF64" s="36" t="b">
        <f t="shared" si="19"/>
        <v>0</v>
      </c>
      <c r="AG64" s="36" t="b">
        <f t="shared" si="20"/>
        <v>0</v>
      </c>
      <c r="AH64" s="36"/>
      <c r="AI64" s="36"/>
      <c r="AJ64" s="36"/>
      <c r="AK64" s="36"/>
      <c r="AL64" s="36"/>
    </row>
    <row r="65" spans="1:38" s="93" customFormat="1" x14ac:dyDescent="0.3">
      <c r="A65" s="61">
        <f t="shared" si="12"/>
        <v>7064</v>
      </c>
      <c r="B65" s="61">
        <v>8</v>
      </c>
      <c r="C65" s="61">
        <f t="shared" si="25"/>
        <v>148064</v>
      </c>
      <c r="D65" s="61">
        <f t="shared" si="2"/>
        <v>247064</v>
      </c>
      <c r="E65" s="62" t="s">
        <v>11849</v>
      </c>
      <c r="F65" s="62" t="s">
        <v>11931</v>
      </c>
      <c r="G65" s="68">
        <f t="shared" si="8"/>
        <v>64</v>
      </c>
      <c r="H65" s="62">
        <v>2</v>
      </c>
      <c r="I65" s="62">
        <v>41015058</v>
      </c>
      <c r="J65" s="62">
        <v>1</v>
      </c>
      <c r="K65" s="61">
        <v>8</v>
      </c>
      <c r="L65" s="61">
        <v>3000000</v>
      </c>
      <c r="M65" s="61">
        <v>0</v>
      </c>
      <c r="N65" s="62">
        <v>0</v>
      </c>
      <c r="O65" s="62">
        <v>6</v>
      </c>
      <c r="P65" s="62">
        <v>94204</v>
      </c>
      <c r="Q65" s="61">
        <v>0</v>
      </c>
      <c r="R65" s="62">
        <f t="shared" si="26"/>
        <v>20</v>
      </c>
      <c r="S65" s="62">
        <v>6</v>
      </c>
      <c r="T65" s="62">
        <v>94199</v>
      </c>
      <c r="U65" s="61">
        <v>0</v>
      </c>
      <c r="V65" s="62">
        <v>15</v>
      </c>
      <c r="W65" s="298">
        <v>0</v>
      </c>
      <c r="X65" s="298">
        <v>0</v>
      </c>
      <c r="Y65" s="298">
        <v>0</v>
      </c>
      <c r="Z65" s="298">
        <v>0</v>
      </c>
      <c r="AA65" s="62">
        <v>0</v>
      </c>
      <c r="AB65" s="62">
        <v>0</v>
      </c>
      <c r="AC65" s="61">
        <v>0</v>
      </c>
      <c r="AD65" s="136">
        <v>0</v>
      </c>
      <c r="AE65" s="93" t="b">
        <f t="shared" si="18"/>
        <v>0</v>
      </c>
      <c r="AF65" s="36" t="b">
        <f t="shared" si="19"/>
        <v>0</v>
      </c>
      <c r="AG65" s="36" t="b">
        <f t="shared" si="20"/>
        <v>0</v>
      </c>
      <c r="AH65" s="36"/>
      <c r="AI65" s="36"/>
      <c r="AJ65" s="36"/>
      <c r="AK65" s="36"/>
      <c r="AL65" s="36"/>
    </row>
    <row r="66" spans="1:38" s="93" customFormat="1" x14ac:dyDescent="0.3">
      <c r="A66" s="61">
        <f t="shared" si="12"/>
        <v>7065</v>
      </c>
      <c r="B66" s="61">
        <v>8</v>
      </c>
      <c r="C66" s="61">
        <f t="shared" si="25"/>
        <v>148065</v>
      </c>
      <c r="D66" s="61">
        <f t="shared" si="2"/>
        <v>247065</v>
      </c>
      <c r="E66" s="62" t="s">
        <v>11850</v>
      </c>
      <c r="F66" s="62" t="s">
        <v>11932</v>
      </c>
      <c r="G66" s="68">
        <f t="shared" si="8"/>
        <v>65</v>
      </c>
      <c r="H66" s="62">
        <v>2</v>
      </c>
      <c r="I66" s="62">
        <v>41015059</v>
      </c>
      <c r="J66" s="62">
        <v>1</v>
      </c>
      <c r="K66" s="61">
        <v>8</v>
      </c>
      <c r="L66" s="61">
        <v>3000000</v>
      </c>
      <c r="M66" s="61">
        <v>0</v>
      </c>
      <c r="N66" s="62">
        <v>0</v>
      </c>
      <c r="O66" s="62">
        <v>6</v>
      </c>
      <c r="P66" s="62">
        <v>94205</v>
      </c>
      <c r="Q66" s="61">
        <v>0</v>
      </c>
      <c r="R66" s="62">
        <f t="shared" si="26"/>
        <v>20</v>
      </c>
      <c r="S66" s="62">
        <v>6</v>
      </c>
      <c r="T66" s="62">
        <v>94199</v>
      </c>
      <c r="U66" s="61">
        <v>0</v>
      </c>
      <c r="V66" s="62">
        <v>15</v>
      </c>
      <c r="W66" s="298">
        <v>0</v>
      </c>
      <c r="X66" s="298">
        <v>0</v>
      </c>
      <c r="Y66" s="298">
        <v>0</v>
      </c>
      <c r="Z66" s="298">
        <v>0</v>
      </c>
      <c r="AA66" s="62">
        <v>0</v>
      </c>
      <c r="AB66" s="62">
        <v>0</v>
      </c>
      <c r="AC66" s="61">
        <v>0</v>
      </c>
      <c r="AD66" s="136">
        <v>0</v>
      </c>
      <c r="AE66" s="93" t="b">
        <f t="shared" si="18"/>
        <v>0</v>
      </c>
      <c r="AF66" s="36" t="b">
        <f t="shared" si="19"/>
        <v>0</v>
      </c>
      <c r="AG66" s="36" t="b">
        <f t="shared" si="20"/>
        <v>0</v>
      </c>
      <c r="AH66" s="36"/>
      <c r="AI66" s="36"/>
      <c r="AJ66" s="36"/>
      <c r="AK66" s="36"/>
      <c r="AL66" s="36"/>
    </row>
    <row r="67" spans="1:38" s="93" customFormat="1" x14ac:dyDescent="0.3">
      <c r="A67" s="61">
        <f t="shared" si="12"/>
        <v>7066</v>
      </c>
      <c r="B67" s="61">
        <v>8</v>
      </c>
      <c r="C67" s="61">
        <f t="shared" si="25"/>
        <v>148066</v>
      </c>
      <c r="D67" s="61">
        <f t="shared" ref="D67" si="27">A67+240000</f>
        <v>247066</v>
      </c>
      <c r="E67" s="62" t="s">
        <v>11851</v>
      </c>
      <c r="F67" s="62" t="s">
        <v>11933</v>
      </c>
      <c r="G67" s="68">
        <f t="shared" ref="G67:G68" si="28">ROW()-1</f>
        <v>66</v>
      </c>
      <c r="H67" s="62">
        <v>2</v>
      </c>
      <c r="I67" s="62">
        <v>41015060</v>
      </c>
      <c r="J67" s="62">
        <v>1</v>
      </c>
      <c r="K67" s="61">
        <v>8</v>
      </c>
      <c r="L67" s="61">
        <v>3000000</v>
      </c>
      <c r="M67" s="61">
        <v>0</v>
      </c>
      <c r="N67" s="62">
        <v>0</v>
      </c>
      <c r="O67" s="62">
        <v>6</v>
      </c>
      <c r="P67" s="62">
        <v>94206</v>
      </c>
      <c r="Q67" s="61">
        <v>0</v>
      </c>
      <c r="R67" s="62">
        <f t="shared" si="26"/>
        <v>20</v>
      </c>
      <c r="S67" s="62">
        <v>6</v>
      </c>
      <c r="T67" s="62">
        <v>94200</v>
      </c>
      <c r="U67" s="61">
        <v>0</v>
      </c>
      <c r="V67" s="62">
        <v>1</v>
      </c>
      <c r="W67" s="298">
        <v>0</v>
      </c>
      <c r="X67" s="298">
        <v>0</v>
      </c>
      <c r="Y67" s="298">
        <v>0</v>
      </c>
      <c r="Z67" s="298">
        <v>0</v>
      </c>
      <c r="AA67" s="62">
        <v>0</v>
      </c>
      <c r="AB67" s="62">
        <v>0</v>
      </c>
      <c r="AC67" s="61">
        <v>0</v>
      </c>
      <c r="AD67" s="136">
        <v>0</v>
      </c>
      <c r="AE67" s="93" t="b">
        <f t="shared" si="18"/>
        <v>0</v>
      </c>
      <c r="AF67" s="36" t="b">
        <f t="shared" si="19"/>
        <v>0</v>
      </c>
      <c r="AG67" s="36" t="b">
        <f t="shared" si="20"/>
        <v>0</v>
      </c>
      <c r="AH67" s="36"/>
      <c r="AI67" s="36"/>
      <c r="AJ67" s="36"/>
      <c r="AK67" s="36"/>
      <c r="AL67" s="36"/>
    </row>
    <row r="68" spans="1:38" s="93" customFormat="1" x14ac:dyDescent="0.3">
      <c r="A68" s="61">
        <f t="shared" si="12"/>
        <v>7067</v>
      </c>
      <c r="B68" s="61">
        <v>8</v>
      </c>
      <c r="C68" s="168">
        <v>142403</v>
      </c>
      <c r="D68" s="168">
        <v>242331</v>
      </c>
      <c r="E68" s="62" t="s">
        <v>11852</v>
      </c>
      <c r="F68" s="62" t="s">
        <v>11934</v>
      </c>
      <c r="G68" s="68">
        <f t="shared" si="28"/>
        <v>67</v>
      </c>
      <c r="H68" s="62">
        <v>2</v>
      </c>
      <c r="I68" s="62">
        <v>41015061</v>
      </c>
      <c r="J68" s="62">
        <v>1</v>
      </c>
      <c r="K68" s="61">
        <v>8</v>
      </c>
      <c r="L68" s="61">
        <v>3000000</v>
      </c>
      <c r="M68" s="61">
        <v>0</v>
      </c>
      <c r="N68" s="62">
        <v>0</v>
      </c>
      <c r="O68" s="62">
        <v>0</v>
      </c>
      <c r="P68" s="62">
        <v>0</v>
      </c>
      <c r="Q68" s="61">
        <v>0</v>
      </c>
      <c r="R68" s="62">
        <v>0</v>
      </c>
      <c r="S68" s="62">
        <v>0</v>
      </c>
      <c r="T68" s="62">
        <v>0</v>
      </c>
      <c r="U68" s="61">
        <v>0</v>
      </c>
      <c r="V68" s="62">
        <v>0</v>
      </c>
      <c r="W68" s="298">
        <v>0</v>
      </c>
      <c r="X68" s="298">
        <v>0</v>
      </c>
      <c r="Y68" s="298">
        <v>0</v>
      </c>
      <c r="Z68" s="298">
        <v>0</v>
      </c>
      <c r="AA68" s="62">
        <v>0</v>
      </c>
      <c r="AB68" s="62">
        <v>0</v>
      </c>
      <c r="AC68" s="61">
        <v>0</v>
      </c>
      <c r="AD68" s="136">
        <v>0</v>
      </c>
      <c r="AE68" s="93" t="b">
        <f t="shared" ref="AE68" si="29">IF(OR(AND(K68=6,N68=0),AND(O68=6,R68=0),AND(S68=6,V68=0),AND(W68=6,Z68=0)),TRUE,FALSE)</f>
        <v>0</v>
      </c>
      <c r="AF68" s="36" t="b">
        <f t="shared" ref="AF68" si="30">IF(
    OR(K68=2,O68=2,S68=2,W68=2),TRUE,FALSE)</f>
        <v>0</v>
      </c>
      <c r="AG68" s="36" t="b">
        <f t="shared" ref="AG68" si="31">IF(H68=9,TRUE,FALSE)</f>
        <v>0</v>
      </c>
      <c r="AH68" s="36"/>
      <c r="AI68" s="36"/>
      <c r="AJ68" s="36"/>
      <c r="AK68" s="36"/>
      <c r="AL68" s="36"/>
    </row>
    <row r="69" spans="1:38" s="93" customFormat="1" x14ac:dyDescent="0.3">
      <c r="A69" s="61"/>
      <c r="B69" s="61"/>
      <c r="C69" s="168"/>
      <c r="D69" s="168"/>
      <c r="E69" s="62"/>
      <c r="F69" s="62"/>
      <c r="G69" s="68"/>
      <c r="H69" s="62"/>
      <c r="I69" s="62"/>
      <c r="J69" s="62"/>
      <c r="K69" s="61"/>
      <c r="L69" s="62">
        <f>SUM(L2:L68)</f>
        <v>177200000</v>
      </c>
      <c r="M69" s="61"/>
      <c r="N69" s="62"/>
      <c r="O69" s="62"/>
      <c r="P69" s="62"/>
      <c r="Q69" s="61"/>
      <c r="R69" s="62"/>
      <c r="S69" s="62"/>
      <c r="T69" s="62"/>
      <c r="U69" s="61"/>
      <c r="V69" s="62"/>
      <c r="W69" s="298"/>
      <c r="X69" s="298"/>
      <c r="Y69" s="298"/>
      <c r="Z69" s="298"/>
      <c r="AA69" s="62"/>
      <c r="AB69" s="62"/>
      <c r="AC69" s="117"/>
      <c r="AD69" s="136"/>
      <c r="AF69" s="36"/>
      <c r="AG69" s="36"/>
      <c r="AH69" s="36"/>
      <c r="AI69" s="36"/>
      <c r="AJ69" s="36"/>
      <c r="AK69" s="36"/>
      <c r="AL69" s="36"/>
    </row>
    <row r="70" spans="1:38" x14ac:dyDescent="0.3">
      <c r="L70" s="62">
        <v>177200000</v>
      </c>
    </row>
  </sheetData>
  <dataConsolidate link="1"/>
  <phoneticPr fontId="3" type="noConversion"/>
  <conditionalFormatting sqref="A70:AD1048576 A1:AD1 F2:G2 A69:B69 E69:AD69 A61:A67 C61:C67 B61:B68 A2:D2 K2:AD2 E4:E67 J4:J13 A3:C60 D3:D67 G14:J67 G3:G13 F3:F68 K3:K68 L68 L3:AD13 L14:T67 V14:AD67 U14:U68">
    <cfRule type="expression" dxfId="6" priority="16">
      <formula>AND(MOD(ROW(),2),ROW()&gt;1)</formula>
    </cfRule>
  </conditionalFormatting>
  <conditionalFormatting sqref="E2:E3 H2:J3 H4:I13">
    <cfRule type="expression" dxfId="5" priority="14">
      <formula>AND(MOD(ROW(),2),ROW()&gt;1)</formula>
    </cfRule>
  </conditionalFormatting>
  <conditionalFormatting sqref="G68 A68">
    <cfRule type="expression" dxfId="4" priority="4">
      <formula>AND(MOD(ROW(),2),ROW()&gt;1)</formula>
    </cfRule>
  </conditionalFormatting>
  <conditionalFormatting sqref="E68 H68:J68 M68:T68 V68:AD68">
    <cfRule type="expression" dxfId="3" priority="3">
      <formula>AND(MOD(ROW(),2),ROW()&gt;1)</formula>
    </cfRule>
  </conditionalFormatting>
  <conditionalFormatting sqref="C69:D69">
    <cfRule type="expression" dxfId="2" priority="2">
      <formula>AND(MOD(ROW(),2),ROW()&gt;1)</formula>
    </cfRule>
  </conditionalFormatting>
  <conditionalFormatting sqref="C68:D68">
    <cfRule type="expression" dxfId="1" priority="1">
      <formula>AND(MOD(ROW(),2),ROW()&gt;1)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453F3-CB0B-43CD-8238-7E784D6ADB64}">
  <sheetPr codeName="Sheet23">
    <tabColor rgb="FF66FFCC"/>
  </sheetPr>
  <dimension ref="A1:AD11"/>
  <sheetViews>
    <sheetView workbookViewId="0">
      <selection activeCell="J22" sqref="J22"/>
    </sheetView>
  </sheetViews>
  <sheetFormatPr defaultRowHeight="12" x14ac:dyDescent="0.3"/>
  <cols>
    <col min="1" max="1" width="7.625" style="31" bestFit="1" customWidth="1"/>
    <col min="2" max="2" width="12.875" style="31" bestFit="1" customWidth="1"/>
    <col min="3" max="3" width="7.5" style="31" bestFit="1" customWidth="1"/>
    <col min="4" max="4" width="11.75" style="31" bestFit="1" customWidth="1"/>
    <col min="5" max="5" width="33.25" style="31" customWidth="1"/>
    <col min="6" max="6" width="4.125" style="31" bestFit="1" customWidth="1"/>
    <col min="7" max="7" width="9.875" style="31" bestFit="1" customWidth="1"/>
    <col min="8" max="8" width="9.5" style="31" bestFit="1" customWidth="1"/>
    <col min="9" max="9" width="12.75" style="31" bestFit="1" customWidth="1"/>
    <col min="10" max="10" width="10" style="31" bestFit="1" customWidth="1"/>
    <col min="11" max="26" width="7.75" style="31" customWidth="1"/>
    <col min="27" max="27" width="11.5" style="31" bestFit="1" customWidth="1"/>
    <col min="28" max="28" width="12.125" style="31" bestFit="1" customWidth="1"/>
    <col min="29" max="29" width="11.5" style="31" bestFit="1" customWidth="1"/>
    <col min="30" max="30" width="11.75" style="31" bestFit="1" customWidth="1"/>
    <col min="31" max="16384" width="9" style="31"/>
  </cols>
  <sheetData>
    <row r="1" spans="1:30" x14ac:dyDescent="0.3">
      <c r="A1" s="70" t="s">
        <v>9</v>
      </c>
      <c r="B1" s="70" t="s">
        <v>10</v>
      </c>
      <c r="C1" s="70" t="s">
        <v>3</v>
      </c>
      <c r="D1" s="70" t="s">
        <v>11</v>
      </c>
      <c r="E1" s="70" t="s">
        <v>5</v>
      </c>
      <c r="F1" s="70" t="s">
        <v>6</v>
      </c>
      <c r="G1" s="70" t="s">
        <v>12</v>
      </c>
      <c r="H1" s="70" t="s">
        <v>13</v>
      </c>
      <c r="I1" s="70" t="s">
        <v>14</v>
      </c>
      <c r="J1" s="70" t="s">
        <v>15</v>
      </c>
      <c r="K1" s="70" t="s">
        <v>622</v>
      </c>
      <c r="L1" s="70" t="s">
        <v>128</v>
      </c>
      <c r="M1" s="291" t="s">
        <v>623</v>
      </c>
      <c r="N1" s="70" t="s">
        <v>624</v>
      </c>
      <c r="O1" s="70" t="s">
        <v>16</v>
      </c>
      <c r="P1" s="70" t="s">
        <v>17</v>
      </c>
      <c r="Q1" s="291" t="s">
        <v>18</v>
      </c>
      <c r="R1" s="70" t="s">
        <v>19</v>
      </c>
      <c r="S1" s="70" t="s">
        <v>20</v>
      </c>
      <c r="T1" s="70" t="s">
        <v>21</v>
      </c>
      <c r="U1" s="291" t="s">
        <v>22</v>
      </c>
      <c r="V1" s="70" t="s">
        <v>23</v>
      </c>
      <c r="W1" s="70" t="s">
        <v>24</v>
      </c>
      <c r="X1" s="70" t="s">
        <v>25</v>
      </c>
      <c r="Y1" s="291" t="s">
        <v>26</v>
      </c>
      <c r="Z1" s="70" t="s">
        <v>27</v>
      </c>
      <c r="AA1" s="70" t="s">
        <v>625</v>
      </c>
      <c r="AB1" s="70" t="s">
        <v>627</v>
      </c>
      <c r="AC1" s="70" t="s">
        <v>633</v>
      </c>
      <c r="AD1" s="70" t="s">
        <v>634</v>
      </c>
    </row>
    <row r="2" spans="1:30" x14ac:dyDescent="0.3">
      <c r="A2" s="31">
        <v>501</v>
      </c>
      <c r="B2" s="31">
        <v>9</v>
      </c>
      <c r="C2" s="31">
        <v>0</v>
      </c>
      <c r="D2" s="31">
        <v>0</v>
      </c>
      <c r="E2" s="31" t="s">
        <v>14037</v>
      </c>
      <c r="F2" s="31">
        <v>0</v>
      </c>
      <c r="G2" s="31">
        <v>0</v>
      </c>
      <c r="H2" s="31">
        <v>3</v>
      </c>
      <c r="I2" s="31">
        <v>3</v>
      </c>
      <c r="J2" s="31">
        <v>100</v>
      </c>
      <c r="K2" s="31">
        <v>48</v>
      </c>
      <c r="L2" s="31">
        <v>400</v>
      </c>
      <c r="M2" s="31">
        <v>0</v>
      </c>
      <c r="N2" s="31">
        <v>0</v>
      </c>
      <c r="O2" s="31">
        <v>8</v>
      </c>
      <c r="P2" s="31">
        <v>100000</v>
      </c>
      <c r="Q2" s="31">
        <v>0</v>
      </c>
      <c r="R2" s="31">
        <v>0</v>
      </c>
      <c r="S2" s="31">
        <v>0</v>
      </c>
      <c r="T2" s="31">
        <v>0</v>
      </c>
      <c r="U2" s="31">
        <v>0</v>
      </c>
      <c r="V2" s="31">
        <v>0</v>
      </c>
      <c r="W2" s="31">
        <v>0</v>
      </c>
      <c r="X2" s="31">
        <v>0</v>
      </c>
      <c r="Y2" s="31">
        <v>0</v>
      </c>
      <c r="Z2" s="31">
        <v>0</v>
      </c>
      <c r="AA2" s="31">
        <v>0</v>
      </c>
      <c r="AB2" s="31">
        <v>0</v>
      </c>
      <c r="AC2" s="31">
        <v>0</v>
      </c>
      <c r="AD2" s="31">
        <v>0</v>
      </c>
    </row>
    <row r="3" spans="1:30" x14ac:dyDescent="0.3">
      <c r="A3" s="31">
        <v>502</v>
      </c>
      <c r="B3" s="31">
        <v>9</v>
      </c>
      <c r="C3" s="31">
        <v>0</v>
      </c>
      <c r="D3" s="31">
        <v>0</v>
      </c>
      <c r="E3" s="31" t="s">
        <v>14038</v>
      </c>
      <c r="F3" s="31">
        <v>0</v>
      </c>
      <c r="G3" s="31">
        <v>0</v>
      </c>
      <c r="H3" s="31">
        <v>4</v>
      </c>
      <c r="I3" s="31">
        <v>8</v>
      </c>
      <c r="J3" s="31">
        <v>100</v>
      </c>
      <c r="K3" s="31">
        <v>48</v>
      </c>
      <c r="L3" s="31">
        <v>400</v>
      </c>
      <c r="M3" s="31">
        <v>0</v>
      </c>
      <c r="N3" s="31">
        <v>0</v>
      </c>
      <c r="O3" s="31">
        <v>8</v>
      </c>
      <c r="P3" s="31">
        <v>100000</v>
      </c>
      <c r="Q3" s="31">
        <v>0</v>
      </c>
      <c r="R3" s="31">
        <v>0</v>
      </c>
      <c r="S3" s="31">
        <v>0</v>
      </c>
      <c r="T3" s="31">
        <v>0</v>
      </c>
      <c r="U3" s="31">
        <v>0</v>
      </c>
      <c r="V3" s="31">
        <v>0</v>
      </c>
      <c r="W3" s="31">
        <v>0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  <c r="AD3" s="31">
        <v>0</v>
      </c>
    </row>
    <row r="4" spans="1:30" x14ac:dyDescent="0.3">
      <c r="A4" s="31">
        <v>503</v>
      </c>
      <c r="B4" s="31">
        <v>9</v>
      </c>
      <c r="C4" s="31">
        <v>0</v>
      </c>
      <c r="D4" s="31">
        <v>0</v>
      </c>
      <c r="E4" s="31" t="s">
        <v>14039</v>
      </c>
      <c r="F4" s="31">
        <v>0</v>
      </c>
      <c r="G4" s="31">
        <v>0</v>
      </c>
      <c r="H4" s="31">
        <v>14</v>
      </c>
      <c r="I4" s="31">
        <v>94034</v>
      </c>
      <c r="J4" s="31">
        <v>100</v>
      </c>
      <c r="K4" s="31">
        <v>48</v>
      </c>
      <c r="L4" s="31">
        <v>400</v>
      </c>
      <c r="M4" s="31">
        <v>0</v>
      </c>
      <c r="N4" s="31">
        <v>0</v>
      </c>
      <c r="O4" s="31">
        <v>8</v>
      </c>
      <c r="P4" s="31">
        <v>100000</v>
      </c>
      <c r="Q4" s="31">
        <v>0</v>
      </c>
      <c r="R4" s="31">
        <v>0</v>
      </c>
      <c r="S4" s="31">
        <v>0</v>
      </c>
      <c r="T4" s="31">
        <v>0</v>
      </c>
      <c r="U4" s="31">
        <v>0</v>
      </c>
      <c r="V4" s="31">
        <v>0</v>
      </c>
      <c r="W4" s="31">
        <v>0</v>
      </c>
      <c r="X4" s="31">
        <v>0</v>
      </c>
      <c r="Y4" s="31">
        <v>0</v>
      </c>
      <c r="Z4" s="31">
        <v>0</v>
      </c>
      <c r="AA4" s="31">
        <v>0</v>
      </c>
      <c r="AB4" s="31">
        <v>0</v>
      </c>
      <c r="AC4" s="31">
        <v>0</v>
      </c>
      <c r="AD4" s="31">
        <v>0</v>
      </c>
    </row>
    <row r="5" spans="1:30" x14ac:dyDescent="0.3">
      <c r="A5" s="31">
        <v>504</v>
      </c>
      <c r="B5" s="31">
        <v>9</v>
      </c>
      <c r="C5" s="31">
        <v>0</v>
      </c>
      <c r="D5" s="31">
        <v>0</v>
      </c>
      <c r="E5" s="31" t="s">
        <v>14040</v>
      </c>
      <c r="F5" s="31">
        <v>0</v>
      </c>
      <c r="G5" s="31">
        <v>0</v>
      </c>
      <c r="H5" s="31">
        <v>91</v>
      </c>
      <c r="I5" s="31">
        <v>0</v>
      </c>
      <c r="J5" s="31">
        <v>1</v>
      </c>
      <c r="K5" s="31">
        <v>48</v>
      </c>
      <c r="L5" s="31">
        <v>400</v>
      </c>
      <c r="M5" s="31">
        <v>0</v>
      </c>
      <c r="N5" s="31">
        <v>0</v>
      </c>
      <c r="O5" s="31">
        <v>8</v>
      </c>
      <c r="P5" s="31">
        <v>100000</v>
      </c>
      <c r="Q5" s="31">
        <v>0</v>
      </c>
      <c r="R5" s="31">
        <v>0</v>
      </c>
      <c r="S5" s="31">
        <v>0</v>
      </c>
      <c r="T5" s="31">
        <v>0</v>
      </c>
      <c r="U5" s="31">
        <v>0</v>
      </c>
      <c r="V5" s="31">
        <v>0</v>
      </c>
      <c r="W5" s="31">
        <v>0</v>
      </c>
      <c r="X5" s="31">
        <v>0</v>
      </c>
      <c r="Y5" s="31">
        <v>0</v>
      </c>
      <c r="Z5" s="31">
        <v>0</v>
      </c>
      <c r="AA5" s="31">
        <v>0</v>
      </c>
      <c r="AB5" s="31">
        <v>0</v>
      </c>
      <c r="AC5" s="31">
        <v>0</v>
      </c>
      <c r="AD5" s="31">
        <v>0</v>
      </c>
    </row>
    <row r="6" spans="1:30" x14ac:dyDescent="0.3">
      <c r="A6" s="31">
        <v>505</v>
      </c>
      <c r="B6" s="31">
        <v>9</v>
      </c>
      <c r="C6" s="31">
        <v>0</v>
      </c>
      <c r="D6" s="31">
        <v>0</v>
      </c>
      <c r="E6" s="31" t="s">
        <v>14041</v>
      </c>
      <c r="F6" s="31">
        <v>0</v>
      </c>
      <c r="G6" s="31">
        <v>0</v>
      </c>
      <c r="H6" s="31">
        <v>64</v>
      </c>
      <c r="I6" s="31">
        <v>0</v>
      </c>
      <c r="J6" s="31">
        <v>5</v>
      </c>
      <c r="K6" s="31">
        <v>48</v>
      </c>
      <c r="L6" s="31">
        <v>400</v>
      </c>
      <c r="M6" s="31">
        <v>0</v>
      </c>
      <c r="N6" s="31">
        <v>0</v>
      </c>
      <c r="O6" s="31">
        <v>8</v>
      </c>
      <c r="P6" s="31">
        <v>100000</v>
      </c>
      <c r="Q6" s="31">
        <v>0</v>
      </c>
      <c r="R6" s="31">
        <v>0</v>
      </c>
      <c r="S6" s="31">
        <v>0</v>
      </c>
      <c r="T6" s="31">
        <v>0</v>
      </c>
      <c r="U6" s="31">
        <v>0</v>
      </c>
      <c r="V6" s="31">
        <v>0</v>
      </c>
      <c r="W6" s="31">
        <v>0</v>
      </c>
      <c r="X6" s="31">
        <v>0</v>
      </c>
      <c r="Y6" s="31">
        <v>0</v>
      </c>
      <c r="Z6" s="31">
        <v>0</v>
      </c>
      <c r="AA6" s="31">
        <v>0</v>
      </c>
      <c r="AB6" s="31">
        <v>0</v>
      </c>
      <c r="AC6" s="31">
        <v>0</v>
      </c>
      <c r="AD6" s="31">
        <v>0</v>
      </c>
    </row>
    <row r="7" spans="1:30" x14ac:dyDescent="0.3">
      <c r="A7" s="31">
        <v>506</v>
      </c>
      <c r="B7" s="31">
        <v>9</v>
      </c>
      <c r="C7" s="31">
        <v>0</v>
      </c>
      <c r="D7" s="31">
        <v>0</v>
      </c>
      <c r="E7" s="31" t="s">
        <v>14076</v>
      </c>
      <c r="F7" s="31">
        <v>0</v>
      </c>
      <c r="G7" s="31">
        <v>0</v>
      </c>
      <c r="H7" s="31">
        <v>26</v>
      </c>
      <c r="I7" s="31">
        <v>94031</v>
      </c>
      <c r="J7" s="31">
        <v>1</v>
      </c>
      <c r="K7" s="31">
        <v>48</v>
      </c>
      <c r="L7" s="31">
        <v>400</v>
      </c>
      <c r="M7" s="31">
        <v>0</v>
      </c>
      <c r="N7" s="31">
        <v>0</v>
      </c>
      <c r="O7" s="31">
        <v>8</v>
      </c>
      <c r="P7" s="31">
        <v>100000</v>
      </c>
      <c r="Q7" s="31">
        <v>0</v>
      </c>
      <c r="R7" s="31">
        <v>0</v>
      </c>
      <c r="S7" s="31">
        <v>0</v>
      </c>
      <c r="T7" s="31">
        <v>0</v>
      </c>
      <c r="U7" s="31">
        <v>0</v>
      </c>
      <c r="V7" s="31">
        <v>0</v>
      </c>
      <c r="W7" s="31">
        <v>0</v>
      </c>
      <c r="X7" s="31">
        <v>0</v>
      </c>
      <c r="Y7" s="31">
        <v>0</v>
      </c>
      <c r="Z7" s="31">
        <v>0</v>
      </c>
      <c r="AA7" s="31">
        <v>0</v>
      </c>
      <c r="AB7" s="31">
        <v>0</v>
      </c>
      <c r="AC7" s="31">
        <v>0</v>
      </c>
      <c r="AD7" s="31">
        <v>0</v>
      </c>
    </row>
    <row r="8" spans="1:30" x14ac:dyDescent="0.3">
      <c r="A8" s="31">
        <v>507</v>
      </c>
      <c r="B8" s="31">
        <v>9</v>
      </c>
      <c r="C8" s="31">
        <v>0</v>
      </c>
      <c r="D8" s="31">
        <v>0</v>
      </c>
      <c r="E8" s="31" t="s">
        <v>14042</v>
      </c>
      <c r="F8" s="31">
        <v>0</v>
      </c>
      <c r="G8" s="31">
        <v>0</v>
      </c>
      <c r="H8" s="31">
        <v>66</v>
      </c>
      <c r="I8" s="31">
        <v>18</v>
      </c>
      <c r="J8" s="31">
        <v>1</v>
      </c>
      <c r="K8" s="31">
        <v>48</v>
      </c>
      <c r="L8" s="31">
        <v>400</v>
      </c>
      <c r="M8" s="31">
        <v>0</v>
      </c>
      <c r="N8" s="31">
        <v>0</v>
      </c>
      <c r="O8" s="31">
        <v>8</v>
      </c>
      <c r="P8" s="31">
        <v>100000</v>
      </c>
      <c r="Q8" s="31">
        <v>0</v>
      </c>
      <c r="R8" s="31">
        <v>0</v>
      </c>
      <c r="S8" s="31">
        <v>0</v>
      </c>
      <c r="T8" s="31">
        <v>0</v>
      </c>
      <c r="U8" s="31">
        <v>0</v>
      </c>
      <c r="V8" s="31">
        <v>0</v>
      </c>
      <c r="W8" s="31">
        <v>0</v>
      </c>
      <c r="X8" s="31">
        <v>0</v>
      </c>
      <c r="Y8" s="31">
        <v>0</v>
      </c>
      <c r="Z8" s="31">
        <v>0</v>
      </c>
      <c r="AA8" s="31">
        <v>0</v>
      </c>
      <c r="AB8" s="31">
        <v>0</v>
      </c>
      <c r="AC8" s="31">
        <v>0</v>
      </c>
      <c r="AD8" s="31">
        <v>0</v>
      </c>
    </row>
    <row r="9" spans="1:30" x14ac:dyDescent="0.3">
      <c r="A9" s="31">
        <v>508</v>
      </c>
      <c r="B9" s="31">
        <v>9</v>
      </c>
      <c r="C9" s="31">
        <v>0</v>
      </c>
      <c r="D9" s="31">
        <v>0</v>
      </c>
      <c r="E9" s="31" t="s">
        <v>14043</v>
      </c>
      <c r="F9" s="31">
        <v>0</v>
      </c>
      <c r="G9" s="31">
        <v>0</v>
      </c>
      <c r="H9" s="31">
        <v>66</v>
      </c>
      <c r="I9" s="31">
        <v>22</v>
      </c>
      <c r="J9" s="31">
        <v>1</v>
      </c>
      <c r="K9" s="31">
        <v>48</v>
      </c>
      <c r="L9" s="31">
        <v>400</v>
      </c>
      <c r="M9" s="31">
        <v>0</v>
      </c>
      <c r="N9" s="31">
        <v>0</v>
      </c>
      <c r="O9" s="31">
        <v>8</v>
      </c>
      <c r="P9" s="31">
        <v>100000</v>
      </c>
      <c r="Q9" s="31">
        <v>0</v>
      </c>
      <c r="R9" s="31">
        <v>0</v>
      </c>
      <c r="S9" s="31">
        <v>0</v>
      </c>
      <c r="T9" s="31">
        <v>0</v>
      </c>
      <c r="U9" s="31">
        <v>0</v>
      </c>
      <c r="V9" s="31">
        <v>0</v>
      </c>
      <c r="W9" s="31">
        <v>0</v>
      </c>
      <c r="X9" s="31">
        <v>0</v>
      </c>
      <c r="Y9" s="31">
        <v>0</v>
      </c>
      <c r="Z9" s="31">
        <v>0</v>
      </c>
      <c r="AA9" s="31">
        <v>0</v>
      </c>
      <c r="AB9" s="31">
        <v>0</v>
      </c>
      <c r="AC9" s="31">
        <v>0</v>
      </c>
      <c r="AD9" s="31">
        <v>0</v>
      </c>
    </row>
    <row r="10" spans="1:30" x14ac:dyDescent="0.3">
      <c r="A10" s="31">
        <v>509</v>
      </c>
      <c r="B10" s="31">
        <v>9</v>
      </c>
      <c r="C10" s="31">
        <v>0</v>
      </c>
      <c r="D10" s="31">
        <v>0</v>
      </c>
      <c r="E10" s="31" t="s">
        <v>14044</v>
      </c>
      <c r="F10" s="31">
        <v>0</v>
      </c>
      <c r="G10" s="31">
        <v>0</v>
      </c>
      <c r="H10" s="31">
        <v>14</v>
      </c>
      <c r="I10" s="31">
        <v>94036</v>
      </c>
      <c r="J10" s="31">
        <v>50</v>
      </c>
      <c r="K10" s="31">
        <v>48</v>
      </c>
      <c r="L10" s="31">
        <v>400</v>
      </c>
      <c r="M10" s="31">
        <v>0</v>
      </c>
      <c r="N10" s="31">
        <v>0</v>
      </c>
      <c r="O10" s="31">
        <v>8</v>
      </c>
      <c r="P10" s="31">
        <v>100000</v>
      </c>
      <c r="Q10" s="31">
        <v>0</v>
      </c>
      <c r="R10" s="31">
        <v>0</v>
      </c>
      <c r="S10" s="31">
        <v>0</v>
      </c>
      <c r="T10" s="31">
        <v>0</v>
      </c>
      <c r="U10" s="31">
        <v>0</v>
      </c>
      <c r="V10" s="31">
        <v>0</v>
      </c>
      <c r="W10" s="31">
        <v>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  <c r="AD10" s="31">
        <v>0</v>
      </c>
    </row>
    <row r="11" spans="1:30" x14ac:dyDescent="0.3">
      <c r="A11" s="31">
        <v>510</v>
      </c>
      <c r="B11" s="31">
        <v>9</v>
      </c>
      <c r="C11" s="31">
        <v>0</v>
      </c>
      <c r="D11" s="31">
        <v>0</v>
      </c>
      <c r="E11" s="31" t="s">
        <v>14045</v>
      </c>
      <c r="F11" s="31">
        <v>0</v>
      </c>
      <c r="G11" s="31">
        <v>0</v>
      </c>
      <c r="H11" s="31">
        <v>14</v>
      </c>
      <c r="I11" s="31">
        <v>94198</v>
      </c>
      <c r="J11" s="31">
        <v>5</v>
      </c>
      <c r="K11" s="31">
        <v>48</v>
      </c>
      <c r="L11" s="31">
        <v>400</v>
      </c>
      <c r="M11" s="31">
        <v>0</v>
      </c>
      <c r="N11" s="31">
        <v>0</v>
      </c>
      <c r="O11" s="31">
        <v>8</v>
      </c>
      <c r="P11" s="31">
        <v>100000</v>
      </c>
      <c r="Q11" s="31">
        <v>0</v>
      </c>
      <c r="R11" s="31">
        <v>0</v>
      </c>
      <c r="S11" s="31">
        <v>0</v>
      </c>
      <c r="T11" s="31">
        <v>0</v>
      </c>
      <c r="U11" s="31">
        <v>0</v>
      </c>
      <c r="V11" s="31">
        <v>0</v>
      </c>
      <c r="W11" s="31">
        <v>0</v>
      </c>
      <c r="X11" s="31">
        <v>0</v>
      </c>
      <c r="Y11" s="31">
        <v>0</v>
      </c>
      <c r="Z11" s="31">
        <v>0</v>
      </c>
      <c r="AA11" s="31">
        <v>0</v>
      </c>
      <c r="AB11" s="31">
        <v>0</v>
      </c>
      <c r="AC11" s="31">
        <v>0</v>
      </c>
      <c r="AD11" s="31">
        <v>0</v>
      </c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6CC87-96C7-4E1C-BC85-B396FBBCC828}">
  <sheetPr codeName="Sheet24">
    <tabColor rgb="FF66FFCC"/>
  </sheetPr>
  <dimension ref="A1:AD11"/>
  <sheetViews>
    <sheetView workbookViewId="0"/>
  </sheetViews>
  <sheetFormatPr defaultRowHeight="12" x14ac:dyDescent="0.3"/>
  <cols>
    <col min="1" max="1" width="7.625" style="31" bestFit="1" customWidth="1"/>
    <col min="2" max="2" width="12.875" style="31" bestFit="1" customWidth="1"/>
    <col min="3" max="3" width="7.5" style="31" bestFit="1" customWidth="1"/>
    <col min="4" max="4" width="11.75" style="31" bestFit="1" customWidth="1"/>
    <col min="5" max="5" width="26.875" style="31" bestFit="1" customWidth="1"/>
    <col min="6" max="6" width="4.125" style="31" bestFit="1" customWidth="1"/>
    <col min="7" max="7" width="9.875" style="31" bestFit="1" customWidth="1"/>
    <col min="8" max="8" width="9.5" style="31" bestFit="1" customWidth="1"/>
    <col min="9" max="9" width="12.75" style="31" bestFit="1" customWidth="1"/>
    <col min="10" max="10" width="10" style="31" bestFit="1" customWidth="1"/>
    <col min="11" max="26" width="7.75" style="31" customWidth="1"/>
    <col min="27" max="27" width="11.5" style="31" bestFit="1" customWidth="1"/>
    <col min="28" max="28" width="12.125" style="31" bestFit="1" customWidth="1"/>
    <col min="29" max="29" width="11.5" style="31" bestFit="1" customWidth="1"/>
    <col min="30" max="30" width="11.75" style="31" bestFit="1" customWidth="1"/>
    <col min="31" max="16384" width="9" style="31"/>
  </cols>
  <sheetData>
    <row r="1" spans="1:30" x14ac:dyDescent="0.3">
      <c r="A1" s="70" t="s">
        <v>9</v>
      </c>
      <c r="B1" s="70" t="s">
        <v>10</v>
      </c>
      <c r="C1" s="70" t="s">
        <v>3</v>
      </c>
      <c r="D1" s="70" t="s">
        <v>11</v>
      </c>
      <c r="E1" s="70" t="s">
        <v>5</v>
      </c>
      <c r="F1" s="70" t="s">
        <v>6</v>
      </c>
      <c r="G1" s="70" t="s">
        <v>12</v>
      </c>
      <c r="H1" s="70" t="s">
        <v>13</v>
      </c>
      <c r="I1" s="70" t="s">
        <v>14</v>
      </c>
      <c r="J1" s="70" t="s">
        <v>15</v>
      </c>
      <c r="K1" s="70" t="s">
        <v>622</v>
      </c>
      <c r="L1" s="70" t="s">
        <v>128</v>
      </c>
      <c r="M1" s="291" t="s">
        <v>623</v>
      </c>
      <c r="N1" s="70" t="s">
        <v>624</v>
      </c>
      <c r="O1" s="70" t="s">
        <v>16</v>
      </c>
      <c r="P1" s="70" t="s">
        <v>17</v>
      </c>
      <c r="Q1" s="291" t="s">
        <v>18</v>
      </c>
      <c r="R1" s="70" t="s">
        <v>19</v>
      </c>
      <c r="S1" s="70" t="s">
        <v>20</v>
      </c>
      <c r="T1" s="70" t="s">
        <v>21</v>
      </c>
      <c r="U1" s="291" t="s">
        <v>22</v>
      </c>
      <c r="V1" s="70" t="s">
        <v>23</v>
      </c>
      <c r="W1" s="70" t="s">
        <v>24</v>
      </c>
      <c r="X1" s="70" t="s">
        <v>25</v>
      </c>
      <c r="Y1" s="291" t="s">
        <v>26</v>
      </c>
      <c r="Z1" s="70" t="s">
        <v>27</v>
      </c>
      <c r="AA1" s="70" t="s">
        <v>625</v>
      </c>
      <c r="AB1" s="70" t="s">
        <v>627</v>
      </c>
      <c r="AC1" s="70" t="s">
        <v>633</v>
      </c>
      <c r="AD1" s="70" t="s">
        <v>634</v>
      </c>
    </row>
    <row r="2" spans="1:30" x14ac:dyDescent="0.3">
      <c r="A2" s="31">
        <v>701</v>
      </c>
      <c r="B2" s="31">
        <v>10</v>
      </c>
      <c r="C2" s="31">
        <v>0</v>
      </c>
      <c r="D2" s="31">
        <v>0</v>
      </c>
      <c r="E2" s="31" t="s">
        <v>14046</v>
      </c>
      <c r="F2" s="31">
        <v>0</v>
      </c>
      <c r="G2" s="31">
        <v>0</v>
      </c>
      <c r="H2" s="31">
        <v>14</v>
      </c>
      <c r="I2" s="31">
        <v>94034</v>
      </c>
      <c r="J2" s="31">
        <v>2000</v>
      </c>
      <c r="K2" s="31">
        <v>48</v>
      </c>
      <c r="L2" s="31">
        <v>1000</v>
      </c>
      <c r="M2" s="31">
        <v>0</v>
      </c>
      <c r="N2" s="31">
        <v>0</v>
      </c>
      <c r="O2" s="31">
        <v>0</v>
      </c>
      <c r="P2" s="31">
        <v>0</v>
      </c>
      <c r="Q2" s="31">
        <v>0</v>
      </c>
      <c r="R2" s="31">
        <v>0</v>
      </c>
      <c r="S2" s="31">
        <v>0</v>
      </c>
      <c r="T2" s="31">
        <v>0</v>
      </c>
      <c r="U2" s="31">
        <v>0</v>
      </c>
      <c r="V2" s="31">
        <v>0</v>
      </c>
      <c r="W2" s="31">
        <v>0</v>
      </c>
      <c r="X2" s="31">
        <v>0</v>
      </c>
      <c r="Y2" s="31">
        <v>0</v>
      </c>
      <c r="Z2" s="31">
        <v>0</v>
      </c>
      <c r="AA2" s="31">
        <v>0</v>
      </c>
      <c r="AB2" s="31">
        <v>0</v>
      </c>
      <c r="AC2" s="31">
        <v>0</v>
      </c>
      <c r="AD2" s="31">
        <v>0</v>
      </c>
    </row>
    <row r="3" spans="1:30" x14ac:dyDescent="0.3">
      <c r="A3" s="31">
        <v>702</v>
      </c>
      <c r="B3" s="31">
        <v>10</v>
      </c>
      <c r="C3" s="31">
        <v>0</v>
      </c>
      <c r="D3" s="31">
        <v>0</v>
      </c>
      <c r="E3" s="31" t="s">
        <v>14079</v>
      </c>
      <c r="F3" s="31">
        <v>0</v>
      </c>
      <c r="G3" s="31">
        <v>0</v>
      </c>
      <c r="H3" s="31">
        <v>91</v>
      </c>
      <c r="I3" s="31">
        <v>0</v>
      </c>
      <c r="J3" s="31">
        <v>10</v>
      </c>
      <c r="K3" s="31">
        <v>48</v>
      </c>
      <c r="L3" s="31">
        <v>1000</v>
      </c>
      <c r="M3" s="31">
        <v>0</v>
      </c>
      <c r="N3" s="31">
        <v>0</v>
      </c>
      <c r="O3" s="31">
        <v>0</v>
      </c>
      <c r="P3" s="31">
        <v>0</v>
      </c>
      <c r="Q3" s="31">
        <v>0</v>
      </c>
      <c r="R3" s="31">
        <v>0</v>
      </c>
      <c r="S3" s="31">
        <v>0</v>
      </c>
      <c r="T3" s="31">
        <v>0</v>
      </c>
      <c r="U3" s="31">
        <v>0</v>
      </c>
      <c r="V3" s="31">
        <v>0</v>
      </c>
      <c r="W3" s="31">
        <v>0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  <c r="AD3" s="31">
        <v>0</v>
      </c>
    </row>
    <row r="4" spans="1:30" x14ac:dyDescent="0.3">
      <c r="A4" s="31">
        <v>703</v>
      </c>
      <c r="B4" s="31">
        <v>10</v>
      </c>
      <c r="C4" s="31">
        <v>0</v>
      </c>
      <c r="D4" s="31">
        <v>0</v>
      </c>
      <c r="E4" s="31" t="s">
        <v>14047</v>
      </c>
      <c r="F4" s="31">
        <v>0</v>
      </c>
      <c r="G4" s="31">
        <v>0</v>
      </c>
      <c r="H4" s="31">
        <v>14</v>
      </c>
      <c r="I4" s="31">
        <v>94198</v>
      </c>
      <c r="J4" s="31">
        <v>15</v>
      </c>
      <c r="K4" s="31">
        <v>48</v>
      </c>
      <c r="L4" s="31">
        <v>1250</v>
      </c>
      <c r="M4" s="31">
        <v>0</v>
      </c>
      <c r="N4" s="31">
        <v>0</v>
      </c>
      <c r="O4" s="31">
        <v>0</v>
      </c>
      <c r="P4" s="31">
        <v>0</v>
      </c>
      <c r="Q4" s="31">
        <v>0</v>
      </c>
      <c r="R4" s="31">
        <v>0</v>
      </c>
      <c r="S4" s="31">
        <v>0</v>
      </c>
      <c r="T4" s="31">
        <v>0</v>
      </c>
      <c r="U4" s="31">
        <v>0</v>
      </c>
      <c r="V4" s="31">
        <v>0</v>
      </c>
      <c r="W4" s="31">
        <v>0</v>
      </c>
      <c r="X4" s="31">
        <v>0</v>
      </c>
      <c r="Y4" s="31">
        <v>0</v>
      </c>
      <c r="Z4" s="31">
        <v>0</v>
      </c>
      <c r="AA4" s="31">
        <v>0</v>
      </c>
      <c r="AB4" s="31">
        <v>0</v>
      </c>
      <c r="AC4" s="31">
        <v>0</v>
      </c>
      <c r="AD4" s="31">
        <v>0</v>
      </c>
    </row>
    <row r="5" spans="1:30" x14ac:dyDescent="0.3">
      <c r="A5" s="31">
        <v>704</v>
      </c>
      <c r="B5" s="31">
        <v>10</v>
      </c>
      <c r="C5" s="31">
        <v>0</v>
      </c>
      <c r="D5" s="31">
        <v>0</v>
      </c>
      <c r="E5" s="170" t="s">
        <v>14078</v>
      </c>
      <c r="F5" s="31">
        <v>0</v>
      </c>
      <c r="G5" s="31">
        <v>0</v>
      </c>
      <c r="H5" s="170">
        <v>14</v>
      </c>
      <c r="I5" s="170">
        <v>94031</v>
      </c>
      <c r="J5" s="170">
        <v>20</v>
      </c>
      <c r="K5" s="31">
        <v>48</v>
      </c>
      <c r="L5" s="31">
        <v>1250</v>
      </c>
      <c r="M5" s="31">
        <v>0</v>
      </c>
      <c r="N5" s="31">
        <v>0</v>
      </c>
      <c r="O5" s="31">
        <v>0</v>
      </c>
      <c r="P5" s="31">
        <v>0</v>
      </c>
      <c r="Q5" s="31">
        <v>0</v>
      </c>
      <c r="R5" s="31">
        <v>0</v>
      </c>
      <c r="S5" s="31">
        <v>0</v>
      </c>
      <c r="T5" s="31">
        <v>0</v>
      </c>
      <c r="U5" s="31">
        <v>0</v>
      </c>
      <c r="V5" s="31">
        <v>0</v>
      </c>
      <c r="W5" s="31">
        <v>0</v>
      </c>
      <c r="X5" s="31">
        <v>0</v>
      </c>
      <c r="Y5" s="31">
        <v>0</v>
      </c>
      <c r="Z5" s="31">
        <v>0</v>
      </c>
      <c r="AA5" s="31">
        <v>0</v>
      </c>
      <c r="AB5" s="31">
        <v>0</v>
      </c>
      <c r="AC5" s="31">
        <v>0</v>
      </c>
      <c r="AD5" s="31">
        <v>0</v>
      </c>
    </row>
    <row r="6" spans="1:30" x14ac:dyDescent="0.3">
      <c r="A6" s="31">
        <v>705</v>
      </c>
      <c r="B6" s="31">
        <v>10</v>
      </c>
      <c r="C6" s="31">
        <v>0</v>
      </c>
      <c r="D6" s="31">
        <v>0</v>
      </c>
      <c r="E6" s="31" t="s">
        <v>14048</v>
      </c>
      <c r="F6" s="31">
        <v>0</v>
      </c>
      <c r="G6" s="31">
        <v>0</v>
      </c>
      <c r="H6" s="31">
        <v>3</v>
      </c>
      <c r="I6" s="31">
        <v>3</v>
      </c>
      <c r="J6" s="31">
        <v>100000</v>
      </c>
      <c r="K6" s="31">
        <v>48</v>
      </c>
      <c r="L6" s="31">
        <v>1500</v>
      </c>
      <c r="M6" s="31">
        <v>0</v>
      </c>
      <c r="N6" s="31">
        <v>0</v>
      </c>
      <c r="O6" s="31">
        <v>0</v>
      </c>
      <c r="P6" s="31">
        <v>0</v>
      </c>
      <c r="Q6" s="31">
        <v>0</v>
      </c>
      <c r="R6" s="31">
        <v>0</v>
      </c>
      <c r="S6" s="31">
        <v>0</v>
      </c>
      <c r="T6" s="31">
        <v>0</v>
      </c>
      <c r="U6" s="31">
        <v>0</v>
      </c>
      <c r="V6" s="31">
        <v>0</v>
      </c>
      <c r="W6" s="31">
        <v>0</v>
      </c>
      <c r="X6" s="31">
        <v>0</v>
      </c>
      <c r="Y6" s="31">
        <v>0</v>
      </c>
      <c r="Z6" s="31">
        <v>0</v>
      </c>
      <c r="AA6" s="31">
        <v>0</v>
      </c>
      <c r="AB6" s="31">
        <v>0</v>
      </c>
      <c r="AC6" s="31">
        <v>0</v>
      </c>
      <c r="AD6" s="31">
        <v>0</v>
      </c>
    </row>
    <row r="7" spans="1:30" x14ac:dyDescent="0.3">
      <c r="A7" s="31">
        <v>706</v>
      </c>
      <c r="B7" s="31">
        <v>10</v>
      </c>
      <c r="C7" s="31">
        <v>0</v>
      </c>
      <c r="D7" s="31">
        <v>0</v>
      </c>
      <c r="E7" s="31" t="s">
        <v>14051</v>
      </c>
      <c r="F7" s="31">
        <v>0</v>
      </c>
      <c r="G7" s="31">
        <v>0</v>
      </c>
      <c r="H7" s="31">
        <v>26</v>
      </c>
      <c r="I7" s="31">
        <v>85311</v>
      </c>
      <c r="J7" s="31">
        <v>1</v>
      </c>
      <c r="K7" s="31">
        <v>48</v>
      </c>
      <c r="L7" s="31">
        <v>1500</v>
      </c>
      <c r="M7" s="31">
        <v>0</v>
      </c>
      <c r="N7" s="31">
        <v>0</v>
      </c>
      <c r="O7" s="31">
        <v>0</v>
      </c>
      <c r="P7" s="31">
        <v>0</v>
      </c>
      <c r="Q7" s="31">
        <v>0</v>
      </c>
      <c r="R7" s="31">
        <v>0</v>
      </c>
      <c r="S7" s="31">
        <v>0</v>
      </c>
      <c r="T7" s="31">
        <v>0</v>
      </c>
      <c r="U7" s="31">
        <v>0</v>
      </c>
      <c r="V7" s="31">
        <v>0</v>
      </c>
      <c r="W7" s="31">
        <v>0</v>
      </c>
      <c r="X7" s="31">
        <v>0</v>
      </c>
      <c r="Y7" s="31">
        <v>0</v>
      </c>
      <c r="Z7" s="31">
        <v>0</v>
      </c>
      <c r="AA7" s="31">
        <v>0</v>
      </c>
      <c r="AB7" s="31">
        <v>0</v>
      </c>
      <c r="AC7" s="31">
        <v>0</v>
      </c>
      <c r="AD7" s="31">
        <v>0</v>
      </c>
    </row>
    <row r="8" spans="1:30" x14ac:dyDescent="0.3">
      <c r="A8" s="31">
        <v>707</v>
      </c>
      <c r="B8" s="31">
        <v>10</v>
      </c>
      <c r="C8" s="31">
        <v>0</v>
      </c>
      <c r="D8" s="31">
        <v>0</v>
      </c>
      <c r="E8" s="31" t="s">
        <v>14049</v>
      </c>
      <c r="F8" s="31">
        <v>0</v>
      </c>
      <c r="G8" s="31">
        <v>0</v>
      </c>
      <c r="H8" s="31">
        <v>14</v>
      </c>
      <c r="I8" s="31">
        <v>94210</v>
      </c>
      <c r="J8" s="31">
        <v>5</v>
      </c>
      <c r="K8" s="31">
        <v>48</v>
      </c>
      <c r="L8" s="31">
        <v>1750</v>
      </c>
      <c r="M8" s="31">
        <v>0</v>
      </c>
      <c r="N8" s="31">
        <v>0</v>
      </c>
      <c r="O8" s="31">
        <v>0</v>
      </c>
      <c r="P8" s="31">
        <v>0</v>
      </c>
      <c r="Q8" s="31">
        <v>0</v>
      </c>
      <c r="R8" s="31">
        <v>0</v>
      </c>
      <c r="S8" s="31">
        <v>0</v>
      </c>
      <c r="T8" s="31">
        <v>0</v>
      </c>
      <c r="U8" s="31">
        <v>0</v>
      </c>
      <c r="V8" s="31">
        <v>0</v>
      </c>
      <c r="W8" s="31">
        <v>0</v>
      </c>
      <c r="X8" s="31">
        <v>0</v>
      </c>
      <c r="Y8" s="31">
        <v>0</v>
      </c>
      <c r="Z8" s="31">
        <v>0</v>
      </c>
      <c r="AA8" s="31">
        <v>0</v>
      </c>
      <c r="AB8" s="31">
        <v>0</v>
      </c>
      <c r="AC8" s="31">
        <v>0</v>
      </c>
      <c r="AD8" s="31">
        <v>0</v>
      </c>
    </row>
    <row r="9" spans="1:30" x14ac:dyDescent="0.3">
      <c r="A9" s="31">
        <v>708</v>
      </c>
      <c r="B9" s="31">
        <v>10</v>
      </c>
      <c r="C9" s="31">
        <v>0</v>
      </c>
      <c r="D9" s="31">
        <v>0</v>
      </c>
      <c r="E9" s="31" t="s">
        <v>14050</v>
      </c>
      <c r="F9" s="31">
        <v>0</v>
      </c>
      <c r="G9" s="31">
        <v>0</v>
      </c>
      <c r="H9" s="31">
        <v>64</v>
      </c>
      <c r="I9" s="31">
        <v>0</v>
      </c>
      <c r="J9" s="31">
        <v>1000</v>
      </c>
      <c r="K9" s="31">
        <v>48</v>
      </c>
      <c r="L9" s="31">
        <v>1750</v>
      </c>
      <c r="M9" s="31">
        <v>0</v>
      </c>
      <c r="N9" s="31">
        <v>0</v>
      </c>
      <c r="O9" s="31">
        <v>0</v>
      </c>
      <c r="P9" s="31">
        <v>0</v>
      </c>
      <c r="Q9" s="31">
        <v>0</v>
      </c>
      <c r="R9" s="31">
        <v>0</v>
      </c>
      <c r="S9" s="31">
        <v>0</v>
      </c>
      <c r="T9" s="31">
        <v>0</v>
      </c>
      <c r="U9" s="31">
        <v>0</v>
      </c>
      <c r="V9" s="31">
        <v>0</v>
      </c>
      <c r="W9" s="31">
        <v>0</v>
      </c>
      <c r="X9" s="31">
        <v>0</v>
      </c>
      <c r="Y9" s="31">
        <v>0</v>
      </c>
      <c r="Z9" s="31">
        <v>0</v>
      </c>
      <c r="AA9" s="31">
        <v>0</v>
      </c>
      <c r="AB9" s="31">
        <v>0</v>
      </c>
      <c r="AC9" s="31">
        <v>0</v>
      </c>
      <c r="AD9" s="31">
        <v>0</v>
      </c>
    </row>
    <row r="10" spans="1:30" x14ac:dyDescent="0.3">
      <c r="A10" s="31">
        <v>709</v>
      </c>
      <c r="B10" s="31">
        <v>10</v>
      </c>
      <c r="C10" s="31">
        <v>0</v>
      </c>
      <c r="D10" s="31">
        <v>0</v>
      </c>
      <c r="E10" s="170" t="s">
        <v>14077</v>
      </c>
      <c r="F10" s="31">
        <v>0</v>
      </c>
      <c r="G10" s="31">
        <v>0</v>
      </c>
      <c r="H10" s="170">
        <v>24</v>
      </c>
      <c r="I10" s="170">
        <v>5</v>
      </c>
      <c r="J10" s="170">
        <v>15</v>
      </c>
      <c r="K10" s="31">
        <v>48</v>
      </c>
      <c r="L10" s="31">
        <v>2000</v>
      </c>
      <c r="M10" s="31">
        <v>0</v>
      </c>
      <c r="N10" s="31">
        <v>0</v>
      </c>
      <c r="O10" s="31">
        <v>0</v>
      </c>
      <c r="P10" s="31">
        <v>0</v>
      </c>
      <c r="Q10" s="31">
        <v>0</v>
      </c>
      <c r="R10" s="31">
        <v>0</v>
      </c>
      <c r="S10" s="31">
        <v>0</v>
      </c>
      <c r="T10" s="31">
        <v>0</v>
      </c>
      <c r="U10" s="31">
        <v>0</v>
      </c>
      <c r="V10" s="31">
        <v>0</v>
      </c>
      <c r="W10" s="31">
        <v>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  <c r="AD10" s="31">
        <v>0</v>
      </c>
    </row>
    <row r="11" spans="1:30" x14ac:dyDescent="0.3">
      <c r="A11" s="31">
        <v>710</v>
      </c>
      <c r="B11" s="31">
        <v>10</v>
      </c>
      <c r="C11" s="31">
        <v>0</v>
      </c>
      <c r="D11" s="31">
        <v>0</v>
      </c>
      <c r="E11" s="31" t="s">
        <v>14052</v>
      </c>
      <c r="F11" s="31">
        <v>0</v>
      </c>
      <c r="G11" s="31">
        <v>0</v>
      </c>
      <c r="H11" s="31">
        <v>26</v>
      </c>
      <c r="I11" s="31">
        <v>85312</v>
      </c>
      <c r="J11" s="31">
        <v>1</v>
      </c>
      <c r="K11" s="31">
        <v>48</v>
      </c>
      <c r="L11" s="31">
        <v>2000</v>
      </c>
      <c r="M11" s="31">
        <v>0</v>
      </c>
      <c r="N11" s="31">
        <v>0</v>
      </c>
      <c r="O11" s="31">
        <v>0</v>
      </c>
      <c r="P11" s="31">
        <v>0</v>
      </c>
      <c r="Q11" s="31">
        <v>0</v>
      </c>
      <c r="R11" s="31">
        <v>0</v>
      </c>
      <c r="S11" s="31">
        <v>0</v>
      </c>
      <c r="T11" s="31">
        <v>0</v>
      </c>
      <c r="U11" s="31">
        <v>0</v>
      </c>
      <c r="V11" s="31">
        <v>0</v>
      </c>
      <c r="W11" s="31">
        <v>0</v>
      </c>
      <c r="X11" s="31">
        <v>0</v>
      </c>
      <c r="Y11" s="31">
        <v>0</v>
      </c>
      <c r="Z11" s="31">
        <v>0</v>
      </c>
      <c r="AA11" s="31">
        <v>0</v>
      </c>
      <c r="AB11" s="31">
        <v>0</v>
      </c>
      <c r="AC11" s="31">
        <v>0</v>
      </c>
      <c r="AD11" s="31"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rgb="FF66FFCC"/>
  </sheetPr>
  <dimension ref="A1:AD54"/>
  <sheetViews>
    <sheetView workbookViewId="0"/>
  </sheetViews>
  <sheetFormatPr defaultRowHeight="12" x14ac:dyDescent="0.3"/>
  <cols>
    <col min="1" max="1" width="7.625" style="61" bestFit="1" customWidth="1"/>
    <col min="2" max="2" width="12.875" style="61" customWidth="1"/>
    <col min="3" max="3" width="7.5" style="61" bestFit="1" customWidth="1"/>
    <col min="4" max="4" width="11.75" style="61" customWidth="1"/>
    <col min="5" max="5" width="29.5" style="61" customWidth="1"/>
    <col min="6" max="6" width="18.875" style="61" customWidth="1"/>
    <col min="7" max="7" width="10.125" style="61" customWidth="1"/>
    <col min="8" max="8" width="9.625" style="61" customWidth="1"/>
    <col min="9" max="9" width="10.625" style="61" bestFit="1" customWidth="1"/>
    <col min="10" max="10" width="11.25" style="61" bestFit="1" customWidth="1"/>
    <col min="11" max="11" width="12.25" style="61" customWidth="1"/>
    <col min="12" max="12" width="11.625" style="61" bestFit="1" customWidth="1"/>
    <col min="13" max="13" width="13.125" style="61" bestFit="1" customWidth="1"/>
    <col min="14" max="14" width="12.5" style="61" bestFit="1" customWidth="1"/>
    <col min="15" max="15" width="11.625" style="61" bestFit="1" customWidth="1"/>
    <col min="16" max="16" width="12.25" style="61" bestFit="1" customWidth="1"/>
    <col min="17" max="17" width="13.125" style="61" bestFit="1" customWidth="1"/>
    <col min="18" max="18" width="12.5" style="61" bestFit="1" customWidth="1"/>
    <col min="19" max="19" width="11.625" style="61" bestFit="1" customWidth="1"/>
    <col min="20" max="20" width="12.25" style="61" bestFit="1" customWidth="1"/>
    <col min="21" max="21" width="13.125" style="61" bestFit="1" customWidth="1"/>
    <col min="22" max="22" width="12.5" style="143" bestFit="1" customWidth="1"/>
    <col min="23" max="23" width="11.5" style="61" bestFit="1" customWidth="1"/>
    <col min="24" max="24" width="12.125" style="61" bestFit="1" customWidth="1"/>
    <col min="25" max="25" width="11.5" style="61" bestFit="1" customWidth="1"/>
    <col min="26" max="26" width="11.75" style="61" bestFit="1" customWidth="1"/>
    <col min="27" max="29" width="9" style="61" customWidth="1"/>
    <col min="30" max="30" width="9" style="61"/>
    <col min="31" max="16384" width="9" style="36"/>
  </cols>
  <sheetData>
    <row r="1" spans="1:30" s="69" customFormat="1" x14ac:dyDescent="0.3">
      <c r="A1" s="70" t="s">
        <v>9</v>
      </c>
      <c r="B1" s="70" t="s">
        <v>10</v>
      </c>
      <c r="C1" s="70" t="s">
        <v>3</v>
      </c>
      <c r="D1" s="70" t="s">
        <v>11</v>
      </c>
      <c r="E1" s="70" t="s">
        <v>5</v>
      </c>
      <c r="F1" s="70" t="s">
        <v>6</v>
      </c>
      <c r="G1" s="70" t="s">
        <v>12</v>
      </c>
      <c r="H1" s="70" t="s">
        <v>13</v>
      </c>
      <c r="I1" s="70" t="s">
        <v>14</v>
      </c>
      <c r="J1" s="70" t="s">
        <v>15</v>
      </c>
      <c r="K1" s="70" t="s">
        <v>622</v>
      </c>
      <c r="L1" s="70" t="s">
        <v>128</v>
      </c>
      <c r="M1" s="70" t="s">
        <v>623</v>
      </c>
      <c r="N1" s="70" t="s">
        <v>624</v>
      </c>
      <c r="O1" s="70" t="s">
        <v>16</v>
      </c>
      <c r="P1" s="70" t="s">
        <v>17</v>
      </c>
      <c r="Q1" s="70" t="s">
        <v>18</v>
      </c>
      <c r="R1" s="70" t="s">
        <v>19</v>
      </c>
      <c r="S1" s="70" t="s">
        <v>20</v>
      </c>
      <c r="T1" s="70" t="s">
        <v>21</v>
      </c>
      <c r="U1" s="70" t="s">
        <v>22</v>
      </c>
      <c r="V1" s="142" t="s">
        <v>23</v>
      </c>
      <c r="W1" s="70" t="s">
        <v>24</v>
      </c>
      <c r="X1" s="70" t="s">
        <v>25</v>
      </c>
      <c r="Y1" s="70" t="s">
        <v>26</v>
      </c>
      <c r="Z1" s="70" t="s">
        <v>27</v>
      </c>
      <c r="AA1" s="70" t="s">
        <v>625</v>
      </c>
      <c r="AB1" s="70" t="s">
        <v>627</v>
      </c>
      <c r="AC1" s="70" t="s">
        <v>633</v>
      </c>
      <c r="AD1" s="70" t="s">
        <v>634</v>
      </c>
    </row>
    <row r="2" spans="1:30" x14ac:dyDescent="0.3">
      <c r="A2" s="68">
        <v>8001</v>
      </c>
      <c r="B2" s="68">
        <v>6</v>
      </c>
      <c r="C2" s="68">
        <v>146018</v>
      </c>
      <c r="D2" s="68">
        <f>C2+100000</f>
        <v>246018</v>
      </c>
      <c r="E2" s="61" t="s">
        <v>13131</v>
      </c>
      <c r="F2" s="303" t="s">
        <v>13120</v>
      </c>
      <c r="G2" s="61">
        <v>1</v>
      </c>
      <c r="H2" s="61">
        <v>74</v>
      </c>
      <c r="I2" s="61">
        <v>5</v>
      </c>
      <c r="J2" s="61">
        <v>1</v>
      </c>
      <c r="K2" s="61">
        <v>1</v>
      </c>
      <c r="L2" s="305">
        <v>50000</v>
      </c>
      <c r="M2" s="61">
        <v>0</v>
      </c>
      <c r="N2" s="61">
        <v>0</v>
      </c>
      <c r="O2" s="61">
        <v>6</v>
      </c>
      <c r="P2" s="61">
        <v>94049</v>
      </c>
      <c r="Q2" s="61">
        <v>0</v>
      </c>
      <c r="R2" s="61">
        <v>10</v>
      </c>
      <c r="S2" s="61">
        <v>0</v>
      </c>
      <c r="T2" s="61">
        <v>0</v>
      </c>
      <c r="U2" s="61">
        <v>0</v>
      </c>
      <c r="V2" s="143">
        <v>0</v>
      </c>
      <c r="W2" s="61">
        <v>0</v>
      </c>
      <c r="X2" s="61">
        <v>0</v>
      </c>
      <c r="Y2" s="61">
        <v>0</v>
      </c>
      <c r="Z2" s="61">
        <v>0</v>
      </c>
      <c r="AA2" s="61">
        <v>0</v>
      </c>
      <c r="AB2" s="61">
        <v>0</v>
      </c>
      <c r="AC2" s="61">
        <v>0</v>
      </c>
      <c r="AD2" s="61">
        <v>0</v>
      </c>
    </row>
    <row r="3" spans="1:30" x14ac:dyDescent="0.3">
      <c r="A3" s="68">
        <v>8002</v>
      </c>
      <c r="B3" s="68">
        <v>6</v>
      </c>
      <c r="C3" s="68">
        <v>146019</v>
      </c>
      <c r="D3" s="68">
        <f t="shared" ref="D3:D11" si="0">C3+100000</f>
        <v>246019</v>
      </c>
      <c r="E3" s="61" t="s">
        <v>13132</v>
      </c>
      <c r="F3" s="303" t="s">
        <v>13143</v>
      </c>
      <c r="G3" s="61">
        <v>1</v>
      </c>
      <c r="H3" s="61">
        <v>91</v>
      </c>
      <c r="I3" s="61">
        <v>0</v>
      </c>
      <c r="J3" s="61">
        <v>10</v>
      </c>
      <c r="K3" s="61">
        <v>1</v>
      </c>
      <c r="L3" s="305">
        <v>100000</v>
      </c>
      <c r="M3" s="61">
        <v>0</v>
      </c>
      <c r="N3" s="61">
        <v>0</v>
      </c>
      <c r="O3" s="61">
        <v>6</v>
      </c>
      <c r="P3" s="61">
        <v>94049</v>
      </c>
      <c r="Q3" s="61">
        <v>0</v>
      </c>
      <c r="R3" s="61">
        <v>10</v>
      </c>
      <c r="S3" s="61">
        <v>0</v>
      </c>
      <c r="T3" s="61">
        <v>0</v>
      </c>
      <c r="U3" s="61">
        <v>0</v>
      </c>
      <c r="V3" s="143">
        <v>0</v>
      </c>
      <c r="W3" s="61">
        <v>0</v>
      </c>
      <c r="X3" s="61">
        <v>0</v>
      </c>
      <c r="Y3" s="61">
        <v>0</v>
      </c>
      <c r="Z3" s="61">
        <v>0</v>
      </c>
      <c r="AA3" s="61">
        <v>0</v>
      </c>
      <c r="AB3" s="61">
        <v>0</v>
      </c>
      <c r="AC3" s="61">
        <v>0</v>
      </c>
      <c r="AD3" s="61">
        <v>0</v>
      </c>
    </row>
    <row r="4" spans="1:30" x14ac:dyDescent="0.3">
      <c r="A4" s="68">
        <v>8003</v>
      </c>
      <c r="B4" s="68">
        <v>6</v>
      </c>
      <c r="C4" s="68">
        <v>146020</v>
      </c>
      <c r="D4" s="68">
        <f t="shared" si="0"/>
        <v>246020</v>
      </c>
      <c r="E4" s="61" t="s">
        <v>13133</v>
      </c>
      <c r="F4" s="303" t="s">
        <v>13144</v>
      </c>
      <c r="G4" s="61">
        <v>1</v>
      </c>
      <c r="H4" s="61">
        <v>92</v>
      </c>
      <c r="I4" s="61">
        <v>0</v>
      </c>
      <c r="J4" s="61">
        <v>15</v>
      </c>
      <c r="K4" s="61">
        <v>1</v>
      </c>
      <c r="L4" s="305">
        <v>150000</v>
      </c>
      <c r="M4" s="61">
        <v>0</v>
      </c>
      <c r="N4" s="61">
        <v>0</v>
      </c>
      <c r="O4" s="61">
        <v>6</v>
      </c>
      <c r="P4" s="61">
        <v>94049</v>
      </c>
      <c r="Q4" s="61">
        <v>0</v>
      </c>
      <c r="R4" s="61">
        <v>10</v>
      </c>
      <c r="S4" s="61">
        <v>0</v>
      </c>
      <c r="T4" s="61">
        <v>0</v>
      </c>
      <c r="U4" s="61">
        <v>0</v>
      </c>
      <c r="V4" s="143">
        <v>0</v>
      </c>
      <c r="W4" s="61">
        <v>0</v>
      </c>
      <c r="X4" s="61">
        <v>0</v>
      </c>
      <c r="Y4" s="61">
        <v>0</v>
      </c>
      <c r="Z4" s="61">
        <v>0</v>
      </c>
      <c r="AA4" s="61">
        <v>0</v>
      </c>
      <c r="AB4" s="61">
        <v>0</v>
      </c>
      <c r="AC4" s="61">
        <v>0</v>
      </c>
      <c r="AD4" s="61">
        <v>0</v>
      </c>
    </row>
    <row r="5" spans="1:30" x14ac:dyDescent="0.3">
      <c r="A5" s="68">
        <v>8004</v>
      </c>
      <c r="B5" s="68">
        <v>6</v>
      </c>
      <c r="C5" s="68">
        <v>146021</v>
      </c>
      <c r="D5" s="68">
        <f t="shared" si="0"/>
        <v>246021</v>
      </c>
      <c r="E5" s="61" t="s">
        <v>13134</v>
      </c>
      <c r="F5" s="303" t="s">
        <v>13145</v>
      </c>
      <c r="G5" s="61">
        <v>1</v>
      </c>
      <c r="H5" s="61">
        <v>93</v>
      </c>
      <c r="I5" s="61">
        <v>0</v>
      </c>
      <c r="J5" s="61">
        <v>20</v>
      </c>
      <c r="K5" s="61">
        <v>1</v>
      </c>
      <c r="L5" s="305">
        <v>200000</v>
      </c>
      <c r="M5" s="61">
        <v>0</v>
      </c>
      <c r="N5" s="61">
        <v>0</v>
      </c>
      <c r="O5" s="61">
        <v>6</v>
      </c>
      <c r="P5" s="61">
        <v>94051</v>
      </c>
      <c r="Q5" s="61">
        <v>0</v>
      </c>
      <c r="R5" s="61">
        <v>10</v>
      </c>
      <c r="S5" s="61">
        <v>0</v>
      </c>
      <c r="T5" s="61">
        <v>0</v>
      </c>
      <c r="U5" s="61">
        <v>0</v>
      </c>
      <c r="V5" s="143">
        <v>0</v>
      </c>
      <c r="W5" s="61">
        <v>0</v>
      </c>
      <c r="X5" s="61">
        <v>0</v>
      </c>
      <c r="Y5" s="61">
        <v>0</v>
      </c>
      <c r="Z5" s="61">
        <v>0</v>
      </c>
      <c r="AA5" s="61">
        <v>0</v>
      </c>
      <c r="AB5" s="61">
        <v>0</v>
      </c>
      <c r="AC5" s="61">
        <v>0</v>
      </c>
      <c r="AD5" s="61">
        <v>0</v>
      </c>
    </row>
    <row r="6" spans="1:30" x14ac:dyDescent="0.3">
      <c r="A6" s="68">
        <v>8005</v>
      </c>
      <c r="B6" s="68">
        <v>6</v>
      </c>
      <c r="C6" s="68">
        <v>146022</v>
      </c>
      <c r="D6" s="68">
        <f t="shared" si="0"/>
        <v>246022</v>
      </c>
      <c r="E6" s="61" t="s">
        <v>13135</v>
      </c>
      <c r="F6" s="303" t="s">
        <v>13146</v>
      </c>
      <c r="G6" s="61">
        <v>1</v>
      </c>
      <c r="H6" s="61">
        <v>94</v>
      </c>
      <c r="I6" s="61">
        <v>0</v>
      </c>
      <c r="J6" s="61">
        <v>25</v>
      </c>
      <c r="K6" s="61">
        <v>1</v>
      </c>
      <c r="L6" s="305">
        <v>200000</v>
      </c>
      <c r="M6" s="61">
        <v>0</v>
      </c>
      <c r="N6" s="61">
        <v>0</v>
      </c>
      <c r="O6" s="61">
        <v>6</v>
      </c>
      <c r="P6" s="61">
        <v>94051</v>
      </c>
      <c r="Q6" s="61">
        <v>0</v>
      </c>
      <c r="R6" s="61">
        <v>10</v>
      </c>
      <c r="S6" s="61">
        <v>0</v>
      </c>
      <c r="T6" s="61">
        <v>0</v>
      </c>
      <c r="U6" s="61">
        <v>0</v>
      </c>
      <c r="V6" s="143">
        <v>0</v>
      </c>
      <c r="W6" s="61">
        <v>0</v>
      </c>
      <c r="X6" s="61">
        <v>0</v>
      </c>
      <c r="Y6" s="61">
        <v>0</v>
      </c>
      <c r="Z6" s="61">
        <v>0</v>
      </c>
      <c r="AA6" s="61">
        <v>0</v>
      </c>
      <c r="AB6" s="61">
        <v>0</v>
      </c>
      <c r="AC6" s="61">
        <v>0</v>
      </c>
      <c r="AD6" s="61">
        <v>0</v>
      </c>
    </row>
    <row r="7" spans="1:30" x14ac:dyDescent="0.3">
      <c r="A7" s="68">
        <v>8006</v>
      </c>
      <c r="B7" s="68">
        <v>6</v>
      </c>
      <c r="C7" s="68">
        <v>146023</v>
      </c>
      <c r="D7" s="68">
        <f t="shared" si="0"/>
        <v>246023</v>
      </c>
      <c r="E7" s="61" t="s">
        <v>13136</v>
      </c>
      <c r="F7" s="303" t="s">
        <v>13147</v>
      </c>
      <c r="G7" s="61">
        <v>1</v>
      </c>
      <c r="H7" s="61">
        <v>95</v>
      </c>
      <c r="I7" s="61">
        <v>0</v>
      </c>
      <c r="J7" s="61">
        <v>30</v>
      </c>
      <c r="K7" s="61">
        <v>1</v>
      </c>
      <c r="L7" s="305">
        <v>200000</v>
      </c>
      <c r="M7" s="61">
        <v>0</v>
      </c>
      <c r="N7" s="61">
        <v>0</v>
      </c>
      <c r="O7" s="61">
        <v>6</v>
      </c>
      <c r="P7" s="61">
        <v>94051</v>
      </c>
      <c r="Q7" s="61">
        <v>0</v>
      </c>
      <c r="R7" s="61">
        <v>10</v>
      </c>
      <c r="S7" s="61">
        <v>0</v>
      </c>
      <c r="T7" s="61">
        <v>0</v>
      </c>
      <c r="U7" s="61">
        <v>0</v>
      </c>
      <c r="V7" s="143">
        <v>0</v>
      </c>
      <c r="W7" s="61">
        <v>0</v>
      </c>
      <c r="X7" s="61">
        <v>0</v>
      </c>
      <c r="Y7" s="61">
        <v>0</v>
      </c>
      <c r="Z7" s="61">
        <v>0</v>
      </c>
      <c r="AA7" s="61">
        <v>0</v>
      </c>
      <c r="AB7" s="61">
        <v>0</v>
      </c>
      <c r="AC7" s="61">
        <v>0</v>
      </c>
      <c r="AD7" s="61">
        <v>0</v>
      </c>
    </row>
    <row r="8" spans="1:30" x14ac:dyDescent="0.2">
      <c r="A8" s="68">
        <v>8007</v>
      </c>
      <c r="B8" s="68">
        <v>6</v>
      </c>
      <c r="C8" s="68">
        <v>146024</v>
      </c>
      <c r="D8" s="68">
        <f t="shared" si="0"/>
        <v>246024</v>
      </c>
      <c r="E8" s="61" t="s">
        <v>13137</v>
      </c>
      <c r="F8" s="303" t="s">
        <v>13148</v>
      </c>
      <c r="G8" s="61">
        <v>1</v>
      </c>
      <c r="H8" s="61">
        <v>96</v>
      </c>
      <c r="I8" s="61">
        <v>0</v>
      </c>
      <c r="J8" s="61">
        <v>35</v>
      </c>
      <c r="K8" s="61">
        <v>1</v>
      </c>
      <c r="L8" s="305">
        <v>300000</v>
      </c>
      <c r="M8" s="61">
        <v>0</v>
      </c>
      <c r="N8" s="61">
        <v>0</v>
      </c>
      <c r="O8" s="61">
        <v>6</v>
      </c>
      <c r="P8" s="304">
        <v>94054</v>
      </c>
      <c r="Q8" s="61">
        <v>0</v>
      </c>
      <c r="R8" s="61">
        <v>10</v>
      </c>
      <c r="S8" s="61">
        <v>0</v>
      </c>
      <c r="T8" s="61">
        <v>0</v>
      </c>
      <c r="U8" s="61">
        <v>0</v>
      </c>
      <c r="V8" s="143">
        <v>0</v>
      </c>
      <c r="W8" s="61">
        <v>0</v>
      </c>
      <c r="X8" s="61">
        <v>0</v>
      </c>
      <c r="Y8" s="61">
        <v>0</v>
      </c>
      <c r="Z8" s="61">
        <v>0</v>
      </c>
      <c r="AA8" s="61">
        <v>0</v>
      </c>
      <c r="AB8" s="61">
        <v>0</v>
      </c>
      <c r="AC8" s="61">
        <v>0</v>
      </c>
      <c r="AD8" s="61">
        <v>0</v>
      </c>
    </row>
    <row r="9" spans="1:30" x14ac:dyDescent="0.2">
      <c r="A9" s="68">
        <v>8008</v>
      </c>
      <c r="B9" s="68">
        <v>6</v>
      </c>
      <c r="C9" s="68">
        <v>146025</v>
      </c>
      <c r="D9" s="68">
        <f t="shared" si="0"/>
        <v>246025</v>
      </c>
      <c r="E9" s="61" t="s">
        <v>13138</v>
      </c>
      <c r="F9" s="303" t="s">
        <v>13149</v>
      </c>
      <c r="G9" s="61">
        <v>1</v>
      </c>
      <c r="H9" s="61">
        <v>97</v>
      </c>
      <c r="I9" s="61">
        <v>0</v>
      </c>
      <c r="J9" s="61">
        <v>40</v>
      </c>
      <c r="K9" s="61">
        <v>1</v>
      </c>
      <c r="L9" s="305">
        <v>300000</v>
      </c>
      <c r="M9" s="61">
        <v>0</v>
      </c>
      <c r="N9" s="61">
        <v>0</v>
      </c>
      <c r="O9" s="61">
        <v>6</v>
      </c>
      <c r="P9" s="304">
        <v>94054</v>
      </c>
      <c r="Q9" s="61">
        <v>0</v>
      </c>
      <c r="R9" s="61">
        <v>10</v>
      </c>
      <c r="S9" s="61">
        <v>0</v>
      </c>
      <c r="T9" s="61">
        <v>0</v>
      </c>
      <c r="U9" s="61">
        <v>0</v>
      </c>
      <c r="V9" s="143">
        <v>0</v>
      </c>
      <c r="W9" s="61">
        <v>0</v>
      </c>
      <c r="X9" s="61">
        <v>0</v>
      </c>
      <c r="Y9" s="61">
        <v>0</v>
      </c>
      <c r="Z9" s="61">
        <v>0</v>
      </c>
      <c r="AA9" s="61">
        <v>0</v>
      </c>
      <c r="AB9" s="61">
        <v>0</v>
      </c>
      <c r="AC9" s="61">
        <v>0</v>
      </c>
      <c r="AD9" s="61">
        <v>0</v>
      </c>
    </row>
    <row r="10" spans="1:30" x14ac:dyDescent="0.2">
      <c r="A10" s="68">
        <v>8009</v>
      </c>
      <c r="B10" s="68">
        <v>6</v>
      </c>
      <c r="C10" s="68">
        <v>146026</v>
      </c>
      <c r="D10" s="68">
        <f t="shared" si="0"/>
        <v>246026</v>
      </c>
      <c r="E10" s="61" t="s">
        <v>13139</v>
      </c>
      <c r="F10" s="303" t="s">
        <v>13150</v>
      </c>
      <c r="G10" s="61">
        <v>1</v>
      </c>
      <c r="H10" s="61">
        <v>98</v>
      </c>
      <c r="I10" s="61">
        <v>0</v>
      </c>
      <c r="J10" s="61">
        <v>45</v>
      </c>
      <c r="K10" s="61">
        <v>1</v>
      </c>
      <c r="L10" s="305">
        <v>500000</v>
      </c>
      <c r="M10" s="61">
        <v>0</v>
      </c>
      <c r="N10" s="61">
        <v>0</v>
      </c>
      <c r="O10" s="61">
        <v>6</v>
      </c>
      <c r="P10" s="304">
        <v>94055</v>
      </c>
      <c r="Q10" s="61">
        <v>0</v>
      </c>
      <c r="R10" s="61">
        <v>10</v>
      </c>
      <c r="S10" s="61">
        <v>0</v>
      </c>
      <c r="T10" s="61">
        <v>0</v>
      </c>
      <c r="U10" s="61">
        <v>0</v>
      </c>
      <c r="V10" s="143">
        <v>0</v>
      </c>
      <c r="W10" s="61">
        <v>0</v>
      </c>
      <c r="X10" s="61">
        <v>0</v>
      </c>
      <c r="Y10" s="61">
        <v>0</v>
      </c>
      <c r="Z10" s="61">
        <v>0</v>
      </c>
      <c r="AA10" s="61">
        <v>0</v>
      </c>
      <c r="AB10" s="61">
        <v>0</v>
      </c>
      <c r="AC10" s="61">
        <v>0</v>
      </c>
      <c r="AD10" s="61">
        <v>0</v>
      </c>
    </row>
    <row r="11" spans="1:30" x14ac:dyDescent="0.2">
      <c r="A11" s="68">
        <v>8010</v>
      </c>
      <c r="B11" s="68">
        <v>6</v>
      </c>
      <c r="C11" s="68">
        <v>146027</v>
      </c>
      <c r="D11" s="68">
        <f t="shared" si="0"/>
        <v>246027</v>
      </c>
      <c r="E11" s="61" t="s">
        <v>13140</v>
      </c>
      <c r="F11" s="303" t="s">
        <v>13151</v>
      </c>
      <c r="G11" s="61">
        <v>1</v>
      </c>
      <c r="H11" s="61">
        <v>99</v>
      </c>
      <c r="I11" s="61">
        <v>0</v>
      </c>
      <c r="J11" s="61">
        <v>50</v>
      </c>
      <c r="K11" s="61">
        <v>1</v>
      </c>
      <c r="L11" s="305">
        <v>1000000</v>
      </c>
      <c r="M11" s="61">
        <v>0</v>
      </c>
      <c r="N11" s="61">
        <v>0</v>
      </c>
      <c r="O11" s="61">
        <v>6</v>
      </c>
      <c r="P11" s="304">
        <v>94055</v>
      </c>
      <c r="Q11" s="61">
        <v>0</v>
      </c>
      <c r="R11" s="61">
        <v>10</v>
      </c>
      <c r="S11" s="61">
        <v>0</v>
      </c>
      <c r="T11" s="61">
        <v>0</v>
      </c>
      <c r="U11" s="61">
        <v>0</v>
      </c>
      <c r="V11" s="143">
        <v>0</v>
      </c>
      <c r="W11" s="61">
        <v>0</v>
      </c>
      <c r="X11" s="61">
        <v>0</v>
      </c>
      <c r="Y11" s="61">
        <v>0</v>
      </c>
      <c r="Z11" s="61">
        <v>0</v>
      </c>
      <c r="AA11" s="61">
        <v>0</v>
      </c>
      <c r="AB11" s="61">
        <v>0</v>
      </c>
      <c r="AC11" s="61">
        <v>0</v>
      </c>
      <c r="AD11" s="61">
        <v>0</v>
      </c>
    </row>
    <row r="12" spans="1:30" x14ac:dyDescent="0.2">
      <c r="A12" s="68"/>
      <c r="B12" s="68"/>
      <c r="C12" s="68"/>
      <c r="D12" s="68"/>
      <c r="E12" s="141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126"/>
      <c r="W12" s="68"/>
      <c r="X12" s="68"/>
      <c r="Y12" s="68"/>
      <c r="Z12" s="68"/>
    </row>
    <row r="13" spans="1:30" x14ac:dyDescent="0.2">
      <c r="A13" s="68"/>
      <c r="B13" s="68"/>
      <c r="C13" s="68"/>
      <c r="D13" s="68"/>
      <c r="E13" s="141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  <c r="U13" s="68"/>
      <c r="V13" s="126"/>
      <c r="W13" s="68"/>
      <c r="X13" s="68"/>
      <c r="Y13" s="68"/>
      <c r="Z13" s="68"/>
    </row>
    <row r="14" spans="1:30" x14ac:dyDescent="0.3">
      <c r="A14" s="68"/>
      <c r="B14" s="68"/>
      <c r="C14" s="68"/>
      <c r="D14" s="68"/>
      <c r="E14" s="209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126"/>
      <c r="W14" s="68"/>
      <c r="X14" s="68"/>
      <c r="Y14" s="68"/>
      <c r="Z14" s="68"/>
    </row>
    <row r="15" spans="1:30" x14ac:dyDescent="0.2">
      <c r="A15" s="68"/>
      <c r="B15" s="68"/>
      <c r="C15" s="68"/>
      <c r="D15" s="68"/>
      <c r="E15" s="141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  <c r="U15" s="68"/>
      <c r="V15" s="126"/>
      <c r="W15" s="68"/>
      <c r="X15" s="68"/>
      <c r="Y15" s="68"/>
      <c r="Z15" s="68"/>
    </row>
    <row r="16" spans="1:30" x14ac:dyDescent="0.2">
      <c r="A16" s="68"/>
      <c r="B16" s="68"/>
      <c r="C16" s="68"/>
      <c r="D16" s="68"/>
      <c r="E16" s="141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/>
      <c r="U16" s="68"/>
      <c r="V16" s="126"/>
      <c r="W16" s="68"/>
      <c r="X16" s="68"/>
      <c r="Y16" s="68"/>
      <c r="Z16" s="68"/>
    </row>
    <row r="17" spans="1:26" x14ac:dyDescent="0.2">
      <c r="A17" s="68"/>
      <c r="B17" s="68"/>
      <c r="C17" s="68"/>
      <c r="D17" s="68"/>
      <c r="E17" s="141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126"/>
      <c r="W17" s="68"/>
      <c r="X17" s="68"/>
      <c r="Y17" s="68"/>
      <c r="Z17" s="68"/>
    </row>
    <row r="18" spans="1:26" x14ac:dyDescent="0.2">
      <c r="A18" s="68"/>
      <c r="B18" s="68"/>
      <c r="C18" s="68"/>
      <c r="D18" s="68"/>
      <c r="E18" s="141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126"/>
      <c r="W18" s="68"/>
      <c r="X18" s="68"/>
      <c r="Y18" s="68"/>
      <c r="Z18" s="68"/>
    </row>
    <row r="19" spans="1:26" x14ac:dyDescent="0.2">
      <c r="A19" s="68"/>
      <c r="B19" s="68"/>
      <c r="C19" s="68"/>
      <c r="D19" s="68"/>
      <c r="E19" s="141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68"/>
      <c r="R19" s="68"/>
      <c r="S19" s="68"/>
      <c r="T19" s="68"/>
      <c r="U19" s="68"/>
      <c r="V19" s="126"/>
      <c r="W19" s="68"/>
      <c r="X19" s="68"/>
      <c r="Y19" s="68"/>
      <c r="Z19" s="68"/>
    </row>
    <row r="20" spans="1:26" x14ac:dyDescent="0.3">
      <c r="A20" s="68"/>
    </row>
    <row r="21" spans="1:26" x14ac:dyDescent="0.3">
      <c r="A21" s="68"/>
    </row>
    <row r="22" spans="1:26" x14ac:dyDescent="0.3">
      <c r="A22" s="68"/>
    </row>
    <row r="23" spans="1:26" x14ac:dyDescent="0.3">
      <c r="A23" s="68"/>
    </row>
    <row r="24" spans="1:26" x14ac:dyDescent="0.3">
      <c r="A24" s="68"/>
    </row>
    <row r="25" spans="1:26" x14ac:dyDescent="0.3">
      <c r="A25" s="68"/>
    </row>
    <row r="26" spans="1:26" x14ac:dyDescent="0.3">
      <c r="A26" s="68"/>
    </row>
    <row r="27" spans="1:26" x14ac:dyDescent="0.3">
      <c r="A27" s="68"/>
    </row>
    <row r="28" spans="1:26" x14ac:dyDescent="0.3">
      <c r="A28" s="68"/>
    </row>
    <row r="29" spans="1:26" x14ac:dyDescent="0.3">
      <c r="A29" s="68"/>
    </row>
    <row r="30" spans="1:26" x14ac:dyDescent="0.3">
      <c r="A30" s="68"/>
    </row>
    <row r="31" spans="1:26" x14ac:dyDescent="0.3">
      <c r="A31" s="68"/>
      <c r="E31" s="209"/>
    </row>
    <row r="32" spans="1:26" x14ac:dyDescent="0.3">
      <c r="A32" s="68"/>
    </row>
    <row r="33" spans="1:1" x14ac:dyDescent="0.3">
      <c r="A33" s="68"/>
    </row>
    <row r="34" spans="1:1" x14ac:dyDescent="0.3">
      <c r="A34" s="68"/>
    </row>
    <row r="35" spans="1:1" x14ac:dyDescent="0.3">
      <c r="A35" s="68"/>
    </row>
    <row r="36" spans="1:1" x14ac:dyDescent="0.3">
      <c r="A36" s="68"/>
    </row>
    <row r="37" spans="1:1" x14ac:dyDescent="0.3">
      <c r="A37" s="68"/>
    </row>
    <row r="38" spans="1:1" x14ac:dyDescent="0.3">
      <c r="A38" s="68"/>
    </row>
    <row r="39" spans="1:1" x14ac:dyDescent="0.3">
      <c r="A39" s="68"/>
    </row>
    <row r="40" spans="1:1" x14ac:dyDescent="0.3">
      <c r="A40" s="68"/>
    </row>
    <row r="41" spans="1:1" x14ac:dyDescent="0.3">
      <c r="A41" s="68"/>
    </row>
    <row r="42" spans="1:1" x14ac:dyDescent="0.3">
      <c r="A42" s="68"/>
    </row>
    <row r="43" spans="1:1" x14ac:dyDescent="0.3">
      <c r="A43" s="68"/>
    </row>
    <row r="44" spans="1:1" x14ac:dyDescent="0.3">
      <c r="A44" s="68"/>
    </row>
    <row r="45" spans="1:1" x14ac:dyDescent="0.3">
      <c r="A45" s="68"/>
    </row>
    <row r="46" spans="1:1" x14ac:dyDescent="0.3">
      <c r="A46" s="68"/>
    </row>
    <row r="47" spans="1:1" x14ac:dyDescent="0.3">
      <c r="A47" s="68"/>
    </row>
    <row r="48" spans="1:1" x14ac:dyDescent="0.3">
      <c r="A48" s="68"/>
    </row>
    <row r="49" spans="1:1" x14ac:dyDescent="0.3">
      <c r="A49" s="68"/>
    </row>
    <row r="50" spans="1:1" x14ac:dyDescent="0.3">
      <c r="A50" s="68"/>
    </row>
    <row r="51" spans="1:1" x14ac:dyDescent="0.3">
      <c r="A51" s="68"/>
    </row>
    <row r="52" spans="1:1" x14ac:dyDescent="0.3">
      <c r="A52" s="68"/>
    </row>
    <row r="53" spans="1:1" x14ac:dyDescent="0.3">
      <c r="A53" s="68"/>
    </row>
    <row r="54" spans="1:1" x14ac:dyDescent="0.3">
      <c r="A54" s="68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CCFFFF"/>
  </sheetPr>
  <dimension ref="A1:AA57"/>
  <sheetViews>
    <sheetView workbookViewId="0"/>
  </sheetViews>
  <sheetFormatPr defaultColWidth="8.75" defaultRowHeight="12" x14ac:dyDescent="0.3"/>
  <cols>
    <col min="1" max="1" width="9.25" style="80" bestFit="1" customWidth="1"/>
    <col min="2" max="2" width="11.625" style="61" customWidth="1"/>
    <col min="3" max="3" width="13.375" style="61" bestFit="1" customWidth="1"/>
    <col min="4" max="4" width="16" style="61" customWidth="1"/>
    <col min="5" max="5" width="15.5" style="61" bestFit="1" customWidth="1"/>
    <col min="6" max="7" width="13.375" style="61" bestFit="1" customWidth="1"/>
    <col min="8" max="8" width="18.125" style="61" bestFit="1" customWidth="1"/>
    <col min="9" max="9" width="11.625" style="61" bestFit="1" customWidth="1"/>
    <col min="10" max="12" width="15.75" style="61" customWidth="1"/>
    <col min="13" max="13" width="2" style="36" customWidth="1"/>
    <col min="14" max="14" width="9.75" style="61" bestFit="1" customWidth="1"/>
    <col min="15" max="15" width="9.75" style="107" bestFit="1" customWidth="1"/>
    <col min="16" max="16" width="2.125" style="36" customWidth="1"/>
    <col min="17" max="18" width="8.625" style="61" bestFit="1" customWidth="1"/>
    <col min="19" max="20" width="8.75" style="36"/>
    <col min="21" max="21" width="9.875" style="36" bestFit="1" customWidth="1"/>
    <col min="22" max="22" width="18.125" style="36" bestFit="1" customWidth="1"/>
    <col min="23" max="24" width="8.75" style="36"/>
    <col min="25" max="25" width="5.125" style="36" bestFit="1" customWidth="1"/>
    <col min="26" max="26" width="37.125" style="36" bestFit="1" customWidth="1"/>
    <col min="27" max="27" width="8" style="36" bestFit="1" customWidth="1"/>
    <col min="28" max="16384" width="8.75" style="36"/>
  </cols>
  <sheetData>
    <row r="1" spans="1:27" s="169" customFormat="1" x14ac:dyDescent="0.3">
      <c r="A1" s="172"/>
      <c r="C1" s="169" t="s">
        <v>3314</v>
      </c>
      <c r="D1" s="169" t="s">
        <v>3314</v>
      </c>
    </row>
    <row r="2" spans="1:27" s="169" customFormat="1" x14ac:dyDescent="0.3">
      <c r="A2" s="80" t="s">
        <v>3312</v>
      </c>
      <c r="B2" s="61">
        <v>500</v>
      </c>
      <c r="C2" s="61">
        <v>5</v>
      </c>
      <c r="D2" s="61">
        <v>20</v>
      </c>
      <c r="E2" s="61">
        <v>20</v>
      </c>
      <c r="F2" s="61">
        <v>20</v>
      </c>
      <c r="G2" s="61">
        <v>20</v>
      </c>
      <c r="H2" s="61">
        <v>10</v>
      </c>
      <c r="J2" s="61">
        <v>500</v>
      </c>
      <c r="K2" s="61">
        <v>10</v>
      </c>
      <c r="L2" s="61">
        <v>500</v>
      </c>
      <c r="N2" s="62">
        <v>5000</v>
      </c>
      <c r="O2" s="62">
        <v>5000</v>
      </c>
      <c r="Q2" s="61">
        <v>50</v>
      </c>
      <c r="R2" s="61">
        <v>20</v>
      </c>
    </row>
    <row r="3" spans="1:27" s="169" customFormat="1" x14ac:dyDescent="0.3">
      <c r="A3" s="80" t="s">
        <v>3313</v>
      </c>
      <c r="B3" s="61">
        <v>40</v>
      </c>
      <c r="C3" s="61">
        <v>6</v>
      </c>
      <c r="D3" s="61">
        <v>10</v>
      </c>
      <c r="E3" s="61">
        <v>5</v>
      </c>
      <c r="F3" s="61">
        <v>10</v>
      </c>
      <c r="G3" s="61">
        <v>20</v>
      </c>
      <c r="H3" s="61">
        <v>1</v>
      </c>
      <c r="J3" s="61">
        <v>100</v>
      </c>
      <c r="K3" s="61">
        <v>1</v>
      </c>
      <c r="L3" s="61">
        <v>200</v>
      </c>
      <c r="N3" s="61">
        <v>3</v>
      </c>
      <c r="O3" s="61">
        <v>1.2</v>
      </c>
      <c r="Q3" s="62">
        <v>0.5</v>
      </c>
      <c r="R3" s="62">
        <v>0.5</v>
      </c>
    </row>
    <row r="4" spans="1:27" s="169" customFormat="1" x14ac:dyDescent="0.3">
      <c r="A4" s="172"/>
    </row>
    <row r="5" spans="1:27" s="169" customFormat="1" x14ac:dyDescent="0.3">
      <c r="A5" s="80" t="s">
        <v>567</v>
      </c>
      <c r="B5" s="61">
        <f>COLUMN()-1</f>
        <v>1</v>
      </c>
      <c r="C5" s="61">
        <f t="shared" ref="C5:L5" si="0">COLUMN()-1</f>
        <v>2</v>
      </c>
      <c r="D5" s="61">
        <f t="shared" si="0"/>
        <v>3</v>
      </c>
      <c r="E5" s="61">
        <f t="shared" si="0"/>
        <v>4</v>
      </c>
      <c r="F5" s="61">
        <f t="shared" si="0"/>
        <v>5</v>
      </c>
      <c r="G5" s="61">
        <f t="shared" si="0"/>
        <v>6</v>
      </c>
      <c r="H5" s="61">
        <f t="shared" si="0"/>
        <v>7</v>
      </c>
      <c r="I5" s="168">
        <f t="shared" si="0"/>
        <v>8</v>
      </c>
      <c r="J5" s="168">
        <f t="shared" si="0"/>
        <v>9</v>
      </c>
      <c r="K5" s="168">
        <f t="shared" si="0"/>
        <v>10</v>
      </c>
      <c r="L5" s="168">
        <f t="shared" si="0"/>
        <v>11</v>
      </c>
    </row>
    <row r="6" spans="1:27" s="69" customFormat="1" x14ac:dyDescent="0.3">
      <c r="A6" s="171" t="s">
        <v>2770</v>
      </c>
      <c r="B6" s="70" t="s">
        <v>133</v>
      </c>
      <c r="C6" s="70" t="s">
        <v>125</v>
      </c>
      <c r="D6" s="70" t="s">
        <v>2747</v>
      </c>
      <c r="E6" s="70" t="s">
        <v>236</v>
      </c>
      <c r="F6" s="70" t="s">
        <v>97</v>
      </c>
      <c r="G6" s="70" t="s">
        <v>109</v>
      </c>
      <c r="H6" s="70" t="s">
        <v>3307</v>
      </c>
      <c r="I6" s="71" t="s">
        <v>573</v>
      </c>
      <c r="J6" s="71" t="s">
        <v>566</v>
      </c>
      <c r="K6" s="71" t="s">
        <v>563</v>
      </c>
      <c r="L6" s="71" t="s">
        <v>3316</v>
      </c>
      <c r="N6" s="70" t="s">
        <v>3309</v>
      </c>
      <c r="O6" s="70" t="s">
        <v>3308</v>
      </c>
      <c r="Q6" s="70" t="s">
        <v>3311</v>
      </c>
      <c r="R6" s="70" t="s">
        <v>3310</v>
      </c>
      <c r="S6" s="69" t="s">
        <v>3317</v>
      </c>
    </row>
    <row r="7" spans="1:27" s="93" customFormat="1" x14ac:dyDescent="0.3">
      <c r="A7" s="80">
        <v>1</v>
      </c>
      <c r="B7" s="109">
        <v>1000</v>
      </c>
      <c r="C7" s="61">
        <f>C$2*($A7*C$3)</f>
        <v>30</v>
      </c>
      <c r="D7" s="109">
        <v>20</v>
      </c>
      <c r="E7" s="109">
        <v>10</v>
      </c>
      <c r="F7" s="109">
        <v>20</v>
      </c>
      <c r="G7" s="109">
        <v>40</v>
      </c>
      <c r="H7" s="109">
        <v>1</v>
      </c>
      <c r="I7" s="109">
        <v>10</v>
      </c>
      <c r="J7" s="112">
        <f t="shared" ref="J7:L56" si="1">J$2*($A7*J$3)</f>
        <v>50000</v>
      </c>
      <c r="K7" s="112">
        <f t="shared" si="1"/>
        <v>10</v>
      </c>
      <c r="L7" s="112">
        <f t="shared" si="1"/>
        <v>100000</v>
      </c>
      <c r="N7" s="61">
        <f t="shared" ref="N7:N26" si="2">$N$2*($A7*$N$3)</f>
        <v>15000</v>
      </c>
      <c r="O7" s="61">
        <f>$O$2*($A7*$O$3)</f>
        <v>6000</v>
      </c>
      <c r="Q7" s="61">
        <f t="shared" ref="Q7:Q26" si="3">$Q$2*($A7*$Q$3)</f>
        <v>25</v>
      </c>
      <c r="R7" s="61">
        <f t="shared" ref="R7:R38" si="4">$R$2*($A7*$R$3)</f>
        <v>10</v>
      </c>
      <c r="S7" s="173">
        <v>10</v>
      </c>
    </row>
    <row r="8" spans="1:27" x14ac:dyDescent="0.3">
      <c r="A8" s="80">
        <v>2</v>
      </c>
      <c r="B8" s="109">
        <v>10000</v>
      </c>
      <c r="C8" s="61">
        <f t="shared" ref="C8:C26" si="5">C$2*($A8*C$3)</f>
        <v>60</v>
      </c>
      <c r="D8" s="109">
        <v>100</v>
      </c>
      <c r="E8" s="109">
        <v>50</v>
      </c>
      <c r="F8" s="109">
        <v>100</v>
      </c>
      <c r="G8" s="109">
        <v>200</v>
      </c>
      <c r="H8" s="109">
        <v>5</v>
      </c>
      <c r="I8" s="109">
        <v>20</v>
      </c>
      <c r="J8" s="112">
        <f t="shared" si="1"/>
        <v>100000</v>
      </c>
      <c r="K8" s="112">
        <f t="shared" si="1"/>
        <v>20</v>
      </c>
      <c r="L8" s="112">
        <f t="shared" si="1"/>
        <v>200000</v>
      </c>
      <c r="N8" s="61">
        <f t="shared" si="2"/>
        <v>30000</v>
      </c>
      <c r="O8" s="61">
        <f>$O$2*($A8*$O$3)</f>
        <v>12000</v>
      </c>
      <c r="Q8" s="61">
        <f t="shared" si="3"/>
        <v>50</v>
      </c>
      <c r="R8" s="61">
        <f t="shared" si="4"/>
        <v>20</v>
      </c>
      <c r="S8" s="36">
        <v>10</v>
      </c>
      <c r="U8" s="70" t="s">
        <v>567</v>
      </c>
      <c r="V8" s="70" t="s">
        <v>2496</v>
      </c>
      <c r="W8" s="70" t="s">
        <v>169</v>
      </c>
      <c r="Y8" s="67" t="s">
        <v>2770</v>
      </c>
      <c r="Z8" s="67" t="s">
        <v>2771</v>
      </c>
      <c r="AA8" s="67" t="s">
        <v>697</v>
      </c>
    </row>
    <row r="9" spans="1:27" x14ac:dyDescent="0.3">
      <c r="A9" s="80">
        <v>3</v>
      </c>
      <c r="B9" s="109">
        <v>20000</v>
      </c>
      <c r="C9" s="61">
        <f t="shared" si="5"/>
        <v>90</v>
      </c>
      <c r="D9" s="109">
        <v>400</v>
      </c>
      <c r="E9" s="109">
        <v>100</v>
      </c>
      <c r="F9" s="109">
        <v>400</v>
      </c>
      <c r="G9" s="109">
        <v>800</v>
      </c>
      <c r="H9" s="109">
        <v>10</v>
      </c>
      <c r="I9" s="109">
        <v>30</v>
      </c>
      <c r="J9" s="112">
        <f t="shared" si="1"/>
        <v>150000</v>
      </c>
      <c r="K9" s="112">
        <f t="shared" si="1"/>
        <v>30</v>
      </c>
      <c r="L9" s="112">
        <f t="shared" si="1"/>
        <v>300000</v>
      </c>
      <c r="N9" s="61">
        <f t="shared" si="2"/>
        <v>45000</v>
      </c>
      <c r="O9" s="61">
        <f t="shared" ref="O9:O56" si="6">$O$2*(A9*$O$3)</f>
        <v>18000</v>
      </c>
      <c r="Q9" s="61">
        <f t="shared" si="3"/>
        <v>75</v>
      </c>
      <c r="R9" s="61">
        <f t="shared" si="4"/>
        <v>30</v>
      </c>
      <c r="S9" s="36">
        <v>10</v>
      </c>
      <c r="U9" s="61">
        <v>1</v>
      </c>
      <c r="V9" s="61" t="str">
        <f t="shared" ref="V9:V19" si="7">INDEX($B$6:$L$6,1,MATCH(U9,$B$5:$L$5,0))</f>
        <v>몬스터 처치 수</v>
      </c>
      <c r="W9" s="61">
        <v>50</v>
      </c>
      <c r="Y9" s="67">
        <v>1</v>
      </c>
      <c r="Z9" s="82" t="str">
        <f t="shared" ref="Z9:Z19" si="8">INDEX(퀘스트타입_List,MATCH(Y9,퀘스트타입_Row,0),3) &amp; " / "&amp;INDEX(퀘스트타입_List,MATCH(Y9,퀘스트타입_Row,0),4)&amp; " / "&amp;INDEX(퀘스트타입_List,MATCH(Y9,퀘스트타입_Row,0),5)</f>
        <v>몬스터 처치 수 / - / count</v>
      </c>
      <c r="AA9" s="67" t="s">
        <v>2759</v>
      </c>
    </row>
    <row r="10" spans="1:27" x14ac:dyDescent="0.3">
      <c r="A10" s="80">
        <v>4</v>
      </c>
      <c r="B10" s="109">
        <v>40000</v>
      </c>
      <c r="C10" s="61">
        <f t="shared" si="5"/>
        <v>120</v>
      </c>
      <c r="D10" s="109">
        <f t="shared" ref="D10:G26" si="9">D$2*($A10*D$3)</f>
        <v>800</v>
      </c>
      <c r="E10" s="109">
        <v>200</v>
      </c>
      <c r="F10" s="109">
        <v>800</v>
      </c>
      <c r="G10" s="109">
        <v>1400</v>
      </c>
      <c r="H10" s="109">
        <v>20</v>
      </c>
      <c r="I10" s="109">
        <v>40</v>
      </c>
      <c r="J10" s="112">
        <f t="shared" si="1"/>
        <v>200000</v>
      </c>
      <c r="K10" s="112">
        <f t="shared" si="1"/>
        <v>40</v>
      </c>
      <c r="L10" s="112">
        <f t="shared" si="1"/>
        <v>400000</v>
      </c>
      <c r="N10" s="61">
        <f t="shared" si="2"/>
        <v>60000</v>
      </c>
      <c r="O10" s="61">
        <f t="shared" si="6"/>
        <v>24000</v>
      </c>
      <c r="Q10" s="61">
        <f t="shared" si="3"/>
        <v>100</v>
      </c>
      <c r="R10" s="61">
        <f t="shared" si="4"/>
        <v>40</v>
      </c>
      <c r="S10" s="36">
        <v>10</v>
      </c>
      <c r="U10" s="61">
        <v>2</v>
      </c>
      <c r="V10" s="61" t="str">
        <f t="shared" si="7"/>
        <v>일반 레벨업 횟수</v>
      </c>
      <c r="W10" s="61">
        <v>20</v>
      </c>
      <c r="Y10" s="67">
        <v>36</v>
      </c>
      <c r="Z10" s="82" t="str">
        <f t="shared" si="8"/>
        <v>일반 레벨업 횟수 / - / count</v>
      </c>
      <c r="AA10" s="67" t="s">
        <v>2760</v>
      </c>
    </row>
    <row r="11" spans="1:27" x14ac:dyDescent="0.3">
      <c r="A11" s="80">
        <v>5</v>
      </c>
      <c r="B11" s="109">
        <v>60000</v>
      </c>
      <c r="C11" s="61">
        <f t="shared" si="5"/>
        <v>150</v>
      </c>
      <c r="D11" s="61">
        <f t="shared" si="9"/>
        <v>1000</v>
      </c>
      <c r="E11" s="109">
        <v>400</v>
      </c>
      <c r="F11" s="112">
        <f t="shared" si="9"/>
        <v>1000</v>
      </c>
      <c r="G11" s="109">
        <v>2000</v>
      </c>
      <c r="H11" s="61">
        <f t="shared" ref="H11:H26" si="10">ROUND($H$2^($H$3+(A11*0.1)),-1)</f>
        <v>30</v>
      </c>
      <c r="I11" s="109">
        <v>50</v>
      </c>
      <c r="J11" s="112">
        <f t="shared" si="1"/>
        <v>250000</v>
      </c>
      <c r="K11" s="112">
        <f t="shared" si="1"/>
        <v>50</v>
      </c>
      <c r="L11" s="112">
        <f t="shared" si="1"/>
        <v>500000</v>
      </c>
      <c r="N11" s="61">
        <f t="shared" si="2"/>
        <v>75000</v>
      </c>
      <c r="O11" s="61">
        <f t="shared" si="6"/>
        <v>30000</v>
      </c>
      <c r="Q11" s="61">
        <f t="shared" si="3"/>
        <v>125</v>
      </c>
      <c r="R11" s="61">
        <f t="shared" si="4"/>
        <v>50</v>
      </c>
      <c r="S11" s="36">
        <v>10</v>
      </c>
      <c r="U11" s="61">
        <v>3</v>
      </c>
      <c r="V11" s="61" t="str">
        <f t="shared" si="7"/>
        <v>카드 강화 횟수</v>
      </c>
      <c r="W11" s="61">
        <v>20</v>
      </c>
      <c r="Y11" s="166">
        <v>37</v>
      </c>
      <c r="Z11" s="81" t="str">
        <f t="shared" si="8"/>
        <v>전승 횟수 / - / count</v>
      </c>
      <c r="AA11" s="166" t="s">
        <v>2761</v>
      </c>
    </row>
    <row r="12" spans="1:27" x14ac:dyDescent="0.3">
      <c r="A12" s="80">
        <v>6</v>
      </c>
      <c r="B12" s="109">
        <v>80000</v>
      </c>
      <c r="C12" s="61">
        <f t="shared" si="5"/>
        <v>180</v>
      </c>
      <c r="D12" s="61">
        <f t="shared" si="9"/>
        <v>1200</v>
      </c>
      <c r="E12" s="109">
        <v>600</v>
      </c>
      <c r="F12" s="112">
        <f t="shared" si="9"/>
        <v>1200</v>
      </c>
      <c r="G12" s="112">
        <f t="shared" si="9"/>
        <v>2400</v>
      </c>
      <c r="H12" s="61">
        <f t="shared" si="10"/>
        <v>40</v>
      </c>
      <c r="I12" s="109">
        <v>55</v>
      </c>
      <c r="J12" s="112">
        <f t="shared" si="1"/>
        <v>300000</v>
      </c>
      <c r="K12" s="112">
        <f t="shared" si="1"/>
        <v>60</v>
      </c>
      <c r="L12" s="112">
        <f t="shared" si="1"/>
        <v>600000</v>
      </c>
      <c r="N12" s="61">
        <f t="shared" si="2"/>
        <v>90000</v>
      </c>
      <c r="O12" s="61">
        <f t="shared" si="6"/>
        <v>36000</v>
      </c>
      <c r="Q12" s="61">
        <f t="shared" si="3"/>
        <v>150</v>
      </c>
      <c r="R12" s="61">
        <f t="shared" si="4"/>
        <v>60</v>
      </c>
      <c r="S12" s="36">
        <v>10</v>
      </c>
      <c r="U12" s="61">
        <v>4</v>
      </c>
      <c r="V12" s="61" t="str">
        <f t="shared" si="7"/>
        <v>비밀 상점 구매 횟수</v>
      </c>
      <c r="W12" s="61">
        <v>50</v>
      </c>
      <c r="Y12" s="67">
        <v>69</v>
      </c>
      <c r="Z12" s="82" t="str">
        <f t="shared" si="8"/>
        <v>카드 강화 횟수 / - / count</v>
      </c>
      <c r="AA12" s="67" t="s">
        <v>2762</v>
      </c>
    </row>
    <row r="13" spans="1:27" x14ac:dyDescent="0.3">
      <c r="A13" s="80">
        <v>7</v>
      </c>
      <c r="B13" s="109">
        <v>120000</v>
      </c>
      <c r="C13" s="61">
        <f t="shared" si="5"/>
        <v>210</v>
      </c>
      <c r="D13" s="61">
        <f t="shared" si="9"/>
        <v>1400</v>
      </c>
      <c r="E13" s="112">
        <f t="shared" si="9"/>
        <v>700</v>
      </c>
      <c r="F13" s="112">
        <f t="shared" si="9"/>
        <v>1400</v>
      </c>
      <c r="G13" s="112">
        <f t="shared" si="9"/>
        <v>2800</v>
      </c>
      <c r="H13" s="61">
        <f t="shared" si="10"/>
        <v>50</v>
      </c>
      <c r="I13" s="109">
        <f>I12+5</f>
        <v>60</v>
      </c>
      <c r="J13" s="112">
        <f t="shared" si="1"/>
        <v>350000</v>
      </c>
      <c r="K13" s="112">
        <f t="shared" si="1"/>
        <v>70</v>
      </c>
      <c r="L13" s="112">
        <f t="shared" si="1"/>
        <v>700000</v>
      </c>
      <c r="N13" s="61">
        <f t="shared" si="2"/>
        <v>105000</v>
      </c>
      <c r="O13" s="61">
        <f t="shared" si="6"/>
        <v>42000</v>
      </c>
      <c r="Q13" s="61">
        <f t="shared" si="3"/>
        <v>175</v>
      </c>
      <c r="R13" s="61">
        <f t="shared" si="4"/>
        <v>70</v>
      </c>
      <c r="S13" s="36">
        <v>10</v>
      </c>
      <c r="U13" s="61">
        <v>5</v>
      </c>
      <c r="V13" s="61" t="str">
        <f t="shared" si="7"/>
        <v>아이템 제작 횟수</v>
      </c>
      <c r="W13" s="61">
        <v>50</v>
      </c>
      <c r="Y13" s="67">
        <v>53</v>
      </c>
      <c r="Z13" s="82" t="str">
        <f t="shared" si="8"/>
        <v>비밀 상점 구매 횟수 / - / count</v>
      </c>
      <c r="AA13" s="67" t="s">
        <v>2763</v>
      </c>
    </row>
    <row r="14" spans="1:27" x14ac:dyDescent="0.3">
      <c r="A14" s="80">
        <v>8</v>
      </c>
      <c r="B14" s="112">
        <f t="shared" ref="B14:B56" si="11">B$2*($A14*B$3)</f>
        <v>160000</v>
      </c>
      <c r="C14" s="61">
        <f t="shared" si="5"/>
        <v>240</v>
      </c>
      <c r="D14" s="61">
        <f t="shared" si="9"/>
        <v>1600</v>
      </c>
      <c r="E14" s="112">
        <f t="shared" si="9"/>
        <v>800</v>
      </c>
      <c r="F14" s="112">
        <f t="shared" si="9"/>
        <v>1600</v>
      </c>
      <c r="G14" s="112">
        <f t="shared" si="9"/>
        <v>3200</v>
      </c>
      <c r="H14" s="61">
        <f t="shared" si="10"/>
        <v>60</v>
      </c>
      <c r="I14" s="109">
        <f t="shared" ref="I14:I26" si="12">I13+5</f>
        <v>65</v>
      </c>
      <c r="J14" s="112">
        <f t="shared" si="1"/>
        <v>400000</v>
      </c>
      <c r="K14" s="112">
        <f t="shared" si="1"/>
        <v>80</v>
      </c>
      <c r="L14" s="112">
        <f t="shared" si="1"/>
        <v>800000</v>
      </c>
      <c r="N14" s="61">
        <f t="shared" si="2"/>
        <v>120000</v>
      </c>
      <c r="O14" s="61">
        <f t="shared" si="6"/>
        <v>48000</v>
      </c>
      <c r="Q14" s="61">
        <f t="shared" si="3"/>
        <v>200</v>
      </c>
      <c r="R14" s="61">
        <f t="shared" si="4"/>
        <v>80</v>
      </c>
      <c r="S14" s="36">
        <v>10</v>
      </c>
      <c r="U14" s="61">
        <v>6</v>
      </c>
      <c r="V14" s="61" t="str">
        <f t="shared" si="7"/>
        <v>장비템 분해 횟수</v>
      </c>
      <c r="W14" s="61">
        <v>50</v>
      </c>
      <c r="Y14" s="67">
        <v>19</v>
      </c>
      <c r="Z14" s="82" t="str">
        <f t="shared" si="8"/>
        <v>아이템 제작 횟수 / - / count</v>
      </c>
      <c r="AA14" s="67" t="s">
        <v>2764</v>
      </c>
    </row>
    <row r="15" spans="1:27" x14ac:dyDescent="0.3">
      <c r="A15" s="80">
        <v>9</v>
      </c>
      <c r="B15" s="112">
        <f t="shared" si="11"/>
        <v>180000</v>
      </c>
      <c r="C15" s="61">
        <f t="shared" si="5"/>
        <v>270</v>
      </c>
      <c r="D15" s="61">
        <f t="shared" si="9"/>
        <v>1800</v>
      </c>
      <c r="E15" s="112">
        <f t="shared" si="9"/>
        <v>900</v>
      </c>
      <c r="F15" s="112">
        <f t="shared" si="9"/>
        <v>1800</v>
      </c>
      <c r="G15" s="112">
        <f t="shared" si="9"/>
        <v>3600</v>
      </c>
      <c r="H15" s="61">
        <f t="shared" si="10"/>
        <v>80</v>
      </c>
      <c r="I15" s="109">
        <f t="shared" si="12"/>
        <v>70</v>
      </c>
      <c r="J15" s="112">
        <f t="shared" si="1"/>
        <v>450000</v>
      </c>
      <c r="K15" s="112">
        <f t="shared" si="1"/>
        <v>90</v>
      </c>
      <c r="L15" s="112">
        <f t="shared" si="1"/>
        <v>900000</v>
      </c>
      <c r="N15" s="61">
        <f t="shared" si="2"/>
        <v>135000</v>
      </c>
      <c r="O15" s="61">
        <f t="shared" si="6"/>
        <v>53999.999999999993</v>
      </c>
      <c r="Q15" s="61">
        <f t="shared" si="3"/>
        <v>225</v>
      </c>
      <c r="R15" s="61">
        <f t="shared" si="4"/>
        <v>90</v>
      </c>
      <c r="S15" s="36">
        <v>10</v>
      </c>
      <c r="U15" s="61">
        <v>7</v>
      </c>
      <c r="V15" s="61" t="str">
        <f t="shared" si="7"/>
        <v>장비템 랭크5 제작 횟수</v>
      </c>
      <c r="W15" s="61">
        <v>20</v>
      </c>
      <c r="Y15" s="67">
        <v>25</v>
      </c>
      <c r="Z15" s="82" t="str">
        <f t="shared" si="8"/>
        <v>장비템 분해 횟수 / - / count</v>
      </c>
      <c r="AA15" s="67" t="s">
        <v>2765</v>
      </c>
    </row>
    <row r="16" spans="1:27" x14ac:dyDescent="0.3">
      <c r="A16" s="80">
        <v>10</v>
      </c>
      <c r="B16" s="112">
        <f t="shared" si="11"/>
        <v>200000</v>
      </c>
      <c r="C16" s="61">
        <f t="shared" si="5"/>
        <v>300</v>
      </c>
      <c r="D16" s="61">
        <f t="shared" si="9"/>
        <v>2000</v>
      </c>
      <c r="E16" s="61">
        <f t="shared" si="9"/>
        <v>1000</v>
      </c>
      <c r="F16" s="61">
        <f t="shared" si="9"/>
        <v>2000</v>
      </c>
      <c r="G16" s="61">
        <f t="shared" si="9"/>
        <v>4000</v>
      </c>
      <c r="H16" s="61">
        <f t="shared" si="10"/>
        <v>100</v>
      </c>
      <c r="I16" s="109">
        <f t="shared" si="12"/>
        <v>75</v>
      </c>
      <c r="J16" s="112">
        <f t="shared" si="1"/>
        <v>500000</v>
      </c>
      <c r="K16" s="112">
        <f t="shared" si="1"/>
        <v>100</v>
      </c>
      <c r="L16" s="112">
        <f t="shared" si="1"/>
        <v>1000000</v>
      </c>
      <c r="N16" s="61">
        <f t="shared" si="2"/>
        <v>150000</v>
      </c>
      <c r="O16" s="61">
        <f t="shared" si="6"/>
        <v>60000</v>
      </c>
      <c r="Q16" s="61">
        <f t="shared" si="3"/>
        <v>250</v>
      </c>
      <c r="R16" s="61">
        <f t="shared" si="4"/>
        <v>100</v>
      </c>
      <c r="S16" s="36">
        <v>10</v>
      </c>
      <c r="U16" s="109">
        <v>8</v>
      </c>
      <c r="V16" s="109" t="str">
        <f t="shared" si="7"/>
        <v>직업 레벨 도달</v>
      </c>
      <c r="W16" s="61"/>
      <c r="Y16" s="67">
        <v>24</v>
      </c>
      <c r="Z16" s="82" t="str">
        <f t="shared" si="8"/>
        <v>장비템 특정 랭크 제작 횟수 / item rating / count</v>
      </c>
      <c r="AA16" s="67" t="s">
        <v>2766</v>
      </c>
    </row>
    <row r="17" spans="1:27" x14ac:dyDescent="0.3">
      <c r="A17" s="80">
        <v>11</v>
      </c>
      <c r="B17" s="112">
        <f t="shared" si="11"/>
        <v>220000</v>
      </c>
      <c r="C17" s="61">
        <f t="shared" si="5"/>
        <v>330</v>
      </c>
      <c r="D17" s="61">
        <f t="shared" si="9"/>
        <v>2200</v>
      </c>
      <c r="E17" s="61">
        <f t="shared" si="9"/>
        <v>1100</v>
      </c>
      <c r="F17" s="61">
        <f t="shared" si="9"/>
        <v>2200</v>
      </c>
      <c r="G17" s="61">
        <f t="shared" si="9"/>
        <v>4400</v>
      </c>
      <c r="H17" s="61">
        <f t="shared" si="10"/>
        <v>130</v>
      </c>
      <c r="I17" s="109">
        <f t="shared" si="12"/>
        <v>80</v>
      </c>
      <c r="J17" s="112">
        <f t="shared" si="1"/>
        <v>550000</v>
      </c>
      <c r="K17" s="112">
        <f t="shared" si="1"/>
        <v>110</v>
      </c>
      <c r="L17" s="112">
        <f t="shared" si="1"/>
        <v>1100000</v>
      </c>
      <c r="N17" s="61">
        <f t="shared" si="2"/>
        <v>165000</v>
      </c>
      <c r="O17" s="61">
        <f t="shared" si="6"/>
        <v>66000</v>
      </c>
      <c r="Q17" s="61">
        <f t="shared" si="3"/>
        <v>275</v>
      </c>
      <c r="R17" s="61">
        <f t="shared" si="4"/>
        <v>110</v>
      </c>
      <c r="S17" s="36">
        <v>20</v>
      </c>
      <c r="U17" s="109">
        <v>9</v>
      </c>
      <c r="V17" s="109" t="str">
        <f t="shared" si="7"/>
        <v>제니 획득</v>
      </c>
      <c r="W17" s="61"/>
      <c r="Y17" s="166">
        <v>28</v>
      </c>
      <c r="Z17" s="81" t="str">
        <f t="shared" si="8"/>
        <v>큐펫 수집수 체크 / - / count</v>
      </c>
      <c r="AA17" s="166" t="s">
        <v>2767</v>
      </c>
    </row>
    <row r="18" spans="1:27" x14ac:dyDescent="0.3">
      <c r="A18" s="80">
        <v>12</v>
      </c>
      <c r="B18" s="112">
        <f t="shared" si="11"/>
        <v>240000</v>
      </c>
      <c r="C18" s="61">
        <f t="shared" si="5"/>
        <v>360</v>
      </c>
      <c r="D18" s="61">
        <f t="shared" si="9"/>
        <v>2400</v>
      </c>
      <c r="E18" s="61">
        <f t="shared" si="9"/>
        <v>1200</v>
      </c>
      <c r="F18" s="61">
        <f t="shared" si="9"/>
        <v>2400</v>
      </c>
      <c r="G18" s="61">
        <f t="shared" si="9"/>
        <v>4800</v>
      </c>
      <c r="H18" s="61">
        <f t="shared" si="10"/>
        <v>160</v>
      </c>
      <c r="I18" s="109">
        <f t="shared" si="12"/>
        <v>85</v>
      </c>
      <c r="J18" s="112">
        <f t="shared" si="1"/>
        <v>600000</v>
      </c>
      <c r="K18" s="112">
        <f t="shared" si="1"/>
        <v>120</v>
      </c>
      <c r="L18" s="112">
        <f t="shared" si="1"/>
        <v>1200000</v>
      </c>
      <c r="N18" s="61">
        <f t="shared" si="2"/>
        <v>180000</v>
      </c>
      <c r="O18" s="61">
        <f t="shared" si="6"/>
        <v>72000</v>
      </c>
      <c r="Q18" s="61">
        <f t="shared" si="3"/>
        <v>300</v>
      </c>
      <c r="R18" s="61">
        <f t="shared" si="4"/>
        <v>120</v>
      </c>
      <c r="S18" s="36">
        <v>20</v>
      </c>
      <c r="U18" s="109">
        <v>10</v>
      </c>
      <c r="V18" s="109" t="str">
        <f t="shared" si="7"/>
        <v>장비 강화도 도달</v>
      </c>
      <c r="W18" s="61"/>
      <c r="Y18" s="166">
        <v>29</v>
      </c>
      <c r="Z18" s="81" t="str">
        <f t="shared" si="8"/>
        <v>특정 랭크 큐펫 수집수 체크 / rating / count</v>
      </c>
      <c r="AA18" s="166" t="s">
        <v>2768</v>
      </c>
    </row>
    <row r="19" spans="1:27" x14ac:dyDescent="0.3">
      <c r="A19" s="80">
        <v>13</v>
      </c>
      <c r="B19" s="112">
        <f t="shared" si="11"/>
        <v>260000</v>
      </c>
      <c r="C19" s="61">
        <f t="shared" si="5"/>
        <v>390</v>
      </c>
      <c r="D19" s="61">
        <f t="shared" si="9"/>
        <v>2600</v>
      </c>
      <c r="E19" s="61">
        <f t="shared" si="9"/>
        <v>1300</v>
      </c>
      <c r="F19" s="61">
        <f t="shared" si="9"/>
        <v>2600</v>
      </c>
      <c r="G19" s="61">
        <f t="shared" si="9"/>
        <v>5200</v>
      </c>
      <c r="H19" s="61">
        <f t="shared" si="10"/>
        <v>200</v>
      </c>
      <c r="I19" s="109">
        <f t="shared" si="12"/>
        <v>90</v>
      </c>
      <c r="J19" s="112">
        <f t="shared" si="1"/>
        <v>650000</v>
      </c>
      <c r="K19" s="112">
        <f t="shared" si="1"/>
        <v>130</v>
      </c>
      <c r="L19" s="112">
        <f t="shared" si="1"/>
        <v>1300000</v>
      </c>
      <c r="N19" s="61">
        <f t="shared" si="2"/>
        <v>195000</v>
      </c>
      <c r="O19" s="61">
        <f t="shared" si="6"/>
        <v>78000</v>
      </c>
      <c r="Q19" s="61">
        <f t="shared" si="3"/>
        <v>325</v>
      </c>
      <c r="R19" s="61">
        <f t="shared" si="4"/>
        <v>130</v>
      </c>
      <c r="S19" s="36">
        <v>20</v>
      </c>
      <c r="U19" s="109">
        <v>11</v>
      </c>
      <c r="V19" s="109" t="str">
        <f t="shared" si="7"/>
        <v>제니 소모(페이백)</v>
      </c>
      <c r="W19" s="61"/>
      <c r="Y19" s="166">
        <v>10</v>
      </c>
      <c r="Z19" s="81" t="str">
        <f t="shared" si="8"/>
        <v>특정 퀘스트 완료 횟수 / quest_category / count</v>
      </c>
      <c r="AA19" s="166" t="s">
        <v>2769</v>
      </c>
    </row>
    <row r="20" spans="1:27" x14ac:dyDescent="0.3">
      <c r="A20" s="80">
        <v>14</v>
      </c>
      <c r="B20" s="112">
        <f t="shared" si="11"/>
        <v>280000</v>
      </c>
      <c r="C20" s="61">
        <f t="shared" si="5"/>
        <v>420</v>
      </c>
      <c r="D20" s="61">
        <f t="shared" si="9"/>
        <v>2800</v>
      </c>
      <c r="E20" s="61">
        <f t="shared" si="9"/>
        <v>1400</v>
      </c>
      <c r="F20" s="61">
        <f t="shared" si="9"/>
        <v>2800</v>
      </c>
      <c r="G20" s="61">
        <f t="shared" si="9"/>
        <v>5600</v>
      </c>
      <c r="H20" s="61">
        <f t="shared" si="10"/>
        <v>250</v>
      </c>
      <c r="I20" s="109">
        <f t="shared" si="12"/>
        <v>95</v>
      </c>
      <c r="J20" s="112">
        <f t="shared" si="1"/>
        <v>700000</v>
      </c>
      <c r="K20" s="112">
        <f t="shared" si="1"/>
        <v>140</v>
      </c>
      <c r="L20" s="112">
        <f t="shared" si="1"/>
        <v>1400000</v>
      </c>
      <c r="N20" s="61">
        <f t="shared" si="2"/>
        <v>210000</v>
      </c>
      <c r="O20" s="61">
        <f t="shared" si="6"/>
        <v>84000</v>
      </c>
      <c r="Q20" s="61">
        <f t="shared" si="3"/>
        <v>350</v>
      </c>
      <c r="R20" s="61">
        <f t="shared" si="4"/>
        <v>140</v>
      </c>
      <c r="S20" s="36">
        <v>20</v>
      </c>
    </row>
    <row r="21" spans="1:27" x14ac:dyDescent="0.3">
      <c r="A21" s="80">
        <v>15</v>
      </c>
      <c r="B21" s="112">
        <f t="shared" si="11"/>
        <v>300000</v>
      </c>
      <c r="C21" s="61">
        <f t="shared" si="5"/>
        <v>450</v>
      </c>
      <c r="D21" s="61">
        <f t="shared" si="9"/>
        <v>3000</v>
      </c>
      <c r="E21" s="61">
        <f t="shared" si="9"/>
        <v>1500</v>
      </c>
      <c r="F21" s="61">
        <f t="shared" si="9"/>
        <v>3000</v>
      </c>
      <c r="G21" s="61">
        <f t="shared" si="9"/>
        <v>6000</v>
      </c>
      <c r="H21" s="61">
        <f t="shared" si="10"/>
        <v>320</v>
      </c>
      <c r="I21" s="109">
        <f t="shared" si="12"/>
        <v>100</v>
      </c>
      <c r="J21" s="112">
        <f t="shared" si="1"/>
        <v>750000</v>
      </c>
      <c r="K21" s="112">
        <f t="shared" si="1"/>
        <v>150</v>
      </c>
      <c r="L21" s="112">
        <f t="shared" si="1"/>
        <v>1500000</v>
      </c>
      <c r="N21" s="61">
        <f t="shared" si="2"/>
        <v>225000</v>
      </c>
      <c r="O21" s="61">
        <f t="shared" si="6"/>
        <v>90000</v>
      </c>
      <c r="Q21" s="61">
        <f t="shared" si="3"/>
        <v>375</v>
      </c>
      <c r="R21" s="61">
        <f t="shared" si="4"/>
        <v>150</v>
      </c>
      <c r="S21" s="36">
        <v>20</v>
      </c>
    </row>
    <row r="22" spans="1:27" x14ac:dyDescent="0.3">
      <c r="A22" s="80">
        <v>16</v>
      </c>
      <c r="B22" s="112">
        <f t="shared" si="11"/>
        <v>320000</v>
      </c>
      <c r="C22" s="61">
        <f t="shared" si="5"/>
        <v>480</v>
      </c>
      <c r="D22" s="61">
        <f t="shared" si="9"/>
        <v>3200</v>
      </c>
      <c r="E22" s="61">
        <f t="shared" si="9"/>
        <v>1600</v>
      </c>
      <c r="F22" s="61">
        <f t="shared" si="9"/>
        <v>3200</v>
      </c>
      <c r="G22" s="61">
        <f t="shared" si="9"/>
        <v>6400</v>
      </c>
      <c r="H22" s="61">
        <f t="shared" si="10"/>
        <v>400</v>
      </c>
      <c r="I22" s="109">
        <f t="shared" si="12"/>
        <v>105</v>
      </c>
      <c r="J22" s="112">
        <f t="shared" si="1"/>
        <v>800000</v>
      </c>
      <c r="K22" s="112">
        <f t="shared" si="1"/>
        <v>160</v>
      </c>
      <c r="L22" s="112">
        <f t="shared" si="1"/>
        <v>1600000</v>
      </c>
      <c r="N22" s="61">
        <f t="shared" si="2"/>
        <v>240000</v>
      </c>
      <c r="O22" s="61">
        <f t="shared" si="6"/>
        <v>96000</v>
      </c>
      <c r="Q22" s="61">
        <f t="shared" si="3"/>
        <v>400</v>
      </c>
      <c r="R22" s="61">
        <f t="shared" si="4"/>
        <v>160</v>
      </c>
      <c r="S22" s="36">
        <v>20</v>
      </c>
    </row>
    <row r="23" spans="1:27" x14ac:dyDescent="0.3">
      <c r="A23" s="80">
        <v>17</v>
      </c>
      <c r="B23" s="112">
        <f t="shared" si="11"/>
        <v>340000</v>
      </c>
      <c r="C23" s="61">
        <f t="shared" si="5"/>
        <v>510</v>
      </c>
      <c r="D23" s="61">
        <f t="shared" si="9"/>
        <v>3400</v>
      </c>
      <c r="E23" s="61">
        <f t="shared" si="9"/>
        <v>1700</v>
      </c>
      <c r="F23" s="61">
        <f t="shared" si="9"/>
        <v>3400</v>
      </c>
      <c r="G23" s="61">
        <f t="shared" si="9"/>
        <v>6800</v>
      </c>
      <c r="H23" s="61">
        <f t="shared" si="10"/>
        <v>500</v>
      </c>
      <c r="I23" s="109">
        <f t="shared" si="12"/>
        <v>110</v>
      </c>
      <c r="J23" s="112">
        <f t="shared" si="1"/>
        <v>850000</v>
      </c>
      <c r="K23" s="112">
        <f t="shared" si="1"/>
        <v>170</v>
      </c>
      <c r="L23" s="112">
        <f t="shared" si="1"/>
        <v>1700000</v>
      </c>
      <c r="N23" s="61">
        <f t="shared" si="2"/>
        <v>255000</v>
      </c>
      <c r="O23" s="61">
        <f t="shared" si="6"/>
        <v>102000</v>
      </c>
      <c r="Q23" s="61">
        <f t="shared" si="3"/>
        <v>425</v>
      </c>
      <c r="R23" s="61">
        <f t="shared" si="4"/>
        <v>170</v>
      </c>
      <c r="S23" s="36">
        <v>20</v>
      </c>
    </row>
    <row r="24" spans="1:27" x14ac:dyDescent="0.3">
      <c r="A24" s="80">
        <v>18</v>
      </c>
      <c r="B24" s="112">
        <f t="shared" si="11"/>
        <v>360000</v>
      </c>
      <c r="C24" s="61">
        <f t="shared" si="5"/>
        <v>540</v>
      </c>
      <c r="D24" s="61">
        <f t="shared" si="9"/>
        <v>3600</v>
      </c>
      <c r="E24" s="61">
        <f t="shared" si="9"/>
        <v>1800</v>
      </c>
      <c r="F24" s="61">
        <f t="shared" si="9"/>
        <v>3600</v>
      </c>
      <c r="G24" s="61">
        <f t="shared" si="9"/>
        <v>7200</v>
      </c>
      <c r="H24" s="61">
        <f t="shared" si="10"/>
        <v>630</v>
      </c>
      <c r="I24" s="109">
        <f t="shared" si="12"/>
        <v>115</v>
      </c>
      <c r="J24" s="112">
        <f t="shared" si="1"/>
        <v>900000</v>
      </c>
      <c r="K24" s="112">
        <f t="shared" si="1"/>
        <v>180</v>
      </c>
      <c r="L24" s="112">
        <f t="shared" si="1"/>
        <v>1800000</v>
      </c>
      <c r="N24" s="61">
        <f t="shared" si="2"/>
        <v>270000</v>
      </c>
      <c r="O24" s="61">
        <f t="shared" si="6"/>
        <v>107999.99999999999</v>
      </c>
      <c r="Q24" s="61">
        <f t="shared" si="3"/>
        <v>450</v>
      </c>
      <c r="R24" s="61">
        <f t="shared" si="4"/>
        <v>180</v>
      </c>
      <c r="S24" s="36">
        <v>20</v>
      </c>
    </row>
    <row r="25" spans="1:27" x14ac:dyDescent="0.3">
      <c r="A25" s="80">
        <v>19</v>
      </c>
      <c r="B25" s="112">
        <f t="shared" si="11"/>
        <v>380000</v>
      </c>
      <c r="C25" s="61">
        <f t="shared" si="5"/>
        <v>570</v>
      </c>
      <c r="D25" s="61">
        <f t="shared" si="9"/>
        <v>3800</v>
      </c>
      <c r="E25" s="61">
        <f t="shared" si="9"/>
        <v>1900</v>
      </c>
      <c r="F25" s="61">
        <f t="shared" si="9"/>
        <v>3800</v>
      </c>
      <c r="G25" s="61">
        <f t="shared" si="9"/>
        <v>7600</v>
      </c>
      <c r="H25" s="61">
        <f t="shared" si="10"/>
        <v>790</v>
      </c>
      <c r="I25" s="109">
        <f t="shared" si="12"/>
        <v>120</v>
      </c>
      <c r="J25" s="112">
        <f t="shared" si="1"/>
        <v>950000</v>
      </c>
      <c r="K25" s="112">
        <f t="shared" si="1"/>
        <v>190</v>
      </c>
      <c r="L25" s="112">
        <f t="shared" si="1"/>
        <v>1900000</v>
      </c>
      <c r="N25" s="61">
        <f t="shared" si="2"/>
        <v>285000</v>
      </c>
      <c r="O25" s="61">
        <f t="shared" si="6"/>
        <v>114000</v>
      </c>
      <c r="Q25" s="61">
        <f t="shared" si="3"/>
        <v>475</v>
      </c>
      <c r="R25" s="61">
        <f t="shared" si="4"/>
        <v>190</v>
      </c>
      <c r="S25" s="36">
        <v>20</v>
      </c>
    </row>
    <row r="26" spans="1:27" x14ac:dyDescent="0.3">
      <c r="A26" s="80">
        <v>20</v>
      </c>
      <c r="B26" s="112">
        <f t="shared" si="11"/>
        <v>400000</v>
      </c>
      <c r="C26" s="61">
        <f t="shared" si="5"/>
        <v>600</v>
      </c>
      <c r="D26" s="61">
        <f t="shared" si="9"/>
        <v>4000</v>
      </c>
      <c r="E26" s="61">
        <f t="shared" si="9"/>
        <v>2000</v>
      </c>
      <c r="F26" s="61">
        <f t="shared" si="9"/>
        <v>4000</v>
      </c>
      <c r="G26" s="61">
        <f t="shared" si="9"/>
        <v>8000</v>
      </c>
      <c r="H26" s="61">
        <f t="shared" si="10"/>
        <v>1000</v>
      </c>
      <c r="I26" s="109">
        <f t="shared" si="12"/>
        <v>125</v>
      </c>
      <c r="J26" s="112">
        <f t="shared" si="1"/>
        <v>1000000</v>
      </c>
      <c r="K26" s="112">
        <f t="shared" si="1"/>
        <v>200</v>
      </c>
      <c r="L26" s="112">
        <f t="shared" si="1"/>
        <v>2000000</v>
      </c>
      <c r="N26" s="61">
        <f t="shared" si="2"/>
        <v>300000</v>
      </c>
      <c r="O26" s="61">
        <f t="shared" si="6"/>
        <v>120000</v>
      </c>
      <c r="Q26" s="61">
        <f t="shared" si="3"/>
        <v>500</v>
      </c>
      <c r="R26" s="61">
        <f t="shared" si="4"/>
        <v>200</v>
      </c>
      <c r="S26" s="36">
        <v>20</v>
      </c>
    </row>
    <row r="27" spans="1:27" x14ac:dyDescent="0.3">
      <c r="A27" s="80">
        <v>21</v>
      </c>
      <c r="B27" s="112">
        <f t="shared" si="11"/>
        <v>420000</v>
      </c>
      <c r="E27" s="61">
        <f t="shared" ref="E27:G56" si="13">E$2*($A27*E$3)</f>
        <v>2100</v>
      </c>
      <c r="F27" s="61">
        <f t="shared" si="13"/>
        <v>4200</v>
      </c>
      <c r="G27" s="61">
        <f t="shared" si="13"/>
        <v>8400</v>
      </c>
      <c r="J27" s="112">
        <f t="shared" si="1"/>
        <v>1050000</v>
      </c>
      <c r="K27" s="112"/>
      <c r="L27" s="112">
        <f t="shared" si="1"/>
        <v>2100000</v>
      </c>
      <c r="O27" s="61">
        <f t="shared" si="6"/>
        <v>126000</v>
      </c>
      <c r="R27" s="61">
        <f t="shared" si="4"/>
        <v>210</v>
      </c>
      <c r="S27" s="36">
        <v>30</v>
      </c>
    </row>
    <row r="28" spans="1:27" x14ac:dyDescent="0.3">
      <c r="A28" s="80">
        <v>22</v>
      </c>
      <c r="B28" s="112">
        <f t="shared" si="11"/>
        <v>440000</v>
      </c>
      <c r="E28" s="61">
        <f t="shared" si="13"/>
        <v>2200</v>
      </c>
      <c r="F28" s="61">
        <f t="shared" si="13"/>
        <v>4400</v>
      </c>
      <c r="G28" s="61">
        <f t="shared" si="13"/>
        <v>8800</v>
      </c>
      <c r="J28" s="112">
        <f t="shared" si="1"/>
        <v>1100000</v>
      </c>
      <c r="K28" s="112"/>
      <c r="L28" s="112">
        <f t="shared" si="1"/>
        <v>2200000</v>
      </c>
      <c r="O28" s="61">
        <f t="shared" si="6"/>
        <v>132000</v>
      </c>
      <c r="R28" s="61">
        <f t="shared" si="4"/>
        <v>220</v>
      </c>
      <c r="S28" s="36">
        <v>30</v>
      </c>
    </row>
    <row r="29" spans="1:27" x14ac:dyDescent="0.3">
      <c r="A29" s="80">
        <v>23</v>
      </c>
      <c r="B29" s="112">
        <f t="shared" si="11"/>
        <v>460000</v>
      </c>
      <c r="E29" s="61">
        <f t="shared" si="13"/>
        <v>2300</v>
      </c>
      <c r="F29" s="61">
        <f t="shared" si="13"/>
        <v>4600</v>
      </c>
      <c r="G29" s="61">
        <f t="shared" si="13"/>
        <v>9200</v>
      </c>
      <c r="J29" s="112">
        <f t="shared" si="1"/>
        <v>1150000</v>
      </c>
      <c r="K29" s="112"/>
      <c r="L29" s="112">
        <f t="shared" si="1"/>
        <v>2300000</v>
      </c>
      <c r="O29" s="61">
        <f t="shared" si="6"/>
        <v>138000</v>
      </c>
      <c r="R29" s="61">
        <f t="shared" si="4"/>
        <v>230</v>
      </c>
      <c r="S29" s="36">
        <v>30</v>
      </c>
    </row>
    <row r="30" spans="1:27" x14ac:dyDescent="0.3">
      <c r="A30" s="80">
        <v>24</v>
      </c>
      <c r="B30" s="112">
        <f t="shared" si="11"/>
        <v>480000</v>
      </c>
      <c r="E30" s="61">
        <f t="shared" si="13"/>
        <v>2400</v>
      </c>
      <c r="F30" s="61">
        <f t="shared" si="13"/>
        <v>4800</v>
      </c>
      <c r="G30" s="61">
        <f t="shared" si="13"/>
        <v>9600</v>
      </c>
      <c r="J30" s="112">
        <f t="shared" si="1"/>
        <v>1200000</v>
      </c>
      <c r="K30" s="112"/>
      <c r="L30" s="112">
        <f t="shared" si="1"/>
        <v>2400000</v>
      </c>
      <c r="O30" s="61">
        <f t="shared" si="6"/>
        <v>144000</v>
      </c>
      <c r="R30" s="61">
        <f t="shared" si="4"/>
        <v>240</v>
      </c>
      <c r="S30" s="36">
        <v>30</v>
      </c>
    </row>
    <row r="31" spans="1:27" x14ac:dyDescent="0.3">
      <c r="A31" s="80">
        <v>25</v>
      </c>
      <c r="B31" s="112">
        <f t="shared" si="11"/>
        <v>500000</v>
      </c>
      <c r="E31" s="61">
        <f t="shared" si="13"/>
        <v>2500</v>
      </c>
      <c r="F31" s="61">
        <f t="shared" si="13"/>
        <v>5000</v>
      </c>
      <c r="G31" s="61">
        <f t="shared" si="13"/>
        <v>10000</v>
      </c>
      <c r="J31" s="112">
        <f t="shared" si="1"/>
        <v>1250000</v>
      </c>
      <c r="K31" s="112"/>
      <c r="L31" s="112">
        <f t="shared" si="1"/>
        <v>2500000</v>
      </c>
      <c r="O31" s="61">
        <f t="shared" si="6"/>
        <v>150000</v>
      </c>
      <c r="R31" s="61">
        <f t="shared" si="4"/>
        <v>250</v>
      </c>
      <c r="S31" s="36">
        <v>30</v>
      </c>
    </row>
    <row r="32" spans="1:27" x14ac:dyDescent="0.3">
      <c r="A32" s="80">
        <v>26</v>
      </c>
      <c r="B32" s="112">
        <f t="shared" si="11"/>
        <v>520000</v>
      </c>
      <c r="E32" s="61">
        <f t="shared" si="13"/>
        <v>2600</v>
      </c>
      <c r="F32" s="61">
        <f t="shared" si="13"/>
        <v>5200</v>
      </c>
      <c r="G32" s="61">
        <f t="shared" si="13"/>
        <v>10400</v>
      </c>
      <c r="J32" s="112">
        <f t="shared" si="1"/>
        <v>1300000</v>
      </c>
      <c r="K32" s="112"/>
      <c r="L32" s="112">
        <f t="shared" si="1"/>
        <v>2600000</v>
      </c>
      <c r="O32" s="61">
        <f t="shared" si="6"/>
        <v>156000</v>
      </c>
      <c r="R32" s="61">
        <f t="shared" si="4"/>
        <v>260</v>
      </c>
      <c r="S32" s="36">
        <v>30</v>
      </c>
    </row>
    <row r="33" spans="1:19" x14ac:dyDescent="0.3">
      <c r="A33" s="80">
        <v>27</v>
      </c>
      <c r="B33" s="112">
        <f t="shared" si="11"/>
        <v>540000</v>
      </c>
      <c r="E33" s="61">
        <f t="shared" si="13"/>
        <v>2700</v>
      </c>
      <c r="F33" s="61">
        <f t="shared" si="13"/>
        <v>5400</v>
      </c>
      <c r="G33" s="61">
        <f t="shared" si="13"/>
        <v>10800</v>
      </c>
      <c r="J33" s="112">
        <f t="shared" si="1"/>
        <v>1350000</v>
      </c>
      <c r="K33" s="112"/>
      <c r="L33" s="112">
        <f t="shared" si="1"/>
        <v>2700000</v>
      </c>
      <c r="O33" s="61">
        <f t="shared" si="6"/>
        <v>162000</v>
      </c>
      <c r="R33" s="61">
        <f t="shared" si="4"/>
        <v>270</v>
      </c>
      <c r="S33" s="36">
        <v>30</v>
      </c>
    </row>
    <row r="34" spans="1:19" x14ac:dyDescent="0.3">
      <c r="A34" s="80">
        <v>28</v>
      </c>
      <c r="B34" s="112">
        <f t="shared" si="11"/>
        <v>560000</v>
      </c>
      <c r="E34" s="61">
        <f t="shared" si="13"/>
        <v>2800</v>
      </c>
      <c r="F34" s="61">
        <f t="shared" si="13"/>
        <v>5600</v>
      </c>
      <c r="G34" s="61">
        <f t="shared" si="13"/>
        <v>11200</v>
      </c>
      <c r="J34" s="112">
        <f t="shared" si="1"/>
        <v>1400000</v>
      </c>
      <c r="K34" s="112"/>
      <c r="L34" s="112">
        <f t="shared" si="1"/>
        <v>2800000</v>
      </c>
      <c r="O34" s="61">
        <f t="shared" si="6"/>
        <v>168000</v>
      </c>
      <c r="R34" s="61">
        <f t="shared" si="4"/>
        <v>280</v>
      </c>
      <c r="S34" s="36">
        <v>30</v>
      </c>
    </row>
    <row r="35" spans="1:19" x14ac:dyDescent="0.3">
      <c r="A35" s="80">
        <v>29</v>
      </c>
      <c r="B35" s="112">
        <f t="shared" si="11"/>
        <v>580000</v>
      </c>
      <c r="E35" s="61">
        <f t="shared" si="13"/>
        <v>2900</v>
      </c>
      <c r="F35" s="61">
        <f t="shared" si="13"/>
        <v>5800</v>
      </c>
      <c r="G35" s="61">
        <f t="shared" si="13"/>
        <v>11600</v>
      </c>
      <c r="J35" s="112">
        <f t="shared" si="1"/>
        <v>1450000</v>
      </c>
      <c r="K35" s="112"/>
      <c r="L35" s="112">
        <f t="shared" si="1"/>
        <v>2900000</v>
      </c>
      <c r="O35" s="61">
        <f t="shared" si="6"/>
        <v>174000</v>
      </c>
      <c r="R35" s="61">
        <f t="shared" si="4"/>
        <v>290</v>
      </c>
      <c r="S35" s="36">
        <v>30</v>
      </c>
    </row>
    <row r="36" spans="1:19" x14ac:dyDescent="0.3">
      <c r="A36" s="80">
        <v>30</v>
      </c>
      <c r="B36" s="112">
        <f t="shared" si="11"/>
        <v>600000</v>
      </c>
      <c r="E36" s="61">
        <f t="shared" si="13"/>
        <v>3000</v>
      </c>
      <c r="F36" s="61">
        <f t="shared" si="13"/>
        <v>6000</v>
      </c>
      <c r="G36" s="61">
        <f t="shared" si="13"/>
        <v>12000</v>
      </c>
      <c r="J36" s="112">
        <f t="shared" si="1"/>
        <v>1500000</v>
      </c>
      <c r="K36" s="112"/>
      <c r="L36" s="112">
        <f t="shared" si="1"/>
        <v>3000000</v>
      </c>
      <c r="O36" s="61">
        <f t="shared" si="6"/>
        <v>180000</v>
      </c>
      <c r="R36" s="61">
        <f t="shared" si="4"/>
        <v>300</v>
      </c>
      <c r="S36" s="36">
        <v>30</v>
      </c>
    </row>
    <row r="37" spans="1:19" x14ac:dyDescent="0.3">
      <c r="A37" s="80">
        <v>31</v>
      </c>
      <c r="B37" s="112">
        <f t="shared" si="11"/>
        <v>620000</v>
      </c>
      <c r="E37" s="61">
        <f t="shared" si="13"/>
        <v>3100</v>
      </c>
      <c r="F37" s="61">
        <f t="shared" si="13"/>
        <v>6200</v>
      </c>
      <c r="G37" s="61">
        <f t="shared" si="13"/>
        <v>12400</v>
      </c>
      <c r="J37" s="112">
        <f t="shared" si="1"/>
        <v>1550000</v>
      </c>
      <c r="K37" s="112"/>
      <c r="L37" s="112">
        <f t="shared" si="1"/>
        <v>3100000</v>
      </c>
      <c r="O37" s="61">
        <f t="shared" si="6"/>
        <v>185999.99999999997</v>
      </c>
      <c r="R37" s="61">
        <f t="shared" si="4"/>
        <v>310</v>
      </c>
      <c r="S37" s="36">
        <v>40</v>
      </c>
    </row>
    <row r="38" spans="1:19" x14ac:dyDescent="0.3">
      <c r="A38" s="80">
        <v>32</v>
      </c>
      <c r="B38" s="112">
        <f t="shared" si="11"/>
        <v>640000</v>
      </c>
      <c r="E38" s="61">
        <f t="shared" si="13"/>
        <v>3200</v>
      </c>
      <c r="F38" s="61">
        <f t="shared" si="13"/>
        <v>6400</v>
      </c>
      <c r="G38" s="61">
        <f t="shared" si="13"/>
        <v>12800</v>
      </c>
      <c r="J38" s="112">
        <f t="shared" si="1"/>
        <v>1600000</v>
      </c>
      <c r="K38" s="112"/>
      <c r="L38" s="112">
        <f t="shared" si="1"/>
        <v>3200000</v>
      </c>
      <c r="O38" s="61">
        <f t="shared" si="6"/>
        <v>192000</v>
      </c>
      <c r="R38" s="61">
        <f t="shared" si="4"/>
        <v>320</v>
      </c>
      <c r="S38" s="36">
        <v>40</v>
      </c>
    </row>
    <row r="39" spans="1:19" x14ac:dyDescent="0.3">
      <c r="A39" s="80">
        <v>33</v>
      </c>
      <c r="B39" s="112">
        <f t="shared" si="11"/>
        <v>660000</v>
      </c>
      <c r="E39" s="61">
        <f t="shared" si="13"/>
        <v>3300</v>
      </c>
      <c r="F39" s="61">
        <f t="shared" si="13"/>
        <v>6600</v>
      </c>
      <c r="G39" s="61">
        <f t="shared" si="13"/>
        <v>13200</v>
      </c>
      <c r="J39" s="112">
        <f t="shared" si="1"/>
        <v>1650000</v>
      </c>
      <c r="K39" s="112"/>
      <c r="L39" s="112">
        <f t="shared" si="1"/>
        <v>3300000</v>
      </c>
      <c r="O39" s="61">
        <f t="shared" si="6"/>
        <v>198000</v>
      </c>
      <c r="R39" s="61">
        <f t="shared" ref="R39:R56" si="14">$R$2*($A39*$R$3)</f>
        <v>330</v>
      </c>
      <c r="S39" s="36">
        <v>40</v>
      </c>
    </row>
    <row r="40" spans="1:19" x14ac:dyDescent="0.3">
      <c r="A40" s="80">
        <v>34</v>
      </c>
      <c r="B40" s="112">
        <f t="shared" si="11"/>
        <v>680000</v>
      </c>
      <c r="E40" s="61">
        <f t="shared" si="13"/>
        <v>3400</v>
      </c>
      <c r="F40" s="61">
        <f t="shared" si="13"/>
        <v>6800</v>
      </c>
      <c r="G40" s="61">
        <f t="shared" si="13"/>
        <v>13600</v>
      </c>
      <c r="J40" s="112">
        <f t="shared" si="1"/>
        <v>1700000</v>
      </c>
      <c r="K40" s="112"/>
      <c r="L40" s="112">
        <f t="shared" si="1"/>
        <v>3400000</v>
      </c>
      <c r="O40" s="61">
        <f t="shared" si="6"/>
        <v>204000</v>
      </c>
      <c r="R40" s="61">
        <f t="shared" si="14"/>
        <v>340</v>
      </c>
      <c r="S40" s="36">
        <v>40</v>
      </c>
    </row>
    <row r="41" spans="1:19" x14ac:dyDescent="0.3">
      <c r="A41" s="80">
        <v>35</v>
      </c>
      <c r="B41" s="112">
        <f t="shared" si="11"/>
        <v>700000</v>
      </c>
      <c r="E41" s="61">
        <f t="shared" si="13"/>
        <v>3500</v>
      </c>
      <c r="F41" s="61">
        <f t="shared" si="13"/>
        <v>7000</v>
      </c>
      <c r="G41" s="61">
        <f t="shared" si="13"/>
        <v>14000</v>
      </c>
      <c r="J41" s="112">
        <f t="shared" si="1"/>
        <v>1750000</v>
      </c>
      <c r="K41" s="112"/>
      <c r="L41" s="112">
        <f t="shared" si="1"/>
        <v>3500000</v>
      </c>
      <c r="O41" s="61">
        <f t="shared" si="6"/>
        <v>210000</v>
      </c>
      <c r="R41" s="61">
        <f t="shared" si="14"/>
        <v>350</v>
      </c>
      <c r="S41" s="36">
        <v>40</v>
      </c>
    </row>
    <row r="42" spans="1:19" x14ac:dyDescent="0.3">
      <c r="A42" s="80">
        <v>36</v>
      </c>
      <c r="B42" s="112">
        <f t="shared" si="11"/>
        <v>720000</v>
      </c>
      <c r="E42" s="61">
        <f t="shared" si="13"/>
        <v>3600</v>
      </c>
      <c r="F42" s="61">
        <f t="shared" si="13"/>
        <v>7200</v>
      </c>
      <c r="G42" s="61">
        <f t="shared" si="13"/>
        <v>14400</v>
      </c>
      <c r="J42" s="112">
        <f t="shared" si="1"/>
        <v>1800000</v>
      </c>
      <c r="K42" s="112"/>
      <c r="L42" s="112">
        <f t="shared" si="1"/>
        <v>3600000</v>
      </c>
      <c r="O42" s="61">
        <f t="shared" si="6"/>
        <v>215999.99999999997</v>
      </c>
      <c r="R42" s="61">
        <f t="shared" si="14"/>
        <v>360</v>
      </c>
      <c r="S42" s="36">
        <v>40</v>
      </c>
    </row>
    <row r="43" spans="1:19" x14ac:dyDescent="0.3">
      <c r="A43" s="80">
        <v>37</v>
      </c>
      <c r="B43" s="112">
        <f t="shared" si="11"/>
        <v>740000</v>
      </c>
      <c r="E43" s="61">
        <f t="shared" si="13"/>
        <v>3700</v>
      </c>
      <c r="F43" s="61">
        <f t="shared" si="13"/>
        <v>7400</v>
      </c>
      <c r="G43" s="61">
        <f t="shared" si="13"/>
        <v>14800</v>
      </c>
      <c r="J43" s="112">
        <f t="shared" si="1"/>
        <v>1850000</v>
      </c>
      <c r="K43" s="112"/>
      <c r="L43" s="112">
        <f t="shared" si="1"/>
        <v>3700000</v>
      </c>
      <c r="O43" s="61">
        <f t="shared" si="6"/>
        <v>222000</v>
      </c>
      <c r="R43" s="61">
        <f t="shared" si="14"/>
        <v>370</v>
      </c>
      <c r="S43" s="36">
        <v>40</v>
      </c>
    </row>
    <row r="44" spans="1:19" x14ac:dyDescent="0.3">
      <c r="A44" s="80">
        <v>38</v>
      </c>
      <c r="B44" s="112">
        <f t="shared" si="11"/>
        <v>760000</v>
      </c>
      <c r="E44" s="61">
        <f t="shared" si="13"/>
        <v>3800</v>
      </c>
      <c r="F44" s="61">
        <f t="shared" si="13"/>
        <v>7600</v>
      </c>
      <c r="G44" s="61">
        <f t="shared" si="13"/>
        <v>15200</v>
      </c>
      <c r="J44" s="112">
        <f t="shared" si="1"/>
        <v>1900000</v>
      </c>
      <c r="K44" s="112"/>
      <c r="L44" s="112">
        <f t="shared" si="1"/>
        <v>3800000</v>
      </c>
      <c r="O44" s="61">
        <f t="shared" si="6"/>
        <v>228000</v>
      </c>
      <c r="R44" s="61">
        <f t="shared" si="14"/>
        <v>380</v>
      </c>
      <c r="S44" s="36">
        <v>40</v>
      </c>
    </row>
    <row r="45" spans="1:19" x14ac:dyDescent="0.3">
      <c r="A45" s="80">
        <v>39</v>
      </c>
      <c r="B45" s="112">
        <f t="shared" si="11"/>
        <v>780000</v>
      </c>
      <c r="E45" s="61">
        <f t="shared" si="13"/>
        <v>3900</v>
      </c>
      <c r="F45" s="61">
        <f t="shared" si="13"/>
        <v>7800</v>
      </c>
      <c r="G45" s="61">
        <f t="shared" si="13"/>
        <v>15600</v>
      </c>
      <c r="J45" s="112">
        <f t="shared" si="1"/>
        <v>1950000</v>
      </c>
      <c r="K45" s="112"/>
      <c r="L45" s="112">
        <f t="shared" si="1"/>
        <v>3900000</v>
      </c>
      <c r="O45" s="61">
        <f t="shared" si="6"/>
        <v>234000</v>
      </c>
      <c r="R45" s="61">
        <f t="shared" si="14"/>
        <v>390</v>
      </c>
      <c r="S45" s="36">
        <v>40</v>
      </c>
    </row>
    <row r="46" spans="1:19" x14ac:dyDescent="0.3">
      <c r="A46" s="80">
        <v>40</v>
      </c>
      <c r="B46" s="112">
        <f t="shared" si="11"/>
        <v>800000</v>
      </c>
      <c r="E46" s="61">
        <f t="shared" si="13"/>
        <v>4000</v>
      </c>
      <c r="F46" s="61">
        <f t="shared" si="13"/>
        <v>8000</v>
      </c>
      <c r="G46" s="61">
        <f t="shared" si="13"/>
        <v>16000</v>
      </c>
      <c r="J46" s="112">
        <f t="shared" si="1"/>
        <v>2000000</v>
      </c>
      <c r="K46" s="112"/>
      <c r="L46" s="112">
        <f t="shared" si="1"/>
        <v>4000000</v>
      </c>
      <c r="O46" s="61">
        <f t="shared" si="6"/>
        <v>240000</v>
      </c>
      <c r="R46" s="61">
        <f t="shared" si="14"/>
        <v>400</v>
      </c>
      <c r="S46" s="36">
        <v>40</v>
      </c>
    </row>
    <row r="47" spans="1:19" x14ac:dyDescent="0.3">
      <c r="A47" s="80">
        <v>41</v>
      </c>
      <c r="B47" s="112">
        <f t="shared" si="11"/>
        <v>820000</v>
      </c>
      <c r="E47" s="61">
        <f t="shared" si="13"/>
        <v>4100</v>
      </c>
      <c r="F47" s="61">
        <f t="shared" si="13"/>
        <v>8200</v>
      </c>
      <c r="G47" s="61">
        <f t="shared" si="13"/>
        <v>16400</v>
      </c>
      <c r="J47" s="112">
        <f t="shared" si="1"/>
        <v>2050000</v>
      </c>
      <c r="K47" s="112"/>
      <c r="L47" s="112">
        <f t="shared" si="1"/>
        <v>4100000</v>
      </c>
      <c r="O47" s="61">
        <f t="shared" si="6"/>
        <v>245999.99999999997</v>
      </c>
      <c r="R47" s="61">
        <f t="shared" si="14"/>
        <v>410</v>
      </c>
      <c r="S47" s="36">
        <v>50</v>
      </c>
    </row>
    <row r="48" spans="1:19" x14ac:dyDescent="0.3">
      <c r="A48" s="80">
        <v>42</v>
      </c>
      <c r="B48" s="112">
        <f t="shared" si="11"/>
        <v>840000</v>
      </c>
      <c r="E48" s="61">
        <f t="shared" si="13"/>
        <v>4200</v>
      </c>
      <c r="F48" s="61">
        <f t="shared" si="13"/>
        <v>8400</v>
      </c>
      <c r="G48" s="61">
        <f t="shared" si="13"/>
        <v>16800</v>
      </c>
      <c r="J48" s="112">
        <f t="shared" si="1"/>
        <v>2100000</v>
      </c>
      <c r="K48" s="112"/>
      <c r="L48" s="112">
        <f t="shared" si="1"/>
        <v>4200000</v>
      </c>
      <c r="O48" s="61">
        <f t="shared" si="6"/>
        <v>252000</v>
      </c>
      <c r="R48" s="61">
        <f t="shared" si="14"/>
        <v>420</v>
      </c>
      <c r="S48" s="36">
        <v>50</v>
      </c>
    </row>
    <row r="49" spans="1:19" x14ac:dyDescent="0.3">
      <c r="A49" s="80">
        <v>43</v>
      </c>
      <c r="B49" s="112">
        <f t="shared" si="11"/>
        <v>860000</v>
      </c>
      <c r="E49" s="61">
        <f t="shared" si="13"/>
        <v>4300</v>
      </c>
      <c r="F49" s="61">
        <f t="shared" si="13"/>
        <v>8600</v>
      </c>
      <c r="G49" s="61">
        <f t="shared" si="13"/>
        <v>17200</v>
      </c>
      <c r="J49" s="112">
        <f t="shared" si="1"/>
        <v>2150000</v>
      </c>
      <c r="K49" s="112"/>
      <c r="L49" s="112">
        <f t="shared" si="1"/>
        <v>4300000</v>
      </c>
      <c r="O49" s="61">
        <f t="shared" si="6"/>
        <v>258000</v>
      </c>
      <c r="R49" s="61">
        <f t="shared" si="14"/>
        <v>430</v>
      </c>
      <c r="S49" s="36">
        <v>50</v>
      </c>
    </row>
    <row r="50" spans="1:19" x14ac:dyDescent="0.3">
      <c r="A50" s="80">
        <v>44</v>
      </c>
      <c r="B50" s="112">
        <f t="shared" si="11"/>
        <v>880000</v>
      </c>
      <c r="E50" s="61">
        <f t="shared" si="13"/>
        <v>4400</v>
      </c>
      <c r="F50" s="61">
        <f t="shared" si="13"/>
        <v>8800</v>
      </c>
      <c r="G50" s="61">
        <f t="shared" si="13"/>
        <v>17600</v>
      </c>
      <c r="J50" s="112">
        <f t="shared" si="1"/>
        <v>2200000</v>
      </c>
      <c r="K50" s="112"/>
      <c r="L50" s="112">
        <f t="shared" si="1"/>
        <v>4400000</v>
      </c>
      <c r="O50" s="61">
        <f t="shared" si="6"/>
        <v>264000</v>
      </c>
      <c r="R50" s="61">
        <f t="shared" si="14"/>
        <v>440</v>
      </c>
      <c r="S50" s="36">
        <v>50</v>
      </c>
    </row>
    <row r="51" spans="1:19" x14ac:dyDescent="0.3">
      <c r="A51" s="80">
        <v>45</v>
      </c>
      <c r="B51" s="112">
        <f t="shared" si="11"/>
        <v>900000</v>
      </c>
      <c r="E51" s="61">
        <f t="shared" si="13"/>
        <v>4500</v>
      </c>
      <c r="F51" s="61">
        <f t="shared" si="13"/>
        <v>9000</v>
      </c>
      <c r="G51" s="61">
        <f t="shared" si="13"/>
        <v>18000</v>
      </c>
      <c r="J51" s="112">
        <f t="shared" si="1"/>
        <v>2250000</v>
      </c>
      <c r="K51" s="112"/>
      <c r="L51" s="112">
        <f t="shared" si="1"/>
        <v>4500000</v>
      </c>
      <c r="O51" s="61">
        <f t="shared" si="6"/>
        <v>270000</v>
      </c>
      <c r="R51" s="61">
        <f t="shared" si="14"/>
        <v>450</v>
      </c>
      <c r="S51" s="36">
        <v>50</v>
      </c>
    </row>
    <row r="52" spans="1:19" x14ac:dyDescent="0.3">
      <c r="A52" s="80">
        <v>46</v>
      </c>
      <c r="B52" s="112">
        <f t="shared" si="11"/>
        <v>920000</v>
      </c>
      <c r="E52" s="61">
        <f t="shared" si="13"/>
        <v>4600</v>
      </c>
      <c r="F52" s="61">
        <f t="shared" si="13"/>
        <v>9200</v>
      </c>
      <c r="G52" s="61">
        <f t="shared" si="13"/>
        <v>18400</v>
      </c>
      <c r="J52" s="112">
        <f t="shared" si="1"/>
        <v>2300000</v>
      </c>
      <c r="K52" s="112"/>
      <c r="L52" s="112">
        <f t="shared" si="1"/>
        <v>4600000</v>
      </c>
      <c r="O52" s="61">
        <f t="shared" si="6"/>
        <v>276000</v>
      </c>
      <c r="R52" s="61">
        <f t="shared" si="14"/>
        <v>460</v>
      </c>
      <c r="S52" s="36">
        <v>50</v>
      </c>
    </row>
    <row r="53" spans="1:19" x14ac:dyDescent="0.3">
      <c r="A53" s="80">
        <v>47</v>
      </c>
      <c r="B53" s="112">
        <f t="shared" si="11"/>
        <v>940000</v>
      </c>
      <c r="E53" s="61">
        <f t="shared" si="13"/>
        <v>4700</v>
      </c>
      <c r="F53" s="61">
        <f t="shared" si="13"/>
        <v>9400</v>
      </c>
      <c r="G53" s="61">
        <f t="shared" si="13"/>
        <v>18800</v>
      </c>
      <c r="J53" s="112">
        <f t="shared" si="1"/>
        <v>2350000</v>
      </c>
      <c r="K53" s="112"/>
      <c r="L53" s="112">
        <f t="shared" si="1"/>
        <v>4700000</v>
      </c>
      <c r="O53" s="61">
        <f t="shared" si="6"/>
        <v>282000</v>
      </c>
      <c r="R53" s="61">
        <f t="shared" si="14"/>
        <v>470</v>
      </c>
      <c r="S53" s="36">
        <v>50</v>
      </c>
    </row>
    <row r="54" spans="1:19" x14ac:dyDescent="0.3">
      <c r="A54" s="80">
        <v>48</v>
      </c>
      <c r="B54" s="112">
        <f t="shared" si="11"/>
        <v>960000</v>
      </c>
      <c r="E54" s="61">
        <f t="shared" si="13"/>
        <v>4800</v>
      </c>
      <c r="F54" s="61">
        <f t="shared" si="13"/>
        <v>9600</v>
      </c>
      <c r="G54" s="61">
        <f t="shared" si="13"/>
        <v>19200</v>
      </c>
      <c r="J54" s="112">
        <f t="shared" si="1"/>
        <v>2400000</v>
      </c>
      <c r="K54" s="112"/>
      <c r="L54" s="112">
        <f t="shared" si="1"/>
        <v>4800000</v>
      </c>
      <c r="O54" s="61">
        <f t="shared" si="6"/>
        <v>288000</v>
      </c>
      <c r="R54" s="61">
        <f t="shared" si="14"/>
        <v>480</v>
      </c>
      <c r="S54" s="36">
        <v>50</v>
      </c>
    </row>
    <row r="55" spans="1:19" x14ac:dyDescent="0.3">
      <c r="A55" s="80">
        <v>49</v>
      </c>
      <c r="B55" s="112">
        <f t="shared" si="11"/>
        <v>980000</v>
      </c>
      <c r="E55" s="61">
        <f t="shared" si="13"/>
        <v>4900</v>
      </c>
      <c r="F55" s="61">
        <f t="shared" si="13"/>
        <v>9800</v>
      </c>
      <c r="G55" s="61">
        <f t="shared" si="13"/>
        <v>19600</v>
      </c>
      <c r="J55" s="112">
        <f t="shared" si="1"/>
        <v>2450000</v>
      </c>
      <c r="K55" s="112"/>
      <c r="L55" s="112">
        <f t="shared" si="1"/>
        <v>4900000</v>
      </c>
      <c r="O55" s="61">
        <f t="shared" si="6"/>
        <v>294000</v>
      </c>
      <c r="R55" s="61">
        <f t="shared" si="14"/>
        <v>490</v>
      </c>
      <c r="S55" s="36">
        <v>50</v>
      </c>
    </row>
    <row r="56" spans="1:19" x14ac:dyDescent="0.3">
      <c r="A56" s="80">
        <v>50</v>
      </c>
      <c r="B56" s="112">
        <f t="shared" si="11"/>
        <v>1000000</v>
      </c>
      <c r="E56" s="61">
        <f t="shared" si="13"/>
        <v>5000</v>
      </c>
      <c r="F56" s="61">
        <f t="shared" si="13"/>
        <v>10000</v>
      </c>
      <c r="G56" s="61">
        <f t="shared" si="13"/>
        <v>20000</v>
      </c>
      <c r="J56" s="112">
        <f t="shared" si="1"/>
        <v>2500000</v>
      </c>
      <c r="K56" s="112"/>
      <c r="L56" s="112">
        <f t="shared" si="1"/>
        <v>5000000</v>
      </c>
      <c r="O56" s="61">
        <f t="shared" si="6"/>
        <v>300000</v>
      </c>
      <c r="R56" s="61">
        <f t="shared" si="14"/>
        <v>500</v>
      </c>
      <c r="S56" s="36">
        <v>50</v>
      </c>
    </row>
    <row r="57" spans="1:19" x14ac:dyDescent="0.3">
      <c r="J57" s="61" t="s">
        <v>3315</v>
      </c>
      <c r="L57" s="112"/>
    </row>
  </sheetData>
  <phoneticPr fontId="3" type="noConversion"/>
  <conditionalFormatting sqref="A1:R1048576">
    <cfRule type="expression" dxfId="0" priority="508">
      <formula>AND(MOD($A1,10)=0,$A1&lt;&gt;"")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"/>
  <dimension ref="A1:X85"/>
  <sheetViews>
    <sheetView workbookViewId="0">
      <selection activeCell="N27" sqref="N27"/>
    </sheetView>
  </sheetViews>
  <sheetFormatPr defaultRowHeight="12" x14ac:dyDescent="0.3"/>
  <cols>
    <col min="1" max="1" width="2" style="36" customWidth="1"/>
    <col min="2" max="2" width="28.75" style="36" bestFit="1" customWidth="1"/>
    <col min="3" max="3" width="11.125" style="36" bestFit="1" customWidth="1"/>
    <col min="4" max="4" width="26.625" style="36" bestFit="1" customWidth="1"/>
    <col min="5" max="5" width="2" style="36" customWidth="1"/>
    <col min="6" max="6" width="19.625" style="36" customWidth="1"/>
    <col min="7" max="7" width="21" style="36" customWidth="1"/>
    <col min="8" max="8" width="11.375" style="36" bestFit="1" customWidth="1"/>
    <col min="9" max="9" width="2" style="36" customWidth="1"/>
    <col min="10" max="10" width="12.75" style="36" customWidth="1"/>
    <col min="11" max="11" width="16.375" style="36" bestFit="1" customWidth="1"/>
    <col min="12" max="12" width="13.5" style="36" bestFit="1" customWidth="1"/>
    <col min="13" max="13" width="2" style="36" customWidth="1"/>
    <col min="14" max="14" width="19.125" style="36" bestFit="1" customWidth="1"/>
    <col min="15" max="15" width="9.25" style="36" bestFit="1" customWidth="1"/>
    <col min="16" max="16" width="15" style="36" bestFit="1" customWidth="1"/>
    <col min="17" max="17" width="2" style="36" customWidth="1"/>
    <col min="18" max="18" width="18.125" style="36" customWidth="1"/>
    <col min="19" max="19" width="17.875" style="92" bestFit="1" customWidth="1"/>
    <col min="20" max="20" width="16.125" style="36" bestFit="1" customWidth="1"/>
    <col min="21" max="21" width="18.75" style="36" bestFit="1" customWidth="1"/>
    <col min="22" max="24" width="9" style="36"/>
    <col min="25" max="16384" width="9" style="31"/>
  </cols>
  <sheetData>
    <row r="1" spans="1:24" s="36" customFormat="1" x14ac:dyDescent="0.3">
      <c r="S1" s="92"/>
    </row>
    <row r="2" spans="1:24" x14ac:dyDescent="0.3">
      <c r="F2" s="69" t="s">
        <v>579</v>
      </c>
      <c r="N2" s="36" t="s">
        <v>641</v>
      </c>
      <c r="Q2" s="327"/>
      <c r="R2" s="327"/>
      <c r="S2" s="327"/>
      <c r="T2" s="327"/>
      <c r="U2" s="327"/>
    </row>
    <row r="3" spans="1:24" x14ac:dyDescent="0.3">
      <c r="B3" s="36" t="s">
        <v>543</v>
      </c>
      <c r="C3" s="92" t="s">
        <v>546</v>
      </c>
      <c r="F3" s="36" t="s">
        <v>543</v>
      </c>
      <c r="G3" s="36" t="s">
        <v>546</v>
      </c>
      <c r="J3" s="36" t="s">
        <v>543</v>
      </c>
      <c r="K3" s="36" t="s">
        <v>606</v>
      </c>
      <c r="L3" s="36" t="s">
        <v>604</v>
      </c>
      <c r="N3" s="36" t="s">
        <v>543</v>
      </c>
      <c r="O3" s="36" t="s">
        <v>546</v>
      </c>
      <c r="R3" s="36" t="s">
        <v>640</v>
      </c>
    </row>
    <row r="4" spans="1:24" x14ac:dyDescent="0.3">
      <c r="B4" s="100" t="s">
        <v>707</v>
      </c>
      <c r="C4" s="100"/>
      <c r="D4" s="100"/>
      <c r="F4" s="100" t="s">
        <v>708</v>
      </c>
      <c r="G4" s="100"/>
      <c r="H4" s="100"/>
      <c r="J4" s="100" t="s">
        <v>711</v>
      </c>
      <c r="K4" s="94"/>
      <c r="L4" s="94"/>
      <c r="N4" s="100" t="s">
        <v>710</v>
      </c>
      <c r="O4" s="100"/>
      <c r="P4" s="100"/>
      <c r="R4" s="100" t="s">
        <v>709</v>
      </c>
      <c r="S4" s="101"/>
      <c r="T4" s="100"/>
    </row>
    <row r="6" spans="1:24" s="55" customFormat="1" x14ac:dyDescent="0.3">
      <c r="A6" s="69"/>
      <c r="B6" s="70" t="s">
        <v>483</v>
      </c>
      <c r="C6" s="69" t="s">
        <v>564</v>
      </c>
      <c r="D6" s="36"/>
      <c r="E6" s="69"/>
      <c r="F6" s="70" t="s">
        <v>344</v>
      </c>
      <c r="G6" s="91" t="s">
        <v>345</v>
      </c>
      <c r="H6" s="69"/>
      <c r="I6" s="69"/>
      <c r="J6" s="69" t="s">
        <v>483</v>
      </c>
      <c r="K6" s="1"/>
      <c r="L6" s="69"/>
      <c r="M6" s="69"/>
      <c r="N6" s="70" t="s">
        <v>474</v>
      </c>
      <c r="O6" s="70" t="s">
        <v>484</v>
      </c>
      <c r="P6" s="69"/>
      <c r="Q6" s="69"/>
      <c r="R6" s="70" t="s">
        <v>382</v>
      </c>
      <c r="S6" s="113"/>
      <c r="T6" s="69"/>
      <c r="U6" s="36"/>
      <c r="V6" s="69"/>
      <c r="W6" s="69"/>
      <c r="X6" s="69"/>
    </row>
    <row r="7" spans="1:24" x14ac:dyDescent="0.3">
      <c r="B7" s="61" t="s">
        <v>548</v>
      </c>
      <c r="F7" s="61" t="s">
        <v>39</v>
      </c>
      <c r="G7" s="61" t="s">
        <v>40</v>
      </c>
      <c r="H7" s="107" t="s">
        <v>41</v>
      </c>
      <c r="J7" s="79" t="s">
        <v>448</v>
      </c>
      <c r="K7" s="79" t="s">
        <v>449</v>
      </c>
      <c r="N7" s="61" t="s">
        <v>475</v>
      </c>
      <c r="O7" s="61">
        <v>10</v>
      </c>
      <c r="R7" s="61" t="s">
        <v>132</v>
      </c>
      <c r="S7" s="103" t="s">
        <v>383</v>
      </c>
    </row>
    <row r="8" spans="1:24" x14ac:dyDescent="0.3">
      <c r="B8" s="61" t="s">
        <v>549</v>
      </c>
      <c r="F8" s="61" t="s">
        <v>144</v>
      </c>
      <c r="G8" s="61" t="s">
        <v>145</v>
      </c>
      <c r="H8" s="61" t="s">
        <v>146</v>
      </c>
      <c r="J8" s="80" t="s">
        <v>496</v>
      </c>
      <c r="K8" s="61" t="s">
        <v>453</v>
      </c>
      <c r="N8" s="61" t="s">
        <v>476</v>
      </c>
      <c r="O8" s="61">
        <v>10</v>
      </c>
      <c r="R8" s="61" t="s">
        <v>384</v>
      </c>
      <c r="S8" s="103" t="s">
        <v>522</v>
      </c>
      <c r="T8" s="36" t="s">
        <v>712</v>
      </c>
    </row>
    <row r="9" spans="1:24" x14ac:dyDescent="0.3">
      <c r="B9" s="61" t="s">
        <v>550</v>
      </c>
      <c r="F9" s="61" t="s">
        <v>42</v>
      </c>
      <c r="G9" s="61" t="s">
        <v>43</v>
      </c>
      <c r="H9" s="61" t="s">
        <v>44</v>
      </c>
      <c r="J9" s="80" t="s">
        <v>496</v>
      </c>
      <c r="K9" s="61" t="s">
        <v>454</v>
      </c>
      <c r="N9" s="61" t="s">
        <v>477</v>
      </c>
      <c r="O9" s="61">
        <v>10</v>
      </c>
      <c r="R9" s="61" t="s">
        <v>385</v>
      </c>
      <c r="S9" s="103" t="s">
        <v>523</v>
      </c>
      <c r="T9" s="36" t="s">
        <v>713</v>
      </c>
    </row>
    <row r="10" spans="1:24" x14ac:dyDescent="0.3">
      <c r="B10" s="61" t="s">
        <v>551</v>
      </c>
      <c r="F10" s="61" t="s">
        <v>149</v>
      </c>
      <c r="G10" s="61" t="s">
        <v>150</v>
      </c>
      <c r="H10" s="61" t="s">
        <v>151</v>
      </c>
      <c r="J10" s="61" t="s">
        <v>456</v>
      </c>
      <c r="K10" s="61" t="s">
        <v>455</v>
      </c>
      <c r="R10" s="61" t="s">
        <v>387</v>
      </c>
      <c r="S10" s="103" t="s">
        <v>524</v>
      </c>
      <c r="T10" s="36" t="s">
        <v>714</v>
      </c>
    </row>
    <row r="11" spans="1:24" x14ac:dyDescent="0.3">
      <c r="B11" s="61" t="s">
        <v>552</v>
      </c>
      <c r="F11" s="61" t="s">
        <v>152</v>
      </c>
      <c r="G11" s="61" t="s">
        <v>153</v>
      </c>
      <c r="H11" s="61" t="s">
        <v>154</v>
      </c>
      <c r="J11" s="61" t="s">
        <v>457</v>
      </c>
      <c r="K11" s="61" t="s">
        <v>459</v>
      </c>
      <c r="N11" s="70" t="s">
        <v>478</v>
      </c>
      <c r="O11" s="70" t="s">
        <v>484</v>
      </c>
      <c r="P11" s="69"/>
      <c r="R11" s="61" t="s">
        <v>388</v>
      </c>
      <c r="S11" s="103" t="s">
        <v>386</v>
      </c>
    </row>
    <row r="12" spans="1:24" x14ac:dyDescent="0.3">
      <c r="B12" s="61" t="s">
        <v>553</v>
      </c>
      <c r="F12" s="61" t="s">
        <v>155</v>
      </c>
      <c r="G12" s="61" t="s">
        <v>156</v>
      </c>
      <c r="H12" s="61" t="s">
        <v>157</v>
      </c>
      <c r="J12" s="61" t="s">
        <v>458</v>
      </c>
      <c r="K12" s="61" t="s">
        <v>460</v>
      </c>
      <c r="N12" s="61" t="s">
        <v>479</v>
      </c>
      <c r="O12" s="61">
        <v>80</v>
      </c>
      <c r="R12" s="61" t="s">
        <v>389</v>
      </c>
      <c r="S12" s="103" t="s">
        <v>386</v>
      </c>
    </row>
    <row r="13" spans="1:24" x14ac:dyDescent="0.3">
      <c r="B13" s="61" t="s">
        <v>554</v>
      </c>
      <c r="F13" s="61" t="s">
        <v>30</v>
      </c>
      <c r="N13" s="61" t="s">
        <v>480</v>
      </c>
      <c r="O13" s="61">
        <v>45</v>
      </c>
      <c r="R13" s="61" t="s">
        <v>390</v>
      </c>
      <c r="S13" s="103" t="s">
        <v>386</v>
      </c>
    </row>
    <row r="14" spans="1:24" x14ac:dyDescent="0.3">
      <c r="B14" s="61" t="s">
        <v>555</v>
      </c>
      <c r="J14" s="79" t="s">
        <v>450</v>
      </c>
      <c r="K14" s="79" t="s">
        <v>451</v>
      </c>
      <c r="N14" s="61" t="s">
        <v>481</v>
      </c>
      <c r="O14" s="61">
        <v>45</v>
      </c>
      <c r="R14" s="61" t="s">
        <v>391</v>
      </c>
      <c r="S14" s="103" t="s">
        <v>386</v>
      </c>
    </row>
    <row r="15" spans="1:24" x14ac:dyDescent="0.3">
      <c r="B15" s="61" t="s">
        <v>556</v>
      </c>
      <c r="F15" s="70" t="s">
        <v>350</v>
      </c>
      <c r="G15" s="69" t="s">
        <v>360</v>
      </c>
      <c r="H15" s="69"/>
      <c r="J15" s="80" t="s">
        <v>496</v>
      </c>
      <c r="K15" s="61" t="s">
        <v>570</v>
      </c>
      <c r="N15" s="61" t="s">
        <v>482</v>
      </c>
      <c r="O15" s="61">
        <v>50</v>
      </c>
      <c r="R15" s="61" t="s">
        <v>392</v>
      </c>
      <c r="S15" s="103" t="s">
        <v>386</v>
      </c>
    </row>
    <row r="16" spans="1:24" x14ac:dyDescent="0.3">
      <c r="B16" s="61" t="s">
        <v>557</v>
      </c>
      <c r="F16" s="61" t="s">
        <v>132</v>
      </c>
      <c r="G16" s="61" t="s">
        <v>351</v>
      </c>
      <c r="J16" s="80" t="s">
        <v>496</v>
      </c>
      <c r="K16" s="61" t="s">
        <v>469</v>
      </c>
      <c r="R16" s="61" t="s">
        <v>395</v>
      </c>
      <c r="S16" s="103" t="s">
        <v>386</v>
      </c>
    </row>
    <row r="17" spans="2:20" x14ac:dyDescent="0.3">
      <c r="B17" s="61" t="s">
        <v>558</v>
      </c>
      <c r="F17" s="61" t="s">
        <v>352</v>
      </c>
      <c r="G17" s="61" t="s">
        <v>353</v>
      </c>
      <c r="J17" s="61" t="s">
        <v>471</v>
      </c>
      <c r="K17" s="61" t="s">
        <v>470</v>
      </c>
      <c r="N17" s="70" t="s">
        <v>130</v>
      </c>
      <c r="O17" s="61"/>
      <c r="R17" s="61" t="s">
        <v>86</v>
      </c>
      <c r="S17" s="103" t="s">
        <v>396</v>
      </c>
    </row>
    <row r="18" spans="2:20" x14ac:dyDescent="0.3">
      <c r="B18" s="61" t="s">
        <v>559</v>
      </c>
      <c r="F18" s="61" t="s">
        <v>354</v>
      </c>
      <c r="G18" s="61" t="s">
        <v>355</v>
      </c>
      <c r="J18" s="61" t="s">
        <v>472</v>
      </c>
      <c r="K18" s="61" t="s">
        <v>459</v>
      </c>
      <c r="N18" s="61" t="s">
        <v>528</v>
      </c>
      <c r="O18" s="61">
        <v>1500</v>
      </c>
      <c r="R18" s="61" t="s">
        <v>89</v>
      </c>
      <c r="S18" s="103" t="s">
        <v>397</v>
      </c>
    </row>
    <row r="19" spans="2:20" x14ac:dyDescent="0.3">
      <c r="B19" s="61" t="s">
        <v>560</v>
      </c>
      <c r="F19" s="61" t="s">
        <v>356</v>
      </c>
      <c r="G19" s="61" t="s">
        <v>357</v>
      </c>
      <c r="J19" s="61" t="s">
        <v>473</v>
      </c>
      <c r="K19" s="61" t="s">
        <v>460</v>
      </c>
      <c r="N19" s="61" t="s">
        <v>529</v>
      </c>
      <c r="O19" s="61">
        <v>1000</v>
      </c>
      <c r="R19" s="81" t="s">
        <v>399</v>
      </c>
      <c r="S19" s="110" t="s">
        <v>400</v>
      </c>
      <c r="T19" s="84" t="s">
        <v>716</v>
      </c>
    </row>
    <row r="20" spans="2:20" x14ac:dyDescent="0.3">
      <c r="B20" s="61" t="s">
        <v>561</v>
      </c>
      <c r="F20" s="61" t="s">
        <v>358</v>
      </c>
      <c r="G20" s="61" t="s">
        <v>359</v>
      </c>
      <c r="N20" s="61" t="s">
        <v>530</v>
      </c>
      <c r="O20" s="61">
        <v>500</v>
      </c>
      <c r="R20" s="81" t="s">
        <v>402</v>
      </c>
      <c r="S20" s="110" t="s">
        <v>403</v>
      </c>
      <c r="T20" s="84" t="s">
        <v>716</v>
      </c>
    </row>
    <row r="21" spans="2:20" x14ac:dyDescent="0.3">
      <c r="B21" s="61" t="s">
        <v>563</v>
      </c>
      <c r="J21" s="79" t="s">
        <v>571</v>
      </c>
      <c r="K21" s="79" t="s">
        <v>449</v>
      </c>
      <c r="R21" s="61" t="s">
        <v>405</v>
      </c>
      <c r="S21" s="103" t="s">
        <v>406</v>
      </c>
    </row>
    <row r="22" spans="2:20" x14ac:dyDescent="0.3">
      <c r="B22" s="61" t="s">
        <v>562</v>
      </c>
      <c r="F22" s="88" t="s">
        <v>346</v>
      </c>
      <c r="G22" s="88" t="s">
        <v>347</v>
      </c>
      <c r="H22" s="88" t="s">
        <v>431</v>
      </c>
      <c r="J22" s="80" t="s">
        <v>496</v>
      </c>
      <c r="K22" s="61" t="s">
        <v>461</v>
      </c>
      <c r="N22" s="61" t="s">
        <v>389</v>
      </c>
      <c r="O22" s="61">
        <v>2000</v>
      </c>
      <c r="P22" s="61" t="s">
        <v>506</v>
      </c>
      <c r="R22" s="61" t="s">
        <v>487</v>
      </c>
      <c r="S22" s="103" t="s">
        <v>525</v>
      </c>
      <c r="T22" s="36" t="s">
        <v>715</v>
      </c>
    </row>
    <row r="23" spans="2:20" x14ac:dyDescent="0.3">
      <c r="F23" s="61" t="s">
        <v>436</v>
      </c>
      <c r="G23" s="61" t="s">
        <v>393</v>
      </c>
      <c r="H23" s="61" t="s">
        <v>394</v>
      </c>
      <c r="J23" s="61" t="s">
        <v>463</v>
      </c>
      <c r="K23" s="61" t="s">
        <v>462</v>
      </c>
      <c r="N23" s="61" t="s">
        <v>390</v>
      </c>
      <c r="O23" s="61">
        <v>2000</v>
      </c>
      <c r="P23" s="61" t="s">
        <v>506</v>
      </c>
      <c r="R23" s="61" t="s">
        <v>409</v>
      </c>
      <c r="S23" s="103" t="s">
        <v>408</v>
      </c>
    </row>
    <row r="24" spans="2:20" x14ac:dyDescent="0.3">
      <c r="B24" s="69" t="s">
        <v>542</v>
      </c>
      <c r="C24" s="69" t="s">
        <v>565</v>
      </c>
      <c r="D24" s="69"/>
      <c r="F24" s="61" t="s">
        <v>401</v>
      </c>
      <c r="G24" s="61" t="s">
        <v>643</v>
      </c>
      <c r="H24" s="61" t="s">
        <v>433</v>
      </c>
      <c r="J24" s="61" t="s">
        <v>464</v>
      </c>
      <c r="K24" s="61" t="s">
        <v>465</v>
      </c>
      <c r="N24" s="61" t="s">
        <v>391</v>
      </c>
      <c r="O24" s="61">
        <v>2000</v>
      </c>
      <c r="P24" s="61" t="s">
        <v>506</v>
      </c>
      <c r="R24" s="61" t="s">
        <v>437</v>
      </c>
      <c r="S24" s="103" t="s">
        <v>400</v>
      </c>
    </row>
    <row r="25" spans="2:20" x14ac:dyDescent="0.3">
      <c r="B25" s="61" t="s">
        <v>361</v>
      </c>
      <c r="C25" s="61" t="s">
        <v>544</v>
      </c>
      <c r="D25" s="69"/>
      <c r="F25" s="61" t="s">
        <v>348</v>
      </c>
      <c r="G25" s="61" t="s">
        <v>643</v>
      </c>
      <c r="H25" s="80" t="s">
        <v>430</v>
      </c>
      <c r="J25" s="61" t="s">
        <v>466</v>
      </c>
      <c r="K25" s="61" t="s">
        <v>459</v>
      </c>
      <c r="N25" s="61" t="s">
        <v>392</v>
      </c>
      <c r="O25" s="61">
        <v>2000</v>
      </c>
      <c r="P25" s="61" t="s">
        <v>506</v>
      </c>
      <c r="R25" s="61" t="s">
        <v>411</v>
      </c>
      <c r="S25" s="103" t="s">
        <v>400</v>
      </c>
    </row>
    <row r="26" spans="2:20" x14ac:dyDescent="0.3">
      <c r="B26" s="61" t="s">
        <v>362</v>
      </c>
      <c r="F26" s="61" t="s">
        <v>184</v>
      </c>
      <c r="G26" s="61" t="s">
        <v>643</v>
      </c>
      <c r="H26" s="80" t="s">
        <v>430</v>
      </c>
      <c r="J26" s="61" t="s">
        <v>467</v>
      </c>
      <c r="K26" s="61" t="s">
        <v>460</v>
      </c>
      <c r="R26" s="61" t="s">
        <v>412</v>
      </c>
      <c r="S26" s="103" t="s">
        <v>400</v>
      </c>
    </row>
    <row r="27" spans="2:20" x14ac:dyDescent="0.3">
      <c r="H27" s="93"/>
      <c r="N27" s="61" t="s">
        <v>647</v>
      </c>
      <c r="O27" s="61"/>
    </row>
    <row r="28" spans="2:20" x14ac:dyDescent="0.3">
      <c r="B28" s="61" t="s">
        <v>363</v>
      </c>
      <c r="F28" s="61" t="s">
        <v>349</v>
      </c>
      <c r="G28" s="61" t="s">
        <v>398</v>
      </c>
      <c r="H28" s="80" t="s">
        <v>430</v>
      </c>
      <c r="J28" s="60" t="s">
        <v>594</v>
      </c>
      <c r="K28" s="59"/>
      <c r="R28" s="70" t="s">
        <v>718</v>
      </c>
      <c r="S28" s="106">
        <v>10</v>
      </c>
    </row>
    <row r="29" spans="2:20" x14ac:dyDescent="0.3">
      <c r="B29" s="61" t="s">
        <v>364</v>
      </c>
      <c r="F29" s="112" t="s">
        <v>717</v>
      </c>
      <c r="G29" s="61"/>
      <c r="H29" s="80" t="s">
        <v>4</v>
      </c>
      <c r="J29" s="69" t="s">
        <v>497</v>
      </c>
      <c r="N29" s="61" t="s">
        <v>644</v>
      </c>
      <c r="O29" s="61"/>
      <c r="P29" s="61" t="s">
        <v>642</v>
      </c>
      <c r="R29" s="62" t="s">
        <v>439</v>
      </c>
      <c r="S29" s="125" t="s">
        <v>537</v>
      </c>
      <c r="T29" s="62" t="s">
        <v>489</v>
      </c>
    </row>
    <row r="30" spans="2:20" x14ac:dyDescent="0.3">
      <c r="F30" s="70" t="s">
        <v>404</v>
      </c>
      <c r="G30" s="70" t="s">
        <v>432</v>
      </c>
      <c r="H30" s="70" t="s">
        <v>435</v>
      </c>
      <c r="J30" s="70" t="s">
        <v>504</v>
      </c>
      <c r="K30" s="70" t="s">
        <v>503</v>
      </c>
      <c r="L30" s="31" t="s">
        <v>591</v>
      </c>
      <c r="N30" s="61" t="s">
        <v>645</v>
      </c>
      <c r="O30" s="61"/>
      <c r="P30" s="61" t="s">
        <v>642</v>
      </c>
      <c r="R30" s="61" t="s">
        <v>486</v>
      </c>
      <c r="S30" s="103" t="s">
        <v>537</v>
      </c>
      <c r="T30" s="61" t="s">
        <v>505</v>
      </c>
    </row>
    <row r="31" spans="2:20" x14ac:dyDescent="0.3">
      <c r="B31" s="61" t="s">
        <v>365</v>
      </c>
      <c r="J31" s="74" t="s">
        <v>591</v>
      </c>
      <c r="K31" s="62" t="s">
        <v>509</v>
      </c>
      <c r="N31" s="61" t="s">
        <v>646</v>
      </c>
      <c r="O31" s="61"/>
      <c r="R31" s="62" t="s">
        <v>440</v>
      </c>
      <c r="S31" s="125" t="s">
        <v>537</v>
      </c>
      <c r="T31" s="62" t="s">
        <v>520</v>
      </c>
    </row>
    <row r="32" spans="2:20" x14ac:dyDescent="0.3">
      <c r="B32" s="61" t="s">
        <v>366</v>
      </c>
      <c r="F32" s="70" t="s">
        <v>425</v>
      </c>
      <c r="G32" s="70" t="s">
        <v>648</v>
      </c>
      <c r="J32" s="74" t="s">
        <v>591</v>
      </c>
      <c r="K32" s="62" t="s">
        <v>509</v>
      </c>
      <c r="R32" s="61" t="s">
        <v>441</v>
      </c>
      <c r="S32" s="103" t="s">
        <v>537</v>
      </c>
      <c r="T32" s="61" t="s">
        <v>519</v>
      </c>
    </row>
    <row r="33" spans="2:20" x14ac:dyDescent="0.3">
      <c r="F33" s="61" t="s">
        <v>426</v>
      </c>
      <c r="G33" s="61" t="s">
        <v>429</v>
      </c>
      <c r="J33" s="74" t="s">
        <v>591</v>
      </c>
      <c r="K33" s="62" t="s">
        <v>510</v>
      </c>
      <c r="L33" s="62"/>
      <c r="N33" s="36" t="s">
        <v>671</v>
      </c>
    </row>
    <row r="34" spans="2:20" x14ac:dyDescent="0.3">
      <c r="B34" s="102" t="s">
        <v>367</v>
      </c>
      <c r="F34" s="61" t="s">
        <v>427</v>
      </c>
      <c r="G34" s="61" t="s">
        <v>428</v>
      </c>
      <c r="J34" s="74" t="s">
        <v>591</v>
      </c>
      <c r="K34" s="62" t="s">
        <v>510</v>
      </c>
      <c r="L34" s="62" t="s">
        <v>519</v>
      </c>
      <c r="R34" s="62" t="s">
        <v>490</v>
      </c>
      <c r="S34" s="125" t="s">
        <v>526</v>
      </c>
      <c r="T34" s="62" t="s">
        <v>452</v>
      </c>
    </row>
    <row r="35" spans="2:20" x14ac:dyDescent="0.3">
      <c r="B35" s="102" t="s">
        <v>368</v>
      </c>
      <c r="J35" s="74" t="s">
        <v>591</v>
      </c>
      <c r="K35" s="62" t="s">
        <v>511</v>
      </c>
      <c r="L35" s="95" t="s">
        <v>468</v>
      </c>
      <c r="R35" s="62" t="s">
        <v>491</v>
      </c>
      <c r="S35" s="125" t="s">
        <v>526</v>
      </c>
      <c r="T35" s="62" t="s">
        <v>488</v>
      </c>
    </row>
    <row r="36" spans="2:20" x14ac:dyDescent="0.3">
      <c r="B36" s="102" t="s">
        <v>369</v>
      </c>
      <c r="F36" s="36" t="s">
        <v>2331</v>
      </c>
      <c r="R36" s="62" t="s">
        <v>492</v>
      </c>
      <c r="S36" s="125" t="s">
        <v>526</v>
      </c>
      <c r="T36" s="62" t="s">
        <v>489</v>
      </c>
    </row>
    <row r="37" spans="2:20" x14ac:dyDescent="0.3">
      <c r="B37" s="84" t="s">
        <v>370</v>
      </c>
      <c r="F37" s="36" t="s">
        <v>2332</v>
      </c>
      <c r="J37" s="70" t="s">
        <v>448</v>
      </c>
      <c r="K37" s="70" t="s">
        <v>503</v>
      </c>
      <c r="L37" s="31" t="s">
        <v>592</v>
      </c>
      <c r="R37" s="62" t="s">
        <v>493</v>
      </c>
      <c r="S37" s="125" t="s">
        <v>526</v>
      </c>
      <c r="T37" s="62" t="s">
        <v>452</v>
      </c>
    </row>
    <row r="38" spans="2:20" x14ac:dyDescent="0.3">
      <c r="B38" s="36" t="s">
        <v>371</v>
      </c>
      <c r="F38" s="36" t="s">
        <v>2333</v>
      </c>
      <c r="J38" s="74" t="s">
        <v>500</v>
      </c>
      <c r="K38" s="62" t="s">
        <v>521</v>
      </c>
      <c r="R38" s="62" t="s">
        <v>494</v>
      </c>
      <c r="S38" s="125" t="s">
        <v>526</v>
      </c>
      <c r="T38" s="62" t="s">
        <v>488</v>
      </c>
    </row>
    <row r="39" spans="2:20" x14ac:dyDescent="0.3">
      <c r="B39" s="36" t="s">
        <v>372</v>
      </c>
      <c r="J39" s="74" t="s">
        <v>501</v>
      </c>
      <c r="K39" s="62" t="s">
        <v>521</v>
      </c>
      <c r="R39" s="62" t="s">
        <v>495</v>
      </c>
      <c r="S39" s="125" t="s">
        <v>526</v>
      </c>
      <c r="T39" s="62" t="s">
        <v>489</v>
      </c>
    </row>
    <row r="40" spans="2:20" x14ac:dyDescent="0.3">
      <c r="F40" s="61" t="s">
        <v>2447</v>
      </c>
      <c r="G40" s="163" t="s">
        <v>2448</v>
      </c>
      <c r="J40" s="74" t="s">
        <v>502</v>
      </c>
      <c r="K40" s="62" t="s">
        <v>595</v>
      </c>
      <c r="L40" s="96" t="s">
        <v>499</v>
      </c>
    </row>
    <row r="41" spans="2:20" x14ac:dyDescent="0.3">
      <c r="B41" s="36" t="s">
        <v>373</v>
      </c>
      <c r="F41" s="61" t="s">
        <v>2445</v>
      </c>
      <c r="G41" s="61" t="s">
        <v>2449</v>
      </c>
      <c r="H41" s="36" t="s">
        <v>2459</v>
      </c>
      <c r="J41" s="74" t="s">
        <v>512</v>
      </c>
      <c r="K41" s="62" t="s">
        <v>595</v>
      </c>
      <c r="L41" s="96" t="s">
        <v>498</v>
      </c>
      <c r="R41" s="111" t="s">
        <v>531</v>
      </c>
    </row>
    <row r="42" spans="2:20" x14ac:dyDescent="0.3">
      <c r="B42" s="61" t="s">
        <v>374</v>
      </c>
      <c r="F42" s="61" t="s">
        <v>2455</v>
      </c>
      <c r="G42" s="61" t="s">
        <v>2449</v>
      </c>
      <c r="H42" s="36" t="s">
        <v>2459</v>
      </c>
      <c r="J42" s="74" t="s">
        <v>513</v>
      </c>
      <c r="K42" s="62" t="s">
        <v>596</v>
      </c>
      <c r="L42" s="97" t="s">
        <v>468</v>
      </c>
      <c r="R42" s="62" t="s">
        <v>384</v>
      </c>
      <c r="S42" s="125" t="s">
        <v>532</v>
      </c>
      <c r="T42" s="62" t="s">
        <v>539</v>
      </c>
    </row>
    <row r="43" spans="2:20" x14ac:dyDescent="0.3">
      <c r="B43" s="61" t="s">
        <v>569</v>
      </c>
      <c r="F43" s="61" t="s">
        <v>2456</v>
      </c>
      <c r="G43" s="61" t="s">
        <v>2458</v>
      </c>
      <c r="H43" s="36" t="s">
        <v>2459</v>
      </c>
      <c r="R43" s="62" t="s">
        <v>385</v>
      </c>
      <c r="S43" s="125" t="s">
        <v>533</v>
      </c>
      <c r="T43" s="62" t="s">
        <v>540</v>
      </c>
    </row>
    <row r="44" spans="2:20" x14ac:dyDescent="0.3">
      <c r="B44" s="61" t="s">
        <v>375</v>
      </c>
      <c r="F44" s="61" t="s">
        <v>2457</v>
      </c>
      <c r="G44" s="61" t="s">
        <v>2458</v>
      </c>
      <c r="H44" s="36" t="s">
        <v>2459</v>
      </c>
      <c r="J44" s="70" t="s">
        <v>572</v>
      </c>
      <c r="K44" s="70" t="s">
        <v>503</v>
      </c>
      <c r="L44" s="31" t="s">
        <v>593</v>
      </c>
      <c r="R44" s="62" t="s">
        <v>387</v>
      </c>
      <c r="S44" s="125" t="s">
        <v>534</v>
      </c>
      <c r="T44" s="62" t="s">
        <v>541</v>
      </c>
    </row>
    <row r="45" spans="2:20" x14ac:dyDescent="0.3">
      <c r="B45" s="61" t="s">
        <v>376</v>
      </c>
      <c r="F45" s="61" t="s">
        <v>2452</v>
      </c>
      <c r="G45" s="61" t="s">
        <v>2449</v>
      </c>
      <c r="H45" s="36" t="s">
        <v>2459</v>
      </c>
      <c r="J45" s="98" t="s">
        <v>514</v>
      </c>
      <c r="K45" s="62" t="s">
        <v>517</v>
      </c>
      <c r="R45" s="61" t="s">
        <v>487</v>
      </c>
      <c r="S45" s="103" t="s">
        <v>536</v>
      </c>
      <c r="T45" s="61" t="s">
        <v>538</v>
      </c>
    </row>
    <row r="46" spans="2:20" x14ac:dyDescent="0.3">
      <c r="F46" s="61" t="s">
        <v>2453</v>
      </c>
      <c r="G46" s="61" t="s">
        <v>2454</v>
      </c>
      <c r="J46" s="98" t="s">
        <v>514</v>
      </c>
      <c r="K46" s="62" t="s">
        <v>518</v>
      </c>
      <c r="R46" s="61" t="s">
        <v>439</v>
      </c>
      <c r="S46" s="103" t="s">
        <v>527</v>
      </c>
      <c r="T46" s="61" t="s">
        <v>489</v>
      </c>
    </row>
    <row r="47" spans="2:20" x14ac:dyDescent="0.3">
      <c r="B47" s="61" t="s">
        <v>377</v>
      </c>
      <c r="F47" s="61" t="s">
        <v>2460</v>
      </c>
      <c r="G47" s="61" t="s">
        <v>2458</v>
      </c>
      <c r="H47" s="36" t="s">
        <v>2461</v>
      </c>
      <c r="J47" s="98" t="s">
        <v>515</v>
      </c>
      <c r="K47" s="62" t="s">
        <v>505</v>
      </c>
      <c r="L47" s="62" t="s">
        <v>508</v>
      </c>
      <c r="R47" s="61" t="s">
        <v>486</v>
      </c>
      <c r="S47" s="103" t="s">
        <v>527</v>
      </c>
      <c r="T47" s="61" t="s">
        <v>505</v>
      </c>
    </row>
    <row r="48" spans="2:20" x14ac:dyDescent="0.3">
      <c r="B48" s="61" t="s">
        <v>378</v>
      </c>
      <c r="J48" s="98" t="s">
        <v>515</v>
      </c>
      <c r="K48" s="62" t="s">
        <v>517</v>
      </c>
      <c r="L48" s="62" t="s">
        <v>508</v>
      </c>
      <c r="R48" s="61" t="s">
        <v>440</v>
      </c>
      <c r="S48" s="103" t="s">
        <v>527</v>
      </c>
      <c r="T48" s="61" t="s">
        <v>520</v>
      </c>
    </row>
    <row r="49" spans="2:20" x14ac:dyDescent="0.3">
      <c r="B49" s="61" t="s">
        <v>379</v>
      </c>
      <c r="F49" s="61" t="s">
        <v>2446</v>
      </c>
      <c r="G49" s="61"/>
      <c r="J49" s="99" t="s">
        <v>516</v>
      </c>
      <c r="K49" s="62" t="s">
        <v>518</v>
      </c>
      <c r="L49" s="95" t="s">
        <v>468</v>
      </c>
      <c r="R49" s="61" t="s">
        <v>441</v>
      </c>
      <c r="S49" s="103" t="s">
        <v>527</v>
      </c>
      <c r="T49" s="61" t="s">
        <v>519</v>
      </c>
    </row>
    <row r="50" spans="2:20" x14ac:dyDescent="0.3">
      <c r="B50" s="61" t="s">
        <v>380</v>
      </c>
      <c r="R50" s="61" t="s">
        <v>490</v>
      </c>
      <c r="S50" s="103" t="s">
        <v>535</v>
      </c>
      <c r="T50" s="61" t="s">
        <v>452</v>
      </c>
    </row>
    <row r="51" spans="2:20" x14ac:dyDescent="0.3">
      <c r="B51" s="61" t="s">
        <v>568</v>
      </c>
      <c r="F51" s="61" t="s">
        <v>132</v>
      </c>
      <c r="J51" s="70" t="s">
        <v>571</v>
      </c>
      <c r="K51" s="70" t="s">
        <v>503</v>
      </c>
      <c r="L51" s="31" t="s">
        <v>588</v>
      </c>
      <c r="R51" s="61" t="s">
        <v>491</v>
      </c>
      <c r="S51" s="103" t="s">
        <v>535</v>
      </c>
      <c r="T51" s="61" t="s">
        <v>488</v>
      </c>
    </row>
    <row r="52" spans="2:20" x14ac:dyDescent="0.3">
      <c r="F52" s="61" t="s">
        <v>2306</v>
      </c>
      <c r="J52" s="98" t="s">
        <v>590</v>
      </c>
      <c r="R52" s="61" t="s">
        <v>492</v>
      </c>
      <c r="S52" s="103" t="s">
        <v>535</v>
      </c>
      <c r="T52" s="61" t="s">
        <v>489</v>
      </c>
    </row>
    <row r="53" spans="2:20" x14ac:dyDescent="0.3">
      <c r="B53" s="69" t="s">
        <v>438</v>
      </c>
      <c r="C53" s="69" t="s">
        <v>576</v>
      </c>
      <c r="F53" s="61" t="s">
        <v>3112</v>
      </c>
      <c r="J53" s="98" t="s">
        <v>590</v>
      </c>
      <c r="R53" s="61" t="s">
        <v>493</v>
      </c>
      <c r="S53" s="103" t="s">
        <v>535</v>
      </c>
      <c r="T53" s="61" t="s">
        <v>452</v>
      </c>
    </row>
    <row r="54" spans="2:20" x14ac:dyDescent="0.3">
      <c r="B54" s="61" t="s">
        <v>237</v>
      </c>
      <c r="F54" s="61" t="s">
        <v>3113</v>
      </c>
      <c r="J54" s="98" t="s">
        <v>589</v>
      </c>
      <c r="K54" s="62" t="s">
        <v>499</v>
      </c>
      <c r="R54" s="61" t="s">
        <v>494</v>
      </c>
      <c r="S54" s="103" t="s">
        <v>535</v>
      </c>
      <c r="T54" s="61" t="s">
        <v>488</v>
      </c>
    </row>
    <row r="55" spans="2:20" x14ac:dyDescent="0.3">
      <c r="B55" s="61"/>
      <c r="F55" s="61" t="s">
        <v>3114</v>
      </c>
      <c r="J55" s="99" t="s">
        <v>516</v>
      </c>
      <c r="K55" s="62" t="s">
        <v>498</v>
      </c>
      <c r="R55" s="61" t="s">
        <v>495</v>
      </c>
      <c r="S55" s="103" t="s">
        <v>535</v>
      </c>
      <c r="T55" s="61" t="s">
        <v>489</v>
      </c>
    </row>
    <row r="56" spans="2:20" x14ac:dyDescent="0.3">
      <c r="B56" s="61" t="s">
        <v>185</v>
      </c>
      <c r="F56" s="61" t="s">
        <v>3115</v>
      </c>
      <c r="J56" s="95" t="s">
        <v>670</v>
      </c>
      <c r="K56" s="62" t="s">
        <v>605</v>
      </c>
    </row>
    <row r="57" spans="2:20" x14ac:dyDescent="0.3">
      <c r="B57" s="61" t="s">
        <v>566</v>
      </c>
      <c r="R57" s="70" t="s">
        <v>413</v>
      </c>
      <c r="S57" s="108"/>
      <c r="T57" s="70">
        <v>40</v>
      </c>
    </row>
    <row r="58" spans="2:20" x14ac:dyDescent="0.3">
      <c r="B58" s="61"/>
      <c r="G58" s="36" t="s">
        <v>3119</v>
      </c>
      <c r="H58" s="36" t="s">
        <v>3118</v>
      </c>
      <c r="R58" s="61" t="s">
        <v>132</v>
      </c>
      <c r="S58" s="103" t="s">
        <v>414</v>
      </c>
      <c r="T58" s="61">
        <v>2</v>
      </c>
    </row>
    <row r="59" spans="2:20" x14ac:dyDescent="0.3">
      <c r="F59" s="61" t="s">
        <v>132</v>
      </c>
      <c r="G59" s="61" t="s">
        <v>3120</v>
      </c>
      <c r="H59" s="36" t="s">
        <v>3127</v>
      </c>
      <c r="R59" s="61" t="s">
        <v>384</v>
      </c>
      <c r="S59" s="103" t="s">
        <v>415</v>
      </c>
      <c r="T59" s="61">
        <v>2</v>
      </c>
    </row>
    <row r="60" spans="2:20" x14ac:dyDescent="0.3">
      <c r="B60" s="56" t="s">
        <v>577</v>
      </c>
      <c r="C60" s="57" t="str">
        <f>SUM(C62:C81)&amp;"개"</f>
        <v>750개</v>
      </c>
      <c r="D60" s="58"/>
      <c r="F60" s="61" t="s">
        <v>2306</v>
      </c>
      <c r="G60" s="61" t="s">
        <v>3124</v>
      </c>
      <c r="H60" s="36" t="s">
        <v>3132</v>
      </c>
      <c r="R60" s="61" t="s">
        <v>385</v>
      </c>
      <c r="S60" s="103" t="s">
        <v>416</v>
      </c>
      <c r="T60" s="61">
        <v>2</v>
      </c>
    </row>
    <row r="61" spans="2:20" x14ac:dyDescent="0.3">
      <c r="B61" s="70" t="s">
        <v>575</v>
      </c>
      <c r="C61" s="70" t="s">
        <v>574</v>
      </c>
      <c r="D61" s="36" t="s">
        <v>578</v>
      </c>
      <c r="F61" s="61" t="s">
        <v>3112</v>
      </c>
      <c r="G61" s="61" t="s">
        <v>3121</v>
      </c>
      <c r="H61" s="36" t="s">
        <v>3128</v>
      </c>
      <c r="R61" s="61" t="s">
        <v>387</v>
      </c>
      <c r="S61" s="103" t="s">
        <v>417</v>
      </c>
      <c r="T61" s="61">
        <v>2</v>
      </c>
    </row>
    <row r="62" spans="2:20" x14ac:dyDescent="0.3">
      <c r="B62" s="61" t="s">
        <v>343</v>
      </c>
      <c r="C62" s="103">
        <v>50</v>
      </c>
      <c r="F62" s="61" t="s">
        <v>3117</v>
      </c>
      <c r="G62" s="61" t="s">
        <v>3123</v>
      </c>
      <c r="H62" s="36" t="s">
        <v>3131</v>
      </c>
      <c r="R62" s="61" t="s">
        <v>388</v>
      </c>
      <c r="S62" s="103" t="s">
        <v>416</v>
      </c>
      <c r="T62" s="61">
        <v>2</v>
      </c>
    </row>
    <row r="63" spans="2:20" x14ac:dyDescent="0.3">
      <c r="B63" s="61" t="s">
        <v>401</v>
      </c>
      <c r="C63" s="103">
        <v>50</v>
      </c>
      <c r="F63" s="61" t="s">
        <v>2877</v>
      </c>
      <c r="G63" s="61" t="s">
        <v>2458</v>
      </c>
      <c r="H63" s="36" t="s">
        <v>3130</v>
      </c>
      <c r="R63" s="61" t="s">
        <v>389</v>
      </c>
      <c r="S63" s="103" t="s">
        <v>416</v>
      </c>
      <c r="T63" s="61">
        <v>2</v>
      </c>
    </row>
    <row r="64" spans="2:20" x14ac:dyDescent="0.3">
      <c r="B64" s="61" t="s">
        <v>132</v>
      </c>
      <c r="C64" s="103">
        <v>50</v>
      </c>
      <c r="F64" s="61" t="s">
        <v>3116</v>
      </c>
      <c r="G64" s="61" t="s">
        <v>3123</v>
      </c>
      <c r="H64" s="36" t="s">
        <v>3129</v>
      </c>
      <c r="R64" s="61" t="s">
        <v>390</v>
      </c>
      <c r="S64" s="103" t="s">
        <v>416</v>
      </c>
      <c r="T64" s="61">
        <v>2</v>
      </c>
    </row>
    <row r="65" spans="2:20" x14ac:dyDescent="0.3">
      <c r="B65" s="104" t="s">
        <v>125</v>
      </c>
      <c r="C65" s="105">
        <v>20</v>
      </c>
      <c r="F65" s="61" t="s">
        <v>3115</v>
      </c>
      <c r="G65" s="36" t="s">
        <v>3126</v>
      </c>
      <c r="R65" s="61" t="s">
        <v>391</v>
      </c>
      <c r="S65" s="103" t="s">
        <v>416</v>
      </c>
      <c r="T65" s="61">
        <v>2</v>
      </c>
    </row>
    <row r="66" spans="2:20" x14ac:dyDescent="0.3">
      <c r="B66" s="104" t="s">
        <v>127</v>
      </c>
      <c r="C66" s="105">
        <v>20</v>
      </c>
      <c r="R66" s="61" t="s">
        <v>392</v>
      </c>
      <c r="S66" s="103" t="s">
        <v>416</v>
      </c>
      <c r="T66" s="61">
        <v>2</v>
      </c>
    </row>
    <row r="67" spans="2:20" x14ac:dyDescent="0.3">
      <c r="B67" s="104" t="s">
        <v>105</v>
      </c>
      <c r="C67" s="105">
        <v>20</v>
      </c>
      <c r="R67" s="61" t="s">
        <v>395</v>
      </c>
      <c r="S67" s="103" t="s">
        <v>416</v>
      </c>
      <c r="T67" s="61">
        <v>2</v>
      </c>
    </row>
    <row r="68" spans="2:20" x14ac:dyDescent="0.3">
      <c r="B68" s="104" t="s">
        <v>166</v>
      </c>
      <c r="C68" s="105">
        <v>20</v>
      </c>
      <c r="F68" s="61" t="s">
        <v>3117</v>
      </c>
      <c r="G68" s="36" t="s">
        <v>3123</v>
      </c>
      <c r="R68" s="61" t="s">
        <v>86</v>
      </c>
      <c r="S68" s="103" t="s">
        <v>418</v>
      </c>
      <c r="T68" s="61">
        <v>2</v>
      </c>
    </row>
    <row r="69" spans="2:20" x14ac:dyDescent="0.3">
      <c r="B69" s="61" t="s">
        <v>236</v>
      </c>
      <c r="C69" s="103">
        <v>50</v>
      </c>
      <c r="F69" s="61" t="s">
        <v>3122</v>
      </c>
      <c r="G69" s="36" t="s">
        <v>3123</v>
      </c>
      <c r="R69" s="61" t="s">
        <v>89</v>
      </c>
      <c r="S69" s="103" t="s">
        <v>419</v>
      </c>
      <c r="T69" s="61">
        <v>2</v>
      </c>
    </row>
    <row r="70" spans="2:20" x14ac:dyDescent="0.3">
      <c r="B70" s="61" t="s">
        <v>97</v>
      </c>
      <c r="C70" s="103">
        <v>50</v>
      </c>
      <c r="R70" s="61" t="s">
        <v>399</v>
      </c>
      <c r="S70" s="103" t="s">
        <v>420</v>
      </c>
      <c r="T70" s="61">
        <v>2</v>
      </c>
    </row>
    <row r="71" spans="2:20" x14ac:dyDescent="0.3">
      <c r="B71" s="61" t="s">
        <v>101</v>
      </c>
      <c r="C71" s="103">
        <v>50</v>
      </c>
      <c r="R71" s="61" t="s">
        <v>402</v>
      </c>
      <c r="S71" s="103" t="s">
        <v>421</v>
      </c>
      <c r="T71" s="61">
        <v>2</v>
      </c>
    </row>
    <row r="72" spans="2:20" x14ac:dyDescent="0.3">
      <c r="B72" s="61" t="s">
        <v>103</v>
      </c>
      <c r="C72" s="103">
        <v>50</v>
      </c>
      <c r="F72" s="61" t="s">
        <v>3117</v>
      </c>
      <c r="G72" s="61" t="s">
        <v>2458</v>
      </c>
      <c r="H72" s="36" t="s">
        <v>3131</v>
      </c>
      <c r="R72" s="61" t="s">
        <v>405</v>
      </c>
      <c r="S72" s="103" t="s">
        <v>422</v>
      </c>
      <c r="T72" s="61">
        <v>2</v>
      </c>
    </row>
    <row r="73" spans="2:20" x14ac:dyDescent="0.3">
      <c r="B73" s="61" t="s">
        <v>109</v>
      </c>
      <c r="C73" s="103">
        <v>50</v>
      </c>
      <c r="F73" s="61" t="s">
        <v>2306</v>
      </c>
      <c r="G73" s="61" t="s">
        <v>3124</v>
      </c>
      <c r="H73" s="36" t="s">
        <v>3132</v>
      </c>
      <c r="R73" s="61" t="s">
        <v>407</v>
      </c>
      <c r="S73" s="103" t="s">
        <v>421</v>
      </c>
      <c r="T73" s="61">
        <v>2</v>
      </c>
    </row>
    <row r="74" spans="2:20" x14ac:dyDescent="0.3">
      <c r="B74" s="104" t="s">
        <v>107</v>
      </c>
      <c r="C74" s="105" t="s">
        <v>525</v>
      </c>
      <c r="F74" s="61" t="s">
        <v>3116</v>
      </c>
      <c r="G74" s="61" t="s">
        <v>2458</v>
      </c>
      <c r="H74" s="36" t="s">
        <v>3129</v>
      </c>
      <c r="R74" s="61" t="s">
        <v>409</v>
      </c>
      <c r="S74" s="103" t="s">
        <v>421</v>
      </c>
      <c r="T74" s="61">
        <v>2</v>
      </c>
    </row>
    <row r="75" spans="2:20" x14ac:dyDescent="0.3">
      <c r="B75" s="104" t="s">
        <v>115</v>
      </c>
      <c r="C75" s="105">
        <v>20</v>
      </c>
      <c r="R75" s="62" t="s">
        <v>410</v>
      </c>
      <c r="S75" s="125" t="s">
        <v>423</v>
      </c>
      <c r="T75" s="62">
        <v>2</v>
      </c>
    </row>
    <row r="76" spans="2:20" x14ac:dyDescent="0.3">
      <c r="B76" s="104" t="s">
        <v>158</v>
      </c>
      <c r="C76" s="105" t="s">
        <v>525</v>
      </c>
      <c r="R76" s="61" t="s">
        <v>411</v>
      </c>
      <c r="S76" s="103" t="s">
        <v>423</v>
      </c>
      <c r="T76" s="61">
        <v>2</v>
      </c>
    </row>
    <row r="77" spans="2:20" x14ac:dyDescent="0.3">
      <c r="B77" s="61" t="s">
        <v>434</v>
      </c>
      <c r="C77" s="103">
        <v>50</v>
      </c>
      <c r="F77" s="62" t="s">
        <v>132</v>
      </c>
      <c r="G77" s="62" t="s">
        <v>3120</v>
      </c>
      <c r="H77" s="36" t="s">
        <v>3134</v>
      </c>
      <c r="R77" s="61" t="s">
        <v>412</v>
      </c>
      <c r="S77" s="103" t="s">
        <v>424</v>
      </c>
      <c r="T77" s="61">
        <v>2</v>
      </c>
    </row>
    <row r="78" spans="2:20" x14ac:dyDescent="0.3">
      <c r="B78" s="61" t="s">
        <v>434</v>
      </c>
      <c r="C78" s="103">
        <v>50</v>
      </c>
      <c r="F78" s="62" t="s">
        <v>2306</v>
      </c>
      <c r="G78" s="62" t="s">
        <v>3124</v>
      </c>
      <c r="H78" s="36" t="s">
        <v>3133</v>
      </c>
      <c r="J78" s="36">
        <v>85000</v>
      </c>
      <c r="K78" s="36">
        <v>85008</v>
      </c>
      <c r="L78" s="36">
        <v>85991</v>
      </c>
    </row>
    <row r="79" spans="2:20" x14ac:dyDescent="0.3">
      <c r="B79" s="61" t="s">
        <v>580</v>
      </c>
      <c r="C79" s="103">
        <v>50</v>
      </c>
      <c r="F79" s="62" t="s">
        <v>3112</v>
      </c>
      <c r="G79" s="62" t="s">
        <v>2449</v>
      </c>
      <c r="H79" s="36" t="s">
        <v>3135</v>
      </c>
      <c r="R79" s="109" t="s">
        <v>507</v>
      </c>
      <c r="S79" s="81"/>
      <c r="T79" s="81"/>
    </row>
    <row r="80" spans="2:20" x14ac:dyDescent="0.3">
      <c r="B80" s="61" t="s">
        <v>184</v>
      </c>
      <c r="C80" s="103">
        <v>50</v>
      </c>
      <c r="F80" s="62" t="s">
        <v>3117</v>
      </c>
      <c r="G80" s="62" t="s">
        <v>2458</v>
      </c>
      <c r="H80" s="36" t="s">
        <v>3136</v>
      </c>
      <c r="K80" s="36" t="s">
        <v>3141</v>
      </c>
    </row>
    <row r="81" spans="2:20" x14ac:dyDescent="0.3">
      <c r="B81" s="61" t="s">
        <v>86</v>
      </c>
      <c r="C81" s="103">
        <v>50</v>
      </c>
      <c r="F81" s="62" t="s">
        <v>2877</v>
      </c>
      <c r="G81" s="62" t="s">
        <v>2458</v>
      </c>
      <c r="H81" s="36" t="s">
        <v>3137</v>
      </c>
      <c r="R81" s="62" t="s">
        <v>2462</v>
      </c>
      <c r="S81" s="125"/>
      <c r="T81" s="62"/>
    </row>
    <row r="82" spans="2:20" x14ac:dyDescent="0.3">
      <c r="F82" s="62" t="s">
        <v>3116</v>
      </c>
      <c r="G82" s="62" t="s">
        <v>2458</v>
      </c>
      <c r="H82" s="36" t="s">
        <v>3138</v>
      </c>
      <c r="K82" s="36" t="s">
        <v>3139</v>
      </c>
      <c r="R82" s="62" t="s">
        <v>2463</v>
      </c>
      <c r="S82" s="125"/>
      <c r="T82" s="62"/>
    </row>
    <row r="83" spans="2:20" x14ac:dyDescent="0.3">
      <c r="R83" s="62" t="s">
        <v>2464</v>
      </c>
      <c r="S83" s="125"/>
      <c r="T83" s="62"/>
    </row>
    <row r="84" spans="2:20" x14ac:dyDescent="0.3">
      <c r="F84" s="61" t="s">
        <v>3115</v>
      </c>
      <c r="G84" s="36" t="s">
        <v>3125</v>
      </c>
      <c r="R84" s="62" t="s">
        <v>2465</v>
      </c>
      <c r="S84" s="125"/>
      <c r="T84" s="62"/>
    </row>
    <row r="85" spans="2:20" x14ac:dyDescent="0.3">
      <c r="F85" s="36" t="s">
        <v>3140</v>
      </c>
    </row>
  </sheetData>
  <mergeCells count="1">
    <mergeCell ref="Q2:U2"/>
  </mergeCells>
  <phoneticPr fontId="3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GZ8497"/>
  <sheetViews>
    <sheetView topLeftCell="A1249" workbookViewId="0">
      <selection activeCell="F1268" sqref="F1268"/>
    </sheetView>
  </sheetViews>
  <sheetFormatPr defaultRowHeight="12" x14ac:dyDescent="0.3"/>
  <cols>
    <col min="1" max="1" width="4.5" style="82" bestFit="1" customWidth="1"/>
    <col min="2" max="2" width="16.375" style="82" bestFit="1" customWidth="1"/>
    <col min="3" max="3" width="17.375" style="61" bestFit="1" customWidth="1"/>
    <col min="4" max="4" width="17.375" style="169" customWidth="1"/>
    <col min="5" max="5" width="9" style="1"/>
    <col min="6" max="9" width="9" style="68"/>
    <col min="10" max="10" width="32.75" style="68" customWidth="1"/>
    <col min="11" max="47" width="9" style="68"/>
    <col min="48" max="49" width="9" style="86"/>
    <col min="50" max="51" width="9" style="1"/>
    <col min="52" max="53" width="9" style="68"/>
    <col min="54" max="54" width="9" style="1"/>
    <col min="55" max="63" width="9" style="68"/>
    <col min="64" max="64" width="9" style="175"/>
    <col min="65" max="65" width="15.25" style="175" customWidth="1"/>
    <col min="66" max="66" width="9" style="175"/>
    <col min="67" max="76" width="9" style="68"/>
    <col min="77" max="79" width="9" style="175"/>
    <col min="80" max="135" width="9" style="68"/>
    <col min="136" max="145" width="9" style="86"/>
    <col min="146" max="146" width="14.375" style="1" bestFit="1" customWidth="1"/>
    <col min="147" max="147" width="11.75" style="68" bestFit="1" customWidth="1"/>
    <col min="148" max="148" width="7.125" style="175" bestFit="1" customWidth="1"/>
    <col min="149" max="149" width="14.375" style="68" bestFit="1" customWidth="1"/>
    <col min="150" max="150" width="11.75" style="68" bestFit="1" customWidth="1"/>
    <col min="151" max="151" width="10.375" style="68" bestFit="1" customWidth="1"/>
    <col min="152" max="152" width="14.375" style="68" bestFit="1" customWidth="1"/>
    <col min="153" max="153" width="12.125" style="68" customWidth="1"/>
    <col min="154" max="154" width="9" style="68"/>
    <col min="155" max="155" width="9" style="86"/>
    <col min="156" max="160" width="9" style="1"/>
    <col min="161" max="161" width="19.125" style="185" customWidth="1"/>
    <col min="162" max="168" width="9" style="1"/>
    <col min="169" max="185" width="9" style="2"/>
    <col min="186" max="186" width="9" style="1"/>
    <col min="187" max="187" width="9" style="68"/>
    <col min="188" max="188" width="30.25" style="68" customWidth="1"/>
    <col min="189" max="198" width="9" style="1"/>
    <col min="199" max="201" width="9" style="67"/>
    <col min="202" max="202" width="9" style="1"/>
    <col min="203" max="205" width="9" style="68"/>
    <col min="206" max="208" width="9" style="1"/>
    <col min="209" max="16384" width="9" style="2"/>
  </cols>
  <sheetData>
    <row r="1" spans="1:205" x14ac:dyDescent="0.3">
      <c r="A1" s="61" t="s">
        <v>8</v>
      </c>
      <c r="B1" s="61" t="s">
        <v>3319</v>
      </c>
      <c r="C1" s="61" t="s">
        <v>3318</v>
      </c>
      <c r="D1" s="169" t="s">
        <v>9241</v>
      </c>
      <c r="F1" s="68" t="s">
        <v>1681</v>
      </c>
      <c r="G1" s="68" t="s">
        <v>2</v>
      </c>
      <c r="H1" s="68" t="s">
        <v>3</v>
      </c>
      <c r="I1" s="68" t="s">
        <v>723</v>
      </c>
      <c r="J1" s="68" t="s">
        <v>5</v>
      </c>
      <c r="K1" s="68" t="s">
        <v>6</v>
      </c>
      <c r="L1" s="68" t="s">
        <v>724</v>
      </c>
      <c r="M1" s="68" t="s">
        <v>725</v>
      </c>
      <c r="N1" s="68" t="s">
        <v>726</v>
      </c>
      <c r="O1" s="68" t="s">
        <v>3332</v>
      </c>
      <c r="P1" s="68" t="s">
        <v>727</v>
      </c>
      <c r="Q1" s="68" t="s">
        <v>728</v>
      </c>
      <c r="R1" s="68" t="s">
        <v>729</v>
      </c>
      <c r="S1" s="68" t="s">
        <v>730</v>
      </c>
      <c r="T1" s="68" t="s">
        <v>1</v>
      </c>
      <c r="U1" s="68" t="s">
        <v>731</v>
      </c>
      <c r="V1" s="68" t="s">
        <v>732</v>
      </c>
      <c r="W1" s="68" t="s">
        <v>733</v>
      </c>
      <c r="X1" s="68" t="s">
        <v>734</v>
      </c>
      <c r="Y1" s="68" t="s">
        <v>735</v>
      </c>
      <c r="Z1" s="68" t="s">
        <v>736</v>
      </c>
      <c r="AA1" s="68" t="s">
        <v>737</v>
      </c>
      <c r="AB1" s="68" t="s">
        <v>738</v>
      </c>
      <c r="AC1" s="68" t="s">
        <v>739</v>
      </c>
      <c r="AD1" s="68" t="s">
        <v>740</v>
      </c>
      <c r="AE1" s="68" t="s">
        <v>741</v>
      </c>
      <c r="AF1" s="68" t="s">
        <v>742</v>
      </c>
      <c r="AG1" s="68" t="s">
        <v>743</v>
      </c>
      <c r="AH1" s="68" t="s">
        <v>744</v>
      </c>
      <c r="AI1" s="68" t="s">
        <v>745</v>
      </c>
      <c r="AJ1" s="68" t="s">
        <v>746</v>
      </c>
      <c r="AK1" s="68" t="s">
        <v>747</v>
      </c>
      <c r="AL1" s="68" t="s">
        <v>748</v>
      </c>
      <c r="AM1" s="68" t="s">
        <v>749</v>
      </c>
      <c r="AN1" s="68" t="s">
        <v>750</v>
      </c>
      <c r="AO1" s="68" t="s">
        <v>751</v>
      </c>
      <c r="AP1" s="68" t="s">
        <v>1682</v>
      </c>
      <c r="AQ1" s="68" t="s">
        <v>1683</v>
      </c>
      <c r="AR1" s="68" t="s">
        <v>752</v>
      </c>
      <c r="AS1" s="68" t="s">
        <v>1684</v>
      </c>
      <c r="AT1" s="68" t="s">
        <v>1685</v>
      </c>
      <c r="AU1" s="68" t="s">
        <v>1686</v>
      </c>
      <c r="AV1" s="68" t="s">
        <v>3333</v>
      </c>
      <c r="AW1" s="68" t="s">
        <v>3334</v>
      </c>
      <c r="AX1" s="68" t="s">
        <v>8661</v>
      </c>
      <c r="AY1" s="126" t="s">
        <v>8662</v>
      </c>
      <c r="AZ1" s="68" t="s">
        <v>10367</v>
      </c>
      <c r="BA1" s="68" t="s">
        <v>10518</v>
      </c>
      <c r="BC1" s="68" t="s">
        <v>1681</v>
      </c>
      <c r="BD1" s="68" t="s">
        <v>2350</v>
      </c>
      <c r="BE1" s="68" t="s">
        <v>3</v>
      </c>
      <c r="BF1" s="68" t="s">
        <v>2351</v>
      </c>
      <c r="BG1" s="68" t="s">
        <v>2352</v>
      </c>
      <c r="BH1" s="68" t="s">
        <v>2353</v>
      </c>
      <c r="BI1" s="68" t="s">
        <v>2354</v>
      </c>
      <c r="BJ1" s="68" t="s">
        <v>2355</v>
      </c>
      <c r="BK1" s="68" t="s">
        <v>2356</v>
      </c>
      <c r="BL1" s="175" t="s">
        <v>2357</v>
      </c>
      <c r="BM1" s="175" t="s">
        <v>2358</v>
      </c>
      <c r="BN1" s="175" t="s">
        <v>2359</v>
      </c>
      <c r="BO1" s="68" t="s">
        <v>2360</v>
      </c>
      <c r="BP1" s="68" t="s">
        <v>2361</v>
      </c>
      <c r="BQ1" s="68" t="s">
        <v>2362</v>
      </c>
      <c r="BR1" s="68" t="s">
        <v>2363</v>
      </c>
      <c r="BS1" s="68" t="s">
        <v>2364</v>
      </c>
      <c r="BT1" s="68" t="s">
        <v>2365</v>
      </c>
      <c r="BU1" s="68" t="s">
        <v>2366</v>
      </c>
      <c r="BV1" s="68" t="s">
        <v>2367</v>
      </c>
      <c r="BW1" s="68" t="s">
        <v>2368</v>
      </c>
      <c r="BX1" s="68" t="s">
        <v>2369</v>
      </c>
      <c r="BY1" s="175" t="s">
        <v>2370</v>
      </c>
      <c r="BZ1" s="175" t="s">
        <v>2371</v>
      </c>
      <c r="CA1" s="175" t="s">
        <v>2372</v>
      </c>
      <c r="CB1" s="68" t="s">
        <v>2373</v>
      </c>
      <c r="CC1" s="68" t="s">
        <v>2374</v>
      </c>
      <c r="CD1" s="68" t="s">
        <v>2375</v>
      </c>
      <c r="CE1" s="68" t="s">
        <v>2376</v>
      </c>
      <c r="CF1" s="68" t="s">
        <v>2377</v>
      </c>
      <c r="CG1" s="68" t="s">
        <v>2378</v>
      </c>
      <c r="CH1" s="68" t="s">
        <v>2379</v>
      </c>
      <c r="CI1" s="68" t="s">
        <v>2380</v>
      </c>
      <c r="CJ1" s="68" t="s">
        <v>2381</v>
      </c>
      <c r="CK1" s="68" t="s">
        <v>2382</v>
      </c>
      <c r="CL1" s="68" t="s">
        <v>2383</v>
      </c>
      <c r="CM1" s="68" t="s">
        <v>2384</v>
      </c>
      <c r="CN1" s="68" t="s">
        <v>2385</v>
      </c>
      <c r="CO1" s="68" t="s">
        <v>2386</v>
      </c>
      <c r="CP1" s="68" t="s">
        <v>2387</v>
      </c>
      <c r="CQ1" s="68" t="s">
        <v>2388</v>
      </c>
      <c r="CR1" s="68" t="s">
        <v>2389</v>
      </c>
      <c r="CS1" s="68" t="s">
        <v>1682</v>
      </c>
      <c r="CT1" s="68" t="s">
        <v>2390</v>
      </c>
      <c r="CU1" s="68" t="s">
        <v>2391</v>
      </c>
      <c r="CV1" s="68" t="s">
        <v>2392</v>
      </c>
      <c r="CW1" s="68" t="s">
        <v>2393</v>
      </c>
      <c r="CX1" s="68" t="s">
        <v>2394</v>
      </c>
      <c r="CY1" s="68" t="s">
        <v>2395</v>
      </c>
      <c r="CZ1" s="68" t="s">
        <v>2396</v>
      </c>
      <c r="DA1" s="68" t="s">
        <v>2397</v>
      </c>
      <c r="DB1" s="68" t="s">
        <v>2398</v>
      </c>
      <c r="DC1" s="68" t="s">
        <v>2399</v>
      </c>
      <c r="DD1" s="68" t="s">
        <v>2400</v>
      </c>
      <c r="DE1" s="68" t="s">
        <v>2401</v>
      </c>
      <c r="DF1" s="68" t="s">
        <v>2402</v>
      </c>
      <c r="DG1" s="68" t="s">
        <v>2418</v>
      </c>
      <c r="DH1" s="68" t="s">
        <v>2403</v>
      </c>
      <c r="DI1" s="68" t="s">
        <v>2404</v>
      </c>
      <c r="DJ1" s="68" t="s">
        <v>2405</v>
      </c>
      <c r="DK1" s="68" t="s">
        <v>2406</v>
      </c>
      <c r="DL1" s="68" t="s">
        <v>2419</v>
      </c>
      <c r="DM1" s="68" t="s">
        <v>2420</v>
      </c>
      <c r="DN1" s="68" t="s">
        <v>2421</v>
      </c>
      <c r="DO1" s="68" t="s">
        <v>2422</v>
      </c>
      <c r="DP1" s="68" t="s">
        <v>2423</v>
      </c>
      <c r="DQ1" s="68" t="s">
        <v>2424</v>
      </c>
      <c r="DR1" s="68" t="s">
        <v>2425</v>
      </c>
      <c r="DS1" s="68" t="s">
        <v>2426</v>
      </c>
      <c r="DT1" s="68" t="s">
        <v>2427</v>
      </c>
      <c r="DU1" s="68" t="s">
        <v>2428</v>
      </c>
      <c r="DV1" s="68" t="s">
        <v>2429</v>
      </c>
      <c r="DW1" s="68" t="s">
        <v>2430</v>
      </c>
      <c r="DX1" s="68" t="s">
        <v>2431</v>
      </c>
      <c r="DY1" s="68" t="s">
        <v>2432</v>
      </c>
      <c r="DZ1" s="68" t="s">
        <v>2433</v>
      </c>
      <c r="EA1" s="68" t="s">
        <v>2434</v>
      </c>
      <c r="EB1" s="68" t="s">
        <v>2435</v>
      </c>
      <c r="EC1" s="68" t="s">
        <v>2436</v>
      </c>
      <c r="ED1" s="68" t="s">
        <v>2437</v>
      </c>
      <c r="EE1" s="68" t="s">
        <v>2438</v>
      </c>
      <c r="EF1" s="86" t="s">
        <v>11581</v>
      </c>
      <c r="EG1" s="86" t="s">
        <v>11582</v>
      </c>
      <c r="EH1" s="86" t="s">
        <v>11583</v>
      </c>
      <c r="EI1" s="86" t="s">
        <v>11584</v>
      </c>
      <c r="EJ1" s="86" t="s">
        <v>11585</v>
      </c>
      <c r="EK1" s="86" t="s">
        <v>11586</v>
      </c>
      <c r="EL1" s="86" t="s">
        <v>11587</v>
      </c>
      <c r="EM1" s="86" t="s">
        <v>11588</v>
      </c>
      <c r="EO1" s="177" t="s">
        <v>2770</v>
      </c>
      <c r="EP1" s="177" t="s">
        <v>11589</v>
      </c>
      <c r="EQ1" s="68" t="s">
        <v>1681</v>
      </c>
      <c r="ER1" s="175" t="s">
        <v>2638</v>
      </c>
      <c r="ES1" s="68" t="s">
        <v>11590</v>
      </c>
      <c r="ET1" s="68" t="s">
        <v>11591</v>
      </c>
      <c r="EU1" s="68" t="s">
        <v>33</v>
      </c>
      <c r="EV1" s="68" t="s">
        <v>3</v>
      </c>
      <c r="EW1" s="68" t="s">
        <v>5</v>
      </c>
      <c r="EX1" s="68" t="s">
        <v>2638</v>
      </c>
      <c r="FA1" s="68" t="s">
        <v>1681</v>
      </c>
      <c r="FB1" s="68" t="s">
        <v>3758</v>
      </c>
      <c r="FC1" s="68" t="s">
        <v>3759</v>
      </c>
      <c r="FD1" s="68" t="s">
        <v>3</v>
      </c>
      <c r="FE1" s="184" t="s">
        <v>2496</v>
      </c>
      <c r="FF1" s="68" t="s">
        <v>3760</v>
      </c>
      <c r="FG1" s="68" t="s">
        <v>3761</v>
      </c>
      <c r="FH1" s="68" t="s">
        <v>3762</v>
      </c>
      <c r="FI1" s="68" t="s">
        <v>3763</v>
      </c>
      <c r="FJ1" s="68" t="s">
        <v>3764</v>
      </c>
      <c r="FK1" s="68" t="s">
        <v>3765</v>
      </c>
      <c r="FL1" s="68" t="s">
        <v>3766</v>
      </c>
      <c r="FM1" s="68" t="s">
        <v>1682</v>
      </c>
      <c r="FN1" s="68" t="s">
        <v>740</v>
      </c>
      <c r="FO1" s="68" t="s">
        <v>741</v>
      </c>
      <c r="FP1" s="68" t="s">
        <v>742</v>
      </c>
      <c r="FQ1" s="68" t="s">
        <v>743</v>
      </c>
      <c r="FR1" s="68" t="s">
        <v>744</v>
      </c>
      <c r="FS1" s="68" t="s">
        <v>745</v>
      </c>
      <c r="FT1" s="68" t="s">
        <v>746</v>
      </c>
      <c r="FU1" s="68" t="s">
        <v>747</v>
      </c>
      <c r="FV1" s="68" t="s">
        <v>748</v>
      </c>
      <c r="FW1" s="68" t="s">
        <v>749</v>
      </c>
      <c r="FX1" s="68" t="s">
        <v>750</v>
      </c>
      <c r="FY1" s="68" t="s">
        <v>751</v>
      </c>
      <c r="FZ1" s="68" t="s">
        <v>3767</v>
      </c>
      <c r="GA1" s="68" t="s">
        <v>3768</v>
      </c>
      <c r="GB1" s="68" t="s">
        <v>3769</v>
      </c>
      <c r="GC1" s="68" t="s">
        <v>3770</v>
      </c>
      <c r="GE1" s="68" t="s">
        <v>1681</v>
      </c>
      <c r="GF1" s="68" t="s">
        <v>2785</v>
      </c>
      <c r="GH1" s="68" t="s">
        <v>8441</v>
      </c>
      <c r="GI1" s="68" t="s">
        <v>8445</v>
      </c>
      <c r="GK1" s="68" t="s">
        <v>3294</v>
      </c>
      <c r="GL1" s="68" t="s">
        <v>5238</v>
      </c>
      <c r="GM1" s="68" t="s">
        <v>5239</v>
      </c>
      <c r="GN1" s="68" t="s">
        <v>5240</v>
      </c>
      <c r="GO1" s="68" t="s">
        <v>8448</v>
      </c>
      <c r="GQ1" s="68" t="s">
        <v>5238</v>
      </c>
      <c r="GR1" s="68" t="s">
        <v>5239</v>
      </c>
      <c r="GS1" s="68" t="s">
        <v>5240</v>
      </c>
      <c r="GT1" s="1" t="s">
        <v>9249</v>
      </c>
    </row>
    <row r="2" spans="1:205" x14ac:dyDescent="0.2">
      <c r="A2" s="174">
        <v>1</v>
      </c>
      <c r="B2" s="174">
        <v>440</v>
      </c>
      <c r="C2" s="61">
        <v>550</v>
      </c>
      <c r="D2" s="169">
        <v>440</v>
      </c>
      <c r="E2" s="174">
        <f t="shared" ref="E2:E11" si="0">G2</f>
        <v>1</v>
      </c>
      <c r="F2" s="68">
        <v>1</v>
      </c>
      <c r="G2" s="68">
        <v>1</v>
      </c>
      <c r="H2" s="68">
        <v>180001</v>
      </c>
      <c r="I2" s="68">
        <v>280001</v>
      </c>
      <c r="J2" s="68" t="s">
        <v>3335</v>
      </c>
      <c r="K2" s="68" t="s">
        <v>3335</v>
      </c>
      <c r="L2" s="68">
        <v>0</v>
      </c>
      <c r="M2" s="68">
        <v>20</v>
      </c>
      <c r="N2" s="68">
        <v>0</v>
      </c>
      <c r="O2" s="68">
        <v>0</v>
      </c>
      <c r="P2" s="68">
        <v>0</v>
      </c>
      <c r="Q2" s="68">
        <v>0</v>
      </c>
      <c r="R2" s="68">
        <v>1</v>
      </c>
      <c r="S2" s="68">
        <v>1</v>
      </c>
      <c r="T2" s="68">
        <v>1</v>
      </c>
      <c r="U2" s="68">
        <v>999999</v>
      </c>
      <c r="V2" s="68">
        <v>0</v>
      </c>
      <c r="W2" s="68">
        <v>999999</v>
      </c>
      <c r="X2" s="68">
        <v>0</v>
      </c>
      <c r="Y2" s="68">
        <v>999999</v>
      </c>
      <c r="Z2" s="68">
        <v>0</v>
      </c>
      <c r="AA2" s="68">
        <v>999999</v>
      </c>
      <c r="AB2" s="68">
        <v>0</v>
      </c>
      <c r="AC2" s="68">
        <v>0</v>
      </c>
      <c r="AD2" s="68">
        <v>0</v>
      </c>
      <c r="AE2" s="68">
        <v>0</v>
      </c>
      <c r="AF2" s="68">
        <v>0</v>
      </c>
      <c r="AG2" s="68">
        <v>0</v>
      </c>
      <c r="AH2" s="68">
        <v>0</v>
      </c>
      <c r="AI2" s="68">
        <v>0</v>
      </c>
      <c r="AJ2" s="68">
        <v>0</v>
      </c>
      <c r="AK2" s="68">
        <v>0</v>
      </c>
      <c r="AL2" s="68">
        <v>0</v>
      </c>
      <c r="AM2" s="68">
        <v>0</v>
      </c>
      <c r="AN2" s="68">
        <v>0</v>
      </c>
      <c r="AO2" s="68">
        <v>0</v>
      </c>
      <c r="AP2" s="68" t="s">
        <v>755</v>
      </c>
      <c r="AQ2" s="68">
        <v>1</v>
      </c>
      <c r="AR2" s="68" t="s">
        <v>756</v>
      </c>
      <c r="AS2" s="68">
        <v>0</v>
      </c>
      <c r="AT2" s="68">
        <v>0</v>
      </c>
      <c r="AU2" s="68">
        <v>0</v>
      </c>
      <c r="AV2" s="68">
        <v>1</v>
      </c>
      <c r="AW2" s="68"/>
      <c r="AX2" s="68">
        <v>0</v>
      </c>
      <c r="AY2" s="126">
        <v>0</v>
      </c>
      <c r="AZ2" s="68">
        <v>0</v>
      </c>
      <c r="BA2" s="68">
        <v>1</v>
      </c>
      <c r="BC2" s="68">
        <v>1</v>
      </c>
      <c r="BD2" s="68">
        <v>1</v>
      </c>
      <c r="BE2" s="68">
        <v>110101</v>
      </c>
      <c r="BF2" s="68" t="s">
        <v>2439</v>
      </c>
      <c r="BG2" s="68">
        <v>0</v>
      </c>
      <c r="BH2" s="68">
        <v>0</v>
      </c>
      <c r="BI2" s="68">
        <v>400</v>
      </c>
      <c r="BJ2" s="68">
        <v>1</v>
      </c>
      <c r="BK2" s="68">
        <v>54001</v>
      </c>
      <c r="BL2" s="175">
        <v>0</v>
      </c>
      <c r="BM2" s="175">
        <v>0</v>
      </c>
      <c r="BN2" s="175">
        <v>0</v>
      </c>
      <c r="BO2" s="68">
        <v>10000</v>
      </c>
      <c r="BP2" s="68">
        <v>0</v>
      </c>
      <c r="BQ2" s="68">
        <v>0</v>
      </c>
      <c r="BR2" s="68">
        <v>0</v>
      </c>
      <c r="BS2" s="68">
        <v>7001</v>
      </c>
      <c r="BT2" s="68">
        <v>0</v>
      </c>
      <c r="BU2" s="68">
        <v>0</v>
      </c>
      <c r="BV2" s="68">
        <v>0</v>
      </c>
      <c r="BW2" s="68">
        <v>4</v>
      </c>
      <c r="BX2" s="68">
        <v>1</v>
      </c>
      <c r="BY2" s="175">
        <v>1</v>
      </c>
      <c r="BZ2" s="175">
        <v>0</v>
      </c>
      <c r="CA2" s="175">
        <v>1</v>
      </c>
      <c r="CB2" s="68">
        <v>10000</v>
      </c>
      <c r="CC2" s="68">
        <v>0</v>
      </c>
      <c r="CD2" s="68">
        <v>0</v>
      </c>
      <c r="CE2" s="68">
        <v>0</v>
      </c>
      <c r="CF2" s="68">
        <v>50001</v>
      </c>
      <c r="CG2" s="68">
        <v>0</v>
      </c>
      <c r="CH2" s="68">
        <v>0</v>
      </c>
      <c r="CI2" s="68">
        <v>0</v>
      </c>
      <c r="CJ2" s="68">
        <v>150</v>
      </c>
      <c r="CK2" s="68">
        <v>100</v>
      </c>
      <c r="CL2" s="68">
        <v>0</v>
      </c>
      <c r="CM2" s="68">
        <v>0</v>
      </c>
      <c r="CN2" s="68">
        <v>94005</v>
      </c>
      <c r="CO2" s="68">
        <v>777</v>
      </c>
      <c r="CP2" s="68">
        <v>0</v>
      </c>
      <c r="CQ2" s="68">
        <v>0</v>
      </c>
      <c r="CR2" s="68">
        <v>0</v>
      </c>
      <c r="CS2" s="68">
        <v>0</v>
      </c>
      <c r="CT2" s="68">
        <v>1</v>
      </c>
      <c r="CU2" s="68">
        <v>0</v>
      </c>
      <c r="CV2" s="68">
        <v>1</v>
      </c>
      <c r="CW2" s="68">
        <v>0</v>
      </c>
      <c r="CX2" s="68">
        <v>6</v>
      </c>
      <c r="CY2" s="68">
        <v>2</v>
      </c>
      <c r="CZ2" s="68">
        <v>1</v>
      </c>
      <c r="DA2" s="68">
        <v>1</v>
      </c>
      <c r="DB2" s="68">
        <v>1010</v>
      </c>
      <c r="DC2" s="68">
        <v>1011</v>
      </c>
      <c r="DD2" s="68">
        <v>1012</v>
      </c>
      <c r="DE2" s="68">
        <v>1013</v>
      </c>
      <c r="DF2" s="68" t="s">
        <v>2407</v>
      </c>
      <c r="DG2" s="68">
        <v>21600000</v>
      </c>
      <c r="DH2" s="68">
        <v>18000000</v>
      </c>
      <c r="DI2" s="68">
        <v>14400000</v>
      </c>
      <c r="DJ2" s="68">
        <v>10800000</v>
      </c>
      <c r="DK2" s="68">
        <v>7200000</v>
      </c>
      <c r="DL2" s="68">
        <v>5</v>
      </c>
      <c r="DM2" s="68">
        <v>3600000</v>
      </c>
      <c r="DN2" s="68">
        <v>94023</v>
      </c>
      <c r="DO2" s="68">
        <v>10</v>
      </c>
      <c r="DP2" s="68">
        <v>20</v>
      </c>
      <c r="DQ2" s="68">
        <v>30</v>
      </c>
      <c r="DR2" s="68">
        <v>40</v>
      </c>
      <c r="DS2" s="68">
        <v>50</v>
      </c>
      <c r="DT2" s="68">
        <v>7200000</v>
      </c>
      <c r="DU2" s="68">
        <v>94023</v>
      </c>
      <c r="DV2" s="68">
        <v>10</v>
      </c>
      <c r="DW2" s="68">
        <v>20</v>
      </c>
      <c r="DX2" s="68">
        <v>30</v>
      </c>
      <c r="DY2" s="68">
        <v>40</v>
      </c>
      <c r="DZ2" s="68">
        <v>50</v>
      </c>
      <c r="EA2" s="68">
        <v>-7100</v>
      </c>
      <c r="EB2" s="68">
        <v>49300</v>
      </c>
      <c r="EC2" s="68">
        <v>-4870</v>
      </c>
      <c r="ED2" s="68">
        <v>51600</v>
      </c>
      <c r="EE2" s="68">
        <v>2</v>
      </c>
      <c r="EF2" s="86">
        <v>30600000</v>
      </c>
      <c r="EG2" s="86">
        <v>28800000</v>
      </c>
      <c r="EH2" s="86">
        <v>27000000</v>
      </c>
      <c r="EI2" s="86">
        <v>25200000</v>
      </c>
      <c r="EJ2" s="86">
        <v>23400000</v>
      </c>
      <c r="EK2" s="86">
        <v>6</v>
      </c>
      <c r="EL2" s="86">
        <v>94177</v>
      </c>
      <c r="EM2" s="86">
        <v>1</v>
      </c>
      <c r="EO2" s="178">
        <v>1</v>
      </c>
      <c r="EP2" s="178" t="str">
        <f t="shared" ref="EP2:EP37" si="1">VLOOKUP(CF2,$EQ$2:$EW$4908,7,FALSE)</f>
        <v>포링</v>
      </c>
      <c r="EQ2" s="68">
        <v>1</v>
      </c>
      <c r="ER2" s="175">
        <v>2</v>
      </c>
      <c r="ES2" s="68">
        <v>-1</v>
      </c>
      <c r="ET2" s="68">
        <v>30</v>
      </c>
      <c r="EU2" s="68">
        <v>0</v>
      </c>
      <c r="EV2" s="68">
        <v>150030</v>
      </c>
      <c r="EW2" s="68" t="s">
        <v>2668</v>
      </c>
      <c r="EX2" s="68" t="str">
        <f>IF(ER2=1,"소형",IF(ER2=2,"중형","대형"))</f>
        <v>중형</v>
      </c>
      <c r="FA2" s="68">
        <v>1</v>
      </c>
      <c r="FB2" s="68">
        <v>5</v>
      </c>
      <c r="FC2" s="68">
        <v>2</v>
      </c>
      <c r="FD2" s="68">
        <v>118008</v>
      </c>
      <c r="FE2" s="184" t="s">
        <v>9125</v>
      </c>
      <c r="FF2" s="68">
        <v>320008</v>
      </c>
      <c r="FG2" s="68">
        <v>60412</v>
      </c>
      <c r="FH2" s="68">
        <v>60413</v>
      </c>
      <c r="FI2" s="68">
        <v>0</v>
      </c>
      <c r="FJ2" s="68">
        <v>0</v>
      </c>
      <c r="FK2" s="68">
        <v>1</v>
      </c>
      <c r="FL2" s="68">
        <v>1</v>
      </c>
      <c r="FM2" s="68" t="s">
        <v>3778</v>
      </c>
      <c r="FN2" s="68">
        <v>114</v>
      </c>
      <c r="FO2" s="68">
        <v>3</v>
      </c>
      <c r="FP2" s="68">
        <v>0</v>
      </c>
      <c r="FQ2" s="68">
        <v>0</v>
      </c>
      <c r="FR2" s="68">
        <v>0</v>
      </c>
      <c r="FS2" s="68">
        <v>0</v>
      </c>
      <c r="FT2" s="68">
        <v>0</v>
      </c>
      <c r="FU2" s="68">
        <v>0</v>
      </c>
      <c r="FV2" s="68">
        <v>0</v>
      </c>
      <c r="FW2" s="68">
        <v>0</v>
      </c>
      <c r="FX2" s="68">
        <v>0</v>
      </c>
      <c r="FY2" s="68">
        <v>0</v>
      </c>
      <c r="FZ2" s="68">
        <v>0</v>
      </c>
      <c r="GA2" s="68">
        <v>0</v>
      </c>
      <c r="GB2" s="68">
        <v>0</v>
      </c>
      <c r="GC2" s="68">
        <v>0</v>
      </c>
      <c r="GE2" s="68">
        <v>1</v>
      </c>
      <c r="GF2" s="68" t="s">
        <v>3883</v>
      </c>
      <c r="GH2" s="68">
        <v>1</v>
      </c>
      <c r="GI2" s="68" t="s">
        <v>8442</v>
      </c>
      <c r="GK2" s="68">
        <v>1</v>
      </c>
      <c r="GL2" s="219">
        <v>20</v>
      </c>
      <c r="GM2" s="68">
        <f t="shared" ref="GM2:GM8" si="2">ROUND(GL2*3/4,-1)</f>
        <v>20</v>
      </c>
      <c r="GN2" s="68">
        <f t="shared" ref="GN2:GN8" si="3">ROUND(GL2*2/4,-1)</f>
        <v>10</v>
      </c>
      <c r="GO2" s="68"/>
      <c r="GQ2" s="67">
        <v>20</v>
      </c>
      <c r="GR2" s="67">
        <v>15</v>
      </c>
      <c r="GS2" s="67">
        <v>10</v>
      </c>
      <c r="GU2" s="68">
        <f>GL2/GQ2</f>
        <v>1</v>
      </c>
      <c r="GV2" s="68">
        <f t="shared" ref="GV2:GW2" si="4">GM2/GR2</f>
        <v>1.3333333333333333</v>
      </c>
      <c r="GW2" s="68">
        <f t="shared" si="4"/>
        <v>1</v>
      </c>
    </row>
    <row r="3" spans="1:205" x14ac:dyDescent="0.2">
      <c r="A3" s="174">
        <v>2</v>
      </c>
      <c r="B3" s="174">
        <v>1405</v>
      </c>
      <c r="C3" s="61">
        <v>1723</v>
      </c>
      <c r="D3" s="169">
        <v>1378</v>
      </c>
      <c r="E3" s="174">
        <f t="shared" si="0"/>
        <v>1</v>
      </c>
      <c r="F3" s="68">
        <v>2</v>
      </c>
      <c r="G3" s="68">
        <v>1</v>
      </c>
      <c r="H3" s="68">
        <v>180001</v>
      </c>
      <c r="I3" s="68">
        <v>280001</v>
      </c>
      <c r="J3" s="68" t="s">
        <v>3336</v>
      </c>
      <c r="K3" s="68" t="s">
        <v>3336</v>
      </c>
      <c r="L3" s="68">
        <v>0</v>
      </c>
      <c r="M3" s="68">
        <v>20</v>
      </c>
      <c r="N3" s="68">
        <v>0</v>
      </c>
      <c r="O3" s="68">
        <v>0</v>
      </c>
      <c r="P3" s="68">
        <v>0</v>
      </c>
      <c r="Q3" s="68">
        <v>0</v>
      </c>
      <c r="R3" s="68">
        <v>64</v>
      </c>
      <c r="S3" s="68">
        <v>0</v>
      </c>
      <c r="T3" s="68">
        <v>1</v>
      </c>
      <c r="U3" s="68">
        <v>0</v>
      </c>
      <c r="V3" s="68">
        <v>0</v>
      </c>
      <c r="W3" s="68">
        <v>0</v>
      </c>
      <c r="X3" s="68">
        <v>0</v>
      </c>
      <c r="Y3" s="68">
        <v>0</v>
      </c>
      <c r="Z3" s="68">
        <v>0</v>
      </c>
      <c r="AA3" s="68">
        <v>0</v>
      </c>
      <c r="AB3" s="68">
        <v>0</v>
      </c>
      <c r="AC3" s="68">
        <v>0</v>
      </c>
      <c r="AD3" s="68">
        <v>107</v>
      </c>
      <c r="AE3" s="68">
        <v>99999999</v>
      </c>
      <c r="AF3" s="68">
        <v>0</v>
      </c>
      <c r="AG3" s="68">
        <v>0</v>
      </c>
      <c r="AH3" s="68">
        <v>0</v>
      </c>
      <c r="AI3" s="68">
        <v>0</v>
      </c>
      <c r="AJ3" s="68">
        <v>0</v>
      </c>
      <c r="AK3" s="68">
        <v>0</v>
      </c>
      <c r="AL3" s="68">
        <v>0</v>
      </c>
      <c r="AM3" s="68">
        <v>0</v>
      </c>
      <c r="AN3" s="68">
        <v>0</v>
      </c>
      <c r="AO3" s="68">
        <v>0</v>
      </c>
      <c r="AP3" s="68" t="s">
        <v>1040</v>
      </c>
      <c r="AQ3" s="68">
        <v>1</v>
      </c>
      <c r="AR3" s="68" t="s">
        <v>756</v>
      </c>
      <c r="AS3" s="68">
        <v>0</v>
      </c>
      <c r="AT3" s="68">
        <v>0</v>
      </c>
      <c r="AU3" s="68">
        <v>0</v>
      </c>
      <c r="AV3" s="68">
        <v>1</v>
      </c>
      <c r="AW3" s="68"/>
      <c r="AX3" s="68">
        <v>0</v>
      </c>
      <c r="AY3" s="126">
        <v>0</v>
      </c>
      <c r="AZ3" s="68">
        <v>0</v>
      </c>
      <c r="BA3" s="68">
        <v>0</v>
      </c>
      <c r="BC3" s="68">
        <v>2</v>
      </c>
      <c r="BD3" s="68">
        <v>1</v>
      </c>
      <c r="BE3" s="68">
        <v>110102</v>
      </c>
      <c r="BF3" s="68" t="s">
        <v>2439</v>
      </c>
      <c r="BG3" s="68">
        <v>0</v>
      </c>
      <c r="BH3" s="68">
        <v>0</v>
      </c>
      <c r="BI3" s="68">
        <v>400</v>
      </c>
      <c r="BJ3" s="68">
        <v>4</v>
      </c>
      <c r="BK3" s="68">
        <v>54003</v>
      </c>
      <c r="BL3" s="175">
        <v>0</v>
      </c>
      <c r="BM3" s="175">
        <v>0</v>
      </c>
      <c r="BN3" s="175">
        <v>0</v>
      </c>
      <c r="BO3" s="68">
        <v>10000</v>
      </c>
      <c r="BP3" s="68">
        <v>0</v>
      </c>
      <c r="BQ3" s="68">
        <v>0</v>
      </c>
      <c r="BR3" s="68">
        <v>0</v>
      </c>
      <c r="BS3" s="68">
        <v>7002</v>
      </c>
      <c r="BT3" s="68">
        <v>0</v>
      </c>
      <c r="BU3" s="68">
        <v>0</v>
      </c>
      <c r="BV3" s="68">
        <v>0</v>
      </c>
      <c r="BW3" s="68">
        <v>4</v>
      </c>
      <c r="BX3" s="68">
        <v>4</v>
      </c>
      <c r="BY3" s="175">
        <v>2</v>
      </c>
      <c r="BZ3" s="175">
        <v>0</v>
      </c>
      <c r="CA3" s="175">
        <v>1</v>
      </c>
      <c r="CB3" s="68">
        <v>10000</v>
      </c>
      <c r="CC3" s="68">
        <v>0</v>
      </c>
      <c r="CD3" s="68">
        <v>0</v>
      </c>
      <c r="CE3" s="68">
        <v>0</v>
      </c>
      <c r="CF3" s="68">
        <v>50003</v>
      </c>
      <c r="CG3" s="68">
        <v>0</v>
      </c>
      <c r="CH3" s="68">
        <v>0</v>
      </c>
      <c r="CI3" s="68">
        <v>0</v>
      </c>
      <c r="CJ3" s="68">
        <v>100</v>
      </c>
      <c r="CK3" s="68">
        <v>100</v>
      </c>
      <c r="CL3" s="68">
        <v>0</v>
      </c>
      <c r="CM3" s="68">
        <v>0</v>
      </c>
      <c r="CN3" s="68">
        <v>94000</v>
      </c>
      <c r="CO3" s="68">
        <v>777</v>
      </c>
      <c r="CP3" s="68">
        <v>0</v>
      </c>
      <c r="CQ3" s="68">
        <v>0</v>
      </c>
      <c r="CR3" s="68">
        <v>0</v>
      </c>
      <c r="CS3" s="68">
        <v>0</v>
      </c>
      <c r="CT3" s="68">
        <v>1</v>
      </c>
      <c r="CU3" s="68">
        <v>0</v>
      </c>
      <c r="CV3" s="68">
        <v>1</v>
      </c>
      <c r="CW3" s="68">
        <v>0</v>
      </c>
      <c r="CX3" s="68">
        <v>6</v>
      </c>
      <c r="CY3" s="68">
        <v>3</v>
      </c>
      <c r="CZ3" s="68">
        <v>1</v>
      </c>
      <c r="DA3" s="68">
        <v>4</v>
      </c>
      <c r="DB3" s="68">
        <v>1010</v>
      </c>
      <c r="DC3" s="68">
        <v>1011</v>
      </c>
      <c r="DD3" s="68">
        <v>1012</v>
      </c>
      <c r="DE3" s="68">
        <v>1013</v>
      </c>
      <c r="DF3" s="68" t="s">
        <v>2407</v>
      </c>
      <c r="DG3" s="68">
        <v>21600000</v>
      </c>
      <c r="DH3" s="68">
        <v>18000000</v>
      </c>
      <c r="DI3" s="68">
        <v>14400000</v>
      </c>
      <c r="DJ3" s="68">
        <v>10800000</v>
      </c>
      <c r="DK3" s="68">
        <v>7200000</v>
      </c>
      <c r="DL3" s="68">
        <v>5</v>
      </c>
      <c r="DM3" s="68">
        <v>3600000</v>
      </c>
      <c r="DN3" s="68">
        <v>94017</v>
      </c>
      <c r="DO3" s="68">
        <v>4</v>
      </c>
      <c r="DP3" s="68">
        <v>6</v>
      </c>
      <c r="DQ3" s="68">
        <v>8</v>
      </c>
      <c r="DR3" s="68">
        <v>10</v>
      </c>
      <c r="DS3" s="68">
        <v>12</v>
      </c>
      <c r="DT3" s="68">
        <v>7200000</v>
      </c>
      <c r="DU3" s="68">
        <v>94017</v>
      </c>
      <c r="DV3" s="68">
        <v>4</v>
      </c>
      <c r="DW3" s="68">
        <v>6</v>
      </c>
      <c r="DX3" s="68">
        <v>8</v>
      </c>
      <c r="DY3" s="68">
        <v>10</v>
      </c>
      <c r="DZ3" s="68">
        <v>12</v>
      </c>
      <c r="EA3" s="68">
        <v>-7100</v>
      </c>
      <c r="EB3" s="68">
        <v>49300</v>
      </c>
      <c r="EC3" s="68">
        <v>-4870</v>
      </c>
      <c r="ED3" s="68">
        <v>51600</v>
      </c>
      <c r="EE3" s="68">
        <v>4</v>
      </c>
      <c r="EF3" s="86">
        <v>30600000</v>
      </c>
      <c r="EG3" s="86">
        <v>28800000</v>
      </c>
      <c r="EH3" s="86">
        <v>27000000</v>
      </c>
      <c r="EI3" s="86">
        <v>25200000</v>
      </c>
      <c r="EJ3" s="86">
        <v>23400000</v>
      </c>
      <c r="EK3" s="86">
        <v>6</v>
      </c>
      <c r="EL3" s="86">
        <v>94177</v>
      </c>
      <c r="EM3" s="86">
        <v>1</v>
      </c>
      <c r="EO3" s="178">
        <v>2</v>
      </c>
      <c r="EP3" s="178" t="str">
        <f t="shared" si="1"/>
        <v>루나틱</v>
      </c>
      <c r="EQ3" s="68">
        <v>2</v>
      </c>
      <c r="ER3" s="175">
        <v>2</v>
      </c>
      <c r="ES3" s="68">
        <v>-1</v>
      </c>
      <c r="ET3" s="68">
        <v>31</v>
      </c>
      <c r="EU3" s="68">
        <v>0</v>
      </c>
      <c r="EV3" s="68">
        <v>150031</v>
      </c>
      <c r="EW3" s="68" t="s">
        <v>2669</v>
      </c>
      <c r="EX3" s="68" t="str">
        <f t="shared" ref="EX3:EX66" si="5">IF(ER3=1,"소형",IF(ER3=2,"중형","대형"))</f>
        <v>중형</v>
      </c>
      <c r="FA3" s="68">
        <v>2</v>
      </c>
      <c r="FB3" s="68">
        <v>5</v>
      </c>
      <c r="FC3" s="68">
        <v>1</v>
      </c>
      <c r="FD3" s="68">
        <v>118007</v>
      </c>
      <c r="FE3" s="184" t="s">
        <v>9126</v>
      </c>
      <c r="FF3" s="68">
        <v>320007</v>
      </c>
      <c r="FG3" s="68">
        <v>60411</v>
      </c>
      <c r="FH3" s="68">
        <v>60414</v>
      </c>
      <c r="FI3" s="68">
        <v>0</v>
      </c>
      <c r="FJ3" s="68">
        <v>0</v>
      </c>
      <c r="FK3" s="68">
        <v>1</v>
      </c>
      <c r="FL3" s="68">
        <v>1</v>
      </c>
      <c r="FM3" s="68" t="s">
        <v>3777</v>
      </c>
      <c r="FN3" s="68">
        <v>105</v>
      </c>
      <c r="FO3" s="68">
        <v>1</v>
      </c>
      <c r="FP3" s="68">
        <v>0</v>
      </c>
      <c r="FQ3" s="68">
        <v>0</v>
      </c>
      <c r="FR3" s="68">
        <v>0</v>
      </c>
      <c r="FS3" s="68">
        <v>0</v>
      </c>
      <c r="FT3" s="68">
        <v>0</v>
      </c>
      <c r="FU3" s="68">
        <v>0</v>
      </c>
      <c r="FV3" s="68">
        <v>0</v>
      </c>
      <c r="FW3" s="68">
        <v>0</v>
      </c>
      <c r="FX3" s="68">
        <v>0</v>
      </c>
      <c r="FY3" s="68">
        <v>0</v>
      </c>
      <c r="FZ3" s="68">
        <v>0</v>
      </c>
      <c r="GA3" s="68">
        <v>0</v>
      </c>
      <c r="GB3" s="68">
        <v>0</v>
      </c>
      <c r="GC3" s="68">
        <v>0</v>
      </c>
      <c r="GE3" s="68">
        <v>2</v>
      </c>
      <c r="GF3" s="68" t="s">
        <v>3884</v>
      </c>
      <c r="GH3" s="68">
        <v>2</v>
      </c>
      <c r="GI3" s="68" t="s">
        <v>8443</v>
      </c>
      <c r="GK3" s="68">
        <v>2</v>
      </c>
      <c r="GL3" s="219">
        <v>30</v>
      </c>
      <c r="GM3" s="68">
        <f t="shared" si="2"/>
        <v>20</v>
      </c>
      <c r="GN3" s="68">
        <f t="shared" si="3"/>
        <v>20</v>
      </c>
      <c r="GO3" s="68" t="s">
        <v>10194</v>
      </c>
      <c r="GQ3" s="67">
        <v>40</v>
      </c>
      <c r="GR3" s="67">
        <v>30</v>
      </c>
      <c r="GS3" s="67">
        <v>20</v>
      </c>
      <c r="GU3" s="68">
        <f t="shared" ref="GU3:GU42" si="6">GL3/GQ3</f>
        <v>0.75</v>
      </c>
      <c r="GV3" s="68">
        <f t="shared" ref="GV3:GV42" si="7">GM3/GR3</f>
        <v>0.66666666666666663</v>
      </c>
      <c r="GW3" s="68">
        <f t="shared" ref="GW3:GW42" si="8">GN3/GS3</f>
        <v>1</v>
      </c>
    </row>
    <row r="4" spans="1:205" x14ac:dyDescent="0.2">
      <c r="A4" s="174">
        <v>3</v>
      </c>
      <c r="B4" s="174">
        <v>3480</v>
      </c>
      <c r="C4" s="61">
        <v>4225</v>
      </c>
      <c r="D4" s="169">
        <v>3380</v>
      </c>
      <c r="E4" s="174">
        <f t="shared" si="0"/>
        <v>2</v>
      </c>
      <c r="F4" s="68">
        <v>3</v>
      </c>
      <c r="G4" s="68">
        <v>2</v>
      </c>
      <c r="H4" s="68">
        <v>180001</v>
      </c>
      <c r="I4" s="68">
        <v>280001</v>
      </c>
      <c r="J4" s="68" t="s">
        <v>8663</v>
      </c>
      <c r="K4" s="68" t="s">
        <v>8663</v>
      </c>
      <c r="L4" s="68">
        <v>0</v>
      </c>
      <c r="M4" s="68">
        <v>0</v>
      </c>
      <c r="N4" s="68">
        <v>0</v>
      </c>
      <c r="O4" s="68">
        <v>5</v>
      </c>
      <c r="P4" s="68">
        <v>0</v>
      </c>
      <c r="Q4" s="68">
        <v>0</v>
      </c>
      <c r="R4" s="68">
        <v>0</v>
      </c>
      <c r="S4" s="68">
        <v>0</v>
      </c>
      <c r="T4" s="68">
        <v>0</v>
      </c>
      <c r="U4" s="68">
        <v>0</v>
      </c>
      <c r="V4" s="68">
        <v>0</v>
      </c>
      <c r="W4" s="68">
        <v>0</v>
      </c>
      <c r="X4" s="68">
        <v>0</v>
      </c>
      <c r="Y4" s="68">
        <v>0</v>
      </c>
      <c r="Z4" s="68">
        <v>0</v>
      </c>
      <c r="AA4" s="68">
        <v>0</v>
      </c>
      <c r="AB4" s="68">
        <v>0</v>
      </c>
      <c r="AC4" s="68">
        <v>0</v>
      </c>
      <c r="AD4" s="68">
        <v>0</v>
      </c>
      <c r="AE4" s="68">
        <v>0</v>
      </c>
      <c r="AF4" s="68">
        <v>0</v>
      </c>
      <c r="AG4" s="68">
        <v>0</v>
      </c>
      <c r="AH4" s="68">
        <v>0</v>
      </c>
      <c r="AI4" s="68">
        <v>0</v>
      </c>
      <c r="AJ4" s="68">
        <v>0</v>
      </c>
      <c r="AK4" s="68">
        <v>0</v>
      </c>
      <c r="AL4" s="68">
        <v>0</v>
      </c>
      <c r="AM4" s="68">
        <v>0</v>
      </c>
      <c r="AN4" s="68">
        <v>0</v>
      </c>
      <c r="AO4" s="68">
        <v>0</v>
      </c>
      <c r="AP4" s="68" t="s">
        <v>755</v>
      </c>
      <c r="AQ4" s="68">
        <v>1</v>
      </c>
      <c r="AR4" s="68">
        <v>0</v>
      </c>
      <c r="AS4" s="68">
        <v>0</v>
      </c>
      <c r="AT4" s="68">
        <v>0</v>
      </c>
      <c r="AU4" s="68">
        <v>0</v>
      </c>
      <c r="AV4" s="68">
        <v>4</v>
      </c>
      <c r="AW4" s="68"/>
      <c r="AX4" s="68">
        <v>0</v>
      </c>
      <c r="AY4" s="126">
        <v>0</v>
      </c>
      <c r="AZ4" s="68">
        <v>0</v>
      </c>
      <c r="BA4" s="68">
        <v>0</v>
      </c>
      <c r="BC4" s="68">
        <v>3</v>
      </c>
      <c r="BD4" s="68">
        <v>1</v>
      </c>
      <c r="BE4" s="68">
        <v>110103</v>
      </c>
      <c r="BF4" s="68" t="s">
        <v>2439</v>
      </c>
      <c r="BG4" s="68">
        <v>0</v>
      </c>
      <c r="BH4" s="68">
        <v>0</v>
      </c>
      <c r="BI4" s="68">
        <v>400</v>
      </c>
      <c r="BJ4" s="68">
        <v>8</v>
      </c>
      <c r="BK4" s="68">
        <v>54002</v>
      </c>
      <c r="BL4" s="175">
        <v>0</v>
      </c>
      <c r="BM4" s="175">
        <v>0</v>
      </c>
      <c r="BN4" s="175">
        <v>0</v>
      </c>
      <c r="BO4" s="68">
        <v>10000</v>
      </c>
      <c r="BP4" s="68">
        <v>0</v>
      </c>
      <c r="BQ4" s="68">
        <v>0</v>
      </c>
      <c r="BR4" s="68">
        <v>0</v>
      </c>
      <c r="BS4" s="68">
        <v>7003</v>
      </c>
      <c r="BT4" s="68">
        <v>0</v>
      </c>
      <c r="BU4" s="68">
        <v>0</v>
      </c>
      <c r="BV4" s="68">
        <v>0</v>
      </c>
      <c r="BW4" s="68">
        <v>4</v>
      </c>
      <c r="BX4" s="68">
        <v>8</v>
      </c>
      <c r="BY4" s="175">
        <v>3</v>
      </c>
      <c r="BZ4" s="175">
        <v>1</v>
      </c>
      <c r="CA4" s="175">
        <v>1</v>
      </c>
      <c r="CB4" s="68">
        <v>10000</v>
      </c>
      <c r="CC4" s="68">
        <v>0</v>
      </c>
      <c r="CD4" s="68">
        <v>0</v>
      </c>
      <c r="CE4" s="68">
        <v>0</v>
      </c>
      <c r="CF4" s="68">
        <v>50002</v>
      </c>
      <c r="CG4" s="68">
        <v>0</v>
      </c>
      <c r="CH4" s="68">
        <v>0</v>
      </c>
      <c r="CI4" s="68">
        <v>0</v>
      </c>
      <c r="CJ4" s="68">
        <v>100</v>
      </c>
      <c r="CK4" s="68">
        <v>100</v>
      </c>
      <c r="CL4" s="68">
        <v>0</v>
      </c>
      <c r="CM4" s="68">
        <v>0</v>
      </c>
      <c r="CN4" s="68">
        <v>94002</v>
      </c>
      <c r="CO4" s="68">
        <v>777</v>
      </c>
      <c r="CP4" s="68">
        <v>0</v>
      </c>
      <c r="CQ4" s="68">
        <v>0</v>
      </c>
      <c r="CR4" s="68">
        <v>0</v>
      </c>
      <c r="CS4" s="68">
        <v>0</v>
      </c>
      <c r="CT4" s="68">
        <v>1</v>
      </c>
      <c r="CU4" s="68">
        <v>0</v>
      </c>
      <c r="CV4" s="68">
        <v>1</v>
      </c>
      <c r="CW4" s="68">
        <v>0</v>
      </c>
      <c r="CX4" s="68">
        <v>6</v>
      </c>
      <c r="CY4" s="68">
        <v>4</v>
      </c>
      <c r="CZ4" s="68">
        <v>1</v>
      </c>
      <c r="DA4" s="68">
        <v>8</v>
      </c>
      <c r="DB4" s="68">
        <v>1010</v>
      </c>
      <c r="DC4" s="68">
        <v>1011</v>
      </c>
      <c r="DD4" s="68">
        <v>1012</v>
      </c>
      <c r="DE4" s="68">
        <v>1013</v>
      </c>
      <c r="DF4" s="68" t="s">
        <v>2407</v>
      </c>
      <c r="DG4" s="68">
        <v>21600000</v>
      </c>
      <c r="DH4" s="68">
        <v>18000000</v>
      </c>
      <c r="DI4" s="68">
        <v>14400000</v>
      </c>
      <c r="DJ4" s="68">
        <v>10800000</v>
      </c>
      <c r="DK4" s="68">
        <v>7200000</v>
      </c>
      <c r="DL4" s="68">
        <v>5</v>
      </c>
      <c r="DM4" s="68">
        <v>3600000</v>
      </c>
      <c r="DN4" s="68">
        <v>94016</v>
      </c>
      <c r="DO4" s="68">
        <v>10</v>
      </c>
      <c r="DP4" s="68">
        <v>20</v>
      </c>
      <c r="DQ4" s="68">
        <v>30</v>
      </c>
      <c r="DR4" s="68">
        <v>40</v>
      </c>
      <c r="DS4" s="68">
        <v>50</v>
      </c>
      <c r="DT4" s="68">
        <v>7200000</v>
      </c>
      <c r="DU4" s="68">
        <v>94016</v>
      </c>
      <c r="DV4" s="68">
        <v>10</v>
      </c>
      <c r="DW4" s="68">
        <v>20</v>
      </c>
      <c r="DX4" s="68">
        <v>30</v>
      </c>
      <c r="DY4" s="68">
        <v>40</v>
      </c>
      <c r="DZ4" s="68">
        <v>50</v>
      </c>
      <c r="EA4" s="68">
        <v>-7100</v>
      </c>
      <c r="EB4" s="68">
        <v>49300</v>
      </c>
      <c r="EC4" s="68">
        <v>-4870</v>
      </c>
      <c r="ED4" s="68">
        <v>51600</v>
      </c>
      <c r="EE4" s="68">
        <v>2</v>
      </c>
      <c r="EF4" s="86">
        <v>30600000</v>
      </c>
      <c r="EG4" s="86">
        <v>28800000</v>
      </c>
      <c r="EH4" s="86">
        <v>27000000</v>
      </c>
      <c r="EI4" s="86">
        <v>25200000</v>
      </c>
      <c r="EJ4" s="86">
        <v>23400000</v>
      </c>
      <c r="EK4" s="86">
        <v>6</v>
      </c>
      <c r="EL4" s="86">
        <v>94177</v>
      </c>
      <c r="EM4" s="86">
        <v>1</v>
      </c>
      <c r="EO4" s="178">
        <v>3</v>
      </c>
      <c r="EP4" s="178" t="str">
        <f t="shared" si="1"/>
        <v>파브르</v>
      </c>
      <c r="EQ4" s="68">
        <v>3</v>
      </c>
      <c r="ER4" s="175">
        <v>1</v>
      </c>
      <c r="ES4" s="68">
        <v>-1</v>
      </c>
      <c r="ET4" s="68">
        <v>53</v>
      </c>
      <c r="EU4" s="68">
        <v>0</v>
      </c>
      <c r="EV4" s="68">
        <v>150053</v>
      </c>
      <c r="EW4" s="68" t="s">
        <v>2691</v>
      </c>
      <c r="EX4" s="68" t="str">
        <f t="shared" si="5"/>
        <v>소형</v>
      </c>
      <c r="FA4" s="68">
        <v>3</v>
      </c>
      <c r="FB4" s="68">
        <v>4</v>
      </c>
      <c r="FC4" s="68">
        <v>2</v>
      </c>
      <c r="FD4" s="68">
        <v>118006</v>
      </c>
      <c r="FE4" s="184" t="s">
        <v>9127</v>
      </c>
      <c r="FF4" s="68">
        <v>320006</v>
      </c>
      <c r="FG4" s="68">
        <v>60312</v>
      </c>
      <c r="FH4" s="68">
        <v>60314</v>
      </c>
      <c r="FI4" s="68">
        <v>0</v>
      </c>
      <c r="FJ4" s="68">
        <v>0</v>
      </c>
      <c r="FK4" s="68">
        <v>1</v>
      </c>
      <c r="FL4" s="68">
        <v>1</v>
      </c>
      <c r="FM4" s="68" t="s">
        <v>3776</v>
      </c>
      <c r="FN4" s="68">
        <v>102</v>
      </c>
      <c r="FO4" s="68">
        <v>1</v>
      </c>
      <c r="FP4" s="68">
        <v>0</v>
      </c>
      <c r="FQ4" s="68">
        <v>0</v>
      </c>
      <c r="FR4" s="68">
        <v>0</v>
      </c>
      <c r="FS4" s="68">
        <v>0</v>
      </c>
      <c r="FT4" s="68">
        <v>0</v>
      </c>
      <c r="FU4" s="68">
        <v>0</v>
      </c>
      <c r="FV4" s="68">
        <v>0</v>
      </c>
      <c r="FW4" s="68">
        <v>0</v>
      </c>
      <c r="FX4" s="68">
        <v>0</v>
      </c>
      <c r="FY4" s="68">
        <v>0</v>
      </c>
      <c r="FZ4" s="68">
        <v>0</v>
      </c>
      <c r="GA4" s="68">
        <v>0</v>
      </c>
      <c r="GB4" s="68">
        <v>0</v>
      </c>
      <c r="GC4" s="68">
        <v>0</v>
      </c>
      <c r="GE4" s="68">
        <v>3</v>
      </c>
      <c r="GF4" s="68" t="s">
        <v>3885</v>
      </c>
      <c r="GH4" s="68">
        <v>3</v>
      </c>
      <c r="GI4" s="68" t="s">
        <v>8444</v>
      </c>
      <c r="GK4" s="68">
        <v>3</v>
      </c>
      <c r="GL4" s="219">
        <v>50</v>
      </c>
      <c r="GM4" s="68">
        <f t="shared" si="2"/>
        <v>40</v>
      </c>
      <c r="GN4" s="68">
        <f t="shared" si="3"/>
        <v>30</v>
      </c>
      <c r="GO4" s="68"/>
      <c r="GQ4" s="67">
        <v>60</v>
      </c>
      <c r="GR4" s="67">
        <v>45</v>
      </c>
      <c r="GS4" s="67">
        <v>30</v>
      </c>
      <c r="GU4" s="68">
        <f t="shared" si="6"/>
        <v>0.83333333333333337</v>
      </c>
      <c r="GV4" s="68">
        <f t="shared" si="7"/>
        <v>0.88888888888888884</v>
      </c>
      <c r="GW4" s="68">
        <f t="shared" si="8"/>
        <v>1</v>
      </c>
    </row>
    <row r="5" spans="1:205" x14ac:dyDescent="0.2">
      <c r="A5" s="174">
        <v>4</v>
      </c>
      <c r="B5" s="174">
        <v>6951</v>
      </c>
      <c r="C5" s="61">
        <v>8360</v>
      </c>
      <c r="D5" s="169">
        <v>6688</v>
      </c>
      <c r="E5" s="174">
        <f t="shared" si="0"/>
        <v>1</v>
      </c>
      <c r="F5" s="68">
        <v>4</v>
      </c>
      <c r="G5" s="68">
        <v>1</v>
      </c>
      <c r="H5" s="68">
        <v>180001</v>
      </c>
      <c r="I5" s="68">
        <v>280001</v>
      </c>
      <c r="J5" s="68" t="s">
        <v>3335</v>
      </c>
      <c r="K5" s="68" t="s">
        <v>3335</v>
      </c>
      <c r="L5" s="68">
        <v>0</v>
      </c>
      <c r="M5" s="68">
        <v>20</v>
      </c>
      <c r="N5" s="68">
        <v>0</v>
      </c>
      <c r="O5" s="68">
        <v>0</v>
      </c>
      <c r="P5" s="68">
        <v>0</v>
      </c>
      <c r="Q5" s="68">
        <v>0</v>
      </c>
      <c r="R5" s="68">
        <v>1</v>
      </c>
      <c r="S5" s="68">
        <v>1</v>
      </c>
      <c r="T5" s="68">
        <v>1</v>
      </c>
      <c r="U5" s="68">
        <v>999999</v>
      </c>
      <c r="V5" s="68">
        <v>0</v>
      </c>
      <c r="W5" s="68">
        <v>999999</v>
      </c>
      <c r="X5" s="68">
        <v>0</v>
      </c>
      <c r="Y5" s="68">
        <v>999999</v>
      </c>
      <c r="Z5" s="68">
        <v>0</v>
      </c>
      <c r="AA5" s="68">
        <v>999999</v>
      </c>
      <c r="AB5" s="68">
        <v>0</v>
      </c>
      <c r="AC5" s="68">
        <v>0</v>
      </c>
      <c r="AD5" s="68">
        <v>115</v>
      </c>
      <c r="AE5" s="68">
        <v>100000</v>
      </c>
      <c r="AF5" s="68">
        <v>0</v>
      </c>
      <c r="AG5" s="68">
        <v>119</v>
      </c>
      <c r="AH5" s="68">
        <v>100000</v>
      </c>
      <c r="AI5" s="68">
        <v>0</v>
      </c>
      <c r="AJ5" s="68">
        <v>120</v>
      </c>
      <c r="AK5" s="68">
        <v>100000</v>
      </c>
      <c r="AL5" s="68">
        <v>0</v>
      </c>
      <c r="AM5" s="68">
        <v>121</v>
      </c>
      <c r="AN5" s="68">
        <v>100000</v>
      </c>
      <c r="AO5" s="68">
        <v>0</v>
      </c>
      <c r="AP5" s="68" t="s">
        <v>755</v>
      </c>
      <c r="AQ5" s="68">
        <v>1</v>
      </c>
      <c r="AR5" s="68" t="s">
        <v>756</v>
      </c>
      <c r="AS5" s="68">
        <v>0</v>
      </c>
      <c r="AT5" s="68">
        <v>0</v>
      </c>
      <c r="AU5" s="68">
        <v>0</v>
      </c>
      <c r="AV5" s="68">
        <v>1</v>
      </c>
      <c r="AW5" s="68"/>
      <c r="AX5" s="68">
        <v>0</v>
      </c>
      <c r="AY5" s="126">
        <v>0</v>
      </c>
      <c r="AZ5" s="68">
        <v>0</v>
      </c>
      <c r="BA5" s="68">
        <v>0</v>
      </c>
      <c r="BC5" s="68">
        <v>4</v>
      </c>
      <c r="BD5" s="68">
        <v>1</v>
      </c>
      <c r="BE5" s="68">
        <v>110104</v>
      </c>
      <c r="BF5" s="68" t="s">
        <v>2439</v>
      </c>
      <c r="BG5" s="68">
        <v>0</v>
      </c>
      <c r="BH5" s="68">
        <v>0</v>
      </c>
      <c r="BI5" s="68">
        <v>400</v>
      </c>
      <c r="BJ5" s="68">
        <v>12</v>
      </c>
      <c r="BK5" s="68">
        <v>54004</v>
      </c>
      <c r="BL5" s="175">
        <v>0</v>
      </c>
      <c r="BM5" s="175">
        <v>0</v>
      </c>
      <c r="BN5" s="175">
        <v>0</v>
      </c>
      <c r="BO5" s="68">
        <v>10000</v>
      </c>
      <c r="BP5" s="68">
        <v>0</v>
      </c>
      <c r="BQ5" s="68">
        <v>0</v>
      </c>
      <c r="BR5" s="68">
        <v>0</v>
      </c>
      <c r="BS5" s="68">
        <v>7004</v>
      </c>
      <c r="BT5" s="68">
        <v>0</v>
      </c>
      <c r="BU5" s="68">
        <v>0</v>
      </c>
      <c r="BV5" s="68">
        <v>0</v>
      </c>
      <c r="BW5" s="68">
        <v>4</v>
      </c>
      <c r="BX5" s="68">
        <v>12</v>
      </c>
      <c r="BY5" s="175">
        <v>4</v>
      </c>
      <c r="BZ5" s="175">
        <v>1</v>
      </c>
      <c r="CA5" s="175">
        <v>1</v>
      </c>
      <c r="CB5" s="68">
        <v>10000</v>
      </c>
      <c r="CC5" s="68">
        <v>0</v>
      </c>
      <c r="CD5" s="68">
        <v>0</v>
      </c>
      <c r="CE5" s="68">
        <v>0</v>
      </c>
      <c r="CF5" s="68">
        <v>50004</v>
      </c>
      <c r="CG5" s="68">
        <v>0</v>
      </c>
      <c r="CH5" s="68">
        <v>0</v>
      </c>
      <c r="CI5" s="68">
        <v>0</v>
      </c>
      <c r="CJ5" s="68">
        <v>100</v>
      </c>
      <c r="CK5" s="68">
        <v>100</v>
      </c>
      <c r="CL5" s="68">
        <v>0</v>
      </c>
      <c r="CM5" s="68">
        <v>0</v>
      </c>
      <c r="CN5" s="68">
        <v>94014</v>
      </c>
      <c r="CO5" s="68">
        <v>777</v>
      </c>
      <c r="CP5" s="68">
        <v>0</v>
      </c>
      <c r="CQ5" s="68">
        <v>0</v>
      </c>
      <c r="CR5" s="68">
        <v>0</v>
      </c>
      <c r="CS5" s="68">
        <v>0</v>
      </c>
      <c r="CT5" s="68">
        <v>1</v>
      </c>
      <c r="CU5" s="68">
        <v>0</v>
      </c>
      <c r="CV5" s="68">
        <v>1</v>
      </c>
      <c r="CW5" s="68">
        <v>0</v>
      </c>
      <c r="CX5" s="68">
        <v>6</v>
      </c>
      <c r="CY5" s="68">
        <v>5</v>
      </c>
      <c r="CZ5" s="68">
        <v>1</v>
      </c>
      <c r="DA5" s="68">
        <v>12</v>
      </c>
      <c r="DB5" s="68">
        <v>1010</v>
      </c>
      <c r="DC5" s="68">
        <v>1011</v>
      </c>
      <c r="DD5" s="68">
        <v>1012</v>
      </c>
      <c r="DE5" s="68">
        <v>1013</v>
      </c>
      <c r="DF5" s="68" t="s">
        <v>2407</v>
      </c>
      <c r="DG5" s="68">
        <v>21600000</v>
      </c>
      <c r="DH5" s="68">
        <v>18000000</v>
      </c>
      <c r="DI5" s="68">
        <v>14400000</v>
      </c>
      <c r="DJ5" s="68">
        <v>10800000</v>
      </c>
      <c r="DK5" s="68">
        <v>7200000</v>
      </c>
      <c r="DL5" s="68">
        <v>5</v>
      </c>
      <c r="DM5" s="68">
        <v>3600000</v>
      </c>
      <c r="DN5" s="68">
        <v>94019</v>
      </c>
      <c r="DO5" s="68">
        <v>4</v>
      </c>
      <c r="DP5" s="68">
        <v>6</v>
      </c>
      <c r="DQ5" s="68">
        <v>8</v>
      </c>
      <c r="DR5" s="68">
        <v>10</v>
      </c>
      <c r="DS5" s="68">
        <v>12</v>
      </c>
      <c r="DT5" s="68">
        <v>7200000</v>
      </c>
      <c r="DU5" s="68">
        <v>94019</v>
      </c>
      <c r="DV5" s="68">
        <v>4</v>
      </c>
      <c r="DW5" s="68">
        <v>6</v>
      </c>
      <c r="DX5" s="68">
        <v>8</v>
      </c>
      <c r="DY5" s="68">
        <v>10</v>
      </c>
      <c r="DZ5" s="68">
        <v>12</v>
      </c>
      <c r="EA5" s="68">
        <v>-7100</v>
      </c>
      <c r="EB5" s="68">
        <v>49300</v>
      </c>
      <c r="EC5" s="68">
        <v>-4870</v>
      </c>
      <c r="ED5" s="68">
        <v>51600</v>
      </c>
      <c r="EE5" s="68">
        <v>4</v>
      </c>
      <c r="EF5" s="86">
        <v>30600000</v>
      </c>
      <c r="EG5" s="86">
        <v>28800000</v>
      </c>
      <c r="EH5" s="86">
        <v>27000000</v>
      </c>
      <c r="EI5" s="86">
        <v>25200000</v>
      </c>
      <c r="EJ5" s="86">
        <v>23400000</v>
      </c>
      <c r="EK5" s="86">
        <v>6</v>
      </c>
      <c r="EL5" s="86">
        <v>94177</v>
      </c>
      <c r="EM5" s="86">
        <v>1</v>
      </c>
      <c r="EO5" s="178">
        <v>4</v>
      </c>
      <c r="EP5" s="178" t="str">
        <f t="shared" si="1"/>
        <v>로다 프로그</v>
      </c>
      <c r="EQ5" s="68">
        <v>4</v>
      </c>
      <c r="ER5" s="175">
        <v>1</v>
      </c>
      <c r="ES5" s="68">
        <v>-1</v>
      </c>
      <c r="ET5" s="68">
        <v>1001</v>
      </c>
      <c r="EU5" s="68">
        <v>0</v>
      </c>
      <c r="EV5" s="68">
        <v>26034</v>
      </c>
      <c r="EW5" s="68">
        <v>0</v>
      </c>
      <c r="EX5" s="68" t="str">
        <f t="shared" si="5"/>
        <v>소형</v>
      </c>
      <c r="FA5" s="68">
        <v>4</v>
      </c>
      <c r="FB5" s="68">
        <v>4</v>
      </c>
      <c r="FC5" s="68">
        <v>1</v>
      </c>
      <c r="FD5" s="68">
        <v>118005</v>
      </c>
      <c r="FE5" s="184" t="s">
        <v>9128</v>
      </c>
      <c r="FF5" s="68">
        <v>320005</v>
      </c>
      <c r="FG5" s="68">
        <v>60311</v>
      </c>
      <c r="FH5" s="68">
        <v>60314</v>
      </c>
      <c r="FI5" s="68">
        <v>0</v>
      </c>
      <c r="FJ5" s="68">
        <v>0</v>
      </c>
      <c r="FK5" s="68">
        <v>1</v>
      </c>
      <c r="FL5" s="68">
        <v>1</v>
      </c>
      <c r="FM5" s="68" t="s">
        <v>3775</v>
      </c>
      <c r="FN5" s="68">
        <v>106</v>
      </c>
      <c r="FO5" s="68">
        <v>1</v>
      </c>
      <c r="FP5" s="68">
        <v>0</v>
      </c>
      <c r="FQ5" s="68">
        <v>0</v>
      </c>
      <c r="FR5" s="68">
        <v>0</v>
      </c>
      <c r="FS5" s="68">
        <v>0</v>
      </c>
      <c r="FT5" s="68">
        <v>0</v>
      </c>
      <c r="FU5" s="68">
        <v>0</v>
      </c>
      <c r="FV5" s="68">
        <v>0</v>
      </c>
      <c r="FW5" s="68">
        <v>0</v>
      </c>
      <c r="FX5" s="68">
        <v>0</v>
      </c>
      <c r="FY5" s="68">
        <v>0</v>
      </c>
      <c r="FZ5" s="68">
        <v>0</v>
      </c>
      <c r="GA5" s="68">
        <v>0</v>
      </c>
      <c r="GB5" s="68">
        <v>0</v>
      </c>
      <c r="GC5" s="68">
        <v>0</v>
      </c>
      <c r="GE5" s="68">
        <v>4</v>
      </c>
      <c r="GF5" s="68" t="s">
        <v>3886</v>
      </c>
      <c r="GK5" s="68">
        <v>4</v>
      </c>
      <c r="GL5" s="219">
        <v>60</v>
      </c>
      <c r="GM5" s="68">
        <f t="shared" si="2"/>
        <v>50</v>
      </c>
      <c r="GN5" s="68">
        <f t="shared" si="3"/>
        <v>30</v>
      </c>
      <c r="GO5" s="68"/>
      <c r="GQ5" s="67">
        <v>80</v>
      </c>
      <c r="GR5" s="67">
        <v>60</v>
      </c>
      <c r="GS5" s="67">
        <v>40</v>
      </c>
      <c r="GU5" s="68">
        <f t="shared" si="6"/>
        <v>0.75</v>
      </c>
      <c r="GV5" s="68">
        <f t="shared" si="7"/>
        <v>0.83333333333333337</v>
      </c>
      <c r="GW5" s="68">
        <f t="shared" si="8"/>
        <v>0.75</v>
      </c>
    </row>
    <row r="6" spans="1:205" x14ac:dyDescent="0.2">
      <c r="A6" s="174">
        <v>5</v>
      </c>
      <c r="B6" s="174">
        <v>12069</v>
      </c>
      <c r="C6" s="61">
        <v>14382</v>
      </c>
      <c r="D6" s="169">
        <v>11506</v>
      </c>
      <c r="E6" s="174">
        <f t="shared" si="0"/>
        <v>2</v>
      </c>
      <c r="F6" s="68">
        <v>5</v>
      </c>
      <c r="G6" s="68">
        <v>2</v>
      </c>
      <c r="H6" s="68">
        <v>180001</v>
      </c>
      <c r="I6" s="68">
        <v>280001</v>
      </c>
      <c r="J6" s="68" t="s">
        <v>8663</v>
      </c>
      <c r="K6" s="68" t="s">
        <v>8663</v>
      </c>
      <c r="L6" s="68">
        <v>0</v>
      </c>
      <c r="M6" s="68">
        <v>0</v>
      </c>
      <c r="N6" s="68">
        <v>0</v>
      </c>
      <c r="O6" s="68">
        <v>6</v>
      </c>
      <c r="P6" s="68">
        <v>0</v>
      </c>
      <c r="Q6" s="68">
        <v>0</v>
      </c>
      <c r="R6" s="68">
        <v>0</v>
      </c>
      <c r="S6" s="68">
        <v>0</v>
      </c>
      <c r="T6" s="68">
        <v>0</v>
      </c>
      <c r="U6" s="68">
        <v>0</v>
      </c>
      <c r="V6" s="68">
        <v>0</v>
      </c>
      <c r="W6" s="68">
        <v>0</v>
      </c>
      <c r="X6" s="68">
        <v>0</v>
      </c>
      <c r="Y6" s="68">
        <v>0</v>
      </c>
      <c r="Z6" s="68">
        <v>0</v>
      </c>
      <c r="AA6" s="68">
        <v>0</v>
      </c>
      <c r="AB6" s="68">
        <v>0</v>
      </c>
      <c r="AC6" s="68">
        <v>0</v>
      </c>
      <c r="AD6" s="68">
        <v>0</v>
      </c>
      <c r="AE6" s="68">
        <v>0</v>
      </c>
      <c r="AF6" s="68">
        <v>0</v>
      </c>
      <c r="AG6" s="68">
        <v>0</v>
      </c>
      <c r="AH6" s="68">
        <v>0</v>
      </c>
      <c r="AI6" s="68">
        <v>0</v>
      </c>
      <c r="AJ6" s="68">
        <v>0</v>
      </c>
      <c r="AK6" s="68">
        <v>0</v>
      </c>
      <c r="AL6" s="68">
        <v>0</v>
      </c>
      <c r="AM6" s="68">
        <v>0</v>
      </c>
      <c r="AN6" s="68">
        <v>0</v>
      </c>
      <c r="AO6" s="68">
        <v>0</v>
      </c>
      <c r="AP6" s="68" t="s">
        <v>755</v>
      </c>
      <c r="AQ6" s="68">
        <v>1</v>
      </c>
      <c r="AR6" s="68">
        <v>0</v>
      </c>
      <c r="AS6" s="68">
        <v>0</v>
      </c>
      <c r="AT6" s="68">
        <v>0</v>
      </c>
      <c r="AU6" s="68">
        <v>0</v>
      </c>
      <c r="AV6" s="68">
        <v>4</v>
      </c>
      <c r="AW6" s="68"/>
      <c r="AX6" s="68">
        <v>0</v>
      </c>
      <c r="AY6" s="126">
        <v>0</v>
      </c>
      <c r="AZ6" s="68">
        <v>0</v>
      </c>
      <c r="BA6" s="68">
        <v>0</v>
      </c>
      <c r="BC6" s="68">
        <v>5</v>
      </c>
      <c r="BD6" s="68">
        <v>1</v>
      </c>
      <c r="BE6" s="68">
        <v>110105</v>
      </c>
      <c r="BF6" s="68" t="s">
        <v>2439</v>
      </c>
      <c r="BG6" s="68">
        <v>0</v>
      </c>
      <c r="BH6" s="68">
        <v>0</v>
      </c>
      <c r="BI6" s="68">
        <v>300</v>
      </c>
      <c r="BJ6" s="68">
        <v>16</v>
      </c>
      <c r="BK6" s="68">
        <v>54005</v>
      </c>
      <c r="BL6" s="175">
        <v>0</v>
      </c>
      <c r="BM6" s="175">
        <v>0</v>
      </c>
      <c r="BN6" s="175">
        <v>0</v>
      </c>
      <c r="BO6" s="68">
        <v>10000</v>
      </c>
      <c r="BP6" s="68">
        <v>0</v>
      </c>
      <c r="BQ6" s="68">
        <v>0</v>
      </c>
      <c r="BR6" s="68">
        <v>0</v>
      </c>
      <c r="BS6" s="68">
        <v>7005</v>
      </c>
      <c r="BT6" s="68">
        <v>0</v>
      </c>
      <c r="BU6" s="68">
        <v>0</v>
      </c>
      <c r="BV6" s="68">
        <v>0</v>
      </c>
      <c r="BW6" s="68">
        <v>4</v>
      </c>
      <c r="BX6" s="68">
        <v>16</v>
      </c>
      <c r="BY6" s="175">
        <v>12</v>
      </c>
      <c r="BZ6" s="175">
        <v>3</v>
      </c>
      <c r="CA6" s="175">
        <v>4</v>
      </c>
      <c r="CB6" s="68">
        <v>10000</v>
      </c>
      <c r="CC6" s="68">
        <v>0</v>
      </c>
      <c r="CD6" s="68">
        <v>0</v>
      </c>
      <c r="CE6" s="68">
        <v>0</v>
      </c>
      <c r="CF6" s="68">
        <v>50005</v>
      </c>
      <c r="CG6" s="68">
        <v>0</v>
      </c>
      <c r="CH6" s="68">
        <v>0</v>
      </c>
      <c r="CI6" s="68">
        <v>0</v>
      </c>
      <c r="CJ6" s="68">
        <v>200</v>
      </c>
      <c r="CK6" s="68">
        <v>200</v>
      </c>
      <c r="CL6" s="68">
        <v>0</v>
      </c>
      <c r="CM6" s="68">
        <v>0</v>
      </c>
      <c r="CN6" s="68">
        <v>94011</v>
      </c>
      <c r="CO6" s="68">
        <v>777</v>
      </c>
      <c r="CP6" s="68">
        <v>0</v>
      </c>
      <c r="CQ6" s="68">
        <v>0</v>
      </c>
      <c r="CR6" s="68">
        <v>0</v>
      </c>
      <c r="CS6" s="68">
        <v>0</v>
      </c>
      <c r="CT6" s="68">
        <v>1</v>
      </c>
      <c r="CU6" s="68">
        <v>0</v>
      </c>
      <c r="CV6" s="68">
        <v>1</v>
      </c>
      <c r="CW6" s="68">
        <v>0</v>
      </c>
      <c r="CX6" s="68">
        <v>6</v>
      </c>
      <c r="CY6" s="68">
        <v>6</v>
      </c>
      <c r="CZ6" s="68">
        <v>1</v>
      </c>
      <c r="DA6" s="68">
        <v>16</v>
      </c>
      <c r="DB6" s="68">
        <v>1010</v>
      </c>
      <c r="DC6" s="68">
        <v>1011</v>
      </c>
      <c r="DD6" s="68">
        <v>1012</v>
      </c>
      <c r="DE6" s="68">
        <v>1013</v>
      </c>
      <c r="DF6" s="68" t="s">
        <v>2407</v>
      </c>
      <c r="DG6" s="68">
        <v>21600000</v>
      </c>
      <c r="DH6" s="68">
        <v>18000000</v>
      </c>
      <c r="DI6" s="68">
        <v>14400000</v>
      </c>
      <c r="DJ6" s="68">
        <v>10800000</v>
      </c>
      <c r="DK6" s="68">
        <v>7200000</v>
      </c>
      <c r="DL6" s="68">
        <v>5</v>
      </c>
      <c r="DM6" s="68">
        <v>3600000</v>
      </c>
      <c r="DN6" s="68">
        <v>94022</v>
      </c>
      <c r="DO6" s="68">
        <v>10</v>
      </c>
      <c r="DP6" s="68">
        <v>20</v>
      </c>
      <c r="DQ6" s="68">
        <v>30</v>
      </c>
      <c r="DR6" s="68">
        <v>40</v>
      </c>
      <c r="DS6" s="68">
        <v>50</v>
      </c>
      <c r="DT6" s="68">
        <v>7200000</v>
      </c>
      <c r="DU6" s="68">
        <v>94022</v>
      </c>
      <c r="DV6" s="68">
        <v>10</v>
      </c>
      <c r="DW6" s="68">
        <v>20</v>
      </c>
      <c r="DX6" s="68">
        <v>30</v>
      </c>
      <c r="DY6" s="68">
        <v>40</v>
      </c>
      <c r="DZ6" s="68">
        <v>50</v>
      </c>
      <c r="EA6" s="68">
        <v>-7100</v>
      </c>
      <c r="EB6" s="68">
        <v>49300</v>
      </c>
      <c r="EC6" s="68">
        <v>-4870</v>
      </c>
      <c r="ED6" s="68">
        <v>51600</v>
      </c>
      <c r="EE6" s="68">
        <v>2</v>
      </c>
      <c r="EF6" s="86">
        <v>30600000</v>
      </c>
      <c r="EG6" s="86">
        <v>28800000</v>
      </c>
      <c r="EH6" s="86">
        <v>27000000</v>
      </c>
      <c r="EI6" s="86">
        <v>25200000</v>
      </c>
      <c r="EJ6" s="86">
        <v>23400000</v>
      </c>
      <c r="EK6" s="86">
        <v>6</v>
      </c>
      <c r="EL6" s="86">
        <v>94177</v>
      </c>
      <c r="EM6" s="86">
        <v>1</v>
      </c>
      <c r="EO6" s="178">
        <v>5</v>
      </c>
      <c r="EP6" s="178" t="str">
        <f t="shared" si="1"/>
        <v>로커</v>
      </c>
      <c r="EQ6" s="68">
        <v>5</v>
      </c>
      <c r="ER6" s="175">
        <v>1</v>
      </c>
      <c r="ES6" s="68">
        <v>-1</v>
      </c>
      <c r="ET6" s="68">
        <v>110</v>
      </c>
      <c r="EU6" s="68">
        <v>0</v>
      </c>
      <c r="EV6" s="68">
        <v>150110</v>
      </c>
      <c r="EW6" s="68" t="s">
        <v>11592</v>
      </c>
      <c r="EX6" s="68" t="str">
        <f t="shared" si="5"/>
        <v>소형</v>
      </c>
      <c r="FA6" s="68">
        <v>5</v>
      </c>
      <c r="FB6" s="68">
        <v>3</v>
      </c>
      <c r="FC6" s="68">
        <v>2</v>
      </c>
      <c r="FD6" s="68">
        <v>118004</v>
      </c>
      <c r="FE6" s="184" t="s">
        <v>9129</v>
      </c>
      <c r="FF6" s="68">
        <v>320004</v>
      </c>
      <c r="FG6" s="68">
        <v>60212</v>
      </c>
      <c r="FH6" s="68">
        <v>60213</v>
      </c>
      <c r="FI6" s="68">
        <v>0</v>
      </c>
      <c r="FJ6" s="68">
        <v>0</v>
      </c>
      <c r="FK6" s="68">
        <v>1</v>
      </c>
      <c r="FL6" s="68">
        <v>1</v>
      </c>
      <c r="FM6" s="68" t="s">
        <v>3774</v>
      </c>
      <c r="FN6" s="68">
        <v>104</v>
      </c>
      <c r="FO6" s="68">
        <v>1</v>
      </c>
      <c r="FP6" s="68">
        <v>0</v>
      </c>
      <c r="FQ6" s="68">
        <v>0</v>
      </c>
      <c r="FR6" s="68">
        <v>0</v>
      </c>
      <c r="FS6" s="68">
        <v>0</v>
      </c>
      <c r="FT6" s="68">
        <v>0</v>
      </c>
      <c r="FU6" s="68">
        <v>0</v>
      </c>
      <c r="FV6" s="68">
        <v>0</v>
      </c>
      <c r="FW6" s="68">
        <v>0</v>
      </c>
      <c r="FX6" s="68">
        <v>0</v>
      </c>
      <c r="FY6" s="68">
        <v>0</v>
      </c>
      <c r="FZ6" s="68">
        <v>0</v>
      </c>
      <c r="GA6" s="68">
        <v>0</v>
      </c>
      <c r="GB6" s="68">
        <v>0</v>
      </c>
      <c r="GC6" s="68">
        <v>0</v>
      </c>
      <c r="GE6" s="68">
        <v>5</v>
      </c>
      <c r="GF6" s="68" t="s">
        <v>3887</v>
      </c>
      <c r="GK6" s="68">
        <v>5</v>
      </c>
      <c r="GL6" s="82">
        <v>70</v>
      </c>
      <c r="GM6" s="175">
        <f t="shared" si="2"/>
        <v>50</v>
      </c>
      <c r="GN6" s="68">
        <f t="shared" si="3"/>
        <v>40</v>
      </c>
      <c r="GO6" s="68"/>
      <c r="GQ6" s="67">
        <v>100</v>
      </c>
      <c r="GR6" s="67">
        <v>75</v>
      </c>
      <c r="GS6" s="67">
        <v>50</v>
      </c>
      <c r="GU6" s="68">
        <f t="shared" si="6"/>
        <v>0.7</v>
      </c>
      <c r="GV6" s="68">
        <f t="shared" si="7"/>
        <v>0.66666666666666663</v>
      </c>
      <c r="GW6" s="68">
        <f t="shared" si="8"/>
        <v>0.8</v>
      </c>
    </row>
    <row r="7" spans="1:205" x14ac:dyDescent="0.2">
      <c r="A7" s="174">
        <v>6</v>
      </c>
      <c r="B7" s="174">
        <v>18233</v>
      </c>
      <c r="C7" s="61">
        <v>21533</v>
      </c>
      <c r="D7" s="169">
        <v>17226</v>
      </c>
      <c r="E7" s="174">
        <f t="shared" si="0"/>
        <v>2</v>
      </c>
      <c r="F7" s="68">
        <v>6</v>
      </c>
      <c r="G7" s="68">
        <v>2</v>
      </c>
      <c r="H7" s="68">
        <v>180001</v>
      </c>
      <c r="I7" s="68">
        <v>280001</v>
      </c>
      <c r="J7" s="68" t="s">
        <v>8663</v>
      </c>
      <c r="K7" s="68" t="s">
        <v>8663</v>
      </c>
      <c r="L7" s="68">
        <v>0</v>
      </c>
      <c r="M7" s="68">
        <v>0</v>
      </c>
      <c r="N7" s="68">
        <v>0</v>
      </c>
      <c r="O7" s="68">
        <v>430</v>
      </c>
      <c r="P7" s="68">
        <v>0</v>
      </c>
      <c r="Q7" s="68">
        <v>0</v>
      </c>
      <c r="R7" s="68">
        <v>0</v>
      </c>
      <c r="S7" s="68">
        <v>0</v>
      </c>
      <c r="T7" s="68">
        <v>0</v>
      </c>
      <c r="U7" s="68">
        <v>0</v>
      </c>
      <c r="V7" s="68">
        <v>0</v>
      </c>
      <c r="W7" s="68">
        <v>0</v>
      </c>
      <c r="X7" s="68">
        <v>0</v>
      </c>
      <c r="Y7" s="68">
        <v>0</v>
      </c>
      <c r="Z7" s="68">
        <v>0</v>
      </c>
      <c r="AA7" s="68">
        <v>0</v>
      </c>
      <c r="AB7" s="68">
        <v>0</v>
      </c>
      <c r="AC7" s="68">
        <v>0</v>
      </c>
      <c r="AD7" s="68">
        <v>0</v>
      </c>
      <c r="AE7" s="68">
        <v>0</v>
      </c>
      <c r="AF7" s="68">
        <v>0</v>
      </c>
      <c r="AG7" s="68">
        <v>0</v>
      </c>
      <c r="AH7" s="68">
        <v>0</v>
      </c>
      <c r="AI7" s="68">
        <v>0</v>
      </c>
      <c r="AJ7" s="68">
        <v>0</v>
      </c>
      <c r="AK7" s="68">
        <v>0</v>
      </c>
      <c r="AL7" s="68">
        <v>0</v>
      </c>
      <c r="AM7" s="68">
        <v>0</v>
      </c>
      <c r="AN7" s="68">
        <v>0</v>
      </c>
      <c r="AO7" s="68">
        <v>0</v>
      </c>
      <c r="AP7" s="68" t="s">
        <v>755</v>
      </c>
      <c r="AQ7" s="68">
        <v>1</v>
      </c>
      <c r="AR7" s="68">
        <v>0</v>
      </c>
      <c r="AS7" s="68">
        <v>0</v>
      </c>
      <c r="AT7" s="68">
        <v>0</v>
      </c>
      <c r="AU7" s="68">
        <v>0</v>
      </c>
      <c r="AV7" s="68">
        <v>4</v>
      </c>
      <c r="AW7" s="68"/>
      <c r="AX7" s="68">
        <v>0</v>
      </c>
      <c r="AY7" s="126">
        <v>0</v>
      </c>
      <c r="AZ7" s="68">
        <v>0</v>
      </c>
      <c r="BA7" s="68">
        <v>0</v>
      </c>
      <c r="BC7" s="68">
        <v>6</v>
      </c>
      <c r="BD7" s="68">
        <v>1</v>
      </c>
      <c r="BE7" s="68">
        <v>110106</v>
      </c>
      <c r="BF7" s="68" t="s">
        <v>2439</v>
      </c>
      <c r="BG7" s="68">
        <v>0</v>
      </c>
      <c r="BH7" s="68">
        <v>0</v>
      </c>
      <c r="BI7" s="68">
        <v>300</v>
      </c>
      <c r="BJ7" s="68">
        <v>18</v>
      </c>
      <c r="BK7" s="68">
        <v>54006</v>
      </c>
      <c r="BL7" s="175">
        <v>0</v>
      </c>
      <c r="BM7" s="175">
        <v>0</v>
      </c>
      <c r="BN7" s="175">
        <v>0</v>
      </c>
      <c r="BO7" s="68">
        <v>10000</v>
      </c>
      <c r="BP7" s="68">
        <v>0</v>
      </c>
      <c r="BQ7" s="68">
        <v>0</v>
      </c>
      <c r="BR7" s="68">
        <v>0</v>
      </c>
      <c r="BS7" s="68">
        <v>7006</v>
      </c>
      <c r="BT7" s="68">
        <v>0</v>
      </c>
      <c r="BU7" s="68">
        <v>0</v>
      </c>
      <c r="BV7" s="68">
        <v>0</v>
      </c>
      <c r="BW7" s="68">
        <v>4</v>
      </c>
      <c r="BX7" s="68">
        <v>18</v>
      </c>
      <c r="BY7" s="175">
        <v>13</v>
      </c>
      <c r="BZ7" s="175">
        <v>3</v>
      </c>
      <c r="CA7" s="175">
        <v>4</v>
      </c>
      <c r="CB7" s="68">
        <v>10000</v>
      </c>
      <c r="CC7" s="68">
        <v>0</v>
      </c>
      <c r="CD7" s="68">
        <v>0</v>
      </c>
      <c r="CE7" s="68">
        <v>0</v>
      </c>
      <c r="CF7" s="68">
        <v>50006</v>
      </c>
      <c r="CG7" s="68">
        <v>0</v>
      </c>
      <c r="CH7" s="68">
        <v>0</v>
      </c>
      <c r="CI7" s="68">
        <v>0</v>
      </c>
      <c r="CJ7" s="68">
        <v>100</v>
      </c>
      <c r="CK7" s="68">
        <v>200</v>
      </c>
      <c r="CL7" s="68">
        <v>0</v>
      </c>
      <c r="CM7" s="68">
        <v>0</v>
      </c>
      <c r="CN7" s="68">
        <v>94008</v>
      </c>
      <c r="CO7" s="68">
        <v>777</v>
      </c>
      <c r="CP7" s="68">
        <v>0</v>
      </c>
      <c r="CQ7" s="68">
        <v>0</v>
      </c>
      <c r="CR7" s="68">
        <v>0</v>
      </c>
      <c r="CS7" s="68">
        <v>0</v>
      </c>
      <c r="CT7" s="68">
        <v>1</v>
      </c>
      <c r="CU7" s="68">
        <v>0</v>
      </c>
      <c r="CV7" s="68">
        <v>2</v>
      </c>
      <c r="CW7" s="68">
        <v>0</v>
      </c>
      <c r="CX7" s="68">
        <v>6</v>
      </c>
      <c r="CY7" s="68">
        <v>7</v>
      </c>
      <c r="CZ7" s="68">
        <v>1</v>
      </c>
      <c r="DA7" s="68">
        <v>18</v>
      </c>
      <c r="DB7" s="68">
        <v>1010</v>
      </c>
      <c r="DC7" s="68">
        <v>1011</v>
      </c>
      <c r="DD7" s="68">
        <v>1012</v>
      </c>
      <c r="DE7" s="68">
        <v>1013</v>
      </c>
      <c r="DF7" s="68" t="s">
        <v>2407</v>
      </c>
      <c r="DG7" s="68">
        <v>21600000</v>
      </c>
      <c r="DH7" s="68">
        <v>18000000</v>
      </c>
      <c r="DI7" s="68">
        <v>14400000</v>
      </c>
      <c r="DJ7" s="68">
        <v>10800000</v>
      </c>
      <c r="DK7" s="68">
        <v>7200000</v>
      </c>
      <c r="DL7" s="68">
        <v>5</v>
      </c>
      <c r="DM7" s="68">
        <v>3600000</v>
      </c>
      <c r="DN7" s="68">
        <v>0</v>
      </c>
      <c r="DO7" s="68">
        <v>0</v>
      </c>
      <c r="DP7" s="68">
        <v>0</v>
      </c>
      <c r="DQ7" s="68">
        <v>0</v>
      </c>
      <c r="DR7" s="68">
        <v>0</v>
      </c>
      <c r="DS7" s="68">
        <v>0</v>
      </c>
      <c r="DT7" s="68">
        <v>7200000</v>
      </c>
      <c r="DU7" s="68">
        <v>0</v>
      </c>
      <c r="DV7" s="68">
        <v>0</v>
      </c>
      <c r="DW7" s="68">
        <v>0</v>
      </c>
      <c r="DX7" s="68">
        <v>0</v>
      </c>
      <c r="DY7" s="68">
        <v>0</v>
      </c>
      <c r="DZ7" s="68">
        <v>0</v>
      </c>
      <c r="EA7" s="68">
        <v>-7100</v>
      </c>
      <c r="EB7" s="68">
        <v>49300</v>
      </c>
      <c r="EC7" s="68">
        <v>-4870</v>
      </c>
      <c r="ED7" s="68">
        <v>51600</v>
      </c>
      <c r="EE7" s="68">
        <v>1</v>
      </c>
      <c r="EF7" s="86">
        <v>30600000</v>
      </c>
      <c r="EG7" s="86">
        <v>28800000</v>
      </c>
      <c r="EH7" s="86">
        <v>27000000</v>
      </c>
      <c r="EI7" s="86">
        <v>25200000</v>
      </c>
      <c r="EJ7" s="86">
        <v>23400000</v>
      </c>
      <c r="EK7" s="86">
        <v>6</v>
      </c>
      <c r="EL7" s="86">
        <v>94177</v>
      </c>
      <c r="EM7" s="86">
        <v>1</v>
      </c>
      <c r="EO7" s="178">
        <v>6</v>
      </c>
      <c r="EP7" s="178" t="str">
        <f t="shared" si="1"/>
        <v>보컬</v>
      </c>
      <c r="EQ7" s="68">
        <v>11</v>
      </c>
      <c r="ER7" s="175">
        <v>4</v>
      </c>
      <c r="ES7" s="68">
        <v>0</v>
      </c>
      <c r="ET7" s="68">
        <v>1003</v>
      </c>
      <c r="EU7" s="68">
        <v>0</v>
      </c>
      <c r="EV7" s="68">
        <v>30815</v>
      </c>
      <c r="EW7" s="68">
        <v>0</v>
      </c>
      <c r="EX7" s="68" t="str">
        <f t="shared" si="5"/>
        <v>대형</v>
      </c>
      <c r="FA7" s="68">
        <v>6</v>
      </c>
      <c r="FB7" s="68">
        <v>3</v>
      </c>
      <c r="FC7" s="68">
        <v>1</v>
      </c>
      <c r="FD7" s="68">
        <v>118003</v>
      </c>
      <c r="FE7" s="184" t="s">
        <v>9130</v>
      </c>
      <c r="FF7" s="68">
        <v>320003</v>
      </c>
      <c r="FG7" s="68">
        <v>60211</v>
      </c>
      <c r="FH7" s="68">
        <v>60214</v>
      </c>
      <c r="FI7" s="68">
        <v>0</v>
      </c>
      <c r="FJ7" s="68">
        <v>0</v>
      </c>
      <c r="FK7" s="68">
        <v>1</v>
      </c>
      <c r="FL7" s="68">
        <v>1</v>
      </c>
      <c r="FM7" s="68" t="s">
        <v>3773</v>
      </c>
      <c r="FN7" s="68">
        <v>113</v>
      </c>
      <c r="FO7" s="68">
        <v>3</v>
      </c>
      <c r="FP7" s="68">
        <v>0</v>
      </c>
      <c r="FQ7" s="68">
        <v>0</v>
      </c>
      <c r="FR7" s="68">
        <v>0</v>
      </c>
      <c r="FS7" s="68">
        <v>0</v>
      </c>
      <c r="FT7" s="68">
        <v>0</v>
      </c>
      <c r="FU7" s="68">
        <v>0</v>
      </c>
      <c r="FV7" s="68">
        <v>0</v>
      </c>
      <c r="FW7" s="68">
        <v>0</v>
      </c>
      <c r="FX7" s="68">
        <v>0</v>
      </c>
      <c r="FY7" s="68">
        <v>0</v>
      </c>
      <c r="FZ7" s="68">
        <v>0</v>
      </c>
      <c r="GA7" s="68">
        <v>0</v>
      </c>
      <c r="GB7" s="68">
        <v>0</v>
      </c>
      <c r="GC7" s="68">
        <v>0</v>
      </c>
      <c r="GE7" s="68">
        <v>6</v>
      </c>
      <c r="GF7" s="68" t="s">
        <v>3888</v>
      </c>
      <c r="GK7" s="68">
        <v>6</v>
      </c>
      <c r="GL7" s="82">
        <v>80</v>
      </c>
      <c r="GM7" s="175">
        <f t="shared" si="2"/>
        <v>60</v>
      </c>
      <c r="GN7" s="68">
        <f t="shared" si="3"/>
        <v>40</v>
      </c>
      <c r="GO7" s="70" t="s">
        <v>3297</v>
      </c>
      <c r="GQ7" s="67">
        <v>120</v>
      </c>
      <c r="GR7" s="67">
        <v>90</v>
      </c>
      <c r="GS7" s="67">
        <v>60</v>
      </c>
      <c r="GU7" s="68">
        <f t="shared" si="6"/>
        <v>0.66666666666666663</v>
      </c>
      <c r="GV7" s="68">
        <f t="shared" si="7"/>
        <v>0.66666666666666663</v>
      </c>
      <c r="GW7" s="68">
        <f t="shared" si="8"/>
        <v>0.66666666666666663</v>
      </c>
    </row>
    <row r="8" spans="1:205" x14ac:dyDescent="0.2">
      <c r="A8" s="174">
        <v>7</v>
      </c>
      <c r="B8" s="174">
        <v>25148</v>
      </c>
      <c r="C8" s="61">
        <v>29437</v>
      </c>
      <c r="D8" s="169">
        <v>23550</v>
      </c>
      <c r="E8" s="174">
        <f t="shared" si="0"/>
        <v>2</v>
      </c>
      <c r="F8" s="68">
        <v>7</v>
      </c>
      <c r="G8" s="68">
        <v>2</v>
      </c>
      <c r="H8" s="68">
        <v>180001</v>
      </c>
      <c r="I8" s="68">
        <v>280001</v>
      </c>
      <c r="J8" s="68" t="s">
        <v>8663</v>
      </c>
      <c r="K8" s="68" t="s">
        <v>8663</v>
      </c>
      <c r="L8" s="68">
        <v>0</v>
      </c>
      <c r="M8" s="68">
        <v>0</v>
      </c>
      <c r="N8" s="68">
        <v>0</v>
      </c>
      <c r="O8" s="68">
        <v>431</v>
      </c>
      <c r="P8" s="68">
        <v>0</v>
      </c>
      <c r="Q8" s="68">
        <v>0</v>
      </c>
      <c r="R8" s="68">
        <v>0</v>
      </c>
      <c r="S8" s="68">
        <v>0</v>
      </c>
      <c r="T8" s="68">
        <v>0</v>
      </c>
      <c r="U8" s="68">
        <v>0</v>
      </c>
      <c r="V8" s="68">
        <v>0</v>
      </c>
      <c r="W8" s="68">
        <v>0</v>
      </c>
      <c r="X8" s="68">
        <v>0</v>
      </c>
      <c r="Y8" s="68">
        <v>0</v>
      </c>
      <c r="Z8" s="68">
        <v>0</v>
      </c>
      <c r="AA8" s="68">
        <v>0</v>
      </c>
      <c r="AB8" s="68">
        <v>0</v>
      </c>
      <c r="AC8" s="68">
        <v>0</v>
      </c>
      <c r="AD8" s="68">
        <v>0</v>
      </c>
      <c r="AE8" s="68">
        <v>0</v>
      </c>
      <c r="AF8" s="68">
        <v>0</v>
      </c>
      <c r="AG8" s="68">
        <v>0</v>
      </c>
      <c r="AH8" s="68">
        <v>0</v>
      </c>
      <c r="AI8" s="68">
        <v>0</v>
      </c>
      <c r="AJ8" s="68">
        <v>0</v>
      </c>
      <c r="AK8" s="68">
        <v>0</v>
      </c>
      <c r="AL8" s="68">
        <v>0</v>
      </c>
      <c r="AM8" s="68">
        <v>0</v>
      </c>
      <c r="AN8" s="68">
        <v>0</v>
      </c>
      <c r="AO8" s="68">
        <v>0</v>
      </c>
      <c r="AP8" s="68" t="s">
        <v>755</v>
      </c>
      <c r="AQ8" s="68">
        <v>1</v>
      </c>
      <c r="AR8" s="68">
        <v>0</v>
      </c>
      <c r="AS8" s="68">
        <v>0</v>
      </c>
      <c r="AT8" s="68">
        <v>0</v>
      </c>
      <c r="AU8" s="68">
        <v>0</v>
      </c>
      <c r="AV8" s="68">
        <v>4</v>
      </c>
      <c r="AW8" s="68"/>
      <c r="AX8" s="68">
        <v>0</v>
      </c>
      <c r="AY8" s="126">
        <v>0</v>
      </c>
      <c r="AZ8" s="68">
        <v>0</v>
      </c>
      <c r="BA8" s="68">
        <v>0</v>
      </c>
      <c r="BC8" s="68">
        <v>7</v>
      </c>
      <c r="BD8" s="68">
        <v>2</v>
      </c>
      <c r="BE8" s="68">
        <v>110107</v>
      </c>
      <c r="BF8" s="68" t="s">
        <v>2440</v>
      </c>
      <c r="BG8" s="68">
        <v>0</v>
      </c>
      <c r="BH8" s="68">
        <v>0</v>
      </c>
      <c r="BI8" s="68">
        <v>400</v>
      </c>
      <c r="BJ8" s="68">
        <v>20</v>
      </c>
      <c r="BK8" s="68">
        <v>54008</v>
      </c>
      <c r="BL8" s="175">
        <v>0</v>
      </c>
      <c r="BM8" s="175">
        <v>0</v>
      </c>
      <c r="BN8" s="175">
        <v>0</v>
      </c>
      <c r="BO8" s="68">
        <v>10000</v>
      </c>
      <c r="BP8" s="68">
        <v>0</v>
      </c>
      <c r="BQ8" s="68">
        <v>0</v>
      </c>
      <c r="BR8" s="68">
        <v>0</v>
      </c>
      <c r="BS8" s="68">
        <v>7007</v>
      </c>
      <c r="BT8" s="68">
        <v>0</v>
      </c>
      <c r="BU8" s="68">
        <v>0</v>
      </c>
      <c r="BV8" s="68">
        <v>0</v>
      </c>
      <c r="BW8" s="68">
        <v>4</v>
      </c>
      <c r="BX8" s="68">
        <v>20</v>
      </c>
      <c r="BY8" s="175">
        <v>6</v>
      </c>
      <c r="BZ8" s="175">
        <v>1</v>
      </c>
      <c r="CA8" s="175">
        <v>2</v>
      </c>
      <c r="CB8" s="68">
        <v>10000</v>
      </c>
      <c r="CC8" s="68">
        <v>0</v>
      </c>
      <c r="CD8" s="68">
        <v>0</v>
      </c>
      <c r="CE8" s="68">
        <v>0</v>
      </c>
      <c r="CF8" s="68">
        <v>50008</v>
      </c>
      <c r="CG8" s="68">
        <v>0</v>
      </c>
      <c r="CH8" s="68">
        <v>0</v>
      </c>
      <c r="CI8" s="68">
        <v>0</v>
      </c>
      <c r="CJ8" s="68">
        <v>50</v>
      </c>
      <c r="CK8" s="68">
        <v>100</v>
      </c>
      <c r="CL8" s="68">
        <v>0</v>
      </c>
      <c r="CM8" s="68">
        <v>0</v>
      </c>
      <c r="CN8" s="68">
        <v>94004</v>
      </c>
      <c r="CO8" s="68">
        <v>777</v>
      </c>
      <c r="CP8" s="68">
        <v>0</v>
      </c>
      <c r="CQ8" s="68">
        <v>0</v>
      </c>
      <c r="CR8" s="68">
        <v>0</v>
      </c>
      <c r="CS8" s="68">
        <v>0</v>
      </c>
      <c r="CT8" s="68">
        <v>2</v>
      </c>
      <c r="CU8" s="68">
        <v>0</v>
      </c>
      <c r="CV8" s="68">
        <v>1</v>
      </c>
      <c r="CW8" s="68">
        <v>0</v>
      </c>
      <c r="CX8" s="68">
        <v>6</v>
      </c>
      <c r="CY8" s="68">
        <v>9</v>
      </c>
      <c r="CZ8" s="68">
        <v>2</v>
      </c>
      <c r="DA8" s="68">
        <v>20</v>
      </c>
      <c r="DB8" s="68">
        <v>1020</v>
      </c>
      <c r="DC8" s="68">
        <v>1021</v>
      </c>
      <c r="DD8" s="68">
        <v>1022</v>
      </c>
      <c r="DE8" s="68">
        <v>1023</v>
      </c>
      <c r="DF8" s="68" t="s">
        <v>2408</v>
      </c>
      <c r="DG8" s="68">
        <v>21600000</v>
      </c>
      <c r="DH8" s="68">
        <v>18000000</v>
      </c>
      <c r="DI8" s="68">
        <v>14400000</v>
      </c>
      <c r="DJ8" s="68">
        <v>10800000</v>
      </c>
      <c r="DK8" s="68">
        <v>7200000</v>
      </c>
      <c r="DL8" s="68">
        <v>5</v>
      </c>
      <c r="DM8" s="68">
        <v>3600000</v>
      </c>
      <c r="DN8" s="68">
        <v>94033</v>
      </c>
      <c r="DO8" s="68">
        <v>10</v>
      </c>
      <c r="DP8" s="68">
        <v>20</v>
      </c>
      <c r="DQ8" s="68">
        <v>30</v>
      </c>
      <c r="DR8" s="68">
        <v>40</v>
      </c>
      <c r="DS8" s="68">
        <v>50</v>
      </c>
      <c r="DT8" s="68">
        <v>7200000</v>
      </c>
      <c r="DU8" s="68">
        <v>94033</v>
      </c>
      <c r="DV8" s="68">
        <v>10</v>
      </c>
      <c r="DW8" s="68">
        <v>20</v>
      </c>
      <c r="DX8" s="68">
        <v>30</v>
      </c>
      <c r="DY8" s="68">
        <v>40</v>
      </c>
      <c r="DZ8" s="68">
        <v>50</v>
      </c>
      <c r="EA8" s="68">
        <v>-7100</v>
      </c>
      <c r="EB8" s="68">
        <v>49300</v>
      </c>
      <c r="EC8" s="68">
        <v>-4870</v>
      </c>
      <c r="ED8" s="68">
        <v>51600</v>
      </c>
      <c r="EE8" s="68">
        <v>2</v>
      </c>
      <c r="EF8" s="86">
        <v>30600000</v>
      </c>
      <c r="EG8" s="86">
        <v>28800000</v>
      </c>
      <c r="EH8" s="86">
        <v>27000000</v>
      </c>
      <c r="EI8" s="86">
        <v>25200000</v>
      </c>
      <c r="EJ8" s="86">
        <v>23400000</v>
      </c>
      <c r="EK8" s="86">
        <v>6</v>
      </c>
      <c r="EL8" s="86">
        <v>94177</v>
      </c>
      <c r="EM8" s="86">
        <v>1</v>
      </c>
      <c r="EO8" s="178">
        <v>7</v>
      </c>
      <c r="EP8" s="178" t="str">
        <f t="shared" si="1"/>
        <v>도둑벌레</v>
      </c>
      <c r="EQ8" s="68">
        <v>12</v>
      </c>
      <c r="ER8" s="175">
        <v>4</v>
      </c>
      <c r="ES8" s="68">
        <v>0</v>
      </c>
      <c r="ET8" s="68">
        <v>1003</v>
      </c>
      <c r="EU8" s="68">
        <v>0</v>
      </c>
      <c r="EV8" s="68">
        <v>30815</v>
      </c>
      <c r="EW8" s="68">
        <v>0</v>
      </c>
      <c r="EX8" s="68" t="str">
        <f t="shared" si="5"/>
        <v>대형</v>
      </c>
      <c r="FA8" s="68">
        <v>7</v>
      </c>
      <c r="FB8" s="68">
        <v>2</v>
      </c>
      <c r="FC8" s="68">
        <v>2</v>
      </c>
      <c r="FD8" s="68">
        <v>118002</v>
      </c>
      <c r="FE8" s="184" t="s">
        <v>9131</v>
      </c>
      <c r="FF8" s="68">
        <v>320002</v>
      </c>
      <c r="FG8" s="68">
        <v>60112</v>
      </c>
      <c r="FH8" s="68">
        <v>60114</v>
      </c>
      <c r="FI8" s="68">
        <v>0</v>
      </c>
      <c r="FJ8" s="68">
        <v>0</v>
      </c>
      <c r="FK8" s="68">
        <v>1</v>
      </c>
      <c r="FL8" s="68">
        <v>1</v>
      </c>
      <c r="FM8" s="68" t="s">
        <v>3772</v>
      </c>
      <c r="FN8" s="68">
        <v>103</v>
      </c>
      <c r="FO8" s="68">
        <v>1</v>
      </c>
      <c r="FP8" s="68">
        <v>0</v>
      </c>
      <c r="FQ8" s="68">
        <v>0</v>
      </c>
      <c r="FR8" s="68">
        <v>0</v>
      </c>
      <c r="FS8" s="68">
        <v>0</v>
      </c>
      <c r="FT8" s="68">
        <v>0</v>
      </c>
      <c r="FU8" s="68">
        <v>0</v>
      </c>
      <c r="FV8" s="68">
        <v>0</v>
      </c>
      <c r="FW8" s="68">
        <v>0</v>
      </c>
      <c r="FX8" s="68">
        <v>0</v>
      </c>
      <c r="FY8" s="68">
        <v>0</v>
      </c>
      <c r="FZ8" s="68">
        <v>0</v>
      </c>
      <c r="GA8" s="68">
        <v>0</v>
      </c>
      <c r="GB8" s="68">
        <v>0</v>
      </c>
      <c r="GC8" s="68">
        <v>0</v>
      </c>
      <c r="GE8" s="68">
        <v>7</v>
      </c>
      <c r="GF8" s="68" t="s">
        <v>3889</v>
      </c>
      <c r="GK8" s="68">
        <v>7</v>
      </c>
      <c r="GL8" s="71">
        <v>90</v>
      </c>
      <c r="GM8" s="175">
        <f t="shared" si="2"/>
        <v>70</v>
      </c>
      <c r="GN8" s="175">
        <f t="shared" si="3"/>
        <v>50</v>
      </c>
      <c r="GO8" s="68"/>
      <c r="GQ8" s="67">
        <v>140</v>
      </c>
      <c r="GR8" s="67">
        <v>105</v>
      </c>
      <c r="GS8" s="67">
        <v>70</v>
      </c>
      <c r="GU8" s="68">
        <f t="shared" si="6"/>
        <v>0.6428571428571429</v>
      </c>
      <c r="GV8" s="68">
        <f t="shared" si="7"/>
        <v>0.66666666666666663</v>
      </c>
      <c r="GW8" s="68">
        <f t="shared" si="8"/>
        <v>0.7142857142857143</v>
      </c>
    </row>
    <row r="9" spans="1:205" x14ac:dyDescent="0.2">
      <c r="A9" s="174">
        <v>8</v>
      </c>
      <c r="B9" s="174">
        <v>32746</v>
      </c>
      <c r="C9" s="61">
        <v>38000</v>
      </c>
      <c r="D9" s="169">
        <v>30400</v>
      </c>
      <c r="E9" s="174">
        <f t="shared" si="0"/>
        <v>2</v>
      </c>
      <c r="F9" s="68">
        <v>8</v>
      </c>
      <c r="G9" s="68">
        <v>2</v>
      </c>
      <c r="H9" s="68">
        <v>180001</v>
      </c>
      <c r="I9" s="68">
        <v>280001</v>
      </c>
      <c r="J9" s="68" t="s">
        <v>8663</v>
      </c>
      <c r="K9" s="68" t="s">
        <v>8663</v>
      </c>
      <c r="L9" s="68">
        <v>0</v>
      </c>
      <c r="M9" s="68">
        <v>0</v>
      </c>
      <c r="N9" s="68">
        <v>0</v>
      </c>
      <c r="O9" s="68">
        <v>432</v>
      </c>
      <c r="P9" s="68">
        <v>0</v>
      </c>
      <c r="Q9" s="68">
        <v>0</v>
      </c>
      <c r="R9" s="68">
        <v>0</v>
      </c>
      <c r="S9" s="68">
        <v>0</v>
      </c>
      <c r="T9" s="68">
        <v>0</v>
      </c>
      <c r="U9" s="68">
        <v>0</v>
      </c>
      <c r="V9" s="68">
        <v>0</v>
      </c>
      <c r="W9" s="68">
        <v>0</v>
      </c>
      <c r="X9" s="68">
        <v>0</v>
      </c>
      <c r="Y9" s="68">
        <v>0</v>
      </c>
      <c r="Z9" s="68">
        <v>0</v>
      </c>
      <c r="AA9" s="68">
        <v>0</v>
      </c>
      <c r="AB9" s="68">
        <v>0</v>
      </c>
      <c r="AC9" s="68">
        <v>0</v>
      </c>
      <c r="AD9" s="68">
        <v>0</v>
      </c>
      <c r="AE9" s="68">
        <v>0</v>
      </c>
      <c r="AF9" s="68">
        <v>0</v>
      </c>
      <c r="AG9" s="68">
        <v>0</v>
      </c>
      <c r="AH9" s="68">
        <v>0</v>
      </c>
      <c r="AI9" s="68">
        <v>0</v>
      </c>
      <c r="AJ9" s="68">
        <v>0</v>
      </c>
      <c r="AK9" s="68">
        <v>0</v>
      </c>
      <c r="AL9" s="68">
        <v>0</v>
      </c>
      <c r="AM9" s="68">
        <v>0</v>
      </c>
      <c r="AN9" s="68">
        <v>0</v>
      </c>
      <c r="AO9" s="68">
        <v>0</v>
      </c>
      <c r="AP9" s="68" t="s">
        <v>755</v>
      </c>
      <c r="AQ9" s="68">
        <v>1</v>
      </c>
      <c r="AR9" s="68">
        <v>0</v>
      </c>
      <c r="AS9" s="68">
        <v>0</v>
      </c>
      <c r="AT9" s="68">
        <v>0</v>
      </c>
      <c r="AU9" s="68">
        <v>0</v>
      </c>
      <c r="AV9" s="68">
        <v>4</v>
      </c>
      <c r="AW9" s="68"/>
      <c r="AX9" s="68">
        <v>0</v>
      </c>
      <c r="AY9" s="126">
        <v>0</v>
      </c>
      <c r="AZ9" s="68">
        <v>0</v>
      </c>
      <c r="BA9" s="68">
        <v>0</v>
      </c>
      <c r="BC9" s="68">
        <v>8</v>
      </c>
      <c r="BD9" s="68">
        <v>2</v>
      </c>
      <c r="BE9" s="68">
        <v>110108</v>
      </c>
      <c r="BF9" s="68" t="s">
        <v>2440</v>
      </c>
      <c r="BG9" s="68">
        <v>0</v>
      </c>
      <c r="BH9" s="68">
        <v>0</v>
      </c>
      <c r="BI9" s="68">
        <v>450</v>
      </c>
      <c r="BJ9" s="68">
        <v>22</v>
      </c>
      <c r="BK9" s="68">
        <v>54018</v>
      </c>
      <c r="BL9" s="175">
        <v>0</v>
      </c>
      <c r="BM9" s="175">
        <v>0</v>
      </c>
      <c r="BN9" s="175">
        <v>0</v>
      </c>
      <c r="BO9" s="68">
        <v>10000</v>
      </c>
      <c r="BP9" s="68">
        <v>0</v>
      </c>
      <c r="BQ9" s="68">
        <v>0</v>
      </c>
      <c r="BR9" s="68">
        <v>0</v>
      </c>
      <c r="BS9" s="68">
        <v>7008</v>
      </c>
      <c r="BT9" s="68">
        <v>0</v>
      </c>
      <c r="BU9" s="68">
        <v>0</v>
      </c>
      <c r="BV9" s="68">
        <v>0</v>
      </c>
      <c r="BW9" s="68">
        <v>4</v>
      </c>
      <c r="BX9" s="68">
        <v>22</v>
      </c>
      <c r="BY9" s="175">
        <v>7</v>
      </c>
      <c r="BZ9" s="175">
        <v>1</v>
      </c>
      <c r="CA9" s="175">
        <v>2</v>
      </c>
      <c r="CB9" s="68">
        <v>10000</v>
      </c>
      <c r="CC9" s="68">
        <v>0</v>
      </c>
      <c r="CD9" s="68">
        <v>0</v>
      </c>
      <c r="CE9" s="68">
        <v>0</v>
      </c>
      <c r="CF9" s="68">
        <v>50018</v>
      </c>
      <c r="CG9" s="68">
        <v>0</v>
      </c>
      <c r="CH9" s="68">
        <v>0</v>
      </c>
      <c r="CI9" s="68">
        <v>0</v>
      </c>
      <c r="CJ9" s="68">
        <v>50</v>
      </c>
      <c r="CK9" s="68">
        <v>100</v>
      </c>
      <c r="CL9" s="68">
        <v>0</v>
      </c>
      <c r="CM9" s="68">
        <v>0</v>
      </c>
      <c r="CN9" s="68">
        <v>94010</v>
      </c>
      <c r="CO9" s="68">
        <v>777</v>
      </c>
      <c r="CP9" s="68">
        <v>0</v>
      </c>
      <c r="CQ9" s="68">
        <v>0</v>
      </c>
      <c r="CR9" s="68">
        <v>0</v>
      </c>
      <c r="CS9" s="68">
        <v>0</v>
      </c>
      <c r="CT9" s="68">
        <v>2</v>
      </c>
      <c r="CU9" s="68">
        <v>0</v>
      </c>
      <c r="CV9" s="68">
        <v>1</v>
      </c>
      <c r="CW9" s="68">
        <v>0</v>
      </c>
      <c r="CX9" s="68">
        <v>6</v>
      </c>
      <c r="CY9" s="68">
        <v>10</v>
      </c>
      <c r="CZ9" s="68">
        <v>2</v>
      </c>
      <c r="DA9" s="68">
        <v>22</v>
      </c>
      <c r="DB9" s="68">
        <v>1020</v>
      </c>
      <c r="DC9" s="68">
        <v>1021</v>
      </c>
      <c r="DD9" s="68">
        <v>1022</v>
      </c>
      <c r="DE9" s="68">
        <v>1023</v>
      </c>
      <c r="DF9" s="68" t="s">
        <v>2408</v>
      </c>
      <c r="DG9" s="68">
        <v>21600000</v>
      </c>
      <c r="DH9" s="68">
        <v>18000000</v>
      </c>
      <c r="DI9" s="68">
        <v>14400000</v>
      </c>
      <c r="DJ9" s="68">
        <v>10800000</v>
      </c>
      <c r="DK9" s="68">
        <v>7200000</v>
      </c>
      <c r="DL9" s="68">
        <v>5</v>
      </c>
      <c r="DM9" s="68">
        <v>3600000</v>
      </c>
      <c r="DN9" s="68">
        <v>94020</v>
      </c>
      <c r="DO9" s="68">
        <v>4</v>
      </c>
      <c r="DP9" s="68">
        <v>6</v>
      </c>
      <c r="DQ9" s="68">
        <v>8</v>
      </c>
      <c r="DR9" s="68">
        <v>10</v>
      </c>
      <c r="DS9" s="68">
        <v>12</v>
      </c>
      <c r="DT9" s="68">
        <v>7200000</v>
      </c>
      <c r="DU9" s="68">
        <v>94020</v>
      </c>
      <c r="DV9" s="68">
        <v>4</v>
      </c>
      <c r="DW9" s="68">
        <v>6</v>
      </c>
      <c r="DX9" s="68">
        <v>8</v>
      </c>
      <c r="DY9" s="68">
        <v>10</v>
      </c>
      <c r="DZ9" s="68">
        <v>12</v>
      </c>
      <c r="EA9" s="68">
        <v>-7100</v>
      </c>
      <c r="EB9" s="68">
        <v>49300</v>
      </c>
      <c r="EC9" s="68">
        <v>-4870</v>
      </c>
      <c r="ED9" s="68">
        <v>51600</v>
      </c>
      <c r="EE9" s="68">
        <v>4</v>
      </c>
      <c r="EF9" s="86">
        <v>30600000</v>
      </c>
      <c r="EG9" s="86">
        <v>28800000</v>
      </c>
      <c r="EH9" s="86">
        <v>27000000</v>
      </c>
      <c r="EI9" s="86">
        <v>25200000</v>
      </c>
      <c r="EJ9" s="86">
        <v>23400000</v>
      </c>
      <c r="EK9" s="86">
        <v>6</v>
      </c>
      <c r="EL9" s="86">
        <v>94177</v>
      </c>
      <c r="EM9" s="86">
        <v>1</v>
      </c>
      <c r="EO9" s="178">
        <v>8</v>
      </c>
      <c r="EP9" s="178" t="str">
        <f t="shared" si="1"/>
        <v>타로우</v>
      </c>
      <c r="EQ9" s="68">
        <v>13</v>
      </c>
      <c r="ER9" s="175">
        <v>4</v>
      </c>
      <c r="ES9" s="68">
        <v>0</v>
      </c>
      <c r="ET9" s="68">
        <v>1003</v>
      </c>
      <c r="EU9" s="68">
        <v>0</v>
      </c>
      <c r="EV9" s="68">
        <v>30815</v>
      </c>
      <c r="EW9" s="68">
        <v>0</v>
      </c>
      <c r="EX9" s="68" t="str">
        <f t="shared" si="5"/>
        <v>대형</v>
      </c>
      <c r="FA9" s="68">
        <v>8</v>
      </c>
      <c r="FB9" s="68">
        <v>2</v>
      </c>
      <c r="FC9" s="68">
        <v>1</v>
      </c>
      <c r="FD9" s="68">
        <v>118001</v>
      </c>
      <c r="FE9" s="184" t="s">
        <v>9132</v>
      </c>
      <c r="FF9" s="68">
        <v>320001</v>
      </c>
      <c r="FG9" s="68">
        <v>60111</v>
      </c>
      <c r="FH9" s="68">
        <v>60113</v>
      </c>
      <c r="FI9" s="68">
        <v>0</v>
      </c>
      <c r="FJ9" s="68">
        <v>0</v>
      </c>
      <c r="FK9" s="68">
        <v>1</v>
      </c>
      <c r="FL9" s="68">
        <v>1</v>
      </c>
      <c r="FM9" s="68" t="s">
        <v>3771</v>
      </c>
      <c r="FN9" s="68">
        <v>101</v>
      </c>
      <c r="FO9" s="68">
        <v>1</v>
      </c>
      <c r="FP9" s="68">
        <v>0</v>
      </c>
      <c r="FQ9" s="68">
        <v>0</v>
      </c>
      <c r="FR9" s="68">
        <v>0</v>
      </c>
      <c r="FS9" s="68">
        <v>0</v>
      </c>
      <c r="FT9" s="68">
        <v>0</v>
      </c>
      <c r="FU9" s="68">
        <v>0</v>
      </c>
      <c r="FV9" s="68">
        <v>0</v>
      </c>
      <c r="FW9" s="68">
        <v>0</v>
      </c>
      <c r="FX9" s="68">
        <v>0</v>
      </c>
      <c r="FY9" s="68">
        <v>0</v>
      </c>
      <c r="FZ9" s="68">
        <v>0</v>
      </c>
      <c r="GA9" s="68">
        <v>0</v>
      </c>
      <c r="GB9" s="68">
        <v>0</v>
      </c>
      <c r="GC9" s="68">
        <v>0</v>
      </c>
      <c r="GE9" s="68">
        <v>8</v>
      </c>
      <c r="GF9" s="68" t="s">
        <v>3890</v>
      </c>
      <c r="GK9" s="68">
        <v>8</v>
      </c>
      <c r="GL9" s="68">
        <v>100</v>
      </c>
      <c r="GM9" s="68">
        <f t="shared" ref="GM9:GM12" si="9">ROUND(GL9*3/4,-1)</f>
        <v>80</v>
      </c>
      <c r="GN9" s="68">
        <f t="shared" ref="GN9:GN12" si="10">ROUND(GL9*2/4,-1)</f>
        <v>50</v>
      </c>
      <c r="GO9" s="68"/>
      <c r="GQ9" s="67">
        <v>160</v>
      </c>
      <c r="GR9" s="67">
        <v>120</v>
      </c>
      <c r="GS9" s="67">
        <v>80</v>
      </c>
      <c r="GU9" s="68">
        <f t="shared" si="6"/>
        <v>0.625</v>
      </c>
      <c r="GV9" s="68">
        <f t="shared" si="7"/>
        <v>0.66666666666666663</v>
      </c>
      <c r="GW9" s="68">
        <f t="shared" si="8"/>
        <v>0.625</v>
      </c>
    </row>
    <row r="10" spans="1:205" x14ac:dyDescent="0.2">
      <c r="A10" s="174">
        <v>9</v>
      </c>
      <c r="B10" s="174">
        <v>41205</v>
      </c>
      <c r="C10" s="61">
        <v>47410</v>
      </c>
      <c r="D10" s="169">
        <v>37928</v>
      </c>
      <c r="E10" s="174">
        <f t="shared" si="0"/>
        <v>1</v>
      </c>
      <c r="F10" s="68">
        <v>9</v>
      </c>
      <c r="G10" s="68">
        <v>1</v>
      </c>
      <c r="H10" s="68">
        <v>180001</v>
      </c>
      <c r="I10" s="68">
        <v>280001</v>
      </c>
      <c r="J10" s="68" t="s">
        <v>13363</v>
      </c>
      <c r="K10" s="68" t="s">
        <v>13363</v>
      </c>
      <c r="L10" s="68">
        <v>0</v>
      </c>
      <c r="M10" s="68">
        <v>20</v>
      </c>
      <c r="N10" s="68">
        <v>0</v>
      </c>
      <c r="O10" s="68">
        <v>0</v>
      </c>
      <c r="P10" s="68">
        <v>0</v>
      </c>
      <c r="Q10" s="68">
        <v>0</v>
      </c>
      <c r="R10" s="68">
        <v>1</v>
      </c>
      <c r="S10" s="68">
        <v>0</v>
      </c>
      <c r="T10" s="68">
        <v>1</v>
      </c>
      <c r="U10" s="68">
        <v>0</v>
      </c>
      <c r="V10" s="68">
        <v>0</v>
      </c>
      <c r="W10" s="68">
        <v>0</v>
      </c>
      <c r="X10" s="68">
        <v>0</v>
      </c>
      <c r="Y10" s="68">
        <v>0</v>
      </c>
      <c r="Z10" s="68">
        <v>0</v>
      </c>
      <c r="AA10" s="68">
        <v>0</v>
      </c>
      <c r="AB10" s="68">
        <v>0</v>
      </c>
      <c r="AC10" s="68">
        <v>1</v>
      </c>
      <c r="AD10" s="68">
        <v>101</v>
      </c>
      <c r="AE10" s="68">
        <v>200</v>
      </c>
      <c r="AF10" s="68">
        <v>0</v>
      </c>
      <c r="AG10" s="68">
        <v>0</v>
      </c>
      <c r="AH10" s="68">
        <v>0</v>
      </c>
      <c r="AI10" s="68">
        <v>0</v>
      </c>
      <c r="AJ10" s="68">
        <v>0</v>
      </c>
      <c r="AK10" s="68">
        <v>0</v>
      </c>
      <c r="AL10" s="68">
        <v>0</v>
      </c>
      <c r="AM10" s="68">
        <v>0</v>
      </c>
      <c r="AN10" s="68">
        <v>0</v>
      </c>
      <c r="AO10" s="68">
        <v>0</v>
      </c>
      <c r="AP10" s="68" t="s">
        <v>1040</v>
      </c>
      <c r="AQ10" s="68">
        <v>1</v>
      </c>
      <c r="AR10" s="68">
        <v>0</v>
      </c>
      <c r="AS10" s="68">
        <v>0</v>
      </c>
      <c r="AT10" s="68">
        <v>0</v>
      </c>
      <c r="AU10" s="68">
        <v>0</v>
      </c>
      <c r="AV10" s="68">
        <v>1</v>
      </c>
      <c r="AW10" s="68"/>
      <c r="AX10" s="68">
        <v>0</v>
      </c>
      <c r="AY10" s="126">
        <v>0</v>
      </c>
      <c r="AZ10" s="68">
        <v>0</v>
      </c>
      <c r="BA10" s="68">
        <v>0</v>
      </c>
      <c r="BC10" s="68">
        <v>9</v>
      </c>
      <c r="BD10" s="68">
        <v>2</v>
      </c>
      <c r="BE10" s="68">
        <v>110109</v>
      </c>
      <c r="BF10" s="68" t="s">
        <v>2440</v>
      </c>
      <c r="BG10" s="68">
        <v>0</v>
      </c>
      <c r="BH10" s="68">
        <v>0</v>
      </c>
      <c r="BI10" s="68">
        <v>350</v>
      </c>
      <c r="BJ10" s="68">
        <v>24</v>
      </c>
      <c r="BK10" s="68">
        <v>54010</v>
      </c>
      <c r="BL10" s="175">
        <v>0</v>
      </c>
      <c r="BM10" s="175">
        <v>0</v>
      </c>
      <c r="BN10" s="175">
        <v>0</v>
      </c>
      <c r="BO10" s="68">
        <v>10000</v>
      </c>
      <c r="BP10" s="68">
        <v>0</v>
      </c>
      <c r="BQ10" s="68">
        <v>0</v>
      </c>
      <c r="BR10" s="68">
        <v>0</v>
      </c>
      <c r="BS10" s="68">
        <v>7009</v>
      </c>
      <c r="BT10" s="68">
        <v>0</v>
      </c>
      <c r="BU10" s="68">
        <v>0</v>
      </c>
      <c r="BV10" s="68">
        <v>0</v>
      </c>
      <c r="BW10" s="68">
        <v>4</v>
      </c>
      <c r="BX10" s="68">
        <v>24</v>
      </c>
      <c r="BY10" s="175">
        <v>19</v>
      </c>
      <c r="BZ10" s="175">
        <v>3</v>
      </c>
      <c r="CA10" s="175">
        <v>5</v>
      </c>
      <c r="CB10" s="68">
        <v>10000</v>
      </c>
      <c r="CC10" s="68">
        <v>0</v>
      </c>
      <c r="CD10" s="68">
        <v>0</v>
      </c>
      <c r="CE10" s="68">
        <v>0</v>
      </c>
      <c r="CF10" s="68">
        <v>50010</v>
      </c>
      <c r="CG10" s="68">
        <v>0</v>
      </c>
      <c r="CH10" s="68">
        <v>0</v>
      </c>
      <c r="CI10" s="68">
        <v>0</v>
      </c>
      <c r="CJ10" s="68">
        <v>100</v>
      </c>
      <c r="CK10" s="68">
        <v>200</v>
      </c>
      <c r="CL10" s="68">
        <v>0</v>
      </c>
      <c r="CM10" s="68">
        <v>0</v>
      </c>
      <c r="CN10" s="68">
        <v>94007</v>
      </c>
      <c r="CO10" s="68">
        <v>777</v>
      </c>
      <c r="CP10" s="68">
        <v>0</v>
      </c>
      <c r="CQ10" s="68">
        <v>0</v>
      </c>
      <c r="CR10" s="68">
        <v>0</v>
      </c>
      <c r="CS10" s="68">
        <v>0</v>
      </c>
      <c r="CT10" s="68">
        <v>2</v>
      </c>
      <c r="CU10" s="68">
        <v>0</v>
      </c>
      <c r="CV10" s="68">
        <v>1</v>
      </c>
      <c r="CW10" s="68">
        <v>0</v>
      </c>
      <c r="CX10" s="68">
        <v>6</v>
      </c>
      <c r="CY10" s="68">
        <v>11</v>
      </c>
      <c r="CZ10" s="68">
        <v>2</v>
      </c>
      <c r="DA10" s="68">
        <v>24</v>
      </c>
      <c r="DB10" s="68">
        <v>1020</v>
      </c>
      <c r="DC10" s="68">
        <v>1021</v>
      </c>
      <c r="DD10" s="68">
        <v>1022</v>
      </c>
      <c r="DE10" s="68">
        <v>1023</v>
      </c>
      <c r="DF10" s="68" t="s">
        <v>2408</v>
      </c>
      <c r="DG10" s="68">
        <v>21600000</v>
      </c>
      <c r="DH10" s="68">
        <v>18000000</v>
      </c>
      <c r="DI10" s="68">
        <v>14400000</v>
      </c>
      <c r="DJ10" s="68">
        <v>10800000</v>
      </c>
      <c r="DK10" s="68">
        <v>7200000</v>
      </c>
      <c r="DL10" s="68">
        <v>5</v>
      </c>
      <c r="DM10" s="68">
        <v>3600000</v>
      </c>
      <c r="DN10" s="68">
        <v>94034</v>
      </c>
      <c r="DO10" s="68">
        <v>10</v>
      </c>
      <c r="DP10" s="68">
        <v>20</v>
      </c>
      <c r="DQ10" s="68">
        <v>30</v>
      </c>
      <c r="DR10" s="68">
        <v>40</v>
      </c>
      <c r="DS10" s="68">
        <v>50</v>
      </c>
      <c r="DT10" s="68">
        <v>7200000</v>
      </c>
      <c r="DU10" s="68">
        <v>94034</v>
      </c>
      <c r="DV10" s="68">
        <v>10</v>
      </c>
      <c r="DW10" s="68">
        <v>20</v>
      </c>
      <c r="DX10" s="68">
        <v>30</v>
      </c>
      <c r="DY10" s="68">
        <v>40</v>
      </c>
      <c r="DZ10" s="68">
        <v>50</v>
      </c>
      <c r="EA10" s="68">
        <v>-7100</v>
      </c>
      <c r="EB10" s="68">
        <v>49300</v>
      </c>
      <c r="EC10" s="68">
        <v>-4870</v>
      </c>
      <c r="ED10" s="68">
        <v>51600</v>
      </c>
      <c r="EE10" s="68">
        <v>2</v>
      </c>
      <c r="EF10" s="86">
        <v>30600000</v>
      </c>
      <c r="EG10" s="86">
        <v>28800000</v>
      </c>
      <c r="EH10" s="86">
        <v>27000000</v>
      </c>
      <c r="EI10" s="86">
        <v>25200000</v>
      </c>
      <c r="EJ10" s="86">
        <v>23400000</v>
      </c>
      <c r="EK10" s="86">
        <v>6</v>
      </c>
      <c r="EL10" s="86">
        <v>94177</v>
      </c>
      <c r="EM10" s="86">
        <v>1</v>
      </c>
      <c r="EO10" s="178">
        <v>9</v>
      </c>
      <c r="EP10" s="178" t="str">
        <f t="shared" si="1"/>
        <v>암컷 도둑벌레</v>
      </c>
      <c r="EQ10" s="68">
        <v>14</v>
      </c>
      <c r="ER10" s="175">
        <v>4</v>
      </c>
      <c r="ES10" s="68">
        <v>0</v>
      </c>
      <c r="ET10" s="68">
        <v>1003</v>
      </c>
      <c r="EU10" s="68">
        <v>0</v>
      </c>
      <c r="EV10" s="68">
        <v>30815</v>
      </c>
      <c r="EW10" s="68">
        <v>0</v>
      </c>
      <c r="EX10" s="68" t="str">
        <f t="shared" si="5"/>
        <v>대형</v>
      </c>
      <c r="FA10" s="68">
        <v>9</v>
      </c>
      <c r="FB10" s="68">
        <v>13</v>
      </c>
      <c r="FC10" s="68">
        <v>2</v>
      </c>
      <c r="FD10" s="68">
        <v>118024</v>
      </c>
      <c r="FE10" s="184" t="s">
        <v>9133</v>
      </c>
      <c r="FF10" s="68">
        <v>320024</v>
      </c>
      <c r="FG10" s="68">
        <v>60461</v>
      </c>
      <c r="FH10" s="68">
        <v>60462</v>
      </c>
      <c r="FI10" s="68">
        <v>60464</v>
      </c>
      <c r="FJ10" s="68">
        <v>0</v>
      </c>
      <c r="FK10" s="68">
        <v>1</v>
      </c>
      <c r="FL10" s="68">
        <v>2</v>
      </c>
      <c r="FM10" s="68" t="s">
        <v>3794</v>
      </c>
      <c r="FN10" s="68">
        <v>120</v>
      </c>
      <c r="FO10" s="68">
        <v>100</v>
      </c>
      <c r="FP10" s="68">
        <v>0</v>
      </c>
      <c r="FQ10" s="68">
        <v>0</v>
      </c>
      <c r="FR10" s="68">
        <v>0</v>
      </c>
      <c r="FS10" s="68">
        <v>0</v>
      </c>
      <c r="FT10" s="68">
        <v>0</v>
      </c>
      <c r="FU10" s="68">
        <v>0</v>
      </c>
      <c r="FV10" s="68">
        <v>0</v>
      </c>
      <c r="FW10" s="68">
        <v>0</v>
      </c>
      <c r="FX10" s="68">
        <v>0</v>
      </c>
      <c r="FY10" s="68">
        <v>0</v>
      </c>
      <c r="FZ10" s="68">
        <v>0</v>
      </c>
      <c r="GA10" s="68">
        <v>0</v>
      </c>
      <c r="GB10" s="68">
        <v>0</v>
      </c>
      <c r="GC10" s="68">
        <v>0</v>
      </c>
      <c r="GE10" s="68">
        <v>9</v>
      </c>
      <c r="GF10" s="68" t="s">
        <v>3891</v>
      </c>
      <c r="GK10" s="168">
        <v>9</v>
      </c>
      <c r="GL10" s="168">
        <v>110</v>
      </c>
      <c r="GM10" s="168">
        <f t="shared" si="9"/>
        <v>80</v>
      </c>
      <c r="GN10" s="168">
        <f t="shared" si="10"/>
        <v>60</v>
      </c>
      <c r="GO10" s="168" t="s">
        <v>9250</v>
      </c>
      <c r="GQ10" s="67">
        <v>180</v>
      </c>
      <c r="GR10" s="67">
        <v>135</v>
      </c>
      <c r="GS10" s="67">
        <v>90</v>
      </c>
      <c r="GU10" s="68">
        <f t="shared" si="6"/>
        <v>0.61111111111111116</v>
      </c>
      <c r="GV10" s="68">
        <f t="shared" si="7"/>
        <v>0.59259259259259256</v>
      </c>
      <c r="GW10" s="68">
        <f t="shared" si="8"/>
        <v>0.66666666666666663</v>
      </c>
    </row>
    <row r="11" spans="1:205" x14ac:dyDescent="0.2">
      <c r="A11" s="174">
        <v>10</v>
      </c>
      <c r="B11" s="174">
        <v>50623</v>
      </c>
      <c r="C11" s="61">
        <v>57761</v>
      </c>
      <c r="D11" s="169">
        <v>46209</v>
      </c>
      <c r="E11" s="174">
        <f t="shared" si="0"/>
        <v>1</v>
      </c>
      <c r="F11" s="68">
        <v>10</v>
      </c>
      <c r="G11" s="68">
        <v>1</v>
      </c>
      <c r="H11" s="68">
        <v>180001</v>
      </c>
      <c r="I11" s="68">
        <v>280001</v>
      </c>
      <c r="J11" s="68" t="s">
        <v>13364</v>
      </c>
      <c r="K11" s="68" t="s">
        <v>13364</v>
      </c>
      <c r="L11" s="68">
        <v>0</v>
      </c>
      <c r="M11" s="68">
        <v>20</v>
      </c>
      <c r="N11" s="68">
        <v>0</v>
      </c>
      <c r="O11" s="68">
        <v>0</v>
      </c>
      <c r="P11" s="68">
        <v>0</v>
      </c>
      <c r="Q11" s="68">
        <v>0</v>
      </c>
      <c r="R11" s="68">
        <v>64</v>
      </c>
      <c r="S11" s="68">
        <v>0</v>
      </c>
      <c r="T11" s="68">
        <v>1</v>
      </c>
      <c r="U11" s="68">
        <v>0</v>
      </c>
      <c r="V11" s="68">
        <v>0</v>
      </c>
      <c r="W11" s="68">
        <v>0</v>
      </c>
      <c r="X11" s="68">
        <v>0</v>
      </c>
      <c r="Y11" s="68">
        <v>0</v>
      </c>
      <c r="Z11" s="68">
        <v>0</v>
      </c>
      <c r="AA11" s="68">
        <v>0</v>
      </c>
      <c r="AB11" s="68">
        <v>0</v>
      </c>
      <c r="AC11" s="68">
        <v>1</v>
      </c>
      <c r="AD11" s="68">
        <v>102</v>
      </c>
      <c r="AE11" s="68">
        <v>200</v>
      </c>
      <c r="AF11" s="68">
        <v>0</v>
      </c>
      <c r="AG11" s="68">
        <v>0</v>
      </c>
      <c r="AH11" s="68">
        <v>0</v>
      </c>
      <c r="AI11" s="68">
        <v>0</v>
      </c>
      <c r="AJ11" s="68">
        <v>0</v>
      </c>
      <c r="AK11" s="68">
        <v>0</v>
      </c>
      <c r="AL11" s="68">
        <v>0</v>
      </c>
      <c r="AM11" s="68">
        <v>0</v>
      </c>
      <c r="AN11" s="68">
        <v>0</v>
      </c>
      <c r="AO11" s="68">
        <v>0</v>
      </c>
      <c r="AP11" s="68" t="s">
        <v>1040</v>
      </c>
      <c r="AQ11" s="68">
        <v>1</v>
      </c>
      <c r="AR11" s="68">
        <v>0</v>
      </c>
      <c r="AS11" s="68">
        <v>0</v>
      </c>
      <c r="AT11" s="68">
        <v>0</v>
      </c>
      <c r="AU11" s="68">
        <v>0</v>
      </c>
      <c r="AV11" s="68">
        <v>1</v>
      </c>
      <c r="AW11" s="68"/>
      <c r="AX11" s="68">
        <v>0</v>
      </c>
      <c r="AY11" s="126">
        <v>0</v>
      </c>
      <c r="AZ11" s="68">
        <v>0</v>
      </c>
      <c r="BA11" s="68">
        <v>0</v>
      </c>
      <c r="BC11" s="68">
        <v>10</v>
      </c>
      <c r="BD11" s="68">
        <v>2</v>
      </c>
      <c r="BE11" s="68">
        <v>110110</v>
      </c>
      <c r="BF11" s="68" t="s">
        <v>2440</v>
      </c>
      <c r="BG11" s="68">
        <v>0</v>
      </c>
      <c r="BH11" s="68">
        <v>0</v>
      </c>
      <c r="BI11" s="68">
        <v>350</v>
      </c>
      <c r="BJ11" s="68">
        <v>26</v>
      </c>
      <c r="BK11" s="68">
        <v>54011</v>
      </c>
      <c r="BL11" s="175">
        <v>0</v>
      </c>
      <c r="BM11" s="175">
        <v>0</v>
      </c>
      <c r="BN11" s="175">
        <v>0</v>
      </c>
      <c r="BO11" s="68">
        <v>10000</v>
      </c>
      <c r="BP11" s="68">
        <v>0</v>
      </c>
      <c r="BQ11" s="68">
        <v>0</v>
      </c>
      <c r="BR11" s="68">
        <v>0</v>
      </c>
      <c r="BS11" s="68">
        <v>7010</v>
      </c>
      <c r="BT11" s="68">
        <v>0</v>
      </c>
      <c r="BU11" s="68">
        <v>0</v>
      </c>
      <c r="BV11" s="68">
        <v>0</v>
      </c>
      <c r="BW11" s="68">
        <v>4</v>
      </c>
      <c r="BX11" s="68">
        <v>26</v>
      </c>
      <c r="BY11" s="175">
        <v>21</v>
      </c>
      <c r="BZ11" s="175">
        <v>4</v>
      </c>
      <c r="CA11" s="175">
        <v>5</v>
      </c>
      <c r="CB11" s="68">
        <v>10000</v>
      </c>
      <c r="CC11" s="68">
        <v>0</v>
      </c>
      <c r="CD11" s="68">
        <v>0</v>
      </c>
      <c r="CE11" s="68">
        <v>0</v>
      </c>
      <c r="CF11" s="68">
        <v>50011</v>
      </c>
      <c r="CG11" s="68">
        <v>0</v>
      </c>
      <c r="CH11" s="68">
        <v>0</v>
      </c>
      <c r="CI11" s="68">
        <v>0</v>
      </c>
      <c r="CJ11" s="68">
        <v>100</v>
      </c>
      <c r="CK11" s="68">
        <v>200</v>
      </c>
      <c r="CL11" s="68">
        <v>0</v>
      </c>
      <c r="CM11" s="68">
        <v>0</v>
      </c>
      <c r="CN11" s="68">
        <v>94034</v>
      </c>
      <c r="CO11" s="68">
        <v>777</v>
      </c>
      <c r="CP11" s="68">
        <v>0</v>
      </c>
      <c r="CQ11" s="68">
        <v>0</v>
      </c>
      <c r="CR11" s="68">
        <v>0</v>
      </c>
      <c r="CS11" s="68">
        <v>0</v>
      </c>
      <c r="CT11" s="68">
        <v>2</v>
      </c>
      <c r="CU11" s="68">
        <v>0</v>
      </c>
      <c r="CV11" s="68">
        <v>1</v>
      </c>
      <c r="CW11" s="68">
        <v>0</v>
      </c>
      <c r="CX11" s="68">
        <v>6</v>
      </c>
      <c r="CY11" s="68">
        <v>12</v>
      </c>
      <c r="CZ11" s="68">
        <v>2</v>
      </c>
      <c r="DA11" s="68">
        <v>26</v>
      </c>
      <c r="DB11" s="68">
        <v>1020</v>
      </c>
      <c r="DC11" s="68">
        <v>1021</v>
      </c>
      <c r="DD11" s="68">
        <v>1022</v>
      </c>
      <c r="DE11" s="68">
        <v>1023</v>
      </c>
      <c r="DF11" s="68" t="s">
        <v>2408</v>
      </c>
      <c r="DG11" s="68">
        <v>21600000</v>
      </c>
      <c r="DH11" s="68">
        <v>18000000</v>
      </c>
      <c r="DI11" s="68">
        <v>14400000</v>
      </c>
      <c r="DJ11" s="68">
        <v>10800000</v>
      </c>
      <c r="DK11" s="68">
        <v>7200000</v>
      </c>
      <c r="DL11" s="68">
        <v>5</v>
      </c>
      <c r="DM11" s="68">
        <v>3600000</v>
      </c>
      <c r="DN11" s="68">
        <v>94021</v>
      </c>
      <c r="DO11" s="68">
        <v>8</v>
      </c>
      <c r="DP11" s="68">
        <v>10</v>
      </c>
      <c r="DQ11" s="68">
        <v>12</v>
      </c>
      <c r="DR11" s="68">
        <v>14</v>
      </c>
      <c r="DS11" s="68">
        <v>16</v>
      </c>
      <c r="DT11" s="68">
        <v>7200000</v>
      </c>
      <c r="DU11" s="68">
        <v>94021</v>
      </c>
      <c r="DV11" s="68">
        <v>8</v>
      </c>
      <c r="DW11" s="68">
        <v>10</v>
      </c>
      <c r="DX11" s="68">
        <v>12</v>
      </c>
      <c r="DY11" s="68">
        <v>14</v>
      </c>
      <c r="DZ11" s="68">
        <v>16</v>
      </c>
      <c r="EA11" s="68">
        <v>-7100</v>
      </c>
      <c r="EB11" s="68">
        <v>49300</v>
      </c>
      <c r="EC11" s="68">
        <v>-4870</v>
      </c>
      <c r="ED11" s="68">
        <v>51600</v>
      </c>
      <c r="EE11" s="68">
        <v>4</v>
      </c>
      <c r="EF11" s="86">
        <v>30600000</v>
      </c>
      <c r="EG11" s="86">
        <v>28800000</v>
      </c>
      <c r="EH11" s="86">
        <v>27000000</v>
      </c>
      <c r="EI11" s="86">
        <v>25200000</v>
      </c>
      <c r="EJ11" s="86">
        <v>23400000</v>
      </c>
      <c r="EK11" s="86">
        <v>6</v>
      </c>
      <c r="EL11" s="86">
        <v>94177</v>
      </c>
      <c r="EM11" s="86">
        <v>1</v>
      </c>
      <c r="EO11" s="178">
        <v>10</v>
      </c>
      <c r="EP11" s="178" t="str">
        <f t="shared" si="1"/>
        <v>수컷 도둑벌레</v>
      </c>
      <c r="EQ11" s="68">
        <v>15</v>
      </c>
      <c r="ER11" s="175">
        <v>4</v>
      </c>
      <c r="ES11" s="68">
        <v>0</v>
      </c>
      <c r="ET11" s="68">
        <v>1003</v>
      </c>
      <c r="EU11" s="68">
        <v>0</v>
      </c>
      <c r="EV11" s="68">
        <v>30815</v>
      </c>
      <c r="EW11" s="68">
        <v>0</v>
      </c>
      <c r="EX11" s="68" t="str">
        <f t="shared" si="5"/>
        <v>대형</v>
      </c>
      <c r="FA11" s="68">
        <v>10</v>
      </c>
      <c r="FB11" s="68">
        <v>13</v>
      </c>
      <c r="FC11" s="68">
        <v>1</v>
      </c>
      <c r="FD11" s="68">
        <v>118023</v>
      </c>
      <c r="FE11" s="184" t="s">
        <v>9134</v>
      </c>
      <c r="FF11" s="68">
        <v>320023</v>
      </c>
      <c r="FG11" s="68">
        <v>60461</v>
      </c>
      <c r="FH11" s="68">
        <v>60463</v>
      </c>
      <c r="FI11" s="68">
        <v>60464</v>
      </c>
      <c r="FJ11" s="68">
        <v>0</v>
      </c>
      <c r="FK11" s="68">
        <v>1</v>
      </c>
      <c r="FL11" s="68">
        <v>2</v>
      </c>
      <c r="FM11" s="68" t="s">
        <v>3793</v>
      </c>
      <c r="FN11" s="68">
        <v>120</v>
      </c>
      <c r="FO11" s="68">
        <v>100</v>
      </c>
      <c r="FP11" s="68">
        <v>0</v>
      </c>
      <c r="FQ11" s="68">
        <v>0</v>
      </c>
      <c r="FR11" s="68">
        <v>0</v>
      </c>
      <c r="FS11" s="68">
        <v>0</v>
      </c>
      <c r="FT11" s="68">
        <v>0</v>
      </c>
      <c r="FU11" s="68">
        <v>0</v>
      </c>
      <c r="FV11" s="68">
        <v>0</v>
      </c>
      <c r="FW11" s="68">
        <v>0</v>
      </c>
      <c r="FX11" s="68">
        <v>0</v>
      </c>
      <c r="FY11" s="68">
        <v>0</v>
      </c>
      <c r="FZ11" s="68">
        <v>0</v>
      </c>
      <c r="GA11" s="68">
        <v>0</v>
      </c>
      <c r="GB11" s="68">
        <v>0</v>
      </c>
      <c r="GC11" s="68">
        <v>0</v>
      </c>
      <c r="GE11" s="68">
        <v>10</v>
      </c>
      <c r="GF11" s="68" t="s">
        <v>3892</v>
      </c>
      <c r="GK11" s="68">
        <v>10</v>
      </c>
      <c r="GL11" s="168">
        <v>120</v>
      </c>
      <c r="GM11" s="68">
        <f t="shared" si="9"/>
        <v>90</v>
      </c>
      <c r="GN11" s="68">
        <f t="shared" si="10"/>
        <v>60</v>
      </c>
      <c r="GO11" s="68"/>
      <c r="GQ11" s="67">
        <v>200</v>
      </c>
      <c r="GR11" s="67">
        <v>150</v>
      </c>
      <c r="GS11" s="67">
        <v>100</v>
      </c>
      <c r="GU11" s="68">
        <f t="shared" si="6"/>
        <v>0.6</v>
      </c>
      <c r="GV11" s="68">
        <f t="shared" si="7"/>
        <v>0.6</v>
      </c>
      <c r="GW11" s="68">
        <f t="shared" si="8"/>
        <v>0.6</v>
      </c>
    </row>
    <row r="12" spans="1:205" x14ac:dyDescent="0.2">
      <c r="A12" s="195">
        <v>11</v>
      </c>
      <c r="B12" s="195">
        <v>61018</v>
      </c>
      <c r="C12" s="62">
        <v>69053</v>
      </c>
      <c r="D12" s="196">
        <v>55242</v>
      </c>
      <c r="E12" s="195">
        <f t="shared" ref="E12:E21" si="11">ROUND(G12*1.25,)</f>
        <v>1</v>
      </c>
      <c r="F12" s="68">
        <v>11</v>
      </c>
      <c r="G12" s="68">
        <v>1</v>
      </c>
      <c r="H12" s="68">
        <v>180001</v>
      </c>
      <c r="I12" s="68">
        <v>280001</v>
      </c>
      <c r="J12" s="68" t="s">
        <v>13365</v>
      </c>
      <c r="K12" s="68" t="s">
        <v>13365</v>
      </c>
      <c r="L12" s="68">
        <v>0</v>
      </c>
      <c r="M12" s="68">
        <v>20</v>
      </c>
      <c r="N12" s="68">
        <v>0</v>
      </c>
      <c r="O12" s="68">
        <v>0</v>
      </c>
      <c r="P12" s="68">
        <v>0</v>
      </c>
      <c r="Q12" s="68">
        <v>0</v>
      </c>
      <c r="R12" s="68">
        <v>128</v>
      </c>
      <c r="S12" s="68">
        <v>0</v>
      </c>
      <c r="T12" s="68">
        <v>1</v>
      </c>
      <c r="U12" s="68">
        <v>0</v>
      </c>
      <c r="V12" s="68">
        <v>0</v>
      </c>
      <c r="W12" s="68">
        <v>0</v>
      </c>
      <c r="X12" s="68">
        <v>0</v>
      </c>
      <c r="Y12" s="68">
        <v>0</v>
      </c>
      <c r="Z12" s="68">
        <v>0</v>
      </c>
      <c r="AA12" s="68">
        <v>0</v>
      </c>
      <c r="AB12" s="68">
        <v>0</v>
      </c>
      <c r="AC12" s="68">
        <v>1</v>
      </c>
      <c r="AD12" s="68">
        <v>103</v>
      </c>
      <c r="AE12" s="68">
        <v>200</v>
      </c>
      <c r="AF12" s="68">
        <v>0</v>
      </c>
      <c r="AG12" s="68">
        <v>0</v>
      </c>
      <c r="AH12" s="68">
        <v>0</v>
      </c>
      <c r="AI12" s="68">
        <v>0</v>
      </c>
      <c r="AJ12" s="68">
        <v>0</v>
      </c>
      <c r="AK12" s="68">
        <v>0</v>
      </c>
      <c r="AL12" s="68">
        <v>0</v>
      </c>
      <c r="AM12" s="68">
        <v>0</v>
      </c>
      <c r="AN12" s="68">
        <v>0</v>
      </c>
      <c r="AO12" s="68">
        <v>0</v>
      </c>
      <c r="AP12" s="68" t="s">
        <v>1040</v>
      </c>
      <c r="AQ12" s="68">
        <v>1</v>
      </c>
      <c r="AR12" s="68">
        <v>0</v>
      </c>
      <c r="AS12" s="68">
        <v>0</v>
      </c>
      <c r="AT12" s="68">
        <v>0</v>
      </c>
      <c r="AU12" s="68">
        <v>0</v>
      </c>
      <c r="AV12" s="68">
        <v>1</v>
      </c>
      <c r="AW12" s="68"/>
      <c r="AX12" s="68">
        <v>0</v>
      </c>
      <c r="AY12" s="126">
        <v>0</v>
      </c>
      <c r="AZ12" s="68">
        <v>0</v>
      </c>
      <c r="BA12" s="68">
        <v>0</v>
      </c>
      <c r="BC12" s="68">
        <v>11</v>
      </c>
      <c r="BD12" s="68">
        <v>2</v>
      </c>
      <c r="BE12" s="68">
        <v>110111</v>
      </c>
      <c r="BF12" s="68" t="s">
        <v>2440</v>
      </c>
      <c r="BG12" s="68">
        <v>0</v>
      </c>
      <c r="BH12" s="68">
        <v>0</v>
      </c>
      <c r="BI12" s="68">
        <v>400</v>
      </c>
      <c r="BJ12" s="68">
        <v>28</v>
      </c>
      <c r="BK12" s="68">
        <v>54035</v>
      </c>
      <c r="BL12" s="175">
        <v>0</v>
      </c>
      <c r="BM12" s="175">
        <v>0</v>
      </c>
      <c r="BN12" s="175">
        <v>0</v>
      </c>
      <c r="BO12" s="68">
        <v>10000</v>
      </c>
      <c r="BP12" s="68">
        <v>0</v>
      </c>
      <c r="BQ12" s="68">
        <v>0</v>
      </c>
      <c r="BR12" s="68">
        <v>0</v>
      </c>
      <c r="BS12" s="68">
        <v>7011</v>
      </c>
      <c r="BT12" s="68">
        <v>0</v>
      </c>
      <c r="BU12" s="68">
        <v>0</v>
      </c>
      <c r="BV12" s="68">
        <v>0</v>
      </c>
      <c r="BW12" s="68">
        <v>4</v>
      </c>
      <c r="BX12" s="68">
        <v>28</v>
      </c>
      <c r="BY12" s="175">
        <v>10</v>
      </c>
      <c r="BZ12" s="175">
        <v>2</v>
      </c>
      <c r="CA12" s="175">
        <v>2</v>
      </c>
      <c r="CB12" s="68">
        <v>10000</v>
      </c>
      <c r="CC12" s="68">
        <v>0</v>
      </c>
      <c r="CD12" s="68">
        <v>0</v>
      </c>
      <c r="CE12" s="68">
        <v>0</v>
      </c>
      <c r="CF12" s="68">
        <v>50035</v>
      </c>
      <c r="CG12" s="68">
        <v>0</v>
      </c>
      <c r="CH12" s="68">
        <v>0</v>
      </c>
      <c r="CI12" s="68">
        <v>0</v>
      </c>
      <c r="CJ12" s="68">
        <v>50</v>
      </c>
      <c r="CK12" s="68">
        <v>100</v>
      </c>
      <c r="CL12" s="68">
        <v>0</v>
      </c>
      <c r="CM12" s="68">
        <v>0</v>
      </c>
      <c r="CN12" s="68">
        <v>94035</v>
      </c>
      <c r="CO12" s="68">
        <v>777</v>
      </c>
      <c r="CP12" s="68">
        <v>0</v>
      </c>
      <c r="CQ12" s="68">
        <v>0</v>
      </c>
      <c r="CR12" s="68">
        <v>0</v>
      </c>
      <c r="CS12" s="68">
        <v>0</v>
      </c>
      <c r="CT12" s="68">
        <v>2</v>
      </c>
      <c r="CU12" s="68">
        <v>0</v>
      </c>
      <c r="CV12" s="68">
        <v>1</v>
      </c>
      <c r="CW12" s="68">
        <v>0</v>
      </c>
      <c r="CX12" s="68">
        <v>6</v>
      </c>
      <c r="CY12" s="68">
        <v>13</v>
      </c>
      <c r="CZ12" s="68">
        <v>2</v>
      </c>
      <c r="DA12" s="68">
        <v>28</v>
      </c>
      <c r="DB12" s="68">
        <v>1020</v>
      </c>
      <c r="DC12" s="68">
        <v>1021</v>
      </c>
      <c r="DD12" s="68">
        <v>1022</v>
      </c>
      <c r="DE12" s="68">
        <v>1023</v>
      </c>
      <c r="DF12" s="68" t="s">
        <v>2408</v>
      </c>
      <c r="DG12" s="68">
        <v>21600000</v>
      </c>
      <c r="DH12" s="68">
        <v>18000000</v>
      </c>
      <c r="DI12" s="68">
        <v>14400000</v>
      </c>
      <c r="DJ12" s="68">
        <v>10800000</v>
      </c>
      <c r="DK12" s="68">
        <v>7200000</v>
      </c>
      <c r="DL12" s="68">
        <v>5</v>
      </c>
      <c r="DM12" s="68">
        <v>3600000</v>
      </c>
      <c r="DN12" s="68">
        <v>94018</v>
      </c>
      <c r="DO12" s="68">
        <v>8</v>
      </c>
      <c r="DP12" s="68">
        <v>10</v>
      </c>
      <c r="DQ12" s="68">
        <v>12</v>
      </c>
      <c r="DR12" s="68">
        <v>14</v>
      </c>
      <c r="DS12" s="68">
        <v>16</v>
      </c>
      <c r="DT12" s="68">
        <v>7200000</v>
      </c>
      <c r="DU12" s="68">
        <v>94018</v>
      </c>
      <c r="DV12" s="68">
        <v>8</v>
      </c>
      <c r="DW12" s="68">
        <v>10</v>
      </c>
      <c r="DX12" s="68">
        <v>12</v>
      </c>
      <c r="DY12" s="68">
        <v>14</v>
      </c>
      <c r="DZ12" s="68">
        <v>16</v>
      </c>
      <c r="EA12" s="68">
        <v>-7100</v>
      </c>
      <c r="EB12" s="68">
        <v>49300</v>
      </c>
      <c r="EC12" s="68">
        <v>-4870</v>
      </c>
      <c r="ED12" s="68">
        <v>51600</v>
      </c>
      <c r="EE12" s="68">
        <v>4</v>
      </c>
      <c r="EF12" s="86">
        <v>30600000</v>
      </c>
      <c r="EG12" s="86">
        <v>28800000</v>
      </c>
      <c r="EH12" s="86">
        <v>27000000</v>
      </c>
      <c r="EI12" s="86">
        <v>25200000</v>
      </c>
      <c r="EJ12" s="86">
        <v>23400000</v>
      </c>
      <c r="EK12" s="86">
        <v>6</v>
      </c>
      <c r="EL12" s="86">
        <v>94177</v>
      </c>
      <c r="EM12" s="86">
        <v>1</v>
      </c>
      <c r="EO12" s="178">
        <v>11</v>
      </c>
      <c r="EP12" s="178" t="str">
        <f t="shared" si="1"/>
        <v>플랑크톤</v>
      </c>
      <c r="EQ12" s="68">
        <v>16</v>
      </c>
      <c r="ER12" s="175">
        <v>4</v>
      </c>
      <c r="ES12" s="68">
        <v>0</v>
      </c>
      <c r="ET12" s="68">
        <v>1003</v>
      </c>
      <c r="EU12" s="68">
        <v>0</v>
      </c>
      <c r="EV12" s="68">
        <v>30815</v>
      </c>
      <c r="EW12" s="68">
        <v>0</v>
      </c>
      <c r="EX12" s="68" t="str">
        <f t="shared" si="5"/>
        <v>대형</v>
      </c>
      <c r="FA12" s="68">
        <v>11</v>
      </c>
      <c r="FB12" s="68">
        <v>12</v>
      </c>
      <c r="FC12" s="68">
        <v>2</v>
      </c>
      <c r="FD12" s="68">
        <v>118022</v>
      </c>
      <c r="FE12" s="184" t="s">
        <v>9135</v>
      </c>
      <c r="FF12" s="68">
        <v>320022</v>
      </c>
      <c r="FG12" s="68">
        <v>60422</v>
      </c>
      <c r="FH12" s="68">
        <v>60412</v>
      </c>
      <c r="FI12" s="68">
        <v>60423</v>
      </c>
      <c r="FJ12" s="68">
        <v>0</v>
      </c>
      <c r="FK12" s="68">
        <v>1</v>
      </c>
      <c r="FL12" s="68">
        <v>2</v>
      </c>
      <c r="FM12" s="68" t="s">
        <v>3792</v>
      </c>
      <c r="FN12" s="68">
        <v>115</v>
      </c>
      <c r="FO12" s="68">
        <v>100</v>
      </c>
      <c r="FP12" s="68">
        <v>0</v>
      </c>
      <c r="FQ12" s="68">
        <v>0</v>
      </c>
      <c r="FR12" s="68">
        <v>0</v>
      </c>
      <c r="FS12" s="68">
        <v>0</v>
      </c>
      <c r="FT12" s="68">
        <v>0</v>
      </c>
      <c r="FU12" s="68">
        <v>0</v>
      </c>
      <c r="FV12" s="68">
        <v>0</v>
      </c>
      <c r="FW12" s="68">
        <v>0</v>
      </c>
      <c r="FX12" s="68">
        <v>0</v>
      </c>
      <c r="FY12" s="68">
        <v>0</v>
      </c>
      <c r="FZ12" s="68">
        <v>0</v>
      </c>
      <c r="GA12" s="68">
        <v>0</v>
      </c>
      <c r="GB12" s="68">
        <v>0</v>
      </c>
      <c r="GC12" s="68">
        <v>0</v>
      </c>
      <c r="GE12" s="68">
        <v>11</v>
      </c>
      <c r="GF12" s="68" t="s">
        <v>3893</v>
      </c>
      <c r="GK12" s="68">
        <v>11</v>
      </c>
      <c r="GL12" s="175">
        <v>140</v>
      </c>
      <c r="GM12" s="68">
        <f t="shared" si="9"/>
        <v>110</v>
      </c>
      <c r="GN12" s="68">
        <f t="shared" si="10"/>
        <v>70</v>
      </c>
      <c r="GO12" s="68"/>
      <c r="GQ12" s="67">
        <v>220</v>
      </c>
      <c r="GR12" s="67">
        <v>165</v>
      </c>
      <c r="GS12" s="67">
        <v>110</v>
      </c>
      <c r="GU12" s="68">
        <f t="shared" si="6"/>
        <v>0.63636363636363635</v>
      </c>
      <c r="GV12" s="68">
        <f t="shared" si="7"/>
        <v>0.66666666666666663</v>
      </c>
      <c r="GW12" s="68">
        <f t="shared" si="8"/>
        <v>0.63636363636363635</v>
      </c>
    </row>
    <row r="13" spans="1:205" x14ac:dyDescent="0.2">
      <c r="A13" s="195">
        <v>12</v>
      </c>
      <c r="B13" s="195">
        <v>71739</v>
      </c>
      <c r="C13" s="62">
        <v>80533</v>
      </c>
      <c r="D13" s="196">
        <v>64426</v>
      </c>
      <c r="E13" s="195">
        <f t="shared" si="11"/>
        <v>1</v>
      </c>
      <c r="F13" s="68">
        <v>12</v>
      </c>
      <c r="G13" s="68">
        <v>1</v>
      </c>
      <c r="H13" s="68">
        <v>180001</v>
      </c>
      <c r="I13" s="68">
        <v>280001</v>
      </c>
      <c r="J13" s="68" t="s">
        <v>13366</v>
      </c>
      <c r="K13" s="68" t="s">
        <v>13366</v>
      </c>
      <c r="L13" s="68">
        <v>0</v>
      </c>
      <c r="M13" s="68">
        <v>20</v>
      </c>
      <c r="N13" s="68">
        <v>0</v>
      </c>
      <c r="O13" s="68">
        <v>0</v>
      </c>
      <c r="P13" s="68">
        <v>0</v>
      </c>
      <c r="Q13" s="68">
        <v>0</v>
      </c>
      <c r="R13" s="68">
        <v>256</v>
      </c>
      <c r="S13" s="68">
        <v>0</v>
      </c>
      <c r="T13" s="68">
        <v>1</v>
      </c>
      <c r="U13" s="68">
        <v>0</v>
      </c>
      <c r="V13" s="68">
        <v>0</v>
      </c>
      <c r="W13" s="68">
        <v>0</v>
      </c>
      <c r="X13" s="68">
        <v>0</v>
      </c>
      <c r="Y13" s="68">
        <v>0</v>
      </c>
      <c r="Z13" s="68">
        <v>0</v>
      </c>
      <c r="AA13" s="68">
        <v>0</v>
      </c>
      <c r="AB13" s="68">
        <v>0</v>
      </c>
      <c r="AC13" s="68">
        <v>1</v>
      </c>
      <c r="AD13" s="68">
        <v>104</v>
      </c>
      <c r="AE13" s="68">
        <v>200</v>
      </c>
      <c r="AF13" s="68">
        <v>0</v>
      </c>
      <c r="AG13" s="68">
        <v>0</v>
      </c>
      <c r="AH13" s="68">
        <v>0</v>
      </c>
      <c r="AI13" s="68">
        <v>0</v>
      </c>
      <c r="AJ13" s="68">
        <v>0</v>
      </c>
      <c r="AK13" s="68">
        <v>0</v>
      </c>
      <c r="AL13" s="68">
        <v>0</v>
      </c>
      <c r="AM13" s="68">
        <v>0</v>
      </c>
      <c r="AN13" s="68">
        <v>0</v>
      </c>
      <c r="AO13" s="68">
        <v>0</v>
      </c>
      <c r="AP13" s="68" t="s">
        <v>1040</v>
      </c>
      <c r="AQ13" s="68">
        <v>1</v>
      </c>
      <c r="AR13" s="68">
        <v>0</v>
      </c>
      <c r="AS13" s="68">
        <v>0</v>
      </c>
      <c r="AT13" s="68">
        <v>0</v>
      </c>
      <c r="AU13" s="68">
        <v>0</v>
      </c>
      <c r="AV13" s="68">
        <v>1</v>
      </c>
      <c r="AW13" s="68"/>
      <c r="AX13" s="68">
        <v>0</v>
      </c>
      <c r="AY13" s="126">
        <v>0</v>
      </c>
      <c r="AZ13" s="68">
        <v>0</v>
      </c>
      <c r="BA13" s="68">
        <v>0</v>
      </c>
      <c r="BC13" s="68">
        <v>12</v>
      </c>
      <c r="BD13" s="68">
        <v>2</v>
      </c>
      <c r="BE13" s="68">
        <v>110112</v>
      </c>
      <c r="BF13" s="68" t="s">
        <v>2440</v>
      </c>
      <c r="BG13" s="68">
        <v>0</v>
      </c>
      <c r="BH13" s="68">
        <v>0</v>
      </c>
      <c r="BI13" s="68">
        <v>450</v>
      </c>
      <c r="BJ13" s="68">
        <v>30</v>
      </c>
      <c r="BK13" s="68">
        <v>54041</v>
      </c>
      <c r="BL13" s="175">
        <v>0</v>
      </c>
      <c r="BM13" s="175">
        <v>0</v>
      </c>
      <c r="BN13" s="175">
        <v>0</v>
      </c>
      <c r="BO13" s="68">
        <v>10000</v>
      </c>
      <c r="BP13" s="68">
        <v>0</v>
      </c>
      <c r="BQ13" s="68">
        <v>0</v>
      </c>
      <c r="BR13" s="68">
        <v>0</v>
      </c>
      <c r="BS13" s="68">
        <v>7012</v>
      </c>
      <c r="BT13" s="68">
        <v>0</v>
      </c>
      <c r="BU13" s="68">
        <v>0</v>
      </c>
      <c r="BV13" s="68">
        <v>0</v>
      </c>
      <c r="BW13" s="68">
        <v>4</v>
      </c>
      <c r="BX13" s="68">
        <v>30</v>
      </c>
      <c r="BY13" s="175">
        <v>11</v>
      </c>
      <c r="BZ13" s="175">
        <v>2</v>
      </c>
      <c r="CA13" s="175">
        <v>2</v>
      </c>
      <c r="CB13" s="68">
        <v>10000</v>
      </c>
      <c r="CC13" s="68">
        <v>0</v>
      </c>
      <c r="CD13" s="68">
        <v>0</v>
      </c>
      <c r="CE13" s="68">
        <v>0</v>
      </c>
      <c r="CF13" s="68">
        <v>50041</v>
      </c>
      <c r="CG13" s="68">
        <v>0</v>
      </c>
      <c r="CH13" s="68">
        <v>0</v>
      </c>
      <c r="CI13" s="68">
        <v>0</v>
      </c>
      <c r="CJ13" s="68">
        <v>50</v>
      </c>
      <c r="CK13" s="68">
        <v>100</v>
      </c>
      <c r="CL13" s="68">
        <v>0</v>
      </c>
      <c r="CM13" s="68">
        <v>0</v>
      </c>
      <c r="CN13" s="68">
        <v>94033</v>
      </c>
      <c r="CO13" s="68">
        <v>777</v>
      </c>
      <c r="CP13" s="68">
        <v>0</v>
      </c>
      <c r="CQ13" s="68">
        <v>0</v>
      </c>
      <c r="CR13" s="68">
        <v>0</v>
      </c>
      <c r="CS13" s="68">
        <v>0</v>
      </c>
      <c r="CT13" s="68">
        <v>2</v>
      </c>
      <c r="CU13" s="68">
        <v>0</v>
      </c>
      <c r="CV13" s="68">
        <v>2</v>
      </c>
      <c r="CW13" s="68">
        <v>0</v>
      </c>
      <c r="CX13" s="68">
        <v>6</v>
      </c>
      <c r="CY13" s="68">
        <v>14</v>
      </c>
      <c r="CZ13" s="68">
        <v>2</v>
      </c>
      <c r="DA13" s="68">
        <v>30</v>
      </c>
      <c r="DB13" s="68">
        <v>1020</v>
      </c>
      <c r="DC13" s="68">
        <v>1021</v>
      </c>
      <c r="DD13" s="68">
        <v>1022</v>
      </c>
      <c r="DE13" s="68">
        <v>1023</v>
      </c>
      <c r="DF13" s="68" t="s">
        <v>2408</v>
      </c>
      <c r="DG13" s="68">
        <v>21600000</v>
      </c>
      <c r="DH13" s="68">
        <v>18000000</v>
      </c>
      <c r="DI13" s="68">
        <v>14400000</v>
      </c>
      <c r="DJ13" s="68">
        <v>10800000</v>
      </c>
      <c r="DK13" s="68">
        <v>7200000</v>
      </c>
      <c r="DL13" s="68">
        <v>5</v>
      </c>
      <c r="DM13" s="68">
        <v>3600000</v>
      </c>
      <c r="DN13" s="68">
        <v>0</v>
      </c>
      <c r="DO13" s="68">
        <v>0</v>
      </c>
      <c r="DP13" s="68">
        <v>0</v>
      </c>
      <c r="DQ13" s="68">
        <v>0</v>
      </c>
      <c r="DR13" s="68">
        <v>0</v>
      </c>
      <c r="DS13" s="68">
        <v>0</v>
      </c>
      <c r="DT13" s="68">
        <v>7200000</v>
      </c>
      <c r="DU13" s="68">
        <v>0</v>
      </c>
      <c r="DV13" s="68">
        <v>0</v>
      </c>
      <c r="DW13" s="68">
        <v>0</v>
      </c>
      <c r="DX13" s="68">
        <v>0</v>
      </c>
      <c r="DY13" s="68">
        <v>0</v>
      </c>
      <c r="DZ13" s="68">
        <v>0</v>
      </c>
      <c r="EA13" s="68">
        <v>-7100</v>
      </c>
      <c r="EB13" s="68">
        <v>49300</v>
      </c>
      <c r="EC13" s="68">
        <v>-4870</v>
      </c>
      <c r="ED13" s="68">
        <v>51600</v>
      </c>
      <c r="EE13" s="68">
        <v>1</v>
      </c>
      <c r="EF13" s="86">
        <v>30600000</v>
      </c>
      <c r="EG13" s="86">
        <v>28800000</v>
      </c>
      <c r="EH13" s="86">
        <v>27000000</v>
      </c>
      <c r="EI13" s="86">
        <v>25200000</v>
      </c>
      <c r="EJ13" s="86">
        <v>23400000</v>
      </c>
      <c r="EK13" s="86">
        <v>6</v>
      </c>
      <c r="EL13" s="86">
        <v>94177</v>
      </c>
      <c r="EM13" s="86">
        <v>1</v>
      </c>
      <c r="EO13" s="178">
        <v>12</v>
      </c>
      <c r="EP13" s="178" t="str">
        <f t="shared" si="1"/>
        <v>크램프</v>
      </c>
      <c r="EQ13" s="68">
        <v>17</v>
      </c>
      <c r="ER13" s="175">
        <v>4</v>
      </c>
      <c r="ES13" s="68">
        <v>0</v>
      </c>
      <c r="ET13" s="68">
        <v>1003</v>
      </c>
      <c r="EU13" s="68">
        <v>0</v>
      </c>
      <c r="EV13" s="68">
        <v>30815</v>
      </c>
      <c r="EW13" s="68">
        <v>0</v>
      </c>
      <c r="EX13" s="68" t="str">
        <f t="shared" si="5"/>
        <v>대형</v>
      </c>
      <c r="FA13" s="68">
        <v>12</v>
      </c>
      <c r="FB13" s="68">
        <v>12</v>
      </c>
      <c r="FC13" s="68">
        <v>1</v>
      </c>
      <c r="FD13" s="68">
        <v>118021</v>
      </c>
      <c r="FE13" s="184" t="s">
        <v>9136</v>
      </c>
      <c r="FF13" s="68">
        <v>320021</v>
      </c>
      <c r="FG13" s="68">
        <v>60421</v>
      </c>
      <c r="FH13" s="68">
        <v>60411</v>
      </c>
      <c r="FI13" s="68">
        <v>60423</v>
      </c>
      <c r="FJ13" s="68">
        <v>0</v>
      </c>
      <c r="FK13" s="68">
        <v>1</v>
      </c>
      <c r="FL13" s="68">
        <v>2</v>
      </c>
      <c r="FM13" s="68" t="s">
        <v>3791</v>
      </c>
      <c r="FN13" s="68">
        <v>115</v>
      </c>
      <c r="FO13" s="68">
        <v>100</v>
      </c>
      <c r="FP13" s="68">
        <v>0</v>
      </c>
      <c r="FQ13" s="68">
        <v>0</v>
      </c>
      <c r="FR13" s="68">
        <v>0</v>
      </c>
      <c r="FS13" s="68">
        <v>0</v>
      </c>
      <c r="FT13" s="68">
        <v>0</v>
      </c>
      <c r="FU13" s="68">
        <v>0</v>
      </c>
      <c r="FV13" s="68">
        <v>0</v>
      </c>
      <c r="FW13" s="68">
        <v>0</v>
      </c>
      <c r="FX13" s="68">
        <v>0</v>
      </c>
      <c r="FY13" s="68">
        <v>0</v>
      </c>
      <c r="FZ13" s="68">
        <v>0</v>
      </c>
      <c r="GA13" s="68">
        <v>0</v>
      </c>
      <c r="GB13" s="68">
        <v>0</v>
      </c>
      <c r="GC13" s="68">
        <v>0</v>
      </c>
      <c r="GE13" s="68">
        <v>100</v>
      </c>
      <c r="GF13" s="68" t="s">
        <v>3894</v>
      </c>
      <c r="GK13" s="68">
        <v>12</v>
      </c>
      <c r="GL13" s="135">
        <v>200</v>
      </c>
      <c r="GM13" s="68">
        <f t="shared" ref="GM13:GM65" si="12">ROUND(GL13*3/4,-1)</f>
        <v>150</v>
      </c>
      <c r="GN13" s="68">
        <f t="shared" ref="GN13:GN65" si="13">ROUND(GL13*2/4,-1)</f>
        <v>100</v>
      </c>
      <c r="GO13" s="68"/>
      <c r="GQ13" s="67">
        <v>240</v>
      </c>
      <c r="GR13" s="67">
        <v>180</v>
      </c>
      <c r="GS13" s="67">
        <v>120</v>
      </c>
      <c r="GU13" s="68">
        <f t="shared" si="6"/>
        <v>0.83333333333333337</v>
      </c>
      <c r="GV13" s="68">
        <f t="shared" si="7"/>
        <v>0.83333333333333337</v>
      </c>
      <c r="GW13" s="68">
        <f t="shared" si="8"/>
        <v>0.83333333333333337</v>
      </c>
    </row>
    <row r="14" spans="1:205" x14ac:dyDescent="0.2">
      <c r="A14" s="195">
        <v>13</v>
      </c>
      <c r="B14" s="195">
        <v>83040</v>
      </c>
      <c r="C14" s="62">
        <v>92483</v>
      </c>
      <c r="D14" s="196">
        <v>73986</v>
      </c>
      <c r="E14" s="195">
        <f t="shared" si="11"/>
        <v>1</v>
      </c>
      <c r="F14" s="68">
        <v>13</v>
      </c>
      <c r="G14" s="68">
        <v>1</v>
      </c>
      <c r="H14" s="68">
        <v>180001</v>
      </c>
      <c r="I14" s="68">
        <v>280001</v>
      </c>
      <c r="J14" s="68" t="s">
        <v>13367</v>
      </c>
      <c r="K14" s="68" t="s">
        <v>13367</v>
      </c>
      <c r="L14" s="68">
        <v>0</v>
      </c>
      <c r="M14" s="68">
        <v>20</v>
      </c>
      <c r="N14" s="68">
        <v>0</v>
      </c>
      <c r="O14" s="68">
        <v>0</v>
      </c>
      <c r="P14" s="68">
        <v>0</v>
      </c>
      <c r="Q14" s="68">
        <v>0</v>
      </c>
      <c r="R14" s="68">
        <v>512</v>
      </c>
      <c r="S14" s="68">
        <v>0</v>
      </c>
      <c r="T14" s="68">
        <v>1</v>
      </c>
      <c r="U14" s="68">
        <v>0</v>
      </c>
      <c r="V14" s="68">
        <v>0</v>
      </c>
      <c r="W14" s="68">
        <v>0</v>
      </c>
      <c r="X14" s="68">
        <v>0</v>
      </c>
      <c r="Y14" s="68">
        <v>0</v>
      </c>
      <c r="Z14" s="68">
        <v>0</v>
      </c>
      <c r="AA14" s="68">
        <v>0</v>
      </c>
      <c r="AB14" s="68">
        <v>0</v>
      </c>
      <c r="AC14" s="68">
        <v>1</v>
      </c>
      <c r="AD14" s="68">
        <v>105</v>
      </c>
      <c r="AE14" s="68">
        <v>200</v>
      </c>
      <c r="AF14" s="68">
        <v>0</v>
      </c>
      <c r="AG14" s="68">
        <v>0</v>
      </c>
      <c r="AH14" s="68">
        <v>0</v>
      </c>
      <c r="AI14" s="68">
        <v>0</v>
      </c>
      <c r="AJ14" s="68">
        <v>0</v>
      </c>
      <c r="AK14" s="68">
        <v>0</v>
      </c>
      <c r="AL14" s="68">
        <v>0</v>
      </c>
      <c r="AM14" s="68">
        <v>0</v>
      </c>
      <c r="AN14" s="68">
        <v>0</v>
      </c>
      <c r="AO14" s="68">
        <v>0</v>
      </c>
      <c r="AP14" s="68" t="s">
        <v>1040</v>
      </c>
      <c r="AQ14" s="68">
        <v>1</v>
      </c>
      <c r="AR14" s="68">
        <v>0</v>
      </c>
      <c r="AS14" s="68">
        <v>0</v>
      </c>
      <c r="AT14" s="68">
        <v>0</v>
      </c>
      <c r="AU14" s="68">
        <v>0</v>
      </c>
      <c r="AV14" s="68">
        <v>1</v>
      </c>
      <c r="AW14" s="68"/>
      <c r="AX14" s="68">
        <v>0</v>
      </c>
      <c r="AY14" s="126">
        <v>0</v>
      </c>
      <c r="AZ14" s="68">
        <v>0</v>
      </c>
      <c r="BA14" s="68">
        <v>0</v>
      </c>
      <c r="BC14" s="68">
        <v>13</v>
      </c>
      <c r="BD14" s="68">
        <v>3</v>
      </c>
      <c r="BE14" s="68">
        <v>110113</v>
      </c>
      <c r="BF14" s="68" t="s">
        <v>8418</v>
      </c>
      <c r="BG14" s="68">
        <v>0</v>
      </c>
      <c r="BH14" s="68">
        <v>0</v>
      </c>
      <c r="BI14" s="68">
        <v>300</v>
      </c>
      <c r="BJ14" s="68">
        <v>32</v>
      </c>
      <c r="BK14" s="68">
        <v>54017</v>
      </c>
      <c r="BL14" s="175">
        <v>0</v>
      </c>
      <c r="BM14" s="175">
        <v>0</v>
      </c>
      <c r="BN14" s="175">
        <v>0</v>
      </c>
      <c r="BO14" s="68">
        <v>10000</v>
      </c>
      <c r="BP14" s="68">
        <v>0</v>
      </c>
      <c r="BQ14" s="68">
        <v>0</v>
      </c>
      <c r="BR14" s="68">
        <v>0</v>
      </c>
      <c r="BS14" s="68">
        <v>7013</v>
      </c>
      <c r="BT14" s="68">
        <v>0</v>
      </c>
      <c r="BU14" s="68">
        <v>0</v>
      </c>
      <c r="BV14" s="68">
        <v>0</v>
      </c>
      <c r="BW14" s="68">
        <v>4</v>
      </c>
      <c r="BX14" s="68">
        <v>32</v>
      </c>
      <c r="BY14" s="175">
        <v>12</v>
      </c>
      <c r="BZ14" s="175">
        <v>2</v>
      </c>
      <c r="CA14" s="175">
        <v>3</v>
      </c>
      <c r="CB14" s="68">
        <v>10000</v>
      </c>
      <c r="CC14" s="68">
        <v>0</v>
      </c>
      <c r="CD14" s="68">
        <v>0</v>
      </c>
      <c r="CE14" s="68">
        <v>0</v>
      </c>
      <c r="CF14" s="68">
        <v>50017</v>
      </c>
      <c r="CG14" s="68">
        <v>0</v>
      </c>
      <c r="CH14" s="68">
        <v>0</v>
      </c>
      <c r="CI14" s="68">
        <v>0</v>
      </c>
      <c r="CJ14" s="68">
        <v>175</v>
      </c>
      <c r="CK14" s="68">
        <v>100</v>
      </c>
      <c r="CL14" s="68">
        <v>0</v>
      </c>
      <c r="CM14" s="68">
        <v>0</v>
      </c>
      <c r="CN14" s="68">
        <v>94005</v>
      </c>
      <c r="CO14" s="68">
        <v>777</v>
      </c>
      <c r="CP14" s="68">
        <v>0</v>
      </c>
      <c r="CQ14" s="68">
        <v>0</v>
      </c>
      <c r="CR14" s="68">
        <v>0</v>
      </c>
      <c r="CS14" s="68">
        <v>0</v>
      </c>
      <c r="CT14" s="68">
        <v>3</v>
      </c>
      <c r="CU14" s="68">
        <v>0</v>
      </c>
      <c r="CV14" s="68">
        <v>1</v>
      </c>
      <c r="CW14" s="68">
        <v>0</v>
      </c>
      <c r="CX14" s="68">
        <v>6</v>
      </c>
      <c r="CY14" s="68">
        <v>16</v>
      </c>
      <c r="CZ14" s="68">
        <v>3</v>
      </c>
      <c r="DA14" s="68">
        <v>32</v>
      </c>
      <c r="DB14" s="68">
        <v>1030</v>
      </c>
      <c r="DC14" s="68">
        <v>1031</v>
      </c>
      <c r="DD14" s="68">
        <v>1032</v>
      </c>
      <c r="DE14" s="68">
        <v>1033</v>
      </c>
      <c r="DF14" s="68" t="s">
        <v>2409</v>
      </c>
      <c r="DG14" s="68">
        <v>21600000</v>
      </c>
      <c r="DH14" s="68">
        <v>18000000</v>
      </c>
      <c r="DI14" s="68">
        <v>14400000</v>
      </c>
      <c r="DJ14" s="68">
        <v>10800000</v>
      </c>
      <c r="DK14" s="68">
        <v>7200000</v>
      </c>
      <c r="DL14" s="68">
        <v>5</v>
      </c>
      <c r="DM14" s="68">
        <v>3600000</v>
      </c>
      <c r="DN14" s="68">
        <v>94035</v>
      </c>
      <c r="DO14" s="68">
        <v>10</v>
      </c>
      <c r="DP14" s="68">
        <v>20</v>
      </c>
      <c r="DQ14" s="68">
        <v>30</v>
      </c>
      <c r="DR14" s="68">
        <v>40</v>
      </c>
      <c r="DS14" s="68">
        <v>50</v>
      </c>
      <c r="DT14" s="68">
        <v>7200000</v>
      </c>
      <c r="DU14" s="68">
        <v>94035</v>
      </c>
      <c r="DV14" s="68">
        <v>10</v>
      </c>
      <c r="DW14" s="68">
        <v>20</v>
      </c>
      <c r="DX14" s="68">
        <v>30</v>
      </c>
      <c r="DY14" s="68">
        <v>40</v>
      </c>
      <c r="DZ14" s="68">
        <v>50</v>
      </c>
      <c r="EA14" s="68">
        <v>-7100</v>
      </c>
      <c r="EB14" s="68">
        <v>49300</v>
      </c>
      <c r="EC14" s="68">
        <v>-4870</v>
      </c>
      <c r="ED14" s="68">
        <v>51600</v>
      </c>
      <c r="EE14" s="68">
        <v>2</v>
      </c>
      <c r="EF14" s="86">
        <v>30600000</v>
      </c>
      <c r="EG14" s="86">
        <v>28800000</v>
      </c>
      <c r="EH14" s="86">
        <v>27000000</v>
      </c>
      <c r="EI14" s="86">
        <v>25200000</v>
      </c>
      <c r="EJ14" s="86">
        <v>23400000</v>
      </c>
      <c r="EK14" s="86">
        <v>6</v>
      </c>
      <c r="EL14" s="86">
        <v>94177</v>
      </c>
      <c r="EM14" s="86">
        <v>1</v>
      </c>
      <c r="EO14" s="178">
        <v>13</v>
      </c>
      <c r="EP14" s="178" t="str">
        <f t="shared" si="1"/>
        <v>호넷</v>
      </c>
      <c r="EQ14" s="68">
        <v>18</v>
      </c>
      <c r="ER14" s="175">
        <v>4</v>
      </c>
      <c r="ES14" s="68">
        <v>0</v>
      </c>
      <c r="ET14" s="68">
        <v>1003</v>
      </c>
      <c r="EU14" s="68">
        <v>0</v>
      </c>
      <c r="EV14" s="68">
        <v>30815</v>
      </c>
      <c r="EW14" s="68">
        <v>0</v>
      </c>
      <c r="EX14" s="68" t="str">
        <f t="shared" si="5"/>
        <v>대형</v>
      </c>
      <c r="FA14" s="68">
        <v>13</v>
      </c>
      <c r="FB14" s="68">
        <v>11</v>
      </c>
      <c r="FC14" s="68">
        <v>2</v>
      </c>
      <c r="FD14" s="68">
        <v>118020</v>
      </c>
      <c r="FE14" s="184" t="s">
        <v>9137</v>
      </c>
      <c r="FF14" s="68">
        <v>320020</v>
      </c>
      <c r="FG14" s="68">
        <v>60361</v>
      </c>
      <c r="FH14" s="68">
        <v>60211</v>
      </c>
      <c r="FI14" s="68">
        <v>60312</v>
      </c>
      <c r="FJ14" s="68">
        <v>0</v>
      </c>
      <c r="FK14" s="68">
        <v>1</v>
      </c>
      <c r="FL14" s="68">
        <v>2</v>
      </c>
      <c r="FM14" s="68" t="s">
        <v>3790</v>
      </c>
      <c r="FN14" s="68">
        <v>116</v>
      </c>
      <c r="FO14" s="68">
        <v>100</v>
      </c>
      <c r="FP14" s="68">
        <v>0</v>
      </c>
      <c r="FQ14" s="68">
        <v>0</v>
      </c>
      <c r="FR14" s="68">
        <v>0</v>
      </c>
      <c r="FS14" s="68">
        <v>0</v>
      </c>
      <c r="FT14" s="68">
        <v>0</v>
      </c>
      <c r="FU14" s="68">
        <v>0</v>
      </c>
      <c r="FV14" s="68">
        <v>0</v>
      </c>
      <c r="FW14" s="68">
        <v>0</v>
      </c>
      <c r="FX14" s="68">
        <v>0</v>
      </c>
      <c r="FY14" s="68">
        <v>0</v>
      </c>
      <c r="FZ14" s="68">
        <v>0</v>
      </c>
      <c r="GA14" s="68">
        <v>0</v>
      </c>
      <c r="GB14" s="68">
        <v>0</v>
      </c>
      <c r="GC14" s="68">
        <v>0</v>
      </c>
      <c r="GE14" s="68">
        <v>101</v>
      </c>
      <c r="GF14" s="68" t="s">
        <v>3895</v>
      </c>
      <c r="GK14" s="68">
        <v>13</v>
      </c>
      <c r="GL14" s="82">
        <f t="shared" ref="GL14:GL18" si="14">IF(GL13+40&lt;=2000,GL13+40,GL13+100)</f>
        <v>240</v>
      </c>
      <c r="GM14" s="68">
        <f t="shared" si="12"/>
        <v>180</v>
      </c>
      <c r="GN14" s="68">
        <f t="shared" si="13"/>
        <v>120</v>
      </c>
      <c r="GO14" s="68"/>
      <c r="GQ14" s="67">
        <v>260</v>
      </c>
      <c r="GR14" s="67">
        <v>195</v>
      </c>
      <c r="GS14" s="67">
        <v>130</v>
      </c>
      <c r="GU14" s="68">
        <f t="shared" si="6"/>
        <v>0.92307692307692313</v>
      </c>
      <c r="GV14" s="68">
        <f t="shared" si="7"/>
        <v>0.92307692307692313</v>
      </c>
      <c r="GW14" s="68">
        <f t="shared" si="8"/>
        <v>0.92307692307692313</v>
      </c>
    </row>
    <row r="15" spans="1:205" x14ac:dyDescent="0.2">
      <c r="A15" s="195">
        <v>14</v>
      </c>
      <c r="B15" s="195">
        <v>95100</v>
      </c>
      <c r="C15" s="62">
        <v>105092</v>
      </c>
      <c r="D15" s="196">
        <v>84074</v>
      </c>
      <c r="E15" s="195">
        <f t="shared" si="11"/>
        <v>1</v>
      </c>
      <c r="F15" s="68">
        <v>14</v>
      </c>
      <c r="G15" s="68">
        <v>1</v>
      </c>
      <c r="H15" s="68">
        <v>180001</v>
      </c>
      <c r="I15" s="68">
        <v>280001</v>
      </c>
      <c r="J15" s="68" t="s">
        <v>13368</v>
      </c>
      <c r="K15" s="68" t="s">
        <v>13368</v>
      </c>
      <c r="L15" s="68">
        <v>0</v>
      </c>
      <c r="M15" s="68">
        <v>20</v>
      </c>
      <c r="N15" s="68">
        <v>0</v>
      </c>
      <c r="O15" s="68">
        <v>0</v>
      </c>
      <c r="P15" s="68">
        <v>0</v>
      </c>
      <c r="Q15" s="68">
        <v>0</v>
      </c>
      <c r="R15" s="68">
        <v>1024</v>
      </c>
      <c r="S15" s="68">
        <v>0</v>
      </c>
      <c r="T15" s="68">
        <v>1</v>
      </c>
      <c r="U15" s="68">
        <v>0</v>
      </c>
      <c r="V15" s="68">
        <v>0</v>
      </c>
      <c r="W15" s="68">
        <v>0</v>
      </c>
      <c r="X15" s="68">
        <v>0</v>
      </c>
      <c r="Y15" s="68">
        <v>0</v>
      </c>
      <c r="Z15" s="68">
        <v>0</v>
      </c>
      <c r="AA15" s="68">
        <v>0</v>
      </c>
      <c r="AB15" s="68">
        <v>0</v>
      </c>
      <c r="AC15" s="68">
        <v>1</v>
      </c>
      <c r="AD15" s="68">
        <v>106</v>
      </c>
      <c r="AE15" s="68">
        <v>200</v>
      </c>
      <c r="AF15" s="68">
        <v>0</v>
      </c>
      <c r="AG15" s="68">
        <v>0</v>
      </c>
      <c r="AH15" s="68">
        <v>0</v>
      </c>
      <c r="AI15" s="68">
        <v>0</v>
      </c>
      <c r="AJ15" s="68">
        <v>0</v>
      </c>
      <c r="AK15" s="68">
        <v>0</v>
      </c>
      <c r="AL15" s="68">
        <v>0</v>
      </c>
      <c r="AM15" s="68">
        <v>0</v>
      </c>
      <c r="AN15" s="68">
        <v>0</v>
      </c>
      <c r="AO15" s="68">
        <v>0</v>
      </c>
      <c r="AP15" s="68" t="s">
        <v>1040</v>
      </c>
      <c r="AQ15" s="68">
        <v>1</v>
      </c>
      <c r="AR15" s="68">
        <v>0</v>
      </c>
      <c r="AS15" s="68">
        <v>0</v>
      </c>
      <c r="AT15" s="68">
        <v>0</v>
      </c>
      <c r="AU15" s="68">
        <v>0</v>
      </c>
      <c r="AV15" s="68">
        <v>1</v>
      </c>
      <c r="AW15" s="68"/>
      <c r="AX15" s="68">
        <v>0</v>
      </c>
      <c r="AY15" s="126">
        <v>0</v>
      </c>
      <c r="AZ15" s="68">
        <v>0</v>
      </c>
      <c r="BA15" s="68">
        <v>0</v>
      </c>
      <c r="BC15" s="68">
        <v>14</v>
      </c>
      <c r="BD15" s="68">
        <v>3</v>
      </c>
      <c r="BE15" s="68">
        <v>110114</v>
      </c>
      <c r="BF15" s="68" t="s">
        <v>8418</v>
      </c>
      <c r="BG15" s="68">
        <v>0</v>
      </c>
      <c r="BH15" s="68">
        <v>0</v>
      </c>
      <c r="BI15" s="68">
        <v>300</v>
      </c>
      <c r="BJ15" s="68">
        <v>34</v>
      </c>
      <c r="BK15" s="68">
        <v>54013</v>
      </c>
      <c r="BL15" s="175">
        <v>0</v>
      </c>
      <c r="BM15" s="175">
        <v>0</v>
      </c>
      <c r="BN15" s="175">
        <v>0</v>
      </c>
      <c r="BO15" s="68">
        <v>10000</v>
      </c>
      <c r="BP15" s="68">
        <v>0</v>
      </c>
      <c r="BQ15" s="68">
        <v>0</v>
      </c>
      <c r="BR15" s="68">
        <v>0</v>
      </c>
      <c r="BS15" s="68">
        <v>7014</v>
      </c>
      <c r="BT15" s="68">
        <v>0</v>
      </c>
      <c r="BU15" s="68">
        <v>0</v>
      </c>
      <c r="BV15" s="68">
        <v>0</v>
      </c>
      <c r="BW15" s="68">
        <v>4</v>
      </c>
      <c r="BX15" s="68">
        <v>34</v>
      </c>
      <c r="BY15" s="175">
        <v>13</v>
      </c>
      <c r="BZ15" s="175">
        <v>2</v>
      </c>
      <c r="CA15" s="175">
        <v>3</v>
      </c>
      <c r="CB15" s="68">
        <v>10000</v>
      </c>
      <c r="CC15" s="68">
        <v>0</v>
      </c>
      <c r="CD15" s="68">
        <v>0</v>
      </c>
      <c r="CE15" s="68">
        <v>0</v>
      </c>
      <c r="CF15" s="68">
        <v>50013</v>
      </c>
      <c r="CG15" s="68">
        <v>0</v>
      </c>
      <c r="CH15" s="68">
        <v>0</v>
      </c>
      <c r="CI15" s="68">
        <v>0</v>
      </c>
      <c r="CJ15" s="68">
        <v>150</v>
      </c>
      <c r="CK15" s="68">
        <v>100</v>
      </c>
      <c r="CL15" s="68">
        <v>0</v>
      </c>
      <c r="CM15" s="68">
        <v>0</v>
      </c>
      <c r="CN15" s="68">
        <v>94000</v>
      </c>
      <c r="CO15" s="68">
        <v>777</v>
      </c>
      <c r="CP15" s="68">
        <v>0</v>
      </c>
      <c r="CQ15" s="68">
        <v>0</v>
      </c>
      <c r="CR15" s="68">
        <v>0</v>
      </c>
      <c r="CS15" s="68">
        <v>0</v>
      </c>
      <c r="CT15" s="68">
        <v>3</v>
      </c>
      <c r="CU15" s="68">
        <v>0</v>
      </c>
      <c r="CV15" s="68">
        <v>1</v>
      </c>
      <c r="CW15" s="68">
        <v>0</v>
      </c>
      <c r="CX15" s="68">
        <v>6</v>
      </c>
      <c r="CY15" s="68">
        <v>17</v>
      </c>
      <c r="CZ15" s="68">
        <v>3</v>
      </c>
      <c r="DA15" s="68">
        <v>34</v>
      </c>
      <c r="DB15" s="68">
        <v>1030</v>
      </c>
      <c r="DC15" s="68">
        <v>1031</v>
      </c>
      <c r="DD15" s="68">
        <v>1032</v>
      </c>
      <c r="DE15" s="68">
        <v>1033</v>
      </c>
      <c r="DF15" s="68" t="s">
        <v>2409</v>
      </c>
      <c r="DG15" s="68">
        <v>21600000</v>
      </c>
      <c r="DH15" s="68">
        <v>18000000</v>
      </c>
      <c r="DI15" s="68">
        <v>14400000</v>
      </c>
      <c r="DJ15" s="68">
        <v>10800000</v>
      </c>
      <c r="DK15" s="68">
        <v>7200000</v>
      </c>
      <c r="DL15" s="68">
        <v>5</v>
      </c>
      <c r="DM15" s="68">
        <v>3600000</v>
      </c>
      <c r="DN15" s="68">
        <v>94024</v>
      </c>
      <c r="DO15" s="68">
        <v>8</v>
      </c>
      <c r="DP15" s="68">
        <v>10</v>
      </c>
      <c r="DQ15" s="68">
        <v>12</v>
      </c>
      <c r="DR15" s="68">
        <v>14</v>
      </c>
      <c r="DS15" s="68">
        <v>16</v>
      </c>
      <c r="DT15" s="68">
        <v>7200000</v>
      </c>
      <c r="DU15" s="68">
        <v>94024</v>
      </c>
      <c r="DV15" s="68">
        <v>8</v>
      </c>
      <c r="DW15" s="68">
        <v>10</v>
      </c>
      <c r="DX15" s="68">
        <v>12</v>
      </c>
      <c r="DY15" s="68">
        <v>14</v>
      </c>
      <c r="DZ15" s="68">
        <v>16</v>
      </c>
      <c r="EA15" s="68">
        <v>-7100</v>
      </c>
      <c r="EB15" s="68">
        <v>49300</v>
      </c>
      <c r="EC15" s="68">
        <v>-4870</v>
      </c>
      <c r="ED15" s="68">
        <v>51600</v>
      </c>
      <c r="EE15" s="68">
        <v>4</v>
      </c>
      <c r="EF15" s="86">
        <v>30600000</v>
      </c>
      <c r="EG15" s="86">
        <v>28800000</v>
      </c>
      <c r="EH15" s="86">
        <v>27000000</v>
      </c>
      <c r="EI15" s="86">
        <v>25200000</v>
      </c>
      <c r="EJ15" s="86">
        <v>23400000</v>
      </c>
      <c r="EK15" s="86">
        <v>6</v>
      </c>
      <c r="EL15" s="86">
        <v>94177</v>
      </c>
      <c r="EM15" s="86">
        <v>1</v>
      </c>
      <c r="EO15" s="178">
        <v>14</v>
      </c>
      <c r="EP15" s="178" t="str">
        <f t="shared" si="1"/>
        <v>세비지 베베</v>
      </c>
      <c r="EQ15" s="68">
        <v>19</v>
      </c>
      <c r="ER15" s="175">
        <v>4</v>
      </c>
      <c r="ES15" s="68">
        <v>0</v>
      </c>
      <c r="ET15" s="68">
        <v>1003</v>
      </c>
      <c r="EU15" s="68">
        <v>0</v>
      </c>
      <c r="EV15" s="68">
        <v>30815</v>
      </c>
      <c r="EW15" s="68">
        <v>0</v>
      </c>
      <c r="EX15" s="68" t="str">
        <f t="shared" si="5"/>
        <v>대형</v>
      </c>
      <c r="FA15" s="68">
        <v>14</v>
      </c>
      <c r="FB15" s="68">
        <v>11</v>
      </c>
      <c r="FC15" s="68">
        <v>1</v>
      </c>
      <c r="FD15" s="68">
        <v>118019</v>
      </c>
      <c r="FE15" s="184" t="s">
        <v>9138</v>
      </c>
      <c r="FF15" s="68">
        <v>320019</v>
      </c>
      <c r="FG15" s="68">
        <v>60362</v>
      </c>
      <c r="FH15" s="68">
        <v>60412</v>
      </c>
      <c r="FI15" s="68">
        <v>60001</v>
      </c>
      <c r="FJ15" s="68">
        <v>0</v>
      </c>
      <c r="FK15" s="68">
        <v>1</v>
      </c>
      <c r="FL15" s="68">
        <v>2</v>
      </c>
      <c r="FM15" s="68" t="s">
        <v>3789</v>
      </c>
      <c r="FN15" s="68">
        <v>116</v>
      </c>
      <c r="FO15" s="68">
        <v>100</v>
      </c>
      <c r="FP15" s="68">
        <v>0</v>
      </c>
      <c r="FQ15" s="68">
        <v>0</v>
      </c>
      <c r="FR15" s="68">
        <v>0</v>
      </c>
      <c r="FS15" s="68">
        <v>0</v>
      </c>
      <c r="FT15" s="68">
        <v>0</v>
      </c>
      <c r="FU15" s="68">
        <v>0</v>
      </c>
      <c r="FV15" s="68">
        <v>0</v>
      </c>
      <c r="FW15" s="68">
        <v>0</v>
      </c>
      <c r="FX15" s="68">
        <v>0</v>
      </c>
      <c r="FY15" s="68">
        <v>0</v>
      </c>
      <c r="FZ15" s="68">
        <v>0</v>
      </c>
      <c r="GA15" s="68">
        <v>0</v>
      </c>
      <c r="GB15" s="68">
        <v>0</v>
      </c>
      <c r="GC15" s="68">
        <v>0</v>
      </c>
      <c r="GE15" s="68">
        <v>102</v>
      </c>
      <c r="GF15" s="68" t="s">
        <v>3896</v>
      </c>
      <c r="GK15" s="68">
        <v>14</v>
      </c>
      <c r="GL15" s="82">
        <f t="shared" si="14"/>
        <v>280</v>
      </c>
      <c r="GM15" s="68">
        <f t="shared" si="12"/>
        <v>210</v>
      </c>
      <c r="GN15" s="68">
        <f t="shared" si="13"/>
        <v>140</v>
      </c>
      <c r="GO15" s="68"/>
      <c r="GQ15" s="67">
        <v>280</v>
      </c>
      <c r="GR15" s="67">
        <v>210</v>
      </c>
      <c r="GS15" s="67">
        <v>140</v>
      </c>
      <c r="GU15" s="68">
        <f t="shared" si="6"/>
        <v>1</v>
      </c>
      <c r="GV15" s="68">
        <f t="shared" si="7"/>
        <v>1</v>
      </c>
      <c r="GW15" s="68">
        <f t="shared" si="8"/>
        <v>1</v>
      </c>
    </row>
    <row r="16" spans="1:205" x14ac:dyDescent="0.2">
      <c r="A16" s="195">
        <v>15</v>
      </c>
      <c r="B16" s="195">
        <v>108443</v>
      </c>
      <c r="C16" s="62">
        <v>118924</v>
      </c>
      <c r="D16" s="196">
        <v>95139</v>
      </c>
      <c r="E16" s="195">
        <f t="shared" si="11"/>
        <v>11</v>
      </c>
      <c r="F16" s="68">
        <v>15</v>
      </c>
      <c r="G16" s="68">
        <v>9</v>
      </c>
      <c r="H16" s="68">
        <v>180001</v>
      </c>
      <c r="I16" s="68">
        <v>280001</v>
      </c>
      <c r="J16" s="68" t="s">
        <v>13369</v>
      </c>
      <c r="K16" s="68">
        <v>0</v>
      </c>
      <c r="L16" s="68">
        <v>0</v>
      </c>
      <c r="M16" s="68">
        <v>0</v>
      </c>
      <c r="N16" s="68">
        <v>0</v>
      </c>
      <c r="O16" s="68">
        <v>9000000</v>
      </c>
      <c r="P16" s="68">
        <v>0</v>
      </c>
      <c r="Q16" s="68">
        <v>0</v>
      </c>
      <c r="R16" s="68">
        <v>0</v>
      </c>
      <c r="S16" s="68">
        <v>0</v>
      </c>
      <c r="T16" s="68">
        <v>0</v>
      </c>
      <c r="U16" s="68">
        <v>0</v>
      </c>
      <c r="V16" s="68">
        <v>0</v>
      </c>
      <c r="W16" s="68">
        <v>0</v>
      </c>
      <c r="X16" s="68">
        <v>0</v>
      </c>
      <c r="Y16" s="68">
        <v>0</v>
      </c>
      <c r="Z16" s="68">
        <v>0</v>
      </c>
      <c r="AA16" s="68">
        <v>0</v>
      </c>
      <c r="AB16" s="68">
        <v>0</v>
      </c>
      <c r="AC16" s="68">
        <v>0</v>
      </c>
      <c r="AD16" s="68">
        <v>0</v>
      </c>
      <c r="AE16" s="68">
        <v>0</v>
      </c>
      <c r="AF16" s="68">
        <v>0</v>
      </c>
      <c r="AG16" s="68">
        <v>0</v>
      </c>
      <c r="AH16" s="68">
        <v>0</v>
      </c>
      <c r="AI16" s="68">
        <v>0</v>
      </c>
      <c r="AJ16" s="68">
        <v>0</v>
      </c>
      <c r="AK16" s="68">
        <v>0</v>
      </c>
      <c r="AL16" s="68">
        <v>0</v>
      </c>
      <c r="AM16" s="68">
        <v>0</v>
      </c>
      <c r="AN16" s="68">
        <v>0</v>
      </c>
      <c r="AO16" s="68">
        <v>0</v>
      </c>
      <c r="AP16" s="68" t="s">
        <v>13370</v>
      </c>
      <c r="AQ16" s="68">
        <v>1</v>
      </c>
      <c r="AR16" s="68">
        <v>0</v>
      </c>
      <c r="AS16" s="68">
        <v>0</v>
      </c>
      <c r="AT16" s="68">
        <v>0</v>
      </c>
      <c r="AU16" s="68">
        <v>0</v>
      </c>
      <c r="AV16" s="68">
        <v>3</v>
      </c>
      <c r="AW16" s="68"/>
      <c r="AX16" s="68">
        <v>0</v>
      </c>
      <c r="AY16" s="126">
        <v>0</v>
      </c>
      <c r="AZ16" s="68">
        <v>0</v>
      </c>
      <c r="BA16" s="68">
        <v>0</v>
      </c>
      <c r="BC16" s="68">
        <v>15</v>
      </c>
      <c r="BD16" s="68">
        <v>3</v>
      </c>
      <c r="BE16" s="68">
        <v>110115</v>
      </c>
      <c r="BF16" s="68" t="s">
        <v>8418</v>
      </c>
      <c r="BG16" s="68">
        <v>0</v>
      </c>
      <c r="BH16" s="68">
        <v>0</v>
      </c>
      <c r="BI16" s="68">
        <v>300</v>
      </c>
      <c r="BJ16" s="68">
        <v>36</v>
      </c>
      <c r="BK16" s="68">
        <v>54015</v>
      </c>
      <c r="BL16" s="175">
        <v>0</v>
      </c>
      <c r="BM16" s="175">
        <v>0</v>
      </c>
      <c r="BN16" s="175">
        <v>0</v>
      </c>
      <c r="BO16" s="68">
        <v>10000</v>
      </c>
      <c r="BP16" s="68">
        <v>0</v>
      </c>
      <c r="BQ16" s="68">
        <v>0</v>
      </c>
      <c r="BR16" s="68">
        <v>0</v>
      </c>
      <c r="BS16" s="68">
        <v>7015</v>
      </c>
      <c r="BT16" s="68">
        <v>0</v>
      </c>
      <c r="BU16" s="68">
        <v>0</v>
      </c>
      <c r="BV16" s="68">
        <v>0</v>
      </c>
      <c r="BW16" s="68">
        <v>4</v>
      </c>
      <c r="BX16" s="68">
        <v>36</v>
      </c>
      <c r="BY16" s="175">
        <v>14</v>
      </c>
      <c r="BZ16" s="175">
        <v>2</v>
      </c>
      <c r="CA16" s="175">
        <v>3</v>
      </c>
      <c r="CB16" s="68">
        <v>10000</v>
      </c>
      <c r="CC16" s="68">
        <v>0</v>
      </c>
      <c r="CD16" s="68">
        <v>0</v>
      </c>
      <c r="CE16" s="68">
        <v>0</v>
      </c>
      <c r="CF16" s="68">
        <v>50015</v>
      </c>
      <c r="CG16" s="68">
        <v>0</v>
      </c>
      <c r="CH16" s="68">
        <v>0</v>
      </c>
      <c r="CI16" s="68">
        <v>0</v>
      </c>
      <c r="CJ16" s="68">
        <v>150</v>
      </c>
      <c r="CK16" s="68">
        <v>100</v>
      </c>
      <c r="CL16" s="68">
        <v>100</v>
      </c>
      <c r="CM16" s="68">
        <v>0</v>
      </c>
      <c r="CN16" s="68">
        <v>94002</v>
      </c>
      <c r="CO16" s="68">
        <v>94074</v>
      </c>
      <c r="CP16" s="68">
        <v>777</v>
      </c>
      <c r="CQ16" s="68">
        <v>0</v>
      </c>
      <c r="CR16" s="68">
        <v>0</v>
      </c>
      <c r="CS16" s="68">
        <v>0</v>
      </c>
      <c r="CT16" s="68">
        <v>3</v>
      </c>
      <c r="CU16" s="68">
        <v>0</v>
      </c>
      <c r="CV16" s="68">
        <v>1</v>
      </c>
      <c r="CW16" s="68">
        <v>0</v>
      </c>
      <c r="CX16" s="68">
        <v>6</v>
      </c>
      <c r="CY16" s="68">
        <v>18</v>
      </c>
      <c r="CZ16" s="68">
        <v>3</v>
      </c>
      <c r="DA16" s="68">
        <v>36</v>
      </c>
      <c r="DB16" s="68">
        <v>1030</v>
      </c>
      <c r="DC16" s="68">
        <v>1031</v>
      </c>
      <c r="DD16" s="68">
        <v>1032</v>
      </c>
      <c r="DE16" s="68">
        <v>1033</v>
      </c>
      <c r="DF16" s="68" t="s">
        <v>2409</v>
      </c>
      <c r="DG16" s="68">
        <v>21600000</v>
      </c>
      <c r="DH16" s="68">
        <v>18000000</v>
      </c>
      <c r="DI16" s="68">
        <v>14400000</v>
      </c>
      <c r="DJ16" s="68">
        <v>10800000</v>
      </c>
      <c r="DK16" s="68">
        <v>7200000</v>
      </c>
      <c r="DL16" s="68">
        <v>5</v>
      </c>
      <c r="DM16" s="68">
        <v>3600000</v>
      </c>
      <c r="DN16" s="68">
        <v>94023</v>
      </c>
      <c r="DO16" s="68">
        <v>15</v>
      </c>
      <c r="DP16" s="68">
        <v>25</v>
      </c>
      <c r="DQ16" s="68">
        <v>35</v>
      </c>
      <c r="DR16" s="68">
        <v>45</v>
      </c>
      <c r="DS16" s="68">
        <v>55</v>
      </c>
      <c r="DT16" s="68">
        <v>7200000</v>
      </c>
      <c r="DU16" s="68">
        <v>94023</v>
      </c>
      <c r="DV16" s="68">
        <v>15</v>
      </c>
      <c r="DW16" s="68">
        <v>25</v>
      </c>
      <c r="DX16" s="68">
        <v>35</v>
      </c>
      <c r="DY16" s="68">
        <v>45</v>
      </c>
      <c r="DZ16" s="68">
        <v>55</v>
      </c>
      <c r="EA16" s="68">
        <v>-7100</v>
      </c>
      <c r="EB16" s="68">
        <v>49300</v>
      </c>
      <c r="EC16" s="68">
        <v>-4870</v>
      </c>
      <c r="ED16" s="68">
        <v>51600</v>
      </c>
      <c r="EE16" s="68">
        <v>2</v>
      </c>
      <c r="EF16" s="86">
        <v>30600000</v>
      </c>
      <c r="EG16" s="86">
        <v>28800000</v>
      </c>
      <c r="EH16" s="86">
        <v>27000000</v>
      </c>
      <c r="EI16" s="86">
        <v>25200000</v>
      </c>
      <c r="EJ16" s="86">
        <v>23400000</v>
      </c>
      <c r="EK16" s="86">
        <v>6</v>
      </c>
      <c r="EL16" s="86">
        <v>94177</v>
      </c>
      <c r="EM16" s="86">
        <v>1</v>
      </c>
      <c r="EO16" s="178">
        <v>15</v>
      </c>
      <c r="EP16" s="178" t="str">
        <f t="shared" si="1"/>
        <v>크리미</v>
      </c>
      <c r="EQ16" s="68">
        <v>20</v>
      </c>
      <c r="ER16" s="175">
        <v>4</v>
      </c>
      <c r="ES16" s="68">
        <v>0</v>
      </c>
      <c r="ET16" s="68">
        <v>1003</v>
      </c>
      <c r="EU16" s="68">
        <v>0</v>
      </c>
      <c r="EV16" s="68">
        <v>30815</v>
      </c>
      <c r="EW16" s="68">
        <v>0</v>
      </c>
      <c r="EX16" s="68" t="str">
        <f t="shared" si="5"/>
        <v>대형</v>
      </c>
      <c r="FA16" s="68">
        <v>15</v>
      </c>
      <c r="FB16" s="68">
        <v>10</v>
      </c>
      <c r="FC16" s="68">
        <v>2</v>
      </c>
      <c r="FD16" s="68">
        <v>118018</v>
      </c>
      <c r="FE16" s="184" t="s">
        <v>9139</v>
      </c>
      <c r="FF16" s="68">
        <v>320018</v>
      </c>
      <c r="FG16" s="68">
        <v>60322</v>
      </c>
      <c r="FH16" s="68">
        <v>60312</v>
      </c>
      <c r="FI16" s="68">
        <v>60323</v>
      </c>
      <c r="FJ16" s="68">
        <v>0</v>
      </c>
      <c r="FK16" s="68">
        <v>1</v>
      </c>
      <c r="FL16" s="68">
        <v>2</v>
      </c>
      <c r="FM16" s="68" t="s">
        <v>3788</v>
      </c>
      <c r="FN16" s="68">
        <v>118</v>
      </c>
      <c r="FO16" s="68">
        <v>100</v>
      </c>
      <c r="FP16" s="68">
        <v>0</v>
      </c>
      <c r="FQ16" s="68">
        <v>0</v>
      </c>
      <c r="FR16" s="68">
        <v>0</v>
      </c>
      <c r="FS16" s="68">
        <v>0</v>
      </c>
      <c r="FT16" s="68">
        <v>0</v>
      </c>
      <c r="FU16" s="68">
        <v>0</v>
      </c>
      <c r="FV16" s="68">
        <v>0</v>
      </c>
      <c r="FW16" s="68">
        <v>0</v>
      </c>
      <c r="FX16" s="68">
        <v>0</v>
      </c>
      <c r="FY16" s="68">
        <v>0</v>
      </c>
      <c r="FZ16" s="68">
        <v>0</v>
      </c>
      <c r="GA16" s="68">
        <v>0</v>
      </c>
      <c r="GB16" s="68">
        <v>0</v>
      </c>
      <c r="GC16" s="68">
        <v>0</v>
      </c>
      <c r="GE16" s="68">
        <v>103</v>
      </c>
      <c r="GF16" s="68" t="s">
        <v>3897</v>
      </c>
      <c r="GK16" s="68">
        <v>15</v>
      </c>
      <c r="GL16" s="82">
        <f t="shared" si="14"/>
        <v>320</v>
      </c>
      <c r="GM16" s="68">
        <f t="shared" si="12"/>
        <v>240</v>
      </c>
      <c r="GN16" s="68">
        <f t="shared" si="13"/>
        <v>160</v>
      </c>
      <c r="GO16" s="68"/>
      <c r="GQ16" s="67">
        <v>300</v>
      </c>
      <c r="GR16" s="67">
        <v>225</v>
      </c>
      <c r="GS16" s="67">
        <v>150</v>
      </c>
      <c r="GU16" s="68">
        <f t="shared" si="6"/>
        <v>1.0666666666666667</v>
      </c>
      <c r="GV16" s="68">
        <f t="shared" si="7"/>
        <v>1.0666666666666667</v>
      </c>
      <c r="GW16" s="68">
        <f t="shared" si="8"/>
        <v>1.0666666666666667</v>
      </c>
    </row>
    <row r="17" spans="1:205" x14ac:dyDescent="0.2">
      <c r="A17" s="195">
        <v>16</v>
      </c>
      <c r="B17" s="195">
        <v>123093</v>
      </c>
      <c r="C17" s="62">
        <v>133979</v>
      </c>
      <c r="D17" s="196">
        <v>107183</v>
      </c>
      <c r="E17" s="195">
        <f t="shared" si="11"/>
        <v>6</v>
      </c>
      <c r="F17" s="68">
        <v>101</v>
      </c>
      <c r="G17" s="68">
        <v>5</v>
      </c>
      <c r="H17" s="68">
        <v>100101</v>
      </c>
      <c r="I17" s="68">
        <v>200101</v>
      </c>
      <c r="J17" s="68" t="s">
        <v>3337</v>
      </c>
      <c r="K17" s="68" t="s">
        <v>3338</v>
      </c>
      <c r="L17" s="68">
        <v>0</v>
      </c>
      <c r="M17" s="68">
        <v>0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</v>
      </c>
      <c r="T17" s="68">
        <v>0</v>
      </c>
      <c r="U17" s="68">
        <v>0</v>
      </c>
      <c r="V17" s="68">
        <v>0</v>
      </c>
      <c r="W17" s="68">
        <v>0</v>
      </c>
      <c r="X17" s="68">
        <v>0</v>
      </c>
      <c r="Y17" s="68">
        <v>0</v>
      </c>
      <c r="Z17" s="68">
        <v>0</v>
      </c>
      <c r="AA17" s="68">
        <v>0</v>
      </c>
      <c r="AB17" s="68">
        <v>0</v>
      </c>
      <c r="AC17" s="68">
        <v>0</v>
      </c>
      <c r="AD17" s="68">
        <v>0</v>
      </c>
      <c r="AE17" s="68">
        <v>0</v>
      </c>
      <c r="AF17" s="68">
        <v>0</v>
      </c>
      <c r="AG17" s="68">
        <v>0</v>
      </c>
      <c r="AH17" s="68">
        <v>0</v>
      </c>
      <c r="AI17" s="68">
        <v>0</v>
      </c>
      <c r="AJ17" s="68">
        <v>0</v>
      </c>
      <c r="AK17" s="68">
        <v>0</v>
      </c>
      <c r="AL17" s="68">
        <v>0</v>
      </c>
      <c r="AM17" s="68">
        <v>0</v>
      </c>
      <c r="AN17" s="68">
        <v>0</v>
      </c>
      <c r="AO17" s="68">
        <v>0</v>
      </c>
      <c r="AP17" s="68" t="s">
        <v>2601</v>
      </c>
      <c r="AQ17" s="68">
        <v>1</v>
      </c>
      <c r="AR17" s="68">
        <v>0</v>
      </c>
      <c r="AS17" s="68">
        <v>0</v>
      </c>
      <c r="AT17" s="68">
        <v>0</v>
      </c>
      <c r="AU17" s="68">
        <v>0</v>
      </c>
      <c r="AV17" s="68">
        <v>3</v>
      </c>
      <c r="AW17" s="68"/>
      <c r="AX17" s="68">
        <v>0</v>
      </c>
      <c r="AY17" s="126">
        <v>0</v>
      </c>
      <c r="AZ17" s="68">
        <v>0</v>
      </c>
      <c r="BA17" s="68">
        <v>0</v>
      </c>
      <c r="BC17" s="68">
        <v>16</v>
      </c>
      <c r="BD17" s="68">
        <v>3</v>
      </c>
      <c r="BE17" s="68">
        <v>110116</v>
      </c>
      <c r="BF17" s="68" t="s">
        <v>8418</v>
      </c>
      <c r="BG17" s="68">
        <v>0</v>
      </c>
      <c r="BH17" s="68">
        <v>0</v>
      </c>
      <c r="BI17" s="68">
        <v>300</v>
      </c>
      <c r="BJ17" s="68">
        <v>38</v>
      </c>
      <c r="BK17" s="68">
        <v>54052</v>
      </c>
      <c r="BL17" s="175">
        <v>0</v>
      </c>
      <c r="BM17" s="175">
        <v>0</v>
      </c>
      <c r="BN17" s="175">
        <v>0</v>
      </c>
      <c r="BO17" s="68">
        <v>10000</v>
      </c>
      <c r="BP17" s="68">
        <v>0</v>
      </c>
      <c r="BQ17" s="68">
        <v>0</v>
      </c>
      <c r="BR17" s="68">
        <v>0</v>
      </c>
      <c r="BS17" s="68">
        <v>7016</v>
      </c>
      <c r="BT17" s="68">
        <v>0</v>
      </c>
      <c r="BU17" s="68">
        <v>0</v>
      </c>
      <c r="BV17" s="68">
        <v>0</v>
      </c>
      <c r="BW17" s="68">
        <v>4</v>
      </c>
      <c r="BX17" s="68">
        <v>38</v>
      </c>
      <c r="BY17" s="175">
        <v>15</v>
      </c>
      <c r="BZ17" s="175">
        <v>2</v>
      </c>
      <c r="CA17" s="175">
        <v>3</v>
      </c>
      <c r="CB17" s="68">
        <v>10000</v>
      </c>
      <c r="CC17" s="68">
        <v>0</v>
      </c>
      <c r="CD17" s="68">
        <v>0</v>
      </c>
      <c r="CE17" s="68">
        <v>0</v>
      </c>
      <c r="CF17" s="68">
        <v>50052</v>
      </c>
      <c r="CG17" s="68">
        <v>0</v>
      </c>
      <c r="CH17" s="68">
        <v>0</v>
      </c>
      <c r="CI17" s="68">
        <v>0</v>
      </c>
      <c r="CJ17" s="68">
        <v>150</v>
      </c>
      <c r="CK17" s="68">
        <v>100</v>
      </c>
      <c r="CL17" s="68">
        <v>100</v>
      </c>
      <c r="CM17" s="68">
        <v>0</v>
      </c>
      <c r="CN17" s="68">
        <v>94014</v>
      </c>
      <c r="CO17" s="68">
        <v>94074</v>
      </c>
      <c r="CP17" s="68">
        <v>777</v>
      </c>
      <c r="CQ17" s="68">
        <v>0</v>
      </c>
      <c r="CR17" s="68">
        <v>0</v>
      </c>
      <c r="CS17" s="68">
        <v>0</v>
      </c>
      <c r="CT17" s="68">
        <v>3</v>
      </c>
      <c r="CU17" s="68">
        <v>0</v>
      </c>
      <c r="CV17" s="68">
        <v>1</v>
      </c>
      <c r="CW17" s="68">
        <v>0</v>
      </c>
      <c r="CX17" s="68">
        <v>6</v>
      </c>
      <c r="CY17" s="68">
        <v>19</v>
      </c>
      <c r="CZ17" s="68">
        <v>3</v>
      </c>
      <c r="DA17" s="68">
        <v>38</v>
      </c>
      <c r="DB17" s="68">
        <v>1030</v>
      </c>
      <c r="DC17" s="68">
        <v>1031</v>
      </c>
      <c r="DD17" s="68">
        <v>1032</v>
      </c>
      <c r="DE17" s="68">
        <v>1033</v>
      </c>
      <c r="DF17" s="68" t="s">
        <v>2409</v>
      </c>
      <c r="DG17" s="68">
        <v>21600000</v>
      </c>
      <c r="DH17" s="68">
        <v>18000000</v>
      </c>
      <c r="DI17" s="68">
        <v>14400000</v>
      </c>
      <c r="DJ17" s="68">
        <v>10800000</v>
      </c>
      <c r="DK17" s="68">
        <v>7200000</v>
      </c>
      <c r="DL17" s="68">
        <v>5</v>
      </c>
      <c r="DM17" s="68">
        <v>3600000</v>
      </c>
      <c r="DN17" s="68">
        <v>94017</v>
      </c>
      <c r="DO17" s="68">
        <v>8</v>
      </c>
      <c r="DP17" s="68">
        <v>10</v>
      </c>
      <c r="DQ17" s="68">
        <v>12</v>
      </c>
      <c r="DR17" s="68">
        <v>14</v>
      </c>
      <c r="DS17" s="68">
        <v>16</v>
      </c>
      <c r="DT17" s="68">
        <v>7200000</v>
      </c>
      <c r="DU17" s="68">
        <v>94017</v>
      </c>
      <c r="DV17" s="68">
        <v>8</v>
      </c>
      <c r="DW17" s="68">
        <v>10</v>
      </c>
      <c r="DX17" s="68">
        <v>12</v>
      </c>
      <c r="DY17" s="68">
        <v>14</v>
      </c>
      <c r="DZ17" s="68">
        <v>16</v>
      </c>
      <c r="EA17" s="68">
        <v>-7100</v>
      </c>
      <c r="EB17" s="68">
        <v>49300</v>
      </c>
      <c r="EC17" s="68">
        <v>-4870</v>
      </c>
      <c r="ED17" s="68">
        <v>51600</v>
      </c>
      <c r="EE17" s="68">
        <v>4</v>
      </c>
      <c r="EF17" s="86">
        <v>30600000</v>
      </c>
      <c r="EG17" s="86">
        <v>28800000</v>
      </c>
      <c r="EH17" s="86">
        <v>27000000</v>
      </c>
      <c r="EI17" s="86">
        <v>25200000</v>
      </c>
      <c r="EJ17" s="86">
        <v>23400000</v>
      </c>
      <c r="EK17" s="86">
        <v>6</v>
      </c>
      <c r="EL17" s="86">
        <v>94177</v>
      </c>
      <c r="EM17" s="86">
        <v>1</v>
      </c>
      <c r="EO17" s="178">
        <v>16</v>
      </c>
      <c r="EP17" s="178" t="str">
        <f t="shared" si="1"/>
        <v>요요</v>
      </c>
      <c r="EQ17" s="68">
        <v>21</v>
      </c>
      <c r="ER17" s="175">
        <v>4</v>
      </c>
      <c r="ES17" s="68">
        <v>0</v>
      </c>
      <c r="ET17" s="68">
        <v>1003</v>
      </c>
      <c r="EU17" s="68">
        <v>0</v>
      </c>
      <c r="EV17" s="68">
        <v>30815</v>
      </c>
      <c r="EW17" s="68">
        <v>0</v>
      </c>
      <c r="EX17" s="68" t="str">
        <f t="shared" si="5"/>
        <v>대형</v>
      </c>
      <c r="FA17" s="68">
        <v>16</v>
      </c>
      <c r="FB17" s="68">
        <v>10</v>
      </c>
      <c r="FC17" s="68">
        <v>1</v>
      </c>
      <c r="FD17" s="68">
        <v>118017</v>
      </c>
      <c r="FE17" s="184" t="s">
        <v>9140</v>
      </c>
      <c r="FF17" s="68">
        <v>320017</v>
      </c>
      <c r="FG17" s="68">
        <v>60321</v>
      </c>
      <c r="FH17" s="68">
        <v>60311</v>
      </c>
      <c r="FI17" s="68">
        <v>60323</v>
      </c>
      <c r="FJ17" s="68">
        <v>0</v>
      </c>
      <c r="FK17" s="68">
        <v>1</v>
      </c>
      <c r="FL17" s="68">
        <v>2</v>
      </c>
      <c r="FM17" s="68" t="s">
        <v>3787</v>
      </c>
      <c r="FN17" s="68">
        <v>118</v>
      </c>
      <c r="FO17" s="68">
        <v>100</v>
      </c>
      <c r="FP17" s="68">
        <v>0</v>
      </c>
      <c r="FQ17" s="68">
        <v>0</v>
      </c>
      <c r="FR17" s="68">
        <v>0</v>
      </c>
      <c r="FS17" s="68">
        <v>0</v>
      </c>
      <c r="FT17" s="68">
        <v>0</v>
      </c>
      <c r="FU17" s="68">
        <v>0</v>
      </c>
      <c r="FV17" s="68">
        <v>0</v>
      </c>
      <c r="FW17" s="68">
        <v>0</v>
      </c>
      <c r="FX17" s="68">
        <v>0</v>
      </c>
      <c r="FY17" s="68">
        <v>0</v>
      </c>
      <c r="FZ17" s="68">
        <v>0</v>
      </c>
      <c r="GA17" s="68">
        <v>0</v>
      </c>
      <c r="GB17" s="68">
        <v>0</v>
      </c>
      <c r="GC17" s="68">
        <v>0</v>
      </c>
      <c r="GE17" s="68">
        <v>104</v>
      </c>
      <c r="GF17" s="68" t="s">
        <v>3898</v>
      </c>
      <c r="GK17" s="68">
        <v>16</v>
      </c>
      <c r="GL17" s="82">
        <f t="shared" si="14"/>
        <v>360</v>
      </c>
      <c r="GM17" s="68">
        <f t="shared" si="12"/>
        <v>270</v>
      </c>
      <c r="GN17" s="68">
        <f t="shared" si="13"/>
        <v>180</v>
      </c>
      <c r="GO17" s="68"/>
      <c r="GQ17" s="67">
        <v>320</v>
      </c>
      <c r="GR17" s="67">
        <v>240</v>
      </c>
      <c r="GS17" s="67">
        <v>160</v>
      </c>
      <c r="GU17" s="68">
        <f t="shared" si="6"/>
        <v>1.125</v>
      </c>
      <c r="GV17" s="68">
        <f t="shared" si="7"/>
        <v>1.125</v>
      </c>
      <c r="GW17" s="68">
        <f t="shared" si="8"/>
        <v>1.125</v>
      </c>
    </row>
    <row r="18" spans="1:205" x14ac:dyDescent="0.2">
      <c r="A18" s="195">
        <v>17</v>
      </c>
      <c r="B18" s="195">
        <v>138638</v>
      </c>
      <c r="C18" s="62">
        <v>149787</v>
      </c>
      <c r="D18" s="196">
        <v>119830</v>
      </c>
      <c r="E18" s="195">
        <f t="shared" si="11"/>
        <v>6</v>
      </c>
      <c r="F18" s="68">
        <v>102</v>
      </c>
      <c r="G18" s="68">
        <v>5</v>
      </c>
      <c r="H18" s="68">
        <v>100102</v>
      </c>
      <c r="I18" s="68">
        <v>200102</v>
      </c>
      <c r="J18" s="68" t="s">
        <v>3339</v>
      </c>
      <c r="K18" s="68" t="s">
        <v>3340</v>
      </c>
      <c r="L18" s="68">
        <v>0</v>
      </c>
      <c r="M18" s="68">
        <v>0</v>
      </c>
      <c r="N18" s="68">
        <v>0</v>
      </c>
      <c r="O18" s="68">
        <v>0</v>
      </c>
      <c r="P18" s="68">
        <v>0</v>
      </c>
      <c r="Q18" s="68">
        <v>0</v>
      </c>
      <c r="R18" s="68">
        <v>0</v>
      </c>
      <c r="S18" s="68">
        <v>0</v>
      </c>
      <c r="T18" s="68">
        <v>0</v>
      </c>
      <c r="U18" s="68">
        <v>0</v>
      </c>
      <c r="V18" s="68">
        <v>0</v>
      </c>
      <c r="W18" s="68">
        <v>0</v>
      </c>
      <c r="X18" s="68">
        <v>0</v>
      </c>
      <c r="Y18" s="68">
        <v>0</v>
      </c>
      <c r="Z18" s="68">
        <v>0</v>
      </c>
      <c r="AA18" s="68">
        <v>0</v>
      </c>
      <c r="AB18" s="68">
        <v>0</v>
      </c>
      <c r="AC18" s="68">
        <v>0</v>
      </c>
      <c r="AD18" s="68">
        <v>0</v>
      </c>
      <c r="AE18" s="68">
        <v>0</v>
      </c>
      <c r="AF18" s="68">
        <v>0</v>
      </c>
      <c r="AG18" s="68">
        <v>0</v>
      </c>
      <c r="AH18" s="68">
        <v>0</v>
      </c>
      <c r="AI18" s="68">
        <v>0</v>
      </c>
      <c r="AJ18" s="68">
        <v>0</v>
      </c>
      <c r="AK18" s="68">
        <v>0</v>
      </c>
      <c r="AL18" s="68">
        <v>0</v>
      </c>
      <c r="AM18" s="68">
        <v>0</v>
      </c>
      <c r="AN18" s="68">
        <v>0</v>
      </c>
      <c r="AO18" s="68">
        <v>0</v>
      </c>
      <c r="AP18" s="68" t="s">
        <v>2602</v>
      </c>
      <c r="AQ18" s="68">
        <v>1</v>
      </c>
      <c r="AR18" s="68">
        <v>0</v>
      </c>
      <c r="AS18" s="68">
        <v>0</v>
      </c>
      <c r="AT18" s="68">
        <v>0</v>
      </c>
      <c r="AU18" s="68">
        <v>0</v>
      </c>
      <c r="AV18" s="68">
        <v>3</v>
      </c>
      <c r="AW18" s="68"/>
      <c r="AX18" s="68">
        <v>0</v>
      </c>
      <c r="AY18" s="126">
        <v>0</v>
      </c>
      <c r="AZ18" s="68">
        <v>0</v>
      </c>
      <c r="BA18" s="68">
        <v>0</v>
      </c>
      <c r="BC18" s="68">
        <v>17</v>
      </c>
      <c r="BD18" s="68">
        <v>3</v>
      </c>
      <c r="BE18" s="68">
        <v>110117</v>
      </c>
      <c r="BF18" s="68" t="s">
        <v>8418</v>
      </c>
      <c r="BG18" s="68">
        <v>0</v>
      </c>
      <c r="BH18" s="68">
        <v>0</v>
      </c>
      <c r="BI18" s="68">
        <v>300</v>
      </c>
      <c r="BJ18" s="68">
        <v>40</v>
      </c>
      <c r="BK18" s="68">
        <v>54014</v>
      </c>
      <c r="BL18" s="175">
        <v>0</v>
      </c>
      <c r="BM18" s="175">
        <v>0</v>
      </c>
      <c r="BN18" s="175">
        <v>0</v>
      </c>
      <c r="BO18" s="68">
        <v>10000</v>
      </c>
      <c r="BP18" s="68">
        <v>0</v>
      </c>
      <c r="BQ18" s="68">
        <v>0</v>
      </c>
      <c r="BR18" s="68">
        <v>0</v>
      </c>
      <c r="BS18" s="68">
        <v>7017</v>
      </c>
      <c r="BT18" s="68">
        <v>0</v>
      </c>
      <c r="BU18" s="68">
        <v>0</v>
      </c>
      <c r="BV18" s="68">
        <v>0</v>
      </c>
      <c r="BW18" s="68">
        <v>4</v>
      </c>
      <c r="BX18" s="68">
        <v>40</v>
      </c>
      <c r="BY18" s="175">
        <v>16</v>
      </c>
      <c r="BZ18" s="175">
        <v>2</v>
      </c>
      <c r="CA18" s="175">
        <v>3</v>
      </c>
      <c r="CB18" s="68">
        <v>10000</v>
      </c>
      <c r="CC18" s="68">
        <v>0</v>
      </c>
      <c r="CD18" s="68">
        <v>0</v>
      </c>
      <c r="CE18" s="68">
        <v>0</v>
      </c>
      <c r="CF18" s="68">
        <v>50014</v>
      </c>
      <c r="CG18" s="68">
        <v>0</v>
      </c>
      <c r="CH18" s="68">
        <v>0</v>
      </c>
      <c r="CI18" s="68">
        <v>0</v>
      </c>
      <c r="CJ18" s="68">
        <v>150</v>
      </c>
      <c r="CK18" s="68">
        <v>100</v>
      </c>
      <c r="CL18" s="68">
        <v>100</v>
      </c>
      <c r="CM18" s="68">
        <v>0</v>
      </c>
      <c r="CN18" s="68">
        <v>94011</v>
      </c>
      <c r="CO18" s="68">
        <v>94074</v>
      </c>
      <c r="CP18" s="68">
        <v>777</v>
      </c>
      <c r="CQ18" s="68">
        <v>0</v>
      </c>
      <c r="CR18" s="68">
        <v>0</v>
      </c>
      <c r="CS18" s="68">
        <v>0</v>
      </c>
      <c r="CT18" s="68">
        <v>3</v>
      </c>
      <c r="CU18" s="68">
        <v>0</v>
      </c>
      <c r="CV18" s="68">
        <v>1</v>
      </c>
      <c r="CW18" s="68">
        <v>0</v>
      </c>
      <c r="CX18" s="68">
        <v>6</v>
      </c>
      <c r="CY18" s="68">
        <v>20</v>
      </c>
      <c r="CZ18" s="68">
        <v>3</v>
      </c>
      <c r="DA18" s="68">
        <v>40</v>
      </c>
      <c r="DB18" s="68">
        <v>1030</v>
      </c>
      <c r="DC18" s="68">
        <v>1031</v>
      </c>
      <c r="DD18" s="68">
        <v>1032</v>
      </c>
      <c r="DE18" s="68">
        <v>1033</v>
      </c>
      <c r="DF18" s="68" t="s">
        <v>2409</v>
      </c>
      <c r="DG18" s="68">
        <v>21600000</v>
      </c>
      <c r="DH18" s="68">
        <v>18000000</v>
      </c>
      <c r="DI18" s="68">
        <v>14400000</v>
      </c>
      <c r="DJ18" s="68">
        <v>10800000</v>
      </c>
      <c r="DK18" s="68">
        <v>7200000</v>
      </c>
      <c r="DL18" s="68">
        <v>5</v>
      </c>
      <c r="DM18" s="68">
        <v>3600000</v>
      </c>
      <c r="DN18" s="68">
        <v>94016</v>
      </c>
      <c r="DO18" s="68">
        <v>15</v>
      </c>
      <c r="DP18" s="68">
        <v>25</v>
      </c>
      <c r="DQ18" s="68">
        <v>35</v>
      </c>
      <c r="DR18" s="68">
        <v>45</v>
      </c>
      <c r="DS18" s="68">
        <v>55</v>
      </c>
      <c r="DT18" s="68">
        <v>7200000</v>
      </c>
      <c r="DU18" s="68">
        <v>94016</v>
      </c>
      <c r="DV18" s="68">
        <v>15</v>
      </c>
      <c r="DW18" s="68">
        <v>25</v>
      </c>
      <c r="DX18" s="68">
        <v>35</v>
      </c>
      <c r="DY18" s="68">
        <v>45</v>
      </c>
      <c r="DZ18" s="68">
        <v>55</v>
      </c>
      <c r="EA18" s="68">
        <v>-7100</v>
      </c>
      <c r="EB18" s="68">
        <v>49300</v>
      </c>
      <c r="EC18" s="68">
        <v>-4870</v>
      </c>
      <c r="ED18" s="68">
        <v>51600</v>
      </c>
      <c r="EE18" s="68">
        <v>2</v>
      </c>
      <c r="EF18" s="86">
        <v>30600000</v>
      </c>
      <c r="EG18" s="86">
        <v>28800000</v>
      </c>
      <c r="EH18" s="86">
        <v>27000000</v>
      </c>
      <c r="EI18" s="86">
        <v>25200000</v>
      </c>
      <c r="EJ18" s="86">
        <v>23400000</v>
      </c>
      <c r="EK18" s="86">
        <v>6</v>
      </c>
      <c r="EL18" s="86">
        <v>94177</v>
      </c>
      <c r="EM18" s="86">
        <v>1</v>
      </c>
      <c r="EO18" s="178">
        <v>17</v>
      </c>
      <c r="EP18" s="178" t="str">
        <f t="shared" si="1"/>
        <v>코코</v>
      </c>
      <c r="EQ18" s="68">
        <v>22</v>
      </c>
      <c r="ER18" s="175">
        <v>4</v>
      </c>
      <c r="ES18" s="68">
        <v>0</v>
      </c>
      <c r="ET18" s="68">
        <v>1003</v>
      </c>
      <c r="EU18" s="68">
        <v>0</v>
      </c>
      <c r="EV18" s="68">
        <v>30815</v>
      </c>
      <c r="EW18" s="68">
        <v>0</v>
      </c>
      <c r="EX18" s="68" t="str">
        <f t="shared" si="5"/>
        <v>대형</v>
      </c>
      <c r="FA18" s="68">
        <v>17</v>
      </c>
      <c r="FB18" s="68">
        <v>9</v>
      </c>
      <c r="FC18" s="68">
        <v>2</v>
      </c>
      <c r="FD18" s="68">
        <v>118016</v>
      </c>
      <c r="FE18" s="184" t="s">
        <v>9141</v>
      </c>
      <c r="FF18" s="68">
        <v>320016</v>
      </c>
      <c r="FG18" s="68">
        <v>60262</v>
      </c>
      <c r="FH18" s="68">
        <v>60214</v>
      </c>
      <c r="FI18" s="68">
        <v>60263</v>
      </c>
      <c r="FJ18" s="68">
        <v>60266</v>
      </c>
      <c r="FK18" s="68">
        <v>1</v>
      </c>
      <c r="FL18" s="68">
        <v>2</v>
      </c>
      <c r="FM18" s="68" t="s">
        <v>3786</v>
      </c>
      <c r="FN18" s="68">
        <v>112</v>
      </c>
      <c r="FO18" s="68">
        <v>50</v>
      </c>
      <c r="FP18" s="68">
        <v>0</v>
      </c>
      <c r="FQ18" s="68">
        <v>0</v>
      </c>
      <c r="FR18" s="68">
        <v>0</v>
      </c>
      <c r="FS18" s="68">
        <v>0</v>
      </c>
      <c r="FT18" s="68">
        <v>0</v>
      </c>
      <c r="FU18" s="68">
        <v>0</v>
      </c>
      <c r="FV18" s="68">
        <v>0</v>
      </c>
      <c r="FW18" s="68">
        <v>0</v>
      </c>
      <c r="FX18" s="68">
        <v>0</v>
      </c>
      <c r="FY18" s="68">
        <v>0</v>
      </c>
      <c r="FZ18" s="68">
        <v>0</v>
      </c>
      <c r="GA18" s="68">
        <v>0</v>
      </c>
      <c r="GB18" s="68">
        <v>0</v>
      </c>
      <c r="GC18" s="68">
        <v>0</v>
      </c>
      <c r="GE18" s="68">
        <v>105</v>
      </c>
      <c r="GF18" s="68" t="s">
        <v>3899</v>
      </c>
      <c r="GK18" s="68">
        <v>17</v>
      </c>
      <c r="GL18" s="82">
        <f t="shared" si="14"/>
        <v>400</v>
      </c>
      <c r="GM18" s="68">
        <f t="shared" si="12"/>
        <v>300</v>
      </c>
      <c r="GN18" s="68">
        <f t="shared" si="13"/>
        <v>200</v>
      </c>
      <c r="GO18" s="68"/>
      <c r="GQ18" s="67">
        <v>340</v>
      </c>
      <c r="GR18" s="67">
        <v>255</v>
      </c>
      <c r="GS18" s="67">
        <v>170</v>
      </c>
      <c r="GU18" s="68">
        <f t="shared" si="6"/>
        <v>1.1764705882352942</v>
      </c>
      <c r="GV18" s="68">
        <f t="shared" si="7"/>
        <v>1.1764705882352942</v>
      </c>
      <c r="GW18" s="68">
        <f t="shared" si="8"/>
        <v>1.1764705882352942</v>
      </c>
    </row>
    <row r="19" spans="1:205" x14ac:dyDescent="0.2">
      <c r="A19" s="195">
        <v>18</v>
      </c>
      <c r="B19" s="195">
        <v>155087</v>
      </c>
      <c r="C19" s="62">
        <v>166348</v>
      </c>
      <c r="D19" s="196">
        <v>133078</v>
      </c>
      <c r="E19" s="195">
        <f t="shared" si="11"/>
        <v>6</v>
      </c>
      <c r="F19" s="68">
        <v>103</v>
      </c>
      <c r="G19" s="68">
        <v>5</v>
      </c>
      <c r="H19" s="68">
        <v>100103</v>
      </c>
      <c r="I19" s="68">
        <v>200103</v>
      </c>
      <c r="J19" s="68" t="s">
        <v>3341</v>
      </c>
      <c r="K19" s="68" t="s">
        <v>3342</v>
      </c>
      <c r="L19" s="68">
        <v>0</v>
      </c>
      <c r="M19" s="68">
        <v>0</v>
      </c>
      <c r="N19" s="68">
        <v>0</v>
      </c>
      <c r="O19" s="68">
        <v>0</v>
      </c>
      <c r="P19" s="68">
        <v>0</v>
      </c>
      <c r="Q19" s="68">
        <v>0</v>
      </c>
      <c r="R19" s="68">
        <v>0</v>
      </c>
      <c r="S19" s="68">
        <v>0</v>
      </c>
      <c r="T19" s="68">
        <v>0</v>
      </c>
      <c r="U19" s="68">
        <v>0</v>
      </c>
      <c r="V19" s="68">
        <v>0</v>
      </c>
      <c r="W19" s="68">
        <v>0</v>
      </c>
      <c r="X19" s="68">
        <v>0</v>
      </c>
      <c r="Y19" s="68">
        <v>0</v>
      </c>
      <c r="Z19" s="68">
        <v>0</v>
      </c>
      <c r="AA19" s="68">
        <v>0</v>
      </c>
      <c r="AB19" s="68">
        <v>0</v>
      </c>
      <c r="AC19" s="68">
        <v>0</v>
      </c>
      <c r="AD19" s="68">
        <v>0</v>
      </c>
      <c r="AE19" s="68">
        <v>0</v>
      </c>
      <c r="AF19" s="68">
        <v>0</v>
      </c>
      <c r="AG19" s="68">
        <v>0</v>
      </c>
      <c r="AH19" s="68">
        <v>0</v>
      </c>
      <c r="AI19" s="68">
        <v>0</v>
      </c>
      <c r="AJ19" s="68">
        <v>0</v>
      </c>
      <c r="AK19" s="68">
        <v>0</v>
      </c>
      <c r="AL19" s="68">
        <v>0</v>
      </c>
      <c r="AM19" s="68">
        <v>0</v>
      </c>
      <c r="AN19" s="68">
        <v>0</v>
      </c>
      <c r="AO19" s="68">
        <v>0</v>
      </c>
      <c r="AP19" s="68" t="s">
        <v>2603</v>
      </c>
      <c r="AQ19" s="68">
        <v>1</v>
      </c>
      <c r="AR19" s="68">
        <v>0</v>
      </c>
      <c r="AS19" s="68">
        <v>0</v>
      </c>
      <c r="AT19" s="68">
        <v>0</v>
      </c>
      <c r="AU19" s="68">
        <v>0</v>
      </c>
      <c r="AV19" s="68">
        <v>3</v>
      </c>
      <c r="AW19" s="68"/>
      <c r="AX19" s="68">
        <v>0</v>
      </c>
      <c r="AY19" s="126">
        <v>0</v>
      </c>
      <c r="AZ19" s="68">
        <v>0</v>
      </c>
      <c r="BA19" s="68">
        <v>0</v>
      </c>
      <c r="BC19" s="68">
        <v>18</v>
      </c>
      <c r="BD19" s="68">
        <v>3</v>
      </c>
      <c r="BE19" s="68">
        <v>110118</v>
      </c>
      <c r="BF19" s="68" t="s">
        <v>8418</v>
      </c>
      <c r="BG19" s="68">
        <v>0</v>
      </c>
      <c r="BH19" s="68">
        <v>0</v>
      </c>
      <c r="BI19" s="68">
        <v>300</v>
      </c>
      <c r="BJ19" s="68">
        <v>42</v>
      </c>
      <c r="BK19" s="68">
        <v>54053</v>
      </c>
      <c r="BL19" s="175">
        <v>0</v>
      </c>
      <c r="BM19" s="175">
        <v>0</v>
      </c>
      <c r="BN19" s="175">
        <v>0</v>
      </c>
      <c r="BO19" s="68">
        <v>10000</v>
      </c>
      <c r="BP19" s="68">
        <v>0</v>
      </c>
      <c r="BQ19" s="68">
        <v>0</v>
      </c>
      <c r="BR19" s="68">
        <v>0</v>
      </c>
      <c r="BS19" s="68">
        <v>7018</v>
      </c>
      <c r="BT19" s="68">
        <v>0</v>
      </c>
      <c r="BU19" s="68">
        <v>0</v>
      </c>
      <c r="BV19" s="68">
        <v>0</v>
      </c>
      <c r="BW19" s="68">
        <v>4</v>
      </c>
      <c r="BX19" s="68">
        <v>42</v>
      </c>
      <c r="BY19" s="175">
        <v>17</v>
      </c>
      <c r="BZ19" s="175">
        <v>2</v>
      </c>
      <c r="CA19" s="175">
        <v>3</v>
      </c>
      <c r="CB19" s="68">
        <v>10000</v>
      </c>
      <c r="CC19" s="68">
        <v>0</v>
      </c>
      <c r="CD19" s="68">
        <v>0</v>
      </c>
      <c r="CE19" s="68">
        <v>0</v>
      </c>
      <c r="CF19" s="68">
        <v>50053</v>
      </c>
      <c r="CG19" s="68">
        <v>0</v>
      </c>
      <c r="CH19" s="68">
        <v>0</v>
      </c>
      <c r="CI19" s="68">
        <v>0</v>
      </c>
      <c r="CJ19" s="68">
        <v>100</v>
      </c>
      <c r="CK19" s="68">
        <v>100</v>
      </c>
      <c r="CL19" s="68">
        <v>100</v>
      </c>
      <c r="CM19" s="68">
        <v>0</v>
      </c>
      <c r="CN19" s="68">
        <v>94008</v>
      </c>
      <c r="CO19" s="68">
        <v>94074</v>
      </c>
      <c r="CP19" s="68">
        <v>777</v>
      </c>
      <c r="CQ19" s="68">
        <v>0</v>
      </c>
      <c r="CR19" s="68">
        <v>0</v>
      </c>
      <c r="CS19" s="68">
        <v>0</v>
      </c>
      <c r="CT19" s="68">
        <v>3</v>
      </c>
      <c r="CU19" s="68">
        <v>0</v>
      </c>
      <c r="CV19" s="68">
        <v>2</v>
      </c>
      <c r="CW19" s="68">
        <v>0</v>
      </c>
      <c r="CX19" s="68">
        <v>6</v>
      </c>
      <c r="CY19" s="68">
        <v>21</v>
      </c>
      <c r="CZ19" s="68">
        <v>3</v>
      </c>
      <c r="DA19" s="68">
        <v>42</v>
      </c>
      <c r="DB19" s="68">
        <v>1030</v>
      </c>
      <c r="DC19" s="68">
        <v>1031</v>
      </c>
      <c r="DD19" s="68">
        <v>1032</v>
      </c>
      <c r="DE19" s="68">
        <v>1033</v>
      </c>
      <c r="DF19" s="68" t="s">
        <v>2409</v>
      </c>
      <c r="DG19" s="68">
        <v>21600000</v>
      </c>
      <c r="DH19" s="68">
        <v>18000000</v>
      </c>
      <c r="DI19" s="68">
        <v>14400000</v>
      </c>
      <c r="DJ19" s="68">
        <v>10800000</v>
      </c>
      <c r="DK19" s="68">
        <v>7200000</v>
      </c>
      <c r="DL19" s="68">
        <v>5</v>
      </c>
      <c r="DM19" s="68">
        <v>3600000</v>
      </c>
      <c r="DN19" s="68">
        <v>0</v>
      </c>
      <c r="DO19" s="68">
        <v>0</v>
      </c>
      <c r="DP19" s="68">
        <v>0</v>
      </c>
      <c r="DQ19" s="68">
        <v>0</v>
      </c>
      <c r="DR19" s="68">
        <v>0</v>
      </c>
      <c r="DS19" s="68">
        <v>0</v>
      </c>
      <c r="DT19" s="68">
        <v>7200000</v>
      </c>
      <c r="DU19" s="68">
        <v>0</v>
      </c>
      <c r="DV19" s="68">
        <v>0</v>
      </c>
      <c r="DW19" s="68">
        <v>0</v>
      </c>
      <c r="DX19" s="68">
        <v>0</v>
      </c>
      <c r="DY19" s="68">
        <v>0</v>
      </c>
      <c r="DZ19" s="68">
        <v>0</v>
      </c>
      <c r="EA19" s="68">
        <v>-7100</v>
      </c>
      <c r="EB19" s="68">
        <v>49300</v>
      </c>
      <c r="EC19" s="68">
        <v>-4870</v>
      </c>
      <c r="ED19" s="68">
        <v>51600</v>
      </c>
      <c r="EE19" s="68">
        <v>1</v>
      </c>
      <c r="EF19" s="86">
        <v>30600000</v>
      </c>
      <c r="EG19" s="86">
        <v>28800000</v>
      </c>
      <c r="EH19" s="86">
        <v>27000000</v>
      </c>
      <c r="EI19" s="86">
        <v>25200000</v>
      </c>
      <c r="EJ19" s="86">
        <v>23400000</v>
      </c>
      <c r="EK19" s="86">
        <v>6</v>
      </c>
      <c r="EL19" s="86">
        <v>94177</v>
      </c>
      <c r="EM19" s="86">
        <v>1</v>
      </c>
      <c r="EO19" s="178">
        <v>18</v>
      </c>
      <c r="EP19" s="178" t="str">
        <f t="shared" si="1"/>
        <v>쵸코</v>
      </c>
      <c r="EQ19" s="68">
        <v>23</v>
      </c>
      <c r="ER19" s="175">
        <v>4</v>
      </c>
      <c r="ES19" s="68">
        <v>0</v>
      </c>
      <c r="ET19" s="68">
        <v>1003</v>
      </c>
      <c r="EU19" s="68">
        <v>0</v>
      </c>
      <c r="EV19" s="68">
        <v>30815</v>
      </c>
      <c r="EW19" s="68">
        <v>0</v>
      </c>
      <c r="EX19" s="68" t="str">
        <f t="shared" si="5"/>
        <v>대형</v>
      </c>
      <c r="FA19" s="68">
        <v>18</v>
      </c>
      <c r="FB19" s="68">
        <v>9</v>
      </c>
      <c r="FC19" s="68">
        <v>1</v>
      </c>
      <c r="FD19" s="68">
        <v>118015</v>
      </c>
      <c r="FE19" s="184" t="s">
        <v>9142</v>
      </c>
      <c r="FF19" s="68">
        <v>320015</v>
      </c>
      <c r="FG19" s="68">
        <v>60261</v>
      </c>
      <c r="FH19" s="68">
        <v>60214</v>
      </c>
      <c r="FI19" s="68">
        <v>60264</v>
      </c>
      <c r="FJ19" s="68">
        <v>60265</v>
      </c>
      <c r="FK19" s="68">
        <v>1</v>
      </c>
      <c r="FL19" s="68">
        <v>2</v>
      </c>
      <c r="FM19" s="68" t="s">
        <v>3785</v>
      </c>
      <c r="FN19" s="68">
        <v>112</v>
      </c>
      <c r="FO19" s="68">
        <v>50</v>
      </c>
      <c r="FP19" s="68">
        <v>0</v>
      </c>
      <c r="FQ19" s="68">
        <v>0</v>
      </c>
      <c r="FR19" s="68">
        <v>0</v>
      </c>
      <c r="FS19" s="68">
        <v>0</v>
      </c>
      <c r="FT19" s="68">
        <v>0</v>
      </c>
      <c r="FU19" s="68">
        <v>0</v>
      </c>
      <c r="FV19" s="68">
        <v>0</v>
      </c>
      <c r="FW19" s="68">
        <v>0</v>
      </c>
      <c r="FX19" s="68">
        <v>0</v>
      </c>
      <c r="FY19" s="68">
        <v>0</v>
      </c>
      <c r="FZ19" s="68">
        <v>0</v>
      </c>
      <c r="GA19" s="68">
        <v>0</v>
      </c>
      <c r="GB19" s="68">
        <v>0</v>
      </c>
      <c r="GC19" s="68">
        <v>0</v>
      </c>
      <c r="GE19" s="68">
        <v>106</v>
      </c>
      <c r="GF19" s="68" t="s">
        <v>3900</v>
      </c>
      <c r="GK19" s="68">
        <v>18</v>
      </c>
      <c r="GL19" s="233">
        <f>IF(GL18+50&lt;=2000,GL18+50,GL18+100)</f>
        <v>450</v>
      </c>
      <c r="GM19" s="68">
        <f t="shared" si="12"/>
        <v>340</v>
      </c>
      <c r="GN19" s="68">
        <f t="shared" si="13"/>
        <v>230</v>
      </c>
      <c r="GO19" s="68"/>
      <c r="GQ19" s="67">
        <v>360</v>
      </c>
      <c r="GR19" s="67">
        <v>270</v>
      </c>
      <c r="GS19" s="67">
        <v>180</v>
      </c>
      <c r="GU19" s="68">
        <f t="shared" si="6"/>
        <v>1.25</v>
      </c>
      <c r="GV19" s="68">
        <f t="shared" si="7"/>
        <v>1.2592592592592593</v>
      </c>
      <c r="GW19" s="68">
        <f t="shared" si="8"/>
        <v>1.2777777777777777</v>
      </c>
    </row>
    <row r="20" spans="1:205" x14ac:dyDescent="0.2">
      <c r="A20" s="195">
        <v>19</v>
      </c>
      <c r="B20" s="195">
        <v>172456</v>
      </c>
      <c r="C20" s="62">
        <v>183662</v>
      </c>
      <c r="D20" s="196">
        <v>146930</v>
      </c>
      <c r="E20" s="195">
        <f t="shared" si="11"/>
        <v>6</v>
      </c>
      <c r="F20" s="68">
        <v>104</v>
      </c>
      <c r="G20" s="68">
        <v>5</v>
      </c>
      <c r="H20" s="68">
        <v>100104</v>
      </c>
      <c r="I20" s="68">
        <v>200104</v>
      </c>
      <c r="J20" s="68" t="s">
        <v>3343</v>
      </c>
      <c r="K20" s="68" t="s">
        <v>3344</v>
      </c>
      <c r="L20" s="68">
        <v>0</v>
      </c>
      <c r="M20" s="68">
        <v>0</v>
      </c>
      <c r="N20" s="68">
        <v>0</v>
      </c>
      <c r="O20" s="68">
        <v>0</v>
      </c>
      <c r="P20" s="68">
        <v>0</v>
      </c>
      <c r="Q20" s="68">
        <v>0</v>
      </c>
      <c r="R20" s="68">
        <v>0</v>
      </c>
      <c r="S20" s="68">
        <v>0</v>
      </c>
      <c r="T20" s="68">
        <v>0</v>
      </c>
      <c r="U20" s="68">
        <v>0</v>
      </c>
      <c r="V20" s="68">
        <v>0</v>
      </c>
      <c r="W20" s="68">
        <v>0</v>
      </c>
      <c r="X20" s="68">
        <v>0</v>
      </c>
      <c r="Y20" s="68">
        <v>0</v>
      </c>
      <c r="Z20" s="68">
        <v>0</v>
      </c>
      <c r="AA20" s="68">
        <v>0</v>
      </c>
      <c r="AB20" s="68">
        <v>0</v>
      </c>
      <c r="AC20" s="68">
        <v>0</v>
      </c>
      <c r="AD20" s="68">
        <v>0</v>
      </c>
      <c r="AE20" s="68">
        <v>0</v>
      </c>
      <c r="AF20" s="68">
        <v>0</v>
      </c>
      <c r="AG20" s="68">
        <v>0</v>
      </c>
      <c r="AH20" s="68">
        <v>0</v>
      </c>
      <c r="AI20" s="68">
        <v>0</v>
      </c>
      <c r="AJ20" s="68">
        <v>0</v>
      </c>
      <c r="AK20" s="68">
        <v>0</v>
      </c>
      <c r="AL20" s="68">
        <v>0</v>
      </c>
      <c r="AM20" s="68">
        <v>0</v>
      </c>
      <c r="AN20" s="68">
        <v>0</v>
      </c>
      <c r="AO20" s="68">
        <v>0</v>
      </c>
      <c r="AP20" s="68" t="s">
        <v>2604</v>
      </c>
      <c r="AQ20" s="68">
        <v>1</v>
      </c>
      <c r="AR20" s="68">
        <v>0</v>
      </c>
      <c r="AS20" s="68">
        <v>0</v>
      </c>
      <c r="AT20" s="68">
        <v>0</v>
      </c>
      <c r="AU20" s="68">
        <v>0</v>
      </c>
      <c r="AV20" s="68">
        <v>3</v>
      </c>
      <c r="AW20" s="68"/>
      <c r="AX20" s="68">
        <v>0</v>
      </c>
      <c r="AY20" s="126">
        <v>0</v>
      </c>
      <c r="AZ20" s="68">
        <v>0</v>
      </c>
      <c r="BA20" s="68">
        <v>0</v>
      </c>
      <c r="BC20" s="68">
        <v>19</v>
      </c>
      <c r="BD20" s="68">
        <v>4</v>
      </c>
      <c r="BE20" s="68">
        <v>110119</v>
      </c>
      <c r="BF20" s="68" t="s">
        <v>8419</v>
      </c>
      <c r="BG20" s="68">
        <v>0</v>
      </c>
      <c r="BH20" s="68">
        <v>0</v>
      </c>
      <c r="BI20" s="68">
        <v>300</v>
      </c>
      <c r="BJ20" s="68">
        <v>44</v>
      </c>
      <c r="BK20" s="68">
        <v>54019</v>
      </c>
      <c r="BL20" s="175">
        <v>0</v>
      </c>
      <c r="BM20" s="175">
        <v>0</v>
      </c>
      <c r="BN20" s="175">
        <v>0</v>
      </c>
      <c r="BO20" s="68">
        <v>10000</v>
      </c>
      <c r="BP20" s="68">
        <v>0</v>
      </c>
      <c r="BQ20" s="68">
        <v>0</v>
      </c>
      <c r="BR20" s="68">
        <v>0</v>
      </c>
      <c r="BS20" s="68">
        <v>7019</v>
      </c>
      <c r="BT20" s="68">
        <v>0</v>
      </c>
      <c r="BU20" s="68">
        <v>0</v>
      </c>
      <c r="BV20" s="68">
        <v>0</v>
      </c>
      <c r="BW20" s="68">
        <v>4</v>
      </c>
      <c r="BX20" s="68">
        <v>44</v>
      </c>
      <c r="BY20" s="175">
        <v>41</v>
      </c>
      <c r="BZ20" s="175">
        <v>5</v>
      </c>
      <c r="CA20" s="175">
        <v>8</v>
      </c>
      <c r="CB20" s="68">
        <v>10000</v>
      </c>
      <c r="CC20" s="68">
        <v>0</v>
      </c>
      <c r="CD20" s="68">
        <v>0</v>
      </c>
      <c r="CE20" s="68">
        <v>0</v>
      </c>
      <c r="CF20" s="68">
        <v>50019</v>
      </c>
      <c r="CG20" s="68">
        <v>0</v>
      </c>
      <c r="CH20" s="68">
        <v>0</v>
      </c>
      <c r="CI20" s="68">
        <v>0</v>
      </c>
      <c r="CJ20" s="68">
        <v>200</v>
      </c>
      <c r="CK20" s="68">
        <v>200</v>
      </c>
      <c r="CL20" s="68">
        <v>200</v>
      </c>
      <c r="CM20" s="68">
        <v>0</v>
      </c>
      <c r="CN20" s="68">
        <v>94004</v>
      </c>
      <c r="CO20" s="68">
        <v>94074</v>
      </c>
      <c r="CP20" s="68">
        <v>777</v>
      </c>
      <c r="CQ20" s="68">
        <v>0</v>
      </c>
      <c r="CR20" s="68">
        <v>0</v>
      </c>
      <c r="CS20" s="68">
        <v>0</v>
      </c>
      <c r="CT20" s="68">
        <v>4</v>
      </c>
      <c r="CU20" s="68">
        <v>0</v>
      </c>
      <c r="CV20" s="68">
        <v>1</v>
      </c>
      <c r="CW20" s="68">
        <v>0</v>
      </c>
      <c r="CX20" s="68">
        <v>6</v>
      </c>
      <c r="CY20" s="68">
        <v>23</v>
      </c>
      <c r="CZ20" s="68">
        <v>4</v>
      </c>
      <c r="DA20" s="68">
        <v>44</v>
      </c>
      <c r="DB20" s="68">
        <v>1040</v>
      </c>
      <c r="DC20" s="68">
        <v>1041</v>
      </c>
      <c r="DD20" s="68">
        <v>1042</v>
      </c>
      <c r="DE20" s="68">
        <v>1043</v>
      </c>
      <c r="DF20" s="68" t="s">
        <v>2410</v>
      </c>
      <c r="DG20" s="68">
        <v>21600000</v>
      </c>
      <c r="DH20" s="68">
        <v>18000000</v>
      </c>
      <c r="DI20" s="68">
        <v>14400000</v>
      </c>
      <c r="DJ20" s="68">
        <v>10800000</v>
      </c>
      <c r="DK20" s="68">
        <v>7200000</v>
      </c>
      <c r="DL20" s="68">
        <v>5</v>
      </c>
      <c r="DM20" s="68">
        <v>3600000</v>
      </c>
      <c r="DN20" s="68">
        <v>94022</v>
      </c>
      <c r="DO20" s="68">
        <v>15</v>
      </c>
      <c r="DP20" s="68">
        <v>25</v>
      </c>
      <c r="DQ20" s="68">
        <v>35</v>
      </c>
      <c r="DR20" s="68">
        <v>45</v>
      </c>
      <c r="DS20" s="68">
        <v>55</v>
      </c>
      <c r="DT20" s="68">
        <v>7200000</v>
      </c>
      <c r="DU20" s="68">
        <v>94022</v>
      </c>
      <c r="DV20" s="68">
        <v>15</v>
      </c>
      <c r="DW20" s="68">
        <v>25</v>
      </c>
      <c r="DX20" s="68">
        <v>35</v>
      </c>
      <c r="DY20" s="68">
        <v>45</v>
      </c>
      <c r="DZ20" s="68">
        <v>55</v>
      </c>
      <c r="EA20" s="68">
        <v>-7100</v>
      </c>
      <c r="EB20" s="68">
        <v>49300</v>
      </c>
      <c r="EC20" s="68">
        <v>-4870</v>
      </c>
      <c r="ED20" s="68">
        <v>51600</v>
      </c>
      <c r="EE20" s="68">
        <v>2</v>
      </c>
      <c r="EF20" s="86">
        <v>30600000</v>
      </c>
      <c r="EG20" s="86">
        <v>28800000</v>
      </c>
      <c r="EH20" s="86">
        <v>27000000</v>
      </c>
      <c r="EI20" s="86">
        <v>25200000</v>
      </c>
      <c r="EJ20" s="86">
        <v>23400000</v>
      </c>
      <c r="EK20" s="86">
        <v>6</v>
      </c>
      <c r="EL20" s="86">
        <v>94177</v>
      </c>
      <c r="EM20" s="86">
        <v>1</v>
      </c>
      <c r="EO20" s="178">
        <v>19</v>
      </c>
      <c r="EP20" s="178" t="str">
        <f t="shared" si="1"/>
        <v>윌로우</v>
      </c>
      <c r="EQ20" s="68">
        <v>24</v>
      </c>
      <c r="ER20" s="175">
        <v>4</v>
      </c>
      <c r="ES20" s="68">
        <v>0</v>
      </c>
      <c r="ET20" s="68">
        <v>1003</v>
      </c>
      <c r="EU20" s="68">
        <v>0</v>
      </c>
      <c r="EV20" s="68">
        <v>30815</v>
      </c>
      <c r="EW20" s="68">
        <v>0</v>
      </c>
      <c r="EX20" s="68" t="str">
        <f t="shared" si="5"/>
        <v>대형</v>
      </c>
      <c r="FA20" s="68">
        <v>19</v>
      </c>
      <c r="FB20" s="68">
        <v>8</v>
      </c>
      <c r="FC20" s="68">
        <v>2</v>
      </c>
      <c r="FD20" s="68">
        <v>118014</v>
      </c>
      <c r="FE20" s="184" t="s">
        <v>9143</v>
      </c>
      <c r="FF20" s="68">
        <v>320014</v>
      </c>
      <c r="FG20" s="68">
        <v>60222</v>
      </c>
      <c r="FH20" s="68">
        <v>60223</v>
      </c>
      <c r="FI20" s="68">
        <v>60225</v>
      </c>
      <c r="FJ20" s="68">
        <v>60226</v>
      </c>
      <c r="FK20" s="68">
        <v>1</v>
      </c>
      <c r="FL20" s="68">
        <v>2</v>
      </c>
      <c r="FM20" s="68" t="s">
        <v>3784</v>
      </c>
      <c r="FN20" s="68">
        <v>110</v>
      </c>
      <c r="FO20" s="68">
        <v>25</v>
      </c>
      <c r="FP20" s="68">
        <v>0</v>
      </c>
      <c r="FQ20" s="68">
        <v>0</v>
      </c>
      <c r="FR20" s="68">
        <v>0</v>
      </c>
      <c r="FS20" s="68">
        <v>0</v>
      </c>
      <c r="FT20" s="68">
        <v>0</v>
      </c>
      <c r="FU20" s="68">
        <v>0</v>
      </c>
      <c r="FV20" s="68">
        <v>0</v>
      </c>
      <c r="FW20" s="68">
        <v>0</v>
      </c>
      <c r="FX20" s="68">
        <v>0</v>
      </c>
      <c r="FY20" s="68">
        <v>0</v>
      </c>
      <c r="FZ20" s="68">
        <v>0</v>
      </c>
      <c r="GA20" s="68">
        <v>0</v>
      </c>
      <c r="GB20" s="68">
        <v>0</v>
      </c>
      <c r="GC20" s="68">
        <v>0</v>
      </c>
      <c r="GE20" s="68">
        <v>107</v>
      </c>
      <c r="GF20" s="68" t="s">
        <v>3901</v>
      </c>
      <c r="GK20" s="68">
        <v>19</v>
      </c>
      <c r="GL20" s="233">
        <f t="shared" ref="GL20:GL26" si="15">IF(GL19+50&lt;=2000,GL19+50,GL19+100)</f>
        <v>500</v>
      </c>
      <c r="GM20" s="68">
        <f t="shared" si="12"/>
        <v>380</v>
      </c>
      <c r="GN20" s="68">
        <f t="shared" si="13"/>
        <v>250</v>
      </c>
      <c r="GO20" s="68"/>
      <c r="GQ20" s="67">
        <v>380</v>
      </c>
      <c r="GR20" s="67">
        <v>285</v>
      </c>
      <c r="GS20" s="67">
        <v>190</v>
      </c>
      <c r="GU20" s="68">
        <f t="shared" si="6"/>
        <v>1.3157894736842106</v>
      </c>
      <c r="GV20" s="68">
        <f t="shared" si="7"/>
        <v>1.3333333333333333</v>
      </c>
      <c r="GW20" s="68">
        <f t="shared" si="8"/>
        <v>1.3157894736842106</v>
      </c>
    </row>
    <row r="21" spans="1:205" x14ac:dyDescent="0.2">
      <c r="A21" s="195">
        <v>20</v>
      </c>
      <c r="B21" s="195">
        <v>190932</v>
      </c>
      <c r="C21" s="62">
        <v>201917</v>
      </c>
      <c r="D21" s="196">
        <v>161534</v>
      </c>
      <c r="E21" s="195">
        <f t="shared" si="11"/>
        <v>6</v>
      </c>
      <c r="F21" s="68">
        <v>105</v>
      </c>
      <c r="G21" s="68">
        <v>5</v>
      </c>
      <c r="H21" s="68">
        <v>100105</v>
      </c>
      <c r="I21" s="68">
        <v>200105</v>
      </c>
      <c r="J21" s="68" t="s">
        <v>3345</v>
      </c>
      <c r="K21" s="68" t="s">
        <v>3346</v>
      </c>
      <c r="L21" s="68">
        <v>0</v>
      </c>
      <c r="M21" s="68">
        <v>0</v>
      </c>
      <c r="N21" s="68">
        <v>0</v>
      </c>
      <c r="O21" s="68">
        <v>0</v>
      </c>
      <c r="P21" s="68">
        <v>0</v>
      </c>
      <c r="Q21" s="68">
        <v>0</v>
      </c>
      <c r="R21" s="68">
        <v>0</v>
      </c>
      <c r="S21" s="68">
        <v>0</v>
      </c>
      <c r="T21" s="68">
        <v>0</v>
      </c>
      <c r="U21" s="68">
        <v>0</v>
      </c>
      <c r="V21" s="68">
        <v>0</v>
      </c>
      <c r="W21" s="68">
        <v>0</v>
      </c>
      <c r="X21" s="68">
        <v>0</v>
      </c>
      <c r="Y21" s="68">
        <v>0</v>
      </c>
      <c r="Z21" s="68">
        <v>0</v>
      </c>
      <c r="AA21" s="68">
        <v>0</v>
      </c>
      <c r="AB21" s="68">
        <v>0</v>
      </c>
      <c r="AC21" s="68">
        <v>0</v>
      </c>
      <c r="AD21" s="68">
        <v>0</v>
      </c>
      <c r="AE21" s="68">
        <v>0</v>
      </c>
      <c r="AF21" s="68">
        <v>0</v>
      </c>
      <c r="AG21" s="68">
        <v>0</v>
      </c>
      <c r="AH21" s="68">
        <v>0</v>
      </c>
      <c r="AI21" s="68">
        <v>0</v>
      </c>
      <c r="AJ21" s="68">
        <v>0</v>
      </c>
      <c r="AK21" s="68">
        <v>0</v>
      </c>
      <c r="AL21" s="68">
        <v>0</v>
      </c>
      <c r="AM21" s="68">
        <v>0</v>
      </c>
      <c r="AN21" s="68">
        <v>0</v>
      </c>
      <c r="AO21" s="68">
        <v>0</v>
      </c>
      <c r="AP21" s="68" t="s">
        <v>2605</v>
      </c>
      <c r="AQ21" s="68">
        <v>1</v>
      </c>
      <c r="AR21" s="68">
        <v>0</v>
      </c>
      <c r="AS21" s="68">
        <v>0</v>
      </c>
      <c r="AT21" s="68">
        <v>0</v>
      </c>
      <c r="AU21" s="68">
        <v>0</v>
      </c>
      <c r="AV21" s="68">
        <v>3</v>
      </c>
      <c r="AW21" s="68"/>
      <c r="AX21" s="68">
        <v>0</v>
      </c>
      <c r="AY21" s="126">
        <v>0</v>
      </c>
      <c r="AZ21" s="68">
        <v>0</v>
      </c>
      <c r="BA21" s="68">
        <v>0</v>
      </c>
      <c r="BC21" s="68">
        <v>20</v>
      </c>
      <c r="BD21" s="68">
        <v>4</v>
      </c>
      <c r="BE21" s="68">
        <v>110120</v>
      </c>
      <c r="BF21" s="68" t="s">
        <v>8419</v>
      </c>
      <c r="BG21" s="68">
        <v>0</v>
      </c>
      <c r="BH21" s="68">
        <v>0</v>
      </c>
      <c r="BI21" s="68">
        <v>300</v>
      </c>
      <c r="BJ21" s="68">
        <v>46</v>
      </c>
      <c r="BK21" s="68">
        <v>54020</v>
      </c>
      <c r="BL21" s="175">
        <v>0</v>
      </c>
      <c r="BM21" s="175">
        <v>0</v>
      </c>
      <c r="BN21" s="175">
        <v>0</v>
      </c>
      <c r="BO21" s="68">
        <v>10000</v>
      </c>
      <c r="BP21" s="68">
        <v>0</v>
      </c>
      <c r="BQ21" s="68">
        <v>0</v>
      </c>
      <c r="BR21" s="68">
        <v>0</v>
      </c>
      <c r="BS21" s="68">
        <v>7020</v>
      </c>
      <c r="BT21" s="68">
        <v>0</v>
      </c>
      <c r="BU21" s="68">
        <v>0</v>
      </c>
      <c r="BV21" s="68">
        <v>0</v>
      </c>
      <c r="BW21" s="68">
        <v>4</v>
      </c>
      <c r="BX21" s="68">
        <v>46</v>
      </c>
      <c r="BY21" s="175">
        <v>45</v>
      </c>
      <c r="BZ21" s="175">
        <v>5</v>
      </c>
      <c r="CA21" s="175">
        <v>8</v>
      </c>
      <c r="CB21" s="68">
        <v>10000</v>
      </c>
      <c r="CC21" s="68">
        <v>0</v>
      </c>
      <c r="CD21" s="68">
        <v>0</v>
      </c>
      <c r="CE21" s="68">
        <v>0</v>
      </c>
      <c r="CF21" s="68">
        <v>50020</v>
      </c>
      <c r="CG21" s="68">
        <v>0</v>
      </c>
      <c r="CH21" s="68">
        <v>0</v>
      </c>
      <c r="CI21" s="68">
        <v>0</v>
      </c>
      <c r="CJ21" s="68">
        <v>200</v>
      </c>
      <c r="CK21" s="68">
        <v>200</v>
      </c>
      <c r="CL21" s="68">
        <v>200</v>
      </c>
      <c r="CM21" s="68">
        <v>0</v>
      </c>
      <c r="CN21" s="68">
        <v>94010</v>
      </c>
      <c r="CO21" s="68">
        <v>94074</v>
      </c>
      <c r="CP21" s="68">
        <v>777</v>
      </c>
      <c r="CQ21" s="68">
        <v>0</v>
      </c>
      <c r="CR21" s="68">
        <v>0</v>
      </c>
      <c r="CS21" s="68">
        <v>0</v>
      </c>
      <c r="CT21" s="68">
        <v>4</v>
      </c>
      <c r="CU21" s="68">
        <v>0</v>
      </c>
      <c r="CV21" s="68">
        <v>1</v>
      </c>
      <c r="CW21" s="68">
        <v>0</v>
      </c>
      <c r="CX21" s="68">
        <v>6</v>
      </c>
      <c r="CY21" s="68">
        <v>24</v>
      </c>
      <c r="CZ21" s="68">
        <v>4</v>
      </c>
      <c r="DA21" s="68">
        <v>46</v>
      </c>
      <c r="DB21" s="68">
        <v>1040</v>
      </c>
      <c r="DC21" s="68">
        <v>1041</v>
      </c>
      <c r="DD21" s="68">
        <v>1042</v>
      </c>
      <c r="DE21" s="68">
        <v>1043</v>
      </c>
      <c r="DF21" s="68" t="s">
        <v>2410</v>
      </c>
      <c r="DG21" s="68">
        <v>21600000</v>
      </c>
      <c r="DH21" s="68">
        <v>18000000</v>
      </c>
      <c r="DI21" s="68">
        <v>14400000</v>
      </c>
      <c r="DJ21" s="68">
        <v>10800000</v>
      </c>
      <c r="DK21" s="68">
        <v>7200000</v>
      </c>
      <c r="DL21" s="68">
        <v>5</v>
      </c>
      <c r="DM21" s="68">
        <v>3600000</v>
      </c>
      <c r="DN21" s="68">
        <v>94019</v>
      </c>
      <c r="DO21" s="68">
        <v>8</v>
      </c>
      <c r="DP21" s="68">
        <v>10</v>
      </c>
      <c r="DQ21" s="68">
        <v>12</v>
      </c>
      <c r="DR21" s="68">
        <v>14</v>
      </c>
      <c r="DS21" s="68">
        <v>16</v>
      </c>
      <c r="DT21" s="68">
        <v>7200000</v>
      </c>
      <c r="DU21" s="68">
        <v>94019</v>
      </c>
      <c r="DV21" s="68">
        <v>8</v>
      </c>
      <c r="DW21" s="68">
        <v>10</v>
      </c>
      <c r="DX21" s="68">
        <v>12</v>
      </c>
      <c r="DY21" s="68">
        <v>14</v>
      </c>
      <c r="DZ21" s="68">
        <v>16</v>
      </c>
      <c r="EA21" s="68">
        <v>-7100</v>
      </c>
      <c r="EB21" s="68">
        <v>49300</v>
      </c>
      <c r="EC21" s="68">
        <v>-4870</v>
      </c>
      <c r="ED21" s="68">
        <v>51600</v>
      </c>
      <c r="EE21" s="68">
        <v>4</v>
      </c>
      <c r="EF21" s="86">
        <v>30600000</v>
      </c>
      <c r="EG21" s="86">
        <v>28800000</v>
      </c>
      <c r="EH21" s="86">
        <v>27000000</v>
      </c>
      <c r="EI21" s="86">
        <v>25200000</v>
      </c>
      <c r="EJ21" s="86">
        <v>23400000</v>
      </c>
      <c r="EK21" s="86">
        <v>6</v>
      </c>
      <c r="EL21" s="86">
        <v>94177</v>
      </c>
      <c r="EM21" s="86">
        <v>1</v>
      </c>
      <c r="EO21" s="178">
        <v>20</v>
      </c>
      <c r="EP21" s="178" t="str">
        <f t="shared" si="1"/>
        <v>스포아</v>
      </c>
      <c r="EQ21" s="68">
        <v>25</v>
      </c>
      <c r="ER21" s="175">
        <v>4</v>
      </c>
      <c r="ES21" s="68">
        <v>0</v>
      </c>
      <c r="ET21" s="68">
        <v>1003</v>
      </c>
      <c r="EU21" s="68">
        <v>0</v>
      </c>
      <c r="EV21" s="68">
        <v>30815</v>
      </c>
      <c r="EW21" s="68">
        <v>0</v>
      </c>
      <c r="EX21" s="68" t="str">
        <f t="shared" si="5"/>
        <v>대형</v>
      </c>
      <c r="FA21" s="68">
        <v>20</v>
      </c>
      <c r="FB21" s="68">
        <v>8</v>
      </c>
      <c r="FC21" s="68">
        <v>1</v>
      </c>
      <c r="FD21" s="68">
        <v>118013</v>
      </c>
      <c r="FE21" s="184" t="s">
        <v>9144</v>
      </c>
      <c r="FF21" s="68">
        <v>320013</v>
      </c>
      <c r="FG21" s="68">
        <v>60224</v>
      </c>
      <c r="FH21" s="68">
        <v>60221</v>
      </c>
      <c r="FI21" s="68">
        <v>60211</v>
      </c>
      <c r="FJ21" s="68">
        <v>60226</v>
      </c>
      <c r="FK21" s="68">
        <v>1</v>
      </c>
      <c r="FL21" s="68">
        <v>2</v>
      </c>
      <c r="FM21" s="68" t="s">
        <v>3783</v>
      </c>
      <c r="FN21" s="68">
        <v>110</v>
      </c>
      <c r="FO21" s="68">
        <v>25</v>
      </c>
      <c r="FP21" s="68">
        <v>0</v>
      </c>
      <c r="FQ21" s="68">
        <v>0</v>
      </c>
      <c r="FR21" s="68">
        <v>0</v>
      </c>
      <c r="FS21" s="68">
        <v>0</v>
      </c>
      <c r="FT21" s="68">
        <v>0</v>
      </c>
      <c r="FU21" s="68">
        <v>0</v>
      </c>
      <c r="FV21" s="68">
        <v>0</v>
      </c>
      <c r="FW21" s="68">
        <v>0</v>
      </c>
      <c r="FX21" s="68">
        <v>0</v>
      </c>
      <c r="FY21" s="68">
        <v>0</v>
      </c>
      <c r="FZ21" s="68">
        <v>0</v>
      </c>
      <c r="GA21" s="68">
        <v>0</v>
      </c>
      <c r="GB21" s="68">
        <v>0</v>
      </c>
      <c r="GC21" s="68">
        <v>0</v>
      </c>
      <c r="GE21" s="68">
        <v>200</v>
      </c>
      <c r="GF21" s="68" t="s">
        <v>3902</v>
      </c>
      <c r="GK21" s="68">
        <v>20</v>
      </c>
      <c r="GL21" s="233">
        <f t="shared" si="15"/>
        <v>550</v>
      </c>
      <c r="GM21" s="68">
        <f t="shared" si="12"/>
        <v>410</v>
      </c>
      <c r="GN21" s="68">
        <f t="shared" si="13"/>
        <v>280</v>
      </c>
      <c r="GO21" s="68"/>
      <c r="GQ21" s="67">
        <v>400</v>
      </c>
      <c r="GR21" s="67">
        <v>300</v>
      </c>
      <c r="GS21" s="67">
        <v>200</v>
      </c>
      <c r="GU21" s="68">
        <f t="shared" si="6"/>
        <v>1.375</v>
      </c>
      <c r="GV21" s="68">
        <f t="shared" si="7"/>
        <v>1.3666666666666667</v>
      </c>
      <c r="GW21" s="68">
        <f t="shared" si="8"/>
        <v>1.4</v>
      </c>
    </row>
    <row r="22" spans="1:205" x14ac:dyDescent="0.2">
      <c r="A22" s="174">
        <v>21</v>
      </c>
      <c r="B22" s="174">
        <v>210709</v>
      </c>
      <c r="C22" s="61">
        <v>221301</v>
      </c>
      <c r="D22" s="169">
        <v>177041</v>
      </c>
      <c r="E22" s="174">
        <f t="shared" ref="E22:E31" si="16">ROUND(G22*1.5,)</f>
        <v>8</v>
      </c>
      <c r="F22" s="68">
        <v>106</v>
      </c>
      <c r="G22" s="68">
        <v>5</v>
      </c>
      <c r="H22" s="68">
        <v>100106</v>
      </c>
      <c r="I22" s="68">
        <v>200106</v>
      </c>
      <c r="J22" s="68" t="s">
        <v>3347</v>
      </c>
      <c r="K22" s="68" t="s">
        <v>3348</v>
      </c>
      <c r="L22" s="68">
        <v>0</v>
      </c>
      <c r="M22" s="68">
        <v>0</v>
      </c>
      <c r="N22" s="68">
        <v>0</v>
      </c>
      <c r="O22" s="68">
        <v>0</v>
      </c>
      <c r="P22" s="68">
        <v>0</v>
      </c>
      <c r="Q22" s="68">
        <v>0</v>
      </c>
      <c r="R22" s="68">
        <v>0</v>
      </c>
      <c r="S22" s="68">
        <v>0</v>
      </c>
      <c r="T22" s="68">
        <v>0</v>
      </c>
      <c r="U22" s="68">
        <v>0</v>
      </c>
      <c r="V22" s="68">
        <v>0</v>
      </c>
      <c r="W22" s="68">
        <v>0</v>
      </c>
      <c r="X22" s="68">
        <v>0</v>
      </c>
      <c r="Y22" s="68">
        <v>0</v>
      </c>
      <c r="Z22" s="68">
        <v>0</v>
      </c>
      <c r="AA22" s="68">
        <v>0</v>
      </c>
      <c r="AB22" s="68">
        <v>0</v>
      </c>
      <c r="AC22" s="68">
        <v>0</v>
      </c>
      <c r="AD22" s="68">
        <v>0</v>
      </c>
      <c r="AE22" s="68">
        <v>0</v>
      </c>
      <c r="AF22" s="68">
        <v>0</v>
      </c>
      <c r="AG22" s="68">
        <v>0</v>
      </c>
      <c r="AH22" s="68">
        <v>0</v>
      </c>
      <c r="AI22" s="68">
        <v>0</v>
      </c>
      <c r="AJ22" s="68">
        <v>0</v>
      </c>
      <c r="AK22" s="68">
        <v>0</v>
      </c>
      <c r="AL22" s="68">
        <v>0</v>
      </c>
      <c r="AM22" s="68">
        <v>0</v>
      </c>
      <c r="AN22" s="68">
        <v>0</v>
      </c>
      <c r="AO22" s="68">
        <v>0</v>
      </c>
      <c r="AP22" s="68" t="s">
        <v>2606</v>
      </c>
      <c r="AQ22" s="68">
        <v>1</v>
      </c>
      <c r="AR22" s="68">
        <v>0</v>
      </c>
      <c r="AS22" s="68">
        <v>0</v>
      </c>
      <c r="AT22" s="68">
        <v>0</v>
      </c>
      <c r="AU22" s="68">
        <v>0</v>
      </c>
      <c r="AV22" s="68">
        <v>3</v>
      </c>
      <c r="AW22" s="68"/>
      <c r="AX22" s="68">
        <v>0</v>
      </c>
      <c r="AY22" s="126">
        <v>0</v>
      </c>
      <c r="AZ22" s="68">
        <v>0</v>
      </c>
      <c r="BA22" s="68">
        <v>0</v>
      </c>
      <c r="BC22" s="68">
        <v>21</v>
      </c>
      <c r="BD22" s="68">
        <v>4</v>
      </c>
      <c r="BE22" s="68">
        <v>110121</v>
      </c>
      <c r="BF22" s="68" t="s">
        <v>8419</v>
      </c>
      <c r="BG22" s="68">
        <v>0</v>
      </c>
      <c r="BH22" s="68">
        <v>0</v>
      </c>
      <c r="BI22" s="68">
        <v>300</v>
      </c>
      <c r="BJ22" s="68">
        <v>48</v>
      </c>
      <c r="BK22" s="68">
        <v>54040</v>
      </c>
      <c r="BL22" s="175">
        <v>0</v>
      </c>
      <c r="BM22" s="175">
        <v>0</v>
      </c>
      <c r="BN22" s="175">
        <v>0</v>
      </c>
      <c r="BO22" s="68">
        <v>10000</v>
      </c>
      <c r="BP22" s="68">
        <v>0</v>
      </c>
      <c r="BQ22" s="68">
        <v>0</v>
      </c>
      <c r="BR22" s="68">
        <v>0</v>
      </c>
      <c r="BS22" s="68">
        <v>7021</v>
      </c>
      <c r="BT22" s="68">
        <v>0</v>
      </c>
      <c r="BU22" s="68">
        <v>0</v>
      </c>
      <c r="BV22" s="68">
        <v>0</v>
      </c>
      <c r="BW22" s="68">
        <v>4</v>
      </c>
      <c r="BX22" s="68">
        <v>48</v>
      </c>
      <c r="BY22" s="175">
        <v>47</v>
      </c>
      <c r="BZ22" s="175">
        <v>5</v>
      </c>
      <c r="CA22" s="175">
        <v>8</v>
      </c>
      <c r="CB22" s="68">
        <v>10000</v>
      </c>
      <c r="CC22" s="68">
        <v>0</v>
      </c>
      <c r="CD22" s="68">
        <v>0</v>
      </c>
      <c r="CE22" s="68">
        <v>0</v>
      </c>
      <c r="CF22" s="68">
        <v>50040</v>
      </c>
      <c r="CG22" s="68">
        <v>0</v>
      </c>
      <c r="CH22" s="68">
        <v>0</v>
      </c>
      <c r="CI22" s="68">
        <v>0</v>
      </c>
      <c r="CJ22" s="68">
        <v>200</v>
      </c>
      <c r="CK22" s="68">
        <v>200</v>
      </c>
      <c r="CL22" s="68">
        <v>200</v>
      </c>
      <c r="CM22" s="68">
        <v>0</v>
      </c>
      <c r="CN22" s="68">
        <v>94007</v>
      </c>
      <c r="CO22" s="68">
        <v>94074</v>
      </c>
      <c r="CP22" s="68">
        <v>777</v>
      </c>
      <c r="CQ22" s="68">
        <v>0</v>
      </c>
      <c r="CR22" s="68">
        <v>0</v>
      </c>
      <c r="CS22" s="68">
        <v>0</v>
      </c>
      <c r="CT22" s="68">
        <v>4</v>
      </c>
      <c r="CU22" s="68">
        <v>0</v>
      </c>
      <c r="CV22" s="68">
        <v>1</v>
      </c>
      <c r="CW22" s="68">
        <v>0</v>
      </c>
      <c r="CX22" s="68">
        <v>6</v>
      </c>
      <c r="CY22" s="68">
        <v>25</v>
      </c>
      <c r="CZ22" s="68">
        <v>4</v>
      </c>
      <c r="DA22" s="68">
        <v>48</v>
      </c>
      <c r="DB22" s="68">
        <v>1040</v>
      </c>
      <c r="DC22" s="68">
        <v>1041</v>
      </c>
      <c r="DD22" s="68">
        <v>1042</v>
      </c>
      <c r="DE22" s="68">
        <v>1043</v>
      </c>
      <c r="DF22" s="68" t="s">
        <v>2410</v>
      </c>
      <c r="DG22" s="68">
        <v>21600000</v>
      </c>
      <c r="DH22" s="68">
        <v>18000000</v>
      </c>
      <c r="DI22" s="68">
        <v>14400000</v>
      </c>
      <c r="DJ22" s="68">
        <v>10800000</v>
      </c>
      <c r="DK22" s="68">
        <v>7200000</v>
      </c>
      <c r="DL22" s="68">
        <v>5</v>
      </c>
      <c r="DM22" s="68">
        <v>3600000</v>
      </c>
      <c r="DN22" s="68">
        <v>94033</v>
      </c>
      <c r="DO22" s="68">
        <v>15</v>
      </c>
      <c r="DP22" s="68">
        <v>25</v>
      </c>
      <c r="DQ22" s="68">
        <v>35</v>
      </c>
      <c r="DR22" s="68">
        <v>45</v>
      </c>
      <c r="DS22" s="68">
        <v>55</v>
      </c>
      <c r="DT22" s="68">
        <v>7200000</v>
      </c>
      <c r="DU22" s="68">
        <v>94033</v>
      </c>
      <c r="DV22" s="68">
        <v>15</v>
      </c>
      <c r="DW22" s="68">
        <v>25</v>
      </c>
      <c r="DX22" s="68">
        <v>35</v>
      </c>
      <c r="DY22" s="68">
        <v>45</v>
      </c>
      <c r="DZ22" s="68">
        <v>55</v>
      </c>
      <c r="EA22" s="68">
        <v>-7100</v>
      </c>
      <c r="EB22" s="68">
        <v>49300</v>
      </c>
      <c r="EC22" s="68">
        <v>-4870</v>
      </c>
      <c r="ED22" s="68">
        <v>51600</v>
      </c>
      <c r="EE22" s="68">
        <v>2</v>
      </c>
      <c r="EF22" s="86">
        <v>30600000</v>
      </c>
      <c r="EG22" s="86">
        <v>28800000</v>
      </c>
      <c r="EH22" s="86">
        <v>27000000</v>
      </c>
      <c r="EI22" s="86">
        <v>25200000</v>
      </c>
      <c r="EJ22" s="86">
        <v>23400000</v>
      </c>
      <c r="EK22" s="86">
        <v>6</v>
      </c>
      <c r="EL22" s="86">
        <v>94177</v>
      </c>
      <c r="EM22" s="86">
        <v>1</v>
      </c>
      <c r="EO22" s="178">
        <v>21</v>
      </c>
      <c r="EP22" s="178" t="str">
        <f t="shared" si="1"/>
        <v>포이즌 스포아</v>
      </c>
      <c r="EQ22" s="68">
        <v>26</v>
      </c>
      <c r="ER22" s="175">
        <v>4</v>
      </c>
      <c r="ES22" s="68">
        <v>0</v>
      </c>
      <c r="ET22" s="68">
        <v>1003</v>
      </c>
      <c r="EU22" s="68">
        <v>0</v>
      </c>
      <c r="EV22" s="68">
        <v>30815</v>
      </c>
      <c r="EW22" s="68">
        <v>0</v>
      </c>
      <c r="EX22" s="68" t="str">
        <f t="shared" si="5"/>
        <v>대형</v>
      </c>
      <c r="FA22" s="68">
        <v>21</v>
      </c>
      <c r="FB22" s="68">
        <v>7</v>
      </c>
      <c r="FC22" s="68">
        <v>2</v>
      </c>
      <c r="FD22" s="68">
        <v>118012</v>
      </c>
      <c r="FE22" s="184" t="s">
        <v>9145</v>
      </c>
      <c r="FF22" s="68">
        <v>320012</v>
      </c>
      <c r="FG22" s="68">
        <v>60161</v>
      </c>
      <c r="FH22" s="68">
        <v>60163</v>
      </c>
      <c r="FI22" s="68">
        <v>60114</v>
      </c>
      <c r="FJ22" s="68">
        <v>0</v>
      </c>
      <c r="FK22" s="68">
        <v>1</v>
      </c>
      <c r="FL22" s="68">
        <v>2</v>
      </c>
      <c r="FM22" s="68" t="s">
        <v>3782</v>
      </c>
      <c r="FN22" s="68">
        <v>111</v>
      </c>
      <c r="FO22" s="68">
        <v>50</v>
      </c>
      <c r="FP22" s="68">
        <v>0</v>
      </c>
      <c r="FQ22" s="68">
        <v>0</v>
      </c>
      <c r="FR22" s="68">
        <v>0</v>
      </c>
      <c r="FS22" s="68">
        <v>0</v>
      </c>
      <c r="FT22" s="68">
        <v>0</v>
      </c>
      <c r="FU22" s="68">
        <v>0</v>
      </c>
      <c r="FV22" s="68">
        <v>0</v>
      </c>
      <c r="FW22" s="68">
        <v>0</v>
      </c>
      <c r="FX22" s="68">
        <v>0</v>
      </c>
      <c r="FY22" s="68">
        <v>0</v>
      </c>
      <c r="FZ22" s="68">
        <v>0</v>
      </c>
      <c r="GA22" s="68">
        <v>0</v>
      </c>
      <c r="GB22" s="68">
        <v>0</v>
      </c>
      <c r="GC22" s="68">
        <v>0</v>
      </c>
      <c r="GE22" s="68">
        <v>201</v>
      </c>
      <c r="GF22" s="68" t="s">
        <v>3903</v>
      </c>
      <c r="GK22" s="68">
        <v>21</v>
      </c>
      <c r="GL22" s="233">
        <f t="shared" si="15"/>
        <v>600</v>
      </c>
      <c r="GM22" s="68">
        <f t="shared" si="12"/>
        <v>450</v>
      </c>
      <c r="GN22" s="68">
        <f t="shared" si="13"/>
        <v>300</v>
      </c>
      <c r="GO22" s="68"/>
      <c r="GQ22" s="67">
        <v>420</v>
      </c>
      <c r="GR22" s="67">
        <v>315</v>
      </c>
      <c r="GS22" s="67">
        <v>210</v>
      </c>
      <c r="GU22" s="68">
        <f t="shared" si="6"/>
        <v>1.4285714285714286</v>
      </c>
      <c r="GV22" s="68">
        <f t="shared" si="7"/>
        <v>1.4285714285714286</v>
      </c>
      <c r="GW22" s="68">
        <f t="shared" si="8"/>
        <v>1.4285714285714286</v>
      </c>
    </row>
    <row r="23" spans="1:205" x14ac:dyDescent="0.2">
      <c r="A23" s="174">
        <v>22</v>
      </c>
      <c r="B23" s="174">
        <v>231987</v>
      </c>
      <c r="C23" s="61">
        <v>242002</v>
      </c>
      <c r="D23" s="169">
        <v>193602</v>
      </c>
      <c r="E23" s="174">
        <f t="shared" si="16"/>
        <v>8</v>
      </c>
      <c r="F23" s="68">
        <v>107</v>
      </c>
      <c r="G23" s="68">
        <v>5</v>
      </c>
      <c r="H23" s="68">
        <v>100107</v>
      </c>
      <c r="I23" s="68">
        <v>200107</v>
      </c>
      <c r="J23" s="68" t="s">
        <v>3349</v>
      </c>
      <c r="K23" s="68" t="s">
        <v>3350</v>
      </c>
      <c r="L23" s="68">
        <v>0</v>
      </c>
      <c r="M23" s="68">
        <v>0</v>
      </c>
      <c r="N23" s="68">
        <v>0</v>
      </c>
      <c r="O23" s="68">
        <v>0</v>
      </c>
      <c r="P23" s="68">
        <v>0</v>
      </c>
      <c r="Q23" s="68">
        <v>0</v>
      </c>
      <c r="R23" s="68">
        <v>0</v>
      </c>
      <c r="S23" s="68">
        <v>0</v>
      </c>
      <c r="T23" s="68">
        <v>0</v>
      </c>
      <c r="U23" s="68">
        <v>0</v>
      </c>
      <c r="V23" s="68">
        <v>0</v>
      </c>
      <c r="W23" s="68">
        <v>0</v>
      </c>
      <c r="X23" s="68">
        <v>0</v>
      </c>
      <c r="Y23" s="68">
        <v>0</v>
      </c>
      <c r="Z23" s="68">
        <v>0</v>
      </c>
      <c r="AA23" s="68">
        <v>0</v>
      </c>
      <c r="AB23" s="68">
        <v>0</v>
      </c>
      <c r="AC23" s="68">
        <v>0</v>
      </c>
      <c r="AD23" s="68">
        <v>0</v>
      </c>
      <c r="AE23" s="68">
        <v>0</v>
      </c>
      <c r="AF23" s="68">
        <v>0</v>
      </c>
      <c r="AG23" s="68">
        <v>0</v>
      </c>
      <c r="AH23" s="68">
        <v>0</v>
      </c>
      <c r="AI23" s="68">
        <v>0</v>
      </c>
      <c r="AJ23" s="68">
        <v>0</v>
      </c>
      <c r="AK23" s="68">
        <v>0</v>
      </c>
      <c r="AL23" s="68">
        <v>0</v>
      </c>
      <c r="AM23" s="68">
        <v>0</v>
      </c>
      <c r="AN23" s="68">
        <v>0</v>
      </c>
      <c r="AO23" s="68">
        <v>0</v>
      </c>
      <c r="AP23" s="68" t="s">
        <v>2607</v>
      </c>
      <c r="AQ23" s="68">
        <v>1</v>
      </c>
      <c r="AR23" s="68">
        <v>0</v>
      </c>
      <c r="AS23" s="68">
        <v>0</v>
      </c>
      <c r="AT23" s="68">
        <v>0</v>
      </c>
      <c r="AU23" s="68">
        <v>0</v>
      </c>
      <c r="AV23" s="68">
        <v>3</v>
      </c>
      <c r="AW23" s="68"/>
      <c r="AX23" s="68">
        <v>0</v>
      </c>
      <c r="AY23" s="126">
        <v>0</v>
      </c>
      <c r="AZ23" s="68">
        <v>0</v>
      </c>
      <c r="BA23" s="68">
        <v>0</v>
      </c>
      <c r="BC23" s="68">
        <v>22</v>
      </c>
      <c r="BD23" s="68">
        <v>4</v>
      </c>
      <c r="BE23" s="68">
        <v>110122</v>
      </c>
      <c r="BF23" s="68" t="s">
        <v>8419</v>
      </c>
      <c r="BG23" s="68">
        <v>0</v>
      </c>
      <c r="BH23" s="68">
        <v>0</v>
      </c>
      <c r="BI23" s="68">
        <v>300</v>
      </c>
      <c r="BJ23" s="68">
        <v>50</v>
      </c>
      <c r="BK23" s="68">
        <v>54021</v>
      </c>
      <c r="BL23" s="175">
        <v>0</v>
      </c>
      <c r="BM23" s="175">
        <v>0</v>
      </c>
      <c r="BN23" s="175">
        <v>0</v>
      </c>
      <c r="BO23" s="68">
        <v>10000</v>
      </c>
      <c r="BP23" s="68">
        <v>0</v>
      </c>
      <c r="BQ23" s="68">
        <v>0</v>
      </c>
      <c r="BR23" s="68">
        <v>0</v>
      </c>
      <c r="BS23" s="68">
        <v>7022</v>
      </c>
      <c r="BT23" s="68">
        <v>0</v>
      </c>
      <c r="BU23" s="68">
        <v>0</v>
      </c>
      <c r="BV23" s="68">
        <v>0</v>
      </c>
      <c r="BW23" s="68">
        <v>4</v>
      </c>
      <c r="BX23" s="68">
        <v>50</v>
      </c>
      <c r="BY23" s="175">
        <v>112</v>
      </c>
      <c r="BZ23" s="175">
        <v>9</v>
      </c>
      <c r="CA23" s="175">
        <v>19</v>
      </c>
      <c r="CB23" s="68">
        <v>10000</v>
      </c>
      <c r="CC23" s="68">
        <v>0</v>
      </c>
      <c r="CD23" s="68">
        <v>0</v>
      </c>
      <c r="CE23" s="68">
        <v>0</v>
      </c>
      <c r="CF23" s="68">
        <v>50021</v>
      </c>
      <c r="CG23" s="68">
        <v>0</v>
      </c>
      <c r="CH23" s="68">
        <v>0</v>
      </c>
      <c r="CI23" s="68">
        <v>0</v>
      </c>
      <c r="CJ23" s="68">
        <v>300</v>
      </c>
      <c r="CK23" s="68">
        <v>400</v>
      </c>
      <c r="CL23" s="68">
        <v>400</v>
      </c>
      <c r="CM23" s="68">
        <v>0</v>
      </c>
      <c r="CN23" s="68">
        <v>94034</v>
      </c>
      <c r="CO23" s="68">
        <v>94074</v>
      </c>
      <c r="CP23" s="68">
        <v>777</v>
      </c>
      <c r="CQ23" s="68">
        <v>0</v>
      </c>
      <c r="CR23" s="68">
        <v>0</v>
      </c>
      <c r="CS23" s="68">
        <v>0</v>
      </c>
      <c r="CT23" s="68">
        <v>4</v>
      </c>
      <c r="CU23" s="68">
        <v>0</v>
      </c>
      <c r="CV23" s="68">
        <v>1</v>
      </c>
      <c r="CW23" s="68">
        <v>0</v>
      </c>
      <c r="CX23" s="68">
        <v>6</v>
      </c>
      <c r="CY23" s="68">
        <v>26</v>
      </c>
      <c r="CZ23" s="68">
        <v>4</v>
      </c>
      <c r="DA23" s="68">
        <v>50</v>
      </c>
      <c r="DB23" s="68">
        <v>1040</v>
      </c>
      <c r="DC23" s="68">
        <v>1041</v>
      </c>
      <c r="DD23" s="68">
        <v>1042</v>
      </c>
      <c r="DE23" s="68">
        <v>1043</v>
      </c>
      <c r="DF23" s="68" t="s">
        <v>2410</v>
      </c>
      <c r="DG23" s="68">
        <v>21600000</v>
      </c>
      <c r="DH23" s="68">
        <v>18000000</v>
      </c>
      <c r="DI23" s="68">
        <v>14400000</v>
      </c>
      <c r="DJ23" s="68">
        <v>10800000</v>
      </c>
      <c r="DK23" s="68">
        <v>7200000</v>
      </c>
      <c r="DL23" s="68">
        <v>5</v>
      </c>
      <c r="DM23" s="68">
        <v>3600000</v>
      </c>
      <c r="DN23" s="68">
        <v>94020</v>
      </c>
      <c r="DO23" s="68">
        <v>8</v>
      </c>
      <c r="DP23" s="68">
        <v>10</v>
      </c>
      <c r="DQ23" s="68">
        <v>12</v>
      </c>
      <c r="DR23" s="68">
        <v>14</v>
      </c>
      <c r="DS23" s="68">
        <v>16</v>
      </c>
      <c r="DT23" s="68">
        <v>7200000</v>
      </c>
      <c r="DU23" s="68">
        <v>94020</v>
      </c>
      <c r="DV23" s="68">
        <v>8</v>
      </c>
      <c r="DW23" s="68">
        <v>10</v>
      </c>
      <c r="DX23" s="68">
        <v>12</v>
      </c>
      <c r="DY23" s="68">
        <v>14</v>
      </c>
      <c r="DZ23" s="68">
        <v>16</v>
      </c>
      <c r="EA23" s="68">
        <v>-7100</v>
      </c>
      <c r="EB23" s="68">
        <v>49300</v>
      </c>
      <c r="EC23" s="68">
        <v>-4870</v>
      </c>
      <c r="ED23" s="68">
        <v>51600</v>
      </c>
      <c r="EE23" s="68">
        <v>4</v>
      </c>
      <c r="EF23" s="86">
        <v>30600000</v>
      </c>
      <c r="EG23" s="86">
        <v>28800000</v>
      </c>
      <c r="EH23" s="86">
        <v>27000000</v>
      </c>
      <c r="EI23" s="86">
        <v>25200000</v>
      </c>
      <c r="EJ23" s="86">
        <v>23400000</v>
      </c>
      <c r="EK23" s="86">
        <v>6</v>
      </c>
      <c r="EL23" s="86">
        <v>94177</v>
      </c>
      <c r="EM23" s="86">
        <v>1</v>
      </c>
      <c r="EO23" s="178">
        <v>22</v>
      </c>
      <c r="EP23" s="178" t="str">
        <f t="shared" si="1"/>
        <v>빅풋</v>
      </c>
      <c r="EQ23" s="68">
        <v>27</v>
      </c>
      <c r="ER23" s="175">
        <v>4</v>
      </c>
      <c r="ES23" s="68">
        <v>0</v>
      </c>
      <c r="ET23" s="68">
        <v>1003</v>
      </c>
      <c r="EU23" s="68">
        <v>0</v>
      </c>
      <c r="EV23" s="68">
        <v>30815</v>
      </c>
      <c r="EW23" s="68">
        <v>0</v>
      </c>
      <c r="EX23" s="68" t="str">
        <f t="shared" si="5"/>
        <v>대형</v>
      </c>
      <c r="FA23" s="68">
        <v>22</v>
      </c>
      <c r="FB23" s="68">
        <v>7</v>
      </c>
      <c r="FC23" s="68">
        <v>1</v>
      </c>
      <c r="FD23" s="68">
        <v>118011</v>
      </c>
      <c r="FE23" s="184" t="s">
        <v>9146</v>
      </c>
      <c r="FF23" s="68">
        <v>320011</v>
      </c>
      <c r="FG23" s="68">
        <v>60161</v>
      </c>
      <c r="FH23" s="68">
        <v>60164</v>
      </c>
      <c r="FI23" s="68">
        <v>60113</v>
      </c>
      <c r="FJ23" s="68">
        <v>0</v>
      </c>
      <c r="FK23" s="68">
        <v>1</v>
      </c>
      <c r="FL23" s="68">
        <v>2</v>
      </c>
      <c r="FM23" s="68" t="s">
        <v>3781</v>
      </c>
      <c r="FN23" s="68">
        <v>111</v>
      </c>
      <c r="FO23" s="68">
        <v>50</v>
      </c>
      <c r="FP23" s="68">
        <v>0</v>
      </c>
      <c r="FQ23" s="68">
        <v>0</v>
      </c>
      <c r="FR23" s="68">
        <v>0</v>
      </c>
      <c r="FS23" s="68">
        <v>0</v>
      </c>
      <c r="FT23" s="68">
        <v>0</v>
      </c>
      <c r="FU23" s="68">
        <v>0</v>
      </c>
      <c r="FV23" s="68">
        <v>0</v>
      </c>
      <c r="FW23" s="68">
        <v>0</v>
      </c>
      <c r="FX23" s="68">
        <v>0</v>
      </c>
      <c r="FY23" s="68">
        <v>0</v>
      </c>
      <c r="FZ23" s="68">
        <v>0</v>
      </c>
      <c r="GA23" s="68">
        <v>0</v>
      </c>
      <c r="GB23" s="68">
        <v>0</v>
      </c>
      <c r="GC23" s="68">
        <v>0</v>
      </c>
      <c r="GE23" s="68">
        <v>202</v>
      </c>
      <c r="GF23" s="68" t="s">
        <v>3904</v>
      </c>
      <c r="GK23" s="68">
        <v>22</v>
      </c>
      <c r="GL23" s="233">
        <f t="shared" si="15"/>
        <v>650</v>
      </c>
      <c r="GM23" s="68">
        <f t="shared" si="12"/>
        <v>490</v>
      </c>
      <c r="GN23" s="68">
        <f t="shared" si="13"/>
        <v>330</v>
      </c>
      <c r="GO23" s="68"/>
      <c r="GQ23" s="67">
        <v>440</v>
      </c>
      <c r="GR23" s="67">
        <v>330</v>
      </c>
      <c r="GS23" s="67">
        <v>220</v>
      </c>
      <c r="GU23" s="68">
        <f t="shared" si="6"/>
        <v>1.4772727272727273</v>
      </c>
      <c r="GV23" s="68">
        <f t="shared" si="7"/>
        <v>1.4848484848484849</v>
      </c>
      <c r="GW23" s="68">
        <f t="shared" si="8"/>
        <v>1.5</v>
      </c>
    </row>
    <row r="24" spans="1:205" x14ac:dyDescent="0.2">
      <c r="A24" s="174">
        <v>23</v>
      </c>
      <c r="B24" s="174">
        <v>254969</v>
      </c>
      <c r="C24" s="61">
        <v>264209</v>
      </c>
      <c r="D24" s="169">
        <v>211367</v>
      </c>
      <c r="E24" s="174">
        <f t="shared" si="16"/>
        <v>8</v>
      </c>
      <c r="F24" s="68">
        <v>108</v>
      </c>
      <c r="G24" s="68">
        <v>5</v>
      </c>
      <c r="H24" s="68">
        <v>100108</v>
      </c>
      <c r="I24" s="68">
        <v>200108</v>
      </c>
      <c r="J24" s="68" t="s">
        <v>3351</v>
      </c>
      <c r="K24" s="68" t="s">
        <v>3352</v>
      </c>
      <c r="L24" s="68">
        <v>0</v>
      </c>
      <c r="M24" s="68">
        <v>0</v>
      </c>
      <c r="N24" s="68">
        <v>0</v>
      </c>
      <c r="O24" s="68">
        <v>0</v>
      </c>
      <c r="P24" s="68">
        <v>0</v>
      </c>
      <c r="Q24" s="68">
        <v>0</v>
      </c>
      <c r="R24" s="68">
        <v>0</v>
      </c>
      <c r="S24" s="68">
        <v>0</v>
      </c>
      <c r="T24" s="68">
        <v>0</v>
      </c>
      <c r="U24" s="68">
        <v>0</v>
      </c>
      <c r="V24" s="68">
        <v>0</v>
      </c>
      <c r="W24" s="68">
        <v>0</v>
      </c>
      <c r="X24" s="68">
        <v>0</v>
      </c>
      <c r="Y24" s="68">
        <v>0</v>
      </c>
      <c r="Z24" s="68">
        <v>0</v>
      </c>
      <c r="AA24" s="68">
        <v>0</v>
      </c>
      <c r="AB24" s="68">
        <v>0</v>
      </c>
      <c r="AC24" s="68">
        <v>0</v>
      </c>
      <c r="AD24" s="68">
        <v>0</v>
      </c>
      <c r="AE24" s="68">
        <v>0</v>
      </c>
      <c r="AF24" s="68">
        <v>0</v>
      </c>
      <c r="AG24" s="68">
        <v>0</v>
      </c>
      <c r="AH24" s="68">
        <v>0</v>
      </c>
      <c r="AI24" s="68">
        <v>0</v>
      </c>
      <c r="AJ24" s="68">
        <v>0</v>
      </c>
      <c r="AK24" s="68">
        <v>0</v>
      </c>
      <c r="AL24" s="68">
        <v>0</v>
      </c>
      <c r="AM24" s="68">
        <v>0</v>
      </c>
      <c r="AN24" s="68">
        <v>0</v>
      </c>
      <c r="AO24" s="68">
        <v>0</v>
      </c>
      <c r="AP24" s="68" t="s">
        <v>2608</v>
      </c>
      <c r="AQ24" s="68">
        <v>1</v>
      </c>
      <c r="AR24" s="68">
        <v>0</v>
      </c>
      <c r="AS24" s="68">
        <v>0</v>
      </c>
      <c r="AT24" s="68">
        <v>0</v>
      </c>
      <c r="AU24" s="68">
        <v>0</v>
      </c>
      <c r="AV24" s="68">
        <v>3</v>
      </c>
      <c r="AW24" s="68"/>
      <c r="AX24" s="68">
        <v>0</v>
      </c>
      <c r="AY24" s="126">
        <v>0</v>
      </c>
      <c r="AZ24" s="68">
        <v>0</v>
      </c>
      <c r="BA24" s="68">
        <v>0</v>
      </c>
      <c r="BC24" s="68">
        <v>23</v>
      </c>
      <c r="BD24" s="68">
        <v>4</v>
      </c>
      <c r="BE24" s="68">
        <v>110123</v>
      </c>
      <c r="BF24" s="68" t="s">
        <v>8419</v>
      </c>
      <c r="BG24" s="68">
        <v>0</v>
      </c>
      <c r="BH24" s="68">
        <v>0</v>
      </c>
      <c r="BI24" s="68">
        <v>300</v>
      </c>
      <c r="BJ24" s="68">
        <v>52</v>
      </c>
      <c r="BK24" s="68">
        <v>54016</v>
      </c>
      <c r="BL24" s="175">
        <v>0</v>
      </c>
      <c r="BM24" s="175">
        <v>0</v>
      </c>
      <c r="BN24" s="175">
        <v>0</v>
      </c>
      <c r="BO24" s="68">
        <v>10000</v>
      </c>
      <c r="BP24" s="68">
        <v>0</v>
      </c>
      <c r="BQ24" s="68">
        <v>0</v>
      </c>
      <c r="BR24" s="68">
        <v>0</v>
      </c>
      <c r="BS24" s="68">
        <v>7023</v>
      </c>
      <c r="BT24" s="68">
        <v>0</v>
      </c>
      <c r="BU24" s="68">
        <v>0</v>
      </c>
      <c r="BV24" s="68">
        <v>0</v>
      </c>
      <c r="BW24" s="68">
        <v>4</v>
      </c>
      <c r="BX24" s="68">
        <v>52</v>
      </c>
      <c r="BY24" s="175">
        <v>51</v>
      </c>
      <c r="BZ24" s="175">
        <v>5</v>
      </c>
      <c r="CA24" s="175">
        <v>8</v>
      </c>
      <c r="CB24" s="68">
        <v>10000</v>
      </c>
      <c r="CC24" s="68">
        <v>0</v>
      </c>
      <c r="CD24" s="68">
        <v>0</v>
      </c>
      <c r="CE24" s="68">
        <v>0</v>
      </c>
      <c r="CF24" s="68">
        <v>50016</v>
      </c>
      <c r="CG24" s="68">
        <v>0</v>
      </c>
      <c r="CH24" s="68">
        <v>0</v>
      </c>
      <c r="CI24" s="68">
        <v>0</v>
      </c>
      <c r="CJ24" s="68">
        <v>150</v>
      </c>
      <c r="CK24" s="68">
        <v>200</v>
      </c>
      <c r="CL24" s="68">
        <v>200</v>
      </c>
      <c r="CM24" s="68">
        <v>0</v>
      </c>
      <c r="CN24" s="68">
        <v>94035</v>
      </c>
      <c r="CO24" s="68">
        <v>94074</v>
      </c>
      <c r="CP24" s="68">
        <v>777</v>
      </c>
      <c r="CQ24" s="68">
        <v>0</v>
      </c>
      <c r="CR24" s="68">
        <v>0</v>
      </c>
      <c r="CS24" s="68">
        <v>0</v>
      </c>
      <c r="CT24" s="68">
        <v>4</v>
      </c>
      <c r="CU24" s="68">
        <v>0</v>
      </c>
      <c r="CV24" s="68">
        <v>1</v>
      </c>
      <c r="CW24" s="68">
        <v>0</v>
      </c>
      <c r="CX24" s="68">
        <v>6</v>
      </c>
      <c r="CY24" s="68">
        <v>27</v>
      </c>
      <c r="CZ24" s="68">
        <v>4</v>
      </c>
      <c r="DA24" s="68">
        <v>52</v>
      </c>
      <c r="DB24" s="68">
        <v>1040</v>
      </c>
      <c r="DC24" s="68">
        <v>1041</v>
      </c>
      <c r="DD24" s="68">
        <v>1042</v>
      </c>
      <c r="DE24" s="68">
        <v>1043</v>
      </c>
      <c r="DF24" s="68" t="s">
        <v>2410</v>
      </c>
      <c r="DG24" s="68">
        <v>21600000</v>
      </c>
      <c r="DH24" s="68">
        <v>18000000</v>
      </c>
      <c r="DI24" s="68">
        <v>14400000</v>
      </c>
      <c r="DJ24" s="68">
        <v>10800000</v>
      </c>
      <c r="DK24" s="68">
        <v>7200000</v>
      </c>
      <c r="DL24" s="68">
        <v>5</v>
      </c>
      <c r="DM24" s="68">
        <v>3600000</v>
      </c>
      <c r="DN24" s="68">
        <v>94021</v>
      </c>
      <c r="DO24" s="68">
        <v>14</v>
      </c>
      <c r="DP24" s="68">
        <v>18</v>
      </c>
      <c r="DQ24" s="68">
        <v>22</v>
      </c>
      <c r="DR24" s="68">
        <v>26</v>
      </c>
      <c r="DS24" s="68">
        <v>30</v>
      </c>
      <c r="DT24" s="68">
        <v>7200000</v>
      </c>
      <c r="DU24" s="68">
        <v>94021</v>
      </c>
      <c r="DV24" s="68">
        <v>14</v>
      </c>
      <c r="DW24" s="68">
        <v>18</v>
      </c>
      <c r="DX24" s="68">
        <v>22</v>
      </c>
      <c r="DY24" s="68">
        <v>26</v>
      </c>
      <c r="DZ24" s="68">
        <v>30</v>
      </c>
      <c r="EA24" s="68">
        <v>-7100</v>
      </c>
      <c r="EB24" s="68">
        <v>49300</v>
      </c>
      <c r="EC24" s="68">
        <v>-4870</v>
      </c>
      <c r="ED24" s="68">
        <v>51600</v>
      </c>
      <c r="EE24" s="68">
        <v>4</v>
      </c>
      <c r="EF24" s="86">
        <v>30600000</v>
      </c>
      <c r="EG24" s="86">
        <v>28800000</v>
      </c>
      <c r="EH24" s="86">
        <v>27000000</v>
      </c>
      <c r="EI24" s="86">
        <v>25200000</v>
      </c>
      <c r="EJ24" s="86">
        <v>23400000</v>
      </c>
      <c r="EK24" s="86">
        <v>6</v>
      </c>
      <c r="EL24" s="86">
        <v>94177</v>
      </c>
      <c r="EM24" s="86">
        <v>1</v>
      </c>
      <c r="EO24" s="178">
        <v>23</v>
      </c>
      <c r="EP24" s="178" t="str">
        <f t="shared" si="1"/>
        <v>호른</v>
      </c>
      <c r="EQ24" s="68">
        <v>28</v>
      </c>
      <c r="ER24" s="175">
        <v>4</v>
      </c>
      <c r="ES24" s="68">
        <v>0</v>
      </c>
      <c r="ET24" s="68">
        <v>1003</v>
      </c>
      <c r="EU24" s="68">
        <v>0</v>
      </c>
      <c r="EV24" s="68">
        <v>30815</v>
      </c>
      <c r="EW24" s="68">
        <v>0</v>
      </c>
      <c r="EX24" s="68" t="str">
        <f t="shared" si="5"/>
        <v>대형</v>
      </c>
      <c r="FA24" s="68">
        <v>23</v>
      </c>
      <c r="FB24" s="68">
        <v>6</v>
      </c>
      <c r="FC24" s="68">
        <v>2</v>
      </c>
      <c r="FD24" s="68">
        <v>118010</v>
      </c>
      <c r="FE24" s="184" t="s">
        <v>9147</v>
      </c>
      <c r="FF24" s="68">
        <v>320010</v>
      </c>
      <c r="FG24" s="68">
        <v>60122</v>
      </c>
      <c r="FH24" s="68">
        <v>60112</v>
      </c>
      <c r="FI24" s="68">
        <v>60123</v>
      </c>
      <c r="FJ24" s="68">
        <v>0</v>
      </c>
      <c r="FK24" s="68">
        <v>1</v>
      </c>
      <c r="FL24" s="68">
        <v>2</v>
      </c>
      <c r="FM24" s="68" t="s">
        <v>3780</v>
      </c>
      <c r="FN24" s="68">
        <v>109</v>
      </c>
      <c r="FO24" s="68">
        <v>25</v>
      </c>
      <c r="FP24" s="68">
        <v>0</v>
      </c>
      <c r="FQ24" s="68">
        <v>0</v>
      </c>
      <c r="FR24" s="68">
        <v>0</v>
      </c>
      <c r="FS24" s="68">
        <v>0</v>
      </c>
      <c r="FT24" s="68">
        <v>0</v>
      </c>
      <c r="FU24" s="68">
        <v>0</v>
      </c>
      <c r="FV24" s="68">
        <v>0</v>
      </c>
      <c r="FW24" s="68">
        <v>0</v>
      </c>
      <c r="FX24" s="68">
        <v>0</v>
      </c>
      <c r="FY24" s="68">
        <v>0</v>
      </c>
      <c r="FZ24" s="68">
        <v>0</v>
      </c>
      <c r="GA24" s="68">
        <v>0</v>
      </c>
      <c r="GB24" s="68">
        <v>0</v>
      </c>
      <c r="GC24" s="68">
        <v>0</v>
      </c>
      <c r="GE24" s="68">
        <v>203</v>
      </c>
      <c r="GF24" s="68" t="s">
        <v>3905</v>
      </c>
      <c r="GK24" s="68">
        <v>23</v>
      </c>
      <c r="GL24" s="233">
        <f t="shared" si="15"/>
        <v>700</v>
      </c>
      <c r="GM24" s="68">
        <f t="shared" si="12"/>
        <v>530</v>
      </c>
      <c r="GN24" s="68">
        <f t="shared" si="13"/>
        <v>350</v>
      </c>
      <c r="GO24" s="68"/>
      <c r="GQ24" s="67">
        <v>460</v>
      </c>
      <c r="GR24" s="67">
        <v>345</v>
      </c>
      <c r="GS24" s="67">
        <v>230</v>
      </c>
      <c r="GU24" s="68">
        <f t="shared" si="6"/>
        <v>1.5217391304347827</v>
      </c>
      <c r="GV24" s="68">
        <f t="shared" si="7"/>
        <v>1.536231884057971</v>
      </c>
      <c r="GW24" s="68">
        <f t="shared" si="8"/>
        <v>1.5217391304347827</v>
      </c>
    </row>
    <row r="25" spans="1:205" x14ac:dyDescent="0.2">
      <c r="A25" s="174">
        <v>24</v>
      </c>
      <c r="B25" s="174">
        <v>280411</v>
      </c>
      <c r="C25" s="61">
        <v>288674</v>
      </c>
      <c r="D25" s="169">
        <v>230939</v>
      </c>
      <c r="E25" s="174">
        <f t="shared" si="16"/>
        <v>8</v>
      </c>
      <c r="F25" s="68">
        <v>109</v>
      </c>
      <c r="G25" s="68">
        <v>5</v>
      </c>
      <c r="H25" s="68">
        <v>100109</v>
      </c>
      <c r="I25" s="68">
        <v>200109</v>
      </c>
      <c r="J25" s="68" t="s">
        <v>3353</v>
      </c>
      <c r="K25" s="68" t="s">
        <v>3354</v>
      </c>
      <c r="L25" s="68">
        <v>0</v>
      </c>
      <c r="M25" s="68">
        <v>0</v>
      </c>
      <c r="N25" s="68">
        <v>0</v>
      </c>
      <c r="O25" s="68">
        <v>0</v>
      </c>
      <c r="P25" s="68">
        <v>0</v>
      </c>
      <c r="Q25" s="68">
        <v>0</v>
      </c>
      <c r="R25" s="68">
        <v>0</v>
      </c>
      <c r="S25" s="68">
        <v>0</v>
      </c>
      <c r="T25" s="68">
        <v>0</v>
      </c>
      <c r="U25" s="68">
        <v>0</v>
      </c>
      <c r="V25" s="68">
        <v>0</v>
      </c>
      <c r="W25" s="68">
        <v>0</v>
      </c>
      <c r="X25" s="68">
        <v>0</v>
      </c>
      <c r="Y25" s="68">
        <v>0</v>
      </c>
      <c r="Z25" s="68">
        <v>0</v>
      </c>
      <c r="AA25" s="68">
        <v>0</v>
      </c>
      <c r="AB25" s="68">
        <v>0</v>
      </c>
      <c r="AC25" s="68">
        <v>0</v>
      </c>
      <c r="AD25" s="68">
        <v>0</v>
      </c>
      <c r="AE25" s="68">
        <v>0</v>
      </c>
      <c r="AF25" s="68">
        <v>0</v>
      </c>
      <c r="AG25" s="68">
        <v>0</v>
      </c>
      <c r="AH25" s="68">
        <v>0</v>
      </c>
      <c r="AI25" s="68">
        <v>0</v>
      </c>
      <c r="AJ25" s="68">
        <v>0</v>
      </c>
      <c r="AK25" s="68">
        <v>0</v>
      </c>
      <c r="AL25" s="68">
        <v>0</v>
      </c>
      <c r="AM25" s="68">
        <v>0</v>
      </c>
      <c r="AN25" s="68">
        <v>0</v>
      </c>
      <c r="AO25" s="68">
        <v>0</v>
      </c>
      <c r="AP25" s="68" t="s">
        <v>2609</v>
      </c>
      <c r="AQ25" s="68">
        <v>1</v>
      </c>
      <c r="AR25" s="68">
        <v>0</v>
      </c>
      <c r="AS25" s="68">
        <v>0</v>
      </c>
      <c r="AT25" s="68">
        <v>0</v>
      </c>
      <c r="AU25" s="68">
        <v>0</v>
      </c>
      <c r="AV25" s="68">
        <v>3</v>
      </c>
      <c r="AW25" s="68"/>
      <c r="AX25" s="68">
        <v>0</v>
      </c>
      <c r="AY25" s="126">
        <v>0</v>
      </c>
      <c r="AZ25" s="68">
        <v>0</v>
      </c>
      <c r="BA25" s="68">
        <v>0</v>
      </c>
      <c r="BC25" s="68">
        <v>24</v>
      </c>
      <c r="BD25" s="68">
        <v>4</v>
      </c>
      <c r="BE25" s="68">
        <v>110124</v>
      </c>
      <c r="BF25" s="68" t="s">
        <v>8419</v>
      </c>
      <c r="BG25" s="68">
        <v>0</v>
      </c>
      <c r="BH25" s="68">
        <v>0</v>
      </c>
      <c r="BI25" s="68">
        <v>300</v>
      </c>
      <c r="BJ25" s="68">
        <v>54</v>
      </c>
      <c r="BK25" s="68">
        <v>54039</v>
      </c>
      <c r="BL25" s="175">
        <v>0</v>
      </c>
      <c r="BM25" s="175">
        <v>0</v>
      </c>
      <c r="BN25" s="175">
        <v>0</v>
      </c>
      <c r="BO25" s="68">
        <v>10000</v>
      </c>
      <c r="BP25" s="68">
        <v>0</v>
      </c>
      <c r="BQ25" s="68">
        <v>0</v>
      </c>
      <c r="BR25" s="68">
        <v>0</v>
      </c>
      <c r="BS25" s="68">
        <v>7024</v>
      </c>
      <c r="BT25" s="68">
        <v>0</v>
      </c>
      <c r="BU25" s="68">
        <v>0</v>
      </c>
      <c r="BV25" s="68">
        <v>0</v>
      </c>
      <c r="BW25" s="68">
        <v>4</v>
      </c>
      <c r="BX25" s="68">
        <v>54</v>
      </c>
      <c r="BY25" s="175">
        <v>54</v>
      </c>
      <c r="BZ25" s="175">
        <v>5</v>
      </c>
      <c r="CA25" s="175">
        <v>8</v>
      </c>
      <c r="CB25" s="68">
        <v>10000</v>
      </c>
      <c r="CC25" s="68">
        <v>0</v>
      </c>
      <c r="CD25" s="68">
        <v>0</v>
      </c>
      <c r="CE25" s="68">
        <v>0</v>
      </c>
      <c r="CF25" s="68">
        <v>50039</v>
      </c>
      <c r="CG25" s="68">
        <v>0</v>
      </c>
      <c r="CH25" s="68">
        <v>0</v>
      </c>
      <c r="CI25" s="68">
        <v>0</v>
      </c>
      <c r="CJ25" s="68">
        <v>150</v>
      </c>
      <c r="CK25" s="68">
        <v>200</v>
      </c>
      <c r="CL25" s="68">
        <v>200</v>
      </c>
      <c r="CM25" s="68">
        <v>0</v>
      </c>
      <c r="CN25" s="68">
        <v>94033</v>
      </c>
      <c r="CO25" s="68">
        <v>94074</v>
      </c>
      <c r="CP25" s="68">
        <v>777</v>
      </c>
      <c r="CQ25" s="68">
        <v>0</v>
      </c>
      <c r="CR25" s="68">
        <v>0</v>
      </c>
      <c r="CS25" s="68">
        <v>0</v>
      </c>
      <c r="CT25" s="68">
        <v>4</v>
      </c>
      <c r="CU25" s="68">
        <v>0</v>
      </c>
      <c r="CV25" s="68">
        <v>2</v>
      </c>
      <c r="CW25" s="68">
        <v>0</v>
      </c>
      <c r="CX25" s="68">
        <v>6</v>
      </c>
      <c r="CY25" s="68">
        <v>28</v>
      </c>
      <c r="CZ25" s="68">
        <v>4</v>
      </c>
      <c r="DA25" s="68">
        <v>54</v>
      </c>
      <c r="DB25" s="68">
        <v>1040</v>
      </c>
      <c r="DC25" s="68">
        <v>1041</v>
      </c>
      <c r="DD25" s="68">
        <v>1042</v>
      </c>
      <c r="DE25" s="68">
        <v>1043</v>
      </c>
      <c r="DF25" s="68" t="s">
        <v>2410</v>
      </c>
      <c r="DG25" s="68">
        <v>21600000</v>
      </c>
      <c r="DH25" s="68">
        <v>18000000</v>
      </c>
      <c r="DI25" s="68">
        <v>14400000</v>
      </c>
      <c r="DJ25" s="68">
        <v>10800000</v>
      </c>
      <c r="DK25" s="68">
        <v>7200000</v>
      </c>
      <c r="DL25" s="68">
        <v>5</v>
      </c>
      <c r="DM25" s="68">
        <v>3600000</v>
      </c>
      <c r="DN25" s="68">
        <v>0</v>
      </c>
      <c r="DO25" s="68">
        <v>0</v>
      </c>
      <c r="DP25" s="68">
        <v>0</v>
      </c>
      <c r="DQ25" s="68">
        <v>0</v>
      </c>
      <c r="DR25" s="68">
        <v>0</v>
      </c>
      <c r="DS25" s="68">
        <v>0</v>
      </c>
      <c r="DT25" s="68">
        <v>7200000</v>
      </c>
      <c r="DU25" s="68">
        <v>0</v>
      </c>
      <c r="DV25" s="68">
        <v>0</v>
      </c>
      <c r="DW25" s="68">
        <v>0</v>
      </c>
      <c r="DX25" s="68">
        <v>0</v>
      </c>
      <c r="DY25" s="68">
        <v>0</v>
      </c>
      <c r="DZ25" s="68">
        <v>0</v>
      </c>
      <c r="EA25" s="68">
        <v>-7100</v>
      </c>
      <c r="EB25" s="68">
        <v>49300</v>
      </c>
      <c r="EC25" s="68">
        <v>-4870</v>
      </c>
      <c r="ED25" s="68">
        <v>51600</v>
      </c>
      <c r="EE25" s="68">
        <v>1</v>
      </c>
      <c r="EF25" s="86">
        <v>30600000</v>
      </c>
      <c r="EG25" s="86">
        <v>28800000</v>
      </c>
      <c r="EH25" s="86">
        <v>27000000</v>
      </c>
      <c r="EI25" s="86">
        <v>25200000</v>
      </c>
      <c r="EJ25" s="86">
        <v>23400000</v>
      </c>
      <c r="EK25" s="86">
        <v>6</v>
      </c>
      <c r="EL25" s="86">
        <v>94177</v>
      </c>
      <c r="EM25" s="86">
        <v>1</v>
      </c>
      <c r="EO25" s="178">
        <v>24</v>
      </c>
      <c r="EP25" s="178" t="str">
        <f t="shared" si="1"/>
        <v>엘더 윌로우</v>
      </c>
      <c r="EQ25" s="68">
        <v>29</v>
      </c>
      <c r="ER25" s="175">
        <v>4</v>
      </c>
      <c r="ES25" s="68">
        <v>0</v>
      </c>
      <c r="ET25" s="68">
        <v>1003</v>
      </c>
      <c r="EU25" s="68">
        <v>0</v>
      </c>
      <c r="EV25" s="68">
        <v>30815</v>
      </c>
      <c r="EW25" s="68">
        <v>0</v>
      </c>
      <c r="EX25" s="68" t="str">
        <f t="shared" si="5"/>
        <v>대형</v>
      </c>
      <c r="FA25" s="68">
        <v>24</v>
      </c>
      <c r="FB25" s="68">
        <v>6</v>
      </c>
      <c r="FC25" s="68">
        <v>1</v>
      </c>
      <c r="FD25" s="68">
        <v>118009</v>
      </c>
      <c r="FE25" s="184" t="s">
        <v>9148</v>
      </c>
      <c r="FF25" s="68">
        <v>320009</v>
      </c>
      <c r="FG25" s="68">
        <v>60121</v>
      </c>
      <c r="FH25" s="68">
        <v>60111</v>
      </c>
      <c r="FI25" s="68">
        <v>60124</v>
      </c>
      <c r="FJ25" s="68">
        <v>0</v>
      </c>
      <c r="FK25" s="68">
        <v>1</v>
      </c>
      <c r="FL25" s="68">
        <v>2</v>
      </c>
      <c r="FM25" s="68" t="s">
        <v>3779</v>
      </c>
      <c r="FN25" s="68">
        <v>109</v>
      </c>
      <c r="FO25" s="68">
        <v>25</v>
      </c>
      <c r="FP25" s="68">
        <v>0</v>
      </c>
      <c r="FQ25" s="68">
        <v>0</v>
      </c>
      <c r="FR25" s="68">
        <v>0</v>
      </c>
      <c r="FS25" s="68">
        <v>0</v>
      </c>
      <c r="FT25" s="68">
        <v>0</v>
      </c>
      <c r="FU25" s="68">
        <v>0</v>
      </c>
      <c r="FV25" s="68">
        <v>0</v>
      </c>
      <c r="FW25" s="68">
        <v>0</v>
      </c>
      <c r="FX25" s="68">
        <v>0</v>
      </c>
      <c r="FY25" s="68">
        <v>0</v>
      </c>
      <c r="FZ25" s="68">
        <v>0</v>
      </c>
      <c r="GA25" s="68">
        <v>0</v>
      </c>
      <c r="GB25" s="68">
        <v>0</v>
      </c>
      <c r="GC25" s="68">
        <v>0</v>
      </c>
      <c r="GE25" s="68">
        <v>300</v>
      </c>
      <c r="GF25" s="68" t="s">
        <v>3906</v>
      </c>
      <c r="GK25" s="68">
        <v>24</v>
      </c>
      <c r="GL25" s="233">
        <f t="shared" si="15"/>
        <v>750</v>
      </c>
      <c r="GM25" s="68">
        <f t="shared" si="12"/>
        <v>560</v>
      </c>
      <c r="GN25" s="68">
        <f t="shared" si="13"/>
        <v>380</v>
      </c>
      <c r="GO25" s="68"/>
      <c r="GQ25" s="67">
        <v>480</v>
      </c>
      <c r="GR25" s="67">
        <v>360</v>
      </c>
      <c r="GS25" s="67">
        <v>240</v>
      </c>
      <c r="GU25" s="68">
        <f t="shared" si="6"/>
        <v>1.5625</v>
      </c>
      <c r="GV25" s="68">
        <f t="shared" si="7"/>
        <v>1.5555555555555556</v>
      </c>
      <c r="GW25" s="68">
        <f t="shared" si="8"/>
        <v>1.5833333333333333</v>
      </c>
    </row>
    <row r="26" spans="1:205" x14ac:dyDescent="0.2">
      <c r="A26" s="174">
        <v>25</v>
      </c>
      <c r="B26" s="174">
        <v>307984</v>
      </c>
      <c r="C26" s="61">
        <v>315021</v>
      </c>
      <c r="D26" s="169">
        <v>252017</v>
      </c>
      <c r="E26" s="174">
        <f t="shared" si="16"/>
        <v>8</v>
      </c>
      <c r="F26" s="68">
        <v>110</v>
      </c>
      <c r="G26" s="68">
        <v>5</v>
      </c>
      <c r="H26" s="68">
        <v>100110</v>
      </c>
      <c r="I26" s="68">
        <v>200110</v>
      </c>
      <c r="J26" s="68" t="s">
        <v>3355</v>
      </c>
      <c r="K26" s="68" t="s">
        <v>3356</v>
      </c>
      <c r="L26" s="68">
        <v>0</v>
      </c>
      <c r="M26" s="68">
        <v>0</v>
      </c>
      <c r="N26" s="68">
        <v>0</v>
      </c>
      <c r="O26" s="68">
        <v>0</v>
      </c>
      <c r="P26" s="68">
        <v>0</v>
      </c>
      <c r="Q26" s="68">
        <v>0</v>
      </c>
      <c r="R26" s="68">
        <v>0</v>
      </c>
      <c r="S26" s="68">
        <v>0</v>
      </c>
      <c r="T26" s="68">
        <v>0</v>
      </c>
      <c r="U26" s="68">
        <v>0</v>
      </c>
      <c r="V26" s="68">
        <v>0</v>
      </c>
      <c r="W26" s="68">
        <v>0</v>
      </c>
      <c r="X26" s="68">
        <v>0</v>
      </c>
      <c r="Y26" s="68">
        <v>0</v>
      </c>
      <c r="Z26" s="68">
        <v>0</v>
      </c>
      <c r="AA26" s="68">
        <v>0</v>
      </c>
      <c r="AB26" s="68">
        <v>0</v>
      </c>
      <c r="AC26" s="68">
        <v>0</v>
      </c>
      <c r="AD26" s="68">
        <v>0</v>
      </c>
      <c r="AE26" s="68">
        <v>0</v>
      </c>
      <c r="AF26" s="68">
        <v>0</v>
      </c>
      <c r="AG26" s="68">
        <v>0</v>
      </c>
      <c r="AH26" s="68">
        <v>0</v>
      </c>
      <c r="AI26" s="68">
        <v>0</v>
      </c>
      <c r="AJ26" s="68">
        <v>0</v>
      </c>
      <c r="AK26" s="68">
        <v>0</v>
      </c>
      <c r="AL26" s="68">
        <v>0</v>
      </c>
      <c r="AM26" s="68">
        <v>0</v>
      </c>
      <c r="AN26" s="68">
        <v>0</v>
      </c>
      <c r="AO26" s="68">
        <v>0</v>
      </c>
      <c r="AP26" s="68" t="s">
        <v>2610</v>
      </c>
      <c r="AQ26" s="68">
        <v>1</v>
      </c>
      <c r="AR26" s="68">
        <v>0</v>
      </c>
      <c r="AS26" s="68">
        <v>0</v>
      </c>
      <c r="AT26" s="68">
        <v>0</v>
      </c>
      <c r="AU26" s="68">
        <v>0</v>
      </c>
      <c r="AV26" s="68">
        <v>3</v>
      </c>
      <c r="AW26" s="68"/>
      <c r="AX26" s="68">
        <v>0</v>
      </c>
      <c r="AY26" s="126">
        <v>0</v>
      </c>
      <c r="AZ26" s="68">
        <v>0</v>
      </c>
      <c r="BA26" s="68">
        <v>0</v>
      </c>
      <c r="BC26" s="68">
        <v>25</v>
      </c>
      <c r="BD26" s="68">
        <v>5</v>
      </c>
      <c r="BE26" s="68">
        <v>110125</v>
      </c>
      <c r="BF26" s="68" t="s">
        <v>8420</v>
      </c>
      <c r="BG26" s="68">
        <v>0</v>
      </c>
      <c r="BH26" s="68">
        <v>0</v>
      </c>
      <c r="BI26" s="68">
        <v>300</v>
      </c>
      <c r="BJ26" s="68">
        <v>56</v>
      </c>
      <c r="BK26" s="68">
        <v>54022</v>
      </c>
      <c r="BL26" s="175">
        <v>0</v>
      </c>
      <c r="BM26" s="175">
        <v>0</v>
      </c>
      <c r="BN26" s="175">
        <v>0</v>
      </c>
      <c r="BO26" s="68">
        <v>10000</v>
      </c>
      <c r="BP26" s="68">
        <v>0</v>
      </c>
      <c r="BQ26" s="68">
        <v>0</v>
      </c>
      <c r="BR26" s="68">
        <v>0</v>
      </c>
      <c r="BS26" s="68">
        <v>7025</v>
      </c>
      <c r="BT26" s="68">
        <v>0</v>
      </c>
      <c r="BU26" s="68">
        <v>0</v>
      </c>
      <c r="BV26" s="68">
        <v>0</v>
      </c>
      <c r="BW26" s="68">
        <v>4</v>
      </c>
      <c r="BX26" s="68">
        <v>56</v>
      </c>
      <c r="BY26" s="175">
        <v>25</v>
      </c>
      <c r="BZ26" s="175">
        <v>3</v>
      </c>
      <c r="CA26" s="175">
        <v>4</v>
      </c>
      <c r="CB26" s="68">
        <v>10000</v>
      </c>
      <c r="CC26" s="68">
        <v>0</v>
      </c>
      <c r="CD26" s="68">
        <v>0</v>
      </c>
      <c r="CE26" s="68">
        <v>0</v>
      </c>
      <c r="CF26" s="68">
        <v>50022</v>
      </c>
      <c r="CG26" s="68">
        <v>0</v>
      </c>
      <c r="CH26" s="68">
        <v>0</v>
      </c>
      <c r="CI26" s="68">
        <v>0</v>
      </c>
      <c r="CJ26" s="68">
        <v>200</v>
      </c>
      <c r="CK26" s="68">
        <v>100</v>
      </c>
      <c r="CL26" s="68">
        <v>100</v>
      </c>
      <c r="CM26" s="68">
        <v>0</v>
      </c>
      <c r="CN26" s="68">
        <v>94005</v>
      </c>
      <c r="CO26" s="68">
        <v>94074</v>
      </c>
      <c r="CP26" s="68">
        <v>777</v>
      </c>
      <c r="CQ26" s="68">
        <v>0</v>
      </c>
      <c r="CR26" s="68">
        <v>0</v>
      </c>
      <c r="CS26" s="68">
        <v>0</v>
      </c>
      <c r="CT26" s="68">
        <v>5</v>
      </c>
      <c r="CU26" s="68">
        <v>0</v>
      </c>
      <c r="CV26" s="68">
        <v>1</v>
      </c>
      <c r="CW26" s="68">
        <v>0</v>
      </c>
      <c r="CX26" s="68">
        <v>6</v>
      </c>
      <c r="CY26" s="68">
        <v>30</v>
      </c>
      <c r="CZ26" s="68">
        <v>5</v>
      </c>
      <c r="DA26" s="68">
        <v>56</v>
      </c>
      <c r="DB26" s="68">
        <v>1050</v>
      </c>
      <c r="DC26" s="68">
        <v>1051</v>
      </c>
      <c r="DD26" s="68">
        <v>1052</v>
      </c>
      <c r="DE26" s="68">
        <v>1053</v>
      </c>
      <c r="DF26" s="68" t="s">
        <v>2411</v>
      </c>
      <c r="DG26" s="68">
        <v>21600000</v>
      </c>
      <c r="DH26" s="68">
        <v>18000000</v>
      </c>
      <c r="DI26" s="68">
        <v>14400000</v>
      </c>
      <c r="DJ26" s="68">
        <v>10800000</v>
      </c>
      <c r="DK26" s="68">
        <v>7200000</v>
      </c>
      <c r="DL26" s="68">
        <v>5</v>
      </c>
      <c r="DM26" s="68">
        <v>3600000</v>
      </c>
      <c r="DN26" s="68">
        <v>94034</v>
      </c>
      <c r="DO26" s="68">
        <v>15</v>
      </c>
      <c r="DP26" s="68">
        <v>25</v>
      </c>
      <c r="DQ26" s="68">
        <v>35</v>
      </c>
      <c r="DR26" s="68">
        <v>45</v>
      </c>
      <c r="DS26" s="68">
        <v>55</v>
      </c>
      <c r="DT26" s="68">
        <v>7200000</v>
      </c>
      <c r="DU26" s="68">
        <v>94034</v>
      </c>
      <c r="DV26" s="68">
        <v>15</v>
      </c>
      <c r="DW26" s="68">
        <v>25</v>
      </c>
      <c r="DX26" s="68">
        <v>35</v>
      </c>
      <c r="DY26" s="68">
        <v>45</v>
      </c>
      <c r="DZ26" s="68">
        <v>55</v>
      </c>
      <c r="EA26" s="68">
        <v>-7100</v>
      </c>
      <c r="EB26" s="68">
        <v>49300</v>
      </c>
      <c r="EC26" s="68">
        <v>-4870</v>
      </c>
      <c r="ED26" s="68">
        <v>51600</v>
      </c>
      <c r="EE26" s="68">
        <v>2</v>
      </c>
      <c r="EF26" s="86">
        <v>30600000</v>
      </c>
      <c r="EG26" s="86">
        <v>28800000</v>
      </c>
      <c r="EH26" s="86">
        <v>27000000</v>
      </c>
      <c r="EI26" s="86">
        <v>25200000</v>
      </c>
      <c r="EJ26" s="86">
        <v>23400000</v>
      </c>
      <c r="EK26" s="86">
        <v>6</v>
      </c>
      <c r="EL26" s="86">
        <v>94177</v>
      </c>
      <c r="EM26" s="86">
        <v>1</v>
      </c>
      <c r="EO26" s="178">
        <v>25</v>
      </c>
      <c r="EP26" s="178" t="str">
        <f t="shared" si="1"/>
        <v>픽키</v>
      </c>
      <c r="EQ26" s="68">
        <v>30</v>
      </c>
      <c r="ER26" s="175">
        <v>4</v>
      </c>
      <c r="ES26" s="68">
        <v>0</v>
      </c>
      <c r="ET26" s="68">
        <v>1003</v>
      </c>
      <c r="EU26" s="68">
        <v>0</v>
      </c>
      <c r="EV26" s="68">
        <v>30815</v>
      </c>
      <c r="EW26" s="68">
        <v>0</v>
      </c>
      <c r="EX26" s="68" t="str">
        <f t="shared" si="5"/>
        <v>대형</v>
      </c>
      <c r="FA26" s="68">
        <v>25</v>
      </c>
      <c r="FB26" s="68">
        <v>21</v>
      </c>
      <c r="FC26" s="68">
        <v>2</v>
      </c>
      <c r="FD26" s="68">
        <v>118040</v>
      </c>
      <c r="FE26" s="184" t="s">
        <v>9149</v>
      </c>
      <c r="FF26" s="68">
        <v>320040</v>
      </c>
      <c r="FG26" s="68">
        <v>60472</v>
      </c>
      <c r="FH26" s="68">
        <v>60461</v>
      </c>
      <c r="FI26" s="68">
        <v>60473</v>
      </c>
      <c r="FJ26" s="68">
        <v>60474</v>
      </c>
      <c r="FK26" s="68">
        <v>1</v>
      </c>
      <c r="FL26" s="68">
        <v>3</v>
      </c>
      <c r="FM26" s="68" t="s">
        <v>3810</v>
      </c>
      <c r="FN26" s="68">
        <v>121</v>
      </c>
      <c r="FO26" s="68">
        <v>100</v>
      </c>
      <c r="FP26" s="68">
        <v>0</v>
      </c>
      <c r="FQ26" s="68">
        <v>0</v>
      </c>
      <c r="FR26" s="68">
        <v>0</v>
      </c>
      <c r="FS26" s="68">
        <v>0</v>
      </c>
      <c r="FT26" s="68">
        <v>0</v>
      </c>
      <c r="FU26" s="68">
        <v>0</v>
      </c>
      <c r="FV26" s="68">
        <v>0</v>
      </c>
      <c r="FW26" s="68">
        <v>0</v>
      </c>
      <c r="FX26" s="68">
        <v>0</v>
      </c>
      <c r="FY26" s="68">
        <v>0</v>
      </c>
      <c r="FZ26" s="68">
        <v>0</v>
      </c>
      <c r="GA26" s="68">
        <v>0</v>
      </c>
      <c r="GB26" s="68">
        <v>0</v>
      </c>
      <c r="GC26" s="68">
        <v>0</v>
      </c>
      <c r="GE26" s="68">
        <v>399</v>
      </c>
      <c r="GF26" s="68" t="s">
        <v>3907</v>
      </c>
      <c r="GK26" s="68">
        <v>25</v>
      </c>
      <c r="GL26" s="233">
        <f t="shared" si="15"/>
        <v>800</v>
      </c>
      <c r="GM26" s="68">
        <f t="shared" si="12"/>
        <v>600</v>
      </c>
      <c r="GN26" s="68">
        <f t="shared" si="13"/>
        <v>400</v>
      </c>
      <c r="GO26" s="68"/>
      <c r="GQ26" s="67">
        <v>500</v>
      </c>
      <c r="GR26" s="67">
        <v>375</v>
      </c>
      <c r="GS26" s="67">
        <v>250</v>
      </c>
      <c r="GU26" s="68">
        <f t="shared" si="6"/>
        <v>1.6</v>
      </c>
      <c r="GV26" s="68">
        <f t="shared" si="7"/>
        <v>1.6</v>
      </c>
      <c r="GW26" s="68">
        <f t="shared" si="8"/>
        <v>1.6</v>
      </c>
    </row>
    <row r="27" spans="1:205" x14ac:dyDescent="0.2">
      <c r="A27" s="174">
        <v>26</v>
      </c>
      <c r="B27" s="174">
        <v>337718</v>
      </c>
      <c r="C27" s="61">
        <v>343250</v>
      </c>
      <c r="D27" s="169">
        <v>274600</v>
      </c>
      <c r="E27" s="174">
        <f t="shared" si="16"/>
        <v>8</v>
      </c>
      <c r="F27" s="68">
        <v>111</v>
      </c>
      <c r="G27" s="68">
        <v>5</v>
      </c>
      <c r="H27" s="68">
        <v>100111</v>
      </c>
      <c r="I27" s="68">
        <v>200111</v>
      </c>
      <c r="J27" s="68" t="s">
        <v>3357</v>
      </c>
      <c r="K27" s="68" t="s">
        <v>3358</v>
      </c>
      <c r="L27" s="68">
        <v>0</v>
      </c>
      <c r="M27" s="68">
        <v>0</v>
      </c>
      <c r="N27" s="68">
        <v>0</v>
      </c>
      <c r="O27" s="68">
        <v>0</v>
      </c>
      <c r="P27" s="68">
        <v>0</v>
      </c>
      <c r="Q27" s="68">
        <v>0</v>
      </c>
      <c r="R27" s="68">
        <v>0</v>
      </c>
      <c r="S27" s="68">
        <v>0</v>
      </c>
      <c r="T27" s="68">
        <v>0</v>
      </c>
      <c r="U27" s="68">
        <v>0</v>
      </c>
      <c r="V27" s="68">
        <v>0</v>
      </c>
      <c r="W27" s="68">
        <v>0</v>
      </c>
      <c r="X27" s="68">
        <v>0</v>
      </c>
      <c r="Y27" s="68">
        <v>0</v>
      </c>
      <c r="Z27" s="68">
        <v>0</v>
      </c>
      <c r="AA27" s="68">
        <v>0</v>
      </c>
      <c r="AB27" s="68">
        <v>0</v>
      </c>
      <c r="AC27" s="68">
        <v>0</v>
      </c>
      <c r="AD27" s="68">
        <v>0</v>
      </c>
      <c r="AE27" s="68">
        <v>0</v>
      </c>
      <c r="AF27" s="68">
        <v>0</v>
      </c>
      <c r="AG27" s="68">
        <v>0</v>
      </c>
      <c r="AH27" s="68">
        <v>0</v>
      </c>
      <c r="AI27" s="68">
        <v>0</v>
      </c>
      <c r="AJ27" s="68">
        <v>0</v>
      </c>
      <c r="AK27" s="68">
        <v>0</v>
      </c>
      <c r="AL27" s="68">
        <v>0</v>
      </c>
      <c r="AM27" s="68">
        <v>0</v>
      </c>
      <c r="AN27" s="68">
        <v>0</v>
      </c>
      <c r="AO27" s="68">
        <v>0</v>
      </c>
      <c r="AP27" s="68" t="s">
        <v>3359</v>
      </c>
      <c r="AQ27" s="68">
        <v>1</v>
      </c>
      <c r="AR27" s="68">
        <v>0</v>
      </c>
      <c r="AS27" s="68">
        <v>0</v>
      </c>
      <c r="AT27" s="68">
        <v>0</v>
      </c>
      <c r="AU27" s="68">
        <v>0</v>
      </c>
      <c r="AV27" s="68">
        <v>3</v>
      </c>
      <c r="AW27" s="68"/>
      <c r="AX27" s="68">
        <v>0</v>
      </c>
      <c r="AY27" s="126">
        <v>0</v>
      </c>
      <c r="AZ27" s="68">
        <v>0</v>
      </c>
      <c r="BA27" s="68">
        <v>0</v>
      </c>
      <c r="BC27" s="68">
        <v>26</v>
      </c>
      <c r="BD27" s="68">
        <v>5</v>
      </c>
      <c r="BE27" s="68">
        <v>110126</v>
      </c>
      <c r="BF27" s="68" t="s">
        <v>8420</v>
      </c>
      <c r="BG27" s="68">
        <v>0</v>
      </c>
      <c r="BH27" s="68">
        <v>0</v>
      </c>
      <c r="BI27" s="68">
        <v>300</v>
      </c>
      <c r="BJ27" s="68">
        <v>58</v>
      </c>
      <c r="BK27" s="68">
        <v>54023</v>
      </c>
      <c r="BL27" s="175">
        <v>0</v>
      </c>
      <c r="BM27" s="175">
        <v>0</v>
      </c>
      <c r="BN27" s="175">
        <v>0</v>
      </c>
      <c r="BO27" s="68">
        <v>10000</v>
      </c>
      <c r="BP27" s="68">
        <v>0</v>
      </c>
      <c r="BQ27" s="68">
        <v>0</v>
      </c>
      <c r="BR27" s="68">
        <v>0</v>
      </c>
      <c r="BS27" s="68">
        <v>7026</v>
      </c>
      <c r="BT27" s="68">
        <v>0</v>
      </c>
      <c r="BU27" s="68">
        <v>0</v>
      </c>
      <c r="BV27" s="68">
        <v>0</v>
      </c>
      <c r="BW27" s="68">
        <v>4</v>
      </c>
      <c r="BX27" s="68">
        <v>58</v>
      </c>
      <c r="BY27" s="175">
        <v>26</v>
      </c>
      <c r="BZ27" s="175">
        <v>3</v>
      </c>
      <c r="CA27" s="175">
        <v>4</v>
      </c>
      <c r="CB27" s="68">
        <v>10000</v>
      </c>
      <c r="CC27" s="68">
        <v>0</v>
      </c>
      <c r="CD27" s="68">
        <v>0</v>
      </c>
      <c r="CE27" s="68">
        <v>0</v>
      </c>
      <c r="CF27" s="68">
        <v>50023</v>
      </c>
      <c r="CG27" s="68">
        <v>0</v>
      </c>
      <c r="CH27" s="68">
        <v>0</v>
      </c>
      <c r="CI27" s="68">
        <v>0</v>
      </c>
      <c r="CJ27" s="68">
        <v>300</v>
      </c>
      <c r="CK27" s="68">
        <v>100</v>
      </c>
      <c r="CL27" s="68">
        <v>100</v>
      </c>
      <c r="CM27" s="68">
        <v>0</v>
      </c>
      <c r="CN27" s="68">
        <v>94000</v>
      </c>
      <c r="CO27" s="68">
        <v>94074</v>
      </c>
      <c r="CP27" s="68">
        <v>777</v>
      </c>
      <c r="CQ27" s="68">
        <v>0</v>
      </c>
      <c r="CR27" s="68">
        <v>0</v>
      </c>
      <c r="CS27" s="68">
        <v>0</v>
      </c>
      <c r="CT27" s="68">
        <v>5</v>
      </c>
      <c r="CU27" s="68">
        <v>0</v>
      </c>
      <c r="CV27" s="68">
        <v>1</v>
      </c>
      <c r="CW27" s="68">
        <v>0</v>
      </c>
      <c r="CX27" s="68">
        <v>6</v>
      </c>
      <c r="CY27" s="68">
        <v>31</v>
      </c>
      <c r="CZ27" s="68">
        <v>5</v>
      </c>
      <c r="DA27" s="68">
        <v>58</v>
      </c>
      <c r="DB27" s="68">
        <v>1050</v>
      </c>
      <c r="DC27" s="68">
        <v>1051</v>
      </c>
      <c r="DD27" s="68">
        <v>1052</v>
      </c>
      <c r="DE27" s="68">
        <v>1053</v>
      </c>
      <c r="DF27" s="68" t="s">
        <v>2411</v>
      </c>
      <c r="DG27" s="68">
        <v>21600000</v>
      </c>
      <c r="DH27" s="68">
        <v>18000000</v>
      </c>
      <c r="DI27" s="68">
        <v>14400000</v>
      </c>
      <c r="DJ27" s="68">
        <v>10800000</v>
      </c>
      <c r="DK27" s="68">
        <v>7200000</v>
      </c>
      <c r="DL27" s="68">
        <v>5</v>
      </c>
      <c r="DM27" s="68">
        <v>3600000</v>
      </c>
      <c r="DN27" s="68">
        <v>94018</v>
      </c>
      <c r="DO27" s="68">
        <v>14</v>
      </c>
      <c r="DP27" s="68">
        <v>18</v>
      </c>
      <c r="DQ27" s="68">
        <v>22</v>
      </c>
      <c r="DR27" s="68">
        <v>26</v>
      </c>
      <c r="DS27" s="68">
        <v>30</v>
      </c>
      <c r="DT27" s="68">
        <v>7200000</v>
      </c>
      <c r="DU27" s="68">
        <v>94018</v>
      </c>
      <c r="DV27" s="68">
        <v>14</v>
      </c>
      <c r="DW27" s="68">
        <v>18</v>
      </c>
      <c r="DX27" s="68">
        <v>22</v>
      </c>
      <c r="DY27" s="68">
        <v>26</v>
      </c>
      <c r="DZ27" s="68">
        <v>30</v>
      </c>
      <c r="EA27" s="68">
        <v>-7100</v>
      </c>
      <c r="EB27" s="68">
        <v>49300</v>
      </c>
      <c r="EC27" s="68">
        <v>-4870</v>
      </c>
      <c r="ED27" s="68">
        <v>51600</v>
      </c>
      <c r="EE27" s="68">
        <v>4</v>
      </c>
      <c r="EF27" s="86">
        <v>30600000</v>
      </c>
      <c r="EG27" s="86">
        <v>28800000</v>
      </c>
      <c r="EH27" s="86">
        <v>27000000</v>
      </c>
      <c r="EI27" s="86">
        <v>25200000</v>
      </c>
      <c r="EJ27" s="86">
        <v>23400000</v>
      </c>
      <c r="EK27" s="86">
        <v>6</v>
      </c>
      <c r="EL27" s="86">
        <v>94177</v>
      </c>
      <c r="EM27" s="86">
        <v>1</v>
      </c>
      <c r="EO27" s="178">
        <v>26</v>
      </c>
      <c r="EP27" s="178" t="str">
        <f t="shared" si="1"/>
        <v>콘도르</v>
      </c>
      <c r="EQ27" s="68">
        <v>101</v>
      </c>
      <c r="ER27" s="175">
        <v>1</v>
      </c>
      <c r="ES27" s="68">
        <v>650</v>
      </c>
      <c r="ET27" s="68">
        <v>64</v>
      </c>
      <c r="EU27" s="68">
        <v>0</v>
      </c>
      <c r="EV27" s="68">
        <v>150064</v>
      </c>
      <c r="EW27" s="68" t="s">
        <v>2702</v>
      </c>
      <c r="EX27" s="68" t="str">
        <f t="shared" si="5"/>
        <v>소형</v>
      </c>
      <c r="FA27" s="68">
        <v>26</v>
      </c>
      <c r="FB27" s="68">
        <v>21</v>
      </c>
      <c r="FC27" s="68">
        <v>1</v>
      </c>
      <c r="FD27" s="68">
        <v>118039</v>
      </c>
      <c r="FE27" s="184" t="s">
        <v>9150</v>
      </c>
      <c r="FF27" s="68">
        <v>320039</v>
      </c>
      <c r="FG27" s="68">
        <v>60471</v>
      </c>
      <c r="FH27" s="68">
        <v>60461</v>
      </c>
      <c r="FI27" s="68">
        <v>60473</v>
      </c>
      <c r="FJ27" s="68">
        <v>60474</v>
      </c>
      <c r="FK27" s="68">
        <v>1</v>
      </c>
      <c r="FL27" s="68">
        <v>3</v>
      </c>
      <c r="FM27" s="68" t="s">
        <v>3809</v>
      </c>
      <c r="FN27" s="68">
        <v>121</v>
      </c>
      <c r="FO27" s="68">
        <v>100</v>
      </c>
      <c r="FP27" s="68">
        <v>0</v>
      </c>
      <c r="FQ27" s="68">
        <v>0</v>
      </c>
      <c r="FR27" s="68">
        <v>0</v>
      </c>
      <c r="FS27" s="68">
        <v>0</v>
      </c>
      <c r="FT27" s="68">
        <v>0</v>
      </c>
      <c r="FU27" s="68">
        <v>0</v>
      </c>
      <c r="FV27" s="68">
        <v>0</v>
      </c>
      <c r="FW27" s="68">
        <v>0</v>
      </c>
      <c r="FX27" s="68">
        <v>0</v>
      </c>
      <c r="FY27" s="68">
        <v>0</v>
      </c>
      <c r="FZ27" s="68">
        <v>0</v>
      </c>
      <c r="GA27" s="68">
        <v>0</v>
      </c>
      <c r="GB27" s="68">
        <v>0</v>
      </c>
      <c r="GC27" s="68">
        <v>0</v>
      </c>
      <c r="GE27" s="68">
        <v>400</v>
      </c>
      <c r="GF27" s="68" t="s">
        <v>3908</v>
      </c>
      <c r="GK27" s="68">
        <v>26</v>
      </c>
      <c r="GL27" s="68">
        <f>IF(GL26+100&lt;=2000,GL26+100,GL26+100)</f>
        <v>900</v>
      </c>
      <c r="GM27" s="68">
        <f t="shared" si="12"/>
        <v>680</v>
      </c>
      <c r="GN27" s="68">
        <f t="shared" si="13"/>
        <v>450</v>
      </c>
      <c r="GO27" s="68"/>
      <c r="GQ27" s="67">
        <v>520</v>
      </c>
      <c r="GR27" s="67">
        <v>390</v>
      </c>
      <c r="GS27" s="67">
        <v>260</v>
      </c>
      <c r="GU27" s="68">
        <f t="shared" si="6"/>
        <v>1.7307692307692308</v>
      </c>
      <c r="GV27" s="68">
        <f t="shared" si="7"/>
        <v>1.7435897435897436</v>
      </c>
      <c r="GW27" s="68">
        <f t="shared" si="8"/>
        <v>1.7307692307692308</v>
      </c>
    </row>
    <row r="28" spans="1:205" x14ac:dyDescent="0.2">
      <c r="A28" s="174">
        <v>27</v>
      </c>
      <c r="B28" s="174">
        <v>369644</v>
      </c>
      <c r="C28" s="61">
        <v>373361</v>
      </c>
      <c r="D28" s="169">
        <v>298689</v>
      </c>
      <c r="E28" s="174">
        <f t="shared" si="16"/>
        <v>8</v>
      </c>
      <c r="F28" s="68">
        <v>112</v>
      </c>
      <c r="G28" s="68">
        <v>5</v>
      </c>
      <c r="H28" s="68">
        <v>100112</v>
      </c>
      <c r="I28" s="68">
        <v>200111</v>
      </c>
      <c r="J28" s="68" t="s">
        <v>3360</v>
      </c>
      <c r="K28" s="68" t="s">
        <v>3358</v>
      </c>
      <c r="L28" s="68">
        <v>0</v>
      </c>
      <c r="M28" s="68">
        <v>0</v>
      </c>
      <c r="N28" s="68">
        <v>0</v>
      </c>
      <c r="O28" s="68">
        <v>0</v>
      </c>
      <c r="P28" s="68">
        <v>0</v>
      </c>
      <c r="Q28" s="68">
        <v>0</v>
      </c>
      <c r="R28" s="68">
        <v>0</v>
      </c>
      <c r="S28" s="68">
        <v>0</v>
      </c>
      <c r="T28" s="68">
        <v>0</v>
      </c>
      <c r="U28" s="68">
        <v>0</v>
      </c>
      <c r="V28" s="68">
        <v>0</v>
      </c>
      <c r="W28" s="68">
        <v>0</v>
      </c>
      <c r="X28" s="68">
        <v>0</v>
      </c>
      <c r="Y28" s="68">
        <v>0</v>
      </c>
      <c r="Z28" s="68">
        <v>0</v>
      </c>
      <c r="AA28" s="68">
        <v>0</v>
      </c>
      <c r="AB28" s="68">
        <v>0</v>
      </c>
      <c r="AC28" s="68">
        <v>0</v>
      </c>
      <c r="AD28" s="68">
        <v>0</v>
      </c>
      <c r="AE28" s="68">
        <v>0</v>
      </c>
      <c r="AF28" s="68">
        <v>0</v>
      </c>
      <c r="AG28" s="68">
        <v>0</v>
      </c>
      <c r="AH28" s="68">
        <v>0</v>
      </c>
      <c r="AI28" s="68">
        <v>0</v>
      </c>
      <c r="AJ28" s="68">
        <v>0</v>
      </c>
      <c r="AK28" s="68">
        <v>0</v>
      </c>
      <c r="AL28" s="68">
        <v>0</v>
      </c>
      <c r="AM28" s="68">
        <v>0</v>
      </c>
      <c r="AN28" s="68">
        <v>0</v>
      </c>
      <c r="AO28" s="68">
        <v>0</v>
      </c>
      <c r="AP28" s="68" t="s">
        <v>3361</v>
      </c>
      <c r="AQ28" s="68">
        <v>1</v>
      </c>
      <c r="AR28" s="68">
        <v>0</v>
      </c>
      <c r="AS28" s="68">
        <v>0</v>
      </c>
      <c r="AT28" s="68">
        <v>0</v>
      </c>
      <c r="AU28" s="68">
        <v>0</v>
      </c>
      <c r="AV28" s="68">
        <v>3</v>
      </c>
      <c r="AW28" s="68"/>
      <c r="AX28" s="68">
        <v>0</v>
      </c>
      <c r="AY28" s="126">
        <v>0</v>
      </c>
      <c r="AZ28" s="68">
        <v>0</v>
      </c>
      <c r="BA28" s="68">
        <v>0</v>
      </c>
      <c r="BC28" s="68">
        <v>27</v>
      </c>
      <c r="BD28" s="68">
        <v>5</v>
      </c>
      <c r="BE28" s="68">
        <v>110127</v>
      </c>
      <c r="BF28" s="68" t="s">
        <v>8420</v>
      </c>
      <c r="BG28" s="68">
        <v>0</v>
      </c>
      <c r="BH28" s="68">
        <v>0</v>
      </c>
      <c r="BI28" s="68">
        <v>300</v>
      </c>
      <c r="BJ28" s="68">
        <v>60</v>
      </c>
      <c r="BK28" s="68">
        <v>54028</v>
      </c>
      <c r="BL28" s="175">
        <v>0</v>
      </c>
      <c r="BM28" s="175">
        <v>0</v>
      </c>
      <c r="BN28" s="175">
        <v>0</v>
      </c>
      <c r="BO28" s="68">
        <v>10000</v>
      </c>
      <c r="BP28" s="68">
        <v>0</v>
      </c>
      <c r="BQ28" s="68">
        <v>0</v>
      </c>
      <c r="BR28" s="68">
        <v>0</v>
      </c>
      <c r="BS28" s="68">
        <v>7027</v>
      </c>
      <c r="BT28" s="68">
        <v>0</v>
      </c>
      <c r="BU28" s="68">
        <v>0</v>
      </c>
      <c r="BV28" s="68">
        <v>0</v>
      </c>
      <c r="BW28" s="68">
        <v>4</v>
      </c>
      <c r="BX28" s="68">
        <v>60</v>
      </c>
      <c r="BY28" s="175">
        <v>28</v>
      </c>
      <c r="BZ28" s="175">
        <v>3</v>
      </c>
      <c r="CA28" s="175">
        <v>4</v>
      </c>
      <c r="CB28" s="68">
        <v>10000</v>
      </c>
      <c r="CC28" s="68">
        <v>0</v>
      </c>
      <c r="CD28" s="68">
        <v>0</v>
      </c>
      <c r="CE28" s="68">
        <v>0</v>
      </c>
      <c r="CF28" s="68">
        <v>50028</v>
      </c>
      <c r="CG28" s="68">
        <v>0</v>
      </c>
      <c r="CH28" s="68">
        <v>0</v>
      </c>
      <c r="CI28" s="68">
        <v>0</v>
      </c>
      <c r="CJ28" s="68">
        <v>300</v>
      </c>
      <c r="CK28" s="68">
        <v>100</v>
      </c>
      <c r="CL28" s="68">
        <v>100</v>
      </c>
      <c r="CM28" s="68">
        <v>0</v>
      </c>
      <c r="CN28" s="68">
        <v>94002</v>
      </c>
      <c r="CO28" s="68">
        <v>94074</v>
      </c>
      <c r="CP28" s="68">
        <v>777</v>
      </c>
      <c r="CQ28" s="68">
        <v>0</v>
      </c>
      <c r="CR28" s="68">
        <v>0</v>
      </c>
      <c r="CS28" s="68">
        <v>0</v>
      </c>
      <c r="CT28" s="68">
        <v>5</v>
      </c>
      <c r="CU28" s="68">
        <v>0</v>
      </c>
      <c r="CV28" s="68">
        <v>1</v>
      </c>
      <c r="CW28" s="68">
        <v>0</v>
      </c>
      <c r="CX28" s="68">
        <v>6</v>
      </c>
      <c r="CY28" s="68">
        <v>32</v>
      </c>
      <c r="CZ28" s="68">
        <v>5</v>
      </c>
      <c r="DA28" s="68">
        <v>60</v>
      </c>
      <c r="DB28" s="68">
        <v>1050</v>
      </c>
      <c r="DC28" s="68">
        <v>1051</v>
      </c>
      <c r="DD28" s="68">
        <v>1052</v>
      </c>
      <c r="DE28" s="68">
        <v>1053</v>
      </c>
      <c r="DF28" s="68" t="s">
        <v>2411</v>
      </c>
      <c r="DG28" s="68">
        <v>21600000</v>
      </c>
      <c r="DH28" s="68">
        <v>18000000</v>
      </c>
      <c r="DI28" s="68">
        <v>14400000</v>
      </c>
      <c r="DJ28" s="68">
        <v>10800000</v>
      </c>
      <c r="DK28" s="68">
        <v>7200000</v>
      </c>
      <c r="DL28" s="68">
        <v>5</v>
      </c>
      <c r="DM28" s="68">
        <v>3600000</v>
      </c>
      <c r="DN28" s="68">
        <v>94035</v>
      </c>
      <c r="DO28" s="68">
        <v>15</v>
      </c>
      <c r="DP28" s="68">
        <v>25</v>
      </c>
      <c r="DQ28" s="68">
        <v>35</v>
      </c>
      <c r="DR28" s="68">
        <v>45</v>
      </c>
      <c r="DS28" s="68">
        <v>55</v>
      </c>
      <c r="DT28" s="68">
        <v>7200000</v>
      </c>
      <c r="DU28" s="68">
        <v>94035</v>
      </c>
      <c r="DV28" s="68">
        <v>15</v>
      </c>
      <c r="DW28" s="68">
        <v>25</v>
      </c>
      <c r="DX28" s="68">
        <v>35</v>
      </c>
      <c r="DY28" s="68">
        <v>45</v>
      </c>
      <c r="DZ28" s="68">
        <v>55</v>
      </c>
      <c r="EA28" s="68">
        <v>-7100</v>
      </c>
      <c r="EB28" s="68">
        <v>49300</v>
      </c>
      <c r="EC28" s="68">
        <v>-4870</v>
      </c>
      <c r="ED28" s="68">
        <v>51600</v>
      </c>
      <c r="EE28" s="68">
        <v>2</v>
      </c>
      <c r="EF28" s="86">
        <v>30600000</v>
      </c>
      <c r="EG28" s="86">
        <v>28800000</v>
      </c>
      <c r="EH28" s="86">
        <v>27000000</v>
      </c>
      <c r="EI28" s="86">
        <v>25200000</v>
      </c>
      <c r="EJ28" s="86">
        <v>23400000</v>
      </c>
      <c r="EK28" s="86">
        <v>6</v>
      </c>
      <c r="EL28" s="86">
        <v>94177</v>
      </c>
      <c r="EM28" s="86">
        <v>1</v>
      </c>
      <c r="EO28" s="178">
        <v>27</v>
      </c>
      <c r="EP28" s="178" t="str">
        <f t="shared" si="1"/>
        <v>스콜피온</v>
      </c>
      <c r="EQ28" s="68">
        <v>102</v>
      </c>
      <c r="ER28" s="175">
        <v>1</v>
      </c>
      <c r="ES28" s="68">
        <v>650</v>
      </c>
      <c r="ET28" s="68">
        <v>44</v>
      </c>
      <c r="EU28" s="68">
        <v>0</v>
      </c>
      <c r="EV28" s="68">
        <v>150044</v>
      </c>
      <c r="EW28" s="68" t="s">
        <v>2682</v>
      </c>
      <c r="EX28" s="68" t="str">
        <f t="shared" si="5"/>
        <v>소형</v>
      </c>
      <c r="FA28" s="68">
        <v>27</v>
      </c>
      <c r="FB28" s="68">
        <v>20</v>
      </c>
      <c r="FC28" s="68">
        <v>2</v>
      </c>
      <c r="FD28" s="68">
        <v>118038</v>
      </c>
      <c r="FE28" s="184" t="s">
        <v>9151</v>
      </c>
      <c r="FF28" s="68">
        <v>320038</v>
      </c>
      <c r="FG28" s="68">
        <v>60432</v>
      </c>
      <c r="FH28" s="68">
        <v>60422</v>
      </c>
      <c r="FI28" s="68">
        <v>60433</v>
      </c>
      <c r="FJ28" s="68">
        <v>60423</v>
      </c>
      <c r="FK28" s="68">
        <v>1</v>
      </c>
      <c r="FL28" s="68">
        <v>3</v>
      </c>
      <c r="FM28" s="68" t="s">
        <v>3808</v>
      </c>
      <c r="FN28" s="68">
        <v>131</v>
      </c>
      <c r="FO28" s="68">
        <v>100</v>
      </c>
      <c r="FP28" s="68">
        <v>0</v>
      </c>
      <c r="FQ28" s="68">
        <v>0</v>
      </c>
      <c r="FR28" s="68">
        <v>0</v>
      </c>
      <c r="FS28" s="68">
        <v>0</v>
      </c>
      <c r="FT28" s="68">
        <v>0</v>
      </c>
      <c r="FU28" s="68">
        <v>0</v>
      </c>
      <c r="FV28" s="68">
        <v>0</v>
      </c>
      <c r="FW28" s="68">
        <v>0</v>
      </c>
      <c r="FX28" s="68">
        <v>0</v>
      </c>
      <c r="FY28" s="68">
        <v>0</v>
      </c>
      <c r="FZ28" s="68">
        <v>0</v>
      </c>
      <c r="GA28" s="68">
        <v>0</v>
      </c>
      <c r="GB28" s="68">
        <v>0</v>
      </c>
      <c r="GC28" s="68">
        <v>0</v>
      </c>
      <c r="GE28" s="68">
        <v>401</v>
      </c>
      <c r="GF28" s="68" t="s">
        <v>3909</v>
      </c>
      <c r="GK28" s="68">
        <v>27</v>
      </c>
      <c r="GL28" s="68">
        <f t="shared" ref="GL28:GL37" si="17">IF(GL27+100&lt;=2000,GL27+100,GL27+100)</f>
        <v>1000</v>
      </c>
      <c r="GM28" s="68">
        <f t="shared" si="12"/>
        <v>750</v>
      </c>
      <c r="GN28" s="68">
        <f t="shared" si="13"/>
        <v>500</v>
      </c>
      <c r="GO28" s="68"/>
      <c r="GQ28" s="67">
        <v>540</v>
      </c>
      <c r="GR28" s="67">
        <v>405</v>
      </c>
      <c r="GS28" s="67">
        <v>270</v>
      </c>
      <c r="GU28" s="68">
        <f t="shared" si="6"/>
        <v>1.8518518518518519</v>
      </c>
      <c r="GV28" s="68">
        <f t="shared" si="7"/>
        <v>1.8518518518518519</v>
      </c>
      <c r="GW28" s="68">
        <f t="shared" si="8"/>
        <v>1.8518518518518519</v>
      </c>
    </row>
    <row r="29" spans="1:205" x14ac:dyDescent="0.2">
      <c r="A29" s="174">
        <v>28</v>
      </c>
      <c r="B29" s="174">
        <v>403790</v>
      </c>
      <c r="C29" s="61">
        <v>405354</v>
      </c>
      <c r="D29" s="169">
        <v>324283</v>
      </c>
      <c r="E29" s="174">
        <f t="shared" si="16"/>
        <v>8</v>
      </c>
      <c r="F29" s="68">
        <v>113</v>
      </c>
      <c r="G29" s="68">
        <v>5</v>
      </c>
      <c r="H29" s="68">
        <v>100113</v>
      </c>
      <c r="I29" s="68">
        <v>200111</v>
      </c>
      <c r="J29" s="68" t="s">
        <v>3362</v>
      </c>
      <c r="K29" s="68" t="s">
        <v>3358</v>
      </c>
      <c r="L29" s="68">
        <v>0</v>
      </c>
      <c r="M29" s="68">
        <v>0</v>
      </c>
      <c r="N29" s="68">
        <v>0</v>
      </c>
      <c r="O29" s="68">
        <v>0</v>
      </c>
      <c r="P29" s="68">
        <v>0</v>
      </c>
      <c r="Q29" s="68">
        <v>0</v>
      </c>
      <c r="R29" s="68">
        <v>0</v>
      </c>
      <c r="S29" s="68">
        <v>0</v>
      </c>
      <c r="T29" s="68">
        <v>0</v>
      </c>
      <c r="U29" s="68">
        <v>0</v>
      </c>
      <c r="V29" s="68">
        <v>0</v>
      </c>
      <c r="W29" s="68">
        <v>0</v>
      </c>
      <c r="X29" s="68">
        <v>0</v>
      </c>
      <c r="Y29" s="68">
        <v>0</v>
      </c>
      <c r="Z29" s="68">
        <v>0</v>
      </c>
      <c r="AA29" s="68">
        <v>0</v>
      </c>
      <c r="AB29" s="68">
        <v>0</v>
      </c>
      <c r="AC29" s="68">
        <v>0</v>
      </c>
      <c r="AD29" s="68">
        <v>0</v>
      </c>
      <c r="AE29" s="68">
        <v>0</v>
      </c>
      <c r="AF29" s="68">
        <v>0</v>
      </c>
      <c r="AG29" s="68">
        <v>0</v>
      </c>
      <c r="AH29" s="68">
        <v>0</v>
      </c>
      <c r="AI29" s="68">
        <v>0</v>
      </c>
      <c r="AJ29" s="68">
        <v>0</v>
      </c>
      <c r="AK29" s="68">
        <v>0</v>
      </c>
      <c r="AL29" s="68">
        <v>0</v>
      </c>
      <c r="AM29" s="68">
        <v>0</v>
      </c>
      <c r="AN29" s="68">
        <v>0</v>
      </c>
      <c r="AO29" s="68">
        <v>0</v>
      </c>
      <c r="AP29" s="68" t="s">
        <v>3363</v>
      </c>
      <c r="AQ29" s="68">
        <v>1</v>
      </c>
      <c r="AR29" s="68">
        <v>0</v>
      </c>
      <c r="AS29" s="68">
        <v>0</v>
      </c>
      <c r="AT29" s="68">
        <v>0</v>
      </c>
      <c r="AU29" s="68">
        <v>0</v>
      </c>
      <c r="AV29" s="68">
        <v>3</v>
      </c>
      <c r="AW29" s="68"/>
      <c r="AX29" s="68">
        <v>0</v>
      </c>
      <c r="AY29" s="126">
        <v>0</v>
      </c>
      <c r="AZ29" s="68">
        <v>0</v>
      </c>
      <c r="BA29" s="68">
        <v>0</v>
      </c>
      <c r="BC29" s="68">
        <v>28</v>
      </c>
      <c r="BD29" s="68">
        <v>5</v>
      </c>
      <c r="BE29" s="68">
        <v>110128</v>
      </c>
      <c r="BF29" s="68" t="s">
        <v>8420</v>
      </c>
      <c r="BG29" s="68">
        <v>0</v>
      </c>
      <c r="BH29" s="68">
        <v>0</v>
      </c>
      <c r="BI29" s="68">
        <v>300</v>
      </c>
      <c r="BJ29" s="68">
        <v>62</v>
      </c>
      <c r="BK29" s="68">
        <v>54027</v>
      </c>
      <c r="BL29" s="175">
        <v>0</v>
      </c>
      <c r="BM29" s="175">
        <v>0</v>
      </c>
      <c r="BN29" s="175">
        <v>0</v>
      </c>
      <c r="BO29" s="68">
        <v>10000</v>
      </c>
      <c r="BP29" s="68">
        <v>0</v>
      </c>
      <c r="BQ29" s="68">
        <v>0</v>
      </c>
      <c r="BR29" s="68">
        <v>0</v>
      </c>
      <c r="BS29" s="68">
        <v>7028</v>
      </c>
      <c r="BT29" s="68">
        <v>0</v>
      </c>
      <c r="BU29" s="68">
        <v>0</v>
      </c>
      <c r="BV29" s="68">
        <v>0</v>
      </c>
      <c r="BW29" s="68">
        <v>4</v>
      </c>
      <c r="BX29" s="68">
        <v>62</v>
      </c>
      <c r="BY29" s="175">
        <v>147</v>
      </c>
      <c r="BZ29" s="175">
        <v>10</v>
      </c>
      <c r="CA29" s="175">
        <v>22</v>
      </c>
      <c r="CB29" s="68">
        <v>10000</v>
      </c>
      <c r="CC29" s="68">
        <v>0</v>
      </c>
      <c r="CD29" s="68">
        <v>0</v>
      </c>
      <c r="CE29" s="68">
        <v>0</v>
      </c>
      <c r="CF29" s="68">
        <v>50027</v>
      </c>
      <c r="CG29" s="68">
        <v>0</v>
      </c>
      <c r="CH29" s="68">
        <v>0</v>
      </c>
      <c r="CI29" s="68">
        <v>0</v>
      </c>
      <c r="CJ29" s="68">
        <v>1200</v>
      </c>
      <c r="CK29" s="68">
        <v>400</v>
      </c>
      <c r="CL29" s="68">
        <v>400</v>
      </c>
      <c r="CM29" s="68">
        <v>0</v>
      </c>
      <c r="CN29" s="68">
        <v>94014</v>
      </c>
      <c r="CO29" s="68">
        <v>94074</v>
      </c>
      <c r="CP29" s="68">
        <v>777</v>
      </c>
      <c r="CQ29" s="68">
        <v>0</v>
      </c>
      <c r="CR29" s="68">
        <v>0</v>
      </c>
      <c r="CS29" s="68">
        <v>0</v>
      </c>
      <c r="CT29" s="68">
        <v>5</v>
      </c>
      <c r="CU29" s="68">
        <v>0</v>
      </c>
      <c r="CV29" s="68">
        <v>1</v>
      </c>
      <c r="CW29" s="68">
        <v>0</v>
      </c>
      <c r="CX29" s="68">
        <v>6</v>
      </c>
      <c r="CY29" s="68">
        <v>33</v>
      </c>
      <c r="CZ29" s="68">
        <v>5</v>
      </c>
      <c r="DA29" s="68">
        <v>62</v>
      </c>
      <c r="DB29" s="68">
        <v>1050</v>
      </c>
      <c r="DC29" s="68">
        <v>1051</v>
      </c>
      <c r="DD29" s="68">
        <v>1052</v>
      </c>
      <c r="DE29" s="68">
        <v>1053</v>
      </c>
      <c r="DF29" s="68" t="s">
        <v>2411</v>
      </c>
      <c r="DG29" s="68">
        <v>21600000</v>
      </c>
      <c r="DH29" s="68">
        <v>18000000</v>
      </c>
      <c r="DI29" s="68">
        <v>14400000</v>
      </c>
      <c r="DJ29" s="68">
        <v>10800000</v>
      </c>
      <c r="DK29" s="68">
        <v>7200000</v>
      </c>
      <c r="DL29" s="68">
        <v>5</v>
      </c>
      <c r="DM29" s="68">
        <v>3600000</v>
      </c>
      <c r="DN29" s="68">
        <v>94024</v>
      </c>
      <c r="DO29" s="68">
        <v>14</v>
      </c>
      <c r="DP29" s="68">
        <v>18</v>
      </c>
      <c r="DQ29" s="68">
        <v>22</v>
      </c>
      <c r="DR29" s="68">
        <v>26</v>
      </c>
      <c r="DS29" s="68">
        <v>30</v>
      </c>
      <c r="DT29" s="68">
        <v>7200000</v>
      </c>
      <c r="DU29" s="68">
        <v>94024</v>
      </c>
      <c r="DV29" s="68">
        <v>14</v>
      </c>
      <c r="DW29" s="68">
        <v>18</v>
      </c>
      <c r="DX29" s="68">
        <v>22</v>
      </c>
      <c r="DY29" s="68">
        <v>26</v>
      </c>
      <c r="DZ29" s="68">
        <v>30</v>
      </c>
      <c r="EA29" s="68">
        <v>-7100</v>
      </c>
      <c r="EB29" s="68">
        <v>49300</v>
      </c>
      <c r="EC29" s="68">
        <v>-4870</v>
      </c>
      <c r="ED29" s="68">
        <v>51600</v>
      </c>
      <c r="EE29" s="68">
        <v>4</v>
      </c>
      <c r="EF29" s="86">
        <v>30600000</v>
      </c>
      <c r="EG29" s="86">
        <v>28800000</v>
      </c>
      <c r="EH29" s="86">
        <v>27000000</v>
      </c>
      <c r="EI29" s="86">
        <v>25200000</v>
      </c>
      <c r="EJ29" s="86">
        <v>23400000</v>
      </c>
      <c r="EK29" s="86">
        <v>6</v>
      </c>
      <c r="EL29" s="86">
        <v>94177</v>
      </c>
      <c r="EM29" s="86">
        <v>1</v>
      </c>
      <c r="EO29" s="178">
        <v>28</v>
      </c>
      <c r="EP29" s="178" t="str">
        <f t="shared" si="1"/>
        <v>페코페코</v>
      </c>
      <c r="EQ29" s="68">
        <v>103</v>
      </c>
      <c r="ER29" s="175">
        <v>1</v>
      </c>
      <c r="ES29" s="68">
        <v>650</v>
      </c>
      <c r="ET29" s="68">
        <v>51</v>
      </c>
      <c r="EU29" s="68">
        <v>0</v>
      </c>
      <c r="EV29" s="68">
        <v>150051</v>
      </c>
      <c r="EW29" s="68" t="s">
        <v>2689</v>
      </c>
      <c r="EX29" s="68" t="str">
        <f t="shared" si="5"/>
        <v>소형</v>
      </c>
      <c r="FA29" s="68">
        <v>28</v>
      </c>
      <c r="FB29" s="68">
        <v>20</v>
      </c>
      <c r="FC29" s="68">
        <v>1</v>
      </c>
      <c r="FD29" s="68">
        <v>118037</v>
      </c>
      <c r="FE29" s="184" t="s">
        <v>9152</v>
      </c>
      <c r="FF29" s="68">
        <v>320037</v>
      </c>
      <c r="FG29" s="68">
        <v>60431</v>
      </c>
      <c r="FH29" s="68">
        <v>60421</v>
      </c>
      <c r="FI29" s="68">
        <v>60433</v>
      </c>
      <c r="FJ29" s="68">
        <v>60423</v>
      </c>
      <c r="FK29" s="68">
        <v>1</v>
      </c>
      <c r="FL29" s="68">
        <v>3</v>
      </c>
      <c r="FM29" s="68" t="s">
        <v>3807</v>
      </c>
      <c r="FN29" s="68">
        <v>131</v>
      </c>
      <c r="FO29" s="68">
        <v>100</v>
      </c>
      <c r="FP29" s="68">
        <v>0</v>
      </c>
      <c r="FQ29" s="68">
        <v>0</v>
      </c>
      <c r="FR29" s="68">
        <v>0</v>
      </c>
      <c r="FS29" s="68">
        <v>0</v>
      </c>
      <c r="FT29" s="68">
        <v>0</v>
      </c>
      <c r="FU29" s="68">
        <v>0</v>
      </c>
      <c r="FV29" s="68">
        <v>0</v>
      </c>
      <c r="FW29" s="68">
        <v>0</v>
      </c>
      <c r="FX29" s="68">
        <v>0</v>
      </c>
      <c r="FY29" s="68">
        <v>0</v>
      </c>
      <c r="FZ29" s="68">
        <v>0</v>
      </c>
      <c r="GA29" s="68">
        <v>0</v>
      </c>
      <c r="GB29" s="68">
        <v>0</v>
      </c>
      <c r="GC29" s="68">
        <v>0</v>
      </c>
      <c r="GE29" s="68">
        <v>402</v>
      </c>
      <c r="GF29" s="68" t="s">
        <v>3910</v>
      </c>
      <c r="GK29" s="68">
        <v>28</v>
      </c>
      <c r="GL29" s="68">
        <f t="shared" si="17"/>
        <v>1100</v>
      </c>
      <c r="GM29" s="68">
        <f t="shared" si="12"/>
        <v>830</v>
      </c>
      <c r="GN29" s="68">
        <f t="shared" si="13"/>
        <v>550</v>
      </c>
      <c r="GO29" s="68"/>
      <c r="GQ29" s="67">
        <v>560</v>
      </c>
      <c r="GR29" s="67">
        <v>420</v>
      </c>
      <c r="GS29" s="67">
        <v>280</v>
      </c>
      <c r="GU29" s="68">
        <f t="shared" si="6"/>
        <v>1.9642857142857142</v>
      </c>
      <c r="GV29" s="68">
        <f t="shared" si="7"/>
        <v>1.9761904761904763</v>
      </c>
      <c r="GW29" s="68">
        <f t="shared" si="8"/>
        <v>1.9642857142857142</v>
      </c>
    </row>
    <row r="30" spans="1:205" x14ac:dyDescent="0.2">
      <c r="A30" s="174">
        <v>29</v>
      </c>
      <c r="B30" s="174">
        <v>440186</v>
      </c>
      <c r="C30" s="61">
        <v>439229</v>
      </c>
      <c r="D30" s="169">
        <v>351383</v>
      </c>
      <c r="E30" s="174">
        <f t="shared" si="16"/>
        <v>8</v>
      </c>
      <c r="F30" s="68">
        <v>114</v>
      </c>
      <c r="G30" s="68">
        <v>5</v>
      </c>
      <c r="H30" s="68">
        <v>100114</v>
      </c>
      <c r="I30" s="68">
        <v>200111</v>
      </c>
      <c r="J30" s="68" t="s">
        <v>3364</v>
      </c>
      <c r="K30" s="68" t="s">
        <v>3358</v>
      </c>
      <c r="L30" s="68">
        <v>0</v>
      </c>
      <c r="M30" s="68">
        <v>0</v>
      </c>
      <c r="N30" s="68">
        <v>0</v>
      </c>
      <c r="O30" s="68">
        <v>0</v>
      </c>
      <c r="P30" s="68">
        <v>0</v>
      </c>
      <c r="Q30" s="68">
        <v>0</v>
      </c>
      <c r="R30" s="68">
        <v>0</v>
      </c>
      <c r="S30" s="68">
        <v>0</v>
      </c>
      <c r="T30" s="68">
        <v>0</v>
      </c>
      <c r="U30" s="68">
        <v>0</v>
      </c>
      <c r="V30" s="68">
        <v>0</v>
      </c>
      <c r="W30" s="68">
        <v>0</v>
      </c>
      <c r="X30" s="68">
        <v>0</v>
      </c>
      <c r="Y30" s="68">
        <v>0</v>
      </c>
      <c r="Z30" s="68">
        <v>0</v>
      </c>
      <c r="AA30" s="68">
        <v>0</v>
      </c>
      <c r="AB30" s="68">
        <v>0</v>
      </c>
      <c r="AC30" s="68">
        <v>0</v>
      </c>
      <c r="AD30" s="68">
        <v>0</v>
      </c>
      <c r="AE30" s="68">
        <v>0</v>
      </c>
      <c r="AF30" s="68">
        <v>0</v>
      </c>
      <c r="AG30" s="68">
        <v>0</v>
      </c>
      <c r="AH30" s="68">
        <v>0</v>
      </c>
      <c r="AI30" s="68">
        <v>0</v>
      </c>
      <c r="AJ30" s="68">
        <v>0</v>
      </c>
      <c r="AK30" s="68">
        <v>0</v>
      </c>
      <c r="AL30" s="68">
        <v>0</v>
      </c>
      <c r="AM30" s="68">
        <v>0</v>
      </c>
      <c r="AN30" s="68">
        <v>0</v>
      </c>
      <c r="AO30" s="68">
        <v>0</v>
      </c>
      <c r="AP30" s="68" t="s">
        <v>3365</v>
      </c>
      <c r="AQ30" s="68">
        <v>1</v>
      </c>
      <c r="AR30" s="68">
        <v>0</v>
      </c>
      <c r="AS30" s="68">
        <v>0</v>
      </c>
      <c r="AT30" s="68">
        <v>0</v>
      </c>
      <c r="AU30" s="68">
        <v>0</v>
      </c>
      <c r="AV30" s="68">
        <v>3</v>
      </c>
      <c r="AW30" s="68"/>
      <c r="AX30" s="68">
        <v>0</v>
      </c>
      <c r="AY30" s="126">
        <v>0</v>
      </c>
      <c r="AZ30" s="68">
        <v>0</v>
      </c>
      <c r="BA30" s="68">
        <v>0</v>
      </c>
      <c r="BC30" s="68">
        <v>29</v>
      </c>
      <c r="BD30" s="68">
        <v>5</v>
      </c>
      <c r="BE30" s="68">
        <v>110129</v>
      </c>
      <c r="BF30" s="68" t="s">
        <v>8420</v>
      </c>
      <c r="BG30" s="68">
        <v>0</v>
      </c>
      <c r="BH30" s="68">
        <v>0</v>
      </c>
      <c r="BI30" s="68">
        <v>300</v>
      </c>
      <c r="BJ30" s="68">
        <v>64</v>
      </c>
      <c r="BK30" s="68">
        <v>54026</v>
      </c>
      <c r="BL30" s="175">
        <v>0</v>
      </c>
      <c r="BM30" s="175">
        <v>0</v>
      </c>
      <c r="BN30" s="175">
        <v>0</v>
      </c>
      <c r="BO30" s="68">
        <v>10000</v>
      </c>
      <c r="BP30" s="68">
        <v>0</v>
      </c>
      <c r="BQ30" s="68">
        <v>0</v>
      </c>
      <c r="BR30" s="68">
        <v>0</v>
      </c>
      <c r="BS30" s="68">
        <v>7029</v>
      </c>
      <c r="BT30" s="68">
        <v>0</v>
      </c>
      <c r="BU30" s="68">
        <v>0</v>
      </c>
      <c r="BV30" s="68">
        <v>0</v>
      </c>
      <c r="BW30" s="68">
        <v>4</v>
      </c>
      <c r="BX30" s="68">
        <v>64</v>
      </c>
      <c r="BY30" s="175">
        <v>67</v>
      </c>
      <c r="BZ30" s="175">
        <v>6</v>
      </c>
      <c r="CA30" s="175">
        <v>10</v>
      </c>
      <c r="CB30" s="68">
        <v>10000</v>
      </c>
      <c r="CC30" s="68">
        <v>0</v>
      </c>
      <c r="CD30" s="68">
        <v>0</v>
      </c>
      <c r="CE30" s="68">
        <v>0</v>
      </c>
      <c r="CF30" s="68">
        <v>50026</v>
      </c>
      <c r="CG30" s="68">
        <v>0</v>
      </c>
      <c r="CH30" s="68">
        <v>0</v>
      </c>
      <c r="CI30" s="68">
        <v>0</v>
      </c>
      <c r="CJ30" s="68">
        <v>600</v>
      </c>
      <c r="CK30" s="68">
        <v>200</v>
      </c>
      <c r="CL30" s="68">
        <v>200</v>
      </c>
      <c r="CM30" s="68">
        <v>0</v>
      </c>
      <c r="CN30" s="68">
        <v>94011</v>
      </c>
      <c r="CO30" s="68">
        <v>94074</v>
      </c>
      <c r="CP30" s="68">
        <v>777</v>
      </c>
      <c r="CQ30" s="68">
        <v>0</v>
      </c>
      <c r="CR30" s="68">
        <v>0</v>
      </c>
      <c r="CS30" s="68">
        <v>0</v>
      </c>
      <c r="CT30" s="68">
        <v>5</v>
      </c>
      <c r="CU30" s="68">
        <v>0</v>
      </c>
      <c r="CV30" s="68">
        <v>1</v>
      </c>
      <c r="CW30" s="68">
        <v>0</v>
      </c>
      <c r="CX30" s="68">
        <v>6</v>
      </c>
      <c r="CY30" s="68">
        <v>34</v>
      </c>
      <c r="CZ30" s="68">
        <v>5</v>
      </c>
      <c r="DA30" s="68">
        <v>64</v>
      </c>
      <c r="DB30" s="68">
        <v>1050</v>
      </c>
      <c r="DC30" s="68">
        <v>1051</v>
      </c>
      <c r="DD30" s="68">
        <v>1052</v>
      </c>
      <c r="DE30" s="68">
        <v>1053</v>
      </c>
      <c r="DF30" s="68" t="s">
        <v>2411</v>
      </c>
      <c r="DG30" s="68">
        <v>21600000</v>
      </c>
      <c r="DH30" s="68">
        <v>18000000</v>
      </c>
      <c r="DI30" s="68">
        <v>14400000</v>
      </c>
      <c r="DJ30" s="68">
        <v>10800000</v>
      </c>
      <c r="DK30" s="68">
        <v>7200000</v>
      </c>
      <c r="DL30" s="68">
        <v>5</v>
      </c>
      <c r="DM30" s="68">
        <v>3600000</v>
      </c>
      <c r="DN30" s="68">
        <v>94023</v>
      </c>
      <c r="DO30" s="68">
        <v>20</v>
      </c>
      <c r="DP30" s="68">
        <v>40</v>
      </c>
      <c r="DQ30" s="68">
        <v>60</v>
      </c>
      <c r="DR30" s="68">
        <v>80</v>
      </c>
      <c r="DS30" s="68">
        <v>100</v>
      </c>
      <c r="DT30" s="68">
        <v>7200000</v>
      </c>
      <c r="DU30" s="68">
        <v>94023</v>
      </c>
      <c r="DV30" s="68">
        <v>20</v>
      </c>
      <c r="DW30" s="68">
        <v>40</v>
      </c>
      <c r="DX30" s="68">
        <v>60</v>
      </c>
      <c r="DY30" s="68">
        <v>80</v>
      </c>
      <c r="DZ30" s="68">
        <v>100</v>
      </c>
      <c r="EA30" s="68">
        <v>-7100</v>
      </c>
      <c r="EB30" s="68">
        <v>49300</v>
      </c>
      <c r="EC30" s="68">
        <v>-4870</v>
      </c>
      <c r="ED30" s="68">
        <v>51600</v>
      </c>
      <c r="EE30" s="68">
        <v>2</v>
      </c>
      <c r="EF30" s="86">
        <v>30600000</v>
      </c>
      <c r="EG30" s="86">
        <v>28800000</v>
      </c>
      <c r="EH30" s="86">
        <v>27000000</v>
      </c>
      <c r="EI30" s="86">
        <v>25200000</v>
      </c>
      <c r="EJ30" s="86">
        <v>23400000</v>
      </c>
      <c r="EK30" s="86">
        <v>6</v>
      </c>
      <c r="EL30" s="86">
        <v>94177</v>
      </c>
      <c r="EM30" s="86">
        <v>1</v>
      </c>
      <c r="EO30" s="178">
        <v>29</v>
      </c>
      <c r="EP30" s="178" t="str">
        <f t="shared" si="1"/>
        <v>울프</v>
      </c>
      <c r="EQ30" s="68">
        <v>104</v>
      </c>
      <c r="ER30" s="175">
        <v>1</v>
      </c>
      <c r="ES30" s="68">
        <v>650</v>
      </c>
      <c r="ET30" s="68">
        <v>1</v>
      </c>
      <c r="EU30" s="68">
        <v>0</v>
      </c>
      <c r="EV30" s="68">
        <v>150001</v>
      </c>
      <c r="EW30" s="68" t="s">
        <v>2639</v>
      </c>
      <c r="EX30" s="68" t="str">
        <f t="shared" si="5"/>
        <v>소형</v>
      </c>
      <c r="FA30" s="68">
        <v>29</v>
      </c>
      <c r="FB30" s="68">
        <v>19</v>
      </c>
      <c r="FC30" s="68">
        <v>2</v>
      </c>
      <c r="FD30" s="68">
        <v>118036</v>
      </c>
      <c r="FE30" s="184" t="s">
        <v>9153</v>
      </c>
      <c r="FF30" s="68">
        <v>320036</v>
      </c>
      <c r="FG30" s="68">
        <v>60373</v>
      </c>
      <c r="FH30" s="68">
        <v>60371</v>
      </c>
      <c r="FI30" s="68">
        <v>60361</v>
      </c>
      <c r="FJ30" s="68">
        <v>60473</v>
      </c>
      <c r="FK30" s="68">
        <v>1</v>
      </c>
      <c r="FL30" s="68">
        <v>3</v>
      </c>
      <c r="FM30" s="68" t="s">
        <v>3806</v>
      </c>
      <c r="FN30" s="68">
        <v>130</v>
      </c>
      <c r="FO30" s="68">
        <v>100</v>
      </c>
      <c r="FP30" s="68">
        <v>0</v>
      </c>
      <c r="FQ30" s="68">
        <v>0</v>
      </c>
      <c r="FR30" s="68">
        <v>0</v>
      </c>
      <c r="FS30" s="68">
        <v>0</v>
      </c>
      <c r="FT30" s="68">
        <v>0</v>
      </c>
      <c r="FU30" s="68">
        <v>0</v>
      </c>
      <c r="FV30" s="68">
        <v>0</v>
      </c>
      <c r="FW30" s="68">
        <v>0</v>
      </c>
      <c r="FX30" s="68">
        <v>0</v>
      </c>
      <c r="FY30" s="68">
        <v>0</v>
      </c>
      <c r="FZ30" s="68">
        <v>0</v>
      </c>
      <c r="GA30" s="68">
        <v>0</v>
      </c>
      <c r="GB30" s="68">
        <v>0</v>
      </c>
      <c r="GC30" s="68">
        <v>0</v>
      </c>
      <c r="GE30" s="68">
        <v>403</v>
      </c>
      <c r="GF30" s="68" t="s">
        <v>3911</v>
      </c>
      <c r="GK30" s="68">
        <v>29</v>
      </c>
      <c r="GL30" s="68">
        <f t="shared" si="17"/>
        <v>1200</v>
      </c>
      <c r="GM30" s="68">
        <f t="shared" si="12"/>
        <v>900</v>
      </c>
      <c r="GN30" s="68">
        <f t="shared" si="13"/>
        <v>600</v>
      </c>
      <c r="GO30" s="68"/>
      <c r="GQ30" s="67">
        <v>580</v>
      </c>
      <c r="GR30" s="67">
        <v>435</v>
      </c>
      <c r="GS30" s="67">
        <v>290</v>
      </c>
      <c r="GU30" s="68">
        <f t="shared" si="6"/>
        <v>2.0689655172413794</v>
      </c>
      <c r="GV30" s="68">
        <f t="shared" si="7"/>
        <v>2.0689655172413794</v>
      </c>
      <c r="GW30" s="68">
        <f t="shared" si="8"/>
        <v>2.0689655172413794</v>
      </c>
    </row>
    <row r="31" spans="1:205" x14ac:dyDescent="0.2">
      <c r="A31" s="174">
        <v>30</v>
      </c>
      <c r="B31" s="174">
        <v>478861</v>
      </c>
      <c r="C31" s="61">
        <v>474986</v>
      </c>
      <c r="D31" s="169">
        <v>379989</v>
      </c>
      <c r="E31" s="174">
        <f t="shared" si="16"/>
        <v>8</v>
      </c>
      <c r="F31" s="68">
        <v>115</v>
      </c>
      <c r="G31" s="68">
        <v>5</v>
      </c>
      <c r="H31" s="68">
        <v>100115</v>
      </c>
      <c r="I31" s="68">
        <v>200111</v>
      </c>
      <c r="J31" s="68" t="s">
        <v>3366</v>
      </c>
      <c r="K31" s="68" t="s">
        <v>3358</v>
      </c>
      <c r="L31" s="68">
        <v>0</v>
      </c>
      <c r="M31" s="68">
        <v>0</v>
      </c>
      <c r="N31" s="68">
        <v>0</v>
      </c>
      <c r="O31" s="68">
        <v>0</v>
      </c>
      <c r="P31" s="68">
        <v>0</v>
      </c>
      <c r="Q31" s="68">
        <v>0</v>
      </c>
      <c r="R31" s="68">
        <v>0</v>
      </c>
      <c r="S31" s="68">
        <v>0</v>
      </c>
      <c r="T31" s="68">
        <v>0</v>
      </c>
      <c r="U31" s="68">
        <v>0</v>
      </c>
      <c r="V31" s="68">
        <v>0</v>
      </c>
      <c r="W31" s="68">
        <v>0</v>
      </c>
      <c r="X31" s="68">
        <v>0</v>
      </c>
      <c r="Y31" s="68">
        <v>0</v>
      </c>
      <c r="Z31" s="68">
        <v>0</v>
      </c>
      <c r="AA31" s="68">
        <v>0</v>
      </c>
      <c r="AB31" s="68">
        <v>0</v>
      </c>
      <c r="AC31" s="68">
        <v>0</v>
      </c>
      <c r="AD31" s="68">
        <v>0</v>
      </c>
      <c r="AE31" s="68">
        <v>0</v>
      </c>
      <c r="AF31" s="68">
        <v>0</v>
      </c>
      <c r="AG31" s="68">
        <v>0</v>
      </c>
      <c r="AH31" s="68">
        <v>0</v>
      </c>
      <c r="AI31" s="68">
        <v>0</v>
      </c>
      <c r="AJ31" s="68">
        <v>0</v>
      </c>
      <c r="AK31" s="68">
        <v>0</v>
      </c>
      <c r="AL31" s="68">
        <v>0</v>
      </c>
      <c r="AM31" s="68">
        <v>0</v>
      </c>
      <c r="AN31" s="68">
        <v>0</v>
      </c>
      <c r="AO31" s="68">
        <v>0</v>
      </c>
      <c r="AP31" s="68" t="s">
        <v>3367</v>
      </c>
      <c r="AQ31" s="68">
        <v>1</v>
      </c>
      <c r="AR31" s="68">
        <v>0</v>
      </c>
      <c r="AS31" s="68">
        <v>0</v>
      </c>
      <c r="AT31" s="68">
        <v>0</v>
      </c>
      <c r="AU31" s="68">
        <v>0</v>
      </c>
      <c r="AV31" s="68">
        <v>3</v>
      </c>
      <c r="AW31" s="68"/>
      <c r="AX31" s="68">
        <v>0</v>
      </c>
      <c r="AY31" s="126">
        <v>0</v>
      </c>
      <c r="AZ31" s="68">
        <v>0</v>
      </c>
      <c r="BA31" s="68">
        <v>0</v>
      </c>
      <c r="BC31" s="68">
        <v>30</v>
      </c>
      <c r="BD31" s="68">
        <v>5</v>
      </c>
      <c r="BE31" s="68">
        <v>110130</v>
      </c>
      <c r="BF31" s="68" t="s">
        <v>8420</v>
      </c>
      <c r="BG31" s="68">
        <v>0</v>
      </c>
      <c r="BH31" s="68">
        <v>0</v>
      </c>
      <c r="BI31" s="68">
        <v>300</v>
      </c>
      <c r="BJ31" s="68">
        <v>66</v>
      </c>
      <c r="BK31" s="68">
        <v>54029</v>
      </c>
      <c r="BL31" s="175">
        <v>0</v>
      </c>
      <c r="BM31" s="175">
        <v>0</v>
      </c>
      <c r="BN31" s="175">
        <v>0</v>
      </c>
      <c r="BO31" s="68">
        <v>10000</v>
      </c>
      <c r="BP31" s="68">
        <v>0</v>
      </c>
      <c r="BQ31" s="68">
        <v>0</v>
      </c>
      <c r="BR31" s="68">
        <v>0</v>
      </c>
      <c r="BS31" s="68">
        <v>7030</v>
      </c>
      <c r="BT31" s="68">
        <v>0</v>
      </c>
      <c r="BU31" s="68">
        <v>0</v>
      </c>
      <c r="BV31" s="68">
        <v>0</v>
      </c>
      <c r="BW31" s="68">
        <v>4</v>
      </c>
      <c r="BX31" s="68">
        <v>66</v>
      </c>
      <c r="BY31" s="175">
        <v>70</v>
      </c>
      <c r="BZ31" s="175">
        <v>6</v>
      </c>
      <c r="CA31" s="175">
        <v>10</v>
      </c>
      <c r="CB31" s="68">
        <v>10000</v>
      </c>
      <c r="CC31" s="68">
        <v>0</v>
      </c>
      <c r="CD31" s="68">
        <v>0</v>
      </c>
      <c r="CE31" s="68">
        <v>0</v>
      </c>
      <c r="CF31" s="68">
        <v>50029</v>
      </c>
      <c r="CG31" s="68">
        <v>0</v>
      </c>
      <c r="CH31" s="68">
        <v>0</v>
      </c>
      <c r="CI31" s="68">
        <v>0</v>
      </c>
      <c r="CJ31" s="68">
        <v>300</v>
      </c>
      <c r="CK31" s="68">
        <v>200</v>
      </c>
      <c r="CL31" s="68">
        <v>200</v>
      </c>
      <c r="CM31" s="68">
        <v>0</v>
      </c>
      <c r="CN31" s="68">
        <v>94008</v>
      </c>
      <c r="CO31" s="68">
        <v>94074</v>
      </c>
      <c r="CP31" s="68">
        <v>777</v>
      </c>
      <c r="CQ31" s="68">
        <v>0</v>
      </c>
      <c r="CR31" s="68">
        <v>0</v>
      </c>
      <c r="CS31" s="68">
        <v>0</v>
      </c>
      <c r="CT31" s="68">
        <v>5</v>
      </c>
      <c r="CU31" s="68">
        <v>0</v>
      </c>
      <c r="CV31" s="68">
        <v>2</v>
      </c>
      <c r="CW31" s="68">
        <v>0</v>
      </c>
      <c r="CX31" s="68">
        <v>6</v>
      </c>
      <c r="CY31" s="68">
        <v>35</v>
      </c>
      <c r="CZ31" s="68">
        <v>5</v>
      </c>
      <c r="DA31" s="68">
        <v>66</v>
      </c>
      <c r="DB31" s="68">
        <v>1050</v>
      </c>
      <c r="DC31" s="68">
        <v>1051</v>
      </c>
      <c r="DD31" s="68">
        <v>1052</v>
      </c>
      <c r="DE31" s="68">
        <v>1053</v>
      </c>
      <c r="DF31" s="68" t="s">
        <v>2411</v>
      </c>
      <c r="DG31" s="68">
        <v>21600000</v>
      </c>
      <c r="DH31" s="68">
        <v>18000000</v>
      </c>
      <c r="DI31" s="68">
        <v>14400000</v>
      </c>
      <c r="DJ31" s="68">
        <v>10800000</v>
      </c>
      <c r="DK31" s="68">
        <v>7200000</v>
      </c>
      <c r="DL31" s="68">
        <v>5</v>
      </c>
      <c r="DM31" s="68">
        <v>3600000</v>
      </c>
      <c r="DN31" s="68">
        <v>0</v>
      </c>
      <c r="DO31" s="68">
        <v>0</v>
      </c>
      <c r="DP31" s="68">
        <v>0</v>
      </c>
      <c r="DQ31" s="68">
        <v>0</v>
      </c>
      <c r="DR31" s="68">
        <v>0</v>
      </c>
      <c r="DS31" s="68">
        <v>0</v>
      </c>
      <c r="DT31" s="68">
        <v>7200000</v>
      </c>
      <c r="DU31" s="68">
        <v>0</v>
      </c>
      <c r="DV31" s="68">
        <v>0</v>
      </c>
      <c r="DW31" s="68">
        <v>0</v>
      </c>
      <c r="DX31" s="68">
        <v>0</v>
      </c>
      <c r="DY31" s="68">
        <v>0</v>
      </c>
      <c r="DZ31" s="68">
        <v>0</v>
      </c>
      <c r="EA31" s="68">
        <v>-7100</v>
      </c>
      <c r="EB31" s="68">
        <v>49300</v>
      </c>
      <c r="EC31" s="68">
        <v>-4870</v>
      </c>
      <c r="ED31" s="68">
        <v>51600</v>
      </c>
      <c r="EE31" s="68">
        <v>1</v>
      </c>
      <c r="EF31" s="86">
        <v>30600000</v>
      </c>
      <c r="EG31" s="86">
        <v>28800000</v>
      </c>
      <c r="EH31" s="86">
        <v>27000000</v>
      </c>
      <c r="EI31" s="86">
        <v>25200000</v>
      </c>
      <c r="EJ31" s="86">
        <v>23400000</v>
      </c>
      <c r="EK31" s="86">
        <v>6</v>
      </c>
      <c r="EL31" s="86">
        <v>94177</v>
      </c>
      <c r="EM31" s="86">
        <v>1</v>
      </c>
      <c r="EO31" s="178">
        <v>30</v>
      </c>
      <c r="EP31" s="178" t="str">
        <f t="shared" si="1"/>
        <v>떠돌이 늑대</v>
      </c>
      <c r="EQ31" s="68">
        <v>105</v>
      </c>
      <c r="ER31" s="175">
        <v>1</v>
      </c>
      <c r="ES31" s="68">
        <v>650</v>
      </c>
      <c r="ET31" s="68">
        <v>17</v>
      </c>
      <c r="EU31" s="68">
        <v>0</v>
      </c>
      <c r="EV31" s="68">
        <v>150017</v>
      </c>
      <c r="EW31" s="68" t="s">
        <v>2655</v>
      </c>
      <c r="EX31" s="68" t="str">
        <f t="shared" si="5"/>
        <v>소형</v>
      </c>
      <c r="FA31" s="68">
        <v>30</v>
      </c>
      <c r="FB31" s="68">
        <v>19</v>
      </c>
      <c r="FC31" s="68">
        <v>1</v>
      </c>
      <c r="FD31" s="68">
        <v>118035</v>
      </c>
      <c r="FE31" s="184" t="s">
        <v>9154</v>
      </c>
      <c r="FF31" s="68">
        <v>320035</v>
      </c>
      <c r="FG31" s="68">
        <v>60372</v>
      </c>
      <c r="FH31" s="68">
        <v>60373</v>
      </c>
      <c r="FI31" s="68">
        <v>60234</v>
      </c>
      <c r="FJ31" s="68">
        <v>60412</v>
      </c>
      <c r="FK31" s="68">
        <v>1</v>
      </c>
      <c r="FL31" s="68">
        <v>3</v>
      </c>
      <c r="FM31" s="68" t="s">
        <v>3805</v>
      </c>
      <c r="FN31" s="68">
        <v>130</v>
      </c>
      <c r="FO31" s="68">
        <v>100</v>
      </c>
      <c r="FP31" s="68">
        <v>0</v>
      </c>
      <c r="FQ31" s="68">
        <v>0</v>
      </c>
      <c r="FR31" s="68">
        <v>0</v>
      </c>
      <c r="FS31" s="68">
        <v>0</v>
      </c>
      <c r="FT31" s="68">
        <v>0</v>
      </c>
      <c r="FU31" s="68">
        <v>0</v>
      </c>
      <c r="FV31" s="68">
        <v>0</v>
      </c>
      <c r="FW31" s="68">
        <v>0</v>
      </c>
      <c r="FX31" s="68">
        <v>0</v>
      </c>
      <c r="FY31" s="68">
        <v>0</v>
      </c>
      <c r="FZ31" s="68">
        <v>0</v>
      </c>
      <c r="GA31" s="68">
        <v>0</v>
      </c>
      <c r="GB31" s="68">
        <v>0</v>
      </c>
      <c r="GC31" s="68">
        <v>0</v>
      </c>
      <c r="GE31" s="68">
        <v>404</v>
      </c>
      <c r="GF31" s="68" t="s">
        <v>3912</v>
      </c>
      <c r="GK31" s="68">
        <v>30</v>
      </c>
      <c r="GL31" s="68">
        <f t="shared" si="17"/>
        <v>1300</v>
      </c>
      <c r="GM31" s="68">
        <f t="shared" si="12"/>
        <v>980</v>
      </c>
      <c r="GN31" s="68">
        <f t="shared" si="13"/>
        <v>650</v>
      </c>
      <c r="GO31" s="68"/>
      <c r="GQ31" s="67">
        <v>600</v>
      </c>
      <c r="GR31" s="67">
        <v>450</v>
      </c>
      <c r="GS31" s="67">
        <v>300</v>
      </c>
      <c r="GU31" s="68">
        <f t="shared" si="6"/>
        <v>2.1666666666666665</v>
      </c>
      <c r="GV31" s="68">
        <f t="shared" si="7"/>
        <v>2.1777777777777776</v>
      </c>
      <c r="GW31" s="68">
        <f t="shared" si="8"/>
        <v>2.1666666666666665</v>
      </c>
    </row>
    <row r="32" spans="1:205" x14ac:dyDescent="0.2">
      <c r="A32" s="195">
        <v>31</v>
      </c>
      <c r="B32" s="195">
        <v>519840</v>
      </c>
      <c r="C32" s="62">
        <v>512625</v>
      </c>
      <c r="D32" s="196">
        <v>410100</v>
      </c>
      <c r="E32" s="195">
        <f>ROUND(G32*1.75,)</f>
        <v>9</v>
      </c>
      <c r="F32" s="68">
        <v>116</v>
      </c>
      <c r="G32" s="68">
        <v>5</v>
      </c>
      <c r="H32" s="68">
        <v>100116</v>
      </c>
      <c r="I32" s="68">
        <v>200111</v>
      </c>
      <c r="J32" s="68" t="s">
        <v>3368</v>
      </c>
      <c r="K32" s="68" t="s">
        <v>3358</v>
      </c>
      <c r="L32" s="68">
        <v>0</v>
      </c>
      <c r="M32" s="68">
        <v>0</v>
      </c>
      <c r="N32" s="68">
        <v>0</v>
      </c>
      <c r="O32" s="68">
        <v>0</v>
      </c>
      <c r="P32" s="68">
        <v>0</v>
      </c>
      <c r="Q32" s="68">
        <v>0</v>
      </c>
      <c r="R32" s="68">
        <v>0</v>
      </c>
      <c r="S32" s="68">
        <v>0</v>
      </c>
      <c r="T32" s="68">
        <v>0</v>
      </c>
      <c r="U32" s="68">
        <v>0</v>
      </c>
      <c r="V32" s="68">
        <v>0</v>
      </c>
      <c r="W32" s="68">
        <v>0</v>
      </c>
      <c r="X32" s="68">
        <v>0</v>
      </c>
      <c r="Y32" s="68">
        <v>0</v>
      </c>
      <c r="Z32" s="68">
        <v>0</v>
      </c>
      <c r="AA32" s="68">
        <v>0</v>
      </c>
      <c r="AB32" s="68">
        <v>0</v>
      </c>
      <c r="AC32" s="68">
        <v>0</v>
      </c>
      <c r="AD32" s="68">
        <v>0</v>
      </c>
      <c r="AE32" s="68">
        <v>0</v>
      </c>
      <c r="AF32" s="68">
        <v>0</v>
      </c>
      <c r="AG32" s="68">
        <v>0</v>
      </c>
      <c r="AH32" s="68">
        <v>0</v>
      </c>
      <c r="AI32" s="68">
        <v>0</v>
      </c>
      <c r="AJ32" s="68">
        <v>0</v>
      </c>
      <c r="AK32" s="68">
        <v>0</v>
      </c>
      <c r="AL32" s="68">
        <v>0</v>
      </c>
      <c r="AM32" s="68">
        <v>0</v>
      </c>
      <c r="AN32" s="68">
        <v>0</v>
      </c>
      <c r="AO32" s="68">
        <v>0</v>
      </c>
      <c r="AP32" s="68" t="s">
        <v>3369</v>
      </c>
      <c r="AQ32" s="68">
        <v>1</v>
      </c>
      <c r="AR32" s="68">
        <v>0</v>
      </c>
      <c r="AS32" s="68">
        <v>0</v>
      </c>
      <c r="AT32" s="68">
        <v>0</v>
      </c>
      <c r="AU32" s="68">
        <v>0</v>
      </c>
      <c r="AV32" s="68">
        <v>3</v>
      </c>
      <c r="AW32" s="68"/>
      <c r="AX32" s="68">
        <v>0</v>
      </c>
      <c r="AY32" s="126">
        <v>0</v>
      </c>
      <c r="AZ32" s="68">
        <v>0</v>
      </c>
      <c r="BA32" s="68">
        <v>0</v>
      </c>
      <c r="BC32" s="68">
        <v>31</v>
      </c>
      <c r="BD32" s="68">
        <v>6</v>
      </c>
      <c r="BE32" s="68">
        <v>110131</v>
      </c>
      <c r="BF32" s="68" t="s">
        <v>8421</v>
      </c>
      <c r="BG32" s="68">
        <v>0</v>
      </c>
      <c r="BH32" s="68">
        <v>0</v>
      </c>
      <c r="BI32" s="68">
        <v>300</v>
      </c>
      <c r="BJ32" s="68">
        <v>68</v>
      </c>
      <c r="BK32" s="68">
        <v>54009</v>
      </c>
      <c r="BL32" s="175">
        <v>0</v>
      </c>
      <c r="BM32" s="175">
        <v>0</v>
      </c>
      <c r="BN32" s="175">
        <v>0</v>
      </c>
      <c r="BO32" s="68">
        <v>10000</v>
      </c>
      <c r="BP32" s="68">
        <v>0</v>
      </c>
      <c r="BQ32" s="68">
        <v>0</v>
      </c>
      <c r="BR32" s="68">
        <v>0</v>
      </c>
      <c r="BS32" s="68">
        <v>7031</v>
      </c>
      <c r="BT32" s="68">
        <v>0</v>
      </c>
      <c r="BU32" s="68">
        <v>0</v>
      </c>
      <c r="BV32" s="68">
        <v>0</v>
      </c>
      <c r="BW32" s="68">
        <v>4</v>
      </c>
      <c r="BX32" s="68">
        <v>68</v>
      </c>
      <c r="BY32" s="175">
        <v>32</v>
      </c>
      <c r="BZ32" s="175">
        <v>3</v>
      </c>
      <c r="CA32" s="175">
        <v>5</v>
      </c>
      <c r="CB32" s="68">
        <v>10000</v>
      </c>
      <c r="CC32" s="68">
        <v>0</v>
      </c>
      <c r="CD32" s="68">
        <v>0</v>
      </c>
      <c r="CE32" s="68">
        <v>0</v>
      </c>
      <c r="CF32" s="68">
        <v>50009</v>
      </c>
      <c r="CG32" s="68">
        <v>0</v>
      </c>
      <c r="CH32" s="68">
        <v>0</v>
      </c>
      <c r="CI32" s="68">
        <v>0</v>
      </c>
      <c r="CJ32" s="68">
        <v>150</v>
      </c>
      <c r="CK32" s="68">
        <v>100</v>
      </c>
      <c r="CL32" s="68">
        <v>100</v>
      </c>
      <c r="CM32" s="68">
        <v>0</v>
      </c>
      <c r="CN32" s="68">
        <v>94004</v>
      </c>
      <c r="CO32" s="68">
        <v>94074</v>
      </c>
      <c r="CP32" s="68">
        <v>777</v>
      </c>
      <c r="CQ32" s="68">
        <v>0</v>
      </c>
      <c r="CR32" s="68">
        <v>0</v>
      </c>
      <c r="CS32" s="68">
        <v>0</v>
      </c>
      <c r="CT32" s="68">
        <v>6</v>
      </c>
      <c r="CU32" s="68">
        <v>0</v>
      </c>
      <c r="CV32" s="68">
        <v>1</v>
      </c>
      <c r="CW32" s="68">
        <v>0</v>
      </c>
      <c r="CX32" s="68">
        <v>6</v>
      </c>
      <c r="CY32" s="68">
        <v>37</v>
      </c>
      <c r="CZ32" s="68">
        <v>6</v>
      </c>
      <c r="DA32" s="68">
        <v>68</v>
      </c>
      <c r="DB32" s="68">
        <v>1060</v>
      </c>
      <c r="DC32" s="68">
        <v>1061</v>
      </c>
      <c r="DD32" s="68">
        <v>1062</v>
      </c>
      <c r="DE32" s="68">
        <v>1063</v>
      </c>
      <c r="DF32" s="68" t="s">
        <v>2412</v>
      </c>
      <c r="DG32" s="68">
        <v>21600000</v>
      </c>
      <c r="DH32" s="68">
        <v>18000000</v>
      </c>
      <c r="DI32" s="68">
        <v>14400000</v>
      </c>
      <c r="DJ32" s="68">
        <v>10800000</v>
      </c>
      <c r="DK32" s="68">
        <v>7200000</v>
      </c>
      <c r="DL32" s="68">
        <v>5</v>
      </c>
      <c r="DM32" s="68">
        <v>3600000</v>
      </c>
      <c r="DN32" s="68">
        <v>94016</v>
      </c>
      <c r="DO32" s="68">
        <v>20</v>
      </c>
      <c r="DP32" s="68">
        <v>40</v>
      </c>
      <c r="DQ32" s="68">
        <v>60</v>
      </c>
      <c r="DR32" s="68">
        <v>80</v>
      </c>
      <c r="DS32" s="68">
        <v>100</v>
      </c>
      <c r="DT32" s="68">
        <v>7200000</v>
      </c>
      <c r="DU32" s="68">
        <v>94016</v>
      </c>
      <c r="DV32" s="68">
        <v>20</v>
      </c>
      <c r="DW32" s="68">
        <v>40</v>
      </c>
      <c r="DX32" s="68">
        <v>60</v>
      </c>
      <c r="DY32" s="68">
        <v>80</v>
      </c>
      <c r="DZ32" s="68">
        <v>100</v>
      </c>
      <c r="EA32" s="68">
        <v>-7100</v>
      </c>
      <c r="EB32" s="68">
        <v>49300</v>
      </c>
      <c r="EC32" s="68">
        <v>-4870</v>
      </c>
      <c r="ED32" s="68">
        <v>51600</v>
      </c>
      <c r="EE32" s="68">
        <v>2</v>
      </c>
      <c r="EF32" s="86">
        <v>30600000</v>
      </c>
      <c r="EG32" s="86">
        <v>28800000</v>
      </c>
      <c r="EH32" s="86">
        <v>27000000</v>
      </c>
      <c r="EI32" s="86">
        <v>25200000</v>
      </c>
      <c r="EJ32" s="86">
        <v>23400000</v>
      </c>
      <c r="EK32" s="86">
        <v>6</v>
      </c>
      <c r="EL32" s="86">
        <v>94177</v>
      </c>
      <c r="EM32" s="86">
        <v>1</v>
      </c>
      <c r="EO32" s="178">
        <v>31</v>
      </c>
      <c r="EP32" s="178" t="str">
        <f t="shared" si="1"/>
        <v>퍼밀리어</v>
      </c>
      <c r="EQ32" s="68">
        <v>106</v>
      </c>
      <c r="ER32" s="175">
        <v>1</v>
      </c>
      <c r="ES32" s="68">
        <v>650</v>
      </c>
      <c r="ET32" s="68">
        <v>45</v>
      </c>
      <c r="EU32" s="68">
        <v>0</v>
      </c>
      <c r="EV32" s="68">
        <v>150045</v>
      </c>
      <c r="EW32" s="68" t="s">
        <v>2683</v>
      </c>
      <c r="EX32" s="68" t="str">
        <f t="shared" si="5"/>
        <v>소형</v>
      </c>
      <c r="FA32" s="68">
        <v>31</v>
      </c>
      <c r="FB32" s="68">
        <v>18</v>
      </c>
      <c r="FC32" s="68">
        <v>2</v>
      </c>
      <c r="FD32" s="68">
        <v>118034</v>
      </c>
      <c r="FE32" s="184" t="s">
        <v>9155</v>
      </c>
      <c r="FF32" s="68">
        <v>320034</v>
      </c>
      <c r="FG32" s="68">
        <v>60332</v>
      </c>
      <c r="FH32" s="68">
        <v>60333</v>
      </c>
      <c r="FI32" s="68">
        <v>60324</v>
      </c>
      <c r="FJ32" s="68">
        <v>60334</v>
      </c>
      <c r="FK32" s="68">
        <v>1</v>
      </c>
      <c r="FL32" s="68">
        <v>3</v>
      </c>
      <c r="FM32" s="68" t="s">
        <v>3804</v>
      </c>
      <c r="FN32" s="68">
        <v>107</v>
      </c>
      <c r="FO32" s="68">
        <v>300</v>
      </c>
      <c r="FP32" s="68">
        <v>0</v>
      </c>
      <c r="FQ32" s="68">
        <v>0</v>
      </c>
      <c r="FR32" s="68">
        <v>0</v>
      </c>
      <c r="FS32" s="68">
        <v>0</v>
      </c>
      <c r="FT32" s="68">
        <v>0</v>
      </c>
      <c r="FU32" s="68">
        <v>0</v>
      </c>
      <c r="FV32" s="68">
        <v>0</v>
      </c>
      <c r="FW32" s="68">
        <v>0</v>
      </c>
      <c r="FX32" s="68">
        <v>0</v>
      </c>
      <c r="FY32" s="68">
        <v>0</v>
      </c>
      <c r="FZ32" s="68">
        <v>0</v>
      </c>
      <c r="GA32" s="68">
        <v>0</v>
      </c>
      <c r="GB32" s="68">
        <v>0</v>
      </c>
      <c r="GC32" s="68">
        <v>0</v>
      </c>
      <c r="GE32" s="68">
        <v>405</v>
      </c>
      <c r="GF32" s="68" t="s">
        <v>3913</v>
      </c>
      <c r="GK32" s="68">
        <v>31</v>
      </c>
      <c r="GL32" s="68">
        <f t="shared" si="17"/>
        <v>1400</v>
      </c>
      <c r="GM32" s="68">
        <f t="shared" si="12"/>
        <v>1050</v>
      </c>
      <c r="GN32" s="68">
        <f t="shared" si="13"/>
        <v>700</v>
      </c>
      <c r="GO32" s="68"/>
      <c r="GQ32" s="67">
        <v>620</v>
      </c>
      <c r="GR32" s="67">
        <v>465</v>
      </c>
      <c r="GS32" s="67">
        <v>310</v>
      </c>
      <c r="GU32" s="68">
        <f t="shared" si="6"/>
        <v>2.2580645161290325</v>
      </c>
      <c r="GV32" s="68">
        <f t="shared" si="7"/>
        <v>2.2580645161290325</v>
      </c>
      <c r="GW32" s="68">
        <f t="shared" si="8"/>
        <v>2.2580645161290325</v>
      </c>
    </row>
    <row r="33" spans="1:205" x14ac:dyDescent="0.2">
      <c r="A33" s="195">
        <v>32</v>
      </c>
      <c r="B33" s="195">
        <v>563152</v>
      </c>
      <c r="C33" s="62">
        <v>552146</v>
      </c>
      <c r="D33" s="196">
        <v>441717</v>
      </c>
      <c r="E33" s="195">
        <f>ROUND(G33*1.75,)</f>
        <v>9</v>
      </c>
      <c r="F33" s="68">
        <v>117</v>
      </c>
      <c r="G33" s="68">
        <v>5</v>
      </c>
      <c r="H33" s="68">
        <v>100117</v>
      </c>
      <c r="I33" s="68">
        <v>200111</v>
      </c>
      <c r="J33" s="68" t="s">
        <v>3370</v>
      </c>
      <c r="K33" s="68" t="s">
        <v>3358</v>
      </c>
      <c r="L33" s="68">
        <v>0</v>
      </c>
      <c r="M33" s="68">
        <v>0</v>
      </c>
      <c r="N33" s="68">
        <v>0</v>
      </c>
      <c r="O33" s="68">
        <v>0</v>
      </c>
      <c r="P33" s="68">
        <v>0</v>
      </c>
      <c r="Q33" s="68">
        <v>0</v>
      </c>
      <c r="R33" s="68">
        <v>0</v>
      </c>
      <c r="S33" s="68">
        <v>0</v>
      </c>
      <c r="T33" s="68">
        <v>0</v>
      </c>
      <c r="U33" s="68">
        <v>0</v>
      </c>
      <c r="V33" s="68">
        <v>0</v>
      </c>
      <c r="W33" s="68">
        <v>0</v>
      </c>
      <c r="X33" s="68">
        <v>0</v>
      </c>
      <c r="Y33" s="68">
        <v>0</v>
      </c>
      <c r="Z33" s="68">
        <v>0</v>
      </c>
      <c r="AA33" s="68">
        <v>0</v>
      </c>
      <c r="AB33" s="68">
        <v>0</v>
      </c>
      <c r="AC33" s="68">
        <v>0</v>
      </c>
      <c r="AD33" s="68">
        <v>0</v>
      </c>
      <c r="AE33" s="68">
        <v>0</v>
      </c>
      <c r="AF33" s="68">
        <v>0</v>
      </c>
      <c r="AG33" s="68">
        <v>0</v>
      </c>
      <c r="AH33" s="68">
        <v>0</v>
      </c>
      <c r="AI33" s="68">
        <v>0</v>
      </c>
      <c r="AJ33" s="68">
        <v>0</v>
      </c>
      <c r="AK33" s="68">
        <v>0</v>
      </c>
      <c r="AL33" s="68">
        <v>0</v>
      </c>
      <c r="AM33" s="68">
        <v>0</v>
      </c>
      <c r="AN33" s="68">
        <v>0</v>
      </c>
      <c r="AO33" s="68">
        <v>0</v>
      </c>
      <c r="AP33" s="68" t="s">
        <v>3371</v>
      </c>
      <c r="AQ33" s="68">
        <v>1</v>
      </c>
      <c r="AR33" s="68">
        <v>0</v>
      </c>
      <c r="AS33" s="68">
        <v>0</v>
      </c>
      <c r="AT33" s="68">
        <v>0</v>
      </c>
      <c r="AU33" s="68">
        <v>0</v>
      </c>
      <c r="AV33" s="68">
        <v>3</v>
      </c>
      <c r="AW33" s="68"/>
      <c r="AX33" s="68">
        <v>0</v>
      </c>
      <c r="AY33" s="126">
        <v>0</v>
      </c>
      <c r="AZ33" s="68">
        <v>0</v>
      </c>
      <c r="BA33" s="68">
        <v>0</v>
      </c>
      <c r="BC33" s="68">
        <v>32</v>
      </c>
      <c r="BD33" s="68">
        <v>6</v>
      </c>
      <c r="BE33" s="68">
        <v>110132</v>
      </c>
      <c r="BF33" s="68" t="s">
        <v>8421</v>
      </c>
      <c r="BG33" s="68">
        <v>0</v>
      </c>
      <c r="BH33" s="68">
        <v>0</v>
      </c>
      <c r="BI33" s="68">
        <v>300</v>
      </c>
      <c r="BJ33" s="68">
        <v>70</v>
      </c>
      <c r="BK33" s="68">
        <v>54030</v>
      </c>
      <c r="BL33" s="175">
        <v>0</v>
      </c>
      <c r="BM33" s="175">
        <v>0</v>
      </c>
      <c r="BN33" s="175">
        <v>0</v>
      </c>
      <c r="BO33" s="68">
        <v>10000</v>
      </c>
      <c r="BP33" s="68">
        <v>0</v>
      </c>
      <c r="BQ33" s="68">
        <v>0</v>
      </c>
      <c r="BR33" s="68">
        <v>0</v>
      </c>
      <c r="BS33" s="68">
        <v>7032</v>
      </c>
      <c r="BT33" s="68">
        <v>0</v>
      </c>
      <c r="BU33" s="68">
        <v>0</v>
      </c>
      <c r="BV33" s="68">
        <v>0</v>
      </c>
      <c r="BW33" s="68">
        <v>4</v>
      </c>
      <c r="BX33" s="68">
        <v>70</v>
      </c>
      <c r="BY33" s="175">
        <v>74</v>
      </c>
      <c r="BZ33" s="175">
        <v>6</v>
      </c>
      <c r="CA33" s="175">
        <v>12</v>
      </c>
      <c r="CB33" s="68">
        <v>10000</v>
      </c>
      <c r="CC33" s="68">
        <v>0</v>
      </c>
      <c r="CD33" s="68">
        <v>0</v>
      </c>
      <c r="CE33" s="68">
        <v>0</v>
      </c>
      <c r="CF33" s="68">
        <v>50030</v>
      </c>
      <c r="CG33" s="68">
        <v>0</v>
      </c>
      <c r="CH33" s="68">
        <v>0</v>
      </c>
      <c r="CI33" s="68">
        <v>0</v>
      </c>
      <c r="CJ33" s="68">
        <v>300</v>
      </c>
      <c r="CK33" s="68">
        <v>200</v>
      </c>
      <c r="CL33" s="68">
        <v>200</v>
      </c>
      <c r="CM33" s="68">
        <v>0</v>
      </c>
      <c r="CN33" s="68">
        <v>94010</v>
      </c>
      <c r="CO33" s="68">
        <v>94074</v>
      </c>
      <c r="CP33" s="68">
        <v>777</v>
      </c>
      <c r="CQ33" s="68">
        <v>0</v>
      </c>
      <c r="CR33" s="68">
        <v>0</v>
      </c>
      <c r="CS33" s="68">
        <v>0</v>
      </c>
      <c r="CT33" s="68">
        <v>6</v>
      </c>
      <c r="CU33" s="68">
        <v>0</v>
      </c>
      <c r="CV33" s="68">
        <v>1</v>
      </c>
      <c r="CW33" s="68">
        <v>0</v>
      </c>
      <c r="CX33" s="68">
        <v>6</v>
      </c>
      <c r="CY33" s="68">
        <v>38</v>
      </c>
      <c r="CZ33" s="68">
        <v>6</v>
      </c>
      <c r="DA33" s="68">
        <v>70</v>
      </c>
      <c r="DB33" s="68">
        <v>1060</v>
      </c>
      <c r="DC33" s="68">
        <v>1061</v>
      </c>
      <c r="DD33" s="68">
        <v>1062</v>
      </c>
      <c r="DE33" s="68">
        <v>1063</v>
      </c>
      <c r="DF33" s="68" t="s">
        <v>2412</v>
      </c>
      <c r="DG33" s="68">
        <v>21600000</v>
      </c>
      <c r="DH33" s="68">
        <v>18000000</v>
      </c>
      <c r="DI33" s="68">
        <v>14400000</v>
      </c>
      <c r="DJ33" s="68">
        <v>10800000</v>
      </c>
      <c r="DK33" s="68">
        <v>7200000</v>
      </c>
      <c r="DL33" s="68">
        <v>5</v>
      </c>
      <c r="DM33" s="68">
        <v>3600000</v>
      </c>
      <c r="DN33" s="68">
        <v>94017</v>
      </c>
      <c r="DO33" s="68">
        <v>14</v>
      </c>
      <c r="DP33" s="68">
        <v>18</v>
      </c>
      <c r="DQ33" s="68">
        <v>22</v>
      </c>
      <c r="DR33" s="68">
        <v>26</v>
      </c>
      <c r="DS33" s="68">
        <v>30</v>
      </c>
      <c r="DT33" s="68">
        <v>7200000</v>
      </c>
      <c r="DU33" s="68">
        <v>94017</v>
      </c>
      <c r="DV33" s="68">
        <v>14</v>
      </c>
      <c r="DW33" s="68">
        <v>18</v>
      </c>
      <c r="DX33" s="68">
        <v>22</v>
      </c>
      <c r="DY33" s="68">
        <v>26</v>
      </c>
      <c r="DZ33" s="68">
        <v>30</v>
      </c>
      <c r="EA33" s="68">
        <v>-7100</v>
      </c>
      <c r="EB33" s="68">
        <v>49300</v>
      </c>
      <c r="EC33" s="68">
        <v>-4870</v>
      </c>
      <c r="ED33" s="68">
        <v>51600</v>
      </c>
      <c r="EE33" s="68">
        <v>4</v>
      </c>
      <c r="EF33" s="86">
        <v>30600000</v>
      </c>
      <c r="EG33" s="86">
        <v>28800000</v>
      </c>
      <c r="EH33" s="86">
        <v>27000000</v>
      </c>
      <c r="EI33" s="86">
        <v>25200000</v>
      </c>
      <c r="EJ33" s="86">
        <v>23400000</v>
      </c>
      <c r="EK33" s="86">
        <v>6</v>
      </c>
      <c r="EL33" s="86">
        <v>94177</v>
      </c>
      <c r="EM33" s="86">
        <v>1</v>
      </c>
      <c r="EO33" s="178">
        <v>32</v>
      </c>
      <c r="EP33" s="178" t="str">
        <f t="shared" si="1"/>
        <v>스켈레톤</v>
      </c>
      <c r="EQ33" s="68">
        <v>107</v>
      </c>
      <c r="ER33" s="175">
        <v>1</v>
      </c>
      <c r="ES33" s="68">
        <v>650</v>
      </c>
      <c r="ET33" s="68">
        <v>72</v>
      </c>
      <c r="EU33" s="68">
        <v>0</v>
      </c>
      <c r="EV33" s="68">
        <v>150072</v>
      </c>
      <c r="EW33" s="68" t="s">
        <v>2710</v>
      </c>
      <c r="EX33" s="68" t="str">
        <f t="shared" si="5"/>
        <v>소형</v>
      </c>
      <c r="FA33" s="68">
        <v>32</v>
      </c>
      <c r="FB33" s="68">
        <v>18</v>
      </c>
      <c r="FC33" s="68">
        <v>1</v>
      </c>
      <c r="FD33" s="68">
        <v>118033</v>
      </c>
      <c r="FE33" s="184" t="s">
        <v>9156</v>
      </c>
      <c r="FF33" s="68">
        <v>320033</v>
      </c>
      <c r="FG33" s="68">
        <v>60331</v>
      </c>
      <c r="FH33" s="68">
        <v>60321</v>
      </c>
      <c r="FI33" s="68">
        <v>60324</v>
      </c>
      <c r="FJ33" s="68">
        <v>60334</v>
      </c>
      <c r="FK33" s="68">
        <v>1</v>
      </c>
      <c r="FL33" s="68">
        <v>3</v>
      </c>
      <c r="FM33" s="68" t="s">
        <v>3803</v>
      </c>
      <c r="FN33" s="68">
        <v>107</v>
      </c>
      <c r="FO33" s="68">
        <v>300</v>
      </c>
      <c r="FP33" s="68">
        <v>0</v>
      </c>
      <c r="FQ33" s="68">
        <v>0</v>
      </c>
      <c r="FR33" s="68">
        <v>0</v>
      </c>
      <c r="FS33" s="68">
        <v>0</v>
      </c>
      <c r="FT33" s="68">
        <v>0</v>
      </c>
      <c r="FU33" s="68">
        <v>0</v>
      </c>
      <c r="FV33" s="68">
        <v>0</v>
      </c>
      <c r="FW33" s="68">
        <v>0</v>
      </c>
      <c r="FX33" s="68">
        <v>0</v>
      </c>
      <c r="FY33" s="68">
        <v>0</v>
      </c>
      <c r="FZ33" s="68">
        <v>0</v>
      </c>
      <c r="GA33" s="68">
        <v>0</v>
      </c>
      <c r="GB33" s="68">
        <v>0</v>
      </c>
      <c r="GC33" s="68">
        <v>0</v>
      </c>
      <c r="GE33" s="68">
        <v>406</v>
      </c>
      <c r="GF33" s="68" t="s">
        <v>3914</v>
      </c>
      <c r="GK33" s="68">
        <v>32</v>
      </c>
      <c r="GL33" s="68">
        <f t="shared" si="17"/>
        <v>1500</v>
      </c>
      <c r="GM33" s="68">
        <f t="shared" si="12"/>
        <v>1130</v>
      </c>
      <c r="GN33" s="68">
        <f t="shared" si="13"/>
        <v>750</v>
      </c>
      <c r="GO33" s="68"/>
      <c r="GQ33" s="67">
        <v>640</v>
      </c>
      <c r="GR33" s="67">
        <v>480</v>
      </c>
      <c r="GS33" s="67">
        <v>320</v>
      </c>
      <c r="GU33" s="68">
        <f t="shared" si="6"/>
        <v>2.34375</v>
      </c>
      <c r="GV33" s="68">
        <f t="shared" si="7"/>
        <v>2.3541666666666665</v>
      </c>
      <c r="GW33" s="68">
        <f t="shared" si="8"/>
        <v>2.34375</v>
      </c>
    </row>
    <row r="34" spans="1:205" x14ac:dyDescent="0.2">
      <c r="A34" s="195">
        <v>33</v>
      </c>
      <c r="B34" s="195">
        <v>608822</v>
      </c>
      <c r="C34" s="62">
        <v>593549</v>
      </c>
      <c r="D34" s="196">
        <v>474839</v>
      </c>
      <c r="E34" s="195">
        <f>ROUND(G34*1.75,)</f>
        <v>9</v>
      </c>
      <c r="F34" s="68">
        <v>118</v>
      </c>
      <c r="G34" s="68">
        <v>5</v>
      </c>
      <c r="H34" s="68">
        <v>100118</v>
      </c>
      <c r="I34" s="68">
        <v>200111</v>
      </c>
      <c r="J34" s="68" t="s">
        <v>3372</v>
      </c>
      <c r="K34" s="68" t="s">
        <v>3358</v>
      </c>
      <c r="L34" s="68">
        <v>0</v>
      </c>
      <c r="M34" s="68">
        <v>0</v>
      </c>
      <c r="N34" s="68">
        <v>0</v>
      </c>
      <c r="O34" s="68">
        <v>0</v>
      </c>
      <c r="P34" s="68">
        <v>0</v>
      </c>
      <c r="Q34" s="68">
        <v>0</v>
      </c>
      <c r="R34" s="68">
        <v>0</v>
      </c>
      <c r="S34" s="68">
        <v>0</v>
      </c>
      <c r="T34" s="68">
        <v>0</v>
      </c>
      <c r="U34" s="68">
        <v>0</v>
      </c>
      <c r="V34" s="68">
        <v>0</v>
      </c>
      <c r="W34" s="68">
        <v>0</v>
      </c>
      <c r="X34" s="68">
        <v>0</v>
      </c>
      <c r="Y34" s="68">
        <v>0</v>
      </c>
      <c r="Z34" s="68">
        <v>0</v>
      </c>
      <c r="AA34" s="68">
        <v>0</v>
      </c>
      <c r="AB34" s="68">
        <v>0</v>
      </c>
      <c r="AC34" s="68">
        <v>0</v>
      </c>
      <c r="AD34" s="68">
        <v>0</v>
      </c>
      <c r="AE34" s="68">
        <v>0</v>
      </c>
      <c r="AF34" s="68">
        <v>0</v>
      </c>
      <c r="AG34" s="68">
        <v>0</v>
      </c>
      <c r="AH34" s="68">
        <v>0</v>
      </c>
      <c r="AI34" s="68">
        <v>0</v>
      </c>
      <c r="AJ34" s="68">
        <v>0</v>
      </c>
      <c r="AK34" s="68">
        <v>0</v>
      </c>
      <c r="AL34" s="68">
        <v>0</v>
      </c>
      <c r="AM34" s="68">
        <v>0</v>
      </c>
      <c r="AN34" s="68">
        <v>0</v>
      </c>
      <c r="AO34" s="68">
        <v>0</v>
      </c>
      <c r="AP34" s="68" t="s">
        <v>3373</v>
      </c>
      <c r="AQ34" s="68">
        <v>1</v>
      </c>
      <c r="AR34" s="68">
        <v>0</v>
      </c>
      <c r="AS34" s="68">
        <v>0</v>
      </c>
      <c r="AT34" s="68">
        <v>0</v>
      </c>
      <c r="AU34" s="68">
        <v>0</v>
      </c>
      <c r="AV34" s="68">
        <v>3</v>
      </c>
      <c r="AW34" s="68"/>
      <c r="AX34" s="68">
        <v>0</v>
      </c>
      <c r="AY34" s="126">
        <v>0</v>
      </c>
      <c r="AZ34" s="68">
        <v>0</v>
      </c>
      <c r="BA34" s="68">
        <v>0</v>
      </c>
      <c r="BC34" s="68">
        <v>33</v>
      </c>
      <c r="BD34" s="68">
        <v>6</v>
      </c>
      <c r="BE34" s="68">
        <v>110133</v>
      </c>
      <c r="BF34" s="68" t="s">
        <v>8421</v>
      </c>
      <c r="BG34" s="68">
        <v>0</v>
      </c>
      <c r="BH34" s="68">
        <v>0</v>
      </c>
      <c r="BI34" s="68">
        <v>300</v>
      </c>
      <c r="BJ34" s="68">
        <v>72</v>
      </c>
      <c r="BK34" s="68">
        <v>54031</v>
      </c>
      <c r="BL34" s="175">
        <v>0</v>
      </c>
      <c r="BM34" s="175">
        <v>0</v>
      </c>
      <c r="BN34" s="175">
        <v>0</v>
      </c>
      <c r="BO34" s="68">
        <v>10000</v>
      </c>
      <c r="BP34" s="68">
        <v>0</v>
      </c>
      <c r="BQ34" s="68">
        <v>0</v>
      </c>
      <c r="BR34" s="68">
        <v>0</v>
      </c>
      <c r="BS34" s="68">
        <v>7033</v>
      </c>
      <c r="BT34" s="68">
        <v>0</v>
      </c>
      <c r="BU34" s="68">
        <v>0</v>
      </c>
      <c r="BV34" s="68">
        <v>0</v>
      </c>
      <c r="BW34" s="68">
        <v>4</v>
      </c>
      <c r="BX34" s="68">
        <v>72</v>
      </c>
      <c r="BY34" s="175">
        <v>78</v>
      </c>
      <c r="BZ34" s="175">
        <v>6</v>
      </c>
      <c r="CA34" s="175">
        <v>12</v>
      </c>
      <c r="CB34" s="68">
        <v>10000</v>
      </c>
      <c r="CC34" s="68">
        <v>0</v>
      </c>
      <c r="CD34" s="68">
        <v>0</v>
      </c>
      <c r="CE34" s="68">
        <v>0</v>
      </c>
      <c r="CF34" s="68">
        <v>50031</v>
      </c>
      <c r="CG34" s="68">
        <v>0</v>
      </c>
      <c r="CH34" s="68">
        <v>0</v>
      </c>
      <c r="CI34" s="68">
        <v>0</v>
      </c>
      <c r="CJ34" s="68">
        <v>300</v>
      </c>
      <c r="CK34" s="68">
        <v>200</v>
      </c>
      <c r="CL34" s="68">
        <v>200</v>
      </c>
      <c r="CM34" s="68">
        <v>0</v>
      </c>
      <c r="CN34" s="68">
        <v>94007</v>
      </c>
      <c r="CO34" s="68">
        <v>94074</v>
      </c>
      <c r="CP34" s="68">
        <v>777</v>
      </c>
      <c r="CQ34" s="68">
        <v>0</v>
      </c>
      <c r="CR34" s="68">
        <v>0</v>
      </c>
      <c r="CS34" s="68">
        <v>0</v>
      </c>
      <c r="CT34" s="68">
        <v>6</v>
      </c>
      <c r="CU34" s="68">
        <v>0</v>
      </c>
      <c r="CV34" s="68">
        <v>1</v>
      </c>
      <c r="CW34" s="68">
        <v>0</v>
      </c>
      <c r="CX34" s="68">
        <v>6</v>
      </c>
      <c r="CY34" s="68">
        <v>39</v>
      </c>
      <c r="CZ34" s="68">
        <v>6</v>
      </c>
      <c r="DA34" s="68">
        <v>72</v>
      </c>
      <c r="DB34" s="68">
        <v>1060</v>
      </c>
      <c r="DC34" s="68">
        <v>1061</v>
      </c>
      <c r="DD34" s="68">
        <v>1062</v>
      </c>
      <c r="DE34" s="68">
        <v>1063</v>
      </c>
      <c r="DF34" s="68" t="s">
        <v>2412</v>
      </c>
      <c r="DG34" s="68">
        <v>21600000</v>
      </c>
      <c r="DH34" s="68">
        <v>18000000</v>
      </c>
      <c r="DI34" s="68">
        <v>14400000</v>
      </c>
      <c r="DJ34" s="68">
        <v>10800000</v>
      </c>
      <c r="DK34" s="68">
        <v>7200000</v>
      </c>
      <c r="DL34" s="68">
        <v>5</v>
      </c>
      <c r="DM34" s="68">
        <v>3600000</v>
      </c>
      <c r="DN34" s="68">
        <v>94022</v>
      </c>
      <c r="DO34" s="68">
        <v>20</v>
      </c>
      <c r="DP34" s="68">
        <v>40</v>
      </c>
      <c r="DQ34" s="68">
        <v>60</v>
      </c>
      <c r="DR34" s="68">
        <v>80</v>
      </c>
      <c r="DS34" s="68">
        <v>100</v>
      </c>
      <c r="DT34" s="68">
        <v>7200000</v>
      </c>
      <c r="DU34" s="68">
        <v>94022</v>
      </c>
      <c r="DV34" s="68">
        <v>20</v>
      </c>
      <c r="DW34" s="68">
        <v>40</v>
      </c>
      <c r="DX34" s="68">
        <v>60</v>
      </c>
      <c r="DY34" s="68">
        <v>80</v>
      </c>
      <c r="DZ34" s="68">
        <v>100</v>
      </c>
      <c r="EA34" s="68">
        <v>-7100</v>
      </c>
      <c r="EB34" s="68">
        <v>49300</v>
      </c>
      <c r="EC34" s="68">
        <v>-4870</v>
      </c>
      <c r="ED34" s="68">
        <v>51600</v>
      </c>
      <c r="EE34" s="68">
        <v>2</v>
      </c>
      <c r="EF34" s="86">
        <v>30600000</v>
      </c>
      <c r="EG34" s="86">
        <v>28800000</v>
      </c>
      <c r="EH34" s="86">
        <v>27000000</v>
      </c>
      <c r="EI34" s="86">
        <v>25200000</v>
      </c>
      <c r="EJ34" s="86">
        <v>23400000</v>
      </c>
      <c r="EK34" s="86">
        <v>6</v>
      </c>
      <c r="EL34" s="86">
        <v>94177</v>
      </c>
      <c r="EM34" s="86">
        <v>1</v>
      </c>
      <c r="EO34" s="178">
        <v>33</v>
      </c>
      <c r="EP34" s="178" t="str">
        <f t="shared" si="1"/>
        <v>솔저 스켈레톤</v>
      </c>
      <c r="EQ34" s="68">
        <v>108</v>
      </c>
      <c r="ER34" s="175">
        <v>1</v>
      </c>
      <c r="ES34" s="68">
        <v>650</v>
      </c>
      <c r="ET34" s="68">
        <v>13</v>
      </c>
      <c r="EU34" s="68">
        <v>0</v>
      </c>
      <c r="EV34" s="68">
        <v>150013</v>
      </c>
      <c r="EW34" s="68" t="s">
        <v>2651</v>
      </c>
      <c r="EX34" s="68" t="str">
        <f t="shared" si="5"/>
        <v>소형</v>
      </c>
      <c r="FA34" s="68">
        <v>33</v>
      </c>
      <c r="FB34" s="68">
        <v>17</v>
      </c>
      <c r="FC34" s="68">
        <v>2</v>
      </c>
      <c r="FD34" s="68">
        <v>118032</v>
      </c>
      <c r="FE34" s="184" t="s">
        <v>9157</v>
      </c>
      <c r="FF34" s="68">
        <v>320032</v>
      </c>
      <c r="FG34" s="68">
        <v>60273</v>
      </c>
      <c r="FH34" s="68">
        <v>60271</v>
      </c>
      <c r="FI34" s="68">
        <v>60275</v>
      </c>
      <c r="FJ34" s="68">
        <v>60276</v>
      </c>
      <c r="FK34" s="68">
        <v>1</v>
      </c>
      <c r="FL34" s="68">
        <v>3</v>
      </c>
      <c r="FM34" s="68" t="s">
        <v>3802</v>
      </c>
      <c r="FN34" s="68">
        <v>127</v>
      </c>
      <c r="FO34" s="68">
        <v>100</v>
      </c>
      <c r="FP34" s="68">
        <v>0</v>
      </c>
      <c r="FQ34" s="68">
        <v>0</v>
      </c>
      <c r="FR34" s="68">
        <v>0</v>
      </c>
      <c r="FS34" s="68">
        <v>0</v>
      </c>
      <c r="FT34" s="68">
        <v>0</v>
      </c>
      <c r="FU34" s="68">
        <v>0</v>
      </c>
      <c r="FV34" s="68">
        <v>0</v>
      </c>
      <c r="FW34" s="68">
        <v>0</v>
      </c>
      <c r="FX34" s="68">
        <v>0</v>
      </c>
      <c r="FY34" s="68">
        <v>0</v>
      </c>
      <c r="FZ34" s="68">
        <v>0</v>
      </c>
      <c r="GA34" s="68">
        <v>0</v>
      </c>
      <c r="GB34" s="68">
        <v>0</v>
      </c>
      <c r="GC34" s="68">
        <v>0</v>
      </c>
      <c r="GE34" s="68">
        <v>407</v>
      </c>
      <c r="GF34" s="68" t="s">
        <v>3915</v>
      </c>
      <c r="GK34" s="68">
        <v>33</v>
      </c>
      <c r="GL34" s="68">
        <f t="shared" si="17"/>
        <v>1600</v>
      </c>
      <c r="GM34" s="68">
        <f t="shared" si="12"/>
        <v>1200</v>
      </c>
      <c r="GN34" s="68">
        <f t="shared" si="13"/>
        <v>800</v>
      </c>
      <c r="GO34" s="68"/>
      <c r="GQ34" s="67">
        <v>660</v>
      </c>
      <c r="GR34" s="67">
        <v>495</v>
      </c>
      <c r="GS34" s="67">
        <v>330</v>
      </c>
      <c r="GU34" s="68">
        <f t="shared" si="6"/>
        <v>2.4242424242424243</v>
      </c>
      <c r="GV34" s="68">
        <f t="shared" si="7"/>
        <v>2.4242424242424243</v>
      </c>
      <c r="GW34" s="68">
        <f t="shared" si="8"/>
        <v>2.4242424242424243</v>
      </c>
    </row>
    <row r="35" spans="1:205" x14ac:dyDescent="0.2">
      <c r="A35" s="195">
        <v>34</v>
      </c>
      <c r="B35" s="195">
        <v>657266</v>
      </c>
      <c r="C35" s="62">
        <v>637210</v>
      </c>
      <c r="D35" s="196">
        <v>509768</v>
      </c>
      <c r="E35" s="195">
        <f>ROUND(G35*1.75,)</f>
        <v>9</v>
      </c>
      <c r="F35" s="68">
        <v>119</v>
      </c>
      <c r="G35" s="68">
        <v>5</v>
      </c>
      <c r="H35" s="68">
        <v>100119</v>
      </c>
      <c r="I35" s="68">
        <v>200111</v>
      </c>
      <c r="J35" s="68" t="s">
        <v>3374</v>
      </c>
      <c r="K35" s="68" t="s">
        <v>3358</v>
      </c>
      <c r="L35" s="68">
        <v>0</v>
      </c>
      <c r="M35" s="68">
        <v>0</v>
      </c>
      <c r="N35" s="68">
        <v>0</v>
      </c>
      <c r="O35" s="68">
        <v>0</v>
      </c>
      <c r="P35" s="68">
        <v>0</v>
      </c>
      <c r="Q35" s="68">
        <v>0</v>
      </c>
      <c r="R35" s="68">
        <v>0</v>
      </c>
      <c r="S35" s="68">
        <v>0</v>
      </c>
      <c r="T35" s="68">
        <v>0</v>
      </c>
      <c r="U35" s="68">
        <v>0</v>
      </c>
      <c r="V35" s="68">
        <v>0</v>
      </c>
      <c r="W35" s="68">
        <v>0</v>
      </c>
      <c r="X35" s="68">
        <v>0</v>
      </c>
      <c r="Y35" s="68">
        <v>0</v>
      </c>
      <c r="Z35" s="68">
        <v>0</v>
      </c>
      <c r="AA35" s="68">
        <v>0</v>
      </c>
      <c r="AB35" s="68">
        <v>0</v>
      </c>
      <c r="AC35" s="68">
        <v>0</v>
      </c>
      <c r="AD35" s="68">
        <v>0</v>
      </c>
      <c r="AE35" s="68">
        <v>0</v>
      </c>
      <c r="AF35" s="68">
        <v>0</v>
      </c>
      <c r="AG35" s="68">
        <v>0</v>
      </c>
      <c r="AH35" s="68">
        <v>0</v>
      </c>
      <c r="AI35" s="68">
        <v>0</v>
      </c>
      <c r="AJ35" s="68">
        <v>0</v>
      </c>
      <c r="AK35" s="68">
        <v>0</v>
      </c>
      <c r="AL35" s="68">
        <v>0</v>
      </c>
      <c r="AM35" s="68">
        <v>0</v>
      </c>
      <c r="AN35" s="68">
        <v>0</v>
      </c>
      <c r="AO35" s="68">
        <v>0</v>
      </c>
      <c r="AP35" s="68" t="s">
        <v>3375</v>
      </c>
      <c r="AQ35" s="68">
        <v>1</v>
      </c>
      <c r="AR35" s="68">
        <v>0</v>
      </c>
      <c r="AS35" s="68">
        <v>0</v>
      </c>
      <c r="AT35" s="68">
        <v>0</v>
      </c>
      <c r="AU35" s="68">
        <v>0</v>
      </c>
      <c r="AV35" s="68">
        <v>3</v>
      </c>
      <c r="AW35" s="68"/>
      <c r="AX35" s="68">
        <v>0</v>
      </c>
      <c r="AY35" s="126">
        <v>0</v>
      </c>
      <c r="AZ35" s="68">
        <v>0</v>
      </c>
      <c r="BA35" s="68">
        <v>0</v>
      </c>
      <c r="BC35" s="68">
        <v>34</v>
      </c>
      <c r="BD35" s="68">
        <v>6</v>
      </c>
      <c r="BE35" s="68">
        <v>110134</v>
      </c>
      <c r="BF35" s="68" t="s">
        <v>8421</v>
      </c>
      <c r="BG35" s="68">
        <v>0</v>
      </c>
      <c r="BH35" s="68">
        <v>0</v>
      </c>
      <c r="BI35" s="68">
        <v>300</v>
      </c>
      <c r="BJ35" s="68">
        <v>74</v>
      </c>
      <c r="BK35" s="68">
        <v>54062</v>
      </c>
      <c r="BL35" s="175">
        <v>0</v>
      </c>
      <c r="BM35" s="175">
        <v>0</v>
      </c>
      <c r="BN35" s="175">
        <v>0</v>
      </c>
      <c r="BO35" s="68">
        <v>10000</v>
      </c>
      <c r="BP35" s="68">
        <v>0</v>
      </c>
      <c r="BQ35" s="68">
        <v>0</v>
      </c>
      <c r="BR35" s="68">
        <v>0</v>
      </c>
      <c r="BS35" s="68">
        <v>7034</v>
      </c>
      <c r="BT35" s="68">
        <v>0</v>
      </c>
      <c r="BU35" s="68">
        <v>0</v>
      </c>
      <c r="BV35" s="68">
        <v>0</v>
      </c>
      <c r="BW35" s="68">
        <v>4</v>
      </c>
      <c r="BX35" s="68">
        <v>74</v>
      </c>
      <c r="BY35" s="175">
        <v>36</v>
      </c>
      <c r="BZ35" s="175">
        <v>3</v>
      </c>
      <c r="CA35" s="175">
        <v>5</v>
      </c>
      <c r="CB35" s="68">
        <v>10000</v>
      </c>
      <c r="CC35" s="68">
        <v>0</v>
      </c>
      <c r="CD35" s="68">
        <v>0</v>
      </c>
      <c r="CE35" s="68">
        <v>0</v>
      </c>
      <c r="CF35" s="68">
        <v>50062</v>
      </c>
      <c r="CG35" s="68">
        <v>0</v>
      </c>
      <c r="CH35" s="68">
        <v>0</v>
      </c>
      <c r="CI35" s="68">
        <v>0</v>
      </c>
      <c r="CJ35" s="68">
        <v>100</v>
      </c>
      <c r="CK35" s="68">
        <v>100</v>
      </c>
      <c r="CL35" s="68">
        <v>100</v>
      </c>
      <c r="CM35" s="68">
        <v>0</v>
      </c>
      <c r="CN35" s="68">
        <v>94034</v>
      </c>
      <c r="CO35" s="68">
        <v>94074</v>
      </c>
      <c r="CP35" s="68">
        <v>777</v>
      </c>
      <c r="CQ35" s="68">
        <v>0</v>
      </c>
      <c r="CR35" s="68">
        <v>0</v>
      </c>
      <c r="CS35" s="68">
        <v>0</v>
      </c>
      <c r="CT35" s="68">
        <v>6</v>
      </c>
      <c r="CU35" s="68">
        <v>0</v>
      </c>
      <c r="CV35" s="68">
        <v>1</v>
      </c>
      <c r="CW35" s="68">
        <v>0</v>
      </c>
      <c r="CX35" s="68">
        <v>6</v>
      </c>
      <c r="CY35" s="68">
        <v>40</v>
      </c>
      <c r="CZ35" s="68">
        <v>6</v>
      </c>
      <c r="DA35" s="68">
        <v>74</v>
      </c>
      <c r="DB35" s="68">
        <v>1060</v>
      </c>
      <c r="DC35" s="68">
        <v>1061</v>
      </c>
      <c r="DD35" s="68">
        <v>1062</v>
      </c>
      <c r="DE35" s="68">
        <v>1063</v>
      </c>
      <c r="DF35" s="68" t="s">
        <v>2412</v>
      </c>
      <c r="DG35" s="68">
        <v>21600000</v>
      </c>
      <c r="DH35" s="68">
        <v>18000000</v>
      </c>
      <c r="DI35" s="68">
        <v>14400000</v>
      </c>
      <c r="DJ35" s="68">
        <v>10800000</v>
      </c>
      <c r="DK35" s="68">
        <v>7200000</v>
      </c>
      <c r="DL35" s="68">
        <v>5</v>
      </c>
      <c r="DM35" s="68">
        <v>3600000</v>
      </c>
      <c r="DN35" s="68">
        <v>94019</v>
      </c>
      <c r="DO35" s="68">
        <v>14</v>
      </c>
      <c r="DP35" s="68">
        <v>18</v>
      </c>
      <c r="DQ35" s="68">
        <v>22</v>
      </c>
      <c r="DR35" s="68">
        <v>26</v>
      </c>
      <c r="DS35" s="68">
        <v>30</v>
      </c>
      <c r="DT35" s="68">
        <v>7200000</v>
      </c>
      <c r="DU35" s="68">
        <v>94019</v>
      </c>
      <c r="DV35" s="68">
        <v>14</v>
      </c>
      <c r="DW35" s="68">
        <v>18</v>
      </c>
      <c r="DX35" s="68">
        <v>22</v>
      </c>
      <c r="DY35" s="68">
        <v>26</v>
      </c>
      <c r="DZ35" s="68">
        <v>30</v>
      </c>
      <c r="EA35" s="68">
        <v>-7100</v>
      </c>
      <c r="EB35" s="68">
        <v>49300</v>
      </c>
      <c r="EC35" s="68">
        <v>-4870</v>
      </c>
      <c r="ED35" s="68">
        <v>51600</v>
      </c>
      <c r="EE35" s="68">
        <v>4</v>
      </c>
      <c r="EF35" s="86">
        <v>30600000</v>
      </c>
      <c r="EG35" s="86">
        <v>28800000</v>
      </c>
      <c r="EH35" s="86">
        <v>27000000</v>
      </c>
      <c r="EI35" s="86">
        <v>25200000</v>
      </c>
      <c r="EJ35" s="86">
        <v>23400000</v>
      </c>
      <c r="EK35" s="86">
        <v>6</v>
      </c>
      <c r="EL35" s="86">
        <v>94177</v>
      </c>
      <c r="EM35" s="86">
        <v>1</v>
      </c>
      <c r="EO35" s="178">
        <v>34</v>
      </c>
      <c r="EP35" s="178" t="str">
        <f t="shared" si="1"/>
        <v>드레인리어</v>
      </c>
      <c r="EQ35" s="68">
        <v>109</v>
      </c>
      <c r="ER35" s="175">
        <v>2</v>
      </c>
      <c r="ES35" s="68">
        <v>650</v>
      </c>
      <c r="ET35" s="68">
        <v>29</v>
      </c>
      <c r="EU35" s="68">
        <v>0</v>
      </c>
      <c r="EV35" s="68">
        <v>150029</v>
      </c>
      <c r="EW35" s="68" t="s">
        <v>2667</v>
      </c>
      <c r="EX35" s="68" t="str">
        <f t="shared" si="5"/>
        <v>중형</v>
      </c>
      <c r="FA35" s="68">
        <v>34</v>
      </c>
      <c r="FB35" s="68">
        <v>17</v>
      </c>
      <c r="FC35" s="68">
        <v>1</v>
      </c>
      <c r="FD35" s="68">
        <v>118031</v>
      </c>
      <c r="FE35" s="184" t="s">
        <v>9158</v>
      </c>
      <c r="FF35" s="68">
        <v>320031</v>
      </c>
      <c r="FG35" s="68">
        <v>60272</v>
      </c>
      <c r="FH35" s="68">
        <v>60261</v>
      </c>
      <c r="FI35" s="68">
        <v>60274</v>
      </c>
      <c r="FJ35" s="68">
        <v>60276</v>
      </c>
      <c r="FK35" s="68">
        <v>1</v>
      </c>
      <c r="FL35" s="68">
        <v>3</v>
      </c>
      <c r="FM35" s="68" t="s">
        <v>3801</v>
      </c>
      <c r="FN35" s="68">
        <v>127</v>
      </c>
      <c r="FO35" s="68">
        <v>100</v>
      </c>
      <c r="FP35" s="68">
        <v>0</v>
      </c>
      <c r="FQ35" s="68">
        <v>0</v>
      </c>
      <c r="FR35" s="68">
        <v>0</v>
      </c>
      <c r="FS35" s="68">
        <v>0</v>
      </c>
      <c r="FT35" s="68">
        <v>0</v>
      </c>
      <c r="FU35" s="68">
        <v>0</v>
      </c>
      <c r="FV35" s="68">
        <v>0</v>
      </c>
      <c r="FW35" s="68">
        <v>0</v>
      </c>
      <c r="FX35" s="68">
        <v>0</v>
      </c>
      <c r="FY35" s="68">
        <v>0</v>
      </c>
      <c r="FZ35" s="68">
        <v>0</v>
      </c>
      <c r="GA35" s="68">
        <v>0</v>
      </c>
      <c r="GB35" s="68">
        <v>0</v>
      </c>
      <c r="GC35" s="68">
        <v>0</v>
      </c>
      <c r="GE35" s="68">
        <v>408</v>
      </c>
      <c r="GF35" s="68" t="s">
        <v>3916</v>
      </c>
      <c r="GK35" s="68">
        <v>34</v>
      </c>
      <c r="GL35" s="68">
        <f t="shared" si="17"/>
        <v>1700</v>
      </c>
      <c r="GM35" s="68">
        <f t="shared" si="12"/>
        <v>1280</v>
      </c>
      <c r="GN35" s="68">
        <f t="shared" si="13"/>
        <v>850</v>
      </c>
      <c r="GO35" s="68"/>
      <c r="GQ35" s="67">
        <v>680</v>
      </c>
      <c r="GR35" s="67">
        <v>510</v>
      </c>
      <c r="GS35" s="67">
        <v>340</v>
      </c>
      <c r="GU35" s="68">
        <f t="shared" si="6"/>
        <v>2.5</v>
      </c>
      <c r="GV35" s="68">
        <f t="shared" si="7"/>
        <v>2.5098039215686274</v>
      </c>
      <c r="GW35" s="68">
        <f t="shared" si="8"/>
        <v>2.5</v>
      </c>
    </row>
    <row r="36" spans="1:205" x14ac:dyDescent="0.2">
      <c r="A36" s="195">
        <v>35</v>
      </c>
      <c r="B36" s="195">
        <v>707734</v>
      </c>
      <c r="C36" s="62">
        <v>682377</v>
      </c>
      <c r="D36" s="196">
        <v>545902</v>
      </c>
      <c r="E36" s="195">
        <f>ROUND(G36*1.75,)</f>
        <v>9</v>
      </c>
      <c r="F36" s="68">
        <v>120</v>
      </c>
      <c r="G36" s="68">
        <v>5</v>
      </c>
      <c r="H36" s="68">
        <v>100120</v>
      </c>
      <c r="I36" s="68">
        <v>200111</v>
      </c>
      <c r="J36" s="68" t="s">
        <v>3376</v>
      </c>
      <c r="K36" s="68" t="s">
        <v>3358</v>
      </c>
      <c r="L36" s="68">
        <v>0</v>
      </c>
      <c r="M36" s="68">
        <v>0</v>
      </c>
      <c r="N36" s="68">
        <v>0</v>
      </c>
      <c r="O36" s="68">
        <v>0</v>
      </c>
      <c r="P36" s="68">
        <v>0</v>
      </c>
      <c r="Q36" s="68">
        <v>0</v>
      </c>
      <c r="R36" s="68">
        <v>0</v>
      </c>
      <c r="S36" s="68">
        <v>0</v>
      </c>
      <c r="T36" s="68">
        <v>0</v>
      </c>
      <c r="U36" s="68">
        <v>0</v>
      </c>
      <c r="V36" s="68">
        <v>0</v>
      </c>
      <c r="W36" s="68">
        <v>0</v>
      </c>
      <c r="X36" s="68">
        <v>0</v>
      </c>
      <c r="Y36" s="68">
        <v>0</v>
      </c>
      <c r="Z36" s="68">
        <v>0</v>
      </c>
      <c r="AA36" s="68">
        <v>0</v>
      </c>
      <c r="AB36" s="68">
        <v>0</v>
      </c>
      <c r="AC36" s="68">
        <v>0</v>
      </c>
      <c r="AD36" s="68">
        <v>0</v>
      </c>
      <c r="AE36" s="68">
        <v>0</v>
      </c>
      <c r="AF36" s="68">
        <v>0</v>
      </c>
      <c r="AG36" s="68">
        <v>0</v>
      </c>
      <c r="AH36" s="68">
        <v>0</v>
      </c>
      <c r="AI36" s="68">
        <v>0</v>
      </c>
      <c r="AJ36" s="68">
        <v>0</v>
      </c>
      <c r="AK36" s="68">
        <v>0</v>
      </c>
      <c r="AL36" s="68">
        <v>0</v>
      </c>
      <c r="AM36" s="68">
        <v>0</v>
      </c>
      <c r="AN36" s="68">
        <v>0</v>
      </c>
      <c r="AO36" s="68">
        <v>0</v>
      </c>
      <c r="AP36" s="68" t="s">
        <v>3377</v>
      </c>
      <c r="AQ36" s="68">
        <v>1</v>
      </c>
      <c r="AR36" s="68">
        <v>0</v>
      </c>
      <c r="AS36" s="68">
        <v>0</v>
      </c>
      <c r="AT36" s="68">
        <v>0</v>
      </c>
      <c r="AU36" s="68">
        <v>0</v>
      </c>
      <c r="AV36" s="68">
        <v>3</v>
      </c>
      <c r="AW36" s="68"/>
      <c r="AX36" s="68">
        <v>0</v>
      </c>
      <c r="AY36" s="126">
        <v>0</v>
      </c>
      <c r="AZ36" s="68">
        <v>0</v>
      </c>
      <c r="BA36" s="68">
        <v>0</v>
      </c>
      <c r="BC36" s="68">
        <v>35</v>
      </c>
      <c r="BD36" s="68">
        <v>6</v>
      </c>
      <c r="BE36" s="68">
        <v>110135</v>
      </c>
      <c r="BF36" s="68" t="s">
        <v>8421</v>
      </c>
      <c r="BG36" s="68">
        <v>0</v>
      </c>
      <c r="BH36" s="68">
        <v>0</v>
      </c>
      <c r="BI36" s="68">
        <v>300</v>
      </c>
      <c r="BJ36" s="68">
        <v>76</v>
      </c>
      <c r="BK36" s="68">
        <v>54032</v>
      </c>
      <c r="BL36" s="175">
        <v>0</v>
      </c>
      <c r="BM36" s="175">
        <v>0</v>
      </c>
      <c r="BN36" s="175">
        <v>0</v>
      </c>
      <c r="BO36" s="68">
        <v>10000</v>
      </c>
      <c r="BP36" s="68">
        <v>0</v>
      </c>
      <c r="BQ36" s="68">
        <v>0</v>
      </c>
      <c r="BR36" s="68">
        <v>0</v>
      </c>
      <c r="BS36" s="68">
        <v>7035</v>
      </c>
      <c r="BT36" s="68">
        <v>0</v>
      </c>
      <c r="BU36" s="68">
        <v>0</v>
      </c>
      <c r="BV36" s="68">
        <v>0</v>
      </c>
      <c r="BW36" s="68">
        <v>4</v>
      </c>
      <c r="BX36" s="68">
        <v>76</v>
      </c>
      <c r="BY36" s="175">
        <v>83</v>
      </c>
      <c r="BZ36" s="175">
        <v>6</v>
      </c>
      <c r="CA36" s="175">
        <v>12</v>
      </c>
      <c r="CB36" s="68">
        <v>10000</v>
      </c>
      <c r="CC36" s="68">
        <v>0</v>
      </c>
      <c r="CD36" s="68">
        <v>0</v>
      </c>
      <c r="CE36" s="68">
        <v>0</v>
      </c>
      <c r="CF36" s="68">
        <v>50032</v>
      </c>
      <c r="CG36" s="68">
        <v>0</v>
      </c>
      <c r="CH36" s="68">
        <v>0</v>
      </c>
      <c r="CI36" s="68">
        <v>0</v>
      </c>
      <c r="CJ36" s="68">
        <v>200</v>
      </c>
      <c r="CK36" s="68">
        <v>200</v>
      </c>
      <c r="CL36" s="68">
        <v>200</v>
      </c>
      <c r="CM36" s="68">
        <v>0</v>
      </c>
      <c r="CN36" s="68">
        <v>94035</v>
      </c>
      <c r="CO36" s="68">
        <v>94074</v>
      </c>
      <c r="CP36" s="68">
        <v>777</v>
      </c>
      <c r="CQ36" s="68">
        <v>0</v>
      </c>
      <c r="CR36" s="68">
        <v>0</v>
      </c>
      <c r="CS36" s="68">
        <v>0</v>
      </c>
      <c r="CT36" s="68">
        <v>6</v>
      </c>
      <c r="CU36" s="68">
        <v>0</v>
      </c>
      <c r="CV36" s="68">
        <v>1</v>
      </c>
      <c r="CW36" s="68">
        <v>0</v>
      </c>
      <c r="CX36" s="68">
        <v>6</v>
      </c>
      <c r="CY36" s="68">
        <v>41</v>
      </c>
      <c r="CZ36" s="68">
        <v>6</v>
      </c>
      <c r="DA36" s="68">
        <v>76</v>
      </c>
      <c r="DB36" s="68">
        <v>1060</v>
      </c>
      <c r="DC36" s="68">
        <v>1061</v>
      </c>
      <c r="DD36" s="68">
        <v>1062</v>
      </c>
      <c r="DE36" s="68">
        <v>1063</v>
      </c>
      <c r="DF36" s="68" t="s">
        <v>2412</v>
      </c>
      <c r="DG36" s="68">
        <v>21600000</v>
      </c>
      <c r="DH36" s="68">
        <v>18000000</v>
      </c>
      <c r="DI36" s="68">
        <v>14400000</v>
      </c>
      <c r="DJ36" s="68">
        <v>10800000</v>
      </c>
      <c r="DK36" s="68">
        <v>7200000</v>
      </c>
      <c r="DL36" s="68">
        <v>5</v>
      </c>
      <c r="DM36" s="68">
        <v>3600000</v>
      </c>
      <c r="DN36" s="68">
        <v>94020</v>
      </c>
      <c r="DO36" s="68">
        <v>14</v>
      </c>
      <c r="DP36" s="68">
        <v>18</v>
      </c>
      <c r="DQ36" s="68">
        <v>22</v>
      </c>
      <c r="DR36" s="68">
        <v>26</v>
      </c>
      <c r="DS36" s="68">
        <v>30</v>
      </c>
      <c r="DT36" s="68">
        <v>7200000</v>
      </c>
      <c r="DU36" s="68">
        <v>94020</v>
      </c>
      <c r="DV36" s="68">
        <v>14</v>
      </c>
      <c r="DW36" s="68">
        <v>18</v>
      </c>
      <c r="DX36" s="68">
        <v>22</v>
      </c>
      <c r="DY36" s="68">
        <v>26</v>
      </c>
      <c r="DZ36" s="68">
        <v>30</v>
      </c>
      <c r="EA36" s="68">
        <v>-7100</v>
      </c>
      <c r="EB36" s="68">
        <v>49300</v>
      </c>
      <c r="EC36" s="68">
        <v>-4870</v>
      </c>
      <c r="ED36" s="68">
        <v>51600</v>
      </c>
      <c r="EE36" s="68">
        <v>4</v>
      </c>
      <c r="EF36" s="86">
        <v>30600000</v>
      </c>
      <c r="EG36" s="86">
        <v>28800000</v>
      </c>
      <c r="EH36" s="86">
        <v>27000000</v>
      </c>
      <c r="EI36" s="86">
        <v>25200000</v>
      </c>
      <c r="EJ36" s="86">
        <v>23400000</v>
      </c>
      <c r="EK36" s="86">
        <v>6</v>
      </c>
      <c r="EL36" s="86">
        <v>94177</v>
      </c>
      <c r="EM36" s="86">
        <v>1</v>
      </c>
      <c r="EO36" s="178">
        <v>35</v>
      </c>
      <c r="EP36" s="178" t="str">
        <f t="shared" si="1"/>
        <v>아처 스켈레톤</v>
      </c>
      <c r="EQ36" s="68">
        <v>110</v>
      </c>
      <c r="ER36" s="175">
        <v>2</v>
      </c>
      <c r="ES36" s="68">
        <v>650</v>
      </c>
      <c r="ET36" s="68">
        <v>67</v>
      </c>
      <c r="EU36" s="68">
        <v>0</v>
      </c>
      <c r="EV36" s="68">
        <v>150067</v>
      </c>
      <c r="EW36" s="68" t="s">
        <v>2705</v>
      </c>
      <c r="EX36" s="68" t="str">
        <f t="shared" si="5"/>
        <v>중형</v>
      </c>
      <c r="FA36" s="68">
        <v>35</v>
      </c>
      <c r="FB36" s="68">
        <v>16</v>
      </c>
      <c r="FC36" s="68">
        <v>2</v>
      </c>
      <c r="FD36" s="68">
        <v>118030</v>
      </c>
      <c r="FE36" s="184" t="s">
        <v>9159</v>
      </c>
      <c r="FF36" s="68">
        <v>320030</v>
      </c>
      <c r="FG36" s="68">
        <v>60232</v>
      </c>
      <c r="FH36" s="68">
        <v>60233</v>
      </c>
      <c r="FI36" s="68">
        <v>60235</v>
      </c>
      <c r="FJ36" s="68">
        <v>60226</v>
      </c>
      <c r="FK36" s="68">
        <v>1</v>
      </c>
      <c r="FL36" s="68">
        <v>3</v>
      </c>
      <c r="FM36" s="68" t="s">
        <v>3800</v>
      </c>
      <c r="FN36" s="68">
        <v>126</v>
      </c>
      <c r="FO36" s="68">
        <v>100</v>
      </c>
      <c r="FP36" s="68">
        <v>0</v>
      </c>
      <c r="FQ36" s="68">
        <v>0</v>
      </c>
      <c r="FR36" s="68">
        <v>0</v>
      </c>
      <c r="FS36" s="68">
        <v>0</v>
      </c>
      <c r="FT36" s="68">
        <v>0</v>
      </c>
      <c r="FU36" s="68">
        <v>0</v>
      </c>
      <c r="FV36" s="68">
        <v>0</v>
      </c>
      <c r="FW36" s="68">
        <v>0</v>
      </c>
      <c r="FX36" s="68">
        <v>0</v>
      </c>
      <c r="FY36" s="68">
        <v>0</v>
      </c>
      <c r="FZ36" s="68">
        <v>0</v>
      </c>
      <c r="GA36" s="68">
        <v>0</v>
      </c>
      <c r="GB36" s="68">
        <v>0</v>
      </c>
      <c r="GC36" s="68">
        <v>0</v>
      </c>
      <c r="GE36" s="68">
        <v>409</v>
      </c>
      <c r="GF36" s="68" t="s">
        <v>3917</v>
      </c>
      <c r="GK36" s="68">
        <v>35</v>
      </c>
      <c r="GL36" s="68">
        <f t="shared" si="17"/>
        <v>1800</v>
      </c>
      <c r="GM36" s="68">
        <f t="shared" ref="GM36:GM38" si="18">ROUND(GL36*3/4,-1)</f>
        <v>1350</v>
      </c>
      <c r="GN36" s="68">
        <f t="shared" ref="GN36:GN38" si="19">ROUND(GL36*2/4,-1)</f>
        <v>900</v>
      </c>
      <c r="GO36" s="68"/>
      <c r="GQ36" s="67">
        <v>700</v>
      </c>
      <c r="GR36" s="67">
        <v>525</v>
      </c>
      <c r="GS36" s="67">
        <v>350</v>
      </c>
      <c r="GU36" s="68">
        <f t="shared" si="6"/>
        <v>2.5714285714285716</v>
      </c>
      <c r="GV36" s="68">
        <f t="shared" si="7"/>
        <v>2.5714285714285716</v>
      </c>
      <c r="GW36" s="68">
        <f t="shared" si="8"/>
        <v>2.5714285714285716</v>
      </c>
    </row>
    <row r="37" spans="1:205" x14ac:dyDescent="0.2">
      <c r="A37" s="195">
        <v>36</v>
      </c>
      <c r="B37" s="195">
        <v>762598</v>
      </c>
      <c r="C37" s="62">
        <v>731308</v>
      </c>
      <c r="D37" s="196">
        <v>585046</v>
      </c>
      <c r="E37" s="195">
        <f>ROUND(G37*2,)</f>
        <v>10</v>
      </c>
      <c r="F37" s="68">
        <v>121</v>
      </c>
      <c r="G37" s="68">
        <v>5</v>
      </c>
      <c r="H37" s="68">
        <v>100121</v>
      </c>
      <c r="I37" s="68">
        <v>200111</v>
      </c>
      <c r="J37" s="68" t="s">
        <v>3378</v>
      </c>
      <c r="K37" s="68" t="s">
        <v>3358</v>
      </c>
      <c r="L37" s="68">
        <v>0</v>
      </c>
      <c r="M37" s="68">
        <v>0</v>
      </c>
      <c r="N37" s="68">
        <v>0</v>
      </c>
      <c r="O37" s="68">
        <v>0</v>
      </c>
      <c r="P37" s="68">
        <v>0</v>
      </c>
      <c r="Q37" s="68">
        <v>0</v>
      </c>
      <c r="R37" s="68">
        <v>0</v>
      </c>
      <c r="S37" s="68">
        <v>0</v>
      </c>
      <c r="T37" s="68">
        <v>0</v>
      </c>
      <c r="U37" s="68">
        <v>0</v>
      </c>
      <c r="V37" s="68">
        <v>0</v>
      </c>
      <c r="W37" s="68">
        <v>0</v>
      </c>
      <c r="X37" s="68">
        <v>0</v>
      </c>
      <c r="Y37" s="68">
        <v>0</v>
      </c>
      <c r="Z37" s="68">
        <v>0</v>
      </c>
      <c r="AA37" s="68">
        <v>0</v>
      </c>
      <c r="AB37" s="68">
        <v>0</v>
      </c>
      <c r="AC37" s="68">
        <v>0</v>
      </c>
      <c r="AD37" s="68">
        <v>0</v>
      </c>
      <c r="AE37" s="68">
        <v>0</v>
      </c>
      <c r="AF37" s="68">
        <v>0</v>
      </c>
      <c r="AG37" s="68">
        <v>0</v>
      </c>
      <c r="AH37" s="68">
        <v>0</v>
      </c>
      <c r="AI37" s="68">
        <v>0</v>
      </c>
      <c r="AJ37" s="68">
        <v>0</v>
      </c>
      <c r="AK37" s="68">
        <v>0</v>
      </c>
      <c r="AL37" s="68">
        <v>0</v>
      </c>
      <c r="AM37" s="68">
        <v>0</v>
      </c>
      <c r="AN37" s="68">
        <v>0</v>
      </c>
      <c r="AO37" s="68">
        <v>0</v>
      </c>
      <c r="AP37" s="68" t="s">
        <v>3379</v>
      </c>
      <c r="AQ37" s="68">
        <v>1</v>
      </c>
      <c r="AR37" s="68">
        <v>0</v>
      </c>
      <c r="AS37" s="68">
        <v>0</v>
      </c>
      <c r="AT37" s="68">
        <v>0</v>
      </c>
      <c r="AU37" s="68">
        <v>0</v>
      </c>
      <c r="AV37" s="68">
        <v>3</v>
      </c>
      <c r="AW37" s="68"/>
      <c r="AX37" s="68">
        <v>0</v>
      </c>
      <c r="AY37" s="126">
        <v>0</v>
      </c>
      <c r="AZ37" s="68">
        <v>0</v>
      </c>
      <c r="BA37" s="68">
        <v>0</v>
      </c>
      <c r="BC37" s="68">
        <v>36</v>
      </c>
      <c r="BD37" s="68">
        <v>6</v>
      </c>
      <c r="BE37" s="68">
        <v>110136</v>
      </c>
      <c r="BF37" s="68" t="s">
        <v>8421</v>
      </c>
      <c r="BG37" s="68">
        <v>0</v>
      </c>
      <c r="BH37" s="68">
        <v>0</v>
      </c>
      <c r="BI37" s="68">
        <v>300</v>
      </c>
      <c r="BJ37" s="68">
        <v>78</v>
      </c>
      <c r="BK37" s="68">
        <v>54033</v>
      </c>
      <c r="BL37" s="175">
        <v>0</v>
      </c>
      <c r="BM37" s="175">
        <v>0</v>
      </c>
      <c r="BN37" s="175">
        <v>0</v>
      </c>
      <c r="BO37" s="68">
        <v>10000</v>
      </c>
      <c r="BP37" s="68">
        <v>0</v>
      </c>
      <c r="BQ37" s="68">
        <v>0</v>
      </c>
      <c r="BR37" s="68">
        <v>0</v>
      </c>
      <c r="BS37" s="68">
        <v>7036</v>
      </c>
      <c r="BT37" s="68">
        <v>0</v>
      </c>
      <c r="BU37" s="68">
        <v>0</v>
      </c>
      <c r="BV37" s="68">
        <v>0</v>
      </c>
      <c r="BW37" s="68">
        <v>4</v>
      </c>
      <c r="BX37" s="68">
        <v>78</v>
      </c>
      <c r="BY37" s="175">
        <v>85</v>
      </c>
      <c r="BZ37" s="175">
        <v>6</v>
      </c>
      <c r="CA37" s="175">
        <v>12</v>
      </c>
      <c r="CB37" s="68">
        <v>10000</v>
      </c>
      <c r="CC37" s="68">
        <v>0</v>
      </c>
      <c r="CD37" s="68">
        <v>0</v>
      </c>
      <c r="CE37" s="68">
        <v>0</v>
      </c>
      <c r="CF37" s="68">
        <v>50033</v>
      </c>
      <c r="CG37" s="68">
        <v>0</v>
      </c>
      <c r="CH37" s="68">
        <v>0</v>
      </c>
      <c r="CI37" s="68">
        <v>0</v>
      </c>
      <c r="CJ37" s="68">
        <v>200</v>
      </c>
      <c r="CK37" s="68">
        <v>200</v>
      </c>
      <c r="CL37" s="68">
        <v>200</v>
      </c>
      <c r="CM37" s="68">
        <v>0</v>
      </c>
      <c r="CN37" s="68">
        <v>94033</v>
      </c>
      <c r="CO37" s="68">
        <v>94074</v>
      </c>
      <c r="CP37" s="68">
        <v>777</v>
      </c>
      <c r="CQ37" s="68">
        <v>0</v>
      </c>
      <c r="CR37" s="68">
        <v>0</v>
      </c>
      <c r="CS37" s="68">
        <v>0</v>
      </c>
      <c r="CT37" s="68">
        <v>6</v>
      </c>
      <c r="CU37" s="68">
        <v>0</v>
      </c>
      <c r="CV37" s="68">
        <v>2</v>
      </c>
      <c r="CW37" s="68">
        <v>0</v>
      </c>
      <c r="CX37" s="68">
        <v>6</v>
      </c>
      <c r="CY37" s="68">
        <v>42</v>
      </c>
      <c r="CZ37" s="68">
        <v>6</v>
      </c>
      <c r="DA37" s="68">
        <v>78</v>
      </c>
      <c r="DB37" s="68">
        <v>1060</v>
      </c>
      <c r="DC37" s="68">
        <v>1061</v>
      </c>
      <c r="DD37" s="68">
        <v>1062</v>
      </c>
      <c r="DE37" s="68">
        <v>1063</v>
      </c>
      <c r="DF37" s="68" t="s">
        <v>2412</v>
      </c>
      <c r="DG37" s="68">
        <v>21600000</v>
      </c>
      <c r="DH37" s="68">
        <v>18000000</v>
      </c>
      <c r="DI37" s="68">
        <v>14400000</v>
      </c>
      <c r="DJ37" s="68">
        <v>10800000</v>
      </c>
      <c r="DK37" s="68">
        <v>7200000</v>
      </c>
      <c r="DL37" s="68">
        <v>5</v>
      </c>
      <c r="DM37" s="68">
        <v>3600000</v>
      </c>
      <c r="DN37" s="68">
        <v>0</v>
      </c>
      <c r="DO37" s="68">
        <v>0</v>
      </c>
      <c r="DP37" s="68">
        <v>0</v>
      </c>
      <c r="DQ37" s="68">
        <v>0</v>
      </c>
      <c r="DR37" s="68">
        <v>0</v>
      </c>
      <c r="DS37" s="68">
        <v>0</v>
      </c>
      <c r="DT37" s="68">
        <v>7200000</v>
      </c>
      <c r="DU37" s="68">
        <v>0</v>
      </c>
      <c r="DV37" s="68">
        <v>0</v>
      </c>
      <c r="DW37" s="68">
        <v>0</v>
      </c>
      <c r="DX37" s="68">
        <v>0</v>
      </c>
      <c r="DY37" s="68">
        <v>0</v>
      </c>
      <c r="DZ37" s="68">
        <v>0</v>
      </c>
      <c r="EA37" s="68">
        <v>-7100</v>
      </c>
      <c r="EB37" s="68">
        <v>49300</v>
      </c>
      <c r="EC37" s="68">
        <v>-4870</v>
      </c>
      <c r="ED37" s="68">
        <v>51600</v>
      </c>
      <c r="EE37" s="68">
        <v>1</v>
      </c>
      <c r="EF37" s="86">
        <v>30600000</v>
      </c>
      <c r="EG37" s="86">
        <v>28800000</v>
      </c>
      <c r="EH37" s="86">
        <v>27000000</v>
      </c>
      <c r="EI37" s="86">
        <v>25200000</v>
      </c>
      <c r="EJ37" s="86">
        <v>23400000</v>
      </c>
      <c r="EK37" s="86">
        <v>6</v>
      </c>
      <c r="EL37" s="86">
        <v>94177</v>
      </c>
      <c r="EM37" s="86">
        <v>1</v>
      </c>
      <c r="EO37" s="178">
        <v>36</v>
      </c>
      <c r="EP37" s="178" t="str">
        <f t="shared" si="1"/>
        <v>미이라</v>
      </c>
      <c r="EQ37" s="68">
        <v>111</v>
      </c>
      <c r="ER37" s="175">
        <v>1</v>
      </c>
      <c r="ES37" s="68">
        <v>650</v>
      </c>
      <c r="ET37" s="68">
        <v>14</v>
      </c>
      <c r="EU37" s="68">
        <v>0</v>
      </c>
      <c r="EV37" s="68">
        <v>150014</v>
      </c>
      <c r="EW37" s="68" t="s">
        <v>2652</v>
      </c>
      <c r="EX37" s="68" t="str">
        <f t="shared" si="5"/>
        <v>소형</v>
      </c>
      <c r="FA37" s="68">
        <v>36</v>
      </c>
      <c r="FB37" s="68">
        <v>16</v>
      </c>
      <c r="FC37" s="68">
        <v>1</v>
      </c>
      <c r="FD37" s="68">
        <v>118029</v>
      </c>
      <c r="FE37" s="184" t="s">
        <v>9160</v>
      </c>
      <c r="FF37" s="68">
        <v>320029</v>
      </c>
      <c r="FG37" s="68">
        <v>60231</v>
      </c>
      <c r="FH37" s="68">
        <v>60221</v>
      </c>
      <c r="FI37" s="68">
        <v>60236</v>
      </c>
      <c r="FJ37" s="68">
        <v>60226</v>
      </c>
      <c r="FK37" s="68">
        <v>1</v>
      </c>
      <c r="FL37" s="68">
        <v>3</v>
      </c>
      <c r="FM37" s="68" t="s">
        <v>3799</v>
      </c>
      <c r="FN37" s="68">
        <v>126</v>
      </c>
      <c r="FO37" s="68">
        <v>100</v>
      </c>
      <c r="FP37" s="68">
        <v>0</v>
      </c>
      <c r="FQ37" s="68">
        <v>0</v>
      </c>
      <c r="FR37" s="68">
        <v>0</v>
      </c>
      <c r="FS37" s="68">
        <v>0</v>
      </c>
      <c r="FT37" s="68">
        <v>0</v>
      </c>
      <c r="FU37" s="68">
        <v>0</v>
      </c>
      <c r="FV37" s="68">
        <v>0</v>
      </c>
      <c r="FW37" s="68">
        <v>0</v>
      </c>
      <c r="FX37" s="68">
        <v>0</v>
      </c>
      <c r="FY37" s="68">
        <v>0</v>
      </c>
      <c r="FZ37" s="68">
        <v>0</v>
      </c>
      <c r="GA37" s="68">
        <v>0</v>
      </c>
      <c r="GB37" s="68">
        <v>0</v>
      </c>
      <c r="GC37" s="68">
        <v>0</v>
      </c>
      <c r="GE37" s="68">
        <v>410</v>
      </c>
      <c r="GF37" s="68" t="s">
        <v>3918</v>
      </c>
      <c r="GK37" s="68">
        <v>36</v>
      </c>
      <c r="GL37" s="68">
        <f t="shared" si="17"/>
        <v>1900</v>
      </c>
      <c r="GM37" s="68">
        <f t="shared" si="18"/>
        <v>1430</v>
      </c>
      <c r="GN37" s="68">
        <f t="shared" si="19"/>
        <v>950</v>
      </c>
      <c r="GO37" s="68"/>
      <c r="GQ37" s="67">
        <v>720</v>
      </c>
      <c r="GR37" s="67">
        <v>540</v>
      </c>
      <c r="GS37" s="67">
        <v>360</v>
      </c>
      <c r="GU37" s="68">
        <f t="shared" si="6"/>
        <v>2.6388888888888888</v>
      </c>
      <c r="GV37" s="68">
        <f t="shared" si="7"/>
        <v>2.6481481481481484</v>
      </c>
      <c r="GW37" s="68">
        <f t="shared" si="8"/>
        <v>2.6388888888888888</v>
      </c>
    </row>
    <row r="38" spans="1:205" x14ac:dyDescent="0.2">
      <c r="A38" s="195">
        <v>37</v>
      </c>
      <c r="B38" s="195">
        <v>820930</v>
      </c>
      <c r="C38" s="62">
        <v>783062</v>
      </c>
      <c r="D38" s="196">
        <v>626450</v>
      </c>
      <c r="E38" s="195">
        <f>ROUND(G38*2,)</f>
        <v>10</v>
      </c>
      <c r="F38" s="68">
        <v>122</v>
      </c>
      <c r="G38" s="68">
        <v>5</v>
      </c>
      <c r="H38" s="68">
        <v>100122</v>
      </c>
      <c r="I38" s="68">
        <v>200111</v>
      </c>
      <c r="J38" s="68" t="s">
        <v>3380</v>
      </c>
      <c r="K38" s="68" t="s">
        <v>3358</v>
      </c>
      <c r="L38" s="68">
        <v>0</v>
      </c>
      <c r="M38" s="68">
        <v>0</v>
      </c>
      <c r="N38" s="68">
        <v>0</v>
      </c>
      <c r="O38" s="68">
        <v>0</v>
      </c>
      <c r="P38" s="68">
        <v>0</v>
      </c>
      <c r="Q38" s="68">
        <v>0</v>
      </c>
      <c r="R38" s="68">
        <v>0</v>
      </c>
      <c r="S38" s="68">
        <v>0</v>
      </c>
      <c r="T38" s="68">
        <v>0</v>
      </c>
      <c r="U38" s="68">
        <v>0</v>
      </c>
      <c r="V38" s="68">
        <v>0</v>
      </c>
      <c r="W38" s="68">
        <v>0</v>
      </c>
      <c r="X38" s="68">
        <v>0</v>
      </c>
      <c r="Y38" s="68">
        <v>0</v>
      </c>
      <c r="Z38" s="68">
        <v>0</v>
      </c>
      <c r="AA38" s="68">
        <v>0</v>
      </c>
      <c r="AB38" s="68">
        <v>0</v>
      </c>
      <c r="AC38" s="68">
        <v>0</v>
      </c>
      <c r="AD38" s="68">
        <v>0</v>
      </c>
      <c r="AE38" s="68">
        <v>0</v>
      </c>
      <c r="AF38" s="68">
        <v>0</v>
      </c>
      <c r="AG38" s="68">
        <v>0</v>
      </c>
      <c r="AH38" s="68">
        <v>0</v>
      </c>
      <c r="AI38" s="68">
        <v>0</v>
      </c>
      <c r="AJ38" s="68">
        <v>0</v>
      </c>
      <c r="AK38" s="68">
        <v>0</v>
      </c>
      <c r="AL38" s="68">
        <v>0</v>
      </c>
      <c r="AM38" s="68">
        <v>0</v>
      </c>
      <c r="AN38" s="68">
        <v>0</v>
      </c>
      <c r="AO38" s="68">
        <v>0</v>
      </c>
      <c r="AP38" s="68" t="s">
        <v>3381</v>
      </c>
      <c r="AQ38" s="68">
        <v>1</v>
      </c>
      <c r="AR38" s="68">
        <v>0</v>
      </c>
      <c r="AS38" s="68">
        <v>0</v>
      </c>
      <c r="AT38" s="68">
        <v>0</v>
      </c>
      <c r="AU38" s="68">
        <v>0</v>
      </c>
      <c r="AV38" s="68">
        <v>3</v>
      </c>
      <c r="AW38" s="68"/>
      <c r="AX38" s="68">
        <v>0</v>
      </c>
      <c r="AY38" s="126">
        <v>0</v>
      </c>
      <c r="AZ38" s="68">
        <v>0</v>
      </c>
      <c r="BA38" s="68">
        <v>0</v>
      </c>
      <c r="BC38" s="68">
        <v>37</v>
      </c>
      <c r="BD38" s="68">
        <v>7</v>
      </c>
      <c r="BE38" s="68">
        <v>110137</v>
      </c>
      <c r="BF38" s="68" t="s">
        <v>8422</v>
      </c>
      <c r="BG38" s="68">
        <v>0</v>
      </c>
      <c r="BH38" s="68">
        <v>0</v>
      </c>
      <c r="BI38" s="68">
        <v>300</v>
      </c>
      <c r="BJ38" s="68">
        <v>80</v>
      </c>
      <c r="BK38" s="68">
        <v>54046</v>
      </c>
      <c r="BL38" s="175">
        <v>0</v>
      </c>
      <c r="BM38" s="175">
        <v>0</v>
      </c>
      <c r="BN38" s="175">
        <v>0</v>
      </c>
      <c r="BO38" s="68">
        <v>10000</v>
      </c>
      <c r="BP38" s="68">
        <v>0</v>
      </c>
      <c r="BQ38" s="68">
        <v>0</v>
      </c>
      <c r="BR38" s="68">
        <v>0</v>
      </c>
      <c r="BS38" s="68">
        <v>7037</v>
      </c>
      <c r="BT38" s="68">
        <v>0</v>
      </c>
      <c r="BU38" s="68">
        <v>0</v>
      </c>
      <c r="BV38" s="68">
        <v>0</v>
      </c>
      <c r="BW38" s="68">
        <v>4</v>
      </c>
      <c r="BX38" s="68">
        <v>80</v>
      </c>
      <c r="BY38" s="175">
        <v>40</v>
      </c>
      <c r="BZ38" s="175">
        <v>3</v>
      </c>
      <c r="CA38" s="175">
        <v>5</v>
      </c>
      <c r="CB38" s="68">
        <v>10000</v>
      </c>
      <c r="CC38" s="68">
        <v>0</v>
      </c>
      <c r="CD38" s="68">
        <v>0</v>
      </c>
      <c r="CE38" s="68">
        <v>0</v>
      </c>
      <c r="CF38" s="68">
        <v>50046</v>
      </c>
      <c r="CG38" s="68">
        <v>0</v>
      </c>
      <c r="CH38" s="68">
        <v>0</v>
      </c>
      <c r="CI38" s="68">
        <v>0</v>
      </c>
      <c r="CJ38" s="68">
        <v>225</v>
      </c>
      <c r="CK38" s="68">
        <v>100</v>
      </c>
      <c r="CL38" s="68">
        <v>100</v>
      </c>
      <c r="CM38" s="68">
        <v>0</v>
      </c>
      <c r="CN38" s="68">
        <v>94005</v>
      </c>
      <c r="CO38" s="68">
        <v>94074</v>
      </c>
      <c r="CP38" s="68">
        <v>777</v>
      </c>
      <c r="CQ38" s="68">
        <v>0</v>
      </c>
      <c r="CR38" s="68">
        <v>0</v>
      </c>
      <c r="CS38" s="68">
        <v>0</v>
      </c>
      <c r="CT38" s="68">
        <v>7</v>
      </c>
      <c r="CU38" s="68">
        <v>0</v>
      </c>
      <c r="CV38" s="68">
        <v>1</v>
      </c>
      <c r="CW38" s="68">
        <v>0</v>
      </c>
      <c r="CX38" s="68">
        <v>6</v>
      </c>
      <c r="CY38" s="68">
        <v>44</v>
      </c>
      <c r="CZ38" s="68">
        <v>7</v>
      </c>
      <c r="DA38" s="68">
        <v>80</v>
      </c>
      <c r="DB38" s="68">
        <v>1070</v>
      </c>
      <c r="DC38" s="68">
        <v>1071</v>
      </c>
      <c r="DD38" s="68">
        <v>1072</v>
      </c>
      <c r="DE38" s="68">
        <v>1073</v>
      </c>
      <c r="DF38" s="68" t="s">
        <v>2413</v>
      </c>
      <c r="DG38" s="68">
        <v>21600000</v>
      </c>
      <c r="DH38" s="68">
        <v>18000000</v>
      </c>
      <c r="DI38" s="68">
        <v>14400000</v>
      </c>
      <c r="DJ38" s="68">
        <v>10800000</v>
      </c>
      <c r="DK38" s="68">
        <v>7200000</v>
      </c>
      <c r="DL38" s="68">
        <v>5</v>
      </c>
      <c r="DM38" s="68">
        <v>3600000</v>
      </c>
      <c r="DN38" s="68">
        <v>94033</v>
      </c>
      <c r="DO38" s="68">
        <v>20</v>
      </c>
      <c r="DP38" s="68">
        <v>40</v>
      </c>
      <c r="DQ38" s="68">
        <v>60</v>
      </c>
      <c r="DR38" s="68">
        <v>80</v>
      </c>
      <c r="DS38" s="68">
        <v>100</v>
      </c>
      <c r="DT38" s="68">
        <v>7200000</v>
      </c>
      <c r="DU38" s="68">
        <v>94033</v>
      </c>
      <c r="DV38" s="68">
        <v>20</v>
      </c>
      <c r="DW38" s="68">
        <v>40</v>
      </c>
      <c r="DX38" s="68">
        <v>60</v>
      </c>
      <c r="DY38" s="68">
        <v>80</v>
      </c>
      <c r="DZ38" s="68">
        <v>100</v>
      </c>
      <c r="EA38" s="68">
        <v>-7100</v>
      </c>
      <c r="EB38" s="68">
        <v>49300</v>
      </c>
      <c r="EC38" s="68">
        <v>-4870</v>
      </c>
      <c r="ED38" s="68">
        <v>51600</v>
      </c>
      <c r="EE38" s="68">
        <v>2</v>
      </c>
      <c r="EF38" s="86">
        <v>30600000</v>
      </c>
      <c r="EG38" s="86">
        <v>28800000</v>
      </c>
      <c r="EH38" s="86">
        <v>27000000</v>
      </c>
      <c r="EI38" s="86">
        <v>25200000</v>
      </c>
      <c r="EJ38" s="86">
        <v>23400000</v>
      </c>
      <c r="EK38" s="86">
        <v>6</v>
      </c>
      <c r="EL38" s="86">
        <v>94177</v>
      </c>
      <c r="EM38" s="86">
        <v>1</v>
      </c>
      <c r="EO38" s="178">
        <v>37</v>
      </c>
      <c r="EP38" s="178" t="str">
        <f t="shared" ref="EP38:EP49" si="20">VLOOKUP(CF38,$EQ$2:$EW$4908,7,FALSE)</f>
        <v>고블린(도끼)</v>
      </c>
      <c r="EQ38" s="68">
        <v>112</v>
      </c>
      <c r="ER38" s="175">
        <v>1</v>
      </c>
      <c r="ES38" s="68">
        <v>650</v>
      </c>
      <c r="ET38" s="68">
        <v>64</v>
      </c>
      <c r="EU38" s="68">
        <v>0</v>
      </c>
      <c r="EV38" s="68">
        <v>150064</v>
      </c>
      <c r="EW38" s="68" t="s">
        <v>2702</v>
      </c>
      <c r="EX38" s="68" t="str">
        <f t="shared" si="5"/>
        <v>소형</v>
      </c>
      <c r="FA38" s="68">
        <v>37</v>
      </c>
      <c r="FB38" s="68">
        <v>15</v>
      </c>
      <c r="FC38" s="68">
        <v>2</v>
      </c>
      <c r="FD38" s="68">
        <v>118028</v>
      </c>
      <c r="FE38" s="184" t="s">
        <v>9161</v>
      </c>
      <c r="FF38" s="68">
        <v>320028</v>
      </c>
      <c r="FG38" s="68">
        <v>60172</v>
      </c>
      <c r="FH38" s="68">
        <v>60173</v>
      </c>
      <c r="FI38" s="68">
        <v>60174</v>
      </c>
      <c r="FJ38" s="68">
        <v>60163</v>
      </c>
      <c r="FK38" s="68">
        <v>1</v>
      </c>
      <c r="FL38" s="68">
        <v>3</v>
      </c>
      <c r="FM38" s="68" t="s">
        <v>3798</v>
      </c>
      <c r="FN38" s="68">
        <v>125</v>
      </c>
      <c r="FO38" s="68">
        <v>100</v>
      </c>
      <c r="FP38" s="68">
        <v>0</v>
      </c>
      <c r="FQ38" s="68">
        <v>0</v>
      </c>
      <c r="FR38" s="68">
        <v>0</v>
      </c>
      <c r="FS38" s="68">
        <v>0</v>
      </c>
      <c r="FT38" s="68">
        <v>0</v>
      </c>
      <c r="FU38" s="68">
        <v>0</v>
      </c>
      <c r="FV38" s="68">
        <v>0</v>
      </c>
      <c r="FW38" s="68">
        <v>0</v>
      </c>
      <c r="FX38" s="68">
        <v>0</v>
      </c>
      <c r="FY38" s="68">
        <v>0</v>
      </c>
      <c r="FZ38" s="68">
        <v>0</v>
      </c>
      <c r="GA38" s="68">
        <v>0</v>
      </c>
      <c r="GB38" s="68">
        <v>0</v>
      </c>
      <c r="GC38" s="68">
        <v>0</v>
      </c>
      <c r="GE38" s="68">
        <v>411</v>
      </c>
      <c r="GF38" s="68" t="s">
        <v>3919</v>
      </c>
      <c r="GK38" s="220">
        <v>37</v>
      </c>
      <c r="GL38" s="68">
        <f>IF(GL37+100&lt;=2000,GL37+100,GL37+100)</f>
        <v>2000</v>
      </c>
      <c r="GM38" s="220">
        <f t="shared" si="18"/>
        <v>1500</v>
      </c>
      <c r="GN38" s="220">
        <f t="shared" si="19"/>
        <v>1000</v>
      </c>
      <c r="GO38" s="220"/>
      <c r="GP38" s="69"/>
      <c r="GQ38" s="220">
        <v>740</v>
      </c>
      <c r="GR38" s="220">
        <v>555</v>
      </c>
      <c r="GS38" s="220">
        <v>370</v>
      </c>
      <c r="GT38" s="69"/>
      <c r="GU38" s="70">
        <f t="shared" si="6"/>
        <v>2.7027027027027026</v>
      </c>
      <c r="GV38" s="70">
        <f t="shared" si="7"/>
        <v>2.7027027027027026</v>
      </c>
      <c r="GW38" s="70">
        <f t="shared" si="8"/>
        <v>2.7027027027027026</v>
      </c>
    </row>
    <row r="39" spans="1:205" x14ac:dyDescent="0.2">
      <c r="A39" s="195">
        <v>38</v>
      </c>
      <c r="B39" s="195">
        <v>882766</v>
      </c>
      <c r="C39" s="62">
        <v>837639</v>
      </c>
      <c r="D39" s="196">
        <v>670111</v>
      </c>
      <c r="E39" s="195">
        <f>ROUND(G39*2,)</f>
        <v>10</v>
      </c>
      <c r="F39" s="68">
        <v>123</v>
      </c>
      <c r="G39" s="68">
        <v>5</v>
      </c>
      <c r="H39" s="68">
        <v>100123</v>
      </c>
      <c r="I39" s="68">
        <v>200123</v>
      </c>
      <c r="J39" s="68" t="s">
        <v>8664</v>
      </c>
      <c r="K39" s="68" t="s">
        <v>8665</v>
      </c>
      <c r="L39" s="68">
        <v>0</v>
      </c>
      <c r="M39" s="68">
        <v>0</v>
      </c>
      <c r="N39" s="68">
        <v>0</v>
      </c>
      <c r="O39" s="68">
        <v>0</v>
      </c>
      <c r="P39" s="68">
        <v>0</v>
      </c>
      <c r="Q39" s="68">
        <v>0</v>
      </c>
      <c r="R39" s="68">
        <v>0</v>
      </c>
      <c r="S39" s="68">
        <v>0</v>
      </c>
      <c r="T39" s="68">
        <v>0</v>
      </c>
      <c r="U39" s="68">
        <v>0</v>
      </c>
      <c r="V39" s="68">
        <v>0</v>
      </c>
      <c r="W39" s="68">
        <v>0</v>
      </c>
      <c r="X39" s="68">
        <v>0</v>
      </c>
      <c r="Y39" s="68">
        <v>0</v>
      </c>
      <c r="Z39" s="68">
        <v>0</v>
      </c>
      <c r="AA39" s="68">
        <v>0</v>
      </c>
      <c r="AB39" s="68">
        <v>0</v>
      </c>
      <c r="AC39" s="68">
        <v>0</v>
      </c>
      <c r="AD39" s="68">
        <v>0</v>
      </c>
      <c r="AE39" s="68">
        <v>0</v>
      </c>
      <c r="AF39" s="68">
        <v>0</v>
      </c>
      <c r="AG39" s="68">
        <v>0</v>
      </c>
      <c r="AH39" s="68">
        <v>0</v>
      </c>
      <c r="AI39" s="68">
        <v>0</v>
      </c>
      <c r="AJ39" s="68">
        <v>0</v>
      </c>
      <c r="AK39" s="68">
        <v>0</v>
      </c>
      <c r="AL39" s="68">
        <v>0</v>
      </c>
      <c r="AM39" s="68">
        <v>0</v>
      </c>
      <c r="AN39" s="68">
        <v>0</v>
      </c>
      <c r="AO39" s="68">
        <v>0</v>
      </c>
      <c r="AP39" s="68" t="s">
        <v>8666</v>
      </c>
      <c r="AQ39" s="68">
        <v>1</v>
      </c>
      <c r="AR39" s="68">
        <v>0</v>
      </c>
      <c r="AS39" s="68">
        <v>0</v>
      </c>
      <c r="AT39" s="68">
        <v>0</v>
      </c>
      <c r="AU39" s="68">
        <v>0</v>
      </c>
      <c r="AV39" s="68">
        <v>3</v>
      </c>
      <c r="AW39" s="68"/>
      <c r="AX39" s="68">
        <v>0</v>
      </c>
      <c r="AY39" s="126">
        <v>0</v>
      </c>
      <c r="AZ39" s="68">
        <v>0</v>
      </c>
      <c r="BA39" s="68">
        <v>0</v>
      </c>
      <c r="BC39" s="68">
        <v>38</v>
      </c>
      <c r="BD39" s="68">
        <v>7</v>
      </c>
      <c r="BE39" s="68">
        <v>110138</v>
      </c>
      <c r="BF39" s="68" t="s">
        <v>8422</v>
      </c>
      <c r="BG39" s="68">
        <v>0</v>
      </c>
      <c r="BH39" s="68">
        <v>0</v>
      </c>
      <c r="BI39" s="68">
        <v>300</v>
      </c>
      <c r="BJ39" s="68">
        <v>82</v>
      </c>
      <c r="BK39" s="68">
        <v>54044</v>
      </c>
      <c r="BL39" s="175">
        <v>0</v>
      </c>
      <c r="BM39" s="175">
        <v>0</v>
      </c>
      <c r="BN39" s="175">
        <v>0</v>
      </c>
      <c r="BO39" s="68">
        <v>10000</v>
      </c>
      <c r="BP39" s="68">
        <v>0</v>
      </c>
      <c r="BQ39" s="68">
        <v>0</v>
      </c>
      <c r="BR39" s="68">
        <v>0</v>
      </c>
      <c r="BS39" s="68">
        <v>7038</v>
      </c>
      <c r="BT39" s="68">
        <v>0</v>
      </c>
      <c r="BU39" s="68">
        <v>0</v>
      </c>
      <c r="BV39" s="68">
        <v>0</v>
      </c>
      <c r="BW39" s="68">
        <v>4</v>
      </c>
      <c r="BX39" s="68">
        <v>82</v>
      </c>
      <c r="BY39" s="175">
        <v>41</v>
      </c>
      <c r="BZ39" s="175">
        <v>3</v>
      </c>
      <c r="CA39" s="175">
        <v>5</v>
      </c>
      <c r="CB39" s="68">
        <v>10000</v>
      </c>
      <c r="CC39" s="68">
        <v>0</v>
      </c>
      <c r="CD39" s="68">
        <v>0</v>
      </c>
      <c r="CE39" s="68">
        <v>0</v>
      </c>
      <c r="CF39" s="68">
        <v>50044</v>
      </c>
      <c r="CG39" s="68">
        <v>0</v>
      </c>
      <c r="CH39" s="68">
        <v>0</v>
      </c>
      <c r="CI39" s="68">
        <v>0</v>
      </c>
      <c r="CJ39" s="68">
        <v>320</v>
      </c>
      <c r="CK39" s="68">
        <v>100</v>
      </c>
      <c r="CL39" s="68">
        <v>100</v>
      </c>
      <c r="CM39" s="68">
        <v>0</v>
      </c>
      <c r="CN39" s="68">
        <v>94000</v>
      </c>
      <c r="CO39" s="68">
        <v>94074</v>
      </c>
      <c r="CP39" s="68">
        <v>777</v>
      </c>
      <c r="CQ39" s="68">
        <v>0</v>
      </c>
      <c r="CR39" s="68">
        <v>0</v>
      </c>
      <c r="CS39" s="68">
        <v>0</v>
      </c>
      <c r="CT39" s="68">
        <v>7</v>
      </c>
      <c r="CU39" s="68">
        <v>0</v>
      </c>
      <c r="CV39" s="68">
        <v>1</v>
      </c>
      <c r="CW39" s="68">
        <v>0</v>
      </c>
      <c r="CX39" s="68">
        <v>6</v>
      </c>
      <c r="CY39" s="68">
        <v>45</v>
      </c>
      <c r="CZ39" s="68">
        <v>7</v>
      </c>
      <c r="DA39" s="68">
        <v>82</v>
      </c>
      <c r="DB39" s="68">
        <v>1070</v>
      </c>
      <c r="DC39" s="68">
        <v>1071</v>
      </c>
      <c r="DD39" s="68">
        <v>1072</v>
      </c>
      <c r="DE39" s="68">
        <v>1073</v>
      </c>
      <c r="DF39" s="68" t="s">
        <v>2413</v>
      </c>
      <c r="DG39" s="68">
        <v>21600000</v>
      </c>
      <c r="DH39" s="68">
        <v>18000000</v>
      </c>
      <c r="DI39" s="68">
        <v>14400000</v>
      </c>
      <c r="DJ39" s="68">
        <v>10800000</v>
      </c>
      <c r="DK39" s="68">
        <v>7200000</v>
      </c>
      <c r="DL39" s="68">
        <v>5</v>
      </c>
      <c r="DM39" s="68">
        <v>3600000</v>
      </c>
      <c r="DN39" s="68">
        <v>94021</v>
      </c>
      <c r="DO39" s="68">
        <v>20</v>
      </c>
      <c r="DP39" s="68">
        <v>40</v>
      </c>
      <c r="DQ39" s="68">
        <v>60</v>
      </c>
      <c r="DR39" s="68">
        <v>80</v>
      </c>
      <c r="DS39" s="68">
        <v>100</v>
      </c>
      <c r="DT39" s="68">
        <v>7200000</v>
      </c>
      <c r="DU39" s="68">
        <v>94021</v>
      </c>
      <c r="DV39" s="68">
        <v>20</v>
      </c>
      <c r="DW39" s="68">
        <v>40</v>
      </c>
      <c r="DX39" s="68">
        <v>60</v>
      </c>
      <c r="DY39" s="68">
        <v>80</v>
      </c>
      <c r="DZ39" s="68">
        <v>100</v>
      </c>
      <c r="EA39" s="68">
        <v>-7100</v>
      </c>
      <c r="EB39" s="68">
        <v>49300</v>
      </c>
      <c r="EC39" s="68">
        <v>-4870</v>
      </c>
      <c r="ED39" s="68">
        <v>51600</v>
      </c>
      <c r="EE39" s="68">
        <v>4</v>
      </c>
      <c r="EF39" s="86">
        <v>30600000</v>
      </c>
      <c r="EG39" s="86">
        <v>28800000</v>
      </c>
      <c r="EH39" s="86">
        <v>27000000</v>
      </c>
      <c r="EI39" s="86">
        <v>25200000</v>
      </c>
      <c r="EJ39" s="86">
        <v>23400000</v>
      </c>
      <c r="EK39" s="86">
        <v>6</v>
      </c>
      <c r="EL39" s="86">
        <v>94177</v>
      </c>
      <c r="EM39" s="86">
        <v>1</v>
      </c>
      <c r="EO39" s="178">
        <v>38</v>
      </c>
      <c r="EP39" s="178" t="str">
        <f t="shared" si="20"/>
        <v>고블린(플레일)</v>
      </c>
      <c r="EQ39" s="68">
        <v>113</v>
      </c>
      <c r="ER39" s="175">
        <v>1</v>
      </c>
      <c r="ES39" s="68">
        <v>650</v>
      </c>
      <c r="ET39" s="68">
        <v>44</v>
      </c>
      <c r="EU39" s="68">
        <v>0</v>
      </c>
      <c r="EV39" s="68">
        <v>150044</v>
      </c>
      <c r="EW39" s="68" t="s">
        <v>2682</v>
      </c>
      <c r="EX39" s="68" t="str">
        <f t="shared" si="5"/>
        <v>소형</v>
      </c>
      <c r="FA39" s="68">
        <v>38</v>
      </c>
      <c r="FB39" s="68">
        <v>15</v>
      </c>
      <c r="FC39" s="68">
        <v>1</v>
      </c>
      <c r="FD39" s="68">
        <v>118027</v>
      </c>
      <c r="FE39" s="184" t="s">
        <v>9162</v>
      </c>
      <c r="FF39" s="68">
        <v>320027</v>
      </c>
      <c r="FG39" s="68">
        <v>60171</v>
      </c>
      <c r="FH39" s="68">
        <v>60161</v>
      </c>
      <c r="FI39" s="68">
        <v>60174</v>
      </c>
      <c r="FJ39" s="68">
        <v>60164</v>
      </c>
      <c r="FK39" s="68">
        <v>1</v>
      </c>
      <c r="FL39" s="68">
        <v>3</v>
      </c>
      <c r="FM39" s="68" t="s">
        <v>3797</v>
      </c>
      <c r="FN39" s="68">
        <v>125</v>
      </c>
      <c r="FO39" s="68">
        <v>100</v>
      </c>
      <c r="FP39" s="68">
        <v>0</v>
      </c>
      <c r="FQ39" s="68">
        <v>0</v>
      </c>
      <c r="FR39" s="68">
        <v>0</v>
      </c>
      <c r="FS39" s="68">
        <v>0</v>
      </c>
      <c r="FT39" s="68">
        <v>0</v>
      </c>
      <c r="FU39" s="68">
        <v>0</v>
      </c>
      <c r="FV39" s="68">
        <v>0</v>
      </c>
      <c r="FW39" s="68">
        <v>0</v>
      </c>
      <c r="FX39" s="68">
        <v>0</v>
      </c>
      <c r="FY39" s="68">
        <v>0</v>
      </c>
      <c r="FZ39" s="68">
        <v>0</v>
      </c>
      <c r="GA39" s="68">
        <v>0</v>
      </c>
      <c r="GB39" s="68">
        <v>0</v>
      </c>
      <c r="GC39" s="68">
        <v>0</v>
      </c>
      <c r="GE39" s="68">
        <v>412</v>
      </c>
      <c r="GF39" s="68" t="s">
        <v>3920</v>
      </c>
      <c r="GK39" s="68">
        <v>38</v>
      </c>
      <c r="GL39" s="68">
        <f t="shared" ref="GL39:GL65" si="21">IF(GL38+80&lt;=2000,GL38+80,GL38+100)</f>
        <v>2100</v>
      </c>
      <c r="GM39" s="68">
        <f t="shared" si="12"/>
        <v>1580</v>
      </c>
      <c r="GN39" s="68">
        <f t="shared" si="13"/>
        <v>1050</v>
      </c>
      <c r="GO39" s="68"/>
      <c r="GQ39" s="67">
        <v>760</v>
      </c>
      <c r="GR39" s="67">
        <v>570</v>
      </c>
      <c r="GS39" s="67">
        <v>380</v>
      </c>
      <c r="GU39" s="68">
        <f t="shared" si="6"/>
        <v>2.763157894736842</v>
      </c>
      <c r="GV39" s="68">
        <f t="shared" si="7"/>
        <v>2.7719298245614037</v>
      </c>
      <c r="GW39" s="68">
        <f t="shared" si="8"/>
        <v>2.763157894736842</v>
      </c>
    </row>
    <row r="40" spans="1:205" x14ac:dyDescent="0.2">
      <c r="A40" s="195">
        <v>39</v>
      </c>
      <c r="B40" s="195">
        <v>947149</v>
      </c>
      <c r="C40" s="62">
        <v>894098</v>
      </c>
      <c r="D40" s="196">
        <v>715278</v>
      </c>
      <c r="E40" s="195">
        <f>ROUND(G40*2,)</f>
        <v>10</v>
      </c>
      <c r="F40" s="68">
        <v>124</v>
      </c>
      <c r="G40" s="68">
        <v>5</v>
      </c>
      <c r="H40" s="68">
        <v>58010</v>
      </c>
      <c r="I40" s="68">
        <v>46304</v>
      </c>
      <c r="J40" s="68" t="s">
        <v>10368</v>
      </c>
      <c r="K40" s="68" t="s">
        <v>5012</v>
      </c>
      <c r="L40" s="68">
        <v>0</v>
      </c>
      <c r="M40" s="68">
        <v>0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0</v>
      </c>
      <c r="T40" s="68">
        <v>0</v>
      </c>
      <c r="U40" s="68">
        <v>0</v>
      </c>
      <c r="V40" s="68">
        <v>0</v>
      </c>
      <c r="W40" s="68">
        <v>0</v>
      </c>
      <c r="X40" s="68">
        <v>0</v>
      </c>
      <c r="Y40" s="68">
        <v>0</v>
      </c>
      <c r="Z40" s="68">
        <v>0</v>
      </c>
      <c r="AA40" s="68">
        <v>0</v>
      </c>
      <c r="AB40" s="68">
        <v>0</v>
      </c>
      <c r="AC40" s="68">
        <v>0</v>
      </c>
      <c r="AD40" s="68">
        <v>0</v>
      </c>
      <c r="AE40" s="68">
        <v>0</v>
      </c>
      <c r="AF40" s="68">
        <v>0</v>
      </c>
      <c r="AG40" s="68">
        <v>0</v>
      </c>
      <c r="AH40" s="68">
        <v>0</v>
      </c>
      <c r="AI40" s="68">
        <v>0</v>
      </c>
      <c r="AJ40" s="68">
        <v>0</v>
      </c>
      <c r="AK40" s="68">
        <v>0</v>
      </c>
      <c r="AL40" s="68">
        <v>0</v>
      </c>
      <c r="AM40" s="68">
        <v>0</v>
      </c>
      <c r="AN40" s="68">
        <v>0</v>
      </c>
      <c r="AO40" s="68">
        <v>0</v>
      </c>
      <c r="AP40" s="68" t="s">
        <v>10369</v>
      </c>
      <c r="AQ40" s="68">
        <v>1</v>
      </c>
      <c r="AR40" s="68">
        <v>0</v>
      </c>
      <c r="AS40" s="68">
        <v>0</v>
      </c>
      <c r="AT40" s="68">
        <v>0</v>
      </c>
      <c r="AU40" s="68">
        <v>0</v>
      </c>
      <c r="AV40" s="68">
        <v>3</v>
      </c>
      <c r="AW40" s="68"/>
      <c r="AX40" s="68">
        <v>0</v>
      </c>
      <c r="AY40" s="126">
        <v>0</v>
      </c>
      <c r="AZ40" s="68">
        <v>0</v>
      </c>
      <c r="BA40" s="68">
        <v>0</v>
      </c>
      <c r="BC40" s="68">
        <v>39</v>
      </c>
      <c r="BD40" s="68">
        <v>7</v>
      </c>
      <c r="BE40" s="68">
        <v>110139</v>
      </c>
      <c r="BF40" s="68" t="s">
        <v>8422</v>
      </c>
      <c r="BG40" s="68">
        <v>0</v>
      </c>
      <c r="BH40" s="68">
        <v>0</v>
      </c>
      <c r="BI40" s="68">
        <v>300</v>
      </c>
      <c r="BJ40" s="68">
        <v>84</v>
      </c>
      <c r="BK40" s="68">
        <v>54045</v>
      </c>
      <c r="BL40" s="175">
        <v>0</v>
      </c>
      <c r="BM40" s="175">
        <v>0</v>
      </c>
      <c r="BN40" s="175">
        <v>0</v>
      </c>
      <c r="BO40" s="68">
        <v>10000</v>
      </c>
      <c r="BP40" s="68">
        <v>0</v>
      </c>
      <c r="BQ40" s="68">
        <v>0</v>
      </c>
      <c r="BR40" s="68">
        <v>0</v>
      </c>
      <c r="BS40" s="68">
        <v>7039</v>
      </c>
      <c r="BT40" s="68">
        <v>0</v>
      </c>
      <c r="BU40" s="68">
        <v>0</v>
      </c>
      <c r="BV40" s="68">
        <v>0</v>
      </c>
      <c r="BW40" s="68">
        <v>4</v>
      </c>
      <c r="BX40" s="68">
        <v>84</v>
      </c>
      <c r="BY40" s="175">
        <v>42</v>
      </c>
      <c r="BZ40" s="175">
        <v>4</v>
      </c>
      <c r="CA40" s="175">
        <v>5</v>
      </c>
      <c r="CB40" s="68">
        <v>10000</v>
      </c>
      <c r="CC40" s="68">
        <v>0</v>
      </c>
      <c r="CD40" s="68">
        <v>0</v>
      </c>
      <c r="CE40" s="68">
        <v>0</v>
      </c>
      <c r="CF40" s="68">
        <v>50045</v>
      </c>
      <c r="CG40" s="68">
        <v>0</v>
      </c>
      <c r="CH40" s="68">
        <v>0</v>
      </c>
      <c r="CI40" s="68">
        <v>0</v>
      </c>
      <c r="CJ40" s="68">
        <v>320</v>
      </c>
      <c r="CK40" s="68">
        <v>100</v>
      </c>
      <c r="CL40" s="68">
        <v>100</v>
      </c>
      <c r="CM40" s="68">
        <v>0</v>
      </c>
      <c r="CN40" s="68">
        <v>94002</v>
      </c>
      <c r="CO40" s="68">
        <v>94074</v>
      </c>
      <c r="CP40" s="68">
        <v>777</v>
      </c>
      <c r="CQ40" s="68">
        <v>0</v>
      </c>
      <c r="CR40" s="68">
        <v>0</v>
      </c>
      <c r="CS40" s="68">
        <v>0</v>
      </c>
      <c r="CT40" s="68">
        <v>7</v>
      </c>
      <c r="CU40" s="68">
        <v>0</v>
      </c>
      <c r="CV40" s="68">
        <v>1</v>
      </c>
      <c r="CW40" s="68">
        <v>0</v>
      </c>
      <c r="CX40" s="68">
        <v>6</v>
      </c>
      <c r="CY40" s="68">
        <v>46</v>
      </c>
      <c r="CZ40" s="68">
        <v>7</v>
      </c>
      <c r="DA40" s="68">
        <v>84</v>
      </c>
      <c r="DB40" s="68">
        <v>1070</v>
      </c>
      <c r="DC40" s="68">
        <v>1071</v>
      </c>
      <c r="DD40" s="68">
        <v>1072</v>
      </c>
      <c r="DE40" s="68">
        <v>1073</v>
      </c>
      <c r="DF40" s="68" t="s">
        <v>2413</v>
      </c>
      <c r="DG40" s="68">
        <v>21600000</v>
      </c>
      <c r="DH40" s="68">
        <v>18000000</v>
      </c>
      <c r="DI40" s="68">
        <v>14400000</v>
      </c>
      <c r="DJ40" s="68">
        <v>10800000</v>
      </c>
      <c r="DK40" s="68">
        <v>7200000</v>
      </c>
      <c r="DL40" s="68">
        <v>5</v>
      </c>
      <c r="DM40" s="68">
        <v>3600000</v>
      </c>
      <c r="DN40" s="68">
        <v>94034</v>
      </c>
      <c r="DO40" s="68">
        <v>20</v>
      </c>
      <c r="DP40" s="68">
        <v>40</v>
      </c>
      <c r="DQ40" s="68">
        <v>60</v>
      </c>
      <c r="DR40" s="68">
        <v>80</v>
      </c>
      <c r="DS40" s="68">
        <v>100</v>
      </c>
      <c r="DT40" s="68">
        <v>7200000</v>
      </c>
      <c r="DU40" s="68">
        <v>94034</v>
      </c>
      <c r="DV40" s="68">
        <v>20</v>
      </c>
      <c r="DW40" s="68">
        <v>40</v>
      </c>
      <c r="DX40" s="68">
        <v>60</v>
      </c>
      <c r="DY40" s="68">
        <v>80</v>
      </c>
      <c r="DZ40" s="68">
        <v>100</v>
      </c>
      <c r="EA40" s="68">
        <v>-7100</v>
      </c>
      <c r="EB40" s="68">
        <v>49300</v>
      </c>
      <c r="EC40" s="68">
        <v>-4870</v>
      </c>
      <c r="ED40" s="68">
        <v>51600</v>
      </c>
      <c r="EE40" s="68">
        <v>2</v>
      </c>
      <c r="EF40" s="86">
        <v>30600000</v>
      </c>
      <c r="EG40" s="86">
        <v>28800000</v>
      </c>
      <c r="EH40" s="86">
        <v>27000000</v>
      </c>
      <c r="EI40" s="86">
        <v>25200000</v>
      </c>
      <c r="EJ40" s="86">
        <v>23400000</v>
      </c>
      <c r="EK40" s="86">
        <v>6</v>
      </c>
      <c r="EL40" s="86">
        <v>94177</v>
      </c>
      <c r="EM40" s="86">
        <v>1</v>
      </c>
      <c r="EO40" s="178">
        <v>39</v>
      </c>
      <c r="EP40" s="178" t="str">
        <f t="shared" si="20"/>
        <v>고블린(단검)</v>
      </c>
      <c r="EQ40" s="68">
        <v>114</v>
      </c>
      <c r="ER40" s="175">
        <v>1</v>
      </c>
      <c r="ES40" s="68">
        <v>650</v>
      </c>
      <c r="ET40" s="68">
        <v>51</v>
      </c>
      <c r="EU40" s="68">
        <v>0</v>
      </c>
      <c r="EV40" s="68">
        <v>150051</v>
      </c>
      <c r="EW40" s="68" t="s">
        <v>2689</v>
      </c>
      <c r="EX40" s="68" t="str">
        <f t="shared" si="5"/>
        <v>소형</v>
      </c>
      <c r="FA40" s="68">
        <v>39</v>
      </c>
      <c r="FB40" s="68">
        <v>14</v>
      </c>
      <c r="FC40" s="68">
        <v>2</v>
      </c>
      <c r="FD40" s="68">
        <v>118026</v>
      </c>
      <c r="FE40" s="184" t="s">
        <v>9163</v>
      </c>
      <c r="FF40" s="68">
        <v>320026</v>
      </c>
      <c r="FG40" s="68">
        <v>60132</v>
      </c>
      <c r="FH40" s="68">
        <v>60122</v>
      </c>
      <c r="FI40" s="68">
        <v>60133</v>
      </c>
      <c r="FJ40" s="68">
        <v>60134</v>
      </c>
      <c r="FK40" s="68">
        <v>1</v>
      </c>
      <c r="FL40" s="68">
        <v>3</v>
      </c>
      <c r="FM40" s="68" t="s">
        <v>3796</v>
      </c>
      <c r="FN40" s="68">
        <v>124</v>
      </c>
      <c r="FO40" s="68">
        <v>100</v>
      </c>
      <c r="FP40" s="68">
        <v>0</v>
      </c>
      <c r="FQ40" s="68">
        <v>0</v>
      </c>
      <c r="FR40" s="68">
        <v>0</v>
      </c>
      <c r="FS40" s="68">
        <v>0</v>
      </c>
      <c r="FT40" s="68">
        <v>0</v>
      </c>
      <c r="FU40" s="68">
        <v>0</v>
      </c>
      <c r="FV40" s="68">
        <v>0</v>
      </c>
      <c r="FW40" s="68">
        <v>0</v>
      </c>
      <c r="FX40" s="68">
        <v>0</v>
      </c>
      <c r="FY40" s="68">
        <v>0</v>
      </c>
      <c r="FZ40" s="68">
        <v>0</v>
      </c>
      <c r="GA40" s="68">
        <v>0</v>
      </c>
      <c r="GB40" s="68">
        <v>0</v>
      </c>
      <c r="GC40" s="68">
        <v>0</v>
      </c>
      <c r="GE40" s="68">
        <v>413</v>
      </c>
      <c r="GF40" s="68" t="s">
        <v>3921</v>
      </c>
      <c r="GK40" s="68">
        <v>39</v>
      </c>
      <c r="GL40" s="68">
        <f t="shared" si="21"/>
        <v>2200</v>
      </c>
      <c r="GM40" s="68">
        <f t="shared" si="12"/>
        <v>1650</v>
      </c>
      <c r="GN40" s="68">
        <f t="shared" si="13"/>
        <v>1100</v>
      </c>
      <c r="GO40" s="68"/>
      <c r="GQ40" s="67">
        <v>780</v>
      </c>
      <c r="GR40" s="67">
        <v>585</v>
      </c>
      <c r="GS40" s="67">
        <v>390</v>
      </c>
      <c r="GU40" s="68">
        <f t="shared" si="6"/>
        <v>2.8205128205128207</v>
      </c>
      <c r="GV40" s="68">
        <f t="shared" si="7"/>
        <v>2.8205128205128207</v>
      </c>
      <c r="GW40" s="68">
        <f t="shared" si="8"/>
        <v>2.8205128205128207</v>
      </c>
    </row>
    <row r="41" spans="1:205" x14ac:dyDescent="0.2">
      <c r="A41" s="195">
        <v>40</v>
      </c>
      <c r="B41" s="195">
        <v>1015103</v>
      </c>
      <c r="C41" s="62">
        <v>953380</v>
      </c>
      <c r="D41" s="196">
        <v>762704</v>
      </c>
      <c r="E41" s="195">
        <f>ROUND(G41*2,)</f>
        <v>10</v>
      </c>
      <c r="F41" s="68">
        <v>125</v>
      </c>
      <c r="G41" s="68">
        <v>5</v>
      </c>
      <c r="H41" s="68">
        <v>100125</v>
      </c>
      <c r="I41" s="68">
        <v>200111</v>
      </c>
      <c r="J41" s="68" t="s">
        <v>13371</v>
      </c>
      <c r="K41" s="68" t="s">
        <v>3358</v>
      </c>
      <c r="L41" s="68">
        <v>0</v>
      </c>
      <c r="M41" s="68">
        <v>0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0</v>
      </c>
      <c r="T41" s="68">
        <v>0</v>
      </c>
      <c r="U41" s="68">
        <v>0</v>
      </c>
      <c r="V41" s="68">
        <v>0</v>
      </c>
      <c r="W41" s="68">
        <v>0</v>
      </c>
      <c r="X41" s="68">
        <v>0</v>
      </c>
      <c r="Y41" s="68">
        <v>0</v>
      </c>
      <c r="Z41" s="68">
        <v>0</v>
      </c>
      <c r="AA41" s="68">
        <v>0</v>
      </c>
      <c r="AB41" s="68">
        <v>0</v>
      </c>
      <c r="AC41" s="68">
        <v>0</v>
      </c>
      <c r="AD41" s="68">
        <v>0</v>
      </c>
      <c r="AE41" s="68">
        <v>0</v>
      </c>
      <c r="AF41" s="68">
        <v>0</v>
      </c>
      <c r="AG41" s="68">
        <v>0</v>
      </c>
      <c r="AH41" s="68">
        <v>0</v>
      </c>
      <c r="AI41" s="68">
        <v>0</v>
      </c>
      <c r="AJ41" s="68">
        <v>0</v>
      </c>
      <c r="AK41" s="68">
        <v>0</v>
      </c>
      <c r="AL41" s="68">
        <v>0</v>
      </c>
      <c r="AM41" s="68">
        <v>0</v>
      </c>
      <c r="AN41" s="68">
        <v>0</v>
      </c>
      <c r="AO41" s="68">
        <v>0</v>
      </c>
      <c r="AP41" s="68" t="s">
        <v>13372</v>
      </c>
      <c r="AQ41" s="68">
        <v>1</v>
      </c>
      <c r="AR41" s="68">
        <v>0</v>
      </c>
      <c r="AS41" s="68">
        <v>0</v>
      </c>
      <c r="AT41" s="68">
        <v>0</v>
      </c>
      <c r="AU41" s="68">
        <v>0</v>
      </c>
      <c r="AV41" s="68">
        <v>3</v>
      </c>
      <c r="AW41" s="68"/>
      <c r="AX41" s="68">
        <v>0</v>
      </c>
      <c r="AY41" s="126">
        <v>0</v>
      </c>
      <c r="AZ41" s="68">
        <v>0</v>
      </c>
      <c r="BA41" s="68">
        <v>0</v>
      </c>
      <c r="BC41" s="68">
        <v>40</v>
      </c>
      <c r="BD41" s="68">
        <v>7</v>
      </c>
      <c r="BE41" s="68">
        <v>110140</v>
      </c>
      <c r="BF41" s="68" t="s">
        <v>8422</v>
      </c>
      <c r="BG41" s="68">
        <v>0</v>
      </c>
      <c r="BH41" s="68">
        <v>0</v>
      </c>
      <c r="BI41" s="68">
        <v>300</v>
      </c>
      <c r="BJ41" s="68">
        <v>86</v>
      </c>
      <c r="BK41" s="68">
        <v>54043</v>
      </c>
      <c r="BL41" s="175">
        <v>0</v>
      </c>
      <c r="BM41" s="175">
        <v>0</v>
      </c>
      <c r="BN41" s="175">
        <v>0</v>
      </c>
      <c r="BO41" s="68">
        <v>10000</v>
      </c>
      <c r="BP41" s="68">
        <v>0</v>
      </c>
      <c r="BQ41" s="68">
        <v>0</v>
      </c>
      <c r="BR41" s="68">
        <v>0</v>
      </c>
      <c r="BS41" s="68">
        <v>7040</v>
      </c>
      <c r="BT41" s="68">
        <v>0</v>
      </c>
      <c r="BU41" s="68">
        <v>0</v>
      </c>
      <c r="BV41" s="68">
        <v>0</v>
      </c>
      <c r="BW41" s="68">
        <v>4</v>
      </c>
      <c r="BX41" s="68">
        <v>86</v>
      </c>
      <c r="BY41" s="175">
        <v>96</v>
      </c>
      <c r="BZ41" s="175">
        <v>6</v>
      </c>
      <c r="CA41" s="175">
        <v>12</v>
      </c>
      <c r="CB41" s="68">
        <v>10000</v>
      </c>
      <c r="CC41" s="68">
        <v>0</v>
      </c>
      <c r="CD41" s="68">
        <v>0</v>
      </c>
      <c r="CE41" s="68">
        <v>0</v>
      </c>
      <c r="CF41" s="68">
        <v>50043</v>
      </c>
      <c r="CG41" s="68">
        <v>0</v>
      </c>
      <c r="CH41" s="68">
        <v>0</v>
      </c>
      <c r="CI41" s="68">
        <v>0</v>
      </c>
      <c r="CJ41" s="68">
        <v>640</v>
      </c>
      <c r="CK41" s="68">
        <v>200</v>
      </c>
      <c r="CL41" s="68">
        <v>200</v>
      </c>
      <c r="CM41" s="68">
        <v>0</v>
      </c>
      <c r="CN41" s="68">
        <v>94014</v>
      </c>
      <c r="CO41" s="68">
        <v>94074</v>
      </c>
      <c r="CP41" s="68">
        <v>777</v>
      </c>
      <c r="CQ41" s="68">
        <v>0</v>
      </c>
      <c r="CR41" s="68">
        <v>0</v>
      </c>
      <c r="CS41" s="68">
        <v>0</v>
      </c>
      <c r="CT41" s="68">
        <v>7</v>
      </c>
      <c r="CU41" s="68">
        <v>0</v>
      </c>
      <c r="CV41" s="68">
        <v>1</v>
      </c>
      <c r="CW41" s="68">
        <v>0</v>
      </c>
      <c r="CX41" s="68">
        <v>6</v>
      </c>
      <c r="CY41" s="68">
        <v>47</v>
      </c>
      <c r="CZ41" s="68">
        <v>7</v>
      </c>
      <c r="DA41" s="68">
        <v>86</v>
      </c>
      <c r="DB41" s="68">
        <v>1070</v>
      </c>
      <c r="DC41" s="68">
        <v>1071</v>
      </c>
      <c r="DD41" s="68">
        <v>1072</v>
      </c>
      <c r="DE41" s="68">
        <v>1073</v>
      </c>
      <c r="DF41" s="68" t="s">
        <v>2413</v>
      </c>
      <c r="DG41" s="68">
        <v>21600000</v>
      </c>
      <c r="DH41" s="68">
        <v>18000000</v>
      </c>
      <c r="DI41" s="68">
        <v>14400000</v>
      </c>
      <c r="DJ41" s="68">
        <v>10800000</v>
      </c>
      <c r="DK41" s="68">
        <v>7200000</v>
      </c>
      <c r="DL41" s="68">
        <v>5</v>
      </c>
      <c r="DM41" s="68">
        <v>3600000</v>
      </c>
      <c r="DN41" s="68">
        <v>94018</v>
      </c>
      <c r="DO41" s="68">
        <v>20</v>
      </c>
      <c r="DP41" s="68">
        <v>40</v>
      </c>
      <c r="DQ41" s="68">
        <v>60</v>
      </c>
      <c r="DR41" s="68">
        <v>80</v>
      </c>
      <c r="DS41" s="68">
        <v>100</v>
      </c>
      <c r="DT41" s="68">
        <v>7200000</v>
      </c>
      <c r="DU41" s="68">
        <v>94018</v>
      </c>
      <c r="DV41" s="68">
        <v>20</v>
      </c>
      <c r="DW41" s="68">
        <v>40</v>
      </c>
      <c r="DX41" s="68">
        <v>60</v>
      </c>
      <c r="DY41" s="68">
        <v>80</v>
      </c>
      <c r="DZ41" s="68">
        <v>100</v>
      </c>
      <c r="EA41" s="68">
        <v>-7100</v>
      </c>
      <c r="EB41" s="68">
        <v>49300</v>
      </c>
      <c r="EC41" s="68">
        <v>-4870</v>
      </c>
      <c r="ED41" s="68">
        <v>51600</v>
      </c>
      <c r="EE41" s="68">
        <v>4</v>
      </c>
      <c r="EF41" s="86">
        <v>30600000</v>
      </c>
      <c r="EG41" s="86">
        <v>28800000</v>
      </c>
      <c r="EH41" s="86">
        <v>27000000</v>
      </c>
      <c r="EI41" s="86">
        <v>25200000</v>
      </c>
      <c r="EJ41" s="86">
        <v>23400000</v>
      </c>
      <c r="EK41" s="86">
        <v>6</v>
      </c>
      <c r="EL41" s="86">
        <v>94177</v>
      </c>
      <c r="EM41" s="86">
        <v>1</v>
      </c>
      <c r="EO41" s="178">
        <v>40</v>
      </c>
      <c r="EP41" s="178" t="str">
        <f t="shared" si="20"/>
        <v>고블린(해머)</v>
      </c>
      <c r="EQ41" s="68">
        <v>115</v>
      </c>
      <c r="ER41" s="175">
        <v>1</v>
      </c>
      <c r="ES41" s="68">
        <v>650</v>
      </c>
      <c r="ET41" s="68">
        <v>1</v>
      </c>
      <c r="EU41" s="68">
        <v>0</v>
      </c>
      <c r="EV41" s="68">
        <v>150001</v>
      </c>
      <c r="EW41" s="68" t="s">
        <v>2639</v>
      </c>
      <c r="EX41" s="68" t="str">
        <f t="shared" si="5"/>
        <v>소형</v>
      </c>
      <c r="FA41" s="68">
        <v>40</v>
      </c>
      <c r="FB41" s="68">
        <v>14</v>
      </c>
      <c r="FC41" s="68">
        <v>1</v>
      </c>
      <c r="FD41" s="68">
        <v>118025</v>
      </c>
      <c r="FE41" s="184" t="s">
        <v>9164</v>
      </c>
      <c r="FF41" s="68">
        <v>320025</v>
      </c>
      <c r="FG41" s="68">
        <v>60131</v>
      </c>
      <c r="FH41" s="68">
        <v>60121</v>
      </c>
      <c r="FI41" s="68">
        <v>60133</v>
      </c>
      <c r="FJ41" s="68">
        <v>60134</v>
      </c>
      <c r="FK41" s="68">
        <v>1</v>
      </c>
      <c r="FL41" s="68">
        <v>3</v>
      </c>
      <c r="FM41" s="68" t="s">
        <v>3795</v>
      </c>
      <c r="FN41" s="68">
        <v>124</v>
      </c>
      <c r="FO41" s="68">
        <v>100</v>
      </c>
      <c r="FP41" s="68">
        <v>0</v>
      </c>
      <c r="FQ41" s="68">
        <v>0</v>
      </c>
      <c r="FR41" s="68">
        <v>0</v>
      </c>
      <c r="FS41" s="68">
        <v>0</v>
      </c>
      <c r="FT41" s="68">
        <v>0</v>
      </c>
      <c r="FU41" s="68">
        <v>0</v>
      </c>
      <c r="FV41" s="68">
        <v>0</v>
      </c>
      <c r="FW41" s="68">
        <v>0</v>
      </c>
      <c r="FX41" s="68">
        <v>0</v>
      </c>
      <c r="FY41" s="68">
        <v>0</v>
      </c>
      <c r="FZ41" s="68">
        <v>0</v>
      </c>
      <c r="GA41" s="68">
        <v>0</v>
      </c>
      <c r="GB41" s="68">
        <v>0</v>
      </c>
      <c r="GC41" s="68">
        <v>0</v>
      </c>
      <c r="GE41" s="68">
        <v>414</v>
      </c>
      <c r="GF41" s="68" t="s">
        <v>3922</v>
      </c>
      <c r="GK41" s="68">
        <v>40</v>
      </c>
      <c r="GL41" s="68">
        <f t="shared" si="21"/>
        <v>2300</v>
      </c>
      <c r="GM41" s="68">
        <f t="shared" si="12"/>
        <v>1730</v>
      </c>
      <c r="GN41" s="68">
        <f t="shared" si="13"/>
        <v>1150</v>
      </c>
      <c r="GO41" s="68"/>
      <c r="GQ41" s="67">
        <v>800</v>
      </c>
      <c r="GR41" s="67">
        <v>600</v>
      </c>
      <c r="GS41" s="67">
        <v>400</v>
      </c>
      <c r="GU41" s="68">
        <f t="shared" si="6"/>
        <v>2.875</v>
      </c>
      <c r="GV41" s="68">
        <f t="shared" si="7"/>
        <v>2.8833333333333333</v>
      </c>
      <c r="GW41" s="68">
        <f t="shared" si="8"/>
        <v>2.875</v>
      </c>
    </row>
    <row r="42" spans="1:205" x14ac:dyDescent="0.2">
      <c r="A42" s="174">
        <v>41</v>
      </c>
      <c r="B42" s="174">
        <v>1086663</v>
      </c>
      <c r="C42" s="61">
        <v>1015485</v>
      </c>
      <c r="D42" s="169">
        <v>812388</v>
      </c>
      <c r="E42" s="174">
        <f t="shared" ref="E42:E73" si="22">ROUND(G42*2.5,)</f>
        <v>13</v>
      </c>
      <c r="F42" s="68">
        <v>126</v>
      </c>
      <c r="G42" s="68">
        <v>5</v>
      </c>
      <c r="H42" s="68">
        <v>100126</v>
      </c>
      <c r="I42" s="68">
        <v>200111</v>
      </c>
      <c r="J42" s="68" t="s">
        <v>13373</v>
      </c>
      <c r="K42" s="68" t="s">
        <v>3358</v>
      </c>
      <c r="L42" s="68">
        <v>0</v>
      </c>
      <c r="M42" s="68">
        <v>0</v>
      </c>
      <c r="N42" s="68">
        <v>0</v>
      </c>
      <c r="O42" s="68">
        <v>0</v>
      </c>
      <c r="P42" s="68">
        <v>0</v>
      </c>
      <c r="Q42" s="68">
        <v>0</v>
      </c>
      <c r="R42" s="68">
        <v>0</v>
      </c>
      <c r="S42" s="68">
        <v>0</v>
      </c>
      <c r="T42" s="68">
        <v>0</v>
      </c>
      <c r="U42" s="68">
        <v>0</v>
      </c>
      <c r="V42" s="68">
        <v>0</v>
      </c>
      <c r="W42" s="68">
        <v>0</v>
      </c>
      <c r="X42" s="68">
        <v>0</v>
      </c>
      <c r="Y42" s="68">
        <v>0</v>
      </c>
      <c r="Z42" s="68">
        <v>0</v>
      </c>
      <c r="AA42" s="68">
        <v>0</v>
      </c>
      <c r="AB42" s="68">
        <v>0</v>
      </c>
      <c r="AC42" s="68">
        <v>0</v>
      </c>
      <c r="AD42" s="68">
        <v>0</v>
      </c>
      <c r="AE42" s="68">
        <v>0</v>
      </c>
      <c r="AF42" s="68">
        <v>0</v>
      </c>
      <c r="AG42" s="68">
        <v>0</v>
      </c>
      <c r="AH42" s="68">
        <v>0</v>
      </c>
      <c r="AI42" s="68">
        <v>0</v>
      </c>
      <c r="AJ42" s="68">
        <v>0</v>
      </c>
      <c r="AK42" s="68">
        <v>0</v>
      </c>
      <c r="AL42" s="68">
        <v>0</v>
      </c>
      <c r="AM42" s="68">
        <v>0</v>
      </c>
      <c r="AN42" s="68">
        <v>0</v>
      </c>
      <c r="AO42" s="68">
        <v>0</v>
      </c>
      <c r="AP42" s="68" t="s">
        <v>13374</v>
      </c>
      <c r="AQ42" s="68">
        <v>1</v>
      </c>
      <c r="AR42" s="68">
        <v>0</v>
      </c>
      <c r="AS42" s="68">
        <v>0</v>
      </c>
      <c r="AT42" s="68">
        <v>0</v>
      </c>
      <c r="AU42" s="68">
        <v>0</v>
      </c>
      <c r="AV42" s="68">
        <v>3</v>
      </c>
      <c r="AW42" s="68"/>
      <c r="AX42" s="68">
        <v>0</v>
      </c>
      <c r="AY42" s="126">
        <v>0</v>
      </c>
      <c r="AZ42" s="68">
        <v>0</v>
      </c>
      <c r="BA42" s="68">
        <v>0</v>
      </c>
      <c r="BC42" s="68">
        <v>41</v>
      </c>
      <c r="BD42" s="68">
        <v>7</v>
      </c>
      <c r="BE42" s="68">
        <v>110141</v>
      </c>
      <c r="BF42" s="68" t="s">
        <v>8422</v>
      </c>
      <c r="BG42" s="68">
        <v>0</v>
      </c>
      <c r="BH42" s="68">
        <v>0</v>
      </c>
      <c r="BI42" s="68">
        <v>300</v>
      </c>
      <c r="BJ42" s="68">
        <v>88</v>
      </c>
      <c r="BK42" s="68">
        <v>54049</v>
      </c>
      <c r="BL42" s="175">
        <v>0</v>
      </c>
      <c r="BM42" s="175">
        <v>0</v>
      </c>
      <c r="BN42" s="175">
        <v>0</v>
      </c>
      <c r="BO42" s="68">
        <v>10000</v>
      </c>
      <c r="BP42" s="68">
        <v>0</v>
      </c>
      <c r="BQ42" s="68">
        <v>0</v>
      </c>
      <c r="BR42" s="68">
        <v>0</v>
      </c>
      <c r="BS42" s="68">
        <v>7041</v>
      </c>
      <c r="BT42" s="68">
        <v>0</v>
      </c>
      <c r="BU42" s="68">
        <v>0</v>
      </c>
      <c r="BV42" s="68">
        <v>0</v>
      </c>
      <c r="BW42" s="68">
        <v>4</v>
      </c>
      <c r="BX42" s="68">
        <v>88</v>
      </c>
      <c r="BY42" s="175">
        <v>100</v>
      </c>
      <c r="BZ42" s="175">
        <v>7</v>
      </c>
      <c r="CA42" s="175">
        <v>12</v>
      </c>
      <c r="CB42" s="68">
        <v>10000</v>
      </c>
      <c r="CC42" s="68">
        <v>0</v>
      </c>
      <c r="CD42" s="68">
        <v>0</v>
      </c>
      <c r="CE42" s="68">
        <v>0</v>
      </c>
      <c r="CF42" s="68">
        <v>50049</v>
      </c>
      <c r="CG42" s="68">
        <v>0</v>
      </c>
      <c r="CH42" s="68">
        <v>0</v>
      </c>
      <c r="CI42" s="68">
        <v>0</v>
      </c>
      <c r="CJ42" s="68">
        <v>640</v>
      </c>
      <c r="CK42" s="68">
        <v>200</v>
      </c>
      <c r="CL42" s="68">
        <v>200</v>
      </c>
      <c r="CM42" s="68">
        <v>0</v>
      </c>
      <c r="CN42" s="68">
        <v>94011</v>
      </c>
      <c r="CO42" s="68">
        <v>94074</v>
      </c>
      <c r="CP42" s="68">
        <v>777</v>
      </c>
      <c r="CQ42" s="68">
        <v>0</v>
      </c>
      <c r="CR42" s="68">
        <v>0</v>
      </c>
      <c r="CS42" s="68">
        <v>0</v>
      </c>
      <c r="CT42" s="68">
        <v>7</v>
      </c>
      <c r="CU42" s="68">
        <v>0</v>
      </c>
      <c r="CV42" s="68">
        <v>1</v>
      </c>
      <c r="CW42" s="68">
        <v>0</v>
      </c>
      <c r="CX42" s="68">
        <v>6</v>
      </c>
      <c r="CY42" s="68">
        <v>48</v>
      </c>
      <c r="CZ42" s="68">
        <v>7</v>
      </c>
      <c r="DA42" s="68">
        <v>88</v>
      </c>
      <c r="DB42" s="68">
        <v>1070</v>
      </c>
      <c r="DC42" s="68">
        <v>1071</v>
      </c>
      <c r="DD42" s="68">
        <v>1072</v>
      </c>
      <c r="DE42" s="68">
        <v>1073</v>
      </c>
      <c r="DF42" s="68" t="s">
        <v>2413</v>
      </c>
      <c r="DG42" s="68">
        <v>21600000</v>
      </c>
      <c r="DH42" s="68">
        <v>18000000</v>
      </c>
      <c r="DI42" s="68">
        <v>14400000</v>
      </c>
      <c r="DJ42" s="68">
        <v>10800000</v>
      </c>
      <c r="DK42" s="68">
        <v>7200000</v>
      </c>
      <c r="DL42" s="68">
        <v>5</v>
      </c>
      <c r="DM42" s="68">
        <v>3600000</v>
      </c>
      <c r="DN42" s="68">
        <v>94035</v>
      </c>
      <c r="DO42" s="68">
        <v>20</v>
      </c>
      <c r="DP42" s="68">
        <v>40</v>
      </c>
      <c r="DQ42" s="68">
        <v>60</v>
      </c>
      <c r="DR42" s="68">
        <v>80</v>
      </c>
      <c r="DS42" s="68">
        <v>100</v>
      </c>
      <c r="DT42" s="68">
        <v>7200000</v>
      </c>
      <c r="DU42" s="68">
        <v>94035</v>
      </c>
      <c r="DV42" s="68">
        <v>20</v>
      </c>
      <c r="DW42" s="68">
        <v>40</v>
      </c>
      <c r="DX42" s="68">
        <v>60</v>
      </c>
      <c r="DY42" s="68">
        <v>80</v>
      </c>
      <c r="DZ42" s="68">
        <v>100</v>
      </c>
      <c r="EA42" s="68">
        <v>-7100</v>
      </c>
      <c r="EB42" s="68">
        <v>49300</v>
      </c>
      <c r="EC42" s="68">
        <v>-4870</v>
      </c>
      <c r="ED42" s="68">
        <v>51600</v>
      </c>
      <c r="EE42" s="68">
        <v>2</v>
      </c>
      <c r="EF42" s="86">
        <v>30600000</v>
      </c>
      <c r="EG42" s="86">
        <v>28800000</v>
      </c>
      <c r="EH42" s="86">
        <v>27000000</v>
      </c>
      <c r="EI42" s="86">
        <v>25200000</v>
      </c>
      <c r="EJ42" s="86">
        <v>23400000</v>
      </c>
      <c r="EK42" s="86">
        <v>6</v>
      </c>
      <c r="EL42" s="86">
        <v>94177</v>
      </c>
      <c r="EM42" s="86">
        <v>1</v>
      </c>
      <c r="EO42" s="178">
        <v>41</v>
      </c>
      <c r="EP42" s="178" t="str">
        <f t="shared" si="20"/>
        <v>팬저 고블린</v>
      </c>
      <c r="EQ42" s="68">
        <v>116</v>
      </c>
      <c r="ER42" s="175">
        <v>1</v>
      </c>
      <c r="ES42" s="68">
        <v>650</v>
      </c>
      <c r="ET42" s="68">
        <v>17</v>
      </c>
      <c r="EU42" s="68">
        <v>0</v>
      </c>
      <c r="EV42" s="68">
        <v>150017</v>
      </c>
      <c r="EW42" s="68" t="s">
        <v>2655</v>
      </c>
      <c r="EX42" s="68" t="str">
        <f t="shared" si="5"/>
        <v>소형</v>
      </c>
      <c r="FA42" s="68">
        <v>41</v>
      </c>
      <c r="FB42" s="68">
        <v>29</v>
      </c>
      <c r="FC42" s="68">
        <v>2</v>
      </c>
      <c r="FD42" s="68">
        <v>118056</v>
      </c>
      <c r="FE42" s="184" t="s">
        <v>9165</v>
      </c>
      <c r="FF42" s="68">
        <v>320056</v>
      </c>
      <c r="FG42" s="68">
        <v>60483</v>
      </c>
      <c r="FH42" s="68">
        <v>60482</v>
      </c>
      <c r="FI42" s="68">
        <v>60473</v>
      </c>
      <c r="FJ42" s="68">
        <v>60474</v>
      </c>
      <c r="FK42" s="68">
        <v>1</v>
      </c>
      <c r="FL42" s="68">
        <v>4</v>
      </c>
      <c r="FM42" s="68" t="s">
        <v>3826</v>
      </c>
      <c r="FN42" s="68">
        <v>120</v>
      </c>
      <c r="FO42" s="68">
        <v>150</v>
      </c>
      <c r="FP42" s="68">
        <v>0</v>
      </c>
      <c r="FQ42" s="68">
        <v>114</v>
      </c>
      <c r="FR42" s="68">
        <v>4</v>
      </c>
      <c r="FS42" s="68">
        <v>0</v>
      </c>
      <c r="FT42" s="68">
        <v>0</v>
      </c>
      <c r="FU42" s="68">
        <v>0</v>
      </c>
      <c r="FV42" s="68">
        <v>0</v>
      </c>
      <c r="FW42" s="68">
        <v>0</v>
      </c>
      <c r="FX42" s="68">
        <v>0</v>
      </c>
      <c r="FY42" s="68">
        <v>0</v>
      </c>
      <c r="FZ42" s="68">
        <v>0</v>
      </c>
      <c r="GA42" s="68">
        <v>0</v>
      </c>
      <c r="GB42" s="68">
        <v>0</v>
      </c>
      <c r="GC42" s="68">
        <v>0</v>
      </c>
      <c r="GE42" s="68">
        <v>415</v>
      </c>
      <c r="GF42" s="68" t="s">
        <v>3923</v>
      </c>
      <c r="GK42" s="68">
        <v>41</v>
      </c>
      <c r="GL42" s="68">
        <f t="shared" si="21"/>
        <v>2400</v>
      </c>
      <c r="GM42" s="68">
        <f t="shared" si="12"/>
        <v>1800</v>
      </c>
      <c r="GN42" s="68">
        <f t="shared" si="13"/>
        <v>1200</v>
      </c>
      <c r="GO42" s="68"/>
      <c r="GQ42" s="67">
        <v>820</v>
      </c>
      <c r="GR42" s="67">
        <v>615</v>
      </c>
      <c r="GS42" s="67">
        <v>410</v>
      </c>
      <c r="GU42" s="68">
        <f t="shared" si="6"/>
        <v>2.9268292682926829</v>
      </c>
      <c r="GV42" s="68">
        <f t="shared" si="7"/>
        <v>2.9268292682926829</v>
      </c>
      <c r="GW42" s="68">
        <f t="shared" si="8"/>
        <v>2.9268292682926829</v>
      </c>
    </row>
    <row r="43" spans="1:205" x14ac:dyDescent="0.2">
      <c r="A43" s="174">
        <v>42</v>
      </c>
      <c r="B43" s="174">
        <v>1160855</v>
      </c>
      <c r="C43" s="61">
        <v>1079472</v>
      </c>
      <c r="D43" s="169">
        <v>863578</v>
      </c>
      <c r="E43" s="174">
        <f t="shared" si="22"/>
        <v>13</v>
      </c>
      <c r="F43" s="68">
        <v>151</v>
      </c>
      <c r="G43" s="68">
        <v>5</v>
      </c>
      <c r="H43" s="68">
        <v>100151</v>
      </c>
      <c r="I43" s="68">
        <v>200151</v>
      </c>
      <c r="J43" s="68" t="s">
        <v>13375</v>
      </c>
      <c r="K43" s="68">
        <v>0</v>
      </c>
      <c r="L43" s="68">
        <v>0</v>
      </c>
      <c r="M43" s="68">
        <v>0</v>
      </c>
      <c r="N43" s="68">
        <v>0</v>
      </c>
      <c r="O43" s="68">
        <v>0</v>
      </c>
      <c r="P43" s="68">
        <v>0</v>
      </c>
      <c r="Q43" s="68">
        <v>0</v>
      </c>
      <c r="R43" s="68">
        <v>0</v>
      </c>
      <c r="S43" s="68">
        <v>0</v>
      </c>
      <c r="T43" s="68">
        <v>0</v>
      </c>
      <c r="U43" s="68">
        <v>0</v>
      </c>
      <c r="V43" s="68">
        <v>0</v>
      </c>
      <c r="W43" s="68">
        <v>0</v>
      </c>
      <c r="X43" s="68">
        <v>0</v>
      </c>
      <c r="Y43" s="68">
        <v>0</v>
      </c>
      <c r="Z43" s="68">
        <v>0</v>
      </c>
      <c r="AA43" s="68">
        <v>0</v>
      </c>
      <c r="AB43" s="68">
        <v>0</v>
      </c>
      <c r="AC43" s="68">
        <v>0</v>
      </c>
      <c r="AD43" s="68">
        <v>0</v>
      </c>
      <c r="AE43" s="68">
        <v>0</v>
      </c>
      <c r="AF43" s="68">
        <v>0</v>
      </c>
      <c r="AG43" s="68">
        <v>0</v>
      </c>
      <c r="AH43" s="68">
        <v>0</v>
      </c>
      <c r="AI43" s="68">
        <v>0</v>
      </c>
      <c r="AJ43" s="68">
        <v>0</v>
      </c>
      <c r="AK43" s="68">
        <v>0</v>
      </c>
      <c r="AL43" s="68">
        <v>0</v>
      </c>
      <c r="AM43" s="68">
        <v>0</v>
      </c>
      <c r="AN43" s="68">
        <v>0</v>
      </c>
      <c r="AO43" s="68">
        <v>0</v>
      </c>
      <c r="AP43" s="68" t="s">
        <v>13376</v>
      </c>
      <c r="AQ43" s="68">
        <v>1</v>
      </c>
      <c r="AR43" s="68">
        <v>0</v>
      </c>
      <c r="AS43" s="68">
        <v>0</v>
      </c>
      <c r="AT43" s="68">
        <v>0</v>
      </c>
      <c r="AU43" s="68">
        <v>0</v>
      </c>
      <c r="AV43" s="68">
        <v>3</v>
      </c>
      <c r="AW43" s="68"/>
      <c r="AX43" s="68">
        <v>0</v>
      </c>
      <c r="AY43" s="126">
        <v>0</v>
      </c>
      <c r="AZ43" s="68">
        <v>0</v>
      </c>
      <c r="BA43" s="68">
        <v>0</v>
      </c>
      <c r="BC43" s="68">
        <v>42</v>
      </c>
      <c r="BD43" s="68">
        <v>7</v>
      </c>
      <c r="BE43" s="68">
        <v>110142</v>
      </c>
      <c r="BF43" s="68" t="s">
        <v>8422</v>
      </c>
      <c r="BG43" s="68">
        <v>0</v>
      </c>
      <c r="BH43" s="68">
        <v>0</v>
      </c>
      <c r="BI43" s="68">
        <v>300</v>
      </c>
      <c r="BJ43" s="68">
        <v>90</v>
      </c>
      <c r="BK43" s="68">
        <v>54048</v>
      </c>
      <c r="BL43" s="175">
        <v>0</v>
      </c>
      <c r="BM43" s="175">
        <v>0</v>
      </c>
      <c r="BN43" s="175">
        <v>0</v>
      </c>
      <c r="BO43" s="68">
        <v>10000</v>
      </c>
      <c r="BP43" s="68">
        <v>0</v>
      </c>
      <c r="BQ43" s="68">
        <v>0</v>
      </c>
      <c r="BR43" s="68">
        <v>0</v>
      </c>
      <c r="BS43" s="68">
        <v>7042</v>
      </c>
      <c r="BT43" s="68">
        <v>0</v>
      </c>
      <c r="BU43" s="68">
        <v>0</v>
      </c>
      <c r="BV43" s="68">
        <v>0</v>
      </c>
      <c r="BW43" s="68">
        <v>4</v>
      </c>
      <c r="BX43" s="68">
        <v>90</v>
      </c>
      <c r="BY43" s="175">
        <v>102</v>
      </c>
      <c r="BZ43" s="175">
        <v>7</v>
      </c>
      <c r="CA43" s="175">
        <v>12</v>
      </c>
      <c r="CB43" s="68">
        <v>10000</v>
      </c>
      <c r="CC43" s="68">
        <v>0</v>
      </c>
      <c r="CD43" s="68">
        <v>0</v>
      </c>
      <c r="CE43" s="68">
        <v>0</v>
      </c>
      <c r="CF43" s="68">
        <v>50048</v>
      </c>
      <c r="CG43" s="68">
        <v>0</v>
      </c>
      <c r="CH43" s="68">
        <v>0</v>
      </c>
      <c r="CI43" s="68">
        <v>0</v>
      </c>
      <c r="CJ43" s="68">
        <v>400</v>
      </c>
      <c r="CK43" s="68">
        <v>200</v>
      </c>
      <c r="CL43" s="68">
        <v>200</v>
      </c>
      <c r="CM43" s="68">
        <v>0</v>
      </c>
      <c r="CN43" s="68">
        <v>94008</v>
      </c>
      <c r="CO43" s="68">
        <v>94074</v>
      </c>
      <c r="CP43" s="68">
        <v>777</v>
      </c>
      <c r="CQ43" s="68">
        <v>0</v>
      </c>
      <c r="CR43" s="68">
        <v>0</v>
      </c>
      <c r="CS43" s="68">
        <v>0</v>
      </c>
      <c r="CT43" s="68">
        <v>7</v>
      </c>
      <c r="CU43" s="68">
        <v>0</v>
      </c>
      <c r="CV43" s="68">
        <v>2</v>
      </c>
      <c r="CW43" s="68">
        <v>0</v>
      </c>
      <c r="CX43" s="68">
        <v>6</v>
      </c>
      <c r="CY43" s="68">
        <v>49</v>
      </c>
      <c r="CZ43" s="68">
        <v>7</v>
      </c>
      <c r="DA43" s="68">
        <v>90</v>
      </c>
      <c r="DB43" s="68">
        <v>1070</v>
      </c>
      <c r="DC43" s="68">
        <v>1071</v>
      </c>
      <c r="DD43" s="68">
        <v>1072</v>
      </c>
      <c r="DE43" s="68">
        <v>1073</v>
      </c>
      <c r="DF43" s="68" t="s">
        <v>2413</v>
      </c>
      <c r="DG43" s="68">
        <v>21600000</v>
      </c>
      <c r="DH43" s="68">
        <v>18000000</v>
      </c>
      <c r="DI43" s="68">
        <v>14400000</v>
      </c>
      <c r="DJ43" s="68">
        <v>10800000</v>
      </c>
      <c r="DK43" s="68">
        <v>7200000</v>
      </c>
      <c r="DL43" s="68">
        <v>5</v>
      </c>
      <c r="DM43" s="68">
        <v>3600000</v>
      </c>
      <c r="DN43" s="68">
        <v>0</v>
      </c>
      <c r="DO43" s="68">
        <v>0</v>
      </c>
      <c r="DP43" s="68">
        <v>0</v>
      </c>
      <c r="DQ43" s="68">
        <v>0</v>
      </c>
      <c r="DR43" s="68">
        <v>0</v>
      </c>
      <c r="DS43" s="68">
        <v>0</v>
      </c>
      <c r="DT43" s="68">
        <v>7200000</v>
      </c>
      <c r="DU43" s="68">
        <v>0</v>
      </c>
      <c r="DV43" s="68">
        <v>0</v>
      </c>
      <c r="DW43" s="68">
        <v>0</v>
      </c>
      <c r="DX43" s="68">
        <v>0</v>
      </c>
      <c r="DY43" s="68">
        <v>0</v>
      </c>
      <c r="DZ43" s="68">
        <v>0</v>
      </c>
      <c r="EA43" s="68">
        <v>-7100</v>
      </c>
      <c r="EB43" s="68">
        <v>49300</v>
      </c>
      <c r="EC43" s="68">
        <v>-4870</v>
      </c>
      <c r="ED43" s="68">
        <v>51600</v>
      </c>
      <c r="EE43" s="68">
        <v>1</v>
      </c>
      <c r="EF43" s="86">
        <v>30600000</v>
      </c>
      <c r="EG43" s="86">
        <v>28800000</v>
      </c>
      <c r="EH43" s="86">
        <v>27000000</v>
      </c>
      <c r="EI43" s="86">
        <v>25200000</v>
      </c>
      <c r="EJ43" s="86">
        <v>23400000</v>
      </c>
      <c r="EK43" s="86">
        <v>6</v>
      </c>
      <c r="EL43" s="86">
        <v>94177</v>
      </c>
      <c r="EM43" s="86">
        <v>1</v>
      </c>
      <c r="EO43" s="178">
        <v>42</v>
      </c>
      <c r="EP43" s="178" t="str">
        <f t="shared" si="20"/>
        <v>고블린 스팀라이더</v>
      </c>
      <c r="EQ43" s="68">
        <v>117</v>
      </c>
      <c r="ER43" s="175">
        <v>1</v>
      </c>
      <c r="ES43" s="68">
        <v>650</v>
      </c>
      <c r="ET43" s="68">
        <v>45</v>
      </c>
      <c r="EU43" s="68">
        <v>0</v>
      </c>
      <c r="EV43" s="68">
        <v>150045</v>
      </c>
      <c r="EW43" s="68" t="s">
        <v>2683</v>
      </c>
      <c r="EX43" s="68" t="str">
        <f t="shared" si="5"/>
        <v>소형</v>
      </c>
      <c r="FA43" s="68">
        <v>42</v>
      </c>
      <c r="FB43" s="68">
        <v>29</v>
      </c>
      <c r="FC43" s="68">
        <v>1</v>
      </c>
      <c r="FD43" s="68">
        <v>118055</v>
      </c>
      <c r="FE43" s="184" t="s">
        <v>9166</v>
      </c>
      <c r="FF43" s="68">
        <v>320055</v>
      </c>
      <c r="FG43" s="68">
        <v>60481</v>
      </c>
      <c r="FH43" s="68">
        <v>60471</v>
      </c>
      <c r="FI43" s="68">
        <v>60484</v>
      </c>
      <c r="FJ43" s="68">
        <v>60474</v>
      </c>
      <c r="FK43" s="68">
        <v>1</v>
      </c>
      <c r="FL43" s="68">
        <v>4</v>
      </c>
      <c r="FM43" s="68" t="s">
        <v>3825</v>
      </c>
      <c r="FN43" s="68">
        <v>120</v>
      </c>
      <c r="FO43" s="68">
        <v>150</v>
      </c>
      <c r="FP43" s="68">
        <v>0</v>
      </c>
      <c r="FQ43" s="68">
        <v>114</v>
      </c>
      <c r="FR43" s="68">
        <v>4</v>
      </c>
      <c r="FS43" s="68">
        <v>0</v>
      </c>
      <c r="FT43" s="68">
        <v>0</v>
      </c>
      <c r="FU43" s="68">
        <v>0</v>
      </c>
      <c r="FV43" s="68">
        <v>0</v>
      </c>
      <c r="FW43" s="68">
        <v>0</v>
      </c>
      <c r="FX43" s="68">
        <v>0</v>
      </c>
      <c r="FY43" s="68">
        <v>0</v>
      </c>
      <c r="FZ43" s="68">
        <v>0</v>
      </c>
      <c r="GA43" s="68">
        <v>0</v>
      </c>
      <c r="GB43" s="68">
        <v>0</v>
      </c>
      <c r="GC43" s="68">
        <v>0</v>
      </c>
      <c r="GE43" s="68">
        <v>416</v>
      </c>
      <c r="GF43" s="68" t="s">
        <v>3924</v>
      </c>
      <c r="GK43" s="68">
        <v>42</v>
      </c>
      <c r="GL43" s="68">
        <f t="shared" si="21"/>
        <v>2500</v>
      </c>
      <c r="GM43" s="68">
        <f t="shared" si="12"/>
        <v>1880</v>
      </c>
      <c r="GN43" s="68">
        <f t="shared" si="13"/>
        <v>1250</v>
      </c>
      <c r="GO43" s="68"/>
      <c r="GQ43" s="67">
        <v>840</v>
      </c>
      <c r="GR43" s="67">
        <v>630</v>
      </c>
      <c r="GS43" s="67">
        <v>420</v>
      </c>
      <c r="GU43" s="68">
        <f t="shared" ref="GU43:GU73" si="23">GL43/GQ43</f>
        <v>2.9761904761904763</v>
      </c>
      <c r="GV43" s="68">
        <f t="shared" ref="GV43:GV73" si="24">GM43/GR43</f>
        <v>2.9841269841269842</v>
      </c>
      <c r="GW43" s="68">
        <f t="shared" ref="GW43:GW73" si="25">GN43/GS43</f>
        <v>2.9761904761904763</v>
      </c>
    </row>
    <row r="44" spans="1:205" x14ac:dyDescent="0.2">
      <c r="A44" s="174">
        <v>43</v>
      </c>
      <c r="B44" s="174">
        <v>1239730</v>
      </c>
      <c r="C44" s="61">
        <v>1147223</v>
      </c>
      <c r="D44" s="169">
        <v>917778</v>
      </c>
      <c r="E44" s="174">
        <f t="shared" si="22"/>
        <v>5</v>
      </c>
      <c r="F44" s="68">
        <v>201</v>
      </c>
      <c r="G44" s="68">
        <v>2</v>
      </c>
      <c r="H44" s="68">
        <v>100106</v>
      </c>
      <c r="I44" s="68">
        <v>200106</v>
      </c>
      <c r="J44" s="68" t="s">
        <v>3382</v>
      </c>
      <c r="K44" s="68">
        <v>0</v>
      </c>
      <c r="L44" s="68">
        <v>0</v>
      </c>
      <c r="M44" s="68">
        <v>0</v>
      </c>
      <c r="N44" s="68">
        <v>0</v>
      </c>
      <c r="O44" s="68">
        <v>201</v>
      </c>
      <c r="P44" s="68">
        <v>0</v>
      </c>
      <c r="Q44" s="68">
        <v>0</v>
      </c>
      <c r="R44" s="68">
        <v>0</v>
      </c>
      <c r="S44" s="68">
        <v>0</v>
      </c>
      <c r="T44" s="68">
        <v>0</v>
      </c>
      <c r="U44" s="68">
        <v>0</v>
      </c>
      <c r="V44" s="68">
        <v>0</v>
      </c>
      <c r="W44" s="68">
        <v>0</v>
      </c>
      <c r="X44" s="68">
        <v>0</v>
      </c>
      <c r="Y44" s="68">
        <v>0</v>
      </c>
      <c r="Z44" s="68">
        <v>0</v>
      </c>
      <c r="AA44" s="68">
        <v>0</v>
      </c>
      <c r="AB44" s="68">
        <v>0</v>
      </c>
      <c r="AC44" s="68">
        <v>0</v>
      </c>
      <c r="AD44" s="68">
        <v>0</v>
      </c>
      <c r="AE44" s="68">
        <v>0</v>
      </c>
      <c r="AF44" s="68">
        <v>0</v>
      </c>
      <c r="AG44" s="68">
        <v>0</v>
      </c>
      <c r="AH44" s="68">
        <v>0</v>
      </c>
      <c r="AI44" s="68">
        <v>0</v>
      </c>
      <c r="AJ44" s="68">
        <v>0</v>
      </c>
      <c r="AK44" s="68">
        <v>0</v>
      </c>
      <c r="AL44" s="68">
        <v>0</v>
      </c>
      <c r="AM44" s="68">
        <v>0</v>
      </c>
      <c r="AN44" s="68">
        <v>0</v>
      </c>
      <c r="AO44" s="68">
        <v>0</v>
      </c>
      <c r="AP44" s="68" t="s">
        <v>2606</v>
      </c>
      <c r="AQ44" s="68">
        <v>1</v>
      </c>
      <c r="AR44" s="68">
        <v>0</v>
      </c>
      <c r="AS44" s="68">
        <v>0</v>
      </c>
      <c r="AT44" s="68">
        <v>0</v>
      </c>
      <c r="AU44" s="68">
        <v>0</v>
      </c>
      <c r="AV44" s="68">
        <v>4</v>
      </c>
      <c r="AW44" s="68"/>
      <c r="AX44" s="68">
        <v>0</v>
      </c>
      <c r="AY44" s="126">
        <v>0</v>
      </c>
      <c r="AZ44" s="68">
        <v>0</v>
      </c>
      <c r="BA44" s="68">
        <v>0</v>
      </c>
      <c r="BC44" s="68">
        <v>43</v>
      </c>
      <c r="BD44" s="68">
        <v>8</v>
      </c>
      <c r="BE44" s="68">
        <v>110143</v>
      </c>
      <c r="BF44" s="68" t="s">
        <v>8423</v>
      </c>
      <c r="BG44" s="68">
        <v>0</v>
      </c>
      <c r="BH44" s="68">
        <v>0</v>
      </c>
      <c r="BI44" s="68">
        <v>300</v>
      </c>
      <c r="BJ44" s="68">
        <v>92</v>
      </c>
      <c r="BK44" s="68">
        <v>54072</v>
      </c>
      <c r="BL44" s="175">
        <v>0</v>
      </c>
      <c r="BM44" s="175">
        <v>0</v>
      </c>
      <c r="BN44" s="175">
        <v>0</v>
      </c>
      <c r="BO44" s="68">
        <v>10000</v>
      </c>
      <c r="BP44" s="68">
        <v>0</v>
      </c>
      <c r="BQ44" s="68">
        <v>0</v>
      </c>
      <c r="BR44" s="68">
        <v>0</v>
      </c>
      <c r="BS44" s="68">
        <v>7043</v>
      </c>
      <c r="BT44" s="68">
        <v>0</v>
      </c>
      <c r="BU44" s="68">
        <v>0</v>
      </c>
      <c r="BV44" s="68">
        <v>0</v>
      </c>
      <c r="BW44" s="68">
        <v>4</v>
      </c>
      <c r="BX44" s="68">
        <v>92</v>
      </c>
      <c r="BY44" s="175">
        <v>47</v>
      </c>
      <c r="BZ44" s="175">
        <v>4</v>
      </c>
      <c r="CA44" s="175">
        <v>5</v>
      </c>
      <c r="CB44" s="68">
        <v>10000</v>
      </c>
      <c r="CC44" s="68">
        <v>0</v>
      </c>
      <c r="CD44" s="68">
        <v>0</v>
      </c>
      <c r="CE44" s="68">
        <v>0</v>
      </c>
      <c r="CF44" s="68">
        <v>50072</v>
      </c>
      <c r="CG44" s="68">
        <v>0</v>
      </c>
      <c r="CH44" s="68">
        <v>0</v>
      </c>
      <c r="CI44" s="68">
        <v>0</v>
      </c>
      <c r="CJ44" s="68">
        <v>200</v>
      </c>
      <c r="CK44" s="68">
        <v>100</v>
      </c>
      <c r="CL44" s="68">
        <v>100</v>
      </c>
      <c r="CM44" s="68">
        <v>0</v>
      </c>
      <c r="CN44" s="68">
        <v>94004</v>
      </c>
      <c r="CO44" s="68">
        <v>94074</v>
      </c>
      <c r="CP44" s="68">
        <v>777</v>
      </c>
      <c r="CQ44" s="68">
        <v>0</v>
      </c>
      <c r="CR44" s="68">
        <v>0</v>
      </c>
      <c r="CS44" s="68">
        <v>0</v>
      </c>
      <c r="CT44" s="68">
        <v>8</v>
      </c>
      <c r="CU44" s="68">
        <v>0</v>
      </c>
      <c r="CV44" s="68">
        <v>1</v>
      </c>
      <c r="CW44" s="68">
        <v>0</v>
      </c>
      <c r="CX44" s="68">
        <v>6</v>
      </c>
      <c r="CY44" s="68">
        <v>51</v>
      </c>
      <c r="CZ44" s="68">
        <v>8</v>
      </c>
      <c r="DA44" s="68">
        <v>92</v>
      </c>
      <c r="DB44" s="68">
        <v>1080</v>
      </c>
      <c r="DC44" s="68">
        <v>1081</v>
      </c>
      <c r="DD44" s="68">
        <v>1082</v>
      </c>
      <c r="DE44" s="68">
        <v>1083</v>
      </c>
      <c r="DF44" s="68" t="s">
        <v>2414</v>
      </c>
      <c r="DG44" s="68">
        <v>21600000</v>
      </c>
      <c r="DH44" s="68">
        <v>18000000</v>
      </c>
      <c r="DI44" s="68">
        <v>14400000</v>
      </c>
      <c r="DJ44" s="68">
        <v>10800000</v>
      </c>
      <c r="DK44" s="68">
        <v>7200000</v>
      </c>
      <c r="DL44" s="68">
        <v>5</v>
      </c>
      <c r="DM44" s="68">
        <v>3600000</v>
      </c>
      <c r="DN44" s="68">
        <v>94023</v>
      </c>
      <c r="DO44" s="68">
        <v>40</v>
      </c>
      <c r="DP44" s="68">
        <v>60</v>
      </c>
      <c r="DQ44" s="68">
        <v>80</v>
      </c>
      <c r="DR44" s="68">
        <v>100</v>
      </c>
      <c r="DS44" s="68">
        <v>120</v>
      </c>
      <c r="DT44" s="68">
        <v>7200000</v>
      </c>
      <c r="DU44" s="68">
        <v>94023</v>
      </c>
      <c r="DV44" s="68">
        <v>40</v>
      </c>
      <c r="DW44" s="68">
        <v>60</v>
      </c>
      <c r="DX44" s="68">
        <v>80</v>
      </c>
      <c r="DY44" s="68">
        <v>100</v>
      </c>
      <c r="DZ44" s="68">
        <v>120</v>
      </c>
      <c r="EA44" s="68">
        <v>-7100</v>
      </c>
      <c r="EB44" s="68">
        <v>49300</v>
      </c>
      <c r="EC44" s="68">
        <v>-4870</v>
      </c>
      <c r="ED44" s="68">
        <v>51600</v>
      </c>
      <c r="EE44" s="68">
        <v>2</v>
      </c>
      <c r="EF44" s="86">
        <v>30600000</v>
      </c>
      <c r="EG44" s="86">
        <v>28800000</v>
      </c>
      <c r="EH44" s="86">
        <v>27000000</v>
      </c>
      <c r="EI44" s="86">
        <v>25200000</v>
      </c>
      <c r="EJ44" s="86">
        <v>23400000</v>
      </c>
      <c r="EK44" s="86">
        <v>6</v>
      </c>
      <c r="EL44" s="86">
        <v>94177</v>
      </c>
      <c r="EM44" s="86">
        <v>1</v>
      </c>
      <c r="EO44" s="178">
        <v>43</v>
      </c>
      <c r="EP44" s="178" t="str">
        <f t="shared" si="20"/>
        <v>오크 베이비</v>
      </c>
      <c r="EQ44" s="68">
        <v>118</v>
      </c>
      <c r="ER44" s="175">
        <v>1</v>
      </c>
      <c r="ES44" s="68">
        <v>650</v>
      </c>
      <c r="ET44" s="68">
        <v>72</v>
      </c>
      <c r="EU44" s="68">
        <v>0</v>
      </c>
      <c r="EV44" s="68">
        <v>150072</v>
      </c>
      <c r="EW44" s="68" t="s">
        <v>2710</v>
      </c>
      <c r="EX44" s="68" t="str">
        <f t="shared" si="5"/>
        <v>소형</v>
      </c>
      <c r="FA44" s="68">
        <v>43</v>
      </c>
      <c r="FB44" s="68">
        <v>28</v>
      </c>
      <c r="FC44" s="68">
        <v>2</v>
      </c>
      <c r="FD44" s="68">
        <v>118054</v>
      </c>
      <c r="FE44" s="184" t="s">
        <v>9167</v>
      </c>
      <c r="FF44" s="68">
        <v>320054</v>
      </c>
      <c r="FG44" s="68">
        <v>60442</v>
      </c>
      <c r="FH44" s="68">
        <v>60432</v>
      </c>
      <c r="FI44" s="68">
        <v>60422</v>
      </c>
      <c r="FJ44" s="68">
        <v>0</v>
      </c>
      <c r="FK44" s="68">
        <v>1</v>
      </c>
      <c r="FL44" s="68">
        <v>4</v>
      </c>
      <c r="FM44" s="68" t="s">
        <v>3824</v>
      </c>
      <c r="FN44" s="68">
        <v>115</v>
      </c>
      <c r="FO44" s="68">
        <v>150</v>
      </c>
      <c r="FP44" s="68">
        <v>0</v>
      </c>
      <c r="FQ44" s="68">
        <v>105</v>
      </c>
      <c r="FR44" s="68">
        <v>2</v>
      </c>
      <c r="FS44" s="68">
        <v>0</v>
      </c>
      <c r="FT44" s="68">
        <v>0</v>
      </c>
      <c r="FU44" s="68">
        <v>0</v>
      </c>
      <c r="FV44" s="68">
        <v>0</v>
      </c>
      <c r="FW44" s="68">
        <v>0</v>
      </c>
      <c r="FX44" s="68">
        <v>0</v>
      </c>
      <c r="FY44" s="68">
        <v>0</v>
      </c>
      <c r="FZ44" s="68">
        <v>0</v>
      </c>
      <c r="GA44" s="68">
        <v>0</v>
      </c>
      <c r="GB44" s="68">
        <v>0</v>
      </c>
      <c r="GC44" s="68">
        <v>0</v>
      </c>
      <c r="GE44" s="68">
        <v>417</v>
      </c>
      <c r="GF44" s="68" t="s">
        <v>3925</v>
      </c>
      <c r="GK44" s="68">
        <v>43</v>
      </c>
      <c r="GL44" s="68">
        <f t="shared" si="21"/>
        <v>2600</v>
      </c>
      <c r="GM44" s="68">
        <f t="shared" si="12"/>
        <v>1950</v>
      </c>
      <c r="GN44" s="68">
        <f t="shared" si="13"/>
        <v>1300</v>
      </c>
      <c r="GO44" s="68"/>
      <c r="GQ44" s="67">
        <v>860</v>
      </c>
      <c r="GR44" s="67">
        <v>645</v>
      </c>
      <c r="GS44" s="67">
        <v>430</v>
      </c>
      <c r="GU44" s="68">
        <f t="shared" si="23"/>
        <v>3.0232558139534884</v>
      </c>
      <c r="GV44" s="68">
        <f t="shared" si="24"/>
        <v>3.0232558139534884</v>
      </c>
      <c r="GW44" s="68">
        <f t="shared" si="25"/>
        <v>3.0232558139534884</v>
      </c>
    </row>
    <row r="45" spans="1:205" x14ac:dyDescent="0.2">
      <c r="A45" s="174">
        <v>44</v>
      </c>
      <c r="B45" s="174">
        <v>1322320</v>
      </c>
      <c r="C45" s="61">
        <v>1217797</v>
      </c>
      <c r="D45" s="169">
        <v>974238</v>
      </c>
      <c r="E45" s="174">
        <f t="shared" si="22"/>
        <v>5</v>
      </c>
      <c r="F45" s="68">
        <v>202</v>
      </c>
      <c r="G45" s="68">
        <v>2</v>
      </c>
      <c r="H45" s="68">
        <v>100107</v>
      </c>
      <c r="I45" s="68">
        <v>200107</v>
      </c>
      <c r="J45" s="68" t="s">
        <v>3383</v>
      </c>
      <c r="K45" s="68">
        <v>0</v>
      </c>
      <c r="L45" s="68">
        <v>0</v>
      </c>
      <c r="M45" s="68">
        <v>0</v>
      </c>
      <c r="N45" s="68">
        <v>0</v>
      </c>
      <c r="O45" s="68">
        <v>202</v>
      </c>
      <c r="P45" s="68">
        <v>0</v>
      </c>
      <c r="Q45" s="68">
        <v>0</v>
      </c>
      <c r="R45" s="68">
        <v>0</v>
      </c>
      <c r="S45" s="68">
        <v>0</v>
      </c>
      <c r="T45" s="68">
        <v>0</v>
      </c>
      <c r="U45" s="68">
        <v>0</v>
      </c>
      <c r="V45" s="68">
        <v>0</v>
      </c>
      <c r="W45" s="68">
        <v>0</v>
      </c>
      <c r="X45" s="68">
        <v>0</v>
      </c>
      <c r="Y45" s="68">
        <v>0</v>
      </c>
      <c r="Z45" s="68">
        <v>0</v>
      </c>
      <c r="AA45" s="68">
        <v>0</v>
      </c>
      <c r="AB45" s="68">
        <v>0</v>
      </c>
      <c r="AC45" s="68">
        <v>0</v>
      </c>
      <c r="AD45" s="68">
        <v>0</v>
      </c>
      <c r="AE45" s="68">
        <v>0</v>
      </c>
      <c r="AF45" s="68">
        <v>0</v>
      </c>
      <c r="AG45" s="68">
        <v>0</v>
      </c>
      <c r="AH45" s="68">
        <v>0</v>
      </c>
      <c r="AI45" s="68">
        <v>0</v>
      </c>
      <c r="AJ45" s="68">
        <v>0</v>
      </c>
      <c r="AK45" s="68">
        <v>0</v>
      </c>
      <c r="AL45" s="68">
        <v>0</v>
      </c>
      <c r="AM45" s="68">
        <v>0</v>
      </c>
      <c r="AN45" s="68">
        <v>0</v>
      </c>
      <c r="AO45" s="68">
        <v>0</v>
      </c>
      <c r="AP45" s="68" t="s">
        <v>2607</v>
      </c>
      <c r="AQ45" s="68">
        <v>1</v>
      </c>
      <c r="AR45" s="68">
        <v>0</v>
      </c>
      <c r="AS45" s="68">
        <v>0</v>
      </c>
      <c r="AT45" s="68">
        <v>0</v>
      </c>
      <c r="AU45" s="68">
        <v>0</v>
      </c>
      <c r="AV45" s="68">
        <v>4</v>
      </c>
      <c r="AW45" s="68"/>
      <c r="AX45" s="68">
        <v>0</v>
      </c>
      <c r="AY45" s="126">
        <v>0</v>
      </c>
      <c r="AZ45" s="68">
        <v>0</v>
      </c>
      <c r="BA45" s="68">
        <v>0</v>
      </c>
      <c r="BC45" s="68">
        <v>44</v>
      </c>
      <c r="BD45" s="68">
        <v>8</v>
      </c>
      <c r="BE45" s="68">
        <v>110144</v>
      </c>
      <c r="BF45" s="68" t="s">
        <v>8423</v>
      </c>
      <c r="BG45" s="68">
        <v>0</v>
      </c>
      <c r="BH45" s="68">
        <v>0</v>
      </c>
      <c r="BI45" s="68">
        <v>300</v>
      </c>
      <c r="BJ45" s="68">
        <v>94</v>
      </c>
      <c r="BK45" s="68">
        <v>54073</v>
      </c>
      <c r="BL45" s="175">
        <v>0</v>
      </c>
      <c r="BM45" s="175">
        <v>0</v>
      </c>
      <c r="BN45" s="175">
        <v>0</v>
      </c>
      <c r="BO45" s="68">
        <v>10000</v>
      </c>
      <c r="BP45" s="68">
        <v>0</v>
      </c>
      <c r="BQ45" s="68">
        <v>0</v>
      </c>
      <c r="BR45" s="68">
        <v>0</v>
      </c>
      <c r="BS45" s="68">
        <v>7044</v>
      </c>
      <c r="BT45" s="68">
        <v>0</v>
      </c>
      <c r="BU45" s="68">
        <v>0</v>
      </c>
      <c r="BV45" s="68">
        <v>0</v>
      </c>
      <c r="BW45" s="68">
        <v>4</v>
      </c>
      <c r="BX45" s="68">
        <v>94</v>
      </c>
      <c r="BY45" s="175">
        <v>107</v>
      </c>
      <c r="BZ45" s="175">
        <v>7</v>
      </c>
      <c r="CA45" s="175">
        <v>12</v>
      </c>
      <c r="CB45" s="68">
        <v>10000</v>
      </c>
      <c r="CC45" s="68">
        <v>0</v>
      </c>
      <c r="CD45" s="68">
        <v>0</v>
      </c>
      <c r="CE45" s="68">
        <v>0</v>
      </c>
      <c r="CF45" s="68">
        <v>50073</v>
      </c>
      <c r="CG45" s="68">
        <v>0</v>
      </c>
      <c r="CH45" s="68">
        <v>0</v>
      </c>
      <c r="CI45" s="68">
        <v>0</v>
      </c>
      <c r="CJ45" s="68">
        <v>400</v>
      </c>
      <c r="CK45" s="68">
        <v>200</v>
      </c>
      <c r="CL45" s="68">
        <v>200</v>
      </c>
      <c r="CM45" s="68">
        <v>0</v>
      </c>
      <c r="CN45" s="68">
        <v>94010</v>
      </c>
      <c r="CO45" s="68">
        <v>94074</v>
      </c>
      <c r="CP45" s="68">
        <v>777</v>
      </c>
      <c r="CQ45" s="68">
        <v>0</v>
      </c>
      <c r="CR45" s="68">
        <v>0</v>
      </c>
      <c r="CS45" s="68">
        <v>0</v>
      </c>
      <c r="CT45" s="68">
        <v>8</v>
      </c>
      <c r="CU45" s="68">
        <v>0</v>
      </c>
      <c r="CV45" s="68">
        <v>1</v>
      </c>
      <c r="CW45" s="68">
        <v>0</v>
      </c>
      <c r="CX45" s="68">
        <v>6</v>
      </c>
      <c r="CY45" s="68">
        <v>52</v>
      </c>
      <c r="CZ45" s="68">
        <v>8</v>
      </c>
      <c r="DA45" s="68">
        <v>94</v>
      </c>
      <c r="DB45" s="68">
        <v>1080</v>
      </c>
      <c r="DC45" s="68">
        <v>1081</v>
      </c>
      <c r="DD45" s="68">
        <v>1082</v>
      </c>
      <c r="DE45" s="68">
        <v>1083</v>
      </c>
      <c r="DF45" s="68" t="s">
        <v>2414</v>
      </c>
      <c r="DG45" s="68">
        <v>21600000</v>
      </c>
      <c r="DH45" s="68">
        <v>18000000</v>
      </c>
      <c r="DI45" s="68">
        <v>14400000</v>
      </c>
      <c r="DJ45" s="68">
        <v>10800000</v>
      </c>
      <c r="DK45" s="68">
        <v>7200000</v>
      </c>
      <c r="DL45" s="68">
        <v>5</v>
      </c>
      <c r="DM45" s="68">
        <v>3600000</v>
      </c>
      <c r="DN45" s="68">
        <v>94024</v>
      </c>
      <c r="DO45" s="68">
        <v>20</v>
      </c>
      <c r="DP45" s="68">
        <v>40</v>
      </c>
      <c r="DQ45" s="68">
        <v>60</v>
      </c>
      <c r="DR45" s="68">
        <v>80</v>
      </c>
      <c r="DS45" s="68">
        <v>100</v>
      </c>
      <c r="DT45" s="68">
        <v>7200000</v>
      </c>
      <c r="DU45" s="68">
        <v>94024</v>
      </c>
      <c r="DV45" s="68">
        <v>20</v>
      </c>
      <c r="DW45" s="68">
        <v>40</v>
      </c>
      <c r="DX45" s="68">
        <v>60</v>
      </c>
      <c r="DY45" s="68">
        <v>80</v>
      </c>
      <c r="DZ45" s="68">
        <v>100</v>
      </c>
      <c r="EA45" s="68">
        <v>-7100</v>
      </c>
      <c r="EB45" s="68">
        <v>49300</v>
      </c>
      <c r="EC45" s="68">
        <v>-4870</v>
      </c>
      <c r="ED45" s="68">
        <v>51600</v>
      </c>
      <c r="EE45" s="68">
        <v>4</v>
      </c>
      <c r="EF45" s="86">
        <v>30600000</v>
      </c>
      <c r="EG45" s="86">
        <v>28800000</v>
      </c>
      <c r="EH45" s="86">
        <v>27000000</v>
      </c>
      <c r="EI45" s="86">
        <v>25200000</v>
      </c>
      <c r="EJ45" s="86">
        <v>23400000</v>
      </c>
      <c r="EK45" s="86">
        <v>6</v>
      </c>
      <c r="EL45" s="86">
        <v>94177</v>
      </c>
      <c r="EM45" s="86">
        <v>1</v>
      </c>
      <c r="EO45" s="178">
        <v>44</v>
      </c>
      <c r="EP45" s="178" t="str">
        <f t="shared" si="20"/>
        <v>오크 워리어</v>
      </c>
      <c r="EQ45" s="68">
        <v>119</v>
      </c>
      <c r="ER45" s="175">
        <v>1</v>
      </c>
      <c r="ES45" s="68">
        <v>650</v>
      </c>
      <c r="ET45" s="68">
        <v>13</v>
      </c>
      <c r="EU45" s="68">
        <v>0</v>
      </c>
      <c r="EV45" s="68">
        <v>150013</v>
      </c>
      <c r="EW45" s="68" t="s">
        <v>2651</v>
      </c>
      <c r="EX45" s="68" t="str">
        <f t="shared" si="5"/>
        <v>소형</v>
      </c>
      <c r="FA45" s="68">
        <v>44</v>
      </c>
      <c r="FB45" s="68">
        <v>28</v>
      </c>
      <c r="FC45" s="68">
        <v>1</v>
      </c>
      <c r="FD45" s="68">
        <v>118053</v>
      </c>
      <c r="FE45" s="184" t="s">
        <v>9168</v>
      </c>
      <c r="FF45" s="68">
        <v>320053</v>
      </c>
      <c r="FG45" s="68">
        <v>60443</v>
      </c>
      <c r="FH45" s="68">
        <v>60441</v>
      </c>
      <c r="FI45" s="68">
        <v>60431</v>
      </c>
      <c r="FJ45" s="68">
        <v>0</v>
      </c>
      <c r="FK45" s="68">
        <v>1</v>
      </c>
      <c r="FL45" s="68">
        <v>4</v>
      </c>
      <c r="FM45" s="68" t="s">
        <v>3823</v>
      </c>
      <c r="FN45" s="68">
        <v>115</v>
      </c>
      <c r="FO45" s="68">
        <v>150</v>
      </c>
      <c r="FP45" s="68">
        <v>0</v>
      </c>
      <c r="FQ45" s="68">
        <v>105</v>
      </c>
      <c r="FR45" s="68">
        <v>2</v>
      </c>
      <c r="FS45" s="68">
        <v>0</v>
      </c>
      <c r="FT45" s="68">
        <v>0</v>
      </c>
      <c r="FU45" s="68">
        <v>0</v>
      </c>
      <c r="FV45" s="68">
        <v>0</v>
      </c>
      <c r="FW45" s="68">
        <v>0</v>
      </c>
      <c r="FX45" s="68">
        <v>0</v>
      </c>
      <c r="FY45" s="68">
        <v>0</v>
      </c>
      <c r="FZ45" s="68">
        <v>0</v>
      </c>
      <c r="GA45" s="68">
        <v>0</v>
      </c>
      <c r="GB45" s="68">
        <v>0</v>
      </c>
      <c r="GC45" s="68">
        <v>0</v>
      </c>
      <c r="GE45" s="68">
        <v>418</v>
      </c>
      <c r="GF45" s="68" t="s">
        <v>3926</v>
      </c>
      <c r="GK45" s="68">
        <v>44</v>
      </c>
      <c r="GL45" s="68">
        <f t="shared" si="21"/>
        <v>2700</v>
      </c>
      <c r="GM45" s="68">
        <f t="shared" si="12"/>
        <v>2030</v>
      </c>
      <c r="GN45" s="68">
        <f t="shared" si="13"/>
        <v>1350</v>
      </c>
      <c r="GO45" s="68"/>
      <c r="GQ45" s="67">
        <v>880</v>
      </c>
      <c r="GR45" s="67">
        <v>660</v>
      </c>
      <c r="GS45" s="67">
        <v>440</v>
      </c>
      <c r="GU45" s="68">
        <f t="shared" si="23"/>
        <v>3.0681818181818183</v>
      </c>
      <c r="GV45" s="68">
        <f t="shared" si="24"/>
        <v>3.0757575757575757</v>
      </c>
      <c r="GW45" s="68">
        <f t="shared" si="25"/>
        <v>3.0681818181818183</v>
      </c>
    </row>
    <row r="46" spans="1:205" x14ac:dyDescent="0.2">
      <c r="A46" s="174">
        <v>45</v>
      </c>
      <c r="B46" s="174">
        <v>1406601</v>
      </c>
      <c r="C46" s="61">
        <v>1289312</v>
      </c>
      <c r="D46" s="169">
        <v>1031450</v>
      </c>
      <c r="E46" s="174">
        <f t="shared" si="22"/>
        <v>5</v>
      </c>
      <c r="F46" s="68">
        <v>203</v>
      </c>
      <c r="G46" s="68">
        <v>2</v>
      </c>
      <c r="H46" s="68">
        <v>100108</v>
      </c>
      <c r="I46" s="68">
        <v>200108</v>
      </c>
      <c r="J46" s="68" t="s">
        <v>3384</v>
      </c>
      <c r="K46" s="68">
        <v>0</v>
      </c>
      <c r="L46" s="68">
        <v>0</v>
      </c>
      <c r="M46" s="68">
        <v>0</v>
      </c>
      <c r="N46" s="68">
        <v>0</v>
      </c>
      <c r="O46" s="68">
        <v>203</v>
      </c>
      <c r="P46" s="68">
        <v>0</v>
      </c>
      <c r="Q46" s="68">
        <v>0</v>
      </c>
      <c r="R46" s="68">
        <v>0</v>
      </c>
      <c r="S46" s="68">
        <v>0</v>
      </c>
      <c r="T46" s="68">
        <v>0</v>
      </c>
      <c r="U46" s="68">
        <v>0</v>
      </c>
      <c r="V46" s="68">
        <v>0</v>
      </c>
      <c r="W46" s="68">
        <v>0</v>
      </c>
      <c r="X46" s="68">
        <v>0</v>
      </c>
      <c r="Y46" s="68">
        <v>0</v>
      </c>
      <c r="Z46" s="68">
        <v>0</v>
      </c>
      <c r="AA46" s="68">
        <v>0</v>
      </c>
      <c r="AB46" s="68">
        <v>0</v>
      </c>
      <c r="AC46" s="68">
        <v>0</v>
      </c>
      <c r="AD46" s="68">
        <v>0</v>
      </c>
      <c r="AE46" s="68">
        <v>0</v>
      </c>
      <c r="AF46" s="68">
        <v>0</v>
      </c>
      <c r="AG46" s="68">
        <v>0</v>
      </c>
      <c r="AH46" s="68">
        <v>0</v>
      </c>
      <c r="AI46" s="68">
        <v>0</v>
      </c>
      <c r="AJ46" s="68">
        <v>0</v>
      </c>
      <c r="AK46" s="68">
        <v>0</v>
      </c>
      <c r="AL46" s="68">
        <v>0</v>
      </c>
      <c r="AM46" s="68">
        <v>0</v>
      </c>
      <c r="AN46" s="68">
        <v>0</v>
      </c>
      <c r="AO46" s="68">
        <v>0</v>
      </c>
      <c r="AP46" s="68" t="s">
        <v>2608</v>
      </c>
      <c r="AQ46" s="68">
        <v>1</v>
      </c>
      <c r="AR46" s="68">
        <v>0</v>
      </c>
      <c r="AS46" s="68">
        <v>0</v>
      </c>
      <c r="AT46" s="68">
        <v>0</v>
      </c>
      <c r="AU46" s="68">
        <v>0</v>
      </c>
      <c r="AV46" s="68">
        <v>4</v>
      </c>
      <c r="AW46" s="68"/>
      <c r="AX46" s="68">
        <v>0</v>
      </c>
      <c r="AY46" s="126">
        <v>0</v>
      </c>
      <c r="AZ46" s="68">
        <v>0</v>
      </c>
      <c r="BA46" s="68">
        <v>0</v>
      </c>
      <c r="BC46" s="68">
        <v>45</v>
      </c>
      <c r="BD46" s="68">
        <v>8</v>
      </c>
      <c r="BE46" s="68">
        <v>110145</v>
      </c>
      <c r="BF46" s="68" t="s">
        <v>8423</v>
      </c>
      <c r="BG46" s="68">
        <v>0</v>
      </c>
      <c r="BH46" s="68">
        <v>0</v>
      </c>
      <c r="BI46" s="68">
        <v>300</v>
      </c>
      <c r="BJ46" s="68">
        <v>96</v>
      </c>
      <c r="BK46" s="68">
        <v>54074</v>
      </c>
      <c r="BL46" s="175">
        <v>0</v>
      </c>
      <c r="BM46" s="175">
        <v>0</v>
      </c>
      <c r="BN46" s="175">
        <v>0</v>
      </c>
      <c r="BO46" s="68">
        <v>10000</v>
      </c>
      <c r="BP46" s="68">
        <v>0</v>
      </c>
      <c r="BQ46" s="68">
        <v>0</v>
      </c>
      <c r="BR46" s="68">
        <v>0</v>
      </c>
      <c r="BS46" s="68">
        <v>7045</v>
      </c>
      <c r="BT46" s="68">
        <v>0</v>
      </c>
      <c r="BU46" s="68">
        <v>0</v>
      </c>
      <c r="BV46" s="68">
        <v>0</v>
      </c>
      <c r="BW46" s="68">
        <v>4</v>
      </c>
      <c r="BX46" s="68">
        <v>96</v>
      </c>
      <c r="BY46" s="175">
        <v>111</v>
      </c>
      <c r="BZ46" s="175">
        <v>7</v>
      </c>
      <c r="CA46" s="175">
        <v>12</v>
      </c>
      <c r="CB46" s="68">
        <v>10000</v>
      </c>
      <c r="CC46" s="68">
        <v>0</v>
      </c>
      <c r="CD46" s="68">
        <v>0</v>
      </c>
      <c r="CE46" s="68">
        <v>0</v>
      </c>
      <c r="CF46" s="68">
        <v>50074</v>
      </c>
      <c r="CG46" s="68">
        <v>0</v>
      </c>
      <c r="CH46" s="68">
        <v>0</v>
      </c>
      <c r="CI46" s="68">
        <v>0</v>
      </c>
      <c r="CJ46" s="68">
        <v>400</v>
      </c>
      <c r="CK46" s="68">
        <v>200</v>
      </c>
      <c r="CL46" s="68">
        <v>200</v>
      </c>
      <c r="CM46" s="68">
        <v>0</v>
      </c>
      <c r="CN46" s="68">
        <v>94007</v>
      </c>
      <c r="CO46" s="68">
        <v>94074</v>
      </c>
      <c r="CP46" s="68">
        <v>777</v>
      </c>
      <c r="CQ46" s="68">
        <v>0</v>
      </c>
      <c r="CR46" s="68">
        <v>0</v>
      </c>
      <c r="CS46" s="68">
        <v>0</v>
      </c>
      <c r="CT46" s="68">
        <v>8</v>
      </c>
      <c r="CU46" s="68">
        <v>0</v>
      </c>
      <c r="CV46" s="68">
        <v>1</v>
      </c>
      <c r="CW46" s="68">
        <v>0</v>
      </c>
      <c r="CX46" s="68">
        <v>6</v>
      </c>
      <c r="CY46" s="68">
        <v>53</v>
      </c>
      <c r="CZ46" s="68">
        <v>8</v>
      </c>
      <c r="DA46" s="68">
        <v>96</v>
      </c>
      <c r="DB46" s="68">
        <v>1080</v>
      </c>
      <c r="DC46" s="68">
        <v>1081</v>
      </c>
      <c r="DD46" s="68">
        <v>1082</v>
      </c>
      <c r="DE46" s="68">
        <v>1083</v>
      </c>
      <c r="DF46" s="68" t="s">
        <v>2414</v>
      </c>
      <c r="DG46" s="68">
        <v>21600000</v>
      </c>
      <c r="DH46" s="68">
        <v>18000000</v>
      </c>
      <c r="DI46" s="68">
        <v>14400000</v>
      </c>
      <c r="DJ46" s="68">
        <v>10800000</v>
      </c>
      <c r="DK46" s="68">
        <v>7200000</v>
      </c>
      <c r="DL46" s="68">
        <v>5</v>
      </c>
      <c r="DM46" s="68">
        <v>3600000</v>
      </c>
      <c r="DN46" s="68">
        <v>94016</v>
      </c>
      <c r="DO46" s="68">
        <v>40</v>
      </c>
      <c r="DP46" s="68">
        <v>60</v>
      </c>
      <c r="DQ46" s="68">
        <v>80</v>
      </c>
      <c r="DR46" s="68">
        <v>100</v>
      </c>
      <c r="DS46" s="68">
        <v>120</v>
      </c>
      <c r="DT46" s="68">
        <v>7200000</v>
      </c>
      <c r="DU46" s="68">
        <v>94016</v>
      </c>
      <c r="DV46" s="68">
        <v>40</v>
      </c>
      <c r="DW46" s="68">
        <v>60</v>
      </c>
      <c r="DX46" s="68">
        <v>80</v>
      </c>
      <c r="DY46" s="68">
        <v>100</v>
      </c>
      <c r="DZ46" s="68">
        <v>120</v>
      </c>
      <c r="EA46" s="68">
        <v>-7100</v>
      </c>
      <c r="EB46" s="68">
        <v>49300</v>
      </c>
      <c r="EC46" s="68">
        <v>-4870</v>
      </c>
      <c r="ED46" s="68">
        <v>51600</v>
      </c>
      <c r="EE46" s="68">
        <v>2</v>
      </c>
      <c r="EF46" s="86">
        <v>30600000</v>
      </c>
      <c r="EG46" s="86">
        <v>28800000</v>
      </c>
      <c r="EH46" s="86">
        <v>27000000</v>
      </c>
      <c r="EI46" s="86">
        <v>25200000</v>
      </c>
      <c r="EJ46" s="86">
        <v>23400000</v>
      </c>
      <c r="EK46" s="86">
        <v>6</v>
      </c>
      <c r="EL46" s="86">
        <v>94177</v>
      </c>
      <c r="EM46" s="86">
        <v>1</v>
      </c>
      <c r="EO46" s="178">
        <v>45</v>
      </c>
      <c r="EP46" s="178" t="str">
        <f t="shared" si="20"/>
        <v>오크 레이디</v>
      </c>
      <c r="EQ46" s="68">
        <v>120</v>
      </c>
      <c r="ER46" s="175">
        <v>2</v>
      </c>
      <c r="ES46" s="68">
        <v>650</v>
      </c>
      <c r="ET46" s="68">
        <v>29</v>
      </c>
      <c r="EU46" s="68">
        <v>0</v>
      </c>
      <c r="EV46" s="68">
        <v>150029</v>
      </c>
      <c r="EW46" s="68" t="s">
        <v>2667</v>
      </c>
      <c r="EX46" s="68" t="str">
        <f t="shared" si="5"/>
        <v>중형</v>
      </c>
      <c r="FA46" s="68">
        <v>45</v>
      </c>
      <c r="FB46" s="68">
        <v>27</v>
      </c>
      <c r="FC46" s="68">
        <v>2</v>
      </c>
      <c r="FD46" s="68">
        <v>118052</v>
      </c>
      <c r="FE46" s="184" t="s">
        <v>9169</v>
      </c>
      <c r="FF46" s="68">
        <v>320052</v>
      </c>
      <c r="FG46" s="68">
        <v>60382</v>
      </c>
      <c r="FH46" s="68">
        <v>60383</v>
      </c>
      <c r="FI46" s="68">
        <v>60384</v>
      </c>
      <c r="FJ46" s="68">
        <v>60474</v>
      </c>
      <c r="FK46" s="68">
        <v>1</v>
      </c>
      <c r="FL46" s="68">
        <v>4</v>
      </c>
      <c r="FM46" s="68" t="s">
        <v>3822</v>
      </c>
      <c r="FN46" s="68">
        <v>116</v>
      </c>
      <c r="FO46" s="68">
        <v>150</v>
      </c>
      <c r="FP46" s="68">
        <v>0</v>
      </c>
      <c r="FQ46" s="68">
        <v>102</v>
      </c>
      <c r="FR46" s="68">
        <v>2</v>
      </c>
      <c r="FS46" s="68">
        <v>0</v>
      </c>
      <c r="FT46" s="68">
        <v>0</v>
      </c>
      <c r="FU46" s="68">
        <v>0</v>
      </c>
      <c r="FV46" s="68">
        <v>0</v>
      </c>
      <c r="FW46" s="68">
        <v>0</v>
      </c>
      <c r="FX46" s="68">
        <v>0</v>
      </c>
      <c r="FY46" s="68">
        <v>0</v>
      </c>
      <c r="FZ46" s="68">
        <v>0</v>
      </c>
      <c r="GA46" s="68">
        <v>0</v>
      </c>
      <c r="GB46" s="68">
        <v>0</v>
      </c>
      <c r="GC46" s="68">
        <v>0</v>
      </c>
      <c r="GE46" s="68">
        <v>419</v>
      </c>
      <c r="GF46" s="68" t="s">
        <v>3927</v>
      </c>
      <c r="GK46" s="68">
        <v>45</v>
      </c>
      <c r="GL46" s="68">
        <f t="shared" si="21"/>
        <v>2800</v>
      </c>
      <c r="GM46" s="68">
        <f t="shared" si="12"/>
        <v>2100</v>
      </c>
      <c r="GN46" s="68">
        <f t="shared" si="13"/>
        <v>1400</v>
      </c>
      <c r="GO46" s="68"/>
      <c r="GQ46" s="67">
        <v>900</v>
      </c>
      <c r="GR46" s="67">
        <v>675</v>
      </c>
      <c r="GS46" s="67">
        <v>450</v>
      </c>
      <c r="GU46" s="68">
        <f t="shared" si="23"/>
        <v>3.1111111111111112</v>
      </c>
      <c r="GV46" s="68">
        <f t="shared" si="24"/>
        <v>3.1111111111111112</v>
      </c>
      <c r="GW46" s="68">
        <f t="shared" si="25"/>
        <v>3.1111111111111112</v>
      </c>
    </row>
    <row r="47" spans="1:205" x14ac:dyDescent="0.2">
      <c r="A47" s="174">
        <v>46</v>
      </c>
      <c r="B47" s="174">
        <v>1495673</v>
      </c>
      <c r="C47" s="61">
        <v>1364591</v>
      </c>
      <c r="D47" s="169">
        <v>1091673</v>
      </c>
      <c r="E47" s="174">
        <f t="shared" si="22"/>
        <v>5</v>
      </c>
      <c r="F47" s="68">
        <v>204</v>
      </c>
      <c r="G47" s="68">
        <v>2</v>
      </c>
      <c r="H47" s="68">
        <v>100108</v>
      </c>
      <c r="I47" s="68">
        <v>200108</v>
      </c>
      <c r="J47" s="68" t="s">
        <v>3385</v>
      </c>
      <c r="K47" s="68">
        <v>0</v>
      </c>
      <c r="L47" s="68">
        <v>0</v>
      </c>
      <c r="M47" s="68">
        <v>0</v>
      </c>
      <c r="N47" s="68">
        <v>0</v>
      </c>
      <c r="O47" s="68">
        <v>204</v>
      </c>
      <c r="P47" s="68">
        <v>0</v>
      </c>
      <c r="Q47" s="68">
        <v>0</v>
      </c>
      <c r="R47" s="68">
        <v>0</v>
      </c>
      <c r="S47" s="68">
        <v>0</v>
      </c>
      <c r="T47" s="68">
        <v>0</v>
      </c>
      <c r="U47" s="68">
        <v>0</v>
      </c>
      <c r="V47" s="68">
        <v>0</v>
      </c>
      <c r="W47" s="68">
        <v>0</v>
      </c>
      <c r="X47" s="68">
        <v>0</v>
      </c>
      <c r="Y47" s="68">
        <v>0</v>
      </c>
      <c r="Z47" s="68">
        <v>0</v>
      </c>
      <c r="AA47" s="68">
        <v>0</v>
      </c>
      <c r="AB47" s="68">
        <v>0</v>
      </c>
      <c r="AC47" s="68">
        <v>0</v>
      </c>
      <c r="AD47" s="68">
        <v>0</v>
      </c>
      <c r="AE47" s="68">
        <v>0</v>
      </c>
      <c r="AF47" s="68">
        <v>0</v>
      </c>
      <c r="AG47" s="68">
        <v>0</v>
      </c>
      <c r="AH47" s="68">
        <v>0</v>
      </c>
      <c r="AI47" s="68">
        <v>0</v>
      </c>
      <c r="AJ47" s="68">
        <v>0</v>
      </c>
      <c r="AK47" s="68">
        <v>0</v>
      </c>
      <c r="AL47" s="68">
        <v>0</v>
      </c>
      <c r="AM47" s="68">
        <v>0</v>
      </c>
      <c r="AN47" s="68">
        <v>0</v>
      </c>
      <c r="AO47" s="68">
        <v>0</v>
      </c>
      <c r="AP47" s="68" t="s">
        <v>2608</v>
      </c>
      <c r="AQ47" s="68">
        <v>1</v>
      </c>
      <c r="AR47" s="68">
        <v>0</v>
      </c>
      <c r="AS47" s="68">
        <v>0</v>
      </c>
      <c r="AT47" s="68">
        <v>0</v>
      </c>
      <c r="AU47" s="68">
        <v>0</v>
      </c>
      <c r="AV47" s="68">
        <v>4</v>
      </c>
      <c r="AW47" s="68"/>
      <c r="AX47" s="68">
        <v>0</v>
      </c>
      <c r="AY47" s="126">
        <v>0</v>
      </c>
      <c r="AZ47" s="68">
        <v>0</v>
      </c>
      <c r="BA47" s="68">
        <v>0</v>
      </c>
      <c r="BC47" s="68">
        <v>46</v>
      </c>
      <c r="BD47" s="68">
        <v>8</v>
      </c>
      <c r="BE47" s="68">
        <v>110146</v>
      </c>
      <c r="BF47" s="68" t="s">
        <v>8423</v>
      </c>
      <c r="BG47" s="68">
        <v>0</v>
      </c>
      <c r="BH47" s="68">
        <v>0</v>
      </c>
      <c r="BI47" s="68">
        <v>300</v>
      </c>
      <c r="BJ47" s="68">
        <v>98</v>
      </c>
      <c r="BK47" s="68">
        <v>54075</v>
      </c>
      <c r="BL47" s="175">
        <v>0</v>
      </c>
      <c r="BM47" s="175">
        <v>0</v>
      </c>
      <c r="BN47" s="175">
        <v>0</v>
      </c>
      <c r="BO47" s="68">
        <v>10000</v>
      </c>
      <c r="BP47" s="68">
        <v>0</v>
      </c>
      <c r="BQ47" s="68">
        <v>0</v>
      </c>
      <c r="BR47" s="68">
        <v>0</v>
      </c>
      <c r="BS47" s="68">
        <v>7046</v>
      </c>
      <c r="BT47" s="68">
        <v>0</v>
      </c>
      <c r="BU47" s="68">
        <v>0</v>
      </c>
      <c r="BV47" s="68">
        <v>0</v>
      </c>
      <c r="BW47" s="68">
        <v>4</v>
      </c>
      <c r="BX47" s="68">
        <v>98</v>
      </c>
      <c r="BY47" s="175">
        <v>114</v>
      </c>
      <c r="BZ47" s="175">
        <v>7</v>
      </c>
      <c r="CA47" s="175">
        <v>12</v>
      </c>
      <c r="CB47" s="68">
        <v>10000</v>
      </c>
      <c r="CC47" s="68">
        <v>0</v>
      </c>
      <c r="CD47" s="68">
        <v>0</v>
      </c>
      <c r="CE47" s="68">
        <v>0</v>
      </c>
      <c r="CF47" s="68">
        <v>50075</v>
      </c>
      <c r="CG47" s="68">
        <v>0</v>
      </c>
      <c r="CH47" s="68">
        <v>0</v>
      </c>
      <c r="CI47" s="68">
        <v>0</v>
      </c>
      <c r="CJ47" s="68">
        <v>240</v>
      </c>
      <c r="CK47" s="68">
        <v>200</v>
      </c>
      <c r="CL47" s="68">
        <v>200</v>
      </c>
      <c r="CM47" s="68">
        <v>0</v>
      </c>
      <c r="CN47" s="68">
        <v>94034</v>
      </c>
      <c r="CO47" s="68">
        <v>94074</v>
      </c>
      <c r="CP47" s="68">
        <v>777</v>
      </c>
      <c r="CQ47" s="68">
        <v>0</v>
      </c>
      <c r="CR47" s="68">
        <v>0</v>
      </c>
      <c r="CS47" s="68">
        <v>0</v>
      </c>
      <c r="CT47" s="68">
        <v>8</v>
      </c>
      <c r="CU47" s="68">
        <v>0</v>
      </c>
      <c r="CV47" s="68">
        <v>1</v>
      </c>
      <c r="CW47" s="68">
        <v>0</v>
      </c>
      <c r="CX47" s="68">
        <v>6</v>
      </c>
      <c r="CY47" s="68">
        <v>54</v>
      </c>
      <c r="CZ47" s="68">
        <v>8</v>
      </c>
      <c r="DA47" s="68">
        <v>98</v>
      </c>
      <c r="DB47" s="68">
        <v>1080</v>
      </c>
      <c r="DC47" s="68">
        <v>1081</v>
      </c>
      <c r="DD47" s="68">
        <v>1082</v>
      </c>
      <c r="DE47" s="68">
        <v>1083</v>
      </c>
      <c r="DF47" s="68" t="s">
        <v>2414</v>
      </c>
      <c r="DG47" s="68">
        <v>21600000</v>
      </c>
      <c r="DH47" s="68">
        <v>18000000</v>
      </c>
      <c r="DI47" s="68">
        <v>14400000</v>
      </c>
      <c r="DJ47" s="68">
        <v>10800000</v>
      </c>
      <c r="DK47" s="68">
        <v>7200000</v>
      </c>
      <c r="DL47" s="68">
        <v>5</v>
      </c>
      <c r="DM47" s="68">
        <v>3600000</v>
      </c>
      <c r="DN47" s="68">
        <v>94017</v>
      </c>
      <c r="DO47" s="68">
        <v>20</v>
      </c>
      <c r="DP47" s="68">
        <v>40</v>
      </c>
      <c r="DQ47" s="68">
        <v>60</v>
      </c>
      <c r="DR47" s="68">
        <v>80</v>
      </c>
      <c r="DS47" s="68">
        <v>100</v>
      </c>
      <c r="DT47" s="68">
        <v>7200000</v>
      </c>
      <c r="DU47" s="68">
        <v>94017</v>
      </c>
      <c r="DV47" s="68">
        <v>20</v>
      </c>
      <c r="DW47" s="68">
        <v>40</v>
      </c>
      <c r="DX47" s="68">
        <v>60</v>
      </c>
      <c r="DY47" s="68">
        <v>80</v>
      </c>
      <c r="DZ47" s="68">
        <v>100</v>
      </c>
      <c r="EA47" s="68">
        <v>-7100</v>
      </c>
      <c r="EB47" s="68">
        <v>49300</v>
      </c>
      <c r="EC47" s="68">
        <v>-4870</v>
      </c>
      <c r="ED47" s="68">
        <v>51600</v>
      </c>
      <c r="EE47" s="68">
        <v>4</v>
      </c>
      <c r="EF47" s="86">
        <v>30600000</v>
      </c>
      <c r="EG47" s="86">
        <v>28800000</v>
      </c>
      <c r="EH47" s="86">
        <v>27000000</v>
      </c>
      <c r="EI47" s="86">
        <v>25200000</v>
      </c>
      <c r="EJ47" s="86">
        <v>23400000</v>
      </c>
      <c r="EK47" s="86">
        <v>6</v>
      </c>
      <c r="EL47" s="86">
        <v>94177</v>
      </c>
      <c r="EM47" s="86">
        <v>1</v>
      </c>
      <c r="EO47" s="178">
        <v>46</v>
      </c>
      <c r="EP47" s="178" t="str">
        <f t="shared" si="20"/>
        <v>오크 아처</v>
      </c>
      <c r="EQ47" s="68">
        <v>121</v>
      </c>
      <c r="ER47" s="175">
        <v>2</v>
      </c>
      <c r="ES47" s="68">
        <v>650</v>
      </c>
      <c r="ET47" s="68">
        <v>67</v>
      </c>
      <c r="EU47" s="68">
        <v>0</v>
      </c>
      <c r="EV47" s="68">
        <v>150067</v>
      </c>
      <c r="EW47" s="68" t="s">
        <v>2705</v>
      </c>
      <c r="EX47" s="68" t="str">
        <f t="shared" si="5"/>
        <v>중형</v>
      </c>
      <c r="FA47" s="68">
        <v>46</v>
      </c>
      <c r="FB47" s="68">
        <v>27</v>
      </c>
      <c r="FC47" s="68">
        <v>1</v>
      </c>
      <c r="FD47" s="68">
        <v>118051</v>
      </c>
      <c r="FE47" s="184" t="s">
        <v>9170</v>
      </c>
      <c r="FF47" s="68">
        <v>320051</v>
      </c>
      <c r="FG47" s="68">
        <v>60373</v>
      </c>
      <c r="FH47" s="68">
        <v>60381</v>
      </c>
      <c r="FI47" s="68">
        <v>60372</v>
      </c>
      <c r="FJ47" s="68">
        <v>60432</v>
      </c>
      <c r="FK47" s="68">
        <v>1</v>
      </c>
      <c r="FL47" s="68">
        <v>4</v>
      </c>
      <c r="FM47" s="68" t="s">
        <v>3821</v>
      </c>
      <c r="FN47" s="68">
        <v>116</v>
      </c>
      <c r="FO47" s="68">
        <v>150</v>
      </c>
      <c r="FP47" s="68">
        <v>0</v>
      </c>
      <c r="FQ47" s="68">
        <v>102</v>
      </c>
      <c r="FR47" s="68">
        <v>2</v>
      </c>
      <c r="FS47" s="68">
        <v>0</v>
      </c>
      <c r="FT47" s="68">
        <v>0</v>
      </c>
      <c r="FU47" s="68">
        <v>0</v>
      </c>
      <c r="FV47" s="68">
        <v>0</v>
      </c>
      <c r="FW47" s="68">
        <v>0</v>
      </c>
      <c r="FX47" s="68">
        <v>0</v>
      </c>
      <c r="FY47" s="68">
        <v>0</v>
      </c>
      <c r="FZ47" s="68">
        <v>0</v>
      </c>
      <c r="GA47" s="68">
        <v>0</v>
      </c>
      <c r="GB47" s="68">
        <v>0</v>
      </c>
      <c r="GC47" s="68">
        <v>0</v>
      </c>
      <c r="GE47" s="68">
        <v>420</v>
      </c>
      <c r="GF47" s="68" t="s">
        <v>3928</v>
      </c>
      <c r="GK47" s="68">
        <v>46</v>
      </c>
      <c r="GL47" s="68">
        <f t="shared" si="21"/>
        <v>2900</v>
      </c>
      <c r="GM47" s="68">
        <f t="shared" si="12"/>
        <v>2180</v>
      </c>
      <c r="GN47" s="68">
        <f t="shared" si="13"/>
        <v>1450</v>
      </c>
      <c r="GO47" s="68"/>
      <c r="GQ47" s="67">
        <v>920</v>
      </c>
      <c r="GR47" s="67">
        <v>690</v>
      </c>
      <c r="GS47" s="67">
        <v>460</v>
      </c>
      <c r="GU47" s="68">
        <f t="shared" si="23"/>
        <v>3.152173913043478</v>
      </c>
      <c r="GV47" s="68">
        <f t="shared" si="24"/>
        <v>3.1594202898550723</v>
      </c>
      <c r="GW47" s="68">
        <f t="shared" si="25"/>
        <v>3.152173913043478</v>
      </c>
    </row>
    <row r="48" spans="1:205" x14ac:dyDescent="0.2">
      <c r="A48" s="174">
        <v>47</v>
      </c>
      <c r="B48" s="174">
        <v>1589582</v>
      </c>
      <c r="C48" s="61">
        <v>1443634</v>
      </c>
      <c r="D48" s="169">
        <v>1154907</v>
      </c>
      <c r="E48" s="174">
        <f t="shared" si="22"/>
        <v>5</v>
      </c>
      <c r="F48" s="68">
        <v>205</v>
      </c>
      <c r="G48" s="68">
        <v>2</v>
      </c>
      <c r="H48" s="68">
        <v>100109</v>
      </c>
      <c r="I48" s="68">
        <v>200109</v>
      </c>
      <c r="J48" s="68" t="s">
        <v>3386</v>
      </c>
      <c r="K48" s="68">
        <v>0</v>
      </c>
      <c r="L48" s="68">
        <v>0</v>
      </c>
      <c r="M48" s="68">
        <v>0</v>
      </c>
      <c r="N48" s="68">
        <v>0</v>
      </c>
      <c r="O48" s="68">
        <v>205</v>
      </c>
      <c r="P48" s="68">
        <v>0</v>
      </c>
      <c r="Q48" s="68">
        <v>0</v>
      </c>
      <c r="R48" s="68">
        <v>0</v>
      </c>
      <c r="S48" s="68">
        <v>0</v>
      </c>
      <c r="T48" s="68">
        <v>0</v>
      </c>
      <c r="U48" s="68">
        <v>0</v>
      </c>
      <c r="V48" s="68">
        <v>0</v>
      </c>
      <c r="W48" s="68">
        <v>0</v>
      </c>
      <c r="X48" s="68">
        <v>0</v>
      </c>
      <c r="Y48" s="68">
        <v>0</v>
      </c>
      <c r="Z48" s="68">
        <v>0</v>
      </c>
      <c r="AA48" s="68">
        <v>0</v>
      </c>
      <c r="AB48" s="68">
        <v>0</v>
      </c>
      <c r="AC48" s="68">
        <v>0</v>
      </c>
      <c r="AD48" s="68">
        <v>0</v>
      </c>
      <c r="AE48" s="68">
        <v>0</v>
      </c>
      <c r="AF48" s="68">
        <v>0</v>
      </c>
      <c r="AG48" s="68">
        <v>0</v>
      </c>
      <c r="AH48" s="68">
        <v>0</v>
      </c>
      <c r="AI48" s="68">
        <v>0</v>
      </c>
      <c r="AJ48" s="68">
        <v>0</v>
      </c>
      <c r="AK48" s="68">
        <v>0</v>
      </c>
      <c r="AL48" s="68">
        <v>0</v>
      </c>
      <c r="AM48" s="68">
        <v>0</v>
      </c>
      <c r="AN48" s="68">
        <v>0</v>
      </c>
      <c r="AO48" s="68">
        <v>0</v>
      </c>
      <c r="AP48" s="68" t="s">
        <v>2609</v>
      </c>
      <c r="AQ48" s="68">
        <v>1</v>
      </c>
      <c r="AR48" s="68">
        <v>0</v>
      </c>
      <c r="AS48" s="68">
        <v>0</v>
      </c>
      <c r="AT48" s="68">
        <v>0</v>
      </c>
      <c r="AU48" s="68">
        <v>0</v>
      </c>
      <c r="AV48" s="68">
        <v>4</v>
      </c>
      <c r="AW48" s="68"/>
      <c r="AX48" s="68">
        <v>0</v>
      </c>
      <c r="AY48" s="126">
        <v>0</v>
      </c>
      <c r="AZ48" s="68">
        <v>0</v>
      </c>
      <c r="BA48" s="68">
        <v>0</v>
      </c>
      <c r="BC48" s="68">
        <v>47</v>
      </c>
      <c r="BD48" s="68">
        <v>8</v>
      </c>
      <c r="BE48" s="68">
        <v>110147</v>
      </c>
      <c r="BF48" s="68" t="s">
        <v>8423</v>
      </c>
      <c r="BG48" s="68">
        <v>0</v>
      </c>
      <c r="BH48" s="68">
        <v>0</v>
      </c>
      <c r="BI48" s="68">
        <v>300</v>
      </c>
      <c r="BJ48" s="68">
        <v>100</v>
      </c>
      <c r="BK48" s="68">
        <v>54097</v>
      </c>
      <c r="BL48" s="175">
        <v>0</v>
      </c>
      <c r="BM48" s="175">
        <v>0</v>
      </c>
      <c r="BN48" s="175">
        <v>0</v>
      </c>
      <c r="BO48" s="68">
        <v>10000</v>
      </c>
      <c r="BP48" s="68">
        <v>0</v>
      </c>
      <c r="BQ48" s="68">
        <v>0</v>
      </c>
      <c r="BR48" s="68">
        <v>0</v>
      </c>
      <c r="BS48" s="68">
        <v>7047</v>
      </c>
      <c r="BT48" s="68">
        <v>0</v>
      </c>
      <c r="BU48" s="68">
        <v>0</v>
      </c>
      <c r="BV48" s="68">
        <v>0</v>
      </c>
      <c r="BW48" s="68">
        <v>4</v>
      </c>
      <c r="BX48" s="68">
        <v>100</v>
      </c>
      <c r="BY48" s="175">
        <v>116</v>
      </c>
      <c r="BZ48" s="175">
        <v>7</v>
      </c>
      <c r="CA48" s="175">
        <v>12</v>
      </c>
      <c r="CB48" s="68">
        <v>10000</v>
      </c>
      <c r="CC48" s="68">
        <v>0</v>
      </c>
      <c r="CD48" s="68">
        <v>0</v>
      </c>
      <c r="CE48" s="68">
        <v>0</v>
      </c>
      <c r="CF48" s="68">
        <v>50097</v>
      </c>
      <c r="CG48" s="68">
        <v>0</v>
      </c>
      <c r="CH48" s="68">
        <v>0</v>
      </c>
      <c r="CI48" s="68">
        <v>0</v>
      </c>
      <c r="CJ48" s="68">
        <v>240</v>
      </c>
      <c r="CK48" s="68">
        <v>200</v>
      </c>
      <c r="CL48" s="68">
        <v>200</v>
      </c>
      <c r="CM48" s="68">
        <v>0</v>
      </c>
      <c r="CN48" s="68">
        <v>94035</v>
      </c>
      <c r="CO48" s="68">
        <v>94074</v>
      </c>
      <c r="CP48" s="68">
        <v>777</v>
      </c>
      <c r="CQ48" s="68">
        <v>0</v>
      </c>
      <c r="CR48" s="68">
        <v>0</v>
      </c>
      <c r="CS48" s="68">
        <v>0</v>
      </c>
      <c r="CT48" s="68">
        <v>8</v>
      </c>
      <c r="CU48" s="68">
        <v>0</v>
      </c>
      <c r="CV48" s="68">
        <v>1</v>
      </c>
      <c r="CW48" s="68">
        <v>0</v>
      </c>
      <c r="CX48" s="68">
        <v>6</v>
      </c>
      <c r="CY48" s="68">
        <v>55</v>
      </c>
      <c r="CZ48" s="68">
        <v>8</v>
      </c>
      <c r="DA48" s="68">
        <v>100</v>
      </c>
      <c r="DB48" s="68">
        <v>1080</v>
      </c>
      <c r="DC48" s="68">
        <v>1081</v>
      </c>
      <c r="DD48" s="68">
        <v>1082</v>
      </c>
      <c r="DE48" s="68">
        <v>1083</v>
      </c>
      <c r="DF48" s="68" t="s">
        <v>2414</v>
      </c>
      <c r="DG48" s="68">
        <v>21600000</v>
      </c>
      <c r="DH48" s="68">
        <v>18000000</v>
      </c>
      <c r="DI48" s="68">
        <v>14400000</v>
      </c>
      <c r="DJ48" s="68">
        <v>10800000</v>
      </c>
      <c r="DK48" s="68">
        <v>7200000</v>
      </c>
      <c r="DL48" s="68">
        <v>5</v>
      </c>
      <c r="DM48" s="68">
        <v>3600000</v>
      </c>
      <c r="DN48" s="68">
        <v>94019</v>
      </c>
      <c r="DO48" s="68">
        <v>20</v>
      </c>
      <c r="DP48" s="68">
        <v>40</v>
      </c>
      <c r="DQ48" s="68">
        <v>60</v>
      </c>
      <c r="DR48" s="68">
        <v>80</v>
      </c>
      <c r="DS48" s="68">
        <v>100</v>
      </c>
      <c r="DT48" s="68">
        <v>7200000</v>
      </c>
      <c r="DU48" s="68">
        <v>94019</v>
      </c>
      <c r="DV48" s="68">
        <v>20</v>
      </c>
      <c r="DW48" s="68">
        <v>40</v>
      </c>
      <c r="DX48" s="68">
        <v>60</v>
      </c>
      <c r="DY48" s="68">
        <v>80</v>
      </c>
      <c r="DZ48" s="68">
        <v>100</v>
      </c>
      <c r="EA48" s="68">
        <v>-7100</v>
      </c>
      <c r="EB48" s="68">
        <v>49300</v>
      </c>
      <c r="EC48" s="68">
        <v>-4870</v>
      </c>
      <c r="ED48" s="68">
        <v>51600</v>
      </c>
      <c r="EE48" s="68">
        <v>4</v>
      </c>
      <c r="EF48" s="86">
        <v>30600000</v>
      </c>
      <c r="EG48" s="86">
        <v>28800000</v>
      </c>
      <c r="EH48" s="86">
        <v>27000000</v>
      </c>
      <c r="EI48" s="86">
        <v>25200000</v>
      </c>
      <c r="EJ48" s="86">
        <v>23400000</v>
      </c>
      <c r="EK48" s="86">
        <v>6</v>
      </c>
      <c r="EL48" s="86">
        <v>94177</v>
      </c>
      <c r="EM48" s="86">
        <v>1</v>
      </c>
      <c r="EO48" s="178">
        <v>47</v>
      </c>
      <c r="EP48" s="178" t="str">
        <f t="shared" si="20"/>
        <v>하이 오크</v>
      </c>
      <c r="EQ48" s="68">
        <v>122</v>
      </c>
      <c r="ER48" s="175">
        <v>1</v>
      </c>
      <c r="ES48" s="68">
        <v>650</v>
      </c>
      <c r="ET48" s="68">
        <v>52</v>
      </c>
      <c r="EU48" s="68">
        <v>0</v>
      </c>
      <c r="EV48" s="68">
        <v>150052</v>
      </c>
      <c r="EW48" s="68" t="s">
        <v>2690</v>
      </c>
      <c r="EX48" s="68" t="str">
        <f t="shared" si="5"/>
        <v>소형</v>
      </c>
      <c r="FA48" s="68">
        <v>47</v>
      </c>
      <c r="FB48" s="68">
        <v>26</v>
      </c>
      <c r="FC48" s="68">
        <v>2</v>
      </c>
      <c r="FD48" s="68">
        <v>118050</v>
      </c>
      <c r="FE48" s="184" t="s">
        <v>9171</v>
      </c>
      <c r="FF48" s="68">
        <v>320050</v>
      </c>
      <c r="FG48" s="68">
        <v>60343</v>
      </c>
      <c r="FH48" s="68">
        <v>60342</v>
      </c>
      <c r="FI48" s="68">
        <v>60333</v>
      </c>
      <c r="FJ48" s="68">
        <v>60344</v>
      </c>
      <c r="FK48" s="68">
        <v>1</v>
      </c>
      <c r="FL48" s="68">
        <v>4</v>
      </c>
      <c r="FM48" s="68" t="s">
        <v>3820</v>
      </c>
      <c r="FN48" s="68">
        <v>118</v>
      </c>
      <c r="FO48" s="68">
        <v>150</v>
      </c>
      <c r="FP48" s="68">
        <v>0</v>
      </c>
      <c r="FQ48" s="68">
        <v>106</v>
      </c>
      <c r="FR48" s="68">
        <v>2</v>
      </c>
      <c r="FS48" s="68">
        <v>0</v>
      </c>
      <c r="FT48" s="68">
        <v>0</v>
      </c>
      <c r="FU48" s="68">
        <v>0</v>
      </c>
      <c r="FV48" s="68">
        <v>0</v>
      </c>
      <c r="FW48" s="68">
        <v>0</v>
      </c>
      <c r="FX48" s="68">
        <v>0</v>
      </c>
      <c r="FY48" s="68">
        <v>0</v>
      </c>
      <c r="FZ48" s="68">
        <v>0</v>
      </c>
      <c r="GA48" s="68">
        <v>0</v>
      </c>
      <c r="GB48" s="68">
        <v>0</v>
      </c>
      <c r="GC48" s="68">
        <v>0</v>
      </c>
      <c r="GE48" s="68">
        <v>421</v>
      </c>
      <c r="GF48" s="68" t="s">
        <v>3929</v>
      </c>
      <c r="GK48" s="68">
        <v>47</v>
      </c>
      <c r="GL48" s="68">
        <f t="shared" si="21"/>
        <v>3000</v>
      </c>
      <c r="GM48" s="68">
        <f t="shared" si="12"/>
        <v>2250</v>
      </c>
      <c r="GN48" s="68">
        <f t="shared" si="13"/>
        <v>1500</v>
      </c>
      <c r="GO48" s="68"/>
      <c r="GQ48" s="67">
        <v>940</v>
      </c>
      <c r="GR48" s="67">
        <v>705</v>
      </c>
      <c r="GS48" s="67">
        <v>470</v>
      </c>
      <c r="GU48" s="68">
        <f t="shared" si="23"/>
        <v>3.1914893617021276</v>
      </c>
      <c r="GV48" s="68">
        <f t="shared" si="24"/>
        <v>3.1914893617021276</v>
      </c>
      <c r="GW48" s="68">
        <f t="shared" si="25"/>
        <v>3.1914893617021276</v>
      </c>
    </row>
    <row r="49" spans="1:205" x14ac:dyDescent="0.2">
      <c r="A49" s="174">
        <v>48</v>
      </c>
      <c r="B49" s="174">
        <v>1689417</v>
      </c>
      <c r="C49" s="61">
        <v>1527382</v>
      </c>
      <c r="D49" s="169">
        <v>1221906</v>
      </c>
      <c r="E49" s="174">
        <f t="shared" si="22"/>
        <v>5</v>
      </c>
      <c r="F49" s="68">
        <v>206</v>
      </c>
      <c r="G49" s="68">
        <v>2</v>
      </c>
      <c r="H49" s="68">
        <v>100110</v>
      </c>
      <c r="I49" s="68">
        <v>200110</v>
      </c>
      <c r="J49" s="68" t="s">
        <v>3387</v>
      </c>
      <c r="K49" s="68">
        <v>0</v>
      </c>
      <c r="L49" s="68">
        <v>0</v>
      </c>
      <c r="M49" s="68">
        <v>0</v>
      </c>
      <c r="N49" s="68">
        <v>0</v>
      </c>
      <c r="O49" s="68">
        <v>206</v>
      </c>
      <c r="P49" s="68">
        <v>0</v>
      </c>
      <c r="Q49" s="68">
        <v>0</v>
      </c>
      <c r="R49" s="68">
        <v>0</v>
      </c>
      <c r="S49" s="68">
        <v>0</v>
      </c>
      <c r="T49" s="68">
        <v>0</v>
      </c>
      <c r="U49" s="68">
        <v>0</v>
      </c>
      <c r="V49" s="68">
        <v>0</v>
      </c>
      <c r="W49" s="68">
        <v>0</v>
      </c>
      <c r="X49" s="68">
        <v>0</v>
      </c>
      <c r="Y49" s="68">
        <v>0</v>
      </c>
      <c r="Z49" s="68">
        <v>0</v>
      </c>
      <c r="AA49" s="68">
        <v>0</v>
      </c>
      <c r="AB49" s="68">
        <v>0</v>
      </c>
      <c r="AC49" s="68">
        <v>0</v>
      </c>
      <c r="AD49" s="68">
        <v>0</v>
      </c>
      <c r="AE49" s="68">
        <v>0</v>
      </c>
      <c r="AF49" s="68">
        <v>0</v>
      </c>
      <c r="AG49" s="68">
        <v>0</v>
      </c>
      <c r="AH49" s="68">
        <v>0</v>
      </c>
      <c r="AI49" s="68">
        <v>0</v>
      </c>
      <c r="AJ49" s="68">
        <v>0</v>
      </c>
      <c r="AK49" s="68">
        <v>0</v>
      </c>
      <c r="AL49" s="68">
        <v>0</v>
      </c>
      <c r="AM49" s="68">
        <v>0</v>
      </c>
      <c r="AN49" s="68">
        <v>0</v>
      </c>
      <c r="AO49" s="68">
        <v>0</v>
      </c>
      <c r="AP49" s="68" t="s">
        <v>2610</v>
      </c>
      <c r="AQ49" s="68">
        <v>1</v>
      </c>
      <c r="AR49" s="68">
        <v>0</v>
      </c>
      <c r="AS49" s="68">
        <v>0</v>
      </c>
      <c r="AT49" s="68">
        <v>0</v>
      </c>
      <c r="AU49" s="68">
        <v>0</v>
      </c>
      <c r="AV49" s="68">
        <v>4</v>
      </c>
      <c r="AW49" s="68"/>
      <c r="AX49" s="68">
        <v>0</v>
      </c>
      <c r="AY49" s="126">
        <v>0</v>
      </c>
      <c r="AZ49" s="68">
        <v>0</v>
      </c>
      <c r="BA49" s="68">
        <v>0</v>
      </c>
      <c r="BC49" s="68">
        <v>48</v>
      </c>
      <c r="BD49" s="68">
        <v>8</v>
      </c>
      <c r="BE49" s="68">
        <v>110148</v>
      </c>
      <c r="BF49" s="68" t="s">
        <v>8423</v>
      </c>
      <c r="BG49" s="68">
        <v>0</v>
      </c>
      <c r="BH49" s="68">
        <v>0</v>
      </c>
      <c r="BI49" s="68">
        <v>300</v>
      </c>
      <c r="BJ49" s="68">
        <v>102</v>
      </c>
      <c r="BK49" s="68">
        <v>54089</v>
      </c>
      <c r="BL49" s="175">
        <v>0</v>
      </c>
      <c r="BM49" s="175">
        <v>0</v>
      </c>
      <c r="BN49" s="175">
        <v>0</v>
      </c>
      <c r="BO49" s="68">
        <v>10000</v>
      </c>
      <c r="BP49" s="68">
        <v>0</v>
      </c>
      <c r="BQ49" s="68">
        <v>0</v>
      </c>
      <c r="BR49" s="68">
        <v>0</v>
      </c>
      <c r="BS49" s="68">
        <v>7048</v>
      </c>
      <c r="BT49" s="68">
        <v>0</v>
      </c>
      <c r="BU49" s="68">
        <v>0</v>
      </c>
      <c r="BV49" s="68">
        <v>0</v>
      </c>
      <c r="BW49" s="68">
        <v>4</v>
      </c>
      <c r="BX49" s="68">
        <v>102</v>
      </c>
      <c r="BY49" s="175">
        <v>272</v>
      </c>
      <c r="BZ49" s="175">
        <v>12</v>
      </c>
      <c r="CA49" s="175">
        <v>22</v>
      </c>
      <c r="CB49" s="68">
        <v>10000</v>
      </c>
      <c r="CC49" s="68">
        <v>0</v>
      </c>
      <c r="CD49" s="68">
        <v>0</v>
      </c>
      <c r="CE49" s="68">
        <v>0</v>
      </c>
      <c r="CF49" s="68">
        <v>50089</v>
      </c>
      <c r="CG49" s="68">
        <v>0</v>
      </c>
      <c r="CH49" s="68">
        <v>0</v>
      </c>
      <c r="CI49" s="68">
        <v>0</v>
      </c>
      <c r="CJ49" s="68">
        <v>480</v>
      </c>
      <c r="CK49" s="68">
        <v>400</v>
      </c>
      <c r="CL49" s="68">
        <v>400</v>
      </c>
      <c r="CM49" s="68">
        <v>0</v>
      </c>
      <c r="CN49" s="68">
        <v>94033</v>
      </c>
      <c r="CO49" s="68">
        <v>94074</v>
      </c>
      <c r="CP49" s="68">
        <v>777</v>
      </c>
      <c r="CQ49" s="68">
        <v>0</v>
      </c>
      <c r="CR49" s="68">
        <v>0</v>
      </c>
      <c r="CS49" s="68">
        <v>0</v>
      </c>
      <c r="CT49" s="68">
        <v>8</v>
      </c>
      <c r="CU49" s="68">
        <v>0</v>
      </c>
      <c r="CV49" s="68">
        <v>2</v>
      </c>
      <c r="CW49" s="68">
        <v>0</v>
      </c>
      <c r="CX49" s="68">
        <v>6</v>
      </c>
      <c r="CY49" s="68">
        <v>56</v>
      </c>
      <c r="CZ49" s="68">
        <v>8</v>
      </c>
      <c r="DA49" s="68">
        <v>102</v>
      </c>
      <c r="DB49" s="68">
        <v>1080</v>
      </c>
      <c r="DC49" s="68">
        <v>1081</v>
      </c>
      <c r="DD49" s="68">
        <v>1082</v>
      </c>
      <c r="DE49" s="68">
        <v>1083</v>
      </c>
      <c r="DF49" s="68" t="s">
        <v>2414</v>
      </c>
      <c r="DG49" s="68">
        <v>21600000</v>
      </c>
      <c r="DH49" s="68">
        <v>18000000</v>
      </c>
      <c r="DI49" s="68">
        <v>14400000</v>
      </c>
      <c r="DJ49" s="68">
        <v>10800000</v>
      </c>
      <c r="DK49" s="68">
        <v>7200000</v>
      </c>
      <c r="DL49" s="68">
        <v>5</v>
      </c>
      <c r="DM49" s="68">
        <v>3600000</v>
      </c>
      <c r="DN49" s="68">
        <v>0</v>
      </c>
      <c r="DO49" s="68">
        <v>0</v>
      </c>
      <c r="DP49" s="68">
        <v>0</v>
      </c>
      <c r="DQ49" s="68">
        <v>0</v>
      </c>
      <c r="DR49" s="68">
        <v>0</v>
      </c>
      <c r="DS49" s="68">
        <v>0</v>
      </c>
      <c r="DT49" s="68">
        <v>7200000</v>
      </c>
      <c r="DU49" s="68">
        <v>0</v>
      </c>
      <c r="DV49" s="68">
        <v>0</v>
      </c>
      <c r="DW49" s="68">
        <v>0</v>
      </c>
      <c r="DX49" s="68">
        <v>0</v>
      </c>
      <c r="DY49" s="68">
        <v>0</v>
      </c>
      <c r="DZ49" s="68">
        <v>0</v>
      </c>
      <c r="EA49" s="68">
        <v>-7100</v>
      </c>
      <c r="EB49" s="68">
        <v>49300</v>
      </c>
      <c r="EC49" s="68">
        <v>-4870</v>
      </c>
      <c r="ED49" s="68">
        <v>51600</v>
      </c>
      <c r="EE49" s="68">
        <v>1</v>
      </c>
      <c r="EF49" s="86">
        <v>30600000</v>
      </c>
      <c r="EG49" s="86">
        <v>28800000</v>
      </c>
      <c r="EH49" s="86">
        <v>27000000</v>
      </c>
      <c r="EI49" s="86">
        <v>25200000</v>
      </c>
      <c r="EJ49" s="86">
        <v>23400000</v>
      </c>
      <c r="EK49" s="86">
        <v>6</v>
      </c>
      <c r="EL49" s="86">
        <v>94177</v>
      </c>
      <c r="EM49" s="86">
        <v>1</v>
      </c>
      <c r="EO49" s="178">
        <v>48</v>
      </c>
      <c r="EP49" s="178" t="str">
        <f t="shared" si="20"/>
        <v>오크 로드</v>
      </c>
      <c r="EQ49" s="68">
        <v>123</v>
      </c>
      <c r="ER49" s="175">
        <v>2</v>
      </c>
      <c r="ES49" s="68">
        <v>650</v>
      </c>
      <c r="ET49" s="68">
        <v>37</v>
      </c>
      <c r="EU49" s="68">
        <v>0</v>
      </c>
      <c r="EV49" s="68">
        <v>150037</v>
      </c>
      <c r="EW49" s="68" t="s">
        <v>2675</v>
      </c>
      <c r="EX49" s="68" t="str">
        <f t="shared" si="5"/>
        <v>중형</v>
      </c>
      <c r="FA49" s="68">
        <v>48</v>
      </c>
      <c r="FB49" s="68">
        <v>26</v>
      </c>
      <c r="FC49" s="68">
        <v>1</v>
      </c>
      <c r="FD49" s="68">
        <v>118049</v>
      </c>
      <c r="FE49" s="184" t="s">
        <v>9172</v>
      </c>
      <c r="FF49" s="68">
        <v>320049</v>
      </c>
      <c r="FG49" s="68">
        <v>60341</v>
      </c>
      <c r="FH49" s="68">
        <v>60334</v>
      </c>
      <c r="FI49" s="68">
        <v>60324</v>
      </c>
      <c r="FJ49" s="68">
        <v>60323</v>
      </c>
      <c r="FK49" s="68">
        <v>1</v>
      </c>
      <c r="FL49" s="68">
        <v>4</v>
      </c>
      <c r="FM49" s="68" t="s">
        <v>3819</v>
      </c>
      <c r="FN49" s="68">
        <v>118</v>
      </c>
      <c r="FO49" s="68">
        <v>150</v>
      </c>
      <c r="FP49" s="68">
        <v>0</v>
      </c>
      <c r="FQ49" s="68">
        <v>106</v>
      </c>
      <c r="FR49" s="68">
        <v>2</v>
      </c>
      <c r="FS49" s="68">
        <v>0</v>
      </c>
      <c r="FT49" s="68">
        <v>0</v>
      </c>
      <c r="FU49" s="68">
        <v>0</v>
      </c>
      <c r="FV49" s="68">
        <v>0</v>
      </c>
      <c r="FW49" s="68">
        <v>0</v>
      </c>
      <c r="FX49" s="68">
        <v>0</v>
      </c>
      <c r="FY49" s="68">
        <v>0</v>
      </c>
      <c r="FZ49" s="68">
        <v>0</v>
      </c>
      <c r="GA49" s="68">
        <v>0</v>
      </c>
      <c r="GB49" s="68">
        <v>0</v>
      </c>
      <c r="GC49" s="68">
        <v>0</v>
      </c>
      <c r="GE49" s="68">
        <v>422</v>
      </c>
      <c r="GF49" s="68" t="s">
        <v>3930</v>
      </c>
      <c r="GK49" s="68">
        <v>48</v>
      </c>
      <c r="GL49" s="68">
        <f t="shared" si="21"/>
        <v>3100</v>
      </c>
      <c r="GM49" s="68">
        <f t="shared" si="12"/>
        <v>2330</v>
      </c>
      <c r="GN49" s="68">
        <f t="shared" si="13"/>
        <v>1550</v>
      </c>
      <c r="GO49" s="68"/>
      <c r="GQ49" s="67">
        <v>960</v>
      </c>
      <c r="GR49" s="67">
        <v>720</v>
      </c>
      <c r="GS49" s="67">
        <v>480</v>
      </c>
      <c r="GU49" s="68">
        <f t="shared" si="23"/>
        <v>3.2291666666666665</v>
      </c>
      <c r="GV49" s="68">
        <f t="shared" si="24"/>
        <v>3.2361111111111112</v>
      </c>
      <c r="GW49" s="68">
        <f t="shared" si="25"/>
        <v>3.2291666666666665</v>
      </c>
    </row>
    <row r="50" spans="1:205" x14ac:dyDescent="0.2">
      <c r="A50" s="174">
        <v>49</v>
      </c>
      <c r="B50" s="174">
        <v>1795233</v>
      </c>
      <c r="C50" s="61">
        <v>1615835</v>
      </c>
      <c r="D50" s="169">
        <v>1292668</v>
      </c>
      <c r="E50" s="174">
        <f t="shared" si="22"/>
        <v>5</v>
      </c>
      <c r="F50" s="68">
        <v>207</v>
      </c>
      <c r="G50" s="68">
        <v>2</v>
      </c>
      <c r="H50" s="68">
        <v>100110</v>
      </c>
      <c r="I50" s="68">
        <v>200110</v>
      </c>
      <c r="J50" s="68" t="s">
        <v>3388</v>
      </c>
      <c r="K50" s="68">
        <v>0</v>
      </c>
      <c r="L50" s="68">
        <v>0</v>
      </c>
      <c r="M50" s="68">
        <v>0</v>
      </c>
      <c r="N50" s="68">
        <v>0</v>
      </c>
      <c r="O50" s="68">
        <v>207</v>
      </c>
      <c r="P50" s="68">
        <v>0</v>
      </c>
      <c r="Q50" s="68">
        <v>0</v>
      </c>
      <c r="R50" s="68">
        <v>0</v>
      </c>
      <c r="S50" s="68">
        <v>0</v>
      </c>
      <c r="T50" s="68">
        <v>0</v>
      </c>
      <c r="U50" s="68">
        <v>0</v>
      </c>
      <c r="V50" s="68">
        <v>0</v>
      </c>
      <c r="W50" s="68">
        <v>0</v>
      </c>
      <c r="X50" s="68">
        <v>0</v>
      </c>
      <c r="Y50" s="68">
        <v>0</v>
      </c>
      <c r="Z50" s="68">
        <v>0</v>
      </c>
      <c r="AA50" s="68">
        <v>0</v>
      </c>
      <c r="AB50" s="68">
        <v>0</v>
      </c>
      <c r="AC50" s="68">
        <v>0</v>
      </c>
      <c r="AD50" s="68">
        <v>0</v>
      </c>
      <c r="AE50" s="68">
        <v>0</v>
      </c>
      <c r="AF50" s="68">
        <v>0</v>
      </c>
      <c r="AG50" s="68">
        <v>0</v>
      </c>
      <c r="AH50" s="68">
        <v>0</v>
      </c>
      <c r="AI50" s="68">
        <v>0</v>
      </c>
      <c r="AJ50" s="68">
        <v>0</v>
      </c>
      <c r="AK50" s="68">
        <v>0</v>
      </c>
      <c r="AL50" s="68">
        <v>0</v>
      </c>
      <c r="AM50" s="68">
        <v>0</v>
      </c>
      <c r="AN50" s="68">
        <v>0</v>
      </c>
      <c r="AO50" s="68">
        <v>0</v>
      </c>
      <c r="AP50" s="68" t="s">
        <v>2610</v>
      </c>
      <c r="AQ50" s="68">
        <v>1</v>
      </c>
      <c r="AR50" s="68">
        <v>0</v>
      </c>
      <c r="AS50" s="68">
        <v>0</v>
      </c>
      <c r="AT50" s="68">
        <v>0</v>
      </c>
      <c r="AU50" s="68">
        <v>0</v>
      </c>
      <c r="AV50" s="68">
        <v>4</v>
      </c>
      <c r="AW50" s="68"/>
      <c r="AX50" s="68">
        <v>0</v>
      </c>
      <c r="AY50" s="126">
        <v>0</v>
      </c>
      <c r="AZ50" s="68">
        <v>0</v>
      </c>
      <c r="BA50" s="68">
        <v>0</v>
      </c>
      <c r="BC50" s="68">
        <v>49</v>
      </c>
      <c r="BD50" s="68">
        <v>9</v>
      </c>
      <c r="BE50" s="68">
        <v>110149</v>
      </c>
      <c r="BF50" s="68" t="s">
        <v>8424</v>
      </c>
      <c r="BG50" s="68">
        <v>0</v>
      </c>
      <c r="BH50" s="68">
        <v>0</v>
      </c>
      <c r="BI50" s="68">
        <v>300</v>
      </c>
      <c r="BJ50" s="68">
        <v>104</v>
      </c>
      <c r="BK50" s="68">
        <v>54051</v>
      </c>
      <c r="BL50" s="175">
        <v>0</v>
      </c>
      <c r="BM50" s="175">
        <v>0</v>
      </c>
      <c r="BN50" s="175">
        <v>0</v>
      </c>
      <c r="BO50" s="68">
        <v>10000</v>
      </c>
      <c r="BP50" s="68">
        <v>0</v>
      </c>
      <c r="BQ50" s="68">
        <v>0</v>
      </c>
      <c r="BR50" s="68">
        <v>0</v>
      </c>
      <c r="BS50" s="68">
        <v>7049</v>
      </c>
      <c r="BT50" s="68">
        <v>0</v>
      </c>
      <c r="BU50" s="68">
        <v>0</v>
      </c>
      <c r="BV50" s="68">
        <v>0</v>
      </c>
      <c r="BW50" s="68">
        <v>4</v>
      </c>
      <c r="BX50" s="68">
        <v>104</v>
      </c>
      <c r="BY50" s="175">
        <v>55</v>
      </c>
      <c r="BZ50" s="175">
        <v>4</v>
      </c>
      <c r="CA50" s="175">
        <v>5</v>
      </c>
      <c r="CB50" s="68">
        <v>10000</v>
      </c>
      <c r="CC50" s="68">
        <v>0</v>
      </c>
      <c r="CD50" s="68">
        <v>0</v>
      </c>
      <c r="CE50" s="68">
        <v>0</v>
      </c>
      <c r="CF50" s="68">
        <v>50051</v>
      </c>
      <c r="CG50" s="68">
        <v>0</v>
      </c>
      <c r="CH50" s="68">
        <v>0</v>
      </c>
      <c r="CI50" s="68">
        <v>0</v>
      </c>
      <c r="CJ50" s="68">
        <v>250</v>
      </c>
      <c r="CK50" s="68">
        <v>100</v>
      </c>
      <c r="CL50" s="68">
        <v>100</v>
      </c>
      <c r="CM50" s="68">
        <v>0</v>
      </c>
      <c r="CN50" s="68">
        <v>94005</v>
      </c>
      <c r="CO50" s="68">
        <v>94074</v>
      </c>
      <c r="CP50" s="68">
        <v>777</v>
      </c>
      <c r="CQ50" s="68">
        <v>0</v>
      </c>
      <c r="CR50" s="68">
        <v>0</v>
      </c>
      <c r="CS50" s="68">
        <v>0</v>
      </c>
      <c r="CT50" s="68">
        <v>9</v>
      </c>
      <c r="CU50" s="68">
        <v>0</v>
      </c>
      <c r="CV50" s="68">
        <v>1</v>
      </c>
      <c r="CW50" s="68">
        <v>0</v>
      </c>
      <c r="CX50" s="68">
        <v>6</v>
      </c>
      <c r="CY50" s="68">
        <v>58</v>
      </c>
      <c r="CZ50" s="68">
        <v>9</v>
      </c>
      <c r="DA50" s="68">
        <v>104</v>
      </c>
      <c r="DB50" s="68">
        <v>1090</v>
      </c>
      <c r="DC50" s="68">
        <v>1091</v>
      </c>
      <c r="DD50" s="68">
        <v>1092</v>
      </c>
      <c r="DE50" s="68">
        <v>1093</v>
      </c>
      <c r="DF50" s="68" t="s">
        <v>2415</v>
      </c>
      <c r="DG50" s="68">
        <v>21600000</v>
      </c>
      <c r="DH50" s="68">
        <v>18000000</v>
      </c>
      <c r="DI50" s="68">
        <v>14400000</v>
      </c>
      <c r="DJ50" s="68">
        <v>10800000</v>
      </c>
      <c r="DK50" s="68">
        <v>7200000</v>
      </c>
      <c r="DL50" s="68">
        <v>5</v>
      </c>
      <c r="DM50" s="68">
        <v>3600000</v>
      </c>
      <c r="DN50" s="68">
        <v>94022</v>
      </c>
      <c r="DO50" s="68">
        <v>40</v>
      </c>
      <c r="DP50" s="68">
        <v>60</v>
      </c>
      <c r="DQ50" s="68">
        <v>80</v>
      </c>
      <c r="DR50" s="68">
        <v>100</v>
      </c>
      <c r="DS50" s="68">
        <v>120</v>
      </c>
      <c r="DT50" s="68">
        <v>7200000</v>
      </c>
      <c r="DU50" s="68">
        <v>94022</v>
      </c>
      <c r="DV50" s="68">
        <v>40</v>
      </c>
      <c r="DW50" s="68">
        <v>60</v>
      </c>
      <c r="DX50" s="68">
        <v>80</v>
      </c>
      <c r="DY50" s="68">
        <v>100</v>
      </c>
      <c r="DZ50" s="68">
        <v>120</v>
      </c>
      <c r="EA50" s="68">
        <v>-7100</v>
      </c>
      <c r="EB50" s="68">
        <v>49300</v>
      </c>
      <c r="EC50" s="68">
        <v>-4870</v>
      </c>
      <c r="ED50" s="68">
        <v>51600</v>
      </c>
      <c r="EE50" s="68">
        <v>2</v>
      </c>
      <c r="EF50" s="86">
        <v>30600000</v>
      </c>
      <c r="EG50" s="86">
        <v>28800000</v>
      </c>
      <c r="EH50" s="86">
        <v>27000000</v>
      </c>
      <c r="EI50" s="86">
        <v>25200000</v>
      </c>
      <c r="EJ50" s="86">
        <v>23400000</v>
      </c>
      <c r="EK50" s="86">
        <v>6</v>
      </c>
      <c r="EL50" s="86">
        <v>94177</v>
      </c>
      <c r="EM50" s="86">
        <v>1</v>
      </c>
      <c r="EO50" s="178">
        <v>49</v>
      </c>
      <c r="EP50" s="178" t="str">
        <f t="shared" ref="EP50:EP51" si="26">VLOOKUP(CF50,$EQ$2:$EW$4908,7,FALSE)</f>
        <v>게</v>
      </c>
      <c r="EQ50" s="68">
        <v>124</v>
      </c>
      <c r="ER50" s="175">
        <v>1</v>
      </c>
      <c r="ES50" s="68">
        <v>650</v>
      </c>
      <c r="ET50" s="68">
        <v>64</v>
      </c>
      <c r="EU50" s="68">
        <v>0</v>
      </c>
      <c r="EV50" s="68">
        <v>150064</v>
      </c>
      <c r="EW50" s="68" t="s">
        <v>2702</v>
      </c>
      <c r="EX50" s="68" t="str">
        <f t="shared" si="5"/>
        <v>소형</v>
      </c>
      <c r="FA50" s="68">
        <v>49</v>
      </c>
      <c r="FB50" s="68">
        <v>25</v>
      </c>
      <c r="FC50" s="68">
        <v>2</v>
      </c>
      <c r="FD50" s="68">
        <v>118048</v>
      </c>
      <c r="FE50" s="184" t="s">
        <v>9173</v>
      </c>
      <c r="FF50" s="68">
        <v>320048</v>
      </c>
      <c r="FG50" s="68">
        <v>60282</v>
      </c>
      <c r="FH50" s="68">
        <v>60283</v>
      </c>
      <c r="FI50" s="68">
        <v>60285</v>
      </c>
      <c r="FJ50" s="68">
        <v>60276</v>
      </c>
      <c r="FK50" s="68">
        <v>1</v>
      </c>
      <c r="FL50" s="68">
        <v>4</v>
      </c>
      <c r="FM50" s="68" t="s">
        <v>3818</v>
      </c>
      <c r="FN50" s="68">
        <v>112</v>
      </c>
      <c r="FO50" s="68">
        <v>0</v>
      </c>
      <c r="FP50" s="68">
        <v>100</v>
      </c>
      <c r="FQ50" s="68">
        <v>104</v>
      </c>
      <c r="FR50" s="68">
        <v>2</v>
      </c>
      <c r="FS50" s="68">
        <v>0</v>
      </c>
      <c r="FT50" s="68">
        <v>0</v>
      </c>
      <c r="FU50" s="68">
        <v>0</v>
      </c>
      <c r="FV50" s="68">
        <v>0</v>
      </c>
      <c r="FW50" s="68">
        <v>0</v>
      </c>
      <c r="FX50" s="68">
        <v>0</v>
      </c>
      <c r="FY50" s="68">
        <v>0</v>
      </c>
      <c r="FZ50" s="68">
        <v>0</v>
      </c>
      <c r="GA50" s="68">
        <v>0</v>
      </c>
      <c r="GB50" s="68">
        <v>0</v>
      </c>
      <c r="GC50" s="68">
        <v>0</v>
      </c>
      <c r="GE50" s="68">
        <v>423</v>
      </c>
      <c r="GF50" s="68" t="s">
        <v>3931</v>
      </c>
      <c r="GK50" s="68">
        <v>49</v>
      </c>
      <c r="GL50" s="68">
        <f t="shared" si="21"/>
        <v>3200</v>
      </c>
      <c r="GM50" s="68">
        <f t="shared" si="12"/>
        <v>2400</v>
      </c>
      <c r="GN50" s="68">
        <f t="shared" si="13"/>
        <v>1600</v>
      </c>
      <c r="GO50" s="68"/>
      <c r="GQ50" s="67">
        <v>980</v>
      </c>
      <c r="GR50" s="67">
        <v>735</v>
      </c>
      <c r="GS50" s="67">
        <v>490</v>
      </c>
      <c r="GU50" s="68">
        <f t="shared" si="23"/>
        <v>3.2653061224489797</v>
      </c>
      <c r="GV50" s="68">
        <f t="shared" si="24"/>
        <v>3.2653061224489797</v>
      </c>
      <c r="GW50" s="68">
        <f t="shared" si="25"/>
        <v>3.2653061224489797</v>
      </c>
    </row>
    <row r="51" spans="1:205" x14ac:dyDescent="0.2">
      <c r="A51" s="174">
        <v>50</v>
      </c>
      <c r="B51" s="174">
        <v>1906040</v>
      </c>
      <c r="C51" s="61">
        <v>1708052</v>
      </c>
      <c r="D51" s="169">
        <v>1366442</v>
      </c>
      <c r="E51" s="174">
        <f t="shared" si="22"/>
        <v>5</v>
      </c>
      <c r="F51" s="68">
        <v>208</v>
      </c>
      <c r="G51" s="68">
        <v>2</v>
      </c>
      <c r="H51" s="68">
        <v>100110</v>
      </c>
      <c r="I51" s="68">
        <v>200110</v>
      </c>
      <c r="J51" s="68" t="s">
        <v>3389</v>
      </c>
      <c r="K51" s="68">
        <v>0</v>
      </c>
      <c r="L51" s="68">
        <v>0</v>
      </c>
      <c r="M51" s="68">
        <v>0</v>
      </c>
      <c r="N51" s="68">
        <v>0</v>
      </c>
      <c r="O51" s="68">
        <v>208</v>
      </c>
      <c r="P51" s="68">
        <v>0</v>
      </c>
      <c r="Q51" s="68">
        <v>0</v>
      </c>
      <c r="R51" s="68">
        <v>0</v>
      </c>
      <c r="S51" s="68">
        <v>0</v>
      </c>
      <c r="T51" s="68">
        <v>0</v>
      </c>
      <c r="U51" s="68">
        <v>0</v>
      </c>
      <c r="V51" s="68">
        <v>0</v>
      </c>
      <c r="W51" s="68">
        <v>0</v>
      </c>
      <c r="X51" s="68">
        <v>0</v>
      </c>
      <c r="Y51" s="68">
        <v>0</v>
      </c>
      <c r="Z51" s="68">
        <v>0</v>
      </c>
      <c r="AA51" s="68">
        <v>0</v>
      </c>
      <c r="AB51" s="68">
        <v>0</v>
      </c>
      <c r="AC51" s="68">
        <v>0</v>
      </c>
      <c r="AD51" s="68">
        <v>0</v>
      </c>
      <c r="AE51" s="68">
        <v>0</v>
      </c>
      <c r="AF51" s="68">
        <v>0</v>
      </c>
      <c r="AG51" s="68">
        <v>0</v>
      </c>
      <c r="AH51" s="68">
        <v>0</v>
      </c>
      <c r="AI51" s="68">
        <v>0</v>
      </c>
      <c r="AJ51" s="68">
        <v>0</v>
      </c>
      <c r="AK51" s="68">
        <v>0</v>
      </c>
      <c r="AL51" s="68">
        <v>0</v>
      </c>
      <c r="AM51" s="68">
        <v>0</v>
      </c>
      <c r="AN51" s="68">
        <v>0</v>
      </c>
      <c r="AO51" s="68">
        <v>0</v>
      </c>
      <c r="AP51" s="68" t="s">
        <v>2610</v>
      </c>
      <c r="AQ51" s="68">
        <v>1</v>
      </c>
      <c r="AR51" s="68">
        <v>0</v>
      </c>
      <c r="AS51" s="68">
        <v>0</v>
      </c>
      <c r="AT51" s="68">
        <v>0</v>
      </c>
      <c r="AU51" s="68">
        <v>0</v>
      </c>
      <c r="AV51" s="68">
        <v>4</v>
      </c>
      <c r="AW51" s="68"/>
      <c r="AX51" s="68">
        <v>0</v>
      </c>
      <c r="AY51" s="126">
        <v>0</v>
      </c>
      <c r="AZ51" s="68">
        <v>0</v>
      </c>
      <c r="BA51" s="68">
        <v>0</v>
      </c>
      <c r="BC51" s="68">
        <v>50</v>
      </c>
      <c r="BD51" s="68">
        <v>9</v>
      </c>
      <c r="BE51" s="68">
        <v>110150</v>
      </c>
      <c r="BF51" s="68" t="s">
        <v>8424</v>
      </c>
      <c r="BG51" s="68">
        <v>0</v>
      </c>
      <c r="BH51" s="68">
        <v>0</v>
      </c>
      <c r="BI51" s="68">
        <v>300</v>
      </c>
      <c r="BJ51" s="68">
        <v>106</v>
      </c>
      <c r="BK51" s="68">
        <v>54055</v>
      </c>
      <c r="BL51" s="175">
        <v>0</v>
      </c>
      <c r="BM51" s="175">
        <v>0</v>
      </c>
      <c r="BN51" s="175">
        <v>0</v>
      </c>
      <c r="BO51" s="68">
        <v>10000</v>
      </c>
      <c r="BP51" s="68">
        <v>0</v>
      </c>
      <c r="BQ51" s="68">
        <v>0</v>
      </c>
      <c r="BR51" s="68">
        <v>0</v>
      </c>
      <c r="BS51" s="68">
        <v>7050</v>
      </c>
      <c r="BT51" s="68">
        <v>0</v>
      </c>
      <c r="BU51" s="68">
        <v>0</v>
      </c>
      <c r="BV51" s="68">
        <v>0</v>
      </c>
      <c r="BW51" s="68">
        <v>4</v>
      </c>
      <c r="BX51" s="68">
        <v>106</v>
      </c>
      <c r="BY51" s="175">
        <v>56</v>
      </c>
      <c r="BZ51" s="175">
        <v>4</v>
      </c>
      <c r="CA51" s="175">
        <v>5</v>
      </c>
      <c r="CB51" s="68">
        <v>10000</v>
      </c>
      <c r="CC51" s="68">
        <v>0</v>
      </c>
      <c r="CD51" s="68">
        <v>0</v>
      </c>
      <c r="CE51" s="68">
        <v>0</v>
      </c>
      <c r="CF51" s="68">
        <v>50055</v>
      </c>
      <c r="CG51" s="68">
        <v>0</v>
      </c>
      <c r="CH51" s="68">
        <v>0</v>
      </c>
      <c r="CI51" s="68">
        <v>0</v>
      </c>
      <c r="CJ51" s="68">
        <v>340</v>
      </c>
      <c r="CK51" s="68">
        <v>100</v>
      </c>
      <c r="CL51" s="68">
        <v>100</v>
      </c>
      <c r="CM51" s="68">
        <v>0</v>
      </c>
      <c r="CN51" s="68">
        <v>94000</v>
      </c>
      <c r="CO51" s="68">
        <v>94074</v>
      </c>
      <c r="CP51" s="68">
        <v>777</v>
      </c>
      <c r="CQ51" s="68">
        <v>0</v>
      </c>
      <c r="CR51" s="68">
        <v>0</v>
      </c>
      <c r="CS51" s="68">
        <v>0</v>
      </c>
      <c r="CT51" s="68">
        <v>9</v>
      </c>
      <c r="CU51" s="68">
        <v>0</v>
      </c>
      <c r="CV51" s="68">
        <v>1</v>
      </c>
      <c r="CW51" s="68">
        <v>0</v>
      </c>
      <c r="CX51" s="68">
        <v>6</v>
      </c>
      <c r="CY51" s="68">
        <v>59</v>
      </c>
      <c r="CZ51" s="68">
        <v>9</v>
      </c>
      <c r="DA51" s="68">
        <v>106</v>
      </c>
      <c r="DB51" s="68">
        <v>1090</v>
      </c>
      <c r="DC51" s="68">
        <v>1091</v>
      </c>
      <c r="DD51" s="68">
        <v>1092</v>
      </c>
      <c r="DE51" s="68">
        <v>1093</v>
      </c>
      <c r="DF51" s="68" t="s">
        <v>2415</v>
      </c>
      <c r="DG51" s="68">
        <v>21600000</v>
      </c>
      <c r="DH51" s="68">
        <v>18000000</v>
      </c>
      <c r="DI51" s="68">
        <v>14400000</v>
      </c>
      <c r="DJ51" s="68">
        <v>10800000</v>
      </c>
      <c r="DK51" s="68">
        <v>7200000</v>
      </c>
      <c r="DL51" s="68">
        <v>5</v>
      </c>
      <c r="DM51" s="68">
        <v>3600000</v>
      </c>
      <c r="DN51" s="68">
        <v>94020</v>
      </c>
      <c r="DO51" s="68">
        <v>20</v>
      </c>
      <c r="DP51" s="68">
        <v>40</v>
      </c>
      <c r="DQ51" s="68">
        <v>60</v>
      </c>
      <c r="DR51" s="68">
        <v>80</v>
      </c>
      <c r="DS51" s="68">
        <v>100</v>
      </c>
      <c r="DT51" s="68">
        <v>7200000</v>
      </c>
      <c r="DU51" s="68">
        <v>94020</v>
      </c>
      <c r="DV51" s="68">
        <v>20</v>
      </c>
      <c r="DW51" s="68">
        <v>40</v>
      </c>
      <c r="DX51" s="68">
        <v>60</v>
      </c>
      <c r="DY51" s="68">
        <v>80</v>
      </c>
      <c r="DZ51" s="68">
        <v>100</v>
      </c>
      <c r="EA51" s="68">
        <v>-7100</v>
      </c>
      <c r="EB51" s="68">
        <v>49300</v>
      </c>
      <c r="EC51" s="68">
        <v>-4870</v>
      </c>
      <c r="ED51" s="68">
        <v>51600</v>
      </c>
      <c r="EE51" s="68">
        <v>4</v>
      </c>
      <c r="EF51" s="86">
        <v>30600000</v>
      </c>
      <c r="EG51" s="86">
        <v>28800000</v>
      </c>
      <c r="EH51" s="86">
        <v>27000000</v>
      </c>
      <c r="EI51" s="86">
        <v>25200000</v>
      </c>
      <c r="EJ51" s="86">
        <v>23400000</v>
      </c>
      <c r="EK51" s="86">
        <v>6</v>
      </c>
      <c r="EL51" s="86">
        <v>94177</v>
      </c>
      <c r="EM51" s="86">
        <v>1</v>
      </c>
      <c r="EO51" s="178">
        <v>50</v>
      </c>
      <c r="EP51" s="178" t="str">
        <f t="shared" si="26"/>
        <v>갈라파고</v>
      </c>
      <c r="EQ51" s="68">
        <v>125</v>
      </c>
      <c r="ER51" s="175">
        <v>1</v>
      </c>
      <c r="ES51" s="68">
        <v>650</v>
      </c>
      <c r="ET51" s="68">
        <v>51</v>
      </c>
      <c r="EU51" s="68">
        <v>0</v>
      </c>
      <c r="EV51" s="68">
        <v>150051</v>
      </c>
      <c r="EW51" s="68" t="s">
        <v>2689</v>
      </c>
      <c r="EX51" s="68" t="str">
        <f t="shared" si="5"/>
        <v>소형</v>
      </c>
      <c r="FA51" s="68">
        <v>50</v>
      </c>
      <c r="FB51" s="68">
        <v>25</v>
      </c>
      <c r="FC51" s="68">
        <v>1</v>
      </c>
      <c r="FD51" s="68">
        <v>118047</v>
      </c>
      <c r="FE51" s="184" t="s">
        <v>9174</v>
      </c>
      <c r="FF51" s="68">
        <v>320047</v>
      </c>
      <c r="FG51" s="68">
        <v>60281</v>
      </c>
      <c r="FH51" s="68">
        <v>60271</v>
      </c>
      <c r="FI51" s="68">
        <v>60284</v>
      </c>
      <c r="FJ51" s="68">
        <v>60276</v>
      </c>
      <c r="FK51" s="68">
        <v>1</v>
      </c>
      <c r="FL51" s="68">
        <v>4</v>
      </c>
      <c r="FM51" s="68" t="s">
        <v>3817</v>
      </c>
      <c r="FN51" s="68">
        <v>112</v>
      </c>
      <c r="FO51" s="68">
        <v>0</v>
      </c>
      <c r="FP51" s="68">
        <v>100</v>
      </c>
      <c r="FQ51" s="68">
        <v>104</v>
      </c>
      <c r="FR51" s="68">
        <v>2</v>
      </c>
      <c r="FS51" s="68">
        <v>0</v>
      </c>
      <c r="FT51" s="68">
        <v>0</v>
      </c>
      <c r="FU51" s="68">
        <v>0</v>
      </c>
      <c r="FV51" s="68">
        <v>0</v>
      </c>
      <c r="FW51" s="68">
        <v>0</v>
      </c>
      <c r="FX51" s="68">
        <v>0</v>
      </c>
      <c r="FY51" s="68">
        <v>0</v>
      </c>
      <c r="FZ51" s="68">
        <v>0</v>
      </c>
      <c r="GA51" s="68">
        <v>0</v>
      </c>
      <c r="GB51" s="68">
        <v>0</v>
      </c>
      <c r="GC51" s="68">
        <v>0</v>
      </c>
      <c r="GE51" s="68">
        <v>424</v>
      </c>
      <c r="GF51" s="68" t="s">
        <v>3932</v>
      </c>
      <c r="GK51" s="68">
        <v>50</v>
      </c>
      <c r="GL51" s="68">
        <f t="shared" si="21"/>
        <v>3300</v>
      </c>
      <c r="GM51" s="68">
        <f t="shared" si="12"/>
        <v>2480</v>
      </c>
      <c r="GN51" s="68">
        <f t="shared" si="13"/>
        <v>1650</v>
      </c>
      <c r="GO51" s="68"/>
      <c r="GQ51" s="67">
        <v>1000</v>
      </c>
      <c r="GR51" s="67">
        <v>750</v>
      </c>
      <c r="GS51" s="67">
        <v>500</v>
      </c>
      <c r="GU51" s="68">
        <f t="shared" si="23"/>
        <v>3.3</v>
      </c>
      <c r="GV51" s="68">
        <f t="shared" si="24"/>
        <v>3.3066666666666666</v>
      </c>
      <c r="GW51" s="68">
        <f t="shared" si="25"/>
        <v>3.3</v>
      </c>
    </row>
    <row r="52" spans="1:205" x14ac:dyDescent="0.2">
      <c r="A52" s="174">
        <v>51</v>
      </c>
      <c r="B52" s="174">
        <v>2041643</v>
      </c>
      <c r="C52" s="61">
        <v>1821669</v>
      </c>
      <c r="D52" s="169">
        <v>1457335</v>
      </c>
      <c r="E52" s="174">
        <f t="shared" si="22"/>
        <v>5</v>
      </c>
      <c r="F52" s="68">
        <v>209</v>
      </c>
      <c r="G52" s="68">
        <v>2</v>
      </c>
      <c r="H52" s="68">
        <v>100110</v>
      </c>
      <c r="I52" s="68">
        <v>200110</v>
      </c>
      <c r="J52" s="68" t="s">
        <v>3390</v>
      </c>
      <c r="K52" s="68">
        <v>0</v>
      </c>
      <c r="L52" s="68">
        <v>0</v>
      </c>
      <c r="M52" s="68">
        <v>0</v>
      </c>
      <c r="N52" s="68">
        <v>0</v>
      </c>
      <c r="O52" s="68">
        <v>209</v>
      </c>
      <c r="P52" s="68">
        <v>0</v>
      </c>
      <c r="Q52" s="68">
        <v>0</v>
      </c>
      <c r="R52" s="68">
        <v>0</v>
      </c>
      <c r="S52" s="68">
        <v>0</v>
      </c>
      <c r="T52" s="68">
        <v>0</v>
      </c>
      <c r="U52" s="68">
        <v>0</v>
      </c>
      <c r="V52" s="68">
        <v>0</v>
      </c>
      <c r="W52" s="68">
        <v>0</v>
      </c>
      <c r="X52" s="68">
        <v>0</v>
      </c>
      <c r="Y52" s="68">
        <v>0</v>
      </c>
      <c r="Z52" s="68">
        <v>0</v>
      </c>
      <c r="AA52" s="68">
        <v>0</v>
      </c>
      <c r="AB52" s="68">
        <v>0</v>
      </c>
      <c r="AC52" s="68">
        <v>0</v>
      </c>
      <c r="AD52" s="68">
        <v>0</v>
      </c>
      <c r="AE52" s="68">
        <v>0</v>
      </c>
      <c r="AF52" s="68">
        <v>0</v>
      </c>
      <c r="AG52" s="68">
        <v>0</v>
      </c>
      <c r="AH52" s="68">
        <v>0</v>
      </c>
      <c r="AI52" s="68">
        <v>0</v>
      </c>
      <c r="AJ52" s="68">
        <v>0</v>
      </c>
      <c r="AK52" s="68">
        <v>0</v>
      </c>
      <c r="AL52" s="68">
        <v>0</v>
      </c>
      <c r="AM52" s="68">
        <v>0</v>
      </c>
      <c r="AN52" s="68">
        <v>0</v>
      </c>
      <c r="AO52" s="68">
        <v>0</v>
      </c>
      <c r="AP52" s="68" t="s">
        <v>2610</v>
      </c>
      <c r="AQ52" s="68">
        <v>1</v>
      </c>
      <c r="AR52" s="68">
        <v>0</v>
      </c>
      <c r="AS52" s="68">
        <v>0</v>
      </c>
      <c r="AT52" s="68">
        <v>0</v>
      </c>
      <c r="AU52" s="68">
        <v>0</v>
      </c>
      <c r="AV52" s="68">
        <v>4</v>
      </c>
      <c r="AW52" s="68"/>
      <c r="AX52" s="68">
        <v>0</v>
      </c>
      <c r="AY52" s="126">
        <v>0</v>
      </c>
      <c r="AZ52" s="68">
        <v>0</v>
      </c>
      <c r="BA52" s="68">
        <v>0</v>
      </c>
      <c r="BC52" s="68">
        <v>51</v>
      </c>
      <c r="BD52" s="68">
        <v>9</v>
      </c>
      <c r="BE52" s="68">
        <v>110151</v>
      </c>
      <c r="BF52" s="68" t="s">
        <v>8424</v>
      </c>
      <c r="BG52" s="68">
        <v>0</v>
      </c>
      <c r="BH52" s="68">
        <v>0</v>
      </c>
      <c r="BI52" s="68">
        <v>300</v>
      </c>
      <c r="BJ52" s="68">
        <v>108</v>
      </c>
      <c r="BK52" s="68">
        <v>54057</v>
      </c>
      <c r="BL52" s="175">
        <v>0</v>
      </c>
      <c r="BM52" s="175">
        <v>0</v>
      </c>
      <c r="BN52" s="175">
        <v>0</v>
      </c>
      <c r="BO52" s="68">
        <v>10000</v>
      </c>
      <c r="BP52" s="68">
        <v>0</v>
      </c>
      <c r="BQ52" s="68">
        <v>0</v>
      </c>
      <c r="BR52" s="68">
        <v>0</v>
      </c>
      <c r="BS52" s="68">
        <v>7051</v>
      </c>
      <c r="BT52" s="68">
        <v>0</v>
      </c>
      <c r="BU52" s="68">
        <v>0</v>
      </c>
      <c r="BV52" s="68">
        <v>0</v>
      </c>
      <c r="BW52" s="68">
        <v>4</v>
      </c>
      <c r="BX52" s="68">
        <v>108</v>
      </c>
      <c r="BY52" s="175">
        <v>58</v>
      </c>
      <c r="BZ52" s="175">
        <v>4</v>
      </c>
      <c r="CA52" s="175">
        <v>5</v>
      </c>
      <c r="CB52" s="68">
        <v>10000</v>
      </c>
      <c r="CC52" s="68">
        <v>0</v>
      </c>
      <c r="CD52" s="68">
        <v>0</v>
      </c>
      <c r="CE52" s="68">
        <v>0</v>
      </c>
      <c r="CF52" s="68">
        <v>50057</v>
      </c>
      <c r="CG52" s="68">
        <v>0</v>
      </c>
      <c r="CH52" s="68">
        <v>0</v>
      </c>
      <c r="CI52" s="68">
        <v>0</v>
      </c>
      <c r="CJ52" s="68">
        <v>340</v>
      </c>
      <c r="CK52" s="68">
        <v>100</v>
      </c>
      <c r="CL52" s="68">
        <v>100</v>
      </c>
      <c r="CM52" s="68">
        <v>0</v>
      </c>
      <c r="CN52" s="68">
        <v>94002</v>
      </c>
      <c r="CO52" s="68">
        <v>94074</v>
      </c>
      <c r="CP52" s="68">
        <v>777</v>
      </c>
      <c r="CQ52" s="68">
        <v>0</v>
      </c>
      <c r="CR52" s="68">
        <v>0</v>
      </c>
      <c r="CS52" s="68">
        <v>0</v>
      </c>
      <c r="CT52" s="68">
        <v>9</v>
      </c>
      <c r="CU52" s="68">
        <v>0</v>
      </c>
      <c r="CV52" s="68">
        <v>1</v>
      </c>
      <c r="CW52" s="68">
        <v>0</v>
      </c>
      <c r="CX52" s="68">
        <v>6</v>
      </c>
      <c r="CY52" s="68">
        <v>60</v>
      </c>
      <c r="CZ52" s="68">
        <v>9</v>
      </c>
      <c r="DA52" s="68">
        <v>108</v>
      </c>
      <c r="DB52" s="68">
        <v>1090</v>
      </c>
      <c r="DC52" s="68">
        <v>1091</v>
      </c>
      <c r="DD52" s="68">
        <v>1092</v>
      </c>
      <c r="DE52" s="68">
        <v>1093</v>
      </c>
      <c r="DF52" s="68" t="s">
        <v>2415</v>
      </c>
      <c r="DG52" s="68">
        <v>21600000</v>
      </c>
      <c r="DH52" s="68">
        <v>18000000</v>
      </c>
      <c r="DI52" s="68">
        <v>14400000</v>
      </c>
      <c r="DJ52" s="68">
        <v>10800000</v>
      </c>
      <c r="DK52" s="68">
        <v>7200000</v>
      </c>
      <c r="DL52" s="68">
        <v>5</v>
      </c>
      <c r="DM52" s="68">
        <v>3600000</v>
      </c>
      <c r="DN52" s="68">
        <v>94033</v>
      </c>
      <c r="DO52" s="68">
        <v>40</v>
      </c>
      <c r="DP52" s="68">
        <v>60</v>
      </c>
      <c r="DQ52" s="68">
        <v>80</v>
      </c>
      <c r="DR52" s="68">
        <v>100</v>
      </c>
      <c r="DS52" s="68">
        <v>120</v>
      </c>
      <c r="DT52" s="68">
        <v>7200000</v>
      </c>
      <c r="DU52" s="68">
        <v>94033</v>
      </c>
      <c r="DV52" s="68">
        <v>40</v>
      </c>
      <c r="DW52" s="68">
        <v>60</v>
      </c>
      <c r="DX52" s="68">
        <v>80</v>
      </c>
      <c r="DY52" s="68">
        <v>100</v>
      </c>
      <c r="DZ52" s="68">
        <v>120</v>
      </c>
      <c r="EA52" s="68">
        <v>-7100</v>
      </c>
      <c r="EB52" s="68">
        <v>49300</v>
      </c>
      <c r="EC52" s="68">
        <v>-4870</v>
      </c>
      <c r="ED52" s="68">
        <v>51600</v>
      </c>
      <c r="EE52" s="68">
        <v>2</v>
      </c>
      <c r="EF52" s="86">
        <v>30600000</v>
      </c>
      <c r="EG52" s="86">
        <v>28800000</v>
      </c>
      <c r="EH52" s="86">
        <v>27000000</v>
      </c>
      <c r="EI52" s="86">
        <v>25200000</v>
      </c>
      <c r="EJ52" s="86">
        <v>23400000</v>
      </c>
      <c r="EK52" s="86">
        <v>6</v>
      </c>
      <c r="EL52" s="86">
        <v>94177</v>
      </c>
      <c r="EM52" s="86">
        <v>1</v>
      </c>
      <c r="EO52" s="178">
        <v>51</v>
      </c>
      <c r="EP52" s="178" t="str">
        <f t="shared" ref="EP52:EP73" si="27">VLOOKUP(CF52,$EQ$2:$EW$4908,7,FALSE)</f>
        <v>퍼씰</v>
      </c>
      <c r="EQ52" s="68">
        <v>126</v>
      </c>
      <c r="ER52" s="175">
        <v>1</v>
      </c>
      <c r="ES52" s="68">
        <v>650</v>
      </c>
      <c r="ET52" s="68">
        <v>17</v>
      </c>
      <c r="EU52" s="68">
        <v>0</v>
      </c>
      <c r="EV52" s="68">
        <v>150017</v>
      </c>
      <c r="EW52" s="68" t="s">
        <v>2655</v>
      </c>
      <c r="EX52" s="68" t="str">
        <f t="shared" si="5"/>
        <v>소형</v>
      </c>
      <c r="FA52" s="68">
        <v>51</v>
      </c>
      <c r="FB52" s="68">
        <v>24</v>
      </c>
      <c r="FC52" s="68">
        <v>2</v>
      </c>
      <c r="FD52" s="68">
        <v>118046</v>
      </c>
      <c r="FE52" s="184" t="s">
        <v>9175</v>
      </c>
      <c r="FF52" s="68">
        <v>320046</v>
      </c>
      <c r="FG52" s="68">
        <v>60242</v>
      </c>
      <c r="FH52" s="68">
        <v>60243</v>
      </c>
      <c r="FI52" s="68">
        <v>60234</v>
      </c>
      <c r="FJ52" s="68">
        <v>60226</v>
      </c>
      <c r="FK52" s="68">
        <v>1</v>
      </c>
      <c r="FL52" s="68">
        <v>4</v>
      </c>
      <c r="FM52" s="68" t="s">
        <v>3816</v>
      </c>
      <c r="FN52" s="68">
        <v>110</v>
      </c>
      <c r="FO52" s="68">
        <v>0</v>
      </c>
      <c r="FP52" s="68">
        <v>100</v>
      </c>
      <c r="FQ52" s="68">
        <v>113</v>
      </c>
      <c r="FR52" s="68">
        <v>4</v>
      </c>
      <c r="FS52" s="68">
        <v>0</v>
      </c>
      <c r="FT52" s="68">
        <v>0</v>
      </c>
      <c r="FU52" s="68">
        <v>0</v>
      </c>
      <c r="FV52" s="68">
        <v>0</v>
      </c>
      <c r="FW52" s="68">
        <v>0</v>
      </c>
      <c r="FX52" s="68">
        <v>0</v>
      </c>
      <c r="FY52" s="68">
        <v>0</v>
      </c>
      <c r="FZ52" s="68">
        <v>0</v>
      </c>
      <c r="GA52" s="68">
        <v>0</v>
      </c>
      <c r="GB52" s="68">
        <v>0</v>
      </c>
      <c r="GC52" s="68">
        <v>0</v>
      </c>
      <c r="GE52" s="68">
        <v>425</v>
      </c>
      <c r="GF52" s="68" t="s">
        <v>3933</v>
      </c>
      <c r="GK52" s="68">
        <v>51</v>
      </c>
      <c r="GL52" s="68">
        <f t="shared" si="21"/>
        <v>3400</v>
      </c>
      <c r="GM52" s="68">
        <f t="shared" si="12"/>
        <v>2550</v>
      </c>
      <c r="GN52" s="68">
        <f t="shared" si="13"/>
        <v>1700</v>
      </c>
      <c r="GO52" s="68"/>
      <c r="GQ52" s="67">
        <v>1020</v>
      </c>
      <c r="GR52" s="67">
        <v>765</v>
      </c>
      <c r="GS52" s="67">
        <v>510</v>
      </c>
      <c r="GU52" s="68">
        <f t="shared" si="23"/>
        <v>3.3333333333333335</v>
      </c>
      <c r="GV52" s="68">
        <f t="shared" si="24"/>
        <v>3.3333333333333335</v>
      </c>
      <c r="GW52" s="68">
        <f t="shared" si="25"/>
        <v>3.3333333333333335</v>
      </c>
    </row>
    <row r="53" spans="1:205" x14ac:dyDescent="0.2">
      <c r="A53" s="174">
        <v>52</v>
      </c>
      <c r="B53" s="174">
        <v>2206017</v>
      </c>
      <c r="C53" s="61">
        <v>1959952</v>
      </c>
      <c r="D53" s="169">
        <v>1567962</v>
      </c>
      <c r="E53" s="174">
        <f t="shared" si="22"/>
        <v>5</v>
      </c>
      <c r="F53" s="68">
        <v>210</v>
      </c>
      <c r="G53" s="68">
        <v>2</v>
      </c>
      <c r="H53" s="68">
        <v>100110</v>
      </c>
      <c r="I53" s="68">
        <v>200110</v>
      </c>
      <c r="J53" s="68" t="s">
        <v>3391</v>
      </c>
      <c r="K53" s="68">
        <v>0</v>
      </c>
      <c r="L53" s="68">
        <v>0</v>
      </c>
      <c r="M53" s="68">
        <v>0</v>
      </c>
      <c r="N53" s="68">
        <v>0</v>
      </c>
      <c r="O53" s="68">
        <v>210</v>
      </c>
      <c r="P53" s="68">
        <v>0</v>
      </c>
      <c r="Q53" s="68">
        <v>0</v>
      </c>
      <c r="R53" s="68">
        <v>0</v>
      </c>
      <c r="S53" s="68">
        <v>0</v>
      </c>
      <c r="T53" s="68">
        <v>0</v>
      </c>
      <c r="U53" s="68">
        <v>0</v>
      </c>
      <c r="V53" s="68">
        <v>0</v>
      </c>
      <c r="W53" s="68">
        <v>0</v>
      </c>
      <c r="X53" s="68">
        <v>0</v>
      </c>
      <c r="Y53" s="68">
        <v>0</v>
      </c>
      <c r="Z53" s="68">
        <v>0</v>
      </c>
      <c r="AA53" s="68">
        <v>0</v>
      </c>
      <c r="AB53" s="68">
        <v>0</v>
      </c>
      <c r="AC53" s="68">
        <v>0</v>
      </c>
      <c r="AD53" s="68">
        <v>0</v>
      </c>
      <c r="AE53" s="68">
        <v>0</v>
      </c>
      <c r="AF53" s="68">
        <v>0</v>
      </c>
      <c r="AG53" s="68">
        <v>0</v>
      </c>
      <c r="AH53" s="68">
        <v>0</v>
      </c>
      <c r="AI53" s="68">
        <v>0</v>
      </c>
      <c r="AJ53" s="68">
        <v>0</v>
      </c>
      <c r="AK53" s="68">
        <v>0</v>
      </c>
      <c r="AL53" s="68">
        <v>0</v>
      </c>
      <c r="AM53" s="68">
        <v>0</v>
      </c>
      <c r="AN53" s="68">
        <v>0</v>
      </c>
      <c r="AO53" s="68">
        <v>0</v>
      </c>
      <c r="AP53" s="68" t="s">
        <v>2610</v>
      </c>
      <c r="AQ53" s="68">
        <v>1</v>
      </c>
      <c r="AR53" s="68">
        <v>0</v>
      </c>
      <c r="AS53" s="68">
        <v>0</v>
      </c>
      <c r="AT53" s="68">
        <v>0</v>
      </c>
      <c r="AU53" s="68">
        <v>0</v>
      </c>
      <c r="AV53" s="68">
        <v>4</v>
      </c>
      <c r="AW53" s="68"/>
      <c r="AX53" s="68">
        <v>0</v>
      </c>
      <c r="AY53" s="126">
        <v>0</v>
      </c>
      <c r="AZ53" s="68">
        <v>0</v>
      </c>
      <c r="BA53" s="68">
        <v>0</v>
      </c>
      <c r="BC53" s="68">
        <v>52</v>
      </c>
      <c r="BD53" s="68">
        <v>9</v>
      </c>
      <c r="BE53" s="68">
        <v>110152</v>
      </c>
      <c r="BF53" s="68" t="s">
        <v>8424</v>
      </c>
      <c r="BG53" s="68">
        <v>0</v>
      </c>
      <c r="BH53" s="68">
        <v>0</v>
      </c>
      <c r="BI53" s="68">
        <v>300</v>
      </c>
      <c r="BJ53" s="68">
        <v>110</v>
      </c>
      <c r="BK53" s="68">
        <v>54056</v>
      </c>
      <c r="BL53" s="175">
        <v>0</v>
      </c>
      <c r="BM53" s="175">
        <v>0</v>
      </c>
      <c r="BN53" s="175">
        <v>0</v>
      </c>
      <c r="BO53" s="68">
        <v>10000</v>
      </c>
      <c r="BP53" s="68">
        <v>0</v>
      </c>
      <c r="BQ53" s="68">
        <v>0</v>
      </c>
      <c r="BR53" s="68">
        <v>0</v>
      </c>
      <c r="BS53" s="68">
        <v>7052</v>
      </c>
      <c r="BT53" s="68">
        <v>0</v>
      </c>
      <c r="BU53" s="68">
        <v>0</v>
      </c>
      <c r="BV53" s="68">
        <v>0</v>
      </c>
      <c r="BW53" s="68">
        <v>4</v>
      </c>
      <c r="BX53" s="68">
        <v>110</v>
      </c>
      <c r="BY53" s="175">
        <v>59</v>
      </c>
      <c r="BZ53" s="175">
        <v>4</v>
      </c>
      <c r="CA53" s="175">
        <v>5</v>
      </c>
      <c r="CB53" s="68">
        <v>10000</v>
      </c>
      <c r="CC53" s="68">
        <v>0</v>
      </c>
      <c r="CD53" s="68">
        <v>0</v>
      </c>
      <c r="CE53" s="68">
        <v>0</v>
      </c>
      <c r="CF53" s="68">
        <v>50056</v>
      </c>
      <c r="CG53" s="68">
        <v>0</v>
      </c>
      <c r="CH53" s="68">
        <v>0</v>
      </c>
      <c r="CI53" s="68">
        <v>0</v>
      </c>
      <c r="CJ53" s="68">
        <v>340</v>
      </c>
      <c r="CK53" s="68">
        <v>100</v>
      </c>
      <c r="CL53" s="68">
        <v>100</v>
      </c>
      <c r="CM53" s="68">
        <v>0</v>
      </c>
      <c r="CN53" s="68">
        <v>94014</v>
      </c>
      <c r="CO53" s="68">
        <v>94074</v>
      </c>
      <c r="CP53" s="68">
        <v>777</v>
      </c>
      <c r="CQ53" s="68">
        <v>0</v>
      </c>
      <c r="CR53" s="68">
        <v>0</v>
      </c>
      <c r="CS53" s="68">
        <v>0</v>
      </c>
      <c r="CT53" s="68">
        <v>9</v>
      </c>
      <c r="CU53" s="68">
        <v>0</v>
      </c>
      <c r="CV53" s="68">
        <v>1</v>
      </c>
      <c r="CW53" s="68">
        <v>0</v>
      </c>
      <c r="CX53" s="68">
        <v>6</v>
      </c>
      <c r="CY53" s="68">
        <v>61</v>
      </c>
      <c r="CZ53" s="68">
        <v>9</v>
      </c>
      <c r="DA53" s="68">
        <v>110</v>
      </c>
      <c r="DB53" s="68">
        <v>1090</v>
      </c>
      <c r="DC53" s="68">
        <v>1091</v>
      </c>
      <c r="DD53" s="68">
        <v>1092</v>
      </c>
      <c r="DE53" s="68">
        <v>1093</v>
      </c>
      <c r="DF53" s="68" t="s">
        <v>2415</v>
      </c>
      <c r="DG53" s="68">
        <v>21600000</v>
      </c>
      <c r="DH53" s="68">
        <v>18000000</v>
      </c>
      <c r="DI53" s="68">
        <v>14400000</v>
      </c>
      <c r="DJ53" s="68">
        <v>10800000</v>
      </c>
      <c r="DK53" s="68">
        <v>7200000</v>
      </c>
      <c r="DL53" s="68">
        <v>5</v>
      </c>
      <c r="DM53" s="68">
        <v>3600000</v>
      </c>
      <c r="DN53" s="68">
        <v>94021</v>
      </c>
      <c r="DO53" s="68">
        <v>40</v>
      </c>
      <c r="DP53" s="68">
        <v>60</v>
      </c>
      <c r="DQ53" s="68">
        <v>80</v>
      </c>
      <c r="DR53" s="68">
        <v>100</v>
      </c>
      <c r="DS53" s="68">
        <v>120</v>
      </c>
      <c r="DT53" s="68">
        <v>7200000</v>
      </c>
      <c r="DU53" s="68">
        <v>94021</v>
      </c>
      <c r="DV53" s="68">
        <v>40</v>
      </c>
      <c r="DW53" s="68">
        <v>60</v>
      </c>
      <c r="DX53" s="68">
        <v>80</v>
      </c>
      <c r="DY53" s="68">
        <v>100</v>
      </c>
      <c r="DZ53" s="68">
        <v>120</v>
      </c>
      <c r="EA53" s="68">
        <v>-7100</v>
      </c>
      <c r="EB53" s="68">
        <v>49300</v>
      </c>
      <c r="EC53" s="68">
        <v>-4870</v>
      </c>
      <c r="ED53" s="68">
        <v>51600</v>
      </c>
      <c r="EE53" s="68">
        <v>4</v>
      </c>
      <c r="EF53" s="86">
        <v>30600000</v>
      </c>
      <c r="EG53" s="86">
        <v>28800000</v>
      </c>
      <c r="EH53" s="86">
        <v>27000000</v>
      </c>
      <c r="EI53" s="86">
        <v>25200000</v>
      </c>
      <c r="EJ53" s="86">
        <v>23400000</v>
      </c>
      <c r="EK53" s="86">
        <v>6</v>
      </c>
      <c r="EL53" s="86">
        <v>94177</v>
      </c>
      <c r="EM53" s="86">
        <v>1</v>
      </c>
      <c r="EO53" s="178">
        <v>52</v>
      </c>
      <c r="EP53" s="178" t="str">
        <f t="shared" si="27"/>
        <v>해달</v>
      </c>
      <c r="EQ53" s="68">
        <v>127</v>
      </c>
      <c r="ER53" s="175">
        <v>1</v>
      </c>
      <c r="ES53" s="68">
        <v>650</v>
      </c>
      <c r="ET53" s="68">
        <v>72</v>
      </c>
      <c r="EU53" s="68">
        <v>0</v>
      </c>
      <c r="EV53" s="68">
        <v>150072</v>
      </c>
      <c r="EW53" s="68" t="s">
        <v>2710</v>
      </c>
      <c r="EX53" s="68" t="str">
        <f t="shared" si="5"/>
        <v>소형</v>
      </c>
      <c r="FA53" s="68">
        <v>52</v>
      </c>
      <c r="FB53" s="68">
        <v>24</v>
      </c>
      <c r="FC53" s="68">
        <v>1</v>
      </c>
      <c r="FD53" s="68">
        <v>118045</v>
      </c>
      <c r="FE53" s="184" t="s">
        <v>9176</v>
      </c>
      <c r="FF53" s="68">
        <v>320045</v>
      </c>
      <c r="FG53" s="68">
        <v>60241</v>
      </c>
      <c r="FH53" s="68">
        <v>60231</v>
      </c>
      <c r="FI53" s="68">
        <v>60234</v>
      </c>
      <c r="FJ53" s="68">
        <v>60226</v>
      </c>
      <c r="FK53" s="68">
        <v>1</v>
      </c>
      <c r="FL53" s="68">
        <v>4</v>
      </c>
      <c r="FM53" s="68" t="s">
        <v>3815</v>
      </c>
      <c r="FN53" s="68">
        <v>110</v>
      </c>
      <c r="FO53" s="68">
        <v>0</v>
      </c>
      <c r="FP53" s="68">
        <v>100</v>
      </c>
      <c r="FQ53" s="68">
        <v>113</v>
      </c>
      <c r="FR53" s="68">
        <v>4</v>
      </c>
      <c r="FS53" s="68">
        <v>0</v>
      </c>
      <c r="FT53" s="68">
        <v>0</v>
      </c>
      <c r="FU53" s="68">
        <v>0</v>
      </c>
      <c r="FV53" s="68">
        <v>0</v>
      </c>
      <c r="FW53" s="68">
        <v>0</v>
      </c>
      <c r="FX53" s="68">
        <v>0</v>
      </c>
      <c r="FY53" s="68">
        <v>0</v>
      </c>
      <c r="FZ53" s="68">
        <v>0</v>
      </c>
      <c r="GA53" s="68">
        <v>0</v>
      </c>
      <c r="GB53" s="68">
        <v>0</v>
      </c>
      <c r="GC53" s="68">
        <v>0</v>
      </c>
      <c r="GE53" s="68">
        <v>426</v>
      </c>
      <c r="GF53" s="68" t="s">
        <v>3934</v>
      </c>
      <c r="GK53" s="68">
        <v>52</v>
      </c>
      <c r="GL53" s="68">
        <f t="shared" si="21"/>
        <v>3500</v>
      </c>
      <c r="GM53" s="68">
        <f t="shared" si="12"/>
        <v>2630</v>
      </c>
      <c r="GN53" s="68">
        <f t="shared" si="13"/>
        <v>1750</v>
      </c>
      <c r="GO53" s="68"/>
      <c r="GQ53" s="67">
        <v>1040</v>
      </c>
      <c r="GR53" s="67">
        <v>780</v>
      </c>
      <c r="GS53" s="67">
        <v>520</v>
      </c>
      <c r="GU53" s="68">
        <f t="shared" si="23"/>
        <v>3.3653846153846154</v>
      </c>
      <c r="GV53" s="68">
        <f t="shared" si="24"/>
        <v>3.3717948717948718</v>
      </c>
      <c r="GW53" s="68">
        <f t="shared" si="25"/>
        <v>3.3653846153846154</v>
      </c>
    </row>
    <row r="54" spans="1:205" x14ac:dyDescent="0.2">
      <c r="A54" s="174">
        <v>53</v>
      </c>
      <c r="B54" s="174">
        <v>2403413</v>
      </c>
      <c r="C54" s="61">
        <v>2126369</v>
      </c>
      <c r="D54" s="169">
        <v>1701095</v>
      </c>
      <c r="E54" s="174">
        <f t="shared" si="22"/>
        <v>5</v>
      </c>
      <c r="F54" s="68">
        <v>211</v>
      </c>
      <c r="G54" s="68">
        <v>2</v>
      </c>
      <c r="H54" s="68">
        <v>100110</v>
      </c>
      <c r="I54" s="68">
        <v>200110</v>
      </c>
      <c r="J54" s="68" t="s">
        <v>3392</v>
      </c>
      <c r="K54" s="68">
        <v>0</v>
      </c>
      <c r="L54" s="68">
        <v>0</v>
      </c>
      <c r="M54" s="68">
        <v>0</v>
      </c>
      <c r="N54" s="68">
        <v>0</v>
      </c>
      <c r="O54" s="68">
        <v>211</v>
      </c>
      <c r="P54" s="68">
        <v>0</v>
      </c>
      <c r="Q54" s="68">
        <v>0</v>
      </c>
      <c r="R54" s="68">
        <v>0</v>
      </c>
      <c r="S54" s="68">
        <v>0</v>
      </c>
      <c r="T54" s="68">
        <v>0</v>
      </c>
      <c r="U54" s="68">
        <v>0</v>
      </c>
      <c r="V54" s="68">
        <v>0</v>
      </c>
      <c r="W54" s="68">
        <v>0</v>
      </c>
      <c r="X54" s="68">
        <v>0</v>
      </c>
      <c r="Y54" s="68">
        <v>0</v>
      </c>
      <c r="Z54" s="68">
        <v>0</v>
      </c>
      <c r="AA54" s="68">
        <v>0</v>
      </c>
      <c r="AB54" s="68">
        <v>0</v>
      </c>
      <c r="AC54" s="68">
        <v>0</v>
      </c>
      <c r="AD54" s="68">
        <v>0</v>
      </c>
      <c r="AE54" s="68">
        <v>0</v>
      </c>
      <c r="AF54" s="68">
        <v>0</v>
      </c>
      <c r="AG54" s="68">
        <v>0</v>
      </c>
      <c r="AH54" s="68">
        <v>0</v>
      </c>
      <c r="AI54" s="68">
        <v>0</v>
      </c>
      <c r="AJ54" s="68">
        <v>0</v>
      </c>
      <c r="AK54" s="68">
        <v>0</v>
      </c>
      <c r="AL54" s="68">
        <v>0</v>
      </c>
      <c r="AM54" s="68">
        <v>0</v>
      </c>
      <c r="AN54" s="68">
        <v>0</v>
      </c>
      <c r="AO54" s="68">
        <v>0</v>
      </c>
      <c r="AP54" s="68" t="s">
        <v>2610</v>
      </c>
      <c r="AQ54" s="68">
        <v>1</v>
      </c>
      <c r="AR54" s="68">
        <v>0</v>
      </c>
      <c r="AS54" s="68">
        <v>0</v>
      </c>
      <c r="AT54" s="68">
        <v>0</v>
      </c>
      <c r="AU54" s="68">
        <v>0</v>
      </c>
      <c r="AV54" s="68">
        <v>4</v>
      </c>
      <c r="AW54" s="68"/>
      <c r="AX54" s="68">
        <v>0</v>
      </c>
      <c r="AY54" s="126">
        <v>0</v>
      </c>
      <c r="AZ54" s="68">
        <v>0</v>
      </c>
      <c r="BA54" s="68">
        <v>0</v>
      </c>
      <c r="BC54" s="68">
        <v>53</v>
      </c>
      <c r="BD54" s="68">
        <v>9</v>
      </c>
      <c r="BE54" s="68">
        <v>110153</v>
      </c>
      <c r="BF54" s="68" t="s">
        <v>8424</v>
      </c>
      <c r="BG54" s="68">
        <v>0</v>
      </c>
      <c r="BH54" s="68">
        <v>0</v>
      </c>
      <c r="BI54" s="68">
        <v>300</v>
      </c>
      <c r="BJ54" s="68">
        <v>112</v>
      </c>
      <c r="BK54" s="68">
        <v>54059</v>
      </c>
      <c r="BL54" s="175">
        <v>0</v>
      </c>
      <c r="BM54" s="175">
        <v>0</v>
      </c>
      <c r="BN54" s="175">
        <v>0</v>
      </c>
      <c r="BO54" s="68">
        <v>10000</v>
      </c>
      <c r="BP54" s="68">
        <v>0</v>
      </c>
      <c r="BQ54" s="68">
        <v>0</v>
      </c>
      <c r="BR54" s="68">
        <v>0</v>
      </c>
      <c r="BS54" s="68">
        <v>7053</v>
      </c>
      <c r="BT54" s="68">
        <v>0</v>
      </c>
      <c r="BU54" s="68">
        <v>0</v>
      </c>
      <c r="BV54" s="68">
        <v>0</v>
      </c>
      <c r="BW54" s="68">
        <v>4</v>
      </c>
      <c r="BX54" s="68">
        <v>112</v>
      </c>
      <c r="BY54" s="175">
        <v>134</v>
      </c>
      <c r="BZ54" s="175">
        <v>7</v>
      </c>
      <c r="CA54" s="175">
        <v>12</v>
      </c>
      <c r="CB54" s="68">
        <v>10000</v>
      </c>
      <c r="CC54" s="68">
        <v>0</v>
      </c>
      <c r="CD54" s="68">
        <v>0</v>
      </c>
      <c r="CE54" s="68">
        <v>0</v>
      </c>
      <c r="CF54" s="68">
        <v>50059</v>
      </c>
      <c r="CG54" s="68">
        <v>0</v>
      </c>
      <c r="CH54" s="68">
        <v>0</v>
      </c>
      <c r="CI54" s="68">
        <v>0</v>
      </c>
      <c r="CJ54" s="68">
        <v>680</v>
      </c>
      <c r="CK54" s="68">
        <v>200</v>
      </c>
      <c r="CL54" s="68">
        <v>200</v>
      </c>
      <c r="CM54" s="68">
        <v>0</v>
      </c>
      <c r="CN54" s="68">
        <v>94011</v>
      </c>
      <c r="CO54" s="68">
        <v>94074</v>
      </c>
      <c r="CP54" s="68">
        <v>777</v>
      </c>
      <c r="CQ54" s="68">
        <v>0</v>
      </c>
      <c r="CR54" s="68">
        <v>0</v>
      </c>
      <c r="CS54" s="68">
        <v>0</v>
      </c>
      <c r="CT54" s="68">
        <v>9</v>
      </c>
      <c r="CU54" s="68">
        <v>0</v>
      </c>
      <c r="CV54" s="68">
        <v>1</v>
      </c>
      <c r="CW54" s="68">
        <v>0</v>
      </c>
      <c r="CX54" s="68">
        <v>6</v>
      </c>
      <c r="CY54" s="68">
        <v>62</v>
      </c>
      <c r="CZ54" s="68">
        <v>9</v>
      </c>
      <c r="DA54" s="68">
        <v>112</v>
      </c>
      <c r="DB54" s="68">
        <v>1090</v>
      </c>
      <c r="DC54" s="68">
        <v>1091</v>
      </c>
      <c r="DD54" s="68">
        <v>1092</v>
      </c>
      <c r="DE54" s="68">
        <v>1093</v>
      </c>
      <c r="DF54" s="68" t="s">
        <v>2415</v>
      </c>
      <c r="DG54" s="68">
        <v>21600000</v>
      </c>
      <c r="DH54" s="68">
        <v>18000000</v>
      </c>
      <c r="DI54" s="68">
        <v>14400000</v>
      </c>
      <c r="DJ54" s="68">
        <v>10800000</v>
      </c>
      <c r="DK54" s="68">
        <v>7200000</v>
      </c>
      <c r="DL54" s="68">
        <v>5</v>
      </c>
      <c r="DM54" s="68">
        <v>3600000</v>
      </c>
      <c r="DN54" s="68">
        <v>94034</v>
      </c>
      <c r="DO54" s="68">
        <v>40</v>
      </c>
      <c r="DP54" s="68">
        <v>60</v>
      </c>
      <c r="DQ54" s="68">
        <v>80</v>
      </c>
      <c r="DR54" s="68">
        <v>100</v>
      </c>
      <c r="DS54" s="68">
        <v>120</v>
      </c>
      <c r="DT54" s="68">
        <v>7200000</v>
      </c>
      <c r="DU54" s="68">
        <v>94034</v>
      </c>
      <c r="DV54" s="68">
        <v>40</v>
      </c>
      <c r="DW54" s="68">
        <v>60</v>
      </c>
      <c r="DX54" s="68">
        <v>80</v>
      </c>
      <c r="DY54" s="68">
        <v>100</v>
      </c>
      <c r="DZ54" s="68">
        <v>120</v>
      </c>
      <c r="EA54" s="68">
        <v>-7100</v>
      </c>
      <c r="EB54" s="68">
        <v>49300</v>
      </c>
      <c r="EC54" s="68">
        <v>-4870</v>
      </c>
      <c r="ED54" s="68">
        <v>51600</v>
      </c>
      <c r="EE54" s="68">
        <v>2</v>
      </c>
      <c r="EF54" s="86">
        <v>30600000</v>
      </c>
      <c r="EG54" s="86">
        <v>28800000</v>
      </c>
      <c r="EH54" s="86">
        <v>27000000</v>
      </c>
      <c r="EI54" s="86">
        <v>25200000</v>
      </c>
      <c r="EJ54" s="86">
        <v>23400000</v>
      </c>
      <c r="EK54" s="86">
        <v>6</v>
      </c>
      <c r="EL54" s="86">
        <v>94177</v>
      </c>
      <c r="EM54" s="86">
        <v>1</v>
      </c>
      <c r="EO54" s="178">
        <v>53</v>
      </c>
      <c r="EP54" s="178" t="str">
        <f t="shared" si="27"/>
        <v>폭력배</v>
      </c>
      <c r="EQ54" s="68">
        <v>128</v>
      </c>
      <c r="ER54" s="175">
        <v>2</v>
      </c>
      <c r="ES54" s="68">
        <v>650</v>
      </c>
      <c r="ET54" s="68">
        <v>37</v>
      </c>
      <c r="EU54" s="68">
        <v>0</v>
      </c>
      <c r="EV54" s="68">
        <v>150037</v>
      </c>
      <c r="EW54" s="68" t="s">
        <v>2675</v>
      </c>
      <c r="EX54" s="68" t="str">
        <f t="shared" si="5"/>
        <v>중형</v>
      </c>
      <c r="FA54" s="68">
        <v>53</v>
      </c>
      <c r="FB54" s="68">
        <v>23</v>
      </c>
      <c r="FC54" s="68">
        <v>2</v>
      </c>
      <c r="FD54" s="68">
        <v>118044</v>
      </c>
      <c r="FE54" s="184" t="s">
        <v>9177</v>
      </c>
      <c r="FF54" s="68">
        <v>320044</v>
      </c>
      <c r="FG54" s="68">
        <v>60182</v>
      </c>
      <c r="FH54" s="68">
        <v>60183</v>
      </c>
      <c r="FI54" s="68">
        <v>60172</v>
      </c>
      <c r="FJ54" s="68">
        <v>60184</v>
      </c>
      <c r="FK54" s="68">
        <v>1</v>
      </c>
      <c r="FL54" s="68">
        <v>4</v>
      </c>
      <c r="FM54" s="68" t="s">
        <v>3814</v>
      </c>
      <c r="FN54" s="68">
        <v>111</v>
      </c>
      <c r="FO54" s="68">
        <v>0</v>
      </c>
      <c r="FP54" s="68">
        <v>100</v>
      </c>
      <c r="FQ54" s="68">
        <v>103</v>
      </c>
      <c r="FR54" s="68">
        <v>2</v>
      </c>
      <c r="FS54" s="68">
        <v>0</v>
      </c>
      <c r="FT54" s="68">
        <v>0</v>
      </c>
      <c r="FU54" s="68">
        <v>0</v>
      </c>
      <c r="FV54" s="68">
        <v>0</v>
      </c>
      <c r="FW54" s="68">
        <v>0</v>
      </c>
      <c r="FX54" s="68">
        <v>0</v>
      </c>
      <c r="FY54" s="68">
        <v>0</v>
      </c>
      <c r="FZ54" s="68">
        <v>0</v>
      </c>
      <c r="GA54" s="68">
        <v>0</v>
      </c>
      <c r="GB54" s="68">
        <v>0</v>
      </c>
      <c r="GC54" s="68">
        <v>0</v>
      </c>
      <c r="GE54" s="68">
        <v>427</v>
      </c>
      <c r="GF54" s="68" t="s">
        <v>3935</v>
      </c>
      <c r="GK54" s="68">
        <v>53</v>
      </c>
      <c r="GL54" s="68">
        <f t="shared" si="21"/>
        <v>3600</v>
      </c>
      <c r="GM54" s="68">
        <f t="shared" si="12"/>
        <v>2700</v>
      </c>
      <c r="GN54" s="68">
        <f t="shared" si="13"/>
        <v>1800</v>
      </c>
      <c r="GO54" s="68"/>
      <c r="GQ54" s="67">
        <v>1060</v>
      </c>
      <c r="GR54" s="67">
        <v>795</v>
      </c>
      <c r="GS54" s="67">
        <v>530</v>
      </c>
      <c r="GU54" s="68">
        <f t="shared" si="23"/>
        <v>3.3962264150943398</v>
      </c>
      <c r="GV54" s="68">
        <f t="shared" si="24"/>
        <v>3.3962264150943398</v>
      </c>
      <c r="GW54" s="68">
        <f t="shared" si="25"/>
        <v>3.3962264150943398</v>
      </c>
    </row>
    <row r="55" spans="1:205" x14ac:dyDescent="0.2">
      <c r="A55" s="174">
        <v>54</v>
      </c>
      <c r="B55" s="174">
        <v>2638382</v>
      </c>
      <c r="C55" s="61">
        <v>2324594</v>
      </c>
      <c r="D55" s="169">
        <v>1859675</v>
      </c>
      <c r="E55" s="174">
        <f t="shared" si="22"/>
        <v>5</v>
      </c>
      <c r="F55" s="68">
        <v>212</v>
      </c>
      <c r="G55" s="68">
        <v>2</v>
      </c>
      <c r="H55" s="68">
        <v>100110</v>
      </c>
      <c r="I55" s="68">
        <v>200110</v>
      </c>
      <c r="J55" s="68" t="s">
        <v>3393</v>
      </c>
      <c r="K55" s="68">
        <v>0</v>
      </c>
      <c r="L55" s="68">
        <v>0</v>
      </c>
      <c r="M55" s="68">
        <v>0</v>
      </c>
      <c r="N55" s="68">
        <v>0</v>
      </c>
      <c r="O55" s="68">
        <v>212</v>
      </c>
      <c r="P55" s="68">
        <v>0</v>
      </c>
      <c r="Q55" s="68">
        <v>0</v>
      </c>
      <c r="R55" s="68">
        <v>0</v>
      </c>
      <c r="S55" s="68">
        <v>0</v>
      </c>
      <c r="T55" s="68">
        <v>0</v>
      </c>
      <c r="U55" s="68">
        <v>0</v>
      </c>
      <c r="V55" s="68">
        <v>0</v>
      </c>
      <c r="W55" s="68">
        <v>0</v>
      </c>
      <c r="X55" s="68">
        <v>0</v>
      </c>
      <c r="Y55" s="68">
        <v>0</v>
      </c>
      <c r="Z55" s="68">
        <v>0</v>
      </c>
      <c r="AA55" s="68">
        <v>0</v>
      </c>
      <c r="AB55" s="68">
        <v>0</v>
      </c>
      <c r="AC55" s="68">
        <v>0</v>
      </c>
      <c r="AD55" s="68">
        <v>0</v>
      </c>
      <c r="AE55" s="68">
        <v>0</v>
      </c>
      <c r="AF55" s="68">
        <v>0</v>
      </c>
      <c r="AG55" s="68">
        <v>0</v>
      </c>
      <c r="AH55" s="68">
        <v>0</v>
      </c>
      <c r="AI55" s="68">
        <v>0</v>
      </c>
      <c r="AJ55" s="68">
        <v>0</v>
      </c>
      <c r="AK55" s="68">
        <v>0</v>
      </c>
      <c r="AL55" s="68">
        <v>0</v>
      </c>
      <c r="AM55" s="68">
        <v>0</v>
      </c>
      <c r="AN55" s="68">
        <v>0</v>
      </c>
      <c r="AO55" s="68">
        <v>0</v>
      </c>
      <c r="AP55" s="68" t="s">
        <v>2610</v>
      </c>
      <c r="AQ55" s="68">
        <v>1</v>
      </c>
      <c r="AR55" s="68">
        <v>0</v>
      </c>
      <c r="AS55" s="68">
        <v>0</v>
      </c>
      <c r="AT55" s="68">
        <v>0</v>
      </c>
      <c r="AU55" s="68">
        <v>0</v>
      </c>
      <c r="AV55" s="68">
        <v>4</v>
      </c>
      <c r="AW55" s="68"/>
      <c r="AX55" s="68">
        <v>0</v>
      </c>
      <c r="AY55" s="126">
        <v>0</v>
      </c>
      <c r="AZ55" s="68">
        <v>0</v>
      </c>
      <c r="BA55" s="68">
        <v>0</v>
      </c>
      <c r="BC55" s="68">
        <v>54</v>
      </c>
      <c r="BD55" s="68">
        <v>9</v>
      </c>
      <c r="BE55" s="68">
        <v>110154</v>
      </c>
      <c r="BF55" s="68" t="s">
        <v>8424</v>
      </c>
      <c r="BG55" s="68">
        <v>0</v>
      </c>
      <c r="BH55" s="68">
        <v>0</v>
      </c>
      <c r="BI55" s="68">
        <v>300</v>
      </c>
      <c r="BJ55" s="68">
        <v>114</v>
      </c>
      <c r="BK55" s="68">
        <v>54066</v>
      </c>
      <c r="BL55" s="175">
        <v>0</v>
      </c>
      <c r="BM55" s="175">
        <v>0</v>
      </c>
      <c r="BN55" s="175">
        <v>0</v>
      </c>
      <c r="BO55" s="68">
        <v>10000</v>
      </c>
      <c r="BP55" s="68">
        <v>0</v>
      </c>
      <c r="BQ55" s="68">
        <v>0</v>
      </c>
      <c r="BR55" s="68">
        <v>0</v>
      </c>
      <c r="BS55" s="68">
        <v>7054</v>
      </c>
      <c r="BT55" s="68">
        <v>0</v>
      </c>
      <c r="BU55" s="68">
        <v>0</v>
      </c>
      <c r="BV55" s="68">
        <v>0</v>
      </c>
      <c r="BW55" s="68">
        <v>4</v>
      </c>
      <c r="BX55" s="68">
        <v>114</v>
      </c>
      <c r="BY55" s="175">
        <v>62</v>
      </c>
      <c r="BZ55" s="175">
        <v>4</v>
      </c>
      <c r="CA55" s="175">
        <v>5</v>
      </c>
      <c r="CB55" s="68">
        <v>10000</v>
      </c>
      <c r="CC55" s="68">
        <v>0</v>
      </c>
      <c r="CD55" s="68">
        <v>0</v>
      </c>
      <c r="CE55" s="68">
        <v>0</v>
      </c>
      <c r="CF55" s="68">
        <v>50066</v>
      </c>
      <c r="CG55" s="68">
        <v>0</v>
      </c>
      <c r="CH55" s="68">
        <v>0</v>
      </c>
      <c r="CI55" s="68">
        <v>0</v>
      </c>
      <c r="CJ55" s="68">
        <v>250</v>
      </c>
      <c r="CK55" s="68">
        <v>100</v>
      </c>
      <c r="CL55" s="68">
        <v>100</v>
      </c>
      <c r="CM55" s="68">
        <v>0</v>
      </c>
      <c r="CN55" s="68">
        <v>94008</v>
      </c>
      <c r="CO55" s="68">
        <v>94074</v>
      </c>
      <c r="CP55" s="68">
        <v>777</v>
      </c>
      <c r="CQ55" s="68">
        <v>0</v>
      </c>
      <c r="CR55" s="68">
        <v>0</v>
      </c>
      <c r="CS55" s="68">
        <v>0</v>
      </c>
      <c r="CT55" s="68">
        <v>9</v>
      </c>
      <c r="CU55" s="68">
        <v>0</v>
      </c>
      <c r="CV55" s="68">
        <v>2</v>
      </c>
      <c r="CW55" s="68">
        <v>0</v>
      </c>
      <c r="CX55" s="68">
        <v>6</v>
      </c>
      <c r="CY55" s="68">
        <v>63</v>
      </c>
      <c r="CZ55" s="68">
        <v>9</v>
      </c>
      <c r="DA55" s="68">
        <v>114</v>
      </c>
      <c r="DB55" s="68">
        <v>1090</v>
      </c>
      <c r="DC55" s="68">
        <v>1091</v>
      </c>
      <c r="DD55" s="68">
        <v>1092</v>
      </c>
      <c r="DE55" s="68">
        <v>1093</v>
      </c>
      <c r="DF55" s="68" t="s">
        <v>2415</v>
      </c>
      <c r="DG55" s="68">
        <v>21600000</v>
      </c>
      <c r="DH55" s="68">
        <v>18000000</v>
      </c>
      <c r="DI55" s="68">
        <v>14400000</v>
      </c>
      <c r="DJ55" s="68">
        <v>10800000</v>
      </c>
      <c r="DK55" s="68">
        <v>7200000</v>
      </c>
      <c r="DL55" s="68">
        <v>5</v>
      </c>
      <c r="DM55" s="68">
        <v>3600000</v>
      </c>
      <c r="DN55" s="68">
        <v>0</v>
      </c>
      <c r="DO55" s="68">
        <v>0</v>
      </c>
      <c r="DP55" s="68">
        <v>0</v>
      </c>
      <c r="DQ55" s="68">
        <v>0</v>
      </c>
      <c r="DR55" s="68">
        <v>0</v>
      </c>
      <c r="DS55" s="68">
        <v>0</v>
      </c>
      <c r="DT55" s="68">
        <v>7200000</v>
      </c>
      <c r="DU55" s="68">
        <v>0</v>
      </c>
      <c r="DV55" s="68">
        <v>0</v>
      </c>
      <c r="DW55" s="68">
        <v>0</v>
      </c>
      <c r="DX55" s="68">
        <v>0</v>
      </c>
      <c r="DY55" s="68">
        <v>0</v>
      </c>
      <c r="DZ55" s="68">
        <v>0</v>
      </c>
      <c r="EA55" s="68">
        <v>-7100</v>
      </c>
      <c r="EB55" s="68">
        <v>49300</v>
      </c>
      <c r="EC55" s="68">
        <v>-4870</v>
      </c>
      <c r="ED55" s="68">
        <v>51600</v>
      </c>
      <c r="EE55" s="68">
        <v>1</v>
      </c>
      <c r="EF55" s="86">
        <v>30600000</v>
      </c>
      <c r="EG55" s="86">
        <v>28800000</v>
      </c>
      <c r="EH55" s="86">
        <v>27000000</v>
      </c>
      <c r="EI55" s="86">
        <v>25200000</v>
      </c>
      <c r="EJ55" s="86">
        <v>23400000</v>
      </c>
      <c r="EK55" s="86">
        <v>6</v>
      </c>
      <c r="EL55" s="86">
        <v>94177</v>
      </c>
      <c r="EM55" s="86">
        <v>1</v>
      </c>
      <c r="EO55" s="178">
        <v>54</v>
      </c>
      <c r="EP55" s="178" t="str">
        <f t="shared" si="27"/>
        <v>와일드 로즈</v>
      </c>
      <c r="EQ55" s="68">
        <v>129</v>
      </c>
      <c r="ER55" s="175">
        <v>1</v>
      </c>
      <c r="ES55" s="68">
        <v>650</v>
      </c>
      <c r="ET55" s="68">
        <v>38</v>
      </c>
      <c r="EU55" s="68">
        <v>0</v>
      </c>
      <c r="EV55" s="68">
        <v>150038</v>
      </c>
      <c r="EW55" s="68" t="s">
        <v>2676</v>
      </c>
      <c r="EX55" s="68" t="str">
        <f t="shared" si="5"/>
        <v>소형</v>
      </c>
      <c r="FA55" s="68">
        <v>54</v>
      </c>
      <c r="FB55" s="68">
        <v>23</v>
      </c>
      <c r="FC55" s="68">
        <v>1</v>
      </c>
      <c r="FD55" s="68">
        <v>118043</v>
      </c>
      <c r="FE55" s="184" t="s">
        <v>9178</v>
      </c>
      <c r="FF55" s="68">
        <v>320043</v>
      </c>
      <c r="FG55" s="68">
        <v>60181</v>
      </c>
      <c r="FH55" s="68">
        <v>60171</v>
      </c>
      <c r="FI55" s="68">
        <v>60162</v>
      </c>
      <c r="FJ55" s="68">
        <v>60184</v>
      </c>
      <c r="FK55" s="68">
        <v>1</v>
      </c>
      <c r="FL55" s="68">
        <v>4</v>
      </c>
      <c r="FM55" s="68" t="s">
        <v>3813</v>
      </c>
      <c r="FN55" s="68">
        <v>111</v>
      </c>
      <c r="FO55" s="68">
        <v>0</v>
      </c>
      <c r="FP55" s="68">
        <v>100</v>
      </c>
      <c r="FQ55" s="68">
        <v>103</v>
      </c>
      <c r="FR55" s="68">
        <v>2</v>
      </c>
      <c r="FS55" s="68">
        <v>0</v>
      </c>
      <c r="FT55" s="68">
        <v>0</v>
      </c>
      <c r="FU55" s="68">
        <v>0</v>
      </c>
      <c r="FV55" s="68">
        <v>0</v>
      </c>
      <c r="FW55" s="68">
        <v>0</v>
      </c>
      <c r="FX55" s="68">
        <v>0</v>
      </c>
      <c r="FY55" s="68">
        <v>0</v>
      </c>
      <c r="FZ55" s="68">
        <v>0</v>
      </c>
      <c r="GA55" s="68">
        <v>0</v>
      </c>
      <c r="GB55" s="68">
        <v>0</v>
      </c>
      <c r="GC55" s="68">
        <v>0</v>
      </c>
      <c r="GE55" s="68">
        <v>428</v>
      </c>
      <c r="GF55" s="68" t="s">
        <v>3936</v>
      </c>
      <c r="GK55" s="68">
        <v>54</v>
      </c>
      <c r="GL55" s="68">
        <f t="shared" si="21"/>
        <v>3700</v>
      </c>
      <c r="GM55" s="68">
        <f t="shared" si="12"/>
        <v>2780</v>
      </c>
      <c r="GN55" s="68">
        <f t="shared" si="13"/>
        <v>1850</v>
      </c>
      <c r="GO55" s="68"/>
      <c r="GQ55" s="67">
        <v>1080</v>
      </c>
      <c r="GR55" s="67">
        <v>810</v>
      </c>
      <c r="GS55" s="67">
        <v>540</v>
      </c>
      <c r="GU55" s="68">
        <f t="shared" si="23"/>
        <v>3.425925925925926</v>
      </c>
      <c r="GV55" s="68">
        <f t="shared" si="24"/>
        <v>3.4320987654320989</v>
      </c>
      <c r="GW55" s="68">
        <f t="shared" si="25"/>
        <v>3.425925925925926</v>
      </c>
    </row>
    <row r="56" spans="1:205" x14ac:dyDescent="0.2">
      <c r="A56" s="174">
        <v>55</v>
      </c>
      <c r="B56" s="174">
        <v>2915771</v>
      </c>
      <c r="C56" s="61">
        <v>2558511</v>
      </c>
      <c r="D56" s="169">
        <v>2046809</v>
      </c>
      <c r="E56" s="174">
        <f t="shared" si="22"/>
        <v>5</v>
      </c>
      <c r="F56" s="68">
        <v>251</v>
      </c>
      <c r="G56" s="68">
        <v>2</v>
      </c>
      <c r="H56" s="68">
        <v>194036</v>
      </c>
      <c r="I56" s="68">
        <v>294036</v>
      </c>
      <c r="J56" s="68" t="s">
        <v>3394</v>
      </c>
      <c r="K56" s="68">
        <v>0</v>
      </c>
      <c r="L56" s="68">
        <v>0</v>
      </c>
      <c r="M56" s="68">
        <v>0</v>
      </c>
      <c r="N56" s="68">
        <v>0</v>
      </c>
      <c r="O56" s="68">
        <v>251</v>
      </c>
      <c r="P56" s="68">
        <v>0</v>
      </c>
      <c r="Q56" s="68">
        <v>0</v>
      </c>
      <c r="R56" s="68">
        <v>0</v>
      </c>
      <c r="S56" s="68">
        <v>0</v>
      </c>
      <c r="T56" s="68">
        <v>0</v>
      </c>
      <c r="U56" s="68">
        <v>0</v>
      </c>
      <c r="V56" s="68">
        <v>0</v>
      </c>
      <c r="W56" s="68">
        <v>0</v>
      </c>
      <c r="X56" s="68">
        <v>0</v>
      </c>
      <c r="Y56" s="68">
        <v>0</v>
      </c>
      <c r="Z56" s="68">
        <v>0</v>
      </c>
      <c r="AA56" s="68">
        <v>0</v>
      </c>
      <c r="AB56" s="68">
        <v>0</v>
      </c>
      <c r="AC56" s="68">
        <v>0</v>
      </c>
      <c r="AD56" s="68">
        <v>0</v>
      </c>
      <c r="AE56" s="68">
        <v>0</v>
      </c>
      <c r="AF56" s="68">
        <v>0</v>
      </c>
      <c r="AG56" s="68">
        <v>0</v>
      </c>
      <c r="AH56" s="68">
        <v>0</v>
      </c>
      <c r="AI56" s="68">
        <v>0</v>
      </c>
      <c r="AJ56" s="68">
        <v>0</v>
      </c>
      <c r="AK56" s="68">
        <v>0</v>
      </c>
      <c r="AL56" s="68">
        <v>0</v>
      </c>
      <c r="AM56" s="68">
        <v>0</v>
      </c>
      <c r="AN56" s="68">
        <v>0</v>
      </c>
      <c r="AO56" s="68">
        <v>0</v>
      </c>
      <c r="AP56" s="68" t="s">
        <v>2233</v>
      </c>
      <c r="AQ56" s="68">
        <v>1</v>
      </c>
      <c r="AR56" s="68">
        <v>0</v>
      </c>
      <c r="AS56" s="68">
        <v>0</v>
      </c>
      <c r="AT56" s="68">
        <v>0</v>
      </c>
      <c r="AU56" s="68">
        <v>0</v>
      </c>
      <c r="AV56" s="68">
        <v>4</v>
      </c>
      <c r="AW56" s="68"/>
      <c r="AX56" s="68">
        <v>0</v>
      </c>
      <c r="AY56" s="126">
        <v>0</v>
      </c>
      <c r="AZ56" s="68">
        <v>0</v>
      </c>
      <c r="BA56" s="68">
        <v>0</v>
      </c>
      <c r="BC56" s="68">
        <v>55</v>
      </c>
      <c r="BD56" s="68">
        <v>10</v>
      </c>
      <c r="BE56" s="68">
        <v>110155</v>
      </c>
      <c r="BF56" s="68" t="s">
        <v>8425</v>
      </c>
      <c r="BG56" s="68">
        <v>0</v>
      </c>
      <c r="BH56" s="68">
        <v>0</v>
      </c>
      <c r="BI56" s="68">
        <v>300</v>
      </c>
      <c r="BJ56" s="68">
        <v>116</v>
      </c>
      <c r="BK56" s="68">
        <v>54037</v>
      </c>
      <c r="BL56" s="175">
        <v>0</v>
      </c>
      <c r="BM56" s="175">
        <v>0</v>
      </c>
      <c r="BN56" s="175">
        <v>0</v>
      </c>
      <c r="BO56" s="68">
        <v>10000</v>
      </c>
      <c r="BP56" s="68">
        <v>0</v>
      </c>
      <c r="BQ56" s="68">
        <v>0</v>
      </c>
      <c r="BR56" s="68">
        <v>0</v>
      </c>
      <c r="BS56" s="68">
        <v>7055</v>
      </c>
      <c r="BT56" s="68">
        <v>0</v>
      </c>
      <c r="BU56" s="68">
        <v>0</v>
      </c>
      <c r="BV56" s="68">
        <v>0</v>
      </c>
      <c r="BW56" s="68">
        <v>4</v>
      </c>
      <c r="BX56" s="68">
        <v>116</v>
      </c>
      <c r="BY56" s="175">
        <v>139</v>
      </c>
      <c r="BZ56" s="175">
        <v>8</v>
      </c>
      <c r="CA56" s="175">
        <v>12</v>
      </c>
      <c r="CB56" s="68">
        <v>10000</v>
      </c>
      <c r="CC56" s="68">
        <v>0</v>
      </c>
      <c r="CD56" s="68">
        <v>0</v>
      </c>
      <c r="CE56" s="68">
        <v>0</v>
      </c>
      <c r="CF56" s="68">
        <v>50037</v>
      </c>
      <c r="CG56" s="68">
        <v>0</v>
      </c>
      <c r="CH56" s="68">
        <v>0</v>
      </c>
      <c r="CI56" s="68">
        <v>0</v>
      </c>
      <c r="CJ56" s="68">
        <v>500</v>
      </c>
      <c r="CK56" s="68">
        <v>200</v>
      </c>
      <c r="CL56" s="68">
        <v>200</v>
      </c>
      <c r="CM56" s="68">
        <v>0</v>
      </c>
      <c r="CN56" s="68">
        <v>94004</v>
      </c>
      <c r="CO56" s="68">
        <v>94074</v>
      </c>
      <c r="CP56" s="68">
        <v>777</v>
      </c>
      <c r="CQ56" s="68">
        <v>0</v>
      </c>
      <c r="CR56" s="68">
        <v>0</v>
      </c>
      <c r="CS56" s="68">
        <v>0</v>
      </c>
      <c r="CT56" s="68">
        <v>10</v>
      </c>
      <c r="CU56" s="68">
        <v>0</v>
      </c>
      <c r="CV56" s="68">
        <v>1</v>
      </c>
      <c r="CW56" s="68">
        <v>0</v>
      </c>
      <c r="CX56" s="68">
        <v>6</v>
      </c>
      <c r="CY56" s="68">
        <v>65</v>
      </c>
      <c r="CZ56" s="68">
        <v>10</v>
      </c>
      <c r="DA56" s="68">
        <v>116</v>
      </c>
      <c r="DB56" s="68">
        <v>1100</v>
      </c>
      <c r="DC56" s="68">
        <v>1101</v>
      </c>
      <c r="DD56" s="68">
        <v>1102</v>
      </c>
      <c r="DE56" s="68">
        <v>1103</v>
      </c>
      <c r="DF56" s="68" t="s">
        <v>2416</v>
      </c>
      <c r="DG56" s="68">
        <v>21600000</v>
      </c>
      <c r="DH56" s="68">
        <v>18000000</v>
      </c>
      <c r="DI56" s="68">
        <v>14400000</v>
      </c>
      <c r="DJ56" s="68">
        <v>10800000</v>
      </c>
      <c r="DK56" s="68">
        <v>7200000</v>
      </c>
      <c r="DL56" s="68">
        <v>5</v>
      </c>
      <c r="DM56" s="68">
        <v>3600000</v>
      </c>
      <c r="DN56" s="68">
        <v>94035</v>
      </c>
      <c r="DO56" s="68">
        <v>40</v>
      </c>
      <c r="DP56" s="68">
        <v>60</v>
      </c>
      <c r="DQ56" s="68">
        <v>80</v>
      </c>
      <c r="DR56" s="68">
        <v>100</v>
      </c>
      <c r="DS56" s="68">
        <v>120</v>
      </c>
      <c r="DT56" s="68">
        <v>7200000</v>
      </c>
      <c r="DU56" s="68">
        <v>94035</v>
      </c>
      <c r="DV56" s="68">
        <v>40</v>
      </c>
      <c r="DW56" s="68">
        <v>60</v>
      </c>
      <c r="DX56" s="68">
        <v>80</v>
      </c>
      <c r="DY56" s="68">
        <v>100</v>
      </c>
      <c r="DZ56" s="68">
        <v>120</v>
      </c>
      <c r="EA56" s="68">
        <v>-7100</v>
      </c>
      <c r="EB56" s="68">
        <v>49300</v>
      </c>
      <c r="EC56" s="68">
        <v>-4870</v>
      </c>
      <c r="ED56" s="68">
        <v>51600</v>
      </c>
      <c r="EE56" s="68">
        <v>2</v>
      </c>
      <c r="EF56" s="86">
        <v>30600000</v>
      </c>
      <c r="EG56" s="86">
        <v>28800000</v>
      </c>
      <c r="EH56" s="86">
        <v>27000000</v>
      </c>
      <c r="EI56" s="86">
        <v>25200000</v>
      </c>
      <c r="EJ56" s="86">
        <v>23400000</v>
      </c>
      <c r="EK56" s="86">
        <v>6</v>
      </c>
      <c r="EL56" s="86">
        <v>94177</v>
      </c>
      <c r="EM56" s="86">
        <v>1</v>
      </c>
      <c r="EO56" s="178">
        <v>55</v>
      </c>
      <c r="EP56" s="178" t="str">
        <f t="shared" si="27"/>
        <v>토드</v>
      </c>
      <c r="EQ56" s="68">
        <v>130</v>
      </c>
      <c r="ER56" s="175">
        <v>4</v>
      </c>
      <c r="ES56" s="68">
        <v>650</v>
      </c>
      <c r="ET56" s="68">
        <v>21</v>
      </c>
      <c r="EU56" s="68">
        <v>0</v>
      </c>
      <c r="EV56" s="68">
        <v>150021</v>
      </c>
      <c r="EW56" s="68" t="s">
        <v>2659</v>
      </c>
      <c r="EX56" s="68" t="str">
        <f t="shared" si="5"/>
        <v>대형</v>
      </c>
      <c r="FA56" s="68">
        <v>55</v>
      </c>
      <c r="FB56" s="68">
        <v>22</v>
      </c>
      <c r="FC56" s="68">
        <v>2</v>
      </c>
      <c r="FD56" s="68">
        <v>118042</v>
      </c>
      <c r="FE56" s="184" t="s">
        <v>9179</v>
      </c>
      <c r="FF56" s="68">
        <v>320042</v>
      </c>
      <c r="FG56" s="68">
        <v>60142</v>
      </c>
      <c r="FH56" s="68">
        <v>60132</v>
      </c>
      <c r="FI56" s="68">
        <v>60122</v>
      </c>
      <c r="FJ56" s="68">
        <v>60134</v>
      </c>
      <c r="FK56" s="68">
        <v>1</v>
      </c>
      <c r="FL56" s="68">
        <v>4</v>
      </c>
      <c r="FM56" s="68" t="s">
        <v>3812</v>
      </c>
      <c r="FN56" s="68">
        <v>109</v>
      </c>
      <c r="FO56" s="68">
        <v>0</v>
      </c>
      <c r="FP56" s="68">
        <v>100</v>
      </c>
      <c r="FQ56" s="68">
        <v>101</v>
      </c>
      <c r="FR56" s="68">
        <v>2</v>
      </c>
      <c r="FS56" s="68">
        <v>0</v>
      </c>
      <c r="FT56" s="68">
        <v>0</v>
      </c>
      <c r="FU56" s="68">
        <v>0</v>
      </c>
      <c r="FV56" s="68">
        <v>0</v>
      </c>
      <c r="FW56" s="68">
        <v>0</v>
      </c>
      <c r="FX56" s="68">
        <v>0</v>
      </c>
      <c r="FY56" s="68">
        <v>0</v>
      </c>
      <c r="FZ56" s="68">
        <v>0</v>
      </c>
      <c r="GA56" s="68">
        <v>0</v>
      </c>
      <c r="GB56" s="68">
        <v>0</v>
      </c>
      <c r="GC56" s="68">
        <v>0</v>
      </c>
      <c r="GE56" s="68">
        <v>429</v>
      </c>
      <c r="GF56" s="68" t="s">
        <v>3937</v>
      </c>
      <c r="GK56" s="68">
        <v>55</v>
      </c>
      <c r="GL56" s="68">
        <f t="shared" si="21"/>
        <v>3800</v>
      </c>
      <c r="GM56" s="68">
        <f t="shared" si="12"/>
        <v>2850</v>
      </c>
      <c r="GN56" s="68">
        <f t="shared" si="13"/>
        <v>1900</v>
      </c>
      <c r="GO56" s="68"/>
      <c r="GQ56" s="67">
        <v>1100</v>
      </c>
      <c r="GR56" s="67">
        <v>825</v>
      </c>
      <c r="GS56" s="67">
        <v>550</v>
      </c>
      <c r="GU56" s="68">
        <f t="shared" si="23"/>
        <v>3.4545454545454546</v>
      </c>
      <c r="GV56" s="68">
        <f t="shared" si="24"/>
        <v>3.4545454545454546</v>
      </c>
      <c r="GW56" s="68">
        <f t="shared" si="25"/>
        <v>3.4545454545454546</v>
      </c>
    </row>
    <row r="57" spans="1:205" x14ac:dyDescent="0.2">
      <c r="A57" s="174">
        <v>56</v>
      </c>
      <c r="B57" s="174">
        <v>3240731</v>
      </c>
      <c r="C57" s="61">
        <v>2832216</v>
      </c>
      <c r="D57" s="169">
        <v>2265773</v>
      </c>
      <c r="E57" s="174">
        <f t="shared" si="22"/>
        <v>5</v>
      </c>
      <c r="F57" s="68">
        <v>252</v>
      </c>
      <c r="G57" s="68">
        <v>2</v>
      </c>
      <c r="H57" s="68">
        <v>194036</v>
      </c>
      <c r="I57" s="68">
        <v>294036</v>
      </c>
      <c r="J57" s="68" t="s">
        <v>3395</v>
      </c>
      <c r="K57" s="68">
        <v>0</v>
      </c>
      <c r="L57" s="68">
        <v>0</v>
      </c>
      <c r="M57" s="68">
        <v>0</v>
      </c>
      <c r="N57" s="68">
        <v>0</v>
      </c>
      <c r="O57" s="68">
        <v>252</v>
      </c>
      <c r="P57" s="68">
        <v>0</v>
      </c>
      <c r="Q57" s="68">
        <v>0</v>
      </c>
      <c r="R57" s="68">
        <v>0</v>
      </c>
      <c r="S57" s="68">
        <v>0</v>
      </c>
      <c r="T57" s="68">
        <v>0</v>
      </c>
      <c r="U57" s="68">
        <v>0</v>
      </c>
      <c r="V57" s="68">
        <v>0</v>
      </c>
      <c r="W57" s="68">
        <v>0</v>
      </c>
      <c r="X57" s="68">
        <v>0</v>
      </c>
      <c r="Y57" s="68">
        <v>0</v>
      </c>
      <c r="Z57" s="68">
        <v>0</v>
      </c>
      <c r="AA57" s="68">
        <v>0</v>
      </c>
      <c r="AB57" s="68">
        <v>0</v>
      </c>
      <c r="AC57" s="68">
        <v>0</v>
      </c>
      <c r="AD57" s="68">
        <v>0</v>
      </c>
      <c r="AE57" s="68">
        <v>0</v>
      </c>
      <c r="AF57" s="68">
        <v>0</v>
      </c>
      <c r="AG57" s="68">
        <v>0</v>
      </c>
      <c r="AH57" s="68">
        <v>0</v>
      </c>
      <c r="AI57" s="68">
        <v>0</v>
      </c>
      <c r="AJ57" s="68">
        <v>0</v>
      </c>
      <c r="AK57" s="68">
        <v>0</v>
      </c>
      <c r="AL57" s="68">
        <v>0</v>
      </c>
      <c r="AM57" s="68">
        <v>0</v>
      </c>
      <c r="AN57" s="68">
        <v>0</v>
      </c>
      <c r="AO57" s="68">
        <v>0</v>
      </c>
      <c r="AP57" s="68" t="s">
        <v>2233</v>
      </c>
      <c r="AQ57" s="68">
        <v>1</v>
      </c>
      <c r="AR57" s="68">
        <v>0</v>
      </c>
      <c r="AS57" s="68">
        <v>0</v>
      </c>
      <c r="AT57" s="68">
        <v>0</v>
      </c>
      <c r="AU57" s="68">
        <v>0</v>
      </c>
      <c r="AV57" s="68">
        <v>4</v>
      </c>
      <c r="AW57" s="68"/>
      <c r="AX57" s="68">
        <v>0</v>
      </c>
      <c r="AY57" s="126">
        <v>0</v>
      </c>
      <c r="AZ57" s="68">
        <v>0</v>
      </c>
      <c r="BA57" s="68">
        <v>0</v>
      </c>
      <c r="BC57" s="68">
        <v>56</v>
      </c>
      <c r="BD57" s="68">
        <v>10</v>
      </c>
      <c r="BE57" s="68">
        <v>110156</v>
      </c>
      <c r="BF57" s="68" t="s">
        <v>8425</v>
      </c>
      <c r="BG57" s="68">
        <v>0</v>
      </c>
      <c r="BH57" s="68">
        <v>0</v>
      </c>
      <c r="BI57" s="68">
        <v>300</v>
      </c>
      <c r="BJ57" s="68">
        <v>118</v>
      </c>
      <c r="BK57" s="68">
        <v>54038</v>
      </c>
      <c r="BL57" s="175">
        <v>0</v>
      </c>
      <c r="BM57" s="175">
        <v>0</v>
      </c>
      <c r="BN57" s="175">
        <v>0</v>
      </c>
      <c r="BO57" s="68">
        <v>10000</v>
      </c>
      <c r="BP57" s="68">
        <v>0</v>
      </c>
      <c r="BQ57" s="68">
        <v>0</v>
      </c>
      <c r="BR57" s="68">
        <v>0</v>
      </c>
      <c r="BS57" s="68">
        <v>7056</v>
      </c>
      <c r="BT57" s="68">
        <v>0</v>
      </c>
      <c r="BU57" s="68">
        <v>0</v>
      </c>
      <c r="BV57" s="68">
        <v>0</v>
      </c>
      <c r="BW57" s="68">
        <v>4</v>
      </c>
      <c r="BX57" s="68">
        <v>118</v>
      </c>
      <c r="BY57" s="175">
        <v>64</v>
      </c>
      <c r="BZ57" s="175">
        <v>4</v>
      </c>
      <c r="CA57" s="175">
        <v>5</v>
      </c>
      <c r="CB57" s="68">
        <v>10000</v>
      </c>
      <c r="CC57" s="68">
        <v>0</v>
      </c>
      <c r="CD57" s="68">
        <v>0</v>
      </c>
      <c r="CE57" s="68">
        <v>0</v>
      </c>
      <c r="CF57" s="68">
        <v>50038</v>
      </c>
      <c r="CG57" s="68">
        <v>0</v>
      </c>
      <c r="CH57" s="68">
        <v>0</v>
      </c>
      <c r="CI57" s="68">
        <v>0</v>
      </c>
      <c r="CJ57" s="68">
        <v>250</v>
      </c>
      <c r="CK57" s="68">
        <v>100</v>
      </c>
      <c r="CL57" s="68">
        <v>100</v>
      </c>
      <c r="CM57" s="68">
        <v>0</v>
      </c>
      <c r="CN57" s="68">
        <v>94010</v>
      </c>
      <c r="CO57" s="68">
        <v>94074</v>
      </c>
      <c r="CP57" s="68">
        <v>777</v>
      </c>
      <c r="CQ57" s="68">
        <v>0</v>
      </c>
      <c r="CR57" s="68">
        <v>0</v>
      </c>
      <c r="CS57" s="68">
        <v>0</v>
      </c>
      <c r="CT57" s="68">
        <v>10</v>
      </c>
      <c r="CU57" s="68">
        <v>0</v>
      </c>
      <c r="CV57" s="68">
        <v>1</v>
      </c>
      <c r="CW57" s="68">
        <v>0</v>
      </c>
      <c r="CX57" s="68">
        <v>6</v>
      </c>
      <c r="CY57" s="68">
        <v>66</v>
      </c>
      <c r="CZ57" s="68">
        <v>10</v>
      </c>
      <c r="DA57" s="68">
        <v>118</v>
      </c>
      <c r="DB57" s="68">
        <v>1100</v>
      </c>
      <c r="DC57" s="68">
        <v>1101</v>
      </c>
      <c r="DD57" s="68">
        <v>1102</v>
      </c>
      <c r="DE57" s="68">
        <v>1103</v>
      </c>
      <c r="DF57" s="68" t="s">
        <v>2416</v>
      </c>
      <c r="DG57" s="68">
        <v>21600000</v>
      </c>
      <c r="DH57" s="68">
        <v>18000000</v>
      </c>
      <c r="DI57" s="68">
        <v>14400000</v>
      </c>
      <c r="DJ57" s="68">
        <v>10800000</v>
      </c>
      <c r="DK57" s="68">
        <v>7200000</v>
      </c>
      <c r="DL57" s="68">
        <v>5</v>
      </c>
      <c r="DM57" s="68">
        <v>3600000</v>
      </c>
      <c r="DN57" s="68">
        <v>94018</v>
      </c>
      <c r="DO57" s="68">
        <v>40</v>
      </c>
      <c r="DP57" s="68">
        <v>60</v>
      </c>
      <c r="DQ57" s="68">
        <v>80</v>
      </c>
      <c r="DR57" s="68">
        <v>100</v>
      </c>
      <c r="DS57" s="68">
        <v>120</v>
      </c>
      <c r="DT57" s="68">
        <v>7200000</v>
      </c>
      <c r="DU57" s="68">
        <v>94018</v>
      </c>
      <c r="DV57" s="68">
        <v>40</v>
      </c>
      <c r="DW57" s="68">
        <v>60</v>
      </c>
      <c r="DX57" s="68">
        <v>80</v>
      </c>
      <c r="DY57" s="68">
        <v>100</v>
      </c>
      <c r="DZ57" s="68">
        <v>120</v>
      </c>
      <c r="EA57" s="68">
        <v>-7100</v>
      </c>
      <c r="EB57" s="68">
        <v>49300</v>
      </c>
      <c r="EC57" s="68">
        <v>-4870</v>
      </c>
      <c r="ED57" s="68">
        <v>51600</v>
      </c>
      <c r="EE57" s="68">
        <v>4</v>
      </c>
      <c r="EF57" s="86">
        <v>30600000</v>
      </c>
      <c r="EG57" s="86">
        <v>28800000</v>
      </c>
      <c r="EH57" s="86">
        <v>27000000</v>
      </c>
      <c r="EI57" s="86">
        <v>25200000</v>
      </c>
      <c r="EJ57" s="86">
        <v>23400000</v>
      </c>
      <c r="EK57" s="86">
        <v>6</v>
      </c>
      <c r="EL57" s="86">
        <v>94177</v>
      </c>
      <c r="EM57" s="86">
        <v>1</v>
      </c>
      <c r="EO57" s="178">
        <v>56</v>
      </c>
      <c r="EP57" s="178" t="str">
        <f t="shared" si="27"/>
        <v>타라 프로그</v>
      </c>
      <c r="EQ57" s="68">
        <v>131</v>
      </c>
      <c r="ER57" s="175">
        <v>1</v>
      </c>
      <c r="ES57" s="68">
        <v>650</v>
      </c>
      <c r="ET57" s="68">
        <v>44</v>
      </c>
      <c r="EU57" s="68">
        <v>0</v>
      </c>
      <c r="EV57" s="68">
        <v>150044</v>
      </c>
      <c r="EW57" s="68" t="s">
        <v>2682</v>
      </c>
      <c r="EX57" s="68" t="str">
        <f t="shared" si="5"/>
        <v>소형</v>
      </c>
      <c r="FA57" s="68">
        <v>56</v>
      </c>
      <c r="FB57" s="68">
        <v>22</v>
      </c>
      <c r="FC57" s="68">
        <v>1</v>
      </c>
      <c r="FD57" s="68">
        <v>118041</v>
      </c>
      <c r="FE57" s="184" t="s">
        <v>9180</v>
      </c>
      <c r="FF57" s="68">
        <v>320041</v>
      </c>
      <c r="FG57" s="68">
        <v>60141</v>
      </c>
      <c r="FH57" s="68">
        <v>60131</v>
      </c>
      <c r="FI57" s="68">
        <v>60121</v>
      </c>
      <c r="FJ57" s="68">
        <v>60134</v>
      </c>
      <c r="FK57" s="68">
        <v>1</v>
      </c>
      <c r="FL57" s="68">
        <v>4</v>
      </c>
      <c r="FM57" s="68" t="s">
        <v>3811</v>
      </c>
      <c r="FN57" s="68">
        <v>109</v>
      </c>
      <c r="FO57" s="68">
        <v>0</v>
      </c>
      <c r="FP57" s="68">
        <v>100</v>
      </c>
      <c r="FQ57" s="68">
        <v>101</v>
      </c>
      <c r="FR57" s="68">
        <v>2</v>
      </c>
      <c r="FS57" s="68">
        <v>0</v>
      </c>
      <c r="FT57" s="68">
        <v>0</v>
      </c>
      <c r="FU57" s="68">
        <v>0</v>
      </c>
      <c r="FV57" s="68">
        <v>0</v>
      </c>
      <c r="FW57" s="68">
        <v>0</v>
      </c>
      <c r="FX57" s="68">
        <v>0</v>
      </c>
      <c r="FY57" s="68">
        <v>0</v>
      </c>
      <c r="FZ57" s="68">
        <v>0</v>
      </c>
      <c r="GA57" s="68">
        <v>0</v>
      </c>
      <c r="GB57" s="68">
        <v>0</v>
      </c>
      <c r="GC57" s="68">
        <v>0</v>
      </c>
      <c r="GE57" s="68">
        <v>430</v>
      </c>
      <c r="GF57" s="68" t="s">
        <v>3938</v>
      </c>
      <c r="GK57" s="68">
        <v>56</v>
      </c>
      <c r="GL57" s="68">
        <f t="shared" si="21"/>
        <v>3900</v>
      </c>
      <c r="GM57" s="68">
        <f t="shared" si="12"/>
        <v>2930</v>
      </c>
      <c r="GN57" s="68">
        <f t="shared" si="13"/>
        <v>1950</v>
      </c>
      <c r="GO57" s="68"/>
      <c r="GQ57" s="67">
        <v>1120</v>
      </c>
      <c r="GR57" s="67">
        <v>840</v>
      </c>
      <c r="GS57" s="67">
        <v>560</v>
      </c>
      <c r="GU57" s="68">
        <f t="shared" si="23"/>
        <v>3.4821428571428572</v>
      </c>
      <c r="GV57" s="68">
        <f t="shared" si="24"/>
        <v>3.4880952380952381</v>
      </c>
      <c r="GW57" s="68">
        <f t="shared" si="25"/>
        <v>3.4821428571428572</v>
      </c>
    </row>
    <row r="58" spans="1:205" x14ac:dyDescent="0.2">
      <c r="A58" s="174">
        <v>57</v>
      </c>
      <c r="B58" s="174">
        <v>3618730</v>
      </c>
      <c r="C58" s="61">
        <v>3150021</v>
      </c>
      <c r="D58" s="169">
        <v>2520017</v>
      </c>
      <c r="E58" s="174">
        <f t="shared" si="22"/>
        <v>5</v>
      </c>
      <c r="F58" s="68">
        <v>253</v>
      </c>
      <c r="G58" s="68">
        <v>2</v>
      </c>
      <c r="H58" s="68">
        <v>194036</v>
      </c>
      <c r="I58" s="68">
        <v>294036</v>
      </c>
      <c r="J58" s="68" t="s">
        <v>3396</v>
      </c>
      <c r="K58" s="68">
        <v>0</v>
      </c>
      <c r="L58" s="68">
        <v>0</v>
      </c>
      <c r="M58" s="68">
        <v>0</v>
      </c>
      <c r="N58" s="68">
        <v>0</v>
      </c>
      <c r="O58" s="68">
        <v>253</v>
      </c>
      <c r="P58" s="68">
        <v>0</v>
      </c>
      <c r="Q58" s="68">
        <v>0</v>
      </c>
      <c r="R58" s="68">
        <v>0</v>
      </c>
      <c r="S58" s="68">
        <v>0</v>
      </c>
      <c r="T58" s="68">
        <v>0</v>
      </c>
      <c r="U58" s="68">
        <v>0</v>
      </c>
      <c r="V58" s="68">
        <v>0</v>
      </c>
      <c r="W58" s="68">
        <v>0</v>
      </c>
      <c r="X58" s="68">
        <v>0</v>
      </c>
      <c r="Y58" s="68">
        <v>0</v>
      </c>
      <c r="Z58" s="68">
        <v>0</v>
      </c>
      <c r="AA58" s="68">
        <v>0</v>
      </c>
      <c r="AB58" s="68">
        <v>0</v>
      </c>
      <c r="AC58" s="68">
        <v>0</v>
      </c>
      <c r="AD58" s="68">
        <v>0</v>
      </c>
      <c r="AE58" s="68">
        <v>0</v>
      </c>
      <c r="AF58" s="68">
        <v>0</v>
      </c>
      <c r="AG58" s="68">
        <v>0</v>
      </c>
      <c r="AH58" s="68">
        <v>0</v>
      </c>
      <c r="AI58" s="68">
        <v>0</v>
      </c>
      <c r="AJ58" s="68">
        <v>0</v>
      </c>
      <c r="AK58" s="68">
        <v>0</v>
      </c>
      <c r="AL58" s="68">
        <v>0</v>
      </c>
      <c r="AM58" s="68">
        <v>0</v>
      </c>
      <c r="AN58" s="68">
        <v>0</v>
      </c>
      <c r="AO58" s="68">
        <v>0</v>
      </c>
      <c r="AP58" s="68" t="s">
        <v>2233</v>
      </c>
      <c r="AQ58" s="68">
        <v>1</v>
      </c>
      <c r="AR58" s="68">
        <v>0</v>
      </c>
      <c r="AS58" s="68">
        <v>0</v>
      </c>
      <c r="AT58" s="68">
        <v>0</v>
      </c>
      <c r="AU58" s="68">
        <v>0</v>
      </c>
      <c r="AV58" s="68">
        <v>4</v>
      </c>
      <c r="AW58" s="68"/>
      <c r="AX58" s="68">
        <v>0</v>
      </c>
      <c r="AY58" s="126">
        <v>0</v>
      </c>
      <c r="AZ58" s="68">
        <v>0</v>
      </c>
      <c r="BA58" s="68">
        <v>0</v>
      </c>
      <c r="BC58" s="68">
        <v>57</v>
      </c>
      <c r="BD58" s="68">
        <v>10</v>
      </c>
      <c r="BE58" s="68">
        <v>110157</v>
      </c>
      <c r="BF58" s="68" t="s">
        <v>8425</v>
      </c>
      <c r="BG58" s="68">
        <v>0</v>
      </c>
      <c r="BH58" s="68">
        <v>0</v>
      </c>
      <c r="BI58" s="68">
        <v>300</v>
      </c>
      <c r="BJ58" s="68">
        <v>120</v>
      </c>
      <c r="BK58" s="68">
        <v>54061</v>
      </c>
      <c r="BL58" s="175">
        <v>0</v>
      </c>
      <c r="BM58" s="175">
        <v>0</v>
      </c>
      <c r="BN58" s="175">
        <v>0</v>
      </c>
      <c r="BO58" s="68">
        <v>10000</v>
      </c>
      <c r="BP58" s="68">
        <v>0</v>
      </c>
      <c r="BQ58" s="68">
        <v>0</v>
      </c>
      <c r="BR58" s="68">
        <v>0</v>
      </c>
      <c r="BS58" s="68">
        <v>7057</v>
      </c>
      <c r="BT58" s="68">
        <v>0</v>
      </c>
      <c r="BU58" s="68">
        <v>0</v>
      </c>
      <c r="BV58" s="68">
        <v>0</v>
      </c>
      <c r="BW58" s="68">
        <v>4</v>
      </c>
      <c r="BX58" s="68">
        <v>120</v>
      </c>
      <c r="BY58" s="175">
        <v>66</v>
      </c>
      <c r="BZ58" s="175">
        <v>4</v>
      </c>
      <c r="CA58" s="175">
        <v>5</v>
      </c>
      <c r="CB58" s="68">
        <v>10000</v>
      </c>
      <c r="CC58" s="68">
        <v>0</v>
      </c>
      <c r="CD58" s="68">
        <v>0</v>
      </c>
      <c r="CE58" s="68">
        <v>0</v>
      </c>
      <c r="CF58" s="68">
        <v>50061</v>
      </c>
      <c r="CG58" s="68">
        <v>0</v>
      </c>
      <c r="CH58" s="68">
        <v>0</v>
      </c>
      <c r="CI58" s="68">
        <v>0</v>
      </c>
      <c r="CJ58" s="68">
        <v>250</v>
      </c>
      <c r="CK58" s="68">
        <v>100</v>
      </c>
      <c r="CL58" s="68">
        <v>100</v>
      </c>
      <c r="CM58" s="68">
        <v>0</v>
      </c>
      <c r="CN58" s="68">
        <v>94007</v>
      </c>
      <c r="CO58" s="68">
        <v>94074</v>
      </c>
      <c r="CP58" s="68">
        <v>777</v>
      </c>
      <c r="CQ58" s="68">
        <v>0</v>
      </c>
      <c r="CR58" s="68">
        <v>0</v>
      </c>
      <c r="CS58" s="68">
        <v>0</v>
      </c>
      <c r="CT58" s="68">
        <v>10</v>
      </c>
      <c r="CU58" s="68">
        <v>0</v>
      </c>
      <c r="CV58" s="68">
        <v>1</v>
      </c>
      <c r="CW58" s="68">
        <v>0</v>
      </c>
      <c r="CX58" s="68">
        <v>6</v>
      </c>
      <c r="CY58" s="68">
        <v>67</v>
      </c>
      <c r="CZ58" s="68">
        <v>10</v>
      </c>
      <c r="DA58" s="68">
        <v>120</v>
      </c>
      <c r="DB58" s="68">
        <v>1100</v>
      </c>
      <c r="DC58" s="68">
        <v>1101</v>
      </c>
      <c r="DD58" s="68">
        <v>1102</v>
      </c>
      <c r="DE58" s="68">
        <v>1103</v>
      </c>
      <c r="DF58" s="68" t="s">
        <v>2416</v>
      </c>
      <c r="DG58" s="68">
        <v>21600000</v>
      </c>
      <c r="DH58" s="68">
        <v>18000000</v>
      </c>
      <c r="DI58" s="68">
        <v>14400000</v>
      </c>
      <c r="DJ58" s="68">
        <v>10800000</v>
      </c>
      <c r="DK58" s="68">
        <v>7200000</v>
      </c>
      <c r="DL58" s="68">
        <v>5</v>
      </c>
      <c r="DM58" s="68">
        <v>3600000</v>
      </c>
      <c r="DN58" s="68">
        <v>94023</v>
      </c>
      <c r="DO58" s="68">
        <v>60</v>
      </c>
      <c r="DP58" s="68">
        <v>80</v>
      </c>
      <c r="DQ58" s="68">
        <v>100</v>
      </c>
      <c r="DR58" s="68">
        <v>120</v>
      </c>
      <c r="DS58" s="68">
        <v>140</v>
      </c>
      <c r="DT58" s="68">
        <v>7200000</v>
      </c>
      <c r="DU58" s="68">
        <v>94023</v>
      </c>
      <c r="DV58" s="68">
        <v>60</v>
      </c>
      <c r="DW58" s="68">
        <v>80</v>
      </c>
      <c r="DX58" s="68">
        <v>100</v>
      </c>
      <c r="DY58" s="68">
        <v>120</v>
      </c>
      <c r="DZ58" s="68">
        <v>140</v>
      </c>
      <c r="EA58" s="68">
        <v>-7100</v>
      </c>
      <c r="EB58" s="68">
        <v>49300</v>
      </c>
      <c r="EC58" s="68">
        <v>-4870</v>
      </c>
      <c r="ED58" s="68">
        <v>51600</v>
      </c>
      <c r="EE58" s="68">
        <v>2</v>
      </c>
      <c r="EF58" s="86">
        <v>30600000</v>
      </c>
      <c r="EG58" s="86">
        <v>28800000</v>
      </c>
      <c r="EH58" s="86">
        <v>27000000</v>
      </c>
      <c r="EI58" s="86">
        <v>25200000</v>
      </c>
      <c r="EJ58" s="86">
        <v>23400000</v>
      </c>
      <c r="EK58" s="86">
        <v>6</v>
      </c>
      <c r="EL58" s="86">
        <v>94177</v>
      </c>
      <c r="EM58" s="86">
        <v>1</v>
      </c>
      <c r="EO58" s="178">
        <v>57</v>
      </c>
      <c r="EP58" s="178" t="str">
        <f t="shared" si="27"/>
        <v>에스터</v>
      </c>
      <c r="EQ58" s="68">
        <v>132</v>
      </c>
      <c r="ER58" s="175">
        <v>1</v>
      </c>
      <c r="ES58" s="68">
        <v>650</v>
      </c>
      <c r="ET58" s="68">
        <v>1</v>
      </c>
      <c r="EU58" s="68">
        <v>0</v>
      </c>
      <c r="EV58" s="68">
        <v>150001</v>
      </c>
      <c r="EW58" s="68" t="s">
        <v>2639</v>
      </c>
      <c r="EX58" s="68" t="str">
        <f t="shared" si="5"/>
        <v>소형</v>
      </c>
      <c r="FA58" s="68">
        <v>101</v>
      </c>
      <c r="FB58" s="68">
        <v>2</v>
      </c>
      <c r="FC58" s="68">
        <v>1</v>
      </c>
      <c r="FD58" s="68">
        <v>119001</v>
      </c>
      <c r="FE58" s="184" t="s">
        <v>9181</v>
      </c>
      <c r="FF58" s="68">
        <v>0</v>
      </c>
      <c r="FG58" s="68">
        <v>0</v>
      </c>
      <c r="FH58" s="68">
        <v>0</v>
      </c>
      <c r="FI58" s="68">
        <v>0</v>
      </c>
      <c r="FJ58" s="68">
        <v>0</v>
      </c>
      <c r="FK58" s="68">
        <v>2</v>
      </c>
      <c r="FL58" s="68">
        <v>1</v>
      </c>
      <c r="FM58" s="68" t="s">
        <v>3827</v>
      </c>
      <c r="FN58" s="68">
        <v>101</v>
      </c>
      <c r="FO58" s="68">
        <v>2</v>
      </c>
      <c r="FP58" s="68">
        <v>0</v>
      </c>
      <c r="FQ58" s="68">
        <v>0</v>
      </c>
      <c r="FR58" s="68">
        <v>0</v>
      </c>
      <c r="FS58" s="68">
        <v>0</v>
      </c>
      <c r="FT58" s="68">
        <v>0</v>
      </c>
      <c r="FU58" s="68">
        <v>0</v>
      </c>
      <c r="FV58" s="68">
        <v>0</v>
      </c>
      <c r="FW58" s="68">
        <v>0</v>
      </c>
      <c r="FX58" s="68">
        <v>0</v>
      </c>
      <c r="FY58" s="68">
        <v>0</v>
      </c>
      <c r="FZ58" s="68">
        <v>4</v>
      </c>
      <c r="GA58" s="68">
        <v>0</v>
      </c>
      <c r="GB58" s="68">
        <v>0</v>
      </c>
      <c r="GC58" s="68">
        <v>0</v>
      </c>
      <c r="GE58" s="68">
        <v>431</v>
      </c>
      <c r="GF58" s="68" t="s">
        <v>3939</v>
      </c>
      <c r="GK58" s="68">
        <v>57</v>
      </c>
      <c r="GL58" s="68">
        <f t="shared" si="21"/>
        <v>4000</v>
      </c>
      <c r="GM58" s="68">
        <f t="shared" si="12"/>
        <v>3000</v>
      </c>
      <c r="GN58" s="68">
        <f t="shared" si="13"/>
        <v>2000</v>
      </c>
      <c r="GO58" s="68"/>
      <c r="GQ58" s="67">
        <v>1140</v>
      </c>
      <c r="GR58" s="67">
        <v>855</v>
      </c>
      <c r="GS58" s="67">
        <v>570</v>
      </c>
      <c r="GU58" s="68">
        <f t="shared" si="23"/>
        <v>3.5087719298245612</v>
      </c>
      <c r="GV58" s="68">
        <f t="shared" si="24"/>
        <v>3.5087719298245612</v>
      </c>
      <c r="GW58" s="68">
        <f t="shared" si="25"/>
        <v>3.5087719298245612</v>
      </c>
    </row>
    <row r="59" spans="1:205" x14ac:dyDescent="0.2">
      <c r="A59" s="174">
        <v>58</v>
      </c>
      <c r="B59" s="174">
        <v>4055554</v>
      </c>
      <c r="C59" s="61">
        <v>3516458</v>
      </c>
      <c r="D59" s="169">
        <v>2813166</v>
      </c>
      <c r="E59" s="174">
        <f t="shared" si="22"/>
        <v>5</v>
      </c>
      <c r="F59" s="68">
        <v>254</v>
      </c>
      <c r="G59" s="68">
        <v>2</v>
      </c>
      <c r="H59" s="68">
        <v>194036</v>
      </c>
      <c r="I59" s="68">
        <v>294036</v>
      </c>
      <c r="J59" s="68" t="s">
        <v>3397</v>
      </c>
      <c r="K59" s="68">
        <v>0</v>
      </c>
      <c r="L59" s="68">
        <v>0</v>
      </c>
      <c r="M59" s="68">
        <v>0</v>
      </c>
      <c r="N59" s="68">
        <v>0</v>
      </c>
      <c r="O59" s="68">
        <v>254</v>
      </c>
      <c r="P59" s="68">
        <v>0</v>
      </c>
      <c r="Q59" s="68">
        <v>0</v>
      </c>
      <c r="R59" s="68">
        <v>0</v>
      </c>
      <c r="S59" s="68">
        <v>0</v>
      </c>
      <c r="T59" s="68">
        <v>0</v>
      </c>
      <c r="U59" s="68">
        <v>0</v>
      </c>
      <c r="V59" s="68">
        <v>0</v>
      </c>
      <c r="W59" s="68">
        <v>0</v>
      </c>
      <c r="X59" s="68">
        <v>0</v>
      </c>
      <c r="Y59" s="68">
        <v>0</v>
      </c>
      <c r="Z59" s="68">
        <v>0</v>
      </c>
      <c r="AA59" s="68">
        <v>0</v>
      </c>
      <c r="AB59" s="68">
        <v>0</v>
      </c>
      <c r="AC59" s="68">
        <v>0</v>
      </c>
      <c r="AD59" s="68">
        <v>0</v>
      </c>
      <c r="AE59" s="68">
        <v>0</v>
      </c>
      <c r="AF59" s="68">
        <v>0</v>
      </c>
      <c r="AG59" s="68">
        <v>0</v>
      </c>
      <c r="AH59" s="68">
        <v>0</v>
      </c>
      <c r="AI59" s="68">
        <v>0</v>
      </c>
      <c r="AJ59" s="68">
        <v>0</v>
      </c>
      <c r="AK59" s="68">
        <v>0</v>
      </c>
      <c r="AL59" s="68">
        <v>0</v>
      </c>
      <c r="AM59" s="68">
        <v>0</v>
      </c>
      <c r="AN59" s="68">
        <v>0</v>
      </c>
      <c r="AO59" s="68">
        <v>0</v>
      </c>
      <c r="AP59" s="68" t="s">
        <v>2233</v>
      </c>
      <c r="AQ59" s="68">
        <v>1</v>
      </c>
      <c r="AR59" s="68">
        <v>0</v>
      </c>
      <c r="AS59" s="68">
        <v>0</v>
      </c>
      <c r="AT59" s="68">
        <v>0</v>
      </c>
      <c r="AU59" s="68">
        <v>0</v>
      </c>
      <c r="AV59" s="68">
        <v>4</v>
      </c>
      <c r="AW59" s="68"/>
      <c r="AX59" s="68">
        <v>0</v>
      </c>
      <c r="AY59" s="126">
        <v>0</v>
      </c>
      <c r="AZ59" s="68">
        <v>0</v>
      </c>
      <c r="BA59" s="68">
        <v>0</v>
      </c>
      <c r="BC59" s="68">
        <v>58</v>
      </c>
      <c r="BD59" s="68">
        <v>10</v>
      </c>
      <c r="BE59" s="68">
        <v>110158</v>
      </c>
      <c r="BF59" s="68" t="s">
        <v>8425</v>
      </c>
      <c r="BG59" s="68">
        <v>0</v>
      </c>
      <c r="BH59" s="68">
        <v>0</v>
      </c>
      <c r="BI59" s="68">
        <v>300</v>
      </c>
      <c r="BJ59" s="68">
        <v>122</v>
      </c>
      <c r="BK59" s="68">
        <v>54098</v>
      </c>
      <c r="BL59" s="175">
        <v>0</v>
      </c>
      <c r="BM59" s="175">
        <v>0</v>
      </c>
      <c r="BN59" s="175">
        <v>0</v>
      </c>
      <c r="BO59" s="68">
        <v>10000</v>
      </c>
      <c r="BP59" s="68">
        <v>0</v>
      </c>
      <c r="BQ59" s="68">
        <v>0</v>
      </c>
      <c r="BR59" s="68">
        <v>0</v>
      </c>
      <c r="BS59" s="68">
        <v>7058</v>
      </c>
      <c r="BT59" s="68">
        <v>0</v>
      </c>
      <c r="BU59" s="68">
        <v>0</v>
      </c>
      <c r="BV59" s="68">
        <v>0</v>
      </c>
      <c r="BW59" s="68">
        <v>4</v>
      </c>
      <c r="BX59" s="68">
        <v>122</v>
      </c>
      <c r="BY59" s="175">
        <v>148</v>
      </c>
      <c r="BZ59" s="175">
        <v>8</v>
      </c>
      <c r="CA59" s="175">
        <v>12</v>
      </c>
      <c r="CB59" s="68">
        <v>10000</v>
      </c>
      <c r="CC59" s="68">
        <v>0</v>
      </c>
      <c r="CD59" s="68">
        <v>0</v>
      </c>
      <c r="CE59" s="68">
        <v>0</v>
      </c>
      <c r="CF59" s="68">
        <v>50098</v>
      </c>
      <c r="CG59" s="68">
        <v>0</v>
      </c>
      <c r="CH59" s="68">
        <v>0</v>
      </c>
      <c r="CI59" s="68">
        <v>0</v>
      </c>
      <c r="CJ59" s="68">
        <v>480</v>
      </c>
      <c r="CK59" s="68">
        <v>200</v>
      </c>
      <c r="CL59" s="68">
        <v>200</v>
      </c>
      <c r="CM59" s="68">
        <v>0</v>
      </c>
      <c r="CN59" s="68">
        <v>94034</v>
      </c>
      <c r="CO59" s="68">
        <v>94074</v>
      </c>
      <c r="CP59" s="68">
        <v>777</v>
      </c>
      <c r="CQ59" s="68">
        <v>0</v>
      </c>
      <c r="CR59" s="68">
        <v>0</v>
      </c>
      <c r="CS59" s="68">
        <v>0</v>
      </c>
      <c r="CT59" s="68">
        <v>10</v>
      </c>
      <c r="CU59" s="68">
        <v>0</v>
      </c>
      <c r="CV59" s="68">
        <v>1</v>
      </c>
      <c r="CW59" s="68">
        <v>0</v>
      </c>
      <c r="CX59" s="68">
        <v>6</v>
      </c>
      <c r="CY59" s="68">
        <v>68</v>
      </c>
      <c r="CZ59" s="68">
        <v>10</v>
      </c>
      <c r="DA59" s="68">
        <v>122</v>
      </c>
      <c r="DB59" s="68">
        <v>1100</v>
      </c>
      <c r="DC59" s="68">
        <v>1101</v>
      </c>
      <c r="DD59" s="68">
        <v>1102</v>
      </c>
      <c r="DE59" s="68">
        <v>1103</v>
      </c>
      <c r="DF59" s="68" t="s">
        <v>2416</v>
      </c>
      <c r="DG59" s="68">
        <v>21600000</v>
      </c>
      <c r="DH59" s="68">
        <v>18000000</v>
      </c>
      <c r="DI59" s="68">
        <v>14400000</v>
      </c>
      <c r="DJ59" s="68">
        <v>10800000</v>
      </c>
      <c r="DK59" s="68">
        <v>7200000</v>
      </c>
      <c r="DL59" s="68">
        <v>5</v>
      </c>
      <c r="DM59" s="68">
        <v>3600000</v>
      </c>
      <c r="DN59" s="68">
        <v>94024</v>
      </c>
      <c r="DO59" s="68">
        <v>40</v>
      </c>
      <c r="DP59" s="68">
        <v>60</v>
      </c>
      <c r="DQ59" s="68">
        <v>80</v>
      </c>
      <c r="DR59" s="68">
        <v>100</v>
      </c>
      <c r="DS59" s="68">
        <v>120</v>
      </c>
      <c r="DT59" s="68">
        <v>7200000</v>
      </c>
      <c r="DU59" s="68">
        <v>94024</v>
      </c>
      <c r="DV59" s="68">
        <v>40</v>
      </c>
      <c r="DW59" s="68">
        <v>60</v>
      </c>
      <c r="DX59" s="68">
        <v>80</v>
      </c>
      <c r="DY59" s="68">
        <v>100</v>
      </c>
      <c r="DZ59" s="68">
        <v>120</v>
      </c>
      <c r="EA59" s="68">
        <v>-7100</v>
      </c>
      <c r="EB59" s="68">
        <v>49300</v>
      </c>
      <c r="EC59" s="68">
        <v>-4870</v>
      </c>
      <c r="ED59" s="68">
        <v>51600</v>
      </c>
      <c r="EE59" s="68">
        <v>4</v>
      </c>
      <c r="EF59" s="86">
        <v>30600000</v>
      </c>
      <c r="EG59" s="86">
        <v>28800000</v>
      </c>
      <c r="EH59" s="86">
        <v>27000000</v>
      </c>
      <c r="EI59" s="86">
        <v>25200000</v>
      </c>
      <c r="EJ59" s="86">
        <v>23400000</v>
      </c>
      <c r="EK59" s="86">
        <v>6</v>
      </c>
      <c r="EL59" s="86">
        <v>94177</v>
      </c>
      <c r="EM59" s="86">
        <v>1</v>
      </c>
      <c r="EO59" s="178">
        <v>58</v>
      </c>
      <c r="EP59" s="178" t="str">
        <f t="shared" si="27"/>
        <v>머맨</v>
      </c>
      <c r="EQ59" s="68">
        <v>133</v>
      </c>
      <c r="ER59" s="175">
        <v>1</v>
      </c>
      <c r="ES59" s="68">
        <v>650</v>
      </c>
      <c r="ET59" s="68">
        <v>45</v>
      </c>
      <c r="EU59" s="68">
        <v>0</v>
      </c>
      <c r="EV59" s="68">
        <v>150045</v>
      </c>
      <c r="EW59" s="68" t="s">
        <v>2683</v>
      </c>
      <c r="EX59" s="68" t="str">
        <f t="shared" si="5"/>
        <v>소형</v>
      </c>
      <c r="FA59" s="68">
        <v>102</v>
      </c>
      <c r="FB59" s="68">
        <v>2</v>
      </c>
      <c r="FC59" s="68">
        <v>2</v>
      </c>
      <c r="FD59" s="68">
        <v>119002</v>
      </c>
      <c r="FE59" s="184" t="s">
        <v>9182</v>
      </c>
      <c r="FF59" s="68">
        <v>0</v>
      </c>
      <c r="FG59" s="68">
        <v>0</v>
      </c>
      <c r="FH59" s="68">
        <v>0</v>
      </c>
      <c r="FI59" s="68">
        <v>0</v>
      </c>
      <c r="FJ59" s="68">
        <v>0</v>
      </c>
      <c r="FK59" s="68">
        <v>2</v>
      </c>
      <c r="FL59" s="68">
        <v>1</v>
      </c>
      <c r="FM59" s="68" t="s">
        <v>3828</v>
      </c>
      <c r="FN59" s="68">
        <v>103</v>
      </c>
      <c r="FO59" s="68">
        <v>2</v>
      </c>
      <c r="FP59" s="68">
        <v>0</v>
      </c>
      <c r="FQ59" s="68">
        <v>0</v>
      </c>
      <c r="FR59" s="68">
        <v>0</v>
      </c>
      <c r="FS59" s="68">
        <v>0</v>
      </c>
      <c r="FT59" s="68">
        <v>0</v>
      </c>
      <c r="FU59" s="68">
        <v>0</v>
      </c>
      <c r="FV59" s="68">
        <v>0</v>
      </c>
      <c r="FW59" s="68">
        <v>0</v>
      </c>
      <c r="FX59" s="68">
        <v>0</v>
      </c>
      <c r="FY59" s="68">
        <v>0</v>
      </c>
      <c r="FZ59" s="68">
        <v>2</v>
      </c>
      <c r="GA59" s="68">
        <v>0</v>
      </c>
      <c r="GB59" s="68">
        <v>0</v>
      </c>
      <c r="GC59" s="68">
        <v>0</v>
      </c>
      <c r="GE59" s="68">
        <v>432</v>
      </c>
      <c r="GF59" s="68" t="s">
        <v>3940</v>
      </c>
      <c r="GK59" s="68">
        <v>58</v>
      </c>
      <c r="GL59" s="68">
        <f t="shared" si="21"/>
        <v>4100</v>
      </c>
      <c r="GM59" s="68">
        <f t="shared" si="12"/>
        <v>3080</v>
      </c>
      <c r="GN59" s="68">
        <f t="shared" si="13"/>
        <v>2050</v>
      </c>
      <c r="GO59" s="68"/>
      <c r="GQ59" s="67">
        <v>1160</v>
      </c>
      <c r="GR59" s="67">
        <v>870</v>
      </c>
      <c r="GS59" s="67">
        <v>580</v>
      </c>
      <c r="GU59" s="68">
        <f t="shared" si="23"/>
        <v>3.5344827586206895</v>
      </c>
      <c r="GV59" s="68">
        <f t="shared" si="24"/>
        <v>3.5402298850574714</v>
      </c>
      <c r="GW59" s="68">
        <f t="shared" si="25"/>
        <v>3.5344827586206895</v>
      </c>
    </row>
    <row r="60" spans="1:205" x14ac:dyDescent="0.2">
      <c r="A60" s="174">
        <v>59</v>
      </c>
      <c r="B60" s="174">
        <v>4557320</v>
      </c>
      <c r="C60" s="61">
        <v>3936281</v>
      </c>
      <c r="D60" s="169">
        <v>3149025</v>
      </c>
      <c r="E60" s="174">
        <f t="shared" si="22"/>
        <v>5</v>
      </c>
      <c r="F60" s="68">
        <v>255</v>
      </c>
      <c r="G60" s="68">
        <v>2</v>
      </c>
      <c r="H60" s="68">
        <v>194036</v>
      </c>
      <c r="I60" s="68">
        <v>294036</v>
      </c>
      <c r="J60" s="68" t="s">
        <v>3398</v>
      </c>
      <c r="K60" s="68">
        <v>0</v>
      </c>
      <c r="L60" s="68">
        <v>0</v>
      </c>
      <c r="M60" s="68">
        <v>0</v>
      </c>
      <c r="N60" s="68">
        <v>0</v>
      </c>
      <c r="O60" s="68">
        <v>255</v>
      </c>
      <c r="P60" s="68">
        <v>0</v>
      </c>
      <c r="Q60" s="68">
        <v>0</v>
      </c>
      <c r="R60" s="68">
        <v>0</v>
      </c>
      <c r="S60" s="68">
        <v>0</v>
      </c>
      <c r="T60" s="68">
        <v>0</v>
      </c>
      <c r="U60" s="68">
        <v>0</v>
      </c>
      <c r="V60" s="68">
        <v>0</v>
      </c>
      <c r="W60" s="68">
        <v>0</v>
      </c>
      <c r="X60" s="68">
        <v>0</v>
      </c>
      <c r="Y60" s="68">
        <v>0</v>
      </c>
      <c r="Z60" s="68">
        <v>0</v>
      </c>
      <c r="AA60" s="68">
        <v>0</v>
      </c>
      <c r="AB60" s="68">
        <v>0</v>
      </c>
      <c r="AC60" s="68">
        <v>0</v>
      </c>
      <c r="AD60" s="68">
        <v>0</v>
      </c>
      <c r="AE60" s="68">
        <v>0</v>
      </c>
      <c r="AF60" s="68">
        <v>0</v>
      </c>
      <c r="AG60" s="68">
        <v>0</v>
      </c>
      <c r="AH60" s="68">
        <v>0</v>
      </c>
      <c r="AI60" s="68">
        <v>0</v>
      </c>
      <c r="AJ60" s="68">
        <v>0</v>
      </c>
      <c r="AK60" s="68">
        <v>0</v>
      </c>
      <c r="AL60" s="68">
        <v>0</v>
      </c>
      <c r="AM60" s="68">
        <v>0</v>
      </c>
      <c r="AN60" s="68">
        <v>0</v>
      </c>
      <c r="AO60" s="68">
        <v>0</v>
      </c>
      <c r="AP60" s="68" t="s">
        <v>2233</v>
      </c>
      <c r="AQ60" s="68">
        <v>1</v>
      </c>
      <c r="AR60" s="68">
        <v>0</v>
      </c>
      <c r="AS60" s="68">
        <v>0</v>
      </c>
      <c r="AT60" s="68">
        <v>0</v>
      </c>
      <c r="AU60" s="68">
        <v>0</v>
      </c>
      <c r="AV60" s="68">
        <v>4</v>
      </c>
      <c r="AW60" s="68"/>
      <c r="AX60" s="68">
        <v>0</v>
      </c>
      <c r="AY60" s="126">
        <v>0</v>
      </c>
      <c r="AZ60" s="68">
        <v>0</v>
      </c>
      <c r="BA60" s="68">
        <v>0</v>
      </c>
      <c r="BC60" s="68">
        <v>59</v>
      </c>
      <c r="BD60" s="68">
        <v>10</v>
      </c>
      <c r="BE60" s="68">
        <v>110159</v>
      </c>
      <c r="BF60" s="68" t="s">
        <v>8425</v>
      </c>
      <c r="BG60" s="68">
        <v>0</v>
      </c>
      <c r="BH60" s="68">
        <v>0</v>
      </c>
      <c r="BI60" s="68">
        <v>300</v>
      </c>
      <c r="BJ60" s="68">
        <v>124</v>
      </c>
      <c r="BK60" s="68">
        <v>54099</v>
      </c>
      <c r="BL60" s="175">
        <v>0</v>
      </c>
      <c r="BM60" s="175">
        <v>0</v>
      </c>
      <c r="BN60" s="175">
        <v>0</v>
      </c>
      <c r="BO60" s="68">
        <v>10000</v>
      </c>
      <c r="BP60" s="68">
        <v>0</v>
      </c>
      <c r="BQ60" s="68">
        <v>0</v>
      </c>
      <c r="BR60" s="68">
        <v>0</v>
      </c>
      <c r="BS60" s="68">
        <v>7059</v>
      </c>
      <c r="BT60" s="68">
        <v>0</v>
      </c>
      <c r="BU60" s="68">
        <v>0</v>
      </c>
      <c r="BV60" s="68">
        <v>0</v>
      </c>
      <c r="BW60" s="68">
        <v>4</v>
      </c>
      <c r="BX60" s="68">
        <v>124</v>
      </c>
      <c r="BY60" s="175">
        <v>344</v>
      </c>
      <c r="BZ60" s="175">
        <v>13</v>
      </c>
      <c r="CA60" s="175">
        <v>22</v>
      </c>
      <c r="CB60" s="68">
        <v>10000</v>
      </c>
      <c r="CC60" s="68">
        <v>0</v>
      </c>
      <c r="CD60" s="68">
        <v>0</v>
      </c>
      <c r="CE60" s="68">
        <v>0</v>
      </c>
      <c r="CF60" s="68">
        <v>50099</v>
      </c>
      <c r="CG60" s="68">
        <v>0</v>
      </c>
      <c r="CH60" s="68">
        <v>0</v>
      </c>
      <c r="CI60" s="68">
        <v>0</v>
      </c>
      <c r="CJ60" s="68">
        <v>960</v>
      </c>
      <c r="CK60" s="68">
        <v>400</v>
      </c>
      <c r="CL60" s="68">
        <v>400</v>
      </c>
      <c r="CM60" s="68">
        <v>0</v>
      </c>
      <c r="CN60" s="68">
        <v>94035</v>
      </c>
      <c r="CO60" s="68">
        <v>94074</v>
      </c>
      <c r="CP60" s="68">
        <v>777</v>
      </c>
      <c r="CQ60" s="68">
        <v>0</v>
      </c>
      <c r="CR60" s="68">
        <v>0</v>
      </c>
      <c r="CS60" s="68">
        <v>0</v>
      </c>
      <c r="CT60" s="68">
        <v>10</v>
      </c>
      <c r="CU60" s="68">
        <v>0</v>
      </c>
      <c r="CV60" s="68">
        <v>1</v>
      </c>
      <c r="CW60" s="68">
        <v>0</v>
      </c>
      <c r="CX60" s="68">
        <v>6</v>
      </c>
      <c r="CY60" s="68">
        <v>69</v>
      </c>
      <c r="CZ60" s="68">
        <v>10</v>
      </c>
      <c r="DA60" s="68">
        <v>124</v>
      </c>
      <c r="DB60" s="68">
        <v>1100</v>
      </c>
      <c r="DC60" s="68">
        <v>1101</v>
      </c>
      <c r="DD60" s="68">
        <v>1102</v>
      </c>
      <c r="DE60" s="68">
        <v>1103</v>
      </c>
      <c r="DF60" s="68" t="s">
        <v>2416</v>
      </c>
      <c r="DG60" s="68">
        <v>21600000</v>
      </c>
      <c r="DH60" s="68">
        <v>18000000</v>
      </c>
      <c r="DI60" s="68">
        <v>14400000</v>
      </c>
      <c r="DJ60" s="68">
        <v>10800000</v>
      </c>
      <c r="DK60" s="68">
        <v>7200000</v>
      </c>
      <c r="DL60" s="68">
        <v>5</v>
      </c>
      <c r="DM60" s="68">
        <v>3600000</v>
      </c>
      <c r="DN60" s="68">
        <v>94017</v>
      </c>
      <c r="DO60" s="68">
        <v>40</v>
      </c>
      <c r="DP60" s="68">
        <v>60</v>
      </c>
      <c r="DQ60" s="68">
        <v>80</v>
      </c>
      <c r="DR60" s="68">
        <v>100</v>
      </c>
      <c r="DS60" s="68">
        <v>120</v>
      </c>
      <c r="DT60" s="68">
        <v>7200000</v>
      </c>
      <c r="DU60" s="68">
        <v>94017</v>
      </c>
      <c r="DV60" s="68">
        <v>40</v>
      </c>
      <c r="DW60" s="68">
        <v>60</v>
      </c>
      <c r="DX60" s="68">
        <v>80</v>
      </c>
      <c r="DY60" s="68">
        <v>100</v>
      </c>
      <c r="DZ60" s="68">
        <v>120</v>
      </c>
      <c r="EA60" s="68">
        <v>-7100</v>
      </c>
      <c r="EB60" s="68">
        <v>49300</v>
      </c>
      <c r="EC60" s="68">
        <v>-4870</v>
      </c>
      <c r="ED60" s="68">
        <v>51600</v>
      </c>
      <c r="EE60" s="68">
        <v>4</v>
      </c>
      <c r="EF60" s="86">
        <v>30600000</v>
      </c>
      <c r="EG60" s="86">
        <v>28800000</v>
      </c>
      <c r="EH60" s="86">
        <v>27000000</v>
      </c>
      <c r="EI60" s="86">
        <v>25200000</v>
      </c>
      <c r="EJ60" s="86">
        <v>23400000</v>
      </c>
      <c r="EK60" s="86">
        <v>6</v>
      </c>
      <c r="EL60" s="86">
        <v>94177</v>
      </c>
      <c r="EM60" s="86">
        <v>1</v>
      </c>
      <c r="EO60" s="178">
        <v>59</v>
      </c>
      <c r="EP60" s="178" t="str">
        <f t="shared" si="27"/>
        <v>트라이 조인트</v>
      </c>
      <c r="EQ60" s="68">
        <v>134</v>
      </c>
      <c r="ER60" s="175">
        <v>1</v>
      </c>
      <c r="ES60" s="68">
        <v>650</v>
      </c>
      <c r="ET60" s="68">
        <v>13</v>
      </c>
      <c r="EU60" s="68">
        <v>0</v>
      </c>
      <c r="EV60" s="68">
        <v>150013</v>
      </c>
      <c r="EW60" s="68" t="s">
        <v>2651</v>
      </c>
      <c r="EX60" s="68" t="str">
        <f t="shared" si="5"/>
        <v>소형</v>
      </c>
      <c r="FA60" s="68">
        <v>103</v>
      </c>
      <c r="FB60" s="68">
        <v>3</v>
      </c>
      <c r="FC60" s="68">
        <v>2</v>
      </c>
      <c r="FD60" s="68">
        <v>119003</v>
      </c>
      <c r="FE60" s="184" t="s">
        <v>9183</v>
      </c>
      <c r="FF60" s="68">
        <v>0</v>
      </c>
      <c r="FG60" s="68">
        <v>0</v>
      </c>
      <c r="FH60" s="68">
        <v>0</v>
      </c>
      <c r="FI60" s="68">
        <v>0</v>
      </c>
      <c r="FJ60" s="68">
        <v>0</v>
      </c>
      <c r="FK60" s="68">
        <v>2</v>
      </c>
      <c r="FL60" s="68">
        <v>1</v>
      </c>
      <c r="FM60" s="68" t="s">
        <v>3829</v>
      </c>
      <c r="FN60" s="68">
        <v>106</v>
      </c>
      <c r="FO60" s="68">
        <v>2</v>
      </c>
      <c r="FP60" s="68">
        <v>0</v>
      </c>
      <c r="FQ60" s="68">
        <v>0</v>
      </c>
      <c r="FR60" s="68">
        <v>0</v>
      </c>
      <c r="FS60" s="68">
        <v>0</v>
      </c>
      <c r="FT60" s="68">
        <v>0</v>
      </c>
      <c r="FU60" s="68">
        <v>0</v>
      </c>
      <c r="FV60" s="68">
        <v>0</v>
      </c>
      <c r="FW60" s="68">
        <v>0</v>
      </c>
      <c r="FX60" s="68">
        <v>0</v>
      </c>
      <c r="FY60" s="68">
        <v>0</v>
      </c>
      <c r="FZ60" s="68">
        <v>2</v>
      </c>
      <c r="GA60" s="68">
        <v>0</v>
      </c>
      <c r="GB60" s="68">
        <v>0</v>
      </c>
      <c r="GC60" s="68">
        <v>0</v>
      </c>
      <c r="GE60" s="68">
        <v>433</v>
      </c>
      <c r="GF60" s="68" t="s">
        <v>3941</v>
      </c>
      <c r="GK60" s="68">
        <v>59</v>
      </c>
      <c r="GL60" s="68">
        <f t="shared" si="21"/>
        <v>4200</v>
      </c>
      <c r="GM60" s="68">
        <f t="shared" si="12"/>
        <v>3150</v>
      </c>
      <c r="GN60" s="68">
        <f t="shared" si="13"/>
        <v>2100</v>
      </c>
      <c r="GO60" s="68"/>
      <c r="GQ60" s="67">
        <v>1180</v>
      </c>
      <c r="GR60" s="67">
        <v>885</v>
      </c>
      <c r="GS60" s="67">
        <v>590</v>
      </c>
      <c r="GU60" s="68">
        <f t="shared" si="23"/>
        <v>3.5593220338983049</v>
      </c>
      <c r="GV60" s="68">
        <f t="shared" si="24"/>
        <v>3.5593220338983049</v>
      </c>
      <c r="GW60" s="68">
        <f t="shared" si="25"/>
        <v>3.5593220338983049</v>
      </c>
    </row>
    <row r="61" spans="1:205" x14ac:dyDescent="0.2">
      <c r="A61" s="174">
        <v>60</v>
      </c>
      <c r="B61" s="174">
        <v>5306599</v>
      </c>
      <c r="C61" s="61">
        <v>4566016</v>
      </c>
      <c r="D61" s="169">
        <v>3652813</v>
      </c>
      <c r="E61" s="174">
        <f t="shared" si="22"/>
        <v>5</v>
      </c>
      <c r="F61" s="68">
        <v>256</v>
      </c>
      <c r="G61" s="68">
        <v>2</v>
      </c>
      <c r="H61" s="68">
        <v>194036</v>
      </c>
      <c r="I61" s="68">
        <v>294036</v>
      </c>
      <c r="J61" s="68" t="s">
        <v>3399</v>
      </c>
      <c r="K61" s="68">
        <v>0</v>
      </c>
      <c r="L61" s="68">
        <v>0</v>
      </c>
      <c r="M61" s="68">
        <v>0</v>
      </c>
      <c r="N61" s="68">
        <v>0</v>
      </c>
      <c r="O61" s="68">
        <v>256</v>
      </c>
      <c r="P61" s="68">
        <v>0</v>
      </c>
      <c r="Q61" s="68">
        <v>0</v>
      </c>
      <c r="R61" s="68">
        <v>0</v>
      </c>
      <c r="S61" s="68">
        <v>0</v>
      </c>
      <c r="T61" s="68">
        <v>0</v>
      </c>
      <c r="U61" s="68">
        <v>0</v>
      </c>
      <c r="V61" s="68">
        <v>0</v>
      </c>
      <c r="W61" s="68">
        <v>0</v>
      </c>
      <c r="X61" s="68">
        <v>0</v>
      </c>
      <c r="Y61" s="68">
        <v>0</v>
      </c>
      <c r="Z61" s="68">
        <v>0</v>
      </c>
      <c r="AA61" s="68">
        <v>0</v>
      </c>
      <c r="AB61" s="68">
        <v>0</v>
      </c>
      <c r="AC61" s="68">
        <v>0</v>
      </c>
      <c r="AD61" s="68">
        <v>0</v>
      </c>
      <c r="AE61" s="68">
        <v>0</v>
      </c>
      <c r="AF61" s="68">
        <v>0</v>
      </c>
      <c r="AG61" s="68">
        <v>0</v>
      </c>
      <c r="AH61" s="68">
        <v>0</v>
      </c>
      <c r="AI61" s="68">
        <v>0</v>
      </c>
      <c r="AJ61" s="68">
        <v>0</v>
      </c>
      <c r="AK61" s="68">
        <v>0</v>
      </c>
      <c r="AL61" s="68">
        <v>0</v>
      </c>
      <c r="AM61" s="68">
        <v>0</v>
      </c>
      <c r="AN61" s="68">
        <v>0</v>
      </c>
      <c r="AO61" s="68">
        <v>0</v>
      </c>
      <c r="AP61" s="68" t="s">
        <v>2233</v>
      </c>
      <c r="AQ61" s="68">
        <v>1</v>
      </c>
      <c r="AR61" s="68">
        <v>0</v>
      </c>
      <c r="AS61" s="68">
        <v>0</v>
      </c>
      <c r="AT61" s="68">
        <v>0</v>
      </c>
      <c r="AU61" s="68">
        <v>0</v>
      </c>
      <c r="AV61" s="68">
        <v>4</v>
      </c>
      <c r="AW61" s="68"/>
      <c r="AX61" s="68">
        <v>0</v>
      </c>
      <c r="AY61" s="126">
        <v>0</v>
      </c>
      <c r="AZ61" s="68">
        <v>0</v>
      </c>
      <c r="BA61" s="68">
        <v>0</v>
      </c>
      <c r="BC61" s="68">
        <v>60</v>
      </c>
      <c r="BD61" s="68">
        <v>10</v>
      </c>
      <c r="BE61" s="68">
        <v>110160</v>
      </c>
      <c r="BF61" s="68" t="s">
        <v>8425</v>
      </c>
      <c r="BG61" s="68">
        <v>0</v>
      </c>
      <c r="BH61" s="68">
        <v>0</v>
      </c>
      <c r="BI61" s="68">
        <v>300</v>
      </c>
      <c r="BJ61" s="68">
        <v>126</v>
      </c>
      <c r="BK61" s="68">
        <v>54100</v>
      </c>
      <c r="BL61" s="175">
        <v>0</v>
      </c>
      <c r="BM61" s="175">
        <v>0</v>
      </c>
      <c r="BN61" s="175">
        <v>0</v>
      </c>
      <c r="BO61" s="68">
        <v>10000</v>
      </c>
      <c r="BP61" s="68">
        <v>0</v>
      </c>
      <c r="BQ61" s="68">
        <v>0</v>
      </c>
      <c r="BR61" s="68">
        <v>0</v>
      </c>
      <c r="BS61" s="68">
        <v>7060</v>
      </c>
      <c r="BT61" s="68">
        <v>0</v>
      </c>
      <c r="BU61" s="68">
        <v>0</v>
      </c>
      <c r="BV61" s="68">
        <v>0</v>
      </c>
      <c r="BW61" s="68">
        <v>4</v>
      </c>
      <c r="BX61" s="68">
        <v>126</v>
      </c>
      <c r="BY61" s="175">
        <v>155</v>
      </c>
      <c r="BZ61" s="175">
        <v>8</v>
      </c>
      <c r="CA61" s="175">
        <v>12</v>
      </c>
      <c r="CB61" s="68">
        <v>10000</v>
      </c>
      <c r="CC61" s="68">
        <v>0</v>
      </c>
      <c r="CD61" s="68">
        <v>0</v>
      </c>
      <c r="CE61" s="68">
        <v>0</v>
      </c>
      <c r="CF61" s="68">
        <v>50100</v>
      </c>
      <c r="CG61" s="68">
        <v>0</v>
      </c>
      <c r="CH61" s="68">
        <v>0</v>
      </c>
      <c r="CI61" s="68">
        <v>0</v>
      </c>
      <c r="CJ61" s="68">
        <v>480</v>
      </c>
      <c r="CK61" s="68">
        <v>200</v>
      </c>
      <c r="CL61" s="68">
        <v>200</v>
      </c>
      <c r="CM61" s="68">
        <v>0</v>
      </c>
      <c r="CN61" s="68">
        <v>94033</v>
      </c>
      <c r="CO61" s="68">
        <v>94074</v>
      </c>
      <c r="CP61" s="68">
        <v>777</v>
      </c>
      <c r="CQ61" s="68">
        <v>0</v>
      </c>
      <c r="CR61" s="68">
        <v>0</v>
      </c>
      <c r="CS61" s="68">
        <v>0</v>
      </c>
      <c r="CT61" s="68">
        <v>10</v>
      </c>
      <c r="CU61" s="68">
        <v>0</v>
      </c>
      <c r="CV61" s="68">
        <v>2</v>
      </c>
      <c r="CW61" s="68">
        <v>0</v>
      </c>
      <c r="CX61" s="68">
        <v>6</v>
      </c>
      <c r="CY61" s="68">
        <v>70</v>
      </c>
      <c r="CZ61" s="68">
        <v>10</v>
      </c>
      <c r="DA61" s="68">
        <v>126</v>
      </c>
      <c r="DB61" s="68">
        <v>1100</v>
      </c>
      <c r="DC61" s="68">
        <v>1101</v>
      </c>
      <c r="DD61" s="68">
        <v>1102</v>
      </c>
      <c r="DE61" s="68">
        <v>1103</v>
      </c>
      <c r="DF61" s="68" t="s">
        <v>2416</v>
      </c>
      <c r="DG61" s="68">
        <v>21600000</v>
      </c>
      <c r="DH61" s="68">
        <v>18000000</v>
      </c>
      <c r="DI61" s="68">
        <v>14400000</v>
      </c>
      <c r="DJ61" s="68">
        <v>10800000</v>
      </c>
      <c r="DK61" s="68">
        <v>7200000</v>
      </c>
      <c r="DL61" s="68">
        <v>5</v>
      </c>
      <c r="DM61" s="68">
        <v>3600000</v>
      </c>
      <c r="DN61" s="68">
        <v>0</v>
      </c>
      <c r="DO61" s="68">
        <v>0</v>
      </c>
      <c r="DP61" s="68">
        <v>0</v>
      </c>
      <c r="DQ61" s="68">
        <v>0</v>
      </c>
      <c r="DR61" s="68">
        <v>0</v>
      </c>
      <c r="DS61" s="68">
        <v>0</v>
      </c>
      <c r="DT61" s="68">
        <v>7200000</v>
      </c>
      <c r="DU61" s="68">
        <v>0</v>
      </c>
      <c r="DV61" s="68">
        <v>0</v>
      </c>
      <c r="DW61" s="68">
        <v>0</v>
      </c>
      <c r="DX61" s="68">
        <v>0</v>
      </c>
      <c r="DY61" s="68">
        <v>0</v>
      </c>
      <c r="DZ61" s="68">
        <v>0</v>
      </c>
      <c r="EA61" s="68">
        <v>-7100</v>
      </c>
      <c r="EB61" s="68">
        <v>49300</v>
      </c>
      <c r="EC61" s="68">
        <v>-4870</v>
      </c>
      <c r="ED61" s="68">
        <v>51600</v>
      </c>
      <c r="EE61" s="68">
        <v>1</v>
      </c>
      <c r="EF61" s="86">
        <v>30600000</v>
      </c>
      <c r="EG61" s="86">
        <v>28800000</v>
      </c>
      <c r="EH61" s="86">
        <v>27000000</v>
      </c>
      <c r="EI61" s="86">
        <v>25200000</v>
      </c>
      <c r="EJ61" s="86">
        <v>23400000</v>
      </c>
      <c r="EK61" s="86">
        <v>6</v>
      </c>
      <c r="EL61" s="86">
        <v>94177</v>
      </c>
      <c r="EM61" s="86">
        <v>1</v>
      </c>
      <c r="EO61" s="178">
        <v>60</v>
      </c>
      <c r="EP61" s="178" t="str">
        <f t="shared" si="27"/>
        <v>메두사</v>
      </c>
      <c r="EQ61" s="68">
        <v>135</v>
      </c>
      <c r="ER61" s="175">
        <v>4</v>
      </c>
      <c r="ES61" s="68">
        <v>650</v>
      </c>
      <c r="ET61" s="68">
        <v>86</v>
      </c>
      <c r="EU61" s="68">
        <v>0</v>
      </c>
      <c r="EV61" s="68">
        <v>150086</v>
      </c>
      <c r="EW61" s="68" t="s">
        <v>2724</v>
      </c>
      <c r="EX61" s="68" t="str">
        <f t="shared" si="5"/>
        <v>대형</v>
      </c>
      <c r="FA61" s="68">
        <v>104</v>
      </c>
      <c r="FB61" s="68">
        <v>3</v>
      </c>
      <c r="FC61" s="68">
        <v>1</v>
      </c>
      <c r="FD61" s="68">
        <v>119004</v>
      </c>
      <c r="FE61" s="184" t="s">
        <v>9184</v>
      </c>
      <c r="FF61" s="68">
        <v>0</v>
      </c>
      <c r="FG61" s="68">
        <v>0</v>
      </c>
      <c r="FH61" s="68">
        <v>0</v>
      </c>
      <c r="FI61" s="68">
        <v>0</v>
      </c>
      <c r="FJ61" s="68">
        <v>0</v>
      </c>
      <c r="FK61" s="68">
        <v>2</v>
      </c>
      <c r="FL61" s="68">
        <v>1</v>
      </c>
      <c r="FM61" s="68" t="s">
        <v>3830</v>
      </c>
      <c r="FN61" s="68">
        <v>104</v>
      </c>
      <c r="FO61" s="68">
        <v>2</v>
      </c>
      <c r="FP61" s="68">
        <v>0</v>
      </c>
      <c r="FQ61" s="68">
        <v>0</v>
      </c>
      <c r="FR61" s="68">
        <v>0</v>
      </c>
      <c r="FS61" s="68">
        <v>0</v>
      </c>
      <c r="FT61" s="68">
        <v>0</v>
      </c>
      <c r="FU61" s="68">
        <v>0</v>
      </c>
      <c r="FV61" s="68">
        <v>0</v>
      </c>
      <c r="FW61" s="68">
        <v>0</v>
      </c>
      <c r="FX61" s="68">
        <v>0</v>
      </c>
      <c r="FY61" s="68">
        <v>0</v>
      </c>
      <c r="FZ61" s="68">
        <v>2</v>
      </c>
      <c r="GA61" s="68">
        <v>0</v>
      </c>
      <c r="GB61" s="68">
        <v>0</v>
      </c>
      <c r="GC61" s="68">
        <v>0</v>
      </c>
      <c r="GE61" s="68">
        <v>434</v>
      </c>
      <c r="GF61" s="68" t="s">
        <v>3942</v>
      </c>
      <c r="GK61" s="175">
        <v>60</v>
      </c>
      <c r="GL61" s="175">
        <f t="shared" si="21"/>
        <v>4300</v>
      </c>
      <c r="GM61" s="175">
        <f t="shared" si="12"/>
        <v>3230</v>
      </c>
      <c r="GN61" s="175">
        <f t="shared" si="13"/>
        <v>2150</v>
      </c>
      <c r="GO61" s="175"/>
      <c r="GQ61" s="67">
        <v>1200</v>
      </c>
      <c r="GR61" s="67">
        <v>900</v>
      </c>
      <c r="GS61" s="67">
        <v>600</v>
      </c>
      <c r="GU61" s="68">
        <f t="shared" si="23"/>
        <v>3.5833333333333335</v>
      </c>
      <c r="GV61" s="68">
        <f t="shared" si="24"/>
        <v>3.588888888888889</v>
      </c>
      <c r="GW61" s="68">
        <f t="shared" si="25"/>
        <v>3.5833333333333335</v>
      </c>
    </row>
    <row r="62" spans="1:205" x14ac:dyDescent="0.2">
      <c r="A62" s="174">
        <v>61</v>
      </c>
      <c r="B62" s="174">
        <v>6097948</v>
      </c>
      <c r="C62" s="61">
        <v>5227238</v>
      </c>
      <c r="D62" s="169">
        <v>4181790</v>
      </c>
      <c r="E62" s="174">
        <f t="shared" si="22"/>
        <v>5</v>
      </c>
      <c r="F62" s="68">
        <v>257</v>
      </c>
      <c r="G62" s="68">
        <v>2</v>
      </c>
      <c r="H62" s="68">
        <v>194036</v>
      </c>
      <c r="I62" s="68">
        <v>294036</v>
      </c>
      <c r="J62" s="68" t="s">
        <v>3400</v>
      </c>
      <c r="K62" s="68">
        <v>0</v>
      </c>
      <c r="L62" s="68">
        <v>0</v>
      </c>
      <c r="M62" s="68">
        <v>0</v>
      </c>
      <c r="N62" s="68">
        <v>0</v>
      </c>
      <c r="O62" s="68">
        <v>257</v>
      </c>
      <c r="P62" s="68">
        <v>0</v>
      </c>
      <c r="Q62" s="68">
        <v>0</v>
      </c>
      <c r="R62" s="68">
        <v>0</v>
      </c>
      <c r="S62" s="68">
        <v>0</v>
      </c>
      <c r="T62" s="68">
        <v>0</v>
      </c>
      <c r="U62" s="68">
        <v>0</v>
      </c>
      <c r="V62" s="68">
        <v>0</v>
      </c>
      <c r="W62" s="68">
        <v>0</v>
      </c>
      <c r="X62" s="68">
        <v>0</v>
      </c>
      <c r="Y62" s="68">
        <v>0</v>
      </c>
      <c r="Z62" s="68">
        <v>0</v>
      </c>
      <c r="AA62" s="68">
        <v>0</v>
      </c>
      <c r="AB62" s="68">
        <v>0</v>
      </c>
      <c r="AC62" s="68">
        <v>0</v>
      </c>
      <c r="AD62" s="68">
        <v>0</v>
      </c>
      <c r="AE62" s="68">
        <v>0</v>
      </c>
      <c r="AF62" s="68">
        <v>0</v>
      </c>
      <c r="AG62" s="68">
        <v>0</v>
      </c>
      <c r="AH62" s="68">
        <v>0</v>
      </c>
      <c r="AI62" s="68">
        <v>0</v>
      </c>
      <c r="AJ62" s="68">
        <v>0</v>
      </c>
      <c r="AK62" s="68">
        <v>0</v>
      </c>
      <c r="AL62" s="68">
        <v>0</v>
      </c>
      <c r="AM62" s="68">
        <v>0</v>
      </c>
      <c r="AN62" s="68">
        <v>0</v>
      </c>
      <c r="AO62" s="68">
        <v>0</v>
      </c>
      <c r="AP62" s="68" t="s">
        <v>2233</v>
      </c>
      <c r="AQ62" s="68">
        <v>1</v>
      </c>
      <c r="AR62" s="68">
        <v>0</v>
      </c>
      <c r="AS62" s="68">
        <v>0</v>
      </c>
      <c r="AT62" s="68">
        <v>0</v>
      </c>
      <c r="AU62" s="68">
        <v>0</v>
      </c>
      <c r="AV62" s="68">
        <v>4</v>
      </c>
      <c r="AW62" s="68"/>
      <c r="AX62" s="68">
        <v>0</v>
      </c>
      <c r="AY62" s="126">
        <v>0</v>
      </c>
      <c r="AZ62" s="68">
        <v>0</v>
      </c>
      <c r="BA62" s="68">
        <v>0</v>
      </c>
      <c r="BC62" s="68">
        <v>61</v>
      </c>
      <c r="BD62" s="68">
        <v>11</v>
      </c>
      <c r="BE62" s="68">
        <v>110161</v>
      </c>
      <c r="BF62" s="68" t="s">
        <v>8426</v>
      </c>
      <c r="BG62" s="68">
        <v>0</v>
      </c>
      <c r="BH62" s="68">
        <v>0</v>
      </c>
      <c r="BI62" s="68">
        <v>300</v>
      </c>
      <c r="BJ62" s="68">
        <v>128</v>
      </c>
      <c r="BK62" s="68">
        <v>54063</v>
      </c>
      <c r="BL62" s="175">
        <v>0</v>
      </c>
      <c r="BM62" s="175">
        <v>0</v>
      </c>
      <c r="BN62" s="175">
        <v>0</v>
      </c>
      <c r="BO62" s="68">
        <v>10000</v>
      </c>
      <c r="BP62" s="68">
        <v>0</v>
      </c>
      <c r="BQ62" s="68">
        <v>0</v>
      </c>
      <c r="BR62" s="68">
        <v>0</v>
      </c>
      <c r="BS62" s="68">
        <v>7061</v>
      </c>
      <c r="BT62" s="68">
        <v>0</v>
      </c>
      <c r="BU62" s="68">
        <v>0</v>
      </c>
      <c r="BV62" s="68">
        <v>0</v>
      </c>
      <c r="BW62" s="68">
        <v>4</v>
      </c>
      <c r="BX62" s="68">
        <v>128</v>
      </c>
      <c r="BY62" s="175">
        <v>71</v>
      </c>
      <c r="BZ62" s="175">
        <v>5</v>
      </c>
      <c r="CA62" s="175">
        <v>5</v>
      </c>
      <c r="CB62" s="68">
        <v>10000</v>
      </c>
      <c r="CC62" s="68">
        <v>0</v>
      </c>
      <c r="CD62" s="68">
        <v>0</v>
      </c>
      <c r="CE62" s="68">
        <v>0</v>
      </c>
      <c r="CF62" s="68">
        <v>50063</v>
      </c>
      <c r="CG62" s="68">
        <v>0</v>
      </c>
      <c r="CH62" s="68">
        <v>0</v>
      </c>
      <c r="CI62" s="68">
        <v>0</v>
      </c>
      <c r="CJ62" s="68">
        <v>300</v>
      </c>
      <c r="CK62" s="68">
        <v>100</v>
      </c>
      <c r="CL62" s="68">
        <v>100</v>
      </c>
      <c r="CM62" s="68">
        <v>0</v>
      </c>
      <c r="CN62" s="68">
        <v>94005</v>
      </c>
      <c r="CO62" s="68">
        <v>94074</v>
      </c>
      <c r="CP62" s="68">
        <v>777</v>
      </c>
      <c r="CQ62" s="68">
        <v>0</v>
      </c>
      <c r="CR62" s="68">
        <v>0</v>
      </c>
      <c r="CS62" s="68">
        <v>0</v>
      </c>
      <c r="CT62" s="68">
        <v>11</v>
      </c>
      <c r="CU62" s="68">
        <v>0</v>
      </c>
      <c r="CV62" s="68">
        <v>1</v>
      </c>
      <c r="CW62" s="68">
        <v>0</v>
      </c>
      <c r="CX62" s="68">
        <v>6</v>
      </c>
      <c r="CY62" s="68">
        <v>72</v>
      </c>
      <c r="CZ62" s="68">
        <v>11</v>
      </c>
      <c r="DA62" s="68">
        <v>128</v>
      </c>
      <c r="DB62" s="68">
        <v>1110</v>
      </c>
      <c r="DC62" s="68">
        <v>1111</v>
      </c>
      <c r="DD62" s="68">
        <v>1112</v>
      </c>
      <c r="DE62" s="68">
        <v>1113</v>
      </c>
      <c r="DF62" s="68" t="s">
        <v>2417</v>
      </c>
      <c r="DG62" s="68">
        <v>21600000</v>
      </c>
      <c r="DH62" s="68">
        <v>18000000</v>
      </c>
      <c r="DI62" s="68">
        <v>14400000</v>
      </c>
      <c r="DJ62" s="68">
        <v>10800000</v>
      </c>
      <c r="DK62" s="68">
        <v>7200000</v>
      </c>
      <c r="DL62" s="68">
        <v>5</v>
      </c>
      <c r="DM62" s="68">
        <v>3600000</v>
      </c>
      <c r="DN62" s="68">
        <v>94016</v>
      </c>
      <c r="DO62" s="68">
        <v>60</v>
      </c>
      <c r="DP62" s="68">
        <v>80</v>
      </c>
      <c r="DQ62" s="68">
        <v>100</v>
      </c>
      <c r="DR62" s="68">
        <v>120</v>
      </c>
      <c r="DS62" s="68">
        <v>140</v>
      </c>
      <c r="DT62" s="68">
        <v>7200000</v>
      </c>
      <c r="DU62" s="68">
        <v>94016</v>
      </c>
      <c r="DV62" s="68">
        <v>60</v>
      </c>
      <c r="DW62" s="68">
        <v>80</v>
      </c>
      <c r="DX62" s="68">
        <v>100</v>
      </c>
      <c r="DY62" s="68">
        <v>120</v>
      </c>
      <c r="DZ62" s="68">
        <v>140</v>
      </c>
      <c r="EA62" s="68">
        <v>-7100</v>
      </c>
      <c r="EB62" s="68">
        <v>49300</v>
      </c>
      <c r="EC62" s="68">
        <v>-4870</v>
      </c>
      <c r="ED62" s="68">
        <v>51600</v>
      </c>
      <c r="EE62" s="68">
        <v>2</v>
      </c>
      <c r="EF62" s="86">
        <v>30600000</v>
      </c>
      <c r="EG62" s="86">
        <v>28800000</v>
      </c>
      <c r="EH62" s="86">
        <v>27000000</v>
      </c>
      <c r="EI62" s="86">
        <v>25200000</v>
      </c>
      <c r="EJ62" s="86">
        <v>23400000</v>
      </c>
      <c r="EK62" s="86">
        <v>6</v>
      </c>
      <c r="EL62" s="86">
        <v>94177</v>
      </c>
      <c r="EM62" s="86">
        <v>1</v>
      </c>
      <c r="EO62" s="68">
        <v>61</v>
      </c>
      <c r="EP62" s="68" t="str">
        <f t="shared" si="27"/>
        <v>데저트 울프 새끼</v>
      </c>
      <c r="EQ62" s="68">
        <v>136</v>
      </c>
      <c r="ER62" s="175">
        <v>1</v>
      </c>
      <c r="ES62" s="68">
        <v>650</v>
      </c>
      <c r="ET62" s="68">
        <v>64</v>
      </c>
      <c r="EU62" s="68">
        <v>0</v>
      </c>
      <c r="EV62" s="68">
        <v>150064</v>
      </c>
      <c r="EW62" s="68" t="s">
        <v>2702</v>
      </c>
      <c r="EX62" s="68" t="str">
        <f t="shared" si="5"/>
        <v>소형</v>
      </c>
      <c r="FA62" s="68">
        <v>105</v>
      </c>
      <c r="FB62" s="68">
        <v>4</v>
      </c>
      <c r="FC62" s="68">
        <v>1</v>
      </c>
      <c r="FD62" s="68">
        <v>119005</v>
      </c>
      <c r="FE62" s="184" t="s">
        <v>9185</v>
      </c>
      <c r="FF62" s="68">
        <v>0</v>
      </c>
      <c r="FG62" s="68">
        <v>0</v>
      </c>
      <c r="FH62" s="68">
        <v>0</v>
      </c>
      <c r="FI62" s="68">
        <v>0</v>
      </c>
      <c r="FJ62" s="68">
        <v>0</v>
      </c>
      <c r="FK62" s="68">
        <v>2</v>
      </c>
      <c r="FL62" s="68">
        <v>1</v>
      </c>
      <c r="FM62" s="68" t="s">
        <v>3831</v>
      </c>
      <c r="FN62" s="68">
        <v>106</v>
      </c>
      <c r="FO62" s="68">
        <v>2</v>
      </c>
      <c r="FP62" s="68">
        <v>0</v>
      </c>
      <c r="FQ62" s="68">
        <v>0</v>
      </c>
      <c r="FR62" s="68">
        <v>0</v>
      </c>
      <c r="FS62" s="68">
        <v>0</v>
      </c>
      <c r="FT62" s="68">
        <v>0</v>
      </c>
      <c r="FU62" s="68">
        <v>0</v>
      </c>
      <c r="FV62" s="68">
        <v>0</v>
      </c>
      <c r="FW62" s="68">
        <v>0</v>
      </c>
      <c r="FX62" s="68">
        <v>0</v>
      </c>
      <c r="FY62" s="68">
        <v>0</v>
      </c>
      <c r="FZ62" s="68">
        <v>2</v>
      </c>
      <c r="GA62" s="68">
        <v>0</v>
      </c>
      <c r="GB62" s="68">
        <v>0</v>
      </c>
      <c r="GC62" s="68">
        <v>0</v>
      </c>
      <c r="GE62" s="68">
        <v>435</v>
      </c>
      <c r="GF62" s="68" t="s">
        <v>3943</v>
      </c>
      <c r="GK62" s="68">
        <v>61</v>
      </c>
      <c r="GL62" s="68">
        <f t="shared" si="21"/>
        <v>4400</v>
      </c>
      <c r="GM62" s="68">
        <f t="shared" si="12"/>
        <v>3300</v>
      </c>
      <c r="GN62" s="68">
        <f t="shared" si="13"/>
        <v>2200</v>
      </c>
      <c r="GO62" s="68"/>
      <c r="GQ62" s="67">
        <v>1220</v>
      </c>
      <c r="GR62" s="67">
        <v>915</v>
      </c>
      <c r="GS62" s="67">
        <v>610</v>
      </c>
      <c r="GU62" s="68">
        <f t="shared" si="23"/>
        <v>3.6065573770491803</v>
      </c>
      <c r="GV62" s="68">
        <f t="shared" si="24"/>
        <v>3.6065573770491803</v>
      </c>
      <c r="GW62" s="68">
        <f t="shared" si="25"/>
        <v>3.6065573770491803</v>
      </c>
    </row>
    <row r="63" spans="1:205" x14ac:dyDescent="0.2">
      <c r="A63" s="174">
        <v>62</v>
      </c>
      <c r="B63" s="174">
        <v>6933541</v>
      </c>
      <c r="C63" s="61">
        <v>5921521</v>
      </c>
      <c r="D63" s="169">
        <v>4737217</v>
      </c>
      <c r="E63" s="174">
        <f t="shared" si="22"/>
        <v>5</v>
      </c>
      <c r="F63" s="68">
        <v>258</v>
      </c>
      <c r="G63" s="68">
        <v>2</v>
      </c>
      <c r="H63" s="68">
        <v>194036</v>
      </c>
      <c r="I63" s="68">
        <v>294036</v>
      </c>
      <c r="J63" s="68" t="s">
        <v>3401</v>
      </c>
      <c r="K63" s="68">
        <v>0</v>
      </c>
      <c r="L63" s="68">
        <v>0</v>
      </c>
      <c r="M63" s="68">
        <v>0</v>
      </c>
      <c r="N63" s="68">
        <v>0</v>
      </c>
      <c r="O63" s="68">
        <v>258</v>
      </c>
      <c r="P63" s="68">
        <v>0</v>
      </c>
      <c r="Q63" s="68">
        <v>0</v>
      </c>
      <c r="R63" s="68">
        <v>0</v>
      </c>
      <c r="S63" s="68">
        <v>0</v>
      </c>
      <c r="T63" s="68">
        <v>0</v>
      </c>
      <c r="U63" s="68">
        <v>0</v>
      </c>
      <c r="V63" s="68">
        <v>0</v>
      </c>
      <c r="W63" s="68">
        <v>0</v>
      </c>
      <c r="X63" s="68">
        <v>0</v>
      </c>
      <c r="Y63" s="68">
        <v>0</v>
      </c>
      <c r="Z63" s="68">
        <v>0</v>
      </c>
      <c r="AA63" s="68">
        <v>0</v>
      </c>
      <c r="AB63" s="68">
        <v>0</v>
      </c>
      <c r="AC63" s="68">
        <v>0</v>
      </c>
      <c r="AD63" s="68">
        <v>0</v>
      </c>
      <c r="AE63" s="68">
        <v>0</v>
      </c>
      <c r="AF63" s="68">
        <v>0</v>
      </c>
      <c r="AG63" s="68">
        <v>0</v>
      </c>
      <c r="AH63" s="68">
        <v>0</v>
      </c>
      <c r="AI63" s="68">
        <v>0</v>
      </c>
      <c r="AJ63" s="68">
        <v>0</v>
      </c>
      <c r="AK63" s="68">
        <v>0</v>
      </c>
      <c r="AL63" s="68">
        <v>0</v>
      </c>
      <c r="AM63" s="68">
        <v>0</v>
      </c>
      <c r="AN63" s="68">
        <v>0</v>
      </c>
      <c r="AO63" s="68">
        <v>0</v>
      </c>
      <c r="AP63" s="68" t="s">
        <v>2233</v>
      </c>
      <c r="AQ63" s="68">
        <v>1</v>
      </c>
      <c r="AR63" s="68">
        <v>0</v>
      </c>
      <c r="AS63" s="68">
        <v>0</v>
      </c>
      <c r="AT63" s="68">
        <v>0</v>
      </c>
      <c r="AU63" s="68">
        <v>0</v>
      </c>
      <c r="AV63" s="68">
        <v>4</v>
      </c>
      <c r="AW63" s="68"/>
      <c r="AX63" s="68">
        <v>0</v>
      </c>
      <c r="AY63" s="126">
        <v>0</v>
      </c>
      <c r="AZ63" s="68">
        <v>0</v>
      </c>
      <c r="BA63" s="68">
        <v>0</v>
      </c>
      <c r="BC63" s="68">
        <v>62</v>
      </c>
      <c r="BD63" s="68">
        <v>11</v>
      </c>
      <c r="BE63" s="68">
        <v>110162</v>
      </c>
      <c r="BF63" s="68" t="s">
        <v>8426</v>
      </c>
      <c r="BG63" s="68">
        <v>0</v>
      </c>
      <c r="BH63" s="68">
        <v>0</v>
      </c>
      <c r="BI63" s="68">
        <v>300</v>
      </c>
      <c r="BJ63" s="68">
        <v>130</v>
      </c>
      <c r="BK63" s="68">
        <v>54065</v>
      </c>
      <c r="BL63" s="175">
        <v>0</v>
      </c>
      <c r="BM63" s="175">
        <v>0</v>
      </c>
      <c r="BN63" s="175">
        <v>0</v>
      </c>
      <c r="BO63" s="68">
        <v>10000</v>
      </c>
      <c r="BP63" s="68">
        <v>0</v>
      </c>
      <c r="BQ63" s="68">
        <v>0</v>
      </c>
      <c r="BR63" s="68">
        <v>0</v>
      </c>
      <c r="BS63" s="68">
        <v>7062</v>
      </c>
      <c r="BT63" s="68">
        <v>0</v>
      </c>
      <c r="BU63" s="68">
        <v>0</v>
      </c>
      <c r="BV63" s="68">
        <v>0</v>
      </c>
      <c r="BW63" s="68">
        <v>4</v>
      </c>
      <c r="BX63" s="68">
        <v>130</v>
      </c>
      <c r="BY63" s="175">
        <v>364</v>
      </c>
      <c r="BZ63" s="175">
        <v>14</v>
      </c>
      <c r="CA63" s="175">
        <v>22</v>
      </c>
      <c r="CB63" s="68">
        <v>10000</v>
      </c>
      <c r="CC63" s="68">
        <v>0</v>
      </c>
      <c r="CD63" s="68">
        <v>0</v>
      </c>
      <c r="CE63" s="68">
        <v>0</v>
      </c>
      <c r="CF63" s="68">
        <v>50065</v>
      </c>
      <c r="CG63" s="68">
        <v>0</v>
      </c>
      <c r="CH63" s="68">
        <v>0</v>
      </c>
      <c r="CI63" s="68">
        <v>0</v>
      </c>
      <c r="CJ63" s="68">
        <v>1440</v>
      </c>
      <c r="CK63" s="68">
        <v>400</v>
      </c>
      <c r="CL63" s="68">
        <v>400</v>
      </c>
      <c r="CM63" s="68">
        <v>0</v>
      </c>
      <c r="CN63" s="68">
        <v>94000</v>
      </c>
      <c r="CO63" s="68">
        <v>94074</v>
      </c>
      <c r="CP63" s="68">
        <v>777</v>
      </c>
      <c r="CQ63" s="68">
        <v>0</v>
      </c>
      <c r="CR63" s="68">
        <v>0</v>
      </c>
      <c r="CS63" s="68">
        <v>0</v>
      </c>
      <c r="CT63" s="68">
        <v>11</v>
      </c>
      <c r="CU63" s="68">
        <v>0</v>
      </c>
      <c r="CV63" s="68">
        <v>1</v>
      </c>
      <c r="CW63" s="68">
        <v>0</v>
      </c>
      <c r="CX63" s="68">
        <v>6</v>
      </c>
      <c r="CY63" s="68">
        <v>73</v>
      </c>
      <c r="CZ63" s="68">
        <v>11</v>
      </c>
      <c r="DA63" s="68">
        <v>130</v>
      </c>
      <c r="DB63" s="68">
        <v>1110</v>
      </c>
      <c r="DC63" s="68">
        <v>1111</v>
      </c>
      <c r="DD63" s="68">
        <v>1112</v>
      </c>
      <c r="DE63" s="68">
        <v>1113</v>
      </c>
      <c r="DF63" s="68" t="s">
        <v>2417</v>
      </c>
      <c r="DG63" s="68">
        <v>21600000</v>
      </c>
      <c r="DH63" s="68">
        <v>18000000</v>
      </c>
      <c r="DI63" s="68">
        <v>14400000</v>
      </c>
      <c r="DJ63" s="68">
        <v>10800000</v>
      </c>
      <c r="DK63" s="68">
        <v>7200000</v>
      </c>
      <c r="DL63" s="68">
        <v>5</v>
      </c>
      <c r="DM63" s="68">
        <v>3600000</v>
      </c>
      <c r="DN63" s="68">
        <v>94019</v>
      </c>
      <c r="DO63" s="68">
        <v>40</v>
      </c>
      <c r="DP63" s="68">
        <v>60</v>
      </c>
      <c r="DQ63" s="68">
        <v>80</v>
      </c>
      <c r="DR63" s="68">
        <v>100</v>
      </c>
      <c r="DS63" s="68">
        <v>120</v>
      </c>
      <c r="DT63" s="68">
        <v>7200000</v>
      </c>
      <c r="DU63" s="68">
        <v>94019</v>
      </c>
      <c r="DV63" s="68">
        <v>40</v>
      </c>
      <c r="DW63" s="68">
        <v>60</v>
      </c>
      <c r="DX63" s="68">
        <v>80</v>
      </c>
      <c r="DY63" s="68">
        <v>100</v>
      </c>
      <c r="DZ63" s="68">
        <v>120</v>
      </c>
      <c r="EA63" s="68">
        <v>-7100</v>
      </c>
      <c r="EB63" s="68">
        <v>49300</v>
      </c>
      <c r="EC63" s="68">
        <v>-4870</v>
      </c>
      <c r="ED63" s="68">
        <v>51600</v>
      </c>
      <c r="EE63" s="68">
        <v>4</v>
      </c>
      <c r="EF63" s="86">
        <v>30600000</v>
      </c>
      <c r="EG63" s="86">
        <v>28800000</v>
      </c>
      <c r="EH63" s="86">
        <v>27000000</v>
      </c>
      <c r="EI63" s="86">
        <v>25200000</v>
      </c>
      <c r="EJ63" s="86">
        <v>23400000</v>
      </c>
      <c r="EK63" s="86">
        <v>6</v>
      </c>
      <c r="EL63" s="86">
        <v>94177</v>
      </c>
      <c r="EM63" s="86">
        <v>1</v>
      </c>
      <c r="EO63" s="68">
        <v>62</v>
      </c>
      <c r="EP63" s="68" t="str">
        <f t="shared" si="27"/>
        <v>플로라</v>
      </c>
      <c r="EQ63" s="68">
        <v>137</v>
      </c>
      <c r="ER63" s="175">
        <v>1</v>
      </c>
      <c r="ES63" s="68">
        <v>650</v>
      </c>
      <c r="ET63" s="68">
        <v>44</v>
      </c>
      <c r="EU63" s="68">
        <v>0</v>
      </c>
      <c r="EV63" s="68">
        <v>150044</v>
      </c>
      <c r="EW63" s="68" t="s">
        <v>2682</v>
      </c>
      <c r="EX63" s="68" t="str">
        <f t="shared" si="5"/>
        <v>소형</v>
      </c>
      <c r="FA63" s="68">
        <v>106</v>
      </c>
      <c r="FB63" s="68">
        <v>4</v>
      </c>
      <c r="FC63" s="68">
        <v>1</v>
      </c>
      <c r="FD63" s="68">
        <v>119006</v>
      </c>
      <c r="FE63" s="184" t="s">
        <v>9186</v>
      </c>
      <c r="FF63" s="68">
        <v>0</v>
      </c>
      <c r="FG63" s="68">
        <v>0</v>
      </c>
      <c r="FH63" s="68">
        <v>0</v>
      </c>
      <c r="FI63" s="68">
        <v>0</v>
      </c>
      <c r="FJ63" s="68">
        <v>0</v>
      </c>
      <c r="FK63" s="68">
        <v>2</v>
      </c>
      <c r="FL63" s="68">
        <v>1</v>
      </c>
      <c r="FM63" s="68" t="s">
        <v>3832</v>
      </c>
      <c r="FN63" s="68">
        <v>102</v>
      </c>
      <c r="FO63" s="68">
        <v>2</v>
      </c>
      <c r="FP63" s="68">
        <v>0</v>
      </c>
      <c r="FQ63" s="68">
        <v>0</v>
      </c>
      <c r="FR63" s="68">
        <v>0</v>
      </c>
      <c r="FS63" s="68">
        <v>0</v>
      </c>
      <c r="FT63" s="68">
        <v>0</v>
      </c>
      <c r="FU63" s="68">
        <v>0</v>
      </c>
      <c r="FV63" s="68">
        <v>0</v>
      </c>
      <c r="FW63" s="68">
        <v>0</v>
      </c>
      <c r="FX63" s="68">
        <v>0</v>
      </c>
      <c r="FY63" s="68">
        <v>0</v>
      </c>
      <c r="FZ63" s="68">
        <v>4</v>
      </c>
      <c r="GA63" s="68">
        <v>0</v>
      </c>
      <c r="GB63" s="68">
        <v>0</v>
      </c>
      <c r="GC63" s="68">
        <v>0</v>
      </c>
      <c r="GE63" s="68">
        <v>436</v>
      </c>
      <c r="GF63" s="68" t="s">
        <v>3944</v>
      </c>
      <c r="GK63" s="68">
        <v>62</v>
      </c>
      <c r="GL63" s="68">
        <f t="shared" si="21"/>
        <v>4500</v>
      </c>
      <c r="GM63" s="68">
        <f t="shared" si="12"/>
        <v>3380</v>
      </c>
      <c r="GN63" s="68">
        <f t="shared" si="13"/>
        <v>2250</v>
      </c>
      <c r="GO63" s="68"/>
      <c r="GQ63" s="67">
        <v>1240</v>
      </c>
      <c r="GR63" s="67">
        <v>930</v>
      </c>
      <c r="GS63" s="67">
        <v>620</v>
      </c>
      <c r="GU63" s="68">
        <f t="shared" si="23"/>
        <v>3.629032258064516</v>
      </c>
      <c r="GV63" s="68">
        <f t="shared" si="24"/>
        <v>3.6344086021505375</v>
      </c>
      <c r="GW63" s="68">
        <f t="shared" si="25"/>
        <v>3.629032258064516</v>
      </c>
    </row>
    <row r="64" spans="1:205" x14ac:dyDescent="0.2">
      <c r="A64" s="174">
        <v>63</v>
      </c>
      <c r="B64" s="174">
        <v>7815658</v>
      </c>
      <c r="C64" s="61">
        <v>6650518</v>
      </c>
      <c r="D64" s="169">
        <v>5320414</v>
      </c>
      <c r="E64" s="174">
        <f t="shared" si="22"/>
        <v>5</v>
      </c>
      <c r="F64" s="68">
        <v>259</v>
      </c>
      <c r="G64" s="68">
        <v>2</v>
      </c>
      <c r="H64" s="68">
        <v>194036</v>
      </c>
      <c r="I64" s="68">
        <v>294036</v>
      </c>
      <c r="J64" s="68" t="s">
        <v>3402</v>
      </c>
      <c r="K64" s="68">
        <v>0</v>
      </c>
      <c r="L64" s="68">
        <v>0</v>
      </c>
      <c r="M64" s="68">
        <v>0</v>
      </c>
      <c r="N64" s="68">
        <v>0</v>
      </c>
      <c r="O64" s="68">
        <v>259</v>
      </c>
      <c r="P64" s="68">
        <v>0</v>
      </c>
      <c r="Q64" s="68">
        <v>0</v>
      </c>
      <c r="R64" s="68">
        <v>0</v>
      </c>
      <c r="S64" s="68">
        <v>0</v>
      </c>
      <c r="T64" s="68">
        <v>0</v>
      </c>
      <c r="U64" s="68">
        <v>0</v>
      </c>
      <c r="V64" s="68">
        <v>0</v>
      </c>
      <c r="W64" s="68">
        <v>0</v>
      </c>
      <c r="X64" s="68">
        <v>0</v>
      </c>
      <c r="Y64" s="68">
        <v>0</v>
      </c>
      <c r="Z64" s="68">
        <v>0</v>
      </c>
      <c r="AA64" s="68">
        <v>0</v>
      </c>
      <c r="AB64" s="68">
        <v>0</v>
      </c>
      <c r="AC64" s="68">
        <v>0</v>
      </c>
      <c r="AD64" s="68">
        <v>0</v>
      </c>
      <c r="AE64" s="68">
        <v>0</v>
      </c>
      <c r="AF64" s="68">
        <v>0</v>
      </c>
      <c r="AG64" s="68">
        <v>0</v>
      </c>
      <c r="AH64" s="68">
        <v>0</v>
      </c>
      <c r="AI64" s="68">
        <v>0</v>
      </c>
      <c r="AJ64" s="68">
        <v>0</v>
      </c>
      <c r="AK64" s="68">
        <v>0</v>
      </c>
      <c r="AL64" s="68">
        <v>0</v>
      </c>
      <c r="AM64" s="68">
        <v>0</v>
      </c>
      <c r="AN64" s="68">
        <v>0</v>
      </c>
      <c r="AO64" s="68">
        <v>0</v>
      </c>
      <c r="AP64" s="68" t="s">
        <v>2233</v>
      </c>
      <c r="AQ64" s="68">
        <v>1</v>
      </c>
      <c r="AR64" s="68">
        <v>0</v>
      </c>
      <c r="AS64" s="68">
        <v>0</v>
      </c>
      <c r="AT64" s="68">
        <v>0</v>
      </c>
      <c r="AU64" s="68">
        <v>0</v>
      </c>
      <c r="AV64" s="68">
        <v>4</v>
      </c>
      <c r="AW64" s="68"/>
      <c r="AX64" s="68">
        <v>0</v>
      </c>
      <c r="AY64" s="126">
        <v>0</v>
      </c>
      <c r="AZ64" s="68">
        <v>0</v>
      </c>
      <c r="BA64" s="68">
        <v>0</v>
      </c>
      <c r="BC64" s="68">
        <v>63</v>
      </c>
      <c r="BD64" s="68">
        <v>11</v>
      </c>
      <c r="BE64" s="68">
        <v>110163</v>
      </c>
      <c r="BF64" s="68" t="s">
        <v>8426</v>
      </c>
      <c r="BG64" s="68">
        <v>0</v>
      </c>
      <c r="BH64" s="68">
        <v>0</v>
      </c>
      <c r="BI64" s="68">
        <v>300</v>
      </c>
      <c r="BJ64" s="68">
        <v>132</v>
      </c>
      <c r="BK64" s="68">
        <v>54067</v>
      </c>
      <c r="BL64" s="175">
        <v>0</v>
      </c>
      <c r="BM64" s="175">
        <v>0</v>
      </c>
      <c r="BN64" s="175">
        <v>0</v>
      </c>
      <c r="BO64" s="68">
        <v>10000</v>
      </c>
      <c r="BP64" s="68">
        <v>0</v>
      </c>
      <c r="BQ64" s="68">
        <v>0</v>
      </c>
      <c r="BR64" s="68">
        <v>0</v>
      </c>
      <c r="BS64" s="68">
        <v>7063</v>
      </c>
      <c r="BT64" s="68">
        <v>0</v>
      </c>
      <c r="BU64" s="68">
        <v>0</v>
      </c>
      <c r="BV64" s="68">
        <v>0</v>
      </c>
      <c r="BW64" s="68">
        <v>4</v>
      </c>
      <c r="BX64" s="68">
        <v>132</v>
      </c>
      <c r="BY64" s="175">
        <v>163</v>
      </c>
      <c r="BZ64" s="175">
        <v>8</v>
      </c>
      <c r="CA64" s="175">
        <v>12</v>
      </c>
      <c r="CB64" s="68">
        <v>10000</v>
      </c>
      <c r="CC64" s="68">
        <v>0</v>
      </c>
      <c r="CD64" s="68">
        <v>0</v>
      </c>
      <c r="CE64" s="68">
        <v>0</v>
      </c>
      <c r="CF64" s="68">
        <v>50067</v>
      </c>
      <c r="CG64" s="68">
        <v>0</v>
      </c>
      <c r="CH64" s="68">
        <v>0</v>
      </c>
      <c r="CI64" s="68">
        <v>0</v>
      </c>
      <c r="CJ64" s="68">
        <v>720</v>
      </c>
      <c r="CK64" s="68">
        <v>200</v>
      </c>
      <c r="CL64" s="68">
        <v>200</v>
      </c>
      <c r="CM64" s="68">
        <v>0</v>
      </c>
      <c r="CN64" s="68">
        <v>94002</v>
      </c>
      <c r="CO64" s="68">
        <v>94074</v>
      </c>
      <c r="CP64" s="68">
        <v>777</v>
      </c>
      <c r="CQ64" s="68">
        <v>0</v>
      </c>
      <c r="CR64" s="68">
        <v>0</v>
      </c>
      <c r="CS64" s="68">
        <v>0</v>
      </c>
      <c r="CT64" s="68">
        <v>11</v>
      </c>
      <c r="CU64" s="68">
        <v>0</v>
      </c>
      <c r="CV64" s="68">
        <v>1</v>
      </c>
      <c r="CW64" s="68">
        <v>0</v>
      </c>
      <c r="CX64" s="68">
        <v>6</v>
      </c>
      <c r="CY64" s="68">
        <v>74</v>
      </c>
      <c r="CZ64" s="68">
        <v>11</v>
      </c>
      <c r="DA64" s="68">
        <v>132</v>
      </c>
      <c r="DB64" s="68">
        <v>1110</v>
      </c>
      <c r="DC64" s="68">
        <v>1111</v>
      </c>
      <c r="DD64" s="68">
        <v>1112</v>
      </c>
      <c r="DE64" s="68">
        <v>1113</v>
      </c>
      <c r="DF64" s="68" t="s">
        <v>2417</v>
      </c>
      <c r="DG64" s="68">
        <v>21600000</v>
      </c>
      <c r="DH64" s="68">
        <v>18000000</v>
      </c>
      <c r="DI64" s="68">
        <v>14400000</v>
      </c>
      <c r="DJ64" s="68">
        <v>10800000</v>
      </c>
      <c r="DK64" s="68">
        <v>7200000</v>
      </c>
      <c r="DL64" s="68">
        <v>5</v>
      </c>
      <c r="DM64" s="68">
        <v>3600000</v>
      </c>
      <c r="DN64" s="68">
        <v>94022</v>
      </c>
      <c r="DO64" s="68">
        <v>60</v>
      </c>
      <c r="DP64" s="68">
        <v>80</v>
      </c>
      <c r="DQ64" s="68">
        <v>100</v>
      </c>
      <c r="DR64" s="68">
        <v>120</v>
      </c>
      <c r="DS64" s="68">
        <v>140</v>
      </c>
      <c r="DT64" s="68">
        <v>7200000</v>
      </c>
      <c r="DU64" s="68">
        <v>94022</v>
      </c>
      <c r="DV64" s="68">
        <v>60</v>
      </c>
      <c r="DW64" s="68">
        <v>80</v>
      </c>
      <c r="DX64" s="68">
        <v>100</v>
      </c>
      <c r="DY64" s="68">
        <v>120</v>
      </c>
      <c r="DZ64" s="68">
        <v>140</v>
      </c>
      <c r="EA64" s="68">
        <v>-7100</v>
      </c>
      <c r="EB64" s="68">
        <v>49300</v>
      </c>
      <c r="EC64" s="68">
        <v>-4870</v>
      </c>
      <c r="ED64" s="68">
        <v>51600</v>
      </c>
      <c r="EE64" s="68">
        <v>2</v>
      </c>
      <c r="EF64" s="86">
        <v>30600000</v>
      </c>
      <c r="EG64" s="86">
        <v>28800000</v>
      </c>
      <c r="EH64" s="86">
        <v>27000000</v>
      </c>
      <c r="EI64" s="86">
        <v>25200000</v>
      </c>
      <c r="EJ64" s="86">
        <v>23400000</v>
      </c>
      <c r="EK64" s="86">
        <v>6</v>
      </c>
      <c r="EL64" s="86">
        <v>94177</v>
      </c>
      <c r="EM64" s="86">
        <v>1</v>
      </c>
      <c r="EO64" s="68">
        <v>63</v>
      </c>
      <c r="EP64" s="68" t="str">
        <f t="shared" si="27"/>
        <v>데저트 울프</v>
      </c>
      <c r="EQ64" s="68">
        <v>138</v>
      </c>
      <c r="ER64" s="175">
        <v>1</v>
      </c>
      <c r="ES64" s="68">
        <v>650</v>
      </c>
      <c r="ET64" s="68">
        <v>51</v>
      </c>
      <c r="EU64" s="68">
        <v>0</v>
      </c>
      <c r="EV64" s="68">
        <v>150051</v>
      </c>
      <c r="EW64" s="68" t="s">
        <v>2689</v>
      </c>
      <c r="EX64" s="68" t="str">
        <f t="shared" si="5"/>
        <v>소형</v>
      </c>
      <c r="FA64" s="68">
        <v>107</v>
      </c>
      <c r="FB64" s="68">
        <v>5</v>
      </c>
      <c r="FC64" s="68">
        <v>1</v>
      </c>
      <c r="FD64" s="68">
        <v>119007</v>
      </c>
      <c r="FE64" s="184" t="s">
        <v>9187</v>
      </c>
      <c r="FF64" s="68">
        <v>0</v>
      </c>
      <c r="FG64" s="68">
        <v>0</v>
      </c>
      <c r="FH64" s="68">
        <v>0</v>
      </c>
      <c r="FI64" s="68">
        <v>0</v>
      </c>
      <c r="FJ64" s="68">
        <v>0</v>
      </c>
      <c r="FK64" s="68">
        <v>2</v>
      </c>
      <c r="FL64" s="68">
        <v>1</v>
      </c>
      <c r="FM64" s="68" t="s">
        <v>3833</v>
      </c>
      <c r="FN64" s="68">
        <v>105</v>
      </c>
      <c r="FO64" s="68">
        <v>2</v>
      </c>
      <c r="FP64" s="68">
        <v>0</v>
      </c>
      <c r="FQ64" s="68">
        <v>0</v>
      </c>
      <c r="FR64" s="68">
        <v>0</v>
      </c>
      <c r="FS64" s="68">
        <v>0</v>
      </c>
      <c r="FT64" s="68">
        <v>0</v>
      </c>
      <c r="FU64" s="68">
        <v>0</v>
      </c>
      <c r="FV64" s="68">
        <v>0</v>
      </c>
      <c r="FW64" s="68">
        <v>0</v>
      </c>
      <c r="FX64" s="68">
        <v>0</v>
      </c>
      <c r="FY64" s="68">
        <v>0</v>
      </c>
      <c r="FZ64" s="68">
        <v>1</v>
      </c>
      <c r="GA64" s="68">
        <v>0</v>
      </c>
      <c r="GB64" s="68">
        <v>0</v>
      </c>
      <c r="GC64" s="68">
        <v>0</v>
      </c>
      <c r="GE64" s="68">
        <v>437</v>
      </c>
      <c r="GF64" s="68" t="s">
        <v>3945</v>
      </c>
      <c r="GK64" s="68">
        <v>63</v>
      </c>
      <c r="GL64" s="68">
        <f t="shared" si="21"/>
        <v>4600</v>
      </c>
      <c r="GM64" s="68">
        <f t="shared" si="12"/>
        <v>3450</v>
      </c>
      <c r="GN64" s="68">
        <f t="shared" si="13"/>
        <v>2300</v>
      </c>
      <c r="GO64" s="68"/>
      <c r="GQ64" s="67">
        <v>1260</v>
      </c>
      <c r="GR64" s="67">
        <v>945</v>
      </c>
      <c r="GS64" s="67">
        <v>630</v>
      </c>
      <c r="GU64" s="68">
        <f t="shared" si="23"/>
        <v>3.6507936507936507</v>
      </c>
      <c r="GV64" s="68">
        <f t="shared" si="24"/>
        <v>3.6507936507936507</v>
      </c>
      <c r="GW64" s="68">
        <f t="shared" si="25"/>
        <v>3.6507936507936507</v>
      </c>
    </row>
    <row r="65" spans="1:205" x14ac:dyDescent="0.2">
      <c r="A65" s="174">
        <v>64</v>
      </c>
      <c r="B65" s="174">
        <v>8746706</v>
      </c>
      <c r="C65" s="61">
        <v>7415965</v>
      </c>
      <c r="D65" s="169">
        <v>5932772</v>
      </c>
      <c r="E65" s="174">
        <f t="shared" si="22"/>
        <v>5</v>
      </c>
      <c r="F65" s="68">
        <v>260</v>
      </c>
      <c r="G65" s="68">
        <v>2</v>
      </c>
      <c r="H65" s="68">
        <v>194036</v>
      </c>
      <c r="I65" s="68">
        <v>294036</v>
      </c>
      <c r="J65" s="68" t="s">
        <v>3403</v>
      </c>
      <c r="K65" s="68">
        <v>0</v>
      </c>
      <c r="L65" s="68">
        <v>0</v>
      </c>
      <c r="M65" s="68">
        <v>0</v>
      </c>
      <c r="N65" s="68">
        <v>0</v>
      </c>
      <c r="O65" s="68">
        <v>260</v>
      </c>
      <c r="P65" s="68">
        <v>0</v>
      </c>
      <c r="Q65" s="68">
        <v>0</v>
      </c>
      <c r="R65" s="68">
        <v>0</v>
      </c>
      <c r="S65" s="68">
        <v>0</v>
      </c>
      <c r="T65" s="68">
        <v>0</v>
      </c>
      <c r="U65" s="68">
        <v>0</v>
      </c>
      <c r="V65" s="68">
        <v>0</v>
      </c>
      <c r="W65" s="68">
        <v>0</v>
      </c>
      <c r="X65" s="68">
        <v>0</v>
      </c>
      <c r="Y65" s="68">
        <v>0</v>
      </c>
      <c r="Z65" s="68">
        <v>0</v>
      </c>
      <c r="AA65" s="68">
        <v>0</v>
      </c>
      <c r="AB65" s="68">
        <v>0</v>
      </c>
      <c r="AC65" s="68">
        <v>0</v>
      </c>
      <c r="AD65" s="68">
        <v>0</v>
      </c>
      <c r="AE65" s="68">
        <v>0</v>
      </c>
      <c r="AF65" s="68">
        <v>0</v>
      </c>
      <c r="AG65" s="68">
        <v>0</v>
      </c>
      <c r="AH65" s="68">
        <v>0</v>
      </c>
      <c r="AI65" s="68">
        <v>0</v>
      </c>
      <c r="AJ65" s="68">
        <v>0</v>
      </c>
      <c r="AK65" s="68">
        <v>0</v>
      </c>
      <c r="AL65" s="68">
        <v>0</v>
      </c>
      <c r="AM65" s="68">
        <v>0</v>
      </c>
      <c r="AN65" s="68">
        <v>0</v>
      </c>
      <c r="AO65" s="68">
        <v>0</v>
      </c>
      <c r="AP65" s="68" t="s">
        <v>2233</v>
      </c>
      <c r="AQ65" s="68">
        <v>1</v>
      </c>
      <c r="AR65" s="68">
        <v>0</v>
      </c>
      <c r="AS65" s="68">
        <v>0</v>
      </c>
      <c r="AT65" s="68">
        <v>0</v>
      </c>
      <c r="AU65" s="68">
        <v>0</v>
      </c>
      <c r="AV65" s="68">
        <v>4</v>
      </c>
      <c r="AW65" s="68"/>
      <c r="AX65" s="68">
        <v>0</v>
      </c>
      <c r="AY65" s="126">
        <v>0</v>
      </c>
      <c r="AZ65" s="68">
        <v>0</v>
      </c>
      <c r="BA65" s="68">
        <v>0</v>
      </c>
      <c r="BC65" s="68">
        <v>64</v>
      </c>
      <c r="BD65" s="68">
        <v>11</v>
      </c>
      <c r="BE65" s="68">
        <v>110164</v>
      </c>
      <c r="BF65" s="68" t="s">
        <v>8426</v>
      </c>
      <c r="BG65" s="68">
        <v>0</v>
      </c>
      <c r="BH65" s="68">
        <v>0</v>
      </c>
      <c r="BI65" s="68">
        <v>300</v>
      </c>
      <c r="BJ65" s="68">
        <v>134</v>
      </c>
      <c r="BK65" s="68">
        <v>54101</v>
      </c>
      <c r="BL65" s="175">
        <v>0</v>
      </c>
      <c r="BM65" s="175">
        <v>0</v>
      </c>
      <c r="BN65" s="175">
        <v>0</v>
      </c>
      <c r="BO65" s="68">
        <v>10000</v>
      </c>
      <c r="BP65" s="68">
        <v>0</v>
      </c>
      <c r="BQ65" s="68">
        <v>0</v>
      </c>
      <c r="BR65" s="68">
        <v>0</v>
      </c>
      <c r="BS65" s="68">
        <v>7064</v>
      </c>
      <c r="BT65" s="68">
        <v>0</v>
      </c>
      <c r="BU65" s="68">
        <v>0</v>
      </c>
      <c r="BV65" s="68">
        <v>0</v>
      </c>
      <c r="BW65" s="68">
        <v>4</v>
      </c>
      <c r="BX65" s="68">
        <v>134</v>
      </c>
      <c r="BY65" s="175">
        <v>75</v>
      </c>
      <c r="BZ65" s="175">
        <v>5</v>
      </c>
      <c r="CA65" s="175">
        <v>5</v>
      </c>
      <c r="CB65" s="68">
        <v>10000</v>
      </c>
      <c r="CC65" s="68">
        <v>0</v>
      </c>
      <c r="CD65" s="68">
        <v>0</v>
      </c>
      <c r="CE65" s="68">
        <v>0</v>
      </c>
      <c r="CF65" s="68">
        <v>50101</v>
      </c>
      <c r="CG65" s="68">
        <v>0</v>
      </c>
      <c r="CH65" s="68">
        <v>0</v>
      </c>
      <c r="CI65" s="68">
        <v>0</v>
      </c>
      <c r="CJ65" s="68">
        <v>360</v>
      </c>
      <c r="CK65" s="68">
        <v>100</v>
      </c>
      <c r="CL65" s="68">
        <v>100</v>
      </c>
      <c r="CM65" s="68">
        <v>0</v>
      </c>
      <c r="CN65" s="68">
        <v>94014</v>
      </c>
      <c r="CO65" s="68">
        <v>94074</v>
      </c>
      <c r="CP65" s="68">
        <v>777</v>
      </c>
      <c r="CQ65" s="68">
        <v>0</v>
      </c>
      <c r="CR65" s="68">
        <v>0</v>
      </c>
      <c r="CS65" s="68">
        <v>0</v>
      </c>
      <c r="CT65" s="68">
        <v>11</v>
      </c>
      <c r="CU65" s="68">
        <v>0</v>
      </c>
      <c r="CV65" s="68">
        <v>1</v>
      </c>
      <c r="CW65" s="68">
        <v>0</v>
      </c>
      <c r="CX65" s="68">
        <v>6</v>
      </c>
      <c r="CY65" s="68">
        <v>75</v>
      </c>
      <c r="CZ65" s="68">
        <v>11</v>
      </c>
      <c r="DA65" s="68">
        <v>134</v>
      </c>
      <c r="DB65" s="68">
        <v>1110</v>
      </c>
      <c r="DC65" s="68">
        <v>1111</v>
      </c>
      <c r="DD65" s="68">
        <v>1112</v>
      </c>
      <c r="DE65" s="68">
        <v>1113</v>
      </c>
      <c r="DF65" s="68" t="s">
        <v>2417</v>
      </c>
      <c r="DG65" s="68">
        <v>21600000</v>
      </c>
      <c r="DH65" s="68">
        <v>18000000</v>
      </c>
      <c r="DI65" s="68">
        <v>14400000</v>
      </c>
      <c r="DJ65" s="68">
        <v>10800000</v>
      </c>
      <c r="DK65" s="68">
        <v>7200000</v>
      </c>
      <c r="DL65" s="68">
        <v>5</v>
      </c>
      <c r="DM65" s="68">
        <v>3600000</v>
      </c>
      <c r="DN65" s="68">
        <v>94020</v>
      </c>
      <c r="DO65" s="68">
        <v>40</v>
      </c>
      <c r="DP65" s="68">
        <v>60</v>
      </c>
      <c r="DQ65" s="68">
        <v>80</v>
      </c>
      <c r="DR65" s="68">
        <v>100</v>
      </c>
      <c r="DS65" s="68">
        <v>120</v>
      </c>
      <c r="DT65" s="68">
        <v>7200000</v>
      </c>
      <c r="DU65" s="68">
        <v>94020</v>
      </c>
      <c r="DV65" s="68">
        <v>40</v>
      </c>
      <c r="DW65" s="68">
        <v>60</v>
      </c>
      <c r="DX65" s="68">
        <v>80</v>
      </c>
      <c r="DY65" s="68">
        <v>100</v>
      </c>
      <c r="DZ65" s="68">
        <v>120</v>
      </c>
      <c r="EA65" s="68">
        <v>-7100</v>
      </c>
      <c r="EB65" s="68">
        <v>49300</v>
      </c>
      <c r="EC65" s="68">
        <v>-4870</v>
      </c>
      <c r="ED65" s="68">
        <v>51600</v>
      </c>
      <c r="EE65" s="68">
        <v>4</v>
      </c>
      <c r="EF65" s="86">
        <v>30600000</v>
      </c>
      <c r="EG65" s="86">
        <v>28800000</v>
      </c>
      <c r="EH65" s="86">
        <v>27000000</v>
      </c>
      <c r="EI65" s="86">
        <v>25200000</v>
      </c>
      <c r="EJ65" s="86">
        <v>23400000</v>
      </c>
      <c r="EK65" s="86">
        <v>6</v>
      </c>
      <c r="EL65" s="86">
        <v>94177</v>
      </c>
      <c r="EM65" s="86">
        <v>1</v>
      </c>
      <c r="EO65" s="68">
        <v>64</v>
      </c>
      <c r="EP65" s="68" t="str">
        <f t="shared" si="27"/>
        <v>스태포</v>
      </c>
      <c r="EQ65" s="68">
        <v>139</v>
      </c>
      <c r="ER65" s="175">
        <v>1</v>
      </c>
      <c r="ES65" s="68">
        <v>650</v>
      </c>
      <c r="ET65" s="68">
        <v>1</v>
      </c>
      <c r="EU65" s="68">
        <v>0</v>
      </c>
      <c r="EV65" s="68">
        <v>150001</v>
      </c>
      <c r="EW65" s="68" t="s">
        <v>2639</v>
      </c>
      <c r="EX65" s="68" t="str">
        <f t="shared" si="5"/>
        <v>소형</v>
      </c>
      <c r="FA65" s="68">
        <v>108</v>
      </c>
      <c r="FB65" s="68">
        <v>5</v>
      </c>
      <c r="FC65" s="68">
        <v>2</v>
      </c>
      <c r="FD65" s="68">
        <v>119008</v>
      </c>
      <c r="FE65" s="184" t="s">
        <v>9188</v>
      </c>
      <c r="FF65" s="68">
        <v>0</v>
      </c>
      <c r="FG65" s="68">
        <v>0</v>
      </c>
      <c r="FH65" s="68">
        <v>0</v>
      </c>
      <c r="FI65" s="68">
        <v>0</v>
      </c>
      <c r="FJ65" s="68">
        <v>0</v>
      </c>
      <c r="FK65" s="68">
        <v>2</v>
      </c>
      <c r="FL65" s="68">
        <v>1</v>
      </c>
      <c r="FM65" s="68" t="s">
        <v>3834</v>
      </c>
      <c r="FN65" s="68">
        <v>102</v>
      </c>
      <c r="FO65" s="68">
        <v>2</v>
      </c>
      <c r="FP65" s="68">
        <v>0</v>
      </c>
      <c r="FQ65" s="68">
        <v>0</v>
      </c>
      <c r="FR65" s="68">
        <v>0</v>
      </c>
      <c r="FS65" s="68">
        <v>0</v>
      </c>
      <c r="FT65" s="68">
        <v>0</v>
      </c>
      <c r="FU65" s="68">
        <v>0</v>
      </c>
      <c r="FV65" s="68">
        <v>0</v>
      </c>
      <c r="FW65" s="68">
        <v>0</v>
      </c>
      <c r="FX65" s="68">
        <v>0</v>
      </c>
      <c r="FY65" s="68">
        <v>0</v>
      </c>
      <c r="FZ65" s="68">
        <v>2</v>
      </c>
      <c r="GA65" s="68">
        <v>0</v>
      </c>
      <c r="GB65" s="68">
        <v>0</v>
      </c>
      <c r="GC65" s="68">
        <v>0</v>
      </c>
      <c r="GE65" s="68">
        <v>438</v>
      </c>
      <c r="GF65" s="68" t="s">
        <v>3946</v>
      </c>
      <c r="GK65" s="68">
        <v>64</v>
      </c>
      <c r="GL65" s="68">
        <f t="shared" si="21"/>
        <v>4700</v>
      </c>
      <c r="GM65" s="68">
        <f t="shared" si="12"/>
        <v>3530</v>
      </c>
      <c r="GN65" s="68">
        <f t="shared" si="13"/>
        <v>2350</v>
      </c>
      <c r="GO65" s="68"/>
      <c r="GQ65" s="67">
        <v>1280</v>
      </c>
      <c r="GR65" s="67">
        <v>960</v>
      </c>
      <c r="GS65" s="67">
        <v>640</v>
      </c>
      <c r="GU65" s="68">
        <f t="shared" si="23"/>
        <v>3.671875</v>
      </c>
      <c r="GV65" s="68">
        <f t="shared" si="24"/>
        <v>3.6770833333333335</v>
      </c>
      <c r="GW65" s="68">
        <f t="shared" si="25"/>
        <v>3.671875</v>
      </c>
    </row>
    <row r="66" spans="1:205" x14ac:dyDescent="0.2">
      <c r="A66" s="174">
        <v>65</v>
      </c>
      <c r="B66" s="174">
        <v>10136919</v>
      </c>
      <c r="C66" s="61">
        <v>8564136</v>
      </c>
      <c r="D66" s="169">
        <v>6851309</v>
      </c>
      <c r="E66" s="174">
        <f t="shared" si="22"/>
        <v>5</v>
      </c>
      <c r="F66" s="68">
        <v>261</v>
      </c>
      <c r="G66" s="68">
        <v>2</v>
      </c>
      <c r="H66" s="68">
        <v>194036</v>
      </c>
      <c r="I66" s="68">
        <v>294036</v>
      </c>
      <c r="J66" s="68" t="s">
        <v>3404</v>
      </c>
      <c r="K66" s="68">
        <v>0</v>
      </c>
      <c r="L66" s="68">
        <v>0</v>
      </c>
      <c r="M66" s="68">
        <v>0</v>
      </c>
      <c r="N66" s="68">
        <v>0</v>
      </c>
      <c r="O66" s="68">
        <v>261</v>
      </c>
      <c r="P66" s="68">
        <v>0</v>
      </c>
      <c r="Q66" s="68">
        <v>0</v>
      </c>
      <c r="R66" s="68">
        <v>0</v>
      </c>
      <c r="S66" s="68">
        <v>0</v>
      </c>
      <c r="T66" s="68">
        <v>0</v>
      </c>
      <c r="U66" s="68">
        <v>0</v>
      </c>
      <c r="V66" s="68">
        <v>0</v>
      </c>
      <c r="W66" s="68">
        <v>0</v>
      </c>
      <c r="X66" s="68">
        <v>0</v>
      </c>
      <c r="Y66" s="68">
        <v>0</v>
      </c>
      <c r="Z66" s="68">
        <v>0</v>
      </c>
      <c r="AA66" s="68">
        <v>0</v>
      </c>
      <c r="AB66" s="68">
        <v>0</v>
      </c>
      <c r="AC66" s="68">
        <v>0</v>
      </c>
      <c r="AD66" s="68">
        <v>0</v>
      </c>
      <c r="AE66" s="68">
        <v>0</v>
      </c>
      <c r="AF66" s="68">
        <v>0</v>
      </c>
      <c r="AG66" s="68">
        <v>0</v>
      </c>
      <c r="AH66" s="68">
        <v>0</v>
      </c>
      <c r="AI66" s="68">
        <v>0</v>
      </c>
      <c r="AJ66" s="68">
        <v>0</v>
      </c>
      <c r="AK66" s="68">
        <v>0</v>
      </c>
      <c r="AL66" s="68">
        <v>0</v>
      </c>
      <c r="AM66" s="68">
        <v>0</v>
      </c>
      <c r="AN66" s="68">
        <v>0</v>
      </c>
      <c r="AO66" s="68">
        <v>0</v>
      </c>
      <c r="AP66" s="68" t="s">
        <v>2233</v>
      </c>
      <c r="AQ66" s="68">
        <v>1</v>
      </c>
      <c r="AR66" s="68">
        <v>0</v>
      </c>
      <c r="AS66" s="68">
        <v>0</v>
      </c>
      <c r="AT66" s="68">
        <v>0</v>
      </c>
      <c r="AU66" s="68">
        <v>0</v>
      </c>
      <c r="AV66" s="68">
        <v>4</v>
      </c>
      <c r="AW66" s="68"/>
      <c r="AX66" s="68">
        <v>0</v>
      </c>
      <c r="AY66" s="126">
        <v>0</v>
      </c>
      <c r="AZ66" s="68">
        <v>0</v>
      </c>
      <c r="BA66" s="68">
        <v>0</v>
      </c>
      <c r="BC66" s="68">
        <v>65</v>
      </c>
      <c r="BD66" s="68">
        <v>11</v>
      </c>
      <c r="BE66" s="68">
        <v>110165</v>
      </c>
      <c r="BF66" s="68" t="s">
        <v>8426</v>
      </c>
      <c r="BG66" s="68">
        <v>0</v>
      </c>
      <c r="BH66" s="68">
        <v>0</v>
      </c>
      <c r="BI66" s="68">
        <v>300</v>
      </c>
      <c r="BJ66" s="68">
        <v>136</v>
      </c>
      <c r="BK66" s="68">
        <v>54102</v>
      </c>
      <c r="BL66" s="175">
        <v>0</v>
      </c>
      <c r="BM66" s="175">
        <v>0</v>
      </c>
      <c r="BN66" s="175">
        <v>0</v>
      </c>
      <c r="BO66" s="68">
        <v>10000</v>
      </c>
      <c r="BP66" s="68">
        <v>0</v>
      </c>
      <c r="BQ66" s="68">
        <v>0</v>
      </c>
      <c r="BR66" s="68">
        <v>0</v>
      </c>
      <c r="BS66" s="68">
        <v>7065</v>
      </c>
      <c r="BT66" s="68">
        <v>0</v>
      </c>
      <c r="BU66" s="68">
        <v>0</v>
      </c>
      <c r="BV66" s="68">
        <v>0</v>
      </c>
      <c r="BW66" s="68">
        <v>4</v>
      </c>
      <c r="BX66" s="68">
        <v>136</v>
      </c>
      <c r="BY66" s="175">
        <v>170</v>
      </c>
      <c r="BZ66" s="175">
        <v>8</v>
      </c>
      <c r="CA66" s="175">
        <v>12</v>
      </c>
      <c r="CB66" s="68">
        <v>10000</v>
      </c>
      <c r="CC66" s="68">
        <v>0</v>
      </c>
      <c r="CD66" s="68">
        <v>0</v>
      </c>
      <c r="CE66" s="68">
        <v>0</v>
      </c>
      <c r="CF66" s="68">
        <v>50102</v>
      </c>
      <c r="CG66" s="68">
        <v>0</v>
      </c>
      <c r="CH66" s="68">
        <v>0</v>
      </c>
      <c r="CI66" s="68">
        <v>0</v>
      </c>
      <c r="CJ66" s="68">
        <v>720</v>
      </c>
      <c r="CK66" s="68">
        <v>200</v>
      </c>
      <c r="CL66" s="68">
        <v>200</v>
      </c>
      <c r="CM66" s="68">
        <v>0</v>
      </c>
      <c r="CN66" s="68">
        <v>94011</v>
      </c>
      <c r="CO66" s="68">
        <v>94074</v>
      </c>
      <c r="CP66" s="68">
        <v>777</v>
      </c>
      <c r="CQ66" s="68">
        <v>0</v>
      </c>
      <c r="CR66" s="68">
        <v>0</v>
      </c>
      <c r="CS66" s="68">
        <v>0</v>
      </c>
      <c r="CT66" s="68">
        <v>11</v>
      </c>
      <c r="CU66" s="68">
        <v>0</v>
      </c>
      <c r="CV66" s="68">
        <v>1</v>
      </c>
      <c r="CW66" s="68">
        <v>0</v>
      </c>
      <c r="CX66" s="68">
        <v>6</v>
      </c>
      <c r="CY66" s="68">
        <v>76</v>
      </c>
      <c r="CZ66" s="68">
        <v>11</v>
      </c>
      <c r="DA66" s="68">
        <v>136</v>
      </c>
      <c r="DB66" s="68">
        <v>1110</v>
      </c>
      <c r="DC66" s="68">
        <v>1111</v>
      </c>
      <c r="DD66" s="68">
        <v>1112</v>
      </c>
      <c r="DE66" s="68">
        <v>1113</v>
      </c>
      <c r="DF66" s="68" t="s">
        <v>2417</v>
      </c>
      <c r="DG66" s="68">
        <v>21600000</v>
      </c>
      <c r="DH66" s="68">
        <v>18000000</v>
      </c>
      <c r="DI66" s="68">
        <v>14400000</v>
      </c>
      <c r="DJ66" s="68">
        <v>10800000</v>
      </c>
      <c r="DK66" s="68">
        <v>7200000</v>
      </c>
      <c r="DL66" s="68">
        <v>5</v>
      </c>
      <c r="DM66" s="68">
        <v>3600000</v>
      </c>
      <c r="DN66" s="68">
        <v>94033</v>
      </c>
      <c r="DO66" s="68">
        <v>60</v>
      </c>
      <c r="DP66" s="68">
        <v>80</v>
      </c>
      <c r="DQ66" s="68">
        <v>100</v>
      </c>
      <c r="DR66" s="68">
        <v>120</v>
      </c>
      <c r="DS66" s="68">
        <v>140</v>
      </c>
      <c r="DT66" s="68">
        <v>7200000</v>
      </c>
      <c r="DU66" s="68">
        <v>94033</v>
      </c>
      <c r="DV66" s="68">
        <v>60</v>
      </c>
      <c r="DW66" s="68">
        <v>80</v>
      </c>
      <c r="DX66" s="68">
        <v>100</v>
      </c>
      <c r="DY66" s="68">
        <v>120</v>
      </c>
      <c r="DZ66" s="68">
        <v>140</v>
      </c>
      <c r="EA66" s="68">
        <v>-7100</v>
      </c>
      <c r="EB66" s="68">
        <v>49300</v>
      </c>
      <c r="EC66" s="68">
        <v>-4870</v>
      </c>
      <c r="ED66" s="68">
        <v>51600</v>
      </c>
      <c r="EE66" s="68">
        <v>2</v>
      </c>
      <c r="EF66" s="86">
        <v>30600000</v>
      </c>
      <c r="EG66" s="86">
        <v>28800000</v>
      </c>
      <c r="EH66" s="86">
        <v>27000000</v>
      </c>
      <c r="EI66" s="86">
        <v>25200000</v>
      </c>
      <c r="EJ66" s="86">
        <v>23400000</v>
      </c>
      <c r="EK66" s="86">
        <v>6</v>
      </c>
      <c r="EL66" s="86">
        <v>94177</v>
      </c>
      <c r="EM66" s="86">
        <v>1</v>
      </c>
      <c r="EO66" s="68">
        <v>65</v>
      </c>
      <c r="EP66" s="68" t="str">
        <f t="shared" si="27"/>
        <v>머스키퓰라</v>
      </c>
      <c r="EQ66" s="68">
        <v>140</v>
      </c>
      <c r="ER66" s="175">
        <v>1</v>
      </c>
      <c r="ES66" s="68">
        <v>650</v>
      </c>
      <c r="ET66" s="68">
        <v>17</v>
      </c>
      <c r="EU66" s="68">
        <v>0</v>
      </c>
      <c r="EV66" s="68">
        <v>150017</v>
      </c>
      <c r="EW66" s="68" t="s">
        <v>2655</v>
      </c>
      <c r="EX66" s="68" t="str">
        <f t="shared" si="5"/>
        <v>소형</v>
      </c>
      <c r="FA66" s="68">
        <v>109</v>
      </c>
      <c r="FB66" s="68">
        <v>6</v>
      </c>
      <c r="FC66" s="68">
        <v>1</v>
      </c>
      <c r="FD66" s="68">
        <v>119009</v>
      </c>
      <c r="FE66" s="184" t="s">
        <v>9189</v>
      </c>
      <c r="FF66" s="68">
        <v>0</v>
      </c>
      <c r="FG66" s="68">
        <v>0</v>
      </c>
      <c r="FH66" s="68">
        <v>0</v>
      </c>
      <c r="FI66" s="68">
        <v>0</v>
      </c>
      <c r="FJ66" s="68">
        <v>0</v>
      </c>
      <c r="FK66" s="68">
        <v>2</v>
      </c>
      <c r="FL66" s="68">
        <v>2</v>
      </c>
      <c r="FM66" s="68" t="s">
        <v>3835</v>
      </c>
      <c r="FN66" s="68">
        <v>120</v>
      </c>
      <c r="FO66" s="68">
        <v>150</v>
      </c>
      <c r="FP66" s="68">
        <v>0</v>
      </c>
      <c r="FQ66" s="68">
        <v>0</v>
      </c>
      <c r="FR66" s="68">
        <v>0</v>
      </c>
      <c r="FS66" s="68">
        <v>0</v>
      </c>
      <c r="FT66" s="68">
        <v>0</v>
      </c>
      <c r="FU66" s="68">
        <v>0</v>
      </c>
      <c r="FV66" s="68">
        <v>0</v>
      </c>
      <c r="FW66" s="68">
        <v>0</v>
      </c>
      <c r="FX66" s="68">
        <v>0</v>
      </c>
      <c r="FY66" s="68">
        <v>0</v>
      </c>
      <c r="FZ66" s="68">
        <v>6</v>
      </c>
      <c r="GA66" s="68">
        <v>0</v>
      </c>
      <c r="GB66" s="68">
        <v>0</v>
      </c>
      <c r="GC66" s="68">
        <v>0</v>
      </c>
      <c r="GE66" s="68">
        <v>439</v>
      </c>
      <c r="GF66" s="68" t="s">
        <v>3947</v>
      </c>
      <c r="GK66" s="68">
        <v>65</v>
      </c>
      <c r="GL66" s="81">
        <v>4800</v>
      </c>
      <c r="GM66" s="81">
        <v>3600</v>
      </c>
      <c r="GN66" s="81">
        <v>2400</v>
      </c>
      <c r="GO66" s="68"/>
      <c r="GQ66" s="67">
        <v>1300</v>
      </c>
      <c r="GR66" s="67">
        <v>975</v>
      </c>
      <c r="GS66" s="67">
        <v>650</v>
      </c>
      <c r="GU66" s="68">
        <f t="shared" si="23"/>
        <v>3.6923076923076925</v>
      </c>
      <c r="GV66" s="68">
        <f t="shared" si="24"/>
        <v>3.6923076923076925</v>
      </c>
      <c r="GW66" s="68">
        <f t="shared" si="25"/>
        <v>3.6923076923076925</v>
      </c>
    </row>
    <row r="67" spans="1:205" x14ac:dyDescent="0.2">
      <c r="A67" s="174">
        <v>66</v>
      </c>
      <c r="B67" s="174">
        <v>11604569</v>
      </c>
      <c r="C67" s="61">
        <v>9769716</v>
      </c>
      <c r="D67" s="169">
        <v>7815773</v>
      </c>
      <c r="E67" s="174">
        <f t="shared" si="22"/>
        <v>5</v>
      </c>
      <c r="F67" s="68">
        <v>262</v>
      </c>
      <c r="G67" s="68">
        <v>2</v>
      </c>
      <c r="H67" s="68">
        <v>194036</v>
      </c>
      <c r="I67" s="68">
        <v>294036</v>
      </c>
      <c r="J67" s="68" t="s">
        <v>3405</v>
      </c>
      <c r="K67" s="68">
        <v>0</v>
      </c>
      <c r="L67" s="68">
        <v>0</v>
      </c>
      <c r="M67" s="68">
        <v>0</v>
      </c>
      <c r="N67" s="68">
        <v>0</v>
      </c>
      <c r="O67" s="68">
        <v>262</v>
      </c>
      <c r="P67" s="68">
        <v>0</v>
      </c>
      <c r="Q67" s="68">
        <v>0</v>
      </c>
      <c r="R67" s="68">
        <v>0</v>
      </c>
      <c r="S67" s="68">
        <v>0</v>
      </c>
      <c r="T67" s="68">
        <v>0</v>
      </c>
      <c r="U67" s="68">
        <v>0</v>
      </c>
      <c r="V67" s="68">
        <v>0</v>
      </c>
      <c r="W67" s="68">
        <v>0</v>
      </c>
      <c r="X67" s="68">
        <v>0</v>
      </c>
      <c r="Y67" s="68">
        <v>0</v>
      </c>
      <c r="Z67" s="68">
        <v>0</v>
      </c>
      <c r="AA67" s="68">
        <v>0</v>
      </c>
      <c r="AB67" s="68">
        <v>0</v>
      </c>
      <c r="AC67" s="68">
        <v>0</v>
      </c>
      <c r="AD67" s="68">
        <v>0</v>
      </c>
      <c r="AE67" s="68">
        <v>0</v>
      </c>
      <c r="AF67" s="68">
        <v>0</v>
      </c>
      <c r="AG67" s="68">
        <v>0</v>
      </c>
      <c r="AH67" s="68">
        <v>0</v>
      </c>
      <c r="AI67" s="68">
        <v>0</v>
      </c>
      <c r="AJ67" s="68">
        <v>0</v>
      </c>
      <c r="AK67" s="68">
        <v>0</v>
      </c>
      <c r="AL67" s="68">
        <v>0</v>
      </c>
      <c r="AM67" s="68">
        <v>0</v>
      </c>
      <c r="AN67" s="68">
        <v>0</v>
      </c>
      <c r="AO67" s="68">
        <v>0</v>
      </c>
      <c r="AP67" s="68" t="s">
        <v>2233</v>
      </c>
      <c r="AQ67" s="68">
        <v>1</v>
      </c>
      <c r="AR67" s="68">
        <v>0</v>
      </c>
      <c r="AS67" s="68">
        <v>0</v>
      </c>
      <c r="AT67" s="68">
        <v>0</v>
      </c>
      <c r="AU67" s="68">
        <v>0</v>
      </c>
      <c r="AV67" s="68">
        <v>4</v>
      </c>
      <c r="AW67" s="68"/>
      <c r="AX67" s="68">
        <v>0</v>
      </c>
      <c r="AY67" s="126">
        <v>0</v>
      </c>
      <c r="AZ67" s="68">
        <v>0</v>
      </c>
      <c r="BA67" s="68">
        <v>0</v>
      </c>
      <c r="BC67" s="68">
        <v>66</v>
      </c>
      <c r="BD67" s="68">
        <v>11</v>
      </c>
      <c r="BE67" s="68">
        <v>110166</v>
      </c>
      <c r="BF67" s="68" t="s">
        <v>8426</v>
      </c>
      <c r="BG67" s="68">
        <v>0</v>
      </c>
      <c r="BH67" s="68">
        <v>0</v>
      </c>
      <c r="BI67" s="68">
        <v>300</v>
      </c>
      <c r="BJ67" s="68">
        <v>138</v>
      </c>
      <c r="BK67" s="68">
        <v>54103</v>
      </c>
      <c r="BL67" s="175">
        <v>0</v>
      </c>
      <c r="BM67" s="175">
        <v>0</v>
      </c>
      <c r="BN67" s="175">
        <v>0</v>
      </c>
      <c r="BO67" s="68">
        <v>10000</v>
      </c>
      <c r="BP67" s="68">
        <v>0</v>
      </c>
      <c r="BQ67" s="68">
        <v>0</v>
      </c>
      <c r="BR67" s="68">
        <v>0</v>
      </c>
      <c r="BS67" s="68">
        <v>7066</v>
      </c>
      <c r="BT67" s="68">
        <v>0</v>
      </c>
      <c r="BU67" s="68">
        <v>0</v>
      </c>
      <c r="BV67" s="68">
        <v>0</v>
      </c>
      <c r="BW67" s="68">
        <v>4</v>
      </c>
      <c r="BX67" s="68">
        <v>138</v>
      </c>
      <c r="BY67" s="175">
        <v>78</v>
      </c>
      <c r="BZ67" s="175">
        <v>5</v>
      </c>
      <c r="CA67" s="175">
        <v>5</v>
      </c>
      <c r="CB67" s="68">
        <v>10000</v>
      </c>
      <c r="CC67" s="68">
        <v>0</v>
      </c>
      <c r="CD67" s="68">
        <v>0</v>
      </c>
      <c r="CE67" s="68">
        <v>0</v>
      </c>
      <c r="CF67" s="68">
        <v>50103</v>
      </c>
      <c r="CG67" s="68">
        <v>0</v>
      </c>
      <c r="CH67" s="68">
        <v>0</v>
      </c>
      <c r="CI67" s="68">
        <v>0</v>
      </c>
      <c r="CJ67" s="68">
        <v>300</v>
      </c>
      <c r="CK67" s="68">
        <v>100</v>
      </c>
      <c r="CL67" s="68">
        <v>100</v>
      </c>
      <c r="CM67" s="68">
        <v>0</v>
      </c>
      <c r="CN67" s="68">
        <v>94008</v>
      </c>
      <c r="CO67" s="68">
        <v>94074</v>
      </c>
      <c r="CP67" s="68">
        <v>777</v>
      </c>
      <c r="CQ67" s="68">
        <v>0</v>
      </c>
      <c r="CR67" s="68">
        <v>0</v>
      </c>
      <c r="CS67" s="68">
        <v>0</v>
      </c>
      <c r="CT67" s="68">
        <v>11</v>
      </c>
      <c r="CU67" s="68">
        <v>0</v>
      </c>
      <c r="CV67" s="68">
        <v>2</v>
      </c>
      <c r="CW67" s="68">
        <v>0</v>
      </c>
      <c r="CX67" s="68">
        <v>6</v>
      </c>
      <c r="CY67" s="68">
        <v>77</v>
      </c>
      <c r="CZ67" s="68">
        <v>11</v>
      </c>
      <c r="DA67" s="68">
        <v>138</v>
      </c>
      <c r="DB67" s="68">
        <v>1110</v>
      </c>
      <c r="DC67" s="68">
        <v>1111</v>
      </c>
      <c r="DD67" s="68">
        <v>1112</v>
      </c>
      <c r="DE67" s="68">
        <v>1113</v>
      </c>
      <c r="DF67" s="68" t="s">
        <v>2417</v>
      </c>
      <c r="DG67" s="68">
        <v>21600000</v>
      </c>
      <c r="DH67" s="68">
        <v>18000000</v>
      </c>
      <c r="DI67" s="68">
        <v>14400000</v>
      </c>
      <c r="DJ67" s="68">
        <v>10800000</v>
      </c>
      <c r="DK67" s="68">
        <v>7200000</v>
      </c>
      <c r="DL67" s="68">
        <v>5</v>
      </c>
      <c r="DM67" s="68">
        <v>3600000</v>
      </c>
      <c r="DN67" s="68">
        <v>0</v>
      </c>
      <c r="DO67" s="68">
        <v>0</v>
      </c>
      <c r="DP67" s="68">
        <v>0</v>
      </c>
      <c r="DQ67" s="68">
        <v>0</v>
      </c>
      <c r="DR67" s="68">
        <v>0</v>
      </c>
      <c r="DS67" s="68">
        <v>0</v>
      </c>
      <c r="DT67" s="68">
        <v>7200000</v>
      </c>
      <c r="DU67" s="68">
        <v>0</v>
      </c>
      <c r="DV67" s="68">
        <v>0</v>
      </c>
      <c r="DW67" s="68">
        <v>0</v>
      </c>
      <c r="DX67" s="68">
        <v>0</v>
      </c>
      <c r="DY67" s="68">
        <v>0</v>
      </c>
      <c r="DZ67" s="68">
        <v>0</v>
      </c>
      <c r="EA67" s="68">
        <v>-7100</v>
      </c>
      <c r="EB67" s="68">
        <v>49300</v>
      </c>
      <c r="EC67" s="68">
        <v>-4870</v>
      </c>
      <c r="ED67" s="68">
        <v>51600</v>
      </c>
      <c r="EE67" s="68">
        <v>8</v>
      </c>
      <c r="EF67" s="86">
        <v>30600000</v>
      </c>
      <c r="EG67" s="86">
        <v>28800000</v>
      </c>
      <c r="EH67" s="86">
        <v>27000000</v>
      </c>
      <c r="EI67" s="86">
        <v>25200000</v>
      </c>
      <c r="EJ67" s="86">
        <v>23400000</v>
      </c>
      <c r="EK67" s="86">
        <v>6</v>
      </c>
      <c r="EL67" s="86">
        <v>94177</v>
      </c>
      <c r="EM67" s="86">
        <v>1</v>
      </c>
      <c r="EO67" s="68">
        <v>66</v>
      </c>
      <c r="EP67" s="68" t="str">
        <f t="shared" si="27"/>
        <v>갈리온</v>
      </c>
      <c r="EQ67" s="68">
        <v>141</v>
      </c>
      <c r="ER67" s="175">
        <v>1</v>
      </c>
      <c r="ES67" s="68">
        <v>650</v>
      </c>
      <c r="ET67" s="68">
        <v>45</v>
      </c>
      <c r="EU67" s="68">
        <v>0</v>
      </c>
      <c r="EV67" s="68">
        <v>150045</v>
      </c>
      <c r="EW67" s="68" t="s">
        <v>2683</v>
      </c>
      <c r="EX67" s="68" t="str">
        <f t="shared" ref="EX67:EX130" si="28">IF(ER67=1,"소형",IF(ER67=2,"중형","대형"))</f>
        <v>소형</v>
      </c>
      <c r="FA67" s="68">
        <v>110</v>
      </c>
      <c r="FB67" s="68">
        <v>6</v>
      </c>
      <c r="FC67" s="68">
        <v>1</v>
      </c>
      <c r="FD67" s="68">
        <v>119010</v>
      </c>
      <c r="FE67" s="184" t="s">
        <v>9190</v>
      </c>
      <c r="FF67" s="68">
        <v>0</v>
      </c>
      <c r="FG67" s="68">
        <v>0</v>
      </c>
      <c r="FH67" s="68">
        <v>0</v>
      </c>
      <c r="FI67" s="68">
        <v>0</v>
      </c>
      <c r="FJ67" s="68">
        <v>0</v>
      </c>
      <c r="FK67" s="68">
        <v>2</v>
      </c>
      <c r="FL67" s="68">
        <v>2</v>
      </c>
      <c r="FM67" s="68" t="s">
        <v>3836</v>
      </c>
      <c r="FN67" s="68">
        <v>113</v>
      </c>
      <c r="FO67" s="68">
        <v>5</v>
      </c>
      <c r="FP67" s="68">
        <v>0</v>
      </c>
      <c r="FQ67" s="68">
        <v>0</v>
      </c>
      <c r="FR67" s="68">
        <v>0</v>
      </c>
      <c r="FS67" s="68">
        <v>0</v>
      </c>
      <c r="FT67" s="68">
        <v>0</v>
      </c>
      <c r="FU67" s="68">
        <v>0</v>
      </c>
      <c r="FV67" s="68">
        <v>0</v>
      </c>
      <c r="FW67" s="68">
        <v>0</v>
      </c>
      <c r="FX67" s="68">
        <v>0</v>
      </c>
      <c r="FY67" s="68">
        <v>0</v>
      </c>
      <c r="FZ67" s="68">
        <v>2</v>
      </c>
      <c r="GA67" s="68">
        <v>0</v>
      </c>
      <c r="GB67" s="68">
        <v>0</v>
      </c>
      <c r="GC67" s="68">
        <v>0</v>
      </c>
      <c r="GE67" s="68">
        <v>440</v>
      </c>
      <c r="GF67" s="68" t="s">
        <v>3948</v>
      </c>
      <c r="GK67" s="68">
        <v>66</v>
      </c>
      <c r="GL67" s="81">
        <v>4800</v>
      </c>
      <c r="GM67" s="81">
        <v>3600</v>
      </c>
      <c r="GN67" s="81">
        <v>2400</v>
      </c>
      <c r="GO67" s="68"/>
      <c r="GQ67" s="67">
        <v>1320</v>
      </c>
      <c r="GR67" s="67">
        <v>990</v>
      </c>
      <c r="GS67" s="67">
        <v>660</v>
      </c>
      <c r="GU67" s="68">
        <f t="shared" si="23"/>
        <v>3.6363636363636362</v>
      </c>
      <c r="GV67" s="68">
        <f t="shared" si="24"/>
        <v>3.6363636363636362</v>
      </c>
      <c r="GW67" s="68">
        <f t="shared" si="25"/>
        <v>3.6363636363636362</v>
      </c>
    </row>
    <row r="68" spans="1:205" x14ac:dyDescent="0.2">
      <c r="A68" s="174">
        <v>67</v>
      </c>
      <c r="B68" s="174">
        <v>13153648</v>
      </c>
      <c r="C68" s="61">
        <v>11035575</v>
      </c>
      <c r="D68" s="169">
        <v>8828460</v>
      </c>
      <c r="E68" s="174">
        <f t="shared" si="22"/>
        <v>5</v>
      </c>
      <c r="F68" s="68">
        <v>301</v>
      </c>
      <c r="G68" s="68">
        <v>2</v>
      </c>
      <c r="H68" s="68">
        <v>194036</v>
      </c>
      <c r="I68" s="68">
        <v>294036</v>
      </c>
      <c r="J68" s="68" t="s">
        <v>3406</v>
      </c>
      <c r="K68" s="68">
        <v>0</v>
      </c>
      <c r="L68" s="68">
        <v>0</v>
      </c>
      <c r="M68" s="68">
        <v>0</v>
      </c>
      <c r="N68" s="68">
        <v>0</v>
      </c>
      <c r="O68" s="68">
        <v>301</v>
      </c>
      <c r="P68" s="68">
        <v>0</v>
      </c>
      <c r="Q68" s="68">
        <v>0</v>
      </c>
      <c r="R68" s="68">
        <v>0</v>
      </c>
      <c r="S68" s="68">
        <v>0</v>
      </c>
      <c r="T68" s="68">
        <v>0</v>
      </c>
      <c r="U68" s="68">
        <v>0</v>
      </c>
      <c r="V68" s="68">
        <v>0</v>
      </c>
      <c r="W68" s="68">
        <v>0</v>
      </c>
      <c r="X68" s="68">
        <v>0</v>
      </c>
      <c r="Y68" s="68">
        <v>0</v>
      </c>
      <c r="Z68" s="68">
        <v>0</v>
      </c>
      <c r="AA68" s="68">
        <v>0</v>
      </c>
      <c r="AB68" s="68">
        <v>0</v>
      </c>
      <c r="AC68" s="68">
        <v>0</v>
      </c>
      <c r="AD68" s="68">
        <v>0</v>
      </c>
      <c r="AE68" s="68">
        <v>0</v>
      </c>
      <c r="AF68" s="68">
        <v>0</v>
      </c>
      <c r="AG68" s="68">
        <v>0</v>
      </c>
      <c r="AH68" s="68">
        <v>0</v>
      </c>
      <c r="AI68" s="68">
        <v>0</v>
      </c>
      <c r="AJ68" s="68">
        <v>0</v>
      </c>
      <c r="AK68" s="68">
        <v>0</v>
      </c>
      <c r="AL68" s="68">
        <v>0</v>
      </c>
      <c r="AM68" s="68">
        <v>0</v>
      </c>
      <c r="AN68" s="68">
        <v>0</v>
      </c>
      <c r="AO68" s="68">
        <v>0</v>
      </c>
      <c r="AP68" s="68" t="s">
        <v>2233</v>
      </c>
      <c r="AQ68" s="68">
        <v>1</v>
      </c>
      <c r="AR68" s="68">
        <v>0</v>
      </c>
      <c r="AS68" s="68">
        <v>0</v>
      </c>
      <c r="AT68" s="68">
        <v>0</v>
      </c>
      <c r="AU68" s="68">
        <v>0</v>
      </c>
      <c r="AV68" s="68">
        <v>4</v>
      </c>
      <c r="AW68" s="68"/>
      <c r="AX68" s="68">
        <v>0</v>
      </c>
      <c r="AY68" s="126">
        <v>0</v>
      </c>
      <c r="AZ68" s="68">
        <v>0</v>
      </c>
      <c r="BA68" s="68">
        <v>0</v>
      </c>
      <c r="BC68" s="68">
        <v>67</v>
      </c>
      <c r="BD68" s="68">
        <v>12</v>
      </c>
      <c r="BE68" s="68">
        <v>110167</v>
      </c>
      <c r="BF68" s="68" t="s">
        <v>8427</v>
      </c>
      <c r="BG68" s="68">
        <v>0</v>
      </c>
      <c r="BH68" s="68">
        <v>0</v>
      </c>
      <c r="BI68" s="68">
        <v>300</v>
      </c>
      <c r="BJ68" s="68">
        <v>140</v>
      </c>
      <c r="BK68" s="68">
        <v>54064</v>
      </c>
      <c r="BL68" s="175">
        <v>0</v>
      </c>
      <c r="BM68" s="175">
        <v>0</v>
      </c>
      <c r="BN68" s="175">
        <v>0</v>
      </c>
      <c r="BO68" s="68">
        <v>10000</v>
      </c>
      <c r="BP68" s="68">
        <v>0</v>
      </c>
      <c r="BQ68" s="68">
        <v>0</v>
      </c>
      <c r="BR68" s="68">
        <v>0</v>
      </c>
      <c r="BS68" s="68">
        <v>7067</v>
      </c>
      <c r="BT68" s="68">
        <v>0</v>
      </c>
      <c r="BU68" s="68">
        <v>0</v>
      </c>
      <c r="BV68" s="68">
        <v>0</v>
      </c>
      <c r="BW68" s="68">
        <v>4</v>
      </c>
      <c r="BX68" s="68">
        <v>140</v>
      </c>
      <c r="BY68" s="175">
        <v>79</v>
      </c>
      <c r="BZ68" s="175">
        <v>5</v>
      </c>
      <c r="CA68" s="175">
        <v>5</v>
      </c>
      <c r="CB68" s="68">
        <v>10000</v>
      </c>
      <c r="CC68" s="68">
        <v>0</v>
      </c>
      <c r="CD68" s="68">
        <v>0</v>
      </c>
      <c r="CE68" s="68">
        <v>0</v>
      </c>
      <c r="CF68" s="68">
        <v>50064</v>
      </c>
      <c r="CG68" s="68">
        <v>0</v>
      </c>
      <c r="CH68" s="68">
        <v>0</v>
      </c>
      <c r="CI68" s="68">
        <v>0</v>
      </c>
      <c r="CJ68" s="68">
        <v>300</v>
      </c>
      <c r="CK68" s="68">
        <v>100</v>
      </c>
      <c r="CL68" s="68">
        <v>100</v>
      </c>
      <c r="CM68" s="68">
        <v>0</v>
      </c>
      <c r="CN68" s="68">
        <v>94004</v>
      </c>
      <c r="CO68" s="68">
        <v>94074</v>
      </c>
      <c r="CP68" s="68">
        <v>777</v>
      </c>
      <c r="CQ68" s="68">
        <v>0</v>
      </c>
      <c r="CR68" s="68">
        <v>0</v>
      </c>
      <c r="CS68" s="68">
        <v>0</v>
      </c>
      <c r="CT68" s="68">
        <v>12</v>
      </c>
      <c r="CU68" s="68">
        <v>0</v>
      </c>
      <c r="CV68" s="68">
        <v>1</v>
      </c>
      <c r="CW68" s="68">
        <v>0</v>
      </c>
      <c r="CX68" s="68">
        <v>6</v>
      </c>
      <c r="CY68" s="68">
        <v>79</v>
      </c>
      <c r="CZ68" s="68">
        <v>12</v>
      </c>
      <c r="DA68" s="68">
        <v>140</v>
      </c>
      <c r="DB68" s="68">
        <v>1120</v>
      </c>
      <c r="DC68" s="68">
        <v>1121</v>
      </c>
      <c r="DD68" s="68">
        <v>1122</v>
      </c>
      <c r="DE68" s="68">
        <v>1123</v>
      </c>
      <c r="DF68" s="68" t="s">
        <v>2417</v>
      </c>
      <c r="DG68" s="68">
        <v>21600000</v>
      </c>
      <c r="DH68" s="68">
        <v>18000000</v>
      </c>
      <c r="DI68" s="68">
        <v>14400000</v>
      </c>
      <c r="DJ68" s="68">
        <v>10800000</v>
      </c>
      <c r="DK68" s="68">
        <v>7200000</v>
      </c>
      <c r="DL68" s="68">
        <v>5</v>
      </c>
      <c r="DM68" s="68">
        <v>3600000</v>
      </c>
      <c r="DN68" s="68">
        <v>94034</v>
      </c>
      <c r="DO68" s="68">
        <v>60</v>
      </c>
      <c r="DP68" s="68">
        <v>80</v>
      </c>
      <c r="DQ68" s="68">
        <v>100</v>
      </c>
      <c r="DR68" s="68">
        <v>120</v>
      </c>
      <c r="DS68" s="68">
        <v>140</v>
      </c>
      <c r="DT68" s="68">
        <v>7200000</v>
      </c>
      <c r="DU68" s="68">
        <v>94034</v>
      </c>
      <c r="DV68" s="68">
        <v>60</v>
      </c>
      <c r="DW68" s="68">
        <v>80</v>
      </c>
      <c r="DX68" s="68">
        <v>100</v>
      </c>
      <c r="DY68" s="68">
        <v>120</v>
      </c>
      <c r="DZ68" s="68">
        <v>140</v>
      </c>
      <c r="EA68" s="68">
        <v>-7100</v>
      </c>
      <c r="EB68" s="68">
        <v>49300</v>
      </c>
      <c r="EC68" s="68">
        <v>-4870</v>
      </c>
      <c r="ED68" s="68">
        <v>51600</v>
      </c>
      <c r="EE68" s="68">
        <v>2</v>
      </c>
      <c r="EF68" s="86">
        <v>30600000</v>
      </c>
      <c r="EG68" s="86">
        <v>28800000</v>
      </c>
      <c r="EH68" s="86">
        <v>27000000</v>
      </c>
      <c r="EI68" s="86">
        <v>25200000</v>
      </c>
      <c r="EJ68" s="86">
        <v>23400000</v>
      </c>
      <c r="EK68" s="86">
        <v>6</v>
      </c>
      <c r="EL68" s="86">
        <v>94177</v>
      </c>
      <c r="EM68" s="86">
        <v>1</v>
      </c>
      <c r="EO68" s="178">
        <v>67</v>
      </c>
      <c r="EP68" s="178" t="str">
        <f t="shared" si="27"/>
        <v>마그마링</v>
      </c>
      <c r="EQ68" s="68">
        <v>142</v>
      </c>
      <c r="ER68" s="175">
        <v>1</v>
      </c>
      <c r="ES68" s="68">
        <v>650</v>
      </c>
      <c r="ET68" s="68">
        <v>72</v>
      </c>
      <c r="EU68" s="68">
        <v>0</v>
      </c>
      <c r="EV68" s="68">
        <v>150072</v>
      </c>
      <c r="EW68" s="68" t="s">
        <v>2710</v>
      </c>
      <c r="EX68" s="68" t="str">
        <f t="shared" si="28"/>
        <v>소형</v>
      </c>
      <c r="FA68" s="68">
        <v>111</v>
      </c>
      <c r="FB68" s="68">
        <v>7</v>
      </c>
      <c r="FC68" s="68">
        <v>2</v>
      </c>
      <c r="FD68" s="68">
        <v>119011</v>
      </c>
      <c r="FE68" s="184" t="s">
        <v>9191</v>
      </c>
      <c r="FF68" s="68">
        <v>0</v>
      </c>
      <c r="FG68" s="68">
        <v>0</v>
      </c>
      <c r="FH68" s="68">
        <v>0</v>
      </c>
      <c r="FI68" s="68">
        <v>0</v>
      </c>
      <c r="FJ68" s="68">
        <v>0</v>
      </c>
      <c r="FK68" s="68">
        <v>2</v>
      </c>
      <c r="FL68" s="68">
        <v>2</v>
      </c>
      <c r="FM68" s="68" t="s">
        <v>3837</v>
      </c>
      <c r="FN68" s="68">
        <v>111</v>
      </c>
      <c r="FO68" s="68">
        <v>20</v>
      </c>
      <c r="FP68" s="68">
        <v>0</v>
      </c>
      <c r="FQ68" s="68">
        <v>0</v>
      </c>
      <c r="FR68" s="68">
        <v>0</v>
      </c>
      <c r="FS68" s="68">
        <v>0</v>
      </c>
      <c r="FT68" s="68">
        <v>0</v>
      </c>
      <c r="FU68" s="68">
        <v>0</v>
      </c>
      <c r="FV68" s="68">
        <v>0</v>
      </c>
      <c r="FW68" s="68">
        <v>0</v>
      </c>
      <c r="FX68" s="68">
        <v>0</v>
      </c>
      <c r="FY68" s="68">
        <v>0</v>
      </c>
      <c r="FZ68" s="68">
        <v>4</v>
      </c>
      <c r="GA68" s="68">
        <v>0</v>
      </c>
      <c r="GB68" s="68">
        <v>0</v>
      </c>
      <c r="GC68" s="68">
        <v>0</v>
      </c>
      <c r="GE68" s="68">
        <v>441</v>
      </c>
      <c r="GF68" s="68" t="s">
        <v>3949</v>
      </c>
      <c r="GK68" s="68">
        <v>67</v>
      </c>
      <c r="GL68" s="81">
        <v>4800</v>
      </c>
      <c r="GM68" s="81">
        <v>3600</v>
      </c>
      <c r="GN68" s="81">
        <v>2400</v>
      </c>
      <c r="GO68" s="68"/>
      <c r="GQ68" s="67">
        <v>1340</v>
      </c>
      <c r="GR68" s="67">
        <v>1005</v>
      </c>
      <c r="GS68" s="67">
        <v>670</v>
      </c>
      <c r="GU68" s="68">
        <f t="shared" si="23"/>
        <v>3.5820895522388061</v>
      </c>
      <c r="GV68" s="68">
        <f t="shared" si="24"/>
        <v>3.5820895522388061</v>
      </c>
      <c r="GW68" s="68">
        <f t="shared" si="25"/>
        <v>3.5820895522388061</v>
      </c>
    </row>
    <row r="69" spans="1:205" x14ac:dyDescent="0.2">
      <c r="A69" s="174">
        <v>68</v>
      </c>
      <c r="B69" s="174">
        <v>14788353</v>
      </c>
      <c r="C69" s="61">
        <v>12364727</v>
      </c>
      <c r="D69" s="169">
        <v>9891782</v>
      </c>
      <c r="E69" s="174">
        <f t="shared" si="22"/>
        <v>5</v>
      </c>
      <c r="F69" s="68">
        <v>302</v>
      </c>
      <c r="G69" s="68">
        <v>2</v>
      </c>
      <c r="H69" s="68">
        <v>194036</v>
      </c>
      <c r="I69" s="68">
        <v>294036</v>
      </c>
      <c r="J69" s="68" t="s">
        <v>3407</v>
      </c>
      <c r="K69" s="68">
        <v>0</v>
      </c>
      <c r="L69" s="68">
        <v>0</v>
      </c>
      <c r="M69" s="68">
        <v>0</v>
      </c>
      <c r="N69" s="68">
        <v>0</v>
      </c>
      <c r="O69" s="68">
        <v>302</v>
      </c>
      <c r="P69" s="68">
        <v>0</v>
      </c>
      <c r="Q69" s="68">
        <v>0</v>
      </c>
      <c r="R69" s="68">
        <v>0</v>
      </c>
      <c r="S69" s="68">
        <v>0</v>
      </c>
      <c r="T69" s="68">
        <v>0</v>
      </c>
      <c r="U69" s="68">
        <v>0</v>
      </c>
      <c r="V69" s="68">
        <v>0</v>
      </c>
      <c r="W69" s="68">
        <v>0</v>
      </c>
      <c r="X69" s="68">
        <v>0</v>
      </c>
      <c r="Y69" s="68">
        <v>0</v>
      </c>
      <c r="Z69" s="68">
        <v>0</v>
      </c>
      <c r="AA69" s="68">
        <v>0</v>
      </c>
      <c r="AB69" s="68">
        <v>0</v>
      </c>
      <c r="AC69" s="68">
        <v>0</v>
      </c>
      <c r="AD69" s="68">
        <v>0</v>
      </c>
      <c r="AE69" s="68">
        <v>0</v>
      </c>
      <c r="AF69" s="68">
        <v>0</v>
      </c>
      <c r="AG69" s="68">
        <v>0</v>
      </c>
      <c r="AH69" s="68">
        <v>0</v>
      </c>
      <c r="AI69" s="68">
        <v>0</v>
      </c>
      <c r="AJ69" s="68">
        <v>0</v>
      </c>
      <c r="AK69" s="68">
        <v>0</v>
      </c>
      <c r="AL69" s="68">
        <v>0</v>
      </c>
      <c r="AM69" s="68">
        <v>0</v>
      </c>
      <c r="AN69" s="68">
        <v>0</v>
      </c>
      <c r="AO69" s="68">
        <v>0</v>
      </c>
      <c r="AP69" s="68" t="s">
        <v>2233</v>
      </c>
      <c r="AQ69" s="68">
        <v>1</v>
      </c>
      <c r="AR69" s="68">
        <v>0</v>
      </c>
      <c r="AS69" s="68">
        <v>0</v>
      </c>
      <c r="AT69" s="68">
        <v>0</v>
      </c>
      <c r="AU69" s="68">
        <v>0</v>
      </c>
      <c r="AV69" s="68">
        <v>4</v>
      </c>
      <c r="AW69" s="68"/>
      <c r="AX69" s="68">
        <v>0</v>
      </c>
      <c r="AY69" s="126">
        <v>0</v>
      </c>
      <c r="AZ69" s="68">
        <v>0</v>
      </c>
      <c r="BA69" s="68">
        <v>0</v>
      </c>
      <c r="BC69" s="68">
        <v>68</v>
      </c>
      <c r="BD69" s="68">
        <v>12</v>
      </c>
      <c r="BE69" s="68">
        <v>110168</v>
      </c>
      <c r="BF69" s="68" t="s">
        <v>8427</v>
      </c>
      <c r="BG69" s="68">
        <v>0</v>
      </c>
      <c r="BH69" s="68">
        <v>0</v>
      </c>
      <c r="BI69" s="68">
        <v>300</v>
      </c>
      <c r="BJ69" s="68">
        <v>142</v>
      </c>
      <c r="BK69" s="68">
        <v>54104</v>
      </c>
      <c r="BL69" s="175">
        <v>0</v>
      </c>
      <c r="BM69" s="175">
        <v>0</v>
      </c>
      <c r="BN69" s="175">
        <v>0</v>
      </c>
      <c r="BO69" s="68">
        <v>10000</v>
      </c>
      <c r="BP69" s="68">
        <v>0</v>
      </c>
      <c r="BQ69" s="68">
        <v>0</v>
      </c>
      <c r="BR69" s="68">
        <v>0</v>
      </c>
      <c r="BS69" s="68">
        <v>7068</v>
      </c>
      <c r="BT69" s="68">
        <v>0</v>
      </c>
      <c r="BU69" s="68">
        <v>0</v>
      </c>
      <c r="BV69" s="68">
        <v>0</v>
      </c>
      <c r="BW69" s="68">
        <v>4</v>
      </c>
      <c r="BX69" s="68">
        <v>142</v>
      </c>
      <c r="BY69" s="175">
        <v>179</v>
      </c>
      <c r="BZ69" s="175">
        <v>8</v>
      </c>
      <c r="CA69" s="175">
        <v>12</v>
      </c>
      <c r="CB69" s="68">
        <v>10000</v>
      </c>
      <c r="CC69" s="68">
        <v>0</v>
      </c>
      <c r="CD69" s="68">
        <v>0</v>
      </c>
      <c r="CE69" s="68">
        <v>0</v>
      </c>
      <c r="CF69" s="68">
        <v>50104</v>
      </c>
      <c r="CG69" s="68">
        <v>0</v>
      </c>
      <c r="CH69" s="68">
        <v>0</v>
      </c>
      <c r="CI69" s="68">
        <v>0</v>
      </c>
      <c r="CJ69" s="68">
        <v>600</v>
      </c>
      <c r="CK69" s="68">
        <v>200</v>
      </c>
      <c r="CL69" s="68">
        <v>200</v>
      </c>
      <c r="CM69" s="68">
        <v>0</v>
      </c>
      <c r="CN69" s="68">
        <v>94010</v>
      </c>
      <c r="CO69" s="68">
        <v>94074</v>
      </c>
      <c r="CP69" s="68">
        <v>777</v>
      </c>
      <c r="CQ69" s="68">
        <v>0</v>
      </c>
      <c r="CR69" s="68">
        <v>0</v>
      </c>
      <c r="CS69" s="68">
        <v>0</v>
      </c>
      <c r="CT69" s="68">
        <v>12</v>
      </c>
      <c r="CU69" s="68">
        <v>0</v>
      </c>
      <c r="CV69" s="68">
        <v>1</v>
      </c>
      <c r="CW69" s="68">
        <v>0</v>
      </c>
      <c r="CX69" s="68">
        <v>6</v>
      </c>
      <c r="CY69" s="68">
        <v>80</v>
      </c>
      <c r="CZ69" s="68">
        <v>12</v>
      </c>
      <c r="DA69" s="68">
        <v>142</v>
      </c>
      <c r="DB69" s="68">
        <v>1120</v>
      </c>
      <c r="DC69" s="68">
        <v>1121</v>
      </c>
      <c r="DD69" s="68">
        <v>1122</v>
      </c>
      <c r="DE69" s="68">
        <v>1123</v>
      </c>
      <c r="DF69" s="68" t="s">
        <v>2417</v>
      </c>
      <c r="DG69" s="68">
        <v>21600000</v>
      </c>
      <c r="DH69" s="68">
        <v>18000000</v>
      </c>
      <c r="DI69" s="68">
        <v>14400000</v>
      </c>
      <c r="DJ69" s="68">
        <v>10800000</v>
      </c>
      <c r="DK69" s="68">
        <v>7200000</v>
      </c>
      <c r="DL69" s="68">
        <v>5</v>
      </c>
      <c r="DM69" s="68">
        <v>3600000</v>
      </c>
      <c r="DN69" s="68">
        <v>94021</v>
      </c>
      <c r="DO69" s="68">
        <v>60</v>
      </c>
      <c r="DP69" s="68">
        <v>80</v>
      </c>
      <c r="DQ69" s="68">
        <v>100</v>
      </c>
      <c r="DR69" s="68">
        <v>120</v>
      </c>
      <c r="DS69" s="68">
        <v>140</v>
      </c>
      <c r="DT69" s="68">
        <v>7200000</v>
      </c>
      <c r="DU69" s="68">
        <v>94021</v>
      </c>
      <c r="DV69" s="68">
        <v>60</v>
      </c>
      <c r="DW69" s="68">
        <v>80</v>
      </c>
      <c r="DX69" s="68">
        <v>100</v>
      </c>
      <c r="DY69" s="68">
        <v>120</v>
      </c>
      <c r="DZ69" s="68">
        <v>140</v>
      </c>
      <c r="EA69" s="68">
        <v>-7100</v>
      </c>
      <c r="EB69" s="68">
        <v>49300</v>
      </c>
      <c r="EC69" s="68">
        <v>-4870</v>
      </c>
      <c r="ED69" s="68">
        <v>51600</v>
      </c>
      <c r="EE69" s="68">
        <v>4</v>
      </c>
      <c r="EF69" s="86">
        <v>30600000</v>
      </c>
      <c r="EG69" s="86">
        <v>28800000</v>
      </c>
      <c r="EH69" s="86">
        <v>27000000</v>
      </c>
      <c r="EI69" s="86">
        <v>25200000</v>
      </c>
      <c r="EJ69" s="86">
        <v>23400000</v>
      </c>
      <c r="EK69" s="86">
        <v>6</v>
      </c>
      <c r="EL69" s="86">
        <v>94177</v>
      </c>
      <c r="EM69" s="86">
        <v>1</v>
      </c>
      <c r="EO69" s="178">
        <v>68</v>
      </c>
      <c r="EP69" s="178" t="str">
        <f t="shared" si="27"/>
        <v>노커</v>
      </c>
      <c r="EQ69" s="68">
        <v>143</v>
      </c>
      <c r="ER69" s="175">
        <v>1</v>
      </c>
      <c r="ES69" s="68">
        <v>650</v>
      </c>
      <c r="ET69" s="68">
        <v>13</v>
      </c>
      <c r="EU69" s="68">
        <v>0</v>
      </c>
      <c r="EV69" s="68">
        <v>150013</v>
      </c>
      <c r="EW69" s="68" t="s">
        <v>2651</v>
      </c>
      <c r="EX69" s="68" t="str">
        <f t="shared" si="28"/>
        <v>소형</v>
      </c>
      <c r="FA69" s="68">
        <v>112</v>
      </c>
      <c r="FB69" s="68">
        <v>7</v>
      </c>
      <c r="FC69" s="68">
        <v>2</v>
      </c>
      <c r="FD69" s="68">
        <v>119012</v>
      </c>
      <c r="FE69" s="184" t="s">
        <v>9192</v>
      </c>
      <c r="FF69" s="68">
        <v>0</v>
      </c>
      <c r="FG69" s="68">
        <v>0</v>
      </c>
      <c r="FH69" s="68">
        <v>0</v>
      </c>
      <c r="FI69" s="68">
        <v>0</v>
      </c>
      <c r="FJ69" s="68">
        <v>0</v>
      </c>
      <c r="FK69" s="68">
        <v>2</v>
      </c>
      <c r="FL69" s="68">
        <v>2</v>
      </c>
      <c r="FM69" s="68" t="s">
        <v>3838</v>
      </c>
      <c r="FN69" s="68">
        <v>112</v>
      </c>
      <c r="FO69" s="68">
        <v>20</v>
      </c>
      <c r="FP69" s="68">
        <v>0</v>
      </c>
      <c r="FQ69" s="68">
        <v>0</v>
      </c>
      <c r="FR69" s="68">
        <v>0</v>
      </c>
      <c r="FS69" s="68">
        <v>0</v>
      </c>
      <c r="FT69" s="68">
        <v>0</v>
      </c>
      <c r="FU69" s="68">
        <v>0</v>
      </c>
      <c r="FV69" s="68">
        <v>0</v>
      </c>
      <c r="FW69" s="68">
        <v>0</v>
      </c>
      <c r="FX69" s="68">
        <v>0</v>
      </c>
      <c r="FY69" s="68">
        <v>0</v>
      </c>
      <c r="FZ69" s="68">
        <v>2</v>
      </c>
      <c r="GA69" s="68">
        <v>0</v>
      </c>
      <c r="GB69" s="68">
        <v>0</v>
      </c>
      <c r="GC69" s="68">
        <v>0</v>
      </c>
      <c r="GE69" s="68">
        <v>442</v>
      </c>
      <c r="GF69" s="68" t="s">
        <v>3950</v>
      </c>
      <c r="GK69" s="68">
        <v>68</v>
      </c>
      <c r="GL69" s="81">
        <v>4800</v>
      </c>
      <c r="GM69" s="81">
        <v>3600</v>
      </c>
      <c r="GN69" s="81">
        <v>2400</v>
      </c>
      <c r="GO69" s="68"/>
      <c r="GQ69" s="67">
        <v>1360</v>
      </c>
      <c r="GR69" s="67">
        <v>1020</v>
      </c>
      <c r="GS69" s="67">
        <v>680</v>
      </c>
      <c r="GU69" s="68">
        <f t="shared" si="23"/>
        <v>3.5294117647058822</v>
      </c>
      <c r="GV69" s="68">
        <f t="shared" si="24"/>
        <v>3.5294117647058822</v>
      </c>
      <c r="GW69" s="68">
        <f t="shared" si="25"/>
        <v>3.5294117647058822</v>
      </c>
    </row>
    <row r="70" spans="1:205" x14ac:dyDescent="0.2">
      <c r="A70" s="174">
        <v>69</v>
      </c>
      <c r="B70" s="174">
        <v>16513098</v>
      </c>
      <c r="C70" s="61">
        <v>13760337</v>
      </c>
      <c r="D70" s="169">
        <v>11008270</v>
      </c>
      <c r="E70" s="174">
        <f t="shared" si="22"/>
        <v>5</v>
      </c>
      <c r="F70" s="68">
        <v>303</v>
      </c>
      <c r="G70" s="68">
        <v>2</v>
      </c>
      <c r="H70" s="68">
        <v>194036</v>
      </c>
      <c r="I70" s="68">
        <v>294036</v>
      </c>
      <c r="J70" s="68" t="s">
        <v>3408</v>
      </c>
      <c r="K70" s="68">
        <v>0</v>
      </c>
      <c r="L70" s="68">
        <v>0</v>
      </c>
      <c r="M70" s="68">
        <v>0</v>
      </c>
      <c r="N70" s="68">
        <v>0</v>
      </c>
      <c r="O70" s="68">
        <v>303</v>
      </c>
      <c r="P70" s="68">
        <v>0</v>
      </c>
      <c r="Q70" s="68">
        <v>0</v>
      </c>
      <c r="R70" s="68">
        <v>0</v>
      </c>
      <c r="S70" s="68">
        <v>0</v>
      </c>
      <c r="T70" s="68">
        <v>0</v>
      </c>
      <c r="U70" s="68">
        <v>0</v>
      </c>
      <c r="V70" s="68">
        <v>0</v>
      </c>
      <c r="W70" s="68">
        <v>0</v>
      </c>
      <c r="X70" s="68">
        <v>0</v>
      </c>
      <c r="Y70" s="68">
        <v>0</v>
      </c>
      <c r="Z70" s="68">
        <v>0</v>
      </c>
      <c r="AA70" s="68">
        <v>0</v>
      </c>
      <c r="AB70" s="68">
        <v>0</v>
      </c>
      <c r="AC70" s="68">
        <v>0</v>
      </c>
      <c r="AD70" s="68">
        <v>0</v>
      </c>
      <c r="AE70" s="68">
        <v>0</v>
      </c>
      <c r="AF70" s="68">
        <v>0</v>
      </c>
      <c r="AG70" s="68">
        <v>0</v>
      </c>
      <c r="AH70" s="68">
        <v>0</v>
      </c>
      <c r="AI70" s="68">
        <v>0</v>
      </c>
      <c r="AJ70" s="68">
        <v>0</v>
      </c>
      <c r="AK70" s="68">
        <v>0</v>
      </c>
      <c r="AL70" s="68">
        <v>0</v>
      </c>
      <c r="AM70" s="68">
        <v>0</v>
      </c>
      <c r="AN70" s="68">
        <v>0</v>
      </c>
      <c r="AO70" s="68">
        <v>0</v>
      </c>
      <c r="AP70" s="68" t="s">
        <v>2233</v>
      </c>
      <c r="AQ70" s="68">
        <v>1</v>
      </c>
      <c r="AR70" s="68">
        <v>0</v>
      </c>
      <c r="AS70" s="68">
        <v>0</v>
      </c>
      <c r="AT70" s="68">
        <v>0</v>
      </c>
      <c r="AU70" s="68">
        <v>0</v>
      </c>
      <c r="AV70" s="68">
        <v>4</v>
      </c>
      <c r="AW70" s="68"/>
      <c r="AX70" s="68">
        <v>0</v>
      </c>
      <c r="AY70" s="126">
        <v>0</v>
      </c>
      <c r="AZ70" s="68">
        <v>0</v>
      </c>
      <c r="BA70" s="68">
        <v>0</v>
      </c>
      <c r="BC70" s="68">
        <v>69</v>
      </c>
      <c r="BD70" s="68">
        <v>12</v>
      </c>
      <c r="BE70" s="68">
        <v>110169</v>
      </c>
      <c r="BF70" s="68" t="s">
        <v>8427</v>
      </c>
      <c r="BG70" s="68">
        <v>0</v>
      </c>
      <c r="BH70" s="68">
        <v>0</v>
      </c>
      <c r="BI70" s="68">
        <v>300</v>
      </c>
      <c r="BJ70" s="68">
        <v>144</v>
      </c>
      <c r="BK70" s="68">
        <v>54093</v>
      </c>
      <c r="BL70" s="175">
        <v>0</v>
      </c>
      <c r="BM70" s="175">
        <v>0</v>
      </c>
      <c r="BN70" s="175">
        <v>0</v>
      </c>
      <c r="BO70" s="68">
        <v>10000</v>
      </c>
      <c r="BP70" s="68">
        <v>0</v>
      </c>
      <c r="BQ70" s="68">
        <v>0</v>
      </c>
      <c r="BR70" s="68">
        <v>0</v>
      </c>
      <c r="BS70" s="68">
        <v>7069</v>
      </c>
      <c r="BT70" s="68">
        <v>0</v>
      </c>
      <c r="BU70" s="68">
        <v>0</v>
      </c>
      <c r="BV70" s="68">
        <v>0</v>
      </c>
      <c r="BW70" s="68">
        <v>4</v>
      </c>
      <c r="BX70" s="68">
        <v>144</v>
      </c>
      <c r="BY70" s="175">
        <v>82</v>
      </c>
      <c r="BZ70" s="175">
        <v>5</v>
      </c>
      <c r="CA70" s="175">
        <v>5</v>
      </c>
      <c r="CB70" s="68">
        <v>10000</v>
      </c>
      <c r="CC70" s="68">
        <v>0</v>
      </c>
      <c r="CD70" s="68">
        <v>0</v>
      </c>
      <c r="CE70" s="68">
        <v>0</v>
      </c>
      <c r="CF70" s="68">
        <v>50093</v>
      </c>
      <c r="CG70" s="68">
        <v>0</v>
      </c>
      <c r="CH70" s="68">
        <v>0</v>
      </c>
      <c r="CI70" s="68">
        <v>0</v>
      </c>
      <c r="CJ70" s="68">
        <v>300</v>
      </c>
      <c r="CK70" s="68">
        <v>100</v>
      </c>
      <c r="CL70" s="68">
        <v>100</v>
      </c>
      <c r="CM70" s="68">
        <v>0</v>
      </c>
      <c r="CN70" s="68">
        <v>94007</v>
      </c>
      <c r="CO70" s="68">
        <v>94074</v>
      </c>
      <c r="CP70" s="68">
        <v>777</v>
      </c>
      <c r="CQ70" s="68">
        <v>0</v>
      </c>
      <c r="CR70" s="68">
        <v>0</v>
      </c>
      <c r="CS70" s="68">
        <v>0</v>
      </c>
      <c r="CT70" s="68">
        <v>12</v>
      </c>
      <c r="CU70" s="68">
        <v>0</v>
      </c>
      <c r="CV70" s="68">
        <v>1</v>
      </c>
      <c r="CW70" s="68">
        <v>0</v>
      </c>
      <c r="CX70" s="68">
        <v>6</v>
      </c>
      <c r="CY70" s="68">
        <v>81</v>
      </c>
      <c r="CZ70" s="68">
        <v>12</v>
      </c>
      <c r="DA70" s="68">
        <v>144</v>
      </c>
      <c r="DB70" s="68">
        <v>1120</v>
      </c>
      <c r="DC70" s="68">
        <v>1121</v>
      </c>
      <c r="DD70" s="68">
        <v>1122</v>
      </c>
      <c r="DE70" s="68">
        <v>1123</v>
      </c>
      <c r="DF70" s="68" t="s">
        <v>2417</v>
      </c>
      <c r="DG70" s="68">
        <v>21600000</v>
      </c>
      <c r="DH70" s="68">
        <v>18000000</v>
      </c>
      <c r="DI70" s="68">
        <v>14400000</v>
      </c>
      <c r="DJ70" s="68">
        <v>10800000</v>
      </c>
      <c r="DK70" s="68">
        <v>7200000</v>
      </c>
      <c r="DL70" s="68">
        <v>5</v>
      </c>
      <c r="DM70" s="68">
        <v>3600000</v>
      </c>
      <c r="DN70" s="68">
        <v>94035</v>
      </c>
      <c r="DO70" s="68">
        <v>60</v>
      </c>
      <c r="DP70" s="68">
        <v>80</v>
      </c>
      <c r="DQ70" s="68">
        <v>100</v>
      </c>
      <c r="DR70" s="68">
        <v>120</v>
      </c>
      <c r="DS70" s="68">
        <v>140</v>
      </c>
      <c r="DT70" s="68">
        <v>7200000</v>
      </c>
      <c r="DU70" s="68">
        <v>94035</v>
      </c>
      <c r="DV70" s="68">
        <v>60</v>
      </c>
      <c r="DW70" s="68">
        <v>80</v>
      </c>
      <c r="DX70" s="68">
        <v>100</v>
      </c>
      <c r="DY70" s="68">
        <v>120</v>
      </c>
      <c r="DZ70" s="68">
        <v>140</v>
      </c>
      <c r="EA70" s="68">
        <v>-7100</v>
      </c>
      <c r="EB70" s="68">
        <v>49300</v>
      </c>
      <c r="EC70" s="68">
        <v>-4870</v>
      </c>
      <c r="ED70" s="68">
        <v>51600</v>
      </c>
      <c r="EE70" s="68">
        <v>2</v>
      </c>
      <c r="EF70" s="86">
        <v>30600000</v>
      </c>
      <c r="EG70" s="86">
        <v>28800000</v>
      </c>
      <c r="EH70" s="86">
        <v>27000000</v>
      </c>
      <c r="EI70" s="86">
        <v>25200000</v>
      </c>
      <c r="EJ70" s="86">
        <v>23400000</v>
      </c>
      <c r="EK70" s="86">
        <v>6</v>
      </c>
      <c r="EL70" s="86">
        <v>94177</v>
      </c>
      <c r="EM70" s="86">
        <v>1</v>
      </c>
      <c r="EO70" s="178">
        <v>69</v>
      </c>
      <c r="EP70" s="178" t="str">
        <f t="shared" si="27"/>
        <v>임프</v>
      </c>
      <c r="EQ70" s="68">
        <v>201</v>
      </c>
      <c r="ER70" s="175">
        <v>1</v>
      </c>
      <c r="ES70" s="68">
        <v>650</v>
      </c>
      <c r="ET70" s="68">
        <v>64</v>
      </c>
      <c r="EU70" s="68">
        <v>0</v>
      </c>
      <c r="EV70" s="68">
        <v>150064</v>
      </c>
      <c r="EW70" s="68" t="s">
        <v>2702</v>
      </c>
      <c r="EX70" s="68" t="str">
        <f t="shared" si="28"/>
        <v>소형</v>
      </c>
      <c r="FA70" s="68">
        <v>113</v>
      </c>
      <c r="FB70" s="68">
        <v>8</v>
      </c>
      <c r="FC70" s="68">
        <v>1</v>
      </c>
      <c r="FD70" s="68">
        <v>119013</v>
      </c>
      <c r="FE70" s="184" t="s">
        <v>9193</v>
      </c>
      <c r="FF70" s="68">
        <v>0</v>
      </c>
      <c r="FG70" s="68">
        <v>0</v>
      </c>
      <c r="FH70" s="68">
        <v>0</v>
      </c>
      <c r="FI70" s="68">
        <v>0</v>
      </c>
      <c r="FJ70" s="68">
        <v>0</v>
      </c>
      <c r="FK70" s="68">
        <v>2</v>
      </c>
      <c r="FL70" s="68">
        <v>2</v>
      </c>
      <c r="FM70" s="68" t="s">
        <v>3839</v>
      </c>
      <c r="FN70" s="68">
        <v>140</v>
      </c>
      <c r="FO70" s="68">
        <v>300</v>
      </c>
      <c r="FP70" s="68">
        <v>2</v>
      </c>
      <c r="FQ70" s="68">
        <v>0</v>
      </c>
      <c r="FR70" s="68">
        <v>0</v>
      </c>
      <c r="FS70" s="68">
        <v>0</v>
      </c>
      <c r="FT70" s="68">
        <v>0</v>
      </c>
      <c r="FU70" s="68">
        <v>0</v>
      </c>
      <c r="FV70" s="68">
        <v>0</v>
      </c>
      <c r="FW70" s="68">
        <v>0</v>
      </c>
      <c r="FX70" s="68">
        <v>0</v>
      </c>
      <c r="FY70" s="68">
        <v>0</v>
      </c>
      <c r="FZ70" s="68">
        <v>4</v>
      </c>
      <c r="GA70" s="68">
        <v>0</v>
      </c>
      <c r="GB70" s="68">
        <v>0</v>
      </c>
      <c r="GC70" s="68">
        <v>0</v>
      </c>
      <c r="GE70" s="68">
        <v>443</v>
      </c>
      <c r="GF70" s="68" t="s">
        <v>3951</v>
      </c>
      <c r="GK70" s="68">
        <v>69</v>
      </c>
      <c r="GL70" s="81">
        <v>4800</v>
      </c>
      <c r="GM70" s="81">
        <v>3600</v>
      </c>
      <c r="GN70" s="81">
        <v>2400</v>
      </c>
      <c r="GO70" s="68"/>
      <c r="GQ70" s="67">
        <v>1380</v>
      </c>
      <c r="GR70" s="67">
        <v>1035</v>
      </c>
      <c r="GS70" s="67">
        <v>690</v>
      </c>
      <c r="GU70" s="68">
        <f t="shared" si="23"/>
        <v>3.4782608695652173</v>
      </c>
      <c r="GV70" s="68">
        <f t="shared" si="24"/>
        <v>3.4782608695652173</v>
      </c>
      <c r="GW70" s="68">
        <f t="shared" si="25"/>
        <v>3.4782608695652173</v>
      </c>
    </row>
    <row r="71" spans="1:205" x14ac:dyDescent="0.2">
      <c r="A71" s="174">
        <v>70</v>
      </c>
      <c r="B71" s="174">
        <v>19088696</v>
      </c>
      <c r="C71" s="61">
        <v>15853752</v>
      </c>
      <c r="D71" s="169">
        <v>12683002</v>
      </c>
      <c r="E71" s="174">
        <f t="shared" si="22"/>
        <v>5</v>
      </c>
      <c r="F71" s="68">
        <v>304</v>
      </c>
      <c r="G71" s="68">
        <v>2</v>
      </c>
      <c r="H71" s="68">
        <v>194037</v>
      </c>
      <c r="I71" s="68">
        <v>294037</v>
      </c>
      <c r="J71" s="68" t="s">
        <v>3409</v>
      </c>
      <c r="K71" s="68">
        <v>0</v>
      </c>
      <c r="L71" s="68">
        <v>0</v>
      </c>
      <c r="M71" s="68">
        <v>0</v>
      </c>
      <c r="N71" s="68">
        <v>0</v>
      </c>
      <c r="O71" s="68">
        <v>304</v>
      </c>
      <c r="P71" s="68">
        <v>0</v>
      </c>
      <c r="Q71" s="68">
        <v>0</v>
      </c>
      <c r="R71" s="68">
        <v>0</v>
      </c>
      <c r="S71" s="68">
        <v>0</v>
      </c>
      <c r="T71" s="68">
        <v>0</v>
      </c>
      <c r="U71" s="68">
        <v>0</v>
      </c>
      <c r="V71" s="68">
        <v>0</v>
      </c>
      <c r="W71" s="68">
        <v>0</v>
      </c>
      <c r="X71" s="68">
        <v>0</v>
      </c>
      <c r="Y71" s="68">
        <v>0</v>
      </c>
      <c r="Z71" s="68">
        <v>0</v>
      </c>
      <c r="AA71" s="68">
        <v>0</v>
      </c>
      <c r="AB71" s="68">
        <v>0</v>
      </c>
      <c r="AC71" s="68">
        <v>0</v>
      </c>
      <c r="AD71" s="68">
        <v>0</v>
      </c>
      <c r="AE71" s="68">
        <v>0</v>
      </c>
      <c r="AF71" s="68">
        <v>0</v>
      </c>
      <c r="AG71" s="68">
        <v>0</v>
      </c>
      <c r="AH71" s="68">
        <v>0</v>
      </c>
      <c r="AI71" s="68">
        <v>0</v>
      </c>
      <c r="AJ71" s="68">
        <v>0</v>
      </c>
      <c r="AK71" s="68">
        <v>0</v>
      </c>
      <c r="AL71" s="68">
        <v>0</v>
      </c>
      <c r="AM71" s="68">
        <v>0</v>
      </c>
      <c r="AN71" s="68">
        <v>0</v>
      </c>
      <c r="AO71" s="68">
        <v>0</v>
      </c>
      <c r="AP71" s="68" t="s">
        <v>2233</v>
      </c>
      <c r="AQ71" s="68">
        <v>1</v>
      </c>
      <c r="AR71" s="68">
        <v>0</v>
      </c>
      <c r="AS71" s="68">
        <v>0</v>
      </c>
      <c r="AT71" s="68">
        <v>0</v>
      </c>
      <c r="AU71" s="68">
        <v>0</v>
      </c>
      <c r="AV71" s="68">
        <v>4</v>
      </c>
      <c r="AW71" s="68"/>
      <c r="AX71" s="68">
        <v>0</v>
      </c>
      <c r="AY71" s="126">
        <v>0</v>
      </c>
      <c r="AZ71" s="68">
        <v>0</v>
      </c>
      <c r="BA71" s="68">
        <v>0</v>
      </c>
      <c r="BC71" s="68">
        <v>70</v>
      </c>
      <c r="BD71" s="68">
        <v>12</v>
      </c>
      <c r="BE71" s="68">
        <v>110170</v>
      </c>
      <c r="BF71" s="68" t="s">
        <v>8427</v>
      </c>
      <c r="BG71" s="68">
        <v>0</v>
      </c>
      <c r="BH71" s="68">
        <v>0</v>
      </c>
      <c r="BI71" s="68">
        <v>300</v>
      </c>
      <c r="BJ71" s="68">
        <v>146</v>
      </c>
      <c r="BK71" s="68">
        <v>54105</v>
      </c>
      <c r="BL71" s="175">
        <v>0</v>
      </c>
      <c r="BM71" s="175">
        <v>0</v>
      </c>
      <c r="BN71" s="175">
        <v>0</v>
      </c>
      <c r="BO71" s="68">
        <v>10000</v>
      </c>
      <c r="BP71" s="68">
        <v>0</v>
      </c>
      <c r="BQ71" s="68">
        <v>0</v>
      </c>
      <c r="BR71" s="68">
        <v>0</v>
      </c>
      <c r="BS71" s="68">
        <v>7070</v>
      </c>
      <c r="BT71" s="68">
        <v>0</v>
      </c>
      <c r="BU71" s="68">
        <v>0</v>
      </c>
      <c r="BV71" s="68">
        <v>0</v>
      </c>
      <c r="BW71" s="68">
        <v>4</v>
      </c>
      <c r="BX71" s="68">
        <v>146</v>
      </c>
      <c r="BY71" s="175">
        <v>185</v>
      </c>
      <c r="BZ71" s="175">
        <v>9</v>
      </c>
      <c r="CA71" s="175">
        <v>12</v>
      </c>
      <c r="CB71" s="68">
        <v>10000</v>
      </c>
      <c r="CC71" s="68">
        <v>0</v>
      </c>
      <c r="CD71" s="68">
        <v>0</v>
      </c>
      <c r="CE71" s="68">
        <v>0</v>
      </c>
      <c r="CF71" s="68">
        <v>50105</v>
      </c>
      <c r="CG71" s="68">
        <v>0</v>
      </c>
      <c r="CH71" s="68">
        <v>0</v>
      </c>
      <c r="CI71" s="68">
        <v>0</v>
      </c>
      <c r="CJ71" s="68">
        <v>720</v>
      </c>
      <c r="CK71" s="68">
        <v>200</v>
      </c>
      <c r="CL71" s="68">
        <v>200</v>
      </c>
      <c r="CM71" s="68">
        <v>0</v>
      </c>
      <c r="CN71" s="68">
        <v>94034</v>
      </c>
      <c r="CO71" s="68">
        <v>94074</v>
      </c>
      <c r="CP71" s="68">
        <v>777</v>
      </c>
      <c r="CQ71" s="68">
        <v>0</v>
      </c>
      <c r="CR71" s="68">
        <v>0</v>
      </c>
      <c r="CS71" s="68">
        <v>0</v>
      </c>
      <c r="CT71" s="68">
        <v>12</v>
      </c>
      <c r="CU71" s="68">
        <v>0</v>
      </c>
      <c r="CV71" s="68">
        <v>1</v>
      </c>
      <c r="CW71" s="68">
        <v>0</v>
      </c>
      <c r="CX71" s="68">
        <v>6</v>
      </c>
      <c r="CY71" s="68">
        <v>82</v>
      </c>
      <c r="CZ71" s="68">
        <v>12</v>
      </c>
      <c r="DA71" s="68">
        <v>146</v>
      </c>
      <c r="DB71" s="68">
        <v>1120</v>
      </c>
      <c r="DC71" s="68">
        <v>1121</v>
      </c>
      <c r="DD71" s="68">
        <v>1122</v>
      </c>
      <c r="DE71" s="68">
        <v>1123</v>
      </c>
      <c r="DF71" s="68" t="s">
        <v>2417</v>
      </c>
      <c r="DG71" s="68">
        <v>21600000</v>
      </c>
      <c r="DH71" s="68">
        <v>18000000</v>
      </c>
      <c r="DI71" s="68">
        <v>14400000</v>
      </c>
      <c r="DJ71" s="68">
        <v>10800000</v>
      </c>
      <c r="DK71" s="68">
        <v>7200000</v>
      </c>
      <c r="DL71" s="68">
        <v>5</v>
      </c>
      <c r="DM71" s="68">
        <v>3600000</v>
      </c>
      <c r="DN71" s="68">
        <v>94018</v>
      </c>
      <c r="DO71" s="68">
        <v>60</v>
      </c>
      <c r="DP71" s="68">
        <v>80</v>
      </c>
      <c r="DQ71" s="68">
        <v>100</v>
      </c>
      <c r="DR71" s="68">
        <v>120</v>
      </c>
      <c r="DS71" s="68">
        <v>140</v>
      </c>
      <c r="DT71" s="68">
        <v>7200000</v>
      </c>
      <c r="DU71" s="68">
        <v>94018</v>
      </c>
      <c r="DV71" s="68">
        <v>60</v>
      </c>
      <c r="DW71" s="68">
        <v>80</v>
      </c>
      <c r="DX71" s="68">
        <v>100</v>
      </c>
      <c r="DY71" s="68">
        <v>120</v>
      </c>
      <c r="DZ71" s="68">
        <v>140</v>
      </c>
      <c r="EA71" s="68">
        <v>-7100</v>
      </c>
      <c r="EB71" s="68">
        <v>49300</v>
      </c>
      <c r="EC71" s="68">
        <v>-4870</v>
      </c>
      <c r="ED71" s="68">
        <v>51600</v>
      </c>
      <c r="EE71" s="68">
        <v>4</v>
      </c>
      <c r="EF71" s="86">
        <v>30600000</v>
      </c>
      <c r="EG71" s="86">
        <v>28800000</v>
      </c>
      <c r="EH71" s="86">
        <v>27000000</v>
      </c>
      <c r="EI71" s="86">
        <v>25200000</v>
      </c>
      <c r="EJ71" s="86">
        <v>23400000</v>
      </c>
      <c r="EK71" s="86">
        <v>6</v>
      </c>
      <c r="EL71" s="86">
        <v>94177</v>
      </c>
      <c r="EM71" s="86">
        <v>1</v>
      </c>
      <c r="EO71" s="178">
        <v>70</v>
      </c>
      <c r="EP71" s="178" t="str">
        <f t="shared" si="27"/>
        <v>뵤르그</v>
      </c>
      <c r="EQ71" s="68">
        <v>202</v>
      </c>
      <c r="ER71" s="175">
        <v>1</v>
      </c>
      <c r="ES71" s="68">
        <v>650</v>
      </c>
      <c r="ET71" s="68">
        <v>44</v>
      </c>
      <c r="EU71" s="68">
        <v>0</v>
      </c>
      <c r="EV71" s="68">
        <v>150044</v>
      </c>
      <c r="EW71" s="68" t="s">
        <v>2682</v>
      </c>
      <c r="EX71" s="68" t="str">
        <f t="shared" si="28"/>
        <v>소형</v>
      </c>
      <c r="FA71" s="68">
        <v>114</v>
      </c>
      <c r="FB71" s="68">
        <v>8</v>
      </c>
      <c r="FC71" s="68">
        <v>1</v>
      </c>
      <c r="FD71" s="68">
        <v>119014</v>
      </c>
      <c r="FE71" s="184" t="s">
        <v>9194</v>
      </c>
      <c r="FF71" s="68">
        <v>0</v>
      </c>
      <c r="FG71" s="68">
        <v>0</v>
      </c>
      <c r="FH71" s="68">
        <v>0</v>
      </c>
      <c r="FI71" s="68">
        <v>0</v>
      </c>
      <c r="FJ71" s="68">
        <v>0</v>
      </c>
      <c r="FK71" s="68">
        <v>2</v>
      </c>
      <c r="FL71" s="68">
        <v>2</v>
      </c>
      <c r="FM71" s="68" t="s">
        <v>3840</v>
      </c>
      <c r="FN71" s="68">
        <v>140</v>
      </c>
      <c r="FO71" s="68">
        <v>300</v>
      </c>
      <c r="FP71" s="68">
        <v>3</v>
      </c>
      <c r="FQ71" s="68">
        <v>0</v>
      </c>
      <c r="FR71" s="68">
        <v>0</v>
      </c>
      <c r="FS71" s="68">
        <v>0</v>
      </c>
      <c r="FT71" s="68">
        <v>0</v>
      </c>
      <c r="FU71" s="68">
        <v>0</v>
      </c>
      <c r="FV71" s="68">
        <v>0</v>
      </c>
      <c r="FW71" s="68">
        <v>0</v>
      </c>
      <c r="FX71" s="68">
        <v>0</v>
      </c>
      <c r="FY71" s="68">
        <v>0</v>
      </c>
      <c r="FZ71" s="68">
        <v>4</v>
      </c>
      <c r="GA71" s="68">
        <v>0</v>
      </c>
      <c r="GB71" s="68">
        <v>0</v>
      </c>
      <c r="GC71" s="68">
        <v>0</v>
      </c>
      <c r="GE71" s="68">
        <v>444</v>
      </c>
      <c r="GF71" s="68" t="s">
        <v>3952</v>
      </c>
      <c r="GK71" s="68">
        <v>70</v>
      </c>
      <c r="GL71" s="81">
        <v>4800</v>
      </c>
      <c r="GM71" s="81">
        <v>3600</v>
      </c>
      <c r="GN71" s="81">
        <v>2400</v>
      </c>
      <c r="GO71" s="68"/>
      <c r="GQ71" s="67">
        <v>1400</v>
      </c>
      <c r="GR71" s="67">
        <v>1050</v>
      </c>
      <c r="GS71" s="67">
        <v>700</v>
      </c>
      <c r="GU71" s="68">
        <f t="shared" si="23"/>
        <v>3.4285714285714284</v>
      </c>
      <c r="GV71" s="68">
        <f t="shared" si="24"/>
        <v>3.4285714285714284</v>
      </c>
      <c r="GW71" s="68">
        <f t="shared" si="25"/>
        <v>3.4285714285714284</v>
      </c>
    </row>
    <row r="72" spans="1:205" x14ac:dyDescent="0.2">
      <c r="A72" s="174">
        <v>71</v>
      </c>
      <c r="B72" s="174">
        <v>21806760</v>
      </c>
      <c r="C72" s="61">
        <v>18051838</v>
      </c>
      <c r="D72" s="169">
        <v>14441470</v>
      </c>
      <c r="E72" s="174">
        <f t="shared" si="22"/>
        <v>5</v>
      </c>
      <c r="F72" s="68">
        <v>311</v>
      </c>
      <c r="G72" s="68">
        <v>2</v>
      </c>
      <c r="H72" s="68">
        <v>194036</v>
      </c>
      <c r="I72" s="68">
        <v>294036</v>
      </c>
      <c r="J72" s="68" t="s">
        <v>3410</v>
      </c>
      <c r="K72" s="68">
        <v>0</v>
      </c>
      <c r="L72" s="68">
        <v>0</v>
      </c>
      <c r="M72" s="68">
        <v>0</v>
      </c>
      <c r="N72" s="68">
        <v>0</v>
      </c>
      <c r="O72" s="68">
        <v>311</v>
      </c>
      <c r="P72" s="68">
        <v>0</v>
      </c>
      <c r="Q72" s="68">
        <v>0</v>
      </c>
      <c r="R72" s="68">
        <v>0</v>
      </c>
      <c r="S72" s="68">
        <v>0</v>
      </c>
      <c r="T72" s="68">
        <v>0</v>
      </c>
      <c r="U72" s="68">
        <v>0</v>
      </c>
      <c r="V72" s="68">
        <v>0</v>
      </c>
      <c r="W72" s="68">
        <v>0</v>
      </c>
      <c r="X72" s="68">
        <v>0</v>
      </c>
      <c r="Y72" s="68">
        <v>0</v>
      </c>
      <c r="Z72" s="68">
        <v>0</v>
      </c>
      <c r="AA72" s="68">
        <v>0</v>
      </c>
      <c r="AB72" s="68">
        <v>0</v>
      </c>
      <c r="AC72" s="68">
        <v>0</v>
      </c>
      <c r="AD72" s="68">
        <v>0</v>
      </c>
      <c r="AE72" s="68">
        <v>0</v>
      </c>
      <c r="AF72" s="68">
        <v>0</v>
      </c>
      <c r="AG72" s="68">
        <v>0</v>
      </c>
      <c r="AH72" s="68">
        <v>0</v>
      </c>
      <c r="AI72" s="68">
        <v>0</v>
      </c>
      <c r="AJ72" s="68">
        <v>0</v>
      </c>
      <c r="AK72" s="68">
        <v>0</v>
      </c>
      <c r="AL72" s="68">
        <v>0</v>
      </c>
      <c r="AM72" s="68">
        <v>0</v>
      </c>
      <c r="AN72" s="68">
        <v>0</v>
      </c>
      <c r="AO72" s="68">
        <v>0</v>
      </c>
      <c r="AP72" s="68" t="s">
        <v>2233</v>
      </c>
      <c r="AQ72" s="68">
        <v>1</v>
      </c>
      <c r="AR72" s="68">
        <v>0</v>
      </c>
      <c r="AS72" s="68">
        <v>0</v>
      </c>
      <c r="AT72" s="68">
        <v>0</v>
      </c>
      <c r="AU72" s="68">
        <v>0</v>
      </c>
      <c r="AV72" s="68">
        <v>4</v>
      </c>
      <c r="AW72" s="68"/>
      <c r="AX72" s="68">
        <v>0</v>
      </c>
      <c r="AY72" s="126">
        <v>0</v>
      </c>
      <c r="AZ72" s="68">
        <v>0</v>
      </c>
      <c r="BA72" s="68">
        <v>0</v>
      </c>
      <c r="BC72" s="68">
        <v>71</v>
      </c>
      <c r="BD72" s="68">
        <v>12</v>
      </c>
      <c r="BE72" s="68">
        <v>110171</v>
      </c>
      <c r="BF72" s="68" t="s">
        <v>8427</v>
      </c>
      <c r="BG72" s="68">
        <v>0</v>
      </c>
      <c r="BH72" s="68">
        <v>0</v>
      </c>
      <c r="BI72" s="68">
        <v>300</v>
      </c>
      <c r="BJ72" s="68">
        <v>148</v>
      </c>
      <c r="BK72" s="68">
        <v>54094</v>
      </c>
      <c r="BL72" s="175">
        <v>0</v>
      </c>
      <c r="BM72" s="175">
        <v>0</v>
      </c>
      <c r="BN72" s="175">
        <v>0</v>
      </c>
      <c r="BO72" s="68">
        <v>10000</v>
      </c>
      <c r="BP72" s="68">
        <v>0</v>
      </c>
      <c r="BQ72" s="68">
        <v>0</v>
      </c>
      <c r="BR72" s="68">
        <v>0</v>
      </c>
      <c r="BS72" s="68">
        <v>7071</v>
      </c>
      <c r="BT72" s="68">
        <v>0</v>
      </c>
      <c r="BU72" s="68">
        <v>0</v>
      </c>
      <c r="BV72" s="68">
        <v>0</v>
      </c>
      <c r="BW72" s="68">
        <v>4</v>
      </c>
      <c r="BX72" s="68">
        <v>148</v>
      </c>
      <c r="BY72" s="175">
        <v>427</v>
      </c>
      <c r="BZ72" s="175">
        <v>15</v>
      </c>
      <c r="CA72" s="175">
        <v>22</v>
      </c>
      <c r="CB72" s="68">
        <v>10000</v>
      </c>
      <c r="CC72" s="68">
        <v>0</v>
      </c>
      <c r="CD72" s="68">
        <v>0</v>
      </c>
      <c r="CE72" s="68">
        <v>0</v>
      </c>
      <c r="CF72" s="68">
        <v>50094</v>
      </c>
      <c r="CG72" s="68">
        <v>0</v>
      </c>
      <c r="CH72" s="68">
        <v>0</v>
      </c>
      <c r="CI72" s="68">
        <v>0</v>
      </c>
      <c r="CJ72" s="68">
        <v>1440</v>
      </c>
      <c r="CK72" s="68">
        <v>400</v>
      </c>
      <c r="CL72" s="68">
        <v>400</v>
      </c>
      <c r="CM72" s="68">
        <v>0</v>
      </c>
      <c r="CN72" s="68">
        <v>94035</v>
      </c>
      <c r="CO72" s="68">
        <v>94074</v>
      </c>
      <c r="CP72" s="68">
        <v>777</v>
      </c>
      <c r="CQ72" s="68">
        <v>0</v>
      </c>
      <c r="CR72" s="68">
        <v>0</v>
      </c>
      <c r="CS72" s="68">
        <v>0</v>
      </c>
      <c r="CT72" s="68">
        <v>12</v>
      </c>
      <c r="CU72" s="68">
        <v>0</v>
      </c>
      <c r="CV72" s="68">
        <v>1</v>
      </c>
      <c r="CW72" s="68">
        <v>0</v>
      </c>
      <c r="CX72" s="68">
        <v>6</v>
      </c>
      <c r="CY72" s="68">
        <v>83</v>
      </c>
      <c r="CZ72" s="68">
        <v>12</v>
      </c>
      <c r="DA72" s="68">
        <v>148</v>
      </c>
      <c r="DB72" s="68">
        <v>1120</v>
      </c>
      <c r="DC72" s="68">
        <v>1121</v>
      </c>
      <c r="DD72" s="68">
        <v>1122</v>
      </c>
      <c r="DE72" s="68">
        <v>1123</v>
      </c>
      <c r="DF72" s="68" t="s">
        <v>2417</v>
      </c>
      <c r="DG72" s="68">
        <v>21600000</v>
      </c>
      <c r="DH72" s="68">
        <v>18000000</v>
      </c>
      <c r="DI72" s="68">
        <v>14400000</v>
      </c>
      <c r="DJ72" s="68">
        <v>10800000</v>
      </c>
      <c r="DK72" s="68">
        <v>7200000</v>
      </c>
      <c r="DL72" s="68">
        <v>5</v>
      </c>
      <c r="DM72" s="68">
        <v>3600000</v>
      </c>
      <c r="DN72" s="68">
        <v>94024</v>
      </c>
      <c r="DO72" s="68">
        <v>60</v>
      </c>
      <c r="DP72" s="68">
        <v>80</v>
      </c>
      <c r="DQ72" s="68">
        <v>100</v>
      </c>
      <c r="DR72" s="68">
        <v>120</v>
      </c>
      <c r="DS72" s="68">
        <v>140</v>
      </c>
      <c r="DT72" s="68">
        <v>7200000</v>
      </c>
      <c r="DU72" s="68">
        <v>94024</v>
      </c>
      <c r="DV72" s="68">
        <v>60</v>
      </c>
      <c r="DW72" s="68">
        <v>80</v>
      </c>
      <c r="DX72" s="68">
        <v>100</v>
      </c>
      <c r="DY72" s="68">
        <v>120</v>
      </c>
      <c r="DZ72" s="68">
        <v>140</v>
      </c>
      <c r="EA72" s="68">
        <v>-7100</v>
      </c>
      <c r="EB72" s="68">
        <v>49300</v>
      </c>
      <c r="EC72" s="68">
        <v>-4870</v>
      </c>
      <c r="ED72" s="68">
        <v>51600</v>
      </c>
      <c r="EE72" s="68">
        <v>4</v>
      </c>
      <c r="EF72" s="86">
        <v>30600000</v>
      </c>
      <c r="EG72" s="86">
        <v>28800000</v>
      </c>
      <c r="EH72" s="86">
        <v>27000000</v>
      </c>
      <c r="EI72" s="86">
        <v>25200000</v>
      </c>
      <c r="EJ72" s="86">
        <v>23400000</v>
      </c>
      <c r="EK72" s="86">
        <v>6</v>
      </c>
      <c r="EL72" s="86">
        <v>94177</v>
      </c>
      <c r="EM72" s="86">
        <v>1</v>
      </c>
      <c r="EO72" s="178">
        <v>71</v>
      </c>
      <c r="EP72" s="178" t="str">
        <f t="shared" si="27"/>
        <v>카사</v>
      </c>
      <c r="EQ72" s="68">
        <v>203</v>
      </c>
      <c r="ER72" s="175">
        <v>1</v>
      </c>
      <c r="ES72" s="68">
        <v>650</v>
      </c>
      <c r="ET72" s="68">
        <v>51</v>
      </c>
      <c r="EU72" s="68">
        <v>0</v>
      </c>
      <c r="EV72" s="68">
        <v>150051</v>
      </c>
      <c r="EW72" s="68" t="s">
        <v>2689</v>
      </c>
      <c r="EX72" s="68" t="str">
        <f t="shared" si="28"/>
        <v>소형</v>
      </c>
      <c r="FA72" s="68">
        <v>115</v>
      </c>
      <c r="FB72" s="68">
        <v>9</v>
      </c>
      <c r="FC72" s="68">
        <v>1</v>
      </c>
      <c r="FD72" s="68">
        <v>119015</v>
      </c>
      <c r="FE72" s="184" t="s">
        <v>9195</v>
      </c>
      <c r="FF72" s="68">
        <v>0</v>
      </c>
      <c r="FG72" s="68">
        <v>0</v>
      </c>
      <c r="FH72" s="68">
        <v>0</v>
      </c>
      <c r="FI72" s="68">
        <v>0</v>
      </c>
      <c r="FJ72" s="68">
        <v>0</v>
      </c>
      <c r="FK72" s="68">
        <v>2</v>
      </c>
      <c r="FL72" s="68">
        <v>2</v>
      </c>
      <c r="FM72" s="68" t="s">
        <v>3841</v>
      </c>
      <c r="FN72" s="68">
        <v>100</v>
      </c>
      <c r="FO72" s="68">
        <v>1</v>
      </c>
      <c r="FP72" s="68">
        <v>0</v>
      </c>
      <c r="FQ72" s="68">
        <v>0</v>
      </c>
      <c r="FR72" s="68">
        <v>0</v>
      </c>
      <c r="FS72" s="68">
        <v>0</v>
      </c>
      <c r="FT72" s="68">
        <v>0</v>
      </c>
      <c r="FU72" s="68">
        <v>0</v>
      </c>
      <c r="FV72" s="68">
        <v>0</v>
      </c>
      <c r="FW72" s="68">
        <v>0</v>
      </c>
      <c r="FX72" s="68">
        <v>0</v>
      </c>
      <c r="FY72" s="68">
        <v>0</v>
      </c>
      <c r="FZ72" s="68">
        <v>1</v>
      </c>
      <c r="GA72" s="68">
        <v>0</v>
      </c>
      <c r="GB72" s="68">
        <v>0</v>
      </c>
      <c r="GC72" s="68">
        <v>0</v>
      </c>
      <c r="GE72" s="68">
        <v>445</v>
      </c>
      <c r="GF72" s="68" t="s">
        <v>3953</v>
      </c>
      <c r="GK72" s="68">
        <v>71</v>
      </c>
      <c r="GL72" s="81">
        <v>4800</v>
      </c>
      <c r="GM72" s="81">
        <v>3600</v>
      </c>
      <c r="GN72" s="81">
        <v>2400</v>
      </c>
      <c r="GO72" s="68"/>
      <c r="GQ72" s="67">
        <v>1420</v>
      </c>
      <c r="GR72" s="67">
        <v>1065</v>
      </c>
      <c r="GS72" s="67">
        <v>710</v>
      </c>
      <c r="GU72" s="68">
        <f t="shared" si="23"/>
        <v>3.380281690140845</v>
      </c>
      <c r="GV72" s="68">
        <f t="shared" si="24"/>
        <v>3.380281690140845</v>
      </c>
      <c r="GW72" s="68">
        <f t="shared" si="25"/>
        <v>3.380281690140845</v>
      </c>
    </row>
    <row r="73" spans="1:205" x14ac:dyDescent="0.2">
      <c r="A73" s="174">
        <v>72</v>
      </c>
      <c r="B73" s="174">
        <v>24674623</v>
      </c>
      <c r="C73" s="61">
        <v>20359828</v>
      </c>
      <c r="D73" s="169">
        <v>16287862</v>
      </c>
      <c r="E73" s="174">
        <f t="shared" si="22"/>
        <v>5</v>
      </c>
      <c r="F73" s="68">
        <v>312</v>
      </c>
      <c r="G73" s="68">
        <v>2</v>
      </c>
      <c r="H73" s="68">
        <v>194036</v>
      </c>
      <c r="I73" s="68">
        <v>294036</v>
      </c>
      <c r="J73" s="68" t="s">
        <v>3411</v>
      </c>
      <c r="K73" s="68">
        <v>0</v>
      </c>
      <c r="L73" s="68">
        <v>0</v>
      </c>
      <c r="M73" s="68">
        <v>0</v>
      </c>
      <c r="N73" s="68">
        <v>0</v>
      </c>
      <c r="O73" s="68">
        <v>312</v>
      </c>
      <c r="P73" s="68">
        <v>0</v>
      </c>
      <c r="Q73" s="68">
        <v>0</v>
      </c>
      <c r="R73" s="68">
        <v>0</v>
      </c>
      <c r="S73" s="68">
        <v>0</v>
      </c>
      <c r="T73" s="68">
        <v>0</v>
      </c>
      <c r="U73" s="68">
        <v>0</v>
      </c>
      <c r="V73" s="68">
        <v>0</v>
      </c>
      <c r="W73" s="68">
        <v>0</v>
      </c>
      <c r="X73" s="68">
        <v>0</v>
      </c>
      <c r="Y73" s="68">
        <v>0</v>
      </c>
      <c r="Z73" s="68">
        <v>0</v>
      </c>
      <c r="AA73" s="68">
        <v>0</v>
      </c>
      <c r="AB73" s="68">
        <v>0</v>
      </c>
      <c r="AC73" s="68">
        <v>0</v>
      </c>
      <c r="AD73" s="68">
        <v>0</v>
      </c>
      <c r="AE73" s="68">
        <v>0</v>
      </c>
      <c r="AF73" s="68">
        <v>0</v>
      </c>
      <c r="AG73" s="68">
        <v>0</v>
      </c>
      <c r="AH73" s="68">
        <v>0</v>
      </c>
      <c r="AI73" s="68">
        <v>0</v>
      </c>
      <c r="AJ73" s="68">
        <v>0</v>
      </c>
      <c r="AK73" s="68">
        <v>0</v>
      </c>
      <c r="AL73" s="68">
        <v>0</v>
      </c>
      <c r="AM73" s="68">
        <v>0</v>
      </c>
      <c r="AN73" s="68">
        <v>0</v>
      </c>
      <c r="AO73" s="68">
        <v>0</v>
      </c>
      <c r="AP73" s="68" t="s">
        <v>2233</v>
      </c>
      <c r="AQ73" s="68">
        <v>1</v>
      </c>
      <c r="AR73" s="68">
        <v>0</v>
      </c>
      <c r="AS73" s="68">
        <v>0</v>
      </c>
      <c r="AT73" s="68">
        <v>0</v>
      </c>
      <c r="AU73" s="68">
        <v>0</v>
      </c>
      <c r="AV73" s="68">
        <v>4</v>
      </c>
      <c r="AW73" s="68"/>
      <c r="AX73" s="68">
        <v>0</v>
      </c>
      <c r="AY73" s="126">
        <v>0</v>
      </c>
      <c r="AZ73" s="68">
        <v>0</v>
      </c>
      <c r="BA73" s="68">
        <v>0</v>
      </c>
      <c r="BC73" s="68">
        <v>72</v>
      </c>
      <c r="BD73" s="68">
        <v>12</v>
      </c>
      <c r="BE73" s="68">
        <v>110172</v>
      </c>
      <c r="BF73" s="68" t="s">
        <v>8427</v>
      </c>
      <c r="BG73" s="68">
        <v>0</v>
      </c>
      <c r="BH73" s="68">
        <v>0</v>
      </c>
      <c r="BI73" s="68">
        <v>300</v>
      </c>
      <c r="BJ73" s="68">
        <v>150</v>
      </c>
      <c r="BK73" s="68">
        <v>54095</v>
      </c>
      <c r="BL73" s="175">
        <v>0</v>
      </c>
      <c r="BM73" s="175">
        <v>0</v>
      </c>
      <c r="BN73" s="175">
        <v>0</v>
      </c>
      <c r="BO73" s="68">
        <v>10000</v>
      </c>
      <c r="BP73" s="68">
        <v>0</v>
      </c>
      <c r="BQ73" s="68">
        <v>0</v>
      </c>
      <c r="BR73" s="68">
        <v>0</v>
      </c>
      <c r="BS73" s="68">
        <v>7072</v>
      </c>
      <c r="BT73" s="68">
        <v>0</v>
      </c>
      <c r="BU73" s="68">
        <v>0</v>
      </c>
      <c r="BV73" s="68">
        <v>0</v>
      </c>
      <c r="BW73" s="68">
        <v>4</v>
      </c>
      <c r="BX73" s="68">
        <v>150</v>
      </c>
      <c r="BY73" s="175">
        <v>434</v>
      </c>
      <c r="BZ73" s="175">
        <v>15</v>
      </c>
      <c r="CA73" s="175">
        <v>22</v>
      </c>
      <c r="CB73" s="68">
        <v>10000</v>
      </c>
      <c r="CC73" s="68">
        <v>0</v>
      </c>
      <c r="CD73" s="68">
        <v>0</v>
      </c>
      <c r="CE73" s="68">
        <v>0</v>
      </c>
      <c r="CF73" s="68">
        <v>50095</v>
      </c>
      <c r="CG73" s="68">
        <v>0</v>
      </c>
      <c r="CH73" s="68">
        <v>0</v>
      </c>
      <c r="CI73" s="68">
        <v>0</v>
      </c>
      <c r="CJ73" s="68">
        <v>1440</v>
      </c>
      <c r="CK73" s="68">
        <v>400</v>
      </c>
      <c r="CL73" s="68">
        <v>400</v>
      </c>
      <c r="CM73" s="68">
        <v>0</v>
      </c>
      <c r="CN73" s="68">
        <v>94033</v>
      </c>
      <c r="CO73" s="68">
        <v>94074</v>
      </c>
      <c r="CP73" s="68">
        <v>777</v>
      </c>
      <c r="CQ73" s="68">
        <v>0</v>
      </c>
      <c r="CR73" s="68">
        <v>0</v>
      </c>
      <c r="CS73" s="68">
        <v>0</v>
      </c>
      <c r="CT73" s="68">
        <v>12</v>
      </c>
      <c r="CU73" s="68">
        <v>0</v>
      </c>
      <c r="CV73" s="68">
        <v>2</v>
      </c>
      <c r="CW73" s="68">
        <v>0</v>
      </c>
      <c r="CX73" s="68">
        <v>6</v>
      </c>
      <c r="CY73" s="68">
        <v>84</v>
      </c>
      <c r="CZ73" s="68">
        <v>12</v>
      </c>
      <c r="DA73" s="68">
        <v>150</v>
      </c>
      <c r="DB73" s="68">
        <v>1120</v>
      </c>
      <c r="DC73" s="68">
        <v>1121</v>
      </c>
      <c r="DD73" s="68">
        <v>1122</v>
      </c>
      <c r="DE73" s="68">
        <v>1123</v>
      </c>
      <c r="DF73" s="68" t="s">
        <v>2417</v>
      </c>
      <c r="DG73" s="68">
        <v>21600000</v>
      </c>
      <c r="DH73" s="68">
        <v>18000000</v>
      </c>
      <c r="DI73" s="68">
        <v>14400000</v>
      </c>
      <c r="DJ73" s="68">
        <v>10800000</v>
      </c>
      <c r="DK73" s="68">
        <v>7200000</v>
      </c>
      <c r="DL73" s="68">
        <v>5</v>
      </c>
      <c r="DM73" s="68">
        <v>3600000</v>
      </c>
      <c r="DN73" s="68">
        <v>0</v>
      </c>
      <c r="DO73" s="68">
        <v>0</v>
      </c>
      <c r="DP73" s="68">
        <v>0</v>
      </c>
      <c r="DQ73" s="68">
        <v>0</v>
      </c>
      <c r="DR73" s="68">
        <v>0</v>
      </c>
      <c r="DS73" s="68">
        <v>0</v>
      </c>
      <c r="DT73" s="68">
        <v>7200000</v>
      </c>
      <c r="DU73" s="68">
        <v>0</v>
      </c>
      <c r="DV73" s="68">
        <v>0</v>
      </c>
      <c r="DW73" s="68">
        <v>0</v>
      </c>
      <c r="DX73" s="68">
        <v>0</v>
      </c>
      <c r="DY73" s="68">
        <v>0</v>
      </c>
      <c r="DZ73" s="68">
        <v>0</v>
      </c>
      <c r="EA73" s="68">
        <v>-7100</v>
      </c>
      <c r="EB73" s="68">
        <v>49300</v>
      </c>
      <c r="EC73" s="68">
        <v>-4870</v>
      </c>
      <c r="ED73" s="68">
        <v>51600</v>
      </c>
      <c r="EE73" s="68">
        <v>8</v>
      </c>
      <c r="EF73" s="86">
        <v>30600000</v>
      </c>
      <c r="EG73" s="86">
        <v>28800000</v>
      </c>
      <c r="EH73" s="86">
        <v>27000000</v>
      </c>
      <c r="EI73" s="86">
        <v>25200000</v>
      </c>
      <c r="EJ73" s="86">
        <v>23400000</v>
      </c>
      <c r="EK73" s="86">
        <v>6</v>
      </c>
      <c r="EL73" s="86">
        <v>94177</v>
      </c>
      <c r="EM73" s="86">
        <v>1</v>
      </c>
      <c r="EO73" s="178">
        <v>72</v>
      </c>
      <c r="EP73" s="178" t="str">
        <f t="shared" si="27"/>
        <v>살라만다</v>
      </c>
      <c r="EQ73" s="68">
        <v>204</v>
      </c>
      <c r="ER73" s="175">
        <v>1</v>
      </c>
      <c r="ES73" s="68">
        <v>650</v>
      </c>
      <c r="ET73" s="68">
        <v>1</v>
      </c>
      <c r="EU73" s="68">
        <v>0</v>
      </c>
      <c r="EV73" s="68">
        <v>150001</v>
      </c>
      <c r="EW73" s="68" t="s">
        <v>2639</v>
      </c>
      <c r="EX73" s="68" t="str">
        <f t="shared" si="28"/>
        <v>소형</v>
      </c>
      <c r="FA73" s="68">
        <v>116</v>
      </c>
      <c r="FB73" s="68">
        <v>9</v>
      </c>
      <c r="FC73" s="68">
        <v>2</v>
      </c>
      <c r="FD73" s="68">
        <v>119016</v>
      </c>
      <c r="FE73" s="184" t="s">
        <v>9196</v>
      </c>
      <c r="FF73" s="68">
        <v>0</v>
      </c>
      <c r="FG73" s="68">
        <v>0</v>
      </c>
      <c r="FH73" s="68">
        <v>0</v>
      </c>
      <c r="FI73" s="68">
        <v>0</v>
      </c>
      <c r="FJ73" s="68">
        <v>0</v>
      </c>
      <c r="FK73" s="68">
        <v>2</v>
      </c>
      <c r="FL73" s="68">
        <v>2</v>
      </c>
      <c r="FM73" s="68" t="s">
        <v>3842</v>
      </c>
      <c r="FN73" s="68">
        <v>140</v>
      </c>
      <c r="FO73" s="68">
        <v>300</v>
      </c>
      <c r="FP73" s="68">
        <v>5</v>
      </c>
      <c r="FQ73" s="68">
        <v>0</v>
      </c>
      <c r="FR73" s="68">
        <v>0</v>
      </c>
      <c r="FS73" s="68">
        <v>0</v>
      </c>
      <c r="FT73" s="68">
        <v>0</v>
      </c>
      <c r="FU73" s="68">
        <v>0</v>
      </c>
      <c r="FV73" s="68">
        <v>0</v>
      </c>
      <c r="FW73" s="68">
        <v>0</v>
      </c>
      <c r="FX73" s="68">
        <v>0</v>
      </c>
      <c r="FY73" s="68">
        <v>0</v>
      </c>
      <c r="FZ73" s="68">
        <v>6</v>
      </c>
      <c r="GA73" s="68">
        <v>0</v>
      </c>
      <c r="GB73" s="68">
        <v>0</v>
      </c>
      <c r="GC73" s="68">
        <v>0</v>
      </c>
      <c r="GE73" s="68">
        <v>446</v>
      </c>
      <c r="GF73" s="68" t="s">
        <v>3954</v>
      </c>
      <c r="GK73" s="68">
        <v>72</v>
      </c>
      <c r="GL73" s="81">
        <v>4800</v>
      </c>
      <c r="GM73" s="81">
        <v>3600</v>
      </c>
      <c r="GN73" s="81">
        <v>2400</v>
      </c>
      <c r="GO73" s="68"/>
      <c r="GQ73" s="67">
        <v>1440</v>
      </c>
      <c r="GR73" s="67">
        <v>1080</v>
      </c>
      <c r="GS73" s="67">
        <v>720</v>
      </c>
      <c r="GU73" s="68">
        <f t="shared" si="23"/>
        <v>3.3333333333333335</v>
      </c>
      <c r="GV73" s="68">
        <f t="shared" si="24"/>
        <v>3.3333333333333335</v>
      </c>
      <c r="GW73" s="68">
        <f t="shared" si="25"/>
        <v>3.3333333333333335</v>
      </c>
    </row>
    <row r="74" spans="1:205" x14ac:dyDescent="0.2">
      <c r="A74" s="174">
        <v>73</v>
      </c>
      <c r="B74" s="174">
        <v>27699992</v>
      </c>
      <c r="C74" s="61">
        <v>22783218</v>
      </c>
      <c r="D74" s="169">
        <v>18226574</v>
      </c>
      <c r="E74" s="174">
        <f t="shared" ref="E74:E105" si="29">ROUND(G74*2.5,)</f>
        <v>5</v>
      </c>
      <c r="F74" s="68">
        <v>313</v>
      </c>
      <c r="G74" s="68">
        <v>2</v>
      </c>
      <c r="H74" s="68">
        <v>194036</v>
      </c>
      <c r="I74" s="68">
        <v>294036</v>
      </c>
      <c r="J74" s="68" t="s">
        <v>3412</v>
      </c>
      <c r="K74" s="68">
        <v>0</v>
      </c>
      <c r="L74" s="68">
        <v>0</v>
      </c>
      <c r="M74" s="68">
        <v>0</v>
      </c>
      <c r="N74" s="68">
        <v>0</v>
      </c>
      <c r="O74" s="68">
        <v>313</v>
      </c>
      <c r="P74" s="68">
        <v>0</v>
      </c>
      <c r="Q74" s="68">
        <v>0</v>
      </c>
      <c r="R74" s="68">
        <v>0</v>
      </c>
      <c r="S74" s="68">
        <v>0</v>
      </c>
      <c r="T74" s="68">
        <v>0</v>
      </c>
      <c r="U74" s="68">
        <v>0</v>
      </c>
      <c r="V74" s="68">
        <v>0</v>
      </c>
      <c r="W74" s="68">
        <v>0</v>
      </c>
      <c r="X74" s="68">
        <v>0</v>
      </c>
      <c r="Y74" s="68">
        <v>0</v>
      </c>
      <c r="Z74" s="68">
        <v>0</v>
      </c>
      <c r="AA74" s="68">
        <v>0</v>
      </c>
      <c r="AB74" s="68">
        <v>0</v>
      </c>
      <c r="AC74" s="68">
        <v>0</v>
      </c>
      <c r="AD74" s="68">
        <v>0</v>
      </c>
      <c r="AE74" s="68">
        <v>0</v>
      </c>
      <c r="AF74" s="68">
        <v>0</v>
      </c>
      <c r="AG74" s="68">
        <v>0</v>
      </c>
      <c r="AH74" s="68">
        <v>0</v>
      </c>
      <c r="AI74" s="68">
        <v>0</v>
      </c>
      <c r="AJ74" s="68">
        <v>0</v>
      </c>
      <c r="AK74" s="68">
        <v>0</v>
      </c>
      <c r="AL74" s="68">
        <v>0</v>
      </c>
      <c r="AM74" s="68">
        <v>0</v>
      </c>
      <c r="AN74" s="68">
        <v>0</v>
      </c>
      <c r="AO74" s="68">
        <v>0</v>
      </c>
      <c r="AP74" s="68" t="s">
        <v>2233</v>
      </c>
      <c r="AQ74" s="68">
        <v>1</v>
      </c>
      <c r="AR74" s="68">
        <v>0</v>
      </c>
      <c r="AS74" s="68">
        <v>0</v>
      </c>
      <c r="AT74" s="68">
        <v>0</v>
      </c>
      <c r="AU74" s="68">
        <v>0</v>
      </c>
      <c r="AV74" s="68">
        <v>4</v>
      </c>
      <c r="AW74" s="68"/>
      <c r="AX74" s="68">
        <v>0</v>
      </c>
      <c r="AY74" s="126">
        <v>0</v>
      </c>
      <c r="AZ74" s="68">
        <v>0</v>
      </c>
      <c r="BA74" s="68">
        <v>0</v>
      </c>
      <c r="EQ74" s="68">
        <v>205</v>
      </c>
      <c r="ER74" s="175">
        <v>1</v>
      </c>
      <c r="ES74" s="68">
        <v>650</v>
      </c>
      <c r="ET74" s="68">
        <v>17</v>
      </c>
      <c r="EU74" s="68">
        <v>0</v>
      </c>
      <c r="EV74" s="68">
        <v>150017</v>
      </c>
      <c r="EW74" s="68" t="s">
        <v>2655</v>
      </c>
      <c r="EX74" s="68" t="str">
        <f t="shared" si="28"/>
        <v>소형</v>
      </c>
      <c r="FA74" s="68">
        <v>117</v>
      </c>
      <c r="FB74" s="68">
        <v>10</v>
      </c>
      <c r="FC74" s="68">
        <v>1</v>
      </c>
      <c r="FD74" s="68">
        <v>119017</v>
      </c>
      <c r="FE74" s="184" t="s">
        <v>9197</v>
      </c>
      <c r="FF74" s="68">
        <v>0</v>
      </c>
      <c r="FG74" s="68">
        <v>0</v>
      </c>
      <c r="FH74" s="68">
        <v>0</v>
      </c>
      <c r="FI74" s="68">
        <v>0</v>
      </c>
      <c r="FJ74" s="68">
        <v>0</v>
      </c>
      <c r="FK74" s="68">
        <v>2</v>
      </c>
      <c r="FL74" s="68">
        <v>2</v>
      </c>
      <c r="FM74" s="68" t="s">
        <v>3843</v>
      </c>
      <c r="FN74" s="68">
        <v>109</v>
      </c>
      <c r="FO74" s="68">
        <v>0</v>
      </c>
      <c r="FP74" s="68">
        <v>100</v>
      </c>
      <c r="FQ74" s="68">
        <v>0</v>
      </c>
      <c r="FR74" s="68">
        <v>0</v>
      </c>
      <c r="FS74" s="68">
        <v>0</v>
      </c>
      <c r="FT74" s="68">
        <v>0</v>
      </c>
      <c r="FU74" s="68">
        <v>0</v>
      </c>
      <c r="FV74" s="68">
        <v>0</v>
      </c>
      <c r="FW74" s="68">
        <v>0</v>
      </c>
      <c r="FX74" s="68">
        <v>0</v>
      </c>
      <c r="FY74" s="68">
        <v>0</v>
      </c>
      <c r="FZ74" s="68">
        <v>2</v>
      </c>
      <c r="GA74" s="68">
        <v>0</v>
      </c>
      <c r="GB74" s="68">
        <v>0</v>
      </c>
      <c r="GC74" s="68">
        <v>0</v>
      </c>
      <c r="GE74" s="68">
        <v>447</v>
      </c>
      <c r="GF74" s="68" t="s">
        <v>3955</v>
      </c>
    </row>
    <row r="75" spans="1:205" x14ac:dyDescent="0.2">
      <c r="A75" s="174">
        <v>74</v>
      </c>
      <c r="B75" s="174">
        <v>30890973</v>
      </c>
      <c r="C75" s="61">
        <v>25327778</v>
      </c>
      <c r="D75" s="169">
        <v>20262222</v>
      </c>
      <c r="E75" s="174">
        <f t="shared" si="29"/>
        <v>5</v>
      </c>
      <c r="F75" s="68">
        <v>314</v>
      </c>
      <c r="G75" s="68">
        <v>2</v>
      </c>
      <c r="H75" s="68">
        <v>194037</v>
      </c>
      <c r="I75" s="68">
        <v>294037</v>
      </c>
      <c r="J75" s="68" t="s">
        <v>3413</v>
      </c>
      <c r="K75" s="68">
        <v>0</v>
      </c>
      <c r="L75" s="68">
        <v>0</v>
      </c>
      <c r="M75" s="68">
        <v>0</v>
      </c>
      <c r="N75" s="68">
        <v>0</v>
      </c>
      <c r="O75" s="68">
        <v>314</v>
      </c>
      <c r="P75" s="68">
        <v>0</v>
      </c>
      <c r="Q75" s="68">
        <v>0</v>
      </c>
      <c r="R75" s="68">
        <v>0</v>
      </c>
      <c r="S75" s="68">
        <v>0</v>
      </c>
      <c r="T75" s="68">
        <v>0</v>
      </c>
      <c r="U75" s="68">
        <v>0</v>
      </c>
      <c r="V75" s="68">
        <v>0</v>
      </c>
      <c r="W75" s="68">
        <v>0</v>
      </c>
      <c r="X75" s="68">
        <v>0</v>
      </c>
      <c r="Y75" s="68">
        <v>0</v>
      </c>
      <c r="Z75" s="68">
        <v>0</v>
      </c>
      <c r="AA75" s="68">
        <v>0</v>
      </c>
      <c r="AB75" s="68">
        <v>0</v>
      </c>
      <c r="AC75" s="68">
        <v>0</v>
      </c>
      <c r="AD75" s="68">
        <v>0</v>
      </c>
      <c r="AE75" s="68">
        <v>0</v>
      </c>
      <c r="AF75" s="68">
        <v>0</v>
      </c>
      <c r="AG75" s="68">
        <v>0</v>
      </c>
      <c r="AH75" s="68">
        <v>0</v>
      </c>
      <c r="AI75" s="68">
        <v>0</v>
      </c>
      <c r="AJ75" s="68">
        <v>0</v>
      </c>
      <c r="AK75" s="68">
        <v>0</v>
      </c>
      <c r="AL75" s="68">
        <v>0</v>
      </c>
      <c r="AM75" s="68">
        <v>0</v>
      </c>
      <c r="AN75" s="68">
        <v>0</v>
      </c>
      <c r="AO75" s="68">
        <v>0</v>
      </c>
      <c r="AP75" s="68" t="s">
        <v>2234</v>
      </c>
      <c r="AQ75" s="68">
        <v>1</v>
      </c>
      <c r="AR75" s="68">
        <v>0</v>
      </c>
      <c r="AS75" s="68">
        <v>0</v>
      </c>
      <c r="AT75" s="68">
        <v>0</v>
      </c>
      <c r="AU75" s="68">
        <v>0</v>
      </c>
      <c r="AV75" s="68">
        <v>4</v>
      </c>
      <c r="AW75" s="68"/>
      <c r="AX75" s="68">
        <v>0</v>
      </c>
      <c r="AY75" s="126">
        <v>0</v>
      </c>
      <c r="AZ75" s="68">
        <v>0</v>
      </c>
      <c r="BA75" s="68">
        <v>0</v>
      </c>
      <c r="EQ75" s="68">
        <v>206</v>
      </c>
      <c r="ER75" s="175">
        <v>1</v>
      </c>
      <c r="ES75" s="68">
        <v>650</v>
      </c>
      <c r="ET75" s="68">
        <v>45</v>
      </c>
      <c r="EU75" s="68">
        <v>0</v>
      </c>
      <c r="EV75" s="68">
        <v>150045</v>
      </c>
      <c r="EW75" s="68" t="s">
        <v>2683</v>
      </c>
      <c r="EX75" s="68" t="str">
        <f t="shared" si="28"/>
        <v>소형</v>
      </c>
      <c r="FA75" s="68">
        <v>118</v>
      </c>
      <c r="FB75" s="68">
        <v>10</v>
      </c>
      <c r="FC75" s="68">
        <v>2</v>
      </c>
      <c r="FD75" s="68">
        <v>119018</v>
      </c>
      <c r="FE75" s="184" t="s">
        <v>9198</v>
      </c>
      <c r="FF75" s="68">
        <v>0</v>
      </c>
      <c r="FG75" s="68">
        <v>0</v>
      </c>
      <c r="FH75" s="68">
        <v>0</v>
      </c>
      <c r="FI75" s="68">
        <v>0</v>
      </c>
      <c r="FJ75" s="68">
        <v>0</v>
      </c>
      <c r="FK75" s="68">
        <v>2</v>
      </c>
      <c r="FL75" s="68">
        <v>2</v>
      </c>
      <c r="FM75" s="68" t="s">
        <v>3844</v>
      </c>
      <c r="FN75" s="68">
        <v>114</v>
      </c>
      <c r="FO75" s="68">
        <v>5</v>
      </c>
      <c r="FP75" s="68">
        <v>0</v>
      </c>
      <c r="FQ75" s="68">
        <v>0</v>
      </c>
      <c r="FR75" s="68">
        <v>0</v>
      </c>
      <c r="FS75" s="68">
        <v>0</v>
      </c>
      <c r="FT75" s="68">
        <v>0</v>
      </c>
      <c r="FU75" s="68">
        <v>0</v>
      </c>
      <c r="FV75" s="68">
        <v>0</v>
      </c>
      <c r="FW75" s="68">
        <v>0</v>
      </c>
      <c r="FX75" s="68">
        <v>0</v>
      </c>
      <c r="FY75" s="68">
        <v>0</v>
      </c>
      <c r="FZ75" s="68">
        <v>1</v>
      </c>
      <c r="GA75" s="68">
        <v>0</v>
      </c>
      <c r="GB75" s="68">
        <v>0</v>
      </c>
      <c r="GC75" s="68">
        <v>0</v>
      </c>
      <c r="GE75" s="68">
        <v>448</v>
      </c>
      <c r="GF75" s="68" t="s">
        <v>3956</v>
      </c>
    </row>
    <row r="76" spans="1:205" x14ac:dyDescent="0.2">
      <c r="A76" s="174">
        <v>75</v>
      </c>
      <c r="B76" s="174">
        <v>35657003</v>
      </c>
      <c r="C76" s="61">
        <v>29144618</v>
      </c>
      <c r="D76" s="169">
        <v>23315694</v>
      </c>
      <c r="E76" s="174">
        <f t="shared" si="29"/>
        <v>5</v>
      </c>
      <c r="F76" s="68">
        <v>321</v>
      </c>
      <c r="G76" s="68">
        <v>2</v>
      </c>
      <c r="H76" s="68">
        <v>194036</v>
      </c>
      <c r="I76" s="68">
        <v>294036</v>
      </c>
      <c r="J76" s="68" t="s">
        <v>13377</v>
      </c>
      <c r="K76" s="68">
        <v>0</v>
      </c>
      <c r="L76" s="68">
        <v>0</v>
      </c>
      <c r="M76" s="68">
        <v>0</v>
      </c>
      <c r="N76" s="68">
        <v>0</v>
      </c>
      <c r="O76" s="68">
        <v>321</v>
      </c>
      <c r="P76" s="68">
        <v>0</v>
      </c>
      <c r="Q76" s="68">
        <v>0</v>
      </c>
      <c r="R76" s="68">
        <v>0</v>
      </c>
      <c r="S76" s="68">
        <v>0</v>
      </c>
      <c r="T76" s="68">
        <v>0</v>
      </c>
      <c r="U76" s="68">
        <v>0</v>
      </c>
      <c r="V76" s="68">
        <v>0</v>
      </c>
      <c r="W76" s="68">
        <v>0</v>
      </c>
      <c r="X76" s="68">
        <v>0</v>
      </c>
      <c r="Y76" s="68">
        <v>0</v>
      </c>
      <c r="Z76" s="68">
        <v>0</v>
      </c>
      <c r="AA76" s="68">
        <v>0</v>
      </c>
      <c r="AB76" s="68">
        <v>0</v>
      </c>
      <c r="AC76" s="68">
        <v>0</v>
      </c>
      <c r="AD76" s="68">
        <v>0</v>
      </c>
      <c r="AE76" s="68">
        <v>0</v>
      </c>
      <c r="AF76" s="68">
        <v>0</v>
      </c>
      <c r="AG76" s="68">
        <v>0</v>
      </c>
      <c r="AH76" s="68">
        <v>0</v>
      </c>
      <c r="AI76" s="68">
        <v>0</v>
      </c>
      <c r="AJ76" s="68">
        <v>0</v>
      </c>
      <c r="AK76" s="68">
        <v>0</v>
      </c>
      <c r="AL76" s="68">
        <v>0</v>
      </c>
      <c r="AM76" s="68">
        <v>0</v>
      </c>
      <c r="AN76" s="68">
        <v>0</v>
      </c>
      <c r="AO76" s="68">
        <v>0</v>
      </c>
      <c r="AP76" s="68" t="s">
        <v>2233</v>
      </c>
      <c r="AQ76" s="68">
        <v>1</v>
      </c>
      <c r="AR76" s="68">
        <v>0</v>
      </c>
      <c r="AS76" s="68">
        <v>0</v>
      </c>
      <c r="AT76" s="68">
        <v>0</v>
      </c>
      <c r="AU76" s="68">
        <v>0</v>
      </c>
      <c r="AV76" s="68">
        <v>4</v>
      </c>
      <c r="AW76" s="68"/>
      <c r="AX76" s="68">
        <v>0</v>
      </c>
      <c r="AY76" s="126">
        <v>0</v>
      </c>
      <c r="AZ76" s="68">
        <v>0</v>
      </c>
      <c r="BA76" s="68">
        <v>0</v>
      </c>
      <c r="EQ76" s="68">
        <v>207</v>
      </c>
      <c r="ER76" s="175">
        <v>1</v>
      </c>
      <c r="ES76" s="68">
        <v>650</v>
      </c>
      <c r="ET76" s="68">
        <v>72</v>
      </c>
      <c r="EU76" s="68">
        <v>0</v>
      </c>
      <c r="EV76" s="68">
        <v>150072</v>
      </c>
      <c r="EW76" s="68" t="s">
        <v>2710</v>
      </c>
      <c r="EX76" s="68" t="str">
        <f t="shared" si="28"/>
        <v>소형</v>
      </c>
      <c r="FA76" s="68">
        <v>119</v>
      </c>
      <c r="FB76" s="68">
        <v>11</v>
      </c>
      <c r="FC76" s="68">
        <v>1</v>
      </c>
      <c r="FD76" s="68">
        <v>119019</v>
      </c>
      <c r="FE76" s="184" t="s">
        <v>9199</v>
      </c>
      <c r="FF76" s="68">
        <v>0</v>
      </c>
      <c r="FG76" s="68">
        <v>0</v>
      </c>
      <c r="FH76" s="68">
        <v>0</v>
      </c>
      <c r="FI76" s="68">
        <v>0</v>
      </c>
      <c r="FJ76" s="68">
        <v>0</v>
      </c>
      <c r="FK76" s="68">
        <v>2</v>
      </c>
      <c r="FL76" s="68">
        <v>2</v>
      </c>
      <c r="FM76" s="68" t="s">
        <v>3845</v>
      </c>
      <c r="FN76" s="68">
        <v>108</v>
      </c>
      <c r="FO76" s="68">
        <v>10</v>
      </c>
      <c r="FP76" s="68">
        <v>0</v>
      </c>
      <c r="FQ76" s="68">
        <v>0</v>
      </c>
      <c r="FR76" s="68">
        <v>0</v>
      </c>
      <c r="FS76" s="68">
        <v>0</v>
      </c>
      <c r="FT76" s="68">
        <v>0</v>
      </c>
      <c r="FU76" s="68">
        <v>0</v>
      </c>
      <c r="FV76" s="68">
        <v>0</v>
      </c>
      <c r="FW76" s="68">
        <v>0</v>
      </c>
      <c r="FX76" s="68">
        <v>0</v>
      </c>
      <c r="FY76" s="68">
        <v>0</v>
      </c>
      <c r="FZ76" s="68">
        <v>6</v>
      </c>
      <c r="GA76" s="68">
        <v>0</v>
      </c>
      <c r="GB76" s="68">
        <v>0</v>
      </c>
      <c r="GC76" s="68">
        <v>0</v>
      </c>
      <c r="GE76" s="68">
        <v>449</v>
      </c>
      <c r="GF76" s="68" t="s">
        <v>3957</v>
      </c>
    </row>
    <row r="77" spans="1:205" x14ac:dyDescent="0.2">
      <c r="A77" s="174">
        <v>76</v>
      </c>
      <c r="B77" s="174">
        <v>40685013</v>
      </c>
      <c r="C77" s="61">
        <v>33152300</v>
      </c>
      <c r="D77" s="169">
        <v>26521840</v>
      </c>
      <c r="E77" s="174">
        <f t="shared" si="29"/>
        <v>5</v>
      </c>
      <c r="F77" s="68">
        <v>322</v>
      </c>
      <c r="G77" s="68">
        <v>2</v>
      </c>
      <c r="H77" s="68">
        <v>194036</v>
      </c>
      <c r="I77" s="68">
        <v>294036</v>
      </c>
      <c r="J77" s="68" t="s">
        <v>13378</v>
      </c>
      <c r="K77" s="68">
        <v>0</v>
      </c>
      <c r="L77" s="68">
        <v>0</v>
      </c>
      <c r="M77" s="68">
        <v>0</v>
      </c>
      <c r="N77" s="68">
        <v>0</v>
      </c>
      <c r="O77" s="68">
        <v>322</v>
      </c>
      <c r="P77" s="68">
        <v>0</v>
      </c>
      <c r="Q77" s="68">
        <v>0</v>
      </c>
      <c r="R77" s="68">
        <v>0</v>
      </c>
      <c r="S77" s="68">
        <v>0</v>
      </c>
      <c r="T77" s="68">
        <v>0</v>
      </c>
      <c r="U77" s="68">
        <v>0</v>
      </c>
      <c r="V77" s="68">
        <v>0</v>
      </c>
      <c r="W77" s="68">
        <v>0</v>
      </c>
      <c r="X77" s="68">
        <v>0</v>
      </c>
      <c r="Y77" s="68">
        <v>0</v>
      </c>
      <c r="Z77" s="68">
        <v>0</v>
      </c>
      <c r="AA77" s="68">
        <v>0</v>
      </c>
      <c r="AB77" s="68">
        <v>0</v>
      </c>
      <c r="AC77" s="68">
        <v>0</v>
      </c>
      <c r="AD77" s="68">
        <v>0</v>
      </c>
      <c r="AE77" s="68">
        <v>0</v>
      </c>
      <c r="AF77" s="68">
        <v>0</v>
      </c>
      <c r="AG77" s="68">
        <v>0</v>
      </c>
      <c r="AH77" s="68">
        <v>0</v>
      </c>
      <c r="AI77" s="68">
        <v>0</v>
      </c>
      <c r="AJ77" s="68">
        <v>0</v>
      </c>
      <c r="AK77" s="68">
        <v>0</v>
      </c>
      <c r="AL77" s="68">
        <v>0</v>
      </c>
      <c r="AM77" s="68">
        <v>0</v>
      </c>
      <c r="AN77" s="68">
        <v>0</v>
      </c>
      <c r="AO77" s="68">
        <v>0</v>
      </c>
      <c r="AP77" s="68" t="s">
        <v>2233</v>
      </c>
      <c r="AQ77" s="68">
        <v>1</v>
      </c>
      <c r="AR77" s="68">
        <v>0</v>
      </c>
      <c r="AS77" s="68">
        <v>0</v>
      </c>
      <c r="AT77" s="68">
        <v>0</v>
      </c>
      <c r="AU77" s="68">
        <v>0</v>
      </c>
      <c r="AV77" s="68">
        <v>4</v>
      </c>
      <c r="AW77" s="68"/>
      <c r="AX77" s="68">
        <v>0</v>
      </c>
      <c r="AY77" s="126">
        <v>0</v>
      </c>
      <c r="AZ77" s="68">
        <v>0</v>
      </c>
      <c r="BA77" s="68">
        <v>0</v>
      </c>
      <c r="EQ77" s="68">
        <v>208</v>
      </c>
      <c r="ER77" s="175">
        <v>1</v>
      </c>
      <c r="ES77" s="68">
        <v>650</v>
      </c>
      <c r="ET77" s="68">
        <v>13</v>
      </c>
      <c r="EU77" s="68">
        <v>0</v>
      </c>
      <c r="EV77" s="68">
        <v>150013</v>
      </c>
      <c r="EW77" s="68" t="s">
        <v>2651</v>
      </c>
      <c r="EX77" s="68" t="str">
        <f t="shared" si="28"/>
        <v>소형</v>
      </c>
      <c r="FA77" s="68">
        <v>120</v>
      </c>
      <c r="FB77" s="68">
        <v>11</v>
      </c>
      <c r="FC77" s="68">
        <v>1</v>
      </c>
      <c r="FD77" s="68">
        <v>119020</v>
      </c>
      <c r="FE77" s="184" t="s">
        <v>9200</v>
      </c>
      <c r="FF77" s="68">
        <v>0</v>
      </c>
      <c r="FG77" s="68">
        <v>0</v>
      </c>
      <c r="FH77" s="68">
        <v>0</v>
      </c>
      <c r="FI77" s="68">
        <v>0</v>
      </c>
      <c r="FJ77" s="68">
        <v>0</v>
      </c>
      <c r="FK77" s="68">
        <v>2</v>
      </c>
      <c r="FL77" s="68">
        <v>2</v>
      </c>
      <c r="FM77" s="68" t="s">
        <v>3846</v>
      </c>
      <c r="FN77" s="68">
        <v>110</v>
      </c>
      <c r="FO77" s="68">
        <v>0</v>
      </c>
      <c r="FP77" s="68">
        <v>100</v>
      </c>
      <c r="FQ77" s="68">
        <v>0</v>
      </c>
      <c r="FR77" s="68">
        <v>0</v>
      </c>
      <c r="FS77" s="68">
        <v>0</v>
      </c>
      <c r="FT77" s="68">
        <v>0</v>
      </c>
      <c r="FU77" s="68">
        <v>0</v>
      </c>
      <c r="FV77" s="68">
        <v>0</v>
      </c>
      <c r="FW77" s="68">
        <v>0</v>
      </c>
      <c r="FX77" s="68">
        <v>0</v>
      </c>
      <c r="FY77" s="68">
        <v>0</v>
      </c>
      <c r="FZ77" s="68">
        <v>3</v>
      </c>
      <c r="GA77" s="68">
        <v>0</v>
      </c>
      <c r="GB77" s="68">
        <v>0</v>
      </c>
      <c r="GC77" s="68">
        <v>0</v>
      </c>
      <c r="GE77" s="68">
        <v>450</v>
      </c>
      <c r="GF77" s="68" t="s">
        <v>3958</v>
      </c>
    </row>
    <row r="78" spans="1:205" x14ac:dyDescent="0.2">
      <c r="A78" s="174">
        <v>77</v>
      </c>
      <c r="B78" s="174">
        <v>45988460</v>
      </c>
      <c r="C78" s="61">
        <v>37360366</v>
      </c>
      <c r="D78" s="169">
        <v>29888293</v>
      </c>
      <c r="E78" s="174">
        <f t="shared" si="29"/>
        <v>5</v>
      </c>
      <c r="F78" s="68">
        <v>323</v>
      </c>
      <c r="G78" s="68">
        <v>2</v>
      </c>
      <c r="H78" s="68">
        <v>194036</v>
      </c>
      <c r="I78" s="68">
        <v>294036</v>
      </c>
      <c r="J78" s="68" t="s">
        <v>13379</v>
      </c>
      <c r="K78" s="68">
        <v>0</v>
      </c>
      <c r="L78" s="68">
        <v>0</v>
      </c>
      <c r="M78" s="68">
        <v>0</v>
      </c>
      <c r="N78" s="68">
        <v>0</v>
      </c>
      <c r="O78" s="68">
        <v>323</v>
      </c>
      <c r="P78" s="68">
        <v>0</v>
      </c>
      <c r="Q78" s="68">
        <v>0</v>
      </c>
      <c r="R78" s="68">
        <v>0</v>
      </c>
      <c r="S78" s="68">
        <v>0</v>
      </c>
      <c r="T78" s="68">
        <v>0</v>
      </c>
      <c r="U78" s="68">
        <v>0</v>
      </c>
      <c r="V78" s="68">
        <v>0</v>
      </c>
      <c r="W78" s="68">
        <v>0</v>
      </c>
      <c r="X78" s="68">
        <v>0</v>
      </c>
      <c r="Y78" s="68">
        <v>0</v>
      </c>
      <c r="Z78" s="68">
        <v>0</v>
      </c>
      <c r="AA78" s="68">
        <v>0</v>
      </c>
      <c r="AB78" s="68">
        <v>0</v>
      </c>
      <c r="AC78" s="68">
        <v>0</v>
      </c>
      <c r="AD78" s="68">
        <v>0</v>
      </c>
      <c r="AE78" s="68">
        <v>0</v>
      </c>
      <c r="AF78" s="68">
        <v>0</v>
      </c>
      <c r="AG78" s="68">
        <v>0</v>
      </c>
      <c r="AH78" s="68">
        <v>0</v>
      </c>
      <c r="AI78" s="68">
        <v>0</v>
      </c>
      <c r="AJ78" s="68">
        <v>0</v>
      </c>
      <c r="AK78" s="68">
        <v>0</v>
      </c>
      <c r="AL78" s="68">
        <v>0</v>
      </c>
      <c r="AM78" s="68">
        <v>0</v>
      </c>
      <c r="AN78" s="68">
        <v>0</v>
      </c>
      <c r="AO78" s="68">
        <v>0</v>
      </c>
      <c r="AP78" s="68" t="s">
        <v>2233</v>
      </c>
      <c r="AQ78" s="68">
        <v>1</v>
      </c>
      <c r="AR78" s="68">
        <v>0</v>
      </c>
      <c r="AS78" s="68">
        <v>0</v>
      </c>
      <c r="AT78" s="68">
        <v>0</v>
      </c>
      <c r="AU78" s="68">
        <v>0</v>
      </c>
      <c r="AV78" s="68">
        <v>4</v>
      </c>
      <c r="AW78" s="68"/>
      <c r="AX78" s="68">
        <v>0</v>
      </c>
      <c r="AY78" s="126">
        <v>0</v>
      </c>
      <c r="AZ78" s="68">
        <v>0</v>
      </c>
      <c r="BA78" s="68">
        <v>0</v>
      </c>
      <c r="EQ78" s="68">
        <v>209</v>
      </c>
      <c r="ER78" s="175">
        <v>2</v>
      </c>
      <c r="ES78" s="68">
        <v>650</v>
      </c>
      <c r="ET78" s="68">
        <v>29</v>
      </c>
      <c r="EU78" s="68">
        <v>0</v>
      </c>
      <c r="EV78" s="68">
        <v>150029</v>
      </c>
      <c r="EW78" s="68" t="s">
        <v>2667</v>
      </c>
      <c r="EX78" s="68" t="str">
        <f t="shared" si="28"/>
        <v>중형</v>
      </c>
      <c r="FA78" s="68">
        <v>121</v>
      </c>
      <c r="FB78" s="68">
        <v>12</v>
      </c>
      <c r="FC78" s="68">
        <v>1</v>
      </c>
      <c r="FD78" s="68">
        <v>119021</v>
      </c>
      <c r="FE78" s="184" t="s">
        <v>9201</v>
      </c>
      <c r="FF78" s="68">
        <v>0</v>
      </c>
      <c r="FG78" s="68">
        <v>0</v>
      </c>
      <c r="FH78" s="68">
        <v>0</v>
      </c>
      <c r="FI78" s="68">
        <v>0</v>
      </c>
      <c r="FJ78" s="68">
        <v>0</v>
      </c>
      <c r="FK78" s="68">
        <v>2</v>
      </c>
      <c r="FL78" s="68">
        <v>2</v>
      </c>
      <c r="FM78" s="68" t="s">
        <v>3847</v>
      </c>
      <c r="FN78" s="68">
        <v>132</v>
      </c>
      <c r="FO78" s="68">
        <v>100</v>
      </c>
      <c r="FP78" s="68">
        <v>0</v>
      </c>
      <c r="FQ78" s="68">
        <v>0</v>
      </c>
      <c r="FR78" s="68">
        <v>0</v>
      </c>
      <c r="FS78" s="68">
        <v>0</v>
      </c>
      <c r="FT78" s="68">
        <v>0</v>
      </c>
      <c r="FU78" s="68">
        <v>0</v>
      </c>
      <c r="FV78" s="68">
        <v>0</v>
      </c>
      <c r="FW78" s="68">
        <v>0</v>
      </c>
      <c r="FX78" s="68">
        <v>0</v>
      </c>
      <c r="FY78" s="68">
        <v>0</v>
      </c>
      <c r="FZ78" s="68">
        <v>5</v>
      </c>
      <c r="GA78" s="68">
        <v>0</v>
      </c>
      <c r="GB78" s="68">
        <v>0</v>
      </c>
      <c r="GC78" s="68">
        <v>0</v>
      </c>
      <c r="GE78" s="68">
        <v>451</v>
      </c>
      <c r="GF78" s="68" t="s">
        <v>3959</v>
      </c>
    </row>
    <row r="79" spans="1:205" x14ac:dyDescent="0.2">
      <c r="A79" s="174">
        <v>78</v>
      </c>
      <c r="B79" s="174">
        <v>51581495</v>
      </c>
      <c r="C79" s="61">
        <v>41778835</v>
      </c>
      <c r="D79" s="169">
        <v>33423068</v>
      </c>
      <c r="E79" s="174">
        <f t="shared" si="29"/>
        <v>5</v>
      </c>
      <c r="F79" s="68">
        <v>324</v>
      </c>
      <c r="G79" s="68">
        <v>2</v>
      </c>
      <c r="H79" s="68">
        <v>194037</v>
      </c>
      <c r="I79" s="68">
        <v>294037</v>
      </c>
      <c r="J79" s="68" t="s">
        <v>13380</v>
      </c>
      <c r="K79" s="68">
        <v>0</v>
      </c>
      <c r="L79" s="68">
        <v>0</v>
      </c>
      <c r="M79" s="68">
        <v>0</v>
      </c>
      <c r="N79" s="68">
        <v>0</v>
      </c>
      <c r="O79" s="68">
        <v>324</v>
      </c>
      <c r="P79" s="68">
        <v>0</v>
      </c>
      <c r="Q79" s="68">
        <v>0</v>
      </c>
      <c r="R79" s="68">
        <v>0</v>
      </c>
      <c r="S79" s="68">
        <v>0</v>
      </c>
      <c r="T79" s="68">
        <v>0</v>
      </c>
      <c r="U79" s="68">
        <v>0</v>
      </c>
      <c r="V79" s="68">
        <v>0</v>
      </c>
      <c r="W79" s="68">
        <v>0</v>
      </c>
      <c r="X79" s="68">
        <v>0</v>
      </c>
      <c r="Y79" s="68">
        <v>0</v>
      </c>
      <c r="Z79" s="68">
        <v>0</v>
      </c>
      <c r="AA79" s="68">
        <v>0</v>
      </c>
      <c r="AB79" s="68">
        <v>0</v>
      </c>
      <c r="AC79" s="68">
        <v>0</v>
      </c>
      <c r="AD79" s="68">
        <v>0</v>
      </c>
      <c r="AE79" s="68">
        <v>0</v>
      </c>
      <c r="AF79" s="68">
        <v>0</v>
      </c>
      <c r="AG79" s="68">
        <v>0</v>
      </c>
      <c r="AH79" s="68">
        <v>0</v>
      </c>
      <c r="AI79" s="68">
        <v>0</v>
      </c>
      <c r="AJ79" s="68">
        <v>0</v>
      </c>
      <c r="AK79" s="68">
        <v>0</v>
      </c>
      <c r="AL79" s="68">
        <v>0</v>
      </c>
      <c r="AM79" s="68">
        <v>0</v>
      </c>
      <c r="AN79" s="68">
        <v>0</v>
      </c>
      <c r="AO79" s="68">
        <v>0</v>
      </c>
      <c r="AP79" s="68" t="s">
        <v>2234</v>
      </c>
      <c r="AQ79" s="68">
        <v>1</v>
      </c>
      <c r="AR79" s="68">
        <v>0</v>
      </c>
      <c r="AS79" s="68">
        <v>0</v>
      </c>
      <c r="AT79" s="68">
        <v>0</v>
      </c>
      <c r="AU79" s="68">
        <v>0</v>
      </c>
      <c r="AV79" s="68">
        <v>4</v>
      </c>
      <c r="AW79" s="68"/>
      <c r="AX79" s="68">
        <v>0</v>
      </c>
      <c r="AY79" s="126">
        <v>0</v>
      </c>
      <c r="AZ79" s="68">
        <v>0</v>
      </c>
      <c r="BA79" s="68">
        <v>0</v>
      </c>
      <c r="EQ79" s="68">
        <v>210</v>
      </c>
      <c r="ER79" s="175">
        <v>2</v>
      </c>
      <c r="ES79" s="68">
        <v>650</v>
      </c>
      <c r="ET79" s="68">
        <v>67</v>
      </c>
      <c r="EU79" s="68">
        <v>0</v>
      </c>
      <c r="EV79" s="68">
        <v>150067</v>
      </c>
      <c r="EW79" s="68" t="s">
        <v>2705</v>
      </c>
      <c r="EX79" s="68" t="str">
        <f t="shared" si="28"/>
        <v>중형</v>
      </c>
      <c r="FA79" s="68">
        <v>122</v>
      </c>
      <c r="FB79" s="68">
        <v>12</v>
      </c>
      <c r="FC79" s="68">
        <v>2</v>
      </c>
      <c r="FD79" s="68">
        <v>119022</v>
      </c>
      <c r="FE79" s="184" t="s">
        <v>9202</v>
      </c>
      <c r="FF79" s="68">
        <v>0</v>
      </c>
      <c r="FG79" s="68">
        <v>0</v>
      </c>
      <c r="FH79" s="68">
        <v>0</v>
      </c>
      <c r="FI79" s="68">
        <v>0</v>
      </c>
      <c r="FJ79" s="68">
        <v>0</v>
      </c>
      <c r="FK79" s="68">
        <v>2</v>
      </c>
      <c r="FL79" s="68">
        <v>2</v>
      </c>
      <c r="FM79" s="68" t="s">
        <v>3848</v>
      </c>
      <c r="FN79" s="68">
        <v>140</v>
      </c>
      <c r="FO79" s="68">
        <v>300</v>
      </c>
      <c r="FP79" s="68">
        <v>4</v>
      </c>
      <c r="FQ79" s="68">
        <v>0</v>
      </c>
      <c r="FR79" s="68">
        <v>0</v>
      </c>
      <c r="FS79" s="68">
        <v>0</v>
      </c>
      <c r="FT79" s="68">
        <v>0</v>
      </c>
      <c r="FU79" s="68">
        <v>0</v>
      </c>
      <c r="FV79" s="68">
        <v>0</v>
      </c>
      <c r="FW79" s="68">
        <v>0</v>
      </c>
      <c r="FX79" s="68">
        <v>0</v>
      </c>
      <c r="FY79" s="68">
        <v>0</v>
      </c>
      <c r="FZ79" s="68">
        <v>6</v>
      </c>
      <c r="GA79" s="68">
        <v>0</v>
      </c>
      <c r="GB79" s="68">
        <v>0</v>
      </c>
      <c r="GC79" s="68">
        <v>0</v>
      </c>
      <c r="GE79" s="68">
        <v>452</v>
      </c>
      <c r="GF79" s="68" t="s">
        <v>3960</v>
      </c>
    </row>
    <row r="80" spans="1:205" x14ac:dyDescent="0.2">
      <c r="A80" s="174">
        <v>79</v>
      </c>
      <c r="B80" s="174">
        <v>57478998</v>
      </c>
      <c r="C80" s="61">
        <v>46418227</v>
      </c>
      <c r="D80" s="169">
        <v>37134582</v>
      </c>
      <c r="E80" s="174">
        <f t="shared" si="29"/>
        <v>5</v>
      </c>
      <c r="F80" s="68">
        <v>331</v>
      </c>
      <c r="G80" s="68">
        <v>2</v>
      </c>
      <c r="H80" s="68">
        <v>194036</v>
      </c>
      <c r="I80" s="68">
        <v>294036</v>
      </c>
      <c r="J80" s="68" t="s">
        <v>13381</v>
      </c>
      <c r="K80" s="68">
        <v>0</v>
      </c>
      <c r="L80" s="68">
        <v>0</v>
      </c>
      <c r="M80" s="68">
        <v>0</v>
      </c>
      <c r="N80" s="68">
        <v>0</v>
      </c>
      <c r="O80" s="68">
        <v>331</v>
      </c>
      <c r="P80" s="68">
        <v>0</v>
      </c>
      <c r="Q80" s="68">
        <v>0</v>
      </c>
      <c r="R80" s="68">
        <v>0</v>
      </c>
      <c r="S80" s="68">
        <v>0</v>
      </c>
      <c r="T80" s="68">
        <v>0</v>
      </c>
      <c r="U80" s="68">
        <v>0</v>
      </c>
      <c r="V80" s="68">
        <v>0</v>
      </c>
      <c r="W80" s="68">
        <v>0</v>
      </c>
      <c r="X80" s="68">
        <v>0</v>
      </c>
      <c r="Y80" s="68">
        <v>0</v>
      </c>
      <c r="Z80" s="68">
        <v>0</v>
      </c>
      <c r="AA80" s="68">
        <v>0</v>
      </c>
      <c r="AB80" s="68">
        <v>0</v>
      </c>
      <c r="AC80" s="68">
        <v>0</v>
      </c>
      <c r="AD80" s="68">
        <v>0</v>
      </c>
      <c r="AE80" s="68">
        <v>0</v>
      </c>
      <c r="AF80" s="68">
        <v>0</v>
      </c>
      <c r="AG80" s="68">
        <v>0</v>
      </c>
      <c r="AH80" s="68">
        <v>0</v>
      </c>
      <c r="AI80" s="68">
        <v>0</v>
      </c>
      <c r="AJ80" s="68">
        <v>0</v>
      </c>
      <c r="AK80" s="68">
        <v>0</v>
      </c>
      <c r="AL80" s="68">
        <v>0</v>
      </c>
      <c r="AM80" s="68">
        <v>0</v>
      </c>
      <c r="AN80" s="68">
        <v>0</v>
      </c>
      <c r="AO80" s="68">
        <v>0</v>
      </c>
      <c r="AP80" s="68" t="s">
        <v>2233</v>
      </c>
      <c r="AQ80" s="68">
        <v>1</v>
      </c>
      <c r="AR80" s="68">
        <v>0</v>
      </c>
      <c r="AS80" s="68">
        <v>0</v>
      </c>
      <c r="AT80" s="68">
        <v>0</v>
      </c>
      <c r="AU80" s="68">
        <v>0</v>
      </c>
      <c r="AV80" s="68">
        <v>4</v>
      </c>
      <c r="AW80" s="68"/>
      <c r="AX80" s="68">
        <v>0</v>
      </c>
      <c r="AY80" s="126">
        <v>0</v>
      </c>
      <c r="AZ80" s="68">
        <v>0</v>
      </c>
      <c r="BA80" s="68">
        <v>0</v>
      </c>
      <c r="EQ80" s="68">
        <v>211</v>
      </c>
      <c r="ER80" s="175">
        <v>1</v>
      </c>
      <c r="ES80" s="68">
        <v>650</v>
      </c>
      <c r="ET80" s="68">
        <v>14</v>
      </c>
      <c r="EU80" s="68">
        <v>0</v>
      </c>
      <c r="EV80" s="68">
        <v>150014</v>
      </c>
      <c r="EW80" s="68" t="s">
        <v>2652</v>
      </c>
      <c r="EX80" s="68" t="str">
        <f t="shared" si="28"/>
        <v>소형</v>
      </c>
      <c r="FA80" s="68">
        <v>123</v>
      </c>
      <c r="FB80" s="68">
        <v>13</v>
      </c>
      <c r="FC80" s="68">
        <v>2</v>
      </c>
      <c r="FD80" s="68">
        <v>119023</v>
      </c>
      <c r="FE80" s="184" t="s">
        <v>9203</v>
      </c>
      <c r="FF80" s="68">
        <v>0</v>
      </c>
      <c r="FG80" s="68">
        <v>0</v>
      </c>
      <c r="FH80" s="68">
        <v>0</v>
      </c>
      <c r="FI80" s="68">
        <v>0</v>
      </c>
      <c r="FJ80" s="68">
        <v>0</v>
      </c>
      <c r="FK80" s="68">
        <v>2</v>
      </c>
      <c r="FL80" s="68">
        <v>2</v>
      </c>
      <c r="FM80" s="68" t="s">
        <v>3849</v>
      </c>
      <c r="FN80" s="68">
        <v>115</v>
      </c>
      <c r="FO80" s="68">
        <v>150</v>
      </c>
      <c r="FP80" s="68">
        <v>0</v>
      </c>
      <c r="FQ80" s="68">
        <v>0</v>
      </c>
      <c r="FR80" s="68">
        <v>0</v>
      </c>
      <c r="FS80" s="68">
        <v>0</v>
      </c>
      <c r="FT80" s="68">
        <v>0</v>
      </c>
      <c r="FU80" s="68">
        <v>0</v>
      </c>
      <c r="FV80" s="68">
        <v>0</v>
      </c>
      <c r="FW80" s="68">
        <v>0</v>
      </c>
      <c r="FX80" s="68">
        <v>0</v>
      </c>
      <c r="FY80" s="68">
        <v>0</v>
      </c>
      <c r="FZ80" s="68">
        <v>3</v>
      </c>
      <c r="GA80" s="68">
        <v>0</v>
      </c>
      <c r="GB80" s="68">
        <v>0</v>
      </c>
      <c r="GC80" s="68">
        <v>0</v>
      </c>
      <c r="GE80" s="68">
        <v>453</v>
      </c>
      <c r="GF80" s="68" t="s">
        <v>3961</v>
      </c>
    </row>
    <row r="81" spans="1:188" x14ac:dyDescent="0.2">
      <c r="A81" s="174">
        <v>80</v>
      </c>
      <c r="B81" s="174">
        <v>66289363</v>
      </c>
      <c r="C81" s="61">
        <v>53377315</v>
      </c>
      <c r="D81" s="169">
        <v>42701852</v>
      </c>
      <c r="E81" s="174">
        <f t="shared" si="29"/>
        <v>5</v>
      </c>
      <c r="F81" s="68">
        <v>332</v>
      </c>
      <c r="G81" s="68">
        <v>2</v>
      </c>
      <c r="H81" s="68">
        <v>194036</v>
      </c>
      <c r="I81" s="68">
        <v>294036</v>
      </c>
      <c r="J81" s="68" t="s">
        <v>13382</v>
      </c>
      <c r="K81" s="68">
        <v>0</v>
      </c>
      <c r="L81" s="68">
        <v>0</v>
      </c>
      <c r="M81" s="68">
        <v>0</v>
      </c>
      <c r="N81" s="68">
        <v>0</v>
      </c>
      <c r="O81" s="68">
        <v>332</v>
      </c>
      <c r="P81" s="68">
        <v>0</v>
      </c>
      <c r="Q81" s="68">
        <v>0</v>
      </c>
      <c r="R81" s="68">
        <v>0</v>
      </c>
      <c r="S81" s="68">
        <v>0</v>
      </c>
      <c r="T81" s="68">
        <v>0</v>
      </c>
      <c r="U81" s="68">
        <v>0</v>
      </c>
      <c r="V81" s="68">
        <v>0</v>
      </c>
      <c r="W81" s="68">
        <v>0</v>
      </c>
      <c r="X81" s="68">
        <v>0</v>
      </c>
      <c r="Y81" s="68">
        <v>0</v>
      </c>
      <c r="Z81" s="68">
        <v>0</v>
      </c>
      <c r="AA81" s="68">
        <v>0</v>
      </c>
      <c r="AB81" s="68">
        <v>0</v>
      </c>
      <c r="AC81" s="68">
        <v>0</v>
      </c>
      <c r="AD81" s="68">
        <v>0</v>
      </c>
      <c r="AE81" s="68">
        <v>0</v>
      </c>
      <c r="AF81" s="68">
        <v>0</v>
      </c>
      <c r="AG81" s="68">
        <v>0</v>
      </c>
      <c r="AH81" s="68">
        <v>0</v>
      </c>
      <c r="AI81" s="68">
        <v>0</v>
      </c>
      <c r="AJ81" s="68">
        <v>0</v>
      </c>
      <c r="AK81" s="68">
        <v>0</v>
      </c>
      <c r="AL81" s="68">
        <v>0</v>
      </c>
      <c r="AM81" s="68">
        <v>0</v>
      </c>
      <c r="AN81" s="68">
        <v>0</v>
      </c>
      <c r="AO81" s="68">
        <v>0</v>
      </c>
      <c r="AP81" s="68" t="s">
        <v>2233</v>
      </c>
      <c r="AQ81" s="68">
        <v>1</v>
      </c>
      <c r="AR81" s="68">
        <v>0</v>
      </c>
      <c r="AS81" s="68">
        <v>0</v>
      </c>
      <c r="AT81" s="68">
        <v>0</v>
      </c>
      <c r="AU81" s="68">
        <v>0</v>
      </c>
      <c r="AV81" s="68">
        <v>4</v>
      </c>
      <c r="AW81" s="68"/>
      <c r="AX81" s="68">
        <v>0</v>
      </c>
      <c r="AY81" s="126">
        <v>0</v>
      </c>
      <c r="AZ81" s="68">
        <v>0</v>
      </c>
      <c r="BA81" s="68">
        <v>0</v>
      </c>
      <c r="EQ81" s="68">
        <v>212</v>
      </c>
      <c r="ER81" s="175">
        <v>1</v>
      </c>
      <c r="ES81" s="68">
        <v>650</v>
      </c>
      <c r="ET81" s="68">
        <v>64</v>
      </c>
      <c r="EU81" s="68">
        <v>0</v>
      </c>
      <c r="EV81" s="68">
        <v>150064</v>
      </c>
      <c r="EW81" s="68" t="s">
        <v>2702</v>
      </c>
      <c r="EX81" s="68" t="str">
        <f t="shared" si="28"/>
        <v>소형</v>
      </c>
      <c r="FA81" s="68">
        <v>124</v>
      </c>
      <c r="FB81" s="68">
        <v>13</v>
      </c>
      <c r="FC81" s="68">
        <v>2</v>
      </c>
      <c r="FD81" s="68">
        <v>119024</v>
      </c>
      <c r="FE81" s="184" t="s">
        <v>9204</v>
      </c>
      <c r="FF81" s="68">
        <v>0</v>
      </c>
      <c r="FG81" s="68">
        <v>0</v>
      </c>
      <c r="FH81" s="68">
        <v>0</v>
      </c>
      <c r="FI81" s="68">
        <v>0</v>
      </c>
      <c r="FJ81" s="68">
        <v>0</v>
      </c>
      <c r="FK81" s="68">
        <v>2</v>
      </c>
      <c r="FL81" s="68">
        <v>2</v>
      </c>
      <c r="FM81" s="68" t="s">
        <v>3850</v>
      </c>
      <c r="FN81" s="68">
        <v>107</v>
      </c>
      <c r="FO81" s="68">
        <v>100</v>
      </c>
      <c r="FP81" s="68">
        <v>0</v>
      </c>
      <c r="FQ81" s="68">
        <v>0</v>
      </c>
      <c r="FR81" s="68">
        <v>0</v>
      </c>
      <c r="FS81" s="68">
        <v>0</v>
      </c>
      <c r="FT81" s="68">
        <v>0</v>
      </c>
      <c r="FU81" s="68">
        <v>0</v>
      </c>
      <c r="FV81" s="68">
        <v>0</v>
      </c>
      <c r="FW81" s="68">
        <v>0</v>
      </c>
      <c r="FX81" s="68">
        <v>0</v>
      </c>
      <c r="FY81" s="68">
        <v>0</v>
      </c>
      <c r="FZ81" s="68">
        <v>5</v>
      </c>
      <c r="GA81" s="68">
        <v>0</v>
      </c>
      <c r="GB81" s="68">
        <v>0</v>
      </c>
      <c r="GC81" s="68">
        <v>0</v>
      </c>
      <c r="GE81" s="68">
        <v>454</v>
      </c>
      <c r="GF81" s="68" t="s">
        <v>3962</v>
      </c>
    </row>
    <row r="82" spans="1:188" x14ac:dyDescent="0.2">
      <c r="A82" s="174">
        <v>81</v>
      </c>
      <c r="B82" s="174">
        <v>75581251</v>
      </c>
      <c r="C82" s="61">
        <v>60684357</v>
      </c>
      <c r="D82" s="169">
        <v>48547486</v>
      </c>
      <c r="E82" s="174">
        <f t="shared" si="29"/>
        <v>5</v>
      </c>
      <c r="F82" s="68">
        <v>333</v>
      </c>
      <c r="G82" s="68">
        <v>2</v>
      </c>
      <c r="H82" s="68">
        <v>194036</v>
      </c>
      <c r="I82" s="68">
        <v>294036</v>
      </c>
      <c r="J82" s="68" t="s">
        <v>13383</v>
      </c>
      <c r="K82" s="68">
        <v>0</v>
      </c>
      <c r="L82" s="68">
        <v>0</v>
      </c>
      <c r="M82" s="68">
        <v>0</v>
      </c>
      <c r="N82" s="68">
        <v>0</v>
      </c>
      <c r="O82" s="68">
        <v>333</v>
      </c>
      <c r="P82" s="68">
        <v>0</v>
      </c>
      <c r="Q82" s="68">
        <v>0</v>
      </c>
      <c r="R82" s="68">
        <v>0</v>
      </c>
      <c r="S82" s="68">
        <v>0</v>
      </c>
      <c r="T82" s="68">
        <v>0</v>
      </c>
      <c r="U82" s="68">
        <v>0</v>
      </c>
      <c r="V82" s="68">
        <v>0</v>
      </c>
      <c r="W82" s="68">
        <v>0</v>
      </c>
      <c r="X82" s="68">
        <v>0</v>
      </c>
      <c r="Y82" s="68">
        <v>0</v>
      </c>
      <c r="Z82" s="68">
        <v>0</v>
      </c>
      <c r="AA82" s="68">
        <v>0</v>
      </c>
      <c r="AB82" s="68">
        <v>0</v>
      </c>
      <c r="AC82" s="68">
        <v>0</v>
      </c>
      <c r="AD82" s="68">
        <v>0</v>
      </c>
      <c r="AE82" s="68">
        <v>0</v>
      </c>
      <c r="AF82" s="68">
        <v>0</v>
      </c>
      <c r="AG82" s="68">
        <v>0</v>
      </c>
      <c r="AH82" s="68">
        <v>0</v>
      </c>
      <c r="AI82" s="68">
        <v>0</v>
      </c>
      <c r="AJ82" s="68">
        <v>0</v>
      </c>
      <c r="AK82" s="68">
        <v>0</v>
      </c>
      <c r="AL82" s="68">
        <v>0</v>
      </c>
      <c r="AM82" s="68">
        <v>0</v>
      </c>
      <c r="AN82" s="68">
        <v>0</v>
      </c>
      <c r="AO82" s="68">
        <v>0</v>
      </c>
      <c r="AP82" s="68" t="s">
        <v>2233</v>
      </c>
      <c r="AQ82" s="68">
        <v>1</v>
      </c>
      <c r="AR82" s="68">
        <v>0</v>
      </c>
      <c r="AS82" s="68">
        <v>0</v>
      </c>
      <c r="AT82" s="68">
        <v>0</v>
      </c>
      <c r="AU82" s="68">
        <v>0</v>
      </c>
      <c r="AV82" s="68">
        <v>4</v>
      </c>
      <c r="AW82" s="68"/>
      <c r="AX82" s="68">
        <v>0</v>
      </c>
      <c r="AY82" s="126">
        <v>0</v>
      </c>
      <c r="AZ82" s="68">
        <v>0</v>
      </c>
      <c r="BA82" s="68">
        <v>0</v>
      </c>
      <c r="EQ82" s="68">
        <v>213</v>
      </c>
      <c r="ER82" s="175">
        <v>1</v>
      </c>
      <c r="ES82" s="68">
        <v>650</v>
      </c>
      <c r="ET82" s="68">
        <v>44</v>
      </c>
      <c r="EU82" s="68">
        <v>0</v>
      </c>
      <c r="EV82" s="68">
        <v>150044</v>
      </c>
      <c r="EW82" s="68" t="s">
        <v>2682</v>
      </c>
      <c r="EX82" s="68" t="str">
        <f t="shared" si="28"/>
        <v>소형</v>
      </c>
      <c r="FA82" s="68">
        <v>125</v>
      </c>
      <c r="FB82" s="68">
        <v>14</v>
      </c>
      <c r="FC82" s="68">
        <v>2</v>
      </c>
      <c r="FD82" s="68">
        <v>119025</v>
      </c>
      <c r="FE82" s="184" t="s">
        <v>9205</v>
      </c>
      <c r="FF82" s="68">
        <v>0</v>
      </c>
      <c r="FG82" s="68">
        <v>0</v>
      </c>
      <c r="FH82" s="68">
        <v>0</v>
      </c>
      <c r="FI82" s="68">
        <v>0</v>
      </c>
      <c r="FJ82" s="68">
        <v>0</v>
      </c>
      <c r="FK82" s="68">
        <v>2</v>
      </c>
      <c r="FL82" s="68">
        <v>3</v>
      </c>
      <c r="FM82" s="68" t="s">
        <v>3851</v>
      </c>
      <c r="FN82" s="68">
        <v>125</v>
      </c>
      <c r="FO82" s="68">
        <v>200</v>
      </c>
      <c r="FP82" s="68">
        <v>0</v>
      </c>
      <c r="FQ82" s="68">
        <v>147</v>
      </c>
      <c r="FR82" s="68">
        <v>500</v>
      </c>
      <c r="FS82" s="68">
        <v>60131</v>
      </c>
      <c r="FT82" s="68">
        <v>0</v>
      </c>
      <c r="FU82" s="68">
        <v>0</v>
      </c>
      <c r="FV82" s="68">
        <v>0</v>
      </c>
      <c r="FW82" s="68">
        <v>0</v>
      </c>
      <c r="FX82" s="68">
        <v>0</v>
      </c>
      <c r="FY82" s="68">
        <v>0</v>
      </c>
      <c r="FZ82" s="68">
        <v>7</v>
      </c>
      <c r="GA82" s="68">
        <v>0</v>
      </c>
      <c r="GB82" s="68">
        <v>0</v>
      </c>
      <c r="GC82" s="68">
        <v>0</v>
      </c>
      <c r="GE82" s="68">
        <v>455</v>
      </c>
      <c r="GF82" s="68" t="s">
        <v>3963</v>
      </c>
    </row>
    <row r="83" spans="1:188" x14ac:dyDescent="0.2">
      <c r="A83" s="174">
        <v>82</v>
      </c>
      <c r="B83" s="174">
        <v>85379359</v>
      </c>
      <c r="C83" s="61">
        <v>68356751</v>
      </c>
      <c r="D83" s="169">
        <v>54685401</v>
      </c>
      <c r="E83" s="174">
        <f t="shared" si="29"/>
        <v>5</v>
      </c>
      <c r="F83" s="68">
        <v>334</v>
      </c>
      <c r="G83" s="68">
        <v>2</v>
      </c>
      <c r="H83" s="68">
        <v>194037</v>
      </c>
      <c r="I83" s="68">
        <v>294037</v>
      </c>
      <c r="J83" s="68" t="s">
        <v>13384</v>
      </c>
      <c r="K83" s="68">
        <v>0</v>
      </c>
      <c r="L83" s="68">
        <v>0</v>
      </c>
      <c r="M83" s="68">
        <v>0</v>
      </c>
      <c r="N83" s="68">
        <v>0</v>
      </c>
      <c r="O83" s="68">
        <v>334</v>
      </c>
      <c r="P83" s="68">
        <v>0</v>
      </c>
      <c r="Q83" s="68">
        <v>0</v>
      </c>
      <c r="R83" s="68">
        <v>0</v>
      </c>
      <c r="S83" s="68">
        <v>0</v>
      </c>
      <c r="T83" s="68">
        <v>0</v>
      </c>
      <c r="U83" s="68">
        <v>0</v>
      </c>
      <c r="V83" s="68">
        <v>0</v>
      </c>
      <c r="W83" s="68">
        <v>0</v>
      </c>
      <c r="X83" s="68">
        <v>0</v>
      </c>
      <c r="Y83" s="68">
        <v>0</v>
      </c>
      <c r="Z83" s="68">
        <v>0</v>
      </c>
      <c r="AA83" s="68">
        <v>0</v>
      </c>
      <c r="AB83" s="68">
        <v>0</v>
      </c>
      <c r="AC83" s="68">
        <v>0</v>
      </c>
      <c r="AD83" s="68">
        <v>0</v>
      </c>
      <c r="AE83" s="68">
        <v>0</v>
      </c>
      <c r="AF83" s="68">
        <v>0</v>
      </c>
      <c r="AG83" s="68">
        <v>0</v>
      </c>
      <c r="AH83" s="68">
        <v>0</v>
      </c>
      <c r="AI83" s="68">
        <v>0</v>
      </c>
      <c r="AJ83" s="68">
        <v>0</v>
      </c>
      <c r="AK83" s="68">
        <v>0</v>
      </c>
      <c r="AL83" s="68">
        <v>0</v>
      </c>
      <c r="AM83" s="68">
        <v>0</v>
      </c>
      <c r="AN83" s="68">
        <v>0</v>
      </c>
      <c r="AO83" s="68">
        <v>0</v>
      </c>
      <c r="AP83" s="68" t="s">
        <v>2234</v>
      </c>
      <c r="AQ83" s="68">
        <v>1</v>
      </c>
      <c r="AR83" s="68">
        <v>0</v>
      </c>
      <c r="AS83" s="68">
        <v>0</v>
      </c>
      <c r="AT83" s="68">
        <v>0</v>
      </c>
      <c r="AU83" s="68">
        <v>0</v>
      </c>
      <c r="AV83" s="68">
        <v>4</v>
      </c>
      <c r="AW83" s="68"/>
      <c r="AX83" s="68">
        <v>0</v>
      </c>
      <c r="AY83" s="126">
        <v>0</v>
      </c>
      <c r="AZ83" s="68">
        <v>0</v>
      </c>
      <c r="BA83" s="68">
        <v>0</v>
      </c>
      <c r="EQ83" s="68">
        <v>214</v>
      </c>
      <c r="ER83" s="175">
        <v>1</v>
      </c>
      <c r="ES83" s="68">
        <v>650</v>
      </c>
      <c r="ET83" s="68">
        <v>51</v>
      </c>
      <c r="EU83" s="68">
        <v>0</v>
      </c>
      <c r="EV83" s="68">
        <v>150051</v>
      </c>
      <c r="EW83" s="68" t="s">
        <v>2689</v>
      </c>
      <c r="EX83" s="68" t="str">
        <f t="shared" si="28"/>
        <v>소형</v>
      </c>
      <c r="FA83" s="68">
        <v>126</v>
      </c>
      <c r="FB83" s="68">
        <v>14</v>
      </c>
      <c r="FC83" s="68">
        <v>1</v>
      </c>
      <c r="FD83" s="68">
        <v>119026</v>
      </c>
      <c r="FE83" s="184" t="s">
        <v>9206</v>
      </c>
      <c r="FF83" s="68">
        <v>0</v>
      </c>
      <c r="FG83" s="68">
        <v>0</v>
      </c>
      <c r="FH83" s="68">
        <v>0</v>
      </c>
      <c r="FI83" s="68">
        <v>0</v>
      </c>
      <c r="FJ83" s="68">
        <v>0</v>
      </c>
      <c r="FK83" s="68">
        <v>2</v>
      </c>
      <c r="FL83" s="68">
        <v>3</v>
      </c>
      <c r="FM83" s="68" t="s">
        <v>3852</v>
      </c>
      <c r="FN83" s="68">
        <v>125</v>
      </c>
      <c r="FO83" s="68">
        <v>200</v>
      </c>
      <c r="FP83" s="68">
        <v>0</v>
      </c>
      <c r="FQ83" s="68">
        <v>147</v>
      </c>
      <c r="FR83" s="68">
        <v>500</v>
      </c>
      <c r="FS83" s="68">
        <v>60132</v>
      </c>
      <c r="FT83" s="68">
        <v>0</v>
      </c>
      <c r="FU83" s="68">
        <v>0</v>
      </c>
      <c r="FV83" s="68">
        <v>0</v>
      </c>
      <c r="FW83" s="68">
        <v>0</v>
      </c>
      <c r="FX83" s="68">
        <v>0</v>
      </c>
      <c r="FY83" s="68">
        <v>0</v>
      </c>
      <c r="FZ83" s="68">
        <v>1</v>
      </c>
      <c r="GA83" s="68">
        <v>0</v>
      </c>
      <c r="GB83" s="68">
        <v>0</v>
      </c>
      <c r="GC83" s="68">
        <v>0</v>
      </c>
      <c r="GE83" s="68">
        <v>456</v>
      </c>
      <c r="GF83" s="68" t="s">
        <v>3964</v>
      </c>
    </row>
    <row r="84" spans="1:188" x14ac:dyDescent="0.2">
      <c r="A84" s="174">
        <v>83</v>
      </c>
      <c r="B84" s="174">
        <v>95709657</v>
      </c>
      <c r="C84" s="61">
        <v>76412765</v>
      </c>
      <c r="D84" s="169">
        <v>61130212</v>
      </c>
      <c r="E84" s="174">
        <f t="shared" si="29"/>
        <v>13</v>
      </c>
      <c r="F84" s="68">
        <v>777</v>
      </c>
      <c r="G84" s="68">
        <v>5</v>
      </c>
      <c r="H84" s="68">
        <v>100777</v>
      </c>
      <c r="I84" s="68">
        <v>200777</v>
      </c>
      <c r="J84" s="68" t="s">
        <v>10103</v>
      </c>
      <c r="K84" s="68" t="s">
        <v>10104</v>
      </c>
      <c r="L84" s="68">
        <v>0</v>
      </c>
      <c r="M84" s="68">
        <v>0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0</v>
      </c>
      <c r="U84" s="68">
        <v>0</v>
      </c>
      <c r="V84" s="68">
        <v>0</v>
      </c>
      <c r="W84" s="68">
        <v>0</v>
      </c>
      <c r="X84" s="68">
        <v>0</v>
      </c>
      <c r="Y84" s="68">
        <v>0</v>
      </c>
      <c r="Z84" s="68">
        <v>0</v>
      </c>
      <c r="AA84" s="68">
        <v>0</v>
      </c>
      <c r="AB84" s="68">
        <v>0</v>
      </c>
      <c r="AC84" s="68">
        <v>0</v>
      </c>
      <c r="AD84" s="68">
        <v>0</v>
      </c>
      <c r="AE84" s="68">
        <v>0</v>
      </c>
      <c r="AF84" s="68">
        <v>0</v>
      </c>
      <c r="AG84" s="68">
        <v>0</v>
      </c>
      <c r="AH84" s="68">
        <v>0</v>
      </c>
      <c r="AI84" s="68">
        <v>0</v>
      </c>
      <c r="AJ84" s="68">
        <v>0</v>
      </c>
      <c r="AK84" s="68">
        <v>0</v>
      </c>
      <c r="AL84" s="68">
        <v>0</v>
      </c>
      <c r="AM84" s="68">
        <v>0</v>
      </c>
      <c r="AN84" s="68">
        <v>0</v>
      </c>
      <c r="AO84" s="68">
        <v>0</v>
      </c>
      <c r="AP84" s="68" t="s">
        <v>3415</v>
      </c>
      <c r="AQ84" s="68">
        <v>0</v>
      </c>
      <c r="AR84" s="68">
        <v>0</v>
      </c>
      <c r="AS84" s="68">
        <v>0</v>
      </c>
      <c r="AT84" s="68">
        <v>0</v>
      </c>
      <c r="AU84" s="68">
        <v>0</v>
      </c>
      <c r="AV84" s="68">
        <v>3</v>
      </c>
      <c r="AW84" s="68"/>
      <c r="AX84" s="68">
        <v>0</v>
      </c>
      <c r="AY84" s="126">
        <v>0</v>
      </c>
      <c r="AZ84" s="68">
        <v>0</v>
      </c>
      <c r="BA84" s="68">
        <v>0</v>
      </c>
      <c r="EQ84" s="68">
        <v>215</v>
      </c>
      <c r="ER84" s="175">
        <v>1</v>
      </c>
      <c r="ES84" s="68">
        <v>650</v>
      </c>
      <c r="ET84" s="68">
        <v>1</v>
      </c>
      <c r="EU84" s="68">
        <v>0</v>
      </c>
      <c r="EV84" s="68">
        <v>150001</v>
      </c>
      <c r="EW84" s="68" t="s">
        <v>2639</v>
      </c>
      <c r="EX84" s="68" t="str">
        <f t="shared" si="28"/>
        <v>소형</v>
      </c>
      <c r="FA84" s="68">
        <v>127</v>
      </c>
      <c r="FB84" s="68">
        <v>15</v>
      </c>
      <c r="FC84" s="68">
        <v>2</v>
      </c>
      <c r="FD84" s="68">
        <v>119027</v>
      </c>
      <c r="FE84" s="184" t="s">
        <v>9207</v>
      </c>
      <c r="FF84" s="68">
        <v>0</v>
      </c>
      <c r="FG84" s="68">
        <v>0</v>
      </c>
      <c r="FH84" s="68">
        <v>0</v>
      </c>
      <c r="FI84" s="68">
        <v>0</v>
      </c>
      <c r="FJ84" s="68">
        <v>0</v>
      </c>
      <c r="FK84" s="68">
        <v>2</v>
      </c>
      <c r="FL84" s="68">
        <v>3</v>
      </c>
      <c r="FM84" s="68" t="s">
        <v>3853</v>
      </c>
      <c r="FN84" s="68">
        <v>127</v>
      </c>
      <c r="FO84" s="68">
        <v>200</v>
      </c>
      <c r="FP84" s="68">
        <v>0</v>
      </c>
      <c r="FQ84" s="68">
        <v>147</v>
      </c>
      <c r="FR84" s="68">
        <v>500</v>
      </c>
      <c r="FS84" s="68">
        <v>60171</v>
      </c>
      <c r="FT84" s="68">
        <v>0</v>
      </c>
      <c r="FU84" s="68">
        <v>0</v>
      </c>
      <c r="FV84" s="68">
        <v>0</v>
      </c>
      <c r="FW84" s="68">
        <v>0</v>
      </c>
      <c r="FX84" s="68">
        <v>0</v>
      </c>
      <c r="FY84" s="68">
        <v>0</v>
      </c>
      <c r="FZ84" s="68">
        <v>2</v>
      </c>
      <c r="GA84" s="68">
        <v>0</v>
      </c>
      <c r="GB84" s="68">
        <v>0</v>
      </c>
      <c r="GC84" s="68">
        <v>0</v>
      </c>
      <c r="GE84" s="68">
        <v>457</v>
      </c>
      <c r="GF84" s="68" t="s">
        <v>3965</v>
      </c>
    </row>
    <row r="85" spans="1:188" x14ac:dyDescent="0.2">
      <c r="A85" s="174">
        <v>84</v>
      </c>
      <c r="B85" s="174">
        <v>106599450</v>
      </c>
      <c r="C85" s="61">
        <v>84871580</v>
      </c>
      <c r="D85" s="169">
        <v>67897264</v>
      </c>
      <c r="E85" s="174">
        <f t="shared" si="29"/>
        <v>5</v>
      </c>
      <c r="F85" s="68">
        <v>1010</v>
      </c>
      <c r="G85" s="68">
        <v>2</v>
      </c>
      <c r="H85" s="68">
        <v>0</v>
      </c>
      <c r="I85" s="68">
        <v>0</v>
      </c>
      <c r="J85" s="68" t="s">
        <v>2553</v>
      </c>
      <c r="K85" s="68">
        <v>0</v>
      </c>
      <c r="L85" s="68">
        <v>0</v>
      </c>
      <c r="M85" s="68">
        <v>0</v>
      </c>
      <c r="N85" s="68">
        <v>0</v>
      </c>
      <c r="O85" s="68">
        <v>1010</v>
      </c>
      <c r="P85" s="68">
        <v>0</v>
      </c>
      <c r="Q85" s="68">
        <v>0</v>
      </c>
      <c r="R85" s="68">
        <v>0</v>
      </c>
      <c r="S85" s="68">
        <v>0</v>
      </c>
      <c r="T85" s="68">
        <v>0</v>
      </c>
      <c r="U85" s="68">
        <v>0</v>
      </c>
      <c r="V85" s="68">
        <v>0</v>
      </c>
      <c r="W85" s="68">
        <v>0</v>
      </c>
      <c r="X85" s="68">
        <v>0</v>
      </c>
      <c r="Y85" s="68">
        <v>0</v>
      </c>
      <c r="Z85" s="68">
        <v>0</v>
      </c>
      <c r="AA85" s="68">
        <v>0</v>
      </c>
      <c r="AB85" s="68">
        <v>0</v>
      </c>
      <c r="AC85" s="68">
        <v>0</v>
      </c>
      <c r="AD85" s="68">
        <v>0</v>
      </c>
      <c r="AE85" s="68">
        <v>0</v>
      </c>
      <c r="AF85" s="68">
        <v>0</v>
      </c>
      <c r="AG85" s="68">
        <v>0</v>
      </c>
      <c r="AH85" s="68">
        <v>0</v>
      </c>
      <c r="AI85" s="68">
        <v>0</v>
      </c>
      <c r="AJ85" s="68">
        <v>0</v>
      </c>
      <c r="AK85" s="68">
        <v>0</v>
      </c>
      <c r="AL85" s="68">
        <v>0</v>
      </c>
      <c r="AM85" s="68">
        <v>0</v>
      </c>
      <c r="AN85" s="68">
        <v>0</v>
      </c>
      <c r="AO85" s="68">
        <v>0</v>
      </c>
      <c r="AP85" s="68">
        <v>0</v>
      </c>
      <c r="AQ85" s="68">
        <v>0</v>
      </c>
      <c r="AR85" s="68">
        <v>0</v>
      </c>
      <c r="AS85" s="68">
        <v>0</v>
      </c>
      <c r="AT85" s="68">
        <v>0</v>
      </c>
      <c r="AU85" s="68">
        <v>0</v>
      </c>
      <c r="AV85" s="68">
        <v>4</v>
      </c>
      <c r="AW85" s="68"/>
      <c r="AX85" s="68">
        <v>0</v>
      </c>
      <c r="AY85" s="126">
        <v>0</v>
      </c>
      <c r="AZ85" s="68">
        <v>0</v>
      </c>
      <c r="BA85" s="68">
        <v>0</v>
      </c>
      <c r="EQ85" s="68">
        <v>216</v>
      </c>
      <c r="ER85" s="175">
        <v>1</v>
      </c>
      <c r="ES85" s="68">
        <v>650</v>
      </c>
      <c r="ET85" s="68">
        <v>17</v>
      </c>
      <c r="EU85" s="68">
        <v>0</v>
      </c>
      <c r="EV85" s="68">
        <v>150017</v>
      </c>
      <c r="EW85" s="68" t="s">
        <v>2655</v>
      </c>
      <c r="EX85" s="68" t="str">
        <f t="shared" si="28"/>
        <v>소형</v>
      </c>
      <c r="FA85" s="68">
        <v>128</v>
      </c>
      <c r="FB85" s="68">
        <v>15</v>
      </c>
      <c r="FC85" s="68">
        <v>1</v>
      </c>
      <c r="FD85" s="68">
        <v>119028</v>
      </c>
      <c r="FE85" s="184" t="s">
        <v>9208</v>
      </c>
      <c r="FF85" s="68">
        <v>0</v>
      </c>
      <c r="FG85" s="68">
        <v>0</v>
      </c>
      <c r="FH85" s="68">
        <v>0</v>
      </c>
      <c r="FI85" s="68">
        <v>0</v>
      </c>
      <c r="FJ85" s="68">
        <v>0</v>
      </c>
      <c r="FK85" s="68">
        <v>2</v>
      </c>
      <c r="FL85" s="68">
        <v>3</v>
      </c>
      <c r="FM85" s="68" t="s">
        <v>3854</v>
      </c>
      <c r="FN85" s="68">
        <v>127</v>
      </c>
      <c r="FO85" s="68">
        <v>200</v>
      </c>
      <c r="FP85" s="68">
        <v>0</v>
      </c>
      <c r="FQ85" s="68">
        <v>147</v>
      </c>
      <c r="FR85" s="68">
        <v>500</v>
      </c>
      <c r="FS85" s="68">
        <v>60172</v>
      </c>
      <c r="FT85" s="68">
        <v>0</v>
      </c>
      <c r="FU85" s="68">
        <v>0</v>
      </c>
      <c r="FV85" s="68">
        <v>0</v>
      </c>
      <c r="FW85" s="68">
        <v>0</v>
      </c>
      <c r="FX85" s="68">
        <v>0</v>
      </c>
      <c r="FY85" s="68">
        <v>0</v>
      </c>
      <c r="FZ85" s="68">
        <v>2</v>
      </c>
      <c r="GA85" s="68">
        <v>0</v>
      </c>
      <c r="GB85" s="68">
        <v>0</v>
      </c>
      <c r="GC85" s="68">
        <v>0</v>
      </c>
      <c r="GE85" s="68">
        <v>458</v>
      </c>
      <c r="GF85" s="68" t="s">
        <v>3966</v>
      </c>
    </row>
    <row r="86" spans="1:188" x14ac:dyDescent="0.2">
      <c r="A86" s="174">
        <v>85</v>
      </c>
      <c r="B86" s="174">
        <v>117576361</v>
      </c>
      <c r="C86" s="61">
        <v>97559803</v>
      </c>
      <c r="D86" s="169">
        <v>78047842</v>
      </c>
      <c r="E86" s="174">
        <f t="shared" si="29"/>
        <v>5</v>
      </c>
      <c r="F86" s="68">
        <v>1011</v>
      </c>
      <c r="G86" s="68">
        <v>2</v>
      </c>
      <c r="H86" s="68">
        <v>0</v>
      </c>
      <c r="I86" s="68">
        <v>0</v>
      </c>
      <c r="J86" s="68" t="s">
        <v>2554</v>
      </c>
      <c r="K86" s="68">
        <v>0</v>
      </c>
      <c r="L86" s="68">
        <v>0</v>
      </c>
      <c r="M86" s="68">
        <v>0</v>
      </c>
      <c r="N86" s="68">
        <v>0</v>
      </c>
      <c r="O86" s="68">
        <v>1011</v>
      </c>
      <c r="P86" s="68">
        <v>0</v>
      </c>
      <c r="Q86" s="68">
        <v>0</v>
      </c>
      <c r="R86" s="68">
        <v>0</v>
      </c>
      <c r="S86" s="68">
        <v>0</v>
      </c>
      <c r="T86" s="68">
        <v>0</v>
      </c>
      <c r="U86" s="68">
        <v>0</v>
      </c>
      <c r="V86" s="68">
        <v>0</v>
      </c>
      <c r="W86" s="68">
        <v>0</v>
      </c>
      <c r="X86" s="68">
        <v>0</v>
      </c>
      <c r="Y86" s="68">
        <v>0</v>
      </c>
      <c r="Z86" s="68">
        <v>0</v>
      </c>
      <c r="AA86" s="68">
        <v>0</v>
      </c>
      <c r="AB86" s="68">
        <v>0</v>
      </c>
      <c r="AC86" s="68">
        <v>0</v>
      </c>
      <c r="AD86" s="68">
        <v>0</v>
      </c>
      <c r="AE86" s="68">
        <v>0</v>
      </c>
      <c r="AF86" s="68">
        <v>0</v>
      </c>
      <c r="AG86" s="68">
        <v>0</v>
      </c>
      <c r="AH86" s="68">
        <v>0</v>
      </c>
      <c r="AI86" s="68">
        <v>0</v>
      </c>
      <c r="AJ86" s="68">
        <v>0</v>
      </c>
      <c r="AK86" s="68">
        <v>0</v>
      </c>
      <c r="AL86" s="68">
        <v>0</v>
      </c>
      <c r="AM86" s="68">
        <v>0</v>
      </c>
      <c r="AN86" s="68">
        <v>0</v>
      </c>
      <c r="AO86" s="68">
        <v>0</v>
      </c>
      <c r="AP86" s="68">
        <v>0</v>
      </c>
      <c r="AQ86" s="68">
        <v>0</v>
      </c>
      <c r="AR86" s="68">
        <v>0</v>
      </c>
      <c r="AS86" s="68">
        <v>0</v>
      </c>
      <c r="AT86" s="68">
        <v>0</v>
      </c>
      <c r="AU86" s="68">
        <v>0</v>
      </c>
      <c r="AV86" s="68">
        <v>4</v>
      </c>
      <c r="AW86" s="68"/>
      <c r="AX86" s="68">
        <v>0</v>
      </c>
      <c r="AY86" s="126">
        <v>0</v>
      </c>
      <c r="AZ86" s="68">
        <v>0</v>
      </c>
      <c r="BA86" s="68">
        <v>0</v>
      </c>
      <c r="EQ86" s="68">
        <v>217</v>
      </c>
      <c r="ER86" s="175">
        <v>1</v>
      </c>
      <c r="ES86" s="68">
        <v>650</v>
      </c>
      <c r="ET86" s="68">
        <v>45</v>
      </c>
      <c r="EU86" s="68">
        <v>0</v>
      </c>
      <c r="EV86" s="68">
        <v>150045</v>
      </c>
      <c r="EW86" s="68" t="s">
        <v>2683</v>
      </c>
      <c r="EX86" s="68" t="str">
        <f t="shared" si="28"/>
        <v>소형</v>
      </c>
      <c r="FA86" s="68">
        <v>129</v>
      </c>
      <c r="FB86" s="68">
        <v>16</v>
      </c>
      <c r="FC86" s="68">
        <v>2</v>
      </c>
      <c r="FD86" s="68">
        <v>119029</v>
      </c>
      <c r="FE86" s="184" t="s">
        <v>9209</v>
      </c>
      <c r="FF86" s="68">
        <v>0</v>
      </c>
      <c r="FG86" s="68">
        <v>0</v>
      </c>
      <c r="FH86" s="68">
        <v>0</v>
      </c>
      <c r="FI86" s="68">
        <v>0</v>
      </c>
      <c r="FJ86" s="68">
        <v>0</v>
      </c>
      <c r="FK86" s="68">
        <v>2</v>
      </c>
      <c r="FL86" s="68">
        <v>3</v>
      </c>
      <c r="FM86" s="68" t="s">
        <v>3855</v>
      </c>
      <c r="FN86" s="68">
        <v>110</v>
      </c>
      <c r="FO86" s="68">
        <v>0</v>
      </c>
      <c r="FP86" s="68">
        <v>150</v>
      </c>
      <c r="FQ86" s="68">
        <v>147</v>
      </c>
      <c r="FR86" s="68">
        <v>500</v>
      </c>
      <c r="FS86" s="68">
        <v>60231</v>
      </c>
      <c r="FT86" s="68">
        <v>0</v>
      </c>
      <c r="FU86" s="68">
        <v>0</v>
      </c>
      <c r="FV86" s="68">
        <v>0</v>
      </c>
      <c r="FW86" s="68">
        <v>0</v>
      </c>
      <c r="FX86" s="68">
        <v>0</v>
      </c>
      <c r="FY86" s="68">
        <v>0</v>
      </c>
      <c r="FZ86" s="68">
        <v>1</v>
      </c>
      <c r="GA86" s="68">
        <v>0</v>
      </c>
      <c r="GB86" s="68">
        <v>0</v>
      </c>
      <c r="GC86" s="68">
        <v>0</v>
      </c>
      <c r="GE86" s="68">
        <v>459</v>
      </c>
      <c r="GF86" s="68" t="s">
        <v>3967</v>
      </c>
    </row>
    <row r="87" spans="1:188" x14ac:dyDescent="0.2">
      <c r="A87" s="174">
        <v>86</v>
      </c>
      <c r="B87" s="174">
        <v>128641087</v>
      </c>
      <c r="C87" s="61">
        <v>110882437</v>
      </c>
      <c r="D87" s="169">
        <v>88705950</v>
      </c>
      <c r="E87" s="174">
        <f t="shared" si="29"/>
        <v>5</v>
      </c>
      <c r="F87" s="68">
        <v>1012</v>
      </c>
      <c r="G87" s="68">
        <v>2</v>
      </c>
      <c r="H87" s="68">
        <v>0</v>
      </c>
      <c r="I87" s="68">
        <v>0</v>
      </c>
      <c r="J87" s="68" t="s">
        <v>2555</v>
      </c>
      <c r="K87" s="68">
        <v>0</v>
      </c>
      <c r="L87" s="68">
        <v>0</v>
      </c>
      <c r="M87" s="68">
        <v>0</v>
      </c>
      <c r="N87" s="68">
        <v>0</v>
      </c>
      <c r="O87" s="68">
        <v>1012</v>
      </c>
      <c r="P87" s="68">
        <v>0</v>
      </c>
      <c r="Q87" s="68">
        <v>0</v>
      </c>
      <c r="R87" s="68">
        <v>0</v>
      </c>
      <c r="S87" s="68">
        <v>0</v>
      </c>
      <c r="T87" s="68">
        <v>0</v>
      </c>
      <c r="U87" s="68">
        <v>0</v>
      </c>
      <c r="V87" s="68">
        <v>0</v>
      </c>
      <c r="W87" s="68">
        <v>0</v>
      </c>
      <c r="X87" s="68">
        <v>0</v>
      </c>
      <c r="Y87" s="68">
        <v>0</v>
      </c>
      <c r="Z87" s="68">
        <v>0</v>
      </c>
      <c r="AA87" s="68">
        <v>0</v>
      </c>
      <c r="AB87" s="68">
        <v>0</v>
      </c>
      <c r="AC87" s="68">
        <v>0</v>
      </c>
      <c r="AD87" s="68">
        <v>0</v>
      </c>
      <c r="AE87" s="68">
        <v>0</v>
      </c>
      <c r="AF87" s="68">
        <v>0</v>
      </c>
      <c r="AG87" s="68">
        <v>0</v>
      </c>
      <c r="AH87" s="68">
        <v>0</v>
      </c>
      <c r="AI87" s="68">
        <v>0</v>
      </c>
      <c r="AJ87" s="68">
        <v>0</v>
      </c>
      <c r="AK87" s="68">
        <v>0</v>
      </c>
      <c r="AL87" s="68">
        <v>0</v>
      </c>
      <c r="AM87" s="68">
        <v>0</v>
      </c>
      <c r="AN87" s="68">
        <v>0</v>
      </c>
      <c r="AO87" s="68">
        <v>0</v>
      </c>
      <c r="AP87" s="68">
        <v>0</v>
      </c>
      <c r="AQ87" s="68">
        <v>0</v>
      </c>
      <c r="AR87" s="68">
        <v>0</v>
      </c>
      <c r="AS87" s="68">
        <v>0</v>
      </c>
      <c r="AT87" s="68">
        <v>0</v>
      </c>
      <c r="AU87" s="68">
        <v>0</v>
      </c>
      <c r="AV87" s="68">
        <v>4</v>
      </c>
      <c r="AW87" s="68"/>
      <c r="AX87" s="68">
        <v>0</v>
      </c>
      <c r="AY87" s="126">
        <v>0</v>
      </c>
      <c r="AZ87" s="68">
        <v>0</v>
      </c>
      <c r="BA87" s="68">
        <v>0</v>
      </c>
      <c r="EQ87" s="68">
        <v>218</v>
      </c>
      <c r="ER87" s="175">
        <v>1</v>
      </c>
      <c r="ES87" s="68">
        <v>650</v>
      </c>
      <c r="ET87" s="68">
        <v>72</v>
      </c>
      <c r="EU87" s="68">
        <v>0</v>
      </c>
      <c r="EV87" s="68">
        <v>150072</v>
      </c>
      <c r="EW87" s="68" t="s">
        <v>2710</v>
      </c>
      <c r="EX87" s="68" t="str">
        <f t="shared" si="28"/>
        <v>소형</v>
      </c>
      <c r="FA87" s="68">
        <v>130</v>
      </c>
      <c r="FB87" s="68">
        <v>16</v>
      </c>
      <c r="FC87" s="68">
        <v>2</v>
      </c>
      <c r="FD87" s="68">
        <v>119030</v>
      </c>
      <c r="FE87" s="184" t="s">
        <v>9210</v>
      </c>
      <c r="FF87" s="68">
        <v>0</v>
      </c>
      <c r="FG87" s="68">
        <v>0</v>
      </c>
      <c r="FH87" s="68">
        <v>0</v>
      </c>
      <c r="FI87" s="68">
        <v>0</v>
      </c>
      <c r="FJ87" s="68">
        <v>0</v>
      </c>
      <c r="FK87" s="68">
        <v>2</v>
      </c>
      <c r="FL87" s="68">
        <v>3</v>
      </c>
      <c r="FM87" s="68" t="s">
        <v>3856</v>
      </c>
      <c r="FN87" s="68">
        <v>110</v>
      </c>
      <c r="FO87" s="68">
        <v>0</v>
      </c>
      <c r="FP87" s="68">
        <v>150</v>
      </c>
      <c r="FQ87" s="68">
        <v>147</v>
      </c>
      <c r="FR87" s="68">
        <v>500</v>
      </c>
      <c r="FS87" s="68">
        <v>60232</v>
      </c>
      <c r="FT87" s="68">
        <v>0</v>
      </c>
      <c r="FU87" s="68">
        <v>0</v>
      </c>
      <c r="FV87" s="68">
        <v>0</v>
      </c>
      <c r="FW87" s="68">
        <v>0</v>
      </c>
      <c r="FX87" s="68">
        <v>0</v>
      </c>
      <c r="FY87" s="68">
        <v>0</v>
      </c>
      <c r="FZ87" s="68">
        <v>2</v>
      </c>
      <c r="GA87" s="68">
        <v>0</v>
      </c>
      <c r="GB87" s="68">
        <v>0</v>
      </c>
      <c r="GC87" s="68">
        <v>0</v>
      </c>
      <c r="GE87" s="68">
        <v>460</v>
      </c>
      <c r="GF87" s="68" t="s">
        <v>3968</v>
      </c>
    </row>
    <row r="88" spans="1:188" x14ac:dyDescent="0.2">
      <c r="A88" s="174">
        <v>87</v>
      </c>
      <c r="B88" s="174">
        <v>139794331</v>
      </c>
      <c r="C88" s="61">
        <v>124871203</v>
      </c>
      <c r="D88" s="169">
        <v>99896962</v>
      </c>
      <c r="E88" s="174">
        <f t="shared" si="29"/>
        <v>5</v>
      </c>
      <c r="F88" s="68">
        <v>1013</v>
      </c>
      <c r="G88" s="68">
        <v>2</v>
      </c>
      <c r="H88" s="68">
        <v>0</v>
      </c>
      <c r="I88" s="68">
        <v>0</v>
      </c>
      <c r="J88" s="68" t="s">
        <v>2556</v>
      </c>
      <c r="K88" s="68">
        <v>0</v>
      </c>
      <c r="L88" s="68">
        <v>0</v>
      </c>
      <c r="M88" s="68">
        <v>0</v>
      </c>
      <c r="N88" s="68">
        <v>0</v>
      </c>
      <c r="O88" s="68">
        <v>1013</v>
      </c>
      <c r="P88" s="68">
        <v>0</v>
      </c>
      <c r="Q88" s="68">
        <v>0</v>
      </c>
      <c r="R88" s="68">
        <v>0</v>
      </c>
      <c r="S88" s="68">
        <v>0</v>
      </c>
      <c r="T88" s="68">
        <v>0</v>
      </c>
      <c r="U88" s="68">
        <v>0</v>
      </c>
      <c r="V88" s="68">
        <v>0</v>
      </c>
      <c r="W88" s="68">
        <v>0</v>
      </c>
      <c r="X88" s="68">
        <v>0</v>
      </c>
      <c r="Y88" s="68">
        <v>0</v>
      </c>
      <c r="Z88" s="68">
        <v>0</v>
      </c>
      <c r="AA88" s="68">
        <v>0</v>
      </c>
      <c r="AB88" s="68">
        <v>0</v>
      </c>
      <c r="AC88" s="68">
        <v>0</v>
      </c>
      <c r="AD88" s="68">
        <v>0</v>
      </c>
      <c r="AE88" s="68">
        <v>0</v>
      </c>
      <c r="AF88" s="68">
        <v>0</v>
      </c>
      <c r="AG88" s="68">
        <v>0</v>
      </c>
      <c r="AH88" s="68">
        <v>0</v>
      </c>
      <c r="AI88" s="68">
        <v>0</v>
      </c>
      <c r="AJ88" s="68">
        <v>0</v>
      </c>
      <c r="AK88" s="68">
        <v>0</v>
      </c>
      <c r="AL88" s="68">
        <v>0</v>
      </c>
      <c r="AM88" s="68">
        <v>0</v>
      </c>
      <c r="AN88" s="68">
        <v>0</v>
      </c>
      <c r="AO88" s="68">
        <v>0</v>
      </c>
      <c r="AP88" s="68">
        <v>0</v>
      </c>
      <c r="AQ88" s="68">
        <v>0</v>
      </c>
      <c r="AR88" s="68">
        <v>0</v>
      </c>
      <c r="AS88" s="68">
        <v>0</v>
      </c>
      <c r="AT88" s="68">
        <v>0</v>
      </c>
      <c r="AU88" s="68">
        <v>0</v>
      </c>
      <c r="AV88" s="68">
        <v>4</v>
      </c>
      <c r="AW88" s="68"/>
      <c r="AX88" s="68">
        <v>0</v>
      </c>
      <c r="AY88" s="126">
        <v>0</v>
      </c>
      <c r="AZ88" s="68">
        <v>0</v>
      </c>
      <c r="BA88" s="68">
        <v>0</v>
      </c>
      <c r="EQ88" s="68">
        <v>219</v>
      </c>
      <c r="ER88" s="175">
        <v>1</v>
      </c>
      <c r="ES88" s="68">
        <v>650</v>
      </c>
      <c r="ET88" s="68">
        <v>13</v>
      </c>
      <c r="EU88" s="68">
        <v>0</v>
      </c>
      <c r="EV88" s="68">
        <v>150013</v>
      </c>
      <c r="EW88" s="68" t="s">
        <v>2651</v>
      </c>
      <c r="EX88" s="68" t="str">
        <f t="shared" si="28"/>
        <v>소형</v>
      </c>
      <c r="FA88" s="68">
        <v>131</v>
      </c>
      <c r="FB88" s="68">
        <v>17</v>
      </c>
      <c r="FC88" s="68">
        <v>2</v>
      </c>
      <c r="FD88" s="68">
        <v>119031</v>
      </c>
      <c r="FE88" s="184" t="s">
        <v>9211</v>
      </c>
      <c r="FF88" s="68">
        <v>0</v>
      </c>
      <c r="FG88" s="68">
        <v>0</v>
      </c>
      <c r="FH88" s="68">
        <v>0</v>
      </c>
      <c r="FI88" s="68">
        <v>0</v>
      </c>
      <c r="FJ88" s="68">
        <v>0</v>
      </c>
      <c r="FK88" s="68">
        <v>2</v>
      </c>
      <c r="FL88" s="68">
        <v>3</v>
      </c>
      <c r="FM88" s="68" t="s">
        <v>3857</v>
      </c>
      <c r="FN88" s="68">
        <v>109</v>
      </c>
      <c r="FO88" s="68">
        <v>0</v>
      </c>
      <c r="FP88" s="68">
        <v>150</v>
      </c>
      <c r="FQ88" s="68">
        <v>147</v>
      </c>
      <c r="FR88" s="68">
        <v>500</v>
      </c>
      <c r="FS88" s="68">
        <v>60272</v>
      </c>
      <c r="FT88" s="68">
        <v>0</v>
      </c>
      <c r="FU88" s="68">
        <v>0</v>
      </c>
      <c r="FV88" s="68">
        <v>0</v>
      </c>
      <c r="FW88" s="68">
        <v>0</v>
      </c>
      <c r="FX88" s="68">
        <v>0</v>
      </c>
      <c r="FY88" s="68">
        <v>0</v>
      </c>
      <c r="FZ88" s="68">
        <v>4</v>
      </c>
      <c r="GA88" s="68">
        <v>0</v>
      </c>
      <c r="GB88" s="68">
        <v>0</v>
      </c>
      <c r="GC88" s="68">
        <v>0</v>
      </c>
      <c r="GE88" s="68">
        <v>461</v>
      </c>
      <c r="GF88" s="68" t="s">
        <v>3969</v>
      </c>
    </row>
    <row r="89" spans="1:188" x14ac:dyDescent="0.2">
      <c r="A89" s="174">
        <v>88</v>
      </c>
      <c r="B89" s="174">
        <v>151036801</v>
      </c>
      <c r="C89" s="61">
        <v>139559407</v>
      </c>
      <c r="D89" s="169">
        <v>111647526</v>
      </c>
      <c r="E89" s="174">
        <f t="shared" si="29"/>
        <v>5</v>
      </c>
      <c r="F89" s="68">
        <v>1020</v>
      </c>
      <c r="G89" s="68">
        <v>2</v>
      </c>
      <c r="H89" s="68">
        <v>0</v>
      </c>
      <c r="I89" s="68">
        <v>0</v>
      </c>
      <c r="J89" s="68" t="s">
        <v>2557</v>
      </c>
      <c r="K89" s="68">
        <v>0</v>
      </c>
      <c r="L89" s="68">
        <v>0</v>
      </c>
      <c r="M89" s="68">
        <v>0</v>
      </c>
      <c r="N89" s="68">
        <v>0</v>
      </c>
      <c r="O89" s="68">
        <v>1020</v>
      </c>
      <c r="P89" s="68">
        <v>0</v>
      </c>
      <c r="Q89" s="68">
        <v>0</v>
      </c>
      <c r="R89" s="68">
        <v>0</v>
      </c>
      <c r="S89" s="68">
        <v>0</v>
      </c>
      <c r="T89" s="68">
        <v>0</v>
      </c>
      <c r="U89" s="68">
        <v>0</v>
      </c>
      <c r="V89" s="68">
        <v>0</v>
      </c>
      <c r="W89" s="68">
        <v>0</v>
      </c>
      <c r="X89" s="68">
        <v>0</v>
      </c>
      <c r="Y89" s="68">
        <v>0</v>
      </c>
      <c r="Z89" s="68">
        <v>0</v>
      </c>
      <c r="AA89" s="68">
        <v>0</v>
      </c>
      <c r="AB89" s="68">
        <v>0</v>
      </c>
      <c r="AC89" s="68">
        <v>0</v>
      </c>
      <c r="AD89" s="68">
        <v>0</v>
      </c>
      <c r="AE89" s="68">
        <v>0</v>
      </c>
      <c r="AF89" s="68">
        <v>0</v>
      </c>
      <c r="AG89" s="68">
        <v>0</v>
      </c>
      <c r="AH89" s="68">
        <v>0</v>
      </c>
      <c r="AI89" s="68">
        <v>0</v>
      </c>
      <c r="AJ89" s="68">
        <v>0</v>
      </c>
      <c r="AK89" s="68">
        <v>0</v>
      </c>
      <c r="AL89" s="68">
        <v>0</v>
      </c>
      <c r="AM89" s="68">
        <v>0</v>
      </c>
      <c r="AN89" s="68">
        <v>0</v>
      </c>
      <c r="AO89" s="68">
        <v>0</v>
      </c>
      <c r="AP89" s="68">
        <v>0</v>
      </c>
      <c r="AQ89" s="68">
        <v>0</v>
      </c>
      <c r="AR89" s="68">
        <v>0</v>
      </c>
      <c r="AS89" s="68">
        <v>0</v>
      </c>
      <c r="AT89" s="68">
        <v>0</v>
      </c>
      <c r="AU89" s="68">
        <v>0</v>
      </c>
      <c r="AV89" s="68">
        <v>4</v>
      </c>
      <c r="AW89" s="68"/>
      <c r="AX89" s="68">
        <v>0</v>
      </c>
      <c r="AY89" s="126">
        <v>0</v>
      </c>
      <c r="AZ89" s="68">
        <v>0</v>
      </c>
      <c r="BA89" s="68">
        <v>0</v>
      </c>
      <c r="EQ89" s="68">
        <v>220</v>
      </c>
      <c r="ER89" s="175">
        <v>2</v>
      </c>
      <c r="ES89" s="68">
        <v>650</v>
      </c>
      <c r="ET89" s="68">
        <v>29</v>
      </c>
      <c r="EU89" s="68">
        <v>0</v>
      </c>
      <c r="EV89" s="68">
        <v>150029</v>
      </c>
      <c r="EW89" s="68" t="s">
        <v>2667</v>
      </c>
      <c r="EX89" s="68" t="str">
        <f t="shared" si="28"/>
        <v>중형</v>
      </c>
      <c r="FA89" s="68">
        <v>132</v>
      </c>
      <c r="FB89" s="68">
        <v>17</v>
      </c>
      <c r="FC89" s="68">
        <v>1</v>
      </c>
      <c r="FD89" s="68">
        <v>119032</v>
      </c>
      <c r="FE89" s="184" t="s">
        <v>9212</v>
      </c>
      <c r="FF89" s="68">
        <v>0</v>
      </c>
      <c r="FG89" s="68">
        <v>0</v>
      </c>
      <c r="FH89" s="68">
        <v>0</v>
      </c>
      <c r="FI89" s="68">
        <v>0</v>
      </c>
      <c r="FJ89" s="68">
        <v>0</v>
      </c>
      <c r="FK89" s="68">
        <v>2</v>
      </c>
      <c r="FL89" s="68">
        <v>3</v>
      </c>
      <c r="FM89" s="68" t="s">
        <v>3858</v>
      </c>
      <c r="FN89" s="68">
        <v>109</v>
      </c>
      <c r="FO89" s="68">
        <v>0</v>
      </c>
      <c r="FP89" s="68">
        <v>150</v>
      </c>
      <c r="FQ89" s="68">
        <v>147</v>
      </c>
      <c r="FR89" s="68">
        <v>500</v>
      </c>
      <c r="FS89" s="68">
        <v>60271</v>
      </c>
      <c r="FT89" s="68">
        <v>0</v>
      </c>
      <c r="FU89" s="68">
        <v>0</v>
      </c>
      <c r="FV89" s="68">
        <v>0</v>
      </c>
      <c r="FW89" s="68">
        <v>0</v>
      </c>
      <c r="FX89" s="68">
        <v>0</v>
      </c>
      <c r="FY89" s="68">
        <v>0</v>
      </c>
      <c r="FZ89" s="68">
        <v>4</v>
      </c>
      <c r="GA89" s="68">
        <v>0</v>
      </c>
      <c r="GB89" s="68">
        <v>0</v>
      </c>
      <c r="GC89" s="68">
        <v>0</v>
      </c>
      <c r="GE89" s="68">
        <v>462</v>
      </c>
      <c r="GF89" s="68" t="s">
        <v>3970</v>
      </c>
    </row>
    <row r="90" spans="1:188" x14ac:dyDescent="0.2">
      <c r="A90" s="174">
        <v>89</v>
      </c>
      <c r="B90" s="174">
        <v>162369211</v>
      </c>
      <c r="C90" s="61">
        <v>154982021</v>
      </c>
      <c r="D90" s="169">
        <v>123985617</v>
      </c>
      <c r="E90" s="174">
        <f t="shared" si="29"/>
        <v>5</v>
      </c>
      <c r="F90" s="68">
        <v>1021</v>
      </c>
      <c r="G90" s="68">
        <v>2</v>
      </c>
      <c r="H90" s="68">
        <v>0</v>
      </c>
      <c r="I90" s="68">
        <v>0</v>
      </c>
      <c r="J90" s="68" t="s">
        <v>2558</v>
      </c>
      <c r="K90" s="68">
        <v>0</v>
      </c>
      <c r="L90" s="68">
        <v>0</v>
      </c>
      <c r="M90" s="68">
        <v>0</v>
      </c>
      <c r="N90" s="68">
        <v>0</v>
      </c>
      <c r="O90" s="68">
        <v>1021</v>
      </c>
      <c r="P90" s="68">
        <v>0</v>
      </c>
      <c r="Q90" s="68">
        <v>0</v>
      </c>
      <c r="R90" s="68">
        <v>0</v>
      </c>
      <c r="S90" s="68">
        <v>0</v>
      </c>
      <c r="T90" s="68">
        <v>0</v>
      </c>
      <c r="U90" s="68">
        <v>0</v>
      </c>
      <c r="V90" s="68">
        <v>0</v>
      </c>
      <c r="W90" s="68">
        <v>0</v>
      </c>
      <c r="X90" s="68">
        <v>0</v>
      </c>
      <c r="Y90" s="68">
        <v>0</v>
      </c>
      <c r="Z90" s="68">
        <v>0</v>
      </c>
      <c r="AA90" s="68">
        <v>0</v>
      </c>
      <c r="AB90" s="68">
        <v>0</v>
      </c>
      <c r="AC90" s="68">
        <v>0</v>
      </c>
      <c r="AD90" s="68">
        <v>0</v>
      </c>
      <c r="AE90" s="68">
        <v>0</v>
      </c>
      <c r="AF90" s="68">
        <v>0</v>
      </c>
      <c r="AG90" s="68">
        <v>0</v>
      </c>
      <c r="AH90" s="68">
        <v>0</v>
      </c>
      <c r="AI90" s="68">
        <v>0</v>
      </c>
      <c r="AJ90" s="68">
        <v>0</v>
      </c>
      <c r="AK90" s="68">
        <v>0</v>
      </c>
      <c r="AL90" s="68">
        <v>0</v>
      </c>
      <c r="AM90" s="68">
        <v>0</v>
      </c>
      <c r="AN90" s="68">
        <v>0</v>
      </c>
      <c r="AO90" s="68">
        <v>0</v>
      </c>
      <c r="AP90" s="68">
        <v>0</v>
      </c>
      <c r="AQ90" s="68">
        <v>0</v>
      </c>
      <c r="AR90" s="68">
        <v>0</v>
      </c>
      <c r="AS90" s="68">
        <v>0</v>
      </c>
      <c r="AT90" s="68">
        <v>0</v>
      </c>
      <c r="AU90" s="68">
        <v>0</v>
      </c>
      <c r="AV90" s="68">
        <v>4</v>
      </c>
      <c r="AW90" s="68"/>
      <c r="AX90" s="68">
        <v>0</v>
      </c>
      <c r="AY90" s="126">
        <v>0</v>
      </c>
      <c r="AZ90" s="68">
        <v>0</v>
      </c>
      <c r="BA90" s="68">
        <v>0</v>
      </c>
      <c r="EQ90" s="70">
        <v>221</v>
      </c>
      <c r="ER90" s="175">
        <v>2</v>
      </c>
      <c r="ES90" s="70">
        <v>650</v>
      </c>
      <c r="ET90" s="70">
        <v>67</v>
      </c>
      <c r="EU90" s="70">
        <v>0</v>
      </c>
      <c r="EV90" s="70">
        <v>150067</v>
      </c>
      <c r="EW90" s="70" t="s">
        <v>2705</v>
      </c>
      <c r="EX90" s="68" t="str">
        <f t="shared" si="28"/>
        <v>중형</v>
      </c>
      <c r="EY90" s="91"/>
      <c r="FA90" s="68">
        <v>133</v>
      </c>
      <c r="FB90" s="68">
        <v>18</v>
      </c>
      <c r="FC90" s="68">
        <v>1</v>
      </c>
      <c r="FD90" s="68">
        <v>119033</v>
      </c>
      <c r="FE90" s="184" t="s">
        <v>9213</v>
      </c>
      <c r="FF90" s="68">
        <v>0</v>
      </c>
      <c r="FG90" s="68">
        <v>0</v>
      </c>
      <c r="FH90" s="68">
        <v>0</v>
      </c>
      <c r="FI90" s="68">
        <v>0</v>
      </c>
      <c r="FJ90" s="68">
        <v>0</v>
      </c>
      <c r="FK90" s="68">
        <v>2</v>
      </c>
      <c r="FL90" s="68">
        <v>3</v>
      </c>
      <c r="FM90" s="68" t="s">
        <v>3859</v>
      </c>
      <c r="FN90" s="68">
        <v>138</v>
      </c>
      <c r="FO90" s="68">
        <v>200</v>
      </c>
      <c r="FP90" s="68">
        <v>6</v>
      </c>
      <c r="FQ90" s="68">
        <v>147</v>
      </c>
      <c r="FR90" s="68">
        <v>500</v>
      </c>
      <c r="FS90" s="68">
        <v>60331</v>
      </c>
      <c r="FT90" s="68">
        <v>0</v>
      </c>
      <c r="FU90" s="68">
        <v>0</v>
      </c>
      <c r="FV90" s="68">
        <v>0</v>
      </c>
      <c r="FW90" s="68">
        <v>0</v>
      </c>
      <c r="FX90" s="68">
        <v>0</v>
      </c>
      <c r="FY90" s="68">
        <v>0</v>
      </c>
      <c r="FZ90" s="68">
        <v>4</v>
      </c>
      <c r="GA90" s="68">
        <v>0</v>
      </c>
      <c r="GB90" s="68">
        <v>0</v>
      </c>
      <c r="GC90" s="68">
        <v>0</v>
      </c>
      <c r="GE90" s="68">
        <v>463</v>
      </c>
      <c r="GF90" s="68" t="s">
        <v>3971</v>
      </c>
    </row>
    <row r="91" spans="1:188" x14ac:dyDescent="0.2">
      <c r="A91" s="174">
        <v>90</v>
      </c>
      <c r="B91" s="174">
        <v>173792280</v>
      </c>
      <c r="C91" s="61">
        <v>178115942</v>
      </c>
      <c r="D91" s="169">
        <v>142492754</v>
      </c>
      <c r="E91" s="174">
        <f t="shared" si="29"/>
        <v>5</v>
      </c>
      <c r="F91" s="68">
        <v>1022</v>
      </c>
      <c r="G91" s="68">
        <v>2</v>
      </c>
      <c r="H91" s="68">
        <v>0</v>
      </c>
      <c r="I91" s="68">
        <v>0</v>
      </c>
      <c r="J91" s="68" t="s">
        <v>2559</v>
      </c>
      <c r="K91" s="68">
        <v>0</v>
      </c>
      <c r="L91" s="68">
        <v>0</v>
      </c>
      <c r="M91" s="68">
        <v>0</v>
      </c>
      <c r="N91" s="68">
        <v>0</v>
      </c>
      <c r="O91" s="68">
        <v>1022</v>
      </c>
      <c r="P91" s="68">
        <v>0</v>
      </c>
      <c r="Q91" s="68">
        <v>0</v>
      </c>
      <c r="R91" s="68">
        <v>0</v>
      </c>
      <c r="S91" s="68">
        <v>0</v>
      </c>
      <c r="T91" s="68">
        <v>0</v>
      </c>
      <c r="U91" s="68">
        <v>0</v>
      </c>
      <c r="V91" s="68">
        <v>0</v>
      </c>
      <c r="W91" s="68">
        <v>0</v>
      </c>
      <c r="X91" s="68">
        <v>0</v>
      </c>
      <c r="Y91" s="68">
        <v>0</v>
      </c>
      <c r="Z91" s="68">
        <v>0</v>
      </c>
      <c r="AA91" s="68">
        <v>0</v>
      </c>
      <c r="AB91" s="68">
        <v>0</v>
      </c>
      <c r="AC91" s="68">
        <v>0</v>
      </c>
      <c r="AD91" s="68">
        <v>0</v>
      </c>
      <c r="AE91" s="68">
        <v>0</v>
      </c>
      <c r="AF91" s="68">
        <v>0</v>
      </c>
      <c r="AG91" s="68">
        <v>0</v>
      </c>
      <c r="AH91" s="68">
        <v>0</v>
      </c>
      <c r="AI91" s="68">
        <v>0</v>
      </c>
      <c r="AJ91" s="68">
        <v>0</v>
      </c>
      <c r="AK91" s="68">
        <v>0</v>
      </c>
      <c r="AL91" s="68">
        <v>0</v>
      </c>
      <c r="AM91" s="68">
        <v>0</v>
      </c>
      <c r="AN91" s="68">
        <v>0</v>
      </c>
      <c r="AO91" s="68">
        <v>0</v>
      </c>
      <c r="AP91" s="68">
        <v>0</v>
      </c>
      <c r="AQ91" s="68">
        <v>0</v>
      </c>
      <c r="AR91" s="68">
        <v>0</v>
      </c>
      <c r="AS91" s="68">
        <v>0</v>
      </c>
      <c r="AT91" s="68">
        <v>0</v>
      </c>
      <c r="AU91" s="68">
        <v>0</v>
      </c>
      <c r="AV91" s="68">
        <v>4</v>
      </c>
      <c r="AW91" s="68"/>
      <c r="AX91" s="68">
        <v>0</v>
      </c>
      <c r="AY91" s="126">
        <v>0</v>
      </c>
      <c r="AZ91" s="68">
        <v>0</v>
      </c>
      <c r="BA91" s="68">
        <v>0</v>
      </c>
      <c r="EQ91" s="68">
        <v>222</v>
      </c>
      <c r="ER91" s="175">
        <v>1</v>
      </c>
      <c r="ES91" s="68">
        <v>650</v>
      </c>
      <c r="ET91" s="68">
        <v>52</v>
      </c>
      <c r="EU91" s="68">
        <v>0</v>
      </c>
      <c r="EV91" s="68">
        <v>150052</v>
      </c>
      <c r="EW91" s="68" t="s">
        <v>2690</v>
      </c>
      <c r="EX91" s="68" t="str">
        <f t="shared" si="28"/>
        <v>소형</v>
      </c>
      <c r="FA91" s="68">
        <v>134</v>
      </c>
      <c r="FB91" s="68">
        <v>18</v>
      </c>
      <c r="FC91" s="68">
        <v>2</v>
      </c>
      <c r="FD91" s="68">
        <v>119034</v>
      </c>
      <c r="FE91" s="184" t="s">
        <v>9214</v>
      </c>
      <c r="FF91" s="68">
        <v>0</v>
      </c>
      <c r="FG91" s="68">
        <v>0</v>
      </c>
      <c r="FH91" s="68">
        <v>0</v>
      </c>
      <c r="FI91" s="68">
        <v>0</v>
      </c>
      <c r="FJ91" s="68">
        <v>0</v>
      </c>
      <c r="FK91" s="68">
        <v>2</v>
      </c>
      <c r="FL91" s="68">
        <v>3</v>
      </c>
      <c r="FM91" s="68" t="s">
        <v>3860</v>
      </c>
      <c r="FN91" s="68">
        <v>138</v>
      </c>
      <c r="FO91" s="68">
        <v>200</v>
      </c>
      <c r="FP91" s="68">
        <v>6</v>
      </c>
      <c r="FQ91" s="68">
        <v>147</v>
      </c>
      <c r="FR91" s="68">
        <v>500</v>
      </c>
      <c r="FS91" s="68">
        <v>60333</v>
      </c>
      <c r="FT91" s="68">
        <v>0</v>
      </c>
      <c r="FU91" s="68">
        <v>0</v>
      </c>
      <c r="FV91" s="68">
        <v>0</v>
      </c>
      <c r="FW91" s="68">
        <v>0</v>
      </c>
      <c r="FX91" s="68">
        <v>0</v>
      </c>
      <c r="FY91" s="68">
        <v>0</v>
      </c>
      <c r="FZ91" s="68">
        <v>1</v>
      </c>
      <c r="GA91" s="68">
        <v>0</v>
      </c>
      <c r="GB91" s="68">
        <v>0</v>
      </c>
      <c r="GC91" s="68">
        <v>0</v>
      </c>
      <c r="GE91" s="68">
        <v>464</v>
      </c>
      <c r="GF91" s="68" t="s">
        <v>3972</v>
      </c>
    </row>
    <row r="92" spans="1:188" x14ac:dyDescent="0.2">
      <c r="A92" s="174">
        <v>91</v>
      </c>
      <c r="B92" s="174">
        <v>185306734</v>
      </c>
      <c r="C92" s="61">
        <v>202406559</v>
      </c>
      <c r="D92" s="169">
        <v>161925247</v>
      </c>
      <c r="E92" s="174">
        <f t="shared" si="29"/>
        <v>5</v>
      </c>
      <c r="F92" s="68">
        <v>1023</v>
      </c>
      <c r="G92" s="68">
        <v>2</v>
      </c>
      <c r="H92" s="68">
        <v>0</v>
      </c>
      <c r="I92" s="68">
        <v>0</v>
      </c>
      <c r="J92" s="68" t="s">
        <v>2560</v>
      </c>
      <c r="K92" s="68">
        <v>0</v>
      </c>
      <c r="L92" s="68">
        <v>0</v>
      </c>
      <c r="M92" s="68">
        <v>0</v>
      </c>
      <c r="N92" s="68">
        <v>0</v>
      </c>
      <c r="O92" s="68">
        <v>1023</v>
      </c>
      <c r="P92" s="68">
        <v>0</v>
      </c>
      <c r="Q92" s="68">
        <v>0</v>
      </c>
      <c r="R92" s="68">
        <v>0</v>
      </c>
      <c r="S92" s="68">
        <v>0</v>
      </c>
      <c r="T92" s="68">
        <v>0</v>
      </c>
      <c r="U92" s="68">
        <v>0</v>
      </c>
      <c r="V92" s="68">
        <v>0</v>
      </c>
      <c r="W92" s="68">
        <v>0</v>
      </c>
      <c r="X92" s="68">
        <v>0</v>
      </c>
      <c r="Y92" s="68">
        <v>0</v>
      </c>
      <c r="Z92" s="68">
        <v>0</v>
      </c>
      <c r="AA92" s="68">
        <v>0</v>
      </c>
      <c r="AB92" s="68">
        <v>0</v>
      </c>
      <c r="AC92" s="68">
        <v>0</v>
      </c>
      <c r="AD92" s="68">
        <v>0</v>
      </c>
      <c r="AE92" s="68">
        <v>0</v>
      </c>
      <c r="AF92" s="68">
        <v>0</v>
      </c>
      <c r="AG92" s="68">
        <v>0</v>
      </c>
      <c r="AH92" s="68">
        <v>0</v>
      </c>
      <c r="AI92" s="68">
        <v>0</v>
      </c>
      <c r="AJ92" s="68">
        <v>0</v>
      </c>
      <c r="AK92" s="68">
        <v>0</v>
      </c>
      <c r="AL92" s="68">
        <v>0</v>
      </c>
      <c r="AM92" s="68">
        <v>0</v>
      </c>
      <c r="AN92" s="68">
        <v>0</v>
      </c>
      <c r="AO92" s="68">
        <v>0</v>
      </c>
      <c r="AP92" s="68">
        <v>0</v>
      </c>
      <c r="AQ92" s="68">
        <v>0</v>
      </c>
      <c r="AR92" s="68">
        <v>0</v>
      </c>
      <c r="AS92" s="68">
        <v>0</v>
      </c>
      <c r="AT92" s="68">
        <v>0</v>
      </c>
      <c r="AU92" s="68">
        <v>0</v>
      </c>
      <c r="AV92" s="68">
        <v>4</v>
      </c>
      <c r="AW92" s="68"/>
      <c r="AX92" s="68">
        <v>0</v>
      </c>
      <c r="AY92" s="126">
        <v>0</v>
      </c>
      <c r="AZ92" s="68">
        <v>0</v>
      </c>
      <c r="BA92" s="68">
        <v>0</v>
      </c>
      <c r="EQ92" s="68">
        <v>223</v>
      </c>
      <c r="ER92" s="175">
        <v>2</v>
      </c>
      <c r="ES92" s="68">
        <v>650</v>
      </c>
      <c r="ET92" s="68">
        <v>37</v>
      </c>
      <c r="EU92" s="68">
        <v>0</v>
      </c>
      <c r="EV92" s="68">
        <v>150037</v>
      </c>
      <c r="EW92" s="68" t="s">
        <v>2675</v>
      </c>
      <c r="EX92" s="68" t="str">
        <f t="shared" si="28"/>
        <v>중형</v>
      </c>
      <c r="FA92" s="68">
        <v>135</v>
      </c>
      <c r="FB92" s="68">
        <v>19</v>
      </c>
      <c r="FC92" s="68">
        <v>2</v>
      </c>
      <c r="FD92" s="68">
        <v>119035</v>
      </c>
      <c r="FE92" s="184" t="s">
        <v>9215</v>
      </c>
      <c r="FF92" s="68">
        <v>0</v>
      </c>
      <c r="FG92" s="68">
        <v>0</v>
      </c>
      <c r="FH92" s="68">
        <v>0</v>
      </c>
      <c r="FI92" s="68">
        <v>0</v>
      </c>
      <c r="FJ92" s="68">
        <v>0</v>
      </c>
      <c r="FK92" s="68">
        <v>2</v>
      </c>
      <c r="FL92" s="68">
        <v>3</v>
      </c>
      <c r="FM92" s="68" t="s">
        <v>3861</v>
      </c>
      <c r="FN92" s="68">
        <v>138</v>
      </c>
      <c r="FO92" s="68">
        <v>200</v>
      </c>
      <c r="FP92" s="68">
        <v>8</v>
      </c>
      <c r="FQ92" s="68">
        <v>147</v>
      </c>
      <c r="FR92" s="68">
        <v>500</v>
      </c>
      <c r="FS92" s="68">
        <v>60372</v>
      </c>
      <c r="FT92" s="68">
        <v>0</v>
      </c>
      <c r="FU92" s="68">
        <v>0</v>
      </c>
      <c r="FV92" s="68">
        <v>0</v>
      </c>
      <c r="FW92" s="68">
        <v>0</v>
      </c>
      <c r="FX92" s="68">
        <v>0</v>
      </c>
      <c r="FY92" s="68">
        <v>0</v>
      </c>
      <c r="FZ92" s="68">
        <v>5</v>
      </c>
      <c r="GA92" s="68">
        <v>0</v>
      </c>
      <c r="GB92" s="68">
        <v>0</v>
      </c>
      <c r="GC92" s="68">
        <v>0</v>
      </c>
      <c r="GE92" s="68">
        <v>465</v>
      </c>
      <c r="GF92" s="68" t="s">
        <v>3973</v>
      </c>
    </row>
    <row r="93" spans="1:188" x14ac:dyDescent="0.2">
      <c r="A93" s="174">
        <v>92</v>
      </c>
      <c r="B93" s="174">
        <v>196913304</v>
      </c>
      <c r="C93" s="61">
        <v>227911707</v>
      </c>
      <c r="D93" s="169">
        <v>182329366</v>
      </c>
      <c r="E93" s="174">
        <f t="shared" si="29"/>
        <v>5</v>
      </c>
      <c r="F93" s="68">
        <v>1030</v>
      </c>
      <c r="G93" s="68">
        <v>2</v>
      </c>
      <c r="H93" s="68">
        <v>0</v>
      </c>
      <c r="I93" s="68">
        <v>0</v>
      </c>
      <c r="J93" s="68" t="s">
        <v>2561</v>
      </c>
      <c r="K93" s="68">
        <v>0</v>
      </c>
      <c r="L93" s="68">
        <v>0</v>
      </c>
      <c r="M93" s="68">
        <v>0</v>
      </c>
      <c r="N93" s="68">
        <v>0</v>
      </c>
      <c r="O93" s="68">
        <v>1030</v>
      </c>
      <c r="P93" s="68">
        <v>0</v>
      </c>
      <c r="Q93" s="68">
        <v>0</v>
      </c>
      <c r="R93" s="68">
        <v>0</v>
      </c>
      <c r="S93" s="68">
        <v>0</v>
      </c>
      <c r="T93" s="68">
        <v>0</v>
      </c>
      <c r="U93" s="68">
        <v>0</v>
      </c>
      <c r="V93" s="68">
        <v>0</v>
      </c>
      <c r="W93" s="68">
        <v>0</v>
      </c>
      <c r="X93" s="68">
        <v>0</v>
      </c>
      <c r="Y93" s="68">
        <v>0</v>
      </c>
      <c r="Z93" s="68">
        <v>0</v>
      </c>
      <c r="AA93" s="68">
        <v>0</v>
      </c>
      <c r="AB93" s="68">
        <v>0</v>
      </c>
      <c r="AC93" s="68">
        <v>0</v>
      </c>
      <c r="AD93" s="68">
        <v>0</v>
      </c>
      <c r="AE93" s="68">
        <v>0</v>
      </c>
      <c r="AF93" s="68">
        <v>0</v>
      </c>
      <c r="AG93" s="68">
        <v>0</v>
      </c>
      <c r="AH93" s="68">
        <v>0</v>
      </c>
      <c r="AI93" s="68">
        <v>0</v>
      </c>
      <c r="AJ93" s="68">
        <v>0</v>
      </c>
      <c r="AK93" s="68">
        <v>0</v>
      </c>
      <c r="AL93" s="68">
        <v>0</v>
      </c>
      <c r="AM93" s="68">
        <v>0</v>
      </c>
      <c r="AN93" s="68">
        <v>0</v>
      </c>
      <c r="AO93" s="68">
        <v>0</v>
      </c>
      <c r="AP93" s="68">
        <v>0</v>
      </c>
      <c r="AQ93" s="68">
        <v>0</v>
      </c>
      <c r="AR93" s="68">
        <v>0</v>
      </c>
      <c r="AS93" s="68">
        <v>0</v>
      </c>
      <c r="AT93" s="68">
        <v>0</v>
      </c>
      <c r="AU93" s="68">
        <v>0</v>
      </c>
      <c r="AV93" s="68">
        <v>4</v>
      </c>
      <c r="AW93" s="68"/>
      <c r="AX93" s="68">
        <v>0</v>
      </c>
      <c r="AY93" s="126">
        <v>0</v>
      </c>
      <c r="AZ93" s="68">
        <v>0</v>
      </c>
      <c r="BA93" s="68">
        <v>0</v>
      </c>
      <c r="EQ93" s="68">
        <v>224</v>
      </c>
      <c r="ER93" s="175">
        <v>1</v>
      </c>
      <c r="ES93" s="68">
        <v>650</v>
      </c>
      <c r="ET93" s="68">
        <v>64</v>
      </c>
      <c r="EU93" s="68">
        <v>0</v>
      </c>
      <c r="EV93" s="68">
        <v>150064</v>
      </c>
      <c r="EW93" s="68" t="s">
        <v>2702</v>
      </c>
      <c r="EX93" s="68" t="str">
        <f t="shared" si="28"/>
        <v>소형</v>
      </c>
      <c r="FA93" s="68">
        <v>136</v>
      </c>
      <c r="FB93" s="68">
        <v>19</v>
      </c>
      <c r="FC93" s="68">
        <v>2</v>
      </c>
      <c r="FD93" s="68">
        <v>119036</v>
      </c>
      <c r="FE93" s="184" t="s">
        <v>9216</v>
      </c>
      <c r="FF93" s="68">
        <v>0</v>
      </c>
      <c r="FG93" s="68">
        <v>0</v>
      </c>
      <c r="FH93" s="68">
        <v>0</v>
      </c>
      <c r="FI93" s="68">
        <v>0</v>
      </c>
      <c r="FJ93" s="68">
        <v>0</v>
      </c>
      <c r="FK93" s="68">
        <v>2</v>
      </c>
      <c r="FL93" s="68">
        <v>3</v>
      </c>
      <c r="FM93" s="68" t="s">
        <v>3862</v>
      </c>
      <c r="FN93" s="68">
        <v>138</v>
      </c>
      <c r="FO93" s="68">
        <v>200</v>
      </c>
      <c r="FP93" s="68">
        <v>8</v>
      </c>
      <c r="FQ93" s="68">
        <v>147</v>
      </c>
      <c r="FR93" s="68">
        <v>500</v>
      </c>
      <c r="FS93" s="68">
        <v>60371</v>
      </c>
      <c r="FT93" s="68">
        <v>0</v>
      </c>
      <c r="FU93" s="68">
        <v>0</v>
      </c>
      <c r="FV93" s="68">
        <v>0</v>
      </c>
      <c r="FW93" s="68">
        <v>0</v>
      </c>
      <c r="FX93" s="68">
        <v>0</v>
      </c>
      <c r="FY93" s="68">
        <v>0</v>
      </c>
      <c r="FZ93" s="68">
        <v>5</v>
      </c>
      <c r="GA93" s="68">
        <v>0</v>
      </c>
      <c r="GB93" s="68">
        <v>0</v>
      </c>
      <c r="GC93" s="68">
        <v>0</v>
      </c>
      <c r="GE93" s="68">
        <v>466</v>
      </c>
      <c r="GF93" s="68" t="s">
        <v>3974</v>
      </c>
    </row>
    <row r="94" spans="1:188" x14ac:dyDescent="0.2">
      <c r="A94" s="174">
        <v>93</v>
      </c>
      <c r="B94" s="174">
        <v>208612727</v>
      </c>
      <c r="C94" s="61">
        <v>254692112</v>
      </c>
      <c r="D94" s="169">
        <v>203753690</v>
      </c>
      <c r="E94" s="174">
        <f t="shared" si="29"/>
        <v>5</v>
      </c>
      <c r="F94" s="68">
        <v>1031</v>
      </c>
      <c r="G94" s="68">
        <v>2</v>
      </c>
      <c r="H94" s="68">
        <v>0</v>
      </c>
      <c r="I94" s="68">
        <v>0</v>
      </c>
      <c r="J94" s="68" t="s">
        <v>2562</v>
      </c>
      <c r="K94" s="68">
        <v>0</v>
      </c>
      <c r="L94" s="68">
        <v>0</v>
      </c>
      <c r="M94" s="68">
        <v>0</v>
      </c>
      <c r="N94" s="68">
        <v>0</v>
      </c>
      <c r="O94" s="68">
        <v>1031</v>
      </c>
      <c r="P94" s="68">
        <v>0</v>
      </c>
      <c r="Q94" s="68">
        <v>0</v>
      </c>
      <c r="R94" s="68">
        <v>0</v>
      </c>
      <c r="S94" s="68">
        <v>0</v>
      </c>
      <c r="T94" s="68">
        <v>0</v>
      </c>
      <c r="U94" s="68">
        <v>0</v>
      </c>
      <c r="V94" s="68">
        <v>0</v>
      </c>
      <c r="W94" s="68">
        <v>0</v>
      </c>
      <c r="X94" s="68">
        <v>0</v>
      </c>
      <c r="Y94" s="68">
        <v>0</v>
      </c>
      <c r="Z94" s="68">
        <v>0</v>
      </c>
      <c r="AA94" s="68">
        <v>0</v>
      </c>
      <c r="AB94" s="68">
        <v>0</v>
      </c>
      <c r="AC94" s="68">
        <v>0</v>
      </c>
      <c r="AD94" s="68">
        <v>0</v>
      </c>
      <c r="AE94" s="68">
        <v>0</v>
      </c>
      <c r="AF94" s="68">
        <v>0</v>
      </c>
      <c r="AG94" s="68">
        <v>0</v>
      </c>
      <c r="AH94" s="68">
        <v>0</v>
      </c>
      <c r="AI94" s="68">
        <v>0</v>
      </c>
      <c r="AJ94" s="68">
        <v>0</v>
      </c>
      <c r="AK94" s="68">
        <v>0</v>
      </c>
      <c r="AL94" s="68">
        <v>0</v>
      </c>
      <c r="AM94" s="68">
        <v>0</v>
      </c>
      <c r="AN94" s="68">
        <v>0</v>
      </c>
      <c r="AO94" s="68">
        <v>0</v>
      </c>
      <c r="AP94" s="68">
        <v>0</v>
      </c>
      <c r="AQ94" s="68">
        <v>0</v>
      </c>
      <c r="AR94" s="68">
        <v>0</v>
      </c>
      <c r="AS94" s="68">
        <v>0</v>
      </c>
      <c r="AT94" s="68">
        <v>0</v>
      </c>
      <c r="AU94" s="68">
        <v>0</v>
      </c>
      <c r="AV94" s="68">
        <v>4</v>
      </c>
      <c r="AW94" s="68"/>
      <c r="AX94" s="68">
        <v>0</v>
      </c>
      <c r="AY94" s="126">
        <v>0</v>
      </c>
      <c r="AZ94" s="68">
        <v>0</v>
      </c>
      <c r="BA94" s="68">
        <v>0</v>
      </c>
      <c r="EQ94" s="68">
        <v>225</v>
      </c>
      <c r="ER94" s="175">
        <v>1</v>
      </c>
      <c r="ES94" s="68">
        <v>650</v>
      </c>
      <c r="ET94" s="68">
        <v>51</v>
      </c>
      <c r="EU94" s="68">
        <v>0</v>
      </c>
      <c r="EV94" s="68">
        <v>150051</v>
      </c>
      <c r="EW94" s="68" t="s">
        <v>2689</v>
      </c>
      <c r="EX94" s="68" t="str">
        <f t="shared" si="28"/>
        <v>소형</v>
      </c>
      <c r="FA94" s="68">
        <v>137</v>
      </c>
      <c r="FB94" s="68">
        <v>20</v>
      </c>
      <c r="FC94" s="68">
        <v>2</v>
      </c>
      <c r="FD94" s="68">
        <v>119037</v>
      </c>
      <c r="FE94" s="184" t="s">
        <v>9217</v>
      </c>
      <c r="FF94" s="68">
        <v>0</v>
      </c>
      <c r="FG94" s="68">
        <v>0</v>
      </c>
      <c r="FH94" s="68">
        <v>0</v>
      </c>
      <c r="FI94" s="68">
        <v>0</v>
      </c>
      <c r="FJ94" s="68">
        <v>0</v>
      </c>
      <c r="FK94" s="68">
        <v>2</v>
      </c>
      <c r="FL94" s="68">
        <v>3</v>
      </c>
      <c r="FM94" s="68" t="s">
        <v>3863</v>
      </c>
      <c r="FN94" s="68">
        <v>116</v>
      </c>
      <c r="FO94" s="68">
        <v>150</v>
      </c>
      <c r="FP94" s="68">
        <v>0</v>
      </c>
      <c r="FQ94" s="68">
        <v>147</v>
      </c>
      <c r="FR94" s="68">
        <v>500</v>
      </c>
      <c r="FS94" s="68">
        <v>60431</v>
      </c>
      <c r="FT94" s="68">
        <v>0</v>
      </c>
      <c r="FU94" s="68">
        <v>0</v>
      </c>
      <c r="FV94" s="68">
        <v>0</v>
      </c>
      <c r="FW94" s="68">
        <v>0</v>
      </c>
      <c r="FX94" s="68">
        <v>0</v>
      </c>
      <c r="FY94" s="68">
        <v>0</v>
      </c>
      <c r="FZ94" s="68">
        <v>6</v>
      </c>
      <c r="GA94" s="68">
        <v>0</v>
      </c>
      <c r="GB94" s="68">
        <v>0</v>
      </c>
      <c r="GC94" s="68">
        <v>0</v>
      </c>
      <c r="GE94" s="68">
        <v>467</v>
      </c>
      <c r="GF94" s="68" t="s">
        <v>3975</v>
      </c>
    </row>
    <row r="95" spans="1:188" x14ac:dyDescent="0.2">
      <c r="A95" s="174">
        <v>94</v>
      </c>
      <c r="B95" s="174">
        <v>220405745</v>
      </c>
      <c r="C95" s="61">
        <v>282811537</v>
      </c>
      <c r="D95" s="169">
        <v>226249230</v>
      </c>
      <c r="E95" s="174">
        <f t="shared" si="29"/>
        <v>5</v>
      </c>
      <c r="F95" s="68">
        <v>1032</v>
      </c>
      <c r="G95" s="68">
        <v>2</v>
      </c>
      <c r="H95" s="68">
        <v>0</v>
      </c>
      <c r="I95" s="68">
        <v>0</v>
      </c>
      <c r="J95" s="68" t="s">
        <v>2563</v>
      </c>
      <c r="K95" s="68">
        <v>0</v>
      </c>
      <c r="L95" s="68">
        <v>0</v>
      </c>
      <c r="M95" s="68">
        <v>0</v>
      </c>
      <c r="N95" s="68">
        <v>0</v>
      </c>
      <c r="O95" s="68">
        <v>1032</v>
      </c>
      <c r="P95" s="68">
        <v>0</v>
      </c>
      <c r="Q95" s="68">
        <v>0</v>
      </c>
      <c r="R95" s="68">
        <v>0</v>
      </c>
      <c r="S95" s="68">
        <v>0</v>
      </c>
      <c r="T95" s="68">
        <v>0</v>
      </c>
      <c r="U95" s="68">
        <v>0</v>
      </c>
      <c r="V95" s="68">
        <v>0</v>
      </c>
      <c r="W95" s="68">
        <v>0</v>
      </c>
      <c r="X95" s="68">
        <v>0</v>
      </c>
      <c r="Y95" s="68">
        <v>0</v>
      </c>
      <c r="Z95" s="68">
        <v>0</v>
      </c>
      <c r="AA95" s="68">
        <v>0</v>
      </c>
      <c r="AB95" s="68">
        <v>0</v>
      </c>
      <c r="AC95" s="68">
        <v>0</v>
      </c>
      <c r="AD95" s="68">
        <v>0</v>
      </c>
      <c r="AE95" s="68">
        <v>0</v>
      </c>
      <c r="AF95" s="68">
        <v>0</v>
      </c>
      <c r="AG95" s="68">
        <v>0</v>
      </c>
      <c r="AH95" s="68">
        <v>0</v>
      </c>
      <c r="AI95" s="68">
        <v>0</v>
      </c>
      <c r="AJ95" s="68">
        <v>0</v>
      </c>
      <c r="AK95" s="68">
        <v>0</v>
      </c>
      <c r="AL95" s="68">
        <v>0</v>
      </c>
      <c r="AM95" s="68">
        <v>0</v>
      </c>
      <c r="AN95" s="68">
        <v>0</v>
      </c>
      <c r="AO95" s="68">
        <v>0</v>
      </c>
      <c r="AP95" s="68">
        <v>0</v>
      </c>
      <c r="AQ95" s="68">
        <v>0</v>
      </c>
      <c r="AR95" s="68">
        <v>0</v>
      </c>
      <c r="AS95" s="68">
        <v>0</v>
      </c>
      <c r="AT95" s="68">
        <v>0</v>
      </c>
      <c r="AU95" s="68">
        <v>0</v>
      </c>
      <c r="AV95" s="68">
        <v>4</v>
      </c>
      <c r="AW95" s="68"/>
      <c r="AX95" s="68">
        <v>0</v>
      </c>
      <c r="AY95" s="126">
        <v>0</v>
      </c>
      <c r="AZ95" s="68">
        <v>0</v>
      </c>
      <c r="BA95" s="68">
        <v>0</v>
      </c>
      <c r="EQ95" s="68">
        <v>226</v>
      </c>
      <c r="ER95" s="175">
        <v>1</v>
      </c>
      <c r="ES95" s="68">
        <v>650</v>
      </c>
      <c r="ET95" s="68">
        <v>17</v>
      </c>
      <c r="EU95" s="68">
        <v>0</v>
      </c>
      <c r="EV95" s="68">
        <v>150017</v>
      </c>
      <c r="EW95" s="68" t="s">
        <v>2655</v>
      </c>
      <c r="EX95" s="68" t="str">
        <f t="shared" si="28"/>
        <v>소형</v>
      </c>
      <c r="FA95" s="68">
        <v>138</v>
      </c>
      <c r="FB95" s="68">
        <v>20</v>
      </c>
      <c r="FC95" s="68">
        <v>2</v>
      </c>
      <c r="FD95" s="68">
        <v>119038</v>
      </c>
      <c r="FE95" s="184" t="s">
        <v>9218</v>
      </c>
      <c r="FF95" s="68">
        <v>0</v>
      </c>
      <c r="FG95" s="68">
        <v>0</v>
      </c>
      <c r="FH95" s="68">
        <v>0</v>
      </c>
      <c r="FI95" s="68">
        <v>0</v>
      </c>
      <c r="FJ95" s="68">
        <v>0</v>
      </c>
      <c r="FK95" s="68">
        <v>2</v>
      </c>
      <c r="FL95" s="68">
        <v>3</v>
      </c>
      <c r="FM95" s="68" t="s">
        <v>3864</v>
      </c>
      <c r="FN95" s="68">
        <v>118</v>
      </c>
      <c r="FO95" s="68">
        <v>150</v>
      </c>
      <c r="FP95" s="68">
        <v>0</v>
      </c>
      <c r="FQ95" s="68">
        <v>147</v>
      </c>
      <c r="FR95" s="68">
        <v>500</v>
      </c>
      <c r="FS95" s="68">
        <v>60432</v>
      </c>
      <c r="FT95" s="68">
        <v>0</v>
      </c>
      <c r="FU95" s="68">
        <v>0</v>
      </c>
      <c r="FV95" s="68">
        <v>0</v>
      </c>
      <c r="FW95" s="68">
        <v>0</v>
      </c>
      <c r="FX95" s="68">
        <v>0</v>
      </c>
      <c r="FY95" s="68">
        <v>0</v>
      </c>
      <c r="FZ95" s="68">
        <v>6</v>
      </c>
      <c r="GA95" s="68">
        <v>0</v>
      </c>
      <c r="GB95" s="68">
        <v>0</v>
      </c>
      <c r="GC95" s="68">
        <v>0</v>
      </c>
      <c r="GE95" s="68">
        <v>468</v>
      </c>
      <c r="GF95" s="68" t="s">
        <v>3976</v>
      </c>
    </row>
    <row r="96" spans="1:188" x14ac:dyDescent="0.2">
      <c r="A96" s="174">
        <v>95</v>
      </c>
      <c r="B96" s="174">
        <v>232293107</v>
      </c>
      <c r="C96" s="61">
        <v>324990675</v>
      </c>
      <c r="D96" s="169">
        <v>259992540</v>
      </c>
      <c r="E96" s="174">
        <f t="shared" si="29"/>
        <v>5</v>
      </c>
      <c r="F96" s="68">
        <v>1033</v>
      </c>
      <c r="G96" s="68">
        <v>2</v>
      </c>
      <c r="H96" s="68">
        <v>0</v>
      </c>
      <c r="I96" s="68">
        <v>0</v>
      </c>
      <c r="J96" s="68" t="s">
        <v>2564</v>
      </c>
      <c r="K96" s="68">
        <v>0</v>
      </c>
      <c r="L96" s="68">
        <v>0</v>
      </c>
      <c r="M96" s="68">
        <v>0</v>
      </c>
      <c r="N96" s="68">
        <v>0</v>
      </c>
      <c r="O96" s="68">
        <v>1033</v>
      </c>
      <c r="P96" s="68">
        <v>0</v>
      </c>
      <c r="Q96" s="68">
        <v>0</v>
      </c>
      <c r="R96" s="68">
        <v>0</v>
      </c>
      <c r="S96" s="68">
        <v>0</v>
      </c>
      <c r="T96" s="68">
        <v>0</v>
      </c>
      <c r="U96" s="68">
        <v>0</v>
      </c>
      <c r="V96" s="68">
        <v>0</v>
      </c>
      <c r="W96" s="68">
        <v>0</v>
      </c>
      <c r="X96" s="68">
        <v>0</v>
      </c>
      <c r="Y96" s="68">
        <v>0</v>
      </c>
      <c r="Z96" s="68">
        <v>0</v>
      </c>
      <c r="AA96" s="68">
        <v>0</v>
      </c>
      <c r="AB96" s="68">
        <v>0</v>
      </c>
      <c r="AC96" s="68">
        <v>0</v>
      </c>
      <c r="AD96" s="68">
        <v>0</v>
      </c>
      <c r="AE96" s="68">
        <v>0</v>
      </c>
      <c r="AF96" s="68">
        <v>0</v>
      </c>
      <c r="AG96" s="68">
        <v>0</v>
      </c>
      <c r="AH96" s="68">
        <v>0</v>
      </c>
      <c r="AI96" s="68">
        <v>0</v>
      </c>
      <c r="AJ96" s="68">
        <v>0</v>
      </c>
      <c r="AK96" s="68">
        <v>0</v>
      </c>
      <c r="AL96" s="68">
        <v>0</v>
      </c>
      <c r="AM96" s="68">
        <v>0</v>
      </c>
      <c r="AN96" s="68">
        <v>0</v>
      </c>
      <c r="AO96" s="68">
        <v>0</v>
      </c>
      <c r="AP96" s="68">
        <v>0</v>
      </c>
      <c r="AQ96" s="68">
        <v>0</v>
      </c>
      <c r="AR96" s="68">
        <v>0</v>
      </c>
      <c r="AS96" s="68">
        <v>0</v>
      </c>
      <c r="AT96" s="68">
        <v>0</v>
      </c>
      <c r="AU96" s="68">
        <v>0</v>
      </c>
      <c r="AV96" s="68">
        <v>4</v>
      </c>
      <c r="AW96" s="68"/>
      <c r="AX96" s="68">
        <v>0</v>
      </c>
      <c r="AY96" s="126">
        <v>0</v>
      </c>
      <c r="AZ96" s="68">
        <v>0</v>
      </c>
      <c r="BA96" s="68">
        <v>0</v>
      </c>
      <c r="EQ96" s="68">
        <v>227</v>
      </c>
      <c r="ER96" s="175">
        <v>1</v>
      </c>
      <c r="ES96" s="68">
        <v>650</v>
      </c>
      <c r="ET96" s="68">
        <v>72</v>
      </c>
      <c r="EU96" s="68">
        <v>0</v>
      </c>
      <c r="EV96" s="68">
        <v>150072</v>
      </c>
      <c r="EW96" s="68" t="s">
        <v>2710</v>
      </c>
      <c r="EX96" s="68" t="str">
        <f t="shared" si="28"/>
        <v>소형</v>
      </c>
      <c r="FA96" s="68">
        <v>139</v>
      </c>
      <c r="FB96" s="68">
        <v>21</v>
      </c>
      <c r="FC96" s="68">
        <v>2</v>
      </c>
      <c r="FD96" s="68">
        <v>119039</v>
      </c>
      <c r="FE96" s="184" t="s">
        <v>9219</v>
      </c>
      <c r="FF96" s="68">
        <v>0</v>
      </c>
      <c r="FG96" s="68">
        <v>0</v>
      </c>
      <c r="FH96" s="68">
        <v>0</v>
      </c>
      <c r="FI96" s="68">
        <v>0</v>
      </c>
      <c r="FJ96" s="68">
        <v>0</v>
      </c>
      <c r="FK96" s="68">
        <v>2</v>
      </c>
      <c r="FL96" s="68">
        <v>3</v>
      </c>
      <c r="FM96" s="68" t="s">
        <v>3865</v>
      </c>
      <c r="FN96" s="68">
        <v>121</v>
      </c>
      <c r="FO96" s="68">
        <v>100</v>
      </c>
      <c r="FP96" s="68">
        <v>0</v>
      </c>
      <c r="FQ96" s="68">
        <v>147</v>
      </c>
      <c r="FR96" s="68">
        <v>500</v>
      </c>
      <c r="FS96" s="68">
        <v>60471</v>
      </c>
      <c r="FT96" s="68">
        <v>0</v>
      </c>
      <c r="FU96" s="68">
        <v>0</v>
      </c>
      <c r="FV96" s="68">
        <v>0</v>
      </c>
      <c r="FW96" s="68">
        <v>0</v>
      </c>
      <c r="FX96" s="68">
        <v>0</v>
      </c>
      <c r="FY96" s="68">
        <v>0</v>
      </c>
      <c r="FZ96" s="68">
        <v>3</v>
      </c>
      <c r="GA96" s="68">
        <v>0</v>
      </c>
      <c r="GB96" s="68">
        <v>0</v>
      </c>
      <c r="GC96" s="68">
        <v>0</v>
      </c>
      <c r="GE96" s="68">
        <v>469</v>
      </c>
      <c r="GF96" s="68" t="s">
        <v>3977</v>
      </c>
    </row>
    <row r="97" spans="1:188" x14ac:dyDescent="0.2">
      <c r="A97" s="174">
        <v>96</v>
      </c>
      <c r="B97" s="174">
        <v>244275568</v>
      </c>
      <c r="C97" s="61">
        <v>369278770</v>
      </c>
      <c r="D97" s="169">
        <v>295423016</v>
      </c>
      <c r="E97" s="174">
        <f t="shared" si="29"/>
        <v>5</v>
      </c>
      <c r="F97" s="68">
        <v>1040</v>
      </c>
      <c r="G97" s="68">
        <v>2</v>
      </c>
      <c r="H97" s="68">
        <v>0</v>
      </c>
      <c r="I97" s="68">
        <v>0</v>
      </c>
      <c r="J97" s="68" t="s">
        <v>2565</v>
      </c>
      <c r="K97" s="68">
        <v>0</v>
      </c>
      <c r="L97" s="68">
        <v>0</v>
      </c>
      <c r="M97" s="68">
        <v>0</v>
      </c>
      <c r="N97" s="68">
        <v>0</v>
      </c>
      <c r="O97" s="68">
        <v>1040</v>
      </c>
      <c r="P97" s="68">
        <v>0</v>
      </c>
      <c r="Q97" s="68">
        <v>0</v>
      </c>
      <c r="R97" s="68">
        <v>0</v>
      </c>
      <c r="S97" s="68">
        <v>0</v>
      </c>
      <c r="T97" s="68">
        <v>0</v>
      </c>
      <c r="U97" s="68">
        <v>0</v>
      </c>
      <c r="V97" s="68">
        <v>0</v>
      </c>
      <c r="W97" s="68">
        <v>0</v>
      </c>
      <c r="X97" s="68">
        <v>0</v>
      </c>
      <c r="Y97" s="68">
        <v>0</v>
      </c>
      <c r="Z97" s="68">
        <v>0</v>
      </c>
      <c r="AA97" s="68">
        <v>0</v>
      </c>
      <c r="AB97" s="68">
        <v>0</v>
      </c>
      <c r="AC97" s="68">
        <v>0</v>
      </c>
      <c r="AD97" s="68">
        <v>0</v>
      </c>
      <c r="AE97" s="68">
        <v>0</v>
      </c>
      <c r="AF97" s="68">
        <v>0</v>
      </c>
      <c r="AG97" s="68">
        <v>0</v>
      </c>
      <c r="AH97" s="68">
        <v>0</v>
      </c>
      <c r="AI97" s="68">
        <v>0</v>
      </c>
      <c r="AJ97" s="68">
        <v>0</v>
      </c>
      <c r="AK97" s="68">
        <v>0</v>
      </c>
      <c r="AL97" s="68">
        <v>0</v>
      </c>
      <c r="AM97" s="68">
        <v>0</v>
      </c>
      <c r="AN97" s="68">
        <v>0</v>
      </c>
      <c r="AO97" s="68">
        <v>0</v>
      </c>
      <c r="AP97" s="68">
        <v>0</v>
      </c>
      <c r="AQ97" s="68">
        <v>0</v>
      </c>
      <c r="AR97" s="68">
        <v>0</v>
      </c>
      <c r="AS97" s="68">
        <v>0</v>
      </c>
      <c r="AT97" s="68">
        <v>0</v>
      </c>
      <c r="AU97" s="68">
        <v>0</v>
      </c>
      <c r="AV97" s="68">
        <v>4</v>
      </c>
      <c r="AW97" s="68"/>
      <c r="AX97" s="68">
        <v>0</v>
      </c>
      <c r="AY97" s="126">
        <v>0</v>
      </c>
      <c r="AZ97" s="68">
        <v>0</v>
      </c>
      <c r="BA97" s="68">
        <v>0</v>
      </c>
      <c r="EQ97" s="68">
        <v>228</v>
      </c>
      <c r="ER97" s="175">
        <v>2</v>
      </c>
      <c r="ES97" s="68">
        <v>650</v>
      </c>
      <c r="ET97" s="68">
        <v>37</v>
      </c>
      <c r="EU97" s="68">
        <v>0</v>
      </c>
      <c r="EV97" s="68">
        <v>150037</v>
      </c>
      <c r="EW97" s="68" t="s">
        <v>2675</v>
      </c>
      <c r="EX97" s="68" t="str">
        <f t="shared" si="28"/>
        <v>중형</v>
      </c>
      <c r="FA97" s="68">
        <v>140</v>
      </c>
      <c r="FB97" s="68">
        <v>21</v>
      </c>
      <c r="FC97" s="68">
        <v>2</v>
      </c>
      <c r="FD97" s="68">
        <v>119040</v>
      </c>
      <c r="FE97" s="184" t="s">
        <v>9220</v>
      </c>
      <c r="FF97" s="68">
        <v>0</v>
      </c>
      <c r="FG97" s="68">
        <v>0</v>
      </c>
      <c r="FH97" s="68">
        <v>0</v>
      </c>
      <c r="FI97" s="68">
        <v>0</v>
      </c>
      <c r="FJ97" s="68">
        <v>0</v>
      </c>
      <c r="FK97" s="68">
        <v>2</v>
      </c>
      <c r="FL97" s="68">
        <v>3</v>
      </c>
      <c r="FM97" s="68" t="s">
        <v>3866</v>
      </c>
      <c r="FN97" s="68">
        <v>121</v>
      </c>
      <c r="FO97" s="68">
        <v>100</v>
      </c>
      <c r="FP97" s="68">
        <v>0</v>
      </c>
      <c r="FQ97" s="68">
        <v>147</v>
      </c>
      <c r="FR97" s="68">
        <v>500</v>
      </c>
      <c r="FS97" s="68">
        <v>60472</v>
      </c>
      <c r="FT97" s="68">
        <v>0</v>
      </c>
      <c r="FU97" s="68">
        <v>0</v>
      </c>
      <c r="FV97" s="68">
        <v>0</v>
      </c>
      <c r="FW97" s="68">
        <v>0</v>
      </c>
      <c r="FX97" s="68">
        <v>0</v>
      </c>
      <c r="FY97" s="68">
        <v>0</v>
      </c>
      <c r="FZ97" s="68">
        <v>3</v>
      </c>
      <c r="GA97" s="68">
        <v>0</v>
      </c>
      <c r="GB97" s="68">
        <v>0</v>
      </c>
      <c r="GC97" s="68">
        <v>0</v>
      </c>
      <c r="GE97" s="68">
        <v>470</v>
      </c>
      <c r="GF97" s="68" t="s">
        <v>3978</v>
      </c>
    </row>
    <row r="98" spans="1:188" x14ac:dyDescent="0.2">
      <c r="A98" s="174">
        <v>97</v>
      </c>
      <c r="B98" s="174">
        <v>256353889</v>
      </c>
      <c r="C98" s="61">
        <v>415781270</v>
      </c>
      <c r="D98" s="169">
        <v>332625016</v>
      </c>
      <c r="E98" s="174">
        <f t="shared" si="29"/>
        <v>5</v>
      </c>
      <c r="F98" s="68">
        <v>1041</v>
      </c>
      <c r="G98" s="68">
        <v>2</v>
      </c>
      <c r="H98" s="68">
        <v>0</v>
      </c>
      <c r="I98" s="68">
        <v>0</v>
      </c>
      <c r="J98" s="68" t="s">
        <v>2566</v>
      </c>
      <c r="K98" s="68">
        <v>0</v>
      </c>
      <c r="L98" s="68">
        <v>0</v>
      </c>
      <c r="M98" s="68">
        <v>0</v>
      </c>
      <c r="N98" s="68">
        <v>0</v>
      </c>
      <c r="O98" s="68">
        <v>1041</v>
      </c>
      <c r="P98" s="68">
        <v>0</v>
      </c>
      <c r="Q98" s="68">
        <v>0</v>
      </c>
      <c r="R98" s="68">
        <v>0</v>
      </c>
      <c r="S98" s="68">
        <v>0</v>
      </c>
      <c r="T98" s="68">
        <v>0</v>
      </c>
      <c r="U98" s="68">
        <v>0</v>
      </c>
      <c r="V98" s="68">
        <v>0</v>
      </c>
      <c r="W98" s="68">
        <v>0</v>
      </c>
      <c r="X98" s="68">
        <v>0</v>
      </c>
      <c r="Y98" s="68">
        <v>0</v>
      </c>
      <c r="Z98" s="68">
        <v>0</v>
      </c>
      <c r="AA98" s="68">
        <v>0</v>
      </c>
      <c r="AB98" s="68">
        <v>0</v>
      </c>
      <c r="AC98" s="68">
        <v>0</v>
      </c>
      <c r="AD98" s="68">
        <v>0</v>
      </c>
      <c r="AE98" s="68">
        <v>0</v>
      </c>
      <c r="AF98" s="68">
        <v>0</v>
      </c>
      <c r="AG98" s="68">
        <v>0</v>
      </c>
      <c r="AH98" s="68">
        <v>0</v>
      </c>
      <c r="AI98" s="68">
        <v>0</v>
      </c>
      <c r="AJ98" s="68">
        <v>0</v>
      </c>
      <c r="AK98" s="68">
        <v>0</v>
      </c>
      <c r="AL98" s="68">
        <v>0</v>
      </c>
      <c r="AM98" s="68">
        <v>0</v>
      </c>
      <c r="AN98" s="68">
        <v>0</v>
      </c>
      <c r="AO98" s="68">
        <v>0</v>
      </c>
      <c r="AP98" s="68">
        <v>0</v>
      </c>
      <c r="AQ98" s="68">
        <v>0</v>
      </c>
      <c r="AR98" s="68">
        <v>0</v>
      </c>
      <c r="AS98" s="68">
        <v>0</v>
      </c>
      <c r="AT98" s="68">
        <v>0</v>
      </c>
      <c r="AU98" s="68">
        <v>0</v>
      </c>
      <c r="AV98" s="68">
        <v>4</v>
      </c>
      <c r="AW98" s="68"/>
      <c r="AX98" s="68">
        <v>0</v>
      </c>
      <c r="AY98" s="126">
        <v>0</v>
      </c>
      <c r="AZ98" s="68">
        <v>0</v>
      </c>
      <c r="BA98" s="68">
        <v>0</v>
      </c>
      <c r="EQ98" s="68">
        <v>229</v>
      </c>
      <c r="ER98" s="175">
        <v>1</v>
      </c>
      <c r="ES98" s="68">
        <v>650</v>
      </c>
      <c r="ET98" s="68">
        <v>38</v>
      </c>
      <c r="EU98" s="68">
        <v>0</v>
      </c>
      <c r="EV98" s="68">
        <v>150038</v>
      </c>
      <c r="EW98" s="68" t="s">
        <v>2676</v>
      </c>
      <c r="EX98" s="68" t="str">
        <f t="shared" si="28"/>
        <v>소형</v>
      </c>
      <c r="FA98" s="68">
        <v>141</v>
      </c>
      <c r="FB98" s="68">
        <v>22</v>
      </c>
      <c r="FC98" s="68">
        <v>2</v>
      </c>
      <c r="FD98" s="68">
        <v>119041</v>
      </c>
      <c r="FE98" s="184" t="s">
        <v>9221</v>
      </c>
      <c r="FF98" s="68">
        <v>0</v>
      </c>
      <c r="FG98" s="68">
        <v>0</v>
      </c>
      <c r="FH98" s="68">
        <v>0</v>
      </c>
      <c r="FI98" s="68">
        <v>0</v>
      </c>
      <c r="FJ98" s="68">
        <v>0</v>
      </c>
      <c r="FK98" s="68">
        <v>2</v>
      </c>
      <c r="FL98" s="68">
        <v>4</v>
      </c>
      <c r="FM98" s="68" t="s">
        <v>3867</v>
      </c>
      <c r="FN98" s="68">
        <v>109</v>
      </c>
      <c r="FO98" s="68">
        <v>0</v>
      </c>
      <c r="FP98" s="68">
        <v>300</v>
      </c>
      <c r="FQ98" s="68">
        <v>111</v>
      </c>
      <c r="FR98" s="68">
        <v>0</v>
      </c>
      <c r="FS98" s="68">
        <v>300</v>
      </c>
      <c r="FT98" s="68">
        <v>101</v>
      </c>
      <c r="FU98" s="68">
        <v>3</v>
      </c>
      <c r="FV98" s="68">
        <v>0</v>
      </c>
      <c r="FW98" s="68">
        <v>0</v>
      </c>
      <c r="FX98" s="68">
        <v>0</v>
      </c>
      <c r="FY98" s="68">
        <v>0</v>
      </c>
      <c r="FZ98" s="68">
        <v>4</v>
      </c>
      <c r="GA98" s="68">
        <v>0</v>
      </c>
      <c r="GB98" s="68">
        <v>0</v>
      </c>
      <c r="GC98" s="68">
        <v>0</v>
      </c>
      <c r="GE98" s="68">
        <v>471</v>
      </c>
      <c r="GF98" s="68" t="s">
        <v>3979</v>
      </c>
    </row>
    <row r="99" spans="1:188" x14ac:dyDescent="0.2">
      <c r="A99" s="174">
        <v>98</v>
      </c>
      <c r="B99" s="174">
        <v>268528837</v>
      </c>
      <c r="C99" s="61">
        <v>464608895</v>
      </c>
      <c r="D99" s="169">
        <v>371687116</v>
      </c>
      <c r="E99" s="174">
        <f t="shared" si="29"/>
        <v>5</v>
      </c>
      <c r="F99" s="68">
        <v>1042</v>
      </c>
      <c r="G99" s="68">
        <v>2</v>
      </c>
      <c r="H99" s="68">
        <v>0</v>
      </c>
      <c r="I99" s="68">
        <v>0</v>
      </c>
      <c r="J99" s="68" t="s">
        <v>2567</v>
      </c>
      <c r="K99" s="68">
        <v>0</v>
      </c>
      <c r="L99" s="68">
        <v>0</v>
      </c>
      <c r="M99" s="68">
        <v>0</v>
      </c>
      <c r="N99" s="68">
        <v>0</v>
      </c>
      <c r="O99" s="68">
        <v>1042</v>
      </c>
      <c r="P99" s="68">
        <v>0</v>
      </c>
      <c r="Q99" s="68">
        <v>0</v>
      </c>
      <c r="R99" s="68">
        <v>0</v>
      </c>
      <c r="S99" s="68">
        <v>0</v>
      </c>
      <c r="T99" s="68">
        <v>0</v>
      </c>
      <c r="U99" s="68">
        <v>0</v>
      </c>
      <c r="V99" s="68">
        <v>0</v>
      </c>
      <c r="W99" s="68">
        <v>0</v>
      </c>
      <c r="X99" s="68">
        <v>0</v>
      </c>
      <c r="Y99" s="68">
        <v>0</v>
      </c>
      <c r="Z99" s="68">
        <v>0</v>
      </c>
      <c r="AA99" s="68">
        <v>0</v>
      </c>
      <c r="AB99" s="68">
        <v>0</v>
      </c>
      <c r="AC99" s="68">
        <v>0</v>
      </c>
      <c r="AD99" s="68">
        <v>0</v>
      </c>
      <c r="AE99" s="68">
        <v>0</v>
      </c>
      <c r="AF99" s="68">
        <v>0</v>
      </c>
      <c r="AG99" s="68">
        <v>0</v>
      </c>
      <c r="AH99" s="68">
        <v>0</v>
      </c>
      <c r="AI99" s="68">
        <v>0</v>
      </c>
      <c r="AJ99" s="68">
        <v>0</v>
      </c>
      <c r="AK99" s="68">
        <v>0</v>
      </c>
      <c r="AL99" s="68">
        <v>0</v>
      </c>
      <c r="AM99" s="68">
        <v>0</v>
      </c>
      <c r="AN99" s="68">
        <v>0</v>
      </c>
      <c r="AO99" s="68">
        <v>0</v>
      </c>
      <c r="AP99" s="68">
        <v>0</v>
      </c>
      <c r="AQ99" s="68">
        <v>0</v>
      </c>
      <c r="AR99" s="68">
        <v>0</v>
      </c>
      <c r="AS99" s="68">
        <v>0</v>
      </c>
      <c r="AT99" s="68">
        <v>0</v>
      </c>
      <c r="AU99" s="68">
        <v>0</v>
      </c>
      <c r="AV99" s="68">
        <v>4</v>
      </c>
      <c r="AW99" s="68"/>
      <c r="AX99" s="68">
        <v>0</v>
      </c>
      <c r="AY99" s="126">
        <v>0</v>
      </c>
      <c r="AZ99" s="68">
        <v>0</v>
      </c>
      <c r="BA99" s="68">
        <v>0</v>
      </c>
      <c r="EQ99" s="68">
        <v>230</v>
      </c>
      <c r="ER99" s="175">
        <v>4</v>
      </c>
      <c r="ES99" s="68">
        <v>650</v>
      </c>
      <c r="ET99" s="68">
        <v>21</v>
      </c>
      <c r="EU99" s="68">
        <v>0</v>
      </c>
      <c r="EV99" s="68">
        <v>150021</v>
      </c>
      <c r="EW99" s="68" t="s">
        <v>2659</v>
      </c>
      <c r="EX99" s="68" t="str">
        <f t="shared" si="28"/>
        <v>대형</v>
      </c>
      <c r="FA99" s="68">
        <v>142</v>
      </c>
      <c r="FB99" s="68">
        <v>22</v>
      </c>
      <c r="FC99" s="68">
        <v>2</v>
      </c>
      <c r="FD99" s="68">
        <v>119042</v>
      </c>
      <c r="FE99" s="184" t="s">
        <v>9222</v>
      </c>
      <c r="FF99" s="68">
        <v>0</v>
      </c>
      <c r="FG99" s="68">
        <v>0</v>
      </c>
      <c r="FH99" s="68">
        <v>0</v>
      </c>
      <c r="FI99" s="68">
        <v>0</v>
      </c>
      <c r="FJ99" s="68">
        <v>0</v>
      </c>
      <c r="FK99" s="68">
        <v>2</v>
      </c>
      <c r="FL99" s="68">
        <v>4</v>
      </c>
      <c r="FM99" s="68" t="s">
        <v>3868</v>
      </c>
      <c r="FN99" s="68">
        <v>110</v>
      </c>
      <c r="FO99" s="68">
        <v>0</v>
      </c>
      <c r="FP99" s="68">
        <v>300</v>
      </c>
      <c r="FQ99" s="68">
        <v>112</v>
      </c>
      <c r="FR99" s="68">
        <v>0</v>
      </c>
      <c r="FS99" s="68">
        <v>300</v>
      </c>
      <c r="FT99" s="68">
        <v>101</v>
      </c>
      <c r="FU99" s="68">
        <v>3</v>
      </c>
      <c r="FV99" s="68">
        <v>0</v>
      </c>
      <c r="FW99" s="68">
        <v>0</v>
      </c>
      <c r="FX99" s="68">
        <v>0</v>
      </c>
      <c r="FY99" s="68">
        <v>0</v>
      </c>
      <c r="FZ99" s="68">
        <v>2</v>
      </c>
      <c r="GA99" s="68">
        <v>0</v>
      </c>
      <c r="GB99" s="68">
        <v>0</v>
      </c>
      <c r="GC99" s="68">
        <v>0</v>
      </c>
      <c r="GE99" s="68">
        <v>472</v>
      </c>
      <c r="GF99" s="68" t="s">
        <v>3980</v>
      </c>
    </row>
    <row r="100" spans="1:188" x14ac:dyDescent="0.2">
      <c r="A100" s="174">
        <v>99</v>
      </c>
      <c r="B100" s="174">
        <v>280801185</v>
      </c>
      <c r="C100" s="61">
        <v>0</v>
      </c>
      <c r="D100" s="169">
        <v>411687116</v>
      </c>
      <c r="E100" s="174">
        <f t="shared" si="29"/>
        <v>5</v>
      </c>
      <c r="F100" s="68">
        <v>1043</v>
      </c>
      <c r="G100" s="68">
        <v>2</v>
      </c>
      <c r="H100" s="68">
        <v>0</v>
      </c>
      <c r="I100" s="68">
        <v>0</v>
      </c>
      <c r="J100" s="68" t="s">
        <v>2568</v>
      </c>
      <c r="K100" s="68">
        <v>0</v>
      </c>
      <c r="L100" s="68">
        <v>0</v>
      </c>
      <c r="M100" s="68">
        <v>0</v>
      </c>
      <c r="N100" s="68">
        <v>0</v>
      </c>
      <c r="O100" s="68">
        <v>1043</v>
      </c>
      <c r="P100" s="68">
        <v>0</v>
      </c>
      <c r="Q100" s="68">
        <v>0</v>
      </c>
      <c r="R100" s="68">
        <v>0</v>
      </c>
      <c r="S100" s="68">
        <v>0</v>
      </c>
      <c r="T100" s="68">
        <v>0</v>
      </c>
      <c r="U100" s="68">
        <v>0</v>
      </c>
      <c r="V100" s="68">
        <v>0</v>
      </c>
      <c r="W100" s="68">
        <v>0</v>
      </c>
      <c r="X100" s="68">
        <v>0</v>
      </c>
      <c r="Y100" s="68">
        <v>0</v>
      </c>
      <c r="Z100" s="68">
        <v>0</v>
      </c>
      <c r="AA100" s="68">
        <v>0</v>
      </c>
      <c r="AB100" s="68">
        <v>0</v>
      </c>
      <c r="AC100" s="68">
        <v>0</v>
      </c>
      <c r="AD100" s="68">
        <v>0</v>
      </c>
      <c r="AE100" s="68">
        <v>0</v>
      </c>
      <c r="AF100" s="68">
        <v>0</v>
      </c>
      <c r="AG100" s="68">
        <v>0</v>
      </c>
      <c r="AH100" s="68">
        <v>0</v>
      </c>
      <c r="AI100" s="68">
        <v>0</v>
      </c>
      <c r="AJ100" s="68">
        <v>0</v>
      </c>
      <c r="AK100" s="68">
        <v>0</v>
      </c>
      <c r="AL100" s="68">
        <v>0</v>
      </c>
      <c r="AM100" s="68">
        <v>0</v>
      </c>
      <c r="AN100" s="68">
        <v>0</v>
      </c>
      <c r="AO100" s="68">
        <v>0</v>
      </c>
      <c r="AP100" s="68">
        <v>0</v>
      </c>
      <c r="AQ100" s="68">
        <v>0</v>
      </c>
      <c r="AR100" s="68">
        <v>0</v>
      </c>
      <c r="AS100" s="68">
        <v>0</v>
      </c>
      <c r="AT100" s="68">
        <v>0</v>
      </c>
      <c r="AU100" s="68">
        <v>0</v>
      </c>
      <c r="AV100" s="68">
        <v>4</v>
      </c>
      <c r="AW100" s="68"/>
      <c r="AX100" s="68">
        <v>0</v>
      </c>
      <c r="AY100" s="126">
        <v>0</v>
      </c>
      <c r="AZ100" s="68">
        <v>0</v>
      </c>
      <c r="BA100" s="68">
        <v>0</v>
      </c>
      <c r="EQ100" s="68">
        <v>231</v>
      </c>
      <c r="ER100" s="175">
        <v>1</v>
      </c>
      <c r="ES100" s="68">
        <v>650</v>
      </c>
      <c r="ET100" s="68">
        <v>44</v>
      </c>
      <c r="EU100" s="68">
        <v>0</v>
      </c>
      <c r="EV100" s="68">
        <v>150044</v>
      </c>
      <c r="EW100" s="68" t="s">
        <v>2682</v>
      </c>
      <c r="EX100" s="68" t="str">
        <f t="shared" si="28"/>
        <v>소형</v>
      </c>
      <c r="FA100" s="68">
        <v>143</v>
      </c>
      <c r="FB100" s="68">
        <v>23</v>
      </c>
      <c r="FC100" s="68">
        <v>2</v>
      </c>
      <c r="FD100" s="68">
        <v>119043</v>
      </c>
      <c r="FE100" s="184" t="s">
        <v>9223</v>
      </c>
      <c r="FF100" s="68">
        <v>0</v>
      </c>
      <c r="FG100" s="68">
        <v>0</v>
      </c>
      <c r="FH100" s="68">
        <v>0</v>
      </c>
      <c r="FI100" s="68">
        <v>0</v>
      </c>
      <c r="FJ100" s="68">
        <v>0</v>
      </c>
      <c r="FK100" s="68">
        <v>2</v>
      </c>
      <c r="FL100" s="68">
        <v>4</v>
      </c>
      <c r="FM100" s="68" t="s">
        <v>3869</v>
      </c>
      <c r="FN100" s="68">
        <v>134</v>
      </c>
      <c r="FO100" s="68">
        <v>500</v>
      </c>
      <c r="FP100" s="68">
        <v>5</v>
      </c>
      <c r="FQ100" s="68">
        <v>125</v>
      </c>
      <c r="FR100" s="68">
        <v>250</v>
      </c>
      <c r="FS100" s="68">
        <v>0</v>
      </c>
      <c r="FT100" s="68">
        <v>103</v>
      </c>
      <c r="FU100" s="68">
        <v>3</v>
      </c>
      <c r="FV100" s="68">
        <v>0</v>
      </c>
      <c r="FW100" s="68">
        <v>0</v>
      </c>
      <c r="FX100" s="68">
        <v>0</v>
      </c>
      <c r="FY100" s="68">
        <v>0</v>
      </c>
      <c r="FZ100" s="68">
        <v>1</v>
      </c>
      <c r="GA100" s="68">
        <v>0</v>
      </c>
      <c r="GB100" s="68">
        <v>0</v>
      </c>
      <c r="GC100" s="68">
        <v>0</v>
      </c>
      <c r="GE100" s="68">
        <v>473</v>
      </c>
      <c r="GF100" s="68" t="s">
        <v>3981</v>
      </c>
    </row>
    <row r="101" spans="1:188" x14ac:dyDescent="0.2">
      <c r="A101" s="174">
        <v>100</v>
      </c>
      <c r="B101" s="174">
        <v>293171712</v>
      </c>
      <c r="C101" s="61">
        <v>0</v>
      </c>
      <c r="D101" s="169">
        <v>451687116</v>
      </c>
      <c r="E101" s="174">
        <f t="shared" si="29"/>
        <v>5</v>
      </c>
      <c r="F101" s="68">
        <v>1050</v>
      </c>
      <c r="G101" s="68">
        <v>2</v>
      </c>
      <c r="H101" s="68">
        <v>0</v>
      </c>
      <c r="I101" s="68">
        <v>0</v>
      </c>
      <c r="J101" s="68" t="s">
        <v>2569</v>
      </c>
      <c r="K101" s="68">
        <v>0</v>
      </c>
      <c r="L101" s="68">
        <v>0</v>
      </c>
      <c r="M101" s="68">
        <v>0</v>
      </c>
      <c r="N101" s="68">
        <v>0</v>
      </c>
      <c r="O101" s="68">
        <v>1050</v>
      </c>
      <c r="P101" s="68">
        <v>0</v>
      </c>
      <c r="Q101" s="68">
        <v>0</v>
      </c>
      <c r="R101" s="68">
        <v>0</v>
      </c>
      <c r="S101" s="68">
        <v>0</v>
      </c>
      <c r="T101" s="68">
        <v>0</v>
      </c>
      <c r="U101" s="68">
        <v>0</v>
      </c>
      <c r="V101" s="68">
        <v>0</v>
      </c>
      <c r="W101" s="68">
        <v>0</v>
      </c>
      <c r="X101" s="68">
        <v>0</v>
      </c>
      <c r="Y101" s="68">
        <v>0</v>
      </c>
      <c r="Z101" s="68">
        <v>0</v>
      </c>
      <c r="AA101" s="68">
        <v>0</v>
      </c>
      <c r="AB101" s="68">
        <v>0</v>
      </c>
      <c r="AC101" s="68">
        <v>0</v>
      </c>
      <c r="AD101" s="68">
        <v>0</v>
      </c>
      <c r="AE101" s="68">
        <v>0</v>
      </c>
      <c r="AF101" s="68">
        <v>0</v>
      </c>
      <c r="AG101" s="68">
        <v>0</v>
      </c>
      <c r="AH101" s="68">
        <v>0</v>
      </c>
      <c r="AI101" s="68">
        <v>0</v>
      </c>
      <c r="AJ101" s="68">
        <v>0</v>
      </c>
      <c r="AK101" s="68">
        <v>0</v>
      </c>
      <c r="AL101" s="68">
        <v>0</v>
      </c>
      <c r="AM101" s="68">
        <v>0</v>
      </c>
      <c r="AN101" s="68">
        <v>0</v>
      </c>
      <c r="AO101" s="68">
        <v>0</v>
      </c>
      <c r="AP101" s="68">
        <v>0</v>
      </c>
      <c r="AQ101" s="68">
        <v>0</v>
      </c>
      <c r="AR101" s="68">
        <v>0</v>
      </c>
      <c r="AS101" s="68">
        <v>0</v>
      </c>
      <c r="AT101" s="68">
        <v>0</v>
      </c>
      <c r="AU101" s="68">
        <v>0</v>
      </c>
      <c r="AV101" s="68">
        <v>4</v>
      </c>
      <c r="AW101" s="68"/>
      <c r="AX101" s="68">
        <v>0</v>
      </c>
      <c r="AY101" s="126">
        <v>0</v>
      </c>
      <c r="AZ101" s="68">
        <v>0</v>
      </c>
      <c r="BA101" s="68">
        <v>0</v>
      </c>
      <c r="EQ101" s="68">
        <v>232</v>
      </c>
      <c r="ER101" s="175">
        <v>1</v>
      </c>
      <c r="ES101" s="68">
        <v>650</v>
      </c>
      <c r="ET101" s="68">
        <v>1</v>
      </c>
      <c r="EU101" s="68">
        <v>0</v>
      </c>
      <c r="EV101" s="68">
        <v>150001</v>
      </c>
      <c r="EW101" s="68" t="s">
        <v>2639</v>
      </c>
      <c r="EX101" s="68" t="str">
        <f t="shared" si="28"/>
        <v>소형</v>
      </c>
      <c r="FA101" s="68">
        <v>144</v>
      </c>
      <c r="FB101" s="68">
        <v>23</v>
      </c>
      <c r="FC101" s="68">
        <v>1</v>
      </c>
      <c r="FD101" s="68">
        <v>119044</v>
      </c>
      <c r="FE101" s="184" t="s">
        <v>9224</v>
      </c>
      <c r="FF101" s="68">
        <v>0</v>
      </c>
      <c r="FG101" s="68">
        <v>0</v>
      </c>
      <c r="FH101" s="68">
        <v>0</v>
      </c>
      <c r="FI101" s="68">
        <v>0</v>
      </c>
      <c r="FJ101" s="68">
        <v>0</v>
      </c>
      <c r="FK101" s="68">
        <v>2</v>
      </c>
      <c r="FL101" s="68">
        <v>4</v>
      </c>
      <c r="FM101" s="68" t="s">
        <v>3870</v>
      </c>
      <c r="FN101" s="68">
        <v>134</v>
      </c>
      <c r="FO101" s="68">
        <v>500</v>
      </c>
      <c r="FP101" s="68">
        <v>1</v>
      </c>
      <c r="FQ101" s="68">
        <v>125</v>
      </c>
      <c r="FR101" s="68">
        <v>250</v>
      </c>
      <c r="FS101" s="68">
        <v>0</v>
      </c>
      <c r="FT101" s="68">
        <v>103</v>
      </c>
      <c r="FU101" s="68">
        <v>3</v>
      </c>
      <c r="FV101" s="68">
        <v>0</v>
      </c>
      <c r="FW101" s="68">
        <v>0</v>
      </c>
      <c r="FX101" s="68">
        <v>0</v>
      </c>
      <c r="FY101" s="68">
        <v>0</v>
      </c>
      <c r="FZ101" s="68">
        <v>5</v>
      </c>
      <c r="GA101" s="68">
        <v>0</v>
      </c>
      <c r="GB101" s="68">
        <v>0</v>
      </c>
      <c r="GC101" s="68">
        <v>0</v>
      </c>
      <c r="GE101" s="68">
        <v>474</v>
      </c>
      <c r="GF101" s="68" t="s">
        <v>3982</v>
      </c>
    </row>
    <row r="102" spans="1:188" x14ac:dyDescent="0.2">
      <c r="A102" s="174">
        <v>101</v>
      </c>
      <c r="B102" s="174">
        <v>305641203</v>
      </c>
      <c r="C102" s="61">
        <v>0</v>
      </c>
      <c r="D102" s="169">
        <v>491687116</v>
      </c>
      <c r="E102" s="174">
        <f t="shared" si="29"/>
        <v>5</v>
      </c>
      <c r="F102" s="68">
        <v>1051</v>
      </c>
      <c r="G102" s="68">
        <v>2</v>
      </c>
      <c r="H102" s="68">
        <v>0</v>
      </c>
      <c r="I102" s="68">
        <v>0</v>
      </c>
      <c r="J102" s="68" t="s">
        <v>2570</v>
      </c>
      <c r="K102" s="68">
        <v>0</v>
      </c>
      <c r="L102" s="68">
        <v>0</v>
      </c>
      <c r="M102" s="68">
        <v>0</v>
      </c>
      <c r="N102" s="68">
        <v>0</v>
      </c>
      <c r="O102" s="68">
        <v>1051</v>
      </c>
      <c r="P102" s="68">
        <v>0</v>
      </c>
      <c r="Q102" s="68">
        <v>0</v>
      </c>
      <c r="R102" s="68">
        <v>0</v>
      </c>
      <c r="S102" s="68">
        <v>0</v>
      </c>
      <c r="T102" s="68">
        <v>0</v>
      </c>
      <c r="U102" s="68">
        <v>0</v>
      </c>
      <c r="V102" s="68">
        <v>0</v>
      </c>
      <c r="W102" s="68">
        <v>0</v>
      </c>
      <c r="X102" s="68">
        <v>0</v>
      </c>
      <c r="Y102" s="68">
        <v>0</v>
      </c>
      <c r="Z102" s="68">
        <v>0</v>
      </c>
      <c r="AA102" s="68">
        <v>0</v>
      </c>
      <c r="AB102" s="68">
        <v>0</v>
      </c>
      <c r="AC102" s="68">
        <v>0</v>
      </c>
      <c r="AD102" s="68">
        <v>0</v>
      </c>
      <c r="AE102" s="68">
        <v>0</v>
      </c>
      <c r="AF102" s="68">
        <v>0</v>
      </c>
      <c r="AG102" s="68">
        <v>0</v>
      </c>
      <c r="AH102" s="68">
        <v>0</v>
      </c>
      <c r="AI102" s="68">
        <v>0</v>
      </c>
      <c r="AJ102" s="68">
        <v>0</v>
      </c>
      <c r="AK102" s="68">
        <v>0</v>
      </c>
      <c r="AL102" s="68">
        <v>0</v>
      </c>
      <c r="AM102" s="68">
        <v>0</v>
      </c>
      <c r="AN102" s="68">
        <v>0</v>
      </c>
      <c r="AO102" s="68">
        <v>0</v>
      </c>
      <c r="AP102" s="68">
        <v>0</v>
      </c>
      <c r="AQ102" s="68">
        <v>0</v>
      </c>
      <c r="AR102" s="68">
        <v>0</v>
      </c>
      <c r="AS102" s="68">
        <v>0</v>
      </c>
      <c r="AT102" s="68">
        <v>0</v>
      </c>
      <c r="AU102" s="68">
        <v>0</v>
      </c>
      <c r="AV102" s="68">
        <v>4</v>
      </c>
      <c r="AW102" s="68"/>
      <c r="AX102" s="68">
        <v>0</v>
      </c>
      <c r="AY102" s="126">
        <v>0</v>
      </c>
      <c r="AZ102" s="68">
        <v>0</v>
      </c>
      <c r="BA102" s="68">
        <v>0</v>
      </c>
      <c r="EQ102" s="68">
        <v>233</v>
      </c>
      <c r="ER102" s="175">
        <v>1</v>
      </c>
      <c r="ES102" s="68">
        <v>650</v>
      </c>
      <c r="ET102" s="68">
        <v>45</v>
      </c>
      <c r="EU102" s="68">
        <v>0</v>
      </c>
      <c r="EV102" s="68">
        <v>150045</v>
      </c>
      <c r="EW102" s="68" t="s">
        <v>2683</v>
      </c>
      <c r="EX102" s="68" t="str">
        <f t="shared" si="28"/>
        <v>소형</v>
      </c>
      <c r="FA102" s="68">
        <v>145</v>
      </c>
      <c r="FB102" s="68">
        <v>24</v>
      </c>
      <c r="FC102" s="68">
        <v>2</v>
      </c>
      <c r="FD102" s="68">
        <v>119045</v>
      </c>
      <c r="FE102" s="184" t="s">
        <v>9225</v>
      </c>
      <c r="FF102" s="68">
        <v>0</v>
      </c>
      <c r="FG102" s="68">
        <v>0</v>
      </c>
      <c r="FH102" s="68">
        <v>0</v>
      </c>
      <c r="FI102" s="68">
        <v>0</v>
      </c>
      <c r="FJ102" s="68">
        <v>0</v>
      </c>
      <c r="FK102" s="68">
        <v>2</v>
      </c>
      <c r="FL102" s="68">
        <v>4</v>
      </c>
      <c r="FM102" s="68" t="s">
        <v>3871</v>
      </c>
      <c r="FN102" s="68">
        <v>138</v>
      </c>
      <c r="FO102" s="68">
        <v>400</v>
      </c>
      <c r="FP102" s="68">
        <v>2</v>
      </c>
      <c r="FQ102" s="68">
        <v>113</v>
      </c>
      <c r="FR102" s="68">
        <v>0</v>
      </c>
      <c r="FS102" s="68">
        <v>300</v>
      </c>
      <c r="FT102" s="68">
        <v>104</v>
      </c>
      <c r="FU102" s="68">
        <v>3</v>
      </c>
      <c r="FV102" s="68">
        <v>0</v>
      </c>
      <c r="FW102" s="68">
        <v>0</v>
      </c>
      <c r="FX102" s="68">
        <v>0</v>
      </c>
      <c r="FY102" s="68">
        <v>0</v>
      </c>
      <c r="FZ102" s="68">
        <v>6</v>
      </c>
      <c r="GA102" s="68">
        <v>0</v>
      </c>
      <c r="GB102" s="68">
        <v>0</v>
      </c>
      <c r="GC102" s="68">
        <v>0</v>
      </c>
      <c r="GE102" s="68">
        <v>475</v>
      </c>
      <c r="GF102" s="68" t="s">
        <v>3983</v>
      </c>
    </row>
    <row r="103" spans="1:188" x14ac:dyDescent="0.2">
      <c r="A103" s="174">
        <v>102</v>
      </c>
      <c r="B103" s="174">
        <v>318210450</v>
      </c>
      <c r="C103" s="61">
        <v>0</v>
      </c>
      <c r="D103" s="169">
        <v>531687116</v>
      </c>
      <c r="E103" s="174">
        <f t="shared" si="29"/>
        <v>5</v>
      </c>
      <c r="F103" s="68">
        <v>1052</v>
      </c>
      <c r="G103" s="68">
        <v>2</v>
      </c>
      <c r="H103" s="68">
        <v>0</v>
      </c>
      <c r="I103" s="68">
        <v>0</v>
      </c>
      <c r="J103" s="68" t="s">
        <v>2571</v>
      </c>
      <c r="K103" s="68">
        <v>0</v>
      </c>
      <c r="L103" s="68">
        <v>0</v>
      </c>
      <c r="M103" s="68">
        <v>0</v>
      </c>
      <c r="N103" s="68">
        <v>0</v>
      </c>
      <c r="O103" s="68">
        <v>1052</v>
      </c>
      <c r="P103" s="68">
        <v>0</v>
      </c>
      <c r="Q103" s="68">
        <v>0</v>
      </c>
      <c r="R103" s="68">
        <v>0</v>
      </c>
      <c r="S103" s="68">
        <v>0</v>
      </c>
      <c r="T103" s="68">
        <v>0</v>
      </c>
      <c r="U103" s="68">
        <v>0</v>
      </c>
      <c r="V103" s="68">
        <v>0</v>
      </c>
      <c r="W103" s="68">
        <v>0</v>
      </c>
      <c r="X103" s="68">
        <v>0</v>
      </c>
      <c r="Y103" s="68">
        <v>0</v>
      </c>
      <c r="Z103" s="68">
        <v>0</v>
      </c>
      <c r="AA103" s="68">
        <v>0</v>
      </c>
      <c r="AB103" s="68">
        <v>0</v>
      </c>
      <c r="AC103" s="68">
        <v>0</v>
      </c>
      <c r="AD103" s="68">
        <v>0</v>
      </c>
      <c r="AE103" s="68">
        <v>0</v>
      </c>
      <c r="AF103" s="68">
        <v>0</v>
      </c>
      <c r="AG103" s="68">
        <v>0</v>
      </c>
      <c r="AH103" s="68">
        <v>0</v>
      </c>
      <c r="AI103" s="68">
        <v>0</v>
      </c>
      <c r="AJ103" s="68">
        <v>0</v>
      </c>
      <c r="AK103" s="68">
        <v>0</v>
      </c>
      <c r="AL103" s="68">
        <v>0</v>
      </c>
      <c r="AM103" s="68">
        <v>0</v>
      </c>
      <c r="AN103" s="68">
        <v>0</v>
      </c>
      <c r="AO103" s="68">
        <v>0</v>
      </c>
      <c r="AP103" s="68">
        <v>0</v>
      </c>
      <c r="AQ103" s="68">
        <v>0</v>
      </c>
      <c r="AR103" s="68">
        <v>0</v>
      </c>
      <c r="AS103" s="68">
        <v>0</v>
      </c>
      <c r="AT103" s="68">
        <v>0</v>
      </c>
      <c r="AU103" s="68">
        <v>0</v>
      </c>
      <c r="AV103" s="68">
        <v>4</v>
      </c>
      <c r="AW103" s="68"/>
      <c r="AX103" s="68">
        <v>0</v>
      </c>
      <c r="AY103" s="126">
        <v>0</v>
      </c>
      <c r="AZ103" s="68">
        <v>0</v>
      </c>
      <c r="BA103" s="68">
        <v>0</v>
      </c>
      <c r="EQ103" s="68">
        <v>234</v>
      </c>
      <c r="ER103" s="175">
        <v>1</v>
      </c>
      <c r="ES103" s="68">
        <v>650</v>
      </c>
      <c r="ET103" s="68">
        <v>13</v>
      </c>
      <c r="EU103" s="68">
        <v>0</v>
      </c>
      <c r="EV103" s="68">
        <v>150013</v>
      </c>
      <c r="EW103" s="68" t="s">
        <v>2651</v>
      </c>
      <c r="EX103" s="68" t="str">
        <f t="shared" si="28"/>
        <v>소형</v>
      </c>
      <c r="FA103" s="68">
        <v>146</v>
      </c>
      <c r="FB103" s="68">
        <v>24</v>
      </c>
      <c r="FC103" s="68">
        <v>2</v>
      </c>
      <c r="FD103" s="68">
        <v>119046</v>
      </c>
      <c r="FE103" s="184" t="s">
        <v>9226</v>
      </c>
      <c r="FF103" s="68">
        <v>0</v>
      </c>
      <c r="FG103" s="68">
        <v>0</v>
      </c>
      <c r="FH103" s="68">
        <v>0</v>
      </c>
      <c r="FI103" s="68">
        <v>0</v>
      </c>
      <c r="FJ103" s="68">
        <v>0</v>
      </c>
      <c r="FK103" s="68">
        <v>2</v>
      </c>
      <c r="FL103" s="68">
        <v>4</v>
      </c>
      <c r="FM103" s="68" t="s">
        <v>3872</v>
      </c>
      <c r="FN103" s="68">
        <v>138</v>
      </c>
      <c r="FO103" s="68">
        <v>400</v>
      </c>
      <c r="FP103" s="68">
        <v>3</v>
      </c>
      <c r="FQ103" s="68">
        <v>113</v>
      </c>
      <c r="FR103" s="68">
        <v>0</v>
      </c>
      <c r="FS103" s="68">
        <v>300</v>
      </c>
      <c r="FT103" s="68">
        <v>104</v>
      </c>
      <c r="FU103" s="68">
        <v>3</v>
      </c>
      <c r="FV103" s="68">
        <v>0</v>
      </c>
      <c r="FW103" s="68">
        <v>0</v>
      </c>
      <c r="FX103" s="68">
        <v>0</v>
      </c>
      <c r="FY103" s="68">
        <v>0</v>
      </c>
      <c r="FZ103" s="68">
        <v>4</v>
      </c>
      <c r="GA103" s="68">
        <v>0</v>
      </c>
      <c r="GB103" s="68">
        <v>0</v>
      </c>
      <c r="GC103" s="68">
        <v>0</v>
      </c>
      <c r="GE103" s="68">
        <v>476</v>
      </c>
      <c r="GF103" s="68" t="s">
        <v>3984</v>
      </c>
    </row>
    <row r="104" spans="1:188" x14ac:dyDescent="0.2">
      <c r="A104" s="174">
        <v>103</v>
      </c>
      <c r="B104" s="174">
        <v>330880251</v>
      </c>
      <c r="C104" s="61">
        <v>0</v>
      </c>
      <c r="D104" s="169">
        <v>571687116</v>
      </c>
      <c r="E104" s="174">
        <f t="shared" si="29"/>
        <v>5</v>
      </c>
      <c r="F104" s="68">
        <v>1053</v>
      </c>
      <c r="G104" s="68">
        <v>2</v>
      </c>
      <c r="H104" s="68">
        <v>0</v>
      </c>
      <c r="I104" s="68">
        <v>0</v>
      </c>
      <c r="J104" s="68" t="s">
        <v>2572</v>
      </c>
      <c r="K104" s="68">
        <v>0</v>
      </c>
      <c r="L104" s="68">
        <v>0</v>
      </c>
      <c r="M104" s="68">
        <v>0</v>
      </c>
      <c r="N104" s="68">
        <v>0</v>
      </c>
      <c r="O104" s="68">
        <v>1053</v>
      </c>
      <c r="P104" s="68">
        <v>0</v>
      </c>
      <c r="Q104" s="68">
        <v>0</v>
      </c>
      <c r="R104" s="68">
        <v>0</v>
      </c>
      <c r="S104" s="68">
        <v>0</v>
      </c>
      <c r="T104" s="68">
        <v>0</v>
      </c>
      <c r="U104" s="68">
        <v>0</v>
      </c>
      <c r="V104" s="68">
        <v>0</v>
      </c>
      <c r="W104" s="68">
        <v>0</v>
      </c>
      <c r="X104" s="68">
        <v>0</v>
      </c>
      <c r="Y104" s="68">
        <v>0</v>
      </c>
      <c r="Z104" s="68">
        <v>0</v>
      </c>
      <c r="AA104" s="68">
        <v>0</v>
      </c>
      <c r="AB104" s="68">
        <v>0</v>
      </c>
      <c r="AC104" s="68">
        <v>0</v>
      </c>
      <c r="AD104" s="68">
        <v>0</v>
      </c>
      <c r="AE104" s="68">
        <v>0</v>
      </c>
      <c r="AF104" s="68">
        <v>0</v>
      </c>
      <c r="AG104" s="68">
        <v>0</v>
      </c>
      <c r="AH104" s="68">
        <v>0</v>
      </c>
      <c r="AI104" s="68">
        <v>0</v>
      </c>
      <c r="AJ104" s="68">
        <v>0</v>
      </c>
      <c r="AK104" s="68">
        <v>0</v>
      </c>
      <c r="AL104" s="68">
        <v>0</v>
      </c>
      <c r="AM104" s="68">
        <v>0</v>
      </c>
      <c r="AN104" s="68">
        <v>0</v>
      </c>
      <c r="AO104" s="68">
        <v>0</v>
      </c>
      <c r="AP104" s="68">
        <v>0</v>
      </c>
      <c r="AQ104" s="68">
        <v>0</v>
      </c>
      <c r="AR104" s="68">
        <v>0</v>
      </c>
      <c r="AS104" s="68">
        <v>0</v>
      </c>
      <c r="AT104" s="68">
        <v>0</v>
      </c>
      <c r="AU104" s="68">
        <v>0</v>
      </c>
      <c r="AV104" s="68">
        <v>4</v>
      </c>
      <c r="AW104" s="68"/>
      <c r="AX104" s="68">
        <v>0</v>
      </c>
      <c r="AY104" s="126">
        <v>0</v>
      </c>
      <c r="AZ104" s="68">
        <v>0</v>
      </c>
      <c r="BA104" s="68">
        <v>0</v>
      </c>
      <c r="EQ104" s="68">
        <v>235</v>
      </c>
      <c r="ER104" s="175">
        <v>4</v>
      </c>
      <c r="ES104" s="68">
        <v>650</v>
      </c>
      <c r="ET104" s="68">
        <v>86</v>
      </c>
      <c r="EU104" s="68">
        <v>0</v>
      </c>
      <c r="EV104" s="68">
        <v>150086</v>
      </c>
      <c r="EW104" s="68" t="s">
        <v>2724</v>
      </c>
      <c r="EX104" s="68" t="str">
        <f t="shared" si="28"/>
        <v>대형</v>
      </c>
      <c r="FA104" s="68">
        <v>147</v>
      </c>
      <c r="FB104" s="68">
        <v>25</v>
      </c>
      <c r="FC104" s="68">
        <v>2</v>
      </c>
      <c r="FD104" s="68">
        <v>119047</v>
      </c>
      <c r="FE104" s="184" t="s">
        <v>9227</v>
      </c>
      <c r="FF104" s="68">
        <v>0</v>
      </c>
      <c r="FG104" s="68">
        <v>0</v>
      </c>
      <c r="FH104" s="68">
        <v>0</v>
      </c>
      <c r="FI104" s="68">
        <v>0</v>
      </c>
      <c r="FJ104" s="68">
        <v>0</v>
      </c>
      <c r="FK104" s="68">
        <v>2</v>
      </c>
      <c r="FL104" s="68">
        <v>4</v>
      </c>
      <c r="FM104" s="68" t="s">
        <v>3873</v>
      </c>
      <c r="FN104" s="68">
        <v>134</v>
      </c>
      <c r="FO104" s="68">
        <v>500</v>
      </c>
      <c r="FP104" s="68">
        <v>3</v>
      </c>
      <c r="FQ104" s="68">
        <v>108</v>
      </c>
      <c r="FR104" s="68">
        <v>15</v>
      </c>
      <c r="FS104" s="68">
        <v>0</v>
      </c>
      <c r="FT104" s="68">
        <v>102</v>
      </c>
      <c r="FU104" s="68">
        <v>3</v>
      </c>
      <c r="FV104" s="68">
        <v>0</v>
      </c>
      <c r="FW104" s="68">
        <v>0</v>
      </c>
      <c r="FX104" s="68">
        <v>0</v>
      </c>
      <c r="FY104" s="68">
        <v>0</v>
      </c>
      <c r="FZ104" s="68">
        <v>2</v>
      </c>
      <c r="GA104" s="68">
        <v>0</v>
      </c>
      <c r="GB104" s="68">
        <v>0</v>
      </c>
      <c r="GC104" s="68">
        <v>0</v>
      </c>
      <c r="GE104" s="68">
        <v>477</v>
      </c>
      <c r="GF104" s="68" t="s">
        <v>3985</v>
      </c>
    </row>
    <row r="105" spans="1:188" x14ac:dyDescent="0.2">
      <c r="A105" s="174">
        <v>104</v>
      </c>
      <c r="B105" s="174">
        <v>343651410</v>
      </c>
      <c r="C105" s="61">
        <v>0</v>
      </c>
      <c r="D105" s="169">
        <v>611687116</v>
      </c>
      <c r="E105" s="174">
        <f t="shared" si="29"/>
        <v>5</v>
      </c>
      <c r="F105" s="68">
        <v>1060</v>
      </c>
      <c r="G105" s="68">
        <v>2</v>
      </c>
      <c r="H105" s="68">
        <v>0</v>
      </c>
      <c r="I105" s="68">
        <v>0</v>
      </c>
      <c r="J105" s="68" t="s">
        <v>2573</v>
      </c>
      <c r="K105" s="68">
        <v>0</v>
      </c>
      <c r="L105" s="68">
        <v>0</v>
      </c>
      <c r="M105" s="68">
        <v>0</v>
      </c>
      <c r="N105" s="68">
        <v>0</v>
      </c>
      <c r="O105" s="68">
        <v>1060</v>
      </c>
      <c r="P105" s="68">
        <v>0</v>
      </c>
      <c r="Q105" s="68">
        <v>0</v>
      </c>
      <c r="R105" s="68">
        <v>0</v>
      </c>
      <c r="S105" s="68">
        <v>0</v>
      </c>
      <c r="T105" s="68">
        <v>0</v>
      </c>
      <c r="U105" s="68">
        <v>0</v>
      </c>
      <c r="V105" s="68">
        <v>0</v>
      </c>
      <c r="W105" s="68">
        <v>0</v>
      </c>
      <c r="X105" s="68">
        <v>0</v>
      </c>
      <c r="Y105" s="68">
        <v>0</v>
      </c>
      <c r="Z105" s="68">
        <v>0</v>
      </c>
      <c r="AA105" s="68">
        <v>0</v>
      </c>
      <c r="AB105" s="68">
        <v>0</v>
      </c>
      <c r="AC105" s="68">
        <v>0</v>
      </c>
      <c r="AD105" s="68">
        <v>0</v>
      </c>
      <c r="AE105" s="68">
        <v>0</v>
      </c>
      <c r="AF105" s="68">
        <v>0</v>
      </c>
      <c r="AG105" s="68">
        <v>0</v>
      </c>
      <c r="AH105" s="68">
        <v>0</v>
      </c>
      <c r="AI105" s="68">
        <v>0</v>
      </c>
      <c r="AJ105" s="68">
        <v>0</v>
      </c>
      <c r="AK105" s="68">
        <v>0</v>
      </c>
      <c r="AL105" s="68">
        <v>0</v>
      </c>
      <c r="AM105" s="68">
        <v>0</v>
      </c>
      <c r="AN105" s="68">
        <v>0</v>
      </c>
      <c r="AO105" s="68">
        <v>0</v>
      </c>
      <c r="AP105" s="68">
        <v>0</v>
      </c>
      <c r="AQ105" s="68">
        <v>0</v>
      </c>
      <c r="AR105" s="68">
        <v>0</v>
      </c>
      <c r="AS105" s="68">
        <v>0</v>
      </c>
      <c r="AT105" s="68">
        <v>0</v>
      </c>
      <c r="AU105" s="68">
        <v>0</v>
      </c>
      <c r="AV105" s="68">
        <v>4</v>
      </c>
      <c r="AW105" s="68"/>
      <c r="AX105" s="68">
        <v>0</v>
      </c>
      <c r="AY105" s="126">
        <v>0</v>
      </c>
      <c r="AZ105" s="68">
        <v>0</v>
      </c>
      <c r="BA105" s="68">
        <v>0</v>
      </c>
      <c r="EQ105" s="68">
        <v>236</v>
      </c>
      <c r="ER105" s="175">
        <v>1</v>
      </c>
      <c r="ES105" s="68">
        <v>650</v>
      </c>
      <c r="ET105" s="68">
        <v>64</v>
      </c>
      <c r="EU105" s="68">
        <v>0</v>
      </c>
      <c r="EV105" s="68">
        <v>150064</v>
      </c>
      <c r="EW105" s="68" t="s">
        <v>2702</v>
      </c>
      <c r="EX105" s="68" t="str">
        <f t="shared" si="28"/>
        <v>소형</v>
      </c>
      <c r="FA105" s="68">
        <v>148</v>
      </c>
      <c r="FB105" s="68">
        <v>25</v>
      </c>
      <c r="FC105" s="68">
        <v>2</v>
      </c>
      <c r="FD105" s="68">
        <v>119048</v>
      </c>
      <c r="FE105" s="184" t="s">
        <v>9228</v>
      </c>
      <c r="FF105" s="68">
        <v>0</v>
      </c>
      <c r="FG105" s="68">
        <v>0</v>
      </c>
      <c r="FH105" s="68">
        <v>0</v>
      </c>
      <c r="FI105" s="68">
        <v>0</v>
      </c>
      <c r="FJ105" s="68">
        <v>0</v>
      </c>
      <c r="FK105" s="68">
        <v>2</v>
      </c>
      <c r="FL105" s="68">
        <v>4</v>
      </c>
      <c r="FM105" s="68" t="s">
        <v>3874</v>
      </c>
      <c r="FN105" s="68">
        <v>138</v>
      </c>
      <c r="FO105" s="68">
        <v>400</v>
      </c>
      <c r="FP105" s="68">
        <v>5</v>
      </c>
      <c r="FQ105" s="68">
        <v>108</v>
      </c>
      <c r="FR105" s="68">
        <v>15</v>
      </c>
      <c r="FS105" s="68">
        <v>0</v>
      </c>
      <c r="FT105" s="68">
        <v>102</v>
      </c>
      <c r="FU105" s="68">
        <v>3</v>
      </c>
      <c r="FV105" s="68">
        <v>0</v>
      </c>
      <c r="FW105" s="68">
        <v>0</v>
      </c>
      <c r="FX105" s="68">
        <v>0</v>
      </c>
      <c r="FY105" s="68">
        <v>0</v>
      </c>
      <c r="FZ105" s="68">
        <v>2</v>
      </c>
      <c r="GA105" s="68">
        <v>0</v>
      </c>
      <c r="GB105" s="68">
        <v>0</v>
      </c>
      <c r="GC105" s="68">
        <v>0</v>
      </c>
      <c r="GE105" s="68">
        <v>478</v>
      </c>
      <c r="GF105" s="68" t="s">
        <v>3986</v>
      </c>
    </row>
    <row r="106" spans="1:188" x14ac:dyDescent="0.2">
      <c r="A106" s="174">
        <v>105</v>
      </c>
      <c r="B106" s="174">
        <v>356524738</v>
      </c>
      <c r="C106" s="61">
        <v>0</v>
      </c>
      <c r="D106" s="169">
        <v>651687116</v>
      </c>
      <c r="E106" s="174">
        <f t="shared" ref="E106:E137" si="30">ROUND(G106*2.5,)</f>
        <v>5</v>
      </c>
      <c r="F106" s="68">
        <v>1061</v>
      </c>
      <c r="G106" s="68">
        <v>2</v>
      </c>
      <c r="H106" s="68">
        <v>0</v>
      </c>
      <c r="I106" s="68">
        <v>0</v>
      </c>
      <c r="J106" s="68" t="s">
        <v>2574</v>
      </c>
      <c r="K106" s="68">
        <v>0</v>
      </c>
      <c r="L106" s="68">
        <v>0</v>
      </c>
      <c r="M106" s="68">
        <v>0</v>
      </c>
      <c r="N106" s="68">
        <v>0</v>
      </c>
      <c r="O106" s="68">
        <v>1061</v>
      </c>
      <c r="P106" s="68">
        <v>0</v>
      </c>
      <c r="Q106" s="68">
        <v>0</v>
      </c>
      <c r="R106" s="68">
        <v>0</v>
      </c>
      <c r="S106" s="68">
        <v>0</v>
      </c>
      <c r="T106" s="68">
        <v>0</v>
      </c>
      <c r="U106" s="68">
        <v>0</v>
      </c>
      <c r="V106" s="68">
        <v>0</v>
      </c>
      <c r="W106" s="68">
        <v>0</v>
      </c>
      <c r="X106" s="68">
        <v>0</v>
      </c>
      <c r="Y106" s="68">
        <v>0</v>
      </c>
      <c r="Z106" s="68">
        <v>0</v>
      </c>
      <c r="AA106" s="68">
        <v>0</v>
      </c>
      <c r="AB106" s="68">
        <v>0</v>
      </c>
      <c r="AC106" s="68">
        <v>0</v>
      </c>
      <c r="AD106" s="68">
        <v>0</v>
      </c>
      <c r="AE106" s="68">
        <v>0</v>
      </c>
      <c r="AF106" s="68">
        <v>0</v>
      </c>
      <c r="AG106" s="68">
        <v>0</v>
      </c>
      <c r="AH106" s="68">
        <v>0</v>
      </c>
      <c r="AI106" s="68">
        <v>0</v>
      </c>
      <c r="AJ106" s="68">
        <v>0</v>
      </c>
      <c r="AK106" s="68">
        <v>0</v>
      </c>
      <c r="AL106" s="68">
        <v>0</v>
      </c>
      <c r="AM106" s="68">
        <v>0</v>
      </c>
      <c r="AN106" s="68">
        <v>0</v>
      </c>
      <c r="AO106" s="68">
        <v>0</v>
      </c>
      <c r="AP106" s="68">
        <v>0</v>
      </c>
      <c r="AQ106" s="68">
        <v>0</v>
      </c>
      <c r="AR106" s="68">
        <v>0</v>
      </c>
      <c r="AS106" s="68">
        <v>0</v>
      </c>
      <c r="AT106" s="68">
        <v>0</v>
      </c>
      <c r="AU106" s="68">
        <v>0</v>
      </c>
      <c r="AV106" s="68">
        <v>4</v>
      </c>
      <c r="AW106" s="68"/>
      <c r="AX106" s="68">
        <v>0</v>
      </c>
      <c r="AY106" s="126">
        <v>0</v>
      </c>
      <c r="AZ106" s="68">
        <v>0</v>
      </c>
      <c r="BA106" s="68">
        <v>0</v>
      </c>
      <c r="EQ106" s="68">
        <v>237</v>
      </c>
      <c r="ER106" s="175">
        <v>1</v>
      </c>
      <c r="ES106" s="68">
        <v>650</v>
      </c>
      <c r="ET106" s="68">
        <v>44</v>
      </c>
      <c r="EU106" s="68">
        <v>0</v>
      </c>
      <c r="EV106" s="68">
        <v>150044</v>
      </c>
      <c r="EW106" s="68" t="s">
        <v>2682</v>
      </c>
      <c r="EX106" s="68" t="str">
        <f t="shared" si="28"/>
        <v>소형</v>
      </c>
      <c r="FA106" s="68">
        <v>149</v>
      </c>
      <c r="FB106" s="68">
        <v>26</v>
      </c>
      <c r="FC106" s="68">
        <v>1</v>
      </c>
      <c r="FD106" s="68">
        <v>119049</v>
      </c>
      <c r="FE106" s="184" t="s">
        <v>9229</v>
      </c>
      <c r="FF106" s="68">
        <v>0</v>
      </c>
      <c r="FG106" s="68">
        <v>0</v>
      </c>
      <c r="FH106" s="68">
        <v>0</v>
      </c>
      <c r="FI106" s="68">
        <v>0</v>
      </c>
      <c r="FJ106" s="68">
        <v>0</v>
      </c>
      <c r="FK106" s="68">
        <v>2</v>
      </c>
      <c r="FL106" s="68">
        <v>4</v>
      </c>
      <c r="FM106" s="68" t="s">
        <v>3875</v>
      </c>
      <c r="FN106" s="68">
        <v>118</v>
      </c>
      <c r="FO106" s="68">
        <v>300</v>
      </c>
      <c r="FP106" s="68">
        <v>0</v>
      </c>
      <c r="FQ106" s="68">
        <v>124</v>
      </c>
      <c r="FR106" s="68">
        <v>200</v>
      </c>
      <c r="FS106" s="68">
        <v>0</v>
      </c>
      <c r="FT106" s="68">
        <v>106</v>
      </c>
      <c r="FU106" s="68">
        <v>3</v>
      </c>
      <c r="FV106" s="68">
        <v>0</v>
      </c>
      <c r="FW106" s="68">
        <v>0</v>
      </c>
      <c r="FX106" s="68">
        <v>0</v>
      </c>
      <c r="FY106" s="68">
        <v>0</v>
      </c>
      <c r="FZ106" s="68">
        <v>4</v>
      </c>
      <c r="GA106" s="68">
        <v>0</v>
      </c>
      <c r="GB106" s="68">
        <v>0</v>
      </c>
      <c r="GC106" s="68">
        <v>0</v>
      </c>
      <c r="GE106" s="68">
        <v>479</v>
      </c>
      <c r="GF106" s="68" t="s">
        <v>3987</v>
      </c>
    </row>
    <row r="107" spans="1:188" x14ac:dyDescent="0.2">
      <c r="A107" s="174">
        <v>106</v>
      </c>
      <c r="B107" s="174">
        <v>369501053</v>
      </c>
      <c r="C107" s="61">
        <v>0</v>
      </c>
      <c r="D107" s="169">
        <v>691687116</v>
      </c>
      <c r="E107" s="174">
        <f t="shared" si="30"/>
        <v>5</v>
      </c>
      <c r="F107" s="68">
        <v>1062</v>
      </c>
      <c r="G107" s="68">
        <v>2</v>
      </c>
      <c r="H107" s="68">
        <v>0</v>
      </c>
      <c r="I107" s="68">
        <v>0</v>
      </c>
      <c r="J107" s="68" t="s">
        <v>2575</v>
      </c>
      <c r="K107" s="68">
        <v>0</v>
      </c>
      <c r="L107" s="68">
        <v>0</v>
      </c>
      <c r="M107" s="68">
        <v>0</v>
      </c>
      <c r="N107" s="68">
        <v>0</v>
      </c>
      <c r="O107" s="68">
        <v>1062</v>
      </c>
      <c r="P107" s="68">
        <v>0</v>
      </c>
      <c r="Q107" s="68">
        <v>0</v>
      </c>
      <c r="R107" s="68">
        <v>0</v>
      </c>
      <c r="S107" s="68">
        <v>0</v>
      </c>
      <c r="T107" s="68">
        <v>0</v>
      </c>
      <c r="U107" s="68">
        <v>0</v>
      </c>
      <c r="V107" s="68">
        <v>0</v>
      </c>
      <c r="W107" s="68">
        <v>0</v>
      </c>
      <c r="X107" s="68">
        <v>0</v>
      </c>
      <c r="Y107" s="68">
        <v>0</v>
      </c>
      <c r="Z107" s="68">
        <v>0</v>
      </c>
      <c r="AA107" s="68">
        <v>0</v>
      </c>
      <c r="AB107" s="68">
        <v>0</v>
      </c>
      <c r="AC107" s="68">
        <v>0</v>
      </c>
      <c r="AD107" s="68">
        <v>0</v>
      </c>
      <c r="AE107" s="68">
        <v>0</v>
      </c>
      <c r="AF107" s="68">
        <v>0</v>
      </c>
      <c r="AG107" s="68">
        <v>0</v>
      </c>
      <c r="AH107" s="68">
        <v>0</v>
      </c>
      <c r="AI107" s="68">
        <v>0</v>
      </c>
      <c r="AJ107" s="68">
        <v>0</v>
      </c>
      <c r="AK107" s="68">
        <v>0</v>
      </c>
      <c r="AL107" s="68">
        <v>0</v>
      </c>
      <c r="AM107" s="68">
        <v>0</v>
      </c>
      <c r="AN107" s="68">
        <v>0</v>
      </c>
      <c r="AO107" s="68">
        <v>0</v>
      </c>
      <c r="AP107" s="68">
        <v>0</v>
      </c>
      <c r="AQ107" s="68">
        <v>0</v>
      </c>
      <c r="AR107" s="68">
        <v>0</v>
      </c>
      <c r="AS107" s="68">
        <v>0</v>
      </c>
      <c r="AT107" s="68">
        <v>0</v>
      </c>
      <c r="AU107" s="68">
        <v>0</v>
      </c>
      <c r="AV107" s="68">
        <v>4</v>
      </c>
      <c r="AW107" s="68"/>
      <c r="AX107" s="68">
        <v>0</v>
      </c>
      <c r="AY107" s="126">
        <v>0</v>
      </c>
      <c r="AZ107" s="68">
        <v>0</v>
      </c>
      <c r="BA107" s="68">
        <v>0</v>
      </c>
      <c r="EQ107" s="68">
        <v>238</v>
      </c>
      <c r="ER107" s="175">
        <v>1</v>
      </c>
      <c r="ES107" s="68">
        <v>650</v>
      </c>
      <c r="ET107" s="68">
        <v>51</v>
      </c>
      <c r="EU107" s="68">
        <v>0</v>
      </c>
      <c r="EV107" s="68">
        <v>150051</v>
      </c>
      <c r="EW107" s="68" t="s">
        <v>2689</v>
      </c>
      <c r="EX107" s="68" t="str">
        <f t="shared" si="28"/>
        <v>소형</v>
      </c>
      <c r="FA107" s="68">
        <v>150</v>
      </c>
      <c r="FB107" s="68">
        <v>26</v>
      </c>
      <c r="FC107" s="68">
        <v>2</v>
      </c>
      <c r="FD107" s="68">
        <v>119050</v>
      </c>
      <c r="FE107" s="184" t="s">
        <v>9230</v>
      </c>
      <c r="FF107" s="68">
        <v>0</v>
      </c>
      <c r="FG107" s="68">
        <v>0</v>
      </c>
      <c r="FH107" s="68">
        <v>0</v>
      </c>
      <c r="FI107" s="68">
        <v>0</v>
      </c>
      <c r="FJ107" s="68">
        <v>0</v>
      </c>
      <c r="FK107" s="68">
        <v>2</v>
      </c>
      <c r="FL107" s="68">
        <v>4</v>
      </c>
      <c r="FM107" s="68" t="s">
        <v>3876</v>
      </c>
      <c r="FN107" s="68">
        <v>134</v>
      </c>
      <c r="FO107" s="68">
        <v>500</v>
      </c>
      <c r="FP107" s="68">
        <v>7</v>
      </c>
      <c r="FQ107" s="68">
        <v>124</v>
      </c>
      <c r="FR107" s="68">
        <v>200</v>
      </c>
      <c r="FS107" s="68">
        <v>0</v>
      </c>
      <c r="FT107" s="68">
        <v>106</v>
      </c>
      <c r="FU107" s="68">
        <v>3</v>
      </c>
      <c r="FV107" s="68">
        <v>0</v>
      </c>
      <c r="FW107" s="68">
        <v>0</v>
      </c>
      <c r="FX107" s="68">
        <v>0</v>
      </c>
      <c r="FY107" s="68">
        <v>0</v>
      </c>
      <c r="FZ107" s="68">
        <v>3</v>
      </c>
      <c r="GA107" s="68">
        <v>0</v>
      </c>
      <c r="GB107" s="68">
        <v>0</v>
      </c>
      <c r="GC107" s="68">
        <v>0</v>
      </c>
      <c r="GE107" s="68">
        <v>480</v>
      </c>
      <c r="GF107" s="68" t="s">
        <v>3988</v>
      </c>
    </row>
    <row r="108" spans="1:188" x14ac:dyDescent="0.2">
      <c r="A108" s="174">
        <v>107</v>
      </c>
      <c r="B108" s="174">
        <v>382581179</v>
      </c>
      <c r="C108" s="61">
        <v>0</v>
      </c>
      <c r="D108" s="169">
        <v>731687116</v>
      </c>
      <c r="E108" s="174">
        <f t="shared" si="30"/>
        <v>5</v>
      </c>
      <c r="F108" s="68">
        <v>1063</v>
      </c>
      <c r="G108" s="68">
        <v>2</v>
      </c>
      <c r="H108" s="68">
        <v>0</v>
      </c>
      <c r="I108" s="68">
        <v>0</v>
      </c>
      <c r="J108" s="68" t="s">
        <v>2576</v>
      </c>
      <c r="K108" s="68">
        <v>0</v>
      </c>
      <c r="L108" s="68">
        <v>0</v>
      </c>
      <c r="M108" s="68">
        <v>0</v>
      </c>
      <c r="N108" s="68">
        <v>0</v>
      </c>
      <c r="O108" s="68">
        <v>1063</v>
      </c>
      <c r="P108" s="68">
        <v>0</v>
      </c>
      <c r="Q108" s="68">
        <v>0</v>
      </c>
      <c r="R108" s="68">
        <v>0</v>
      </c>
      <c r="S108" s="68">
        <v>0</v>
      </c>
      <c r="T108" s="68">
        <v>0</v>
      </c>
      <c r="U108" s="68">
        <v>0</v>
      </c>
      <c r="V108" s="68">
        <v>0</v>
      </c>
      <c r="W108" s="68">
        <v>0</v>
      </c>
      <c r="X108" s="68">
        <v>0</v>
      </c>
      <c r="Y108" s="68">
        <v>0</v>
      </c>
      <c r="Z108" s="68">
        <v>0</v>
      </c>
      <c r="AA108" s="68">
        <v>0</v>
      </c>
      <c r="AB108" s="68">
        <v>0</v>
      </c>
      <c r="AC108" s="68">
        <v>0</v>
      </c>
      <c r="AD108" s="68">
        <v>0</v>
      </c>
      <c r="AE108" s="68">
        <v>0</v>
      </c>
      <c r="AF108" s="68">
        <v>0</v>
      </c>
      <c r="AG108" s="68">
        <v>0</v>
      </c>
      <c r="AH108" s="68">
        <v>0</v>
      </c>
      <c r="AI108" s="68">
        <v>0</v>
      </c>
      <c r="AJ108" s="68">
        <v>0</v>
      </c>
      <c r="AK108" s="68">
        <v>0</v>
      </c>
      <c r="AL108" s="68">
        <v>0</v>
      </c>
      <c r="AM108" s="68">
        <v>0</v>
      </c>
      <c r="AN108" s="68">
        <v>0</v>
      </c>
      <c r="AO108" s="68">
        <v>0</v>
      </c>
      <c r="AP108" s="68">
        <v>0</v>
      </c>
      <c r="AQ108" s="68">
        <v>0</v>
      </c>
      <c r="AR108" s="68">
        <v>0</v>
      </c>
      <c r="AS108" s="68">
        <v>0</v>
      </c>
      <c r="AT108" s="68">
        <v>0</v>
      </c>
      <c r="AU108" s="68">
        <v>0</v>
      </c>
      <c r="AV108" s="68">
        <v>4</v>
      </c>
      <c r="AW108" s="68"/>
      <c r="AX108" s="68">
        <v>0</v>
      </c>
      <c r="AY108" s="126">
        <v>0</v>
      </c>
      <c r="AZ108" s="68">
        <v>0</v>
      </c>
      <c r="BA108" s="68">
        <v>0</v>
      </c>
      <c r="EQ108" s="68">
        <v>239</v>
      </c>
      <c r="ER108" s="175">
        <v>1</v>
      </c>
      <c r="ES108" s="68">
        <v>650</v>
      </c>
      <c r="ET108" s="68">
        <v>1</v>
      </c>
      <c r="EU108" s="68">
        <v>0</v>
      </c>
      <c r="EV108" s="68">
        <v>150001</v>
      </c>
      <c r="EW108" s="68" t="s">
        <v>2639</v>
      </c>
      <c r="EX108" s="68" t="str">
        <f t="shared" si="28"/>
        <v>소형</v>
      </c>
      <c r="FA108" s="68">
        <v>151</v>
      </c>
      <c r="FB108" s="68">
        <v>27</v>
      </c>
      <c r="FC108" s="68">
        <v>1</v>
      </c>
      <c r="FD108" s="68">
        <v>119051</v>
      </c>
      <c r="FE108" s="184" t="s">
        <v>9231</v>
      </c>
      <c r="FF108" s="68">
        <v>0</v>
      </c>
      <c r="FG108" s="68">
        <v>0</v>
      </c>
      <c r="FH108" s="68">
        <v>0</v>
      </c>
      <c r="FI108" s="68">
        <v>0</v>
      </c>
      <c r="FJ108" s="68">
        <v>0</v>
      </c>
      <c r="FK108" s="68">
        <v>2</v>
      </c>
      <c r="FL108" s="68">
        <v>4</v>
      </c>
      <c r="FM108" s="68" t="s">
        <v>3877</v>
      </c>
      <c r="FN108" s="68">
        <v>120</v>
      </c>
      <c r="FO108" s="68">
        <v>300</v>
      </c>
      <c r="FP108" s="68">
        <v>0</v>
      </c>
      <c r="FQ108" s="68">
        <v>114</v>
      </c>
      <c r="FR108" s="68">
        <v>0</v>
      </c>
      <c r="FS108" s="68">
        <v>300</v>
      </c>
      <c r="FT108" s="68">
        <v>102</v>
      </c>
      <c r="FU108" s="68">
        <v>3</v>
      </c>
      <c r="FV108" s="68">
        <v>0</v>
      </c>
      <c r="FW108" s="68">
        <v>0</v>
      </c>
      <c r="FX108" s="68">
        <v>0</v>
      </c>
      <c r="FY108" s="68">
        <v>0</v>
      </c>
      <c r="FZ108" s="68">
        <v>1</v>
      </c>
      <c r="GA108" s="68">
        <v>0</v>
      </c>
      <c r="GB108" s="68">
        <v>0</v>
      </c>
      <c r="GC108" s="68">
        <v>0</v>
      </c>
      <c r="GE108" s="68">
        <v>481</v>
      </c>
      <c r="GF108" s="68" t="s">
        <v>3989</v>
      </c>
    </row>
    <row r="109" spans="1:188" x14ac:dyDescent="0.2">
      <c r="A109" s="174">
        <v>108</v>
      </c>
      <c r="B109" s="174">
        <v>395765946</v>
      </c>
      <c r="C109" s="61">
        <v>0</v>
      </c>
      <c r="D109" s="169">
        <v>771687116</v>
      </c>
      <c r="E109" s="174">
        <f t="shared" si="30"/>
        <v>5</v>
      </c>
      <c r="F109" s="68">
        <v>1070</v>
      </c>
      <c r="G109" s="68">
        <v>2</v>
      </c>
      <c r="H109" s="68">
        <v>0</v>
      </c>
      <c r="I109" s="68">
        <v>0</v>
      </c>
      <c r="J109" s="68" t="s">
        <v>2577</v>
      </c>
      <c r="K109" s="68">
        <v>0</v>
      </c>
      <c r="L109" s="68">
        <v>0</v>
      </c>
      <c r="M109" s="68">
        <v>0</v>
      </c>
      <c r="N109" s="68">
        <v>0</v>
      </c>
      <c r="O109" s="68">
        <v>1070</v>
      </c>
      <c r="P109" s="68">
        <v>0</v>
      </c>
      <c r="Q109" s="68">
        <v>0</v>
      </c>
      <c r="R109" s="68">
        <v>0</v>
      </c>
      <c r="S109" s="68">
        <v>0</v>
      </c>
      <c r="T109" s="68">
        <v>0</v>
      </c>
      <c r="U109" s="68">
        <v>0</v>
      </c>
      <c r="V109" s="68">
        <v>0</v>
      </c>
      <c r="W109" s="68">
        <v>0</v>
      </c>
      <c r="X109" s="68">
        <v>0</v>
      </c>
      <c r="Y109" s="68">
        <v>0</v>
      </c>
      <c r="Z109" s="68">
        <v>0</v>
      </c>
      <c r="AA109" s="68">
        <v>0</v>
      </c>
      <c r="AB109" s="68">
        <v>0</v>
      </c>
      <c r="AC109" s="68">
        <v>0</v>
      </c>
      <c r="AD109" s="68">
        <v>0</v>
      </c>
      <c r="AE109" s="68">
        <v>0</v>
      </c>
      <c r="AF109" s="68">
        <v>0</v>
      </c>
      <c r="AG109" s="68">
        <v>0</v>
      </c>
      <c r="AH109" s="68">
        <v>0</v>
      </c>
      <c r="AI109" s="68">
        <v>0</v>
      </c>
      <c r="AJ109" s="68">
        <v>0</v>
      </c>
      <c r="AK109" s="68">
        <v>0</v>
      </c>
      <c r="AL109" s="68">
        <v>0</v>
      </c>
      <c r="AM109" s="68">
        <v>0</v>
      </c>
      <c r="AN109" s="68">
        <v>0</v>
      </c>
      <c r="AO109" s="68">
        <v>0</v>
      </c>
      <c r="AP109" s="68">
        <v>0</v>
      </c>
      <c r="AQ109" s="68">
        <v>0</v>
      </c>
      <c r="AR109" s="68">
        <v>0</v>
      </c>
      <c r="AS109" s="68">
        <v>0</v>
      </c>
      <c r="AT109" s="68">
        <v>0</v>
      </c>
      <c r="AU109" s="68">
        <v>0</v>
      </c>
      <c r="AV109" s="68">
        <v>4</v>
      </c>
      <c r="AW109" s="68"/>
      <c r="AX109" s="68">
        <v>0</v>
      </c>
      <c r="AY109" s="126">
        <v>0</v>
      </c>
      <c r="AZ109" s="68">
        <v>0</v>
      </c>
      <c r="BA109" s="68">
        <v>0</v>
      </c>
      <c r="EQ109" s="68">
        <v>240</v>
      </c>
      <c r="ER109" s="175">
        <v>1</v>
      </c>
      <c r="ES109" s="68">
        <v>650</v>
      </c>
      <c r="ET109" s="68">
        <v>17</v>
      </c>
      <c r="EU109" s="68">
        <v>0</v>
      </c>
      <c r="EV109" s="68">
        <v>150017</v>
      </c>
      <c r="EW109" s="68" t="s">
        <v>2655</v>
      </c>
      <c r="EX109" s="68" t="str">
        <f t="shared" si="28"/>
        <v>소형</v>
      </c>
      <c r="FA109" s="68">
        <v>152</v>
      </c>
      <c r="FB109" s="68">
        <v>27</v>
      </c>
      <c r="FC109" s="68">
        <v>2</v>
      </c>
      <c r="FD109" s="68">
        <v>119052</v>
      </c>
      <c r="FE109" s="184" t="s">
        <v>9232</v>
      </c>
      <c r="FF109" s="68">
        <v>0</v>
      </c>
      <c r="FG109" s="68">
        <v>0</v>
      </c>
      <c r="FH109" s="68">
        <v>0</v>
      </c>
      <c r="FI109" s="68">
        <v>0</v>
      </c>
      <c r="FJ109" s="68">
        <v>0</v>
      </c>
      <c r="FK109" s="68">
        <v>2</v>
      </c>
      <c r="FL109" s="68">
        <v>4</v>
      </c>
      <c r="FM109" s="68" t="s">
        <v>3878</v>
      </c>
      <c r="FN109" s="68">
        <v>134</v>
      </c>
      <c r="FO109" s="68">
        <v>500</v>
      </c>
      <c r="FP109" s="68">
        <v>8</v>
      </c>
      <c r="FQ109" s="68">
        <v>114</v>
      </c>
      <c r="FR109" s="68">
        <v>0</v>
      </c>
      <c r="FS109" s="68">
        <v>300</v>
      </c>
      <c r="FT109" s="68">
        <v>102</v>
      </c>
      <c r="FU109" s="68">
        <v>3</v>
      </c>
      <c r="FV109" s="68">
        <v>0</v>
      </c>
      <c r="FW109" s="68">
        <v>0</v>
      </c>
      <c r="FX109" s="68">
        <v>0</v>
      </c>
      <c r="FY109" s="68">
        <v>0</v>
      </c>
      <c r="FZ109" s="68">
        <v>1</v>
      </c>
      <c r="GA109" s="68">
        <v>0</v>
      </c>
      <c r="GB109" s="68">
        <v>0</v>
      </c>
      <c r="GC109" s="68">
        <v>0</v>
      </c>
      <c r="GE109" s="68">
        <v>482</v>
      </c>
      <c r="GF109" s="68" t="s">
        <v>3990</v>
      </c>
    </row>
    <row r="110" spans="1:188" x14ac:dyDescent="0.2">
      <c r="A110" s="174">
        <v>109</v>
      </c>
      <c r="B110" s="174">
        <v>409056191</v>
      </c>
      <c r="C110" s="61">
        <v>0</v>
      </c>
      <c r="D110" s="169">
        <v>811687116</v>
      </c>
      <c r="E110" s="174">
        <f t="shared" si="30"/>
        <v>5</v>
      </c>
      <c r="F110" s="68">
        <v>1071</v>
      </c>
      <c r="G110" s="68">
        <v>2</v>
      </c>
      <c r="H110" s="68">
        <v>0</v>
      </c>
      <c r="I110" s="68">
        <v>0</v>
      </c>
      <c r="J110" s="68" t="s">
        <v>2578</v>
      </c>
      <c r="K110" s="68">
        <v>0</v>
      </c>
      <c r="L110" s="68">
        <v>0</v>
      </c>
      <c r="M110" s="68">
        <v>0</v>
      </c>
      <c r="N110" s="68">
        <v>0</v>
      </c>
      <c r="O110" s="68">
        <v>1071</v>
      </c>
      <c r="P110" s="68">
        <v>0</v>
      </c>
      <c r="Q110" s="68">
        <v>0</v>
      </c>
      <c r="R110" s="68">
        <v>0</v>
      </c>
      <c r="S110" s="68">
        <v>0</v>
      </c>
      <c r="T110" s="68">
        <v>0</v>
      </c>
      <c r="U110" s="68">
        <v>0</v>
      </c>
      <c r="V110" s="68">
        <v>0</v>
      </c>
      <c r="W110" s="68">
        <v>0</v>
      </c>
      <c r="X110" s="68">
        <v>0</v>
      </c>
      <c r="Y110" s="68">
        <v>0</v>
      </c>
      <c r="Z110" s="68">
        <v>0</v>
      </c>
      <c r="AA110" s="68">
        <v>0</v>
      </c>
      <c r="AB110" s="68">
        <v>0</v>
      </c>
      <c r="AC110" s="68">
        <v>0</v>
      </c>
      <c r="AD110" s="68">
        <v>0</v>
      </c>
      <c r="AE110" s="68">
        <v>0</v>
      </c>
      <c r="AF110" s="68">
        <v>0</v>
      </c>
      <c r="AG110" s="68">
        <v>0</v>
      </c>
      <c r="AH110" s="68">
        <v>0</v>
      </c>
      <c r="AI110" s="68">
        <v>0</v>
      </c>
      <c r="AJ110" s="68">
        <v>0</v>
      </c>
      <c r="AK110" s="68">
        <v>0</v>
      </c>
      <c r="AL110" s="68">
        <v>0</v>
      </c>
      <c r="AM110" s="68">
        <v>0</v>
      </c>
      <c r="AN110" s="68">
        <v>0</v>
      </c>
      <c r="AO110" s="68">
        <v>0</v>
      </c>
      <c r="AP110" s="68">
        <v>0</v>
      </c>
      <c r="AQ110" s="68">
        <v>0</v>
      </c>
      <c r="AR110" s="68">
        <v>0</v>
      </c>
      <c r="AS110" s="68">
        <v>0</v>
      </c>
      <c r="AT110" s="68">
        <v>0</v>
      </c>
      <c r="AU110" s="68">
        <v>0</v>
      </c>
      <c r="AV110" s="68">
        <v>4</v>
      </c>
      <c r="AW110" s="68"/>
      <c r="AX110" s="68">
        <v>0</v>
      </c>
      <c r="AY110" s="126">
        <v>0</v>
      </c>
      <c r="AZ110" s="68">
        <v>0</v>
      </c>
      <c r="BA110" s="68">
        <v>0</v>
      </c>
      <c r="EQ110" s="68">
        <v>241</v>
      </c>
      <c r="ER110" s="175">
        <v>1</v>
      </c>
      <c r="ES110" s="68">
        <v>650</v>
      </c>
      <c r="ET110" s="68">
        <v>45</v>
      </c>
      <c r="EU110" s="68">
        <v>0</v>
      </c>
      <c r="EV110" s="68">
        <v>150045</v>
      </c>
      <c r="EW110" s="68" t="s">
        <v>2683</v>
      </c>
      <c r="EX110" s="68" t="str">
        <f t="shared" si="28"/>
        <v>소형</v>
      </c>
      <c r="FA110" s="68">
        <v>153</v>
      </c>
      <c r="FB110" s="68">
        <v>28</v>
      </c>
      <c r="FC110" s="68">
        <v>2</v>
      </c>
      <c r="FD110" s="68">
        <v>119053</v>
      </c>
      <c r="FE110" s="184" t="s">
        <v>9233</v>
      </c>
      <c r="FF110" s="68">
        <v>0</v>
      </c>
      <c r="FG110" s="68">
        <v>0</v>
      </c>
      <c r="FH110" s="68">
        <v>0</v>
      </c>
      <c r="FI110" s="68">
        <v>0</v>
      </c>
      <c r="FJ110" s="68">
        <v>0</v>
      </c>
      <c r="FK110" s="68">
        <v>2</v>
      </c>
      <c r="FL110" s="68">
        <v>4</v>
      </c>
      <c r="FM110" s="68" t="s">
        <v>3879</v>
      </c>
      <c r="FN110" s="68">
        <v>130</v>
      </c>
      <c r="FO110" s="68">
        <v>300</v>
      </c>
      <c r="FP110" s="68">
        <v>0</v>
      </c>
      <c r="FQ110" s="68">
        <v>126</v>
      </c>
      <c r="FR110" s="68">
        <v>200</v>
      </c>
      <c r="FS110" s="68">
        <v>0</v>
      </c>
      <c r="FT110" s="68">
        <v>105</v>
      </c>
      <c r="FU110" s="68">
        <v>3</v>
      </c>
      <c r="FV110" s="68">
        <v>0</v>
      </c>
      <c r="FW110" s="68">
        <v>0</v>
      </c>
      <c r="FX110" s="68">
        <v>0</v>
      </c>
      <c r="FY110" s="68">
        <v>0</v>
      </c>
      <c r="FZ110" s="68">
        <v>6</v>
      </c>
      <c r="GA110" s="68">
        <v>0</v>
      </c>
      <c r="GB110" s="68">
        <v>0</v>
      </c>
      <c r="GC110" s="68">
        <v>0</v>
      </c>
      <c r="GE110" s="68">
        <v>483</v>
      </c>
      <c r="GF110" s="68" t="s">
        <v>3991</v>
      </c>
    </row>
    <row r="111" spans="1:188" x14ac:dyDescent="0.2">
      <c r="A111" s="174">
        <v>110</v>
      </c>
      <c r="B111" s="174">
        <v>422452758</v>
      </c>
      <c r="C111" s="61">
        <v>0</v>
      </c>
      <c r="D111" s="169">
        <v>851687116</v>
      </c>
      <c r="E111" s="174">
        <f t="shared" si="30"/>
        <v>5</v>
      </c>
      <c r="F111" s="68">
        <v>1072</v>
      </c>
      <c r="G111" s="68">
        <v>2</v>
      </c>
      <c r="H111" s="68">
        <v>0</v>
      </c>
      <c r="I111" s="68">
        <v>0</v>
      </c>
      <c r="J111" s="68" t="s">
        <v>2579</v>
      </c>
      <c r="K111" s="68">
        <v>0</v>
      </c>
      <c r="L111" s="68">
        <v>0</v>
      </c>
      <c r="M111" s="68">
        <v>0</v>
      </c>
      <c r="N111" s="68">
        <v>0</v>
      </c>
      <c r="O111" s="68">
        <v>1072</v>
      </c>
      <c r="P111" s="68">
        <v>0</v>
      </c>
      <c r="Q111" s="68">
        <v>0</v>
      </c>
      <c r="R111" s="68">
        <v>0</v>
      </c>
      <c r="S111" s="68">
        <v>0</v>
      </c>
      <c r="T111" s="68">
        <v>0</v>
      </c>
      <c r="U111" s="68">
        <v>0</v>
      </c>
      <c r="V111" s="68">
        <v>0</v>
      </c>
      <c r="W111" s="68">
        <v>0</v>
      </c>
      <c r="X111" s="68">
        <v>0</v>
      </c>
      <c r="Y111" s="68">
        <v>0</v>
      </c>
      <c r="Z111" s="68">
        <v>0</v>
      </c>
      <c r="AA111" s="68">
        <v>0</v>
      </c>
      <c r="AB111" s="68">
        <v>0</v>
      </c>
      <c r="AC111" s="68">
        <v>0</v>
      </c>
      <c r="AD111" s="68">
        <v>0</v>
      </c>
      <c r="AE111" s="68">
        <v>0</v>
      </c>
      <c r="AF111" s="68">
        <v>0</v>
      </c>
      <c r="AG111" s="68">
        <v>0</v>
      </c>
      <c r="AH111" s="68">
        <v>0</v>
      </c>
      <c r="AI111" s="68">
        <v>0</v>
      </c>
      <c r="AJ111" s="68">
        <v>0</v>
      </c>
      <c r="AK111" s="68">
        <v>0</v>
      </c>
      <c r="AL111" s="68">
        <v>0</v>
      </c>
      <c r="AM111" s="68">
        <v>0</v>
      </c>
      <c r="AN111" s="68">
        <v>0</v>
      </c>
      <c r="AO111" s="68">
        <v>0</v>
      </c>
      <c r="AP111" s="68">
        <v>0</v>
      </c>
      <c r="AQ111" s="68">
        <v>0</v>
      </c>
      <c r="AR111" s="68">
        <v>0</v>
      </c>
      <c r="AS111" s="68">
        <v>0</v>
      </c>
      <c r="AT111" s="68">
        <v>0</v>
      </c>
      <c r="AU111" s="68">
        <v>0</v>
      </c>
      <c r="AV111" s="68">
        <v>4</v>
      </c>
      <c r="AW111" s="68"/>
      <c r="AX111" s="68">
        <v>0</v>
      </c>
      <c r="AY111" s="126">
        <v>0</v>
      </c>
      <c r="AZ111" s="68">
        <v>0</v>
      </c>
      <c r="BA111" s="68">
        <v>0</v>
      </c>
      <c r="EQ111" s="68">
        <v>242</v>
      </c>
      <c r="ER111" s="175">
        <v>1</v>
      </c>
      <c r="ES111" s="68">
        <v>650</v>
      </c>
      <c r="ET111" s="68">
        <v>72</v>
      </c>
      <c r="EU111" s="68">
        <v>0</v>
      </c>
      <c r="EV111" s="68">
        <v>150072</v>
      </c>
      <c r="EW111" s="68" t="s">
        <v>2710</v>
      </c>
      <c r="EX111" s="68" t="str">
        <f t="shared" si="28"/>
        <v>소형</v>
      </c>
      <c r="FA111" s="68">
        <v>154</v>
      </c>
      <c r="FB111" s="68">
        <v>28</v>
      </c>
      <c r="FC111" s="68">
        <v>1</v>
      </c>
      <c r="FD111" s="68">
        <v>119054</v>
      </c>
      <c r="FE111" s="184" t="s">
        <v>9234</v>
      </c>
      <c r="FF111" s="68">
        <v>0</v>
      </c>
      <c r="FG111" s="68">
        <v>0</v>
      </c>
      <c r="FH111" s="68">
        <v>0</v>
      </c>
      <c r="FI111" s="68">
        <v>0</v>
      </c>
      <c r="FJ111" s="68">
        <v>0</v>
      </c>
      <c r="FK111" s="68">
        <v>2</v>
      </c>
      <c r="FL111" s="68">
        <v>4</v>
      </c>
      <c r="FM111" s="68" t="s">
        <v>3880</v>
      </c>
      <c r="FN111" s="68">
        <v>115</v>
      </c>
      <c r="FO111" s="68">
        <v>300</v>
      </c>
      <c r="FP111" s="68">
        <v>0</v>
      </c>
      <c r="FQ111" s="68">
        <v>126</v>
      </c>
      <c r="FR111" s="68">
        <v>200</v>
      </c>
      <c r="FS111" s="68">
        <v>0</v>
      </c>
      <c r="FT111" s="68">
        <v>105</v>
      </c>
      <c r="FU111" s="68">
        <v>3</v>
      </c>
      <c r="FV111" s="68">
        <v>0</v>
      </c>
      <c r="FW111" s="68">
        <v>0</v>
      </c>
      <c r="FX111" s="68">
        <v>0</v>
      </c>
      <c r="FY111" s="68">
        <v>0</v>
      </c>
      <c r="FZ111" s="68">
        <v>5</v>
      </c>
      <c r="GA111" s="68">
        <v>0</v>
      </c>
      <c r="GB111" s="68">
        <v>0</v>
      </c>
      <c r="GC111" s="68">
        <v>0</v>
      </c>
      <c r="GE111" s="68">
        <v>484</v>
      </c>
      <c r="GF111" s="68" t="s">
        <v>3992</v>
      </c>
    </row>
    <row r="112" spans="1:188" x14ac:dyDescent="0.2">
      <c r="A112" s="174">
        <v>111</v>
      </c>
      <c r="B112" s="174">
        <v>435956498</v>
      </c>
      <c r="C112" s="61">
        <v>0</v>
      </c>
      <c r="D112" s="169">
        <v>891687116</v>
      </c>
      <c r="E112" s="174">
        <f t="shared" si="30"/>
        <v>5</v>
      </c>
      <c r="F112" s="68">
        <v>1073</v>
      </c>
      <c r="G112" s="68">
        <v>2</v>
      </c>
      <c r="H112" s="68">
        <v>0</v>
      </c>
      <c r="I112" s="68">
        <v>0</v>
      </c>
      <c r="J112" s="68" t="s">
        <v>2580</v>
      </c>
      <c r="K112" s="68">
        <v>0</v>
      </c>
      <c r="L112" s="68">
        <v>0</v>
      </c>
      <c r="M112" s="68">
        <v>0</v>
      </c>
      <c r="N112" s="68">
        <v>0</v>
      </c>
      <c r="O112" s="68">
        <v>1073</v>
      </c>
      <c r="P112" s="68">
        <v>0</v>
      </c>
      <c r="Q112" s="68">
        <v>0</v>
      </c>
      <c r="R112" s="68">
        <v>0</v>
      </c>
      <c r="S112" s="68">
        <v>0</v>
      </c>
      <c r="T112" s="68">
        <v>0</v>
      </c>
      <c r="U112" s="68">
        <v>0</v>
      </c>
      <c r="V112" s="68">
        <v>0</v>
      </c>
      <c r="W112" s="68">
        <v>0</v>
      </c>
      <c r="X112" s="68">
        <v>0</v>
      </c>
      <c r="Y112" s="68">
        <v>0</v>
      </c>
      <c r="Z112" s="68">
        <v>0</v>
      </c>
      <c r="AA112" s="68">
        <v>0</v>
      </c>
      <c r="AB112" s="68">
        <v>0</v>
      </c>
      <c r="AC112" s="68">
        <v>0</v>
      </c>
      <c r="AD112" s="68">
        <v>0</v>
      </c>
      <c r="AE112" s="68">
        <v>0</v>
      </c>
      <c r="AF112" s="68">
        <v>0</v>
      </c>
      <c r="AG112" s="68">
        <v>0</v>
      </c>
      <c r="AH112" s="68">
        <v>0</v>
      </c>
      <c r="AI112" s="68">
        <v>0</v>
      </c>
      <c r="AJ112" s="68">
        <v>0</v>
      </c>
      <c r="AK112" s="68">
        <v>0</v>
      </c>
      <c r="AL112" s="68">
        <v>0</v>
      </c>
      <c r="AM112" s="68">
        <v>0</v>
      </c>
      <c r="AN112" s="68">
        <v>0</v>
      </c>
      <c r="AO112" s="68">
        <v>0</v>
      </c>
      <c r="AP112" s="68">
        <v>0</v>
      </c>
      <c r="AQ112" s="68">
        <v>0</v>
      </c>
      <c r="AR112" s="68">
        <v>0</v>
      </c>
      <c r="AS112" s="68">
        <v>0</v>
      </c>
      <c r="AT112" s="68">
        <v>0</v>
      </c>
      <c r="AU112" s="68">
        <v>0</v>
      </c>
      <c r="AV112" s="68">
        <v>4</v>
      </c>
      <c r="AW112" s="68"/>
      <c r="AX112" s="68">
        <v>0</v>
      </c>
      <c r="AY112" s="126">
        <v>0</v>
      </c>
      <c r="AZ112" s="68">
        <v>0</v>
      </c>
      <c r="BA112" s="68">
        <v>0</v>
      </c>
      <c r="EQ112" s="68">
        <v>243</v>
      </c>
      <c r="ER112" s="175">
        <v>1</v>
      </c>
      <c r="ES112" s="68">
        <v>650</v>
      </c>
      <c r="ET112" s="68">
        <v>13</v>
      </c>
      <c r="EU112" s="68">
        <v>0</v>
      </c>
      <c r="EV112" s="68">
        <v>150013</v>
      </c>
      <c r="EW112" s="68" t="s">
        <v>2651</v>
      </c>
      <c r="EX112" s="68" t="str">
        <f t="shared" si="28"/>
        <v>소형</v>
      </c>
      <c r="FA112" s="68">
        <v>155</v>
      </c>
      <c r="FB112" s="68">
        <v>29</v>
      </c>
      <c r="FC112" s="68">
        <v>2</v>
      </c>
      <c r="FD112" s="68">
        <v>119055</v>
      </c>
      <c r="FE112" s="184" t="s">
        <v>9235</v>
      </c>
      <c r="FF112" s="68">
        <v>0</v>
      </c>
      <c r="FG112" s="68">
        <v>0</v>
      </c>
      <c r="FH112" s="68">
        <v>0</v>
      </c>
      <c r="FI112" s="68">
        <v>0</v>
      </c>
      <c r="FJ112" s="68">
        <v>0</v>
      </c>
      <c r="FK112" s="68">
        <v>2</v>
      </c>
      <c r="FL112" s="68">
        <v>4</v>
      </c>
      <c r="FM112" s="68" t="s">
        <v>3881</v>
      </c>
      <c r="FN112" s="68">
        <v>138</v>
      </c>
      <c r="FO112" s="68">
        <v>400</v>
      </c>
      <c r="FP112" s="68">
        <v>4</v>
      </c>
      <c r="FQ112" s="68">
        <v>127</v>
      </c>
      <c r="FR112" s="68">
        <v>250</v>
      </c>
      <c r="FS112" s="68">
        <v>0</v>
      </c>
      <c r="FT112" s="68">
        <v>103</v>
      </c>
      <c r="FU112" s="68">
        <v>3</v>
      </c>
      <c r="FV112" s="68">
        <v>0</v>
      </c>
      <c r="FW112" s="68">
        <v>0</v>
      </c>
      <c r="FX112" s="68">
        <v>0</v>
      </c>
      <c r="FY112" s="68">
        <v>0</v>
      </c>
      <c r="FZ112" s="68">
        <v>3</v>
      </c>
      <c r="GA112" s="68">
        <v>0</v>
      </c>
      <c r="GB112" s="68">
        <v>0</v>
      </c>
      <c r="GC112" s="68">
        <v>0</v>
      </c>
      <c r="GE112" s="68">
        <v>485</v>
      </c>
      <c r="GF112" s="68" t="s">
        <v>3993</v>
      </c>
    </row>
    <row r="113" spans="1:188" x14ac:dyDescent="0.2">
      <c r="A113" s="174">
        <v>112</v>
      </c>
      <c r="B113" s="174">
        <v>449568268</v>
      </c>
      <c r="C113" s="61">
        <v>0</v>
      </c>
      <c r="D113" s="169">
        <v>931687116</v>
      </c>
      <c r="E113" s="174">
        <f t="shared" si="30"/>
        <v>5</v>
      </c>
      <c r="F113" s="68">
        <v>1080</v>
      </c>
      <c r="G113" s="68">
        <v>2</v>
      </c>
      <c r="H113" s="68">
        <v>0</v>
      </c>
      <c r="I113" s="68">
        <v>0</v>
      </c>
      <c r="J113" s="68" t="s">
        <v>2581</v>
      </c>
      <c r="K113" s="68">
        <v>0</v>
      </c>
      <c r="L113" s="68">
        <v>0</v>
      </c>
      <c r="M113" s="68">
        <v>0</v>
      </c>
      <c r="N113" s="68">
        <v>0</v>
      </c>
      <c r="O113" s="68">
        <v>1080</v>
      </c>
      <c r="P113" s="68">
        <v>0</v>
      </c>
      <c r="Q113" s="68">
        <v>0</v>
      </c>
      <c r="R113" s="68">
        <v>0</v>
      </c>
      <c r="S113" s="68">
        <v>0</v>
      </c>
      <c r="T113" s="68">
        <v>0</v>
      </c>
      <c r="U113" s="68">
        <v>0</v>
      </c>
      <c r="V113" s="68">
        <v>0</v>
      </c>
      <c r="W113" s="68">
        <v>0</v>
      </c>
      <c r="X113" s="68">
        <v>0</v>
      </c>
      <c r="Y113" s="68">
        <v>0</v>
      </c>
      <c r="Z113" s="68">
        <v>0</v>
      </c>
      <c r="AA113" s="68">
        <v>0</v>
      </c>
      <c r="AB113" s="68">
        <v>0</v>
      </c>
      <c r="AC113" s="68">
        <v>0</v>
      </c>
      <c r="AD113" s="68">
        <v>0</v>
      </c>
      <c r="AE113" s="68">
        <v>0</v>
      </c>
      <c r="AF113" s="68">
        <v>0</v>
      </c>
      <c r="AG113" s="68">
        <v>0</v>
      </c>
      <c r="AH113" s="68">
        <v>0</v>
      </c>
      <c r="AI113" s="68">
        <v>0</v>
      </c>
      <c r="AJ113" s="68">
        <v>0</v>
      </c>
      <c r="AK113" s="68">
        <v>0</v>
      </c>
      <c r="AL113" s="68">
        <v>0</v>
      </c>
      <c r="AM113" s="68">
        <v>0</v>
      </c>
      <c r="AN113" s="68">
        <v>0</v>
      </c>
      <c r="AO113" s="68">
        <v>0</v>
      </c>
      <c r="AP113" s="68">
        <v>0</v>
      </c>
      <c r="AQ113" s="68">
        <v>0</v>
      </c>
      <c r="AR113" s="68">
        <v>0</v>
      </c>
      <c r="AS113" s="68">
        <v>0</v>
      </c>
      <c r="AT113" s="68">
        <v>0</v>
      </c>
      <c r="AU113" s="68">
        <v>0</v>
      </c>
      <c r="AV113" s="68">
        <v>4</v>
      </c>
      <c r="AW113" s="68"/>
      <c r="AX113" s="68">
        <v>0</v>
      </c>
      <c r="AY113" s="126">
        <v>0</v>
      </c>
      <c r="AZ113" s="68">
        <v>0</v>
      </c>
      <c r="BA113" s="68">
        <v>0</v>
      </c>
      <c r="EQ113" s="68">
        <v>301</v>
      </c>
      <c r="ER113" s="175">
        <v>1</v>
      </c>
      <c r="ES113" s="68">
        <v>650</v>
      </c>
      <c r="ET113" s="68">
        <v>64</v>
      </c>
      <c r="EU113" s="68">
        <v>0</v>
      </c>
      <c r="EV113" s="68">
        <v>150064</v>
      </c>
      <c r="EW113" s="68" t="s">
        <v>2702</v>
      </c>
      <c r="EX113" s="68" t="str">
        <f t="shared" si="28"/>
        <v>소형</v>
      </c>
      <c r="FA113" s="68">
        <v>156</v>
      </c>
      <c r="FB113" s="68">
        <v>29</v>
      </c>
      <c r="FC113" s="68">
        <v>1</v>
      </c>
      <c r="FD113" s="68">
        <v>119056</v>
      </c>
      <c r="FE113" s="184" t="s">
        <v>9236</v>
      </c>
      <c r="FF113" s="68">
        <v>0</v>
      </c>
      <c r="FG113" s="68">
        <v>0</v>
      </c>
      <c r="FH113" s="68">
        <v>0</v>
      </c>
      <c r="FI113" s="68">
        <v>0</v>
      </c>
      <c r="FJ113" s="68">
        <v>0</v>
      </c>
      <c r="FK113" s="68">
        <v>2</v>
      </c>
      <c r="FL113" s="68">
        <v>4</v>
      </c>
      <c r="FM113" s="68" t="s">
        <v>3882</v>
      </c>
      <c r="FN113" s="68">
        <v>134</v>
      </c>
      <c r="FO113" s="68">
        <v>500</v>
      </c>
      <c r="FP113" s="68">
        <v>2</v>
      </c>
      <c r="FQ113" s="68">
        <v>127</v>
      </c>
      <c r="FR113" s="68">
        <v>250</v>
      </c>
      <c r="FS113" s="68">
        <v>0</v>
      </c>
      <c r="FT113" s="68">
        <v>103</v>
      </c>
      <c r="FU113" s="68">
        <v>3</v>
      </c>
      <c r="FV113" s="68">
        <v>0</v>
      </c>
      <c r="FW113" s="68">
        <v>0</v>
      </c>
      <c r="FX113" s="68">
        <v>0</v>
      </c>
      <c r="FY113" s="68">
        <v>0</v>
      </c>
      <c r="FZ113" s="68">
        <v>7</v>
      </c>
      <c r="GA113" s="68">
        <v>0</v>
      </c>
      <c r="GB113" s="68">
        <v>0</v>
      </c>
      <c r="GC113" s="68">
        <v>0</v>
      </c>
      <c r="GE113" s="68">
        <v>486</v>
      </c>
      <c r="GF113" s="68" t="s">
        <v>3994</v>
      </c>
    </row>
    <row r="114" spans="1:188" x14ac:dyDescent="0.2">
      <c r="A114" s="174">
        <v>113</v>
      </c>
      <c r="B114" s="174">
        <v>463288932</v>
      </c>
      <c r="C114" s="61">
        <v>0</v>
      </c>
      <c r="D114" s="169">
        <v>971687116</v>
      </c>
      <c r="E114" s="174">
        <f t="shared" si="30"/>
        <v>5</v>
      </c>
      <c r="F114" s="68">
        <v>1081</v>
      </c>
      <c r="G114" s="68">
        <v>2</v>
      </c>
      <c r="H114" s="68">
        <v>0</v>
      </c>
      <c r="I114" s="68">
        <v>0</v>
      </c>
      <c r="J114" s="68" t="s">
        <v>2582</v>
      </c>
      <c r="K114" s="68">
        <v>0</v>
      </c>
      <c r="L114" s="68">
        <v>0</v>
      </c>
      <c r="M114" s="68">
        <v>0</v>
      </c>
      <c r="N114" s="68">
        <v>0</v>
      </c>
      <c r="O114" s="68">
        <v>1081</v>
      </c>
      <c r="P114" s="68">
        <v>0</v>
      </c>
      <c r="Q114" s="68">
        <v>0</v>
      </c>
      <c r="R114" s="68">
        <v>0</v>
      </c>
      <c r="S114" s="68">
        <v>0</v>
      </c>
      <c r="T114" s="68">
        <v>0</v>
      </c>
      <c r="U114" s="68">
        <v>0</v>
      </c>
      <c r="V114" s="68">
        <v>0</v>
      </c>
      <c r="W114" s="68">
        <v>0</v>
      </c>
      <c r="X114" s="68">
        <v>0</v>
      </c>
      <c r="Y114" s="68">
        <v>0</v>
      </c>
      <c r="Z114" s="68">
        <v>0</v>
      </c>
      <c r="AA114" s="68">
        <v>0</v>
      </c>
      <c r="AB114" s="68">
        <v>0</v>
      </c>
      <c r="AC114" s="68">
        <v>0</v>
      </c>
      <c r="AD114" s="68">
        <v>0</v>
      </c>
      <c r="AE114" s="68">
        <v>0</v>
      </c>
      <c r="AF114" s="68">
        <v>0</v>
      </c>
      <c r="AG114" s="68">
        <v>0</v>
      </c>
      <c r="AH114" s="68">
        <v>0</v>
      </c>
      <c r="AI114" s="68">
        <v>0</v>
      </c>
      <c r="AJ114" s="68">
        <v>0</v>
      </c>
      <c r="AK114" s="68">
        <v>0</v>
      </c>
      <c r="AL114" s="68">
        <v>0</v>
      </c>
      <c r="AM114" s="68">
        <v>0</v>
      </c>
      <c r="AN114" s="68">
        <v>0</v>
      </c>
      <c r="AO114" s="68">
        <v>0</v>
      </c>
      <c r="AP114" s="68">
        <v>0</v>
      </c>
      <c r="AQ114" s="68">
        <v>0</v>
      </c>
      <c r="AR114" s="68">
        <v>0</v>
      </c>
      <c r="AS114" s="68">
        <v>0</v>
      </c>
      <c r="AT114" s="68">
        <v>0</v>
      </c>
      <c r="AU114" s="68">
        <v>0</v>
      </c>
      <c r="AV114" s="68">
        <v>4</v>
      </c>
      <c r="AW114" s="68"/>
      <c r="AX114" s="68">
        <v>0</v>
      </c>
      <c r="AY114" s="126">
        <v>0</v>
      </c>
      <c r="AZ114" s="68">
        <v>0</v>
      </c>
      <c r="BA114" s="68">
        <v>0</v>
      </c>
      <c r="EQ114" s="81">
        <v>302</v>
      </c>
      <c r="ER114" s="175">
        <v>1</v>
      </c>
      <c r="ES114" s="81">
        <v>650</v>
      </c>
      <c r="ET114" s="81">
        <v>44</v>
      </c>
      <c r="EU114" s="81">
        <v>0</v>
      </c>
      <c r="EV114" s="81">
        <v>150044</v>
      </c>
      <c r="EW114" s="81" t="s">
        <v>2682</v>
      </c>
      <c r="EX114" s="68" t="str">
        <f t="shared" si="28"/>
        <v>소형</v>
      </c>
      <c r="FA114" s="68">
        <v>996</v>
      </c>
      <c r="FB114" s="68">
        <v>2</v>
      </c>
      <c r="FC114" s="68">
        <v>1</v>
      </c>
      <c r="FD114" s="68">
        <v>0</v>
      </c>
      <c r="FE114" s="184" t="e">
        <f t="shared" ref="FE114:FE130" si="31">IF(FK114=1,"전투","탐험")&amp;", "&amp;VLOOKUP(FD114,$GE:$GF,2,FALSE)</f>
        <v>#N/A</v>
      </c>
      <c r="FF114" s="68">
        <v>330996</v>
      </c>
      <c r="FG114" s="68">
        <v>60112</v>
      </c>
      <c r="FH114" s="68">
        <v>0</v>
      </c>
      <c r="FI114" s="68">
        <v>0</v>
      </c>
      <c r="FJ114" s="68">
        <v>0</v>
      </c>
      <c r="FK114" s="68">
        <v>3</v>
      </c>
      <c r="FL114" s="68">
        <v>1</v>
      </c>
      <c r="FM114" s="68" t="s">
        <v>3771</v>
      </c>
      <c r="FN114" s="68">
        <v>0</v>
      </c>
      <c r="FO114" s="68">
        <v>0</v>
      </c>
      <c r="FP114" s="68">
        <v>0</v>
      </c>
      <c r="FQ114" s="68">
        <v>0</v>
      </c>
      <c r="FR114" s="68">
        <v>0</v>
      </c>
      <c r="FS114" s="68">
        <v>0</v>
      </c>
      <c r="FT114" s="68">
        <v>0</v>
      </c>
      <c r="FU114" s="68">
        <v>0</v>
      </c>
      <c r="FV114" s="68">
        <v>0</v>
      </c>
      <c r="FW114" s="68">
        <v>0</v>
      </c>
      <c r="FX114" s="68">
        <v>0</v>
      </c>
      <c r="FY114" s="68">
        <v>0</v>
      </c>
      <c r="FZ114" s="68">
        <v>0</v>
      </c>
      <c r="GA114" s="68">
        <v>1</v>
      </c>
      <c r="GB114" s="68">
        <v>5</v>
      </c>
      <c r="GC114" s="68">
        <v>59</v>
      </c>
      <c r="GE114" s="68">
        <v>487</v>
      </c>
      <c r="GF114" s="68" t="s">
        <v>3995</v>
      </c>
    </row>
    <row r="115" spans="1:188" x14ac:dyDescent="0.2">
      <c r="A115" s="174">
        <v>114</v>
      </c>
      <c r="B115" s="174">
        <v>477119361</v>
      </c>
      <c r="C115" s="61">
        <v>0</v>
      </c>
      <c r="D115" s="169">
        <v>1011687116</v>
      </c>
      <c r="E115" s="174">
        <f t="shared" si="30"/>
        <v>5</v>
      </c>
      <c r="F115" s="68">
        <v>1082</v>
      </c>
      <c r="G115" s="68">
        <v>2</v>
      </c>
      <c r="H115" s="68">
        <v>0</v>
      </c>
      <c r="I115" s="68">
        <v>0</v>
      </c>
      <c r="J115" s="68" t="s">
        <v>2583</v>
      </c>
      <c r="K115" s="68">
        <v>0</v>
      </c>
      <c r="L115" s="68">
        <v>0</v>
      </c>
      <c r="M115" s="68">
        <v>0</v>
      </c>
      <c r="N115" s="68">
        <v>0</v>
      </c>
      <c r="O115" s="68">
        <v>1082</v>
      </c>
      <c r="P115" s="68">
        <v>0</v>
      </c>
      <c r="Q115" s="68">
        <v>0</v>
      </c>
      <c r="R115" s="68">
        <v>0</v>
      </c>
      <c r="S115" s="68">
        <v>0</v>
      </c>
      <c r="T115" s="68">
        <v>0</v>
      </c>
      <c r="U115" s="68">
        <v>0</v>
      </c>
      <c r="V115" s="68">
        <v>0</v>
      </c>
      <c r="W115" s="68">
        <v>0</v>
      </c>
      <c r="X115" s="68">
        <v>0</v>
      </c>
      <c r="Y115" s="68">
        <v>0</v>
      </c>
      <c r="Z115" s="68">
        <v>0</v>
      </c>
      <c r="AA115" s="68">
        <v>0</v>
      </c>
      <c r="AB115" s="68">
        <v>0</v>
      </c>
      <c r="AC115" s="68">
        <v>0</v>
      </c>
      <c r="AD115" s="68">
        <v>0</v>
      </c>
      <c r="AE115" s="68">
        <v>0</v>
      </c>
      <c r="AF115" s="68">
        <v>0</v>
      </c>
      <c r="AG115" s="68">
        <v>0</v>
      </c>
      <c r="AH115" s="68">
        <v>0</v>
      </c>
      <c r="AI115" s="68">
        <v>0</v>
      </c>
      <c r="AJ115" s="68">
        <v>0</v>
      </c>
      <c r="AK115" s="68">
        <v>0</v>
      </c>
      <c r="AL115" s="68">
        <v>0</v>
      </c>
      <c r="AM115" s="68">
        <v>0</v>
      </c>
      <c r="AN115" s="68">
        <v>0</v>
      </c>
      <c r="AO115" s="68">
        <v>0</v>
      </c>
      <c r="AP115" s="68">
        <v>0</v>
      </c>
      <c r="AQ115" s="68">
        <v>0</v>
      </c>
      <c r="AR115" s="68">
        <v>0</v>
      </c>
      <c r="AS115" s="68">
        <v>0</v>
      </c>
      <c r="AT115" s="68">
        <v>0</v>
      </c>
      <c r="AU115" s="68">
        <v>0</v>
      </c>
      <c r="AV115" s="68">
        <v>4</v>
      </c>
      <c r="AW115" s="68"/>
      <c r="AX115" s="68">
        <v>0</v>
      </c>
      <c r="AY115" s="126">
        <v>0</v>
      </c>
      <c r="AZ115" s="68">
        <v>0</v>
      </c>
      <c r="BA115" s="68">
        <v>0</v>
      </c>
      <c r="EQ115" s="68">
        <v>303</v>
      </c>
      <c r="ER115" s="175">
        <v>1</v>
      </c>
      <c r="ES115" s="68">
        <v>650</v>
      </c>
      <c r="ET115" s="68">
        <v>51</v>
      </c>
      <c r="EU115" s="68">
        <v>0</v>
      </c>
      <c r="EV115" s="68">
        <v>150051</v>
      </c>
      <c r="EW115" s="68" t="s">
        <v>2689</v>
      </c>
      <c r="EX115" s="68" t="str">
        <f t="shared" si="28"/>
        <v>소형</v>
      </c>
      <c r="FA115" s="68">
        <v>997</v>
      </c>
      <c r="FB115" s="68">
        <v>3</v>
      </c>
      <c r="FC115" s="68">
        <v>2</v>
      </c>
      <c r="FD115" s="68">
        <v>0</v>
      </c>
      <c r="FE115" s="184" t="e">
        <f t="shared" si="31"/>
        <v>#N/A</v>
      </c>
      <c r="FF115" s="68">
        <v>330997</v>
      </c>
      <c r="FG115" s="68">
        <v>60213</v>
      </c>
      <c r="FH115" s="68">
        <v>0</v>
      </c>
      <c r="FI115" s="68">
        <v>0</v>
      </c>
      <c r="FJ115" s="68">
        <v>0</v>
      </c>
      <c r="FK115" s="68">
        <v>3</v>
      </c>
      <c r="FL115" s="68">
        <v>1</v>
      </c>
      <c r="FM115" s="68" t="s">
        <v>3774</v>
      </c>
      <c r="FN115" s="68">
        <v>0</v>
      </c>
      <c r="FO115" s="68">
        <v>0</v>
      </c>
      <c r="FP115" s="68">
        <v>0</v>
      </c>
      <c r="FQ115" s="68">
        <v>0</v>
      </c>
      <c r="FR115" s="68">
        <v>0</v>
      </c>
      <c r="FS115" s="68">
        <v>0</v>
      </c>
      <c r="FT115" s="68">
        <v>0</v>
      </c>
      <c r="FU115" s="68">
        <v>0</v>
      </c>
      <c r="FV115" s="68">
        <v>0</v>
      </c>
      <c r="FW115" s="68">
        <v>0</v>
      </c>
      <c r="FX115" s="68">
        <v>0</v>
      </c>
      <c r="FY115" s="68">
        <v>0</v>
      </c>
      <c r="FZ115" s="68">
        <v>0</v>
      </c>
      <c r="GA115" s="68">
        <v>1</v>
      </c>
      <c r="GB115" s="68">
        <v>5</v>
      </c>
      <c r="GC115" s="68">
        <v>57</v>
      </c>
      <c r="GE115" s="68">
        <v>488</v>
      </c>
      <c r="GF115" s="68" t="s">
        <v>3996</v>
      </c>
    </row>
    <row r="116" spans="1:188" x14ac:dyDescent="0.2">
      <c r="A116" s="174">
        <v>115</v>
      </c>
      <c r="B116" s="174">
        <v>491060433</v>
      </c>
      <c r="C116" s="61">
        <v>0</v>
      </c>
      <c r="D116" s="169">
        <v>1051687116</v>
      </c>
      <c r="E116" s="174">
        <f t="shared" si="30"/>
        <v>5</v>
      </c>
      <c r="F116" s="68">
        <v>1083</v>
      </c>
      <c r="G116" s="68">
        <v>2</v>
      </c>
      <c r="H116" s="68">
        <v>0</v>
      </c>
      <c r="I116" s="68">
        <v>0</v>
      </c>
      <c r="J116" s="68" t="s">
        <v>2584</v>
      </c>
      <c r="K116" s="68">
        <v>0</v>
      </c>
      <c r="L116" s="68">
        <v>0</v>
      </c>
      <c r="M116" s="68">
        <v>0</v>
      </c>
      <c r="N116" s="68">
        <v>0</v>
      </c>
      <c r="O116" s="68">
        <v>1083</v>
      </c>
      <c r="P116" s="68">
        <v>0</v>
      </c>
      <c r="Q116" s="68">
        <v>0</v>
      </c>
      <c r="R116" s="68">
        <v>0</v>
      </c>
      <c r="S116" s="68">
        <v>0</v>
      </c>
      <c r="T116" s="68">
        <v>0</v>
      </c>
      <c r="U116" s="68">
        <v>0</v>
      </c>
      <c r="V116" s="68">
        <v>0</v>
      </c>
      <c r="W116" s="68">
        <v>0</v>
      </c>
      <c r="X116" s="68">
        <v>0</v>
      </c>
      <c r="Y116" s="68">
        <v>0</v>
      </c>
      <c r="Z116" s="68">
        <v>0</v>
      </c>
      <c r="AA116" s="68">
        <v>0</v>
      </c>
      <c r="AB116" s="68">
        <v>0</v>
      </c>
      <c r="AC116" s="68">
        <v>0</v>
      </c>
      <c r="AD116" s="68">
        <v>0</v>
      </c>
      <c r="AE116" s="68">
        <v>0</v>
      </c>
      <c r="AF116" s="68">
        <v>0</v>
      </c>
      <c r="AG116" s="68">
        <v>0</v>
      </c>
      <c r="AH116" s="68">
        <v>0</v>
      </c>
      <c r="AI116" s="68">
        <v>0</v>
      </c>
      <c r="AJ116" s="68">
        <v>0</v>
      </c>
      <c r="AK116" s="68">
        <v>0</v>
      </c>
      <c r="AL116" s="68">
        <v>0</v>
      </c>
      <c r="AM116" s="68">
        <v>0</v>
      </c>
      <c r="AN116" s="68">
        <v>0</v>
      </c>
      <c r="AO116" s="68">
        <v>0</v>
      </c>
      <c r="AP116" s="68">
        <v>0</v>
      </c>
      <c r="AQ116" s="68">
        <v>0</v>
      </c>
      <c r="AR116" s="68">
        <v>0</v>
      </c>
      <c r="AS116" s="68">
        <v>0</v>
      </c>
      <c r="AT116" s="68">
        <v>0</v>
      </c>
      <c r="AU116" s="68">
        <v>0</v>
      </c>
      <c r="AV116" s="68">
        <v>4</v>
      </c>
      <c r="AW116" s="68"/>
      <c r="AX116" s="68">
        <v>0</v>
      </c>
      <c r="AY116" s="126">
        <v>0</v>
      </c>
      <c r="AZ116" s="68">
        <v>0</v>
      </c>
      <c r="BA116" s="68">
        <v>0</v>
      </c>
      <c r="EQ116" s="68">
        <v>304</v>
      </c>
      <c r="ER116" s="175">
        <v>1</v>
      </c>
      <c r="ES116" s="68">
        <v>650</v>
      </c>
      <c r="ET116" s="68">
        <v>1</v>
      </c>
      <c r="EU116" s="68">
        <v>0</v>
      </c>
      <c r="EV116" s="68">
        <v>150001</v>
      </c>
      <c r="EW116" s="68" t="s">
        <v>2639</v>
      </c>
      <c r="EX116" s="68" t="str">
        <f t="shared" si="28"/>
        <v>소형</v>
      </c>
      <c r="FA116" s="68">
        <v>998</v>
      </c>
      <c r="FB116" s="68">
        <v>5</v>
      </c>
      <c r="FC116" s="68">
        <v>1</v>
      </c>
      <c r="FD116" s="68">
        <v>0</v>
      </c>
      <c r="FE116" s="184" t="e">
        <f t="shared" si="31"/>
        <v>#N/A</v>
      </c>
      <c r="FF116" s="68">
        <v>330998</v>
      </c>
      <c r="FG116" s="68">
        <v>60412</v>
      </c>
      <c r="FH116" s="68">
        <v>0</v>
      </c>
      <c r="FI116" s="68">
        <v>0</v>
      </c>
      <c r="FJ116" s="68">
        <v>0</v>
      </c>
      <c r="FK116" s="68">
        <v>3</v>
      </c>
      <c r="FL116" s="68">
        <v>1</v>
      </c>
      <c r="FM116" s="68" t="s">
        <v>3777</v>
      </c>
      <c r="FN116" s="68">
        <v>0</v>
      </c>
      <c r="FO116" s="68">
        <v>0</v>
      </c>
      <c r="FP116" s="68">
        <v>0</v>
      </c>
      <c r="FQ116" s="68">
        <v>0</v>
      </c>
      <c r="FR116" s="68">
        <v>0</v>
      </c>
      <c r="FS116" s="68">
        <v>0</v>
      </c>
      <c r="FT116" s="68">
        <v>0</v>
      </c>
      <c r="FU116" s="68">
        <v>0</v>
      </c>
      <c r="FV116" s="68">
        <v>0</v>
      </c>
      <c r="FW116" s="68">
        <v>0</v>
      </c>
      <c r="FX116" s="68">
        <v>0</v>
      </c>
      <c r="FY116" s="68">
        <v>0</v>
      </c>
      <c r="FZ116" s="68">
        <v>0</v>
      </c>
      <c r="GA116" s="68">
        <v>1</v>
      </c>
      <c r="GB116" s="68">
        <v>5</v>
      </c>
      <c r="GC116" s="68">
        <v>54</v>
      </c>
      <c r="GE116" s="68">
        <v>489</v>
      </c>
      <c r="GF116" s="68" t="s">
        <v>3997</v>
      </c>
    </row>
    <row r="117" spans="1:188" x14ac:dyDescent="0.2">
      <c r="A117" s="174">
        <v>116</v>
      </c>
      <c r="B117" s="174">
        <v>505113034</v>
      </c>
      <c r="C117" s="61">
        <v>0</v>
      </c>
      <c r="D117" s="169">
        <v>1091687116</v>
      </c>
      <c r="E117" s="174">
        <f t="shared" si="30"/>
        <v>5</v>
      </c>
      <c r="F117" s="68">
        <v>1090</v>
      </c>
      <c r="G117" s="68">
        <v>2</v>
      </c>
      <c r="H117" s="68">
        <v>0</v>
      </c>
      <c r="I117" s="68">
        <v>0</v>
      </c>
      <c r="J117" s="68" t="s">
        <v>2585</v>
      </c>
      <c r="K117" s="68">
        <v>0</v>
      </c>
      <c r="L117" s="68">
        <v>0</v>
      </c>
      <c r="M117" s="68">
        <v>0</v>
      </c>
      <c r="N117" s="68">
        <v>0</v>
      </c>
      <c r="O117" s="68">
        <v>1090</v>
      </c>
      <c r="P117" s="68">
        <v>0</v>
      </c>
      <c r="Q117" s="68">
        <v>0</v>
      </c>
      <c r="R117" s="68">
        <v>0</v>
      </c>
      <c r="S117" s="68">
        <v>0</v>
      </c>
      <c r="T117" s="68">
        <v>0</v>
      </c>
      <c r="U117" s="68">
        <v>0</v>
      </c>
      <c r="V117" s="68">
        <v>0</v>
      </c>
      <c r="W117" s="68">
        <v>0</v>
      </c>
      <c r="X117" s="68">
        <v>0</v>
      </c>
      <c r="Y117" s="68">
        <v>0</v>
      </c>
      <c r="Z117" s="68">
        <v>0</v>
      </c>
      <c r="AA117" s="68">
        <v>0</v>
      </c>
      <c r="AB117" s="68">
        <v>0</v>
      </c>
      <c r="AC117" s="68">
        <v>0</v>
      </c>
      <c r="AD117" s="68">
        <v>0</v>
      </c>
      <c r="AE117" s="68">
        <v>0</v>
      </c>
      <c r="AF117" s="68">
        <v>0</v>
      </c>
      <c r="AG117" s="68">
        <v>0</v>
      </c>
      <c r="AH117" s="68">
        <v>0</v>
      </c>
      <c r="AI117" s="68">
        <v>0</v>
      </c>
      <c r="AJ117" s="68">
        <v>0</v>
      </c>
      <c r="AK117" s="68">
        <v>0</v>
      </c>
      <c r="AL117" s="68">
        <v>0</v>
      </c>
      <c r="AM117" s="68">
        <v>0</v>
      </c>
      <c r="AN117" s="68">
        <v>0</v>
      </c>
      <c r="AO117" s="68">
        <v>0</v>
      </c>
      <c r="AP117" s="68">
        <v>0</v>
      </c>
      <c r="AQ117" s="68">
        <v>0</v>
      </c>
      <c r="AR117" s="68">
        <v>0</v>
      </c>
      <c r="AS117" s="68">
        <v>0</v>
      </c>
      <c r="AT117" s="68">
        <v>0</v>
      </c>
      <c r="AU117" s="68">
        <v>0</v>
      </c>
      <c r="AV117" s="68">
        <v>4</v>
      </c>
      <c r="AW117" s="68"/>
      <c r="AX117" s="68">
        <v>0</v>
      </c>
      <c r="AY117" s="126">
        <v>0</v>
      </c>
      <c r="AZ117" s="68">
        <v>0</v>
      </c>
      <c r="BA117" s="68">
        <v>0</v>
      </c>
      <c r="EQ117" s="68">
        <v>305</v>
      </c>
      <c r="ER117" s="175">
        <v>1</v>
      </c>
      <c r="ES117" s="68">
        <v>650</v>
      </c>
      <c r="ET117" s="68">
        <v>17</v>
      </c>
      <c r="EU117" s="68">
        <v>0</v>
      </c>
      <c r="EV117" s="68">
        <v>150017</v>
      </c>
      <c r="EW117" s="68" t="s">
        <v>2655</v>
      </c>
      <c r="EX117" s="68" t="str">
        <f t="shared" si="28"/>
        <v>소형</v>
      </c>
      <c r="FA117" s="68">
        <v>999</v>
      </c>
      <c r="FB117" s="68">
        <v>4</v>
      </c>
      <c r="FC117" s="68">
        <v>2</v>
      </c>
      <c r="FD117" s="68">
        <v>0</v>
      </c>
      <c r="FE117" s="184" t="e">
        <f t="shared" si="31"/>
        <v>#N/A</v>
      </c>
      <c r="FF117" s="68">
        <v>330999</v>
      </c>
      <c r="FG117" s="68">
        <v>60312</v>
      </c>
      <c r="FH117" s="68">
        <v>0</v>
      </c>
      <c r="FI117" s="68">
        <v>0</v>
      </c>
      <c r="FJ117" s="68">
        <v>0</v>
      </c>
      <c r="FK117" s="68">
        <v>3</v>
      </c>
      <c r="FL117" s="68">
        <v>1</v>
      </c>
      <c r="FM117" s="68" t="s">
        <v>3776</v>
      </c>
      <c r="FN117" s="68">
        <v>0</v>
      </c>
      <c r="FO117" s="68">
        <v>0</v>
      </c>
      <c r="FP117" s="68">
        <v>0</v>
      </c>
      <c r="FQ117" s="68">
        <v>0</v>
      </c>
      <c r="FR117" s="68">
        <v>0</v>
      </c>
      <c r="FS117" s="68">
        <v>0</v>
      </c>
      <c r="FT117" s="68">
        <v>0</v>
      </c>
      <c r="FU117" s="68">
        <v>0</v>
      </c>
      <c r="FV117" s="68">
        <v>0</v>
      </c>
      <c r="FW117" s="68">
        <v>0</v>
      </c>
      <c r="FX117" s="68">
        <v>0</v>
      </c>
      <c r="FY117" s="68">
        <v>0</v>
      </c>
      <c r="FZ117" s="68">
        <v>0</v>
      </c>
      <c r="GA117" s="68">
        <v>1</v>
      </c>
      <c r="GB117" s="68">
        <v>5</v>
      </c>
      <c r="GC117" s="68">
        <v>58</v>
      </c>
      <c r="GE117" s="68">
        <v>490</v>
      </c>
      <c r="GF117" s="68" t="s">
        <v>3998</v>
      </c>
    </row>
    <row r="118" spans="1:188" x14ac:dyDescent="0.2">
      <c r="A118" s="174">
        <v>117</v>
      </c>
      <c r="B118" s="174">
        <v>519278056</v>
      </c>
      <c r="C118" s="61">
        <v>0</v>
      </c>
      <c r="D118" s="169">
        <v>1131687116</v>
      </c>
      <c r="E118" s="174">
        <f t="shared" si="30"/>
        <v>5</v>
      </c>
      <c r="F118" s="68">
        <v>1091</v>
      </c>
      <c r="G118" s="68">
        <v>2</v>
      </c>
      <c r="H118" s="68">
        <v>0</v>
      </c>
      <c r="I118" s="68">
        <v>0</v>
      </c>
      <c r="J118" s="68" t="s">
        <v>2586</v>
      </c>
      <c r="K118" s="68">
        <v>0</v>
      </c>
      <c r="L118" s="68">
        <v>0</v>
      </c>
      <c r="M118" s="68">
        <v>0</v>
      </c>
      <c r="N118" s="68">
        <v>0</v>
      </c>
      <c r="O118" s="68">
        <v>1091</v>
      </c>
      <c r="P118" s="68">
        <v>0</v>
      </c>
      <c r="Q118" s="68">
        <v>0</v>
      </c>
      <c r="R118" s="68">
        <v>0</v>
      </c>
      <c r="S118" s="68">
        <v>0</v>
      </c>
      <c r="T118" s="68">
        <v>0</v>
      </c>
      <c r="U118" s="68">
        <v>0</v>
      </c>
      <c r="V118" s="68">
        <v>0</v>
      </c>
      <c r="W118" s="68">
        <v>0</v>
      </c>
      <c r="X118" s="68">
        <v>0</v>
      </c>
      <c r="Y118" s="68">
        <v>0</v>
      </c>
      <c r="Z118" s="68">
        <v>0</v>
      </c>
      <c r="AA118" s="68">
        <v>0</v>
      </c>
      <c r="AB118" s="68">
        <v>0</v>
      </c>
      <c r="AC118" s="68">
        <v>0</v>
      </c>
      <c r="AD118" s="68">
        <v>0</v>
      </c>
      <c r="AE118" s="68">
        <v>0</v>
      </c>
      <c r="AF118" s="68">
        <v>0</v>
      </c>
      <c r="AG118" s="68">
        <v>0</v>
      </c>
      <c r="AH118" s="68">
        <v>0</v>
      </c>
      <c r="AI118" s="68">
        <v>0</v>
      </c>
      <c r="AJ118" s="68">
        <v>0</v>
      </c>
      <c r="AK118" s="68">
        <v>0</v>
      </c>
      <c r="AL118" s="68">
        <v>0</v>
      </c>
      <c r="AM118" s="68">
        <v>0</v>
      </c>
      <c r="AN118" s="68">
        <v>0</v>
      </c>
      <c r="AO118" s="68">
        <v>0</v>
      </c>
      <c r="AP118" s="68">
        <v>0</v>
      </c>
      <c r="AQ118" s="68">
        <v>0</v>
      </c>
      <c r="AR118" s="68">
        <v>0</v>
      </c>
      <c r="AS118" s="68">
        <v>0</v>
      </c>
      <c r="AT118" s="68">
        <v>0</v>
      </c>
      <c r="AU118" s="68">
        <v>0</v>
      </c>
      <c r="AV118" s="68">
        <v>4</v>
      </c>
      <c r="AW118" s="68"/>
      <c r="AX118" s="68">
        <v>0</v>
      </c>
      <c r="AY118" s="126">
        <v>0</v>
      </c>
      <c r="AZ118" s="68">
        <v>0</v>
      </c>
      <c r="BA118" s="68">
        <v>0</v>
      </c>
      <c r="EQ118" s="68">
        <v>306</v>
      </c>
      <c r="ER118" s="175">
        <v>1</v>
      </c>
      <c r="ES118" s="68">
        <v>650</v>
      </c>
      <c r="ET118" s="68">
        <v>45</v>
      </c>
      <c r="EU118" s="68">
        <v>0</v>
      </c>
      <c r="EV118" s="68">
        <v>150045</v>
      </c>
      <c r="EW118" s="68" t="s">
        <v>2683</v>
      </c>
      <c r="EX118" s="68" t="str">
        <f t="shared" si="28"/>
        <v>소형</v>
      </c>
      <c r="FA118" s="68">
        <v>1001</v>
      </c>
      <c r="FB118" s="68">
        <v>2</v>
      </c>
      <c r="FC118" s="68">
        <v>1</v>
      </c>
      <c r="FD118" s="68">
        <v>0</v>
      </c>
      <c r="FE118" s="184" t="e">
        <f t="shared" si="31"/>
        <v>#N/A</v>
      </c>
      <c r="FF118" s="68">
        <v>330001</v>
      </c>
      <c r="FG118" s="68">
        <v>60111</v>
      </c>
      <c r="FH118" s="68">
        <v>0</v>
      </c>
      <c r="FI118" s="68">
        <v>0</v>
      </c>
      <c r="FJ118" s="68">
        <v>0</v>
      </c>
      <c r="FK118" s="68">
        <v>3</v>
      </c>
      <c r="FL118" s="68">
        <v>1</v>
      </c>
      <c r="FM118" s="68" t="s">
        <v>3771</v>
      </c>
      <c r="FN118" s="68">
        <v>0</v>
      </c>
      <c r="FO118" s="68">
        <v>0</v>
      </c>
      <c r="FP118" s="68">
        <v>0</v>
      </c>
      <c r="FQ118" s="68">
        <v>0</v>
      </c>
      <c r="FR118" s="68">
        <v>0</v>
      </c>
      <c r="FS118" s="68">
        <v>0</v>
      </c>
      <c r="FT118" s="68">
        <v>0</v>
      </c>
      <c r="FU118" s="68">
        <v>0</v>
      </c>
      <c r="FV118" s="68">
        <v>0</v>
      </c>
      <c r="FW118" s="68">
        <v>0</v>
      </c>
      <c r="FX118" s="68">
        <v>0</v>
      </c>
      <c r="FY118" s="68">
        <v>0</v>
      </c>
      <c r="FZ118" s="68">
        <v>0</v>
      </c>
      <c r="GA118" s="68">
        <v>1</v>
      </c>
      <c r="GB118" s="68">
        <v>7</v>
      </c>
      <c r="GC118" s="68">
        <v>410</v>
      </c>
      <c r="GE118" s="68">
        <v>491</v>
      </c>
      <c r="GF118" s="68" t="s">
        <v>3999</v>
      </c>
    </row>
    <row r="119" spans="1:188" x14ac:dyDescent="0.2">
      <c r="A119" s="174">
        <v>118</v>
      </c>
      <c r="B119" s="174">
        <v>533556398</v>
      </c>
      <c r="C119" s="61">
        <v>0</v>
      </c>
      <c r="D119" s="169">
        <v>1171687116</v>
      </c>
      <c r="E119" s="174">
        <f t="shared" si="30"/>
        <v>5</v>
      </c>
      <c r="F119" s="68">
        <v>1092</v>
      </c>
      <c r="G119" s="68">
        <v>2</v>
      </c>
      <c r="H119" s="68">
        <v>0</v>
      </c>
      <c r="I119" s="68">
        <v>0</v>
      </c>
      <c r="J119" s="68" t="s">
        <v>2587</v>
      </c>
      <c r="K119" s="68">
        <v>0</v>
      </c>
      <c r="L119" s="68">
        <v>0</v>
      </c>
      <c r="M119" s="68">
        <v>0</v>
      </c>
      <c r="N119" s="68">
        <v>0</v>
      </c>
      <c r="O119" s="68">
        <v>1092</v>
      </c>
      <c r="P119" s="68">
        <v>0</v>
      </c>
      <c r="Q119" s="68">
        <v>0</v>
      </c>
      <c r="R119" s="68">
        <v>0</v>
      </c>
      <c r="S119" s="68">
        <v>0</v>
      </c>
      <c r="T119" s="68">
        <v>0</v>
      </c>
      <c r="U119" s="68">
        <v>0</v>
      </c>
      <c r="V119" s="68">
        <v>0</v>
      </c>
      <c r="W119" s="68">
        <v>0</v>
      </c>
      <c r="X119" s="68">
        <v>0</v>
      </c>
      <c r="Y119" s="68">
        <v>0</v>
      </c>
      <c r="Z119" s="68">
        <v>0</v>
      </c>
      <c r="AA119" s="68">
        <v>0</v>
      </c>
      <c r="AB119" s="68">
        <v>0</v>
      </c>
      <c r="AC119" s="68">
        <v>0</v>
      </c>
      <c r="AD119" s="68">
        <v>0</v>
      </c>
      <c r="AE119" s="68">
        <v>0</v>
      </c>
      <c r="AF119" s="68">
        <v>0</v>
      </c>
      <c r="AG119" s="68">
        <v>0</v>
      </c>
      <c r="AH119" s="68">
        <v>0</v>
      </c>
      <c r="AI119" s="68">
        <v>0</v>
      </c>
      <c r="AJ119" s="68">
        <v>0</v>
      </c>
      <c r="AK119" s="68">
        <v>0</v>
      </c>
      <c r="AL119" s="68">
        <v>0</v>
      </c>
      <c r="AM119" s="68">
        <v>0</v>
      </c>
      <c r="AN119" s="68">
        <v>0</v>
      </c>
      <c r="AO119" s="68">
        <v>0</v>
      </c>
      <c r="AP119" s="68">
        <v>0</v>
      </c>
      <c r="AQ119" s="68">
        <v>0</v>
      </c>
      <c r="AR119" s="68">
        <v>0</v>
      </c>
      <c r="AS119" s="68">
        <v>0</v>
      </c>
      <c r="AT119" s="68">
        <v>0</v>
      </c>
      <c r="AU119" s="68">
        <v>0</v>
      </c>
      <c r="AV119" s="68">
        <v>4</v>
      </c>
      <c r="AW119" s="68"/>
      <c r="AX119" s="68">
        <v>0</v>
      </c>
      <c r="AY119" s="126">
        <v>0</v>
      </c>
      <c r="AZ119" s="68">
        <v>0</v>
      </c>
      <c r="BA119" s="68">
        <v>0</v>
      </c>
      <c r="EQ119" s="68">
        <v>307</v>
      </c>
      <c r="ER119" s="175">
        <v>1</v>
      </c>
      <c r="ES119" s="68">
        <v>650</v>
      </c>
      <c r="ET119" s="68">
        <v>72</v>
      </c>
      <c r="EU119" s="68">
        <v>0</v>
      </c>
      <c r="EV119" s="68">
        <v>150072</v>
      </c>
      <c r="EW119" s="68" t="s">
        <v>2710</v>
      </c>
      <c r="EX119" s="68" t="str">
        <f t="shared" si="28"/>
        <v>소형</v>
      </c>
      <c r="FA119" s="68">
        <v>1002</v>
      </c>
      <c r="FB119" s="68">
        <v>2</v>
      </c>
      <c r="FC119" s="68">
        <v>2</v>
      </c>
      <c r="FD119" s="68">
        <v>0</v>
      </c>
      <c r="FE119" s="184" t="e">
        <f t="shared" si="31"/>
        <v>#N/A</v>
      </c>
      <c r="FF119" s="68">
        <v>330002</v>
      </c>
      <c r="FG119" s="68">
        <v>60112</v>
      </c>
      <c r="FH119" s="68">
        <v>0</v>
      </c>
      <c r="FI119" s="68">
        <v>0</v>
      </c>
      <c r="FJ119" s="68">
        <v>0</v>
      </c>
      <c r="FK119" s="68">
        <v>3</v>
      </c>
      <c r="FL119" s="68">
        <v>1</v>
      </c>
      <c r="FM119" s="68" t="s">
        <v>3772</v>
      </c>
      <c r="FN119" s="68">
        <v>0</v>
      </c>
      <c r="FO119" s="68">
        <v>0</v>
      </c>
      <c r="FP119" s="68">
        <v>0</v>
      </c>
      <c r="FQ119" s="68">
        <v>0</v>
      </c>
      <c r="FR119" s="68">
        <v>0</v>
      </c>
      <c r="FS119" s="68">
        <v>0</v>
      </c>
      <c r="FT119" s="68">
        <v>0</v>
      </c>
      <c r="FU119" s="68">
        <v>0</v>
      </c>
      <c r="FV119" s="68">
        <v>0</v>
      </c>
      <c r="FW119" s="68">
        <v>0</v>
      </c>
      <c r="FX119" s="68">
        <v>0</v>
      </c>
      <c r="FY119" s="68">
        <v>0</v>
      </c>
      <c r="FZ119" s="68">
        <v>0</v>
      </c>
      <c r="GA119" s="68">
        <v>1</v>
      </c>
      <c r="GB119" s="68">
        <v>6</v>
      </c>
      <c r="GC119" s="68">
        <v>409</v>
      </c>
      <c r="GE119" s="68">
        <v>492</v>
      </c>
      <c r="GF119" s="68" t="s">
        <v>4000</v>
      </c>
    </row>
    <row r="120" spans="1:188" x14ac:dyDescent="0.2">
      <c r="A120" s="174">
        <v>119</v>
      </c>
      <c r="B120" s="174">
        <v>547948967</v>
      </c>
      <c r="C120" s="61">
        <v>0</v>
      </c>
      <c r="D120" s="169">
        <v>1211687116</v>
      </c>
      <c r="E120" s="174">
        <f t="shared" si="30"/>
        <v>5</v>
      </c>
      <c r="F120" s="68">
        <v>1093</v>
      </c>
      <c r="G120" s="68">
        <v>2</v>
      </c>
      <c r="H120" s="68">
        <v>0</v>
      </c>
      <c r="I120" s="68">
        <v>0</v>
      </c>
      <c r="J120" s="68" t="s">
        <v>2588</v>
      </c>
      <c r="K120" s="68">
        <v>0</v>
      </c>
      <c r="L120" s="68">
        <v>0</v>
      </c>
      <c r="M120" s="68">
        <v>0</v>
      </c>
      <c r="N120" s="68">
        <v>0</v>
      </c>
      <c r="O120" s="68">
        <v>1093</v>
      </c>
      <c r="P120" s="68">
        <v>0</v>
      </c>
      <c r="Q120" s="68">
        <v>0</v>
      </c>
      <c r="R120" s="68">
        <v>0</v>
      </c>
      <c r="S120" s="68">
        <v>0</v>
      </c>
      <c r="T120" s="68">
        <v>0</v>
      </c>
      <c r="U120" s="68">
        <v>0</v>
      </c>
      <c r="V120" s="68">
        <v>0</v>
      </c>
      <c r="W120" s="68">
        <v>0</v>
      </c>
      <c r="X120" s="68">
        <v>0</v>
      </c>
      <c r="Y120" s="68">
        <v>0</v>
      </c>
      <c r="Z120" s="68">
        <v>0</v>
      </c>
      <c r="AA120" s="68">
        <v>0</v>
      </c>
      <c r="AB120" s="68">
        <v>0</v>
      </c>
      <c r="AC120" s="68">
        <v>0</v>
      </c>
      <c r="AD120" s="68">
        <v>0</v>
      </c>
      <c r="AE120" s="68">
        <v>0</v>
      </c>
      <c r="AF120" s="68">
        <v>0</v>
      </c>
      <c r="AG120" s="68">
        <v>0</v>
      </c>
      <c r="AH120" s="68">
        <v>0</v>
      </c>
      <c r="AI120" s="68">
        <v>0</v>
      </c>
      <c r="AJ120" s="68">
        <v>0</v>
      </c>
      <c r="AK120" s="68">
        <v>0</v>
      </c>
      <c r="AL120" s="68">
        <v>0</v>
      </c>
      <c r="AM120" s="68">
        <v>0</v>
      </c>
      <c r="AN120" s="68">
        <v>0</v>
      </c>
      <c r="AO120" s="68">
        <v>0</v>
      </c>
      <c r="AP120" s="68">
        <v>0</v>
      </c>
      <c r="AQ120" s="68">
        <v>0</v>
      </c>
      <c r="AR120" s="68">
        <v>0</v>
      </c>
      <c r="AS120" s="68">
        <v>0</v>
      </c>
      <c r="AT120" s="68">
        <v>0</v>
      </c>
      <c r="AU120" s="68">
        <v>0</v>
      </c>
      <c r="AV120" s="68">
        <v>4</v>
      </c>
      <c r="AW120" s="68"/>
      <c r="AX120" s="68">
        <v>0</v>
      </c>
      <c r="AY120" s="126">
        <v>0</v>
      </c>
      <c r="AZ120" s="68">
        <v>0</v>
      </c>
      <c r="BA120" s="68">
        <v>0</v>
      </c>
      <c r="EQ120" s="81">
        <v>308</v>
      </c>
      <c r="ER120" s="175">
        <v>1</v>
      </c>
      <c r="ES120" s="81">
        <v>650</v>
      </c>
      <c r="ET120" s="81">
        <v>13</v>
      </c>
      <c r="EU120" s="81">
        <v>0</v>
      </c>
      <c r="EV120" s="81">
        <v>150013</v>
      </c>
      <c r="EW120" s="81" t="s">
        <v>2651</v>
      </c>
      <c r="EX120" s="68" t="str">
        <f t="shared" si="28"/>
        <v>소형</v>
      </c>
      <c r="FA120" s="68">
        <v>1003</v>
      </c>
      <c r="FB120" s="68">
        <v>3</v>
      </c>
      <c r="FC120" s="68">
        <v>1</v>
      </c>
      <c r="FD120" s="68">
        <v>0</v>
      </c>
      <c r="FE120" s="184" t="e">
        <f t="shared" si="31"/>
        <v>#N/A</v>
      </c>
      <c r="FF120" s="68">
        <v>330003</v>
      </c>
      <c r="FG120" s="68">
        <v>60211</v>
      </c>
      <c r="FH120" s="68">
        <v>0</v>
      </c>
      <c r="FI120" s="68">
        <v>0</v>
      </c>
      <c r="FJ120" s="68">
        <v>0</v>
      </c>
      <c r="FK120" s="68">
        <v>3</v>
      </c>
      <c r="FL120" s="68">
        <v>1</v>
      </c>
      <c r="FM120" s="68" t="s">
        <v>3773</v>
      </c>
      <c r="FN120" s="68">
        <v>0</v>
      </c>
      <c r="FO120" s="68">
        <v>0</v>
      </c>
      <c r="FP120" s="68">
        <v>0</v>
      </c>
      <c r="FQ120" s="68">
        <v>0</v>
      </c>
      <c r="FR120" s="68">
        <v>0</v>
      </c>
      <c r="FS120" s="68">
        <v>0</v>
      </c>
      <c r="FT120" s="68">
        <v>0</v>
      </c>
      <c r="FU120" s="68">
        <v>0</v>
      </c>
      <c r="FV120" s="68">
        <v>0</v>
      </c>
      <c r="FW120" s="68">
        <v>0</v>
      </c>
      <c r="FX120" s="68">
        <v>0</v>
      </c>
      <c r="FY120" s="68">
        <v>0</v>
      </c>
      <c r="FZ120" s="68">
        <v>0</v>
      </c>
      <c r="GA120" s="68">
        <v>1</v>
      </c>
      <c r="GB120" s="68">
        <v>11</v>
      </c>
      <c r="GC120" s="68">
        <v>862</v>
      </c>
      <c r="GE120" s="68">
        <v>493</v>
      </c>
      <c r="GF120" s="68" t="s">
        <v>4001</v>
      </c>
    </row>
    <row r="121" spans="1:188" x14ac:dyDescent="0.2">
      <c r="A121" s="174">
        <v>120</v>
      </c>
      <c r="B121" s="174">
        <v>562456677</v>
      </c>
      <c r="C121" s="61">
        <v>0</v>
      </c>
      <c r="D121" s="169">
        <v>1251687116</v>
      </c>
      <c r="E121" s="174">
        <f t="shared" si="30"/>
        <v>5</v>
      </c>
      <c r="F121" s="68">
        <v>1100</v>
      </c>
      <c r="G121" s="68">
        <v>2</v>
      </c>
      <c r="H121" s="68">
        <v>0</v>
      </c>
      <c r="I121" s="68">
        <v>0</v>
      </c>
      <c r="J121" s="68" t="s">
        <v>2589</v>
      </c>
      <c r="K121" s="68">
        <v>0</v>
      </c>
      <c r="L121" s="68">
        <v>0</v>
      </c>
      <c r="M121" s="68">
        <v>0</v>
      </c>
      <c r="N121" s="68">
        <v>0</v>
      </c>
      <c r="O121" s="68">
        <v>1100</v>
      </c>
      <c r="P121" s="68">
        <v>0</v>
      </c>
      <c r="Q121" s="68">
        <v>0</v>
      </c>
      <c r="R121" s="68">
        <v>0</v>
      </c>
      <c r="S121" s="68">
        <v>0</v>
      </c>
      <c r="T121" s="68">
        <v>0</v>
      </c>
      <c r="U121" s="68">
        <v>0</v>
      </c>
      <c r="V121" s="68">
        <v>0</v>
      </c>
      <c r="W121" s="68">
        <v>0</v>
      </c>
      <c r="X121" s="68">
        <v>0</v>
      </c>
      <c r="Y121" s="68">
        <v>0</v>
      </c>
      <c r="Z121" s="68">
        <v>0</v>
      </c>
      <c r="AA121" s="68">
        <v>0</v>
      </c>
      <c r="AB121" s="68">
        <v>0</v>
      </c>
      <c r="AC121" s="68">
        <v>0</v>
      </c>
      <c r="AD121" s="68">
        <v>0</v>
      </c>
      <c r="AE121" s="68">
        <v>0</v>
      </c>
      <c r="AF121" s="68">
        <v>0</v>
      </c>
      <c r="AG121" s="68">
        <v>0</v>
      </c>
      <c r="AH121" s="68">
        <v>0</v>
      </c>
      <c r="AI121" s="68">
        <v>0</v>
      </c>
      <c r="AJ121" s="68">
        <v>0</v>
      </c>
      <c r="AK121" s="68">
        <v>0</v>
      </c>
      <c r="AL121" s="68">
        <v>0</v>
      </c>
      <c r="AM121" s="68">
        <v>0</v>
      </c>
      <c r="AN121" s="68">
        <v>0</v>
      </c>
      <c r="AO121" s="68">
        <v>0</v>
      </c>
      <c r="AP121" s="68">
        <v>0</v>
      </c>
      <c r="AQ121" s="68">
        <v>0</v>
      </c>
      <c r="AR121" s="68">
        <v>0</v>
      </c>
      <c r="AS121" s="68">
        <v>0</v>
      </c>
      <c r="AT121" s="68">
        <v>0</v>
      </c>
      <c r="AU121" s="68">
        <v>0</v>
      </c>
      <c r="AV121" s="68">
        <v>4</v>
      </c>
      <c r="AW121" s="68"/>
      <c r="AX121" s="68">
        <v>0</v>
      </c>
      <c r="AY121" s="126">
        <v>0</v>
      </c>
      <c r="AZ121" s="68">
        <v>0</v>
      </c>
      <c r="BA121" s="68">
        <v>0</v>
      </c>
      <c r="EQ121" s="68">
        <v>309</v>
      </c>
      <c r="ER121" s="175">
        <v>2</v>
      </c>
      <c r="ES121" s="68">
        <v>650</v>
      </c>
      <c r="ET121" s="68">
        <v>29</v>
      </c>
      <c r="EU121" s="68">
        <v>0</v>
      </c>
      <c r="EV121" s="68">
        <v>150029</v>
      </c>
      <c r="EW121" s="68" t="s">
        <v>2667</v>
      </c>
      <c r="EX121" s="68" t="str">
        <f t="shared" si="28"/>
        <v>중형</v>
      </c>
      <c r="FA121" s="68">
        <v>1004</v>
      </c>
      <c r="FB121" s="68">
        <v>3</v>
      </c>
      <c r="FC121" s="68">
        <v>2</v>
      </c>
      <c r="FD121" s="68">
        <v>0</v>
      </c>
      <c r="FE121" s="184" t="e">
        <f t="shared" si="31"/>
        <v>#N/A</v>
      </c>
      <c r="FF121" s="68">
        <v>330004</v>
      </c>
      <c r="FG121" s="68">
        <v>60212</v>
      </c>
      <c r="FH121" s="68">
        <v>0</v>
      </c>
      <c r="FI121" s="68">
        <v>0</v>
      </c>
      <c r="FJ121" s="68">
        <v>0</v>
      </c>
      <c r="FK121" s="68">
        <v>3</v>
      </c>
      <c r="FL121" s="68">
        <v>1</v>
      </c>
      <c r="FM121" s="68" t="s">
        <v>3774</v>
      </c>
      <c r="FN121" s="68">
        <v>0</v>
      </c>
      <c r="FO121" s="68">
        <v>0</v>
      </c>
      <c r="FP121" s="68">
        <v>0</v>
      </c>
      <c r="FQ121" s="68">
        <v>0</v>
      </c>
      <c r="FR121" s="68">
        <v>0</v>
      </c>
      <c r="FS121" s="68">
        <v>0</v>
      </c>
      <c r="FT121" s="68">
        <v>0</v>
      </c>
      <c r="FU121" s="68">
        <v>0</v>
      </c>
      <c r="FV121" s="68">
        <v>0</v>
      </c>
      <c r="FW121" s="68">
        <v>0</v>
      </c>
      <c r="FX121" s="68">
        <v>0</v>
      </c>
      <c r="FY121" s="68">
        <v>0</v>
      </c>
      <c r="FZ121" s="68">
        <v>0</v>
      </c>
      <c r="GA121" s="68">
        <v>1</v>
      </c>
      <c r="GB121" s="68">
        <v>5</v>
      </c>
      <c r="GC121" s="68">
        <v>385</v>
      </c>
      <c r="GE121" s="68">
        <v>494</v>
      </c>
      <c r="GF121" s="68" t="s">
        <v>4002</v>
      </c>
    </row>
    <row r="122" spans="1:188" x14ac:dyDescent="0.2">
      <c r="A122" s="174">
        <v>121</v>
      </c>
      <c r="B122" s="174">
        <v>577080449</v>
      </c>
      <c r="C122" s="61">
        <v>0</v>
      </c>
      <c r="D122" s="169">
        <v>1291687116</v>
      </c>
      <c r="E122" s="174">
        <f t="shared" si="30"/>
        <v>5</v>
      </c>
      <c r="F122" s="68">
        <v>1101</v>
      </c>
      <c r="G122" s="68">
        <v>2</v>
      </c>
      <c r="H122" s="68">
        <v>0</v>
      </c>
      <c r="I122" s="68">
        <v>0</v>
      </c>
      <c r="J122" s="68" t="s">
        <v>2590</v>
      </c>
      <c r="K122" s="68">
        <v>0</v>
      </c>
      <c r="L122" s="68">
        <v>0</v>
      </c>
      <c r="M122" s="68">
        <v>0</v>
      </c>
      <c r="N122" s="68">
        <v>0</v>
      </c>
      <c r="O122" s="68">
        <v>1101</v>
      </c>
      <c r="P122" s="68">
        <v>0</v>
      </c>
      <c r="Q122" s="68">
        <v>0</v>
      </c>
      <c r="R122" s="68">
        <v>0</v>
      </c>
      <c r="S122" s="68">
        <v>0</v>
      </c>
      <c r="T122" s="68">
        <v>0</v>
      </c>
      <c r="U122" s="68">
        <v>0</v>
      </c>
      <c r="V122" s="68">
        <v>0</v>
      </c>
      <c r="W122" s="68">
        <v>0</v>
      </c>
      <c r="X122" s="68">
        <v>0</v>
      </c>
      <c r="Y122" s="68">
        <v>0</v>
      </c>
      <c r="Z122" s="68">
        <v>0</v>
      </c>
      <c r="AA122" s="68">
        <v>0</v>
      </c>
      <c r="AB122" s="68">
        <v>0</v>
      </c>
      <c r="AC122" s="68">
        <v>0</v>
      </c>
      <c r="AD122" s="68">
        <v>0</v>
      </c>
      <c r="AE122" s="68">
        <v>0</v>
      </c>
      <c r="AF122" s="68">
        <v>0</v>
      </c>
      <c r="AG122" s="68">
        <v>0</v>
      </c>
      <c r="AH122" s="68">
        <v>0</v>
      </c>
      <c r="AI122" s="68">
        <v>0</v>
      </c>
      <c r="AJ122" s="68">
        <v>0</v>
      </c>
      <c r="AK122" s="68">
        <v>0</v>
      </c>
      <c r="AL122" s="68">
        <v>0</v>
      </c>
      <c r="AM122" s="68">
        <v>0</v>
      </c>
      <c r="AN122" s="68">
        <v>0</v>
      </c>
      <c r="AO122" s="68">
        <v>0</v>
      </c>
      <c r="AP122" s="68">
        <v>0</v>
      </c>
      <c r="AQ122" s="68">
        <v>0</v>
      </c>
      <c r="AR122" s="68">
        <v>0</v>
      </c>
      <c r="AS122" s="68">
        <v>0</v>
      </c>
      <c r="AT122" s="68">
        <v>0</v>
      </c>
      <c r="AU122" s="68">
        <v>0</v>
      </c>
      <c r="AV122" s="68">
        <v>4</v>
      </c>
      <c r="AW122" s="68"/>
      <c r="AX122" s="68">
        <v>0</v>
      </c>
      <c r="AY122" s="126">
        <v>0</v>
      </c>
      <c r="AZ122" s="68">
        <v>0</v>
      </c>
      <c r="BA122" s="68">
        <v>0</v>
      </c>
      <c r="EQ122" s="68">
        <v>310</v>
      </c>
      <c r="ER122" s="175">
        <v>2</v>
      </c>
      <c r="ES122" s="68">
        <v>650</v>
      </c>
      <c r="ET122" s="68">
        <v>67</v>
      </c>
      <c r="EU122" s="68">
        <v>0</v>
      </c>
      <c r="EV122" s="68">
        <v>150067</v>
      </c>
      <c r="EW122" s="68" t="s">
        <v>2705</v>
      </c>
      <c r="EX122" s="68" t="str">
        <f t="shared" si="28"/>
        <v>중형</v>
      </c>
      <c r="FA122" s="68">
        <v>1005</v>
      </c>
      <c r="FB122" s="68">
        <v>5</v>
      </c>
      <c r="FC122" s="68">
        <v>2</v>
      </c>
      <c r="FD122" s="68">
        <v>0</v>
      </c>
      <c r="FE122" s="184" t="e">
        <f t="shared" si="31"/>
        <v>#N/A</v>
      </c>
      <c r="FF122" s="68">
        <v>330005</v>
      </c>
      <c r="FG122" s="68">
        <v>60412</v>
      </c>
      <c r="FH122" s="68">
        <v>0</v>
      </c>
      <c r="FI122" s="68">
        <v>0</v>
      </c>
      <c r="FJ122" s="68">
        <v>0</v>
      </c>
      <c r="FK122" s="68">
        <v>3</v>
      </c>
      <c r="FL122" s="68">
        <v>1</v>
      </c>
      <c r="FM122" s="68" t="s">
        <v>3778</v>
      </c>
      <c r="FN122" s="68">
        <v>0</v>
      </c>
      <c r="FO122" s="68">
        <v>0</v>
      </c>
      <c r="FP122" s="68">
        <v>0</v>
      </c>
      <c r="FQ122" s="68">
        <v>0</v>
      </c>
      <c r="FR122" s="68">
        <v>0</v>
      </c>
      <c r="FS122" s="68">
        <v>0</v>
      </c>
      <c r="FT122" s="68">
        <v>0</v>
      </c>
      <c r="FU122" s="68">
        <v>0</v>
      </c>
      <c r="FV122" s="68">
        <v>0</v>
      </c>
      <c r="FW122" s="68">
        <v>0</v>
      </c>
      <c r="FX122" s="68">
        <v>0</v>
      </c>
      <c r="FY122" s="68">
        <v>0</v>
      </c>
      <c r="FZ122" s="68">
        <v>0</v>
      </c>
      <c r="GA122" s="68">
        <v>1</v>
      </c>
      <c r="GB122" s="68">
        <v>8</v>
      </c>
      <c r="GC122" s="68">
        <v>770</v>
      </c>
      <c r="GE122" s="68">
        <v>495</v>
      </c>
      <c r="GF122" s="68" t="s">
        <v>4002</v>
      </c>
    </row>
    <row r="123" spans="1:188" x14ac:dyDescent="0.2">
      <c r="A123" s="174">
        <v>122</v>
      </c>
      <c r="B123" s="174">
        <v>591821211</v>
      </c>
      <c r="C123" s="61">
        <v>0</v>
      </c>
      <c r="D123" s="169">
        <v>1331687116</v>
      </c>
      <c r="E123" s="174">
        <f t="shared" si="30"/>
        <v>5</v>
      </c>
      <c r="F123" s="68">
        <v>1102</v>
      </c>
      <c r="G123" s="68">
        <v>2</v>
      </c>
      <c r="H123" s="68">
        <v>0</v>
      </c>
      <c r="I123" s="68">
        <v>0</v>
      </c>
      <c r="J123" s="68" t="s">
        <v>2591</v>
      </c>
      <c r="K123" s="68">
        <v>0</v>
      </c>
      <c r="L123" s="68">
        <v>0</v>
      </c>
      <c r="M123" s="68">
        <v>0</v>
      </c>
      <c r="N123" s="68">
        <v>0</v>
      </c>
      <c r="O123" s="68">
        <v>1102</v>
      </c>
      <c r="P123" s="68">
        <v>0</v>
      </c>
      <c r="Q123" s="68">
        <v>0</v>
      </c>
      <c r="R123" s="68">
        <v>0</v>
      </c>
      <c r="S123" s="68">
        <v>0</v>
      </c>
      <c r="T123" s="68">
        <v>0</v>
      </c>
      <c r="U123" s="68">
        <v>0</v>
      </c>
      <c r="V123" s="68">
        <v>0</v>
      </c>
      <c r="W123" s="68">
        <v>0</v>
      </c>
      <c r="X123" s="68">
        <v>0</v>
      </c>
      <c r="Y123" s="68">
        <v>0</v>
      </c>
      <c r="Z123" s="68">
        <v>0</v>
      </c>
      <c r="AA123" s="68">
        <v>0</v>
      </c>
      <c r="AB123" s="68">
        <v>0</v>
      </c>
      <c r="AC123" s="68">
        <v>0</v>
      </c>
      <c r="AD123" s="68">
        <v>0</v>
      </c>
      <c r="AE123" s="68">
        <v>0</v>
      </c>
      <c r="AF123" s="68">
        <v>0</v>
      </c>
      <c r="AG123" s="68">
        <v>0</v>
      </c>
      <c r="AH123" s="68">
        <v>0</v>
      </c>
      <c r="AI123" s="68">
        <v>0</v>
      </c>
      <c r="AJ123" s="68">
        <v>0</v>
      </c>
      <c r="AK123" s="68">
        <v>0</v>
      </c>
      <c r="AL123" s="68">
        <v>0</v>
      </c>
      <c r="AM123" s="68">
        <v>0</v>
      </c>
      <c r="AN123" s="68">
        <v>0</v>
      </c>
      <c r="AO123" s="68">
        <v>0</v>
      </c>
      <c r="AP123" s="68">
        <v>0</v>
      </c>
      <c r="AQ123" s="68">
        <v>0</v>
      </c>
      <c r="AR123" s="68">
        <v>0</v>
      </c>
      <c r="AS123" s="68">
        <v>0</v>
      </c>
      <c r="AT123" s="68">
        <v>0</v>
      </c>
      <c r="AU123" s="68">
        <v>0</v>
      </c>
      <c r="AV123" s="68">
        <v>4</v>
      </c>
      <c r="AW123" s="68"/>
      <c r="AX123" s="68">
        <v>0</v>
      </c>
      <c r="AY123" s="126">
        <v>0</v>
      </c>
      <c r="AZ123" s="68">
        <v>0</v>
      </c>
      <c r="BA123" s="68">
        <v>0</v>
      </c>
      <c r="EQ123" s="68">
        <v>311</v>
      </c>
      <c r="ER123" s="175">
        <v>1</v>
      </c>
      <c r="ES123" s="68">
        <v>650</v>
      </c>
      <c r="ET123" s="68">
        <v>14</v>
      </c>
      <c r="EU123" s="68">
        <v>0</v>
      </c>
      <c r="EV123" s="68">
        <v>150014</v>
      </c>
      <c r="EW123" s="68" t="s">
        <v>2652</v>
      </c>
      <c r="EX123" s="68" t="str">
        <f t="shared" si="28"/>
        <v>소형</v>
      </c>
      <c r="FA123" s="68">
        <v>1006</v>
      </c>
      <c r="FB123" s="68">
        <v>2</v>
      </c>
      <c r="FC123" s="68">
        <v>2</v>
      </c>
      <c r="FD123" s="68">
        <v>0</v>
      </c>
      <c r="FE123" s="184" t="e">
        <f t="shared" si="31"/>
        <v>#N/A</v>
      </c>
      <c r="FF123" s="68">
        <v>330006</v>
      </c>
      <c r="FG123" s="68">
        <v>60112</v>
      </c>
      <c r="FH123" s="68">
        <v>0</v>
      </c>
      <c r="FI123" s="68">
        <v>0</v>
      </c>
      <c r="FJ123" s="68">
        <v>0</v>
      </c>
      <c r="FK123" s="68">
        <v>3</v>
      </c>
      <c r="FL123" s="68">
        <v>1</v>
      </c>
      <c r="FM123" s="68" t="s">
        <v>3772</v>
      </c>
      <c r="FN123" s="68">
        <v>0</v>
      </c>
      <c r="FO123" s="68">
        <v>0</v>
      </c>
      <c r="FP123" s="68">
        <v>0</v>
      </c>
      <c r="FQ123" s="68">
        <v>0</v>
      </c>
      <c r="FR123" s="68">
        <v>0</v>
      </c>
      <c r="FS123" s="68">
        <v>0</v>
      </c>
      <c r="FT123" s="68">
        <v>0</v>
      </c>
      <c r="FU123" s="68">
        <v>0</v>
      </c>
      <c r="FV123" s="68">
        <v>0</v>
      </c>
      <c r="FW123" s="68">
        <v>0</v>
      </c>
      <c r="FX123" s="68">
        <v>0</v>
      </c>
      <c r="FY123" s="68">
        <v>0</v>
      </c>
      <c r="FZ123" s="68">
        <v>0</v>
      </c>
      <c r="GA123" s="68">
        <v>1</v>
      </c>
      <c r="GB123" s="68">
        <v>13</v>
      </c>
      <c r="GC123" s="68">
        <v>1106</v>
      </c>
      <c r="GE123" s="68">
        <v>496</v>
      </c>
      <c r="GF123" s="68" t="s">
        <v>4003</v>
      </c>
    </row>
    <row r="124" spans="1:188" x14ac:dyDescent="0.2">
      <c r="A124" s="174">
        <v>123</v>
      </c>
      <c r="B124" s="174">
        <v>606679899</v>
      </c>
      <c r="C124" s="61">
        <v>0</v>
      </c>
      <c r="D124" s="169">
        <v>1371687116</v>
      </c>
      <c r="E124" s="174">
        <f t="shared" si="30"/>
        <v>5</v>
      </c>
      <c r="F124" s="68">
        <v>1103</v>
      </c>
      <c r="G124" s="68">
        <v>2</v>
      </c>
      <c r="H124" s="68">
        <v>0</v>
      </c>
      <c r="I124" s="68">
        <v>0</v>
      </c>
      <c r="J124" s="68" t="s">
        <v>2592</v>
      </c>
      <c r="K124" s="68">
        <v>0</v>
      </c>
      <c r="L124" s="68">
        <v>0</v>
      </c>
      <c r="M124" s="68">
        <v>0</v>
      </c>
      <c r="N124" s="68">
        <v>0</v>
      </c>
      <c r="O124" s="68">
        <v>1103</v>
      </c>
      <c r="P124" s="68">
        <v>0</v>
      </c>
      <c r="Q124" s="68">
        <v>0</v>
      </c>
      <c r="R124" s="68">
        <v>0</v>
      </c>
      <c r="S124" s="68">
        <v>0</v>
      </c>
      <c r="T124" s="68">
        <v>0</v>
      </c>
      <c r="U124" s="68">
        <v>0</v>
      </c>
      <c r="V124" s="68">
        <v>0</v>
      </c>
      <c r="W124" s="68">
        <v>0</v>
      </c>
      <c r="X124" s="68">
        <v>0</v>
      </c>
      <c r="Y124" s="68">
        <v>0</v>
      </c>
      <c r="Z124" s="68">
        <v>0</v>
      </c>
      <c r="AA124" s="68">
        <v>0</v>
      </c>
      <c r="AB124" s="68">
        <v>0</v>
      </c>
      <c r="AC124" s="68">
        <v>0</v>
      </c>
      <c r="AD124" s="68">
        <v>0</v>
      </c>
      <c r="AE124" s="68">
        <v>0</v>
      </c>
      <c r="AF124" s="68">
        <v>0</v>
      </c>
      <c r="AG124" s="68">
        <v>0</v>
      </c>
      <c r="AH124" s="68">
        <v>0</v>
      </c>
      <c r="AI124" s="68">
        <v>0</v>
      </c>
      <c r="AJ124" s="68">
        <v>0</v>
      </c>
      <c r="AK124" s="68">
        <v>0</v>
      </c>
      <c r="AL124" s="68">
        <v>0</v>
      </c>
      <c r="AM124" s="68">
        <v>0</v>
      </c>
      <c r="AN124" s="68">
        <v>0</v>
      </c>
      <c r="AO124" s="68">
        <v>0</v>
      </c>
      <c r="AP124" s="68">
        <v>0</v>
      </c>
      <c r="AQ124" s="68">
        <v>0</v>
      </c>
      <c r="AR124" s="68">
        <v>0</v>
      </c>
      <c r="AS124" s="68">
        <v>0</v>
      </c>
      <c r="AT124" s="68">
        <v>0</v>
      </c>
      <c r="AU124" s="68">
        <v>0</v>
      </c>
      <c r="AV124" s="68">
        <v>4</v>
      </c>
      <c r="AW124" s="68"/>
      <c r="AX124" s="68">
        <v>0</v>
      </c>
      <c r="AY124" s="126">
        <v>0</v>
      </c>
      <c r="AZ124" s="68">
        <v>0</v>
      </c>
      <c r="BA124" s="68">
        <v>0</v>
      </c>
      <c r="EQ124" s="68">
        <v>312</v>
      </c>
      <c r="ER124" s="175">
        <v>1</v>
      </c>
      <c r="ES124" s="68">
        <v>650</v>
      </c>
      <c r="ET124" s="68">
        <v>64</v>
      </c>
      <c r="EU124" s="68">
        <v>0</v>
      </c>
      <c r="EV124" s="68">
        <v>150064</v>
      </c>
      <c r="EW124" s="68" t="s">
        <v>2702</v>
      </c>
      <c r="EX124" s="68" t="str">
        <f t="shared" si="28"/>
        <v>소형</v>
      </c>
      <c r="FA124" s="68">
        <v>1007</v>
      </c>
      <c r="FB124" s="68">
        <v>3</v>
      </c>
      <c r="FC124" s="68">
        <v>1</v>
      </c>
      <c r="FD124" s="68">
        <v>0</v>
      </c>
      <c r="FE124" s="184" t="e">
        <f t="shared" si="31"/>
        <v>#N/A</v>
      </c>
      <c r="FF124" s="68">
        <v>330007</v>
      </c>
      <c r="FG124" s="68">
        <v>60214</v>
      </c>
      <c r="FH124" s="68">
        <v>0</v>
      </c>
      <c r="FI124" s="68">
        <v>0</v>
      </c>
      <c r="FJ124" s="68">
        <v>0</v>
      </c>
      <c r="FK124" s="68">
        <v>3</v>
      </c>
      <c r="FL124" s="68">
        <v>1</v>
      </c>
      <c r="FM124" s="68" t="s">
        <v>3773</v>
      </c>
      <c r="FN124" s="68">
        <v>0</v>
      </c>
      <c r="FO124" s="68">
        <v>0</v>
      </c>
      <c r="FP124" s="68">
        <v>0</v>
      </c>
      <c r="FQ124" s="68">
        <v>0</v>
      </c>
      <c r="FR124" s="68">
        <v>0</v>
      </c>
      <c r="FS124" s="68">
        <v>0</v>
      </c>
      <c r="FT124" s="68">
        <v>0</v>
      </c>
      <c r="FU124" s="68">
        <v>0</v>
      </c>
      <c r="FV124" s="68">
        <v>0</v>
      </c>
      <c r="FW124" s="68">
        <v>0</v>
      </c>
      <c r="FX124" s="68">
        <v>0</v>
      </c>
      <c r="FY124" s="68">
        <v>0</v>
      </c>
      <c r="FZ124" s="68">
        <v>0</v>
      </c>
      <c r="GA124" s="68">
        <v>1</v>
      </c>
      <c r="GB124" s="68">
        <v>14</v>
      </c>
      <c r="GC124" s="68">
        <v>1174</v>
      </c>
      <c r="GE124" s="68">
        <v>497</v>
      </c>
      <c r="GF124" s="68" t="s">
        <v>4004</v>
      </c>
    </row>
    <row r="125" spans="1:188" x14ac:dyDescent="0.2">
      <c r="A125" s="174">
        <v>124</v>
      </c>
      <c r="B125" s="174">
        <v>621657457</v>
      </c>
      <c r="C125" s="61">
        <v>0</v>
      </c>
      <c r="D125" s="169">
        <v>1411687116</v>
      </c>
      <c r="E125" s="174">
        <f t="shared" si="30"/>
        <v>5</v>
      </c>
      <c r="F125" s="68">
        <v>1110</v>
      </c>
      <c r="G125" s="68">
        <v>2</v>
      </c>
      <c r="H125" s="68">
        <v>0</v>
      </c>
      <c r="I125" s="68">
        <v>0</v>
      </c>
      <c r="J125" s="68" t="s">
        <v>2593</v>
      </c>
      <c r="K125" s="68">
        <v>0</v>
      </c>
      <c r="L125" s="68">
        <v>0</v>
      </c>
      <c r="M125" s="68">
        <v>0</v>
      </c>
      <c r="N125" s="68">
        <v>0</v>
      </c>
      <c r="O125" s="68">
        <v>1110</v>
      </c>
      <c r="P125" s="68">
        <v>0</v>
      </c>
      <c r="Q125" s="68">
        <v>0</v>
      </c>
      <c r="R125" s="68">
        <v>0</v>
      </c>
      <c r="S125" s="68">
        <v>0</v>
      </c>
      <c r="T125" s="68">
        <v>0</v>
      </c>
      <c r="U125" s="68">
        <v>0</v>
      </c>
      <c r="V125" s="68">
        <v>0</v>
      </c>
      <c r="W125" s="68">
        <v>0</v>
      </c>
      <c r="X125" s="68">
        <v>0</v>
      </c>
      <c r="Y125" s="68">
        <v>0</v>
      </c>
      <c r="Z125" s="68">
        <v>0</v>
      </c>
      <c r="AA125" s="68">
        <v>0</v>
      </c>
      <c r="AB125" s="68">
        <v>0</v>
      </c>
      <c r="AC125" s="68">
        <v>0</v>
      </c>
      <c r="AD125" s="68">
        <v>0</v>
      </c>
      <c r="AE125" s="68">
        <v>0</v>
      </c>
      <c r="AF125" s="68">
        <v>0</v>
      </c>
      <c r="AG125" s="68">
        <v>0</v>
      </c>
      <c r="AH125" s="68">
        <v>0</v>
      </c>
      <c r="AI125" s="68">
        <v>0</v>
      </c>
      <c r="AJ125" s="68">
        <v>0</v>
      </c>
      <c r="AK125" s="68">
        <v>0</v>
      </c>
      <c r="AL125" s="68">
        <v>0</v>
      </c>
      <c r="AM125" s="68">
        <v>0</v>
      </c>
      <c r="AN125" s="68">
        <v>0</v>
      </c>
      <c r="AO125" s="68">
        <v>0</v>
      </c>
      <c r="AP125" s="68">
        <v>0</v>
      </c>
      <c r="AQ125" s="68">
        <v>0</v>
      </c>
      <c r="AR125" s="68">
        <v>0</v>
      </c>
      <c r="AS125" s="68">
        <v>0</v>
      </c>
      <c r="AT125" s="68">
        <v>0</v>
      </c>
      <c r="AU125" s="68">
        <v>0</v>
      </c>
      <c r="AV125" s="68">
        <v>4</v>
      </c>
      <c r="AW125" s="68"/>
      <c r="AX125" s="68">
        <v>0</v>
      </c>
      <c r="AY125" s="126">
        <v>0</v>
      </c>
      <c r="AZ125" s="68">
        <v>0</v>
      </c>
      <c r="BA125" s="68">
        <v>0</v>
      </c>
      <c r="EQ125" s="68">
        <v>313</v>
      </c>
      <c r="ER125" s="175">
        <v>1</v>
      </c>
      <c r="ES125" s="68">
        <v>650</v>
      </c>
      <c r="ET125" s="68">
        <v>44</v>
      </c>
      <c r="EU125" s="68">
        <v>0</v>
      </c>
      <c r="EV125" s="68">
        <v>150044</v>
      </c>
      <c r="EW125" s="68" t="s">
        <v>2682</v>
      </c>
      <c r="EX125" s="68" t="str">
        <f t="shared" si="28"/>
        <v>소형</v>
      </c>
      <c r="FA125" s="68">
        <v>1008</v>
      </c>
      <c r="FB125" s="68">
        <v>3</v>
      </c>
      <c r="FC125" s="68">
        <v>2</v>
      </c>
      <c r="FD125" s="68">
        <v>0</v>
      </c>
      <c r="FE125" s="184" t="e">
        <f t="shared" si="31"/>
        <v>#N/A</v>
      </c>
      <c r="FF125" s="68">
        <v>330008</v>
      </c>
      <c r="FG125" s="68">
        <v>60213</v>
      </c>
      <c r="FH125" s="68">
        <v>0</v>
      </c>
      <c r="FI125" s="68">
        <v>0</v>
      </c>
      <c r="FJ125" s="68">
        <v>0</v>
      </c>
      <c r="FK125" s="68">
        <v>3</v>
      </c>
      <c r="FL125" s="68">
        <v>1</v>
      </c>
      <c r="FM125" s="68" t="s">
        <v>3774</v>
      </c>
      <c r="FN125" s="68">
        <v>0</v>
      </c>
      <c r="FO125" s="68">
        <v>0</v>
      </c>
      <c r="FP125" s="68">
        <v>0</v>
      </c>
      <c r="FQ125" s="68">
        <v>0</v>
      </c>
      <c r="FR125" s="68">
        <v>0</v>
      </c>
      <c r="FS125" s="68">
        <v>0</v>
      </c>
      <c r="FT125" s="68">
        <v>0</v>
      </c>
      <c r="FU125" s="68">
        <v>0</v>
      </c>
      <c r="FV125" s="68">
        <v>0</v>
      </c>
      <c r="FW125" s="68">
        <v>0</v>
      </c>
      <c r="FX125" s="68">
        <v>0</v>
      </c>
      <c r="FY125" s="68">
        <v>0</v>
      </c>
      <c r="FZ125" s="68">
        <v>0</v>
      </c>
      <c r="GA125" s="68">
        <v>1</v>
      </c>
      <c r="GB125" s="68">
        <v>5</v>
      </c>
      <c r="GC125" s="68">
        <v>373</v>
      </c>
      <c r="GE125" s="68">
        <v>498</v>
      </c>
      <c r="GF125" s="68" t="s">
        <v>4005</v>
      </c>
    </row>
    <row r="126" spans="1:188" x14ac:dyDescent="0.2">
      <c r="A126" s="174">
        <v>125</v>
      </c>
      <c r="B126" s="174">
        <v>636754835</v>
      </c>
      <c r="C126" s="61">
        <v>0</v>
      </c>
      <c r="D126" s="169">
        <v>1451687116</v>
      </c>
      <c r="E126" s="174">
        <f t="shared" si="30"/>
        <v>5</v>
      </c>
      <c r="F126" s="68">
        <v>1111</v>
      </c>
      <c r="G126" s="68">
        <v>2</v>
      </c>
      <c r="H126" s="68">
        <v>0</v>
      </c>
      <c r="I126" s="68">
        <v>0</v>
      </c>
      <c r="J126" s="68" t="s">
        <v>2594</v>
      </c>
      <c r="K126" s="68">
        <v>0</v>
      </c>
      <c r="L126" s="68">
        <v>0</v>
      </c>
      <c r="M126" s="68">
        <v>0</v>
      </c>
      <c r="N126" s="68">
        <v>0</v>
      </c>
      <c r="O126" s="68">
        <v>1111</v>
      </c>
      <c r="P126" s="68">
        <v>0</v>
      </c>
      <c r="Q126" s="68">
        <v>0</v>
      </c>
      <c r="R126" s="68">
        <v>0</v>
      </c>
      <c r="S126" s="68">
        <v>0</v>
      </c>
      <c r="T126" s="68">
        <v>0</v>
      </c>
      <c r="U126" s="68">
        <v>0</v>
      </c>
      <c r="V126" s="68">
        <v>0</v>
      </c>
      <c r="W126" s="68">
        <v>0</v>
      </c>
      <c r="X126" s="68">
        <v>0</v>
      </c>
      <c r="Y126" s="68">
        <v>0</v>
      </c>
      <c r="Z126" s="68">
        <v>0</v>
      </c>
      <c r="AA126" s="68">
        <v>0</v>
      </c>
      <c r="AB126" s="68">
        <v>0</v>
      </c>
      <c r="AC126" s="68">
        <v>0</v>
      </c>
      <c r="AD126" s="68">
        <v>0</v>
      </c>
      <c r="AE126" s="68">
        <v>0</v>
      </c>
      <c r="AF126" s="68">
        <v>0</v>
      </c>
      <c r="AG126" s="68">
        <v>0</v>
      </c>
      <c r="AH126" s="68">
        <v>0</v>
      </c>
      <c r="AI126" s="68">
        <v>0</v>
      </c>
      <c r="AJ126" s="68">
        <v>0</v>
      </c>
      <c r="AK126" s="68">
        <v>0</v>
      </c>
      <c r="AL126" s="68">
        <v>0</v>
      </c>
      <c r="AM126" s="68">
        <v>0</v>
      </c>
      <c r="AN126" s="68">
        <v>0</v>
      </c>
      <c r="AO126" s="68">
        <v>0</v>
      </c>
      <c r="AP126" s="68">
        <v>0</v>
      </c>
      <c r="AQ126" s="68">
        <v>0</v>
      </c>
      <c r="AR126" s="68">
        <v>0</v>
      </c>
      <c r="AS126" s="68">
        <v>0</v>
      </c>
      <c r="AT126" s="68">
        <v>0</v>
      </c>
      <c r="AU126" s="68">
        <v>0</v>
      </c>
      <c r="AV126" s="68">
        <v>4</v>
      </c>
      <c r="AW126" s="68"/>
      <c r="AX126" s="68">
        <v>0</v>
      </c>
      <c r="AY126" s="126">
        <v>0</v>
      </c>
      <c r="AZ126" s="68">
        <v>0</v>
      </c>
      <c r="BA126" s="68">
        <v>0</v>
      </c>
      <c r="EQ126" s="68">
        <v>314</v>
      </c>
      <c r="ER126" s="175">
        <v>1</v>
      </c>
      <c r="ES126" s="68">
        <v>650</v>
      </c>
      <c r="ET126" s="68">
        <v>51</v>
      </c>
      <c r="EU126" s="68">
        <v>0</v>
      </c>
      <c r="EV126" s="68">
        <v>150051</v>
      </c>
      <c r="EW126" s="68" t="s">
        <v>2689</v>
      </c>
      <c r="EX126" s="68" t="str">
        <f t="shared" si="28"/>
        <v>소형</v>
      </c>
      <c r="FA126" s="68">
        <v>1009</v>
      </c>
      <c r="FB126" s="68">
        <v>4</v>
      </c>
      <c r="FC126" s="68">
        <v>1</v>
      </c>
      <c r="FD126" s="68">
        <v>0</v>
      </c>
      <c r="FE126" s="184" t="e">
        <f t="shared" si="31"/>
        <v>#N/A</v>
      </c>
      <c r="FF126" s="68">
        <v>330009</v>
      </c>
      <c r="FG126" s="68">
        <v>60311</v>
      </c>
      <c r="FH126" s="68">
        <v>0</v>
      </c>
      <c r="FI126" s="68">
        <v>0</v>
      </c>
      <c r="FJ126" s="68">
        <v>0</v>
      </c>
      <c r="FK126" s="68">
        <v>3</v>
      </c>
      <c r="FL126" s="68">
        <v>1</v>
      </c>
      <c r="FM126" s="68" t="s">
        <v>3775</v>
      </c>
      <c r="FN126" s="68">
        <v>0</v>
      </c>
      <c r="FO126" s="68">
        <v>0</v>
      </c>
      <c r="FP126" s="68">
        <v>0</v>
      </c>
      <c r="FQ126" s="68">
        <v>0</v>
      </c>
      <c r="FR126" s="68">
        <v>0</v>
      </c>
      <c r="FS126" s="68">
        <v>0</v>
      </c>
      <c r="FT126" s="68">
        <v>0</v>
      </c>
      <c r="FU126" s="68">
        <v>0</v>
      </c>
      <c r="FV126" s="68">
        <v>0</v>
      </c>
      <c r="FW126" s="68">
        <v>0</v>
      </c>
      <c r="FX126" s="68">
        <v>0</v>
      </c>
      <c r="FY126" s="68">
        <v>0</v>
      </c>
      <c r="FZ126" s="68">
        <v>0</v>
      </c>
      <c r="GA126" s="68">
        <v>1</v>
      </c>
      <c r="GB126" s="68">
        <v>10</v>
      </c>
      <c r="GC126" s="68">
        <v>728</v>
      </c>
      <c r="GE126" s="68">
        <v>499</v>
      </c>
      <c r="GF126" s="68" t="s">
        <v>4003</v>
      </c>
    </row>
    <row r="127" spans="1:188" x14ac:dyDescent="0.2">
      <c r="A127" s="174">
        <v>126</v>
      </c>
      <c r="B127" s="174">
        <v>651972992</v>
      </c>
      <c r="C127" s="61">
        <v>0</v>
      </c>
      <c r="D127" s="169">
        <v>1491687116</v>
      </c>
      <c r="E127" s="174">
        <f t="shared" si="30"/>
        <v>5</v>
      </c>
      <c r="F127" s="68">
        <v>1112</v>
      </c>
      <c r="G127" s="68">
        <v>2</v>
      </c>
      <c r="H127" s="68">
        <v>0</v>
      </c>
      <c r="I127" s="68">
        <v>0</v>
      </c>
      <c r="J127" s="68" t="s">
        <v>2595</v>
      </c>
      <c r="K127" s="68">
        <v>0</v>
      </c>
      <c r="L127" s="68">
        <v>0</v>
      </c>
      <c r="M127" s="68">
        <v>0</v>
      </c>
      <c r="N127" s="68">
        <v>0</v>
      </c>
      <c r="O127" s="68">
        <v>1112</v>
      </c>
      <c r="P127" s="68">
        <v>0</v>
      </c>
      <c r="Q127" s="68">
        <v>0</v>
      </c>
      <c r="R127" s="68">
        <v>0</v>
      </c>
      <c r="S127" s="68">
        <v>0</v>
      </c>
      <c r="T127" s="68">
        <v>0</v>
      </c>
      <c r="U127" s="68">
        <v>0</v>
      </c>
      <c r="V127" s="68">
        <v>0</v>
      </c>
      <c r="W127" s="68">
        <v>0</v>
      </c>
      <c r="X127" s="68">
        <v>0</v>
      </c>
      <c r="Y127" s="68">
        <v>0</v>
      </c>
      <c r="Z127" s="68">
        <v>0</v>
      </c>
      <c r="AA127" s="68">
        <v>0</v>
      </c>
      <c r="AB127" s="68">
        <v>0</v>
      </c>
      <c r="AC127" s="68">
        <v>0</v>
      </c>
      <c r="AD127" s="68">
        <v>0</v>
      </c>
      <c r="AE127" s="68">
        <v>0</v>
      </c>
      <c r="AF127" s="68">
        <v>0</v>
      </c>
      <c r="AG127" s="68">
        <v>0</v>
      </c>
      <c r="AH127" s="68">
        <v>0</v>
      </c>
      <c r="AI127" s="68">
        <v>0</v>
      </c>
      <c r="AJ127" s="68">
        <v>0</v>
      </c>
      <c r="AK127" s="68">
        <v>0</v>
      </c>
      <c r="AL127" s="68">
        <v>0</v>
      </c>
      <c r="AM127" s="68">
        <v>0</v>
      </c>
      <c r="AN127" s="68">
        <v>0</v>
      </c>
      <c r="AO127" s="68">
        <v>0</v>
      </c>
      <c r="AP127" s="68">
        <v>0</v>
      </c>
      <c r="AQ127" s="68">
        <v>0</v>
      </c>
      <c r="AR127" s="68">
        <v>0</v>
      </c>
      <c r="AS127" s="68">
        <v>0</v>
      </c>
      <c r="AT127" s="68">
        <v>0</v>
      </c>
      <c r="AU127" s="68">
        <v>0</v>
      </c>
      <c r="AV127" s="68">
        <v>4</v>
      </c>
      <c r="AW127" s="68"/>
      <c r="AX127" s="68">
        <v>0</v>
      </c>
      <c r="AY127" s="126">
        <v>0</v>
      </c>
      <c r="AZ127" s="68">
        <v>0</v>
      </c>
      <c r="BA127" s="68">
        <v>0</v>
      </c>
      <c r="EQ127" s="68">
        <v>315</v>
      </c>
      <c r="ER127" s="175">
        <v>1</v>
      </c>
      <c r="ES127" s="68">
        <v>650</v>
      </c>
      <c r="ET127" s="68">
        <v>1</v>
      </c>
      <c r="EU127" s="68">
        <v>0</v>
      </c>
      <c r="EV127" s="68">
        <v>150001</v>
      </c>
      <c r="EW127" s="68" t="s">
        <v>2639</v>
      </c>
      <c r="EX127" s="68" t="str">
        <f t="shared" si="28"/>
        <v>소형</v>
      </c>
      <c r="FA127" s="68">
        <v>1010</v>
      </c>
      <c r="FB127" s="68">
        <v>4</v>
      </c>
      <c r="FC127" s="68">
        <v>2</v>
      </c>
      <c r="FD127" s="68">
        <v>0</v>
      </c>
      <c r="FE127" s="184" t="e">
        <f t="shared" si="31"/>
        <v>#N/A</v>
      </c>
      <c r="FF127" s="68">
        <v>330010</v>
      </c>
      <c r="FG127" s="68">
        <v>60312</v>
      </c>
      <c r="FH127" s="68">
        <v>0</v>
      </c>
      <c r="FI127" s="68">
        <v>0</v>
      </c>
      <c r="FJ127" s="68">
        <v>0</v>
      </c>
      <c r="FK127" s="68">
        <v>3</v>
      </c>
      <c r="FL127" s="68">
        <v>1</v>
      </c>
      <c r="FM127" s="68" t="s">
        <v>3776</v>
      </c>
      <c r="FN127" s="68">
        <v>0</v>
      </c>
      <c r="FO127" s="68">
        <v>0</v>
      </c>
      <c r="FP127" s="68">
        <v>0</v>
      </c>
      <c r="FQ127" s="68">
        <v>0</v>
      </c>
      <c r="FR127" s="68">
        <v>0</v>
      </c>
      <c r="FS127" s="68">
        <v>0</v>
      </c>
      <c r="FT127" s="68">
        <v>0</v>
      </c>
      <c r="FU127" s="68">
        <v>0</v>
      </c>
      <c r="FV127" s="68">
        <v>0</v>
      </c>
      <c r="FW127" s="68">
        <v>0</v>
      </c>
      <c r="FX127" s="68">
        <v>0</v>
      </c>
      <c r="FY127" s="68">
        <v>0</v>
      </c>
      <c r="FZ127" s="68">
        <v>0</v>
      </c>
      <c r="GA127" s="68">
        <v>1</v>
      </c>
      <c r="GB127" s="68">
        <v>5</v>
      </c>
      <c r="GC127" s="68">
        <v>353</v>
      </c>
      <c r="GE127" s="68">
        <v>500</v>
      </c>
      <c r="GF127" s="68" t="s">
        <v>4006</v>
      </c>
    </row>
    <row r="128" spans="1:188" x14ac:dyDescent="0.2">
      <c r="A128" s="174">
        <v>127</v>
      </c>
      <c r="B128" s="174">
        <v>667312894</v>
      </c>
      <c r="C128" s="61">
        <v>0</v>
      </c>
      <c r="D128" s="169">
        <v>1531687116</v>
      </c>
      <c r="E128" s="174">
        <f t="shared" si="30"/>
        <v>5</v>
      </c>
      <c r="F128" s="68">
        <v>1113</v>
      </c>
      <c r="G128" s="68">
        <v>2</v>
      </c>
      <c r="H128" s="68">
        <v>0</v>
      </c>
      <c r="I128" s="68">
        <v>0</v>
      </c>
      <c r="J128" s="68" t="s">
        <v>2596</v>
      </c>
      <c r="K128" s="68">
        <v>0</v>
      </c>
      <c r="L128" s="68">
        <v>0</v>
      </c>
      <c r="M128" s="68">
        <v>0</v>
      </c>
      <c r="N128" s="68">
        <v>0</v>
      </c>
      <c r="O128" s="68">
        <v>1113</v>
      </c>
      <c r="P128" s="68">
        <v>0</v>
      </c>
      <c r="Q128" s="68">
        <v>0</v>
      </c>
      <c r="R128" s="68">
        <v>0</v>
      </c>
      <c r="S128" s="68">
        <v>0</v>
      </c>
      <c r="T128" s="68">
        <v>0</v>
      </c>
      <c r="U128" s="68">
        <v>0</v>
      </c>
      <c r="V128" s="68">
        <v>0</v>
      </c>
      <c r="W128" s="68">
        <v>0</v>
      </c>
      <c r="X128" s="68">
        <v>0</v>
      </c>
      <c r="Y128" s="68">
        <v>0</v>
      </c>
      <c r="Z128" s="68">
        <v>0</v>
      </c>
      <c r="AA128" s="68">
        <v>0</v>
      </c>
      <c r="AB128" s="68">
        <v>0</v>
      </c>
      <c r="AC128" s="68">
        <v>0</v>
      </c>
      <c r="AD128" s="68">
        <v>0</v>
      </c>
      <c r="AE128" s="68">
        <v>0</v>
      </c>
      <c r="AF128" s="68">
        <v>0</v>
      </c>
      <c r="AG128" s="68">
        <v>0</v>
      </c>
      <c r="AH128" s="68">
        <v>0</v>
      </c>
      <c r="AI128" s="68">
        <v>0</v>
      </c>
      <c r="AJ128" s="68">
        <v>0</v>
      </c>
      <c r="AK128" s="68">
        <v>0</v>
      </c>
      <c r="AL128" s="68">
        <v>0</v>
      </c>
      <c r="AM128" s="68">
        <v>0</v>
      </c>
      <c r="AN128" s="68">
        <v>0</v>
      </c>
      <c r="AO128" s="68">
        <v>0</v>
      </c>
      <c r="AP128" s="68">
        <v>0</v>
      </c>
      <c r="AQ128" s="68">
        <v>0</v>
      </c>
      <c r="AR128" s="68">
        <v>0</v>
      </c>
      <c r="AS128" s="68">
        <v>0</v>
      </c>
      <c r="AT128" s="68">
        <v>0</v>
      </c>
      <c r="AU128" s="68">
        <v>0</v>
      </c>
      <c r="AV128" s="68">
        <v>4</v>
      </c>
      <c r="AW128" s="68"/>
      <c r="AX128" s="68">
        <v>0</v>
      </c>
      <c r="AY128" s="126">
        <v>0</v>
      </c>
      <c r="AZ128" s="68">
        <v>0</v>
      </c>
      <c r="BA128" s="68">
        <v>0</v>
      </c>
      <c r="EQ128" s="68">
        <v>316</v>
      </c>
      <c r="ER128" s="175">
        <v>1</v>
      </c>
      <c r="ES128" s="68">
        <v>650</v>
      </c>
      <c r="ET128" s="68">
        <v>17</v>
      </c>
      <c r="EU128" s="68">
        <v>0</v>
      </c>
      <c r="EV128" s="68">
        <v>150017</v>
      </c>
      <c r="EW128" s="68" t="s">
        <v>2655</v>
      </c>
      <c r="EX128" s="68" t="str">
        <f t="shared" si="28"/>
        <v>소형</v>
      </c>
      <c r="FA128" s="68">
        <v>1011</v>
      </c>
      <c r="FB128" s="68">
        <v>5</v>
      </c>
      <c r="FC128" s="68">
        <v>1</v>
      </c>
      <c r="FD128" s="68">
        <v>0</v>
      </c>
      <c r="FE128" s="184" t="e">
        <f t="shared" si="31"/>
        <v>#N/A</v>
      </c>
      <c r="FF128" s="68">
        <v>330011</v>
      </c>
      <c r="FG128" s="68">
        <v>60411</v>
      </c>
      <c r="FH128" s="68">
        <v>0</v>
      </c>
      <c r="FI128" s="68">
        <v>0</v>
      </c>
      <c r="FJ128" s="68">
        <v>0</v>
      </c>
      <c r="FK128" s="68">
        <v>3</v>
      </c>
      <c r="FL128" s="68">
        <v>1</v>
      </c>
      <c r="FM128" s="68" t="s">
        <v>3777</v>
      </c>
      <c r="FN128" s="68">
        <v>0</v>
      </c>
      <c r="FO128" s="68">
        <v>0</v>
      </c>
      <c r="FP128" s="68">
        <v>0</v>
      </c>
      <c r="FQ128" s="68">
        <v>0</v>
      </c>
      <c r="FR128" s="68">
        <v>0</v>
      </c>
      <c r="FS128" s="68">
        <v>0</v>
      </c>
      <c r="FT128" s="68">
        <v>0</v>
      </c>
      <c r="FU128" s="68">
        <v>0</v>
      </c>
      <c r="FV128" s="68">
        <v>0</v>
      </c>
      <c r="FW128" s="68">
        <v>0</v>
      </c>
      <c r="FX128" s="68">
        <v>0</v>
      </c>
      <c r="FY128" s="68">
        <v>0</v>
      </c>
      <c r="FZ128" s="68">
        <v>0</v>
      </c>
      <c r="GA128" s="68">
        <v>1</v>
      </c>
      <c r="GB128" s="68">
        <v>11</v>
      </c>
      <c r="GC128" s="68">
        <v>837</v>
      </c>
      <c r="GE128" s="68">
        <v>501</v>
      </c>
      <c r="GF128" s="68" t="s">
        <v>4007</v>
      </c>
    </row>
    <row r="129" spans="1:188" x14ac:dyDescent="0.2">
      <c r="A129" s="174">
        <v>128</v>
      </c>
      <c r="B129" s="174">
        <v>682775515</v>
      </c>
      <c r="C129" s="61">
        <v>0</v>
      </c>
      <c r="D129" s="169">
        <v>1571687116</v>
      </c>
      <c r="E129" s="174">
        <f t="shared" si="30"/>
        <v>5</v>
      </c>
      <c r="F129" s="68">
        <v>1120</v>
      </c>
      <c r="G129" s="68">
        <v>2</v>
      </c>
      <c r="H129" s="68">
        <v>0</v>
      </c>
      <c r="I129" s="68">
        <v>0</v>
      </c>
      <c r="J129" s="68" t="s">
        <v>2597</v>
      </c>
      <c r="K129" s="68">
        <v>0</v>
      </c>
      <c r="L129" s="68">
        <v>0</v>
      </c>
      <c r="M129" s="68">
        <v>0</v>
      </c>
      <c r="N129" s="68">
        <v>0</v>
      </c>
      <c r="O129" s="68">
        <v>1120</v>
      </c>
      <c r="P129" s="68">
        <v>0</v>
      </c>
      <c r="Q129" s="68">
        <v>0</v>
      </c>
      <c r="R129" s="68">
        <v>0</v>
      </c>
      <c r="S129" s="68">
        <v>0</v>
      </c>
      <c r="T129" s="68">
        <v>0</v>
      </c>
      <c r="U129" s="68">
        <v>0</v>
      </c>
      <c r="V129" s="68">
        <v>0</v>
      </c>
      <c r="W129" s="68">
        <v>0</v>
      </c>
      <c r="X129" s="68">
        <v>0</v>
      </c>
      <c r="Y129" s="68">
        <v>0</v>
      </c>
      <c r="Z129" s="68">
        <v>0</v>
      </c>
      <c r="AA129" s="68">
        <v>0</v>
      </c>
      <c r="AB129" s="68">
        <v>0</v>
      </c>
      <c r="AC129" s="68">
        <v>0</v>
      </c>
      <c r="AD129" s="68">
        <v>0</v>
      </c>
      <c r="AE129" s="68">
        <v>0</v>
      </c>
      <c r="AF129" s="68">
        <v>0</v>
      </c>
      <c r="AG129" s="68">
        <v>0</v>
      </c>
      <c r="AH129" s="68">
        <v>0</v>
      </c>
      <c r="AI129" s="68">
        <v>0</v>
      </c>
      <c r="AJ129" s="68">
        <v>0</v>
      </c>
      <c r="AK129" s="68">
        <v>0</v>
      </c>
      <c r="AL129" s="68">
        <v>0</v>
      </c>
      <c r="AM129" s="68">
        <v>0</v>
      </c>
      <c r="AN129" s="68">
        <v>0</v>
      </c>
      <c r="AO129" s="68">
        <v>0</v>
      </c>
      <c r="AP129" s="68">
        <v>0</v>
      </c>
      <c r="AQ129" s="68">
        <v>0</v>
      </c>
      <c r="AR129" s="68">
        <v>0</v>
      </c>
      <c r="AS129" s="68">
        <v>0</v>
      </c>
      <c r="AT129" s="68">
        <v>0</v>
      </c>
      <c r="AU129" s="68">
        <v>0</v>
      </c>
      <c r="AV129" s="68">
        <v>4</v>
      </c>
      <c r="AW129" s="68"/>
      <c r="AX129" s="68">
        <v>0</v>
      </c>
      <c r="AY129" s="126">
        <v>0</v>
      </c>
      <c r="AZ129" s="68">
        <v>0</v>
      </c>
      <c r="BA129" s="68">
        <v>0</v>
      </c>
      <c r="EQ129" s="68">
        <v>317</v>
      </c>
      <c r="ER129" s="175">
        <v>1</v>
      </c>
      <c r="ES129" s="68">
        <v>650</v>
      </c>
      <c r="ET129" s="68">
        <v>45</v>
      </c>
      <c r="EU129" s="68">
        <v>0</v>
      </c>
      <c r="EV129" s="68">
        <v>150045</v>
      </c>
      <c r="EW129" s="68" t="s">
        <v>2683</v>
      </c>
      <c r="EX129" s="68" t="str">
        <f t="shared" si="28"/>
        <v>소형</v>
      </c>
      <c r="FA129" s="68">
        <v>1012</v>
      </c>
      <c r="FB129" s="68">
        <v>2</v>
      </c>
      <c r="FC129" s="68">
        <v>1</v>
      </c>
      <c r="FD129" s="68">
        <v>0</v>
      </c>
      <c r="FE129" s="184" t="e">
        <f t="shared" si="31"/>
        <v>#N/A</v>
      </c>
      <c r="FF129" s="68">
        <v>330012</v>
      </c>
      <c r="FG129" s="68">
        <v>60111</v>
      </c>
      <c r="FH129" s="68">
        <v>0</v>
      </c>
      <c r="FI129" s="68">
        <v>0</v>
      </c>
      <c r="FJ129" s="68">
        <v>0</v>
      </c>
      <c r="FK129" s="68">
        <v>3</v>
      </c>
      <c r="FL129" s="68">
        <v>1</v>
      </c>
      <c r="FM129" s="68" t="s">
        <v>3771</v>
      </c>
      <c r="FN129" s="68">
        <v>0</v>
      </c>
      <c r="FO129" s="68">
        <v>0</v>
      </c>
      <c r="FP129" s="68">
        <v>0</v>
      </c>
      <c r="FQ129" s="68">
        <v>0</v>
      </c>
      <c r="FR129" s="68">
        <v>0</v>
      </c>
      <c r="FS129" s="68">
        <v>0</v>
      </c>
      <c r="FT129" s="68">
        <v>0</v>
      </c>
      <c r="FU129" s="68">
        <v>0</v>
      </c>
      <c r="FV129" s="68">
        <v>0</v>
      </c>
      <c r="FW129" s="68">
        <v>0</v>
      </c>
      <c r="FX129" s="68">
        <v>0</v>
      </c>
      <c r="FY129" s="68">
        <v>0</v>
      </c>
      <c r="FZ129" s="68">
        <v>0</v>
      </c>
      <c r="GA129" s="68">
        <v>1</v>
      </c>
      <c r="GB129" s="68">
        <v>12</v>
      </c>
      <c r="GC129" s="68">
        <v>998</v>
      </c>
      <c r="GE129" s="68">
        <v>502</v>
      </c>
      <c r="GF129" s="68" t="s">
        <v>4008</v>
      </c>
    </row>
    <row r="130" spans="1:188" x14ac:dyDescent="0.2">
      <c r="A130" s="174">
        <v>129</v>
      </c>
      <c r="B130" s="174">
        <v>698361837</v>
      </c>
      <c r="C130" s="61">
        <v>0</v>
      </c>
      <c r="D130" s="169">
        <v>1611687116</v>
      </c>
      <c r="E130" s="174">
        <f t="shared" si="30"/>
        <v>5</v>
      </c>
      <c r="F130" s="68">
        <v>1121</v>
      </c>
      <c r="G130" s="68">
        <v>2</v>
      </c>
      <c r="H130" s="68">
        <v>0</v>
      </c>
      <c r="I130" s="68">
        <v>0</v>
      </c>
      <c r="J130" s="68" t="s">
        <v>2598</v>
      </c>
      <c r="K130" s="68">
        <v>0</v>
      </c>
      <c r="L130" s="68">
        <v>0</v>
      </c>
      <c r="M130" s="68">
        <v>0</v>
      </c>
      <c r="N130" s="68">
        <v>0</v>
      </c>
      <c r="O130" s="68">
        <v>1121</v>
      </c>
      <c r="P130" s="68">
        <v>0</v>
      </c>
      <c r="Q130" s="68">
        <v>0</v>
      </c>
      <c r="R130" s="68">
        <v>0</v>
      </c>
      <c r="S130" s="68">
        <v>0</v>
      </c>
      <c r="T130" s="68">
        <v>0</v>
      </c>
      <c r="U130" s="68">
        <v>0</v>
      </c>
      <c r="V130" s="68">
        <v>0</v>
      </c>
      <c r="W130" s="68">
        <v>0</v>
      </c>
      <c r="X130" s="68">
        <v>0</v>
      </c>
      <c r="Y130" s="68">
        <v>0</v>
      </c>
      <c r="Z130" s="68">
        <v>0</v>
      </c>
      <c r="AA130" s="68">
        <v>0</v>
      </c>
      <c r="AB130" s="68">
        <v>0</v>
      </c>
      <c r="AC130" s="68">
        <v>0</v>
      </c>
      <c r="AD130" s="68">
        <v>0</v>
      </c>
      <c r="AE130" s="68">
        <v>0</v>
      </c>
      <c r="AF130" s="68">
        <v>0</v>
      </c>
      <c r="AG130" s="68">
        <v>0</v>
      </c>
      <c r="AH130" s="68">
        <v>0</v>
      </c>
      <c r="AI130" s="68">
        <v>0</v>
      </c>
      <c r="AJ130" s="68">
        <v>0</v>
      </c>
      <c r="AK130" s="68">
        <v>0</v>
      </c>
      <c r="AL130" s="68">
        <v>0</v>
      </c>
      <c r="AM130" s="68">
        <v>0</v>
      </c>
      <c r="AN130" s="68">
        <v>0</v>
      </c>
      <c r="AO130" s="68">
        <v>0</v>
      </c>
      <c r="AP130" s="68">
        <v>0</v>
      </c>
      <c r="AQ130" s="68">
        <v>0</v>
      </c>
      <c r="AR130" s="68">
        <v>0</v>
      </c>
      <c r="AS130" s="68">
        <v>0</v>
      </c>
      <c r="AT130" s="68">
        <v>0</v>
      </c>
      <c r="AU130" s="68">
        <v>0</v>
      </c>
      <c r="AV130" s="68">
        <v>4</v>
      </c>
      <c r="AW130" s="68"/>
      <c r="AX130" s="68">
        <v>0</v>
      </c>
      <c r="AY130" s="126">
        <v>0</v>
      </c>
      <c r="AZ130" s="68">
        <v>0</v>
      </c>
      <c r="BA130" s="68">
        <v>0</v>
      </c>
      <c r="EQ130" s="68">
        <v>318</v>
      </c>
      <c r="ER130" s="175">
        <v>1</v>
      </c>
      <c r="ES130" s="68">
        <v>650</v>
      </c>
      <c r="ET130" s="68">
        <v>72</v>
      </c>
      <c r="EU130" s="68">
        <v>0</v>
      </c>
      <c r="EV130" s="68">
        <v>150072</v>
      </c>
      <c r="EW130" s="68" t="s">
        <v>2710</v>
      </c>
      <c r="EX130" s="68" t="str">
        <f t="shared" si="28"/>
        <v>소형</v>
      </c>
      <c r="FA130" s="68">
        <v>1013</v>
      </c>
      <c r="FB130" s="68">
        <v>3</v>
      </c>
      <c r="FC130" s="68">
        <v>1</v>
      </c>
      <c r="FD130" s="68">
        <v>0</v>
      </c>
      <c r="FE130" s="184" t="e">
        <f t="shared" si="31"/>
        <v>#N/A</v>
      </c>
      <c r="FF130" s="68">
        <v>330013</v>
      </c>
      <c r="FG130" s="68">
        <v>60211</v>
      </c>
      <c r="FH130" s="68">
        <v>0</v>
      </c>
      <c r="FI130" s="68">
        <v>0</v>
      </c>
      <c r="FJ130" s="68">
        <v>0</v>
      </c>
      <c r="FK130" s="68">
        <v>3</v>
      </c>
      <c r="FL130" s="68">
        <v>1</v>
      </c>
      <c r="FM130" s="68" t="s">
        <v>3773</v>
      </c>
      <c r="FN130" s="68">
        <v>0</v>
      </c>
      <c r="FO130" s="68">
        <v>0</v>
      </c>
      <c r="FP130" s="68">
        <v>0</v>
      </c>
      <c r="FQ130" s="68">
        <v>0</v>
      </c>
      <c r="FR130" s="68">
        <v>0</v>
      </c>
      <c r="FS130" s="68">
        <v>0</v>
      </c>
      <c r="FT130" s="68">
        <v>0</v>
      </c>
      <c r="FU130" s="68">
        <v>0</v>
      </c>
      <c r="FV130" s="68">
        <v>0</v>
      </c>
      <c r="FW130" s="68">
        <v>0</v>
      </c>
      <c r="FX130" s="68">
        <v>0</v>
      </c>
      <c r="FY130" s="68">
        <v>0</v>
      </c>
      <c r="FZ130" s="68">
        <v>0</v>
      </c>
      <c r="GA130" s="68">
        <v>1</v>
      </c>
      <c r="GB130" s="68">
        <v>12</v>
      </c>
      <c r="GC130" s="68">
        <v>1050</v>
      </c>
      <c r="GE130" s="68">
        <v>503</v>
      </c>
      <c r="GF130" s="68" t="s">
        <v>4009</v>
      </c>
    </row>
    <row r="131" spans="1:188" x14ac:dyDescent="0.2">
      <c r="A131" s="174">
        <v>130</v>
      </c>
      <c r="B131" s="174">
        <v>714072850</v>
      </c>
      <c r="C131" s="61">
        <v>0</v>
      </c>
      <c r="D131" s="169">
        <v>1651687116</v>
      </c>
      <c r="E131" s="174">
        <f t="shared" si="30"/>
        <v>5</v>
      </c>
      <c r="F131" s="68">
        <v>1122</v>
      </c>
      <c r="G131" s="68">
        <v>2</v>
      </c>
      <c r="H131" s="68">
        <v>0</v>
      </c>
      <c r="I131" s="68">
        <v>0</v>
      </c>
      <c r="J131" s="68" t="s">
        <v>2599</v>
      </c>
      <c r="K131" s="68">
        <v>0</v>
      </c>
      <c r="L131" s="68">
        <v>0</v>
      </c>
      <c r="M131" s="68">
        <v>0</v>
      </c>
      <c r="N131" s="68">
        <v>0</v>
      </c>
      <c r="O131" s="68">
        <v>1122</v>
      </c>
      <c r="P131" s="68">
        <v>0</v>
      </c>
      <c r="Q131" s="68">
        <v>0</v>
      </c>
      <c r="R131" s="68">
        <v>0</v>
      </c>
      <c r="S131" s="68">
        <v>0</v>
      </c>
      <c r="T131" s="68">
        <v>0</v>
      </c>
      <c r="U131" s="68">
        <v>0</v>
      </c>
      <c r="V131" s="68">
        <v>0</v>
      </c>
      <c r="W131" s="68">
        <v>0</v>
      </c>
      <c r="X131" s="68">
        <v>0</v>
      </c>
      <c r="Y131" s="68">
        <v>0</v>
      </c>
      <c r="Z131" s="68">
        <v>0</v>
      </c>
      <c r="AA131" s="68">
        <v>0</v>
      </c>
      <c r="AB131" s="68">
        <v>0</v>
      </c>
      <c r="AC131" s="68">
        <v>0</v>
      </c>
      <c r="AD131" s="68">
        <v>0</v>
      </c>
      <c r="AE131" s="68">
        <v>0</v>
      </c>
      <c r="AF131" s="68">
        <v>0</v>
      </c>
      <c r="AG131" s="68">
        <v>0</v>
      </c>
      <c r="AH131" s="68">
        <v>0</v>
      </c>
      <c r="AI131" s="68">
        <v>0</v>
      </c>
      <c r="AJ131" s="68">
        <v>0</v>
      </c>
      <c r="AK131" s="68">
        <v>0</v>
      </c>
      <c r="AL131" s="68">
        <v>0</v>
      </c>
      <c r="AM131" s="68">
        <v>0</v>
      </c>
      <c r="AN131" s="68">
        <v>0</v>
      </c>
      <c r="AO131" s="68">
        <v>0</v>
      </c>
      <c r="AP131" s="68">
        <v>0</v>
      </c>
      <c r="AQ131" s="68">
        <v>0</v>
      </c>
      <c r="AR131" s="68">
        <v>0</v>
      </c>
      <c r="AS131" s="68">
        <v>0</v>
      </c>
      <c r="AT131" s="68">
        <v>0</v>
      </c>
      <c r="AU131" s="68">
        <v>0</v>
      </c>
      <c r="AV131" s="68">
        <v>4</v>
      </c>
      <c r="AW131" s="68"/>
      <c r="AX131" s="68">
        <v>0</v>
      </c>
      <c r="AY131" s="126">
        <v>0</v>
      </c>
      <c r="AZ131" s="68">
        <v>0</v>
      </c>
      <c r="BA131" s="68">
        <v>0</v>
      </c>
      <c r="EQ131" s="68">
        <v>319</v>
      </c>
      <c r="ER131" s="175">
        <v>1</v>
      </c>
      <c r="ES131" s="68">
        <v>650</v>
      </c>
      <c r="ET131" s="68">
        <v>13</v>
      </c>
      <c r="EU131" s="68">
        <v>0</v>
      </c>
      <c r="EV131" s="68">
        <v>150013</v>
      </c>
      <c r="EW131" s="68" t="s">
        <v>2651</v>
      </c>
      <c r="EX131" s="68" t="str">
        <f t="shared" ref="EX131:EX194" si="32">IF(ER131=1,"소형",IF(ER131=2,"중형","대형"))</f>
        <v>소형</v>
      </c>
      <c r="FA131" s="68">
        <v>1014</v>
      </c>
      <c r="FB131" s="68">
        <v>3</v>
      </c>
      <c r="FC131" s="68">
        <v>2</v>
      </c>
      <c r="FD131" s="68">
        <v>0</v>
      </c>
      <c r="FE131" s="184" t="e">
        <f t="shared" ref="FE131:FE151" si="33">IF(FK131=1,"전투","탐험")&amp;", "&amp;VLOOKUP(FD131,$GE:$GF,2,FALSE)</f>
        <v>#N/A</v>
      </c>
      <c r="FF131" s="68">
        <v>330014</v>
      </c>
      <c r="FG131" s="68">
        <v>60212</v>
      </c>
      <c r="FH131" s="68">
        <v>0</v>
      </c>
      <c r="FI131" s="68">
        <v>0</v>
      </c>
      <c r="FJ131" s="68">
        <v>0</v>
      </c>
      <c r="FK131" s="68">
        <v>3</v>
      </c>
      <c r="FL131" s="68">
        <v>1</v>
      </c>
      <c r="FM131" s="68" t="s">
        <v>3774</v>
      </c>
      <c r="FN131" s="68">
        <v>0</v>
      </c>
      <c r="FO131" s="68">
        <v>0</v>
      </c>
      <c r="FP131" s="68">
        <v>0</v>
      </c>
      <c r="FQ131" s="68">
        <v>0</v>
      </c>
      <c r="FR131" s="68">
        <v>0</v>
      </c>
      <c r="FS131" s="68">
        <v>0</v>
      </c>
      <c r="FT131" s="68">
        <v>0</v>
      </c>
      <c r="FU131" s="68">
        <v>0</v>
      </c>
      <c r="FV131" s="68">
        <v>0</v>
      </c>
      <c r="FW131" s="68">
        <v>0</v>
      </c>
      <c r="FX131" s="68">
        <v>0</v>
      </c>
      <c r="FY131" s="68">
        <v>0</v>
      </c>
      <c r="FZ131" s="68">
        <v>0</v>
      </c>
      <c r="GA131" s="68">
        <v>1</v>
      </c>
      <c r="GB131" s="68">
        <v>12</v>
      </c>
      <c r="GC131" s="68">
        <v>987</v>
      </c>
      <c r="GE131" s="68">
        <v>504</v>
      </c>
      <c r="GF131" s="68" t="s">
        <v>4010</v>
      </c>
    </row>
    <row r="132" spans="1:188" x14ac:dyDescent="0.2">
      <c r="A132" s="174">
        <v>131</v>
      </c>
      <c r="B132" s="174">
        <v>729909551</v>
      </c>
      <c r="C132" s="61">
        <v>0</v>
      </c>
      <c r="D132" s="169">
        <v>1691687116</v>
      </c>
      <c r="E132" s="174">
        <f t="shared" si="30"/>
        <v>5</v>
      </c>
      <c r="F132" s="68">
        <v>1123</v>
      </c>
      <c r="G132" s="68">
        <v>2</v>
      </c>
      <c r="H132" s="68">
        <v>0</v>
      </c>
      <c r="I132" s="68">
        <v>0</v>
      </c>
      <c r="J132" s="68" t="s">
        <v>2600</v>
      </c>
      <c r="K132" s="68">
        <v>0</v>
      </c>
      <c r="L132" s="68">
        <v>0</v>
      </c>
      <c r="M132" s="68">
        <v>0</v>
      </c>
      <c r="N132" s="68">
        <v>0</v>
      </c>
      <c r="O132" s="68">
        <v>1123</v>
      </c>
      <c r="P132" s="68">
        <v>0</v>
      </c>
      <c r="Q132" s="68">
        <v>0</v>
      </c>
      <c r="R132" s="68">
        <v>0</v>
      </c>
      <c r="S132" s="68">
        <v>0</v>
      </c>
      <c r="T132" s="68">
        <v>0</v>
      </c>
      <c r="U132" s="68">
        <v>0</v>
      </c>
      <c r="V132" s="68">
        <v>0</v>
      </c>
      <c r="W132" s="68">
        <v>0</v>
      </c>
      <c r="X132" s="68">
        <v>0</v>
      </c>
      <c r="Y132" s="68">
        <v>0</v>
      </c>
      <c r="Z132" s="68">
        <v>0</v>
      </c>
      <c r="AA132" s="68">
        <v>0</v>
      </c>
      <c r="AB132" s="68">
        <v>0</v>
      </c>
      <c r="AC132" s="68">
        <v>0</v>
      </c>
      <c r="AD132" s="68">
        <v>0</v>
      </c>
      <c r="AE132" s="68">
        <v>0</v>
      </c>
      <c r="AF132" s="68">
        <v>0</v>
      </c>
      <c r="AG132" s="68">
        <v>0</v>
      </c>
      <c r="AH132" s="68">
        <v>0</v>
      </c>
      <c r="AI132" s="68">
        <v>0</v>
      </c>
      <c r="AJ132" s="68">
        <v>0</v>
      </c>
      <c r="AK132" s="68">
        <v>0</v>
      </c>
      <c r="AL132" s="68">
        <v>0</v>
      </c>
      <c r="AM132" s="68">
        <v>0</v>
      </c>
      <c r="AN132" s="68">
        <v>0</v>
      </c>
      <c r="AO132" s="68">
        <v>0</v>
      </c>
      <c r="AP132" s="68">
        <v>0</v>
      </c>
      <c r="AQ132" s="68">
        <v>0</v>
      </c>
      <c r="AR132" s="68">
        <v>0</v>
      </c>
      <c r="AS132" s="68">
        <v>0</v>
      </c>
      <c r="AT132" s="68">
        <v>0</v>
      </c>
      <c r="AU132" s="68">
        <v>0</v>
      </c>
      <c r="AV132" s="68">
        <v>4</v>
      </c>
      <c r="AW132" s="68"/>
      <c r="AX132" s="68">
        <v>0</v>
      </c>
      <c r="AY132" s="126">
        <v>0</v>
      </c>
      <c r="AZ132" s="68">
        <v>0</v>
      </c>
      <c r="BA132" s="68">
        <v>0</v>
      </c>
      <c r="EQ132" s="68">
        <v>320</v>
      </c>
      <c r="ER132" s="175">
        <v>2</v>
      </c>
      <c r="ES132" s="68">
        <v>650</v>
      </c>
      <c r="ET132" s="68">
        <v>29</v>
      </c>
      <c r="EU132" s="68">
        <v>0</v>
      </c>
      <c r="EV132" s="68">
        <v>150029</v>
      </c>
      <c r="EW132" s="68" t="s">
        <v>2667</v>
      </c>
      <c r="EX132" s="68" t="str">
        <f t="shared" si="32"/>
        <v>중형</v>
      </c>
      <c r="FA132" s="68">
        <v>1015</v>
      </c>
      <c r="FB132" s="68">
        <v>4</v>
      </c>
      <c r="FC132" s="68">
        <v>1</v>
      </c>
      <c r="FD132" s="68">
        <v>0</v>
      </c>
      <c r="FE132" s="184" t="e">
        <f t="shared" si="33"/>
        <v>#N/A</v>
      </c>
      <c r="FF132" s="68">
        <v>330015</v>
      </c>
      <c r="FG132" s="68">
        <v>60311</v>
      </c>
      <c r="FH132" s="68">
        <v>0</v>
      </c>
      <c r="FI132" s="68">
        <v>0</v>
      </c>
      <c r="FJ132" s="68">
        <v>0</v>
      </c>
      <c r="FK132" s="68">
        <v>3</v>
      </c>
      <c r="FL132" s="68">
        <v>1</v>
      </c>
      <c r="FM132" s="68" t="s">
        <v>3775</v>
      </c>
      <c r="FN132" s="68">
        <v>0</v>
      </c>
      <c r="FO132" s="68">
        <v>0</v>
      </c>
      <c r="FP132" s="68">
        <v>0</v>
      </c>
      <c r="FQ132" s="68">
        <v>0</v>
      </c>
      <c r="FR132" s="68">
        <v>0</v>
      </c>
      <c r="FS132" s="68">
        <v>0</v>
      </c>
      <c r="FT132" s="68">
        <v>0</v>
      </c>
      <c r="FU132" s="68">
        <v>0</v>
      </c>
      <c r="FV132" s="68">
        <v>0</v>
      </c>
      <c r="FW132" s="68">
        <v>0</v>
      </c>
      <c r="FX132" s="68">
        <v>0</v>
      </c>
      <c r="FY132" s="68">
        <v>0</v>
      </c>
      <c r="FZ132" s="68">
        <v>0</v>
      </c>
      <c r="GA132" s="68">
        <v>1</v>
      </c>
      <c r="GB132" s="68">
        <v>7</v>
      </c>
      <c r="GC132" s="68">
        <v>422</v>
      </c>
      <c r="GE132" s="68">
        <v>505</v>
      </c>
      <c r="GF132" s="68" t="s">
        <v>4011</v>
      </c>
    </row>
    <row r="133" spans="1:188" x14ac:dyDescent="0.2">
      <c r="A133" s="174">
        <v>132</v>
      </c>
      <c r="B133" s="174">
        <v>745872946</v>
      </c>
      <c r="C133" s="61">
        <v>0</v>
      </c>
      <c r="D133" s="169">
        <v>1731687116</v>
      </c>
      <c r="E133" s="174">
        <f t="shared" si="30"/>
        <v>5</v>
      </c>
      <c r="F133" s="68">
        <v>1130</v>
      </c>
      <c r="G133" s="68">
        <v>2</v>
      </c>
      <c r="H133" s="68">
        <v>0</v>
      </c>
      <c r="I133" s="68">
        <v>0</v>
      </c>
      <c r="J133" s="68" t="s">
        <v>13385</v>
      </c>
      <c r="K133" s="68">
        <v>0</v>
      </c>
      <c r="L133" s="68">
        <v>0</v>
      </c>
      <c r="M133" s="68">
        <v>0</v>
      </c>
      <c r="N133" s="68">
        <v>0</v>
      </c>
      <c r="O133" s="68">
        <v>1130</v>
      </c>
      <c r="P133" s="68">
        <v>0</v>
      </c>
      <c r="Q133" s="68">
        <v>0</v>
      </c>
      <c r="R133" s="68">
        <v>0</v>
      </c>
      <c r="S133" s="68">
        <v>0</v>
      </c>
      <c r="T133" s="68">
        <v>0</v>
      </c>
      <c r="U133" s="68">
        <v>0</v>
      </c>
      <c r="V133" s="68">
        <v>0</v>
      </c>
      <c r="W133" s="68">
        <v>0</v>
      </c>
      <c r="X133" s="68">
        <v>0</v>
      </c>
      <c r="Y133" s="68">
        <v>0</v>
      </c>
      <c r="Z133" s="68">
        <v>0</v>
      </c>
      <c r="AA133" s="68">
        <v>0</v>
      </c>
      <c r="AB133" s="68">
        <v>0</v>
      </c>
      <c r="AC133" s="68">
        <v>0</v>
      </c>
      <c r="AD133" s="68">
        <v>0</v>
      </c>
      <c r="AE133" s="68">
        <v>0</v>
      </c>
      <c r="AF133" s="68">
        <v>0</v>
      </c>
      <c r="AG133" s="68">
        <v>0</v>
      </c>
      <c r="AH133" s="68">
        <v>0</v>
      </c>
      <c r="AI133" s="68">
        <v>0</v>
      </c>
      <c r="AJ133" s="68">
        <v>0</v>
      </c>
      <c r="AK133" s="68">
        <v>0</v>
      </c>
      <c r="AL133" s="68">
        <v>0</v>
      </c>
      <c r="AM133" s="68">
        <v>0</v>
      </c>
      <c r="AN133" s="68">
        <v>0</v>
      </c>
      <c r="AO133" s="68">
        <v>0</v>
      </c>
      <c r="AP133" s="68">
        <v>0</v>
      </c>
      <c r="AQ133" s="68">
        <v>0</v>
      </c>
      <c r="AR133" s="68">
        <v>0</v>
      </c>
      <c r="AS133" s="68">
        <v>0</v>
      </c>
      <c r="AT133" s="68">
        <v>0</v>
      </c>
      <c r="AU133" s="68">
        <v>0</v>
      </c>
      <c r="AV133" s="68">
        <v>4</v>
      </c>
      <c r="AW133" s="68"/>
      <c r="AX133" s="68">
        <v>0</v>
      </c>
      <c r="AY133" s="126">
        <v>0</v>
      </c>
      <c r="AZ133" s="68">
        <v>0</v>
      </c>
      <c r="BA133" s="68">
        <v>0</v>
      </c>
      <c r="EQ133" s="68">
        <v>321</v>
      </c>
      <c r="ER133" s="175">
        <v>2</v>
      </c>
      <c r="ES133" s="68">
        <v>650</v>
      </c>
      <c r="ET133" s="68">
        <v>67</v>
      </c>
      <c r="EU133" s="68">
        <v>0</v>
      </c>
      <c r="EV133" s="68">
        <v>150067</v>
      </c>
      <c r="EW133" s="68" t="s">
        <v>2705</v>
      </c>
      <c r="EX133" s="68" t="str">
        <f t="shared" si="32"/>
        <v>중형</v>
      </c>
      <c r="FA133" s="68">
        <v>1016</v>
      </c>
      <c r="FB133" s="68">
        <v>5</v>
      </c>
      <c r="FC133" s="68">
        <v>2</v>
      </c>
      <c r="FD133" s="68">
        <v>0</v>
      </c>
      <c r="FE133" s="184" t="e">
        <f t="shared" si="33"/>
        <v>#N/A</v>
      </c>
      <c r="FF133" s="68">
        <v>330016</v>
      </c>
      <c r="FG133" s="68">
        <v>60412</v>
      </c>
      <c r="FH133" s="68">
        <v>0</v>
      </c>
      <c r="FI133" s="68">
        <v>0</v>
      </c>
      <c r="FJ133" s="68">
        <v>0</v>
      </c>
      <c r="FK133" s="68">
        <v>3</v>
      </c>
      <c r="FL133" s="68">
        <v>1</v>
      </c>
      <c r="FM133" s="68" t="s">
        <v>3778</v>
      </c>
      <c r="FN133" s="68">
        <v>0</v>
      </c>
      <c r="FO133" s="68">
        <v>0</v>
      </c>
      <c r="FP133" s="68">
        <v>0</v>
      </c>
      <c r="FQ133" s="68">
        <v>0</v>
      </c>
      <c r="FR133" s="68">
        <v>0</v>
      </c>
      <c r="FS133" s="68">
        <v>0</v>
      </c>
      <c r="FT133" s="68">
        <v>0</v>
      </c>
      <c r="FU133" s="68">
        <v>0</v>
      </c>
      <c r="FV133" s="68">
        <v>0</v>
      </c>
      <c r="FW133" s="68">
        <v>0</v>
      </c>
      <c r="FX133" s="68">
        <v>0</v>
      </c>
      <c r="FY133" s="68">
        <v>0</v>
      </c>
      <c r="FZ133" s="68">
        <v>0</v>
      </c>
      <c r="GA133" s="68">
        <v>1</v>
      </c>
      <c r="GB133" s="68">
        <v>5</v>
      </c>
      <c r="GC133" s="68">
        <v>376</v>
      </c>
      <c r="GE133" s="68">
        <v>506</v>
      </c>
      <c r="GF133" s="68" t="s">
        <v>4012</v>
      </c>
    </row>
    <row r="134" spans="1:188" x14ac:dyDescent="0.2">
      <c r="A134" s="174">
        <v>133</v>
      </c>
      <c r="B134" s="174">
        <v>761964048</v>
      </c>
      <c r="C134" s="61">
        <v>0</v>
      </c>
      <c r="D134" s="169">
        <v>1771687116</v>
      </c>
      <c r="E134" s="174">
        <f t="shared" si="30"/>
        <v>5</v>
      </c>
      <c r="F134" s="68">
        <v>1131</v>
      </c>
      <c r="G134" s="68">
        <v>2</v>
      </c>
      <c r="H134" s="68">
        <v>0</v>
      </c>
      <c r="I134" s="68">
        <v>0</v>
      </c>
      <c r="J134" s="68" t="s">
        <v>13386</v>
      </c>
      <c r="K134" s="68">
        <v>0</v>
      </c>
      <c r="L134" s="68">
        <v>0</v>
      </c>
      <c r="M134" s="68">
        <v>0</v>
      </c>
      <c r="N134" s="68">
        <v>0</v>
      </c>
      <c r="O134" s="68">
        <v>1131</v>
      </c>
      <c r="P134" s="68">
        <v>0</v>
      </c>
      <c r="Q134" s="68">
        <v>0</v>
      </c>
      <c r="R134" s="68">
        <v>0</v>
      </c>
      <c r="S134" s="68">
        <v>0</v>
      </c>
      <c r="T134" s="68">
        <v>0</v>
      </c>
      <c r="U134" s="68">
        <v>0</v>
      </c>
      <c r="V134" s="68">
        <v>0</v>
      </c>
      <c r="W134" s="68">
        <v>0</v>
      </c>
      <c r="X134" s="68">
        <v>0</v>
      </c>
      <c r="Y134" s="68">
        <v>0</v>
      </c>
      <c r="Z134" s="68">
        <v>0</v>
      </c>
      <c r="AA134" s="68">
        <v>0</v>
      </c>
      <c r="AB134" s="68">
        <v>0</v>
      </c>
      <c r="AC134" s="68">
        <v>0</v>
      </c>
      <c r="AD134" s="68">
        <v>0</v>
      </c>
      <c r="AE134" s="68">
        <v>0</v>
      </c>
      <c r="AF134" s="68">
        <v>0</v>
      </c>
      <c r="AG134" s="68">
        <v>0</v>
      </c>
      <c r="AH134" s="68">
        <v>0</v>
      </c>
      <c r="AI134" s="68">
        <v>0</v>
      </c>
      <c r="AJ134" s="68">
        <v>0</v>
      </c>
      <c r="AK134" s="68">
        <v>0</v>
      </c>
      <c r="AL134" s="68">
        <v>0</v>
      </c>
      <c r="AM134" s="68">
        <v>0</v>
      </c>
      <c r="AN134" s="68">
        <v>0</v>
      </c>
      <c r="AO134" s="68">
        <v>0</v>
      </c>
      <c r="AP134" s="68">
        <v>0</v>
      </c>
      <c r="AQ134" s="68">
        <v>0</v>
      </c>
      <c r="AR134" s="68">
        <v>0</v>
      </c>
      <c r="AS134" s="68">
        <v>0</v>
      </c>
      <c r="AT134" s="68">
        <v>0</v>
      </c>
      <c r="AU134" s="68">
        <v>0</v>
      </c>
      <c r="AV134" s="68">
        <v>4</v>
      </c>
      <c r="AW134" s="68"/>
      <c r="AX134" s="68">
        <v>0</v>
      </c>
      <c r="AY134" s="126">
        <v>0</v>
      </c>
      <c r="AZ134" s="68">
        <v>0</v>
      </c>
      <c r="BA134" s="68">
        <v>0</v>
      </c>
      <c r="EQ134" s="68">
        <v>322</v>
      </c>
      <c r="ER134" s="175">
        <v>1</v>
      </c>
      <c r="ES134" s="68">
        <v>650</v>
      </c>
      <c r="ET134" s="68">
        <v>52</v>
      </c>
      <c r="EU134" s="68">
        <v>0</v>
      </c>
      <c r="EV134" s="68">
        <v>150052</v>
      </c>
      <c r="EW134" s="68" t="s">
        <v>2690</v>
      </c>
      <c r="EX134" s="68" t="str">
        <f t="shared" si="32"/>
        <v>소형</v>
      </c>
      <c r="FA134" s="68">
        <v>1017</v>
      </c>
      <c r="FB134" s="68">
        <v>2</v>
      </c>
      <c r="FC134" s="68">
        <v>2</v>
      </c>
      <c r="FD134" s="68">
        <v>0</v>
      </c>
      <c r="FE134" s="184" t="e">
        <f t="shared" si="33"/>
        <v>#N/A</v>
      </c>
      <c r="FF134" s="68">
        <v>330017</v>
      </c>
      <c r="FG134" s="68">
        <v>60112</v>
      </c>
      <c r="FH134" s="68">
        <v>0</v>
      </c>
      <c r="FI134" s="68">
        <v>0</v>
      </c>
      <c r="FJ134" s="68">
        <v>0</v>
      </c>
      <c r="FK134" s="68">
        <v>3</v>
      </c>
      <c r="FL134" s="68">
        <v>1</v>
      </c>
      <c r="FM134" s="68" t="s">
        <v>3772</v>
      </c>
      <c r="FN134" s="68">
        <v>0</v>
      </c>
      <c r="FO134" s="68">
        <v>0</v>
      </c>
      <c r="FP134" s="68">
        <v>0</v>
      </c>
      <c r="FQ134" s="68">
        <v>0</v>
      </c>
      <c r="FR134" s="68">
        <v>0</v>
      </c>
      <c r="FS134" s="68">
        <v>0</v>
      </c>
      <c r="FT134" s="68">
        <v>0</v>
      </c>
      <c r="FU134" s="68">
        <v>0</v>
      </c>
      <c r="FV134" s="68">
        <v>0</v>
      </c>
      <c r="FW134" s="68">
        <v>0</v>
      </c>
      <c r="FX134" s="68">
        <v>0</v>
      </c>
      <c r="FY134" s="68">
        <v>0</v>
      </c>
      <c r="FZ134" s="68">
        <v>0</v>
      </c>
      <c r="GA134" s="68">
        <v>2</v>
      </c>
      <c r="GB134" s="68">
        <v>21</v>
      </c>
      <c r="GC134" s="68">
        <v>2226</v>
      </c>
      <c r="GE134" s="68">
        <v>507</v>
      </c>
      <c r="GF134" s="68" t="s">
        <v>4013</v>
      </c>
    </row>
    <row r="135" spans="1:188" x14ac:dyDescent="0.2">
      <c r="A135" s="174">
        <v>134</v>
      </c>
      <c r="B135" s="174">
        <v>778183879</v>
      </c>
      <c r="C135" s="61">
        <v>0</v>
      </c>
      <c r="D135" s="169">
        <v>1811687116</v>
      </c>
      <c r="E135" s="174">
        <f t="shared" si="30"/>
        <v>5</v>
      </c>
      <c r="F135" s="68">
        <v>1132</v>
      </c>
      <c r="G135" s="68">
        <v>2</v>
      </c>
      <c r="H135" s="68">
        <v>0</v>
      </c>
      <c r="I135" s="68">
        <v>0</v>
      </c>
      <c r="J135" s="68" t="s">
        <v>13387</v>
      </c>
      <c r="K135" s="68">
        <v>0</v>
      </c>
      <c r="L135" s="68">
        <v>0</v>
      </c>
      <c r="M135" s="68">
        <v>0</v>
      </c>
      <c r="N135" s="68">
        <v>0</v>
      </c>
      <c r="O135" s="68">
        <v>1132</v>
      </c>
      <c r="P135" s="68">
        <v>0</v>
      </c>
      <c r="Q135" s="68">
        <v>0</v>
      </c>
      <c r="R135" s="68">
        <v>0</v>
      </c>
      <c r="S135" s="68">
        <v>0</v>
      </c>
      <c r="T135" s="68">
        <v>0</v>
      </c>
      <c r="U135" s="68">
        <v>0</v>
      </c>
      <c r="V135" s="68">
        <v>0</v>
      </c>
      <c r="W135" s="68">
        <v>0</v>
      </c>
      <c r="X135" s="68">
        <v>0</v>
      </c>
      <c r="Y135" s="68">
        <v>0</v>
      </c>
      <c r="Z135" s="68">
        <v>0</v>
      </c>
      <c r="AA135" s="68">
        <v>0</v>
      </c>
      <c r="AB135" s="68">
        <v>0</v>
      </c>
      <c r="AC135" s="68">
        <v>0</v>
      </c>
      <c r="AD135" s="68">
        <v>0</v>
      </c>
      <c r="AE135" s="68">
        <v>0</v>
      </c>
      <c r="AF135" s="68">
        <v>0</v>
      </c>
      <c r="AG135" s="68">
        <v>0</v>
      </c>
      <c r="AH135" s="68">
        <v>0</v>
      </c>
      <c r="AI135" s="68">
        <v>0</v>
      </c>
      <c r="AJ135" s="68">
        <v>0</v>
      </c>
      <c r="AK135" s="68">
        <v>0</v>
      </c>
      <c r="AL135" s="68">
        <v>0</v>
      </c>
      <c r="AM135" s="68">
        <v>0</v>
      </c>
      <c r="AN135" s="68">
        <v>0</v>
      </c>
      <c r="AO135" s="68">
        <v>0</v>
      </c>
      <c r="AP135" s="68">
        <v>0</v>
      </c>
      <c r="AQ135" s="68">
        <v>0</v>
      </c>
      <c r="AR135" s="68">
        <v>0</v>
      </c>
      <c r="AS135" s="68">
        <v>0</v>
      </c>
      <c r="AT135" s="68">
        <v>0</v>
      </c>
      <c r="AU135" s="68">
        <v>0</v>
      </c>
      <c r="AV135" s="68">
        <v>4</v>
      </c>
      <c r="AW135" s="68"/>
      <c r="AX135" s="68">
        <v>0</v>
      </c>
      <c r="AY135" s="126">
        <v>0</v>
      </c>
      <c r="AZ135" s="68">
        <v>0</v>
      </c>
      <c r="BA135" s="68">
        <v>0</v>
      </c>
      <c r="EQ135" s="68">
        <v>323</v>
      </c>
      <c r="ER135" s="175">
        <v>2</v>
      </c>
      <c r="ES135" s="68">
        <v>650</v>
      </c>
      <c r="ET135" s="68">
        <v>37</v>
      </c>
      <c r="EU135" s="68">
        <v>0</v>
      </c>
      <c r="EV135" s="68">
        <v>150037</v>
      </c>
      <c r="EW135" s="68" t="s">
        <v>2675</v>
      </c>
      <c r="EX135" s="68" t="str">
        <f t="shared" si="32"/>
        <v>중형</v>
      </c>
      <c r="FA135" s="68">
        <v>1018</v>
      </c>
      <c r="FB135" s="68">
        <v>3</v>
      </c>
      <c r="FC135" s="68">
        <v>1</v>
      </c>
      <c r="FD135" s="68">
        <v>0</v>
      </c>
      <c r="FE135" s="184" t="e">
        <f t="shared" si="33"/>
        <v>#N/A</v>
      </c>
      <c r="FF135" s="68">
        <v>330018</v>
      </c>
      <c r="FG135" s="68">
        <v>60213</v>
      </c>
      <c r="FH135" s="68">
        <v>0</v>
      </c>
      <c r="FI135" s="68">
        <v>0</v>
      </c>
      <c r="FJ135" s="68">
        <v>0</v>
      </c>
      <c r="FK135" s="68">
        <v>3</v>
      </c>
      <c r="FL135" s="68">
        <v>1</v>
      </c>
      <c r="FM135" s="68" t="s">
        <v>3773</v>
      </c>
      <c r="FN135" s="68">
        <v>0</v>
      </c>
      <c r="FO135" s="68">
        <v>0</v>
      </c>
      <c r="FP135" s="68">
        <v>0</v>
      </c>
      <c r="FQ135" s="68">
        <v>0</v>
      </c>
      <c r="FR135" s="68">
        <v>0</v>
      </c>
      <c r="FS135" s="68">
        <v>0</v>
      </c>
      <c r="FT135" s="68">
        <v>0</v>
      </c>
      <c r="FU135" s="68">
        <v>0</v>
      </c>
      <c r="FV135" s="68">
        <v>0</v>
      </c>
      <c r="FW135" s="68">
        <v>0</v>
      </c>
      <c r="FX135" s="68">
        <v>0</v>
      </c>
      <c r="FY135" s="68">
        <v>0</v>
      </c>
      <c r="FZ135" s="68">
        <v>0</v>
      </c>
      <c r="GA135" s="68">
        <v>2</v>
      </c>
      <c r="GB135" s="68">
        <v>24</v>
      </c>
      <c r="GC135" s="68">
        <v>1914</v>
      </c>
      <c r="GE135" s="68">
        <v>508</v>
      </c>
      <c r="GF135" s="68" t="s">
        <v>4014</v>
      </c>
    </row>
    <row r="136" spans="1:188" x14ac:dyDescent="0.2">
      <c r="A136" s="174">
        <v>135</v>
      </c>
      <c r="B136" s="174">
        <v>794533469</v>
      </c>
      <c r="C136" s="61">
        <v>0</v>
      </c>
      <c r="D136" s="169">
        <v>1851687116</v>
      </c>
      <c r="E136" s="174">
        <f t="shared" si="30"/>
        <v>5</v>
      </c>
      <c r="F136" s="68">
        <v>1133</v>
      </c>
      <c r="G136" s="68">
        <v>2</v>
      </c>
      <c r="H136" s="68">
        <v>0</v>
      </c>
      <c r="I136" s="68">
        <v>0</v>
      </c>
      <c r="J136" s="68" t="s">
        <v>13388</v>
      </c>
      <c r="K136" s="68">
        <v>0</v>
      </c>
      <c r="L136" s="68">
        <v>0</v>
      </c>
      <c r="M136" s="68">
        <v>0</v>
      </c>
      <c r="N136" s="68">
        <v>0</v>
      </c>
      <c r="O136" s="68">
        <v>1133</v>
      </c>
      <c r="P136" s="68">
        <v>0</v>
      </c>
      <c r="Q136" s="68">
        <v>0</v>
      </c>
      <c r="R136" s="68">
        <v>0</v>
      </c>
      <c r="S136" s="68">
        <v>0</v>
      </c>
      <c r="T136" s="68">
        <v>0</v>
      </c>
      <c r="U136" s="68">
        <v>0</v>
      </c>
      <c r="V136" s="68">
        <v>0</v>
      </c>
      <c r="W136" s="68">
        <v>0</v>
      </c>
      <c r="X136" s="68">
        <v>0</v>
      </c>
      <c r="Y136" s="68">
        <v>0</v>
      </c>
      <c r="Z136" s="68">
        <v>0</v>
      </c>
      <c r="AA136" s="68">
        <v>0</v>
      </c>
      <c r="AB136" s="68">
        <v>0</v>
      </c>
      <c r="AC136" s="68">
        <v>0</v>
      </c>
      <c r="AD136" s="68">
        <v>0</v>
      </c>
      <c r="AE136" s="68">
        <v>0</v>
      </c>
      <c r="AF136" s="68">
        <v>0</v>
      </c>
      <c r="AG136" s="68">
        <v>0</v>
      </c>
      <c r="AH136" s="68">
        <v>0</v>
      </c>
      <c r="AI136" s="68">
        <v>0</v>
      </c>
      <c r="AJ136" s="68">
        <v>0</v>
      </c>
      <c r="AK136" s="68">
        <v>0</v>
      </c>
      <c r="AL136" s="68">
        <v>0</v>
      </c>
      <c r="AM136" s="68">
        <v>0</v>
      </c>
      <c r="AN136" s="68">
        <v>0</v>
      </c>
      <c r="AO136" s="68">
        <v>0</v>
      </c>
      <c r="AP136" s="68">
        <v>0</v>
      </c>
      <c r="AQ136" s="68">
        <v>0</v>
      </c>
      <c r="AR136" s="68">
        <v>0</v>
      </c>
      <c r="AS136" s="68">
        <v>0</v>
      </c>
      <c r="AT136" s="68">
        <v>0</v>
      </c>
      <c r="AU136" s="68">
        <v>0</v>
      </c>
      <c r="AV136" s="68">
        <v>4</v>
      </c>
      <c r="AW136" s="68"/>
      <c r="AX136" s="68">
        <v>0</v>
      </c>
      <c r="AY136" s="126">
        <v>0</v>
      </c>
      <c r="AZ136" s="68">
        <v>0</v>
      </c>
      <c r="BA136" s="68">
        <v>0</v>
      </c>
      <c r="EQ136" s="68">
        <v>324</v>
      </c>
      <c r="ER136" s="175">
        <v>1</v>
      </c>
      <c r="ES136" s="68">
        <v>650</v>
      </c>
      <c r="ET136" s="68">
        <v>64</v>
      </c>
      <c r="EU136" s="68">
        <v>0</v>
      </c>
      <c r="EV136" s="68">
        <v>150064</v>
      </c>
      <c r="EW136" s="68" t="s">
        <v>2702</v>
      </c>
      <c r="EX136" s="68" t="str">
        <f t="shared" si="32"/>
        <v>소형</v>
      </c>
      <c r="FA136" s="68">
        <v>1019</v>
      </c>
      <c r="FB136" s="68">
        <v>3</v>
      </c>
      <c r="FC136" s="68">
        <v>2</v>
      </c>
      <c r="FD136" s="68">
        <v>0</v>
      </c>
      <c r="FE136" s="184" t="e">
        <f t="shared" si="33"/>
        <v>#N/A</v>
      </c>
      <c r="FF136" s="68">
        <v>330019</v>
      </c>
      <c r="FG136" s="68">
        <v>60214</v>
      </c>
      <c r="FH136" s="68">
        <v>0</v>
      </c>
      <c r="FI136" s="68">
        <v>0</v>
      </c>
      <c r="FJ136" s="68">
        <v>0</v>
      </c>
      <c r="FK136" s="68">
        <v>3</v>
      </c>
      <c r="FL136" s="68">
        <v>1</v>
      </c>
      <c r="FM136" s="68" t="s">
        <v>3774</v>
      </c>
      <c r="FN136" s="68">
        <v>0</v>
      </c>
      <c r="FO136" s="68">
        <v>0</v>
      </c>
      <c r="FP136" s="68">
        <v>0</v>
      </c>
      <c r="FQ136" s="68">
        <v>0</v>
      </c>
      <c r="FR136" s="68">
        <v>0</v>
      </c>
      <c r="FS136" s="68">
        <v>0</v>
      </c>
      <c r="FT136" s="68">
        <v>0</v>
      </c>
      <c r="FU136" s="68">
        <v>0</v>
      </c>
      <c r="FV136" s="68">
        <v>0</v>
      </c>
      <c r="FW136" s="68">
        <v>0</v>
      </c>
      <c r="FX136" s="68">
        <v>0</v>
      </c>
      <c r="FY136" s="68">
        <v>0</v>
      </c>
      <c r="FZ136" s="68">
        <v>0</v>
      </c>
      <c r="GA136" s="68">
        <v>2</v>
      </c>
      <c r="GB136" s="68">
        <v>25</v>
      </c>
      <c r="GC136" s="68">
        <v>1817</v>
      </c>
      <c r="GE136" s="68">
        <v>509</v>
      </c>
      <c r="GF136" s="68" t="s">
        <v>4015</v>
      </c>
    </row>
    <row r="137" spans="1:188" x14ac:dyDescent="0.2">
      <c r="A137" s="174">
        <v>136</v>
      </c>
      <c r="B137" s="174">
        <v>811013856</v>
      </c>
      <c r="C137" s="61">
        <v>0</v>
      </c>
      <c r="D137" s="169">
        <v>1891687116</v>
      </c>
      <c r="E137" s="174">
        <f t="shared" si="30"/>
        <v>5</v>
      </c>
      <c r="F137" s="68">
        <v>1140</v>
      </c>
      <c r="G137" s="68">
        <v>2</v>
      </c>
      <c r="H137" s="68">
        <v>0</v>
      </c>
      <c r="I137" s="68">
        <v>0</v>
      </c>
      <c r="J137" s="68" t="s">
        <v>13388</v>
      </c>
      <c r="K137" s="68">
        <v>0</v>
      </c>
      <c r="L137" s="68">
        <v>0</v>
      </c>
      <c r="M137" s="68">
        <v>0</v>
      </c>
      <c r="N137" s="68">
        <v>0</v>
      </c>
      <c r="O137" s="68">
        <v>1140</v>
      </c>
      <c r="P137" s="68">
        <v>0</v>
      </c>
      <c r="Q137" s="68">
        <v>0</v>
      </c>
      <c r="R137" s="68">
        <v>0</v>
      </c>
      <c r="S137" s="68">
        <v>0</v>
      </c>
      <c r="T137" s="68">
        <v>0</v>
      </c>
      <c r="U137" s="68">
        <v>0</v>
      </c>
      <c r="V137" s="68">
        <v>0</v>
      </c>
      <c r="W137" s="68">
        <v>0</v>
      </c>
      <c r="X137" s="68">
        <v>0</v>
      </c>
      <c r="Y137" s="68">
        <v>0</v>
      </c>
      <c r="Z137" s="68">
        <v>0</v>
      </c>
      <c r="AA137" s="68">
        <v>0</v>
      </c>
      <c r="AB137" s="68">
        <v>0</v>
      </c>
      <c r="AC137" s="68">
        <v>0</v>
      </c>
      <c r="AD137" s="68">
        <v>0</v>
      </c>
      <c r="AE137" s="68">
        <v>0</v>
      </c>
      <c r="AF137" s="68">
        <v>0</v>
      </c>
      <c r="AG137" s="68">
        <v>0</v>
      </c>
      <c r="AH137" s="68">
        <v>0</v>
      </c>
      <c r="AI137" s="68">
        <v>0</v>
      </c>
      <c r="AJ137" s="68">
        <v>0</v>
      </c>
      <c r="AK137" s="68">
        <v>0</v>
      </c>
      <c r="AL137" s="68">
        <v>0</v>
      </c>
      <c r="AM137" s="68">
        <v>0</v>
      </c>
      <c r="AN137" s="68">
        <v>0</v>
      </c>
      <c r="AO137" s="68">
        <v>0</v>
      </c>
      <c r="AP137" s="68">
        <v>0</v>
      </c>
      <c r="AQ137" s="68">
        <v>0</v>
      </c>
      <c r="AR137" s="68">
        <v>0</v>
      </c>
      <c r="AS137" s="68">
        <v>0</v>
      </c>
      <c r="AT137" s="68">
        <v>0</v>
      </c>
      <c r="AU137" s="68">
        <v>0</v>
      </c>
      <c r="AV137" s="68">
        <v>4</v>
      </c>
      <c r="AW137" s="68"/>
      <c r="AX137" s="68">
        <v>0</v>
      </c>
      <c r="AY137" s="126">
        <v>0</v>
      </c>
      <c r="AZ137" s="68">
        <v>0</v>
      </c>
      <c r="BA137" s="68">
        <v>0</v>
      </c>
      <c r="EQ137" s="68">
        <v>325</v>
      </c>
      <c r="ER137" s="175">
        <v>1</v>
      </c>
      <c r="ES137" s="68">
        <v>650</v>
      </c>
      <c r="ET137" s="68">
        <v>51</v>
      </c>
      <c r="EU137" s="68">
        <v>0</v>
      </c>
      <c r="EV137" s="68">
        <v>150051</v>
      </c>
      <c r="EW137" s="68" t="s">
        <v>2689</v>
      </c>
      <c r="EX137" s="68" t="str">
        <f t="shared" si="32"/>
        <v>소형</v>
      </c>
      <c r="FA137" s="68">
        <v>1020</v>
      </c>
      <c r="FB137" s="68">
        <v>4</v>
      </c>
      <c r="FC137" s="68">
        <v>1</v>
      </c>
      <c r="FD137" s="68">
        <v>0</v>
      </c>
      <c r="FE137" s="184" t="e">
        <f t="shared" si="33"/>
        <v>#N/A</v>
      </c>
      <c r="FF137" s="68">
        <v>330020</v>
      </c>
      <c r="FG137" s="68">
        <v>60311</v>
      </c>
      <c r="FH137" s="68">
        <v>0</v>
      </c>
      <c r="FI137" s="68">
        <v>0</v>
      </c>
      <c r="FJ137" s="68">
        <v>0</v>
      </c>
      <c r="FK137" s="68">
        <v>3</v>
      </c>
      <c r="FL137" s="68">
        <v>1</v>
      </c>
      <c r="FM137" s="68" t="s">
        <v>3775</v>
      </c>
      <c r="FN137" s="68">
        <v>0</v>
      </c>
      <c r="FO137" s="68">
        <v>0</v>
      </c>
      <c r="FP137" s="68">
        <v>0</v>
      </c>
      <c r="FQ137" s="68">
        <v>0</v>
      </c>
      <c r="FR137" s="68">
        <v>0</v>
      </c>
      <c r="FS137" s="68">
        <v>0</v>
      </c>
      <c r="FT137" s="68">
        <v>0</v>
      </c>
      <c r="FU137" s="68">
        <v>0</v>
      </c>
      <c r="FV137" s="68">
        <v>0</v>
      </c>
      <c r="FW137" s="68">
        <v>0</v>
      </c>
      <c r="FX137" s="68">
        <v>0</v>
      </c>
      <c r="FY137" s="68">
        <v>0</v>
      </c>
      <c r="FZ137" s="68">
        <v>0</v>
      </c>
      <c r="GA137" s="68">
        <v>2</v>
      </c>
      <c r="GB137" s="68">
        <v>20</v>
      </c>
      <c r="GC137" s="68">
        <v>2069</v>
      </c>
      <c r="GE137" s="68">
        <v>510</v>
      </c>
      <c r="GF137" s="68" t="s">
        <v>4016</v>
      </c>
    </row>
    <row r="138" spans="1:188" x14ac:dyDescent="0.2">
      <c r="A138" s="174">
        <v>137</v>
      </c>
      <c r="B138" s="174">
        <v>827626086</v>
      </c>
      <c r="C138" s="61">
        <v>0</v>
      </c>
      <c r="D138" s="169">
        <v>1931687116</v>
      </c>
      <c r="E138" s="174">
        <f t="shared" ref="E138:E169" si="34">ROUND(G138*2.5,)</f>
        <v>5</v>
      </c>
      <c r="F138" s="68">
        <v>1141</v>
      </c>
      <c r="G138" s="68">
        <v>2</v>
      </c>
      <c r="H138" s="68">
        <v>0</v>
      </c>
      <c r="I138" s="68">
        <v>0</v>
      </c>
      <c r="J138" s="68" t="s">
        <v>13388</v>
      </c>
      <c r="K138" s="68">
        <v>0</v>
      </c>
      <c r="L138" s="68">
        <v>0</v>
      </c>
      <c r="M138" s="68">
        <v>0</v>
      </c>
      <c r="N138" s="68">
        <v>0</v>
      </c>
      <c r="O138" s="68">
        <v>1141</v>
      </c>
      <c r="P138" s="68">
        <v>0</v>
      </c>
      <c r="Q138" s="68">
        <v>0</v>
      </c>
      <c r="R138" s="68">
        <v>0</v>
      </c>
      <c r="S138" s="68">
        <v>0</v>
      </c>
      <c r="T138" s="68">
        <v>0</v>
      </c>
      <c r="U138" s="68">
        <v>0</v>
      </c>
      <c r="V138" s="68">
        <v>0</v>
      </c>
      <c r="W138" s="68">
        <v>0</v>
      </c>
      <c r="X138" s="68">
        <v>0</v>
      </c>
      <c r="Y138" s="68">
        <v>0</v>
      </c>
      <c r="Z138" s="68">
        <v>0</v>
      </c>
      <c r="AA138" s="68">
        <v>0</v>
      </c>
      <c r="AB138" s="68">
        <v>0</v>
      </c>
      <c r="AC138" s="68">
        <v>0</v>
      </c>
      <c r="AD138" s="68">
        <v>0</v>
      </c>
      <c r="AE138" s="68">
        <v>0</v>
      </c>
      <c r="AF138" s="68">
        <v>0</v>
      </c>
      <c r="AG138" s="68">
        <v>0</v>
      </c>
      <c r="AH138" s="68">
        <v>0</v>
      </c>
      <c r="AI138" s="68">
        <v>0</v>
      </c>
      <c r="AJ138" s="68">
        <v>0</v>
      </c>
      <c r="AK138" s="68">
        <v>0</v>
      </c>
      <c r="AL138" s="68">
        <v>0</v>
      </c>
      <c r="AM138" s="68">
        <v>0</v>
      </c>
      <c r="AN138" s="68">
        <v>0</v>
      </c>
      <c r="AO138" s="68">
        <v>0</v>
      </c>
      <c r="AP138" s="68">
        <v>0</v>
      </c>
      <c r="AQ138" s="68">
        <v>0</v>
      </c>
      <c r="AR138" s="68">
        <v>0</v>
      </c>
      <c r="AS138" s="68">
        <v>0</v>
      </c>
      <c r="AT138" s="68">
        <v>0</v>
      </c>
      <c r="AU138" s="68">
        <v>0</v>
      </c>
      <c r="AV138" s="68">
        <v>4</v>
      </c>
      <c r="AW138" s="68"/>
      <c r="AX138" s="68">
        <v>0</v>
      </c>
      <c r="AY138" s="126">
        <v>0</v>
      </c>
      <c r="AZ138" s="68">
        <v>0</v>
      </c>
      <c r="BA138" s="68">
        <v>0</v>
      </c>
      <c r="EQ138" s="68">
        <v>326</v>
      </c>
      <c r="ER138" s="175">
        <v>1</v>
      </c>
      <c r="ES138" s="68">
        <v>650</v>
      </c>
      <c r="ET138" s="68">
        <v>17</v>
      </c>
      <c r="EU138" s="68">
        <v>0</v>
      </c>
      <c r="EV138" s="68">
        <v>150017</v>
      </c>
      <c r="EW138" s="68" t="s">
        <v>2655</v>
      </c>
      <c r="EX138" s="68" t="str">
        <f t="shared" si="32"/>
        <v>소형</v>
      </c>
      <c r="FA138" s="68">
        <v>1021</v>
      </c>
      <c r="FB138" s="68">
        <v>5</v>
      </c>
      <c r="FC138" s="68">
        <v>2</v>
      </c>
      <c r="FD138" s="68">
        <v>0</v>
      </c>
      <c r="FE138" s="184" t="e">
        <f t="shared" si="33"/>
        <v>#N/A</v>
      </c>
      <c r="FF138" s="68">
        <v>330021</v>
      </c>
      <c r="FG138" s="68">
        <v>60412</v>
      </c>
      <c r="FH138" s="68">
        <v>0</v>
      </c>
      <c r="FI138" s="68">
        <v>0</v>
      </c>
      <c r="FJ138" s="68">
        <v>0</v>
      </c>
      <c r="FK138" s="68">
        <v>3</v>
      </c>
      <c r="FL138" s="68">
        <v>1</v>
      </c>
      <c r="FM138" s="68" t="s">
        <v>3778</v>
      </c>
      <c r="FN138" s="68">
        <v>0</v>
      </c>
      <c r="FO138" s="68">
        <v>0</v>
      </c>
      <c r="FP138" s="68">
        <v>0</v>
      </c>
      <c r="FQ138" s="68">
        <v>0</v>
      </c>
      <c r="FR138" s="68">
        <v>0</v>
      </c>
      <c r="FS138" s="68">
        <v>0</v>
      </c>
      <c r="FT138" s="68">
        <v>0</v>
      </c>
      <c r="FU138" s="68">
        <v>0</v>
      </c>
      <c r="FV138" s="68">
        <v>0</v>
      </c>
      <c r="FW138" s="68">
        <v>0</v>
      </c>
      <c r="FX138" s="68">
        <v>0</v>
      </c>
      <c r="FY138" s="68">
        <v>0</v>
      </c>
      <c r="FZ138" s="68">
        <v>0</v>
      </c>
      <c r="GA138" s="68">
        <v>2</v>
      </c>
      <c r="GB138" s="68">
        <v>24</v>
      </c>
      <c r="GC138" s="68">
        <v>1914</v>
      </c>
      <c r="GE138" s="68">
        <v>511</v>
      </c>
      <c r="GF138" s="68" t="s">
        <v>4017</v>
      </c>
    </row>
    <row r="139" spans="1:188" x14ac:dyDescent="0.2">
      <c r="A139" s="174">
        <v>138</v>
      </c>
      <c r="B139" s="174">
        <v>844371214</v>
      </c>
      <c r="C139" s="61">
        <v>0</v>
      </c>
      <c r="D139" s="169">
        <v>1971687116</v>
      </c>
      <c r="E139" s="174">
        <f t="shared" si="34"/>
        <v>5</v>
      </c>
      <c r="F139" s="68">
        <v>1142</v>
      </c>
      <c r="G139" s="68">
        <v>2</v>
      </c>
      <c r="H139" s="68">
        <v>0</v>
      </c>
      <c r="I139" s="68">
        <v>0</v>
      </c>
      <c r="J139" s="68" t="s">
        <v>13388</v>
      </c>
      <c r="K139" s="68">
        <v>0</v>
      </c>
      <c r="L139" s="68">
        <v>0</v>
      </c>
      <c r="M139" s="68">
        <v>0</v>
      </c>
      <c r="N139" s="68">
        <v>0</v>
      </c>
      <c r="O139" s="68">
        <v>1142</v>
      </c>
      <c r="P139" s="68">
        <v>0</v>
      </c>
      <c r="Q139" s="68">
        <v>0</v>
      </c>
      <c r="R139" s="68">
        <v>0</v>
      </c>
      <c r="S139" s="68">
        <v>0</v>
      </c>
      <c r="T139" s="68">
        <v>0</v>
      </c>
      <c r="U139" s="68">
        <v>0</v>
      </c>
      <c r="V139" s="68">
        <v>0</v>
      </c>
      <c r="W139" s="68">
        <v>0</v>
      </c>
      <c r="X139" s="68">
        <v>0</v>
      </c>
      <c r="Y139" s="68">
        <v>0</v>
      </c>
      <c r="Z139" s="68">
        <v>0</v>
      </c>
      <c r="AA139" s="68">
        <v>0</v>
      </c>
      <c r="AB139" s="68">
        <v>0</v>
      </c>
      <c r="AC139" s="68">
        <v>0</v>
      </c>
      <c r="AD139" s="68">
        <v>0</v>
      </c>
      <c r="AE139" s="68">
        <v>0</v>
      </c>
      <c r="AF139" s="68">
        <v>0</v>
      </c>
      <c r="AG139" s="68">
        <v>0</v>
      </c>
      <c r="AH139" s="68">
        <v>0</v>
      </c>
      <c r="AI139" s="68">
        <v>0</v>
      </c>
      <c r="AJ139" s="68">
        <v>0</v>
      </c>
      <c r="AK139" s="68">
        <v>0</v>
      </c>
      <c r="AL139" s="68">
        <v>0</v>
      </c>
      <c r="AM139" s="68">
        <v>0</v>
      </c>
      <c r="AN139" s="68">
        <v>0</v>
      </c>
      <c r="AO139" s="68">
        <v>0</v>
      </c>
      <c r="AP139" s="68">
        <v>0</v>
      </c>
      <c r="AQ139" s="68">
        <v>0</v>
      </c>
      <c r="AR139" s="68">
        <v>0</v>
      </c>
      <c r="AS139" s="68">
        <v>0</v>
      </c>
      <c r="AT139" s="68">
        <v>0</v>
      </c>
      <c r="AU139" s="68">
        <v>0</v>
      </c>
      <c r="AV139" s="68">
        <v>4</v>
      </c>
      <c r="AW139" s="68"/>
      <c r="AX139" s="68">
        <v>0</v>
      </c>
      <c r="AY139" s="126">
        <v>0</v>
      </c>
      <c r="AZ139" s="68">
        <v>0</v>
      </c>
      <c r="BA139" s="68">
        <v>0</v>
      </c>
      <c r="EQ139" s="68">
        <v>327</v>
      </c>
      <c r="ER139" s="175">
        <v>1</v>
      </c>
      <c r="ES139" s="68">
        <v>650</v>
      </c>
      <c r="ET139" s="68">
        <v>72</v>
      </c>
      <c r="EU139" s="68">
        <v>0</v>
      </c>
      <c r="EV139" s="68">
        <v>150072</v>
      </c>
      <c r="EW139" s="68" t="s">
        <v>2710</v>
      </c>
      <c r="EX139" s="68" t="str">
        <f t="shared" si="32"/>
        <v>소형</v>
      </c>
      <c r="FA139" s="68">
        <v>1022</v>
      </c>
      <c r="FB139" s="68">
        <v>2</v>
      </c>
      <c r="FC139" s="68">
        <v>2</v>
      </c>
      <c r="FD139" s="68">
        <v>0</v>
      </c>
      <c r="FE139" s="184" t="e">
        <f t="shared" si="33"/>
        <v>#N/A</v>
      </c>
      <c r="FF139" s="68">
        <v>330022</v>
      </c>
      <c r="FG139" s="68">
        <v>60112</v>
      </c>
      <c r="FH139" s="68">
        <v>0</v>
      </c>
      <c r="FI139" s="68">
        <v>0</v>
      </c>
      <c r="FJ139" s="68">
        <v>0</v>
      </c>
      <c r="FK139" s="68">
        <v>3</v>
      </c>
      <c r="FL139" s="68">
        <v>1</v>
      </c>
      <c r="FM139" s="68" t="s">
        <v>3772</v>
      </c>
      <c r="FN139" s="68">
        <v>0</v>
      </c>
      <c r="FO139" s="68">
        <v>0</v>
      </c>
      <c r="FP139" s="68">
        <v>0</v>
      </c>
      <c r="FQ139" s="68">
        <v>0</v>
      </c>
      <c r="FR139" s="68">
        <v>0</v>
      </c>
      <c r="FS139" s="68">
        <v>0</v>
      </c>
      <c r="FT139" s="68">
        <v>0</v>
      </c>
      <c r="FU139" s="68">
        <v>0</v>
      </c>
      <c r="FV139" s="68">
        <v>0</v>
      </c>
      <c r="FW139" s="68">
        <v>0</v>
      </c>
      <c r="FX139" s="68">
        <v>0</v>
      </c>
      <c r="FY139" s="68">
        <v>0</v>
      </c>
      <c r="FZ139" s="68">
        <v>0</v>
      </c>
      <c r="GA139" s="68">
        <v>2</v>
      </c>
      <c r="GB139" s="68">
        <v>22</v>
      </c>
      <c r="GC139" s="68">
        <v>2360</v>
      </c>
      <c r="GE139" s="68">
        <v>512</v>
      </c>
      <c r="GF139" s="68" t="s">
        <v>4018</v>
      </c>
    </row>
    <row r="140" spans="1:188" x14ac:dyDescent="0.2">
      <c r="A140" s="174">
        <v>139</v>
      </c>
      <c r="B140" s="174">
        <v>861250303</v>
      </c>
      <c r="C140" s="61">
        <v>0</v>
      </c>
      <c r="D140" s="169">
        <v>2011687116</v>
      </c>
      <c r="E140" s="174">
        <f t="shared" si="34"/>
        <v>5</v>
      </c>
      <c r="F140" s="68">
        <v>1143</v>
      </c>
      <c r="G140" s="68">
        <v>2</v>
      </c>
      <c r="H140" s="68">
        <v>0</v>
      </c>
      <c r="I140" s="68">
        <v>0</v>
      </c>
      <c r="J140" s="68" t="s">
        <v>13388</v>
      </c>
      <c r="K140" s="68">
        <v>0</v>
      </c>
      <c r="L140" s="68">
        <v>0</v>
      </c>
      <c r="M140" s="68">
        <v>0</v>
      </c>
      <c r="N140" s="68">
        <v>0</v>
      </c>
      <c r="O140" s="68">
        <v>1143</v>
      </c>
      <c r="P140" s="68">
        <v>0</v>
      </c>
      <c r="Q140" s="68">
        <v>0</v>
      </c>
      <c r="R140" s="68">
        <v>0</v>
      </c>
      <c r="S140" s="68">
        <v>0</v>
      </c>
      <c r="T140" s="68">
        <v>0</v>
      </c>
      <c r="U140" s="68">
        <v>0</v>
      </c>
      <c r="V140" s="68">
        <v>0</v>
      </c>
      <c r="W140" s="68">
        <v>0</v>
      </c>
      <c r="X140" s="68">
        <v>0</v>
      </c>
      <c r="Y140" s="68">
        <v>0</v>
      </c>
      <c r="Z140" s="68">
        <v>0</v>
      </c>
      <c r="AA140" s="68">
        <v>0</v>
      </c>
      <c r="AB140" s="68">
        <v>0</v>
      </c>
      <c r="AC140" s="68">
        <v>0</v>
      </c>
      <c r="AD140" s="68">
        <v>0</v>
      </c>
      <c r="AE140" s="68">
        <v>0</v>
      </c>
      <c r="AF140" s="68">
        <v>0</v>
      </c>
      <c r="AG140" s="68">
        <v>0</v>
      </c>
      <c r="AH140" s="68">
        <v>0</v>
      </c>
      <c r="AI140" s="68">
        <v>0</v>
      </c>
      <c r="AJ140" s="68">
        <v>0</v>
      </c>
      <c r="AK140" s="68">
        <v>0</v>
      </c>
      <c r="AL140" s="68">
        <v>0</v>
      </c>
      <c r="AM140" s="68">
        <v>0</v>
      </c>
      <c r="AN140" s="68">
        <v>0</v>
      </c>
      <c r="AO140" s="68">
        <v>0</v>
      </c>
      <c r="AP140" s="68">
        <v>0</v>
      </c>
      <c r="AQ140" s="68">
        <v>0</v>
      </c>
      <c r="AR140" s="68">
        <v>0</v>
      </c>
      <c r="AS140" s="68">
        <v>0</v>
      </c>
      <c r="AT140" s="68">
        <v>0</v>
      </c>
      <c r="AU140" s="68">
        <v>0</v>
      </c>
      <c r="AV140" s="68">
        <v>4</v>
      </c>
      <c r="AW140" s="68"/>
      <c r="AX140" s="68">
        <v>0</v>
      </c>
      <c r="AY140" s="126">
        <v>0</v>
      </c>
      <c r="AZ140" s="68">
        <v>0</v>
      </c>
      <c r="BA140" s="68">
        <v>0</v>
      </c>
      <c r="EQ140" s="68">
        <v>328</v>
      </c>
      <c r="ER140" s="175">
        <v>2</v>
      </c>
      <c r="ES140" s="68">
        <v>650</v>
      </c>
      <c r="ET140" s="68">
        <v>37</v>
      </c>
      <c r="EU140" s="68">
        <v>0</v>
      </c>
      <c r="EV140" s="68">
        <v>150037</v>
      </c>
      <c r="EW140" s="68" t="s">
        <v>2675</v>
      </c>
      <c r="EX140" s="68" t="str">
        <f t="shared" si="32"/>
        <v>중형</v>
      </c>
      <c r="FA140" s="68">
        <v>1023</v>
      </c>
      <c r="FB140" s="68">
        <v>3</v>
      </c>
      <c r="FC140" s="68">
        <v>1</v>
      </c>
      <c r="FD140" s="68">
        <v>0</v>
      </c>
      <c r="FE140" s="184" t="e">
        <f t="shared" si="33"/>
        <v>#N/A</v>
      </c>
      <c r="FF140" s="68">
        <v>330023</v>
      </c>
      <c r="FG140" s="68">
        <v>60212</v>
      </c>
      <c r="FH140" s="68">
        <v>0</v>
      </c>
      <c r="FI140" s="68">
        <v>0</v>
      </c>
      <c r="FJ140" s="68">
        <v>0</v>
      </c>
      <c r="FK140" s="68">
        <v>3</v>
      </c>
      <c r="FL140" s="68">
        <v>1</v>
      </c>
      <c r="FM140" s="68" t="s">
        <v>3773</v>
      </c>
      <c r="FN140" s="68">
        <v>0</v>
      </c>
      <c r="FO140" s="68">
        <v>0</v>
      </c>
      <c r="FP140" s="68">
        <v>0</v>
      </c>
      <c r="FQ140" s="68">
        <v>0</v>
      </c>
      <c r="FR140" s="68">
        <v>0</v>
      </c>
      <c r="FS140" s="68">
        <v>0</v>
      </c>
      <c r="FT140" s="68">
        <v>0</v>
      </c>
      <c r="FU140" s="68">
        <v>0</v>
      </c>
      <c r="FV140" s="68">
        <v>0</v>
      </c>
      <c r="FW140" s="68">
        <v>0</v>
      </c>
      <c r="FX140" s="68">
        <v>0</v>
      </c>
      <c r="FY140" s="68">
        <v>0</v>
      </c>
      <c r="FZ140" s="68">
        <v>0</v>
      </c>
      <c r="GA140" s="68">
        <v>2</v>
      </c>
      <c r="GB140" s="68">
        <v>25</v>
      </c>
      <c r="GC140" s="68">
        <v>1725</v>
      </c>
      <c r="GE140" s="68">
        <v>513</v>
      </c>
      <c r="GF140" s="68" t="s">
        <v>4019</v>
      </c>
    </row>
    <row r="141" spans="1:188" x14ac:dyDescent="0.2">
      <c r="A141" s="174">
        <v>140</v>
      </c>
      <c r="B141" s="174">
        <v>878264425</v>
      </c>
      <c r="C141" s="61">
        <v>0</v>
      </c>
      <c r="D141" s="169">
        <v>2051687116</v>
      </c>
      <c r="E141" s="174">
        <f t="shared" si="34"/>
        <v>5</v>
      </c>
      <c r="F141" s="68">
        <v>1500</v>
      </c>
      <c r="G141" s="68">
        <v>2</v>
      </c>
      <c r="H141" s="68">
        <v>0</v>
      </c>
      <c r="I141" s="68">
        <v>0</v>
      </c>
      <c r="J141" s="68" t="s">
        <v>13389</v>
      </c>
      <c r="K141" s="68">
        <v>0</v>
      </c>
      <c r="L141" s="68">
        <v>0</v>
      </c>
      <c r="M141" s="68">
        <v>0</v>
      </c>
      <c r="N141" s="68">
        <v>0</v>
      </c>
      <c r="O141" s="68">
        <v>539</v>
      </c>
      <c r="P141" s="68">
        <v>0</v>
      </c>
      <c r="Q141" s="68">
        <v>0</v>
      </c>
      <c r="R141" s="68">
        <v>0</v>
      </c>
      <c r="S141" s="68">
        <v>0</v>
      </c>
      <c r="T141" s="68">
        <v>0</v>
      </c>
      <c r="U141" s="68">
        <v>0</v>
      </c>
      <c r="V141" s="68">
        <v>0</v>
      </c>
      <c r="W141" s="68">
        <v>0</v>
      </c>
      <c r="X141" s="68">
        <v>0</v>
      </c>
      <c r="Y141" s="68">
        <v>0</v>
      </c>
      <c r="Z141" s="68">
        <v>0</v>
      </c>
      <c r="AA141" s="68">
        <v>0</v>
      </c>
      <c r="AB141" s="68">
        <v>0</v>
      </c>
      <c r="AC141" s="68">
        <v>0</v>
      </c>
      <c r="AD141" s="68">
        <v>0</v>
      </c>
      <c r="AE141" s="68">
        <v>0</v>
      </c>
      <c r="AF141" s="68">
        <v>0</v>
      </c>
      <c r="AG141" s="68">
        <v>0</v>
      </c>
      <c r="AH141" s="68">
        <v>0</v>
      </c>
      <c r="AI141" s="68">
        <v>0</v>
      </c>
      <c r="AJ141" s="68">
        <v>0</v>
      </c>
      <c r="AK141" s="68">
        <v>0</v>
      </c>
      <c r="AL141" s="68">
        <v>0</v>
      </c>
      <c r="AM141" s="68">
        <v>0</v>
      </c>
      <c r="AN141" s="68">
        <v>0</v>
      </c>
      <c r="AO141" s="68">
        <v>0</v>
      </c>
      <c r="AP141" s="68" t="s">
        <v>13376</v>
      </c>
      <c r="AQ141" s="68">
        <v>0</v>
      </c>
      <c r="AR141" s="68">
        <v>0</v>
      </c>
      <c r="AS141" s="68">
        <v>0</v>
      </c>
      <c r="AT141" s="68">
        <v>0</v>
      </c>
      <c r="AU141" s="68">
        <v>0</v>
      </c>
      <c r="AV141" s="68">
        <v>4</v>
      </c>
      <c r="AW141" s="68"/>
      <c r="AX141" s="68">
        <v>0</v>
      </c>
      <c r="AY141" s="126">
        <v>0</v>
      </c>
      <c r="AZ141" s="68">
        <v>0</v>
      </c>
      <c r="BA141" s="68">
        <v>0</v>
      </c>
      <c r="EQ141" s="68">
        <v>329</v>
      </c>
      <c r="ER141" s="175">
        <v>1</v>
      </c>
      <c r="ES141" s="68">
        <v>650</v>
      </c>
      <c r="ET141" s="68">
        <v>38</v>
      </c>
      <c r="EU141" s="68">
        <v>0</v>
      </c>
      <c r="EV141" s="68">
        <v>150038</v>
      </c>
      <c r="EW141" s="68" t="s">
        <v>2676</v>
      </c>
      <c r="EX141" s="68" t="str">
        <f t="shared" si="32"/>
        <v>소형</v>
      </c>
      <c r="FA141" s="68">
        <v>1024</v>
      </c>
      <c r="FB141" s="68">
        <v>3</v>
      </c>
      <c r="FC141" s="68">
        <v>2</v>
      </c>
      <c r="FD141" s="68">
        <v>0</v>
      </c>
      <c r="FE141" s="184" t="e">
        <f t="shared" si="33"/>
        <v>#N/A</v>
      </c>
      <c r="FF141" s="68">
        <v>330024</v>
      </c>
      <c r="FG141" s="68">
        <v>60211</v>
      </c>
      <c r="FH141" s="68">
        <v>0</v>
      </c>
      <c r="FI141" s="68">
        <v>0</v>
      </c>
      <c r="FJ141" s="68">
        <v>0</v>
      </c>
      <c r="FK141" s="68">
        <v>3</v>
      </c>
      <c r="FL141" s="68">
        <v>1</v>
      </c>
      <c r="FM141" s="68" t="s">
        <v>3774</v>
      </c>
      <c r="FN141" s="68">
        <v>0</v>
      </c>
      <c r="FO141" s="68">
        <v>0</v>
      </c>
      <c r="FP141" s="68">
        <v>0</v>
      </c>
      <c r="FQ141" s="68">
        <v>0</v>
      </c>
      <c r="FR141" s="68">
        <v>0</v>
      </c>
      <c r="FS141" s="68">
        <v>0</v>
      </c>
      <c r="FT141" s="68">
        <v>0</v>
      </c>
      <c r="FU141" s="68">
        <v>0</v>
      </c>
      <c r="FV141" s="68">
        <v>0</v>
      </c>
      <c r="FW141" s="68">
        <v>0</v>
      </c>
      <c r="FX141" s="68">
        <v>0</v>
      </c>
      <c r="FY141" s="68">
        <v>0</v>
      </c>
      <c r="FZ141" s="68">
        <v>0</v>
      </c>
      <c r="GA141" s="68">
        <v>2</v>
      </c>
      <c r="GB141" s="68">
        <v>25</v>
      </c>
      <c r="GC141" s="68">
        <v>1890</v>
      </c>
      <c r="GE141" s="68">
        <v>514</v>
      </c>
      <c r="GF141" s="68" t="s">
        <v>4020</v>
      </c>
    </row>
    <row r="142" spans="1:188" x14ac:dyDescent="0.2">
      <c r="A142" s="174">
        <v>141</v>
      </c>
      <c r="B142" s="174">
        <v>895414660</v>
      </c>
      <c r="C142" s="61">
        <v>0</v>
      </c>
      <c r="D142" s="169">
        <v>2091687116</v>
      </c>
      <c r="E142" s="174">
        <f t="shared" si="34"/>
        <v>5</v>
      </c>
      <c r="F142" s="68">
        <v>1501</v>
      </c>
      <c r="G142" s="68">
        <v>2</v>
      </c>
      <c r="H142" s="68">
        <v>0</v>
      </c>
      <c r="I142" s="68">
        <v>0</v>
      </c>
      <c r="J142" s="68" t="s">
        <v>13390</v>
      </c>
      <c r="K142" s="68">
        <v>0</v>
      </c>
      <c r="L142" s="68">
        <v>0</v>
      </c>
      <c r="M142" s="68">
        <v>0</v>
      </c>
      <c r="N142" s="68">
        <v>0</v>
      </c>
      <c r="O142" s="68">
        <v>540</v>
      </c>
      <c r="P142" s="68">
        <v>0</v>
      </c>
      <c r="Q142" s="68">
        <v>0</v>
      </c>
      <c r="R142" s="68">
        <v>0</v>
      </c>
      <c r="S142" s="68">
        <v>0</v>
      </c>
      <c r="T142" s="68">
        <v>0</v>
      </c>
      <c r="U142" s="68">
        <v>0</v>
      </c>
      <c r="V142" s="68">
        <v>0</v>
      </c>
      <c r="W142" s="68">
        <v>0</v>
      </c>
      <c r="X142" s="68">
        <v>0</v>
      </c>
      <c r="Y142" s="68">
        <v>0</v>
      </c>
      <c r="Z142" s="68">
        <v>0</v>
      </c>
      <c r="AA142" s="68">
        <v>0</v>
      </c>
      <c r="AB142" s="68">
        <v>0</v>
      </c>
      <c r="AC142" s="68">
        <v>0</v>
      </c>
      <c r="AD142" s="68">
        <v>0</v>
      </c>
      <c r="AE142" s="68">
        <v>0</v>
      </c>
      <c r="AF142" s="68">
        <v>0</v>
      </c>
      <c r="AG142" s="68">
        <v>0</v>
      </c>
      <c r="AH142" s="68">
        <v>0</v>
      </c>
      <c r="AI142" s="68">
        <v>0</v>
      </c>
      <c r="AJ142" s="68">
        <v>0</v>
      </c>
      <c r="AK142" s="68">
        <v>0</v>
      </c>
      <c r="AL142" s="68">
        <v>0</v>
      </c>
      <c r="AM142" s="68">
        <v>0</v>
      </c>
      <c r="AN142" s="68">
        <v>0</v>
      </c>
      <c r="AO142" s="68">
        <v>0</v>
      </c>
      <c r="AP142" s="68" t="s">
        <v>13376</v>
      </c>
      <c r="AQ142" s="68">
        <v>0</v>
      </c>
      <c r="AR142" s="68">
        <v>0</v>
      </c>
      <c r="AS142" s="68">
        <v>0</v>
      </c>
      <c r="AT142" s="68">
        <v>0</v>
      </c>
      <c r="AU142" s="68">
        <v>0</v>
      </c>
      <c r="AV142" s="68">
        <v>4</v>
      </c>
      <c r="AW142" s="68"/>
      <c r="AX142" s="68">
        <v>0</v>
      </c>
      <c r="AY142" s="126">
        <v>0</v>
      </c>
      <c r="AZ142" s="68">
        <v>0</v>
      </c>
      <c r="BA142" s="68">
        <v>0</v>
      </c>
      <c r="EQ142" s="68">
        <v>330</v>
      </c>
      <c r="ER142" s="175">
        <v>4</v>
      </c>
      <c r="ES142" s="68">
        <v>650</v>
      </c>
      <c r="ET142" s="68">
        <v>21</v>
      </c>
      <c r="EU142" s="68">
        <v>0</v>
      </c>
      <c r="EV142" s="68">
        <v>150021</v>
      </c>
      <c r="EW142" s="68" t="s">
        <v>2659</v>
      </c>
      <c r="EX142" s="68" t="str">
        <f t="shared" si="32"/>
        <v>대형</v>
      </c>
      <c r="FA142" s="68">
        <v>1025</v>
      </c>
      <c r="FB142" s="68">
        <v>4</v>
      </c>
      <c r="FC142" s="68">
        <v>1</v>
      </c>
      <c r="FD142" s="68">
        <v>0</v>
      </c>
      <c r="FE142" s="184" t="e">
        <f t="shared" si="33"/>
        <v>#N/A</v>
      </c>
      <c r="FF142" s="68">
        <v>330025</v>
      </c>
      <c r="FG142" s="68">
        <v>60312</v>
      </c>
      <c r="FH142" s="68">
        <v>0</v>
      </c>
      <c r="FI142" s="68">
        <v>0</v>
      </c>
      <c r="FJ142" s="68">
        <v>0</v>
      </c>
      <c r="FK142" s="68">
        <v>3</v>
      </c>
      <c r="FL142" s="68">
        <v>1</v>
      </c>
      <c r="FM142" s="68" t="s">
        <v>3775</v>
      </c>
      <c r="FN142" s="68">
        <v>0</v>
      </c>
      <c r="FO142" s="68">
        <v>0</v>
      </c>
      <c r="FP142" s="68">
        <v>0</v>
      </c>
      <c r="FQ142" s="68">
        <v>0</v>
      </c>
      <c r="FR142" s="68">
        <v>0</v>
      </c>
      <c r="FS142" s="68">
        <v>0</v>
      </c>
      <c r="FT142" s="68">
        <v>0</v>
      </c>
      <c r="FU142" s="68">
        <v>0</v>
      </c>
      <c r="FV142" s="68">
        <v>0</v>
      </c>
      <c r="FW142" s="68">
        <v>0</v>
      </c>
      <c r="FX142" s="68">
        <v>0</v>
      </c>
      <c r="FY142" s="68">
        <v>0</v>
      </c>
      <c r="FZ142" s="68">
        <v>0</v>
      </c>
      <c r="GA142" s="68">
        <v>2</v>
      </c>
      <c r="GB142" s="68">
        <v>25</v>
      </c>
      <c r="GC142" s="68">
        <v>1706</v>
      </c>
      <c r="GE142" s="68">
        <v>515</v>
      </c>
      <c r="GF142" s="68" t="s">
        <v>4021</v>
      </c>
    </row>
    <row r="143" spans="1:188" x14ac:dyDescent="0.2">
      <c r="A143" s="174">
        <v>142</v>
      </c>
      <c r="B143" s="174">
        <v>912702097</v>
      </c>
      <c r="C143" s="61">
        <v>0</v>
      </c>
      <c r="D143" s="169">
        <v>2131687116</v>
      </c>
      <c r="E143" s="174">
        <f t="shared" si="34"/>
        <v>5</v>
      </c>
      <c r="F143" s="68">
        <v>1502</v>
      </c>
      <c r="G143" s="68">
        <v>2</v>
      </c>
      <c r="H143" s="68">
        <v>0</v>
      </c>
      <c r="I143" s="68">
        <v>0</v>
      </c>
      <c r="J143" s="68" t="s">
        <v>13391</v>
      </c>
      <c r="K143" s="68">
        <v>0</v>
      </c>
      <c r="L143" s="68">
        <v>0</v>
      </c>
      <c r="M143" s="68">
        <v>0</v>
      </c>
      <c r="N143" s="68">
        <v>0</v>
      </c>
      <c r="O143" s="68">
        <v>541</v>
      </c>
      <c r="P143" s="68">
        <v>0</v>
      </c>
      <c r="Q143" s="68">
        <v>0</v>
      </c>
      <c r="R143" s="68">
        <v>0</v>
      </c>
      <c r="S143" s="68">
        <v>0</v>
      </c>
      <c r="T143" s="68">
        <v>0</v>
      </c>
      <c r="U143" s="68">
        <v>0</v>
      </c>
      <c r="V143" s="68">
        <v>0</v>
      </c>
      <c r="W143" s="68">
        <v>0</v>
      </c>
      <c r="X143" s="68">
        <v>0</v>
      </c>
      <c r="Y143" s="68">
        <v>0</v>
      </c>
      <c r="Z143" s="68">
        <v>0</v>
      </c>
      <c r="AA143" s="68">
        <v>0</v>
      </c>
      <c r="AB143" s="68">
        <v>0</v>
      </c>
      <c r="AC143" s="68">
        <v>0</v>
      </c>
      <c r="AD143" s="68">
        <v>0</v>
      </c>
      <c r="AE143" s="68">
        <v>0</v>
      </c>
      <c r="AF143" s="68">
        <v>0</v>
      </c>
      <c r="AG143" s="68">
        <v>0</v>
      </c>
      <c r="AH143" s="68">
        <v>0</v>
      </c>
      <c r="AI143" s="68">
        <v>0</v>
      </c>
      <c r="AJ143" s="68">
        <v>0</v>
      </c>
      <c r="AK143" s="68">
        <v>0</v>
      </c>
      <c r="AL143" s="68">
        <v>0</v>
      </c>
      <c r="AM143" s="68">
        <v>0</v>
      </c>
      <c r="AN143" s="68">
        <v>0</v>
      </c>
      <c r="AO143" s="68">
        <v>0</v>
      </c>
      <c r="AP143" s="68" t="s">
        <v>13376</v>
      </c>
      <c r="AQ143" s="68">
        <v>0</v>
      </c>
      <c r="AR143" s="68">
        <v>0</v>
      </c>
      <c r="AS143" s="68">
        <v>0</v>
      </c>
      <c r="AT143" s="68">
        <v>0</v>
      </c>
      <c r="AU143" s="68">
        <v>0</v>
      </c>
      <c r="AV143" s="68">
        <v>4</v>
      </c>
      <c r="AW143" s="68"/>
      <c r="AX143" s="68">
        <v>0</v>
      </c>
      <c r="AY143" s="126">
        <v>0</v>
      </c>
      <c r="AZ143" s="68">
        <v>0</v>
      </c>
      <c r="BA143" s="68">
        <v>0</v>
      </c>
      <c r="EQ143" s="68">
        <v>331</v>
      </c>
      <c r="ER143" s="175">
        <v>1</v>
      </c>
      <c r="ES143" s="68">
        <v>650</v>
      </c>
      <c r="ET143" s="68">
        <v>44</v>
      </c>
      <c r="EU143" s="68">
        <v>0</v>
      </c>
      <c r="EV143" s="68">
        <v>150044</v>
      </c>
      <c r="EW143" s="68" t="s">
        <v>2682</v>
      </c>
      <c r="EX143" s="68" t="str">
        <f t="shared" si="32"/>
        <v>소형</v>
      </c>
      <c r="FA143" s="68">
        <v>1026</v>
      </c>
      <c r="FB143" s="68">
        <v>4</v>
      </c>
      <c r="FC143" s="68">
        <v>2</v>
      </c>
      <c r="FD143" s="68">
        <v>0</v>
      </c>
      <c r="FE143" s="184" t="e">
        <f t="shared" si="33"/>
        <v>#N/A</v>
      </c>
      <c r="FF143" s="68">
        <v>330026</v>
      </c>
      <c r="FG143" s="68">
        <v>60311</v>
      </c>
      <c r="FH143" s="68">
        <v>0</v>
      </c>
      <c r="FI143" s="68">
        <v>0</v>
      </c>
      <c r="FJ143" s="68">
        <v>0</v>
      </c>
      <c r="FK143" s="68">
        <v>3</v>
      </c>
      <c r="FL143" s="68">
        <v>1</v>
      </c>
      <c r="FM143" s="68" t="s">
        <v>3776</v>
      </c>
      <c r="FN143" s="68">
        <v>0</v>
      </c>
      <c r="FO143" s="68">
        <v>0</v>
      </c>
      <c r="FP143" s="68">
        <v>0</v>
      </c>
      <c r="FQ143" s="68">
        <v>0</v>
      </c>
      <c r="FR143" s="68">
        <v>0</v>
      </c>
      <c r="FS143" s="68">
        <v>0</v>
      </c>
      <c r="FT143" s="68">
        <v>0</v>
      </c>
      <c r="FU143" s="68">
        <v>0</v>
      </c>
      <c r="FV143" s="68">
        <v>0</v>
      </c>
      <c r="FW143" s="68">
        <v>0</v>
      </c>
      <c r="FX143" s="68">
        <v>0</v>
      </c>
      <c r="FY143" s="68">
        <v>0</v>
      </c>
      <c r="FZ143" s="68">
        <v>0</v>
      </c>
      <c r="GA143" s="68">
        <v>2</v>
      </c>
      <c r="GB143" s="68">
        <v>25</v>
      </c>
      <c r="GC143" s="68">
        <v>1706</v>
      </c>
      <c r="GE143" s="68">
        <v>516</v>
      </c>
      <c r="GF143" s="68" t="s">
        <v>4022</v>
      </c>
    </row>
    <row r="144" spans="1:188" x14ac:dyDescent="0.2">
      <c r="A144" s="174">
        <v>143</v>
      </c>
      <c r="B144" s="174">
        <v>930127833</v>
      </c>
      <c r="C144" s="61">
        <v>0</v>
      </c>
      <c r="D144" s="169">
        <v>2171687116</v>
      </c>
      <c r="E144" s="174">
        <f t="shared" si="34"/>
        <v>5</v>
      </c>
      <c r="F144" s="68">
        <v>1503</v>
      </c>
      <c r="G144" s="68">
        <v>2</v>
      </c>
      <c r="H144" s="68">
        <v>0</v>
      </c>
      <c r="I144" s="68">
        <v>0</v>
      </c>
      <c r="J144" s="68" t="s">
        <v>13392</v>
      </c>
      <c r="K144" s="68">
        <v>0</v>
      </c>
      <c r="L144" s="68">
        <v>0</v>
      </c>
      <c r="M144" s="68">
        <v>0</v>
      </c>
      <c r="N144" s="68">
        <v>0</v>
      </c>
      <c r="O144" s="68">
        <v>542</v>
      </c>
      <c r="P144" s="68">
        <v>0</v>
      </c>
      <c r="Q144" s="68">
        <v>0</v>
      </c>
      <c r="R144" s="68">
        <v>0</v>
      </c>
      <c r="S144" s="68">
        <v>0</v>
      </c>
      <c r="T144" s="68">
        <v>0</v>
      </c>
      <c r="U144" s="68">
        <v>0</v>
      </c>
      <c r="V144" s="68">
        <v>0</v>
      </c>
      <c r="W144" s="68">
        <v>0</v>
      </c>
      <c r="X144" s="68">
        <v>0</v>
      </c>
      <c r="Y144" s="68">
        <v>0</v>
      </c>
      <c r="Z144" s="68">
        <v>0</v>
      </c>
      <c r="AA144" s="68">
        <v>0</v>
      </c>
      <c r="AB144" s="68">
        <v>0</v>
      </c>
      <c r="AC144" s="68">
        <v>0</v>
      </c>
      <c r="AD144" s="68">
        <v>0</v>
      </c>
      <c r="AE144" s="68">
        <v>0</v>
      </c>
      <c r="AF144" s="68">
        <v>0</v>
      </c>
      <c r="AG144" s="68">
        <v>0</v>
      </c>
      <c r="AH144" s="68">
        <v>0</v>
      </c>
      <c r="AI144" s="68">
        <v>0</v>
      </c>
      <c r="AJ144" s="68">
        <v>0</v>
      </c>
      <c r="AK144" s="68">
        <v>0</v>
      </c>
      <c r="AL144" s="68">
        <v>0</v>
      </c>
      <c r="AM144" s="68">
        <v>0</v>
      </c>
      <c r="AN144" s="68">
        <v>0</v>
      </c>
      <c r="AO144" s="68">
        <v>0</v>
      </c>
      <c r="AP144" s="68" t="s">
        <v>13376</v>
      </c>
      <c r="AQ144" s="68">
        <v>0</v>
      </c>
      <c r="AR144" s="68">
        <v>0</v>
      </c>
      <c r="AS144" s="68">
        <v>0</v>
      </c>
      <c r="AT144" s="68">
        <v>0</v>
      </c>
      <c r="AU144" s="68">
        <v>0</v>
      </c>
      <c r="AV144" s="68">
        <v>4</v>
      </c>
      <c r="AW144" s="68"/>
      <c r="AX144" s="68">
        <v>0</v>
      </c>
      <c r="AY144" s="126">
        <v>0</v>
      </c>
      <c r="AZ144" s="68">
        <v>0</v>
      </c>
      <c r="BA144" s="68">
        <v>0</v>
      </c>
      <c r="EQ144" s="68">
        <v>332</v>
      </c>
      <c r="ER144" s="175">
        <v>1</v>
      </c>
      <c r="ES144" s="68">
        <v>650</v>
      </c>
      <c r="ET144" s="68">
        <v>1</v>
      </c>
      <c r="EU144" s="68">
        <v>0</v>
      </c>
      <c r="EV144" s="68">
        <v>150001</v>
      </c>
      <c r="EW144" s="68" t="s">
        <v>2639</v>
      </c>
      <c r="EX144" s="68" t="str">
        <f t="shared" si="32"/>
        <v>소형</v>
      </c>
      <c r="FA144" s="68">
        <v>1027</v>
      </c>
      <c r="FB144" s="68">
        <v>5</v>
      </c>
      <c r="FC144" s="68">
        <v>1</v>
      </c>
      <c r="FD144" s="68">
        <v>0</v>
      </c>
      <c r="FE144" s="184" t="e">
        <f t="shared" si="33"/>
        <v>#N/A</v>
      </c>
      <c r="FF144" s="68">
        <v>330027</v>
      </c>
      <c r="FG144" s="68">
        <v>60412</v>
      </c>
      <c r="FH144" s="68">
        <v>0</v>
      </c>
      <c r="FI144" s="68">
        <v>0</v>
      </c>
      <c r="FJ144" s="68">
        <v>0</v>
      </c>
      <c r="FK144" s="68">
        <v>3</v>
      </c>
      <c r="FL144" s="68">
        <v>1</v>
      </c>
      <c r="FM144" s="68" t="s">
        <v>3777</v>
      </c>
      <c r="FN144" s="68">
        <v>0</v>
      </c>
      <c r="FO144" s="68">
        <v>0</v>
      </c>
      <c r="FP144" s="68">
        <v>0</v>
      </c>
      <c r="FQ144" s="68">
        <v>0</v>
      </c>
      <c r="FR144" s="68">
        <v>0</v>
      </c>
      <c r="FS144" s="68">
        <v>0</v>
      </c>
      <c r="FT144" s="68">
        <v>0</v>
      </c>
      <c r="FU144" s="68">
        <v>0</v>
      </c>
      <c r="FV144" s="68">
        <v>0</v>
      </c>
      <c r="FW144" s="68">
        <v>0</v>
      </c>
      <c r="FX144" s="68">
        <v>0</v>
      </c>
      <c r="FY144" s="68">
        <v>0</v>
      </c>
      <c r="FZ144" s="68">
        <v>0</v>
      </c>
      <c r="GA144" s="68">
        <v>2</v>
      </c>
      <c r="GB144" s="68">
        <v>22</v>
      </c>
      <c r="GC144" s="68">
        <v>2662</v>
      </c>
      <c r="GE144" s="68">
        <v>517</v>
      </c>
      <c r="GF144" s="68" t="s">
        <v>4023</v>
      </c>
    </row>
    <row r="145" spans="1:188" x14ac:dyDescent="0.2">
      <c r="A145" s="174">
        <v>144</v>
      </c>
      <c r="B145" s="174">
        <v>947692975</v>
      </c>
      <c r="C145" s="61">
        <v>0</v>
      </c>
      <c r="D145" s="169">
        <v>2211687116</v>
      </c>
      <c r="E145" s="174">
        <f t="shared" si="34"/>
        <v>5</v>
      </c>
      <c r="F145" s="68">
        <v>1504</v>
      </c>
      <c r="G145" s="68">
        <v>2</v>
      </c>
      <c r="H145" s="68">
        <v>0</v>
      </c>
      <c r="I145" s="68">
        <v>0</v>
      </c>
      <c r="J145" s="68" t="s">
        <v>13393</v>
      </c>
      <c r="K145" s="68">
        <v>0</v>
      </c>
      <c r="L145" s="68">
        <v>0</v>
      </c>
      <c r="M145" s="68">
        <v>0</v>
      </c>
      <c r="N145" s="68">
        <v>0</v>
      </c>
      <c r="O145" s="68">
        <v>543</v>
      </c>
      <c r="P145" s="68">
        <v>0</v>
      </c>
      <c r="Q145" s="68">
        <v>0</v>
      </c>
      <c r="R145" s="68">
        <v>0</v>
      </c>
      <c r="S145" s="68">
        <v>0</v>
      </c>
      <c r="T145" s="68">
        <v>0</v>
      </c>
      <c r="U145" s="68">
        <v>0</v>
      </c>
      <c r="V145" s="68">
        <v>0</v>
      </c>
      <c r="W145" s="68">
        <v>0</v>
      </c>
      <c r="X145" s="68">
        <v>0</v>
      </c>
      <c r="Y145" s="68">
        <v>0</v>
      </c>
      <c r="Z145" s="68">
        <v>0</v>
      </c>
      <c r="AA145" s="68">
        <v>0</v>
      </c>
      <c r="AB145" s="68">
        <v>0</v>
      </c>
      <c r="AC145" s="68">
        <v>0</v>
      </c>
      <c r="AD145" s="68">
        <v>0</v>
      </c>
      <c r="AE145" s="68">
        <v>0</v>
      </c>
      <c r="AF145" s="68">
        <v>0</v>
      </c>
      <c r="AG145" s="68">
        <v>0</v>
      </c>
      <c r="AH145" s="68">
        <v>0</v>
      </c>
      <c r="AI145" s="68">
        <v>0</v>
      </c>
      <c r="AJ145" s="68">
        <v>0</v>
      </c>
      <c r="AK145" s="68">
        <v>0</v>
      </c>
      <c r="AL145" s="68">
        <v>0</v>
      </c>
      <c r="AM145" s="68">
        <v>0</v>
      </c>
      <c r="AN145" s="68">
        <v>0</v>
      </c>
      <c r="AO145" s="68">
        <v>0</v>
      </c>
      <c r="AP145" s="68" t="s">
        <v>13376</v>
      </c>
      <c r="AQ145" s="68">
        <v>0</v>
      </c>
      <c r="AR145" s="68">
        <v>0</v>
      </c>
      <c r="AS145" s="68">
        <v>0</v>
      </c>
      <c r="AT145" s="68">
        <v>0</v>
      </c>
      <c r="AU145" s="68">
        <v>0</v>
      </c>
      <c r="AV145" s="68">
        <v>4</v>
      </c>
      <c r="AW145" s="68"/>
      <c r="AX145" s="68">
        <v>0</v>
      </c>
      <c r="AY145" s="126">
        <v>0</v>
      </c>
      <c r="AZ145" s="68">
        <v>0</v>
      </c>
      <c r="BA145" s="68">
        <v>0</v>
      </c>
      <c r="EQ145" s="68">
        <v>333</v>
      </c>
      <c r="ER145" s="175">
        <v>1</v>
      </c>
      <c r="ES145" s="68">
        <v>650</v>
      </c>
      <c r="ET145" s="68">
        <v>45</v>
      </c>
      <c r="EU145" s="68">
        <v>0</v>
      </c>
      <c r="EV145" s="68">
        <v>150045</v>
      </c>
      <c r="EW145" s="68" t="s">
        <v>2683</v>
      </c>
      <c r="EX145" s="68" t="str">
        <f t="shared" si="32"/>
        <v>소형</v>
      </c>
      <c r="FA145" s="68">
        <v>1028</v>
      </c>
      <c r="FB145" s="68">
        <v>5</v>
      </c>
      <c r="FC145" s="68">
        <v>2</v>
      </c>
      <c r="FD145" s="68">
        <v>0</v>
      </c>
      <c r="FE145" s="184" t="e">
        <f t="shared" si="33"/>
        <v>#N/A</v>
      </c>
      <c r="FF145" s="68">
        <v>330028</v>
      </c>
      <c r="FG145" s="68">
        <v>60411</v>
      </c>
      <c r="FH145" s="68">
        <v>0</v>
      </c>
      <c r="FI145" s="68">
        <v>0</v>
      </c>
      <c r="FJ145" s="68">
        <v>0</v>
      </c>
      <c r="FK145" s="68">
        <v>3</v>
      </c>
      <c r="FL145" s="68">
        <v>1</v>
      </c>
      <c r="FM145" s="68" t="s">
        <v>3778</v>
      </c>
      <c r="FN145" s="68">
        <v>0</v>
      </c>
      <c r="FO145" s="68">
        <v>0</v>
      </c>
      <c r="FP145" s="68">
        <v>0</v>
      </c>
      <c r="FQ145" s="68">
        <v>0</v>
      </c>
      <c r="FR145" s="68">
        <v>0</v>
      </c>
      <c r="FS145" s="68">
        <v>0</v>
      </c>
      <c r="FT145" s="68">
        <v>0</v>
      </c>
      <c r="FU145" s="68">
        <v>0</v>
      </c>
      <c r="FV145" s="68">
        <v>0</v>
      </c>
      <c r="FW145" s="68">
        <v>0</v>
      </c>
      <c r="FX145" s="68">
        <v>0</v>
      </c>
      <c r="FY145" s="68">
        <v>0</v>
      </c>
      <c r="FZ145" s="68">
        <v>0</v>
      </c>
      <c r="GA145" s="68">
        <v>2</v>
      </c>
      <c r="GB145" s="68">
        <v>24</v>
      </c>
      <c r="GC145" s="68">
        <v>1721</v>
      </c>
      <c r="GE145" s="68">
        <v>518</v>
      </c>
      <c r="GF145" s="68" t="s">
        <v>4024</v>
      </c>
    </row>
    <row r="146" spans="1:188" x14ac:dyDescent="0.2">
      <c r="A146" s="174">
        <v>145</v>
      </c>
      <c r="B146" s="174">
        <v>965398638</v>
      </c>
      <c r="C146" s="61">
        <v>0</v>
      </c>
      <c r="D146" s="169">
        <v>2251687116</v>
      </c>
      <c r="E146" s="174">
        <f t="shared" si="34"/>
        <v>5</v>
      </c>
      <c r="F146" s="68">
        <v>3011</v>
      </c>
      <c r="G146" s="68">
        <v>2</v>
      </c>
      <c r="H146" s="68">
        <v>0</v>
      </c>
      <c r="I146" s="68">
        <v>0</v>
      </c>
      <c r="J146" s="68" t="s">
        <v>10519</v>
      </c>
      <c r="K146" s="68">
        <v>0</v>
      </c>
      <c r="L146" s="68">
        <v>0</v>
      </c>
      <c r="M146" s="68">
        <v>0</v>
      </c>
      <c r="N146" s="68">
        <v>0</v>
      </c>
      <c r="O146" s="68">
        <v>3011</v>
      </c>
      <c r="P146" s="68">
        <v>0</v>
      </c>
      <c r="Q146" s="68">
        <v>0</v>
      </c>
      <c r="R146" s="68">
        <v>0</v>
      </c>
      <c r="S146" s="68">
        <v>0</v>
      </c>
      <c r="T146" s="68">
        <v>0</v>
      </c>
      <c r="U146" s="68">
        <v>0</v>
      </c>
      <c r="V146" s="68">
        <v>0</v>
      </c>
      <c r="W146" s="68">
        <v>0</v>
      </c>
      <c r="X146" s="68">
        <v>0</v>
      </c>
      <c r="Y146" s="68">
        <v>0</v>
      </c>
      <c r="Z146" s="68">
        <v>0</v>
      </c>
      <c r="AA146" s="68">
        <v>0</v>
      </c>
      <c r="AB146" s="68">
        <v>0</v>
      </c>
      <c r="AC146" s="68">
        <v>0</v>
      </c>
      <c r="AD146" s="68">
        <v>0</v>
      </c>
      <c r="AE146" s="68">
        <v>0</v>
      </c>
      <c r="AF146" s="68">
        <v>0</v>
      </c>
      <c r="AG146" s="68">
        <v>0</v>
      </c>
      <c r="AH146" s="68">
        <v>0</v>
      </c>
      <c r="AI146" s="68">
        <v>0</v>
      </c>
      <c r="AJ146" s="68">
        <v>0</v>
      </c>
      <c r="AK146" s="68">
        <v>0</v>
      </c>
      <c r="AL146" s="68">
        <v>0</v>
      </c>
      <c r="AM146" s="68">
        <v>0</v>
      </c>
      <c r="AN146" s="68">
        <v>0</v>
      </c>
      <c r="AO146" s="68">
        <v>0</v>
      </c>
      <c r="AP146" s="68">
        <v>0</v>
      </c>
      <c r="AQ146" s="68">
        <v>0</v>
      </c>
      <c r="AR146" s="68">
        <v>0</v>
      </c>
      <c r="AS146" s="68">
        <v>0</v>
      </c>
      <c r="AT146" s="68">
        <v>0</v>
      </c>
      <c r="AU146" s="68">
        <v>0</v>
      </c>
      <c r="AV146" s="68">
        <v>4</v>
      </c>
      <c r="AW146" s="68"/>
      <c r="AX146" s="68">
        <v>0</v>
      </c>
      <c r="AY146" s="126">
        <v>0</v>
      </c>
      <c r="AZ146" s="68">
        <v>0</v>
      </c>
      <c r="BA146" s="68">
        <v>0</v>
      </c>
      <c r="EQ146" s="68">
        <v>334</v>
      </c>
      <c r="ER146" s="175">
        <v>1</v>
      </c>
      <c r="ES146" s="68">
        <v>650</v>
      </c>
      <c r="ET146" s="68">
        <v>13</v>
      </c>
      <c r="EU146" s="68">
        <v>0</v>
      </c>
      <c r="EV146" s="68">
        <v>150013</v>
      </c>
      <c r="EW146" s="68" t="s">
        <v>2651</v>
      </c>
      <c r="EX146" s="68" t="str">
        <f t="shared" si="32"/>
        <v>소형</v>
      </c>
      <c r="FA146" s="68">
        <v>1029</v>
      </c>
      <c r="FB146" s="68">
        <v>2</v>
      </c>
      <c r="FC146" s="68">
        <v>1</v>
      </c>
      <c r="FD146" s="68">
        <v>0</v>
      </c>
      <c r="FE146" s="184" t="e">
        <f t="shared" si="33"/>
        <v>#N/A</v>
      </c>
      <c r="FF146" s="68">
        <v>330029</v>
      </c>
      <c r="FG146" s="68">
        <v>60111</v>
      </c>
      <c r="FH146" s="68">
        <v>0</v>
      </c>
      <c r="FI146" s="68">
        <v>0</v>
      </c>
      <c r="FJ146" s="68">
        <v>0</v>
      </c>
      <c r="FK146" s="68">
        <v>3</v>
      </c>
      <c r="FL146" s="68">
        <v>1</v>
      </c>
      <c r="FM146" s="68" t="s">
        <v>3771</v>
      </c>
      <c r="FN146" s="68">
        <v>0</v>
      </c>
      <c r="FO146" s="68">
        <v>0</v>
      </c>
      <c r="FP146" s="68">
        <v>0</v>
      </c>
      <c r="FQ146" s="68">
        <v>0</v>
      </c>
      <c r="FR146" s="68">
        <v>0</v>
      </c>
      <c r="FS146" s="68">
        <v>0</v>
      </c>
      <c r="FT146" s="68">
        <v>0</v>
      </c>
      <c r="FU146" s="68">
        <v>0</v>
      </c>
      <c r="FV146" s="68">
        <v>0</v>
      </c>
      <c r="FW146" s="68">
        <v>0</v>
      </c>
      <c r="FX146" s="68">
        <v>0</v>
      </c>
      <c r="FY146" s="68">
        <v>0</v>
      </c>
      <c r="FZ146" s="68">
        <v>0</v>
      </c>
      <c r="GA146" s="68">
        <v>2</v>
      </c>
      <c r="GB146" s="68">
        <v>24</v>
      </c>
      <c r="GC146" s="68">
        <v>1914</v>
      </c>
      <c r="GE146" s="68">
        <v>519</v>
      </c>
      <c r="GF146" s="68" t="s">
        <v>4025</v>
      </c>
    </row>
    <row r="147" spans="1:188" x14ac:dyDescent="0.2">
      <c r="A147" s="174">
        <v>146</v>
      </c>
      <c r="B147" s="174">
        <v>983245946</v>
      </c>
      <c r="C147" s="61">
        <v>0</v>
      </c>
      <c r="D147" s="169">
        <v>2291687116</v>
      </c>
      <c r="E147" s="174">
        <f t="shared" si="34"/>
        <v>5</v>
      </c>
      <c r="F147" s="68">
        <v>3012</v>
      </c>
      <c r="G147" s="68">
        <v>2</v>
      </c>
      <c r="H147" s="68">
        <v>0</v>
      </c>
      <c r="I147" s="68">
        <v>0</v>
      </c>
      <c r="J147" s="68" t="s">
        <v>10520</v>
      </c>
      <c r="K147" s="68">
        <v>0</v>
      </c>
      <c r="L147" s="68">
        <v>0</v>
      </c>
      <c r="M147" s="68">
        <v>0</v>
      </c>
      <c r="N147" s="68">
        <v>0</v>
      </c>
      <c r="O147" s="68">
        <v>3012</v>
      </c>
      <c r="P147" s="68">
        <v>0</v>
      </c>
      <c r="Q147" s="68">
        <v>0</v>
      </c>
      <c r="R147" s="68">
        <v>0</v>
      </c>
      <c r="S147" s="68">
        <v>0</v>
      </c>
      <c r="T147" s="68">
        <v>0</v>
      </c>
      <c r="U147" s="68">
        <v>0</v>
      </c>
      <c r="V147" s="68">
        <v>0</v>
      </c>
      <c r="W147" s="68">
        <v>0</v>
      </c>
      <c r="X147" s="68">
        <v>0</v>
      </c>
      <c r="Y147" s="68">
        <v>0</v>
      </c>
      <c r="Z147" s="68">
        <v>0</v>
      </c>
      <c r="AA147" s="68">
        <v>0</v>
      </c>
      <c r="AB147" s="68">
        <v>0</v>
      </c>
      <c r="AC147" s="68">
        <v>0</v>
      </c>
      <c r="AD147" s="68">
        <v>0</v>
      </c>
      <c r="AE147" s="68">
        <v>0</v>
      </c>
      <c r="AF147" s="68">
        <v>0</v>
      </c>
      <c r="AG147" s="68">
        <v>0</v>
      </c>
      <c r="AH147" s="68">
        <v>0</v>
      </c>
      <c r="AI147" s="68">
        <v>0</v>
      </c>
      <c r="AJ147" s="68">
        <v>0</v>
      </c>
      <c r="AK147" s="68">
        <v>0</v>
      </c>
      <c r="AL147" s="68">
        <v>0</v>
      </c>
      <c r="AM147" s="68">
        <v>0</v>
      </c>
      <c r="AN147" s="68">
        <v>0</v>
      </c>
      <c r="AO147" s="68">
        <v>0</v>
      </c>
      <c r="AP147" s="68">
        <v>0</v>
      </c>
      <c r="AQ147" s="68">
        <v>0</v>
      </c>
      <c r="AR147" s="68">
        <v>0</v>
      </c>
      <c r="AS147" s="68">
        <v>0</v>
      </c>
      <c r="AT147" s="68">
        <v>0</v>
      </c>
      <c r="AU147" s="68">
        <v>0</v>
      </c>
      <c r="AV147" s="68">
        <v>4</v>
      </c>
      <c r="AW147" s="68"/>
      <c r="AX147" s="68">
        <v>0</v>
      </c>
      <c r="AY147" s="126">
        <v>0</v>
      </c>
      <c r="AZ147" s="68">
        <v>0</v>
      </c>
      <c r="BA147" s="68">
        <v>0</v>
      </c>
      <c r="EQ147" s="68">
        <v>335</v>
      </c>
      <c r="ER147" s="175">
        <v>4</v>
      </c>
      <c r="ES147" s="68">
        <v>650</v>
      </c>
      <c r="ET147" s="68">
        <v>86</v>
      </c>
      <c r="EU147" s="68">
        <v>0</v>
      </c>
      <c r="EV147" s="68">
        <v>150086</v>
      </c>
      <c r="EW147" s="68" t="s">
        <v>2724</v>
      </c>
      <c r="EX147" s="68" t="str">
        <f t="shared" si="32"/>
        <v>대형</v>
      </c>
      <c r="FA147" s="68">
        <v>1030</v>
      </c>
      <c r="FB147" s="68">
        <v>2</v>
      </c>
      <c r="FC147" s="68">
        <v>2</v>
      </c>
      <c r="FD147" s="68">
        <v>0</v>
      </c>
      <c r="FE147" s="184" t="e">
        <f t="shared" si="33"/>
        <v>#N/A</v>
      </c>
      <c r="FF147" s="68">
        <v>330030</v>
      </c>
      <c r="FG147" s="68">
        <v>60112</v>
      </c>
      <c r="FH147" s="68">
        <v>0</v>
      </c>
      <c r="FI147" s="68">
        <v>0</v>
      </c>
      <c r="FJ147" s="68">
        <v>0</v>
      </c>
      <c r="FK147" s="68">
        <v>3</v>
      </c>
      <c r="FL147" s="68">
        <v>1</v>
      </c>
      <c r="FM147" s="68" t="s">
        <v>3772</v>
      </c>
      <c r="FN147" s="68">
        <v>0</v>
      </c>
      <c r="FO147" s="68">
        <v>0</v>
      </c>
      <c r="FP147" s="68">
        <v>0</v>
      </c>
      <c r="FQ147" s="68">
        <v>0</v>
      </c>
      <c r="FR147" s="68">
        <v>0</v>
      </c>
      <c r="FS147" s="68">
        <v>0</v>
      </c>
      <c r="FT147" s="68">
        <v>0</v>
      </c>
      <c r="FU147" s="68">
        <v>0</v>
      </c>
      <c r="FV147" s="68">
        <v>0</v>
      </c>
      <c r="FW147" s="68">
        <v>0</v>
      </c>
      <c r="FX147" s="68">
        <v>0</v>
      </c>
      <c r="FY147" s="68">
        <v>0</v>
      </c>
      <c r="FZ147" s="68">
        <v>0</v>
      </c>
      <c r="GA147" s="68">
        <v>2</v>
      </c>
      <c r="GB147" s="68">
        <v>20</v>
      </c>
      <c r="GC147" s="68">
        <v>1890</v>
      </c>
      <c r="GE147" s="68">
        <v>520</v>
      </c>
      <c r="GF147" s="68" t="s">
        <v>4026</v>
      </c>
    </row>
    <row r="148" spans="1:188" x14ac:dyDescent="0.2">
      <c r="A148" s="174">
        <v>147</v>
      </c>
      <c r="B148" s="174">
        <v>1001236032</v>
      </c>
      <c r="C148" s="61">
        <v>0</v>
      </c>
      <c r="D148" s="169">
        <v>2331687116</v>
      </c>
      <c r="E148" s="174">
        <f t="shared" si="34"/>
        <v>5</v>
      </c>
      <c r="F148" s="68">
        <v>3013</v>
      </c>
      <c r="G148" s="68">
        <v>2</v>
      </c>
      <c r="H148" s="68">
        <v>0</v>
      </c>
      <c r="I148" s="68">
        <v>0</v>
      </c>
      <c r="J148" s="68" t="s">
        <v>10521</v>
      </c>
      <c r="K148" s="68">
        <v>0</v>
      </c>
      <c r="L148" s="68">
        <v>0</v>
      </c>
      <c r="M148" s="68">
        <v>0</v>
      </c>
      <c r="N148" s="68">
        <v>0</v>
      </c>
      <c r="O148" s="68">
        <v>3013</v>
      </c>
      <c r="P148" s="68">
        <v>0</v>
      </c>
      <c r="Q148" s="68">
        <v>0</v>
      </c>
      <c r="R148" s="68">
        <v>0</v>
      </c>
      <c r="S148" s="68">
        <v>0</v>
      </c>
      <c r="T148" s="68">
        <v>0</v>
      </c>
      <c r="U148" s="68">
        <v>0</v>
      </c>
      <c r="V148" s="68">
        <v>0</v>
      </c>
      <c r="W148" s="68">
        <v>0</v>
      </c>
      <c r="X148" s="68">
        <v>0</v>
      </c>
      <c r="Y148" s="68">
        <v>0</v>
      </c>
      <c r="Z148" s="68">
        <v>0</v>
      </c>
      <c r="AA148" s="68">
        <v>0</v>
      </c>
      <c r="AB148" s="68">
        <v>0</v>
      </c>
      <c r="AC148" s="68">
        <v>0</v>
      </c>
      <c r="AD148" s="68">
        <v>0</v>
      </c>
      <c r="AE148" s="68">
        <v>0</v>
      </c>
      <c r="AF148" s="68">
        <v>0</v>
      </c>
      <c r="AG148" s="68">
        <v>0</v>
      </c>
      <c r="AH148" s="68">
        <v>0</v>
      </c>
      <c r="AI148" s="68">
        <v>0</v>
      </c>
      <c r="AJ148" s="68">
        <v>0</v>
      </c>
      <c r="AK148" s="68">
        <v>0</v>
      </c>
      <c r="AL148" s="68">
        <v>0</v>
      </c>
      <c r="AM148" s="68">
        <v>0</v>
      </c>
      <c r="AN148" s="68">
        <v>0</v>
      </c>
      <c r="AO148" s="68">
        <v>0</v>
      </c>
      <c r="AP148" s="68">
        <v>0</v>
      </c>
      <c r="AQ148" s="68">
        <v>0</v>
      </c>
      <c r="AR148" s="68">
        <v>0</v>
      </c>
      <c r="AS148" s="68">
        <v>0</v>
      </c>
      <c r="AT148" s="68">
        <v>0</v>
      </c>
      <c r="AU148" s="68">
        <v>0</v>
      </c>
      <c r="AV148" s="68">
        <v>4</v>
      </c>
      <c r="AW148" s="68"/>
      <c r="AX148" s="68">
        <v>0</v>
      </c>
      <c r="AY148" s="126">
        <v>0</v>
      </c>
      <c r="AZ148" s="68">
        <v>0</v>
      </c>
      <c r="BA148" s="68">
        <v>0</v>
      </c>
      <c r="EQ148" s="68">
        <v>336</v>
      </c>
      <c r="ER148" s="175">
        <v>1</v>
      </c>
      <c r="ES148" s="68">
        <v>650</v>
      </c>
      <c r="ET148" s="68">
        <v>64</v>
      </c>
      <c r="EU148" s="68">
        <v>0</v>
      </c>
      <c r="EV148" s="68">
        <v>150064</v>
      </c>
      <c r="EW148" s="68" t="s">
        <v>2702</v>
      </c>
      <c r="EX148" s="68" t="str">
        <f t="shared" si="32"/>
        <v>소형</v>
      </c>
      <c r="FA148" s="68">
        <v>1031</v>
      </c>
      <c r="FB148" s="68">
        <v>3</v>
      </c>
      <c r="FC148" s="68">
        <v>1</v>
      </c>
      <c r="FD148" s="68">
        <v>0</v>
      </c>
      <c r="FE148" s="184" t="e">
        <f t="shared" si="33"/>
        <v>#N/A</v>
      </c>
      <c r="FF148" s="68">
        <v>330031</v>
      </c>
      <c r="FG148" s="68">
        <v>60214</v>
      </c>
      <c r="FH148" s="68">
        <v>0</v>
      </c>
      <c r="FI148" s="68">
        <v>0</v>
      </c>
      <c r="FJ148" s="68">
        <v>0</v>
      </c>
      <c r="FK148" s="68">
        <v>3</v>
      </c>
      <c r="FL148" s="68">
        <v>1</v>
      </c>
      <c r="FM148" s="68" t="s">
        <v>3773</v>
      </c>
      <c r="FN148" s="68">
        <v>0</v>
      </c>
      <c r="FO148" s="68">
        <v>0</v>
      </c>
      <c r="FP148" s="68">
        <v>0</v>
      </c>
      <c r="FQ148" s="68">
        <v>0</v>
      </c>
      <c r="FR148" s="68">
        <v>0</v>
      </c>
      <c r="FS148" s="68">
        <v>0</v>
      </c>
      <c r="FT148" s="68">
        <v>0</v>
      </c>
      <c r="FU148" s="68">
        <v>0</v>
      </c>
      <c r="FV148" s="68">
        <v>0</v>
      </c>
      <c r="FW148" s="68">
        <v>0</v>
      </c>
      <c r="FX148" s="68">
        <v>0</v>
      </c>
      <c r="FY148" s="68">
        <v>0</v>
      </c>
      <c r="FZ148" s="68">
        <v>0</v>
      </c>
      <c r="GA148" s="68">
        <v>2</v>
      </c>
      <c r="GB148" s="68">
        <v>24</v>
      </c>
      <c r="GC148" s="68">
        <v>1721</v>
      </c>
      <c r="GE148" s="68">
        <v>521</v>
      </c>
      <c r="GF148" s="68" t="s">
        <v>4027</v>
      </c>
    </row>
    <row r="149" spans="1:188" x14ac:dyDescent="0.2">
      <c r="A149" s="174">
        <v>148</v>
      </c>
      <c r="B149" s="174">
        <v>1019370039</v>
      </c>
      <c r="C149" s="61">
        <v>0</v>
      </c>
      <c r="D149" s="169">
        <v>2371687116</v>
      </c>
      <c r="E149" s="174">
        <f t="shared" si="34"/>
        <v>5</v>
      </c>
      <c r="F149" s="68">
        <v>3021</v>
      </c>
      <c r="G149" s="68">
        <v>2</v>
      </c>
      <c r="H149" s="68">
        <v>0</v>
      </c>
      <c r="I149" s="68">
        <v>0</v>
      </c>
      <c r="J149" s="68" t="s">
        <v>10522</v>
      </c>
      <c r="K149" s="68">
        <v>0</v>
      </c>
      <c r="L149" s="68">
        <v>0</v>
      </c>
      <c r="M149" s="68">
        <v>0</v>
      </c>
      <c r="N149" s="68">
        <v>0</v>
      </c>
      <c r="O149" s="68">
        <v>3021</v>
      </c>
      <c r="P149" s="68">
        <v>0</v>
      </c>
      <c r="Q149" s="68">
        <v>0</v>
      </c>
      <c r="R149" s="68">
        <v>0</v>
      </c>
      <c r="S149" s="68">
        <v>0</v>
      </c>
      <c r="T149" s="68">
        <v>0</v>
      </c>
      <c r="U149" s="68">
        <v>0</v>
      </c>
      <c r="V149" s="68">
        <v>0</v>
      </c>
      <c r="W149" s="68">
        <v>0</v>
      </c>
      <c r="X149" s="68">
        <v>0</v>
      </c>
      <c r="Y149" s="68">
        <v>0</v>
      </c>
      <c r="Z149" s="68">
        <v>0</v>
      </c>
      <c r="AA149" s="68">
        <v>0</v>
      </c>
      <c r="AB149" s="68">
        <v>0</v>
      </c>
      <c r="AC149" s="68">
        <v>0</v>
      </c>
      <c r="AD149" s="68">
        <v>0</v>
      </c>
      <c r="AE149" s="68">
        <v>0</v>
      </c>
      <c r="AF149" s="68">
        <v>0</v>
      </c>
      <c r="AG149" s="68">
        <v>0</v>
      </c>
      <c r="AH149" s="68">
        <v>0</v>
      </c>
      <c r="AI149" s="68">
        <v>0</v>
      </c>
      <c r="AJ149" s="68">
        <v>0</v>
      </c>
      <c r="AK149" s="68">
        <v>0</v>
      </c>
      <c r="AL149" s="68">
        <v>0</v>
      </c>
      <c r="AM149" s="68">
        <v>0</v>
      </c>
      <c r="AN149" s="68">
        <v>0</v>
      </c>
      <c r="AO149" s="68">
        <v>0</v>
      </c>
      <c r="AP149" s="68">
        <v>0</v>
      </c>
      <c r="AQ149" s="68">
        <v>0</v>
      </c>
      <c r="AR149" s="68">
        <v>0</v>
      </c>
      <c r="AS149" s="68">
        <v>0</v>
      </c>
      <c r="AT149" s="68">
        <v>0</v>
      </c>
      <c r="AU149" s="68">
        <v>0</v>
      </c>
      <c r="AV149" s="68">
        <v>4</v>
      </c>
      <c r="AW149" s="68"/>
      <c r="AX149" s="68">
        <v>0</v>
      </c>
      <c r="AY149" s="126">
        <v>0</v>
      </c>
      <c r="AZ149" s="68">
        <v>0</v>
      </c>
      <c r="BA149" s="68">
        <v>0</v>
      </c>
      <c r="EQ149" s="68">
        <v>337</v>
      </c>
      <c r="ER149" s="175">
        <v>1</v>
      </c>
      <c r="ES149" s="68">
        <v>650</v>
      </c>
      <c r="ET149" s="68">
        <v>44</v>
      </c>
      <c r="EU149" s="68">
        <v>0</v>
      </c>
      <c r="EV149" s="68">
        <v>150044</v>
      </c>
      <c r="EW149" s="68" t="s">
        <v>2682</v>
      </c>
      <c r="EX149" s="68" t="str">
        <f t="shared" si="32"/>
        <v>소형</v>
      </c>
      <c r="FA149" s="68">
        <v>1032</v>
      </c>
      <c r="FB149" s="68">
        <v>3</v>
      </c>
      <c r="FC149" s="68">
        <v>2</v>
      </c>
      <c r="FD149" s="68">
        <v>0</v>
      </c>
      <c r="FE149" s="184" t="e">
        <f t="shared" si="33"/>
        <v>#N/A</v>
      </c>
      <c r="FF149" s="68">
        <v>330032</v>
      </c>
      <c r="FG149" s="68">
        <v>60213</v>
      </c>
      <c r="FH149" s="68">
        <v>0</v>
      </c>
      <c r="FI149" s="68">
        <v>0</v>
      </c>
      <c r="FJ149" s="68">
        <v>0</v>
      </c>
      <c r="FK149" s="68">
        <v>3</v>
      </c>
      <c r="FL149" s="68">
        <v>1</v>
      </c>
      <c r="FM149" s="68" t="s">
        <v>3774</v>
      </c>
      <c r="FN149" s="68">
        <v>0</v>
      </c>
      <c r="FO149" s="68">
        <v>0</v>
      </c>
      <c r="FP149" s="68">
        <v>0</v>
      </c>
      <c r="FQ149" s="68">
        <v>0</v>
      </c>
      <c r="FR149" s="68">
        <v>0</v>
      </c>
      <c r="FS149" s="68">
        <v>0</v>
      </c>
      <c r="FT149" s="68">
        <v>0</v>
      </c>
      <c r="FU149" s="68">
        <v>0</v>
      </c>
      <c r="FV149" s="68">
        <v>0</v>
      </c>
      <c r="FW149" s="68">
        <v>0</v>
      </c>
      <c r="FX149" s="68">
        <v>0</v>
      </c>
      <c r="FY149" s="68">
        <v>0</v>
      </c>
      <c r="FZ149" s="68">
        <v>0</v>
      </c>
      <c r="GA149" s="68">
        <v>2</v>
      </c>
      <c r="GB149" s="68">
        <v>23</v>
      </c>
      <c r="GC149" s="68">
        <v>2410</v>
      </c>
      <c r="GE149" s="68">
        <v>522</v>
      </c>
      <c r="GF149" s="68" t="s">
        <v>4028</v>
      </c>
    </row>
    <row r="150" spans="1:188" x14ac:dyDescent="0.2">
      <c r="A150" s="174">
        <v>149</v>
      </c>
      <c r="B150" s="174">
        <v>1037649118</v>
      </c>
      <c r="C150" s="61">
        <v>0</v>
      </c>
      <c r="D150" s="169">
        <v>2411687116</v>
      </c>
      <c r="E150" s="174">
        <f t="shared" si="34"/>
        <v>5</v>
      </c>
      <c r="F150" s="68">
        <v>3022</v>
      </c>
      <c r="G150" s="68">
        <v>2</v>
      </c>
      <c r="H150" s="68">
        <v>0</v>
      </c>
      <c r="I150" s="68">
        <v>0</v>
      </c>
      <c r="J150" s="68" t="s">
        <v>10523</v>
      </c>
      <c r="K150" s="68">
        <v>0</v>
      </c>
      <c r="L150" s="68">
        <v>0</v>
      </c>
      <c r="M150" s="68">
        <v>0</v>
      </c>
      <c r="N150" s="68">
        <v>0</v>
      </c>
      <c r="O150" s="68">
        <v>3022</v>
      </c>
      <c r="P150" s="68">
        <v>0</v>
      </c>
      <c r="Q150" s="68">
        <v>0</v>
      </c>
      <c r="R150" s="68">
        <v>0</v>
      </c>
      <c r="S150" s="68">
        <v>0</v>
      </c>
      <c r="T150" s="68">
        <v>0</v>
      </c>
      <c r="U150" s="68">
        <v>0</v>
      </c>
      <c r="V150" s="68">
        <v>0</v>
      </c>
      <c r="W150" s="68">
        <v>0</v>
      </c>
      <c r="X150" s="68">
        <v>0</v>
      </c>
      <c r="Y150" s="68">
        <v>0</v>
      </c>
      <c r="Z150" s="68">
        <v>0</v>
      </c>
      <c r="AA150" s="68">
        <v>0</v>
      </c>
      <c r="AB150" s="68">
        <v>0</v>
      </c>
      <c r="AC150" s="68">
        <v>0</v>
      </c>
      <c r="AD150" s="68">
        <v>0</v>
      </c>
      <c r="AE150" s="68">
        <v>0</v>
      </c>
      <c r="AF150" s="68">
        <v>0</v>
      </c>
      <c r="AG150" s="68">
        <v>0</v>
      </c>
      <c r="AH150" s="68">
        <v>0</v>
      </c>
      <c r="AI150" s="68">
        <v>0</v>
      </c>
      <c r="AJ150" s="68">
        <v>0</v>
      </c>
      <c r="AK150" s="68">
        <v>0</v>
      </c>
      <c r="AL150" s="68">
        <v>0</v>
      </c>
      <c r="AM150" s="68">
        <v>0</v>
      </c>
      <c r="AN150" s="68">
        <v>0</v>
      </c>
      <c r="AO150" s="68">
        <v>0</v>
      </c>
      <c r="AP150" s="68">
        <v>0</v>
      </c>
      <c r="AQ150" s="68">
        <v>0</v>
      </c>
      <c r="AR150" s="68">
        <v>0</v>
      </c>
      <c r="AS150" s="68">
        <v>0</v>
      </c>
      <c r="AT150" s="68">
        <v>0</v>
      </c>
      <c r="AU150" s="68">
        <v>0</v>
      </c>
      <c r="AV150" s="68">
        <v>4</v>
      </c>
      <c r="AW150" s="68"/>
      <c r="AX150" s="68">
        <v>0</v>
      </c>
      <c r="AY150" s="126">
        <v>0</v>
      </c>
      <c r="AZ150" s="68">
        <v>0</v>
      </c>
      <c r="BA150" s="68">
        <v>0</v>
      </c>
      <c r="EQ150" s="68">
        <v>338</v>
      </c>
      <c r="ER150" s="175">
        <v>1</v>
      </c>
      <c r="ES150" s="68">
        <v>650</v>
      </c>
      <c r="ET150" s="68">
        <v>51</v>
      </c>
      <c r="EU150" s="68">
        <v>0</v>
      </c>
      <c r="EV150" s="68">
        <v>150051</v>
      </c>
      <c r="EW150" s="68" t="s">
        <v>2689</v>
      </c>
      <c r="EX150" s="68" t="str">
        <f t="shared" si="32"/>
        <v>소형</v>
      </c>
      <c r="FA150" s="68">
        <v>1033</v>
      </c>
      <c r="FB150" s="68">
        <v>4</v>
      </c>
      <c r="FC150" s="68">
        <v>2</v>
      </c>
      <c r="FD150" s="68">
        <v>0</v>
      </c>
      <c r="FE150" s="184" t="e">
        <f t="shared" si="33"/>
        <v>#N/A</v>
      </c>
      <c r="FF150" s="68">
        <v>330033</v>
      </c>
      <c r="FG150" s="68">
        <v>60312</v>
      </c>
      <c r="FH150" s="68">
        <v>0</v>
      </c>
      <c r="FI150" s="68">
        <v>0</v>
      </c>
      <c r="FJ150" s="68">
        <v>0</v>
      </c>
      <c r="FK150" s="68">
        <v>3</v>
      </c>
      <c r="FL150" s="68">
        <v>1</v>
      </c>
      <c r="FM150" s="68" t="s">
        <v>3776</v>
      </c>
      <c r="FN150" s="68">
        <v>0</v>
      </c>
      <c r="FO150" s="68">
        <v>0</v>
      </c>
      <c r="FP150" s="68">
        <v>0</v>
      </c>
      <c r="FQ150" s="68">
        <v>0</v>
      </c>
      <c r="FR150" s="68">
        <v>0</v>
      </c>
      <c r="FS150" s="68">
        <v>0</v>
      </c>
      <c r="FT150" s="68">
        <v>0</v>
      </c>
      <c r="FU150" s="68">
        <v>0</v>
      </c>
      <c r="FV150" s="68">
        <v>0</v>
      </c>
      <c r="FW150" s="68">
        <v>0</v>
      </c>
      <c r="FX150" s="68">
        <v>0</v>
      </c>
      <c r="FY150" s="68">
        <v>0</v>
      </c>
      <c r="FZ150" s="68">
        <v>0</v>
      </c>
      <c r="GA150" s="68">
        <v>2</v>
      </c>
      <c r="GB150" s="68">
        <v>24</v>
      </c>
      <c r="GC150" s="68">
        <v>1808</v>
      </c>
      <c r="GE150" s="68">
        <v>523</v>
      </c>
      <c r="GF150" s="68" t="s">
        <v>4029</v>
      </c>
    </row>
    <row r="151" spans="1:188" x14ac:dyDescent="0.2">
      <c r="A151" s="174">
        <v>150</v>
      </c>
      <c r="B151" s="174">
        <v>1056074430</v>
      </c>
      <c r="C151" s="61">
        <v>0</v>
      </c>
      <c r="D151" s="169">
        <v>2451687116</v>
      </c>
      <c r="E151" s="174">
        <f t="shared" si="34"/>
        <v>5</v>
      </c>
      <c r="F151" s="68">
        <v>3023</v>
      </c>
      <c r="G151" s="68">
        <v>2</v>
      </c>
      <c r="H151" s="68">
        <v>0</v>
      </c>
      <c r="I151" s="68">
        <v>0</v>
      </c>
      <c r="J151" s="68" t="s">
        <v>10524</v>
      </c>
      <c r="K151" s="68">
        <v>0</v>
      </c>
      <c r="L151" s="68">
        <v>0</v>
      </c>
      <c r="M151" s="68">
        <v>0</v>
      </c>
      <c r="N151" s="68">
        <v>0</v>
      </c>
      <c r="O151" s="68">
        <v>3023</v>
      </c>
      <c r="P151" s="68">
        <v>0</v>
      </c>
      <c r="Q151" s="68">
        <v>0</v>
      </c>
      <c r="R151" s="68">
        <v>0</v>
      </c>
      <c r="S151" s="68">
        <v>0</v>
      </c>
      <c r="T151" s="68">
        <v>0</v>
      </c>
      <c r="U151" s="68">
        <v>0</v>
      </c>
      <c r="V151" s="68">
        <v>0</v>
      </c>
      <c r="W151" s="68">
        <v>0</v>
      </c>
      <c r="X151" s="68">
        <v>0</v>
      </c>
      <c r="Y151" s="68">
        <v>0</v>
      </c>
      <c r="Z151" s="68">
        <v>0</v>
      </c>
      <c r="AA151" s="68">
        <v>0</v>
      </c>
      <c r="AB151" s="68">
        <v>0</v>
      </c>
      <c r="AC151" s="68">
        <v>0</v>
      </c>
      <c r="AD151" s="68">
        <v>0</v>
      </c>
      <c r="AE151" s="68">
        <v>0</v>
      </c>
      <c r="AF151" s="68">
        <v>0</v>
      </c>
      <c r="AG151" s="68">
        <v>0</v>
      </c>
      <c r="AH151" s="68">
        <v>0</v>
      </c>
      <c r="AI151" s="68">
        <v>0</v>
      </c>
      <c r="AJ151" s="68">
        <v>0</v>
      </c>
      <c r="AK151" s="68">
        <v>0</v>
      </c>
      <c r="AL151" s="68">
        <v>0</v>
      </c>
      <c r="AM151" s="68">
        <v>0</v>
      </c>
      <c r="AN151" s="68">
        <v>0</v>
      </c>
      <c r="AO151" s="68">
        <v>0</v>
      </c>
      <c r="AP151" s="68">
        <v>0</v>
      </c>
      <c r="AQ151" s="68">
        <v>0</v>
      </c>
      <c r="AR151" s="68">
        <v>0</v>
      </c>
      <c r="AS151" s="68">
        <v>0</v>
      </c>
      <c r="AT151" s="68">
        <v>0</v>
      </c>
      <c r="AU151" s="68">
        <v>0</v>
      </c>
      <c r="AV151" s="68">
        <v>4</v>
      </c>
      <c r="AW151" s="68"/>
      <c r="AX151" s="68">
        <v>0</v>
      </c>
      <c r="AY151" s="126">
        <v>0</v>
      </c>
      <c r="AZ151" s="68">
        <v>0</v>
      </c>
      <c r="BA151" s="68">
        <v>0</v>
      </c>
      <c r="EQ151" s="68">
        <v>339</v>
      </c>
      <c r="ER151" s="175">
        <v>1</v>
      </c>
      <c r="ES151" s="68">
        <v>650</v>
      </c>
      <c r="ET151" s="68">
        <v>1</v>
      </c>
      <c r="EU151" s="68">
        <v>0</v>
      </c>
      <c r="EV151" s="68">
        <v>150001</v>
      </c>
      <c r="EW151" s="68" t="s">
        <v>2639</v>
      </c>
      <c r="EX151" s="68" t="str">
        <f t="shared" si="32"/>
        <v>소형</v>
      </c>
      <c r="FA151" s="68">
        <v>1034</v>
      </c>
      <c r="FB151" s="68">
        <v>5</v>
      </c>
      <c r="FC151" s="68">
        <v>1</v>
      </c>
      <c r="FD151" s="68">
        <v>0</v>
      </c>
      <c r="FE151" s="184" t="e">
        <f t="shared" si="33"/>
        <v>#N/A</v>
      </c>
      <c r="FF151" s="68">
        <v>330034</v>
      </c>
      <c r="FG151" s="68">
        <v>60411</v>
      </c>
      <c r="FH151" s="68">
        <v>0</v>
      </c>
      <c r="FI151" s="68">
        <v>0</v>
      </c>
      <c r="FJ151" s="68">
        <v>0</v>
      </c>
      <c r="FK151" s="68">
        <v>3</v>
      </c>
      <c r="FL151" s="68">
        <v>1</v>
      </c>
      <c r="FM151" s="68" t="s">
        <v>3777</v>
      </c>
      <c r="FN151" s="68">
        <v>0</v>
      </c>
      <c r="FO151" s="68">
        <v>0</v>
      </c>
      <c r="FP151" s="68">
        <v>0</v>
      </c>
      <c r="FQ151" s="68">
        <v>0</v>
      </c>
      <c r="FR151" s="68">
        <v>0</v>
      </c>
      <c r="FS151" s="68">
        <v>0</v>
      </c>
      <c r="FT151" s="68">
        <v>0</v>
      </c>
      <c r="FU151" s="68">
        <v>0</v>
      </c>
      <c r="FV151" s="68">
        <v>0</v>
      </c>
      <c r="FW151" s="68">
        <v>0</v>
      </c>
      <c r="FX151" s="68">
        <v>0</v>
      </c>
      <c r="FY151" s="68">
        <v>0</v>
      </c>
      <c r="FZ151" s="68">
        <v>0</v>
      </c>
      <c r="GA151" s="68">
        <v>2</v>
      </c>
      <c r="GB151" s="68">
        <v>21</v>
      </c>
      <c r="GC151" s="68">
        <v>2044</v>
      </c>
      <c r="GE151" s="68">
        <v>524</v>
      </c>
      <c r="GF151" s="68" t="s">
        <v>4030</v>
      </c>
    </row>
    <row r="152" spans="1:188" x14ac:dyDescent="0.2">
      <c r="A152" s="174">
        <v>151</v>
      </c>
      <c r="B152" s="174">
        <v>1074647144</v>
      </c>
      <c r="C152" s="61">
        <v>0</v>
      </c>
      <c r="D152" s="169">
        <v>2491687116</v>
      </c>
      <c r="E152" s="174">
        <f t="shared" si="34"/>
        <v>5</v>
      </c>
      <c r="F152" s="68">
        <v>3031</v>
      </c>
      <c r="G152" s="68">
        <v>2</v>
      </c>
      <c r="H152" s="68">
        <v>0</v>
      </c>
      <c r="I152" s="68">
        <v>0</v>
      </c>
      <c r="J152" s="68" t="s">
        <v>10525</v>
      </c>
      <c r="K152" s="68">
        <v>0</v>
      </c>
      <c r="L152" s="68">
        <v>0</v>
      </c>
      <c r="M152" s="68">
        <v>0</v>
      </c>
      <c r="N152" s="68">
        <v>0</v>
      </c>
      <c r="O152" s="68">
        <v>3031</v>
      </c>
      <c r="P152" s="68">
        <v>0</v>
      </c>
      <c r="Q152" s="68">
        <v>0</v>
      </c>
      <c r="R152" s="68">
        <v>0</v>
      </c>
      <c r="S152" s="68">
        <v>0</v>
      </c>
      <c r="T152" s="68">
        <v>0</v>
      </c>
      <c r="U152" s="68">
        <v>0</v>
      </c>
      <c r="V152" s="68">
        <v>0</v>
      </c>
      <c r="W152" s="68">
        <v>0</v>
      </c>
      <c r="X152" s="68">
        <v>0</v>
      </c>
      <c r="Y152" s="68">
        <v>0</v>
      </c>
      <c r="Z152" s="68">
        <v>0</v>
      </c>
      <c r="AA152" s="68">
        <v>0</v>
      </c>
      <c r="AB152" s="68">
        <v>0</v>
      </c>
      <c r="AC152" s="68">
        <v>0</v>
      </c>
      <c r="AD152" s="68">
        <v>0</v>
      </c>
      <c r="AE152" s="68">
        <v>0</v>
      </c>
      <c r="AF152" s="68">
        <v>0</v>
      </c>
      <c r="AG152" s="68">
        <v>0</v>
      </c>
      <c r="AH152" s="68">
        <v>0</v>
      </c>
      <c r="AI152" s="68">
        <v>0</v>
      </c>
      <c r="AJ152" s="68">
        <v>0</v>
      </c>
      <c r="AK152" s="68">
        <v>0</v>
      </c>
      <c r="AL152" s="68">
        <v>0</v>
      </c>
      <c r="AM152" s="68">
        <v>0</v>
      </c>
      <c r="AN152" s="68">
        <v>0</v>
      </c>
      <c r="AO152" s="68">
        <v>0</v>
      </c>
      <c r="AP152" s="68">
        <v>0</v>
      </c>
      <c r="AQ152" s="68">
        <v>0</v>
      </c>
      <c r="AR152" s="68">
        <v>0</v>
      </c>
      <c r="AS152" s="68">
        <v>0</v>
      </c>
      <c r="AT152" s="68">
        <v>0</v>
      </c>
      <c r="AU152" s="68">
        <v>0</v>
      </c>
      <c r="AV152" s="68">
        <v>4</v>
      </c>
      <c r="AW152" s="68"/>
      <c r="AX152" s="68">
        <v>0</v>
      </c>
      <c r="AY152" s="126">
        <v>0</v>
      </c>
      <c r="AZ152" s="68">
        <v>0</v>
      </c>
      <c r="BA152" s="68">
        <v>0</v>
      </c>
      <c r="EQ152" s="68">
        <v>340</v>
      </c>
      <c r="ER152" s="175">
        <v>1</v>
      </c>
      <c r="ES152" s="68">
        <v>650</v>
      </c>
      <c r="ET152" s="68">
        <v>17</v>
      </c>
      <c r="EU152" s="68">
        <v>0</v>
      </c>
      <c r="EV152" s="68">
        <v>150017</v>
      </c>
      <c r="EW152" s="68" t="s">
        <v>2655</v>
      </c>
      <c r="EX152" s="68" t="str">
        <f t="shared" si="32"/>
        <v>소형</v>
      </c>
      <c r="GE152" s="68">
        <v>978</v>
      </c>
      <c r="GF152" s="68" t="s">
        <v>4031</v>
      </c>
    </row>
    <row r="153" spans="1:188" x14ac:dyDescent="0.2">
      <c r="A153" s="174">
        <v>152</v>
      </c>
      <c r="B153" s="174">
        <v>1093368440</v>
      </c>
      <c r="C153" s="61">
        <v>0</v>
      </c>
      <c r="D153" s="169">
        <v>2531687116</v>
      </c>
      <c r="E153" s="174">
        <f t="shared" si="34"/>
        <v>5</v>
      </c>
      <c r="F153" s="68">
        <v>3032</v>
      </c>
      <c r="G153" s="68">
        <v>2</v>
      </c>
      <c r="H153" s="68">
        <v>0</v>
      </c>
      <c r="I153" s="68">
        <v>0</v>
      </c>
      <c r="J153" s="68" t="s">
        <v>10526</v>
      </c>
      <c r="K153" s="68">
        <v>0</v>
      </c>
      <c r="L153" s="68">
        <v>0</v>
      </c>
      <c r="M153" s="68">
        <v>0</v>
      </c>
      <c r="N153" s="68">
        <v>0</v>
      </c>
      <c r="O153" s="68">
        <v>3032</v>
      </c>
      <c r="P153" s="68">
        <v>0</v>
      </c>
      <c r="Q153" s="68">
        <v>0</v>
      </c>
      <c r="R153" s="68">
        <v>0</v>
      </c>
      <c r="S153" s="68">
        <v>0</v>
      </c>
      <c r="T153" s="68">
        <v>0</v>
      </c>
      <c r="U153" s="68">
        <v>0</v>
      </c>
      <c r="V153" s="68">
        <v>0</v>
      </c>
      <c r="W153" s="68">
        <v>0</v>
      </c>
      <c r="X153" s="68">
        <v>0</v>
      </c>
      <c r="Y153" s="68">
        <v>0</v>
      </c>
      <c r="Z153" s="68">
        <v>0</v>
      </c>
      <c r="AA153" s="68">
        <v>0</v>
      </c>
      <c r="AB153" s="68">
        <v>0</v>
      </c>
      <c r="AC153" s="68">
        <v>0</v>
      </c>
      <c r="AD153" s="68">
        <v>0</v>
      </c>
      <c r="AE153" s="68">
        <v>0</v>
      </c>
      <c r="AF153" s="68">
        <v>0</v>
      </c>
      <c r="AG153" s="68">
        <v>0</v>
      </c>
      <c r="AH153" s="68">
        <v>0</v>
      </c>
      <c r="AI153" s="68">
        <v>0</v>
      </c>
      <c r="AJ153" s="68">
        <v>0</v>
      </c>
      <c r="AK153" s="68">
        <v>0</v>
      </c>
      <c r="AL153" s="68">
        <v>0</v>
      </c>
      <c r="AM153" s="68">
        <v>0</v>
      </c>
      <c r="AN153" s="68">
        <v>0</v>
      </c>
      <c r="AO153" s="68">
        <v>0</v>
      </c>
      <c r="AP153" s="68">
        <v>0</v>
      </c>
      <c r="AQ153" s="68">
        <v>0</v>
      </c>
      <c r="AR153" s="68">
        <v>0</v>
      </c>
      <c r="AS153" s="68">
        <v>0</v>
      </c>
      <c r="AT153" s="68">
        <v>0</v>
      </c>
      <c r="AU153" s="68">
        <v>0</v>
      </c>
      <c r="AV153" s="68">
        <v>4</v>
      </c>
      <c r="AW153" s="68"/>
      <c r="AX153" s="68">
        <v>0</v>
      </c>
      <c r="AY153" s="126">
        <v>0</v>
      </c>
      <c r="AZ153" s="68">
        <v>0</v>
      </c>
      <c r="BA153" s="68">
        <v>0</v>
      </c>
      <c r="EQ153" s="68">
        <v>341</v>
      </c>
      <c r="ER153" s="175">
        <v>1</v>
      </c>
      <c r="ES153" s="68">
        <v>650</v>
      </c>
      <c r="ET153" s="68">
        <v>45</v>
      </c>
      <c r="EU153" s="68">
        <v>0</v>
      </c>
      <c r="EV153" s="68">
        <v>150045</v>
      </c>
      <c r="EW153" s="68" t="s">
        <v>2683</v>
      </c>
      <c r="EX153" s="68" t="str">
        <f t="shared" si="32"/>
        <v>소형</v>
      </c>
      <c r="GE153" s="68">
        <v>979</v>
      </c>
      <c r="GF153" s="68" t="s">
        <v>4032</v>
      </c>
    </row>
    <row r="154" spans="1:188" x14ac:dyDescent="0.2">
      <c r="A154" s="174">
        <v>153</v>
      </c>
      <c r="B154" s="174">
        <v>1112239506</v>
      </c>
      <c r="C154" s="61">
        <v>0</v>
      </c>
      <c r="D154" s="169">
        <v>2571687116</v>
      </c>
      <c r="E154" s="174">
        <f t="shared" si="34"/>
        <v>5</v>
      </c>
      <c r="F154" s="68">
        <v>3033</v>
      </c>
      <c r="G154" s="68">
        <v>2</v>
      </c>
      <c r="H154" s="68">
        <v>0</v>
      </c>
      <c r="I154" s="68">
        <v>0</v>
      </c>
      <c r="J154" s="68" t="s">
        <v>10527</v>
      </c>
      <c r="K154" s="68">
        <v>0</v>
      </c>
      <c r="L154" s="68">
        <v>0</v>
      </c>
      <c r="M154" s="68">
        <v>0</v>
      </c>
      <c r="N154" s="68">
        <v>0</v>
      </c>
      <c r="O154" s="68">
        <v>3033</v>
      </c>
      <c r="P154" s="68">
        <v>0</v>
      </c>
      <c r="Q154" s="68">
        <v>0</v>
      </c>
      <c r="R154" s="68">
        <v>0</v>
      </c>
      <c r="S154" s="68">
        <v>0</v>
      </c>
      <c r="T154" s="68">
        <v>0</v>
      </c>
      <c r="U154" s="68">
        <v>0</v>
      </c>
      <c r="V154" s="68">
        <v>0</v>
      </c>
      <c r="W154" s="68">
        <v>0</v>
      </c>
      <c r="X154" s="68">
        <v>0</v>
      </c>
      <c r="Y154" s="68">
        <v>0</v>
      </c>
      <c r="Z154" s="68">
        <v>0</v>
      </c>
      <c r="AA154" s="68">
        <v>0</v>
      </c>
      <c r="AB154" s="68">
        <v>0</v>
      </c>
      <c r="AC154" s="68">
        <v>0</v>
      </c>
      <c r="AD154" s="68">
        <v>0</v>
      </c>
      <c r="AE154" s="68">
        <v>0</v>
      </c>
      <c r="AF154" s="68">
        <v>0</v>
      </c>
      <c r="AG154" s="68">
        <v>0</v>
      </c>
      <c r="AH154" s="68">
        <v>0</v>
      </c>
      <c r="AI154" s="68">
        <v>0</v>
      </c>
      <c r="AJ154" s="68">
        <v>0</v>
      </c>
      <c r="AK154" s="68">
        <v>0</v>
      </c>
      <c r="AL154" s="68">
        <v>0</v>
      </c>
      <c r="AM154" s="68">
        <v>0</v>
      </c>
      <c r="AN154" s="68">
        <v>0</v>
      </c>
      <c r="AO154" s="68">
        <v>0</v>
      </c>
      <c r="AP154" s="68">
        <v>0</v>
      </c>
      <c r="AQ154" s="68">
        <v>0</v>
      </c>
      <c r="AR154" s="68">
        <v>0</v>
      </c>
      <c r="AS154" s="68">
        <v>0</v>
      </c>
      <c r="AT154" s="68">
        <v>0</v>
      </c>
      <c r="AU154" s="68">
        <v>0</v>
      </c>
      <c r="AV154" s="68">
        <v>4</v>
      </c>
      <c r="AW154" s="68"/>
      <c r="AX154" s="68">
        <v>0</v>
      </c>
      <c r="AY154" s="126">
        <v>0</v>
      </c>
      <c r="AZ154" s="68">
        <v>0</v>
      </c>
      <c r="BA154" s="68">
        <v>0</v>
      </c>
      <c r="EQ154" s="68">
        <v>342</v>
      </c>
      <c r="ER154" s="175">
        <v>1</v>
      </c>
      <c r="ES154" s="68">
        <v>650</v>
      </c>
      <c r="ET154" s="68">
        <v>72</v>
      </c>
      <c r="EU154" s="68">
        <v>0</v>
      </c>
      <c r="EV154" s="68">
        <v>150072</v>
      </c>
      <c r="EW154" s="68" t="s">
        <v>2710</v>
      </c>
      <c r="EX154" s="68" t="str">
        <f t="shared" si="32"/>
        <v>소형</v>
      </c>
      <c r="GE154" s="68">
        <v>980</v>
      </c>
      <c r="GF154" s="68" t="s">
        <v>4033</v>
      </c>
    </row>
    <row r="155" spans="1:188" x14ac:dyDescent="0.2">
      <c r="A155" s="174">
        <v>154</v>
      </c>
      <c r="B155" s="174">
        <v>1131261541</v>
      </c>
      <c r="C155" s="61">
        <v>0</v>
      </c>
      <c r="D155" s="169">
        <v>2611687116</v>
      </c>
      <c r="E155" s="174">
        <f t="shared" si="34"/>
        <v>5</v>
      </c>
      <c r="F155" s="68">
        <v>3041</v>
      </c>
      <c r="G155" s="68">
        <v>2</v>
      </c>
      <c r="H155" s="68">
        <v>0</v>
      </c>
      <c r="I155" s="68">
        <v>0</v>
      </c>
      <c r="J155" s="68" t="s">
        <v>10528</v>
      </c>
      <c r="K155" s="68">
        <v>0</v>
      </c>
      <c r="L155" s="68">
        <v>0</v>
      </c>
      <c r="M155" s="68">
        <v>0</v>
      </c>
      <c r="N155" s="68">
        <v>0</v>
      </c>
      <c r="O155" s="68">
        <v>3041</v>
      </c>
      <c r="P155" s="68">
        <v>0</v>
      </c>
      <c r="Q155" s="68">
        <v>0</v>
      </c>
      <c r="R155" s="68">
        <v>0</v>
      </c>
      <c r="S155" s="68">
        <v>0</v>
      </c>
      <c r="T155" s="68">
        <v>0</v>
      </c>
      <c r="U155" s="68">
        <v>0</v>
      </c>
      <c r="V155" s="68">
        <v>0</v>
      </c>
      <c r="W155" s="68">
        <v>0</v>
      </c>
      <c r="X155" s="68">
        <v>0</v>
      </c>
      <c r="Y155" s="68">
        <v>0</v>
      </c>
      <c r="Z155" s="68">
        <v>0</v>
      </c>
      <c r="AA155" s="68">
        <v>0</v>
      </c>
      <c r="AB155" s="68">
        <v>0</v>
      </c>
      <c r="AC155" s="68">
        <v>0</v>
      </c>
      <c r="AD155" s="68">
        <v>0</v>
      </c>
      <c r="AE155" s="68">
        <v>0</v>
      </c>
      <c r="AF155" s="68">
        <v>0</v>
      </c>
      <c r="AG155" s="68">
        <v>0</v>
      </c>
      <c r="AH155" s="68">
        <v>0</v>
      </c>
      <c r="AI155" s="68">
        <v>0</v>
      </c>
      <c r="AJ155" s="68">
        <v>0</v>
      </c>
      <c r="AK155" s="68">
        <v>0</v>
      </c>
      <c r="AL155" s="68">
        <v>0</v>
      </c>
      <c r="AM155" s="68">
        <v>0</v>
      </c>
      <c r="AN155" s="68">
        <v>0</v>
      </c>
      <c r="AO155" s="68">
        <v>0</v>
      </c>
      <c r="AP155" s="68">
        <v>0</v>
      </c>
      <c r="AQ155" s="68">
        <v>0</v>
      </c>
      <c r="AR155" s="68">
        <v>0</v>
      </c>
      <c r="AS155" s="68">
        <v>0</v>
      </c>
      <c r="AT155" s="68">
        <v>0</v>
      </c>
      <c r="AU155" s="68">
        <v>0</v>
      </c>
      <c r="AV155" s="68">
        <v>4</v>
      </c>
      <c r="AW155" s="68"/>
      <c r="AX155" s="68">
        <v>0</v>
      </c>
      <c r="AY155" s="126">
        <v>0</v>
      </c>
      <c r="AZ155" s="68">
        <v>0</v>
      </c>
      <c r="BA155" s="68">
        <v>0</v>
      </c>
      <c r="EQ155" s="68">
        <v>343</v>
      </c>
      <c r="ER155" s="175">
        <v>1</v>
      </c>
      <c r="ES155" s="68">
        <v>650</v>
      </c>
      <c r="ET155" s="68">
        <v>13</v>
      </c>
      <c r="EU155" s="68">
        <v>0</v>
      </c>
      <c r="EV155" s="68">
        <v>150013</v>
      </c>
      <c r="EW155" s="68" t="s">
        <v>2651</v>
      </c>
      <c r="EX155" s="68" t="str">
        <f t="shared" si="32"/>
        <v>소형</v>
      </c>
      <c r="GE155" s="68">
        <v>981</v>
      </c>
      <c r="GF155" s="68" t="s">
        <v>4034</v>
      </c>
    </row>
    <row r="156" spans="1:188" x14ac:dyDescent="0.2">
      <c r="A156" s="174">
        <v>155</v>
      </c>
      <c r="B156" s="174">
        <v>1150435752</v>
      </c>
      <c r="C156" s="61">
        <v>0</v>
      </c>
      <c r="D156" s="169">
        <v>2651687116</v>
      </c>
      <c r="E156" s="174">
        <f t="shared" si="34"/>
        <v>5</v>
      </c>
      <c r="F156" s="68">
        <v>3042</v>
      </c>
      <c r="G156" s="68">
        <v>2</v>
      </c>
      <c r="H156" s="68">
        <v>0</v>
      </c>
      <c r="I156" s="68">
        <v>0</v>
      </c>
      <c r="J156" s="68" t="s">
        <v>10529</v>
      </c>
      <c r="K156" s="68">
        <v>0</v>
      </c>
      <c r="L156" s="68">
        <v>0</v>
      </c>
      <c r="M156" s="68">
        <v>0</v>
      </c>
      <c r="N156" s="68">
        <v>0</v>
      </c>
      <c r="O156" s="68">
        <v>3042</v>
      </c>
      <c r="P156" s="68">
        <v>0</v>
      </c>
      <c r="Q156" s="68">
        <v>0</v>
      </c>
      <c r="R156" s="68">
        <v>0</v>
      </c>
      <c r="S156" s="68">
        <v>0</v>
      </c>
      <c r="T156" s="68">
        <v>0</v>
      </c>
      <c r="U156" s="68">
        <v>0</v>
      </c>
      <c r="V156" s="68">
        <v>0</v>
      </c>
      <c r="W156" s="68">
        <v>0</v>
      </c>
      <c r="X156" s="68">
        <v>0</v>
      </c>
      <c r="Y156" s="68">
        <v>0</v>
      </c>
      <c r="Z156" s="68">
        <v>0</v>
      </c>
      <c r="AA156" s="68">
        <v>0</v>
      </c>
      <c r="AB156" s="68">
        <v>0</v>
      </c>
      <c r="AC156" s="68">
        <v>0</v>
      </c>
      <c r="AD156" s="68">
        <v>0</v>
      </c>
      <c r="AE156" s="68">
        <v>0</v>
      </c>
      <c r="AF156" s="68">
        <v>0</v>
      </c>
      <c r="AG156" s="68">
        <v>0</v>
      </c>
      <c r="AH156" s="68">
        <v>0</v>
      </c>
      <c r="AI156" s="68">
        <v>0</v>
      </c>
      <c r="AJ156" s="68">
        <v>0</v>
      </c>
      <c r="AK156" s="68">
        <v>0</v>
      </c>
      <c r="AL156" s="68">
        <v>0</v>
      </c>
      <c r="AM156" s="68">
        <v>0</v>
      </c>
      <c r="AN156" s="68">
        <v>0</v>
      </c>
      <c r="AO156" s="68">
        <v>0</v>
      </c>
      <c r="AP156" s="68">
        <v>0</v>
      </c>
      <c r="AQ156" s="68">
        <v>0</v>
      </c>
      <c r="AR156" s="68">
        <v>0</v>
      </c>
      <c r="AS156" s="68">
        <v>0</v>
      </c>
      <c r="AT156" s="68">
        <v>0</v>
      </c>
      <c r="AU156" s="68">
        <v>0</v>
      </c>
      <c r="AV156" s="68">
        <v>4</v>
      </c>
      <c r="AW156" s="68"/>
      <c r="AX156" s="68">
        <v>0</v>
      </c>
      <c r="AY156" s="126">
        <v>0</v>
      </c>
      <c r="AZ156" s="68">
        <v>0</v>
      </c>
      <c r="BA156" s="68">
        <v>0</v>
      </c>
      <c r="EQ156" s="68">
        <v>59007</v>
      </c>
      <c r="ER156" s="175">
        <v>2</v>
      </c>
      <c r="ES156" s="68">
        <v>-1</v>
      </c>
      <c r="ET156" s="68">
        <v>7</v>
      </c>
      <c r="EU156" s="68">
        <v>0</v>
      </c>
      <c r="EV156" s="68">
        <v>150007</v>
      </c>
      <c r="EW156" s="68" t="s">
        <v>2645</v>
      </c>
      <c r="EX156" s="68" t="str">
        <f t="shared" si="32"/>
        <v>중형</v>
      </c>
      <c r="GE156" s="68">
        <v>982</v>
      </c>
      <c r="GF156" s="68" t="s">
        <v>4035</v>
      </c>
    </row>
    <row r="157" spans="1:188" x14ac:dyDescent="0.2">
      <c r="A157" s="174">
        <v>156</v>
      </c>
      <c r="B157" s="174">
        <v>1169763357</v>
      </c>
      <c r="C157" s="61">
        <v>0</v>
      </c>
      <c r="D157" s="169">
        <v>2691687116</v>
      </c>
      <c r="E157" s="174">
        <f t="shared" si="34"/>
        <v>5</v>
      </c>
      <c r="F157" s="68">
        <v>3043</v>
      </c>
      <c r="G157" s="68">
        <v>2</v>
      </c>
      <c r="H157" s="68">
        <v>0</v>
      </c>
      <c r="I157" s="68">
        <v>0</v>
      </c>
      <c r="J157" s="68" t="s">
        <v>10530</v>
      </c>
      <c r="K157" s="68">
        <v>0</v>
      </c>
      <c r="L157" s="68">
        <v>0</v>
      </c>
      <c r="M157" s="68">
        <v>0</v>
      </c>
      <c r="N157" s="68">
        <v>0</v>
      </c>
      <c r="O157" s="68">
        <v>3043</v>
      </c>
      <c r="P157" s="68">
        <v>0</v>
      </c>
      <c r="Q157" s="68">
        <v>0</v>
      </c>
      <c r="R157" s="68">
        <v>0</v>
      </c>
      <c r="S157" s="68">
        <v>0</v>
      </c>
      <c r="T157" s="68">
        <v>0</v>
      </c>
      <c r="U157" s="68">
        <v>0</v>
      </c>
      <c r="V157" s="68">
        <v>0</v>
      </c>
      <c r="W157" s="68">
        <v>0</v>
      </c>
      <c r="X157" s="68">
        <v>0</v>
      </c>
      <c r="Y157" s="68">
        <v>0</v>
      </c>
      <c r="Z157" s="68">
        <v>0</v>
      </c>
      <c r="AA157" s="68">
        <v>0</v>
      </c>
      <c r="AB157" s="68">
        <v>0</v>
      </c>
      <c r="AC157" s="68">
        <v>0</v>
      </c>
      <c r="AD157" s="68">
        <v>0</v>
      </c>
      <c r="AE157" s="68">
        <v>0</v>
      </c>
      <c r="AF157" s="68">
        <v>0</v>
      </c>
      <c r="AG157" s="68">
        <v>0</v>
      </c>
      <c r="AH157" s="68">
        <v>0</v>
      </c>
      <c r="AI157" s="68">
        <v>0</v>
      </c>
      <c r="AJ157" s="68">
        <v>0</v>
      </c>
      <c r="AK157" s="68">
        <v>0</v>
      </c>
      <c r="AL157" s="68">
        <v>0</v>
      </c>
      <c r="AM157" s="68">
        <v>0</v>
      </c>
      <c r="AN157" s="68">
        <v>0</v>
      </c>
      <c r="AO157" s="68">
        <v>0</v>
      </c>
      <c r="AP157" s="68">
        <v>0</v>
      </c>
      <c r="AQ157" s="68">
        <v>0</v>
      </c>
      <c r="AR157" s="68">
        <v>0</v>
      </c>
      <c r="AS157" s="68">
        <v>0</v>
      </c>
      <c r="AT157" s="68">
        <v>0</v>
      </c>
      <c r="AU157" s="68">
        <v>0</v>
      </c>
      <c r="AV157" s="68">
        <v>4</v>
      </c>
      <c r="AW157" s="68"/>
      <c r="AX157" s="68">
        <v>0</v>
      </c>
      <c r="AY157" s="126">
        <v>0</v>
      </c>
      <c r="AZ157" s="68">
        <v>0</v>
      </c>
      <c r="BA157" s="68">
        <v>0</v>
      </c>
      <c r="EQ157" s="68">
        <v>59012</v>
      </c>
      <c r="ER157" s="175">
        <v>4</v>
      </c>
      <c r="ES157" s="68">
        <v>-1</v>
      </c>
      <c r="ET157" s="68">
        <v>12</v>
      </c>
      <c r="EU157" s="68">
        <v>0</v>
      </c>
      <c r="EV157" s="68">
        <v>150012</v>
      </c>
      <c r="EW157" s="68" t="s">
        <v>2650</v>
      </c>
      <c r="EX157" s="68" t="str">
        <f t="shared" si="32"/>
        <v>대형</v>
      </c>
      <c r="GE157" s="68">
        <v>983</v>
      </c>
      <c r="GF157" s="68" t="s">
        <v>4036</v>
      </c>
    </row>
    <row r="158" spans="1:188" x14ac:dyDescent="0.2">
      <c r="A158" s="174">
        <v>157</v>
      </c>
      <c r="B158" s="174">
        <v>1189245583</v>
      </c>
      <c r="C158" s="61">
        <v>0</v>
      </c>
      <c r="D158" s="169">
        <v>2731687116</v>
      </c>
      <c r="E158" s="174">
        <f t="shared" si="34"/>
        <v>5</v>
      </c>
      <c r="F158" s="68">
        <v>3051</v>
      </c>
      <c r="G158" s="68">
        <v>2</v>
      </c>
      <c r="H158" s="68">
        <v>0</v>
      </c>
      <c r="I158" s="68">
        <v>0</v>
      </c>
      <c r="J158" s="68" t="s">
        <v>10531</v>
      </c>
      <c r="K158" s="68">
        <v>0</v>
      </c>
      <c r="L158" s="68">
        <v>0</v>
      </c>
      <c r="M158" s="68">
        <v>0</v>
      </c>
      <c r="N158" s="68">
        <v>0</v>
      </c>
      <c r="O158" s="68">
        <v>3051</v>
      </c>
      <c r="P158" s="68">
        <v>0</v>
      </c>
      <c r="Q158" s="68">
        <v>0</v>
      </c>
      <c r="R158" s="68">
        <v>0</v>
      </c>
      <c r="S158" s="68">
        <v>0</v>
      </c>
      <c r="T158" s="68">
        <v>0</v>
      </c>
      <c r="U158" s="68">
        <v>0</v>
      </c>
      <c r="V158" s="68">
        <v>0</v>
      </c>
      <c r="W158" s="68">
        <v>0</v>
      </c>
      <c r="X158" s="68">
        <v>0</v>
      </c>
      <c r="Y158" s="68">
        <v>0</v>
      </c>
      <c r="Z158" s="68">
        <v>0</v>
      </c>
      <c r="AA158" s="68">
        <v>0</v>
      </c>
      <c r="AB158" s="68">
        <v>0</v>
      </c>
      <c r="AC158" s="68">
        <v>0</v>
      </c>
      <c r="AD158" s="68">
        <v>0</v>
      </c>
      <c r="AE158" s="68">
        <v>0</v>
      </c>
      <c r="AF158" s="68">
        <v>0</v>
      </c>
      <c r="AG158" s="68">
        <v>0</v>
      </c>
      <c r="AH158" s="68">
        <v>0</v>
      </c>
      <c r="AI158" s="68">
        <v>0</v>
      </c>
      <c r="AJ158" s="68">
        <v>0</v>
      </c>
      <c r="AK158" s="68">
        <v>0</v>
      </c>
      <c r="AL158" s="68">
        <v>0</v>
      </c>
      <c r="AM158" s="68">
        <v>0</v>
      </c>
      <c r="AN158" s="68">
        <v>0</v>
      </c>
      <c r="AO158" s="68">
        <v>0</v>
      </c>
      <c r="AP158" s="68">
        <v>0</v>
      </c>
      <c r="AQ158" s="68">
        <v>0</v>
      </c>
      <c r="AR158" s="68">
        <v>0</v>
      </c>
      <c r="AS158" s="68">
        <v>0</v>
      </c>
      <c r="AT158" s="68">
        <v>0</v>
      </c>
      <c r="AU158" s="68">
        <v>0</v>
      </c>
      <c r="AV158" s="68">
        <v>4</v>
      </c>
      <c r="AW158" s="68"/>
      <c r="AX158" s="68">
        <v>0</v>
      </c>
      <c r="AY158" s="126">
        <v>0</v>
      </c>
      <c r="AZ158" s="68">
        <v>0</v>
      </c>
      <c r="BA158" s="68">
        <v>0</v>
      </c>
      <c r="EQ158" s="68">
        <v>59085</v>
      </c>
      <c r="ER158" s="175">
        <v>4</v>
      </c>
      <c r="ES158" s="68">
        <v>-1</v>
      </c>
      <c r="ET158" s="68">
        <v>85</v>
      </c>
      <c r="EU158" s="68">
        <v>0</v>
      </c>
      <c r="EV158" s="68">
        <v>150085</v>
      </c>
      <c r="EW158" s="68" t="s">
        <v>2723</v>
      </c>
      <c r="EX158" s="68" t="str">
        <f t="shared" si="32"/>
        <v>대형</v>
      </c>
      <c r="GE158" s="68">
        <v>984</v>
      </c>
      <c r="GF158" s="68" t="s">
        <v>4037</v>
      </c>
    </row>
    <row r="159" spans="1:188" x14ac:dyDescent="0.2">
      <c r="A159" s="174">
        <v>158</v>
      </c>
      <c r="B159" s="174">
        <v>1208883667</v>
      </c>
      <c r="C159" s="61">
        <v>0</v>
      </c>
      <c r="D159" s="169">
        <v>2771687116</v>
      </c>
      <c r="E159" s="174">
        <f t="shared" si="34"/>
        <v>5</v>
      </c>
      <c r="F159" s="68">
        <v>3052</v>
      </c>
      <c r="G159" s="68">
        <v>2</v>
      </c>
      <c r="H159" s="68">
        <v>0</v>
      </c>
      <c r="I159" s="68">
        <v>0</v>
      </c>
      <c r="J159" s="68" t="s">
        <v>10532</v>
      </c>
      <c r="K159" s="68">
        <v>0</v>
      </c>
      <c r="L159" s="68">
        <v>0</v>
      </c>
      <c r="M159" s="68">
        <v>0</v>
      </c>
      <c r="N159" s="68">
        <v>0</v>
      </c>
      <c r="O159" s="68">
        <v>3052</v>
      </c>
      <c r="P159" s="68">
        <v>0</v>
      </c>
      <c r="Q159" s="68">
        <v>0</v>
      </c>
      <c r="R159" s="68">
        <v>0</v>
      </c>
      <c r="S159" s="68">
        <v>0</v>
      </c>
      <c r="T159" s="68">
        <v>0</v>
      </c>
      <c r="U159" s="68">
        <v>0</v>
      </c>
      <c r="V159" s="68">
        <v>0</v>
      </c>
      <c r="W159" s="68">
        <v>0</v>
      </c>
      <c r="X159" s="68">
        <v>0</v>
      </c>
      <c r="Y159" s="68">
        <v>0</v>
      </c>
      <c r="Z159" s="68">
        <v>0</v>
      </c>
      <c r="AA159" s="68">
        <v>0</v>
      </c>
      <c r="AB159" s="68">
        <v>0</v>
      </c>
      <c r="AC159" s="68">
        <v>0</v>
      </c>
      <c r="AD159" s="68">
        <v>0</v>
      </c>
      <c r="AE159" s="68">
        <v>0</v>
      </c>
      <c r="AF159" s="68">
        <v>0</v>
      </c>
      <c r="AG159" s="68">
        <v>0</v>
      </c>
      <c r="AH159" s="68">
        <v>0</v>
      </c>
      <c r="AI159" s="68">
        <v>0</v>
      </c>
      <c r="AJ159" s="68">
        <v>0</v>
      </c>
      <c r="AK159" s="68">
        <v>0</v>
      </c>
      <c r="AL159" s="68">
        <v>0</v>
      </c>
      <c r="AM159" s="68">
        <v>0</v>
      </c>
      <c r="AN159" s="68">
        <v>0</v>
      </c>
      <c r="AO159" s="68">
        <v>0</v>
      </c>
      <c r="AP159" s="68">
        <v>0</v>
      </c>
      <c r="AQ159" s="68">
        <v>0</v>
      </c>
      <c r="AR159" s="68">
        <v>0</v>
      </c>
      <c r="AS159" s="68">
        <v>0</v>
      </c>
      <c r="AT159" s="68">
        <v>0</v>
      </c>
      <c r="AU159" s="68">
        <v>0</v>
      </c>
      <c r="AV159" s="68">
        <v>4</v>
      </c>
      <c r="AW159" s="68"/>
      <c r="AX159" s="68">
        <v>0</v>
      </c>
      <c r="AY159" s="126">
        <v>0</v>
      </c>
      <c r="AZ159" s="68">
        <v>0</v>
      </c>
      <c r="BA159" s="68">
        <v>0</v>
      </c>
      <c r="EQ159" s="68">
        <v>59086</v>
      </c>
      <c r="ER159" s="175">
        <v>4</v>
      </c>
      <c r="ES159" s="68">
        <v>-1</v>
      </c>
      <c r="ET159" s="68">
        <v>86</v>
      </c>
      <c r="EU159" s="68">
        <v>0</v>
      </c>
      <c r="EV159" s="68">
        <v>150086</v>
      </c>
      <c r="EW159" s="68" t="s">
        <v>2724</v>
      </c>
      <c r="EX159" s="68" t="str">
        <f t="shared" si="32"/>
        <v>대형</v>
      </c>
      <c r="GE159" s="68">
        <v>985</v>
      </c>
      <c r="GF159" s="68" t="s">
        <v>4038</v>
      </c>
    </row>
    <row r="160" spans="1:188" x14ac:dyDescent="0.2">
      <c r="A160" s="174">
        <v>159</v>
      </c>
      <c r="B160" s="174">
        <v>1228678856</v>
      </c>
      <c r="C160" s="61">
        <v>0</v>
      </c>
      <c r="D160" s="169">
        <v>2811687116</v>
      </c>
      <c r="E160" s="174">
        <f t="shared" si="34"/>
        <v>5</v>
      </c>
      <c r="F160" s="68">
        <v>3053</v>
      </c>
      <c r="G160" s="68">
        <v>2</v>
      </c>
      <c r="H160" s="68">
        <v>0</v>
      </c>
      <c r="I160" s="68">
        <v>0</v>
      </c>
      <c r="J160" s="68" t="s">
        <v>10533</v>
      </c>
      <c r="K160" s="68">
        <v>0</v>
      </c>
      <c r="L160" s="68">
        <v>0</v>
      </c>
      <c r="M160" s="68">
        <v>0</v>
      </c>
      <c r="N160" s="68">
        <v>0</v>
      </c>
      <c r="O160" s="68">
        <v>3053</v>
      </c>
      <c r="P160" s="68">
        <v>0</v>
      </c>
      <c r="Q160" s="68">
        <v>0</v>
      </c>
      <c r="R160" s="68">
        <v>0</v>
      </c>
      <c r="S160" s="68">
        <v>0</v>
      </c>
      <c r="T160" s="68">
        <v>0</v>
      </c>
      <c r="U160" s="68">
        <v>0</v>
      </c>
      <c r="V160" s="68">
        <v>0</v>
      </c>
      <c r="W160" s="68">
        <v>0</v>
      </c>
      <c r="X160" s="68">
        <v>0</v>
      </c>
      <c r="Y160" s="68">
        <v>0</v>
      </c>
      <c r="Z160" s="68">
        <v>0</v>
      </c>
      <c r="AA160" s="68">
        <v>0</v>
      </c>
      <c r="AB160" s="68">
        <v>0</v>
      </c>
      <c r="AC160" s="68">
        <v>0</v>
      </c>
      <c r="AD160" s="68">
        <v>0</v>
      </c>
      <c r="AE160" s="68">
        <v>0</v>
      </c>
      <c r="AF160" s="68">
        <v>0</v>
      </c>
      <c r="AG160" s="68">
        <v>0</v>
      </c>
      <c r="AH160" s="68">
        <v>0</v>
      </c>
      <c r="AI160" s="68">
        <v>0</v>
      </c>
      <c r="AJ160" s="68">
        <v>0</v>
      </c>
      <c r="AK160" s="68">
        <v>0</v>
      </c>
      <c r="AL160" s="68">
        <v>0</v>
      </c>
      <c r="AM160" s="68">
        <v>0</v>
      </c>
      <c r="AN160" s="68">
        <v>0</v>
      </c>
      <c r="AO160" s="68">
        <v>0</v>
      </c>
      <c r="AP160" s="68">
        <v>0</v>
      </c>
      <c r="AQ160" s="68">
        <v>0</v>
      </c>
      <c r="AR160" s="68">
        <v>0</v>
      </c>
      <c r="AS160" s="68">
        <v>0</v>
      </c>
      <c r="AT160" s="68">
        <v>0</v>
      </c>
      <c r="AU160" s="68">
        <v>0</v>
      </c>
      <c r="AV160" s="68">
        <v>4</v>
      </c>
      <c r="AW160" s="68"/>
      <c r="AX160" s="68">
        <v>0</v>
      </c>
      <c r="AY160" s="126">
        <v>0</v>
      </c>
      <c r="AZ160" s="68">
        <v>0</v>
      </c>
      <c r="BA160" s="68">
        <v>0</v>
      </c>
      <c r="EQ160" s="68">
        <v>59087</v>
      </c>
      <c r="ER160" s="175">
        <v>4</v>
      </c>
      <c r="ES160" s="68">
        <v>-1</v>
      </c>
      <c r="ET160" s="68">
        <v>87</v>
      </c>
      <c r="EU160" s="68">
        <v>0</v>
      </c>
      <c r="EV160" s="68">
        <v>150087</v>
      </c>
      <c r="EW160" s="68" t="s">
        <v>2725</v>
      </c>
      <c r="EX160" s="68" t="str">
        <f t="shared" si="32"/>
        <v>대형</v>
      </c>
      <c r="GE160" s="68">
        <v>986</v>
      </c>
      <c r="GF160" s="68" t="s">
        <v>4039</v>
      </c>
    </row>
    <row r="161" spans="1:188" x14ac:dyDescent="0.2">
      <c r="A161" s="174">
        <v>160</v>
      </c>
      <c r="B161" s="174">
        <v>1248632407</v>
      </c>
      <c r="C161" s="61">
        <v>0</v>
      </c>
      <c r="D161" s="169">
        <v>2851687116</v>
      </c>
      <c r="E161" s="174">
        <f t="shared" si="34"/>
        <v>5</v>
      </c>
      <c r="F161" s="68">
        <v>3061</v>
      </c>
      <c r="G161" s="68">
        <v>2</v>
      </c>
      <c r="H161" s="68">
        <v>0</v>
      </c>
      <c r="I161" s="68">
        <v>0</v>
      </c>
      <c r="J161" s="68" t="s">
        <v>10534</v>
      </c>
      <c r="K161" s="68">
        <v>0</v>
      </c>
      <c r="L161" s="68">
        <v>0</v>
      </c>
      <c r="M161" s="68">
        <v>0</v>
      </c>
      <c r="N161" s="68">
        <v>0</v>
      </c>
      <c r="O161" s="68">
        <v>3061</v>
      </c>
      <c r="P161" s="68">
        <v>0</v>
      </c>
      <c r="Q161" s="68">
        <v>0</v>
      </c>
      <c r="R161" s="68">
        <v>0</v>
      </c>
      <c r="S161" s="68">
        <v>0</v>
      </c>
      <c r="T161" s="68">
        <v>0</v>
      </c>
      <c r="U161" s="68">
        <v>0</v>
      </c>
      <c r="V161" s="68">
        <v>0</v>
      </c>
      <c r="W161" s="68">
        <v>0</v>
      </c>
      <c r="X161" s="68">
        <v>0</v>
      </c>
      <c r="Y161" s="68">
        <v>0</v>
      </c>
      <c r="Z161" s="68">
        <v>0</v>
      </c>
      <c r="AA161" s="68">
        <v>0</v>
      </c>
      <c r="AB161" s="68">
        <v>0</v>
      </c>
      <c r="AC161" s="68">
        <v>0</v>
      </c>
      <c r="AD161" s="68">
        <v>0</v>
      </c>
      <c r="AE161" s="68">
        <v>0</v>
      </c>
      <c r="AF161" s="68">
        <v>0</v>
      </c>
      <c r="AG161" s="68">
        <v>0</v>
      </c>
      <c r="AH161" s="68">
        <v>0</v>
      </c>
      <c r="AI161" s="68">
        <v>0</v>
      </c>
      <c r="AJ161" s="68">
        <v>0</v>
      </c>
      <c r="AK161" s="68">
        <v>0</v>
      </c>
      <c r="AL161" s="68">
        <v>0</v>
      </c>
      <c r="AM161" s="68">
        <v>0</v>
      </c>
      <c r="AN161" s="68">
        <v>0</v>
      </c>
      <c r="AO161" s="68">
        <v>0</v>
      </c>
      <c r="AP161" s="68">
        <v>0</v>
      </c>
      <c r="AQ161" s="68">
        <v>0</v>
      </c>
      <c r="AR161" s="68">
        <v>0</v>
      </c>
      <c r="AS161" s="68">
        <v>0</v>
      </c>
      <c r="AT161" s="68">
        <v>0</v>
      </c>
      <c r="AU161" s="68">
        <v>0</v>
      </c>
      <c r="AV161" s="68">
        <v>4</v>
      </c>
      <c r="AW161" s="68"/>
      <c r="AX161" s="68">
        <v>0</v>
      </c>
      <c r="AY161" s="126">
        <v>0</v>
      </c>
      <c r="AZ161" s="68">
        <v>0</v>
      </c>
      <c r="BA161" s="68">
        <v>0</v>
      </c>
      <c r="EQ161" s="68">
        <v>59088</v>
      </c>
      <c r="ER161" s="175">
        <v>2</v>
      </c>
      <c r="ES161" s="68">
        <v>-1</v>
      </c>
      <c r="ET161" s="68">
        <v>88</v>
      </c>
      <c r="EU161" s="68">
        <v>0</v>
      </c>
      <c r="EV161" s="68">
        <v>150088</v>
      </c>
      <c r="EW161" s="68" t="s">
        <v>2726</v>
      </c>
      <c r="EX161" s="68" t="str">
        <f t="shared" si="32"/>
        <v>중형</v>
      </c>
      <c r="GE161" s="68">
        <v>987</v>
      </c>
      <c r="GF161" s="68" t="s">
        <v>4040</v>
      </c>
    </row>
    <row r="162" spans="1:188" x14ac:dyDescent="0.2">
      <c r="A162" s="174">
        <v>161</v>
      </c>
      <c r="B162" s="174">
        <v>1268745586</v>
      </c>
      <c r="C162" s="61">
        <v>0</v>
      </c>
      <c r="D162" s="169">
        <v>2891687116</v>
      </c>
      <c r="E162" s="174">
        <f t="shared" si="34"/>
        <v>5</v>
      </c>
      <c r="F162" s="68">
        <v>3062</v>
      </c>
      <c r="G162" s="68">
        <v>2</v>
      </c>
      <c r="H162" s="68">
        <v>0</v>
      </c>
      <c r="I162" s="68">
        <v>0</v>
      </c>
      <c r="J162" s="68" t="s">
        <v>10535</v>
      </c>
      <c r="K162" s="68">
        <v>0</v>
      </c>
      <c r="L162" s="68">
        <v>0</v>
      </c>
      <c r="M162" s="68">
        <v>0</v>
      </c>
      <c r="N162" s="68">
        <v>0</v>
      </c>
      <c r="O162" s="68">
        <v>3062</v>
      </c>
      <c r="P162" s="68">
        <v>0</v>
      </c>
      <c r="Q162" s="68">
        <v>0</v>
      </c>
      <c r="R162" s="68">
        <v>0</v>
      </c>
      <c r="S162" s="68">
        <v>0</v>
      </c>
      <c r="T162" s="68">
        <v>0</v>
      </c>
      <c r="U162" s="68">
        <v>0</v>
      </c>
      <c r="V162" s="68">
        <v>0</v>
      </c>
      <c r="W162" s="68">
        <v>0</v>
      </c>
      <c r="X162" s="68">
        <v>0</v>
      </c>
      <c r="Y162" s="68">
        <v>0</v>
      </c>
      <c r="Z162" s="68">
        <v>0</v>
      </c>
      <c r="AA162" s="68">
        <v>0</v>
      </c>
      <c r="AB162" s="68">
        <v>0</v>
      </c>
      <c r="AC162" s="68">
        <v>0</v>
      </c>
      <c r="AD162" s="68">
        <v>0</v>
      </c>
      <c r="AE162" s="68">
        <v>0</v>
      </c>
      <c r="AF162" s="68">
        <v>0</v>
      </c>
      <c r="AG162" s="68">
        <v>0</v>
      </c>
      <c r="AH162" s="68">
        <v>0</v>
      </c>
      <c r="AI162" s="68">
        <v>0</v>
      </c>
      <c r="AJ162" s="68">
        <v>0</v>
      </c>
      <c r="AK162" s="68">
        <v>0</v>
      </c>
      <c r="AL162" s="68">
        <v>0</v>
      </c>
      <c r="AM162" s="68">
        <v>0</v>
      </c>
      <c r="AN162" s="68">
        <v>0</v>
      </c>
      <c r="AO162" s="68">
        <v>0</v>
      </c>
      <c r="AP162" s="68">
        <v>0</v>
      </c>
      <c r="AQ162" s="68">
        <v>0</v>
      </c>
      <c r="AR162" s="68">
        <v>0</v>
      </c>
      <c r="AS162" s="68">
        <v>0</v>
      </c>
      <c r="AT162" s="68">
        <v>0</v>
      </c>
      <c r="AU162" s="68">
        <v>0</v>
      </c>
      <c r="AV162" s="68">
        <v>4</v>
      </c>
      <c r="AW162" s="68"/>
      <c r="AX162" s="68">
        <v>0</v>
      </c>
      <c r="AY162" s="126">
        <v>0</v>
      </c>
      <c r="AZ162" s="68">
        <v>0</v>
      </c>
      <c r="BA162" s="68">
        <v>0</v>
      </c>
      <c r="EQ162" s="68">
        <v>59050</v>
      </c>
      <c r="ER162" s="175">
        <v>2</v>
      </c>
      <c r="ES162" s="68">
        <v>-1</v>
      </c>
      <c r="ET162" s="68">
        <v>50</v>
      </c>
      <c r="EU162" s="68">
        <v>0</v>
      </c>
      <c r="EV162" s="68">
        <v>150050</v>
      </c>
      <c r="EW162" s="68" t="s">
        <v>2688</v>
      </c>
      <c r="EX162" s="68" t="str">
        <f t="shared" si="32"/>
        <v>중형</v>
      </c>
      <c r="GE162" s="68">
        <v>988</v>
      </c>
      <c r="GF162" s="68" t="s">
        <v>4041</v>
      </c>
    </row>
    <row r="163" spans="1:188" x14ac:dyDescent="0.2">
      <c r="A163" s="174">
        <v>162</v>
      </c>
      <c r="B163" s="174">
        <v>1289019670</v>
      </c>
      <c r="C163" s="61">
        <v>0</v>
      </c>
      <c r="D163" s="169">
        <v>2931687116</v>
      </c>
      <c r="E163" s="174">
        <f t="shared" si="34"/>
        <v>5</v>
      </c>
      <c r="F163" s="68">
        <v>3063</v>
      </c>
      <c r="G163" s="68">
        <v>2</v>
      </c>
      <c r="H163" s="68">
        <v>0</v>
      </c>
      <c r="I163" s="68">
        <v>0</v>
      </c>
      <c r="J163" s="68" t="s">
        <v>10536</v>
      </c>
      <c r="K163" s="68">
        <v>0</v>
      </c>
      <c r="L163" s="68">
        <v>0</v>
      </c>
      <c r="M163" s="68">
        <v>0</v>
      </c>
      <c r="N163" s="68">
        <v>0</v>
      </c>
      <c r="O163" s="68">
        <v>3063</v>
      </c>
      <c r="P163" s="68">
        <v>0</v>
      </c>
      <c r="Q163" s="68">
        <v>0</v>
      </c>
      <c r="R163" s="68">
        <v>0</v>
      </c>
      <c r="S163" s="68">
        <v>0</v>
      </c>
      <c r="T163" s="68">
        <v>0</v>
      </c>
      <c r="U163" s="68">
        <v>0</v>
      </c>
      <c r="V163" s="68">
        <v>0</v>
      </c>
      <c r="W163" s="68">
        <v>0</v>
      </c>
      <c r="X163" s="68">
        <v>0</v>
      </c>
      <c r="Y163" s="68">
        <v>0</v>
      </c>
      <c r="Z163" s="68">
        <v>0</v>
      </c>
      <c r="AA163" s="68">
        <v>0</v>
      </c>
      <c r="AB163" s="68">
        <v>0</v>
      </c>
      <c r="AC163" s="68">
        <v>0</v>
      </c>
      <c r="AD163" s="68">
        <v>0</v>
      </c>
      <c r="AE163" s="68">
        <v>0</v>
      </c>
      <c r="AF163" s="68">
        <v>0</v>
      </c>
      <c r="AG163" s="68">
        <v>0</v>
      </c>
      <c r="AH163" s="68">
        <v>0</v>
      </c>
      <c r="AI163" s="68">
        <v>0</v>
      </c>
      <c r="AJ163" s="68">
        <v>0</v>
      </c>
      <c r="AK163" s="68">
        <v>0</v>
      </c>
      <c r="AL163" s="68">
        <v>0</v>
      </c>
      <c r="AM163" s="68">
        <v>0</v>
      </c>
      <c r="AN163" s="68">
        <v>0</v>
      </c>
      <c r="AO163" s="68">
        <v>0</v>
      </c>
      <c r="AP163" s="68">
        <v>0</v>
      </c>
      <c r="AQ163" s="68">
        <v>0</v>
      </c>
      <c r="AR163" s="68">
        <v>0</v>
      </c>
      <c r="AS163" s="68">
        <v>0</v>
      </c>
      <c r="AT163" s="68">
        <v>0</v>
      </c>
      <c r="AU163" s="68">
        <v>0</v>
      </c>
      <c r="AV163" s="68">
        <v>4</v>
      </c>
      <c r="AW163" s="68"/>
      <c r="AX163" s="68">
        <v>0</v>
      </c>
      <c r="AY163" s="126">
        <v>0</v>
      </c>
      <c r="AZ163" s="68">
        <v>0</v>
      </c>
      <c r="BA163" s="68">
        <v>0</v>
      </c>
      <c r="EQ163" s="68">
        <v>59076</v>
      </c>
      <c r="ER163" s="175">
        <v>4</v>
      </c>
      <c r="ES163" s="68">
        <v>-1</v>
      </c>
      <c r="ET163" s="68">
        <v>76</v>
      </c>
      <c r="EU163" s="68">
        <v>0</v>
      </c>
      <c r="EV163" s="68">
        <v>150076</v>
      </c>
      <c r="EW163" s="68" t="s">
        <v>2714</v>
      </c>
      <c r="EX163" s="68" t="str">
        <f t="shared" si="32"/>
        <v>대형</v>
      </c>
      <c r="GE163" s="68">
        <v>989</v>
      </c>
      <c r="GF163" s="68" t="s">
        <v>4042</v>
      </c>
    </row>
    <row r="164" spans="1:188" x14ac:dyDescent="0.2">
      <c r="A164" s="174">
        <v>163</v>
      </c>
      <c r="B164" s="174">
        <v>1309455947</v>
      </c>
      <c r="C164" s="61">
        <v>0</v>
      </c>
      <c r="D164" s="169">
        <v>2971687116</v>
      </c>
      <c r="E164" s="174">
        <f t="shared" si="34"/>
        <v>5</v>
      </c>
      <c r="F164" s="68">
        <v>3071</v>
      </c>
      <c r="G164" s="68">
        <v>2</v>
      </c>
      <c r="H164" s="68">
        <v>0</v>
      </c>
      <c r="I164" s="68">
        <v>0</v>
      </c>
      <c r="J164" s="68" t="s">
        <v>10537</v>
      </c>
      <c r="K164" s="68">
        <v>0</v>
      </c>
      <c r="L164" s="68">
        <v>0</v>
      </c>
      <c r="M164" s="68">
        <v>0</v>
      </c>
      <c r="N164" s="68">
        <v>0</v>
      </c>
      <c r="O164" s="68">
        <v>3071</v>
      </c>
      <c r="P164" s="68">
        <v>0</v>
      </c>
      <c r="Q164" s="68">
        <v>0</v>
      </c>
      <c r="R164" s="68">
        <v>0</v>
      </c>
      <c r="S164" s="68">
        <v>0</v>
      </c>
      <c r="T164" s="68">
        <v>0</v>
      </c>
      <c r="U164" s="68">
        <v>0</v>
      </c>
      <c r="V164" s="68">
        <v>0</v>
      </c>
      <c r="W164" s="68">
        <v>0</v>
      </c>
      <c r="X164" s="68">
        <v>0</v>
      </c>
      <c r="Y164" s="68">
        <v>0</v>
      </c>
      <c r="Z164" s="68">
        <v>0</v>
      </c>
      <c r="AA164" s="68">
        <v>0</v>
      </c>
      <c r="AB164" s="68">
        <v>0</v>
      </c>
      <c r="AC164" s="68">
        <v>0</v>
      </c>
      <c r="AD164" s="68">
        <v>0</v>
      </c>
      <c r="AE164" s="68">
        <v>0</v>
      </c>
      <c r="AF164" s="68">
        <v>0</v>
      </c>
      <c r="AG164" s="68">
        <v>0</v>
      </c>
      <c r="AH164" s="68">
        <v>0</v>
      </c>
      <c r="AI164" s="68">
        <v>0</v>
      </c>
      <c r="AJ164" s="68">
        <v>0</v>
      </c>
      <c r="AK164" s="68">
        <v>0</v>
      </c>
      <c r="AL164" s="68">
        <v>0</v>
      </c>
      <c r="AM164" s="68">
        <v>0</v>
      </c>
      <c r="AN164" s="68">
        <v>0</v>
      </c>
      <c r="AO164" s="68">
        <v>0</v>
      </c>
      <c r="AP164" s="68">
        <v>0</v>
      </c>
      <c r="AQ164" s="68">
        <v>0</v>
      </c>
      <c r="AR164" s="68">
        <v>0</v>
      </c>
      <c r="AS164" s="68">
        <v>0</v>
      </c>
      <c r="AT164" s="68">
        <v>0</v>
      </c>
      <c r="AU164" s="68">
        <v>0</v>
      </c>
      <c r="AV164" s="68">
        <v>4</v>
      </c>
      <c r="AW164" s="68"/>
      <c r="AX164" s="68">
        <v>0</v>
      </c>
      <c r="AY164" s="126">
        <v>0</v>
      </c>
      <c r="AZ164" s="68">
        <v>0</v>
      </c>
      <c r="BA164" s="68">
        <v>0</v>
      </c>
      <c r="EQ164" s="68">
        <v>59090</v>
      </c>
      <c r="ER164" s="175">
        <v>4</v>
      </c>
      <c r="ES164" s="68">
        <v>-1</v>
      </c>
      <c r="ET164" s="68">
        <v>90</v>
      </c>
      <c r="EU164" s="68">
        <v>0</v>
      </c>
      <c r="EV164" s="68">
        <v>150090</v>
      </c>
      <c r="EW164" s="68" t="s">
        <v>2728</v>
      </c>
      <c r="EX164" s="68" t="str">
        <f t="shared" si="32"/>
        <v>대형</v>
      </c>
      <c r="GE164" s="68">
        <v>990</v>
      </c>
      <c r="GF164" s="68" t="s">
        <v>4043</v>
      </c>
    </row>
    <row r="165" spans="1:188" x14ac:dyDescent="0.2">
      <c r="A165" s="174">
        <v>164</v>
      </c>
      <c r="B165" s="174">
        <v>1330055714</v>
      </c>
      <c r="C165" s="61">
        <v>0</v>
      </c>
      <c r="D165" s="169">
        <v>3011687116</v>
      </c>
      <c r="E165" s="174">
        <f t="shared" si="34"/>
        <v>5</v>
      </c>
      <c r="F165" s="68">
        <v>3072</v>
      </c>
      <c r="G165" s="68">
        <v>2</v>
      </c>
      <c r="H165" s="68">
        <v>0</v>
      </c>
      <c r="I165" s="68">
        <v>0</v>
      </c>
      <c r="J165" s="68" t="s">
        <v>10538</v>
      </c>
      <c r="K165" s="68">
        <v>0</v>
      </c>
      <c r="L165" s="68">
        <v>0</v>
      </c>
      <c r="M165" s="68">
        <v>0</v>
      </c>
      <c r="N165" s="68">
        <v>0</v>
      </c>
      <c r="O165" s="68">
        <v>3072</v>
      </c>
      <c r="P165" s="68">
        <v>0</v>
      </c>
      <c r="Q165" s="68">
        <v>0</v>
      </c>
      <c r="R165" s="68">
        <v>0</v>
      </c>
      <c r="S165" s="68">
        <v>0</v>
      </c>
      <c r="T165" s="68">
        <v>0</v>
      </c>
      <c r="U165" s="68">
        <v>0</v>
      </c>
      <c r="V165" s="68">
        <v>0</v>
      </c>
      <c r="W165" s="68">
        <v>0</v>
      </c>
      <c r="X165" s="68">
        <v>0</v>
      </c>
      <c r="Y165" s="68">
        <v>0</v>
      </c>
      <c r="Z165" s="68">
        <v>0</v>
      </c>
      <c r="AA165" s="68">
        <v>0</v>
      </c>
      <c r="AB165" s="68">
        <v>0</v>
      </c>
      <c r="AC165" s="68">
        <v>0</v>
      </c>
      <c r="AD165" s="68">
        <v>0</v>
      </c>
      <c r="AE165" s="68">
        <v>0</v>
      </c>
      <c r="AF165" s="68">
        <v>0</v>
      </c>
      <c r="AG165" s="68">
        <v>0</v>
      </c>
      <c r="AH165" s="68">
        <v>0</v>
      </c>
      <c r="AI165" s="68">
        <v>0</v>
      </c>
      <c r="AJ165" s="68">
        <v>0</v>
      </c>
      <c r="AK165" s="68">
        <v>0</v>
      </c>
      <c r="AL165" s="68">
        <v>0</v>
      </c>
      <c r="AM165" s="68">
        <v>0</v>
      </c>
      <c r="AN165" s="68">
        <v>0</v>
      </c>
      <c r="AO165" s="68">
        <v>0</v>
      </c>
      <c r="AP165" s="68">
        <v>0</v>
      </c>
      <c r="AQ165" s="68">
        <v>0</v>
      </c>
      <c r="AR165" s="68">
        <v>0</v>
      </c>
      <c r="AS165" s="68">
        <v>0</v>
      </c>
      <c r="AT165" s="68">
        <v>0</v>
      </c>
      <c r="AU165" s="68">
        <v>0</v>
      </c>
      <c r="AV165" s="68">
        <v>4</v>
      </c>
      <c r="AW165" s="68"/>
      <c r="AX165" s="68">
        <v>0</v>
      </c>
      <c r="AY165" s="126">
        <v>0</v>
      </c>
      <c r="AZ165" s="68">
        <v>0</v>
      </c>
      <c r="BA165" s="68">
        <v>0</v>
      </c>
      <c r="EQ165" s="68">
        <v>59091</v>
      </c>
      <c r="ER165" s="175">
        <v>4</v>
      </c>
      <c r="ES165" s="68">
        <v>-1</v>
      </c>
      <c r="ET165" s="68">
        <v>91</v>
      </c>
      <c r="EU165" s="68">
        <v>0</v>
      </c>
      <c r="EV165" s="68">
        <v>150091</v>
      </c>
      <c r="EW165" s="68" t="s">
        <v>2729</v>
      </c>
      <c r="EX165" s="68" t="str">
        <f t="shared" si="32"/>
        <v>대형</v>
      </c>
      <c r="GE165" s="68">
        <v>991</v>
      </c>
      <c r="GF165" s="68" t="s">
        <v>4044</v>
      </c>
    </row>
    <row r="166" spans="1:188" x14ac:dyDescent="0.2">
      <c r="A166" s="174">
        <v>165</v>
      </c>
      <c r="B166" s="174">
        <v>1350820279</v>
      </c>
      <c r="C166" s="61">
        <v>0</v>
      </c>
      <c r="D166" s="169">
        <v>3051687116</v>
      </c>
      <c r="E166" s="174">
        <f t="shared" si="34"/>
        <v>5</v>
      </c>
      <c r="F166" s="68">
        <v>3073</v>
      </c>
      <c r="G166" s="68">
        <v>2</v>
      </c>
      <c r="H166" s="68">
        <v>0</v>
      </c>
      <c r="I166" s="68">
        <v>0</v>
      </c>
      <c r="J166" s="68" t="s">
        <v>10539</v>
      </c>
      <c r="K166" s="68">
        <v>0</v>
      </c>
      <c r="L166" s="68">
        <v>0</v>
      </c>
      <c r="M166" s="68">
        <v>0</v>
      </c>
      <c r="N166" s="68">
        <v>0</v>
      </c>
      <c r="O166" s="68">
        <v>3073</v>
      </c>
      <c r="P166" s="68">
        <v>0</v>
      </c>
      <c r="Q166" s="68">
        <v>0</v>
      </c>
      <c r="R166" s="68">
        <v>0</v>
      </c>
      <c r="S166" s="68">
        <v>0</v>
      </c>
      <c r="T166" s="68">
        <v>0</v>
      </c>
      <c r="U166" s="68">
        <v>0</v>
      </c>
      <c r="V166" s="68">
        <v>0</v>
      </c>
      <c r="W166" s="68">
        <v>0</v>
      </c>
      <c r="X166" s="68">
        <v>0</v>
      </c>
      <c r="Y166" s="68">
        <v>0</v>
      </c>
      <c r="Z166" s="68">
        <v>0</v>
      </c>
      <c r="AA166" s="68">
        <v>0</v>
      </c>
      <c r="AB166" s="68">
        <v>0</v>
      </c>
      <c r="AC166" s="68">
        <v>0</v>
      </c>
      <c r="AD166" s="68">
        <v>0</v>
      </c>
      <c r="AE166" s="68">
        <v>0</v>
      </c>
      <c r="AF166" s="68">
        <v>0</v>
      </c>
      <c r="AG166" s="68">
        <v>0</v>
      </c>
      <c r="AH166" s="68">
        <v>0</v>
      </c>
      <c r="AI166" s="68">
        <v>0</v>
      </c>
      <c r="AJ166" s="68">
        <v>0</v>
      </c>
      <c r="AK166" s="68">
        <v>0</v>
      </c>
      <c r="AL166" s="68">
        <v>0</v>
      </c>
      <c r="AM166" s="68">
        <v>0</v>
      </c>
      <c r="AN166" s="68">
        <v>0</v>
      </c>
      <c r="AO166" s="68">
        <v>0</v>
      </c>
      <c r="AP166" s="68">
        <v>0</v>
      </c>
      <c r="AQ166" s="68">
        <v>0</v>
      </c>
      <c r="AR166" s="68">
        <v>0</v>
      </c>
      <c r="AS166" s="68">
        <v>0</v>
      </c>
      <c r="AT166" s="68">
        <v>0</v>
      </c>
      <c r="AU166" s="68">
        <v>0</v>
      </c>
      <c r="AV166" s="68">
        <v>4</v>
      </c>
      <c r="AW166" s="68"/>
      <c r="AX166" s="68">
        <v>0</v>
      </c>
      <c r="AY166" s="126">
        <v>0</v>
      </c>
      <c r="AZ166" s="68">
        <v>0</v>
      </c>
      <c r="BA166" s="68">
        <v>0</v>
      </c>
      <c r="EQ166" s="68">
        <v>59092</v>
      </c>
      <c r="ER166" s="175">
        <v>4</v>
      </c>
      <c r="ES166" s="68">
        <v>-1</v>
      </c>
      <c r="ET166" s="68">
        <v>92</v>
      </c>
      <c r="EU166" s="68">
        <v>0</v>
      </c>
      <c r="EV166" s="68">
        <v>150092</v>
      </c>
      <c r="EW166" s="68" t="s">
        <v>2730</v>
      </c>
      <c r="EX166" s="68" t="str">
        <f t="shared" si="32"/>
        <v>대형</v>
      </c>
      <c r="GE166" s="68">
        <v>992</v>
      </c>
      <c r="GF166" s="68" t="s">
        <v>4045</v>
      </c>
    </row>
    <row r="167" spans="1:188" x14ac:dyDescent="0.2">
      <c r="A167" s="174">
        <v>166</v>
      </c>
      <c r="B167" s="174">
        <v>1371750961</v>
      </c>
      <c r="C167" s="61">
        <v>0</v>
      </c>
      <c r="D167" s="169">
        <v>3091687116</v>
      </c>
      <c r="E167" s="174">
        <f t="shared" si="34"/>
        <v>5</v>
      </c>
      <c r="F167" s="68">
        <v>3081</v>
      </c>
      <c r="G167" s="68">
        <v>2</v>
      </c>
      <c r="H167" s="68">
        <v>0</v>
      </c>
      <c r="I167" s="68">
        <v>0</v>
      </c>
      <c r="J167" s="68" t="s">
        <v>10540</v>
      </c>
      <c r="K167" s="68">
        <v>0</v>
      </c>
      <c r="L167" s="68">
        <v>0</v>
      </c>
      <c r="M167" s="68">
        <v>0</v>
      </c>
      <c r="N167" s="68">
        <v>0</v>
      </c>
      <c r="O167" s="68">
        <v>3081</v>
      </c>
      <c r="P167" s="68">
        <v>0</v>
      </c>
      <c r="Q167" s="68">
        <v>0</v>
      </c>
      <c r="R167" s="68">
        <v>0</v>
      </c>
      <c r="S167" s="68">
        <v>0</v>
      </c>
      <c r="T167" s="68">
        <v>0</v>
      </c>
      <c r="U167" s="68">
        <v>0</v>
      </c>
      <c r="V167" s="68">
        <v>0</v>
      </c>
      <c r="W167" s="68">
        <v>0</v>
      </c>
      <c r="X167" s="68">
        <v>0</v>
      </c>
      <c r="Y167" s="68">
        <v>0</v>
      </c>
      <c r="Z167" s="68">
        <v>0</v>
      </c>
      <c r="AA167" s="68">
        <v>0</v>
      </c>
      <c r="AB167" s="68">
        <v>0</v>
      </c>
      <c r="AC167" s="68">
        <v>0</v>
      </c>
      <c r="AD167" s="68">
        <v>0</v>
      </c>
      <c r="AE167" s="68">
        <v>0</v>
      </c>
      <c r="AF167" s="68">
        <v>0</v>
      </c>
      <c r="AG167" s="68">
        <v>0</v>
      </c>
      <c r="AH167" s="68">
        <v>0</v>
      </c>
      <c r="AI167" s="68">
        <v>0</v>
      </c>
      <c r="AJ167" s="68">
        <v>0</v>
      </c>
      <c r="AK167" s="68">
        <v>0</v>
      </c>
      <c r="AL167" s="68">
        <v>0</v>
      </c>
      <c r="AM167" s="68">
        <v>0</v>
      </c>
      <c r="AN167" s="68">
        <v>0</v>
      </c>
      <c r="AO167" s="68">
        <v>0</v>
      </c>
      <c r="AP167" s="68">
        <v>0</v>
      </c>
      <c r="AQ167" s="68">
        <v>0</v>
      </c>
      <c r="AR167" s="68">
        <v>0</v>
      </c>
      <c r="AS167" s="68">
        <v>0</v>
      </c>
      <c r="AT167" s="68">
        <v>0</v>
      </c>
      <c r="AU167" s="68">
        <v>0</v>
      </c>
      <c r="AV167" s="68">
        <v>4</v>
      </c>
      <c r="AW167" s="68"/>
      <c r="AX167" s="68">
        <v>0</v>
      </c>
      <c r="AY167" s="126">
        <v>0</v>
      </c>
      <c r="AZ167" s="68">
        <v>0</v>
      </c>
      <c r="BA167" s="68">
        <v>0</v>
      </c>
      <c r="EQ167" s="68">
        <v>59096</v>
      </c>
      <c r="ER167" s="175">
        <v>4</v>
      </c>
      <c r="ES167" s="68">
        <v>-1</v>
      </c>
      <c r="ET167" s="68">
        <v>96</v>
      </c>
      <c r="EU167" s="68">
        <v>0</v>
      </c>
      <c r="EV167" s="68">
        <v>150096</v>
      </c>
      <c r="EW167" s="68" t="s">
        <v>2734</v>
      </c>
      <c r="EX167" s="68" t="str">
        <f t="shared" si="32"/>
        <v>대형</v>
      </c>
      <c r="GE167" s="68">
        <v>993</v>
      </c>
      <c r="GF167" s="68" t="s">
        <v>4046</v>
      </c>
    </row>
    <row r="168" spans="1:188" x14ac:dyDescent="0.2">
      <c r="A168" s="174">
        <v>167</v>
      </c>
      <c r="B168" s="174">
        <v>1392849088</v>
      </c>
      <c r="C168" s="61">
        <v>0</v>
      </c>
      <c r="D168" s="169">
        <v>3131687116</v>
      </c>
      <c r="E168" s="174">
        <f t="shared" si="34"/>
        <v>5</v>
      </c>
      <c r="F168" s="68">
        <v>3082</v>
      </c>
      <c r="G168" s="68">
        <v>2</v>
      </c>
      <c r="H168" s="68">
        <v>0</v>
      </c>
      <c r="I168" s="68">
        <v>0</v>
      </c>
      <c r="J168" s="68" t="s">
        <v>10541</v>
      </c>
      <c r="K168" s="68">
        <v>0</v>
      </c>
      <c r="L168" s="68">
        <v>0</v>
      </c>
      <c r="M168" s="68">
        <v>0</v>
      </c>
      <c r="N168" s="68">
        <v>0</v>
      </c>
      <c r="O168" s="68">
        <v>3082</v>
      </c>
      <c r="P168" s="68">
        <v>0</v>
      </c>
      <c r="Q168" s="68">
        <v>0</v>
      </c>
      <c r="R168" s="68">
        <v>0</v>
      </c>
      <c r="S168" s="68">
        <v>0</v>
      </c>
      <c r="T168" s="68">
        <v>0</v>
      </c>
      <c r="U168" s="68">
        <v>0</v>
      </c>
      <c r="V168" s="68">
        <v>0</v>
      </c>
      <c r="W168" s="68">
        <v>0</v>
      </c>
      <c r="X168" s="68">
        <v>0</v>
      </c>
      <c r="Y168" s="68">
        <v>0</v>
      </c>
      <c r="Z168" s="68">
        <v>0</v>
      </c>
      <c r="AA168" s="68">
        <v>0</v>
      </c>
      <c r="AB168" s="68">
        <v>0</v>
      </c>
      <c r="AC168" s="68">
        <v>0</v>
      </c>
      <c r="AD168" s="68">
        <v>0</v>
      </c>
      <c r="AE168" s="68">
        <v>0</v>
      </c>
      <c r="AF168" s="68">
        <v>0</v>
      </c>
      <c r="AG168" s="68">
        <v>0</v>
      </c>
      <c r="AH168" s="68">
        <v>0</v>
      </c>
      <c r="AI168" s="68">
        <v>0</v>
      </c>
      <c r="AJ168" s="68">
        <v>0</v>
      </c>
      <c r="AK168" s="68">
        <v>0</v>
      </c>
      <c r="AL168" s="68">
        <v>0</v>
      </c>
      <c r="AM168" s="68">
        <v>0</v>
      </c>
      <c r="AN168" s="68">
        <v>0</v>
      </c>
      <c r="AO168" s="68">
        <v>0</v>
      </c>
      <c r="AP168" s="68">
        <v>0</v>
      </c>
      <c r="AQ168" s="68">
        <v>0</v>
      </c>
      <c r="AR168" s="68">
        <v>0</v>
      </c>
      <c r="AS168" s="68">
        <v>0</v>
      </c>
      <c r="AT168" s="68">
        <v>0</v>
      </c>
      <c r="AU168" s="68">
        <v>0</v>
      </c>
      <c r="AV168" s="68">
        <v>4</v>
      </c>
      <c r="AW168" s="68"/>
      <c r="AX168" s="68">
        <v>0</v>
      </c>
      <c r="AY168" s="126">
        <v>0</v>
      </c>
      <c r="AZ168" s="68">
        <v>0</v>
      </c>
      <c r="BA168" s="68">
        <v>0</v>
      </c>
      <c r="EQ168" s="68">
        <v>59840</v>
      </c>
      <c r="ER168" s="175">
        <v>1</v>
      </c>
      <c r="ES168" s="68">
        <v>-1</v>
      </c>
      <c r="ET168" s="68">
        <v>1</v>
      </c>
      <c r="EU168" s="68">
        <v>0</v>
      </c>
      <c r="EV168" s="68">
        <v>150001</v>
      </c>
      <c r="EW168" s="68" t="s">
        <v>2639</v>
      </c>
      <c r="EX168" s="68" t="str">
        <f t="shared" si="32"/>
        <v>소형</v>
      </c>
      <c r="GE168" s="68">
        <v>994</v>
      </c>
      <c r="GF168" s="68" t="s">
        <v>4047</v>
      </c>
    </row>
    <row r="169" spans="1:188" x14ac:dyDescent="0.2">
      <c r="A169" s="174">
        <v>168</v>
      </c>
      <c r="B169" s="174">
        <v>1414116000</v>
      </c>
      <c r="C169" s="61">
        <v>0</v>
      </c>
      <c r="D169" s="169">
        <v>3171687116</v>
      </c>
      <c r="E169" s="174">
        <f t="shared" si="34"/>
        <v>5</v>
      </c>
      <c r="F169" s="68">
        <v>3083</v>
      </c>
      <c r="G169" s="68">
        <v>2</v>
      </c>
      <c r="H169" s="68">
        <v>0</v>
      </c>
      <c r="I169" s="68">
        <v>0</v>
      </c>
      <c r="J169" s="68" t="s">
        <v>10542</v>
      </c>
      <c r="K169" s="68">
        <v>0</v>
      </c>
      <c r="L169" s="68">
        <v>0</v>
      </c>
      <c r="M169" s="68">
        <v>0</v>
      </c>
      <c r="N169" s="68">
        <v>0</v>
      </c>
      <c r="O169" s="68">
        <v>3083</v>
      </c>
      <c r="P169" s="68">
        <v>0</v>
      </c>
      <c r="Q169" s="68">
        <v>0</v>
      </c>
      <c r="R169" s="68">
        <v>0</v>
      </c>
      <c r="S169" s="68">
        <v>0</v>
      </c>
      <c r="T169" s="68">
        <v>0</v>
      </c>
      <c r="U169" s="68">
        <v>0</v>
      </c>
      <c r="V169" s="68">
        <v>0</v>
      </c>
      <c r="W169" s="68">
        <v>0</v>
      </c>
      <c r="X169" s="68">
        <v>0</v>
      </c>
      <c r="Y169" s="68">
        <v>0</v>
      </c>
      <c r="Z169" s="68">
        <v>0</v>
      </c>
      <c r="AA169" s="68">
        <v>0</v>
      </c>
      <c r="AB169" s="68">
        <v>0</v>
      </c>
      <c r="AC169" s="68">
        <v>0</v>
      </c>
      <c r="AD169" s="68">
        <v>0</v>
      </c>
      <c r="AE169" s="68">
        <v>0</v>
      </c>
      <c r="AF169" s="68">
        <v>0</v>
      </c>
      <c r="AG169" s="68">
        <v>0</v>
      </c>
      <c r="AH169" s="68">
        <v>0</v>
      </c>
      <c r="AI169" s="68">
        <v>0</v>
      </c>
      <c r="AJ169" s="68">
        <v>0</v>
      </c>
      <c r="AK169" s="68">
        <v>0</v>
      </c>
      <c r="AL169" s="68">
        <v>0</v>
      </c>
      <c r="AM169" s="68">
        <v>0</v>
      </c>
      <c r="AN169" s="68">
        <v>0</v>
      </c>
      <c r="AO169" s="68">
        <v>0</v>
      </c>
      <c r="AP169" s="68">
        <v>0</v>
      </c>
      <c r="AQ169" s="68">
        <v>0</v>
      </c>
      <c r="AR169" s="68">
        <v>0</v>
      </c>
      <c r="AS169" s="68">
        <v>0</v>
      </c>
      <c r="AT169" s="68">
        <v>0</v>
      </c>
      <c r="AU169" s="68">
        <v>0</v>
      </c>
      <c r="AV169" s="68">
        <v>4</v>
      </c>
      <c r="AW169" s="68"/>
      <c r="AX169" s="68">
        <v>0</v>
      </c>
      <c r="AY169" s="126">
        <v>0</v>
      </c>
      <c r="AZ169" s="68">
        <v>0</v>
      </c>
      <c r="BA169" s="68">
        <v>0</v>
      </c>
      <c r="EQ169" s="68">
        <v>59841</v>
      </c>
      <c r="ER169" s="175">
        <v>1</v>
      </c>
      <c r="ES169" s="68">
        <v>-1</v>
      </c>
      <c r="ET169" s="68">
        <v>77</v>
      </c>
      <c r="EU169" s="68">
        <v>0</v>
      </c>
      <c r="EV169" s="68">
        <v>150077</v>
      </c>
      <c r="EW169" s="68" t="s">
        <v>2715</v>
      </c>
      <c r="EX169" s="68" t="str">
        <f t="shared" si="32"/>
        <v>소형</v>
      </c>
      <c r="GE169" s="68">
        <v>995</v>
      </c>
      <c r="GF169" s="68" t="s">
        <v>4048</v>
      </c>
    </row>
    <row r="170" spans="1:188" x14ac:dyDescent="0.2">
      <c r="A170" s="174">
        <v>169</v>
      </c>
      <c r="B170" s="174">
        <v>1435553047</v>
      </c>
      <c r="C170" s="61">
        <v>0</v>
      </c>
      <c r="D170" s="169">
        <v>3211687116</v>
      </c>
      <c r="E170" s="174">
        <f t="shared" ref="E170:E176" si="35">ROUND(G170*2.5,)</f>
        <v>5</v>
      </c>
      <c r="F170" s="68">
        <v>3091</v>
      </c>
      <c r="G170" s="68">
        <v>2</v>
      </c>
      <c r="H170" s="68">
        <v>0</v>
      </c>
      <c r="I170" s="68">
        <v>0</v>
      </c>
      <c r="J170" s="68" t="s">
        <v>10543</v>
      </c>
      <c r="K170" s="68">
        <v>0</v>
      </c>
      <c r="L170" s="68">
        <v>0</v>
      </c>
      <c r="M170" s="68">
        <v>0</v>
      </c>
      <c r="N170" s="68">
        <v>0</v>
      </c>
      <c r="O170" s="68">
        <v>3091</v>
      </c>
      <c r="P170" s="68">
        <v>0</v>
      </c>
      <c r="Q170" s="68">
        <v>0</v>
      </c>
      <c r="R170" s="68">
        <v>0</v>
      </c>
      <c r="S170" s="68">
        <v>0</v>
      </c>
      <c r="T170" s="68">
        <v>0</v>
      </c>
      <c r="U170" s="68">
        <v>0</v>
      </c>
      <c r="V170" s="68">
        <v>0</v>
      </c>
      <c r="W170" s="68">
        <v>0</v>
      </c>
      <c r="X170" s="68">
        <v>0</v>
      </c>
      <c r="Y170" s="68">
        <v>0</v>
      </c>
      <c r="Z170" s="68">
        <v>0</v>
      </c>
      <c r="AA170" s="68">
        <v>0</v>
      </c>
      <c r="AB170" s="68">
        <v>0</v>
      </c>
      <c r="AC170" s="68">
        <v>0</v>
      </c>
      <c r="AD170" s="68">
        <v>0</v>
      </c>
      <c r="AE170" s="68">
        <v>0</v>
      </c>
      <c r="AF170" s="68">
        <v>0</v>
      </c>
      <c r="AG170" s="68">
        <v>0</v>
      </c>
      <c r="AH170" s="68">
        <v>0</v>
      </c>
      <c r="AI170" s="68">
        <v>0</v>
      </c>
      <c r="AJ170" s="68">
        <v>0</v>
      </c>
      <c r="AK170" s="68">
        <v>0</v>
      </c>
      <c r="AL170" s="68">
        <v>0</v>
      </c>
      <c r="AM170" s="68">
        <v>0</v>
      </c>
      <c r="AN170" s="68">
        <v>0</v>
      </c>
      <c r="AO170" s="68">
        <v>0</v>
      </c>
      <c r="AP170" s="68">
        <v>0</v>
      </c>
      <c r="AQ170" s="68">
        <v>0</v>
      </c>
      <c r="AR170" s="68">
        <v>0</v>
      </c>
      <c r="AS170" s="68">
        <v>0</v>
      </c>
      <c r="AT170" s="68">
        <v>0</v>
      </c>
      <c r="AU170" s="68">
        <v>0</v>
      </c>
      <c r="AV170" s="68">
        <v>4</v>
      </c>
      <c r="AW170" s="68"/>
      <c r="AX170" s="68">
        <v>0</v>
      </c>
      <c r="AY170" s="126">
        <v>0</v>
      </c>
      <c r="AZ170" s="68">
        <v>0</v>
      </c>
      <c r="BA170" s="68">
        <v>0</v>
      </c>
      <c r="EQ170" s="68">
        <v>59842</v>
      </c>
      <c r="ER170" s="175">
        <v>2</v>
      </c>
      <c r="ES170" s="68">
        <v>-1</v>
      </c>
      <c r="ET170" s="68">
        <v>36</v>
      </c>
      <c r="EU170" s="68">
        <v>0</v>
      </c>
      <c r="EV170" s="68">
        <v>150036</v>
      </c>
      <c r="EW170" s="68" t="s">
        <v>2674</v>
      </c>
      <c r="EX170" s="68" t="str">
        <f t="shared" si="32"/>
        <v>중형</v>
      </c>
      <c r="GE170" s="68">
        <v>996</v>
      </c>
      <c r="GF170" s="68" t="s">
        <v>4049</v>
      </c>
    </row>
    <row r="171" spans="1:188" x14ac:dyDescent="0.2">
      <c r="A171" s="174">
        <v>170</v>
      </c>
      <c r="B171" s="174">
        <v>1457161590</v>
      </c>
      <c r="C171" s="61">
        <v>0</v>
      </c>
      <c r="D171" s="169">
        <v>3251687116</v>
      </c>
      <c r="E171" s="174">
        <f t="shared" si="35"/>
        <v>5</v>
      </c>
      <c r="F171" s="68">
        <v>3092</v>
      </c>
      <c r="G171" s="68">
        <v>2</v>
      </c>
      <c r="H171" s="68">
        <v>0</v>
      </c>
      <c r="I171" s="68">
        <v>0</v>
      </c>
      <c r="J171" s="68" t="s">
        <v>10544</v>
      </c>
      <c r="K171" s="68">
        <v>0</v>
      </c>
      <c r="L171" s="68">
        <v>0</v>
      </c>
      <c r="M171" s="68">
        <v>0</v>
      </c>
      <c r="N171" s="68">
        <v>0</v>
      </c>
      <c r="O171" s="68">
        <v>3092</v>
      </c>
      <c r="P171" s="68">
        <v>0</v>
      </c>
      <c r="Q171" s="68">
        <v>0</v>
      </c>
      <c r="R171" s="68">
        <v>0</v>
      </c>
      <c r="S171" s="68">
        <v>0</v>
      </c>
      <c r="T171" s="68">
        <v>0</v>
      </c>
      <c r="U171" s="68">
        <v>0</v>
      </c>
      <c r="V171" s="68">
        <v>0</v>
      </c>
      <c r="W171" s="68">
        <v>0</v>
      </c>
      <c r="X171" s="68">
        <v>0</v>
      </c>
      <c r="Y171" s="68">
        <v>0</v>
      </c>
      <c r="Z171" s="68">
        <v>0</v>
      </c>
      <c r="AA171" s="68">
        <v>0</v>
      </c>
      <c r="AB171" s="68">
        <v>0</v>
      </c>
      <c r="AC171" s="68">
        <v>0</v>
      </c>
      <c r="AD171" s="68">
        <v>0</v>
      </c>
      <c r="AE171" s="68">
        <v>0</v>
      </c>
      <c r="AF171" s="68">
        <v>0</v>
      </c>
      <c r="AG171" s="68">
        <v>0</v>
      </c>
      <c r="AH171" s="68">
        <v>0</v>
      </c>
      <c r="AI171" s="68">
        <v>0</v>
      </c>
      <c r="AJ171" s="68">
        <v>0</v>
      </c>
      <c r="AK171" s="68">
        <v>0</v>
      </c>
      <c r="AL171" s="68">
        <v>0</v>
      </c>
      <c r="AM171" s="68">
        <v>0</v>
      </c>
      <c r="AN171" s="68">
        <v>0</v>
      </c>
      <c r="AO171" s="68">
        <v>0</v>
      </c>
      <c r="AP171" s="68">
        <v>0</v>
      </c>
      <c r="AQ171" s="68">
        <v>0</v>
      </c>
      <c r="AR171" s="68">
        <v>0</v>
      </c>
      <c r="AS171" s="68">
        <v>0</v>
      </c>
      <c r="AT171" s="68">
        <v>0</v>
      </c>
      <c r="AU171" s="68">
        <v>0</v>
      </c>
      <c r="AV171" s="68">
        <v>4</v>
      </c>
      <c r="AW171" s="68"/>
      <c r="AX171" s="68">
        <v>0</v>
      </c>
      <c r="AY171" s="126">
        <v>0</v>
      </c>
      <c r="AZ171" s="68">
        <v>0</v>
      </c>
      <c r="BA171" s="68">
        <v>0</v>
      </c>
      <c r="EQ171" s="68">
        <v>59843</v>
      </c>
      <c r="ER171" s="175">
        <v>2</v>
      </c>
      <c r="ES171" s="68">
        <v>-1</v>
      </c>
      <c r="ET171" s="68">
        <v>54</v>
      </c>
      <c r="EU171" s="68">
        <v>0</v>
      </c>
      <c r="EV171" s="68">
        <v>150054</v>
      </c>
      <c r="EW171" s="68" t="s">
        <v>2692</v>
      </c>
      <c r="EX171" s="68" t="str">
        <f t="shared" si="32"/>
        <v>중형</v>
      </c>
      <c r="GE171" s="68">
        <v>997</v>
      </c>
      <c r="GF171" s="68" t="s">
        <v>4050</v>
      </c>
    </row>
    <row r="172" spans="1:188" x14ac:dyDescent="0.2">
      <c r="A172" s="174">
        <v>171</v>
      </c>
      <c r="B172" s="174">
        <v>1478943001</v>
      </c>
      <c r="C172" s="61">
        <v>0</v>
      </c>
      <c r="D172" s="169">
        <v>3291687116</v>
      </c>
      <c r="E172" s="174">
        <f t="shared" si="35"/>
        <v>5</v>
      </c>
      <c r="F172" s="68">
        <v>3093</v>
      </c>
      <c r="G172" s="68">
        <v>2</v>
      </c>
      <c r="H172" s="68">
        <v>0</v>
      </c>
      <c r="I172" s="68">
        <v>0</v>
      </c>
      <c r="J172" s="68" t="s">
        <v>10545</v>
      </c>
      <c r="K172" s="68">
        <v>0</v>
      </c>
      <c r="L172" s="68">
        <v>0</v>
      </c>
      <c r="M172" s="68">
        <v>0</v>
      </c>
      <c r="N172" s="68">
        <v>0</v>
      </c>
      <c r="O172" s="68">
        <v>3093</v>
      </c>
      <c r="P172" s="68">
        <v>0</v>
      </c>
      <c r="Q172" s="68">
        <v>0</v>
      </c>
      <c r="R172" s="68">
        <v>0</v>
      </c>
      <c r="S172" s="68">
        <v>0</v>
      </c>
      <c r="T172" s="68">
        <v>0</v>
      </c>
      <c r="U172" s="68">
        <v>0</v>
      </c>
      <c r="V172" s="68">
        <v>0</v>
      </c>
      <c r="W172" s="68">
        <v>0</v>
      </c>
      <c r="X172" s="68">
        <v>0</v>
      </c>
      <c r="Y172" s="68">
        <v>0</v>
      </c>
      <c r="Z172" s="68">
        <v>0</v>
      </c>
      <c r="AA172" s="68">
        <v>0</v>
      </c>
      <c r="AB172" s="68">
        <v>0</v>
      </c>
      <c r="AC172" s="68">
        <v>0</v>
      </c>
      <c r="AD172" s="68">
        <v>0</v>
      </c>
      <c r="AE172" s="68">
        <v>0</v>
      </c>
      <c r="AF172" s="68">
        <v>0</v>
      </c>
      <c r="AG172" s="68">
        <v>0</v>
      </c>
      <c r="AH172" s="68">
        <v>0</v>
      </c>
      <c r="AI172" s="68">
        <v>0</v>
      </c>
      <c r="AJ172" s="68">
        <v>0</v>
      </c>
      <c r="AK172" s="68">
        <v>0</v>
      </c>
      <c r="AL172" s="68">
        <v>0</v>
      </c>
      <c r="AM172" s="68">
        <v>0</v>
      </c>
      <c r="AN172" s="68">
        <v>0</v>
      </c>
      <c r="AO172" s="68">
        <v>0</v>
      </c>
      <c r="AP172" s="68">
        <v>0</v>
      </c>
      <c r="AQ172" s="68">
        <v>0</v>
      </c>
      <c r="AR172" s="68">
        <v>0</v>
      </c>
      <c r="AS172" s="68">
        <v>0</v>
      </c>
      <c r="AT172" s="68">
        <v>0</v>
      </c>
      <c r="AU172" s="68">
        <v>0</v>
      </c>
      <c r="AV172" s="68">
        <v>4</v>
      </c>
      <c r="AW172" s="68"/>
      <c r="AX172" s="68">
        <v>0</v>
      </c>
      <c r="AY172" s="126">
        <v>0</v>
      </c>
      <c r="AZ172" s="68">
        <v>0</v>
      </c>
      <c r="BA172" s="68">
        <v>0</v>
      </c>
      <c r="EQ172" s="68">
        <v>59844</v>
      </c>
      <c r="ER172" s="175">
        <v>1</v>
      </c>
      <c r="ES172" s="68">
        <v>-1</v>
      </c>
      <c r="ET172" s="68">
        <v>77</v>
      </c>
      <c r="EU172" s="68">
        <v>0</v>
      </c>
      <c r="EV172" s="68">
        <v>150077</v>
      </c>
      <c r="EW172" s="68" t="s">
        <v>2715</v>
      </c>
      <c r="EX172" s="68" t="str">
        <f t="shared" si="32"/>
        <v>소형</v>
      </c>
      <c r="GE172" s="68">
        <v>998</v>
      </c>
      <c r="GF172" s="68" t="s">
        <v>4051</v>
      </c>
    </row>
    <row r="173" spans="1:188" x14ac:dyDescent="0.2">
      <c r="A173" s="174">
        <v>172</v>
      </c>
      <c r="B173" s="174">
        <v>1500898663</v>
      </c>
      <c r="C173" s="61">
        <v>0</v>
      </c>
      <c r="D173" s="169">
        <v>3331687116</v>
      </c>
      <c r="E173" s="174">
        <f t="shared" si="35"/>
        <v>5</v>
      </c>
      <c r="F173" s="68">
        <v>3101</v>
      </c>
      <c r="G173" s="68">
        <v>2</v>
      </c>
      <c r="H173" s="68">
        <v>0</v>
      </c>
      <c r="I173" s="68">
        <v>0</v>
      </c>
      <c r="J173" s="68" t="s">
        <v>10546</v>
      </c>
      <c r="K173" s="68">
        <v>0</v>
      </c>
      <c r="L173" s="68">
        <v>0</v>
      </c>
      <c r="M173" s="68">
        <v>0</v>
      </c>
      <c r="N173" s="68">
        <v>0</v>
      </c>
      <c r="O173" s="68">
        <v>3101</v>
      </c>
      <c r="P173" s="68">
        <v>0</v>
      </c>
      <c r="Q173" s="68">
        <v>0</v>
      </c>
      <c r="R173" s="68">
        <v>0</v>
      </c>
      <c r="S173" s="68">
        <v>0</v>
      </c>
      <c r="T173" s="68">
        <v>0</v>
      </c>
      <c r="U173" s="68">
        <v>0</v>
      </c>
      <c r="V173" s="68">
        <v>0</v>
      </c>
      <c r="W173" s="68">
        <v>0</v>
      </c>
      <c r="X173" s="68">
        <v>0</v>
      </c>
      <c r="Y173" s="68">
        <v>0</v>
      </c>
      <c r="Z173" s="68">
        <v>0</v>
      </c>
      <c r="AA173" s="68">
        <v>0</v>
      </c>
      <c r="AB173" s="68">
        <v>0</v>
      </c>
      <c r="AC173" s="68">
        <v>0</v>
      </c>
      <c r="AD173" s="68">
        <v>0</v>
      </c>
      <c r="AE173" s="68">
        <v>0</v>
      </c>
      <c r="AF173" s="68">
        <v>0</v>
      </c>
      <c r="AG173" s="68">
        <v>0</v>
      </c>
      <c r="AH173" s="68">
        <v>0</v>
      </c>
      <c r="AI173" s="68">
        <v>0</v>
      </c>
      <c r="AJ173" s="68">
        <v>0</v>
      </c>
      <c r="AK173" s="68">
        <v>0</v>
      </c>
      <c r="AL173" s="68">
        <v>0</v>
      </c>
      <c r="AM173" s="68">
        <v>0</v>
      </c>
      <c r="AN173" s="68">
        <v>0</v>
      </c>
      <c r="AO173" s="68">
        <v>0</v>
      </c>
      <c r="AP173" s="68">
        <v>0</v>
      </c>
      <c r="AQ173" s="68">
        <v>0</v>
      </c>
      <c r="AR173" s="68">
        <v>0</v>
      </c>
      <c r="AS173" s="68">
        <v>0</v>
      </c>
      <c r="AT173" s="68">
        <v>0</v>
      </c>
      <c r="AU173" s="68">
        <v>0</v>
      </c>
      <c r="AV173" s="68">
        <v>4</v>
      </c>
      <c r="AW173" s="68"/>
      <c r="AX173" s="68">
        <v>0</v>
      </c>
      <c r="AY173" s="126">
        <v>0</v>
      </c>
      <c r="AZ173" s="68">
        <v>0</v>
      </c>
      <c r="BA173" s="68">
        <v>0</v>
      </c>
      <c r="EQ173" s="68">
        <v>59845</v>
      </c>
      <c r="ER173" s="175">
        <v>2</v>
      </c>
      <c r="ES173" s="68">
        <v>-1</v>
      </c>
      <c r="ET173" s="68">
        <v>81</v>
      </c>
      <c r="EU173" s="68">
        <v>0</v>
      </c>
      <c r="EV173" s="68">
        <v>150081</v>
      </c>
      <c r="EW173" s="68" t="s">
        <v>2719</v>
      </c>
      <c r="EX173" s="68" t="str">
        <f t="shared" si="32"/>
        <v>중형</v>
      </c>
      <c r="GE173" s="68">
        <v>999</v>
      </c>
      <c r="GF173" s="68" t="s">
        <v>4052</v>
      </c>
    </row>
    <row r="174" spans="1:188" x14ac:dyDescent="0.2">
      <c r="A174" s="174">
        <v>173</v>
      </c>
      <c r="B174" s="174">
        <v>1523029970</v>
      </c>
      <c r="C174" s="61">
        <v>0</v>
      </c>
      <c r="D174" s="169">
        <v>3371687116</v>
      </c>
      <c r="E174" s="174">
        <f t="shared" si="35"/>
        <v>5</v>
      </c>
      <c r="F174" s="68">
        <v>3102</v>
      </c>
      <c r="G174" s="68">
        <v>2</v>
      </c>
      <c r="H174" s="68">
        <v>0</v>
      </c>
      <c r="I174" s="68">
        <v>0</v>
      </c>
      <c r="J174" s="68" t="s">
        <v>10547</v>
      </c>
      <c r="K174" s="68">
        <v>0</v>
      </c>
      <c r="L174" s="68">
        <v>0</v>
      </c>
      <c r="M174" s="68">
        <v>0</v>
      </c>
      <c r="N174" s="68">
        <v>0</v>
      </c>
      <c r="O174" s="68">
        <v>3102</v>
      </c>
      <c r="P174" s="68">
        <v>0</v>
      </c>
      <c r="Q174" s="68">
        <v>0</v>
      </c>
      <c r="R174" s="68">
        <v>0</v>
      </c>
      <c r="S174" s="68">
        <v>0</v>
      </c>
      <c r="T174" s="68">
        <v>0</v>
      </c>
      <c r="U174" s="68">
        <v>0</v>
      </c>
      <c r="V174" s="68">
        <v>0</v>
      </c>
      <c r="W174" s="68">
        <v>0</v>
      </c>
      <c r="X174" s="68">
        <v>0</v>
      </c>
      <c r="Y174" s="68">
        <v>0</v>
      </c>
      <c r="Z174" s="68">
        <v>0</v>
      </c>
      <c r="AA174" s="68">
        <v>0</v>
      </c>
      <c r="AB174" s="68">
        <v>0</v>
      </c>
      <c r="AC174" s="68">
        <v>0</v>
      </c>
      <c r="AD174" s="68">
        <v>0</v>
      </c>
      <c r="AE174" s="68">
        <v>0</v>
      </c>
      <c r="AF174" s="68">
        <v>0</v>
      </c>
      <c r="AG174" s="68">
        <v>0</v>
      </c>
      <c r="AH174" s="68">
        <v>0</v>
      </c>
      <c r="AI174" s="68">
        <v>0</v>
      </c>
      <c r="AJ174" s="68">
        <v>0</v>
      </c>
      <c r="AK174" s="68">
        <v>0</v>
      </c>
      <c r="AL174" s="68">
        <v>0</v>
      </c>
      <c r="AM174" s="68">
        <v>0</v>
      </c>
      <c r="AN174" s="68">
        <v>0</v>
      </c>
      <c r="AO174" s="68">
        <v>0</v>
      </c>
      <c r="AP174" s="68">
        <v>0</v>
      </c>
      <c r="AQ174" s="68">
        <v>0</v>
      </c>
      <c r="AR174" s="68">
        <v>0</v>
      </c>
      <c r="AS174" s="68">
        <v>0</v>
      </c>
      <c r="AT174" s="68">
        <v>0</v>
      </c>
      <c r="AU174" s="68">
        <v>0</v>
      </c>
      <c r="AV174" s="68">
        <v>4</v>
      </c>
      <c r="AW174" s="68"/>
      <c r="AX174" s="68">
        <v>0</v>
      </c>
      <c r="AY174" s="126">
        <v>0</v>
      </c>
      <c r="AZ174" s="68">
        <v>0</v>
      </c>
      <c r="BA174" s="68">
        <v>0</v>
      </c>
      <c r="EQ174" s="68">
        <v>59846</v>
      </c>
      <c r="ER174" s="175">
        <v>1</v>
      </c>
      <c r="ES174" s="68">
        <v>-1</v>
      </c>
      <c r="ET174" s="68">
        <v>77</v>
      </c>
      <c r="EU174" s="68">
        <v>0</v>
      </c>
      <c r="EV174" s="68">
        <v>150077</v>
      </c>
      <c r="EW174" s="68" t="s">
        <v>2715</v>
      </c>
      <c r="EX174" s="68" t="str">
        <f t="shared" si="32"/>
        <v>소형</v>
      </c>
      <c r="GE174" s="68">
        <v>1000</v>
      </c>
      <c r="GF174" s="68" t="s">
        <v>4053</v>
      </c>
    </row>
    <row r="175" spans="1:188" x14ac:dyDescent="0.2">
      <c r="A175" s="174">
        <v>174</v>
      </c>
      <c r="B175" s="174">
        <v>1545338327</v>
      </c>
      <c r="C175" s="61">
        <v>0</v>
      </c>
      <c r="D175" s="169">
        <v>3411687116</v>
      </c>
      <c r="E175" s="174">
        <f t="shared" si="35"/>
        <v>5</v>
      </c>
      <c r="F175" s="68">
        <v>3103</v>
      </c>
      <c r="G175" s="68">
        <v>2</v>
      </c>
      <c r="H175" s="68">
        <v>0</v>
      </c>
      <c r="I175" s="68">
        <v>0</v>
      </c>
      <c r="J175" s="68" t="s">
        <v>10548</v>
      </c>
      <c r="K175" s="68">
        <v>0</v>
      </c>
      <c r="L175" s="68">
        <v>0</v>
      </c>
      <c r="M175" s="68">
        <v>0</v>
      </c>
      <c r="N175" s="68">
        <v>0</v>
      </c>
      <c r="O175" s="68">
        <v>3103</v>
      </c>
      <c r="P175" s="68">
        <v>0</v>
      </c>
      <c r="Q175" s="68">
        <v>0</v>
      </c>
      <c r="R175" s="68">
        <v>0</v>
      </c>
      <c r="S175" s="68">
        <v>0</v>
      </c>
      <c r="T175" s="68">
        <v>0</v>
      </c>
      <c r="U175" s="68">
        <v>0</v>
      </c>
      <c r="V175" s="68">
        <v>0</v>
      </c>
      <c r="W175" s="68">
        <v>0</v>
      </c>
      <c r="X175" s="68">
        <v>0</v>
      </c>
      <c r="Y175" s="68">
        <v>0</v>
      </c>
      <c r="Z175" s="68">
        <v>0</v>
      </c>
      <c r="AA175" s="68">
        <v>0</v>
      </c>
      <c r="AB175" s="68">
        <v>0</v>
      </c>
      <c r="AC175" s="68">
        <v>0</v>
      </c>
      <c r="AD175" s="68">
        <v>0</v>
      </c>
      <c r="AE175" s="68">
        <v>0</v>
      </c>
      <c r="AF175" s="68">
        <v>0</v>
      </c>
      <c r="AG175" s="68">
        <v>0</v>
      </c>
      <c r="AH175" s="68">
        <v>0</v>
      </c>
      <c r="AI175" s="68">
        <v>0</v>
      </c>
      <c r="AJ175" s="68">
        <v>0</v>
      </c>
      <c r="AK175" s="68">
        <v>0</v>
      </c>
      <c r="AL175" s="68">
        <v>0</v>
      </c>
      <c r="AM175" s="68">
        <v>0</v>
      </c>
      <c r="AN175" s="68">
        <v>0</v>
      </c>
      <c r="AO175" s="68">
        <v>0</v>
      </c>
      <c r="AP175" s="68">
        <v>0</v>
      </c>
      <c r="AQ175" s="68">
        <v>0</v>
      </c>
      <c r="AR175" s="68">
        <v>0</v>
      </c>
      <c r="AS175" s="68">
        <v>0</v>
      </c>
      <c r="AT175" s="68">
        <v>0</v>
      </c>
      <c r="AU175" s="68">
        <v>0</v>
      </c>
      <c r="AV175" s="68">
        <v>4</v>
      </c>
      <c r="AW175" s="68"/>
      <c r="AX175" s="68">
        <v>0</v>
      </c>
      <c r="AY175" s="126">
        <v>0</v>
      </c>
      <c r="AZ175" s="68">
        <v>0</v>
      </c>
      <c r="BA175" s="68">
        <v>0</v>
      </c>
      <c r="EQ175" s="68">
        <v>59847</v>
      </c>
      <c r="ER175" s="175">
        <v>2</v>
      </c>
      <c r="ES175" s="68">
        <v>-1</v>
      </c>
      <c r="ET175" s="68">
        <v>54</v>
      </c>
      <c r="EU175" s="68">
        <v>0</v>
      </c>
      <c r="EV175" s="68">
        <v>150054</v>
      </c>
      <c r="EW175" s="68" t="s">
        <v>2692</v>
      </c>
      <c r="EX175" s="68" t="str">
        <f t="shared" si="32"/>
        <v>중형</v>
      </c>
      <c r="GE175" s="68">
        <v>1001</v>
      </c>
      <c r="GF175" s="68" t="s">
        <v>4054</v>
      </c>
    </row>
    <row r="176" spans="1:188" x14ac:dyDescent="0.2">
      <c r="A176" s="174">
        <v>175</v>
      </c>
      <c r="B176" s="174">
        <v>0</v>
      </c>
      <c r="C176" s="61">
        <v>0</v>
      </c>
      <c r="D176" s="169">
        <v>3451687116</v>
      </c>
      <c r="E176" s="174">
        <f t="shared" si="35"/>
        <v>5</v>
      </c>
      <c r="F176" s="68">
        <v>3111</v>
      </c>
      <c r="G176" s="68">
        <v>2</v>
      </c>
      <c r="H176" s="68">
        <v>0</v>
      </c>
      <c r="I176" s="68">
        <v>0</v>
      </c>
      <c r="J176" s="68" t="s">
        <v>10549</v>
      </c>
      <c r="K176" s="68">
        <v>0</v>
      </c>
      <c r="L176" s="68">
        <v>0</v>
      </c>
      <c r="M176" s="68">
        <v>0</v>
      </c>
      <c r="N176" s="68">
        <v>0</v>
      </c>
      <c r="O176" s="68">
        <v>3111</v>
      </c>
      <c r="P176" s="68">
        <v>0</v>
      </c>
      <c r="Q176" s="68">
        <v>0</v>
      </c>
      <c r="R176" s="68">
        <v>0</v>
      </c>
      <c r="S176" s="68">
        <v>0</v>
      </c>
      <c r="T176" s="68">
        <v>0</v>
      </c>
      <c r="U176" s="68">
        <v>0</v>
      </c>
      <c r="V176" s="68">
        <v>0</v>
      </c>
      <c r="W176" s="68">
        <v>0</v>
      </c>
      <c r="X176" s="68">
        <v>0</v>
      </c>
      <c r="Y176" s="68">
        <v>0</v>
      </c>
      <c r="Z176" s="68">
        <v>0</v>
      </c>
      <c r="AA176" s="68">
        <v>0</v>
      </c>
      <c r="AB176" s="68">
        <v>0</v>
      </c>
      <c r="AC176" s="68">
        <v>0</v>
      </c>
      <c r="AD176" s="68">
        <v>0</v>
      </c>
      <c r="AE176" s="68">
        <v>0</v>
      </c>
      <c r="AF176" s="68">
        <v>0</v>
      </c>
      <c r="AG176" s="68">
        <v>0</v>
      </c>
      <c r="AH176" s="68">
        <v>0</v>
      </c>
      <c r="AI176" s="68">
        <v>0</v>
      </c>
      <c r="AJ176" s="68">
        <v>0</v>
      </c>
      <c r="AK176" s="68">
        <v>0</v>
      </c>
      <c r="AL176" s="68">
        <v>0</v>
      </c>
      <c r="AM176" s="68">
        <v>0</v>
      </c>
      <c r="AN176" s="68">
        <v>0</v>
      </c>
      <c r="AO176" s="68">
        <v>0</v>
      </c>
      <c r="AP176" s="68">
        <v>0</v>
      </c>
      <c r="AQ176" s="68">
        <v>0</v>
      </c>
      <c r="AR176" s="68">
        <v>0</v>
      </c>
      <c r="AS176" s="68">
        <v>0</v>
      </c>
      <c r="AT176" s="68">
        <v>0</v>
      </c>
      <c r="AU176" s="68">
        <v>0</v>
      </c>
      <c r="AV176" s="68">
        <v>4</v>
      </c>
      <c r="AW176" s="68"/>
      <c r="AX176" s="68">
        <v>0</v>
      </c>
      <c r="AY176" s="126">
        <v>0</v>
      </c>
      <c r="AZ176" s="68">
        <v>0</v>
      </c>
      <c r="BA176" s="68">
        <v>0</v>
      </c>
      <c r="EQ176" s="68">
        <v>59848</v>
      </c>
      <c r="ER176" s="175">
        <v>2</v>
      </c>
      <c r="ES176" s="68">
        <v>-1</v>
      </c>
      <c r="ET176" s="68">
        <v>81</v>
      </c>
      <c r="EU176" s="68">
        <v>0</v>
      </c>
      <c r="EV176" s="68">
        <v>150081</v>
      </c>
      <c r="EW176" s="68" t="s">
        <v>2719</v>
      </c>
      <c r="EX176" s="68" t="str">
        <f t="shared" si="32"/>
        <v>중형</v>
      </c>
      <c r="GE176" s="68">
        <v>1002</v>
      </c>
      <c r="GF176" s="68" t="s">
        <v>4055</v>
      </c>
    </row>
    <row r="177" spans="6:188" x14ac:dyDescent="0.3">
      <c r="F177" s="68">
        <v>3112</v>
      </c>
      <c r="G177" s="68">
        <v>2</v>
      </c>
      <c r="H177" s="68">
        <v>0</v>
      </c>
      <c r="I177" s="68">
        <v>0</v>
      </c>
      <c r="J177" s="68" t="s">
        <v>10550</v>
      </c>
      <c r="K177" s="68">
        <v>0</v>
      </c>
      <c r="L177" s="68">
        <v>0</v>
      </c>
      <c r="M177" s="68">
        <v>0</v>
      </c>
      <c r="N177" s="68">
        <v>0</v>
      </c>
      <c r="O177" s="68">
        <v>3112</v>
      </c>
      <c r="P177" s="68">
        <v>0</v>
      </c>
      <c r="Q177" s="68">
        <v>0</v>
      </c>
      <c r="R177" s="68">
        <v>0</v>
      </c>
      <c r="S177" s="68">
        <v>0</v>
      </c>
      <c r="T177" s="68">
        <v>0</v>
      </c>
      <c r="U177" s="68">
        <v>0</v>
      </c>
      <c r="V177" s="68">
        <v>0</v>
      </c>
      <c r="W177" s="68">
        <v>0</v>
      </c>
      <c r="X177" s="68">
        <v>0</v>
      </c>
      <c r="Y177" s="68">
        <v>0</v>
      </c>
      <c r="Z177" s="68">
        <v>0</v>
      </c>
      <c r="AA177" s="68">
        <v>0</v>
      </c>
      <c r="AB177" s="68">
        <v>0</v>
      </c>
      <c r="AC177" s="68">
        <v>0</v>
      </c>
      <c r="AD177" s="68">
        <v>0</v>
      </c>
      <c r="AE177" s="68">
        <v>0</v>
      </c>
      <c r="AF177" s="68">
        <v>0</v>
      </c>
      <c r="AG177" s="68">
        <v>0</v>
      </c>
      <c r="AH177" s="68">
        <v>0</v>
      </c>
      <c r="AI177" s="68">
        <v>0</v>
      </c>
      <c r="AJ177" s="68">
        <v>0</v>
      </c>
      <c r="AK177" s="68">
        <v>0</v>
      </c>
      <c r="AL177" s="68">
        <v>0</v>
      </c>
      <c r="AM177" s="68">
        <v>0</v>
      </c>
      <c r="AN177" s="68">
        <v>0</v>
      </c>
      <c r="AO177" s="68">
        <v>0</v>
      </c>
      <c r="AP177" s="68">
        <v>0</v>
      </c>
      <c r="AQ177" s="68">
        <v>0</v>
      </c>
      <c r="AR177" s="68">
        <v>0</v>
      </c>
      <c r="AS177" s="68">
        <v>0</v>
      </c>
      <c r="AT177" s="68">
        <v>0</v>
      </c>
      <c r="AU177" s="68">
        <v>0</v>
      </c>
      <c r="AV177" s="68">
        <v>4</v>
      </c>
      <c r="AW177" s="68"/>
      <c r="AX177" s="68">
        <v>0</v>
      </c>
      <c r="AY177" s="126">
        <v>0</v>
      </c>
      <c r="AZ177" s="68">
        <v>0</v>
      </c>
      <c r="BA177" s="68">
        <v>0</v>
      </c>
      <c r="EQ177" s="68">
        <v>59849</v>
      </c>
      <c r="ER177" s="175">
        <v>1</v>
      </c>
      <c r="ES177" s="68">
        <v>-1</v>
      </c>
      <c r="ET177" s="68">
        <v>1</v>
      </c>
      <c r="EU177" s="68">
        <v>0</v>
      </c>
      <c r="EV177" s="68">
        <v>150001</v>
      </c>
      <c r="EW177" s="68" t="s">
        <v>2639</v>
      </c>
      <c r="EX177" s="68" t="str">
        <f t="shared" si="32"/>
        <v>소형</v>
      </c>
      <c r="GE177" s="68">
        <v>1003</v>
      </c>
      <c r="GF177" s="68" t="s">
        <v>4056</v>
      </c>
    </row>
    <row r="178" spans="6:188" x14ac:dyDescent="0.3">
      <c r="F178" s="68">
        <v>3113</v>
      </c>
      <c r="G178" s="68">
        <v>2</v>
      </c>
      <c r="H178" s="68">
        <v>0</v>
      </c>
      <c r="I178" s="68">
        <v>0</v>
      </c>
      <c r="J178" s="68" t="s">
        <v>10551</v>
      </c>
      <c r="K178" s="68">
        <v>0</v>
      </c>
      <c r="L178" s="68">
        <v>0</v>
      </c>
      <c r="M178" s="68">
        <v>0</v>
      </c>
      <c r="N178" s="68">
        <v>0</v>
      </c>
      <c r="O178" s="68">
        <v>3113</v>
      </c>
      <c r="P178" s="68">
        <v>0</v>
      </c>
      <c r="Q178" s="68">
        <v>0</v>
      </c>
      <c r="R178" s="68">
        <v>0</v>
      </c>
      <c r="S178" s="68">
        <v>0</v>
      </c>
      <c r="T178" s="68">
        <v>0</v>
      </c>
      <c r="U178" s="68">
        <v>0</v>
      </c>
      <c r="V178" s="68">
        <v>0</v>
      </c>
      <c r="W178" s="68">
        <v>0</v>
      </c>
      <c r="X178" s="68">
        <v>0</v>
      </c>
      <c r="Y178" s="68">
        <v>0</v>
      </c>
      <c r="Z178" s="68">
        <v>0</v>
      </c>
      <c r="AA178" s="68">
        <v>0</v>
      </c>
      <c r="AB178" s="68">
        <v>0</v>
      </c>
      <c r="AC178" s="68">
        <v>0</v>
      </c>
      <c r="AD178" s="68">
        <v>0</v>
      </c>
      <c r="AE178" s="68">
        <v>0</v>
      </c>
      <c r="AF178" s="68">
        <v>0</v>
      </c>
      <c r="AG178" s="68">
        <v>0</v>
      </c>
      <c r="AH178" s="68">
        <v>0</v>
      </c>
      <c r="AI178" s="68">
        <v>0</v>
      </c>
      <c r="AJ178" s="68">
        <v>0</v>
      </c>
      <c r="AK178" s="68">
        <v>0</v>
      </c>
      <c r="AL178" s="68">
        <v>0</v>
      </c>
      <c r="AM178" s="68">
        <v>0</v>
      </c>
      <c r="AN178" s="68">
        <v>0</v>
      </c>
      <c r="AO178" s="68">
        <v>0</v>
      </c>
      <c r="AP178" s="68">
        <v>0</v>
      </c>
      <c r="AQ178" s="68">
        <v>0</v>
      </c>
      <c r="AR178" s="68">
        <v>0</v>
      </c>
      <c r="AS178" s="68">
        <v>0</v>
      </c>
      <c r="AT178" s="68">
        <v>0</v>
      </c>
      <c r="AU178" s="68">
        <v>0</v>
      </c>
      <c r="AV178" s="68">
        <v>4</v>
      </c>
      <c r="AW178" s="68"/>
      <c r="AX178" s="68">
        <v>0</v>
      </c>
      <c r="AY178" s="126">
        <v>0</v>
      </c>
      <c r="AZ178" s="68">
        <v>0</v>
      </c>
      <c r="BA178" s="68">
        <v>0</v>
      </c>
      <c r="EQ178" s="68">
        <v>59850</v>
      </c>
      <c r="ER178" s="175">
        <v>2</v>
      </c>
      <c r="ES178" s="68">
        <v>-1</v>
      </c>
      <c r="ET178" s="68">
        <v>54</v>
      </c>
      <c r="EU178" s="68">
        <v>0</v>
      </c>
      <c r="EV178" s="68">
        <v>150054</v>
      </c>
      <c r="EW178" s="68" t="s">
        <v>2692</v>
      </c>
      <c r="EX178" s="68" t="str">
        <f t="shared" si="32"/>
        <v>중형</v>
      </c>
      <c r="GE178" s="68">
        <v>2000</v>
      </c>
      <c r="GF178" s="68" t="s">
        <v>4053</v>
      </c>
    </row>
    <row r="179" spans="6:188" x14ac:dyDescent="0.3">
      <c r="F179" s="68">
        <v>3121</v>
      </c>
      <c r="G179" s="68">
        <v>2</v>
      </c>
      <c r="H179" s="68">
        <v>0</v>
      </c>
      <c r="I179" s="68">
        <v>0</v>
      </c>
      <c r="J179" s="68" t="s">
        <v>10552</v>
      </c>
      <c r="K179" s="68">
        <v>0</v>
      </c>
      <c r="L179" s="68">
        <v>0</v>
      </c>
      <c r="M179" s="68">
        <v>0</v>
      </c>
      <c r="N179" s="68">
        <v>0</v>
      </c>
      <c r="O179" s="68">
        <v>3121</v>
      </c>
      <c r="P179" s="68">
        <v>0</v>
      </c>
      <c r="Q179" s="68">
        <v>0</v>
      </c>
      <c r="R179" s="68">
        <v>0</v>
      </c>
      <c r="S179" s="68">
        <v>0</v>
      </c>
      <c r="T179" s="68">
        <v>0</v>
      </c>
      <c r="U179" s="68">
        <v>0</v>
      </c>
      <c r="V179" s="68">
        <v>0</v>
      </c>
      <c r="W179" s="68">
        <v>0</v>
      </c>
      <c r="X179" s="68">
        <v>0</v>
      </c>
      <c r="Y179" s="68">
        <v>0</v>
      </c>
      <c r="Z179" s="68">
        <v>0</v>
      </c>
      <c r="AA179" s="68">
        <v>0</v>
      </c>
      <c r="AB179" s="68">
        <v>0</v>
      </c>
      <c r="AC179" s="68">
        <v>0</v>
      </c>
      <c r="AD179" s="68">
        <v>0</v>
      </c>
      <c r="AE179" s="68">
        <v>0</v>
      </c>
      <c r="AF179" s="68">
        <v>0</v>
      </c>
      <c r="AG179" s="68">
        <v>0</v>
      </c>
      <c r="AH179" s="68">
        <v>0</v>
      </c>
      <c r="AI179" s="68">
        <v>0</v>
      </c>
      <c r="AJ179" s="68">
        <v>0</v>
      </c>
      <c r="AK179" s="68">
        <v>0</v>
      </c>
      <c r="AL179" s="68">
        <v>0</v>
      </c>
      <c r="AM179" s="68">
        <v>0</v>
      </c>
      <c r="AN179" s="68">
        <v>0</v>
      </c>
      <c r="AO179" s="68">
        <v>0</v>
      </c>
      <c r="AP179" s="68">
        <v>0</v>
      </c>
      <c r="AQ179" s="68">
        <v>0</v>
      </c>
      <c r="AR179" s="68">
        <v>0</v>
      </c>
      <c r="AS179" s="68">
        <v>0</v>
      </c>
      <c r="AT179" s="68">
        <v>0</v>
      </c>
      <c r="AU179" s="68">
        <v>0</v>
      </c>
      <c r="AV179" s="68">
        <v>4</v>
      </c>
      <c r="AW179" s="68"/>
      <c r="AX179" s="68">
        <v>0</v>
      </c>
      <c r="AY179" s="126">
        <v>0</v>
      </c>
      <c r="AZ179" s="68">
        <v>0</v>
      </c>
      <c r="BA179" s="68">
        <v>0</v>
      </c>
      <c r="EQ179" s="68">
        <v>59851</v>
      </c>
      <c r="ER179" s="175">
        <v>4</v>
      </c>
      <c r="ES179" s="68">
        <v>-1</v>
      </c>
      <c r="ET179" s="68">
        <v>109</v>
      </c>
      <c r="EU179" s="68">
        <v>0</v>
      </c>
      <c r="EV179" s="68">
        <v>150109</v>
      </c>
      <c r="EW179" s="68" t="s">
        <v>11593</v>
      </c>
      <c r="EX179" s="68" t="str">
        <f t="shared" si="32"/>
        <v>대형</v>
      </c>
      <c r="GE179" s="68">
        <v>2001</v>
      </c>
      <c r="GF179" s="68" t="s">
        <v>4057</v>
      </c>
    </row>
    <row r="180" spans="6:188" x14ac:dyDescent="0.3">
      <c r="F180" s="68">
        <v>3122</v>
      </c>
      <c r="G180" s="68">
        <v>2</v>
      </c>
      <c r="H180" s="68">
        <v>0</v>
      </c>
      <c r="I180" s="68">
        <v>0</v>
      </c>
      <c r="J180" s="68" t="s">
        <v>10553</v>
      </c>
      <c r="K180" s="68">
        <v>0</v>
      </c>
      <c r="L180" s="68">
        <v>0</v>
      </c>
      <c r="M180" s="68">
        <v>0</v>
      </c>
      <c r="N180" s="68">
        <v>0</v>
      </c>
      <c r="O180" s="68">
        <v>3122</v>
      </c>
      <c r="P180" s="68">
        <v>0</v>
      </c>
      <c r="Q180" s="68">
        <v>0</v>
      </c>
      <c r="R180" s="68">
        <v>0</v>
      </c>
      <c r="S180" s="68">
        <v>0</v>
      </c>
      <c r="T180" s="68">
        <v>0</v>
      </c>
      <c r="U180" s="68">
        <v>0</v>
      </c>
      <c r="V180" s="68">
        <v>0</v>
      </c>
      <c r="W180" s="68">
        <v>0</v>
      </c>
      <c r="X180" s="68">
        <v>0</v>
      </c>
      <c r="Y180" s="68">
        <v>0</v>
      </c>
      <c r="Z180" s="68">
        <v>0</v>
      </c>
      <c r="AA180" s="68">
        <v>0</v>
      </c>
      <c r="AB180" s="68">
        <v>0</v>
      </c>
      <c r="AC180" s="68">
        <v>0</v>
      </c>
      <c r="AD180" s="68">
        <v>0</v>
      </c>
      <c r="AE180" s="68">
        <v>0</v>
      </c>
      <c r="AF180" s="68">
        <v>0</v>
      </c>
      <c r="AG180" s="68">
        <v>0</v>
      </c>
      <c r="AH180" s="68">
        <v>0</v>
      </c>
      <c r="AI180" s="68">
        <v>0</v>
      </c>
      <c r="AJ180" s="68">
        <v>0</v>
      </c>
      <c r="AK180" s="68">
        <v>0</v>
      </c>
      <c r="AL180" s="68">
        <v>0</v>
      </c>
      <c r="AM180" s="68">
        <v>0</v>
      </c>
      <c r="AN180" s="68">
        <v>0</v>
      </c>
      <c r="AO180" s="68">
        <v>0</v>
      </c>
      <c r="AP180" s="68">
        <v>0</v>
      </c>
      <c r="AQ180" s="68">
        <v>0</v>
      </c>
      <c r="AR180" s="68">
        <v>0</v>
      </c>
      <c r="AS180" s="68">
        <v>0</v>
      </c>
      <c r="AT180" s="68">
        <v>0</v>
      </c>
      <c r="AU180" s="68">
        <v>0</v>
      </c>
      <c r="AV180" s="68">
        <v>4</v>
      </c>
      <c r="AW180" s="68"/>
      <c r="AX180" s="68">
        <v>0</v>
      </c>
      <c r="AY180" s="126">
        <v>0</v>
      </c>
      <c r="AZ180" s="68">
        <v>0</v>
      </c>
      <c r="BA180" s="68">
        <v>0</v>
      </c>
      <c r="EQ180" s="68">
        <v>59852</v>
      </c>
      <c r="ER180" s="175">
        <v>1</v>
      </c>
      <c r="ES180" s="68">
        <v>-1</v>
      </c>
      <c r="ET180" s="68">
        <v>1</v>
      </c>
      <c r="EU180" s="68">
        <v>0</v>
      </c>
      <c r="EV180" s="68">
        <v>150001</v>
      </c>
      <c r="EW180" s="68" t="s">
        <v>2639</v>
      </c>
      <c r="EX180" s="68" t="str">
        <f t="shared" si="32"/>
        <v>소형</v>
      </c>
      <c r="GE180" s="68">
        <v>2002</v>
      </c>
      <c r="GF180" s="68" t="s">
        <v>2889</v>
      </c>
    </row>
    <row r="181" spans="6:188" x14ac:dyDescent="0.3">
      <c r="F181" s="68">
        <v>3123</v>
      </c>
      <c r="G181" s="68">
        <v>2</v>
      </c>
      <c r="H181" s="68">
        <v>0</v>
      </c>
      <c r="I181" s="68">
        <v>0</v>
      </c>
      <c r="J181" s="68" t="s">
        <v>10554</v>
      </c>
      <c r="K181" s="68">
        <v>0</v>
      </c>
      <c r="L181" s="68">
        <v>0</v>
      </c>
      <c r="M181" s="68">
        <v>0</v>
      </c>
      <c r="N181" s="68">
        <v>0</v>
      </c>
      <c r="O181" s="68">
        <v>3123</v>
      </c>
      <c r="P181" s="68">
        <v>0</v>
      </c>
      <c r="Q181" s="68">
        <v>0</v>
      </c>
      <c r="R181" s="68">
        <v>0</v>
      </c>
      <c r="S181" s="68">
        <v>0</v>
      </c>
      <c r="T181" s="68">
        <v>0</v>
      </c>
      <c r="U181" s="68">
        <v>0</v>
      </c>
      <c r="V181" s="68">
        <v>0</v>
      </c>
      <c r="W181" s="68">
        <v>0</v>
      </c>
      <c r="X181" s="68">
        <v>0</v>
      </c>
      <c r="Y181" s="68">
        <v>0</v>
      </c>
      <c r="Z181" s="68">
        <v>0</v>
      </c>
      <c r="AA181" s="68">
        <v>0</v>
      </c>
      <c r="AB181" s="68">
        <v>0</v>
      </c>
      <c r="AC181" s="68">
        <v>0</v>
      </c>
      <c r="AD181" s="68">
        <v>0</v>
      </c>
      <c r="AE181" s="68">
        <v>0</v>
      </c>
      <c r="AF181" s="68">
        <v>0</v>
      </c>
      <c r="AG181" s="68">
        <v>0</v>
      </c>
      <c r="AH181" s="68">
        <v>0</v>
      </c>
      <c r="AI181" s="68">
        <v>0</v>
      </c>
      <c r="AJ181" s="68">
        <v>0</v>
      </c>
      <c r="AK181" s="68">
        <v>0</v>
      </c>
      <c r="AL181" s="68">
        <v>0</v>
      </c>
      <c r="AM181" s="68">
        <v>0</v>
      </c>
      <c r="AN181" s="68">
        <v>0</v>
      </c>
      <c r="AO181" s="68">
        <v>0</v>
      </c>
      <c r="AP181" s="68">
        <v>0</v>
      </c>
      <c r="AQ181" s="68">
        <v>0</v>
      </c>
      <c r="AR181" s="68">
        <v>0</v>
      </c>
      <c r="AS181" s="68">
        <v>0</v>
      </c>
      <c r="AT181" s="68">
        <v>0</v>
      </c>
      <c r="AU181" s="68">
        <v>0</v>
      </c>
      <c r="AV181" s="68">
        <v>4</v>
      </c>
      <c r="AW181" s="68"/>
      <c r="AX181" s="68">
        <v>0</v>
      </c>
      <c r="AY181" s="126">
        <v>0</v>
      </c>
      <c r="AZ181" s="68">
        <v>0</v>
      </c>
      <c r="BA181" s="68">
        <v>0</v>
      </c>
      <c r="EQ181" s="68">
        <v>59853</v>
      </c>
      <c r="ER181" s="175">
        <v>1</v>
      </c>
      <c r="ES181" s="68">
        <v>-1</v>
      </c>
      <c r="ET181" s="68">
        <v>77</v>
      </c>
      <c r="EU181" s="68">
        <v>0</v>
      </c>
      <c r="EV181" s="68">
        <v>150077</v>
      </c>
      <c r="EW181" s="68" t="s">
        <v>2715</v>
      </c>
      <c r="EX181" s="68" t="str">
        <f t="shared" si="32"/>
        <v>소형</v>
      </c>
      <c r="GE181" s="68">
        <v>2003</v>
      </c>
      <c r="GF181" s="68" t="s">
        <v>2878</v>
      </c>
    </row>
    <row r="182" spans="6:188" x14ac:dyDescent="0.3">
      <c r="F182" s="68">
        <v>4011</v>
      </c>
      <c r="G182" s="68">
        <v>2</v>
      </c>
      <c r="H182" s="68">
        <v>0</v>
      </c>
      <c r="I182" s="68">
        <v>0</v>
      </c>
      <c r="J182" s="68" t="s">
        <v>10555</v>
      </c>
      <c r="K182" s="68">
        <v>0</v>
      </c>
      <c r="L182" s="68">
        <v>0</v>
      </c>
      <c r="M182" s="68">
        <v>0</v>
      </c>
      <c r="N182" s="68">
        <v>0</v>
      </c>
      <c r="O182" s="68">
        <v>4011</v>
      </c>
      <c r="P182" s="68">
        <v>0</v>
      </c>
      <c r="Q182" s="68">
        <v>0</v>
      </c>
      <c r="R182" s="68">
        <v>0</v>
      </c>
      <c r="S182" s="68">
        <v>0</v>
      </c>
      <c r="T182" s="68">
        <v>0</v>
      </c>
      <c r="U182" s="68">
        <v>0</v>
      </c>
      <c r="V182" s="68">
        <v>0</v>
      </c>
      <c r="W182" s="68">
        <v>0</v>
      </c>
      <c r="X182" s="68">
        <v>0</v>
      </c>
      <c r="Y182" s="68">
        <v>0</v>
      </c>
      <c r="Z182" s="68">
        <v>0</v>
      </c>
      <c r="AA182" s="68">
        <v>0</v>
      </c>
      <c r="AB182" s="68">
        <v>0</v>
      </c>
      <c r="AC182" s="68">
        <v>0</v>
      </c>
      <c r="AD182" s="68">
        <v>0</v>
      </c>
      <c r="AE182" s="68">
        <v>0</v>
      </c>
      <c r="AF182" s="68">
        <v>0</v>
      </c>
      <c r="AG182" s="68">
        <v>0</v>
      </c>
      <c r="AH182" s="68">
        <v>0</v>
      </c>
      <c r="AI182" s="68">
        <v>0</v>
      </c>
      <c r="AJ182" s="68">
        <v>0</v>
      </c>
      <c r="AK182" s="68">
        <v>0</v>
      </c>
      <c r="AL182" s="68">
        <v>0</v>
      </c>
      <c r="AM182" s="68">
        <v>0</v>
      </c>
      <c r="AN182" s="68">
        <v>0</v>
      </c>
      <c r="AO182" s="68">
        <v>0</v>
      </c>
      <c r="AP182" s="68">
        <v>0</v>
      </c>
      <c r="AQ182" s="68">
        <v>0</v>
      </c>
      <c r="AR182" s="68">
        <v>0</v>
      </c>
      <c r="AS182" s="68">
        <v>0</v>
      </c>
      <c r="AT182" s="68">
        <v>0</v>
      </c>
      <c r="AU182" s="68">
        <v>0</v>
      </c>
      <c r="AV182" s="68">
        <v>4</v>
      </c>
      <c r="AW182" s="68"/>
      <c r="AX182" s="68">
        <v>0</v>
      </c>
      <c r="AY182" s="126">
        <v>0</v>
      </c>
      <c r="AZ182" s="68">
        <v>0</v>
      </c>
      <c r="BA182" s="68">
        <v>0</v>
      </c>
      <c r="EQ182" s="68">
        <v>59854</v>
      </c>
      <c r="ER182" s="175">
        <v>2</v>
      </c>
      <c r="ES182" s="68">
        <v>-1</v>
      </c>
      <c r="ET182" s="68">
        <v>36</v>
      </c>
      <c r="EU182" s="68">
        <v>0</v>
      </c>
      <c r="EV182" s="68">
        <v>150036</v>
      </c>
      <c r="EW182" s="68" t="s">
        <v>2674</v>
      </c>
      <c r="EX182" s="68" t="str">
        <f t="shared" si="32"/>
        <v>중형</v>
      </c>
      <c r="GE182" s="68">
        <v>2004</v>
      </c>
      <c r="GF182" s="68" t="s">
        <v>4058</v>
      </c>
    </row>
    <row r="183" spans="6:188" x14ac:dyDescent="0.3">
      <c r="F183" s="68">
        <v>4012</v>
      </c>
      <c r="G183" s="68">
        <v>2</v>
      </c>
      <c r="H183" s="68">
        <v>0</v>
      </c>
      <c r="I183" s="68">
        <v>0</v>
      </c>
      <c r="J183" s="68" t="s">
        <v>10556</v>
      </c>
      <c r="K183" s="68">
        <v>0</v>
      </c>
      <c r="L183" s="68">
        <v>0</v>
      </c>
      <c r="M183" s="68">
        <v>0</v>
      </c>
      <c r="N183" s="68">
        <v>0</v>
      </c>
      <c r="O183" s="68">
        <v>4012</v>
      </c>
      <c r="P183" s="68">
        <v>0</v>
      </c>
      <c r="Q183" s="68">
        <v>0</v>
      </c>
      <c r="R183" s="68">
        <v>0</v>
      </c>
      <c r="S183" s="68">
        <v>0</v>
      </c>
      <c r="T183" s="68">
        <v>0</v>
      </c>
      <c r="U183" s="68">
        <v>0</v>
      </c>
      <c r="V183" s="68">
        <v>0</v>
      </c>
      <c r="W183" s="68">
        <v>0</v>
      </c>
      <c r="X183" s="68">
        <v>0</v>
      </c>
      <c r="Y183" s="68">
        <v>0</v>
      </c>
      <c r="Z183" s="68">
        <v>0</v>
      </c>
      <c r="AA183" s="68">
        <v>0</v>
      </c>
      <c r="AB183" s="68">
        <v>0</v>
      </c>
      <c r="AC183" s="68">
        <v>0</v>
      </c>
      <c r="AD183" s="68">
        <v>0</v>
      </c>
      <c r="AE183" s="68">
        <v>0</v>
      </c>
      <c r="AF183" s="68">
        <v>0</v>
      </c>
      <c r="AG183" s="68">
        <v>0</v>
      </c>
      <c r="AH183" s="68">
        <v>0</v>
      </c>
      <c r="AI183" s="68">
        <v>0</v>
      </c>
      <c r="AJ183" s="68">
        <v>0</v>
      </c>
      <c r="AK183" s="68">
        <v>0</v>
      </c>
      <c r="AL183" s="68">
        <v>0</v>
      </c>
      <c r="AM183" s="68">
        <v>0</v>
      </c>
      <c r="AN183" s="68">
        <v>0</v>
      </c>
      <c r="AO183" s="68">
        <v>0</v>
      </c>
      <c r="AP183" s="68">
        <v>0</v>
      </c>
      <c r="AQ183" s="68">
        <v>0</v>
      </c>
      <c r="AR183" s="68">
        <v>0</v>
      </c>
      <c r="AS183" s="68">
        <v>0</v>
      </c>
      <c r="AT183" s="68">
        <v>0</v>
      </c>
      <c r="AU183" s="68">
        <v>0</v>
      </c>
      <c r="AV183" s="68">
        <v>4</v>
      </c>
      <c r="AW183" s="68"/>
      <c r="AX183" s="68">
        <v>0</v>
      </c>
      <c r="AY183" s="126">
        <v>0</v>
      </c>
      <c r="AZ183" s="68">
        <v>0</v>
      </c>
      <c r="BA183" s="68">
        <v>0</v>
      </c>
      <c r="EQ183" s="68">
        <v>59855</v>
      </c>
      <c r="ER183" s="175">
        <v>2</v>
      </c>
      <c r="ES183" s="68">
        <v>-1</v>
      </c>
      <c r="ET183" s="68">
        <v>54</v>
      </c>
      <c r="EU183" s="68">
        <v>0</v>
      </c>
      <c r="EV183" s="68">
        <v>150054</v>
      </c>
      <c r="EW183" s="68" t="s">
        <v>2692</v>
      </c>
      <c r="EX183" s="68" t="str">
        <f t="shared" si="32"/>
        <v>중형</v>
      </c>
      <c r="GE183" s="68">
        <v>2005</v>
      </c>
      <c r="GF183" s="68" t="s">
        <v>4059</v>
      </c>
    </row>
    <row r="184" spans="6:188" x14ac:dyDescent="0.3">
      <c r="F184" s="68">
        <v>4013</v>
      </c>
      <c r="G184" s="68">
        <v>2</v>
      </c>
      <c r="H184" s="68">
        <v>0</v>
      </c>
      <c r="I184" s="68">
        <v>0</v>
      </c>
      <c r="J184" s="68" t="s">
        <v>10557</v>
      </c>
      <c r="K184" s="68">
        <v>0</v>
      </c>
      <c r="L184" s="68">
        <v>0</v>
      </c>
      <c r="M184" s="68">
        <v>0</v>
      </c>
      <c r="N184" s="68">
        <v>0</v>
      </c>
      <c r="O184" s="68">
        <v>4013</v>
      </c>
      <c r="P184" s="68">
        <v>0</v>
      </c>
      <c r="Q184" s="68">
        <v>0</v>
      </c>
      <c r="R184" s="68">
        <v>0</v>
      </c>
      <c r="S184" s="68">
        <v>0</v>
      </c>
      <c r="T184" s="68">
        <v>0</v>
      </c>
      <c r="U184" s="68">
        <v>0</v>
      </c>
      <c r="V184" s="68">
        <v>0</v>
      </c>
      <c r="W184" s="68">
        <v>0</v>
      </c>
      <c r="X184" s="68">
        <v>0</v>
      </c>
      <c r="Y184" s="68">
        <v>0</v>
      </c>
      <c r="Z184" s="68">
        <v>0</v>
      </c>
      <c r="AA184" s="68">
        <v>0</v>
      </c>
      <c r="AB184" s="68">
        <v>0</v>
      </c>
      <c r="AC184" s="68">
        <v>0</v>
      </c>
      <c r="AD184" s="68">
        <v>0</v>
      </c>
      <c r="AE184" s="68">
        <v>0</v>
      </c>
      <c r="AF184" s="68">
        <v>0</v>
      </c>
      <c r="AG184" s="68">
        <v>0</v>
      </c>
      <c r="AH184" s="68">
        <v>0</v>
      </c>
      <c r="AI184" s="68">
        <v>0</v>
      </c>
      <c r="AJ184" s="68">
        <v>0</v>
      </c>
      <c r="AK184" s="68">
        <v>0</v>
      </c>
      <c r="AL184" s="68">
        <v>0</v>
      </c>
      <c r="AM184" s="68">
        <v>0</v>
      </c>
      <c r="AN184" s="68">
        <v>0</v>
      </c>
      <c r="AO184" s="68">
        <v>0</v>
      </c>
      <c r="AP184" s="68">
        <v>0</v>
      </c>
      <c r="AQ184" s="68">
        <v>0</v>
      </c>
      <c r="AR184" s="68">
        <v>0</v>
      </c>
      <c r="AS184" s="68">
        <v>0</v>
      </c>
      <c r="AT184" s="68">
        <v>0</v>
      </c>
      <c r="AU184" s="68">
        <v>0</v>
      </c>
      <c r="AV184" s="68">
        <v>4</v>
      </c>
      <c r="AW184" s="68"/>
      <c r="AX184" s="68">
        <v>0</v>
      </c>
      <c r="AY184" s="126">
        <v>0</v>
      </c>
      <c r="AZ184" s="68">
        <v>0</v>
      </c>
      <c r="BA184" s="68">
        <v>0</v>
      </c>
      <c r="EQ184" s="68">
        <v>59856</v>
      </c>
      <c r="ER184" s="175">
        <v>1</v>
      </c>
      <c r="ES184" s="68">
        <v>-1</v>
      </c>
      <c r="ET184" s="68">
        <v>1</v>
      </c>
      <c r="EU184" s="68">
        <v>0</v>
      </c>
      <c r="EV184" s="68">
        <v>150001</v>
      </c>
      <c r="EW184" s="68" t="s">
        <v>2639</v>
      </c>
      <c r="EX184" s="68" t="str">
        <f t="shared" si="32"/>
        <v>소형</v>
      </c>
      <c r="GE184" s="68">
        <v>2006</v>
      </c>
      <c r="GF184" s="68" t="s">
        <v>4060</v>
      </c>
    </row>
    <row r="185" spans="6:188" x14ac:dyDescent="0.3">
      <c r="F185" s="68">
        <v>4021</v>
      </c>
      <c r="G185" s="68">
        <v>2</v>
      </c>
      <c r="H185" s="68">
        <v>0</v>
      </c>
      <c r="I185" s="68">
        <v>0</v>
      </c>
      <c r="J185" s="68" t="s">
        <v>10558</v>
      </c>
      <c r="K185" s="68">
        <v>0</v>
      </c>
      <c r="L185" s="68">
        <v>0</v>
      </c>
      <c r="M185" s="68">
        <v>0</v>
      </c>
      <c r="N185" s="68">
        <v>0</v>
      </c>
      <c r="O185" s="68">
        <v>4021</v>
      </c>
      <c r="P185" s="68">
        <v>0</v>
      </c>
      <c r="Q185" s="68">
        <v>0</v>
      </c>
      <c r="R185" s="68">
        <v>0</v>
      </c>
      <c r="S185" s="68">
        <v>0</v>
      </c>
      <c r="T185" s="68">
        <v>0</v>
      </c>
      <c r="U185" s="68">
        <v>0</v>
      </c>
      <c r="V185" s="68">
        <v>0</v>
      </c>
      <c r="W185" s="68">
        <v>0</v>
      </c>
      <c r="X185" s="68">
        <v>0</v>
      </c>
      <c r="Y185" s="68">
        <v>0</v>
      </c>
      <c r="Z185" s="68">
        <v>0</v>
      </c>
      <c r="AA185" s="68">
        <v>0</v>
      </c>
      <c r="AB185" s="68">
        <v>0</v>
      </c>
      <c r="AC185" s="68">
        <v>0</v>
      </c>
      <c r="AD185" s="68">
        <v>0</v>
      </c>
      <c r="AE185" s="68">
        <v>0</v>
      </c>
      <c r="AF185" s="68">
        <v>0</v>
      </c>
      <c r="AG185" s="68">
        <v>0</v>
      </c>
      <c r="AH185" s="68">
        <v>0</v>
      </c>
      <c r="AI185" s="68">
        <v>0</v>
      </c>
      <c r="AJ185" s="68">
        <v>0</v>
      </c>
      <c r="AK185" s="68">
        <v>0</v>
      </c>
      <c r="AL185" s="68">
        <v>0</v>
      </c>
      <c r="AM185" s="68">
        <v>0</v>
      </c>
      <c r="AN185" s="68">
        <v>0</v>
      </c>
      <c r="AO185" s="68">
        <v>0</v>
      </c>
      <c r="AP185" s="68">
        <v>0</v>
      </c>
      <c r="AQ185" s="68">
        <v>0</v>
      </c>
      <c r="AR185" s="68">
        <v>0</v>
      </c>
      <c r="AS185" s="68">
        <v>0</v>
      </c>
      <c r="AT185" s="68">
        <v>0</v>
      </c>
      <c r="AU185" s="68">
        <v>0</v>
      </c>
      <c r="AV185" s="68">
        <v>4</v>
      </c>
      <c r="AW185" s="68"/>
      <c r="AX185" s="68">
        <v>0</v>
      </c>
      <c r="AY185" s="126">
        <v>0</v>
      </c>
      <c r="AZ185" s="68">
        <v>0</v>
      </c>
      <c r="BA185" s="68">
        <v>0</v>
      </c>
      <c r="EQ185" s="68">
        <v>59857</v>
      </c>
      <c r="ER185" s="175">
        <v>2</v>
      </c>
      <c r="ES185" s="68">
        <v>-1</v>
      </c>
      <c r="ET185" s="68">
        <v>81</v>
      </c>
      <c r="EU185" s="68">
        <v>0</v>
      </c>
      <c r="EV185" s="68">
        <v>150081</v>
      </c>
      <c r="EW185" s="68" t="s">
        <v>2719</v>
      </c>
      <c r="EX185" s="68" t="str">
        <f t="shared" si="32"/>
        <v>중형</v>
      </c>
      <c r="GE185" s="68">
        <v>2007</v>
      </c>
      <c r="GF185" s="68" t="s">
        <v>4061</v>
      </c>
    </row>
    <row r="186" spans="6:188" x14ac:dyDescent="0.3">
      <c r="F186" s="68">
        <v>4022</v>
      </c>
      <c r="G186" s="68">
        <v>2</v>
      </c>
      <c r="H186" s="68">
        <v>0</v>
      </c>
      <c r="I186" s="68">
        <v>0</v>
      </c>
      <c r="J186" s="68" t="s">
        <v>10559</v>
      </c>
      <c r="K186" s="68">
        <v>0</v>
      </c>
      <c r="L186" s="68">
        <v>0</v>
      </c>
      <c r="M186" s="68">
        <v>0</v>
      </c>
      <c r="N186" s="68">
        <v>0</v>
      </c>
      <c r="O186" s="68">
        <v>4022</v>
      </c>
      <c r="P186" s="68">
        <v>0</v>
      </c>
      <c r="Q186" s="68">
        <v>0</v>
      </c>
      <c r="R186" s="68">
        <v>0</v>
      </c>
      <c r="S186" s="68">
        <v>0</v>
      </c>
      <c r="T186" s="68">
        <v>0</v>
      </c>
      <c r="U186" s="68">
        <v>0</v>
      </c>
      <c r="V186" s="68">
        <v>0</v>
      </c>
      <c r="W186" s="68">
        <v>0</v>
      </c>
      <c r="X186" s="68">
        <v>0</v>
      </c>
      <c r="Y186" s="68">
        <v>0</v>
      </c>
      <c r="Z186" s="68">
        <v>0</v>
      </c>
      <c r="AA186" s="68">
        <v>0</v>
      </c>
      <c r="AB186" s="68">
        <v>0</v>
      </c>
      <c r="AC186" s="68">
        <v>0</v>
      </c>
      <c r="AD186" s="68">
        <v>0</v>
      </c>
      <c r="AE186" s="68">
        <v>0</v>
      </c>
      <c r="AF186" s="68">
        <v>0</v>
      </c>
      <c r="AG186" s="68">
        <v>0</v>
      </c>
      <c r="AH186" s="68">
        <v>0</v>
      </c>
      <c r="AI186" s="68">
        <v>0</v>
      </c>
      <c r="AJ186" s="68">
        <v>0</v>
      </c>
      <c r="AK186" s="68">
        <v>0</v>
      </c>
      <c r="AL186" s="68">
        <v>0</v>
      </c>
      <c r="AM186" s="68">
        <v>0</v>
      </c>
      <c r="AN186" s="68">
        <v>0</v>
      </c>
      <c r="AO186" s="68">
        <v>0</v>
      </c>
      <c r="AP186" s="68">
        <v>0</v>
      </c>
      <c r="AQ186" s="68">
        <v>0</v>
      </c>
      <c r="AR186" s="68">
        <v>0</v>
      </c>
      <c r="AS186" s="68">
        <v>0</v>
      </c>
      <c r="AT186" s="68">
        <v>0</v>
      </c>
      <c r="AU186" s="68">
        <v>0</v>
      </c>
      <c r="AV186" s="68">
        <v>4</v>
      </c>
      <c r="AW186" s="68"/>
      <c r="AX186" s="68">
        <v>0</v>
      </c>
      <c r="AY186" s="126">
        <v>0</v>
      </c>
      <c r="AZ186" s="68">
        <v>0</v>
      </c>
      <c r="BA186" s="68">
        <v>0</v>
      </c>
      <c r="EQ186" s="68">
        <v>59858</v>
      </c>
      <c r="ER186" s="175">
        <v>1</v>
      </c>
      <c r="ES186" s="68">
        <v>-1</v>
      </c>
      <c r="ET186" s="68">
        <v>77</v>
      </c>
      <c r="EU186" s="68">
        <v>0</v>
      </c>
      <c r="EV186" s="68">
        <v>150077</v>
      </c>
      <c r="EW186" s="68" t="s">
        <v>2715</v>
      </c>
      <c r="EX186" s="68" t="str">
        <f t="shared" si="32"/>
        <v>소형</v>
      </c>
      <c r="GE186" s="68">
        <v>2008</v>
      </c>
      <c r="GF186" s="68" t="s">
        <v>4062</v>
      </c>
    </row>
    <row r="187" spans="6:188" x14ac:dyDescent="0.3">
      <c r="F187" s="68">
        <v>4023</v>
      </c>
      <c r="G187" s="68">
        <v>2</v>
      </c>
      <c r="H187" s="68">
        <v>0</v>
      </c>
      <c r="I187" s="68">
        <v>0</v>
      </c>
      <c r="J187" s="68" t="s">
        <v>10560</v>
      </c>
      <c r="K187" s="68">
        <v>0</v>
      </c>
      <c r="L187" s="68">
        <v>0</v>
      </c>
      <c r="M187" s="68">
        <v>0</v>
      </c>
      <c r="N187" s="68">
        <v>0</v>
      </c>
      <c r="O187" s="68">
        <v>4023</v>
      </c>
      <c r="P187" s="68">
        <v>0</v>
      </c>
      <c r="Q187" s="68">
        <v>0</v>
      </c>
      <c r="R187" s="68">
        <v>0</v>
      </c>
      <c r="S187" s="68">
        <v>0</v>
      </c>
      <c r="T187" s="68">
        <v>0</v>
      </c>
      <c r="U187" s="68">
        <v>0</v>
      </c>
      <c r="V187" s="68">
        <v>0</v>
      </c>
      <c r="W187" s="68">
        <v>0</v>
      </c>
      <c r="X187" s="68">
        <v>0</v>
      </c>
      <c r="Y187" s="68">
        <v>0</v>
      </c>
      <c r="Z187" s="68">
        <v>0</v>
      </c>
      <c r="AA187" s="68">
        <v>0</v>
      </c>
      <c r="AB187" s="68">
        <v>0</v>
      </c>
      <c r="AC187" s="68">
        <v>0</v>
      </c>
      <c r="AD187" s="68">
        <v>0</v>
      </c>
      <c r="AE187" s="68">
        <v>0</v>
      </c>
      <c r="AF187" s="68">
        <v>0</v>
      </c>
      <c r="AG187" s="68">
        <v>0</v>
      </c>
      <c r="AH187" s="68">
        <v>0</v>
      </c>
      <c r="AI187" s="68">
        <v>0</v>
      </c>
      <c r="AJ187" s="68">
        <v>0</v>
      </c>
      <c r="AK187" s="68">
        <v>0</v>
      </c>
      <c r="AL187" s="68">
        <v>0</v>
      </c>
      <c r="AM187" s="68">
        <v>0</v>
      </c>
      <c r="AN187" s="68">
        <v>0</v>
      </c>
      <c r="AO187" s="68">
        <v>0</v>
      </c>
      <c r="AP187" s="68">
        <v>0</v>
      </c>
      <c r="AQ187" s="68">
        <v>0</v>
      </c>
      <c r="AR187" s="68">
        <v>0</v>
      </c>
      <c r="AS187" s="68">
        <v>0</v>
      </c>
      <c r="AT187" s="68">
        <v>0</v>
      </c>
      <c r="AU187" s="68">
        <v>0</v>
      </c>
      <c r="AV187" s="68">
        <v>4</v>
      </c>
      <c r="AW187" s="68"/>
      <c r="AX187" s="68">
        <v>0</v>
      </c>
      <c r="AY187" s="126">
        <v>0</v>
      </c>
      <c r="AZ187" s="68">
        <v>0</v>
      </c>
      <c r="BA187" s="68">
        <v>0</v>
      </c>
      <c r="EQ187" s="68">
        <v>59859</v>
      </c>
      <c r="ER187" s="175">
        <v>2</v>
      </c>
      <c r="ES187" s="68">
        <v>-1</v>
      </c>
      <c r="ET187" s="68">
        <v>54</v>
      </c>
      <c r="EU187" s="68">
        <v>0</v>
      </c>
      <c r="EV187" s="68">
        <v>150054</v>
      </c>
      <c r="EW187" s="68" t="s">
        <v>2692</v>
      </c>
      <c r="EX187" s="68" t="str">
        <f t="shared" si="32"/>
        <v>중형</v>
      </c>
      <c r="GE187" s="68">
        <v>2009</v>
      </c>
      <c r="GF187" s="68" t="s">
        <v>4063</v>
      </c>
    </row>
    <row r="188" spans="6:188" x14ac:dyDescent="0.3">
      <c r="F188" s="68">
        <v>4031</v>
      </c>
      <c r="G188" s="68">
        <v>2</v>
      </c>
      <c r="H188" s="68">
        <v>0</v>
      </c>
      <c r="I188" s="68">
        <v>0</v>
      </c>
      <c r="J188" s="68" t="s">
        <v>10561</v>
      </c>
      <c r="K188" s="68">
        <v>0</v>
      </c>
      <c r="L188" s="68">
        <v>0</v>
      </c>
      <c r="M188" s="68">
        <v>0</v>
      </c>
      <c r="N188" s="68">
        <v>0</v>
      </c>
      <c r="O188" s="68">
        <v>4031</v>
      </c>
      <c r="P188" s="68">
        <v>0</v>
      </c>
      <c r="Q188" s="68">
        <v>0</v>
      </c>
      <c r="R188" s="68">
        <v>0</v>
      </c>
      <c r="S188" s="68">
        <v>0</v>
      </c>
      <c r="T188" s="68">
        <v>0</v>
      </c>
      <c r="U188" s="68">
        <v>0</v>
      </c>
      <c r="V188" s="68">
        <v>0</v>
      </c>
      <c r="W188" s="68">
        <v>0</v>
      </c>
      <c r="X188" s="68">
        <v>0</v>
      </c>
      <c r="Y188" s="68">
        <v>0</v>
      </c>
      <c r="Z188" s="68">
        <v>0</v>
      </c>
      <c r="AA188" s="68">
        <v>0</v>
      </c>
      <c r="AB188" s="68">
        <v>0</v>
      </c>
      <c r="AC188" s="68">
        <v>0</v>
      </c>
      <c r="AD188" s="68">
        <v>0</v>
      </c>
      <c r="AE188" s="68">
        <v>0</v>
      </c>
      <c r="AF188" s="68">
        <v>0</v>
      </c>
      <c r="AG188" s="68">
        <v>0</v>
      </c>
      <c r="AH188" s="68">
        <v>0</v>
      </c>
      <c r="AI188" s="68">
        <v>0</v>
      </c>
      <c r="AJ188" s="68">
        <v>0</v>
      </c>
      <c r="AK188" s="68">
        <v>0</v>
      </c>
      <c r="AL188" s="68">
        <v>0</v>
      </c>
      <c r="AM188" s="68">
        <v>0</v>
      </c>
      <c r="AN188" s="68">
        <v>0</v>
      </c>
      <c r="AO188" s="68">
        <v>0</v>
      </c>
      <c r="AP188" s="68">
        <v>0</v>
      </c>
      <c r="AQ188" s="68">
        <v>0</v>
      </c>
      <c r="AR188" s="68">
        <v>0</v>
      </c>
      <c r="AS188" s="68">
        <v>0</v>
      </c>
      <c r="AT188" s="68">
        <v>0</v>
      </c>
      <c r="AU188" s="68">
        <v>0</v>
      </c>
      <c r="AV188" s="68">
        <v>4</v>
      </c>
      <c r="AW188" s="68"/>
      <c r="AX188" s="68">
        <v>0</v>
      </c>
      <c r="AY188" s="126">
        <v>0</v>
      </c>
      <c r="AZ188" s="68">
        <v>0</v>
      </c>
      <c r="BA188" s="68">
        <v>0</v>
      </c>
      <c r="EQ188" s="68">
        <v>59860</v>
      </c>
      <c r="ER188" s="175">
        <v>1</v>
      </c>
      <c r="ES188" s="68">
        <v>-1</v>
      </c>
      <c r="ET188" s="68">
        <v>1</v>
      </c>
      <c r="EU188" s="68">
        <v>0</v>
      </c>
      <c r="EV188" s="68">
        <v>150001</v>
      </c>
      <c r="EW188" s="68" t="s">
        <v>2639</v>
      </c>
      <c r="EX188" s="68" t="str">
        <f t="shared" si="32"/>
        <v>소형</v>
      </c>
      <c r="GE188" s="68">
        <v>2010</v>
      </c>
      <c r="GF188" s="68" t="s">
        <v>4064</v>
      </c>
    </row>
    <row r="189" spans="6:188" x14ac:dyDescent="0.3">
      <c r="F189" s="68">
        <v>4032</v>
      </c>
      <c r="G189" s="68">
        <v>2</v>
      </c>
      <c r="H189" s="68">
        <v>0</v>
      </c>
      <c r="I189" s="68">
        <v>0</v>
      </c>
      <c r="J189" s="68" t="s">
        <v>10562</v>
      </c>
      <c r="K189" s="68">
        <v>0</v>
      </c>
      <c r="L189" s="68">
        <v>0</v>
      </c>
      <c r="M189" s="68">
        <v>0</v>
      </c>
      <c r="N189" s="68">
        <v>0</v>
      </c>
      <c r="O189" s="68">
        <v>4032</v>
      </c>
      <c r="P189" s="68">
        <v>0</v>
      </c>
      <c r="Q189" s="68">
        <v>0</v>
      </c>
      <c r="R189" s="68">
        <v>0</v>
      </c>
      <c r="S189" s="68">
        <v>0</v>
      </c>
      <c r="T189" s="68">
        <v>0</v>
      </c>
      <c r="U189" s="68">
        <v>0</v>
      </c>
      <c r="V189" s="68">
        <v>0</v>
      </c>
      <c r="W189" s="68">
        <v>0</v>
      </c>
      <c r="X189" s="68">
        <v>0</v>
      </c>
      <c r="Y189" s="68">
        <v>0</v>
      </c>
      <c r="Z189" s="68">
        <v>0</v>
      </c>
      <c r="AA189" s="68">
        <v>0</v>
      </c>
      <c r="AB189" s="68">
        <v>0</v>
      </c>
      <c r="AC189" s="68">
        <v>0</v>
      </c>
      <c r="AD189" s="68">
        <v>0</v>
      </c>
      <c r="AE189" s="68">
        <v>0</v>
      </c>
      <c r="AF189" s="68">
        <v>0</v>
      </c>
      <c r="AG189" s="68">
        <v>0</v>
      </c>
      <c r="AH189" s="68">
        <v>0</v>
      </c>
      <c r="AI189" s="68">
        <v>0</v>
      </c>
      <c r="AJ189" s="68">
        <v>0</v>
      </c>
      <c r="AK189" s="68">
        <v>0</v>
      </c>
      <c r="AL189" s="68">
        <v>0</v>
      </c>
      <c r="AM189" s="68">
        <v>0</v>
      </c>
      <c r="AN189" s="68">
        <v>0</v>
      </c>
      <c r="AO189" s="68">
        <v>0</v>
      </c>
      <c r="AP189" s="68">
        <v>0</v>
      </c>
      <c r="AQ189" s="68">
        <v>0</v>
      </c>
      <c r="AR189" s="68">
        <v>0</v>
      </c>
      <c r="AS189" s="68">
        <v>0</v>
      </c>
      <c r="AT189" s="68">
        <v>0</v>
      </c>
      <c r="AU189" s="68">
        <v>0</v>
      </c>
      <c r="AV189" s="68">
        <v>4</v>
      </c>
      <c r="AW189" s="68"/>
      <c r="AX189" s="68">
        <v>0</v>
      </c>
      <c r="AY189" s="126">
        <v>0</v>
      </c>
      <c r="AZ189" s="68">
        <v>0</v>
      </c>
      <c r="BA189" s="68">
        <v>0</v>
      </c>
      <c r="EQ189" s="68">
        <v>59861</v>
      </c>
      <c r="ER189" s="175">
        <v>2</v>
      </c>
      <c r="ES189" s="68">
        <v>-1</v>
      </c>
      <c r="ET189" s="68">
        <v>54</v>
      </c>
      <c r="EU189" s="68">
        <v>0</v>
      </c>
      <c r="EV189" s="68">
        <v>150054</v>
      </c>
      <c r="EW189" s="68" t="s">
        <v>2692</v>
      </c>
      <c r="EX189" s="68" t="str">
        <f t="shared" si="32"/>
        <v>중형</v>
      </c>
      <c r="GE189" s="68">
        <v>2011</v>
      </c>
      <c r="GF189" s="68" t="s">
        <v>4065</v>
      </c>
    </row>
    <row r="190" spans="6:188" x14ac:dyDescent="0.3">
      <c r="F190" s="68">
        <v>4033</v>
      </c>
      <c r="G190" s="68">
        <v>2</v>
      </c>
      <c r="H190" s="68">
        <v>0</v>
      </c>
      <c r="I190" s="68">
        <v>0</v>
      </c>
      <c r="J190" s="68" t="s">
        <v>10563</v>
      </c>
      <c r="K190" s="68">
        <v>0</v>
      </c>
      <c r="L190" s="68">
        <v>0</v>
      </c>
      <c r="M190" s="68">
        <v>0</v>
      </c>
      <c r="N190" s="68">
        <v>0</v>
      </c>
      <c r="O190" s="68">
        <v>4033</v>
      </c>
      <c r="P190" s="68">
        <v>0</v>
      </c>
      <c r="Q190" s="68">
        <v>0</v>
      </c>
      <c r="R190" s="68">
        <v>0</v>
      </c>
      <c r="S190" s="68">
        <v>0</v>
      </c>
      <c r="T190" s="68">
        <v>0</v>
      </c>
      <c r="U190" s="68">
        <v>0</v>
      </c>
      <c r="V190" s="68">
        <v>0</v>
      </c>
      <c r="W190" s="68">
        <v>0</v>
      </c>
      <c r="X190" s="68">
        <v>0</v>
      </c>
      <c r="Y190" s="68">
        <v>0</v>
      </c>
      <c r="Z190" s="68">
        <v>0</v>
      </c>
      <c r="AA190" s="68">
        <v>0</v>
      </c>
      <c r="AB190" s="68">
        <v>0</v>
      </c>
      <c r="AC190" s="68">
        <v>0</v>
      </c>
      <c r="AD190" s="68">
        <v>0</v>
      </c>
      <c r="AE190" s="68">
        <v>0</v>
      </c>
      <c r="AF190" s="68">
        <v>0</v>
      </c>
      <c r="AG190" s="68">
        <v>0</v>
      </c>
      <c r="AH190" s="68">
        <v>0</v>
      </c>
      <c r="AI190" s="68">
        <v>0</v>
      </c>
      <c r="AJ190" s="68">
        <v>0</v>
      </c>
      <c r="AK190" s="68">
        <v>0</v>
      </c>
      <c r="AL190" s="68">
        <v>0</v>
      </c>
      <c r="AM190" s="68">
        <v>0</v>
      </c>
      <c r="AN190" s="68">
        <v>0</v>
      </c>
      <c r="AO190" s="68">
        <v>0</v>
      </c>
      <c r="AP190" s="68">
        <v>0</v>
      </c>
      <c r="AQ190" s="68">
        <v>0</v>
      </c>
      <c r="AR190" s="68">
        <v>0</v>
      </c>
      <c r="AS190" s="68">
        <v>0</v>
      </c>
      <c r="AT190" s="68">
        <v>0</v>
      </c>
      <c r="AU190" s="68">
        <v>0</v>
      </c>
      <c r="AV190" s="68">
        <v>4</v>
      </c>
      <c r="AW190" s="68"/>
      <c r="AX190" s="68">
        <v>0</v>
      </c>
      <c r="AY190" s="126">
        <v>0</v>
      </c>
      <c r="AZ190" s="68">
        <v>0</v>
      </c>
      <c r="BA190" s="68">
        <v>0</v>
      </c>
      <c r="EQ190" s="68">
        <v>59862</v>
      </c>
      <c r="ER190" s="175">
        <v>2</v>
      </c>
      <c r="ES190" s="68">
        <v>-1</v>
      </c>
      <c r="ET190" s="68">
        <v>36</v>
      </c>
      <c r="EU190" s="68">
        <v>0</v>
      </c>
      <c r="EV190" s="68">
        <v>150036</v>
      </c>
      <c r="EW190" s="68" t="s">
        <v>2674</v>
      </c>
      <c r="EX190" s="68" t="str">
        <f t="shared" si="32"/>
        <v>중형</v>
      </c>
      <c r="GE190" s="68">
        <v>2012</v>
      </c>
      <c r="GF190" s="68" t="s">
        <v>4066</v>
      </c>
    </row>
    <row r="191" spans="6:188" x14ac:dyDescent="0.3">
      <c r="F191" s="68">
        <v>4041</v>
      </c>
      <c r="G191" s="68">
        <v>2</v>
      </c>
      <c r="H191" s="68">
        <v>0</v>
      </c>
      <c r="I191" s="68">
        <v>0</v>
      </c>
      <c r="J191" s="68" t="s">
        <v>10564</v>
      </c>
      <c r="K191" s="68">
        <v>0</v>
      </c>
      <c r="L191" s="68">
        <v>0</v>
      </c>
      <c r="M191" s="68">
        <v>0</v>
      </c>
      <c r="N191" s="68">
        <v>0</v>
      </c>
      <c r="O191" s="68">
        <v>4041</v>
      </c>
      <c r="P191" s="68">
        <v>0</v>
      </c>
      <c r="Q191" s="68">
        <v>0</v>
      </c>
      <c r="R191" s="68">
        <v>0</v>
      </c>
      <c r="S191" s="68">
        <v>0</v>
      </c>
      <c r="T191" s="68">
        <v>0</v>
      </c>
      <c r="U191" s="68">
        <v>0</v>
      </c>
      <c r="V191" s="68">
        <v>0</v>
      </c>
      <c r="W191" s="68">
        <v>0</v>
      </c>
      <c r="X191" s="68">
        <v>0</v>
      </c>
      <c r="Y191" s="68">
        <v>0</v>
      </c>
      <c r="Z191" s="68">
        <v>0</v>
      </c>
      <c r="AA191" s="68">
        <v>0</v>
      </c>
      <c r="AB191" s="68">
        <v>0</v>
      </c>
      <c r="AC191" s="68">
        <v>0</v>
      </c>
      <c r="AD191" s="68">
        <v>0</v>
      </c>
      <c r="AE191" s="68">
        <v>0</v>
      </c>
      <c r="AF191" s="68">
        <v>0</v>
      </c>
      <c r="AG191" s="68">
        <v>0</v>
      </c>
      <c r="AH191" s="68">
        <v>0</v>
      </c>
      <c r="AI191" s="68">
        <v>0</v>
      </c>
      <c r="AJ191" s="68">
        <v>0</v>
      </c>
      <c r="AK191" s="68">
        <v>0</v>
      </c>
      <c r="AL191" s="68">
        <v>0</v>
      </c>
      <c r="AM191" s="68">
        <v>0</v>
      </c>
      <c r="AN191" s="68">
        <v>0</v>
      </c>
      <c r="AO191" s="68">
        <v>0</v>
      </c>
      <c r="AP191" s="68">
        <v>0</v>
      </c>
      <c r="AQ191" s="68">
        <v>0</v>
      </c>
      <c r="AR191" s="68">
        <v>0</v>
      </c>
      <c r="AS191" s="68">
        <v>0</v>
      </c>
      <c r="AT191" s="68">
        <v>0</v>
      </c>
      <c r="AU191" s="68">
        <v>0</v>
      </c>
      <c r="AV191" s="68">
        <v>4</v>
      </c>
      <c r="AW191" s="68"/>
      <c r="AX191" s="68">
        <v>0</v>
      </c>
      <c r="AY191" s="126">
        <v>0</v>
      </c>
      <c r="AZ191" s="68">
        <v>0</v>
      </c>
      <c r="BA191" s="68">
        <v>0</v>
      </c>
      <c r="EQ191" s="68">
        <v>59863</v>
      </c>
      <c r="ER191" s="175">
        <v>4</v>
      </c>
      <c r="ES191" s="68">
        <v>-1</v>
      </c>
      <c r="ET191" s="68">
        <v>109</v>
      </c>
      <c r="EU191" s="68">
        <v>0</v>
      </c>
      <c r="EV191" s="68">
        <v>150109</v>
      </c>
      <c r="EW191" s="68" t="s">
        <v>11593</v>
      </c>
      <c r="EX191" s="68" t="str">
        <f t="shared" si="32"/>
        <v>대형</v>
      </c>
      <c r="GE191" s="68">
        <v>2013</v>
      </c>
      <c r="GF191" s="68" t="s">
        <v>4067</v>
      </c>
    </row>
    <row r="192" spans="6:188" x14ac:dyDescent="0.3">
      <c r="F192" s="68">
        <v>4042</v>
      </c>
      <c r="G192" s="68">
        <v>2</v>
      </c>
      <c r="H192" s="68">
        <v>0</v>
      </c>
      <c r="I192" s="68">
        <v>0</v>
      </c>
      <c r="J192" s="68" t="s">
        <v>10565</v>
      </c>
      <c r="K192" s="68">
        <v>0</v>
      </c>
      <c r="L192" s="68">
        <v>0</v>
      </c>
      <c r="M192" s="68">
        <v>0</v>
      </c>
      <c r="N192" s="68">
        <v>0</v>
      </c>
      <c r="O192" s="68">
        <v>4042</v>
      </c>
      <c r="P192" s="68">
        <v>0</v>
      </c>
      <c r="Q192" s="68">
        <v>0</v>
      </c>
      <c r="R192" s="68">
        <v>0</v>
      </c>
      <c r="S192" s="68">
        <v>0</v>
      </c>
      <c r="T192" s="68">
        <v>0</v>
      </c>
      <c r="U192" s="68">
        <v>0</v>
      </c>
      <c r="V192" s="68">
        <v>0</v>
      </c>
      <c r="W192" s="68">
        <v>0</v>
      </c>
      <c r="X192" s="68">
        <v>0</v>
      </c>
      <c r="Y192" s="68">
        <v>0</v>
      </c>
      <c r="Z192" s="68">
        <v>0</v>
      </c>
      <c r="AA192" s="68">
        <v>0</v>
      </c>
      <c r="AB192" s="68">
        <v>0</v>
      </c>
      <c r="AC192" s="68">
        <v>0</v>
      </c>
      <c r="AD192" s="68">
        <v>0</v>
      </c>
      <c r="AE192" s="68">
        <v>0</v>
      </c>
      <c r="AF192" s="68">
        <v>0</v>
      </c>
      <c r="AG192" s="68">
        <v>0</v>
      </c>
      <c r="AH192" s="68">
        <v>0</v>
      </c>
      <c r="AI192" s="68">
        <v>0</v>
      </c>
      <c r="AJ192" s="68">
        <v>0</v>
      </c>
      <c r="AK192" s="68">
        <v>0</v>
      </c>
      <c r="AL192" s="68">
        <v>0</v>
      </c>
      <c r="AM192" s="68">
        <v>0</v>
      </c>
      <c r="AN192" s="68">
        <v>0</v>
      </c>
      <c r="AO192" s="68">
        <v>0</v>
      </c>
      <c r="AP192" s="68">
        <v>0</v>
      </c>
      <c r="AQ192" s="68">
        <v>0</v>
      </c>
      <c r="AR192" s="68">
        <v>0</v>
      </c>
      <c r="AS192" s="68">
        <v>0</v>
      </c>
      <c r="AT192" s="68">
        <v>0</v>
      </c>
      <c r="AU192" s="68">
        <v>0</v>
      </c>
      <c r="AV192" s="68">
        <v>4</v>
      </c>
      <c r="AW192" s="68"/>
      <c r="AX192" s="68">
        <v>0</v>
      </c>
      <c r="AY192" s="126">
        <v>0</v>
      </c>
      <c r="AZ192" s="68">
        <v>0</v>
      </c>
      <c r="BA192" s="68">
        <v>0</v>
      </c>
      <c r="EQ192" s="68">
        <v>59864</v>
      </c>
      <c r="ER192" s="175">
        <v>1</v>
      </c>
      <c r="ES192" s="68">
        <v>-1</v>
      </c>
      <c r="ET192" s="68">
        <v>1</v>
      </c>
      <c r="EU192" s="68">
        <v>0</v>
      </c>
      <c r="EV192" s="68">
        <v>150001</v>
      </c>
      <c r="EW192" s="68" t="s">
        <v>2639</v>
      </c>
      <c r="EX192" s="68" t="str">
        <f t="shared" si="32"/>
        <v>소형</v>
      </c>
      <c r="GE192" s="68">
        <v>2014</v>
      </c>
      <c r="GF192" s="68" t="s">
        <v>4068</v>
      </c>
    </row>
    <row r="193" spans="6:188" x14ac:dyDescent="0.3">
      <c r="F193" s="68">
        <v>4043</v>
      </c>
      <c r="G193" s="68">
        <v>2</v>
      </c>
      <c r="H193" s="68">
        <v>0</v>
      </c>
      <c r="I193" s="68">
        <v>0</v>
      </c>
      <c r="J193" s="68" t="s">
        <v>10566</v>
      </c>
      <c r="K193" s="68">
        <v>0</v>
      </c>
      <c r="L193" s="68">
        <v>0</v>
      </c>
      <c r="M193" s="68">
        <v>0</v>
      </c>
      <c r="N193" s="68">
        <v>0</v>
      </c>
      <c r="O193" s="68">
        <v>4043</v>
      </c>
      <c r="P193" s="68">
        <v>0</v>
      </c>
      <c r="Q193" s="68">
        <v>0</v>
      </c>
      <c r="R193" s="68">
        <v>0</v>
      </c>
      <c r="S193" s="68">
        <v>0</v>
      </c>
      <c r="T193" s="68">
        <v>0</v>
      </c>
      <c r="U193" s="68">
        <v>0</v>
      </c>
      <c r="V193" s="68">
        <v>0</v>
      </c>
      <c r="W193" s="68">
        <v>0</v>
      </c>
      <c r="X193" s="68">
        <v>0</v>
      </c>
      <c r="Y193" s="68">
        <v>0</v>
      </c>
      <c r="Z193" s="68">
        <v>0</v>
      </c>
      <c r="AA193" s="68">
        <v>0</v>
      </c>
      <c r="AB193" s="68">
        <v>0</v>
      </c>
      <c r="AC193" s="68">
        <v>0</v>
      </c>
      <c r="AD193" s="68">
        <v>0</v>
      </c>
      <c r="AE193" s="68">
        <v>0</v>
      </c>
      <c r="AF193" s="68">
        <v>0</v>
      </c>
      <c r="AG193" s="68">
        <v>0</v>
      </c>
      <c r="AH193" s="68">
        <v>0</v>
      </c>
      <c r="AI193" s="68">
        <v>0</v>
      </c>
      <c r="AJ193" s="68">
        <v>0</v>
      </c>
      <c r="AK193" s="68">
        <v>0</v>
      </c>
      <c r="AL193" s="68">
        <v>0</v>
      </c>
      <c r="AM193" s="68">
        <v>0</v>
      </c>
      <c r="AN193" s="68">
        <v>0</v>
      </c>
      <c r="AO193" s="68">
        <v>0</v>
      </c>
      <c r="AP193" s="68">
        <v>0</v>
      </c>
      <c r="AQ193" s="68">
        <v>0</v>
      </c>
      <c r="AR193" s="68">
        <v>0</v>
      </c>
      <c r="AS193" s="68">
        <v>0</v>
      </c>
      <c r="AT193" s="68">
        <v>0</v>
      </c>
      <c r="AU193" s="68">
        <v>0</v>
      </c>
      <c r="AV193" s="68">
        <v>4</v>
      </c>
      <c r="AW193" s="68"/>
      <c r="AX193" s="68">
        <v>0</v>
      </c>
      <c r="AY193" s="126">
        <v>0</v>
      </c>
      <c r="AZ193" s="68">
        <v>0</v>
      </c>
      <c r="BA193" s="68">
        <v>0</v>
      </c>
      <c r="EQ193" s="68">
        <v>59865</v>
      </c>
      <c r="ER193" s="175">
        <v>1</v>
      </c>
      <c r="ES193" s="68">
        <v>-1</v>
      </c>
      <c r="ET193" s="68">
        <v>77</v>
      </c>
      <c r="EU193" s="68">
        <v>0</v>
      </c>
      <c r="EV193" s="68">
        <v>150077</v>
      </c>
      <c r="EW193" s="68" t="s">
        <v>2715</v>
      </c>
      <c r="EX193" s="68" t="str">
        <f t="shared" si="32"/>
        <v>소형</v>
      </c>
      <c r="GE193" s="68">
        <v>2100</v>
      </c>
      <c r="GF193" s="68" t="s">
        <v>4069</v>
      </c>
    </row>
    <row r="194" spans="6:188" x14ac:dyDescent="0.3">
      <c r="F194" s="68">
        <v>4051</v>
      </c>
      <c r="G194" s="68">
        <v>2</v>
      </c>
      <c r="H194" s="68">
        <v>0</v>
      </c>
      <c r="I194" s="68">
        <v>0</v>
      </c>
      <c r="J194" s="68" t="s">
        <v>10567</v>
      </c>
      <c r="K194" s="68">
        <v>0</v>
      </c>
      <c r="L194" s="68">
        <v>0</v>
      </c>
      <c r="M194" s="68">
        <v>0</v>
      </c>
      <c r="N194" s="68">
        <v>0</v>
      </c>
      <c r="O194" s="68">
        <v>4051</v>
      </c>
      <c r="P194" s="68">
        <v>0</v>
      </c>
      <c r="Q194" s="68">
        <v>0</v>
      </c>
      <c r="R194" s="68">
        <v>0</v>
      </c>
      <c r="S194" s="68">
        <v>0</v>
      </c>
      <c r="T194" s="68">
        <v>0</v>
      </c>
      <c r="U194" s="68">
        <v>0</v>
      </c>
      <c r="V194" s="68">
        <v>0</v>
      </c>
      <c r="W194" s="68">
        <v>0</v>
      </c>
      <c r="X194" s="68">
        <v>0</v>
      </c>
      <c r="Y194" s="68">
        <v>0</v>
      </c>
      <c r="Z194" s="68">
        <v>0</v>
      </c>
      <c r="AA194" s="68">
        <v>0</v>
      </c>
      <c r="AB194" s="68">
        <v>0</v>
      </c>
      <c r="AC194" s="68">
        <v>0</v>
      </c>
      <c r="AD194" s="68">
        <v>0</v>
      </c>
      <c r="AE194" s="68">
        <v>0</v>
      </c>
      <c r="AF194" s="68">
        <v>0</v>
      </c>
      <c r="AG194" s="68">
        <v>0</v>
      </c>
      <c r="AH194" s="68">
        <v>0</v>
      </c>
      <c r="AI194" s="68">
        <v>0</v>
      </c>
      <c r="AJ194" s="68">
        <v>0</v>
      </c>
      <c r="AK194" s="68">
        <v>0</v>
      </c>
      <c r="AL194" s="68">
        <v>0</v>
      </c>
      <c r="AM194" s="68">
        <v>0</v>
      </c>
      <c r="AN194" s="68">
        <v>0</v>
      </c>
      <c r="AO194" s="68">
        <v>0</v>
      </c>
      <c r="AP194" s="68">
        <v>0</v>
      </c>
      <c r="AQ194" s="68">
        <v>0</v>
      </c>
      <c r="AR194" s="68">
        <v>0</v>
      </c>
      <c r="AS194" s="68">
        <v>0</v>
      </c>
      <c r="AT194" s="68">
        <v>0</v>
      </c>
      <c r="AU194" s="68">
        <v>0</v>
      </c>
      <c r="AV194" s="68">
        <v>4</v>
      </c>
      <c r="AW194" s="68"/>
      <c r="AX194" s="68">
        <v>0</v>
      </c>
      <c r="AY194" s="126">
        <v>0</v>
      </c>
      <c r="AZ194" s="68">
        <v>0</v>
      </c>
      <c r="BA194" s="68">
        <v>0</v>
      </c>
      <c r="EQ194" s="68">
        <v>59866</v>
      </c>
      <c r="ER194" s="175">
        <v>2</v>
      </c>
      <c r="ES194" s="68">
        <v>-1</v>
      </c>
      <c r="ET194" s="68">
        <v>36</v>
      </c>
      <c r="EU194" s="68">
        <v>0</v>
      </c>
      <c r="EV194" s="68">
        <v>150036</v>
      </c>
      <c r="EW194" s="68" t="s">
        <v>2674</v>
      </c>
      <c r="EX194" s="68" t="str">
        <f t="shared" si="32"/>
        <v>중형</v>
      </c>
      <c r="GE194" s="68">
        <v>2101</v>
      </c>
      <c r="GF194" s="68" t="s">
        <v>4070</v>
      </c>
    </row>
    <row r="195" spans="6:188" x14ac:dyDescent="0.3">
      <c r="F195" s="68">
        <v>4052</v>
      </c>
      <c r="G195" s="68">
        <v>2</v>
      </c>
      <c r="H195" s="68">
        <v>0</v>
      </c>
      <c r="I195" s="68">
        <v>0</v>
      </c>
      <c r="J195" s="68" t="s">
        <v>10568</v>
      </c>
      <c r="K195" s="68">
        <v>0</v>
      </c>
      <c r="L195" s="68">
        <v>0</v>
      </c>
      <c r="M195" s="68">
        <v>0</v>
      </c>
      <c r="N195" s="68">
        <v>0</v>
      </c>
      <c r="O195" s="68">
        <v>4052</v>
      </c>
      <c r="P195" s="68">
        <v>0</v>
      </c>
      <c r="Q195" s="68">
        <v>0</v>
      </c>
      <c r="R195" s="68">
        <v>0</v>
      </c>
      <c r="S195" s="68">
        <v>0</v>
      </c>
      <c r="T195" s="68">
        <v>0</v>
      </c>
      <c r="U195" s="68">
        <v>0</v>
      </c>
      <c r="V195" s="68">
        <v>0</v>
      </c>
      <c r="W195" s="68">
        <v>0</v>
      </c>
      <c r="X195" s="68">
        <v>0</v>
      </c>
      <c r="Y195" s="68">
        <v>0</v>
      </c>
      <c r="Z195" s="68">
        <v>0</v>
      </c>
      <c r="AA195" s="68">
        <v>0</v>
      </c>
      <c r="AB195" s="68">
        <v>0</v>
      </c>
      <c r="AC195" s="68">
        <v>0</v>
      </c>
      <c r="AD195" s="68">
        <v>0</v>
      </c>
      <c r="AE195" s="68">
        <v>0</v>
      </c>
      <c r="AF195" s="68">
        <v>0</v>
      </c>
      <c r="AG195" s="68">
        <v>0</v>
      </c>
      <c r="AH195" s="68">
        <v>0</v>
      </c>
      <c r="AI195" s="68">
        <v>0</v>
      </c>
      <c r="AJ195" s="68">
        <v>0</v>
      </c>
      <c r="AK195" s="68">
        <v>0</v>
      </c>
      <c r="AL195" s="68">
        <v>0</v>
      </c>
      <c r="AM195" s="68">
        <v>0</v>
      </c>
      <c r="AN195" s="68">
        <v>0</v>
      </c>
      <c r="AO195" s="68">
        <v>0</v>
      </c>
      <c r="AP195" s="68">
        <v>0</v>
      </c>
      <c r="AQ195" s="68">
        <v>0</v>
      </c>
      <c r="AR195" s="68">
        <v>0</v>
      </c>
      <c r="AS195" s="68">
        <v>0</v>
      </c>
      <c r="AT195" s="68">
        <v>0</v>
      </c>
      <c r="AU195" s="68">
        <v>0</v>
      </c>
      <c r="AV195" s="68">
        <v>4</v>
      </c>
      <c r="AW195" s="68"/>
      <c r="AX195" s="68">
        <v>0</v>
      </c>
      <c r="AY195" s="126">
        <v>0</v>
      </c>
      <c r="AZ195" s="68">
        <v>0</v>
      </c>
      <c r="BA195" s="68">
        <v>0</v>
      </c>
      <c r="EQ195" s="68">
        <v>59867</v>
      </c>
      <c r="ER195" s="175">
        <v>2</v>
      </c>
      <c r="ES195" s="68">
        <v>-1</v>
      </c>
      <c r="ET195" s="68">
        <v>54</v>
      </c>
      <c r="EU195" s="68">
        <v>0</v>
      </c>
      <c r="EV195" s="68">
        <v>150054</v>
      </c>
      <c r="EW195" s="68" t="s">
        <v>2692</v>
      </c>
      <c r="EX195" s="68" t="str">
        <f t="shared" ref="EX195:EX258" si="36">IF(ER195=1,"소형",IF(ER195=2,"중형","대형"))</f>
        <v>중형</v>
      </c>
      <c r="GE195" s="68">
        <v>2102</v>
      </c>
      <c r="GF195" s="68" t="s">
        <v>4071</v>
      </c>
    </row>
    <row r="196" spans="6:188" x14ac:dyDescent="0.3">
      <c r="F196" s="68">
        <v>4053</v>
      </c>
      <c r="G196" s="68">
        <v>2</v>
      </c>
      <c r="H196" s="68">
        <v>0</v>
      </c>
      <c r="I196" s="68">
        <v>0</v>
      </c>
      <c r="J196" s="68" t="s">
        <v>10569</v>
      </c>
      <c r="K196" s="68">
        <v>0</v>
      </c>
      <c r="L196" s="68">
        <v>0</v>
      </c>
      <c r="M196" s="68">
        <v>0</v>
      </c>
      <c r="N196" s="68">
        <v>0</v>
      </c>
      <c r="O196" s="68">
        <v>4053</v>
      </c>
      <c r="P196" s="68">
        <v>0</v>
      </c>
      <c r="Q196" s="68">
        <v>0</v>
      </c>
      <c r="R196" s="68">
        <v>0</v>
      </c>
      <c r="S196" s="68">
        <v>0</v>
      </c>
      <c r="T196" s="68">
        <v>0</v>
      </c>
      <c r="U196" s="68">
        <v>0</v>
      </c>
      <c r="V196" s="68">
        <v>0</v>
      </c>
      <c r="W196" s="68">
        <v>0</v>
      </c>
      <c r="X196" s="68">
        <v>0</v>
      </c>
      <c r="Y196" s="68">
        <v>0</v>
      </c>
      <c r="Z196" s="68">
        <v>0</v>
      </c>
      <c r="AA196" s="68">
        <v>0</v>
      </c>
      <c r="AB196" s="68">
        <v>0</v>
      </c>
      <c r="AC196" s="68">
        <v>0</v>
      </c>
      <c r="AD196" s="68">
        <v>0</v>
      </c>
      <c r="AE196" s="68">
        <v>0</v>
      </c>
      <c r="AF196" s="68">
        <v>0</v>
      </c>
      <c r="AG196" s="68">
        <v>0</v>
      </c>
      <c r="AH196" s="68">
        <v>0</v>
      </c>
      <c r="AI196" s="68">
        <v>0</v>
      </c>
      <c r="AJ196" s="68">
        <v>0</v>
      </c>
      <c r="AK196" s="68">
        <v>0</v>
      </c>
      <c r="AL196" s="68">
        <v>0</v>
      </c>
      <c r="AM196" s="68">
        <v>0</v>
      </c>
      <c r="AN196" s="68">
        <v>0</v>
      </c>
      <c r="AO196" s="68">
        <v>0</v>
      </c>
      <c r="AP196" s="68">
        <v>0</v>
      </c>
      <c r="AQ196" s="68">
        <v>0</v>
      </c>
      <c r="AR196" s="68">
        <v>0</v>
      </c>
      <c r="AS196" s="68">
        <v>0</v>
      </c>
      <c r="AT196" s="68">
        <v>0</v>
      </c>
      <c r="AU196" s="68">
        <v>0</v>
      </c>
      <c r="AV196" s="68">
        <v>4</v>
      </c>
      <c r="AW196" s="68"/>
      <c r="AX196" s="68">
        <v>0</v>
      </c>
      <c r="AY196" s="126">
        <v>0</v>
      </c>
      <c r="AZ196" s="68">
        <v>0</v>
      </c>
      <c r="BA196" s="68">
        <v>0</v>
      </c>
      <c r="EQ196" s="68">
        <v>59868</v>
      </c>
      <c r="ER196" s="175">
        <v>1</v>
      </c>
      <c r="ES196" s="68">
        <v>-1</v>
      </c>
      <c r="ET196" s="68">
        <v>77</v>
      </c>
      <c r="EU196" s="68">
        <v>0</v>
      </c>
      <c r="EV196" s="68">
        <v>150077</v>
      </c>
      <c r="EW196" s="68" t="s">
        <v>2715</v>
      </c>
      <c r="EX196" s="68" t="str">
        <f t="shared" si="36"/>
        <v>소형</v>
      </c>
      <c r="GE196" s="68">
        <v>2103</v>
      </c>
      <c r="GF196" s="68" t="s">
        <v>3106</v>
      </c>
    </row>
    <row r="197" spans="6:188" x14ac:dyDescent="0.3">
      <c r="F197" s="68">
        <v>4061</v>
      </c>
      <c r="G197" s="68">
        <v>2</v>
      </c>
      <c r="H197" s="68">
        <v>0</v>
      </c>
      <c r="I197" s="68">
        <v>0</v>
      </c>
      <c r="J197" s="68" t="s">
        <v>10570</v>
      </c>
      <c r="K197" s="68">
        <v>0</v>
      </c>
      <c r="L197" s="68">
        <v>0</v>
      </c>
      <c r="M197" s="68">
        <v>0</v>
      </c>
      <c r="N197" s="68">
        <v>0</v>
      </c>
      <c r="O197" s="68">
        <v>4061</v>
      </c>
      <c r="P197" s="68">
        <v>0</v>
      </c>
      <c r="Q197" s="68">
        <v>0</v>
      </c>
      <c r="R197" s="68">
        <v>0</v>
      </c>
      <c r="S197" s="68">
        <v>0</v>
      </c>
      <c r="T197" s="68">
        <v>0</v>
      </c>
      <c r="U197" s="68">
        <v>0</v>
      </c>
      <c r="V197" s="68">
        <v>0</v>
      </c>
      <c r="W197" s="68">
        <v>0</v>
      </c>
      <c r="X197" s="68">
        <v>0</v>
      </c>
      <c r="Y197" s="68">
        <v>0</v>
      </c>
      <c r="Z197" s="68">
        <v>0</v>
      </c>
      <c r="AA197" s="68">
        <v>0</v>
      </c>
      <c r="AB197" s="68">
        <v>0</v>
      </c>
      <c r="AC197" s="68">
        <v>0</v>
      </c>
      <c r="AD197" s="68">
        <v>0</v>
      </c>
      <c r="AE197" s="68">
        <v>0</v>
      </c>
      <c r="AF197" s="68">
        <v>0</v>
      </c>
      <c r="AG197" s="68">
        <v>0</v>
      </c>
      <c r="AH197" s="68">
        <v>0</v>
      </c>
      <c r="AI197" s="68">
        <v>0</v>
      </c>
      <c r="AJ197" s="68">
        <v>0</v>
      </c>
      <c r="AK197" s="68">
        <v>0</v>
      </c>
      <c r="AL197" s="68">
        <v>0</v>
      </c>
      <c r="AM197" s="68">
        <v>0</v>
      </c>
      <c r="AN197" s="68">
        <v>0</v>
      </c>
      <c r="AO197" s="68">
        <v>0</v>
      </c>
      <c r="AP197" s="68">
        <v>0</v>
      </c>
      <c r="AQ197" s="68">
        <v>0</v>
      </c>
      <c r="AR197" s="68">
        <v>0</v>
      </c>
      <c r="AS197" s="68">
        <v>0</v>
      </c>
      <c r="AT197" s="68">
        <v>0</v>
      </c>
      <c r="AU197" s="68">
        <v>0</v>
      </c>
      <c r="AV197" s="68">
        <v>4</v>
      </c>
      <c r="AW197" s="68"/>
      <c r="AX197" s="68">
        <v>0</v>
      </c>
      <c r="AY197" s="126">
        <v>0</v>
      </c>
      <c r="AZ197" s="68">
        <v>0</v>
      </c>
      <c r="BA197" s="68">
        <v>0</v>
      </c>
      <c r="EQ197" s="68">
        <v>59869</v>
      </c>
      <c r="ER197" s="175">
        <v>2</v>
      </c>
      <c r="ES197" s="68">
        <v>-1</v>
      </c>
      <c r="ET197" s="68">
        <v>81</v>
      </c>
      <c r="EU197" s="68">
        <v>0</v>
      </c>
      <c r="EV197" s="68">
        <v>150081</v>
      </c>
      <c r="EW197" s="68" t="s">
        <v>2719</v>
      </c>
      <c r="EX197" s="68" t="str">
        <f t="shared" si="36"/>
        <v>중형</v>
      </c>
      <c r="GE197" s="68">
        <v>2104</v>
      </c>
      <c r="GF197" s="68" t="s">
        <v>4072</v>
      </c>
    </row>
    <row r="198" spans="6:188" x14ac:dyDescent="0.3">
      <c r="F198" s="68">
        <v>4062</v>
      </c>
      <c r="G198" s="68">
        <v>2</v>
      </c>
      <c r="H198" s="68">
        <v>0</v>
      </c>
      <c r="I198" s="68">
        <v>0</v>
      </c>
      <c r="J198" s="68" t="s">
        <v>10571</v>
      </c>
      <c r="K198" s="68">
        <v>0</v>
      </c>
      <c r="L198" s="68">
        <v>0</v>
      </c>
      <c r="M198" s="68">
        <v>0</v>
      </c>
      <c r="N198" s="68">
        <v>0</v>
      </c>
      <c r="O198" s="68">
        <v>4062</v>
      </c>
      <c r="P198" s="68">
        <v>0</v>
      </c>
      <c r="Q198" s="68">
        <v>0</v>
      </c>
      <c r="R198" s="68">
        <v>0</v>
      </c>
      <c r="S198" s="68">
        <v>0</v>
      </c>
      <c r="T198" s="68">
        <v>0</v>
      </c>
      <c r="U198" s="68">
        <v>0</v>
      </c>
      <c r="V198" s="68">
        <v>0</v>
      </c>
      <c r="W198" s="68">
        <v>0</v>
      </c>
      <c r="X198" s="68">
        <v>0</v>
      </c>
      <c r="Y198" s="68">
        <v>0</v>
      </c>
      <c r="Z198" s="68">
        <v>0</v>
      </c>
      <c r="AA198" s="68">
        <v>0</v>
      </c>
      <c r="AB198" s="68">
        <v>0</v>
      </c>
      <c r="AC198" s="68">
        <v>0</v>
      </c>
      <c r="AD198" s="68">
        <v>0</v>
      </c>
      <c r="AE198" s="68">
        <v>0</v>
      </c>
      <c r="AF198" s="68">
        <v>0</v>
      </c>
      <c r="AG198" s="68">
        <v>0</v>
      </c>
      <c r="AH198" s="68">
        <v>0</v>
      </c>
      <c r="AI198" s="68">
        <v>0</v>
      </c>
      <c r="AJ198" s="68">
        <v>0</v>
      </c>
      <c r="AK198" s="68">
        <v>0</v>
      </c>
      <c r="AL198" s="68">
        <v>0</v>
      </c>
      <c r="AM198" s="68">
        <v>0</v>
      </c>
      <c r="AN198" s="68">
        <v>0</v>
      </c>
      <c r="AO198" s="68">
        <v>0</v>
      </c>
      <c r="AP198" s="68">
        <v>0</v>
      </c>
      <c r="AQ198" s="68">
        <v>0</v>
      </c>
      <c r="AR198" s="68">
        <v>0</v>
      </c>
      <c r="AS198" s="68">
        <v>0</v>
      </c>
      <c r="AT198" s="68">
        <v>0</v>
      </c>
      <c r="AU198" s="68">
        <v>0</v>
      </c>
      <c r="AV198" s="68">
        <v>4</v>
      </c>
      <c r="AW198" s="68"/>
      <c r="AX198" s="68">
        <v>0</v>
      </c>
      <c r="AY198" s="126">
        <v>0</v>
      </c>
      <c r="AZ198" s="68">
        <v>0</v>
      </c>
      <c r="BA198" s="68">
        <v>0</v>
      </c>
      <c r="EQ198" s="68">
        <v>59870</v>
      </c>
      <c r="ER198" s="175">
        <v>1</v>
      </c>
      <c r="ES198" s="68">
        <v>-1</v>
      </c>
      <c r="ET198" s="68">
        <v>77</v>
      </c>
      <c r="EU198" s="68">
        <v>0</v>
      </c>
      <c r="EV198" s="68">
        <v>150077</v>
      </c>
      <c r="EW198" s="68" t="s">
        <v>2715</v>
      </c>
      <c r="EX198" s="68" t="str">
        <f t="shared" si="36"/>
        <v>소형</v>
      </c>
      <c r="GE198" s="68">
        <v>2105</v>
      </c>
      <c r="GF198" s="68" t="s">
        <v>2855</v>
      </c>
    </row>
    <row r="199" spans="6:188" x14ac:dyDescent="0.3">
      <c r="F199" s="68">
        <v>4063</v>
      </c>
      <c r="G199" s="68">
        <v>2</v>
      </c>
      <c r="H199" s="68">
        <v>0</v>
      </c>
      <c r="I199" s="68">
        <v>0</v>
      </c>
      <c r="J199" s="68" t="s">
        <v>10572</v>
      </c>
      <c r="K199" s="68">
        <v>0</v>
      </c>
      <c r="L199" s="68">
        <v>0</v>
      </c>
      <c r="M199" s="68">
        <v>0</v>
      </c>
      <c r="N199" s="68">
        <v>0</v>
      </c>
      <c r="O199" s="68">
        <v>4063</v>
      </c>
      <c r="P199" s="68">
        <v>0</v>
      </c>
      <c r="Q199" s="68">
        <v>0</v>
      </c>
      <c r="R199" s="68">
        <v>0</v>
      </c>
      <c r="S199" s="68">
        <v>0</v>
      </c>
      <c r="T199" s="68">
        <v>0</v>
      </c>
      <c r="U199" s="68">
        <v>0</v>
      </c>
      <c r="V199" s="68">
        <v>0</v>
      </c>
      <c r="W199" s="68">
        <v>0</v>
      </c>
      <c r="X199" s="68">
        <v>0</v>
      </c>
      <c r="Y199" s="68">
        <v>0</v>
      </c>
      <c r="Z199" s="68">
        <v>0</v>
      </c>
      <c r="AA199" s="68">
        <v>0</v>
      </c>
      <c r="AB199" s="68">
        <v>0</v>
      </c>
      <c r="AC199" s="68">
        <v>0</v>
      </c>
      <c r="AD199" s="68">
        <v>0</v>
      </c>
      <c r="AE199" s="68">
        <v>0</v>
      </c>
      <c r="AF199" s="68">
        <v>0</v>
      </c>
      <c r="AG199" s="68">
        <v>0</v>
      </c>
      <c r="AH199" s="68">
        <v>0</v>
      </c>
      <c r="AI199" s="68">
        <v>0</v>
      </c>
      <c r="AJ199" s="68">
        <v>0</v>
      </c>
      <c r="AK199" s="68">
        <v>0</v>
      </c>
      <c r="AL199" s="68">
        <v>0</v>
      </c>
      <c r="AM199" s="68">
        <v>0</v>
      </c>
      <c r="AN199" s="68">
        <v>0</v>
      </c>
      <c r="AO199" s="68">
        <v>0</v>
      </c>
      <c r="AP199" s="68">
        <v>0</v>
      </c>
      <c r="AQ199" s="68">
        <v>0</v>
      </c>
      <c r="AR199" s="68">
        <v>0</v>
      </c>
      <c r="AS199" s="68">
        <v>0</v>
      </c>
      <c r="AT199" s="68">
        <v>0</v>
      </c>
      <c r="AU199" s="68">
        <v>0</v>
      </c>
      <c r="AV199" s="68">
        <v>4</v>
      </c>
      <c r="AW199" s="68"/>
      <c r="AX199" s="68">
        <v>0</v>
      </c>
      <c r="AY199" s="126">
        <v>0</v>
      </c>
      <c r="AZ199" s="68">
        <v>0</v>
      </c>
      <c r="BA199" s="68">
        <v>0</v>
      </c>
      <c r="EQ199" s="68">
        <v>59871</v>
      </c>
      <c r="ER199" s="175">
        <v>2</v>
      </c>
      <c r="ES199" s="68">
        <v>-1</v>
      </c>
      <c r="ET199" s="68">
        <v>54</v>
      </c>
      <c r="EU199" s="68">
        <v>0</v>
      </c>
      <c r="EV199" s="68">
        <v>150054</v>
      </c>
      <c r="EW199" s="68" t="s">
        <v>2692</v>
      </c>
      <c r="EX199" s="68" t="str">
        <f t="shared" si="36"/>
        <v>중형</v>
      </c>
      <c r="GE199" s="68">
        <v>2106</v>
      </c>
      <c r="GF199" s="68" t="s">
        <v>4073</v>
      </c>
    </row>
    <row r="200" spans="6:188" x14ac:dyDescent="0.3">
      <c r="F200" s="68">
        <v>4071</v>
      </c>
      <c r="G200" s="68">
        <v>2</v>
      </c>
      <c r="H200" s="68">
        <v>0</v>
      </c>
      <c r="I200" s="68">
        <v>0</v>
      </c>
      <c r="J200" s="68" t="s">
        <v>10573</v>
      </c>
      <c r="K200" s="68">
        <v>0</v>
      </c>
      <c r="L200" s="68">
        <v>0</v>
      </c>
      <c r="M200" s="68">
        <v>0</v>
      </c>
      <c r="N200" s="68">
        <v>0</v>
      </c>
      <c r="O200" s="68">
        <v>4071</v>
      </c>
      <c r="P200" s="68">
        <v>0</v>
      </c>
      <c r="Q200" s="68">
        <v>0</v>
      </c>
      <c r="R200" s="68">
        <v>0</v>
      </c>
      <c r="S200" s="68">
        <v>0</v>
      </c>
      <c r="T200" s="68">
        <v>0</v>
      </c>
      <c r="U200" s="68">
        <v>0</v>
      </c>
      <c r="V200" s="68">
        <v>0</v>
      </c>
      <c r="W200" s="68">
        <v>0</v>
      </c>
      <c r="X200" s="68">
        <v>0</v>
      </c>
      <c r="Y200" s="68">
        <v>0</v>
      </c>
      <c r="Z200" s="68">
        <v>0</v>
      </c>
      <c r="AA200" s="68">
        <v>0</v>
      </c>
      <c r="AB200" s="68">
        <v>0</v>
      </c>
      <c r="AC200" s="68">
        <v>0</v>
      </c>
      <c r="AD200" s="68">
        <v>0</v>
      </c>
      <c r="AE200" s="68">
        <v>0</v>
      </c>
      <c r="AF200" s="68">
        <v>0</v>
      </c>
      <c r="AG200" s="68">
        <v>0</v>
      </c>
      <c r="AH200" s="68">
        <v>0</v>
      </c>
      <c r="AI200" s="68">
        <v>0</v>
      </c>
      <c r="AJ200" s="68">
        <v>0</v>
      </c>
      <c r="AK200" s="68">
        <v>0</v>
      </c>
      <c r="AL200" s="68">
        <v>0</v>
      </c>
      <c r="AM200" s="68">
        <v>0</v>
      </c>
      <c r="AN200" s="68">
        <v>0</v>
      </c>
      <c r="AO200" s="68">
        <v>0</v>
      </c>
      <c r="AP200" s="68">
        <v>0</v>
      </c>
      <c r="AQ200" s="68">
        <v>0</v>
      </c>
      <c r="AR200" s="68">
        <v>0</v>
      </c>
      <c r="AS200" s="68">
        <v>0</v>
      </c>
      <c r="AT200" s="68">
        <v>0</v>
      </c>
      <c r="AU200" s="68">
        <v>0</v>
      </c>
      <c r="AV200" s="68">
        <v>4</v>
      </c>
      <c r="AW200" s="68"/>
      <c r="AX200" s="68">
        <v>0</v>
      </c>
      <c r="AY200" s="126">
        <v>0</v>
      </c>
      <c r="AZ200" s="68">
        <v>0</v>
      </c>
      <c r="BA200" s="68">
        <v>0</v>
      </c>
      <c r="EQ200" s="68">
        <v>59872</v>
      </c>
      <c r="ER200" s="175">
        <v>2</v>
      </c>
      <c r="ES200" s="68">
        <v>-1</v>
      </c>
      <c r="ET200" s="68">
        <v>81</v>
      </c>
      <c r="EU200" s="68">
        <v>0</v>
      </c>
      <c r="EV200" s="68">
        <v>150081</v>
      </c>
      <c r="EW200" s="68" t="s">
        <v>2719</v>
      </c>
      <c r="EX200" s="68" t="str">
        <f t="shared" si="36"/>
        <v>중형</v>
      </c>
      <c r="GE200" s="68">
        <v>2107</v>
      </c>
      <c r="GF200" s="68" t="s">
        <v>4074</v>
      </c>
    </row>
    <row r="201" spans="6:188" x14ac:dyDescent="0.3">
      <c r="F201" s="68">
        <v>4072</v>
      </c>
      <c r="G201" s="68">
        <v>2</v>
      </c>
      <c r="H201" s="68">
        <v>0</v>
      </c>
      <c r="I201" s="68">
        <v>0</v>
      </c>
      <c r="J201" s="68" t="s">
        <v>10574</v>
      </c>
      <c r="K201" s="68">
        <v>0</v>
      </c>
      <c r="L201" s="68">
        <v>0</v>
      </c>
      <c r="M201" s="68">
        <v>0</v>
      </c>
      <c r="N201" s="68">
        <v>0</v>
      </c>
      <c r="O201" s="68">
        <v>4072</v>
      </c>
      <c r="P201" s="68">
        <v>0</v>
      </c>
      <c r="Q201" s="68">
        <v>0</v>
      </c>
      <c r="R201" s="68">
        <v>0</v>
      </c>
      <c r="S201" s="68">
        <v>0</v>
      </c>
      <c r="T201" s="68">
        <v>0</v>
      </c>
      <c r="U201" s="68">
        <v>0</v>
      </c>
      <c r="V201" s="68">
        <v>0</v>
      </c>
      <c r="W201" s="68">
        <v>0</v>
      </c>
      <c r="X201" s="68">
        <v>0</v>
      </c>
      <c r="Y201" s="68">
        <v>0</v>
      </c>
      <c r="Z201" s="68">
        <v>0</v>
      </c>
      <c r="AA201" s="68">
        <v>0</v>
      </c>
      <c r="AB201" s="68">
        <v>0</v>
      </c>
      <c r="AC201" s="68">
        <v>0</v>
      </c>
      <c r="AD201" s="68">
        <v>0</v>
      </c>
      <c r="AE201" s="68">
        <v>0</v>
      </c>
      <c r="AF201" s="68">
        <v>0</v>
      </c>
      <c r="AG201" s="68">
        <v>0</v>
      </c>
      <c r="AH201" s="68">
        <v>0</v>
      </c>
      <c r="AI201" s="68">
        <v>0</v>
      </c>
      <c r="AJ201" s="68">
        <v>0</v>
      </c>
      <c r="AK201" s="68">
        <v>0</v>
      </c>
      <c r="AL201" s="68">
        <v>0</v>
      </c>
      <c r="AM201" s="68">
        <v>0</v>
      </c>
      <c r="AN201" s="68">
        <v>0</v>
      </c>
      <c r="AO201" s="68">
        <v>0</v>
      </c>
      <c r="AP201" s="68">
        <v>0</v>
      </c>
      <c r="AQ201" s="68">
        <v>0</v>
      </c>
      <c r="AR201" s="68">
        <v>0</v>
      </c>
      <c r="AS201" s="68">
        <v>0</v>
      </c>
      <c r="AT201" s="68">
        <v>0</v>
      </c>
      <c r="AU201" s="68">
        <v>0</v>
      </c>
      <c r="AV201" s="68">
        <v>4</v>
      </c>
      <c r="AW201" s="68"/>
      <c r="AX201" s="68">
        <v>0</v>
      </c>
      <c r="AY201" s="126">
        <v>0</v>
      </c>
      <c r="AZ201" s="68">
        <v>0</v>
      </c>
      <c r="BA201" s="68">
        <v>0</v>
      </c>
      <c r="EQ201" s="68">
        <v>59873</v>
      </c>
      <c r="ER201" s="175">
        <v>1</v>
      </c>
      <c r="ES201" s="68">
        <v>-1</v>
      </c>
      <c r="ET201" s="68">
        <v>1</v>
      </c>
      <c r="EU201" s="68">
        <v>0</v>
      </c>
      <c r="EV201" s="68">
        <v>150001</v>
      </c>
      <c r="EW201" s="68" t="s">
        <v>2639</v>
      </c>
      <c r="EX201" s="68" t="str">
        <f t="shared" si="36"/>
        <v>소형</v>
      </c>
      <c r="GE201" s="68">
        <v>2108</v>
      </c>
      <c r="GF201" s="68" t="s">
        <v>4075</v>
      </c>
    </row>
    <row r="202" spans="6:188" x14ac:dyDescent="0.3">
      <c r="F202" s="68">
        <v>4073</v>
      </c>
      <c r="G202" s="68">
        <v>2</v>
      </c>
      <c r="H202" s="68">
        <v>0</v>
      </c>
      <c r="I202" s="68">
        <v>0</v>
      </c>
      <c r="J202" s="68" t="s">
        <v>10575</v>
      </c>
      <c r="K202" s="68">
        <v>0</v>
      </c>
      <c r="L202" s="68">
        <v>0</v>
      </c>
      <c r="M202" s="68">
        <v>0</v>
      </c>
      <c r="N202" s="68">
        <v>0</v>
      </c>
      <c r="O202" s="68">
        <v>4073</v>
      </c>
      <c r="P202" s="68">
        <v>0</v>
      </c>
      <c r="Q202" s="68">
        <v>0</v>
      </c>
      <c r="R202" s="68">
        <v>0</v>
      </c>
      <c r="S202" s="68">
        <v>0</v>
      </c>
      <c r="T202" s="68">
        <v>0</v>
      </c>
      <c r="U202" s="68">
        <v>0</v>
      </c>
      <c r="V202" s="68">
        <v>0</v>
      </c>
      <c r="W202" s="68">
        <v>0</v>
      </c>
      <c r="X202" s="68">
        <v>0</v>
      </c>
      <c r="Y202" s="68">
        <v>0</v>
      </c>
      <c r="Z202" s="68">
        <v>0</v>
      </c>
      <c r="AA202" s="68">
        <v>0</v>
      </c>
      <c r="AB202" s="68">
        <v>0</v>
      </c>
      <c r="AC202" s="68">
        <v>0</v>
      </c>
      <c r="AD202" s="68">
        <v>0</v>
      </c>
      <c r="AE202" s="68">
        <v>0</v>
      </c>
      <c r="AF202" s="68">
        <v>0</v>
      </c>
      <c r="AG202" s="68">
        <v>0</v>
      </c>
      <c r="AH202" s="68">
        <v>0</v>
      </c>
      <c r="AI202" s="68">
        <v>0</v>
      </c>
      <c r="AJ202" s="68">
        <v>0</v>
      </c>
      <c r="AK202" s="68">
        <v>0</v>
      </c>
      <c r="AL202" s="68">
        <v>0</v>
      </c>
      <c r="AM202" s="68">
        <v>0</v>
      </c>
      <c r="AN202" s="68">
        <v>0</v>
      </c>
      <c r="AO202" s="68">
        <v>0</v>
      </c>
      <c r="AP202" s="68">
        <v>0</v>
      </c>
      <c r="AQ202" s="68">
        <v>0</v>
      </c>
      <c r="AR202" s="68">
        <v>0</v>
      </c>
      <c r="AS202" s="68">
        <v>0</v>
      </c>
      <c r="AT202" s="68">
        <v>0</v>
      </c>
      <c r="AU202" s="68">
        <v>0</v>
      </c>
      <c r="AV202" s="68">
        <v>4</v>
      </c>
      <c r="AW202" s="68"/>
      <c r="AX202" s="68">
        <v>0</v>
      </c>
      <c r="AY202" s="126">
        <v>0</v>
      </c>
      <c r="AZ202" s="68">
        <v>0</v>
      </c>
      <c r="BA202" s="68">
        <v>0</v>
      </c>
      <c r="EQ202" s="68">
        <v>59874</v>
      </c>
      <c r="ER202" s="175">
        <v>2</v>
      </c>
      <c r="ES202" s="68">
        <v>-1</v>
      </c>
      <c r="ET202" s="68">
        <v>54</v>
      </c>
      <c r="EU202" s="68">
        <v>0</v>
      </c>
      <c r="EV202" s="68">
        <v>150054</v>
      </c>
      <c r="EW202" s="68" t="s">
        <v>2692</v>
      </c>
      <c r="EX202" s="68" t="str">
        <f t="shared" si="36"/>
        <v>중형</v>
      </c>
      <c r="GE202" s="68">
        <v>2109</v>
      </c>
      <c r="GF202" s="68" t="s">
        <v>4076</v>
      </c>
    </row>
    <row r="203" spans="6:188" x14ac:dyDescent="0.3">
      <c r="F203" s="68">
        <v>4081</v>
      </c>
      <c r="G203" s="68">
        <v>2</v>
      </c>
      <c r="H203" s="68">
        <v>0</v>
      </c>
      <c r="I203" s="68">
        <v>0</v>
      </c>
      <c r="J203" s="68" t="s">
        <v>10576</v>
      </c>
      <c r="K203" s="68">
        <v>0</v>
      </c>
      <c r="L203" s="68">
        <v>0</v>
      </c>
      <c r="M203" s="68">
        <v>0</v>
      </c>
      <c r="N203" s="68">
        <v>0</v>
      </c>
      <c r="O203" s="68">
        <v>4081</v>
      </c>
      <c r="P203" s="68">
        <v>0</v>
      </c>
      <c r="Q203" s="68">
        <v>0</v>
      </c>
      <c r="R203" s="68">
        <v>0</v>
      </c>
      <c r="S203" s="68">
        <v>0</v>
      </c>
      <c r="T203" s="68">
        <v>0</v>
      </c>
      <c r="U203" s="68">
        <v>0</v>
      </c>
      <c r="V203" s="68">
        <v>0</v>
      </c>
      <c r="W203" s="68">
        <v>0</v>
      </c>
      <c r="X203" s="68">
        <v>0</v>
      </c>
      <c r="Y203" s="68">
        <v>0</v>
      </c>
      <c r="Z203" s="68">
        <v>0</v>
      </c>
      <c r="AA203" s="68">
        <v>0</v>
      </c>
      <c r="AB203" s="68">
        <v>0</v>
      </c>
      <c r="AC203" s="68">
        <v>0</v>
      </c>
      <c r="AD203" s="68">
        <v>0</v>
      </c>
      <c r="AE203" s="68">
        <v>0</v>
      </c>
      <c r="AF203" s="68">
        <v>0</v>
      </c>
      <c r="AG203" s="68">
        <v>0</v>
      </c>
      <c r="AH203" s="68">
        <v>0</v>
      </c>
      <c r="AI203" s="68">
        <v>0</v>
      </c>
      <c r="AJ203" s="68">
        <v>0</v>
      </c>
      <c r="AK203" s="68">
        <v>0</v>
      </c>
      <c r="AL203" s="68">
        <v>0</v>
      </c>
      <c r="AM203" s="68">
        <v>0</v>
      </c>
      <c r="AN203" s="68">
        <v>0</v>
      </c>
      <c r="AO203" s="68">
        <v>0</v>
      </c>
      <c r="AP203" s="68">
        <v>0</v>
      </c>
      <c r="AQ203" s="68">
        <v>0</v>
      </c>
      <c r="AR203" s="68">
        <v>0</v>
      </c>
      <c r="AS203" s="68">
        <v>0</v>
      </c>
      <c r="AT203" s="68">
        <v>0</v>
      </c>
      <c r="AU203" s="68">
        <v>0</v>
      </c>
      <c r="AV203" s="68">
        <v>4</v>
      </c>
      <c r="AW203" s="68"/>
      <c r="AX203" s="68">
        <v>0</v>
      </c>
      <c r="AY203" s="126">
        <v>0</v>
      </c>
      <c r="AZ203" s="68">
        <v>0</v>
      </c>
      <c r="BA203" s="68">
        <v>0</v>
      </c>
      <c r="EQ203" s="68">
        <v>59875</v>
      </c>
      <c r="ER203" s="175">
        <v>4</v>
      </c>
      <c r="ES203" s="68">
        <v>-1</v>
      </c>
      <c r="ET203" s="68">
        <v>109</v>
      </c>
      <c r="EU203" s="68">
        <v>0</v>
      </c>
      <c r="EV203" s="68">
        <v>150109</v>
      </c>
      <c r="EW203" s="68" t="s">
        <v>11593</v>
      </c>
      <c r="EX203" s="68" t="str">
        <f t="shared" si="36"/>
        <v>대형</v>
      </c>
      <c r="GE203" s="68">
        <v>2200</v>
      </c>
      <c r="GF203" s="68" t="s">
        <v>4077</v>
      </c>
    </row>
    <row r="204" spans="6:188" x14ac:dyDescent="0.3">
      <c r="F204" s="68">
        <v>4082</v>
      </c>
      <c r="G204" s="68">
        <v>2</v>
      </c>
      <c r="H204" s="68">
        <v>0</v>
      </c>
      <c r="I204" s="68">
        <v>0</v>
      </c>
      <c r="J204" s="68" t="s">
        <v>10577</v>
      </c>
      <c r="K204" s="68">
        <v>0</v>
      </c>
      <c r="L204" s="68">
        <v>0</v>
      </c>
      <c r="M204" s="68">
        <v>0</v>
      </c>
      <c r="N204" s="68">
        <v>0</v>
      </c>
      <c r="O204" s="68">
        <v>4082</v>
      </c>
      <c r="P204" s="68">
        <v>0</v>
      </c>
      <c r="Q204" s="68">
        <v>0</v>
      </c>
      <c r="R204" s="68">
        <v>0</v>
      </c>
      <c r="S204" s="68">
        <v>0</v>
      </c>
      <c r="T204" s="68">
        <v>0</v>
      </c>
      <c r="U204" s="68">
        <v>0</v>
      </c>
      <c r="V204" s="68">
        <v>0</v>
      </c>
      <c r="W204" s="68">
        <v>0</v>
      </c>
      <c r="X204" s="68">
        <v>0</v>
      </c>
      <c r="Y204" s="68">
        <v>0</v>
      </c>
      <c r="Z204" s="68">
        <v>0</v>
      </c>
      <c r="AA204" s="68">
        <v>0</v>
      </c>
      <c r="AB204" s="68">
        <v>0</v>
      </c>
      <c r="AC204" s="68">
        <v>0</v>
      </c>
      <c r="AD204" s="68">
        <v>0</v>
      </c>
      <c r="AE204" s="68">
        <v>0</v>
      </c>
      <c r="AF204" s="68">
        <v>0</v>
      </c>
      <c r="AG204" s="68">
        <v>0</v>
      </c>
      <c r="AH204" s="68">
        <v>0</v>
      </c>
      <c r="AI204" s="68">
        <v>0</v>
      </c>
      <c r="AJ204" s="68">
        <v>0</v>
      </c>
      <c r="AK204" s="68">
        <v>0</v>
      </c>
      <c r="AL204" s="68">
        <v>0</v>
      </c>
      <c r="AM204" s="68">
        <v>0</v>
      </c>
      <c r="AN204" s="68">
        <v>0</v>
      </c>
      <c r="AO204" s="68">
        <v>0</v>
      </c>
      <c r="AP204" s="68">
        <v>0</v>
      </c>
      <c r="AQ204" s="68">
        <v>0</v>
      </c>
      <c r="AR204" s="68">
        <v>0</v>
      </c>
      <c r="AS204" s="68">
        <v>0</v>
      </c>
      <c r="AT204" s="68">
        <v>0</v>
      </c>
      <c r="AU204" s="68">
        <v>0</v>
      </c>
      <c r="AV204" s="68">
        <v>4</v>
      </c>
      <c r="AW204" s="68"/>
      <c r="AX204" s="68">
        <v>0</v>
      </c>
      <c r="AY204" s="126">
        <v>0</v>
      </c>
      <c r="AZ204" s="68">
        <v>0</v>
      </c>
      <c r="BA204" s="68">
        <v>0</v>
      </c>
      <c r="EQ204" s="68">
        <v>59876</v>
      </c>
      <c r="ER204" s="175">
        <v>1</v>
      </c>
      <c r="ES204" s="68">
        <v>-1</v>
      </c>
      <c r="ET204" s="68">
        <v>1</v>
      </c>
      <c r="EU204" s="68">
        <v>0</v>
      </c>
      <c r="EV204" s="68">
        <v>150001</v>
      </c>
      <c r="EW204" s="68" t="s">
        <v>2639</v>
      </c>
      <c r="EX204" s="68" t="str">
        <f t="shared" si="36"/>
        <v>소형</v>
      </c>
      <c r="GE204" s="68">
        <v>2201</v>
      </c>
      <c r="GF204" s="68" t="s">
        <v>4078</v>
      </c>
    </row>
    <row r="205" spans="6:188" x14ac:dyDescent="0.3">
      <c r="F205" s="68">
        <v>4083</v>
      </c>
      <c r="G205" s="68">
        <v>2</v>
      </c>
      <c r="H205" s="68">
        <v>0</v>
      </c>
      <c r="I205" s="68">
        <v>0</v>
      </c>
      <c r="J205" s="68" t="s">
        <v>10578</v>
      </c>
      <c r="K205" s="68">
        <v>0</v>
      </c>
      <c r="L205" s="68">
        <v>0</v>
      </c>
      <c r="M205" s="68">
        <v>0</v>
      </c>
      <c r="N205" s="68">
        <v>0</v>
      </c>
      <c r="O205" s="68">
        <v>4083</v>
      </c>
      <c r="P205" s="68">
        <v>0</v>
      </c>
      <c r="Q205" s="68">
        <v>0</v>
      </c>
      <c r="R205" s="68">
        <v>0</v>
      </c>
      <c r="S205" s="68">
        <v>0</v>
      </c>
      <c r="T205" s="68">
        <v>0</v>
      </c>
      <c r="U205" s="68">
        <v>0</v>
      </c>
      <c r="V205" s="68">
        <v>0</v>
      </c>
      <c r="W205" s="68">
        <v>0</v>
      </c>
      <c r="X205" s="68">
        <v>0</v>
      </c>
      <c r="Y205" s="68">
        <v>0</v>
      </c>
      <c r="Z205" s="68">
        <v>0</v>
      </c>
      <c r="AA205" s="68">
        <v>0</v>
      </c>
      <c r="AB205" s="68">
        <v>0</v>
      </c>
      <c r="AC205" s="68">
        <v>0</v>
      </c>
      <c r="AD205" s="68">
        <v>0</v>
      </c>
      <c r="AE205" s="68">
        <v>0</v>
      </c>
      <c r="AF205" s="68">
        <v>0</v>
      </c>
      <c r="AG205" s="68">
        <v>0</v>
      </c>
      <c r="AH205" s="68">
        <v>0</v>
      </c>
      <c r="AI205" s="68">
        <v>0</v>
      </c>
      <c r="AJ205" s="68">
        <v>0</v>
      </c>
      <c r="AK205" s="68">
        <v>0</v>
      </c>
      <c r="AL205" s="68">
        <v>0</v>
      </c>
      <c r="AM205" s="68">
        <v>0</v>
      </c>
      <c r="AN205" s="68">
        <v>0</v>
      </c>
      <c r="AO205" s="68">
        <v>0</v>
      </c>
      <c r="AP205" s="68">
        <v>0</v>
      </c>
      <c r="AQ205" s="68">
        <v>0</v>
      </c>
      <c r="AR205" s="68">
        <v>0</v>
      </c>
      <c r="AS205" s="68">
        <v>0</v>
      </c>
      <c r="AT205" s="68">
        <v>0</v>
      </c>
      <c r="AU205" s="68">
        <v>0</v>
      </c>
      <c r="AV205" s="68">
        <v>4</v>
      </c>
      <c r="AW205" s="68"/>
      <c r="AX205" s="68">
        <v>0</v>
      </c>
      <c r="AY205" s="126">
        <v>0</v>
      </c>
      <c r="AZ205" s="68">
        <v>0</v>
      </c>
      <c r="BA205" s="68">
        <v>0</v>
      </c>
      <c r="EQ205" s="68">
        <v>59877</v>
      </c>
      <c r="ER205" s="175">
        <v>1</v>
      </c>
      <c r="ES205" s="68">
        <v>-1</v>
      </c>
      <c r="ET205" s="68">
        <v>77</v>
      </c>
      <c r="EU205" s="68">
        <v>0</v>
      </c>
      <c r="EV205" s="68">
        <v>150077</v>
      </c>
      <c r="EW205" s="68" t="s">
        <v>2715</v>
      </c>
      <c r="EX205" s="68" t="str">
        <f t="shared" si="36"/>
        <v>소형</v>
      </c>
      <c r="GE205" s="68">
        <v>2202</v>
      </c>
      <c r="GF205" s="68" t="s">
        <v>4079</v>
      </c>
    </row>
    <row r="206" spans="6:188" x14ac:dyDescent="0.3">
      <c r="F206" s="68">
        <v>4091</v>
      </c>
      <c r="G206" s="68">
        <v>2</v>
      </c>
      <c r="H206" s="68">
        <v>0</v>
      </c>
      <c r="I206" s="68">
        <v>0</v>
      </c>
      <c r="J206" s="68" t="s">
        <v>10579</v>
      </c>
      <c r="K206" s="68">
        <v>0</v>
      </c>
      <c r="L206" s="68">
        <v>0</v>
      </c>
      <c r="M206" s="68">
        <v>0</v>
      </c>
      <c r="N206" s="68">
        <v>0</v>
      </c>
      <c r="O206" s="68">
        <v>4091</v>
      </c>
      <c r="P206" s="68">
        <v>0</v>
      </c>
      <c r="Q206" s="68">
        <v>0</v>
      </c>
      <c r="R206" s="68">
        <v>0</v>
      </c>
      <c r="S206" s="68">
        <v>0</v>
      </c>
      <c r="T206" s="68">
        <v>0</v>
      </c>
      <c r="U206" s="68">
        <v>0</v>
      </c>
      <c r="V206" s="68">
        <v>0</v>
      </c>
      <c r="W206" s="68">
        <v>0</v>
      </c>
      <c r="X206" s="68">
        <v>0</v>
      </c>
      <c r="Y206" s="68">
        <v>0</v>
      </c>
      <c r="Z206" s="68">
        <v>0</v>
      </c>
      <c r="AA206" s="68">
        <v>0</v>
      </c>
      <c r="AB206" s="68">
        <v>0</v>
      </c>
      <c r="AC206" s="68">
        <v>0</v>
      </c>
      <c r="AD206" s="68">
        <v>0</v>
      </c>
      <c r="AE206" s="68">
        <v>0</v>
      </c>
      <c r="AF206" s="68">
        <v>0</v>
      </c>
      <c r="AG206" s="68">
        <v>0</v>
      </c>
      <c r="AH206" s="68">
        <v>0</v>
      </c>
      <c r="AI206" s="68">
        <v>0</v>
      </c>
      <c r="AJ206" s="68">
        <v>0</v>
      </c>
      <c r="AK206" s="68">
        <v>0</v>
      </c>
      <c r="AL206" s="68">
        <v>0</v>
      </c>
      <c r="AM206" s="68">
        <v>0</v>
      </c>
      <c r="AN206" s="68">
        <v>0</v>
      </c>
      <c r="AO206" s="68">
        <v>0</v>
      </c>
      <c r="AP206" s="68">
        <v>0</v>
      </c>
      <c r="AQ206" s="68">
        <v>0</v>
      </c>
      <c r="AR206" s="68">
        <v>0</v>
      </c>
      <c r="AS206" s="68">
        <v>0</v>
      </c>
      <c r="AT206" s="68">
        <v>0</v>
      </c>
      <c r="AU206" s="68">
        <v>0</v>
      </c>
      <c r="AV206" s="68">
        <v>4</v>
      </c>
      <c r="AW206" s="68"/>
      <c r="AX206" s="68">
        <v>0</v>
      </c>
      <c r="AY206" s="126">
        <v>0</v>
      </c>
      <c r="AZ206" s="68">
        <v>0</v>
      </c>
      <c r="BA206" s="68">
        <v>0</v>
      </c>
      <c r="EQ206" s="68">
        <v>59878</v>
      </c>
      <c r="ER206" s="175">
        <v>2</v>
      </c>
      <c r="ES206" s="68">
        <v>-1</v>
      </c>
      <c r="ET206" s="68">
        <v>36</v>
      </c>
      <c r="EU206" s="68">
        <v>0</v>
      </c>
      <c r="EV206" s="68">
        <v>150036</v>
      </c>
      <c r="EW206" s="68" t="s">
        <v>2674</v>
      </c>
      <c r="EX206" s="68" t="str">
        <f t="shared" si="36"/>
        <v>중형</v>
      </c>
      <c r="GE206" s="68">
        <v>2203</v>
      </c>
      <c r="GF206" s="68" t="s">
        <v>4080</v>
      </c>
    </row>
    <row r="207" spans="6:188" x14ac:dyDescent="0.3">
      <c r="F207" s="68">
        <v>4092</v>
      </c>
      <c r="G207" s="68">
        <v>2</v>
      </c>
      <c r="H207" s="68">
        <v>0</v>
      </c>
      <c r="I207" s="68">
        <v>0</v>
      </c>
      <c r="J207" s="68" t="s">
        <v>10580</v>
      </c>
      <c r="K207" s="68">
        <v>0</v>
      </c>
      <c r="L207" s="68">
        <v>0</v>
      </c>
      <c r="M207" s="68">
        <v>0</v>
      </c>
      <c r="N207" s="68">
        <v>0</v>
      </c>
      <c r="O207" s="68">
        <v>4092</v>
      </c>
      <c r="P207" s="68">
        <v>0</v>
      </c>
      <c r="Q207" s="68">
        <v>0</v>
      </c>
      <c r="R207" s="68">
        <v>0</v>
      </c>
      <c r="S207" s="68">
        <v>0</v>
      </c>
      <c r="T207" s="68">
        <v>0</v>
      </c>
      <c r="U207" s="68">
        <v>0</v>
      </c>
      <c r="V207" s="68">
        <v>0</v>
      </c>
      <c r="W207" s="68">
        <v>0</v>
      </c>
      <c r="X207" s="68">
        <v>0</v>
      </c>
      <c r="Y207" s="68">
        <v>0</v>
      </c>
      <c r="Z207" s="68">
        <v>0</v>
      </c>
      <c r="AA207" s="68">
        <v>0</v>
      </c>
      <c r="AB207" s="68">
        <v>0</v>
      </c>
      <c r="AC207" s="68">
        <v>0</v>
      </c>
      <c r="AD207" s="68">
        <v>0</v>
      </c>
      <c r="AE207" s="68">
        <v>0</v>
      </c>
      <c r="AF207" s="68">
        <v>0</v>
      </c>
      <c r="AG207" s="68">
        <v>0</v>
      </c>
      <c r="AH207" s="68">
        <v>0</v>
      </c>
      <c r="AI207" s="68">
        <v>0</v>
      </c>
      <c r="AJ207" s="68">
        <v>0</v>
      </c>
      <c r="AK207" s="68">
        <v>0</v>
      </c>
      <c r="AL207" s="68">
        <v>0</v>
      </c>
      <c r="AM207" s="68">
        <v>0</v>
      </c>
      <c r="AN207" s="68">
        <v>0</v>
      </c>
      <c r="AO207" s="68">
        <v>0</v>
      </c>
      <c r="AP207" s="68">
        <v>0</v>
      </c>
      <c r="AQ207" s="68">
        <v>0</v>
      </c>
      <c r="AR207" s="68">
        <v>0</v>
      </c>
      <c r="AS207" s="68">
        <v>0</v>
      </c>
      <c r="AT207" s="68">
        <v>0</v>
      </c>
      <c r="AU207" s="68">
        <v>0</v>
      </c>
      <c r="AV207" s="68">
        <v>4</v>
      </c>
      <c r="AW207" s="68"/>
      <c r="AX207" s="68">
        <v>0</v>
      </c>
      <c r="AY207" s="126">
        <v>0</v>
      </c>
      <c r="AZ207" s="68">
        <v>0</v>
      </c>
      <c r="BA207" s="68">
        <v>0</v>
      </c>
      <c r="EQ207" s="68">
        <v>59879</v>
      </c>
      <c r="ER207" s="175">
        <v>2</v>
      </c>
      <c r="ES207" s="68">
        <v>-1</v>
      </c>
      <c r="ET207" s="68">
        <v>54</v>
      </c>
      <c r="EU207" s="68">
        <v>0</v>
      </c>
      <c r="EV207" s="68">
        <v>150054</v>
      </c>
      <c r="EW207" s="68" t="s">
        <v>2692</v>
      </c>
      <c r="EX207" s="68" t="str">
        <f t="shared" si="36"/>
        <v>중형</v>
      </c>
      <c r="GE207" s="68">
        <v>2204</v>
      </c>
      <c r="GF207" s="68" t="s">
        <v>4079</v>
      </c>
    </row>
    <row r="208" spans="6:188" x14ac:dyDescent="0.3">
      <c r="F208" s="68">
        <v>4093</v>
      </c>
      <c r="G208" s="68">
        <v>2</v>
      </c>
      <c r="H208" s="68">
        <v>0</v>
      </c>
      <c r="I208" s="68">
        <v>0</v>
      </c>
      <c r="J208" s="68" t="s">
        <v>10581</v>
      </c>
      <c r="K208" s="68">
        <v>0</v>
      </c>
      <c r="L208" s="68">
        <v>0</v>
      </c>
      <c r="M208" s="68">
        <v>0</v>
      </c>
      <c r="N208" s="68">
        <v>0</v>
      </c>
      <c r="O208" s="68">
        <v>4093</v>
      </c>
      <c r="P208" s="68">
        <v>0</v>
      </c>
      <c r="Q208" s="68">
        <v>0</v>
      </c>
      <c r="R208" s="68">
        <v>0</v>
      </c>
      <c r="S208" s="68">
        <v>0</v>
      </c>
      <c r="T208" s="68">
        <v>0</v>
      </c>
      <c r="U208" s="68">
        <v>0</v>
      </c>
      <c r="V208" s="68">
        <v>0</v>
      </c>
      <c r="W208" s="68">
        <v>0</v>
      </c>
      <c r="X208" s="68">
        <v>0</v>
      </c>
      <c r="Y208" s="68">
        <v>0</v>
      </c>
      <c r="Z208" s="68">
        <v>0</v>
      </c>
      <c r="AA208" s="68">
        <v>0</v>
      </c>
      <c r="AB208" s="68">
        <v>0</v>
      </c>
      <c r="AC208" s="68">
        <v>0</v>
      </c>
      <c r="AD208" s="68">
        <v>0</v>
      </c>
      <c r="AE208" s="68">
        <v>0</v>
      </c>
      <c r="AF208" s="68">
        <v>0</v>
      </c>
      <c r="AG208" s="68">
        <v>0</v>
      </c>
      <c r="AH208" s="68">
        <v>0</v>
      </c>
      <c r="AI208" s="68">
        <v>0</v>
      </c>
      <c r="AJ208" s="68">
        <v>0</v>
      </c>
      <c r="AK208" s="68">
        <v>0</v>
      </c>
      <c r="AL208" s="68">
        <v>0</v>
      </c>
      <c r="AM208" s="68">
        <v>0</v>
      </c>
      <c r="AN208" s="68">
        <v>0</v>
      </c>
      <c r="AO208" s="68">
        <v>0</v>
      </c>
      <c r="AP208" s="68">
        <v>0</v>
      </c>
      <c r="AQ208" s="68">
        <v>0</v>
      </c>
      <c r="AR208" s="68">
        <v>0</v>
      </c>
      <c r="AS208" s="68">
        <v>0</v>
      </c>
      <c r="AT208" s="68">
        <v>0</v>
      </c>
      <c r="AU208" s="68">
        <v>0</v>
      </c>
      <c r="AV208" s="68">
        <v>4</v>
      </c>
      <c r="AW208" s="68"/>
      <c r="AX208" s="68">
        <v>0</v>
      </c>
      <c r="AY208" s="126">
        <v>0</v>
      </c>
      <c r="AZ208" s="68">
        <v>0</v>
      </c>
      <c r="BA208" s="68">
        <v>0</v>
      </c>
      <c r="EQ208" s="68">
        <v>59880</v>
      </c>
      <c r="ER208" s="175">
        <v>1</v>
      </c>
      <c r="ES208" s="68">
        <v>-1</v>
      </c>
      <c r="ET208" s="68">
        <v>1</v>
      </c>
      <c r="EU208" s="68">
        <v>0</v>
      </c>
      <c r="EV208" s="68">
        <v>150001</v>
      </c>
      <c r="EW208" s="68" t="s">
        <v>2639</v>
      </c>
      <c r="EX208" s="68" t="str">
        <f t="shared" si="36"/>
        <v>소형</v>
      </c>
      <c r="GE208" s="68">
        <v>2205</v>
      </c>
      <c r="GF208" s="68" t="s">
        <v>4081</v>
      </c>
    </row>
    <row r="209" spans="6:188" x14ac:dyDescent="0.3">
      <c r="F209" s="68">
        <v>4101</v>
      </c>
      <c r="G209" s="68">
        <v>2</v>
      </c>
      <c r="H209" s="68">
        <v>0</v>
      </c>
      <c r="I209" s="68">
        <v>0</v>
      </c>
      <c r="J209" s="68" t="s">
        <v>10582</v>
      </c>
      <c r="K209" s="68">
        <v>0</v>
      </c>
      <c r="L209" s="68">
        <v>0</v>
      </c>
      <c r="M209" s="68">
        <v>0</v>
      </c>
      <c r="N209" s="68">
        <v>0</v>
      </c>
      <c r="O209" s="68">
        <v>4101</v>
      </c>
      <c r="P209" s="68">
        <v>0</v>
      </c>
      <c r="Q209" s="68">
        <v>0</v>
      </c>
      <c r="R209" s="68">
        <v>0</v>
      </c>
      <c r="S209" s="68">
        <v>0</v>
      </c>
      <c r="T209" s="68">
        <v>0</v>
      </c>
      <c r="U209" s="68">
        <v>0</v>
      </c>
      <c r="V209" s="68">
        <v>0</v>
      </c>
      <c r="W209" s="68">
        <v>0</v>
      </c>
      <c r="X209" s="68">
        <v>0</v>
      </c>
      <c r="Y209" s="68">
        <v>0</v>
      </c>
      <c r="Z209" s="68">
        <v>0</v>
      </c>
      <c r="AA209" s="68">
        <v>0</v>
      </c>
      <c r="AB209" s="68">
        <v>0</v>
      </c>
      <c r="AC209" s="68">
        <v>0</v>
      </c>
      <c r="AD209" s="68">
        <v>0</v>
      </c>
      <c r="AE209" s="68">
        <v>0</v>
      </c>
      <c r="AF209" s="68">
        <v>0</v>
      </c>
      <c r="AG209" s="68">
        <v>0</v>
      </c>
      <c r="AH209" s="68">
        <v>0</v>
      </c>
      <c r="AI209" s="68">
        <v>0</v>
      </c>
      <c r="AJ209" s="68">
        <v>0</v>
      </c>
      <c r="AK209" s="68">
        <v>0</v>
      </c>
      <c r="AL209" s="68">
        <v>0</v>
      </c>
      <c r="AM209" s="68">
        <v>0</v>
      </c>
      <c r="AN209" s="68">
        <v>0</v>
      </c>
      <c r="AO209" s="68">
        <v>0</v>
      </c>
      <c r="AP209" s="68">
        <v>0</v>
      </c>
      <c r="AQ209" s="68">
        <v>0</v>
      </c>
      <c r="AR209" s="68">
        <v>0</v>
      </c>
      <c r="AS209" s="68">
        <v>0</v>
      </c>
      <c r="AT209" s="68">
        <v>0</v>
      </c>
      <c r="AU209" s="68">
        <v>0</v>
      </c>
      <c r="AV209" s="68">
        <v>4</v>
      </c>
      <c r="AW209" s="68"/>
      <c r="AX209" s="68">
        <v>0</v>
      </c>
      <c r="AY209" s="126">
        <v>0</v>
      </c>
      <c r="AZ209" s="68">
        <v>0</v>
      </c>
      <c r="BA209" s="68">
        <v>0</v>
      </c>
      <c r="EQ209" s="68">
        <v>59881</v>
      </c>
      <c r="ER209" s="175">
        <v>2</v>
      </c>
      <c r="ES209" s="68">
        <v>-1</v>
      </c>
      <c r="ET209" s="68">
        <v>81</v>
      </c>
      <c r="EU209" s="68">
        <v>0</v>
      </c>
      <c r="EV209" s="68">
        <v>150081</v>
      </c>
      <c r="EW209" s="68" t="s">
        <v>2719</v>
      </c>
      <c r="EX209" s="68" t="str">
        <f t="shared" si="36"/>
        <v>중형</v>
      </c>
      <c r="GE209" s="68">
        <v>2206</v>
      </c>
      <c r="GF209" s="68" t="s">
        <v>4082</v>
      </c>
    </row>
    <row r="210" spans="6:188" x14ac:dyDescent="0.3">
      <c r="F210" s="68">
        <v>4102</v>
      </c>
      <c r="G210" s="68">
        <v>2</v>
      </c>
      <c r="H210" s="68">
        <v>0</v>
      </c>
      <c r="I210" s="68">
        <v>0</v>
      </c>
      <c r="J210" s="68" t="s">
        <v>10583</v>
      </c>
      <c r="K210" s="68">
        <v>0</v>
      </c>
      <c r="L210" s="68">
        <v>0</v>
      </c>
      <c r="M210" s="68">
        <v>0</v>
      </c>
      <c r="N210" s="68">
        <v>0</v>
      </c>
      <c r="O210" s="68">
        <v>4102</v>
      </c>
      <c r="P210" s="68">
        <v>0</v>
      </c>
      <c r="Q210" s="68">
        <v>0</v>
      </c>
      <c r="R210" s="68">
        <v>0</v>
      </c>
      <c r="S210" s="68">
        <v>0</v>
      </c>
      <c r="T210" s="68">
        <v>0</v>
      </c>
      <c r="U210" s="68">
        <v>0</v>
      </c>
      <c r="V210" s="68">
        <v>0</v>
      </c>
      <c r="W210" s="68">
        <v>0</v>
      </c>
      <c r="X210" s="68">
        <v>0</v>
      </c>
      <c r="Y210" s="68">
        <v>0</v>
      </c>
      <c r="Z210" s="68">
        <v>0</v>
      </c>
      <c r="AA210" s="68">
        <v>0</v>
      </c>
      <c r="AB210" s="68">
        <v>0</v>
      </c>
      <c r="AC210" s="68">
        <v>0</v>
      </c>
      <c r="AD210" s="68">
        <v>0</v>
      </c>
      <c r="AE210" s="68">
        <v>0</v>
      </c>
      <c r="AF210" s="68">
        <v>0</v>
      </c>
      <c r="AG210" s="68">
        <v>0</v>
      </c>
      <c r="AH210" s="68">
        <v>0</v>
      </c>
      <c r="AI210" s="68">
        <v>0</v>
      </c>
      <c r="AJ210" s="68">
        <v>0</v>
      </c>
      <c r="AK210" s="68">
        <v>0</v>
      </c>
      <c r="AL210" s="68">
        <v>0</v>
      </c>
      <c r="AM210" s="68">
        <v>0</v>
      </c>
      <c r="AN210" s="68">
        <v>0</v>
      </c>
      <c r="AO210" s="68">
        <v>0</v>
      </c>
      <c r="AP210" s="68">
        <v>0</v>
      </c>
      <c r="AQ210" s="68">
        <v>0</v>
      </c>
      <c r="AR210" s="68">
        <v>0</v>
      </c>
      <c r="AS210" s="68">
        <v>0</v>
      </c>
      <c r="AT210" s="68">
        <v>0</v>
      </c>
      <c r="AU210" s="68">
        <v>0</v>
      </c>
      <c r="AV210" s="68">
        <v>4</v>
      </c>
      <c r="AW210" s="68"/>
      <c r="AX210" s="68">
        <v>0</v>
      </c>
      <c r="AY210" s="126">
        <v>0</v>
      </c>
      <c r="AZ210" s="68">
        <v>0</v>
      </c>
      <c r="BA210" s="68">
        <v>0</v>
      </c>
      <c r="EQ210" s="68">
        <v>59882</v>
      </c>
      <c r="ER210" s="175">
        <v>1</v>
      </c>
      <c r="ES210" s="68">
        <v>-1</v>
      </c>
      <c r="ET210" s="68">
        <v>77</v>
      </c>
      <c r="EU210" s="68">
        <v>0</v>
      </c>
      <c r="EV210" s="68">
        <v>150077</v>
      </c>
      <c r="EW210" s="68" t="s">
        <v>2715</v>
      </c>
      <c r="EX210" s="68" t="str">
        <f t="shared" si="36"/>
        <v>소형</v>
      </c>
      <c r="GE210" s="68">
        <v>2207</v>
      </c>
      <c r="GF210" s="68" t="s">
        <v>4083</v>
      </c>
    </row>
    <row r="211" spans="6:188" x14ac:dyDescent="0.3">
      <c r="F211" s="68">
        <v>4103</v>
      </c>
      <c r="G211" s="68">
        <v>2</v>
      </c>
      <c r="H211" s="68">
        <v>0</v>
      </c>
      <c r="I211" s="68">
        <v>0</v>
      </c>
      <c r="J211" s="68" t="s">
        <v>10584</v>
      </c>
      <c r="K211" s="68">
        <v>0</v>
      </c>
      <c r="L211" s="68">
        <v>0</v>
      </c>
      <c r="M211" s="68">
        <v>0</v>
      </c>
      <c r="N211" s="68">
        <v>0</v>
      </c>
      <c r="O211" s="68">
        <v>4103</v>
      </c>
      <c r="P211" s="68">
        <v>0</v>
      </c>
      <c r="Q211" s="68">
        <v>0</v>
      </c>
      <c r="R211" s="68">
        <v>0</v>
      </c>
      <c r="S211" s="68">
        <v>0</v>
      </c>
      <c r="T211" s="68">
        <v>0</v>
      </c>
      <c r="U211" s="68">
        <v>0</v>
      </c>
      <c r="V211" s="68">
        <v>0</v>
      </c>
      <c r="W211" s="68">
        <v>0</v>
      </c>
      <c r="X211" s="68">
        <v>0</v>
      </c>
      <c r="Y211" s="68">
        <v>0</v>
      </c>
      <c r="Z211" s="68">
        <v>0</v>
      </c>
      <c r="AA211" s="68">
        <v>0</v>
      </c>
      <c r="AB211" s="68">
        <v>0</v>
      </c>
      <c r="AC211" s="68">
        <v>0</v>
      </c>
      <c r="AD211" s="68">
        <v>0</v>
      </c>
      <c r="AE211" s="68">
        <v>0</v>
      </c>
      <c r="AF211" s="68">
        <v>0</v>
      </c>
      <c r="AG211" s="68">
        <v>0</v>
      </c>
      <c r="AH211" s="68">
        <v>0</v>
      </c>
      <c r="AI211" s="68">
        <v>0</v>
      </c>
      <c r="AJ211" s="68">
        <v>0</v>
      </c>
      <c r="AK211" s="68">
        <v>0</v>
      </c>
      <c r="AL211" s="68">
        <v>0</v>
      </c>
      <c r="AM211" s="68">
        <v>0</v>
      </c>
      <c r="AN211" s="68">
        <v>0</v>
      </c>
      <c r="AO211" s="68">
        <v>0</v>
      </c>
      <c r="AP211" s="68">
        <v>0</v>
      </c>
      <c r="AQ211" s="68">
        <v>0</v>
      </c>
      <c r="AR211" s="68">
        <v>0</v>
      </c>
      <c r="AS211" s="68">
        <v>0</v>
      </c>
      <c r="AT211" s="68">
        <v>0</v>
      </c>
      <c r="AU211" s="68">
        <v>0</v>
      </c>
      <c r="AV211" s="68">
        <v>4</v>
      </c>
      <c r="AW211" s="68"/>
      <c r="AX211" s="68">
        <v>0</v>
      </c>
      <c r="AY211" s="126">
        <v>0</v>
      </c>
      <c r="AZ211" s="68">
        <v>0</v>
      </c>
      <c r="BA211" s="68">
        <v>0</v>
      </c>
      <c r="EQ211" s="68">
        <v>59883</v>
      </c>
      <c r="ER211" s="175">
        <v>2</v>
      </c>
      <c r="ES211" s="68">
        <v>-1</v>
      </c>
      <c r="ET211" s="68">
        <v>54</v>
      </c>
      <c r="EU211" s="68">
        <v>0</v>
      </c>
      <c r="EV211" s="68">
        <v>150054</v>
      </c>
      <c r="EW211" s="68" t="s">
        <v>2692</v>
      </c>
      <c r="EX211" s="68" t="str">
        <f t="shared" si="36"/>
        <v>중형</v>
      </c>
      <c r="GE211" s="68">
        <v>2208</v>
      </c>
      <c r="GF211" s="68" t="s">
        <v>4084</v>
      </c>
    </row>
    <row r="212" spans="6:188" x14ac:dyDescent="0.3">
      <c r="F212" s="68">
        <v>4111</v>
      </c>
      <c r="G212" s="68">
        <v>2</v>
      </c>
      <c r="H212" s="68">
        <v>0</v>
      </c>
      <c r="I212" s="68">
        <v>0</v>
      </c>
      <c r="J212" s="68" t="s">
        <v>10585</v>
      </c>
      <c r="K212" s="68">
        <v>0</v>
      </c>
      <c r="L212" s="68">
        <v>0</v>
      </c>
      <c r="M212" s="68">
        <v>0</v>
      </c>
      <c r="N212" s="68">
        <v>0</v>
      </c>
      <c r="O212" s="68">
        <v>4111</v>
      </c>
      <c r="P212" s="68">
        <v>0</v>
      </c>
      <c r="Q212" s="68">
        <v>0</v>
      </c>
      <c r="R212" s="68">
        <v>0</v>
      </c>
      <c r="S212" s="68">
        <v>0</v>
      </c>
      <c r="T212" s="68">
        <v>0</v>
      </c>
      <c r="U212" s="68">
        <v>0</v>
      </c>
      <c r="V212" s="68">
        <v>0</v>
      </c>
      <c r="W212" s="68">
        <v>0</v>
      </c>
      <c r="X212" s="68">
        <v>0</v>
      </c>
      <c r="Y212" s="68">
        <v>0</v>
      </c>
      <c r="Z212" s="68">
        <v>0</v>
      </c>
      <c r="AA212" s="68">
        <v>0</v>
      </c>
      <c r="AB212" s="68">
        <v>0</v>
      </c>
      <c r="AC212" s="68">
        <v>0</v>
      </c>
      <c r="AD212" s="68">
        <v>0</v>
      </c>
      <c r="AE212" s="68">
        <v>0</v>
      </c>
      <c r="AF212" s="68">
        <v>0</v>
      </c>
      <c r="AG212" s="68">
        <v>0</v>
      </c>
      <c r="AH212" s="68">
        <v>0</v>
      </c>
      <c r="AI212" s="68">
        <v>0</v>
      </c>
      <c r="AJ212" s="68">
        <v>0</v>
      </c>
      <c r="AK212" s="68">
        <v>0</v>
      </c>
      <c r="AL212" s="68">
        <v>0</v>
      </c>
      <c r="AM212" s="68">
        <v>0</v>
      </c>
      <c r="AN212" s="68">
        <v>0</v>
      </c>
      <c r="AO212" s="68">
        <v>0</v>
      </c>
      <c r="AP212" s="68">
        <v>0</v>
      </c>
      <c r="AQ212" s="68">
        <v>0</v>
      </c>
      <c r="AR212" s="68">
        <v>0</v>
      </c>
      <c r="AS212" s="68">
        <v>0</v>
      </c>
      <c r="AT212" s="68">
        <v>0</v>
      </c>
      <c r="AU212" s="68">
        <v>0</v>
      </c>
      <c r="AV212" s="68">
        <v>4</v>
      </c>
      <c r="AW212" s="68"/>
      <c r="AX212" s="68">
        <v>0</v>
      </c>
      <c r="AY212" s="126">
        <v>0</v>
      </c>
      <c r="AZ212" s="68">
        <v>0</v>
      </c>
      <c r="BA212" s="68">
        <v>0</v>
      </c>
      <c r="EQ212" s="68">
        <v>59884</v>
      </c>
      <c r="ER212" s="175">
        <v>1</v>
      </c>
      <c r="ES212" s="68">
        <v>-1</v>
      </c>
      <c r="ET212" s="68">
        <v>1</v>
      </c>
      <c r="EU212" s="68">
        <v>0</v>
      </c>
      <c r="EV212" s="68">
        <v>150001</v>
      </c>
      <c r="EW212" s="68" t="s">
        <v>2639</v>
      </c>
      <c r="EX212" s="68" t="str">
        <f t="shared" si="36"/>
        <v>소형</v>
      </c>
      <c r="GE212" s="68">
        <v>2209</v>
      </c>
      <c r="GF212" s="68" t="s">
        <v>3884</v>
      </c>
    </row>
    <row r="213" spans="6:188" x14ac:dyDescent="0.3">
      <c r="F213" s="68">
        <v>4112</v>
      </c>
      <c r="G213" s="68">
        <v>2</v>
      </c>
      <c r="H213" s="68">
        <v>0</v>
      </c>
      <c r="I213" s="68">
        <v>0</v>
      </c>
      <c r="J213" s="68" t="s">
        <v>10586</v>
      </c>
      <c r="K213" s="68">
        <v>0</v>
      </c>
      <c r="L213" s="68">
        <v>0</v>
      </c>
      <c r="M213" s="68">
        <v>0</v>
      </c>
      <c r="N213" s="68">
        <v>0</v>
      </c>
      <c r="O213" s="68">
        <v>4112</v>
      </c>
      <c r="P213" s="68">
        <v>0</v>
      </c>
      <c r="Q213" s="68">
        <v>0</v>
      </c>
      <c r="R213" s="68">
        <v>0</v>
      </c>
      <c r="S213" s="68">
        <v>0</v>
      </c>
      <c r="T213" s="68">
        <v>0</v>
      </c>
      <c r="U213" s="68">
        <v>0</v>
      </c>
      <c r="V213" s="68">
        <v>0</v>
      </c>
      <c r="W213" s="68">
        <v>0</v>
      </c>
      <c r="X213" s="68">
        <v>0</v>
      </c>
      <c r="Y213" s="68">
        <v>0</v>
      </c>
      <c r="Z213" s="68">
        <v>0</v>
      </c>
      <c r="AA213" s="68">
        <v>0</v>
      </c>
      <c r="AB213" s="68">
        <v>0</v>
      </c>
      <c r="AC213" s="68">
        <v>0</v>
      </c>
      <c r="AD213" s="68">
        <v>0</v>
      </c>
      <c r="AE213" s="68">
        <v>0</v>
      </c>
      <c r="AF213" s="68">
        <v>0</v>
      </c>
      <c r="AG213" s="68">
        <v>0</v>
      </c>
      <c r="AH213" s="68">
        <v>0</v>
      </c>
      <c r="AI213" s="68">
        <v>0</v>
      </c>
      <c r="AJ213" s="68">
        <v>0</v>
      </c>
      <c r="AK213" s="68">
        <v>0</v>
      </c>
      <c r="AL213" s="68">
        <v>0</v>
      </c>
      <c r="AM213" s="68">
        <v>0</v>
      </c>
      <c r="AN213" s="68">
        <v>0</v>
      </c>
      <c r="AO213" s="68">
        <v>0</v>
      </c>
      <c r="AP213" s="68">
        <v>0</v>
      </c>
      <c r="AQ213" s="68">
        <v>0</v>
      </c>
      <c r="AR213" s="68">
        <v>0</v>
      </c>
      <c r="AS213" s="68">
        <v>0</v>
      </c>
      <c r="AT213" s="68">
        <v>0</v>
      </c>
      <c r="AU213" s="68">
        <v>0</v>
      </c>
      <c r="AV213" s="68">
        <v>4</v>
      </c>
      <c r="AW213" s="68"/>
      <c r="AX213" s="68">
        <v>0</v>
      </c>
      <c r="AY213" s="126">
        <v>0</v>
      </c>
      <c r="AZ213" s="68">
        <v>0</v>
      </c>
      <c r="BA213" s="68">
        <v>0</v>
      </c>
      <c r="EQ213" s="68">
        <v>59885</v>
      </c>
      <c r="ER213" s="175">
        <v>2</v>
      </c>
      <c r="ES213" s="68">
        <v>-1</v>
      </c>
      <c r="ET213" s="68">
        <v>54</v>
      </c>
      <c r="EU213" s="68">
        <v>0</v>
      </c>
      <c r="EV213" s="68">
        <v>150054</v>
      </c>
      <c r="EW213" s="68" t="s">
        <v>2692</v>
      </c>
      <c r="EX213" s="68" t="str">
        <f t="shared" si="36"/>
        <v>중형</v>
      </c>
      <c r="GE213" s="68">
        <v>2210</v>
      </c>
      <c r="GF213" s="68" t="s">
        <v>4085</v>
      </c>
    </row>
    <row r="214" spans="6:188" x14ac:dyDescent="0.3">
      <c r="F214" s="68">
        <v>4113</v>
      </c>
      <c r="G214" s="68">
        <v>2</v>
      </c>
      <c r="H214" s="68">
        <v>0</v>
      </c>
      <c r="I214" s="68">
        <v>0</v>
      </c>
      <c r="J214" s="68" t="s">
        <v>10587</v>
      </c>
      <c r="K214" s="68">
        <v>0</v>
      </c>
      <c r="L214" s="68">
        <v>0</v>
      </c>
      <c r="M214" s="68">
        <v>0</v>
      </c>
      <c r="N214" s="68">
        <v>0</v>
      </c>
      <c r="O214" s="68">
        <v>4113</v>
      </c>
      <c r="P214" s="68">
        <v>0</v>
      </c>
      <c r="Q214" s="68">
        <v>0</v>
      </c>
      <c r="R214" s="68">
        <v>0</v>
      </c>
      <c r="S214" s="68">
        <v>0</v>
      </c>
      <c r="T214" s="68">
        <v>0</v>
      </c>
      <c r="U214" s="68">
        <v>0</v>
      </c>
      <c r="V214" s="68">
        <v>0</v>
      </c>
      <c r="W214" s="68">
        <v>0</v>
      </c>
      <c r="X214" s="68">
        <v>0</v>
      </c>
      <c r="Y214" s="68">
        <v>0</v>
      </c>
      <c r="Z214" s="68">
        <v>0</v>
      </c>
      <c r="AA214" s="68">
        <v>0</v>
      </c>
      <c r="AB214" s="68">
        <v>0</v>
      </c>
      <c r="AC214" s="68">
        <v>0</v>
      </c>
      <c r="AD214" s="68">
        <v>0</v>
      </c>
      <c r="AE214" s="68">
        <v>0</v>
      </c>
      <c r="AF214" s="68">
        <v>0</v>
      </c>
      <c r="AG214" s="68">
        <v>0</v>
      </c>
      <c r="AH214" s="68">
        <v>0</v>
      </c>
      <c r="AI214" s="68">
        <v>0</v>
      </c>
      <c r="AJ214" s="68">
        <v>0</v>
      </c>
      <c r="AK214" s="68">
        <v>0</v>
      </c>
      <c r="AL214" s="68">
        <v>0</v>
      </c>
      <c r="AM214" s="68">
        <v>0</v>
      </c>
      <c r="AN214" s="68">
        <v>0</v>
      </c>
      <c r="AO214" s="68">
        <v>0</v>
      </c>
      <c r="AP214" s="68">
        <v>0</v>
      </c>
      <c r="AQ214" s="68">
        <v>0</v>
      </c>
      <c r="AR214" s="68">
        <v>0</v>
      </c>
      <c r="AS214" s="68">
        <v>0</v>
      </c>
      <c r="AT214" s="68">
        <v>0</v>
      </c>
      <c r="AU214" s="68">
        <v>0</v>
      </c>
      <c r="AV214" s="68">
        <v>4</v>
      </c>
      <c r="AW214" s="68"/>
      <c r="AX214" s="68">
        <v>0</v>
      </c>
      <c r="AY214" s="126">
        <v>0</v>
      </c>
      <c r="AZ214" s="68">
        <v>0</v>
      </c>
      <c r="BA214" s="68">
        <v>0</v>
      </c>
      <c r="EQ214" s="68">
        <v>59886</v>
      </c>
      <c r="ER214" s="175">
        <v>2</v>
      </c>
      <c r="ES214" s="68">
        <v>-1</v>
      </c>
      <c r="ET214" s="68">
        <v>36</v>
      </c>
      <c r="EU214" s="68">
        <v>0</v>
      </c>
      <c r="EV214" s="68">
        <v>150036</v>
      </c>
      <c r="EW214" s="68" t="s">
        <v>2674</v>
      </c>
      <c r="EX214" s="68" t="str">
        <f t="shared" si="36"/>
        <v>중형</v>
      </c>
      <c r="GE214" s="68">
        <v>2211</v>
      </c>
      <c r="GF214" s="68" t="s">
        <v>4086</v>
      </c>
    </row>
    <row r="215" spans="6:188" x14ac:dyDescent="0.3">
      <c r="F215" s="68">
        <v>4121</v>
      </c>
      <c r="G215" s="68">
        <v>2</v>
      </c>
      <c r="H215" s="68">
        <v>0</v>
      </c>
      <c r="I215" s="68">
        <v>0</v>
      </c>
      <c r="J215" s="68" t="s">
        <v>10588</v>
      </c>
      <c r="K215" s="68">
        <v>0</v>
      </c>
      <c r="L215" s="68">
        <v>0</v>
      </c>
      <c r="M215" s="68">
        <v>0</v>
      </c>
      <c r="N215" s="68">
        <v>0</v>
      </c>
      <c r="O215" s="68">
        <v>4121</v>
      </c>
      <c r="P215" s="68">
        <v>0</v>
      </c>
      <c r="Q215" s="68">
        <v>0</v>
      </c>
      <c r="R215" s="68">
        <v>0</v>
      </c>
      <c r="S215" s="68">
        <v>0</v>
      </c>
      <c r="T215" s="68">
        <v>0</v>
      </c>
      <c r="U215" s="68">
        <v>0</v>
      </c>
      <c r="V215" s="68">
        <v>0</v>
      </c>
      <c r="W215" s="68">
        <v>0</v>
      </c>
      <c r="X215" s="68">
        <v>0</v>
      </c>
      <c r="Y215" s="68">
        <v>0</v>
      </c>
      <c r="Z215" s="68">
        <v>0</v>
      </c>
      <c r="AA215" s="68">
        <v>0</v>
      </c>
      <c r="AB215" s="68">
        <v>0</v>
      </c>
      <c r="AC215" s="68">
        <v>0</v>
      </c>
      <c r="AD215" s="68">
        <v>0</v>
      </c>
      <c r="AE215" s="68">
        <v>0</v>
      </c>
      <c r="AF215" s="68">
        <v>0</v>
      </c>
      <c r="AG215" s="68">
        <v>0</v>
      </c>
      <c r="AH215" s="68">
        <v>0</v>
      </c>
      <c r="AI215" s="68">
        <v>0</v>
      </c>
      <c r="AJ215" s="68">
        <v>0</v>
      </c>
      <c r="AK215" s="68">
        <v>0</v>
      </c>
      <c r="AL215" s="68">
        <v>0</v>
      </c>
      <c r="AM215" s="68">
        <v>0</v>
      </c>
      <c r="AN215" s="68">
        <v>0</v>
      </c>
      <c r="AO215" s="68">
        <v>0</v>
      </c>
      <c r="AP215" s="68">
        <v>0</v>
      </c>
      <c r="AQ215" s="68">
        <v>0</v>
      </c>
      <c r="AR215" s="68">
        <v>0</v>
      </c>
      <c r="AS215" s="68">
        <v>0</v>
      </c>
      <c r="AT215" s="68">
        <v>0</v>
      </c>
      <c r="AU215" s="68">
        <v>0</v>
      </c>
      <c r="AV215" s="68">
        <v>4</v>
      </c>
      <c r="AW215" s="68"/>
      <c r="AX215" s="68">
        <v>0</v>
      </c>
      <c r="AY215" s="126">
        <v>0</v>
      </c>
      <c r="AZ215" s="68">
        <v>0</v>
      </c>
      <c r="BA215" s="68">
        <v>0</v>
      </c>
      <c r="EQ215" s="68">
        <v>59887</v>
      </c>
      <c r="ER215" s="175">
        <v>4</v>
      </c>
      <c r="ES215" s="68">
        <v>-1</v>
      </c>
      <c r="ET215" s="68">
        <v>109</v>
      </c>
      <c r="EU215" s="68">
        <v>0</v>
      </c>
      <c r="EV215" s="68">
        <v>150109</v>
      </c>
      <c r="EW215" s="68" t="s">
        <v>11593</v>
      </c>
      <c r="EX215" s="68" t="str">
        <f t="shared" si="36"/>
        <v>대형</v>
      </c>
      <c r="GE215" s="68">
        <v>2300</v>
      </c>
      <c r="GF215" s="68" t="s">
        <v>4087</v>
      </c>
    </row>
    <row r="216" spans="6:188" x14ac:dyDescent="0.3">
      <c r="F216" s="68">
        <v>4122</v>
      </c>
      <c r="G216" s="68">
        <v>2</v>
      </c>
      <c r="H216" s="68">
        <v>0</v>
      </c>
      <c r="I216" s="68">
        <v>0</v>
      </c>
      <c r="J216" s="68" t="s">
        <v>10589</v>
      </c>
      <c r="K216" s="68">
        <v>0</v>
      </c>
      <c r="L216" s="68">
        <v>0</v>
      </c>
      <c r="M216" s="68">
        <v>0</v>
      </c>
      <c r="N216" s="68">
        <v>0</v>
      </c>
      <c r="O216" s="68">
        <v>4122</v>
      </c>
      <c r="P216" s="68">
        <v>0</v>
      </c>
      <c r="Q216" s="68">
        <v>0</v>
      </c>
      <c r="R216" s="68">
        <v>0</v>
      </c>
      <c r="S216" s="68">
        <v>0</v>
      </c>
      <c r="T216" s="68">
        <v>0</v>
      </c>
      <c r="U216" s="68">
        <v>0</v>
      </c>
      <c r="V216" s="68">
        <v>0</v>
      </c>
      <c r="W216" s="68">
        <v>0</v>
      </c>
      <c r="X216" s="68">
        <v>0</v>
      </c>
      <c r="Y216" s="68">
        <v>0</v>
      </c>
      <c r="Z216" s="68">
        <v>0</v>
      </c>
      <c r="AA216" s="68">
        <v>0</v>
      </c>
      <c r="AB216" s="68">
        <v>0</v>
      </c>
      <c r="AC216" s="68">
        <v>0</v>
      </c>
      <c r="AD216" s="68">
        <v>0</v>
      </c>
      <c r="AE216" s="68">
        <v>0</v>
      </c>
      <c r="AF216" s="68">
        <v>0</v>
      </c>
      <c r="AG216" s="68">
        <v>0</v>
      </c>
      <c r="AH216" s="68">
        <v>0</v>
      </c>
      <c r="AI216" s="68">
        <v>0</v>
      </c>
      <c r="AJ216" s="68">
        <v>0</v>
      </c>
      <c r="AK216" s="68">
        <v>0</v>
      </c>
      <c r="AL216" s="68">
        <v>0</v>
      </c>
      <c r="AM216" s="68">
        <v>0</v>
      </c>
      <c r="AN216" s="68">
        <v>0</v>
      </c>
      <c r="AO216" s="68">
        <v>0</v>
      </c>
      <c r="AP216" s="68">
        <v>0</v>
      </c>
      <c r="AQ216" s="68">
        <v>0</v>
      </c>
      <c r="AR216" s="68">
        <v>0</v>
      </c>
      <c r="AS216" s="68">
        <v>0</v>
      </c>
      <c r="AT216" s="68">
        <v>0</v>
      </c>
      <c r="AU216" s="68">
        <v>0</v>
      </c>
      <c r="AV216" s="68">
        <v>4</v>
      </c>
      <c r="AW216" s="68"/>
      <c r="AX216" s="68">
        <v>0</v>
      </c>
      <c r="AY216" s="126">
        <v>0</v>
      </c>
      <c r="AZ216" s="68">
        <v>0</v>
      </c>
      <c r="BA216" s="68">
        <v>0</v>
      </c>
      <c r="EQ216" s="68">
        <v>59888</v>
      </c>
      <c r="ER216" s="175">
        <v>1</v>
      </c>
      <c r="ES216" s="68">
        <v>-1</v>
      </c>
      <c r="ET216" s="68">
        <v>1</v>
      </c>
      <c r="EU216" s="68">
        <v>0</v>
      </c>
      <c r="EV216" s="68">
        <v>150001</v>
      </c>
      <c r="EW216" s="68" t="s">
        <v>2639</v>
      </c>
      <c r="EX216" s="68" t="str">
        <f t="shared" si="36"/>
        <v>소형</v>
      </c>
      <c r="GE216" s="68">
        <v>2301</v>
      </c>
      <c r="GF216" s="68" t="s">
        <v>4088</v>
      </c>
    </row>
    <row r="217" spans="6:188" x14ac:dyDescent="0.3">
      <c r="F217" s="68">
        <v>4123</v>
      </c>
      <c r="G217" s="68">
        <v>2</v>
      </c>
      <c r="H217" s="68">
        <v>0</v>
      </c>
      <c r="I217" s="68">
        <v>0</v>
      </c>
      <c r="J217" s="68" t="s">
        <v>10590</v>
      </c>
      <c r="K217" s="68">
        <v>0</v>
      </c>
      <c r="L217" s="68">
        <v>0</v>
      </c>
      <c r="M217" s="68">
        <v>0</v>
      </c>
      <c r="N217" s="68">
        <v>0</v>
      </c>
      <c r="O217" s="68">
        <v>4123</v>
      </c>
      <c r="P217" s="68">
        <v>0</v>
      </c>
      <c r="Q217" s="68">
        <v>0</v>
      </c>
      <c r="R217" s="68">
        <v>0</v>
      </c>
      <c r="S217" s="68">
        <v>0</v>
      </c>
      <c r="T217" s="68">
        <v>0</v>
      </c>
      <c r="U217" s="68">
        <v>0</v>
      </c>
      <c r="V217" s="68">
        <v>0</v>
      </c>
      <c r="W217" s="68">
        <v>0</v>
      </c>
      <c r="X217" s="68">
        <v>0</v>
      </c>
      <c r="Y217" s="68">
        <v>0</v>
      </c>
      <c r="Z217" s="68">
        <v>0</v>
      </c>
      <c r="AA217" s="68">
        <v>0</v>
      </c>
      <c r="AB217" s="68">
        <v>0</v>
      </c>
      <c r="AC217" s="68">
        <v>0</v>
      </c>
      <c r="AD217" s="68">
        <v>0</v>
      </c>
      <c r="AE217" s="68">
        <v>0</v>
      </c>
      <c r="AF217" s="68">
        <v>0</v>
      </c>
      <c r="AG217" s="68">
        <v>0</v>
      </c>
      <c r="AH217" s="68">
        <v>0</v>
      </c>
      <c r="AI217" s="68">
        <v>0</v>
      </c>
      <c r="AJ217" s="68">
        <v>0</v>
      </c>
      <c r="AK217" s="68">
        <v>0</v>
      </c>
      <c r="AL217" s="68">
        <v>0</v>
      </c>
      <c r="AM217" s="68">
        <v>0</v>
      </c>
      <c r="AN217" s="68">
        <v>0</v>
      </c>
      <c r="AO217" s="68">
        <v>0</v>
      </c>
      <c r="AP217" s="68">
        <v>0</v>
      </c>
      <c r="AQ217" s="68">
        <v>0</v>
      </c>
      <c r="AR217" s="68">
        <v>0</v>
      </c>
      <c r="AS217" s="68">
        <v>0</v>
      </c>
      <c r="AT217" s="68">
        <v>0</v>
      </c>
      <c r="AU217" s="68">
        <v>0</v>
      </c>
      <c r="AV217" s="68">
        <v>4</v>
      </c>
      <c r="AW217" s="68"/>
      <c r="AX217" s="68">
        <v>0</v>
      </c>
      <c r="AY217" s="126">
        <v>0</v>
      </c>
      <c r="AZ217" s="68">
        <v>0</v>
      </c>
      <c r="BA217" s="68">
        <v>0</v>
      </c>
      <c r="EQ217" s="68">
        <v>59889</v>
      </c>
      <c r="ER217" s="175">
        <v>1</v>
      </c>
      <c r="ES217" s="68">
        <v>-1</v>
      </c>
      <c r="ET217" s="68">
        <v>77</v>
      </c>
      <c r="EU217" s="68">
        <v>0</v>
      </c>
      <c r="EV217" s="68">
        <v>150077</v>
      </c>
      <c r="EW217" s="68" t="s">
        <v>2715</v>
      </c>
      <c r="EX217" s="68" t="str">
        <f t="shared" si="36"/>
        <v>소형</v>
      </c>
      <c r="GE217" s="68">
        <v>2302</v>
      </c>
      <c r="GF217" s="68" t="s">
        <v>4089</v>
      </c>
    </row>
    <row r="218" spans="6:188" x14ac:dyDescent="0.3">
      <c r="F218" s="68">
        <v>5000</v>
      </c>
      <c r="G218" s="68">
        <v>1</v>
      </c>
      <c r="H218" s="68">
        <v>250000</v>
      </c>
      <c r="I218" s="68">
        <v>250000</v>
      </c>
      <c r="J218" s="68" t="s">
        <v>3416</v>
      </c>
      <c r="K218" s="68" t="s">
        <v>3417</v>
      </c>
      <c r="L218" s="68">
        <v>0</v>
      </c>
      <c r="M218" s="68">
        <v>10</v>
      </c>
      <c r="N218" s="68">
        <v>0</v>
      </c>
      <c r="O218" s="68">
        <v>0</v>
      </c>
      <c r="P218" s="68">
        <v>0</v>
      </c>
      <c r="Q218" s="68">
        <v>0</v>
      </c>
      <c r="R218" s="68">
        <v>1</v>
      </c>
      <c r="S218" s="68">
        <v>1</v>
      </c>
      <c r="T218" s="68">
        <v>1</v>
      </c>
      <c r="U218" s="68">
        <v>0</v>
      </c>
      <c r="V218" s="68">
        <v>0</v>
      </c>
      <c r="W218" s="68">
        <v>0</v>
      </c>
      <c r="X218" s="68">
        <v>0</v>
      </c>
      <c r="Y218" s="68">
        <v>0</v>
      </c>
      <c r="Z218" s="68">
        <v>0</v>
      </c>
      <c r="AA218" s="68">
        <v>0</v>
      </c>
      <c r="AB218" s="68">
        <v>0</v>
      </c>
      <c r="AC218" s="68">
        <v>0</v>
      </c>
      <c r="AD218" s="68">
        <v>100</v>
      </c>
      <c r="AE218" s="68">
        <v>50</v>
      </c>
      <c r="AF218" s="68">
        <v>0</v>
      </c>
      <c r="AG218" s="68">
        <v>0</v>
      </c>
      <c r="AH218" s="68">
        <v>0</v>
      </c>
      <c r="AI218" s="68">
        <v>0</v>
      </c>
      <c r="AJ218" s="68">
        <v>0</v>
      </c>
      <c r="AK218" s="68">
        <v>0</v>
      </c>
      <c r="AL218" s="68">
        <v>0</v>
      </c>
      <c r="AM218" s="68">
        <v>0</v>
      </c>
      <c r="AN218" s="68">
        <v>0</v>
      </c>
      <c r="AO218" s="68">
        <v>0</v>
      </c>
      <c r="AP218" s="68" t="s">
        <v>1702</v>
      </c>
      <c r="AQ218" s="68">
        <v>1</v>
      </c>
      <c r="AR218" s="68" t="s">
        <v>756</v>
      </c>
      <c r="AS218" s="68">
        <v>0</v>
      </c>
      <c r="AT218" s="68">
        <v>0</v>
      </c>
      <c r="AU218" s="68">
        <v>0</v>
      </c>
      <c r="AV218" s="68">
        <v>1</v>
      </c>
      <c r="AW218" s="68"/>
      <c r="AX218" s="68">
        <v>0</v>
      </c>
      <c r="AY218" s="126">
        <v>0</v>
      </c>
      <c r="AZ218" s="68">
        <v>0</v>
      </c>
      <c r="BA218" s="68">
        <v>0</v>
      </c>
      <c r="EQ218" s="68">
        <v>59890</v>
      </c>
      <c r="ER218" s="175">
        <v>2</v>
      </c>
      <c r="ES218" s="68">
        <v>-1</v>
      </c>
      <c r="ET218" s="68">
        <v>36</v>
      </c>
      <c r="EU218" s="68">
        <v>0</v>
      </c>
      <c r="EV218" s="68">
        <v>150036</v>
      </c>
      <c r="EW218" s="68" t="s">
        <v>2674</v>
      </c>
      <c r="EX218" s="68" t="str">
        <f t="shared" si="36"/>
        <v>중형</v>
      </c>
      <c r="GE218" s="68">
        <v>2303</v>
      </c>
      <c r="GF218" s="68" t="s">
        <v>687</v>
      </c>
    </row>
    <row r="219" spans="6:188" x14ac:dyDescent="0.3">
      <c r="F219" s="68">
        <v>5001</v>
      </c>
      <c r="G219" s="68">
        <v>1</v>
      </c>
      <c r="H219" s="68">
        <v>250001</v>
      </c>
      <c r="I219" s="68">
        <v>250001</v>
      </c>
      <c r="J219" s="68" t="s">
        <v>3418</v>
      </c>
      <c r="K219" s="68" t="s">
        <v>3419</v>
      </c>
      <c r="L219" s="68">
        <v>0</v>
      </c>
      <c r="M219" s="68">
        <v>10</v>
      </c>
      <c r="N219" s="68">
        <v>0</v>
      </c>
      <c r="O219" s="68">
        <v>0</v>
      </c>
      <c r="P219" s="68">
        <v>0</v>
      </c>
      <c r="Q219" s="68">
        <v>0</v>
      </c>
      <c r="R219" s="68">
        <v>1</v>
      </c>
      <c r="S219" s="68">
        <v>1</v>
      </c>
      <c r="T219" s="68">
        <v>1</v>
      </c>
      <c r="U219" s="68">
        <v>0</v>
      </c>
      <c r="V219" s="68">
        <v>0</v>
      </c>
      <c r="W219" s="68">
        <v>0</v>
      </c>
      <c r="X219" s="68">
        <v>0</v>
      </c>
      <c r="Y219" s="68">
        <v>0</v>
      </c>
      <c r="Z219" s="68">
        <v>0</v>
      </c>
      <c r="AA219" s="68">
        <v>0</v>
      </c>
      <c r="AB219" s="68">
        <v>0</v>
      </c>
      <c r="AC219" s="68">
        <v>0</v>
      </c>
      <c r="AD219" s="68">
        <v>101</v>
      </c>
      <c r="AE219" s="68">
        <v>50</v>
      </c>
      <c r="AF219" s="68">
        <v>0</v>
      </c>
      <c r="AG219" s="68">
        <v>0</v>
      </c>
      <c r="AH219" s="68">
        <v>0</v>
      </c>
      <c r="AI219" s="68">
        <v>0</v>
      </c>
      <c r="AJ219" s="68">
        <v>0</v>
      </c>
      <c r="AK219" s="68">
        <v>0</v>
      </c>
      <c r="AL219" s="68">
        <v>0</v>
      </c>
      <c r="AM219" s="68">
        <v>0</v>
      </c>
      <c r="AN219" s="68">
        <v>0</v>
      </c>
      <c r="AO219" s="68">
        <v>0</v>
      </c>
      <c r="AP219" s="68" t="s">
        <v>1702</v>
      </c>
      <c r="AQ219" s="68">
        <v>1</v>
      </c>
      <c r="AR219" s="68" t="s">
        <v>756</v>
      </c>
      <c r="AS219" s="68">
        <v>0</v>
      </c>
      <c r="AT219" s="68">
        <v>0</v>
      </c>
      <c r="AU219" s="68">
        <v>0</v>
      </c>
      <c r="AV219" s="68">
        <v>1</v>
      </c>
      <c r="AW219" s="68"/>
      <c r="AX219" s="68">
        <v>0</v>
      </c>
      <c r="AY219" s="126">
        <v>0</v>
      </c>
      <c r="AZ219" s="68">
        <v>0</v>
      </c>
      <c r="BA219" s="68">
        <v>0</v>
      </c>
      <c r="EQ219" s="68">
        <v>59891</v>
      </c>
      <c r="ER219" s="175">
        <v>2</v>
      </c>
      <c r="ES219" s="68">
        <v>-1</v>
      </c>
      <c r="ET219" s="68">
        <v>54</v>
      </c>
      <c r="EU219" s="68">
        <v>0</v>
      </c>
      <c r="EV219" s="68">
        <v>150054</v>
      </c>
      <c r="EW219" s="68" t="s">
        <v>2692</v>
      </c>
      <c r="EX219" s="68" t="str">
        <f t="shared" si="36"/>
        <v>중형</v>
      </c>
      <c r="GE219" s="68">
        <v>2400</v>
      </c>
      <c r="GF219" s="68" t="s">
        <v>4090</v>
      </c>
    </row>
    <row r="220" spans="6:188" x14ac:dyDescent="0.3">
      <c r="F220" s="68">
        <v>5002</v>
      </c>
      <c r="G220" s="68">
        <v>1</v>
      </c>
      <c r="H220" s="68">
        <v>250002</v>
      </c>
      <c r="I220" s="68">
        <v>250002</v>
      </c>
      <c r="J220" s="68" t="s">
        <v>3420</v>
      </c>
      <c r="K220" s="68" t="s">
        <v>3421</v>
      </c>
      <c r="L220" s="68">
        <v>0</v>
      </c>
      <c r="M220" s="68">
        <v>10</v>
      </c>
      <c r="N220" s="68">
        <v>0</v>
      </c>
      <c r="O220" s="68">
        <v>0</v>
      </c>
      <c r="P220" s="68">
        <v>0</v>
      </c>
      <c r="Q220" s="68">
        <v>0</v>
      </c>
      <c r="R220" s="68">
        <v>1</v>
      </c>
      <c r="S220" s="68">
        <v>1</v>
      </c>
      <c r="T220" s="68">
        <v>1</v>
      </c>
      <c r="U220" s="68">
        <v>0</v>
      </c>
      <c r="V220" s="68">
        <v>0</v>
      </c>
      <c r="W220" s="68">
        <v>0</v>
      </c>
      <c r="X220" s="68">
        <v>0</v>
      </c>
      <c r="Y220" s="68">
        <v>0</v>
      </c>
      <c r="Z220" s="68">
        <v>0</v>
      </c>
      <c r="AA220" s="68">
        <v>0</v>
      </c>
      <c r="AB220" s="68">
        <v>0</v>
      </c>
      <c r="AC220" s="68">
        <v>0</v>
      </c>
      <c r="AD220" s="68">
        <v>102</v>
      </c>
      <c r="AE220" s="68">
        <v>50</v>
      </c>
      <c r="AF220" s="68">
        <v>0</v>
      </c>
      <c r="AG220" s="68">
        <v>0</v>
      </c>
      <c r="AH220" s="68">
        <v>0</v>
      </c>
      <c r="AI220" s="68">
        <v>0</v>
      </c>
      <c r="AJ220" s="68">
        <v>0</v>
      </c>
      <c r="AK220" s="68">
        <v>0</v>
      </c>
      <c r="AL220" s="68">
        <v>0</v>
      </c>
      <c r="AM220" s="68">
        <v>0</v>
      </c>
      <c r="AN220" s="68">
        <v>0</v>
      </c>
      <c r="AO220" s="68">
        <v>0</v>
      </c>
      <c r="AP220" s="68" t="s">
        <v>1702</v>
      </c>
      <c r="AQ220" s="68">
        <v>1</v>
      </c>
      <c r="AR220" s="68" t="s">
        <v>756</v>
      </c>
      <c r="AS220" s="68">
        <v>0</v>
      </c>
      <c r="AT220" s="68">
        <v>0</v>
      </c>
      <c r="AU220" s="68">
        <v>0</v>
      </c>
      <c r="AV220" s="68">
        <v>1</v>
      </c>
      <c r="AW220" s="68"/>
      <c r="AX220" s="68">
        <v>0</v>
      </c>
      <c r="AY220" s="126">
        <v>0</v>
      </c>
      <c r="AZ220" s="68">
        <v>0</v>
      </c>
      <c r="BA220" s="68">
        <v>0</v>
      </c>
      <c r="EQ220" s="68">
        <v>59892</v>
      </c>
      <c r="ER220" s="175">
        <v>1</v>
      </c>
      <c r="ES220" s="68">
        <v>-1</v>
      </c>
      <c r="ET220" s="68">
        <v>77</v>
      </c>
      <c r="EU220" s="68">
        <v>0</v>
      </c>
      <c r="EV220" s="68">
        <v>150077</v>
      </c>
      <c r="EW220" s="68" t="s">
        <v>2715</v>
      </c>
      <c r="EX220" s="68" t="str">
        <f t="shared" si="36"/>
        <v>소형</v>
      </c>
      <c r="GE220" s="68">
        <v>2401</v>
      </c>
      <c r="GF220" s="68" t="s">
        <v>4091</v>
      </c>
    </row>
    <row r="221" spans="6:188" x14ac:dyDescent="0.3">
      <c r="F221" s="68">
        <v>5003</v>
      </c>
      <c r="G221" s="68">
        <v>1</v>
      </c>
      <c r="H221" s="68">
        <v>250003</v>
      </c>
      <c r="I221" s="68">
        <v>250003</v>
      </c>
      <c r="J221" s="68" t="s">
        <v>3422</v>
      </c>
      <c r="K221" s="68" t="s">
        <v>3423</v>
      </c>
      <c r="L221" s="68">
        <v>0</v>
      </c>
      <c r="M221" s="68">
        <v>10</v>
      </c>
      <c r="N221" s="68">
        <v>0</v>
      </c>
      <c r="O221" s="68">
        <v>0</v>
      </c>
      <c r="P221" s="68">
        <v>0</v>
      </c>
      <c r="Q221" s="68">
        <v>0</v>
      </c>
      <c r="R221" s="68">
        <v>1</v>
      </c>
      <c r="S221" s="68">
        <v>1</v>
      </c>
      <c r="T221" s="68">
        <v>1</v>
      </c>
      <c r="U221" s="68">
        <v>0</v>
      </c>
      <c r="V221" s="68">
        <v>0</v>
      </c>
      <c r="W221" s="68">
        <v>0</v>
      </c>
      <c r="X221" s="68">
        <v>0</v>
      </c>
      <c r="Y221" s="68">
        <v>0</v>
      </c>
      <c r="Z221" s="68">
        <v>0</v>
      </c>
      <c r="AA221" s="68">
        <v>0</v>
      </c>
      <c r="AB221" s="68">
        <v>0</v>
      </c>
      <c r="AC221" s="68">
        <v>0</v>
      </c>
      <c r="AD221" s="68">
        <v>103</v>
      </c>
      <c r="AE221" s="68">
        <v>50</v>
      </c>
      <c r="AF221" s="68">
        <v>0</v>
      </c>
      <c r="AG221" s="68">
        <v>0</v>
      </c>
      <c r="AH221" s="68">
        <v>0</v>
      </c>
      <c r="AI221" s="68">
        <v>0</v>
      </c>
      <c r="AJ221" s="68">
        <v>0</v>
      </c>
      <c r="AK221" s="68">
        <v>0</v>
      </c>
      <c r="AL221" s="68">
        <v>0</v>
      </c>
      <c r="AM221" s="68">
        <v>0</v>
      </c>
      <c r="AN221" s="68">
        <v>0</v>
      </c>
      <c r="AO221" s="68">
        <v>0</v>
      </c>
      <c r="AP221" s="68" t="s">
        <v>1702</v>
      </c>
      <c r="AQ221" s="68">
        <v>1</v>
      </c>
      <c r="AR221" s="68" t="s">
        <v>756</v>
      </c>
      <c r="AS221" s="68">
        <v>0</v>
      </c>
      <c r="AT221" s="68">
        <v>0</v>
      </c>
      <c r="AU221" s="68">
        <v>0</v>
      </c>
      <c r="AV221" s="68">
        <v>1</v>
      </c>
      <c r="AW221" s="68"/>
      <c r="AX221" s="68">
        <v>0</v>
      </c>
      <c r="AY221" s="126">
        <v>0</v>
      </c>
      <c r="AZ221" s="68">
        <v>0</v>
      </c>
      <c r="BA221" s="68">
        <v>0</v>
      </c>
      <c r="EQ221" s="68">
        <v>59893</v>
      </c>
      <c r="ER221" s="175">
        <v>2</v>
      </c>
      <c r="ES221" s="68">
        <v>-1</v>
      </c>
      <c r="ET221" s="68">
        <v>81</v>
      </c>
      <c r="EU221" s="68">
        <v>0</v>
      </c>
      <c r="EV221" s="68">
        <v>150081</v>
      </c>
      <c r="EW221" s="68" t="s">
        <v>2719</v>
      </c>
      <c r="EX221" s="68" t="str">
        <f t="shared" si="36"/>
        <v>중형</v>
      </c>
      <c r="GE221" s="68">
        <v>2500</v>
      </c>
      <c r="GF221" s="68" t="s">
        <v>4092</v>
      </c>
    </row>
    <row r="222" spans="6:188" x14ac:dyDescent="0.3">
      <c r="F222" s="68">
        <v>5004</v>
      </c>
      <c r="G222" s="68">
        <v>1</v>
      </c>
      <c r="H222" s="68">
        <v>250004</v>
      </c>
      <c r="I222" s="68">
        <v>250004</v>
      </c>
      <c r="J222" s="68" t="s">
        <v>3424</v>
      </c>
      <c r="K222" s="68" t="s">
        <v>3425</v>
      </c>
      <c r="L222" s="68">
        <v>0</v>
      </c>
      <c r="M222" s="68">
        <v>10</v>
      </c>
      <c r="N222" s="68">
        <v>0</v>
      </c>
      <c r="O222" s="68">
        <v>0</v>
      </c>
      <c r="P222" s="68">
        <v>0</v>
      </c>
      <c r="Q222" s="68">
        <v>0</v>
      </c>
      <c r="R222" s="68">
        <v>1</v>
      </c>
      <c r="S222" s="68">
        <v>1</v>
      </c>
      <c r="T222" s="68">
        <v>1</v>
      </c>
      <c r="U222" s="68">
        <v>0</v>
      </c>
      <c r="V222" s="68">
        <v>0</v>
      </c>
      <c r="W222" s="68">
        <v>0</v>
      </c>
      <c r="X222" s="68">
        <v>0</v>
      </c>
      <c r="Y222" s="68">
        <v>0</v>
      </c>
      <c r="Z222" s="68">
        <v>0</v>
      </c>
      <c r="AA222" s="68">
        <v>0</v>
      </c>
      <c r="AB222" s="68">
        <v>0</v>
      </c>
      <c r="AC222" s="68">
        <v>0</v>
      </c>
      <c r="AD222" s="68">
        <v>104</v>
      </c>
      <c r="AE222" s="68">
        <v>50</v>
      </c>
      <c r="AF222" s="68">
        <v>0</v>
      </c>
      <c r="AG222" s="68">
        <v>0</v>
      </c>
      <c r="AH222" s="68">
        <v>0</v>
      </c>
      <c r="AI222" s="68">
        <v>0</v>
      </c>
      <c r="AJ222" s="68">
        <v>0</v>
      </c>
      <c r="AK222" s="68">
        <v>0</v>
      </c>
      <c r="AL222" s="68">
        <v>0</v>
      </c>
      <c r="AM222" s="68">
        <v>0</v>
      </c>
      <c r="AN222" s="68">
        <v>0</v>
      </c>
      <c r="AO222" s="68">
        <v>0</v>
      </c>
      <c r="AP222" s="68" t="s">
        <v>1702</v>
      </c>
      <c r="AQ222" s="68">
        <v>1</v>
      </c>
      <c r="AR222" s="68" t="s">
        <v>756</v>
      </c>
      <c r="AS222" s="68">
        <v>0</v>
      </c>
      <c r="AT222" s="68">
        <v>0</v>
      </c>
      <c r="AU222" s="68">
        <v>0</v>
      </c>
      <c r="AV222" s="68">
        <v>1</v>
      </c>
      <c r="AW222" s="68"/>
      <c r="AX222" s="68">
        <v>0</v>
      </c>
      <c r="AY222" s="126">
        <v>0</v>
      </c>
      <c r="AZ222" s="68">
        <v>0</v>
      </c>
      <c r="BA222" s="68">
        <v>0</v>
      </c>
      <c r="EQ222" s="68">
        <v>59894</v>
      </c>
      <c r="ER222" s="175">
        <v>1</v>
      </c>
      <c r="ES222" s="68">
        <v>-1</v>
      </c>
      <c r="ET222" s="68">
        <v>77</v>
      </c>
      <c r="EU222" s="68">
        <v>0</v>
      </c>
      <c r="EV222" s="68">
        <v>150077</v>
      </c>
      <c r="EW222" s="68" t="s">
        <v>2715</v>
      </c>
      <c r="EX222" s="68" t="str">
        <f t="shared" si="36"/>
        <v>소형</v>
      </c>
      <c r="GE222" s="68">
        <v>2501</v>
      </c>
      <c r="GF222" s="68" t="s">
        <v>612</v>
      </c>
    </row>
    <row r="223" spans="6:188" x14ac:dyDescent="0.3">
      <c r="F223" s="68">
        <v>5005</v>
      </c>
      <c r="G223" s="68">
        <v>1</v>
      </c>
      <c r="H223" s="68">
        <v>250005</v>
      </c>
      <c r="I223" s="68">
        <v>250005</v>
      </c>
      <c r="J223" s="68" t="s">
        <v>3426</v>
      </c>
      <c r="K223" s="68" t="s">
        <v>3427</v>
      </c>
      <c r="L223" s="68">
        <v>0</v>
      </c>
      <c r="M223" s="68">
        <v>10</v>
      </c>
      <c r="N223" s="68">
        <v>0</v>
      </c>
      <c r="O223" s="68">
        <v>0</v>
      </c>
      <c r="P223" s="68">
        <v>0</v>
      </c>
      <c r="Q223" s="68">
        <v>0</v>
      </c>
      <c r="R223" s="68">
        <v>1</v>
      </c>
      <c r="S223" s="68">
        <v>1</v>
      </c>
      <c r="T223" s="68">
        <v>1</v>
      </c>
      <c r="U223" s="68">
        <v>0</v>
      </c>
      <c r="V223" s="68">
        <v>0</v>
      </c>
      <c r="W223" s="68">
        <v>0</v>
      </c>
      <c r="X223" s="68">
        <v>0</v>
      </c>
      <c r="Y223" s="68">
        <v>0</v>
      </c>
      <c r="Z223" s="68">
        <v>0</v>
      </c>
      <c r="AA223" s="68">
        <v>0</v>
      </c>
      <c r="AB223" s="68">
        <v>0</v>
      </c>
      <c r="AC223" s="68">
        <v>0</v>
      </c>
      <c r="AD223" s="68">
        <v>105</v>
      </c>
      <c r="AE223" s="68">
        <v>50</v>
      </c>
      <c r="AF223" s="68">
        <v>0</v>
      </c>
      <c r="AG223" s="68">
        <v>0</v>
      </c>
      <c r="AH223" s="68">
        <v>0</v>
      </c>
      <c r="AI223" s="68">
        <v>0</v>
      </c>
      <c r="AJ223" s="68">
        <v>0</v>
      </c>
      <c r="AK223" s="68">
        <v>0</v>
      </c>
      <c r="AL223" s="68">
        <v>0</v>
      </c>
      <c r="AM223" s="68">
        <v>0</v>
      </c>
      <c r="AN223" s="68">
        <v>0</v>
      </c>
      <c r="AO223" s="68">
        <v>0</v>
      </c>
      <c r="AP223" s="68" t="s">
        <v>1702</v>
      </c>
      <c r="AQ223" s="68">
        <v>1</v>
      </c>
      <c r="AR223" s="68" t="s">
        <v>756</v>
      </c>
      <c r="AS223" s="68">
        <v>0</v>
      </c>
      <c r="AT223" s="68">
        <v>0</v>
      </c>
      <c r="AU223" s="68">
        <v>0</v>
      </c>
      <c r="AV223" s="68">
        <v>1</v>
      </c>
      <c r="AW223" s="68"/>
      <c r="AX223" s="68">
        <v>0</v>
      </c>
      <c r="AY223" s="126">
        <v>0</v>
      </c>
      <c r="AZ223" s="68">
        <v>0</v>
      </c>
      <c r="BA223" s="68">
        <v>0</v>
      </c>
      <c r="EQ223" s="68">
        <v>59895</v>
      </c>
      <c r="ER223" s="175">
        <v>2</v>
      </c>
      <c r="ES223" s="68">
        <v>-1</v>
      </c>
      <c r="ET223" s="68">
        <v>54</v>
      </c>
      <c r="EU223" s="68">
        <v>0</v>
      </c>
      <c r="EV223" s="68">
        <v>150054</v>
      </c>
      <c r="EW223" s="68" t="s">
        <v>2692</v>
      </c>
      <c r="EX223" s="68" t="str">
        <f t="shared" si="36"/>
        <v>중형</v>
      </c>
      <c r="GE223" s="68">
        <v>2502</v>
      </c>
      <c r="GF223" s="68" t="s">
        <v>631</v>
      </c>
    </row>
    <row r="224" spans="6:188" x14ac:dyDescent="0.3">
      <c r="F224" s="68">
        <v>5006</v>
      </c>
      <c r="G224" s="68">
        <v>1</v>
      </c>
      <c r="H224" s="68">
        <v>250006</v>
      </c>
      <c r="I224" s="68">
        <v>250006</v>
      </c>
      <c r="J224" s="68" t="s">
        <v>3428</v>
      </c>
      <c r="K224" s="68" t="s">
        <v>3429</v>
      </c>
      <c r="L224" s="68">
        <v>0</v>
      </c>
      <c r="M224" s="68">
        <v>10</v>
      </c>
      <c r="N224" s="68">
        <v>0</v>
      </c>
      <c r="O224" s="68">
        <v>0</v>
      </c>
      <c r="P224" s="68">
        <v>0</v>
      </c>
      <c r="Q224" s="68">
        <v>0</v>
      </c>
      <c r="R224" s="68">
        <v>1</v>
      </c>
      <c r="S224" s="68">
        <v>1</v>
      </c>
      <c r="T224" s="68">
        <v>1</v>
      </c>
      <c r="U224" s="68">
        <v>0</v>
      </c>
      <c r="V224" s="68">
        <v>0</v>
      </c>
      <c r="W224" s="68">
        <v>0</v>
      </c>
      <c r="X224" s="68">
        <v>0</v>
      </c>
      <c r="Y224" s="68">
        <v>0</v>
      </c>
      <c r="Z224" s="68">
        <v>0</v>
      </c>
      <c r="AA224" s="68">
        <v>0</v>
      </c>
      <c r="AB224" s="68">
        <v>0</v>
      </c>
      <c r="AC224" s="68">
        <v>0</v>
      </c>
      <c r="AD224" s="68">
        <v>106</v>
      </c>
      <c r="AE224" s="68">
        <v>50</v>
      </c>
      <c r="AF224" s="68">
        <v>0</v>
      </c>
      <c r="AG224" s="68">
        <v>0</v>
      </c>
      <c r="AH224" s="68">
        <v>0</v>
      </c>
      <c r="AI224" s="68">
        <v>0</v>
      </c>
      <c r="AJ224" s="68">
        <v>0</v>
      </c>
      <c r="AK224" s="68">
        <v>0</v>
      </c>
      <c r="AL224" s="68">
        <v>0</v>
      </c>
      <c r="AM224" s="68">
        <v>0</v>
      </c>
      <c r="AN224" s="68">
        <v>0</v>
      </c>
      <c r="AO224" s="68">
        <v>0</v>
      </c>
      <c r="AP224" s="68" t="s">
        <v>1702</v>
      </c>
      <c r="AQ224" s="68">
        <v>1</v>
      </c>
      <c r="AR224" s="68" t="s">
        <v>756</v>
      </c>
      <c r="AS224" s="68">
        <v>0</v>
      </c>
      <c r="AT224" s="68">
        <v>0</v>
      </c>
      <c r="AU224" s="68">
        <v>0</v>
      </c>
      <c r="AV224" s="68">
        <v>1</v>
      </c>
      <c r="AW224" s="68"/>
      <c r="AX224" s="68">
        <v>0</v>
      </c>
      <c r="AY224" s="126">
        <v>0</v>
      </c>
      <c r="AZ224" s="68">
        <v>0</v>
      </c>
      <c r="BA224" s="68">
        <v>0</v>
      </c>
      <c r="EQ224" s="68">
        <v>59896</v>
      </c>
      <c r="ER224" s="175">
        <v>2</v>
      </c>
      <c r="ES224" s="68">
        <v>-1</v>
      </c>
      <c r="ET224" s="68">
        <v>81</v>
      </c>
      <c r="EU224" s="68">
        <v>0</v>
      </c>
      <c r="EV224" s="68">
        <v>150081</v>
      </c>
      <c r="EW224" s="68" t="s">
        <v>2719</v>
      </c>
      <c r="EX224" s="68" t="str">
        <f t="shared" si="36"/>
        <v>중형</v>
      </c>
      <c r="GE224" s="68">
        <v>2503</v>
      </c>
      <c r="GF224" s="68" t="s">
        <v>4093</v>
      </c>
    </row>
    <row r="225" spans="6:188" x14ac:dyDescent="0.3">
      <c r="F225" s="68">
        <v>5007</v>
      </c>
      <c r="G225" s="68">
        <v>1</v>
      </c>
      <c r="H225" s="68">
        <v>250007</v>
      </c>
      <c r="I225" s="68">
        <v>250007</v>
      </c>
      <c r="J225" s="68" t="s">
        <v>3430</v>
      </c>
      <c r="K225" s="68" t="s">
        <v>3431</v>
      </c>
      <c r="L225" s="68">
        <v>0</v>
      </c>
      <c r="M225" s="68">
        <v>10</v>
      </c>
      <c r="N225" s="68">
        <v>0</v>
      </c>
      <c r="O225" s="68">
        <v>0</v>
      </c>
      <c r="P225" s="68">
        <v>0</v>
      </c>
      <c r="Q225" s="68">
        <v>0</v>
      </c>
      <c r="R225" s="68">
        <v>1</v>
      </c>
      <c r="S225" s="68">
        <v>1</v>
      </c>
      <c r="T225" s="68">
        <v>1</v>
      </c>
      <c r="U225" s="68">
        <v>0</v>
      </c>
      <c r="V225" s="68">
        <v>0</v>
      </c>
      <c r="W225" s="68">
        <v>0</v>
      </c>
      <c r="X225" s="68">
        <v>0</v>
      </c>
      <c r="Y225" s="68">
        <v>0</v>
      </c>
      <c r="Z225" s="68">
        <v>0</v>
      </c>
      <c r="AA225" s="68">
        <v>0</v>
      </c>
      <c r="AB225" s="68">
        <v>0</v>
      </c>
      <c r="AC225" s="68">
        <v>0</v>
      </c>
      <c r="AD225" s="68">
        <v>107</v>
      </c>
      <c r="AE225" s="68">
        <v>5000</v>
      </c>
      <c r="AF225" s="68">
        <v>0</v>
      </c>
      <c r="AG225" s="68">
        <v>0</v>
      </c>
      <c r="AH225" s="68">
        <v>0</v>
      </c>
      <c r="AI225" s="68">
        <v>0</v>
      </c>
      <c r="AJ225" s="68">
        <v>0</v>
      </c>
      <c r="AK225" s="68">
        <v>0</v>
      </c>
      <c r="AL225" s="68">
        <v>0</v>
      </c>
      <c r="AM225" s="68">
        <v>0</v>
      </c>
      <c r="AN225" s="68">
        <v>0</v>
      </c>
      <c r="AO225" s="68">
        <v>0</v>
      </c>
      <c r="AP225" s="68" t="s">
        <v>1702</v>
      </c>
      <c r="AQ225" s="68">
        <v>1</v>
      </c>
      <c r="AR225" s="68" t="s">
        <v>756</v>
      </c>
      <c r="AS225" s="68">
        <v>0</v>
      </c>
      <c r="AT225" s="68">
        <v>0</v>
      </c>
      <c r="AU225" s="68">
        <v>0</v>
      </c>
      <c r="AV225" s="68">
        <v>1</v>
      </c>
      <c r="AW225" s="68"/>
      <c r="AX225" s="68">
        <v>0</v>
      </c>
      <c r="AY225" s="126">
        <v>0</v>
      </c>
      <c r="AZ225" s="68">
        <v>0</v>
      </c>
      <c r="BA225" s="68">
        <v>0</v>
      </c>
      <c r="EQ225" s="68">
        <v>59897</v>
      </c>
      <c r="ER225" s="175">
        <v>1</v>
      </c>
      <c r="ES225" s="68">
        <v>-1</v>
      </c>
      <c r="ET225" s="68">
        <v>1</v>
      </c>
      <c r="EU225" s="68">
        <v>0</v>
      </c>
      <c r="EV225" s="68">
        <v>150001</v>
      </c>
      <c r="EW225" s="68" t="s">
        <v>2639</v>
      </c>
      <c r="EX225" s="68" t="str">
        <f t="shared" si="36"/>
        <v>소형</v>
      </c>
      <c r="GE225" s="68">
        <v>2504</v>
      </c>
      <c r="GF225" s="68" t="s">
        <v>630</v>
      </c>
    </row>
    <row r="226" spans="6:188" x14ac:dyDescent="0.3">
      <c r="F226" s="68">
        <v>5008</v>
      </c>
      <c r="G226" s="68">
        <v>1</v>
      </c>
      <c r="H226" s="68">
        <v>250008</v>
      </c>
      <c r="I226" s="68">
        <v>250008</v>
      </c>
      <c r="J226" s="68" t="s">
        <v>3432</v>
      </c>
      <c r="K226" s="68" t="s">
        <v>3433</v>
      </c>
      <c r="L226" s="68">
        <v>0</v>
      </c>
      <c r="M226" s="68">
        <v>10</v>
      </c>
      <c r="N226" s="68">
        <v>0</v>
      </c>
      <c r="O226" s="68">
        <v>0</v>
      </c>
      <c r="P226" s="68">
        <v>0</v>
      </c>
      <c r="Q226" s="68">
        <v>0</v>
      </c>
      <c r="R226" s="68">
        <v>1</v>
      </c>
      <c r="S226" s="68">
        <v>1</v>
      </c>
      <c r="T226" s="68">
        <v>1</v>
      </c>
      <c r="U226" s="68">
        <v>0</v>
      </c>
      <c r="V226" s="68">
        <v>0</v>
      </c>
      <c r="W226" s="68">
        <v>0</v>
      </c>
      <c r="X226" s="68">
        <v>0</v>
      </c>
      <c r="Y226" s="68">
        <v>0</v>
      </c>
      <c r="Z226" s="68">
        <v>0</v>
      </c>
      <c r="AA226" s="68">
        <v>0</v>
      </c>
      <c r="AB226" s="68">
        <v>0</v>
      </c>
      <c r="AC226" s="68">
        <v>0</v>
      </c>
      <c r="AD226" s="68">
        <v>108</v>
      </c>
      <c r="AE226" s="68">
        <v>500</v>
      </c>
      <c r="AF226" s="68">
        <v>0</v>
      </c>
      <c r="AG226" s="68">
        <v>0</v>
      </c>
      <c r="AH226" s="68">
        <v>0</v>
      </c>
      <c r="AI226" s="68">
        <v>0</v>
      </c>
      <c r="AJ226" s="68">
        <v>0</v>
      </c>
      <c r="AK226" s="68">
        <v>0</v>
      </c>
      <c r="AL226" s="68">
        <v>0</v>
      </c>
      <c r="AM226" s="68">
        <v>0</v>
      </c>
      <c r="AN226" s="68">
        <v>0</v>
      </c>
      <c r="AO226" s="68">
        <v>0</v>
      </c>
      <c r="AP226" s="68" t="s">
        <v>1702</v>
      </c>
      <c r="AQ226" s="68">
        <v>1</v>
      </c>
      <c r="AR226" s="68" t="s">
        <v>756</v>
      </c>
      <c r="AS226" s="68">
        <v>0</v>
      </c>
      <c r="AT226" s="68">
        <v>0</v>
      </c>
      <c r="AU226" s="68">
        <v>0</v>
      </c>
      <c r="AV226" s="68">
        <v>1</v>
      </c>
      <c r="AW226" s="68"/>
      <c r="AX226" s="68">
        <v>0</v>
      </c>
      <c r="AY226" s="126">
        <v>0</v>
      </c>
      <c r="AZ226" s="68">
        <v>0</v>
      </c>
      <c r="BA226" s="68">
        <v>0</v>
      </c>
      <c r="EQ226" s="68">
        <v>59898</v>
      </c>
      <c r="ER226" s="175">
        <v>2</v>
      </c>
      <c r="ES226" s="68">
        <v>-1</v>
      </c>
      <c r="ET226" s="68">
        <v>54</v>
      </c>
      <c r="EU226" s="68">
        <v>0</v>
      </c>
      <c r="EV226" s="68">
        <v>150054</v>
      </c>
      <c r="EW226" s="68" t="s">
        <v>2692</v>
      </c>
      <c r="EX226" s="68" t="str">
        <f t="shared" si="36"/>
        <v>중형</v>
      </c>
      <c r="GE226" s="68">
        <v>2505</v>
      </c>
      <c r="GF226" s="68" t="s">
        <v>4094</v>
      </c>
    </row>
    <row r="227" spans="6:188" x14ac:dyDescent="0.3">
      <c r="F227" s="68">
        <v>5009</v>
      </c>
      <c r="G227" s="68">
        <v>1</v>
      </c>
      <c r="H227" s="68">
        <v>250009</v>
      </c>
      <c r="I227" s="68">
        <v>250009</v>
      </c>
      <c r="J227" s="68" t="s">
        <v>3434</v>
      </c>
      <c r="K227" s="68" t="s">
        <v>3435</v>
      </c>
      <c r="L227" s="68">
        <v>0</v>
      </c>
      <c r="M227" s="68">
        <v>10</v>
      </c>
      <c r="N227" s="68">
        <v>0</v>
      </c>
      <c r="O227" s="68">
        <v>0</v>
      </c>
      <c r="P227" s="68">
        <v>0</v>
      </c>
      <c r="Q227" s="68">
        <v>0</v>
      </c>
      <c r="R227" s="68">
        <v>1</v>
      </c>
      <c r="S227" s="68">
        <v>1</v>
      </c>
      <c r="T227" s="68">
        <v>1</v>
      </c>
      <c r="U227" s="68">
        <v>0</v>
      </c>
      <c r="V227" s="68">
        <v>0</v>
      </c>
      <c r="W227" s="68">
        <v>0</v>
      </c>
      <c r="X227" s="68">
        <v>0</v>
      </c>
      <c r="Y227" s="68">
        <v>0</v>
      </c>
      <c r="Z227" s="68">
        <v>0</v>
      </c>
      <c r="AA227" s="68">
        <v>0</v>
      </c>
      <c r="AB227" s="68">
        <v>0</v>
      </c>
      <c r="AC227" s="68">
        <v>0</v>
      </c>
      <c r="AD227" s="68">
        <v>109</v>
      </c>
      <c r="AE227" s="68">
        <v>500</v>
      </c>
      <c r="AF227" s="68">
        <v>0</v>
      </c>
      <c r="AG227" s="68">
        <v>0</v>
      </c>
      <c r="AH227" s="68">
        <v>0</v>
      </c>
      <c r="AI227" s="68">
        <v>0</v>
      </c>
      <c r="AJ227" s="68">
        <v>0</v>
      </c>
      <c r="AK227" s="68">
        <v>0</v>
      </c>
      <c r="AL227" s="68">
        <v>0</v>
      </c>
      <c r="AM227" s="68">
        <v>0</v>
      </c>
      <c r="AN227" s="68">
        <v>0</v>
      </c>
      <c r="AO227" s="68">
        <v>0</v>
      </c>
      <c r="AP227" s="68" t="s">
        <v>1702</v>
      </c>
      <c r="AQ227" s="68">
        <v>1</v>
      </c>
      <c r="AR227" s="68" t="s">
        <v>756</v>
      </c>
      <c r="AS227" s="68">
        <v>0</v>
      </c>
      <c r="AT227" s="68">
        <v>0</v>
      </c>
      <c r="AU227" s="68">
        <v>0</v>
      </c>
      <c r="AV227" s="68">
        <v>1</v>
      </c>
      <c r="AW227" s="68"/>
      <c r="AX227" s="68">
        <v>0</v>
      </c>
      <c r="AY227" s="126">
        <v>0</v>
      </c>
      <c r="AZ227" s="68">
        <v>0</v>
      </c>
      <c r="BA227" s="68">
        <v>0</v>
      </c>
      <c r="EQ227" s="68">
        <v>59899</v>
      </c>
      <c r="ER227" s="175">
        <v>4</v>
      </c>
      <c r="ES227" s="68">
        <v>-1</v>
      </c>
      <c r="ET227" s="68">
        <v>109</v>
      </c>
      <c r="EU227" s="68">
        <v>0</v>
      </c>
      <c r="EV227" s="68">
        <v>150109</v>
      </c>
      <c r="EW227" s="68" t="s">
        <v>11593</v>
      </c>
      <c r="EX227" s="68" t="str">
        <f t="shared" si="36"/>
        <v>대형</v>
      </c>
      <c r="GE227" s="68">
        <v>2506</v>
      </c>
      <c r="GF227" s="68" t="s">
        <v>2309</v>
      </c>
    </row>
    <row r="228" spans="6:188" x14ac:dyDescent="0.3">
      <c r="F228" s="68">
        <v>5010</v>
      </c>
      <c r="G228" s="68">
        <v>1</v>
      </c>
      <c r="H228" s="68">
        <v>250010</v>
      </c>
      <c r="I228" s="68">
        <v>250010</v>
      </c>
      <c r="J228" s="68" t="s">
        <v>3436</v>
      </c>
      <c r="K228" s="68" t="s">
        <v>3437</v>
      </c>
      <c r="L228" s="68">
        <v>0</v>
      </c>
      <c r="M228" s="68">
        <v>10</v>
      </c>
      <c r="N228" s="68">
        <v>0</v>
      </c>
      <c r="O228" s="68">
        <v>0</v>
      </c>
      <c r="P228" s="68">
        <v>0</v>
      </c>
      <c r="Q228" s="68">
        <v>0</v>
      </c>
      <c r="R228" s="68">
        <v>1</v>
      </c>
      <c r="S228" s="68">
        <v>1</v>
      </c>
      <c r="T228" s="68">
        <v>1</v>
      </c>
      <c r="U228" s="68">
        <v>0</v>
      </c>
      <c r="V228" s="68">
        <v>0</v>
      </c>
      <c r="W228" s="68">
        <v>0</v>
      </c>
      <c r="X228" s="68">
        <v>0</v>
      </c>
      <c r="Y228" s="68">
        <v>0</v>
      </c>
      <c r="Z228" s="68">
        <v>0</v>
      </c>
      <c r="AA228" s="68">
        <v>0</v>
      </c>
      <c r="AB228" s="68">
        <v>0</v>
      </c>
      <c r="AC228" s="68">
        <v>0</v>
      </c>
      <c r="AD228" s="68">
        <v>110</v>
      </c>
      <c r="AE228" s="68">
        <v>500</v>
      </c>
      <c r="AF228" s="68">
        <v>0</v>
      </c>
      <c r="AG228" s="68">
        <v>0</v>
      </c>
      <c r="AH228" s="68">
        <v>0</v>
      </c>
      <c r="AI228" s="68">
        <v>0</v>
      </c>
      <c r="AJ228" s="68">
        <v>0</v>
      </c>
      <c r="AK228" s="68">
        <v>0</v>
      </c>
      <c r="AL228" s="68">
        <v>0</v>
      </c>
      <c r="AM228" s="68">
        <v>0</v>
      </c>
      <c r="AN228" s="68">
        <v>0</v>
      </c>
      <c r="AO228" s="68">
        <v>0</v>
      </c>
      <c r="AP228" s="68" t="s">
        <v>1702</v>
      </c>
      <c r="AQ228" s="68">
        <v>1</v>
      </c>
      <c r="AR228" s="68" t="s">
        <v>756</v>
      </c>
      <c r="AS228" s="68">
        <v>0</v>
      </c>
      <c r="AT228" s="68">
        <v>0</v>
      </c>
      <c r="AU228" s="68">
        <v>0</v>
      </c>
      <c r="AV228" s="68">
        <v>1</v>
      </c>
      <c r="AW228" s="68"/>
      <c r="AX228" s="68">
        <v>0</v>
      </c>
      <c r="AY228" s="126">
        <v>0</v>
      </c>
      <c r="AZ228" s="68">
        <v>0</v>
      </c>
      <c r="BA228" s="68">
        <v>0</v>
      </c>
      <c r="EQ228" s="68">
        <v>59900</v>
      </c>
      <c r="ER228" s="175">
        <v>1</v>
      </c>
      <c r="ES228" s="68">
        <v>650</v>
      </c>
      <c r="ET228" s="68">
        <v>1001</v>
      </c>
      <c r="EU228" s="68">
        <v>0</v>
      </c>
      <c r="EV228" s="68">
        <v>26034</v>
      </c>
      <c r="EW228" s="68">
        <v>0</v>
      </c>
      <c r="EX228" s="68" t="str">
        <f t="shared" si="36"/>
        <v>소형</v>
      </c>
      <c r="GE228" s="68">
        <v>2507</v>
      </c>
      <c r="GF228" s="68" t="s">
        <v>4095</v>
      </c>
    </row>
    <row r="229" spans="6:188" x14ac:dyDescent="0.3">
      <c r="F229" s="68">
        <v>5011</v>
      </c>
      <c r="G229" s="68">
        <v>1</v>
      </c>
      <c r="H229" s="68">
        <v>250011</v>
      </c>
      <c r="I229" s="68">
        <v>250011</v>
      </c>
      <c r="J229" s="68" t="s">
        <v>3438</v>
      </c>
      <c r="K229" s="68" t="s">
        <v>3439</v>
      </c>
      <c r="L229" s="68">
        <v>0</v>
      </c>
      <c r="M229" s="68">
        <v>10</v>
      </c>
      <c r="N229" s="68">
        <v>0</v>
      </c>
      <c r="O229" s="68">
        <v>0</v>
      </c>
      <c r="P229" s="68">
        <v>0</v>
      </c>
      <c r="Q229" s="68">
        <v>0</v>
      </c>
      <c r="R229" s="68">
        <v>1</v>
      </c>
      <c r="S229" s="68">
        <v>1</v>
      </c>
      <c r="T229" s="68">
        <v>1</v>
      </c>
      <c r="U229" s="68">
        <v>0</v>
      </c>
      <c r="V229" s="68">
        <v>0</v>
      </c>
      <c r="W229" s="68">
        <v>0</v>
      </c>
      <c r="X229" s="68">
        <v>0</v>
      </c>
      <c r="Y229" s="68">
        <v>0</v>
      </c>
      <c r="Z229" s="68">
        <v>0</v>
      </c>
      <c r="AA229" s="68">
        <v>0</v>
      </c>
      <c r="AB229" s="68">
        <v>0</v>
      </c>
      <c r="AC229" s="68">
        <v>0</v>
      </c>
      <c r="AD229" s="68">
        <v>111</v>
      </c>
      <c r="AE229" s="68">
        <v>500</v>
      </c>
      <c r="AF229" s="68">
        <v>0</v>
      </c>
      <c r="AG229" s="68">
        <v>0</v>
      </c>
      <c r="AH229" s="68">
        <v>0</v>
      </c>
      <c r="AI229" s="68">
        <v>0</v>
      </c>
      <c r="AJ229" s="68">
        <v>0</v>
      </c>
      <c r="AK229" s="68">
        <v>0</v>
      </c>
      <c r="AL229" s="68">
        <v>0</v>
      </c>
      <c r="AM229" s="68">
        <v>0</v>
      </c>
      <c r="AN229" s="68">
        <v>0</v>
      </c>
      <c r="AO229" s="68">
        <v>0</v>
      </c>
      <c r="AP229" s="68" t="s">
        <v>1702</v>
      </c>
      <c r="AQ229" s="68">
        <v>1</v>
      </c>
      <c r="AR229" s="68" t="s">
        <v>756</v>
      </c>
      <c r="AS229" s="68">
        <v>0</v>
      </c>
      <c r="AT229" s="68">
        <v>0</v>
      </c>
      <c r="AU229" s="68">
        <v>0</v>
      </c>
      <c r="AV229" s="68">
        <v>1</v>
      </c>
      <c r="AW229" s="68"/>
      <c r="AX229" s="68">
        <v>0</v>
      </c>
      <c r="AY229" s="126">
        <v>0</v>
      </c>
      <c r="AZ229" s="68">
        <v>0</v>
      </c>
      <c r="BA229" s="68">
        <v>0</v>
      </c>
      <c r="EQ229" s="68">
        <v>59901</v>
      </c>
      <c r="ER229" s="175">
        <v>4</v>
      </c>
      <c r="ES229" s="68">
        <v>0</v>
      </c>
      <c r="ET229" s="68">
        <v>1000</v>
      </c>
      <c r="EU229" s="68">
        <v>0</v>
      </c>
      <c r="EV229" s="68">
        <v>150000</v>
      </c>
      <c r="EW229" s="68">
        <v>0</v>
      </c>
      <c r="EX229" s="68" t="str">
        <f t="shared" si="36"/>
        <v>대형</v>
      </c>
      <c r="GE229" s="68">
        <v>2508</v>
      </c>
      <c r="GF229" s="68" t="s">
        <v>4096</v>
      </c>
    </row>
    <row r="230" spans="6:188" x14ac:dyDescent="0.3">
      <c r="F230" s="68">
        <v>5012</v>
      </c>
      <c r="G230" s="68">
        <v>1</v>
      </c>
      <c r="H230" s="68">
        <v>250012</v>
      </c>
      <c r="I230" s="68">
        <v>250012</v>
      </c>
      <c r="J230" s="68" t="s">
        <v>3440</v>
      </c>
      <c r="K230" s="68" t="s">
        <v>3441</v>
      </c>
      <c r="L230" s="68">
        <v>0</v>
      </c>
      <c r="M230" s="68">
        <v>10</v>
      </c>
      <c r="N230" s="68">
        <v>0</v>
      </c>
      <c r="O230" s="68">
        <v>0</v>
      </c>
      <c r="P230" s="68">
        <v>0</v>
      </c>
      <c r="Q230" s="68">
        <v>0</v>
      </c>
      <c r="R230" s="68">
        <v>1</v>
      </c>
      <c r="S230" s="68">
        <v>1</v>
      </c>
      <c r="T230" s="68">
        <v>1</v>
      </c>
      <c r="U230" s="68">
        <v>0</v>
      </c>
      <c r="V230" s="68">
        <v>0</v>
      </c>
      <c r="W230" s="68">
        <v>0</v>
      </c>
      <c r="X230" s="68">
        <v>0</v>
      </c>
      <c r="Y230" s="68">
        <v>0</v>
      </c>
      <c r="Z230" s="68">
        <v>0</v>
      </c>
      <c r="AA230" s="68">
        <v>0</v>
      </c>
      <c r="AB230" s="68">
        <v>0</v>
      </c>
      <c r="AC230" s="68">
        <v>0</v>
      </c>
      <c r="AD230" s="68">
        <v>112</v>
      </c>
      <c r="AE230" s="68">
        <v>500</v>
      </c>
      <c r="AF230" s="68">
        <v>0</v>
      </c>
      <c r="AG230" s="68">
        <v>0</v>
      </c>
      <c r="AH230" s="68">
        <v>0</v>
      </c>
      <c r="AI230" s="68">
        <v>0</v>
      </c>
      <c r="AJ230" s="68">
        <v>0</v>
      </c>
      <c r="AK230" s="68">
        <v>0</v>
      </c>
      <c r="AL230" s="68">
        <v>0</v>
      </c>
      <c r="AM230" s="68">
        <v>0</v>
      </c>
      <c r="AN230" s="68">
        <v>0</v>
      </c>
      <c r="AO230" s="68">
        <v>0</v>
      </c>
      <c r="AP230" s="68" t="s">
        <v>1702</v>
      </c>
      <c r="AQ230" s="68">
        <v>1</v>
      </c>
      <c r="AR230" s="68" t="s">
        <v>756</v>
      </c>
      <c r="AS230" s="68">
        <v>0</v>
      </c>
      <c r="AT230" s="68">
        <v>0</v>
      </c>
      <c r="AU230" s="68">
        <v>0</v>
      </c>
      <c r="AV230" s="68">
        <v>1</v>
      </c>
      <c r="AW230" s="68"/>
      <c r="AX230" s="68">
        <v>0</v>
      </c>
      <c r="AY230" s="126">
        <v>0</v>
      </c>
      <c r="AZ230" s="68">
        <v>0</v>
      </c>
      <c r="BA230" s="68">
        <v>0</v>
      </c>
      <c r="EQ230" s="68">
        <v>59902</v>
      </c>
      <c r="ER230" s="175">
        <v>4</v>
      </c>
      <c r="ES230" s="68">
        <v>0</v>
      </c>
      <c r="ET230" s="68">
        <v>1000</v>
      </c>
      <c r="EU230" s="68">
        <v>0</v>
      </c>
      <c r="EV230" s="68">
        <v>150000</v>
      </c>
      <c r="EW230" s="68">
        <v>0</v>
      </c>
      <c r="EX230" s="68" t="str">
        <f t="shared" si="36"/>
        <v>대형</v>
      </c>
      <c r="GE230" s="68">
        <v>2509</v>
      </c>
      <c r="GF230" s="68" t="s">
        <v>4097</v>
      </c>
    </row>
    <row r="231" spans="6:188" x14ac:dyDescent="0.3">
      <c r="F231" s="68">
        <v>5013</v>
      </c>
      <c r="G231" s="68">
        <v>1</v>
      </c>
      <c r="H231" s="68">
        <v>250013</v>
      </c>
      <c r="I231" s="68">
        <v>250013</v>
      </c>
      <c r="J231" s="68" t="s">
        <v>3442</v>
      </c>
      <c r="K231" s="68" t="s">
        <v>3443</v>
      </c>
      <c r="L231" s="68">
        <v>0</v>
      </c>
      <c r="M231" s="68">
        <v>10</v>
      </c>
      <c r="N231" s="68">
        <v>0</v>
      </c>
      <c r="O231" s="68">
        <v>0</v>
      </c>
      <c r="P231" s="68">
        <v>0</v>
      </c>
      <c r="Q231" s="68">
        <v>0</v>
      </c>
      <c r="R231" s="68">
        <v>1</v>
      </c>
      <c r="S231" s="68">
        <v>1</v>
      </c>
      <c r="T231" s="68">
        <v>1</v>
      </c>
      <c r="U231" s="68">
        <v>0</v>
      </c>
      <c r="V231" s="68">
        <v>0</v>
      </c>
      <c r="W231" s="68">
        <v>0</v>
      </c>
      <c r="X231" s="68">
        <v>0</v>
      </c>
      <c r="Y231" s="68">
        <v>0</v>
      </c>
      <c r="Z231" s="68">
        <v>0</v>
      </c>
      <c r="AA231" s="68">
        <v>0</v>
      </c>
      <c r="AB231" s="68">
        <v>0</v>
      </c>
      <c r="AC231" s="68">
        <v>0</v>
      </c>
      <c r="AD231" s="68">
        <v>113</v>
      </c>
      <c r="AE231" s="68">
        <v>50</v>
      </c>
      <c r="AF231" s="68">
        <v>0</v>
      </c>
      <c r="AG231" s="68">
        <v>0</v>
      </c>
      <c r="AH231" s="68">
        <v>0</v>
      </c>
      <c r="AI231" s="68">
        <v>0</v>
      </c>
      <c r="AJ231" s="68">
        <v>0</v>
      </c>
      <c r="AK231" s="68">
        <v>0</v>
      </c>
      <c r="AL231" s="68">
        <v>0</v>
      </c>
      <c r="AM231" s="68">
        <v>0</v>
      </c>
      <c r="AN231" s="68">
        <v>0</v>
      </c>
      <c r="AO231" s="68">
        <v>0</v>
      </c>
      <c r="AP231" s="68" t="s">
        <v>1702</v>
      </c>
      <c r="AQ231" s="68">
        <v>1</v>
      </c>
      <c r="AR231" s="68" t="s">
        <v>756</v>
      </c>
      <c r="AS231" s="68">
        <v>0</v>
      </c>
      <c r="AT231" s="68">
        <v>0</v>
      </c>
      <c r="AU231" s="68">
        <v>0</v>
      </c>
      <c r="AV231" s="68">
        <v>1</v>
      </c>
      <c r="AW231" s="68"/>
      <c r="AX231" s="68">
        <v>0</v>
      </c>
      <c r="AY231" s="126">
        <v>0</v>
      </c>
      <c r="AZ231" s="68">
        <v>0</v>
      </c>
      <c r="BA231" s="68">
        <v>0</v>
      </c>
      <c r="EQ231" s="68">
        <v>59903</v>
      </c>
      <c r="ER231" s="175">
        <v>4</v>
      </c>
      <c r="ES231" s="68">
        <v>0</v>
      </c>
      <c r="ET231" s="68">
        <v>1000</v>
      </c>
      <c r="EU231" s="68">
        <v>0</v>
      </c>
      <c r="EV231" s="68">
        <v>150000</v>
      </c>
      <c r="EW231" s="68">
        <v>0</v>
      </c>
      <c r="EX231" s="68" t="str">
        <f t="shared" si="36"/>
        <v>대형</v>
      </c>
      <c r="GE231" s="68">
        <v>2510</v>
      </c>
      <c r="GF231" s="68" t="s">
        <v>4098</v>
      </c>
    </row>
    <row r="232" spans="6:188" x14ac:dyDescent="0.3">
      <c r="F232" s="68">
        <v>5014</v>
      </c>
      <c r="G232" s="68">
        <v>1</v>
      </c>
      <c r="H232" s="68">
        <v>250014</v>
      </c>
      <c r="I232" s="68">
        <v>250014</v>
      </c>
      <c r="J232" s="68" t="s">
        <v>3444</v>
      </c>
      <c r="K232" s="68" t="s">
        <v>3445</v>
      </c>
      <c r="L232" s="68">
        <v>0</v>
      </c>
      <c r="M232" s="68">
        <v>10</v>
      </c>
      <c r="N232" s="68">
        <v>0</v>
      </c>
      <c r="O232" s="68">
        <v>0</v>
      </c>
      <c r="P232" s="68">
        <v>0</v>
      </c>
      <c r="Q232" s="68">
        <v>0</v>
      </c>
      <c r="R232" s="68">
        <v>1</v>
      </c>
      <c r="S232" s="68">
        <v>1</v>
      </c>
      <c r="T232" s="68">
        <v>1</v>
      </c>
      <c r="U232" s="68">
        <v>0</v>
      </c>
      <c r="V232" s="68">
        <v>0</v>
      </c>
      <c r="W232" s="68">
        <v>0</v>
      </c>
      <c r="X232" s="68">
        <v>0</v>
      </c>
      <c r="Y232" s="68">
        <v>0</v>
      </c>
      <c r="Z232" s="68">
        <v>0</v>
      </c>
      <c r="AA232" s="68">
        <v>0</v>
      </c>
      <c r="AB232" s="68">
        <v>0</v>
      </c>
      <c r="AC232" s="68">
        <v>0</v>
      </c>
      <c r="AD232" s="68">
        <v>114</v>
      </c>
      <c r="AE232" s="68">
        <v>50</v>
      </c>
      <c r="AF232" s="68">
        <v>0</v>
      </c>
      <c r="AG232" s="68">
        <v>0</v>
      </c>
      <c r="AH232" s="68">
        <v>0</v>
      </c>
      <c r="AI232" s="68">
        <v>0</v>
      </c>
      <c r="AJ232" s="68">
        <v>0</v>
      </c>
      <c r="AK232" s="68">
        <v>0</v>
      </c>
      <c r="AL232" s="68">
        <v>0</v>
      </c>
      <c r="AM232" s="68">
        <v>0</v>
      </c>
      <c r="AN232" s="68">
        <v>0</v>
      </c>
      <c r="AO232" s="68">
        <v>0</v>
      </c>
      <c r="AP232" s="68" t="s">
        <v>1702</v>
      </c>
      <c r="AQ232" s="68">
        <v>1</v>
      </c>
      <c r="AR232" s="68" t="s">
        <v>756</v>
      </c>
      <c r="AS232" s="68">
        <v>0</v>
      </c>
      <c r="AT232" s="68">
        <v>0</v>
      </c>
      <c r="AU232" s="68">
        <v>0</v>
      </c>
      <c r="AV232" s="68">
        <v>1</v>
      </c>
      <c r="AW232" s="68"/>
      <c r="AX232" s="68">
        <v>0</v>
      </c>
      <c r="AY232" s="126">
        <v>0</v>
      </c>
      <c r="AZ232" s="68">
        <v>0</v>
      </c>
      <c r="BA232" s="68">
        <v>0</v>
      </c>
      <c r="EQ232" s="68">
        <v>59904</v>
      </c>
      <c r="ER232" s="175">
        <v>4</v>
      </c>
      <c r="ES232" s="68">
        <v>0</v>
      </c>
      <c r="ET232" s="68">
        <v>1000</v>
      </c>
      <c r="EU232" s="68">
        <v>0</v>
      </c>
      <c r="EV232" s="68">
        <v>150000</v>
      </c>
      <c r="EW232" s="68">
        <v>0</v>
      </c>
      <c r="EX232" s="68" t="str">
        <f t="shared" si="36"/>
        <v>대형</v>
      </c>
      <c r="GE232" s="68">
        <v>2511</v>
      </c>
      <c r="GF232" s="68" t="s">
        <v>4099</v>
      </c>
    </row>
    <row r="233" spans="6:188" x14ac:dyDescent="0.3">
      <c r="F233" s="68">
        <v>5015</v>
      </c>
      <c r="G233" s="68">
        <v>1</v>
      </c>
      <c r="H233" s="68">
        <v>250015</v>
      </c>
      <c r="I233" s="68">
        <v>250015</v>
      </c>
      <c r="J233" s="68" t="s">
        <v>3446</v>
      </c>
      <c r="K233" s="68" t="s">
        <v>3447</v>
      </c>
      <c r="L233" s="68">
        <v>0</v>
      </c>
      <c r="M233" s="68">
        <v>10</v>
      </c>
      <c r="N233" s="68">
        <v>0</v>
      </c>
      <c r="O233" s="68">
        <v>0</v>
      </c>
      <c r="P233" s="68">
        <v>0</v>
      </c>
      <c r="Q233" s="68">
        <v>0</v>
      </c>
      <c r="R233" s="68">
        <v>1</v>
      </c>
      <c r="S233" s="68">
        <v>1</v>
      </c>
      <c r="T233" s="68">
        <v>1</v>
      </c>
      <c r="U233" s="68">
        <v>0</v>
      </c>
      <c r="V233" s="68">
        <v>0</v>
      </c>
      <c r="W233" s="68">
        <v>0</v>
      </c>
      <c r="X233" s="68">
        <v>0</v>
      </c>
      <c r="Y233" s="68">
        <v>0</v>
      </c>
      <c r="Z233" s="68">
        <v>0</v>
      </c>
      <c r="AA233" s="68">
        <v>0</v>
      </c>
      <c r="AB233" s="68">
        <v>0</v>
      </c>
      <c r="AC233" s="68">
        <v>0</v>
      </c>
      <c r="AD233" s="68">
        <v>115</v>
      </c>
      <c r="AE233" s="68">
        <v>5000</v>
      </c>
      <c r="AF233" s="68">
        <v>0</v>
      </c>
      <c r="AG233" s="68">
        <v>0</v>
      </c>
      <c r="AH233" s="68">
        <v>0</v>
      </c>
      <c r="AI233" s="68">
        <v>0</v>
      </c>
      <c r="AJ233" s="68">
        <v>0</v>
      </c>
      <c r="AK233" s="68">
        <v>0</v>
      </c>
      <c r="AL233" s="68">
        <v>0</v>
      </c>
      <c r="AM233" s="68">
        <v>0</v>
      </c>
      <c r="AN233" s="68">
        <v>0</v>
      </c>
      <c r="AO233" s="68">
        <v>0</v>
      </c>
      <c r="AP233" s="68" t="s">
        <v>1702</v>
      </c>
      <c r="AQ233" s="68">
        <v>1</v>
      </c>
      <c r="AR233" s="68" t="s">
        <v>756</v>
      </c>
      <c r="AS233" s="68">
        <v>0</v>
      </c>
      <c r="AT233" s="68">
        <v>0</v>
      </c>
      <c r="AU233" s="68">
        <v>0</v>
      </c>
      <c r="AV233" s="68">
        <v>1</v>
      </c>
      <c r="AW233" s="68"/>
      <c r="AX233" s="68">
        <v>0</v>
      </c>
      <c r="AY233" s="126">
        <v>0</v>
      </c>
      <c r="AZ233" s="68">
        <v>0</v>
      </c>
      <c r="BA233" s="68">
        <v>0</v>
      </c>
      <c r="EQ233" s="68">
        <v>59905</v>
      </c>
      <c r="ER233" s="175">
        <v>4</v>
      </c>
      <c r="ES233" s="68">
        <v>0</v>
      </c>
      <c r="ET233" s="68">
        <v>1000</v>
      </c>
      <c r="EU233" s="68">
        <v>0</v>
      </c>
      <c r="EV233" s="68">
        <v>150000</v>
      </c>
      <c r="EW233" s="68">
        <v>0</v>
      </c>
      <c r="EX233" s="68" t="str">
        <f t="shared" si="36"/>
        <v>대형</v>
      </c>
      <c r="GE233" s="68">
        <v>2512</v>
      </c>
      <c r="GF233" s="68" t="s">
        <v>4100</v>
      </c>
    </row>
    <row r="234" spans="6:188" x14ac:dyDescent="0.3">
      <c r="F234" s="68">
        <v>5016</v>
      </c>
      <c r="G234" s="68">
        <v>1</v>
      </c>
      <c r="H234" s="68">
        <v>250016</v>
      </c>
      <c r="I234" s="68">
        <v>250016</v>
      </c>
      <c r="J234" s="68" t="s">
        <v>3448</v>
      </c>
      <c r="K234" s="68" t="s">
        <v>3449</v>
      </c>
      <c r="L234" s="68">
        <v>0</v>
      </c>
      <c r="M234" s="68">
        <v>10</v>
      </c>
      <c r="N234" s="68">
        <v>0</v>
      </c>
      <c r="O234" s="68">
        <v>0</v>
      </c>
      <c r="P234" s="68">
        <v>0</v>
      </c>
      <c r="Q234" s="68">
        <v>0</v>
      </c>
      <c r="R234" s="68">
        <v>1</v>
      </c>
      <c r="S234" s="68">
        <v>1</v>
      </c>
      <c r="T234" s="68">
        <v>1</v>
      </c>
      <c r="U234" s="68">
        <v>0</v>
      </c>
      <c r="V234" s="68">
        <v>0</v>
      </c>
      <c r="W234" s="68">
        <v>0</v>
      </c>
      <c r="X234" s="68">
        <v>0</v>
      </c>
      <c r="Y234" s="68">
        <v>0</v>
      </c>
      <c r="Z234" s="68">
        <v>0</v>
      </c>
      <c r="AA234" s="68">
        <v>0</v>
      </c>
      <c r="AB234" s="68">
        <v>0</v>
      </c>
      <c r="AC234" s="68">
        <v>0</v>
      </c>
      <c r="AD234" s="68">
        <v>116</v>
      </c>
      <c r="AE234" s="68">
        <v>5000</v>
      </c>
      <c r="AF234" s="68">
        <v>0</v>
      </c>
      <c r="AG234" s="68">
        <v>0</v>
      </c>
      <c r="AH234" s="68">
        <v>0</v>
      </c>
      <c r="AI234" s="68">
        <v>0</v>
      </c>
      <c r="AJ234" s="68">
        <v>0</v>
      </c>
      <c r="AK234" s="68">
        <v>0</v>
      </c>
      <c r="AL234" s="68">
        <v>0</v>
      </c>
      <c r="AM234" s="68">
        <v>0</v>
      </c>
      <c r="AN234" s="68">
        <v>0</v>
      </c>
      <c r="AO234" s="68">
        <v>0</v>
      </c>
      <c r="AP234" s="68" t="s">
        <v>1702</v>
      </c>
      <c r="AQ234" s="68">
        <v>1</v>
      </c>
      <c r="AR234" s="68" t="s">
        <v>756</v>
      </c>
      <c r="AS234" s="68">
        <v>0</v>
      </c>
      <c r="AT234" s="68">
        <v>0</v>
      </c>
      <c r="AU234" s="68">
        <v>0</v>
      </c>
      <c r="AV234" s="68">
        <v>1</v>
      </c>
      <c r="AW234" s="68"/>
      <c r="AX234" s="68">
        <v>0</v>
      </c>
      <c r="AY234" s="126">
        <v>0</v>
      </c>
      <c r="AZ234" s="68">
        <v>0</v>
      </c>
      <c r="BA234" s="68">
        <v>0</v>
      </c>
      <c r="EQ234" s="68">
        <v>59906</v>
      </c>
      <c r="ER234" s="175">
        <v>4</v>
      </c>
      <c r="ES234" s="68">
        <v>0</v>
      </c>
      <c r="ET234" s="68">
        <v>1000</v>
      </c>
      <c r="EU234" s="68">
        <v>0</v>
      </c>
      <c r="EV234" s="68">
        <v>150000</v>
      </c>
      <c r="EW234" s="68">
        <v>0</v>
      </c>
      <c r="EX234" s="68" t="str">
        <f t="shared" si="36"/>
        <v>대형</v>
      </c>
      <c r="GE234" s="68">
        <v>2513</v>
      </c>
      <c r="GF234" s="68" t="s">
        <v>4101</v>
      </c>
    </row>
    <row r="235" spans="6:188" x14ac:dyDescent="0.3">
      <c r="F235" s="68">
        <v>5017</v>
      </c>
      <c r="G235" s="68">
        <v>1</v>
      </c>
      <c r="H235" s="68">
        <v>250017</v>
      </c>
      <c r="I235" s="68">
        <v>250017</v>
      </c>
      <c r="J235" s="68" t="s">
        <v>3450</v>
      </c>
      <c r="K235" s="68" t="s">
        <v>3451</v>
      </c>
      <c r="L235" s="68">
        <v>0</v>
      </c>
      <c r="M235" s="68">
        <v>10</v>
      </c>
      <c r="N235" s="68">
        <v>0</v>
      </c>
      <c r="O235" s="68">
        <v>0</v>
      </c>
      <c r="P235" s="68">
        <v>0</v>
      </c>
      <c r="Q235" s="68">
        <v>0</v>
      </c>
      <c r="R235" s="68">
        <v>1</v>
      </c>
      <c r="S235" s="68">
        <v>1</v>
      </c>
      <c r="T235" s="68">
        <v>1</v>
      </c>
      <c r="U235" s="68">
        <v>0</v>
      </c>
      <c r="V235" s="68">
        <v>0</v>
      </c>
      <c r="W235" s="68">
        <v>0</v>
      </c>
      <c r="X235" s="68">
        <v>0</v>
      </c>
      <c r="Y235" s="68">
        <v>0</v>
      </c>
      <c r="Z235" s="68">
        <v>0</v>
      </c>
      <c r="AA235" s="68">
        <v>0</v>
      </c>
      <c r="AB235" s="68">
        <v>0</v>
      </c>
      <c r="AC235" s="68">
        <v>0</v>
      </c>
      <c r="AD235" s="68">
        <v>117</v>
      </c>
      <c r="AE235" s="68">
        <v>5000</v>
      </c>
      <c r="AF235" s="68">
        <v>0</v>
      </c>
      <c r="AG235" s="68">
        <v>0</v>
      </c>
      <c r="AH235" s="68">
        <v>0</v>
      </c>
      <c r="AI235" s="68">
        <v>0</v>
      </c>
      <c r="AJ235" s="68">
        <v>0</v>
      </c>
      <c r="AK235" s="68">
        <v>0</v>
      </c>
      <c r="AL235" s="68">
        <v>0</v>
      </c>
      <c r="AM235" s="68">
        <v>0</v>
      </c>
      <c r="AN235" s="68">
        <v>0</v>
      </c>
      <c r="AO235" s="68">
        <v>0</v>
      </c>
      <c r="AP235" s="68" t="s">
        <v>1702</v>
      </c>
      <c r="AQ235" s="68">
        <v>1</v>
      </c>
      <c r="AR235" s="68" t="s">
        <v>756</v>
      </c>
      <c r="AS235" s="68">
        <v>0</v>
      </c>
      <c r="AT235" s="68">
        <v>0</v>
      </c>
      <c r="AU235" s="68">
        <v>0</v>
      </c>
      <c r="AV235" s="68">
        <v>1</v>
      </c>
      <c r="AW235" s="68"/>
      <c r="AX235" s="68">
        <v>0</v>
      </c>
      <c r="AY235" s="126">
        <v>0</v>
      </c>
      <c r="AZ235" s="68">
        <v>0</v>
      </c>
      <c r="BA235" s="68">
        <v>0</v>
      </c>
      <c r="EQ235" s="68">
        <v>59907</v>
      </c>
      <c r="ER235" s="175">
        <v>4</v>
      </c>
      <c r="ES235" s="68">
        <v>0</v>
      </c>
      <c r="ET235" s="68">
        <v>1000</v>
      </c>
      <c r="EU235" s="68">
        <v>0</v>
      </c>
      <c r="EV235" s="68">
        <v>150000</v>
      </c>
      <c r="EW235" s="68">
        <v>0</v>
      </c>
      <c r="EX235" s="68" t="str">
        <f t="shared" si="36"/>
        <v>대형</v>
      </c>
      <c r="GE235" s="68">
        <v>2514</v>
      </c>
      <c r="GF235" s="68" t="s">
        <v>4102</v>
      </c>
    </row>
    <row r="236" spans="6:188" x14ac:dyDescent="0.3">
      <c r="F236" s="68">
        <v>5018</v>
      </c>
      <c r="G236" s="68">
        <v>1</v>
      </c>
      <c r="H236" s="68">
        <v>250018</v>
      </c>
      <c r="I236" s="68">
        <v>250018</v>
      </c>
      <c r="J236" s="68" t="s">
        <v>3452</v>
      </c>
      <c r="K236" s="68" t="s">
        <v>3453</v>
      </c>
      <c r="L236" s="68">
        <v>0</v>
      </c>
      <c r="M236" s="68">
        <v>10</v>
      </c>
      <c r="N236" s="68">
        <v>0</v>
      </c>
      <c r="O236" s="68">
        <v>0</v>
      </c>
      <c r="P236" s="68">
        <v>0</v>
      </c>
      <c r="Q236" s="68">
        <v>0</v>
      </c>
      <c r="R236" s="68">
        <v>1</v>
      </c>
      <c r="S236" s="68">
        <v>1</v>
      </c>
      <c r="T236" s="68">
        <v>1</v>
      </c>
      <c r="U236" s="68">
        <v>0</v>
      </c>
      <c r="V236" s="68">
        <v>0</v>
      </c>
      <c r="W236" s="68">
        <v>0</v>
      </c>
      <c r="X236" s="68">
        <v>0</v>
      </c>
      <c r="Y236" s="68">
        <v>0</v>
      </c>
      <c r="Z236" s="68">
        <v>0</v>
      </c>
      <c r="AA236" s="68">
        <v>0</v>
      </c>
      <c r="AB236" s="68">
        <v>0</v>
      </c>
      <c r="AC236" s="68">
        <v>0</v>
      </c>
      <c r="AD236" s="68">
        <v>118</v>
      </c>
      <c r="AE236" s="68">
        <v>5000</v>
      </c>
      <c r="AF236" s="68">
        <v>0</v>
      </c>
      <c r="AG236" s="68">
        <v>0</v>
      </c>
      <c r="AH236" s="68">
        <v>0</v>
      </c>
      <c r="AI236" s="68">
        <v>0</v>
      </c>
      <c r="AJ236" s="68">
        <v>0</v>
      </c>
      <c r="AK236" s="68">
        <v>0</v>
      </c>
      <c r="AL236" s="68">
        <v>0</v>
      </c>
      <c r="AM236" s="68">
        <v>0</v>
      </c>
      <c r="AN236" s="68">
        <v>0</v>
      </c>
      <c r="AO236" s="68">
        <v>0</v>
      </c>
      <c r="AP236" s="68" t="s">
        <v>1702</v>
      </c>
      <c r="AQ236" s="68">
        <v>1</v>
      </c>
      <c r="AR236" s="68" t="s">
        <v>756</v>
      </c>
      <c r="AS236" s="68">
        <v>0</v>
      </c>
      <c r="AT236" s="68">
        <v>0</v>
      </c>
      <c r="AU236" s="68">
        <v>0</v>
      </c>
      <c r="AV236" s="68">
        <v>1</v>
      </c>
      <c r="AW236" s="68"/>
      <c r="AX236" s="68">
        <v>0</v>
      </c>
      <c r="AY236" s="126">
        <v>0</v>
      </c>
      <c r="AZ236" s="68">
        <v>0</v>
      </c>
      <c r="BA236" s="68">
        <v>0</v>
      </c>
      <c r="EQ236" s="68">
        <v>59908</v>
      </c>
      <c r="ER236" s="175">
        <v>4</v>
      </c>
      <c r="ES236" s="68">
        <v>0</v>
      </c>
      <c r="ET236" s="68">
        <v>1000</v>
      </c>
      <c r="EU236" s="68">
        <v>0</v>
      </c>
      <c r="EV236" s="68">
        <v>150000</v>
      </c>
      <c r="EW236" s="68">
        <v>0</v>
      </c>
      <c r="EX236" s="68" t="str">
        <f t="shared" si="36"/>
        <v>대형</v>
      </c>
      <c r="GE236" s="68">
        <v>2600</v>
      </c>
      <c r="GF236" s="68" t="s">
        <v>4103</v>
      </c>
    </row>
    <row r="237" spans="6:188" x14ac:dyDescent="0.3">
      <c r="F237" s="68">
        <v>5019</v>
      </c>
      <c r="G237" s="68">
        <v>1</v>
      </c>
      <c r="H237" s="68">
        <v>250019</v>
      </c>
      <c r="I237" s="68">
        <v>250019</v>
      </c>
      <c r="J237" s="68" t="s">
        <v>3454</v>
      </c>
      <c r="K237" s="68" t="s">
        <v>3455</v>
      </c>
      <c r="L237" s="68">
        <v>0</v>
      </c>
      <c r="M237" s="68">
        <v>10</v>
      </c>
      <c r="N237" s="68">
        <v>0</v>
      </c>
      <c r="O237" s="68">
        <v>0</v>
      </c>
      <c r="P237" s="68">
        <v>0</v>
      </c>
      <c r="Q237" s="68">
        <v>0</v>
      </c>
      <c r="R237" s="68">
        <v>1</v>
      </c>
      <c r="S237" s="68">
        <v>1</v>
      </c>
      <c r="T237" s="68">
        <v>1</v>
      </c>
      <c r="U237" s="68">
        <v>0</v>
      </c>
      <c r="V237" s="68">
        <v>0</v>
      </c>
      <c r="W237" s="68">
        <v>0</v>
      </c>
      <c r="X237" s="68">
        <v>0</v>
      </c>
      <c r="Y237" s="68">
        <v>0</v>
      </c>
      <c r="Z237" s="68">
        <v>0</v>
      </c>
      <c r="AA237" s="68">
        <v>0</v>
      </c>
      <c r="AB237" s="68">
        <v>0</v>
      </c>
      <c r="AC237" s="68">
        <v>0</v>
      </c>
      <c r="AD237" s="68">
        <v>119</v>
      </c>
      <c r="AE237" s="68">
        <v>5000</v>
      </c>
      <c r="AF237" s="68">
        <v>0</v>
      </c>
      <c r="AG237" s="68">
        <v>0</v>
      </c>
      <c r="AH237" s="68">
        <v>0</v>
      </c>
      <c r="AI237" s="68">
        <v>0</v>
      </c>
      <c r="AJ237" s="68">
        <v>0</v>
      </c>
      <c r="AK237" s="68">
        <v>0</v>
      </c>
      <c r="AL237" s="68">
        <v>0</v>
      </c>
      <c r="AM237" s="68">
        <v>0</v>
      </c>
      <c r="AN237" s="68">
        <v>0</v>
      </c>
      <c r="AO237" s="68">
        <v>0</v>
      </c>
      <c r="AP237" s="68" t="s">
        <v>1702</v>
      </c>
      <c r="AQ237" s="68">
        <v>1</v>
      </c>
      <c r="AR237" s="68" t="s">
        <v>756</v>
      </c>
      <c r="AS237" s="68">
        <v>0</v>
      </c>
      <c r="AT237" s="68">
        <v>0</v>
      </c>
      <c r="AU237" s="68">
        <v>0</v>
      </c>
      <c r="AV237" s="68">
        <v>1</v>
      </c>
      <c r="AW237" s="68"/>
      <c r="AX237" s="68">
        <v>0</v>
      </c>
      <c r="AY237" s="126">
        <v>0</v>
      </c>
      <c r="AZ237" s="68">
        <v>0</v>
      </c>
      <c r="BA237" s="68">
        <v>0</v>
      </c>
      <c r="EQ237" s="68">
        <v>59909</v>
      </c>
      <c r="ER237" s="175">
        <v>4</v>
      </c>
      <c r="ES237" s="68">
        <v>0</v>
      </c>
      <c r="ET237" s="68">
        <v>1000</v>
      </c>
      <c r="EU237" s="68">
        <v>0</v>
      </c>
      <c r="EV237" s="68">
        <v>150000</v>
      </c>
      <c r="EW237" s="68">
        <v>0</v>
      </c>
      <c r="EX237" s="68" t="str">
        <f t="shared" si="36"/>
        <v>대형</v>
      </c>
      <c r="GE237" s="68">
        <v>2601</v>
      </c>
      <c r="GF237" s="68" t="s">
        <v>4103</v>
      </c>
    </row>
    <row r="238" spans="6:188" x14ac:dyDescent="0.3">
      <c r="F238" s="68">
        <v>5020</v>
      </c>
      <c r="G238" s="68">
        <v>1</v>
      </c>
      <c r="H238" s="68">
        <v>250020</v>
      </c>
      <c r="I238" s="68">
        <v>250020</v>
      </c>
      <c r="J238" s="68" t="s">
        <v>3456</v>
      </c>
      <c r="K238" s="68" t="s">
        <v>3457</v>
      </c>
      <c r="L238" s="68">
        <v>0</v>
      </c>
      <c r="M238" s="68">
        <v>10</v>
      </c>
      <c r="N238" s="68">
        <v>0</v>
      </c>
      <c r="O238" s="68">
        <v>0</v>
      </c>
      <c r="P238" s="68">
        <v>0</v>
      </c>
      <c r="Q238" s="68">
        <v>0</v>
      </c>
      <c r="R238" s="68">
        <v>1</v>
      </c>
      <c r="S238" s="68">
        <v>1</v>
      </c>
      <c r="T238" s="68">
        <v>1</v>
      </c>
      <c r="U238" s="68">
        <v>0</v>
      </c>
      <c r="V238" s="68">
        <v>0</v>
      </c>
      <c r="W238" s="68">
        <v>0</v>
      </c>
      <c r="X238" s="68">
        <v>0</v>
      </c>
      <c r="Y238" s="68">
        <v>0</v>
      </c>
      <c r="Z238" s="68">
        <v>0</v>
      </c>
      <c r="AA238" s="68">
        <v>0</v>
      </c>
      <c r="AB238" s="68">
        <v>0</v>
      </c>
      <c r="AC238" s="68">
        <v>0</v>
      </c>
      <c r="AD238" s="68">
        <v>120</v>
      </c>
      <c r="AE238" s="68">
        <v>5000</v>
      </c>
      <c r="AF238" s="68">
        <v>0</v>
      </c>
      <c r="AG238" s="68">
        <v>0</v>
      </c>
      <c r="AH238" s="68">
        <v>0</v>
      </c>
      <c r="AI238" s="68">
        <v>0</v>
      </c>
      <c r="AJ238" s="68">
        <v>0</v>
      </c>
      <c r="AK238" s="68">
        <v>0</v>
      </c>
      <c r="AL238" s="68">
        <v>0</v>
      </c>
      <c r="AM238" s="68">
        <v>0</v>
      </c>
      <c r="AN238" s="68">
        <v>0</v>
      </c>
      <c r="AO238" s="68">
        <v>0</v>
      </c>
      <c r="AP238" s="68" t="s">
        <v>1702</v>
      </c>
      <c r="AQ238" s="68">
        <v>1</v>
      </c>
      <c r="AR238" s="68" t="s">
        <v>756</v>
      </c>
      <c r="AS238" s="68">
        <v>0</v>
      </c>
      <c r="AT238" s="68">
        <v>0</v>
      </c>
      <c r="AU238" s="68">
        <v>0</v>
      </c>
      <c r="AV238" s="68">
        <v>1</v>
      </c>
      <c r="AW238" s="68"/>
      <c r="AX238" s="68">
        <v>0</v>
      </c>
      <c r="AY238" s="126">
        <v>0</v>
      </c>
      <c r="AZ238" s="68">
        <v>0</v>
      </c>
      <c r="BA238" s="68">
        <v>0</v>
      </c>
      <c r="EQ238" s="68">
        <v>59910</v>
      </c>
      <c r="ER238" s="175">
        <v>4</v>
      </c>
      <c r="ES238" s="68">
        <v>0</v>
      </c>
      <c r="ET238" s="68">
        <v>1000</v>
      </c>
      <c r="EU238" s="68">
        <v>0</v>
      </c>
      <c r="EV238" s="68">
        <v>150000</v>
      </c>
      <c r="EW238" s="68">
        <v>0</v>
      </c>
      <c r="EX238" s="68" t="str">
        <f t="shared" si="36"/>
        <v>대형</v>
      </c>
      <c r="GE238" s="68">
        <v>2602</v>
      </c>
      <c r="GF238" s="68" t="s">
        <v>4104</v>
      </c>
    </row>
    <row r="239" spans="6:188" x14ac:dyDescent="0.3">
      <c r="F239" s="68">
        <v>5021</v>
      </c>
      <c r="G239" s="68">
        <v>1</v>
      </c>
      <c r="H239" s="68">
        <v>250021</v>
      </c>
      <c r="I239" s="68">
        <v>250021</v>
      </c>
      <c r="J239" s="68" t="s">
        <v>3458</v>
      </c>
      <c r="K239" s="68" t="s">
        <v>3459</v>
      </c>
      <c r="L239" s="68">
        <v>0</v>
      </c>
      <c r="M239" s="68">
        <v>10</v>
      </c>
      <c r="N239" s="68">
        <v>0</v>
      </c>
      <c r="O239" s="68">
        <v>0</v>
      </c>
      <c r="P239" s="68">
        <v>0</v>
      </c>
      <c r="Q239" s="68">
        <v>0</v>
      </c>
      <c r="R239" s="68">
        <v>1</v>
      </c>
      <c r="S239" s="68">
        <v>1</v>
      </c>
      <c r="T239" s="68">
        <v>1</v>
      </c>
      <c r="U239" s="68">
        <v>0</v>
      </c>
      <c r="V239" s="68">
        <v>0</v>
      </c>
      <c r="W239" s="68">
        <v>0</v>
      </c>
      <c r="X239" s="68">
        <v>0</v>
      </c>
      <c r="Y239" s="68">
        <v>0</v>
      </c>
      <c r="Z239" s="68">
        <v>0</v>
      </c>
      <c r="AA239" s="68">
        <v>0</v>
      </c>
      <c r="AB239" s="68">
        <v>0</v>
      </c>
      <c r="AC239" s="68">
        <v>0</v>
      </c>
      <c r="AD239" s="68">
        <v>121</v>
      </c>
      <c r="AE239" s="68">
        <v>5000</v>
      </c>
      <c r="AF239" s="68">
        <v>0</v>
      </c>
      <c r="AG239" s="68">
        <v>0</v>
      </c>
      <c r="AH239" s="68">
        <v>0</v>
      </c>
      <c r="AI239" s="68">
        <v>0</v>
      </c>
      <c r="AJ239" s="68">
        <v>0</v>
      </c>
      <c r="AK239" s="68">
        <v>0</v>
      </c>
      <c r="AL239" s="68">
        <v>0</v>
      </c>
      <c r="AM239" s="68">
        <v>0</v>
      </c>
      <c r="AN239" s="68">
        <v>0</v>
      </c>
      <c r="AO239" s="68">
        <v>0</v>
      </c>
      <c r="AP239" s="68" t="s">
        <v>1702</v>
      </c>
      <c r="AQ239" s="68">
        <v>1</v>
      </c>
      <c r="AR239" s="68" t="s">
        <v>756</v>
      </c>
      <c r="AS239" s="68">
        <v>0</v>
      </c>
      <c r="AT239" s="68">
        <v>0</v>
      </c>
      <c r="AU239" s="68">
        <v>0</v>
      </c>
      <c r="AV239" s="68">
        <v>1</v>
      </c>
      <c r="AW239" s="68"/>
      <c r="AX239" s="68">
        <v>0</v>
      </c>
      <c r="AY239" s="126">
        <v>0</v>
      </c>
      <c r="AZ239" s="68">
        <v>0</v>
      </c>
      <c r="BA239" s="68">
        <v>0</v>
      </c>
      <c r="EQ239" s="68">
        <v>59911</v>
      </c>
      <c r="ER239" s="175">
        <v>2</v>
      </c>
      <c r="ES239" s="68">
        <v>-1</v>
      </c>
      <c r="ET239" s="68">
        <v>42</v>
      </c>
      <c r="EU239" s="68">
        <v>0</v>
      </c>
      <c r="EV239" s="68">
        <v>150042</v>
      </c>
      <c r="EW239" s="68" t="s">
        <v>2680</v>
      </c>
      <c r="EX239" s="68" t="str">
        <f t="shared" si="36"/>
        <v>중형</v>
      </c>
      <c r="GE239" s="68">
        <v>2700</v>
      </c>
      <c r="GF239" s="68" t="s">
        <v>4105</v>
      </c>
    </row>
    <row r="240" spans="6:188" x14ac:dyDescent="0.3">
      <c r="F240" s="68">
        <v>5022</v>
      </c>
      <c r="G240" s="68">
        <v>1</v>
      </c>
      <c r="H240" s="68">
        <v>250022</v>
      </c>
      <c r="I240" s="68">
        <v>250022</v>
      </c>
      <c r="J240" s="68" t="s">
        <v>3460</v>
      </c>
      <c r="K240" s="68" t="s">
        <v>3461</v>
      </c>
      <c r="L240" s="68">
        <v>0</v>
      </c>
      <c r="M240" s="68">
        <v>10</v>
      </c>
      <c r="N240" s="68">
        <v>0</v>
      </c>
      <c r="O240" s="68">
        <v>0</v>
      </c>
      <c r="P240" s="68">
        <v>0</v>
      </c>
      <c r="Q240" s="68">
        <v>0</v>
      </c>
      <c r="R240" s="68">
        <v>1</v>
      </c>
      <c r="S240" s="68">
        <v>1</v>
      </c>
      <c r="T240" s="68">
        <v>1</v>
      </c>
      <c r="U240" s="68">
        <v>0</v>
      </c>
      <c r="V240" s="68">
        <v>0</v>
      </c>
      <c r="W240" s="68">
        <v>0</v>
      </c>
      <c r="X240" s="68">
        <v>0</v>
      </c>
      <c r="Y240" s="68">
        <v>0</v>
      </c>
      <c r="Z240" s="68">
        <v>0</v>
      </c>
      <c r="AA240" s="68">
        <v>0</v>
      </c>
      <c r="AB240" s="68">
        <v>0</v>
      </c>
      <c r="AC240" s="68">
        <v>0</v>
      </c>
      <c r="AD240" s="68">
        <v>122</v>
      </c>
      <c r="AE240" s="68">
        <v>5000</v>
      </c>
      <c r="AF240" s="68">
        <v>0</v>
      </c>
      <c r="AG240" s="68">
        <v>0</v>
      </c>
      <c r="AH240" s="68">
        <v>0</v>
      </c>
      <c r="AI240" s="68">
        <v>0</v>
      </c>
      <c r="AJ240" s="68">
        <v>0</v>
      </c>
      <c r="AK240" s="68">
        <v>0</v>
      </c>
      <c r="AL240" s="68">
        <v>0</v>
      </c>
      <c r="AM240" s="68">
        <v>0</v>
      </c>
      <c r="AN240" s="68">
        <v>0</v>
      </c>
      <c r="AO240" s="68">
        <v>0</v>
      </c>
      <c r="AP240" s="68" t="s">
        <v>1702</v>
      </c>
      <c r="AQ240" s="68">
        <v>1</v>
      </c>
      <c r="AR240" s="68" t="s">
        <v>756</v>
      </c>
      <c r="AS240" s="68">
        <v>0</v>
      </c>
      <c r="AT240" s="68">
        <v>0</v>
      </c>
      <c r="AU240" s="68">
        <v>0</v>
      </c>
      <c r="AV240" s="68">
        <v>1</v>
      </c>
      <c r="AW240" s="68"/>
      <c r="AX240" s="68">
        <v>0</v>
      </c>
      <c r="AY240" s="126">
        <v>0</v>
      </c>
      <c r="AZ240" s="68">
        <v>0</v>
      </c>
      <c r="BA240" s="68">
        <v>0</v>
      </c>
      <c r="EQ240" s="68">
        <v>59912</v>
      </c>
      <c r="ER240" s="175">
        <v>1</v>
      </c>
      <c r="ES240" s="68">
        <v>-1</v>
      </c>
      <c r="ET240" s="68">
        <v>44</v>
      </c>
      <c r="EU240" s="68">
        <v>0</v>
      </c>
      <c r="EV240" s="68">
        <v>150044</v>
      </c>
      <c r="EW240" s="68" t="s">
        <v>2682</v>
      </c>
      <c r="EX240" s="68" t="str">
        <f t="shared" si="36"/>
        <v>소형</v>
      </c>
      <c r="GE240" s="68">
        <v>2701</v>
      </c>
      <c r="GF240" s="68" t="s">
        <v>4106</v>
      </c>
    </row>
    <row r="241" spans="6:188" x14ac:dyDescent="0.3">
      <c r="F241" s="68">
        <v>5023</v>
      </c>
      <c r="G241" s="68">
        <v>1</v>
      </c>
      <c r="H241" s="68">
        <v>250023</v>
      </c>
      <c r="I241" s="68">
        <v>250023</v>
      </c>
      <c r="J241" s="68" t="s">
        <v>3462</v>
      </c>
      <c r="K241" s="68" t="s">
        <v>3463</v>
      </c>
      <c r="L241" s="68">
        <v>0</v>
      </c>
      <c r="M241" s="68">
        <v>10</v>
      </c>
      <c r="N241" s="68">
        <v>0</v>
      </c>
      <c r="O241" s="68">
        <v>0</v>
      </c>
      <c r="P241" s="68">
        <v>0</v>
      </c>
      <c r="Q241" s="68">
        <v>0</v>
      </c>
      <c r="R241" s="68">
        <v>1</v>
      </c>
      <c r="S241" s="68">
        <v>1</v>
      </c>
      <c r="T241" s="68">
        <v>1</v>
      </c>
      <c r="U241" s="68">
        <v>0</v>
      </c>
      <c r="V241" s="68">
        <v>0</v>
      </c>
      <c r="W241" s="68">
        <v>0</v>
      </c>
      <c r="X241" s="68">
        <v>0</v>
      </c>
      <c r="Y241" s="68">
        <v>0</v>
      </c>
      <c r="Z241" s="68">
        <v>0</v>
      </c>
      <c r="AA241" s="68">
        <v>0</v>
      </c>
      <c r="AB241" s="68">
        <v>0</v>
      </c>
      <c r="AC241" s="68">
        <v>0</v>
      </c>
      <c r="AD241" s="68">
        <v>123</v>
      </c>
      <c r="AE241" s="68">
        <v>5000</v>
      </c>
      <c r="AF241" s="68">
        <v>0</v>
      </c>
      <c r="AG241" s="68">
        <v>0</v>
      </c>
      <c r="AH241" s="68">
        <v>0</v>
      </c>
      <c r="AI241" s="68">
        <v>0</v>
      </c>
      <c r="AJ241" s="68">
        <v>0</v>
      </c>
      <c r="AK241" s="68">
        <v>0</v>
      </c>
      <c r="AL241" s="68">
        <v>0</v>
      </c>
      <c r="AM241" s="68">
        <v>0</v>
      </c>
      <c r="AN241" s="68">
        <v>0</v>
      </c>
      <c r="AO241" s="68">
        <v>0</v>
      </c>
      <c r="AP241" s="68" t="s">
        <v>1702</v>
      </c>
      <c r="AQ241" s="68">
        <v>1</v>
      </c>
      <c r="AR241" s="68" t="s">
        <v>756</v>
      </c>
      <c r="AS241" s="68">
        <v>0</v>
      </c>
      <c r="AT241" s="68">
        <v>0</v>
      </c>
      <c r="AU241" s="68">
        <v>0</v>
      </c>
      <c r="AV241" s="68">
        <v>1</v>
      </c>
      <c r="AW241" s="68"/>
      <c r="AX241" s="68">
        <v>0</v>
      </c>
      <c r="AY241" s="126">
        <v>0</v>
      </c>
      <c r="AZ241" s="68">
        <v>0</v>
      </c>
      <c r="BA241" s="68">
        <v>0</v>
      </c>
      <c r="EQ241" s="68">
        <v>59913</v>
      </c>
      <c r="ER241" s="175">
        <v>1</v>
      </c>
      <c r="ES241" s="68">
        <v>-1</v>
      </c>
      <c r="ET241" s="68">
        <v>45</v>
      </c>
      <c r="EU241" s="68">
        <v>0</v>
      </c>
      <c r="EV241" s="68">
        <v>150045</v>
      </c>
      <c r="EW241" s="68" t="s">
        <v>2683</v>
      </c>
      <c r="EX241" s="68" t="str">
        <f t="shared" si="36"/>
        <v>소형</v>
      </c>
      <c r="GE241" s="68">
        <v>2800</v>
      </c>
      <c r="GF241" s="68" t="s">
        <v>4107</v>
      </c>
    </row>
    <row r="242" spans="6:188" x14ac:dyDescent="0.3">
      <c r="F242" s="68">
        <v>5024</v>
      </c>
      <c r="G242" s="68">
        <v>1</v>
      </c>
      <c r="H242" s="68">
        <v>250024</v>
      </c>
      <c r="I242" s="68">
        <v>250024</v>
      </c>
      <c r="J242" s="68" t="s">
        <v>3464</v>
      </c>
      <c r="K242" s="68" t="s">
        <v>3465</v>
      </c>
      <c r="L242" s="68">
        <v>0</v>
      </c>
      <c r="M242" s="68">
        <v>10</v>
      </c>
      <c r="N242" s="68">
        <v>0</v>
      </c>
      <c r="O242" s="68">
        <v>0</v>
      </c>
      <c r="P242" s="68">
        <v>0</v>
      </c>
      <c r="Q242" s="68">
        <v>0</v>
      </c>
      <c r="R242" s="68">
        <v>1</v>
      </c>
      <c r="S242" s="68">
        <v>1</v>
      </c>
      <c r="T242" s="68">
        <v>1</v>
      </c>
      <c r="U242" s="68">
        <v>0</v>
      </c>
      <c r="V242" s="68">
        <v>0</v>
      </c>
      <c r="W242" s="68">
        <v>0</v>
      </c>
      <c r="X242" s="68">
        <v>0</v>
      </c>
      <c r="Y242" s="68">
        <v>0</v>
      </c>
      <c r="Z242" s="68">
        <v>0</v>
      </c>
      <c r="AA242" s="68">
        <v>0</v>
      </c>
      <c r="AB242" s="68">
        <v>0</v>
      </c>
      <c r="AC242" s="68">
        <v>0</v>
      </c>
      <c r="AD242" s="68">
        <v>124</v>
      </c>
      <c r="AE242" s="68">
        <v>5000</v>
      </c>
      <c r="AF242" s="68">
        <v>0</v>
      </c>
      <c r="AG242" s="68">
        <v>0</v>
      </c>
      <c r="AH242" s="68">
        <v>0</v>
      </c>
      <c r="AI242" s="68">
        <v>0</v>
      </c>
      <c r="AJ242" s="68">
        <v>0</v>
      </c>
      <c r="AK242" s="68">
        <v>0</v>
      </c>
      <c r="AL242" s="68">
        <v>0</v>
      </c>
      <c r="AM242" s="68">
        <v>0</v>
      </c>
      <c r="AN242" s="68">
        <v>0</v>
      </c>
      <c r="AO242" s="68">
        <v>0</v>
      </c>
      <c r="AP242" s="68" t="s">
        <v>1702</v>
      </c>
      <c r="AQ242" s="68">
        <v>1</v>
      </c>
      <c r="AR242" s="68" t="s">
        <v>756</v>
      </c>
      <c r="AS242" s="68">
        <v>0</v>
      </c>
      <c r="AT242" s="68">
        <v>0</v>
      </c>
      <c r="AU242" s="68">
        <v>0</v>
      </c>
      <c r="AV242" s="68">
        <v>1</v>
      </c>
      <c r="AW242" s="68"/>
      <c r="AX242" s="68">
        <v>0</v>
      </c>
      <c r="AY242" s="126">
        <v>0</v>
      </c>
      <c r="AZ242" s="68">
        <v>0</v>
      </c>
      <c r="BA242" s="68">
        <v>0</v>
      </c>
      <c r="EQ242" s="68">
        <v>59914</v>
      </c>
      <c r="ER242" s="175">
        <v>4</v>
      </c>
      <c r="ES242" s="68">
        <v>-1</v>
      </c>
      <c r="ET242" s="68">
        <v>58</v>
      </c>
      <c r="EU242" s="68">
        <v>0</v>
      </c>
      <c r="EV242" s="68">
        <v>150058</v>
      </c>
      <c r="EW242" s="68" t="s">
        <v>2696</v>
      </c>
      <c r="EX242" s="68" t="str">
        <f t="shared" si="36"/>
        <v>대형</v>
      </c>
      <c r="GE242" s="68">
        <v>2801</v>
      </c>
      <c r="GF242" s="68" t="s">
        <v>4108</v>
      </c>
    </row>
    <row r="243" spans="6:188" x14ac:dyDescent="0.3">
      <c r="F243" s="68">
        <v>5025</v>
      </c>
      <c r="G243" s="68">
        <v>1</v>
      </c>
      <c r="H243" s="68">
        <v>250025</v>
      </c>
      <c r="I243" s="68">
        <v>250025</v>
      </c>
      <c r="J243" s="68" t="s">
        <v>3466</v>
      </c>
      <c r="K243" s="68" t="s">
        <v>3467</v>
      </c>
      <c r="L243" s="68">
        <v>0</v>
      </c>
      <c r="M243" s="68">
        <v>10</v>
      </c>
      <c r="N243" s="68">
        <v>0</v>
      </c>
      <c r="O243" s="68">
        <v>0</v>
      </c>
      <c r="P243" s="68">
        <v>0</v>
      </c>
      <c r="Q243" s="68">
        <v>0</v>
      </c>
      <c r="R243" s="68">
        <v>1</v>
      </c>
      <c r="S243" s="68">
        <v>1</v>
      </c>
      <c r="T243" s="68">
        <v>1</v>
      </c>
      <c r="U243" s="68">
        <v>0</v>
      </c>
      <c r="V243" s="68">
        <v>0</v>
      </c>
      <c r="W243" s="68">
        <v>0</v>
      </c>
      <c r="X243" s="68">
        <v>0</v>
      </c>
      <c r="Y243" s="68">
        <v>0</v>
      </c>
      <c r="Z243" s="68">
        <v>0</v>
      </c>
      <c r="AA243" s="68">
        <v>0</v>
      </c>
      <c r="AB243" s="68">
        <v>0</v>
      </c>
      <c r="AC243" s="68">
        <v>0</v>
      </c>
      <c r="AD243" s="68">
        <v>125</v>
      </c>
      <c r="AE243" s="68">
        <v>5000</v>
      </c>
      <c r="AF243" s="68">
        <v>0</v>
      </c>
      <c r="AG243" s="68">
        <v>0</v>
      </c>
      <c r="AH243" s="68">
        <v>0</v>
      </c>
      <c r="AI243" s="68">
        <v>0</v>
      </c>
      <c r="AJ243" s="68">
        <v>0</v>
      </c>
      <c r="AK243" s="68">
        <v>0</v>
      </c>
      <c r="AL243" s="68">
        <v>0</v>
      </c>
      <c r="AM243" s="68">
        <v>0</v>
      </c>
      <c r="AN243" s="68">
        <v>0</v>
      </c>
      <c r="AO243" s="68">
        <v>0</v>
      </c>
      <c r="AP243" s="68" t="s">
        <v>1702</v>
      </c>
      <c r="AQ243" s="68">
        <v>1</v>
      </c>
      <c r="AR243" s="68" t="s">
        <v>756</v>
      </c>
      <c r="AS243" s="68">
        <v>0</v>
      </c>
      <c r="AT243" s="68">
        <v>0</v>
      </c>
      <c r="AU243" s="68">
        <v>0</v>
      </c>
      <c r="AV243" s="68">
        <v>1</v>
      </c>
      <c r="AW243" s="68"/>
      <c r="AX243" s="68">
        <v>0</v>
      </c>
      <c r="AY243" s="126">
        <v>0</v>
      </c>
      <c r="AZ243" s="68">
        <v>0</v>
      </c>
      <c r="BA243" s="68">
        <v>0</v>
      </c>
      <c r="EQ243" s="68">
        <v>59915</v>
      </c>
      <c r="ER243" s="175">
        <v>1</v>
      </c>
      <c r="ES243" s="68">
        <v>-1</v>
      </c>
      <c r="ET243" s="68">
        <v>44</v>
      </c>
      <c r="EU243" s="68">
        <v>0</v>
      </c>
      <c r="EV243" s="68">
        <v>150044</v>
      </c>
      <c r="EW243" s="68" t="s">
        <v>2682</v>
      </c>
      <c r="EX243" s="68" t="str">
        <f t="shared" si="36"/>
        <v>소형</v>
      </c>
      <c r="GE243" s="68">
        <v>2900</v>
      </c>
      <c r="GF243" s="68" t="s">
        <v>3887</v>
      </c>
    </row>
    <row r="244" spans="6:188" x14ac:dyDescent="0.3">
      <c r="F244" s="68">
        <v>5026</v>
      </c>
      <c r="G244" s="68">
        <v>1</v>
      </c>
      <c r="H244" s="68">
        <v>250026</v>
      </c>
      <c r="I244" s="68">
        <v>250026</v>
      </c>
      <c r="J244" s="68" t="s">
        <v>3468</v>
      </c>
      <c r="K244" s="68" t="s">
        <v>3469</v>
      </c>
      <c r="L244" s="68">
        <v>0</v>
      </c>
      <c r="M244" s="68">
        <v>10</v>
      </c>
      <c r="N244" s="68">
        <v>0</v>
      </c>
      <c r="O244" s="68">
        <v>0</v>
      </c>
      <c r="P244" s="68">
        <v>0</v>
      </c>
      <c r="Q244" s="68">
        <v>0</v>
      </c>
      <c r="R244" s="68">
        <v>1</v>
      </c>
      <c r="S244" s="68">
        <v>1</v>
      </c>
      <c r="T244" s="68">
        <v>1</v>
      </c>
      <c r="U244" s="68">
        <v>0</v>
      </c>
      <c r="V244" s="68">
        <v>0</v>
      </c>
      <c r="W244" s="68">
        <v>0</v>
      </c>
      <c r="X244" s="68">
        <v>0</v>
      </c>
      <c r="Y244" s="68">
        <v>0</v>
      </c>
      <c r="Z244" s="68">
        <v>0</v>
      </c>
      <c r="AA244" s="68">
        <v>0</v>
      </c>
      <c r="AB244" s="68">
        <v>0</v>
      </c>
      <c r="AC244" s="68">
        <v>0</v>
      </c>
      <c r="AD244" s="68">
        <v>126</v>
      </c>
      <c r="AE244" s="68">
        <v>5000</v>
      </c>
      <c r="AF244" s="68">
        <v>0</v>
      </c>
      <c r="AG244" s="68">
        <v>0</v>
      </c>
      <c r="AH244" s="68">
        <v>0</v>
      </c>
      <c r="AI244" s="68">
        <v>0</v>
      </c>
      <c r="AJ244" s="68">
        <v>0</v>
      </c>
      <c r="AK244" s="68">
        <v>0</v>
      </c>
      <c r="AL244" s="68">
        <v>0</v>
      </c>
      <c r="AM244" s="68">
        <v>0</v>
      </c>
      <c r="AN244" s="68">
        <v>0</v>
      </c>
      <c r="AO244" s="68">
        <v>0</v>
      </c>
      <c r="AP244" s="68" t="s">
        <v>1702</v>
      </c>
      <c r="AQ244" s="68">
        <v>1</v>
      </c>
      <c r="AR244" s="68" t="s">
        <v>756</v>
      </c>
      <c r="AS244" s="68">
        <v>0</v>
      </c>
      <c r="AT244" s="68">
        <v>0</v>
      </c>
      <c r="AU244" s="68">
        <v>0</v>
      </c>
      <c r="AV244" s="68">
        <v>1</v>
      </c>
      <c r="AW244" s="68"/>
      <c r="AX244" s="68">
        <v>0</v>
      </c>
      <c r="AY244" s="126">
        <v>0</v>
      </c>
      <c r="AZ244" s="68">
        <v>0</v>
      </c>
      <c r="BA244" s="68">
        <v>0</v>
      </c>
      <c r="EQ244" s="68">
        <v>59916</v>
      </c>
      <c r="ER244" s="175">
        <v>2</v>
      </c>
      <c r="ES244" s="68">
        <v>-1</v>
      </c>
      <c r="ET244" s="68">
        <v>43</v>
      </c>
      <c r="EU244" s="68">
        <v>0</v>
      </c>
      <c r="EV244" s="68">
        <v>150043</v>
      </c>
      <c r="EW244" s="68" t="s">
        <v>2681</v>
      </c>
      <c r="EX244" s="68" t="str">
        <f t="shared" si="36"/>
        <v>중형</v>
      </c>
      <c r="GE244" s="68">
        <v>2901</v>
      </c>
      <c r="GF244" s="68" t="s">
        <v>3884</v>
      </c>
    </row>
    <row r="245" spans="6:188" x14ac:dyDescent="0.3">
      <c r="F245" s="68">
        <v>5027</v>
      </c>
      <c r="G245" s="68">
        <v>1</v>
      </c>
      <c r="H245" s="68">
        <v>250027</v>
      </c>
      <c r="I245" s="68">
        <v>250027</v>
      </c>
      <c r="J245" s="68" t="s">
        <v>3470</v>
      </c>
      <c r="K245" s="68" t="s">
        <v>3471</v>
      </c>
      <c r="L245" s="68">
        <v>0</v>
      </c>
      <c r="M245" s="68">
        <v>10</v>
      </c>
      <c r="N245" s="68">
        <v>0</v>
      </c>
      <c r="O245" s="68">
        <v>0</v>
      </c>
      <c r="P245" s="68">
        <v>0</v>
      </c>
      <c r="Q245" s="68">
        <v>0</v>
      </c>
      <c r="R245" s="68">
        <v>1</v>
      </c>
      <c r="S245" s="68">
        <v>1</v>
      </c>
      <c r="T245" s="68">
        <v>1</v>
      </c>
      <c r="U245" s="68">
        <v>0</v>
      </c>
      <c r="V245" s="68">
        <v>0</v>
      </c>
      <c r="W245" s="68">
        <v>0</v>
      </c>
      <c r="X245" s="68">
        <v>0</v>
      </c>
      <c r="Y245" s="68">
        <v>0</v>
      </c>
      <c r="Z245" s="68">
        <v>0</v>
      </c>
      <c r="AA245" s="68">
        <v>0</v>
      </c>
      <c r="AB245" s="68">
        <v>0</v>
      </c>
      <c r="AC245" s="68">
        <v>0</v>
      </c>
      <c r="AD245" s="68">
        <v>127</v>
      </c>
      <c r="AE245" s="68">
        <v>5000</v>
      </c>
      <c r="AF245" s="68">
        <v>0</v>
      </c>
      <c r="AG245" s="68">
        <v>0</v>
      </c>
      <c r="AH245" s="68">
        <v>0</v>
      </c>
      <c r="AI245" s="68">
        <v>0</v>
      </c>
      <c r="AJ245" s="68">
        <v>0</v>
      </c>
      <c r="AK245" s="68">
        <v>0</v>
      </c>
      <c r="AL245" s="68">
        <v>0</v>
      </c>
      <c r="AM245" s="68">
        <v>0</v>
      </c>
      <c r="AN245" s="68">
        <v>0</v>
      </c>
      <c r="AO245" s="68">
        <v>0</v>
      </c>
      <c r="AP245" s="68" t="s">
        <v>1702</v>
      </c>
      <c r="AQ245" s="68">
        <v>1</v>
      </c>
      <c r="AR245" s="68" t="s">
        <v>756</v>
      </c>
      <c r="AS245" s="68">
        <v>0</v>
      </c>
      <c r="AT245" s="68">
        <v>0</v>
      </c>
      <c r="AU245" s="68">
        <v>0</v>
      </c>
      <c r="AV245" s="68">
        <v>1</v>
      </c>
      <c r="AW245" s="68"/>
      <c r="AX245" s="68">
        <v>0</v>
      </c>
      <c r="AY245" s="126">
        <v>0</v>
      </c>
      <c r="AZ245" s="68">
        <v>0</v>
      </c>
      <c r="BA245" s="68">
        <v>0</v>
      </c>
      <c r="EQ245" s="68">
        <v>59917</v>
      </c>
      <c r="ER245" s="175">
        <v>1</v>
      </c>
      <c r="ES245" s="68">
        <v>-1</v>
      </c>
      <c r="ET245" s="68">
        <v>47</v>
      </c>
      <c r="EU245" s="68">
        <v>0</v>
      </c>
      <c r="EV245" s="68">
        <v>150047</v>
      </c>
      <c r="EW245" s="68" t="s">
        <v>2685</v>
      </c>
      <c r="EX245" s="68" t="str">
        <f t="shared" si="36"/>
        <v>소형</v>
      </c>
      <c r="GE245" s="68">
        <v>2902</v>
      </c>
      <c r="GF245" s="68" t="s">
        <v>3883</v>
      </c>
    </row>
    <row r="246" spans="6:188" x14ac:dyDescent="0.3">
      <c r="F246" s="68">
        <v>5028</v>
      </c>
      <c r="G246" s="68">
        <v>1</v>
      </c>
      <c r="H246" s="68">
        <v>250028</v>
      </c>
      <c r="I246" s="68">
        <v>250028</v>
      </c>
      <c r="J246" s="68" t="s">
        <v>3472</v>
      </c>
      <c r="K246" s="68" t="s">
        <v>3473</v>
      </c>
      <c r="L246" s="68">
        <v>0</v>
      </c>
      <c r="M246" s="68">
        <v>10</v>
      </c>
      <c r="N246" s="68">
        <v>0</v>
      </c>
      <c r="O246" s="68">
        <v>0</v>
      </c>
      <c r="P246" s="68">
        <v>0</v>
      </c>
      <c r="Q246" s="68">
        <v>0</v>
      </c>
      <c r="R246" s="68">
        <v>1</v>
      </c>
      <c r="S246" s="68">
        <v>1</v>
      </c>
      <c r="T246" s="68">
        <v>1</v>
      </c>
      <c r="U246" s="68">
        <v>0</v>
      </c>
      <c r="V246" s="68">
        <v>0</v>
      </c>
      <c r="W246" s="68">
        <v>0</v>
      </c>
      <c r="X246" s="68">
        <v>0</v>
      </c>
      <c r="Y246" s="68">
        <v>0</v>
      </c>
      <c r="Z246" s="68">
        <v>0</v>
      </c>
      <c r="AA246" s="68">
        <v>0</v>
      </c>
      <c r="AB246" s="68">
        <v>0</v>
      </c>
      <c r="AC246" s="68">
        <v>0</v>
      </c>
      <c r="AD246" s="68">
        <v>128</v>
      </c>
      <c r="AE246" s="68">
        <v>5000</v>
      </c>
      <c r="AF246" s="68">
        <v>0</v>
      </c>
      <c r="AG246" s="68">
        <v>0</v>
      </c>
      <c r="AH246" s="68">
        <v>0</v>
      </c>
      <c r="AI246" s="68">
        <v>0</v>
      </c>
      <c r="AJ246" s="68">
        <v>0</v>
      </c>
      <c r="AK246" s="68">
        <v>0</v>
      </c>
      <c r="AL246" s="68">
        <v>0</v>
      </c>
      <c r="AM246" s="68">
        <v>0</v>
      </c>
      <c r="AN246" s="68">
        <v>0</v>
      </c>
      <c r="AO246" s="68">
        <v>0</v>
      </c>
      <c r="AP246" s="68" t="s">
        <v>1702</v>
      </c>
      <c r="AQ246" s="68">
        <v>1</v>
      </c>
      <c r="AR246" s="68" t="s">
        <v>756</v>
      </c>
      <c r="AS246" s="68">
        <v>0</v>
      </c>
      <c r="AT246" s="68">
        <v>0</v>
      </c>
      <c r="AU246" s="68">
        <v>0</v>
      </c>
      <c r="AV246" s="68">
        <v>1</v>
      </c>
      <c r="AW246" s="68"/>
      <c r="AX246" s="68">
        <v>0</v>
      </c>
      <c r="AY246" s="126">
        <v>0</v>
      </c>
      <c r="AZ246" s="68">
        <v>0</v>
      </c>
      <c r="BA246" s="68">
        <v>0</v>
      </c>
      <c r="EQ246" s="68">
        <v>59918</v>
      </c>
      <c r="ER246" s="175">
        <v>2</v>
      </c>
      <c r="ES246" s="68">
        <v>-1</v>
      </c>
      <c r="ET246" s="68">
        <v>49</v>
      </c>
      <c r="EU246" s="68">
        <v>0</v>
      </c>
      <c r="EV246" s="68">
        <v>150049</v>
      </c>
      <c r="EW246" s="68" t="s">
        <v>2687</v>
      </c>
      <c r="EX246" s="68" t="str">
        <f t="shared" si="36"/>
        <v>중형</v>
      </c>
      <c r="GE246" s="68">
        <v>3000</v>
      </c>
      <c r="GF246" s="68" t="s">
        <v>690</v>
      </c>
    </row>
    <row r="247" spans="6:188" x14ac:dyDescent="0.3">
      <c r="F247" s="68">
        <v>5029</v>
      </c>
      <c r="G247" s="68">
        <v>1</v>
      </c>
      <c r="H247" s="68">
        <v>250029</v>
      </c>
      <c r="I247" s="68">
        <v>250029</v>
      </c>
      <c r="J247" s="68" t="s">
        <v>3474</v>
      </c>
      <c r="K247" s="68" t="s">
        <v>3475</v>
      </c>
      <c r="L247" s="68">
        <v>0</v>
      </c>
      <c r="M247" s="68">
        <v>10</v>
      </c>
      <c r="N247" s="68">
        <v>0</v>
      </c>
      <c r="O247" s="68">
        <v>0</v>
      </c>
      <c r="P247" s="68">
        <v>0</v>
      </c>
      <c r="Q247" s="68">
        <v>0</v>
      </c>
      <c r="R247" s="68">
        <v>1</v>
      </c>
      <c r="S247" s="68">
        <v>1</v>
      </c>
      <c r="T247" s="68">
        <v>1</v>
      </c>
      <c r="U247" s="68">
        <v>0</v>
      </c>
      <c r="V247" s="68">
        <v>0</v>
      </c>
      <c r="W247" s="68">
        <v>0</v>
      </c>
      <c r="X247" s="68">
        <v>0</v>
      </c>
      <c r="Y247" s="68">
        <v>0</v>
      </c>
      <c r="Z247" s="68">
        <v>0</v>
      </c>
      <c r="AA247" s="68">
        <v>0</v>
      </c>
      <c r="AB247" s="68">
        <v>0</v>
      </c>
      <c r="AC247" s="68">
        <v>0</v>
      </c>
      <c r="AD247" s="68">
        <v>129</v>
      </c>
      <c r="AE247" s="68">
        <v>5000</v>
      </c>
      <c r="AF247" s="68">
        <v>0</v>
      </c>
      <c r="AG247" s="68">
        <v>0</v>
      </c>
      <c r="AH247" s="68">
        <v>0</v>
      </c>
      <c r="AI247" s="68">
        <v>0</v>
      </c>
      <c r="AJ247" s="68">
        <v>0</v>
      </c>
      <c r="AK247" s="68">
        <v>0</v>
      </c>
      <c r="AL247" s="68">
        <v>0</v>
      </c>
      <c r="AM247" s="68">
        <v>0</v>
      </c>
      <c r="AN247" s="68">
        <v>0</v>
      </c>
      <c r="AO247" s="68">
        <v>0</v>
      </c>
      <c r="AP247" s="68" t="s">
        <v>1702</v>
      </c>
      <c r="AQ247" s="68">
        <v>1</v>
      </c>
      <c r="AR247" s="68" t="s">
        <v>756</v>
      </c>
      <c r="AS247" s="68">
        <v>0</v>
      </c>
      <c r="AT247" s="68">
        <v>0</v>
      </c>
      <c r="AU247" s="68">
        <v>0</v>
      </c>
      <c r="AV247" s="68">
        <v>1</v>
      </c>
      <c r="AW247" s="68"/>
      <c r="AX247" s="68">
        <v>0</v>
      </c>
      <c r="AY247" s="126">
        <v>0</v>
      </c>
      <c r="AZ247" s="68">
        <v>0</v>
      </c>
      <c r="BA247" s="68">
        <v>0</v>
      </c>
      <c r="EQ247" s="68">
        <v>59919</v>
      </c>
      <c r="ER247" s="175">
        <v>2</v>
      </c>
      <c r="ES247" s="68">
        <v>-1</v>
      </c>
      <c r="ET247" s="68">
        <v>43</v>
      </c>
      <c r="EU247" s="68">
        <v>0</v>
      </c>
      <c r="EV247" s="68">
        <v>150043</v>
      </c>
      <c r="EW247" s="68" t="s">
        <v>2681</v>
      </c>
      <c r="EX247" s="68" t="str">
        <f t="shared" si="36"/>
        <v>중형</v>
      </c>
      <c r="GE247" s="68">
        <v>3001</v>
      </c>
      <c r="GF247" s="68" t="s">
        <v>631</v>
      </c>
    </row>
    <row r="248" spans="6:188" x14ac:dyDescent="0.3">
      <c r="F248" s="68">
        <v>5030</v>
      </c>
      <c r="G248" s="68">
        <v>1</v>
      </c>
      <c r="H248" s="68">
        <v>250030</v>
      </c>
      <c r="I248" s="68">
        <v>250030</v>
      </c>
      <c r="J248" s="68" t="s">
        <v>3476</v>
      </c>
      <c r="K248" s="68" t="s">
        <v>3477</v>
      </c>
      <c r="L248" s="68">
        <v>0</v>
      </c>
      <c r="M248" s="68">
        <v>10</v>
      </c>
      <c r="N248" s="68">
        <v>0</v>
      </c>
      <c r="O248" s="68">
        <v>0</v>
      </c>
      <c r="P248" s="68">
        <v>0</v>
      </c>
      <c r="Q248" s="68">
        <v>0</v>
      </c>
      <c r="R248" s="68">
        <v>1</v>
      </c>
      <c r="S248" s="68">
        <v>1</v>
      </c>
      <c r="T248" s="68">
        <v>1</v>
      </c>
      <c r="U248" s="68">
        <v>0</v>
      </c>
      <c r="V248" s="68">
        <v>0</v>
      </c>
      <c r="W248" s="68">
        <v>0</v>
      </c>
      <c r="X248" s="68">
        <v>0</v>
      </c>
      <c r="Y248" s="68">
        <v>0</v>
      </c>
      <c r="Z248" s="68">
        <v>0</v>
      </c>
      <c r="AA248" s="68">
        <v>0</v>
      </c>
      <c r="AB248" s="68">
        <v>0</v>
      </c>
      <c r="AC248" s="68">
        <v>0</v>
      </c>
      <c r="AD248" s="68">
        <v>130</v>
      </c>
      <c r="AE248" s="68">
        <v>5000</v>
      </c>
      <c r="AF248" s="68">
        <v>0</v>
      </c>
      <c r="AG248" s="68">
        <v>0</v>
      </c>
      <c r="AH248" s="68">
        <v>0</v>
      </c>
      <c r="AI248" s="68">
        <v>0</v>
      </c>
      <c r="AJ248" s="68">
        <v>0</v>
      </c>
      <c r="AK248" s="68">
        <v>0</v>
      </c>
      <c r="AL248" s="68">
        <v>0</v>
      </c>
      <c r="AM248" s="68">
        <v>0</v>
      </c>
      <c r="AN248" s="68">
        <v>0</v>
      </c>
      <c r="AO248" s="68">
        <v>0</v>
      </c>
      <c r="AP248" s="68" t="s">
        <v>1702</v>
      </c>
      <c r="AQ248" s="68">
        <v>1</v>
      </c>
      <c r="AR248" s="68" t="s">
        <v>756</v>
      </c>
      <c r="AS248" s="68">
        <v>0</v>
      </c>
      <c r="AT248" s="68">
        <v>0</v>
      </c>
      <c r="AU248" s="68">
        <v>0</v>
      </c>
      <c r="AV248" s="68">
        <v>1</v>
      </c>
      <c r="AW248" s="68"/>
      <c r="AX248" s="68">
        <v>0</v>
      </c>
      <c r="AY248" s="126">
        <v>0</v>
      </c>
      <c r="AZ248" s="68">
        <v>0</v>
      </c>
      <c r="BA248" s="68">
        <v>0</v>
      </c>
      <c r="EQ248" s="68">
        <v>59920</v>
      </c>
      <c r="ER248" s="175">
        <v>2</v>
      </c>
      <c r="ES248" s="68">
        <v>-1</v>
      </c>
      <c r="ET248" s="68">
        <v>42</v>
      </c>
      <c r="EU248" s="68">
        <v>0</v>
      </c>
      <c r="EV248" s="68">
        <v>150042</v>
      </c>
      <c r="EW248" s="68" t="s">
        <v>2680</v>
      </c>
      <c r="EX248" s="68" t="str">
        <f t="shared" si="36"/>
        <v>중형</v>
      </c>
      <c r="GE248" s="68">
        <v>3002</v>
      </c>
      <c r="GF248" s="68" t="s">
        <v>638</v>
      </c>
    </row>
    <row r="249" spans="6:188" x14ac:dyDescent="0.3">
      <c r="F249" s="68">
        <v>5031</v>
      </c>
      <c r="G249" s="68">
        <v>1</v>
      </c>
      <c r="H249" s="68">
        <v>250031</v>
      </c>
      <c r="I249" s="68">
        <v>250031</v>
      </c>
      <c r="J249" s="68" t="s">
        <v>3478</v>
      </c>
      <c r="K249" s="68" t="s">
        <v>3479</v>
      </c>
      <c r="L249" s="68">
        <v>0</v>
      </c>
      <c r="M249" s="68">
        <v>10</v>
      </c>
      <c r="N249" s="68">
        <v>0</v>
      </c>
      <c r="O249" s="68">
        <v>0</v>
      </c>
      <c r="P249" s="68">
        <v>0</v>
      </c>
      <c r="Q249" s="68">
        <v>0</v>
      </c>
      <c r="R249" s="68">
        <v>1</v>
      </c>
      <c r="S249" s="68">
        <v>1</v>
      </c>
      <c r="T249" s="68">
        <v>1</v>
      </c>
      <c r="U249" s="68">
        <v>0</v>
      </c>
      <c r="V249" s="68">
        <v>0</v>
      </c>
      <c r="W249" s="68">
        <v>0</v>
      </c>
      <c r="X249" s="68">
        <v>0</v>
      </c>
      <c r="Y249" s="68">
        <v>0</v>
      </c>
      <c r="Z249" s="68">
        <v>0</v>
      </c>
      <c r="AA249" s="68">
        <v>0</v>
      </c>
      <c r="AB249" s="68">
        <v>0</v>
      </c>
      <c r="AC249" s="68">
        <v>0</v>
      </c>
      <c r="AD249" s="68">
        <v>131</v>
      </c>
      <c r="AE249" s="68">
        <v>5000</v>
      </c>
      <c r="AF249" s="68">
        <v>0</v>
      </c>
      <c r="AG249" s="68">
        <v>0</v>
      </c>
      <c r="AH249" s="68">
        <v>0</v>
      </c>
      <c r="AI249" s="68">
        <v>0</v>
      </c>
      <c r="AJ249" s="68">
        <v>0</v>
      </c>
      <c r="AK249" s="68">
        <v>0</v>
      </c>
      <c r="AL249" s="68">
        <v>0</v>
      </c>
      <c r="AM249" s="68">
        <v>0</v>
      </c>
      <c r="AN249" s="68">
        <v>0</v>
      </c>
      <c r="AO249" s="68">
        <v>0</v>
      </c>
      <c r="AP249" s="68" t="s">
        <v>1702</v>
      </c>
      <c r="AQ249" s="68">
        <v>1</v>
      </c>
      <c r="AR249" s="68" t="s">
        <v>756</v>
      </c>
      <c r="AS249" s="68">
        <v>0</v>
      </c>
      <c r="AT249" s="68">
        <v>0</v>
      </c>
      <c r="AU249" s="68">
        <v>0</v>
      </c>
      <c r="AV249" s="68">
        <v>1</v>
      </c>
      <c r="AW249" s="68"/>
      <c r="AX249" s="68">
        <v>0</v>
      </c>
      <c r="AY249" s="126">
        <v>0</v>
      </c>
      <c r="AZ249" s="68">
        <v>0</v>
      </c>
      <c r="BA249" s="68">
        <v>0</v>
      </c>
      <c r="EQ249" s="68">
        <v>59921</v>
      </c>
      <c r="ER249" s="175">
        <v>1</v>
      </c>
      <c r="ES249" s="68">
        <v>-1</v>
      </c>
      <c r="ET249" s="68">
        <v>46</v>
      </c>
      <c r="EU249" s="68">
        <v>0</v>
      </c>
      <c r="EV249" s="68">
        <v>150046</v>
      </c>
      <c r="EW249" s="68" t="s">
        <v>2684</v>
      </c>
      <c r="EX249" s="68" t="str">
        <f t="shared" si="36"/>
        <v>소형</v>
      </c>
      <c r="GE249" s="68">
        <v>3003</v>
      </c>
      <c r="GF249" s="68" t="s">
        <v>599</v>
      </c>
    </row>
    <row r="250" spans="6:188" x14ac:dyDescent="0.3">
      <c r="F250" s="68">
        <v>5032</v>
      </c>
      <c r="G250" s="68">
        <v>1</v>
      </c>
      <c r="H250" s="68">
        <v>250032</v>
      </c>
      <c r="I250" s="68">
        <v>250032</v>
      </c>
      <c r="J250" s="68" t="s">
        <v>3480</v>
      </c>
      <c r="K250" s="68" t="s">
        <v>3481</v>
      </c>
      <c r="L250" s="68">
        <v>0</v>
      </c>
      <c r="M250" s="68">
        <v>10</v>
      </c>
      <c r="N250" s="68">
        <v>0</v>
      </c>
      <c r="O250" s="68">
        <v>0</v>
      </c>
      <c r="P250" s="68">
        <v>0</v>
      </c>
      <c r="Q250" s="68">
        <v>0</v>
      </c>
      <c r="R250" s="68">
        <v>1</v>
      </c>
      <c r="S250" s="68">
        <v>1</v>
      </c>
      <c r="T250" s="68">
        <v>1</v>
      </c>
      <c r="U250" s="68">
        <v>0</v>
      </c>
      <c r="V250" s="68">
        <v>0</v>
      </c>
      <c r="W250" s="68">
        <v>0</v>
      </c>
      <c r="X250" s="68">
        <v>0</v>
      </c>
      <c r="Y250" s="68">
        <v>0</v>
      </c>
      <c r="Z250" s="68">
        <v>0</v>
      </c>
      <c r="AA250" s="68">
        <v>0</v>
      </c>
      <c r="AB250" s="68">
        <v>0</v>
      </c>
      <c r="AC250" s="68">
        <v>0</v>
      </c>
      <c r="AD250" s="68">
        <v>132</v>
      </c>
      <c r="AE250" s="68">
        <v>5000</v>
      </c>
      <c r="AF250" s="68">
        <v>0</v>
      </c>
      <c r="AG250" s="68">
        <v>0</v>
      </c>
      <c r="AH250" s="68">
        <v>0</v>
      </c>
      <c r="AI250" s="68">
        <v>0</v>
      </c>
      <c r="AJ250" s="68">
        <v>0</v>
      </c>
      <c r="AK250" s="68">
        <v>0</v>
      </c>
      <c r="AL250" s="68">
        <v>0</v>
      </c>
      <c r="AM250" s="68">
        <v>0</v>
      </c>
      <c r="AN250" s="68">
        <v>0</v>
      </c>
      <c r="AO250" s="68">
        <v>0</v>
      </c>
      <c r="AP250" s="68" t="s">
        <v>1702</v>
      </c>
      <c r="AQ250" s="68">
        <v>1</v>
      </c>
      <c r="AR250" s="68" t="s">
        <v>756</v>
      </c>
      <c r="AS250" s="68">
        <v>0</v>
      </c>
      <c r="AT250" s="68">
        <v>0</v>
      </c>
      <c r="AU250" s="68">
        <v>0</v>
      </c>
      <c r="AV250" s="68">
        <v>1</v>
      </c>
      <c r="AW250" s="68"/>
      <c r="AX250" s="68">
        <v>0</v>
      </c>
      <c r="AY250" s="126">
        <v>0</v>
      </c>
      <c r="AZ250" s="68">
        <v>0</v>
      </c>
      <c r="BA250" s="68">
        <v>0</v>
      </c>
      <c r="EQ250" s="68">
        <v>59922</v>
      </c>
      <c r="ER250" s="175">
        <v>4</v>
      </c>
      <c r="ES250" s="68">
        <v>-1</v>
      </c>
      <c r="ET250" s="68">
        <v>58</v>
      </c>
      <c r="EU250" s="68">
        <v>0</v>
      </c>
      <c r="EV250" s="68">
        <v>150058</v>
      </c>
      <c r="EW250" s="68" t="s">
        <v>2696</v>
      </c>
      <c r="EX250" s="68" t="str">
        <f t="shared" si="36"/>
        <v>대형</v>
      </c>
      <c r="GE250" s="68">
        <v>3004</v>
      </c>
      <c r="GF250" s="68" t="s">
        <v>597</v>
      </c>
    </row>
    <row r="251" spans="6:188" x14ac:dyDescent="0.3">
      <c r="F251" s="68">
        <v>5033</v>
      </c>
      <c r="G251" s="68">
        <v>1</v>
      </c>
      <c r="H251" s="68">
        <v>250033</v>
      </c>
      <c r="I251" s="68">
        <v>250033</v>
      </c>
      <c r="J251" s="68" t="s">
        <v>3482</v>
      </c>
      <c r="K251" s="68" t="s">
        <v>3483</v>
      </c>
      <c r="L251" s="68">
        <v>0</v>
      </c>
      <c r="M251" s="68">
        <v>10</v>
      </c>
      <c r="N251" s="68">
        <v>0</v>
      </c>
      <c r="O251" s="68">
        <v>0</v>
      </c>
      <c r="P251" s="68">
        <v>0</v>
      </c>
      <c r="Q251" s="68">
        <v>0</v>
      </c>
      <c r="R251" s="68">
        <v>1</v>
      </c>
      <c r="S251" s="68">
        <v>1</v>
      </c>
      <c r="T251" s="68">
        <v>1</v>
      </c>
      <c r="U251" s="68">
        <v>0</v>
      </c>
      <c r="V251" s="68">
        <v>0</v>
      </c>
      <c r="W251" s="68">
        <v>0</v>
      </c>
      <c r="X251" s="68">
        <v>0</v>
      </c>
      <c r="Y251" s="68">
        <v>0</v>
      </c>
      <c r="Z251" s="68">
        <v>0</v>
      </c>
      <c r="AA251" s="68">
        <v>0</v>
      </c>
      <c r="AB251" s="68">
        <v>0</v>
      </c>
      <c r="AC251" s="68">
        <v>0</v>
      </c>
      <c r="AD251" s="68">
        <v>133</v>
      </c>
      <c r="AE251" s="68">
        <v>5000</v>
      </c>
      <c r="AF251" s="68">
        <v>0</v>
      </c>
      <c r="AG251" s="68">
        <v>0</v>
      </c>
      <c r="AH251" s="68">
        <v>0</v>
      </c>
      <c r="AI251" s="68">
        <v>0</v>
      </c>
      <c r="AJ251" s="68">
        <v>0</v>
      </c>
      <c r="AK251" s="68">
        <v>0</v>
      </c>
      <c r="AL251" s="68">
        <v>0</v>
      </c>
      <c r="AM251" s="68">
        <v>0</v>
      </c>
      <c r="AN251" s="68">
        <v>0</v>
      </c>
      <c r="AO251" s="68">
        <v>0</v>
      </c>
      <c r="AP251" s="68" t="s">
        <v>1702</v>
      </c>
      <c r="AQ251" s="68">
        <v>1</v>
      </c>
      <c r="AR251" s="68" t="s">
        <v>756</v>
      </c>
      <c r="AS251" s="68">
        <v>0</v>
      </c>
      <c r="AT251" s="68">
        <v>0</v>
      </c>
      <c r="AU251" s="68">
        <v>0</v>
      </c>
      <c r="AV251" s="68">
        <v>1</v>
      </c>
      <c r="AW251" s="68"/>
      <c r="AX251" s="68">
        <v>0</v>
      </c>
      <c r="AY251" s="126">
        <v>0</v>
      </c>
      <c r="AZ251" s="68">
        <v>0</v>
      </c>
      <c r="BA251" s="68">
        <v>0</v>
      </c>
      <c r="EQ251" s="68">
        <v>59924</v>
      </c>
      <c r="ER251" s="175">
        <v>2</v>
      </c>
      <c r="ES251" s="68">
        <v>-1</v>
      </c>
      <c r="ET251" s="68">
        <v>30</v>
      </c>
      <c r="EU251" s="68">
        <v>0</v>
      </c>
      <c r="EV251" s="68">
        <v>150030</v>
      </c>
      <c r="EW251" s="68" t="s">
        <v>2668</v>
      </c>
      <c r="EX251" s="68" t="str">
        <f t="shared" si="36"/>
        <v>중형</v>
      </c>
      <c r="GE251" s="68">
        <v>3005</v>
      </c>
      <c r="GF251" s="68" t="s">
        <v>691</v>
      </c>
    </row>
    <row r="252" spans="6:188" x14ac:dyDescent="0.3">
      <c r="F252" s="68">
        <v>5034</v>
      </c>
      <c r="G252" s="68">
        <v>1</v>
      </c>
      <c r="H252" s="68">
        <v>250034</v>
      </c>
      <c r="I252" s="68">
        <v>250034</v>
      </c>
      <c r="J252" s="68" t="s">
        <v>3484</v>
      </c>
      <c r="K252" s="68" t="s">
        <v>3485</v>
      </c>
      <c r="L252" s="68">
        <v>0</v>
      </c>
      <c r="M252" s="68">
        <v>10</v>
      </c>
      <c r="N252" s="68">
        <v>0</v>
      </c>
      <c r="O252" s="68">
        <v>0</v>
      </c>
      <c r="P252" s="68">
        <v>0</v>
      </c>
      <c r="Q252" s="68">
        <v>0</v>
      </c>
      <c r="R252" s="68">
        <v>1</v>
      </c>
      <c r="S252" s="68">
        <v>1</v>
      </c>
      <c r="T252" s="68">
        <v>1</v>
      </c>
      <c r="U252" s="68">
        <v>0</v>
      </c>
      <c r="V252" s="68">
        <v>0</v>
      </c>
      <c r="W252" s="68">
        <v>0</v>
      </c>
      <c r="X252" s="68">
        <v>0</v>
      </c>
      <c r="Y252" s="68">
        <v>0</v>
      </c>
      <c r="Z252" s="68">
        <v>0</v>
      </c>
      <c r="AA252" s="68">
        <v>0</v>
      </c>
      <c r="AB252" s="68">
        <v>0</v>
      </c>
      <c r="AC252" s="68">
        <v>0</v>
      </c>
      <c r="AD252" s="68">
        <v>134</v>
      </c>
      <c r="AE252" s="68">
        <v>5000</v>
      </c>
      <c r="AF252" s="68">
        <v>9</v>
      </c>
      <c r="AG252" s="68">
        <v>0</v>
      </c>
      <c r="AH252" s="68">
        <v>0</v>
      </c>
      <c r="AI252" s="68">
        <v>0</v>
      </c>
      <c r="AJ252" s="68">
        <v>0</v>
      </c>
      <c r="AK252" s="68">
        <v>0</v>
      </c>
      <c r="AL252" s="68">
        <v>0</v>
      </c>
      <c r="AM252" s="68">
        <v>0</v>
      </c>
      <c r="AN252" s="68">
        <v>0</v>
      </c>
      <c r="AO252" s="68">
        <v>0</v>
      </c>
      <c r="AP252" s="68" t="s">
        <v>1702</v>
      </c>
      <c r="AQ252" s="68">
        <v>1</v>
      </c>
      <c r="AR252" s="68" t="s">
        <v>756</v>
      </c>
      <c r="AS252" s="68">
        <v>0</v>
      </c>
      <c r="AT252" s="68">
        <v>0</v>
      </c>
      <c r="AU252" s="68">
        <v>0</v>
      </c>
      <c r="AV252" s="68">
        <v>1</v>
      </c>
      <c r="AW252" s="68"/>
      <c r="AX252" s="68">
        <v>0</v>
      </c>
      <c r="AY252" s="126">
        <v>0</v>
      </c>
      <c r="AZ252" s="68">
        <v>0</v>
      </c>
      <c r="BA252" s="68">
        <v>0</v>
      </c>
      <c r="EQ252" s="68">
        <v>59925</v>
      </c>
      <c r="ER252" s="175">
        <v>1</v>
      </c>
      <c r="ES252" s="68">
        <v>-1</v>
      </c>
      <c r="ET252" s="68">
        <v>68</v>
      </c>
      <c r="EU252" s="68">
        <v>0</v>
      </c>
      <c r="EV252" s="68">
        <v>150068</v>
      </c>
      <c r="EW252" s="68" t="s">
        <v>2706</v>
      </c>
      <c r="EX252" s="68" t="str">
        <f t="shared" si="36"/>
        <v>소형</v>
      </c>
      <c r="GE252" s="68">
        <v>3006</v>
      </c>
      <c r="GF252" s="68" t="s">
        <v>4109</v>
      </c>
    </row>
    <row r="253" spans="6:188" x14ac:dyDescent="0.3">
      <c r="F253" s="68">
        <v>5035</v>
      </c>
      <c r="G253" s="68">
        <v>1</v>
      </c>
      <c r="H253" s="68">
        <v>250035</v>
      </c>
      <c r="I253" s="68">
        <v>250035</v>
      </c>
      <c r="J253" s="68" t="s">
        <v>3486</v>
      </c>
      <c r="K253" s="68" t="s">
        <v>3487</v>
      </c>
      <c r="L253" s="68">
        <v>0</v>
      </c>
      <c r="M253" s="68">
        <v>10</v>
      </c>
      <c r="N253" s="68">
        <v>0</v>
      </c>
      <c r="O253" s="68">
        <v>0</v>
      </c>
      <c r="P253" s="68">
        <v>0</v>
      </c>
      <c r="Q253" s="68">
        <v>0</v>
      </c>
      <c r="R253" s="68">
        <v>1</v>
      </c>
      <c r="S253" s="68">
        <v>1</v>
      </c>
      <c r="T253" s="68">
        <v>1</v>
      </c>
      <c r="U253" s="68">
        <v>0</v>
      </c>
      <c r="V253" s="68">
        <v>0</v>
      </c>
      <c r="W253" s="68">
        <v>0</v>
      </c>
      <c r="X253" s="68">
        <v>0</v>
      </c>
      <c r="Y253" s="68">
        <v>0</v>
      </c>
      <c r="Z253" s="68">
        <v>0</v>
      </c>
      <c r="AA253" s="68">
        <v>0</v>
      </c>
      <c r="AB253" s="68">
        <v>0</v>
      </c>
      <c r="AC253" s="68">
        <v>0</v>
      </c>
      <c r="AD253" s="68">
        <v>135</v>
      </c>
      <c r="AE253" s="68">
        <v>5000</v>
      </c>
      <c r="AF253" s="68">
        <v>0</v>
      </c>
      <c r="AG253" s="68">
        <v>0</v>
      </c>
      <c r="AH253" s="68">
        <v>0</v>
      </c>
      <c r="AI253" s="68">
        <v>0</v>
      </c>
      <c r="AJ253" s="68">
        <v>0</v>
      </c>
      <c r="AK253" s="68">
        <v>0</v>
      </c>
      <c r="AL253" s="68">
        <v>0</v>
      </c>
      <c r="AM253" s="68">
        <v>0</v>
      </c>
      <c r="AN253" s="68">
        <v>0</v>
      </c>
      <c r="AO253" s="68">
        <v>0</v>
      </c>
      <c r="AP253" s="68" t="s">
        <v>1702</v>
      </c>
      <c r="AQ253" s="68">
        <v>1</v>
      </c>
      <c r="AR253" s="68" t="s">
        <v>756</v>
      </c>
      <c r="AS253" s="68">
        <v>0</v>
      </c>
      <c r="AT253" s="68">
        <v>0</v>
      </c>
      <c r="AU253" s="68">
        <v>0</v>
      </c>
      <c r="AV253" s="68">
        <v>1</v>
      </c>
      <c r="AW253" s="68"/>
      <c r="AX253" s="68">
        <v>0</v>
      </c>
      <c r="AY253" s="126">
        <v>0</v>
      </c>
      <c r="AZ253" s="68">
        <v>0</v>
      </c>
      <c r="BA253" s="68">
        <v>0</v>
      </c>
      <c r="EQ253" s="68">
        <v>59926</v>
      </c>
      <c r="ER253" s="175">
        <v>2</v>
      </c>
      <c r="ES253" s="68">
        <v>-1</v>
      </c>
      <c r="ET253" s="68">
        <v>33</v>
      </c>
      <c r="EU253" s="68">
        <v>0</v>
      </c>
      <c r="EV253" s="68">
        <v>150033</v>
      </c>
      <c r="EW253" s="68" t="s">
        <v>2671</v>
      </c>
      <c r="EX253" s="68" t="str">
        <f t="shared" si="36"/>
        <v>중형</v>
      </c>
      <c r="GE253" s="68">
        <v>3007</v>
      </c>
      <c r="GF253" s="68" t="s">
        <v>669</v>
      </c>
    </row>
    <row r="254" spans="6:188" x14ac:dyDescent="0.3">
      <c r="F254" s="68">
        <v>5036</v>
      </c>
      <c r="G254" s="68">
        <v>1</v>
      </c>
      <c r="H254" s="68">
        <v>250036</v>
      </c>
      <c r="I254" s="68">
        <v>250036</v>
      </c>
      <c r="J254" s="68" t="s">
        <v>3488</v>
      </c>
      <c r="K254" s="68" t="s">
        <v>3489</v>
      </c>
      <c r="L254" s="68">
        <v>0</v>
      </c>
      <c r="M254" s="68">
        <v>10</v>
      </c>
      <c r="N254" s="68">
        <v>0</v>
      </c>
      <c r="O254" s="68">
        <v>0</v>
      </c>
      <c r="P254" s="68">
        <v>0</v>
      </c>
      <c r="Q254" s="68">
        <v>0</v>
      </c>
      <c r="R254" s="68">
        <v>1</v>
      </c>
      <c r="S254" s="68">
        <v>1</v>
      </c>
      <c r="T254" s="68">
        <v>1</v>
      </c>
      <c r="U254" s="68">
        <v>0</v>
      </c>
      <c r="V254" s="68">
        <v>0</v>
      </c>
      <c r="W254" s="68">
        <v>0</v>
      </c>
      <c r="X254" s="68">
        <v>0</v>
      </c>
      <c r="Y254" s="68">
        <v>0</v>
      </c>
      <c r="Z254" s="68">
        <v>0</v>
      </c>
      <c r="AA254" s="68">
        <v>0</v>
      </c>
      <c r="AB254" s="68">
        <v>0</v>
      </c>
      <c r="AC254" s="68">
        <v>0</v>
      </c>
      <c r="AD254" s="68">
        <v>136</v>
      </c>
      <c r="AE254" s="68">
        <v>5000</v>
      </c>
      <c r="AF254" s="68">
        <v>9</v>
      </c>
      <c r="AG254" s="68">
        <v>0</v>
      </c>
      <c r="AH254" s="68">
        <v>0</v>
      </c>
      <c r="AI254" s="68">
        <v>0</v>
      </c>
      <c r="AJ254" s="68">
        <v>0</v>
      </c>
      <c r="AK254" s="68">
        <v>0</v>
      </c>
      <c r="AL254" s="68">
        <v>0</v>
      </c>
      <c r="AM254" s="68">
        <v>0</v>
      </c>
      <c r="AN254" s="68">
        <v>0</v>
      </c>
      <c r="AO254" s="68">
        <v>0</v>
      </c>
      <c r="AP254" s="68" t="s">
        <v>1702</v>
      </c>
      <c r="AQ254" s="68">
        <v>1</v>
      </c>
      <c r="AR254" s="68" t="s">
        <v>756</v>
      </c>
      <c r="AS254" s="68">
        <v>0</v>
      </c>
      <c r="AT254" s="68">
        <v>0</v>
      </c>
      <c r="AU254" s="68">
        <v>0</v>
      </c>
      <c r="AV254" s="68">
        <v>1</v>
      </c>
      <c r="AW254" s="68"/>
      <c r="AX254" s="68">
        <v>0</v>
      </c>
      <c r="AY254" s="126">
        <v>0</v>
      </c>
      <c r="AZ254" s="68">
        <v>0</v>
      </c>
      <c r="BA254" s="68">
        <v>0</v>
      </c>
      <c r="EQ254" s="68">
        <v>59927</v>
      </c>
      <c r="ER254" s="175">
        <v>1</v>
      </c>
      <c r="ES254" s="68">
        <v>-1</v>
      </c>
      <c r="ET254" s="68">
        <v>9</v>
      </c>
      <c r="EU254" s="68">
        <v>0</v>
      </c>
      <c r="EV254" s="68">
        <v>150009</v>
      </c>
      <c r="EW254" s="68" t="s">
        <v>2647</v>
      </c>
      <c r="EX254" s="68" t="str">
        <f t="shared" si="36"/>
        <v>소형</v>
      </c>
      <c r="GE254" s="68">
        <v>3008</v>
      </c>
      <c r="GF254" s="68" t="s">
        <v>4110</v>
      </c>
    </row>
    <row r="255" spans="6:188" x14ac:dyDescent="0.3">
      <c r="F255" s="68">
        <v>5037</v>
      </c>
      <c r="G255" s="68">
        <v>1</v>
      </c>
      <c r="H255" s="68">
        <v>250037</v>
      </c>
      <c r="I255" s="68">
        <v>250037</v>
      </c>
      <c r="J255" s="68" t="s">
        <v>3490</v>
      </c>
      <c r="K255" s="68" t="s">
        <v>3491</v>
      </c>
      <c r="L255" s="68">
        <v>0</v>
      </c>
      <c r="M255" s="68">
        <v>10</v>
      </c>
      <c r="N255" s="68">
        <v>0</v>
      </c>
      <c r="O255" s="68">
        <v>0</v>
      </c>
      <c r="P255" s="68">
        <v>0</v>
      </c>
      <c r="Q255" s="68">
        <v>0</v>
      </c>
      <c r="R255" s="68">
        <v>1</v>
      </c>
      <c r="S255" s="68">
        <v>1</v>
      </c>
      <c r="T255" s="68">
        <v>1</v>
      </c>
      <c r="U255" s="68">
        <v>0</v>
      </c>
      <c r="V255" s="68">
        <v>0</v>
      </c>
      <c r="W255" s="68">
        <v>0</v>
      </c>
      <c r="X255" s="68">
        <v>0</v>
      </c>
      <c r="Y255" s="68">
        <v>0</v>
      </c>
      <c r="Z255" s="68">
        <v>0</v>
      </c>
      <c r="AA255" s="68">
        <v>0</v>
      </c>
      <c r="AB255" s="68">
        <v>0</v>
      </c>
      <c r="AC255" s="68">
        <v>0</v>
      </c>
      <c r="AD255" s="68">
        <v>137</v>
      </c>
      <c r="AE255" s="68">
        <v>5000</v>
      </c>
      <c r="AF255" s="68">
        <v>0</v>
      </c>
      <c r="AG255" s="68">
        <v>0</v>
      </c>
      <c r="AH255" s="68">
        <v>0</v>
      </c>
      <c r="AI255" s="68">
        <v>0</v>
      </c>
      <c r="AJ255" s="68">
        <v>0</v>
      </c>
      <c r="AK255" s="68">
        <v>0</v>
      </c>
      <c r="AL255" s="68">
        <v>0</v>
      </c>
      <c r="AM255" s="68">
        <v>0</v>
      </c>
      <c r="AN255" s="68">
        <v>0</v>
      </c>
      <c r="AO255" s="68">
        <v>0</v>
      </c>
      <c r="AP255" s="68" t="s">
        <v>1702</v>
      </c>
      <c r="AQ255" s="68">
        <v>1</v>
      </c>
      <c r="AR255" s="68" t="s">
        <v>756</v>
      </c>
      <c r="AS255" s="68">
        <v>0</v>
      </c>
      <c r="AT255" s="68">
        <v>0</v>
      </c>
      <c r="AU255" s="68">
        <v>0</v>
      </c>
      <c r="AV255" s="68">
        <v>1</v>
      </c>
      <c r="AW255" s="68"/>
      <c r="AX255" s="68">
        <v>0</v>
      </c>
      <c r="AY255" s="126">
        <v>0</v>
      </c>
      <c r="AZ255" s="68">
        <v>0</v>
      </c>
      <c r="BA255" s="68">
        <v>0</v>
      </c>
      <c r="EQ255" s="68">
        <v>59928</v>
      </c>
      <c r="ER255" s="175">
        <v>2</v>
      </c>
      <c r="ES255" s="68">
        <v>-1</v>
      </c>
      <c r="ET255" s="68">
        <v>31</v>
      </c>
      <c r="EU255" s="68">
        <v>0</v>
      </c>
      <c r="EV255" s="68">
        <v>150031</v>
      </c>
      <c r="EW255" s="68" t="s">
        <v>2669</v>
      </c>
      <c r="EX255" s="68" t="str">
        <f t="shared" si="36"/>
        <v>중형</v>
      </c>
      <c r="GE255" s="68">
        <v>3009</v>
      </c>
      <c r="GF255" s="68" t="s">
        <v>4093</v>
      </c>
    </row>
    <row r="256" spans="6:188" x14ac:dyDescent="0.3">
      <c r="F256" s="68">
        <v>5038</v>
      </c>
      <c r="G256" s="68">
        <v>1</v>
      </c>
      <c r="H256" s="68">
        <v>250038</v>
      </c>
      <c r="I256" s="68">
        <v>250038</v>
      </c>
      <c r="J256" s="68" t="s">
        <v>3492</v>
      </c>
      <c r="K256" s="68" t="s">
        <v>3493</v>
      </c>
      <c r="L256" s="68">
        <v>0</v>
      </c>
      <c r="M256" s="68">
        <v>10</v>
      </c>
      <c r="N256" s="68">
        <v>0</v>
      </c>
      <c r="O256" s="68">
        <v>0</v>
      </c>
      <c r="P256" s="68">
        <v>0</v>
      </c>
      <c r="Q256" s="68">
        <v>0</v>
      </c>
      <c r="R256" s="68">
        <v>1</v>
      </c>
      <c r="S256" s="68">
        <v>1</v>
      </c>
      <c r="T256" s="68">
        <v>1</v>
      </c>
      <c r="U256" s="68">
        <v>0</v>
      </c>
      <c r="V256" s="68">
        <v>0</v>
      </c>
      <c r="W256" s="68">
        <v>0</v>
      </c>
      <c r="X256" s="68">
        <v>0</v>
      </c>
      <c r="Y256" s="68">
        <v>0</v>
      </c>
      <c r="Z256" s="68">
        <v>0</v>
      </c>
      <c r="AA256" s="68">
        <v>0</v>
      </c>
      <c r="AB256" s="68">
        <v>0</v>
      </c>
      <c r="AC256" s="68">
        <v>0</v>
      </c>
      <c r="AD256" s="68">
        <v>138</v>
      </c>
      <c r="AE256" s="68">
        <v>5000</v>
      </c>
      <c r="AF256" s="68">
        <v>2</v>
      </c>
      <c r="AG256" s="68">
        <v>0</v>
      </c>
      <c r="AH256" s="68">
        <v>0</v>
      </c>
      <c r="AI256" s="68">
        <v>0</v>
      </c>
      <c r="AJ256" s="68">
        <v>0</v>
      </c>
      <c r="AK256" s="68">
        <v>0</v>
      </c>
      <c r="AL256" s="68">
        <v>0</v>
      </c>
      <c r="AM256" s="68">
        <v>0</v>
      </c>
      <c r="AN256" s="68">
        <v>0</v>
      </c>
      <c r="AO256" s="68">
        <v>0</v>
      </c>
      <c r="AP256" s="68" t="s">
        <v>1702</v>
      </c>
      <c r="AQ256" s="68">
        <v>1</v>
      </c>
      <c r="AR256" s="68" t="s">
        <v>756</v>
      </c>
      <c r="AS256" s="68">
        <v>0</v>
      </c>
      <c r="AT256" s="68">
        <v>0</v>
      </c>
      <c r="AU256" s="68">
        <v>0</v>
      </c>
      <c r="AV256" s="68">
        <v>1</v>
      </c>
      <c r="AW256" s="68"/>
      <c r="AX256" s="68">
        <v>0</v>
      </c>
      <c r="AY256" s="126">
        <v>0</v>
      </c>
      <c r="AZ256" s="68">
        <v>0</v>
      </c>
      <c r="BA256" s="68">
        <v>0</v>
      </c>
      <c r="EQ256" s="68">
        <v>59929</v>
      </c>
      <c r="ER256" s="175">
        <v>1</v>
      </c>
      <c r="ES256" s="68">
        <v>-1</v>
      </c>
      <c r="ET256" s="68">
        <v>69</v>
      </c>
      <c r="EU256" s="68">
        <v>0</v>
      </c>
      <c r="EV256" s="68">
        <v>150069</v>
      </c>
      <c r="EW256" s="68" t="s">
        <v>2707</v>
      </c>
      <c r="EX256" s="68" t="str">
        <f t="shared" si="36"/>
        <v>소형</v>
      </c>
      <c r="GE256" s="68">
        <v>3010</v>
      </c>
      <c r="GF256" s="68" t="s">
        <v>4111</v>
      </c>
    </row>
    <row r="257" spans="6:188" x14ac:dyDescent="0.3">
      <c r="F257" s="68">
        <v>5039</v>
      </c>
      <c r="G257" s="68">
        <v>1</v>
      </c>
      <c r="H257" s="68">
        <v>250039</v>
      </c>
      <c r="I257" s="68">
        <v>250039</v>
      </c>
      <c r="J257" s="68" t="s">
        <v>3494</v>
      </c>
      <c r="K257" s="68" t="s">
        <v>3495</v>
      </c>
      <c r="L257" s="68">
        <v>0</v>
      </c>
      <c r="M257" s="68">
        <v>10</v>
      </c>
      <c r="N257" s="68">
        <v>0</v>
      </c>
      <c r="O257" s="68">
        <v>0</v>
      </c>
      <c r="P257" s="68">
        <v>0</v>
      </c>
      <c r="Q257" s="68">
        <v>0</v>
      </c>
      <c r="R257" s="68">
        <v>1</v>
      </c>
      <c r="S257" s="68">
        <v>1</v>
      </c>
      <c r="T257" s="68">
        <v>1</v>
      </c>
      <c r="U257" s="68">
        <v>0</v>
      </c>
      <c r="V257" s="68">
        <v>0</v>
      </c>
      <c r="W257" s="68">
        <v>0</v>
      </c>
      <c r="X257" s="68">
        <v>0</v>
      </c>
      <c r="Y257" s="68">
        <v>0</v>
      </c>
      <c r="Z257" s="68">
        <v>0</v>
      </c>
      <c r="AA257" s="68">
        <v>0</v>
      </c>
      <c r="AB257" s="68">
        <v>0</v>
      </c>
      <c r="AC257" s="68">
        <v>0</v>
      </c>
      <c r="AD257" s="68">
        <v>139</v>
      </c>
      <c r="AE257" s="68">
        <v>5000</v>
      </c>
      <c r="AF257" s="68">
        <v>0</v>
      </c>
      <c r="AG257" s="68">
        <v>0</v>
      </c>
      <c r="AH257" s="68">
        <v>0</v>
      </c>
      <c r="AI257" s="68">
        <v>0</v>
      </c>
      <c r="AJ257" s="68">
        <v>0</v>
      </c>
      <c r="AK257" s="68">
        <v>0</v>
      </c>
      <c r="AL257" s="68">
        <v>0</v>
      </c>
      <c r="AM257" s="68">
        <v>0</v>
      </c>
      <c r="AN257" s="68">
        <v>0</v>
      </c>
      <c r="AO257" s="68">
        <v>0</v>
      </c>
      <c r="AP257" s="68" t="s">
        <v>1702</v>
      </c>
      <c r="AQ257" s="68">
        <v>1</v>
      </c>
      <c r="AR257" s="68" t="s">
        <v>756</v>
      </c>
      <c r="AS257" s="68">
        <v>0</v>
      </c>
      <c r="AT257" s="68">
        <v>0</v>
      </c>
      <c r="AU257" s="68">
        <v>0</v>
      </c>
      <c r="AV257" s="68">
        <v>1</v>
      </c>
      <c r="AW257" s="68"/>
      <c r="AX257" s="68">
        <v>0</v>
      </c>
      <c r="AY257" s="126">
        <v>0</v>
      </c>
      <c r="AZ257" s="68">
        <v>0</v>
      </c>
      <c r="BA257" s="68">
        <v>0</v>
      </c>
      <c r="EQ257" s="68">
        <v>59930</v>
      </c>
      <c r="ER257" s="175">
        <v>2</v>
      </c>
      <c r="ES257" s="68">
        <v>-1</v>
      </c>
      <c r="ET257" s="68">
        <v>32</v>
      </c>
      <c r="EU257" s="68">
        <v>0</v>
      </c>
      <c r="EV257" s="68">
        <v>150032</v>
      </c>
      <c r="EW257" s="68" t="s">
        <v>2670</v>
      </c>
      <c r="EX257" s="68" t="str">
        <f t="shared" si="36"/>
        <v>중형</v>
      </c>
      <c r="GE257" s="68">
        <v>3011</v>
      </c>
      <c r="GF257" s="68" t="s">
        <v>4112</v>
      </c>
    </row>
    <row r="258" spans="6:188" x14ac:dyDescent="0.3">
      <c r="F258" s="68">
        <v>5040</v>
      </c>
      <c r="G258" s="68">
        <v>1</v>
      </c>
      <c r="H258" s="68">
        <v>250040</v>
      </c>
      <c r="I258" s="68">
        <v>250040</v>
      </c>
      <c r="J258" s="68" t="s">
        <v>3496</v>
      </c>
      <c r="K258" s="68" t="s">
        <v>3497</v>
      </c>
      <c r="L258" s="68">
        <v>0</v>
      </c>
      <c r="M258" s="68">
        <v>10</v>
      </c>
      <c r="N258" s="68">
        <v>0</v>
      </c>
      <c r="O258" s="68">
        <v>0</v>
      </c>
      <c r="P258" s="68">
        <v>0</v>
      </c>
      <c r="Q258" s="68">
        <v>0</v>
      </c>
      <c r="R258" s="68">
        <v>1</v>
      </c>
      <c r="S258" s="68">
        <v>1</v>
      </c>
      <c r="T258" s="68">
        <v>1</v>
      </c>
      <c r="U258" s="68">
        <v>0</v>
      </c>
      <c r="V258" s="68">
        <v>0</v>
      </c>
      <c r="W258" s="68">
        <v>0</v>
      </c>
      <c r="X258" s="68">
        <v>0</v>
      </c>
      <c r="Y258" s="68">
        <v>0</v>
      </c>
      <c r="Z258" s="68">
        <v>0</v>
      </c>
      <c r="AA258" s="68">
        <v>0</v>
      </c>
      <c r="AB258" s="68">
        <v>0</v>
      </c>
      <c r="AC258" s="68">
        <v>0</v>
      </c>
      <c r="AD258" s="68">
        <v>140</v>
      </c>
      <c r="AE258" s="68">
        <v>5000</v>
      </c>
      <c r="AF258" s="68">
        <v>3</v>
      </c>
      <c r="AG258" s="68">
        <v>0</v>
      </c>
      <c r="AH258" s="68">
        <v>0</v>
      </c>
      <c r="AI258" s="68">
        <v>0</v>
      </c>
      <c r="AJ258" s="68">
        <v>0</v>
      </c>
      <c r="AK258" s="68">
        <v>0</v>
      </c>
      <c r="AL258" s="68">
        <v>0</v>
      </c>
      <c r="AM258" s="68">
        <v>0</v>
      </c>
      <c r="AN258" s="68">
        <v>0</v>
      </c>
      <c r="AO258" s="68">
        <v>0</v>
      </c>
      <c r="AP258" s="68" t="s">
        <v>1702</v>
      </c>
      <c r="AQ258" s="68">
        <v>1</v>
      </c>
      <c r="AR258" s="68" t="s">
        <v>756</v>
      </c>
      <c r="AS258" s="68">
        <v>0</v>
      </c>
      <c r="AT258" s="68">
        <v>0</v>
      </c>
      <c r="AU258" s="68">
        <v>0</v>
      </c>
      <c r="AV258" s="68">
        <v>1</v>
      </c>
      <c r="AW258" s="68"/>
      <c r="AX258" s="68">
        <v>0</v>
      </c>
      <c r="AY258" s="126">
        <v>0</v>
      </c>
      <c r="AZ258" s="68">
        <v>0</v>
      </c>
      <c r="BA258" s="68">
        <v>0</v>
      </c>
      <c r="EQ258" s="68">
        <v>59931</v>
      </c>
      <c r="ER258" s="175">
        <v>1</v>
      </c>
      <c r="ES258" s="68">
        <v>-1</v>
      </c>
      <c r="ET258" s="68">
        <v>62</v>
      </c>
      <c r="EU258" s="68">
        <v>0</v>
      </c>
      <c r="EV258" s="68">
        <v>150062</v>
      </c>
      <c r="EW258" s="68" t="s">
        <v>2700</v>
      </c>
      <c r="EX258" s="68" t="str">
        <f t="shared" si="36"/>
        <v>소형</v>
      </c>
      <c r="GE258" s="68">
        <v>3012</v>
      </c>
      <c r="GF258" s="68" t="s">
        <v>4113</v>
      </c>
    </row>
    <row r="259" spans="6:188" x14ac:dyDescent="0.3">
      <c r="F259" s="68">
        <v>5041</v>
      </c>
      <c r="G259" s="68">
        <v>1</v>
      </c>
      <c r="H259" s="68">
        <v>250041</v>
      </c>
      <c r="I259" s="68">
        <v>250041</v>
      </c>
      <c r="J259" s="68" t="s">
        <v>3498</v>
      </c>
      <c r="K259" s="68" t="s">
        <v>3499</v>
      </c>
      <c r="L259" s="68">
        <v>0</v>
      </c>
      <c r="M259" s="68">
        <v>10</v>
      </c>
      <c r="N259" s="68">
        <v>0</v>
      </c>
      <c r="O259" s="68">
        <v>0</v>
      </c>
      <c r="P259" s="68">
        <v>0</v>
      </c>
      <c r="Q259" s="68">
        <v>0</v>
      </c>
      <c r="R259" s="68">
        <v>1</v>
      </c>
      <c r="S259" s="68">
        <v>1</v>
      </c>
      <c r="T259" s="68">
        <v>1</v>
      </c>
      <c r="U259" s="68">
        <v>0</v>
      </c>
      <c r="V259" s="68">
        <v>0</v>
      </c>
      <c r="W259" s="68">
        <v>0</v>
      </c>
      <c r="X259" s="68">
        <v>0</v>
      </c>
      <c r="Y259" s="68">
        <v>0</v>
      </c>
      <c r="Z259" s="68">
        <v>0</v>
      </c>
      <c r="AA259" s="68">
        <v>0</v>
      </c>
      <c r="AB259" s="68">
        <v>0</v>
      </c>
      <c r="AC259" s="68">
        <v>0</v>
      </c>
      <c r="AD259" s="68">
        <v>141</v>
      </c>
      <c r="AE259" s="68">
        <v>5000</v>
      </c>
      <c r="AF259" s="68">
        <v>0</v>
      </c>
      <c r="AG259" s="68">
        <v>0</v>
      </c>
      <c r="AH259" s="68">
        <v>0</v>
      </c>
      <c r="AI259" s="68">
        <v>0</v>
      </c>
      <c r="AJ259" s="68">
        <v>0</v>
      </c>
      <c r="AK259" s="68">
        <v>0</v>
      </c>
      <c r="AL259" s="68">
        <v>0</v>
      </c>
      <c r="AM259" s="68">
        <v>0</v>
      </c>
      <c r="AN259" s="68">
        <v>0</v>
      </c>
      <c r="AO259" s="68">
        <v>0</v>
      </c>
      <c r="AP259" s="68" t="s">
        <v>1702</v>
      </c>
      <c r="AQ259" s="68">
        <v>1</v>
      </c>
      <c r="AR259" s="68" t="s">
        <v>756</v>
      </c>
      <c r="AS259" s="68">
        <v>0</v>
      </c>
      <c r="AT259" s="68">
        <v>0</v>
      </c>
      <c r="AU259" s="68">
        <v>0</v>
      </c>
      <c r="AV259" s="68">
        <v>1</v>
      </c>
      <c r="AW259" s="68"/>
      <c r="AX259" s="68">
        <v>0</v>
      </c>
      <c r="AY259" s="126">
        <v>0</v>
      </c>
      <c r="AZ259" s="68">
        <v>0</v>
      </c>
      <c r="BA259" s="68">
        <v>0</v>
      </c>
      <c r="EQ259" s="68">
        <v>59932</v>
      </c>
      <c r="ER259" s="175">
        <v>2</v>
      </c>
      <c r="ES259" s="68">
        <v>-1</v>
      </c>
      <c r="ET259" s="68">
        <v>30</v>
      </c>
      <c r="EU259" s="68">
        <v>0</v>
      </c>
      <c r="EV259" s="68">
        <v>150030</v>
      </c>
      <c r="EW259" s="68" t="s">
        <v>2668</v>
      </c>
      <c r="EX259" s="68" t="str">
        <f t="shared" ref="EX259:EX322" si="37">IF(ER259=1,"소형",IF(ER259=2,"중형","대형"))</f>
        <v>중형</v>
      </c>
      <c r="GE259" s="68">
        <v>3013</v>
      </c>
      <c r="GF259" s="68" t="s">
        <v>4114</v>
      </c>
    </row>
    <row r="260" spans="6:188" x14ac:dyDescent="0.3">
      <c r="F260" s="68">
        <v>5042</v>
      </c>
      <c r="G260" s="68">
        <v>1</v>
      </c>
      <c r="H260" s="68">
        <v>250042</v>
      </c>
      <c r="I260" s="68">
        <v>250042</v>
      </c>
      <c r="J260" s="68" t="s">
        <v>3500</v>
      </c>
      <c r="K260" s="68" t="s">
        <v>3501</v>
      </c>
      <c r="L260" s="68">
        <v>0</v>
      </c>
      <c r="M260" s="68">
        <v>10</v>
      </c>
      <c r="N260" s="68">
        <v>0</v>
      </c>
      <c r="O260" s="68">
        <v>0</v>
      </c>
      <c r="P260" s="68">
        <v>0</v>
      </c>
      <c r="Q260" s="68">
        <v>0</v>
      </c>
      <c r="R260" s="68">
        <v>1</v>
      </c>
      <c r="S260" s="68">
        <v>1</v>
      </c>
      <c r="T260" s="68">
        <v>1</v>
      </c>
      <c r="U260" s="68">
        <v>0</v>
      </c>
      <c r="V260" s="68">
        <v>0</v>
      </c>
      <c r="W260" s="68">
        <v>0</v>
      </c>
      <c r="X260" s="68">
        <v>0</v>
      </c>
      <c r="Y260" s="68">
        <v>0</v>
      </c>
      <c r="Z260" s="68">
        <v>0</v>
      </c>
      <c r="AA260" s="68">
        <v>0</v>
      </c>
      <c r="AB260" s="68">
        <v>0</v>
      </c>
      <c r="AC260" s="68">
        <v>0</v>
      </c>
      <c r="AD260" s="68">
        <v>142</v>
      </c>
      <c r="AE260" s="68">
        <v>5000</v>
      </c>
      <c r="AF260" s="68">
        <v>0</v>
      </c>
      <c r="AG260" s="68">
        <v>0</v>
      </c>
      <c r="AH260" s="68">
        <v>0</v>
      </c>
      <c r="AI260" s="68">
        <v>0</v>
      </c>
      <c r="AJ260" s="68">
        <v>0</v>
      </c>
      <c r="AK260" s="68">
        <v>0</v>
      </c>
      <c r="AL260" s="68">
        <v>0</v>
      </c>
      <c r="AM260" s="68">
        <v>0</v>
      </c>
      <c r="AN260" s="68">
        <v>0</v>
      </c>
      <c r="AO260" s="68">
        <v>0</v>
      </c>
      <c r="AP260" s="68" t="s">
        <v>1702</v>
      </c>
      <c r="AQ260" s="68">
        <v>1</v>
      </c>
      <c r="AR260" s="68" t="s">
        <v>756</v>
      </c>
      <c r="AS260" s="68">
        <v>0</v>
      </c>
      <c r="AT260" s="68">
        <v>0</v>
      </c>
      <c r="AU260" s="68">
        <v>0</v>
      </c>
      <c r="AV260" s="68">
        <v>1</v>
      </c>
      <c r="AW260" s="68"/>
      <c r="AX260" s="68">
        <v>0</v>
      </c>
      <c r="AY260" s="126">
        <v>0</v>
      </c>
      <c r="AZ260" s="68">
        <v>0</v>
      </c>
      <c r="BA260" s="68">
        <v>0</v>
      </c>
      <c r="EQ260" s="68">
        <v>59933</v>
      </c>
      <c r="ER260" s="175">
        <v>2</v>
      </c>
      <c r="ES260" s="68">
        <v>-1</v>
      </c>
      <c r="ET260" s="68">
        <v>31</v>
      </c>
      <c r="EU260" s="68">
        <v>0</v>
      </c>
      <c r="EV260" s="68">
        <v>150031</v>
      </c>
      <c r="EW260" s="68" t="s">
        <v>2669</v>
      </c>
      <c r="EX260" s="68" t="str">
        <f t="shared" si="37"/>
        <v>중형</v>
      </c>
      <c r="GE260" s="68">
        <v>3014</v>
      </c>
      <c r="GF260" s="68" t="s">
        <v>4115</v>
      </c>
    </row>
    <row r="261" spans="6:188" x14ac:dyDescent="0.3">
      <c r="F261" s="68">
        <v>5043</v>
      </c>
      <c r="G261" s="68">
        <v>1</v>
      </c>
      <c r="H261" s="68">
        <v>250043</v>
      </c>
      <c r="I261" s="68">
        <v>250043</v>
      </c>
      <c r="J261" s="68" t="s">
        <v>3502</v>
      </c>
      <c r="K261" s="68" t="s">
        <v>3503</v>
      </c>
      <c r="L261" s="68">
        <v>0</v>
      </c>
      <c r="M261" s="68">
        <v>10</v>
      </c>
      <c r="N261" s="68">
        <v>0</v>
      </c>
      <c r="O261" s="68">
        <v>0</v>
      </c>
      <c r="P261" s="68">
        <v>0</v>
      </c>
      <c r="Q261" s="68">
        <v>0</v>
      </c>
      <c r="R261" s="68">
        <v>1</v>
      </c>
      <c r="S261" s="68">
        <v>1</v>
      </c>
      <c r="T261" s="68">
        <v>1</v>
      </c>
      <c r="U261" s="68">
        <v>0</v>
      </c>
      <c r="V261" s="68">
        <v>0</v>
      </c>
      <c r="W261" s="68">
        <v>0</v>
      </c>
      <c r="X261" s="68">
        <v>0</v>
      </c>
      <c r="Y261" s="68">
        <v>0</v>
      </c>
      <c r="Z261" s="68">
        <v>0</v>
      </c>
      <c r="AA261" s="68">
        <v>0</v>
      </c>
      <c r="AB261" s="68">
        <v>0</v>
      </c>
      <c r="AC261" s="68">
        <v>0</v>
      </c>
      <c r="AD261" s="68">
        <v>143</v>
      </c>
      <c r="AE261" s="68">
        <v>5000</v>
      </c>
      <c r="AF261" s="68">
        <v>0</v>
      </c>
      <c r="AG261" s="68">
        <v>0</v>
      </c>
      <c r="AH261" s="68">
        <v>0</v>
      </c>
      <c r="AI261" s="68">
        <v>0</v>
      </c>
      <c r="AJ261" s="68">
        <v>0</v>
      </c>
      <c r="AK261" s="68">
        <v>0</v>
      </c>
      <c r="AL261" s="68">
        <v>0</v>
      </c>
      <c r="AM261" s="68">
        <v>0</v>
      </c>
      <c r="AN261" s="68">
        <v>0</v>
      </c>
      <c r="AO261" s="68">
        <v>0</v>
      </c>
      <c r="AP261" s="68" t="s">
        <v>1702</v>
      </c>
      <c r="AQ261" s="68">
        <v>1</v>
      </c>
      <c r="AR261" s="68" t="s">
        <v>756</v>
      </c>
      <c r="AS261" s="68">
        <v>0</v>
      </c>
      <c r="AT261" s="68">
        <v>0</v>
      </c>
      <c r="AU261" s="68">
        <v>0</v>
      </c>
      <c r="AV261" s="68">
        <v>1</v>
      </c>
      <c r="AW261" s="68"/>
      <c r="AX261" s="68">
        <v>0</v>
      </c>
      <c r="AY261" s="126">
        <v>0</v>
      </c>
      <c r="AZ261" s="68">
        <v>0</v>
      </c>
      <c r="BA261" s="68">
        <v>0</v>
      </c>
      <c r="EQ261" s="68">
        <v>59934</v>
      </c>
      <c r="ER261" s="175">
        <v>2</v>
      </c>
      <c r="ES261" s="68">
        <v>-1</v>
      </c>
      <c r="ET261" s="68">
        <v>33</v>
      </c>
      <c r="EU261" s="68">
        <v>0</v>
      </c>
      <c r="EV261" s="68">
        <v>150033</v>
      </c>
      <c r="EW261" s="68" t="s">
        <v>2671</v>
      </c>
      <c r="EX261" s="68" t="str">
        <f t="shared" si="37"/>
        <v>중형</v>
      </c>
      <c r="GE261" s="68">
        <v>3015</v>
      </c>
      <c r="GF261" s="68" t="s">
        <v>4116</v>
      </c>
    </row>
    <row r="262" spans="6:188" x14ac:dyDescent="0.3">
      <c r="F262" s="68">
        <v>5044</v>
      </c>
      <c r="G262" s="68">
        <v>1</v>
      </c>
      <c r="H262" s="68">
        <v>250044</v>
      </c>
      <c r="I262" s="68">
        <v>250044</v>
      </c>
      <c r="J262" s="68" t="s">
        <v>3504</v>
      </c>
      <c r="K262" s="68" t="s">
        <v>3505</v>
      </c>
      <c r="L262" s="68">
        <v>0</v>
      </c>
      <c r="M262" s="68">
        <v>10</v>
      </c>
      <c r="N262" s="68">
        <v>0</v>
      </c>
      <c r="O262" s="68">
        <v>0</v>
      </c>
      <c r="P262" s="68">
        <v>0</v>
      </c>
      <c r="Q262" s="68">
        <v>0</v>
      </c>
      <c r="R262" s="68">
        <v>1</v>
      </c>
      <c r="S262" s="68">
        <v>1</v>
      </c>
      <c r="T262" s="68">
        <v>1</v>
      </c>
      <c r="U262" s="68">
        <v>0</v>
      </c>
      <c r="V262" s="68">
        <v>0</v>
      </c>
      <c r="W262" s="68">
        <v>0</v>
      </c>
      <c r="X262" s="68">
        <v>0</v>
      </c>
      <c r="Y262" s="68">
        <v>0</v>
      </c>
      <c r="Z262" s="68">
        <v>0</v>
      </c>
      <c r="AA262" s="68">
        <v>0</v>
      </c>
      <c r="AB262" s="68">
        <v>0</v>
      </c>
      <c r="AC262" s="68">
        <v>0</v>
      </c>
      <c r="AD262" s="68">
        <v>144</v>
      </c>
      <c r="AE262" s="68">
        <v>5000</v>
      </c>
      <c r="AF262" s="68">
        <v>0</v>
      </c>
      <c r="AG262" s="68">
        <v>0</v>
      </c>
      <c r="AH262" s="68">
        <v>0</v>
      </c>
      <c r="AI262" s="68">
        <v>0</v>
      </c>
      <c r="AJ262" s="68">
        <v>0</v>
      </c>
      <c r="AK262" s="68">
        <v>0</v>
      </c>
      <c r="AL262" s="68">
        <v>0</v>
      </c>
      <c r="AM262" s="68">
        <v>0</v>
      </c>
      <c r="AN262" s="68">
        <v>0</v>
      </c>
      <c r="AO262" s="68">
        <v>0</v>
      </c>
      <c r="AP262" s="68" t="s">
        <v>1702</v>
      </c>
      <c r="AQ262" s="68">
        <v>1</v>
      </c>
      <c r="AR262" s="68" t="s">
        <v>756</v>
      </c>
      <c r="AS262" s="68">
        <v>0</v>
      </c>
      <c r="AT262" s="68">
        <v>0</v>
      </c>
      <c r="AU262" s="68">
        <v>0</v>
      </c>
      <c r="AV262" s="68">
        <v>1</v>
      </c>
      <c r="AW262" s="68"/>
      <c r="AX262" s="68">
        <v>0</v>
      </c>
      <c r="AY262" s="126">
        <v>0</v>
      </c>
      <c r="AZ262" s="68">
        <v>0</v>
      </c>
      <c r="BA262" s="68">
        <v>0</v>
      </c>
      <c r="EQ262" s="68">
        <v>59935</v>
      </c>
      <c r="ER262" s="175">
        <v>1</v>
      </c>
      <c r="ES262" s="68">
        <v>-1</v>
      </c>
      <c r="ET262" s="68">
        <v>9</v>
      </c>
      <c r="EU262" s="68">
        <v>0</v>
      </c>
      <c r="EV262" s="68">
        <v>150009</v>
      </c>
      <c r="EW262" s="68" t="s">
        <v>2647</v>
      </c>
      <c r="EX262" s="68" t="str">
        <f t="shared" si="37"/>
        <v>소형</v>
      </c>
      <c r="GE262" s="68">
        <v>3016</v>
      </c>
      <c r="GF262" s="68" t="s">
        <v>4117</v>
      </c>
    </row>
    <row r="263" spans="6:188" x14ac:dyDescent="0.3">
      <c r="F263" s="68">
        <v>5045</v>
      </c>
      <c r="G263" s="68">
        <v>1</v>
      </c>
      <c r="H263" s="68">
        <v>250045</v>
      </c>
      <c r="I263" s="68">
        <v>250045</v>
      </c>
      <c r="J263" s="68" t="s">
        <v>3506</v>
      </c>
      <c r="K263" s="68" t="s">
        <v>3507</v>
      </c>
      <c r="L263" s="68">
        <v>0</v>
      </c>
      <c r="M263" s="68">
        <v>10</v>
      </c>
      <c r="N263" s="68">
        <v>0</v>
      </c>
      <c r="O263" s="68">
        <v>0</v>
      </c>
      <c r="P263" s="68">
        <v>0</v>
      </c>
      <c r="Q263" s="68">
        <v>0</v>
      </c>
      <c r="R263" s="68">
        <v>1</v>
      </c>
      <c r="S263" s="68">
        <v>1</v>
      </c>
      <c r="T263" s="68">
        <v>1</v>
      </c>
      <c r="U263" s="68">
        <v>0</v>
      </c>
      <c r="V263" s="68">
        <v>0</v>
      </c>
      <c r="W263" s="68">
        <v>0</v>
      </c>
      <c r="X263" s="68">
        <v>0</v>
      </c>
      <c r="Y263" s="68">
        <v>0</v>
      </c>
      <c r="Z263" s="68">
        <v>0</v>
      </c>
      <c r="AA263" s="68">
        <v>0</v>
      </c>
      <c r="AB263" s="68">
        <v>0</v>
      </c>
      <c r="AC263" s="68">
        <v>0</v>
      </c>
      <c r="AD263" s="68">
        <v>145</v>
      </c>
      <c r="AE263" s="68">
        <v>5000</v>
      </c>
      <c r="AF263" s="68">
        <v>0</v>
      </c>
      <c r="AG263" s="68">
        <v>0</v>
      </c>
      <c r="AH263" s="68">
        <v>0</v>
      </c>
      <c r="AI263" s="68">
        <v>0</v>
      </c>
      <c r="AJ263" s="68">
        <v>0</v>
      </c>
      <c r="AK263" s="68">
        <v>0</v>
      </c>
      <c r="AL263" s="68">
        <v>0</v>
      </c>
      <c r="AM263" s="68">
        <v>0</v>
      </c>
      <c r="AN263" s="68">
        <v>0</v>
      </c>
      <c r="AO263" s="68">
        <v>0</v>
      </c>
      <c r="AP263" s="68" t="s">
        <v>1702</v>
      </c>
      <c r="AQ263" s="68">
        <v>1</v>
      </c>
      <c r="AR263" s="68" t="s">
        <v>756</v>
      </c>
      <c r="AS263" s="68">
        <v>0</v>
      </c>
      <c r="AT263" s="68">
        <v>0</v>
      </c>
      <c r="AU263" s="68">
        <v>0</v>
      </c>
      <c r="AV263" s="68">
        <v>1</v>
      </c>
      <c r="AW263" s="68"/>
      <c r="AX263" s="68">
        <v>0</v>
      </c>
      <c r="AY263" s="126">
        <v>0</v>
      </c>
      <c r="AZ263" s="68">
        <v>0</v>
      </c>
      <c r="BA263" s="68">
        <v>0</v>
      </c>
      <c r="EQ263" s="68">
        <v>59936</v>
      </c>
      <c r="ER263" s="175">
        <v>2</v>
      </c>
      <c r="ES263" s="68">
        <v>-1</v>
      </c>
      <c r="ET263" s="68">
        <v>42</v>
      </c>
      <c r="EU263" s="68">
        <v>0</v>
      </c>
      <c r="EV263" s="68">
        <v>150042</v>
      </c>
      <c r="EW263" s="68" t="s">
        <v>2680</v>
      </c>
      <c r="EX263" s="68" t="str">
        <f t="shared" si="37"/>
        <v>중형</v>
      </c>
      <c r="GE263" s="68">
        <v>3017</v>
      </c>
      <c r="GF263" s="68" t="s">
        <v>4118</v>
      </c>
    </row>
    <row r="264" spans="6:188" x14ac:dyDescent="0.3">
      <c r="F264" s="68">
        <v>5046</v>
      </c>
      <c r="G264" s="68">
        <v>1</v>
      </c>
      <c r="H264" s="68">
        <v>250046</v>
      </c>
      <c r="I264" s="68">
        <v>250046</v>
      </c>
      <c r="J264" s="68" t="s">
        <v>3508</v>
      </c>
      <c r="K264" s="68" t="s">
        <v>3509</v>
      </c>
      <c r="L264" s="68">
        <v>0</v>
      </c>
      <c r="M264" s="68">
        <v>10</v>
      </c>
      <c r="N264" s="68">
        <v>0</v>
      </c>
      <c r="O264" s="68">
        <v>0</v>
      </c>
      <c r="P264" s="68">
        <v>0</v>
      </c>
      <c r="Q264" s="68">
        <v>0</v>
      </c>
      <c r="R264" s="68">
        <v>1</v>
      </c>
      <c r="S264" s="68">
        <v>1</v>
      </c>
      <c r="T264" s="68">
        <v>1</v>
      </c>
      <c r="U264" s="68">
        <v>0</v>
      </c>
      <c r="V264" s="68">
        <v>0</v>
      </c>
      <c r="W264" s="68">
        <v>0</v>
      </c>
      <c r="X264" s="68">
        <v>0</v>
      </c>
      <c r="Y264" s="68">
        <v>0</v>
      </c>
      <c r="Z264" s="68">
        <v>0</v>
      </c>
      <c r="AA264" s="68">
        <v>0</v>
      </c>
      <c r="AB264" s="68">
        <v>0</v>
      </c>
      <c r="AC264" s="68">
        <v>0</v>
      </c>
      <c r="AD264" s="68">
        <v>146</v>
      </c>
      <c r="AE264" s="68">
        <v>5000</v>
      </c>
      <c r="AF264" s="68">
        <v>0</v>
      </c>
      <c r="AG264" s="68">
        <v>0</v>
      </c>
      <c r="AH264" s="68">
        <v>0</v>
      </c>
      <c r="AI264" s="68">
        <v>0</v>
      </c>
      <c r="AJ264" s="68">
        <v>0</v>
      </c>
      <c r="AK264" s="68">
        <v>0</v>
      </c>
      <c r="AL264" s="68">
        <v>0</v>
      </c>
      <c r="AM264" s="68">
        <v>0</v>
      </c>
      <c r="AN264" s="68">
        <v>0</v>
      </c>
      <c r="AO264" s="68">
        <v>0</v>
      </c>
      <c r="AP264" s="68" t="s">
        <v>1702</v>
      </c>
      <c r="AQ264" s="68">
        <v>1</v>
      </c>
      <c r="AR264" s="68" t="s">
        <v>756</v>
      </c>
      <c r="AS264" s="68">
        <v>0</v>
      </c>
      <c r="AT264" s="68">
        <v>0</v>
      </c>
      <c r="AU264" s="68">
        <v>0</v>
      </c>
      <c r="AV264" s="68">
        <v>1</v>
      </c>
      <c r="AW264" s="68"/>
      <c r="AX264" s="68">
        <v>0</v>
      </c>
      <c r="AY264" s="126">
        <v>0</v>
      </c>
      <c r="AZ264" s="68">
        <v>0</v>
      </c>
      <c r="BA264" s="68">
        <v>0</v>
      </c>
      <c r="EQ264" s="68">
        <v>59937</v>
      </c>
      <c r="ER264" s="175">
        <v>1</v>
      </c>
      <c r="ES264" s="68">
        <v>-1</v>
      </c>
      <c r="ET264" s="68">
        <v>44</v>
      </c>
      <c r="EU264" s="68">
        <v>0</v>
      </c>
      <c r="EV264" s="68">
        <v>150044</v>
      </c>
      <c r="EW264" s="68" t="s">
        <v>2682</v>
      </c>
      <c r="EX264" s="68" t="str">
        <f t="shared" si="37"/>
        <v>소형</v>
      </c>
      <c r="GE264" s="68">
        <v>3018</v>
      </c>
      <c r="GF264" s="68" t="s">
        <v>609</v>
      </c>
    </row>
    <row r="265" spans="6:188" x14ac:dyDescent="0.3">
      <c r="F265" s="68">
        <v>5047</v>
      </c>
      <c r="G265" s="68">
        <v>1</v>
      </c>
      <c r="H265" s="68">
        <v>250047</v>
      </c>
      <c r="I265" s="68">
        <v>250047</v>
      </c>
      <c r="J265" s="68" t="s">
        <v>3510</v>
      </c>
      <c r="K265" s="68" t="s">
        <v>3511</v>
      </c>
      <c r="L265" s="68">
        <v>0</v>
      </c>
      <c r="M265" s="68">
        <v>10</v>
      </c>
      <c r="N265" s="68">
        <v>0</v>
      </c>
      <c r="O265" s="68">
        <v>0</v>
      </c>
      <c r="P265" s="68">
        <v>0</v>
      </c>
      <c r="Q265" s="68">
        <v>0</v>
      </c>
      <c r="R265" s="68">
        <v>1</v>
      </c>
      <c r="S265" s="68">
        <v>1</v>
      </c>
      <c r="T265" s="68">
        <v>1</v>
      </c>
      <c r="U265" s="68">
        <v>0</v>
      </c>
      <c r="V265" s="68">
        <v>0</v>
      </c>
      <c r="W265" s="68">
        <v>0</v>
      </c>
      <c r="X265" s="68">
        <v>0</v>
      </c>
      <c r="Y265" s="68">
        <v>0</v>
      </c>
      <c r="Z265" s="68">
        <v>0</v>
      </c>
      <c r="AA265" s="68">
        <v>0</v>
      </c>
      <c r="AB265" s="68">
        <v>0</v>
      </c>
      <c r="AC265" s="68">
        <v>0</v>
      </c>
      <c r="AD265" s="68">
        <v>147</v>
      </c>
      <c r="AE265" s="68">
        <v>5000</v>
      </c>
      <c r="AF265" s="68">
        <v>60211</v>
      </c>
      <c r="AG265" s="68">
        <v>0</v>
      </c>
      <c r="AH265" s="68">
        <v>0</v>
      </c>
      <c r="AI265" s="68">
        <v>0</v>
      </c>
      <c r="AJ265" s="68">
        <v>0</v>
      </c>
      <c r="AK265" s="68">
        <v>0</v>
      </c>
      <c r="AL265" s="68">
        <v>0</v>
      </c>
      <c r="AM265" s="68">
        <v>0</v>
      </c>
      <c r="AN265" s="68">
        <v>0</v>
      </c>
      <c r="AO265" s="68">
        <v>0</v>
      </c>
      <c r="AP265" s="68" t="s">
        <v>1702</v>
      </c>
      <c r="AQ265" s="68">
        <v>1</v>
      </c>
      <c r="AR265" s="68" t="s">
        <v>756</v>
      </c>
      <c r="AS265" s="68">
        <v>0</v>
      </c>
      <c r="AT265" s="68">
        <v>0</v>
      </c>
      <c r="AU265" s="68">
        <v>0</v>
      </c>
      <c r="AV265" s="68">
        <v>1</v>
      </c>
      <c r="AW265" s="68"/>
      <c r="AX265" s="68">
        <v>0</v>
      </c>
      <c r="AY265" s="126">
        <v>0</v>
      </c>
      <c r="AZ265" s="68">
        <v>0</v>
      </c>
      <c r="BA265" s="68">
        <v>0</v>
      </c>
      <c r="EQ265" s="68">
        <v>59938</v>
      </c>
      <c r="ER265" s="175">
        <v>1</v>
      </c>
      <c r="ES265" s="68">
        <v>-1</v>
      </c>
      <c r="ET265" s="68">
        <v>45</v>
      </c>
      <c r="EU265" s="68">
        <v>0</v>
      </c>
      <c r="EV265" s="68">
        <v>150045</v>
      </c>
      <c r="EW265" s="68" t="s">
        <v>2683</v>
      </c>
      <c r="EX265" s="68" t="str">
        <f t="shared" si="37"/>
        <v>소형</v>
      </c>
      <c r="GE265" s="68">
        <v>3019</v>
      </c>
      <c r="GF265" s="68" t="s">
        <v>4119</v>
      </c>
    </row>
    <row r="266" spans="6:188" x14ac:dyDescent="0.3">
      <c r="F266" s="68">
        <v>5048</v>
      </c>
      <c r="G266" s="68">
        <v>1</v>
      </c>
      <c r="H266" s="68">
        <v>250048</v>
      </c>
      <c r="I266" s="68">
        <v>250048</v>
      </c>
      <c r="J266" s="68" t="s">
        <v>3512</v>
      </c>
      <c r="K266" s="68" t="s">
        <v>3513</v>
      </c>
      <c r="L266" s="68">
        <v>0</v>
      </c>
      <c r="M266" s="68">
        <v>10</v>
      </c>
      <c r="N266" s="68">
        <v>0</v>
      </c>
      <c r="O266" s="68">
        <v>0</v>
      </c>
      <c r="P266" s="68">
        <v>0</v>
      </c>
      <c r="Q266" s="68">
        <v>0</v>
      </c>
      <c r="R266" s="68">
        <v>1</v>
      </c>
      <c r="S266" s="68">
        <v>1</v>
      </c>
      <c r="T266" s="68">
        <v>1</v>
      </c>
      <c r="U266" s="68">
        <v>0</v>
      </c>
      <c r="V266" s="68">
        <v>0</v>
      </c>
      <c r="W266" s="68">
        <v>0</v>
      </c>
      <c r="X266" s="68">
        <v>0</v>
      </c>
      <c r="Y266" s="68">
        <v>0</v>
      </c>
      <c r="Z266" s="68">
        <v>0</v>
      </c>
      <c r="AA266" s="68">
        <v>0</v>
      </c>
      <c r="AB266" s="68">
        <v>0</v>
      </c>
      <c r="AC266" s="68">
        <v>0</v>
      </c>
      <c r="AD266" s="68">
        <v>148</v>
      </c>
      <c r="AE266" s="68">
        <v>5000</v>
      </c>
      <c r="AF266" s="68">
        <v>66211</v>
      </c>
      <c r="AG266" s="68">
        <v>0</v>
      </c>
      <c r="AH266" s="68">
        <v>0</v>
      </c>
      <c r="AI266" s="68">
        <v>0</v>
      </c>
      <c r="AJ266" s="68">
        <v>0</v>
      </c>
      <c r="AK266" s="68">
        <v>0</v>
      </c>
      <c r="AL266" s="68">
        <v>0</v>
      </c>
      <c r="AM266" s="68">
        <v>0</v>
      </c>
      <c r="AN266" s="68">
        <v>0</v>
      </c>
      <c r="AO266" s="68">
        <v>0</v>
      </c>
      <c r="AP266" s="68" t="s">
        <v>1702</v>
      </c>
      <c r="AQ266" s="68">
        <v>1</v>
      </c>
      <c r="AR266" s="68" t="s">
        <v>756</v>
      </c>
      <c r="AS266" s="68">
        <v>0</v>
      </c>
      <c r="AT266" s="68">
        <v>0</v>
      </c>
      <c r="AU266" s="68">
        <v>0</v>
      </c>
      <c r="AV266" s="68">
        <v>1</v>
      </c>
      <c r="AW266" s="68"/>
      <c r="AX266" s="68">
        <v>0</v>
      </c>
      <c r="AY266" s="126">
        <v>0</v>
      </c>
      <c r="AZ266" s="68">
        <v>0</v>
      </c>
      <c r="BA266" s="68">
        <v>0</v>
      </c>
      <c r="EQ266" s="68">
        <v>59939</v>
      </c>
      <c r="ER266" s="175">
        <v>4</v>
      </c>
      <c r="ES266" s="68">
        <v>-1</v>
      </c>
      <c r="ET266" s="68">
        <v>58</v>
      </c>
      <c r="EU266" s="68">
        <v>0</v>
      </c>
      <c r="EV266" s="68">
        <v>150058</v>
      </c>
      <c r="EW266" s="68" t="s">
        <v>2696</v>
      </c>
      <c r="EX266" s="68" t="str">
        <f t="shared" si="37"/>
        <v>대형</v>
      </c>
      <c r="GE266" s="68">
        <v>3020</v>
      </c>
      <c r="GF266" s="68" t="s">
        <v>4120</v>
      </c>
    </row>
    <row r="267" spans="6:188" x14ac:dyDescent="0.3">
      <c r="F267" s="68">
        <v>5049</v>
      </c>
      <c r="G267" s="68">
        <v>1</v>
      </c>
      <c r="H267" s="68">
        <v>250049</v>
      </c>
      <c r="I267" s="68">
        <v>250049</v>
      </c>
      <c r="J267" s="68" t="s">
        <v>3514</v>
      </c>
      <c r="K267" s="68" t="s">
        <v>3515</v>
      </c>
      <c r="L267" s="68">
        <v>0</v>
      </c>
      <c r="M267" s="68">
        <v>10</v>
      </c>
      <c r="N267" s="68">
        <v>0</v>
      </c>
      <c r="O267" s="68">
        <v>0</v>
      </c>
      <c r="P267" s="68">
        <v>0</v>
      </c>
      <c r="Q267" s="68">
        <v>0</v>
      </c>
      <c r="R267" s="68">
        <v>1</v>
      </c>
      <c r="S267" s="68">
        <v>1</v>
      </c>
      <c r="T267" s="68">
        <v>1</v>
      </c>
      <c r="U267" s="68">
        <v>0</v>
      </c>
      <c r="V267" s="68">
        <v>0</v>
      </c>
      <c r="W267" s="68">
        <v>0</v>
      </c>
      <c r="X267" s="68">
        <v>0</v>
      </c>
      <c r="Y267" s="68">
        <v>0</v>
      </c>
      <c r="Z267" s="68">
        <v>0</v>
      </c>
      <c r="AA267" s="68">
        <v>0</v>
      </c>
      <c r="AB267" s="68">
        <v>0</v>
      </c>
      <c r="AC267" s="68">
        <v>0</v>
      </c>
      <c r="AD267" s="68">
        <v>149</v>
      </c>
      <c r="AE267" s="68">
        <v>0</v>
      </c>
      <c r="AF267" s="68">
        <v>50001</v>
      </c>
      <c r="AG267" s="68">
        <v>0</v>
      </c>
      <c r="AH267" s="68">
        <v>0</v>
      </c>
      <c r="AI267" s="68">
        <v>0</v>
      </c>
      <c r="AJ267" s="68">
        <v>0</v>
      </c>
      <c r="AK267" s="68">
        <v>0</v>
      </c>
      <c r="AL267" s="68">
        <v>0</v>
      </c>
      <c r="AM267" s="68">
        <v>0</v>
      </c>
      <c r="AN267" s="68">
        <v>0</v>
      </c>
      <c r="AO267" s="68">
        <v>0</v>
      </c>
      <c r="AP267" s="68" t="s">
        <v>1702</v>
      </c>
      <c r="AQ267" s="68">
        <v>1</v>
      </c>
      <c r="AR267" s="68" t="s">
        <v>756</v>
      </c>
      <c r="AS267" s="68">
        <v>0</v>
      </c>
      <c r="AT267" s="68">
        <v>0</v>
      </c>
      <c r="AU267" s="68">
        <v>0</v>
      </c>
      <c r="AV267" s="68">
        <v>1</v>
      </c>
      <c r="AW267" s="68"/>
      <c r="AX267" s="68">
        <v>0</v>
      </c>
      <c r="AY267" s="126">
        <v>0</v>
      </c>
      <c r="AZ267" s="68">
        <v>0</v>
      </c>
      <c r="BA267" s="68">
        <v>0</v>
      </c>
      <c r="EQ267" s="68">
        <v>59940</v>
      </c>
      <c r="ER267" s="175">
        <v>1</v>
      </c>
      <c r="ES267" s="68">
        <v>-1</v>
      </c>
      <c r="ET267" s="68">
        <v>44</v>
      </c>
      <c r="EU267" s="68">
        <v>0</v>
      </c>
      <c r="EV267" s="68">
        <v>150044</v>
      </c>
      <c r="EW267" s="68" t="s">
        <v>2682</v>
      </c>
      <c r="EX267" s="68" t="str">
        <f t="shared" si="37"/>
        <v>소형</v>
      </c>
      <c r="GE267" s="68">
        <v>3021</v>
      </c>
      <c r="GF267" s="68" t="s">
        <v>4121</v>
      </c>
    </row>
    <row r="268" spans="6:188" x14ac:dyDescent="0.3">
      <c r="F268" s="68">
        <v>5050</v>
      </c>
      <c r="G268" s="68">
        <v>1</v>
      </c>
      <c r="H268" s="68">
        <v>250050</v>
      </c>
      <c r="I268" s="68">
        <v>250050</v>
      </c>
      <c r="J268" s="68" t="s">
        <v>3516</v>
      </c>
      <c r="K268" s="68" t="s">
        <v>3517</v>
      </c>
      <c r="L268" s="68">
        <v>0</v>
      </c>
      <c r="M268" s="68">
        <v>10</v>
      </c>
      <c r="N268" s="68">
        <v>0</v>
      </c>
      <c r="O268" s="68">
        <v>0</v>
      </c>
      <c r="P268" s="68">
        <v>0</v>
      </c>
      <c r="Q268" s="68">
        <v>0</v>
      </c>
      <c r="R268" s="68">
        <v>1</v>
      </c>
      <c r="S268" s="68">
        <v>1</v>
      </c>
      <c r="T268" s="68">
        <v>1</v>
      </c>
      <c r="U268" s="68">
        <v>0</v>
      </c>
      <c r="V268" s="68">
        <v>0</v>
      </c>
      <c r="W268" s="68">
        <v>0</v>
      </c>
      <c r="X268" s="68">
        <v>0</v>
      </c>
      <c r="Y268" s="68">
        <v>0</v>
      </c>
      <c r="Z268" s="68">
        <v>0</v>
      </c>
      <c r="AA268" s="68">
        <v>0</v>
      </c>
      <c r="AB268" s="68">
        <v>0</v>
      </c>
      <c r="AC268" s="68">
        <v>0</v>
      </c>
      <c r="AD268" s="68">
        <v>150</v>
      </c>
      <c r="AE268" s="68">
        <v>5000</v>
      </c>
      <c r="AF268" s="68">
        <v>60361</v>
      </c>
      <c r="AG268" s="68">
        <v>0</v>
      </c>
      <c r="AH268" s="68">
        <v>0</v>
      </c>
      <c r="AI268" s="68">
        <v>0</v>
      </c>
      <c r="AJ268" s="68">
        <v>0</v>
      </c>
      <c r="AK268" s="68">
        <v>0</v>
      </c>
      <c r="AL268" s="68">
        <v>0</v>
      </c>
      <c r="AM268" s="68">
        <v>0</v>
      </c>
      <c r="AN268" s="68">
        <v>0</v>
      </c>
      <c r="AO268" s="68">
        <v>0</v>
      </c>
      <c r="AP268" s="68" t="s">
        <v>1702</v>
      </c>
      <c r="AQ268" s="68">
        <v>1</v>
      </c>
      <c r="AR268" s="68" t="s">
        <v>756</v>
      </c>
      <c r="AS268" s="68">
        <v>0</v>
      </c>
      <c r="AT268" s="68">
        <v>0</v>
      </c>
      <c r="AU268" s="68">
        <v>0</v>
      </c>
      <c r="AV268" s="68">
        <v>1</v>
      </c>
      <c r="AW268" s="68"/>
      <c r="AX268" s="68">
        <v>0</v>
      </c>
      <c r="AY268" s="126">
        <v>0</v>
      </c>
      <c r="AZ268" s="68">
        <v>0</v>
      </c>
      <c r="BA268" s="68">
        <v>0</v>
      </c>
      <c r="EQ268" s="68">
        <v>59941</v>
      </c>
      <c r="ER268" s="175">
        <v>2</v>
      </c>
      <c r="ES268" s="68">
        <v>-1</v>
      </c>
      <c r="ET268" s="68">
        <v>43</v>
      </c>
      <c r="EU268" s="68">
        <v>0</v>
      </c>
      <c r="EV268" s="68">
        <v>150043</v>
      </c>
      <c r="EW268" s="68" t="s">
        <v>2681</v>
      </c>
      <c r="EX268" s="68" t="str">
        <f t="shared" si="37"/>
        <v>중형</v>
      </c>
      <c r="GE268" s="68">
        <v>3022</v>
      </c>
      <c r="GF268" s="68" t="s">
        <v>4122</v>
      </c>
    </row>
    <row r="269" spans="6:188" x14ac:dyDescent="0.3">
      <c r="F269" s="68">
        <v>5051</v>
      </c>
      <c r="G269" s="68">
        <v>1</v>
      </c>
      <c r="H269" s="68">
        <v>250051</v>
      </c>
      <c r="I269" s="68">
        <v>250051</v>
      </c>
      <c r="J269" s="68" t="s">
        <v>3518</v>
      </c>
      <c r="K269" s="68" t="s">
        <v>3519</v>
      </c>
      <c r="L269" s="68">
        <v>0</v>
      </c>
      <c r="M269" s="68">
        <v>10</v>
      </c>
      <c r="N269" s="68">
        <v>0</v>
      </c>
      <c r="O269" s="68">
        <v>0</v>
      </c>
      <c r="P269" s="68">
        <v>0</v>
      </c>
      <c r="Q269" s="68">
        <v>0</v>
      </c>
      <c r="R269" s="68">
        <v>1</v>
      </c>
      <c r="S269" s="68">
        <v>1</v>
      </c>
      <c r="T269" s="68">
        <v>1</v>
      </c>
      <c r="U269" s="68">
        <v>0</v>
      </c>
      <c r="V269" s="68">
        <v>0</v>
      </c>
      <c r="W269" s="68">
        <v>0</v>
      </c>
      <c r="X269" s="68">
        <v>0</v>
      </c>
      <c r="Y269" s="68">
        <v>0</v>
      </c>
      <c r="Z269" s="68">
        <v>0</v>
      </c>
      <c r="AA269" s="68">
        <v>0</v>
      </c>
      <c r="AB269" s="68">
        <v>0</v>
      </c>
      <c r="AC269" s="68">
        <v>0</v>
      </c>
      <c r="AD269" s="68">
        <v>151</v>
      </c>
      <c r="AE269" s="68">
        <v>5000</v>
      </c>
      <c r="AF269" s="68">
        <v>66151</v>
      </c>
      <c r="AG269" s="68">
        <v>0</v>
      </c>
      <c r="AH269" s="68">
        <v>0</v>
      </c>
      <c r="AI269" s="68">
        <v>0</v>
      </c>
      <c r="AJ269" s="68">
        <v>0</v>
      </c>
      <c r="AK269" s="68">
        <v>0</v>
      </c>
      <c r="AL269" s="68">
        <v>0</v>
      </c>
      <c r="AM269" s="68">
        <v>0</v>
      </c>
      <c r="AN269" s="68">
        <v>0</v>
      </c>
      <c r="AO269" s="68">
        <v>0</v>
      </c>
      <c r="AP269" s="68" t="s">
        <v>1702</v>
      </c>
      <c r="AQ269" s="68">
        <v>1</v>
      </c>
      <c r="AR269" s="68" t="s">
        <v>756</v>
      </c>
      <c r="AS269" s="68">
        <v>0</v>
      </c>
      <c r="AT269" s="68">
        <v>0</v>
      </c>
      <c r="AU269" s="68">
        <v>0</v>
      </c>
      <c r="AV269" s="68">
        <v>1</v>
      </c>
      <c r="AW269" s="68"/>
      <c r="AX269" s="68">
        <v>0</v>
      </c>
      <c r="AY269" s="126">
        <v>0</v>
      </c>
      <c r="AZ269" s="68">
        <v>0</v>
      </c>
      <c r="BA269" s="68">
        <v>0</v>
      </c>
      <c r="EQ269" s="68">
        <v>59942</v>
      </c>
      <c r="ER269" s="175">
        <v>1</v>
      </c>
      <c r="ES269" s="68">
        <v>-1</v>
      </c>
      <c r="ET269" s="68">
        <v>47</v>
      </c>
      <c r="EU269" s="68">
        <v>0</v>
      </c>
      <c r="EV269" s="68">
        <v>150047</v>
      </c>
      <c r="EW269" s="68" t="s">
        <v>2685</v>
      </c>
      <c r="EX269" s="68" t="str">
        <f t="shared" si="37"/>
        <v>소형</v>
      </c>
      <c r="GE269" s="68">
        <v>3023</v>
      </c>
      <c r="GF269" s="68" t="s">
        <v>4092</v>
      </c>
    </row>
    <row r="270" spans="6:188" x14ac:dyDescent="0.3">
      <c r="F270" s="68">
        <v>5052</v>
      </c>
      <c r="G270" s="68">
        <v>1</v>
      </c>
      <c r="H270" s="68">
        <v>250052</v>
      </c>
      <c r="I270" s="68">
        <v>250052</v>
      </c>
      <c r="J270" s="68" t="s">
        <v>3520</v>
      </c>
      <c r="K270" s="68" t="s">
        <v>3521</v>
      </c>
      <c r="L270" s="68">
        <v>0</v>
      </c>
      <c r="M270" s="68">
        <v>10</v>
      </c>
      <c r="N270" s="68">
        <v>0</v>
      </c>
      <c r="O270" s="68">
        <v>0</v>
      </c>
      <c r="P270" s="68">
        <v>0</v>
      </c>
      <c r="Q270" s="68">
        <v>0</v>
      </c>
      <c r="R270" s="68">
        <v>1</v>
      </c>
      <c r="S270" s="68">
        <v>1</v>
      </c>
      <c r="T270" s="68">
        <v>1</v>
      </c>
      <c r="U270" s="68">
        <v>0</v>
      </c>
      <c r="V270" s="68">
        <v>0</v>
      </c>
      <c r="W270" s="68">
        <v>0</v>
      </c>
      <c r="X270" s="68">
        <v>0</v>
      </c>
      <c r="Y270" s="68">
        <v>0</v>
      </c>
      <c r="Z270" s="68">
        <v>0</v>
      </c>
      <c r="AA270" s="68">
        <v>0</v>
      </c>
      <c r="AB270" s="68">
        <v>0</v>
      </c>
      <c r="AC270" s="68">
        <v>0</v>
      </c>
      <c r="AD270" s="68">
        <v>152</v>
      </c>
      <c r="AE270" s="68">
        <v>5000</v>
      </c>
      <c r="AF270" s="68">
        <v>0</v>
      </c>
      <c r="AG270" s="68">
        <v>0</v>
      </c>
      <c r="AH270" s="68">
        <v>0</v>
      </c>
      <c r="AI270" s="68">
        <v>0</v>
      </c>
      <c r="AJ270" s="68">
        <v>0</v>
      </c>
      <c r="AK270" s="68">
        <v>0</v>
      </c>
      <c r="AL270" s="68">
        <v>0</v>
      </c>
      <c r="AM270" s="68">
        <v>0</v>
      </c>
      <c r="AN270" s="68">
        <v>0</v>
      </c>
      <c r="AO270" s="68">
        <v>0</v>
      </c>
      <c r="AP270" s="68" t="s">
        <v>1702</v>
      </c>
      <c r="AQ270" s="68">
        <v>1</v>
      </c>
      <c r="AR270" s="68" t="s">
        <v>756</v>
      </c>
      <c r="AS270" s="68">
        <v>0</v>
      </c>
      <c r="AT270" s="68">
        <v>0</v>
      </c>
      <c r="AU270" s="68">
        <v>0</v>
      </c>
      <c r="AV270" s="68">
        <v>1</v>
      </c>
      <c r="AW270" s="68"/>
      <c r="AX270" s="68">
        <v>0</v>
      </c>
      <c r="AY270" s="126">
        <v>0</v>
      </c>
      <c r="AZ270" s="68">
        <v>0</v>
      </c>
      <c r="BA270" s="68">
        <v>0</v>
      </c>
      <c r="EQ270" s="68">
        <v>59943</v>
      </c>
      <c r="ER270" s="175">
        <v>2</v>
      </c>
      <c r="ES270" s="68">
        <v>-1</v>
      </c>
      <c r="ET270" s="68">
        <v>49</v>
      </c>
      <c r="EU270" s="68">
        <v>0</v>
      </c>
      <c r="EV270" s="68">
        <v>150049</v>
      </c>
      <c r="EW270" s="68" t="s">
        <v>2687</v>
      </c>
      <c r="EX270" s="68" t="str">
        <f t="shared" si="37"/>
        <v>중형</v>
      </c>
      <c r="GE270" s="68">
        <v>3024</v>
      </c>
      <c r="GF270" s="68" t="s">
        <v>4123</v>
      </c>
    </row>
    <row r="271" spans="6:188" x14ac:dyDescent="0.3">
      <c r="F271" s="68">
        <v>5053</v>
      </c>
      <c r="G271" s="68">
        <v>2</v>
      </c>
      <c r="H271" s="68">
        <v>250053</v>
      </c>
      <c r="I271" s="68">
        <v>250053</v>
      </c>
      <c r="J271" s="68" t="s">
        <v>3522</v>
      </c>
      <c r="K271" s="68" t="s">
        <v>3522</v>
      </c>
      <c r="L271" s="68">
        <v>0</v>
      </c>
      <c r="M271" s="68">
        <v>0</v>
      </c>
      <c r="N271" s="68">
        <v>0</v>
      </c>
      <c r="O271" s="68">
        <v>5053</v>
      </c>
      <c r="P271" s="68">
        <v>0</v>
      </c>
      <c r="Q271" s="68">
        <v>0</v>
      </c>
      <c r="R271" s="68">
        <v>0</v>
      </c>
      <c r="S271" s="68">
        <v>0</v>
      </c>
      <c r="T271" s="68">
        <v>0</v>
      </c>
      <c r="U271" s="68">
        <v>0</v>
      </c>
      <c r="V271" s="68">
        <v>0</v>
      </c>
      <c r="W271" s="68">
        <v>0</v>
      </c>
      <c r="X271" s="68">
        <v>0</v>
      </c>
      <c r="Y271" s="68">
        <v>0</v>
      </c>
      <c r="Z271" s="68">
        <v>0</v>
      </c>
      <c r="AA271" s="68">
        <v>0</v>
      </c>
      <c r="AB271" s="68">
        <v>0</v>
      </c>
      <c r="AC271" s="68">
        <v>0</v>
      </c>
      <c r="AD271" s="68">
        <v>0</v>
      </c>
      <c r="AE271" s="68">
        <v>0</v>
      </c>
      <c r="AF271" s="68">
        <v>0</v>
      </c>
      <c r="AG271" s="68">
        <v>0</v>
      </c>
      <c r="AH271" s="68">
        <v>0</v>
      </c>
      <c r="AI271" s="68">
        <v>0</v>
      </c>
      <c r="AJ271" s="68">
        <v>0</v>
      </c>
      <c r="AK271" s="68">
        <v>0</v>
      </c>
      <c r="AL271" s="68">
        <v>0</v>
      </c>
      <c r="AM271" s="68">
        <v>0</v>
      </c>
      <c r="AN271" s="68">
        <v>0</v>
      </c>
      <c r="AO271" s="68">
        <v>0</v>
      </c>
      <c r="AP271" s="68" t="s">
        <v>1702</v>
      </c>
      <c r="AQ271" s="68">
        <v>1</v>
      </c>
      <c r="AR271" s="68">
        <v>0</v>
      </c>
      <c r="AS271" s="68">
        <v>0</v>
      </c>
      <c r="AT271" s="68">
        <v>0</v>
      </c>
      <c r="AU271" s="68">
        <v>0</v>
      </c>
      <c r="AV271" s="68">
        <v>4</v>
      </c>
      <c r="AW271" s="68"/>
      <c r="AX271" s="68">
        <v>0</v>
      </c>
      <c r="AY271" s="126">
        <v>0</v>
      </c>
      <c r="AZ271" s="68">
        <v>0</v>
      </c>
      <c r="BA271" s="68">
        <v>0</v>
      </c>
      <c r="EQ271" s="68">
        <v>59944</v>
      </c>
      <c r="ER271" s="175">
        <v>2</v>
      </c>
      <c r="ES271" s="68">
        <v>-1</v>
      </c>
      <c r="ET271" s="68">
        <v>43</v>
      </c>
      <c r="EU271" s="68">
        <v>0</v>
      </c>
      <c r="EV271" s="68">
        <v>150043</v>
      </c>
      <c r="EW271" s="68" t="s">
        <v>2681</v>
      </c>
      <c r="EX271" s="68" t="str">
        <f t="shared" si="37"/>
        <v>중형</v>
      </c>
      <c r="GE271" s="68">
        <v>3025</v>
      </c>
      <c r="GF271" s="68" t="s">
        <v>4124</v>
      </c>
    </row>
    <row r="272" spans="6:188" x14ac:dyDescent="0.3">
      <c r="F272" s="68">
        <v>5054</v>
      </c>
      <c r="G272" s="68">
        <v>2</v>
      </c>
      <c r="H272" s="68">
        <v>250054</v>
      </c>
      <c r="I272" s="68">
        <v>250054</v>
      </c>
      <c r="J272" s="68" t="s">
        <v>3523</v>
      </c>
      <c r="K272" s="68" t="s">
        <v>3523</v>
      </c>
      <c r="L272" s="68">
        <v>0</v>
      </c>
      <c r="M272" s="68">
        <v>0</v>
      </c>
      <c r="N272" s="68">
        <v>0</v>
      </c>
      <c r="O272" s="68">
        <v>5054</v>
      </c>
      <c r="P272" s="68">
        <v>0</v>
      </c>
      <c r="Q272" s="68">
        <v>0</v>
      </c>
      <c r="R272" s="68">
        <v>0</v>
      </c>
      <c r="S272" s="68">
        <v>0</v>
      </c>
      <c r="T272" s="68">
        <v>0</v>
      </c>
      <c r="U272" s="68">
        <v>0</v>
      </c>
      <c r="V272" s="68">
        <v>0</v>
      </c>
      <c r="W272" s="68">
        <v>0</v>
      </c>
      <c r="X272" s="68">
        <v>0</v>
      </c>
      <c r="Y272" s="68">
        <v>0</v>
      </c>
      <c r="Z272" s="68">
        <v>0</v>
      </c>
      <c r="AA272" s="68">
        <v>0</v>
      </c>
      <c r="AB272" s="68">
        <v>0</v>
      </c>
      <c r="AC272" s="68">
        <v>0</v>
      </c>
      <c r="AD272" s="68">
        <v>0</v>
      </c>
      <c r="AE272" s="68">
        <v>0</v>
      </c>
      <c r="AF272" s="68">
        <v>0</v>
      </c>
      <c r="AG272" s="68">
        <v>0</v>
      </c>
      <c r="AH272" s="68">
        <v>0</v>
      </c>
      <c r="AI272" s="68">
        <v>0</v>
      </c>
      <c r="AJ272" s="68">
        <v>0</v>
      </c>
      <c r="AK272" s="68">
        <v>0</v>
      </c>
      <c r="AL272" s="68">
        <v>0</v>
      </c>
      <c r="AM272" s="68">
        <v>0</v>
      </c>
      <c r="AN272" s="68">
        <v>0</v>
      </c>
      <c r="AO272" s="68">
        <v>0</v>
      </c>
      <c r="AP272" s="68" t="s">
        <v>1702</v>
      </c>
      <c r="AQ272" s="68">
        <v>1</v>
      </c>
      <c r="AR272" s="68">
        <v>0</v>
      </c>
      <c r="AS272" s="68">
        <v>0</v>
      </c>
      <c r="AT272" s="68">
        <v>0</v>
      </c>
      <c r="AU272" s="68">
        <v>0</v>
      </c>
      <c r="AV272" s="68">
        <v>4</v>
      </c>
      <c r="AW272" s="68"/>
      <c r="AX272" s="68">
        <v>0</v>
      </c>
      <c r="AY272" s="126">
        <v>0</v>
      </c>
      <c r="AZ272" s="68">
        <v>0</v>
      </c>
      <c r="BA272" s="68">
        <v>0</v>
      </c>
      <c r="EQ272" s="68">
        <v>59945</v>
      </c>
      <c r="ER272" s="175">
        <v>2</v>
      </c>
      <c r="ES272" s="68">
        <v>-1</v>
      </c>
      <c r="ET272" s="68">
        <v>42</v>
      </c>
      <c r="EU272" s="68">
        <v>0</v>
      </c>
      <c r="EV272" s="68">
        <v>150042</v>
      </c>
      <c r="EW272" s="68" t="s">
        <v>2680</v>
      </c>
      <c r="EX272" s="68" t="str">
        <f t="shared" si="37"/>
        <v>중형</v>
      </c>
      <c r="GE272" s="68">
        <v>3026</v>
      </c>
      <c r="GF272" s="68" t="s">
        <v>4098</v>
      </c>
    </row>
    <row r="273" spans="6:188" x14ac:dyDescent="0.3">
      <c r="F273" s="68">
        <v>5055</v>
      </c>
      <c r="G273" s="68">
        <v>2</v>
      </c>
      <c r="H273" s="68">
        <v>250055</v>
      </c>
      <c r="I273" s="68">
        <v>250055</v>
      </c>
      <c r="J273" s="68" t="s">
        <v>3524</v>
      </c>
      <c r="K273" s="68" t="s">
        <v>3524</v>
      </c>
      <c r="L273" s="68">
        <v>0</v>
      </c>
      <c r="M273" s="68">
        <v>0</v>
      </c>
      <c r="N273" s="68">
        <v>0</v>
      </c>
      <c r="O273" s="68">
        <v>5055</v>
      </c>
      <c r="P273" s="68">
        <v>0</v>
      </c>
      <c r="Q273" s="68">
        <v>0</v>
      </c>
      <c r="R273" s="68">
        <v>0</v>
      </c>
      <c r="S273" s="68">
        <v>0</v>
      </c>
      <c r="T273" s="68">
        <v>0</v>
      </c>
      <c r="U273" s="68">
        <v>0</v>
      </c>
      <c r="V273" s="68">
        <v>0</v>
      </c>
      <c r="W273" s="68">
        <v>0</v>
      </c>
      <c r="X273" s="68">
        <v>0</v>
      </c>
      <c r="Y273" s="68">
        <v>0</v>
      </c>
      <c r="Z273" s="68">
        <v>0</v>
      </c>
      <c r="AA273" s="68">
        <v>0</v>
      </c>
      <c r="AB273" s="68">
        <v>0</v>
      </c>
      <c r="AC273" s="68">
        <v>0</v>
      </c>
      <c r="AD273" s="68">
        <v>0</v>
      </c>
      <c r="AE273" s="68">
        <v>0</v>
      </c>
      <c r="AF273" s="68">
        <v>0</v>
      </c>
      <c r="AG273" s="68">
        <v>0</v>
      </c>
      <c r="AH273" s="68">
        <v>0</v>
      </c>
      <c r="AI273" s="68">
        <v>0</v>
      </c>
      <c r="AJ273" s="68">
        <v>0</v>
      </c>
      <c r="AK273" s="68">
        <v>0</v>
      </c>
      <c r="AL273" s="68">
        <v>0</v>
      </c>
      <c r="AM273" s="68">
        <v>0</v>
      </c>
      <c r="AN273" s="68">
        <v>0</v>
      </c>
      <c r="AO273" s="68">
        <v>0</v>
      </c>
      <c r="AP273" s="68" t="s">
        <v>1702</v>
      </c>
      <c r="AQ273" s="68">
        <v>1</v>
      </c>
      <c r="AR273" s="68">
        <v>0</v>
      </c>
      <c r="AS273" s="68">
        <v>0</v>
      </c>
      <c r="AT273" s="68">
        <v>0</v>
      </c>
      <c r="AU273" s="68">
        <v>0</v>
      </c>
      <c r="AV273" s="68">
        <v>4</v>
      </c>
      <c r="AW273" s="68"/>
      <c r="AX273" s="68">
        <v>0</v>
      </c>
      <c r="AY273" s="126">
        <v>0</v>
      </c>
      <c r="AZ273" s="68">
        <v>0</v>
      </c>
      <c r="BA273" s="68">
        <v>0</v>
      </c>
      <c r="EQ273" s="68">
        <v>59946</v>
      </c>
      <c r="ER273" s="175">
        <v>1</v>
      </c>
      <c r="ES273" s="68">
        <v>-1</v>
      </c>
      <c r="ET273" s="68">
        <v>46</v>
      </c>
      <c r="EU273" s="68">
        <v>0</v>
      </c>
      <c r="EV273" s="68">
        <v>150046</v>
      </c>
      <c r="EW273" s="68" t="s">
        <v>2684</v>
      </c>
      <c r="EX273" s="68" t="str">
        <f t="shared" si="37"/>
        <v>소형</v>
      </c>
      <c r="GE273" s="68">
        <v>3027</v>
      </c>
      <c r="GF273" s="68" t="s">
        <v>4094</v>
      </c>
    </row>
    <row r="274" spans="6:188" x14ac:dyDescent="0.3">
      <c r="F274" s="68">
        <v>5056</v>
      </c>
      <c r="G274" s="68">
        <v>2</v>
      </c>
      <c r="H274" s="68">
        <v>250056</v>
      </c>
      <c r="I274" s="68">
        <v>250056</v>
      </c>
      <c r="J274" s="68" t="s">
        <v>3525</v>
      </c>
      <c r="K274" s="68" t="s">
        <v>3525</v>
      </c>
      <c r="L274" s="68">
        <v>0</v>
      </c>
      <c r="M274" s="68">
        <v>0</v>
      </c>
      <c r="N274" s="68">
        <v>0</v>
      </c>
      <c r="O274" s="68">
        <v>5056</v>
      </c>
      <c r="P274" s="68">
        <v>0</v>
      </c>
      <c r="Q274" s="68">
        <v>0</v>
      </c>
      <c r="R274" s="68">
        <v>0</v>
      </c>
      <c r="S274" s="68">
        <v>0</v>
      </c>
      <c r="T274" s="68">
        <v>0</v>
      </c>
      <c r="U274" s="68">
        <v>0</v>
      </c>
      <c r="V274" s="68">
        <v>0</v>
      </c>
      <c r="W274" s="68">
        <v>0</v>
      </c>
      <c r="X274" s="68">
        <v>0</v>
      </c>
      <c r="Y274" s="68">
        <v>0</v>
      </c>
      <c r="Z274" s="68">
        <v>0</v>
      </c>
      <c r="AA274" s="68">
        <v>0</v>
      </c>
      <c r="AB274" s="68">
        <v>0</v>
      </c>
      <c r="AC274" s="68">
        <v>0</v>
      </c>
      <c r="AD274" s="68">
        <v>0</v>
      </c>
      <c r="AE274" s="68">
        <v>0</v>
      </c>
      <c r="AF274" s="68">
        <v>0</v>
      </c>
      <c r="AG274" s="68">
        <v>0</v>
      </c>
      <c r="AH274" s="68">
        <v>0</v>
      </c>
      <c r="AI274" s="68">
        <v>0</v>
      </c>
      <c r="AJ274" s="68">
        <v>0</v>
      </c>
      <c r="AK274" s="68">
        <v>0</v>
      </c>
      <c r="AL274" s="68">
        <v>0</v>
      </c>
      <c r="AM274" s="68">
        <v>0</v>
      </c>
      <c r="AN274" s="68">
        <v>0</v>
      </c>
      <c r="AO274" s="68">
        <v>0</v>
      </c>
      <c r="AP274" s="68" t="s">
        <v>1702</v>
      </c>
      <c r="AQ274" s="68">
        <v>1</v>
      </c>
      <c r="AR274" s="68">
        <v>0</v>
      </c>
      <c r="AS274" s="68">
        <v>0</v>
      </c>
      <c r="AT274" s="68">
        <v>0</v>
      </c>
      <c r="AU274" s="68">
        <v>0</v>
      </c>
      <c r="AV274" s="68">
        <v>4</v>
      </c>
      <c r="AW274" s="68"/>
      <c r="AX274" s="68">
        <v>0</v>
      </c>
      <c r="AY274" s="126">
        <v>0</v>
      </c>
      <c r="AZ274" s="68">
        <v>0</v>
      </c>
      <c r="BA274" s="68">
        <v>0</v>
      </c>
      <c r="EQ274" s="68">
        <v>59947</v>
      </c>
      <c r="ER274" s="175">
        <v>4</v>
      </c>
      <c r="ES274" s="68">
        <v>-1</v>
      </c>
      <c r="ET274" s="68">
        <v>58</v>
      </c>
      <c r="EU274" s="68">
        <v>0</v>
      </c>
      <c r="EV274" s="68">
        <v>150058</v>
      </c>
      <c r="EW274" s="68" t="s">
        <v>2696</v>
      </c>
      <c r="EX274" s="68" t="str">
        <f t="shared" si="37"/>
        <v>대형</v>
      </c>
      <c r="GE274" s="68">
        <v>3028</v>
      </c>
      <c r="GF274" s="68" t="s">
        <v>4125</v>
      </c>
    </row>
    <row r="275" spans="6:188" x14ac:dyDescent="0.3">
      <c r="F275" s="68">
        <v>5057</v>
      </c>
      <c r="G275" s="68">
        <v>2</v>
      </c>
      <c r="H275" s="68">
        <v>250057</v>
      </c>
      <c r="I275" s="68">
        <v>250057</v>
      </c>
      <c r="J275" s="68" t="s">
        <v>3526</v>
      </c>
      <c r="K275" s="68" t="s">
        <v>3526</v>
      </c>
      <c r="L275" s="68">
        <v>0</v>
      </c>
      <c r="M275" s="68">
        <v>0</v>
      </c>
      <c r="N275" s="68">
        <v>0</v>
      </c>
      <c r="O275" s="68">
        <v>5057</v>
      </c>
      <c r="P275" s="68">
        <v>0</v>
      </c>
      <c r="Q275" s="68">
        <v>0</v>
      </c>
      <c r="R275" s="68">
        <v>0</v>
      </c>
      <c r="S275" s="68">
        <v>0</v>
      </c>
      <c r="T275" s="68">
        <v>0</v>
      </c>
      <c r="U275" s="68">
        <v>0</v>
      </c>
      <c r="V275" s="68">
        <v>0</v>
      </c>
      <c r="W275" s="68">
        <v>0</v>
      </c>
      <c r="X275" s="68">
        <v>0</v>
      </c>
      <c r="Y275" s="68">
        <v>0</v>
      </c>
      <c r="Z275" s="68">
        <v>0</v>
      </c>
      <c r="AA275" s="68">
        <v>0</v>
      </c>
      <c r="AB275" s="68">
        <v>0</v>
      </c>
      <c r="AC275" s="68">
        <v>0</v>
      </c>
      <c r="AD275" s="68">
        <v>0</v>
      </c>
      <c r="AE275" s="68">
        <v>0</v>
      </c>
      <c r="AF275" s="68">
        <v>0</v>
      </c>
      <c r="AG275" s="68">
        <v>0</v>
      </c>
      <c r="AH275" s="68">
        <v>0</v>
      </c>
      <c r="AI275" s="68">
        <v>0</v>
      </c>
      <c r="AJ275" s="68">
        <v>0</v>
      </c>
      <c r="AK275" s="68">
        <v>0</v>
      </c>
      <c r="AL275" s="68">
        <v>0</v>
      </c>
      <c r="AM275" s="68">
        <v>0</v>
      </c>
      <c r="AN275" s="68">
        <v>0</v>
      </c>
      <c r="AO275" s="68">
        <v>0</v>
      </c>
      <c r="AP275" s="68" t="s">
        <v>1702</v>
      </c>
      <c r="AQ275" s="68">
        <v>1</v>
      </c>
      <c r="AR275" s="68">
        <v>0</v>
      </c>
      <c r="AS275" s="68">
        <v>0</v>
      </c>
      <c r="AT275" s="68">
        <v>0</v>
      </c>
      <c r="AU275" s="68">
        <v>0</v>
      </c>
      <c r="AV275" s="68">
        <v>4</v>
      </c>
      <c r="AW275" s="68"/>
      <c r="AX275" s="68">
        <v>0</v>
      </c>
      <c r="AY275" s="126">
        <v>0</v>
      </c>
      <c r="AZ275" s="68">
        <v>0</v>
      </c>
      <c r="BA275" s="68">
        <v>0</v>
      </c>
      <c r="EQ275" s="68">
        <v>59948</v>
      </c>
      <c r="ER275" s="175">
        <v>2</v>
      </c>
      <c r="ES275" s="68">
        <v>-1</v>
      </c>
      <c r="ET275" s="68">
        <v>30</v>
      </c>
      <c r="EU275" s="68">
        <v>0</v>
      </c>
      <c r="EV275" s="68">
        <v>150030</v>
      </c>
      <c r="EW275" s="68" t="s">
        <v>2668</v>
      </c>
      <c r="EX275" s="68" t="str">
        <f t="shared" si="37"/>
        <v>중형</v>
      </c>
      <c r="GE275" s="68">
        <v>3029</v>
      </c>
      <c r="GF275" s="68" t="s">
        <v>4126</v>
      </c>
    </row>
    <row r="276" spans="6:188" x14ac:dyDescent="0.3">
      <c r="F276" s="68">
        <v>5058</v>
      </c>
      <c r="G276" s="68">
        <v>2</v>
      </c>
      <c r="H276" s="68">
        <v>250058</v>
      </c>
      <c r="I276" s="68">
        <v>250058</v>
      </c>
      <c r="J276" s="68" t="s">
        <v>3527</v>
      </c>
      <c r="K276" s="68" t="s">
        <v>3527</v>
      </c>
      <c r="L276" s="68">
        <v>0</v>
      </c>
      <c r="M276" s="68">
        <v>0</v>
      </c>
      <c r="N276" s="68">
        <v>0</v>
      </c>
      <c r="O276" s="68">
        <v>5058</v>
      </c>
      <c r="P276" s="68">
        <v>0</v>
      </c>
      <c r="Q276" s="68">
        <v>0</v>
      </c>
      <c r="R276" s="68">
        <v>0</v>
      </c>
      <c r="S276" s="68">
        <v>0</v>
      </c>
      <c r="T276" s="68">
        <v>0</v>
      </c>
      <c r="U276" s="68">
        <v>0</v>
      </c>
      <c r="V276" s="68">
        <v>0</v>
      </c>
      <c r="W276" s="68">
        <v>0</v>
      </c>
      <c r="X276" s="68">
        <v>0</v>
      </c>
      <c r="Y276" s="68">
        <v>0</v>
      </c>
      <c r="Z276" s="68">
        <v>0</v>
      </c>
      <c r="AA276" s="68">
        <v>0</v>
      </c>
      <c r="AB276" s="68">
        <v>0</v>
      </c>
      <c r="AC276" s="68">
        <v>0</v>
      </c>
      <c r="AD276" s="68">
        <v>0</v>
      </c>
      <c r="AE276" s="68">
        <v>0</v>
      </c>
      <c r="AF276" s="68">
        <v>0</v>
      </c>
      <c r="AG276" s="68">
        <v>0</v>
      </c>
      <c r="AH276" s="68">
        <v>0</v>
      </c>
      <c r="AI276" s="68">
        <v>0</v>
      </c>
      <c r="AJ276" s="68">
        <v>0</v>
      </c>
      <c r="AK276" s="68">
        <v>0</v>
      </c>
      <c r="AL276" s="68">
        <v>0</v>
      </c>
      <c r="AM276" s="68">
        <v>0</v>
      </c>
      <c r="AN276" s="68">
        <v>0</v>
      </c>
      <c r="AO276" s="68">
        <v>0</v>
      </c>
      <c r="AP276" s="68" t="s">
        <v>1702</v>
      </c>
      <c r="AQ276" s="68">
        <v>1</v>
      </c>
      <c r="AR276" s="68">
        <v>0</v>
      </c>
      <c r="AS276" s="68">
        <v>0</v>
      </c>
      <c r="AT276" s="68">
        <v>0</v>
      </c>
      <c r="AU276" s="68">
        <v>0</v>
      </c>
      <c r="AV276" s="68">
        <v>4</v>
      </c>
      <c r="AW276" s="68"/>
      <c r="AX276" s="68">
        <v>0</v>
      </c>
      <c r="AY276" s="126">
        <v>0</v>
      </c>
      <c r="AZ276" s="68">
        <v>0</v>
      </c>
      <c r="BA276" s="68">
        <v>0</v>
      </c>
      <c r="EQ276" s="68">
        <v>59949</v>
      </c>
      <c r="ER276" s="175">
        <v>1</v>
      </c>
      <c r="ES276" s="68">
        <v>-1</v>
      </c>
      <c r="ET276" s="68">
        <v>68</v>
      </c>
      <c r="EU276" s="68">
        <v>0</v>
      </c>
      <c r="EV276" s="68">
        <v>150068</v>
      </c>
      <c r="EW276" s="68" t="s">
        <v>2706</v>
      </c>
      <c r="EX276" s="68" t="str">
        <f t="shared" si="37"/>
        <v>소형</v>
      </c>
      <c r="GE276" s="68">
        <v>3030</v>
      </c>
      <c r="GF276" s="68" t="s">
        <v>621</v>
      </c>
    </row>
    <row r="277" spans="6:188" x14ac:dyDescent="0.3">
      <c r="F277" s="68">
        <v>7001</v>
      </c>
      <c r="G277" s="68">
        <v>2</v>
      </c>
      <c r="H277" s="68">
        <v>0</v>
      </c>
      <c r="I277" s="68">
        <v>0</v>
      </c>
      <c r="J277" s="68" t="s">
        <v>3528</v>
      </c>
      <c r="K277" s="68">
        <v>0</v>
      </c>
      <c r="L277" s="68">
        <v>0</v>
      </c>
      <c r="M277" s="68">
        <v>0</v>
      </c>
      <c r="N277" s="68">
        <v>0</v>
      </c>
      <c r="O277" s="68">
        <v>7001</v>
      </c>
      <c r="P277" s="68">
        <v>0</v>
      </c>
      <c r="Q277" s="68">
        <v>0</v>
      </c>
      <c r="R277" s="68">
        <v>0</v>
      </c>
      <c r="S277" s="68">
        <v>0</v>
      </c>
      <c r="T277" s="68">
        <v>0</v>
      </c>
      <c r="U277" s="68">
        <v>0</v>
      </c>
      <c r="V277" s="68">
        <v>0</v>
      </c>
      <c r="W277" s="68">
        <v>0</v>
      </c>
      <c r="X277" s="68">
        <v>0</v>
      </c>
      <c r="Y277" s="68">
        <v>0</v>
      </c>
      <c r="Z277" s="68">
        <v>0</v>
      </c>
      <c r="AA277" s="68">
        <v>0</v>
      </c>
      <c r="AB277" s="68">
        <v>0</v>
      </c>
      <c r="AC277" s="68">
        <v>0</v>
      </c>
      <c r="AD277" s="68">
        <v>0</v>
      </c>
      <c r="AE277" s="68">
        <v>0</v>
      </c>
      <c r="AF277" s="68">
        <v>0</v>
      </c>
      <c r="AG277" s="68">
        <v>0</v>
      </c>
      <c r="AH277" s="68">
        <v>0</v>
      </c>
      <c r="AI277" s="68">
        <v>0</v>
      </c>
      <c r="AJ277" s="68">
        <v>0</v>
      </c>
      <c r="AK277" s="68">
        <v>0</v>
      </c>
      <c r="AL277" s="68">
        <v>0</v>
      </c>
      <c r="AM277" s="68">
        <v>0</v>
      </c>
      <c r="AN277" s="68">
        <v>0</v>
      </c>
      <c r="AO277" s="68">
        <v>0</v>
      </c>
      <c r="AP277" s="68">
        <v>0</v>
      </c>
      <c r="AQ277" s="68">
        <v>1</v>
      </c>
      <c r="AR277" s="68">
        <v>0</v>
      </c>
      <c r="AS277" s="68">
        <v>0</v>
      </c>
      <c r="AT277" s="68">
        <v>0</v>
      </c>
      <c r="AU277" s="68">
        <v>0</v>
      </c>
      <c r="AV277" s="68">
        <v>4</v>
      </c>
      <c r="AW277" s="68"/>
      <c r="AX277" s="68">
        <v>0</v>
      </c>
      <c r="AY277" s="126">
        <v>0</v>
      </c>
      <c r="AZ277" s="68">
        <v>0</v>
      </c>
      <c r="BA277" s="68">
        <v>0</v>
      </c>
      <c r="EQ277" s="68">
        <v>59950</v>
      </c>
      <c r="ER277" s="175">
        <v>2</v>
      </c>
      <c r="ES277" s="68">
        <v>-1</v>
      </c>
      <c r="ET277" s="68">
        <v>33</v>
      </c>
      <c r="EU277" s="68">
        <v>0</v>
      </c>
      <c r="EV277" s="68">
        <v>150033</v>
      </c>
      <c r="EW277" s="68" t="s">
        <v>2671</v>
      </c>
      <c r="EX277" s="68" t="str">
        <f t="shared" si="37"/>
        <v>중형</v>
      </c>
      <c r="GE277" s="68">
        <v>3031</v>
      </c>
      <c r="GF277" s="68" t="s">
        <v>4127</v>
      </c>
    </row>
    <row r="278" spans="6:188" x14ac:dyDescent="0.3">
      <c r="F278" s="68">
        <v>7002</v>
      </c>
      <c r="G278" s="68">
        <v>2</v>
      </c>
      <c r="H278" s="68">
        <v>0</v>
      </c>
      <c r="I278" s="68">
        <v>0</v>
      </c>
      <c r="J278" s="68" t="s">
        <v>3529</v>
      </c>
      <c r="K278" s="68">
        <v>0</v>
      </c>
      <c r="L278" s="68">
        <v>0</v>
      </c>
      <c r="M278" s="68">
        <v>0</v>
      </c>
      <c r="N278" s="68">
        <v>0</v>
      </c>
      <c r="O278" s="68">
        <v>7002</v>
      </c>
      <c r="P278" s="68">
        <v>0</v>
      </c>
      <c r="Q278" s="68">
        <v>0</v>
      </c>
      <c r="R278" s="68">
        <v>0</v>
      </c>
      <c r="S278" s="68">
        <v>0</v>
      </c>
      <c r="T278" s="68">
        <v>0</v>
      </c>
      <c r="U278" s="68">
        <v>0</v>
      </c>
      <c r="V278" s="68">
        <v>0</v>
      </c>
      <c r="W278" s="68">
        <v>0</v>
      </c>
      <c r="X278" s="68">
        <v>0</v>
      </c>
      <c r="Y278" s="68">
        <v>0</v>
      </c>
      <c r="Z278" s="68">
        <v>0</v>
      </c>
      <c r="AA278" s="68">
        <v>0</v>
      </c>
      <c r="AB278" s="68">
        <v>0</v>
      </c>
      <c r="AC278" s="68">
        <v>0</v>
      </c>
      <c r="AD278" s="68">
        <v>0</v>
      </c>
      <c r="AE278" s="68">
        <v>0</v>
      </c>
      <c r="AF278" s="68">
        <v>0</v>
      </c>
      <c r="AG278" s="68">
        <v>0</v>
      </c>
      <c r="AH278" s="68">
        <v>0</v>
      </c>
      <c r="AI278" s="68">
        <v>0</v>
      </c>
      <c r="AJ278" s="68">
        <v>0</v>
      </c>
      <c r="AK278" s="68">
        <v>0</v>
      </c>
      <c r="AL278" s="68">
        <v>0</v>
      </c>
      <c r="AM278" s="68">
        <v>0</v>
      </c>
      <c r="AN278" s="68">
        <v>0</v>
      </c>
      <c r="AO278" s="68">
        <v>0</v>
      </c>
      <c r="AP278" s="68">
        <v>0</v>
      </c>
      <c r="AQ278" s="68">
        <v>1</v>
      </c>
      <c r="AR278" s="68">
        <v>0</v>
      </c>
      <c r="AS278" s="68">
        <v>0</v>
      </c>
      <c r="AT278" s="68">
        <v>0</v>
      </c>
      <c r="AU278" s="68">
        <v>0</v>
      </c>
      <c r="AV278" s="68">
        <v>4</v>
      </c>
      <c r="AW278" s="68"/>
      <c r="AX278" s="68">
        <v>0</v>
      </c>
      <c r="AY278" s="126">
        <v>0</v>
      </c>
      <c r="AZ278" s="68">
        <v>0</v>
      </c>
      <c r="BA278" s="68">
        <v>0</v>
      </c>
      <c r="EQ278" s="68">
        <v>59951</v>
      </c>
      <c r="ER278" s="175">
        <v>1</v>
      </c>
      <c r="ES278" s="68">
        <v>-1</v>
      </c>
      <c r="ET278" s="68">
        <v>9</v>
      </c>
      <c r="EU278" s="68">
        <v>0</v>
      </c>
      <c r="EV278" s="68">
        <v>150009</v>
      </c>
      <c r="EW278" s="68" t="s">
        <v>2647</v>
      </c>
      <c r="EX278" s="68" t="str">
        <f t="shared" si="37"/>
        <v>소형</v>
      </c>
      <c r="GE278" s="68">
        <v>3032</v>
      </c>
      <c r="GF278" s="68" t="s">
        <v>4128</v>
      </c>
    </row>
    <row r="279" spans="6:188" x14ac:dyDescent="0.3">
      <c r="F279" s="68">
        <v>7003</v>
      </c>
      <c r="G279" s="68">
        <v>2</v>
      </c>
      <c r="H279" s="68">
        <v>0</v>
      </c>
      <c r="I279" s="68">
        <v>0</v>
      </c>
      <c r="J279" s="68" t="s">
        <v>3530</v>
      </c>
      <c r="K279" s="68">
        <v>0</v>
      </c>
      <c r="L279" s="68">
        <v>0</v>
      </c>
      <c r="M279" s="68">
        <v>0</v>
      </c>
      <c r="N279" s="68">
        <v>0</v>
      </c>
      <c r="O279" s="68">
        <v>7003</v>
      </c>
      <c r="P279" s="68">
        <v>0</v>
      </c>
      <c r="Q279" s="68">
        <v>0</v>
      </c>
      <c r="R279" s="68">
        <v>0</v>
      </c>
      <c r="S279" s="68">
        <v>0</v>
      </c>
      <c r="T279" s="68">
        <v>0</v>
      </c>
      <c r="U279" s="68">
        <v>0</v>
      </c>
      <c r="V279" s="68">
        <v>0</v>
      </c>
      <c r="W279" s="68">
        <v>0</v>
      </c>
      <c r="X279" s="68">
        <v>0</v>
      </c>
      <c r="Y279" s="68">
        <v>0</v>
      </c>
      <c r="Z279" s="68">
        <v>0</v>
      </c>
      <c r="AA279" s="68">
        <v>0</v>
      </c>
      <c r="AB279" s="68">
        <v>0</v>
      </c>
      <c r="AC279" s="68">
        <v>0</v>
      </c>
      <c r="AD279" s="68">
        <v>0</v>
      </c>
      <c r="AE279" s="68">
        <v>0</v>
      </c>
      <c r="AF279" s="68">
        <v>0</v>
      </c>
      <c r="AG279" s="68">
        <v>0</v>
      </c>
      <c r="AH279" s="68">
        <v>0</v>
      </c>
      <c r="AI279" s="68">
        <v>0</v>
      </c>
      <c r="AJ279" s="68">
        <v>0</v>
      </c>
      <c r="AK279" s="68">
        <v>0</v>
      </c>
      <c r="AL279" s="68">
        <v>0</v>
      </c>
      <c r="AM279" s="68">
        <v>0</v>
      </c>
      <c r="AN279" s="68">
        <v>0</v>
      </c>
      <c r="AO279" s="68">
        <v>0</v>
      </c>
      <c r="AP279" s="68">
        <v>0</v>
      </c>
      <c r="AQ279" s="68">
        <v>1</v>
      </c>
      <c r="AR279" s="68">
        <v>0</v>
      </c>
      <c r="AS279" s="68">
        <v>0</v>
      </c>
      <c r="AT279" s="68">
        <v>0</v>
      </c>
      <c r="AU279" s="68">
        <v>0</v>
      </c>
      <c r="AV279" s="68">
        <v>4</v>
      </c>
      <c r="AW279" s="68"/>
      <c r="AX279" s="68">
        <v>0</v>
      </c>
      <c r="AY279" s="126">
        <v>0</v>
      </c>
      <c r="AZ279" s="68">
        <v>0</v>
      </c>
      <c r="BA279" s="68">
        <v>0</v>
      </c>
      <c r="EQ279" s="68">
        <v>59952</v>
      </c>
      <c r="ER279" s="175">
        <v>2</v>
      </c>
      <c r="ES279" s="68">
        <v>-1</v>
      </c>
      <c r="ET279" s="68">
        <v>31</v>
      </c>
      <c r="EU279" s="68">
        <v>0</v>
      </c>
      <c r="EV279" s="68">
        <v>150031</v>
      </c>
      <c r="EW279" s="68" t="s">
        <v>2669</v>
      </c>
      <c r="EX279" s="68" t="str">
        <f t="shared" si="37"/>
        <v>중형</v>
      </c>
      <c r="GE279" s="68">
        <v>3033</v>
      </c>
      <c r="GF279" s="68" t="s">
        <v>4129</v>
      </c>
    </row>
    <row r="280" spans="6:188" x14ac:dyDescent="0.3">
      <c r="F280" s="68">
        <v>7004</v>
      </c>
      <c r="G280" s="68">
        <v>2</v>
      </c>
      <c r="H280" s="68">
        <v>0</v>
      </c>
      <c r="I280" s="68">
        <v>0</v>
      </c>
      <c r="J280" s="68" t="s">
        <v>3531</v>
      </c>
      <c r="K280" s="68">
        <v>0</v>
      </c>
      <c r="L280" s="68">
        <v>0</v>
      </c>
      <c r="M280" s="68">
        <v>0</v>
      </c>
      <c r="N280" s="68">
        <v>0</v>
      </c>
      <c r="O280" s="68">
        <v>7004</v>
      </c>
      <c r="P280" s="68">
        <v>0</v>
      </c>
      <c r="Q280" s="68">
        <v>0</v>
      </c>
      <c r="R280" s="68">
        <v>0</v>
      </c>
      <c r="S280" s="68">
        <v>0</v>
      </c>
      <c r="T280" s="68">
        <v>0</v>
      </c>
      <c r="U280" s="68">
        <v>0</v>
      </c>
      <c r="V280" s="68">
        <v>0</v>
      </c>
      <c r="W280" s="68">
        <v>0</v>
      </c>
      <c r="X280" s="68">
        <v>0</v>
      </c>
      <c r="Y280" s="68">
        <v>0</v>
      </c>
      <c r="Z280" s="68">
        <v>0</v>
      </c>
      <c r="AA280" s="68">
        <v>0</v>
      </c>
      <c r="AB280" s="68">
        <v>0</v>
      </c>
      <c r="AC280" s="68">
        <v>0</v>
      </c>
      <c r="AD280" s="68">
        <v>0</v>
      </c>
      <c r="AE280" s="68">
        <v>0</v>
      </c>
      <c r="AF280" s="68">
        <v>0</v>
      </c>
      <c r="AG280" s="68">
        <v>0</v>
      </c>
      <c r="AH280" s="68">
        <v>0</v>
      </c>
      <c r="AI280" s="68">
        <v>0</v>
      </c>
      <c r="AJ280" s="68">
        <v>0</v>
      </c>
      <c r="AK280" s="68">
        <v>0</v>
      </c>
      <c r="AL280" s="68">
        <v>0</v>
      </c>
      <c r="AM280" s="68">
        <v>0</v>
      </c>
      <c r="AN280" s="68">
        <v>0</v>
      </c>
      <c r="AO280" s="68">
        <v>0</v>
      </c>
      <c r="AP280" s="68">
        <v>0</v>
      </c>
      <c r="AQ280" s="68">
        <v>1</v>
      </c>
      <c r="AR280" s="68">
        <v>0</v>
      </c>
      <c r="AS280" s="68">
        <v>0</v>
      </c>
      <c r="AT280" s="68">
        <v>0</v>
      </c>
      <c r="AU280" s="68">
        <v>0</v>
      </c>
      <c r="AV280" s="68">
        <v>4</v>
      </c>
      <c r="AW280" s="68"/>
      <c r="AX280" s="68">
        <v>0</v>
      </c>
      <c r="AY280" s="126">
        <v>0</v>
      </c>
      <c r="AZ280" s="68">
        <v>0</v>
      </c>
      <c r="BA280" s="68">
        <v>0</v>
      </c>
      <c r="EQ280" s="68">
        <v>59953</v>
      </c>
      <c r="ER280" s="175">
        <v>1</v>
      </c>
      <c r="ES280" s="68">
        <v>-1</v>
      </c>
      <c r="ET280" s="68">
        <v>69</v>
      </c>
      <c r="EU280" s="68">
        <v>0</v>
      </c>
      <c r="EV280" s="68">
        <v>150069</v>
      </c>
      <c r="EW280" s="68" t="s">
        <v>2707</v>
      </c>
      <c r="EX280" s="68" t="str">
        <f t="shared" si="37"/>
        <v>소형</v>
      </c>
      <c r="GE280" s="68">
        <v>3034</v>
      </c>
      <c r="GF280" s="68" t="s">
        <v>4130</v>
      </c>
    </row>
    <row r="281" spans="6:188" x14ac:dyDescent="0.3">
      <c r="F281" s="68">
        <v>7005</v>
      </c>
      <c r="G281" s="68">
        <v>2</v>
      </c>
      <c r="H281" s="68">
        <v>0</v>
      </c>
      <c r="I281" s="68">
        <v>0</v>
      </c>
      <c r="J281" s="68" t="s">
        <v>3532</v>
      </c>
      <c r="K281" s="68">
        <v>0</v>
      </c>
      <c r="L281" s="68">
        <v>0</v>
      </c>
      <c r="M281" s="68">
        <v>0</v>
      </c>
      <c r="N281" s="68">
        <v>0</v>
      </c>
      <c r="O281" s="68">
        <v>7005</v>
      </c>
      <c r="P281" s="68">
        <v>0</v>
      </c>
      <c r="Q281" s="68">
        <v>0</v>
      </c>
      <c r="R281" s="68">
        <v>0</v>
      </c>
      <c r="S281" s="68">
        <v>0</v>
      </c>
      <c r="T281" s="68">
        <v>0</v>
      </c>
      <c r="U281" s="68">
        <v>0</v>
      </c>
      <c r="V281" s="68">
        <v>0</v>
      </c>
      <c r="W281" s="68">
        <v>0</v>
      </c>
      <c r="X281" s="68">
        <v>0</v>
      </c>
      <c r="Y281" s="68">
        <v>0</v>
      </c>
      <c r="Z281" s="68">
        <v>0</v>
      </c>
      <c r="AA281" s="68">
        <v>0</v>
      </c>
      <c r="AB281" s="68">
        <v>0</v>
      </c>
      <c r="AC281" s="68">
        <v>0</v>
      </c>
      <c r="AD281" s="68">
        <v>0</v>
      </c>
      <c r="AE281" s="68">
        <v>0</v>
      </c>
      <c r="AF281" s="68">
        <v>0</v>
      </c>
      <c r="AG281" s="68">
        <v>0</v>
      </c>
      <c r="AH281" s="68">
        <v>0</v>
      </c>
      <c r="AI281" s="68">
        <v>0</v>
      </c>
      <c r="AJ281" s="68">
        <v>0</v>
      </c>
      <c r="AK281" s="68">
        <v>0</v>
      </c>
      <c r="AL281" s="68">
        <v>0</v>
      </c>
      <c r="AM281" s="68">
        <v>0</v>
      </c>
      <c r="AN281" s="68">
        <v>0</v>
      </c>
      <c r="AO281" s="68">
        <v>0</v>
      </c>
      <c r="AP281" s="68">
        <v>0</v>
      </c>
      <c r="AQ281" s="68">
        <v>1</v>
      </c>
      <c r="AR281" s="68">
        <v>0</v>
      </c>
      <c r="AS281" s="68">
        <v>0</v>
      </c>
      <c r="AT281" s="68">
        <v>0</v>
      </c>
      <c r="AU281" s="68">
        <v>0</v>
      </c>
      <c r="AV281" s="68">
        <v>4</v>
      </c>
      <c r="AW281" s="68"/>
      <c r="AX281" s="68">
        <v>0</v>
      </c>
      <c r="AY281" s="126">
        <v>0</v>
      </c>
      <c r="AZ281" s="68">
        <v>0</v>
      </c>
      <c r="BA281" s="68">
        <v>0</v>
      </c>
      <c r="EQ281" s="68">
        <v>59954</v>
      </c>
      <c r="ER281" s="175">
        <v>2</v>
      </c>
      <c r="ES281" s="68">
        <v>-1</v>
      </c>
      <c r="ET281" s="68">
        <v>32</v>
      </c>
      <c r="EU281" s="68">
        <v>0</v>
      </c>
      <c r="EV281" s="68">
        <v>150032</v>
      </c>
      <c r="EW281" s="68" t="s">
        <v>2670</v>
      </c>
      <c r="EX281" s="68" t="str">
        <f t="shared" si="37"/>
        <v>중형</v>
      </c>
      <c r="GE281" s="68">
        <v>3035</v>
      </c>
      <c r="GF281" s="68" t="s">
        <v>4131</v>
      </c>
    </row>
    <row r="282" spans="6:188" x14ac:dyDescent="0.3">
      <c r="F282" s="68">
        <v>7006</v>
      </c>
      <c r="G282" s="68">
        <v>2</v>
      </c>
      <c r="H282" s="68">
        <v>0</v>
      </c>
      <c r="I282" s="68">
        <v>0</v>
      </c>
      <c r="J282" s="68" t="s">
        <v>3533</v>
      </c>
      <c r="K282" s="68">
        <v>0</v>
      </c>
      <c r="L282" s="68">
        <v>0</v>
      </c>
      <c r="M282" s="68">
        <v>0</v>
      </c>
      <c r="N282" s="68">
        <v>0</v>
      </c>
      <c r="O282" s="68">
        <v>7006</v>
      </c>
      <c r="P282" s="68">
        <v>0</v>
      </c>
      <c r="Q282" s="68">
        <v>0</v>
      </c>
      <c r="R282" s="68">
        <v>0</v>
      </c>
      <c r="S282" s="68">
        <v>0</v>
      </c>
      <c r="T282" s="68">
        <v>0</v>
      </c>
      <c r="U282" s="68">
        <v>0</v>
      </c>
      <c r="V282" s="68">
        <v>0</v>
      </c>
      <c r="W282" s="68">
        <v>0</v>
      </c>
      <c r="X282" s="68">
        <v>0</v>
      </c>
      <c r="Y282" s="68">
        <v>0</v>
      </c>
      <c r="Z282" s="68">
        <v>0</v>
      </c>
      <c r="AA282" s="68">
        <v>0</v>
      </c>
      <c r="AB282" s="68">
        <v>0</v>
      </c>
      <c r="AC282" s="68">
        <v>0</v>
      </c>
      <c r="AD282" s="68">
        <v>0</v>
      </c>
      <c r="AE282" s="68">
        <v>0</v>
      </c>
      <c r="AF282" s="68">
        <v>0</v>
      </c>
      <c r="AG282" s="68">
        <v>0</v>
      </c>
      <c r="AH282" s="68">
        <v>0</v>
      </c>
      <c r="AI282" s="68">
        <v>0</v>
      </c>
      <c r="AJ282" s="68">
        <v>0</v>
      </c>
      <c r="AK282" s="68">
        <v>0</v>
      </c>
      <c r="AL282" s="68">
        <v>0</v>
      </c>
      <c r="AM282" s="68">
        <v>0</v>
      </c>
      <c r="AN282" s="68">
        <v>0</v>
      </c>
      <c r="AO282" s="68">
        <v>0</v>
      </c>
      <c r="AP282" s="68">
        <v>0</v>
      </c>
      <c r="AQ282" s="68">
        <v>1</v>
      </c>
      <c r="AR282" s="68">
        <v>0</v>
      </c>
      <c r="AS282" s="68">
        <v>0</v>
      </c>
      <c r="AT282" s="68">
        <v>0</v>
      </c>
      <c r="AU282" s="68">
        <v>0</v>
      </c>
      <c r="AV282" s="68">
        <v>4</v>
      </c>
      <c r="AW282" s="68"/>
      <c r="AX282" s="68">
        <v>0</v>
      </c>
      <c r="AY282" s="126">
        <v>0</v>
      </c>
      <c r="AZ282" s="68">
        <v>0</v>
      </c>
      <c r="BA282" s="68">
        <v>0</v>
      </c>
      <c r="EQ282" s="68">
        <v>59955</v>
      </c>
      <c r="ER282" s="175">
        <v>1</v>
      </c>
      <c r="ES282" s="68">
        <v>-1</v>
      </c>
      <c r="ET282" s="68">
        <v>62</v>
      </c>
      <c r="EU282" s="68">
        <v>0</v>
      </c>
      <c r="EV282" s="68">
        <v>150062</v>
      </c>
      <c r="EW282" s="68" t="s">
        <v>2700</v>
      </c>
      <c r="EX282" s="68" t="str">
        <f t="shared" si="37"/>
        <v>소형</v>
      </c>
      <c r="GE282" s="68">
        <v>3036</v>
      </c>
      <c r="GF282" s="68" t="s">
        <v>687</v>
      </c>
    </row>
    <row r="283" spans="6:188" x14ac:dyDescent="0.3">
      <c r="F283" s="68">
        <v>7007</v>
      </c>
      <c r="G283" s="68">
        <v>2</v>
      </c>
      <c r="H283" s="68">
        <v>0</v>
      </c>
      <c r="I283" s="68">
        <v>0</v>
      </c>
      <c r="J283" s="68" t="s">
        <v>3534</v>
      </c>
      <c r="K283" s="68">
        <v>0</v>
      </c>
      <c r="L283" s="68">
        <v>0</v>
      </c>
      <c r="M283" s="68">
        <v>0</v>
      </c>
      <c r="N283" s="68">
        <v>0</v>
      </c>
      <c r="O283" s="68">
        <v>7007</v>
      </c>
      <c r="P283" s="68">
        <v>0</v>
      </c>
      <c r="Q283" s="68">
        <v>0</v>
      </c>
      <c r="R283" s="68">
        <v>0</v>
      </c>
      <c r="S283" s="68">
        <v>0</v>
      </c>
      <c r="T283" s="68">
        <v>0</v>
      </c>
      <c r="U283" s="68">
        <v>0</v>
      </c>
      <c r="V283" s="68">
        <v>0</v>
      </c>
      <c r="W283" s="68">
        <v>0</v>
      </c>
      <c r="X283" s="68">
        <v>0</v>
      </c>
      <c r="Y283" s="68">
        <v>0</v>
      </c>
      <c r="Z283" s="68">
        <v>0</v>
      </c>
      <c r="AA283" s="68">
        <v>0</v>
      </c>
      <c r="AB283" s="68">
        <v>0</v>
      </c>
      <c r="AC283" s="68">
        <v>0</v>
      </c>
      <c r="AD283" s="68">
        <v>0</v>
      </c>
      <c r="AE283" s="68">
        <v>0</v>
      </c>
      <c r="AF283" s="68">
        <v>0</v>
      </c>
      <c r="AG283" s="68">
        <v>0</v>
      </c>
      <c r="AH283" s="68">
        <v>0</v>
      </c>
      <c r="AI283" s="68">
        <v>0</v>
      </c>
      <c r="AJ283" s="68">
        <v>0</v>
      </c>
      <c r="AK283" s="68">
        <v>0</v>
      </c>
      <c r="AL283" s="68">
        <v>0</v>
      </c>
      <c r="AM283" s="68">
        <v>0</v>
      </c>
      <c r="AN283" s="68">
        <v>0</v>
      </c>
      <c r="AO283" s="68">
        <v>0</v>
      </c>
      <c r="AP283" s="68">
        <v>0</v>
      </c>
      <c r="AQ283" s="68">
        <v>1</v>
      </c>
      <c r="AR283" s="68">
        <v>0</v>
      </c>
      <c r="AS283" s="68">
        <v>0</v>
      </c>
      <c r="AT283" s="68">
        <v>0</v>
      </c>
      <c r="AU283" s="68">
        <v>0</v>
      </c>
      <c r="AV283" s="68">
        <v>4</v>
      </c>
      <c r="AW283" s="68"/>
      <c r="AX283" s="68">
        <v>0</v>
      </c>
      <c r="AY283" s="126">
        <v>0</v>
      </c>
      <c r="AZ283" s="68">
        <v>0</v>
      </c>
      <c r="BA283" s="68">
        <v>0</v>
      </c>
      <c r="EQ283" s="68">
        <v>59956</v>
      </c>
      <c r="ER283" s="175">
        <v>2</v>
      </c>
      <c r="ES283" s="68">
        <v>-1</v>
      </c>
      <c r="ET283" s="68">
        <v>30</v>
      </c>
      <c r="EU283" s="68">
        <v>0</v>
      </c>
      <c r="EV283" s="68">
        <v>150030</v>
      </c>
      <c r="EW283" s="68" t="s">
        <v>2668</v>
      </c>
      <c r="EX283" s="68" t="str">
        <f t="shared" si="37"/>
        <v>중형</v>
      </c>
      <c r="GE283" s="68">
        <v>3037</v>
      </c>
      <c r="GF283" s="68" t="s">
        <v>597</v>
      </c>
    </row>
    <row r="284" spans="6:188" x14ac:dyDescent="0.3">
      <c r="F284" s="68">
        <v>7008</v>
      </c>
      <c r="G284" s="68">
        <v>2</v>
      </c>
      <c r="H284" s="68">
        <v>0</v>
      </c>
      <c r="I284" s="68">
        <v>0</v>
      </c>
      <c r="J284" s="68" t="s">
        <v>3535</v>
      </c>
      <c r="K284" s="68">
        <v>0</v>
      </c>
      <c r="L284" s="68">
        <v>0</v>
      </c>
      <c r="M284" s="68">
        <v>0</v>
      </c>
      <c r="N284" s="68">
        <v>0</v>
      </c>
      <c r="O284" s="68">
        <v>7008</v>
      </c>
      <c r="P284" s="68">
        <v>0</v>
      </c>
      <c r="Q284" s="68">
        <v>0</v>
      </c>
      <c r="R284" s="68">
        <v>0</v>
      </c>
      <c r="S284" s="68">
        <v>0</v>
      </c>
      <c r="T284" s="68">
        <v>0</v>
      </c>
      <c r="U284" s="68">
        <v>0</v>
      </c>
      <c r="V284" s="68">
        <v>0</v>
      </c>
      <c r="W284" s="68">
        <v>0</v>
      </c>
      <c r="X284" s="68">
        <v>0</v>
      </c>
      <c r="Y284" s="68">
        <v>0</v>
      </c>
      <c r="Z284" s="68">
        <v>0</v>
      </c>
      <c r="AA284" s="68">
        <v>0</v>
      </c>
      <c r="AB284" s="68">
        <v>0</v>
      </c>
      <c r="AC284" s="68">
        <v>0</v>
      </c>
      <c r="AD284" s="68">
        <v>0</v>
      </c>
      <c r="AE284" s="68">
        <v>0</v>
      </c>
      <c r="AF284" s="68">
        <v>0</v>
      </c>
      <c r="AG284" s="68">
        <v>0</v>
      </c>
      <c r="AH284" s="68">
        <v>0</v>
      </c>
      <c r="AI284" s="68">
        <v>0</v>
      </c>
      <c r="AJ284" s="68">
        <v>0</v>
      </c>
      <c r="AK284" s="68">
        <v>0</v>
      </c>
      <c r="AL284" s="68">
        <v>0</v>
      </c>
      <c r="AM284" s="68">
        <v>0</v>
      </c>
      <c r="AN284" s="68">
        <v>0</v>
      </c>
      <c r="AO284" s="68">
        <v>0</v>
      </c>
      <c r="AP284" s="68">
        <v>0</v>
      </c>
      <c r="AQ284" s="68">
        <v>1</v>
      </c>
      <c r="AR284" s="68">
        <v>0</v>
      </c>
      <c r="AS284" s="68">
        <v>0</v>
      </c>
      <c r="AT284" s="68">
        <v>0</v>
      </c>
      <c r="AU284" s="68">
        <v>0</v>
      </c>
      <c r="AV284" s="68">
        <v>4</v>
      </c>
      <c r="AW284" s="68"/>
      <c r="AX284" s="68">
        <v>0</v>
      </c>
      <c r="AY284" s="126">
        <v>0</v>
      </c>
      <c r="AZ284" s="68">
        <v>0</v>
      </c>
      <c r="BA284" s="68">
        <v>0</v>
      </c>
      <c r="EQ284" s="68">
        <v>59957</v>
      </c>
      <c r="ER284" s="175">
        <v>2</v>
      </c>
      <c r="ES284" s="68">
        <v>-1</v>
      </c>
      <c r="ET284" s="68">
        <v>31</v>
      </c>
      <c r="EU284" s="68">
        <v>0</v>
      </c>
      <c r="EV284" s="68">
        <v>150031</v>
      </c>
      <c r="EW284" s="68" t="s">
        <v>2669</v>
      </c>
      <c r="EX284" s="68" t="str">
        <f t="shared" si="37"/>
        <v>중형</v>
      </c>
      <c r="GE284" s="68">
        <v>3038</v>
      </c>
      <c r="GF284" s="68" t="s">
        <v>4092</v>
      </c>
    </row>
    <row r="285" spans="6:188" x14ac:dyDescent="0.3">
      <c r="F285" s="68">
        <v>7009</v>
      </c>
      <c r="G285" s="68">
        <v>2</v>
      </c>
      <c r="H285" s="68">
        <v>0</v>
      </c>
      <c r="I285" s="68">
        <v>0</v>
      </c>
      <c r="J285" s="68" t="s">
        <v>3536</v>
      </c>
      <c r="K285" s="68">
        <v>0</v>
      </c>
      <c r="L285" s="68">
        <v>0</v>
      </c>
      <c r="M285" s="68">
        <v>0</v>
      </c>
      <c r="N285" s="68">
        <v>0</v>
      </c>
      <c r="O285" s="68">
        <v>7009</v>
      </c>
      <c r="P285" s="68">
        <v>0</v>
      </c>
      <c r="Q285" s="68">
        <v>0</v>
      </c>
      <c r="R285" s="68">
        <v>0</v>
      </c>
      <c r="S285" s="68">
        <v>0</v>
      </c>
      <c r="T285" s="68">
        <v>0</v>
      </c>
      <c r="U285" s="68">
        <v>0</v>
      </c>
      <c r="V285" s="68">
        <v>0</v>
      </c>
      <c r="W285" s="68">
        <v>0</v>
      </c>
      <c r="X285" s="68">
        <v>0</v>
      </c>
      <c r="Y285" s="68">
        <v>0</v>
      </c>
      <c r="Z285" s="68">
        <v>0</v>
      </c>
      <c r="AA285" s="68">
        <v>0</v>
      </c>
      <c r="AB285" s="68">
        <v>0</v>
      </c>
      <c r="AC285" s="68">
        <v>0</v>
      </c>
      <c r="AD285" s="68">
        <v>0</v>
      </c>
      <c r="AE285" s="68">
        <v>0</v>
      </c>
      <c r="AF285" s="68">
        <v>0</v>
      </c>
      <c r="AG285" s="68">
        <v>0</v>
      </c>
      <c r="AH285" s="68">
        <v>0</v>
      </c>
      <c r="AI285" s="68">
        <v>0</v>
      </c>
      <c r="AJ285" s="68">
        <v>0</v>
      </c>
      <c r="AK285" s="68">
        <v>0</v>
      </c>
      <c r="AL285" s="68">
        <v>0</v>
      </c>
      <c r="AM285" s="68">
        <v>0</v>
      </c>
      <c r="AN285" s="68">
        <v>0</v>
      </c>
      <c r="AO285" s="68">
        <v>0</v>
      </c>
      <c r="AP285" s="68">
        <v>0</v>
      </c>
      <c r="AQ285" s="68">
        <v>1</v>
      </c>
      <c r="AR285" s="68">
        <v>0</v>
      </c>
      <c r="AS285" s="68">
        <v>0</v>
      </c>
      <c r="AT285" s="68">
        <v>0</v>
      </c>
      <c r="AU285" s="68">
        <v>0</v>
      </c>
      <c r="AV285" s="68">
        <v>4</v>
      </c>
      <c r="AW285" s="68"/>
      <c r="AX285" s="68">
        <v>0</v>
      </c>
      <c r="AY285" s="126">
        <v>0</v>
      </c>
      <c r="AZ285" s="68">
        <v>0</v>
      </c>
      <c r="BA285" s="68">
        <v>0</v>
      </c>
      <c r="EQ285" s="68">
        <v>59958</v>
      </c>
      <c r="ER285" s="175">
        <v>2</v>
      </c>
      <c r="ES285" s="68">
        <v>-1</v>
      </c>
      <c r="ET285" s="68">
        <v>33</v>
      </c>
      <c r="EU285" s="68">
        <v>0</v>
      </c>
      <c r="EV285" s="68">
        <v>150033</v>
      </c>
      <c r="EW285" s="68" t="s">
        <v>2671</v>
      </c>
      <c r="EX285" s="68" t="str">
        <f t="shared" si="37"/>
        <v>중형</v>
      </c>
      <c r="GE285" s="68">
        <v>3039</v>
      </c>
      <c r="GF285" s="68" t="s">
        <v>3295</v>
      </c>
    </row>
    <row r="286" spans="6:188" x14ac:dyDescent="0.3">
      <c r="F286" s="68">
        <v>7010</v>
      </c>
      <c r="G286" s="68">
        <v>2</v>
      </c>
      <c r="H286" s="68">
        <v>0</v>
      </c>
      <c r="I286" s="68">
        <v>0</v>
      </c>
      <c r="J286" s="68" t="s">
        <v>3537</v>
      </c>
      <c r="K286" s="68">
        <v>0</v>
      </c>
      <c r="L286" s="68">
        <v>0</v>
      </c>
      <c r="M286" s="68">
        <v>0</v>
      </c>
      <c r="N286" s="68">
        <v>0</v>
      </c>
      <c r="O286" s="68">
        <v>7010</v>
      </c>
      <c r="P286" s="68">
        <v>0</v>
      </c>
      <c r="Q286" s="68">
        <v>0</v>
      </c>
      <c r="R286" s="68">
        <v>0</v>
      </c>
      <c r="S286" s="68">
        <v>0</v>
      </c>
      <c r="T286" s="68">
        <v>0</v>
      </c>
      <c r="U286" s="68">
        <v>0</v>
      </c>
      <c r="V286" s="68">
        <v>0</v>
      </c>
      <c r="W286" s="68">
        <v>0</v>
      </c>
      <c r="X286" s="68">
        <v>0</v>
      </c>
      <c r="Y286" s="68">
        <v>0</v>
      </c>
      <c r="Z286" s="68">
        <v>0</v>
      </c>
      <c r="AA286" s="68">
        <v>0</v>
      </c>
      <c r="AB286" s="68">
        <v>0</v>
      </c>
      <c r="AC286" s="68">
        <v>0</v>
      </c>
      <c r="AD286" s="68">
        <v>0</v>
      </c>
      <c r="AE286" s="68">
        <v>0</v>
      </c>
      <c r="AF286" s="68">
        <v>0</v>
      </c>
      <c r="AG286" s="68">
        <v>0</v>
      </c>
      <c r="AH286" s="68">
        <v>0</v>
      </c>
      <c r="AI286" s="68">
        <v>0</v>
      </c>
      <c r="AJ286" s="68">
        <v>0</v>
      </c>
      <c r="AK286" s="68">
        <v>0</v>
      </c>
      <c r="AL286" s="68">
        <v>0</v>
      </c>
      <c r="AM286" s="68">
        <v>0</v>
      </c>
      <c r="AN286" s="68">
        <v>0</v>
      </c>
      <c r="AO286" s="68">
        <v>0</v>
      </c>
      <c r="AP286" s="68">
        <v>0</v>
      </c>
      <c r="AQ286" s="68">
        <v>1</v>
      </c>
      <c r="AR286" s="68">
        <v>0</v>
      </c>
      <c r="AS286" s="68">
        <v>0</v>
      </c>
      <c r="AT286" s="68">
        <v>0</v>
      </c>
      <c r="AU286" s="68">
        <v>0</v>
      </c>
      <c r="AV286" s="68">
        <v>4</v>
      </c>
      <c r="AW286" s="68"/>
      <c r="AX286" s="68">
        <v>0</v>
      </c>
      <c r="AY286" s="126">
        <v>0</v>
      </c>
      <c r="AZ286" s="68">
        <v>0</v>
      </c>
      <c r="BA286" s="68">
        <v>0</v>
      </c>
      <c r="EQ286" s="68">
        <v>59959</v>
      </c>
      <c r="ER286" s="175">
        <v>1</v>
      </c>
      <c r="ES286" s="68">
        <v>-1</v>
      </c>
      <c r="ET286" s="68">
        <v>9</v>
      </c>
      <c r="EU286" s="68">
        <v>0</v>
      </c>
      <c r="EV286" s="68">
        <v>150009</v>
      </c>
      <c r="EW286" s="68" t="s">
        <v>2647</v>
      </c>
      <c r="EX286" s="68" t="str">
        <f t="shared" si="37"/>
        <v>소형</v>
      </c>
      <c r="GE286" s="68">
        <v>3040</v>
      </c>
      <c r="GF286" s="68" t="s">
        <v>4132</v>
      </c>
    </row>
    <row r="287" spans="6:188" x14ac:dyDescent="0.3">
      <c r="F287" s="68">
        <v>7011</v>
      </c>
      <c r="G287" s="68">
        <v>2</v>
      </c>
      <c r="H287" s="68">
        <v>0</v>
      </c>
      <c r="I287" s="68">
        <v>0</v>
      </c>
      <c r="J287" s="68" t="s">
        <v>3538</v>
      </c>
      <c r="K287" s="68">
        <v>0</v>
      </c>
      <c r="L287" s="68">
        <v>0</v>
      </c>
      <c r="M287" s="68">
        <v>0</v>
      </c>
      <c r="N287" s="68">
        <v>0</v>
      </c>
      <c r="O287" s="68">
        <v>7011</v>
      </c>
      <c r="P287" s="68">
        <v>0</v>
      </c>
      <c r="Q287" s="68">
        <v>0</v>
      </c>
      <c r="R287" s="68">
        <v>0</v>
      </c>
      <c r="S287" s="68">
        <v>0</v>
      </c>
      <c r="T287" s="68">
        <v>0</v>
      </c>
      <c r="U287" s="68">
        <v>0</v>
      </c>
      <c r="V287" s="68">
        <v>0</v>
      </c>
      <c r="W287" s="68">
        <v>0</v>
      </c>
      <c r="X287" s="68">
        <v>0</v>
      </c>
      <c r="Y287" s="68">
        <v>0</v>
      </c>
      <c r="Z287" s="68">
        <v>0</v>
      </c>
      <c r="AA287" s="68">
        <v>0</v>
      </c>
      <c r="AB287" s="68">
        <v>0</v>
      </c>
      <c r="AC287" s="68">
        <v>0</v>
      </c>
      <c r="AD287" s="68">
        <v>0</v>
      </c>
      <c r="AE287" s="68">
        <v>0</v>
      </c>
      <c r="AF287" s="68">
        <v>0</v>
      </c>
      <c r="AG287" s="68">
        <v>0</v>
      </c>
      <c r="AH287" s="68">
        <v>0</v>
      </c>
      <c r="AI287" s="68">
        <v>0</v>
      </c>
      <c r="AJ287" s="68">
        <v>0</v>
      </c>
      <c r="AK287" s="68">
        <v>0</v>
      </c>
      <c r="AL287" s="68">
        <v>0</v>
      </c>
      <c r="AM287" s="68">
        <v>0</v>
      </c>
      <c r="AN287" s="68">
        <v>0</v>
      </c>
      <c r="AO287" s="68">
        <v>0</v>
      </c>
      <c r="AP287" s="68">
        <v>0</v>
      </c>
      <c r="AQ287" s="68">
        <v>1</v>
      </c>
      <c r="AR287" s="68">
        <v>0</v>
      </c>
      <c r="AS287" s="68">
        <v>0</v>
      </c>
      <c r="AT287" s="68">
        <v>0</v>
      </c>
      <c r="AU287" s="68">
        <v>0</v>
      </c>
      <c r="AV287" s="68">
        <v>4</v>
      </c>
      <c r="AW287" s="68"/>
      <c r="AX287" s="68">
        <v>0</v>
      </c>
      <c r="AY287" s="126">
        <v>0</v>
      </c>
      <c r="AZ287" s="68">
        <v>0</v>
      </c>
      <c r="BA287" s="68">
        <v>0</v>
      </c>
      <c r="EQ287" s="68">
        <v>59960</v>
      </c>
      <c r="ER287" s="175">
        <v>2</v>
      </c>
      <c r="ES287" s="68">
        <v>-1</v>
      </c>
      <c r="ET287" s="68">
        <v>42</v>
      </c>
      <c r="EU287" s="68">
        <v>0</v>
      </c>
      <c r="EV287" s="68">
        <v>150042</v>
      </c>
      <c r="EW287" s="68" t="s">
        <v>2680</v>
      </c>
      <c r="EX287" s="68" t="str">
        <f t="shared" si="37"/>
        <v>중형</v>
      </c>
      <c r="GE287" s="68">
        <v>3041</v>
      </c>
      <c r="GF287" s="68" t="s">
        <v>4133</v>
      </c>
    </row>
    <row r="288" spans="6:188" x14ac:dyDescent="0.3">
      <c r="F288" s="68">
        <v>7012</v>
      </c>
      <c r="G288" s="68">
        <v>2</v>
      </c>
      <c r="H288" s="68">
        <v>0</v>
      </c>
      <c r="I288" s="68">
        <v>0</v>
      </c>
      <c r="J288" s="68" t="s">
        <v>3539</v>
      </c>
      <c r="K288" s="68">
        <v>0</v>
      </c>
      <c r="L288" s="68">
        <v>0</v>
      </c>
      <c r="M288" s="68">
        <v>0</v>
      </c>
      <c r="N288" s="68">
        <v>0</v>
      </c>
      <c r="O288" s="68">
        <v>7012</v>
      </c>
      <c r="P288" s="68">
        <v>0</v>
      </c>
      <c r="Q288" s="68">
        <v>0</v>
      </c>
      <c r="R288" s="68">
        <v>0</v>
      </c>
      <c r="S288" s="68">
        <v>0</v>
      </c>
      <c r="T288" s="68">
        <v>0</v>
      </c>
      <c r="U288" s="68">
        <v>0</v>
      </c>
      <c r="V288" s="68">
        <v>0</v>
      </c>
      <c r="W288" s="68">
        <v>0</v>
      </c>
      <c r="X288" s="68">
        <v>0</v>
      </c>
      <c r="Y288" s="68">
        <v>0</v>
      </c>
      <c r="Z288" s="68">
        <v>0</v>
      </c>
      <c r="AA288" s="68">
        <v>0</v>
      </c>
      <c r="AB288" s="68">
        <v>0</v>
      </c>
      <c r="AC288" s="68">
        <v>0</v>
      </c>
      <c r="AD288" s="68">
        <v>0</v>
      </c>
      <c r="AE288" s="68">
        <v>0</v>
      </c>
      <c r="AF288" s="68">
        <v>0</v>
      </c>
      <c r="AG288" s="68">
        <v>0</v>
      </c>
      <c r="AH288" s="68">
        <v>0</v>
      </c>
      <c r="AI288" s="68">
        <v>0</v>
      </c>
      <c r="AJ288" s="68">
        <v>0</v>
      </c>
      <c r="AK288" s="68">
        <v>0</v>
      </c>
      <c r="AL288" s="68">
        <v>0</v>
      </c>
      <c r="AM288" s="68">
        <v>0</v>
      </c>
      <c r="AN288" s="68">
        <v>0</v>
      </c>
      <c r="AO288" s="68">
        <v>0</v>
      </c>
      <c r="AP288" s="68">
        <v>0</v>
      </c>
      <c r="AQ288" s="68">
        <v>1</v>
      </c>
      <c r="AR288" s="68">
        <v>0</v>
      </c>
      <c r="AS288" s="68">
        <v>0</v>
      </c>
      <c r="AT288" s="68">
        <v>0</v>
      </c>
      <c r="AU288" s="68">
        <v>0</v>
      </c>
      <c r="AV288" s="68">
        <v>4</v>
      </c>
      <c r="AW288" s="68"/>
      <c r="AX288" s="68">
        <v>0</v>
      </c>
      <c r="AY288" s="126">
        <v>0</v>
      </c>
      <c r="AZ288" s="68">
        <v>0</v>
      </c>
      <c r="BA288" s="68">
        <v>0</v>
      </c>
      <c r="EQ288" s="68">
        <v>59961</v>
      </c>
      <c r="ER288" s="175">
        <v>1</v>
      </c>
      <c r="ES288" s="68">
        <v>-1</v>
      </c>
      <c r="ET288" s="68">
        <v>44</v>
      </c>
      <c r="EU288" s="68">
        <v>0</v>
      </c>
      <c r="EV288" s="68">
        <v>150044</v>
      </c>
      <c r="EW288" s="68" t="s">
        <v>2682</v>
      </c>
      <c r="EX288" s="68" t="str">
        <f t="shared" si="37"/>
        <v>소형</v>
      </c>
      <c r="GE288" s="68">
        <v>3042</v>
      </c>
      <c r="GF288" s="68" t="s">
        <v>597</v>
      </c>
    </row>
    <row r="289" spans="6:188" x14ac:dyDescent="0.3">
      <c r="F289" s="68">
        <v>7013</v>
      </c>
      <c r="G289" s="68">
        <v>2</v>
      </c>
      <c r="H289" s="68">
        <v>0</v>
      </c>
      <c r="I289" s="68">
        <v>0</v>
      </c>
      <c r="J289" s="68" t="s">
        <v>3540</v>
      </c>
      <c r="K289" s="68">
        <v>0</v>
      </c>
      <c r="L289" s="68">
        <v>0</v>
      </c>
      <c r="M289" s="68">
        <v>0</v>
      </c>
      <c r="N289" s="68">
        <v>0</v>
      </c>
      <c r="O289" s="68">
        <v>7013</v>
      </c>
      <c r="P289" s="68">
        <v>0</v>
      </c>
      <c r="Q289" s="68">
        <v>0</v>
      </c>
      <c r="R289" s="68">
        <v>0</v>
      </c>
      <c r="S289" s="68">
        <v>0</v>
      </c>
      <c r="T289" s="68">
        <v>0</v>
      </c>
      <c r="U289" s="68">
        <v>0</v>
      </c>
      <c r="V289" s="68">
        <v>0</v>
      </c>
      <c r="W289" s="68">
        <v>0</v>
      </c>
      <c r="X289" s="68">
        <v>0</v>
      </c>
      <c r="Y289" s="68">
        <v>0</v>
      </c>
      <c r="Z289" s="68">
        <v>0</v>
      </c>
      <c r="AA289" s="68">
        <v>0</v>
      </c>
      <c r="AB289" s="68">
        <v>0</v>
      </c>
      <c r="AC289" s="68">
        <v>0</v>
      </c>
      <c r="AD289" s="68">
        <v>0</v>
      </c>
      <c r="AE289" s="68">
        <v>0</v>
      </c>
      <c r="AF289" s="68">
        <v>0</v>
      </c>
      <c r="AG289" s="68">
        <v>0</v>
      </c>
      <c r="AH289" s="68">
        <v>0</v>
      </c>
      <c r="AI289" s="68">
        <v>0</v>
      </c>
      <c r="AJ289" s="68">
        <v>0</v>
      </c>
      <c r="AK289" s="68">
        <v>0</v>
      </c>
      <c r="AL289" s="68">
        <v>0</v>
      </c>
      <c r="AM289" s="68">
        <v>0</v>
      </c>
      <c r="AN289" s="68">
        <v>0</v>
      </c>
      <c r="AO289" s="68">
        <v>0</v>
      </c>
      <c r="AP289" s="68">
        <v>0</v>
      </c>
      <c r="AQ289" s="68">
        <v>1</v>
      </c>
      <c r="AR289" s="68">
        <v>0</v>
      </c>
      <c r="AS289" s="68">
        <v>0</v>
      </c>
      <c r="AT289" s="68">
        <v>0</v>
      </c>
      <c r="AU289" s="68">
        <v>0</v>
      </c>
      <c r="AV289" s="68">
        <v>4</v>
      </c>
      <c r="AW289" s="68"/>
      <c r="AX289" s="68">
        <v>0</v>
      </c>
      <c r="AY289" s="126">
        <v>0</v>
      </c>
      <c r="AZ289" s="68">
        <v>0</v>
      </c>
      <c r="BA289" s="68">
        <v>0</v>
      </c>
      <c r="EQ289" s="68">
        <v>59962</v>
      </c>
      <c r="ER289" s="175">
        <v>1</v>
      </c>
      <c r="ES289" s="68">
        <v>-1</v>
      </c>
      <c r="ET289" s="68">
        <v>45</v>
      </c>
      <c r="EU289" s="68">
        <v>0</v>
      </c>
      <c r="EV289" s="68">
        <v>150045</v>
      </c>
      <c r="EW289" s="68" t="s">
        <v>2683</v>
      </c>
      <c r="EX289" s="68" t="str">
        <f t="shared" si="37"/>
        <v>소형</v>
      </c>
      <c r="GE289" s="68">
        <v>3043</v>
      </c>
      <c r="GF289" s="68" t="s">
        <v>4134</v>
      </c>
    </row>
    <row r="290" spans="6:188" x14ac:dyDescent="0.3">
      <c r="F290" s="68">
        <v>7014</v>
      </c>
      <c r="G290" s="68">
        <v>2</v>
      </c>
      <c r="H290" s="68">
        <v>0</v>
      </c>
      <c r="I290" s="68">
        <v>0</v>
      </c>
      <c r="J290" s="68" t="s">
        <v>3541</v>
      </c>
      <c r="K290" s="68">
        <v>0</v>
      </c>
      <c r="L290" s="68">
        <v>0</v>
      </c>
      <c r="M290" s="68">
        <v>0</v>
      </c>
      <c r="N290" s="68">
        <v>0</v>
      </c>
      <c r="O290" s="68">
        <v>7014</v>
      </c>
      <c r="P290" s="68">
        <v>0</v>
      </c>
      <c r="Q290" s="68">
        <v>0</v>
      </c>
      <c r="R290" s="68">
        <v>0</v>
      </c>
      <c r="S290" s="68">
        <v>0</v>
      </c>
      <c r="T290" s="68">
        <v>0</v>
      </c>
      <c r="U290" s="68">
        <v>0</v>
      </c>
      <c r="V290" s="68">
        <v>0</v>
      </c>
      <c r="W290" s="68">
        <v>0</v>
      </c>
      <c r="X290" s="68">
        <v>0</v>
      </c>
      <c r="Y290" s="68">
        <v>0</v>
      </c>
      <c r="Z290" s="68">
        <v>0</v>
      </c>
      <c r="AA290" s="68">
        <v>0</v>
      </c>
      <c r="AB290" s="68">
        <v>0</v>
      </c>
      <c r="AC290" s="68">
        <v>0</v>
      </c>
      <c r="AD290" s="68">
        <v>0</v>
      </c>
      <c r="AE290" s="68">
        <v>0</v>
      </c>
      <c r="AF290" s="68">
        <v>0</v>
      </c>
      <c r="AG290" s="68">
        <v>0</v>
      </c>
      <c r="AH290" s="68">
        <v>0</v>
      </c>
      <c r="AI290" s="68">
        <v>0</v>
      </c>
      <c r="AJ290" s="68">
        <v>0</v>
      </c>
      <c r="AK290" s="68">
        <v>0</v>
      </c>
      <c r="AL290" s="68">
        <v>0</v>
      </c>
      <c r="AM290" s="68">
        <v>0</v>
      </c>
      <c r="AN290" s="68">
        <v>0</v>
      </c>
      <c r="AO290" s="68">
        <v>0</v>
      </c>
      <c r="AP290" s="68">
        <v>0</v>
      </c>
      <c r="AQ290" s="68">
        <v>1</v>
      </c>
      <c r="AR290" s="68">
        <v>0</v>
      </c>
      <c r="AS290" s="68">
        <v>0</v>
      </c>
      <c r="AT290" s="68">
        <v>0</v>
      </c>
      <c r="AU290" s="68">
        <v>0</v>
      </c>
      <c r="AV290" s="68">
        <v>4</v>
      </c>
      <c r="AW290" s="68"/>
      <c r="AX290" s="68">
        <v>0</v>
      </c>
      <c r="AY290" s="126">
        <v>0</v>
      </c>
      <c r="AZ290" s="68">
        <v>0</v>
      </c>
      <c r="BA290" s="68">
        <v>0</v>
      </c>
      <c r="EQ290" s="68">
        <v>59963</v>
      </c>
      <c r="ER290" s="175">
        <v>4</v>
      </c>
      <c r="ES290" s="68">
        <v>-1</v>
      </c>
      <c r="ET290" s="68">
        <v>58</v>
      </c>
      <c r="EU290" s="68">
        <v>0</v>
      </c>
      <c r="EV290" s="68">
        <v>150058</v>
      </c>
      <c r="EW290" s="68" t="s">
        <v>2696</v>
      </c>
      <c r="EX290" s="68" t="str">
        <f t="shared" si="37"/>
        <v>대형</v>
      </c>
      <c r="GE290" s="68">
        <v>3044</v>
      </c>
      <c r="GF290" s="68" t="s">
        <v>4135</v>
      </c>
    </row>
    <row r="291" spans="6:188" x14ac:dyDescent="0.3">
      <c r="F291" s="68">
        <v>7015</v>
      </c>
      <c r="G291" s="68">
        <v>2</v>
      </c>
      <c r="H291" s="68">
        <v>0</v>
      </c>
      <c r="I291" s="68">
        <v>0</v>
      </c>
      <c r="J291" s="68" t="s">
        <v>3542</v>
      </c>
      <c r="K291" s="68">
        <v>0</v>
      </c>
      <c r="L291" s="68">
        <v>0</v>
      </c>
      <c r="M291" s="68">
        <v>0</v>
      </c>
      <c r="N291" s="68">
        <v>0</v>
      </c>
      <c r="O291" s="68">
        <v>7015</v>
      </c>
      <c r="P291" s="68">
        <v>0</v>
      </c>
      <c r="Q291" s="68">
        <v>0</v>
      </c>
      <c r="R291" s="68">
        <v>0</v>
      </c>
      <c r="S291" s="68">
        <v>0</v>
      </c>
      <c r="T291" s="68">
        <v>0</v>
      </c>
      <c r="U291" s="68">
        <v>0</v>
      </c>
      <c r="V291" s="68">
        <v>0</v>
      </c>
      <c r="W291" s="68">
        <v>0</v>
      </c>
      <c r="X291" s="68">
        <v>0</v>
      </c>
      <c r="Y291" s="68">
        <v>0</v>
      </c>
      <c r="Z291" s="68">
        <v>0</v>
      </c>
      <c r="AA291" s="68">
        <v>0</v>
      </c>
      <c r="AB291" s="68">
        <v>0</v>
      </c>
      <c r="AC291" s="68">
        <v>0</v>
      </c>
      <c r="AD291" s="68">
        <v>0</v>
      </c>
      <c r="AE291" s="68">
        <v>0</v>
      </c>
      <c r="AF291" s="68">
        <v>0</v>
      </c>
      <c r="AG291" s="68">
        <v>0</v>
      </c>
      <c r="AH291" s="68">
        <v>0</v>
      </c>
      <c r="AI291" s="68">
        <v>0</v>
      </c>
      <c r="AJ291" s="68">
        <v>0</v>
      </c>
      <c r="AK291" s="68">
        <v>0</v>
      </c>
      <c r="AL291" s="68">
        <v>0</v>
      </c>
      <c r="AM291" s="68">
        <v>0</v>
      </c>
      <c r="AN291" s="68">
        <v>0</v>
      </c>
      <c r="AO291" s="68">
        <v>0</v>
      </c>
      <c r="AP291" s="68">
        <v>0</v>
      </c>
      <c r="AQ291" s="68">
        <v>1</v>
      </c>
      <c r="AR291" s="68">
        <v>0</v>
      </c>
      <c r="AS291" s="68">
        <v>0</v>
      </c>
      <c r="AT291" s="68">
        <v>0</v>
      </c>
      <c r="AU291" s="68">
        <v>0</v>
      </c>
      <c r="AV291" s="68">
        <v>4</v>
      </c>
      <c r="AW291" s="68"/>
      <c r="AX291" s="68">
        <v>0</v>
      </c>
      <c r="AY291" s="126">
        <v>0</v>
      </c>
      <c r="AZ291" s="68">
        <v>0</v>
      </c>
      <c r="BA291" s="68">
        <v>0</v>
      </c>
      <c r="EQ291" s="68">
        <v>59964</v>
      </c>
      <c r="ER291" s="175">
        <v>1</v>
      </c>
      <c r="ES291" s="68">
        <v>-1</v>
      </c>
      <c r="ET291" s="68">
        <v>44</v>
      </c>
      <c r="EU291" s="68">
        <v>0</v>
      </c>
      <c r="EV291" s="68">
        <v>150044</v>
      </c>
      <c r="EW291" s="68" t="s">
        <v>2682</v>
      </c>
      <c r="EX291" s="68" t="str">
        <f t="shared" si="37"/>
        <v>소형</v>
      </c>
      <c r="GE291" s="68">
        <v>3045</v>
      </c>
      <c r="GF291" s="68" t="s">
        <v>4136</v>
      </c>
    </row>
    <row r="292" spans="6:188" x14ac:dyDescent="0.3">
      <c r="F292" s="68">
        <v>7016</v>
      </c>
      <c r="G292" s="68">
        <v>2</v>
      </c>
      <c r="H292" s="68">
        <v>0</v>
      </c>
      <c r="I292" s="68">
        <v>0</v>
      </c>
      <c r="J292" s="68" t="s">
        <v>3543</v>
      </c>
      <c r="K292" s="68">
        <v>0</v>
      </c>
      <c r="L292" s="68">
        <v>0</v>
      </c>
      <c r="M292" s="68">
        <v>0</v>
      </c>
      <c r="N292" s="68">
        <v>0</v>
      </c>
      <c r="O292" s="68">
        <v>7016</v>
      </c>
      <c r="P292" s="68">
        <v>0</v>
      </c>
      <c r="Q292" s="68">
        <v>0</v>
      </c>
      <c r="R292" s="68">
        <v>0</v>
      </c>
      <c r="S292" s="68">
        <v>0</v>
      </c>
      <c r="T292" s="68">
        <v>0</v>
      </c>
      <c r="U292" s="68">
        <v>0</v>
      </c>
      <c r="V292" s="68">
        <v>0</v>
      </c>
      <c r="W292" s="68">
        <v>0</v>
      </c>
      <c r="X292" s="68">
        <v>0</v>
      </c>
      <c r="Y292" s="68">
        <v>0</v>
      </c>
      <c r="Z292" s="68">
        <v>0</v>
      </c>
      <c r="AA292" s="68">
        <v>0</v>
      </c>
      <c r="AB292" s="68">
        <v>0</v>
      </c>
      <c r="AC292" s="68">
        <v>0</v>
      </c>
      <c r="AD292" s="68">
        <v>0</v>
      </c>
      <c r="AE292" s="68">
        <v>0</v>
      </c>
      <c r="AF292" s="68">
        <v>0</v>
      </c>
      <c r="AG292" s="68">
        <v>0</v>
      </c>
      <c r="AH292" s="68">
        <v>0</v>
      </c>
      <c r="AI292" s="68">
        <v>0</v>
      </c>
      <c r="AJ292" s="68">
        <v>0</v>
      </c>
      <c r="AK292" s="68">
        <v>0</v>
      </c>
      <c r="AL292" s="68">
        <v>0</v>
      </c>
      <c r="AM292" s="68">
        <v>0</v>
      </c>
      <c r="AN292" s="68">
        <v>0</v>
      </c>
      <c r="AO292" s="68">
        <v>0</v>
      </c>
      <c r="AP292" s="68">
        <v>0</v>
      </c>
      <c r="AQ292" s="68">
        <v>1</v>
      </c>
      <c r="AR292" s="68">
        <v>0</v>
      </c>
      <c r="AS292" s="68">
        <v>0</v>
      </c>
      <c r="AT292" s="68">
        <v>0</v>
      </c>
      <c r="AU292" s="68">
        <v>0</v>
      </c>
      <c r="AV292" s="68">
        <v>4</v>
      </c>
      <c r="AW292" s="68"/>
      <c r="AX292" s="68">
        <v>0</v>
      </c>
      <c r="AY292" s="126">
        <v>0</v>
      </c>
      <c r="AZ292" s="68">
        <v>0</v>
      </c>
      <c r="BA292" s="68">
        <v>0</v>
      </c>
      <c r="EQ292" s="68">
        <v>59965</v>
      </c>
      <c r="ER292" s="175">
        <v>2</v>
      </c>
      <c r="ES292" s="68">
        <v>-1</v>
      </c>
      <c r="ET292" s="68">
        <v>43</v>
      </c>
      <c r="EU292" s="68">
        <v>0</v>
      </c>
      <c r="EV292" s="68">
        <v>150043</v>
      </c>
      <c r="EW292" s="68" t="s">
        <v>2681</v>
      </c>
      <c r="EX292" s="68" t="str">
        <f t="shared" si="37"/>
        <v>중형</v>
      </c>
      <c r="GE292" s="68">
        <v>3100</v>
      </c>
      <c r="GF292" s="68" t="s">
        <v>3295</v>
      </c>
    </row>
    <row r="293" spans="6:188" x14ac:dyDescent="0.3">
      <c r="F293" s="68">
        <v>7017</v>
      </c>
      <c r="G293" s="68">
        <v>2</v>
      </c>
      <c r="H293" s="68">
        <v>0</v>
      </c>
      <c r="I293" s="68">
        <v>0</v>
      </c>
      <c r="J293" s="68" t="s">
        <v>3544</v>
      </c>
      <c r="K293" s="68">
        <v>0</v>
      </c>
      <c r="L293" s="68">
        <v>0</v>
      </c>
      <c r="M293" s="68">
        <v>0</v>
      </c>
      <c r="N293" s="68">
        <v>0</v>
      </c>
      <c r="O293" s="68">
        <v>7017</v>
      </c>
      <c r="P293" s="68">
        <v>0</v>
      </c>
      <c r="Q293" s="68">
        <v>0</v>
      </c>
      <c r="R293" s="68">
        <v>0</v>
      </c>
      <c r="S293" s="68">
        <v>0</v>
      </c>
      <c r="T293" s="68">
        <v>0</v>
      </c>
      <c r="U293" s="68">
        <v>0</v>
      </c>
      <c r="V293" s="68">
        <v>0</v>
      </c>
      <c r="W293" s="68">
        <v>0</v>
      </c>
      <c r="X293" s="68">
        <v>0</v>
      </c>
      <c r="Y293" s="68">
        <v>0</v>
      </c>
      <c r="Z293" s="68">
        <v>0</v>
      </c>
      <c r="AA293" s="68">
        <v>0</v>
      </c>
      <c r="AB293" s="68">
        <v>0</v>
      </c>
      <c r="AC293" s="68">
        <v>0</v>
      </c>
      <c r="AD293" s="68">
        <v>0</v>
      </c>
      <c r="AE293" s="68">
        <v>0</v>
      </c>
      <c r="AF293" s="68">
        <v>0</v>
      </c>
      <c r="AG293" s="68">
        <v>0</v>
      </c>
      <c r="AH293" s="68">
        <v>0</v>
      </c>
      <c r="AI293" s="68">
        <v>0</v>
      </c>
      <c r="AJ293" s="68">
        <v>0</v>
      </c>
      <c r="AK293" s="68">
        <v>0</v>
      </c>
      <c r="AL293" s="68">
        <v>0</v>
      </c>
      <c r="AM293" s="68">
        <v>0</v>
      </c>
      <c r="AN293" s="68">
        <v>0</v>
      </c>
      <c r="AO293" s="68">
        <v>0</v>
      </c>
      <c r="AP293" s="68">
        <v>0</v>
      </c>
      <c r="AQ293" s="68">
        <v>1</v>
      </c>
      <c r="AR293" s="68">
        <v>0</v>
      </c>
      <c r="AS293" s="68">
        <v>0</v>
      </c>
      <c r="AT293" s="68">
        <v>0</v>
      </c>
      <c r="AU293" s="68">
        <v>0</v>
      </c>
      <c r="AV293" s="68">
        <v>4</v>
      </c>
      <c r="AW293" s="68"/>
      <c r="AX293" s="68">
        <v>0</v>
      </c>
      <c r="AY293" s="126">
        <v>0</v>
      </c>
      <c r="AZ293" s="68">
        <v>0</v>
      </c>
      <c r="BA293" s="68">
        <v>0</v>
      </c>
      <c r="EQ293" s="68">
        <v>59966</v>
      </c>
      <c r="ER293" s="175">
        <v>1</v>
      </c>
      <c r="ES293" s="68">
        <v>-1</v>
      </c>
      <c r="ET293" s="68">
        <v>47</v>
      </c>
      <c r="EU293" s="68">
        <v>0</v>
      </c>
      <c r="EV293" s="68">
        <v>150047</v>
      </c>
      <c r="EW293" s="68" t="s">
        <v>2685</v>
      </c>
      <c r="EX293" s="68" t="str">
        <f t="shared" si="37"/>
        <v>소형</v>
      </c>
      <c r="GE293" s="68">
        <v>3101</v>
      </c>
      <c r="GF293" s="68" t="s">
        <v>2308</v>
      </c>
    </row>
    <row r="294" spans="6:188" x14ac:dyDescent="0.3">
      <c r="F294" s="68">
        <v>7018</v>
      </c>
      <c r="G294" s="68">
        <v>2</v>
      </c>
      <c r="H294" s="68">
        <v>0</v>
      </c>
      <c r="I294" s="68">
        <v>0</v>
      </c>
      <c r="J294" s="68" t="s">
        <v>3545</v>
      </c>
      <c r="K294" s="68">
        <v>0</v>
      </c>
      <c r="L294" s="68">
        <v>0</v>
      </c>
      <c r="M294" s="68">
        <v>0</v>
      </c>
      <c r="N294" s="68">
        <v>0</v>
      </c>
      <c r="O294" s="68">
        <v>7018</v>
      </c>
      <c r="P294" s="68">
        <v>0</v>
      </c>
      <c r="Q294" s="68">
        <v>0</v>
      </c>
      <c r="R294" s="68">
        <v>0</v>
      </c>
      <c r="S294" s="68">
        <v>0</v>
      </c>
      <c r="T294" s="68">
        <v>0</v>
      </c>
      <c r="U294" s="68">
        <v>0</v>
      </c>
      <c r="V294" s="68">
        <v>0</v>
      </c>
      <c r="W294" s="68">
        <v>0</v>
      </c>
      <c r="X294" s="68">
        <v>0</v>
      </c>
      <c r="Y294" s="68">
        <v>0</v>
      </c>
      <c r="Z294" s="68">
        <v>0</v>
      </c>
      <c r="AA294" s="68">
        <v>0</v>
      </c>
      <c r="AB294" s="68">
        <v>0</v>
      </c>
      <c r="AC294" s="68">
        <v>0</v>
      </c>
      <c r="AD294" s="68">
        <v>0</v>
      </c>
      <c r="AE294" s="68">
        <v>0</v>
      </c>
      <c r="AF294" s="68">
        <v>0</v>
      </c>
      <c r="AG294" s="68">
        <v>0</v>
      </c>
      <c r="AH294" s="68">
        <v>0</v>
      </c>
      <c r="AI294" s="68">
        <v>0</v>
      </c>
      <c r="AJ294" s="68">
        <v>0</v>
      </c>
      <c r="AK294" s="68">
        <v>0</v>
      </c>
      <c r="AL294" s="68">
        <v>0</v>
      </c>
      <c r="AM294" s="68">
        <v>0</v>
      </c>
      <c r="AN294" s="68">
        <v>0</v>
      </c>
      <c r="AO294" s="68">
        <v>0</v>
      </c>
      <c r="AP294" s="68">
        <v>0</v>
      </c>
      <c r="AQ294" s="68">
        <v>1</v>
      </c>
      <c r="AR294" s="68">
        <v>0</v>
      </c>
      <c r="AS294" s="68">
        <v>0</v>
      </c>
      <c r="AT294" s="68">
        <v>0</v>
      </c>
      <c r="AU294" s="68">
        <v>0</v>
      </c>
      <c r="AV294" s="68">
        <v>4</v>
      </c>
      <c r="AW294" s="68"/>
      <c r="AX294" s="68">
        <v>0</v>
      </c>
      <c r="AY294" s="126">
        <v>0</v>
      </c>
      <c r="AZ294" s="68">
        <v>0</v>
      </c>
      <c r="BA294" s="68">
        <v>0</v>
      </c>
      <c r="EQ294" s="68">
        <v>59967</v>
      </c>
      <c r="ER294" s="175">
        <v>2</v>
      </c>
      <c r="ES294" s="68">
        <v>-1</v>
      </c>
      <c r="ET294" s="68">
        <v>49</v>
      </c>
      <c r="EU294" s="68">
        <v>0</v>
      </c>
      <c r="EV294" s="68">
        <v>150049</v>
      </c>
      <c r="EW294" s="68" t="s">
        <v>2687</v>
      </c>
      <c r="EX294" s="68" t="str">
        <f t="shared" si="37"/>
        <v>중형</v>
      </c>
      <c r="GE294" s="68">
        <v>3102</v>
      </c>
      <c r="GF294" s="68" t="s">
        <v>2311</v>
      </c>
    </row>
    <row r="295" spans="6:188" x14ac:dyDescent="0.3">
      <c r="F295" s="68">
        <v>7019</v>
      </c>
      <c r="G295" s="68">
        <v>2</v>
      </c>
      <c r="H295" s="68">
        <v>0</v>
      </c>
      <c r="I295" s="68">
        <v>0</v>
      </c>
      <c r="J295" s="68" t="s">
        <v>3546</v>
      </c>
      <c r="K295" s="68">
        <v>0</v>
      </c>
      <c r="L295" s="68">
        <v>0</v>
      </c>
      <c r="M295" s="68">
        <v>0</v>
      </c>
      <c r="N295" s="68">
        <v>0</v>
      </c>
      <c r="O295" s="68">
        <v>7019</v>
      </c>
      <c r="P295" s="68">
        <v>0</v>
      </c>
      <c r="Q295" s="68">
        <v>0</v>
      </c>
      <c r="R295" s="68">
        <v>0</v>
      </c>
      <c r="S295" s="68">
        <v>0</v>
      </c>
      <c r="T295" s="68">
        <v>0</v>
      </c>
      <c r="U295" s="68">
        <v>0</v>
      </c>
      <c r="V295" s="68">
        <v>0</v>
      </c>
      <c r="W295" s="68">
        <v>0</v>
      </c>
      <c r="X295" s="68">
        <v>0</v>
      </c>
      <c r="Y295" s="68">
        <v>0</v>
      </c>
      <c r="Z295" s="68">
        <v>0</v>
      </c>
      <c r="AA295" s="68">
        <v>0</v>
      </c>
      <c r="AB295" s="68">
        <v>0</v>
      </c>
      <c r="AC295" s="68">
        <v>0</v>
      </c>
      <c r="AD295" s="68">
        <v>0</v>
      </c>
      <c r="AE295" s="68">
        <v>0</v>
      </c>
      <c r="AF295" s="68">
        <v>0</v>
      </c>
      <c r="AG295" s="68">
        <v>0</v>
      </c>
      <c r="AH295" s="68">
        <v>0</v>
      </c>
      <c r="AI295" s="68">
        <v>0</v>
      </c>
      <c r="AJ295" s="68">
        <v>0</v>
      </c>
      <c r="AK295" s="68">
        <v>0</v>
      </c>
      <c r="AL295" s="68">
        <v>0</v>
      </c>
      <c r="AM295" s="68">
        <v>0</v>
      </c>
      <c r="AN295" s="68">
        <v>0</v>
      </c>
      <c r="AO295" s="68">
        <v>0</v>
      </c>
      <c r="AP295" s="68">
        <v>0</v>
      </c>
      <c r="AQ295" s="68">
        <v>1</v>
      </c>
      <c r="AR295" s="68">
        <v>0</v>
      </c>
      <c r="AS295" s="68">
        <v>0</v>
      </c>
      <c r="AT295" s="68">
        <v>0</v>
      </c>
      <c r="AU295" s="68">
        <v>0</v>
      </c>
      <c r="AV295" s="68">
        <v>4</v>
      </c>
      <c r="AW295" s="68"/>
      <c r="AX295" s="68">
        <v>0</v>
      </c>
      <c r="AY295" s="126">
        <v>0</v>
      </c>
      <c r="AZ295" s="68">
        <v>0</v>
      </c>
      <c r="BA295" s="68">
        <v>0</v>
      </c>
      <c r="EQ295" s="68">
        <v>59968</v>
      </c>
      <c r="ER295" s="175">
        <v>2</v>
      </c>
      <c r="ES295" s="68">
        <v>-1</v>
      </c>
      <c r="ET295" s="68">
        <v>43</v>
      </c>
      <c r="EU295" s="68">
        <v>0</v>
      </c>
      <c r="EV295" s="68">
        <v>150043</v>
      </c>
      <c r="EW295" s="68" t="s">
        <v>2681</v>
      </c>
      <c r="EX295" s="68" t="str">
        <f t="shared" si="37"/>
        <v>중형</v>
      </c>
      <c r="GE295" s="68">
        <v>3103</v>
      </c>
      <c r="GF295" s="68" t="s">
        <v>4137</v>
      </c>
    </row>
    <row r="296" spans="6:188" x14ac:dyDescent="0.3">
      <c r="F296" s="68">
        <v>7020</v>
      </c>
      <c r="G296" s="68">
        <v>2</v>
      </c>
      <c r="H296" s="68">
        <v>0</v>
      </c>
      <c r="I296" s="68">
        <v>0</v>
      </c>
      <c r="J296" s="68" t="s">
        <v>3547</v>
      </c>
      <c r="K296" s="68">
        <v>0</v>
      </c>
      <c r="L296" s="68">
        <v>0</v>
      </c>
      <c r="M296" s="68">
        <v>0</v>
      </c>
      <c r="N296" s="68">
        <v>0</v>
      </c>
      <c r="O296" s="68">
        <v>7020</v>
      </c>
      <c r="P296" s="68">
        <v>0</v>
      </c>
      <c r="Q296" s="68">
        <v>0</v>
      </c>
      <c r="R296" s="68">
        <v>0</v>
      </c>
      <c r="S296" s="68">
        <v>0</v>
      </c>
      <c r="T296" s="68">
        <v>0</v>
      </c>
      <c r="U296" s="68">
        <v>0</v>
      </c>
      <c r="V296" s="68">
        <v>0</v>
      </c>
      <c r="W296" s="68">
        <v>0</v>
      </c>
      <c r="X296" s="68">
        <v>0</v>
      </c>
      <c r="Y296" s="68">
        <v>0</v>
      </c>
      <c r="Z296" s="68">
        <v>0</v>
      </c>
      <c r="AA296" s="68">
        <v>0</v>
      </c>
      <c r="AB296" s="68">
        <v>0</v>
      </c>
      <c r="AC296" s="68">
        <v>0</v>
      </c>
      <c r="AD296" s="68">
        <v>0</v>
      </c>
      <c r="AE296" s="68">
        <v>0</v>
      </c>
      <c r="AF296" s="68">
        <v>0</v>
      </c>
      <c r="AG296" s="68">
        <v>0</v>
      </c>
      <c r="AH296" s="68">
        <v>0</v>
      </c>
      <c r="AI296" s="68">
        <v>0</v>
      </c>
      <c r="AJ296" s="68">
        <v>0</v>
      </c>
      <c r="AK296" s="68">
        <v>0</v>
      </c>
      <c r="AL296" s="68">
        <v>0</v>
      </c>
      <c r="AM296" s="68">
        <v>0</v>
      </c>
      <c r="AN296" s="68">
        <v>0</v>
      </c>
      <c r="AO296" s="68">
        <v>0</v>
      </c>
      <c r="AP296" s="68">
        <v>0</v>
      </c>
      <c r="AQ296" s="68">
        <v>1</v>
      </c>
      <c r="AR296" s="68">
        <v>0</v>
      </c>
      <c r="AS296" s="68">
        <v>0</v>
      </c>
      <c r="AT296" s="68">
        <v>0</v>
      </c>
      <c r="AU296" s="68">
        <v>0</v>
      </c>
      <c r="AV296" s="68">
        <v>4</v>
      </c>
      <c r="AW296" s="68"/>
      <c r="AX296" s="68">
        <v>0</v>
      </c>
      <c r="AY296" s="126">
        <v>0</v>
      </c>
      <c r="AZ296" s="68">
        <v>0</v>
      </c>
      <c r="BA296" s="68">
        <v>0</v>
      </c>
      <c r="EQ296" s="68">
        <v>59969</v>
      </c>
      <c r="ER296" s="175">
        <v>2</v>
      </c>
      <c r="ES296" s="68">
        <v>-1</v>
      </c>
      <c r="ET296" s="68">
        <v>42</v>
      </c>
      <c r="EU296" s="68">
        <v>0</v>
      </c>
      <c r="EV296" s="68">
        <v>150042</v>
      </c>
      <c r="EW296" s="68" t="s">
        <v>2680</v>
      </c>
      <c r="EX296" s="68" t="str">
        <f t="shared" si="37"/>
        <v>중형</v>
      </c>
      <c r="GE296" s="68">
        <v>3200</v>
      </c>
      <c r="GF296" s="68" t="s">
        <v>4138</v>
      </c>
    </row>
    <row r="297" spans="6:188" x14ac:dyDescent="0.3">
      <c r="F297" s="68">
        <v>7021</v>
      </c>
      <c r="G297" s="68">
        <v>2</v>
      </c>
      <c r="H297" s="68">
        <v>0</v>
      </c>
      <c r="I297" s="68">
        <v>0</v>
      </c>
      <c r="J297" s="68" t="s">
        <v>3548</v>
      </c>
      <c r="K297" s="68">
        <v>0</v>
      </c>
      <c r="L297" s="68">
        <v>0</v>
      </c>
      <c r="M297" s="68">
        <v>0</v>
      </c>
      <c r="N297" s="68">
        <v>0</v>
      </c>
      <c r="O297" s="68">
        <v>7021</v>
      </c>
      <c r="P297" s="68">
        <v>0</v>
      </c>
      <c r="Q297" s="68">
        <v>0</v>
      </c>
      <c r="R297" s="68">
        <v>0</v>
      </c>
      <c r="S297" s="68">
        <v>0</v>
      </c>
      <c r="T297" s="68">
        <v>0</v>
      </c>
      <c r="U297" s="68">
        <v>0</v>
      </c>
      <c r="V297" s="68">
        <v>0</v>
      </c>
      <c r="W297" s="68">
        <v>0</v>
      </c>
      <c r="X297" s="68">
        <v>0</v>
      </c>
      <c r="Y297" s="68">
        <v>0</v>
      </c>
      <c r="Z297" s="68">
        <v>0</v>
      </c>
      <c r="AA297" s="68">
        <v>0</v>
      </c>
      <c r="AB297" s="68">
        <v>0</v>
      </c>
      <c r="AC297" s="68">
        <v>0</v>
      </c>
      <c r="AD297" s="68">
        <v>0</v>
      </c>
      <c r="AE297" s="68">
        <v>0</v>
      </c>
      <c r="AF297" s="68">
        <v>0</v>
      </c>
      <c r="AG297" s="68">
        <v>0</v>
      </c>
      <c r="AH297" s="68">
        <v>0</v>
      </c>
      <c r="AI297" s="68">
        <v>0</v>
      </c>
      <c r="AJ297" s="68">
        <v>0</v>
      </c>
      <c r="AK297" s="68">
        <v>0</v>
      </c>
      <c r="AL297" s="68">
        <v>0</v>
      </c>
      <c r="AM297" s="68">
        <v>0</v>
      </c>
      <c r="AN297" s="68">
        <v>0</v>
      </c>
      <c r="AO297" s="68">
        <v>0</v>
      </c>
      <c r="AP297" s="68">
        <v>0</v>
      </c>
      <c r="AQ297" s="68">
        <v>1</v>
      </c>
      <c r="AR297" s="68">
        <v>0</v>
      </c>
      <c r="AS297" s="68">
        <v>0</v>
      </c>
      <c r="AT297" s="68">
        <v>0</v>
      </c>
      <c r="AU297" s="68">
        <v>0</v>
      </c>
      <c r="AV297" s="68">
        <v>4</v>
      </c>
      <c r="AW297" s="68"/>
      <c r="AX297" s="68">
        <v>0</v>
      </c>
      <c r="AY297" s="126">
        <v>0</v>
      </c>
      <c r="AZ297" s="68">
        <v>0</v>
      </c>
      <c r="BA297" s="68">
        <v>0</v>
      </c>
      <c r="EQ297" s="68">
        <v>59970</v>
      </c>
      <c r="ER297" s="175">
        <v>1</v>
      </c>
      <c r="ES297" s="68">
        <v>-1</v>
      </c>
      <c r="ET297" s="68">
        <v>46</v>
      </c>
      <c r="EU297" s="68">
        <v>0</v>
      </c>
      <c r="EV297" s="68">
        <v>150046</v>
      </c>
      <c r="EW297" s="68" t="s">
        <v>2684</v>
      </c>
      <c r="EX297" s="68" t="str">
        <f t="shared" si="37"/>
        <v>소형</v>
      </c>
      <c r="GE297" s="68">
        <v>3201</v>
      </c>
      <c r="GF297" s="68" t="s">
        <v>4139</v>
      </c>
    </row>
    <row r="298" spans="6:188" x14ac:dyDescent="0.3">
      <c r="F298" s="68">
        <v>7022</v>
      </c>
      <c r="G298" s="68">
        <v>2</v>
      </c>
      <c r="H298" s="68">
        <v>0</v>
      </c>
      <c r="I298" s="68">
        <v>0</v>
      </c>
      <c r="J298" s="68" t="s">
        <v>3549</v>
      </c>
      <c r="K298" s="68">
        <v>0</v>
      </c>
      <c r="L298" s="68">
        <v>0</v>
      </c>
      <c r="M298" s="68">
        <v>0</v>
      </c>
      <c r="N298" s="68">
        <v>0</v>
      </c>
      <c r="O298" s="68">
        <v>7022</v>
      </c>
      <c r="P298" s="68">
        <v>0</v>
      </c>
      <c r="Q298" s="68">
        <v>0</v>
      </c>
      <c r="R298" s="68">
        <v>0</v>
      </c>
      <c r="S298" s="68">
        <v>0</v>
      </c>
      <c r="T298" s="68">
        <v>0</v>
      </c>
      <c r="U298" s="68">
        <v>0</v>
      </c>
      <c r="V298" s="68">
        <v>0</v>
      </c>
      <c r="W298" s="68">
        <v>0</v>
      </c>
      <c r="X298" s="68">
        <v>0</v>
      </c>
      <c r="Y298" s="68">
        <v>0</v>
      </c>
      <c r="Z298" s="68">
        <v>0</v>
      </c>
      <c r="AA298" s="68">
        <v>0</v>
      </c>
      <c r="AB298" s="68">
        <v>0</v>
      </c>
      <c r="AC298" s="68">
        <v>0</v>
      </c>
      <c r="AD298" s="68">
        <v>0</v>
      </c>
      <c r="AE298" s="68">
        <v>0</v>
      </c>
      <c r="AF298" s="68">
        <v>0</v>
      </c>
      <c r="AG298" s="68">
        <v>0</v>
      </c>
      <c r="AH298" s="68">
        <v>0</v>
      </c>
      <c r="AI298" s="68">
        <v>0</v>
      </c>
      <c r="AJ298" s="68">
        <v>0</v>
      </c>
      <c r="AK298" s="68">
        <v>0</v>
      </c>
      <c r="AL298" s="68">
        <v>0</v>
      </c>
      <c r="AM298" s="68">
        <v>0</v>
      </c>
      <c r="AN298" s="68">
        <v>0</v>
      </c>
      <c r="AO298" s="68">
        <v>0</v>
      </c>
      <c r="AP298" s="68">
        <v>0</v>
      </c>
      <c r="AQ298" s="68">
        <v>1</v>
      </c>
      <c r="AR298" s="68">
        <v>0</v>
      </c>
      <c r="AS298" s="68">
        <v>0</v>
      </c>
      <c r="AT298" s="68">
        <v>0</v>
      </c>
      <c r="AU298" s="68">
        <v>0</v>
      </c>
      <c r="AV298" s="68">
        <v>4</v>
      </c>
      <c r="AW298" s="68"/>
      <c r="AX298" s="68">
        <v>0</v>
      </c>
      <c r="AY298" s="126">
        <v>0</v>
      </c>
      <c r="AZ298" s="68">
        <v>0</v>
      </c>
      <c r="BA298" s="68">
        <v>0</v>
      </c>
      <c r="EQ298" s="68">
        <v>59971</v>
      </c>
      <c r="ER298" s="175">
        <v>4</v>
      </c>
      <c r="ES298" s="68">
        <v>-1</v>
      </c>
      <c r="ET298" s="68">
        <v>58</v>
      </c>
      <c r="EU298" s="68">
        <v>0</v>
      </c>
      <c r="EV298" s="68">
        <v>150058</v>
      </c>
      <c r="EW298" s="68" t="s">
        <v>2696</v>
      </c>
      <c r="EX298" s="68" t="str">
        <f t="shared" si="37"/>
        <v>대형</v>
      </c>
      <c r="GE298" s="68">
        <v>3300</v>
      </c>
      <c r="GF298" s="68" t="s">
        <v>4140</v>
      </c>
    </row>
    <row r="299" spans="6:188" x14ac:dyDescent="0.3">
      <c r="F299" s="68">
        <v>7023</v>
      </c>
      <c r="G299" s="68">
        <v>2</v>
      </c>
      <c r="H299" s="68">
        <v>0</v>
      </c>
      <c r="I299" s="68">
        <v>0</v>
      </c>
      <c r="J299" s="68" t="s">
        <v>3550</v>
      </c>
      <c r="K299" s="68">
        <v>0</v>
      </c>
      <c r="L299" s="68">
        <v>0</v>
      </c>
      <c r="M299" s="68">
        <v>0</v>
      </c>
      <c r="N299" s="68">
        <v>0</v>
      </c>
      <c r="O299" s="68">
        <v>7023</v>
      </c>
      <c r="P299" s="68">
        <v>0</v>
      </c>
      <c r="Q299" s="68">
        <v>0</v>
      </c>
      <c r="R299" s="68">
        <v>0</v>
      </c>
      <c r="S299" s="68">
        <v>0</v>
      </c>
      <c r="T299" s="68">
        <v>0</v>
      </c>
      <c r="U299" s="68">
        <v>0</v>
      </c>
      <c r="V299" s="68">
        <v>0</v>
      </c>
      <c r="W299" s="68">
        <v>0</v>
      </c>
      <c r="X299" s="68">
        <v>0</v>
      </c>
      <c r="Y299" s="68">
        <v>0</v>
      </c>
      <c r="Z299" s="68">
        <v>0</v>
      </c>
      <c r="AA299" s="68">
        <v>0</v>
      </c>
      <c r="AB299" s="68">
        <v>0</v>
      </c>
      <c r="AC299" s="68">
        <v>0</v>
      </c>
      <c r="AD299" s="68">
        <v>0</v>
      </c>
      <c r="AE299" s="68">
        <v>0</v>
      </c>
      <c r="AF299" s="68">
        <v>0</v>
      </c>
      <c r="AG299" s="68">
        <v>0</v>
      </c>
      <c r="AH299" s="68">
        <v>0</v>
      </c>
      <c r="AI299" s="68">
        <v>0</v>
      </c>
      <c r="AJ299" s="68">
        <v>0</v>
      </c>
      <c r="AK299" s="68">
        <v>0</v>
      </c>
      <c r="AL299" s="68">
        <v>0</v>
      </c>
      <c r="AM299" s="68">
        <v>0</v>
      </c>
      <c r="AN299" s="68">
        <v>0</v>
      </c>
      <c r="AO299" s="68">
        <v>0</v>
      </c>
      <c r="AP299" s="68">
        <v>0</v>
      </c>
      <c r="AQ299" s="68">
        <v>1</v>
      </c>
      <c r="AR299" s="68">
        <v>0</v>
      </c>
      <c r="AS299" s="68">
        <v>0</v>
      </c>
      <c r="AT299" s="68">
        <v>0</v>
      </c>
      <c r="AU299" s="68">
        <v>0</v>
      </c>
      <c r="AV299" s="68">
        <v>4</v>
      </c>
      <c r="AW299" s="68"/>
      <c r="AX299" s="68">
        <v>0</v>
      </c>
      <c r="AY299" s="126">
        <v>0</v>
      </c>
      <c r="AZ299" s="68">
        <v>0</v>
      </c>
      <c r="BA299" s="68">
        <v>0</v>
      </c>
      <c r="EQ299" s="68">
        <v>51007</v>
      </c>
      <c r="ER299" s="175">
        <v>2</v>
      </c>
      <c r="ES299" s="68">
        <v>-1</v>
      </c>
      <c r="ET299" s="68">
        <v>7</v>
      </c>
      <c r="EU299" s="68">
        <v>0</v>
      </c>
      <c r="EV299" s="68">
        <v>150007</v>
      </c>
      <c r="EW299" s="68" t="s">
        <v>2645</v>
      </c>
      <c r="EX299" s="68" t="str">
        <f t="shared" si="37"/>
        <v>중형</v>
      </c>
      <c r="GE299" s="68">
        <v>3500</v>
      </c>
      <c r="GF299" s="68" t="s">
        <v>4141</v>
      </c>
    </row>
    <row r="300" spans="6:188" x14ac:dyDescent="0.3">
      <c r="F300" s="68">
        <v>7024</v>
      </c>
      <c r="G300" s="68">
        <v>2</v>
      </c>
      <c r="H300" s="68">
        <v>0</v>
      </c>
      <c r="I300" s="68">
        <v>0</v>
      </c>
      <c r="J300" s="68" t="s">
        <v>3551</v>
      </c>
      <c r="K300" s="68">
        <v>0</v>
      </c>
      <c r="L300" s="68">
        <v>0</v>
      </c>
      <c r="M300" s="68">
        <v>0</v>
      </c>
      <c r="N300" s="68">
        <v>0</v>
      </c>
      <c r="O300" s="68">
        <v>7024</v>
      </c>
      <c r="P300" s="68">
        <v>0</v>
      </c>
      <c r="Q300" s="68">
        <v>0</v>
      </c>
      <c r="R300" s="68">
        <v>0</v>
      </c>
      <c r="S300" s="68">
        <v>0</v>
      </c>
      <c r="T300" s="68">
        <v>0</v>
      </c>
      <c r="U300" s="68">
        <v>0</v>
      </c>
      <c r="V300" s="68">
        <v>0</v>
      </c>
      <c r="W300" s="68">
        <v>0</v>
      </c>
      <c r="X300" s="68">
        <v>0</v>
      </c>
      <c r="Y300" s="68">
        <v>0</v>
      </c>
      <c r="Z300" s="68">
        <v>0</v>
      </c>
      <c r="AA300" s="68">
        <v>0</v>
      </c>
      <c r="AB300" s="68">
        <v>0</v>
      </c>
      <c r="AC300" s="68">
        <v>0</v>
      </c>
      <c r="AD300" s="68">
        <v>0</v>
      </c>
      <c r="AE300" s="68">
        <v>0</v>
      </c>
      <c r="AF300" s="68">
        <v>0</v>
      </c>
      <c r="AG300" s="68">
        <v>0</v>
      </c>
      <c r="AH300" s="68">
        <v>0</v>
      </c>
      <c r="AI300" s="68">
        <v>0</v>
      </c>
      <c r="AJ300" s="68">
        <v>0</v>
      </c>
      <c r="AK300" s="68">
        <v>0</v>
      </c>
      <c r="AL300" s="68">
        <v>0</v>
      </c>
      <c r="AM300" s="68">
        <v>0</v>
      </c>
      <c r="AN300" s="68">
        <v>0</v>
      </c>
      <c r="AO300" s="68">
        <v>0</v>
      </c>
      <c r="AP300" s="68">
        <v>0</v>
      </c>
      <c r="AQ300" s="68">
        <v>1</v>
      </c>
      <c r="AR300" s="68">
        <v>0</v>
      </c>
      <c r="AS300" s="68">
        <v>0</v>
      </c>
      <c r="AT300" s="68">
        <v>0</v>
      </c>
      <c r="AU300" s="68">
        <v>0</v>
      </c>
      <c r="AV300" s="68">
        <v>4</v>
      </c>
      <c r="AW300" s="68"/>
      <c r="AX300" s="68">
        <v>0</v>
      </c>
      <c r="AY300" s="126">
        <v>0</v>
      </c>
      <c r="AZ300" s="68">
        <v>0</v>
      </c>
      <c r="BA300" s="68">
        <v>0</v>
      </c>
      <c r="EQ300" s="68">
        <v>51012</v>
      </c>
      <c r="ER300" s="175">
        <v>4</v>
      </c>
      <c r="ES300" s="68">
        <v>-1</v>
      </c>
      <c r="ET300" s="68">
        <v>12</v>
      </c>
      <c r="EU300" s="68">
        <v>0</v>
      </c>
      <c r="EV300" s="68">
        <v>150012</v>
      </c>
      <c r="EW300" s="68" t="s">
        <v>2650</v>
      </c>
      <c r="EX300" s="68" t="str">
        <f t="shared" si="37"/>
        <v>대형</v>
      </c>
      <c r="GE300" s="68">
        <v>3501</v>
      </c>
      <c r="GF300" s="68" t="s">
        <v>4142</v>
      </c>
    </row>
    <row r="301" spans="6:188" x14ac:dyDescent="0.3">
      <c r="F301" s="68">
        <v>7025</v>
      </c>
      <c r="G301" s="68">
        <v>2</v>
      </c>
      <c r="H301" s="68">
        <v>0</v>
      </c>
      <c r="I301" s="68">
        <v>0</v>
      </c>
      <c r="J301" s="68" t="s">
        <v>3552</v>
      </c>
      <c r="K301" s="68">
        <v>0</v>
      </c>
      <c r="L301" s="68">
        <v>0</v>
      </c>
      <c r="M301" s="68">
        <v>0</v>
      </c>
      <c r="N301" s="68">
        <v>0</v>
      </c>
      <c r="O301" s="68">
        <v>7025</v>
      </c>
      <c r="P301" s="68">
        <v>0</v>
      </c>
      <c r="Q301" s="68">
        <v>0</v>
      </c>
      <c r="R301" s="68">
        <v>0</v>
      </c>
      <c r="S301" s="68">
        <v>0</v>
      </c>
      <c r="T301" s="68">
        <v>0</v>
      </c>
      <c r="U301" s="68">
        <v>0</v>
      </c>
      <c r="V301" s="68">
        <v>0</v>
      </c>
      <c r="W301" s="68">
        <v>0</v>
      </c>
      <c r="X301" s="68">
        <v>0</v>
      </c>
      <c r="Y301" s="68">
        <v>0</v>
      </c>
      <c r="Z301" s="68">
        <v>0</v>
      </c>
      <c r="AA301" s="68">
        <v>0</v>
      </c>
      <c r="AB301" s="68">
        <v>0</v>
      </c>
      <c r="AC301" s="68">
        <v>0</v>
      </c>
      <c r="AD301" s="68">
        <v>0</v>
      </c>
      <c r="AE301" s="68">
        <v>0</v>
      </c>
      <c r="AF301" s="68">
        <v>0</v>
      </c>
      <c r="AG301" s="68">
        <v>0</v>
      </c>
      <c r="AH301" s="68">
        <v>0</v>
      </c>
      <c r="AI301" s="68">
        <v>0</v>
      </c>
      <c r="AJ301" s="68">
        <v>0</v>
      </c>
      <c r="AK301" s="68">
        <v>0</v>
      </c>
      <c r="AL301" s="68">
        <v>0</v>
      </c>
      <c r="AM301" s="68">
        <v>0</v>
      </c>
      <c r="AN301" s="68">
        <v>0</v>
      </c>
      <c r="AO301" s="68">
        <v>0</v>
      </c>
      <c r="AP301" s="68">
        <v>0</v>
      </c>
      <c r="AQ301" s="68">
        <v>1</v>
      </c>
      <c r="AR301" s="68">
        <v>0</v>
      </c>
      <c r="AS301" s="68">
        <v>0</v>
      </c>
      <c r="AT301" s="68">
        <v>0</v>
      </c>
      <c r="AU301" s="68">
        <v>0</v>
      </c>
      <c r="AV301" s="68">
        <v>4</v>
      </c>
      <c r="AW301" s="68"/>
      <c r="AX301" s="68">
        <v>0</v>
      </c>
      <c r="AY301" s="126">
        <v>0</v>
      </c>
      <c r="AZ301" s="68">
        <v>0</v>
      </c>
      <c r="BA301" s="68">
        <v>0</v>
      </c>
      <c r="EQ301" s="68">
        <v>51085</v>
      </c>
      <c r="ER301" s="175">
        <v>4</v>
      </c>
      <c r="ES301" s="68">
        <v>-1</v>
      </c>
      <c r="ET301" s="68">
        <v>85</v>
      </c>
      <c r="EU301" s="68">
        <v>0</v>
      </c>
      <c r="EV301" s="68">
        <v>150085</v>
      </c>
      <c r="EW301" s="68" t="s">
        <v>2723</v>
      </c>
      <c r="EX301" s="68" t="str">
        <f t="shared" si="37"/>
        <v>대형</v>
      </c>
      <c r="GE301" s="68">
        <v>3600</v>
      </c>
      <c r="GF301" s="68" t="s">
        <v>3883</v>
      </c>
    </row>
    <row r="302" spans="6:188" x14ac:dyDescent="0.3">
      <c r="F302" s="68">
        <v>7026</v>
      </c>
      <c r="G302" s="68">
        <v>2</v>
      </c>
      <c r="H302" s="68">
        <v>0</v>
      </c>
      <c r="I302" s="68">
        <v>0</v>
      </c>
      <c r="J302" s="68" t="s">
        <v>3553</v>
      </c>
      <c r="K302" s="68">
        <v>0</v>
      </c>
      <c r="L302" s="68">
        <v>0</v>
      </c>
      <c r="M302" s="68">
        <v>0</v>
      </c>
      <c r="N302" s="68">
        <v>0</v>
      </c>
      <c r="O302" s="68">
        <v>7026</v>
      </c>
      <c r="P302" s="68">
        <v>0</v>
      </c>
      <c r="Q302" s="68">
        <v>0</v>
      </c>
      <c r="R302" s="68">
        <v>0</v>
      </c>
      <c r="S302" s="68">
        <v>0</v>
      </c>
      <c r="T302" s="68">
        <v>0</v>
      </c>
      <c r="U302" s="68">
        <v>0</v>
      </c>
      <c r="V302" s="68">
        <v>0</v>
      </c>
      <c r="W302" s="68">
        <v>0</v>
      </c>
      <c r="X302" s="68">
        <v>0</v>
      </c>
      <c r="Y302" s="68">
        <v>0</v>
      </c>
      <c r="Z302" s="68">
        <v>0</v>
      </c>
      <c r="AA302" s="68">
        <v>0</v>
      </c>
      <c r="AB302" s="68">
        <v>0</v>
      </c>
      <c r="AC302" s="68">
        <v>0</v>
      </c>
      <c r="AD302" s="68">
        <v>0</v>
      </c>
      <c r="AE302" s="68">
        <v>0</v>
      </c>
      <c r="AF302" s="68">
        <v>0</v>
      </c>
      <c r="AG302" s="68">
        <v>0</v>
      </c>
      <c r="AH302" s="68">
        <v>0</v>
      </c>
      <c r="AI302" s="68">
        <v>0</v>
      </c>
      <c r="AJ302" s="68">
        <v>0</v>
      </c>
      <c r="AK302" s="68">
        <v>0</v>
      </c>
      <c r="AL302" s="68">
        <v>0</v>
      </c>
      <c r="AM302" s="68">
        <v>0</v>
      </c>
      <c r="AN302" s="68">
        <v>0</v>
      </c>
      <c r="AO302" s="68">
        <v>0</v>
      </c>
      <c r="AP302" s="68">
        <v>0</v>
      </c>
      <c r="AQ302" s="68">
        <v>1</v>
      </c>
      <c r="AR302" s="68">
        <v>0</v>
      </c>
      <c r="AS302" s="68">
        <v>0</v>
      </c>
      <c r="AT302" s="68">
        <v>0</v>
      </c>
      <c r="AU302" s="68">
        <v>0</v>
      </c>
      <c r="AV302" s="68">
        <v>4</v>
      </c>
      <c r="AW302" s="68"/>
      <c r="AX302" s="68">
        <v>0</v>
      </c>
      <c r="AY302" s="126">
        <v>0</v>
      </c>
      <c r="AZ302" s="68">
        <v>0</v>
      </c>
      <c r="BA302" s="68">
        <v>0</v>
      </c>
      <c r="EQ302" s="68">
        <v>51086</v>
      </c>
      <c r="ER302" s="175">
        <v>4</v>
      </c>
      <c r="ES302" s="68">
        <v>-1</v>
      </c>
      <c r="ET302" s="68">
        <v>86</v>
      </c>
      <c r="EU302" s="68">
        <v>0</v>
      </c>
      <c r="EV302" s="68">
        <v>150086</v>
      </c>
      <c r="EW302" s="68" t="s">
        <v>2724</v>
      </c>
      <c r="EX302" s="68" t="str">
        <f t="shared" si="37"/>
        <v>대형</v>
      </c>
      <c r="GE302" s="68">
        <v>3700</v>
      </c>
      <c r="GF302" s="68" t="s">
        <v>4143</v>
      </c>
    </row>
    <row r="303" spans="6:188" x14ac:dyDescent="0.3">
      <c r="F303" s="68">
        <v>7027</v>
      </c>
      <c r="G303" s="68">
        <v>2</v>
      </c>
      <c r="H303" s="68">
        <v>0</v>
      </c>
      <c r="I303" s="68">
        <v>0</v>
      </c>
      <c r="J303" s="68" t="s">
        <v>3554</v>
      </c>
      <c r="K303" s="68">
        <v>0</v>
      </c>
      <c r="L303" s="68">
        <v>0</v>
      </c>
      <c r="M303" s="68">
        <v>0</v>
      </c>
      <c r="N303" s="68">
        <v>0</v>
      </c>
      <c r="O303" s="68">
        <v>7027</v>
      </c>
      <c r="P303" s="68">
        <v>0</v>
      </c>
      <c r="Q303" s="68">
        <v>0</v>
      </c>
      <c r="R303" s="68">
        <v>0</v>
      </c>
      <c r="S303" s="68">
        <v>0</v>
      </c>
      <c r="T303" s="68">
        <v>0</v>
      </c>
      <c r="U303" s="68">
        <v>0</v>
      </c>
      <c r="V303" s="68">
        <v>0</v>
      </c>
      <c r="W303" s="68">
        <v>0</v>
      </c>
      <c r="X303" s="68">
        <v>0</v>
      </c>
      <c r="Y303" s="68">
        <v>0</v>
      </c>
      <c r="Z303" s="68">
        <v>0</v>
      </c>
      <c r="AA303" s="68">
        <v>0</v>
      </c>
      <c r="AB303" s="68">
        <v>0</v>
      </c>
      <c r="AC303" s="68">
        <v>0</v>
      </c>
      <c r="AD303" s="68">
        <v>0</v>
      </c>
      <c r="AE303" s="68">
        <v>0</v>
      </c>
      <c r="AF303" s="68">
        <v>0</v>
      </c>
      <c r="AG303" s="68">
        <v>0</v>
      </c>
      <c r="AH303" s="68">
        <v>0</v>
      </c>
      <c r="AI303" s="68">
        <v>0</v>
      </c>
      <c r="AJ303" s="68">
        <v>0</v>
      </c>
      <c r="AK303" s="68">
        <v>0</v>
      </c>
      <c r="AL303" s="68">
        <v>0</v>
      </c>
      <c r="AM303" s="68">
        <v>0</v>
      </c>
      <c r="AN303" s="68">
        <v>0</v>
      </c>
      <c r="AO303" s="68">
        <v>0</v>
      </c>
      <c r="AP303" s="68">
        <v>0</v>
      </c>
      <c r="AQ303" s="68">
        <v>1</v>
      </c>
      <c r="AR303" s="68">
        <v>0</v>
      </c>
      <c r="AS303" s="68">
        <v>0</v>
      </c>
      <c r="AT303" s="68">
        <v>0</v>
      </c>
      <c r="AU303" s="68">
        <v>0</v>
      </c>
      <c r="AV303" s="68">
        <v>4</v>
      </c>
      <c r="AW303" s="68"/>
      <c r="AX303" s="68">
        <v>0</v>
      </c>
      <c r="AY303" s="126">
        <v>0</v>
      </c>
      <c r="AZ303" s="68">
        <v>0</v>
      </c>
      <c r="BA303" s="68">
        <v>0</v>
      </c>
      <c r="EQ303" s="68">
        <v>51087</v>
      </c>
      <c r="ER303" s="175">
        <v>4</v>
      </c>
      <c r="ES303" s="68">
        <v>-1</v>
      </c>
      <c r="ET303" s="68">
        <v>87</v>
      </c>
      <c r="EU303" s="68">
        <v>0</v>
      </c>
      <c r="EV303" s="68">
        <v>150087</v>
      </c>
      <c r="EW303" s="68" t="s">
        <v>2725</v>
      </c>
      <c r="EX303" s="68" t="str">
        <f t="shared" si="37"/>
        <v>대형</v>
      </c>
      <c r="GE303" s="68">
        <v>3800</v>
      </c>
      <c r="GF303" s="68" t="s">
        <v>4144</v>
      </c>
    </row>
    <row r="304" spans="6:188" x14ac:dyDescent="0.3">
      <c r="F304" s="68">
        <v>7028</v>
      </c>
      <c r="G304" s="68">
        <v>2</v>
      </c>
      <c r="H304" s="68">
        <v>0</v>
      </c>
      <c r="I304" s="68">
        <v>0</v>
      </c>
      <c r="J304" s="68" t="s">
        <v>3555</v>
      </c>
      <c r="K304" s="68">
        <v>0</v>
      </c>
      <c r="L304" s="68">
        <v>0</v>
      </c>
      <c r="M304" s="68">
        <v>0</v>
      </c>
      <c r="N304" s="68">
        <v>0</v>
      </c>
      <c r="O304" s="68">
        <v>7028</v>
      </c>
      <c r="P304" s="68">
        <v>0</v>
      </c>
      <c r="Q304" s="68">
        <v>0</v>
      </c>
      <c r="R304" s="68">
        <v>0</v>
      </c>
      <c r="S304" s="68">
        <v>0</v>
      </c>
      <c r="T304" s="68">
        <v>0</v>
      </c>
      <c r="U304" s="68">
        <v>0</v>
      </c>
      <c r="V304" s="68">
        <v>0</v>
      </c>
      <c r="W304" s="68">
        <v>0</v>
      </c>
      <c r="X304" s="68">
        <v>0</v>
      </c>
      <c r="Y304" s="68">
        <v>0</v>
      </c>
      <c r="Z304" s="68">
        <v>0</v>
      </c>
      <c r="AA304" s="68">
        <v>0</v>
      </c>
      <c r="AB304" s="68">
        <v>0</v>
      </c>
      <c r="AC304" s="68">
        <v>0</v>
      </c>
      <c r="AD304" s="68">
        <v>0</v>
      </c>
      <c r="AE304" s="68">
        <v>0</v>
      </c>
      <c r="AF304" s="68">
        <v>0</v>
      </c>
      <c r="AG304" s="68">
        <v>0</v>
      </c>
      <c r="AH304" s="68">
        <v>0</v>
      </c>
      <c r="AI304" s="68">
        <v>0</v>
      </c>
      <c r="AJ304" s="68">
        <v>0</v>
      </c>
      <c r="AK304" s="68">
        <v>0</v>
      </c>
      <c r="AL304" s="68">
        <v>0</v>
      </c>
      <c r="AM304" s="68">
        <v>0</v>
      </c>
      <c r="AN304" s="68">
        <v>0</v>
      </c>
      <c r="AO304" s="68">
        <v>0</v>
      </c>
      <c r="AP304" s="68">
        <v>0</v>
      </c>
      <c r="AQ304" s="68">
        <v>1</v>
      </c>
      <c r="AR304" s="68">
        <v>0</v>
      </c>
      <c r="AS304" s="68">
        <v>0</v>
      </c>
      <c r="AT304" s="68">
        <v>0</v>
      </c>
      <c r="AU304" s="68">
        <v>0</v>
      </c>
      <c r="AV304" s="68">
        <v>4</v>
      </c>
      <c r="AW304" s="68"/>
      <c r="AX304" s="68">
        <v>0</v>
      </c>
      <c r="AY304" s="126">
        <v>0</v>
      </c>
      <c r="AZ304" s="68">
        <v>0</v>
      </c>
      <c r="BA304" s="68">
        <v>0</v>
      </c>
      <c r="EQ304" s="68">
        <v>51088</v>
      </c>
      <c r="ER304" s="175">
        <v>2</v>
      </c>
      <c r="ES304" s="68">
        <v>-1</v>
      </c>
      <c r="ET304" s="68">
        <v>88</v>
      </c>
      <c r="EU304" s="68">
        <v>0</v>
      </c>
      <c r="EV304" s="68">
        <v>150088</v>
      </c>
      <c r="EW304" s="68" t="s">
        <v>2726</v>
      </c>
      <c r="EX304" s="68" t="str">
        <f t="shared" si="37"/>
        <v>중형</v>
      </c>
      <c r="GE304" s="68">
        <v>3801</v>
      </c>
      <c r="GF304" s="68" t="s">
        <v>4145</v>
      </c>
    </row>
    <row r="305" spans="6:188" x14ac:dyDescent="0.3">
      <c r="F305" s="68">
        <v>7029</v>
      </c>
      <c r="G305" s="68">
        <v>2</v>
      </c>
      <c r="H305" s="68">
        <v>0</v>
      </c>
      <c r="I305" s="68">
        <v>0</v>
      </c>
      <c r="J305" s="68" t="s">
        <v>3556</v>
      </c>
      <c r="K305" s="68">
        <v>0</v>
      </c>
      <c r="L305" s="68">
        <v>0</v>
      </c>
      <c r="M305" s="68">
        <v>0</v>
      </c>
      <c r="N305" s="68">
        <v>0</v>
      </c>
      <c r="O305" s="68">
        <v>7029</v>
      </c>
      <c r="P305" s="68">
        <v>0</v>
      </c>
      <c r="Q305" s="68">
        <v>0</v>
      </c>
      <c r="R305" s="68">
        <v>0</v>
      </c>
      <c r="S305" s="68">
        <v>0</v>
      </c>
      <c r="T305" s="68">
        <v>0</v>
      </c>
      <c r="U305" s="68">
        <v>0</v>
      </c>
      <c r="V305" s="68">
        <v>0</v>
      </c>
      <c r="W305" s="68">
        <v>0</v>
      </c>
      <c r="X305" s="68">
        <v>0</v>
      </c>
      <c r="Y305" s="68">
        <v>0</v>
      </c>
      <c r="Z305" s="68">
        <v>0</v>
      </c>
      <c r="AA305" s="68">
        <v>0</v>
      </c>
      <c r="AB305" s="68">
        <v>0</v>
      </c>
      <c r="AC305" s="68">
        <v>0</v>
      </c>
      <c r="AD305" s="68">
        <v>0</v>
      </c>
      <c r="AE305" s="68">
        <v>0</v>
      </c>
      <c r="AF305" s="68">
        <v>0</v>
      </c>
      <c r="AG305" s="68">
        <v>0</v>
      </c>
      <c r="AH305" s="68">
        <v>0</v>
      </c>
      <c r="AI305" s="68">
        <v>0</v>
      </c>
      <c r="AJ305" s="68">
        <v>0</v>
      </c>
      <c r="AK305" s="68">
        <v>0</v>
      </c>
      <c r="AL305" s="68">
        <v>0</v>
      </c>
      <c r="AM305" s="68">
        <v>0</v>
      </c>
      <c r="AN305" s="68">
        <v>0</v>
      </c>
      <c r="AO305" s="68">
        <v>0</v>
      </c>
      <c r="AP305" s="68">
        <v>0</v>
      </c>
      <c r="AQ305" s="68">
        <v>1</v>
      </c>
      <c r="AR305" s="68">
        <v>0</v>
      </c>
      <c r="AS305" s="68">
        <v>0</v>
      </c>
      <c r="AT305" s="68">
        <v>0</v>
      </c>
      <c r="AU305" s="68">
        <v>0</v>
      </c>
      <c r="AV305" s="68">
        <v>4</v>
      </c>
      <c r="AW305" s="68"/>
      <c r="AX305" s="68">
        <v>0</v>
      </c>
      <c r="AY305" s="126">
        <v>0</v>
      </c>
      <c r="AZ305" s="68">
        <v>0</v>
      </c>
      <c r="BA305" s="68">
        <v>0</v>
      </c>
      <c r="EQ305" s="68">
        <v>51050</v>
      </c>
      <c r="ER305" s="175">
        <v>2</v>
      </c>
      <c r="ES305" s="68">
        <v>-1</v>
      </c>
      <c r="ET305" s="68">
        <v>50</v>
      </c>
      <c r="EU305" s="68">
        <v>0</v>
      </c>
      <c r="EV305" s="68">
        <v>150050</v>
      </c>
      <c r="EW305" s="68" t="s">
        <v>2688</v>
      </c>
      <c r="EX305" s="68" t="str">
        <f t="shared" si="37"/>
        <v>중형</v>
      </c>
      <c r="GE305" s="68">
        <v>3802</v>
      </c>
      <c r="GF305" s="68" t="s">
        <v>4146</v>
      </c>
    </row>
    <row r="306" spans="6:188" x14ac:dyDescent="0.3">
      <c r="F306" s="68">
        <v>7030</v>
      </c>
      <c r="G306" s="68">
        <v>2</v>
      </c>
      <c r="H306" s="68">
        <v>0</v>
      </c>
      <c r="I306" s="68">
        <v>0</v>
      </c>
      <c r="J306" s="68" t="s">
        <v>3557</v>
      </c>
      <c r="K306" s="68">
        <v>0</v>
      </c>
      <c r="L306" s="68">
        <v>0</v>
      </c>
      <c r="M306" s="68">
        <v>0</v>
      </c>
      <c r="N306" s="68">
        <v>0</v>
      </c>
      <c r="O306" s="68">
        <v>7030</v>
      </c>
      <c r="P306" s="68">
        <v>0</v>
      </c>
      <c r="Q306" s="68">
        <v>0</v>
      </c>
      <c r="R306" s="68">
        <v>0</v>
      </c>
      <c r="S306" s="68">
        <v>0</v>
      </c>
      <c r="T306" s="68">
        <v>0</v>
      </c>
      <c r="U306" s="68">
        <v>0</v>
      </c>
      <c r="V306" s="68">
        <v>0</v>
      </c>
      <c r="W306" s="68">
        <v>0</v>
      </c>
      <c r="X306" s="68">
        <v>0</v>
      </c>
      <c r="Y306" s="68">
        <v>0</v>
      </c>
      <c r="Z306" s="68">
        <v>0</v>
      </c>
      <c r="AA306" s="68">
        <v>0</v>
      </c>
      <c r="AB306" s="68">
        <v>0</v>
      </c>
      <c r="AC306" s="68">
        <v>0</v>
      </c>
      <c r="AD306" s="68">
        <v>0</v>
      </c>
      <c r="AE306" s="68">
        <v>0</v>
      </c>
      <c r="AF306" s="68">
        <v>0</v>
      </c>
      <c r="AG306" s="68">
        <v>0</v>
      </c>
      <c r="AH306" s="68">
        <v>0</v>
      </c>
      <c r="AI306" s="68">
        <v>0</v>
      </c>
      <c r="AJ306" s="68">
        <v>0</v>
      </c>
      <c r="AK306" s="68">
        <v>0</v>
      </c>
      <c r="AL306" s="68">
        <v>0</v>
      </c>
      <c r="AM306" s="68">
        <v>0</v>
      </c>
      <c r="AN306" s="68">
        <v>0</v>
      </c>
      <c r="AO306" s="68">
        <v>0</v>
      </c>
      <c r="AP306" s="68">
        <v>0</v>
      </c>
      <c r="AQ306" s="68">
        <v>1</v>
      </c>
      <c r="AR306" s="68">
        <v>0</v>
      </c>
      <c r="AS306" s="68">
        <v>0</v>
      </c>
      <c r="AT306" s="68">
        <v>0</v>
      </c>
      <c r="AU306" s="68">
        <v>0</v>
      </c>
      <c r="AV306" s="68">
        <v>4</v>
      </c>
      <c r="AW306" s="68"/>
      <c r="AX306" s="68">
        <v>0</v>
      </c>
      <c r="AY306" s="126">
        <v>0</v>
      </c>
      <c r="AZ306" s="68">
        <v>0</v>
      </c>
      <c r="BA306" s="68">
        <v>0</v>
      </c>
      <c r="EQ306" s="68">
        <v>51076</v>
      </c>
      <c r="ER306" s="175">
        <v>4</v>
      </c>
      <c r="ES306" s="68">
        <v>-1</v>
      </c>
      <c r="ET306" s="68">
        <v>76</v>
      </c>
      <c r="EU306" s="68">
        <v>0</v>
      </c>
      <c r="EV306" s="68">
        <v>150076</v>
      </c>
      <c r="EW306" s="68" t="s">
        <v>2714</v>
      </c>
      <c r="EX306" s="68" t="str">
        <f t="shared" si="37"/>
        <v>대형</v>
      </c>
      <c r="GE306" s="68">
        <v>3803</v>
      </c>
      <c r="GF306" s="68" t="s">
        <v>3906</v>
      </c>
    </row>
    <row r="307" spans="6:188" x14ac:dyDescent="0.3">
      <c r="F307" s="68">
        <v>7031</v>
      </c>
      <c r="G307" s="68">
        <v>2</v>
      </c>
      <c r="H307" s="68">
        <v>0</v>
      </c>
      <c r="I307" s="68">
        <v>0</v>
      </c>
      <c r="J307" s="68" t="s">
        <v>3558</v>
      </c>
      <c r="K307" s="68">
        <v>0</v>
      </c>
      <c r="L307" s="68">
        <v>0</v>
      </c>
      <c r="M307" s="68">
        <v>0</v>
      </c>
      <c r="N307" s="68">
        <v>0</v>
      </c>
      <c r="O307" s="68">
        <v>7031</v>
      </c>
      <c r="P307" s="68">
        <v>0</v>
      </c>
      <c r="Q307" s="68">
        <v>0</v>
      </c>
      <c r="R307" s="68">
        <v>0</v>
      </c>
      <c r="S307" s="68">
        <v>0</v>
      </c>
      <c r="T307" s="68">
        <v>0</v>
      </c>
      <c r="U307" s="68">
        <v>0</v>
      </c>
      <c r="V307" s="68">
        <v>0</v>
      </c>
      <c r="W307" s="68">
        <v>0</v>
      </c>
      <c r="X307" s="68">
        <v>0</v>
      </c>
      <c r="Y307" s="68">
        <v>0</v>
      </c>
      <c r="Z307" s="68">
        <v>0</v>
      </c>
      <c r="AA307" s="68">
        <v>0</v>
      </c>
      <c r="AB307" s="68">
        <v>0</v>
      </c>
      <c r="AC307" s="68">
        <v>0</v>
      </c>
      <c r="AD307" s="68">
        <v>0</v>
      </c>
      <c r="AE307" s="68">
        <v>0</v>
      </c>
      <c r="AF307" s="68">
        <v>0</v>
      </c>
      <c r="AG307" s="68">
        <v>0</v>
      </c>
      <c r="AH307" s="68">
        <v>0</v>
      </c>
      <c r="AI307" s="68">
        <v>0</v>
      </c>
      <c r="AJ307" s="68">
        <v>0</v>
      </c>
      <c r="AK307" s="68">
        <v>0</v>
      </c>
      <c r="AL307" s="68">
        <v>0</v>
      </c>
      <c r="AM307" s="68">
        <v>0</v>
      </c>
      <c r="AN307" s="68">
        <v>0</v>
      </c>
      <c r="AO307" s="68">
        <v>0</v>
      </c>
      <c r="AP307" s="68">
        <v>0</v>
      </c>
      <c r="AQ307" s="68">
        <v>1</v>
      </c>
      <c r="AR307" s="68">
        <v>0</v>
      </c>
      <c r="AS307" s="68">
        <v>0</v>
      </c>
      <c r="AT307" s="68">
        <v>0</v>
      </c>
      <c r="AU307" s="68">
        <v>0</v>
      </c>
      <c r="AV307" s="68">
        <v>4</v>
      </c>
      <c r="AW307" s="68"/>
      <c r="AX307" s="68">
        <v>0</v>
      </c>
      <c r="AY307" s="126">
        <v>0</v>
      </c>
      <c r="AZ307" s="68">
        <v>0</v>
      </c>
      <c r="BA307" s="68">
        <v>0</v>
      </c>
      <c r="EQ307" s="68">
        <v>51090</v>
      </c>
      <c r="ER307" s="175">
        <v>4</v>
      </c>
      <c r="ES307" s="68">
        <v>-1</v>
      </c>
      <c r="ET307" s="68">
        <v>90</v>
      </c>
      <c r="EU307" s="68">
        <v>0</v>
      </c>
      <c r="EV307" s="68">
        <v>150090</v>
      </c>
      <c r="EW307" s="68" t="s">
        <v>2728</v>
      </c>
      <c r="EX307" s="68" t="str">
        <f t="shared" si="37"/>
        <v>대형</v>
      </c>
      <c r="GE307" s="68">
        <v>3804</v>
      </c>
      <c r="GF307" s="68" t="s">
        <v>4147</v>
      </c>
    </row>
    <row r="308" spans="6:188" x14ac:dyDescent="0.3">
      <c r="F308" s="68">
        <v>7032</v>
      </c>
      <c r="G308" s="68">
        <v>2</v>
      </c>
      <c r="H308" s="68">
        <v>0</v>
      </c>
      <c r="I308" s="68">
        <v>0</v>
      </c>
      <c r="J308" s="68" t="s">
        <v>3559</v>
      </c>
      <c r="K308" s="68">
        <v>0</v>
      </c>
      <c r="L308" s="68">
        <v>0</v>
      </c>
      <c r="M308" s="68">
        <v>0</v>
      </c>
      <c r="N308" s="68">
        <v>0</v>
      </c>
      <c r="O308" s="68">
        <v>7032</v>
      </c>
      <c r="P308" s="68">
        <v>0</v>
      </c>
      <c r="Q308" s="68">
        <v>0</v>
      </c>
      <c r="R308" s="68">
        <v>0</v>
      </c>
      <c r="S308" s="68">
        <v>0</v>
      </c>
      <c r="T308" s="68">
        <v>0</v>
      </c>
      <c r="U308" s="68">
        <v>0</v>
      </c>
      <c r="V308" s="68">
        <v>0</v>
      </c>
      <c r="W308" s="68">
        <v>0</v>
      </c>
      <c r="X308" s="68">
        <v>0</v>
      </c>
      <c r="Y308" s="68">
        <v>0</v>
      </c>
      <c r="Z308" s="68">
        <v>0</v>
      </c>
      <c r="AA308" s="68">
        <v>0</v>
      </c>
      <c r="AB308" s="68">
        <v>0</v>
      </c>
      <c r="AC308" s="68">
        <v>0</v>
      </c>
      <c r="AD308" s="68">
        <v>0</v>
      </c>
      <c r="AE308" s="68">
        <v>0</v>
      </c>
      <c r="AF308" s="68">
        <v>0</v>
      </c>
      <c r="AG308" s="68">
        <v>0</v>
      </c>
      <c r="AH308" s="68">
        <v>0</v>
      </c>
      <c r="AI308" s="68">
        <v>0</v>
      </c>
      <c r="AJ308" s="68">
        <v>0</v>
      </c>
      <c r="AK308" s="68">
        <v>0</v>
      </c>
      <c r="AL308" s="68">
        <v>0</v>
      </c>
      <c r="AM308" s="68">
        <v>0</v>
      </c>
      <c r="AN308" s="68">
        <v>0</v>
      </c>
      <c r="AO308" s="68">
        <v>0</v>
      </c>
      <c r="AP308" s="68">
        <v>0</v>
      </c>
      <c r="AQ308" s="68">
        <v>1</v>
      </c>
      <c r="AR308" s="68">
        <v>0</v>
      </c>
      <c r="AS308" s="68">
        <v>0</v>
      </c>
      <c r="AT308" s="68">
        <v>0</v>
      </c>
      <c r="AU308" s="68">
        <v>0</v>
      </c>
      <c r="AV308" s="68">
        <v>4</v>
      </c>
      <c r="AW308" s="68"/>
      <c r="AX308" s="68">
        <v>0</v>
      </c>
      <c r="AY308" s="126">
        <v>0</v>
      </c>
      <c r="AZ308" s="68">
        <v>0</v>
      </c>
      <c r="BA308" s="68">
        <v>0</v>
      </c>
      <c r="EQ308" s="68">
        <v>51091</v>
      </c>
      <c r="ER308" s="175">
        <v>4</v>
      </c>
      <c r="ES308" s="68">
        <v>-1</v>
      </c>
      <c r="ET308" s="68">
        <v>91</v>
      </c>
      <c r="EU308" s="68">
        <v>0</v>
      </c>
      <c r="EV308" s="68">
        <v>150091</v>
      </c>
      <c r="EW308" s="68" t="s">
        <v>2729</v>
      </c>
      <c r="EX308" s="68" t="str">
        <f t="shared" si="37"/>
        <v>대형</v>
      </c>
      <c r="GE308" s="68">
        <v>4000</v>
      </c>
      <c r="GF308" s="68" t="s">
        <v>690</v>
      </c>
    </row>
    <row r="309" spans="6:188" x14ac:dyDescent="0.3">
      <c r="F309" s="68">
        <v>7033</v>
      </c>
      <c r="G309" s="68">
        <v>2</v>
      </c>
      <c r="H309" s="68">
        <v>0</v>
      </c>
      <c r="I309" s="68">
        <v>0</v>
      </c>
      <c r="J309" s="68" t="s">
        <v>3560</v>
      </c>
      <c r="K309" s="68">
        <v>0</v>
      </c>
      <c r="L309" s="68">
        <v>0</v>
      </c>
      <c r="M309" s="68">
        <v>0</v>
      </c>
      <c r="N309" s="68">
        <v>0</v>
      </c>
      <c r="O309" s="68">
        <v>7033</v>
      </c>
      <c r="P309" s="68">
        <v>0</v>
      </c>
      <c r="Q309" s="68">
        <v>0</v>
      </c>
      <c r="R309" s="68">
        <v>0</v>
      </c>
      <c r="S309" s="68">
        <v>0</v>
      </c>
      <c r="T309" s="68">
        <v>0</v>
      </c>
      <c r="U309" s="68">
        <v>0</v>
      </c>
      <c r="V309" s="68">
        <v>0</v>
      </c>
      <c r="W309" s="68">
        <v>0</v>
      </c>
      <c r="X309" s="68">
        <v>0</v>
      </c>
      <c r="Y309" s="68">
        <v>0</v>
      </c>
      <c r="Z309" s="68">
        <v>0</v>
      </c>
      <c r="AA309" s="68">
        <v>0</v>
      </c>
      <c r="AB309" s="68">
        <v>0</v>
      </c>
      <c r="AC309" s="68">
        <v>0</v>
      </c>
      <c r="AD309" s="68">
        <v>0</v>
      </c>
      <c r="AE309" s="68">
        <v>0</v>
      </c>
      <c r="AF309" s="68">
        <v>0</v>
      </c>
      <c r="AG309" s="68">
        <v>0</v>
      </c>
      <c r="AH309" s="68">
        <v>0</v>
      </c>
      <c r="AI309" s="68">
        <v>0</v>
      </c>
      <c r="AJ309" s="68">
        <v>0</v>
      </c>
      <c r="AK309" s="68">
        <v>0</v>
      </c>
      <c r="AL309" s="68">
        <v>0</v>
      </c>
      <c r="AM309" s="68">
        <v>0</v>
      </c>
      <c r="AN309" s="68">
        <v>0</v>
      </c>
      <c r="AO309" s="68">
        <v>0</v>
      </c>
      <c r="AP309" s="68">
        <v>0</v>
      </c>
      <c r="AQ309" s="68">
        <v>1</v>
      </c>
      <c r="AR309" s="68">
        <v>0</v>
      </c>
      <c r="AS309" s="68">
        <v>0</v>
      </c>
      <c r="AT309" s="68">
        <v>0</v>
      </c>
      <c r="AU309" s="68">
        <v>0</v>
      </c>
      <c r="AV309" s="68">
        <v>4</v>
      </c>
      <c r="AW309" s="68"/>
      <c r="AX309" s="68">
        <v>0</v>
      </c>
      <c r="AY309" s="126">
        <v>0</v>
      </c>
      <c r="AZ309" s="68">
        <v>0</v>
      </c>
      <c r="BA309" s="68">
        <v>0</v>
      </c>
      <c r="EQ309" s="68">
        <v>51092</v>
      </c>
      <c r="ER309" s="175">
        <v>4</v>
      </c>
      <c r="ES309" s="68">
        <v>-1</v>
      </c>
      <c r="ET309" s="68">
        <v>92</v>
      </c>
      <c r="EU309" s="68">
        <v>0</v>
      </c>
      <c r="EV309" s="68">
        <v>150092</v>
      </c>
      <c r="EW309" s="68" t="s">
        <v>2730</v>
      </c>
      <c r="EX309" s="68" t="str">
        <f t="shared" si="37"/>
        <v>대형</v>
      </c>
      <c r="GE309" s="68">
        <v>4001</v>
      </c>
      <c r="GF309" s="68" t="s">
        <v>4148</v>
      </c>
    </row>
    <row r="310" spans="6:188" x14ac:dyDescent="0.3">
      <c r="F310" s="68">
        <v>7034</v>
      </c>
      <c r="G310" s="68">
        <v>2</v>
      </c>
      <c r="H310" s="68">
        <v>0</v>
      </c>
      <c r="I310" s="68">
        <v>0</v>
      </c>
      <c r="J310" s="68" t="s">
        <v>3561</v>
      </c>
      <c r="K310" s="68">
        <v>0</v>
      </c>
      <c r="L310" s="68">
        <v>0</v>
      </c>
      <c r="M310" s="68">
        <v>0</v>
      </c>
      <c r="N310" s="68">
        <v>0</v>
      </c>
      <c r="O310" s="68">
        <v>7034</v>
      </c>
      <c r="P310" s="68">
        <v>0</v>
      </c>
      <c r="Q310" s="68">
        <v>0</v>
      </c>
      <c r="R310" s="68">
        <v>0</v>
      </c>
      <c r="S310" s="68">
        <v>0</v>
      </c>
      <c r="T310" s="68">
        <v>0</v>
      </c>
      <c r="U310" s="68">
        <v>0</v>
      </c>
      <c r="V310" s="68">
        <v>0</v>
      </c>
      <c r="W310" s="68">
        <v>0</v>
      </c>
      <c r="X310" s="68">
        <v>0</v>
      </c>
      <c r="Y310" s="68">
        <v>0</v>
      </c>
      <c r="Z310" s="68">
        <v>0</v>
      </c>
      <c r="AA310" s="68">
        <v>0</v>
      </c>
      <c r="AB310" s="68">
        <v>0</v>
      </c>
      <c r="AC310" s="68">
        <v>0</v>
      </c>
      <c r="AD310" s="68">
        <v>0</v>
      </c>
      <c r="AE310" s="68">
        <v>0</v>
      </c>
      <c r="AF310" s="68">
        <v>0</v>
      </c>
      <c r="AG310" s="68">
        <v>0</v>
      </c>
      <c r="AH310" s="68">
        <v>0</v>
      </c>
      <c r="AI310" s="68">
        <v>0</v>
      </c>
      <c r="AJ310" s="68">
        <v>0</v>
      </c>
      <c r="AK310" s="68">
        <v>0</v>
      </c>
      <c r="AL310" s="68">
        <v>0</v>
      </c>
      <c r="AM310" s="68">
        <v>0</v>
      </c>
      <c r="AN310" s="68">
        <v>0</v>
      </c>
      <c r="AO310" s="68">
        <v>0</v>
      </c>
      <c r="AP310" s="68">
        <v>0</v>
      </c>
      <c r="AQ310" s="68">
        <v>1</v>
      </c>
      <c r="AR310" s="68">
        <v>0</v>
      </c>
      <c r="AS310" s="68">
        <v>0</v>
      </c>
      <c r="AT310" s="68">
        <v>0</v>
      </c>
      <c r="AU310" s="68">
        <v>0</v>
      </c>
      <c r="AV310" s="68">
        <v>4</v>
      </c>
      <c r="AW310" s="68"/>
      <c r="AX310" s="68">
        <v>0</v>
      </c>
      <c r="AY310" s="126">
        <v>0</v>
      </c>
      <c r="AZ310" s="68">
        <v>0</v>
      </c>
      <c r="BA310" s="68">
        <v>0</v>
      </c>
      <c r="EQ310" s="68">
        <v>51096</v>
      </c>
      <c r="ER310" s="175">
        <v>4</v>
      </c>
      <c r="ES310" s="68">
        <v>-1</v>
      </c>
      <c r="ET310" s="68">
        <v>96</v>
      </c>
      <c r="EU310" s="68">
        <v>0</v>
      </c>
      <c r="EV310" s="68">
        <v>150096</v>
      </c>
      <c r="EW310" s="68" t="s">
        <v>2734</v>
      </c>
      <c r="EX310" s="68" t="str">
        <f t="shared" si="37"/>
        <v>대형</v>
      </c>
      <c r="GE310" s="68">
        <v>4002</v>
      </c>
      <c r="GF310" s="68" t="s">
        <v>612</v>
      </c>
    </row>
    <row r="311" spans="6:188" x14ac:dyDescent="0.3">
      <c r="F311" s="68">
        <v>7035</v>
      </c>
      <c r="G311" s="68">
        <v>2</v>
      </c>
      <c r="H311" s="68">
        <v>0</v>
      </c>
      <c r="I311" s="68">
        <v>0</v>
      </c>
      <c r="J311" s="68" t="s">
        <v>3562</v>
      </c>
      <c r="K311" s="68">
        <v>0</v>
      </c>
      <c r="L311" s="68">
        <v>0</v>
      </c>
      <c r="M311" s="68">
        <v>0</v>
      </c>
      <c r="N311" s="68">
        <v>0</v>
      </c>
      <c r="O311" s="68">
        <v>7035</v>
      </c>
      <c r="P311" s="68">
        <v>0</v>
      </c>
      <c r="Q311" s="68">
        <v>0</v>
      </c>
      <c r="R311" s="68">
        <v>0</v>
      </c>
      <c r="S311" s="68">
        <v>0</v>
      </c>
      <c r="T311" s="68">
        <v>0</v>
      </c>
      <c r="U311" s="68">
        <v>0</v>
      </c>
      <c r="V311" s="68">
        <v>0</v>
      </c>
      <c r="W311" s="68">
        <v>0</v>
      </c>
      <c r="X311" s="68">
        <v>0</v>
      </c>
      <c r="Y311" s="68">
        <v>0</v>
      </c>
      <c r="Z311" s="68">
        <v>0</v>
      </c>
      <c r="AA311" s="68">
        <v>0</v>
      </c>
      <c r="AB311" s="68">
        <v>0</v>
      </c>
      <c r="AC311" s="68">
        <v>0</v>
      </c>
      <c r="AD311" s="68">
        <v>0</v>
      </c>
      <c r="AE311" s="68">
        <v>0</v>
      </c>
      <c r="AF311" s="68">
        <v>0</v>
      </c>
      <c r="AG311" s="68">
        <v>0</v>
      </c>
      <c r="AH311" s="68">
        <v>0</v>
      </c>
      <c r="AI311" s="68">
        <v>0</v>
      </c>
      <c r="AJ311" s="68">
        <v>0</v>
      </c>
      <c r="AK311" s="68">
        <v>0</v>
      </c>
      <c r="AL311" s="68">
        <v>0</v>
      </c>
      <c r="AM311" s="68">
        <v>0</v>
      </c>
      <c r="AN311" s="68">
        <v>0</v>
      </c>
      <c r="AO311" s="68">
        <v>0</v>
      </c>
      <c r="AP311" s="68">
        <v>0</v>
      </c>
      <c r="AQ311" s="68">
        <v>1</v>
      </c>
      <c r="AR311" s="68">
        <v>0</v>
      </c>
      <c r="AS311" s="68">
        <v>0</v>
      </c>
      <c r="AT311" s="68">
        <v>0</v>
      </c>
      <c r="AU311" s="68">
        <v>0</v>
      </c>
      <c r="AV311" s="68">
        <v>4</v>
      </c>
      <c r="AW311" s="68"/>
      <c r="AX311" s="68">
        <v>0</v>
      </c>
      <c r="AY311" s="126">
        <v>0</v>
      </c>
      <c r="AZ311" s="68">
        <v>0</v>
      </c>
      <c r="BA311" s="68">
        <v>0</v>
      </c>
      <c r="EQ311" s="68">
        <v>55007</v>
      </c>
      <c r="ER311" s="175">
        <v>2</v>
      </c>
      <c r="ES311" s="68">
        <v>-1</v>
      </c>
      <c r="ET311" s="68">
        <v>7</v>
      </c>
      <c r="EU311" s="68">
        <v>0</v>
      </c>
      <c r="EV311" s="68">
        <v>150007</v>
      </c>
      <c r="EW311" s="68" t="s">
        <v>2645</v>
      </c>
      <c r="EX311" s="68" t="str">
        <f t="shared" si="37"/>
        <v>중형</v>
      </c>
      <c r="GE311" s="68">
        <v>4003</v>
      </c>
      <c r="GF311" s="68" t="s">
        <v>621</v>
      </c>
    </row>
    <row r="312" spans="6:188" x14ac:dyDescent="0.3">
      <c r="F312" s="68">
        <v>7036</v>
      </c>
      <c r="G312" s="68">
        <v>2</v>
      </c>
      <c r="H312" s="68">
        <v>0</v>
      </c>
      <c r="I312" s="68">
        <v>0</v>
      </c>
      <c r="J312" s="68" t="s">
        <v>3563</v>
      </c>
      <c r="K312" s="68">
        <v>0</v>
      </c>
      <c r="L312" s="68">
        <v>0</v>
      </c>
      <c r="M312" s="68">
        <v>0</v>
      </c>
      <c r="N312" s="68">
        <v>0</v>
      </c>
      <c r="O312" s="68">
        <v>7036</v>
      </c>
      <c r="P312" s="68">
        <v>0</v>
      </c>
      <c r="Q312" s="68">
        <v>0</v>
      </c>
      <c r="R312" s="68">
        <v>0</v>
      </c>
      <c r="S312" s="68">
        <v>0</v>
      </c>
      <c r="T312" s="68">
        <v>0</v>
      </c>
      <c r="U312" s="68">
        <v>0</v>
      </c>
      <c r="V312" s="68">
        <v>0</v>
      </c>
      <c r="W312" s="68">
        <v>0</v>
      </c>
      <c r="X312" s="68">
        <v>0</v>
      </c>
      <c r="Y312" s="68">
        <v>0</v>
      </c>
      <c r="Z312" s="68">
        <v>0</v>
      </c>
      <c r="AA312" s="68">
        <v>0</v>
      </c>
      <c r="AB312" s="68">
        <v>0</v>
      </c>
      <c r="AC312" s="68">
        <v>0</v>
      </c>
      <c r="AD312" s="68">
        <v>0</v>
      </c>
      <c r="AE312" s="68">
        <v>0</v>
      </c>
      <c r="AF312" s="68">
        <v>0</v>
      </c>
      <c r="AG312" s="68">
        <v>0</v>
      </c>
      <c r="AH312" s="68">
        <v>0</v>
      </c>
      <c r="AI312" s="68">
        <v>0</v>
      </c>
      <c r="AJ312" s="68">
        <v>0</v>
      </c>
      <c r="AK312" s="68">
        <v>0</v>
      </c>
      <c r="AL312" s="68">
        <v>0</v>
      </c>
      <c r="AM312" s="68">
        <v>0</v>
      </c>
      <c r="AN312" s="68">
        <v>0</v>
      </c>
      <c r="AO312" s="68">
        <v>0</v>
      </c>
      <c r="AP312" s="68">
        <v>0</v>
      </c>
      <c r="AQ312" s="68">
        <v>1</v>
      </c>
      <c r="AR312" s="68">
        <v>0</v>
      </c>
      <c r="AS312" s="68">
        <v>0</v>
      </c>
      <c r="AT312" s="68">
        <v>0</v>
      </c>
      <c r="AU312" s="68">
        <v>0</v>
      </c>
      <c r="AV312" s="68">
        <v>4</v>
      </c>
      <c r="AW312" s="68"/>
      <c r="AX312" s="68">
        <v>0</v>
      </c>
      <c r="AY312" s="126">
        <v>0</v>
      </c>
      <c r="AZ312" s="68">
        <v>0</v>
      </c>
      <c r="BA312" s="68">
        <v>0</v>
      </c>
      <c r="EQ312" s="68">
        <v>55012</v>
      </c>
      <c r="ER312" s="175">
        <v>4</v>
      </c>
      <c r="ES312" s="68">
        <v>-1</v>
      </c>
      <c r="ET312" s="68">
        <v>12</v>
      </c>
      <c r="EU312" s="68">
        <v>0</v>
      </c>
      <c r="EV312" s="68">
        <v>150012</v>
      </c>
      <c r="EW312" s="68" t="s">
        <v>2650</v>
      </c>
      <c r="EX312" s="68" t="str">
        <f t="shared" si="37"/>
        <v>대형</v>
      </c>
      <c r="GE312" s="68">
        <v>4004</v>
      </c>
      <c r="GF312" s="68" t="s">
        <v>4149</v>
      </c>
    </row>
    <row r="313" spans="6:188" x14ac:dyDescent="0.3">
      <c r="F313" s="68">
        <v>7037</v>
      </c>
      <c r="G313" s="68">
        <v>2</v>
      </c>
      <c r="H313" s="68">
        <v>0</v>
      </c>
      <c r="I313" s="68">
        <v>0</v>
      </c>
      <c r="J313" s="68" t="s">
        <v>3564</v>
      </c>
      <c r="K313" s="68">
        <v>0</v>
      </c>
      <c r="L313" s="68">
        <v>0</v>
      </c>
      <c r="M313" s="68">
        <v>0</v>
      </c>
      <c r="N313" s="68">
        <v>0</v>
      </c>
      <c r="O313" s="68">
        <v>7037</v>
      </c>
      <c r="P313" s="68">
        <v>0</v>
      </c>
      <c r="Q313" s="68">
        <v>0</v>
      </c>
      <c r="R313" s="68">
        <v>0</v>
      </c>
      <c r="S313" s="68">
        <v>0</v>
      </c>
      <c r="T313" s="68">
        <v>0</v>
      </c>
      <c r="U313" s="68">
        <v>0</v>
      </c>
      <c r="V313" s="68">
        <v>0</v>
      </c>
      <c r="W313" s="68">
        <v>0</v>
      </c>
      <c r="X313" s="68">
        <v>0</v>
      </c>
      <c r="Y313" s="68">
        <v>0</v>
      </c>
      <c r="Z313" s="68">
        <v>0</v>
      </c>
      <c r="AA313" s="68">
        <v>0</v>
      </c>
      <c r="AB313" s="68">
        <v>0</v>
      </c>
      <c r="AC313" s="68">
        <v>0</v>
      </c>
      <c r="AD313" s="68">
        <v>0</v>
      </c>
      <c r="AE313" s="68">
        <v>0</v>
      </c>
      <c r="AF313" s="68">
        <v>0</v>
      </c>
      <c r="AG313" s="68">
        <v>0</v>
      </c>
      <c r="AH313" s="68">
        <v>0</v>
      </c>
      <c r="AI313" s="68">
        <v>0</v>
      </c>
      <c r="AJ313" s="68">
        <v>0</v>
      </c>
      <c r="AK313" s="68">
        <v>0</v>
      </c>
      <c r="AL313" s="68">
        <v>0</v>
      </c>
      <c r="AM313" s="68">
        <v>0</v>
      </c>
      <c r="AN313" s="68">
        <v>0</v>
      </c>
      <c r="AO313" s="68">
        <v>0</v>
      </c>
      <c r="AP313" s="68">
        <v>0</v>
      </c>
      <c r="AQ313" s="68">
        <v>1</v>
      </c>
      <c r="AR313" s="68">
        <v>0</v>
      </c>
      <c r="AS313" s="68">
        <v>0</v>
      </c>
      <c r="AT313" s="68">
        <v>0</v>
      </c>
      <c r="AU313" s="68">
        <v>0</v>
      </c>
      <c r="AV313" s="68">
        <v>4</v>
      </c>
      <c r="AW313" s="68"/>
      <c r="AX313" s="68">
        <v>0</v>
      </c>
      <c r="AY313" s="126">
        <v>0</v>
      </c>
      <c r="AZ313" s="68">
        <v>0</v>
      </c>
      <c r="BA313" s="68">
        <v>0</v>
      </c>
      <c r="EQ313" s="68">
        <v>55085</v>
      </c>
      <c r="ER313" s="175">
        <v>4</v>
      </c>
      <c r="ES313" s="68">
        <v>-1</v>
      </c>
      <c r="ET313" s="68">
        <v>85</v>
      </c>
      <c r="EU313" s="68">
        <v>0</v>
      </c>
      <c r="EV313" s="68">
        <v>150085</v>
      </c>
      <c r="EW313" s="68" t="s">
        <v>2723</v>
      </c>
      <c r="EX313" s="68" t="str">
        <f t="shared" si="37"/>
        <v>대형</v>
      </c>
      <c r="GE313" s="68">
        <v>4005</v>
      </c>
      <c r="GF313" s="68" t="s">
        <v>4150</v>
      </c>
    </row>
    <row r="314" spans="6:188" x14ac:dyDescent="0.3">
      <c r="F314" s="68">
        <v>7038</v>
      </c>
      <c r="G314" s="68">
        <v>2</v>
      </c>
      <c r="H314" s="68">
        <v>0</v>
      </c>
      <c r="I314" s="68">
        <v>0</v>
      </c>
      <c r="J314" s="68" t="s">
        <v>3565</v>
      </c>
      <c r="K314" s="68">
        <v>0</v>
      </c>
      <c r="L314" s="68">
        <v>0</v>
      </c>
      <c r="M314" s="68">
        <v>0</v>
      </c>
      <c r="N314" s="68">
        <v>0</v>
      </c>
      <c r="O314" s="68">
        <v>7038</v>
      </c>
      <c r="P314" s="68">
        <v>0</v>
      </c>
      <c r="Q314" s="68">
        <v>0</v>
      </c>
      <c r="R314" s="68">
        <v>0</v>
      </c>
      <c r="S314" s="68">
        <v>0</v>
      </c>
      <c r="T314" s="68">
        <v>0</v>
      </c>
      <c r="U314" s="68">
        <v>0</v>
      </c>
      <c r="V314" s="68">
        <v>0</v>
      </c>
      <c r="W314" s="68">
        <v>0</v>
      </c>
      <c r="X314" s="68">
        <v>0</v>
      </c>
      <c r="Y314" s="68">
        <v>0</v>
      </c>
      <c r="Z314" s="68">
        <v>0</v>
      </c>
      <c r="AA314" s="68">
        <v>0</v>
      </c>
      <c r="AB314" s="68">
        <v>0</v>
      </c>
      <c r="AC314" s="68">
        <v>0</v>
      </c>
      <c r="AD314" s="68">
        <v>0</v>
      </c>
      <c r="AE314" s="68">
        <v>0</v>
      </c>
      <c r="AF314" s="68">
        <v>0</v>
      </c>
      <c r="AG314" s="68">
        <v>0</v>
      </c>
      <c r="AH314" s="68">
        <v>0</v>
      </c>
      <c r="AI314" s="68">
        <v>0</v>
      </c>
      <c r="AJ314" s="68">
        <v>0</v>
      </c>
      <c r="AK314" s="68">
        <v>0</v>
      </c>
      <c r="AL314" s="68">
        <v>0</v>
      </c>
      <c r="AM314" s="68">
        <v>0</v>
      </c>
      <c r="AN314" s="68">
        <v>0</v>
      </c>
      <c r="AO314" s="68">
        <v>0</v>
      </c>
      <c r="AP314" s="68">
        <v>0</v>
      </c>
      <c r="AQ314" s="68">
        <v>1</v>
      </c>
      <c r="AR314" s="68">
        <v>0</v>
      </c>
      <c r="AS314" s="68">
        <v>0</v>
      </c>
      <c r="AT314" s="68">
        <v>0</v>
      </c>
      <c r="AU314" s="68">
        <v>0</v>
      </c>
      <c r="AV314" s="68">
        <v>4</v>
      </c>
      <c r="AW314" s="68"/>
      <c r="AX314" s="68">
        <v>0</v>
      </c>
      <c r="AY314" s="126">
        <v>0</v>
      </c>
      <c r="AZ314" s="68">
        <v>0</v>
      </c>
      <c r="BA314" s="68">
        <v>0</v>
      </c>
      <c r="EQ314" s="68">
        <v>55086</v>
      </c>
      <c r="ER314" s="175">
        <v>4</v>
      </c>
      <c r="ES314" s="68">
        <v>-1</v>
      </c>
      <c r="ET314" s="68">
        <v>86</v>
      </c>
      <c r="EU314" s="68">
        <v>0</v>
      </c>
      <c r="EV314" s="68">
        <v>150086</v>
      </c>
      <c r="EW314" s="68" t="s">
        <v>2724</v>
      </c>
      <c r="EX314" s="68" t="str">
        <f t="shared" si="37"/>
        <v>대형</v>
      </c>
      <c r="GE314" s="68">
        <v>4006</v>
      </c>
      <c r="GF314" s="68" t="s">
        <v>4151</v>
      </c>
    </row>
    <row r="315" spans="6:188" x14ac:dyDescent="0.3">
      <c r="F315" s="68">
        <v>7039</v>
      </c>
      <c r="G315" s="68">
        <v>2</v>
      </c>
      <c r="H315" s="68">
        <v>0</v>
      </c>
      <c r="I315" s="68">
        <v>0</v>
      </c>
      <c r="J315" s="68" t="s">
        <v>3566</v>
      </c>
      <c r="K315" s="68">
        <v>0</v>
      </c>
      <c r="L315" s="68">
        <v>0</v>
      </c>
      <c r="M315" s="68">
        <v>0</v>
      </c>
      <c r="N315" s="68">
        <v>0</v>
      </c>
      <c r="O315" s="68">
        <v>7039</v>
      </c>
      <c r="P315" s="68">
        <v>0</v>
      </c>
      <c r="Q315" s="68">
        <v>0</v>
      </c>
      <c r="R315" s="68">
        <v>0</v>
      </c>
      <c r="S315" s="68">
        <v>0</v>
      </c>
      <c r="T315" s="68">
        <v>0</v>
      </c>
      <c r="U315" s="68">
        <v>0</v>
      </c>
      <c r="V315" s="68">
        <v>0</v>
      </c>
      <c r="W315" s="68">
        <v>0</v>
      </c>
      <c r="X315" s="68">
        <v>0</v>
      </c>
      <c r="Y315" s="68">
        <v>0</v>
      </c>
      <c r="Z315" s="68">
        <v>0</v>
      </c>
      <c r="AA315" s="68">
        <v>0</v>
      </c>
      <c r="AB315" s="68">
        <v>0</v>
      </c>
      <c r="AC315" s="68">
        <v>0</v>
      </c>
      <c r="AD315" s="68">
        <v>0</v>
      </c>
      <c r="AE315" s="68">
        <v>0</v>
      </c>
      <c r="AF315" s="68">
        <v>0</v>
      </c>
      <c r="AG315" s="68">
        <v>0</v>
      </c>
      <c r="AH315" s="68">
        <v>0</v>
      </c>
      <c r="AI315" s="68">
        <v>0</v>
      </c>
      <c r="AJ315" s="68">
        <v>0</v>
      </c>
      <c r="AK315" s="68">
        <v>0</v>
      </c>
      <c r="AL315" s="68">
        <v>0</v>
      </c>
      <c r="AM315" s="68">
        <v>0</v>
      </c>
      <c r="AN315" s="68">
        <v>0</v>
      </c>
      <c r="AO315" s="68">
        <v>0</v>
      </c>
      <c r="AP315" s="68">
        <v>0</v>
      </c>
      <c r="AQ315" s="68">
        <v>1</v>
      </c>
      <c r="AR315" s="68">
        <v>0</v>
      </c>
      <c r="AS315" s="68">
        <v>0</v>
      </c>
      <c r="AT315" s="68">
        <v>0</v>
      </c>
      <c r="AU315" s="68">
        <v>0</v>
      </c>
      <c r="AV315" s="68">
        <v>4</v>
      </c>
      <c r="AW315" s="68"/>
      <c r="AX315" s="68">
        <v>0</v>
      </c>
      <c r="AY315" s="126">
        <v>0</v>
      </c>
      <c r="AZ315" s="68">
        <v>0</v>
      </c>
      <c r="BA315" s="68">
        <v>0</v>
      </c>
      <c r="EQ315" s="68">
        <v>55087</v>
      </c>
      <c r="ER315" s="175">
        <v>4</v>
      </c>
      <c r="ES315" s="68">
        <v>-1</v>
      </c>
      <c r="ET315" s="68">
        <v>87</v>
      </c>
      <c r="EU315" s="68">
        <v>0</v>
      </c>
      <c r="EV315" s="68">
        <v>150087</v>
      </c>
      <c r="EW315" s="68" t="s">
        <v>2725</v>
      </c>
      <c r="EX315" s="68" t="str">
        <f t="shared" si="37"/>
        <v>대형</v>
      </c>
      <c r="GE315" s="68">
        <v>4007</v>
      </c>
      <c r="GF315" s="68" t="s">
        <v>4152</v>
      </c>
    </row>
    <row r="316" spans="6:188" x14ac:dyDescent="0.3">
      <c r="F316" s="68">
        <v>7040</v>
      </c>
      <c r="G316" s="68">
        <v>2</v>
      </c>
      <c r="H316" s="68">
        <v>0</v>
      </c>
      <c r="I316" s="68">
        <v>0</v>
      </c>
      <c r="J316" s="68" t="s">
        <v>3567</v>
      </c>
      <c r="K316" s="68">
        <v>0</v>
      </c>
      <c r="L316" s="68">
        <v>0</v>
      </c>
      <c r="M316" s="68">
        <v>0</v>
      </c>
      <c r="N316" s="68">
        <v>0</v>
      </c>
      <c r="O316" s="68">
        <v>7040</v>
      </c>
      <c r="P316" s="68">
        <v>0</v>
      </c>
      <c r="Q316" s="68">
        <v>0</v>
      </c>
      <c r="R316" s="68">
        <v>0</v>
      </c>
      <c r="S316" s="68">
        <v>0</v>
      </c>
      <c r="T316" s="68">
        <v>0</v>
      </c>
      <c r="U316" s="68">
        <v>0</v>
      </c>
      <c r="V316" s="68">
        <v>0</v>
      </c>
      <c r="W316" s="68">
        <v>0</v>
      </c>
      <c r="X316" s="68">
        <v>0</v>
      </c>
      <c r="Y316" s="68">
        <v>0</v>
      </c>
      <c r="Z316" s="68">
        <v>0</v>
      </c>
      <c r="AA316" s="68">
        <v>0</v>
      </c>
      <c r="AB316" s="68">
        <v>0</v>
      </c>
      <c r="AC316" s="68">
        <v>0</v>
      </c>
      <c r="AD316" s="68">
        <v>0</v>
      </c>
      <c r="AE316" s="68">
        <v>0</v>
      </c>
      <c r="AF316" s="68">
        <v>0</v>
      </c>
      <c r="AG316" s="68">
        <v>0</v>
      </c>
      <c r="AH316" s="68">
        <v>0</v>
      </c>
      <c r="AI316" s="68">
        <v>0</v>
      </c>
      <c r="AJ316" s="68">
        <v>0</v>
      </c>
      <c r="AK316" s="68">
        <v>0</v>
      </c>
      <c r="AL316" s="68">
        <v>0</v>
      </c>
      <c r="AM316" s="68">
        <v>0</v>
      </c>
      <c r="AN316" s="68">
        <v>0</v>
      </c>
      <c r="AO316" s="68">
        <v>0</v>
      </c>
      <c r="AP316" s="68">
        <v>0</v>
      </c>
      <c r="AQ316" s="68">
        <v>1</v>
      </c>
      <c r="AR316" s="68">
        <v>0</v>
      </c>
      <c r="AS316" s="68">
        <v>0</v>
      </c>
      <c r="AT316" s="68">
        <v>0</v>
      </c>
      <c r="AU316" s="68">
        <v>0</v>
      </c>
      <c r="AV316" s="68">
        <v>4</v>
      </c>
      <c r="AW316" s="68"/>
      <c r="AX316" s="68">
        <v>0</v>
      </c>
      <c r="AY316" s="126">
        <v>0</v>
      </c>
      <c r="AZ316" s="68">
        <v>0</v>
      </c>
      <c r="BA316" s="68">
        <v>0</v>
      </c>
      <c r="EQ316" s="68">
        <v>55088</v>
      </c>
      <c r="ER316" s="175">
        <v>2</v>
      </c>
      <c r="ES316" s="68">
        <v>-1</v>
      </c>
      <c r="ET316" s="68">
        <v>88</v>
      </c>
      <c r="EU316" s="68">
        <v>0</v>
      </c>
      <c r="EV316" s="68">
        <v>150088</v>
      </c>
      <c r="EW316" s="68" t="s">
        <v>2726</v>
      </c>
      <c r="EX316" s="68" t="str">
        <f t="shared" si="37"/>
        <v>중형</v>
      </c>
      <c r="GE316" s="68">
        <v>4008</v>
      </c>
      <c r="GF316" s="68" t="s">
        <v>4153</v>
      </c>
    </row>
    <row r="317" spans="6:188" x14ac:dyDescent="0.3">
      <c r="F317" s="68">
        <v>7041</v>
      </c>
      <c r="G317" s="68">
        <v>2</v>
      </c>
      <c r="H317" s="68">
        <v>0</v>
      </c>
      <c r="I317" s="68">
        <v>0</v>
      </c>
      <c r="J317" s="68" t="s">
        <v>3568</v>
      </c>
      <c r="K317" s="68">
        <v>0</v>
      </c>
      <c r="L317" s="68">
        <v>0</v>
      </c>
      <c r="M317" s="68">
        <v>0</v>
      </c>
      <c r="N317" s="68">
        <v>0</v>
      </c>
      <c r="O317" s="68">
        <v>7041</v>
      </c>
      <c r="P317" s="68">
        <v>0</v>
      </c>
      <c r="Q317" s="68">
        <v>0</v>
      </c>
      <c r="R317" s="68">
        <v>0</v>
      </c>
      <c r="S317" s="68">
        <v>0</v>
      </c>
      <c r="T317" s="68">
        <v>0</v>
      </c>
      <c r="U317" s="68">
        <v>0</v>
      </c>
      <c r="V317" s="68">
        <v>0</v>
      </c>
      <c r="W317" s="68">
        <v>0</v>
      </c>
      <c r="X317" s="68">
        <v>0</v>
      </c>
      <c r="Y317" s="68">
        <v>0</v>
      </c>
      <c r="Z317" s="68">
        <v>0</v>
      </c>
      <c r="AA317" s="68">
        <v>0</v>
      </c>
      <c r="AB317" s="68">
        <v>0</v>
      </c>
      <c r="AC317" s="68">
        <v>0</v>
      </c>
      <c r="AD317" s="68">
        <v>0</v>
      </c>
      <c r="AE317" s="68">
        <v>0</v>
      </c>
      <c r="AF317" s="68">
        <v>0</v>
      </c>
      <c r="AG317" s="68">
        <v>0</v>
      </c>
      <c r="AH317" s="68">
        <v>0</v>
      </c>
      <c r="AI317" s="68">
        <v>0</v>
      </c>
      <c r="AJ317" s="68">
        <v>0</v>
      </c>
      <c r="AK317" s="68">
        <v>0</v>
      </c>
      <c r="AL317" s="68">
        <v>0</v>
      </c>
      <c r="AM317" s="68">
        <v>0</v>
      </c>
      <c r="AN317" s="68">
        <v>0</v>
      </c>
      <c r="AO317" s="68">
        <v>0</v>
      </c>
      <c r="AP317" s="68">
        <v>0</v>
      </c>
      <c r="AQ317" s="68">
        <v>1</v>
      </c>
      <c r="AR317" s="68">
        <v>0</v>
      </c>
      <c r="AS317" s="68">
        <v>0</v>
      </c>
      <c r="AT317" s="68">
        <v>0</v>
      </c>
      <c r="AU317" s="68">
        <v>0</v>
      </c>
      <c r="AV317" s="68">
        <v>4</v>
      </c>
      <c r="AW317" s="68"/>
      <c r="AX317" s="68">
        <v>0</v>
      </c>
      <c r="AY317" s="126">
        <v>0</v>
      </c>
      <c r="AZ317" s="68">
        <v>0</v>
      </c>
      <c r="BA317" s="68">
        <v>0</v>
      </c>
      <c r="EQ317" s="68">
        <v>55050</v>
      </c>
      <c r="ER317" s="175">
        <v>2</v>
      </c>
      <c r="ES317" s="68">
        <v>-1</v>
      </c>
      <c r="ET317" s="68">
        <v>50</v>
      </c>
      <c r="EU317" s="68">
        <v>0</v>
      </c>
      <c r="EV317" s="68">
        <v>150050</v>
      </c>
      <c r="EW317" s="68" t="s">
        <v>2688</v>
      </c>
      <c r="EX317" s="68" t="str">
        <f t="shared" si="37"/>
        <v>중형</v>
      </c>
      <c r="GE317" s="68">
        <v>4009</v>
      </c>
      <c r="GF317" s="68" t="s">
        <v>4154</v>
      </c>
    </row>
    <row r="318" spans="6:188" x14ac:dyDescent="0.3">
      <c r="F318" s="68">
        <v>7042</v>
      </c>
      <c r="G318" s="68">
        <v>2</v>
      </c>
      <c r="H318" s="68">
        <v>0</v>
      </c>
      <c r="I318" s="68">
        <v>0</v>
      </c>
      <c r="J318" s="68" t="s">
        <v>3569</v>
      </c>
      <c r="K318" s="68">
        <v>0</v>
      </c>
      <c r="L318" s="68">
        <v>0</v>
      </c>
      <c r="M318" s="68">
        <v>0</v>
      </c>
      <c r="N318" s="68">
        <v>0</v>
      </c>
      <c r="O318" s="68">
        <v>7042</v>
      </c>
      <c r="P318" s="68">
        <v>0</v>
      </c>
      <c r="Q318" s="68">
        <v>0</v>
      </c>
      <c r="R318" s="68">
        <v>0</v>
      </c>
      <c r="S318" s="68">
        <v>0</v>
      </c>
      <c r="T318" s="68">
        <v>0</v>
      </c>
      <c r="U318" s="68">
        <v>0</v>
      </c>
      <c r="V318" s="68">
        <v>0</v>
      </c>
      <c r="W318" s="68">
        <v>0</v>
      </c>
      <c r="X318" s="68">
        <v>0</v>
      </c>
      <c r="Y318" s="68">
        <v>0</v>
      </c>
      <c r="Z318" s="68">
        <v>0</v>
      </c>
      <c r="AA318" s="68">
        <v>0</v>
      </c>
      <c r="AB318" s="68">
        <v>0</v>
      </c>
      <c r="AC318" s="68">
        <v>0</v>
      </c>
      <c r="AD318" s="68">
        <v>0</v>
      </c>
      <c r="AE318" s="68">
        <v>0</v>
      </c>
      <c r="AF318" s="68">
        <v>0</v>
      </c>
      <c r="AG318" s="68">
        <v>0</v>
      </c>
      <c r="AH318" s="68">
        <v>0</v>
      </c>
      <c r="AI318" s="68">
        <v>0</v>
      </c>
      <c r="AJ318" s="68">
        <v>0</v>
      </c>
      <c r="AK318" s="68">
        <v>0</v>
      </c>
      <c r="AL318" s="68">
        <v>0</v>
      </c>
      <c r="AM318" s="68">
        <v>0</v>
      </c>
      <c r="AN318" s="68">
        <v>0</v>
      </c>
      <c r="AO318" s="68">
        <v>0</v>
      </c>
      <c r="AP318" s="68">
        <v>0</v>
      </c>
      <c r="AQ318" s="68">
        <v>1</v>
      </c>
      <c r="AR318" s="68">
        <v>0</v>
      </c>
      <c r="AS318" s="68">
        <v>0</v>
      </c>
      <c r="AT318" s="68">
        <v>0</v>
      </c>
      <c r="AU318" s="68">
        <v>0</v>
      </c>
      <c r="AV318" s="68">
        <v>4</v>
      </c>
      <c r="AW318" s="68"/>
      <c r="AX318" s="68">
        <v>0</v>
      </c>
      <c r="AY318" s="126">
        <v>0</v>
      </c>
      <c r="AZ318" s="68">
        <v>0</v>
      </c>
      <c r="BA318" s="68">
        <v>0</v>
      </c>
      <c r="EQ318" s="68">
        <v>55076</v>
      </c>
      <c r="ER318" s="175">
        <v>4</v>
      </c>
      <c r="ES318" s="68">
        <v>-1</v>
      </c>
      <c r="ET318" s="68">
        <v>76</v>
      </c>
      <c r="EU318" s="68">
        <v>0</v>
      </c>
      <c r="EV318" s="68">
        <v>150076</v>
      </c>
      <c r="EW318" s="68" t="s">
        <v>2714</v>
      </c>
      <c r="EX318" s="68" t="str">
        <f t="shared" si="37"/>
        <v>대형</v>
      </c>
      <c r="GE318" s="68">
        <v>4010</v>
      </c>
      <c r="GF318" s="68" t="s">
        <v>4155</v>
      </c>
    </row>
    <row r="319" spans="6:188" x14ac:dyDescent="0.3">
      <c r="F319" s="68">
        <v>7043</v>
      </c>
      <c r="G319" s="68">
        <v>2</v>
      </c>
      <c r="H319" s="68">
        <v>0</v>
      </c>
      <c r="I319" s="68">
        <v>0</v>
      </c>
      <c r="J319" s="68" t="s">
        <v>3570</v>
      </c>
      <c r="K319" s="68">
        <v>0</v>
      </c>
      <c r="L319" s="68">
        <v>0</v>
      </c>
      <c r="M319" s="68">
        <v>0</v>
      </c>
      <c r="N319" s="68">
        <v>0</v>
      </c>
      <c r="O319" s="68">
        <v>7043</v>
      </c>
      <c r="P319" s="68">
        <v>0</v>
      </c>
      <c r="Q319" s="68">
        <v>0</v>
      </c>
      <c r="R319" s="68">
        <v>0</v>
      </c>
      <c r="S319" s="68">
        <v>0</v>
      </c>
      <c r="T319" s="68">
        <v>0</v>
      </c>
      <c r="U319" s="68">
        <v>0</v>
      </c>
      <c r="V319" s="68">
        <v>0</v>
      </c>
      <c r="W319" s="68">
        <v>0</v>
      </c>
      <c r="X319" s="68">
        <v>0</v>
      </c>
      <c r="Y319" s="68">
        <v>0</v>
      </c>
      <c r="Z319" s="68">
        <v>0</v>
      </c>
      <c r="AA319" s="68">
        <v>0</v>
      </c>
      <c r="AB319" s="68">
        <v>0</v>
      </c>
      <c r="AC319" s="68">
        <v>0</v>
      </c>
      <c r="AD319" s="68">
        <v>0</v>
      </c>
      <c r="AE319" s="68">
        <v>0</v>
      </c>
      <c r="AF319" s="68">
        <v>0</v>
      </c>
      <c r="AG319" s="68">
        <v>0</v>
      </c>
      <c r="AH319" s="68">
        <v>0</v>
      </c>
      <c r="AI319" s="68">
        <v>0</v>
      </c>
      <c r="AJ319" s="68">
        <v>0</v>
      </c>
      <c r="AK319" s="68">
        <v>0</v>
      </c>
      <c r="AL319" s="68">
        <v>0</v>
      </c>
      <c r="AM319" s="68">
        <v>0</v>
      </c>
      <c r="AN319" s="68">
        <v>0</v>
      </c>
      <c r="AO319" s="68">
        <v>0</v>
      </c>
      <c r="AP319" s="68">
        <v>0</v>
      </c>
      <c r="AQ319" s="68">
        <v>1</v>
      </c>
      <c r="AR319" s="68">
        <v>0</v>
      </c>
      <c r="AS319" s="68">
        <v>0</v>
      </c>
      <c r="AT319" s="68">
        <v>0</v>
      </c>
      <c r="AU319" s="68">
        <v>0</v>
      </c>
      <c r="AV319" s="68">
        <v>4</v>
      </c>
      <c r="AW319" s="68"/>
      <c r="AX319" s="68">
        <v>0</v>
      </c>
      <c r="AY319" s="126">
        <v>0</v>
      </c>
      <c r="AZ319" s="68">
        <v>0</v>
      </c>
      <c r="BA319" s="68">
        <v>0</v>
      </c>
      <c r="EQ319" s="68">
        <v>55090</v>
      </c>
      <c r="ER319" s="175">
        <v>4</v>
      </c>
      <c r="ES319" s="68">
        <v>-1</v>
      </c>
      <c r="ET319" s="68">
        <v>90</v>
      </c>
      <c r="EU319" s="68">
        <v>0</v>
      </c>
      <c r="EV319" s="68">
        <v>150090</v>
      </c>
      <c r="EW319" s="68" t="s">
        <v>2728</v>
      </c>
      <c r="EX319" s="68" t="str">
        <f t="shared" si="37"/>
        <v>대형</v>
      </c>
      <c r="GE319" s="68">
        <v>4011</v>
      </c>
      <c r="GF319" s="68" t="s">
        <v>4156</v>
      </c>
    </row>
    <row r="320" spans="6:188" x14ac:dyDescent="0.3">
      <c r="F320" s="68">
        <v>7044</v>
      </c>
      <c r="G320" s="68">
        <v>2</v>
      </c>
      <c r="H320" s="68">
        <v>0</v>
      </c>
      <c r="I320" s="68">
        <v>0</v>
      </c>
      <c r="J320" s="68" t="s">
        <v>3571</v>
      </c>
      <c r="K320" s="68">
        <v>0</v>
      </c>
      <c r="L320" s="68">
        <v>0</v>
      </c>
      <c r="M320" s="68">
        <v>0</v>
      </c>
      <c r="N320" s="68">
        <v>0</v>
      </c>
      <c r="O320" s="68">
        <v>7044</v>
      </c>
      <c r="P320" s="68">
        <v>0</v>
      </c>
      <c r="Q320" s="68">
        <v>0</v>
      </c>
      <c r="R320" s="68">
        <v>0</v>
      </c>
      <c r="S320" s="68">
        <v>0</v>
      </c>
      <c r="T320" s="68">
        <v>0</v>
      </c>
      <c r="U320" s="68">
        <v>0</v>
      </c>
      <c r="V320" s="68">
        <v>0</v>
      </c>
      <c r="W320" s="68">
        <v>0</v>
      </c>
      <c r="X320" s="68">
        <v>0</v>
      </c>
      <c r="Y320" s="68">
        <v>0</v>
      </c>
      <c r="Z320" s="68">
        <v>0</v>
      </c>
      <c r="AA320" s="68">
        <v>0</v>
      </c>
      <c r="AB320" s="68">
        <v>0</v>
      </c>
      <c r="AC320" s="68">
        <v>0</v>
      </c>
      <c r="AD320" s="68">
        <v>0</v>
      </c>
      <c r="AE320" s="68">
        <v>0</v>
      </c>
      <c r="AF320" s="68">
        <v>0</v>
      </c>
      <c r="AG320" s="68">
        <v>0</v>
      </c>
      <c r="AH320" s="68">
        <v>0</v>
      </c>
      <c r="AI320" s="68">
        <v>0</v>
      </c>
      <c r="AJ320" s="68">
        <v>0</v>
      </c>
      <c r="AK320" s="68">
        <v>0</v>
      </c>
      <c r="AL320" s="68">
        <v>0</v>
      </c>
      <c r="AM320" s="68">
        <v>0</v>
      </c>
      <c r="AN320" s="68">
        <v>0</v>
      </c>
      <c r="AO320" s="68">
        <v>0</v>
      </c>
      <c r="AP320" s="68">
        <v>0</v>
      </c>
      <c r="AQ320" s="68">
        <v>1</v>
      </c>
      <c r="AR320" s="68">
        <v>0</v>
      </c>
      <c r="AS320" s="68">
        <v>0</v>
      </c>
      <c r="AT320" s="68">
        <v>0</v>
      </c>
      <c r="AU320" s="68">
        <v>0</v>
      </c>
      <c r="AV320" s="68">
        <v>4</v>
      </c>
      <c r="AW320" s="68"/>
      <c r="AX320" s="68">
        <v>0</v>
      </c>
      <c r="AY320" s="126">
        <v>0</v>
      </c>
      <c r="AZ320" s="68">
        <v>0</v>
      </c>
      <c r="BA320" s="68">
        <v>0</v>
      </c>
      <c r="EQ320" s="68">
        <v>55091</v>
      </c>
      <c r="ER320" s="175">
        <v>4</v>
      </c>
      <c r="ES320" s="68">
        <v>-1</v>
      </c>
      <c r="ET320" s="68">
        <v>91</v>
      </c>
      <c r="EU320" s="68">
        <v>0</v>
      </c>
      <c r="EV320" s="68">
        <v>150091</v>
      </c>
      <c r="EW320" s="68" t="s">
        <v>2729</v>
      </c>
      <c r="EX320" s="68" t="str">
        <f t="shared" si="37"/>
        <v>대형</v>
      </c>
      <c r="GE320" s="68">
        <v>4012</v>
      </c>
      <c r="GF320" s="68" t="s">
        <v>4157</v>
      </c>
    </row>
    <row r="321" spans="6:188" x14ac:dyDescent="0.3">
      <c r="F321" s="68">
        <v>7045</v>
      </c>
      <c r="G321" s="68">
        <v>2</v>
      </c>
      <c r="H321" s="68">
        <v>0</v>
      </c>
      <c r="I321" s="68">
        <v>0</v>
      </c>
      <c r="J321" s="68" t="s">
        <v>3572</v>
      </c>
      <c r="K321" s="68">
        <v>0</v>
      </c>
      <c r="L321" s="68">
        <v>0</v>
      </c>
      <c r="M321" s="68">
        <v>0</v>
      </c>
      <c r="N321" s="68">
        <v>0</v>
      </c>
      <c r="O321" s="68">
        <v>7045</v>
      </c>
      <c r="P321" s="68">
        <v>0</v>
      </c>
      <c r="Q321" s="68">
        <v>0</v>
      </c>
      <c r="R321" s="68">
        <v>0</v>
      </c>
      <c r="S321" s="68">
        <v>0</v>
      </c>
      <c r="T321" s="68">
        <v>0</v>
      </c>
      <c r="U321" s="68">
        <v>0</v>
      </c>
      <c r="V321" s="68">
        <v>0</v>
      </c>
      <c r="W321" s="68">
        <v>0</v>
      </c>
      <c r="X321" s="68">
        <v>0</v>
      </c>
      <c r="Y321" s="68">
        <v>0</v>
      </c>
      <c r="Z321" s="68">
        <v>0</v>
      </c>
      <c r="AA321" s="68">
        <v>0</v>
      </c>
      <c r="AB321" s="68">
        <v>0</v>
      </c>
      <c r="AC321" s="68">
        <v>0</v>
      </c>
      <c r="AD321" s="68">
        <v>0</v>
      </c>
      <c r="AE321" s="68">
        <v>0</v>
      </c>
      <c r="AF321" s="68">
        <v>0</v>
      </c>
      <c r="AG321" s="68">
        <v>0</v>
      </c>
      <c r="AH321" s="68">
        <v>0</v>
      </c>
      <c r="AI321" s="68">
        <v>0</v>
      </c>
      <c r="AJ321" s="68">
        <v>0</v>
      </c>
      <c r="AK321" s="68">
        <v>0</v>
      </c>
      <c r="AL321" s="68">
        <v>0</v>
      </c>
      <c r="AM321" s="68">
        <v>0</v>
      </c>
      <c r="AN321" s="68">
        <v>0</v>
      </c>
      <c r="AO321" s="68">
        <v>0</v>
      </c>
      <c r="AP321" s="68">
        <v>0</v>
      </c>
      <c r="AQ321" s="68">
        <v>1</v>
      </c>
      <c r="AR321" s="68">
        <v>0</v>
      </c>
      <c r="AS321" s="68">
        <v>0</v>
      </c>
      <c r="AT321" s="68">
        <v>0</v>
      </c>
      <c r="AU321" s="68">
        <v>0</v>
      </c>
      <c r="AV321" s="68">
        <v>4</v>
      </c>
      <c r="AW321" s="68"/>
      <c r="AX321" s="68">
        <v>0</v>
      </c>
      <c r="AY321" s="126">
        <v>0</v>
      </c>
      <c r="AZ321" s="68">
        <v>0</v>
      </c>
      <c r="BA321" s="68">
        <v>0</v>
      </c>
      <c r="EQ321" s="68">
        <v>55092</v>
      </c>
      <c r="ER321" s="175">
        <v>4</v>
      </c>
      <c r="ES321" s="68">
        <v>-1</v>
      </c>
      <c r="ET321" s="68">
        <v>92</v>
      </c>
      <c r="EU321" s="68">
        <v>0</v>
      </c>
      <c r="EV321" s="68">
        <v>150092</v>
      </c>
      <c r="EW321" s="68" t="s">
        <v>2730</v>
      </c>
      <c r="EX321" s="68" t="str">
        <f t="shared" si="37"/>
        <v>대형</v>
      </c>
      <c r="GE321" s="68">
        <v>4013</v>
      </c>
      <c r="GF321" s="68" t="s">
        <v>4158</v>
      </c>
    </row>
    <row r="322" spans="6:188" x14ac:dyDescent="0.3">
      <c r="F322" s="68">
        <v>7046</v>
      </c>
      <c r="G322" s="68">
        <v>2</v>
      </c>
      <c r="H322" s="68">
        <v>0</v>
      </c>
      <c r="I322" s="68">
        <v>0</v>
      </c>
      <c r="J322" s="68" t="s">
        <v>3573</v>
      </c>
      <c r="K322" s="68">
        <v>0</v>
      </c>
      <c r="L322" s="68">
        <v>0</v>
      </c>
      <c r="M322" s="68">
        <v>0</v>
      </c>
      <c r="N322" s="68">
        <v>0</v>
      </c>
      <c r="O322" s="68">
        <v>7046</v>
      </c>
      <c r="P322" s="68">
        <v>0</v>
      </c>
      <c r="Q322" s="68">
        <v>0</v>
      </c>
      <c r="R322" s="68">
        <v>0</v>
      </c>
      <c r="S322" s="68">
        <v>0</v>
      </c>
      <c r="T322" s="68">
        <v>0</v>
      </c>
      <c r="U322" s="68">
        <v>0</v>
      </c>
      <c r="V322" s="68">
        <v>0</v>
      </c>
      <c r="W322" s="68">
        <v>0</v>
      </c>
      <c r="X322" s="68">
        <v>0</v>
      </c>
      <c r="Y322" s="68">
        <v>0</v>
      </c>
      <c r="Z322" s="68">
        <v>0</v>
      </c>
      <c r="AA322" s="68">
        <v>0</v>
      </c>
      <c r="AB322" s="68">
        <v>0</v>
      </c>
      <c r="AC322" s="68">
        <v>0</v>
      </c>
      <c r="AD322" s="68">
        <v>0</v>
      </c>
      <c r="AE322" s="68">
        <v>0</v>
      </c>
      <c r="AF322" s="68">
        <v>0</v>
      </c>
      <c r="AG322" s="68">
        <v>0</v>
      </c>
      <c r="AH322" s="68">
        <v>0</v>
      </c>
      <c r="AI322" s="68">
        <v>0</v>
      </c>
      <c r="AJ322" s="68">
        <v>0</v>
      </c>
      <c r="AK322" s="68">
        <v>0</v>
      </c>
      <c r="AL322" s="68">
        <v>0</v>
      </c>
      <c r="AM322" s="68">
        <v>0</v>
      </c>
      <c r="AN322" s="68">
        <v>0</v>
      </c>
      <c r="AO322" s="68">
        <v>0</v>
      </c>
      <c r="AP322" s="68">
        <v>0</v>
      </c>
      <c r="AQ322" s="68">
        <v>1</v>
      </c>
      <c r="AR322" s="68">
        <v>0</v>
      </c>
      <c r="AS322" s="68">
        <v>0</v>
      </c>
      <c r="AT322" s="68">
        <v>0</v>
      </c>
      <c r="AU322" s="68">
        <v>0</v>
      </c>
      <c r="AV322" s="68">
        <v>4</v>
      </c>
      <c r="AW322" s="68"/>
      <c r="AX322" s="68">
        <v>0</v>
      </c>
      <c r="AY322" s="126">
        <v>0</v>
      </c>
      <c r="AZ322" s="68">
        <v>0</v>
      </c>
      <c r="BA322" s="68">
        <v>0</v>
      </c>
      <c r="EQ322" s="68">
        <v>55096</v>
      </c>
      <c r="ER322" s="175">
        <v>4</v>
      </c>
      <c r="ES322" s="68">
        <v>-1</v>
      </c>
      <c r="ET322" s="68">
        <v>96</v>
      </c>
      <c r="EU322" s="68">
        <v>0</v>
      </c>
      <c r="EV322" s="68">
        <v>150096</v>
      </c>
      <c r="EW322" s="68" t="s">
        <v>2734</v>
      </c>
      <c r="EX322" s="68" t="str">
        <f t="shared" si="37"/>
        <v>대형</v>
      </c>
      <c r="GE322" s="68">
        <v>4014</v>
      </c>
      <c r="GF322" s="68" t="s">
        <v>4159</v>
      </c>
    </row>
    <row r="323" spans="6:188" x14ac:dyDescent="0.3">
      <c r="F323" s="68">
        <v>7047</v>
      </c>
      <c r="G323" s="68">
        <v>2</v>
      </c>
      <c r="H323" s="68">
        <v>0</v>
      </c>
      <c r="I323" s="68">
        <v>0</v>
      </c>
      <c r="J323" s="68" t="s">
        <v>3574</v>
      </c>
      <c r="K323" s="68">
        <v>0</v>
      </c>
      <c r="L323" s="68">
        <v>0</v>
      </c>
      <c r="M323" s="68">
        <v>0</v>
      </c>
      <c r="N323" s="68">
        <v>0</v>
      </c>
      <c r="O323" s="68">
        <v>7047</v>
      </c>
      <c r="P323" s="68">
        <v>0</v>
      </c>
      <c r="Q323" s="68">
        <v>0</v>
      </c>
      <c r="R323" s="68">
        <v>0</v>
      </c>
      <c r="S323" s="68">
        <v>0</v>
      </c>
      <c r="T323" s="68">
        <v>0</v>
      </c>
      <c r="U323" s="68">
        <v>0</v>
      </c>
      <c r="V323" s="68">
        <v>0</v>
      </c>
      <c r="W323" s="68">
        <v>0</v>
      </c>
      <c r="X323" s="68">
        <v>0</v>
      </c>
      <c r="Y323" s="68">
        <v>0</v>
      </c>
      <c r="Z323" s="68">
        <v>0</v>
      </c>
      <c r="AA323" s="68">
        <v>0</v>
      </c>
      <c r="AB323" s="68">
        <v>0</v>
      </c>
      <c r="AC323" s="68">
        <v>0</v>
      </c>
      <c r="AD323" s="68">
        <v>0</v>
      </c>
      <c r="AE323" s="68">
        <v>0</v>
      </c>
      <c r="AF323" s="68">
        <v>0</v>
      </c>
      <c r="AG323" s="68">
        <v>0</v>
      </c>
      <c r="AH323" s="68">
        <v>0</v>
      </c>
      <c r="AI323" s="68">
        <v>0</v>
      </c>
      <c r="AJ323" s="68">
        <v>0</v>
      </c>
      <c r="AK323" s="68">
        <v>0</v>
      </c>
      <c r="AL323" s="68">
        <v>0</v>
      </c>
      <c r="AM323" s="68">
        <v>0</v>
      </c>
      <c r="AN323" s="68">
        <v>0</v>
      </c>
      <c r="AO323" s="68">
        <v>0</v>
      </c>
      <c r="AP323" s="68">
        <v>0</v>
      </c>
      <c r="AQ323" s="68">
        <v>1</v>
      </c>
      <c r="AR323" s="68">
        <v>0</v>
      </c>
      <c r="AS323" s="68">
        <v>0</v>
      </c>
      <c r="AT323" s="68">
        <v>0</v>
      </c>
      <c r="AU323" s="68">
        <v>0</v>
      </c>
      <c r="AV323" s="68">
        <v>4</v>
      </c>
      <c r="AW323" s="68"/>
      <c r="AX323" s="68">
        <v>0</v>
      </c>
      <c r="AY323" s="126">
        <v>0</v>
      </c>
      <c r="AZ323" s="68">
        <v>0</v>
      </c>
      <c r="BA323" s="68">
        <v>0</v>
      </c>
      <c r="EQ323" s="68">
        <v>55001</v>
      </c>
      <c r="ER323" s="175">
        <v>1</v>
      </c>
      <c r="ES323" s="68">
        <v>-1</v>
      </c>
      <c r="ET323" s="68">
        <v>1</v>
      </c>
      <c r="EU323" s="68">
        <v>0</v>
      </c>
      <c r="EV323" s="68">
        <v>150001</v>
      </c>
      <c r="EW323" s="68" t="s">
        <v>2639</v>
      </c>
      <c r="EX323" s="68" t="str">
        <f t="shared" ref="EX323:EX386" si="38">IF(ER323=1,"소형",IF(ER323=2,"중형","대형"))</f>
        <v>소형</v>
      </c>
      <c r="GE323" s="68">
        <v>4015</v>
      </c>
      <c r="GF323" s="68" t="s">
        <v>4160</v>
      </c>
    </row>
    <row r="324" spans="6:188" x14ac:dyDescent="0.3">
      <c r="F324" s="68">
        <v>7048</v>
      </c>
      <c r="G324" s="68">
        <v>2</v>
      </c>
      <c r="H324" s="68">
        <v>0</v>
      </c>
      <c r="I324" s="68">
        <v>0</v>
      </c>
      <c r="J324" s="68" t="s">
        <v>3575</v>
      </c>
      <c r="K324" s="68">
        <v>0</v>
      </c>
      <c r="L324" s="68">
        <v>0</v>
      </c>
      <c r="M324" s="68">
        <v>0</v>
      </c>
      <c r="N324" s="68">
        <v>0</v>
      </c>
      <c r="O324" s="68">
        <v>7048</v>
      </c>
      <c r="P324" s="68">
        <v>0</v>
      </c>
      <c r="Q324" s="68">
        <v>0</v>
      </c>
      <c r="R324" s="68">
        <v>0</v>
      </c>
      <c r="S324" s="68">
        <v>0</v>
      </c>
      <c r="T324" s="68">
        <v>0</v>
      </c>
      <c r="U324" s="68">
        <v>0</v>
      </c>
      <c r="V324" s="68">
        <v>0</v>
      </c>
      <c r="W324" s="68">
        <v>0</v>
      </c>
      <c r="X324" s="68">
        <v>0</v>
      </c>
      <c r="Y324" s="68">
        <v>0</v>
      </c>
      <c r="Z324" s="68">
        <v>0</v>
      </c>
      <c r="AA324" s="68">
        <v>0</v>
      </c>
      <c r="AB324" s="68">
        <v>0</v>
      </c>
      <c r="AC324" s="68">
        <v>0</v>
      </c>
      <c r="AD324" s="68">
        <v>0</v>
      </c>
      <c r="AE324" s="68">
        <v>0</v>
      </c>
      <c r="AF324" s="68">
        <v>0</v>
      </c>
      <c r="AG324" s="68">
        <v>0</v>
      </c>
      <c r="AH324" s="68">
        <v>0</v>
      </c>
      <c r="AI324" s="68">
        <v>0</v>
      </c>
      <c r="AJ324" s="68">
        <v>0</v>
      </c>
      <c r="AK324" s="68">
        <v>0</v>
      </c>
      <c r="AL324" s="68">
        <v>0</v>
      </c>
      <c r="AM324" s="68">
        <v>0</v>
      </c>
      <c r="AN324" s="68">
        <v>0</v>
      </c>
      <c r="AO324" s="68">
        <v>0</v>
      </c>
      <c r="AP324" s="68">
        <v>0</v>
      </c>
      <c r="AQ324" s="68">
        <v>1</v>
      </c>
      <c r="AR324" s="68">
        <v>0</v>
      </c>
      <c r="AS324" s="68">
        <v>0</v>
      </c>
      <c r="AT324" s="68">
        <v>0</v>
      </c>
      <c r="AU324" s="68">
        <v>0</v>
      </c>
      <c r="AV324" s="68">
        <v>4</v>
      </c>
      <c r="AW324" s="68"/>
      <c r="AX324" s="68">
        <v>0</v>
      </c>
      <c r="AY324" s="126">
        <v>0</v>
      </c>
      <c r="AZ324" s="68">
        <v>0</v>
      </c>
      <c r="BA324" s="68">
        <v>0</v>
      </c>
      <c r="EQ324" s="68">
        <v>55003</v>
      </c>
      <c r="ER324" s="175">
        <v>1</v>
      </c>
      <c r="ES324" s="68">
        <v>-1</v>
      </c>
      <c r="ET324" s="68">
        <v>3</v>
      </c>
      <c r="EU324" s="68">
        <v>0</v>
      </c>
      <c r="EV324" s="68">
        <v>150003</v>
      </c>
      <c r="EW324" s="68" t="s">
        <v>2641</v>
      </c>
      <c r="EX324" s="68" t="str">
        <f t="shared" si="38"/>
        <v>소형</v>
      </c>
      <c r="GE324" s="68">
        <v>4016</v>
      </c>
      <c r="GF324" s="68" t="s">
        <v>4161</v>
      </c>
    </row>
    <row r="325" spans="6:188" x14ac:dyDescent="0.3">
      <c r="F325" s="68">
        <v>7049</v>
      </c>
      <c r="G325" s="68">
        <v>2</v>
      </c>
      <c r="H325" s="68">
        <v>0</v>
      </c>
      <c r="I325" s="68">
        <v>0</v>
      </c>
      <c r="J325" s="68" t="s">
        <v>3576</v>
      </c>
      <c r="K325" s="68">
        <v>0</v>
      </c>
      <c r="L325" s="68">
        <v>0</v>
      </c>
      <c r="M325" s="68">
        <v>0</v>
      </c>
      <c r="N325" s="68">
        <v>0</v>
      </c>
      <c r="O325" s="68">
        <v>7049</v>
      </c>
      <c r="P325" s="68">
        <v>0</v>
      </c>
      <c r="Q325" s="68">
        <v>0</v>
      </c>
      <c r="R325" s="68">
        <v>0</v>
      </c>
      <c r="S325" s="68">
        <v>0</v>
      </c>
      <c r="T325" s="68">
        <v>0</v>
      </c>
      <c r="U325" s="68">
        <v>0</v>
      </c>
      <c r="V325" s="68">
        <v>0</v>
      </c>
      <c r="W325" s="68">
        <v>0</v>
      </c>
      <c r="X325" s="68">
        <v>0</v>
      </c>
      <c r="Y325" s="68">
        <v>0</v>
      </c>
      <c r="Z325" s="68">
        <v>0</v>
      </c>
      <c r="AA325" s="68">
        <v>0</v>
      </c>
      <c r="AB325" s="68">
        <v>0</v>
      </c>
      <c r="AC325" s="68">
        <v>0</v>
      </c>
      <c r="AD325" s="68">
        <v>0</v>
      </c>
      <c r="AE325" s="68">
        <v>0</v>
      </c>
      <c r="AF325" s="68">
        <v>0</v>
      </c>
      <c r="AG325" s="68">
        <v>0</v>
      </c>
      <c r="AH325" s="68">
        <v>0</v>
      </c>
      <c r="AI325" s="68">
        <v>0</v>
      </c>
      <c r="AJ325" s="68">
        <v>0</v>
      </c>
      <c r="AK325" s="68">
        <v>0</v>
      </c>
      <c r="AL325" s="68">
        <v>0</v>
      </c>
      <c r="AM325" s="68">
        <v>0</v>
      </c>
      <c r="AN325" s="68">
        <v>0</v>
      </c>
      <c r="AO325" s="68">
        <v>0</v>
      </c>
      <c r="AP325" s="68">
        <v>0</v>
      </c>
      <c r="AQ325" s="68">
        <v>1</v>
      </c>
      <c r="AR325" s="68">
        <v>0</v>
      </c>
      <c r="AS325" s="68">
        <v>0</v>
      </c>
      <c r="AT325" s="68">
        <v>0</v>
      </c>
      <c r="AU325" s="68">
        <v>0</v>
      </c>
      <c r="AV325" s="68">
        <v>4</v>
      </c>
      <c r="AW325" s="68"/>
      <c r="AX325" s="68">
        <v>0</v>
      </c>
      <c r="AY325" s="126">
        <v>0</v>
      </c>
      <c r="AZ325" s="68">
        <v>0</v>
      </c>
      <c r="BA325" s="68">
        <v>0</v>
      </c>
      <c r="EQ325" s="68">
        <v>55004</v>
      </c>
      <c r="ER325" s="175">
        <v>1</v>
      </c>
      <c r="ES325" s="68">
        <v>-1</v>
      </c>
      <c r="ET325" s="68">
        <v>4</v>
      </c>
      <c r="EU325" s="68">
        <v>0</v>
      </c>
      <c r="EV325" s="68">
        <v>150004</v>
      </c>
      <c r="EW325" s="68" t="s">
        <v>2642</v>
      </c>
      <c r="EX325" s="68" t="str">
        <f t="shared" si="38"/>
        <v>소형</v>
      </c>
      <c r="GE325" s="68">
        <v>4017</v>
      </c>
      <c r="GF325" s="68" t="s">
        <v>4162</v>
      </c>
    </row>
    <row r="326" spans="6:188" x14ac:dyDescent="0.3">
      <c r="F326" s="68">
        <v>7050</v>
      </c>
      <c r="G326" s="68">
        <v>2</v>
      </c>
      <c r="H326" s="68">
        <v>0</v>
      </c>
      <c r="I326" s="68">
        <v>0</v>
      </c>
      <c r="J326" s="68" t="s">
        <v>3577</v>
      </c>
      <c r="K326" s="68">
        <v>0</v>
      </c>
      <c r="L326" s="68">
        <v>0</v>
      </c>
      <c r="M326" s="68">
        <v>0</v>
      </c>
      <c r="N326" s="68">
        <v>0</v>
      </c>
      <c r="O326" s="68">
        <v>7050</v>
      </c>
      <c r="P326" s="68">
        <v>0</v>
      </c>
      <c r="Q326" s="68">
        <v>0</v>
      </c>
      <c r="R326" s="68">
        <v>0</v>
      </c>
      <c r="S326" s="68">
        <v>0</v>
      </c>
      <c r="T326" s="68">
        <v>0</v>
      </c>
      <c r="U326" s="68">
        <v>0</v>
      </c>
      <c r="V326" s="68">
        <v>0</v>
      </c>
      <c r="W326" s="68">
        <v>0</v>
      </c>
      <c r="X326" s="68">
        <v>0</v>
      </c>
      <c r="Y326" s="68">
        <v>0</v>
      </c>
      <c r="Z326" s="68">
        <v>0</v>
      </c>
      <c r="AA326" s="68">
        <v>0</v>
      </c>
      <c r="AB326" s="68">
        <v>0</v>
      </c>
      <c r="AC326" s="68">
        <v>0</v>
      </c>
      <c r="AD326" s="68">
        <v>0</v>
      </c>
      <c r="AE326" s="68">
        <v>0</v>
      </c>
      <c r="AF326" s="68">
        <v>0</v>
      </c>
      <c r="AG326" s="68">
        <v>0</v>
      </c>
      <c r="AH326" s="68">
        <v>0</v>
      </c>
      <c r="AI326" s="68">
        <v>0</v>
      </c>
      <c r="AJ326" s="68">
        <v>0</v>
      </c>
      <c r="AK326" s="68">
        <v>0</v>
      </c>
      <c r="AL326" s="68">
        <v>0</v>
      </c>
      <c r="AM326" s="68">
        <v>0</v>
      </c>
      <c r="AN326" s="68">
        <v>0</v>
      </c>
      <c r="AO326" s="68">
        <v>0</v>
      </c>
      <c r="AP326" s="68">
        <v>0</v>
      </c>
      <c r="AQ326" s="68">
        <v>1</v>
      </c>
      <c r="AR326" s="68">
        <v>0</v>
      </c>
      <c r="AS326" s="68">
        <v>0</v>
      </c>
      <c r="AT326" s="68">
        <v>0</v>
      </c>
      <c r="AU326" s="68">
        <v>0</v>
      </c>
      <c r="AV326" s="68">
        <v>4</v>
      </c>
      <c r="AW326" s="68"/>
      <c r="AX326" s="68">
        <v>0</v>
      </c>
      <c r="AY326" s="126">
        <v>0</v>
      </c>
      <c r="AZ326" s="68">
        <v>0</v>
      </c>
      <c r="BA326" s="68">
        <v>0</v>
      </c>
      <c r="EQ326" s="68">
        <v>55008</v>
      </c>
      <c r="ER326" s="175">
        <v>1</v>
      </c>
      <c r="ES326" s="68">
        <v>-1</v>
      </c>
      <c r="ET326" s="68">
        <v>8</v>
      </c>
      <c r="EU326" s="68">
        <v>0</v>
      </c>
      <c r="EV326" s="68">
        <v>150008</v>
      </c>
      <c r="EW326" s="68" t="s">
        <v>2646</v>
      </c>
      <c r="EX326" s="68" t="str">
        <f t="shared" si="38"/>
        <v>소형</v>
      </c>
      <c r="GE326" s="68">
        <v>4018</v>
      </c>
      <c r="GF326" s="68" t="s">
        <v>4163</v>
      </c>
    </row>
    <row r="327" spans="6:188" x14ac:dyDescent="0.3">
      <c r="F327" s="68">
        <v>7051</v>
      </c>
      <c r="G327" s="68">
        <v>2</v>
      </c>
      <c r="H327" s="68">
        <v>0</v>
      </c>
      <c r="I327" s="68">
        <v>0</v>
      </c>
      <c r="J327" s="68" t="s">
        <v>3578</v>
      </c>
      <c r="K327" s="68">
        <v>0</v>
      </c>
      <c r="L327" s="68">
        <v>0</v>
      </c>
      <c r="M327" s="68">
        <v>0</v>
      </c>
      <c r="N327" s="68">
        <v>0</v>
      </c>
      <c r="O327" s="68">
        <v>7051</v>
      </c>
      <c r="P327" s="68">
        <v>0</v>
      </c>
      <c r="Q327" s="68">
        <v>0</v>
      </c>
      <c r="R327" s="68">
        <v>0</v>
      </c>
      <c r="S327" s="68">
        <v>0</v>
      </c>
      <c r="T327" s="68">
        <v>0</v>
      </c>
      <c r="U327" s="68">
        <v>0</v>
      </c>
      <c r="V327" s="68">
        <v>0</v>
      </c>
      <c r="W327" s="68">
        <v>0</v>
      </c>
      <c r="X327" s="68">
        <v>0</v>
      </c>
      <c r="Y327" s="68">
        <v>0</v>
      </c>
      <c r="Z327" s="68">
        <v>0</v>
      </c>
      <c r="AA327" s="68">
        <v>0</v>
      </c>
      <c r="AB327" s="68">
        <v>0</v>
      </c>
      <c r="AC327" s="68">
        <v>0</v>
      </c>
      <c r="AD327" s="68">
        <v>0</v>
      </c>
      <c r="AE327" s="68">
        <v>0</v>
      </c>
      <c r="AF327" s="68">
        <v>0</v>
      </c>
      <c r="AG327" s="68">
        <v>0</v>
      </c>
      <c r="AH327" s="68">
        <v>0</v>
      </c>
      <c r="AI327" s="68">
        <v>0</v>
      </c>
      <c r="AJ327" s="68">
        <v>0</v>
      </c>
      <c r="AK327" s="68">
        <v>0</v>
      </c>
      <c r="AL327" s="68">
        <v>0</v>
      </c>
      <c r="AM327" s="68">
        <v>0</v>
      </c>
      <c r="AN327" s="68">
        <v>0</v>
      </c>
      <c r="AO327" s="68">
        <v>0</v>
      </c>
      <c r="AP327" s="68">
        <v>0</v>
      </c>
      <c r="AQ327" s="68">
        <v>1</v>
      </c>
      <c r="AR327" s="68">
        <v>0</v>
      </c>
      <c r="AS327" s="68">
        <v>0</v>
      </c>
      <c r="AT327" s="68">
        <v>0</v>
      </c>
      <c r="AU327" s="68">
        <v>0</v>
      </c>
      <c r="AV327" s="68">
        <v>4</v>
      </c>
      <c r="AW327" s="68"/>
      <c r="AX327" s="68">
        <v>0</v>
      </c>
      <c r="AY327" s="126">
        <v>0</v>
      </c>
      <c r="AZ327" s="68">
        <v>0</v>
      </c>
      <c r="BA327" s="68">
        <v>0</v>
      </c>
      <c r="EQ327" s="68">
        <v>55018</v>
      </c>
      <c r="ER327" s="175">
        <v>1</v>
      </c>
      <c r="ES327" s="68">
        <v>-1</v>
      </c>
      <c r="ET327" s="68">
        <v>18</v>
      </c>
      <c r="EU327" s="68">
        <v>0</v>
      </c>
      <c r="EV327" s="68">
        <v>150018</v>
      </c>
      <c r="EW327" s="68" t="s">
        <v>2656</v>
      </c>
      <c r="EX327" s="68" t="str">
        <f t="shared" si="38"/>
        <v>소형</v>
      </c>
      <c r="GE327" s="68">
        <v>4019</v>
      </c>
      <c r="GF327" s="68" t="s">
        <v>4164</v>
      </c>
    </row>
    <row r="328" spans="6:188" x14ac:dyDescent="0.3">
      <c r="F328" s="68">
        <v>7052</v>
      </c>
      <c r="G328" s="68">
        <v>2</v>
      </c>
      <c r="H328" s="68">
        <v>0</v>
      </c>
      <c r="I328" s="68">
        <v>0</v>
      </c>
      <c r="J328" s="68" t="s">
        <v>3579</v>
      </c>
      <c r="K328" s="68">
        <v>0</v>
      </c>
      <c r="L328" s="68">
        <v>0</v>
      </c>
      <c r="M328" s="68">
        <v>0</v>
      </c>
      <c r="N328" s="68">
        <v>0</v>
      </c>
      <c r="O328" s="68">
        <v>7052</v>
      </c>
      <c r="P328" s="68">
        <v>0</v>
      </c>
      <c r="Q328" s="68">
        <v>0</v>
      </c>
      <c r="R328" s="68">
        <v>0</v>
      </c>
      <c r="S328" s="68">
        <v>0</v>
      </c>
      <c r="T328" s="68">
        <v>0</v>
      </c>
      <c r="U328" s="68">
        <v>0</v>
      </c>
      <c r="V328" s="68">
        <v>0</v>
      </c>
      <c r="W328" s="68">
        <v>0</v>
      </c>
      <c r="X328" s="68">
        <v>0</v>
      </c>
      <c r="Y328" s="68">
        <v>0</v>
      </c>
      <c r="Z328" s="68">
        <v>0</v>
      </c>
      <c r="AA328" s="68">
        <v>0</v>
      </c>
      <c r="AB328" s="68">
        <v>0</v>
      </c>
      <c r="AC328" s="68">
        <v>0</v>
      </c>
      <c r="AD328" s="68">
        <v>0</v>
      </c>
      <c r="AE328" s="68">
        <v>0</v>
      </c>
      <c r="AF328" s="68">
        <v>0</v>
      </c>
      <c r="AG328" s="68">
        <v>0</v>
      </c>
      <c r="AH328" s="68">
        <v>0</v>
      </c>
      <c r="AI328" s="68">
        <v>0</v>
      </c>
      <c r="AJ328" s="68">
        <v>0</v>
      </c>
      <c r="AK328" s="68">
        <v>0</v>
      </c>
      <c r="AL328" s="68">
        <v>0</v>
      </c>
      <c r="AM328" s="68">
        <v>0</v>
      </c>
      <c r="AN328" s="68">
        <v>0</v>
      </c>
      <c r="AO328" s="68">
        <v>0</v>
      </c>
      <c r="AP328" s="68">
        <v>0</v>
      </c>
      <c r="AQ328" s="68">
        <v>1</v>
      </c>
      <c r="AR328" s="68">
        <v>0</v>
      </c>
      <c r="AS328" s="68">
        <v>0</v>
      </c>
      <c r="AT328" s="68">
        <v>0</v>
      </c>
      <c r="AU328" s="68">
        <v>0</v>
      </c>
      <c r="AV328" s="68">
        <v>4</v>
      </c>
      <c r="AW328" s="68"/>
      <c r="AX328" s="68">
        <v>0</v>
      </c>
      <c r="AY328" s="126">
        <v>0</v>
      </c>
      <c r="AZ328" s="68">
        <v>0</v>
      </c>
      <c r="BA328" s="68">
        <v>0</v>
      </c>
      <c r="EQ328" s="68">
        <v>55011</v>
      </c>
      <c r="ER328" s="175">
        <v>2</v>
      </c>
      <c r="ES328" s="68">
        <v>-1</v>
      </c>
      <c r="ET328" s="68">
        <v>11</v>
      </c>
      <c r="EU328" s="68">
        <v>0</v>
      </c>
      <c r="EV328" s="68">
        <v>150011</v>
      </c>
      <c r="EW328" s="68" t="s">
        <v>2649</v>
      </c>
      <c r="EX328" s="68" t="str">
        <f t="shared" si="38"/>
        <v>중형</v>
      </c>
      <c r="GE328" s="68">
        <v>4020</v>
      </c>
      <c r="GF328" s="68" t="s">
        <v>4165</v>
      </c>
    </row>
    <row r="329" spans="6:188" x14ac:dyDescent="0.3">
      <c r="F329" s="68">
        <v>7053</v>
      </c>
      <c r="G329" s="68">
        <v>2</v>
      </c>
      <c r="H329" s="68">
        <v>0</v>
      </c>
      <c r="I329" s="68">
        <v>0</v>
      </c>
      <c r="J329" s="68" t="s">
        <v>3580</v>
      </c>
      <c r="K329" s="68">
        <v>0</v>
      </c>
      <c r="L329" s="68">
        <v>0</v>
      </c>
      <c r="M329" s="68">
        <v>0</v>
      </c>
      <c r="N329" s="68">
        <v>0</v>
      </c>
      <c r="O329" s="68">
        <v>7053</v>
      </c>
      <c r="P329" s="68">
        <v>0</v>
      </c>
      <c r="Q329" s="68">
        <v>0</v>
      </c>
      <c r="R329" s="68">
        <v>0</v>
      </c>
      <c r="S329" s="68">
        <v>0</v>
      </c>
      <c r="T329" s="68">
        <v>0</v>
      </c>
      <c r="U329" s="68">
        <v>0</v>
      </c>
      <c r="V329" s="68">
        <v>0</v>
      </c>
      <c r="W329" s="68">
        <v>0</v>
      </c>
      <c r="X329" s="68">
        <v>0</v>
      </c>
      <c r="Y329" s="68">
        <v>0</v>
      </c>
      <c r="Z329" s="68">
        <v>0</v>
      </c>
      <c r="AA329" s="68">
        <v>0</v>
      </c>
      <c r="AB329" s="68">
        <v>0</v>
      </c>
      <c r="AC329" s="68">
        <v>0</v>
      </c>
      <c r="AD329" s="68">
        <v>0</v>
      </c>
      <c r="AE329" s="68">
        <v>0</v>
      </c>
      <c r="AF329" s="68">
        <v>0</v>
      </c>
      <c r="AG329" s="68">
        <v>0</v>
      </c>
      <c r="AH329" s="68">
        <v>0</v>
      </c>
      <c r="AI329" s="68">
        <v>0</v>
      </c>
      <c r="AJ329" s="68">
        <v>0</v>
      </c>
      <c r="AK329" s="68">
        <v>0</v>
      </c>
      <c r="AL329" s="68">
        <v>0</v>
      </c>
      <c r="AM329" s="68">
        <v>0</v>
      </c>
      <c r="AN329" s="68">
        <v>0</v>
      </c>
      <c r="AO329" s="68">
        <v>0</v>
      </c>
      <c r="AP329" s="68">
        <v>0</v>
      </c>
      <c r="AQ329" s="68">
        <v>1</v>
      </c>
      <c r="AR329" s="68">
        <v>0</v>
      </c>
      <c r="AS329" s="68">
        <v>0</v>
      </c>
      <c r="AT329" s="68">
        <v>0</v>
      </c>
      <c r="AU329" s="68">
        <v>0</v>
      </c>
      <c r="AV329" s="68">
        <v>4</v>
      </c>
      <c r="AW329" s="68"/>
      <c r="AX329" s="68">
        <v>0</v>
      </c>
      <c r="AY329" s="126">
        <v>0</v>
      </c>
      <c r="AZ329" s="68">
        <v>0</v>
      </c>
      <c r="BA329" s="68">
        <v>0</v>
      </c>
      <c r="EQ329" s="68">
        <v>55017</v>
      </c>
      <c r="ER329" s="175">
        <v>1</v>
      </c>
      <c r="ES329" s="68">
        <v>-1</v>
      </c>
      <c r="ET329" s="68">
        <v>17</v>
      </c>
      <c r="EU329" s="68">
        <v>0</v>
      </c>
      <c r="EV329" s="68">
        <v>150017</v>
      </c>
      <c r="EW329" s="68" t="s">
        <v>2655</v>
      </c>
      <c r="EX329" s="68" t="str">
        <f t="shared" si="38"/>
        <v>소형</v>
      </c>
      <c r="GE329" s="68">
        <v>4021</v>
      </c>
      <c r="GF329" s="68" t="s">
        <v>4166</v>
      </c>
    </row>
    <row r="330" spans="6:188" x14ac:dyDescent="0.3">
      <c r="F330" s="68">
        <v>7054</v>
      </c>
      <c r="G330" s="68">
        <v>2</v>
      </c>
      <c r="H330" s="68">
        <v>0</v>
      </c>
      <c r="I330" s="68">
        <v>0</v>
      </c>
      <c r="J330" s="68" t="s">
        <v>3581</v>
      </c>
      <c r="K330" s="68">
        <v>0</v>
      </c>
      <c r="L330" s="68">
        <v>0</v>
      </c>
      <c r="M330" s="68">
        <v>0</v>
      </c>
      <c r="N330" s="68">
        <v>0</v>
      </c>
      <c r="O330" s="68">
        <v>7054</v>
      </c>
      <c r="P330" s="68">
        <v>0</v>
      </c>
      <c r="Q330" s="68">
        <v>0</v>
      </c>
      <c r="R330" s="68">
        <v>0</v>
      </c>
      <c r="S330" s="68">
        <v>0</v>
      </c>
      <c r="T330" s="68">
        <v>0</v>
      </c>
      <c r="U330" s="68">
        <v>0</v>
      </c>
      <c r="V330" s="68">
        <v>0</v>
      </c>
      <c r="W330" s="68">
        <v>0</v>
      </c>
      <c r="X330" s="68">
        <v>0</v>
      </c>
      <c r="Y330" s="68">
        <v>0</v>
      </c>
      <c r="Z330" s="68">
        <v>0</v>
      </c>
      <c r="AA330" s="68">
        <v>0</v>
      </c>
      <c r="AB330" s="68">
        <v>0</v>
      </c>
      <c r="AC330" s="68">
        <v>0</v>
      </c>
      <c r="AD330" s="68">
        <v>0</v>
      </c>
      <c r="AE330" s="68">
        <v>0</v>
      </c>
      <c r="AF330" s="68">
        <v>0</v>
      </c>
      <c r="AG330" s="68">
        <v>0</v>
      </c>
      <c r="AH330" s="68">
        <v>0</v>
      </c>
      <c r="AI330" s="68">
        <v>0</v>
      </c>
      <c r="AJ330" s="68">
        <v>0</v>
      </c>
      <c r="AK330" s="68">
        <v>0</v>
      </c>
      <c r="AL330" s="68">
        <v>0</v>
      </c>
      <c r="AM330" s="68">
        <v>0</v>
      </c>
      <c r="AN330" s="68">
        <v>0</v>
      </c>
      <c r="AO330" s="68">
        <v>0</v>
      </c>
      <c r="AP330" s="68">
        <v>0</v>
      </c>
      <c r="AQ330" s="68">
        <v>1</v>
      </c>
      <c r="AR330" s="68">
        <v>0</v>
      </c>
      <c r="AS330" s="68">
        <v>0</v>
      </c>
      <c r="AT330" s="68">
        <v>0</v>
      </c>
      <c r="AU330" s="68">
        <v>0</v>
      </c>
      <c r="AV330" s="68">
        <v>4</v>
      </c>
      <c r="AW330" s="68"/>
      <c r="AX330" s="68">
        <v>0</v>
      </c>
      <c r="AY330" s="126">
        <v>0</v>
      </c>
      <c r="AZ330" s="68">
        <v>0</v>
      </c>
      <c r="BA330" s="68">
        <v>0</v>
      </c>
      <c r="EQ330" s="68">
        <v>55015</v>
      </c>
      <c r="ER330" s="175">
        <v>1</v>
      </c>
      <c r="ES330" s="68">
        <v>-1</v>
      </c>
      <c r="ET330" s="68">
        <v>15</v>
      </c>
      <c r="EU330" s="68">
        <v>0</v>
      </c>
      <c r="EV330" s="68">
        <v>150015</v>
      </c>
      <c r="EW330" s="68" t="s">
        <v>2653</v>
      </c>
      <c r="EX330" s="68" t="str">
        <f t="shared" si="38"/>
        <v>소형</v>
      </c>
      <c r="GE330" s="68">
        <v>4022</v>
      </c>
      <c r="GF330" s="68" t="s">
        <v>610</v>
      </c>
    </row>
    <row r="331" spans="6:188" x14ac:dyDescent="0.3">
      <c r="F331" s="68">
        <v>7055</v>
      </c>
      <c r="G331" s="68">
        <v>2</v>
      </c>
      <c r="H331" s="68">
        <v>0</v>
      </c>
      <c r="I331" s="68">
        <v>0</v>
      </c>
      <c r="J331" s="68" t="s">
        <v>3582</v>
      </c>
      <c r="K331" s="68">
        <v>0</v>
      </c>
      <c r="L331" s="68">
        <v>0</v>
      </c>
      <c r="M331" s="68">
        <v>0</v>
      </c>
      <c r="N331" s="68">
        <v>0</v>
      </c>
      <c r="O331" s="68">
        <v>7055</v>
      </c>
      <c r="P331" s="68">
        <v>0</v>
      </c>
      <c r="Q331" s="68">
        <v>0</v>
      </c>
      <c r="R331" s="68">
        <v>0</v>
      </c>
      <c r="S331" s="68">
        <v>0</v>
      </c>
      <c r="T331" s="68">
        <v>0</v>
      </c>
      <c r="U331" s="68">
        <v>0</v>
      </c>
      <c r="V331" s="68">
        <v>0</v>
      </c>
      <c r="W331" s="68">
        <v>0</v>
      </c>
      <c r="X331" s="68">
        <v>0</v>
      </c>
      <c r="Y331" s="68">
        <v>0</v>
      </c>
      <c r="Z331" s="68">
        <v>0</v>
      </c>
      <c r="AA331" s="68">
        <v>0</v>
      </c>
      <c r="AB331" s="68">
        <v>0</v>
      </c>
      <c r="AC331" s="68">
        <v>0</v>
      </c>
      <c r="AD331" s="68">
        <v>0</v>
      </c>
      <c r="AE331" s="68">
        <v>0</v>
      </c>
      <c r="AF331" s="68">
        <v>0</v>
      </c>
      <c r="AG331" s="68">
        <v>0</v>
      </c>
      <c r="AH331" s="68">
        <v>0</v>
      </c>
      <c r="AI331" s="68">
        <v>0</v>
      </c>
      <c r="AJ331" s="68">
        <v>0</v>
      </c>
      <c r="AK331" s="68">
        <v>0</v>
      </c>
      <c r="AL331" s="68">
        <v>0</v>
      </c>
      <c r="AM331" s="68">
        <v>0</v>
      </c>
      <c r="AN331" s="68">
        <v>0</v>
      </c>
      <c r="AO331" s="68">
        <v>0</v>
      </c>
      <c r="AP331" s="68">
        <v>0</v>
      </c>
      <c r="AQ331" s="68">
        <v>1</v>
      </c>
      <c r="AR331" s="68">
        <v>0</v>
      </c>
      <c r="AS331" s="68">
        <v>0</v>
      </c>
      <c r="AT331" s="68">
        <v>0</v>
      </c>
      <c r="AU331" s="68">
        <v>0</v>
      </c>
      <c r="AV331" s="68">
        <v>4</v>
      </c>
      <c r="AW331" s="68"/>
      <c r="AX331" s="68">
        <v>0</v>
      </c>
      <c r="AY331" s="126">
        <v>0</v>
      </c>
      <c r="AZ331" s="68">
        <v>0</v>
      </c>
      <c r="BA331" s="68">
        <v>0</v>
      </c>
      <c r="EQ331" s="68">
        <v>55014</v>
      </c>
      <c r="ER331" s="175">
        <v>1</v>
      </c>
      <c r="ES331" s="68">
        <v>-1</v>
      </c>
      <c r="ET331" s="68">
        <v>14</v>
      </c>
      <c r="EU331" s="68">
        <v>0</v>
      </c>
      <c r="EV331" s="68">
        <v>150014</v>
      </c>
      <c r="EW331" s="68" t="s">
        <v>2652</v>
      </c>
      <c r="EX331" s="68" t="str">
        <f t="shared" si="38"/>
        <v>소형</v>
      </c>
      <c r="GE331" s="68">
        <v>4023</v>
      </c>
      <c r="GF331" s="68" t="s">
        <v>4167</v>
      </c>
    </row>
    <row r="332" spans="6:188" x14ac:dyDescent="0.3">
      <c r="F332" s="68">
        <v>7056</v>
      </c>
      <c r="G332" s="68">
        <v>2</v>
      </c>
      <c r="H332" s="68">
        <v>0</v>
      </c>
      <c r="I332" s="68">
        <v>0</v>
      </c>
      <c r="J332" s="68" t="s">
        <v>3583</v>
      </c>
      <c r="K332" s="68">
        <v>0</v>
      </c>
      <c r="L332" s="68">
        <v>0</v>
      </c>
      <c r="M332" s="68">
        <v>0</v>
      </c>
      <c r="N332" s="68">
        <v>0</v>
      </c>
      <c r="O332" s="68">
        <v>7056</v>
      </c>
      <c r="P332" s="68">
        <v>0</v>
      </c>
      <c r="Q332" s="68">
        <v>0</v>
      </c>
      <c r="R332" s="68">
        <v>0</v>
      </c>
      <c r="S332" s="68">
        <v>0</v>
      </c>
      <c r="T332" s="68">
        <v>0</v>
      </c>
      <c r="U332" s="68">
        <v>0</v>
      </c>
      <c r="V332" s="68">
        <v>0</v>
      </c>
      <c r="W332" s="68">
        <v>0</v>
      </c>
      <c r="X332" s="68">
        <v>0</v>
      </c>
      <c r="Y332" s="68">
        <v>0</v>
      </c>
      <c r="Z332" s="68">
        <v>0</v>
      </c>
      <c r="AA332" s="68">
        <v>0</v>
      </c>
      <c r="AB332" s="68">
        <v>0</v>
      </c>
      <c r="AC332" s="68">
        <v>0</v>
      </c>
      <c r="AD332" s="68">
        <v>0</v>
      </c>
      <c r="AE332" s="68">
        <v>0</v>
      </c>
      <c r="AF332" s="68">
        <v>0</v>
      </c>
      <c r="AG332" s="68">
        <v>0</v>
      </c>
      <c r="AH332" s="68">
        <v>0</v>
      </c>
      <c r="AI332" s="68">
        <v>0</v>
      </c>
      <c r="AJ332" s="68">
        <v>0</v>
      </c>
      <c r="AK332" s="68">
        <v>0</v>
      </c>
      <c r="AL332" s="68">
        <v>0</v>
      </c>
      <c r="AM332" s="68">
        <v>0</v>
      </c>
      <c r="AN332" s="68">
        <v>0</v>
      </c>
      <c r="AO332" s="68">
        <v>0</v>
      </c>
      <c r="AP332" s="68">
        <v>0</v>
      </c>
      <c r="AQ332" s="68">
        <v>1</v>
      </c>
      <c r="AR332" s="68">
        <v>0</v>
      </c>
      <c r="AS332" s="68">
        <v>0</v>
      </c>
      <c r="AT332" s="68">
        <v>0</v>
      </c>
      <c r="AU332" s="68">
        <v>0</v>
      </c>
      <c r="AV332" s="68">
        <v>4</v>
      </c>
      <c r="AW332" s="68"/>
      <c r="AX332" s="68">
        <v>0</v>
      </c>
      <c r="AY332" s="126">
        <v>0</v>
      </c>
      <c r="AZ332" s="68">
        <v>0</v>
      </c>
      <c r="BA332" s="68">
        <v>0</v>
      </c>
      <c r="EQ332" s="68">
        <v>55019</v>
      </c>
      <c r="ER332" s="175">
        <v>2</v>
      </c>
      <c r="ES332" s="68">
        <v>-1</v>
      </c>
      <c r="ET332" s="68">
        <v>19</v>
      </c>
      <c r="EU332" s="68">
        <v>0</v>
      </c>
      <c r="EV332" s="68">
        <v>150019</v>
      </c>
      <c r="EW332" s="68" t="s">
        <v>2657</v>
      </c>
      <c r="EX332" s="68" t="str">
        <f t="shared" si="38"/>
        <v>중형</v>
      </c>
      <c r="GE332" s="68">
        <v>4024</v>
      </c>
      <c r="GF332" s="68" t="s">
        <v>3883</v>
      </c>
    </row>
    <row r="333" spans="6:188" x14ac:dyDescent="0.3">
      <c r="F333" s="68">
        <v>7057</v>
      </c>
      <c r="G333" s="68">
        <v>2</v>
      </c>
      <c r="H333" s="68">
        <v>0</v>
      </c>
      <c r="I333" s="68">
        <v>0</v>
      </c>
      <c r="J333" s="68" t="s">
        <v>3584</v>
      </c>
      <c r="K333" s="68">
        <v>0</v>
      </c>
      <c r="L333" s="68">
        <v>0</v>
      </c>
      <c r="M333" s="68">
        <v>0</v>
      </c>
      <c r="N333" s="68">
        <v>0</v>
      </c>
      <c r="O333" s="68">
        <v>7057</v>
      </c>
      <c r="P333" s="68">
        <v>0</v>
      </c>
      <c r="Q333" s="68">
        <v>0</v>
      </c>
      <c r="R333" s="68">
        <v>0</v>
      </c>
      <c r="S333" s="68">
        <v>0</v>
      </c>
      <c r="T333" s="68">
        <v>0</v>
      </c>
      <c r="U333" s="68">
        <v>0</v>
      </c>
      <c r="V333" s="68">
        <v>0</v>
      </c>
      <c r="W333" s="68">
        <v>0</v>
      </c>
      <c r="X333" s="68">
        <v>0</v>
      </c>
      <c r="Y333" s="68">
        <v>0</v>
      </c>
      <c r="Z333" s="68">
        <v>0</v>
      </c>
      <c r="AA333" s="68">
        <v>0</v>
      </c>
      <c r="AB333" s="68">
        <v>0</v>
      </c>
      <c r="AC333" s="68">
        <v>0</v>
      </c>
      <c r="AD333" s="68">
        <v>0</v>
      </c>
      <c r="AE333" s="68">
        <v>0</v>
      </c>
      <c r="AF333" s="68">
        <v>0</v>
      </c>
      <c r="AG333" s="68">
        <v>0</v>
      </c>
      <c r="AH333" s="68">
        <v>0</v>
      </c>
      <c r="AI333" s="68">
        <v>0</v>
      </c>
      <c r="AJ333" s="68">
        <v>0</v>
      </c>
      <c r="AK333" s="68">
        <v>0</v>
      </c>
      <c r="AL333" s="68">
        <v>0</v>
      </c>
      <c r="AM333" s="68">
        <v>0</v>
      </c>
      <c r="AN333" s="68">
        <v>0</v>
      </c>
      <c r="AO333" s="68">
        <v>0</v>
      </c>
      <c r="AP333" s="68">
        <v>0</v>
      </c>
      <c r="AQ333" s="68">
        <v>1</v>
      </c>
      <c r="AR333" s="68">
        <v>0</v>
      </c>
      <c r="AS333" s="68">
        <v>0</v>
      </c>
      <c r="AT333" s="68">
        <v>0</v>
      </c>
      <c r="AU333" s="68">
        <v>0</v>
      </c>
      <c r="AV333" s="68">
        <v>4</v>
      </c>
      <c r="AW333" s="68"/>
      <c r="AX333" s="68">
        <v>0</v>
      </c>
      <c r="AY333" s="126">
        <v>0</v>
      </c>
      <c r="AZ333" s="68">
        <v>0</v>
      </c>
      <c r="BA333" s="68">
        <v>0</v>
      </c>
      <c r="EQ333" s="68">
        <v>55020</v>
      </c>
      <c r="ER333" s="175">
        <v>2</v>
      </c>
      <c r="ES333" s="68">
        <v>-1</v>
      </c>
      <c r="ET333" s="68">
        <v>20</v>
      </c>
      <c r="EU333" s="68">
        <v>0</v>
      </c>
      <c r="EV333" s="68">
        <v>150020</v>
      </c>
      <c r="EW333" s="68" t="s">
        <v>2658</v>
      </c>
      <c r="EX333" s="68" t="str">
        <f t="shared" si="38"/>
        <v>중형</v>
      </c>
      <c r="GE333" s="68">
        <v>4025</v>
      </c>
      <c r="GF333" s="68" t="s">
        <v>3884</v>
      </c>
    </row>
    <row r="334" spans="6:188" x14ac:dyDescent="0.3">
      <c r="F334" s="68">
        <v>7058</v>
      </c>
      <c r="G334" s="68">
        <v>2</v>
      </c>
      <c r="H334" s="68">
        <v>0</v>
      </c>
      <c r="I334" s="68">
        <v>0</v>
      </c>
      <c r="J334" s="68" t="s">
        <v>3585</v>
      </c>
      <c r="K334" s="68">
        <v>0</v>
      </c>
      <c r="L334" s="68">
        <v>0</v>
      </c>
      <c r="M334" s="68">
        <v>0</v>
      </c>
      <c r="N334" s="68">
        <v>0</v>
      </c>
      <c r="O334" s="68">
        <v>7058</v>
      </c>
      <c r="P334" s="68">
        <v>0</v>
      </c>
      <c r="Q334" s="68">
        <v>0</v>
      </c>
      <c r="R334" s="68">
        <v>0</v>
      </c>
      <c r="S334" s="68">
        <v>0</v>
      </c>
      <c r="T334" s="68">
        <v>0</v>
      </c>
      <c r="U334" s="68">
        <v>0</v>
      </c>
      <c r="V334" s="68">
        <v>0</v>
      </c>
      <c r="W334" s="68">
        <v>0</v>
      </c>
      <c r="X334" s="68">
        <v>0</v>
      </c>
      <c r="Y334" s="68">
        <v>0</v>
      </c>
      <c r="Z334" s="68">
        <v>0</v>
      </c>
      <c r="AA334" s="68">
        <v>0</v>
      </c>
      <c r="AB334" s="68">
        <v>0</v>
      </c>
      <c r="AC334" s="68">
        <v>0</v>
      </c>
      <c r="AD334" s="68">
        <v>0</v>
      </c>
      <c r="AE334" s="68">
        <v>0</v>
      </c>
      <c r="AF334" s="68">
        <v>0</v>
      </c>
      <c r="AG334" s="68">
        <v>0</v>
      </c>
      <c r="AH334" s="68">
        <v>0</v>
      </c>
      <c r="AI334" s="68">
        <v>0</v>
      </c>
      <c r="AJ334" s="68">
        <v>0</v>
      </c>
      <c r="AK334" s="68">
        <v>0</v>
      </c>
      <c r="AL334" s="68">
        <v>0</v>
      </c>
      <c r="AM334" s="68">
        <v>0</v>
      </c>
      <c r="AN334" s="68">
        <v>0</v>
      </c>
      <c r="AO334" s="68">
        <v>0</v>
      </c>
      <c r="AP334" s="68">
        <v>0</v>
      </c>
      <c r="AQ334" s="68">
        <v>1</v>
      </c>
      <c r="AR334" s="68">
        <v>0</v>
      </c>
      <c r="AS334" s="68">
        <v>0</v>
      </c>
      <c r="AT334" s="68">
        <v>0</v>
      </c>
      <c r="AU334" s="68">
        <v>0</v>
      </c>
      <c r="AV334" s="68">
        <v>4</v>
      </c>
      <c r="AW334" s="68"/>
      <c r="AX334" s="68">
        <v>0</v>
      </c>
      <c r="AY334" s="126">
        <v>0</v>
      </c>
      <c r="AZ334" s="68">
        <v>0</v>
      </c>
      <c r="BA334" s="68">
        <v>0</v>
      </c>
      <c r="EQ334" s="68">
        <v>55021</v>
      </c>
      <c r="ER334" s="175">
        <v>4</v>
      </c>
      <c r="ES334" s="68">
        <v>-1</v>
      </c>
      <c r="ET334" s="68">
        <v>21</v>
      </c>
      <c r="EU334" s="68">
        <v>0</v>
      </c>
      <c r="EV334" s="68">
        <v>150021</v>
      </c>
      <c r="EW334" s="68" t="s">
        <v>2659</v>
      </c>
      <c r="EX334" s="68" t="str">
        <f t="shared" si="38"/>
        <v>대형</v>
      </c>
      <c r="GE334" s="68">
        <v>4026</v>
      </c>
      <c r="GF334" s="68" t="s">
        <v>4168</v>
      </c>
    </row>
    <row r="335" spans="6:188" x14ac:dyDescent="0.3">
      <c r="F335" s="68">
        <v>7059</v>
      </c>
      <c r="G335" s="68">
        <v>2</v>
      </c>
      <c r="H335" s="68">
        <v>0</v>
      </c>
      <c r="I335" s="68">
        <v>0</v>
      </c>
      <c r="J335" s="68" t="s">
        <v>3586</v>
      </c>
      <c r="K335" s="68">
        <v>0</v>
      </c>
      <c r="L335" s="68">
        <v>0</v>
      </c>
      <c r="M335" s="68">
        <v>0</v>
      </c>
      <c r="N335" s="68">
        <v>0</v>
      </c>
      <c r="O335" s="68">
        <v>7059</v>
      </c>
      <c r="P335" s="68">
        <v>0</v>
      </c>
      <c r="Q335" s="68">
        <v>0</v>
      </c>
      <c r="R335" s="68">
        <v>0</v>
      </c>
      <c r="S335" s="68">
        <v>0</v>
      </c>
      <c r="T335" s="68">
        <v>0</v>
      </c>
      <c r="U335" s="68">
        <v>0</v>
      </c>
      <c r="V335" s="68">
        <v>0</v>
      </c>
      <c r="W335" s="68">
        <v>0</v>
      </c>
      <c r="X335" s="68">
        <v>0</v>
      </c>
      <c r="Y335" s="68">
        <v>0</v>
      </c>
      <c r="Z335" s="68">
        <v>0</v>
      </c>
      <c r="AA335" s="68">
        <v>0</v>
      </c>
      <c r="AB335" s="68">
        <v>0</v>
      </c>
      <c r="AC335" s="68">
        <v>0</v>
      </c>
      <c r="AD335" s="68">
        <v>0</v>
      </c>
      <c r="AE335" s="68">
        <v>0</v>
      </c>
      <c r="AF335" s="68">
        <v>0</v>
      </c>
      <c r="AG335" s="68">
        <v>0</v>
      </c>
      <c r="AH335" s="68">
        <v>0</v>
      </c>
      <c r="AI335" s="68">
        <v>0</v>
      </c>
      <c r="AJ335" s="68">
        <v>0</v>
      </c>
      <c r="AK335" s="68">
        <v>0</v>
      </c>
      <c r="AL335" s="68">
        <v>0</v>
      </c>
      <c r="AM335" s="68">
        <v>0</v>
      </c>
      <c r="AN335" s="68">
        <v>0</v>
      </c>
      <c r="AO335" s="68">
        <v>0</v>
      </c>
      <c r="AP335" s="68">
        <v>0</v>
      </c>
      <c r="AQ335" s="68">
        <v>1</v>
      </c>
      <c r="AR335" s="68">
        <v>0</v>
      </c>
      <c r="AS335" s="68">
        <v>0</v>
      </c>
      <c r="AT335" s="68">
        <v>0</v>
      </c>
      <c r="AU335" s="68">
        <v>0</v>
      </c>
      <c r="AV335" s="68">
        <v>4</v>
      </c>
      <c r="AW335" s="68"/>
      <c r="AX335" s="68">
        <v>0</v>
      </c>
      <c r="AY335" s="126">
        <v>0</v>
      </c>
      <c r="AZ335" s="68">
        <v>0</v>
      </c>
      <c r="BA335" s="68">
        <v>0</v>
      </c>
      <c r="EQ335" s="68">
        <v>55039</v>
      </c>
      <c r="ER335" s="175">
        <v>2</v>
      </c>
      <c r="ES335" s="68">
        <v>-1</v>
      </c>
      <c r="ET335" s="68">
        <v>39</v>
      </c>
      <c r="EU335" s="68">
        <v>0</v>
      </c>
      <c r="EV335" s="68">
        <v>150039</v>
      </c>
      <c r="EW335" s="68" t="s">
        <v>2677</v>
      </c>
      <c r="EX335" s="68" t="str">
        <f t="shared" si="38"/>
        <v>중형</v>
      </c>
      <c r="GE335" s="68">
        <v>4027</v>
      </c>
      <c r="GF335" s="68" t="s">
        <v>4169</v>
      </c>
    </row>
    <row r="336" spans="6:188" x14ac:dyDescent="0.3">
      <c r="F336" s="68">
        <v>7060</v>
      </c>
      <c r="G336" s="68">
        <v>2</v>
      </c>
      <c r="H336" s="68">
        <v>0</v>
      </c>
      <c r="I336" s="68">
        <v>0</v>
      </c>
      <c r="J336" s="68" t="s">
        <v>3587</v>
      </c>
      <c r="K336" s="68">
        <v>0</v>
      </c>
      <c r="L336" s="68">
        <v>0</v>
      </c>
      <c r="M336" s="68">
        <v>0</v>
      </c>
      <c r="N336" s="68">
        <v>0</v>
      </c>
      <c r="O336" s="68">
        <v>7060</v>
      </c>
      <c r="P336" s="68">
        <v>0</v>
      </c>
      <c r="Q336" s="68">
        <v>0</v>
      </c>
      <c r="R336" s="68">
        <v>0</v>
      </c>
      <c r="S336" s="68">
        <v>0</v>
      </c>
      <c r="T336" s="68">
        <v>0</v>
      </c>
      <c r="U336" s="68">
        <v>0</v>
      </c>
      <c r="V336" s="68">
        <v>0</v>
      </c>
      <c r="W336" s="68">
        <v>0</v>
      </c>
      <c r="X336" s="68">
        <v>0</v>
      </c>
      <c r="Y336" s="68">
        <v>0</v>
      </c>
      <c r="Z336" s="68">
        <v>0</v>
      </c>
      <c r="AA336" s="68">
        <v>0</v>
      </c>
      <c r="AB336" s="68">
        <v>0</v>
      </c>
      <c r="AC336" s="68">
        <v>0</v>
      </c>
      <c r="AD336" s="68">
        <v>0</v>
      </c>
      <c r="AE336" s="68">
        <v>0</v>
      </c>
      <c r="AF336" s="68">
        <v>0</v>
      </c>
      <c r="AG336" s="68">
        <v>0</v>
      </c>
      <c r="AH336" s="68">
        <v>0</v>
      </c>
      <c r="AI336" s="68">
        <v>0</v>
      </c>
      <c r="AJ336" s="68">
        <v>0</v>
      </c>
      <c r="AK336" s="68">
        <v>0</v>
      </c>
      <c r="AL336" s="68">
        <v>0</v>
      </c>
      <c r="AM336" s="68">
        <v>0</v>
      </c>
      <c r="AN336" s="68">
        <v>0</v>
      </c>
      <c r="AO336" s="68">
        <v>0</v>
      </c>
      <c r="AP336" s="68">
        <v>0</v>
      </c>
      <c r="AQ336" s="68">
        <v>1</v>
      </c>
      <c r="AR336" s="68">
        <v>0</v>
      </c>
      <c r="AS336" s="68">
        <v>0</v>
      </c>
      <c r="AT336" s="68">
        <v>0</v>
      </c>
      <c r="AU336" s="68">
        <v>0</v>
      </c>
      <c r="AV336" s="68">
        <v>4</v>
      </c>
      <c r="AW336" s="68"/>
      <c r="AX336" s="68">
        <v>0</v>
      </c>
      <c r="AY336" s="126">
        <v>0</v>
      </c>
      <c r="AZ336" s="68">
        <v>0</v>
      </c>
      <c r="BA336" s="68">
        <v>0</v>
      </c>
      <c r="EQ336" s="68">
        <v>55022</v>
      </c>
      <c r="ER336" s="175">
        <v>1</v>
      </c>
      <c r="ES336" s="68">
        <v>-1</v>
      </c>
      <c r="ET336" s="68">
        <v>22</v>
      </c>
      <c r="EU336" s="68">
        <v>0</v>
      </c>
      <c r="EV336" s="68">
        <v>150022</v>
      </c>
      <c r="EW336" s="68" t="s">
        <v>2660</v>
      </c>
      <c r="EX336" s="68" t="str">
        <f t="shared" si="38"/>
        <v>소형</v>
      </c>
      <c r="GE336" s="68">
        <v>4028</v>
      </c>
      <c r="GF336" s="68" t="s">
        <v>4170</v>
      </c>
    </row>
    <row r="337" spans="6:188" x14ac:dyDescent="0.3">
      <c r="F337" s="68">
        <v>7061</v>
      </c>
      <c r="G337" s="68">
        <v>2</v>
      </c>
      <c r="H337" s="68">
        <v>0</v>
      </c>
      <c r="I337" s="68">
        <v>0</v>
      </c>
      <c r="J337" s="68" t="s">
        <v>3588</v>
      </c>
      <c r="K337" s="68">
        <v>0</v>
      </c>
      <c r="L337" s="68">
        <v>0</v>
      </c>
      <c r="M337" s="68">
        <v>0</v>
      </c>
      <c r="N337" s="68">
        <v>0</v>
      </c>
      <c r="O337" s="68">
        <v>7061</v>
      </c>
      <c r="P337" s="68">
        <v>0</v>
      </c>
      <c r="Q337" s="68">
        <v>0</v>
      </c>
      <c r="R337" s="68">
        <v>0</v>
      </c>
      <c r="S337" s="68">
        <v>0</v>
      </c>
      <c r="T337" s="68">
        <v>0</v>
      </c>
      <c r="U337" s="68">
        <v>0</v>
      </c>
      <c r="V337" s="68">
        <v>0</v>
      </c>
      <c r="W337" s="68">
        <v>0</v>
      </c>
      <c r="X337" s="68">
        <v>0</v>
      </c>
      <c r="Y337" s="68">
        <v>0</v>
      </c>
      <c r="Z337" s="68">
        <v>0</v>
      </c>
      <c r="AA337" s="68">
        <v>0</v>
      </c>
      <c r="AB337" s="68">
        <v>0</v>
      </c>
      <c r="AC337" s="68">
        <v>0</v>
      </c>
      <c r="AD337" s="68">
        <v>0</v>
      </c>
      <c r="AE337" s="68">
        <v>0</v>
      </c>
      <c r="AF337" s="68">
        <v>0</v>
      </c>
      <c r="AG337" s="68">
        <v>0</v>
      </c>
      <c r="AH337" s="68">
        <v>0</v>
      </c>
      <c r="AI337" s="68">
        <v>0</v>
      </c>
      <c r="AJ337" s="68">
        <v>0</v>
      </c>
      <c r="AK337" s="68">
        <v>0</v>
      </c>
      <c r="AL337" s="68">
        <v>0</v>
      </c>
      <c r="AM337" s="68">
        <v>0</v>
      </c>
      <c r="AN337" s="68">
        <v>0</v>
      </c>
      <c r="AO337" s="68">
        <v>0</v>
      </c>
      <c r="AP337" s="68">
        <v>0</v>
      </c>
      <c r="AQ337" s="68">
        <v>1</v>
      </c>
      <c r="AR337" s="68">
        <v>0</v>
      </c>
      <c r="AS337" s="68">
        <v>0</v>
      </c>
      <c r="AT337" s="68">
        <v>0</v>
      </c>
      <c r="AU337" s="68">
        <v>0</v>
      </c>
      <c r="AV337" s="68">
        <v>4</v>
      </c>
      <c r="AW337" s="68"/>
      <c r="AX337" s="68">
        <v>0</v>
      </c>
      <c r="AY337" s="126">
        <v>0</v>
      </c>
      <c r="AZ337" s="68">
        <v>0</v>
      </c>
      <c r="BA337" s="68">
        <v>0</v>
      </c>
      <c r="EQ337" s="68">
        <v>55028</v>
      </c>
      <c r="ER337" s="175">
        <v>1</v>
      </c>
      <c r="ES337" s="68">
        <v>-1</v>
      </c>
      <c r="ET337" s="68">
        <v>28</v>
      </c>
      <c r="EU337" s="68">
        <v>0</v>
      </c>
      <c r="EV337" s="68">
        <v>150028</v>
      </c>
      <c r="EW337" s="68" t="s">
        <v>2666</v>
      </c>
      <c r="EX337" s="68" t="str">
        <f t="shared" si="38"/>
        <v>소형</v>
      </c>
      <c r="GE337" s="68">
        <v>4029</v>
      </c>
      <c r="GF337" s="68" t="s">
        <v>4171</v>
      </c>
    </row>
    <row r="338" spans="6:188" x14ac:dyDescent="0.3">
      <c r="F338" s="68">
        <v>7062</v>
      </c>
      <c r="G338" s="68">
        <v>2</v>
      </c>
      <c r="H338" s="68">
        <v>0</v>
      </c>
      <c r="I338" s="68">
        <v>0</v>
      </c>
      <c r="J338" s="68" t="s">
        <v>3589</v>
      </c>
      <c r="K338" s="68">
        <v>0</v>
      </c>
      <c r="L338" s="68">
        <v>0</v>
      </c>
      <c r="M338" s="68">
        <v>0</v>
      </c>
      <c r="N338" s="68">
        <v>0</v>
      </c>
      <c r="O338" s="68">
        <v>7062</v>
      </c>
      <c r="P338" s="68">
        <v>0</v>
      </c>
      <c r="Q338" s="68">
        <v>0</v>
      </c>
      <c r="R338" s="68">
        <v>0</v>
      </c>
      <c r="S338" s="68">
        <v>0</v>
      </c>
      <c r="T338" s="68">
        <v>0</v>
      </c>
      <c r="U338" s="68">
        <v>0</v>
      </c>
      <c r="V338" s="68">
        <v>0</v>
      </c>
      <c r="W338" s="68">
        <v>0</v>
      </c>
      <c r="X338" s="68">
        <v>0</v>
      </c>
      <c r="Y338" s="68">
        <v>0</v>
      </c>
      <c r="Z338" s="68">
        <v>0</v>
      </c>
      <c r="AA338" s="68">
        <v>0</v>
      </c>
      <c r="AB338" s="68">
        <v>0</v>
      </c>
      <c r="AC338" s="68">
        <v>0</v>
      </c>
      <c r="AD338" s="68">
        <v>0</v>
      </c>
      <c r="AE338" s="68">
        <v>0</v>
      </c>
      <c r="AF338" s="68">
        <v>0</v>
      </c>
      <c r="AG338" s="68">
        <v>0</v>
      </c>
      <c r="AH338" s="68">
        <v>0</v>
      </c>
      <c r="AI338" s="68">
        <v>0</v>
      </c>
      <c r="AJ338" s="68">
        <v>0</v>
      </c>
      <c r="AK338" s="68">
        <v>0</v>
      </c>
      <c r="AL338" s="68">
        <v>0</v>
      </c>
      <c r="AM338" s="68">
        <v>0</v>
      </c>
      <c r="AN338" s="68">
        <v>0</v>
      </c>
      <c r="AO338" s="68">
        <v>0</v>
      </c>
      <c r="AP338" s="68">
        <v>0</v>
      </c>
      <c r="AQ338" s="68">
        <v>1</v>
      </c>
      <c r="AR338" s="68">
        <v>0</v>
      </c>
      <c r="AS338" s="68">
        <v>0</v>
      </c>
      <c r="AT338" s="68">
        <v>0</v>
      </c>
      <c r="AU338" s="68">
        <v>0</v>
      </c>
      <c r="AV338" s="68">
        <v>4</v>
      </c>
      <c r="AW338" s="68"/>
      <c r="AX338" s="68">
        <v>0</v>
      </c>
      <c r="AY338" s="126">
        <v>0</v>
      </c>
      <c r="AZ338" s="68">
        <v>0</v>
      </c>
      <c r="BA338" s="68">
        <v>0</v>
      </c>
      <c r="EQ338" s="68">
        <v>55026</v>
      </c>
      <c r="ER338" s="175">
        <v>2</v>
      </c>
      <c r="ES338" s="68">
        <v>-1</v>
      </c>
      <c r="ET338" s="68">
        <v>26</v>
      </c>
      <c r="EU338" s="68">
        <v>0</v>
      </c>
      <c r="EV338" s="68">
        <v>150026</v>
      </c>
      <c r="EW338" s="68" t="s">
        <v>2664</v>
      </c>
      <c r="EX338" s="68" t="str">
        <f t="shared" si="38"/>
        <v>중형</v>
      </c>
      <c r="GE338" s="68">
        <v>4030</v>
      </c>
      <c r="GF338" s="68" t="s">
        <v>4172</v>
      </c>
    </row>
    <row r="339" spans="6:188" x14ac:dyDescent="0.3">
      <c r="F339" s="68">
        <v>7063</v>
      </c>
      <c r="G339" s="68">
        <v>2</v>
      </c>
      <c r="H339" s="68">
        <v>0</v>
      </c>
      <c r="I339" s="68">
        <v>0</v>
      </c>
      <c r="J339" s="68" t="s">
        <v>3590</v>
      </c>
      <c r="K339" s="68">
        <v>0</v>
      </c>
      <c r="L339" s="68">
        <v>0</v>
      </c>
      <c r="M339" s="68">
        <v>0</v>
      </c>
      <c r="N339" s="68">
        <v>0</v>
      </c>
      <c r="O339" s="68">
        <v>7063</v>
      </c>
      <c r="P339" s="68">
        <v>0</v>
      </c>
      <c r="Q339" s="68">
        <v>0</v>
      </c>
      <c r="R339" s="68">
        <v>0</v>
      </c>
      <c r="S339" s="68">
        <v>0</v>
      </c>
      <c r="T339" s="68">
        <v>0</v>
      </c>
      <c r="U339" s="68">
        <v>0</v>
      </c>
      <c r="V339" s="68">
        <v>0</v>
      </c>
      <c r="W339" s="68">
        <v>0</v>
      </c>
      <c r="X339" s="68">
        <v>0</v>
      </c>
      <c r="Y339" s="68">
        <v>0</v>
      </c>
      <c r="Z339" s="68">
        <v>0</v>
      </c>
      <c r="AA339" s="68">
        <v>0</v>
      </c>
      <c r="AB339" s="68">
        <v>0</v>
      </c>
      <c r="AC339" s="68">
        <v>0</v>
      </c>
      <c r="AD339" s="68">
        <v>0</v>
      </c>
      <c r="AE339" s="68">
        <v>0</v>
      </c>
      <c r="AF339" s="68">
        <v>0</v>
      </c>
      <c r="AG339" s="68">
        <v>0</v>
      </c>
      <c r="AH339" s="68">
        <v>0</v>
      </c>
      <c r="AI339" s="68">
        <v>0</v>
      </c>
      <c r="AJ339" s="68">
        <v>0</v>
      </c>
      <c r="AK339" s="68">
        <v>0</v>
      </c>
      <c r="AL339" s="68">
        <v>0</v>
      </c>
      <c r="AM339" s="68">
        <v>0</v>
      </c>
      <c r="AN339" s="68">
        <v>0</v>
      </c>
      <c r="AO339" s="68">
        <v>0</v>
      </c>
      <c r="AP339" s="68">
        <v>0</v>
      </c>
      <c r="AQ339" s="68">
        <v>1</v>
      </c>
      <c r="AR339" s="68">
        <v>0</v>
      </c>
      <c r="AS339" s="68">
        <v>0</v>
      </c>
      <c r="AT339" s="68">
        <v>0</v>
      </c>
      <c r="AU339" s="68">
        <v>0</v>
      </c>
      <c r="AV339" s="68">
        <v>4</v>
      </c>
      <c r="AW339" s="68"/>
      <c r="AX339" s="68">
        <v>0</v>
      </c>
      <c r="AY339" s="126">
        <v>0</v>
      </c>
      <c r="AZ339" s="68">
        <v>0</v>
      </c>
      <c r="BA339" s="68">
        <v>0</v>
      </c>
      <c r="EQ339" s="68">
        <v>55030</v>
      </c>
      <c r="ER339" s="175">
        <v>2</v>
      </c>
      <c r="ES339" s="68">
        <v>-1</v>
      </c>
      <c r="ET339" s="68">
        <v>30</v>
      </c>
      <c r="EU339" s="68">
        <v>0</v>
      </c>
      <c r="EV339" s="68">
        <v>150030</v>
      </c>
      <c r="EW339" s="68" t="s">
        <v>2668</v>
      </c>
      <c r="EX339" s="68" t="str">
        <f t="shared" si="38"/>
        <v>중형</v>
      </c>
      <c r="GE339" s="68">
        <v>4031</v>
      </c>
      <c r="GF339" s="68" t="s">
        <v>4173</v>
      </c>
    </row>
    <row r="340" spans="6:188" x14ac:dyDescent="0.3">
      <c r="F340" s="68">
        <v>7064</v>
      </c>
      <c r="G340" s="68">
        <v>2</v>
      </c>
      <c r="H340" s="68">
        <v>0</v>
      </c>
      <c r="I340" s="68">
        <v>0</v>
      </c>
      <c r="J340" s="68" t="s">
        <v>3591</v>
      </c>
      <c r="K340" s="68">
        <v>0</v>
      </c>
      <c r="L340" s="68">
        <v>0</v>
      </c>
      <c r="M340" s="68">
        <v>0</v>
      </c>
      <c r="N340" s="68">
        <v>0</v>
      </c>
      <c r="O340" s="68">
        <v>7064</v>
      </c>
      <c r="P340" s="68">
        <v>0</v>
      </c>
      <c r="Q340" s="68">
        <v>0</v>
      </c>
      <c r="R340" s="68">
        <v>0</v>
      </c>
      <c r="S340" s="68">
        <v>0</v>
      </c>
      <c r="T340" s="68">
        <v>0</v>
      </c>
      <c r="U340" s="68">
        <v>0</v>
      </c>
      <c r="V340" s="68">
        <v>0</v>
      </c>
      <c r="W340" s="68">
        <v>0</v>
      </c>
      <c r="X340" s="68">
        <v>0</v>
      </c>
      <c r="Y340" s="68">
        <v>0</v>
      </c>
      <c r="Z340" s="68">
        <v>0</v>
      </c>
      <c r="AA340" s="68">
        <v>0</v>
      </c>
      <c r="AB340" s="68">
        <v>0</v>
      </c>
      <c r="AC340" s="68">
        <v>0</v>
      </c>
      <c r="AD340" s="68">
        <v>0</v>
      </c>
      <c r="AE340" s="68">
        <v>0</v>
      </c>
      <c r="AF340" s="68">
        <v>0</v>
      </c>
      <c r="AG340" s="68">
        <v>0</v>
      </c>
      <c r="AH340" s="68">
        <v>0</v>
      </c>
      <c r="AI340" s="68">
        <v>0</v>
      </c>
      <c r="AJ340" s="68">
        <v>0</v>
      </c>
      <c r="AK340" s="68">
        <v>0</v>
      </c>
      <c r="AL340" s="68">
        <v>0</v>
      </c>
      <c r="AM340" s="68">
        <v>0</v>
      </c>
      <c r="AN340" s="68">
        <v>0</v>
      </c>
      <c r="AO340" s="68">
        <v>0</v>
      </c>
      <c r="AP340" s="68">
        <v>0</v>
      </c>
      <c r="AQ340" s="68">
        <v>1</v>
      </c>
      <c r="AR340" s="68">
        <v>0</v>
      </c>
      <c r="AS340" s="68">
        <v>0</v>
      </c>
      <c r="AT340" s="68">
        <v>0</v>
      </c>
      <c r="AU340" s="68">
        <v>0</v>
      </c>
      <c r="AV340" s="68">
        <v>4</v>
      </c>
      <c r="AW340" s="68"/>
      <c r="AX340" s="68">
        <v>0</v>
      </c>
      <c r="AY340" s="126">
        <v>0</v>
      </c>
      <c r="AZ340" s="68">
        <v>0</v>
      </c>
      <c r="BA340" s="68">
        <v>0</v>
      </c>
      <c r="EQ340" s="68">
        <v>55031</v>
      </c>
      <c r="ER340" s="175">
        <v>2</v>
      </c>
      <c r="ES340" s="68">
        <v>-1</v>
      </c>
      <c r="ET340" s="68">
        <v>31</v>
      </c>
      <c r="EU340" s="68">
        <v>0</v>
      </c>
      <c r="EV340" s="68">
        <v>150031</v>
      </c>
      <c r="EW340" s="68" t="s">
        <v>2669</v>
      </c>
      <c r="EX340" s="68" t="str">
        <f t="shared" si="38"/>
        <v>중형</v>
      </c>
      <c r="GE340" s="68">
        <v>4032</v>
      </c>
      <c r="GF340" s="68" t="s">
        <v>4174</v>
      </c>
    </row>
    <row r="341" spans="6:188" x14ac:dyDescent="0.3">
      <c r="F341" s="68">
        <v>7065</v>
      </c>
      <c r="G341" s="68">
        <v>2</v>
      </c>
      <c r="H341" s="68">
        <v>0</v>
      </c>
      <c r="I341" s="68">
        <v>0</v>
      </c>
      <c r="J341" s="68" t="s">
        <v>3592</v>
      </c>
      <c r="K341" s="68">
        <v>0</v>
      </c>
      <c r="L341" s="68">
        <v>0</v>
      </c>
      <c r="M341" s="68">
        <v>0</v>
      </c>
      <c r="N341" s="68">
        <v>0</v>
      </c>
      <c r="O341" s="68">
        <v>7065</v>
      </c>
      <c r="P341" s="68">
        <v>0</v>
      </c>
      <c r="Q341" s="68">
        <v>0</v>
      </c>
      <c r="R341" s="68">
        <v>0</v>
      </c>
      <c r="S341" s="68">
        <v>0</v>
      </c>
      <c r="T341" s="68">
        <v>0</v>
      </c>
      <c r="U341" s="68">
        <v>0</v>
      </c>
      <c r="V341" s="68">
        <v>0</v>
      </c>
      <c r="W341" s="68">
        <v>0</v>
      </c>
      <c r="X341" s="68">
        <v>0</v>
      </c>
      <c r="Y341" s="68">
        <v>0</v>
      </c>
      <c r="Z341" s="68">
        <v>0</v>
      </c>
      <c r="AA341" s="68">
        <v>0</v>
      </c>
      <c r="AB341" s="68">
        <v>0</v>
      </c>
      <c r="AC341" s="68">
        <v>0</v>
      </c>
      <c r="AD341" s="68">
        <v>0</v>
      </c>
      <c r="AE341" s="68">
        <v>0</v>
      </c>
      <c r="AF341" s="68">
        <v>0</v>
      </c>
      <c r="AG341" s="68">
        <v>0</v>
      </c>
      <c r="AH341" s="68">
        <v>0</v>
      </c>
      <c r="AI341" s="68">
        <v>0</v>
      </c>
      <c r="AJ341" s="68">
        <v>0</v>
      </c>
      <c r="AK341" s="68">
        <v>0</v>
      </c>
      <c r="AL341" s="68">
        <v>0</v>
      </c>
      <c r="AM341" s="68">
        <v>0</v>
      </c>
      <c r="AN341" s="68">
        <v>0</v>
      </c>
      <c r="AO341" s="68">
        <v>0</v>
      </c>
      <c r="AP341" s="68">
        <v>0</v>
      </c>
      <c r="AQ341" s="68">
        <v>1</v>
      </c>
      <c r="AR341" s="68">
        <v>0</v>
      </c>
      <c r="AS341" s="68">
        <v>0</v>
      </c>
      <c r="AT341" s="68">
        <v>0</v>
      </c>
      <c r="AU341" s="68">
        <v>0</v>
      </c>
      <c r="AV341" s="68">
        <v>4</v>
      </c>
      <c r="AW341" s="68"/>
      <c r="AX341" s="68">
        <v>0</v>
      </c>
      <c r="AY341" s="126">
        <v>0</v>
      </c>
      <c r="AZ341" s="68">
        <v>0</v>
      </c>
      <c r="BA341" s="68">
        <v>0</v>
      </c>
      <c r="EQ341" s="68">
        <v>55033</v>
      </c>
      <c r="ER341" s="175">
        <v>2</v>
      </c>
      <c r="ES341" s="68">
        <v>-1</v>
      </c>
      <c r="ET341" s="68">
        <v>33</v>
      </c>
      <c r="EU341" s="68">
        <v>0</v>
      </c>
      <c r="EV341" s="68">
        <v>150033</v>
      </c>
      <c r="EW341" s="68" t="s">
        <v>2671</v>
      </c>
      <c r="EX341" s="68" t="str">
        <f t="shared" si="38"/>
        <v>중형</v>
      </c>
      <c r="GE341" s="68">
        <v>4033</v>
      </c>
      <c r="GF341" s="68" t="s">
        <v>4175</v>
      </c>
    </row>
    <row r="342" spans="6:188" x14ac:dyDescent="0.3">
      <c r="F342" s="68">
        <v>7066</v>
      </c>
      <c r="G342" s="68">
        <v>2</v>
      </c>
      <c r="H342" s="68">
        <v>0</v>
      </c>
      <c r="I342" s="68">
        <v>0</v>
      </c>
      <c r="J342" s="68" t="s">
        <v>3593</v>
      </c>
      <c r="K342" s="68">
        <v>0</v>
      </c>
      <c r="L342" s="68">
        <v>0</v>
      </c>
      <c r="M342" s="68">
        <v>0</v>
      </c>
      <c r="N342" s="68">
        <v>0</v>
      </c>
      <c r="O342" s="68">
        <v>7066</v>
      </c>
      <c r="P342" s="68">
        <v>0</v>
      </c>
      <c r="Q342" s="68">
        <v>0</v>
      </c>
      <c r="R342" s="68">
        <v>0</v>
      </c>
      <c r="S342" s="68">
        <v>0</v>
      </c>
      <c r="T342" s="68">
        <v>0</v>
      </c>
      <c r="U342" s="68">
        <v>0</v>
      </c>
      <c r="V342" s="68">
        <v>0</v>
      </c>
      <c r="W342" s="68">
        <v>0</v>
      </c>
      <c r="X342" s="68">
        <v>0</v>
      </c>
      <c r="Y342" s="68">
        <v>0</v>
      </c>
      <c r="Z342" s="68">
        <v>0</v>
      </c>
      <c r="AA342" s="68">
        <v>0</v>
      </c>
      <c r="AB342" s="68">
        <v>0</v>
      </c>
      <c r="AC342" s="68">
        <v>0</v>
      </c>
      <c r="AD342" s="68">
        <v>0</v>
      </c>
      <c r="AE342" s="68">
        <v>0</v>
      </c>
      <c r="AF342" s="68">
        <v>0</v>
      </c>
      <c r="AG342" s="68">
        <v>0</v>
      </c>
      <c r="AH342" s="68">
        <v>0</v>
      </c>
      <c r="AI342" s="68">
        <v>0</v>
      </c>
      <c r="AJ342" s="68">
        <v>0</v>
      </c>
      <c r="AK342" s="68">
        <v>0</v>
      </c>
      <c r="AL342" s="68">
        <v>0</v>
      </c>
      <c r="AM342" s="68">
        <v>0</v>
      </c>
      <c r="AN342" s="68">
        <v>0</v>
      </c>
      <c r="AO342" s="68">
        <v>0</v>
      </c>
      <c r="AP342" s="68">
        <v>0</v>
      </c>
      <c r="AQ342" s="68">
        <v>1</v>
      </c>
      <c r="AR342" s="68">
        <v>0</v>
      </c>
      <c r="AS342" s="68">
        <v>0</v>
      </c>
      <c r="AT342" s="68">
        <v>0</v>
      </c>
      <c r="AU342" s="68">
        <v>0</v>
      </c>
      <c r="AV342" s="68">
        <v>4</v>
      </c>
      <c r="AW342" s="68"/>
      <c r="AX342" s="68">
        <v>0</v>
      </c>
      <c r="AY342" s="126">
        <v>0</v>
      </c>
      <c r="AZ342" s="68">
        <v>0</v>
      </c>
      <c r="BA342" s="68">
        <v>0</v>
      </c>
      <c r="EQ342" s="68">
        <v>55062</v>
      </c>
      <c r="ER342" s="175">
        <v>1</v>
      </c>
      <c r="ES342" s="68">
        <v>-1</v>
      </c>
      <c r="ET342" s="68">
        <v>62</v>
      </c>
      <c r="EU342" s="68">
        <v>0</v>
      </c>
      <c r="EV342" s="68">
        <v>150062</v>
      </c>
      <c r="EW342" s="68" t="s">
        <v>2700</v>
      </c>
      <c r="EX342" s="68" t="str">
        <f t="shared" si="38"/>
        <v>소형</v>
      </c>
      <c r="GE342" s="68">
        <v>4034</v>
      </c>
      <c r="GF342" s="68" t="s">
        <v>4176</v>
      </c>
    </row>
    <row r="343" spans="6:188" x14ac:dyDescent="0.3">
      <c r="F343" s="68">
        <v>7067</v>
      </c>
      <c r="G343" s="68">
        <v>2</v>
      </c>
      <c r="H343" s="68">
        <v>0</v>
      </c>
      <c r="I343" s="68">
        <v>0</v>
      </c>
      <c r="J343" s="68" t="s">
        <v>3594</v>
      </c>
      <c r="K343" s="68">
        <v>0</v>
      </c>
      <c r="L343" s="68">
        <v>0</v>
      </c>
      <c r="M343" s="68">
        <v>0</v>
      </c>
      <c r="N343" s="68">
        <v>0</v>
      </c>
      <c r="O343" s="68">
        <v>7067</v>
      </c>
      <c r="P343" s="68">
        <v>0</v>
      </c>
      <c r="Q343" s="68">
        <v>0</v>
      </c>
      <c r="R343" s="68">
        <v>0</v>
      </c>
      <c r="S343" s="68">
        <v>0</v>
      </c>
      <c r="T343" s="68">
        <v>0</v>
      </c>
      <c r="U343" s="68">
        <v>0</v>
      </c>
      <c r="V343" s="68">
        <v>0</v>
      </c>
      <c r="W343" s="68">
        <v>0</v>
      </c>
      <c r="X343" s="68">
        <v>0</v>
      </c>
      <c r="Y343" s="68">
        <v>0</v>
      </c>
      <c r="Z343" s="68">
        <v>0</v>
      </c>
      <c r="AA343" s="68">
        <v>0</v>
      </c>
      <c r="AB343" s="68">
        <v>0</v>
      </c>
      <c r="AC343" s="68">
        <v>0</v>
      </c>
      <c r="AD343" s="68">
        <v>0</v>
      </c>
      <c r="AE343" s="68">
        <v>0</v>
      </c>
      <c r="AF343" s="68">
        <v>0</v>
      </c>
      <c r="AG343" s="68">
        <v>0</v>
      </c>
      <c r="AH343" s="68">
        <v>0</v>
      </c>
      <c r="AI343" s="68">
        <v>0</v>
      </c>
      <c r="AJ343" s="68">
        <v>0</v>
      </c>
      <c r="AK343" s="68">
        <v>0</v>
      </c>
      <c r="AL343" s="68">
        <v>0</v>
      </c>
      <c r="AM343" s="68">
        <v>0</v>
      </c>
      <c r="AN343" s="68">
        <v>0</v>
      </c>
      <c r="AO343" s="68">
        <v>0</v>
      </c>
      <c r="AP343" s="68">
        <v>0</v>
      </c>
      <c r="AQ343" s="68">
        <v>1</v>
      </c>
      <c r="AR343" s="68">
        <v>0</v>
      </c>
      <c r="AS343" s="68">
        <v>0</v>
      </c>
      <c r="AT343" s="68">
        <v>0</v>
      </c>
      <c r="AU343" s="68">
        <v>0</v>
      </c>
      <c r="AV343" s="68">
        <v>4</v>
      </c>
      <c r="AW343" s="68"/>
      <c r="AX343" s="68">
        <v>0</v>
      </c>
      <c r="AY343" s="126">
        <v>0</v>
      </c>
      <c r="AZ343" s="68">
        <v>0</v>
      </c>
      <c r="BA343" s="68">
        <v>0</v>
      </c>
      <c r="EQ343" s="68">
        <v>55046</v>
      </c>
      <c r="ER343" s="175">
        <v>1</v>
      </c>
      <c r="ES343" s="68">
        <v>-1</v>
      </c>
      <c r="ET343" s="68">
        <v>46</v>
      </c>
      <c r="EU343" s="68">
        <v>0</v>
      </c>
      <c r="EV343" s="68">
        <v>150046</v>
      </c>
      <c r="EW343" s="68" t="s">
        <v>2684</v>
      </c>
      <c r="EX343" s="68" t="str">
        <f t="shared" si="38"/>
        <v>소형</v>
      </c>
      <c r="GE343" s="68">
        <v>4035</v>
      </c>
      <c r="GF343" s="68" t="s">
        <v>4177</v>
      </c>
    </row>
    <row r="344" spans="6:188" x14ac:dyDescent="0.3">
      <c r="F344" s="68">
        <v>7068</v>
      </c>
      <c r="G344" s="68">
        <v>2</v>
      </c>
      <c r="H344" s="68">
        <v>0</v>
      </c>
      <c r="I344" s="68">
        <v>0</v>
      </c>
      <c r="J344" s="68" t="s">
        <v>3595</v>
      </c>
      <c r="K344" s="68">
        <v>0</v>
      </c>
      <c r="L344" s="68">
        <v>0</v>
      </c>
      <c r="M344" s="68">
        <v>0</v>
      </c>
      <c r="N344" s="68">
        <v>0</v>
      </c>
      <c r="O344" s="68">
        <v>7068</v>
      </c>
      <c r="P344" s="68">
        <v>0</v>
      </c>
      <c r="Q344" s="68">
        <v>0</v>
      </c>
      <c r="R344" s="68">
        <v>0</v>
      </c>
      <c r="S344" s="68">
        <v>0</v>
      </c>
      <c r="T344" s="68">
        <v>0</v>
      </c>
      <c r="U344" s="68">
        <v>0</v>
      </c>
      <c r="V344" s="68">
        <v>0</v>
      </c>
      <c r="W344" s="68">
        <v>0</v>
      </c>
      <c r="X344" s="68">
        <v>0</v>
      </c>
      <c r="Y344" s="68">
        <v>0</v>
      </c>
      <c r="Z344" s="68">
        <v>0</v>
      </c>
      <c r="AA344" s="68">
        <v>0</v>
      </c>
      <c r="AB344" s="68">
        <v>0</v>
      </c>
      <c r="AC344" s="68">
        <v>0</v>
      </c>
      <c r="AD344" s="68">
        <v>0</v>
      </c>
      <c r="AE344" s="68">
        <v>0</v>
      </c>
      <c r="AF344" s="68">
        <v>0</v>
      </c>
      <c r="AG344" s="68">
        <v>0</v>
      </c>
      <c r="AH344" s="68">
        <v>0</v>
      </c>
      <c r="AI344" s="68">
        <v>0</v>
      </c>
      <c r="AJ344" s="68">
        <v>0</v>
      </c>
      <c r="AK344" s="68">
        <v>0</v>
      </c>
      <c r="AL344" s="68">
        <v>0</v>
      </c>
      <c r="AM344" s="68">
        <v>0</v>
      </c>
      <c r="AN344" s="68">
        <v>0</v>
      </c>
      <c r="AO344" s="68">
        <v>0</v>
      </c>
      <c r="AP344" s="68">
        <v>0</v>
      </c>
      <c r="AQ344" s="68">
        <v>1</v>
      </c>
      <c r="AR344" s="68">
        <v>0</v>
      </c>
      <c r="AS344" s="68">
        <v>0</v>
      </c>
      <c r="AT344" s="68">
        <v>0</v>
      </c>
      <c r="AU344" s="68">
        <v>0</v>
      </c>
      <c r="AV344" s="68">
        <v>4</v>
      </c>
      <c r="AW344" s="68"/>
      <c r="AX344" s="68">
        <v>0</v>
      </c>
      <c r="AY344" s="126">
        <v>0</v>
      </c>
      <c r="AZ344" s="68">
        <v>0</v>
      </c>
      <c r="BA344" s="68">
        <v>0</v>
      </c>
      <c r="EQ344" s="68">
        <v>55045</v>
      </c>
      <c r="ER344" s="175">
        <v>1</v>
      </c>
      <c r="ES344" s="68">
        <v>-1</v>
      </c>
      <c r="ET344" s="68">
        <v>45</v>
      </c>
      <c r="EU344" s="68">
        <v>0</v>
      </c>
      <c r="EV344" s="68">
        <v>150045</v>
      </c>
      <c r="EW344" s="68" t="s">
        <v>2683</v>
      </c>
      <c r="EX344" s="68" t="str">
        <f t="shared" si="38"/>
        <v>소형</v>
      </c>
      <c r="GE344" s="68">
        <v>4036</v>
      </c>
      <c r="GF344" s="68" t="s">
        <v>4178</v>
      </c>
    </row>
    <row r="345" spans="6:188" x14ac:dyDescent="0.3">
      <c r="F345" s="68">
        <v>7069</v>
      </c>
      <c r="G345" s="68">
        <v>2</v>
      </c>
      <c r="H345" s="68">
        <v>0</v>
      </c>
      <c r="I345" s="68">
        <v>0</v>
      </c>
      <c r="J345" s="68" t="s">
        <v>3596</v>
      </c>
      <c r="K345" s="68">
        <v>0</v>
      </c>
      <c r="L345" s="68">
        <v>0</v>
      </c>
      <c r="M345" s="68">
        <v>0</v>
      </c>
      <c r="N345" s="68">
        <v>0</v>
      </c>
      <c r="O345" s="68">
        <v>7069</v>
      </c>
      <c r="P345" s="68">
        <v>0</v>
      </c>
      <c r="Q345" s="68">
        <v>0</v>
      </c>
      <c r="R345" s="68">
        <v>0</v>
      </c>
      <c r="S345" s="68">
        <v>0</v>
      </c>
      <c r="T345" s="68">
        <v>0</v>
      </c>
      <c r="U345" s="68">
        <v>0</v>
      </c>
      <c r="V345" s="68">
        <v>0</v>
      </c>
      <c r="W345" s="68">
        <v>0</v>
      </c>
      <c r="X345" s="68">
        <v>0</v>
      </c>
      <c r="Y345" s="68">
        <v>0</v>
      </c>
      <c r="Z345" s="68">
        <v>0</v>
      </c>
      <c r="AA345" s="68">
        <v>0</v>
      </c>
      <c r="AB345" s="68">
        <v>0</v>
      </c>
      <c r="AC345" s="68">
        <v>0</v>
      </c>
      <c r="AD345" s="68">
        <v>0</v>
      </c>
      <c r="AE345" s="68">
        <v>0</v>
      </c>
      <c r="AF345" s="68">
        <v>0</v>
      </c>
      <c r="AG345" s="68">
        <v>0</v>
      </c>
      <c r="AH345" s="68">
        <v>0</v>
      </c>
      <c r="AI345" s="68">
        <v>0</v>
      </c>
      <c r="AJ345" s="68">
        <v>0</v>
      </c>
      <c r="AK345" s="68">
        <v>0</v>
      </c>
      <c r="AL345" s="68">
        <v>0</v>
      </c>
      <c r="AM345" s="68">
        <v>0</v>
      </c>
      <c r="AN345" s="68">
        <v>0</v>
      </c>
      <c r="AO345" s="68">
        <v>0</v>
      </c>
      <c r="AP345" s="68">
        <v>0</v>
      </c>
      <c r="AQ345" s="68">
        <v>1</v>
      </c>
      <c r="AR345" s="68">
        <v>0</v>
      </c>
      <c r="AS345" s="68">
        <v>0</v>
      </c>
      <c r="AT345" s="68">
        <v>0</v>
      </c>
      <c r="AU345" s="68">
        <v>0</v>
      </c>
      <c r="AV345" s="68">
        <v>4</v>
      </c>
      <c r="AW345" s="68"/>
      <c r="AX345" s="68">
        <v>0</v>
      </c>
      <c r="AY345" s="126">
        <v>0</v>
      </c>
      <c r="AZ345" s="68">
        <v>0</v>
      </c>
      <c r="BA345" s="68">
        <v>0</v>
      </c>
      <c r="EQ345" s="68">
        <v>55049</v>
      </c>
      <c r="ER345" s="175">
        <v>2</v>
      </c>
      <c r="ES345" s="68">
        <v>-1</v>
      </c>
      <c r="ET345" s="68">
        <v>49</v>
      </c>
      <c r="EU345" s="68">
        <v>0</v>
      </c>
      <c r="EV345" s="68">
        <v>150049</v>
      </c>
      <c r="EW345" s="68" t="s">
        <v>2687</v>
      </c>
      <c r="EX345" s="68" t="str">
        <f t="shared" si="38"/>
        <v>중형</v>
      </c>
      <c r="GE345" s="68">
        <v>4037</v>
      </c>
      <c r="GF345" s="68" t="s">
        <v>4116</v>
      </c>
    </row>
    <row r="346" spans="6:188" x14ac:dyDescent="0.3">
      <c r="F346" s="68">
        <v>7070</v>
      </c>
      <c r="G346" s="68">
        <v>2</v>
      </c>
      <c r="H346" s="68">
        <v>0</v>
      </c>
      <c r="I346" s="68">
        <v>0</v>
      </c>
      <c r="J346" s="68" t="s">
        <v>3597</v>
      </c>
      <c r="K346" s="68">
        <v>0</v>
      </c>
      <c r="L346" s="68">
        <v>0</v>
      </c>
      <c r="M346" s="68">
        <v>0</v>
      </c>
      <c r="N346" s="68">
        <v>0</v>
      </c>
      <c r="O346" s="68">
        <v>7070</v>
      </c>
      <c r="P346" s="68">
        <v>0</v>
      </c>
      <c r="Q346" s="68">
        <v>0</v>
      </c>
      <c r="R346" s="68">
        <v>0</v>
      </c>
      <c r="S346" s="68">
        <v>0</v>
      </c>
      <c r="T346" s="68">
        <v>0</v>
      </c>
      <c r="U346" s="68">
        <v>0</v>
      </c>
      <c r="V346" s="68">
        <v>0</v>
      </c>
      <c r="W346" s="68">
        <v>0</v>
      </c>
      <c r="X346" s="68">
        <v>0</v>
      </c>
      <c r="Y346" s="68">
        <v>0</v>
      </c>
      <c r="Z346" s="68">
        <v>0</v>
      </c>
      <c r="AA346" s="68">
        <v>0</v>
      </c>
      <c r="AB346" s="68">
        <v>0</v>
      </c>
      <c r="AC346" s="68">
        <v>0</v>
      </c>
      <c r="AD346" s="68">
        <v>0</v>
      </c>
      <c r="AE346" s="68">
        <v>0</v>
      </c>
      <c r="AF346" s="68">
        <v>0</v>
      </c>
      <c r="AG346" s="68">
        <v>0</v>
      </c>
      <c r="AH346" s="68">
        <v>0</v>
      </c>
      <c r="AI346" s="68">
        <v>0</v>
      </c>
      <c r="AJ346" s="68">
        <v>0</v>
      </c>
      <c r="AK346" s="68">
        <v>0</v>
      </c>
      <c r="AL346" s="68">
        <v>0</v>
      </c>
      <c r="AM346" s="68">
        <v>0</v>
      </c>
      <c r="AN346" s="68">
        <v>0</v>
      </c>
      <c r="AO346" s="68">
        <v>0</v>
      </c>
      <c r="AP346" s="68">
        <v>0</v>
      </c>
      <c r="AQ346" s="68">
        <v>1</v>
      </c>
      <c r="AR346" s="68">
        <v>0</v>
      </c>
      <c r="AS346" s="68">
        <v>0</v>
      </c>
      <c r="AT346" s="68">
        <v>0</v>
      </c>
      <c r="AU346" s="68">
        <v>0</v>
      </c>
      <c r="AV346" s="68">
        <v>4</v>
      </c>
      <c r="AW346" s="68"/>
      <c r="AX346" s="68">
        <v>0</v>
      </c>
      <c r="AY346" s="126">
        <v>0</v>
      </c>
      <c r="AZ346" s="68">
        <v>0</v>
      </c>
      <c r="BA346" s="68">
        <v>0</v>
      </c>
      <c r="EQ346" s="68">
        <v>55072</v>
      </c>
      <c r="ER346" s="175">
        <v>1</v>
      </c>
      <c r="ES346" s="68">
        <v>-1</v>
      </c>
      <c r="ET346" s="68">
        <v>72</v>
      </c>
      <c r="EU346" s="68">
        <v>0</v>
      </c>
      <c r="EV346" s="68">
        <v>150072</v>
      </c>
      <c r="EW346" s="68" t="s">
        <v>2710</v>
      </c>
      <c r="EX346" s="68" t="str">
        <f t="shared" si="38"/>
        <v>소형</v>
      </c>
      <c r="GE346" s="68">
        <v>4038</v>
      </c>
      <c r="GF346" s="68" t="s">
        <v>4179</v>
      </c>
    </row>
    <row r="347" spans="6:188" x14ac:dyDescent="0.3">
      <c r="F347" s="68">
        <v>7071</v>
      </c>
      <c r="G347" s="68">
        <v>2</v>
      </c>
      <c r="H347" s="68">
        <v>0</v>
      </c>
      <c r="I347" s="68">
        <v>0</v>
      </c>
      <c r="J347" s="68" t="s">
        <v>3598</v>
      </c>
      <c r="K347" s="68">
        <v>0</v>
      </c>
      <c r="L347" s="68">
        <v>0</v>
      </c>
      <c r="M347" s="68">
        <v>0</v>
      </c>
      <c r="N347" s="68">
        <v>0</v>
      </c>
      <c r="O347" s="68">
        <v>7071</v>
      </c>
      <c r="P347" s="68">
        <v>0</v>
      </c>
      <c r="Q347" s="68">
        <v>0</v>
      </c>
      <c r="R347" s="68">
        <v>0</v>
      </c>
      <c r="S347" s="68">
        <v>0</v>
      </c>
      <c r="T347" s="68">
        <v>0</v>
      </c>
      <c r="U347" s="68">
        <v>0</v>
      </c>
      <c r="V347" s="68">
        <v>0</v>
      </c>
      <c r="W347" s="68">
        <v>0</v>
      </c>
      <c r="X347" s="68">
        <v>0</v>
      </c>
      <c r="Y347" s="68">
        <v>0</v>
      </c>
      <c r="Z347" s="68">
        <v>0</v>
      </c>
      <c r="AA347" s="68">
        <v>0</v>
      </c>
      <c r="AB347" s="68">
        <v>0</v>
      </c>
      <c r="AC347" s="68">
        <v>0</v>
      </c>
      <c r="AD347" s="68">
        <v>0</v>
      </c>
      <c r="AE347" s="68">
        <v>0</v>
      </c>
      <c r="AF347" s="68">
        <v>0</v>
      </c>
      <c r="AG347" s="68">
        <v>0</v>
      </c>
      <c r="AH347" s="68">
        <v>0</v>
      </c>
      <c r="AI347" s="68">
        <v>0</v>
      </c>
      <c r="AJ347" s="68">
        <v>0</v>
      </c>
      <c r="AK347" s="68">
        <v>0</v>
      </c>
      <c r="AL347" s="68">
        <v>0</v>
      </c>
      <c r="AM347" s="68">
        <v>0</v>
      </c>
      <c r="AN347" s="68">
        <v>0</v>
      </c>
      <c r="AO347" s="68">
        <v>0</v>
      </c>
      <c r="AP347" s="68">
        <v>0</v>
      </c>
      <c r="AQ347" s="68">
        <v>1</v>
      </c>
      <c r="AR347" s="68">
        <v>0</v>
      </c>
      <c r="AS347" s="68">
        <v>0</v>
      </c>
      <c r="AT347" s="68">
        <v>0</v>
      </c>
      <c r="AU347" s="68">
        <v>0</v>
      </c>
      <c r="AV347" s="68">
        <v>4</v>
      </c>
      <c r="AW347" s="68"/>
      <c r="AX347" s="68">
        <v>0</v>
      </c>
      <c r="AY347" s="126">
        <v>0</v>
      </c>
      <c r="AZ347" s="68">
        <v>0</v>
      </c>
      <c r="BA347" s="68">
        <v>0</v>
      </c>
      <c r="EQ347" s="68">
        <v>55073</v>
      </c>
      <c r="ER347" s="175">
        <v>2</v>
      </c>
      <c r="ES347" s="68">
        <v>-1</v>
      </c>
      <c r="ET347" s="68">
        <v>73</v>
      </c>
      <c r="EU347" s="68">
        <v>0</v>
      </c>
      <c r="EV347" s="68">
        <v>150073</v>
      </c>
      <c r="EW347" s="68" t="s">
        <v>2711</v>
      </c>
      <c r="EX347" s="68" t="str">
        <f t="shared" si="38"/>
        <v>중형</v>
      </c>
      <c r="GE347" s="68">
        <v>4039</v>
      </c>
      <c r="GF347" s="68" t="s">
        <v>4180</v>
      </c>
    </row>
    <row r="348" spans="6:188" x14ac:dyDescent="0.3">
      <c r="F348" s="68">
        <v>7072</v>
      </c>
      <c r="G348" s="68">
        <v>2</v>
      </c>
      <c r="H348" s="68">
        <v>0</v>
      </c>
      <c r="I348" s="68">
        <v>0</v>
      </c>
      <c r="J348" s="68" t="s">
        <v>3599</v>
      </c>
      <c r="K348" s="68">
        <v>0</v>
      </c>
      <c r="L348" s="68">
        <v>0</v>
      </c>
      <c r="M348" s="68">
        <v>0</v>
      </c>
      <c r="N348" s="68">
        <v>0</v>
      </c>
      <c r="O348" s="68">
        <v>7072</v>
      </c>
      <c r="P348" s="68">
        <v>0</v>
      </c>
      <c r="Q348" s="68">
        <v>0</v>
      </c>
      <c r="R348" s="68">
        <v>0</v>
      </c>
      <c r="S348" s="68">
        <v>0</v>
      </c>
      <c r="T348" s="68">
        <v>0</v>
      </c>
      <c r="U348" s="68">
        <v>0</v>
      </c>
      <c r="V348" s="68">
        <v>0</v>
      </c>
      <c r="W348" s="68">
        <v>0</v>
      </c>
      <c r="X348" s="68">
        <v>0</v>
      </c>
      <c r="Y348" s="68">
        <v>0</v>
      </c>
      <c r="Z348" s="68">
        <v>0</v>
      </c>
      <c r="AA348" s="68">
        <v>0</v>
      </c>
      <c r="AB348" s="68">
        <v>0</v>
      </c>
      <c r="AC348" s="68">
        <v>0</v>
      </c>
      <c r="AD348" s="68">
        <v>0</v>
      </c>
      <c r="AE348" s="68">
        <v>0</v>
      </c>
      <c r="AF348" s="68">
        <v>0</v>
      </c>
      <c r="AG348" s="68">
        <v>0</v>
      </c>
      <c r="AH348" s="68">
        <v>0</v>
      </c>
      <c r="AI348" s="68">
        <v>0</v>
      </c>
      <c r="AJ348" s="68">
        <v>0</v>
      </c>
      <c r="AK348" s="68">
        <v>0</v>
      </c>
      <c r="AL348" s="68">
        <v>0</v>
      </c>
      <c r="AM348" s="68">
        <v>0</v>
      </c>
      <c r="AN348" s="68">
        <v>0</v>
      </c>
      <c r="AO348" s="68">
        <v>0</v>
      </c>
      <c r="AP348" s="68">
        <v>0</v>
      </c>
      <c r="AQ348" s="68">
        <v>1</v>
      </c>
      <c r="AR348" s="68">
        <v>0</v>
      </c>
      <c r="AS348" s="68">
        <v>0</v>
      </c>
      <c r="AT348" s="68">
        <v>0</v>
      </c>
      <c r="AU348" s="68">
        <v>0</v>
      </c>
      <c r="AV348" s="68">
        <v>4</v>
      </c>
      <c r="AW348" s="68"/>
      <c r="AX348" s="68">
        <v>0</v>
      </c>
      <c r="AY348" s="126">
        <v>0</v>
      </c>
      <c r="AZ348" s="68">
        <v>0</v>
      </c>
      <c r="BA348" s="68">
        <v>0</v>
      </c>
      <c r="EQ348" s="68">
        <v>55075</v>
      </c>
      <c r="ER348" s="175">
        <v>2</v>
      </c>
      <c r="ES348" s="68">
        <v>-1</v>
      </c>
      <c r="ET348" s="68">
        <v>75</v>
      </c>
      <c r="EU348" s="68">
        <v>0</v>
      </c>
      <c r="EV348" s="68">
        <v>150075</v>
      </c>
      <c r="EW348" s="68" t="s">
        <v>2713</v>
      </c>
      <c r="EX348" s="68" t="str">
        <f t="shared" si="38"/>
        <v>중형</v>
      </c>
      <c r="GE348" s="68">
        <v>4040</v>
      </c>
      <c r="GF348" s="68" t="s">
        <v>4181</v>
      </c>
    </row>
    <row r="349" spans="6:188" x14ac:dyDescent="0.3">
      <c r="F349" s="68">
        <v>7073</v>
      </c>
      <c r="G349" s="68">
        <v>2</v>
      </c>
      <c r="H349" s="68">
        <v>0</v>
      </c>
      <c r="I349" s="68">
        <v>0</v>
      </c>
      <c r="J349" s="68" t="s">
        <v>13394</v>
      </c>
      <c r="K349" s="68">
        <v>0</v>
      </c>
      <c r="L349" s="68">
        <v>0</v>
      </c>
      <c r="M349" s="68">
        <v>0</v>
      </c>
      <c r="N349" s="68">
        <v>0</v>
      </c>
      <c r="O349" s="68">
        <v>7073</v>
      </c>
      <c r="P349" s="68">
        <v>0</v>
      </c>
      <c r="Q349" s="68">
        <v>0</v>
      </c>
      <c r="R349" s="68">
        <v>0</v>
      </c>
      <c r="S349" s="68">
        <v>0</v>
      </c>
      <c r="T349" s="68">
        <v>0</v>
      </c>
      <c r="U349" s="68">
        <v>0</v>
      </c>
      <c r="V349" s="68">
        <v>0</v>
      </c>
      <c r="W349" s="68">
        <v>0</v>
      </c>
      <c r="X349" s="68">
        <v>0</v>
      </c>
      <c r="Y349" s="68">
        <v>0</v>
      </c>
      <c r="Z349" s="68">
        <v>0</v>
      </c>
      <c r="AA349" s="68">
        <v>0</v>
      </c>
      <c r="AB349" s="68">
        <v>0</v>
      </c>
      <c r="AC349" s="68">
        <v>0</v>
      </c>
      <c r="AD349" s="68">
        <v>0</v>
      </c>
      <c r="AE349" s="68">
        <v>0</v>
      </c>
      <c r="AF349" s="68">
        <v>0</v>
      </c>
      <c r="AG349" s="68">
        <v>0</v>
      </c>
      <c r="AH349" s="68">
        <v>0</v>
      </c>
      <c r="AI349" s="68">
        <v>0</v>
      </c>
      <c r="AJ349" s="68">
        <v>0</v>
      </c>
      <c r="AK349" s="68">
        <v>0</v>
      </c>
      <c r="AL349" s="68">
        <v>0</v>
      </c>
      <c r="AM349" s="68">
        <v>0</v>
      </c>
      <c r="AN349" s="68">
        <v>0</v>
      </c>
      <c r="AO349" s="68">
        <v>0</v>
      </c>
      <c r="AP349" s="68">
        <v>0</v>
      </c>
      <c r="AQ349" s="68">
        <v>1</v>
      </c>
      <c r="AR349" s="68">
        <v>0</v>
      </c>
      <c r="AS349" s="68">
        <v>0</v>
      </c>
      <c r="AT349" s="68">
        <v>0</v>
      </c>
      <c r="AU349" s="68">
        <v>0</v>
      </c>
      <c r="AV349" s="68">
        <v>4</v>
      </c>
      <c r="AW349" s="68"/>
      <c r="AX349" s="68">
        <v>0</v>
      </c>
      <c r="AY349" s="126">
        <v>0</v>
      </c>
      <c r="AZ349" s="68">
        <v>0</v>
      </c>
      <c r="BA349" s="68">
        <v>0</v>
      </c>
      <c r="EQ349" s="68">
        <v>55089</v>
      </c>
      <c r="ER349" s="175">
        <v>4</v>
      </c>
      <c r="ES349" s="68">
        <v>-1</v>
      </c>
      <c r="ET349" s="68">
        <v>89</v>
      </c>
      <c r="EU349" s="68">
        <v>0</v>
      </c>
      <c r="EV349" s="68">
        <v>150089</v>
      </c>
      <c r="EW349" s="68" t="s">
        <v>2727</v>
      </c>
      <c r="EX349" s="68" t="str">
        <f t="shared" si="38"/>
        <v>대형</v>
      </c>
      <c r="GE349" s="68">
        <v>4041</v>
      </c>
      <c r="GF349" s="68" t="s">
        <v>4182</v>
      </c>
    </row>
    <row r="350" spans="6:188" x14ac:dyDescent="0.3">
      <c r="F350" s="68">
        <v>7074</v>
      </c>
      <c r="G350" s="68">
        <v>2</v>
      </c>
      <c r="H350" s="68">
        <v>0</v>
      </c>
      <c r="I350" s="68">
        <v>0</v>
      </c>
      <c r="J350" s="68" t="s">
        <v>13395</v>
      </c>
      <c r="K350" s="68">
        <v>0</v>
      </c>
      <c r="L350" s="68">
        <v>0</v>
      </c>
      <c r="M350" s="68">
        <v>0</v>
      </c>
      <c r="N350" s="68">
        <v>0</v>
      </c>
      <c r="O350" s="68">
        <v>7074</v>
      </c>
      <c r="P350" s="68">
        <v>0</v>
      </c>
      <c r="Q350" s="68">
        <v>0</v>
      </c>
      <c r="R350" s="68">
        <v>0</v>
      </c>
      <c r="S350" s="68">
        <v>0</v>
      </c>
      <c r="T350" s="68">
        <v>0</v>
      </c>
      <c r="U350" s="68">
        <v>0</v>
      </c>
      <c r="V350" s="68">
        <v>0</v>
      </c>
      <c r="W350" s="68">
        <v>0</v>
      </c>
      <c r="X350" s="68">
        <v>0</v>
      </c>
      <c r="Y350" s="68">
        <v>0</v>
      </c>
      <c r="Z350" s="68">
        <v>0</v>
      </c>
      <c r="AA350" s="68">
        <v>0</v>
      </c>
      <c r="AB350" s="68">
        <v>0</v>
      </c>
      <c r="AC350" s="68">
        <v>0</v>
      </c>
      <c r="AD350" s="68">
        <v>0</v>
      </c>
      <c r="AE350" s="68">
        <v>0</v>
      </c>
      <c r="AF350" s="68">
        <v>0</v>
      </c>
      <c r="AG350" s="68">
        <v>0</v>
      </c>
      <c r="AH350" s="68">
        <v>0</v>
      </c>
      <c r="AI350" s="68">
        <v>0</v>
      </c>
      <c r="AJ350" s="68">
        <v>0</v>
      </c>
      <c r="AK350" s="68">
        <v>0</v>
      </c>
      <c r="AL350" s="68">
        <v>0</v>
      </c>
      <c r="AM350" s="68">
        <v>0</v>
      </c>
      <c r="AN350" s="68">
        <v>0</v>
      </c>
      <c r="AO350" s="68">
        <v>0</v>
      </c>
      <c r="AP350" s="68">
        <v>0</v>
      </c>
      <c r="AQ350" s="68">
        <v>1</v>
      </c>
      <c r="AR350" s="68">
        <v>0</v>
      </c>
      <c r="AS350" s="68">
        <v>0</v>
      </c>
      <c r="AT350" s="68">
        <v>0</v>
      </c>
      <c r="AU350" s="68">
        <v>0</v>
      </c>
      <c r="AV350" s="68">
        <v>4</v>
      </c>
      <c r="AW350" s="68"/>
      <c r="AX350" s="68">
        <v>0</v>
      </c>
      <c r="AY350" s="126">
        <v>0</v>
      </c>
      <c r="AZ350" s="68">
        <v>0</v>
      </c>
      <c r="BA350" s="68">
        <v>0</v>
      </c>
      <c r="EQ350" s="68">
        <v>55051</v>
      </c>
      <c r="ER350" s="175">
        <v>1</v>
      </c>
      <c r="ES350" s="68">
        <v>-1</v>
      </c>
      <c r="ET350" s="68">
        <v>51</v>
      </c>
      <c r="EU350" s="68">
        <v>0</v>
      </c>
      <c r="EV350" s="68">
        <v>150051</v>
      </c>
      <c r="EW350" s="68" t="s">
        <v>2689</v>
      </c>
      <c r="EX350" s="68" t="str">
        <f t="shared" si="38"/>
        <v>소형</v>
      </c>
      <c r="GE350" s="68">
        <v>4042</v>
      </c>
      <c r="GF350" s="68" t="s">
        <v>621</v>
      </c>
    </row>
    <row r="351" spans="6:188" x14ac:dyDescent="0.3">
      <c r="F351" s="68">
        <v>7075</v>
      </c>
      <c r="G351" s="68">
        <v>2</v>
      </c>
      <c r="H351" s="68">
        <v>0</v>
      </c>
      <c r="I351" s="68">
        <v>0</v>
      </c>
      <c r="J351" s="68" t="s">
        <v>13396</v>
      </c>
      <c r="K351" s="68">
        <v>0</v>
      </c>
      <c r="L351" s="68">
        <v>0</v>
      </c>
      <c r="M351" s="68">
        <v>0</v>
      </c>
      <c r="N351" s="68">
        <v>0</v>
      </c>
      <c r="O351" s="68">
        <v>7075</v>
      </c>
      <c r="P351" s="68">
        <v>0</v>
      </c>
      <c r="Q351" s="68">
        <v>0</v>
      </c>
      <c r="R351" s="68">
        <v>0</v>
      </c>
      <c r="S351" s="68">
        <v>0</v>
      </c>
      <c r="T351" s="68">
        <v>0</v>
      </c>
      <c r="U351" s="68">
        <v>0</v>
      </c>
      <c r="V351" s="68">
        <v>0</v>
      </c>
      <c r="W351" s="68">
        <v>0</v>
      </c>
      <c r="X351" s="68">
        <v>0</v>
      </c>
      <c r="Y351" s="68">
        <v>0</v>
      </c>
      <c r="Z351" s="68">
        <v>0</v>
      </c>
      <c r="AA351" s="68">
        <v>0</v>
      </c>
      <c r="AB351" s="68">
        <v>0</v>
      </c>
      <c r="AC351" s="68">
        <v>0</v>
      </c>
      <c r="AD351" s="68">
        <v>0</v>
      </c>
      <c r="AE351" s="68">
        <v>0</v>
      </c>
      <c r="AF351" s="68">
        <v>0</v>
      </c>
      <c r="AG351" s="68">
        <v>0</v>
      </c>
      <c r="AH351" s="68">
        <v>0</v>
      </c>
      <c r="AI351" s="68">
        <v>0</v>
      </c>
      <c r="AJ351" s="68">
        <v>0</v>
      </c>
      <c r="AK351" s="68">
        <v>0</v>
      </c>
      <c r="AL351" s="68">
        <v>0</v>
      </c>
      <c r="AM351" s="68">
        <v>0</v>
      </c>
      <c r="AN351" s="68">
        <v>0</v>
      </c>
      <c r="AO351" s="68">
        <v>0</v>
      </c>
      <c r="AP351" s="68">
        <v>0</v>
      </c>
      <c r="AQ351" s="68">
        <v>1</v>
      </c>
      <c r="AR351" s="68">
        <v>0</v>
      </c>
      <c r="AS351" s="68">
        <v>0</v>
      </c>
      <c r="AT351" s="68">
        <v>0</v>
      </c>
      <c r="AU351" s="68">
        <v>0</v>
      </c>
      <c r="AV351" s="68">
        <v>4</v>
      </c>
      <c r="AW351" s="68"/>
      <c r="AX351" s="68">
        <v>0</v>
      </c>
      <c r="AY351" s="126">
        <v>0</v>
      </c>
      <c r="AZ351" s="68">
        <v>0</v>
      </c>
      <c r="BA351" s="68">
        <v>0</v>
      </c>
      <c r="EQ351" s="68">
        <v>55056</v>
      </c>
      <c r="ER351" s="175">
        <v>1</v>
      </c>
      <c r="ES351" s="68">
        <v>-1</v>
      </c>
      <c r="ET351" s="68">
        <v>56</v>
      </c>
      <c r="EU351" s="68">
        <v>0</v>
      </c>
      <c r="EV351" s="68">
        <v>150056</v>
      </c>
      <c r="EW351" s="68" t="s">
        <v>2694</v>
      </c>
      <c r="EX351" s="68" t="str">
        <f t="shared" si="38"/>
        <v>소형</v>
      </c>
      <c r="GE351" s="68">
        <v>4043</v>
      </c>
      <c r="GF351" s="68" t="s">
        <v>4183</v>
      </c>
    </row>
    <row r="352" spans="6:188" x14ac:dyDescent="0.3">
      <c r="F352" s="68">
        <v>7076</v>
      </c>
      <c r="G352" s="68">
        <v>2</v>
      </c>
      <c r="H352" s="68">
        <v>0</v>
      </c>
      <c r="I352" s="68">
        <v>0</v>
      </c>
      <c r="J352" s="68" t="s">
        <v>13397</v>
      </c>
      <c r="K352" s="68">
        <v>0</v>
      </c>
      <c r="L352" s="68">
        <v>0</v>
      </c>
      <c r="M352" s="68">
        <v>0</v>
      </c>
      <c r="N352" s="68">
        <v>0</v>
      </c>
      <c r="O352" s="68">
        <v>7076</v>
      </c>
      <c r="P352" s="68">
        <v>0</v>
      </c>
      <c r="Q352" s="68">
        <v>0</v>
      </c>
      <c r="R352" s="68">
        <v>0</v>
      </c>
      <c r="S352" s="68">
        <v>0</v>
      </c>
      <c r="T352" s="68">
        <v>0</v>
      </c>
      <c r="U352" s="68">
        <v>0</v>
      </c>
      <c r="V352" s="68">
        <v>0</v>
      </c>
      <c r="W352" s="68">
        <v>0</v>
      </c>
      <c r="X352" s="68">
        <v>0</v>
      </c>
      <c r="Y352" s="68">
        <v>0</v>
      </c>
      <c r="Z352" s="68">
        <v>0</v>
      </c>
      <c r="AA352" s="68">
        <v>0</v>
      </c>
      <c r="AB352" s="68">
        <v>0</v>
      </c>
      <c r="AC352" s="68">
        <v>0</v>
      </c>
      <c r="AD352" s="68">
        <v>0</v>
      </c>
      <c r="AE352" s="68">
        <v>0</v>
      </c>
      <c r="AF352" s="68">
        <v>0</v>
      </c>
      <c r="AG352" s="68">
        <v>0</v>
      </c>
      <c r="AH352" s="68">
        <v>0</v>
      </c>
      <c r="AI352" s="68">
        <v>0</v>
      </c>
      <c r="AJ352" s="68">
        <v>0</v>
      </c>
      <c r="AK352" s="68">
        <v>0</v>
      </c>
      <c r="AL352" s="68">
        <v>0</v>
      </c>
      <c r="AM352" s="68">
        <v>0</v>
      </c>
      <c r="AN352" s="68">
        <v>0</v>
      </c>
      <c r="AO352" s="68">
        <v>0</v>
      </c>
      <c r="AP352" s="68">
        <v>0</v>
      </c>
      <c r="AQ352" s="68">
        <v>1</v>
      </c>
      <c r="AR352" s="68">
        <v>0</v>
      </c>
      <c r="AS352" s="68">
        <v>0</v>
      </c>
      <c r="AT352" s="68">
        <v>0</v>
      </c>
      <c r="AU352" s="68">
        <v>0</v>
      </c>
      <c r="AV352" s="68">
        <v>4</v>
      </c>
      <c r="AW352" s="68"/>
      <c r="AX352" s="68">
        <v>0</v>
      </c>
      <c r="AY352" s="126">
        <v>0</v>
      </c>
      <c r="AZ352" s="68">
        <v>0</v>
      </c>
      <c r="BA352" s="68">
        <v>0</v>
      </c>
      <c r="EQ352" s="68">
        <v>55059</v>
      </c>
      <c r="ER352" s="175">
        <v>2</v>
      </c>
      <c r="ES352" s="68">
        <v>-1</v>
      </c>
      <c r="ET352" s="68">
        <v>59</v>
      </c>
      <c r="EU352" s="68">
        <v>0</v>
      </c>
      <c r="EV352" s="68">
        <v>150059</v>
      </c>
      <c r="EW352" s="68" t="s">
        <v>2697</v>
      </c>
      <c r="EX352" s="68" t="str">
        <f t="shared" si="38"/>
        <v>중형</v>
      </c>
      <c r="GE352" s="68">
        <v>4044</v>
      </c>
      <c r="GF352" s="68" t="s">
        <v>4184</v>
      </c>
    </row>
    <row r="353" spans="6:188" x14ac:dyDescent="0.3">
      <c r="F353" s="68">
        <v>7077</v>
      </c>
      <c r="G353" s="68">
        <v>2</v>
      </c>
      <c r="H353" s="68">
        <v>0</v>
      </c>
      <c r="I353" s="68">
        <v>0</v>
      </c>
      <c r="J353" s="68" t="s">
        <v>13398</v>
      </c>
      <c r="K353" s="68">
        <v>0</v>
      </c>
      <c r="L353" s="68">
        <v>0</v>
      </c>
      <c r="M353" s="68">
        <v>0</v>
      </c>
      <c r="N353" s="68">
        <v>0</v>
      </c>
      <c r="O353" s="68">
        <v>7077</v>
      </c>
      <c r="P353" s="68">
        <v>0</v>
      </c>
      <c r="Q353" s="68">
        <v>0</v>
      </c>
      <c r="R353" s="68">
        <v>0</v>
      </c>
      <c r="S353" s="68">
        <v>0</v>
      </c>
      <c r="T353" s="68">
        <v>0</v>
      </c>
      <c r="U353" s="68">
        <v>0</v>
      </c>
      <c r="V353" s="68">
        <v>0</v>
      </c>
      <c r="W353" s="68">
        <v>0</v>
      </c>
      <c r="X353" s="68">
        <v>0</v>
      </c>
      <c r="Y353" s="68">
        <v>0</v>
      </c>
      <c r="Z353" s="68">
        <v>0</v>
      </c>
      <c r="AA353" s="68">
        <v>0</v>
      </c>
      <c r="AB353" s="68">
        <v>0</v>
      </c>
      <c r="AC353" s="68">
        <v>0</v>
      </c>
      <c r="AD353" s="68">
        <v>0</v>
      </c>
      <c r="AE353" s="68">
        <v>0</v>
      </c>
      <c r="AF353" s="68">
        <v>0</v>
      </c>
      <c r="AG353" s="68">
        <v>0</v>
      </c>
      <c r="AH353" s="68">
        <v>0</v>
      </c>
      <c r="AI353" s="68">
        <v>0</v>
      </c>
      <c r="AJ353" s="68">
        <v>0</v>
      </c>
      <c r="AK353" s="68">
        <v>0</v>
      </c>
      <c r="AL353" s="68">
        <v>0</v>
      </c>
      <c r="AM353" s="68">
        <v>0</v>
      </c>
      <c r="AN353" s="68">
        <v>0</v>
      </c>
      <c r="AO353" s="68">
        <v>0</v>
      </c>
      <c r="AP353" s="68">
        <v>0</v>
      </c>
      <c r="AQ353" s="68">
        <v>1</v>
      </c>
      <c r="AR353" s="68">
        <v>0</v>
      </c>
      <c r="AS353" s="68">
        <v>0</v>
      </c>
      <c r="AT353" s="68">
        <v>0</v>
      </c>
      <c r="AU353" s="68">
        <v>0</v>
      </c>
      <c r="AV353" s="68">
        <v>4</v>
      </c>
      <c r="AW353" s="68"/>
      <c r="AX353" s="68">
        <v>0</v>
      </c>
      <c r="AY353" s="126">
        <v>0</v>
      </c>
      <c r="AZ353" s="68">
        <v>0</v>
      </c>
      <c r="BA353" s="68">
        <v>0</v>
      </c>
      <c r="EQ353" s="68">
        <v>55037</v>
      </c>
      <c r="ER353" s="175">
        <v>2</v>
      </c>
      <c r="ES353" s="68">
        <v>-1</v>
      </c>
      <c r="ET353" s="68">
        <v>37</v>
      </c>
      <c r="EU353" s="68">
        <v>0</v>
      </c>
      <c r="EV353" s="68">
        <v>150037</v>
      </c>
      <c r="EW353" s="68" t="s">
        <v>2675</v>
      </c>
      <c r="EX353" s="68" t="str">
        <f t="shared" si="38"/>
        <v>중형</v>
      </c>
      <c r="GE353" s="68">
        <v>4045</v>
      </c>
      <c r="GF353" s="68" t="s">
        <v>4185</v>
      </c>
    </row>
    <row r="354" spans="6:188" x14ac:dyDescent="0.3">
      <c r="F354" s="68">
        <v>7078</v>
      </c>
      <c r="G354" s="68">
        <v>2</v>
      </c>
      <c r="H354" s="68">
        <v>0</v>
      </c>
      <c r="I354" s="68">
        <v>0</v>
      </c>
      <c r="J354" s="68" t="s">
        <v>13399</v>
      </c>
      <c r="K354" s="68">
        <v>0</v>
      </c>
      <c r="L354" s="68">
        <v>0</v>
      </c>
      <c r="M354" s="68">
        <v>0</v>
      </c>
      <c r="N354" s="68">
        <v>0</v>
      </c>
      <c r="O354" s="68">
        <v>7078</v>
      </c>
      <c r="P354" s="68">
        <v>0</v>
      </c>
      <c r="Q354" s="68">
        <v>0</v>
      </c>
      <c r="R354" s="68">
        <v>0</v>
      </c>
      <c r="S354" s="68">
        <v>0</v>
      </c>
      <c r="T354" s="68">
        <v>0</v>
      </c>
      <c r="U354" s="68">
        <v>0</v>
      </c>
      <c r="V354" s="68">
        <v>0</v>
      </c>
      <c r="W354" s="68">
        <v>0</v>
      </c>
      <c r="X354" s="68">
        <v>0</v>
      </c>
      <c r="Y354" s="68">
        <v>0</v>
      </c>
      <c r="Z354" s="68">
        <v>0</v>
      </c>
      <c r="AA354" s="68">
        <v>0</v>
      </c>
      <c r="AB354" s="68">
        <v>0</v>
      </c>
      <c r="AC354" s="68">
        <v>0</v>
      </c>
      <c r="AD354" s="68">
        <v>0</v>
      </c>
      <c r="AE354" s="68">
        <v>0</v>
      </c>
      <c r="AF354" s="68">
        <v>0</v>
      </c>
      <c r="AG354" s="68">
        <v>0</v>
      </c>
      <c r="AH354" s="68">
        <v>0</v>
      </c>
      <c r="AI354" s="68">
        <v>0</v>
      </c>
      <c r="AJ354" s="68">
        <v>0</v>
      </c>
      <c r="AK354" s="68">
        <v>0</v>
      </c>
      <c r="AL354" s="68">
        <v>0</v>
      </c>
      <c r="AM354" s="68">
        <v>0</v>
      </c>
      <c r="AN354" s="68">
        <v>0</v>
      </c>
      <c r="AO354" s="68">
        <v>0</v>
      </c>
      <c r="AP354" s="68">
        <v>0</v>
      </c>
      <c r="AQ354" s="68">
        <v>1</v>
      </c>
      <c r="AR354" s="68">
        <v>0</v>
      </c>
      <c r="AS354" s="68">
        <v>0</v>
      </c>
      <c r="AT354" s="68">
        <v>0</v>
      </c>
      <c r="AU354" s="68">
        <v>0</v>
      </c>
      <c r="AV354" s="68">
        <v>4</v>
      </c>
      <c r="AW354" s="68"/>
      <c r="AX354" s="68">
        <v>0</v>
      </c>
      <c r="AY354" s="126">
        <v>0</v>
      </c>
      <c r="AZ354" s="68">
        <v>0</v>
      </c>
      <c r="BA354" s="68">
        <v>0</v>
      </c>
      <c r="EQ354" s="68">
        <v>55038</v>
      </c>
      <c r="ER354" s="175">
        <v>1</v>
      </c>
      <c r="ES354" s="68">
        <v>-1</v>
      </c>
      <c r="ET354" s="68">
        <v>38</v>
      </c>
      <c r="EU354" s="68">
        <v>0</v>
      </c>
      <c r="EV354" s="68">
        <v>150038</v>
      </c>
      <c r="EW354" s="68" t="s">
        <v>2676</v>
      </c>
      <c r="EX354" s="68" t="str">
        <f t="shared" si="38"/>
        <v>소형</v>
      </c>
      <c r="GE354" s="68">
        <v>4046</v>
      </c>
      <c r="GF354" s="68" t="s">
        <v>4186</v>
      </c>
    </row>
    <row r="355" spans="6:188" x14ac:dyDescent="0.3">
      <c r="F355" s="68">
        <v>7079</v>
      </c>
      <c r="G355" s="68">
        <v>2</v>
      </c>
      <c r="H355" s="68">
        <v>0</v>
      </c>
      <c r="I355" s="68">
        <v>0</v>
      </c>
      <c r="J355" s="68" t="s">
        <v>13400</v>
      </c>
      <c r="K355" s="68">
        <v>0</v>
      </c>
      <c r="L355" s="68">
        <v>0</v>
      </c>
      <c r="M355" s="68">
        <v>0</v>
      </c>
      <c r="N355" s="68">
        <v>0</v>
      </c>
      <c r="O355" s="68">
        <v>7079</v>
      </c>
      <c r="P355" s="68">
        <v>0</v>
      </c>
      <c r="Q355" s="68">
        <v>0</v>
      </c>
      <c r="R355" s="68">
        <v>0</v>
      </c>
      <c r="S355" s="68">
        <v>0</v>
      </c>
      <c r="T355" s="68">
        <v>0</v>
      </c>
      <c r="U355" s="68">
        <v>0</v>
      </c>
      <c r="V355" s="68">
        <v>0</v>
      </c>
      <c r="W355" s="68">
        <v>0</v>
      </c>
      <c r="X355" s="68">
        <v>0</v>
      </c>
      <c r="Y355" s="68">
        <v>0</v>
      </c>
      <c r="Z355" s="68">
        <v>0</v>
      </c>
      <c r="AA355" s="68">
        <v>0</v>
      </c>
      <c r="AB355" s="68">
        <v>0</v>
      </c>
      <c r="AC355" s="68">
        <v>0</v>
      </c>
      <c r="AD355" s="68">
        <v>0</v>
      </c>
      <c r="AE355" s="68">
        <v>0</v>
      </c>
      <c r="AF355" s="68">
        <v>0</v>
      </c>
      <c r="AG355" s="68">
        <v>0</v>
      </c>
      <c r="AH355" s="68">
        <v>0</v>
      </c>
      <c r="AI355" s="68">
        <v>0</v>
      </c>
      <c r="AJ355" s="68">
        <v>0</v>
      </c>
      <c r="AK355" s="68">
        <v>0</v>
      </c>
      <c r="AL355" s="68">
        <v>0</v>
      </c>
      <c r="AM355" s="68">
        <v>0</v>
      </c>
      <c r="AN355" s="68">
        <v>0</v>
      </c>
      <c r="AO355" s="68">
        <v>0</v>
      </c>
      <c r="AP355" s="68">
        <v>0</v>
      </c>
      <c r="AQ355" s="68">
        <v>1</v>
      </c>
      <c r="AR355" s="68">
        <v>0</v>
      </c>
      <c r="AS355" s="68">
        <v>0</v>
      </c>
      <c r="AT355" s="68">
        <v>0</v>
      </c>
      <c r="AU355" s="68">
        <v>0</v>
      </c>
      <c r="AV355" s="68">
        <v>4</v>
      </c>
      <c r="AW355" s="68"/>
      <c r="AX355" s="68">
        <v>0</v>
      </c>
      <c r="AY355" s="126">
        <v>0</v>
      </c>
      <c r="AZ355" s="68">
        <v>0</v>
      </c>
      <c r="BA355" s="68">
        <v>0</v>
      </c>
      <c r="EQ355" s="68">
        <v>54001</v>
      </c>
      <c r="ER355" s="175">
        <v>1</v>
      </c>
      <c r="ES355" s="68">
        <v>650</v>
      </c>
      <c r="ET355" s="68">
        <v>1</v>
      </c>
      <c r="EU355" s="68">
        <v>0</v>
      </c>
      <c r="EV355" s="68">
        <v>150001</v>
      </c>
      <c r="EW355" s="68" t="s">
        <v>2639</v>
      </c>
      <c r="EX355" s="68" t="str">
        <f t="shared" si="38"/>
        <v>소형</v>
      </c>
      <c r="GE355" s="68">
        <v>4047</v>
      </c>
      <c r="GF355" s="68" t="s">
        <v>4187</v>
      </c>
    </row>
    <row r="356" spans="6:188" x14ac:dyDescent="0.3">
      <c r="F356" s="68">
        <v>7080</v>
      </c>
      <c r="G356" s="68">
        <v>2</v>
      </c>
      <c r="H356" s="68">
        <v>0</v>
      </c>
      <c r="I356" s="68">
        <v>0</v>
      </c>
      <c r="J356" s="68" t="s">
        <v>13401</v>
      </c>
      <c r="K356" s="68">
        <v>0</v>
      </c>
      <c r="L356" s="68">
        <v>0</v>
      </c>
      <c r="M356" s="68">
        <v>0</v>
      </c>
      <c r="N356" s="68">
        <v>0</v>
      </c>
      <c r="O356" s="68">
        <v>7080</v>
      </c>
      <c r="P356" s="68">
        <v>0</v>
      </c>
      <c r="Q356" s="68">
        <v>0</v>
      </c>
      <c r="R356" s="68">
        <v>0</v>
      </c>
      <c r="S356" s="68">
        <v>0</v>
      </c>
      <c r="T356" s="68">
        <v>0</v>
      </c>
      <c r="U356" s="68">
        <v>0</v>
      </c>
      <c r="V356" s="68">
        <v>0</v>
      </c>
      <c r="W356" s="68">
        <v>0</v>
      </c>
      <c r="X356" s="68">
        <v>0</v>
      </c>
      <c r="Y356" s="68">
        <v>0</v>
      </c>
      <c r="Z356" s="68">
        <v>0</v>
      </c>
      <c r="AA356" s="68">
        <v>0</v>
      </c>
      <c r="AB356" s="68">
        <v>0</v>
      </c>
      <c r="AC356" s="68">
        <v>0</v>
      </c>
      <c r="AD356" s="68">
        <v>0</v>
      </c>
      <c r="AE356" s="68">
        <v>0</v>
      </c>
      <c r="AF356" s="68">
        <v>0</v>
      </c>
      <c r="AG356" s="68">
        <v>0</v>
      </c>
      <c r="AH356" s="68">
        <v>0</v>
      </c>
      <c r="AI356" s="68">
        <v>0</v>
      </c>
      <c r="AJ356" s="68">
        <v>0</v>
      </c>
      <c r="AK356" s="68">
        <v>0</v>
      </c>
      <c r="AL356" s="68">
        <v>0</v>
      </c>
      <c r="AM356" s="68">
        <v>0</v>
      </c>
      <c r="AN356" s="68">
        <v>0</v>
      </c>
      <c r="AO356" s="68">
        <v>0</v>
      </c>
      <c r="AP356" s="68">
        <v>0</v>
      </c>
      <c r="AQ356" s="68">
        <v>1</v>
      </c>
      <c r="AR356" s="68">
        <v>0</v>
      </c>
      <c r="AS356" s="68">
        <v>0</v>
      </c>
      <c r="AT356" s="68">
        <v>0</v>
      </c>
      <c r="AU356" s="68">
        <v>0</v>
      </c>
      <c r="AV356" s="68">
        <v>4</v>
      </c>
      <c r="AW356" s="68"/>
      <c r="AX356" s="68">
        <v>0</v>
      </c>
      <c r="AY356" s="126">
        <v>0</v>
      </c>
      <c r="AZ356" s="68">
        <v>0</v>
      </c>
      <c r="BA356" s="68">
        <v>0</v>
      </c>
      <c r="EQ356" s="68">
        <v>54003</v>
      </c>
      <c r="ER356" s="175">
        <v>1</v>
      </c>
      <c r="ES356" s="68">
        <v>650</v>
      </c>
      <c r="ET356" s="68">
        <v>3</v>
      </c>
      <c r="EU356" s="68">
        <v>0</v>
      </c>
      <c r="EV356" s="68">
        <v>150003</v>
      </c>
      <c r="EW356" s="68" t="s">
        <v>2641</v>
      </c>
      <c r="EX356" s="68" t="str">
        <f t="shared" si="38"/>
        <v>소형</v>
      </c>
      <c r="GE356" s="68">
        <v>4048</v>
      </c>
      <c r="GF356" s="68" t="s">
        <v>4188</v>
      </c>
    </row>
    <row r="357" spans="6:188" x14ac:dyDescent="0.3">
      <c r="F357" s="68">
        <v>7081</v>
      </c>
      <c r="G357" s="68">
        <v>2</v>
      </c>
      <c r="H357" s="68">
        <v>0</v>
      </c>
      <c r="I357" s="68">
        <v>0</v>
      </c>
      <c r="J357" s="68" t="s">
        <v>13402</v>
      </c>
      <c r="K357" s="68">
        <v>0</v>
      </c>
      <c r="L357" s="68">
        <v>0</v>
      </c>
      <c r="M357" s="68">
        <v>0</v>
      </c>
      <c r="N357" s="68">
        <v>0</v>
      </c>
      <c r="O357" s="68">
        <v>7081</v>
      </c>
      <c r="P357" s="68">
        <v>0</v>
      </c>
      <c r="Q357" s="68">
        <v>0</v>
      </c>
      <c r="R357" s="68">
        <v>0</v>
      </c>
      <c r="S357" s="68">
        <v>0</v>
      </c>
      <c r="T357" s="68">
        <v>0</v>
      </c>
      <c r="U357" s="68">
        <v>0</v>
      </c>
      <c r="V357" s="68">
        <v>0</v>
      </c>
      <c r="W357" s="68">
        <v>0</v>
      </c>
      <c r="X357" s="68">
        <v>0</v>
      </c>
      <c r="Y357" s="68">
        <v>0</v>
      </c>
      <c r="Z357" s="68">
        <v>0</v>
      </c>
      <c r="AA357" s="68">
        <v>0</v>
      </c>
      <c r="AB357" s="68">
        <v>0</v>
      </c>
      <c r="AC357" s="68">
        <v>0</v>
      </c>
      <c r="AD357" s="68">
        <v>0</v>
      </c>
      <c r="AE357" s="68">
        <v>0</v>
      </c>
      <c r="AF357" s="68">
        <v>0</v>
      </c>
      <c r="AG357" s="68">
        <v>0</v>
      </c>
      <c r="AH357" s="68">
        <v>0</v>
      </c>
      <c r="AI357" s="68">
        <v>0</v>
      </c>
      <c r="AJ357" s="68">
        <v>0</v>
      </c>
      <c r="AK357" s="68">
        <v>0</v>
      </c>
      <c r="AL357" s="68">
        <v>0</v>
      </c>
      <c r="AM357" s="68">
        <v>0</v>
      </c>
      <c r="AN357" s="68">
        <v>0</v>
      </c>
      <c r="AO357" s="68">
        <v>0</v>
      </c>
      <c r="AP357" s="68">
        <v>0</v>
      </c>
      <c r="AQ357" s="68">
        <v>1</v>
      </c>
      <c r="AR357" s="68">
        <v>0</v>
      </c>
      <c r="AS357" s="68">
        <v>0</v>
      </c>
      <c r="AT357" s="68">
        <v>0</v>
      </c>
      <c r="AU357" s="68">
        <v>0</v>
      </c>
      <c r="AV357" s="68">
        <v>4</v>
      </c>
      <c r="AW357" s="68"/>
      <c r="AX357" s="68">
        <v>0</v>
      </c>
      <c r="AY357" s="126">
        <v>0</v>
      </c>
      <c r="AZ357" s="68">
        <v>0</v>
      </c>
      <c r="BA357" s="68">
        <v>0</v>
      </c>
      <c r="EQ357" s="68">
        <v>54002</v>
      </c>
      <c r="ER357" s="175">
        <v>1</v>
      </c>
      <c r="ES357" s="68">
        <v>650</v>
      </c>
      <c r="ET357" s="68">
        <v>2</v>
      </c>
      <c r="EU357" s="68">
        <v>0</v>
      </c>
      <c r="EV357" s="68">
        <v>150002</v>
      </c>
      <c r="EW357" s="68" t="s">
        <v>2640</v>
      </c>
      <c r="EX357" s="68" t="str">
        <f t="shared" si="38"/>
        <v>소형</v>
      </c>
      <c r="GE357" s="68">
        <v>4049</v>
      </c>
      <c r="GF357" s="68" t="s">
        <v>4189</v>
      </c>
    </row>
    <row r="358" spans="6:188" x14ac:dyDescent="0.3">
      <c r="F358" s="68">
        <v>7082</v>
      </c>
      <c r="G358" s="68">
        <v>2</v>
      </c>
      <c r="H358" s="68">
        <v>0</v>
      </c>
      <c r="I358" s="68">
        <v>0</v>
      </c>
      <c r="J358" s="68" t="s">
        <v>13403</v>
      </c>
      <c r="K358" s="68">
        <v>0</v>
      </c>
      <c r="L358" s="68">
        <v>0</v>
      </c>
      <c r="M358" s="68">
        <v>0</v>
      </c>
      <c r="N358" s="68">
        <v>0</v>
      </c>
      <c r="O358" s="68">
        <v>7082</v>
      </c>
      <c r="P358" s="68">
        <v>0</v>
      </c>
      <c r="Q358" s="68">
        <v>0</v>
      </c>
      <c r="R358" s="68">
        <v>0</v>
      </c>
      <c r="S358" s="68">
        <v>0</v>
      </c>
      <c r="T358" s="68">
        <v>0</v>
      </c>
      <c r="U358" s="68">
        <v>0</v>
      </c>
      <c r="V358" s="68">
        <v>0</v>
      </c>
      <c r="W358" s="68">
        <v>0</v>
      </c>
      <c r="X358" s="68">
        <v>0</v>
      </c>
      <c r="Y358" s="68">
        <v>0</v>
      </c>
      <c r="Z358" s="68">
        <v>0</v>
      </c>
      <c r="AA358" s="68">
        <v>0</v>
      </c>
      <c r="AB358" s="68">
        <v>0</v>
      </c>
      <c r="AC358" s="68">
        <v>0</v>
      </c>
      <c r="AD358" s="68">
        <v>0</v>
      </c>
      <c r="AE358" s="68">
        <v>0</v>
      </c>
      <c r="AF358" s="68">
        <v>0</v>
      </c>
      <c r="AG358" s="68">
        <v>0</v>
      </c>
      <c r="AH358" s="68">
        <v>0</v>
      </c>
      <c r="AI358" s="68">
        <v>0</v>
      </c>
      <c r="AJ358" s="68">
        <v>0</v>
      </c>
      <c r="AK358" s="68">
        <v>0</v>
      </c>
      <c r="AL358" s="68">
        <v>0</v>
      </c>
      <c r="AM358" s="68">
        <v>0</v>
      </c>
      <c r="AN358" s="68">
        <v>0</v>
      </c>
      <c r="AO358" s="68">
        <v>0</v>
      </c>
      <c r="AP358" s="68">
        <v>0</v>
      </c>
      <c r="AQ358" s="68">
        <v>1</v>
      </c>
      <c r="AR358" s="68">
        <v>0</v>
      </c>
      <c r="AS358" s="68">
        <v>0</v>
      </c>
      <c r="AT358" s="68">
        <v>0</v>
      </c>
      <c r="AU358" s="68">
        <v>0</v>
      </c>
      <c r="AV358" s="68">
        <v>4</v>
      </c>
      <c r="AW358" s="68"/>
      <c r="AX358" s="68">
        <v>0</v>
      </c>
      <c r="AY358" s="126">
        <v>0</v>
      </c>
      <c r="AZ358" s="68">
        <v>0</v>
      </c>
      <c r="BA358" s="68">
        <v>0</v>
      </c>
      <c r="EQ358" s="68">
        <v>54004</v>
      </c>
      <c r="ER358" s="175">
        <v>1</v>
      </c>
      <c r="ES358" s="68">
        <v>650</v>
      </c>
      <c r="ET358" s="68">
        <v>4</v>
      </c>
      <c r="EU358" s="68">
        <v>0</v>
      </c>
      <c r="EV358" s="68">
        <v>150004</v>
      </c>
      <c r="EW358" s="68" t="s">
        <v>2642</v>
      </c>
      <c r="EX358" s="68" t="str">
        <f t="shared" si="38"/>
        <v>소형</v>
      </c>
      <c r="GE358" s="68">
        <v>4050</v>
      </c>
      <c r="GF358" s="68" t="s">
        <v>4190</v>
      </c>
    </row>
    <row r="359" spans="6:188" x14ac:dyDescent="0.3">
      <c r="F359" s="68">
        <v>7083</v>
      </c>
      <c r="G359" s="68">
        <v>2</v>
      </c>
      <c r="H359" s="68">
        <v>0</v>
      </c>
      <c r="I359" s="68">
        <v>0</v>
      </c>
      <c r="J359" s="68" t="s">
        <v>13404</v>
      </c>
      <c r="K359" s="68">
        <v>0</v>
      </c>
      <c r="L359" s="68">
        <v>0</v>
      </c>
      <c r="M359" s="68">
        <v>0</v>
      </c>
      <c r="N359" s="68">
        <v>0</v>
      </c>
      <c r="O359" s="68">
        <v>7083</v>
      </c>
      <c r="P359" s="68">
        <v>0</v>
      </c>
      <c r="Q359" s="68">
        <v>0</v>
      </c>
      <c r="R359" s="68">
        <v>0</v>
      </c>
      <c r="S359" s="68">
        <v>0</v>
      </c>
      <c r="T359" s="68">
        <v>0</v>
      </c>
      <c r="U359" s="68">
        <v>0</v>
      </c>
      <c r="V359" s="68">
        <v>0</v>
      </c>
      <c r="W359" s="68">
        <v>0</v>
      </c>
      <c r="X359" s="68">
        <v>0</v>
      </c>
      <c r="Y359" s="68">
        <v>0</v>
      </c>
      <c r="Z359" s="68">
        <v>0</v>
      </c>
      <c r="AA359" s="68">
        <v>0</v>
      </c>
      <c r="AB359" s="68">
        <v>0</v>
      </c>
      <c r="AC359" s="68">
        <v>0</v>
      </c>
      <c r="AD359" s="68">
        <v>0</v>
      </c>
      <c r="AE359" s="68">
        <v>0</v>
      </c>
      <c r="AF359" s="68">
        <v>0</v>
      </c>
      <c r="AG359" s="68">
        <v>0</v>
      </c>
      <c r="AH359" s="68">
        <v>0</v>
      </c>
      <c r="AI359" s="68">
        <v>0</v>
      </c>
      <c r="AJ359" s="68">
        <v>0</v>
      </c>
      <c r="AK359" s="68">
        <v>0</v>
      </c>
      <c r="AL359" s="68">
        <v>0</v>
      </c>
      <c r="AM359" s="68">
        <v>0</v>
      </c>
      <c r="AN359" s="68">
        <v>0</v>
      </c>
      <c r="AO359" s="68">
        <v>0</v>
      </c>
      <c r="AP359" s="68">
        <v>0</v>
      </c>
      <c r="AQ359" s="68">
        <v>1</v>
      </c>
      <c r="AR359" s="68">
        <v>0</v>
      </c>
      <c r="AS359" s="68">
        <v>0</v>
      </c>
      <c r="AT359" s="68">
        <v>0</v>
      </c>
      <c r="AU359" s="68">
        <v>0</v>
      </c>
      <c r="AV359" s="68">
        <v>4</v>
      </c>
      <c r="AW359" s="68"/>
      <c r="AX359" s="68">
        <v>0</v>
      </c>
      <c r="AY359" s="126">
        <v>0</v>
      </c>
      <c r="AZ359" s="68">
        <v>0</v>
      </c>
      <c r="BA359" s="68">
        <v>0</v>
      </c>
      <c r="EQ359" s="68">
        <v>54005</v>
      </c>
      <c r="ER359" s="175">
        <v>2</v>
      </c>
      <c r="ES359" s="68">
        <v>650</v>
      </c>
      <c r="ET359" s="68">
        <v>5</v>
      </c>
      <c r="EU359" s="68">
        <v>0</v>
      </c>
      <c r="EV359" s="68">
        <v>150005</v>
      </c>
      <c r="EW359" s="68" t="s">
        <v>2643</v>
      </c>
      <c r="EX359" s="68" t="str">
        <f t="shared" si="38"/>
        <v>중형</v>
      </c>
      <c r="GE359" s="68">
        <v>4051</v>
      </c>
      <c r="GF359" s="68" t="s">
        <v>3883</v>
      </c>
    </row>
    <row r="360" spans="6:188" x14ac:dyDescent="0.3">
      <c r="F360" s="68">
        <v>7084</v>
      </c>
      <c r="G360" s="68">
        <v>2</v>
      </c>
      <c r="H360" s="68">
        <v>0</v>
      </c>
      <c r="I360" s="68">
        <v>0</v>
      </c>
      <c r="J360" s="68" t="s">
        <v>13405</v>
      </c>
      <c r="K360" s="68">
        <v>0</v>
      </c>
      <c r="L360" s="68">
        <v>0</v>
      </c>
      <c r="M360" s="68">
        <v>0</v>
      </c>
      <c r="N360" s="68">
        <v>0</v>
      </c>
      <c r="O360" s="68">
        <v>7084</v>
      </c>
      <c r="P360" s="68">
        <v>0</v>
      </c>
      <c r="Q360" s="68">
        <v>0</v>
      </c>
      <c r="R360" s="68">
        <v>0</v>
      </c>
      <c r="S360" s="68">
        <v>0</v>
      </c>
      <c r="T360" s="68">
        <v>0</v>
      </c>
      <c r="U360" s="68">
        <v>0</v>
      </c>
      <c r="V360" s="68">
        <v>0</v>
      </c>
      <c r="W360" s="68">
        <v>0</v>
      </c>
      <c r="X360" s="68">
        <v>0</v>
      </c>
      <c r="Y360" s="68">
        <v>0</v>
      </c>
      <c r="Z360" s="68">
        <v>0</v>
      </c>
      <c r="AA360" s="68">
        <v>0</v>
      </c>
      <c r="AB360" s="68">
        <v>0</v>
      </c>
      <c r="AC360" s="68">
        <v>0</v>
      </c>
      <c r="AD360" s="68">
        <v>0</v>
      </c>
      <c r="AE360" s="68">
        <v>0</v>
      </c>
      <c r="AF360" s="68">
        <v>0</v>
      </c>
      <c r="AG360" s="68">
        <v>0</v>
      </c>
      <c r="AH360" s="68">
        <v>0</v>
      </c>
      <c r="AI360" s="68">
        <v>0</v>
      </c>
      <c r="AJ360" s="68">
        <v>0</v>
      </c>
      <c r="AK360" s="68">
        <v>0</v>
      </c>
      <c r="AL360" s="68">
        <v>0</v>
      </c>
      <c r="AM360" s="68">
        <v>0</v>
      </c>
      <c r="AN360" s="68">
        <v>0</v>
      </c>
      <c r="AO360" s="68">
        <v>0</v>
      </c>
      <c r="AP360" s="68">
        <v>0</v>
      </c>
      <c r="AQ360" s="68">
        <v>1</v>
      </c>
      <c r="AR360" s="68">
        <v>0</v>
      </c>
      <c r="AS360" s="68">
        <v>0</v>
      </c>
      <c r="AT360" s="68">
        <v>0</v>
      </c>
      <c r="AU360" s="68">
        <v>0</v>
      </c>
      <c r="AV360" s="68">
        <v>4</v>
      </c>
      <c r="AW360" s="68"/>
      <c r="AX360" s="68">
        <v>0</v>
      </c>
      <c r="AY360" s="126">
        <v>0</v>
      </c>
      <c r="AZ360" s="68">
        <v>0</v>
      </c>
      <c r="BA360" s="68">
        <v>0</v>
      </c>
      <c r="EQ360" s="68">
        <v>54006</v>
      </c>
      <c r="ER360" s="175">
        <v>2</v>
      </c>
      <c r="ES360" s="68">
        <v>650</v>
      </c>
      <c r="ET360" s="68">
        <v>6</v>
      </c>
      <c r="EU360" s="68">
        <v>0</v>
      </c>
      <c r="EV360" s="68">
        <v>150006</v>
      </c>
      <c r="EW360" s="68" t="s">
        <v>2644</v>
      </c>
      <c r="EX360" s="68" t="str">
        <f t="shared" si="38"/>
        <v>중형</v>
      </c>
      <c r="GE360" s="68">
        <v>4052</v>
      </c>
      <c r="GF360" s="68" t="s">
        <v>4191</v>
      </c>
    </row>
    <row r="361" spans="6:188" x14ac:dyDescent="0.3">
      <c r="F361" s="68">
        <v>7501</v>
      </c>
      <c r="G361" s="68">
        <v>2</v>
      </c>
      <c r="H361" s="68">
        <v>0</v>
      </c>
      <c r="I361" s="68">
        <v>0</v>
      </c>
      <c r="J361" s="68" t="s">
        <v>11935</v>
      </c>
      <c r="K361" s="68">
        <v>0</v>
      </c>
      <c r="L361" s="68">
        <v>0</v>
      </c>
      <c r="M361" s="68">
        <v>0</v>
      </c>
      <c r="N361" s="68">
        <v>0</v>
      </c>
      <c r="O361" s="68">
        <v>7501</v>
      </c>
      <c r="P361" s="68">
        <v>0</v>
      </c>
      <c r="Q361" s="68">
        <v>0</v>
      </c>
      <c r="R361" s="68">
        <v>0</v>
      </c>
      <c r="S361" s="68">
        <v>0</v>
      </c>
      <c r="T361" s="68">
        <v>0</v>
      </c>
      <c r="U361" s="68">
        <v>0</v>
      </c>
      <c r="V361" s="68">
        <v>0</v>
      </c>
      <c r="W361" s="68">
        <v>0</v>
      </c>
      <c r="X361" s="68">
        <v>0</v>
      </c>
      <c r="Y361" s="68">
        <v>0</v>
      </c>
      <c r="Z361" s="68">
        <v>0</v>
      </c>
      <c r="AA361" s="68">
        <v>0</v>
      </c>
      <c r="AB361" s="68">
        <v>0</v>
      </c>
      <c r="AC361" s="68">
        <v>0</v>
      </c>
      <c r="AD361" s="68">
        <v>0</v>
      </c>
      <c r="AE361" s="68">
        <v>0</v>
      </c>
      <c r="AF361" s="68">
        <v>0</v>
      </c>
      <c r="AG361" s="68">
        <v>0</v>
      </c>
      <c r="AH361" s="68">
        <v>0</v>
      </c>
      <c r="AI361" s="68">
        <v>0</v>
      </c>
      <c r="AJ361" s="68">
        <v>0</v>
      </c>
      <c r="AK361" s="68">
        <v>0</v>
      </c>
      <c r="AL361" s="68">
        <v>0</v>
      </c>
      <c r="AM361" s="68">
        <v>0</v>
      </c>
      <c r="AN361" s="68">
        <v>0</v>
      </c>
      <c r="AO361" s="68">
        <v>0</v>
      </c>
      <c r="AP361" s="68">
        <v>0</v>
      </c>
      <c r="AQ361" s="68">
        <v>1</v>
      </c>
      <c r="AR361" s="68">
        <v>0</v>
      </c>
      <c r="AS361" s="68">
        <v>0</v>
      </c>
      <c r="AT361" s="68">
        <v>0</v>
      </c>
      <c r="AU361" s="68">
        <v>0</v>
      </c>
      <c r="AV361" s="68">
        <v>4</v>
      </c>
      <c r="AW361" s="68"/>
      <c r="AX361" s="68">
        <v>0</v>
      </c>
      <c r="AY361" s="126">
        <v>0</v>
      </c>
      <c r="AZ361" s="68">
        <v>0</v>
      </c>
      <c r="BA361" s="68">
        <v>0</v>
      </c>
      <c r="EQ361" s="68">
        <v>54008</v>
      </c>
      <c r="ER361" s="175">
        <v>1</v>
      </c>
      <c r="ES361" s="68">
        <v>650</v>
      </c>
      <c r="ET361" s="68">
        <v>8</v>
      </c>
      <c r="EU361" s="68">
        <v>0</v>
      </c>
      <c r="EV361" s="68">
        <v>150008</v>
      </c>
      <c r="EW361" s="68" t="s">
        <v>2646</v>
      </c>
      <c r="EX361" s="68" t="str">
        <f t="shared" si="38"/>
        <v>소형</v>
      </c>
      <c r="GE361" s="68">
        <v>4053</v>
      </c>
      <c r="GF361" s="68" t="s">
        <v>4192</v>
      </c>
    </row>
    <row r="362" spans="6:188" x14ac:dyDescent="0.3">
      <c r="F362" s="68">
        <v>7502</v>
      </c>
      <c r="G362" s="68">
        <v>2</v>
      </c>
      <c r="H362" s="68">
        <v>0</v>
      </c>
      <c r="I362" s="68">
        <v>0</v>
      </c>
      <c r="J362" s="68" t="s">
        <v>11936</v>
      </c>
      <c r="K362" s="68">
        <v>0</v>
      </c>
      <c r="L362" s="68">
        <v>0</v>
      </c>
      <c r="M362" s="68">
        <v>0</v>
      </c>
      <c r="N362" s="68">
        <v>0</v>
      </c>
      <c r="O362" s="68">
        <v>7502</v>
      </c>
      <c r="P362" s="68">
        <v>0</v>
      </c>
      <c r="Q362" s="68">
        <v>0</v>
      </c>
      <c r="R362" s="68">
        <v>0</v>
      </c>
      <c r="S362" s="68">
        <v>0</v>
      </c>
      <c r="T362" s="68">
        <v>0</v>
      </c>
      <c r="U362" s="68">
        <v>0</v>
      </c>
      <c r="V362" s="68">
        <v>0</v>
      </c>
      <c r="W362" s="68">
        <v>0</v>
      </c>
      <c r="X362" s="68">
        <v>0</v>
      </c>
      <c r="Y362" s="68">
        <v>0</v>
      </c>
      <c r="Z362" s="68">
        <v>0</v>
      </c>
      <c r="AA362" s="68">
        <v>0</v>
      </c>
      <c r="AB362" s="68">
        <v>0</v>
      </c>
      <c r="AC362" s="68">
        <v>0</v>
      </c>
      <c r="AD362" s="68">
        <v>0</v>
      </c>
      <c r="AE362" s="68">
        <v>0</v>
      </c>
      <c r="AF362" s="68">
        <v>0</v>
      </c>
      <c r="AG362" s="68">
        <v>0</v>
      </c>
      <c r="AH362" s="68">
        <v>0</v>
      </c>
      <c r="AI362" s="68">
        <v>0</v>
      </c>
      <c r="AJ362" s="68">
        <v>0</v>
      </c>
      <c r="AK362" s="68">
        <v>0</v>
      </c>
      <c r="AL362" s="68">
        <v>0</v>
      </c>
      <c r="AM362" s="68">
        <v>0</v>
      </c>
      <c r="AN362" s="68">
        <v>0</v>
      </c>
      <c r="AO362" s="68">
        <v>0</v>
      </c>
      <c r="AP362" s="68">
        <v>0</v>
      </c>
      <c r="AQ362" s="68">
        <v>1</v>
      </c>
      <c r="AR362" s="68">
        <v>0</v>
      </c>
      <c r="AS362" s="68">
        <v>0</v>
      </c>
      <c r="AT362" s="68">
        <v>0</v>
      </c>
      <c r="AU362" s="68">
        <v>0</v>
      </c>
      <c r="AV362" s="68">
        <v>4</v>
      </c>
      <c r="AW362" s="68"/>
      <c r="AX362" s="68">
        <v>0</v>
      </c>
      <c r="AY362" s="126">
        <v>0</v>
      </c>
      <c r="AZ362" s="68">
        <v>0</v>
      </c>
      <c r="BA362" s="68">
        <v>0</v>
      </c>
      <c r="EQ362" s="68">
        <v>54018</v>
      </c>
      <c r="ER362" s="175">
        <v>1</v>
      </c>
      <c r="ES362" s="68">
        <v>650</v>
      </c>
      <c r="ET362" s="68">
        <v>18</v>
      </c>
      <c r="EU362" s="68">
        <v>0</v>
      </c>
      <c r="EV362" s="68">
        <v>150018</v>
      </c>
      <c r="EW362" s="68" t="s">
        <v>2656</v>
      </c>
      <c r="EX362" s="68" t="str">
        <f t="shared" si="38"/>
        <v>소형</v>
      </c>
      <c r="GE362" s="68">
        <v>4054</v>
      </c>
      <c r="GF362" s="68" t="s">
        <v>4193</v>
      </c>
    </row>
    <row r="363" spans="6:188" x14ac:dyDescent="0.3">
      <c r="F363" s="68">
        <v>7503</v>
      </c>
      <c r="G363" s="68">
        <v>2</v>
      </c>
      <c r="H363" s="68">
        <v>0</v>
      </c>
      <c r="I363" s="68">
        <v>0</v>
      </c>
      <c r="J363" s="68" t="s">
        <v>11937</v>
      </c>
      <c r="K363" s="68">
        <v>0</v>
      </c>
      <c r="L363" s="68">
        <v>0</v>
      </c>
      <c r="M363" s="68">
        <v>0</v>
      </c>
      <c r="N363" s="68">
        <v>0</v>
      </c>
      <c r="O363" s="68">
        <v>7503</v>
      </c>
      <c r="P363" s="68">
        <v>0</v>
      </c>
      <c r="Q363" s="68">
        <v>0</v>
      </c>
      <c r="R363" s="68">
        <v>0</v>
      </c>
      <c r="S363" s="68">
        <v>0</v>
      </c>
      <c r="T363" s="68">
        <v>0</v>
      </c>
      <c r="U363" s="68">
        <v>0</v>
      </c>
      <c r="V363" s="68">
        <v>0</v>
      </c>
      <c r="W363" s="68">
        <v>0</v>
      </c>
      <c r="X363" s="68">
        <v>0</v>
      </c>
      <c r="Y363" s="68">
        <v>0</v>
      </c>
      <c r="Z363" s="68">
        <v>0</v>
      </c>
      <c r="AA363" s="68">
        <v>0</v>
      </c>
      <c r="AB363" s="68">
        <v>0</v>
      </c>
      <c r="AC363" s="68">
        <v>0</v>
      </c>
      <c r="AD363" s="68">
        <v>0</v>
      </c>
      <c r="AE363" s="68">
        <v>0</v>
      </c>
      <c r="AF363" s="68">
        <v>0</v>
      </c>
      <c r="AG363" s="68">
        <v>0</v>
      </c>
      <c r="AH363" s="68">
        <v>0</v>
      </c>
      <c r="AI363" s="68">
        <v>0</v>
      </c>
      <c r="AJ363" s="68">
        <v>0</v>
      </c>
      <c r="AK363" s="68">
        <v>0</v>
      </c>
      <c r="AL363" s="68">
        <v>0</v>
      </c>
      <c r="AM363" s="68">
        <v>0</v>
      </c>
      <c r="AN363" s="68">
        <v>0</v>
      </c>
      <c r="AO363" s="68">
        <v>0</v>
      </c>
      <c r="AP363" s="68">
        <v>0</v>
      </c>
      <c r="AQ363" s="68">
        <v>1</v>
      </c>
      <c r="AR363" s="68">
        <v>0</v>
      </c>
      <c r="AS363" s="68">
        <v>0</v>
      </c>
      <c r="AT363" s="68">
        <v>0</v>
      </c>
      <c r="AU363" s="68">
        <v>0</v>
      </c>
      <c r="AV363" s="68">
        <v>4</v>
      </c>
      <c r="AW363" s="68"/>
      <c r="AX363" s="68">
        <v>0</v>
      </c>
      <c r="AY363" s="126">
        <v>0</v>
      </c>
      <c r="AZ363" s="68">
        <v>0</v>
      </c>
      <c r="BA363" s="68">
        <v>0</v>
      </c>
      <c r="EQ363" s="68">
        <v>54010</v>
      </c>
      <c r="ER363" s="175">
        <v>2</v>
      </c>
      <c r="ES363" s="68">
        <v>650</v>
      </c>
      <c r="ET363" s="68">
        <v>10</v>
      </c>
      <c r="EU363" s="68">
        <v>0</v>
      </c>
      <c r="EV363" s="68">
        <v>150010</v>
      </c>
      <c r="EW363" s="68" t="s">
        <v>2648</v>
      </c>
      <c r="EX363" s="68" t="str">
        <f t="shared" si="38"/>
        <v>중형</v>
      </c>
      <c r="GE363" s="68">
        <v>4055</v>
      </c>
      <c r="GF363" s="68" t="s">
        <v>4194</v>
      </c>
    </row>
    <row r="364" spans="6:188" x14ac:dyDescent="0.3">
      <c r="F364" s="68">
        <v>7504</v>
      </c>
      <c r="G364" s="68">
        <v>2</v>
      </c>
      <c r="H364" s="68">
        <v>0</v>
      </c>
      <c r="I364" s="68">
        <v>0</v>
      </c>
      <c r="J364" s="68" t="s">
        <v>11938</v>
      </c>
      <c r="K364" s="68">
        <v>0</v>
      </c>
      <c r="L364" s="68">
        <v>0</v>
      </c>
      <c r="M364" s="68">
        <v>0</v>
      </c>
      <c r="N364" s="68">
        <v>0</v>
      </c>
      <c r="O364" s="68">
        <v>7504</v>
      </c>
      <c r="P364" s="68">
        <v>0</v>
      </c>
      <c r="Q364" s="68">
        <v>0</v>
      </c>
      <c r="R364" s="68">
        <v>0</v>
      </c>
      <c r="S364" s="68">
        <v>0</v>
      </c>
      <c r="T364" s="68">
        <v>0</v>
      </c>
      <c r="U364" s="68">
        <v>0</v>
      </c>
      <c r="V364" s="68">
        <v>0</v>
      </c>
      <c r="W364" s="68">
        <v>0</v>
      </c>
      <c r="X364" s="68">
        <v>0</v>
      </c>
      <c r="Y364" s="68">
        <v>0</v>
      </c>
      <c r="Z364" s="68">
        <v>0</v>
      </c>
      <c r="AA364" s="68">
        <v>0</v>
      </c>
      <c r="AB364" s="68">
        <v>0</v>
      </c>
      <c r="AC364" s="68">
        <v>0</v>
      </c>
      <c r="AD364" s="68">
        <v>0</v>
      </c>
      <c r="AE364" s="68">
        <v>0</v>
      </c>
      <c r="AF364" s="68">
        <v>0</v>
      </c>
      <c r="AG364" s="68">
        <v>0</v>
      </c>
      <c r="AH364" s="68">
        <v>0</v>
      </c>
      <c r="AI364" s="68">
        <v>0</v>
      </c>
      <c r="AJ364" s="68">
        <v>0</v>
      </c>
      <c r="AK364" s="68">
        <v>0</v>
      </c>
      <c r="AL364" s="68">
        <v>0</v>
      </c>
      <c r="AM364" s="68">
        <v>0</v>
      </c>
      <c r="AN364" s="68">
        <v>0</v>
      </c>
      <c r="AO364" s="68">
        <v>0</v>
      </c>
      <c r="AP364" s="68">
        <v>0</v>
      </c>
      <c r="AQ364" s="68">
        <v>1</v>
      </c>
      <c r="AR364" s="68">
        <v>0</v>
      </c>
      <c r="AS364" s="68">
        <v>0</v>
      </c>
      <c r="AT364" s="68">
        <v>0</v>
      </c>
      <c r="AU364" s="68">
        <v>0</v>
      </c>
      <c r="AV364" s="68">
        <v>4</v>
      </c>
      <c r="AW364" s="68"/>
      <c r="AX364" s="68">
        <v>0</v>
      </c>
      <c r="AY364" s="126">
        <v>0</v>
      </c>
      <c r="AZ364" s="68">
        <v>0</v>
      </c>
      <c r="BA364" s="68">
        <v>0</v>
      </c>
      <c r="EQ364" s="68">
        <v>54011</v>
      </c>
      <c r="ER364" s="175">
        <v>2</v>
      </c>
      <c r="ES364" s="68">
        <v>650</v>
      </c>
      <c r="ET364" s="68">
        <v>11</v>
      </c>
      <c r="EU364" s="68">
        <v>0</v>
      </c>
      <c r="EV364" s="68">
        <v>150011</v>
      </c>
      <c r="EW364" s="68" t="s">
        <v>2649</v>
      </c>
      <c r="EX364" s="68" t="str">
        <f t="shared" si="38"/>
        <v>중형</v>
      </c>
      <c r="GE364" s="68">
        <v>4056</v>
      </c>
      <c r="GF364" s="68" t="s">
        <v>4097</v>
      </c>
    </row>
    <row r="365" spans="6:188" x14ac:dyDescent="0.3">
      <c r="F365" s="68">
        <v>7505</v>
      </c>
      <c r="G365" s="68">
        <v>2</v>
      </c>
      <c r="H365" s="68">
        <v>0</v>
      </c>
      <c r="I365" s="68">
        <v>0</v>
      </c>
      <c r="J365" s="68" t="s">
        <v>11939</v>
      </c>
      <c r="K365" s="68">
        <v>0</v>
      </c>
      <c r="L365" s="68">
        <v>0</v>
      </c>
      <c r="M365" s="68">
        <v>0</v>
      </c>
      <c r="N365" s="68">
        <v>0</v>
      </c>
      <c r="O365" s="68">
        <v>7505</v>
      </c>
      <c r="P365" s="68">
        <v>0</v>
      </c>
      <c r="Q365" s="68">
        <v>0</v>
      </c>
      <c r="R365" s="68">
        <v>0</v>
      </c>
      <c r="S365" s="68">
        <v>0</v>
      </c>
      <c r="T365" s="68">
        <v>0</v>
      </c>
      <c r="U365" s="68">
        <v>0</v>
      </c>
      <c r="V365" s="68">
        <v>0</v>
      </c>
      <c r="W365" s="68">
        <v>0</v>
      </c>
      <c r="X365" s="68">
        <v>0</v>
      </c>
      <c r="Y365" s="68">
        <v>0</v>
      </c>
      <c r="Z365" s="68">
        <v>0</v>
      </c>
      <c r="AA365" s="68">
        <v>0</v>
      </c>
      <c r="AB365" s="68">
        <v>0</v>
      </c>
      <c r="AC365" s="68">
        <v>0</v>
      </c>
      <c r="AD365" s="68">
        <v>0</v>
      </c>
      <c r="AE365" s="68">
        <v>0</v>
      </c>
      <c r="AF365" s="68">
        <v>0</v>
      </c>
      <c r="AG365" s="68">
        <v>0</v>
      </c>
      <c r="AH365" s="68">
        <v>0</v>
      </c>
      <c r="AI365" s="68">
        <v>0</v>
      </c>
      <c r="AJ365" s="68">
        <v>0</v>
      </c>
      <c r="AK365" s="68">
        <v>0</v>
      </c>
      <c r="AL365" s="68">
        <v>0</v>
      </c>
      <c r="AM365" s="68">
        <v>0</v>
      </c>
      <c r="AN365" s="68">
        <v>0</v>
      </c>
      <c r="AO365" s="68">
        <v>0</v>
      </c>
      <c r="AP365" s="68">
        <v>0</v>
      </c>
      <c r="AQ365" s="68">
        <v>1</v>
      </c>
      <c r="AR365" s="68">
        <v>0</v>
      </c>
      <c r="AS365" s="68">
        <v>0</v>
      </c>
      <c r="AT365" s="68">
        <v>0</v>
      </c>
      <c r="AU365" s="68">
        <v>0</v>
      </c>
      <c r="AV365" s="68">
        <v>4</v>
      </c>
      <c r="AW365" s="68"/>
      <c r="AX365" s="68">
        <v>0</v>
      </c>
      <c r="AY365" s="126">
        <v>0</v>
      </c>
      <c r="AZ365" s="68">
        <v>0</v>
      </c>
      <c r="BA365" s="68">
        <v>0</v>
      </c>
      <c r="EQ365" s="68">
        <v>54035</v>
      </c>
      <c r="ER365" s="175">
        <v>1</v>
      </c>
      <c r="ES365" s="68">
        <v>650</v>
      </c>
      <c r="ET365" s="68">
        <v>35</v>
      </c>
      <c r="EU365" s="68">
        <v>0</v>
      </c>
      <c r="EV365" s="68">
        <v>150035</v>
      </c>
      <c r="EW365" s="68" t="s">
        <v>2673</v>
      </c>
      <c r="EX365" s="68" t="str">
        <f t="shared" si="38"/>
        <v>소형</v>
      </c>
      <c r="GE365" s="68">
        <v>4100</v>
      </c>
      <c r="GF365" s="68" t="s">
        <v>4195</v>
      </c>
    </row>
    <row r="366" spans="6:188" x14ac:dyDescent="0.3">
      <c r="F366" s="68">
        <v>7506</v>
      </c>
      <c r="G366" s="68">
        <v>2</v>
      </c>
      <c r="H366" s="68">
        <v>0</v>
      </c>
      <c r="I366" s="68">
        <v>0</v>
      </c>
      <c r="J366" s="68" t="s">
        <v>11940</v>
      </c>
      <c r="K366" s="68">
        <v>0</v>
      </c>
      <c r="L366" s="68">
        <v>0</v>
      </c>
      <c r="M366" s="68">
        <v>0</v>
      </c>
      <c r="N366" s="68">
        <v>0</v>
      </c>
      <c r="O366" s="68">
        <v>7506</v>
      </c>
      <c r="P366" s="68">
        <v>0</v>
      </c>
      <c r="Q366" s="68">
        <v>0</v>
      </c>
      <c r="R366" s="68">
        <v>0</v>
      </c>
      <c r="S366" s="68">
        <v>0</v>
      </c>
      <c r="T366" s="68">
        <v>0</v>
      </c>
      <c r="U366" s="68">
        <v>0</v>
      </c>
      <c r="V366" s="68">
        <v>0</v>
      </c>
      <c r="W366" s="68">
        <v>0</v>
      </c>
      <c r="X366" s="68">
        <v>0</v>
      </c>
      <c r="Y366" s="68">
        <v>0</v>
      </c>
      <c r="Z366" s="68">
        <v>0</v>
      </c>
      <c r="AA366" s="68">
        <v>0</v>
      </c>
      <c r="AB366" s="68">
        <v>0</v>
      </c>
      <c r="AC366" s="68">
        <v>0</v>
      </c>
      <c r="AD366" s="68">
        <v>0</v>
      </c>
      <c r="AE366" s="68">
        <v>0</v>
      </c>
      <c r="AF366" s="68">
        <v>0</v>
      </c>
      <c r="AG366" s="68">
        <v>0</v>
      </c>
      <c r="AH366" s="68">
        <v>0</v>
      </c>
      <c r="AI366" s="68">
        <v>0</v>
      </c>
      <c r="AJ366" s="68">
        <v>0</v>
      </c>
      <c r="AK366" s="68">
        <v>0</v>
      </c>
      <c r="AL366" s="68">
        <v>0</v>
      </c>
      <c r="AM366" s="68">
        <v>0</v>
      </c>
      <c r="AN366" s="68">
        <v>0</v>
      </c>
      <c r="AO366" s="68">
        <v>0</v>
      </c>
      <c r="AP366" s="68">
        <v>0</v>
      </c>
      <c r="AQ366" s="68">
        <v>1</v>
      </c>
      <c r="AR366" s="68">
        <v>0</v>
      </c>
      <c r="AS366" s="68">
        <v>0</v>
      </c>
      <c r="AT366" s="68">
        <v>0</v>
      </c>
      <c r="AU366" s="68">
        <v>0</v>
      </c>
      <c r="AV366" s="68">
        <v>4</v>
      </c>
      <c r="AW366" s="68"/>
      <c r="AX366" s="68">
        <v>0</v>
      </c>
      <c r="AY366" s="126">
        <v>0</v>
      </c>
      <c r="AZ366" s="68">
        <v>0</v>
      </c>
      <c r="BA366" s="68">
        <v>0</v>
      </c>
      <c r="EQ366" s="68">
        <v>54041</v>
      </c>
      <c r="ER366" s="175">
        <v>1</v>
      </c>
      <c r="ES366" s="68">
        <v>650</v>
      </c>
      <c r="ET366" s="68">
        <v>41</v>
      </c>
      <c r="EU366" s="68">
        <v>0</v>
      </c>
      <c r="EV366" s="68">
        <v>150041</v>
      </c>
      <c r="EW366" s="68" t="s">
        <v>2679</v>
      </c>
      <c r="EX366" s="68" t="str">
        <f t="shared" si="38"/>
        <v>소형</v>
      </c>
      <c r="GE366" s="68">
        <v>4101</v>
      </c>
      <c r="GF366" s="68" t="s">
        <v>4196</v>
      </c>
    </row>
    <row r="367" spans="6:188" x14ac:dyDescent="0.3">
      <c r="F367" s="68">
        <v>7507</v>
      </c>
      <c r="G367" s="68">
        <v>2</v>
      </c>
      <c r="H367" s="68">
        <v>0</v>
      </c>
      <c r="I367" s="68">
        <v>0</v>
      </c>
      <c r="J367" s="68" t="s">
        <v>11941</v>
      </c>
      <c r="K367" s="68">
        <v>0</v>
      </c>
      <c r="L367" s="68">
        <v>0</v>
      </c>
      <c r="M367" s="68">
        <v>0</v>
      </c>
      <c r="N367" s="68">
        <v>0</v>
      </c>
      <c r="O367" s="68">
        <v>7507</v>
      </c>
      <c r="P367" s="68">
        <v>0</v>
      </c>
      <c r="Q367" s="68">
        <v>0</v>
      </c>
      <c r="R367" s="68">
        <v>0</v>
      </c>
      <c r="S367" s="68">
        <v>0</v>
      </c>
      <c r="T367" s="68">
        <v>0</v>
      </c>
      <c r="U367" s="68">
        <v>0</v>
      </c>
      <c r="V367" s="68">
        <v>0</v>
      </c>
      <c r="W367" s="68">
        <v>0</v>
      </c>
      <c r="X367" s="68">
        <v>0</v>
      </c>
      <c r="Y367" s="68">
        <v>0</v>
      </c>
      <c r="Z367" s="68">
        <v>0</v>
      </c>
      <c r="AA367" s="68">
        <v>0</v>
      </c>
      <c r="AB367" s="68">
        <v>0</v>
      </c>
      <c r="AC367" s="68">
        <v>0</v>
      </c>
      <c r="AD367" s="68">
        <v>0</v>
      </c>
      <c r="AE367" s="68">
        <v>0</v>
      </c>
      <c r="AF367" s="68">
        <v>0</v>
      </c>
      <c r="AG367" s="68">
        <v>0</v>
      </c>
      <c r="AH367" s="68">
        <v>0</v>
      </c>
      <c r="AI367" s="68">
        <v>0</v>
      </c>
      <c r="AJ367" s="68">
        <v>0</v>
      </c>
      <c r="AK367" s="68">
        <v>0</v>
      </c>
      <c r="AL367" s="68">
        <v>0</v>
      </c>
      <c r="AM367" s="68">
        <v>0</v>
      </c>
      <c r="AN367" s="68">
        <v>0</v>
      </c>
      <c r="AO367" s="68">
        <v>0</v>
      </c>
      <c r="AP367" s="68">
        <v>0</v>
      </c>
      <c r="AQ367" s="68">
        <v>1</v>
      </c>
      <c r="AR367" s="68">
        <v>0</v>
      </c>
      <c r="AS367" s="68">
        <v>0</v>
      </c>
      <c r="AT367" s="68">
        <v>0</v>
      </c>
      <c r="AU367" s="68">
        <v>0</v>
      </c>
      <c r="AV367" s="68">
        <v>4</v>
      </c>
      <c r="AW367" s="68"/>
      <c r="AX367" s="68">
        <v>0</v>
      </c>
      <c r="AY367" s="126">
        <v>0</v>
      </c>
      <c r="AZ367" s="68">
        <v>0</v>
      </c>
      <c r="BA367" s="68">
        <v>0</v>
      </c>
      <c r="EQ367" s="68">
        <v>54017</v>
      </c>
      <c r="ER367" s="175">
        <v>1</v>
      </c>
      <c r="ES367" s="68">
        <v>650</v>
      </c>
      <c r="ET367" s="68">
        <v>17</v>
      </c>
      <c r="EU367" s="68">
        <v>0</v>
      </c>
      <c r="EV367" s="68">
        <v>150017</v>
      </c>
      <c r="EW367" s="68" t="s">
        <v>2655</v>
      </c>
      <c r="EX367" s="68" t="str">
        <f t="shared" si="38"/>
        <v>소형</v>
      </c>
      <c r="GE367" s="68">
        <v>4102</v>
      </c>
      <c r="GF367" s="68" t="s">
        <v>4197</v>
      </c>
    </row>
    <row r="368" spans="6:188" x14ac:dyDescent="0.3">
      <c r="F368" s="68">
        <v>7508</v>
      </c>
      <c r="G368" s="68">
        <v>2</v>
      </c>
      <c r="H368" s="68">
        <v>0</v>
      </c>
      <c r="I368" s="68">
        <v>0</v>
      </c>
      <c r="J368" s="68" t="s">
        <v>11942</v>
      </c>
      <c r="K368" s="68">
        <v>0</v>
      </c>
      <c r="L368" s="68">
        <v>0</v>
      </c>
      <c r="M368" s="68">
        <v>0</v>
      </c>
      <c r="N368" s="68">
        <v>0</v>
      </c>
      <c r="O368" s="68">
        <v>7508</v>
      </c>
      <c r="P368" s="68">
        <v>0</v>
      </c>
      <c r="Q368" s="68">
        <v>0</v>
      </c>
      <c r="R368" s="68">
        <v>0</v>
      </c>
      <c r="S368" s="68">
        <v>0</v>
      </c>
      <c r="T368" s="68">
        <v>0</v>
      </c>
      <c r="U368" s="68">
        <v>0</v>
      </c>
      <c r="V368" s="68">
        <v>0</v>
      </c>
      <c r="W368" s="68">
        <v>0</v>
      </c>
      <c r="X368" s="68">
        <v>0</v>
      </c>
      <c r="Y368" s="68">
        <v>0</v>
      </c>
      <c r="Z368" s="68">
        <v>0</v>
      </c>
      <c r="AA368" s="68">
        <v>0</v>
      </c>
      <c r="AB368" s="68">
        <v>0</v>
      </c>
      <c r="AC368" s="68">
        <v>0</v>
      </c>
      <c r="AD368" s="68">
        <v>0</v>
      </c>
      <c r="AE368" s="68">
        <v>0</v>
      </c>
      <c r="AF368" s="68">
        <v>0</v>
      </c>
      <c r="AG368" s="68">
        <v>0</v>
      </c>
      <c r="AH368" s="68">
        <v>0</v>
      </c>
      <c r="AI368" s="68">
        <v>0</v>
      </c>
      <c r="AJ368" s="68">
        <v>0</v>
      </c>
      <c r="AK368" s="68">
        <v>0</v>
      </c>
      <c r="AL368" s="68">
        <v>0</v>
      </c>
      <c r="AM368" s="68">
        <v>0</v>
      </c>
      <c r="AN368" s="68">
        <v>0</v>
      </c>
      <c r="AO368" s="68">
        <v>0</v>
      </c>
      <c r="AP368" s="68">
        <v>0</v>
      </c>
      <c r="AQ368" s="68">
        <v>1</v>
      </c>
      <c r="AR368" s="68">
        <v>0</v>
      </c>
      <c r="AS368" s="68">
        <v>0</v>
      </c>
      <c r="AT368" s="68">
        <v>0</v>
      </c>
      <c r="AU368" s="68">
        <v>0</v>
      </c>
      <c r="AV368" s="68">
        <v>4</v>
      </c>
      <c r="AW368" s="68"/>
      <c r="AX368" s="68">
        <v>0</v>
      </c>
      <c r="AY368" s="126">
        <v>0</v>
      </c>
      <c r="AZ368" s="68">
        <v>0</v>
      </c>
      <c r="BA368" s="68">
        <v>0</v>
      </c>
      <c r="EQ368" s="68">
        <v>54013</v>
      </c>
      <c r="ER368" s="175">
        <v>1</v>
      </c>
      <c r="ES368" s="68">
        <v>650</v>
      </c>
      <c r="ET368" s="68">
        <v>13</v>
      </c>
      <c r="EU368" s="68">
        <v>0</v>
      </c>
      <c r="EV368" s="68">
        <v>150013</v>
      </c>
      <c r="EW368" s="68" t="s">
        <v>2651</v>
      </c>
      <c r="EX368" s="68" t="str">
        <f t="shared" si="38"/>
        <v>소형</v>
      </c>
      <c r="GE368" s="68">
        <v>4103</v>
      </c>
      <c r="GF368" s="68" t="s">
        <v>4198</v>
      </c>
    </row>
    <row r="369" spans="6:188" x14ac:dyDescent="0.3">
      <c r="F369" s="68">
        <v>7509</v>
      </c>
      <c r="G369" s="68">
        <v>2</v>
      </c>
      <c r="H369" s="68">
        <v>0</v>
      </c>
      <c r="I369" s="68">
        <v>0</v>
      </c>
      <c r="J369" s="68" t="s">
        <v>11943</v>
      </c>
      <c r="K369" s="68">
        <v>0</v>
      </c>
      <c r="L369" s="68">
        <v>0</v>
      </c>
      <c r="M369" s="68">
        <v>0</v>
      </c>
      <c r="N369" s="68">
        <v>0</v>
      </c>
      <c r="O369" s="68">
        <v>7509</v>
      </c>
      <c r="P369" s="68">
        <v>0</v>
      </c>
      <c r="Q369" s="68">
        <v>0</v>
      </c>
      <c r="R369" s="68">
        <v>0</v>
      </c>
      <c r="S369" s="68">
        <v>0</v>
      </c>
      <c r="T369" s="68">
        <v>0</v>
      </c>
      <c r="U369" s="68">
        <v>0</v>
      </c>
      <c r="V369" s="68">
        <v>0</v>
      </c>
      <c r="W369" s="68">
        <v>0</v>
      </c>
      <c r="X369" s="68">
        <v>0</v>
      </c>
      <c r="Y369" s="68">
        <v>0</v>
      </c>
      <c r="Z369" s="68">
        <v>0</v>
      </c>
      <c r="AA369" s="68">
        <v>0</v>
      </c>
      <c r="AB369" s="68">
        <v>0</v>
      </c>
      <c r="AC369" s="68">
        <v>0</v>
      </c>
      <c r="AD369" s="68">
        <v>0</v>
      </c>
      <c r="AE369" s="68">
        <v>0</v>
      </c>
      <c r="AF369" s="68">
        <v>0</v>
      </c>
      <c r="AG369" s="68">
        <v>0</v>
      </c>
      <c r="AH369" s="68">
        <v>0</v>
      </c>
      <c r="AI369" s="68">
        <v>0</v>
      </c>
      <c r="AJ369" s="68">
        <v>0</v>
      </c>
      <c r="AK369" s="68">
        <v>0</v>
      </c>
      <c r="AL369" s="68">
        <v>0</v>
      </c>
      <c r="AM369" s="68">
        <v>0</v>
      </c>
      <c r="AN369" s="68">
        <v>0</v>
      </c>
      <c r="AO369" s="68">
        <v>0</v>
      </c>
      <c r="AP369" s="68">
        <v>0</v>
      </c>
      <c r="AQ369" s="68">
        <v>1</v>
      </c>
      <c r="AR369" s="68">
        <v>0</v>
      </c>
      <c r="AS369" s="68">
        <v>0</v>
      </c>
      <c r="AT369" s="68">
        <v>0</v>
      </c>
      <c r="AU369" s="68">
        <v>0</v>
      </c>
      <c r="AV369" s="68">
        <v>4</v>
      </c>
      <c r="AW369" s="68"/>
      <c r="AX369" s="68">
        <v>0</v>
      </c>
      <c r="AY369" s="126">
        <v>0</v>
      </c>
      <c r="AZ369" s="68">
        <v>0</v>
      </c>
      <c r="BA369" s="68">
        <v>0</v>
      </c>
      <c r="EQ369" s="68">
        <v>54015</v>
      </c>
      <c r="ER369" s="175">
        <v>1</v>
      </c>
      <c r="ES369" s="68">
        <v>650</v>
      </c>
      <c r="ET369" s="68">
        <v>15</v>
      </c>
      <c r="EU369" s="68">
        <v>0</v>
      </c>
      <c r="EV369" s="68">
        <v>150015</v>
      </c>
      <c r="EW369" s="68" t="s">
        <v>2653</v>
      </c>
      <c r="EX369" s="68" t="str">
        <f t="shared" si="38"/>
        <v>소형</v>
      </c>
      <c r="GE369" s="68">
        <v>4104</v>
      </c>
      <c r="GF369" s="68" t="s">
        <v>4199</v>
      </c>
    </row>
    <row r="370" spans="6:188" x14ac:dyDescent="0.3">
      <c r="F370" s="68">
        <v>7510</v>
      </c>
      <c r="G370" s="68">
        <v>2</v>
      </c>
      <c r="H370" s="68">
        <v>0</v>
      </c>
      <c r="I370" s="68">
        <v>0</v>
      </c>
      <c r="J370" s="68" t="s">
        <v>11944</v>
      </c>
      <c r="K370" s="68">
        <v>0</v>
      </c>
      <c r="L370" s="68">
        <v>0</v>
      </c>
      <c r="M370" s="68">
        <v>0</v>
      </c>
      <c r="N370" s="68">
        <v>0</v>
      </c>
      <c r="O370" s="68">
        <v>7510</v>
      </c>
      <c r="P370" s="68">
        <v>0</v>
      </c>
      <c r="Q370" s="68">
        <v>0</v>
      </c>
      <c r="R370" s="68">
        <v>0</v>
      </c>
      <c r="S370" s="68">
        <v>0</v>
      </c>
      <c r="T370" s="68">
        <v>0</v>
      </c>
      <c r="U370" s="68">
        <v>0</v>
      </c>
      <c r="V370" s="68">
        <v>0</v>
      </c>
      <c r="W370" s="68">
        <v>0</v>
      </c>
      <c r="X370" s="68">
        <v>0</v>
      </c>
      <c r="Y370" s="68">
        <v>0</v>
      </c>
      <c r="Z370" s="68">
        <v>0</v>
      </c>
      <c r="AA370" s="68">
        <v>0</v>
      </c>
      <c r="AB370" s="68">
        <v>0</v>
      </c>
      <c r="AC370" s="68">
        <v>0</v>
      </c>
      <c r="AD370" s="68">
        <v>0</v>
      </c>
      <c r="AE370" s="68">
        <v>0</v>
      </c>
      <c r="AF370" s="68">
        <v>0</v>
      </c>
      <c r="AG370" s="68">
        <v>0</v>
      </c>
      <c r="AH370" s="68">
        <v>0</v>
      </c>
      <c r="AI370" s="68">
        <v>0</v>
      </c>
      <c r="AJ370" s="68">
        <v>0</v>
      </c>
      <c r="AK370" s="68">
        <v>0</v>
      </c>
      <c r="AL370" s="68">
        <v>0</v>
      </c>
      <c r="AM370" s="68">
        <v>0</v>
      </c>
      <c r="AN370" s="68">
        <v>0</v>
      </c>
      <c r="AO370" s="68">
        <v>0</v>
      </c>
      <c r="AP370" s="68">
        <v>0</v>
      </c>
      <c r="AQ370" s="68">
        <v>1</v>
      </c>
      <c r="AR370" s="68">
        <v>0</v>
      </c>
      <c r="AS370" s="68">
        <v>0</v>
      </c>
      <c r="AT370" s="68">
        <v>0</v>
      </c>
      <c r="AU370" s="68">
        <v>0</v>
      </c>
      <c r="AV370" s="68">
        <v>4</v>
      </c>
      <c r="AW370" s="68"/>
      <c r="AX370" s="68">
        <v>0</v>
      </c>
      <c r="AY370" s="126">
        <v>0</v>
      </c>
      <c r="AZ370" s="68">
        <v>0</v>
      </c>
      <c r="BA370" s="68">
        <v>0</v>
      </c>
      <c r="EQ370" s="68">
        <v>54052</v>
      </c>
      <c r="ER370" s="175">
        <v>1</v>
      </c>
      <c r="ES370" s="68">
        <v>650</v>
      </c>
      <c r="ET370" s="68">
        <v>52</v>
      </c>
      <c r="EU370" s="68">
        <v>0</v>
      </c>
      <c r="EV370" s="68">
        <v>150052</v>
      </c>
      <c r="EW370" s="68" t="s">
        <v>2690</v>
      </c>
      <c r="EX370" s="68" t="str">
        <f t="shared" si="38"/>
        <v>소형</v>
      </c>
      <c r="GE370" s="68">
        <v>4200</v>
      </c>
      <c r="GF370" s="68" t="s">
        <v>4200</v>
      </c>
    </row>
    <row r="371" spans="6:188" x14ac:dyDescent="0.3">
      <c r="F371" s="68">
        <v>7511</v>
      </c>
      <c r="G371" s="68">
        <v>2</v>
      </c>
      <c r="H371" s="68">
        <v>0</v>
      </c>
      <c r="I371" s="68">
        <v>0</v>
      </c>
      <c r="J371" s="68" t="s">
        <v>11945</v>
      </c>
      <c r="K371" s="68">
        <v>0</v>
      </c>
      <c r="L371" s="68">
        <v>0</v>
      </c>
      <c r="M371" s="68">
        <v>0</v>
      </c>
      <c r="N371" s="68">
        <v>0</v>
      </c>
      <c r="O371" s="68">
        <v>7511</v>
      </c>
      <c r="P371" s="68">
        <v>0</v>
      </c>
      <c r="Q371" s="68">
        <v>0</v>
      </c>
      <c r="R371" s="68">
        <v>0</v>
      </c>
      <c r="S371" s="68">
        <v>0</v>
      </c>
      <c r="T371" s="68">
        <v>0</v>
      </c>
      <c r="U371" s="68">
        <v>0</v>
      </c>
      <c r="V371" s="68">
        <v>0</v>
      </c>
      <c r="W371" s="68">
        <v>0</v>
      </c>
      <c r="X371" s="68">
        <v>0</v>
      </c>
      <c r="Y371" s="68">
        <v>0</v>
      </c>
      <c r="Z371" s="68">
        <v>0</v>
      </c>
      <c r="AA371" s="68">
        <v>0</v>
      </c>
      <c r="AB371" s="68">
        <v>0</v>
      </c>
      <c r="AC371" s="68">
        <v>0</v>
      </c>
      <c r="AD371" s="68">
        <v>0</v>
      </c>
      <c r="AE371" s="68">
        <v>0</v>
      </c>
      <c r="AF371" s="68">
        <v>0</v>
      </c>
      <c r="AG371" s="68">
        <v>0</v>
      </c>
      <c r="AH371" s="68">
        <v>0</v>
      </c>
      <c r="AI371" s="68">
        <v>0</v>
      </c>
      <c r="AJ371" s="68">
        <v>0</v>
      </c>
      <c r="AK371" s="68">
        <v>0</v>
      </c>
      <c r="AL371" s="68">
        <v>0</v>
      </c>
      <c r="AM371" s="68">
        <v>0</v>
      </c>
      <c r="AN371" s="68">
        <v>0</v>
      </c>
      <c r="AO371" s="68">
        <v>0</v>
      </c>
      <c r="AP371" s="68">
        <v>0</v>
      </c>
      <c r="AQ371" s="68">
        <v>1</v>
      </c>
      <c r="AR371" s="68">
        <v>0</v>
      </c>
      <c r="AS371" s="68">
        <v>0</v>
      </c>
      <c r="AT371" s="68">
        <v>0</v>
      </c>
      <c r="AU371" s="68">
        <v>0</v>
      </c>
      <c r="AV371" s="68">
        <v>4</v>
      </c>
      <c r="AW371" s="68"/>
      <c r="AX371" s="68">
        <v>0</v>
      </c>
      <c r="AY371" s="126">
        <v>0</v>
      </c>
      <c r="AZ371" s="68">
        <v>0</v>
      </c>
      <c r="BA371" s="68">
        <v>0</v>
      </c>
      <c r="EQ371" s="68">
        <v>54014</v>
      </c>
      <c r="ER371" s="175">
        <v>1</v>
      </c>
      <c r="ES371" s="68">
        <v>650</v>
      </c>
      <c r="ET371" s="68">
        <v>14</v>
      </c>
      <c r="EU371" s="68">
        <v>0</v>
      </c>
      <c r="EV371" s="68">
        <v>150014</v>
      </c>
      <c r="EW371" s="68" t="s">
        <v>2652</v>
      </c>
      <c r="EX371" s="68" t="str">
        <f t="shared" si="38"/>
        <v>소형</v>
      </c>
      <c r="GE371" s="68">
        <v>4201</v>
      </c>
      <c r="GF371" s="68" t="s">
        <v>4201</v>
      </c>
    </row>
    <row r="372" spans="6:188" x14ac:dyDescent="0.3">
      <c r="F372" s="68">
        <v>7512</v>
      </c>
      <c r="G372" s="68">
        <v>2</v>
      </c>
      <c r="H372" s="68">
        <v>0</v>
      </c>
      <c r="I372" s="68">
        <v>0</v>
      </c>
      <c r="J372" s="68" t="s">
        <v>11946</v>
      </c>
      <c r="K372" s="68">
        <v>0</v>
      </c>
      <c r="L372" s="68">
        <v>0</v>
      </c>
      <c r="M372" s="68">
        <v>0</v>
      </c>
      <c r="N372" s="68">
        <v>0</v>
      </c>
      <c r="O372" s="68">
        <v>7512</v>
      </c>
      <c r="P372" s="68">
        <v>0</v>
      </c>
      <c r="Q372" s="68">
        <v>0</v>
      </c>
      <c r="R372" s="68">
        <v>0</v>
      </c>
      <c r="S372" s="68">
        <v>0</v>
      </c>
      <c r="T372" s="68">
        <v>0</v>
      </c>
      <c r="U372" s="68">
        <v>0</v>
      </c>
      <c r="V372" s="68">
        <v>0</v>
      </c>
      <c r="W372" s="68">
        <v>0</v>
      </c>
      <c r="X372" s="68">
        <v>0</v>
      </c>
      <c r="Y372" s="68">
        <v>0</v>
      </c>
      <c r="Z372" s="68">
        <v>0</v>
      </c>
      <c r="AA372" s="68">
        <v>0</v>
      </c>
      <c r="AB372" s="68">
        <v>0</v>
      </c>
      <c r="AC372" s="68">
        <v>0</v>
      </c>
      <c r="AD372" s="68">
        <v>0</v>
      </c>
      <c r="AE372" s="68">
        <v>0</v>
      </c>
      <c r="AF372" s="68">
        <v>0</v>
      </c>
      <c r="AG372" s="68">
        <v>0</v>
      </c>
      <c r="AH372" s="68">
        <v>0</v>
      </c>
      <c r="AI372" s="68">
        <v>0</v>
      </c>
      <c r="AJ372" s="68">
        <v>0</v>
      </c>
      <c r="AK372" s="68">
        <v>0</v>
      </c>
      <c r="AL372" s="68">
        <v>0</v>
      </c>
      <c r="AM372" s="68">
        <v>0</v>
      </c>
      <c r="AN372" s="68">
        <v>0</v>
      </c>
      <c r="AO372" s="68">
        <v>0</v>
      </c>
      <c r="AP372" s="68">
        <v>0</v>
      </c>
      <c r="AQ372" s="68">
        <v>1</v>
      </c>
      <c r="AR372" s="68">
        <v>0</v>
      </c>
      <c r="AS372" s="68">
        <v>0</v>
      </c>
      <c r="AT372" s="68">
        <v>0</v>
      </c>
      <c r="AU372" s="68">
        <v>0</v>
      </c>
      <c r="AV372" s="68">
        <v>4</v>
      </c>
      <c r="AW372" s="68"/>
      <c r="AX372" s="68">
        <v>0</v>
      </c>
      <c r="AY372" s="126">
        <v>0</v>
      </c>
      <c r="AZ372" s="68">
        <v>0</v>
      </c>
      <c r="BA372" s="68">
        <v>0</v>
      </c>
      <c r="EQ372" s="68">
        <v>54053</v>
      </c>
      <c r="ER372" s="175">
        <v>1</v>
      </c>
      <c r="ES372" s="68">
        <v>650</v>
      </c>
      <c r="ET372" s="68">
        <v>53</v>
      </c>
      <c r="EU372" s="68">
        <v>0</v>
      </c>
      <c r="EV372" s="68">
        <v>150053</v>
      </c>
      <c r="EW372" s="68" t="s">
        <v>2691</v>
      </c>
      <c r="EX372" s="68" t="str">
        <f t="shared" si="38"/>
        <v>소형</v>
      </c>
      <c r="GE372" s="68">
        <v>4300</v>
      </c>
      <c r="GF372" s="68" t="s">
        <v>4173</v>
      </c>
    </row>
    <row r="373" spans="6:188" x14ac:dyDescent="0.3">
      <c r="F373" s="68">
        <v>7513</v>
      </c>
      <c r="G373" s="68">
        <v>2</v>
      </c>
      <c r="H373" s="68">
        <v>0</v>
      </c>
      <c r="I373" s="68">
        <v>0</v>
      </c>
      <c r="J373" s="68" t="s">
        <v>11947</v>
      </c>
      <c r="K373" s="68">
        <v>0</v>
      </c>
      <c r="L373" s="68">
        <v>0</v>
      </c>
      <c r="M373" s="68">
        <v>0</v>
      </c>
      <c r="N373" s="68">
        <v>0</v>
      </c>
      <c r="O373" s="68">
        <v>7513</v>
      </c>
      <c r="P373" s="68">
        <v>0</v>
      </c>
      <c r="Q373" s="68">
        <v>0</v>
      </c>
      <c r="R373" s="68">
        <v>0</v>
      </c>
      <c r="S373" s="68">
        <v>0</v>
      </c>
      <c r="T373" s="68">
        <v>0</v>
      </c>
      <c r="U373" s="68">
        <v>0</v>
      </c>
      <c r="V373" s="68">
        <v>0</v>
      </c>
      <c r="W373" s="68">
        <v>0</v>
      </c>
      <c r="X373" s="68">
        <v>0</v>
      </c>
      <c r="Y373" s="68">
        <v>0</v>
      </c>
      <c r="Z373" s="68">
        <v>0</v>
      </c>
      <c r="AA373" s="68">
        <v>0</v>
      </c>
      <c r="AB373" s="68">
        <v>0</v>
      </c>
      <c r="AC373" s="68">
        <v>0</v>
      </c>
      <c r="AD373" s="68">
        <v>0</v>
      </c>
      <c r="AE373" s="68">
        <v>0</v>
      </c>
      <c r="AF373" s="68">
        <v>0</v>
      </c>
      <c r="AG373" s="68">
        <v>0</v>
      </c>
      <c r="AH373" s="68">
        <v>0</v>
      </c>
      <c r="AI373" s="68">
        <v>0</v>
      </c>
      <c r="AJ373" s="68">
        <v>0</v>
      </c>
      <c r="AK373" s="68">
        <v>0</v>
      </c>
      <c r="AL373" s="68">
        <v>0</v>
      </c>
      <c r="AM373" s="68">
        <v>0</v>
      </c>
      <c r="AN373" s="68">
        <v>0</v>
      </c>
      <c r="AO373" s="68">
        <v>0</v>
      </c>
      <c r="AP373" s="68">
        <v>0</v>
      </c>
      <c r="AQ373" s="68">
        <v>1</v>
      </c>
      <c r="AR373" s="68">
        <v>0</v>
      </c>
      <c r="AS373" s="68">
        <v>0</v>
      </c>
      <c r="AT373" s="68">
        <v>0</v>
      </c>
      <c r="AU373" s="68">
        <v>0</v>
      </c>
      <c r="AV373" s="68">
        <v>4</v>
      </c>
      <c r="AW373" s="68"/>
      <c r="AX373" s="68">
        <v>0</v>
      </c>
      <c r="AY373" s="126">
        <v>0</v>
      </c>
      <c r="AZ373" s="68">
        <v>0</v>
      </c>
      <c r="BA373" s="68">
        <v>0</v>
      </c>
      <c r="EQ373" s="68">
        <v>54019</v>
      </c>
      <c r="ER373" s="175">
        <v>2</v>
      </c>
      <c r="ES373" s="68">
        <v>650</v>
      </c>
      <c r="ET373" s="68">
        <v>19</v>
      </c>
      <c r="EU373" s="68">
        <v>0</v>
      </c>
      <c r="EV373" s="68">
        <v>150019</v>
      </c>
      <c r="EW373" s="68" t="s">
        <v>2657</v>
      </c>
      <c r="EX373" s="68" t="str">
        <f t="shared" si="38"/>
        <v>중형</v>
      </c>
      <c r="GE373" s="68">
        <v>4301</v>
      </c>
      <c r="GF373" s="68" t="s">
        <v>4202</v>
      </c>
    </row>
    <row r="374" spans="6:188" x14ac:dyDescent="0.3">
      <c r="F374" s="68">
        <v>7514</v>
      </c>
      <c r="G374" s="68">
        <v>2</v>
      </c>
      <c r="H374" s="68">
        <v>0</v>
      </c>
      <c r="I374" s="68">
        <v>0</v>
      </c>
      <c r="J374" s="68" t="s">
        <v>11948</v>
      </c>
      <c r="K374" s="68">
        <v>0</v>
      </c>
      <c r="L374" s="68">
        <v>0</v>
      </c>
      <c r="M374" s="68">
        <v>0</v>
      </c>
      <c r="N374" s="68">
        <v>0</v>
      </c>
      <c r="O374" s="68">
        <v>7514</v>
      </c>
      <c r="P374" s="68">
        <v>0</v>
      </c>
      <c r="Q374" s="68">
        <v>0</v>
      </c>
      <c r="R374" s="68">
        <v>0</v>
      </c>
      <c r="S374" s="68">
        <v>0</v>
      </c>
      <c r="T374" s="68">
        <v>0</v>
      </c>
      <c r="U374" s="68">
        <v>0</v>
      </c>
      <c r="V374" s="68">
        <v>0</v>
      </c>
      <c r="W374" s="68">
        <v>0</v>
      </c>
      <c r="X374" s="68">
        <v>0</v>
      </c>
      <c r="Y374" s="68">
        <v>0</v>
      </c>
      <c r="Z374" s="68">
        <v>0</v>
      </c>
      <c r="AA374" s="68">
        <v>0</v>
      </c>
      <c r="AB374" s="68">
        <v>0</v>
      </c>
      <c r="AC374" s="68">
        <v>0</v>
      </c>
      <c r="AD374" s="68">
        <v>0</v>
      </c>
      <c r="AE374" s="68">
        <v>0</v>
      </c>
      <c r="AF374" s="68">
        <v>0</v>
      </c>
      <c r="AG374" s="68">
        <v>0</v>
      </c>
      <c r="AH374" s="68">
        <v>0</v>
      </c>
      <c r="AI374" s="68">
        <v>0</v>
      </c>
      <c r="AJ374" s="68">
        <v>0</v>
      </c>
      <c r="AK374" s="68">
        <v>0</v>
      </c>
      <c r="AL374" s="68">
        <v>0</v>
      </c>
      <c r="AM374" s="68">
        <v>0</v>
      </c>
      <c r="AN374" s="68">
        <v>0</v>
      </c>
      <c r="AO374" s="68">
        <v>0</v>
      </c>
      <c r="AP374" s="68">
        <v>0</v>
      </c>
      <c r="AQ374" s="68">
        <v>1</v>
      </c>
      <c r="AR374" s="68">
        <v>0</v>
      </c>
      <c r="AS374" s="68">
        <v>0</v>
      </c>
      <c r="AT374" s="68">
        <v>0</v>
      </c>
      <c r="AU374" s="68">
        <v>0</v>
      </c>
      <c r="AV374" s="68">
        <v>4</v>
      </c>
      <c r="AW374" s="68"/>
      <c r="AX374" s="68">
        <v>0</v>
      </c>
      <c r="AY374" s="126">
        <v>0</v>
      </c>
      <c r="AZ374" s="68">
        <v>0</v>
      </c>
      <c r="BA374" s="68">
        <v>0</v>
      </c>
      <c r="EQ374" s="68">
        <v>54020</v>
      </c>
      <c r="ER374" s="175">
        <v>2</v>
      </c>
      <c r="ES374" s="68">
        <v>650</v>
      </c>
      <c r="ET374" s="68">
        <v>20</v>
      </c>
      <c r="EU374" s="68">
        <v>0</v>
      </c>
      <c r="EV374" s="68">
        <v>150020</v>
      </c>
      <c r="EW374" s="68" t="s">
        <v>2658</v>
      </c>
      <c r="EX374" s="68" t="str">
        <f t="shared" si="38"/>
        <v>중형</v>
      </c>
      <c r="GE374" s="68">
        <v>5000</v>
      </c>
      <c r="GF374" s="68" t="s">
        <v>631</v>
      </c>
    </row>
    <row r="375" spans="6:188" x14ac:dyDescent="0.3">
      <c r="F375" s="68">
        <v>7515</v>
      </c>
      <c r="G375" s="68">
        <v>2</v>
      </c>
      <c r="H375" s="68">
        <v>0</v>
      </c>
      <c r="I375" s="68">
        <v>0</v>
      </c>
      <c r="J375" s="68" t="s">
        <v>11949</v>
      </c>
      <c r="K375" s="68">
        <v>0</v>
      </c>
      <c r="L375" s="68">
        <v>0</v>
      </c>
      <c r="M375" s="68">
        <v>0</v>
      </c>
      <c r="N375" s="68">
        <v>0</v>
      </c>
      <c r="O375" s="68">
        <v>7515</v>
      </c>
      <c r="P375" s="68">
        <v>0</v>
      </c>
      <c r="Q375" s="68">
        <v>0</v>
      </c>
      <c r="R375" s="68">
        <v>0</v>
      </c>
      <c r="S375" s="68">
        <v>0</v>
      </c>
      <c r="T375" s="68">
        <v>0</v>
      </c>
      <c r="U375" s="68">
        <v>0</v>
      </c>
      <c r="V375" s="68">
        <v>0</v>
      </c>
      <c r="W375" s="68">
        <v>0</v>
      </c>
      <c r="X375" s="68">
        <v>0</v>
      </c>
      <c r="Y375" s="68">
        <v>0</v>
      </c>
      <c r="Z375" s="68">
        <v>0</v>
      </c>
      <c r="AA375" s="68">
        <v>0</v>
      </c>
      <c r="AB375" s="68">
        <v>0</v>
      </c>
      <c r="AC375" s="68">
        <v>0</v>
      </c>
      <c r="AD375" s="68">
        <v>0</v>
      </c>
      <c r="AE375" s="68">
        <v>0</v>
      </c>
      <c r="AF375" s="68">
        <v>0</v>
      </c>
      <c r="AG375" s="68">
        <v>0</v>
      </c>
      <c r="AH375" s="68">
        <v>0</v>
      </c>
      <c r="AI375" s="68">
        <v>0</v>
      </c>
      <c r="AJ375" s="68">
        <v>0</v>
      </c>
      <c r="AK375" s="68">
        <v>0</v>
      </c>
      <c r="AL375" s="68">
        <v>0</v>
      </c>
      <c r="AM375" s="68">
        <v>0</v>
      </c>
      <c r="AN375" s="68">
        <v>0</v>
      </c>
      <c r="AO375" s="68">
        <v>0</v>
      </c>
      <c r="AP375" s="68">
        <v>0</v>
      </c>
      <c r="AQ375" s="68">
        <v>1</v>
      </c>
      <c r="AR375" s="68">
        <v>0</v>
      </c>
      <c r="AS375" s="68">
        <v>0</v>
      </c>
      <c r="AT375" s="68">
        <v>0</v>
      </c>
      <c r="AU375" s="68">
        <v>0</v>
      </c>
      <c r="AV375" s="68">
        <v>4</v>
      </c>
      <c r="AW375" s="68"/>
      <c r="AX375" s="68">
        <v>0</v>
      </c>
      <c r="AY375" s="126">
        <v>0</v>
      </c>
      <c r="AZ375" s="68">
        <v>0</v>
      </c>
      <c r="BA375" s="68">
        <v>0</v>
      </c>
      <c r="EQ375" s="68">
        <v>54040</v>
      </c>
      <c r="ER375" s="175">
        <v>2</v>
      </c>
      <c r="ES375" s="68">
        <v>650</v>
      </c>
      <c r="ET375" s="68">
        <v>40</v>
      </c>
      <c r="EU375" s="68">
        <v>0</v>
      </c>
      <c r="EV375" s="68">
        <v>150040</v>
      </c>
      <c r="EW375" s="68" t="s">
        <v>2678</v>
      </c>
      <c r="EX375" s="68" t="str">
        <f t="shared" si="38"/>
        <v>중형</v>
      </c>
      <c r="GE375" s="68">
        <v>5001</v>
      </c>
      <c r="GF375" s="68" t="s">
        <v>4203</v>
      </c>
    </row>
    <row r="376" spans="6:188" x14ac:dyDescent="0.3">
      <c r="F376" s="68">
        <v>7516</v>
      </c>
      <c r="G376" s="68">
        <v>2</v>
      </c>
      <c r="H376" s="68">
        <v>0</v>
      </c>
      <c r="I376" s="68">
        <v>0</v>
      </c>
      <c r="J376" s="68" t="s">
        <v>11950</v>
      </c>
      <c r="K376" s="68">
        <v>0</v>
      </c>
      <c r="L376" s="68">
        <v>0</v>
      </c>
      <c r="M376" s="68">
        <v>0</v>
      </c>
      <c r="N376" s="68">
        <v>0</v>
      </c>
      <c r="O376" s="68">
        <v>7516</v>
      </c>
      <c r="P376" s="68">
        <v>0</v>
      </c>
      <c r="Q376" s="68">
        <v>0</v>
      </c>
      <c r="R376" s="68">
        <v>0</v>
      </c>
      <c r="S376" s="68">
        <v>0</v>
      </c>
      <c r="T376" s="68">
        <v>0</v>
      </c>
      <c r="U376" s="68">
        <v>0</v>
      </c>
      <c r="V376" s="68">
        <v>0</v>
      </c>
      <c r="W376" s="68">
        <v>0</v>
      </c>
      <c r="X376" s="68">
        <v>0</v>
      </c>
      <c r="Y376" s="68">
        <v>0</v>
      </c>
      <c r="Z376" s="68">
        <v>0</v>
      </c>
      <c r="AA376" s="68">
        <v>0</v>
      </c>
      <c r="AB376" s="68">
        <v>0</v>
      </c>
      <c r="AC376" s="68">
        <v>0</v>
      </c>
      <c r="AD376" s="68">
        <v>0</v>
      </c>
      <c r="AE376" s="68">
        <v>0</v>
      </c>
      <c r="AF376" s="68">
        <v>0</v>
      </c>
      <c r="AG376" s="68">
        <v>0</v>
      </c>
      <c r="AH376" s="68">
        <v>0</v>
      </c>
      <c r="AI376" s="68">
        <v>0</v>
      </c>
      <c r="AJ376" s="68">
        <v>0</v>
      </c>
      <c r="AK376" s="68">
        <v>0</v>
      </c>
      <c r="AL376" s="68">
        <v>0</v>
      </c>
      <c r="AM376" s="68">
        <v>0</v>
      </c>
      <c r="AN376" s="68">
        <v>0</v>
      </c>
      <c r="AO376" s="68">
        <v>0</v>
      </c>
      <c r="AP376" s="68">
        <v>0</v>
      </c>
      <c r="AQ376" s="68">
        <v>1</v>
      </c>
      <c r="AR376" s="68">
        <v>0</v>
      </c>
      <c r="AS376" s="68">
        <v>0</v>
      </c>
      <c r="AT376" s="68">
        <v>0</v>
      </c>
      <c r="AU376" s="68">
        <v>0</v>
      </c>
      <c r="AV376" s="68">
        <v>4</v>
      </c>
      <c r="AW376" s="68"/>
      <c r="AX376" s="68">
        <v>0</v>
      </c>
      <c r="AY376" s="126">
        <v>0</v>
      </c>
      <c r="AZ376" s="68">
        <v>0</v>
      </c>
      <c r="BA376" s="68">
        <v>0</v>
      </c>
      <c r="EQ376" s="68">
        <v>54021</v>
      </c>
      <c r="ER376" s="175">
        <v>4</v>
      </c>
      <c r="ES376" s="68">
        <v>650</v>
      </c>
      <c r="ET376" s="68">
        <v>21</v>
      </c>
      <c r="EU376" s="68">
        <v>0</v>
      </c>
      <c r="EV376" s="68">
        <v>150021</v>
      </c>
      <c r="EW376" s="68" t="s">
        <v>2659</v>
      </c>
      <c r="EX376" s="68" t="str">
        <f t="shared" si="38"/>
        <v>대형</v>
      </c>
      <c r="GE376" s="68">
        <v>5002</v>
      </c>
      <c r="GF376" s="68" t="s">
        <v>4173</v>
      </c>
    </row>
    <row r="377" spans="6:188" x14ac:dyDescent="0.3">
      <c r="F377" s="68">
        <v>7517</v>
      </c>
      <c r="G377" s="68">
        <v>2</v>
      </c>
      <c r="H377" s="68">
        <v>0</v>
      </c>
      <c r="I377" s="68">
        <v>0</v>
      </c>
      <c r="J377" s="68" t="s">
        <v>11951</v>
      </c>
      <c r="K377" s="68">
        <v>0</v>
      </c>
      <c r="L377" s="68">
        <v>0</v>
      </c>
      <c r="M377" s="68">
        <v>0</v>
      </c>
      <c r="N377" s="68">
        <v>0</v>
      </c>
      <c r="O377" s="68">
        <v>7517</v>
      </c>
      <c r="P377" s="68">
        <v>0</v>
      </c>
      <c r="Q377" s="68">
        <v>0</v>
      </c>
      <c r="R377" s="68">
        <v>0</v>
      </c>
      <c r="S377" s="68">
        <v>0</v>
      </c>
      <c r="T377" s="68">
        <v>0</v>
      </c>
      <c r="U377" s="68">
        <v>0</v>
      </c>
      <c r="V377" s="68">
        <v>0</v>
      </c>
      <c r="W377" s="68">
        <v>0</v>
      </c>
      <c r="X377" s="68">
        <v>0</v>
      </c>
      <c r="Y377" s="68">
        <v>0</v>
      </c>
      <c r="Z377" s="68">
        <v>0</v>
      </c>
      <c r="AA377" s="68">
        <v>0</v>
      </c>
      <c r="AB377" s="68">
        <v>0</v>
      </c>
      <c r="AC377" s="68">
        <v>0</v>
      </c>
      <c r="AD377" s="68">
        <v>0</v>
      </c>
      <c r="AE377" s="68">
        <v>0</v>
      </c>
      <c r="AF377" s="68">
        <v>0</v>
      </c>
      <c r="AG377" s="68">
        <v>0</v>
      </c>
      <c r="AH377" s="68">
        <v>0</v>
      </c>
      <c r="AI377" s="68">
        <v>0</v>
      </c>
      <c r="AJ377" s="68">
        <v>0</v>
      </c>
      <c r="AK377" s="68">
        <v>0</v>
      </c>
      <c r="AL377" s="68">
        <v>0</v>
      </c>
      <c r="AM377" s="68">
        <v>0</v>
      </c>
      <c r="AN377" s="68">
        <v>0</v>
      </c>
      <c r="AO377" s="68">
        <v>0</v>
      </c>
      <c r="AP377" s="68">
        <v>0</v>
      </c>
      <c r="AQ377" s="68">
        <v>1</v>
      </c>
      <c r="AR377" s="68">
        <v>0</v>
      </c>
      <c r="AS377" s="68">
        <v>0</v>
      </c>
      <c r="AT377" s="68">
        <v>0</v>
      </c>
      <c r="AU377" s="68">
        <v>0</v>
      </c>
      <c r="AV377" s="68">
        <v>4</v>
      </c>
      <c r="AW377" s="68"/>
      <c r="AX377" s="68">
        <v>0</v>
      </c>
      <c r="AY377" s="126">
        <v>0</v>
      </c>
      <c r="AZ377" s="68">
        <v>0</v>
      </c>
      <c r="BA377" s="68">
        <v>0</v>
      </c>
      <c r="EQ377" s="68">
        <v>54016</v>
      </c>
      <c r="ER377" s="175">
        <v>2</v>
      </c>
      <c r="ES377" s="68">
        <v>650</v>
      </c>
      <c r="ET377" s="68">
        <v>16</v>
      </c>
      <c r="EU377" s="68">
        <v>0</v>
      </c>
      <c r="EV377" s="68">
        <v>150016</v>
      </c>
      <c r="EW377" s="68" t="s">
        <v>2654</v>
      </c>
      <c r="EX377" s="68" t="str">
        <f t="shared" si="38"/>
        <v>중형</v>
      </c>
      <c r="GE377" s="68">
        <v>5003</v>
      </c>
      <c r="GF377" s="68" t="s">
        <v>3884</v>
      </c>
    </row>
    <row r="378" spans="6:188" x14ac:dyDescent="0.3">
      <c r="F378" s="68">
        <v>7518</v>
      </c>
      <c r="G378" s="68">
        <v>2</v>
      </c>
      <c r="H378" s="68">
        <v>0</v>
      </c>
      <c r="I378" s="68">
        <v>0</v>
      </c>
      <c r="J378" s="68" t="s">
        <v>11952</v>
      </c>
      <c r="K378" s="68">
        <v>0</v>
      </c>
      <c r="L378" s="68">
        <v>0</v>
      </c>
      <c r="M378" s="68">
        <v>0</v>
      </c>
      <c r="N378" s="68">
        <v>0</v>
      </c>
      <c r="O378" s="68">
        <v>7518</v>
      </c>
      <c r="P378" s="68">
        <v>0</v>
      </c>
      <c r="Q378" s="68">
        <v>0</v>
      </c>
      <c r="R378" s="68">
        <v>0</v>
      </c>
      <c r="S378" s="68">
        <v>0</v>
      </c>
      <c r="T378" s="68">
        <v>0</v>
      </c>
      <c r="U378" s="68">
        <v>0</v>
      </c>
      <c r="V378" s="68">
        <v>0</v>
      </c>
      <c r="W378" s="68">
        <v>0</v>
      </c>
      <c r="X378" s="68">
        <v>0</v>
      </c>
      <c r="Y378" s="68">
        <v>0</v>
      </c>
      <c r="Z378" s="68">
        <v>0</v>
      </c>
      <c r="AA378" s="68">
        <v>0</v>
      </c>
      <c r="AB378" s="68">
        <v>0</v>
      </c>
      <c r="AC378" s="68">
        <v>0</v>
      </c>
      <c r="AD378" s="68">
        <v>0</v>
      </c>
      <c r="AE378" s="68">
        <v>0</v>
      </c>
      <c r="AF378" s="68">
        <v>0</v>
      </c>
      <c r="AG378" s="68">
        <v>0</v>
      </c>
      <c r="AH378" s="68">
        <v>0</v>
      </c>
      <c r="AI378" s="68">
        <v>0</v>
      </c>
      <c r="AJ378" s="68">
        <v>0</v>
      </c>
      <c r="AK378" s="68">
        <v>0</v>
      </c>
      <c r="AL378" s="68">
        <v>0</v>
      </c>
      <c r="AM378" s="68">
        <v>0</v>
      </c>
      <c r="AN378" s="68">
        <v>0</v>
      </c>
      <c r="AO378" s="68">
        <v>0</v>
      </c>
      <c r="AP378" s="68">
        <v>0</v>
      </c>
      <c r="AQ378" s="68">
        <v>1</v>
      </c>
      <c r="AR378" s="68">
        <v>0</v>
      </c>
      <c r="AS378" s="68">
        <v>0</v>
      </c>
      <c r="AT378" s="68">
        <v>0</v>
      </c>
      <c r="AU378" s="68">
        <v>0</v>
      </c>
      <c r="AV378" s="68">
        <v>4</v>
      </c>
      <c r="AW378" s="68"/>
      <c r="AX378" s="68">
        <v>0</v>
      </c>
      <c r="AY378" s="126">
        <v>0</v>
      </c>
      <c r="AZ378" s="68">
        <v>0</v>
      </c>
      <c r="BA378" s="68">
        <v>0</v>
      </c>
      <c r="EQ378" s="68">
        <v>54039</v>
      </c>
      <c r="ER378" s="175">
        <v>2</v>
      </c>
      <c r="ES378" s="68">
        <v>650</v>
      </c>
      <c r="ET378" s="68">
        <v>39</v>
      </c>
      <c r="EU378" s="68">
        <v>0</v>
      </c>
      <c r="EV378" s="68">
        <v>150039</v>
      </c>
      <c r="EW378" s="68" t="s">
        <v>2677</v>
      </c>
      <c r="EX378" s="68" t="str">
        <f t="shared" si="38"/>
        <v>중형</v>
      </c>
      <c r="GE378" s="68">
        <v>5004</v>
      </c>
      <c r="GF378" s="68" t="s">
        <v>4204</v>
      </c>
    </row>
    <row r="379" spans="6:188" x14ac:dyDescent="0.3">
      <c r="F379" s="68">
        <v>7519</v>
      </c>
      <c r="G379" s="68">
        <v>2</v>
      </c>
      <c r="H379" s="68">
        <v>0</v>
      </c>
      <c r="I379" s="68">
        <v>0</v>
      </c>
      <c r="J379" s="68" t="s">
        <v>11953</v>
      </c>
      <c r="K379" s="68">
        <v>0</v>
      </c>
      <c r="L379" s="68">
        <v>0</v>
      </c>
      <c r="M379" s="68">
        <v>0</v>
      </c>
      <c r="N379" s="68">
        <v>0</v>
      </c>
      <c r="O379" s="68">
        <v>7519</v>
      </c>
      <c r="P379" s="68">
        <v>0</v>
      </c>
      <c r="Q379" s="68">
        <v>0</v>
      </c>
      <c r="R379" s="68">
        <v>0</v>
      </c>
      <c r="S379" s="68">
        <v>0</v>
      </c>
      <c r="T379" s="68">
        <v>0</v>
      </c>
      <c r="U379" s="68">
        <v>0</v>
      </c>
      <c r="V379" s="68">
        <v>0</v>
      </c>
      <c r="W379" s="68">
        <v>0</v>
      </c>
      <c r="X379" s="68">
        <v>0</v>
      </c>
      <c r="Y379" s="68">
        <v>0</v>
      </c>
      <c r="Z379" s="68">
        <v>0</v>
      </c>
      <c r="AA379" s="68">
        <v>0</v>
      </c>
      <c r="AB379" s="68">
        <v>0</v>
      </c>
      <c r="AC379" s="68">
        <v>0</v>
      </c>
      <c r="AD379" s="68">
        <v>0</v>
      </c>
      <c r="AE379" s="68">
        <v>0</v>
      </c>
      <c r="AF379" s="68">
        <v>0</v>
      </c>
      <c r="AG379" s="68">
        <v>0</v>
      </c>
      <c r="AH379" s="68">
        <v>0</v>
      </c>
      <c r="AI379" s="68">
        <v>0</v>
      </c>
      <c r="AJ379" s="68">
        <v>0</v>
      </c>
      <c r="AK379" s="68">
        <v>0</v>
      </c>
      <c r="AL379" s="68">
        <v>0</v>
      </c>
      <c r="AM379" s="68">
        <v>0</v>
      </c>
      <c r="AN379" s="68">
        <v>0</v>
      </c>
      <c r="AO379" s="68">
        <v>0</v>
      </c>
      <c r="AP379" s="68">
        <v>0</v>
      </c>
      <c r="AQ379" s="68">
        <v>1</v>
      </c>
      <c r="AR379" s="68">
        <v>0</v>
      </c>
      <c r="AS379" s="68">
        <v>0</v>
      </c>
      <c r="AT379" s="68">
        <v>0</v>
      </c>
      <c r="AU379" s="68">
        <v>0</v>
      </c>
      <c r="AV379" s="68">
        <v>4</v>
      </c>
      <c r="AW379" s="68"/>
      <c r="AX379" s="68">
        <v>0</v>
      </c>
      <c r="AY379" s="126">
        <v>0</v>
      </c>
      <c r="AZ379" s="68">
        <v>0</v>
      </c>
      <c r="BA379" s="68">
        <v>0</v>
      </c>
      <c r="EQ379" s="68">
        <v>54022</v>
      </c>
      <c r="ER379" s="175">
        <v>1</v>
      </c>
      <c r="ES379" s="68">
        <v>650</v>
      </c>
      <c r="ET379" s="68">
        <v>22</v>
      </c>
      <c r="EU379" s="68">
        <v>0</v>
      </c>
      <c r="EV379" s="68">
        <v>150022</v>
      </c>
      <c r="EW379" s="68" t="s">
        <v>2660</v>
      </c>
      <c r="EX379" s="68" t="str">
        <f t="shared" si="38"/>
        <v>소형</v>
      </c>
      <c r="GE379" s="68">
        <v>5005</v>
      </c>
      <c r="GF379" s="68" t="s">
        <v>4205</v>
      </c>
    </row>
    <row r="380" spans="6:188" x14ac:dyDescent="0.3">
      <c r="F380" s="68">
        <v>7520</v>
      </c>
      <c r="G380" s="68">
        <v>2</v>
      </c>
      <c r="H380" s="68">
        <v>0</v>
      </c>
      <c r="I380" s="68">
        <v>0</v>
      </c>
      <c r="J380" s="68" t="s">
        <v>11954</v>
      </c>
      <c r="K380" s="68">
        <v>0</v>
      </c>
      <c r="L380" s="68">
        <v>0</v>
      </c>
      <c r="M380" s="68">
        <v>0</v>
      </c>
      <c r="N380" s="68">
        <v>0</v>
      </c>
      <c r="O380" s="68">
        <v>7520</v>
      </c>
      <c r="P380" s="68">
        <v>0</v>
      </c>
      <c r="Q380" s="68">
        <v>0</v>
      </c>
      <c r="R380" s="68">
        <v>0</v>
      </c>
      <c r="S380" s="68">
        <v>0</v>
      </c>
      <c r="T380" s="68">
        <v>0</v>
      </c>
      <c r="U380" s="68">
        <v>0</v>
      </c>
      <c r="V380" s="68">
        <v>0</v>
      </c>
      <c r="W380" s="68">
        <v>0</v>
      </c>
      <c r="X380" s="68">
        <v>0</v>
      </c>
      <c r="Y380" s="68">
        <v>0</v>
      </c>
      <c r="Z380" s="68">
        <v>0</v>
      </c>
      <c r="AA380" s="68">
        <v>0</v>
      </c>
      <c r="AB380" s="68">
        <v>0</v>
      </c>
      <c r="AC380" s="68">
        <v>0</v>
      </c>
      <c r="AD380" s="68">
        <v>0</v>
      </c>
      <c r="AE380" s="68">
        <v>0</v>
      </c>
      <c r="AF380" s="68">
        <v>0</v>
      </c>
      <c r="AG380" s="68">
        <v>0</v>
      </c>
      <c r="AH380" s="68">
        <v>0</v>
      </c>
      <c r="AI380" s="68">
        <v>0</v>
      </c>
      <c r="AJ380" s="68">
        <v>0</v>
      </c>
      <c r="AK380" s="68">
        <v>0</v>
      </c>
      <c r="AL380" s="68">
        <v>0</v>
      </c>
      <c r="AM380" s="68">
        <v>0</v>
      </c>
      <c r="AN380" s="68">
        <v>0</v>
      </c>
      <c r="AO380" s="68">
        <v>0</v>
      </c>
      <c r="AP380" s="68">
        <v>0</v>
      </c>
      <c r="AQ380" s="68">
        <v>1</v>
      </c>
      <c r="AR380" s="68">
        <v>0</v>
      </c>
      <c r="AS380" s="68">
        <v>0</v>
      </c>
      <c r="AT380" s="68">
        <v>0</v>
      </c>
      <c r="AU380" s="68">
        <v>0</v>
      </c>
      <c r="AV380" s="68">
        <v>4</v>
      </c>
      <c r="AW380" s="68"/>
      <c r="AX380" s="68">
        <v>0</v>
      </c>
      <c r="AY380" s="126">
        <v>0</v>
      </c>
      <c r="AZ380" s="68">
        <v>0</v>
      </c>
      <c r="BA380" s="68">
        <v>0</v>
      </c>
      <c r="EQ380" s="68">
        <v>54023</v>
      </c>
      <c r="ER380" s="175">
        <v>1</v>
      </c>
      <c r="ES380" s="68">
        <v>650</v>
      </c>
      <c r="ET380" s="68">
        <v>23</v>
      </c>
      <c r="EU380" s="68">
        <v>0</v>
      </c>
      <c r="EV380" s="68">
        <v>150023</v>
      </c>
      <c r="EW380" s="68" t="s">
        <v>2661</v>
      </c>
      <c r="EX380" s="68" t="str">
        <f t="shared" si="38"/>
        <v>소형</v>
      </c>
      <c r="GE380" s="68">
        <v>5006</v>
      </c>
      <c r="GF380" s="68" t="s">
        <v>4126</v>
      </c>
    </row>
    <row r="381" spans="6:188" x14ac:dyDescent="0.3">
      <c r="F381" s="68">
        <v>7521</v>
      </c>
      <c r="G381" s="68">
        <v>2</v>
      </c>
      <c r="H381" s="68">
        <v>0</v>
      </c>
      <c r="I381" s="68">
        <v>0</v>
      </c>
      <c r="J381" s="68" t="s">
        <v>11955</v>
      </c>
      <c r="K381" s="68">
        <v>0</v>
      </c>
      <c r="L381" s="68">
        <v>0</v>
      </c>
      <c r="M381" s="68">
        <v>0</v>
      </c>
      <c r="N381" s="68">
        <v>0</v>
      </c>
      <c r="O381" s="68">
        <v>7521</v>
      </c>
      <c r="P381" s="68">
        <v>0</v>
      </c>
      <c r="Q381" s="68">
        <v>0</v>
      </c>
      <c r="R381" s="68">
        <v>0</v>
      </c>
      <c r="S381" s="68">
        <v>0</v>
      </c>
      <c r="T381" s="68">
        <v>0</v>
      </c>
      <c r="U381" s="68">
        <v>0</v>
      </c>
      <c r="V381" s="68">
        <v>0</v>
      </c>
      <c r="W381" s="68">
        <v>0</v>
      </c>
      <c r="X381" s="68">
        <v>0</v>
      </c>
      <c r="Y381" s="68">
        <v>0</v>
      </c>
      <c r="Z381" s="68">
        <v>0</v>
      </c>
      <c r="AA381" s="68">
        <v>0</v>
      </c>
      <c r="AB381" s="68">
        <v>0</v>
      </c>
      <c r="AC381" s="68">
        <v>0</v>
      </c>
      <c r="AD381" s="68">
        <v>0</v>
      </c>
      <c r="AE381" s="68">
        <v>0</v>
      </c>
      <c r="AF381" s="68">
        <v>0</v>
      </c>
      <c r="AG381" s="68">
        <v>0</v>
      </c>
      <c r="AH381" s="68">
        <v>0</v>
      </c>
      <c r="AI381" s="68">
        <v>0</v>
      </c>
      <c r="AJ381" s="68">
        <v>0</v>
      </c>
      <c r="AK381" s="68">
        <v>0</v>
      </c>
      <c r="AL381" s="68">
        <v>0</v>
      </c>
      <c r="AM381" s="68">
        <v>0</v>
      </c>
      <c r="AN381" s="68">
        <v>0</v>
      </c>
      <c r="AO381" s="68">
        <v>0</v>
      </c>
      <c r="AP381" s="68">
        <v>0</v>
      </c>
      <c r="AQ381" s="68">
        <v>1</v>
      </c>
      <c r="AR381" s="68">
        <v>0</v>
      </c>
      <c r="AS381" s="68">
        <v>0</v>
      </c>
      <c r="AT381" s="68">
        <v>0</v>
      </c>
      <c r="AU381" s="68">
        <v>0</v>
      </c>
      <c r="AV381" s="68">
        <v>4</v>
      </c>
      <c r="AW381" s="68"/>
      <c r="AX381" s="68">
        <v>0</v>
      </c>
      <c r="AY381" s="126">
        <v>0</v>
      </c>
      <c r="AZ381" s="68">
        <v>0</v>
      </c>
      <c r="BA381" s="68">
        <v>0</v>
      </c>
      <c r="EQ381" s="68">
        <v>54028</v>
      </c>
      <c r="ER381" s="175">
        <v>1</v>
      </c>
      <c r="ES381" s="68">
        <v>650</v>
      </c>
      <c r="ET381" s="68">
        <v>28</v>
      </c>
      <c r="EU381" s="68">
        <v>0</v>
      </c>
      <c r="EV381" s="68">
        <v>150028</v>
      </c>
      <c r="EW381" s="68" t="s">
        <v>2666</v>
      </c>
      <c r="EX381" s="68" t="str">
        <f t="shared" si="38"/>
        <v>소형</v>
      </c>
      <c r="GE381" s="68">
        <v>5007</v>
      </c>
      <c r="GF381" s="68" t="s">
        <v>4206</v>
      </c>
    </row>
    <row r="382" spans="6:188" x14ac:dyDescent="0.3">
      <c r="F382" s="68">
        <v>7522</v>
      </c>
      <c r="G382" s="68">
        <v>2</v>
      </c>
      <c r="H382" s="68">
        <v>0</v>
      </c>
      <c r="I382" s="68">
        <v>0</v>
      </c>
      <c r="J382" s="68" t="s">
        <v>11956</v>
      </c>
      <c r="K382" s="68">
        <v>0</v>
      </c>
      <c r="L382" s="68">
        <v>0</v>
      </c>
      <c r="M382" s="68">
        <v>0</v>
      </c>
      <c r="N382" s="68">
        <v>0</v>
      </c>
      <c r="O382" s="68">
        <v>7522</v>
      </c>
      <c r="P382" s="68">
        <v>0</v>
      </c>
      <c r="Q382" s="68">
        <v>0</v>
      </c>
      <c r="R382" s="68">
        <v>0</v>
      </c>
      <c r="S382" s="68">
        <v>0</v>
      </c>
      <c r="T382" s="68">
        <v>0</v>
      </c>
      <c r="U382" s="68">
        <v>0</v>
      </c>
      <c r="V382" s="68">
        <v>0</v>
      </c>
      <c r="W382" s="68">
        <v>0</v>
      </c>
      <c r="X382" s="68">
        <v>0</v>
      </c>
      <c r="Y382" s="68">
        <v>0</v>
      </c>
      <c r="Z382" s="68">
        <v>0</v>
      </c>
      <c r="AA382" s="68">
        <v>0</v>
      </c>
      <c r="AB382" s="68">
        <v>0</v>
      </c>
      <c r="AC382" s="68">
        <v>0</v>
      </c>
      <c r="AD382" s="68">
        <v>0</v>
      </c>
      <c r="AE382" s="68">
        <v>0</v>
      </c>
      <c r="AF382" s="68">
        <v>0</v>
      </c>
      <c r="AG382" s="68">
        <v>0</v>
      </c>
      <c r="AH382" s="68">
        <v>0</v>
      </c>
      <c r="AI382" s="68">
        <v>0</v>
      </c>
      <c r="AJ382" s="68">
        <v>0</v>
      </c>
      <c r="AK382" s="68">
        <v>0</v>
      </c>
      <c r="AL382" s="68">
        <v>0</v>
      </c>
      <c r="AM382" s="68">
        <v>0</v>
      </c>
      <c r="AN382" s="68">
        <v>0</v>
      </c>
      <c r="AO382" s="68">
        <v>0</v>
      </c>
      <c r="AP382" s="68">
        <v>0</v>
      </c>
      <c r="AQ382" s="68">
        <v>1</v>
      </c>
      <c r="AR382" s="68">
        <v>0</v>
      </c>
      <c r="AS382" s="68">
        <v>0</v>
      </c>
      <c r="AT382" s="68">
        <v>0</v>
      </c>
      <c r="AU382" s="68">
        <v>0</v>
      </c>
      <c r="AV382" s="68">
        <v>4</v>
      </c>
      <c r="AW382" s="68"/>
      <c r="AX382" s="68">
        <v>0</v>
      </c>
      <c r="AY382" s="126">
        <v>0</v>
      </c>
      <c r="AZ382" s="68">
        <v>0</v>
      </c>
      <c r="BA382" s="68">
        <v>0</v>
      </c>
      <c r="EQ382" s="68">
        <v>54027</v>
      </c>
      <c r="ER382" s="175">
        <v>4</v>
      </c>
      <c r="ES382" s="68">
        <v>650</v>
      </c>
      <c r="ET382" s="68">
        <v>27</v>
      </c>
      <c r="EU382" s="68">
        <v>0</v>
      </c>
      <c r="EV382" s="68">
        <v>150027</v>
      </c>
      <c r="EW382" s="68" t="s">
        <v>2665</v>
      </c>
      <c r="EX382" s="68" t="str">
        <f t="shared" si="38"/>
        <v>대형</v>
      </c>
      <c r="GE382" s="68">
        <v>5008</v>
      </c>
      <c r="GF382" s="68" t="s">
        <v>4207</v>
      </c>
    </row>
    <row r="383" spans="6:188" x14ac:dyDescent="0.3">
      <c r="F383" s="68">
        <v>7523</v>
      </c>
      <c r="G383" s="68">
        <v>2</v>
      </c>
      <c r="H383" s="68">
        <v>0</v>
      </c>
      <c r="I383" s="68">
        <v>0</v>
      </c>
      <c r="J383" s="68" t="s">
        <v>11957</v>
      </c>
      <c r="K383" s="68">
        <v>0</v>
      </c>
      <c r="L383" s="68">
        <v>0</v>
      </c>
      <c r="M383" s="68">
        <v>0</v>
      </c>
      <c r="N383" s="68">
        <v>0</v>
      </c>
      <c r="O383" s="68">
        <v>7523</v>
      </c>
      <c r="P383" s="68">
        <v>0</v>
      </c>
      <c r="Q383" s="68">
        <v>0</v>
      </c>
      <c r="R383" s="68">
        <v>0</v>
      </c>
      <c r="S383" s="68">
        <v>0</v>
      </c>
      <c r="T383" s="68">
        <v>0</v>
      </c>
      <c r="U383" s="68">
        <v>0</v>
      </c>
      <c r="V383" s="68">
        <v>0</v>
      </c>
      <c r="W383" s="68">
        <v>0</v>
      </c>
      <c r="X383" s="68">
        <v>0</v>
      </c>
      <c r="Y383" s="68">
        <v>0</v>
      </c>
      <c r="Z383" s="68">
        <v>0</v>
      </c>
      <c r="AA383" s="68">
        <v>0</v>
      </c>
      <c r="AB383" s="68">
        <v>0</v>
      </c>
      <c r="AC383" s="68">
        <v>0</v>
      </c>
      <c r="AD383" s="68">
        <v>0</v>
      </c>
      <c r="AE383" s="68">
        <v>0</v>
      </c>
      <c r="AF383" s="68">
        <v>0</v>
      </c>
      <c r="AG383" s="68">
        <v>0</v>
      </c>
      <c r="AH383" s="68">
        <v>0</v>
      </c>
      <c r="AI383" s="68">
        <v>0</v>
      </c>
      <c r="AJ383" s="68">
        <v>0</v>
      </c>
      <c r="AK383" s="68">
        <v>0</v>
      </c>
      <c r="AL383" s="68">
        <v>0</v>
      </c>
      <c r="AM383" s="68">
        <v>0</v>
      </c>
      <c r="AN383" s="68">
        <v>0</v>
      </c>
      <c r="AO383" s="68">
        <v>0</v>
      </c>
      <c r="AP383" s="68">
        <v>0</v>
      </c>
      <c r="AQ383" s="68">
        <v>1</v>
      </c>
      <c r="AR383" s="68">
        <v>0</v>
      </c>
      <c r="AS383" s="68">
        <v>0</v>
      </c>
      <c r="AT383" s="68">
        <v>0</v>
      </c>
      <c r="AU383" s="68">
        <v>0</v>
      </c>
      <c r="AV383" s="68">
        <v>4</v>
      </c>
      <c r="AW383" s="68"/>
      <c r="AX383" s="68">
        <v>0</v>
      </c>
      <c r="AY383" s="126">
        <v>0</v>
      </c>
      <c r="AZ383" s="68">
        <v>0</v>
      </c>
      <c r="BA383" s="68">
        <v>0</v>
      </c>
      <c r="EQ383" s="68">
        <v>54026</v>
      </c>
      <c r="ER383" s="175">
        <v>2</v>
      </c>
      <c r="ES383" s="68">
        <v>650</v>
      </c>
      <c r="ET383" s="68">
        <v>26</v>
      </c>
      <c r="EU383" s="68">
        <v>0</v>
      </c>
      <c r="EV383" s="68">
        <v>150026</v>
      </c>
      <c r="EW383" s="68" t="s">
        <v>2664</v>
      </c>
      <c r="EX383" s="68" t="str">
        <f t="shared" si="38"/>
        <v>중형</v>
      </c>
      <c r="GE383" s="68">
        <v>5009</v>
      </c>
      <c r="GF383" s="68" t="s">
        <v>4208</v>
      </c>
    </row>
    <row r="384" spans="6:188" x14ac:dyDescent="0.3">
      <c r="F384" s="68">
        <v>7524</v>
      </c>
      <c r="G384" s="68">
        <v>2</v>
      </c>
      <c r="H384" s="68">
        <v>0</v>
      </c>
      <c r="I384" s="68">
        <v>0</v>
      </c>
      <c r="J384" s="68" t="s">
        <v>11958</v>
      </c>
      <c r="K384" s="68">
        <v>0</v>
      </c>
      <c r="L384" s="68">
        <v>0</v>
      </c>
      <c r="M384" s="68">
        <v>0</v>
      </c>
      <c r="N384" s="68">
        <v>0</v>
      </c>
      <c r="O384" s="68">
        <v>7524</v>
      </c>
      <c r="P384" s="68">
        <v>0</v>
      </c>
      <c r="Q384" s="68">
        <v>0</v>
      </c>
      <c r="R384" s="68">
        <v>0</v>
      </c>
      <c r="S384" s="68">
        <v>0</v>
      </c>
      <c r="T384" s="68">
        <v>0</v>
      </c>
      <c r="U384" s="68">
        <v>0</v>
      </c>
      <c r="V384" s="68">
        <v>0</v>
      </c>
      <c r="W384" s="68">
        <v>0</v>
      </c>
      <c r="X384" s="68">
        <v>0</v>
      </c>
      <c r="Y384" s="68">
        <v>0</v>
      </c>
      <c r="Z384" s="68">
        <v>0</v>
      </c>
      <c r="AA384" s="68">
        <v>0</v>
      </c>
      <c r="AB384" s="68">
        <v>0</v>
      </c>
      <c r="AC384" s="68">
        <v>0</v>
      </c>
      <c r="AD384" s="68">
        <v>0</v>
      </c>
      <c r="AE384" s="68">
        <v>0</v>
      </c>
      <c r="AF384" s="68">
        <v>0</v>
      </c>
      <c r="AG384" s="68">
        <v>0</v>
      </c>
      <c r="AH384" s="68">
        <v>0</v>
      </c>
      <c r="AI384" s="68">
        <v>0</v>
      </c>
      <c r="AJ384" s="68">
        <v>0</v>
      </c>
      <c r="AK384" s="68">
        <v>0</v>
      </c>
      <c r="AL384" s="68">
        <v>0</v>
      </c>
      <c r="AM384" s="68">
        <v>0</v>
      </c>
      <c r="AN384" s="68">
        <v>0</v>
      </c>
      <c r="AO384" s="68">
        <v>0</v>
      </c>
      <c r="AP384" s="68">
        <v>0</v>
      </c>
      <c r="AQ384" s="68">
        <v>1</v>
      </c>
      <c r="AR384" s="68">
        <v>0</v>
      </c>
      <c r="AS384" s="68">
        <v>0</v>
      </c>
      <c r="AT384" s="68">
        <v>0</v>
      </c>
      <c r="AU384" s="68">
        <v>0</v>
      </c>
      <c r="AV384" s="68">
        <v>4</v>
      </c>
      <c r="AW384" s="68"/>
      <c r="AX384" s="68">
        <v>0</v>
      </c>
      <c r="AY384" s="126">
        <v>0</v>
      </c>
      <c r="AZ384" s="68">
        <v>0</v>
      </c>
      <c r="BA384" s="68">
        <v>0</v>
      </c>
      <c r="EQ384" s="68">
        <v>54029</v>
      </c>
      <c r="ER384" s="175">
        <v>2</v>
      </c>
      <c r="ES384" s="68">
        <v>650</v>
      </c>
      <c r="ET384" s="68">
        <v>29</v>
      </c>
      <c r="EU384" s="68">
        <v>0</v>
      </c>
      <c r="EV384" s="68">
        <v>150029</v>
      </c>
      <c r="EW384" s="68" t="s">
        <v>2667</v>
      </c>
      <c r="EX384" s="68" t="str">
        <f t="shared" si="38"/>
        <v>중형</v>
      </c>
      <c r="GE384" s="68">
        <v>5010</v>
      </c>
      <c r="GF384" s="68" t="s">
        <v>4209</v>
      </c>
    </row>
    <row r="385" spans="6:188" x14ac:dyDescent="0.3">
      <c r="F385" s="68">
        <v>7525</v>
      </c>
      <c r="G385" s="68">
        <v>2</v>
      </c>
      <c r="H385" s="68">
        <v>0</v>
      </c>
      <c r="I385" s="68">
        <v>0</v>
      </c>
      <c r="J385" s="68" t="s">
        <v>11959</v>
      </c>
      <c r="K385" s="68">
        <v>0</v>
      </c>
      <c r="L385" s="68">
        <v>0</v>
      </c>
      <c r="M385" s="68">
        <v>0</v>
      </c>
      <c r="N385" s="68">
        <v>0</v>
      </c>
      <c r="O385" s="68">
        <v>7525</v>
      </c>
      <c r="P385" s="68">
        <v>0</v>
      </c>
      <c r="Q385" s="68">
        <v>0</v>
      </c>
      <c r="R385" s="68">
        <v>0</v>
      </c>
      <c r="S385" s="68">
        <v>0</v>
      </c>
      <c r="T385" s="68">
        <v>0</v>
      </c>
      <c r="U385" s="68">
        <v>0</v>
      </c>
      <c r="V385" s="68">
        <v>0</v>
      </c>
      <c r="W385" s="68">
        <v>0</v>
      </c>
      <c r="X385" s="68">
        <v>0</v>
      </c>
      <c r="Y385" s="68">
        <v>0</v>
      </c>
      <c r="Z385" s="68">
        <v>0</v>
      </c>
      <c r="AA385" s="68">
        <v>0</v>
      </c>
      <c r="AB385" s="68">
        <v>0</v>
      </c>
      <c r="AC385" s="68">
        <v>0</v>
      </c>
      <c r="AD385" s="68">
        <v>0</v>
      </c>
      <c r="AE385" s="68">
        <v>0</v>
      </c>
      <c r="AF385" s="68">
        <v>0</v>
      </c>
      <c r="AG385" s="68">
        <v>0</v>
      </c>
      <c r="AH385" s="68">
        <v>0</v>
      </c>
      <c r="AI385" s="68">
        <v>0</v>
      </c>
      <c r="AJ385" s="68">
        <v>0</v>
      </c>
      <c r="AK385" s="68">
        <v>0</v>
      </c>
      <c r="AL385" s="68">
        <v>0</v>
      </c>
      <c r="AM385" s="68">
        <v>0</v>
      </c>
      <c r="AN385" s="68">
        <v>0</v>
      </c>
      <c r="AO385" s="68">
        <v>0</v>
      </c>
      <c r="AP385" s="68">
        <v>0</v>
      </c>
      <c r="AQ385" s="68">
        <v>1</v>
      </c>
      <c r="AR385" s="68">
        <v>0</v>
      </c>
      <c r="AS385" s="68">
        <v>0</v>
      </c>
      <c r="AT385" s="68">
        <v>0</v>
      </c>
      <c r="AU385" s="68">
        <v>0</v>
      </c>
      <c r="AV385" s="68">
        <v>4</v>
      </c>
      <c r="AW385" s="68"/>
      <c r="AX385" s="68">
        <v>0</v>
      </c>
      <c r="AY385" s="126">
        <v>0</v>
      </c>
      <c r="AZ385" s="68">
        <v>0</v>
      </c>
      <c r="BA385" s="68">
        <v>0</v>
      </c>
      <c r="EQ385" s="68">
        <v>54009</v>
      </c>
      <c r="ER385" s="175">
        <v>1</v>
      </c>
      <c r="ES385" s="68">
        <v>650</v>
      </c>
      <c r="ET385" s="68">
        <v>9</v>
      </c>
      <c r="EU385" s="68">
        <v>0</v>
      </c>
      <c r="EV385" s="68">
        <v>150009</v>
      </c>
      <c r="EW385" s="68" t="s">
        <v>2647</v>
      </c>
      <c r="EX385" s="68" t="str">
        <f t="shared" si="38"/>
        <v>소형</v>
      </c>
      <c r="GE385" s="68">
        <v>5011</v>
      </c>
      <c r="GF385" s="68" t="s">
        <v>4210</v>
      </c>
    </row>
    <row r="386" spans="6:188" x14ac:dyDescent="0.3">
      <c r="F386" s="68">
        <v>7526</v>
      </c>
      <c r="G386" s="68">
        <v>2</v>
      </c>
      <c r="H386" s="68">
        <v>0</v>
      </c>
      <c r="I386" s="68">
        <v>0</v>
      </c>
      <c r="J386" s="68" t="s">
        <v>11960</v>
      </c>
      <c r="K386" s="68">
        <v>0</v>
      </c>
      <c r="L386" s="68">
        <v>0</v>
      </c>
      <c r="M386" s="68">
        <v>0</v>
      </c>
      <c r="N386" s="68">
        <v>0</v>
      </c>
      <c r="O386" s="68">
        <v>7526</v>
      </c>
      <c r="P386" s="68">
        <v>0</v>
      </c>
      <c r="Q386" s="68">
        <v>0</v>
      </c>
      <c r="R386" s="68">
        <v>0</v>
      </c>
      <c r="S386" s="68">
        <v>0</v>
      </c>
      <c r="T386" s="68">
        <v>0</v>
      </c>
      <c r="U386" s="68">
        <v>0</v>
      </c>
      <c r="V386" s="68">
        <v>0</v>
      </c>
      <c r="W386" s="68">
        <v>0</v>
      </c>
      <c r="X386" s="68">
        <v>0</v>
      </c>
      <c r="Y386" s="68">
        <v>0</v>
      </c>
      <c r="Z386" s="68">
        <v>0</v>
      </c>
      <c r="AA386" s="68">
        <v>0</v>
      </c>
      <c r="AB386" s="68">
        <v>0</v>
      </c>
      <c r="AC386" s="68">
        <v>0</v>
      </c>
      <c r="AD386" s="68">
        <v>0</v>
      </c>
      <c r="AE386" s="68">
        <v>0</v>
      </c>
      <c r="AF386" s="68">
        <v>0</v>
      </c>
      <c r="AG386" s="68">
        <v>0</v>
      </c>
      <c r="AH386" s="68">
        <v>0</v>
      </c>
      <c r="AI386" s="68">
        <v>0</v>
      </c>
      <c r="AJ386" s="68">
        <v>0</v>
      </c>
      <c r="AK386" s="68">
        <v>0</v>
      </c>
      <c r="AL386" s="68">
        <v>0</v>
      </c>
      <c r="AM386" s="68">
        <v>0</v>
      </c>
      <c r="AN386" s="68">
        <v>0</v>
      </c>
      <c r="AO386" s="68">
        <v>0</v>
      </c>
      <c r="AP386" s="68">
        <v>0</v>
      </c>
      <c r="AQ386" s="68">
        <v>1</v>
      </c>
      <c r="AR386" s="68">
        <v>0</v>
      </c>
      <c r="AS386" s="68">
        <v>0</v>
      </c>
      <c r="AT386" s="68">
        <v>0</v>
      </c>
      <c r="AU386" s="68">
        <v>0</v>
      </c>
      <c r="AV386" s="68">
        <v>4</v>
      </c>
      <c r="AW386" s="68"/>
      <c r="AX386" s="68">
        <v>0</v>
      </c>
      <c r="AY386" s="126">
        <v>0</v>
      </c>
      <c r="AZ386" s="68">
        <v>0</v>
      </c>
      <c r="BA386" s="68">
        <v>0</v>
      </c>
      <c r="EQ386" s="68">
        <v>54030</v>
      </c>
      <c r="ER386" s="175">
        <v>2</v>
      </c>
      <c r="ES386" s="68">
        <v>650</v>
      </c>
      <c r="ET386" s="68">
        <v>30</v>
      </c>
      <c r="EU386" s="68">
        <v>0</v>
      </c>
      <c r="EV386" s="68">
        <v>150030</v>
      </c>
      <c r="EW386" s="68" t="s">
        <v>2668</v>
      </c>
      <c r="EX386" s="68" t="str">
        <f t="shared" si="38"/>
        <v>중형</v>
      </c>
      <c r="GE386" s="68">
        <v>5012</v>
      </c>
      <c r="GF386" s="68" t="s">
        <v>4211</v>
      </c>
    </row>
    <row r="387" spans="6:188" x14ac:dyDescent="0.3">
      <c r="F387" s="68">
        <v>7527</v>
      </c>
      <c r="G387" s="68">
        <v>2</v>
      </c>
      <c r="H387" s="68">
        <v>0</v>
      </c>
      <c r="I387" s="68">
        <v>0</v>
      </c>
      <c r="J387" s="68" t="s">
        <v>11961</v>
      </c>
      <c r="K387" s="68">
        <v>0</v>
      </c>
      <c r="L387" s="68">
        <v>0</v>
      </c>
      <c r="M387" s="68">
        <v>0</v>
      </c>
      <c r="N387" s="68">
        <v>0</v>
      </c>
      <c r="O387" s="68">
        <v>7527</v>
      </c>
      <c r="P387" s="68">
        <v>0</v>
      </c>
      <c r="Q387" s="68">
        <v>0</v>
      </c>
      <c r="R387" s="68">
        <v>0</v>
      </c>
      <c r="S387" s="68">
        <v>0</v>
      </c>
      <c r="T387" s="68">
        <v>0</v>
      </c>
      <c r="U387" s="68">
        <v>0</v>
      </c>
      <c r="V387" s="68">
        <v>0</v>
      </c>
      <c r="W387" s="68">
        <v>0</v>
      </c>
      <c r="X387" s="68">
        <v>0</v>
      </c>
      <c r="Y387" s="68">
        <v>0</v>
      </c>
      <c r="Z387" s="68">
        <v>0</v>
      </c>
      <c r="AA387" s="68">
        <v>0</v>
      </c>
      <c r="AB387" s="68">
        <v>0</v>
      </c>
      <c r="AC387" s="68">
        <v>0</v>
      </c>
      <c r="AD387" s="68">
        <v>0</v>
      </c>
      <c r="AE387" s="68">
        <v>0</v>
      </c>
      <c r="AF387" s="68">
        <v>0</v>
      </c>
      <c r="AG387" s="68">
        <v>0</v>
      </c>
      <c r="AH387" s="68">
        <v>0</v>
      </c>
      <c r="AI387" s="68">
        <v>0</v>
      </c>
      <c r="AJ387" s="68">
        <v>0</v>
      </c>
      <c r="AK387" s="68">
        <v>0</v>
      </c>
      <c r="AL387" s="68">
        <v>0</v>
      </c>
      <c r="AM387" s="68">
        <v>0</v>
      </c>
      <c r="AN387" s="68">
        <v>0</v>
      </c>
      <c r="AO387" s="68">
        <v>0</v>
      </c>
      <c r="AP387" s="68">
        <v>0</v>
      </c>
      <c r="AQ387" s="68">
        <v>1</v>
      </c>
      <c r="AR387" s="68">
        <v>0</v>
      </c>
      <c r="AS387" s="68">
        <v>0</v>
      </c>
      <c r="AT387" s="68">
        <v>0</v>
      </c>
      <c r="AU387" s="68">
        <v>0</v>
      </c>
      <c r="AV387" s="68">
        <v>4</v>
      </c>
      <c r="AW387" s="68"/>
      <c r="AX387" s="68">
        <v>0</v>
      </c>
      <c r="AY387" s="126">
        <v>0</v>
      </c>
      <c r="AZ387" s="68">
        <v>0</v>
      </c>
      <c r="BA387" s="68">
        <v>0</v>
      </c>
      <c r="EQ387" s="68">
        <v>54031</v>
      </c>
      <c r="ER387" s="175">
        <v>2</v>
      </c>
      <c r="ES387" s="68">
        <v>650</v>
      </c>
      <c r="ET387" s="68">
        <v>31</v>
      </c>
      <c r="EU387" s="68">
        <v>0</v>
      </c>
      <c r="EV387" s="68">
        <v>150031</v>
      </c>
      <c r="EW387" s="68" t="s">
        <v>2669</v>
      </c>
      <c r="EX387" s="68" t="str">
        <f t="shared" ref="EX387:EX450" si="39">IF(ER387=1,"소형",IF(ER387=2,"중형","대형"))</f>
        <v>중형</v>
      </c>
      <c r="GE387" s="68">
        <v>5013</v>
      </c>
      <c r="GF387" s="68" t="s">
        <v>4212</v>
      </c>
    </row>
    <row r="388" spans="6:188" x14ac:dyDescent="0.3">
      <c r="F388" s="68">
        <v>7528</v>
      </c>
      <c r="G388" s="68">
        <v>2</v>
      </c>
      <c r="H388" s="68">
        <v>0</v>
      </c>
      <c r="I388" s="68">
        <v>0</v>
      </c>
      <c r="J388" s="68" t="s">
        <v>11962</v>
      </c>
      <c r="K388" s="68">
        <v>0</v>
      </c>
      <c r="L388" s="68">
        <v>0</v>
      </c>
      <c r="M388" s="68">
        <v>0</v>
      </c>
      <c r="N388" s="68">
        <v>0</v>
      </c>
      <c r="O388" s="68">
        <v>7528</v>
      </c>
      <c r="P388" s="68">
        <v>0</v>
      </c>
      <c r="Q388" s="68">
        <v>0</v>
      </c>
      <c r="R388" s="68">
        <v>0</v>
      </c>
      <c r="S388" s="68">
        <v>0</v>
      </c>
      <c r="T388" s="68">
        <v>0</v>
      </c>
      <c r="U388" s="68">
        <v>0</v>
      </c>
      <c r="V388" s="68">
        <v>0</v>
      </c>
      <c r="W388" s="68">
        <v>0</v>
      </c>
      <c r="X388" s="68">
        <v>0</v>
      </c>
      <c r="Y388" s="68">
        <v>0</v>
      </c>
      <c r="Z388" s="68">
        <v>0</v>
      </c>
      <c r="AA388" s="68">
        <v>0</v>
      </c>
      <c r="AB388" s="68">
        <v>0</v>
      </c>
      <c r="AC388" s="68">
        <v>0</v>
      </c>
      <c r="AD388" s="68">
        <v>0</v>
      </c>
      <c r="AE388" s="68">
        <v>0</v>
      </c>
      <c r="AF388" s="68">
        <v>0</v>
      </c>
      <c r="AG388" s="68">
        <v>0</v>
      </c>
      <c r="AH388" s="68">
        <v>0</v>
      </c>
      <c r="AI388" s="68">
        <v>0</v>
      </c>
      <c r="AJ388" s="68">
        <v>0</v>
      </c>
      <c r="AK388" s="68">
        <v>0</v>
      </c>
      <c r="AL388" s="68">
        <v>0</v>
      </c>
      <c r="AM388" s="68">
        <v>0</v>
      </c>
      <c r="AN388" s="68">
        <v>0</v>
      </c>
      <c r="AO388" s="68">
        <v>0</v>
      </c>
      <c r="AP388" s="68">
        <v>0</v>
      </c>
      <c r="AQ388" s="68">
        <v>1</v>
      </c>
      <c r="AR388" s="68">
        <v>0</v>
      </c>
      <c r="AS388" s="68">
        <v>0</v>
      </c>
      <c r="AT388" s="68">
        <v>0</v>
      </c>
      <c r="AU388" s="68">
        <v>0</v>
      </c>
      <c r="AV388" s="68">
        <v>4</v>
      </c>
      <c r="AW388" s="68"/>
      <c r="AX388" s="68">
        <v>0</v>
      </c>
      <c r="AY388" s="126">
        <v>0</v>
      </c>
      <c r="AZ388" s="68">
        <v>0</v>
      </c>
      <c r="BA388" s="68">
        <v>0</v>
      </c>
      <c r="EQ388" s="68">
        <v>54062</v>
      </c>
      <c r="ER388" s="175">
        <v>1</v>
      </c>
      <c r="ES388" s="68">
        <v>650</v>
      </c>
      <c r="ET388" s="68">
        <v>62</v>
      </c>
      <c r="EU388" s="68">
        <v>0</v>
      </c>
      <c r="EV388" s="68">
        <v>150062</v>
      </c>
      <c r="EW388" s="68" t="s">
        <v>2700</v>
      </c>
      <c r="EX388" s="68" t="str">
        <f t="shared" si="39"/>
        <v>소형</v>
      </c>
      <c r="GE388" s="68">
        <v>5014</v>
      </c>
      <c r="GF388" s="68" t="s">
        <v>4213</v>
      </c>
    </row>
    <row r="389" spans="6:188" x14ac:dyDescent="0.3">
      <c r="F389" s="68">
        <v>7529</v>
      </c>
      <c r="G389" s="68">
        <v>2</v>
      </c>
      <c r="H389" s="68">
        <v>0</v>
      </c>
      <c r="I389" s="68">
        <v>0</v>
      </c>
      <c r="J389" s="68" t="s">
        <v>11963</v>
      </c>
      <c r="K389" s="68">
        <v>0</v>
      </c>
      <c r="L389" s="68">
        <v>0</v>
      </c>
      <c r="M389" s="68">
        <v>0</v>
      </c>
      <c r="N389" s="68">
        <v>0</v>
      </c>
      <c r="O389" s="68">
        <v>7529</v>
      </c>
      <c r="P389" s="68">
        <v>0</v>
      </c>
      <c r="Q389" s="68">
        <v>0</v>
      </c>
      <c r="R389" s="68">
        <v>0</v>
      </c>
      <c r="S389" s="68">
        <v>0</v>
      </c>
      <c r="T389" s="68">
        <v>0</v>
      </c>
      <c r="U389" s="68">
        <v>0</v>
      </c>
      <c r="V389" s="68">
        <v>0</v>
      </c>
      <c r="W389" s="68">
        <v>0</v>
      </c>
      <c r="X389" s="68">
        <v>0</v>
      </c>
      <c r="Y389" s="68">
        <v>0</v>
      </c>
      <c r="Z389" s="68">
        <v>0</v>
      </c>
      <c r="AA389" s="68">
        <v>0</v>
      </c>
      <c r="AB389" s="68">
        <v>0</v>
      </c>
      <c r="AC389" s="68">
        <v>0</v>
      </c>
      <c r="AD389" s="68">
        <v>0</v>
      </c>
      <c r="AE389" s="68">
        <v>0</v>
      </c>
      <c r="AF389" s="68">
        <v>0</v>
      </c>
      <c r="AG389" s="68">
        <v>0</v>
      </c>
      <c r="AH389" s="68">
        <v>0</v>
      </c>
      <c r="AI389" s="68">
        <v>0</v>
      </c>
      <c r="AJ389" s="68">
        <v>0</v>
      </c>
      <c r="AK389" s="68">
        <v>0</v>
      </c>
      <c r="AL389" s="68">
        <v>0</v>
      </c>
      <c r="AM389" s="68">
        <v>0</v>
      </c>
      <c r="AN389" s="68">
        <v>0</v>
      </c>
      <c r="AO389" s="68">
        <v>0</v>
      </c>
      <c r="AP389" s="68">
        <v>0</v>
      </c>
      <c r="AQ389" s="68">
        <v>1</v>
      </c>
      <c r="AR389" s="68">
        <v>0</v>
      </c>
      <c r="AS389" s="68">
        <v>0</v>
      </c>
      <c r="AT389" s="68">
        <v>0</v>
      </c>
      <c r="AU389" s="68">
        <v>0</v>
      </c>
      <c r="AV389" s="68">
        <v>4</v>
      </c>
      <c r="AW389" s="68"/>
      <c r="AX389" s="68">
        <v>0</v>
      </c>
      <c r="AY389" s="126">
        <v>0</v>
      </c>
      <c r="AZ389" s="68">
        <v>0</v>
      </c>
      <c r="BA389" s="68">
        <v>0</v>
      </c>
      <c r="EQ389" s="68">
        <v>54032</v>
      </c>
      <c r="ER389" s="175">
        <v>2</v>
      </c>
      <c r="ES389" s="68">
        <v>650</v>
      </c>
      <c r="ET389" s="68">
        <v>32</v>
      </c>
      <c r="EU389" s="68">
        <v>0</v>
      </c>
      <c r="EV389" s="68">
        <v>150032</v>
      </c>
      <c r="EW389" s="68" t="s">
        <v>2670</v>
      </c>
      <c r="EX389" s="68" t="str">
        <f t="shared" si="39"/>
        <v>중형</v>
      </c>
      <c r="GE389" s="68">
        <v>5015</v>
      </c>
      <c r="GF389" s="68" t="s">
        <v>4214</v>
      </c>
    </row>
    <row r="390" spans="6:188" x14ac:dyDescent="0.3">
      <c r="F390" s="68">
        <v>7530</v>
      </c>
      <c r="G390" s="68">
        <v>2</v>
      </c>
      <c r="H390" s="68">
        <v>0</v>
      </c>
      <c r="I390" s="68">
        <v>0</v>
      </c>
      <c r="J390" s="68" t="s">
        <v>11964</v>
      </c>
      <c r="K390" s="68">
        <v>0</v>
      </c>
      <c r="L390" s="68">
        <v>0</v>
      </c>
      <c r="M390" s="68">
        <v>0</v>
      </c>
      <c r="N390" s="68">
        <v>0</v>
      </c>
      <c r="O390" s="68">
        <v>7530</v>
      </c>
      <c r="P390" s="68">
        <v>0</v>
      </c>
      <c r="Q390" s="68">
        <v>0</v>
      </c>
      <c r="R390" s="68">
        <v>0</v>
      </c>
      <c r="S390" s="68">
        <v>0</v>
      </c>
      <c r="T390" s="68">
        <v>0</v>
      </c>
      <c r="U390" s="68">
        <v>0</v>
      </c>
      <c r="V390" s="68">
        <v>0</v>
      </c>
      <c r="W390" s="68">
        <v>0</v>
      </c>
      <c r="X390" s="68">
        <v>0</v>
      </c>
      <c r="Y390" s="68">
        <v>0</v>
      </c>
      <c r="Z390" s="68">
        <v>0</v>
      </c>
      <c r="AA390" s="68">
        <v>0</v>
      </c>
      <c r="AB390" s="68">
        <v>0</v>
      </c>
      <c r="AC390" s="68">
        <v>0</v>
      </c>
      <c r="AD390" s="68">
        <v>0</v>
      </c>
      <c r="AE390" s="68">
        <v>0</v>
      </c>
      <c r="AF390" s="68">
        <v>0</v>
      </c>
      <c r="AG390" s="68">
        <v>0</v>
      </c>
      <c r="AH390" s="68">
        <v>0</v>
      </c>
      <c r="AI390" s="68">
        <v>0</v>
      </c>
      <c r="AJ390" s="68">
        <v>0</v>
      </c>
      <c r="AK390" s="68">
        <v>0</v>
      </c>
      <c r="AL390" s="68">
        <v>0</v>
      </c>
      <c r="AM390" s="68">
        <v>0</v>
      </c>
      <c r="AN390" s="68">
        <v>0</v>
      </c>
      <c r="AO390" s="68">
        <v>0</v>
      </c>
      <c r="AP390" s="68">
        <v>0</v>
      </c>
      <c r="AQ390" s="68">
        <v>1</v>
      </c>
      <c r="AR390" s="68">
        <v>0</v>
      </c>
      <c r="AS390" s="68">
        <v>0</v>
      </c>
      <c r="AT390" s="68">
        <v>0</v>
      </c>
      <c r="AU390" s="68">
        <v>0</v>
      </c>
      <c r="AV390" s="68">
        <v>4</v>
      </c>
      <c r="AW390" s="68"/>
      <c r="AX390" s="68">
        <v>0</v>
      </c>
      <c r="AY390" s="126">
        <v>0</v>
      </c>
      <c r="AZ390" s="68">
        <v>0</v>
      </c>
      <c r="BA390" s="68">
        <v>0</v>
      </c>
      <c r="EQ390" s="68">
        <v>54033</v>
      </c>
      <c r="ER390" s="175">
        <v>2</v>
      </c>
      <c r="ES390" s="68">
        <v>650</v>
      </c>
      <c r="ET390" s="68">
        <v>33</v>
      </c>
      <c r="EU390" s="68">
        <v>0</v>
      </c>
      <c r="EV390" s="68">
        <v>150033</v>
      </c>
      <c r="EW390" s="68" t="s">
        <v>2671</v>
      </c>
      <c r="EX390" s="68" t="str">
        <f t="shared" si="39"/>
        <v>중형</v>
      </c>
      <c r="GE390" s="68">
        <v>5016</v>
      </c>
      <c r="GF390" s="68" t="s">
        <v>4215</v>
      </c>
    </row>
    <row r="391" spans="6:188" x14ac:dyDescent="0.3">
      <c r="F391" s="68">
        <v>7531</v>
      </c>
      <c r="G391" s="68">
        <v>2</v>
      </c>
      <c r="H391" s="68">
        <v>0</v>
      </c>
      <c r="I391" s="68">
        <v>0</v>
      </c>
      <c r="J391" s="68" t="s">
        <v>11965</v>
      </c>
      <c r="K391" s="68">
        <v>0</v>
      </c>
      <c r="L391" s="68">
        <v>0</v>
      </c>
      <c r="M391" s="68">
        <v>0</v>
      </c>
      <c r="N391" s="68">
        <v>0</v>
      </c>
      <c r="O391" s="68">
        <v>7531</v>
      </c>
      <c r="P391" s="68">
        <v>0</v>
      </c>
      <c r="Q391" s="68">
        <v>0</v>
      </c>
      <c r="R391" s="68">
        <v>0</v>
      </c>
      <c r="S391" s="68">
        <v>0</v>
      </c>
      <c r="T391" s="68">
        <v>0</v>
      </c>
      <c r="U391" s="68">
        <v>0</v>
      </c>
      <c r="V391" s="68">
        <v>0</v>
      </c>
      <c r="W391" s="68">
        <v>0</v>
      </c>
      <c r="X391" s="68">
        <v>0</v>
      </c>
      <c r="Y391" s="68">
        <v>0</v>
      </c>
      <c r="Z391" s="68">
        <v>0</v>
      </c>
      <c r="AA391" s="68">
        <v>0</v>
      </c>
      <c r="AB391" s="68">
        <v>0</v>
      </c>
      <c r="AC391" s="68">
        <v>0</v>
      </c>
      <c r="AD391" s="68">
        <v>0</v>
      </c>
      <c r="AE391" s="68">
        <v>0</v>
      </c>
      <c r="AF391" s="68">
        <v>0</v>
      </c>
      <c r="AG391" s="68">
        <v>0</v>
      </c>
      <c r="AH391" s="68">
        <v>0</v>
      </c>
      <c r="AI391" s="68">
        <v>0</v>
      </c>
      <c r="AJ391" s="68">
        <v>0</v>
      </c>
      <c r="AK391" s="68">
        <v>0</v>
      </c>
      <c r="AL391" s="68">
        <v>0</v>
      </c>
      <c r="AM391" s="68">
        <v>0</v>
      </c>
      <c r="AN391" s="68">
        <v>0</v>
      </c>
      <c r="AO391" s="68">
        <v>0</v>
      </c>
      <c r="AP391" s="68">
        <v>0</v>
      </c>
      <c r="AQ391" s="68">
        <v>1</v>
      </c>
      <c r="AR391" s="68">
        <v>0</v>
      </c>
      <c r="AS391" s="68">
        <v>0</v>
      </c>
      <c r="AT391" s="68">
        <v>0</v>
      </c>
      <c r="AU391" s="68">
        <v>0</v>
      </c>
      <c r="AV391" s="68">
        <v>4</v>
      </c>
      <c r="AW391" s="68"/>
      <c r="AX391" s="68">
        <v>0</v>
      </c>
      <c r="AY391" s="126">
        <v>0</v>
      </c>
      <c r="AZ391" s="68">
        <v>0</v>
      </c>
      <c r="BA391" s="68">
        <v>0</v>
      </c>
      <c r="EQ391" s="68">
        <v>54046</v>
      </c>
      <c r="ER391" s="175">
        <v>1</v>
      </c>
      <c r="ES391" s="68">
        <v>650</v>
      </c>
      <c r="ET391" s="68">
        <v>46</v>
      </c>
      <c r="EU391" s="68">
        <v>0</v>
      </c>
      <c r="EV391" s="68">
        <v>150046</v>
      </c>
      <c r="EW391" s="68" t="s">
        <v>2684</v>
      </c>
      <c r="EX391" s="68" t="str">
        <f t="shared" si="39"/>
        <v>소형</v>
      </c>
      <c r="GE391" s="68">
        <v>5017</v>
      </c>
      <c r="GF391" s="68" t="s">
        <v>4216</v>
      </c>
    </row>
    <row r="392" spans="6:188" x14ac:dyDescent="0.3">
      <c r="F392" s="68">
        <v>7532</v>
      </c>
      <c r="G392" s="68">
        <v>2</v>
      </c>
      <c r="H392" s="68">
        <v>0</v>
      </c>
      <c r="I392" s="68">
        <v>0</v>
      </c>
      <c r="J392" s="68" t="s">
        <v>11966</v>
      </c>
      <c r="K392" s="68">
        <v>0</v>
      </c>
      <c r="L392" s="68">
        <v>0</v>
      </c>
      <c r="M392" s="68">
        <v>0</v>
      </c>
      <c r="N392" s="68">
        <v>0</v>
      </c>
      <c r="O392" s="68">
        <v>7532</v>
      </c>
      <c r="P392" s="68">
        <v>0</v>
      </c>
      <c r="Q392" s="68">
        <v>0</v>
      </c>
      <c r="R392" s="68">
        <v>0</v>
      </c>
      <c r="S392" s="68">
        <v>0</v>
      </c>
      <c r="T392" s="68">
        <v>0</v>
      </c>
      <c r="U392" s="68">
        <v>0</v>
      </c>
      <c r="V392" s="68">
        <v>0</v>
      </c>
      <c r="W392" s="68">
        <v>0</v>
      </c>
      <c r="X392" s="68">
        <v>0</v>
      </c>
      <c r="Y392" s="68">
        <v>0</v>
      </c>
      <c r="Z392" s="68">
        <v>0</v>
      </c>
      <c r="AA392" s="68">
        <v>0</v>
      </c>
      <c r="AB392" s="68">
        <v>0</v>
      </c>
      <c r="AC392" s="68">
        <v>0</v>
      </c>
      <c r="AD392" s="68">
        <v>0</v>
      </c>
      <c r="AE392" s="68">
        <v>0</v>
      </c>
      <c r="AF392" s="68">
        <v>0</v>
      </c>
      <c r="AG392" s="68">
        <v>0</v>
      </c>
      <c r="AH392" s="68">
        <v>0</v>
      </c>
      <c r="AI392" s="68">
        <v>0</v>
      </c>
      <c r="AJ392" s="68">
        <v>0</v>
      </c>
      <c r="AK392" s="68">
        <v>0</v>
      </c>
      <c r="AL392" s="68">
        <v>0</v>
      </c>
      <c r="AM392" s="68">
        <v>0</v>
      </c>
      <c r="AN392" s="68">
        <v>0</v>
      </c>
      <c r="AO392" s="68">
        <v>0</v>
      </c>
      <c r="AP392" s="68">
        <v>0</v>
      </c>
      <c r="AQ392" s="68">
        <v>1</v>
      </c>
      <c r="AR392" s="68">
        <v>0</v>
      </c>
      <c r="AS392" s="68">
        <v>0</v>
      </c>
      <c r="AT392" s="68">
        <v>0</v>
      </c>
      <c r="AU392" s="68">
        <v>0</v>
      </c>
      <c r="AV392" s="68">
        <v>4</v>
      </c>
      <c r="AW392" s="68"/>
      <c r="AX392" s="68">
        <v>0</v>
      </c>
      <c r="AY392" s="126">
        <v>0</v>
      </c>
      <c r="AZ392" s="68">
        <v>0</v>
      </c>
      <c r="BA392" s="68">
        <v>0</v>
      </c>
      <c r="EQ392" s="68">
        <v>54044</v>
      </c>
      <c r="ER392" s="175">
        <v>1</v>
      </c>
      <c r="ES392" s="68">
        <v>650</v>
      </c>
      <c r="ET392" s="68">
        <v>44</v>
      </c>
      <c r="EU392" s="68">
        <v>0</v>
      </c>
      <c r="EV392" s="68">
        <v>150044</v>
      </c>
      <c r="EW392" s="68" t="s">
        <v>2682</v>
      </c>
      <c r="EX392" s="68" t="str">
        <f t="shared" si="39"/>
        <v>소형</v>
      </c>
      <c r="GE392" s="68">
        <v>5018</v>
      </c>
      <c r="GF392" s="68" t="s">
        <v>4217</v>
      </c>
    </row>
    <row r="393" spans="6:188" x14ac:dyDescent="0.3">
      <c r="F393" s="68">
        <v>7533</v>
      </c>
      <c r="G393" s="68">
        <v>2</v>
      </c>
      <c r="H393" s="68">
        <v>0</v>
      </c>
      <c r="I393" s="68">
        <v>0</v>
      </c>
      <c r="J393" s="68" t="s">
        <v>11967</v>
      </c>
      <c r="K393" s="68">
        <v>0</v>
      </c>
      <c r="L393" s="68">
        <v>0</v>
      </c>
      <c r="M393" s="68">
        <v>0</v>
      </c>
      <c r="N393" s="68">
        <v>0</v>
      </c>
      <c r="O393" s="68">
        <v>7533</v>
      </c>
      <c r="P393" s="68">
        <v>0</v>
      </c>
      <c r="Q393" s="68">
        <v>0</v>
      </c>
      <c r="R393" s="68">
        <v>0</v>
      </c>
      <c r="S393" s="68">
        <v>0</v>
      </c>
      <c r="T393" s="68">
        <v>0</v>
      </c>
      <c r="U393" s="68">
        <v>0</v>
      </c>
      <c r="V393" s="68">
        <v>0</v>
      </c>
      <c r="W393" s="68">
        <v>0</v>
      </c>
      <c r="X393" s="68">
        <v>0</v>
      </c>
      <c r="Y393" s="68">
        <v>0</v>
      </c>
      <c r="Z393" s="68">
        <v>0</v>
      </c>
      <c r="AA393" s="68">
        <v>0</v>
      </c>
      <c r="AB393" s="68">
        <v>0</v>
      </c>
      <c r="AC393" s="68">
        <v>0</v>
      </c>
      <c r="AD393" s="68">
        <v>0</v>
      </c>
      <c r="AE393" s="68">
        <v>0</v>
      </c>
      <c r="AF393" s="68">
        <v>0</v>
      </c>
      <c r="AG393" s="68">
        <v>0</v>
      </c>
      <c r="AH393" s="68">
        <v>0</v>
      </c>
      <c r="AI393" s="68">
        <v>0</v>
      </c>
      <c r="AJ393" s="68">
        <v>0</v>
      </c>
      <c r="AK393" s="68">
        <v>0</v>
      </c>
      <c r="AL393" s="68">
        <v>0</v>
      </c>
      <c r="AM393" s="68">
        <v>0</v>
      </c>
      <c r="AN393" s="68">
        <v>0</v>
      </c>
      <c r="AO393" s="68">
        <v>0</v>
      </c>
      <c r="AP393" s="68">
        <v>0</v>
      </c>
      <c r="AQ393" s="68">
        <v>1</v>
      </c>
      <c r="AR393" s="68">
        <v>0</v>
      </c>
      <c r="AS393" s="68">
        <v>0</v>
      </c>
      <c r="AT393" s="68">
        <v>0</v>
      </c>
      <c r="AU393" s="68">
        <v>0</v>
      </c>
      <c r="AV393" s="68">
        <v>4</v>
      </c>
      <c r="AW393" s="68"/>
      <c r="AX393" s="68">
        <v>0</v>
      </c>
      <c r="AY393" s="126">
        <v>0</v>
      </c>
      <c r="AZ393" s="68">
        <v>0</v>
      </c>
      <c r="BA393" s="68">
        <v>0</v>
      </c>
      <c r="EQ393" s="68">
        <v>54045</v>
      </c>
      <c r="ER393" s="175">
        <v>1</v>
      </c>
      <c r="ES393" s="68">
        <v>650</v>
      </c>
      <c r="ET393" s="68">
        <v>45</v>
      </c>
      <c r="EU393" s="68">
        <v>0</v>
      </c>
      <c r="EV393" s="68">
        <v>150045</v>
      </c>
      <c r="EW393" s="68" t="s">
        <v>2683</v>
      </c>
      <c r="EX393" s="68" t="str">
        <f t="shared" si="39"/>
        <v>소형</v>
      </c>
      <c r="GE393" s="68">
        <v>5019</v>
      </c>
      <c r="GF393" s="68" t="s">
        <v>4218</v>
      </c>
    </row>
    <row r="394" spans="6:188" x14ac:dyDescent="0.3">
      <c r="F394" s="68">
        <v>7534</v>
      </c>
      <c r="G394" s="68">
        <v>2</v>
      </c>
      <c r="H394" s="68">
        <v>0</v>
      </c>
      <c r="I394" s="68">
        <v>0</v>
      </c>
      <c r="J394" s="68" t="s">
        <v>11968</v>
      </c>
      <c r="K394" s="68">
        <v>0</v>
      </c>
      <c r="L394" s="68">
        <v>0</v>
      </c>
      <c r="M394" s="68">
        <v>0</v>
      </c>
      <c r="N394" s="68">
        <v>0</v>
      </c>
      <c r="O394" s="68">
        <v>7534</v>
      </c>
      <c r="P394" s="68">
        <v>0</v>
      </c>
      <c r="Q394" s="68">
        <v>0</v>
      </c>
      <c r="R394" s="68">
        <v>0</v>
      </c>
      <c r="S394" s="68">
        <v>0</v>
      </c>
      <c r="T394" s="68">
        <v>0</v>
      </c>
      <c r="U394" s="68">
        <v>0</v>
      </c>
      <c r="V394" s="68">
        <v>0</v>
      </c>
      <c r="W394" s="68">
        <v>0</v>
      </c>
      <c r="X394" s="68">
        <v>0</v>
      </c>
      <c r="Y394" s="68">
        <v>0</v>
      </c>
      <c r="Z394" s="68">
        <v>0</v>
      </c>
      <c r="AA394" s="68">
        <v>0</v>
      </c>
      <c r="AB394" s="68">
        <v>0</v>
      </c>
      <c r="AC394" s="68">
        <v>0</v>
      </c>
      <c r="AD394" s="68">
        <v>0</v>
      </c>
      <c r="AE394" s="68">
        <v>0</v>
      </c>
      <c r="AF394" s="68">
        <v>0</v>
      </c>
      <c r="AG394" s="68">
        <v>0</v>
      </c>
      <c r="AH394" s="68">
        <v>0</v>
      </c>
      <c r="AI394" s="68">
        <v>0</v>
      </c>
      <c r="AJ394" s="68">
        <v>0</v>
      </c>
      <c r="AK394" s="68">
        <v>0</v>
      </c>
      <c r="AL394" s="68">
        <v>0</v>
      </c>
      <c r="AM394" s="68">
        <v>0</v>
      </c>
      <c r="AN394" s="68">
        <v>0</v>
      </c>
      <c r="AO394" s="68">
        <v>0</v>
      </c>
      <c r="AP394" s="68">
        <v>0</v>
      </c>
      <c r="AQ394" s="68">
        <v>1</v>
      </c>
      <c r="AR394" s="68">
        <v>0</v>
      </c>
      <c r="AS394" s="68">
        <v>0</v>
      </c>
      <c r="AT394" s="68">
        <v>0</v>
      </c>
      <c r="AU394" s="68">
        <v>0</v>
      </c>
      <c r="AV394" s="68">
        <v>4</v>
      </c>
      <c r="AW394" s="68"/>
      <c r="AX394" s="68">
        <v>0</v>
      </c>
      <c r="AY394" s="126">
        <v>0</v>
      </c>
      <c r="AZ394" s="68">
        <v>0</v>
      </c>
      <c r="BA394" s="68">
        <v>0</v>
      </c>
      <c r="EQ394" s="68">
        <v>54043</v>
      </c>
      <c r="ER394" s="175">
        <v>2</v>
      </c>
      <c r="ES394" s="68">
        <v>650</v>
      </c>
      <c r="ET394" s="68">
        <v>43</v>
      </c>
      <c r="EU394" s="68">
        <v>0</v>
      </c>
      <c r="EV394" s="68">
        <v>150043</v>
      </c>
      <c r="EW394" s="68" t="s">
        <v>2681</v>
      </c>
      <c r="EX394" s="68" t="str">
        <f t="shared" si="39"/>
        <v>중형</v>
      </c>
      <c r="GE394" s="68">
        <v>5020</v>
      </c>
      <c r="GF394" s="68" t="s">
        <v>4219</v>
      </c>
    </row>
    <row r="395" spans="6:188" x14ac:dyDescent="0.3">
      <c r="F395" s="68">
        <v>7535</v>
      </c>
      <c r="G395" s="68">
        <v>2</v>
      </c>
      <c r="H395" s="68">
        <v>0</v>
      </c>
      <c r="I395" s="68">
        <v>0</v>
      </c>
      <c r="J395" s="68" t="s">
        <v>11969</v>
      </c>
      <c r="K395" s="68">
        <v>0</v>
      </c>
      <c r="L395" s="68">
        <v>0</v>
      </c>
      <c r="M395" s="68">
        <v>0</v>
      </c>
      <c r="N395" s="68">
        <v>0</v>
      </c>
      <c r="O395" s="68">
        <v>7535</v>
      </c>
      <c r="P395" s="68">
        <v>0</v>
      </c>
      <c r="Q395" s="68">
        <v>0</v>
      </c>
      <c r="R395" s="68">
        <v>0</v>
      </c>
      <c r="S395" s="68">
        <v>0</v>
      </c>
      <c r="T395" s="68">
        <v>0</v>
      </c>
      <c r="U395" s="68">
        <v>0</v>
      </c>
      <c r="V395" s="68">
        <v>0</v>
      </c>
      <c r="W395" s="68">
        <v>0</v>
      </c>
      <c r="X395" s="68">
        <v>0</v>
      </c>
      <c r="Y395" s="68">
        <v>0</v>
      </c>
      <c r="Z395" s="68">
        <v>0</v>
      </c>
      <c r="AA395" s="68">
        <v>0</v>
      </c>
      <c r="AB395" s="68">
        <v>0</v>
      </c>
      <c r="AC395" s="68">
        <v>0</v>
      </c>
      <c r="AD395" s="68">
        <v>0</v>
      </c>
      <c r="AE395" s="68">
        <v>0</v>
      </c>
      <c r="AF395" s="68">
        <v>0</v>
      </c>
      <c r="AG395" s="68">
        <v>0</v>
      </c>
      <c r="AH395" s="68">
        <v>0</v>
      </c>
      <c r="AI395" s="68">
        <v>0</v>
      </c>
      <c r="AJ395" s="68">
        <v>0</v>
      </c>
      <c r="AK395" s="68">
        <v>0</v>
      </c>
      <c r="AL395" s="68">
        <v>0</v>
      </c>
      <c r="AM395" s="68">
        <v>0</v>
      </c>
      <c r="AN395" s="68">
        <v>0</v>
      </c>
      <c r="AO395" s="68">
        <v>0</v>
      </c>
      <c r="AP395" s="68">
        <v>0</v>
      </c>
      <c r="AQ395" s="68">
        <v>1</v>
      </c>
      <c r="AR395" s="68">
        <v>0</v>
      </c>
      <c r="AS395" s="68">
        <v>0</v>
      </c>
      <c r="AT395" s="68">
        <v>0</v>
      </c>
      <c r="AU395" s="68">
        <v>0</v>
      </c>
      <c r="AV395" s="68">
        <v>4</v>
      </c>
      <c r="AW395" s="68"/>
      <c r="AX395" s="68">
        <v>0</v>
      </c>
      <c r="AY395" s="126">
        <v>0</v>
      </c>
      <c r="AZ395" s="68">
        <v>0</v>
      </c>
      <c r="BA395" s="68">
        <v>0</v>
      </c>
      <c r="EQ395" s="68">
        <v>54049</v>
      </c>
      <c r="ER395" s="175">
        <v>2</v>
      </c>
      <c r="ES395" s="68">
        <v>650</v>
      </c>
      <c r="ET395" s="68">
        <v>49</v>
      </c>
      <c r="EU395" s="68">
        <v>0</v>
      </c>
      <c r="EV395" s="68">
        <v>150049</v>
      </c>
      <c r="EW395" s="68" t="s">
        <v>2687</v>
      </c>
      <c r="EX395" s="68" t="str">
        <f t="shared" si="39"/>
        <v>중형</v>
      </c>
      <c r="GE395" s="68">
        <v>5021</v>
      </c>
      <c r="GF395" s="68" t="s">
        <v>4220</v>
      </c>
    </row>
    <row r="396" spans="6:188" x14ac:dyDescent="0.3">
      <c r="F396" s="68">
        <v>7536</v>
      </c>
      <c r="G396" s="68">
        <v>2</v>
      </c>
      <c r="H396" s="68">
        <v>0</v>
      </c>
      <c r="I396" s="68">
        <v>0</v>
      </c>
      <c r="J396" s="68" t="s">
        <v>11970</v>
      </c>
      <c r="K396" s="68">
        <v>0</v>
      </c>
      <c r="L396" s="68">
        <v>0</v>
      </c>
      <c r="M396" s="68">
        <v>0</v>
      </c>
      <c r="N396" s="68">
        <v>0</v>
      </c>
      <c r="O396" s="68">
        <v>7536</v>
      </c>
      <c r="P396" s="68">
        <v>0</v>
      </c>
      <c r="Q396" s="68">
        <v>0</v>
      </c>
      <c r="R396" s="68">
        <v>0</v>
      </c>
      <c r="S396" s="68">
        <v>0</v>
      </c>
      <c r="T396" s="68">
        <v>0</v>
      </c>
      <c r="U396" s="68">
        <v>0</v>
      </c>
      <c r="V396" s="68">
        <v>0</v>
      </c>
      <c r="W396" s="68">
        <v>0</v>
      </c>
      <c r="X396" s="68">
        <v>0</v>
      </c>
      <c r="Y396" s="68">
        <v>0</v>
      </c>
      <c r="Z396" s="68">
        <v>0</v>
      </c>
      <c r="AA396" s="68">
        <v>0</v>
      </c>
      <c r="AB396" s="68">
        <v>0</v>
      </c>
      <c r="AC396" s="68">
        <v>0</v>
      </c>
      <c r="AD396" s="68">
        <v>0</v>
      </c>
      <c r="AE396" s="68">
        <v>0</v>
      </c>
      <c r="AF396" s="68">
        <v>0</v>
      </c>
      <c r="AG396" s="68">
        <v>0</v>
      </c>
      <c r="AH396" s="68">
        <v>0</v>
      </c>
      <c r="AI396" s="68">
        <v>0</v>
      </c>
      <c r="AJ396" s="68">
        <v>0</v>
      </c>
      <c r="AK396" s="68">
        <v>0</v>
      </c>
      <c r="AL396" s="68">
        <v>0</v>
      </c>
      <c r="AM396" s="68">
        <v>0</v>
      </c>
      <c r="AN396" s="68">
        <v>0</v>
      </c>
      <c r="AO396" s="68">
        <v>0</v>
      </c>
      <c r="AP396" s="68">
        <v>0</v>
      </c>
      <c r="AQ396" s="68">
        <v>1</v>
      </c>
      <c r="AR396" s="68">
        <v>0</v>
      </c>
      <c r="AS396" s="68">
        <v>0</v>
      </c>
      <c r="AT396" s="68">
        <v>0</v>
      </c>
      <c r="AU396" s="68">
        <v>0</v>
      </c>
      <c r="AV396" s="68">
        <v>4</v>
      </c>
      <c r="AW396" s="68"/>
      <c r="AX396" s="68">
        <v>0</v>
      </c>
      <c r="AY396" s="126">
        <v>0</v>
      </c>
      <c r="AZ396" s="68">
        <v>0</v>
      </c>
      <c r="BA396" s="68">
        <v>0</v>
      </c>
      <c r="EQ396" s="68">
        <v>54048</v>
      </c>
      <c r="ER396" s="175">
        <v>2</v>
      </c>
      <c r="ES396" s="68">
        <v>650</v>
      </c>
      <c r="ET396" s="68">
        <v>48</v>
      </c>
      <c r="EU396" s="68">
        <v>0</v>
      </c>
      <c r="EV396" s="68">
        <v>150048</v>
      </c>
      <c r="EW396" s="68" t="s">
        <v>2686</v>
      </c>
      <c r="EX396" s="68" t="str">
        <f t="shared" si="39"/>
        <v>중형</v>
      </c>
      <c r="GE396" s="68">
        <v>5022</v>
      </c>
      <c r="GF396" s="68" t="s">
        <v>4221</v>
      </c>
    </row>
    <row r="397" spans="6:188" x14ac:dyDescent="0.3">
      <c r="F397" s="68">
        <v>7537</v>
      </c>
      <c r="G397" s="68">
        <v>2</v>
      </c>
      <c r="H397" s="68">
        <v>0</v>
      </c>
      <c r="I397" s="68">
        <v>0</v>
      </c>
      <c r="J397" s="68" t="s">
        <v>11971</v>
      </c>
      <c r="K397" s="68">
        <v>0</v>
      </c>
      <c r="L397" s="68">
        <v>0</v>
      </c>
      <c r="M397" s="68">
        <v>0</v>
      </c>
      <c r="N397" s="68">
        <v>0</v>
      </c>
      <c r="O397" s="68">
        <v>7537</v>
      </c>
      <c r="P397" s="68">
        <v>0</v>
      </c>
      <c r="Q397" s="68">
        <v>0</v>
      </c>
      <c r="R397" s="68">
        <v>0</v>
      </c>
      <c r="S397" s="68">
        <v>0</v>
      </c>
      <c r="T397" s="68">
        <v>0</v>
      </c>
      <c r="U397" s="68">
        <v>0</v>
      </c>
      <c r="V397" s="68">
        <v>0</v>
      </c>
      <c r="W397" s="68">
        <v>0</v>
      </c>
      <c r="X397" s="68">
        <v>0</v>
      </c>
      <c r="Y397" s="68">
        <v>0</v>
      </c>
      <c r="Z397" s="68">
        <v>0</v>
      </c>
      <c r="AA397" s="68">
        <v>0</v>
      </c>
      <c r="AB397" s="68">
        <v>0</v>
      </c>
      <c r="AC397" s="68">
        <v>0</v>
      </c>
      <c r="AD397" s="68">
        <v>0</v>
      </c>
      <c r="AE397" s="68">
        <v>0</v>
      </c>
      <c r="AF397" s="68">
        <v>0</v>
      </c>
      <c r="AG397" s="68">
        <v>0</v>
      </c>
      <c r="AH397" s="68">
        <v>0</v>
      </c>
      <c r="AI397" s="68">
        <v>0</v>
      </c>
      <c r="AJ397" s="68">
        <v>0</v>
      </c>
      <c r="AK397" s="68">
        <v>0</v>
      </c>
      <c r="AL397" s="68">
        <v>0</v>
      </c>
      <c r="AM397" s="68">
        <v>0</v>
      </c>
      <c r="AN397" s="68">
        <v>0</v>
      </c>
      <c r="AO397" s="68">
        <v>0</v>
      </c>
      <c r="AP397" s="68">
        <v>0</v>
      </c>
      <c r="AQ397" s="68">
        <v>1</v>
      </c>
      <c r="AR397" s="68">
        <v>0</v>
      </c>
      <c r="AS397" s="68">
        <v>0</v>
      </c>
      <c r="AT397" s="68">
        <v>0</v>
      </c>
      <c r="AU397" s="68">
        <v>0</v>
      </c>
      <c r="AV397" s="68">
        <v>4</v>
      </c>
      <c r="AW397" s="68"/>
      <c r="AX397" s="68">
        <v>0</v>
      </c>
      <c r="AY397" s="126">
        <v>0</v>
      </c>
      <c r="AZ397" s="68">
        <v>0</v>
      </c>
      <c r="BA397" s="68">
        <v>0</v>
      </c>
      <c r="EQ397" s="68">
        <v>54072</v>
      </c>
      <c r="ER397" s="175">
        <v>1</v>
      </c>
      <c r="ES397" s="68">
        <v>650</v>
      </c>
      <c r="ET397" s="68">
        <v>72</v>
      </c>
      <c r="EU397" s="68">
        <v>0</v>
      </c>
      <c r="EV397" s="68">
        <v>150072</v>
      </c>
      <c r="EW397" s="68" t="s">
        <v>2710</v>
      </c>
      <c r="EX397" s="68" t="str">
        <f t="shared" si="39"/>
        <v>소형</v>
      </c>
      <c r="GE397" s="68">
        <v>5023</v>
      </c>
      <c r="GF397" s="68" t="s">
        <v>4222</v>
      </c>
    </row>
    <row r="398" spans="6:188" x14ac:dyDescent="0.3">
      <c r="F398" s="68">
        <v>7538</v>
      </c>
      <c r="G398" s="68">
        <v>2</v>
      </c>
      <c r="H398" s="68">
        <v>0</v>
      </c>
      <c r="I398" s="68">
        <v>0</v>
      </c>
      <c r="J398" s="68" t="s">
        <v>11972</v>
      </c>
      <c r="K398" s="68">
        <v>0</v>
      </c>
      <c r="L398" s="68">
        <v>0</v>
      </c>
      <c r="M398" s="68">
        <v>0</v>
      </c>
      <c r="N398" s="68">
        <v>0</v>
      </c>
      <c r="O398" s="68">
        <v>7538</v>
      </c>
      <c r="P398" s="68">
        <v>0</v>
      </c>
      <c r="Q398" s="68">
        <v>0</v>
      </c>
      <c r="R398" s="68">
        <v>0</v>
      </c>
      <c r="S398" s="68">
        <v>0</v>
      </c>
      <c r="T398" s="68">
        <v>0</v>
      </c>
      <c r="U398" s="68">
        <v>0</v>
      </c>
      <c r="V398" s="68">
        <v>0</v>
      </c>
      <c r="W398" s="68">
        <v>0</v>
      </c>
      <c r="X398" s="68">
        <v>0</v>
      </c>
      <c r="Y398" s="68">
        <v>0</v>
      </c>
      <c r="Z398" s="68">
        <v>0</v>
      </c>
      <c r="AA398" s="68">
        <v>0</v>
      </c>
      <c r="AB398" s="68">
        <v>0</v>
      </c>
      <c r="AC398" s="68">
        <v>0</v>
      </c>
      <c r="AD398" s="68">
        <v>0</v>
      </c>
      <c r="AE398" s="68">
        <v>0</v>
      </c>
      <c r="AF398" s="68">
        <v>0</v>
      </c>
      <c r="AG398" s="68">
        <v>0</v>
      </c>
      <c r="AH398" s="68">
        <v>0</v>
      </c>
      <c r="AI398" s="68">
        <v>0</v>
      </c>
      <c r="AJ398" s="68">
        <v>0</v>
      </c>
      <c r="AK398" s="68">
        <v>0</v>
      </c>
      <c r="AL398" s="68">
        <v>0</v>
      </c>
      <c r="AM398" s="68">
        <v>0</v>
      </c>
      <c r="AN398" s="68">
        <v>0</v>
      </c>
      <c r="AO398" s="68">
        <v>0</v>
      </c>
      <c r="AP398" s="68">
        <v>0</v>
      </c>
      <c r="AQ398" s="68">
        <v>1</v>
      </c>
      <c r="AR398" s="68">
        <v>0</v>
      </c>
      <c r="AS398" s="68">
        <v>0</v>
      </c>
      <c r="AT398" s="68">
        <v>0</v>
      </c>
      <c r="AU398" s="68">
        <v>0</v>
      </c>
      <c r="AV398" s="68">
        <v>4</v>
      </c>
      <c r="AW398" s="68"/>
      <c r="AX398" s="68">
        <v>0</v>
      </c>
      <c r="AY398" s="126">
        <v>0</v>
      </c>
      <c r="AZ398" s="68">
        <v>0</v>
      </c>
      <c r="BA398" s="68">
        <v>0</v>
      </c>
      <c r="EQ398" s="68">
        <v>54073</v>
      </c>
      <c r="ER398" s="175">
        <v>2</v>
      </c>
      <c r="ES398" s="68">
        <v>650</v>
      </c>
      <c r="ET398" s="68">
        <v>73</v>
      </c>
      <c r="EU398" s="68">
        <v>0</v>
      </c>
      <c r="EV398" s="68">
        <v>150073</v>
      </c>
      <c r="EW398" s="68" t="s">
        <v>2711</v>
      </c>
      <c r="EX398" s="68" t="str">
        <f t="shared" si="39"/>
        <v>중형</v>
      </c>
      <c r="GE398" s="68">
        <v>5024</v>
      </c>
      <c r="GF398" s="68" t="s">
        <v>4223</v>
      </c>
    </row>
    <row r="399" spans="6:188" x14ac:dyDescent="0.3">
      <c r="F399" s="68">
        <v>7539</v>
      </c>
      <c r="G399" s="68">
        <v>2</v>
      </c>
      <c r="H399" s="68">
        <v>0</v>
      </c>
      <c r="I399" s="68">
        <v>0</v>
      </c>
      <c r="J399" s="68" t="s">
        <v>11973</v>
      </c>
      <c r="K399" s="68">
        <v>0</v>
      </c>
      <c r="L399" s="68">
        <v>0</v>
      </c>
      <c r="M399" s="68">
        <v>0</v>
      </c>
      <c r="N399" s="68">
        <v>0</v>
      </c>
      <c r="O399" s="68">
        <v>7539</v>
      </c>
      <c r="P399" s="68">
        <v>0</v>
      </c>
      <c r="Q399" s="68">
        <v>0</v>
      </c>
      <c r="R399" s="68">
        <v>0</v>
      </c>
      <c r="S399" s="68">
        <v>0</v>
      </c>
      <c r="T399" s="68">
        <v>0</v>
      </c>
      <c r="U399" s="68">
        <v>0</v>
      </c>
      <c r="V399" s="68">
        <v>0</v>
      </c>
      <c r="W399" s="68">
        <v>0</v>
      </c>
      <c r="X399" s="68">
        <v>0</v>
      </c>
      <c r="Y399" s="68">
        <v>0</v>
      </c>
      <c r="Z399" s="68">
        <v>0</v>
      </c>
      <c r="AA399" s="68">
        <v>0</v>
      </c>
      <c r="AB399" s="68">
        <v>0</v>
      </c>
      <c r="AC399" s="68">
        <v>0</v>
      </c>
      <c r="AD399" s="68">
        <v>0</v>
      </c>
      <c r="AE399" s="68">
        <v>0</v>
      </c>
      <c r="AF399" s="68">
        <v>0</v>
      </c>
      <c r="AG399" s="68">
        <v>0</v>
      </c>
      <c r="AH399" s="68">
        <v>0</v>
      </c>
      <c r="AI399" s="68">
        <v>0</v>
      </c>
      <c r="AJ399" s="68">
        <v>0</v>
      </c>
      <c r="AK399" s="68">
        <v>0</v>
      </c>
      <c r="AL399" s="68">
        <v>0</v>
      </c>
      <c r="AM399" s="68">
        <v>0</v>
      </c>
      <c r="AN399" s="68">
        <v>0</v>
      </c>
      <c r="AO399" s="68">
        <v>0</v>
      </c>
      <c r="AP399" s="68">
        <v>0</v>
      </c>
      <c r="AQ399" s="68">
        <v>1</v>
      </c>
      <c r="AR399" s="68">
        <v>0</v>
      </c>
      <c r="AS399" s="68">
        <v>0</v>
      </c>
      <c r="AT399" s="68">
        <v>0</v>
      </c>
      <c r="AU399" s="68">
        <v>0</v>
      </c>
      <c r="AV399" s="68">
        <v>4</v>
      </c>
      <c r="AW399" s="68"/>
      <c r="AX399" s="68">
        <v>0</v>
      </c>
      <c r="AY399" s="126">
        <v>0</v>
      </c>
      <c r="AZ399" s="68">
        <v>0</v>
      </c>
      <c r="BA399" s="68">
        <v>0</v>
      </c>
      <c r="EQ399" s="68">
        <v>54074</v>
      </c>
      <c r="ER399" s="175">
        <v>2</v>
      </c>
      <c r="ES399" s="68">
        <v>650</v>
      </c>
      <c r="ET399" s="68">
        <v>74</v>
      </c>
      <c r="EU399" s="68">
        <v>0</v>
      </c>
      <c r="EV399" s="68">
        <v>150074</v>
      </c>
      <c r="EW399" s="68" t="s">
        <v>2712</v>
      </c>
      <c r="EX399" s="68" t="str">
        <f t="shared" si="39"/>
        <v>중형</v>
      </c>
      <c r="GE399" s="68">
        <v>5025</v>
      </c>
      <c r="GF399" s="68" t="s">
        <v>4224</v>
      </c>
    </row>
    <row r="400" spans="6:188" x14ac:dyDescent="0.3">
      <c r="F400" s="68">
        <v>7540</v>
      </c>
      <c r="G400" s="68">
        <v>2</v>
      </c>
      <c r="H400" s="68">
        <v>0</v>
      </c>
      <c r="I400" s="68">
        <v>0</v>
      </c>
      <c r="J400" s="68" t="s">
        <v>11974</v>
      </c>
      <c r="K400" s="68">
        <v>0</v>
      </c>
      <c r="L400" s="68">
        <v>0</v>
      </c>
      <c r="M400" s="68">
        <v>0</v>
      </c>
      <c r="N400" s="68">
        <v>0</v>
      </c>
      <c r="O400" s="68">
        <v>7540</v>
      </c>
      <c r="P400" s="68">
        <v>0</v>
      </c>
      <c r="Q400" s="68">
        <v>0</v>
      </c>
      <c r="R400" s="68">
        <v>0</v>
      </c>
      <c r="S400" s="68">
        <v>0</v>
      </c>
      <c r="T400" s="68">
        <v>0</v>
      </c>
      <c r="U400" s="68">
        <v>0</v>
      </c>
      <c r="V400" s="68">
        <v>0</v>
      </c>
      <c r="W400" s="68">
        <v>0</v>
      </c>
      <c r="X400" s="68">
        <v>0</v>
      </c>
      <c r="Y400" s="68">
        <v>0</v>
      </c>
      <c r="Z400" s="68">
        <v>0</v>
      </c>
      <c r="AA400" s="68">
        <v>0</v>
      </c>
      <c r="AB400" s="68">
        <v>0</v>
      </c>
      <c r="AC400" s="68">
        <v>0</v>
      </c>
      <c r="AD400" s="68">
        <v>0</v>
      </c>
      <c r="AE400" s="68">
        <v>0</v>
      </c>
      <c r="AF400" s="68">
        <v>0</v>
      </c>
      <c r="AG400" s="68">
        <v>0</v>
      </c>
      <c r="AH400" s="68">
        <v>0</v>
      </c>
      <c r="AI400" s="68">
        <v>0</v>
      </c>
      <c r="AJ400" s="68">
        <v>0</v>
      </c>
      <c r="AK400" s="68">
        <v>0</v>
      </c>
      <c r="AL400" s="68">
        <v>0</v>
      </c>
      <c r="AM400" s="68">
        <v>0</v>
      </c>
      <c r="AN400" s="68">
        <v>0</v>
      </c>
      <c r="AO400" s="68">
        <v>0</v>
      </c>
      <c r="AP400" s="68">
        <v>0</v>
      </c>
      <c r="AQ400" s="68">
        <v>1</v>
      </c>
      <c r="AR400" s="68">
        <v>0</v>
      </c>
      <c r="AS400" s="68">
        <v>0</v>
      </c>
      <c r="AT400" s="68">
        <v>0</v>
      </c>
      <c r="AU400" s="68">
        <v>0</v>
      </c>
      <c r="AV400" s="68">
        <v>4</v>
      </c>
      <c r="AW400" s="68"/>
      <c r="AX400" s="68">
        <v>0</v>
      </c>
      <c r="AY400" s="126">
        <v>0</v>
      </c>
      <c r="AZ400" s="68">
        <v>0</v>
      </c>
      <c r="BA400" s="68">
        <v>0</v>
      </c>
      <c r="EQ400" s="68">
        <v>54075</v>
      </c>
      <c r="ER400" s="175">
        <v>2</v>
      </c>
      <c r="ES400" s="68">
        <v>650</v>
      </c>
      <c r="ET400" s="68">
        <v>75</v>
      </c>
      <c r="EU400" s="68">
        <v>0</v>
      </c>
      <c r="EV400" s="68">
        <v>150075</v>
      </c>
      <c r="EW400" s="68" t="s">
        <v>2713</v>
      </c>
      <c r="EX400" s="68" t="str">
        <f t="shared" si="39"/>
        <v>중형</v>
      </c>
      <c r="GE400" s="68">
        <v>5026</v>
      </c>
      <c r="GF400" s="68" t="s">
        <v>4225</v>
      </c>
    </row>
    <row r="401" spans="6:188" x14ac:dyDescent="0.3">
      <c r="F401" s="68">
        <v>7541</v>
      </c>
      <c r="G401" s="68">
        <v>2</v>
      </c>
      <c r="H401" s="68">
        <v>0</v>
      </c>
      <c r="I401" s="68">
        <v>0</v>
      </c>
      <c r="J401" s="68" t="s">
        <v>11975</v>
      </c>
      <c r="K401" s="68">
        <v>0</v>
      </c>
      <c r="L401" s="68">
        <v>0</v>
      </c>
      <c r="M401" s="68">
        <v>0</v>
      </c>
      <c r="N401" s="68">
        <v>0</v>
      </c>
      <c r="O401" s="68">
        <v>7541</v>
      </c>
      <c r="P401" s="68">
        <v>0</v>
      </c>
      <c r="Q401" s="68">
        <v>0</v>
      </c>
      <c r="R401" s="68">
        <v>0</v>
      </c>
      <c r="S401" s="68">
        <v>0</v>
      </c>
      <c r="T401" s="68">
        <v>0</v>
      </c>
      <c r="U401" s="68">
        <v>0</v>
      </c>
      <c r="V401" s="68">
        <v>0</v>
      </c>
      <c r="W401" s="68">
        <v>0</v>
      </c>
      <c r="X401" s="68">
        <v>0</v>
      </c>
      <c r="Y401" s="68">
        <v>0</v>
      </c>
      <c r="Z401" s="68">
        <v>0</v>
      </c>
      <c r="AA401" s="68">
        <v>0</v>
      </c>
      <c r="AB401" s="68">
        <v>0</v>
      </c>
      <c r="AC401" s="68">
        <v>0</v>
      </c>
      <c r="AD401" s="68">
        <v>0</v>
      </c>
      <c r="AE401" s="68">
        <v>0</v>
      </c>
      <c r="AF401" s="68">
        <v>0</v>
      </c>
      <c r="AG401" s="68">
        <v>0</v>
      </c>
      <c r="AH401" s="68">
        <v>0</v>
      </c>
      <c r="AI401" s="68">
        <v>0</v>
      </c>
      <c r="AJ401" s="68">
        <v>0</v>
      </c>
      <c r="AK401" s="68">
        <v>0</v>
      </c>
      <c r="AL401" s="68">
        <v>0</v>
      </c>
      <c r="AM401" s="68">
        <v>0</v>
      </c>
      <c r="AN401" s="68">
        <v>0</v>
      </c>
      <c r="AO401" s="68">
        <v>0</v>
      </c>
      <c r="AP401" s="68">
        <v>0</v>
      </c>
      <c r="AQ401" s="68">
        <v>1</v>
      </c>
      <c r="AR401" s="68">
        <v>0</v>
      </c>
      <c r="AS401" s="68">
        <v>0</v>
      </c>
      <c r="AT401" s="68">
        <v>0</v>
      </c>
      <c r="AU401" s="68">
        <v>0</v>
      </c>
      <c r="AV401" s="68">
        <v>4</v>
      </c>
      <c r="AW401" s="68"/>
      <c r="AX401" s="68">
        <v>0</v>
      </c>
      <c r="AY401" s="126">
        <v>0</v>
      </c>
      <c r="AZ401" s="68">
        <v>0</v>
      </c>
      <c r="BA401" s="68">
        <v>0</v>
      </c>
      <c r="EQ401" s="68">
        <v>54097</v>
      </c>
      <c r="ER401" s="175">
        <v>2</v>
      </c>
      <c r="ES401" s="68">
        <v>650</v>
      </c>
      <c r="ET401" s="68">
        <v>97</v>
      </c>
      <c r="EU401" s="68">
        <v>0</v>
      </c>
      <c r="EV401" s="68">
        <v>150097</v>
      </c>
      <c r="EW401" s="68" t="s">
        <v>2735</v>
      </c>
      <c r="EX401" s="68" t="str">
        <f t="shared" si="39"/>
        <v>중형</v>
      </c>
      <c r="GE401" s="68">
        <v>5027</v>
      </c>
      <c r="GF401" s="68" t="s">
        <v>4226</v>
      </c>
    </row>
    <row r="402" spans="6:188" x14ac:dyDescent="0.3">
      <c r="F402" s="68">
        <v>7542</v>
      </c>
      <c r="G402" s="68">
        <v>2</v>
      </c>
      <c r="H402" s="68">
        <v>0</v>
      </c>
      <c r="I402" s="68">
        <v>0</v>
      </c>
      <c r="J402" s="68" t="s">
        <v>11976</v>
      </c>
      <c r="K402" s="68">
        <v>0</v>
      </c>
      <c r="L402" s="68">
        <v>0</v>
      </c>
      <c r="M402" s="68">
        <v>0</v>
      </c>
      <c r="N402" s="68">
        <v>0</v>
      </c>
      <c r="O402" s="68">
        <v>7542</v>
      </c>
      <c r="P402" s="68">
        <v>0</v>
      </c>
      <c r="Q402" s="68">
        <v>0</v>
      </c>
      <c r="R402" s="68">
        <v>0</v>
      </c>
      <c r="S402" s="68">
        <v>0</v>
      </c>
      <c r="T402" s="68">
        <v>0</v>
      </c>
      <c r="U402" s="68">
        <v>0</v>
      </c>
      <c r="V402" s="68">
        <v>0</v>
      </c>
      <c r="W402" s="68">
        <v>0</v>
      </c>
      <c r="X402" s="68">
        <v>0</v>
      </c>
      <c r="Y402" s="68">
        <v>0</v>
      </c>
      <c r="Z402" s="68">
        <v>0</v>
      </c>
      <c r="AA402" s="68">
        <v>0</v>
      </c>
      <c r="AB402" s="68">
        <v>0</v>
      </c>
      <c r="AC402" s="68">
        <v>0</v>
      </c>
      <c r="AD402" s="68">
        <v>0</v>
      </c>
      <c r="AE402" s="68">
        <v>0</v>
      </c>
      <c r="AF402" s="68">
        <v>0</v>
      </c>
      <c r="AG402" s="68">
        <v>0</v>
      </c>
      <c r="AH402" s="68">
        <v>0</v>
      </c>
      <c r="AI402" s="68">
        <v>0</v>
      </c>
      <c r="AJ402" s="68">
        <v>0</v>
      </c>
      <c r="AK402" s="68">
        <v>0</v>
      </c>
      <c r="AL402" s="68">
        <v>0</v>
      </c>
      <c r="AM402" s="68">
        <v>0</v>
      </c>
      <c r="AN402" s="68">
        <v>0</v>
      </c>
      <c r="AO402" s="68">
        <v>0</v>
      </c>
      <c r="AP402" s="68">
        <v>0</v>
      </c>
      <c r="AQ402" s="68">
        <v>1</v>
      </c>
      <c r="AR402" s="68">
        <v>0</v>
      </c>
      <c r="AS402" s="68">
        <v>0</v>
      </c>
      <c r="AT402" s="68">
        <v>0</v>
      </c>
      <c r="AU402" s="68">
        <v>0</v>
      </c>
      <c r="AV402" s="68">
        <v>4</v>
      </c>
      <c r="AW402" s="68"/>
      <c r="AX402" s="68">
        <v>0</v>
      </c>
      <c r="AY402" s="126">
        <v>0</v>
      </c>
      <c r="AZ402" s="68">
        <v>0</v>
      </c>
      <c r="BA402" s="68">
        <v>0</v>
      </c>
      <c r="EQ402" s="68">
        <v>54089</v>
      </c>
      <c r="ER402" s="175">
        <v>4</v>
      </c>
      <c r="ES402" s="68">
        <v>650</v>
      </c>
      <c r="ET402" s="68">
        <v>89</v>
      </c>
      <c r="EU402" s="68">
        <v>0</v>
      </c>
      <c r="EV402" s="68">
        <v>150089</v>
      </c>
      <c r="EW402" s="68" t="s">
        <v>2727</v>
      </c>
      <c r="EX402" s="68" t="str">
        <f t="shared" si="39"/>
        <v>대형</v>
      </c>
      <c r="GE402" s="68">
        <v>5028</v>
      </c>
      <c r="GF402" s="68" t="s">
        <v>4227</v>
      </c>
    </row>
    <row r="403" spans="6:188" x14ac:dyDescent="0.3">
      <c r="F403" s="68">
        <v>7543</v>
      </c>
      <c r="G403" s="68">
        <v>2</v>
      </c>
      <c r="H403" s="68">
        <v>0</v>
      </c>
      <c r="I403" s="68">
        <v>0</v>
      </c>
      <c r="J403" s="68" t="s">
        <v>11977</v>
      </c>
      <c r="K403" s="68">
        <v>0</v>
      </c>
      <c r="L403" s="68">
        <v>0</v>
      </c>
      <c r="M403" s="68">
        <v>0</v>
      </c>
      <c r="N403" s="68">
        <v>0</v>
      </c>
      <c r="O403" s="68">
        <v>7543</v>
      </c>
      <c r="P403" s="68">
        <v>0</v>
      </c>
      <c r="Q403" s="68">
        <v>0</v>
      </c>
      <c r="R403" s="68">
        <v>0</v>
      </c>
      <c r="S403" s="68">
        <v>0</v>
      </c>
      <c r="T403" s="68">
        <v>0</v>
      </c>
      <c r="U403" s="68">
        <v>0</v>
      </c>
      <c r="V403" s="68">
        <v>0</v>
      </c>
      <c r="W403" s="68">
        <v>0</v>
      </c>
      <c r="X403" s="68">
        <v>0</v>
      </c>
      <c r="Y403" s="68">
        <v>0</v>
      </c>
      <c r="Z403" s="68">
        <v>0</v>
      </c>
      <c r="AA403" s="68">
        <v>0</v>
      </c>
      <c r="AB403" s="68">
        <v>0</v>
      </c>
      <c r="AC403" s="68">
        <v>0</v>
      </c>
      <c r="AD403" s="68">
        <v>0</v>
      </c>
      <c r="AE403" s="68">
        <v>0</v>
      </c>
      <c r="AF403" s="68">
        <v>0</v>
      </c>
      <c r="AG403" s="68">
        <v>0</v>
      </c>
      <c r="AH403" s="68">
        <v>0</v>
      </c>
      <c r="AI403" s="68">
        <v>0</v>
      </c>
      <c r="AJ403" s="68">
        <v>0</v>
      </c>
      <c r="AK403" s="68">
        <v>0</v>
      </c>
      <c r="AL403" s="68">
        <v>0</v>
      </c>
      <c r="AM403" s="68">
        <v>0</v>
      </c>
      <c r="AN403" s="68">
        <v>0</v>
      </c>
      <c r="AO403" s="68">
        <v>0</v>
      </c>
      <c r="AP403" s="68">
        <v>0</v>
      </c>
      <c r="AQ403" s="68">
        <v>1</v>
      </c>
      <c r="AR403" s="68">
        <v>0</v>
      </c>
      <c r="AS403" s="68">
        <v>0</v>
      </c>
      <c r="AT403" s="68">
        <v>0</v>
      </c>
      <c r="AU403" s="68">
        <v>0</v>
      </c>
      <c r="AV403" s="68">
        <v>4</v>
      </c>
      <c r="AW403" s="68"/>
      <c r="AX403" s="68">
        <v>0</v>
      </c>
      <c r="AY403" s="126">
        <v>0</v>
      </c>
      <c r="AZ403" s="68">
        <v>0</v>
      </c>
      <c r="BA403" s="68">
        <v>0</v>
      </c>
      <c r="EQ403" s="68">
        <v>51001</v>
      </c>
      <c r="ER403" s="175">
        <v>1</v>
      </c>
      <c r="ES403" s="68">
        <v>-1</v>
      </c>
      <c r="ET403" s="68">
        <v>1</v>
      </c>
      <c r="EU403" s="68">
        <v>0</v>
      </c>
      <c r="EV403" s="68">
        <v>150001</v>
      </c>
      <c r="EW403" s="68" t="s">
        <v>2639</v>
      </c>
      <c r="EX403" s="68" t="str">
        <f t="shared" si="39"/>
        <v>소형</v>
      </c>
      <c r="GE403" s="68">
        <v>5029</v>
      </c>
      <c r="GF403" s="68" t="s">
        <v>4228</v>
      </c>
    </row>
    <row r="404" spans="6:188" x14ac:dyDescent="0.3">
      <c r="F404" s="68">
        <v>7544</v>
      </c>
      <c r="G404" s="68">
        <v>2</v>
      </c>
      <c r="H404" s="68">
        <v>0</v>
      </c>
      <c r="I404" s="68">
        <v>0</v>
      </c>
      <c r="J404" s="68" t="s">
        <v>11978</v>
      </c>
      <c r="K404" s="68">
        <v>0</v>
      </c>
      <c r="L404" s="68">
        <v>0</v>
      </c>
      <c r="M404" s="68">
        <v>0</v>
      </c>
      <c r="N404" s="68">
        <v>0</v>
      </c>
      <c r="O404" s="68">
        <v>7544</v>
      </c>
      <c r="P404" s="68">
        <v>0</v>
      </c>
      <c r="Q404" s="68">
        <v>0</v>
      </c>
      <c r="R404" s="68">
        <v>0</v>
      </c>
      <c r="S404" s="68">
        <v>0</v>
      </c>
      <c r="T404" s="68">
        <v>0</v>
      </c>
      <c r="U404" s="68">
        <v>0</v>
      </c>
      <c r="V404" s="68">
        <v>0</v>
      </c>
      <c r="W404" s="68">
        <v>0</v>
      </c>
      <c r="X404" s="68">
        <v>0</v>
      </c>
      <c r="Y404" s="68">
        <v>0</v>
      </c>
      <c r="Z404" s="68">
        <v>0</v>
      </c>
      <c r="AA404" s="68">
        <v>0</v>
      </c>
      <c r="AB404" s="68">
        <v>0</v>
      </c>
      <c r="AC404" s="68">
        <v>0</v>
      </c>
      <c r="AD404" s="68">
        <v>0</v>
      </c>
      <c r="AE404" s="68">
        <v>0</v>
      </c>
      <c r="AF404" s="68">
        <v>0</v>
      </c>
      <c r="AG404" s="68">
        <v>0</v>
      </c>
      <c r="AH404" s="68">
        <v>0</v>
      </c>
      <c r="AI404" s="68">
        <v>0</v>
      </c>
      <c r="AJ404" s="68">
        <v>0</v>
      </c>
      <c r="AK404" s="68">
        <v>0</v>
      </c>
      <c r="AL404" s="68">
        <v>0</v>
      </c>
      <c r="AM404" s="68">
        <v>0</v>
      </c>
      <c r="AN404" s="68">
        <v>0</v>
      </c>
      <c r="AO404" s="68">
        <v>0</v>
      </c>
      <c r="AP404" s="68">
        <v>0</v>
      </c>
      <c r="AQ404" s="68">
        <v>1</v>
      </c>
      <c r="AR404" s="68">
        <v>0</v>
      </c>
      <c r="AS404" s="68">
        <v>0</v>
      </c>
      <c r="AT404" s="68">
        <v>0</v>
      </c>
      <c r="AU404" s="68">
        <v>0</v>
      </c>
      <c r="AV404" s="68">
        <v>4</v>
      </c>
      <c r="AW404" s="68"/>
      <c r="AX404" s="68">
        <v>0</v>
      </c>
      <c r="AY404" s="126">
        <v>0</v>
      </c>
      <c r="AZ404" s="68">
        <v>0</v>
      </c>
      <c r="BA404" s="68">
        <v>0</v>
      </c>
      <c r="EQ404" s="68">
        <v>51003</v>
      </c>
      <c r="ER404" s="175">
        <v>4</v>
      </c>
      <c r="ES404" s="68">
        <v>-1</v>
      </c>
      <c r="ET404" s="68">
        <v>12</v>
      </c>
      <c r="EU404" s="68">
        <v>0</v>
      </c>
      <c r="EV404" s="68">
        <v>150012</v>
      </c>
      <c r="EW404" s="68" t="s">
        <v>2650</v>
      </c>
      <c r="EX404" s="68" t="str">
        <f t="shared" si="39"/>
        <v>대형</v>
      </c>
      <c r="GE404" s="68">
        <v>5030</v>
      </c>
      <c r="GF404" s="68" t="s">
        <v>4229</v>
      </c>
    </row>
    <row r="405" spans="6:188" x14ac:dyDescent="0.3">
      <c r="F405" s="68">
        <v>7545</v>
      </c>
      <c r="G405" s="68">
        <v>2</v>
      </c>
      <c r="H405" s="68">
        <v>0</v>
      </c>
      <c r="I405" s="68">
        <v>0</v>
      </c>
      <c r="J405" s="68" t="s">
        <v>11979</v>
      </c>
      <c r="K405" s="68">
        <v>0</v>
      </c>
      <c r="L405" s="68">
        <v>0</v>
      </c>
      <c r="M405" s="68">
        <v>0</v>
      </c>
      <c r="N405" s="68">
        <v>0</v>
      </c>
      <c r="O405" s="68">
        <v>7545</v>
      </c>
      <c r="P405" s="68">
        <v>0</v>
      </c>
      <c r="Q405" s="68">
        <v>0</v>
      </c>
      <c r="R405" s="68">
        <v>0</v>
      </c>
      <c r="S405" s="68">
        <v>0</v>
      </c>
      <c r="T405" s="68">
        <v>0</v>
      </c>
      <c r="U405" s="68">
        <v>0</v>
      </c>
      <c r="V405" s="68">
        <v>0</v>
      </c>
      <c r="W405" s="68">
        <v>0</v>
      </c>
      <c r="X405" s="68">
        <v>0</v>
      </c>
      <c r="Y405" s="68">
        <v>0</v>
      </c>
      <c r="Z405" s="68">
        <v>0</v>
      </c>
      <c r="AA405" s="68">
        <v>0</v>
      </c>
      <c r="AB405" s="68">
        <v>0</v>
      </c>
      <c r="AC405" s="68">
        <v>0</v>
      </c>
      <c r="AD405" s="68">
        <v>0</v>
      </c>
      <c r="AE405" s="68">
        <v>0</v>
      </c>
      <c r="AF405" s="68">
        <v>0</v>
      </c>
      <c r="AG405" s="68">
        <v>0</v>
      </c>
      <c r="AH405" s="68">
        <v>0</v>
      </c>
      <c r="AI405" s="68">
        <v>0</v>
      </c>
      <c r="AJ405" s="68">
        <v>0</v>
      </c>
      <c r="AK405" s="68">
        <v>0</v>
      </c>
      <c r="AL405" s="68">
        <v>0</v>
      </c>
      <c r="AM405" s="68">
        <v>0</v>
      </c>
      <c r="AN405" s="68">
        <v>0</v>
      </c>
      <c r="AO405" s="68">
        <v>0</v>
      </c>
      <c r="AP405" s="68">
        <v>0</v>
      </c>
      <c r="AQ405" s="68">
        <v>1</v>
      </c>
      <c r="AR405" s="68">
        <v>0</v>
      </c>
      <c r="AS405" s="68">
        <v>0</v>
      </c>
      <c r="AT405" s="68">
        <v>0</v>
      </c>
      <c r="AU405" s="68">
        <v>0</v>
      </c>
      <c r="AV405" s="68">
        <v>4</v>
      </c>
      <c r="AW405" s="68"/>
      <c r="AX405" s="68">
        <v>0</v>
      </c>
      <c r="AY405" s="126">
        <v>0</v>
      </c>
      <c r="AZ405" s="68">
        <v>0</v>
      </c>
      <c r="BA405" s="68">
        <v>0</v>
      </c>
      <c r="EQ405" s="68">
        <v>51002</v>
      </c>
      <c r="ER405" s="175">
        <v>1</v>
      </c>
      <c r="ES405" s="68">
        <v>-1</v>
      </c>
      <c r="ET405" s="68">
        <v>2</v>
      </c>
      <c r="EU405" s="68">
        <v>0</v>
      </c>
      <c r="EV405" s="68">
        <v>150002</v>
      </c>
      <c r="EW405" s="68" t="s">
        <v>2640</v>
      </c>
      <c r="EX405" s="68" t="str">
        <f t="shared" si="39"/>
        <v>소형</v>
      </c>
      <c r="GE405" s="68">
        <v>5031</v>
      </c>
      <c r="GF405" s="68" t="s">
        <v>4230</v>
      </c>
    </row>
    <row r="406" spans="6:188" x14ac:dyDescent="0.3">
      <c r="F406" s="68">
        <v>7546</v>
      </c>
      <c r="G406" s="68">
        <v>2</v>
      </c>
      <c r="H406" s="68">
        <v>0</v>
      </c>
      <c r="I406" s="68">
        <v>0</v>
      </c>
      <c r="J406" s="68" t="s">
        <v>11980</v>
      </c>
      <c r="K406" s="68">
        <v>0</v>
      </c>
      <c r="L406" s="68">
        <v>0</v>
      </c>
      <c r="M406" s="68">
        <v>0</v>
      </c>
      <c r="N406" s="68">
        <v>0</v>
      </c>
      <c r="O406" s="68">
        <v>7546</v>
      </c>
      <c r="P406" s="68">
        <v>0</v>
      </c>
      <c r="Q406" s="68">
        <v>0</v>
      </c>
      <c r="R406" s="68">
        <v>0</v>
      </c>
      <c r="S406" s="68">
        <v>0</v>
      </c>
      <c r="T406" s="68">
        <v>0</v>
      </c>
      <c r="U406" s="68">
        <v>0</v>
      </c>
      <c r="V406" s="68">
        <v>0</v>
      </c>
      <c r="W406" s="68">
        <v>0</v>
      </c>
      <c r="X406" s="68">
        <v>0</v>
      </c>
      <c r="Y406" s="68">
        <v>0</v>
      </c>
      <c r="Z406" s="68">
        <v>0</v>
      </c>
      <c r="AA406" s="68">
        <v>0</v>
      </c>
      <c r="AB406" s="68">
        <v>0</v>
      </c>
      <c r="AC406" s="68">
        <v>0</v>
      </c>
      <c r="AD406" s="68">
        <v>0</v>
      </c>
      <c r="AE406" s="68">
        <v>0</v>
      </c>
      <c r="AF406" s="68">
        <v>0</v>
      </c>
      <c r="AG406" s="68">
        <v>0</v>
      </c>
      <c r="AH406" s="68">
        <v>0</v>
      </c>
      <c r="AI406" s="68">
        <v>0</v>
      </c>
      <c r="AJ406" s="68">
        <v>0</v>
      </c>
      <c r="AK406" s="68">
        <v>0</v>
      </c>
      <c r="AL406" s="68">
        <v>0</v>
      </c>
      <c r="AM406" s="68">
        <v>0</v>
      </c>
      <c r="AN406" s="68">
        <v>0</v>
      </c>
      <c r="AO406" s="68">
        <v>0</v>
      </c>
      <c r="AP406" s="68">
        <v>0</v>
      </c>
      <c r="AQ406" s="68">
        <v>1</v>
      </c>
      <c r="AR406" s="68">
        <v>0</v>
      </c>
      <c r="AS406" s="68">
        <v>0</v>
      </c>
      <c r="AT406" s="68">
        <v>0</v>
      </c>
      <c r="AU406" s="68">
        <v>0</v>
      </c>
      <c r="AV406" s="68">
        <v>4</v>
      </c>
      <c r="AW406" s="68"/>
      <c r="AX406" s="68">
        <v>0</v>
      </c>
      <c r="AY406" s="126">
        <v>0</v>
      </c>
      <c r="AZ406" s="68">
        <v>0</v>
      </c>
      <c r="BA406" s="68">
        <v>0</v>
      </c>
      <c r="EQ406" s="68">
        <v>51004</v>
      </c>
      <c r="ER406" s="175">
        <v>4</v>
      </c>
      <c r="ES406" s="68">
        <v>-1</v>
      </c>
      <c r="ET406" s="68">
        <v>85</v>
      </c>
      <c r="EU406" s="68">
        <v>0</v>
      </c>
      <c r="EV406" s="68">
        <v>150085</v>
      </c>
      <c r="EW406" s="68" t="s">
        <v>2723</v>
      </c>
      <c r="EX406" s="68" t="str">
        <f t="shared" si="39"/>
        <v>대형</v>
      </c>
      <c r="GE406" s="68">
        <v>5032</v>
      </c>
      <c r="GF406" s="68" t="s">
        <v>4231</v>
      </c>
    </row>
    <row r="407" spans="6:188" x14ac:dyDescent="0.3">
      <c r="F407" s="68">
        <v>7547</v>
      </c>
      <c r="G407" s="68">
        <v>2</v>
      </c>
      <c r="H407" s="68">
        <v>0</v>
      </c>
      <c r="I407" s="68">
        <v>0</v>
      </c>
      <c r="J407" s="68" t="s">
        <v>11981</v>
      </c>
      <c r="K407" s="68">
        <v>0</v>
      </c>
      <c r="L407" s="68">
        <v>0</v>
      </c>
      <c r="M407" s="68">
        <v>0</v>
      </c>
      <c r="N407" s="68">
        <v>0</v>
      </c>
      <c r="O407" s="68">
        <v>7547</v>
      </c>
      <c r="P407" s="68">
        <v>0</v>
      </c>
      <c r="Q407" s="68">
        <v>0</v>
      </c>
      <c r="R407" s="68">
        <v>0</v>
      </c>
      <c r="S407" s="68">
        <v>0</v>
      </c>
      <c r="T407" s="68">
        <v>0</v>
      </c>
      <c r="U407" s="68">
        <v>0</v>
      </c>
      <c r="V407" s="68">
        <v>0</v>
      </c>
      <c r="W407" s="68">
        <v>0</v>
      </c>
      <c r="X407" s="68">
        <v>0</v>
      </c>
      <c r="Y407" s="68">
        <v>0</v>
      </c>
      <c r="Z407" s="68">
        <v>0</v>
      </c>
      <c r="AA407" s="68">
        <v>0</v>
      </c>
      <c r="AB407" s="68">
        <v>0</v>
      </c>
      <c r="AC407" s="68">
        <v>0</v>
      </c>
      <c r="AD407" s="68">
        <v>0</v>
      </c>
      <c r="AE407" s="68">
        <v>0</v>
      </c>
      <c r="AF407" s="68">
        <v>0</v>
      </c>
      <c r="AG407" s="68">
        <v>0</v>
      </c>
      <c r="AH407" s="68">
        <v>0</v>
      </c>
      <c r="AI407" s="68">
        <v>0</v>
      </c>
      <c r="AJ407" s="68">
        <v>0</v>
      </c>
      <c r="AK407" s="68">
        <v>0</v>
      </c>
      <c r="AL407" s="68">
        <v>0</v>
      </c>
      <c r="AM407" s="68">
        <v>0</v>
      </c>
      <c r="AN407" s="68">
        <v>0</v>
      </c>
      <c r="AO407" s="68">
        <v>0</v>
      </c>
      <c r="AP407" s="68">
        <v>0</v>
      </c>
      <c r="AQ407" s="68">
        <v>1</v>
      </c>
      <c r="AR407" s="68">
        <v>0</v>
      </c>
      <c r="AS407" s="68">
        <v>0</v>
      </c>
      <c r="AT407" s="68">
        <v>0</v>
      </c>
      <c r="AU407" s="68">
        <v>0</v>
      </c>
      <c r="AV407" s="68">
        <v>4</v>
      </c>
      <c r="AW407" s="68"/>
      <c r="AX407" s="68">
        <v>0</v>
      </c>
      <c r="AY407" s="126">
        <v>0</v>
      </c>
      <c r="AZ407" s="68">
        <v>0</v>
      </c>
      <c r="BA407" s="68">
        <v>0</v>
      </c>
      <c r="EQ407" s="68">
        <v>51005</v>
      </c>
      <c r="ER407" s="175">
        <v>2</v>
      </c>
      <c r="ES407" s="68">
        <v>-1</v>
      </c>
      <c r="ET407" s="68">
        <v>5</v>
      </c>
      <c r="EU407" s="68">
        <v>0</v>
      </c>
      <c r="EV407" s="68">
        <v>150005</v>
      </c>
      <c r="EW407" s="68" t="s">
        <v>2643</v>
      </c>
      <c r="EX407" s="68" t="str">
        <f t="shared" si="39"/>
        <v>중형</v>
      </c>
      <c r="GE407" s="68">
        <v>6000</v>
      </c>
      <c r="GF407" s="68" t="s">
        <v>638</v>
      </c>
    </row>
    <row r="408" spans="6:188" x14ac:dyDescent="0.3">
      <c r="F408" s="68">
        <v>7548</v>
      </c>
      <c r="G408" s="68">
        <v>2</v>
      </c>
      <c r="H408" s="68">
        <v>0</v>
      </c>
      <c r="I408" s="68">
        <v>0</v>
      </c>
      <c r="J408" s="68" t="s">
        <v>11982</v>
      </c>
      <c r="K408" s="68">
        <v>0</v>
      </c>
      <c r="L408" s="68">
        <v>0</v>
      </c>
      <c r="M408" s="68">
        <v>0</v>
      </c>
      <c r="N408" s="68">
        <v>0</v>
      </c>
      <c r="O408" s="68">
        <v>7548</v>
      </c>
      <c r="P408" s="68">
        <v>0</v>
      </c>
      <c r="Q408" s="68">
        <v>0</v>
      </c>
      <c r="R408" s="68">
        <v>0</v>
      </c>
      <c r="S408" s="68">
        <v>0</v>
      </c>
      <c r="T408" s="68">
        <v>0</v>
      </c>
      <c r="U408" s="68">
        <v>0</v>
      </c>
      <c r="V408" s="68">
        <v>0</v>
      </c>
      <c r="W408" s="68">
        <v>0</v>
      </c>
      <c r="X408" s="68">
        <v>0</v>
      </c>
      <c r="Y408" s="68">
        <v>0</v>
      </c>
      <c r="Z408" s="68">
        <v>0</v>
      </c>
      <c r="AA408" s="68">
        <v>0</v>
      </c>
      <c r="AB408" s="68">
        <v>0</v>
      </c>
      <c r="AC408" s="68">
        <v>0</v>
      </c>
      <c r="AD408" s="68">
        <v>0</v>
      </c>
      <c r="AE408" s="68">
        <v>0</v>
      </c>
      <c r="AF408" s="68">
        <v>0</v>
      </c>
      <c r="AG408" s="68">
        <v>0</v>
      </c>
      <c r="AH408" s="68">
        <v>0</v>
      </c>
      <c r="AI408" s="68">
        <v>0</v>
      </c>
      <c r="AJ408" s="68">
        <v>0</v>
      </c>
      <c r="AK408" s="68">
        <v>0</v>
      </c>
      <c r="AL408" s="68">
        <v>0</v>
      </c>
      <c r="AM408" s="68">
        <v>0</v>
      </c>
      <c r="AN408" s="68">
        <v>0</v>
      </c>
      <c r="AO408" s="68">
        <v>0</v>
      </c>
      <c r="AP408" s="68">
        <v>0</v>
      </c>
      <c r="AQ408" s="68">
        <v>1</v>
      </c>
      <c r="AR408" s="68">
        <v>0</v>
      </c>
      <c r="AS408" s="68">
        <v>0</v>
      </c>
      <c r="AT408" s="68">
        <v>0</v>
      </c>
      <c r="AU408" s="68">
        <v>0</v>
      </c>
      <c r="AV408" s="68">
        <v>4</v>
      </c>
      <c r="AW408" s="68"/>
      <c r="AX408" s="68">
        <v>0</v>
      </c>
      <c r="AY408" s="126">
        <v>0</v>
      </c>
      <c r="AZ408" s="68">
        <v>0</v>
      </c>
      <c r="BA408" s="68">
        <v>0</v>
      </c>
      <c r="EQ408" s="68">
        <v>51006</v>
      </c>
      <c r="ER408" s="175">
        <v>2</v>
      </c>
      <c r="ES408" s="68">
        <v>-1</v>
      </c>
      <c r="ET408" s="68">
        <v>6</v>
      </c>
      <c r="EU408" s="68">
        <v>0</v>
      </c>
      <c r="EV408" s="68">
        <v>150006</v>
      </c>
      <c r="EW408" s="68" t="s">
        <v>2644</v>
      </c>
      <c r="EX408" s="68" t="str">
        <f t="shared" si="39"/>
        <v>중형</v>
      </c>
      <c r="GE408" s="68">
        <v>6001</v>
      </c>
      <c r="GF408" s="68" t="s">
        <v>4194</v>
      </c>
    </row>
    <row r="409" spans="6:188" x14ac:dyDescent="0.3">
      <c r="F409" s="68">
        <v>7549</v>
      </c>
      <c r="G409" s="68">
        <v>2</v>
      </c>
      <c r="H409" s="68">
        <v>0</v>
      </c>
      <c r="I409" s="68">
        <v>0</v>
      </c>
      <c r="J409" s="68" t="s">
        <v>11983</v>
      </c>
      <c r="K409" s="68">
        <v>0</v>
      </c>
      <c r="L409" s="68">
        <v>0</v>
      </c>
      <c r="M409" s="68">
        <v>0</v>
      </c>
      <c r="N409" s="68">
        <v>0</v>
      </c>
      <c r="O409" s="68">
        <v>7549</v>
      </c>
      <c r="P409" s="68">
        <v>0</v>
      </c>
      <c r="Q409" s="68">
        <v>0</v>
      </c>
      <c r="R409" s="68">
        <v>0</v>
      </c>
      <c r="S409" s="68">
        <v>0</v>
      </c>
      <c r="T409" s="68">
        <v>0</v>
      </c>
      <c r="U409" s="68">
        <v>0</v>
      </c>
      <c r="V409" s="68">
        <v>0</v>
      </c>
      <c r="W409" s="68">
        <v>0</v>
      </c>
      <c r="X409" s="68">
        <v>0</v>
      </c>
      <c r="Y409" s="68">
        <v>0</v>
      </c>
      <c r="Z409" s="68">
        <v>0</v>
      </c>
      <c r="AA409" s="68">
        <v>0</v>
      </c>
      <c r="AB409" s="68">
        <v>0</v>
      </c>
      <c r="AC409" s="68">
        <v>0</v>
      </c>
      <c r="AD409" s="68">
        <v>0</v>
      </c>
      <c r="AE409" s="68">
        <v>0</v>
      </c>
      <c r="AF409" s="68">
        <v>0</v>
      </c>
      <c r="AG409" s="68">
        <v>0</v>
      </c>
      <c r="AH409" s="68">
        <v>0</v>
      </c>
      <c r="AI409" s="68">
        <v>0</v>
      </c>
      <c r="AJ409" s="68">
        <v>0</v>
      </c>
      <c r="AK409" s="68">
        <v>0</v>
      </c>
      <c r="AL409" s="68">
        <v>0</v>
      </c>
      <c r="AM409" s="68">
        <v>0</v>
      </c>
      <c r="AN409" s="68">
        <v>0</v>
      </c>
      <c r="AO409" s="68">
        <v>0</v>
      </c>
      <c r="AP409" s="68">
        <v>0</v>
      </c>
      <c r="AQ409" s="68">
        <v>1</v>
      </c>
      <c r="AR409" s="68">
        <v>0</v>
      </c>
      <c r="AS409" s="68">
        <v>0</v>
      </c>
      <c r="AT409" s="68">
        <v>0</v>
      </c>
      <c r="AU409" s="68">
        <v>0</v>
      </c>
      <c r="AV409" s="68">
        <v>4</v>
      </c>
      <c r="AW409" s="68"/>
      <c r="AX409" s="68">
        <v>0</v>
      </c>
      <c r="AY409" s="126">
        <v>0</v>
      </c>
      <c r="AZ409" s="68">
        <v>0</v>
      </c>
      <c r="BA409" s="68">
        <v>0</v>
      </c>
      <c r="EQ409" s="68">
        <v>51008</v>
      </c>
      <c r="ER409" s="175">
        <v>4</v>
      </c>
      <c r="ES409" s="68">
        <v>-1</v>
      </c>
      <c r="ET409" s="68">
        <v>86</v>
      </c>
      <c r="EU409" s="68">
        <v>0</v>
      </c>
      <c r="EV409" s="68">
        <v>150086</v>
      </c>
      <c r="EW409" s="68" t="s">
        <v>2724</v>
      </c>
      <c r="EX409" s="68" t="str">
        <f t="shared" si="39"/>
        <v>대형</v>
      </c>
      <c r="GE409" s="68">
        <v>6002</v>
      </c>
      <c r="GF409" s="68" t="s">
        <v>4232</v>
      </c>
    </row>
    <row r="410" spans="6:188" x14ac:dyDescent="0.3">
      <c r="F410" s="68">
        <v>7550</v>
      </c>
      <c r="G410" s="68">
        <v>2</v>
      </c>
      <c r="H410" s="68">
        <v>0</v>
      </c>
      <c r="I410" s="68">
        <v>0</v>
      </c>
      <c r="J410" s="68" t="s">
        <v>11984</v>
      </c>
      <c r="K410" s="68">
        <v>0</v>
      </c>
      <c r="L410" s="68">
        <v>0</v>
      </c>
      <c r="M410" s="68">
        <v>0</v>
      </c>
      <c r="N410" s="68">
        <v>0</v>
      </c>
      <c r="O410" s="68">
        <v>7550</v>
      </c>
      <c r="P410" s="68">
        <v>0</v>
      </c>
      <c r="Q410" s="68">
        <v>0</v>
      </c>
      <c r="R410" s="68">
        <v>0</v>
      </c>
      <c r="S410" s="68">
        <v>0</v>
      </c>
      <c r="T410" s="68">
        <v>0</v>
      </c>
      <c r="U410" s="68">
        <v>0</v>
      </c>
      <c r="V410" s="68">
        <v>0</v>
      </c>
      <c r="W410" s="68">
        <v>0</v>
      </c>
      <c r="X410" s="68">
        <v>0</v>
      </c>
      <c r="Y410" s="68">
        <v>0</v>
      </c>
      <c r="Z410" s="68">
        <v>0</v>
      </c>
      <c r="AA410" s="68">
        <v>0</v>
      </c>
      <c r="AB410" s="68">
        <v>0</v>
      </c>
      <c r="AC410" s="68">
        <v>0</v>
      </c>
      <c r="AD410" s="68">
        <v>0</v>
      </c>
      <c r="AE410" s="68">
        <v>0</v>
      </c>
      <c r="AF410" s="68">
        <v>0</v>
      </c>
      <c r="AG410" s="68">
        <v>0</v>
      </c>
      <c r="AH410" s="68">
        <v>0</v>
      </c>
      <c r="AI410" s="68">
        <v>0</v>
      </c>
      <c r="AJ410" s="68">
        <v>0</v>
      </c>
      <c r="AK410" s="68">
        <v>0</v>
      </c>
      <c r="AL410" s="68">
        <v>0</v>
      </c>
      <c r="AM410" s="68">
        <v>0</v>
      </c>
      <c r="AN410" s="68">
        <v>0</v>
      </c>
      <c r="AO410" s="68">
        <v>0</v>
      </c>
      <c r="AP410" s="68">
        <v>0</v>
      </c>
      <c r="AQ410" s="68">
        <v>1</v>
      </c>
      <c r="AR410" s="68">
        <v>0</v>
      </c>
      <c r="AS410" s="68">
        <v>0</v>
      </c>
      <c r="AT410" s="68">
        <v>0</v>
      </c>
      <c r="AU410" s="68">
        <v>0</v>
      </c>
      <c r="AV410" s="68">
        <v>4</v>
      </c>
      <c r="AW410" s="68"/>
      <c r="AX410" s="68">
        <v>0</v>
      </c>
      <c r="AY410" s="126">
        <v>0</v>
      </c>
      <c r="AZ410" s="68">
        <v>0</v>
      </c>
      <c r="BA410" s="68">
        <v>0</v>
      </c>
      <c r="EQ410" s="68">
        <v>51018</v>
      </c>
      <c r="ER410" s="175">
        <v>1</v>
      </c>
      <c r="ES410" s="68">
        <v>-1</v>
      </c>
      <c r="ET410" s="68">
        <v>18</v>
      </c>
      <c r="EU410" s="68">
        <v>0</v>
      </c>
      <c r="EV410" s="68">
        <v>150018</v>
      </c>
      <c r="EW410" s="68" t="s">
        <v>2656</v>
      </c>
      <c r="EX410" s="68" t="str">
        <f t="shared" si="39"/>
        <v>소형</v>
      </c>
      <c r="GE410" s="68">
        <v>6003</v>
      </c>
      <c r="GF410" s="68" t="s">
        <v>4233</v>
      </c>
    </row>
    <row r="411" spans="6:188" x14ac:dyDescent="0.3">
      <c r="F411" s="68">
        <v>7551</v>
      </c>
      <c r="G411" s="68">
        <v>2</v>
      </c>
      <c r="H411" s="68">
        <v>0</v>
      </c>
      <c r="I411" s="68">
        <v>0</v>
      </c>
      <c r="J411" s="68" t="s">
        <v>11985</v>
      </c>
      <c r="K411" s="68">
        <v>0</v>
      </c>
      <c r="L411" s="68">
        <v>0</v>
      </c>
      <c r="M411" s="68">
        <v>0</v>
      </c>
      <c r="N411" s="68">
        <v>0</v>
      </c>
      <c r="O411" s="68">
        <v>7551</v>
      </c>
      <c r="P411" s="68">
        <v>0</v>
      </c>
      <c r="Q411" s="68">
        <v>0</v>
      </c>
      <c r="R411" s="68">
        <v>0</v>
      </c>
      <c r="S411" s="68">
        <v>0</v>
      </c>
      <c r="T411" s="68">
        <v>0</v>
      </c>
      <c r="U411" s="68">
        <v>0</v>
      </c>
      <c r="V411" s="68">
        <v>0</v>
      </c>
      <c r="W411" s="68">
        <v>0</v>
      </c>
      <c r="X411" s="68">
        <v>0</v>
      </c>
      <c r="Y411" s="68">
        <v>0</v>
      </c>
      <c r="Z411" s="68">
        <v>0</v>
      </c>
      <c r="AA411" s="68">
        <v>0</v>
      </c>
      <c r="AB411" s="68">
        <v>0</v>
      </c>
      <c r="AC411" s="68">
        <v>0</v>
      </c>
      <c r="AD411" s="68">
        <v>0</v>
      </c>
      <c r="AE411" s="68">
        <v>0</v>
      </c>
      <c r="AF411" s="68">
        <v>0</v>
      </c>
      <c r="AG411" s="68">
        <v>0</v>
      </c>
      <c r="AH411" s="68">
        <v>0</v>
      </c>
      <c r="AI411" s="68">
        <v>0</v>
      </c>
      <c r="AJ411" s="68">
        <v>0</v>
      </c>
      <c r="AK411" s="68">
        <v>0</v>
      </c>
      <c r="AL411" s="68">
        <v>0</v>
      </c>
      <c r="AM411" s="68">
        <v>0</v>
      </c>
      <c r="AN411" s="68">
        <v>0</v>
      </c>
      <c r="AO411" s="68">
        <v>0</v>
      </c>
      <c r="AP411" s="68">
        <v>0</v>
      </c>
      <c r="AQ411" s="68">
        <v>1</v>
      </c>
      <c r="AR411" s="68">
        <v>0</v>
      </c>
      <c r="AS411" s="68">
        <v>0</v>
      </c>
      <c r="AT411" s="68">
        <v>0</v>
      </c>
      <c r="AU411" s="68">
        <v>0</v>
      </c>
      <c r="AV411" s="68">
        <v>4</v>
      </c>
      <c r="AW411" s="68"/>
      <c r="AX411" s="68">
        <v>0</v>
      </c>
      <c r="AY411" s="126">
        <v>0</v>
      </c>
      <c r="AZ411" s="68">
        <v>0</v>
      </c>
      <c r="BA411" s="68">
        <v>0</v>
      </c>
      <c r="EQ411" s="68">
        <v>51010</v>
      </c>
      <c r="ER411" s="175">
        <v>2</v>
      </c>
      <c r="ES411" s="68">
        <v>-1</v>
      </c>
      <c r="ET411" s="68">
        <v>10</v>
      </c>
      <c r="EU411" s="68">
        <v>0</v>
      </c>
      <c r="EV411" s="68">
        <v>150010</v>
      </c>
      <c r="EW411" s="68" t="s">
        <v>2648</v>
      </c>
      <c r="EX411" s="68" t="str">
        <f t="shared" si="39"/>
        <v>중형</v>
      </c>
      <c r="GE411" s="68">
        <v>6004</v>
      </c>
      <c r="GF411" s="68" t="s">
        <v>4234</v>
      </c>
    </row>
    <row r="412" spans="6:188" x14ac:dyDescent="0.3">
      <c r="F412" s="68">
        <v>7552</v>
      </c>
      <c r="G412" s="68">
        <v>2</v>
      </c>
      <c r="H412" s="68">
        <v>0</v>
      </c>
      <c r="I412" s="68">
        <v>0</v>
      </c>
      <c r="J412" s="68" t="s">
        <v>11986</v>
      </c>
      <c r="K412" s="68">
        <v>0</v>
      </c>
      <c r="L412" s="68">
        <v>0</v>
      </c>
      <c r="M412" s="68">
        <v>0</v>
      </c>
      <c r="N412" s="68">
        <v>0</v>
      </c>
      <c r="O412" s="68">
        <v>7552</v>
      </c>
      <c r="P412" s="68">
        <v>0</v>
      </c>
      <c r="Q412" s="68">
        <v>0</v>
      </c>
      <c r="R412" s="68">
        <v>0</v>
      </c>
      <c r="S412" s="68">
        <v>0</v>
      </c>
      <c r="T412" s="68">
        <v>0</v>
      </c>
      <c r="U412" s="68">
        <v>0</v>
      </c>
      <c r="V412" s="68">
        <v>0</v>
      </c>
      <c r="W412" s="68">
        <v>0</v>
      </c>
      <c r="X412" s="68">
        <v>0</v>
      </c>
      <c r="Y412" s="68">
        <v>0</v>
      </c>
      <c r="Z412" s="68">
        <v>0</v>
      </c>
      <c r="AA412" s="68">
        <v>0</v>
      </c>
      <c r="AB412" s="68">
        <v>0</v>
      </c>
      <c r="AC412" s="68">
        <v>0</v>
      </c>
      <c r="AD412" s="68">
        <v>0</v>
      </c>
      <c r="AE412" s="68">
        <v>0</v>
      </c>
      <c r="AF412" s="68">
        <v>0</v>
      </c>
      <c r="AG412" s="68">
        <v>0</v>
      </c>
      <c r="AH412" s="68">
        <v>0</v>
      </c>
      <c r="AI412" s="68">
        <v>0</v>
      </c>
      <c r="AJ412" s="68">
        <v>0</v>
      </c>
      <c r="AK412" s="68">
        <v>0</v>
      </c>
      <c r="AL412" s="68">
        <v>0</v>
      </c>
      <c r="AM412" s="68">
        <v>0</v>
      </c>
      <c r="AN412" s="68">
        <v>0</v>
      </c>
      <c r="AO412" s="68">
        <v>0</v>
      </c>
      <c r="AP412" s="68">
        <v>0</v>
      </c>
      <c r="AQ412" s="68">
        <v>1</v>
      </c>
      <c r="AR412" s="68">
        <v>0</v>
      </c>
      <c r="AS412" s="68">
        <v>0</v>
      </c>
      <c r="AT412" s="68">
        <v>0</v>
      </c>
      <c r="AU412" s="68">
        <v>0</v>
      </c>
      <c r="AV412" s="68">
        <v>4</v>
      </c>
      <c r="AW412" s="68"/>
      <c r="AX412" s="68">
        <v>0</v>
      </c>
      <c r="AY412" s="126">
        <v>0</v>
      </c>
      <c r="AZ412" s="68">
        <v>0</v>
      </c>
      <c r="BA412" s="68">
        <v>0</v>
      </c>
      <c r="EQ412" s="68">
        <v>51011</v>
      </c>
      <c r="ER412" s="175">
        <v>2</v>
      </c>
      <c r="ES412" s="68">
        <v>-1</v>
      </c>
      <c r="ET412" s="68">
        <v>11</v>
      </c>
      <c r="EU412" s="68">
        <v>0</v>
      </c>
      <c r="EV412" s="68">
        <v>150011</v>
      </c>
      <c r="EW412" s="68" t="s">
        <v>2649</v>
      </c>
      <c r="EX412" s="68" t="str">
        <f t="shared" si="39"/>
        <v>중형</v>
      </c>
      <c r="GE412" s="68">
        <v>6005</v>
      </c>
      <c r="GF412" s="68" t="s">
        <v>4235</v>
      </c>
    </row>
    <row r="413" spans="6:188" x14ac:dyDescent="0.3">
      <c r="F413" s="68">
        <v>7553</v>
      </c>
      <c r="G413" s="68">
        <v>2</v>
      </c>
      <c r="H413" s="68">
        <v>0</v>
      </c>
      <c r="I413" s="68">
        <v>0</v>
      </c>
      <c r="J413" s="68" t="s">
        <v>11987</v>
      </c>
      <c r="K413" s="68">
        <v>0</v>
      </c>
      <c r="L413" s="68">
        <v>0</v>
      </c>
      <c r="M413" s="68">
        <v>0</v>
      </c>
      <c r="N413" s="68">
        <v>0</v>
      </c>
      <c r="O413" s="68">
        <v>7553</v>
      </c>
      <c r="P413" s="68">
        <v>0</v>
      </c>
      <c r="Q413" s="68">
        <v>0</v>
      </c>
      <c r="R413" s="68">
        <v>0</v>
      </c>
      <c r="S413" s="68">
        <v>0</v>
      </c>
      <c r="T413" s="68">
        <v>0</v>
      </c>
      <c r="U413" s="68">
        <v>0</v>
      </c>
      <c r="V413" s="68">
        <v>0</v>
      </c>
      <c r="W413" s="68">
        <v>0</v>
      </c>
      <c r="X413" s="68">
        <v>0</v>
      </c>
      <c r="Y413" s="68">
        <v>0</v>
      </c>
      <c r="Z413" s="68">
        <v>0</v>
      </c>
      <c r="AA413" s="68">
        <v>0</v>
      </c>
      <c r="AB413" s="68">
        <v>0</v>
      </c>
      <c r="AC413" s="68">
        <v>0</v>
      </c>
      <c r="AD413" s="68">
        <v>0</v>
      </c>
      <c r="AE413" s="68">
        <v>0</v>
      </c>
      <c r="AF413" s="68">
        <v>0</v>
      </c>
      <c r="AG413" s="68">
        <v>0</v>
      </c>
      <c r="AH413" s="68">
        <v>0</v>
      </c>
      <c r="AI413" s="68">
        <v>0</v>
      </c>
      <c r="AJ413" s="68">
        <v>0</v>
      </c>
      <c r="AK413" s="68">
        <v>0</v>
      </c>
      <c r="AL413" s="68">
        <v>0</v>
      </c>
      <c r="AM413" s="68">
        <v>0</v>
      </c>
      <c r="AN413" s="68">
        <v>0</v>
      </c>
      <c r="AO413" s="68">
        <v>0</v>
      </c>
      <c r="AP413" s="68">
        <v>0</v>
      </c>
      <c r="AQ413" s="68">
        <v>1</v>
      </c>
      <c r="AR413" s="68">
        <v>0</v>
      </c>
      <c r="AS413" s="68">
        <v>0</v>
      </c>
      <c r="AT413" s="68">
        <v>0</v>
      </c>
      <c r="AU413" s="68">
        <v>0</v>
      </c>
      <c r="AV413" s="68">
        <v>4</v>
      </c>
      <c r="AW413" s="68"/>
      <c r="AX413" s="68">
        <v>0</v>
      </c>
      <c r="AY413" s="126">
        <v>0</v>
      </c>
      <c r="AZ413" s="68">
        <v>0</v>
      </c>
      <c r="BA413" s="68">
        <v>0</v>
      </c>
      <c r="EQ413" s="68">
        <v>51035</v>
      </c>
      <c r="ER413" s="175">
        <v>1</v>
      </c>
      <c r="ES413" s="68">
        <v>-1</v>
      </c>
      <c r="ET413" s="68">
        <v>35</v>
      </c>
      <c r="EU413" s="68">
        <v>0</v>
      </c>
      <c r="EV413" s="68">
        <v>150035</v>
      </c>
      <c r="EW413" s="68" t="s">
        <v>2673</v>
      </c>
      <c r="EX413" s="68" t="str">
        <f t="shared" si="39"/>
        <v>소형</v>
      </c>
      <c r="GE413" s="68">
        <v>6006</v>
      </c>
      <c r="GF413" s="68" t="s">
        <v>3330</v>
      </c>
    </row>
    <row r="414" spans="6:188" x14ac:dyDescent="0.3">
      <c r="F414" s="68">
        <v>7554</v>
      </c>
      <c r="G414" s="68">
        <v>2</v>
      </c>
      <c r="H414" s="68">
        <v>0</v>
      </c>
      <c r="I414" s="68">
        <v>0</v>
      </c>
      <c r="J414" s="68" t="s">
        <v>11988</v>
      </c>
      <c r="K414" s="68">
        <v>0</v>
      </c>
      <c r="L414" s="68">
        <v>0</v>
      </c>
      <c r="M414" s="68">
        <v>0</v>
      </c>
      <c r="N414" s="68">
        <v>0</v>
      </c>
      <c r="O414" s="68">
        <v>7554</v>
      </c>
      <c r="P414" s="68">
        <v>0</v>
      </c>
      <c r="Q414" s="68">
        <v>0</v>
      </c>
      <c r="R414" s="68">
        <v>0</v>
      </c>
      <c r="S414" s="68">
        <v>0</v>
      </c>
      <c r="T414" s="68">
        <v>0</v>
      </c>
      <c r="U414" s="68">
        <v>0</v>
      </c>
      <c r="V414" s="68">
        <v>0</v>
      </c>
      <c r="W414" s="68">
        <v>0</v>
      </c>
      <c r="X414" s="68">
        <v>0</v>
      </c>
      <c r="Y414" s="68">
        <v>0</v>
      </c>
      <c r="Z414" s="68">
        <v>0</v>
      </c>
      <c r="AA414" s="68">
        <v>0</v>
      </c>
      <c r="AB414" s="68">
        <v>0</v>
      </c>
      <c r="AC414" s="68">
        <v>0</v>
      </c>
      <c r="AD414" s="68">
        <v>0</v>
      </c>
      <c r="AE414" s="68">
        <v>0</v>
      </c>
      <c r="AF414" s="68">
        <v>0</v>
      </c>
      <c r="AG414" s="68">
        <v>0</v>
      </c>
      <c r="AH414" s="68">
        <v>0</v>
      </c>
      <c r="AI414" s="68">
        <v>0</v>
      </c>
      <c r="AJ414" s="68">
        <v>0</v>
      </c>
      <c r="AK414" s="68">
        <v>0</v>
      </c>
      <c r="AL414" s="68">
        <v>0</v>
      </c>
      <c r="AM414" s="68">
        <v>0</v>
      </c>
      <c r="AN414" s="68">
        <v>0</v>
      </c>
      <c r="AO414" s="68">
        <v>0</v>
      </c>
      <c r="AP414" s="68">
        <v>0</v>
      </c>
      <c r="AQ414" s="68">
        <v>1</v>
      </c>
      <c r="AR414" s="68">
        <v>0</v>
      </c>
      <c r="AS414" s="68">
        <v>0</v>
      </c>
      <c r="AT414" s="68">
        <v>0</v>
      </c>
      <c r="AU414" s="68">
        <v>0</v>
      </c>
      <c r="AV414" s="68">
        <v>4</v>
      </c>
      <c r="AW414" s="68"/>
      <c r="AX414" s="68">
        <v>0</v>
      </c>
      <c r="AY414" s="126">
        <v>0</v>
      </c>
      <c r="AZ414" s="68">
        <v>0</v>
      </c>
      <c r="BA414" s="68">
        <v>0</v>
      </c>
      <c r="EQ414" s="68">
        <v>51041</v>
      </c>
      <c r="ER414" s="175">
        <v>1</v>
      </c>
      <c r="ES414" s="68">
        <v>-1</v>
      </c>
      <c r="ET414" s="68">
        <v>41</v>
      </c>
      <c r="EU414" s="68">
        <v>0</v>
      </c>
      <c r="EV414" s="68">
        <v>150041</v>
      </c>
      <c r="EW414" s="68" t="s">
        <v>2679</v>
      </c>
      <c r="EX414" s="68" t="str">
        <f t="shared" si="39"/>
        <v>소형</v>
      </c>
      <c r="GE414" s="68">
        <v>6007</v>
      </c>
      <c r="GF414" s="68" t="s">
        <v>3884</v>
      </c>
    </row>
    <row r="415" spans="6:188" x14ac:dyDescent="0.3">
      <c r="F415" s="68">
        <v>7555</v>
      </c>
      <c r="G415" s="68">
        <v>2</v>
      </c>
      <c r="H415" s="68">
        <v>0</v>
      </c>
      <c r="I415" s="68">
        <v>0</v>
      </c>
      <c r="J415" s="68" t="s">
        <v>11989</v>
      </c>
      <c r="K415" s="68">
        <v>0</v>
      </c>
      <c r="L415" s="68">
        <v>0</v>
      </c>
      <c r="M415" s="68">
        <v>0</v>
      </c>
      <c r="N415" s="68">
        <v>0</v>
      </c>
      <c r="O415" s="68">
        <v>7555</v>
      </c>
      <c r="P415" s="68">
        <v>0</v>
      </c>
      <c r="Q415" s="68">
        <v>0</v>
      </c>
      <c r="R415" s="68">
        <v>0</v>
      </c>
      <c r="S415" s="68">
        <v>0</v>
      </c>
      <c r="T415" s="68">
        <v>0</v>
      </c>
      <c r="U415" s="68">
        <v>0</v>
      </c>
      <c r="V415" s="68">
        <v>0</v>
      </c>
      <c r="W415" s="68">
        <v>0</v>
      </c>
      <c r="X415" s="68">
        <v>0</v>
      </c>
      <c r="Y415" s="68">
        <v>0</v>
      </c>
      <c r="Z415" s="68">
        <v>0</v>
      </c>
      <c r="AA415" s="68">
        <v>0</v>
      </c>
      <c r="AB415" s="68">
        <v>0</v>
      </c>
      <c r="AC415" s="68">
        <v>0</v>
      </c>
      <c r="AD415" s="68">
        <v>0</v>
      </c>
      <c r="AE415" s="68">
        <v>0</v>
      </c>
      <c r="AF415" s="68">
        <v>0</v>
      </c>
      <c r="AG415" s="68">
        <v>0</v>
      </c>
      <c r="AH415" s="68">
        <v>0</v>
      </c>
      <c r="AI415" s="68">
        <v>0</v>
      </c>
      <c r="AJ415" s="68">
        <v>0</v>
      </c>
      <c r="AK415" s="68">
        <v>0</v>
      </c>
      <c r="AL415" s="68">
        <v>0</v>
      </c>
      <c r="AM415" s="68">
        <v>0</v>
      </c>
      <c r="AN415" s="68">
        <v>0</v>
      </c>
      <c r="AO415" s="68">
        <v>0</v>
      </c>
      <c r="AP415" s="68">
        <v>0</v>
      </c>
      <c r="AQ415" s="68">
        <v>1</v>
      </c>
      <c r="AR415" s="68">
        <v>0</v>
      </c>
      <c r="AS415" s="68">
        <v>0</v>
      </c>
      <c r="AT415" s="68">
        <v>0</v>
      </c>
      <c r="AU415" s="68">
        <v>0</v>
      </c>
      <c r="AV415" s="68">
        <v>4</v>
      </c>
      <c r="AW415" s="68"/>
      <c r="AX415" s="68">
        <v>0</v>
      </c>
      <c r="AY415" s="126">
        <v>0</v>
      </c>
      <c r="AZ415" s="68">
        <v>0</v>
      </c>
      <c r="BA415" s="68">
        <v>0</v>
      </c>
      <c r="EQ415" s="68">
        <v>51017</v>
      </c>
      <c r="ER415" s="175">
        <v>1</v>
      </c>
      <c r="ES415" s="68">
        <v>-1</v>
      </c>
      <c r="ET415" s="68">
        <v>17</v>
      </c>
      <c r="EU415" s="68">
        <v>0</v>
      </c>
      <c r="EV415" s="68">
        <v>150017</v>
      </c>
      <c r="EW415" s="68" t="s">
        <v>2655</v>
      </c>
      <c r="EX415" s="68" t="str">
        <f t="shared" si="39"/>
        <v>소형</v>
      </c>
      <c r="GE415" s="68">
        <v>6008</v>
      </c>
      <c r="GF415" s="68" t="s">
        <v>4236</v>
      </c>
    </row>
    <row r="416" spans="6:188" x14ac:dyDescent="0.3">
      <c r="F416" s="68">
        <v>7556</v>
      </c>
      <c r="G416" s="68">
        <v>2</v>
      </c>
      <c r="H416" s="68">
        <v>0</v>
      </c>
      <c r="I416" s="68">
        <v>0</v>
      </c>
      <c r="J416" s="68" t="s">
        <v>11990</v>
      </c>
      <c r="K416" s="68">
        <v>0</v>
      </c>
      <c r="L416" s="68">
        <v>0</v>
      </c>
      <c r="M416" s="68">
        <v>0</v>
      </c>
      <c r="N416" s="68">
        <v>0</v>
      </c>
      <c r="O416" s="68">
        <v>7556</v>
      </c>
      <c r="P416" s="68">
        <v>0</v>
      </c>
      <c r="Q416" s="68">
        <v>0</v>
      </c>
      <c r="R416" s="68">
        <v>0</v>
      </c>
      <c r="S416" s="68">
        <v>0</v>
      </c>
      <c r="T416" s="68">
        <v>0</v>
      </c>
      <c r="U416" s="68">
        <v>0</v>
      </c>
      <c r="V416" s="68">
        <v>0</v>
      </c>
      <c r="W416" s="68">
        <v>0</v>
      </c>
      <c r="X416" s="68">
        <v>0</v>
      </c>
      <c r="Y416" s="68">
        <v>0</v>
      </c>
      <c r="Z416" s="68">
        <v>0</v>
      </c>
      <c r="AA416" s="68">
        <v>0</v>
      </c>
      <c r="AB416" s="68">
        <v>0</v>
      </c>
      <c r="AC416" s="68">
        <v>0</v>
      </c>
      <c r="AD416" s="68">
        <v>0</v>
      </c>
      <c r="AE416" s="68">
        <v>0</v>
      </c>
      <c r="AF416" s="68">
        <v>0</v>
      </c>
      <c r="AG416" s="68">
        <v>0</v>
      </c>
      <c r="AH416" s="68">
        <v>0</v>
      </c>
      <c r="AI416" s="68">
        <v>0</v>
      </c>
      <c r="AJ416" s="68">
        <v>0</v>
      </c>
      <c r="AK416" s="68">
        <v>0</v>
      </c>
      <c r="AL416" s="68">
        <v>0</v>
      </c>
      <c r="AM416" s="68">
        <v>0</v>
      </c>
      <c r="AN416" s="68">
        <v>0</v>
      </c>
      <c r="AO416" s="68">
        <v>0</v>
      </c>
      <c r="AP416" s="68">
        <v>0</v>
      </c>
      <c r="AQ416" s="68">
        <v>1</v>
      </c>
      <c r="AR416" s="68">
        <v>0</v>
      </c>
      <c r="AS416" s="68">
        <v>0</v>
      </c>
      <c r="AT416" s="68">
        <v>0</v>
      </c>
      <c r="AU416" s="68">
        <v>0</v>
      </c>
      <c r="AV416" s="68">
        <v>4</v>
      </c>
      <c r="AW416" s="68"/>
      <c r="AX416" s="68">
        <v>0</v>
      </c>
      <c r="AY416" s="126">
        <v>0</v>
      </c>
      <c r="AZ416" s="68">
        <v>0</v>
      </c>
      <c r="BA416" s="68">
        <v>0</v>
      </c>
      <c r="EQ416" s="68">
        <v>51013</v>
      </c>
      <c r="ER416" s="175">
        <v>1</v>
      </c>
      <c r="ES416" s="68">
        <v>-1</v>
      </c>
      <c r="ET416" s="68">
        <v>13</v>
      </c>
      <c r="EU416" s="68">
        <v>0</v>
      </c>
      <c r="EV416" s="68">
        <v>150013</v>
      </c>
      <c r="EW416" s="68" t="s">
        <v>2651</v>
      </c>
      <c r="EX416" s="68" t="str">
        <f t="shared" si="39"/>
        <v>소형</v>
      </c>
      <c r="GE416" s="68">
        <v>6009</v>
      </c>
      <c r="GF416" s="68" t="s">
        <v>4237</v>
      </c>
    </row>
    <row r="417" spans="6:188" x14ac:dyDescent="0.3">
      <c r="F417" s="68">
        <v>7557</v>
      </c>
      <c r="G417" s="68">
        <v>2</v>
      </c>
      <c r="H417" s="68">
        <v>0</v>
      </c>
      <c r="I417" s="68">
        <v>0</v>
      </c>
      <c r="J417" s="68" t="s">
        <v>11991</v>
      </c>
      <c r="K417" s="68">
        <v>0</v>
      </c>
      <c r="L417" s="68">
        <v>0</v>
      </c>
      <c r="M417" s="68">
        <v>0</v>
      </c>
      <c r="N417" s="68">
        <v>0</v>
      </c>
      <c r="O417" s="68">
        <v>7557</v>
      </c>
      <c r="P417" s="68">
        <v>0</v>
      </c>
      <c r="Q417" s="68">
        <v>0</v>
      </c>
      <c r="R417" s="68">
        <v>0</v>
      </c>
      <c r="S417" s="68">
        <v>0</v>
      </c>
      <c r="T417" s="68">
        <v>0</v>
      </c>
      <c r="U417" s="68">
        <v>0</v>
      </c>
      <c r="V417" s="68">
        <v>0</v>
      </c>
      <c r="W417" s="68">
        <v>0</v>
      </c>
      <c r="X417" s="68">
        <v>0</v>
      </c>
      <c r="Y417" s="68">
        <v>0</v>
      </c>
      <c r="Z417" s="68">
        <v>0</v>
      </c>
      <c r="AA417" s="68">
        <v>0</v>
      </c>
      <c r="AB417" s="68">
        <v>0</v>
      </c>
      <c r="AC417" s="68">
        <v>0</v>
      </c>
      <c r="AD417" s="68">
        <v>0</v>
      </c>
      <c r="AE417" s="68">
        <v>0</v>
      </c>
      <c r="AF417" s="68">
        <v>0</v>
      </c>
      <c r="AG417" s="68">
        <v>0</v>
      </c>
      <c r="AH417" s="68">
        <v>0</v>
      </c>
      <c r="AI417" s="68">
        <v>0</v>
      </c>
      <c r="AJ417" s="68">
        <v>0</v>
      </c>
      <c r="AK417" s="68">
        <v>0</v>
      </c>
      <c r="AL417" s="68">
        <v>0</v>
      </c>
      <c r="AM417" s="68">
        <v>0</v>
      </c>
      <c r="AN417" s="68">
        <v>0</v>
      </c>
      <c r="AO417" s="68">
        <v>0</v>
      </c>
      <c r="AP417" s="68">
        <v>0</v>
      </c>
      <c r="AQ417" s="68">
        <v>1</v>
      </c>
      <c r="AR417" s="68">
        <v>0</v>
      </c>
      <c r="AS417" s="68">
        <v>0</v>
      </c>
      <c r="AT417" s="68">
        <v>0</v>
      </c>
      <c r="AU417" s="68">
        <v>0</v>
      </c>
      <c r="AV417" s="68">
        <v>4</v>
      </c>
      <c r="AW417" s="68"/>
      <c r="AX417" s="68">
        <v>0</v>
      </c>
      <c r="AY417" s="126">
        <v>0</v>
      </c>
      <c r="AZ417" s="68">
        <v>0</v>
      </c>
      <c r="BA417" s="68">
        <v>0</v>
      </c>
      <c r="EQ417" s="68">
        <v>51015</v>
      </c>
      <c r="ER417" s="175">
        <v>1</v>
      </c>
      <c r="ES417" s="68">
        <v>-1</v>
      </c>
      <c r="ET417" s="68">
        <v>15</v>
      </c>
      <c r="EU417" s="68">
        <v>0</v>
      </c>
      <c r="EV417" s="68">
        <v>150015</v>
      </c>
      <c r="EW417" s="68" t="s">
        <v>2653</v>
      </c>
      <c r="EX417" s="68" t="str">
        <f t="shared" si="39"/>
        <v>소형</v>
      </c>
      <c r="GE417" s="68">
        <v>6010</v>
      </c>
      <c r="GF417" s="68" t="s">
        <v>4238</v>
      </c>
    </row>
    <row r="418" spans="6:188" x14ac:dyDescent="0.3">
      <c r="F418" s="68">
        <v>7558</v>
      </c>
      <c r="G418" s="68">
        <v>2</v>
      </c>
      <c r="H418" s="68">
        <v>0</v>
      </c>
      <c r="I418" s="68">
        <v>0</v>
      </c>
      <c r="J418" s="68" t="s">
        <v>11992</v>
      </c>
      <c r="K418" s="68">
        <v>0</v>
      </c>
      <c r="L418" s="68">
        <v>0</v>
      </c>
      <c r="M418" s="68">
        <v>0</v>
      </c>
      <c r="N418" s="68">
        <v>0</v>
      </c>
      <c r="O418" s="68">
        <v>7558</v>
      </c>
      <c r="P418" s="68">
        <v>0</v>
      </c>
      <c r="Q418" s="68">
        <v>0</v>
      </c>
      <c r="R418" s="68">
        <v>0</v>
      </c>
      <c r="S418" s="68">
        <v>0</v>
      </c>
      <c r="T418" s="68">
        <v>0</v>
      </c>
      <c r="U418" s="68">
        <v>0</v>
      </c>
      <c r="V418" s="68">
        <v>0</v>
      </c>
      <c r="W418" s="68">
        <v>0</v>
      </c>
      <c r="X418" s="68">
        <v>0</v>
      </c>
      <c r="Y418" s="68">
        <v>0</v>
      </c>
      <c r="Z418" s="68">
        <v>0</v>
      </c>
      <c r="AA418" s="68">
        <v>0</v>
      </c>
      <c r="AB418" s="68">
        <v>0</v>
      </c>
      <c r="AC418" s="68">
        <v>0</v>
      </c>
      <c r="AD418" s="68">
        <v>0</v>
      </c>
      <c r="AE418" s="68">
        <v>0</v>
      </c>
      <c r="AF418" s="68">
        <v>0</v>
      </c>
      <c r="AG418" s="68">
        <v>0</v>
      </c>
      <c r="AH418" s="68">
        <v>0</v>
      </c>
      <c r="AI418" s="68">
        <v>0</v>
      </c>
      <c r="AJ418" s="68">
        <v>0</v>
      </c>
      <c r="AK418" s="68">
        <v>0</v>
      </c>
      <c r="AL418" s="68">
        <v>0</v>
      </c>
      <c r="AM418" s="68">
        <v>0</v>
      </c>
      <c r="AN418" s="68">
        <v>0</v>
      </c>
      <c r="AO418" s="68">
        <v>0</v>
      </c>
      <c r="AP418" s="68">
        <v>0</v>
      </c>
      <c r="AQ418" s="68">
        <v>1</v>
      </c>
      <c r="AR418" s="68">
        <v>0</v>
      </c>
      <c r="AS418" s="68">
        <v>0</v>
      </c>
      <c r="AT418" s="68">
        <v>0</v>
      </c>
      <c r="AU418" s="68">
        <v>0</v>
      </c>
      <c r="AV418" s="68">
        <v>4</v>
      </c>
      <c r="AW418" s="68"/>
      <c r="AX418" s="68">
        <v>0</v>
      </c>
      <c r="AY418" s="126">
        <v>0</v>
      </c>
      <c r="AZ418" s="68">
        <v>0</v>
      </c>
      <c r="BA418" s="68">
        <v>0</v>
      </c>
      <c r="EQ418" s="68">
        <v>51052</v>
      </c>
      <c r="ER418" s="175">
        <v>1</v>
      </c>
      <c r="ES418" s="68">
        <v>-1</v>
      </c>
      <c r="ET418" s="68">
        <v>52</v>
      </c>
      <c r="EU418" s="68">
        <v>0</v>
      </c>
      <c r="EV418" s="68">
        <v>150052</v>
      </c>
      <c r="EW418" s="68" t="s">
        <v>2690</v>
      </c>
      <c r="EX418" s="68" t="str">
        <f t="shared" si="39"/>
        <v>소형</v>
      </c>
      <c r="GE418" s="68">
        <v>6011</v>
      </c>
      <c r="GF418" s="68" t="s">
        <v>4209</v>
      </c>
    </row>
    <row r="419" spans="6:188" x14ac:dyDescent="0.3">
      <c r="F419" s="68">
        <v>7559</v>
      </c>
      <c r="G419" s="68">
        <v>2</v>
      </c>
      <c r="H419" s="68">
        <v>0</v>
      </c>
      <c r="I419" s="68">
        <v>0</v>
      </c>
      <c r="J419" s="68" t="s">
        <v>11993</v>
      </c>
      <c r="K419" s="68">
        <v>0</v>
      </c>
      <c r="L419" s="68">
        <v>0</v>
      </c>
      <c r="M419" s="68">
        <v>0</v>
      </c>
      <c r="N419" s="68">
        <v>0</v>
      </c>
      <c r="O419" s="68">
        <v>7559</v>
      </c>
      <c r="P419" s="68">
        <v>0</v>
      </c>
      <c r="Q419" s="68">
        <v>0</v>
      </c>
      <c r="R419" s="68">
        <v>0</v>
      </c>
      <c r="S419" s="68">
        <v>0</v>
      </c>
      <c r="T419" s="68">
        <v>0</v>
      </c>
      <c r="U419" s="68">
        <v>0</v>
      </c>
      <c r="V419" s="68">
        <v>0</v>
      </c>
      <c r="W419" s="68">
        <v>0</v>
      </c>
      <c r="X419" s="68">
        <v>0</v>
      </c>
      <c r="Y419" s="68">
        <v>0</v>
      </c>
      <c r="Z419" s="68">
        <v>0</v>
      </c>
      <c r="AA419" s="68">
        <v>0</v>
      </c>
      <c r="AB419" s="68">
        <v>0</v>
      </c>
      <c r="AC419" s="68">
        <v>0</v>
      </c>
      <c r="AD419" s="68">
        <v>0</v>
      </c>
      <c r="AE419" s="68">
        <v>0</v>
      </c>
      <c r="AF419" s="68">
        <v>0</v>
      </c>
      <c r="AG419" s="68">
        <v>0</v>
      </c>
      <c r="AH419" s="68">
        <v>0</v>
      </c>
      <c r="AI419" s="68">
        <v>0</v>
      </c>
      <c r="AJ419" s="68">
        <v>0</v>
      </c>
      <c r="AK419" s="68">
        <v>0</v>
      </c>
      <c r="AL419" s="68">
        <v>0</v>
      </c>
      <c r="AM419" s="68">
        <v>0</v>
      </c>
      <c r="AN419" s="68">
        <v>0</v>
      </c>
      <c r="AO419" s="68">
        <v>0</v>
      </c>
      <c r="AP419" s="68">
        <v>0</v>
      </c>
      <c r="AQ419" s="68">
        <v>1</v>
      </c>
      <c r="AR419" s="68">
        <v>0</v>
      </c>
      <c r="AS419" s="68">
        <v>0</v>
      </c>
      <c r="AT419" s="68">
        <v>0</v>
      </c>
      <c r="AU419" s="68">
        <v>0</v>
      </c>
      <c r="AV419" s="68">
        <v>4</v>
      </c>
      <c r="AW419" s="68"/>
      <c r="AX419" s="68">
        <v>0</v>
      </c>
      <c r="AY419" s="126">
        <v>0</v>
      </c>
      <c r="AZ419" s="68">
        <v>0</v>
      </c>
      <c r="BA419" s="68">
        <v>0</v>
      </c>
      <c r="EQ419" s="68">
        <v>51014</v>
      </c>
      <c r="ER419" s="175">
        <v>1</v>
      </c>
      <c r="ES419" s="68">
        <v>-1</v>
      </c>
      <c r="ET419" s="68">
        <v>14</v>
      </c>
      <c r="EU419" s="68">
        <v>0</v>
      </c>
      <c r="EV419" s="68">
        <v>150014</v>
      </c>
      <c r="EW419" s="68" t="s">
        <v>2652</v>
      </c>
      <c r="EX419" s="68" t="str">
        <f t="shared" si="39"/>
        <v>소형</v>
      </c>
      <c r="GE419" s="68">
        <v>6012</v>
      </c>
      <c r="GF419" s="68" t="s">
        <v>4239</v>
      </c>
    </row>
    <row r="420" spans="6:188" x14ac:dyDescent="0.3">
      <c r="F420" s="68">
        <v>7560</v>
      </c>
      <c r="G420" s="68">
        <v>2</v>
      </c>
      <c r="H420" s="68">
        <v>0</v>
      </c>
      <c r="I420" s="68">
        <v>0</v>
      </c>
      <c r="J420" s="68" t="s">
        <v>11994</v>
      </c>
      <c r="K420" s="68">
        <v>0</v>
      </c>
      <c r="L420" s="68">
        <v>0</v>
      </c>
      <c r="M420" s="68">
        <v>0</v>
      </c>
      <c r="N420" s="68">
        <v>0</v>
      </c>
      <c r="O420" s="68">
        <v>7560</v>
      </c>
      <c r="P420" s="68">
        <v>0</v>
      </c>
      <c r="Q420" s="68">
        <v>0</v>
      </c>
      <c r="R420" s="68">
        <v>0</v>
      </c>
      <c r="S420" s="68">
        <v>0</v>
      </c>
      <c r="T420" s="68">
        <v>0</v>
      </c>
      <c r="U420" s="68">
        <v>0</v>
      </c>
      <c r="V420" s="68">
        <v>0</v>
      </c>
      <c r="W420" s="68">
        <v>0</v>
      </c>
      <c r="X420" s="68">
        <v>0</v>
      </c>
      <c r="Y420" s="68">
        <v>0</v>
      </c>
      <c r="Z420" s="68">
        <v>0</v>
      </c>
      <c r="AA420" s="68">
        <v>0</v>
      </c>
      <c r="AB420" s="68">
        <v>0</v>
      </c>
      <c r="AC420" s="68">
        <v>0</v>
      </c>
      <c r="AD420" s="68">
        <v>0</v>
      </c>
      <c r="AE420" s="68">
        <v>0</v>
      </c>
      <c r="AF420" s="68">
        <v>0</v>
      </c>
      <c r="AG420" s="68">
        <v>0</v>
      </c>
      <c r="AH420" s="68">
        <v>0</v>
      </c>
      <c r="AI420" s="68">
        <v>0</v>
      </c>
      <c r="AJ420" s="68">
        <v>0</v>
      </c>
      <c r="AK420" s="68">
        <v>0</v>
      </c>
      <c r="AL420" s="68">
        <v>0</v>
      </c>
      <c r="AM420" s="68">
        <v>0</v>
      </c>
      <c r="AN420" s="68">
        <v>0</v>
      </c>
      <c r="AO420" s="68">
        <v>0</v>
      </c>
      <c r="AP420" s="68">
        <v>0</v>
      </c>
      <c r="AQ420" s="68">
        <v>1</v>
      </c>
      <c r="AR420" s="68">
        <v>0</v>
      </c>
      <c r="AS420" s="68">
        <v>0</v>
      </c>
      <c r="AT420" s="68">
        <v>0</v>
      </c>
      <c r="AU420" s="68">
        <v>0</v>
      </c>
      <c r="AV420" s="68">
        <v>4</v>
      </c>
      <c r="AW420" s="68"/>
      <c r="AX420" s="68">
        <v>0</v>
      </c>
      <c r="AY420" s="126">
        <v>0</v>
      </c>
      <c r="AZ420" s="68">
        <v>0</v>
      </c>
      <c r="BA420" s="68">
        <v>0</v>
      </c>
      <c r="EQ420" s="68">
        <v>51053</v>
      </c>
      <c r="ER420" s="175">
        <v>1</v>
      </c>
      <c r="ES420" s="68">
        <v>-1</v>
      </c>
      <c r="ET420" s="68">
        <v>53</v>
      </c>
      <c r="EU420" s="68">
        <v>0</v>
      </c>
      <c r="EV420" s="68">
        <v>150053</v>
      </c>
      <c r="EW420" s="68" t="s">
        <v>2691</v>
      </c>
      <c r="EX420" s="68" t="str">
        <f t="shared" si="39"/>
        <v>소형</v>
      </c>
      <c r="GE420" s="68">
        <v>6013</v>
      </c>
      <c r="GF420" s="68" t="s">
        <v>4240</v>
      </c>
    </row>
    <row r="421" spans="6:188" x14ac:dyDescent="0.3">
      <c r="F421" s="68">
        <v>7561</v>
      </c>
      <c r="G421" s="68">
        <v>2</v>
      </c>
      <c r="H421" s="68">
        <v>0</v>
      </c>
      <c r="I421" s="68">
        <v>0</v>
      </c>
      <c r="J421" s="68" t="s">
        <v>11995</v>
      </c>
      <c r="K421" s="68">
        <v>0</v>
      </c>
      <c r="L421" s="68">
        <v>0</v>
      </c>
      <c r="M421" s="68">
        <v>0</v>
      </c>
      <c r="N421" s="68">
        <v>0</v>
      </c>
      <c r="O421" s="68">
        <v>7561</v>
      </c>
      <c r="P421" s="68">
        <v>0</v>
      </c>
      <c r="Q421" s="68">
        <v>0</v>
      </c>
      <c r="R421" s="68">
        <v>0</v>
      </c>
      <c r="S421" s="68">
        <v>0</v>
      </c>
      <c r="T421" s="68">
        <v>0</v>
      </c>
      <c r="U421" s="68">
        <v>0</v>
      </c>
      <c r="V421" s="68">
        <v>0</v>
      </c>
      <c r="W421" s="68">
        <v>0</v>
      </c>
      <c r="X421" s="68">
        <v>0</v>
      </c>
      <c r="Y421" s="68">
        <v>0</v>
      </c>
      <c r="Z421" s="68">
        <v>0</v>
      </c>
      <c r="AA421" s="68">
        <v>0</v>
      </c>
      <c r="AB421" s="68">
        <v>0</v>
      </c>
      <c r="AC421" s="68">
        <v>0</v>
      </c>
      <c r="AD421" s="68">
        <v>0</v>
      </c>
      <c r="AE421" s="68">
        <v>0</v>
      </c>
      <c r="AF421" s="68">
        <v>0</v>
      </c>
      <c r="AG421" s="68">
        <v>0</v>
      </c>
      <c r="AH421" s="68">
        <v>0</v>
      </c>
      <c r="AI421" s="68">
        <v>0</v>
      </c>
      <c r="AJ421" s="68">
        <v>0</v>
      </c>
      <c r="AK421" s="68">
        <v>0</v>
      </c>
      <c r="AL421" s="68">
        <v>0</v>
      </c>
      <c r="AM421" s="68">
        <v>0</v>
      </c>
      <c r="AN421" s="68">
        <v>0</v>
      </c>
      <c r="AO421" s="68">
        <v>0</v>
      </c>
      <c r="AP421" s="68">
        <v>0</v>
      </c>
      <c r="AQ421" s="68">
        <v>1</v>
      </c>
      <c r="AR421" s="68">
        <v>0</v>
      </c>
      <c r="AS421" s="68">
        <v>0</v>
      </c>
      <c r="AT421" s="68">
        <v>0</v>
      </c>
      <c r="AU421" s="68">
        <v>0</v>
      </c>
      <c r="AV421" s="68">
        <v>4</v>
      </c>
      <c r="AW421" s="68"/>
      <c r="AX421" s="68">
        <v>0</v>
      </c>
      <c r="AY421" s="126">
        <v>0</v>
      </c>
      <c r="AZ421" s="68">
        <v>0</v>
      </c>
      <c r="BA421" s="68">
        <v>0</v>
      </c>
      <c r="EQ421" s="68">
        <v>51019</v>
      </c>
      <c r="ER421" s="175">
        <v>2</v>
      </c>
      <c r="ES421" s="68">
        <v>-1</v>
      </c>
      <c r="ET421" s="68">
        <v>19</v>
      </c>
      <c r="EU421" s="68">
        <v>0</v>
      </c>
      <c r="EV421" s="68">
        <v>150019</v>
      </c>
      <c r="EW421" s="68" t="s">
        <v>2657</v>
      </c>
      <c r="EX421" s="68" t="str">
        <f t="shared" si="39"/>
        <v>중형</v>
      </c>
      <c r="GE421" s="68">
        <v>6014</v>
      </c>
      <c r="GF421" s="68" t="s">
        <v>4241</v>
      </c>
    </row>
    <row r="422" spans="6:188" x14ac:dyDescent="0.3">
      <c r="F422" s="68">
        <v>7562</v>
      </c>
      <c r="G422" s="68">
        <v>2</v>
      </c>
      <c r="H422" s="68">
        <v>0</v>
      </c>
      <c r="I422" s="68">
        <v>0</v>
      </c>
      <c r="J422" s="68" t="s">
        <v>11996</v>
      </c>
      <c r="K422" s="68">
        <v>0</v>
      </c>
      <c r="L422" s="68">
        <v>0</v>
      </c>
      <c r="M422" s="68">
        <v>0</v>
      </c>
      <c r="N422" s="68">
        <v>0</v>
      </c>
      <c r="O422" s="68">
        <v>7562</v>
      </c>
      <c r="P422" s="68">
        <v>0</v>
      </c>
      <c r="Q422" s="68">
        <v>0</v>
      </c>
      <c r="R422" s="68">
        <v>0</v>
      </c>
      <c r="S422" s="68">
        <v>0</v>
      </c>
      <c r="T422" s="68">
        <v>0</v>
      </c>
      <c r="U422" s="68">
        <v>0</v>
      </c>
      <c r="V422" s="68">
        <v>0</v>
      </c>
      <c r="W422" s="68">
        <v>0</v>
      </c>
      <c r="X422" s="68">
        <v>0</v>
      </c>
      <c r="Y422" s="68">
        <v>0</v>
      </c>
      <c r="Z422" s="68">
        <v>0</v>
      </c>
      <c r="AA422" s="68">
        <v>0</v>
      </c>
      <c r="AB422" s="68">
        <v>0</v>
      </c>
      <c r="AC422" s="68">
        <v>0</v>
      </c>
      <c r="AD422" s="68">
        <v>0</v>
      </c>
      <c r="AE422" s="68">
        <v>0</v>
      </c>
      <c r="AF422" s="68">
        <v>0</v>
      </c>
      <c r="AG422" s="68">
        <v>0</v>
      </c>
      <c r="AH422" s="68">
        <v>0</v>
      </c>
      <c r="AI422" s="68">
        <v>0</v>
      </c>
      <c r="AJ422" s="68">
        <v>0</v>
      </c>
      <c r="AK422" s="68">
        <v>0</v>
      </c>
      <c r="AL422" s="68">
        <v>0</v>
      </c>
      <c r="AM422" s="68">
        <v>0</v>
      </c>
      <c r="AN422" s="68">
        <v>0</v>
      </c>
      <c r="AO422" s="68">
        <v>0</v>
      </c>
      <c r="AP422" s="68">
        <v>0</v>
      </c>
      <c r="AQ422" s="68">
        <v>1</v>
      </c>
      <c r="AR422" s="68">
        <v>0</v>
      </c>
      <c r="AS422" s="68">
        <v>0</v>
      </c>
      <c r="AT422" s="68">
        <v>0</v>
      </c>
      <c r="AU422" s="68">
        <v>0</v>
      </c>
      <c r="AV422" s="68">
        <v>4</v>
      </c>
      <c r="AW422" s="68"/>
      <c r="AX422" s="68">
        <v>0</v>
      </c>
      <c r="AY422" s="126">
        <v>0</v>
      </c>
      <c r="AZ422" s="68">
        <v>0</v>
      </c>
      <c r="BA422" s="68">
        <v>0</v>
      </c>
      <c r="EQ422" s="68">
        <v>51020</v>
      </c>
      <c r="ER422" s="175">
        <v>2</v>
      </c>
      <c r="ES422" s="68">
        <v>-1</v>
      </c>
      <c r="ET422" s="68">
        <v>20</v>
      </c>
      <c r="EU422" s="68">
        <v>0</v>
      </c>
      <c r="EV422" s="68">
        <v>150020</v>
      </c>
      <c r="EW422" s="68" t="s">
        <v>2658</v>
      </c>
      <c r="EX422" s="68" t="str">
        <f t="shared" si="39"/>
        <v>중형</v>
      </c>
      <c r="GE422" s="68">
        <v>6015</v>
      </c>
      <c r="GF422" s="68" t="s">
        <v>4242</v>
      </c>
    </row>
    <row r="423" spans="6:188" x14ac:dyDescent="0.3">
      <c r="F423" s="68">
        <v>7563</v>
      </c>
      <c r="G423" s="68">
        <v>2</v>
      </c>
      <c r="H423" s="68">
        <v>0</v>
      </c>
      <c r="I423" s="68">
        <v>0</v>
      </c>
      <c r="J423" s="68" t="s">
        <v>11997</v>
      </c>
      <c r="K423" s="68">
        <v>0</v>
      </c>
      <c r="L423" s="68">
        <v>0</v>
      </c>
      <c r="M423" s="68">
        <v>0</v>
      </c>
      <c r="N423" s="68">
        <v>0</v>
      </c>
      <c r="O423" s="68">
        <v>7563</v>
      </c>
      <c r="P423" s="68">
        <v>0</v>
      </c>
      <c r="Q423" s="68">
        <v>0</v>
      </c>
      <c r="R423" s="68">
        <v>0</v>
      </c>
      <c r="S423" s="68">
        <v>0</v>
      </c>
      <c r="T423" s="68">
        <v>0</v>
      </c>
      <c r="U423" s="68">
        <v>0</v>
      </c>
      <c r="V423" s="68">
        <v>0</v>
      </c>
      <c r="W423" s="68">
        <v>0</v>
      </c>
      <c r="X423" s="68">
        <v>0</v>
      </c>
      <c r="Y423" s="68">
        <v>0</v>
      </c>
      <c r="Z423" s="68">
        <v>0</v>
      </c>
      <c r="AA423" s="68">
        <v>0</v>
      </c>
      <c r="AB423" s="68">
        <v>0</v>
      </c>
      <c r="AC423" s="68">
        <v>0</v>
      </c>
      <c r="AD423" s="68">
        <v>0</v>
      </c>
      <c r="AE423" s="68">
        <v>0</v>
      </c>
      <c r="AF423" s="68">
        <v>0</v>
      </c>
      <c r="AG423" s="68">
        <v>0</v>
      </c>
      <c r="AH423" s="68">
        <v>0</v>
      </c>
      <c r="AI423" s="68">
        <v>0</v>
      </c>
      <c r="AJ423" s="68">
        <v>0</v>
      </c>
      <c r="AK423" s="68">
        <v>0</v>
      </c>
      <c r="AL423" s="68">
        <v>0</v>
      </c>
      <c r="AM423" s="68">
        <v>0</v>
      </c>
      <c r="AN423" s="68">
        <v>0</v>
      </c>
      <c r="AO423" s="68">
        <v>0</v>
      </c>
      <c r="AP423" s="68">
        <v>0</v>
      </c>
      <c r="AQ423" s="68">
        <v>1</v>
      </c>
      <c r="AR423" s="68">
        <v>0</v>
      </c>
      <c r="AS423" s="68">
        <v>0</v>
      </c>
      <c r="AT423" s="68">
        <v>0</v>
      </c>
      <c r="AU423" s="68">
        <v>0</v>
      </c>
      <c r="AV423" s="68">
        <v>4</v>
      </c>
      <c r="AW423" s="68"/>
      <c r="AX423" s="68">
        <v>0</v>
      </c>
      <c r="AY423" s="126">
        <v>0</v>
      </c>
      <c r="AZ423" s="68">
        <v>0</v>
      </c>
      <c r="BA423" s="68">
        <v>0</v>
      </c>
      <c r="EQ423" s="68">
        <v>51040</v>
      </c>
      <c r="ER423" s="175">
        <v>2</v>
      </c>
      <c r="ES423" s="68">
        <v>-1</v>
      </c>
      <c r="ET423" s="68">
        <v>40</v>
      </c>
      <c r="EU423" s="68">
        <v>0</v>
      </c>
      <c r="EV423" s="68">
        <v>150040</v>
      </c>
      <c r="EW423" s="68" t="s">
        <v>2678</v>
      </c>
      <c r="EX423" s="68" t="str">
        <f t="shared" si="39"/>
        <v>중형</v>
      </c>
      <c r="GE423" s="68">
        <v>6016</v>
      </c>
      <c r="GF423" s="68" t="s">
        <v>4243</v>
      </c>
    </row>
    <row r="424" spans="6:188" x14ac:dyDescent="0.3">
      <c r="F424" s="68">
        <v>7564</v>
      </c>
      <c r="G424" s="68">
        <v>2</v>
      </c>
      <c r="H424" s="68">
        <v>0</v>
      </c>
      <c r="I424" s="68">
        <v>0</v>
      </c>
      <c r="J424" s="68" t="s">
        <v>11998</v>
      </c>
      <c r="K424" s="68">
        <v>0</v>
      </c>
      <c r="L424" s="68">
        <v>0</v>
      </c>
      <c r="M424" s="68">
        <v>0</v>
      </c>
      <c r="N424" s="68">
        <v>0</v>
      </c>
      <c r="O424" s="68">
        <v>7564</v>
      </c>
      <c r="P424" s="68">
        <v>0</v>
      </c>
      <c r="Q424" s="68">
        <v>0</v>
      </c>
      <c r="R424" s="68">
        <v>0</v>
      </c>
      <c r="S424" s="68">
        <v>0</v>
      </c>
      <c r="T424" s="68">
        <v>0</v>
      </c>
      <c r="U424" s="68">
        <v>0</v>
      </c>
      <c r="V424" s="68">
        <v>0</v>
      </c>
      <c r="W424" s="68">
        <v>0</v>
      </c>
      <c r="X424" s="68">
        <v>0</v>
      </c>
      <c r="Y424" s="68">
        <v>0</v>
      </c>
      <c r="Z424" s="68">
        <v>0</v>
      </c>
      <c r="AA424" s="68">
        <v>0</v>
      </c>
      <c r="AB424" s="68">
        <v>0</v>
      </c>
      <c r="AC424" s="68">
        <v>0</v>
      </c>
      <c r="AD424" s="68">
        <v>0</v>
      </c>
      <c r="AE424" s="68">
        <v>0</v>
      </c>
      <c r="AF424" s="68">
        <v>0</v>
      </c>
      <c r="AG424" s="68">
        <v>0</v>
      </c>
      <c r="AH424" s="68">
        <v>0</v>
      </c>
      <c r="AI424" s="68">
        <v>0</v>
      </c>
      <c r="AJ424" s="68">
        <v>0</v>
      </c>
      <c r="AK424" s="68">
        <v>0</v>
      </c>
      <c r="AL424" s="68">
        <v>0</v>
      </c>
      <c r="AM424" s="68">
        <v>0</v>
      </c>
      <c r="AN424" s="68">
        <v>0</v>
      </c>
      <c r="AO424" s="68">
        <v>0</v>
      </c>
      <c r="AP424" s="68">
        <v>0</v>
      </c>
      <c r="AQ424" s="68">
        <v>1</v>
      </c>
      <c r="AR424" s="68">
        <v>0</v>
      </c>
      <c r="AS424" s="68">
        <v>0</v>
      </c>
      <c r="AT424" s="68">
        <v>0</v>
      </c>
      <c r="AU424" s="68">
        <v>0</v>
      </c>
      <c r="AV424" s="68">
        <v>4</v>
      </c>
      <c r="AW424" s="68"/>
      <c r="AX424" s="68">
        <v>0</v>
      </c>
      <c r="AY424" s="126">
        <v>0</v>
      </c>
      <c r="AZ424" s="68">
        <v>0</v>
      </c>
      <c r="BA424" s="68">
        <v>0</v>
      </c>
      <c r="EQ424" s="68">
        <v>51021</v>
      </c>
      <c r="ER424" s="175">
        <v>4</v>
      </c>
      <c r="ES424" s="68">
        <v>-1</v>
      </c>
      <c r="ET424" s="68">
        <v>21</v>
      </c>
      <c r="EU424" s="68">
        <v>0</v>
      </c>
      <c r="EV424" s="68">
        <v>150021</v>
      </c>
      <c r="EW424" s="68" t="s">
        <v>2659</v>
      </c>
      <c r="EX424" s="68" t="str">
        <f t="shared" si="39"/>
        <v>대형</v>
      </c>
      <c r="GE424" s="68">
        <v>6017</v>
      </c>
      <c r="GF424" s="68" t="s">
        <v>4097</v>
      </c>
    </row>
    <row r="425" spans="6:188" x14ac:dyDescent="0.3">
      <c r="F425" s="68">
        <v>7565</v>
      </c>
      <c r="G425" s="68">
        <v>2</v>
      </c>
      <c r="H425" s="68">
        <v>0</v>
      </c>
      <c r="I425" s="68">
        <v>0</v>
      </c>
      <c r="J425" s="68" t="s">
        <v>11999</v>
      </c>
      <c r="K425" s="68">
        <v>0</v>
      </c>
      <c r="L425" s="68">
        <v>0</v>
      </c>
      <c r="M425" s="68">
        <v>0</v>
      </c>
      <c r="N425" s="68">
        <v>0</v>
      </c>
      <c r="O425" s="68">
        <v>7565</v>
      </c>
      <c r="P425" s="68">
        <v>0</v>
      </c>
      <c r="Q425" s="68">
        <v>0</v>
      </c>
      <c r="R425" s="68">
        <v>0</v>
      </c>
      <c r="S425" s="68">
        <v>0</v>
      </c>
      <c r="T425" s="68">
        <v>0</v>
      </c>
      <c r="U425" s="68">
        <v>0</v>
      </c>
      <c r="V425" s="68">
        <v>0</v>
      </c>
      <c r="W425" s="68">
        <v>0</v>
      </c>
      <c r="X425" s="68">
        <v>0</v>
      </c>
      <c r="Y425" s="68">
        <v>0</v>
      </c>
      <c r="Z425" s="68">
        <v>0</v>
      </c>
      <c r="AA425" s="68">
        <v>0</v>
      </c>
      <c r="AB425" s="68">
        <v>0</v>
      </c>
      <c r="AC425" s="68">
        <v>0</v>
      </c>
      <c r="AD425" s="68">
        <v>0</v>
      </c>
      <c r="AE425" s="68">
        <v>0</v>
      </c>
      <c r="AF425" s="68">
        <v>0</v>
      </c>
      <c r="AG425" s="68">
        <v>0</v>
      </c>
      <c r="AH425" s="68">
        <v>0</v>
      </c>
      <c r="AI425" s="68">
        <v>0</v>
      </c>
      <c r="AJ425" s="68">
        <v>0</v>
      </c>
      <c r="AK425" s="68">
        <v>0</v>
      </c>
      <c r="AL425" s="68">
        <v>0</v>
      </c>
      <c r="AM425" s="68">
        <v>0</v>
      </c>
      <c r="AN425" s="68">
        <v>0</v>
      </c>
      <c r="AO425" s="68">
        <v>0</v>
      </c>
      <c r="AP425" s="68">
        <v>0</v>
      </c>
      <c r="AQ425" s="68">
        <v>1</v>
      </c>
      <c r="AR425" s="68">
        <v>0</v>
      </c>
      <c r="AS425" s="68">
        <v>0</v>
      </c>
      <c r="AT425" s="68">
        <v>0</v>
      </c>
      <c r="AU425" s="68">
        <v>0</v>
      </c>
      <c r="AV425" s="68">
        <v>4</v>
      </c>
      <c r="AW425" s="68"/>
      <c r="AX425" s="68">
        <v>0</v>
      </c>
      <c r="AY425" s="126">
        <v>0</v>
      </c>
      <c r="AZ425" s="68">
        <v>0</v>
      </c>
      <c r="BA425" s="68">
        <v>0</v>
      </c>
      <c r="EQ425" s="68">
        <v>51016</v>
      </c>
      <c r="ER425" s="175">
        <v>2</v>
      </c>
      <c r="ES425" s="68">
        <v>-1</v>
      </c>
      <c r="ET425" s="68">
        <v>16</v>
      </c>
      <c r="EU425" s="68">
        <v>0</v>
      </c>
      <c r="EV425" s="68">
        <v>150016</v>
      </c>
      <c r="EW425" s="68" t="s">
        <v>2654</v>
      </c>
      <c r="EX425" s="68" t="str">
        <f t="shared" si="39"/>
        <v>중형</v>
      </c>
      <c r="GE425" s="68">
        <v>6018</v>
      </c>
      <c r="GF425" s="68" t="s">
        <v>4244</v>
      </c>
    </row>
    <row r="426" spans="6:188" x14ac:dyDescent="0.3">
      <c r="F426" s="68">
        <v>7566</v>
      </c>
      <c r="G426" s="68">
        <v>2</v>
      </c>
      <c r="H426" s="68">
        <v>0</v>
      </c>
      <c r="I426" s="68">
        <v>0</v>
      </c>
      <c r="J426" s="68" t="s">
        <v>12000</v>
      </c>
      <c r="K426" s="68">
        <v>0</v>
      </c>
      <c r="L426" s="68">
        <v>0</v>
      </c>
      <c r="M426" s="68">
        <v>0</v>
      </c>
      <c r="N426" s="68">
        <v>0</v>
      </c>
      <c r="O426" s="68">
        <v>7566</v>
      </c>
      <c r="P426" s="68">
        <v>0</v>
      </c>
      <c r="Q426" s="68">
        <v>0</v>
      </c>
      <c r="R426" s="68">
        <v>0</v>
      </c>
      <c r="S426" s="68">
        <v>0</v>
      </c>
      <c r="T426" s="68">
        <v>0</v>
      </c>
      <c r="U426" s="68">
        <v>0</v>
      </c>
      <c r="V426" s="68">
        <v>0</v>
      </c>
      <c r="W426" s="68">
        <v>0</v>
      </c>
      <c r="X426" s="68">
        <v>0</v>
      </c>
      <c r="Y426" s="68">
        <v>0</v>
      </c>
      <c r="Z426" s="68">
        <v>0</v>
      </c>
      <c r="AA426" s="68">
        <v>0</v>
      </c>
      <c r="AB426" s="68">
        <v>0</v>
      </c>
      <c r="AC426" s="68">
        <v>0</v>
      </c>
      <c r="AD426" s="68">
        <v>0</v>
      </c>
      <c r="AE426" s="68">
        <v>0</v>
      </c>
      <c r="AF426" s="68">
        <v>0</v>
      </c>
      <c r="AG426" s="68">
        <v>0</v>
      </c>
      <c r="AH426" s="68">
        <v>0</v>
      </c>
      <c r="AI426" s="68">
        <v>0</v>
      </c>
      <c r="AJ426" s="68">
        <v>0</v>
      </c>
      <c r="AK426" s="68">
        <v>0</v>
      </c>
      <c r="AL426" s="68">
        <v>0</v>
      </c>
      <c r="AM426" s="68">
        <v>0</v>
      </c>
      <c r="AN426" s="68">
        <v>0</v>
      </c>
      <c r="AO426" s="68">
        <v>0</v>
      </c>
      <c r="AP426" s="68">
        <v>0</v>
      </c>
      <c r="AQ426" s="68">
        <v>1</v>
      </c>
      <c r="AR426" s="68">
        <v>0</v>
      </c>
      <c r="AS426" s="68">
        <v>0</v>
      </c>
      <c r="AT426" s="68">
        <v>0</v>
      </c>
      <c r="AU426" s="68">
        <v>0</v>
      </c>
      <c r="AV426" s="68">
        <v>4</v>
      </c>
      <c r="AW426" s="68"/>
      <c r="AX426" s="68">
        <v>0</v>
      </c>
      <c r="AY426" s="126">
        <v>0</v>
      </c>
      <c r="AZ426" s="68">
        <v>0</v>
      </c>
      <c r="BA426" s="68">
        <v>0</v>
      </c>
      <c r="EQ426" s="68">
        <v>51039</v>
      </c>
      <c r="ER426" s="175">
        <v>2</v>
      </c>
      <c r="ES426" s="68">
        <v>-1</v>
      </c>
      <c r="ET426" s="68">
        <v>39</v>
      </c>
      <c r="EU426" s="68">
        <v>0</v>
      </c>
      <c r="EV426" s="68">
        <v>150039</v>
      </c>
      <c r="EW426" s="68" t="s">
        <v>2677</v>
      </c>
      <c r="EX426" s="68" t="str">
        <f t="shared" si="39"/>
        <v>중형</v>
      </c>
      <c r="GE426" s="68">
        <v>6100</v>
      </c>
      <c r="GF426" s="68" t="s">
        <v>4245</v>
      </c>
    </row>
    <row r="427" spans="6:188" x14ac:dyDescent="0.3">
      <c r="F427" s="68">
        <v>7567</v>
      </c>
      <c r="G427" s="68">
        <v>2</v>
      </c>
      <c r="H427" s="68">
        <v>0</v>
      </c>
      <c r="I427" s="68">
        <v>0</v>
      </c>
      <c r="J427" s="68" t="s">
        <v>12001</v>
      </c>
      <c r="K427" s="68">
        <v>0</v>
      </c>
      <c r="L427" s="68">
        <v>0</v>
      </c>
      <c r="M427" s="68">
        <v>0</v>
      </c>
      <c r="N427" s="68">
        <v>0</v>
      </c>
      <c r="O427" s="68">
        <v>7567</v>
      </c>
      <c r="P427" s="68">
        <v>0</v>
      </c>
      <c r="Q427" s="68">
        <v>0</v>
      </c>
      <c r="R427" s="68">
        <v>0</v>
      </c>
      <c r="S427" s="68">
        <v>0</v>
      </c>
      <c r="T427" s="68">
        <v>0</v>
      </c>
      <c r="U427" s="68">
        <v>0</v>
      </c>
      <c r="V427" s="68">
        <v>0</v>
      </c>
      <c r="W427" s="68">
        <v>0</v>
      </c>
      <c r="X427" s="68">
        <v>0</v>
      </c>
      <c r="Y427" s="68">
        <v>0</v>
      </c>
      <c r="Z427" s="68">
        <v>0</v>
      </c>
      <c r="AA427" s="68">
        <v>0</v>
      </c>
      <c r="AB427" s="68">
        <v>0</v>
      </c>
      <c r="AC427" s="68">
        <v>0</v>
      </c>
      <c r="AD427" s="68">
        <v>0</v>
      </c>
      <c r="AE427" s="68">
        <v>0</v>
      </c>
      <c r="AF427" s="68">
        <v>0</v>
      </c>
      <c r="AG427" s="68">
        <v>0</v>
      </c>
      <c r="AH427" s="68">
        <v>0</v>
      </c>
      <c r="AI427" s="68">
        <v>0</v>
      </c>
      <c r="AJ427" s="68">
        <v>0</v>
      </c>
      <c r="AK427" s="68">
        <v>0</v>
      </c>
      <c r="AL427" s="68">
        <v>0</v>
      </c>
      <c r="AM427" s="68">
        <v>0</v>
      </c>
      <c r="AN427" s="68">
        <v>0</v>
      </c>
      <c r="AO427" s="68">
        <v>0</v>
      </c>
      <c r="AP427" s="68">
        <v>0</v>
      </c>
      <c r="AQ427" s="68">
        <v>1</v>
      </c>
      <c r="AR427" s="68">
        <v>0</v>
      </c>
      <c r="AS427" s="68">
        <v>0</v>
      </c>
      <c r="AT427" s="68">
        <v>0</v>
      </c>
      <c r="AU427" s="68">
        <v>0</v>
      </c>
      <c r="AV427" s="68">
        <v>4</v>
      </c>
      <c r="AW427" s="68"/>
      <c r="AX427" s="68">
        <v>0</v>
      </c>
      <c r="AY427" s="126">
        <v>0</v>
      </c>
      <c r="AZ427" s="68">
        <v>0</v>
      </c>
      <c r="BA427" s="68">
        <v>0</v>
      </c>
      <c r="EQ427" s="68">
        <v>51022</v>
      </c>
      <c r="ER427" s="175">
        <v>1</v>
      </c>
      <c r="ES427" s="68">
        <v>-1</v>
      </c>
      <c r="ET427" s="68">
        <v>22</v>
      </c>
      <c r="EU427" s="68">
        <v>0</v>
      </c>
      <c r="EV427" s="68">
        <v>150022</v>
      </c>
      <c r="EW427" s="68" t="s">
        <v>2660</v>
      </c>
      <c r="EX427" s="68" t="str">
        <f t="shared" si="39"/>
        <v>소형</v>
      </c>
      <c r="GE427" s="68">
        <v>6500</v>
      </c>
      <c r="GF427" s="68" t="s">
        <v>4246</v>
      </c>
    </row>
    <row r="428" spans="6:188" x14ac:dyDescent="0.3">
      <c r="F428" s="68">
        <v>7568</v>
      </c>
      <c r="G428" s="68">
        <v>2</v>
      </c>
      <c r="H428" s="68">
        <v>0</v>
      </c>
      <c r="I428" s="68">
        <v>0</v>
      </c>
      <c r="J428" s="68" t="s">
        <v>12002</v>
      </c>
      <c r="K428" s="68">
        <v>0</v>
      </c>
      <c r="L428" s="68">
        <v>0</v>
      </c>
      <c r="M428" s="68">
        <v>0</v>
      </c>
      <c r="N428" s="68">
        <v>0</v>
      </c>
      <c r="O428" s="68">
        <v>7568</v>
      </c>
      <c r="P428" s="68">
        <v>0</v>
      </c>
      <c r="Q428" s="68">
        <v>0</v>
      </c>
      <c r="R428" s="68">
        <v>0</v>
      </c>
      <c r="S428" s="68">
        <v>0</v>
      </c>
      <c r="T428" s="68">
        <v>0</v>
      </c>
      <c r="U428" s="68">
        <v>0</v>
      </c>
      <c r="V428" s="68">
        <v>0</v>
      </c>
      <c r="W428" s="68">
        <v>0</v>
      </c>
      <c r="X428" s="68">
        <v>0</v>
      </c>
      <c r="Y428" s="68">
        <v>0</v>
      </c>
      <c r="Z428" s="68">
        <v>0</v>
      </c>
      <c r="AA428" s="68">
        <v>0</v>
      </c>
      <c r="AB428" s="68">
        <v>0</v>
      </c>
      <c r="AC428" s="68">
        <v>0</v>
      </c>
      <c r="AD428" s="68">
        <v>0</v>
      </c>
      <c r="AE428" s="68">
        <v>0</v>
      </c>
      <c r="AF428" s="68">
        <v>0</v>
      </c>
      <c r="AG428" s="68">
        <v>0</v>
      </c>
      <c r="AH428" s="68">
        <v>0</v>
      </c>
      <c r="AI428" s="68">
        <v>0</v>
      </c>
      <c r="AJ428" s="68">
        <v>0</v>
      </c>
      <c r="AK428" s="68">
        <v>0</v>
      </c>
      <c r="AL428" s="68">
        <v>0</v>
      </c>
      <c r="AM428" s="68">
        <v>0</v>
      </c>
      <c r="AN428" s="68">
        <v>0</v>
      </c>
      <c r="AO428" s="68">
        <v>0</v>
      </c>
      <c r="AP428" s="68">
        <v>0</v>
      </c>
      <c r="AQ428" s="68">
        <v>1</v>
      </c>
      <c r="AR428" s="68">
        <v>0</v>
      </c>
      <c r="AS428" s="68">
        <v>0</v>
      </c>
      <c r="AT428" s="68">
        <v>0</v>
      </c>
      <c r="AU428" s="68">
        <v>0</v>
      </c>
      <c r="AV428" s="68">
        <v>4</v>
      </c>
      <c r="AW428" s="68"/>
      <c r="AX428" s="68">
        <v>0</v>
      </c>
      <c r="AY428" s="126">
        <v>0</v>
      </c>
      <c r="AZ428" s="68">
        <v>0</v>
      </c>
      <c r="BA428" s="68">
        <v>0</v>
      </c>
      <c r="EQ428" s="68">
        <v>51023</v>
      </c>
      <c r="ER428" s="175">
        <v>1</v>
      </c>
      <c r="ES428" s="68">
        <v>-1</v>
      </c>
      <c r="ET428" s="68">
        <v>23</v>
      </c>
      <c r="EU428" s="68">
        <v>0</v>
      </c>
      <c r="EV428" s="68">
        <v>150023</v>
      </c>
      <c r="EW428" s="68" t="s">
        <v>2661</v>
      </c>
      <c r="EX428" s="68" t="str">
        <f t="shared" si="39"/>
        <v>소형</v>
      </c>
      <c r="GE428" s="68">
        <v>6501</v>
      </c>
      <c r="GF428" s="68" t="s">
        <v>4247</v>
      </c>
    </row>
    <row r="429" spans="6:188" x14ac:dyDescent="0.3">
      <c r="F429" s="68">
        <v>7569</v>
      </c>
      <c r="G429" s="68">
        <v>2</v>
      </c>
      <c r="H429" s="68">
        <v>0</v>
      </c>
      <c r="I429" s="68">
        <v>0</v>
      </c>
      <c r="J429" s="68" t="s">
        <v>12003</v>
      </c>
      <c r="K429" s="68">
        <v>0</v>
      </c>
      <c r="L429" s="68">
        <v>0</v>
      </c>
      <c r="M429" s="68">
        <v>0</v>
      </c>
      <c r="N429" s="68">
        <v>0</v>
      </c>
      <c r="O429" s="68">
        <v>7569</v>
      </c>
      <c r="P429" s="68">
        <v>0</v>
      </c>
      <c r="Q429" s="68">
        <v>0</v>
      </c>
      <c r="R429" s="68">
        <v>0</v>
      </c>
      <c r="S429" s="68">
        <v>0</v>
      </c>
      <c r="T429" s="68">
        <v>0</v>
      </c>
      <c r="U429" s="68">
        <v>0</v>
      </c>
      <c r="V429" s="68">
        <v>0</v>
      </c>
      <c r="W429" s="68">
        <v>0</v>
      </c>
      <c r="X429" s="68">
        <v>0</v>
      </c>
      <c r="Y429" s="68">
        <v>0</v>
      </c>
      <c r="Z429" s="68">
        <v>0</v>
      </c>
      <c r="AA429" s="68">
        <v>0</v>
      </c>
      <c r="AB429" s="68">
        <v>0</v>
      </c>
      <c r="AC429" s="68">
        <v>0</v>
      </c>
      <c r="AD429" s="68">
        <v>0</v>
      </c>
      <c r="AE429" s="68">
        <v>0</v>
      </c>
      <c r="AF429" s="68">
        <v>0</v>
      </c>
      <c r="AG429" s="68">
        <v>0</v>
      </c>
      <c r="AH429" s="68">
        <v>0</v>
      </c>
      <c r="AI429" s="68">
        <v>0</v>
      </c>
      <c r="AJ429" s="68">
        <v>0</v>
      </c>
      <c r="AK429" s="68">
        <v>0</v>
      </c>
      <c r="AL429" s="68">
        <v>0</v>
      </c>
      <c r="AM429" s="68">
        <v>0</v>
      </c>
      <c r="AN429" s="68">
        <v>0</v>
      </c>
      <c r="AO429" s="68">
        <v>0</v>
      </c>
      <c r="AP429" s="68">
        <v>0</v>
      </c>
      <c r="AQ429" s="68">
        <v>1</v>
      </c>
      <c r="AR429" s="68">
        <v>0</v>
      </c>
      <c r="AS429" s="68">
        <v>0</v>
      </c>
      <c r="AT429" s="68">
        <v>0</v>
      </c>
      <c r="AU429" s="68">
        <v>0</v>
      </c>
      <c r="AV429" s="68">
        <v>4</v>
      </c>
      <c r="AW429" s="68"/>
      <c r="AX429" s="68">
        <v>0</v>
      </c>
      <c r="AY429" s="126">
        <v>0</v>
      </c>
      <c r="AZ429" s="68">
        <v>0</v>
      </c>
      <c r="BA429" s="68">
        <v>0</v>
      </c>
      <c r="EQ429" s="68">
        <v>51028</v>
      </c>
      <c r="ER429" s="175">
        <v>1</v>
      </c>
      <c r="ES429" s="68">
        <v>-1</v>
      </c>
      <c r="ET429" s="68">
        <v>28</v>
      </c>
      <c r="EU429" s="68">
        <v>0</v>
      </c>
      <c r="EV429" s="68">
        <v>150028</v>
      </c>
      <c r="EW429" s="68" t="s">
        <v>2666</v>
      </c>
      <c r="EX429" s="68" t="str">
        <f t="shared" si="39"/>
        <v>소형</v>
      </c>
      <c r="GE429" s="68">
        <v>7000</v>
      </c>
      <c r="GF429" s="68" t="s">
        <v>4248</v>
      </c>
    </row>
    <row r="430" spans="6:188" x14ac:dyDescent="0.3">
      <c r="F430" s="68">
        <v>7570</v>
      </c>
      <c r="G430" s="68">
        <v>2</v>
      </c>
      <c r="H430" s="68">
        <v>0</v>
      </c>
      <c r="I430" s="68">
        <v>0</v>
      </c>
      <c r="J430" s="68" t="s">
        <v>12004</v>
      </c>
      <c r="K430" s="68">
        <v>0</v>
      </c>
      <c r="L430" s="68">
        <v>0</v>
      </c>
      <c r="M430" s="68">
        <v>0</v>
      </c>
      <c r="N430" s="68">
        <v>0</v>
      </c>
      <c r="O430" s="68">
        <v>7570</v>
      </c>
      <c r="P430" s="68">
        <v>0</v>
      </c>
      <c r="Q430" s="68">
        <v>0</v>
      </c>
      <c r="R430" s="68">
        <v>0</v>
      </c>
      <c r="S430" s="68">
        <v>0</v>
      </c>
      <c r="T430" s="68">
        <v>0</v>
      </c>
      <c r="U430" s="68">
        <v>0</v>
      </c>
      <c r="V430" s="68">
        <v>0</v>
      </c>
      <c r="W430" s="68">
        <v>0</v>
      </c>
      <c r="X430" s="68">
        <v>0</v>
      </c>
      <c r="Y430" s="68">
        <v>0</v>
      </c>
      <c r="Z430" s="68">
        <v>0</v>
      </c>
      <c r="AA430" s="68">
        <v>0</v>
      </c>
      <c r="AB430" s="68">
        <v>0</v>
      </c>
      <c r="AC430" s="68">
        <v>0</v>
      </c>
      <c r="AD430" s="68">
        <v>0</v>
      </c>
      <c r="AE430" s="68">
        <v>0</v>
      </c>
      <c r="AF430" s="68">
        <v>0</v>
      </c>
      <c r="AG430" s="68">
        <v>0</v>
      </c>
      <c r="AH430" s="68">
        <v>0</v>
      </c>
      <c r="AI430" s="68">
        <v>0</v>
      </c>
      <c r="AJ430" s="68">
        <v>0</v>
      </c>
      <c r="AK430" s="68">
        <v>0</v>
      </c>
      <c r="AL430" s="68">
        <v>0</v>
      </c>
      <c r="AM430" s="68">
        <v>0</v>
      </c>
      <c r="AN430" s="68">
        <v>0</v>
      </c>
      <c r="AO430" s="68">
        <v>0</v>
      </c>
      <c r="AP430" s="68">
        <v>0</v>
      </c>
      <c r="AQ430" s="68">
        <v>1</v>
      </c>
      <c r="AR430" s="68">
        <v>0</v>
      </c>
      <c r="AS430" s="68">
        <v>0</v>
      </c>
      <c r="AT430" s="68">
        <v>0</v>
      </c>
      <c r="AU430" s="68">
        <v>0</v>
      </c>
      <c r="AV430" s="68">
        <v>4</v>
      </c>
      <c r="AW430" s="68"/>
      <c r="AX430" s="68">
        <v>0</v>
      </c>
      <c r="AY430" s="126">
        <v>0</v>
      </c>
      <c r="AZ430" s="68">
        <v>0</v>
      </c>
      <c r="BA430" s="68">
        <v>0</v>
      </c>
      <c r="EQ430" s="68">
        <v>51027</v>
      </c>
      <c r="ER430" s="175">
        <v>4</v>
      </c>
      <c r="ES430" s="68">
        <v>-1</v>
      </c>
      <c r="ET430" s="68">
        <v>27</v>
      </c>
      <c r="EU430" s="68">
        <v>0</v>
      </c>
      <c r="EV430" s="68">
        <v>150027</v>
      </c>
      <c r="EW430" s="68" t="s">
        <v>2665</v>
      </c>
      <c r="EX430" s="68" t="str">
        <f t="shared" si="39"/>
        <v>대형</v>
      </c>
      <c r="GE430" s="68">
        <v>7001</v>
      </c>
      <c r="GF430" s="68" t="s">
        <v>4249</v>
      </c>
    </row>
    <row r="431" spans="6:188" x14ac:dyDescent="0.3">
      <c r="F431" s="68">
        <v>7571</v>
      </c>
      <c r="G431" s="68">
        <v>2</v>
      </c>
      <c r="H431" s="68">
        <v>0</v>
      </c>
      <c r="I431" s="68">
        <v>0</v>
      </c>
      <c r="J431" s="68" t="s">
        <v>12005</v>
      </c>
      <c r="K431" s="68">
        <v>0</v>
      </c>
      <c r="L431" s="68">
        <v>0</v>
      </c>
      <c r="M431" s="68">
        <v>0</v>
      </c>
      <c r="N431" s="68">
        <v>0</v>
      </c>
      <c r="O431" s="68">
        <v>7571</v>
      </c>
      <c r="P431" s="68">
        <v>0</v>
      </c>
      <c r="Q431" s="68">
        <v>0</v>
      </c>
      <c r="R431" s="68">
        <v>0</v>
      </c>
      <c r="S431" s="68">
        <v>0</v>
      </c>
      <c r="T431" s="68">
        <v>0</v>
      </c>
      <c r="U431" s="68">
        <v>0</v>
      </c>
      <c r="V431" s="68">
        <v>0</v>
      </c>
      <c r="W431" s="68">
        <v>0</v>
      </c>
      <c r="X431" s="68">
        <v>0</v>
      </c>
      <c r="Y431" s="68">
        <v>0</v>
      </c>
      <c r="Z431" s="68">
        <v>0</v>
      </c>
      <c r="AA431" s="68">
        <v>0</v>
      </c>
      <c r="AB431" s="68">
        <v>0</v>
      </c>
      <c r="AC431" s="68">
        <v>0</v>
      </c>
      <c r="AD431" s="68">
        <v>0</v>
      </c>
      <c r="AE431" s="68">
        <v>0</v>
      </c>
      <c r="AF431" s="68">
        <v>0</v>
      </c>
      <c r="AG431" s="68">
        <v>0</v>
      </c>
      <c r="AH431" s="68">
        <v>0</v>
      </c>
      <c r="AI431" s="68">
        <v>0</v>
      </c>
      <c r="AJ431" s="68">
        <v>0</v>
      </c>
      <c r="AK431" s="68">
        <v>0</v>
      </c>
      <c r="AL431" s="68">
        <v>0</v>
      </c>
      <c r="AM431" s="68">
        <v>0</v>
      </c>
      <c r="AN431" s="68">
        <v>0</v>
      </c>
      <c r="AO431" s="68">
        <v>0</v>
      </c>
      <c r="AP431" s="68">
        <v>0</v>
      </c>
      <c r="AQ431" s="68">
        <v>1</v>
      </c>
      <c r="AR431" s="68">
        <v>0</v>
      </c>
      <c r="AS431" s="68">
        <v>0</v>
      </c>
      <c r="AT431" s="68">
        <v>0</v>
      </c>
      <c r="AU431" s="68">
        <v>0</v>
      </c>
      <c r="AV431" s="68">
        <v>4</v>
      </c>
      <c r="AW431" s="68"/>
      <c r="AX431" s="68">
        <v>0</v>
      </c>
      <c r="AY431" s="126">
        <v>0</v>
      </c>
      <c r="AZ431" s="68">
        <v>0</v>
      </c>
      <c r="BA431" s="68">
        <v>0</v>
      </c>
      <c r="EQ431" s="68">
        <v>51026</v>
      </c>
      <c r="ER431" s="175">
        <v>2</v>
      </c>
      <c r="ES431" s="68">
        <v>-1</v>
      </c>
      <c r="ET431" s="68">
        <v>26</v>
      </c>
      <c r="EU431" s="68">
        <v>0</v>
      </c>
      <c r="EV431" s="68">
        <v>150026</v>
      </c>
      <c r="EW431" s="68" t="s">
        <v>2664</v>
      </c>
      <c r="EX431" s="68" t="str">
        <f t="shared" si="39"/>
        <v>중형</v>
      </c>
      <c r="GE431" s="68">
        <v>7002</v>
      </c>
      <c r="GF431" s="68" t="s">
        <v>4249</v>
      </c>
    </row>
    <row r="432" spans="6:188" x14ac:dyDescent="0.3">
      <c r="F432" s="68">
        <v>7572</v>
      </c>
      <c r="G432" s="68">
        <v>2</v>
      </c>
      <c r="H432" s="68">
        <v>0</v>
      </c>
      <c r="I432" s="68">
        <v>0</v>
      </c>
      <c r="J432" s="68" t="s">
        <v>12006</v>
      </c>
      <c r="K432" s="68">
        <v>0</v>
      </c>
      <c r="L432" s="68">
        <v>0</v>
      </c>
      <c r="M432" s="68">
        <v>0</v>
      </c>
      <c r="N432" s="68">
        <v>0</v>
      </c>
      <c r="O432" s="68">
        <v>7572</v>
      </c>
      <c r="P432" s="68">
        <v>0</v>
      </c>
      <c r="Q432" s="68">
        <v>0</v>
      </c>
      <c r="R432" s="68">
        <v>0</v>
      </c>
      <c r="S432" s="68">
        <v>0</v>
      </c>
      <c r="T432" s="68">
        <v>0</v>
      </c>
      <c r="U432" s="68">
        <v>0</v>
      </c>
      <c r="V432" s="68">
        <v>0</v>
      </c>
      <c r="W432" s="68">
        <v>0</v>
      </c>
      <c r="X432" s="68">
        <v>0</v>
      </c>
      <c r="Y432" s="68">
        <v>0</v>
      </c>
      <c r="Z432" s="68">
        <v>0</v>
      </c>
      <c r="AA432" s="68">
        <v>0</v>
      </c>
      <c r="AB432" s="68">
        <v>0</v>
      </c>
      <c r="AC432" s="68">
        <v>0</v>
      </c>
      <c r="AD432" s="68">
        <v>0</v>
      </c>
      <c r="AE432" s="68">
        <v>0</v>
      </c>
      <c r="AF432" s="68">
        <v>0</v>
      </c>
      <c r="AG432" s="68">
        <v>0</v>
      </c>
      <c r="AH432" s="68">
        <v>0</v>
      </c>
      <c r="AI432" s="68">
        <v>0</v>
      </c>
      <c r="AJ432" s="68">
        <v>0</v>
      </c>
      <c r="AK432" s="68">
        <v>0</v>
      </c>
      <c r="AL432" s="68">
        <v>0</v>
      </c>
      <c r="AM432" s="68">
        <v>0</v>
      </c>
      <c r="AN432" s="68">
        <v>0</v>
      </c>
      <c r="AO432" s="68">
        <v>0</v>
      </c>
      <c r="AP432" s="68">
        <v>0</v>
      </c>
      <c r="AQ432" s="68">
        <v>1</v>
      </c>
      <c r="AR432" s="68">
        <v>0</v>
      </c>
      <c r="AS432" s="68">
        <v>0</v>
      </c>
      <c r="AT432" s="68">
        <v>0</v>
      </c>
      <c r="AU432" s="68">
        <v>0</v>
      </c>
      <c r="AV432" s="68">
        <v>4</v>
      </c>
      <c r="AW432" s="68"/>
      <c r="AX432" s="68">
        <v>0</v>
      </c>
      <c r="AY432" s="126">
        <v>0</v>
      </c>
      <c r="AZ432" s="68">
        <v>0</v>
      </c>
      <c r="BA432" s="68">
        <v>0</v>
      </c>
      <c r="EQ432" s="68">
        <v>51029</v>
      </c>
      <c r="ER432" s="175">
        <v>2</v>
      </c>
      <c r="ES432" s="68">
        <v>-1</v>
      </c>
      <c r="ET432" s="68">
        <v>29</v>
      </c>
      <c r="EU432" s="68">
        <v>0</v>
      </c>
      <c r="EV432" s="68">
        <v>150029</v>
      </c>
      <c r="EW432" s="68" t="s">
        <v>2667</v>
      </c>
      <c r="EX432" s="68" t="str">
        <f t="shared" si="39"/>
        <v>중형</v>
      </c>
      <c r="GE432" s="68">
        <v>7003</v>
      </c>
      <c r="GF432" s="68" t="s">
        <v>4249</v>
      </c>
    </row>
    <row r="433" spans="6:188" x14ac:dyDescent="0.3">
      <c r="F433" s="68">
        <v>7573</v>
      </c>
      <c r="G433" s="68">
        <v>2</v>
      </c>
      <c r="H433" s="68">
        <v>0</v>
      </c>
      <c r="I433" s="68">
        <v>0</v>
      </c>
      <c r="J433" s="68" t="s">
        <v>13406</v>
      </c>
      <c r="K433" s="68">
        <v>0</v>
      </c>
      <c r="L433" s="68">
        <v>0</v>
      </c>
      <c r="M433" s="68">
        <v>0</v>
      </c>
      <c r="N433" s="68">
        <v>0</v>
      </c>
      <c r="O433" s="68">
        <v>7573</v>
      </c>
      <c r="P433" s="68">
        <v>0</v>
      </c>
      <c r="Q433" s="68">
        <v>0</v>
      </c>
      <c r="R433" s="68">
        <v>0</v>
      </c>
      <c r="S433" s="68">
        <v>0</v>
      </c>
      <c r="T433" s="68">
        <v>0</v>
      </c>
      <c r="U433" s="68">
        <v>0</v>
      </c>
      <c r="V433" s="68">
        <v>0</v>
      </c>
      <c r="W433" s="68">
        <v>0</v>
      </c>
      <c r="X433" s="68">
        <v>0</v>
      </c>
      <c r="Y433" s="68">
        <v>0</v>
      </c>
      <c r="Z433" s="68">
        <v>0</v>
      </c>
      <c r="AA433" s="68">
        <v>0</v>
      </c>
      <c r="AB433" s="68">
        <v>0</v>
      </c>
      <c r="AC433" s="68">
        <v>0</v>
      </c>
      <c r="AD433" s="68">
        <v>0</v>
      </c>
      <c r="AE433" s="68">
        <v>0</v>
      </c>
      <c r="AF433" s="68">
        <v>0</v>
      </c>
      <c r="AG433" s="68">
        <v>0</v>
      </c>
      <c r="AH433" s="68">
        <v>0</v>
      </c>
      <c r="AI433" s="68">
        <v>0</v>
      </c>
      <c r="AJ433" s="68">
        <v>0</v>
      </c>
      <c r="AK433" s="68">
        <v>0</v>
      </c>
      <c r="AL433" s="68">
        <v>0</v>
      </c>
      <c r="AM433" s="68">
        <v>0</v>
      </c>
      <c r="AN433" s="68">
        <v>0</v>
      </c>
      <c r="AO433" s="68">
        <v>0</v>
      </c>
      <c r="AP433" s="68">
        <v>0</v>
      </c>
      <c r="AQ433" s="68">
        <v>1</v>
      </c>
      <c r="AR433" s="68">
        <v>0</v>
      </c>
      <c r="AS433" s="68">
        <v>0</v>
      </c>
      <c r="AT433" s="68">
        <v>0</v>
      </c>
      <c r="AU433" s="68">
        <v>0</v>
      </c>
      <c r="AV433" s="68">
        <v>4</v>
      </c>
      <c r="AW433" s="68"/>
      <c r="AX433" s="68">
        <v>0</v>
      </c>
      <c r="AY433" s="126">
        <v>0</v>
      </c>
      <c r="AZ433" s="68">
        <v>0</v>
      </c>
      <c r="BA433" s="68">
        <v>0</v>
      </c>
      <c r="EQ433" s="68">
        <v>50001</v>
      </c>
      <c r="ER433" s="175">
        <v>1</v>
      </c>
      <c r="ES433" s="68">
        <v>650</v>
      </c>
      <c r="ET433" s="68">
        <v>1</v>
      </c>
      <c r="EU433" s="68">
        <v>0</v>
      </c>
      <c r="EV433" s="68">
        <v>150001</v>
      </c>
      <c r="EW433" s="68" t="s">
        <v>2639</v>
      </c>
      <c r="EX433" s="68" t="str">
        <f t="shared" si="39"/>
        <v>소형</v>
      </c>
      <c r="GE433" s="68">
        <v>7004</v>
      </c>
      <c r="GF433" s="68" t="s">
        <v>4249</v>
      </c>
    </row>
    <row r="434" spans="6:188" x14ac:dyDescent="0.3">
      <c r="F434" s="68">
        <v>7574</v>
      </c>
      <c r="G434" s="68">
        <v>2</v>
      </c>
      <c r="H434" s="68">
        <v>0</v>
      </c>
      <c r="I434" s="68">
        <v>0</v>
      </c>
      <c r="J434" s="68" t="s">
        <v>13407</v>
      </c>
      <c r="K434" s="68">
        <v>0</v>
      </c>
      <c r="L434" s="68">
        <v>0</v>
      </c>
      <c r="M434" s="68">
        <v>0</v>
      </c>
      <c r="N434" s="68">
        <v>0</v>
      </c>
      <c r="O434" s="68">
        <v>7574</v>
      </c>
      <c r="P434" s="68">
        <v>0</v>
      </c>
      <c r="Q434" s="68">
        <v>0</v>
      </c>
      <c r="R434" s="68">
        <v>0</v>
      </c>
      <c r="S434" s="68">
        <v>0</v>
      </c>
      <c r="T434" s="68">
        <v>0</v>
      </c>
      <c r="U434" s="68">
        <v>0</v>
      </c>
      <c r="V434" s="68">
        <v>0</v>
      </c>
      <c r="W434" s="68">
        <v>0</v>
      </c>
      <c r="X434" s="68">
        <v>0</v>
      </c>
      <c r="Y434" s="68">
        <v>0</v>
      </c>
      <c r="Z434" s="68">
        <v>0</v>
      </c>
      <c r="AA434" s="68">
        <v>0</v>
      </c>
      <c r="AB434" s="68">
        <v>0</v>
      </c>
      <c r="AC434" s="68">
        <v>0</v>
      </c>
      <c r="AD434" s="68">
        <v>0</v>
      </c>
      <c r="AE434" s="68">
        <v>0</v>
      </c>
      <c r="AF434" s="68">
        <v>0</v>
      </c>
      <c r="AG434" s="68">
        <v>0</v>
      </c>
      <c r="AH434" s="68">
        <v>0</v>
      </c>
      <c r="AI434" s="68">
        <v>0</v>
      </c>
      <c r="AJ434" s="68">
        <v>0</v>
      </c>
      <c r="AK434" s="68">
        <v>0</v>
      </c>
      <c r="AL434" s="68">
        <v>0</v>
      </c>
      <c r="AM434" s="68">
        <v>0</v>
      </c>
      <c r="AN434" s="68">
        <v>0</v>
      </c>
      <c r="AO434" s="68">
        <v>0</v>
      </c>
      <c r="AP434" s="68">
        <v>0</v>
      </c>
      <c r="AQ434" s="68">
        <v>1</v>
      </c>
      <c r="AR434" s="68">
        <v>0</v>
      </c>
      <c r="AS434" s="68">
        <v>0</v>
      </c>
      <c r="AT434" s="68">
        <v>0</v>
      </c>
      <c r="AU434" s="68">
        <v>0</v>
      </c>
      <c r="AV434" s="68">
        <v>4</v>
      </c>
      <c r="AW434" s="68"/>
      <c r="AX434" s="68">
        <v>0</v>
      </c>
      <c r="AY434" s="126">
        <v>0</v>
      </c>
      <c r="AZ434" s="68">
        <v>0</v>
      </c>
      <c r="BA434" s="68">
        <v>0</v>
      </c>
      <c r="EQ434" s="68">
        <v>50003</v>
      </c>
      <c r="ER434" s="175">
        <v>1</v>
      </c>
      <c r="ES434" s="68">
        <v>650</v>
      </c>
      <c r="ET434" s="68">
        <v>3</v>
      </c>
      <c r="EU434" s="68">
        <v>0</v>
      </c>
      <c r="EV434" s="68">
        <v>150003</v>
      </c>
      <c r="EW434" s="68" t="s">
        <v>2641</v>
      </c>
      <c r="EX434" s="68" t="str">
        <f t="shared" si="39"/>
        <v>소형</v>
      </c>
      <c r="GE434" s="68">
        <v>7005</v>
      </c>
      <c r="GF434" s="68" t="s">
        <v>4249</v>
      </c>
    </row>
    <row r="435" spans="6:188" x14ac:dyDescent="0.3">
      <c r="F435" s="68">
        <v>7575</v>
      </c>
      <c r="G435" s="68">
        <v>2</v>
      </c>
      <c r="H435" s="68">
        <v>0</v>
      </c>
      <c r="I435" s="68">
        <v>0</v>
      </c>
      <c r="J435" s="68" t="s">
        <v>13408</v>
      </c>
      <c r="K435" s="68">
        <v>0</v>
      </c>
      <c r="L435" s="68">
        <v>0</v>
      </c>
      <c r="M435" s="68">
        <v>0</v>
      </c>
      <c r="N435" s="68">
        <v>0</v>
      </c>
      <c r="O435" s="68">
        <v>7575</v>
      </c>
      <c r="P435" s="68">
        <v>0</v>
      </c>
      <c r="Q435" s="68">
        <v>0</v>
      </c>
      <c r="R435" s="68">
        <v>0</v>
      </c>
      <c r="S435" s="68">
        <v>0</v>
      </c>
      <c r="T435" s="68">
        <v>0</v>
      </c>
      <c r="U435" s="68">
        <v>0</v>
      </c>
      <c r="V435" s="68">
        <v>0</v>
      </c>
      <c r="W435" s="68">
        <v>0</v>
      </c>
      <c r="X435" s="68">
        <v>0</v>
      </c>
      <c r="Y435" s="68">
        <v>0</v>
      </c>
      <c r="Z435" s="68">
        <v>0</v>
      </c>
      <c r="AA435" s="68">
        <v>0</v>
      </c>
      <c r="AB435" s="68">
        <v>0</v>
      </c>
      <c r="AC435" s="68">
        <v>0</v>
      </c>
      <c r="AD435" s="68">
        <v>0</v>
      </c>
      <c r="AE435" s="68">
        <v>0</v>
      </c>
      <c r="AF435" s="68">
        <v>0</v>
      </c>
      <c r="AG435" s="68">
        <v>0</v>
      </c>
      <c r="AH435" s="68">
        <v>0</v>
      </c>
      <c r="AI435" s="68">
        <v>0</v>
      </c>
      <c r="AJ435" s="68">
        <v>0</v>
      </c>
      <c r="AK435" s="68">
        <v>0</v>
      </c>
      <c r="AL435" s="68">
        <v>0</v>
      </c>
      <c r="AM435" s="68">
        <v>0</v>
      </c>
      <c r="AN435" s="68">
        <v>0</v>
      </c>
      <c r="AO435" s="68">
        <v>0</v>
      </c>
      <c r="AP435" s="68">
        <v>0</v>
      </c>
      <c r="AQ435" s="68">
        <v>1</v>
      </c>
      <c r="AR435" s="68">
        <v>0</v>
      </c>
      <c r="AS435" s="68">
        <v>0</v>
      </c>
      <c r="AT435" s="68">
        <v>0</v>
      </c>
      <c r="AU435" s="68">
        <v>0</v>
      </c>
      <c r="AV435" s="68">
        <v>4</v>
      </c>
      <c r="AW435" s="68"/>
      <c r="AX435" s="68">
        <v>0</v>
      </c>
      <c r="AY435" s="126">
        <v>0</v>
      </c>
      <c r="AZ435" s="68">
        <v>0</v>
      </c>
      <c r="BA435" s="68">
        <v>0</v>
      </c>
      <c r="EQ435" s="68">
        <v>51030</v>
      </c>
      <c r="ER435" s="175">
        <v>2</v>
      </c>
      <c r="ES435" s="68">
        <v>-1</v>
      </c>
      <c r="ET435" s="68">
        <v>30</v>
      </c>
      <c r="EU435" s="68">
        <v>0</v>
      </c>
      <c r="EV435" s="68">
        <v>150030</v>
      </c>
      <c r="EW435" s="68" t="s">
        <v>2668</v>
      </c>
      <c r="EX435" s="68" t="str">
        <f t="shared" si="39"/>
        <v>중형</v>
      </c>
      <c r="GE435" s="68">
        <v>7006</v>
      </c>
      <c r="GF435" s="68" t="s">
        <v>4249</v>
      </c>
    </row>
    <row r="436" spans="6:188" x14ac:dyDescent="0.3">
      <c r="F436" s="68">
        <v>7576</v>
      </c>
      <c r="G436" s="68">
        <v>2</v>
      </c>
      <c r="H436" s="68">
        <v>0</v>
      </c>
      <c r="I436" s="68">
        <v>0</v>
      </c>
      <c r="J436" s="68" t="s">
        <v>13409</v>
      </c>
      <c r="K436" s="68">
        <v>0</v>
      </c>
      <c r="L436" s="68">
        <v>0</v>
      </c>
      <c r="M436" s="68">
        <v>0</v>
      </c>
      <c r="N436" s="68">
        <v>0</v>
      </c>
      <c r="O436" s="68">
        <v>7576</v>
      </c>
      <c r="P436" s="68">
        <v>0</v>
      </c>
      <c r="Q436" s="68">
        <v>0</v>
      </c>
      <c r="R436" s="68">
        <v>0</v>
      </c>
      <c r="S436" s="68">
        <v>0</v>
      </c>
      <c r="T436" s="68">
        <v>0</v>
      </c>
      <c r="U436" s="68">
        <v>0</v>
      </c>
      <c r="V436" s="68">
        <v>0</v>
      </c>
      <c r="W436" s="68">
        <v>0</v>
      </c>
      <c r="X436" s="68">
        <v>0</v>
      </c>
      <c r="Y436" s="68">
        <v>0</v>
      </c>
      <c r="Z436" s="68">
        <v>0</v>
      </c>
      <c r="AA436" s="68">
        <v>0</v>
      </c>
      <c r="AB436" s="68">
        <v>0</v>
      </c>
      <c r="AC436" s="68">
        <v>0</v>
      </c>
      <c r="AD436" s="68">
        <v>0</v>
      </c>
      <c r="AE436" s="68">
        <v>0</v>
      </c>
      <c r="AF436" s="68">
        <v>0</v>
      </c>
      <c r="AG436" s="68">
        <v>0</v>
      </c>
      <c r="AH436" s="68">
        <v>0</v>
      </c>
      <c r="AI436" s="68">
        <v>0</v>
      </c>
      <c r="AJ436" s="68">
        <v>0</v>
      </c>
      <c r="AK436" s="68">
        <v>0</v>
      </c>
      <c r="AL436" s="68">
        <v>0</v>
      </c>
      <c r="AM436" s="68">
        <v>0</v>
      </c>
      <c r="AN436" s="68">
        <v>0</v>
      </c>
      <c r="AO436" s="68">
        <v>0</v>
      </c>
      <c r="AP436" s="68">
        <v>0</v>
      </c>
      <c r="AQ436" s="68">
        <v>1</v>
      </c>
      <c r="AR436" s="68">
        <v>0</v>
      </c>
      <c r="AS436" s="68">
        <v>0</v>
      </c>
      <c r="AT436" s="68">
        <v>0</v>
      </c>
      <c r="AU436" s="68">
        <v>0</v>
      </c>
      <c r="AV436" s="68">
        <v>4</v>
      </c>
      <c r="AW436" s="68"/>
      <c r="AX436" s="68">
        <v>0</v>
      </c>
      <c r="AY436" s="126">
        <v>0</v>
      </c>
      <c r="AZ436" s="68">
        <v>0</v>
      </c>
      <c r="BA436" s="68">
        <v>0</v>
      </c>
      <c r="EQ436" s="68">
        <v>51031</v>
      </c>
      <c r="ER436" s="175">
        <v>2</v>
      </c>
      <c r="ES436" s="68">
        <v>-1</v>
      </c>
      <c r="ET436" s="68">
        <v>31</v>
      </c>
      <c r="EU436" s="68">
        <v>0</v>
      </c>
      <c r="EV436" s="68">
        <v>150031</v>
      </c>
      <c r="EW436" s="68" t="s">
        <v>2669</v>
      </c>
      <c r="EX436" s="68" t="str">
        <f t="shared" si="39"/>
        <v>중형</v>
      </c>
      <c r="GE436" s="68">
        <v>7007</v>
      </c>
      <c r="GF436" s="68" t="s">
        <v>4249</v>
      </c>
    </row>
    <row r="437" spans="6:188" x14ac:dyDescent="0.3">
      <c r="F437" s="68">
        <v>7577</v>
      </c>
      <c r="G437" s="68">
        <v>2</v>
      </c>
      <c r="H437" s="68">
        <v>0</v>
      </c>
      <c r="I437" s="68">
        <v>0</v>
      </c>
      <c r="J437" s="68" t="s">
        <v>13410</v>
      </c>
      <c r="K437" s="68">
        <v>0</v>
      </c>
      <c r="L437" s="68">
        <v>0</v>
      </c>
      <c r="M437" s="68">
        <v>0</v>
      </c>
      <c r="N437" s="68">
        <v>0</v>
      </c>
      <c r="O437" s="68">
        <v>7577</v>
      </c>
      <c r="P437" s="68">
        <v>0</v>
      </c>
      <c r="Q437" s="68">
        <v>0</v>
      </c>
      <c r="R437" s="68">
        <v>0</v>
      </c>
      <c r="S437" s="68">
        <v>0</v>
      </c>
      <c r="T437" s="68">
        <v>0</v>
      </c>
      <c r="U437" s="68">
        <v>0</v>
      </c>
      <c r="V437" s="68">
        <v>0</v>
      </c>
      <c r="W437" s="68">
        <v>0</v>
      </c>
      <c r="X437" s="68">
        <v>0</v>
      </c>
      <c r="Y437" s="68">
        <v>0</v>
      </c>
      <c r="Z437" s="68">
        <v>0</v>
      </c>
      <c r="AA437" s="68">
        <v>0</v>
      </c>
      <c r="AB437" s="68">
        <v>0</v>
      </c>
      <c r="AC437" s="68">
        <v>0</v>
      </c>
      <c r="AD437" s="68">
        <v>0</v>
      </c>
      <c r="AE437" s="68">
        <v>0</v>
      </c>
      <c r="AF437" s="68">
        <v>0</v>
      </c>
      <c r="AG437" s="68">
        <v>0</v>
      </c>
      <c r="AH437" s="68">
        <v>0</v>
      </c>
      <c r="AI437" s="68">
        <v>0</v>
      </c>
      <c r="AJ437" s="68">
        <v>0</v>
      </c>
      <c r="AK437" s="68">
        <v>0</v>
      </c>
      <c r="AL437" s="68">
        <v>0</v>
      </c>
      <c r="AM437" s="68">
        <v>0</v>
      </c>
      <c r="AN437" s="68">
        <v>0</v>
      </c>
      <c r="AO437" s="68">
        <v>0</v>
      </c>
      <c r="AP437" s="68">
        <v>0</v>
      </c>
      <c r="AQ437" s="68">
        <v>1</v>
      </c>
      <c r="AR437" s="68">
        <v>0</v>
      </c>
      <c r="AS437" s="68">
        <v>0</v>
      </c>
      <c r="AT437" s="68">
        <v>0</v>
      </c>
      <c r="AU437" s="68">
        <v>0</v>
      </c>
      <c r="AV437" s="68">
        <v>4</v>
      </c>
      <c r="AW437" s="68"/>
      <c r="AX437" s="68">
        <v>0</v>
      </c>
      <c r="AY437" s="126">
        <v>0</v>
      </c>
      <c r="AZ437" s="68">
        <v>0</v>
      </c>
      <c r="BA437" s="68">
        <v>0</v>
      </c>
      <c r="EQ437" s="68">
        <v>51032</v>
      </c>
      <c r="ER437" s="175">
        <v>2</v>
      </c>
      <c r="ES437" s="68">
        <v>-1</v>
      </c>
      <c r="ET437" s="68">
        <v>32</v>
      </c>
      <c r="EU437" s="68">
        <v>0</v>
      </c>
      <c r="EV437" s="68">
        <v>150032</v>
      </c>
      <c r="EW437" s="68" t="s">
        <v>2670</v>
      </c>
      <c r="EX437" s="68" t="str">
        <f t="shared" si="39"/>
        <v>중형</v>
      </c>
      <c r="GE437" s="68">
        <v>7008</v>
      </c>
      <c r="GF437" s="68" t="s">
        <v>4249</v>
      </c>
    </row>
    <row r="438" spans="6:188" x14ac:dyDescent="0.3">
      <c r="F438" s="68">
        <v>7578</v>
      </c>
      <c r="G438" s="68">
        <v>2</v>
      </c>
      <c r="H438" s="68">
        <v>0</v>
      </c>
      <c r="I438" s="68">
        <v>0</v>
      </c>
      <c r="J438" s="68" t="s">
        <v>13411</v>
      </c>
      <c r="K438" s="68">
        <v>0</v>
      </c>
      <c r="L438" s="68">
        <v>0</v>
      </c>
      <c r="M438" s="68">
        <v>0</v>
      </c>
      <c r="N438" s="68">
        <v>0</v>
      </c>
      <c r="O438" s="68">
        <v>7578</v>
      </c>
      <c r="P438" s="68">
        <v>0</v>
      </c>
      <c r="Q438" s="68">
        <v>0</v>
      </c>
      <c r="R438" s="68">
        <v>0</v>
      </c>
      <c r="S438" s="68">
        <v>0</v>
      </c>
      <c r="T438" s="68">
        <v>0</v>
      </c>
      <c r="U438" s="68">
        <v>0</v>
      </c>
      <c r="V438" s="68">
        <v>0</v>
      </c>
      <c r="W438" s="68">
        <v>0</v>
      </c>
      <c r="X438" s="68">
        <v>0</v>
      </c>
      <c r="Y438" s="68">
        <v>0</v>
      </c>
      <c r="Z438" s="68">
        <v>0</v>
      </c>
      <c r="AA438" s="68">
        <v>0</v>
      </c>
      <c r="AB438" s="68">
        <v>0</v>
      </c>
      <c r="AC438" s="68">
        <v>0</v>
      </c>
      <c r="AD438" s="68">
        <v>0</v>
      </c>
      <c r="AE438" s="68">
        <v>0</v>
      </c>
      <c r="AF438" s="68">
        <v>0</v>
      </c>
      <c r="AG438" s="68">
        <v>0</v>
      </c>
      <c r="AH438" s="68">
        <v>0</v>
      </c>
      <c r="AI438" s="68">
        <v>0</v>
      </c>
      <c r="AJ438" s="68">
        <v>0</v>
      </c>
      <c r="AK438" s="68">
        <v>0</v>
      </c>
      <c r="AL438" s="68">
        <v>0</v>
      </c>
      <c r="AM438" s="68">
        <v>0</v>
      </c>
      <c r="AN438" s="68">
        <v>0</v>
      </c>
      <c r="AO438" s="68">
        <v>0</v>
      </c>
      <c r="AP438" s="68">
        <v>0</v>
      </c>
      <c r="AQ438" s="68">
        <v>1</v>
      </c>
      <c r="AR438" s="68">
        <v>0</v>
      </c>
      <c r="AS438" s="68">
        <v>0</v>
      </c>
      <c r="AT438" s="68">
        <v>0</v>
      </c>
      <c r="AU438" s="68">
        <v>0</v>
      </c>
      <c r="AV438" s="68">
        <v>4</v>
      </c>
      <c r="AW438" s="68"/>
      <c r="AX438" s="68">
        <v>0</v>
      </c>
      <c r="AY438" s="126">
        <v>0</v>
      </c>
      <c r="AZ438" s="68">
        <v>0</v>
      </c>
      <c r="BA438" s="68">
        <v>0</v>
      </c>
      <c r="EQ438" s="68">
        <v>51033</v>
      </c>
      <c r="ER438" s="175">
        <v>2</v>
      </c>
      <c r="ES438" s="68">
        <v>-1</v>
      </c>
      <c r="ET438" s="68">
        <v>33</v>
      </c>
      <c r="EU438" s="68">
        <v>0</v>
      </c>
      <c r="EV438" s="68">
        <v>150033</v>
      </c>
      <c r="EW438" s="68" t="s">
        <v>2671</v>
      </c>
      <c r="EX438" s="68" t="str">
        <f t="shared" si="39"/>
        <v>중형</v>
      </c>
      <c r="GE438" s="68">
        <v>7009</v>
      </c>
      <c r="GF438" s="68" t="s">
        <v>4249</v>
      </c>
    </row>
    <row r="439" spans="6:188" x14ac:dyDescent="0.3">
      <c r="F439" s="68">
        <v>7579</v>
      </c>
      <c r="G439" s="68">
        <v>2</v>
      </c>
      <c r="H439" s="68">
        <v>0</v>
      </c>
      <c r="I439" s="68">
        <v>0</v>
      </c>
      <c r="J439" s="68" t="s">
        <v>13412</v>
      </c>
      <c r="K439" s="68">
        <v>0</v>
      </c>
      <c r="L439" s="68">
        <v>0</v>
      </c>
      <c r="M439" s="68">
        <v>0</v>
      </c>
      <c r="N439" s="68">
        <v>0</v>
      </c>
      <c r="O439" s="68">
        <v>7579</v>
      </c>
      <c r="P439" s="68">
        <v>0</v>
      </c>
      <c r="Q439" s="68">
        <v>0</v>
      </c>
      <c r="R439" s="68">
        <v>0</v>
      </c>
      <c r="S439" s="68">
        <v>0</v>
      </c>
      <c r="T439" s="68">
        <v>0</v>
      </c>
      <c r="U439" s="68">
        <v>0</v>
      </c>
      <c r="V439" s="68">
        <v>0</v>
      </c>
      <c r="W439" s="68">
        <v>0</v>
      </c>
      <c r="X439" s="68">
        <v>0</v>
      </c>
      <c r="Y439" s="68">
        <v>0</v>
      </c>
      <c r="Z439" s="68">
        <v>0</v>
      </c>
      <c r="AA439" s="68">
        <v>0</v>
      </c>
      <c r="AB439" s="68">
        <v>0</v>
      </c>
      <c r="AC439" s="68">
        <v>0</v>
      </c>
      <c r="AD439" s="68">
        <v>0</v>
      </c>
      <c r="AE439" s="68">
        <v>0</v>
      </c>
      <c r="AF439" s="68">
        <v>0</v>
      </c>
      <c r="AG439" s="68">
        <v>0</v>
      </c>
      <c r="AH439" s="68">
        <v>0</v>
      </c>
      <c r="AI439" s="68">
        <v>0</v>
      </c>
      <c r="AJ439" s="68">
        <v>0</v>
      </c>
      <c r="AK439" s="68">
        <v>0</v>
      </c>
      <c r="AL439" s="68">
        <v>0</v>
      </c>
      <c r="AM439" s="68">
        <v>0</v>
      </c>
      <c r="AN439" s="68">
        <v>0</v>
      </c>
      <c r="AO439" s="68">
        <v>0</v>
      </c>
      <c r="AP439" s="68">
        <v>0</v>
      </c>
      <c r="AQ439" s="68">
        <v>1</v>
      </c>
      <c r="AR439" s="68">
        <v>0</v>
      </c>
      <c r="AS439" s="68">
        <v>0</v>
      </c>
      <c r="AT439" s="68">
        <v>0</v>
      </c>
      <c r="AU439" s="68">
        <v>0</v>
      </c>
      <c r="AV439" s="68">
        <v>4</v>
      </c>
      <c r="AW439" s="68"/>
      <c r="AX439" s="68">
        <v>0</v>
      </c>
      <c r="AY439" s="126">
        <v>0</v>
      </c>
      <c r="AZ439" s="68">
        <v>0</v>
      </c>
      <c r="BA439" s="68">
        <v>0</v>
      </c>
      <c r="EQ439" s="68">
        <v>51009</v>
      </c>
      <c r="ER439" s="175">
        <v>1</v>
      </c>
      <c r="ES439" s="68">
        <v>-1</v>
      </c>
      <c r="ET439" s="68">
        <v>9</v>
      </c>
      <c r="EU439" s="68">
        <v>0</v>
      </c>
      <c r="EV439" s="68">
        <v>150009</v>
      </c>
      <c r="EW439" s="68" t="s">
        <v>2647</v>
      </c>
      <c r="EX439" s="68" t="str">
        <f t="shared" si="39"/>
        <v>소형</v>
      </c>
      <c r="GE439" s="68">
        <v>7010</v>
      </c>
      <c r="GF439" s="68" t="s">
        <v>4249</v>
      </c>
    </row>
    <row r="440" spans="6:188" x14ac:dyDescent="0.3">
      <c r="F440" s="68">
        <v>7580</v>
      </c>
      <c r="G440" s="68">
        <v>2</v>
      </c>
      <c r="H440" s="68">
        <v>0</v>
      </c>
      <c r="I440" s="68">
        <v>0</v>
      </c>
      <c r="J440" s="68" t="s">
        <v>13413</v>
      </c>
      <c r="K440" s="68">
        <v>0</v>
      </c>
      <c r="L440" s="68">
        <v>0</v>
      </c>
      <c r="M440" s="68">
        <v>0</v>
      </c>
      <c r="N440" s="68">
        <v>0</v>
      </c>
      <c r="O440" s="68">
        <v>7580</v>
      </c>
      <c r="P440" s="68">
        <v>0</v>
      </c>
      <c r="Q440" s="68">
        <v>0</v>
      </c>
      <c r="R440" s="68">
        <v>0</v>
      </c>
      <c r="S440" s="68">
        <v>0</v>
      </c>
      <c r="T440" s="68">
        <v>0</v>
      </c>
      <c r="U440" s="68">
        <v>0</v>
      </c>
      <c r="V440" s="68">
        <v>0</v>
      </c>
      <c r="W440" s="68">
        <v>0</v>
      </c>
      <c r="X440" s="68">
        <v>0</v>
      </c>
      <c r="Y440" s="68">
        <v>0</v>
      </c>
      <c r="Z440" s="68">
        <v>0</v>
      </c>
      <c r="AA440" s="68">
        <v>0</v>
      </c>
      <c r="AB440" s="68">
        <v>0</v>
      </c>
      <c r="AC440" s="68">
        <v>0</v>
      </c>
      <c r="AD440" s="68">
        <v>0</v>
      </c>
      <c r="AE440" s="68">
        <v>0</v>
      </c>
      <c r="AF440" s="68">
        <v>0</v>
      </c>
      <c r="AG440" s="68">
        <v>0</v>
      </c>
      <c r="AH440" s="68">
        <v>0</v>
      </c>
      <c r="AI440" s="68">
        <v>0</v>
      </c>
      <c r="AJ440" s="68">
        <v>0</v>
      </c>
      <c r="AK440" s="68">
        <v>0</v>
      </c>
      <c r="AL440" s="68">
        <v>0</v>
      </c>
      <c r="AM440" s="68">
        <v>0</v>
      </c>
      <c r="AN440" s="68">
        <v>0</v>
      </c>
      <c r="AO440" s="68">
        <v>0</v>
      </c>
      <c r="AP440" s="68">
        <v>0</v>
      </c>
      <c r="AQ440" s="68">
        <v>1</v>
      </c>
      <c r="AR440" s="68">
        <v>0</v>
      </c>
      <c r="AS440" s="68">
        <v>0</v>
      </c>
      <c r="AT440" s="68">
        <v>0</v>
      </c>
      <c r="AU440" s="68">
        <v>0</v>
      </c>
      <c r="AV440" s="68">
        <v>4</v>
      </c>
      <c r="AW440" s="68"/>
      <c r="AX440" s="68">
        <v>0</v>
      </c>
      <c r="AY440" s="126">
        <v>0</v>
      </c>
      <c r="AZ440" s="68">
        <v>0</v>
      </c>
      <c r="BA440" s="68">
        <v>0</v>
      </c>
      <c r="EQ440" s="68">
        <v>51062</v>
      </c>
      <c r="ER440" s="175">
        <v>1</v>
      </c>
      <c r="ES440" s="68">
        <v>-1</v>
      </c>
      <c r="ET440" s="68">
        <v>62</v>
      </c>
      <c r="EU440" s="68">
        <v>0</v>
      </c>
      <c r="EV440" s="68">
        <v>150062</v>
      </c>
      <c r="EW440" s="68" t="s">
        <v>2700</v>
      </c>
      <c r="EX440" s="68" t="str">
        <f t="shared" si="39"/>
        <v>소형</v>
      </c>
      <c r="GE440" s="68">
        <v>7011</v>
      </c>
      <c r="GF440" s="68" t="s">
        <v>4249</v>
      </c>
    </row>
    <row r="441" spans="6:188" x14ac:dyDescent="0.3">
      <c r="F441" s="68">
        <v>7581</v>
      </c>
      <c r="G441" s="68">
        <v>2</v>
      </c>
      <c r="H441" s="68">
        <v>0</v>
      </c>
      <c r="I441" s="68">
        <v>0</v>
      </c>
      <c r="J441" s="68" t="s">
        <v>13414</v>
      </c>
      <c r="K441" s="68">
        <v>0</v>
      </c>
      <c r="L441" s="68">
        <v>0</v>
      </c>
      <c r="M441" s="68">
        <v>0</v>
      </c>
      <c r="N441" s="68">
        <v>0</v>
      </c>
      <c r="O441" s="68">
        <v>7581</v>
      </c>
      <c r="P441" s="68">
        <v>0</v>
      </c>
      <c r="Q441" s="68">
        <v>0</v>
      </c>
      <c r="R441" s="68">
        <v>0</v>
      </c>
      <c r="S441" s="68">
        <v>0</v>
      </c>
      <c r="T441" s="68">
        <v>0</v>
      </c>
      <c r="U441" s="68">
        <v>0</v>
      </c>
      <c r="V441" s="68">
        <v>0</v>
      </c>
      <c r="W441" s="68">
        <v>0</v>
      </c>
      <c r="X441" s="68">
        <v>0</v>
      </c>
      <c r="Y441" s="68">
        <v>0</v>
      </c>
      <c r="Z441" s="68">
        <v>0</v>
      </c>
      <c r="AA441" s="68">
        <v>0</v>
      </c>
      <c r="AB441" s="68">
        <v>0</v>
      </c>
      <c r="AC441" s="68">
        <v>0</v>
      </c>
      <c r="AD441" s="68">
        <v>0</v>
      </c>
      <c r="AE441" s="68">
        <v>0</v>
      </c>
      <c r="AF441" s="68">
        <v>0</v>
      </c>
      <c r="AG441" s="68">
        <v>0</v>
      </c>
      <c r="AH441" s="68">
        <v>0</v>
      </c>
      <c r="AI441" s="68">
        <v>0</v>
      </c>
      <c r="AJ441" s="68">
        <v>0</v>
      </c>
      <c r="AK441" s="68">
        <v>0</v>
      </c>
      <c r="AL441" s="68">
        <v>0</v>
      </c>
      <c r="AM441" s="68">
        <v>0</v>
      </c>
      <c r="AN441" s="68">
        <v>0</v>
      </c>
      <c r="AO441" s="68">
        <v>0</v>
      </c>
      <c r="AP441" s="68">
        <v>0</v>
      </c>
      <c r="AQ441" s="68">
        <v>1</v>
      </c>
      <c r="AR441" s="68">
        <v>0</v>
      </c>
      <c r="AS441" s="68">
        <v>0</v>
      </c>
      <c r="AT441" s="68">
        <v>0</v>
      </c>
      <c r="AU441" s="68">
        <v>0</v>
      </c>
      <c r="AV441" s="68">
        <v>4</v>
      </c>
      <c r="AW441" s="68"/>
      <c r="AX441" s="68">
        <v>0</v>
      </c>
      <c r="AY441" s="126">
        <v>0</v>
      </c>
      <c r="AZ441" s="68">
        <v>0</v>
      </c>
      <c r="BA441" s="68">
        <v>0</v>
      </c>
      <c r="EQ441" s="68">
        <v>50002</v>
      </c>
      <c r="ER441" s="175">
        <v>1</v>
      </c>
      <c r="ES441" s="68">
        <v>650</v>
      </c>
      <c r="ET441" s="68">
        <v>2</v>
      </c>
      <c r="EU441" s="68">
        <v>0</v>
      </c>
      <c r="EV441" s="68">
        <v>150002</v>
      </c>
      <c r="EW441" s="68" t="s">
        <v>2640</v>
      </c>
      <c r="EX441" s="68" t="str">
        <f t="shared" si="39"/>
        <v>소형</v>
      </c>
      <c r="GE441" s="68">
        <v>7012</v>
      </c>
      <c r="GF441" s="68" t="s">
        <v>630</v>
      </c>
    </row>
    <row r="442" spans="6:188" x14ac:dyDescent="0.3">
      <c r="F442" s="68">
        <v>7582</v>
      </c>
      <c r="G442" s="68">
        <v>2</v>
      </c>
      <c r="H442" s="68">
        <v>0</v>
      </c>
      <c r="I442" s="68">
        <v>0</v>
      </c>
      <c r="J442" s="68" t="s">
        <v>13415</v>
      </c>
      <c r="K442" s="68">
        <v>0</v>
      </c>
      <c r="L442" s="68">
        <v>0</v>
      </c>
      <c r="M442" s="68">
        <v>0</v>
      </c>
      <c r="N442" s="68">
        <v>0</v>
      </c>
      <c r="O442" s="68">
        <v>7582</v>
      </c>
      <c r="P442" s="68">
        <v>0</v>
      </c>
      <c r="Q442" s="68">
        <v>0</v>
      </c>
      <c r="R442" s="68">
        <v>0</v>
      </c>
      <c r="S442" s="68">
        <v>0</v>
      </c>
      <c r="T442" s="68">
        <v>0</v>
      </c>
      <c r="U442" s="68">
        <v>0</v>
      </c>
      <c r="V442" s="68">
        <v>0</v>
      </c>
      <c r="W442" s="68">
        <v>0</v>
      </c>
      <c r="X442" s="68">
        <v>0</v>
      </c>
      <c r="Y442" s="68">
        <v>0</v>
      </c>
      <c r="Z442" s="68">
        <v>0</v>
      </c>
      <c r="AA442" s="68">
        <v>0</v>
      </c>
      <c r="AB442" s="68">
        <v>0</v>
      </c>
      <c r="AC442" s="68">
        <v>0</v>
      </c>
      <c r="AD442" s="68">
        <v>0</v>
      </c>
      <c r="AE442" s="68">
        <v>0</v>
      </c>
      <c r="AF442" s="68">
        <v>0</v>
      </c>
      <c r="AG442" s="68">
        <v>0</v>
      </c>
      <c r="AH442" s="68">
        <v>0</v>
      </c>
      <c r="AI442" s="68">
        <v>0</v>
      </c>
      <c r="AJ442" s="68">
        <v>0</v>
      </c>
      <c r="AK442" s="68">
        <v>0</v>
      </c>
      <c r="AL442" s="68">
        <v>0</v>
      </c>
      <c r="AM442" s="68">
        <v>0</v>
      </c>
      <c r="AN442" s="68">
        <v>0</v>
      </c>
      <c r="AO442" s="68">
        <v>0</v>
      </c>
      <c r="AP442" s="68">
        <v>0</v>
      </c>
      <c r="AQ442" s="68">
        <v>1</v>
      </c>
      <c r="AR442" s="68">
        <v>0</v>
      </c>
      <c r="AS442" s="68">
        <v>0</v>
      </c>
      <c r="AT442" s="68">
        <v>0</v>
      </c>
      <c r="AU442" s="68">
        <v>0</v>
      </c>
      <c r="AV442" s="68">
        <v>4</v>
      </c>
      <c r="AW442" s="68"/>
      <c r="AX442" s="68">
        <v>0</v>
      </c>
      <c r="AY442" s="126">
        <v>0</v>
      </c>
      <c r="AZ442" s="68">
        <v>0</v>
      </c>
      <c r="BA442" s="68">
        <v>0</v>
      </c>
      <c r="EQ442" s="68">
        <v>50004</v>
      </c>
      <c r="ER442" s="175">
        <v>1</v>
      </c>
      <c r="ES442" s="68">
        <v>650</v>
      </c>
      <c r="ET442" s="68">
        <v>4</v>
      </c>
      <c r="EU442" s="68">
        <v>0</v>
      </c>
      <c r="EV442" s="68">
        <v>150004</v>
      </c>
      <c r="EW442" s="68" t="s">
        <v>2642</v>
      </c>
      <c r="EX442" s="68" t="str">
        <f t="shared" si="39"/>
        <v>소형</v>
      </c>
      <c r="GE442" s="68">
        <v>7013</v>
      </c>
      <c r="GF442" s="68" t="s">
        <v>616</v>
      </c>
    </row>
    <row r="443" spans="6:188" x14ac:dyDescent="0.3">
      <c r="F443" s="68">
        <v>7583</v>
      </c>
      <c r="G443" s="68">
        <v>2</v>
      </c>
      <c r="H443" s="68">
        <v>0</v>
      </c>
      <c r="I443" s="68">
        <v>0</v>
      </c>
      <c r="J443" s="68" t="s">
        <v>13416</v>
      </c>
      <c r="K443" s="68">
        <v>0</v>
      </c>
      <c r="L443" s="68">
        <v>0</v>
      </c>
      <c r="M443" s="68">
        <v>0</v>
      </c>
      <c r="N443" s="68">
        <v>0</v>
      </c>
      <c r="O443" s="68">
        <v>7583</v>
      </c>
      <c r="P443" s="68">
        <v>0</v>
      </c>
      <c r="Q443" s="68">
        <v>0</v>
      </c>
      <c r="R443" s="68">
        <v>0</v>
      </c>
      <c r="S443" s="68">
        <v>0</v>
      </c>
      <c r="T443" s="68">
        <v>0</v>
      </c>
      <c r="U443" s="68">
        <v>0</v>
      </c>
      <c r="V443" s="68">
        <v>0</v>
      </c>
      <c r="W443" s="68">
        <v>0</v>
      </c>
      <c r="X443" s="68">
        <v>0</v>
      </c>
      <c r="Y443" s="68">
        <v>0</v>
      </c>
      <c r="Z443" s="68">
        <v>0</v>
      </c>
      <c r="AA443" s="68">
        <v>0</v>
      </c>
      <c r="AB443" s="68">
        <v>0</v>
      </c>
      <c r="AC443" s="68">
        <v>0</v>
      </c>
      <c r="AD443" s="68">
        <v>0</v>
      </c>
      <c r="AE443" s="68">
        <v>0</v>
      </c>
      <c r="AF443" s="68">
        <v>0</v>
      </c>
      <c r="AG443" s="68">
        <v>0</v>
      </c>
      <c r="AH443" s="68">
        <v>0</v>
      </c>
      <c r="AI443" s="68">
        <v>0</v>
      </c>
      <c r="AJ443" s="68">
        <v>0</v>
      </c>
      <c r="AK443" s="68">
        <v>0</v>
      </c>
      <c r="AL443" s="68">
        <v>0</v>
      </c>
      <c r="AM443" s="68">
        <v>0</v>
      </c>
      <c r="AN443" s="68">
        <v>0</v>
      </c>
      <c r="AO443" s="68">
        <v>0</v>
      </c>
      <c r="AP443" s="68">
        <v>0</v>
      </c>
      <c r="AQ443" s="68">
        <v>1</v>
      </c>
      <c r="AR443" s="68">
        <v>0</v>
      </c>
      <c r="AS443" s="68">
        <v>0</v>
      </c>
      <c r="AT443" s="68">
        <v>0</v>
      </c>
      <c r="AU443" s="68">
        <v>0</v>
      </c>
      <c r="AV443" s="68">
        <v>4</v>
      </c>
      <c r="AW443" s="68"/>
      <c r="AX443" s="68">
        <v>0</v>
      </c>
      <c r="AY443" s="126">
        <v>0</v>
      </c>
      <c r="AZ443" s="68">
        <v>0</v>
      </c>
      <c r="BA443" s="68">
        <v>0</v>
      </c>
      <c r="EQ443" s="68">
        <v>50005</v>
      </c>
      <c r="ER443" s="175">
        <v>2</v>
      </c>
      <c r="ES443" s="68">
        <v>650</v>
      </c>
      <c r="ET443" s="68">
        <v>5</v>
      </c>
      <c r="EU443" s="68">
        <v>0</v>
      </c>
      <c r="EV443" s="68">
        <v>150005</v>
      </c>
      <c r="EW443" s="68" t="s">
        <v>2643</v>
      </c>
      <c r="EX443" s="68" t="str">
        <f t="shared" si="39"/>
        <v>중형</v>
      </c>
      <c r="GE443" s="68">
        <v>7014</v>
      </c>
      <c r="GF443" s="68" t="s">
        <v>4250</v>
      </c>
    </row>
    <row r="444" spans="6:188" x14ac:dyDescent="0.3">
      <c r="F444" s="68">
        <v>7584</v>
      </c>
      <c r="G444" s="68">
        <v>2</v>
      </c>
      <c r="H444" s="68">
        <v>0</v>
      </c>
      <c r="I444" s="68">
        <v>0</v>
      </c>
      <c r="J444" s="68" t="s">
        <v>13417</v>
      </c>
      <c r="K444" s="68">
        <v>0</v>
      </c>
      <c r="L444" s="68">
        <v>0</v>
      </c>
      <c r="M444" s="68">
        <v>0</v>
      </c>
      <c r="N444" s="68">
        <v>0</v>
      </c>
      <c r="O444" s="68">
        <v>7584</v>
      </c>
      <c r="P444" s="68">
        <v>0</v>
      </c>
      <c r="Q444" s="68">
        <v>0</v>
      </c>
      <c r="R444" s="68">
        <v>0</v>
      </c>
      <c r="S444" s="68">
        <v>0</v>
      </c>
      <c r="T444" s="68">
        <v>0</v>
      </c>
      <c r="U444" s="68">
        <v>0</v>
      </c>
      <c r="V444" s="68">
        <v>0</v>
      </c>
      <c r="W444" s="68">
        <v>0</v>
      </c>
      <c r="X444" s="68">
        <v>0</v>
      </c>
      <c r="Y444" s="68">
        <v>0</v>
      </c>
      <c r="Z444" s="68">
        <v>0</v>
      </c>
      <c r="AA444" s="68">
        <v>0</v>
      </c>
      <c r="AB444" s="68">
        <v>0</v>
      </c>
      <c r="AC444" s="68">
        <v>0</v>
      </c>
      <c r="AD444" s="68">
        <v>0</v>
      </c>
      <c r="AE444" s="68">
        <v>0</v>
      </c>
      <c r="AF444" s="68">
        <v>0</v>
      </c>
      <c r="AG444" s="68">
        <v>0</v>
      </c>
      <c r="AH444" s="68">
        <v>0</v>
      </c>
      <c r="AI444" s="68">
        <v>0</v>
      </c>
      <c r="AJ444" s="68">
        <v>0</v>
      </c>
      <c r="AK444" s="68">
        <v>0</v>
      </c>
      <c r="AL444" s="68">
        <v>0</v>
      </c>
      <c r="AM444" s="68">
        <v>0</v>
      </c>
      <c r="AN444" s="68">
        <v>0</v>
      </c>
      <c r="AO444" s="68">
        <v>0</v>
      </c>
      <c r="AP444" s="68">
        <v>0</v>
      </c>
      <c r="AQ444" s="68">
        <v>1</v>
      </c>
      <c r="AR444" s="68">
        <v>0</v>
      </c>
      <c r="AS444" s="68">
        <v>0</v>
      </c>
      <c r="AT444" s="68">
        <v>0</v>
      </c>
      <c r="AU444" s="68">
        <v>0</v>
      </c>
      <c r="AV444" s="68">
        <v>4</v>
      </c>
      <c r="AW444" s="68"/>
      <c r="AX444" s="68">
        <v>0</v>
      </c>
      <c r="AY444" s="126">
        <v>0</v>
      </c>
      <c r="AZ444" s="68">
        <v>0</v>
      </c>
      <c r="BA444" s="68">
        <v>0</v>
      </c>
      <c r="EQ444" s="68">
        <v>50006</v>
      </c>
      <c r="ER444" s="175">
        <v>2</v>
      </c>
      <c r="ES444" s="68">
        <v>650</v>
      </c>
      <c r="ET444" s="68">
        <v>6</v>
      </c>
      <c r="EU444" s="68">
        <v>0</v>
      </c>
      <c r="EV444" s="68">
        <v>150006</v>
      </c>
      <c r="EW444" s="68" t="s">
        <v>2644</v>
      </c>
      <c r="EX444" s="68" t="str">
        <f t="shared" si="39"/>
        <v>중형</v>
      </c>
      <c r="GE444" s="68">
        <v>7015</v>
      </c>
      <c r="GF444" s="68" t="s">
        <v>4251</v>
      </c>
    </row>
    <row r="445" spans="6:188" x14ac:dyDescent="0.3">
      <c r="F445" s="68">
        <v>7601</v>
      </c>
      <c r="G445" s="68">
        <v>2</v>
      </c>
      <c r="H445" s="68">
        <v>0</v>
      </c>
      <c r="I445" s="68">
        <v>0</v>
      </c>
      <c r="J445" s="68" t="s">
        <v>12007</v>
      </c>
      <c r="K445" s="68">
        <v>0</v>
      </c>
      <c r="L445" s="68">
        <v>0</v>
      </c>
      <c r="M445" s="68">
        <v>0</v>
      </c>
      <c r="N445" s="68">
        <v>0</v>
      </c>
      <c r="O445" s="68">
        <v>7601</v>
      </c>
      <c r="P445" s="68">
        <v>0</v>
      </c>
      <c r="Q445" s="68">
        <v>0</v>
      </c>
      <c r="R445" s="68">
        <v>0</v>
      </c>
      <c r="S445" s="68">
        <v>0</v>
      </c>
      <c r="T445" s="68">
        <v>0</v>
      </c>
      <c r="U445" s="68">
        <v>0</v>
      </c>
      <c r="V445" s="68">
        <v>0</v>
      </c>
      <c r="W445" s="68">
        <v>0</v>
      </c>
      <c r="X445" s="68">
        <v>0</v>
      </c>
      <c r="Y445" s="68">
        <v>0</v>
      </c>
      <c r="Z445" s="68">
        <v>0</v>
      </c>
      <c r="AA445" s="68">
        <v>0</v>
      </c>
      <c r="AB445" s="68">
        <v>0</v>
      </c>
      <c r="AC445" s="68">
        <v>0</v>
      </c>
      <c r="AD445" s="68">
        <v>0</v>
      </c>
      <c r="AE445" s="68">
        <v>0</v>
      </c>
      <c r="AF445" s="68">
        <v>0</v>
      </c>
      <c r="AG445" s="68">
        <v>0</v>
      </c>
      <c r="AH445" s="68">
        <v>0</v>
      </c>
      <c r="AI445" s="68">
        <v>0</v>
      </c>
      <c r="AJ445" s="68">
        <v>0</v>
      </c>
      <c r="AK445" s="68">
        <v>0</v>
      </c>
      <c r="AL445" s="68">
        <v>0</v>
      </c>
      <c r="AM445" s="68">
        <v>0</v>
      </c>
      <c r="AN445" s="68">
        <v>0</v>
      </c>
      <c r="AO445" s="68">
        <v>0</v>
      </c>
      <c r="AP445" s="68">
        <v>0</v>
      </c>
      <c r="AQ445" s="68">
        <v>1</v>
      </c>
      <c r="AR445" s="68">
        <v>0</v>
      </c>
      <c r="AS445" s="68">
        <v>0</v>
      </c>
      <c r="AT445" s="68">
        <v>0</v>
      </c>
      <c r="AU445" s="68">
        <v>0</v>
      </c>
      <c r="AV445" s="68">
        <v>4</v>
      </c>
      <c r="AW445" s="68"/>
      <c r="AX445" s="68">
        <v>0</v>
      </c>
      <c r="AY445" s="126">
        <v>0</v>
      </c>
      <c r="AZ445" s="68">
        <v>0</v>
      </c>
      <c r="BA445" s="68">
        <v>0</v>
      </c>
      <c r="EQ445" s="68">
        <v>50008</v>
      </c>
      <c r="ER445" s="175">
        <v>1</v>
      </c>
      <c r="ES445" s="68">
        <v>650</v>
      </c>
      <c r="ET445" s="68">
        <v>8</v>
      </c>
      <c r="EU445" s="68">
        <v>0</v>
      </c>
      <c r="EV445" s="68">
        <v>150008</v>
      </c>
      <c r="EW445" s="68" t="s">
        <v>2646</v>
      </c>
      <c r="EX445" s="68" t="str">
        <f t="shared" si="39"/>
        <v>소형</v>
      </c>
      <c r="GE445" s="68">
        <v>7016</v>
      </c>
      <c r="GF445" s="68" t="s">
        <v>4252</v>
      </c>
    </row>
    <row r="446" spans="6:188" x14ac:dyDescent="0.3">
      <c r="F446" s="68">
        <v>7602</v>
      </c>
      <c r="G446" s="68">
        <v>2</v>
      </c>
      <c r="H446" s="68">
        <v>0</v>
      </c>
      <c r="I446" s="68">
        <v>0</v>
      </c>
      <c r="J446" s="68" t="s">
        <v>12008</v>
      </c>
      <c r="K446" s="68">
        <v>0</v>
      </c>
      <c r="L446" s="68">
        <v>0</v>
      </c>
      <c r="M446" s="68">
        <v>0</v>
      </c>
      <c r="N446" s="68">
        <v>0</v>
      </c>
      <c r="O446" s="68">
        <v>7602</v>
      </c>
      <c r="P446" s="68">
        <v>0</v>
      </c>
      <c r="Q446" s="68">
        <v>0</v>
      </c>
      <c r="R446" s="68">
        <v>0</v>
      </c>
      <c r="S446" s="68">
        <v>0</v>
      </c>
      <c r="T446" s="68">
        <v>0</v>
      </c>
      <c r="U446" s="68">
        <v>0</v>
      </c>
      <c r="V446" s="68">
        <v>0</v>
      </c>
      <c r="W446" s="68">
        <v>0</v>
      </c>
      <c r="X446" s="68">
        <v>0</v>
      </c>
      <c r="Y446" s="68">
        <v>0</v>
      </c>
      <c r="Z446" s="68">
        <v>0</v>
      </c>
      <c r="AA446" s="68">
        <v>0</v>
      </c>
      <c r="AB446" s="68">
        <v>0</v>
      </c>
      <c r="AC446" s="68">
        <v>0</v>
      </c>
      <c r="AD446" s="68">
        <v>0</v>
      </c>
      <c r="AE446" s="68">
        <v>0</v>
      </c>
      <c r="AF446" s="68">
        <v>0</v>
      </c>
      <c r="AG446" s="68">
        <v>0</v>
      </c>
      <c r="AH446" s="68">
        <v>0</v>
      </c>
      <c r="AI446" s="68">
        <v>0</v>
      </c>
      <c r="AJ446" s="68">
        <v>0</v>
      </c>
      <c r="AK446" s="68">
        <v>0</v>
      </c>
      <c r="AL446" s="68">
        <v>0</v>
      </c>
      <c r="AM446" s="68">
        <v>0</v>
      </c>
      <c r="AN446" s="68">
        <v>0</v>
      </c>
      <c r="AO446" s="68">
        <v>0</v>
      </c>
      <c r="AP446" s="68">
        <v>0</v>
      </c>
      <c r="AQ446" s="68">
        <v>1</v>
      </c>
      <c r="AR446" s="68">
        <v>0</v>
      </c>
      <c r="AS446" s="68">
        <v>0</v>
      </c>
      <c r="AT446" s="68">
        <v>0</v>
      </c>
      <c r="AU446" s="68">
        <v>0</v>
      </c>
      <c r="AV446" s="68">
        <v>4</v>
      </c>
      <c r="AW446" s="68"/>
      <c r="AX446" s="68">
        <v>0</v>
      </c>
      <c r="AY446" s="126">
        <v>0</v>
      </c>
      <c r="AZ446" s="68">
        <v>0</v>
      </c>
      <c r="BA446" s="68">
        <v>0</v>
      </c>
      <c r="EQ446" s="68">
        <v>50018</v>
      </c>
      <c r="ER446" s="175">
        <v>1</v>
      </c>
      <c r="ES446" s="68">
        <v>650</v>
      </c>
      <c r="ET446" s="68">
        <v>18</v>
      </c>
      <c r="EU446" s="68">
        <v>0</v>
      </c>
      <c r="EV446" s="68">
        <v>150018</v>
      </c>
      <c r="EW446" s="68" t="s">
        <v>2656</v>
      </c>
      <c r="EX446" s="68" t="str">
        <f t="shared" si="39"/>
        <v>소형</v>
      </c>
      <c r="GE446" s="68">
        <v>7017</v>
      </c>
      <c r="GF446" s="68" t="s">
        <v>4253</v>
      </c>
    </row>
    <row r="447" spans="6:188" x14ac:dyDescent="0.3">
      <c r="F447" s="68">
        <v>7603</v>
      </c>
      <c r="G447" s="68">
        <v>2</v>
      </c>
      <c r="H447" s="68">
        <v>0</v>
      </c>
      <c r="I447" s="68">
        <v>0</v>
      </c>
      <c r="J447" s="68" t="s">
        <v>12009</v>
      </c>
      <c r="K447" s="68">
        <v>0</v>
      </c>
      <c r="L447" s="68">
        <v>0</v>
      </c>
      <c r="M447" s="68">
        <v>0</v>
      </c>
      <c r="N447" s="68">
        <v>0</v>
      </c>
      <c r="O447" s="68">
        <v>7603</v>
      </c>
      <c r="P447" s="68">
        <v>0</v>
      </c>
      <c r="Q447" s="68">
        <v>0</v>
      </c>
      <c r="R447" s="68">
        <v>0</v>
      </c>
      <c r="S447" s="68">
        <v>0</v>
      </c>
      <c r="T447" s="68">
        <v>0</v>
      </c>
      <c r="U447" s="68">
        <v>0</v>
      </c>
      <c r="V447" s="68">
        <v>0</v>
      </c>
      <c r="W447" s="68">
        <v>0</v>
      </c>
      <c r="X447" s="68">
        <v>0</v>
      </c>
      <c r="Y447" s="68">
        <v>0</v>
      </c>
      <c r="Z447" s="68">
        <v>0</v>
      </c>
      <c r="AA447" s="68">
        <v>0</v>
      </c>
      <c r="AB447" s="68">
        <v>0</v>
      </c>
      <c r="AC447" s="68">
        <v>0</v>
      </c>
      <c r="AD447" s="68">
        <v>0</v>
      </c>
      <c r="AE447" s="68">
        <v>0</v>
      </c>
      <c r="AF447" s="68">
        <v>0</v>
      </c>
      <c r="AG447" s="68">
        <v>0</v>
      </c>
      <c r="AH447" s="68">
        <v>0</v>
      </c>
      <c r="AI447" s="68">
        <v>0</v>
      </c>
      <c r="AJ447" s="68">
        <v>0</v>
      </c>
      <c r="AK447" s="68">
        <v>0</v>
      </c>
      <c r="AL447" s="68">
        <v>0</v>
      </c>
      <c r="AM447" s="68">
        <v>0</v>
      </c>
      <c r="AN447" s="68">
        <v>0</v>
      </c>
      <c r="AO447" s="68">
        <v>0</v>
      </c>
      <c r="AP447" s="68">
        <v>0</v>
      </c>
      <c r="AQ447" s="68">
        <v>1</v>
      </c>
      <c r="AR447" s="68">
        <v>0</v>
      </c>
      <c r="AS447" s="68">
        <v>0</v>
      </c>
      <c r="AT447" s="68">
        <v>0</v>
      </c>
      <c r="AU447" s="68">
        <v>0</v>
      </c>
      <c r="AV447" s="68">
        <v>4</v>
      </c>
      <c r="AW447" s="68"/>
      <c r="AX447" s="68">
        <v>0</v>
      </c>
      <c r="AY447" s="126">
        <v>0</v>
      </c>
      <c r="AZ447" s="68">
        <v>0</v>
      </c>
      <c r="BA447" s="68">
        <v>0</v>
      </c>
      <c r="EQ447" s="68">
        <v>51046</v>
      </c>
      <c r="ER447" s="175">
        <v>1</v>
      </c>
      <c r="ES447" s="68">
        <v>-1</v>
      </c>
      <c r="ET447" s="68">
        <v>46</v>
      </c>
      <c r="EU447" s="68">
        <v>0</v>
      </c>
      <c r="EV447" s="68">
        <v>150046</v>
      </c>
      <c r="EW447" s="68" t="s">
        <v>2684</v>
      </c>
      <c r="EX447" s="68" t="str">
        <f t="shared" si="39"/>
        <v>소형</v>
      </c>
      <c r="GE447" s="68">
        <v>7018</v>
      </c>
      <c r="GF447" s="68" t="s">
        <v>4254</v>
      </c>
    </row>
    <row r="448" spans="6:188" x14ac:dyDescent="0.3">
      <c r="F448" s="68">
        <v>7604</v>
      </c>
      <c r="G448" s="68">
        <v>2</v>
      </c>
      <c r="H448" s="68">
        <v>0</v>
      </c>
      <c r="I448" s="68">
        <v>0</v>
      </c>
      <c r="J448" s="68" t="s">
        <v>12010</v>
      </c>
      <c r="K448" s="68">
        <v>0</v>
      </c>
      <c r="L448" s="68">
        <v>0</v>
      </c>
      <c r="M448" s="68">
        <v>0</v>
      </c>
      <c r="N448" s="68">
        <v>0</v>
      </c>
      <c r="O448" s="68">
        <v>7604</v>
      </c>
      <c r="P448" s="68">
        <v>0</v>
      </c>
      <c r="Q448" s="68">
        <v>0</v>
      </c>
      <c r="R448" s="68">
        <v>0</v>
      </c>
      <c r="S448" s="68">
        <v>0</v>
      </c>
      <c r="T448" s="68">
        <v>0</v>
      </c>
      <c r="U448" s="68">
        <v>0</v>
      </c>
      <c r="V448" s="68">
        <v>0</v>
      </c>
      <c r="W448" s="68">
        <v>0</v>
      </c>
      <c r="X448" s="68">
        <v>0</v>
      </c>
      <c r="Y448" s="68">
        <v>0</v>
      </c>
      <c r="Z448" s="68">
        <v>0</v>
      </c>
      <c r="AA448" s="68">
        <v>0</v>
      </c>
      <c r="AB448" s="68">
        <v>0</v>
      </c>
      <c r="AC448" s="68">
        <v>0</v>
      </c>
      <c r="AD448" s="68">
        <v>0</v>
      </c>
      <c r="AE448" s="68">
        <v>0</v>
      </c>
      <c r="AF448" s="68">
        <v>0</v>
      </c>
      <c r="AG448" s="68">
        <v>0</v>
      </c>
      <c r="AH448" s="68">
        <v>0</v>
      </c>
      <c r="AI448" s="68">
        <v>0</v>
      </c>
      <c r="AJ448" s="68">
        <v>0</v>
      </c>
      <c r="AK448" s="68">
        <v>0</v>
      </c>
      <c r="AL448" s="68">
        <v>0</v>
      </c>
      <c r="AM448" s="68">
        <v>0</v>
      </c>
      <c r="AN448" s="68">
        <v>0</v>
      </c>
      <c r="AO448" s="68">
        <v>0</v>
      </c>
      <c r="AP448" s="68">
        <v>0</v>
      </c>
      <c r="AQ448" s="68">
        <v>1</v>
      </c>
      <c r="AR448" s="68">
        <v>0</v>
      </c>
      <c r="AS448" s="68">
        <v>0</v>
      </c>
      <c r="AT448" s="68">
        <v>0</v>
      </c>
      <c r="AU448" s="68">
        <v>0</v>
      </c>
      <c r="AV448" s="68">
        <v>4</v>
      </c>
      <c r="AW448" s="68"/>
      <c r="AX448" s="68">
        <v>0</v>
      </c>
      <c r="AY448" s="126">
        <v>0</v>
      </c>
      <c r="AZ448" s="68">
        <v>0</v>
      </c>
      <c r="BA448" s="68">
        <v>0</v>
      </c>
      <c r="EQ448" s="68">
        <v>51044</v>
      </c>
      <c r="ER448" s="175">
        <v>1</v>
      </c>
      <c r="ES448" s="68">
        <v>-1</v>
      </c>
      <c r="ET448" s="68">
        <v>44</v>
      </c>
      <c r="EU448" s="68">
        <v>0</v>
      </c>
      <c r="EV448" s="68">
        <v>150044</v>
      </c>
      <c r="EW448" s="68" t="s">
        <v>2682</v>
      </c>
      <c r="EX448" s="68" t="str">
        <f t="shared" si="39"/>
        <v>소형</v>
      </c>
      <c r="GE448" s="68">
        <v>7019</v>
      </c>
      <c r="GF448" s="68" t="s">
        <v>4255</v>
      </c>
    </row>
    <row r="449" spans="6:188" x14ac:dyDescent="0.3">
      <c r="F449" s="68">
        <v>7605</v>
      </c>
      <c r="G449" s="68">
        <v>2</v>
      </c>
      <c r="H449" s="68">
        <v>0</v>
      </c>
      <c r="I449" s="68">
        <v>0</v>
      </c>
      <c r="J449" s="68" t="s">
        <v>12011</v>
      </c>
      <c r="K449" s="68">
        <v>0</v>
      </c>
      <c r="L449" s="68">
        <v>0</v>
      </c>
      <c r="M449" s="68">
        <v>0</v>
      </c>
      <c r="N449" s="68">
        <v>0</v>
      </c>
      <c r="O449" s="68">
        <v>7605</v>
      </c>
      <c r="P449" s="68">
        <v>0</v>
      </c>
      <c r="Q449" s="68">
        <v>0</v>
      </c>
      <c r="R449" s="68">
        <v>0</v>
      </c>
      <c r="S449" s="68">
        <v>0</v>
      </c>
      <c r="T449" s="68">
        <v>0</v>
      </c>
      <c r="U449" s="68">
        <v>0</v>
      </c>
      <c r="V449" s="68">
        <v>0</v>
      </c>
      <c r="W449" s="68">
        <v>0</v>
      </c>
      <c r="X449" s="68">
        <v>0</v>
      </c>
      <c r="Y449" s="68">
        <v>0</v>
      </c>
      <c r="Z449" s="68">
        <v>0</v>
      </c>
      <c r="AA449" s="68">
        <v>0</v>
      </c>
      <c r="AB449" s="68">
        <v>0</v>
      </c>
      <c r="AC449" s="68">
        <v>0</v>
      </c>
      <c r="AD449" s="68">
        <v>0</v>
      </c>
      <c r="AE449" s="68">
        <v>0</v>
      </c>
      <c r="AF449" s="68">
        <v>0</v>
      </c>
      <c r="AG449" s="68">
        <v>0</v>
      </c>
      <c r="AH449" s="68">
        <v>0</v>
      </c>
      <c r="AI449" s="68">
        <v>0</v>
      </c>
      <c r="AJ449" s="68">
        <v>0</v>
      </c>
      <c r="AK449" s="68">
        <v>0</v>
      </c>
      <c r="AL449" s="68">
        <v>0</v>
      </c>
      <c r="AM449" s="68">
        <v>0</v>
      </c>
      <c r="AN449" s="68">
        <v>0</v>
      </c>
      <c r="AO449" s="68">
        <v>0</v>
      </c>
      <c r="AP449" s="68">
        <v>0</v>
      </c>
      <c r="AQ449" s="68">
        <v>1</v>
      </c>
      <c r="AR449" s="68">
        <v>0</v>
      </c>
      <c r="AS449" s="68">
        <v>0</v>
      </c>
      <c r="AT449" s="68">
        <v>0</v>
      </c>
      <c r="AU449" s="68">
        <v>0</v>
      </c>
      <c r="AV449" s="68">
        <v>4</v>
      </c>
      <c r="AW449" s="68"/>
      <c r="AX449" s="68">
        <v>0</v>
      </c>
      <c r="AY449" s="126">
        <v>0</v>
      </c>
      <c r="AZ449" s="68">
        <v>0</v>
      </c>
      <c r="BA449" s="68">
        <v>0</v>
      </c>
      <c r="EQ449" s="68">
        <v>51045</v>
      </c>
      <c r="ER449" s="175">
        <v>1</v>
      </c>
      <c r="ES449" s="68">
        <v>-1</v>
      </c>
      <c r="ET449" s="68">
        <v>45</v>
      </c>
      <c r="EU449" s="68">
        <v>0</v>
      </c>
      <c r="EV449" s="68">
        <v>150045</v>
      </c>
      <c r="EW449" s="68" t="s">
        <v>2683</v>
      </c>
      <c r="EX449" s="68" t="str">
        <f t="shared" si="39"/>
        <v>소형</v>
      </c>
      <c r="GE449" s="68">
        <v>7020</v>
      </c>
      <c r="GF449" s="68" t="s">
        <v>4256</v>
      </c>
    </row>
    <row r="450" spans="6:188" x14ac:dyDescent="0.3">
      <c r="F450" s="68">
        <v>7606</v>
      </c>
      <c r="G450" s="68">
        <v>2</v>
      </c>
      <c r="H450" s="68">
        <v>0</v>
      </c>
      <c r="I450" s="68">
        <v>0</v>
      </c>
      <c r="J450" s="68" t="s">
        <v>12012</v>
      </c>
      <c r="K450" s="68">
        <v>0</v>
      </c>
      <c r="L450" s="68">
        <v>0</v>
      </c>
      <c r="M450" s="68">
        <v>0</v>
      </c>
      <c r="N450" s="68">
        <v>0</v>
      </c>
      <c r="O450" s="68">
        <v>7606</v>
      </c>
      <c r="P450" s="68">
        <v>0</v>
      </c>
      <c r="Q450" s="68">
        <v>0</v>
      </c>
      <c r="R450" s="68">
        <v>0</v>
      </c>
      <c r="S450" s="68">
        <v>0</v>
      </c>
      <c r="T450" s="68">
        <v>0</v>
      </c>
      <c r="U450" s="68">
        <v>0</v>
      </c>
      <c r="V450" s="68">
        <v>0</v>
      </c>
      <c r="W450" s="68">
        <v>0</v>
      </c>
      <c r="X450" s="68">
        <v>0</v>
      </c>
      <c r="Y450" s="68">
        <v>0</v>
      </c>
      <c r="Z450" s="68">
        <v>0</v>
      </c>
      <c r="AA450" s="68">
        <v>0</v>
      </c>
      <c r="AB450" s="68">
        <v>0</v>
      </c>
      <c r="AC450" s="68">
        <v>0</v>
      </c>
      <c r="AD450" s="68">
        <v>0</v>
      </c>
      <c r="AE450" s="68">
        <v>0</v>
      </c>
      <c r="AF450" s="68">
        <v>0</v>
      </c>
      <c r="AG450" s="68">
        <v>0</v>
      </c>
      <c r="AH450" s="68">
        <v>0</v>
      </c>
      <c r="AI450" s="68">
        <v>0</v>
      </c>
      <c r="AJ450" s="68">
        <v>0</v>
      </c>
      <c r="AK450" s="68">
        <v>0</v>
      </c>
      <c r="AL450" s="68">
        <v>0</v>
      </c>
      <c r="AM450" s="68">
        <v>0</v>
      </c>
      <c r="AN450" s="68">
        <v>0</v>
      </c>
      <c r="AO450" s="68">
        <v>0</v>
      </c>
      <c r="AP450" s="68">
        <v>0</v>
      </c>
      <c r="AQ450" s="68">
        <v>1</v>
      </c>
      <c r="AR450" s="68">
        <v>0</v>
      </c>
      <c r="AS450" s="68">
        <v>0</v>
      </c>
      <c r="AT450" s="68">
        <v>0</v>
      </c>
      <c r="AU450" s="68">
        <v>0</v>
      </c>
      <c r="AV450" s="68">
        <v>4</v>
      </c>
      <c r="AW450" s="68"/>
      <c r="AX450" s="68">
        <v>0</v>
      </c>
      <c r="AY450" s="126">
        <v>0</v>
      </c>
      <c r="AZ450" s="68">
        <v>0</v>
      </c>
      <c r="BA450" s="68">
        <v>0</v>
      </c>
      <c r="EQ450" s="68">
        <v>51043</v>
      </c>
      <c r="ER450" s="175">
        <v>2</v>
      </c>
      <c r="ES450" s="68">
        <v>-1</v>
      </c>
      <c r="ET450" s="68">
        <v>43</v>
      </c>
      <c r="EU450" s="68">
        <v>0</v>
      </c>
      <c r="EV450" s="68">
        <v>150043</v>
      </c>
      <c r="EW450" s="68" t="s">
        <v>2681</v>
      </c>
      <c r="EX450" s="68" t="str">
        <f t="shared" si="39"/>
        <v>중형</v>
      </c>
      <c r="GE450" s="68">
        <v>7021</v>
      </c>
      <c r="GF450" s="68" t="s">
        <v>4257</v>
      </c>
    </row>
    <row r="451" spans="6:188" x14ac:dyDescent="0.3">
      <c r="F451" s="68">
        <v>7607</v>
      </c>
      <c r="G451" s="68">
        <v>2</v>
      </c>
      <c r="H451" s="68">
        <v>0</v>
      </c>
      <c r="I451" s="68">
        <v>0</v>
      </c>
      <c r="J451" s="68" t="s">
        <v>12013</v>
      </c>
      <c r="K451" s="68">
        <v>0</v>
      </c>
      <c r="L451" s="68">
        <v>0</v>
      </c>
      <c r="M451" s="68">
        <v>0</v>
      </c>
      <c r="N451" s="68">
        <v>0</v>
      </c>
      <c r="O451" s="68">
        <v>7607</v>
      </c>
      <c r="P451" s="68">
        <v>0</v>
      </c>
      <c r="Q451" s="68">
        <v>0</v>
      </c>
      <c r="R451" s="68">
        <v>0</v>
      </c>
      <c r="S451" s="68">
        <v>0</v>
      </c>
      <c r="T451" s="68">
        <v>0</v>
      </c>
      <c r="U451" s="68">
        <v>0</v>
      </c>
      <c r="V451" s="68">
        <v>0</v>
      </c>
      <c r="W451" s="68">
        <v>0</v>
      </c>
      <c r="X451" s="68">
        <v>0</v>
      </c>
      <c r="Y451" s="68">
        <v>0</v>
      </c>
      <c r="Z451" s="68">
        <v>0</v>
      </c>
      <c r="AA451" s="68">
        <v>0</v>
      </c>
      <c r="AB451" s="68">
        <v>0</v>
      </c>
      <c r="AC451" s="68">
        <v>0</v>
      </c>
      <c r="AD451" s="68">
        <v>0</v>
      </c>
      <c r="AE451" s="68">
        <v>0</v>
      </c>
      <c r="AF451" s="68">
        <v>0</v>
      </c>
      <c r="AG451" s="68">
        <v>0</v>
      </c>
      <c r="AH451" s="68">
        <v>0</v>
      </c>
      <c r="AI451" s="68">
        <v>0</v>
      </c>
      <c r="AJ451" s="68">
        <v>0</v>
      </c>
      <c r="AK451" s="68">
        <v>0</v>
      </c>
      <c r="AL451" s="68">
        <v>0</v>
      </c>
      <c r="AM451" s="68">
        <v>0</v>
      </c>
      <c r="AN451" s="68">
        <v>0</v>
      </c>
      <c r="AO451" s="68">
        <v>0</v>
      </c>
      <c r="AP451" s="68">
        <v>0</v>
      </c>
      <c r="AQ451" s="68">
        <v>1</v>
      </c>
      <c r="AR451" s="68">
        <v>0</v>
      </c>
      <c r="AS451" s="68">
        <v>0</v>
      </c>
      <c r="AT451" s="68">
        <v>0</v>
      </c>
      <c r="AU451" s="68">
        <v>0</v>
      </c>
      <c r="AV451" s="68">
        <v>4</v>
      </c>
      <c r="AW451" s="68"/>
      <c r="AX451" s="68">
        <v>0</v>
      </c>
      <c r="AY451" s="126">
        <v>0</v>
      </c>
      <c r="AZ451" s="68">
        <v>0</v>
      </c>
      <c r="BA451" s="68">
        <v>0</v>
      </c>
      <c r="EQ451" s="68">
        <v>51049</v>
      </c>
      <c r="ER451" s="175">
        <v>2</v>
      </c>
      <c r="ES451" s="68">
        <v>-1</v>
      </c>
      <c r="ET451" s="68">
        <v>49</v>
      </c>
      <c r="EU451" s="68">
        <v>0</v>
      </c>
      <c r="EV451" s="68">
        <v>150049</v>
      </c>
      <c r="EW451" s="68" t="s">
        <v>2687</v>
      </c>
      <c r="EX451" s="68" t="str">
        <f t="shared" ref="EX451:EX514" si="40">IF(ER451=1,"소형",IF(ER451=2,"중형","대형"))</f>
        <v>중형</v>
      </c>
      <c r="GE451" s="68">
        <v>7022</v>
      </c>
      <c r="GF451" s="68" t="s">
        <v>4258</v>
      </c>
    </row>
    <row r="452" spans="6:188" x14ac:dyDescent="0.3">
      <c r="F452" s="68">
        <v>7608</v>
      </c>
      <c r="G452" s="68">
        <v>2</v>
      </c>
      <c r="H452" s="68">
        <v>0</v>
      </c>
      <c r="I452" s="68">
        <v>0</v>
      </c>
      <c r="J452" s="68" t="s">
        <v>12014</v>
      </c>
      <c r="K452" s="68">
        <v>0</v>
      </c>
      <c r="L452" s="68">
        <v>0</v>
      </c>
      <c r="M452" s="68">
        <v>0</v>
      </c>
      <c r="N452" s="68">
        <v>0</v>
      </c>
      <c r="O452" s="68">
        <v>7608</v>
      </c>
      <c r="P452" s="68">
        <v>0</v>
      </c>
      <c r="Q452" s="68">
        <v>0</v>
      </c>
      <c r="R452" s="68">
        <v>0</v>
      </c>
      <c r="S452" s="68">
        <v>0</v>
      </c>
      <c r="T452" s="68">
        <v>0</v>
      </c>
      <c r="U452" s="68">
        <v>0</v>
      </c>
      <c r="V452" s="68">
        <v>0</v>
      </c>
      <c r="W452" s="68">
        <v>0</v>
      </c>
      <c r="X452" s="68">
        <v>0</v>
      </c>
      <c r="Y452" s="68">
        <v>0</v>
      </c>
      <c r="Z452" s="68">
        <v>0</v>
      </c>
      <c r="AA452" s="68">
        <v>0</v>
      </c>
      <c r="AB452" s="68">
        <v>0</v>
      </c>
      <c r="AC452" s="68">
        <v>0</v>
      </c>
      <c r="AD452" s="68">
        <v>0</v>
      </c>
      <c r="AE452" s="68">
        <v>0</v>
      </c>
      <c r="AF452" s="68">
        <v>0</v>
      </c>
      <c r="AG452" s="68">
        <v>0</v>
      </c>
      <c r="AH452" s="68">
        <v>0</v>
      </c>
      <c r="AI452" s="68">
        <v>0</v>
      </c>
      <c r="AJ452" s="68">
        <v>0</v>
      </c>
      <c r="AK452" s="68">
        <v>0</v>
      </c>
      <c r="AL452" s="68">
        <v>0</v>
      </c>
      <c r="AM452" s="68">
        <v>0</v>
      </c>
      <c r="AN452" s="68">
        <v>0</v>
      </c>
      <c r="AO452" s="68">
        <v>0</v>
      </c>
      <c r="AP452" s="68">
        <v>0</v>
      </c>
      <c r="AQ452" s="68">
        <v>1</v>
      </c>
      <c r="AR452" s="68">
        <v>0</v>
      </c>
      <c r="AS452" s="68">
        <v>0</v>
      </c>
      <c r="AT452" s="68">
        <v>0</v>
      </c>
      <c r="AU452" s="68">
        <v>0</v>
      </c>
      <c r="AV452" s="68">
        <v>4</v>
      </c>
      <c r="AW452" s="68"/>
      <c r="AX452" s="68">
        <v>0</v>
      </c>
      <c r="AY452" s="126">
        <v>0</v>
      </c>
      <c r="AZ452" s="68">
        <v>0</v>
      </c>
      <c r="BA452" s="68">
        <v>0</v>
      </c>
      <c r="EQ452" s="68">
        <v>51048</v>
      </c>
      <c r="ER452" s="175">
        <v>2</v>
      </c>
      <c r="ES452" s="68">
        <v>-1</v>
      </c>
      <c r="ET452" s="68">
        <v>48</v>
      </c>
      <c r="EU452" s="68">
        <v>0</v>
      </c>
      <c r="EV452" s="68">
        <v>150048</v>
      </c>
      <c r="EW452" s="68" t="s">
        <v>2686</v>
      </c>
      <c r="EX452" s="68" t="str">
        <f t="shared" si="40"/>
        <v>중형</v>
      </c>
      <c r="GE452" s="68">
        <v>7023</v>
      </c>
      <c r="GF452" s="68" t="s">
        <v>4259</v>
      </c>
    </row>
    <row r="453" spans="6:188" x14ac:dyDescent="0.3">
      <c r="F453" s="68">
        <v>7609</v>
      </c>
      <c r="G453" s="68">
        <v>2</v>
      </c>
      <c r="H453" s="68">
        <v>0</v>
      </c>
      <c r="I453" s="68">
        <v>0</v>
      </c>
      <c r="J453" s="68" t="s">
        <v>12015</v>
      </c>
      <c r="K453" s="68">
        <v>0</v>
      </c>
      <c r="L453" s="68">
        <v>0</v>
      </c>
      <c r="M453" s="68">
        <v>0</v>
      </c>
      <c r="N453" s="68">
        <v>0</v>
      </c>
      <c r="O453" s="68">
        <v>7609</v>
      </c>
      <c r="P453" s="68">
        <v>0</v>
      </c>
      <c r="Q453" s="68">
        <v>0</v>
      </c>
      <c r="R453" s="68">
        <v>0</v>
      </c>
      <c r="S453" s="68">
        <v>0</v>
      </c>
      <c r="T453" s="68">
        <v>0</v>
      </c>
      <c r="U453" s="68">
        <v>0</v>
      </c>
      <c r="V453" s="68">
        <v>0</v>
      </c>
      <c r="W453" s="68">
        <v>0</v>
      </c>
      <c r="X453" s="68">
        <v>0</v>
      </c>
      <c r="Y453" s="68">
        <v>0</v>
      </c>
      <c r="Z453" s="68">
        <v>0</v>
      </c>
      <c r="AA453" s="68">
        <v>0</v>
      </c>
      <c r="AB453" s="68">
        <v>0</v>
      </c>
      <c r="AC453" s="68">
        <v>0</v>
      </c>
      <c r="AD453" s="68">
        <v>0</v>
      </c>
      <c r="AE453" s="68">
        <v>0</v>
      </c>
      <c r="AF453" s="68">
        <v>0</v>
      </c>
      <c r="AG453" s="68">
        <v>0</v>
      </c>
      <c r="AH453" s="68">
        <v>0</v>
      </c>
      <c r="AI453" s="68">
        <v>0</v>
      </c>
      <c r="AJ453" s="68">
        <v>0</v>
      </c>
      <c r="AK453" s="68">
        <v>0</v>
      </c>
      <c r="AL453" s="68">
        <v>0</v>
      </c>
      <c r="AM453" s="68">
        <v>0</v>
      </c>
      <c r="AN453" s="68">
        <v>0</v>
      </c>
      <c r="AO453" s="68">
        <v>0</v>
      </c>
      <c r="AP453" s="68">
        <v>0</v>
      </c>
      <c r="AQ453" s="68">
        <v>1</v>
      </c>
      <c r="AR453" s="68">
        <v>0</v>
      </c>
      <c r="AS453" s="68">
        <v>0</v>
      </c>
      <c r="AT453" s="68">
        <v>0</v>
      </c>
      <c r="AU453" s="68">
        <v>0</v>
      </c>
      <c r="AV453" s="68">
        <v>4</v>
      </c>
      <c r="AW453" s="68"/>
      <c r="AX453" s="68">
        <v>0</v>
      </c>
      <c r="AY453" s="126">
        <v>0</v>
      </c>
      <c r="AZ453" s="68">
        <v>0</v>
      </c>
      <c r="BA453" s="68">
        <v>0</v>
      </c>
      <c r="EQ453" s="68">
        <v>50010</v>
      </c>
      <c r="ER453" s="175">
        <v>2</v>
      </c>
      <c r="ES453" s="68">
        <v>650</v>
      </c>
      <c r="ET453" s="68">
        <v>10</v>
      </c>
      <c r="EU453" s="68">
        <v>0</v>
      </c>
      <c r="EV453" s="68">
        <v>150010</v>
      </c>
      <c r="EW453" s="68" t="s">
        <v>2648</v>
      </c>
      <c r="EX453" s="68" t="str">
        <f t="shared" si="40"/>
        <v>중형</v>
      </c>
      <c r="GE453" s="68">
        <v>7024</v>
      </c>
      <c r="GF453" s="68" t="s">
        <v>4260</v>
      </c>
    </row>
    <row r="454" spans="6:188" x14ac:dyDescent="0.3">
      <c r="F454" s="68">
        <v>7610</v>
      </c>
      <c r="G454" s="68">
        <v>2</v>
      </c>
      <c r="H454" s="68">
        <v>0</v>
      </c>
      <c r="I454" s="68">
        <v>0</v>
      </c>
      <c r="J454" s="68" t="s">
        <v>12016</v>
      </c>
      <c r="K454" s="68">
        <v>0</v>
      </c>
      <c r="L454" s="68">
        <v>0</v>
      </c>
      <c r="M454" s="68">
        <v>0</v>
      </c>
      <c r="N454" s="68">
        <v>0</v>
      </c>
      <c r="O454" s="68">
        <v>7610</v>
      </c>
      <c r="P454" s="68">
        <v>0</v>
      </c>
      <c r="Q454" s="68">
        <v>0</v>
      </c>
      <c r="R454" s="68">
        <v>0</v>
      </c>
      <c r="S454" s="68">
        <v>0</v>
      </c>
      <c r="T454" s="68">
        <v>0</v>
      </c>
      <c r="U454" s="68">
        <v>0</v>
      </c>
      <c r="V454" s="68">
        <v>0</v>
      </c>
      <c r="W454" s="68">
        <v>0</v>
      </c>
      <c r="X454" s="68">
        <v>0</v>
      </c>
      <c r="Y454" s="68">
        <v>0</v>
      </c>
      <c r="Z454" s="68">
        <v>0</v>
      </c>
      <c r="AA454" s="68">
        <v>0</v>
      </c>
      <c r="AB454" s="68">
        <v>0</v>
      </c>
      <c r="AC454" s="68">
        <v>0</v>
      </c>
      <c r="AD454" s="68">
        <v>0</v>
      </c>
      <c r="AE454" s="68">
        <v>0</v>
      </c>
      <c r="AF454" s="68">
        <v>0</v>
      </c>
      <c r="AG454" s="68">
        <v>0</v>
      </c>
      <c r="AH454" s="68">
        <v>0</v>
      </c>
      <c r="AI454" s="68">
        <v>0</v>
      </c>
      <c r="AJ454" s="68">
        <v>0</v>
      </c>
      <c r="AK454" s="68">
        <v>0</v>
      </c>
      <c r="AL454" s="68">
        <v>0</v>
      </c>
      <c r="AM454" s="68">
        <v>0</v>
      </c>
      <c r="AN454" s="68">
        <v>0</v>
      </c>
      <c r="AO454" s="68">
        <v>0</v>
      </c>
      <c r="AP454" s="68">
        <v>0</v>
      </c>
      <c r="AQ454" s="68">
        <v>1</v>
      </c>
      <c r="AR454" s="68">
        <v>0</v>
      </c>
      <c r="AS454" s="68">
        <v>0</v>
      </c>
      <c r="AT454" s="68">
        <v>0</v>
      </c>
      <c r="AU454" s="68">
        <v>0</v>
      </c>
      <c r="AV454" s="68">
        <v>4</v>
      </c>
      <c r="AW454" s="68"/>
      <c r="AX454" s="68">
        <v>0</v>
      </c>
      <c r="AY454" s="126">
        <v>0</v>
      </c>
      <c r="AZ454" s="68">
        <v>0</v>
      </c>
      <c r="BA454" s="68">
        <v>0</v>
      </c>
      <c r="EQ454" s="68">
        <v>50011</v>
      </c>
      <c r="ER454" s="175">
        <v>2</v>
      </c>
      <c r="ES454" s="68">
        <v>650</v>
      </c>
      <c r="ET454" s="68">
        <v>11</v>
      </c>
      <c r="EU454" s="68">
        <v>0</v>
      </c>
      <c r="EV454" s="68">
        <v>150011</v>
      </c>
      <c r="EW454" s="68" t="s">
        <v>2649</v>
      </c>
      <c r="EX454" s="68" t="str">
        <f t="shared" si="40"/>
        <v>중형</v>
      </c>
      <c r="GE454" s="68">
        <v>7025</v>
      </c>
      <c r="GF454" s="68" t="s">
        <v>2617</v>
      </c>
    </row>
    <row r="455" spans="6:188" x14ac:dyDescent="0.3">
      <c r="F455" s="68">
        <v>7611</v>
      </c>
      <c r="G455" s="68">
        <v>2</v>
      </c>
      <c r="H455" s="68">
        <v>0</v>
      </c>
      <c r="I455" s="68">
        <v>0</v>
      </c>
      <c r="J455" s="68" t="s">
        <v>12017</v>
      </c>
      <c r="K455" s="68">
        <v>0</v>
      </c>
      <c r="L455" s="68">
        <v>0</v>
      </c>
      <c r="M455" s="68">
        <v>0</v>
      </c>
      <c r="N455" s="68">
        <v>0</v>
      </c>
      <c r="O455" s="68">
        <v>7611</v>
      </c>
      <c r="P455" s="68">
        <v>0</v>
      </c>
      <c r="Q455" s="68">
        <v>0</v>
      </c>
      <c r="R455" s="68">
        <v>0</v>
      </c>
      <c r="S455" s="68">
        <v>0</v>
      </c>
      <c r="T455" s="68">
        <v>0</v>
      </c>
      <c r="U455" s="68">
        <v>0</v>
      </c>
      <c r="V455" s="68">
        <v>0</v>
      </c>
      <c r="W455" s="68">
        <v>0</v>
      </c>
      <c r="X455" s="68">
        <v>0</v>
      </c>
      <c r="Y455" s="68">
        <v>0</v>
      </c>
      <c r="Z455" s="68">
        <v>0</v>
      </c>
      <c r="AA455" s="68">
        <v>0</v>
      </c>
      <c r="AB455" s="68">
        <v>0</v>
      </c>
      <c r="AC455" s="68">
        <v>0</v>
      </c>
      <c r="AD455" s="68">
        <v>0</v>
      </c>
      <c r="AE455" s="68">
        <v>0</v>
      </c>
      <c r="AF455" s="68">
        <v>0</v>
      </c>
      <c r="AG455" s="68">
        <v>0</v>
      </c>
      <c r="AH455" s="68">
        <v>0</v>
      </c>
      <c r="AI455" s="68">
        <v>0</v>
      </c>
      <c r="AJ455" s="68">
        <v>0</v>
      </c>
      <c r="AK455" s="68">
        <v>0</v>
      </c>
      <c r="AL455" s="68">
        <v>0</v>
      </c>
      <c r="AM455" s="68">
        <v>0</v>
      </c>
      <c r="AN455" s="68">
        <v>0</v>
      </c>
      <c r="AO455" s="68">
        <v>0</v>
      </c>
      <c r="AP455" s="68">
        <v>0</v>
      </c>
      <c r="AQ455" s="68">
        <v>1</v>
      </c>
      <c r="AR455" s="68">
        <v>0</v>
      </c>
      <c r="AS455" s="68">
        <v>0</v>
      </c>
      <c r="AT455" s="68">
        <v>0</v>
      </c>
      <c r="AU455" s="68">
        <v>0</v>
      </c>
      <c r="AV455" s="68">
        <v>4</v>
      </c>
      <c r="AW455" s="68"/>
      <c r="AX455" s="68">
        <v>0</v>
      </c>
      <c r="AY455" s="126">
        <v>0</v>
      </c>
      <c r="AZ455" s="68">
        <v>0</v>
      </c>
      <c r="BA455" s="68">
        <v>0</v>
      </c>
      <c r="EQ455" s="68">
        <v>50035</v>
      </c>
      <c r="ER455" s="175">
        <v>1</v>
      </c>
      <c r="ES455" s="68">
        <v>650</v>
      </c>
      <c r="ET455" s="68">
        <v>35</v>
      </c>
      <c r="EU455" s="68">
        <v>0</v>
      </c>
      <c r="EV455" s="68">
        <v>150035</v>
      </c>
      <c r="EW455" s="68" t="s">
        <v>2673</v>
      </c>
      <c r="EX455" s="68" t="str">
        <f t="shared" si="40"/>
        <v>소형</v>
      </c>
      <c r="GE455" s="68">
        <v>7026</v>
      </c>
      <c r="GF455" s="68" t="s">
        <v>4261</v>
      </c>
    </row>
    <row r="456" spans="6:188" x14ac:dyDescent="0.3">
      <c r="F456" s="68">
        <v>7612</v>
      </c>
      <c r="G456" s="68">
        <v>2</v>
      </c>
      <c r="H456" s="68">
        <v>0</v>
      </c>
      <c r="I456" s="68">
        <v>0</v>
      </c>
      <c r="J456" s="68" t="s">
        <v>12018</v>
      </c>
      <c r="K456" s="68">
        <v>0</v>
      </c>
      <c r="L456" s="68">
        <v>0</v>
      </c>
      <c r="M456" s="68">
        <v>0</v>
      </c>
      <c r="N456" s="68">
        <v>0</v>
      </c>
      <c r="O456" s="68">
        <v>7612</v>
      </c>
      <c r="P456" s="68">
        <v>0</v>
      </c>
      <c r="Q456" s="68">
        <v>0</v>
      </c>
      <c r="R456" s="68">
        <v>0</v>
      </c>
      <c r="S456" s="68">
        <v>0</v>
      </c>
      <c r="T456" s="68">
        <v>0</v>
      </c>
      <c r="U456" s="68">
        <v>0</v>
      </c>
      <c r="V456" s="68">
        <v>0</v>
      </c>
      <c r="W456" s="68">
        <v>0</v>
      </c>
      <c r="X456" s="68">
        <v>0</v>
      </c>
      <c r="Y456" s="68">
        <v>0</v>
      </c>
      <c r="Z456" s="68">
        <v>0</v>
      </c>
      <c r="AA456" s="68">
        <v>0</v>
      </c>
      <c r="AB456" s="68">
        <v>0</v>
      </c>
      <c r="AC456" s="68">
        <v>0</v>
      </c>
      <c r="AD456" s="68">
        <v>0</v>
      </c>
      <c r="AE456" s="68">
        <v>0</v>
      </c>
      <c r="AF456" s="68">
        <v>0</v>
      </c>
      <c r="AG456" s="68">
        <v>0</v>
      </c>
      <c r="AH456" s="68">
        <v>0</v>
      </c>
      <c r="AI456" s="68">
        <v>0</v>
      </c>
      <c r="AJ456" s="68">
        <v>0</v>
      </c>
      <c r="AK456" s="68">
        <v>0</v>
      </c>
      <c r="AL456" s="68">
        <v>0</v>
      </c>
      <c r="AM456" s="68">
        <v>0</v>
      </c>
      <c r="AN456" s="68">
        <v>0</v>
      </c>
      <c r="AO456" s="68">
        <v>0</v>
      </c>
      <c r="AP456" s="68">
        <v>0</v>
      </c>
      <c r="AQ456" s="68">
        <v>1</v>
      </c>
      <c r="AR456" s="68">
        <v>0</v>
      </c>
      <c r="AS456" s="68">
        <v>0</v>
      </c>
      <c r="AT456" s="68">
        <v>0</v>
      </c>
      <c r="AU456" s="68">
        <v>0</v>
      </c>
      <c r="AV456" s="68">
        <v>4</v>
      </c>
      <c r="AW456" s="68"/>
      <c r="AX456" s="68">
        <v>0</v>
      </c>
      <c r="AY456" s="126">
        <v>0</v>
      </c>
      <c r="AZ456" s="68">
        <v>0</v>
      </c>
      <c r="BA456" s="68">
        <v>0</v>
      </c>
      <c r="EQ456" s="68">
        <v>50041</v>
      </c>
      <c r="ER456" s="175">
        <v>1</v>
      </c>
      <c r="ES456" s="68">
        <v>650</v>
      </c>
      <c r="ET456" s="68">
        <v>41</v>
      </c>
      <c r="EU456" s="68">
        <v>0</v>
      </c>
      <c r="EV456" s="68">
        <v>150041</v>
      </c>
      <c r="EW456" s="68" t="s">
        <v>2679</v>
      </c>
      <c r="EX456" s="68" t="str">
        <f t="shared" si="40"/>
        <v>소형</v>
      </c>
      <c r="GE456" s="68">
        <v>7027</v>
      </c>
      <c r="GF456" s="68" t="s">
        <v>4262</v>
      </c>
    </row>
    <row r="457" spans="6:188" x14ac:dyDescent="0.3">
      <c r="F457" s="68">
        <v>7613</v>
      </c>
      <c r="G457" s="68">
        <v>2</v>
      </c>
      <c r="H457" s="68">
        <v>0</v>
      </c>
      <c r="I457" s="68">
        <v>0</v>
      </c>
      <c r="J457" s="68" t="s">
        <v>13418</v>
      </c>
      <c r="K457" s="68">
        <v>0</v>
      </c>
      <c r="L457" s="68">
        <v>0</v>
      </c>
      <c r="M457" s="68">
        <v>0</v>
      </c>
      <c r="N457" s="68">
        <v>0</v>
      </c>
      <c r="O457" s="68">
        <v>7613</v>
      </c>
      <c r="P457" s="68">
        <v>0</v>
      </c>
      <c r="Q457" s="68">
        <v>0</v>
      </c>
      <c r="R457" s="68">
        <v>0</v>
      </c>
      <c r="S457" s="68">
        <v>0</v>
      </c>
      <c r="T457" s="68">
        <v>0</v>
      </c>
      <c r="U457" s="68">
        <v>0</v>
      </c>
      <c r="V457" s="68">
        <v>0</v>
      </c>
      <c r="W457" s="68">
        <v>0</v>
      </c>
      <c r="X457" s="68">
        <v>0</v>
      </c>
      <c r="Y457" s="68">
        <v>0</v>
      </c>
      <c r="Z457" s="68">
        <v>0</v>
      </c>
      <c r="AA457" s="68">
        <v>0</v>
      </c>
      <c r="AB457" s="68">
        <v>0</v>
      </c>
      <c r="AC457" s="68">
        <v>0</v>
      </c>
      <c r="AD457" s="68">
        <v>0</v>
      </c>
      <c r="AE457" s="68">
        <v>0</v>
      </c>
      <c r="AF457" s="68">
        <v>0</v>
      </c>
      <c r="AG457" s="68">
        <v>0</v>
      </c>
      <c r="AH457" s="68">
        <v>0</v>
      </c>
      <c r="AI457" s="68">
        <v>0</v>
      </c>
      <c r="AJ457" s="68">
        <v>0</v>
      </c>
      <c r="AK457" s="68">
        <v>0</v>
      </c>
      <c r="AL457" s="68">
        <v>0</v>
      </c>
      <c r="AM457" s="68">
        <v>0</v>
      </c>
      <c r="AN457" s="68">
        <v>0</v>
      </c>
      <c r="AO457" s="68">
        <v>0</v>
      </c>
      <c r="AP457" s="68">
        <v>0</v>
      </c>
      <c r="AQ457" s="68">
        <v>1</v>
      </c>
      <c r="AR457" s="68">
        <v>0</v>
      </c>
      <c r="AS457" s="68">
        <v>0</v>
      </c>
      <c r="AT457" s="68">
        <v>0</v>
      </c>
      <c r="AU457" s="68">
        <v>0</v>
      </c>
      <c r="AV457" s="68">
        <v>4</v>
      </c>
      <c r="AW457" s="68"/>
      <c r="AX457" s="68">
        <v>0</v>
      </c>
      <c r="AY457" s="126">
        <v>0</v>
      </c>
      <c r="AZ457" s="68">
        <v>0</v>
      </c>
      <c r="BA457" s="68">
        <v>0</v>
      </c>
      <c r="EQ457" s="68">
        <v>50017</v>
      </c>
      <c r="ER457" s="175">
        <v>1</v>
      </c>
      <c r="ES457" s="68">
        <v>650</v>
      </c>
      <c r="ET457" s="68">
        <v>17</v>
      </c>
      <c r="EU457" s="68">
        <v>0</v>
      </c>
      <c r="EV457" s="68">
        <v>150017</v>
      </c>
      <c r="EW457" s="68" t="s">
        <v>2655</v>
      </c>
      <c r="EX457" s="68" t="str">
        <f t="shared" si="40"/>
        <v>소형</v>
      </c>
      <c r="GE457" s="68">
        <v>7028</v>
      </c>
      <c r="GF457" s="68" t="s">
        <v>4263</v>
      </c>
    </row>
    <row r="458" spans="6:188" x14ac:dyDescent="0.3">
      <c r="F458" s="68">
        <v>7614</v>
      </c>
      <c r="G458" s="68">
        <v>2</v>
      </c>
      <c r="H458" s="68">
        <v>0</v>
      </c>
      <c r="I458" s="68">
        <v>0</v>
      </c>
      <c r="J458" s="68" t="s">
        <v>13419</v>
      </c>
      <c r="K458" s="68">
        <v>0</v>
      </c>
      <c r="L458" s="68">
        <v>0</v>
      </c>
      <c r="M458" s="68">
        <v>0</v>
      </c>
      <c r="N458" s="68">
        <v>0</v>
      </c>
      <c r="O458" s="68">
        <v>7614</v>
      </c>
      <c r="P458" s="68">
        <v>0</v>
      </c>
      <c r="Q458" s="68">
        <v>0</v>
      </c>
      <c r="R458" s="68">
        <v>0</v>
      </c>
      <c r="S458" s="68">
        <v>0</v>
      </c>
      <c r="T458" s="68">
        <v>0</v>
      </c>
      <c r="U458" s="68">
        <v>0</v>
      </c>
      <c r="V458" s="68">
        <v>0</v>
      </c>
      <c r="W458" s="68">
        <v>0</v>
      </c>
      <c r="X458" s="68">
        <v>0</v>
      </c>
      <c r="Y458" s="68">
        <v>0</v>
      </c>
      <c r="Z458" s="68">
        <v>0</v>
      </c>
      <c r="AA458" s="68">
        <v>0</v>
      </c>
      <c r="AB458" s="68">
        <v>0</v>
      </c>
      <c r="AC458" s="68">
        <v>0</v>
      </c>
      <c r="AD458" s="68">
        <v>0</v>
      </c>
      <c r="AE458" s="68">
        <v>0</v>
      </c>
      <c r="AF458" s="68">
        <v>0</v>
      </c>
      <c r="AG458" s="68">
        <v>0</v>
      </c>
      <c r="AH458" s="68">
        <v>0</v>
      </c>
      <c r="AI458" s="68">
        <v>0</v>
      </c>
      <c r="AJ458" s="68">
        <v>0</v>
      </c>
      <c r="AK458" s="68">
        <v>0</v>
      </c>
      <c r="AL458" s="68">
        <v>0</v>
      </c>
      <c r="AM458" s="68">
        <v>0</v>
      </c>
      <c r="AN458" s="68">
        <v>0</v>
      </c>
      <c r="AO458" s="68">
        <v>0</v>
      </c>
      <c r="AP458" s="68">
        <v>0</v>
      </c>
      <c r="AQ458" s="68">
        <v>1</v>
      </c>
      <c r="AR458" s="68">
        <v>0</v>
      </c>
      <c r="AS458" s="68">
        <v>0</v>
      </c>
      <c r="AT458" s="68">
        <v>0</v>
      </c>
      <c r="AU458" s="68">
        <v>0</v>
      </c>
      <c r="AV458" s="68">
        <v>4</v>
      </c>
      <c r="AW458" s="68"/>
      <c r="AX458" s="68">
        <v>0</v>
      </c>
      <c r="AY458" s="126">
        <v>0</v>
      </c>
      <c r="AZ458" s="68">
        <v>0</v>
      </c>
      <c r="BA458" s="68">
        <v>0</v>
      </c>
      <c r="EQ458" s="68">
        <v>50013</v>
      </c>
      <c r="ER458" s="175">
        <v>1</v>
      </c>
      <c r="ES458" s="68">
        <v>650</v>
      </c>
      <c r="ET458" s="68">
        <v>13</v>
      </c>
      <c r="EU458" s="68">
        <v>0</v>
      </c>
      <c r="EV458" s="68">
        <v>150013</v>
      </c>
      <c r="EW458" s="68" t="s">
        <v>2651</v>
      </c>
      <c r="EX458" s="68" t="str">
        <f t="shared" si="40"/>
        <v>소형</v>
      </c>
      <c r="GE458" s="68">
        <v>7029</v>
      </c>
      <c r="GF458" s="68" t="s">
        <v>4264</v>
      </c>
    </row>
    <row r="459" spans="6:188" x14ac:dyDescent="0.3">
      <c r="F459" s="68">
        <v>9001</v>
      </c>
      <c r="G459" s="68">
        <v>2</v>
      </c>
      <c r="H459" s="68">
        <v>0</v>
      </c>
      <c r="I459" s="68">
        <v>0</v>
      </c>
      <c r="J459" s="68" t="s">
        <v>12019</v>
      </c>
      <c r="K459" s="68">
        <v>0</v>
      </c>
      <c r="L459" s="68">
        <v>0</v>
      </c>
      <c r="M459" s="68">
        <v>0</v>
      </c>
      <c r="N459" s="68">
        <v>0</v>
      </c>
      <c r="O459" s="68">
        <v>9001</v>
      </c>
      <c r="P459" s="68">
        <v>0</v>
      </c>
      <c r="Q459" s="68">
        <v>0</v>
      </c>
      <c r="R459" s="68">
        <v>0</v>
      </c>
      <c r="S459" s="68">
        <v>0</v>
      </c>
      <c r="T459" s="68">
        <v>0</v>
      </c>
      <c r="U459" s="68">
        <v>0</v>
      </c>
      <c r="V459" s="68">
        <v>0</v>
      </c>
      <c r="W459" s="68">
        <v>0</v>
      </c>
      <c r="X459" s="68">
        <v>0</v>
      </c>
      <c r="Y459" s="68">
        <v>0</v>
      </c>
      <c r="Z459" s="68">
        <v>0</v>
      </c>
      <c r="AA459" s="68">
        <v>0</v>
      </c>
      <c r="AB459" s="68">
        <v>0</v>
      </c>
      <c r="AC459" s="68">
        <v>0</v>
      </c>
      <c r="AD459" s="68">
        <v>0</v>
      </c>
      <c r="AE459" s="68">
        <v>0</v>
      </c>
      <c r="AF459" s="68">
        <v>0</v>
      </c>
      <c r="AG459" s="68">
        <v>0</v>
      </c>
      <c r="AH459" s="68">
        <v>0</v>
      </c>
      <c r="AI459" s="68">
        <v>0</v>
      </c>
      <c r="AJ459" s="68">
        <v>0</v>
      </c>
      <c r="AK459" s="68">
        <v>0</v>
      </c>
      <c r="AL459" s="68">
        <v>0</v>
      </c>
      <c r="AM459" s="68">
        <v>0</v>
      </c>
      <c r="AN459" s="68">
        <v>0</v>
      </c>
      <c r="AO459" s="68">
        <v>0</v>
      </c>
      <c r="AP459" s="68">
        <v>0</v>
      </c>
      <c r="AQ459" s="68">
        <v>1</v>
      </c>
      <c r="AR459" s="68">
        <v>0</v>
      </c>
      <c r="AS459" s="68">
        <v>0</v>
      </c>
      <c r="AT459" s="68">
        <v>0</v>
      </c>
      <c r="AU459" s="68">
        <v>0</v>
      </c>
      <c r="AV459" s="68">
        <v>4</v>
      </c>
      <c r="AW459" s="68"/>
      <c r="AX459" s="68">
        <v>0</v>
      </c>
      <c r="AY459" s="126">
        <v>0</v>
      </c>
      <c r="AZ459" s="68">
        <v>0</v>
      </c>
      <c r="BA459" s="68">
        <v>0</v>
      </c>
      <c r="EQ459" s="68">
        <v>51072</v>
      </c>
      <c r="ER459" s="175">
        <v>1</v>
      </c>
      <c r="ES459" s="68">
        <v>-1</v>
      </c>
      <c r="ET459" s="68">
        <v>72</v>
      </c>
      <c r="EU459" s="68">
        <v>0</v>
      </c>
      <c r="EV459" s="68">
        <v>150072</v>
      </c>
      <c r="EW459" s="68" t="s">
        <v>2710</v>
      </c>
      <c r="EX459" s="68" t="str">
        <f t="shared" si="40"/>
        <v>소형</v>
      </c>
      <c r="GE459" s="68">
        <v>7030</v>
      </c>
      <c r="GF459" s="68" t="s">
        <v>4265</v>
      </c>
    </row>
    <row r="460" spans="6:188" x14ac:dyDescent="0.3">
      <c r="F460" s="68">
        <v>9002</v>
      </c>
      <c r="G460" s="68">
        <v>2</v>
      </c>
      <c r="H460" s="68">
        <v>0</v>
      </c>
      <c r="I460" s="68">
        <v>0</v>
      </c>
      <c r="J460" s="68" t="s">
        <v>12020</v>
      </c>
      <c r="K460" s="68">
        <v>0</v>
      </c>
      <c r="L460" s="68">
        <v>0</v>
      </c>
      <c r="M460" s="68">
        <v>0</v>
      </c>
      <c r="N460" s="68">
        <v>0</v>
      </c>
      <c r="O460" s="68">
        <v>9002</v>
      </c>
      <c r="P460" s="68">
        <v>0</v>
      </c>
      <c r="Q460" s="68">
        <v>0</v>
      </c>
      <c r="R460" s="68">
        <v>0</v>
      </c>
      <c r="S460" s="68">
        <v>0</v>
      </c>
      <c r="T460" s="68">
        <v>0</v>
      </c>
      <c r="U460" s="68">
        <v>0</v>
      </c>
      <c r="V460" s="68">
        <v>0</v>
      </c>
      <c r="W460" s="68">
        <v>0</v>
      </c>
      <c r="X460" s="68">
        <v>0</v>
      </c>
      <c r="Y460" s="68">
        <v>0</v>
      </c>
      <c r="Z460" s="68">
        <v>0</v>
      </c>
      <c r="AA460" s="68">
        <v>0</v>
      </c>
      <c r="AB460" s="68">
        <v>0</v>
      </c>
      <c r="AC460" s="68">
        <v>0</v>
      </c>
      <c r="AD460" s="68">
        <v>0</v>
      </c>
      <c r="AE460" s="68">
        <v>0</v>
      </c>
      <c r="AF460" s="68">
        <v>0</v>
      </c>
      <c r="AG460" s="68">
        <v>0</v>
      </c>
      <c r="AH460" s="68">
        <v>0</v>
      </c>
      <c r="AI460" s="68">
        <v>0</v>
      </c>
      <c r="AJ460" s="68">
        <v>0</v>
      </c>
      <c r="AK460" s="68">
        <v>0</v>
      </c>
      <c r="AL460" s="68">
        <v>0</v>
      </c>
      <c r="AM460" s="68">
        <v>0</v>
      </c>
      <c r="AN460" s="68">
        <v>0</v>
      </c>
      <c r="AO460" s="68">
        <v>0</v>
      </c>
      <c r="AP460" s="68">
        <v>0</v>
      </c>
      <c r="AQ460" s="68">
        <v>1</v>
      </c>
      <c r="AR460" s="68">
        <v>0</v>
      </c>
      <c r="AS460" s="68">
        <v>0</v>
      </c>
      <c r="AT460" s="68">
        <v>0</v>
      </c>
      <c r="AU460" s="68">
        <v>0</v>
      </c>
      <c r="AV460" s="68">
        <v>4</v>
      </c>
      <c r="AW460" s="68"/>
      <c r="AX460" s="68">
        <v>0</v>
      </c>
      <c r="AY460" s="126">
        <v>0</v>
      </c>
      <c r="AZ460" s="68">
        <v>0</v>
      </c>
      <c r="BA460" s="68">
        <v>0</v>
      </c>
      <c r="EQ460" s="68">
        <v>51073</v>
      </c>
      <c r="ER460" s="175">
        <v>2</v>
      </c>
      <c r="ES460" s="68">
        <v>-1</v>
      </c>
      <c r="ET460" s="68">
        <v>73</v>
      </c>
      <c r="EU460" s="68">
        <v>0</v>
      </c>
      <c r="EV460" s="68">
        <v>150073</v>
      </c>
      <c r="EW460" s="68" t="s">
        <v>2711</v>
      </c>
      <c r="EX460" s="68" t="str">
        <f t="shared" si="40"/>
        <v>중형</v>
      </c>
      <c r="GE460" s="68">
        <v>7031</v>
      </c>
      <c r="GF460" s="68" t="s">
        <v>4266</v>
      </c>
    </row>
    <row r="461" spans="6:188" x14ac:dyDescent="0.3">
      <c r="F461" s="68">
        <v>9003</v>
      </c>
      <c r="G461" s="68">
        <v>2</v>
      </c>
      <c r="H461" s="68">
        <v>0</v>
      </c>
      <c r="I461" s="68">
        <v>0</v>
      </c>
      <c r="J461" s="68" t="s">
        <v>12021</v>
      </c>
      <c r="K461" s="68">
        <v>0</v>
      </c>
      <c r="L461" s="68">
        <v>0</v>
      </c>
      <c r="M461" s="68">
        <v>0</v>
      </c>
      <c r="N461" s="68">
        <v>0</v>
      </c>
      <c r="O461" s="68">
        <v>9003</v>
      </c>
      <c r="P461" s="68">
        <v>0</v>
      </c>
      <c r="Q461" s="68">
        <v>0</v>
      </c>
      <c r="R461" s="68">
        <v>0</v>
      </c>
      <c r="S461" s="68">
        <v>0</v>
      </c>
      <c r="T461" s="68">
        <v>0</v>
      </c>
      <c r="U461" s="68">
        <v>0</v>
      </c>
      <c r="V461" s="68">
        <v>0</v>
      </c>
      <c r="W461" s="68">
        <v>0</v>
      </c>
      <c r="X461" s="68">
        <v>0</v>
      </c>
      <c r="Y461" s="68">
        <v>0</v>
      </c>
      <c r="Z461" s="68">
        <v>0</v>
      </c>
      <c r="AA461" s="68">
        <v>0</v>
      </c>
      <c r="AB461" s="68">
        <v>0</v>
      </c>
      <c r="AC461" s="68">
        <v>0</v>
      </c>
      <c r="AD461" s="68">
        <v>0</v>
      </c>
      <c r="AE461" s="68">
        <v>0</v>
      </c>
      <c r="AF461" s="68">
        <v>0</v>
      </c>
      <c r="AG461" s="68">
        <v>0</v>
      </c>
      <c r="AH461" s="68">
        <v>0</v>
      </c>
      <c r="AI461" s="68">
        <v>0</v>
      </c>
      <c r="AJ461" s="68">
        <v>0</v>
      </c>
      <c r="AK461" s="68">
        <v>0</v>
      </c>
      <c r="AL461" s="68">
        <v>0</v>
      </c>
      <c r="AM461" s="68">
        <v>0</v>
      </c>
      <c r="AN461" s="68">
        <v>0</v>
      </c>
      <c r="AO461" s="68">
        <v>0</v>
      </c>
      <c r="AP461" s="68">
        <v>0</v>
      </c>
      <c r="AQ461" s="68">
        <v>1</v>
      </c>
      <c r="AR461" s="68">
        <v>0</v>
      </c>
      <c r="AS461" s="68">
        <v>0</v>
      </c>
      <c r="AT461" s="68">
        <v>0</v>
      </c>
      <c r="AU461" s="68">
        <v>0</v>
      </c>
      <c r="AV461" s="68">
        <v>4</v>
      </c>
      <c r="AW461" s="68"/>
      <c r="AX461" s="68">
        <v>0</v>
      </c>
      <c r="AY461" s="126">
        <v>0</v>
      </c>
      <c r="AZ461" s="68">
        <v>0</v>
      </c>
      <c r="BA461" s="68">
        <v>0</v>
      </c>
      <c r="EQ461" s="68">
        <v>51074</v>
      </c>
      <c r="ER461" s="175">
        <v>2</v>
      </c>
      <c r="ES461" s="68">
        <v>-1</v>
      </c>
      <c r="ET461" s="68">
        <v>74</v>
      </c>
      <c r="EU461" s="68">
        <v>0</v>
      </c>
      <c r="EV461" s="68">
        <v>150074</v>
      </c>
      <c r="EW461" s="68" t="s">
        <v>2712</v>
      </c>
      <c r="EX461" s="68" t="str">
        <f t="shared" si="40"/>
        <v>중형</v>
      </c>
      <c r="GE461" s="68">
        <v>7032</v>
      </c>
      <c r="GF461" s="68" t="s">
        <v>4267</v>
      </c>
    </row>
    <row r="462" spans="6:188" x14ac:dyDescent="0.3">
      <c r="F462" s="68">
        <v>9004</v>
      </c>
      <c r="G462" s="68">
        <v>2</v>
      </c>
      <c r="H462" s="68">
        <v>0</v>
      </c>
      <c r="I462" s="68">
        <v>0</v>
      </c>
      <c r="J462" s="68" t="s">
        <v>12022</v>
      </c>
      <c r="K462" s="68">
        <v>0</v>
      </c>
      <c r="L462" s="68">
        <v>0</v>
      </c>
      <c r="M462" s="68">
        <v>0</v>
      </c>
      <c r="N462" s="68">
        <v>0</v>
      </c>
      <c r="O462" s="68">
        <v>9004</v>
      </c>
      <c r="P462" s="68">
        <v>0</v>
      </c>
      <c r="Q462" s="68">
        <v>0</v>
      </c>
      <c r="R462" s="68">
        <v>0</v>
      </c>
      <c r="S462" s="68">
        <v>0</v>
      </c>
      <c r="T462" s="68">
        <v>0</v>
      </c>
      <c r="U462" s="68">
        <v>0</v>
      </c>
      <c r="V462" s="68">
        <v>0</v>
      </c>
      <c r="W462" s="68">
        <v>0</v>
      </c>
      <c r="X462" s="68">
        <v>0</v>
      </c>
      <c r="Y462" s="68">
        <v>0</v>
      </c>
      <c r="Z462" s="68">
        <v>0</v>
      </c>
      <c r="AA462" s="68">
        <v>0</v>
      </c>
      <c r="AB462" s="68">
        <v>0</v>
      </c>
      <c r="AC462" s="68">
        <v>0</v>
      </c>
      <c r="AD462" s="68">
        <v>0</v>
      </c>
      <c r="AE462" s="68">
        <v>0</v>
      </c>
      <c r="AF462" s="68">
        <v>0</v>
      </c>
      <c r="AG462" s="68">
        <v>0</v>
      </c>
      <c r="AH462" s="68">
        <v>0</v>
      </c>
      <c r="AI462" s="68">
        <v>0</v>
      </c>
      <c r="AJ462" s="68">
        <v>0</v>
      </c>
      <c r="AK462" s="68">
        <v>0</v>
      </c>
      <c r="AL462" s="68">
        <v>0</v>
      </c>
      <c r="AM462" s="68">
        <v>0</v>
      </c>
      <c r="AN462" s="68">
        <v>0</v>
      </c>
      <c r="AO462" s="68">
        <v>0</v>
      </c>
      <c r="AP462" s="68">
        <v>0</v>
      </c>
      <c r="AQ462" s="68">
        <v>1</v>
      </c>
      <c r="AR462" s="68">
        <v>0</v>
      </c>
      <c r="AS462" s="68">
        <v>0</v>
      </c>
      <c r="AT462" s="68">
        <v>0</v>
      </c>
      <c r="AU462" s="68">
        <v>0</v>
      </c>
      <c r="AV462" s="68">
        <v>4</v>
      </c>
      <c r="AW462" s="68"/>
      <c r="AX462" s="68">
        <v>0</v>
      </c>
      <c r="AY462" s="126">
        <v>0</v>
      </c>
      <c r="AZ462" s="68">
        <v>0</v>
      </c>
      <c r="BA462" s="68">
        <v>0</v>
      </c>
      <c r="EQ462" s="68">
        <v>51075</v>
      </c>
      <c r="ER462" s="175">
        <v>2</v>
      </c>
      <c r="ES462" s="68">
        <v>-1</v>
      </c>
      <c r="ET462" s="68">
        <v>75</v>
      </c>
      <c r="EU462" s="68">
        <v>0</v>
      </c>
      <c r="EV462" s="68">
        <v>150075</v>
      </c>
      <c r="EW462" s="68" t="s">
        <v>2713</v>
      </c>
      <c r="EX462" s="68" t="str">
        <f t="shared" si="40"/>
        <v>중형</v>
      </c>
      <c r="GE462" s="68">
        <v>7033</v>
      </c>
      <c r="GF462" s="68" t="s">
        <v>4268</v>
      </c>
    </row>
    <row r="463" spans="6:188" x14ac:dyDescent="0.3">
      <c r="F463" s="68">
        <v>9005</v>
      </c>
      <c r="G463" s="68">
        <v>2</v>
      </c>
      <c r="H463" s="68">
        <v>0</v>
      </c>
      <c r="I463" s="68">
        <v>0</v>
      </c>
      <c r="J463" s="68" t="s">
        <v>12023</v>
      </c>
      <c r="K463" s="68">
        <v>0</v>
      </c>
      <c r="L463" s="68">
        <v>0</v>
      </c>
      <c r="M463" s="68">
        <v>0</v>
      </c>
      <c r="N463" s="68">
        <v>0</v>
      </c>
      <c r="O463" s="68">
        <v>9005</v>
      </c>
      <c r="P463" s="68">
        <v>0</v>
      </c>
      <c r="Q463" s="68">
        <v>0</v>
      </c>
      <c r="R463" s="68">
        <v>0</v>
      </c>
      <c r="S463" s="68">
        <v>0</v>
      </c>
      <c r="T463" s="68">
        <v>0</v>
      </c>
      <c r="U463" s="68">
        <v>0</v>
      </c>
      <c r="V463" s="68">
        <v>0</v>
      </c>
      <c r="W463" s="68">
        <v>0</v>
      </c>
      <c r="X463" s="68">
        <v>0</v>
      </c>
      <c r="Y463" s="68">
        <v>0</v>
      </c>
      <c r="Z463" s="68">
        <v>0</v>
      </c>
      <c r="AA463" s="68">
        <v>0</v>
      </c>
      <c r="AB463" s="68">
        <v>0</v>
      </c>
      <c r="AC463" s="68">
        <v>0</v>
      </c>
      <c r="AD463" s="68">
        <v>0</v>
      </c>
      <c r="AE463" s="68">
        <v>0</v>
      </c>
      <c r="AF463" s="68">
        <v>0</v>
      </c>
      <c r="AG463" s="68">
        <v>0</v>
      </c>
      <c r="AH463" s="68">
        <v>0</v>
      </c>
      <c r="AI463" s="68">
        <v>0</v>
      </c>
      <c r="AJ463" s="68">
        <v>0</v>
      </c>
      <c r="AK463" s="68">
        <v>0</v>
      </c>
      <c r="AL463" s="68">
        <v>0</v>
      </c>
      <c r="AM463" s="68">
        <v>0</v>
      </c>
      <c r="AN463" s="68">
        <v>0</v>
      </c>
      <c r="AO463" s="68">
        <v>0</v>
      </c>
      <c r="AP463" s="68">
        <v>0</v>
      </c>
      <c r="AQ463" s="68">
        <v>1</v>
      </c>
      <c r="AR463" s="68">
        <v>0</v>
      </c>
      <c r="AS463" s="68">
        <v>0</v>
      </c>
      <c r="AT463" s="68">
        <v>0</v>
      </c>
      <c r="AU463" s="68">
        <v>0</v>
      </c>
      <c r="AV463" s="68">
        <v>4</v>
      </c>
      <c r="AW463" s="68"/>
      <c r="AX463" s="68">
        <v>0</v>
      </c>
      <c r="AY463" s="126">
        <v>0</v>
      </c>
      <c r="AZ463" s="68">
        <v>0</v>
      </c>
      <c r="BA463" s="68">
        <v>0</v>
      </c>
      <c r="EQ463" s="68">
        <v>51097</v>
      </c>
      <c r="ER463" s="175">
        <v>2</v>
      </c>
      <c r="ES463" s="68">
        <v>-1</v>
      </c>
      <c r="ET463" s="68">
        <v>97</v>
      </c>
      <c r="EU463" s="68">
        <v>0</v>
      </c>
      <c r="EV463" s="68">
        <v>150097</v>
      </c>
      <c r="EW463" s="68" t="s">
        <v>2735</v>
      </c>
      <c r="EX463" s="68" t="str">
        <f t="shared" si="40"/>
        <v>중형</v>
      </c>
      <c r="GE463" s="68">
        <v>7034</v>
      </c>
      <c r="GF463" s="68" t="s">
        <v>4269</v>
      </c>
    </row>
    <row r="464" spans="6:188" x14ac:dyDescent="0.3">
      <c r="F464" s="68">
        <v>9006</v>
      </c>
      <c r="G464" s="68">
        <v>2</v>
      </c>
      <c r="H464" s="68">
        <v>0</v>
      </c>
      <c r="I464" s="68">
        <v>0</v>
      </c>
      <c r="J464" s="68" t="s">
        <v>12024</v>
      </c>
      <c r="K464" s="68">
        <v>0</v>
      </c>
      <c r="L464" s="68">
        <v>0</v>
      </c>
      <c r="M464" s="68">
        <v>0</v>
      </c>
      <c r="N464" s="68">
        <v>0</v>
      </c>
      <c r="O464" s="68">
        <v>9006</v>
      </c>
      <c r="P464" s="68">
        <v>0</v>
      </c>
      <c r="Q464" s="68">
        <v>0</v>
      </c>
      <c r="R464" s="68">
        <v>0</v>
      </c>
      <c r="S464" s="68">
        <v>0</v>
      </c>
      <c r="T464" s="68">
        <v>0</v>
      </c>
      <c r="U464" s="68">
        <v>0</v>
      </c>
      <c r="V464" s="68">
        <v>0</v>
      </c>
      <c r="W464" s="68">
        <v>0</v>
      </c>
      <c r="X464" s="68">
        <v>0</v>
      </c>
      <c r="Y464" s="68">
        <v>0</v>
      </c>
      <c r="Z464" s="68">
        <v>0</v>
      </c>
      <c r="AA464" s="68">
        <v>0</v>
      </c>
      <c r="AB464" s="68">
        <v>0</v>
      </c>
      <c r="AC464" s="68">
        <v>0</v>
      </c>
      <c r="AD464" s="68">
        <v>0</v>
      </c>
      <c r="AE464" s="68">
        <v>0</v>
      </c>
      <c r="AF464" s="68">
        <v>0</v>
      </c>
      <c r="AG464" s="68">
        <v>0</v>
      </c>
      <c r="AH464" s="68">
        <v>0</v>
      </c>
      <c r="AI464" s="68">
        <v>0</v>
      </c>
      <c r="AJ464" s="68">
        <v>0</v>
      </c>
      <c r="AK464" s="68">
        <v>0</v>
      </c>
      <c r="AL464" s="68">
        <v>0</v>
      </c>
      <c r="AM464" s="68">
        <v>0</v>
      </c>
      <c r="AN464" s="68">
        <v>0</v>
      </c>
      <c r="AO464" s="68">
        <v>0</v>
      </c>
      <c r="AP464" s="68">
        <v>0</v>
      </c>
      <c r="AQ464" s="68">
        <v>1</v>
      </c>
      <c r="AR464" s="68">
        <v>0</v>
      </c>
      <c r="AS464" s="68">
        <v>0</v>
      </c>
      <c r="AT464" s="68">
        <v>0</v>
      </c>
      <c r="AU464" s="68">
        <v>0</v>
      </c>
      <c r="AV464" s="68">
        <v>4</v>
      </c>
      <c r="AW464" s="68"/>
      <c r="AX464" s="68">
        <v>0</v>
      </c>
      <c r="AY464" s="126">
        <v>0</v>
      </c>
      <c r="AZ464" s="68">
        <v>0</v>
      </c>
      <c r="BA464" s="68">
        <v>0</v>
      </c>
      <c r="EQ464" s="68">
        <v>51089</v>
      </c>
      <c r="ER464" s="175">
        <v>4</v>
      </c>
      <c r="ES464" s="68">
        <v>-1</v>
      </c>
      <c r="ET464" s="68">
        <v>89</v>
      </c>
      <c r="EU464" s="68">
        <v>0</v>
      </c>
      <c r="EV464" s="68">
        <v>150089</v>
      </c>
      <c r="EW464" s="68" t="s">
        <v>2727</v>
      </c>
      <c r="EX464" s="68" t="str">
        <f t="shared" si="40"/>
        <v>대형</v>
      </c>
      <c r="GE464" s="68">
        <v>7035</v>
      </c>
      <c r="GF464" s="68" t="s">
        <v>4270</v>
      </c>
    </row>
    <row r="465" spans="6:188" x14ac:dyDescent="0.3">
      <c r="F465" s="68">
        <v>9007</v>
      </c>
      <c r="G465" s="68">
        <v>2</v>
      </c>
      <c r="H465" s="68">
        <v>0</v>
      </c>
      <c r="I465" s="68">
        <v>0</v>
      </c>
      <c r="J465" s="68" t="s">
        <v>12025</v>
      </c>
      <c r="K465" s="68">
        <v>0</v>
      </c>
      <c r="L465" s="68">
        <v>0</v>
      </c>
      <c r="M465" s="68">
        <v>0</v>
      </c>
      <c r="N465" s="68">
        <v>0</v>
      </c>
      <c r="O465" s="68">
        <v>9007</v>
      </c>
      <c r="P465" s="68">
        <v>0</v>
      </c>
      <c r="Q465" s="68">
        <v>0</v>
      </c>
      <c r="R465" s="68">
        <v>0</v>
      </c>
      <c r="S465" s="68">
        <v>0</v>
      </c>
      <c r="T465" s="68">
        <v>0</v>
      </c>
      <c r="U465" s="68">
        <v>0</v>
      </c>
      <c r="V465" s="68">
        <v>0</v>
      </c>
      <c r="W465" s="68">
        <v>0</v>
      </c>
      <c r="X465" s="68">
        <v>0</v>
      </c>
      <c r="Y465" s="68">
        <v>0</v>
      </c>
      <c r="Z465" s="68">
        <v>0</v>
      </c>
      <c r="AA465" s="68">
        <v>0</v>
      </c>
      <c r="AB465" s="68">
        <v>0</v>
      </c>
      <c r="AC465" s="68">
        <v>0</v>
      </c>
      <c r="AD465" s="68">
        <v>0</v>
      </c>
      <c r="AE465" s="68">
        <v>0</v>
      </c>
      <c r="AF465" s="68">
        <v>0</v>
      </c>
      <c r="AG465" s="68">
        <v>0</v>
      </c>
      <c r="AH465" s="68">
        <v>0</v>
      </c>
      <c r="AI465" s="68">
        <v>0</v>
      </c>
      <c r="AJ465" s="68">
        <v>0</v>
      </c>
      <c r="AK465" s="68">
        <v>0</v>
      </c>
      <c r="AL465" s="68">
        <v>0</v>
      </c>
      <c r="AM465" s="68">
        <v>0</v>
      </c>
      <c r="AN465" s="68">
        <v>0</v>
      </c>
      <c r="AO465" s="68">
        <v>0</v>
      </c>
      <c r="AP465" s="68">
        <v>0</v>
      </c>
      <c r="AQ465" s="68">
        <v>1</v>
      </c>
      <c r="AR465" s="68">
        <v>0</v>
      </c>
      <c r="AS465" s="68">
        <v>0</v>
      </c>
      <c r="AT465" s="68">
        <v>0</v>
      </c>
      <c r="AU465" s="68">
        <v>0</v>
      </c>
      <c r="AV465" s="68">
        <v>4</v>
      </c>
      <c r="AW465" s="68"/>
      <c r="AX465" s="68">
        <v>0</v>
      </c>
      <c r="AY465" s="126">
        <v>0</v>
      </c>
      <c r="AZ465" s="68">
        <v>0</v>
      </c>
      <c r="BA465" s="68">
        <v>0</v>
      </c>
      <c r="EQ465" s="68">
        <v>50110</v>
      </c>
      <c r="ER465" s="175">
        <v>1</v>
      </c>
      <c r="ES465" s="68">
        <v>650</v>
      </c>
      <c r="ET465" s="68">
        <v>110</v>
      </c>
      <c r="EU465" s="68">
        <v>0</v>
      </c>
      <c r="EV465" s="68">
        <v>150110</v>
      </c>
      <c r="EW465" s="68" t="s">
        <v>11592</v>
      </c>
      <c r="EX465" s="68" t="str">
        <f t="shared" si="40"/>
        <v>소형</v>
      </c>
      <c r="GE465" s="68">
        <v>7036</v>
      </c>
      <c r="GF465" s="68" t="s">
        <v>4271</v>
      </c>
    </row>
    <row r="466" spans="6:188" x14ac:dyDescent="0.3">
      <c r="F466" s="68">
        <v>9008</v>
      </c>
      <c r="G466" s="68">
        <v>2</v>
      </c>
      <c r="H466" s="68">
        <v>0</v>
      </c>
      <c r="I466" s="68">
        <v>0</v>
      </c>
      <c r="J466" s="68" t="s">
        <v>12026</v>
      </c>
      <c r="K466" s="68">
        <v>0</v>
      </c>
      <c r="L466" s="68">
        <v>0</v>
      </c>
      <c r="M466" s="68">
        <v>0</v>
      </c>
      <c r="N466" s="68">
        <v>0</v>
      </c>
      <c r="O466" s="68">
        <v>9008</v>
      </c>
      <c r="P466" s="68">
        <v>0</v>
      </c>
      <c r="Q466" s="68">
        <v>0</v>
      </c>
      <c r="R466" s="68">
        <v>0</v>
      </c>
      <c r="S466" s="68">
        <v>0</v>
      </c>
      <c r="T466" s="68">
        <v>0</v>
      </c>
      <c r="U466" s="68">
        <v>0</v>
      </c>
      <c r="V466" s="68">
        <v>0</v>
      </c>
      <c r="W466" s="68">
        <v>0</v>
      </c>
      <c r="X466" s="68">
        <v>0</v>
      </c>
      <c r="Y466" s="68">
        <v>0</v>
      </c>
      <c r="Z466" s="68">
        <v>0</v>
      </c>
      <c r="AA466" s="68">
        <v>0</v>
      </c>
      <c r="AB466" s="68">
        <v>0</v>
      </c>
      <c r="AC466" s="68">
        <v>0</v>
      </c>
      <c r="AD466" s="68">
        <v>0</v>
      </c>
      <c r="AE466" s="68">
        <v>0</v>
      </c>
      <c r="AF466" s="68">
        <v>0</v>
      </c>
      <c r="AG466" s="68">
        <v>0</v>
      </c>
      <c r="AH466" s="68">
        <v>0</v>
      </c>
      <c r="AI466" s="68">
        <v>0</v>
      </c>
      <c r="AJ466" s="68">
        <v>0</v>
      </c>
      <c r="AK466" s="68">
        <v>0</v>
      </c>
      <c r="AL466" s="68">
        <v>0</v>
      </c>
      <c r="AM466" s="68">
        <v>0</v>
      </c>
      <c r="AN466" s="68">
        <v>0</v>
      </c>
      <c r="AO466" s="68">
        <v>0</v>
      </c>
      <c r="AP466" s="68">
        <v>0</v>
      </c>
      <c r="AQ466" s="68">
        <v>1</v>
      </c>
      <c r="AR466" s="68">
        <v>0</v>
      </c>
      <c r="AS466" s="68">
        <v>0</v>
      </c>
      <c r="AT466" s="68">
        <v>0</v>
      </c>
      <c r="AU466" s="68">
        <v>0</v>
      </c>
      <c r="AV466" s="68">
        <v>4</v>
      </c>
      <c r="AW466" s="68"/>
      <c r="AX466" s="68">
        <v>0</v>
      </c>
      <c r="AY466" s="126">
        <v>0</v>
      </c>
      <c r="AZ466" s="68">
        <v>0</v>
      </c>
      <c r="BA466" s="68">
        <v>0</v>
      </c>
      <c r="EQ466" s="68">
        <v>50015</v>
      </c>
      <c r="ER466" s="175">
        <v>1</v>
      </c>
      <c r="ES466" s="68">
        <v>650</v>
      </c>
      <c r="ET466" s="68">
        <v>15</v>
      </c>
      <c r="EU466" s="68">
        <v>0</v>
      </c>
      <c r="EV466" s="68">
        <v>150015</v>
      </c>
      <c r="EW466" s="68" t="s">
        <v>2653</v>
      </c>
      <c r="EX466" s="68" t="str">
        <f t="shared" si="40"/>
        <v>소형</v>
      </c>
      <c r="GE466" s="68">
        <v>7037</v>
      </c>
      <c r="GF466" s="68" t="s">
        <v>2750</v>
      </c>
    </row>
    <row r="467" spans="6:188" x14ac:dyDescent="0.3">
      <c r="F467" s="68">
        <v>9009</v>
      </c>
      <c r="G467" s="68">
        <v>2</v>
      </c>
      <c r="H467" s="68">
        <v>0</v>
      </c>
      <c r="I467" s="68">
        <v>0</v>
      </c>
      <c r="J467" s="68" t="s">
        <v>12027</v>
      </c>
      <c r="K467" s="68">
        <v>0</v>
      </c>
      <c r="L467" s="68">
        <v>0</v>
      </c>
      <c r="M467" s="68">
        <v>0</v>
      </c>
      <c r="N467" s="68">
        <v>0</v>
      </c>
      <c r="O467" s="68">
        <v>9009</v>
      </c>
      <c r="P467" s="68">
        <v>0</v>
      </c>
      <c r="Q467" s="68">
        <v>0</v>
      </c>
      <c r="R467" s="68">
        <v>0</v>
      </c>
      <c r="S467" s="68">
        <v>0</v>
      </c>
      <c r="T467" s="68">
        <v>0</v>
      </c>
      <c r="U467" s="68">
        <v>0</v>
      </c>
      <c r="V467" s="68">
        <v>0</v>
      </c>
      <c r="W467" s="68">
        <v>0</v>
      </c>
      <c r="X467" s="68">
        <v>0</v>
      </c>
      <c r="Y467" s="68">
        <v>0</v>
      </c>
      <c r="Z467" s="68">
        <v>0</v>
      </c>
      <c r="AA467" s="68">
        <v>0</v>
      </c>
      <c r="AB467" s="68">
        <v>0</v>
      </c>
      <c r="AC467" s="68">
        <v>0</v>
      </c>
      <c r="AD467" s="68">
        <v>0</v>
      </c>
      <c r="AE467" s="68">
        <v>0</v>
      </c>
      <c r="AF467" s="68">
        <v>0</v>
      </c>
      <c r="AG467" s="68">
        <v>0</v>
      </c>
      <c r="AH467" s="68">
        <v>0</v>
      </c>
      <c r="AI467" s="68">
        <v>0</v>
      </c>
      <c r="AJ467" s="68">
        <v>0</v>
      </c>
      <c r="AK467" s="68">
        <v>0</v>
      </c>
      <c r="AL467" s="68">
        <v>0</v>
      </c>
      <c r="AM467" s="68">
        <v>0</v>
      </c>
      <c r="AN467" s="68">
        <v>0</v>
      </c>
      <c r="AO467" s="68">
        <v>0</v>
      </c>
      <c r="AP467" s="68">
        <v>0</v>
      </c>
      <c r="AQ467" s="68">
        <v>1</v>
      </c>
      <c r="AR467" s="68">
        <v>0</v>
      </c>
      <c r="AS467" s="68">
        <v>0</v>
      </c>
      <c r="AT467" s="68">
        <v>0</v>
      </c>
      <c r="AU467" s="68">
        <v>0</v>
      </c>
      <c r="AV467" s="68">
        <v>4</v>
      </c>
      <c r="AW467" s="68"/>
      <c r="AX467" s="68">
        <v>0</v>
      </c>
      <c r="AY467" s="126">
        <v>0</v>
      </c>
      <c r="AZ467" s="68">
        <v>0</v>
      </c>
      <c r="BA467" s="68">
        <v>0</v>
      </c>
      <c r="EQ467" s="68">
        <v>50052</v>
      </c>
      <c r="ER467" s="175">
        <v>1</v>
      </c>
      <c r="ES467" s="68">
        <v>650</v>
      </c>
      <c r="ET467" s="68">
        <v>52</v>
      </c>
      <c r="EU467" s="68">
        <v>0</v>
      </c>
      <c r="EV467" s="68">
        <v>150052</v>
      </c>
      <c r="EW467" s="68" t="s">
        <v>2690</v>
      </c>
      <c r="EX467" s="68" t="str">
        <f t="shared" si="40"/>
        <v>소형</v>
      </c>
      <c r="GE467" s="68">
        <v>7038</v>
      </c>
      <c r="GF467" s="68" t="s">
        <v>4272</v>
      </c>
    </row>
    <row r="468" spans="6:188" x14ac:dyDescent="0.3">
      <c r="F468" s="68">
        <v>9010</v>
      </c>
      <c r="G468" s="68">
        <v>2</v>
      </c>
      <c r="H468" s="68">
        <v>0</v>
      </c>
      <c r="I468" s="68">
        <v>0</v>
      </c>
      <c r="J468" s="68" t="s">
        <v>12028</v>
      </c>
      <c r="K468" s="68">
        <v>0</v>
      </c>
      <c r="L468" s="68">
        <v>0</v>
      </c>
      <c r="M468" s="68">
        <v>0</v>
      </c>
      <c r="N468" s="68">
        <v>0</v>
      </c>
      <c r="O468" s="68">
        <v>9010</v>
      </c>
      <c r="P468" s="68">
        <v>0</v>
      </c>
      <c r="Q468" s="68">
        <v>0</v>
      </c>
      <c r="R468" s="68">
        <v>0</v>
      </c>
      <c r="S468" s="68">
        <v>0</v>
      </c>
      <c r="T468" s="68">
        <v>0</v>
      </c>
      <c r="U468" s="68">
        <v>0</v>
      </c>
      <c r="V468" s="68">
        <v>0</v>
      </c>
      <c r="W468" s="68">
        <v>0</v>
      </c>
      <c r="X468" s="68">
        <v>0</v>
      </c>
      <c r="Y468" s="68">
        <v>0</v>
      </c>
      <c r="Z468" s="68">
        <v>0</v>
      </c>
      <c r="AA468" s="68">
        <v>0</v>
      </c>
      <c r="AB468" s="68">
        <v>0</v>
      </c>
      <c r="AC468" s="68">
        <v>0</v>
      </c>
      <c r="AD468" s="68">
        <v>0</v>
      </c>
      <c r="AE468" s="68">
        <v>0</v>
      </c>
      <c r="AF468" s="68">
        <v>0</v>
      </c>
      <c r="AG468" s="68">
        <v>0</v>
      </c>
      <c r="AH468" s="68">
        <v>0</v>
      </c>
      <c r="AI468" s="68">
        <v>0</v>
      </c>
      <c r="AJ468" s="68">
        <v>0</v>
      </c>
      <c r="AK468" s="68">
        <v>0</v>
      </c>
      <c r="AL468" s="68">
        <v>0</v>
      </c>
      <c r="AM468" s="68">
        <v>0</v>
      </c>
      <c r="AN468" s="68">
        <v>0</v>
      </c>
      <c r="AO468" s="68">
        <v>0</v>
      </c>
      <c r="AP468" s="68">
        <v>0</v>
      </c>
      <c r="AQ468" s="68">
        <v>1</v>
      </c>
      <c r="AR468" s="68">
        <v>0</v>
      </c>
      <c r="AS468" s="68">
        <v>0</v>
      </c>
      <c r="AT468" s="68">
        <v>0</v>
      </c>
      <c r="AU468" s="68">
        <v>0</v>
      </c>
      <c r="AV468" s="68">
        <v>4</v>
      </c>
      <c r="AW468" s="68"/>
      <c r="AX468" s="68">
        <v>0</v>
      </c>
      <c r="AY468" s="126">
        <v>0</v>
      </c>
      <c r="AZ468" s="68">
        <v>0</v>
      </c>
      <c r="BA468" s="68">
        <v>0</v>
      </c>
      <c r="EQ468" s="68">
        <v>50014</v>
      </c>
      <c r="ER468" s="175">
        <v>1</v>
      </c>
      <c r="ES468" s="68">
        <v>650</v>
      </c>
      <c r="ET468" s="68">
        <v>14</v>
      </c>
      <c r="EU468" s="68">
        <v>0</v>
      </c>
      <c r="EV468" s="68">
        <v>150014</v>
      </c>
      <c r="EW468" s="68" t="s">
        <v>2652</v>
      </c>
      <c r="EX468" s="68" t="str">
        <f t="shared" si="40"/>
        <v>소형</v>
      </c>
      <c r="GE468" s="68">
        <v>7039</v>
      </c>
      <c r="GF468" s="68" t="s">
        <v>4273</v>
      </c>
    </row>
    <row r="469" spans="6:188" x14ac:dyDescent="0.3">
      <c r="F469" s="68">
        <v>9011</v>
      </c>
      <c r="G469" s="68">
        <v>2</v>
      </c>
      <c r="H469" s="68">
        <v>0</v>
      </c>
      <c r="I469" s="68">
        <v>0</v>
      </c>
      <c r="J469" s="68" t="s">
        <v>12029</v>
      </c>
      <c r="K469" s="68">
        <v>0</v>
      </c>
      <c r="L469" s="68">
        <v>0</v>
      </c>
      <c r="M469" s="68">
        <v>0</v>
      </c>
      <c r="N469" s="68">
        <v>0</v>
      </c>
      <c r="O469" s="68">
        <v>9011</v>
      </c>
      <c r="P469" s="68">
        <v>0</v>
      </c>
      <c r="Q469" s="68">
        <v>0</v>
      </c>
      <c r="R469" s="68">
        <v>0</v>
      </c>
      <c r="S469" s="68">
        <v>0</v>
      </c>
      <c r="T469" s="68">
        <v>0</v>
      </c>
      <c r="U469" s="68">
        <v>0</v>
      </c>
      <c r="V469" s="68">
        <v>0</v>
      </c>
      <c r="W469" s="68">
        <v>0</v>
      </c>
      <c r="X469" s="68">
        <v>0</v>
      </c>
      <c r="Y469" s="68">
        <v>0</v>
      </c>
      <c r="Z469" s="68">
        <v>0</v>
      </c>
      <c r="AA469" s="68">
        <v>0</v>
      </c>
      <c r="AB469" s="68">
        <v>0</v>
      </c>
      <c r="AC469" s="68">
        <v>0</v>
      </c>
      <c r="AD469" s="68">
        <v>0</v>
      </c>
      <c r="AE469" s="68">
        <v>0</v>
      </c>
      <c r="AF469" s="68">
        <v>0</v>
      </c>
      <c r="AG469" s="68">
        <v>0</v>
      </c>
      <c r="AH469" s="68">
        <v>0</v>
      </c>
      <c r="AI469" s="68">
        <v>0</v>
      </c>
      <c r="AJ469" s="68">
        <v>0</v>
      </c>
      <c r="AK469" s="68">
        <v>0</v>
      </c>
      <c r="AL469" s="68">
        <v>0</v>
      </c>
      <c r="AM469" s="68">
        <v>0</v>
      </c>
      <c r="AN469" s="68">
        <v>0</v>
      </c>
      <c r="AO469" s="68">
        <v>0</v>
      </c>
      <c r="AP469" s="68">
        <v>0</v>
      </c>
      <c r="AQ469" s="68">
        <v>1</v>
      </c>
      <c r="AR469" s="68">
        <v>0</v>
      </c>
      <c r="AS469" s="68">
        <v>0</v>
      </c>
      <c r="AT469" s="68">
        <v>0</v>
      </c>
      <c r="AU469" s="68">
        <v>0</v>
      </c>
      <c r="AV469" s="68">
        <v>4</v>
      </c>
      <c r="AW469" s="68"/>
      <c r="AX469" s="68">
        <v>0</v>
      </c>
      <c r="AY469" s="126">
        <v>0</v>
      </c>
      <c r="AZ469" s="68">
        <v>0</v>
      </c>
      <c r="BA469" s="68">
        <v>0</v>
      </c>
      <c r="EQ469" s="68">
        <v>50053</v>
      </c>
      <c r="ER469" s="175">
        <v>1</v>
      </c>
      <c r="ES469" s="68">
        <v>650</v>
      </c>
      <c r="ET469" s="68">
        <v>53</v>
      </c>
      <c r="EU469" s="68">
        <v>0</v>
      </c>
      <c r="EV469" s="68">
        <v>150053</v>
      </c>
      <c r="EW469" s="68" t="s">
        <v>2691</v>
      </c>
      <c r="EX469" s="68" t="str">
        <f t="shared" si="40"/>
        <v>소형</v>
      </c>
      <c r="GE469" s="68">
        <v>7040</v>
      </c>
      <c r="GF469" s="68" t="s">
        <v>4274</v>
      </c>
    </row>
    <row r="470" spans="6:188" x14ac:dyDescent="0.3">
      <c r="F470" s="68">
        <v>9012</v>
      </c>
      <c r="G470" s="68">
        <v>2</v>
      </c>
      <c r="H470" s="68">
        <v>0</v>
      </c>
      <c r="I470" s="68">
        <v>0</v>
      </c>
      <c r="J470" s="68" t="s">
        <v>12030</v>
      </c>
      <c r="K470" s="68">
        <v>0</v>
      </c>
      <c r="L470" s="68">
        <v>0</v>
      </c>
      <c r="M470" s="68">
        <v>0</v>
      </c>
      <c r="N470" s="68">
        <v>0</v>
      </c>
      <c r="O470" s="68">
        <v>9012</v>
      </c>
      <c r="P470" s="68">
        <v>0</v>
      </c>
      <c r="Q470" s="68">
        <v>0</v>
      </c>
      <c r="R470" s="68">
        <v>0</v>
      </c>
      <c r="S470" s="68">
        <v>0</v>
      </c>
      <c r="T470" s="68">
        <v>0</v>
      </c>
      <c r="U470" s="68">
        <v>0</v>
      </c>
      <c r="V470" s="68">
        <v>0</v>
      </c>
      <c r="W470" s="68">
        <v>0</v>
      </c>
      <c r="X470" s="68">
        <v>0</v>
      </c>
      <c r="Y470" s="68">
        <v>0</v>
      </c>
      <c r="Z470" s="68">
        <v>0</v>
      </c>
      <c r="AA470" s="68">
        <v>0</v>
      </c>
      <c r="AB470" s="68">
        <v>0</v>
      </c>
      <c r="AC470" s="68">
        <v>0</v>
      </c>
      <c r="AD470" s="68">
        <v>0</v>
      </c>
      <c r="AE470" s="68">
        <v>0</v>
      </c>
      <c r="AF470" s="68">
        <v>0</v>
      </c>
      <c r="AG470" s="68">
        <v>0</v>
      </c>
      <c r="AH470" s="68">
        <v>0</v>
      </c>
      <c r="AI470" s="68">
        <v>0</v>
      </c>
      <c r="AJ470" s="68">
        <v>0</v>
      </c>
      <c r="AK470" s="68">
        <v>0</v>
      </c>
      <c r="AL470" s="68">
        <v>0</v>
      </c>
      <c r="AM470" s="68">
        <v>0</v>
      </c>
      <c r="AN470" s="68">
        <v>0</v>
      </c>
      <c r="AO470" s="68">
        <v>0</v>
      </c>
      <c r="AP470" s="68">
        <v>0</v>
      </c>
      <c r="AQ470" s="68">
        <v>1</v>
      </c>
      <c r="AR470" s="68">
        <v>0</v>
      </c>
      <c r="AS470" s="68">
        <v>0</v>
      </c>
      <c r="AT470" s="68">
        <v>0</v>
      </c>
      <c r="AU470" s="68">
        <v>0</v>
      </c>
      <c r="AV470" s="68">
        <v>4</v>
      </c>
      <c r="AW470" s="68"/>
      <c r="AX470" s="68">
        <v>0</v>
      </c>
      <c r="AY470" s="126">
        <v>0</v>
      </c>
      <c r="AZ470" s="68">
        <v>0</v>
      </c>
      <c r="BA470" s="68">
        <v>0</v>
      </c>
      <c r="EQ470" s="68">
        <v>50019</v>
      </c>
      <c r="ER470" s="175">
        <v>2</v>
      </c>
      <c r="ES470" s="68">
        <v>650</v>
      </c>
      <c r="ET470" s="68">
        <v>19</v>
      </c>
      <c r="EU470" s="68">
        <v>0</v>
      </c>
      <c r="EV470" s="68">
        <v>150019</v>
      </c>
      <c r="EW470" s="68" t="s">
        <v>2657</v>
      </c>
      <c r="EX470" s="68" t="str">
        <f t="shared" si="40"/>
        <v>중형</v>
      </c>
      <c r="GE470" s="68">
        <v>7041</v>
      </c>
      <c r="GF470" s="68" t="s">
        <v>4275</v>
      </c>
    </row>
    <row r="471" spans="6:188" x14ac:dyDescent="0.3">
      <c r="F471" s="68">
        <v>9013</v>
      </c>
      <c r="G471" s="68">
        <v>2</v>
      </c>
      <c r="H471" s="68">
        <v>0</v>
      </c>
      <c r="I471" s="68">
        <v>0</v>
      </c>
      <c r="J471" s="68" t="s">
        <v>12031</v>
      </c>
      <c r="K471" s="68">
        <v>0</v>
      </c>
      <c r="L471" s="68">
        <v>0</v>
      </c>
      <c r="M471" s="68">
        <v>0</v>
      </c>
      <c r="N471" s="68">
        <v>0</v>
      </c>
      <c r="O471" s="68">
        <v>9013</v>
      </c>
      <c r="P471" s="68">
        <v>0</v>
      </c>
      <c r="Q471" s="68">
        <v>0</v>
      </c>
      <c r="R471" s="68">
        <v>0</v>
      </c>
      <c r="S471" s="68">
        <v>0</v>
      </c>
      <c r="T471" s="68">
        <v>0</v>
      </c>
      <c r="U471" s="68">
        <v>0</v>
      </c>
      <c r="V471" s="68">
        <v>0</v>
      </c>
      <c r="W471" s="68">
        <v>0</v>
      </c>
      <c r="X471" s="68">
        <v>0</v>
      </c>
      <c r="Y471" s="68">
        <v>0</v>
      </c>
      <c r="Z471" s="68">
        <v>0</v>
      </c>
      <c r="AA471" s="68">
        <v>0</v>
      </c>
      <c r="AB471" s="68">
        <v>0</v>
      </c>
      <c r="AC471" s="68">
        <v>0</v>
      </c>
      <c r="AD471" s="68">
        <v>0</v>
      </c>
      <c r="AE471" s="68">
        <v>0</v>
      </c>
      <c r="AF471" s="68">
        <v>0</v>
      </c>
      <c r="AG471" s="68">
        <v>0</v>
      </c>
      <c r="AH471" s="68">
        <v>0</v>
      </c>
      <c r="AI471" s="68">
        <v>0</v>
      </c>
      <c r="AJ471" s="68">
        <v>0</v>
      </c>
      <c r="AK471" s="68">
        <v>0</v>
      </c>
      <c r="AL471" s="68">
        <v>0</v>
      </c>
      <c r="AM471" s="68">
        <v>0</v>
      </c>
      <c r="AN471" s="68">
        <v>0</v>
      </c>
      <c r="AO471" s="68">
        <v>0</v>
      </c>
      <c r="AP471" s="68">
        <v>0</v>
      </c>
      <c r="AQ471" s="68">
        <v>1</v>
      </c>
      <c r="AR471" s="68">
        <v>0</v>
      </c>
      <c r="AS471" s="68">
        <v>0</v>
      </c>
      <c r="AT471" s="68">
        <v>0</v>
      </c>
      <c r="AU471" s="68">
        <v>0</v>
      </c>
      <c r="AV471" s="68">
        <v>4</v>
      </c>
      <c r="AW471" s="68"/>
      <c r="AX471" s="68">
        <v>0</v>
      </c>
      <c r="AY471" s="126">
        <v>0</v>
      </c>
      <c r="AZ471" s="68">
        <v>0</v>
      </c>
      <c r="BA471" s="68">
        <v>0</v>
      </c>
      <c r="EQ471" s="68">
        <v>50020</v>
      </c>
      <c r="ER471" s="175">
        <v>2</v>
      </c>
      <c r="ES471" s="68">
        <v>650</v>
      </c>
      <c r="ET471" s="68">
        <v>20</v>
      </c>
      <c r="EU471" s="68">
        <v>0</v>
      </c>
      <c r="EV471" s="68">
        <v>150020</v>
      </c>
      <c r="EW471" s="68" t="s">
        <v>2658</v>
      </c>
      <c r="EX471" s="68" t="str">
        <f t="shared" si="40"/>
        <v>중형</v>
      </c>
      <c r="GE471" s="68">
        <v>7042</v>
      </c>
      <c r="GF471" s="68" t="s">
        <v>4276</v>
      </c>
    </row>
    <row r="472" spans="6:188" x14ac:dyDescent="0.3">
      <c r="F472" s="68">
        <v>9014</v>
      </c>
      <c r="G472" s="68">
        <v>2</v>
      </c>
      <c r="H472" s="68">
        <v>0</v>
      </c>
      <c r="I472" s="68">
        <v>0</v>
      </c>
      <c r="J472" s="68" t="s">
        <v>12032</v>
      </c>
      <c r="K472" s="68">
        <v>0</v>
      </c>
      <c r="L472" s="68">
        <v>0</v>
      </c>
      <c r="M472" s="68">
        <v>0</v>
      </c>
      <c r="N472" s="68">
        <v>0</v>
      </c>
      <c r="O472" s="68">
        <v>9014</v>
      </c>
      <c r="P472" s="68">
        <v>0</v>
      </c>
      <c r="Q472" s="68">
        <v>0</v>
      </c>
      <c r="R472" s="68">
        <v>0</v>
      </c>
      <c r="S472" s="68">
        <v>0</v>
      </c>
      <c r="T472" s="68">
        <v>0</v>
      </c>
      <c r="U472" s="68">
        <v>0</v>
      </c>
      <c r="V472" s="68">
        <v>0</v>
      </c>
      <c r="W472" s="68">
        <v>0</v>
      </c>
      <c r="X472" s="68">
        <v>0</v>
      </c>
      <c r="Y472" s="68">
        <v>0</v>
      </c>
      <c r="Z472" s="68">
        <v>0</v>
      </c>
      <c r="AA472" s="68">
        <v>0</v>
      </c>
      <c r="AB472" s="68">
        <v>0</v>
      </c>
      <c r="AC472" s="68">
        <v>0</v>
      </c>
      <c r="AD472" s="68">
        <v>0</v>
      </c>
      <c r="AE472" s="68">
        <v>0</v>
      </c>
      <c r="AF472" s="68">
        <v>0</v>
      </c>
      <c r="AG472" s="68">
        <v>0</v>
      </c>
      <c r="AH472" s="68">
        <v>0</v>
      </c>
      <c r="AI472" s="68">
        <v>0</v>
      </c>
      <c r="AJ472" s="68">
        <v>0</v>
      </c>
      <c r="AK472" s="68">
        <v>0</v>
      </c>
      <c r="AL472" s="68">
        <v>0</v>
      </c>
      <c r="AM472" s="68">
        <v>0</v>
      </c>
      <c r="AN472" s="68">
        <v>0</v>
      </c>
      <c r="AO472" s="68">
        <v>0</v>
      </c>
      <c r="AP472" s="68">
        <v>0</v>
      </c>
      <c r="AQ472" s="68">
        <v>1</v>
      </c>
      <c r="AR472" s="68">
        <v>0</v>
      </c>
      <c r="AS472" s="68">
        <v>0</v>
      </c>
      <c r="AT472" s="68">
        <v>0</v>
      </c>
      <c r="AU472" s="68">
        <v>0</v>
      </c>
      <c r="AV472" s="68">
        <v>4</v>
      </c>
      <c r="AW472" s="68"/>
      <c r="AX472" s="68">
        <v>0</v>
      </c>
      <c r="AY472" s="126">
        <v>0</v>
      </c>
      <c r="AZ472" s="68">
        <v>0</v>
      </c>
      <c r="BA472" s="68">
        <v>0</v>
      </c>
      <c r="EQ472" s="68">
        <v>51051</v>
      </c>
      <c r="ER472" s="175">
        <v>1</v>
      </c>
      <c r="ES472" s="68">
        <v>-1</v>
      </c>
      <c r="ET472" s="68">
        <v>51</v>
      </c>
      <c r="EU472" s="68">
        <v>0</v>
      </c>
      <c r="EV472" s="68">
        <v>150051</v>
      </c>
      <c r="EW472" s="68" t="s">
        <v>2689</v>
      </c>
      <c r="EX472" s="68" t="str">
        <f t="shared" si="40"/>
        <v>소형</v>
      </c>
      <c r="GE472" s="68">
        <v>7043</v>
      </c>
      <c r="GF472" s="68" t="s">
        <v>4277</v>
      </c>
    </row>
    <row r="473" spans="6:188" x14ac:dyDescent="0.3">
      <c r="F473" s="68">
        <v>9015</v>
      </c>
      <c r="G473" s="68">
        <v>2</v>
      </c>
      <c r="H473" s="68">
        <v>0</v>
      </c>
      <c r="I473" s="68">
        <v>0</v>
      </c>
      <c r="J473" s="68" t="s">
        <v>12033</v>
      </c>
      <c r="K473" s="68">
        <v>0</v>
      </c>
      <c r="L473" s="68">
        <v>0</v>
      </c>
      <c r="M473" s="68">
        <v>0</v>
      </c>
      <c r="N473" s="68">
        <v>0</v>
      </c>
      <c r="O473" s="68">
        <v>9015</v>
      </c>
      <c r="P473" s="68">
        <v>0</v>
      </c>
      <c r="Q473" s="68">
        <v>0</v>
      </c>
      <c r="R473" s="68">
        <v>0</v>
      </c>
      <c r="S473" s="68">
        <v>0</v>
      </c>
      <c r="T473" s="68">
        <v>0</v>
      </c>
      <c r="U473" s="68">
        <v>0</v>
      </c>
      <c r="V473" s="68">
        <v>0</v>
      </c>
      <c r="W473" s="68">
        <v>0</v>
      </c>
      <c r="X473" s="68">
        <v>0</v>
      </c>
      <c r="Y473" s="68">
        <v>0</v>
      </c>
      <c r="Z473" s="68">
        <v>0</v>
      </c>
      <c r="AA473" s="68">
        <v>0</v>
      </c>
      <c r="AB473" s="68">
        <v>0</v>
      </c>
      <c r="AC473" s="68">
        <v>0</v>
      </c>
      <c r="AD473" s="68">
        <v>0</v>
      </c>
      <c r="AE473" s="68">
        <v>0</v>
      </c>
      <c r="AF473" s="68">
        <v>0</v>
      </c>
      <c r="AG473" s="68">
        <v>0</v>
      </c>
      <c r="AH473" s="68">
        <v>0</v>
      </c>
      <c r="AI473" s="68">
        <v>0</v>
      </c>
      <c r="AJ473" s="68">
        <v>0</v>
      </c>
      <c r="AK473" s="68">
        <v>0</v>
      </c>
      <c r="AL473" s="68">
        <v>0</v>
      </c>
      <c r="AM473" s="68">
        <v>0</v>
      </c>
      <c r="AN473" s="68">
        <v>0</v>
      </c>
      <c r="AO473" s="68">
        <v>0</v>
      </c>
      <c r="AP473" s="68">
        <v>0</v>
      </c>
      <c r="AQ473" s="68">
        <v>1</v>
      </c>
      <c r="AR473" s="68">
        <v>0</v>
      </c>
      <c r="AS473" s="68">
        <v>0</v>
      </c>
      <c r="AT473" s="68">
        <v>0</v>
      </c>
      <c r="AU473" s="68">
        <v>0</v>
      </c>
      <c r="AV473" s="68">
        <v>4</v>
      </c>
      <c r="AW473" s="68"/>
      <c r="AX473" s="68">
        <v>0</v>
      </c>
      <c r="AY473" s="126">
        <v>0</v>
      </c>
      <c r="AZ473" s="68">
        <v>0</v>
      </c>
      <c r="BA473" s="68">
        <v>0</v>
      </c>
      <c r="EQ473" s="68">
        <v>51055</v>
      </c>
      <c r="ER473" s="175">
        <v>1</v>
      </c>
      <c r="ES473" s="68">
        <v>-1</v>
      </c>
      <c r="ET473" s="68">
        <v>55</v>
      </c>
      <c r="EU473" s="68">
        <v>0</v>
      </c>
      <c r="EV473" s="68">
        <v>150055</v>
      </c>
      <c r="EW473" s="68" t="s">
        <v>2693</v>
      </c>
      <c r="EX473" s="68" t="str">
        <f t="shared" si="40"/>
        <v>소형</v>
      </c>
      <c r="GE473" s="68">
        <v>7044</v>
      </c>
      <c r="GF473" s="68" t="s">
        <v>4278</v>
      </c>
    </row>
    <row r="474" spans="6:188" x14ac:dyDescent="0.3">
      <c r="F474" s="68">
        <v>9016</v>
      </c>
      <c r="G474" s="68">
        <v>2</v>
      </c>
      <c r="H474" s="68">
        <v>0</v>
      </c>
      <c r="I474" s="68">
        <v>0</v>
      </c>
      <c r="J474" s="68" t="s">
        <v>12034</v>
      </c>
      <c r="K474" s="68">
        <v>0</v>
      </c>
      <c r="L474" s="68">
        <v>0</v>
      </c>
      <c r="M474" s="68">
        <v>0</v>
      </c>
      <c r="N474" s="68">
        <v>0</v>
      </c>
      <c r="O474" s="68">
        <v>9016</v>
      </c>
      <c r="P474" s="68">
        <v>0</v>
      </c>
      <c r="Q474" s="68">
        <v>0</v>
      </c>
      <c r="R474" s="68">
        <v>0</v>
      </c>
      <c r="S474" s="68">
        <v>0</v>
      </c>
      <c r="T474" s="68">
        <v>0</v>
      </c>
      <c r="U474" s="68">
        <v>0</v>
      </c>
      <c r="V474" s="68">
        <v>0</v>
      </c>
      <c r="W474" s="68">
        <v>0</v>
      </c>
      <c r="X474" s="68">
        <v>0</v>
      </c>
      <c r="Y474" s="68">
        <v>0</v>
      </c>
      <c r="Z474" s="68">
        <v>0</v>
      </c>
      <c r="AA474" s="68">
        <v>0</v>
      </c>
      <c r="AB474" s="68">
        <v>0</v>
      </c>
      <c r="AC474" s="68">
        <v>0</v>
      </c>
      <c r="AD474" s="68">
        <v>0</v>
      </c>
      <c r="AE474" s="68">
        <v>0</v>
      </c>
      <c r="AF474" s="68">
        <v>0</v>
      </c>
      <c r="AG474" s="68">
        <v>0</v>
      </c>
      <c r="AH474" s="68">
        <v>0</v>
      </c>
      <c r="AI474" s="68">
        <v>0</v>
      </c>
      <c r="AJ474" s="68">
        <v>0</v>
      </c>
      <c r="AK474" s="68">
        <v>0</v>
      </c>
      <c r="AL474" s="68">
        <v>0</v>
      </c>
      <c r="AM474" s="68">
        <v>0</v>
      </c>
      <c r="AN474" s="68">
        <v>0</v>
      </c>
      <c r="AO474" s="68">
        <v>0</v>
      </c>
      <c r="AP474" s="68">
        <v>0</v>
      </c>
      <c r="AQ474" s="68">
        <v>1</v>
      </c>
      <c r="AR474" s="68">
        <v>0</v>
      </c>
      <c r="AS474" s="68">
        <v>0</v>
      </c>
      <c r="AT474" s="68">
        <v>0</v>
      </c>
      <c r="AU474" s="68">
        <v>0</v>
      </c>
      <c r="AV474" s="68">
        <v>4</v>
      </c>
      <c r="AW474" s="68"/>
      <c r="AX474" s="68">
        <v>0</v>
      </c>
      <c r="AY474" s="126">
        <v>0</v>
      </c>
      <c r="AZ474" s="68">
        <v>0</v>
      </c>
      <c r="BA474" s="68">
        <v>0</v>
      </c>
      <c r="EQ474" s="68">
        <v>51056</v>
      </c>
      <c r="ER474" s="175">
        <v>1</v>
      </c>
      <c r="ES474" s="68">
        <v>-1</v>
      </c>
      <c r="ET474" s="68">
        <v>56</v>
      </c>
      <c r="EU474" s="68">
        <v>0</v>
      </c>
      <c r="EV474" s="68">
        <v>150056</v>
      </c>
      <c r="EW474" s="68" t="s">
        <v>2694</v>
      </c>
      <c r="EX474" s="68" t="str">
        <f t="shared" si="40"/>
        <v>소형</v>
      </c>
      <c r="GE474" s="68">
        <v>7045</v>
      </c>
      <c r="GF474" s="68" t="s">
        <v>4279</v>
      </c>
    </row>
    <row r="475" spans="6:188" x14ac:dyDescent="0.3">
      <c r="F475" s="68">
        <v>9017</v>
      </c>
      <c r="G475" s="68">
        <v>2</v>
      </c>
      <c r="H475" s="68">
        <v>0</v>
      </c>
      <c r="I475" s="68">
        <v>0</v>
      </c>
      <c r="J475" s="68" t="s">
        <v>12035</v>
      </c>
      <c r="K475" s="68">
        <v>0</v>
      </c>
      <c r="L475" s="68">
        <v>0</v>
      </c>
      <c r="M475" s="68">
        <v>0</v>
      </c>
      <c r="N475" s="68">
        <v>0</v>
      </c>
      <c r="O475" s="68">
        <v>9017</v>
      </c>
      <c r="P475" s="68">
        <v>0</v>
      </c>
      <c r="Q475" s="68">
        <v>0</v>
      </c>
      <c r="R475" s="68">
        <v>0</v>
      </c>
      <c r="S475" s="68">
        <v>0</v>
      </c>
      <c r="T475" s="68">
        <v>0</v>
      </c>
      <c r="U475" s="68">
        <v>0</v>
      </c>
      <c r="V475" s="68">
        <v>0</v>
      </c>
      <c r="W475" s="68">
        <v>0</v>
      </c>
      <c r="X475" s="68">
        <v>0</v>
      </c>
      <c r="Y475" s="68">
        <v>0</v>
      </c>
      <c r="Z475" s="68">
        <v>0</v>
      </c>
      <c r="AA475" s="68">
        <v>0</v>
      </c>
      <c r="AB475" s="68">
        <v>0</v>
      </c>
      <c r="AC475" s="68">
        <v>0</v>
      </c>
      <c r="AD475" s="68">
        <v>0</v>
      </c>
      <c r="AE475" s="68">
        <v>0</v>
      </c>
      <c r="AF475" s="68">
        <v>0</v>
      </c>
      <c r="AG475" s="68">
        <v>0</v>
      </c>
      <c r="AH475" s="68">
        <v>0</v>
      </c>
      <c r="AI475" s="68">
        <v>0</v>
      </c>
      <c r="AJ475" s="68">
        <v>0</v>
      </c>
      <c r="AK475" s="68">
        <v>0</v>
      </c>
      <c r="AL475" s="68">
        <v>0</v>
      </c>
      <c r="AM475" s="68">
        <v>0</v>
      </c>
      <c r="AN475" s="68">
        <v>0</v>
      </c>
      <c r="AO475" s="68">
        <v>0</v>
      </c>
      <c r="AP475" s="68">
        <v>0</v>
      </c>
      <c r="AQ475" s="68">
        <v>1</v>
      </c>
      <c r="AR475" s="68">
        <v>0</v>
      </c>
      <c r="AS475" s="68">
        <v>0</v>
      </c>
      <c r="AT475" s="68">
        <v>0</v>
      </c>
      <c r="AU475" s="68">
        <v>0</v>
      </c>
      <c r="AV475" s="68">
        <v>4</v>
      </c>
      <c r="AW475" s="68"/>
      <c r="AX475" s="68">
        <v>0</v>
      </c>
      <c r="AY475" s="126">
        <v>0</v>
      </c>
      <c r="AZ475" s="68">
        <v>0</v>
      </c>
      <c r="BA475" s="68">
        <v>0</v>
      </c>
      <c r="EQ475" s="68">
        <v>51057</v>
      </c>
      <c r="ER475" s="175">
        <v>1</v>
      </c>
      <c r="ES475" s="68">
        <v>-1</v>
      </c>
      <c r="ET475" s="68">
        <v>57</v>
      </c>
      <c r="EU475" s="68">
        <v>0</v>
      </c>
      <c r="EV475" s="68">
        <v>150057</v>
      </c>
      <c r="EW475" s="68" t="s">
        <v>2695</v>
      </c>
      <c r="EX475" s="68" t="str">
        <f t="shared" si="40"/>
        <v>소형</v>
      </c>
      <c r="GE475" s="68">
        <v>7046</v>
      </c>
      <c r="GF475" s="68" t="s">
        <v>3887</v>
      </c>
    </row>
    <row r="476" spans="6:188" x14ac:dyDescent="0.3">
      <c r="F476" s="68">
        <v>9018</v>
      </c>
      <c r="G476" s="68">
        <v>2</v>
      </c>
      <c r="H476" s="68">
        <v>0</v>
      </c>
      <c r="I476" s="68">
        <v>0</v>
      </c>
      <c r="J476" s="68" t="s">
        <v>12036</v>
      </c>
      <c r="K476" s="68">
        <v>0</v>
      </c>
      <c r="L476" s="68">
        <v>0</v>
      </c>
      <c r="M476" s="68">
        <v>0</v>
      </c>
      <c r="N476" s="68">
        <v>0</v>
      </c>
      <c r="O476" s="68">
        <v>9018</v>
      </c>
      <c r="P476" s="68">
        <v>0</v>
      </c>
      <c r="Q476" s="68">
        <v>0</v>
      </c>
      <c r="R476" s="68">
        <v>0</v>
      </c>
      <c r="S476" s="68">
        <v>0</v>
      </c>
      <c r="T476" s="68">
        <v>0</v>
      </c>
      <c r="U476" s="68">
        <v>0</v>
      </c>
      <c r="V476" s="68">
        <v>0</v>
      </c>
      <c r="W476" s="68">
        <v>0</v>
      </c>
      <c r="X476" s="68">
        <v>0</v>
      </c>
      <c r="Y476" s="68">
        <v>0</v>
      </c>
      <c r="Z476" s="68">
        <v>0</v>
      </c>
      <c r="AA476" s="68">
        <v>0</v>
      </c>
      <c r="AB476" s="68">
        <v>0</v>
      </c>
      <c r="AC476" s="68">
        <v>0</v>
      </c>
      <c r="AD476" s="68">
        <v>0</v>
      </c>
      <c r="AE476" s="68">
        <v>0</v>
      </c>
      <c r="AF476" s="68">
        <v>0</v>
      </c>
      <c r="AG476" s="68">
        <v>0</v>
      </c>
      <c r="AH476" s="68">
        <v>0</v>
      </c>
      <c r="AI476" s="68">
        <v>0</v>
      </c>
      <c r="AJ476" s="68">
        <v>0</v>
      </c>
      <c r="AK476" s="68">
        <v>0</v>
      </c>
      <c r="AL476" s="68">
        <v>0</v>
      </c>
      <c r="AM476" s="68">
        <v>0</v>
      </c>
      <c r="AN476" s="68">
        <v>0</v>
      </c>
      <c r="AO476" s="68">
        <v>0</v>
      </c>
      <c r="AP476" s="68">
        <v>0</v>
      </c>
      <c r="AQ476" s="68">
        <v>1</v>
      </c>
      <c r="AR476" s="68">
        <v>0</v>
      </c>
      <c r="AS476" s="68">
        <v>0</v>
      </c>
      <c r="AT476" s="68">
        <v>0</v>
      </c>
      <c r="AU476" s="68">
        <v>0</v>
      </c>
      <c r="AV476" s="68">
        <v>4</v>
      </c>
      <c r="AW476" s="68"/>
      <c r="AX476" s="68">
        <v>0</v>
      </c>
      <c r="AY476" s="126">
        <v>0</v>
      </c>
      <c r="AZ476" s="68">
        <v>0</v>
      </c>
      <c r="BA476" s="68">
        <v>0</v>
      </c>
      <c r="EQ476" s="68">
        <v>51059</v>
      </c>
      <c r="ER476" s="175">
        <v>2</v>
      </c>
      <c r="ES476" s="68">
        <v>-1</v>
      </c>
      <c r="ET476" s="68">
        <v>59</v>
      </c>
      <c r="EU476" s="68">
        <v>0</v>
      </c>
      <c r="EV476" s="68">
        <v>150059</v>
      </c>
      <c r="EW476" s="68" t="s">
        <v>2697</v>
      </c>
      <c r="EX476" s="68" t="str">
        <f t="shared" si="40"/>
        <v>중형</v>
      </c>
      <c r="GE476" s="68">
        <v>7500</v>
      </c>
      <c r="GF476" s="68" t="s">
        <v>4280</v>
      </c>
    </row>
    <row r="477" spans="6:188" x14ac:dyDescent="0.3">
      <c r="F477" s="68">
        <v>9019</v>
      </c>
      <c r="G477" s="68">
        <v>2</v>
      </c>
      <c r="H477" s="68">
        <v>0</v>
      </c>
      <c r="I477" s="68">
        <v>0</v>
      </c>
      <c r="J477" s="68" t="s">
        <v>12037</v>
      </c>
      <c r="K477" s="68">
        <v>0</v>
      </c>
      <c r="L477" s="68">
        <v>0</v>
      </c>
      <c r="M477" s="68">
        <v>0</v>
      </c>
      <c r="N477" s="68">
        <v>0</v>
      </c>
      <c r="O477" s="68">
        <v>9019</v>
      </c>
      <c r="P477" s="68">
        <v>0</v>
      </c>
      <c r="Q477" s="68">
        <v>0</v>
      </c>
      <c r="R477" s="68">
        <v>0</v>
      </c>
      <c r="S477" s="68">
        <v>0</v>
      </c>
      <c r="T477" s="68">
        <v>0</v>
      </c>
      <c r="U477" s="68">
        <v>0</v>
      </c>
      <c r="V477" s="68">
        <v>0</v>
      </c>
      <c r="W477" s="68">
        <v>0</v>
      </c>
      <c r="X477" s="68">
        <v>0</v>
      </c>
      <c r="Y477" s="68">
        <v>0</v>
      </c>
      <c r="Z477" s="68">
        <v>0</v>
      </c>
      <c r="AA477" s="68">
        <v>0</v>
      </c>
      <c r="AB477" s="68">
        <v>0</v>
      </c>
      <c r="AC477" s="68">
        <v>0</v>
      </c>
      <c r="AD477" s="68">
        <v>0</v>
      </c>
      <c r="AE477" s="68">
        <v>0</v>
      </c>
      <c r="AF477" s="68">
        <v>0</v>
      </c>
      <c r="AG477" s="68">
        <v>0</v>
      </c>
      <c r="AH477" s="68">
        <v>0</v>
      </c>
      <c r="AI477" s="68">
        <v>0</v>
      </c>
      <c r="AJ477" s="68">
        <v>0</v>
      </c>
      <c r="AK477" s="68">
        <v>0</v>
      </c>
      <c r="AL477" s="68">
        <v>0</v>
      </c>
      <c r="AM477" s="68">
        <v>0</v>
      </c>
      <c r="AN477" s="68">
        <v>0</v>
      </c>
      <c r="AO477" s="68">
        <v>0</v>
      </c>
      <c r="AP477" s="68">
        <v>0</v>
      </c>
      <c r="AQ477" s="68">
        <v>1</v>
      </c>
      <c r="AR477" s="68">
        <v>0</v>
      </c>
      <c r="AS477" s="68">
        <v>0</v>
      </c>
      <c r="AT477" s="68">
        <v>0</v>
      </c>
      <c r="AU477" s="68">
        <v>0</v>
      </c>
      <c r="AV477" s="68">
        <v>4</v>
      </c>
      <c r="AW477" s="68"/>
      <c r="AX477" s="68">
        <v>0</v>
      </c>
      <c r="AY477" s="126">
        <v>0</v>
      </c>
      <c r="AZ477" s="68">
        <v>0</v>
      </c>
      <c r="BA477" s="68">
        <v>0</v>
      </c>
      <c r="EQ477" s="68">
        <v>51066</v>
      </c>
      <c r="ER477" s="175">
        <v>1</v>
      </c>
      <c r="ES477" s="68">
        <v>-1</v>
      </c>
      <c r="ET477" s="68">
        <v>66</v>
      </c>
      <c r="EU477" s="68">
        <v>0</v>
      </c>
      <c r="EV477" s="68">
        <v>150066</v>
      </c>
      <c r="EW477" s="68" t="s">
        <v>2704</v>
      </c>
      <c r="EX477" s="68" t="str">
        <f t="shared" si="40"/>
        <v>소형</v>
      </c>
      <c r="GE477" s="68">
        <v>7501</v>
      </c>
      <c r="GF477" s="68" t="s">
        <v>4281</v>
      </c>
    </row>
    <row r="478" spans="6:188" x14ac:dyDescent="0.3">
      <c r="F478" s="68">
        <v>9020</v>
      </c>
      <c r="G478" s="68">
        <v>2</v>
      </c>
      <c r="H478" s="68">
        <v>0</v>
      </c>
      <c r="I478" s="68">
        <v>0</v>
      </c>
      <c r="J478" s="68" t="s">
        <v>12038</v>
      </c>
      <c r="K478" s="68">
        <v>0</v>
      </c>
      <c r="L478" s="68">
        <v>0</v>
      </c>
      <c r="M478" s="68">
        <v>0</v>
      </c>
      <c r="N478" s="68">
        <v>0</v>
      </c>
      <c r="O478" s="68">
        <v>9020</v>
      </c>
      <c r="P478" s="68">
        <v>0</v>
      </c>
      <c r="Q478" s="68">
        <v>0</v>
      </c>
      <c r="R478" s="68">
        <v>0</v>
      </c>
      <c r="S478" s="68">
        <v>0</v>
      </c>
      <c r="T478" s="68">
        <v>0</v>
      </c>
      <c r="U478" s="68">
        <v>0</v>
      </c>
      <c r="V478" s="68">
        <v>0</v>
      </c>
      <c r="W478" s="68">
        <v>0</v>
      </c>
      <c r="X478" s="68">
        <v>0</v>
      </c>
      <c r="Y478" s="68">
        <v>0</v>
      </c>
      <c r="Z478" s="68">
        <v>0</v>
      </c>
      <c r="AA478" s="68">
        <v>0</v>
      </c>
      <c r="AB478" s="68">
        <v>0</v>
      </c>
      <c r="AC478" s="68">
        <v>0</v>
      </c>
      <c r="AD478" s="68">
        <v>0</v>
      </c>
      <c r="AE478" s="68">
        <v>0</v>
      </c>
      <c r="AF478" s="68">
        <v>0</v>
      </c>
      <c r="AG478" s="68">
        <v>0</v>
      </c>
      <c r="AH478" s="68">
        <v>0</v>
      </c>
      <c r="AI478" s="68">
        <v>0</v>
      </c>
      <c r="AJ478" s="68">
        <v>0</v>
      </c>
      <c r="AK478" s="68">
        <v>0</v>
      </c>
      <c r="AL478" s="68">
        <v>0</v>
      </c>
      <c r="AM478" s="68">
        <v>0</v>
      </c>
      <c r="AN478" s="68">
        <v>0</v>
      </c>
      <c r="AO478" s="68">
        <v>0</v>
      </c>
      <c r="AP478" s="68">
        <v>0</v>
      </c>
      <c r="AQ478" s="68">
        <v>1</v>
      </c>
      <c r="AR478" s="68">
        <v>0</v>
      </c>
      <c r="AS478" s="68">
        <v>0</v>
      </c>
      <c r="AT478" s="68">
        <v>0</v>
      </c>
      <c r="AU478" s="68">
        <v>0</v>
      </c>
      <c r="AV478" s="68">
        <v>4</v>
      </c>
      <c r="AW478" s="68"/>
      <c r="AX478" s="68">
        <v>0</v>
      </c>
      <c r="AY478" s="126">
        <v>0</v>
      </c>
      <c r="AZ478" s="68">
        <v>0</v>
      </c>
      <c r="BA478" s="68">
        <v>0</v>
      </c>
      <c r="EQ478" s="68">
        <v>50040</v>
      </c>
      <c r="ER478" s="175">
        <v>2</v>
      </c>
      <c r="ES478" s="68">
        <v>650</v>
      </c>
      <c r="ET478" s="68">
        <v>40</v>
      </c>
      <c r="EU478" s="68">
        <v>0</v>
      </c>
      <c r="EV478" s="68">
        <v>150040</v>
      </c>
      <c r="EW478" s="68" t="s">
        <v>2678</v>
      </c>
      <c r="EX478" s="68" t="str">
        <f t="shared" si="40"/>
        <v>중형</v>
      </c>
      <c r="GE478" s="68">
        <v>7502</v>
      </c>
      <c r="GF478" s="68" t="s">
        <v>4257</v>
      </c>
    </row>
    <row r="479" spans="6:188" x14ac:dyDescent="0.3">
      <c r="F479" s="68">
        <v>9021</v>
      </c>
      <c r="G479" s="68">
        <v>2</v>
      </c>
      <c r="H479" s="68">
        <v>0</v>
      </c>
      <c r="I479" s="68">
        <v>0</v>
      </c>
      <c r="J479" s="68" t="s">
        <v>12039</v>
      </c>
      <c r="K479" s="68">
        <v>0</v>
      </c>
      <c r="L479" s="68">
        <v>0</v>
      </c>
      <c r="M479" s="68">
        <v>0</v>
      </c>
      <c r="N479" s="68">
        <v>0</v>
      </c>
      <c r="O479" s="68">
        <v>9021</v>
      </c>
      <c r="P479" s="68">
        <v>0</v>
      </c>
      <c r="Q479" s="68">
        <v>0</v>
      </c>
      <c r="R479" s="68">
        <v>0</v>
      </c>
      <c r="S479" s="68">
        <v>0</v>
      </c>
      <c r="T479" s="68">
        <v>0</v>
      </c>
      <c r="U479" s="68">
        <v>0</v>
      </c>
      <c r="V479" s="68">
        <v>0</v>
      </c>
      <c r="W479" s="68">
        <v>0</v>
      </c>
      <c r="X479" s="68">
        <v>0</v>
      </c>
      <c r="Y479" s="68">
        <v>0</v>
      </c>
      <c r="Z479" s="68">
        <v>0</v>
      </c>
      <c r="AA479" s="68">
        <v>0</v>
      </c>
      <c r="AB479" s="68">
        <v>0</v>
      </c>
      <c r="AC479" s="68">
        <v>0</v>
      </c>
      <c r="AD479" s="68">
        <v>0</v>
      </c>
      <c r="AE479" s="68">
        <v>0</v>
      </c>
      <c r="AF479" s="68">
        <v>0</v>
      </c>
      <c r="AG479" s="68">
        <v>0</v>
      </c>
      <c r="AH479" s="68">
        <v>0</v>
      </c>
      <c r="AI479" s="68">
        <v>0</v>
      </c>
      <c r="AJ479" s="68">
        <v>0</v>
      </c>
      <c r="AK479" s="68">
        <v>0</v>
      </c>
      <c r="AL479" s="68">
        <v>0</v>
      </c>
      <c r="AM479" s="68">
        <v>0</v>
      </c>
      <c r="AN479" s="68">
        <v>0</v>
      </c>
      <c r="AO479" s="68">
        <v>0</v>
      </c>
      <c r="AP479" s="68">
        <v>0</v>
      </c>
      <c r="AQ479" s="68">
        <v>1</v>
      </c>
      <c r="AR479" s="68">
        <v>0</v>
      </c>
      <c r="AS479" s="68">
        <v>0</v>
      </c>
      <c r="AT479" s="68">
        <v>0</v>
      </c>
      <c r="AU479" s="68">
        <v>0</v>
      </c>
      <c r="AV479" s="68">
        <v>4</v>
      </c>
      <c r="AW479" s="68"/>
      <c r="AX479" s="68">
        <v>0</v>
      </c>
      <c r="AY479" s="126">
        <v>0</v>
      </c>
      <c r="AZ479" s="68">
        <v>0</v>
      </c>
      <c r="BA479" s="68">
        <v>0</v>
      </c>
      <c r="EQ479" s="68">
        <v>50021</v>
      </c>
      <c r="ER479" s="175">
        <v>4</v>
      </c>
      <c r="ES479" s="68">
        <v>650</v>
      </c>
      <c r="ET479" s="68">
        <v>21</v>
      </c>
      <c r="EU479" s="68">
        <v>0</v>
      </c>
      <c r="EV479" s="68">
        <v>150021</v>
      </c>
      <c r="EW479" s="68" t="s">
        <v>2659</v>
      </c>
      <c r="EX479" s="68" t="str">
        <f t="shared" si="40"/>
        <v>대형</v>
      </c>
      <c r="GE479" s="68">
        <v>7503</v>
      </c>
      <c r="GF479" s="68" t="s">
        <v>4258</v>
      </c>
    </row>
    <row r="480" spans="6:188" x14ac:dyDescent="0.3">
      <c r="F480" s="68">
        <v>9022</v>
      </c>
      <c r="G480" s="68">
        <v>2</v>
      </c>
      <c r="H480" s="68">
        <v>0</v>
      </c>
      <c r="I480" s="68">
        <v>0</v>
      </c>
      <c r="J480" s="68" t="s">
        <v>12040</v>
      </c>
      <c r="K480" s="68">
        <v>0</v>
      </c>
      <c r="L480" s="68">
        <v>0</v>
      </c>
      <c r="M480" s="68">
        <v>0</v>
      </c>
      <c r="N480" s="68">
        <v>0</v>
      </c>
      <c r="O480" s="68">
        <v>9022</v>
      </c>
      <c r="P480" s="68">
        <v>0</v>
      </c>
      <c r="Q480" s="68">
        <v>0</v>
      </c>
      <c r="R480" s="68">
        <v>0</v>
      </c>
      <c r="S480" s="68">
        <v>0</v>
      </c>
      <c r="T480" s="68">
        <v>0</v>
      </c>
      <c r="U480" s="68">
        <v>0</v>
      </c>
      <c r="V480" s="68">
        <v>0</v>
      </c>
      <c r="W480" s="68">
        <v>0</v>
      </c>
      <c r="X480" s="68">
        <v>0</v>
      </c>
      <c r="Y480" s="68">
        <v>0</v>
      </c>
      <c r="Z480" s="68">
        <v>0</v>
      </c>
      <c r="AA480" s="68">
        <v>0</v>
      </c>
      <c r="AB480" s="68">
        <v>0</v>
      </c>
      <c r="AC480" s="68">
        <v>0</v>
      </c>
      <c r="AD480" s="68">
        <v>0</v>
      </c>
      <c r="AE480" s="68">
        <v>0</v>
      </c>
      <c r="AF480" s="68">
        <v>0</v>
      </c>
      <c r="AG480" s="68">
        <v>0</v>
      </c>
      <c r="AH480" s="68">
        <v>0</v>
      </c>
      <c r="AI480" s="68">
        <v>0</v>
      </c>
      <c r="AJ480" s="68">
        <v>0</v>
      </c>
      <c r="AK480" s="68">
        <v>0</v>
      </c>
      <c r="AL480" s="68">
        <v>0</v>
      </c>
      <c r="AM480" s="68">
        <v>0</v>
      </c>
      <c r="AN480" s="68">
        <v>0</v>
      </c>
      <c r="AO480" s="68">
        <v>0</v>
      </c>
      <c r="AP480" s="68">
        <v>0</v>
      </c>
      <c r="AQ480" s="68">
        <v>1</v>
      </c>
      <c r="AR480" s="68">
        <v>0</v>
      </c>
      <c r="AS480" s="68">
        <v>0</v>
      </c>
      <c r="AT480" s="68">
        <v>0</v>
      </c>
      <c r="AU480" s="68">
        <v>0</v>
      </c>
      <c r="AV480" s="68">
        <v>4</v>
      </c>
      <c r="AW480" s="68"/>
      <c r="AX480" s="68">
        <v>0</v>
      </c>
      <c r="AY480" s="126">
        <v>0</v>
      </c>
      <c r="AZ480" s="68">
        <v>0</v>
      </c>
      <c r="BA480" s="68">
        <v>0</v>
      </c>
      <c r="EQ480" s="68">
        <v>50016</v>
      </c>
      <c r="ER480" s="175">
        <v>2</v>
      </c>
      <c r="ES480" s="68">
        <v>650</v>
      </c>
      <c r="ET480" s="68">
        <v>16</v>
      </c>
      <c r="EU480" s="68">
        <v>0</v>
      </c>
      <c r="EV480" s="68">
        <v>150016</v>
      </c>
      <c r="EW480" s="68" t="s">
        <v>2654</v>
      </c>
      <c r="EX480" s="68" t="str">
        <f t="shared" si="40"/>
        <v>중형</v>
      </c>
      <c r="GE480" s="68">
        <v>7504</v>
      </c>
      <c r="GF480" s="68" t="s">
        <v>4282</v>
      </c>
    </row>
    <row r="481" spans="6:188" x14ac:dyDescent="0.3">
      <c r="F481" s="68">
        <v>9023</v>
      </c>
      <c r="G481" s="68">
        <v>2</v>
      </c>
      <c r="H481" s="68">
        <v>0</v>
      </c>
      <c r="I481" s="68">
        <v>0</v>
      </c>
      <c r="J481" s="68" t="s">
        <v>12041</v>
      </c>
      <c r="K481" s="68">
        <v>0</v>
      </c>
      <c r="L481" s="68">
        <v>0</v>
      </c>
      <c r="M481" s="68">
        <v>0</v>
      </c>
      <c r="N481" s="68">
        <v>0</v>
      </c>
      <c r="O481" s="68">
        <v>9023</v>
      </c>
      <c r="P481" s="68">
        <v>0</v>
      </c>
      <c r="Q481" s="68">
        <v>0</v>
      </c>
      <c r="R481" s="68">
        <v>0</v>
      </c>
      <c r="S481" s="68">
        <v>0</v>
      </c>
      <c r="T481" s="68">
        <v>0</v>
      </c>
      <c r="U481" s="68">
        <v>0</v>
      </c>
      <c r="V481" s="68">
        <v>0</v>
      </c>
      <c r="W481" s="68">
        <v>0</v>
      </c>
      <c r="X481" s="68">
        <v>0</v>
      </c>
      <c r="Y481" s="68">
        <v>0</v>
      </c>
      <c r="Z481" s="68">
        <v>0</v>
      </c>
      <c r="AA481" s="68">
        <v>0</v>
      </c>
      <c r="AB481" s="68">
        <v>0</v>
      </c>
      <c r="AC481" s="68">
        <v>0</v>
      </c>
      <c r="AD481" s="68">
        <v>0</v>
      </c>
      <c r="AE481" s="68">
        <v>0</v>
      </c>
      <c r="AF481" s="68">
        <v>0</v>
      </c>
      <c r="AG481" s="68">
        <v>0</v>
      </c>
      <c r="AH481" s="68">
        <v>0</v>
      </c>
      <c r="AI481" s="68">
        <v>0</v>
      </c>
      <c r="AJ481" s="68">
        <v>0</v>
      </c>
      <c r="AK481" s="68">
        <v>0</v>
      </c>
      <c r="AL481" s="68">
        <v>0</v>
      </c>
      <c r="AM481" s="68">
        <v>0</v>
      </c>
      <c r="AN481" s="68">
        <v>0</v>
      </c>
      <c r="AO481" s="68">
        <v>0</v>
      </c>
      <c r="AP481" s="68">
        <v>0</v>
      </c>
      <c r="AQ481" s="68">
        <v>1</v>
      </c>
      <c r="AR481" s="68">
        <v>0</v>
      </c>
      <c r="AS481" s="68">
        <v>0</v>
      </c>
      <c r="AT481" s="68">
        <v>0</v>
      </c>
      <c r="AU481" s="68">
        <v>0</v>
      </c>
      <c r="AV481" s="68">
        <v>4</v>
      </c>
      <c r="AW481" s="68"/>
      <c r="AX481" s="68">
        <v>0</v>
      </c>
      <c r="AY481" s="126">
        <v>0</v>
      </c>
      <c r="AZ481" s="68">
        <v>0</v>
      </c>
      <c r="BA481" s="68">
        <v>0</v>
      </c>
      <c r="EQ481" s="68">
        <v>50039</v>
      </c>
      <c r="ER481" s="175">
        <v>2</v>
      </c>
      <c r="ES481" s="68">
        <v>650</v>
      </c>
      <c r="ET481" s="68">
        <v>39</v>
      </c>
      <c r="EU481" s="68">
        <v>0</v>
      </c>
      <c r="EV481" s="68">
        <v>150039</v>
      </c>
      <c r="EW481" s="68" t="s">
        <v>2677</v>
      </c>
      <c r="EX481" s="68" t="str">
        <f t="shared" si="40"/>
        <v>중형</v>
      </c>
      <c r="GE481" s="68">
        <v>7505</v>
      </c>
      <c r="GF481" s="68" t="s">
        <v>3883</v>
      </c>
    </row>
    <row r="482" spans="6:188" x14ac:dyDescent="0.3">
      <c r="F482" s="68">
        <v>9024</v>
      </c>
      <c r="G482" s="68">
        <v>2</v>
      </c>
      <c r="H482" s="68">
        <v>0</v>
      </c>
      <c r="I482" s="68">
        <v>0</v>
      </c>
      <c r="J482" s="68" t="s">
        <v>12042</v>
      </c>
      <c r="K482" s="68">
        <v>0</v>
      </c>
      <c r="L482" s="68">
        <v>0</v>
      </c>
      <c r="M482" s="68">
        <v>0</v>
      </c>
      <c r="N482" s="68">
        <v>0</v>
      </c>
      <c r="O482" s="68">
        <v>9024</v>
      </c>
      <c r="P482" s="68">
        <v>0</v>
      </c>
      <c r="Q482" s="68">
        <v>0</v>
      </c>
      <c r="R482" s="68">
        <v>0</v>
      </c>
      <c r="S482" s="68">
        <v>0</v>
      </c>
      <c r="T482" s="68">
        <v>0</v>
      </c>
      <c r="U482" s="68">
        <v>0</v>
      </c>
      <c r="V482" s="68">
        <v>0</v>
      </c>
      <c r="W482" s="68">
        <v>0</v>
      </c>
      <c r="X482" s="68">
        <v>0</v>
      </c>
      <c r="Y482" s="68">
        <v>0</v>
      </c>
      <c r="Z482" s="68">
        <v>0</v>
      </c>
      <c r="AA482" s="68">
        <v>0</v>
      </c>
      <c r="AB482" s="68">
        <v>0</v>
      </c>
      <c r="AC482" s="68">
        <v>0</v>
      </c>
      <c r="AD482" s="68">
        <v>0</v>
      </c>
      <c r="AE482" s="68">
        <v>0</v>
      </c>
      <c r="AF482" s="68">
        <v>0</v>
      </c>
      <c r="AG482" s="68">
        <v>0</v>
      </c>
      <c r="AH482" s="68">
        <v>0</v>
      </c>
      <c r="AI482" s="68">
        <v>0</v>
      </c>
      <c r="AJ482" s="68">
        <v>0</v>
      </c>
      <c r="AK482" s="68">
        <v>0</v>
      </c>
      <c r="AL482" s="68">
        <v>0</v>
      </c>
      <c r="AM482" s="68">
        <v>0</v>
      </c>
      <c r="AN482" s="68">
        <v>0</v>
      </c>
      <c r="AO482" s="68">
        <v>0</v>
      </c>
      <c r="AP482" s="68">
        <v>0</v>
      </c>
      <c r="AQ482" s="68">
        <v>1</v>
      </c>
      <c r="AR482" s="68">
        <v>0</v>
      </c>
      <c r="AS482" s="68">
        <v>0</v>
      </c>
      <c r="AT482" s="68">
        <v>0</v>
      </c>
      <c r="AU482" s="68">
        <v>0</v>
      </c>
      <c r="AV482" s="68">
        <v>4</v>
      </c>
      <c r="AW482" s="68"/>
      <c r="AX482" s="68">
        <v>0</v>
      </c>
      <c r="AY482" s="126">
        <v>0</v>
      </c>
      <c r="AZ482" s="68">
        <v>0</v>
      </c>
      <c r="BA482" s="68">
        <v>0</v>
      </c>
      <c r="EQ482" s="68">
        <v>50022</v>
      </c>
      <c r="ER482" s="175">
        <v>1</v>
      </c>
      <c r="ES482" s="68">
        <v>663</v>
      </c>
      <c r="ET482" s="68">
        <v>22</v>
      </c>
      <c r="EU482" s="68">
        <v>0</v>
      </c>
      <c r="EV482" s="68">
        <v>150022</v>
      </c>
      <c r="EW482" s="68" t="s">
        <v>2660</v>
      </c>
      <c r="EX482" s="68" t="str">
        <f t="shared" si="40"/>
        <v>소형</v>
      </c>
      <c r="GE482" s="68">
        <v>7600</v>
      </c>
      <c r="GF482" s="68" t="s">
        <v>4283</v>
      </c>
    </row>
    <row r="483" spans="6:188" x14ac:dyDescent="0.3">
      <c r="F483" s="68">
        <v>9025</v>
      </c>
      <c r="G483" s="68">
        <v>2</v>
      </c>
      <c r="H483" s="68">
        <v>0</v>
      </c>
      <c r="I483" s="68">
        <v>0</v>
      </c>
      <c r="J483" s="68" t="s">
        <v>12043</v>
      </c>
      <c r="K483" s="68">
        <v>0</v>
      </c>
      <c r="L483" s="68">
        <v>0</v>
      </c>
      <c r="M483" s="68">
        <v>0</v>
      </c>
      <c r="N483" s="68">
        <v>0</v>
      </c>
      <c r="O483" s="68">
        <v>9025</v>
      </c>
      <c r="P483" s="68">
        <v>0</v>
      </c>
      <c r="Q483" s="68">
        <v>0</v>
      </c>
      <c r="R483" s="68">
        <v>0</v>
      </c>
      <c r="S483" s="68">
        <v>0</v>
      </c>
      <c r="T483" s="68">
        <v>0</v>
      </c>
      <c r="U483" s="68">
        <v>0</v>
      </c>
      <c r="V483" s="68">
        <v>0</v>
      </c>
      <c r="W483" s="68">
        <v>0</v>
      </c>
      <c r="X483" s="68">
        <v>0</v>
      </c>
      <c r="Y483" s="68">
        <v>0</v>
      </c>
      <c r="Z483" s="68">
        <v>0</v>
      </c>
      <c r="AA483" s="68">
        <v>0</v>
      </c>
      <c r="AB483" s="68">
        <v>0</v>
      </c>
      <c r="AC483" s="68">
        <v>0</v>
      </c>
      <c r="AD483" s="68">
        <v>0</v>
      </c>
      <c r="AE483" s="68">
        <v>0</v>
      </c>
      <c r="AF483" s="68">
        <v>0</v>
      </c>
      <c r="AG483" s="68">
        <v>0</v>
      </c>
      <c r="AH483" s="68">
        <v>0</v>
      </c>
      <c r="AI483" s="68">
        <v>0</v>
      </c>
      <c r="AJ483" s="68">
        <v>0</v>
      </c>
      <c r="AK483" s="68">
        <v>0</v>
      </c>
      <c r="AL483" s="68">
        <v>0</v>
      </c>
      <c r="AM483" s="68">
        <v>0</v>
      </c>
      <c r="AN483" s="68">
        <v>0</v>
      </c>
      <c r="AO483" s="68">
        <v>0</v>
      </c>
      <c r="AP483" s="68">
        <v>0</v>
      </c>
      <c r="AQ483" s="68">
        <v>1</v>
      </c>
      <c r="AR483" s="68">
        <v>0</v>
      </c>
      <c r="AS483" s="68">
        <v>0</v>
      </c>
      <c r="AT483" s="68">
        <v>0</v>
      </c>
      <c r="AU483" s="68">
        <v>0</v>
      </c>
      <c r="AV483" s="68">
        <v>4</v>
      </c>
      <c r="AW483" s="68"/>
      <c r="AX483" s="68">
        <v>0</v>
      </c>
      <c r="AY483" s="126">
        <v>0</v>
      </c>
      <c r="AZ483" s="68">
        <v>0</v>
      </c>
      <c r="BA483" s="68">
        <v>0</v>
      </c>
      <c r="EQ483" s="68">
        <v>50023</v>
      </c>
      <c r="ER483" s="175">
        <v>1</v>
      </c>
      <c r="ES483" s="68">
        <v>663</v>
      </c>
      <c r="ET483" s="68">
        <v>23</v>
      </c>
      <c r="EU483" s="68">
        <v>0</v>
      </c>
      <c r="EV483" s="68">
        <v>150023</v>
      </c>
      <c r="EW483" s="68" t="s">
        <v>2661</v>
      </c>
      <c r="EX483" s="68" t="str">
        <f t="shared" si="40"/>
        <v>소형</v>
      </c>
      <c r="GE483" s="68">
        <v>7601</v>
      </c>
      <c r="GF483" s="68" t="s">
        <v>4094</v>
      </c>
    </row>
    <row r="484" spans="6:188" x14ac:dyDescent="0.3">
      <c r="F484" s="68">
        <v>9026</v>
      </c>
      <c r="G484" s="68">
        <v>2</v>
      </c>
      <c r="H484" s="68">
        <v>0</v>
      </c>
      <c r="I484" s="68">
        <v>0</v>
      </c>
      <c r="J484" s="68" t="s">
        <v>12044</v>
      </c>
      <c r="K484" s="68">
        <v>0</v>
      </c>
      <c r="L484" s="68">
        <v>0</v>
      </c>
      <c r="M484" s="68">
        <v>0</v>
      </c>
      <c r="N484" s="68">
        <v>0</v>
      </c>
      <c r="O484" s="68">
        <v>9026</v>
      </c>
      <c r="P484" s="68">
        <v>0</v>
      </c>
      <c r="Q484" s="68">
        <v>0</v>
      </c>
      <c r="R484" s="68">
        <v>0</v>
      </c>
      <c r="S484" s="68">
        <v>0</v>
      </c>
      <c r="T484" s="68">
        <v>0</v>
      </c>
      <c r="U484" s="68">
        <v>0</v>
      </c>
      <c r="V484" s="68">
        <v>0</v>
      </c>
      <c r="W484" s="68">
        <v>0</v>
      </c>
      <c r="X484" s="68">
        <v>0</v>
      </c>
      <c r="Y484" s="68">
        <v>0</v>
      </c>
      <c r="Z484" s="68">
        <v>0</v>
      </c>
      <c r="AA484" s="68">
        <v>0</v>
      </c>
      <c r="AB484" s="68">
        <v>0</v>
      </c>
      <c r="AC484" s="68">
        <v>0</v>
      </c>
      <c r="AD484" s="68">
        <v>0</v>
      </c>
      <c r="AE484" s="68">
        <v>0</v>
      </c>
      <c r="AF484" s="68">
        <v>0</v>
      </c>
      <c r="AG484" s="68">
        <v>0</v>
      </c>
      <c r="AH484" s="68">
        <v>0</v>
      </c>
      <c r="AI484" s="68">
        <v>0</v>
      </c>
      <c r="AJ484" s="68">
        <v>0</v>
      </c>
      <c r="AK484" s="68">
        <v>0</v>
      </c>
      <c r="AL484" s="68">
        <v>0</v>
      </c>
      <c r="AM484" s="68">
        <v>0</v>
      </c>
      <c r="AN484" s="68">
        <v>0</v>
      </c>
      <c r="AO484" s="68">
        <v>0</v>
      </c>
      <c r="AP484" s="68">
        <v>0</v>
      </c>
      <c r="AQ484" s="68">
        <v>1</v>
      </c>
      <c r="AR484" s="68">
        <v>0</v>
      </c>
      <c r="AS484" s="68">
        <v>0</v>
      </c>
      <c r="AT484" s="68">
        <v>0</v>
      </c>
      <c r="AU484" s="68">
        <v>0</v>
      </c>
      <c r="AV484" s="68">
        <v>4</v>
      </c>
      <c r="AW484" s="68"/>
      <c r="AX484" s="68">
        <v>0</v>
      </c>
      <c r="AY484" s="126">
        <v>0</v>
      </c>
      <c r="AZ484" s="68">
        <v>0</v>
      </c>
      <c r="BA484" s="68">
        <v>0</v>
      </c>
      <c r="EQ484" s="68">
        <v>51037</v>
      </c>
      <c r="ER484" s="175">
        <v>2</v>
      </c>
      <c r="ES484" s="68">
        <v>-1</v>
      </c>
      <c r="ET484" s="68">
        <v>37</v>
      </c>
      <c r="EU484" s="68">
        <v>0</v>
      </c>
      <c r="EV484" s="68">
        <v>150037</v>
      </c>
      <c r="EW484" s="68" t="s">
        <v>2675</v>
      </c>
      <c r="EX484" s="68" t="str">
        <f t="shared" si="40"/>
        <v>중형</v>
      </c>
      <c r="GE484" s="68">
        <v>7602</v>
      </c>
      <c r="GF484" s="68" t="s">
        <v>4284</v>
      </c>
    </row>
    <row r="485" spans="6:188" x14ac:dyDescent="0.3">
      <c r="F485" s="68">
        <v>9027</v>
      </c>
      <c r="G485" s="68">
        <v>2</v>
      </c>
      <c r="H485" s="68">
        <v>0</v>
      </c>
      <c r="I485" s="68">
        <v>0</v>
      </c>
      <c r="J485" s="68" t="s">
        <v>12045</v>
      </c>
      <c r="K485" s="68">
        <v>0</v>
      </c>
      <c r="L485" s="68">
        <v>0</v>
      </c>
      <c r="M485" s="68">
        <v>0</v>
      </c>
      <c r="N485" s="68">
        <v>0</v>
      </c>
      <c r="O485" s="68">
        <v>9027</v>
      </c>
      <c r="P485" s="68">
        <v>0</v>
      </c>
      <c r="Q485" s="68">
        <v>0</v>
      </c>
      <c r="R485" s="68">
        <v>0</v>
      </c>
      <c r="S485" s="68">
        <v>0</v>
      </c>
      <c r="T485" s="68">
        <v>0</v>
      </c>
      <c r="U485" s="68">
        <v>0</v>
      </c>
      <c r="V485" s="68">
        <v>0</v>
      </c>
      <c r="W485" s="68">
        <v>0</v>
      </c>
      <c r="X485" s="68">
        <v>0</v>
      </c>
      <c r="Y485" s="68">
        <v>0</v>
      </c>
      <c r="Z485" s="68">
        <v>0</v>
      </c>
      <c r="AA485" s="68">
        <v>0</v>
      </c>
      <c r="AB485" s="68">
        <v>0</v>
      </c>
      <c r="AC485" s="68">
        <v>0</v>
      </c>
      <c r="AD485" s="68">
        <v>0</v>
      </c>
      <c r="AE485" s="68">
        <v>0</v>
      </c>
      <c r="AF485" s="68">
        <v>0</v>
      </c>
      <c r="AG485" s="68">
        <v>0</v>
      </c>
      <c r="AH485" s="68">
        <v>0</v>
      </c>
      <c r="AI485" s="68">
        <v>0</v>
      </c>
      <c r="AJ485" s="68">
        <v>0</v>
      </c>
      <c r="AK485" s="68">
        <v>0</v>
      </c>
      <c r="AL485" s="68">
        <v>0</v>
      </c>
      <c r="AM485" s="68">
        <v>0</v>
      </c>
      <c r="AN485" s="68">
        <v>0</v>
      </c>
      <c r="AO485" s="68">
        <v>0</v>
      </c>
      <c r="AP485" s="68">
        <v>0</v>
      </c>
      <c r="AQ485" s="68">
        <v>1</v>
      </c>
      <c r="AR485" s="68">
        <v>0</v>
      </c>
      <c r="AS485" s="68">
        <v>0</v>
      </c>
      <c r="AT485" s="68">
        <v>0</v>
      </c>
      <c r="AU485" s="68">
        <v>0</v>
      </c>
      <c r="AV485" s="68">
        <v>4</v>
      </c>
      <c r="AW485" s="68"/>
      <c r="AX485" s="68">
        <v>0</v>
      </c>
      <c r="AY485" s="126">
        <v>0</v>
      </c>
      <c r="AZ485" s="68">
        <v>0</v>
      </c>
      <c r="BA485" s="68">
        <v>0</v>
      </c>
      <c r="EQ485" s="68">
        <v>51038</v>
      </c>
      <c r="ER485" s="175">
        <v>1</v>
      </c>
      <c r="ES485" s="68">
        <v>-1</v>
      </c>
      <c r="ET485" s="68">
        <v>38</v>
      </c>
      <c r="EU485" s="68">
        <v>0</v>
      </c>
      <c r="EV485" s="68">
        <v>150038</v>
      </c>
      <c r="EW485" s="68" t="s">
        <v>2676</v>
      </c>
      <c r="EX485" s="68" t="str">
        <f t="shared" si="40"/>
        <v>소형</v>
      </c>
      <c r="GE485" s="68">
        <v>7603</v>
      </c>
      <c r="GF485" s="68" t="s">
        <v>4285</v>
      </c>
    </row>
    <row r="486" spans="6:188" x14ac:dyDescent="0.3">
      <c r="F486" s="68">
        <v>9028</v>
      </c>
      <c r="G486" s="68">
        <v>2</v>
      </c>
      <c r="H486" s="68">
        <v>0</v>
      </c>
      <c r="I486" s="68">
        <v>0</v>
      </c>
      <c r="J486" s="68" t="s">
        <v>12046</v>
      </c>
      <c r="K486" s="68">
        <v>0</v>
      </c>
      <c r="L486" s="68">
        <v>0</v>
      </c>
      <c r="M486" s="68">
        <v>0</v>
      </c>
      <c r="N486" s="68">
        <v>0</v>
      </c>
      <c r="O486" s="68">
        <v>9028</v>
      </c>
      <c r="P486" s="68">
        <v>0</v>
      </c>
      <c r="Q486" s="68">
        <v>0</v>
      </c>
      <c r="R486" s="68">
        <v>0</v>
      </c>
      <c r="S486" s="68">
        <v>0</v>
      </c>
      <c r="T486" s="68">
        <v>0</v>
      </c>
      <c r="U486" s="68">
        <v>0</v>
      </c>
      <c r="V486" s="68">
        <v>0</v>
      </c>
      <c r="W486" s="68">
        <v>0</v>
      </c>
      <c r="X486" s="68">
        <v>0</v>
      </c>
      <c r="Y486" s="68">
        <v>0</v>
      </c>
      <c r="Z486" s="68">
        <v>0</v>
      </c>
      <c r="AA486" s="68">
        <v>0</v>
      </c>
      <c r="AB486" s="68">
        <v>0</v>
      </c>
      <c r="AC486" s="68">
        <v>0</v>
      </c>
      <c r="AD486" s="68">
        <v>0</v>
      </c>
      <c r="AE486" s="68">
        <v>0</v>
      </c>
      <c r="AF486" s="68">
        <v>0</v>
      </c>
      <c r="AG486" s="68">
        <v>0</v>
      </c>
      <c r="AH486" s="68">
        <v>0</v>
      </c>
      <c r="AI486" s="68">
        <v>0</v>
      </c>
      <c r="AJ486" s="68">
        <v>0</v>
      </c>
      <c r="AK486" s="68">
        <v>0</v>
      </c>
      <c r="AL486" s="68">
        <v>0</v>
      </c>
      <c r="AM486" s="68">
        <v>0</v>
      </c>
      <c r="AN486" s="68">
        <v>0</v>
      </c>
      <c r="AO486" s="68">
        <v>0</v>
      </c>
      <c r="AP486" s="68">
        <v>0</v>
      </c>
      <c r="AQ486" s="68">
        <v>1</v>
      </c>
      <c r="AR486" s="68">
        <v>0</v>
      </c>
      <c r="AS486" s="68">
        <v>0</v>
      </c>
      <c r="AT486" s="68">
        <v>0</v>
      </c>
      <c r="AU486" s="68">
        <v>0</v>
      </c>
      <c r="AV486" s="68">
        <v>4</v>
      </c>
      <c r="AW486" s="68"/>
      <c r="AX486" s="68">
        <v>0</v>
      </c>
      <c r="AY486" s="126">
        <v>0</v>
      </c>
      <c r="AZ486" s="68">
        <v>0</v>
      </c>
      <c r="BA486" s="68">
        <v>0</v>
      </c>
      <c r="EQ486" s="68">
        <v>51061</v>
      </c>
      <c r="ER486" s="175">
        <v>1</v>
      </c>
      <c r="ES486" s="68">
        <v>-1</v>
      </c>
      <c r="ET486" s="68">
        <v>61</v>
      </c>
      <c r="EU486" s="68">
        <v>0</v>
      </c>
      <c r="EV486" s="68">
        <v>150061</v>
      </c>
      <c r="EW486" s="68" t="s">
        <v>2699</v>
      </c>
      <c r="EX486" s="68" t="str">
        <f t="shared" si="40"/>
        <v>소형</v>
      </c>
      <c r="GE486" s="68">
        <v>7604</v>
      </c>
      <c r="GF486" s="68" t="s">
        <v>4286</v>
      </c>
    </row>
    <row r="487" spans="6:188" x14ac:dyDescent="0.3">
      <c r="F487" s="68">
        <v>9029</v>
      </c>
      <c r="G487" s="68">
        <v>2</v>
      </c>
      <c r="H487" s="68">
        <v>0</v>
      </c>
      <c r="I487" s="68">
        <v>0</v>
      </c>
      <c r="J487" s="68" t="s">
        <v>12047</v>
      </c>
      <c r="K487" s="68">
        <v>0</v>
      </c>
      <c r="L487" s="68">
        <v>0</v>
      </c>
      <c r="M487" s="68">
        <v>0</v>
      </c>
      <c r="N487" s="68">
        <v>0</v>
      </c>
      <c r="O487" s="68">
        <v>9029</v>
      </c>
      <c r="P487" s="68">
        <v>0</v>
      </c>
      <c r="Q487" s="68">
        <v>0</v>
      </c>
      <c r="R487" s="68">
        <v>0</v>
      </c>
      <c r="S487" s="68">
        <v>0</v>
      </c>
      <c r="T487" s="68">
        <v>0</v>
      </c>
      <c r="U487" s="68">
        <v>0</v>
      </c>
      <c r="V487" s="68">
        <v>0</v>
      </c>
      <c r="W487" s="68">
        <v>0</v>
      </c>
      <c r="X487" s="68">
        <v>0</v>
      </c>
      <c r="Y487" s="68">
        <v>0</v>
      </c>
      <c r="Z487" s="68">
        <v>0</v>
      </c>
      <c r="AA487" s="68">
        <v>0</v>
      </c>
      <c r="AB487" s="68">
        <v>0</v>
      </c>
      <c r="AC487" s="68">
        <v>0</v>
      </c>
      <c r="AD487" s="68">
        <v>0</v>
      </c>
      <c r="AE487" s="68">
        <v>0</v>
      </c>
      <c r="AF487" s="68">
        <v>0</v>
      </c>
      <c r="AG487" s="68">
        <v>0</v>
      </c>
      <c r="AH487" s="68">
        <v>0</v>
      </c>
      <c r="AI487" s="68">
        <v>0</v>
      </c>
      <c r="AJ487" s="68">
        <v>0</v>
      </c>
      <c r="AK487" s="68">
        <v>0</v>
      </c>
      <c r="AL487" s="68">
        <v>0</v>
      </c>
      <c r="AM487" s="68">
        <v>0</v>
      </c>
      <c r="AN487" s="68">
        <v>0</v>
      </c>
      <c r="AO487" s="68">
        <v>0</v>
      </c>
      <c r="AP487" s="68">
        <v>0</v>
      </c>
      <c r="AQ487" s="68">
        <v>1</v>
      </c>
      <c r="AR487" s="68">
        <v>0</v>
      </c>
      <c r="AS487" s="68">
        <v>0</v>
      </c>
      <c r="AT487" s="68">
        <v>0</v>
      </c>
      <c r="AU487" s="68">
        <v>0</v>
      </c>
      <c r="AV487" s="68">
        <v>4</v>
      </c>
      <c r="AW487" s="68"/>
      <c r="AX487" s="68">
        <v>0</v>
      </c>
      <c r="AY487" s="126">
        <v>0</v>
      </c>
      <c r="AZ487" s="68">
        <v>0</v>
      </c>
      <c r="BA487" s="68">
        <v>0</v>
      </c>
      <c r="EQ487" s="68">
        <v>51098</v>
      </c>
      <c r="ER487" s="175">
        <v>2</v>
      </c>
      <c r="ES487" s="68">
        <v>-1</v>
      </c>
      <c r="ET487" s="68">
        <v>98</v>
      </c>
      <c r="EU487" s="68">
        <v>0</v>
      </c>
      <c r="EV487" s="68">
        <v>150098</v>
      </c>
      <c r="EW487" s="68" t="s">
        <v>2736</v>
      </c>
      <c r="EX487" s="68" t="str">
        <f t="shared" si="40"/>
        <v>중형</v>
      </c>
      <c r="GE487" s="68">
        <v>7605</v>
      </c>
      <c r="GF487" s="68" t="s">
        <v>4287</v>
      </c>
    </row>
    <row r="488" spans="6:188" x14ac:dyDescent="0.3">
      <c r="F488" s="68">
        <v>9030</v>
      </c>
      <c r="G488" s="68">
        <v>2</v>
      </c>
      <c r="H488" s="68">
        <v>0</v>
      </c>
      <c r="I488" s="68">
        <v>0</v>
      </c>
      <c r="J488" s="68" t="s">
        <v>12048</v>
      </c>
      <c r="K488" s="68">
        <v>0</v>
      </c>
      <c r="L488" s="68">
        <v>0</v>
      </c>
      <c r="M488" s="68">
        <v>0</v>
      </c>
      <c r="N488" s="68">
        <v>0</v>
      </c>
      <c r="O488" s="68">
        <v>9030</v>
      </c>
      <c r="P488" s="68">
        <v>0</v>
      </c>
      <c r="Q488" s="68">
        <v>0</v>
      </c>
      <c r="R488" s="68">
        <v>0</v>
      </c>
      <c r="S488" s="68">
        <v>0</v>
      </c>
      <c r="T488" s="68">
        <v>0</v>
      </c>
      <c r="U488" s="68">
        <v>0</v>
      </c>
      <c r="V488" s="68">
        <v>0</v>
      </c>
      <c r="W488" s="68">
        <v>0</v>
      </c>
      <c r="X488" s="68">
        <v>0</v>
      </c>
      <c r="Y488" s="68">
        <v>0</v>
      </c>
      <c r="Z488" s="68">
        <v>0</v>
      </c>
      <c r="AA488" s="68">
        <v>0</v>
      </c>
      <c r="AB488" s="68">
        <v>0</v>
      </c>
      <c r="AC488" s="68">
        <v>0</v>
      </c>
      <c r="AD488" s="68">
        <v>0</v>
      </c>
      <c r="AE488" s="68">
        <v>0</v>
      </c>
      <c r="AF488" s="68">
        <v>0</v>
      </c>
      <c r="AG488" s="68">
        <v>0</v>
      </c>
      <c r="AH488" s="68">
        <v>0</v>
      </c>
      <c r="AI488" s="68">
        <v>0</v>
      </c>
      <c r="AJ488" s="68">
        <v>0</v>
      </c>
      <c r="AK488" s="68">
        <v>0</v>
      </c>
      <c r="AL488" s="68">
        <v>0</v>
      </c>
      <c r="AM488" s="68">
        <v>0</v>
      </c>
      <c r="AN488" s="68">
        <v>0</v>
      </c>
      <c r="AO488" s="68">
        <v>0</v>
      </c>
      <c r="AP488" s="68">
        <v>0</v>
      </c>
      <c r="AQ488" s="68">
        <v>1</v>
      </c>
      <c r="AR488" s="68">
        <v>0</v>
      </c>
      <c r="AS488" s="68">
        <v>0</v>
      </c>
      <c r="AT488" s="68">
        <v>0</v>
      </c>
      <c r="AU488" s="68">
        <v>0</v>
      </c>
      <c r="AV488" s="68">
        <v>4</v>
      </c>
      <c r="AW488" s="68"/>
      <c r="AX488" s="68">
        <v>0</v>
      </c>
      <c r="AY488" s="126">
        <v>0</v>
      </c>
      <c r="AZ488" s="68">
        <v>0</v>
      </c>
      <c r="BA488" s="68">
        <v>0</v>
      </c>
      <c r="EQ488" s="68">
        <v>51099</v>
      </c>
      <c r="ER488" s="175">
        <v>1</v>
      </c>
      <c r="ES488" s="68">
        <v>-1</v>
      </c>
      <c r="ET488" s="68">
        <v>99</v>
      </c>
      <c r="EU488" s="68">
        <v>0</v>
      </c>
      <c r="EV488" s="68">
        <v>150099</v>
      </c>
      <c r="EW488" s="68" t="s">
        <v>10906</v>
      </c>
      <c r="EX488" s="68" t="str">
        <f t="shared" si="40"/>
        <v>소형</v>
      </c>
      <c r="GE488" s="68">
        <v>7606</v>
      </c>
      <c r="GF488" s="68" t="s">
        <v>4288</v>
      </c>
    </row>
    <row r="489" spans="6:188" x14ac:dyDescent="0.3">
      <c r="F489" s="68">
        <v>9031</v>
      </c>
      <c r="G489" s="68">
        <v>2</v>
      </c>
      <c r="H489" s="68">
        <v>0</v>
      </c>
      <c r="I489" s="68">
        <v>0</v>
      </c>
      <c r="J489" s="68" t="s">
        <v>12049</v>
      </c>
      <c r="K489" s="68">
        <v>0</v>
      </c>
      <c r="L489" s="68">
        <v>0</v>
      </c>
      <c r="M489" s="68">
        <v>0</v>
      </c>
      <c r="N489" s="68">
        <v>0</v>
      </c>
      <c r="O489" s="68">
        <v>9031</v>
      </c>
      <c r="P489" s="68">
        <v>0</v>
      </c>
      <c r="Q489" s="68">
        <v>0</v>
      </c>
      <c r="R489" s="68">
        <v>0</v>
      </c>
      <c r="S489" s="68">
        <v>0</v>
      </c>
      <c r="T489" s="68">
        <v>0</v>
      </c>
      <c r="U489" s="68">
        <v>0</v>
      </c>
      <c r="V489" s="68">
        <v>0</v>
      </c>
      <c r="W489" s="68">
        <v>0</v>
      </c>
      <c r="X489" s="68">
        <v>0</v>
      </c>
      <c r="Y489" s="68">
        <v>0</v>
      </c>
      <c r="Z489" s="68">
        <v>0</v>
      </c>
      <c r="AA489" s="68">
        <v>0</v>
      </c>
      <c r="AB489" s="68">
        <v>0</v>
      </c>
      <c r="AC489" s="68">
        <v>0</v>
      </c>
      <c r="AD489" s="68">
        <v>0</v>
      </c>
      <c r="AE489" s="68">
        <v>0</v>
      </c>
      <c r="AF489" s="68">
        <v>0</v>
      </c>
      <c r="AG489" s="68">
        <v>0</v>
      </c>
      <c r="AH489" s="68">
        <v>0</v>
      </c>
      <c r="AI489" s="68">
        <v>0</v>
      </c>
      <c r="AJ489" s="68">
        <v>0</v>
      </c>
      <c r="AK489" s="68">
        <v>0</v>
      </c>
      <c r="AL489" s="68">
        <v>0</v>
      </c>
      <c r="AM489" s="68">
        <v>0</v>
      </c>
      <c r="AN489" s="68">
        <v>0</v>
      </c>
      <c r="AO489" s="68">
        <v>0</v>
      </c>
      <c r="AP489" s="68">
        <v>0</v>
      </c>
      <c r="AQ489" s="68">
        <v>1</v>
      </c>
      <c r="AR489" s="68">
        <v>0</v>
      </c>
      <c r="AS489" s="68">
        <v>0</v>
      </c>
      <c r="AT489" s="68">
        <v>0</v>
      </c>
      <c r="AU489" s="68">
        <v>0</v>
      </c>
      <c r="AV489" s="68">
        <v>4</v>
      </c>
      <c r="AW489" s="68"/>
      <c r="AX489" s="68">
        <v>0</v>
      </c>
      <c r="AY489" s="126">
        <v>0</v>
      </c>
      <c r="AZ489" s="68">
        <v>0</v>
      </c>
      <c r="BA489" s="68">
        <v>0</v>
      </c>
      <c r="EQ489" s="68">
        <v>51100</v>
      </c>
      <c r="ER489" s="175">
        <v>2</v>
      </c>
      <c r="ES489" s="68">
        <v>-1</v>
      </c>
      <c r="ET489" s="68">
        <v>100</v>
      </c>
      <c r="EU489" s="68">
        <v>0</v>
      </c>
      <c r="EV489" s="68">
        <v>150100</v>
      </c>
      <c r="EW489" s="68" t="s">
        <v>2737</v>
      </c>
      <c r="EX489" s="68" t="str">
        <f t="shared" si="40"/>
        <v>중형</v>
      </c>
      <c r="GE489" s="68">
        <v>7700</v>
      </c>
      <c r="GF489" s="68" t="s">
        <v>4289</v>
      </c>
    </row>
    <row r="490" spans="6:188" x14ac:dyDescent="0.3">
      <c r="F490" s="68">
        <v>9032</v>
      </c>
      <c r="G490" s="68">
        <v>2</v>
      </c>
      <c r="H490" s="68">
        <v>0</v>
      </c>
      <c r="I490" s="68">
        <v>0</v>
      </c>
      <c r="J490" s="68" t="s">
        <v>12050</v>
      </c>
      <c r="K490" s="68">
        <v>0</v>
      </c>
      <c r="L490" s="68">
        <v>0</v>
      </c>
      <c r="M490" s="68">
        <v>0</v>
      </c>
      <c r="N490" s="68">
        <v>0</v>
      </c>
      <c r="O490" s="68">
        <v>9032</v>
      </c>
      <c r="P490" s="68">
        <v>0</v>
      </c>
      <c r="Q490" s="68">
        <v>0</v>
      </c>
      <c r="R490" s="68">
        <v>0</v>
      </c>
      <c r="S490" s="68">
        <v>0</v>
      </c>
      <c r="T490" s="68">
        <v>0</v>
      </c>
      <c r="U490" s="68">
        <v>0</v>
      </c>
      <c r="V490" s="68">
        <v>0</v>
      </c>
      <c r="W490" s="68">
        <v>0</v>
      </c>
      <c r="X490" s="68">
        <v>0</v>
      </c>
      <c r="Y490" s="68">
        <v>0</v>
      </c>
      <c r="Z490" s="68">
        <v>0</v>
      </c>
      <c r="AA490" s="68">
        <v>0</v>
      </c>
      <c r="AB490" s="68">
        <v>0</v>
      </c>
      <c r="AC490" s="68">
        <v>0</v>
      </c>
      <c r="AD490" s="68">
        <v>0</v>
      </c>
      <c r="AE490" s="68">
        <v>0</v>
      </c>
      <c r="AF490" s="68">
        <v>0</v>
      </c>
      <c r="AG490" s="68">
        <v>0</v>
      </c>
      <c r="AH490" s="68">
        <v>0</v>
      </c>
      <c r="AI490" s="68">
        <v>0</v>
      </c>
      <c r="AJ490" s="68">
        <v>0</v>
      </c>
      <c r="AK490" s="68">
        <v>0</v>
      </c>
      <c r="AL490" s="68">
        <v>0</v>
      </c>
      <c r="AM490" s="68">
        <v>0</v>
      </c>
      <c r="AN490" s="68">
        <v>0</v>
      </c>
      <c r="AO490" s="68">
        <v>0</v>
      </c>
      <c r="AP490" s="68">
        <v>0</v>
      </c>
      <c r="AQ490" s="68">
        <v>1</v>
      </c>
      <c r="AR490" s="68">
        <v>0</v>
      </c>
      <c r="AS490" s="68">
        <v>0</v>
      </c>
      <c r="AT490" s="68">
        <v>0</v>
      </c>
      <c r="AU490" s="68">
        <v>0</v>
      </c>
      <c r="AV490" s="68">
        <v>4</v>
      </c>
      <c r="AW490" s="68"/>
      <c r="AX490" s="68">
        <v>0</v>
      </c>
      <c r="AY490" s="126">
        <v>0</v>
      </c>
      <c r="AZ490" s="68">
        <v>0</v>
      </c>
      <c r="BA490" s="68">
        <v>0</v>
      </c>
      <c r="EQ490" s="68">
        <v>50028</v>
      </c>
      <c r="ER490" s="175">
        <v>1</v>
      </c>
      <c r="ES490" s="68">
        <v>663</v>
      </c>
      <c r="ET490" s="68">
        <v>28</v>
      </c>
      <c r="EU490" s="68">
        <v>0</v>
      </c>
      <c r="EV490" s="68">
        <v>150028</v>
      </c>
      <c r="EW490" s="68" t="s">
        <v>2666</v>
      </c>
      <c r="EX490" s="68" t="str">
        <f t="shared" si="40"/>
        <v>소형</v>
      </c>
      <c r="GE490" s="68">
        <v>7800</v>
      </c>
      <c r="GF490" s="68" t="s">
        <v>4290</v>
      </c>
    </row>
    <row r="491" spans="6:188" x14ac:dyDescent="0.3">
      <c r="F491" s="68">
        <v>9033</v>
      </c>
      <c r="G491" s="68">
        <v>2</v>
      </c>
      <c r="H491" s="68">
        <v>0</v>
      </c>
      <c r="I491" s="68">
        <v>0</v>
      </c>
      <c r="J491" s="68" t="s">
        <v>12051</v>
      </c>
      <c r="K491" s="68">
        <v>0</v>
      </c>
      <c r="L491" s="68">
        <v>0</v>
      </c>
      <c r="M491" s="68">
        <v>0</v>
      </c>
      <c r="N491" s="68">
        <v>0</v>
      </c>
      <c r="O491" s="68">
        <v>9033</v>
      </c>
      <c r="P491" s="68">
        <v>0</v>
      </c>
      <c r="Q491" s="68">
        <v>0</v>
      </c>
      <c r="R491" s="68">
        <v>0</v>
      </c>
      <c r="S491" s="68">
        <v>0</v>
      </c>
      <c r="T491" s="68">
        <v>0</v>
      </c>
      <c r="U491" s="68">
        <v>0</v>
      </c>
      <c r="V491" s="68">
        <v>0</v>
      </c>
      <c r="W491" s="68">
        <v>0</v>
      </c>
      <c r="X491" s="68">
        <v>0</v>
      </c>
      <c r="Y491" s="68">
        <v>0</v>
      </c>
      <c r="Z491" s="68">
        <v>0</v>
      </c>
      <c r="AA491" s="68">
        <v>0</v>
      </c>
      <c r="AB491" s="68">
        <v>0</v>
      </c>
      <c r="AC491" s="68">
        <v>0</v>
      </c>
      <c r="AD491" s="68">
        <v>0</v>
      </c>
      <c r="AE491" s="68">
        <v>0</v>
      </c>
      <c r="AF491" s="68">
        <v>0</v>
      </c>
      <c r="AG491" s="68">
        <v>0</v>
      </c>
      <c r="AH491" s="68">
        <v>0</v>
      </c>
      <c r="AI491" s="68">
        <v>0</v>
      </c>
      <c r="AJ491" s="68">
        <v>0</v>
      </c>
      <c r="AK491" s="68">
        <v>0</v>
      </c>
      <c r="AL491" s="68">
        <v>0</v>
      </c>
      <c r="AM491" s="68">
        <v>0</v>
      </c>
      <c r="AN491" s="68">
        <v>0</v>
      </c>
      <c r="AO491" s="68">
        <v>0</v>
      </c>
      <c r="AP491" s="68">
        <v>0</v>
      </c>
      <c r="AQ491" s="68">
        <v>1</v>
      </c>
      <c r="AR491" s="68">
        <v>0</v>
      </c>
      <c r="AS491" s="68">
        <v>0</v>
      </c>
      <c r="AT491" s="68">
        <v>0</v>
      </c>
      <c r="AU491" s="68">
        <v>0</v>
      </c>
      <c r="AV491" s="68">
        <v>4</v>
      </c>
      <c r="AW491" s="68"/>
      <c r="AX491" s="68">
        <v>0</v>
      </c>
      <c r="AY491" s="126">
        <v>0</v>
      </c>
      <c r="AZ491" s="68">
        <v>0</v>
      </c>
      <c r="BA491" s="68">
        <v>0</v>
      </c>
      <c r="EQ491" s="68">
        <v>50027</v>
      </c>
      <c r="ER491" s="175">
        <v>4</v>
      </c>
      <c r="ES491" s="68">
        <v>663</v>
      </c>
      <c r="ET491" s="68">
        <v>27</v>
      </c>
      <c r="EU491" s="68">
        <v>0</v>
      </c>
      <c r="EV491" s="68">
        <v>150027</v>
      </c>
      <c r="EW491" s="68" t="s">
        <v>2665</v>
      </c>
      <c r="EX491" s="68" t="str">
        <f t="shared" si="40"/>
        <v>대형</v>
      </c>
      <c r="GE491" s="68">
        <v>7801</v>
      </c>
      <c r="GF491" s="68" t="s">
        <v>2750</v>
      </c>
    </row>
    <row r="492" spans="6:188" x14ac:dyDescent="0.3">
      <c r="F492" s="68">
        <v>9034</v>
      </c>
      <c r="G492" s="68">
        <v>2</v>
      </c>
      <c r="H492" s="68">
        <v>0</v>
      </c>
      <c r="I492" s="68">
        <v>0</v>
      </c>
      <c r="J492" s="68" t="s">
        <v>12052</v>
      </c>
      <c r="K492" s="68">
        <v>0</v>
      </c>
      <c r="L492" s="68">
        <v>0</v>
      </c>
      <c r="M492" s="68">
        <v>0</v>
      </c>
      <c r="N492" s="68">
        <v>0</v>
      </c>
      <c r="O492" s="68">
        <v>9034</v>
      </c>
      <c r="P492" s="68">
        <v>0</v>
      </c>
      <c r="Q492" s="68">
        <v>0</v>
      </c>
      <c r="R492" s="68">
        <v>0</v>
      </c>
      <c r="S492" s="68">
        <v>0</v>
      </c>
      <c r="T492" s="68">
        <v>0</v>
      </c>
      <c r="U492" s="68">
        <v>0</v>
      </c>
      <c r="V492" s="68">
        <v>0</v>
      </c>
      <c r="W492" s="68">
        <v>0</v>
      </c>
      <c r="X492" s="68">
        <v>0</v>
      </c>
      <c r="Y492" s="68">
        <v>0</v>
      </c>
      <c r="Z492" s="68">
        <v>0</v>
      </c>
      <c r="AA492" s="68">
        <v>0</v>
      </c>
      <c r="AB492" s="68">
        <v>0</v>
      </c>
      <c r="AC492" s="68">
        <v>0</v>
      </c>
      <c r="AD492" s="68">
        <v>0</v>
      </c>
      <c r="AE492" s="68">
        <v>0</v>
      </c>
      <c r="AF492" s="68">
        <v>0</v>
      </c>
      <c r="AG492" s="68">
        <v>0</v>
      </c>
      <c r="AH492" s="68">
        <v>0</v>
      </c>
      <c r="AI492" s="68">
        <v>0</v>
      </c>
      <c r="AJ492" s="68">
        <v>0</v>
      </c>
      <c r="AK492" s="68">
        <v>0</v>
      </c>
      <c r="AL492" s="68">
        <v>0</v>
      </c>
      <c r="AM492" s="68">
        <v>0</v>
      </c>
      <c r="AN492" s="68">
        <v>0</v>
      </c>
      <c r="AO492" s="68">
        <v>0</v>
      </c>
      <c r="AP492" s="68">
        <v>0</v>
      </c>
      <c r="AQ492" s="68">
        <v>1</v>
      </c>
      <c r="AR492" s="68">
        <v>0</v>
      </c>
      <c r="AS492" s="68">
        <v>0</v>
      </c>
      <c r="AT492" s="68">
        <v>0</v>
      </c>
      <c r="AU492" s="68">
        <v>0</v>
      </c>
      <c r="AV492" s="68">
        <v>4</v>
      </c>
      <c r="AW492" s="68"/>
      <c r="AX492" s="68">
        <v>0</v>
      </c>
      <c r="AY492" s="126">
        <v>0</v>
      </c>
      <c r="AZ492" s="68">
        <v>0</v>
      </c>
      <c r="BA492" s="68">
        <v>0</v>
      </c>
      <c r="EQ492" s="68">
        <v>50026</v>
      </c>
      <c r="ER492" s="175">
        <v>2</v>
      </c>
      <c r="ES492" s="68">
        <v>663</v>
      </c>
      <c r="ET492" s="68">
        <v>26</v>
      </c>
      <c r="EU492" s="68">
        <v>0</v>
      </c>
      <c r="EV492" s="68">
        <v>150026</v>
      </c>
      <c r="EW492" s="68" t="s">
        <v>2664</v>
      </c>
      <c r="EX492" s="68" t="str">
        <f t="shared" si="40"/>
        <v>중형</v>
      </c>
      <c r="GE492" s="68">
        <v>8000</v>
      </c>
      <c r="GF492" s="68" t="s">
        <v>4291</v>
      </c>
    </row>
    <row r="493" spans="6:188" x14ac:dyDescent="0.3">
      <c r="F493" s="68">
        <v>9035</v>
      </c>
      <c r="G493" s="68">
        <v>2</v>
      </c>
      <c r="H493" s="68">
        <v>0</v>
      </c>
      <c r="I493" s="68">
        <v>0</v>
      </c>
      <c r="J493" s="68" t="s">
        <v>12053</v>
      </c>
      <c r="K493" s="68">
        <v>0</v>
      </c>
      <c r="L493" s="68">
        <v>0</v>
      </c>
      <c r="M493" s="68">
        <v>0</v>
      </c>
      <c r="N493" s="68">
        <v>0</v>
      </c>
      <c r="O493" s="68">
        <v>9035</v>
      </c>
      <c r="P493" s="68">
        <v>0</v>
      </c>
      <c r="Q493" s="68">
        <v>0</v>
      </c>
      <c r="R493" s="68">
        <v>0</v>
      </c>
      <c r="S493" s="68">
        <v>0</v>
      </c>
      <c r="T493" s="68">
        <v>0</v>
      </c>
      <c r="U493" s="68">
        <v>0</v>
      </c>
      <c r="V493" s="68">
        <v>0</v>
      </c>
      <c r="W493" s="68">
        <v>0</v>
      </c>
      <c r="X493" s="68">
        <v>0</v>
      </c>
      <c r="Y493" s="68">
        <v>0</v>
      </c>
      <c r="Z493" s="68">
        <v>0</v>
      </c>
      <c r="AA493" s="68">
        <v>0</v>
      </c>
      <c r="AB493" s="68">
        <v>0</v>
      </c>
      <c r="AC493" s="68">
        <v>0</v>
      </c>
      <c r="AD493" s="68">
        <v>0</v>
      </c>
      <c r="AE493" s="68">
        <v>0</v>
      </c>
      <c r="AF493" s="68">
        <v>0</v>
      </c>
      <c r="AG493" s="68">
        <v>0</v>
      </c>
      <c r="AH493" s="68">
        <v>0</v>
      </c>
      <c r="AI493" s="68">
        <v>0</v>
      </c>
      <c r="AJ493" s="68">
        <v>0</v>
      </c>
      <c r="AK493" s="68">
        <v>0</v>
      </c>
      <c r="AL493" s="68">
        <v>0</v>
      </c>
      <c r="AM493" s="68">
        <v>0</v>
      </c>
      <c r="AN493" s="68">
        <v>0</v>
      </c>
      <c r="AO493" s="68">
        <v>0</v>
      </c>
      <c r="AP493" s="68">
        <v>0</v>
      </c>
      <c r="AQ493" s="68">
        <v>1</v>
      </c>
      <c r="AR493" s="68">
        <v>0</v>
      </c>
      <c r="AS493" s="68">
        <v>0</v>
      </c>
      <c r="AT493" s="68">
        <v>0</v>
      </c>
      <c r="AU493" s="68">
        <v>0</v>
      </c>
      <c r="AV493" s="68">
        <v>4</v>
      </c>
      <c r="AW493" s="68"/>
      <c r="AX493" s="68">
        <v>0</v>
      </c>
      <c r="AY493" s="126">
        <v>0</v>
      </c>
      <c r="AZ493" s="68">
        <v>0</v>
      </c>
      <c r="BA493" s="68">
        <v>0</v>
      </c>
      <c r="EQ493" s="68">
        <v>50029</v>
      </c>
      <c r="ER493" s="175">
        <v>2</v>
      </c>
      <c r="ES493" s="68">
        <v>663</v>
      </c>
      <c r="ET493" s="68">
        <v>29</v>
      </c>
      <c r="EU493" s="68">
        <v>0</v>
      </c>
      <c r="EV493" s="68">
        <v>150029</v>
      </c>
      <c r="EW493" s="68" t="s">
        <v>2667</v>
      </c>
      <c r="EX493" s="68" t="str">
        <f t="shared" si="40"/>
        <v>중형</v>
      </c>
      <c r="GE493" s="68">
        <v>8001</v>
      </c>
      <c r="GF493" s="68" t="s">
        <v>691</v>
      </c>
    </row>
    <row r="494" spans="6:188" x14ac:dyDescent="0.3">
      <c r="F494" s="68">
        <v>9036</v>
      </c>
      <c r="G494" s="68">
        <v>2</v>
      </c>
      <c r="H494" s="68">
        <v>0</v>
      </c>
      <c r="I494" s="68">
        <v>0</v>
      </c>
      <c r="J494" s="68" t="s">
        <v>12054</v>
      </c>
      <c r="K494" s="68">
        <v>0</v>
      </c>
      <c r="L494" s="68">
        <v>0</v>
      </c>
      <c r="M494" s="68">
        <v>0</v>
      </c>
      <c r="N494" s="68">
        <v>0</v>
      </c>
      <c r="O494" s="68">
        <v>9036</v>
      </c>
      <c r="P494" s="68">
        <v>0</v>
      </c>
      <c r="Q494" s="68">
        <v>0</v>
      </c>
      <c r="R494" s="68">
        <v>0</v>
      </c>
      <c r="S494" s="68">
        <v>0</v>
      </c>
      <c r="T494" s="68">
        <v>0</v>
      </c>
      <c r="U494" s="68">
        <v>0</v>
      </c>
      <c r="V494" s="68">
        <v>0</v>
      </c>
      <c r="W494" s="68">
        <v>0</v>
      </c>
      <c r="X494" s="68">
        <v>0</v>
      </c>
      <c r="Y494" s="68">
        <v>0</v>
      </c>
      <c r="Z494" s="68">
        <v>0</v>
      </c>
      <c r="AA494" s="68">
        <v>0</v>
      </c>
      <c r="AB494" s="68">
        <v>0</v>
      </c>
      <c r="AC494" s="68">
        <v>0</v>
      </c>
      <c r="AD494" s="68">
        <v>0</v>
      </c>
      <c r="AE494" s="68">
        <v>0</v>
      </c>
      <c r="AF494" s="68">
        <v>0</v>
      </c>
      <c r="AG494" s="68">
        <v>0</v>
      </c>
      <c r="AH494" s="68">
        <v>0</v>
      </c>
      <c r="AI494" s="68">
        <v>0</v>
      </c>
      <c r="AJ494" s="68">
        <v>0</v>
      </c>
      <c r="AK494" s="68">
        <v>0</v>
      </c>
      <c r="AL494" s="68">
        <v>0</v>
      </c>
      <c r="AM494" s="68">
        <v>0</v>
      </c>
      <c r="AN494" s="68">
        <v>0</v>
      </c>
      <c r="AO494" s="68">
        <v>0</v>
      </c>
      <c r="AP494" s="68">
        <v>0</v>
      </c>
      <c r="AQ494" s="68">
        <v>1</v>
      </c>
      <c r="AR494" s="68">
        <v>0</v>
      </c>
      <c r="AS494" s="68">
        <v>0</v>
      </c>
      <c r="AT494" s="68">
        <v>0</v>
      </c>
      <c r="AU494" s="68">
        <v>0</v>
      </c>
      <c r="AV494" s="68">
        <v>4</v>
      </c>
      <c r="AW494" s="68"/>
      <c r="AX494" s="68">
        <v>0</v>
      </c>
      <c r="AY494" s="126">
        <v>0</v>
      </c>
      <c r="AZ494" s="68">
        <v>0</v>
      </c>
      <c r="BA494" s="68">
        <v>0</v>
      </c>
      <c r="EQ494" s="68">
        <v>50009</v>
      </c>
      <c r="ER494" s="175">
        <v>1</v>
      </c>
      <c r="ES494" s="68">
        <v>670</v>
      </c>
      <c r="ET494" s="68">
        <v>9</v>
      </c>
      <c r="EU494" s="68">
        <v>0</v>
      </c>
      <c r="EV494" s="68">
        <v>150009</v>
      </c>
      <c r="EW494" s="68" t="s">
        <v>2647</v>
      </c>
      <c r="EX494" s="68" t="str">
        <f t="shared" si="40"/>
        <v>소형</v>
      </c>
      <c r="GE494" s="68">
        <v>8002</v>
      </c>
      <c r="GF494" s="68" t="s">
        <v>4292</v>
      </c>
    </row>
    <row r="495" spans="6:188" x14ac:dyDescent="0.3">
      <c r="F495" s="68">
        <v>9037</v>
      </c>
      <c r="G495" s="68">
        <v>2</v>
      </c>
      <c r="H495" s="68">
        <v>0</v>
      </c>
      <c r="I495" s="68">
        <v>0</v>
      </c>
      <c r="J495" s="68" t="s">
        <v>12055</v>
      </c>
      <c r="K495" s="68">
        <v>0</v>
      </c>
      <c r="L495" s="68">
        <v>0</v>
      </c>
      <c r="M495" s="68">
        <v>0</v>
      </c>
      <c r="N495" s="68">
        <v>0</v>
      </c>
      <c r="O495" s="68">
        <v>9037</v>
      </c>
      <c r="P495" s="68">
        <v>0</v>
      </c>
      <c r="Q495" s="68">
        <v>0</v>
      </c>
      <c r="R495" s="68">
        <v>0</v>
      </c>
      <c r="S495" s="68">
        <v>0</v>
      </c>
      <c r="T495" s="68">
        <v>0</v>
      </c>
      <c r="U495" s="68">
        <v>0</v>
      </c>
      <c r="V495" s="68">
        <v>0</v>
      </c>
      <c r="W495" s="68">
        <v>0</v>
      </c>
      <c r="X495" s="68">
        <v>0</v>
      </c>
      <c r="Y495" s="68">
        <v>0</v>
      </c>
      <c r="Z495" s="68">
        <v>0</v>
      </c>
      <c r="AA495" s="68">
        <v>0</v>
      </c>
      <c r="AB495" s="68">
        <v>0</v>
      </c>
      <c r="AC495" s="68">
        <v>0</v>
      </c>
      <c r="AD495" s="68">
        <v>0</v>
      </c>
      <c r="AE495" s="68">
        <v>0</v>
      </c>
      <c r="AF495" s="68">
        <v>0</v>
      </c>
      <c r="AG495" s="68">
        <v>0</v>
      </c>
      <c r="AH495" s="68">
        <v>0</v>
      </c>
      <c r="AI495" s="68">
        <v>0</v>
      </c>
      <c r="AJ495" s="68">
        <v>0</v>
      </c>
      <c r="AK495" s="68">
        <v>0</v>
      </c>
      <c r="AL495" s="68">
        <v>0</v>
      </c>
      <c r="AM495" s="68">
        <v>0</v>
      </c>
      <c r="AN495" s="68">
        <v>0</v>
      </c>
      <c r="AO495" s="68">
        <v>0</v>
      </c>
      <c r="AP495" s="68">
        <v>0</v>
      </c>
      <c r="AQ495" s="68">
        <v>1</v>
      </c>
      <c r="AR495" s="68">
        <v>0</v>
      </c>
      <c r="AS495" s="68">
        <v>0</v>
      </c>
      <c r="AT495" s="68">
        <v>0</v>
      </c>
      <c r="AU495" s="68">
        <v>0</v>
      </c>
      <c r="AV495" s="68">
        <v>4</v>
      </c>
      <c r="AW495" s="68"/>
      <c r="AX495" s="68">
        <v>0</v>
      </c>
      <c r="AY495" s="126">
        <v>0</v>
      </c>
      <c r="AZ495" s="68">
        <v>0</v>
      </c>
      <c r="BA495" s="68">
        <v>0</v>
      </c>
      <c r="EQ495" s="68">
        <v>50030</v>
      </c>
      <c r="ER495" s="175">
        <v>2</v>
      </c>
      <c r="ES495" s="68">
        <v>670</v>
      </c>
      <c r="ET495" s="68">
        <v>30</v>
      </c>
      <c r="EU495" s="68">
        <v>0</v>
      </c>
      <c r="EV495" s="68">
        <v>150030</v>
      </c>
      <c r="EW495" s="68" t="s">
        <v>2668</v>
      </c>
      <c r="EX495" s="68" t="str">
        <f t="shared" si="40"/>
        <v>중형</v>
      </c>
      <c r="GE495" s="68">
        <v>8003</v>
      </c>
      <c r="GF495" s="68" t="s">
        <v>4293</v>
      </c>
    </row>
    <row r="496" spans="6:188" x14ac:dyDescent="0.3">
      <c r="F496" s="68">
        <v>9038</v>
      </c>
      <c r="G496" s="68">
        <v>2</v>
      </c>
      <c r="H496" s="68">
        <v>0</v>
      </c>
      <c r="I496" s="68">
        <v>0</v>
      </c>
      <c r="J496" s="68" t="s">
        <v>12056</v>
      </c>
      <c r="K496" s="68">
        <v>0</v>
      </c>
      <c r="L496" s="68">
        <v>0</v>
      </c>
      <c r="M496" s="68">
        <v>0</v>
      </c>
      <c r="N496" s="68">
        <v>0</v>
      </c>
      <c r="O496" s="68">
        <v>9038</v>
      </c>
      <c r="P496" s="68">
        <v>0</v>
      </c>
      <c r="Q496" s="68">
        <v>0</v>
      </c>
      <c r="R496" s="68">
        <v>0</v>
      </c>
      <c r="S496" s="68">
        <v>0</v>
      </c>
      <c r="T496" s="68">
        <v>0</v>
      </c>
      <c r="U496" s="68">
        <v>0</v>
      </c>
      <c r="V496" s="68">
        <v>0</v>
      </c>
      <c r="W496" s="68">
        <v>0</v>
      </c>
      <c r="X496" s="68">
        <v>0</v>
      </c>
      <c r="Y496" s="68">
        <v>0</v>
      </c>
      <c r="Z496" s="68">
        <v>0</v>
      </c>
      <c r="AA496" s="68">
        <v>0</v>
      </c>
      <c r="AB496" s="68">
        <v>0</v>
      </c>
      <c r="AC496" s="68">
        <v>0</v>
      </c>
      <c r="AD496" s="68">
        <v>0</v>
      </c>
      <c r="AE496" s="68">
        <v>0</v>
      </c>
      <c r="AF496" s="68">
        <v>0</v>
      </c>
      <c r="AG496" s="68">
        <v>0</v>
      </c>
      <c r="AH496" s="68">
        <v>0</v>
      </c>
      <c r="AI496" s="68">
        <v>0</v>
      </c>
      <c r="AJ496" s="68">
        <v>0</v>
      </c>
      <c r="AK496" s="68">
        <v>0</v>
      </c>
      <c r="AL496" s="68">
        <v>0</v>
      </c>
      <c r="AM496" s="68">
        <v>0</v>
      </c>
      <c r="AN496" s="68">
        <v>0</v>
      </c>
      <c r="AO496" s="68">
        <v>0</v>
      </c>
      <c r="AP496" s="68">
        <v>0</v>
      </c>
      <c r="AQ496" s="68">
        <v>1</v>
      </c>
      <c r="AR496" s="68">
        <v>0</v>
      </c>
      <c r="AS496" s="68">
        <v>0</v>
      </c>
      <c r="AT496" s="68">
        <v>0</v>
      </c>
      <c r="AU496" s="68">
        <v>0</v>
      </c>
      <c r="AV496" s="68">
        <v>4</v>
      </c>
      <c r="AW496" s="68"/>
      <c r="AX496" s="68">
        <v>0</v>
      </c>
      <c r="AY496" s="126">
        <v>0</v>
      </c>
      <c r="AZ496" s="68">
        <v>0</v>
      </c>
      <c r="BA496" s="68">
        <v>0</v>
      </c>
      <c r="EQ496" s="68">
        <v>51063</v>
      </c>
      <c r="ER496" s="175">
        <v>1</v>
      </c>
      <c r="ES496" s="68">
        <v>-1</v>
      </c>
      <c r="ET496" s="68">
        <v>63</v>
      </c>
      <c r="EU496" s="68">
        <v>0</v>
      </c>
      <c r="EV496" s="68">
        <v>150063</v>
      </c>
      <c r="EW496" s="68" t="s">
        <v>2701</v>
      </c>
      <c r="EX496" s="68" t="str">
        <f t="shared" si="40"/>
        <v>소형</v>
      </c>
      <c r="GE496" s="68">
        <v>8004</v>
      </c>
      <c r="GF496" s="68" t="s">
        <v>3295</v>
      </c>
    </row>
    <row r="497" spans="6:188" x14ac:dyDescent="0.3">
      <c r="F497" s="68">
        <v>9039</v>
      </c>
      <c r="G497" s="68">
        <v>2</v>
      </c>
      <c r="H497" s="68">
        <v>0</v>
      </c>
      <c r="I497" s="68">
        <v>0</v>
      </c>
      <c r="J497" s="68" t="s">
        <v>12057</v>
      </c>
      <c r="K497" s="68">
        <v>0</v>
      </c>
      <c r="L497" s="68">
        <v>0</v>
      </c>
      <c r="M497" s="68">
        <v>0</v>
      </c>
      <c r="N497" s="68">
        <v>0</v>
      </c>
      <c r="O497" s="68">
        <v>9039</v>
      </c>
      <c r="P497" s="68">
        <v>0</v>
      </c>
      <c r="Q497" s="68">
        <v>0</v>
      </c>
      <c r="R497" s="68">
        <v>0</v>
      </c>
      <c r="S497" s="68">
        <v>0</v>
      </c>
      <c r="T497" s="68">
        <v>0</v>
      </c>
      <c r="U497" s="68">
        <v>0</v>
      </c>
      <c r="V497" s="68">
        <v>0</v>
      </c>
      <c r="W497" s="68">
        <v>0</v>
      </c>
      <c r="X497" s="68">
        <v>0</v>
      </c>
      <c r="Y497" s="68">
        <v>0</v>
      </c>
      <c r="Z497" s="68">
        <v>0</v>
      </c>
      <c r="AA497" s="68">
        <v>0</v>
      </c>
      <c r="AB497" s="68">
        <v>0</v>
      </c>
      <c r="AC497" s="68">
        <v>0</v>
      </c>
      <c r="AD497" s="68">
        <v>0</v>
      </c>
      <c r="AE497" s="68">
        <v>0</v>
      </c>
      <c r="AF497" s="68">
        <v>0</v>
      </c>
      <c r="AG497" s="68">
        <v>0</v>
      </c>
      <c r="AH497" s="68">
        <v>0</v>
      </c>
      <c r="AI497" s="68">
        <v>0</v>
      </c>
      <c r="AJ497" s="68">
        <v>0</v>
      </c>
      <c r="AK497" s="68">
        <v>0</v>
      </c>
      <c r="AL497" s="68">
        <v>0</v>
      </c>
      <c r="AM497" s="68">
        <v>0</v>
      </c>
      <c r="AN497" s="68">
        <v>0</v>
      </c>
      <c r="AO497" s="68">
        <v>0</v>
      </c>
      <c r="AP497" s="68">
        <v>0</v>
      </c>
      <c r="AQ497" s="68">
        <v>1</v>
      </c>
      <c r="AR497" s="68">
        <v>0</v>
      </c>
      <c r="AS497" s="68">
        <v>0</v>
      </c>
      <c r="AT497" s="68">
        <v>0</v>
      </c>
      <c r="AU497" s="68">
        <v>0</v>
      </c>
      <c r="AV497" s="68">
        <v>4</v>
      </c>
      <c r="AW497" s="68"/>
      <c r="AX497" s="68">
        <v>0</v>
      </c>
      <c r="AY497" s="126">
        <v>0</v>
      </c>
      <c r="AZ497" s="68">
        <v>0</v>
      </c>
      <c r="BA497" s="68">
        <v>0</v>
      </c>
      <c r="EQ497" s="68">
        <v>51065</v>
      </c>
      <c r="ER497" s="175">
        <v>4</v>
      </c>
      <c r="ES497" s="68">
        <v>-1</v>
      </c>
      <c r="ET497" s="68">
        <v>65</v>
      </c>
      <c r="EU497" s="68">
        <v>0</v>
      </c>
      <c r="EV497" s="68">
        <v>150065</v>
      </c>
      <c r="EW497" s="68" t="s">
        <v>2703</v>
      </c>
      <c r="EX497" s="68" t="str">
        <f t="shared" si="40"/>
        <v>대형</v>
      </c>
      <c r="GE497" s="68">
        <v>8005</v>
      </c>
      <c r="GF497" s="68" t="s">
        <v>4294</v>
      </c>
    </row>
    <row r="498" spans="6:188" x14ac:dyDescent="0.3">
      <c r="F498" s="68">
        <v>9040</v>
      </c>
      <c r="G498" s="68">
        <v>2</v>
      </c>
      <c r="H498" s="68">
        <v>0</v>
      </c>
      <c r="I498" s="68">
        <v>0</v>
      </c>
      <c r="J498" s="68" t="s">
        <v>12058</v>
      </c>
      <c r="K498" s="68">
        <v>0</v>
      </c>
      <c r="L498" s="68">
        <v>0</v>
      </c>
      <c r="M498" s="68">
        <v>0</v>
      </c>
      <c r="N498" s="68">
        <v>0</v>
      </c>
      <c r="O498" s="68">
        <v>9040</v>
      </c>
      <c r="P498" s="68">
        <v>0</v>
      </c>
      <c r="Q498" s="68">
        <v>0</v>
      </c>
      <c r="R498" s="68">
        <v>0</v>
      </c>
      <c r="S498" s="68">
        <v>0</v>
      </c>
      <c r="T498" s="68">
        <v>0</v>
      </c>
      <c r="U498" s="68">
        <v>0</v>
      </c>
      <c r="V498" s="68">
        <v>0</v>
      </c>
      <c r="W498" s="68">
        <v>0</v>
      </c>
      <c r="X498" s="68">
        <v>0</v>
      </c>
      <c r="Y498" s="68">
        <v>0</v>
      </c>
      <c r="Z498" s="68">
        <v>0</v>
      </c>
      <c r="AA498" s="68">
        <v>0</v>
      </c>
      <c r="AB498" s="68">
        <v>0</v>
      </c>
      <c r="AC498" s="68">
        <v>0</v>
      </c>
      <c r="AD498" s="68">
        <v>0</v>
      </c>
      <c r="AE498" s="68">
        <v>0</v>
      </c>
      <c r="AF498" s="68">
        <v>0</v>
      </c>
      <c r="AG498" s="68">
        <v>0</v>
      </c>
      <c r="AH498" s="68">
        <v>0</v>
      </c>
      <c r="AI498" s="68">
        <v>0</v>
      </c>
      <c r="AJ498" s="68">
        <v>0</v>
      </c>
      <c r="AK498" s="68">
        <v>0</v>
      </c>
      <c r="AL498" s="68">
        <v>0</v>
      </c>
      <c r="AM498" s="68">
        <v>0</v>
      </c>
      <c r="AN498" s="68">
        <v>0</v>
      </c>
      <c r="AO498" s="68">
        <v>0</v>
      </c>
      <c r="AP498" s="68">
        <v>0</v>
      </c>
      <c r="AQ498" s="68">
        <v>1</v>
      </c>
      <c r="AR498" s="68">
        <v>0</v>
      </c>
      <c r="AS498" s="68">
        <v>0</v>
      </c>
      <c r="AT498" s="68">
        <v>0</v>
      </c>
      <c r="AU498" s="68">
        <v>0</v>
      </c>
      <c r="AV498" s="68">
        <v>4</v>
      </c>
      <c r="AW498" s="68"/>
      <c r="AX498" s="68">
        <v>0</v>
      </c>
      <c r="AY498" s="126">
        <v>0</v>
      </c>
      <c r="AZ498" s="68">
        <v>0</v>
      </c>
      <c r="BA498" s="68">
        <v>0</v>
      </c>
      <c r="EQ498" s="68">
        <v>51067</v>
      </c>
      <c r="ER498" s="175">
        <v>2</v>
      </c>
      <c r="ES498" s="68">
        <v>-1</v>
      </c>
      <c r="ET498" s="68">
        <v>67</v>
      </c>
      <c r="EU498" s="68">
        <v>0</v>
      </c>
      <c r="EV498" s="68">
        <v>150067</v>
      </c>
      <c r="EW498" s="68" t="s">
        <v>2705</v>
      </c>
      <c r="EX498" s="68" t="str">
        <f t="shared" si="40"/>
        <v>중형</v>
      </c>
      <c r="GE498" s="68">
        <v>8006</v>
      </c>
      <c r="GF498" s="68" t="s">
        <v>4295</v>
      </c>
    </row>
    <row r="499" spans="6:188" x14ac:dyDescent="0.3">
      <c r="F499" s="68">
        <v>9041</v>
      </c>
      <c r="G499" s="68">
        <v>2</v>
      </c>
      <c r="H499" s="68">
        <v>0</v>
      </c>
      <c r="I499" s="68">
        <v>0</v>
      </c>
      <c r="J499" s="68" t="s">
        <v>12059</v>
      </c>
      <c r="K499" s="68">
        <v>0</v>
      </c>
      <c r="L499" s="68">
        <v>0</v>
      </c>
      <c r="M499" s="68">
        <v>0</v>
      </c>
      <c r="N499" s="68">
        <v>0</v>
      </c>
      <c r="O499" s="68">
        <v>9041</v>
      </c>
      <c r="P499" s="68">
        <v>0</v>
      </c>
      <c r="Q499" s="68">
        <v>0</v>
      </c>
      <c r="R499" s="68">
        <v>0</v>
      </c>
      <c r="S499" s="68">
        <v>0</v>
      </c>
      <c r="T499" s="68">
        <v>0</v>
      </c>
      <c r="U499" s="68">
        <v>0</v>
      </c>
      <c r="V499" s="68">
        <v>0</v>
      </c>
      <c r="W499" s="68">
        <v>0</v>
      </c>
      <c r="X499" s="68">
        <v>0</v>
      </c>
      <c r="Y499" s="68">
        <v>0</v>
      </c>
      <c r="Z499" s="68">
        <v>0</v>
      </c>
      <c r="AA499" s="68">
        <v>0</v>
      </c>
      <c r="AB499" s="68">
        <v>0</v>
      </c>
      <c r="AC499" s="68">
        <v>0</v>
      </c>
      <c r="AD499" s="68">
        <v>0</v>
      </c>
      <c r="AE499" s="68">
        <v>0</v>
      </c>
      <c r="AF499" s="68">
        <v>0</v>
      </c>
      <c r="AG499" s="68">
        <v>0</v>
      </c>
      <c r="AH499" s="68">
        <v>0</v>
      </c>
      <c r="AI499" s="68">
        <v>0</v>
      </c>
      <c r="AJ499" s="68">
        <v>0</v>
      </c>
      <c r="AK499" s="68">
        <v>0</v>
      </c>
      <c r="AL499" s="68">
        <v>0</v>
      </c>
      <c r="AM499" s="68">
        <v>0</v>
      </c>
      <c r="AN499" s="68">
        <v>0</v>
      </c>
      <c r="AO499" s="68">
        <v>0</v>
      </c>
      <c r="AP499" s="68">
        <v>0</v>
      </c>
      <c r="AQ499" s="68">
        <v>1</v>
      </c>
      <c r="AR499" s="68">
        <v>0</v>
      </c>
      <c r="AS499" s="68">
        <v>0</v>
      </c>
      <c r="AT499" s="68">
        <v>0</v>
      </c>
      <c r="AU499" s="68">
        <v>0</v>
      </c>
      <c r="AV499" s="68">
        <v>4</v>
      </c>
      <c r="AW499" s="68"/>
      <c r="AX499" s="68">
        <v>0</v>
      </c>
      <c r="AY499" s="126">
        <v>0</v>
      </c>
      <c r="AZ499" s="68">
        <v>0</v>
      </c>
      <c r="BA499" s="68">
        <v>0</v>
      </c>
      <c r="EQ499" s="68">
        <v>51101</v>
      </c>
      <c r="ER499" s="175">
        <v>1</v>
      </c>
      <c r="ES499" s="68">
        <v>-1</v>
      </c>
      <c r="ET499" s="68">
        <v>101</v>
      </c>
      <c r="EU499" s="68">
        <v>0</v>
      </c>
      <c r="EV499" s="68">
        <v>150101</v>
      </c>
      <c r="EW499" s="68" t="s">
        <v>2738</v>
      </c>
      <c r="EX499" s="68" t="str">
        <f t="shared" si="40"/>
        <v>소형</v>
      </c>
      <c r="GE499" s="68">
        <v>8007</v>
      </c>
      <c r="GF499" s="68" t="s">
        <v>4296</v>
      </c>
    </row>
    <row r="500" spans="6:188" x14ac:dyDescent="0.3">
      <c r="F500" s="68">
        <v>9042</v>
      </c>
      <c r="G500" s="68">
        <v>2</v>
      </c>
      <c r="H500" s="68">
        <v>0</v>
      </c>
      <c r="I500" s="68">
        <v>0</v>
      </c>
      <c r="J500" s="68" t="s">
        <v>12060</v>
      </c>
      <c r="K500" s="68">
        <v>0</v>
      </c>
      <c r="L500" s="68">
        <v>0</v>
      </c>
      <c r="M500" s="68">
        <v>0</v>
      </c>
      <c r="N500" s="68">
        <v>0</v>
      </c>
      <c r="O500" s="68">
        <v>9042</v>
      </c>
      <c r="P500" s="68">
        <v>0</v>
      </c>
      <c r="Q500" s="68">
        <v>0</v>
      </c>
      <c r="R500" s="68">
        <v>0</v>
      </c>
      <c r="S500" s="68">
        <v>0</v>
      </c>
      <c r="T500" s="68">
        <v>0</v>
      </c>
      <c r="U500" s="68">
        <v>0</v>
      </c>
      <c r="V500" s="68">
        <v>0</v>
      </c>
      <c r="W500" s="68">
        <v>0</v>
      </c>
      <c r="X500" s="68">
        <v>0</v>
      </c>
      <c r="Y500" s="68">
        <v>0</v>
      </c>
      <c r="Z500" s="68">
        <v>0</v>
      </c>
      <c r="AA500" s="68">
        <v>0</v>
      </c>
      <c r="AB500" s="68">
        <v>0</v>
      </c>
      <c r="AC500" s="68">
        <v>0</v>
      </c>
      <c r="AD500" s="68">
        <v>0</v>
      </c>
      <c r="AE500" s="68">
        <v>0</v>
      </c>
      <c r="AF500" s="68">
        <v>0</v>
      </c>
      <c r="AG500" s="68">
        <v>0</v>
      </c>
      <c r="AH500" s="68">
        <v>0</v>
      </c>
      <c r="AI500" s="68">
        <v>0</v>
      </c>
      <c r="AJ500" s="68">
        <v>0</v>
      </c>
      <c r="AK500" s="68">
        <v>0</v>
      </c>
      <c r="AL500" s="68">
        <v>0</v>
      </c>
      <c r="AM500" s="68">
        <v>0</v>
      </c>
      <c r="AN500" s="68">
        <v>0</v>
      </c>
      <c r="AO500" s="68">
        <v>0</v>
      </c>
      <c r="AP500" s="68">
        <v>0</v>
      </c>
      <c r="AQ500" s="68">
        <v>1</v>
      </c>
      <c r="AR500" s="68">
        <v>0</v>
      </c>
      <c r="AS500" s="68">
        <v>0</v>
      </c>
      <c r="AT500" s="68">
        <v>0</v>
      </c>
      <c r="AU500" s="68">
        <v>0</v>
      </c>
      <c r="AV500" s="68">
        <v>4</v>
      </c>
      <c r="AW500" s="68"/>
      <c r="AX500" s="68">
        <v>0</v>
      </c>
      <c r="AY500" s="126">
        <v>0</v>
      </c>
      <c r="AZ500" s="68">
        <v>0</v>
      </c>
      <c r="BA500" s="68">
        <v>0</v>
      </c>
      <c r="EQ500" s="68">
        <v>51102</v>
      </c>
      <c r="ER500" s="175">
        <v>2</v>
      </c>
      <c r="ES500" s="68">
        <v>-1</v>
      </c>
      <c r="ET500" s="68">
        <v>102</v>
      </c>
      <c r="EU500" s="68">
        <v>0</v>
      </c>
      <c r="EV500" s="68">
        <v>150102</v>
      </c>
      <c r="EW500" s="68" t="s">
        <v>11594</v>
      </c>
      <c r="EX500" s="68" t="str">
        <f t="shared" si="40"/>
        <v>중형</v>
      </c>
      <c r="GE500" s="68">
        <v>8008</v>
      </c>
      <c r="GF500" s="68" t="s">
        <v>4297</v>
      </c>
    </row>
    <row r="501" spans="6:188" x14ac:dyDescent="0.3">
      <c r="F501" s="68">
        <v>9043</v>
      </c>
      <c r="G501" s="68">
        <v>2</v>
      </c>
      <c r="H501" s="68">
        <v>0</v>
      </c>
      <c r="I501" s="68">
        <v>0</v>
      </c>
      <c r="J501" s="68" t="s">
        <v>12061</v>
      </c>
      <c r="K501" s="68">
        <v>0</v>
      </c>
      <c r="L501" s="68">
        <v>0</v>
      </c>
      <c r="M501" s="68">
        <v>0</v>
      </c>
      <c r="N501" s="68">
        <v>0</v>
      </c>
      <c r="O501" s="68">
        <v>9043</v>
      </c>
      <c r="P501" s="68">
        <v>0</v>
      </c>
      <c r="Q501" s="68">
        <v>0</v>
      </c>
      <c r="R501" s="68">
        <v>0</v>
      </c>
      <c r="S501" s="68">
        <v>0</v>
      </c>
      <c r="T501" s="68">
        <v>0</v>
      </c>
      <c r="U501" s="68">
        <v>0</v>
      </c>
      <c r="V501" s="68">
        <v>0</v>
      </c>
      <c r="W501" s="68">
        <v>0</v>
      </c>
      <c r="X501" s="68">
        <v>0</v>
      </c>
      <c r="Y501" s="68">
        <v>0</v>
      </c>
      <c r="Z501" s="68">
        <v>0</v>
      </c>
      <c r="AA501" s="68">
        <v>0</v>
      </c>
      <c r="AB501" s="68">
        <v>0</v>
      </c>
      <c r="AC501" s="68">
        <v>0</v>
      </c>
      <c r="AD501" s="68">
        <v>0</v>
      </c>
      <c r="AE501" s="68">
        <v>0</v>
      </c>
      <c r="AF501" s="68">
        <v>0</v>
      </c>
      <c r="AG501" s="68">
        <v>0</v>
      </c>
      <c r="AH501" s="68">
        <v>0</v>
      </c>
      <c r="AI501" s="68">
        <v>0</v>
      </c>
      <c r="AJ501" s="68">
        <v>0</v>
      </c>
      <c r="AK501" s="68">
        <v>0</v>
      </c>
      <c r="AL501" s="68">
        <v>0</v>
      </c>
      <c r="AM501" s="68">
        <v>0</v>
      </c>
      <c r="AN501" s="68">
        <v>0</v>
      </c>
      <c r="AO501" s="68">
        <v>0</v>
      </c>
      <c r="AP501" s="68">
        <v>0</v>
      </c>
      <c r="AQ501" s="68">
        <v>1</v>
      </c>
      <c r="AR501" s="68">
        <v>0</v>
      </c>
      <c r="AS501" s="68">
        <v>0</v>
      </c>
      <c r="AT501" s="68">
        <v>0</v>
      </c>
      <c r="AU501" s="68">
        <v>0</v>
      </c>
      <c r="AV501" s="68">
        <v>4</v>
      </c>
      <c r="AW501" s="68"/>
      <c r="AX501" s="68">
        <v>0</v>
      </c>
      <c r="AY501" s="126">
        <v>0</v>
      </c>
      <c r="AZ501" s="68">
        <v>0</v>
      </c>
      <c r="BA501" s="68">
        <v>0</v>
      </c>
      <c r="EQ501" s="68">
        <v>51064</v>
      </c>
      <c r="ER501" s="175">
        <v>1</v>
      </c>
      <c r="ES501" s="68">
        <v>-1</v>
      </c>
      <c r="ET501" s="68">
        <v>64</v>
      </c>
      <c r="EU501" s="68">
        <v>0</v>
      </c>
      <c r="EV501" s="68">
        <v>150064</v>
      </c>
      <c r="EW501" s="68" t="s">
        <v>2702</v>
      </c>
      <c r="EX501" s="68" t="str">
        <f t="shared" si="40"/>
        <v>소형</v>
      </c>
      <c r="GE501" s="68">
        <v>8009</v>
      </c>
      <c r="GF501" s="68" t="s">
        <v>4298</v>
      </c>
    </row>
    <row r="502" spans="6:188" x14ac:dyDescent="0.3">
      <c r="F502" s="68">
        <v>9044</v>
      </c>
      <c r="G502" s="68">
        <v>2</v>
      </c>
      <c r="H502" s="68">
        <v>0</v>
      </c>
      <c r="I502" s="68">
        <v>0</v>
      </c>
      <c r="J502" s="68" t="s">
        <v>12062</v>
      </c>
      <c r="K502" s="68">
        <v>0</v>
      </c>
      <c r="L502" s="68">
        <v>0</v>
      </c>
      <c r="M502" s="68">
        <v>0</v>
      </c>
      <c r="N502" s="68">
        <v>0</v>
      </c>
      <c r="O502" s="68">
        <v>9044</v>
      </c>
      <c r="P502" s="68">
        <v>0</v>
      </c>
      <c r="Q502" s="68">
        <v>0</v>
      </c>
      <c r="R502" s="68">
        <v>0</v>
      </c>
      <c r="S502" s="68">
        <v>0</v>
      </c>
      <c r="T502" s="68">
        <v>0</v>
      </c>
      <c r="U502" s="68">
        <v>0</v>
      </c>
      <c r="V502" s="68">
        <v>0</v>
      </c>
      <c r="W502" s="68">
        <v>0</v>
      </c>
      <c r="X502" s="68">
        <v>0</v>
      </c>
      <c r="Y502" s="68">
        <v>0</v>
      </c>
      <c r="Z502" s="68">
        <v>0</v>
      </c>
      <c r="AA502" s="68">
        <v>0</v>
      </c>
      <c r="AB502" s="68">
        <v>0</v>
      </c>
      <c r="AC502" s="68">
        <v>0</v>
      </c>
      <c r="AD502" s="68">
        <v>0</v>
      </c>
      <c r="AE502" s="68">
        <v>0</v>
      </c>
      <c r="AF502" s="68">
        <v>0</v>
      </c>
      <c r="AG502" s="68">
        <v>0</v>
      </c>
      <c r="AH502" s="68">
        <v>0</v>
      </c>
      <c r="AI502" s="68">
        <v>0</v>
      </c>
      <c r="AJ502" s="68">
        <v>0</v>
      </c>
      <c r="AK502" s="68">
        <v>0</v>
      </c>
      <c r="AL502" s="68">
        <v>0</v>
      </c>
      <c r="AM502" s="68">
        <v>0</v>
      </c>
      <c r="AN502" s="68">
        <v>0</v>
      </c>
      <c r="AO502" s="68">
        <v>0</v>
      </c>
      <c r="AP502" s="68">
        <v>0</v>
      </c>
      <c r="AQ502" s="68">
        <v>1</v>
      </c>
      <c r="AR502" s="68">
        <v>0</v>
      </c>
      <c r="AS502" s="68">
        <v>0</v>
      </c>
      <c r="AT502" s="68">
        <v>0</v>
      </c>
      <c r="AU502" s="68">
        <v>0</v>
      </c>
      <c r="AV502" s="68">
        <v>4</v>
      </c>
      <c r="AW502" s="68"/>
      <c r="AX502" s="68">
        <v>0</v>
      </c>
      <c r="AY502" s="126">
        <v>0</v>
      </c>
      <c r="AZ502" s="68">
        <v>0</v>
      </c>
      <c r="BA502" s="68">
        <v>0</v>
      </c>
      <c r="EQ502" s="68">
        <v>50031</v>
      </c>
      <c r="ER502" s="175">
        <v>2</v>
      </c>
      <c r="ES502" s="68">
        <v>670</v>
      </c>
      <c r="ET502" s="68">
        <v>31</v>
      </c>
      <c r="EU502" s="68">
        <v>0</v>
      </c>
      <c r="EV502" s="68">
        <v>150031</v>
      </c>
      <c r="EW502" s="68" t="s">
        <v>2669</v>
      </c>
      <c r="EX502" s="68" t="str">
        <f t="shared" si="40"/>
        <v>중형</v>
      </c>
      <c r="GE502" s="68">
        <v>8010</v>
      </c>
      <c r="GF502" s="68" t="s">
        <v>4299</v>
      </c>
    </row>
    <row r="503" spans="6:188" x14ac:dyDescent="0.3">
      <c r="F503" s="68">
        <v>9045</v>
      </c>
      <c r="G503" s="68">
        <v>2</v>
      </c>
      <c r="H503" s="68">
        <v>0</v>
      </c>
      <c r="I503" s="68">
        <v>0</v>
      </c>
      <c r="J503" s="68" t="s">
        <v>12063</v>
      </c>
      <c r="K503" s="68">
        <v>0</v>
      </c>
      <c r="L503" s="68">
        <v>0</v>
      </c>
      <c r="M503" s="68">
        <v>0</v>
      </c>
      <c r="N503" s="68">
        <v>0</v>
      </c>
      <c r="O503" s="68">
        <v>9045</v>
      </c>
      <c r="P503" s="68">
        <v>0</v>
      </c>
      <c r="Q503" s="68">
        <v>0</v>
      </c>
      <c r="R503" s="68">
        <v>0</v>
      </c>
      <c r="S503" s="68">
        <v>0</v>
      </c>
      <c r="T503" s="68">
        <v>0</v>
      </c>
      <c r="U503" s="68">
        <v>0</v>
      </c>
      <c r="V503" s="68">
        <v>0</v>
      </c>
      <c r="W503" s="68">
        <v>0</v>
      </c>
      <c r="X503" s="68">
        <v>0</v>
      </c>
      <c r="Y503" s="68">
        <v>0</v>
      </c>
      <c r="Z503" s="68">
        <v>0</v>
      </c>
      <c r="AA503" s="68">
        <v>0</v>
      </c>
      <c r="AB503" s="68">
        <v>0</v>
      </c>
      <c r="AC503" s="68">
        <v>0</v>
      </c>
      <c r="AD503" s="68">
        <v>0</v>
      </c>
      <c r="AE503" s="68">
        <v>0</v>
      </c>
      <c r="AF503" s="68">
        <v>0</v>
      </c>
      <c r="AG503" s="68">
        <v>0</v>
      </c>
      <c r="AH503" s="68">
        <v>0</v>
      </c>
      <c r="AI503" s="68">
        <v>0</v>
      </c>
      <c r="AJ503" s="68">
        <v>0</v>
      </c>
      <c r="AK503" s="68">
        <v>0</v>
      </c>
      <c r="AL503" s="68">
        <v>0</v>
      </c>
      <c r="AM503" s="68">
        <v>0</v>
      </c>
      <c r="AN503" s="68">
        <v>0</v>
      </c>
      <c r="AO503" s="68">
        <v>0</v>
      </c>
      <c r="AP503" s="68">
        <v>0</v>
      </c>
      <c r="AQ503" s="68">
        <v>1</v>
      </c>
      <c r="AR503" s="68">
        <v>0</v>
      </c>
      <c r="AS503" s="68">
        <v>0</v>
      </c>
      <c r="AT503" s="68">
        <v>0</v>
      </c>
      <c r="AU503" s="68">
        <v>0</v>
      </c>
      <c r="AV503" s="68">
        <v>4</v>
      </c>
      <c r="AW503" s="68"/>
      <c r="AX503" s="68">
        <v>0</v>
      </c>
      <c r="AY503" s="126">
        <v>0</v>
      </c>
      <c r="AZ503" s="68">
        <v>0</v>
      </c>
      <c r="BA503" s="68">
        <v>0</v>
      </c>
      <c r="EQ503" s="68">
        <v>50062</v>
      </c>
      <c r="ER503" s="175">
        <v>1</v>
      </c>
      <c r="ES503" s="68">
        <v>670</v>
      </c>
      <c r="ET503" s="68">
        <v>62</v>
      </c>
      <c r="EU503" s="68">
        <v>0</v>
      </c>
      <c r="EV503" s="68">
        <v>150062</v>
      </c>
      <c r="EW503" s="68" t="s">
        <v>2700</v>
      </c>
      <c r="EX503" s="68" t="str">
        <f t="shared" si="40"/>
        <v>소형</v>
      </c>
      <c r="GE503" s="68">
        <v>8011</v>
      </c>
      <c r="GF503" s="68" t="s">
        <v>4300</v>
      </c>
    </row>
    <row r="504" spans="6:188" x14ac:dyDescent="0.3">
      <c r="F504" s="68">
        <v>9046</v>
      </c>
      <c r="G504" s="68">
        <v>2</v>
      </c>
      <c r="H504" s="68">
        <v>0</v>
      </c>
      <c r="I504" s="68">
        <v>0</v>
      </c>
      <c r="J504" s="68" t="s">
        <v>12064</v>
      </c>
      <c r="K504" s="68">
        <v>0</v>
      </c>
      <c r="L504" s="68">
        <v>0</v>
      </c>
      <c r="M504" s="68">
        <v>0</v>
      </c>
      <c r="N504" s="68">
        <v>0</v>
      </c>
      <c r="O504" s="68">
        <v>9046</v>
      </c>
      <c r="P504" s="68">
        <v>0</v>
      </c>
      <c r="Q504" s="68">
        <v>0</v>
      </c>
      <c r="R504" s="68">
        <v>0</v>
      </c>
      <c r="S504" s="68">
        <v>0</v>
      </c>
      <c r="T504" s="68">
        <v>0</v>
      </c>
      <c r="U504" s="68">
        <v>0</v>
      </c>
      <c r="V504" s="68">
        <v>0</v>
      </c>
      <c r="W504" s="68">
        <v>0</v>
      </c>
      <c r="X504" s="68">
        <v>0</v>
      </c>
      <c r="Y504" s="68">
        <v>0</v>
      </c>
      <c r="Z504" s="68">
        <v>0</v>
      </c>
      <c r="AA504" s="68">
        <v>0</v>
      </c>
      <c r="AB504" s="68">
        <v>0</v>
      </c>
      <c r="AC504" s="68">
        <v>0</v>
      </c>
      <c r="AD504" s="68">
        <v>0</v>
      </c>
      <c r="AE504" s="68">
        <v>0</v>
      </c>
      <c r="AF504" s="68">
        <v>0</v>
      </c>
      <c r="AG504" s="68">
        <v>0</v>
      </c>
      <c r="AH504" s="68">
        <v>0</v>
      </c>
      <c r="AI504" s="68">
        <v>0</v>
      </c>
      <c r="AJ504" s="68">
        <v>0</v>
      </c>
      <c r="AK504" s="68">
        <v>0</v>
      </c>
      <c r="AL504" s="68">
        <v>0</v>
      </c>
      <c r="AM504" s="68">
        <v>0</v>
      </c>
      <c r="AN504" s="68">
        <v>0</v>
      </c>
      <c r="AO504" s="68">
        <v>0</v>
      </c>
      <c r="AP504" s="68">
        <v>0</v>
      </c>
      <c r="AQ504" s="68">
        <v>1</v>
      </c>
      <c r="AR504" s="68">
        <v>0</v>
      </c>
      <c r="AS504" s="68">
        <v>0</v>
      </c>
      <c r="AT504" s="68">
        <v>0</v>
      </c>
      <c r="AU504" s="68">
        <v>0</v>
      </c>
      <c r="AV504" s="68">
        <v>4</v>
      </c>
      <c r="AW504" s="68"/>
      <c r="AX504" s="68">
        <v>0</v>
      </c>
      <c r="AY504" s="126">
        <v>0</v>
      </c>
      <c r="AZ504" s="68">
        <v>0</v>
      </c>
      <c r="BA504" s="68">
        <v>0</v>
      </c>
      <c r="EQ504" s="68">
        <v>50032</v>
      </c>
      <c r="ER504" s="175">
        <v>2</v>
      </c>
      <c r="ES504" s="68">
        <v>670</v>
      </c>
      <c r="ET504" s="68">
        <v>32</v>
      </c>
      <c r="EU504" s="68">
        <v>0</v>
      </c>
      <c r="EV504" s="68">
        <v>150032</v>
      </c>
      <c r="EW504" s="68" t="s">
        <v>2670</v>
      </c>
      <c r="EX504" s="68" t="str">
        <f t="shared" si="40"/>
        <v>중형</v>
      </c>
      <c r="GE504" s="68">
        <v>8012</v>
      </c>
      <c r="GF504" s="68" t="s">
        <v>4301</v>
      </c>
    </row>
    <row r="505" spans="6:188" x14ac:dyDescent="0.3">
      <c r="F505" s="68">
        <v>9047</v>
      </c>
      <c r="G505" s="68">
        <v>2</v>
      </c>
      <c r="H505" s="68">
        <v>0</v>
      </c>
      <c r="I505" s="68">
        <v>0</v>
      </c>
      <c r="J505" s="68" t="s">
        <v>12065</v>
      </c>
      <c r="K505" s="68">
        <v>0</v>
      </c>
      <c r="L505" s="68">
        <v>0</v>
      </c>
      <c r="M505" s="68">
        <v>0</v>
      </c>
      <c r="N505" s="68">
        <v>0</v>
      </c>
      <c r="O505" s="68">
        <v>9047</v>
      </c>
      <c r="P505" s="68">
        <v>0</v>
      </c>
      <c r="Q505" s="68">
        <v>0</v>
      </c>
      <c r="R505" s="68">
        <v>0</v>
      </c>
      <c r="S505" s="68">
        <v>0</v>
      </c>
      <c r="T505" s="68">
        <v>0</v>
      </c>
      <c r="U505" s="68">
        <v>0</v>
      </c>
      <c r="V505" s="68">
        <v>0</v>
      </c>
      <c r="W505" s="68">
        <v>0</v>
      </c>
      <c r="X505" s="68">
        <v>0</v>
      </c>
      <c r="Y505" s="68">
        <v>0</v>
      </c>
      <c r="Z505" s="68">
        <v>0</v>
      </c>
      <c r="AA505" s="68">
        <v>0</v>
      </c>
      <c r="AB505" s="68">
        <v>0</v>
      </c>
      <c r="AC505" s="68">
        <v>0</v>
      </c>
      <c r="AD505" s="68">
        <v>0</v>
      </c>
      <c r="AE505" s="68">
        <v>0</v>
      </c>
      <c r="AF505" s="68">
        <v>0</v>
      </c>
      <c r="AG505" s="68">
        <v>0</v>
      </c>
      <c r="AH505" s="68">
        <v>0</v>
      </c>
      <c r="AI505" s="68">
        <v>0</v>
      </c>
      <c r="AJ505" s="68">
        <v>0</v>
      </c>
      <c r="AK505" s="68">
        <v>0</v>
      </c>
      <c r="AL505" s="68">
        <v>0</v>
      </c>
      <c r="AM505" s="68">
        <v>0</v>
      </c>
      <c r="AN505" s="68">
        <v>0</v>
      </c>
      <c r="AO505" s="68">
        <v>0</v>
      </c>
      <c r="AP505" s="68">
        <v>0</v>
      </c>
      <c r="AQ505" s="68">
        <v>1</v>
      </c>
      <c r="AR505" s="68">
        <v>0</v>
      </c>
      <c r="AS505" s="68">
        <v>0</v>
      </c>
      <c r="AT505" s="68">
        <v>0</v>
      </c>
      <c r="AU505" s="68">
        <v>0</v>
      </c>
      <c r="AV505" s="68">
        <v>4</v>
      </c>
      <c r="AW505" s="68"/>
      <c r="AX505" s="68">
        <v>0</v>
      </c>
      <c r="AY505" s="126">
        <v>0</v>
      </c>
      <c r="AZ505" s="68">
        <v>0</v>
      </c>
      <c r="BA505" s="68">
        <v>0</v>
      </c>
      <c r="EQ505" s="68">
        <v>50033</v>
      </c>
      <c r="ER505" s="175">
        <v>2</v>
      </c>
      <c r="ES505" s="68">
        <v>670</v>
      </c>
      <c r="ET505" s="68">
        <v>33</v>
      </c>
      <c r="EU505" s="68">
        <v>0</v>
      </c>
      <c r="EV505" s="68">
        <v>150033</v>
      </c>
      <c r="EW505" s="68" t="s">
        <v>2671</v>
      </c>
      <c r="EX505" s="68" t="str">
        <f t="shared" si="40"/>
        <v>중형</v>
      </c>
      <c r="GE505" s="68">
        <v>8013</v>
      </c>
      <c r="GF505" s="68" t="s">
        <v>4302</v>
      </c>
    </row>
    <row r="506" spans="6:188" x14ac:dyDescent="0.3">
      <c r="F506" s="68">
        <v>9048</v>
      </c>
      <c r="G506" s="68">
        <v>2</v>
      </c>
      <c r="H506" s="68">
        <v>0</v>
      </c>
      <c r="I506" s="68">
        <v>0</v>
      </c>
      <c r="J506" s="68" t="s">
        <v>12066</v>
      </c>
      <c r="K506" s="68">
        <v>0</v>
      </c>
      <c r="L506" s="68">
        <v>0</v>
      </c>
      <c r="M506" s="68">
        <v>0</v>
      </c>
      <c r="N506" s="68">
        <v>0</v>
      </c>
      <c r="O506" s="68">
        <v>9048</v>
      </c>
      <c r="P506" s="68">
        <v>0</v>
      </c>
      <c r="Q506" s="68">
        <v>0</v>
      </c>
      <c r="R506" s="68">
        <v>0</v>
      </c>
      <c r="S506" s="68">
        <v>0</v>
      </c>
      <c r="T506" s="68">
        <v>0</v>
      </c>
      <c r="U506" s="68">
        <v>0</v>
      </c>
      <c r="V506" s="68">
        <v>0</v>
      </c>
      <c r="W506" s="68">
        <v>0</v>
      </c>
      <c r="X506" s="68">
        <v>0</v>
      </c>
      <c r="Y506" s="68">
        <v>0</v>
      </c>
      <c r="Z506" s="68">
        <v>0</v>
      </c>
      <c r="AA506" s="68">
        <v>0</v>
      </c>
      <c r="AB506" s="68">
        <v>0</v>
      </c>
      <c r="AC506" s="68">
        <v>0</v>
      </c>
      <c r="AD506" s="68">
        <v>0</v>
      </c>
      <c r="AE506" s="68">
        <v>0</v>
      </c>
      <c r="AF506" s="68">
        <v>0</v>
      </c>
      <c r="AG506" s="68">
        <v>0</v>
      </c>
      <c r="AH506" s="68">
        <v>0</v>
      </c>
      <c r="AI506" s="68">
        <v>0</v>
      </c>
      <c r="AJ506" s="68">
        <v>0</v>
      </c>
      <c r="AK506" s="68">
        <v>0</v>
      </c>
      <c r="AL506" s="68">
        <v>0</v>
      </c>
      <c r="AM506" s="68">
        <v>0</v>
      </c>
      <c r="AN506" s="68">
        <v>0</v>
      </c>
      <c r="AO506" s="68">
        <v>0</v>
      </c>
      <c r="AP506" s="68">
        <v>0</v>
      </c>
      <c r="AQ506" s="68">
        <v>1</v>
      </c>
      <c r="AR506" s="68">
        <v>0</v>
      </c>
      <c r="AS506" s="68">
        <v>0</v>
      </c>
      <c r="AT506" s="68">
        <v>0</v>
      </c>
      <c r="AU506" s="68">
        <v>0</v>
      </c>
      <c r="AV506" s="68">
        <v>4</v>
      </c>
      <c r="AW506" s="68"/>
      <c r="AX506" s="68">
        <v>0</v>
      </c>
      <c r="AY506" s="126">
        <v>0</v>
      </c>
      <c r="AZ506" s="68">
        <v>0</v>
      </c>
      <c r="BA506" s="68">
        <v>0</v>
      </c>
      <c r="EQ506" s="68">
        <v>50046</v>
      </c>
      <c r="ER506" s="175">
        <v>1</v>
      </c>
      <c r="ES506" s="68">
        <v>650</v>
      </c>
      <c r="ET506" s="68">
        <v>46</v>
      </c>
      <c r="EU506" s="68">
        <v>0</v>
      </c>
      <c r="EV506" s="68">
        <v>150046</v>
      </c>
      <c r="EW506" s="68" t="s">
        <v>2684</v>
      </c>
      <c r="EX506" s="68" t="str">
        <f t="shared" si="40"/>
        <v>소형</v>
      </c>
      <c r="GE506" s="68">
        <v>8014</v>
      </c>
      <c r="GF506" s="68" t="s">
        <v>4303</v>
      </c>
    </row>
    <row r="507" spans="6:188" x14ac:dyDescent="0.3">
      <c r="F507" s="68">
        <v>9049</v>
      </c>
      <c r="G507" s="68">
        <v>2</v>
      </c>
      <c r="H507" s="68">
        <v>0</v>
      </c>
      <c r="I507" s="68">
        <v>0</v>
      </c>
      <c r="J507" s="68" t="s">
        <v>12067</v>
      </c>
      <c r="K507" s="68">
        <v>0</v>
      </c>
      <c r="L507" s="68">
        <v>0</v>
      </c>
      <c r="M507" s="68">
        <v>0</v>
      </c>
      <c r="N507" s="68">
        <v>0</v>
      </c>
      <c r="O507" s="68">
        <v>9049</v>
      </c>
      <c r="P507" s="68">
        <v>0</v>
      </c>
      <c r="Q507" s="68">
        <v>0</v>
      </c>
      <c r="R507" s="68">
        <v>0</v>
      </c>
      <c r="S507" s="68">
        <v>0</v>
      </c>
      <c r="T507" s="68">
        <v>0</v>
      </c>
      <c r="U507" s="68">
        <v>0</v>
      </c>
      <c r="V507" s="68">
        <v>0</v>
      </c>
      <c r="W507" s="68">
        <v>0</v>
      </c>
      <c r="X507" s="68">
        <v>0</v>
      </c>
      <c r="Y507" s="68">
        <v>0</v>
      </c>
      <c r="Z507" s="68">
        <v>0</v>
      </c>
      <c r="AA507" s="68">
        <v>0</v>
      </c>
      <c r="AB507" s="68">
        <v>0</v>
      </c>
      <c r="AC507" s="68">
        <v>0</v>
      </c>
      <c r="AD507" s="68">
        <v>0</v>
      </c>
      <c r="AE507" s="68">
        <v>0</v>
      </c>
      <c r="AF507" s="68">
        <v>0</v>
      </c>
      <c r="AG507" s="68">
        <v>0</v>
      </c>
      <c r="AH507" s="68">
        <v>0</v>
      </c>
      <c r="AI507" s="68">
        <v>0</v>
      </c>
      <c r="AJ507" s="68">
        <v>0</v>
      </c>
      <c r="AK507" s="68">
        <v>0</v>
      </c>
      <c r="AL507" s="68">
        <v>0</v>
      </c>
      <c r="AM507" s="68">
        <v>0</v>
      </c>
      <c r="AN507" s="68">
        <v>0</v>
      </c>
      <c r="AO507" s="68">
        <v>0</v>
      </c>
      <c r="AP507" s="68">
        <v>0</v>
      </c>
      <c r="AQ507" s="68">
        <v>1</v>
      </c>
      <c r="AR507" s="68">
        <v>0</v>
      </c>
      <c r="AS507" s="68">
        <v>0</v>
      </c>
      <c r="AT507" s="68">
        <v>0</v>
      </c>
      <c r="AU507" s="68">
        <v>0</v>
      </c>
      <c r="AV507" s="68">
        <v>4</v>
      </c>
      <c r="AW507" s="68"/>
      <c r="AX507" s="68">
        <v>0</v>
      </c>
      <c r="AY507" s="126">
        <v>0</v>
      </c>
      <c r="AZ507" s="68">
        <v>0</v>
      </c>
      <c r="BA507" s="68">
        <v>0</v>
      </c>
      <c r="EQ507" s="68">
        <v>50044</v>
      </c>
      <c r="ER507" s="175">
        <v>1</v>
      </c>
      <c r="ES507" s="68">
        <v>650</v>
      </c>
      <c r="ET507" s="68">
        <v>44</v>
      </c>
      <c r="EU507" s="68">
        <v>0</v>
      </c>
      <c r="EV507" s="68">
        <v>150044</v>
      </c>
      <c r="EW507" s="68" t="s">
        <v>2682</v>
      </c>
      <c r="EX507" s="68" t="str">
        <f t="shared" si="40"/>
        <v>소형</v>
      </c>
      <c r="GE507" s="68">
        <v>8015</v>
      </c>
      <c r="GF507" s="68" t="s">
        <v>4304</v>
      </c>
    </row>
    <row r="508" spans="6:188" x14ac:dyDescent="0.3">
      <c r="F508" s="68">
        <v>9050</v>
      </c>
      <c r="G508" s="68">
        <v>2</v>
      </c>
      <c r="H508" s="68">
        <v>0</v>
      </c>
      <c r="I508" s="68">
        <v>0</v>
      </c>
      <c r="J508" s="68" t="s">
        <v>12068</v>
      </c>
      <c r="K508" s="68">
        <v>0</v>
      </c>
      <c r="L508" s="68">
        <v>0</v>
      </c>
      <c r="M508" s="68">
        <v>0</v>
      </c>
      <c r="N508" s="68">
        <v>0</v>
      </c>
      <c r="O508" s="68">
        <v>9050</v>
      </c>
      <c r="P508" s="68">
        <v>0</v>
      </c>
      <c r="Q508" s="68">
        <v>0</v>
      </c>
      <c r="R508" s="68">
        <v>0</v>
      </c>
      <c r="S508" s="68">
        <v>0</v>
      </c>
      <c r="T508" s="68">
        <v>0</v>
      </c>
      <c r="U508" s="68">
        <v>0</v>
      </c>
      <c r="V508" s="68">
        <v>0</v>
      </c>
      <c r="W508" s="68">
        <v>0</v>
      </c>
      <c r="X508" s="68">
        <v>0</v>
      </c>
      <c r="Y508" s="68">
        <v>0</v>
      </c>
      <c r="Z508" s="68">
        <v>0</v>
      </c>
      <c r="AA508" s="68">
        <v>0</v>
      </c>
      <c r="AB508" s="68">
        <v>0</v>
      </c>
      <c r="AC508" s="68">
        <v>0</v>
      </c>
      <c r="AD508" s="68">
        <v>0</v>
      </c>
      <c r="AE508" s="68">
        <v>0</v>
      </c>
      <c r="AF508" s="68">
        <v>0</v>
      </c>
      <c r="AG508" s="68">
        <v>0</v>
      </c>
      <c r="AH508" s="68">
        <v>0</v>
      </c>
      <c r="AI508" s="68">
        <v>0</v>
      </c>
      <c r="AJ508" s="68">
        <v>0</v>
      </c>
      <c r="AK508" s="68">
        <v>0</v>
      </c>
      <c r="AL508" s="68">
        <v>0</v>
      </c>
      <c r="AM508" s="68">
        <v>0</v>
      </c>
      <c r="AN508" s="68">
        <v>0</v>
      </c>
      <c r="AO508" s="68">
        <v>0</v>
      </c>
      <c r="AP508" s="68">
        <v>0</v>
      </c>
      <c r="AQ508" s="68">
        <v>1</v>
      </c>
      <c r="AR508" s="68">
        <v>0</v>
      </c>
      <c r="AS508" s="68">
        <v>0</v>
      </c>
      <c r="AT508" s="68">
        <v>0</v>
      </c>
      <c r="AU508" s="68">
        <v>0</v>
      </c>
      <c r="AV508" s="68">
        <v>4</v>
      </c>
      <c r="AW508" s="68"/>
      <c r="AX508" s="68">
        <v>0</v>
      </c>
      <c r="AY508" s="126">
        <v>0</v>
      </c>
      <c r="AZ508" s="68">
        <v>0</v>
      </c>
      <c r="BA508" s="68">
        <v>0</v>
      </c>
      <c r="EQ508" s="68">
        <v>51103</v>
      </c>
      <c r="ER508" s="175">
        <v>2</v>
      </c>
      <c r="ES508" s="68">
        <v>-1</v>
      </c>
      <c r="ET508" s="68">
        <v>103</v>
      </c>
      <c r="EU508" s="68">
        <v>0</v>
      </c>
      <c r="EV508" s="68">
        <v>150103</v>
      </c>
      <c r="EW508" s="68" t="s">
        <v>2739</v>
      </c>
      <c r="EX508" s="68" t="str">
        <f t="shared" si="40"/>
        <v>중형</v>
      </c>
      <c r="GE508" s="68">
        <v>8016</v>
      </c>
      <c r="GF508" s="68" t="s">
        <v>4305</v>
      </c>
    </row>
    <row r="509" spans="6:188" x14ac:dyDescent="0.3">
      <c r="F509" s="68">
        <v>9051</v>
      </c>
      <c r="G509" s="68">
        <v>2</v>
      </c>
      <c r="H509" s="68">
        <v>0</v>
      </c>
      <c r="I509" s="68">
        <v>0</v>
      </c>
      <c r="J509" s="68" t="s">
        <v>12069</v>
      </c>
      <c r="K509" s="68">
        <v>0</v>
      </c>
      <c r="L509" s="68">
        <v>0</v>
      </c>
      <c r="M509" s="68">
        <v>0</v>
      </c>
      <c r="N509" s="68">
        <v>0</v>
      </c>
      <c r="O509" s="68">
        <v>9051</v>
      </c>
      <c r="P509" s="68">
        <v>0</v>
      </c>
      <c r="Q509" s="68">
        <v>0</v>
      </c>
      <c r="R509" s="68">
        <v>0</v>
      </c>
      <c r="S509" s="68">
        <v>0</v>
      </c>
      <c r="T509" s="68">
        <v>0</v>
      </c>
      <c r="U509" s="68">
        <v>0</v>
      </c>
      <c r="V509" s="68">
        <v>0</v>
      </c>
      <c r="W509" s="68">
        <v>0</v>
      </c>
      <c r="X509" s="68">
        <v>0</v>
      </c>
      <c r="Y509" s="68">
        <v>0</v>
      </c>
      <c r="Z509" s="68">
        <v>0</v>
      </c>
      <c r="AA509" s="68">
        <v>0</v>
      </c>
      <c r="AB509" s="68">
        <v>0</v>
      </c>
      <c r="AC509" s="68">
        <v>0</v>
      </c>
      <c r="AD509" s="68">
        <v>0</v>
      </c>
      <c r="AE509" s="68">
        <v>0</v>
      </c>
      <c r="AF509" s="68">
        <v>0</v>
      </c>
      <c r="AG509" s="68">
        <v>0</v>
      </c>
      <c r="AH509" s="68">
        <v>0</v>
      </c>
      <c r="AI509" s="68">
        <v>0</v>
      </c>
      <c r="AJ509" s="68">
        <v>0</v>
      </c>
      <c r="AK509" s="68">
        <v>0</v>
      </c>
      <c r="AL509" s="68">
        <v>0</v>
      </c>
      <c r="AM509" s="68">
        <v>0</v>
      </c>
      <c r="AN509" s="68">
        <v>0</v>
      </c>
      <c r="AO509" s="68">
        <v>0</v>
      </c>
      <c r="AP509" s="68">
        <v>0</v>
      </c>
      <c r="AQ509" s="68">
        <v>1</v>
      </c>
      <c r="AR509" s="68">
        <v>0</v>
      </c>
      <c r="AS509" s="68">
        <v>0</v>
      </c>
      <c r="AT509" s="68">
        <v>0</v>
      </c>
      <c r="AU509" s="68">
        <v>0</v>
      </c>
      <c r="AV509" s="68">
        <v>4</v>
      </c>
      <c r="AW509" s="68"/>
      <c r="AX509" s="68">
        <v>0</v>
      </c>
      <c r="AY509" s="126">
        <v>0</v>
      </c>
      <c r="AZ509" s="68">
        <v>0</v>
      </c>
      <c r="BA509" s="68">
        <v>0</v>
      </c>
      <c r="EQ509" s="68">
        <v>51104</v>
      </c>
      <c r="ER509" s="175">
        <v>1</v>
      </c>
      <c r="ES509" s="68">
        <v>-1</v>
      </c>
      <c r="ET509" s="68">
        <v>104</v>
      </c>
      <c r="EU509" s="68">
        <v>0</v>
      </c>
      <c r="EV509" s="68">
        <v>150104</v>
      </c>
      <c r="EW509" s="68" t="s">
        <v>2740</v>
      </c>
      <c r="EX509" s="68" t="str">
        <f t="shared" si="40"/>
        <v>소형</v>
      </c>
      <c r="GE509" s="68">
        <v>8017</v>
      </c>
      <c r="GF509" s="68" t="s">
        <v>4306</v>
      </c>
    </row>
    <row r="510" spans="6:188" x14ac:dyDescent="0.3">
      <c r="F510" s="68">
        <v>9052</v>
      </c>
      <c r="G510" s="68">
        <v>2</v>
      </c>
      <c r="H510" s="68">
        <v>0</v>
      </c>
      <c r="I510" s="68">
        <v>0</v>
      </c>
      <c r="J510" s="68" t="s">
        <v>12070</v>
      </c>
      <c r="K510" s="68">
        <v>0</v>
      </c>
      <c r="L510" s="68">
        <v>0</v>
      </c>
      <c r="M510" s="68">
        <v>0</v>
      </c>
      <c r="N510" s="68">
        <v>0</v>
      </c>
      <c r="O510" s="68">
        <v>9052</v>
      </c>
      <c r="P510" s="68">
        <v>0</v>
      </c>
      <c r="Q510" s="68">
        <v>0</v>
      </c>
      <c r="R510" s="68">
        <v>0</v>
      </c>
      <c r="S510" s="68">
        <v>0</v>
      </c>
      <c r="T510" s="68">
        <v>0</v>
      </c>
      <c r="U510" s="68">
        <v>0</v>
      </c>
      <c r="V510" s="68">
        <v>0</v>
      </c>
      <c r="W510" s="68">
        <v>0</v>
      </c>
      <c r="X510" s="68">
        <v>0</v>
      </c>
      <c r="Y510" s="68">
        <v>0</v>
      </c>
      <c r="Z510" s="68">
        <v>0</v>
      </c>
      <c r="AA510" s="68">
        <v>0</v>
      </c>
      <c r="AB510" s="68">
        <v>0</v>
      </c>
      <c r="AC510" s="68">
        <v>0</v>
      </c>
      <c r="AD510" s="68">
        <v>0</v>
      </c>
      <c r="AE510" s="68">
        <v>0</v>
      </c>
      <c r="AF510" s="68">
        <v>0</v>
      </c>
      <c r="AG510" s="68">
        <v>0</v>
      </c>
      <c r="AH510" s="68">
        <v>0</v>
      </c>
      <c r="AI510" s="68">
        <v>0</v>
      </c>
      <c r="AJ510" s="68">
        <v>0</v>
      </c>
      <c r="AK510" s="68">
        <v>0</v>
      </c>
      <c r="AL510" s="68">
        <v>0</v>
      </c>
      <c r="AM510" s="68">
        <v>0</v>
      </c>
      <c r="AN510" s="68">
        <v>0</v>
      </c>
      <c r="AO510" s="68">
        <v>0</v>
      </c>
      <c r="AP510" s="68">
        <v>0</v>
      </c>
      <c r="AQ510" s="68">
        <v>1</v>
      </c>
      <c r="AR510" s="68">
        <v>0</v>
      </c>
      <c r="AS510" s="68">
        <v>0</v>
      </c>
      <c r="AT510" s="68">
        <v>0</v>
      </c>
      <c r="AU510" s="68">
        <v>0</v>
      </c>
      <c r="AV510" s="68">
        <v>4</v>
      </c>
      <c r="AW510" s="68"/>
      <c r="AX510" s="68">
        <v>0</v>
      </c>
      <c r="AY510" s="126">
        <v>0</v>
      </c>
      <c r="AZ510" s="68">
        <v>0</v>
      </c>
      <c r="BA510" s="68">
        <v>0</v>
      </c>
      <c r="EQ510" s="68">
        <v>51093</v>
      </c>
      <c r="ER510" s="175">
        <v>1</v>
      </c>
      <c r="ES510" s="68">
        <v>-1</v>
      </c>
      <c r="ET510" s="68">
        <v>93</v>
      </c>
      <c r="EU510" s="68">
        <v>0</v>
      </c>
      <c r="EV510" s="68">
        <v>150093</v>
      </c>
      <c r="EW510" s="68" t="s">
        <v>2731</v>
      </c>
      <c r="EX510" s="68" t="str">
        <f t="shared" si="40"/>
        <v>소형</v>
      </c>
      <c r="GE510" s="68">
        <v>8018</v>
      </c>
      <c r="GF510" s="68" t="s">
        <v>4307</v>
      </c>
    </row>
    <row r="511" spans="6:188" x14ac:dyDescent="0.3">
      <c r="F511" s="68">
        <v>9053</v>
      </c>
      <c r="G511" s="68">
        <v>2</v>
      </c>
      <c r="H511" s="68">
        <v>0</v>
      </c>
      <c r="I511" s="68">
        <v>0</v>
      </c>
      <c r="J511" s="68" t="s">
        <v>12071</v>
      </c>
      <c r="K511" s="68">
        <v>0</v>
      </c>
      <c r="L511" s="68">
        <v>0</v>
      </c>
      <c r="M511" s="68">
        <v>0</v>
      </c>
      <c r="N511" s="68">
        <v>0</v>
      </c>
      <c r="O511" s="68">
        <v>9053</v>
      </c>
      <c r="P511" s="68">
        <v>0</v>
      </c>
      <c r="Q511" s="68">
        <v>0</v>
      </c>
      <c r="R511" s="68">
        <v>0</v>
      </c>
      <c r="S511" s="68">
        <v>0</v>
      </c>
      <c r="T511" s="68">
        <v>0</v>
      </c>
      <c r="U511" s="68">
        <v>0</v>
      </c>
      <c r="V511" s="68">
        <v>0</v>
      </c>
      <c r="W511" s="68">
        <v>0</v>
      </c>
      <c r="X511" s="68">
        <v>0</v>
      </c>
      <c r="Y511" s="68">
        <v>0</v>
      </c>
      <c r="Z511" s="68">
        <v>0</v>
      </c>
      <c r="AA511" s="68">
        <v>0</v>
      </c>
      <c r="AB511" s="68">
        <v>0</v>
      </c>
      <c r="AC511" s="68">
        <v>0</v>
      </c>
      <c r="AD511" s="68">
        <v>0</v>
      </c>
      <c r="AE511" s="68">
        <v>0</v>
      </c>
      <c r="AF511" s="68">
        <v>0</v>
      </c>
      <c r="AG511" s="68">
        <v>0</v>
      </c>
      <c r="AH511" s="68">
        <v>0</v>
      </c>
      <c r="AI511" s="68">
        <v>0</v>
      </c>
      <c r="AJ511" s="68">
        <v>0</v>
      </c>
      <c r="AK511" s="68">
        <v>0</v>
      </c>
      <c r="AL511" s="68">
        <v>0</v>
      </c>
      <c r="AM511" s="68">
        <v>0</v>
      </c>
      <c r="AN511" s="68">
        <v>0</v>
      </c>
      <c r="AO511" s="68">
        <v>0</v>
      </c>
      <c r="AP511" s="68">
        <v>0</v>
      </c>
      <c r="AQ511" s="68">
        <v>1</v>
      </c>
      <c r="AR511" s="68">
        <v>0</v>
      </c>
      <c r="AS511" s="68">
        <v>0</v>
      </c>
      <c r="AT511" s="68">
        <v>0</v>
      </c>
      <c r="AU511" s="68">
        <v>0</v>
      </c>
      <c r="AV511" s="68">
        <v>4</v>
      </c>
      <c r="AW511" s="68"/>
      <c r="AX511" s="68">
        <v>0</v>
      </c>
      <c r="AY511" s="126">
        <v>0</v>
      </c>
      <c r="AZ511" s="68">
        <v>0</v>
      </c>
      <c r="BA511" s="68">
        <v>0</v>
      </c>
      <c r="EQ511" s="68">
        <v>51105</v>
      </c>
      <c r="ER511" s="175">
        <v>2</v>
      </c>
      <c r="ES511" s="68">
        <v>-1</v>
      </c>
      <c r="ET511" s="68">
        <v>105</v>
      </c>
      <c r="EU511" s="68">
        <v>0</v>
      </c>
      <c r="EV511" s="68">
        <v>150105</v>
      </c>
      <c r="EW511" s="68" t="s">
        <v>2741</v>
      </c>
      <c r="EX511" s="68" t="str">
        <f t="shared" si="40"/>
        <v>중형</v>
      </c>
      <c r="GE511" s="68">
        <v>8019</v>
      </c>
      <c r="GF511" s="68" t="s">
        <v>4308</v>
      </c>
    </row>
    <row r="512" spans="6:188" x14ac:dyDescent="0.3">
      <c r="F512" s="68">
        <v>9054</v>
      </c>
      <c r="G512" s="68">
        <v>2</v>
      </c>
      <c r="H512" s="68">
        <v>0</v>
      </c>
      <c r="I512" s="68">
        <v>0</v>
      </c>
      <c r="J512" s="68" t="s">
        <v>12072</v>
      </c>
      <c r="K512" s="68">
        <v>0</v>
      </c>
      <c r="L512" s="68">
        <v>0</v>
      </c>
      <c r="M512" s="68">
        <v>0</v>
      </c>
      <c r="N512" s="68">
        <v>0</v>
      </c>
      <c r="O512" s="68">
        <v>9054</v>
      </c>
      <c r="P512" s="68">
        <v>0</v>
      </c>
      <c r="Q512" s="68">
        <v>0</v>
      </c>
      <c r="R512" s="68">
        <v>0</v>
      </c>
      <c r="S512" s="68">
        <v>0</v>
      </c>
      <c r="T512" s="68">
        <v>0</v>
      </c>
      <c r="U512" s="68">
        <v>0</v>
      </c>
      <c r="V512" s="68">
        <v>0</v>
      </c>
      <c r="W512" s="68">
        <v>0</v>
      </c>
      <c r="X512" s="68">
        <v>0</v>
      </c>
      <c r="Y512" s="68">
        <v>0</v>
      </c>
      <c r="Z512" s="68">
        <v>0</v>
      </c>
      <c r="AA512" s="68">
        <v>0</v>
      </c>
      <c r="AB512" s="68">
        <v>0</v>
      </c>
      <c r="AC512" s="68">
        <v>0</v>
      </c>
      <c r="AD512" s="68">
        <v>0</v>
      </c>
      <c r="AE512" s="68">
        <v>0</v>
      </c>
      <c r="AF512" s="68">
        <v>0</v>
      </c>
      <c r="AG512" s="68">
        <v>0</v>
      </c>
      <c r="AH512" s="68">
        <v>0</v>
      </c>
      <c r="AI512" s="68">
        <v>0</v>
      </c>
      <c r="AJ512" s="68">
        <v>0</v>
      </c>
      <c r="AK512" s="68">
        <v>0</v>
      </c>
      <c r="AL512" s="68">
        <v>0</v>
      </c>
      <c r="AM512" s="68">
        <v>0</v>
      </c>
      <c r="AN512" s="68">
        <v>0</v>
      </c>
      <c r="AO512" s="68">
        <v>0</v>
      </c>
      <c r="AP512" s="68">
        <v>0</v>
      </c>
      <c r="AQ512" s="68">
        <v>1</v>
      </c>
      <c r="AR512" s="68">
        <v>0</v>
      </c>
      <c r="AS512" s="68">
        <v>0</v>
      </c>
      <c r="AT512" s="68">
        <v>0</v>
      </c>
      <c r="AU512" s="68">
        <v>0</v>
      </c>
      <c r="AV512" s="68">
        <v>4</v>
      </c>
      <c r="AW512" s="68"/>
      <c r="AX512" s="68">
        <v>0</v>
      </c>
      <c r="AY512" s="126">
        <v>0</v>
      </c>
      <c r="AZ512" s="68">
        <v>0</v>
      </c>
      <c r="BA512" s="68">
        <v>0</v>
      </c>
      <c r="EQ512" s="68">
        <v>51094</v>
      </c>
      <c r="ER512" s="175">
        <v>4</v>
      </c>
      <c r="ES512" s="68">
        <v>-1</v>
      </c>
      <c r="ET512" s="68">
        <v>94</v>
      </c>
      <c r="EU512" s="68">
        <v>0</v>
      </c>
      <c r="EV512" s="68">
        <v>150094</v>
      </c>
      <c r="EW512" s="68" t="s">
        <v>2732</v>
      </c>
      <c r="EX512" s="68" t="str">
        <f t="shared" si="40"/>
        <v>대형</v>
      </c>
      <c r="GE512" s="68">
        <v>8020</v>
      </c>
      <c r="GF512" s="68" t="s">
        <v>4309</v>
      </c>
    </row>
    <row r="513" spans="6:188" x14ac:dyDescent="0.3">
      <c r="F513" s="68">
        <v>9055</v>
      </c>
      <c r="G513" s="68">
        <v>2</v>
      </c>
      <c r="H513" s="68">
        <v>0</v>
      </c>
      <c r="I513" s="68">
        <v>0</v>
      </c>
      <c r="J513" s="68" t="s">
        <v>12073</v>
      </c>
      <c r="K513" s="68">
        <v>0</v>
      </c>
      <c r="L513" s="68">
        <v>0</v>
      </c>
      <c r="M513" s="68">
        <v>0</v>
      </c>
      <c r="N513" s="68">
        <v>0</v>
      </c>
      <c r="O513" s="68">
        <v>9055</v>
      </c>
      <c r="P513" s="68">
        <v>0</v>
      </c>
      <c r="Q513" s="68">
        <v>0</v>
      </c>
      <c r="R513" s="68">
        <v>0</v>
      </c>
      <c r="S513" s="68">
        <v>0</v>
      </c>
      <c r="T513" s="68">
        <v>0</v>
      </c>
      <c r="U513" s="68">
        <v>0</v>
      </c>
      <c r="V513" s="68">
        <v>0</v>
      </c>
      <c r="W513" s="68">
        <v>0</v>
      </c>
      <c r="X513" s="68">
        <v>0</v>
      </c>
      <c r="Y513" s="68">
        <v>0</v>
      </c>
      <c r="Z513" s="68">
        <v>0</v>
      </c>
      <c r="AA513" s="68">
        <v>0</v>
      </c>
      <c r="AB513" s="68">
        <v>0</v>
      </c>
      <c r="AC513" s="68">
        <v>0</v>
      </c>
      <c r="AD513" s="68">
        <v>0</v>
      </c>
      <c r="AE513" s="68">
        <v>0</v>
      </c>
      <c r="AF513" s="68">
        <v>0</v>
      </c>
      <c r="AG513" s="68">
        <v>0</v>
      </c>
      <c r="AH513" s="68">
        <v>0</v>
      </c>
      <c r="AI513" s="68">
        <v>0</v>
      </c>
      <c r="AJ513" s="68">
        <v>0</v>
      </c>
      <c r="AK513" s="68">
        <v>0</v>
      </c>
      <c r="AL513" s="68">
        <v>0</v>
      </c>
      <c r="AM513" s="68">
        <v>0</v>
      </c>
      <c r="AN513" s="68">
        <v>0</v>
      </c>
      <c r="AO513" s="68">
        <v>0</v>
      </c>
      <c r="AP513" s="68">
        <v>0</v>
      </c>
      <c r="AQ513" s="68">
        <v>1</v>
      </c>
      <c r="AR513" s="68">
        <v>0</v>
      </c>
      <c r="AS513" s="68">
        <v>0</v>
      </c>
      <c r="AT513" s="68">
        <v>0</v>
      </c>
      <c r="AU513" s="68">
        <v>0</v>
      </c>
      <c r="AV513" s="68">
        <v>4</v>
      </c>
      <c r="AW513" s="68"/>
      <c r="AX513" s="68">
        <v>0</v>
      </c>
      <c r="AY513" s="126">
        <v>0</v>
      </c>
      <c r="AZ513" s="68">
        <v>0</v>
      </c>
      <c r="BA513" s="68">
        <v>0</v>
      </c>
      <c r="EQ513" s="68">
        <v>51095</v>
      </c>
      <c r="ER513" s="175">
        <v>4</v>
      </c>
      <c r="ES513" s="68">
        <v>-1</v>
      </c>
      <c r="ET513" s="68">
        <v>95</v>
      </c>
      <c r="EU513" s="68">
        <v>0</v>
      </c>
      <c r="EV513" s="68">
        <v>150095</v>
      </c>
      <c r="EW513" s="68" t="s">
        <v>2733</v>
      </c>
      <c r="EX513" s="68" t="str">
        <f t="shared" si="40"/>
        <v>대형</v>
      </c>
      <c r="GE513" s="68">
        <v>8021</v>
      </c>
      <c r="GF513" s="68" t="s">
        <v>4310</v>
      </c>
    </row>
    <row r="514" spans="6:188" x14ac:dyDescent="0.3">
      <c r="F514" s="68">
        <v>9056</v>
      </c>
      <c r="G514" s="68">
        <v>2</v>
      </c>
      <c r="H514" s="68">
        <v>0</v>
      </c>
      <c r="I514" s="68">
        <v>0</v>
      </c>
      <c r="J514" s="68" t="s">
        <v>12074</v>
      </c>
      <c r="K514" s="68">
        <v>0</v>
      </c>
      <c r="L514" s="68">
        <v>0</v>
      </c>
      <c r="M514" s="68">
        <v>0</v>
      </c>
      <c r="N514" s="68">
        <v>0</v>
      </c>
      <c r="O514" s="68">
        <v>9056</v>
      </c>
      <c r="P514" s="68">
        <v>0</v>
      </c>
      <c r="Q514" s="68">
        <v>0</v>
      </c>
      <c r="R514" s="68">
        <v>0</v>
      </c>
      <c r="S514" s="68">
        <v>0</v>
      </c>
      <c r="T514" s="68">
        <v>0</v>
      </c>
      <c r="U514" s="68">
        <v>0</v>
      </c>
      <c r="V514" s="68">
        <v>0</v>
      </c>
      <c r="W514" s="68">
        <v>0</v>
      </c>
      <c r="X514" s="68">
        <v>0</v>
      </c>
      <c r="Y514" s="68">
        <v>0</v>
      </c>
      <c r="Z514" s="68">
        <v>0</v>
      </c>
      <c r="AA514" s="68">
        <v>0</v>
      </c>
      <c r="AB514" s="68">
        <v>0</v>
      </c>
      <c r="AC514" s="68">
        <v>0</v>
      </c>
      <c r="AD514" s="68">
        <v>0</v>
      </c>
      <c r="AE514" s="68">
        <v>0</v>
      </c>
      <c r="AF514" s="68">
        <v>0</v>
      </c>
      <c r="AG514" s="68">
        <v>0</v>
      </c>
      <c r="AH514" s="68">
        <v>0</v>
      </c>
      <c r="AI514" s="68">
        <v>0</v>
      </c>
      <c r="AJ514" s="68">
        <v>0</v>
      </c>
      <c r="AK514" s="68">
        <v>0</v>
      </c>
      <c r="AL514" s="68">
        <v>0</v>
      </c>
      <c r="AM514" s="68">
        <v>0</v>
      </c>
      <c r="AN514" s="68">
        <v>0</v>
      </c>
      <c r="AO514" s="68">
        <v>0</v>
      </c>
      <c r="AP514" s="68">
        <v>0</v>
      </c>
      <c r="AQ514" s="68">
        <v>1</v>
      </c>
      <c r="AR514" s="68">
        <v>0</v>
      </c>
      <c r="AS514" s="68">
        <v>0</v>
      </c>
      <c r="AT514" s="68">
        <v>0</v>
      </c>
      <c r="AU514" s="68">
        <v>0</v>
      </c>
      <c r="AV514" s="68">
        <v>4</v>
      </c>
      <c r="AW514" s="68"/>
      <c r="AX514" s="68">
        <v>0</v>
      </c>
      <c r="AY514" s="126">
        <v>0</v>
      </c>
      <c r="AZ514" s="68">
        <v>0</v>
      </c>
      <c r="BA514" s="68">
        <v>0</v>
      </c>
      <c r="EQ514" s="68">
        <v>50045</v>
      </c>
      <c r="ER514" s="175">
        <v>1</v>
      </c>
      <c r="ES514" s="68">
        <v>650</v>
      </c>
      <c r="ET514" s="68">
        <v>45</v>
      </c>
      <c r="EU514" s="68">
        <v>0</v>
      </c>
      <c r="EV514" s="68">
        <v>150045</v>
      </c>
      <c r="EW514" s="68" t="s">
        <v>2683</v>
      </c>
      <c r="EX514" s="68" t="str">
        <f t="shared" si="40"/>
        <v>소형</v>
      </c>
      <c r="GE514" s="68">
        <v>8022</v>
      </c>
      <c r="GF514" s="68" t="s">
        <v>4311</v>
      </c>
    </row>
    <row r="515" spans="6:188" x14ac:dyDescent="0.3">
      <c r="F515" s="68">
        <v>9057</v>
      </c>
      <c r="G515" s="68">
        <v>2</v>
      </c>
      <c r="H515" s="68">
        <v>0</v>
      </c>
      <c r="I515" s="68">
        <v>0</v>
      </c>
      <c r="J515" s="68" t="s">
        <v>12075</v>
      </c>
      <c r="K515" s="68">
        <v>0</v>
      </c>
      <c r="L515" s="68">
        <v>0</v>
      </c>
      <c r="M515" s="68">
        <v>0</v>
      </c>
      <c r="N515" s="68">
        <v>0</v>
      </c>
      <c r="O515" s="68">
        <v>9057</v>
      </c>
      <c r="P515" s="68">
        <v>0</v>
      </c>
      <c r="Q515" s="68">
        <v>0</v>
      </c>
      <c r="R515" s="68">
        <v>0</v>
      </c>
      <c r="S515" s="68">
        <v>0</v>
      </c>
      <c r="T515" s="68">
        <v>0</v>
      </c>
      <c r="U515" s="68">
        <v>0</v>
      </c>
      <c r="V515" s="68">
        <v>0</v>
      </c>
      <c r="W515" s="68">
        <v>0</v>
      </c>
      <c r="X515" s="68">
        <v>0</v>
      </c>
      <c r="Y515" s="68">
        <v>0</v>
      </c>
      <c r="Z515" s="68">
        <v>0</v>
      </c>
      <c r="AA515" s="68">
        <v>0</v>
      </c>
      <c r="AB515" s="68">
        <v>0</v>
      </c>
      <c r="AC515" s="68">
        <v>0</v>
      </c>
      <c r="AD515" s="68">
        <v>0</v>
      </c>
      <c r="AE515" s="68">
        <v>0</v>
      </c>
      <c r="AF515" s="68">
        <v>0</v>
      </c>
      <c r="AG515" s="68">
        <v>0</v>
      </c>
      <c r="AH515" s="68">
        <v>0</v>
      </c>
      <c r="AI515" s="68">
        <v>0</v>
      </c>
      <c r="AJ515" s="68">
        <v>0</v>
      </c>
      <c r="AK515" s="68">
        <v>0</v>
      </c>
      <c r="AL515" s="68">
        <v>0</v>
      </c>
      <c r="AM515" s="68">
        <v>0</v>
      </c>
      <c r="AN515" s="68">
        <v>0</v>
      </c>
      <c r="AO515" s="68">
        <v>0</v>
      </c>
      <c r="AP515" s="68">
        <v>0</v>
      </c>
      <c r="AQ515" s="68">
        <v>1</v>
      </c>
      <c r="AR515" s="68">
        <v>0</v>
      </c>
      <c r="AS515" s="68">
        <v>0</v>
      </c>
      <c r="AT515" s="68">
        <v>0</v>
      </c>
      <c r="AU515" s="68">
        <v>0</v>
      </c>
      <c r="AV515" s="68">
        <v>4</v>
      </c>
      <c r="AW515" s="68"/>
      <c r="AX515" s="68">
        <v>0</v>
      </c>
      <c r="AY515" s="126">
        <v>0</v>
      </c>
      <c r="AZ515" s="68">
        <v>0</v>
      </c>
      <c r="BA515" s="68">
        <v>0</v>
      </c>
      <c r="EQ515" s="68">
        <v>50043</v>
      </c>
      <c r="ER515" s="175">
        <v>2</v>
      </c>
      <c r="ES515" s="68">
        <v>650</v>
      </c>
      <c r="ET515" s="68">
        <v>43</v>
      </c>
      <c r="EU515" s="68">
        <v>0</v>
      </c>
      <c r="EV515" s="68">
        <v>150043</v>
      </c>
      <c r="EW515" s="68" t="s">
        <v>2681</v>
      </c>
      <c r="EX515" s="68" t="str">
        <f t="shared" ref="EX515:EX578" si="41">IF(ER515=1,"소형",IF(ER515=2,"중형","대형"))</f>
        <v>중형</v>
      </c>
      <c r="GE515" s="68">
        <v>8023</v>
      </c>
      <c r="GF515" s="68" t="s">
        <v>4312</v>
      </c>
    </row>
    <row r="516" spans="6:188" x14ac:dyDescent="0.3">
      <c r="F516" s="68">
        <v>9058</v>
      </c>
      <c r="G516" s="68">
        <v>2</v>
      </c>
      <c r="H516" s="68">
        <v>0</v>
      </c>
      <c r="I516" s="68">
        <v>0</v>
      </c>
      <c r="J516" s="68" t="s">
        <v>12076</v>
      </c>
      <c r="K516" s="68">
        <v>0</v>
      </c>
      <c r="L516" s="68">
        <v>0</v>
      </c>
      <c r="M516" s="68">
        <v>0</v>
      </c>
      <c r="N516" s="68">
        <v>0</v>
      </c>
      <c r="O516" s="68">
        <v>9058</v>
      </c>
      <c r="P516" s="68">
        <v>0</v>
      </c>
      <c r="Q516" s="68">
        <v>0</v>
      </c>
      <c r="R516" s="68">
        <v>0</v>
      </c>
      <c r="S516" s="68">
        <v>0</v>
      </c>
      <c r="T516" s="68">
        <v>0</v>
      </c>
      <c r="U516" s="68">
        <v>0</v>
      </c>
      <c r="V516" s="68">
        <v>0</v>
      </c>
      <c r="W516" s="68">
        <v>0</v>
      </c>
      <c r="X516" s="68">
        <v>0</v>
      </c>
      <c r="Y516" s="68">
        <v>0</v>
      </c>
      <c r="Z516" s="68">
        <v>0</v>
      </c>
      <c r="AA516" s="68">
        <v>0</v>
      </c>
      <c r="AB516" s="68">
        <v>0</v>
      </c>
      <c r="AC516" s="68">
        <v>0</v>
      </c>
      <c r="AD516" s="68">
        <v>0</v>
      </c>
      <c r="AE516" s="68">
        <v>0</v>
      </c>
      <c r="AF516" s="68">
        <v>0</v>
      </c>
      <c r="AG516" s="68">
        <v>0</v>
      </c>
      <c r="AH516" s="68">
        <v>0</v>
      </c>
      <c r="AI516" s="68">
        <v>0</v>
      </c>
      <c r="AJ516" s="68">
        <v>0</v>
      </c>
      <c r="AK516" s="68">
        <v>0</v>
      </c>
      <c r="AL516" s="68">
        <v>0</v>
      </c>
      <c r="AM516" s="68">
        <v>0</v>
      </c>
      <c r="AN516" s="68">
        <v>0</v>
      </c>
      <c r="AO516" s="68">
        <v>0</v>
      </c>
      <c r="AP516" s="68">
        <v>0</v>
      </c>
      <c r="AQ516" s="68">
        <v>1</v>
      </c>
      <c r="AR516" s="68">
        <v>0</v>
      </c>
      <c r="AS516" s="68">
        <v>0</v>
      </c>
      <c r="AT516" s="68">
        <v>0</v>
      </c>
      <c r="AU516" s="68">
        <v>0</v>
      </c>
      <c r="AV516" s="68">
        <v>4</v>
      </c>
      <c r="AW516" s="68"/>
      <c r="AX516" s="68">
        <v>0</v>
      </c>
      <c r="AY516" s="126">
        <v>0</v>
      </c>
      <c r="AZ516" s="68">
        <v>0</v>
      </c>
      <c r="BA516" s="68">
        <v>0</v>
      </c>
      <c r="EQ516" s="68">
        <v>50049</v>
      </c>
      <c r="ER516" s="175">
        <v>2</v>
      </c>
      <c r="ES516" s="68">
        <v>650</v>
      </c>
      <c r="ET516" s="68">
        <v>49</v>
      </c>
      <c r="EU516" s="68">
        <v>0</v>
      </c>
      <c r="EV516" s="68">
        <v>150049</v>
      </c>
      <c r="EW516" s="68" t="s">
        <v>2687</v>
      </c>
      <c r="EX516" s="68" t="str">
        <f t="shared" si="41"/>
        <v>중형</v>
      </c>
      <c r="GE516" s="68">
        <v>8024</v>
      </c>
      <c r="GF516" s="68" t="s">
        <v>4313</v>
      </c>
    </row>
    <row r="517" spans="6:188" x14ac:dyDescent="0.3">
      <c r="F517" s="68">
        <v>9059</v>
      </c>
      <c r="G517" s="68">
        <v>2</v>
      </c>
      <c r="H517" s="68">
        <v>0</v>
      </c>
      <c r="I517" s="68">
        <v>0</v>
      </c>
      <c r="J517" s="68" t="s">
        <v>12077</v>
      </c>
      <c r="K517" s="68">
        <v>0</v>
      </c>
      <c r="L517" s="68">
        <v>0</v>
      </c>
      <c r="M517" s="68">
        <v>0</v>
      </c>
      <c r="N517" s="68">
        <v>0</v>
      </c>
      <c r="O517" s="68">
        <v>9059</v>
      </c>
      <c r="P517" s="68">
        <v>0</v>
      </c>
      <c r="Q517" s="68">
        <v>0</v>
      </c>
      <c r="R517" s="68">
        <v>0</v>
      </c>
      <c r="S517" s="68">
        <v>0</v>
      </c>
      <c r="T517" s="68">
        <v>0</v>
      </c>
      <c r="U517" s="68">
        <v>0</v>
      </c>
      <c r="V517" s="68">
        <v>0</v>
      </c>
      <c r="W517" s="68">
        <v>0</v>
      </c>
      <c r="X517" s="68">
        <v>0</v>
      </c>
      <c r="Y517" s="68">
        <v>0</v>
      </c>
      <c r="Z517" s="68">
        <v>0</v>
      </c>
      <c r="AA517" s="68">
        <v>0</v>
      </c>
      <c r="AB517" s="68">
        <v>0</v>
      </c>
      <c r="AC517" s="68">
        <v>0</v>
      </c>
      <c r="AD517" s="68">
        <v>0</v>
      </c>
      <c r="AE517" s="68">
        <v>0</v>
      </c>
      <c r="AF517" s="68">
        <v>0</v>
      </c>
      <c r="AG517" s="68">
        <v>0</v>
      </c>
      <c r="AH517" s="68">
        <v>0</v>
      </c>
      <c r="AI517" s="68">
        <v>0</v>
      </c>
      <c r="AJ517" s="68">
        <v>0</v>
      </c>
      <c r="AK517" s="68">
        <v>0</v>
      </c>
      <c r="AL517" s="68">
        <v>0</v>
      </c>
      <c r="AM517" s="68">
        <v>0</v>
      </c>
      <c r="AN517" s="68">
        <v>0</v>
      </c>
      <c r="AO517" s="68">
        <v>0</v>
      </c>
      <c r="AP517" s="68">
        <v>0</v>
      </c>
      <c r="AQ517" s="68">
        <v>1</v>
      </c>
      <c r="AR517" s="68">
        <v>0</v>
      </c>
      <c r="AS517" s="68">
        <v>0</v>
      </c>
      <c r="AT517" s="68">
        <v>0</v>
      </c>
      <c r="AU517" s="68">
        <v>0</v>
      </c>
      <c r="AV517" s="68">
        <v>4</v>
      </c>
      <c r="AW517" s="68"/>
      <c r="AX517" s="68">
        <v>0</v>
      </c>
      <c r="AY517" s="126">
        <v>0</v>
      </c>
      <c r="AZ517" s="68">
        <v>0</v>
      </c>
      <c r="BA517" s="68">
        <v>0</v>
      </c>
      <c r="EQ517" s="68">
        <v>50048</v>
      </c>
      <c r="ER517" s="175">
        <v>2</v>
      </c>
      <c r="ES517" s="68">
        <v>650</v>
      </c>
      <c r="ET517" s="68">
        <v>48</v>
      </c>
      <c r="EU517" s="68">
        <v>0</v>
      </c>
      <c r="EV517" s="68">
        <v>150048</v>
      </c>
      <c r="EW517" s="68" t="s">
        <v>2686</v>
      </c>
      <c r="EX517" s="68" t="str">
        <f t="shared" si="41"/>
        <v>중형</v>
      </c>
      <c r="GE517" s="68">
        <v>8025</v>
      </c>
      <c r="GF517" s="68" t="s">
        <v>4314</v>
      </c>
    </row>
    <row r="518" spans="6:188" x14ac:dyDescent="0.3">
      <c r="F518" s="68">
        <v>9060</v>
      </c>
      <c r="G518" s="68">
        <v>2</v>
      </c>
      <c r="H518" s="68">
        <v>0</v>
      </c>
      <c r="I518" s="68">
        <v>0</v>
      </c>
      <c r="J518" s="68" t="s">
        <v>12078</v>
      </c>
      <c r="K518" s="68">
        <v>0</v>
      </c>
      <c r="L518" s="68">
        <v>0</v>
      </c>
      <c r="M518" s="68">
        <v>0</v>
      </c>
      <c r="N518" s="68">
        <v>0</v>
      </c>
      <c r="O518" s="68">
        <v>9060</v>
      </c>
      <c r="P518" s="68">
        <v>0</v>
      </c>
      <c r="Q518" s="68">
        <v>0</v>
      </c>
      <c r="R518" s="68">
        <v>0</v>
      </c>
      <c r="S518" s="68">
        <v>0</v>
      </c>
      <c r="T518" s="68">
        <v>0</v>
      </c>
      <c r="U518" s="68">
        <v>0</v>
      </c>
      <c r="V518" s="68">
        <v>0</v>
      </c>
      <c r="W518" s="68">
        <v>0</v>
      </c>
      <c r="X518" s="68">
        <v>0</v>
      </c>
      <c r="Y518" s="68">
        <v>0</v>
      </c>
      <c r="Z518" s="68">
        <v>0</v>
      </c>
      <c r="AA518" s="68">
        <v>0</v>
      </c>
      <c r="AB518" s="68">
        <v>0</v>
      </c>
      <c r="AC518" s="68">
        <v>0</v>
      </c>
      <c r="AD518" s="68">
        <v>0</v>
      </c>
      <c r="AE518" s="68">
        <v>0</v>
      </c>
      <c r="AF518" s="68">
        <v>0</v>
      </c>
      <c r="AG518" s="68">
        <v>0</v>
      </c>
      <c r="AH518" s="68">
        <v>0</v>
      </c>
      <c r="AI518" s="68">
        <v>0</v>
      </c>
      <c r="AJ518" s="68">
        <v>0</v>
      </c>
      <c r="AK518" s="68">
        <v>0</v>
      </c>
      <c r="AL518" s="68">
        <v>0</v>
      </c>
      <c r="AM518" s="68">
        <v>0</v>
      </c>
      <c r="AN518" s="68">
        <v>0</v>
      </c>
      <c r="AO518" s="68">
        <v>0</v>
      </c>
      <c r="AP518" s="68">
        <v>0</v>
      </c>
      <c r="AQ518" s="68">
        <v>1</v>
      </c>
      <c r="AR518" s="68">
        <v>0</v>
      </c>
      <c r="AS518" s="68">
        <v>0</v>
      </c>
      <c r="AT518" s="68">
        <v>0</v>
      </c>
      <c r="AU518" s="68">
        <v>0</v>
      </c>
      <c r="AV518" s="68">
        <v>4</v>
      </c>
      <c r="AW518" s="68"/>
      <c r="AX518" s="68">
        <v>0</v>
      </c>
      <c r="AY518" s="126">
        <v>0</v>
      </c>
      <c r="AZ518" s="68">
        <v>0</v>
      </c>
      <c r="BA518" s="68">
        <v>0</v>
      </c>
      <c r="EQ518" s="68">
        <v>50072</v>
      </c>
      <c r="ER518" s="175">
        <v>1</v>
      </c>
      <c r="ES518" s="68">
        <v>650</v>
      </c>
      <c r="ET518" s="68">
        <v>72</v>
      </c>
      <c r="EU518" s="68">
        <v>0</v>
      </c>
      <c r="EV518" s="68">
        <v>150072</v>
      </c>
      <c r="EW518" s="68" t="s">
        <v>2710</v>
      </c>
      <c r="EX518" s="68" t="str">
        <f t="shared" si="41"/>
        <v>소형</v>
      </c>
      <c r="GE518" s="68">
        <v>8026</v>
      </c>
      <c r="GF518" s="68" t="s">
        <v>4315</v>
      </c>
    </row>
    <row r="519" spans="6:188" x14ac:dyDescent="0.3">
      <c r="F519" s="68">
        <v>60001</v>
      </c>
      <c r="G519" s="68">
        <v>1</v>
      </c>
      <c r="H519" s="68">
        <v>360001</v>
      </c>
      <c r="I519" s="68">
        <v>460001</v>
      </c>
      <c r="J519" s="68" t="s">
        <v>12079</v>
      </c>
      <c r="K519" s="68" t="s">
        <v>2256</v>
      </c>
      <c r="L519" s="68">
        <v>0</v>
      </c>
      <c r="M519" s="68">
        <v>40</v>
      </c>
      <c r="N519" s="68">
        <v>0</v>
      </c>
      <c r="O519" s="68">
        <v>0</v>
      </c>
      <c r="P519" s="68">
        <v>0</v>
      </c>
      <c r="Q519" s="68">
        <v>0</v>
      </c>
      <c r="R519" s="68">
        <v>1</v>
      </c>
      <c r="S519" s="68">
        <v>1</v>
      </c>
      <c r="T519" s="68">
        <v>1</v>
      </c>
      <c r="U519" s="68">
        <v>0</v>
      </c>
      <c r="V519" s="68">
        <v>0</v>
      </c>
      <c r="W519" s="68">
        <v>0</v>
      </c>
      <c r="X519" s="68">
        <v>0</v>
      </c>
      <c r="Y519" s="68">
        <v>0</v>
      </c>
      <c r="Z519" s="68">
        <v>0</v>
      </c>
      <c r="AA519" s="68">
        <v>0</v>
      </c>
      <c r="AB519" s="68">
        <v>0</v>
      </c>
      <c r="AC519" s="68">
        <v>1</v>
      </c>
      <c r="AD519" s="68">
        <v>109</v>
      </c>
      <c r="AE519" s="68">
        <v>0</v>
      </c>
      <c r="AF519" s="68">
        <v>180</v>
      </c>
      <c r="AG519" s="68">
        <v>0</v>
      </c>
      <c r="AH519" s="68">
        <v>0</v>
      </c>
      <c r="AI519" s="68">
        <v>0</v>
      </c>
      <c r="AJ519" s="68">
        <v>0</v>
      </c>
      <c r="AK519" s="68">
        <v>0</v>
      </c>
      <c r="AL519" s="68">
        <v>0</v>
      </c>
      <c r="AM519" s="68">
        <v>0</v>
      </c>
      <c r="AN519" s="68">
        <v>0</v>
      </c>
      <c r="AO519" s="68">
        <v>0</v>
      </c>
      <c r="AP519" s="68" t="s">
        <v>12080</v>
      </c>
      <c r="AQ519" s="68">
        <v>1</v>
      </c>
      <c r="AR519" s="68">
        <v>0</v>
      </c>
      <c r="AS519" s="68">
        <v>0</v>
      </c>
      <c r="AT519" s="68">
        <v>134217736</v>
      </c>
      <c r="AU519" s="68">
        <v>0</v>
      </c>
      <c r="AV519" s="68">
        <v>1</v>
      </c>
      <c r="AW519" s="68"/>
      <c r="AX519" s="68">
        <v>245</v>
      </c>
      <c r="AY519" s="126">
        <v>245</v>
      </c>
      <c r="AZ519" s="68">
        <v>0</v>
      </c>
      <c r="BA519" s="68">
        <v>1</v>
      </c>
      <c r="EQ519" s="68">
        <v>50073</v>
      </c>
      <c r="ER519" s="175">
        <v>2</v>
      </c>
      <c r="ES519" s="68">
        <v>650</v>
      </c>
      <c r="ET519" s="68">
        <v>73</v>
      </c>
      <c r="EU519" s="68">
        <v>0</v>
      </c>
      <c r="EV519" s="68">
        <v>150073</v>
      </c>
      <c r="EW519" s="68" t="s">
        <v>2711</v>
      </c>
      <c r="EX519" s="68" t="str">
        <f t="shared" si="41"/>
        <v>중형</v>
      </c>
      <c r="GE519" s="68">
        <v>8027</v>
      </c>
      <c r="GF519" s="68" t="s">
        <v>4316</v>
      </c>
    </row>
    <row r="520" spans="6:188" x14ac:dyDescent="0.3">
      <c r="F520" s="68">
        <v>60002</v>
      </c>
      <c r="G520" s="68">
        <v>1</v>
      </c>
      <c r="H520" s="68">
        <v>360002</v>
      </c>
      <c r="I520" s="68">
        <v>460002</v>
      </c>
      <c r="J520" s="68" t="s">
        <v>12081</v>
      </c>
      <c r="K520" s="68" t="s">
        <v>12082</v>
      </c>
      <c r="L520" s="68">
        <v>0</v>
      </c>
      <c r="M520" s="68">
        <v>40</v>
      </c>
      <c r="N520" s="68">
        <v>0</v>
      </c>
      <c r="O520" s="68">
        <v>0</v>
      </c>
      <c r="P520" s="68">
        <v>0</v>
      </c>
      <c r="Q520" s="68">
        <v>0</v>
      </c>
      <c r="R520" s="68">
        <v>1</v>
      </c>
      <c r="S520" s="68">
        <v>1</v>
      </c>
      <c r="T520" s="68">
        <v>1</v>
      </c>
      <c r="U520" s="68">
        <v>0</v>
      </c>
      <c r="V520" s="68">
        <v>0</v>
      </c>
      <c r="W520" s="68">
        <v>0</v>
      </c>
      <c r="X520" s="68">
        <v>0</v>
      </c>
      <c r="Y520" s="68">
        <v>0</v>
      </c>
      <c r="Z520" s="68">
        <v>0</v>
      </c>
      <c r="AA520" s="68">
        <v>0</v>
      </c>
      <c r="AB520" s="68">
        <v>0</v>
      </c>
      <c r="AC520" s="68">
        <v>1</v>
      </c>
      <c r="AD520" s="68">
        <v>110</v>
      </c>
      <c r="AE520" s="68">
        <v>0</v>
      </c>
      <c r="AF520" s="68">
        <v>150</v>
      </c>
      <c r="AG520" s="68">
        <v>0</v>
      </c>
      <c r="AH520" s="68">
        <v>0</v>
      </c>
      <c r="AI520" s="68">
        <v>0</v>
      </c>
      <c r="AJ520" s="68">
        <v>0</v>
      </c>
      <c r="AK520" s="68">
        <v>0</v>
      </c>
      <c r="AL520" s="68">
        <v>0</v>
      </c>
      <c r="AM520" s="68">
        <v>0</v>
      </c>
      <c r="AN520" s="68">
        <v>0</v>
      </c>
      <c r="AO520" s="68">
        <v>0</v>
      </c>
      <c r="AP520" s="68" t="s">
        <v>12083</v>
      </c>
      <c r="AQ520" s="68">
        <v>1</v>
      </c>
      <c r="AR520" s="68">
        <v>0</v>
      </c>
      <c r="AS520" s="68">
        <v>0</v>
      </c>
      <c r="AT520" s="68">
        <v>134217736</v>
      </c>
      <c r="AU520" s="68">
        <v>0</v>
      </c>
      <c r="AV520" s="68">
        <v>1</v>
      </c>
      <c r="AW520" s="68"/>
      <c r="AX520" s="68">
        <v>246</v>
      </c>
      <c r="AY520" s="126">
        <v>246</v>
      </c>
      <c r="AZ520" s="68">
        <v>0</v>
      </c>
      <c r="BA520" s="68">
        <v>1</v>
      </c>
      <c r="EQ520" s="68">
        <v>50074</v>
      </c>
      <c r="ER520" s="175">
        <v>2</v>
      </c>
      <c r="ES520" s="68">
        <v>650</v>
      </c>
      <c r="ET520" s="68">
        <v>74</v>
      </c>
      <c r="EU520" s="68">
        <v>0</v>
      </c>
      <c r="EV520" s="68">
        <v>150074</v>
      </c>
      <c r="EW520" s="68" t="s">
        <v>2712</v>
      </c>
      <c r="EX520" s="68" t="str">
        <f t="shared" si="41"/>
        <v>중형</v>
      </c>
      <c r="GE520" s="68">
        <v>8028</v>
      </c>
      <c r="GF520" s="68" t="s">
        <v>4317</v>
      </c>
    </row>
    <row r="521" spans="6:188" x14ac:dyDescent="0.3">
      <c r="F521" s="68">
        <v>60003</v>
      </c>
      <c r="G521" s="68">
        <v>1</v>
      </c>
      <c r="H521" s="68">
        <v>360003</v>
      </c>
      <c r="I521" s="68">
        <v>460003</v>
      </c>
      <c r="J521" s="68" t="s">
        <v>12084</v>
      </c>
      <c r="K521" s="68" t="s">
        <v>12085</v>
      </c>
      <c r="L521" s="68">
        <v>0</v>
      </c>
      <c r="M521" s="68">
        <v>40</v>
      </c>
      <c r="N521" s="68">
        <v>0</v>
      </c>
      <c r="O521" s="68">
        <v>0</v>
      </c>
      <c r="P521" s="68">
        <v>0</v>
      </c>
      <c r="Q521" s="68">
        <v>0</v>
      </c>
      <c r="R521" s="68">
        <v>1</v>
      </c>
      <c r="S521" s="68">
        <v>1</v>
      </c>
      <c r="T521" s="68">
        <v>1</v>
      </c>
      <c r="U521" s="68">
        <v>0</v>
      </c>
      <c r="V521" s="68">
        <v>0</v>
      </c>
      <c r="W521" s="68">
        <v>0</v>
      </c>
      <c r="X521" s="68">
        <v>0</v>
      </c>
      <c r="Y521" s="68">
        <v>0</v>
      </c>
      <c r="Z521" s="68">
        <v>0</v>
      </c>
      <c r="AA521" s="68">
        <v>0</v>
      </c>
      <c r="AB521" s="68">
        <v>0</v>
      </c>
      <c r="AC521" s="68">
        <v>1</v>
      </c>
      <c r="AD521" s="68">
        <v>109</v>
      </c>
      <c r="AE521" s="68">
        <v>0</v>
      </c>
      <c r="AF521" s="68">
        <v>100</v>
      </c>
      <c r="AG521" s="68">
        <v>106</v>
      </c>
      <c r="AH521" s="68">
        <v>10</v>
      </c>
      <c r="AI521" s="68">
        <v>0</v>
      </c>
      <c r="AJ521" s="68">
        <v>0</v>
      </c>
      <c r="AK521" s="68">
        <v>0</v>
      </c>
      <c r="AL521" s="68">
        <v>0</v>
      </c>
      <c r="AM521" s="68">
        <v>0</v>
      </c>
      <c r="AN521" s="68">
        <v>0</v>
      </c>
      <c r="AO521" s="68">
        <v>0</v>
      </c>
      <c r="AP521" s="68" t="s">
        <v>12086</v>
      </c>
      <c r="AQ521" s="68">
        <v>1</v>
      </c>
      <c r="AR521" s="68">
        <v>0</v>
      </c>
      <c r="AS521" s="68">
        <v>0</v>
      </c>
      <c r="AT521" s="68">
        <v>134217736</v>
      </c>
      <c r="AU521" s="68">
        <v>0</v>
      </c>
      <c r="AV521" s="68">
        <v>1</v>
      </c>
      <c r="AW521" s="68"/>
      <c r="AX521" s="68">
        <v>247</v>
      </c>
      <c r="AY521" s="126">
        <v>247</v>
      </c>
      <c r="AZ521" s="68">
        <v>0</v>
      </c>
      <c r="BA521" s="68">
        <v>1</v>
      </c>
      <c r="EQ521" s="68">
        <v>50075</v>
      </c>
      <c r="ER521" s="175">
        <v>2</v>
      </c>
      <c r="ES521" s="68">
        <v>650</v>
      </c>
      <c r="ET521" s="68">
        <v>75</v>
      </c>
      <c r="EU521" s="68">
        <v>0</v>
      </c>
      <c r="EV521" s="68">
        <v>150075</v>
      </c>
      <c r="EW521" s="68" t="s">
        <v>2713</v>
      </c>
      <c r="EX521" s="68" t="str">
        <f t="shared" si="41"/>
        <v>중형</v>
      </c>
      <c r="GE521" s="68">
        <v>8029</v>
      </c>
      <c r="GF521" s="68" t="s">
        <v>4093</v>
      </c>
    </row>
    <row r="522" spans="6:188" x14ac:dyDescent="0.3">
      <c r="F522" s="68">
        <v>60004</v>
      </c>
      <c r="G522" s="68">
        <v>1</v>
      </c>
      <c r="H522" s="68">
        <v>360004</v>
      </c>
      <c r="I522" s="68">
        <v>460004</v>
      </c>
      <c r="J522" s="68" t="s">
        <v>12087</v>
      </c>
      <c r="K522" s="68" t="s">
        <v>12088</v>
      </c>
      <c r="L522" s="68">
        <v>0</v>
      </c>
      <c r="M522" s="68">
        <v>40</v>
      </c>
      <c r="N522" s="68">
        <v>0</v>
      </c>
      <c r="O522" s="68">
        <v>0</v>
      </c>
      <c r="P522" s="68">
        <v>0</v>
      </c>
      <c r="Q522" s="68">
        <v>0</v>
      </c>
      <c r="R522" s="68">
        <v>1</v>
      </c>
      <c r="S522" s="68">
        <v>1</v>
      </c>
      <c r="T522" s="68">
        <v>1</v>
      </c>
      <c r="U522" s="68">
        <v>0</v>
      </c>
      <c r="V522" s="68">
        <v>0</v>
      </c>
      <c r="W522" s="68">
        <v>0</v>
      </c>
      <c r="X522" s="68">
        <v>0</v>
      </c>
      <c r="Y522" s="68">
        <v>0</v>
      </c>
      <c r="Z522" s="68">
        <v>0</v>
      </c>
      <c r="AA522" s="68">
        <v>0</v>
      </c>
      <c r="AB522" s="68">
        <v>0</v>
      </c>
      <c r="AC522" s="68">
        <v>1</v>
      </c>
      <c r="AD522" s="68">
        <v>109</v>
      </c>
      <c r="AE522" s="68">
        <v>0</v>
      </c>
      <c r="AF522" s="68">
        <v>100</v>
      </c>
      <c r="AG522" s="68">
        <v>105</v>
      </c>
      <c r="AH522" s="68">
        <v>10</v>
      </c>
      <c r="AI522" s="68">
        <v>0</v>
      </c>
      <c r="AJ522" s="68">
        <v>0</v>
      </c>
      <c r="AK522" s="68">
        <v>0</v>
      </c>
      <c r="AL522" s="68">
        <v>0</v>
      </c>
      <c r="AM522" s="68">
        <v>0</v>
      </c>
      <c r="AN522" s="68">
        <v>0</v>
      </c>
      <c r="AO522" s="68">
        <v>0</v>
      </c>
      <c r="AP522" s="68" t="s">
        <v>12089</v>
      </c>
      <c r="AQ522" s="68">
        <v>1</v>
      </c>
      <c r="AR522" s="68">
        <v>0</v>
      </c>
      <c r="AS522" s="68">
        <v>0</v>
      </c>
      <c r="AT522" s="68">
        <v>134217736</v>
      </c>
      <c r="AU522" s="68">
        <v>0</v>
      </c>
      <c r="AV522" s="68">
        <v>1</v>
      </c>
      <c r="AW522" s="68"/>
      <c r="AX522" s="68">
        <v>248</v>
      </c>
      <c r="AY522" s="126">
        <v>248</v>
      </c>
      <c r="AZ522" s="68">
        <v>0</v>
      </c>
      <c r="BA522" s="68">
        <v>1</v>
      </c>
      <c r="EQ522" s="68">
        <v>50097</v>
      </c>
      <c r="ER522" s="175">
        <v>2</v>
      </c>
      <c r="ES522" s="68">
        <v>650</v>
      </c>
      <c r="ET522" s="68">
        <v>97</v>
      </c>
      <c r="EU522" s="68">
        <v>0</v>
      </c>
      <c r="EV522" s="68">
        <v>150097</v>
      </c>
      <c r="EW522" s="68" t="s">
        <v>2735</v>
      </c>
      <c r="EX522" s="68" t="str">
        <f t="shared" si="41"/>
        <v>중형</v>
      </c>
      <c r="GE522" s="68">
        <v>8030</v>
      </c>
      <c r="GF522" s="68" t="s">
        <v>620</v>
      </c>
    </row>
    <row r="523" spans="6:188" x14ac:dyDescent="0.3">
      <c r="F523" s="68">
        <v>60005</v>
      </c>
      <c r="G523" s="68">
        <v>1</v>
      </c>
      <c r="H523" s="68">
        <v>360005</v>
      </c>
      <c r="I523" s="68">
        <v>460005</v>
      </c>
      <c r="J523" s="68" t="s">
        <v>12090</v>
      </c>
      <c r="K523" s="68" t="s">
        <v>12091</v>
      </c>
      <c r="L523" s="68">
        <v>0</v>
      </c>
      <c r="M523" s="68">
        <v>40</v>
      </c>
      <c r="N523" s="68">
        <v>0</v>
      </c>
      <c r="O523" s="68">
        <v>0</v>
      </c>
      <c r="P523" s="68">
        <v>0</v>
      </c>
      <c r="Q523" s="68">
        <v>0</v>
      </c>
      <c r="R523" s="68">
        <v>1</v>
      </c>
      <c r="S523" s="68">
        <v>1</v>
      </c>
      <c r="T523" s="68">
        <v>1</v>
      </c>
      <c r="U523" s="68">
        <v>0</v>
      </c>
      <c r="V523" s="68">
        <v>0</v>
      </c>
      <c r="W523" s="68">
        <v>0</v>
      </c>
      <c r="X523" s="68">
        <v>0</v>
      </c>
      <c r="Y523" s="68">
        <v>0</v>
      </c>
      <c r="Z523" s="68">
        <v>0</v>
      </c>
      <c r="AA523" s="68">
        <v>0</v>
      </c>
      <c r="AB523" s="68">
        <v>0</v>
      </c>
      <c r="AC523" s="68">
        <v>1</v>
      </c>
      <c r="AD523" s="68">
        <v>109</v>
      </c>
      <c r="AE523" s="68">
        <v>0</v>
      </c>
      <c r="AF523" s="68">
        <v>200</v>
      </c>
      <c r="AG523" s="68">
        <v>0</v>
      </c>
      <c r="AH523" s="68">
        <v>0</v>
      </c>
      <c r="AI523" s="68">
        <v>0</v>
      </c>
      <c r="AJ523" s="68">
        <v>0</v>
      </c>
      <c r="AK523" s="68">
        <v>0</v>
      </c>
      <c r="AL523" s="68">
        <v>0</v>
      </c>
      <c r="AM523" s="68">
        <v>0</v>
      </c>
      <c r="AN523" s="68">
        <v>0</v>
      </c>
      <c r="AO523" s="68">
        <v>0</v>
      </c>
      <c r="AP523" s="68" t="s">
        <v>12092</v>
      </c>
      <c r="AQ523" s="68">
        <v>1</v>
      </c>
      <c r="AR523" s="68">
        <v>0</v>
      </c>
      <c r="AS523" s="68">
        <v>0</v>
      </c>
      <c r="AT523" s="68">
        <v>134217736</v>
      </c>
      <c r="AU523" s="68">
        <v>0</v>
      </c>
      <c r="AV523" s="68">
        <v>1</v>
      </c>
      <c r="AW523" s="68"/>
      <c r="AX523" s="68">
        <v>249</v>
      </c>
      <c r="AY523" s="126">
        <v>249</v>
      </c>
      <c r="AZ523" s="68">
        <v>0</v>
      </c>
      <c r="BA523" s="68">
        <v>1</v>
      </c>
      <c r="EQ523" s="68">
        <v>50089</v>
      </c>
      <c r="ER523" s="175">
        <v>4</v>
      </c>
      <c r="ES523" s="68">
        <v>650</v>
      </c>
      <c r="ET523" s="68">
        <v>89</v>
      </c>
      <c r="EU523" s="68">
        <v>0</v>
      </c>
      <c r="EV523" s="68">
        <v>150089</v>
      </c>
      <c r="EW523" s="68" t="s">
        <v>2727</v>
      </c>
      <c r="EX523" s="68" t="str">
        <f t="shared" si="41"/>
        <v>대형</v>
      </c>
      <c r="GE523" s="68">
        <v>8031</v>
      </c>
      <c r="GF523" s="68" t="s">
        <v>4318</v>
      </c>
    </row>
    <row r="524" spans="6:188" x14ac:dyDescent="0.3">
      <c r="F524" s="68">
        <v>60006</v>
      </c>
      <c r="G524" s="68">
        <v>1</v>
      </c>
      <c r="H524" s="68">
        <v>360006</v>
      </c>
      <c r="I524" s="68">
        <v>460006</v>
      </c>
      <c r="J524" s="68" t="s">
        <v>12093</v>
      </c>
      <c r="K524" s="68" t="s">
        <v>12094</v>
      </c>
      <c r="L524" s="68">
        <v>0</v>
      </c>
      <c r="M524" s="68">
        <v>40</v>
      </c>
      <c r="N524" s="68">
        <v>0</v>
      </c>
      <c r="O524" s="68">
        <v>0</v>
      </c>
      <c r="P524" s="68">
        <v>0</v>
      </c>
      <c r="Q524" s="68">
        <v>0</v>
      </c>
      <c r="R524" s="68">
        <v>1</v>
      </c>
      <c r="S524" s="68">
        <v>1</v>
      </c>
      <c r="T524" s="68">
        <v>1</v>
      </c>
      <c r="U524" s="68">
        <v>0</v>
      </c>
      <c r="V524" s="68">
        <v>0</v>
      </c>
      <c r="W524" s="68">
        <v>0</v>
      </c>
      <c r="X524" s="68">
        <v>0</v>
      </c>
      <c r="Y524" s="68">
        <v>0</v>
      </c>
      <c r="Z524" s="68">
        <v>0</v>
      </c>
      <c r="AA524" s="68">
        <v>0</v>
      </c>
      <c r="AB524" s="68">
        <v>0</v>
      </c>
      <c r="AC524" s="68">
        <v>1</v>
      </c>
      <c r="AD524" s="68">
        <v>110</v>
      </c>
      <c r="AE524" s="68">
        <v>0</v>
      </c>
      <c r="AF524" s="68">
        <v>200</v>
      </c>
      <c r="AG524" s="68">
        <v>0</v>
      </c>
      <c r="AH524" s="68">
        <v>0</v>
      </c>
      <c r="AI524" s="68">
        <v>0</v>
      </c>
      <c r="AJ524" s="68">
        <v>0</v>
      </c>
      <c r="AK524" s="68">
        <v>0</v>
      </c>
      <c r="AL524" s="68">
        <v>0</v>
      </c>
      <c r="AM524" s="68">
        <v>0</v>
      </c>
      <c r="AN524" s="68">
        <v>0</v>
      </c>
      <c r="AO524" s="68">
        <v>0</v>
      </c>
      <c r="AP524" s="68" t="s">
        <v>12095</v>
      </c>
      <c r="AQ524" s="68">
        <v>1</v>
      </c>
      <c r="AR524" s="68">
        <v>0</v>
      </c>
      <c r="AS524" s="68">
        <v>0</v>
      </c>
      <c r="AT524" s="68">
        <v>134217736</v>
      </c>
      <c r="AU524" s="68">
        <v>0</v>
      </c>
      <c r="AV524" s="68">
        <v>1</v>
      </c>
      <c r="AW524" s="68"/>
      <c r="AX524" s="68">
        <v>250</v>
      </c>
      <c r="AY524" s="126">
        <v>250</v>
      </c>
      <c r="AZ524" s="68">
        <v>0</v>
      </c>
      <c r="BA524" s="68">
        <v>1</v>
      </c>
      <c r="EQ524" s="68">
        <v>50051</v>
      </c>
      <c r="ER524" s="175">
        <v>1</v>
      </c>
      <c r="ES524" s="68">
        <v>650</v>
      </c>
      <c r="ET524" s="68">
        <v>51</v>
      </c>
      <c r="EU524" s="68">
        <v>0</v>
      </c>
      <c r="EV524" s="68">
        <v>150051</v>
      </c>
      <c r="EW524" s="68" t="s">
        <v>2689</v>
      </c>
      <c r="EX524" s="68" t="str">
        <f t="shared" si="41"/>
        <v>소형</v>
      </c>
      <c r="GE524" s="68">
        <v>8032</v>
      </c>
      <c r="GF524" s="68" t="s">
        <v>4319</v>
      </c>
    </row>
    <row r="525" spans="6:188" x14ac:dyDescent="0.3">
      <c r="F525" s="68">
        <v>60007</v>
      </c>
      <c r="G525" s="68">
        <v>1</v>
      </c>
      <c r="H525" s="68">
        <v>360007</v>
      </c>
      <c r="I525" s="68">
        <v>460007</v>
      </c>
      <c r="J525" s="68" t="s">
        <v>12096</v>
      </c>
      <c r="K525" s="68" t="s">
        <v>12097</v>
      </c>
      <c r="L525" s="68">
        <v>0</v>
      </c>
      <c r="M525" s="68">
        <v>40</v>
      </c>
      <c r="N525" s="68">
        <v>0</v>
      </c>
      <c r="O525" s="68">
        <v>0</v>
      </c>
      <c r="P525" s="68">
        <v>0</v>
      </c>
      <c r="Q525" s="68">
        <v>0</v>
      </c>
      <c r="R525" s="68">
        <v>1</v>
      </c>
      <c r="S525" s="68">
        <v>1</v>
      </c>
      <c r="T525" s="68">
        <v>1</v>
      </c>
      <c r="U525" s="68">
        <v>0</v>
      </c>
      <c r="V525" s="68">
        <v>0</v>
      </c>
      <c r="W525" s="68">
        <v>0</v>
      </c>
      <c r="X525" s="68">
        <v>0</v>
      </c>
      <c r="Y525" s="68">
        <v>0</v>
      </c>
      <c r="Z525" s="68">
        <v>0</v>
      </c>
      <c r="AA525" s="68">
        <v>0</v>
      </c>
      <c r="AB525" s="68">
        <v>0</v>
      </c>
      <c r="AC525" s="68">
        <v>1</v>
      </c>
      <c r="AD525" s="68">
        <v>109</v>
      </c>
      <c r="AE525" s="68">
        <v>0</v>
      </c>
      <c r="AF525" s="68">
        <v>150</v>
      </c>
      <c r="AG525" s="68">
        <v>110</v>
      </c>
      <c r="AH525" s="68">
        <v>0</v>
      </c>
      <c r="AI525" s="68">
        <v>150</v>
      </c>
      <c r="AJ525" s="68">
        <v>0</v>
      </c>
      <c r="AK525" s="68">
        <v>0</v>
      </c>
      <c r="AL525" s="68">
        <v>0</v>
      </c>
      <c r="AM525" s="68">
        <v>0</v>
      </c>
      <c r="AN525" s="68">
        <v>0</v>
      </c>
      <c r="AO525" s="68">
        <v>0</v>
      </c>
      <c r="AP525" s="68" t="s">
        <v>12098</v>
      </c>
      <c r="AQ525" s="68">
        <v>1</v>
      </c>
      <c r="AR525" s="68">
        <v>0</v>
      </c>
      <c r="AS525" s="68">
        <v>0</v>
      </c>
      <c r="AT525" s="68">
        <v>134217736</v>
      </c>
      <c r="AU525" s="68">
        <v>0</v>
      </c>
      <c r="AV525" s="68">
        <v>1</v>
      </c>
      <c r="AW525" s="68"/>
      <c r="AX525" s="68">
        <v>251</v>
      </c>
      <c r="AY525" s="126">
        <v>251</v>
      </c>
      <c r="AZ525" s="68">
        <v>0</v>
      </c>
      <c r="BA525" s="68">
        <v>1</v>
      </c>
      <c r="EQ525" s="68">
        <v>50055</v>
      </c>
      <c r="ER525" s="175">
        <v>1</v>
      </c>
      <c r="ES525" s="68">
        <v>650</v>
      </c>
      <c r="ET525" s="68">
        <v>55</v>
      </c>
      <c r="EU525" s="68">
        <v>0</v>
      </c>
      <c r="EV525" s="68">
        <v>150055</v>
      </c>
      <c r="EW525" s="68" t="s">
        <v>2693</v>
      </c>
      <c r="EX525" s="68" t="str">
        <f t="shared" si="41"/>
        <v>소형</v>
      </c>
      <c r="GE525" s="68">
        <v>8033</v>
      </c>
      <c r="GF525" s="68" t="s">
        <v>4097</v>
      </c>
    </row>
    <row r="526" spans="6:188" x14ac:dyDescent="0.3">
      <c r="F526" s="68">
        <v>60008</v>
      </c>
      <c r="G526" s="68">
        <v>1</v>
      </c>
      <c r="H526" s="68">
        <v>360008</v>
      </c>
      <c r="I526" s="68">
        <v>460008</v>
      </c>
      <c r="J526" s="68" t="s">
        <v>12099</v>
      </c>
      <c r="K526" s="68" t="s">
        <v>12100</v>
      </c>
      <c r="L526" s="68">
        <v>0</v>
      </c>
      <c r="M526" s="68">
        <v>40</v>
      </c>
      <c r="N526" s="68">
        <v>0</v>
      </c>
      <c r="O526" s="68">
        <v>0</v>
      </c>
      <c r="P526" s="68">
        <v>0</v>
      </c>
      <c r="Q526" s="68">
        <v>0</v>
      </c>
      <c r="R526" s="68">
        <v>1</v>
      </c>
      <c r="S526" s="68">
        <v>1</v>
      </c>
      <c r="T526" s="68">
        <v>2</v>
      </c>
      <c r="U526" s="68">
        <v>0</v>
      </c>
      <c r="V526" s="68">
        <v>0</v>
      </c>
      <c r="W526" s="68">
        <v>0</v>
      </c>
      <c r="X526" s="68">
        <v>0</v>
      </c>
      <c r="Y526" s="68">
        <v>0</v>
      </c>
      <c r="Z526" s="68">
        <v>0</v>
      </c>
      <c r="AA526" s="68">
        <v>0</v>
      </c>
      <c r="AB526" s="68">
        <v>0</v>
      </c>
      <c r="AC526" s="68">
        <v>1</v>
      </c>
      <c r="AD526" s="68">
        <v>109</v>
      </c>
      <c r="AE526" s="68">
        <v>0</v>
      </c>
      <c r="AF526" s="68">
        <v>250</v>
      </c>
      <c r="AG526" s="68">
        <v>101</v>
      </c>
      <c r="AH526" s="68">
        <v>15</v>
      </c>
      <c r="AI526" s="68">
        <v>0</v>
      </c>
      <c r="AJ526" s="68">
        <v>0</v>
      </c>
      <c r="AK526" s="68">
        <v>0</v>
      </c>
      <c r="AL526" s="68">
        <v>0</v>
      </c>
      <c r="AM526" s="68">
        <v>0</v>
      </c>
      <c r="AN526" s="68">
        <v>0</v>
      </c>
      <c r="AO526" s="68">
        <v>0</v>
      </c>
      <c r="AP526" s="68" t="s">
        <v>12101</v>
      </c>
      <c r="AQ526" s="68">
        <v>1</v>
      </c>
      <c r="AR526" s="68">
        <v>0</v>
      </c>
      <c r="AS526" s="68">
        <v>0</v>
      </c>
      <c r="AT526" s="68">
        <v>134217736</v>
      </c>
      <c r="AU526" s="68">
        <v>0</v>
      </c>
      <c r="AV526" s="68">
        <v>1</v>
      </c>
      <c r="AW526" s="68"/>
      <c r="AX526" s="68">
        <v>252</v>
      </c>
      <c r="AY526" s="126">
        <v>252</v>
      </c>
      <c r="AZ526" s="68">
        <v>0</v>
      </c>
      <c r="BA526" s="68">
        <v>1</v>
      </c>
      <c r="EQ526" s="68">
        <v>50057</v>
      </c>
      <c r="ER526" s="175">
        <v>1</v>
      </c>
      <c r="ES526" s="68">
        <v>650</v>
      </c>
      <c r="ET526" s="68">
        <v>57</v>
      </c>
      <c r="EU526" s="68">
        <v>0</v>
      </c>
      <c r="EV526" s="68">
        <v>150057</v>
      </c>
      <c r="EW526" s="68" t="s">
        <v>2695</v>
      </c>
      <c r="EX526" s="68" t="str">
        <f t="shared" si="41"/>
        <v>소형</v>
      </c>
      <c r="GE526" s="68">
        <v>8034</v>
      </c>
      <c r="GF526" s="68" t="s">
        <v>4320</v>
      </c>
    </row>
    <row r="527" spans="6:188" x14ac:dyDescent="0.3">
      <c r="F527" s="68">
        <v>60009</v>
      </c>
      <c r="G527" s="68">
        <v>1</v>
      </c>
      <c r="H527" s="68">
        <v>360009</v>
      </c>
      <c r="I527" s="68">
        <v>460009</v>
      </c>
      <c r="J527" s="68" t="s">
        <v>12102</v>
      </c>
      <c r="K527" s="68" t="s">
        <v>12103</v>
      </c>
      <c r="L527" s="68">
        <v>0</v>
      </c>
      <c r="M527" s="68">
        <v>40</v>
      </c>
      <c r="N527" s="68">
        <v>0</v>
      </c>
      <c r="O527" s="68">
        <v>0</v>
      </c>
      <c r="P527" s="68">
        <v>0</v>
      </c>
      <c r="Q527" s="68">
        <v>0</v>
      </c>
      <c r="R527" s="68">
        <v>1</v>
      </c>
      <c r="S527" s="68">
        <v>1</v>
      </c>
      <c r="T527" s="68">
        <v>2</v>
      </c>
      <c r="U527" s="68">
        <v>0</v>
      </c>
      <c r="V527" s="68">
        <v>0</v>
      </c>
      <c r="W527" s="68">
        <v>0</v>
      </c>
      <c r="X527" s="68">
        <v>0</v>
      </c>
      <c r="Y527" s="68">
        <v>0</v>
      </c>
      <c r="Z527" s="68">
        <v>0</v>
      </c>
      <c r="AA527" s="68">
        <v>0</v>
      </c>
      <c r="AB527" s="68">
        <v>0</v>
      </c>
      <c r="AC527" s="68">
        <v>1</v>
      </c>
      <c r="AD527" s="68">
        <v>110</v>
      </c>
      <c r="AE527" s="68">
        <v>0</v>
      </c>
      <c r="AF527" s="68">
        <v>200</v>
      </c>
      <c r="AG527" s="68">
        <v>104</v>
      </c>
      <c r="AH527" s="68">
        <v>15</v>
      </c>
      <c r="AI527" s="68">
        <v>0</v>
      </c>
      <c r="AJ527" s="68">
        <v>0</v>
      </c>
      <c r="AK527" s="68">
        <v>0</v>
      </c>
      <c r="AL527" s="68">
        <v>0</v>
      </c>
      <c r="AM527" s="68">
        <v>0</v>
      </c>
      <c r="AN527" s="68">
        <v>0</v>
      </c>
      <c r="AO527" s="68">
        <v>0</v>
      </c>
      <c r="AP527" s="68" t="s">
        <v>12104</v>
      </c>
      <c r="AQ527" s="68">
        <v>1</v>
      </c>
      <c r="AR527" s="68">
        <v>0</v>
      </c>
      <c r="AS527" s="68">
        <v>0</v>
      </c>
      <c r="AT527" s="68">
        <v>134217736</v>
      </c>
      <c r="AU527" s="68">
        <v>0</v>
      </c>
      <c r="AV527" s="68">
        <v>1</v>
      </c>
      <c r="AW527" s="68"/>
      <c r="AX527" s="68">
        <v>253</v>
      </c>
      <c r="AY527" s="126">
        <v>253</v>
      </c>
      <c r="AZ527" s="68">
        <v>0</v>
      </c>
      <c r="BA527" s="68">
        <v>1</v>
      </c>
      <c r="EQ527" s="68">
        <v>51047</v>
      </c>
      <c r="ER527" s="175">
        <v>1</v>
      </c>
      <c r="ES527" s="68">
        <v>-1</v>
      </c>
      <c r="ET527" s="68">
        <v>47</v>
      </c>
      <c r="EU527" s="68">
        <v>0</v>
      </c>
      <c r="EV527" s="68">
        <v>150047</v>
      </c>
      <c r="EW527" s="68" t="s">
        <v>2685</v>
      </c>
      <c r="EX527" s="68" t="str">
        <f t="shared" si="41"/>
        <v>소형</v>
      </c>
      <c r="GE527" s="68">
        <v>8035</v>
      </c>
      <c r="GF527" s="68" t="s">
        <v>4321</v>
      </c>
    </row>
    <row r="528" spans="6:188" x14ac:dyDescent="0.3">
      <c r="F528" s="68">
        <v>60010</v>
      </c>
      <c r="G528" s="68">
        <v>1</v>
      </c>
      <c r="H528" s="68">
        <v>360010</v>
      </c>
      <c r="I528" s="68">
        <v>460010</v>
      </c>
      <c r="J528" s="68" t="s">
        <v>12105</v>
      </c>
      <c r="K528" s="68" t="s">
        <v>12106</v>
      </c>
      <c r="L528" s="68">
        <v>0</v>
      </c>
      <c r="M528" s="68">
        <v>40</v>
      </c>
      <c r="N528" s="68">
        <v>0</v>
      </c>
      <c r="O528" s="68">
        <v>0</v>
      </c>
      <c r="P528" s="68">
        <v>0</v>
      </c>
      <c r="Q528" s="68">
        <v>0</v>
      </c>
      <c r="R528" s="68">
        <v>1</v>
      </c>
      <c r="S528" s="68">
        <v>1</v>
      </c>
      <c r="T528" s="68">
        <v>2</v>
      </c>
      <c r="U528" s="68">
        <v>0</v>
      </c>
      <c r="V528" s="68">
        <v>0</v>
      </c>
      <c r="W528" s="68">
        <v>0</v>
      </c>
      <c r="X528" s="68">
        <v>0</v>
      </c>
      <c r="Y528" s="68">
        <v>0</v>
      </c>
      <c r="Z528" s="68">
        <v>0</v>
      </c>
      <c r="AA528" s="68">
        <v>0</v>
      </c>
      <c r="AB528" s="68">
        <v>0</v>
      </c>
      <c r="AC528" s="68">
        <v>1</v>
      </c>
      <c r="AD528" s="68">
        <v>109</v>
      </c>
      <c r="AE528" s="68">
        <v>0</v>
      </c>
      <c r="AF528" s="68">
        <v>200</v>
      </c>
      <c r="AG528" s="68">
        <v>118</v>
      </c>
      <c r="AH528" s="68">
        <v>100</v>
      </c>
      <c r="AI528" s="68">
        <v>0</v>
      </c>
      <c r="AJ528" s="68">
        <v>0</v>
      </c>
      <c r="AK528" s="68">
        <v>0</v>
      </c>
      <c r="AL528" s="68">
        <v>0</v>
      </c>
      <c r="AM528" s="68">
        <v>0</v>
      </c>
      <c r="AN528" s="68">
        <v>0</v>
      </c>
      <c r="AO528" s="68">
        <v>0</v>
      </c>
      <c r="AP528" s="68" t="s">
        <v>12107</v>
      </c>
      <c r="AQ528" s="68">
        <v>1</v>
      </c>
      <c r="AR528" s="68">
        <v>0</v>
      </c>
      <c r="AS528" s="68">
        <v>0</v>
      </c>
      <c r="AT528" s="68">
        <v>134217736</v>
      </c>
      <c r="AU528" s="68">
        <v>0</v>
      </c>
      <c r="AV528" s="68">
        <v>1</v>
      </c>
      <c r="AW528" s="68"/>
      <c r="AX528" s="68">
        <v>254</v>
      </c>
      <c r="AY528" s="126">
        <v>254</v>
      </c>
      <c r="AZ528" s="68">
        <v>0</v>
      </c>
      <c r="BA528" s="68">
        <v>1</v>
      </c>
      <c r="EQ528" s="68">
        <v>50056</v>
      </c>
      <c r="ER528" s="175">
        <v>1</v>
      </c>
      <c r="ES528" s="68">
        <v>650</v>
      </c>
      <c r="ET528" s="68">
        <v>56</v>
      </c>
      <c r="EU528" s="68">
        <v>0</v>
      </c>
      <c r="EV528" s="68">
        <v>150056</v>
      </c>
      <c r="EW528" s="68" t="s">
        <v>2694</v>
      </c>
      <c r="EX528" s="68" t="str">
        <f t="shared" si="41"/>
        <v>소형</v>
      </c>
      <c r="GE528" s="68">
        <v>8036</v>
      </c>
      <c r="GF528" s="68" t="s">
        <v>4322</v>
      </c>
    </row>
    <row r="529" spans="6:188" x14ac:dyDescent="0.3">
      <c r="F529" s="68">
        <v>60011</v>
      </c>
      <c r="G529" s="68">
        <v>1</v>
      </c>
      <c r="H529" s="68">
        <v>360011</v>
      </c>
      <c r="I529" s="68">
        <v>460011</v>
      </c>
      <c r="J529" s="68" t="s">
        <v>12108</v>
      </c>
      <c r="K529" s="68" t="s">
        <v>12109</v>
      </c>
      <c r="L529" s="68">
        <v>0</v>
      </c>
      <c r="M529" s="68">
        <v>40</v>
      </c>
      <c r="N529" s="68">
        <v>0</v>
      </c>
      <c r="O529" s="68">
        <v>0</v>
      </c>
      <c r="P529" s="68">
        <v>0</v>
      </c>
      <c r="Q529" s="68">
        <v>0</v>
      </c>
      <c r="R529" s="68">
        <v>1</v>
      </c>
      <c r="S529" s="68">
        <v>1</v>
      </c>
      <c r="T529" s="68">
        <v>2</v>
      </c>
      <c r="U529" s="68">
        <v>0</v>
      </c>
      <c r="V529" s="68">
        <v>0</v>
      </c>
      <c r="W529" s="68">
        <v>0</v>
      </c>
      <c r="X529" s="68">
        <v>0</v>
      </c>
      <c r="Y529" s="68">
        <v>0</v>
      </c>
      <c r="Z529" s="68">
        <v>0</v>
      </c>
      <c r="AA529" s="68">
        <v>0</v>
      </c>
      <c r="AB529" s="68">
        <v>0</v>
      </c>
      <c r="AC529" s="68">
        <v>1</v>
      </c>
      <c r="AD529" s="68">
        <v>109</v>
      </c>
      <c r="AE529" s="68">
        <v>0</v>
      </c>
      <c r="AF529" s="68">
        <v>200</v>
      </c>
      <c r="AG529" s="68">
        <v>115</v>
      </c>
      <c r="AH529" s="68">
        <v>100</v>
      </c>
      <c r="AI529" s="68">
        <v>0</v>
      </c>
      <c r="AJ529" s="68">
        <v>0</v>
      </c>
      <c r="AK529" s="68">
        <v>0</v>
      </c>
      <c r="AL529" s="68">
        <v>0</v>
      </c>
      <c r="AM529" s="68">
        <v>0</v>
      </c>
      <c r="AN529" s="68">
        <v>0</v>
      </c>
      <c r="AO529" s="68">
        <v>0</v>
      </c>
      <c r="AP529" s="68" t="s">
        <v>12110</v>
      </c>
      <c r="AQ529" s="68">
        <v>1</v>
      </c>
      <c r="AR529" s="68">
        <v>0</v>
      </c>
      <c r="AS529" s="68">
        <v>0</v>
      </c>
      <c r="AT529" s="68">
        <v>134217736</v>
      </c>
      <c r="AU529" s="68">
        <v>0</v>
      </c>
      <c r="AV529" s="68">
        <v>1</v>
      </c>
      <c r="AW529" s="68"/>
      <c r="AX529" s="68">
        <v>255</v>
      </c>
      <c r="AY529" s="126">
        <v>255</v>
      </c>
      <c r="AZ529" s="68">
        <v>0</v>
      </c>
      <c r="BA529" s="68">
        <v>1</v>
      </c>
      <c r="EQ529" s="68">
        <v>51042</v>
      </c>
      <c r="ER529" s="175">
        <v>2</v>
      </c>
      <c r="ES529" s="68">
        <v>-1</v>
      </c>
      <c r="ET529" s="68">
        <v>42</v>
      </c>
      <c r="EU529" s="68">
        <v>0</v>
      </c>
      <c r="EV529" s="68">
        <v>150042</v>
      </c>
      <c r="EW529" s="68" t="s">
        <v>2680</v>
      </c>
      <c r="EX529" s="68" t="str">
        <f t="shared" si="41"/>
        <v>중형</v>
      </c>
      <c r="GE529" s="68">
        <v>8037</v>
      </c>
      <c r="GF529" s="68" t="s">
        <v>4323</v>
      </c>
    </row>
    <row r="530" spans="6:188" x14ac:dyDescent="0.3">
      <c r="F530" s="68">
        <v>60012</v>
      </c>
      <c r="G530" s="68">
        <v>1</v>
      </c>
      <c r="H530" s="68">
        <v>360005</v>
      </c>
      <c r="I530" s="68">
        <v>460005</v>
      </c>
      <c r="J530" s="68" t="s">
        <v>12090</v>
      </c>
      <c r="K530" s="68" t="s">
        <v>12091</v>
      </c>
      <c r="L530" s="68">
        <v>0</v>
      </c>
      <c r="M530" s="68">
        <v>40</v>
      </c>
      <c r="N530" s="68">
        <v>0</v>
      </c>
      <c r="O530" s="68">
        <v>0</v>
      </c>
      <c r="P530" s="68">
        <v>0</v>
      </c>
      <c r="Q530" s="68">
        <v>0</v>
      </c>
      <c r="R530" s="68">
        <v>1</v>
      </c>
      <c r="S530" s="68">
        <v>1</v>
      </c>
      <c r="T530" s="68">
        <v>2</v>
      </c>
      <c r="U530" s="68">
        <v>0</v>
      </c>
      <c r="V530" s="68">
        <v>0</v>
      </c>
      <c r="W530" s="68">
        <v>0</v>
      </c>
      <c r="X530" s="68">
        <v>0</v>
      </c>
      <c r="Y530" s="68">
        <v>0</v>
      </c>
      <c r="Z530" s="68">
        <v>0</v>
      </c>
      <c r="AA530" s="68">
        <v>0</v>
      </c>
      <c r="AB530" s="68">
        <v>0</v>
      </c>
      <c r="AC530" s="68">
        <v>1</v>
      </c>
      <c r="AD530" s="68">
        <v>109</v>
      </c>
      <c r="AE530" s="68">
        <v>0</v>
      </c>
      <c r="AF530" s="68">
        <v>300</v>
      </c>
      <c r="AG530" s="68">
        <v>0</v>
      </c>
      <c r="AH530" s="68">
        <v>0</v>
      </c>
      <c r="AI530" s="68">
        <v>0</v>
      </c>
      <c r="AJ530" s="68">
        <v>0</v>
      </c>
      <c r="AK530" s="68">
        <v>0</v>
      </c>
      <c r="AL530" s="68">
        <v>0</v>
      </c>
      <c r="AM530" s="68">
        <v>0</v>
      </c>
      <c r="AN530" s="68">
        <v>0</v>
      </c>
      <c r="AO530" s="68">
        <v>0</v>
      </c>
      <c r="AP530" s="68" t="s">
        <v>12111</v>
      </c>
      <c r="AQ530" s="68">
        <v>1</v>
      </c>
      <c r="AR530" s="68">
        <v>0</v>
      </c>
      <c r="AS530" s="68">
        <v>0</v>
      </c>
      <c r="AT530" s="68">
        <v>134217736</v>
      </c>
      <c r="AU530" s="68">
        <v>0</v>
      </c>
      <c r="AV530" s="68">
        <v>1</v>
      </c>
      <c r="AW530" s="68"/>
      <c r="AX530" s="68">
        <v>256</v>
      </c>
      <c r="AY530" s="126">
        <v>256</v>
      </c>
      <c r="AZ530" s="68">
        <v>0</v>
      </c>
      <c r="BA530" s="68">
        <v>1</v>
      </c>
      <c r="EQ530" s="68">
        <v>50059</v>
      </c>
      <c r="ER530" s="175">
        <v>2</v>
      </c>
      <c r="ES530" s="68">
        <v>650</v>
      </c>
      <c r="ET530" s="68">
        <v>59</v>
      </c>
      <c r="EU530" s="68">
        <v>0</v>
      </c>
      <c r="EV530" s="68">
        <v>150059</v>
      </c>
      <c r="EW530" s="68" t="s">
        <v>2697</v>
      </c>
      <c r="EX530" s="68" t="str">
        <f t="shared" si="41"/>
        <v>중형</v>
      </c>
      <c r="GE530" s="68">
        <v>8038</v>
      </c>
      <c r="GF530" s="68" t="s">
        <v>4324</v>
      </c>
    </row>
    <row r="531" spans="6:188" x14ac:dyDescent="0.3">
      <c r="F531" s="68">
        <v>60013</v>
      </c>
      <c r="G531" s="68">
        <v>1</v>
      </c>
      <c r="H531" s="68">
        <v>360006</v>
      </c>
      <c r="I531" s="68">
        <v>460006</v>
      </c>
      <c r="J531" s="68" t="s">
        <v>12093</v>
      </c>
      <c r="K531" s="68" t="s">
        <v>12094</v>
      </c>
      <c r="L531" s="68">
        <v>0</v>
      </c>
      <c r="M531" s="68">
        <v>40</v>
      </c>
      <c r="N531" s="68">
        <v>0</v>
      </c>
      <c r="O531" s="68">
        <v>0</v>
      </c>
      <c r="P531" s="68">
        <v>0</v>
      </c>
      <c r="Q531" s="68">
        <v>0</v>
      </c>
      <c r="R531" s="68">
        <v>1</v>
      </c>
      <c r="S531" s="68">
        <v>1</v>
      </c>
      <c r="T531" s="68">
        <v>2</v>
      </c>
      <c r="U531" s="68">
        <v>0</v>
      </c>
      <c r="V531" s="68">
        <v>0</v>
      </c>
      <c r="W531" s="68">
        <v>0</v>
      </c>
      <c r="X531" s="68">
        <v>0</v>
      </c>
      <c r="Y531" s="68">
        <v>0</v>
      </c>
      <c r="Z531" s="68">
        <v>0</v>
      </c>
      <c r="AA531" s="68">
        <v>0</v>
      </c>
      <c r="AB531" s="68">
        <v>0</v>
      </c>
      <c r="AC531" s="68">
        <v>1</v>
      </c>
      <c r="AD531" s="68">
        <v>110</v>
      </c>
      <c r="AE531" s="68">
        <v>0</v>
      </c>
      <c r="AF531" s="68">
        <v>300</v>
      </c>
      <c r="AG531" s="68">
        <v>0</v>
      </c>
      <c r="AH531" s="68">
        <v>0</v>
      </c>
      <c r="AI531" s="68">
        <v>0</v>
      </c>
      <c r="AJ531" s="68">
        <v>0</v>
      </c>
      <c r="AK531" s="68">
        <v>0</v>
      </c>
      <c r="AL531" s="68">
        <v>0</v>
      </c>
      <c r="AM531" s="68">
        <v>0</v>
      </c>
      <c r="AN531" s="68">
        <v>0</v>
      </c>
      <c r="AO531" s="68">
        <v>0</v>
      </c>
      <c r="AP531" s="68" t="s">
        <v>12112</v>
      </c>
      <c r="AQ531" s="68">
        <v>1</v>
      </c>
      <c r="AR531" s="68">
        <v>0</v>
      </c>
      <c r="AS531" s="68">
        <v>0</v>
      </c>
      <c r="AT531" s="68">
        <v>134217736</v>
      </c>
      <c r="AU531" s="68">
        <v>0</v>
      </c>
      <c r="AV531" s="68">
        <v>1</v>
      </c>
      <c r="AW531" s="68"/>
      <c r="AX531" s="68">
        <v>257</v>
      </c>
      <c r="AY531" s="126">
        <v>257</v>
      </c>
      <c r="AZ531" s="68">
        <v>0</v>
      </c>
      <c r="BA531" s="68">
        <v>1</v>
      </c>
      <c r="EQ531" s="68">
        <v>51058</v>
      </c>
      <c r="ER531" s="175">
        <v>4</v>
      </c>
      <c r="ES531" s="68">
        <v>-1</v>
      </c>
      <c r="ET531" s="68">
        <v>58</v>
      </c>
      <c r="EU531" s="68">
        <v>0</v>
      </c>
      <c r="EV531" s="68">
        <v>150058</v>
      </c>
      <c r="EW531" s="68" t="s">
        <v>2696</v>
      </c>
      <c r="EX531" s="68" t="str">
        <f t="shared" si="41"/>
        <v>대형</v>
      </c>
      <c r="GE531" s="68">
        <v>8039</v>
      </c>
      <c r="GF531" s="68" t="s">
        <v>4325</v>
      </c>
    </row>
    <row r="532" spans="6:188" x14ac:dyDescent="0.3">
      <c r="F532" s="68">
        <v>60014</v>
      </c>
      <c r="G532" s="68">
        <v>1</v>
      </c>
      <c r="H532" s="68">
        <v>360007</v>
      </c>
      <c r="I532" s="68">
        <v>460007</v>
      </c>
      <c r="J532" s="68" t="s">
        <v>12096</v>
      </c>
      <c r="K532" s="68" t="s">
        <v>12097</v>
      </c>
      <c r="L532" s="68">
        <v>0</v>
      </c>
      <c r="M532" s="68">
        <v>40</v>
      </c>
      <c r="N532" s="68">
        <v>0</v>
      </c>
      <c r="O532" s="68">
        <v>0</v>
      </c>
      <c r="P532" s="68">
        <v>0</v>
      </c>
      <c r="Q532" s="68">
        <v>0</v>
      </c>
      <c r="R532" s="68">
        <v>1</v>
      </c>
      <c r="S532" s="68">
        <v>1</v>
      </c>
      <c r="T532" s="68">
        <v>2</v>
      </c>
      <c r="U532" s="68">
        <v>0</v>
      </c>
      <c r="V532" s="68">
        <v>0</v>
      </c>
      <c r="W532" s="68">
        <v>0</v>
      </c>
      <c r="X532" s="68">
        <v>0</v>
      </c>
      <c r="Y532" s="68">
        <v>0</v>
      </c>
      <c r="Z532" s="68">
        <v>0</v>
      </c>
      <c r="AA532" s="68">
        <v>0</v>
      </c>
      <c r="AB532" s="68">
        <v>0</v>
      </c>
      <c r="AC532" s="68">
        <v>1</v>
      </c>
      <c r="AD532" s="68">
        <v>109</v>
      </c>
      <c r="AE532" s="68">
        <v>0</v>
      </c>
      <c r="AF532" s="68">
        <v>200</v>
      </c>
      <c r="AG532" s="68">
        <v>110</v>
      </c>
      <c r="AH532" s="68">
        <v>0</v>
      </c>
      <c r="AI532" s="68">
        <v>200</v>
      </c>
      <c r="AJ532" s="68">
        <v>0</v>
      </c>
      <c r="AK532" s="68">
        <v>0</v>
      </c>
      <c r="AL532" s="68">
        <v>0</v>
      </c>
      <c r="AM532" s="68">
        <v>0</v>
      </c>
      <c r="AN532" s="68">
        <v>0</v>
      </c>
      <c r="AO532" s="68">
        <v>0</v>
      </c>
      <c r="AP532" s="68" t="s">
        <v>12113</v>
      </c>
      <c r="AQ532" s="68">
        <v>1</v>
      </c>
      <c r="AR532" s="68">
        <v>0</v>
      </c>
      <c r="AS532" s="68">
        <v>0</v>
      </c>
      <c r="AT532" s="68">
        <v>134217736</v>
      </c>
      <c r="AU532" s="68">
        <v>0</v>
      </c>
      <c r="AV532" s="68">
        <v>1</v>
      </c>
      <c r="AW532" s="68"/>
      <c r="AX532" s="68">
        <v>258</v>
      </c>
      <c r="AY532" s="126">
        <v>258</v>
      </c>
      <c r="AZ532" s="68">
        <v>0</v>
      </c>
      <c r="BA532" s="68">
        <v>1</v>
      </c>
      <c r="EQ532" s="68">
        <v>50066</v>
      </c>
      <c r="ER532" s="175">
        <v>1</v>
      </c>
      <c r="ES532" s="68">
        <v>650</v>
      </c>
      <c r="ET532" s="68">
        <v>66</v>
      </c>
      <c r="EU532" s="68">
        <v>0</v>
      </c>
      <c r="EV532" s="68">
        <v>150066</v>
      </c>
      <c r="EW532" s="68" t="s">
        <v>2704</v>
      </c>
      <c r="EX532" s="68" t="str">
        <f t="shared" si="41"/>
        <v>소형</v>
      </c>
      <c r="GE532" s="68">
        <v>8040</v>
      </c>
      <c r="GF532" s="68" t="s">
        <v>4326</v>
      </c>
    </row>
    <row r="533" spans="6:188" x14ac:dyDescent="0.3">
      <c r="F533" s="68">
        <v>60015</v>
      </c>
      <c r="G533" s="68">
        <v>1</v>
      </c>
      <c r="H533" s="68">
        <v>360015</v>
      </c>
      <c r="I533" s="68">
        <v>460015</v>
      </c>
      <c r="J533" s="68" t="s">
        <v>12114</v>
      </c>
      <c r="K533" s="68" t="s">
        <v>12115</v>
      </c>
      <c r="L533" s="68">
        <v>0</v>
      </c>
      <c r="M533" s="68">
        <v>40</v>
      </c>
      <c r="N533" s="68">
        <v>0</v>
      </c>
      <c r="O533" s="68">
        <v>0</v>
      </c>
      <c r="P533" s="68">
        <v>0</v>
      </c>
      <c r="Q533" s="68">
        <v>0</v>
      </c>
      <c r="R533" s="68">
        <v>1</v>
      </c>
      <c r="S533" s="68">
        <v>1</v>
      </c>
      <c r="T533" s="68">
        <v>3</v>
      </c>
      <c r="U533" s="68">
        <v>0</v>
      </c>
      <c r="V533" s="68">
        <v>0</v>
      </c>
      <c r="W533" s="68">
        <v>0</v>
      </c>
      <c r="X533" s="68">
        <v>0</v>
      </c>
      <c r="Y533" s="68">
        <v>0</v>
      </c>
      <c r="Z533" s="68">
        <v>0</v>
      </c>
      <c r="AA533" s="68">
        <v>0</v>
      </c>
      <c r="AB533" s="68">
        <v>0</v>
      </c>
      <c r="AC533" s="68">
        <v>1</v>
      </c>
      <c r="AD533" s="68">
        <v>109</v>
      </c>
      <c r="AE533" s="68">
        <v>0</v>
      </c>
      <c r="AF533" s="68">
        <v>350</v>
      </c>
      <c r="AG533" s="68">
        <v>115</v>
      </c>
      <c r="AH533" s="68">
        <v>100</v>
      </c>
      <c r="AI533" s="68">
        <v>0</v>
      </c>
      <c r="AJ533" s="68">
        <v>0</v>
      </c>
      <c r="AK533" s="68">
        <v>0</v>
      </c>
      <c r="AL533" s="68">
        <v>0</v>
      </c>
      <c r="AM533" s="68">
        <v>0</v>
      </c>
      <c r="AN533" s="68">
        <v>0</v>
      </c>
      <c r="AO533" s="68">
        <v>0</v>
      </c>
      <c r="AP533" s="68" t="s">
        <v>12116</v>
      </c>
      <c r="AQ533" s="68">
        <v>1</v>
      </c>
      <c r="AR533" s="68">
        <v>0</v>
      </c>
      <c r="AS533" s="68">
        <v>0</v>
      </c>
      <c r="AT533" s="68">
        <v>134217736</v>
      </c>
      <c r="AU533" s="68">
        <v>0</v>
      </c>
      <c r="AV533" s="68">
        <v>1</v>
      </c>
      <c r="AW533" s="68"/>
      <c r="AX533" s="68">
        <v>259</v>
      </c>
      <c r="AY533" s="126">
        <v>259</v>
      </c>
      <c r="AZ533" s="68">
        <v>0</v>
      </c>
      <c r="BA533" s="68">
        <v>1</v>
      </c>
      <c r="EQ533" s="68">
        <v>51024</v>
      </c>
      <c r="ER533" s="175">
        <v>1</v>
      </c>
      <c r="ES533" s="68">
        <v>-1</v>
      </c>
      <c r="ET533" s="68">
        <v>24</v>
      </c>
      <c r="EU533" s="68">
        <v>0</v>
      </c>
      <c r="EV533" s="68">
        <v>150024</v>
      </c>
      <c r="EW533" s="68" t="s">
        <v>2662</v>
      </c>
      <c r="EX533" s="68" t="str">
        <f t="shared" si="41"/>
        <v>소형</v>
      </c>
      <c r="GE533" s="68">
        <v>8041</v>
      </c>
      <c r="GF533" s="68" t="s">
        <v>4327</v>
      </c>
    </row>
    <row r="534" spans="6:188" x14ac:dyDescent="0.3">
      <c r="F534" s="68">
        <v>60016</v>
      </c>
      <c r="G534" s="68">
        <v>1</v>
      </c>
      <c r="H534" s="68">
        <v>360016</v>
      </c>
      <c r="I534" s="68">
        <v>460016</v>
      </c>
      <c r="J534" s="68" t="s">
        <v>12117</v>
      </c>
      <c r="K534" s="68" t="s">
        <v>12118</v>
      </c>
      <c r="L534" s="68">
        <v>0</v>
      </c>
      <c r="M534" s="68">
        <v>40</v>
      </c>
      <c r="N534" s="68">
        <v>0</v>
      </c>
      <c r="O534" s="68">
        <v>0</v>
      </c>
      <c r="P534" s="68">
        <v>0</v>
      </c>
      <c r="Q534" s="68">
        <v>0</v>
      </c>
      <c r="R534" s="68">
        <v>1</v>
      </c>
      <c r="S534" s="68">
        <v>1</v>
      </c>
      <c r="T534" s="68">
        <v>3</v>
      </c>
      <c r="U534" s="68">
        <v>0</v>
      </c>
      <c r="V534" s="68">
        <v>0</v>
      </c>
      <c r="W534" s="68">
        <v>0</v>
      </c>
      <c r="X534" s="68">
        <v>0</v>
      </c>
      <c r="Y534" s="68">
        <v>0</v>
      </c>
      <c r="Z534" s="68">
        <v>0</v>
      </c>
      <c r="AA534" s="68">
        <v>0</v>
      </c>
      <c r="AB534" s="68">
        <v>0</v>
      </c>
      <c r="AC534" s="68">
        <v>1</v>
      </c>
      <c r="AD534" s="68">
        <v>110</v>
      </c>
      <c r="AE534" s="68">
        <v>0</v>
      </c>
      <c r="AF534" s="68">
        <v>350</v>
      </c>
      <c r="AG534" s="68">
        <v>104</v>
      </c>
      <c r="AH534" s="68">
        <v>20</v>
      </c>
      <c r="AI534" s="68">
        <v>0</v>
      </c>
      <c r="AJ534" s="68">
        <v>0</v>
      </c>
      <c r="AK534" s="68">
        <v>0</v>
      </c>
      <c r="AL534" s="68">
        <v>0</v>
      </c>
      <c r="AM534" s="68">
        <v>0</v>
      </c>
      <c r="AN534" s="68">
        <v>0</v>
      </c>
      <c r="AO534" s="68">
        <v>0</v>
      </c>
      <c r="AP534" s="68" t="s">
        <v>12119</v>
      </c>
      <c r="AQ534" s="68">
        <v>1</v>
      </c>
      <c r="AR534" s="68">
        <v>0</v>
      </c>
      <c r="AS534" s="68">
        <v>0</v>
      </c>
      <c r="AT534" s="68">
        <v>134217736</v>
      </c>
      <c r="AU534" s="68">
        <v>0</v>
      </c>
      <c r="AV534" s="68">
        <v>1</v>
      </c>
      <c r="AW534" s="68"/>
      <c r="AX534" s="68">
        <v>260</v>
      </c>
      <c r="AY534" s="126">
        <v>260</v>
      </c>
      <c r="AZ534" s="68">
        <v>0</v>
      </c>
      <c r="BA534" s="68">
        <v>1</v>
      </c>
      <c r="EQ534" s="68">
        <v>50037</v>
      </c>
      <c r="ER534" s="175">
        <v>2</v>
      </c>
      <c r="ES534" s="68">
        <v>650</v>
      </c>
      <c r="ET534" s="68">
        <v>37</v>
      </c>
      <c r="EU534" s="68">
        <v>0</v>
      </c>
      <c r="EV534" s="68">
        <v>150037</v>
      </c>
      <c r="EW534" s="68" t="s">
        <v>2675</v>
      </c>
      <c r="EX534" s="68" t="str">
        <f t="shared" si="41"/>
        <v>중형</v>
      </c>
      <c r="GE534" s="68">
        <v>8042</v>
      </c>
      <c r="GF534" s="68" t="s">
        <v>4328</v>
      </c>
    </row>
    <row r="535" spans="6:188" x14ac:dyDescent="0.3">
      <c r="F535" s="68">
        <v>60017</v>
      </c>
      <c r="G535" s="68">
        <v>1</v>
      </c>
      <c r="H535" s="68">
        <v>360017</v>
      </c>
      <c r="I535" s="68">
        <v>460017</v>
      </c>
      <c r="J535" s="68" t="s">
        <v>12120</v>
      </c>
      <c r="K535" s="68" t="s">
        <v>12121</v>
      </c>
      <c r="L535" s="68">
        <v>0</v>
      </c>
      <c r="M535" s="68">
        <v>40</v>
      </c>
      <c r="N535" s="68">
        <v>0</v>
      </c>
      <c r="O535" s="68">
        <v>0</v>
      </c>
      <c r="P535" s="68">
        <v>0</v>
      </c>
      <c r="Q535" s="68">
        <v>0</v>
      </c>
      <c r="R535" s="68">
        <v>1</v>
      </c>
      <c r="S535" s="68">
        <v>1</v>
      </c>
      <c r="T535" s="68">
        <v>3</v>
      </c>
      <c r="U535" s="68">
        <v>0</v>
      </c>
      <c r="V535" s="68">
        <v>0</v>
      </c>
      <c r="W535" s="68">
        <v>0</v>
      </c>
      <c r="X535" s="68">
        <v>0</v>
      </c>
      <c r="Y535" s="68">
        <v>0</v>
      </c>
      <c r="Z535" s="68">
        <v>0</v>
      </c>
      <c r="AA535" s="68">
        <v>0</v>
      </c>
      <c r="AB535" s="68">
        <v>0</v>
      </c>
      <c r="AC535" s="68">
        <v>1</v>
      </c>
      <c r="AD535" s="68">
        <v>109</v>
      </c>
      <c r="AE535" s="68">
        <v>0</v>
      </c>
      <c r="AF535" s="68">
        <v>350</v>
      </c>
      <c r="AG535" s="68">
        <v>106</v>
      </c>
      <c r="AH535" s="68">
        <v>20</v>
      </c>
      <c r="AI535" s="68">
        <v>0</v>
      </c>
      <c r="AJ535" s="68">
        <v>0</v>
      </c>
      <c r="AK535" s="68">
        <v>0</v>
      </c>
      <c r="AL535" s="68">
        <v>0</v>
      </c>
      <c r="AM535" s="68">
        <v>0</v>
      </c>
      <c r="AN535" s="68">
        <v>0</v>
      </c>
      <c r="AO535" s="68">
        <v>0</v>
      </c>
      <c r="AP535" s="68" t="s">
        <v>12122</v>
      </c>
      <c r="AQ535" s="68">
        <v>1</v>
      </c>
      <c r="AR535" s="68">
        <v>0</v>
      </c>
      <c r="AS535" s="68">
        <v>0</v>
      </c>
      <c r="AT535" s="68">
        <v>134217736</v>
      </c>
      <c r="AU535" s="68">
        <v>0</v>
      </c>
      <c r="AV535" s="68">
        <v>1</v>
      </c>
      <c r="AW535" s="68"/>
      <c r="AX535" s="68">
        <v>261</v>
      </c>
      <c r="AY535" s="126">
        <v>261</v>
      </c>
      <c r="AZ535" s="68">
        <v>0</v>
      </c>
      <c r="BA535" s="68">
        <v>1</v>
      </c>
      <c r="EQ535" s="68">
        <v>51034</v>
      </c>
      <c r="ER535" s="175">
        <v>1</v>
      </c>
      <c r="ES535" s="68">
        <v>-1</v>
      </c>
      <c r="ET535" s="68">
        <v>34</v>
      </c>
      <c r="EU535" s="68">
        <v>0</v>
      </c>
      <c r="EV535" s="68">
        <v>150034</v>
      </c>
      <c r="EW535" s="68" t="s">
        <v>2672</v>
      </c>
      <c r="EX535" s="68" t="str">
        <f t="shared" si="41"/>
        <v>소형</v>
      </c>
      <c r="GE535" s="68">
        <v>8043</v>
      </c>
      <c r="GF535" s="68" t="s">
        <v>4329</v>
      </c>
    </row>
    <row r="536" spans="6:188" x14ac:dyDescent="0.3">
      <c r="F536" s="68">
        <v>60018</v>
      </c>
      <c r="G536" s="68">
        <v>1</v>
      </c>
      <c r="H536" s="68">
        <v>360018</v>
      </c>
      <c r="I536" s="68">
        <v>460018</v>
      </c>
      <c r="J536" s="68" t="s">
        <v>12123</v>
      </c>
      <c r="K536" s="68" t="s">
        <v>12124</v>
      </c>
      <c r="L536" s="68">
        <v>0</v>
      </c>
      <c r="M536" s="68">
        <v>40</v>
      </c>
      <c r="N536" s="68">
        <v>0</v>
      </c>
      <c r="O536" s="68">
        <v>0</v>
      </c>
      <c r="P536" s="68">
        <v>0</v>
      </c>
      <c r="Q536" s="68">
        <v>0</v>
      </c>
      <c r="R536" s="68">
        <v>1</v>
      </c>
      <c r="S536" s="68">
        <v>1</v>
      </c>
      <c r="T536" s="68">
        <v>3</v>
      </c>
      <c r="U536" s="68">
        <v>0</v>
      </c>
      <c r="V536" s="68">
        <v>0</v>
      </c>
      <c r="W536" s="68">
        <v>0</v>
      </c>
      <c r="X536" s="68">
        <v>0</v>
      </c>
      <c r="Y536" s="68">
        <v>0</v>
      </c>
      <c r="Z536" s="68">
        <v>0</v>
      </c>
      <c r="AA536" s="68">
        <v>0</v>
      </c>
      <c r="AB536" s="68">
        <v>0</v>
      </c>
      <c r="AC536" s="68">
        <v>1</v>
      </c>
      <c r="AD536" s="68">
        <v>109</v>
      </c>
      <c r="AE536" s="68">
        <v>0</v>
      </c>
      <c r="AF536" s="68">
        <v>350</v>
      </c>
      <c r="AG536" s="68">
        <v>126</v>
      </c>
      <c r="AH536" s="68">
        <v>100</v>
      </c>
      <c r="AI536" s="68">
        <v>0</v>
      </c>
      <c r="AJ536" s="68">
        <v>0</v>
      </c>
      <c r="AK536" s="68">
        <v>0</v>
      </c>
      <c r="AL536" s="68">
        <v>0</v>
      </c>
      <c r="AM536" s="68">
        <v>0</v>
      </c>
      <c r="AN536" s="68">
        <v>0</v>
      </c>
      <c r="AO536" s="68">
        <v>0</v>
      </c>
      <c r="AP536" s="68" t="s">
        <v>12125</v>
      </c>
      <c r="AQ536" s="68">
        <v>1</v>
      </c>
      <c r="AR536" s="68">
        <v>0</v>
      </c>
      <c r="AS536" s="68">
        <v>0</v>
      </c>
      <c r="AT536" s="68">
        <v>134217736</v>
      </c>
      <c r="AU536" s="68">
        <v>0</v>
      </c>
      <c r="AV536" s="68">
        <v>1</v>
      </c>
      <c r="AW536" s="68"/>
      <c r="AX536" s="68">
        <v>262</v>
      </c>
      <c r="AY536" s="126">
        <v>262</v>
      </c>
      <c r="AZ536" s="68">
        <v>0</v>
      </c>
      <c r="BA536" s="68">
        <v>1</v>
      </c>
      <c r="EQ536" s="68">
        <v>50038</v>
      </c>
      <c r="ER536" s="175">
        <v>1</v>
      </c>
      <c r="ES536" s="68">
        <v>650</v>
      </c>
      <c r="ET536" s="68">
        <v>38</v>
      </c>
      <c r="EU536" s="68">
        <v>0</v>
      </c>
      <c r="EV536" s="68">
        <v>150038</v>
      </c>
      <c r="EW536" s="68" t="s">
        <v>2676</v>
      </c>
      <c r="EX536" s="68" t="str">
        <f t="shared" si="41"/>
        <v>소형</v>
      </c>
      <c r="GE536" s="68">
        <v>8044</v>
      </c>
      <c r="GF536" s="68" t="s">
        <v>4330</v>
      </c>
    </row>
    <row r="537" spans="6:188" x14ac:dyDescent="0.3">
      <c r="F537" s="68">
        <v>60019</v>
      </c>
      <c r="G537" s="68">
        <v>1</v>
      </c>
      <c r="H537" s="68">
        <v>360005</v>
      </c>
      <c r="I537" s="68">
        <v>460005</v>
      </c>
      <c r="J537" s="68" t="s">
        <v>12090</v>
      </c>
      <c r="K537" s="68" t="s">
        <v>12091</v>
      </c>
      <c r="L537" s="68">
        <v>0</v>
      </c>
      <c r="M537" s="68">
        <v>40</v>
      </c>
      <c r="N537" s="68">
        <v>0</v>
      </c>
      <c r="O537" s="68">
        <v>0</v>
      </c>
      <c r="P537" s="68">
        <v>0</v>
      </c>
      <c r="Q537" s="68">
        <v>0</v>
      </c>
      <c r="R537" s="68">
        <v>1</v>
      </c>
      <c r="S537" s="68">
        <v>1</v>
      </c>
      <c r="T537" s="68">
        <v>3</v>
      </c>
      <c r="U537" s="68">
        <v>0</v>
      </c>
      <c r="V537" s="68">
        <v>0</v>
      </c>
      <c r="W537" s="68">
        <v>0</v>
      </c>
      <c r="X537" s="68">
        <v>0</v>
      </c>
      <c r="Y537" s="68">
        <v>0</v>
      </c>
      <c r="Z537" s="68">
        <v>0</v>
      </c>
      <c r="AA537" s="68">
        <v>0</v>
      </c>
      <c r="AB537" s="68">
        <v>0</v>
      </c>
      <c r="AC537" s="68">
        <v>1</v>
      </c>
      <c r="AD537" s="68">
        <v>109</v>
      </c>
      <c r="AE537" s="68">
        <v>0</v>
      </c>
      <c r="AF537" s="68">
        <v>400</v>
      </c>
      <c r="AG537" s="68">
        <v>0</v>
      </c>
      <c r="AH537" s="68">
        <v>0</v>
      </c>
      <c r="AI537" s="68">
        <v>0</v>
      </c>
      <c r="AJ537" s="68">
        <v>0</v>
      </c>
      <c r="AK537" s="68">
        <v>0</v>
      </c>
      <c r="AL537" s="68">
        <v>0</v>
      </c>
      <c r="AM537" s="68">
        <v>0</v>
      </c>
      <c r="AN537" s="68">
        <v>0</v>
      </c>
      <c r="AO537" s="68">
        <v>0</v>
      </c>
      <c r="AP537" s="68" t="s">
        <v>12126</v>
      </c>
      <c r="AQ537" s="68">
        <v>1</v>
      </c>
      <c r="AR537" s="68">
        <v>0</v>
      </c>
      <c r="AS537" s="68">
        <v>0</v>
      </c>
      <c r="AT537" s="68">
        <v>134217736</v>
      </c>
      <c r="AU537" s="68">
        <v>0</v>
      </c>
      <c r="AV537" s="68">
        <v>1</v>
      </c>
      <c r="AW537" s="68"/>
      <c r="AX537" s="68">
        <v>263</v>
      </c>
      <c r="AY537" s="126">
        <v>263</v>
      </c>
      <c r="AZ537" s="68">
        <v>0</v>
      </c>
      <c r="BA537" s="68">
        <v>1</v>
      </c>
      <c r="EQ537" s="68">
        <v>51025</v>
      </c>
      <c r="ER537" s="175">
        <v>1</v>
      </c>
      <c r="ES537" s="68">
        <v>-1</v>
      </c>
      <c r="ET537" s="68">
        <v>25</v>
      </c>
      <c r="EU537" s="68">
        <v>0</v>
      </c>
      <c r="EV537" s="68">
        <v>150025</v>
      </c>
      <c r="EW537" s="68" t="s">
        <v>2663</v>
      </c>
      <c r="EX537" s="68" t="str">
        <f t="shared" si="41"/>
        <v>소형</v>
      </c>
      <c r="GE537" s="68">
        <v>8100</v>
      </c>
      <c r="GF537" s="68" t="s">
        <v>4082</v>
      </c>
    </row>
    <row r="538" spans="6:188" x14ac:dyDescent="0.3">
      <c r="F538" s="68">
        <v>60020</v>
      </c>
      <c r="G538" s="68">
        <v>1</v>
      </c>
      <c r="H538" s="68">
        <v>360006</v>
      </c>
      <c r="I538" s="68">
        <v>460006</v>
      </c>
      <c r="J538" s="68" t="s">
        <v>12093</v>
      </c>
      <c r="K538" s="68" t="s">
        <v>12094</v>
      </c>
      <c r="L538" s="68">
        <v>0</v>
      </c>
      <c r="M538" s="68">
        <v>40</v>
      </c>
      <c r="N538" s="68">
        <v>0</v>
      </c>
      <c r="O538" s="68">
        <v>0</v>
      </c>
      <c r="P538" s="68">
        <v>0</v>
      </c>
      <c r="Q538" s="68">
        <v>0</v>
      </c>
      <c r="R538" s="68">
        <v>1</v>
      </c>
      <c r="S538" s="68">
        <v>1</v>
      </c>
      <c r="T538" s="68">
        <v>3</v>
      </c>
      <c r="U538" s="68">
        <v>0</v>
      </c>
      <c r="V538" s="68">
        <v>0</v>
      </c>
      <c r="W538" s="68">
        <v>0</v>
      </c>
      <c r="X538" s="68">
        <v>0</v>
      </c>
      <c r="Y538" s="68">
        <v>0</v>
      </c>
      <c r="Z538" s="68">
        <v>0</v>
      </c>
      <c r="AA538" s="68">
        <v>0</v>
      </c>
      <c r="AB538" s="68">
        <v>0</v>
      </c>
      <c r="AC538" s="68">
        <v>1</v>
      </c>
      <c r="AD538" s="68">
        <v>110</v>
      </c>
      <c r="AE538" s="68">
        <v>0</v>
      </c>
      <c r="AF538" s="68">
        <v>400</v>
      </c>
      <c r="AG538" s="68">
        <v>0</v>
      </c>
      <c r="AH538" s="68">
        <v>0</v>
      </c>
      <c r="AI538" s="68">
        <v>0</v>
      </c>
      <c r="AJ538" s="68">
        <v>0</v>
      </c>
      <c r="AK538" s="68">
        <v>0</v>
      </c>
      <c r="AL538" s="68">
        <v>0</v>
      </c>
      <c r="AM538" s="68">
        <v>0</v>
      </c>
      <c r="AN538" s="68">
        <v>0</v>
      </c>
      <c r="AO538" s="68">
        <v>0</v>
      </c>
      <c r="AP538" s="68" t="s">
        <v>12127</v>
      </c>
      <c r="AQ538" s="68">
        <v>1</v>
      </c>
      <c r="AR538" s="68">
        <v>0</v>
      </c>
      <c r="AS538" s="68">
        <v>0</v>
      </c>
      <c r="AT538" s="68">
        <v>134217736</v>
      </c>
      <c r="AU538" s="68">
        <v>0</v>
      </c>
      <c r="AV538" s="68">
        <v>1</v>
      </c>
      <c r="AW538" s="68"/>
      <c r="AX538" s="68">
        <v>264</v>
      </c>
      <c r="AY538" s="126">
        <v>264</v>
      </c>
      <c r="AZ538" s="68">
        <v>0</v>
      </c>
      <c r="BA538" s="68">
        <v>1</v>
      </c>
      <c r="EQ538" s="68">
        <v>50061</v>
      </c>
      <c r="ER538" s="175">
        <v>1</v>
      </c>
      <c r="ES538" s="68">
        <v>650</v>
      </c>
      <c r="ET538" s="68">
        <v>61</v>
      </c>
      <c r="EU538" s="68">
        <v>0</v>
      </c>
      <c r="EV538" s="68">
        <v>150061</v>
      </c>
      <c r="EW538" s="68" t="s">
        <v>2699</v>
      </c>
      <c r="EX538" s="68" t="str">
        <f t="shared" si="41"/>
        <v>소형</v>
      </c>
      <c r="GE538" s="68">
        <v>8101</v>
      </c>
      <c r="GF538" s="68" t="s">
        <v>4331</v>
      </c>
    </row>
    <row r="539" spans="6:188" x14ac:dyDescent="0.3">
      <c r="F539" s="68">
        <v>60021</v>
      </c>
      <c r="G539" s="68">
        <v>1</v>
      </c>
      <c r="H539" s="68">
        <v>360007</v>
      </c>
      <c r="I539" s="68">
        <v>460007</v>
      </c>
      <c r="J539" s="68" t="s">
        <v>12096</v>
      </c>
      <c r="K539" s="68" t="s">
        <v>12097</v>
      </c>
      <c r="L539" s="68">
        <v>0</v>
      </c>
      <c r="M539" s="68">
        <v>40</v>
      </c>
      <c r="N539" s="68">
        <v>0</v>
      </c>
      <c r="O539" s="68">
        <v>0</v>
      </c>
      <c r="P539" s="68">
        <v>0</v>
      </c>
      <c r="Q539" s="68">
        <v>0</v>
      </c>
      <c r="R539" s="68">
        <v>1</v>
      </c>
      <c r="S539" s="68">
        <v>1</v>
      </c>
      <c r="T539" s="68">
        <v>3</v>
      </c>
      <c r="U539" s="68">
        <v>0</v>
      </c>
      <c r="V539" s="68">
        <v>0</v>
      </c>
      <c r="W539" s="68">
        <v>0</v>
      </c>
      <c r="X539" s="68">
        <v>0</v>
      </c>
      <c r="Y539" s="68">
        <v>0</v>
      </c>
      <c r="Z539" s="68">
        <v>0</v>
      </c>
      <c r="AA539" s="68">
        <v>0</v>
      </c>
      <c r="AB539" s="68">
        <v>0</v>
      </c>
      <c r="AC539" s="68">
        <v>1</v>
      </c>
      <c r="AD539" s="68">
        <v>109</v>
      </c>
      <c r="AE539" s="68">
        <v>0</v>
      </c>
      <c r="AF539" s="68">
        <v>250</v>
      </c>
      <c r="AG539" s="68">
        <v>110</v>
      </c>
      <c r="AH539" s="68">
        <v>0</v>
      </c>
      <c r="AI539" s="68">
        <v>250</v>
      </c>
      <c r="AJ539" s="68">
        <v>0</v>
      </c>
      <c r="AK539" s="68">
        <v>0</v>
      </c>
      <c r="AL539" s="68">
        <v>0</v>
      </c>
      <c r="AM539" s="68">
        <v>0</v>
      </c>
      <c r="AN539" s="68">
        <v>0</v>
      </c>
      <c r="AO539" s="68">
        <v>0</v>
      </c>
      <c r="AP539" s="68" t="s">
        <v>12128</v>
      </c>
      <c r="AQ539" s="68">
        <v>1</v>
      </c>
      <c r="AR539" s="68">
        <v>0</v>
      </c>
      <c r="AS539" s="68">
        <v>0</v>
      </c>
      <c r="AT539" s="68">
        <v>134217736</v>
      </c>
      <c r="AU539" s="68">
        <v>0</v>
      </c>
      <c r="AV539" s="68">
        <v>1</v>
      </c>
      <c r="AW539" s="68"/>
      <c r="AX539" s="68">
        <v>265</v>
      </c>
      <c r="AY539" s="126">
        <v>265</v>
      </c>
      <c r="AZ539" s="68">
        <v>0</v>
      </c>
      <c r="BA539" s="68">
        <v>1</v>
      </c>
      <c r="EQ539" s="68">
        <v>51077</v>
      </c>
      <c r="ER539" s="175">
        <v>1</v>
      </c>
      <c r="ES539" s="68">
        <v>-1</v>
      </c>
      <c r="ET539" s="68">
        <v>77</v>
      </c>
      <c r="EU539" s="68">
        <v>0</v>
      </c>
      <c r="EV539" s="68">
        <v>150077</v>
      </c>
      <c r="EW539" s="68" t="s">
        <v>2715</v>
      </c>
      <c r="EX539" s="68" t="str">
        <f t="shared" si="41"/>
        <v>소형</v>
      </c>
      <c r="GE539" s="68">
        <v>8102</v>
      </c>
      <c r="GF539" s="68" t="s">
        <v>4332</v>
      </c>
    </row>
    <row r="540" spans="6:188" x14ac:dyDescent="0.3">
      <c r="F540" s="68">
        <v>60022</v>
      </c>
      <c r="G540" s="68">
        <v>1</v>
      </c>
      <c r="H540" s="68">
        <v>360022</v>
      </c>
      <c r="I540" s="68">
        <v>460022</v>
      </c>
      <c r="J540" s="68" t="s">
        <v>12129</v>
      </c>
      <c r="K540" s="68" t="s">
        <v>855</v>
      </c>
      <c r="L540" s="68">
        <v>0</v>
      </c>
      <c r="M540" s="68">
        <v>40</v>
      </c>
      <c r="N540" s="68">
        <v>0</v>
      </c>
      <c r="O540" s="68">
        <v>0</v>
      </c>
      <c r="P540" s="68">
        <v>0</v>
      </c>
      <c r="Q540" s="68">
        <v>0</v>
      </c>
      <c r="R540" s="68">
        <v>1</v>
      </c>
      <c r="S540" s="68">
        <v>1</v>
      </c>
      <c r="T540" s="68">
        <v>4</v>
      </c>
      <c r="U540" s="68">
        <v>0</v>
      </c>
      <c r="V540" s="68">
        <v>0</v>
      </c>
      <c r="W540" s="68">
        <v>0</v>
      </c>
      <c r="X540" s="68">
        <v>0</v>
      </c>
      <c r="Y540" s="68">
        <v>0</v>
      </c>
      <c r="Z540" s="68">
        <v>0</v>
      </c>
      <c r="AA540" s="68">
        <v>0</v>
      </c>
      <c r="AB540" s="68">
        <v>0</v>
      </c>
      <c r="AC540" s="68">
        <v>1</v>
      </c>
      <c r="AD540" s="68">
        <v>110</v>
      </c>
      <c r="AE540" s="68">
        <v>0</v>
      </c>
      <c r="AF540" s="68">
        <v>500</v>
      </c>
      <c r="AG540" s="68">
        <v>121</v>
      </c>
      <c r="AH540" s="68">
        <v>600</v>
      </c>
      <c r="AI540" s="68">
        <v>0</v>
      </c>
      <c r="AJ540" s="68">
        <v>0</v>
      </c>
      <c r="AK540" s="68">
        <v>0</v>
      </c>
      <c r="AL540" s="68">
        <v>0</v>
      </c>
      <c r="AM540" s="68">
        <v>0</v>
      </c>
      <c r="AN540" s="68">
        <v>0</v>
      </c>
      <c r="AO540" s="68">
        <v>0</v>
      </c>
      <c r="AP540" s="68" t="s">
        <v>12130</v>
      </c>
      <c r="AQ540" s="68">
        <v>1</v>
      </c>
      <c r="AR540" s="68">
        <v>0</v>
      </c>
      <c r="AS540" s="68">
        <v>0</v>
      </c>
      <c r="AT540" s="68">
        <v>134217736</v>
      </c>
      <c r="AU540" s="68">
        <v>0</v>
      </c>
      <c r="AV540" s="68">
        <v>1</v>
      </c>
      <c r="AW540" s="68"/>
      <c r="AX540" s="68">
        <v>266</v>
      </c>
      <c r="AY540" s="126">
        <v>266</v>
      </c>
      <c r="AZ540" s="68">
        <v>0</v>
      </c>
      <c r="BA540" s="68">
        <v>1</v>
      </c>
      <c r="EQ540" s="68">
        <v>50098</v>
      </c>
      <c r="ER540" s="175">
        <v>2</v>
      </c>
      <c r="ES540" s="68">
        <v>650</v>
      </c>
      <c r="ET540" s="68">
        <v>98</v>
      </c>
      <c r="EU540" s="68">
        <v>0</v>
      </c>
      <c r="EV540" s="68">
        <v>150098</v>
      </c>
      <c r="EW540" s="68" t="s">
        <v>2736</v>
      </c>
      <c r="EX540" s="68" t="str">
        <f t="shared" si="41"/>
        <v>중형</v>
      </c>
      <c r="GE540" s="68">
        <v>8103</v>
      </c>
      <c r="GF540" s="68" t="s">
        <v>3884</v>
      </c>
    </row>
    <row r="541" spans="6:188" x14ac:dyDescent="0.3">
      <c r="F541" s="68">
        <v>60023</v>
      </c>
      <c r="G541" s="68">
        <v>1</v>
      </c>
      <c r="H541" s="68">
        <v>360023</v>
      </c>
      <c r="I541" s="68">
        <v>460023</v>
      </c>
      <c r="J541" s="68" t="s">
        <v>12131</v>
      </c>
      <c r="K541" s="68" t="s">
        <v>799</v>
      </c>
      <c r="L541" s="68">
        <v>0</v>
      </c>
      <c r="M541" s="68">
        <v>40</v>
      </c>
      <c r="N541" s="68">
        <v>0</v>
      </c>
      <c r="O541" s="68">
        <v>0</v>
      </c>
      <c r="P541" s="68">
        <v>0</v>
      </c>
      <c r="Q541" s="68">
        <v>0</v>
      </c>
      <c r="R541" s="68">
        <v>1</v>
      </c>
      <c r="S541" s="68">
        <v>1</v>
      </c>
      <c r="T541" s="68">
        <v>4</v>
      </c>
      <c r="U541" s="68">
        <v>0</v>
      </c>
      <c r="V541" s="68">
        <v>0</v>
      </c>
      <c r="W541" s="68">
        <v>0</v>
      </c>
      <c r="X541" s="68">
        <v>0</v>
      </c>
      <c r="Y541" s="68">
        <v>0</v>
      </c>
      <c r="Z541" s="68">
        <v>0</v>
      </c>
      <c r="AA541" s="68">
        <v>0</v>
      </c>
      <c r="AB541" s="68">
        <v>0</v>
      </c>
      <c r="AC541" s="68">
        <v>1</v>
      </c>
      <c r="AD541" s="68">
        <v>109</v>
      </c>
      <c r="AE541" s="68">
        <v>0</v>
      </c>
      <c r="AF541" s="68">
        <v>400</v>
      </c>
      <c r="AG541" s="68">
        <v>100</v>
      </c>
      <c r="AH541" s="68">
        <v>10</v>
      </c>
      <c r="AI541" s="68">
        <v>0</v>
      </c>
      <c r="AJ541" s="68">
        <v>157</v>
      </c>
      <c r="AK541" s="68">
        <v>60002</v>
      </c>
      <c r="AL541" s="68">
        <v>61032</v>
      </c>
      <c r="AM541" s="68">
        <v>0</v>
      </c>
      <c r="AN541" s="68">
        <v>0</v>
      </c>
      <c r="AO541" s="68">
        <v>0</v>
      </c>
      <c r="AP541" s="68" t="s">
        <v>12132</v>
      </c>
      <c r="AQ541" s="68">
        <v>1</v>
      </c>
      <c r="AR541" s="68">
        <v>0</v>
      </c>
      <c r="AS541" s="68">
        <v>0</v>
      </c>
      <c r="AT541" s="68">
        <v>134217736</v>
      </c>
      <c r="AU541" s="68">
        <v>0</v>
      </c>
      <c r="AV541" s="68">
        <v>1</v>
      </c>
      <c r="AW541" s="68"/>
      <c r="AX541" s="68">
        <v>267</v>
      </c>
      <c r="AY541" s="126">
        <v>267</v>
      </c>
      <c r="AZ541" s="68">
        <v>0</v>
      </c>
      <c r="BA541" s="68">
        <v>1</v>
      </c>
      <c r="EQ541" s="68">
        <v>51078</v>
      </c>
      <c r="ER541" s="175">
        <v>2</v>
      </c>
      <c r="ES541" s="68">
        <v>-1</v>
      </c>
      <c r="ET541" s="68">
        <v>78</v>
      </c>
      <c r="EU541" s="68">
        <v>0</v>
      </c>
      <c r="EV541" s="68">
        <v>150078</v>
      </c>
      <c r="EW541" s="68" t="s">
        <v>2716</v>
      </c>
      <c r="EX541" s="68" t="str">
        <f t="shared" si="41"/>
        <v>중형</v>
      </c>
      <c r="GE541" s="68">
        <v>8104</v>
      </c>
      <c r="GF541" s="68" t="s">
        <v>4082</v>
      </c>
    </row>
    <row r="542" spans="6:188" x14ac:dyDescent="0.3">
      <c r="F542" s="68">
        <v>60024</v>
      </c>
      <c r="G542" s="68">
        <v>1</v>
      </c>
      <c r="H542" s="68">
        <v>360024</v>
      </c>
      <c r="I542" s="68">
        <v>460024</v>
      </c>
      <c r="J542" s="68" t="s">
        <v>12133</v>
      </c>
      <c r="K542" s="68" t="s">
        <v>12134</v>
      </c>
      <c r="L542" s="68">
        <v>0</v>
      </c>
      <c r="M542" s="68">
        <v>40</v>
      </c>
      <c r="N542" s="68">
        <v>0</v>
      </c>
      <c r="O542" s="68">
        <v>0</v>
      </c>
      <c r="P542" s="68">
        <v>0</v>
      </c>
      <c r="Q542" s="68">
        <v>0</v>
      </c>
      <c r="R542" s="68">
        <v>1</v>
      </c>
      <c r="S542" s="68">
        <v>1</v>
      </c>
      <c r="T542" s="68">
        <v>4</v>
      </c>
      <c r="U542" s="68">
        <v>0</v>
      </c>
      <c r="V542" s="68">
        <v>0</v>
      </c>
      <c r="W542" s="68">
        <v>0</v>
      </c>
      <c r="X542" s="68">
        <v>0</v>
      </c>
      <c r="Y542" s="68">
        <v>0</v>
      </c>
      <c r="Z542" s="68">
        <v>0</v>
      </c>
      <c r="AA542" s="68">
        <v>0</v>
      </c>
      <c r="AB542" s="68">
        <v>0</v>
      </c>
      <c r="AC542" s="68">
        <v>1</v>
      </c>
      <c r="AD542" s="68">
        <v>110</v>
      </c>
      <c r="AE542" s="68">
        <v>0</v>
      </c>
      <c r="AF542" s="68">
        <v>380</v>
      </c>
      <c r="AG542" s="68">
        <v>104</v>
      </c>
      <c r="AH542" s="68">
        <v>25</v>
      </c>
      <c r="AI542" s="68">
        <v>0</v>
      </c>
      <c r="AJ542" s="68">
        <v>157</v>
      </c>
      <c r="AK542" s="68">
        <v>60002</v>
      </c>
      <c r="AL542" s="68">
        <v>61033</v>
      </c>
      <c r="AM542" s="68">
        <v>0</v>
      </c>
      <c r="AN542" s="68">
        <v>0</v>
      </c>
      <c r="AO542" s="68">
        <v>0</v>
      </c>
      <c r="AP542" s="68" t="s">
        <v>12135</v>
      </c>
      <c r="AQ542" s="68">
        <v>1</v>
      </c>
      <c r="AR542" s="68">
        <v>0</v>
      </c>
      <c r="AS542" s="68">
        <v>0</v>
      </c>
      <c r="AT542" s="68">
        <v>134217736</v>
      </c>
      <c r="AU542" s="68">
        <v>0</v>
      </c>
      <c r="AV542" s="68">
        <v>1</v>
      </c>
      <c r="AW542" s="68"/>
      <c r="AX542" s="68">
        <v>268</v>
      </c>
      <c r="AY542" s="126">
        <v>268</v>
      </c>
      <c r="AZ542" s="68">
        <v>0</v>
      </c>
      <c r="BA542" s="68">
        <v>1</v>
      </c>
      <c r="EQ542" s="68">
        <v>50099</v>
      </c>
      <c r="ER542" s="175">
        <v>1</v>
      </c>
      <c r="ES542" s="68">
        <v>650</v>
      </c>
      <c r="ET542" s="68">
        <v>99</v>
      </c>
      <c r="EU542" s="68">
        <v>0</v>
      </c>
      <c r="EV542" s="68">
        <v>150099</v>
      </c>
      <c r="EW542" s="68" t="s">
        <v>10906</v>
      </c>
      <c r="EX542" s="68" t="str">
        <f t="shared" si="41"/>
        <v>소형</v>
      </c>
      <c r="GE542" s="68">
        <v>8500</v>
      </c>
      <c r="GF542" s="68" t="s">
        <v>597</v>
      </c>
    </row>
    <row r="543" spans="6:188" x14ac:dyDescent="0.3">
      <c r="F543" s="68">
        <v>60025</v>
      </c>
      <c r="G543" s="68">
        <v>1</v>
      </c>
      <c r="H543" s="68">
        <v>360025</v>
      </c>
      <c r="I543" s="68">
        <v>460025</v>
      </c>
      <c r="J543" s="68" t="s">
        <v>12136</v>
      </c>
      <c r="K543" s="68" t="s">
        <v>12137</v>
      </c>
      <c r="L543" s="68">
        <v>0</v>
      </c>
      <c r="M543" s="68">
        <v>40</v>
      </c>
      <c r="N543" s="68">
        <v>0</v>
      </c>
      <c r="O543" s="68">
        <v>0</v>
      </c>
      <c r="P543" s="68">
        <v>0</v>
      </c>
      <c r="Q543" s="68">
        <v>0</v>
      </c>
      <c r="R543" s="68">
        <v>1</v>
      </c>
      <c r="S543" s="68">
        <v>1</v>
      </c>
      <c r="T543" s="68">
        <v>4</v>
      </c>
      <c r="U543" s="68">
        <v>0</v>
      </c>
      <c r="V543" s="68">
        <v>0</v>
      </c>
      <c r="W543" s="68">
        <v>0</v>
      </c>
      <c r="X543" s="68">
        <v>0</v>
      </c>
      <c r="Y543" s="68">
        <v>0</v>
      </c>
      <c r="Z543" s="68">
        <v>0</v>
      </c>
      <c r="AA543" s="68">
        <v>0</v>
      </c>
      <c r="AB543" s="68">
        <v>0</v>
      </c>
      <c r="AC543" s="68">
        <v>1</v>
      </c>
      <c r="AD543" s="68">
        <v>109</v>
      </c>
      <c r="AE543" s="68">
        <v>0</v>
      </c>
      <c r="AF543" s="68">
        <v>400</v>
      </c>
      <c r="AG543" s="68">
        <v>106</v>
      </c>
      <c r="AH543" s="68">
        <v>25</v>
      </c>
      <c r="AI543" s="68">
        <v>0</v>
      </c>
      <c r="AJ543" s="68">
        <v>157</v>
      </c>
      <c r="AK543" s="68">
        <v>60002</v>
      </c>
      <c r="AL543" s="68">
        <v>61034</v>
      </c>
      <c r="AM543" s="68">
        <v>0</v>
      </c>
      <c r="AN543" s="68">
        <v>0</v>
      </c>
      <c r="AO543" s="68">
        <v>0</v>
      </c>
      <c r="AP543" s="68" t="s">
        <v>12138</v>
      </c>
      <c r="AQ543" s="68">
        <v>1</v>
      </c>
      <c r="AR543" s="68">
        <v>0</v>
      </c>
      <c r="AS543" s="68">
        <v>0</v>
      </c>
      <c r="AT543" s="68">
        <v>134217736</v>
      </c>
      <c r="AU543" s="68">
        <v>0</v>
      </c>
      <c r="AV543" s="68">
        <v>1</v>
      </c>
      <c r="AW543" s="68"/>
      <c r="AX543" s="68">
        <v>269</v>
      </c>
      <c r="AY543" s="126">
        <v>269</v>
      </c>
      <c r="AZ543" s="68">
        <v>0</v>
      </c>
      <c r="BA543" s="68">
        <v>1</v>
      </c>
      <c r="EQ543" s="68">
        <v>51079</v>
      </c>
      <c r="ER543" s="175">
        <v>2</v>
      </c>
      <c r="ES543" s="68">
        <v>-1</v>
      </c>
      <c r="ET543" s="68">
        <v>79</v>
      </c>
      <c r="EU543" s="68">
        <v>0</v>
      </c>
      <c r="EV543" s="68">
        <v>150079</v>
      </c>
      <c r="EW543" s="68" t="s">
        <v>2717</v>
      </c>
      <c r="EX543" s="68" t="str">
        <f t="shared" si="41"/>
        <v>중형</v>
      </c>
      <c r="GE543" s="68">
        <v>8501</v>
      </c>
      <c r="GF543" s="68" t="s">
        <v>4333</v>
      </c>
    </row>
    <row r="544" spans="6:188" x14ac:dyDescent="0.3">
      <c r="F544" s="68">
        <v>60026</v>
      </c>
      <c r="G544" s="68">
        <v>1</v>
      </c>
      <c r="H544" s="68">
        <v>360026</v>
      </c>
      <c r="I544" s="68">
        <v>460026</v>
      </c>
      <c r="J544" s="68" t="s">
        <v>12139</v>
      </c>
      <c r="K544" s="68" t="s">
        <v>936</v>
      </c>
      <c r="L544" s="68">
        <v>0</v>
      </c>
      <c r="M544" s="68">
        <v>40</v>
      </c>
      <c r="N544" s="68">
        <v>0</v>
      </c>
      <c r="O544" s="68">
        <v>0</v>
      </c>
      <c r="P544" s="68">
        <v>0</v>
      </c>
      <c r="Q544" s="68">
        <v>0</v>
      </c>
      <c r="R544" s="68">
        <v>1</v>
      </c>
      <c r="S544" s="68">
        <v>1</v>
      </c>
      <c r="T544" s="68">
        <v>4</v>
      </c>
      <c r="U544" s="68">
        <v>0</v>
      </c>
      <c r="V544" s="68">
        <v>0</v>
      </c>
      <c r="W544" s="68">
        <v>0</v>
      </c>
      <c r="X544" s="68">
        <v>0</v>
      </c>
      <c r="Y544" s="68">
        <v>0</v>
      </c>
      <c r="Z544" s="68">
        <v>0</v>
      </c>
      <c r="AA544" s="68">
        <v>0</v>
      </c>
      <c r="AB544" s="68">
        <v>0</v>
      </c>
      <c r="AC544" s="68">
        <v>1</v>
      </c>
      <c r="AD544" s="68">
        <v>109</v>
      </c>
      <c r="AE544" s="68">
        <v>0</v>
      </c>
      <c r="AF544" s="68">
        <v>400</v>
      </c>
      <c r="AG544" s="68">
        <v>105</v>
      </c>
      <c r="AH544" s="68">
        <v>25</v>
      </c>
      <c r="AI544" s="68">
        <v>0</v>
      </c>
      <c r="AJ544" s="68">
        <v>157</v>
      </c>
      <c r="AK544" s="68">
        <v>60002</v>
      </c>
      <c r="AL544" s="68">
        <v>61035</v>
      </c>
      <c r="AM544" s="68">
        <v>0</v>
      </c>
      <c r="AN544" s="68">
        <v>0</v>
      </c>
      <c r="AO544" s="68">
        <v>0</v>
      </c>
      <c r="AP544" s="68" t="s">
        <v>12140</v>
      </c>
      <c r="AQ544" s="68">
        <v>1</v>
      </c>
      <c r="AR544" s="68">
        <v>0</v>
      </c>
      <c r="AS544" s="68">
        <v>0</v>
      </c>
      <c r="AT544" s="68">
        <v>134217736</v>
      </c>
      <c r="AU544" s="68">
        <v>0</v>
      </c>
      <c r="AV544" s="68">
        <v>1</v>
      </c>
      <c r="AW544" s="68"/>
      <c r="AX544" s="68">
        <v>270</v>
      </c>
      <c r="AY544" s="126">
        <v>270</v>
      </c>
      <c r="AZ544" s="68">
        <v>0</v>
      </c>
      <c r="BA544" s="68">
        <v>1</v>
      </c>
      <c r="EQ544" s="68">
        <v>50100</v>
      </c>
      <c r="ER544" s="175">
        <v>2</v>
      </c>
      <c r="ES544" s="68">
        <v>650</v>
      </c>
      <c r="ET544" s="68">
        <v>100</v>
      </c>
      <c r="EU544" s="68">
        <v>0</v>
      </c>
      <c r="EV544" s="68">
        <v>150100</v>
      </c>
      <c r="EW544" s="68" t="s">
        <v>2737</v>
      </c>
      <c r="EX544" s="68" t="str">
        <f t="shared" si="41"/>
        <v>중형</v>
      </c>
      <c r="GE544" s="68">
        <v>8502</v>
      </c>
      <c r="GF544" s="68" t="s">
        <v>4260</v>
      </c>
    </row>
    <row r="545" spans="6:188" x14ac:dyDescent="0.3">
      <c r="F545" s="68">
        <v>60027</v>
      </c>
      <c r="G545" s="68">
        <v>1</v>
      </c>
      <c r="H545" s="68">
        <v>360005</v>
      </c>
      <c r="I545" s="68">
        <v>460005</v>
      </c>
      <c r="J545" s="68" t="s">
        <v>12090</v>
      </c>
      <c r="K545" s="68" t="s">
        <v>12091</v>
      </c>
      <c r="L545" s="68">
        <v>0</v>
      </c>
      <c r="M545" s="68">
        <v>40</v>
      </c>
      <c r="N545" s="68">
        <v>0</v>
      </c>
      <c r="O545" s="68">
        <v>0</v>
      </c>
      <c r="P545" s="68">
        <v>0</v>
      </c>
      <c r="Q545" s="68">
        <v>0</v>
      </c>
      <c r="R545" s="68">
        <v>1</v>
      </c>
      <c r="S545" s="68">
        <v>1</v>
      </c>
      <c r="T545" s="68">
        <v>4</v>
      </c>
      <c r="U545" s="68">
        <v>0</v>
      </c>
      <c r="V545" s="68">
        <v>0</v>
      </c>
      <c r="W545" s="68">
        <v>0</v>
      </c>
      <c r="X545" s="68">
        <v>0</v>
      </c>
      <c r="Y545" s="68">
        <v>0</v>
      </c>
      <c r="Z545" s="68">
        <v>0</v>
      </c>
      <c r="AA545" s="68">
        <v>0</v>
      </c>
      <c r="AB545" s="68">
        <v>0</v>
      </c>
      <c r="AC545" s="68">
        <v>1</v>
      </c>
      <c r="AD545" s="68">
        <v>109</v>
      </c>
      <c r="AE545" s="68">
        <v>0</v>
      </c>
      <c r="AF545" s="68">
        <v>500</v>
      </c>
      <c r="AG545" s="68">
        <v>0</v>
      </c>
      <c r="AH545" s="68">
        <v>0</v>
      </c>
      <c r="AI545" s="68">
        <v>0</v>
      </c>
      <c r="AJ545" s="68">
        <v>0</v>
      </c>
      <c r="AK545" s="68">
        <v>0</v>
      </c>
      <c r="AL545" s="68">
        <v>0</v>
      </c>
      <c r="AM545" s="68">
        <v>0</v>
      </c>
      <c r="AN545" s="68">
        <v>0</v>
      </c>
      <c r="AO545" s="68">
        <v>0</v>
      </c>
      <c r="AP545" s="68" t="s">
        <v>12141</v>
      </c>
      <c r="AQ545" s="68">
        <v>1</v>
      </c>
      <c r="AR545" s="68">
        <v>0</v>
      </c>
      <c r="AS545" s="68">
        <v>0</v>
      </c>
      <c r="AT545" s="68">
        <v>134217736</v>
      </c>
      <c r="AU545" s="68">
        <v>0</v>
      </c>
      <c r="AV545" s="68">
        <v>1</v>
      </c>
      <c r="AW545" s="68"/>
      <c r="AX545" s="68">
        <v>271</v>
      </c>
      <c r="AY545" s="126">
        <v>271</v>
      </c>
      <c r="AZ545" s="68">
        <v>0</v>
      </c>
      <c r="BA545" s="68">
        <v>1</v>
      </c>
      <c r="EQ545" s="68">
        <v>51068</v>
      </c>
      <c r="ER545" s="175">
        <v>1</v>
      </c>
      <c r="ES545" s="68">
        <v>-1</v>
      </c>
      <c r="ET545" s="68">
        <v>68</v>
      </c>
      <c r="EU545" s="68">
        <v>0</v>
      </c>
      <c r="EV545" s="68">
        <v>150068</v>
      </c>
      <c r="EW545" s="68" t="s">
        <v>2706</v>
      </c>
      <c r="EX545" s="68" t="str">
        <f t="shared" si="41"/>
        <v>소형</v>
      </c>
      <c r="GE545" s="68">
        <v>8503</v>
      </c>
      <c r="GF545" s="68" t="s">
        <v>2617</v>
      </c>
    </row>
    <row r="546" spans="6:188" x14ac:dyDescent="0.3">
      <c r="F546" s="68">
        <v>60028</v>
      </c>
      <c r="G546" s="68">
        <v>1</v>
      </c>
      <c r="H546" s="68">
        <v>360006</v>
      </c>
      <c r="I546" s="68">
        <v>460006</v>
      </c>
      <c r="J546" s="68" t="s">
        <v>12093</v>
      </c>
      <c r="K546" s="68" t="s">
        <v>12094</v>
      </c>
      <c r="L546" s="68">
        <v>0</v>
      </c>
      <c r="M546" s="68">
        <v>40</v>
      </c>
      <c r="N546" s="68">
        <v>0</v>
      </c>
      <c r="O546" s="68">
        <v>0</v>
      </c>
      <c r="P546" s="68">
        <v>0</v>
      </c>
      <c r="Q546" s="68">
        <v>0</v>
      </c>
      <c r="R546" s="68">
        <v>1</v>
      </c>
      <c r="S546" s="68">
        <v>1</v>
      </c>
      <c r="T546" s="68">
        <v>4</v>
      </c>
      <c r="U546" s="68">
        <v>0</v>
      </c>
      <c r="V546" s="68">
        <v>0</v>
      </c>
      <c r="W546" s="68">
        <v>0</v>
      </c>
      <c r="X546" s="68">
        <v>0</v>
      </c>
      <c r="Y546" s="68">
        <v>0</v>
      </c>
      <c r="Z546" s="68">
        <v>0</v>
      </c>
      <c r="AA546" s="68">
        <v>0</v>
      </c>
      <c r="AB546" s="68">
        <v>0</v>
      </c>
      <c r="AC546" s="68">
        <v>1</v>
      </c>
      <c r="AD546" s="68">
        <v>110</v>
      </c>
      <c r="AE546" s="68">
        <v>0</v>
      </c>
      <c r="AF546" s="68">
        <v>500</v>
      </c>
      <c r="AG546" s="68">
        <v>0</v>
      </c>
      <c r="AH546" s="68">
        <v>0</v>
      </c>
      <c r="AI546" s="68">
        <v>0</v>
      </c>
      <c r="AJ546" s="68">
        <v>0</v>
      </c>
      <c r="AK546" s="68">
        <v>0</v>
      </c>
      <c r="AL546" s="68">
        <v>0</v>
      </c>
      <c r="AM546" s="68">
        <v>0</v>
      </c>
      <c r="AN546" s="68">
        <v>0</v>
      </c>
      <c r="AO546" s="68">
        <v>0</v>
      </c>
      <c r="AP546" s="68" t="s">
        <v>12142</v>
      </c>
      <c r="AQ546" s="68">
        <v>1</v>
      </c>
      <c r="AR546" s="68">
        <v>0</v>
      </c>
      <c r="AS546" s="68">
        <v>0</v>
      </c>
      <c r="AT546" s="68">
        <v>134217736</v>
      </c>
      <c r="AU546" s="68">
        <v>0</v>
      </c>
      <c r="AV546" s="68">
        <v>1</v>
      </c>
      <c r="AW546" s="68"/>
      <c r="AX546" s="68">
        <v>272</v>
      </c>
      <c r="AY546" s="126">
        <v>272</v>
      </c>
      <c r="AZ546" s="68">
        <v>0</v>
      </c>
      <c r="BA546" s="68">
        <v>1</v>
      </c>
      <c r="EQ546" s="68">
        <v>50063</v>
      </c>
      <c r="ER546" s="175">
        <v>1</v>
      </c>
      <c r="ES546" s="68">
        <v>650</v>
      </c>
      <c r="ET546" s="68">
        <v>63</v>
      </c>
      <c r="EU546" s="68">
        <v>0</v>
      </c>
      <c r="EV546" s="68">
        <v>150063</v>
      </c>
      <c r="EW546" s="68" t="s">
        <v>2701</v>
      </c>
      <c r="EX546" s="68" t="str">
        <f t="shared" si="41"/>
        <v>소형</v>
      </c>
      <c r="GE546" s="68">
        <v>8504</v>
      </c>
      <c r="GF546" s="68" t="s">
        <v>4334</v>
      </c>
    </row>
    <row r="547" spans="6:188" x14ac:dyDescent="0.3">
      <c r="F547" s="68">
        <v>60029</v>
      </c>
      <c r="G547" s="68">
        <v>1</v>
      </c>
      <c r="H547" s="68">
        <v>360007</v>
      </c>
      <c r="I547" s="68">
        <v>460007</v>
      </c>
      <c r="J547" s="68" t="s">
        <v>12096</v>
      </c>
      <c r="K547" s="68" t="s">
        <v>12097</v>
      </c>
      <c r="L547" s="68">
        <v>0</v>
      </c>
      <c r="M547" s="68">
        <v>40</v>
      </c>
      <c r="N547" s="68">
        <v>0</v>
      </c>
      <c r="O547" s="68">
        <v>0</v>
      </c>
      <c r="P547" s="68">
        <v>0</v>
      </c>
      <c r="Q547" s="68">
        <v>0</v>
      </c>
      <c r="R547" s="68">
        <v>1</v>
      </c>
      <c r="S547" s="68">
        <v>1</v>
      </c>
      <c r="T547" s="68">
        <v>4</v>
      </c>
      <c r="U547" s="68">
        <v>0</v>
      </c>
      <c r="V547" s="68">
        <v>0</v>
      </c>
      <c r="W547" s="68">
        <v>0</v>
      </c>
      <c r="X547" s="68">
        <v>0</v>
      </c>
      <c r="Y547" s="68">
        <v>0</v>
      </c>
      <c r="Z547" s="68">
        <v>0</v>
      </c>
      <c r="AA547" s="68">
        <v>0</v>
      </c>
      <c r="AB547" s="68">
        <v>0</v>
      </c>
      <c r="AC547" s="68">
        <v>1</v>
      </c>
      <c r="AD547" s="68">
        <v>109</v>
      </c>
      <c r="AE547" s="68">
        <v>0</v>
      </c>
      <c r="AF547" s="68">
        <v>300</v>
      </c>
      <c r="AG547" s="68">
        <v>110</v>
      </c>
      <c r="AH547" s="68">
        <v>0</v>
      </c>
      <c r="AI547" s="68">
        <v>300</v>
      </c>
      <c r="AJ547" s="68">
        <v>0</v>
      </c>
      <c r="AK547" s="68">
        <v>0</v>
      </c>
      <c r="AL547" s="68">
        <v>0</v>
      </c>
      <c r="AM547" s="68">
        <v>0</v>
      </c>
      <c r="AN547" s="68">
        <v>0</v>
      </c>
      <c r="AO547" s="68">
        <v>0</v>
      </c>
      <c r="AP547" s="68" t="s">
        <v>12143</v>
      </c>
      <c r="AQ547" s="68">
        <v>1</v>
      </c>
      <c r="AR547" s="68">
        <v>0</v>
      </c>
      <c r="AS547" s="68">
        <v>0</v>
      </c>
      <c r="AT547" s="68">
        <v>134217736</v>
      </c>
      <c r="AU547" s="68">
        <v>0</v>
      </c>
      <c r="AV547" s="68">
        <v>1</v>
      </c>
      <c r="AW547" s="68"/>
      <c r="AX547" s="68">
        <v>273</v>
      </c>
      <c r="AY547" s="126">
        <v>273</v>
      </c>
      <c r="AZ547" s="68">
        <v>0</v>
      </c>
      <c r="BA547" s="68">
        <v>1</v>
      </c>
      <c r="EQ547" s="68">
        <v>51069</v>
      </c>
      <c r="ER547" s="175">
        <v>1</v>
      </c>
      <c r="ES547" s="68">
        <v>-1</v>
      </c>
      <c r="ET547" s="68">
        <v>69</v>
      </c>
      <c r="EU547" s="68">
        <v>0</v>
      </c>
      <c r="EV547" s="68">
        <v>150069</v>
      </c>
      <c r="EW547" s="68" t="s">
        <v>2707</v>
      </c>
      <c r="EX547" s="68" t="str">
        <f t="shared" si="41"/>
        <v>소형</v>
      </c>
      <c r="GE547" s="68">
        <v>8505</v>
      </c>
      <c r="GF547" s="68" t="s">
        <v>4335</v>
      </c>
    </row>
    <row r="548" spans="6:188" x14ac:dyDescent="0.3">
      <c r="F548" s="68">
        <v>60030</v>
      </c>
      <c r="G548" s="68">
        <v>1</v>
      </c>
      <c r="H548" s="68">
        <v>360030</v>
      </c>
      <c r="I548" s="68">
        <v>460030</v>
      </c>
      <c r="J548" s="68" t="s">
        <v>12144</v>
      </c>
      <c r="K548" s="68" t="s">
        <v>12145</v>
      </c>
      <c r="L548" s="68">
        <v>0</v>
      </c>
      <c r="M548" s="68">
        <v>40</v>
      </c>
      <c r="N548" s="68">
        <v>0</v>
      </c>
      <c r="O548" s="68">
        <v>0</v>
      </c>
      <c r="P548" s="68">
        <v>0</v>
      </c>
      <c r="Q548" s="68">
        <v>0</v>
      </c>
      <c r="R548" s="68">
        <v>1</v>
      </c>
      <c r="S548" s="68">
        <v>1</v>
      </c>
      <c r="T548" s="68">
        <v>5</v>
      </c>
      <c r="U548" s="68">
        <v>0</v>
      </c>
      <c r="V548" s="68">
        <v>0</v>
      </c>
      <c r="W548" s="68">
        <v>0</v>
      </c>
      <c r="X548" s="68">
        <v>0</v>
      </c>
      <c r="Y548" s="68">
        <v>0</v>
      </c>
      <c r="Z548" s="68">
        <v>0</v>
      </c>
      <c r="AA548" s="68">
        <v>0</v>
      </c>
      <c r="AB548" s="68">
        <v>0</v>
      </c>
      <c r="AC548" s="68">
        <v>1</v>
      </c>
      <c r="AD548" s="68">
        <v>110</v>
      </c>
      <c r="AE548" s="68">
        <v>0</v>
      </c>
      <c r="AF548" s="68">
        <v>600</v>
      </c>
      <c r="AG548" s="68">
        <v>111</v>
      </c>
      <c r="AH548" s="68">
        <v>0</v>
      </c>
      <c r="AI548" s="68">
        <v>600</v>
      </c>
      <c r="AJ548" s="68">
        <v>157</v>
      </c>
      <c r="AK548" s="68">
        <v>60002</v>
      </c>
      <c r="AL548" s="68">
        <v>61036</v>
      </c>
      <c r="AM548" s="68">
        <v>0</v>
      </c>
      <c r="AN548" s="68">
        <v>0</v>
      </c>
      <c r="AO548" s="68">
        <v>0</v>
      </c>
      <c r="AP548" s="68" t="s">
        <v>12146</v>
      </c>
      <c r="AQ548" s="68">
        <v>1</v>
      </c>
      <c r="AR548" s="68">
        <v>0</v>
      </c>
      <c r="AS548" s="68">
        <v>0</v>
      </c>
      <c r="AT548" s="68">
        <v>8</v>
      </c>
      <c r="AU548" s="68">
        <v>0</v>
      </c>
      <c r="AV548" s="68">
        <v>1</v>
      </c>
      <c r="AW548" s="68"/>
      <c r="AX548" s="68">
        <v>274</v>
      </c>
      <c r="AY548" s="126">
        <v>274</v>
      </c>
      <c r="AZ548" s="68">
        <v>0</v>
      </c>
      <c r="BA548" s="68">
        <v>1</v>
      </c>
      <c r="EQ548" s="68">
        <v>50065</v>
      </c>
      <c r="ER548" s="175">
        <v>4</v>
      </c>
      <c r="ES548" s="68">
        <v>650</v>
      </c>
      <c r="ET548" s="68">
        <v>65</v>
      </c>
      <c r="EU548" s="68">
        <v>0</v>
      </c>
      <c r="EV548" s="68">
        <v>150065</v>
      </c>
      <c r="EW548" s="68" t="s">
        <v>2703</v>
      </c>
      <c r="EX548" s="68" t="str">
        <f t="shared" si="41"/>
        <v>대형</v>
      </c>
      <c r="GE548" s="68">
        <v>8506</v>
      </c>
      <c r="GF548" s="68" t="s">
        <v>4336</v>
      </c>
    </row>
    <row r="549" spans="6:188" x14ac:dyDescent="0.3">
      <c r="F549" s="68">
        <v>60031</v>
      </c>
      <c r="G549" s="68">
        <v>1</v>
      </c>
      <c r="H549" s="68">
        <v>360031</v>
      </c>
      <c r="I549" s="68">
        <v>460031</v>
      </c>
      <c r="J549" s="68" t="s">
        <v>12147</v>
      </c>
      <c r="K549" s="68" t="s">
        <v>975</v>
      </c>
      <c r="L549" s="68">
        <v>0</v>
      </c>
      <c r="M549" s="68">
        <v>40</v>
      </c>
      <c r="N549" s="68">
        <v>0</v>
      </c>
      <c r="O549" s="68">
        <v>0</v>
      </c>
      <c r="P549" s="68">
        <v>0</v>
      </c>
      <c r="Q549" s="68">
        <v>0</v>
      </c>
      <c r="R549" s="68">
        <v>1</v>
      </c>
      <c r="S549" s="68">
        <v>1</v>
      </c>
      <c r="T549" s="68">
        <v>5</v>
      </c>
      <c r="U549" s="68">
        <v>0</v>
      </c>
      <c r="V549" s="68">
        <v>0</v>
      </c>
      <c r="W549" s="68">
        <v>0</v>
      </c>
      <c r="X549" s="68">
        <v>0</v>
      </c>
      <c r="Y549" s="68">
        <v>0</v>
      </c>
      <c r="Z549" s="68">
        <v>0</v>
      </c>
      <c r="AA549" s="68">
        <v>0</v>
      </c>
      <c r="AB549" s="68">
        <v>0</v>
      </c>
      <c r="AC549" s="68">
        <v>1</v>
      </c>
      <c r="AD549" s="68">
        <v>109</v>
      </c>
      <c r="AE549" s="68">
        <v>0</v>
      </c>
      <c r="AF549" s="68">
        <v>350</v>
      </c>
      <c r="AG549" s="68">
        <v>110</v>
      </c>
      <c r="AH549" s="68">
        <v>0</v>
      </c>
      <c r="AI549" s="68">
        <v>300</v>
      </c>
      <c r="AJ549" s="68">
        <v>122</v>
      </c>
      <c r="AK549" s="68">
        <v>150</v>
      </c>
      <c r="AL549" s="68">
        <v>0</v>
      </c>
      <c r="AM549" s="68">
        <v>157</v>
      </c>
      <c r="AN549" s="68">
        <v>60002</v>
      </c>
      <c r="AO549" s="68">
        <v>61037</v>
      </c>
      <c r="AP549" s="68" t="s">
        <v>12148</v>
      </c>
      <c r="AQ549" s="68">
        <v>1</v>
      </c>
      <c r="AR549" s="68">
        <v>0</v>
      </c>
      <c r="AS549" s="68">
        <v>0</v>
      </c>
      <c r="AT549" s="68">
        <v>8</v>
      </c>
      <c r="AU549" s="68">
        <v>0</v>
      </c>
      <c r="AV549" s="68">
        <v>1</v>
      </c>
      <c r="AW549" s="68"/>
      <c r="AX549" s="68">
        <v>275</v>
      </c>
      <c r="AY549" s="126">
        <v>275</v>
      </c>
      <c r="AZ549" s="68">
        <v>0</v>
      </c>
      <c r="BA549" s="68">
        <v>1</v>
      </c>
      <c r="EQ549" s="68">
        <v>51070</v>
      </c>
      <c r="ER549" s="175">
        <v>4</v>
      </c>
      <c r="ES549" s="68">
        <v>-1</v>
      </c>
      <c r="ET549" s="68">
        <v>70</v>
      </c>
      <c r="EU549" s="68">
        <v>0</v>
      </c>
      <c r="EV549" s="68">
        <v>150070</v>
      </c>
      <c r="EW549" s="68" t="s">
        <v>2708</v>
      </c>
      <c r="EX549" s="68" t="str">
        <f t="shared" si="41"/>
        <v>대형</v>
      </c>
      <c r="GE549" s="68">
        <v>8507</v>
      </c>
      <c r="GF549" s="68" t="s">
        <v>4337</v>
      </c>
    </row>
    <row r="550" spans="6:188" x14ac:dyDescent="0.3">
      <c r="F550" s="81">
        <v>60032</v>
      </c>
      <c r="G550" s="81">
        <v>1</v>
      </c>
      <c r="H550" s="81">
        <v>360032</v>
      </c>
      <c r="I550" s="81">
        <v>460032</v>
      </c>
      <c r="J550" s="81" t="s">
        <v>12149</v>
      </c>
      <c r="K550" s="81" t="s">
        <v>12150</v>
      </c>
      <c r="L550" s="81">
        <v>0</v>
      </c>
      <c r="M550" s="81">
        <v>40</v>
      </c>
      <c r="N550" s="81">
        <v>0</v>
      </c>
      <c r="O550" s="81">
        <v>0</v>
      </c>
      <c r="P550" s="68">
        <v>0</v>
      </c>
      <c r="Q550" s="68">
        <v>0</v>
      </c>
      <c r="R550" s="68">
        <v>1</v>
      </c>
      <c r="S550" s="68">
        <v>1</v>
      </c>
      <c r="T550" s="68">
        <v>5</v>
      </c>
      <c r="U550" s="68">
        <v>0</v>
      </c>
      <c r="V550" s="68">
        <v>0</v>
      </c>
      <c r="W550" s="68">
        <v>0</v>
      </c>
      <c r="X550" s="68">
        <v>0</v>
      </c>
      <c r="Y550" s="68">
        <v>0</v>
      </c>
      <c r="Z550" s="68">
        <v>0</v>
      </c>
      <c r="AA550" s="68">
        <v>0</v>
      </c>
      <c r="AB550" s="68">
        <v>0</v>
      </c>
      <c r="AC550" s="68">
        <v>1</v>
      </c>
      <c r="AD550" s="68">
        <v>110</v>
      </c>
      <c r="AE550" s="68">
        <v>0</v>
      </c>
      <c r="AF550" s="68">
        <v>500</v>
      </c>
      <c r="AG550" s="68">
        <v>104</v>
      </c>
      <c r="AH550" s="68">
        <v>30</v>
      </c>
      <c r="AI550" s="68">
        <v>0</v>
      </c>
      <c r="AJ550" s="68">
        <v>157</v>
      </c>
      <c r="AK550" s="68">
        <v>60002</v>
      </c>
      <c r="AL550" s="68">
        <v>61038</v>
      </c>
      <c r="AM550" s="68">
        <v>0</v>
      </c>
      <c r="AN550" s="68">
        <v>0</v>
      </c>
      <c r="AO550" s="68">
        <v>0</v>
      </c>
      <c r="AP550" s="68" t="s">
        <v>12151</v>
      </c>
      <c r="AQ550" s="68">
        <v>1</v>
      </c>
      <c r="AR550" s="68">
        <v>0</v>
      </c>
      <c r="AS550" s="68">
        <v>0</v>
      </c>
      <c r="AT550" s="68">
        <v>8</v>
      </c>
      <c r="AU550" s="68">
        <v>0</v>
      </c>
      <c r="AV550" s="68">
        <v>1</v>
      </c>
      <c r="AW550" s="68"/>
      <c r="AX550" s="68">
        <v>276</v>
      </c>
      <c r="AY550" s="126">
        <v>276</v>
      </c>
      <c r="AZ550" s="68">
        <v>0</v>
      </c>
      <c r="BA550" s="68">
        <v>1</v>
      </c>
      <c r="EQ550" s="68">
        <v>50067</v>
      </c>
      <c r="ER550" s="175">
        <v>2</v>
      </c>
      <c r="ES550" s="68">
        <v>650</v>
      </c>
      <c r="ET550" s="68">
        <v>67</v>
      </c>
      <c r="EU550" s="68">
        <v>0</v>
      </c>
      <c r="EV550" s="68">
        <v>150067</v>
      </c>
      <c r="EW550" s="68" t="s">
        <v>2705</v>
      </c>
      <c r="EX550" s="68" t="str">
        <f t="shared" si="41"/>
        <v>중형</v>
      </c>
      <c r="GE550" s="68">
        <v>8600</v>
      </c>
      <c r="GF550" s="68" t="s">
        <v>3883</v>
      </c>
    </row>
    <row r="551" spans="6:188" x14ac:dyDescent="0.3">
      <c r="F551" s="81">
        <v>60033</v>
      </c>
      <c r="G551" s="81">
        <v>1</v>
      </c>
      <c r="H551" s="81">
        <v>360033</v>
      </c>
      <c r="I551" s="81">
        <v>460033</v>
      </c>
      <c r="J551" s="81" t="s">
        <v>12152</v>
      </c>
      <c r="K551" s="81" t="s">
        <v>894</v>
      </c>
      <c r="L551" s="81">
        <v>0</v>
      </c>
      <c r="M551" s="81">
        <v>40</v>
      </c>
      <c r="N551" s="81">
        <v>0</v>
      </c>
      <c r="O551" s="81">
        <v>0</v>
      </c>
      <c r="P551" s="68">
        <v>0</v>
      </c>
      <c r="Q551" s="68">
        <v>0</v>
      </c>
      <c r="R551" s="68">
        <v>1</v>
      </c>
      <c r="S551" s="68">
        <v>1</v>
      </c>
      <c r="T551" s="68">
        <v>5</v>
      </c>
      <c r="U551" s="68">
        <v>0</v>
      </c>
      <c r="V551" s="68">
        <v>0</v>
      </c>
      <c r="W551" s="68">
        <v>0</v>
      </c>
      <c r="X551" s="68">
        <v>0</v>
      </c>
      <c r="Y551" s="68">
        <v>0</v>
      </c>
      <c r="Z551" s="68">
        <v>0</v>
      </c>
      <c r="AA551" s="68">
        <v>0</v>
      </c>
      <c r="AB551" s="68">
        <v>0</v>
      </c>
      <c r="AC551" s="68">
        <v>1</v>
      </c>
      <c r="AD551" s="68">
        <v>109</v>
      </c>
      <c r="AE551" s="68">
        <v>0</v>
      </c>
      <c r="AF551" s="68">
        <v>550</v>
      </c>
      <c r="AG551" s="68">
        <v>106</v>
      </c>
      <c r="AH551" s="68">
        <v>30</v>
      </c>
      <c r="AI551" s="68">
        <v>0</v>
      </c>
      <c r="AJ551" s="68">
        <v>129</v>
      </c>
      <c r="AK551" s="68">
        <v>150</v>
      </c>
      <c r="AL551" s="68">
        <v>0</v>
      </c>
      <c r="AM551" s="68">
        <v>157</v>
      </c>
      <c r="AN551" s="68">
        <v>60002</v>
      </c>
      <c r="AO551" s="68">
        <v>61039</v>
      </c>
      <c r="AP551" s="68" t="s">
        <v>12153</v>
      </c>
      <c r="AQ551" s="68">
        <v>1</v>
      </c>
      <c r="AR551" s="68">
        <v>0</v>
      </c>
      <c r="AS551" s="68">
        <v>0</v>
      </c>
      <c r="AT551" s="68">
        <v>8</v>
      </c>
      <c r="AU551" s="68">
        <v>0</v>
      </c>
      <c r="AV551" s="68">
        <v>1</v>
      </c>
      <c r="AW551" s="68"/>
      <c r="AX551" s="68">
        <v>277</v>
      </c>
      <c r="AY551" s="126">
        <v>277</v>
      </c>
      <c r="AZ551" s="68">
        <v>0</v>
      </c>
      <c r="BA551" s="68">
        <v>1</v>
      </c>
      <c r="EQ551" s="68">
        <v>51071</v>
      </c>
      <c r="ER551" s="175">
        <v>4</v>
      </c>
      <c r="ES551" s="68">
        <v>-1</v>
      </c>
      <c r="ET551" s="68">
        <v>71</v>
      </c>
      <c r="EU551" s="68">
        <v>0</v>
      </c>
      <c r="EV551" s="68">
        <v>150071</v>
      </c>
      <c r="EW551" s="68" t="s">
        <v>2709</v>
      </c>
      <c r="EX551" s="68" t="str">
        <f t="shared" si="41"/>
        <v>대형</v>
      </c>
      <c r="GE551" s="68">
        <v>9000</v>
      </c>
      <c r="GF551" s="68" t="s">
        <v>4338</v>
      </c>
    </row>
    <row r="552" spans="6:188" x14ac:dyDescent="0.3">
      <c r="F552" s="175">
        <v>60034</v>
      </c>
      <c r="G552" s="175">
        <v>1</v>
      </c>
      <c r="H552" s="175">
        <v>360034</v>
      </c>
      <c r="I552" s="175">
        <v>460034</v>
      </c>
      <c r="J552" s="175" t="s">
        <v>12154</v>
      </c>
      <c r="K552" s="175" t="s">
        <v>1004</v>
      </c>
      <c r="L552" s="175">
        <v>0</v>
      </c>
      <c r="M552" s="175">
        <v>40</v>
      </c>
      <c r="N552" s="175">
        <v>0</v>
      </c>
      <c r="O552" s="175">
        <v>0</v>
      </c>
      <c r="P552" s="68">
        <v>0</v>
      </c>
      <c r="Q552" s="68">
        <v>0</v>
      </c>
      <c r="R552" s="68">
        <v>1</v>
      </c>
      <c r="S552" s="68">
        <v>1</v>
      </c>
      <c r="T552" s="68">
        <v>5</v>
      </c>
      <c r="U552" s="68">
        <v>0</v>
      </c>
      <c r="V552" s="68">
        <v>0</v>
      </c>
      <c r="W552" s="68">
        <v>0</v>
      </c>
      <c r="X552" s="68">
        <v>0</v>
      </c>
      <c r="Y552" s="68">
        <v>0</v>
      </c>
      <c r="Z552" s="68">
        <v>0</v>
      </c>
      <c r="AA552" s="68">
        <v>0</v>
      </c>
      <c r="AB552" s="68">
        <v>0</v>
      </c>
      <c r="AC552" s="68">
        <v>1</v>
      </c>
      <c r="AD552" s="68">
        <v>109</v>
      </c>
      <c r="AE552" s="68">
        <v>0</v>
      </c>
      <c r="AF552" s="68">
        <v>600</v>
      </c>
      <c r="AG552" s="68">
        <v>111</v>
      </c>
      <c r="AH552" s="68">
        <v>1000</v>
      </c>
      <c r="AI552" s="68">
        <v>0</v>
      </c>
      <c r="AJ552" s="68">
        <v>112</v>
      </c>
      <c r="AK552" s="68">
        <v>1000</v>
      </c>
      <c r="AL552" s="68">
        <v>0</v>
      </c>
      <c r="AM552" s="68">
        <v>157</v>
      </c>
      <c r="AN552" s="68">
        <v>60002</v>
      </c>
      <c r="AO552" s="68">
        <v>61040</v>
      </c>
      <c r="AP552" s="68" t="s">
        <v>12155</v>
      </c>
      <c r="AQ552" s="68">
        <v>1</v>
      </c>
      <c r="AR552" s="68">
        <v>0</v>
      </c>
      <c r="AS552" s="68">
        <v>0</v>
      </c>
      <c r="AT552" s="68">
        <v>8</v>
      </c>
      <c r="AU552" s="68">
        <v>0</v>
      </c>
      <c r="AV552" s="68">
        <v>1</v>
      </c>
      <c r="AW552" s="68"/>
      <c r="AX552" s="68">
        <v>278</v>
      </c>
      <c r="AY552" s="126">
        <v>278</v>
      </c>
      <c r="AZ552" s="68">
        <v>0</v>
      </c>
      <c r="BA552" s="68">
        <v>1</v>
      </c>
      <c r="EQ552" s="68">
        <v>50101</v>
      </c>
      <c r="ER552" s="175">
        <v>1</v>
      </c>
      <c r="ES552" s="68">
        <v>650</v>
      </c>
      <c r="ET552" s="68">
        <v>101</v>
      </c>
      <c r="EU552" s="68">
        <v>0</v>
      </c>
      <c r="EV552" s="68">
        <v>150101</v>
      </c>
      <c r="EW552" s="68" t="s">
        <v>2738</v>
      </c>
      <c r="EX552" s="68" t="str">
        <f t="shared" si="41"/>
        <v>소형</v>
      </c>
      <c r="GE552" s="68">
        <v>9001</v>
      </c>
      <c r="GF552" s="68" t="s">
        <v>4339</v>
      </c>
    </row>
    <row r="553" spans="6:188" x14ac:dyDescent="0.3">
      <c r="F553" s="175">
        <v>60035</v>
      </c>
      <c r="G553" s="175">
        <v>1</v>
      </c>
      <c r="H553" s="175">
        <v>360035</v>
      </c>
      <c r="I553" s="175">
        <v>460035</v>
      </c>
      <c r="J553" s="175" t="s">
        <v>12156</v>
      </c>
      <c r="K553" s="175" t="s">
        <v>950</v>
      </c>
      <c r="L553" s="175">
        <v>0</v>
      </c>
      <c r="M553" s="175">
        <v>40</v>
      </c>
      <c r="N553" s="175">
        <v>0</v>
      </c>
      <c r="O553" s="175">
        <v>0</v>
      </c>
      <c r="P553" s="68">
        <v>0</v>
      </c>
      <c r="Q553" s="68">
        <v>0</v>
      </c>
      <c r="R553" s="68">
        <v>1</v>
      </c>
      <c r="S553" s="68">
        <v>1</v>
      </c>
      <c r="T553" s="68">
        <v>5</v>
      </c>
      <c r="U553" s="68">
        <v>0</v>
      </c>
      <c r="V553" s="68">
        <v>0</v>
      </c>
      <c r="W553" s="68">
        <v>0</v>
      </c>
      <c r="X553" s="68">
        <v>0</v>
      </c>
      <c r="Y553" s="68">
        <v>0</v>
      </c>
      <c r="Z553" s="68">
        <v>0</v>
      </c>
      <c r="AA553" s="68">
        <v>0</v>
      </c>
      <c r="AB553" s="68">
        <v>0</v>
      </c>
      <c r="AC553" s="68">
        <v>1</v>
      </c>
      <c r="AD553" s="68">
        <v>109</v>
      </c>
      <c r="AE553" s="68">
        <v>0</v>
      </c>
      <c r="AF553" s="68">
        <v>500</v>
      </c>
      <c r="AG553" s="68">
        <v>105</v>
      </c>
      <c r="AH553" s="68">
        <v>30</v>
      </c>
      <c r="AI553" s="68">
        <v>0</v>
      </c>
      <c r="AJ553" s="68">
        <v>157</v>
      </c>
      <c r="AK553" s="68">
        <v>60002</v>
      </c>
      <c r="AL553" s="68">
        <v>61041</v>
      </c>
      <c r="AM553" s="68">
        <v>0</v>
      </c>
      <c r="AN553" s="68">
        <v>0</v>
      </c>
      <c r="AO553" s="68">
        <v>0</v>
      </c>
      <c r="AP553" s="68" t="s">
        <v>12157</v>
      </c>
      <c r="AQ553" s="68">
        <v>1</v>
      </c>
      <c r="AR553" s="68">
        <v>0</v>
      </c>
      <c r="AS553" s="68">
        <v>0</v>
      </c>
      <c r="AT553" s="68">
        <v>8</v>
      </c>
      <c r="AU553" s="68">
        <v>0</v>
      </c>
      <c r="AV553" s="68">
        <v>1</v>
      </c>
      <c r="AW553" s="68"/>
      <c r="AX553" s="68">
        <v>279</v>
      </c>
      <c r="AY553" s="126">
        <v>279</v>
      </c>
      <c r="AZ553" s="68">
        <v>0</v>
      </c>
      <c r="BA553" s="68">
        <v>1</v>
      </c>
      <c r="EQ553" s="68">
        <v>51081</v>
      </c>
      <c r="ER553" s="175">
        <v>2</v>
      </c>
      <c r="ES553" s="68">
        <v>-1</v>
      </c>
      <c r="ET553" s="68">
        <v>81</v>
      </c>
      <c r="EU553" s="68">
        <v>0</v>
      </c>
      <c r="EV553" s="68">
        <v>150081</v>
      </c>
      <c r="EW553" s="68" t="s">
        <v>2719</v>
      </c>
      <c r="EX553" s="68" t="str">
        <f t="shared" si="41"/>
        <v>중형</v>
      </c>
      <c r="GE553" s="68">
        <v>9002</v>
      </c>
      <c r="GF553" s="68" t="s">
        <v>4340</v>
      </c>
    </row>
    <row r="554" spans="6:188" x14ac:dyDescent="0.3">
      <c r="F554" s="68">
        <v>60036</v>
      </c>
      <c r="G554" s="68">
        <v>1</v>
      </c>
      <c r="H554" s="68">
        <v>360036</v>
      </c>
      <c r="I554" s="68">
        <v>460036</v>
      </c>
      <c r="J554" s="68" t="s">
        <v>12158</v>
      </c>
      <c r="K554" s="68" t="s">
        <v>940</v>
      </c>
      <c r="L554" s="68">
        <v>0</v>
      </c>
      <c r="M554" s="68">
        <v>40</v>
      </c>
      <c r="N554" s="68">
        <v>0</v>
      </c>
      <c r="O554" s="68">
        <v>0</v>
      </c>
      <c r="P554" s="68">
        <v>0</v>
      </c>
      <c r="Q554" s="68">
        <v>0</v>
      </c>
      <c r="R554" s="68">
        <v>1</v>
      </c>
      <c r="S554" s="68">
        <v>1</v>
      </c>
      <c r="T554" s="68">
        <v>5</v>
      </c>
      <c r="U554" s="68">
        <v>0</v>
      </c>
      <c r="V554" s="68">
        <v>0</v>
      </c>
      <c r="W554" s="68">
        <v>0</v>
      </c>
      <c r="X554" s="68">
        <v>0</v>
      </c>
      <c r="Y554" s="68">
        <v>0</v>
      </c>
      <c r="Z554" s="68">
        <v>0</v>
      </c>
      <c r="AA554" s="68">
        <v>0</v>
      </c>
      <c r="AB554" s="68">
        <v>0</v>
      </c>
      <c r="AC554" s="68">
        <v>1</v>
      </c>
      <c r="AD554" s="68">
        <v>110</v>
      </c>
      <c r="AE554" s="68">
        <v>0</v>
      </c>
      <c r="AF554" s="68">
        <v>450</v>
      </c>
      <c r="AG554" s="68">
        <v>109</v>
      </c>
      <c r="AH554" s="68">
        <v>0</v>
      </c>
      <c r="AI554" s="68">
        <v>300</v>
      </c>
      <c r="AJ554" s="68">
        <v>104</v>
      </c>
      <c r="AK554" s="68">
        <v>30</v>
      </c>
      <c r="AL554" s="68">
        <v>0</v>
      </c>
      <c r="AM554" s="68">
        <v>157</v>
      </c>
      <c r="AN554" s="68">
        <v>60002</v>
      </c>
      <c r="AO554" s="68">
        <v>61042</v>
      </c>
      <c r="AP554" s="68" t="s">
        <v>12159</v>
      </c>
      <c r="AQ554" s="68">
        <v>1</v>
      </c>
      <c r="AR554" s="68">
        <v>0</v>
      </c>
      <c r="AS554" s="68">
        <v>0</v>
      </c>
      <c r="AT554" s="68">
        <v>8</v>
      </c>
      <c r="AU554" s="68">
        <v>0</v>
      </c>
      <c r="AV554" s="68">
        <v>1</v>
      </c>
      <c r="AW554" s="68"/>
      <c r="AX554" s="68">
        <v>280</v>
      </c>
      <c r="AY554" s="126">
        <v>280</v>
      </c>
      <c r="AZ554" s="68">
        <v>0</v>
      </c>
      <c r="BA554" s="68">
        <v>1</v>
      </c>
      <c r="EQ554" s="68">
        <v>50102</v>
      </c>
      <c r="ER554" s="175">
        <v>2</v>
      </c>
      <c r="ES554" s="68">
        <v>650</v>
      </c>
      <c r="ET554" s="68">
        <v>102</v>
      </c>
      <c r="EU554" s="68">
        <v>0</v>
      </c>
      <c r="EV554" s="68">
        <v>150102</v>
      </c>
      <c r="EW554" s="68" t="s">
        <v>11594</v>
      </c>
      <c r="EX554" s="68" t="str">
        <f t="shared" si="41"/>
        <v>중형</v>
      </c>
      <c r="GE554" s="68">
        <v>9003</v>
      </c>
      <c r="GF554" s="68" t="s">
        <v>4341</v>
      </c>
    </row>
    <row r="555" spans="6:188" x14ac:dyDescent="0.3">
      <c r="F555" s="68">
        <v>60037</v>
      </c>
      <c r="G555" s="68">
        <v>1</v>
      </c>
      <c r="H555" s="68">
        <v>360005</v>
      </c>
      <c r="I555" s="68">
        <v>460005</v>
      </c>
      <c r="J555" s="68" t="s">
        <v>12090</v>
      </c>
      <c r="K555" s="68" t="s">
        <v>12091</v>
      </c>
      <c r="L555" s="68">
        <v>0</v>
      </c>
      <c r="M555" s="68">
        <v>40</v>
      </c>
      <c r="N555" s="68">
        <v>0</v>
      </c>
      <c r="O555" s="68">
        <v>0</v>
      </c>
      <c r="P555" s="68">
        <v>0</v>
      </c>
      <c r="Q555" s="68">
        <v>0</v>
      </c>
      <c r="R555" s="68">
        <v>1</v>
      </c>
      <c r="S555" s="68">
        <v>1</v>
      </c>
      <c r="T555" s="68">
        <v>5</v>
      </c>
      <c r="U555" s="68">
        <v>0</v>
      </c>
      <c r="V555" s="68">
        <v>0</v>
      </c>
      <c r="W555" s="68">
        <v>0</v>
      </c>
      <c r="X555" s="68">
        <v>0</v>
      </c>
      <c r="Y555" s="68">
        <v>0</v>
      </c>
      <c r="Z555" s="68">
        <v>0</v>
      </c>
      <c r="AA555" s="68">
        <v>0</v>
      </c>
      <c r="AB555" s="68">
        <v>0</v>
      </c>
      <c r="AC555" s="68">
        <v>1</v>
      </c>
      <c r="AD555" s="68">
        <v>109</v>
      </c>
      <c r="AE555" s="68">
        <v>0</v>
      </c>
      <c r="AF555" s="68">
        <v>600</v>
      </c>
      <c r="AG555" s="68">
        <v>0</v>
      </c>
      <c r="AH555" s="68">
        <v>0</v>
      </c>
      <c r="AI555" s="68">
        <v>0</v>
      </c>
      <c r="AJ555" s="68">
        <v>0</v>
      </c>
      <c r="AK555" s="68">
        <v>0</v>
      </c>
      <c r="AL555" s="68">
        <v>0</v>
      </c>
      <c r="AM555" s="68">
        <v>0</v>
      </c>
      <c r="AN555" s="68">
        <v>0</v>
      </c>
      <c r="AO555" s="68">
        <v>0</v>
      </c>
      <c r="AP555" s="68" t="s">
        <v>12160</v>
      </c>
      <c r="AQ555" s="68">
        <v>1</v>
      </c>
      <c r="AR555" s="68">
        <v>0</v>
      </c>
      <c r="AS555" s="68">
        <v>0</v>
      </c>
      <c r="AT555" s="68">
        <v>24</v>
      </c>
      <c r="AU555" s="68">
        <v>0</v>
      </c>
      <c r="AV555" s="68">
        <v>1</v>
      </c>
      <c r="AW555" s="68"/>
      <c r="AX555" s="68">
        <v>281</v>
      </c>
      <c r="AY555" s="126">
        <v>281</v>
      </c>
      <c r="AZ555" s="68">
        <v>0</v>
      </c>
      <c r="BA555" s="68">
        <v>1</v>
      </c>
      <c r="EQ555" s="68">
        <v>51082</v>
      </c>
      <c r="ER555" s="175">
        <v>4</v>
      </c>
      <c r="ES555" s="68">
        <v>-1</v>
      </c>
      <c r="ET555" s="68">
        <v>82</v>
      </c>
      <c r="EU555" s="68">
        <v>0</v>
      </c>
      <c r="EV555" s="68">
        <v>150082</v>
      </c>
      <c r="EW555" s="68" t="s">
        <v>2720</v>
      </c>
      <c r="EX555" s="68" t="str">
        <f t="shared" si="41"/>
        <v>대형</v>
      </c>
      <c r="GE555" s="68">
        <v>9004</v>
      </c>
      <c r="GF555" s="68" t="s">
        <v>2616</v>
      </c>
    </row>
    <row r="556" spans="6:188" x14ac:dyDescent="0.3">
      <c r="F556" s="68">
        <v>60038</v>
      </c>
      <c r="G556" s="68">
        <v>1</v>
      </c>
      <c r="H556" s="68">
        <v>360006</v>
      </c>
      <c r="I556" s="68">
        <v>460006</v>
      </c>
      <c r="J556" s="68" t="s">
        <v>12093</v>
      </c>
      <c r="K556" s="68" t="s">
        <v>12094</v>
      </c>
      <c r="L556" s="68">
        <v>0</v>
      </c>
      <c r="M556" s="68">
        <v>40</v>
      </c>
      <c r="N556" s="68">
        <v>0</v>
      </c>
      <c r="O556" s="68">
        <v>0</v>
      </c>
      <c r="P556" s="68">
        <v>0</v>
      </c>
      <c r="Q556" s="68">
        <v>0</v>
      </c>
      <c r="R556" s="68">
        <v>1</v>
      </c>
      <c r="S556" s="68">
        <v>1</v>
      </c>
      <c r="T556" s="68">
        <v>5</v>
      </c>
      <c r="U556" s="68">
        <v>0</v>
      </c>
      <c r="V556" s="68">
        <v>0</v>
      </c>
      <c r="W556" s="68">
        <v>0</v>
      </c>
      <c r="X556" s="68">
        <v>0</v>
      </c>
      <c r="Y556" s="68">
        <v>0</v>
      </c>
      <c r="Z556" s="68">
        <v>0</v>
      </c>
      <c r="AA556" s="68">
        <v>0</v>
      </c>
      <c r="AB556" s="68">
        <v>0</v>
      </c>
      <c r="AC556" s="68">
        <v>1</v>
      </c>
      <c r="AD556" s="68">
        <v>110</v>
      </c>
      <c r="AE556" s="68">
        <v>0</v>
      </c>
      <c r="AF556" s="68">
        <v>600</v>
      </c>
      <c r="AG556" s="68">
        <v>0</v>
      </c>
      <c r="AH556" s="68">
        <v>0</v>
      </c>
      <c r="AI556" s="68">
        <v>0</v>
      </c>
      <c r="AJ556" s="68">
        <v>0</v>
      </c>
      <c r="AK556" s="68">
        <v>0</v>
      </c>
      <c r="AL556" s="68">
        <v>0</v>
      </c>
      <c r="AM556" s="68">
        <v>0</v>
      </c>
      <c r="AN556" s="68">
        <v>0</v>
      </c>
      <c r="AO556" s="68">
        <v>0</v>
      </c>
      <c r="AP556" s="68" t="s">
        <v>12161</v>
      </c>
      <c r="AQ556" s="68">
        <v>1</v>
      </c>
      <c r="AR556" s="68">
        <v>0</v>
      </c>
      <c r="AS556" s="68">
        <v>0</v>
      </c>
      <c r="AT556" s="68">
        <v>24</v>
      </c>
      <c r="AU556" s="68">
        <v>0</v>
      </c>
      <c r="AV556" s="68">
        <v>1</v>
      </c>
      <c r="AW556" s="68"/>
      <c r="AX556" s="68">
        <v>282</v>
      </c>
      <c r="AY556" s="126">
        <v>282</v>
      </c>
      <c r="AZ556" s="68">
        <v>0</v>
      </c>
      <c r="BA556" s="68">
        <v>1</v>
      </c>
      <c r="EQ556" s="68">
        <v>50064</v>
      </c>
      <c r="ER556" s="175">
        <v>1</v>
      </c>
      <c r="ES556" s="68">
        <v>650</v>
      </c>
      <c r="ET556" s="68">
        <v>64</v>
      </c>
      <c r="EU556" s="68">
        <v>0</v>
      </c>
      <c r="EV556" s="68">
        <v>150064</v>
      </c>
      <c r="EW556" s="68" t="s">
        <v>2702</v>
      </c>
      <c r="EX556" s="68" t="str">
        <f t="shared" si="41"/>
        <v>소형</v>
      </c>
      <c r="GE556" s="68">
        <v>9005</v>
      </c>
      <c r="GF556" s="68" t="s">
        <v>4233</v>
      </c>
    </row>
    <row r="557" spans="6:188" x14ac:dyDescent="0.3">
      <c r="F557" s="68">
        <v>60039</v>
      </c>
      <c r="G557" s="68">
        <v>1</v>
      </c>
      <c r="H557" s="68">
        <v>360007</v>
      </c>
      <c r="I557" s="68">
        <v>460007</v>
      </c>
      <c r="J557" s="68" t="s">
        <v>12096</v>
      </c>
      <c r="K557" s="68" t="s">
        <v>12097</v>
      </c>
      <c r="L557" s="68">
        <v>0</v>
      </c>
      <c r="M557" s="68">
        <v>40</v>
      </c>
      <c r="N557" s="68">
        <v>0</v>
      </c>
      <c r="O557" s="68">
        <v>0</v>
      </c>
      <c r="P557" s="68">
        <v>0</v>
      </c>
      <c r="Q557" s="68">
        <v>0</v>
      </c>
      <c r="R557" s="68">
        <v>1</v>
      </c>
      <c r="S557" s="68">
        <v>1</v>
      </c>
      <c r="T557" s="68">
        <v>5</v>
      </c>
      <c r="U557" s="68">
        <v>0</v>
      </c>
      <c r="V557" s="68">
        <v>0</v>
      </c>
      <c r="W557" s="68">
        <v>0</v>
      </c>
      <c r="X557" s="68">
        <v>0</v>
      </c>
      <c r="Y557" s="68">
        <v>0</v>
      </c>
      <c r="Z557" s="68">
        <v>0</v>
      </c>
      <c r="AA557" s="68">
        <v>0</v>
      </c>
      <c r="AB557" s="68">
        <v>0</v>
      </c>
      <c r="AC557" s="68">
        <v>1</v>
      </c>
      <c r="AD557" s="68">
        <v>109</v>
      </c>
      <c r="AE557" s="68">
        <v>0</v>
      </c>
      <c r="AF557" s="68">
        <v>350</v>
      </c>
      <c r="AG557" s="68">
        <v>110</v>
      </c>
      <c r="AH557" s="68">
        <v>0</v>
      </c>
      <c r="AI557" s="68">
        <v>350</v>
      </c>
      <c r="AJ557" s="68">
        <v>0</v>
      </c>
      <c r="AK557" s="68">
        <v>0</v>
      </c>
      <c r="AL557" s="68">
        <v>0</v>
      </c>
      <c r="AM557" s="68">
        <v>0</v>
      </c>
      <c r="AN557" s="68">
        <v>0</v>
      </c>
      <c r="AO557" s="68">
        <v>0</v>
      </c>
      <c r="AP557" s="68" t="s">
        <v>12162</v>
      </c>
      <c r="AQ557" s="68">
        <v>1</v>
      </c>
      <c r="AR557" s="68">
        <v>0</v>
      </c>
      <c r="AS557" s="68">
        <v>0</v>
      </c>
      <c r="AT557" s="68">
        <v>24</v>
      </c>
      <c r="AU557" s="68">
        <v>0</v>
      </c>
      <c r="AV557" s="68">
        <v>1</v>
      </c>
      <c r="AW557" s="68"/>
      <c r="AX557" s="68">
        <v>283</v>
      </c>
      <c r="AY557" s="126">
        <v>283</v>
      </c>
      <c r="AZ557" s="68">
        <v>0</v>
      </c>
      <c r="BA557" s="68">
        <v>1</v>
      </c>
      <c r="EQ557" s="68">
        <v>51083</v>
      </c>
      <c r="ER557" s="175">
        <v>2</v>
      </c>
      <c r="ES557" s="68">
        <v>-1</v>
      </c>
      <c r="ET557" s="68">
        <v>83</v>
      </c>
      <c r="EU557" s="68">
        <v>0</v>
      </c>
      <c r="EV557" s="68">
        <v>150083</v>
      </c>
      <c r="EW557" s="68" t="s">
        <v>2721</v>
      </c>
      <c r="EX557" s="68" t="str">
        <f t="shared" si="41"/>
        <v>중형</v>
      </c>
      <c r="GE557" s="68">
        <v>9006</v>
      </c>
      <c r="GF557" s="68" t="s">
        <v>4342</v>
      </c>
    </row>
    <row r="558" spans="6:188" x14ac:dyDescent="0.3">
      <c r="F558" s="68">
        <v>60040</v>
      </c>
      <c r="G558" s="68">
        <v>1</v>
      </c>
      <c r="H558" s="68">
        <v>360040</v>
      </c>
      <c r="I558" s="68">
        <v>460040</v>
      </c>
      <c r="J558" s="68" t="s">
        <v>13420</v>
      </c>
      <c r="K558" s="68" t="s">
        <v>1042</v>
      </c>
      <c r="L558" s="68">
        <v>0</v>
      </c>
      <c r="M558" s="68">
        <v>40</v>
      </c>
      <c r="N558" s="68">
        <v>0</v>
      </c>
      <c r="O558" s="68">
        <v>0</v>
      </c>
      <c r="P558" s="68">
        <v>0</v>
      </c>
      <c r="Q558" s="68">
        <v>0</v>
      </c>
      <c r="R558" s="68">
        <v>64</v>
      </c>
      <c r="S558" s="68">
        <v>1</v>
      </c>
      <c r="T558" s="68">
        <v>1</v>
      </c>
      <c r="U558" s="68">
        <v>0</v>
      </c>
      <c r="V558" s="68">
        <v>0</v>
      </c>
      <c r="W558" s="68">
        <v>0</v>
      </c>
      <c r="X558" s="68">
        <v>0</v>
      </c>
      <c r="Y558" s="68">
        <v>0</v>
      </c>
      <c r="Z558" s="68">
        <v>0</v>
      </c>
      <c r="AA558" s="68">
        <v>0</v>
      </c>
      <c r="AB558" s="68">
        <v>0</v>
      </c>
      <c r="AC558" s="68">
        <v>1</v>
      </c>
      <c r="AD558" s="68">
        <v>107</v>
      </c>
      <c r="AE558" s="68">
        <v>0</v>
      </c>
      <c r="AF558" s="68">
        <v>125</v>
      </c>
      <c r="AG558" s="68">
        <v>0</v>
      </c>
      <c r="AH558" s="68">
        <v>0</v>
      </c>
      <c r="AI558" s="68">
        <v>0</v>
      </c>
      <c r="AJ558" s="68">
        <v>0</v>
      </c>
      <c r="AK558" s="68">
        <v>0</v>
      </c>
      <c r="AL558" s="68">
        <v>0</v>
      </c>
      <c r="AM558" s="68">
        <v>0</v>
      </c>
      <c r="AN558" s="68">
        <v>0</v>
      </c>
      <c r="AO558" s="68">
        <v>0</v>
      </c>
      <c r="AP558" s="68" t="s">
        <v>13421</v>
      </c>
      <c r="AQ558" s="68">
        <v>1</v>
      </c>
      <c r="AR558" s="68">
        <v>0</v>
      </c>
      <c r="AS558" s="68">
        <v>0</v>
      </c>
      <c r="AT558" s="68">
        <v>8</v>
      </c>
      <c r="AU558" s="68">
        <v>0</v>
      </c>
      <c r="AV558" s="68">
        <v>1</v>
      </c>
      <c r="AW558" s="68"/>
      <c r="AX558" s="68">
        <v>284</v>
      </c>
      <c r="AY558" s="126">
        <v>284</v>
      </c>
      <c r="AZ558" s="68">
        <v>0</v>
      </c>
      <c r="BA558" s="68">
        <v>1</v>
      </c>
      <c r="EQ558" s="68">
        <v>50103</v>
      </c>
      <c r="ER558" s="175">
        <v>2</v>
      </c>
      <c r="ES558" s="68">
        <v>650</v>
      </c>
      <c r="ET558" s="68">
        <v>103</v>
      </c>
      <c r="EU558" s="68">
        <v>0</v>
      </c>
      <c r="EV558" s="68">
        <v>150103</v>
      </c>
      <c r="EW558" s="68" t="s">
        <v>2739</v>
      </c>
      <c r="EX558" s="68" t="str">
        <f t="shared" si="41"/>
        <v>중형</v>
      </c>
      <c r="GE558" s="68">
        <v>9007</v>
      </c>
      <c r="GF558" s="68" t="s">
        <v>4343</v>
      </c>
    </row>
    <row r="559" spans="6:188" x14ac:dyDescent="0.3">
      <c r="F559" s="68">
        <v>60041</v>
      </c>
      <c r="G559" s="68">
        <v>1</v>
      </c>
      <c r="H559" s="68">
        <v>360041</v>
      </c>
      <c r="I559" s="68">
        <v>460041</v>
      </c>
      <c r="J559" s="68" t="s">
        <v>13422</v>
      </c>
      <c r="K559" s="68" t="s">
        <v>1056</v>
      </c>
      <c r="L559" s="68">
        <v>0</v>
      </c>
      <c r="M559" s="68">
        <v>40</v>
      </c>
      <c r="N559" s="68">
        <v>0</v>
      </c>
      <c r="O559" s="68">
        <v>0</v>
      </c>
      <c r="P559" s="68">
        <v>0</v>
      </c>
      <c r="Q559" s="68">
        <v>0</v>
      </c>
      <c r="R559" s="68">
        <v>64</v>
      </c>
      <c r="S559" s="68">
        <v>1</v>
      </c>
      <c r="T559" s="68">
        <v>2</v>
      </c>
      <c r="U559" s="68">
        <v>0</v>
      </c>
      <c r="V559" s="68">
        <v>0</v>
      </c>
      <c r="W559" s="68">
        <v>0</v>
      </c>
      <c r="X559" s="68">
        <v>0</v>
      </c>
      <c r="Y559" s="68">
        <v>0</v>
      </c>
      <c r="Z559" s="68">
        <v>0</v>
      </c>
      <c r="AA559" s="68">
        <v>0</v>
      </c>
      <c r="AB559" s="68">
        <v>0</v>
      </c>
      <c r="AC559" s="68">
        <v>1</v>
      </c>
      <c r="AD559" s="68">
        <v>107</v>
      </c>
      <c r="AE559" s="68">
        <v>0</v>
      </c>
      <c r="AF559" s="68">
        <v>185</v>
      </c>
      <c r="AG559" s="68">
        <v>0</v>
      </c>
      <c r="AH559" s="68">
        <v>0</v>
      </c>
      <c r="AI559" s="68">
        <v>0</v>
      </c>
      <c r="AJ559" s="68">
        <v>0</v>
      </c>
      <c r="AK559" s="68">
        <v>0</v>
      </c>
      <c r="AL559" s="68">
        <v>0</v>
      </c>
      <c r="AM559" s="68">
        <v>0</v>
      </c>
      <c r="AN559" s="68">
        <v>0</v>
      </c>
      <c r="AO559" s="68">
        <v>0</v>
      </c>
      <c r="AP559" s="68" t="s">
        <v>13423</v>
      </c>
      <c r="AQ559" s="68">
        <v>1</v>
      </c>
      <c r="AR559" s="68">
        <v>0</v>
      </c>
      <c r="AS559" s="68">
        <v>0</v>
      </c>
      <c r="AT559" s="68">
        <v>8</v>
      </c>
      <c r="AU559" s="68">
        <v>0</v>
      </c>
      <c r="AV559" s="68">
        <v>1</v>
      </c>
      <c r="AW559" s="68"/>
      <c r="AX559" s="68">
        <v>285</v>
      </c>
      <c r="AY559" s="126">
        <v>285</v>
      </c>
      <c r="AZ559" s="68">
        <v>0</v>
      </c>
      <c r="BA559" s="68">
        <v>1</v>
      </c>
      <c r="EQ559" s="68">
        <v>51084</v>
      </c>
      <c r="ER559" s="175">
        <v>4</v>
      </c>
      <c r="ES559" s="68">
        <v>-1</v>
      </c>
      <c r="ET559" s="68">
        <v>84</v>
      </c>
      <c r="EU559" s="68">
        <v>0</v>
      </c>
      <c r="EV559" s="68">
        <v>150084</v>
      </c>
      <c r="EW559" s="68" t="s">
        <v>2722</v>
      </c>
      <c r="EX559" s="68" t="str">
        <f t="shared" si="41"/>
        <v>대형</v>
      </c>
      <c r="GE559" s="68">
        <v>9008</v>
      </c>
      <c r="GF559" s="68" t="s">
        <v>4344</v>
      </c>
    </row>
    <row r="560" spans="6:188" x14ac:dyDescent="0.3">
      <c r="F560" s="68">
        <v>60042</v>
      </c>
      <c r="G560" s="68">
        <v>1</v>
      </c>
      <c r="H560" s="68">
        <v>360042</v>
      </c>
      <c r="I560" s="68">
        <v>460042</v>
      </c>
      <c r="J560" s="68" t="s">
        <v>13424</v>
      </c>
      <c r="K560" s="68" t="s">
        <v>1059</v>
      </c>
      <c r="L560" s="68">
        <v>0</v>
      </c>
      <c r="M560" s="68">
        <v>40</v>
      </c>
      <c r="N560" s="68">
        <v>0</v>
      </c>
      <c r="O560" s="68">
        <v>0</v>
      </c>
      <c r="P560" s="68">
        <v>0</v>
      </c>
      <c r="Q560" s="68">
        <v>0</v>
      </c>
      <c r="R560" s="68">
        <v>64</v>
      </c>
      <c r="S560" s="68">
        <v>1</v>
      </c>
      <c r="T560" s="68">
        <v>3</v>
      </c>
      <c r="U560" s="68">
        <v>0</v>
      </c>
      <c r="V560" s="68">
        <v>0</v>
      </c>
      <c r="W560" s="68">
        <v>0</v>
      </c>
      <c r="X560" s="68">
        <v>0</v>
      </c>
      <c r="Y560" s="68">
        <v>0</v>
      </c>
      <c r="Z560" s="68">
        <v>0</v>
      </c>
      <c r="AA560" s="68">
        <v>0</v>
      </c>
      <c r="AB560" s="68">
        <v>0</v>
      </c>
      <c r="AC560" s="68">
        <v>1</v>
      </c>
      <c r="AD560" s="68">
        <v>107</v>
      </c>
      <c r="AE560" s="68">
        <v>0</v>
      </c>
      <c r="AF560" s="68">
        <v>250</v>
      </c>
      <c r="AG560" s="68">
        <v>103</v>
      </c>
      <c r="AH560" s="68">
        <v>15</v>
      </c>
      <c r="AI560" s="68">
        <v>0</v>
      </c>
      <c r="AJ560" s="68">
        <v>0</v>
      </c>
      <c r="AK560" s="68">
        <v>0</v>
      </c>
      <c r="AL560" s="68">
        <v>0</v>
      </c>
      <c r="AM560" s="68">
        <v>0</v>
      </c>
      <c r="AN560" s="68">
        <v>0</v>
      </c>
      <c r="AO560" s="68">
        <v>0</v>
      </c>
      <c r="AP560" s="68" t="s">
        <v>13425</v>
      </c>
      <c r="AQ560" s="68">
        <v>1</v>
      </c>
      <c r="AR560" s="68">
        <v>0</v>
      </c>
      <c r="AS560" s="68">
        <v>0</v>
      </c>
      <c r="AT560" s="68">
        <v>8</v>
      </c>
      <c r="AU560" s="68">
        <v>0</v>
      </c>
      <c r="AV560" s="68">
        <v>1</v>
      </c>
      <c r="AW560" s="68"/>
      <c r="AX560" s="68">
        <v>286</v>
      </c>
      <c r="AY560" s="126">
        <v>286</v>
      </c>
      <c r="AZ560" s="68">
        <v>0</v>
      </c>
      <c r="BA560" s="68">
        <v>1</v>
      </c>
      <c r="EQ560" s="68">
        <v>50104</v>
      </c>
      <c r="ER560" s="175">
        <v>1</v>
      </c>
      <c r="ES560" s="68">
        <v>650</v>
      </c>
      <c r="ET560" s="68">
        <v>104</v>
      </c>
      <c r="EU560" s="68">
        <v>0</v>
      </c>
      <c r="EV560" s="68">
        <v>150104</v>
      </c>
      <c r="EW560" s="68" t="s">
        <v>2740</v>
      </c>
      <c r="EX560" s="68" t="str">
        <f t="shared" si="41"/>
        <v>소형</v>
      </c>
      <c r="GE560" s="68">
        <v>9009</v>
      </c>
      <c r="GF560" s="68" t="s">
        <v>4345</v>
      </c>
    </row>
    <row r="561" spans="6:188" x14ac:dyDescent="0.3">
      <c r="F561" s="68">
        <v>60043</v>
      </c>
      <c r="G561" s="68">
        <v>1</v>
      </c>
      <c r="H561" s="68">
        <v>360043</v>
      </c>
      <c r="I561" s="68">
        <v>460043</v>
      </c>
      <c r="J561" s="68" t="s">
        <v>13426</v>
      </c>
      <c r="K561" s="68" t="s">
        <v>1116</v>
      </c>
      <c r="L561" s="68">
        <v>0</v>
      </c>
      <c r="M561" s="68">
        <v>40</v>
      </c>
      <c r="N561" s="68">
        <v>0</v>
      </c>
      <c r="O561" s="68">
        <v>0</v>
      </c>
      <c r="P561" s="68">
        <v>0</v>
      </c>
      <c r="Q561" s="68">
        <v>0</v>
      </c>
      <c r="R561" s="68">
        <v>64</v>
      </c>
      <c r="S561" s="68">
        <v>1</v>
      </c>
      <c r="T561" s="68">
        <v>3</v>
      </c>
      <c r="U561" s="68">
        <v>0</v>
      </c>
      <c r="V561" s="68">
        <v>0</v>
      </c>
      <c r="W561" s="68">
        <v>0</v>
      </c>
      <c r="X561" s="68">
        <v>0</v>
      </c>
      <c r="Y561" s="68">
        <v>0</v>
      </c>
      <c r="Z561" s="68">
        <v>0</v>
      </c>
      <c r="AA561" s="68">
        <v>0</v>
      </c>
      <c r="AB561" s="68">
        <v>0</v>
      </c>
      <c r="AC561" s="68">
        <v>1</v>
      </c>
      <c r="AD561" s="68">
        <v>107</v>
      </c>
      <c r="AE561" s="68">
        <v>0</v>
      </c>
      <c r="AF561" s="68">
        <v>250</v>
      </c>
      <c r="AG561" s="68">
        <v>102</v>
      </c>
      <c r="AH561" s="68">
        <v>15</v>
      </c>
      <c r="AI561" s="68">
        <v>0</v>
      </c>
      <c r="AJ561" s="68">
        <v>0</v>
      </c>
      <c r="AK561" s="68">
        <v>0</v>
      </c>
      <c r="AL561" s="68">
        <v>0</v>
      </c>
      <c r="AM561" s="68">
        <v>0</v>
      </c>
      <c r="AN561" s="68">
        <v>0</v>
      </c>
      <c r="AO561" s="68">
        <v>0</v>
      </c>
      <c r="AP561" s="68" t="s">
        <v>13427</v>
      </c>
      <c r="AQ561" s="68">
        <v>1</v>
      </c>
      <c r="AR561" s="68">
        <v>0</v>
      </c>
      <c r="AS561" s="68">
        <v>0</v>
      </c>
      <c r="AT561" s="68">
        <v>8</v>
      </c>
      <c r="AU561" s="68">
        <v>0</v>
      </c>
      <c r="AV561" s="68">
        <v>1</v>
      </c>
      <c r="AW561" s="68"/>
      <c r="AX561" s="68">
        <v>287</v>
      </c>
      <c r="AY561" s="126">
        <v>287</v>
      </c>
      <c r="AZ561" s="68">
        <v>0</v>
      </c>
      <c r="BA561" s="68">
        <v>1</v>
      </c>
      <c r="EQ561" s="68">
        <v>51060</v>
      </c>
      <c r="ER561" s="175">
        <v>2</v>
      </c>
      <c r="ES561" s="68">
        <v>-1</v>
      </c>
      <c r="ET561" s="68">
        <v>60</v>
      </c>
      <c r="EU561" s="68">
        <v>0</v>
      </c>
      <c r="EV561" s="68">
        <v>150060</v>
      </c>
      <c r="EW561" s="68" t="s">
        <v>2698</v>
      </c>
      <c r="EX561" s="68" t="str">
        <f t="shared" si="41"/>
        <v>중형</v>
      </c>
      <c r="GE561" s="68">
        <v>9010</v>
      </c>
      <c r="GF561" s="68" t="s">
        <v>4346</v>
      </c>
    </row>
    <row r="562" spans="6:188" x14ac:dyDescent="0.3">
      <c r="F562" s="68">
        <v>60044</v>
      </c>
      <c r="G562" s="68">
        <v>1</v>
      </c>
      <c r="H562" s="68">
        <v>360044</v>
      </c>
      <c r="I562" s="68">
        <v>460044</v>
      </c>
      <c r="J562" s="68" t="s">
        <v>13428</v>
      </c>
      <c r="K562" s="68" t="s">
        <v>1047</v>
      </c>
      <c r="L562" s="68">
        <v>0</v>
      </c>
      <c r="M562" s="68">
        <v>40</v>
      </c>
      <c r="N562" s="68">
        <v>0</v>
      </c>
      <c r="O562" s="68">
        <v>0</v>
      </c>
      <c r="P562" s="68">
        <v>0</v>
      </c>
      <c r="Q562" s="68">
        <v>0</v>
      </c>
      <c r="R562" s="68">
        <v>64</v>
      </c>
      <c r="S562" s="68">
        <v>1</v>
      </c>
      <c r="T562" s="68">
        <v>4</v>
      </c>
      <c r="U562" s="68">
        <v>0</v>
      </c>
      <c r="V562" s="68">
        <v>0</v>
      </c>
      <c r="W562" s="68">
        <v>0</v>
      </c>
      <c r="X562" s="68">
        <v>0</v>
      </c>
      <c r="Y562" s="68">
        <v>0</v>
      </c>
      <c r="Z562" s="68">
        <v>0</v>
      </c>
      <c r="AA562" s="68">
        <v>0</v>
      </c>
      <c r="AB562" s="68">
        <v>0</v>
      </c>
      <c r="AC562" s="68">
        <v>1</v>
      </c>
      <c r="AD562" s="68">
        <v>107</v>
      </c>
      <c r="AE562" s="68">
        <v>0</v>
      </c>
      <c r="AF562" s="68">
        <v>350</v>
      </c>
      <c r="AG562" s="68">
        <v>101</v>
      </c>
      <c r="AH562" s="68">
        <v>15</v>
      </c>
      <c r="AI562" s="68">
        <v>0</v>
      </c>
      <c r="AJ562" s="68">
        <v>0</v>
      </c>
      <c r="AK562" s="68">
        <v>0</v>
      </c>
      <c r="AL562" s="68">
        <v>0</v>
      </c>
      <c r="AM562" s="68">
        <v>0</v>
      </c>
      <c r="AN562" s="68">
        <v>0</v>
      </c>
      <c r="AO562" s="68">
        <v>0</v>
      </c>
      <c r="AP562" s="68" t="s">
        <v>13429</v>
      </c>
      <c r="AQ562" s="68">
        <v>1</v>
      </c>
      <c r="AR562" s="68">
        <v>0</v>
      </c>
      <c r="AS562" s="68">
        <v>0</v>
      </c>
      <c r="AT562" s="68">
        <v>8</v>
      </c>
      <c r="AU562" s="68">
        <v>0</v>
      </c>
      <c r="AV562" s="68">
        <v>1</v>
      </c>
      <c r="AW562" s="68"/>
      <c r="AX562" s="68">
        <v>288</v>
      </c>
      <c r="AY562" s="126">
        <v>288</v>
      </c>
      <c r="AZ562" s="68">
        <v>0</v>
      </c>
      <c r="BA562" s="68">
        <v>1</v>
      </c>
      <c r="EQ562" s="68">
        <v>50093</v>
      </c>
      <c r="ER562" s="175">
        <v>1</v>
      </c>
      <c r="ES562" s="68">
        <v>650</v>
      </c>
      <c r="ET562" s="68">
        <v>93</v>
      </c>
      <c r="EU562" s="68">
        <v>0</v>
      </c>
      <c r="EV562" s="68">
        <v>150093</v>
      </c>
      <c r="EW562" s="68" t="s">
        <v>2731</v>
      </c>
      <c r="EX562" s="68" t="str">
        <f t="shared" si="41"/>
        <v>소형</v>
      </c>
      <c r="GE562" s="68">
        <v>9011</v>
      </c>
      <c r="GF562" s="68" t="s">
        <v>4281</v>
      </c>
    </row>
    <row r="563" spans="6:188" x14ac:dyDescent="0.3">
      <c r="F563" s="68">
        <v>60045</v>
      </c>
      <c r="G563" s="68">
        <v>1</v>
      </c>
      <c r="H563" s="68">
        <v>360045</v>
      </c>
      <c r="I563" s="68">
        <v>460045</v>
      </c>
      <c r="J563" s="68" t="s">
        <v>13430</v>
      </c>
      <c r="K563" s="68" t="s">
        <v>1092</v>
      </c>
      <c r="L563" s="68">
        <v>0</v>
      </c>
      <c r="M563" s="68">
        <v>40</v>
      </c>
      <c r="N563" s="68">
        <v>0</v>
      </c>
      <c r="O563" s="68">
        <v>0</v>
      </c>
      <c r="P563" s="68">
        <v>0</v>
      </c>
      <c r="Q563" s="68">
        <v>0</v>
      </c>
      <c r="R563" s="68">
        <v>64</v>
      </c>
      <c r="S563" s="68">
        <v>1</v>
      </c>
      <c r="T563" s="68">
        <v>4</v>
      </c>
      <c r="U563" s="68">
        <v>0</v>
      </c>
      <c r="V563" s="68">
        <v>0</v>
      </c>
      <c r="W563" s="68">
        <v>0</v>
      </c>
      <c r="X563" s="68">
        <v>0</v>
      </c>
      <c r="Y563" s="68">
        <v>0</v>
      </c>
      <c r="Z563" s="68">
        <v>0</v>
      </c>
      <c r="AA563" s="68">
        <v>0</v>
      </c>
      <c r="AB563" s="68">
        <v>0</v>
      </c>
      <c r="AC563" s="68">
        <v>1</v>
      </c>
      <c r="AD563" s="68">
        <v>107</v>
      </c>
      <c r="AE563" s="68">
        <v>0</v>
      </c>
      <c r="AF563" s="68">
        <v>350</v>
      </c>
      <c r="AG563" s="68">
        <v>104</v>
      </c>
      <c r="AH563" s="68">
        <v>15</v>
      </c>
      <c r="AI563" s="68">
        <v>0</v>
      </c>
      <c r="AJ563" s="68">
        <v>0</v>
      </c>
      <c r="AK563" s="68">
        <v>0</v>
      </c>
      <c r="AL563" s="68">
        <v>0</v>
      </c>
      <c r="AM563" s="68">
        <v>0</v>
      </c>
      <c r="AN563" s="68">
        <v>0</v>
      </c>
      <c r="AO563" s="68">
        <v>0</v>
      </c>
      <c r="AP563" s="68" t="s">
        <v>13431</v>
      </c>
      <c r="AQ563" s="68">
        <v>1</v>
      </c>
      <c r="AR563" s="68">
        <v>0</v>
      </c>
      <c r="AS563" s="68">
        <v>0</v>
      </c>
      <c r="AT563" s="68">
        <v>8</v>
      </c>
      <c r="AU563" s="68">
        <v>0</v>
      </c>
      <c r="AV563" s="68">
        <v>1</v>
      </c>
      <c r="AW563" s="68"/>
      <c r="AX563" s="68">
        <v>289</v>
      </c>
      <c r="AY563" s="126">
        <v>289</v>
      </c>
      <c r="AZ563" s="68">
        <v>0</v>
      </c>
      <c r="BA563" s="68">
        <v>1</v>
      </c>
      <c r="EQ563" s="68">
        <v>51036</v>
      </c>
      <c r="ER563" s="175">
        <v>2</v>
      </c>
      <c r="ES563" s="68">
        <v>-1</v>
      </c>
      <c r="ET563" s="68">
        <v>36</v>
      </c>
      <c r="EU563" s="68">
        <v>0</v>
      </c>
      <c r="EV563" s="68">
        <v>150036</v>
      </c>
      <c r="EW563" s="68" t="s">
        <v>2674</v>
      </c>
      <c r="EX563" s="68" t="str">
        <f t="shared" si="41"/>
        <v>중형</v>
      </c>
      <c r="GE563" s="68">
        <v>9012</v>
      </c>
      <c r="GF563" s="68" t="s">
        <v>4347</v>
      </c>
    </row>
    <row r="564" spans="6:188" x14ac:dyDescent="0.3">
      <c r="F564" s="68">
        <v>60046</v>
      </c>
      <c r="G564" s="68">
        <v>1</v>
      </c>
      <c r="H564" s="68">
        <v>360046</v>
      </c>
      <c r="I564" s="68">
        <v>460046</v>
      </c>
      <c r="J564" s="68" t="s">
        <v>13432</v>
      </c>
      <c r="K564" s="68" t="s">
        <v>1068</v>
      </c>
      <c r="L564" s="68">
        <v>0</v>
      </c>
      <c r="M564" s="68">
        <v>40</v>
      </c>
      <c r="N564" s="68">
        <v>0</v>
      </c>
      <c r="O564" s="68">
        <v>0</v>
      </c>
      <c r="P564" s="68">
        <v>0</v>
      </c>
      <c r="Q564" s="68">
        <v>0</v>
      </c>
      <c r="R564" s="68">
        <v>64</v>
      </c>
      <c r="S564" s="68">
        <v>1</v>
      </c>
      <c r="T564" s="68">
        <v>4</v>
      </c>
      <c r="U564" s="68">
        <v>0</v>
      </c>
      <c r="V564" s="68">
        <v>0</v>
      </c>
      <c r="W564" s="68">
        <v>0</v>
      </c>
      <c r="X564" s="68">
        <v>0</v>
      </c>
      <c r="Y564" s="68">
        <v>0</v>
      </c>
      <c r="Z564" s="68">
        <v>0</v>
      </c>
      <c r="AA564" s="68">
        <v>0</v>
      </c>
      <c r="AB564" s="68">
        <v>0</v>
      </c>
      <c r="AC564" s="68">
        <v>1</v>
      </c>
      <c r="AD564" s="68">
        <v>107</v>
      </c>
      <c r="AE564" s="68">
        <v>0</v>
      </c>
      <c r="AF564" s="68">
        <v>350</v>
      </c>
      <c r="AG564" s="68">
        <v>105</v>
      </c>
      <c r="AH564" s="68">
        <v>15</v>
      </c>
      <c r="AI564" s="68">
        <v>0</v>
      </c>
      <c r="AJ564" s="68">
        <v>0</v>
      </c>
      <c r="AK564" s="68">
        <v>0</v>
      </c>
      <c r="AL564" s="68">
        <v>0</v>
      </c>
      <c r="AM564" s="68">
        <v>0</v>
      </c>
      <c r="AN564" s="68">
        <v>0</v>
      </c>
      <c r="AO564" s="68">
        <v>0</v>
      </c>
      <c r="AP564" s="68" t="s">
        <v>13433</v>
      </c>
      <c r="AQ564" s="68">
        <v>1</v>
      </c>
      <c r="AR564" s="68">
        <v>0</v>
      </c>
      <c r="AS564" s="68">
        <v>0</v>
      </c>
      <c r="AT564" s="68">
        <v>8</v>
      </c>
      <c r="AU564" s="68">
        <v>0</v>
      </c>
      <c r="AV564" s="68">
        <v>1</v>
      </c>
      <c r="AW564" s="68"/>
      <c r="AX564" s="68">
        <v>290</v>
      </c>
      <c r="AY564" s="126">
        <v>290</v>
      </c>
      <c r="AZ564" s="68">
        <v>0</v>
      </c>
      <c r="BA564" s="68">
        <v>1</v>
      </c>
      <c r="EQ564" s="68">
        <v>50105</v>
      </c>
      <c r="ER564" s="175">
        <v>2</v>
      </c>
      <c r="ES564" s="68">
        <v>650</v>
      </c>
      <c r="ET564" s="68">
        <v>105</v>
      </c>
      <c r="EU564" s="68">
        <v>0</v>
      </c>
      <c r="EV564" s="68">
        <v>150105</v>
      </c>
      <c r="EW564" s="68" t="s">
        <v>2741</v>
      </c>
      <c r="EX564" s="68" t="str">
        <f t="shared" si="41"/>
        <v>중형</v>
      </c>
      <c r="GE564" s="68">
        <v>9013</v>
      </c>
      <c r="GF564" s="68" t="s">
        <v>4348</v>
      </c>
    </row>
    <row r="565" spans="6:188" x14ac:dyDescent="0.3">
      <c r="F565" s="68">
        <v>60047</v>
      </c>
      <c r="G565" s="68">
        <v>1</v>
      </c>
      <c r="H565" s="68">
        <v>360047</v>
      </c>
      <c r="I565" s="68">
        <v>460047</v>
      </c>
      <c r="J565" s="68" t="s">
        <v>13434</v>
      </c>
      <c r="K565" s="68" t="s">
        <v>1083</v>
      </c>
      <c r="L565" s="68">
        <v>0</v>
      </c>
      <c r="M565" s="68">
        <v>40</v>
      </c>
      <c r="N565" s="68">
        <v>0</v>
      </c>
      <c r="O565" s="68">
        <v>0</v>
      </c>
      <c r="P565" s="68">
        <v>0</v>
      </c>
      <c r="Q565" s="68">
        <v>0</v>
      </c>
      <c r="R565" s="68">
        <v>64</v>
      </c>
      <c r="S565" s="68">
        <v>1</v>
      </c>
      <c r="T565" s="68">
        <v>4</v>
      </c>
      <c r="U565" s="68">
        <v>0</v>
      </c>
      <c r="V565" s="68">
        <v>0</v>
      </c>
      <c r="W565" s="68">
        <v>0</v>
      </c>
      <c r="X565" s="68">
        <v>0</v>
      </c>
      <c r="Y565" s="68">
        <v>0</v>
      </c>
      <c r="Z565" s="68">
        <v>0</v>
      </c>
      <c r="AA565" s="68">
        <v>0</v>
      </c>
      <c r="AB565" s="68">
        <v>0</v>
      </c>
      <c r="AC565" s="68">
        <v>1</v>
      </c>
      <c r="AD565" s="68">
        <v>107</v>
      </c>
      <c r="AE565" s="68">
        <v>0</v>
      </c>
      <c r="AF565" s="68">
        <v>350</v>
      </c>
      <c r="AG565" s="68">
        <v>106</v>
      </c>
      <c r="AH565" s="68">
        <v>15</v>
      </c>
      <c r="AI565" s="68">
        <v>0</v>
      </c>
      <c r="AJ565" s="68">
        <v>0</v>
      </c>
      <c r="AK565" s="68">
        <v>0</v>
      </c>
      <c r="AL565" s="68">
        <v>0</v>
      </c>
      <c r="AM565" s="68">
        <v>0</v>
      </c>
      <c r="AN565" s="68">
        <v>0</v>
      </c>
      <c r="AO565" s="68">
        <v>0</v>
      </c>
      <c r="AP565" s="68" t="s">
        <v>13435</v>
      </c>
      <c r="AQ565" s="68">
        <v>1</v>
      </c>
      <c r="AR565" s="68">
        <v>0</v>
      </c>
      <c r="AS565" s="68">
        <v>0</v>
      </c>
      <c r="AT565" s="68">
        <v>8</v>
      </c>
      <c r="AU565" s="68">
        <v>0</v>
      </c>
      <c r="AV565" s="68">
        <v>1</v>
      </c>
      <c r="AW565" s="68"/>
      <c r="AX565" s="68">
        <v>291</v>
      </c>
      <c r="AY565" s="126">
        <v>291</v>
      </c>
      <c r="AZ565" s="68">
        <v>0</v>
      </c>
      <c r="BA565" s="68">
        <v>1</v>
      </c>
      <c r="EQ565" s="68">
        <v>51106</v>
      </c>
      <c r="ER565" s="175">
        <v>1</v>
      </c>
      <c r="ES565" s="68">
        <v>-1</v>
      </c>
      <c r="ET565" s="68">
        <v>1</v>
      </c>
      <c r="EU565" s="68">
        <v>0</v>
      </c>
      <c r="EV565" s="68">
        <v>150001</v>
      </c>
      <c r="EW565" s="68" t="s">
        <v>2639</v>
      </c>
      <c r="EX565" s="68" t="str">
        <f t="shared" si="41"/>
        <v>소형</v>
      </c>
      <c r="GE565" s="68">
        <v>9014</v>
      </c>
      <c r="GF565" s="68" t="s">
        <v>4349</v>
      </c>
    </row>
    <row r="566" spans="6:188" x14ac:dyDescent="0.3">
      <c r="F566" s="68">
        <v>60048</v>
      </c>
      <c r="G566" s="68">
        <v>1</v>
      </c>
      <c r="H566" s="68">
        <v>360048</v>
      </c>
      <c r="I566" s="68">
        <v>460048</v>
      </c>
      <c r="J566" s="68" t="s">
        <v>13436</v>
      </c>
      <c r="K566" s="68" t="s">
        <v>1098</v>
      </c>
      <c r="L566" s="68">
        <v>0</v>
      </c>
      <c r="M566" s="68">
        <v>40</v>
      </c>
      <c r="N566" s="68">
        <v>0</v>
      </c>
      <c r="O566" s="68">
        <v>0</v>
      </c>
      <c r="P566" s="68">
        <v>0</v>
      </c>
      <c r="Q566" s="68">
        <v>0</v>
      </c>
      <c r="R566" s="68">
        <v>64</v>
      </c>
      <c r="S566" s="68">
        <v>1</v>
      </c>
      <c r="T566" s="68">
        <v>5</v>
      </c>
      <c r="U566" s="68">
        <v>0</v>
      </c>
      <c r="V566" s="68">
        <v>0</v>
      </c>
      <c r="W566" s="68">
        <v>0</v>
      </c>
      <c r="X566" s="68">
        <v>0</v>
      </c>
      <c r="Y566" s="68">
        <v>0</v>
      </c>
      <c r="Z566" s="68">
        <v>0</v>
      </c>
      <c r="AA566" s="68">
        <v>0</v>
      </c>
      <c r="AB566" s="68">
        <v>0</v>
      </c>
      <c r="AC566" s="68">
        <v>1</v>
      </c>
      <c r="AD566" s="68">
        <v>107</v>
      </c>
      <c r="AE566" s="68">
        <v>0</v>
      </c>
      <c r="AF566" s="68">
        <v>500</v>
      </c>
      <c r="AG566" s="68">
        <v>100</v>
      </c>
      <c r="AH566" s="68">
        <v>10</v>
      </c>
      <c r="AI566" s="68">
        <v>0</v>
      </c>
      <c r="AJ566" s="68">
        <v>0</v>
      </c>
      <c r="AK566" s="68">
        <v>0</v>
      </c>
      <c r="AL566" s="68">
        <v>0</v>
      </c>
      <c r="AM566" s="68">
        <v>0</v>
      </c>
      <c r="AN566" s="68">
        <v>0</v>
      </c>
      <c r="AO566" s="68">
        <v>0</v>
      </c>
      <c r="AP566" s="68" t="s">
        <v>13437</v>
      </c>
      <c r="AQ566" s="68">
        <v>1</v>
      </c>
      <c r="AR566" s="68">
        <v>0</v>
      </c>
      <c r="AS566" s="68">
        <v>0</v>
      </c>
      <c r="AT566" s="68">
        <v>8</v>
      </c>
      <c r="AU566" s="68">
        <v>0</v>
      </c>
      <c r="AV566" s="68">
        <v>1</v>
      </c>
      <c r="AW566" s="68"/>
      <c r="AX566" s="68">
        <v>292</v>
      </c>
      <c r="AY566" s="126">
        <v>292</v>
      </c>
      <c r="AZ566" s="68">
        <v>0</v>
      </c>
      <c r="BA566" s="68">
        <v>1</v>
      </c>
      <c r="EQ566" s="68">
        <v>50094</v>
      </c>
      <c r="ER566" s="175">
        <v>4</v>
      </c>
      <c r="ES566" s="68">
        <v>650</v>
      </c>
      <c r="ET566" s="68">
        <v>94</v>
      </c>
      <c r="EU566" s="68">
        <v>0</v>
      </c>
      <c r="EV566" s="68">
        <v>150094</v>
      </c>
      <c r="EW566" s="68" t="s">
        <v>2732</v>
      </c>
      <c r="EX566" s="68" t="str">
        <f t="shared" si="41"/>
        <v>대형</v>
      </c>
      <c r="GE566" s="68">
        <v>10000</v>
      </c>
      <c r="GF566" s="68" t="s">
        <v>4350</v>
      </c>
    </row>
    <row r="567" spans="6:188" x14ac:dyDescent="0.3">
      <c r="F567" s="68">
        <v>60049</v>
      </c>
      <c r="G567" s="68">
        <v>1</v>
      </c>
      <c r="H567" s="68">
        <v>360049</v>
      </c>
      <c r="I567" s="68">
        <v>460049</v>
      </c>
      <c r="J567" s="68" t="s">
        <v>13438</v>
      </c>
      <c r="K567" s="68" t="s">
        <v>1071</v>
      </c>
      <c r="L567" s="68">
        <v>0</v>
      </c>
      <c r="M567" s="68">
        <v>40</v>
      </c>
      <c r="N567" s="68">
        <v>0</v>
      </c>
      <c r="O567" s="68">
        <v>0</v>
      </c>
      <c r="P567" s="68">
        <v>0</v>
      </c>
      <c r="Q567" s="68">
        <v>0</v>
      </c>
      <c r="R567" s="68">
        <v>64</v>
      </c>
      <c r="S567" s="68">
        <v>1</v>
      </c>
      <c r="T567" s="68">
        <v>5</v>
      </c>
      <c r="U567" s="68">
        <v>0</v>
      </c>
      <c r="V567" s="68">
        <v>0</v>
      </c>
      <c r="W567" s="68">
        <v>0</v>
      </c>
      <c r="X567" s="68">
        <v>0</v>
      </c>
      <c r="Y567" s="68">
        <v>0</v>
      </c>
      <c r="Z567" s="68">
        <v>0</v>
      </c>
      <c r="AA567" s="68">
        <v>0</v>
      </c>
      <c r="AB567" s="68">
        <v>0</v>
      </c>
      <c r="AC567" s="68">
        <v>1</v>
      </c>
      <c r="AD567" s="68">
        <v>107</v>
      </c>
      <c r="AE567" s="68">
        <v>0</v>
      </c>
      <c r="AF567" s="68">
        <v>500</v>
      </c>
      <c r="AG567" s="68">
        <v>123</v>
      </c>
      <c r="AH567" s="68">
        <v>300</v>
      </c>
      <c r="AI567" s="68">
        <v>0</v>
      </c>
      <c r="AJ567" s="68">
        <v>0</v>
      </c>
      <c r="AK567" s="68">
        <v>0</v>
      </c>
      <c r="AL567" s="68">
        <v>0</v>
      </c>
      <c r="AM567" s="68">
        <v>0</v>
      </c>
      <c r="AN567" s="68">
        <v>0</v>
      </c>
      <c r="AO567" s="68">
        <v>0</v>
      </c>
      <c r="AP567" s="68" t="s">
        <v>13439</v>
      </c>
      <c r="AQ567" s="68">
        <v>1</v>
      </c>
      <c r="AR567" s="68">
        <v>0</v>
      </c>
      <c r="AS567" s="68">
        <v>0</v>
      </c>
      <c r="AT567" s="68">
        <v>8</v>
      </c>
      <c r="AU567" s="68">
        <v>0</v>
      </c>
      <c r="AV567" s="68">
        <v>1</v>
      </c>
      <c r="AW567" s="68"/>
      <c r="AX567" s="68">
        <v>293</v>
      </c>
      <c r="AY567" s="126">
        <v>293</v>
      </c>
      <c r="AZ567" s="68">
        <v>0</v>
      </c>
      <c r="BA567" s="68">
        <v>1</v>
      </c>
      <c r="EQ567" s="68">
        <v>51107</v>
      </c>
      <c r="ER567" s="175">
        <v>1</v>
      </c>
      <c r="ES567" s="68">
        <v>-1</v>
      </c>
      <c r="ET567" s="68">
        <v>1</v>
      </c>
      <c r="EU567" s="68">
        <v>0</v>
      </c>
      <c r="EV567" s="68">
        <v>150001</v>
      </c>
      <c r="EW567" s="68" t="s">
        <v>2639</v>
      </c>
      <c r="EX567" s="68" t="str">
        <f t="shared" si="41"/>
        <v>소형</v>
      </c>
      <c r="GE567" s="68">
        <v>10001</v>
      </c>
      <c r="GF567" s="68" t="s">
        <v>4351</v>
      </c>
    </row>
    <row r="568" spans="6:188" x14ac:dyDescent="0.3">
      <c r="F568" s="68">
        <v>60050</v>
      </c>
      <c r="G568" s="68">
        <v>1</v>
      </c>
      <c r="H568" s="68">
        <v>360050</v>
      </c>
      <c r="I568" s="68">
        <v>460050</v>
      </c>
      <c r="J568" s="68" t="s">
        <v>13440</v>
      </c>
      <c r="K568" s="68" t="s">
        <v>1125</v>
      </c>
      <c r="L568" s="68">
        <v>0</v>
      </c>
      <c r="M568" s="68">
        <v>40</v>
      </c>
      <c r="N568" s="68">
        <v>0</v>
      </c>
      <c r="O568" s="68">
        <v>0</v>
      </c>
      <c r="P568" s="68">
        <v>0</v>
      </c>
      <c r="Q568" s="68">
        <v>0</v>
      </c>
      <c r="R568" s="68">
        <v>64</v>
      </c>
      <c r="S568" s="68">
        <v>1</v>
      </c>
      <c r="T568" s="68">
        <v>5</v>
      </c>
      <c r="U568" s="68">
        <v>0</v>
      </c>
      <c r="V568" s="68">
        <v>0</v>
      </c>
      <c r="W568" s="68">
        <v>0</v>
      </c>
      <c r="X568" s="68">
        <v>0</v>
      </c>
      <c r="Y568" s="68">
        <v>0</v>
      </c>
      <c r="Z568" s="68">
        <v>0</v>
      </c>
      <c r="AA568" s="68">
        <v>0</v>
      </c>
      <c r="AB568" s="68">
        <v>0</v>
      </c>
      <c r="AC568" s="68">
        <v>1</v>
      </c>
      <c r="AD568" s="68">
        <v>107</v>
      </c>
      <c r="AE568" s="68">
        <v>0</v>
      </c>
      <c r="AF568" s="68">
        <v>500</v>
      </c>
      <c r="AG568" s="68">
        <v>121</v>
      </c>
      <c r="AH568" s="68">
        <v>800</v>
      </c>
      <c r="AI568" s="68">
        <v>0</v>
      </c>
      <c r="AJ568" s="68">
        <v>0</v>
      </c>
      <c r="AK568" s="68">
        <v>0</v>
      </c>
      <c r="AL568" s="68">
        <v>0</v>
      </c>
      <c r="AM568" s="68">
        <v>0</v>
      </c>
      <c r="AN568" s="68">
        <v>0</v>
      </c>
      <c r="AO568" s="68">
        <v>0</v>
      </c>
      <c r="AP568" s="68" t="s">
        <v>13441</v>
      </c>
      <c r="AQ568" s="68">
        <v>1</v>
      </c>
      <c r="AR568" s="68">
        <v>0</v>
      </c>
      <c r="AS568" s="68">
        <v>0</v>
      </c>
      <c r="AT568" s="68">
        <v>8</v>
      </c>
      <c r="AU568" s="68">
        <v>0</v>
      </c>
      <c r="AV568" s="68">
        <v>1</v>
      </c>
      <c r="AW568" s="68"/>
      <c r="AX568" s="68">
        <v>294</v>
      </c>
      <c r="AY568" s="126">
        <v>294</v>
      </c>
      <c r="AZ568" s="68">
        <v>0</v>
      </c>
      <c r="BA568" s="68">
        <v>1</v>
      </c>
      <c r="EQ568" s="68">
        <v>50095</v>
      </c>
      <c r="ER568" s="175">
        <v>4</v>
      </c>
      <c r="ES568" s="68">
        <v>650</v>
      </c>
      <c r="ET568" s="68">
        <v>95</v>
      </c>
      <c r="EU568" s="68">
        <v>0</v>
      </c>
      <c r="EV568" s="68">
        <v>150095</v>
      </c>
      <c r="EW568" s="68" t="s">
        <v>2733</v>
      </c>
      <c r="EX568" s="68" t="str">
        <f t="shared" si="41"/>
        <v>대형</v>
      </c>
      <c r="GE568" s="68">
        <v>10002</v>
      </c>
      <c r="GF568" s="68" t="s">
        <v>4352</v>
      </c>
    </row>
    <row r="569" spans="6:188" x14ac:dyDescent="0.3">
      <c r="F569" s="68">
        <v>60051</v>
      </c>
      <c r="G569" s="68">
        <v>1</v>
      </c>
      <c r="H569" s="68">
        <v>360051</v>
      </c>
      <c r="I569" s="68">
        <v>460051</v>
      </c>
      <c r="J569" s="68" t="s">
        <v>1112</v>
      </c>
      <c r="K569" s="68" t="s">
        <v>1113</v>
      </c>
      <c r="L569" s="68">
        <v>0</v>
      </c>
      <c r="M569" s="68">
        <v>40</v>
      </c>
      <c r="N569" s="68">
        <v>0</v>
      </c>
      <c r="O569" s="68">
        <v>0</v>
      </c>
      <c r="P569" s="68">
        <v>0</v>
      </c>
      <c r="Q569" s="68">
        <v>0</v>
      </c>
      <c r="R569" s="68">
        <v>64</v>
      </c>
      <c r="S569" s="68">
        <v>1</v>
      </c>
      <c r="T569" s="68">
        <v>5</v>
      </c>
      <c r="U569" s="68">
        <v>0</v>
      </c>
      <c r="V569" s="68">
        <v>0</v>
      </c>
      <c r="W569" s="68">
        <v>0</v>
      </c>
      <c r="X569" s="68">
        <v>0</v>
      </c>
      <c r="Y569" s="68">
        <v>0</v>
      </c>
      <c r="Z569" s="68">
        <v>0</v>
      </c>
      <c r="AA569" s="68">
        <v>0</v>
      </c>
      <c r="AB569" s="68">
        <v>0</v>
      </c>
      <c r="AC569" s="68">
        <v>1</v>
      </c>
      <c r="AD569" s="68">
        <v>107</v>
      </c>
      <c r="AE569" s="68">
        <v>0</v>
      </c>
      <c r="AF569" s="68">
        <v>500</v>
      </c>
      <c r="AG569" s="68">
        <v>115</v>
      </c>
      <c r="AH569" s="68">
        <v>600</v>
      </c>
      <c r="AI569" s="68">
        <v>0</v>
      </c>
      <c r="AJ569" s="68">
        <v>0</v>
      </c>
      <c r="AK569" s="68">
        <v>0</v>
      </c>
      <c r="AL569" s="68">
        <v>0</v>
      </c>
      <c r="AM569" s="68">
        <v>0</v>
      </c>
      <c r="AN569" s="68">
        <v>0</v>
      </c>
      <c r="AO569" s="68">
        <v>0</v>
      </c>
      <c r="AP569" s="68" t="s">
        <v>13442</v>
      </c>
      <c r="AQ569" s="68">
        <v>1</v>
      </c>
      <c r="AR569" s="68">
        <v>0</v>
      </c>
      <c r="AS569" s="68">
        <v>0</v>
      </c>
      <c r="AT569" s="68">
        <v>8</v>
      </c>
      <c r="AU569" s="68">
        <v>0</v>
      </c>
      <c r="AV569" s="68">
        <v>1</v>
      </c>
      <c r="AW569" s="68"/>
      <c r="AX569" s="68">
        <v>295</v>
      </c>
      <c r="AY569" s="126">
        <v>295</v>
      </c>
      <c r="AZ569" s="68">
        <v>0</v>
      </c>
      <c r="BA569" s="68">
        <v>1</v>
      </c>
      <c r="EQ569" s="68">
        <v>51054</v>
      </c>
      <c r="ER569" s="175">
        <v>2</v>
      </c>
      <c r="ES569" s="68">
        <v>-1</v>
      </c>
      <c r="ET569" s="68">
        <v>54</v>
      </c>
      <c r="EU569" s="68">
        <v>0</v>
      </c>
      <c r="EV569" s="68">
        <v>150054</v>
      </c>
      <c r="EW569" s="68" t="s">
        <v>2692</v>
      </c>
      <c r="EX569" s="68" t="str">
        <f t="shared" si="41"/>
        <v>중형</v>
      </c>
      <c r="GE569" s="68">
        <v>10003</v>
      </c>
      <c r="GF569" s="68" t="s">
        <v>4353</v>
      </c>
    </row>
    <row r="570" spans="6:188" x14ac:dyDescent="0.3">
      <c r="F570" s="68">
        <v>60052</v>
      </c>
      <c r="G570" s="68">
        <v>1</v>
      </c>
      <c r="H570" s="68">
        <v>360052</v>
      </c>
      <c r="I570" s="68">
        <v>460052</v>
      </c>
      <c r="J570" s="68" t="s">
        <v>13443</v>
      </c>
      <c r="K570" s="68" t="s">
        <v>1136</v>
      </c>
      <c r="L570" s="68">
        <v>0</v>
      </c>
      <c r="M570" s="68">
        <v>40</v>
      </c>
      <c r="N570" s="68">
        <v>0</v>
      </c>
      <c r="O570" s="68">
        <v>0</v>
      </c>
      <c r="P570" s="68">
        <v>0</v>
      </c>
      <c r="Q570" s="68">
        <v>0</v>
      </c>
      <c r="R570" s="68">
        <v>128</v>
      </c>
      <c r="S570" s="68">
        <v>1</v>
      </c>
      <c r="T570" s="68">
        <v>1</v>
      </c>
      <c r="U570" s="68">
        <v>0</v>
      </c>
      <c r="V570" s="68">
        <v>0</v>
      </c>
      <c r="W570" s="68">
        <v>0</v>
      </c>
      <c r="X570" s="68">
        <v>0</v>
      </c>
      <c r="Y570" s="68">
        <v>0</v>
      </c>
      <c r="Z570" s="68">
        <v>0</v>
      </c>
      <c r="AA570" s="68">
        <v>0</v>
      </c>
      <c r="AB570" s="68">
        <v>0</v>
      </c>
      <c r="AC570" s="68">
        <v>1</v>
      </c>
      <c r="AD570" s="68">
        <v>111</v>
      </c>
      <c r="AE570" s="68">
        <v>0</v>
      </c>
      <c r="AF570" s="68">
        <v>100</v>
      </c>
      <c r="AG570" s="68">
        <v>112</v>
      </c>
      <c r="AH570" s="68">
        <v>0</v>
      </c>
      <c r="AI570" s="68">
        <v>100</v>
      </c>
      <c r="AJ570" s="68">
        <v>0</v>
      </c>
      <c r="AK570" s="68">
        <v>0</v>
      </c>
      <c r="AL570" s="68">
        <v>0</v>
      </c>
      <c r="AM570" s="68">
        <v>0</v>
      </c>
      <c r="AN570" s="68">
        <v>0</v>
      </c>
      <c r="AO570" s="68">
        <v>0</v>
      </c>
      <c r="AP570" s="68" t="s">
        <v>13444</v>
      </c>
      <c r="AQ570" s="68">
        <v>1</v>
      </c>
      <c r="AR570" s="68">
        <v>0</v>
      </c>
      <c r="AS570" s="68">
        <v>0</v>
      </c>
      <c r="AT570" s="68">
        <v>8</v>
      </c>
      <c r="AU570" s="68">
        <v>0</v>
      </c>
      <c r="AV570" s="68">
        <v>1</v>
      </c>
      <c r="AW570" s="68"/>
      <c r="AX570" s="68">
        <v>296</v>
      </c>
      <c r="AY570" s="126">
        <v>296</v>
      </c>
      <c r="AZ570" s="68">
        <v>0</v>
      </c>
      <c r="BA570" s="68">
        <v>1</v>
      </c>
      <c r="EQ570" s="68">
        <v>52007</v>
      </c>
      <c r="ER570" s="175">
        <v>2</v>
      </c>
      <c r="ES570" s="68">
        <v>-1</v>
      </c>
      <c r="ET570" s="68">
        <v>7</v>
      </c>
      <c r="EU570" s="68">
        <v>0</v>
      </c>
      <c r="EV570" s="68">
        <v>150007</v>
      </c>
      <c r="EW570" s="68" t="s">
        <v>2645</v>
      </c>
      <c r="EX570" s="68" t="str">
        <f t="shared" si="41"/>
        <v>중형</v>
      </c>
      <c r="GE570" s="68">
        <v>10004</v>
      </c>
      <c r="GF570" s="68" t="s">
        <v>4354</v>
      </c>
    </row>
    <row r="571" spans="6:188" x14ac:dyDescent="0.3">
      <c r="F571" s="68">
        <v>60053</v>
      </c>
      <c r="G571" s="68">
        <v>1</v>
      </c>
      <c r="H571" s="68">
        <v>360053</v>
      </c>
      <c r="I571" s="68">
        <v>460053</v>
      </c>
      <c r="J571" s="68" t="s">
        <v>13445</v>
      </c>
      <c r="K571" s="68" t="s">
        <v>1153</v>
      </c>
      <c r="L571" s="68">
        <v>0</v>
      </c>
      <c r="M571" s="68">
        <v>40</v>
      </c>
      <c r="N571" s="68">
        <v>0</v>
      </c>
      <c r="O571" s="68">
        <v>0</v>
      </c>
      <c r="P571" s="68">
        <v>0</v>
      </c>
      <c r="Q571" s="68">
        <v>0</v>
      </c>
      <c r="R571" s="68">
        <v>128</v>
      </c>
      <c r="S571" s="68">
        <v>1</v>
      </c>
      <c r="T571" s="68">
        <v>2</v>
      </c>
      <c r="U571" s="68">
        <v>0</v>
      </c>
      <c r="V571" s="68">
        <v>0</v>
      </c>
      <c r="W571" s="68">
        <v>0</v>
      </c>
      <c r="X571" s="68">
        <v>0</v>
      </c>
      <c r="Y571" s="68">
        <v>0</v>
      </c>
      <c r="Z571" s="68">
        <v>0</v>
      </c>
      <c r="AA571" s="68">
        <v>0</v>
      </c>
      <c r="AB571" s="68">
        <v>0</v>
      </c>
      <c r="AC571" s="68">
        <v>1</v>
      </c>
      <c r="AD571" s="68">
        <v>111</v>
      </c>
      <c r="AE571" s="68">
        <v>0</v>
      </c>
      <c r="AF571" s="68">
        <v>200</v>
      </c>
      <c r="AG571" s="68">
        <v>112</v>
      </c>
      <c r="AH571" s="68">
        <v>0</v>
      </c>
      <c r="AI571" s="68">
        <v>200</v>
      </c>
      <c r="AJ571" s="68">
        <v>0</v>
      </c>
      <c r="AK571" s="68">
        <v>0</v>
      </c>
      <c r="AL571" s="68">
        <v>0</v>
      </c>
      <c r="AM571" s="68">
        <v>0</v>
      </c>
      <c r="AN571" s="68">
        <v>0</v>
      </c>
      <c r="AO571" s="68">
        <v>0</v>
      </c>
      <c r="AP571" s="68" t="s">
        <v>13446</v>
      </c>
      <c r="AQ571" s="68">
        <v>1</v>
      </c>
      <c r="AR571" s="68">
        <v>0</v>
      </c>
      <c r="AS571" s="68">
        <v>0</v>
      </c>
      <c r="AT571" s="68">
        <v>8</v>
      </c>
      <c r="AU571" s="68">
        <v>0</v>
      </c>
      <c r="AV571" s="68">
        <v>1</v>
      </c>
      <c r="AW571" s="68"/>
      <c r="AX571" s="68">
        <v>297</v>
      </c>
      <c r="AY571" s="126">
        <v>297</v>
      </c>
      <c r="AZ571" s="68">
        <v>0</v>
      </c>
      <c r="BA571" s="68">
        <v>1</v>
      </c>
      <c r="EQ571" s="68">
        <v>52012</v>
      </c>
      <c r="ER571" s="175">
        <v>4</v>
      </c>
      <c r="ES571" s="68">
        <v>-1</v>
      </c>
      <c r="ET571" s="68">
        <v>12</v>
      </c>
      <c r="EU571" s="68">
        <v>0</v>
      </c>
      <c r="EV571" s="68">
        <v>150012</v>
      </c>
      <c r="EW571" s="68" t="s">
        <v>2650</v>
      </c>
      <c r="EX571" s="68" t="str">
        <f t="shared" si="41"/>
        <v>대형</v>
      </c>
      <c r="GE571" s="68">
        <v>10005</v>
      </c>
      <c r="GF571" s="68" t="s">
        <v>4355</v>
      </c>
    </row>
    <row r="572" spans="6:188" x14ac:dyDescent="0.3">
      <c r="F572" s="68">
        <v>60054</v>
      </c>
      <c r="G572" s="68">
        <v>1</v>
      </c>
      <c r="H572" s="68">
        <v>360054</v>
      </c>
      <c r="I572" s="68">
        <v>460054</v>
      </c>
      <c r="J572" s="68" t="s">
        <v>13447</v>
      </c>
      <c r="K572" s="68" t="s">
        <v>1168</v>
      </c>
      <c r="L572" s="68">
        <v>0</v>
      </c>
      <c r="M572" s="68">
        <v>40</v>
      </c>
      <c r="N572" s="68">
        <v>0</v>
      </c>
      <c r="O572" s="68">
        <v>0</v>
      </c>
      <c r="P572" s="68">
        <v>0</v>
      </c>
      <c r="Q572" s="68">
        <v>0</v>
      </c>
      <c r="R572" s="68">
        <v>128</v>
      </c>
      <c r="S572" s="68">
        <v>1</v>
      </c>
      <c r="T572" s="68">
        <v>3</v>
      </c>
      <c r="U572" s="68">
        <v>0</v>
      </c>
      <c r="V572" s="68">
        <v>0</v>
      </c>
      <c r="W572" s="68">
        <v>0</v>
      </c>
      <c r="X572" s="68">
        <v>0</v>
      </c>
      <c r="Y572" s="68">
        <v>0</v>
      </c>
      <c r="Z572" s="68">
        <v>0</v>
      </c>
      <c r="AA572" s="68">
        <v>0</v>
      </c>
      <c r="AB572" s="68">
        <v>0</v>
      </c>
      <c r="AC572" s="68">
        <v>1</v>
      </c>
      <c r="AD572" s="68">
        <v>111</v>
      </c>
      <c r="AE572" s="68">
        <v>0</v>
      </c>
      <c r="AF572" s="68">
        <v>350</v>
      </c>
      <c r="AG572" s="68">
        <v>112</v>
      </c>
      <c r="AH572" s="68">
        <v>0</v>
      </c>
      <c r="AI572" s="68">
        <v>250</v>
      </c>
      <c r="AJ572" s="68">
        <v>103</v>
      </c>
      <c r="AK572" s="68">
        <v>15</v>
      </c>
      <c r="AL572" s="68">
        <v>0</v>
      </c>
      <c r="AM572" s="68">
        <v>0</v>
      </c>
      <c r="AN572" s="68">
        <v>0</v>
      </c>
      <c r="AO572" s="68">
        <v>0</v>
      </c>
      <c r="AP572" s="68" t="s">
        <v>13448</v>
      </c>
      <c r="AQ572" s="68">
        <v>1</v>
      </c>
      <c r="AR572" s="68">
        <v>0</v>
      </c>
      <c r="AS572" s="68">
        <v>0</v>
      </c>
      <c r="AT572" s="68">
        <v>8</v>
      </c>
      <c r="AU572" s="68">
        <v>0</v>
      </c>
      <c r="AV572" s="68">
        <v>1</v>
      </c>
      <c r="AW572" s="68"/>
      <c r="AX572" s="68">
        <v>298</v>
      </c>
      <c r="AY572" s="126">
        <v>298</v>
      </c>
      <c r="AZ572" s="68">
        <v>0</v>
      </c>
      <c r="BA572" s="68">
        <v>1</v>
      </c>
      <c r="EQ572" s="68">
        <v>52042</v>
      </c>
      <c r="ER572" s="175">
        <v>2</v>
      </c>
      <c r="ES572" s="68">
        <v>650</v>
      </c>
      <c r="ET572" s="68">
        <v>42</v>
      </c>
      <c r="EU572" s="68">
        <v>0</v>
      </c>
      <c r="EV572" s="68">
        <v>150042</v>
      </c>
      <c r="EW572" s="68" t="s">
        <v>2680</v>
      </c>
      <c r="EX572" s="68" t="str">
        <f t="shared" si="41"/>
        <v>중형</v>
      </c>
      <c r="GE572" s="68">
        <v>10006</v>
      </c>
      <c r="GF572" s="68" t="s">
        <v>4278</v>
      </c>
    </row>
    <row r="573" spans="6:188" x14ac:dyDescent="0.3">
      <c r="F573" s="68">
        <v>60055</v>
      </c>
      <c r="G573" s="68">
        <v>1</v>
      </c>
      <c r="H573" s="68">
        <v>360055</v>
      </c>
      <c r="I573" s="68">
        <v>460055</v>
      </c>
      <c r="J573" s="68" t="s">
        <v>13449</v>
      </c>
      <c r="K573" s="68" t="s">
        <v>1183</v>
      </c>
      <c r="L573" s="68">
        <v>0</v>
      </c>
      <c r="M573" s="68">
        <v>40</v>
      </c>
      <c r="N573" s="68">
        <v>0</v>
      </c>
      <c r="O573" s="68">
        <v>0</v>
      </c>
      <c r="P573" s="68">
        <v>0</v>
      </c>
      <c r="Q573" s="68">
        <v>0</v>
      </c>
      <c r="R573" s="68">
        <v>128</v>
      </c>
      <c r="S573" s="68">
        <v>1</v>
      </c>
      <c r="T573" s="68">
        <v>3</v>
      </c>
      <c r="U573" s="68">
        <v>0</v>
      </c>
      <c r="V573" s="68">
        <v>0</v>
      </c>
      <c r="W573" s="68">
        <v>0</v>
      </c>
      <c r="X573" s="68">
        <v>0</v>
      </c>
      <c r="Y573" s="68">
        <v>0</v>
      </c>
      <c r="Z573" s="68">
        <v>0</v>
      </c>
      <c r="AA573" s="68">
        <v>0</v>
      </c>
      <c r="AB573" s="68">
        <v>0</v>
      </c>
      <c r="AC573" s="68">
        <v>1</v>
      </c>
      <c r="AD573" s="68">
        <v>112</v>
      </c>
      <c r="AE573" s="68">
        <v>0</v>
      </c>
      <c r="AF573" s="68">
        <v>350</v>
      </c>
      <c r="AG573" s="68">
        <v>111</v>
      </c>
      <c r="AH573" s="68">
        <v>0</v>
      </c>
      <c r="AI573" s="68">
        <v>250</v>
      </c>
      <c r="AJ573" s="68">
        <v>102</v>
      </c>
      <c r="AK573" s="68">
        <v>15</v>
      </c>
      <c r="AL573" s="68">
        <v>0</v>
      </c>
      <c r="AM573" s="68">
        <v>0</v>
      </c>
      <c r="AN573" s="68">
        <v>0</v>
      </c>
      <c r="AO573" s="68">
        <v>0</v>
      </c>
      <c r="AP573" s="68" t="s">
        <v>13450</v>
      </c>
      <c r="AQ573" s="68">
        <v>1</v>
      </c>
      <c r="AR573" s="68">
        <v>0</v>
      </c>
      <c r="AS573" s="68">
        <v>0</v>
      </c>
      <c r="AT573" s="68">
        <v>8</v>
      </c>
      <c r="AU573" s="68">
        <v>0</v>
      </c>
      <c r="AV573" s="68">
        <v>1</v>
      </c>
      <c r="AW573" s="68"/>
      <c r="AX573" s="68">
        <v>299</v>
      </c>
      <c r="AY573" s="126">
        <v>299</v>
      </c>
      <c r="AZ573" s="68">
        <v>0</v>
      </c>
      <c r="BA573" s="68">
        <v>1</v>
      </c>
      <c r="EQ573" s="68">
        <v>52043</v>
      </c>
      <c r="ER573" s="175">
        <v>2</v>
      </c>
      <c r="ES573" s="68">
        <v>650</v>
      </c>
      <c r="ET573" s="68">
        <v>43</v>
      </c>
      <c r="EU573" s="68">
        <v>0</v>
      </c>
      <c r="EV573" s="68">
        <v>150043</v>
      </c>
      <c r="EW573" s="68" t="s">
        <v>2681</v>
      </c>
      <c r="EX573" s="68" t="str">
        <f t="shared" si="41"/>
        <v>중형</v>
      </c>
      <c r="GE573" s="68">
        <v>10007</v>
      </c>
      <c r="GF573" s="68" t="s">
        <v>4356</v>
      </c>
    </row>
    <row r="574" spans="6:188" x14ac:dyDescent="0.3">
      <c r="F574" s="68">
        <v>60056</v>
      </c>
      <c r="G574" s="68">
        <v>1</v>
      </c>
      <c r="H574" s="68">
        <v>360056</v>
      </c>
      <c r="I574" s="68">
        <v>460056</v>
      </c>
      <c r="J574" s="68" t="s">
        <v>13451</v>
      </c>
      <c r="K574" s="68" t="s">
        <v>1165</v>
      </c>
      <c r="L574" s="68">
        <v>0</v>
      </c>
      <c r="M574" s="68">
        <v>40</v>
      </c>
      <c r="N574" s="68">
        <v>0</v>
      </c>
      <c r="O574" s="68">
        <v>0</v>
      </c>
      <c r="P574" s="68">
        <v>0</v>
      </c>
      <c r="Q574" s="68">
        <v>0</v>
      </c>
      <c r="R574" s="68">
        <v>128</v>
      </c>
      <c r="S574" s="68">
        <v>1</v>
      </c>
      <c r="T574" s="68">
        <v>4</v>
      </c>
      <c r="U574" s="68">
        <v>0</v>
      </c>
      <c r="V574" s="68">
        <v>0</v>
      </c>
      <c r="W574" s="68">
        <v>0</v>
      </c>
      <c r="X574" s="68">
        <v>0</v>
      </c>
      <c r="Y574" s="68">
        <v>0</v>
      </c>
      <c r="Z574" s="68">
        <v>0</v>
      </c>
      <c r="AA574" s="68">
        <v>0</v>
      </c>
      <c r="AB574" s="68">
        <v>0</v>
      </c>
      <c r="AC574" s="68">
        <v>1</v>
      </c>
      <c r="AD574" s="68">
        <v>111</v>
      </c>
      <c r="AE574" s="68">
        <v>0</v>
      </c>
      <c r="AF574" s="68">
        <v>400</v>
      </c>
      <c r="AG574" s="68">
        <v>112</v>
      </c>
      <c r="AH574" s="68">
        <v>0</v>
      </c>
      <c r="AI574" s="68">
        <v>300</v>
      </c>
      <c r="AJ574" s="68">
        <v>101</v>
      </c>
      <c r="AK574" s="68">
        <v>15</v>
      </c>
      <c r="AL574" s="68">
        <v>0</v>
      </c>
      <c r="AM574" s="68">
        <v>0</v>
      </c>
      <c r="AN574" s="68">
        <v>0</v>
      </c>
      <c r="AO574" s="68">
        <v>0</v>
      </c>
      <c r="AP574" s="68" t="s">
        <v>13452</v>
      </c>
      <c r="AQ574" s="68">
        <v>1</v>
      </c>
      <c r="AR574" s="68">
        <v>0</v>
      </c>
      <c r="AS574" s="68">
        <v>0</v>
      </c>
      <c r="AT574" s="68">
        <v>8</v>
      </c>
      <c r="AU574" s="68">
        <v>0</v>
      </c>
      <c r="AV574" s="68">
        <v>1</v>
      </c>
      <c r="AW574" s="68"/>
      <c r="AX574" s="68">
        <v>300</v>
      </c>
      <c r="AY574" s="126">
        <v>300</v>
      </c>
      <c r="AZ574" s="68">
        <v>0</v>
      </c>
      <c r="BA574" s="68">
        <v>1</v>
      </c>
      <c r="EQ574" s="68">
        <v>52044</v>
      </c>
      <c r="ER574" s="175">
        <v>1</v>
      </c>
      <c r="ES574" s="68">
        <v>650</v>
      </c>
      <c r="ET574" s="68">
        <v>44</v>
      </c>
      <c r="EU574" s="68">
        <v>0</v>
      </c>
      <c r="EV574" s="68">
        <v>150044</v>
      </c>
      <c r="EW574" s="68" t="s">
        <v>2682</v>
      </c>
      <c r="EX574" s="68" t="str">
        <f t="shared" si="41"/>
        <v>소형</v>
      </c>
      <c r="GE574" s="68">
        <v>10008</v>
      </c>
      <c r="GF574" s="68" t="s">
        <v>4357</v>
      </c>
    </row>
    <row r="575" spans="6:188" x14ac:dyDescent="0.3">
      <c r="F575" s="68">
        <v>60057</v>
      </c>
      <c r="G575" s="68">
        <v>1</v>
      </c>
      <c r="H575" s="68">
        <v>360057</v>
      </c>
      <c r="I575" s="68">
        <v>460057</v>
      </c>
      <c r="J575" s="68" t="s">
        <v>13453</v>
      </c>
      <c r="K575" s="68" t="s">
        <v>1201</v>
      </c>
      <c r="L575" s="68">
        <v>0</v>
      </c>
      <c r="M575" s="68">
        <v>40</v>
      </c>
      <c r="N575" s="68">
        <v>0</v>
      </c>
      <c r="O575" s="68">
        <v>0</v>
      </c>
      <c r="P575" s="68">
        <v>0</v>
      </c>
      <c r="Q575" s="68">
        <v>0</v>
      </c>
      <c r="R575" s="68">
        <v>128</v>
      </c>
      <c r="S575" s="68">
        <v>1</v>
      </c>
      <c r="T575" s="68">
        <v>4</v>
      </c>
      <c r="U575" s="68">
        <v>0</v>
      </c>
      <c r="V575" s="68">
        <v>0</v>
      </c>
      <c r="W575" s="68">
        <v>0</v>
      </c>
      <c r="X575" s="68">
        <v>0</v>
      </c>
      <c r="Y575" s="68">
        <v>0</v>
      </c>
      <c r="Z575" s="68">
        <v>0</v>
      </c>
      <c r="AA575" s="68">
        <v>0</v>
      </c>
      <c r="AB575" s="68">
        <v>0</v>
      </c>
      <c r="AC575" s="68">
        <v>1</v>
      </c>
      <c r="AD575" s="68">
        <v>111</v>
      </c>
      <c r="AE575" s="68">
        <v>0</v>
      </c>
      <c r="AF575" s="68">
        <v>400</v>
      </c>
      <c r="AG575" s="68">
        <v>112</v>
      </c>
      <c r="AH575" s="68">
        <v>0</v>
      </c>
      <c r="AI575" s="68">
        <v>300</v>
      </c>
      <c r="AJ575" s="68">
        <v>104</v>
      </c>
      <c r="AK575" s="68">
        <v>15</v>
      </c>
      <c r="AL575" s="68">
        <v>0</v>
      </c>
      <c r="AM575" s="68">
        <v>0</v>
      </c>
      <c r="AN575" s="68">
        <v>0</v>
      </c>
      <c r="AO575" s="68">
        <v>0</v>
      </c>
      <c r="AP575" s="68" t="s">
        <v>13454</v>
      </c>
      <c r="AQ575" s="68">
        <v>1</v>
      </c>
      <c r="AR575" s="68">
        <v>0</v>
      </c>
      <c r="AS575" s="68">
        <v>0</v>
      </c>
      <c r="AT575" s="68">
        <v>8</v>
      </c>
      <c r="AU575" s="68">
        <v>0</v>
      </c>
      <c r="AV575" s="68">
        <v>1</v>
      </c>
      <c r="AW575" s="68"/>
      <c r="AX575" s="68">
        <v>301</v>
      </c>
      <c r="AY575" s="126">
        <v>301</v>
      </c>
      <c r="AZ575" s="68">
        <v>0</v>
      </c>
      <c r="BA575" s="68">
        <v>1</v>
      </c>
      <c r="EQ575" s="68">
        <v>52045</v>
      </c>
      <c r="ER575" s="175">
        <v>1</v>
      </c>
      <c r="ES575" s="68">
        <v>650</v>
      </c>
      <c r="ET575" s="68">
        <v>45</v>
      </c>
      <c r="EU575" s="68">
        <v>0</v>
      </c>
      <c r="EV575" s="68">
        <v>150045</v>
      </c>
      <c r="EW575" s="68" t="s">
        <v>2683</v>
      </c>
      <c r="EX575" s="68" t="str">
        <f t="shared" si="41"/>
        <v>소형</v>
      </c>
      <c r="GE575" s="68">
        <v>10009</v>
      </c>
      <c r="GF575" s="68" t="s">
        <v>4358</v>
      </c>
    </row>
    <row r="576" spans="6:188" x14ac:dyDescent="0.3">
      <c r="F576" s="68">
        <v>60058</v>
      </c>
      <c r="G576" s="68">
        <v>1</v>
      </c>
      <c r="H576" s="68">
        <v>360058</v>
      </c>
      <c r="I576" s="68">
        <v>460058</v>
      </c>
      <c r="J576" s="68" t="s">
        <v>13455</v>
      </c>
      <c r="K576" s="68" t="s">
        <v>1213</v>
      </c>
      <c r="L576" s="68">
        <v>0</v>
      </c>
      <c r="M576" s="68">
        <v>40</v>
      </c>
      <c r="N576" s="68">
        <v>0</v>
      </c>
      <c r="O576" s="68">
        <v>0</v>
      </c>
      <c r="P576" s="68">
        <v>0</v>
      </c>
      <c r="Q576" s="68">
        <v>0</v>
      </c>
      <c r="R576" s="68">
        <v>128</v>
      </c>
      <c r="S576" s="68">
        <v>1</v>
      </c>
      <c r="T576" s="68">
        <v>4</v>
      </c>
      <c r="U576" s="68">
        <v>0</v>
      </c>
      <c r="V576" s="68">
        <v>0</v>
      </c>
      <c r="W576" s="68">
        <v>0</v>
      </c>
      <c r="X576" s="68">
        <v>0</v>
      </c>
      <c r="Y576" s="68">
        <v>0</v>
      </c>
      <c r="Z576" s="68">
        <v>0</v>
      </c>
      <c r="AA576" s="68">
        <v>0</v>
      </c>
      <c r="AB576" s="68">
        <v>0</v>
      </c>
      <c r="AC576" s="68">
        <v>1</v>
      </c>
      <c r="AD576" s="68">
        <v>112</v>
      </c>
      <c r="AE576" s="68">
        <v>0</v>
      </c>
      <c r="AF576" s="68">
        <v>400</v>
      </c>
      <c r="AG576" s="68">
        <v>111</v>
      </c>
      <c r="AH576" s="68">
        <v>0</v>
      </c>
      <c r="AI576" s="68">
        <v>300</v>
      </c>
      <c r="AJ576" s="68">
        <v>105</v>
      </c>
      <c r="AK576" s="68">
        <v>15</v>
      </c>
      <c r="AL576" s="68">
        <v>0</v>
      </c>
      <c r="AM576" s="68">
        <v>0</v>
      </c>
      <c r="AN576" s="68">
        <v>0</v>
      </c>
      <c r="AO576" s="68">
        <v>0</v>
      </c>
      <c r="AP576" s="68" t="s">
        <v>13456</v>
      </c>
      <c r="AQ576" s="68">
        <v>1</v>
      </c>
      <c r="AR576" s="68">
        <v>0</v>
      </c>
      <c r="AS576" s="68">
        <v>0</v>
      </c>
      <c r="AT576" s="68">
        <v>8</v>
      </c>
      <c r="AU576" s="68">
        <v>0</v>
      </c>
      <c r="AV576" s="68">
        <v>1</v>
      </c>
      <c r="AW576" s="68"/>
      <c r="AX576" s="68">
        <v>302</v>
      </c>
      <c r="AY576" s="126">
        <v>302</v>
      </c>
      <c r="AZ576" s="68">
        <v>0</v>
      </c>
      <c r="BA576" s="68">
        <v>1</v>
      </c>
      <c r="EQ576" s="68">
        <v>52046</v>
      </c>
      <c r="ER576" s="175">
        <v>1</v>
      </c>
      <c r="ES576" s="68">
        <v>650</v>
      </c>
      <c r="ET576" s="68">
        <v>46</v>
      </c>
      <c r="EU576" s="68">
        <v>0</v>
      </c>
      <c r="EV576" s="68">
        <v>150046</v>
      </c>
      <c r="EW576" s="68" t="s">
        <v>2684</v>
      </c>
      <c r="EX576" s="68" t="str">
        <f t="shared" si="41"/>
        <v>소형</v>
      </c>
      <c r="GE576" s="68">
        <v>10010</v>
      </c>
      <c r="GF576" s="68" t="s">
        <v>4359</v>
      </c>
    </row>
    <row r="577" spans="6:188" x14ac:dyDescent="0.3">
      <c r="F577" s="68">
        <v>60059</v>
      </c>
      <c r="G577" s="68">
        <v>1</v>
      </c>
      <c r="H577" s="68">
        <v>360059</v>
      </c>
      <c r="I577" s="68">
        <v>460059</v>
      </c>
      <c r="J577" s="68" t="s">
        <v>13457</v>
      </c>
      <c r="K577" s="68" t="s">
        <v>1177</v>
      </c>
      <c r="L577" s="68">
        <v>0</v>
      </c>
      <c r="M577" s="68">
        <v>40</v>
      </c>
      <c r="N577" s="68">
        <v>0</v>
      </c>
      <c r="O577" s="68">
        <v>0</v>
      </c>
      <c r="P577" s="68">
        <v>0</v>
      </c>
      <c r="Q577" s="68">
        <v>0</v>
      </c>
      <c r="R577" s="68">
        <v>128</v>
      </c>
      <c r="S577" s="68">
        <v>1</v>
      </c>
      <c r="T577" s="68">
        <v>4</v>
      </c>
      <c r="U577" s="68">
        <v>0</v>
      </c>
      <c r="V577" s="68">
        <v>0</v>
      </c>
      <c r="W577" s="68">
        <v>0</v>
      </c>
      <c r="X577" s="68">
        <v>0</v>
      </c>
      <c r="Y577" s="68">
        <v>0</v>
      </c>
      <c r="Z577" s="68">
        <v>0</v>
      </c>
      <c r="AA577" s="68">
        <v>0</v>
      </c>
      <c r="AB577" s="68">
        <v>0</v>
      </c>
      <c r="AC577" s="68">
        <v>1</v>
      </c>
      <c r="AD577" s="68">
        <v>112</v>
      </c>
      <c r="AE577" s="68">
        <v>0</v>
      </c>
      <c r="AF577" s="68">
        <v>400</v>
      </c>
      <c r="AG577" s="68">
        <v>111</v>
      </c>
      <c r="AH577" s="68">
        <v>0</v>
      </c>
      <c r="AI577" s="68">
        <v>300</v>
      </c>
      <c r="AJ577" s="68">
        <v>106</v>
      </c>
      <c r="AK577" s="68">
        <v>15</v>
      </c>
      <c r="AL577" s="68">
        <v>0</v>
      </c>
      <c r="AM577" s="68">
        <v>0</v>
      </c>
      <c r="AN577" s="68">
        <v>0</v>
      </c>
      <c r="AO577" s="68">
        <v>0</v>
      </c>
      <c r="AP577" s="68" t="s">
        <v>13458</v>
      </c>
      <c r="AQ577" s="68">
        <v>1</v>
      </c>
      <c r="AR577" s="68">
        <v>0</v>
      </c>
      <c r="AS577" s="68">
        <v>0</v>
      </c>
      <c r="AT577" s="68">
        <v>8</v>
      </c>
      <c r="AU577" s="68">
        <v>0</v>
      </c>
      <c r="AV577" s="68">
        <v>1</v>
      </c>
      <c r="AW577" s="68"/>
      <c r="AX577" s="68">
        <v>303</v>
      </c>
      <c r="AY577" s="126">
        <v>303</v>
      </c>
      <c r="AZ577" s="68">
        <v>0</v>
      </c>
      <c r="BA577" s="68">
        <v>1</v>
      </c>
      <c r="EQ577" s="68">
        <v>52047</v>
      </c>
      <c r="ER577" s="175">
        <v>1</v>
      </c>
      <c r="ES577" s="68">
        <v>650</v>
      </c>
      <c r="ET577" s="68">
        <v>47</v>
      </c>
      <c r="EU577" s="68">
        <v>0</v>
      </c>
      <c r="EV577" s="68">
        <v>150047</v>
      </c>
      <c r="EW577" s="68" t="s">
        <v>2685</v>
      </c>
      <c r="EX577" s="68" t="str">
        <f t="shared" si="41"/>
        <v>소형</v>
      </c>
      <c r="GE577" s="68">
        <v>10011</v>
      </c>
      <c r="GF577" s="68" t="s">
        <v>4360</v>
      </c>
    </row>
    <row r="578" spans="6:188" x14ac:dyDescent="0.3">
      <c r="F578" s="68">
        <v>60060</v>
      </c>
      <c r="G578" s="68">
        <v>1</v>
      </c>
      <c r="H578" s="68">
        <v>360060</v>
      </c>
      <c r="I578" s="68">
        <v>460060</v>
      </c>
      <c r="J578" s="68" t="s">
        <v>13459</v>
      </c>
      <c r="K578" s="68" t="s">
        <v>1192</v>
      </c>
      <c r="L578" s="68">
        <v>0</v>
      </c>
      <c r="M578" s="68">
        <v>40</v>
      </c>
      <c r="N578" s="68">
        <v>0</v>
      </c>
      <c r="O578" s="68">
        <v>0</v>
      </c>
      <c r="P578" s="68">
        <v>0</v>
      </c>
      <c r="Q578" s="68">
        <v>0</v>
      </c>
      <c r="R578" s="68">
        <v>128</v>
      </c>
      <c r="S578" s="68">
        <v>1</v>
      </c>
      <c r="T578" s="68">
        <v>5</v>
      </c>
      <c r="U578" s="68">
        <v>0</v>
      </c>
      <c r="V578" s="68">
        <v>0</v>
      </c>
      <c r="W578" s="68">
        <v>0</v>
      </c>
      <c r="X578" s="68">
        <v>0</v>
      </c>
      <c r="Y578" s="68">
        <v>0</v>
      </c>
      <c r="Z578" s="68">
        <v>0</v>
      </c>
      <c r="AA578" s="68">
        <v>0</v>
      </c>
      <c r="AB578" s="68">
        <v>0</v>
      </c>
      <c r="AC578" s="68">
        <v>1</v>
      </c>
      <c r="AD578" s="68">
        <v>111</v>
      </c>
      <c r="AE578" s="68">
        <v>0</v>
      </c>
      <c r="AF578" s="68">
        <v>400</v>
      </c>
      <c r="AG578" s="68">
        <v>112</v>
      </c>
      <c r="AH578" s="68">
        <v>0</v>
      </c>
      <c r="AI578" s="68">
        <v>400</v>
      </c>
      <c r="AJ578" s="68">
        <v>100</v>
      </c>
      <c r="AK578" s="68">
        <v>10</v>
      </c>
      <c r="AL578" s="68">
        <v>0</v>
      </c>
      <c r="AM578" s="68">
        <v>0</v>
      </c>
      <c r="AN578" s="68">
        <v>0</v>
      </c>
      <c r="AO578" s="68">
        <v>0</v>
      </c>
      <c r="AP578" s="68" t="s">
        <v>13460</v>
      </c>
      <c r="AQ578" s="68">
        <v>1</v>
      </c>
      <c r="AR578" s="68">
        <v>0</v>
      </c>
      <c r="AS578" s="68">
        <v>0</v>
      </c>
      <c r="AT578" s="68">
        <v>8</v>
      </c>
      <c r="AU578" s="68">
        <v>0</v>
      </c>
      <c r="AV578" s="68">
        <v>1</v>
      </c>
      <c r="AW578" s="68"/>
      <c r="AX578" s="68">
        <v>304</v>
      </c>
      <c r="AY578" s="126">
        <v>304</v>
      </c>
      <c r="AZ578" s="68">
        <v>0</v>
      </c>
      <c r="BA578" s="68">
        <v>1</v>
      </c>
      <c r="EQ578" s="68">
        <v>52048</v>
      </c>
      <c r="ER578" s="175">
        <v>2</v>
      </c>
      <c r="ES578" s="68">
        <v>650</v>
      </c>
      <c r="ET578" s="68">
        <v>48</v>
      </c>
      <c r="EU578" s="68">
        <v>0</v>
      </c>
      <c r="EV578" s="68">
        <v>150048</v>
      </c>
      <c r="EW578" s="68" t="s">
        <v>2686</v>
      </c>
      <c r="EX578" s="68" t="str">
        <f t="shared" si="41"/>
        <v>중형</v>
      </c>
      <c r="GE578" s="68">
        <v>10012</v>
      </c>
      <c r="GF578" s="68" t="s">
        <v>4358</v>
      </c>
    </row>
    <row r="579" spans="6:188" x14ac:dyDescent="0.3">
      <c r="F579" s="68">
        <v>60061</v>
      </c>
      <c r="G579" s="68">
        <v>1</v>
      </c>
      <c r="H579" s="68">
        <v>360061</v>
      </c>
      <c r="I579" s="68">
        <v>460061</v>
      </c>
      <c r="J579" s="68" t="s">
        <v>13461</v>
      </c>
      <c r="K579" s="68" t="s">
        <v>1198</v>
      </c>
      <c r="L579" s="68">
        <v>0</v>
      </c>
      <c r="M579" s="68">
        <v>40</v>
      </c>
      <c r="N579" s="68">
        <v>0</v>
      </c>
      <c r="O579" s="68">
        <v>0</v>
      </c>
      <c r="P579" s="68">
        <v>0</v>
      </c>
      <c r="Q579" s="68">
        <v>0</v>
      </c>
      <c r="R579" s="68">
        <v>128</v>
      </c>
      <c r="S579" s="68">
        <v>1</v>
      </c>
      <c r="T579" s="68">
        <v>5</v>
      </c>
      <c r="U579" s="68">
        <v>0</v>
      </c>
      <c r="V579" s="68">
        <v>0</v>
      </c>
      <c r="W579" s="68">
        <v>0</v>
      </c>
      <c r="X579" s="68">
        <v>0</v>
      </c>
      <c r="Y579" s="68">
        <v>0</v>
      </c>
      <c r="Z579" s="68">
        <v>0</v>
      </c>
      <c r="AA579" s="68">
        <v>0</v>
      </c>
      <c r="AB579" s="68">
        <v>0</v>
      </c>
      <c r="AC579" s="68">
        <v>1</v>
      </c>
      <c r="AD579" s="68">
        <v>111</v>
      </c>
      <c r="AE579" s="68">
        <v>0</v>
      </c>
      <c r="AF579" s="68">
        <v>500</v>
      </c>
      <c r="AG579" s="68">
        <v>112</v>
      </c>
      <c r="AH579" s="68">
        <v>0</v>
      </c>
      <c r="AI579" s="68">
        <v>400</v>
      </c>
      <c r="AJ579" s="68">
        <v>123</v>
      </c>
      <c r="AK579" s="68">
        <v>300</v>
      </c>
      <c r="AL579" s="68">
        <v>0</v>
      </c>
      <c r="AM579" s="68">
        <v>0</v>
      </c>
      <c r="AN579" s="68">
        <v>0</v>
      </c>
      <c r="AO579" s="68">
        <v>0</v>
      </c>
      <c r="AP579" s="68" t="s">
        <v>13462</v>
      </c>
      <c r="AQ579" s="68">
        <v>1</v>
      </c>
      <c r="AR579" s="68">
        <v>0</v>
      </c>
      <c r="AS579" s="68">
        <v>0</v>
      </c>
      <c r="AT579" s="68">
        <v>8</v>
      </c>
      <c r="AU579" s="68">
        <v>0</v>
      </c>
      <c r="AV579" s="68">
        <v>1</v>
      </c>
      <c r="AW579" s="68"/>
      <c r="AX579" s="68">
        <v>305</v>
      </c>
      <c r="AY579" s="126">
        <v>305</v>
      </c>
      <c r="AZ579" s="68">
        <v>0</v>
      </c>
      <c r="BA579" s="68">
        <v>1</v>
      </c>
      <c r="EQ579" s="68">
        <v>52049</v>
      </c>
      <c r="ER579" s="175">
        <v>2</v>
      </c>
      <c r="ES579" s="68">
        <v>650</v>
      </c>
      <c r="ET579" s="68">
        <v>49</v>
      </c>
      <c r="EU579" s="68">
        <v>0</v>
      </c>
      <c r="EV579" s="68">
        <v>150049</v>
      </c>
      <c r="EW579" s="68" t="s">
        <v>2687</v>
      </c>
      <c r="EX579" s="68" t="str">
        <f t="shared" ref="EX579:EX642" si="42">IF(ER579=1,"소형",IF(ER579=2,"중형","대형"))</f>
        <v>중형</v>
      </c>
      <c r="GE579" s="68">
        <v>10013</v>
      </c>
      <c r="GF579" s="68" t="s">
        <v>4358</v>
      </c>
    </row>
    <row r="580" spans="6:188" x14ac:dyDescent="0.3">
      <c r="F580" s="68">
        <v>60062</v>
      </c>
      <c r="G580" s="68">
        <v>1</v>
      </c>
      <c r="H580" s="68">
        <v>360062</v>
      </c>
      <c r="I580" s="68">
        <v>460062</v>
      </c>
      <c r="J580" s="68" t="s">
        <v>13463</v>
      </c>
      <c r="K580" s="68" t="s">
        <v>1216</v>
      </c>
      <c r="L580" s="68">
        <v>0</v>
      </c>
      <c r="M580" s="68">
        <v>40</v>
      </c>
      <c r="N580" s="68">
        <v>0</v>
      </c>
      <c r="O580" s="68">
        <v>0</v>
      </c>
      <c r="P580" s="68">
        <v>0</v>
      </c>
      <c r="Q580" s="68">
        <v>0</v>
      </c>
      <c r="R580" s="68">
        <v>128</v>
      </c>
      <c r="S580" s="68">
        <v>1</v>
      </c>
      <c r="T580" s="68">
        <v>5</v>
      </c>
      <c r="U580" s="68">
        <v>0</v>
      </c>
      <c r="V580" s="68">
        <v>0</v>
      </c>
      <c r="W580" s="68">
        <v>0</v>
      </c>
      <c r="X580" s="68">
        <v>0</v>
      </c>
      <c r="Y580" s="68">
        <v>0</v>
      </c>
      <c r="Z580" s="68">
        <v>0</v>
      </c>
      <c r="AA580" s="68">
        <v>0</v>
      </c>
      <c r="AB580" s="68">
        <v>0</v>
      </c>
      <c r="AC580" s="68">
        <v>1</v>
      </c>
      <c r="AD580" s="68">
        <v>112</v>
      </c>
      <c r="AE580" s="68">
        <v>0</v>
      </c>
      <c r="AF580" s="68">
        <v>500</v>
      </c>
      <c r="AG580" s="68">
        <v>111</v>
      </c>
      <c r="AH580" s="68">
        <v>0</v>
      </c>
      <c r="AI580" s="68">
        <v>300</v>
      </c>
      <c r="AJ580" s="68">
        <v>121</v>
      </c>
      <c r="AK580" s="68">
        <v>800</v>
      </c>
      <c r="AL580" s="68">
        <v>0</v>
      </c>
      <c r="AM580" s="68">
        <v>0</v>
      </c>
      <c r="AN580" s="68">
        <v>0</v>
      </c>
      <c r="AO580" s="68">
        <v>0</v>
      </c>
      <c r="AP580" s="68" t="s">
        <v>13464</v>
      </c>
      <c r="AQ580" s="68">
        <v>1</v>
      </c>
      <c r="AR580" s="68">
        <v>0</v>
      </c>
      <c r="AS580" s="68">
        <v>0</v>
      </c>
      <c r="AT580" s="68">
        <v>8</v>
      </c>
      <c r="AU580" s="68">
        <v>0</v>
      </c>
      <c r="AV580" s="68">
        <v>1</v>
      </c>
      <c r="AW580" s="68"/>
      <c r="AX580" s="68">
        <v>306</v>
      </c>
      <c r="AY580" s="126">
        <v>306</v>
      </c>
      <c r="AZ580" s="68">
        <v>0</v>
      </c>
      <c r="BA580" s="68">
        <v>1</v>
      </c>
      <c r="EQ580" s="68">
        <v>52050</v>
      </c>
      <c r="ER580" s="175">
        <v>2</v>
      </c>
      <c r="ES580" s="68">
        <v>-1</v>
      </c>
      <c r="ET580" s="68">
        <v>50</v>
      </c>
      <c r="EU580" s="68">
        <v>0</v>
      </c>
      <c r="EV580" s="68">
        <v>150050</v>
      </c>
      <c r="EW580" s="68" t="s">
        <v>2688</v>
      </c>
      <c r="EX580" s="68" t="str">
        <f t="shared" si="42"/>
        <v>중형</v>
      </c>
      <c r="GE580" s="68">
        <v>10014</v>
      </c>
      <c r="GF580" s="68" t="s">
        <v>4359</v>
      </c>
    </row>
    <row r="581" spans="6:188" x14ac:dyDescent="0.3">
      <c r="F581" s="68">
        <v>60063</v>
      </c>
      <c r="G581" s="68">
        <v>1</v>
      </c>
      <c r="H581" s="68">
        <v>360063</v>
      </c>
      <c r="I581" s="68">
        <v>460063</v>
      </c>
      <c r="J581" s="68" t="s">
        <v>13465</v>
      </c>
      <c r="K581" s="68" t="s">
        <v>1189</v>
      </c>
      <c r="L581" s="68">
        <v>0</v>
      </c>
      <c r="M581" s="68">
        <v>40</v>
      </c>
      <c r="N581" s="68">
        <v>0</v>
      </c>
      <c r="O581" s="68">
        <v>0</v>
      </c>
      <c r="P581" s="68">
        <v>0</v>
      </c>
      <c r="Q581" s="68">
        <v>0</v>
      </c>
      <c r="R581" s="68">
        <v>128</v>
      </c>
      <c r="S581" s="68">
        <v>1</v>
      </c>
      <c r="T581" s="68">
        <v>5</v>
      </c>
      <c r="U581" s="68">
        <v>0</v>
      </c>
      <c r="V581" s="68">
        <v>0</v>
      </c>
      <c r="W581" s="68">
        <v>0</v>
      </c>
      <c r="X581" s="68">
        <v>0</v>
      </c>
      <c r="Y581" s="68">
        <v>0</v>
      </c>
      <c r="Z581" s="68">
        <v>0</v>
      </c>
      <c r="AA581" s="68">
        <v>0</v>
      </c>
      <c r="AB581" s="68">
        <v>0</v>
      </c>
      <c r="AC581" s="68">
        <v>1</v>
      </c>
      <c r="AD581" s="68">
        <v>112</v>
      </c>
      <c r="AE581" s="68">
        <v>0</v>
      </c>
      <c r="AF581" s="68">
        <v>450</v>
      </c>
      <c r="AG581" s="68">
        <v>111</v>
      </c>
      <c r="AH581" s="68">
        <v>0</v>
      </c>
      <c r="AI581" s="68">
        <v>350</v>
      </c>
      <c r="AJ581" s="68">
        <v>120</v>
      </c>
      <c r="AK581" s="68">
        <v>600</v>
      </c>
      <c r="AL581" s="68">
        <v>0</v>
      </c>
      <c r="AM581" s="68">
        <v>116</v>
      </c>
      <c r="AN581" s="68">
        <v>300</v>
      </c>
      <c r="AO581" s="68">
        <v>0</v>
      </c>
      <c r="AP581" s="68" t="s">
        <v>13466</v>
      </c>
      <c r="AQ581" s="68">
        <v>1</v>
      </c>
      <c r="AR581" s="68">
        <v>0</v>
      </c>
      <c r="AS581" s="68">
        <v>0</v>
      </c>
      <c r="AT581" s="68">
        <v>8</v>
      </c>
      <c r="AU581" s="68">
        <v>0</v>
      </c>
      <c r="AV581" s="68">
        <v>1</v>
      </c>
      <c r="AW581" s="68"/>
      <c r="AX581" s="68">
        <v>307</v>
      </c>
      <c r="AY581" s="126">
        <v>307</v>
      </c>
      <c r="AZ581" s="68">
        <v>0</v>
      </c>
      <c r="BA581" s="68">
        <v>1</v>
      </c>
      <c r="EQ581" s="68">
        <v>52068</v>
      </c>
      <c r="ER581" s="175">
        <v>1</v>
      </c>
      <c r="ES581" s="68">
        <v>650</v>
      </c>
      <c r="ET581" s="68">
        <v>68</v>
      </c>
      <c r="EU581" s="68">
        <v>0</v>
      </c>
      <c r="EV581" s="68">
        <v>150068</v>
      </c>
      <c r="EW581" s="68" t="s">
        <v>2706</v>
      </c>
      <c r="EX581" s="68" t="str">
        <f t="shared" si="42"/>
        <v>소형</v>
      </c>
      <c r="GE581" s="68">
        <v>10015</v>
      </c>
      <c r="GF581" s="68" t="s">
        <v>4281</v>
      </c>
    </row>
    <row r="582" spans="6:188" x14ac:dyDescent="0.3">
      <c r="F582" s="68">
        <v>60064</v>
      </c>
      <c r="G582" s="68">
        <v>1</v>
      </c>
      <c r="H582" s="68">
        <v>360064</v>
      </c>
      <c r="I582" s="68">
        <v>460064</v>
      </c>
      <c r="J582" s="68" t="s">
        <v>13467</v>
      </c>
      <c r="K582" s="68" t="s">
        <v>2259</v>
      </c>
      <c r="L582" s="68">
        <v>0</v>
      </c>
      <c r="M582" s="68">
        <v>40</v>
      </c>
      <c r="N582" s="68">
        <v>0</v>
      </c>
      <c r="O582" s="68">
        <v>0</v>
      </c>
      <c r="P582" s="68">
        <v>0</v>
      </c>
      <c r="Q582" s="68">
        <v>0</v>
      </c>
      <c r="R582" s="68">
        <v>256</v>
      </c>
      <c r="S582" s="68">
        <v>1</v>
      </c>
      <c r="T582" s="68">
        <v>1</v>
      </c>
      <c r="U582" s="68">
        <v>0</v>
      </c>
      <c r="V582" s="68">
        <v>0</v>
      </c>
      <c r="W582" s="68">
        <v>0</v>
      </c>
      <c r="X582" s="68">
        <v>0</v>
      </c>
      <c r="Y582" s="68">
        <v>0</v>
      </c>
      <c r="Z582" s="68">
        <v>0</v>
      </c>
      <c r="AA582" s="68">
        <v>0</v>
      </c>
      <c r="AB582" s="68">
        <v>0</v>
      </c>
      <c r="AC582" s="68">
        <v>1</v>
      </c>
      <c r="AD582" s="68">
        <v>123</v>
      </c>
      <c r="AE582" s="68">
        <v>0</v>
      </c>
      <c r="AF582" s="68">
        <v>300</v>
      </c>
      <c r="AG582" s="68">
        <v>0</v>
      </c>
      <c r="AH582" s="68">
        <v>0</v>
      </c>
      <c r="AI582" s="68">
        <v>0</v>
      </c>
      <c r="AJ582" s="68">
        <v>0</v>
      </c>
      <c r="AK582" s="68">
        <v>0</v>
      </c>
      <c r="AL582" s="68">
        <v>0</v>
      </c>
      <c r="AM582" s="68">
        <v>0</v>
      </c>
      <c r="AN582" s="68">
        <v>0</v>
      </c>
      <c r="AO582" s="68">
        <v>0</v>
      </c>
      <c r="AP582" s="68" t="s">
        <v>13468</v>
      </c>
      <c r="AQ582" s="68">
        <v>1</v>
      </c>
      <c r="AR582" s="68">
        <v>0</v>
      </c>
      <c r="AS582" s="68">
        <v>0</v>
      </c>
      <c r="AT582" s="68">
        <v>8</v>
      </c>
      <c r="AU582" s="68">
        <v>0</v>
      </c>
      <c r="AV582" s="68">
        <v>1</v>
      </c>
      <c r="AW582" s="68"/>
      <c r="AX582" s="68">
        <v>308</v>
      </c>
      <c r="AY582" s="126">
        <v>308</v>
      </c>
      <c r="AZ582" s="68">
        <v>0</v>
      </c>
      <c r="BA582" s="68">
        <v>1</v>
      </c>
      <c r="EQ582" s="68">
        <v>52069</v>
      </c>
      <c r="ER582" s="175">
        <v>1</v>
      </c>
      <c r="ES582" s="68">
        <v>650</v>
      </c>
      <c r="ET582" s="68">
        <v>69</v>
      </c>
      <c r="EU582" s="68">
        <v>0</v>
      </c>
      <c r="EV582" s="68">
        <v>150069</v>
      </c>
      <c r="EW582" s="68" t="s">
        <v>2707</v>
      </c>
      <c r="EX582" s="68" t="str">
        <f t="shared" si="42"/>
        <v>소형</v>
      </c>
      <c r="GE582" s="68">
        <v>10016</v>
      </c>
      <c r="GF582" s="68" t="s">
        <v>4361</v>
      </c>
    </row>
    <row r="583" spans="6:188" x14ac:dyDescent="0.3">
      <c r="F583" s="68">
        <v>60065</v>
      </c>
      <c r="G583" s="68">
        <v>1</v>
      </c>
      <c r="H583" s="68">
        <v>360065</v>
      </c>
      <c r="I583" s="68">
        <v>460065</v>
      </c>
      <c r="J583" s="68" t="s">
        <v>13469</v>
      </c>
      <c r="K583" s="68" t="s">
        <v>13470</v>
      </c>
      <c r="L583" s="68">
        <v>0</v>
      </c>
      <c r="M583" s="68">
        <v>40</v>
      </c>
      <c r="N583" s="68">
        <v>0</v>
      </c>
      <c r="O583" s="68">
        <v>0</v>
      </c>
      <c r="P583" s="68">
        <v>0</v>
      </c>
      <c r="Q583" s="68">
        <v>0</v>
      </c>
      <c r="R583" s="68">
        <v>256</v>
      </c>
      <c r="S583" s="68">
        <v>1</v>
      </c>
      <c r="T583" s="68">
        <v>2</v>
      </c>
      <c r="U583" s="68">
        <v>0</v>
      </c>
      <c r="V583" s="68">
        <v>0</v>
      </c>
      <c r="W583" s="68">
        <v>0</v>
      </c>
      <c r="X583" s="68">
        <v>0</v>
      </c>
      <c r="Y583" s="68">
        <v>0</v>
      </c>
      <c r="Z583" s="68">
        <v>0</v>
      </c>
      <c r="AA583" s="68">
        <v>0</v>
      </c>
      <c r="AB583" s="68">
        <v>0</v>
      </c>
      <c r="AC583" s="68">
        <v>1</v>
      </c>
      <c r="AD583" s="68">
        <v>123</v>
      </c>
      <c r="AE583" s="68">
        <v>0</v>
      </c>
      <c r="AF583" s="68">
        <v>450</v>
      </c>
      <c r="AG583" s="68">
        <v>0</v>
      </c>
      <c r="AH583" s="68">
        <v>0</v>
      </c>
      <c r="AI583" s="68">
        <v>0</v>
      </c>
      <c r="AJ583" s="68">
        <v>0</v>
      </c>
      <c r="AK583" s="68">
        <v>0</v>
      </c>
      <c r="AL583" s="68">
        <v>0</v>
      </c>
      <c r="AM583" s="68">
        <v>0</v>
      </c>
      <c r="AN583" s="68">
        <v>0</v>
      </c>
      <c r="AO583" s="68">
        <v>0</v>
      </c>
      <c r="AP583" s="68" t="s">
        <v>13471</v>
      </c>
      <c r="AQ583" s="68">
        <v>1</v>
      </c>
      <c r="AR583" s="68">
        <v>0</v>
      </c>
      <c r="AS583" s="68">
        <v>0</v>
      </c>
      <c r="AT583" s="68">
        <v>8</v>
      </c>
      <c r="AU583" s="68">
        <v>0</v>
      </c>
      <c r="AV583" s="68">
        <v>1</v>
      </c>
      <c r="AW583" s="68"/>
      <c r="AX583" s="68">
        <v>309</v>
      </c>
      <c r="AY583" s="126">
        <v>309</v>
      </c>
      <c r="AZ583" s="68">
        <v>0</v>
      </c>
      <c r="BA583" s="68">
        <v>1</v>
      </c>
      <c r="EQ583" s="68">
        <v>52070</v>
      </c>
      <c r="ER583" s="175">
        <v>4</v>
      </c>
      <c r="ES583" s="68">
        <v>650</v>
      </c>
      <c r="ET583" s="68">
        <v>70</v>
      </c>
      <c r="EU583" s="68">
        <v>0</v>
      </c>
      <c r="EV583" s="68">
        <v>150070</v>
      </c>
      <c r="EW583" s="68" t="s">
        <v>2708</v>
      </c>
      <c r="EX583" s="68" t="str">
        <f t="shared" si="42"/>
        <v>대형</v>
      </c>
      <c r="GE583" s="68">
        <v>10017</v>
      </c>
      <c r="GF583" s="68" t="s">
        <v>4362</v>
      </c>
    </row>
    <row r="584" spans="6:188" x14ac:dyDescent="0.3">
      <c r="F584" s="68">
        <v>60066</v>
      </c>
      <c r="G584" s="68">
        <v>1</v>
      </c>
      <c r="H584" s="68">
        <v>360066</v>
      </c>
      <c r="I584" s="68">
        <v>460066</v>
      </c>
      <c r="J584" s="68" t="s">
        <v>13472</v>
      </c>
      <c r="K584" s="68" t="s">
        <v>13473</v>
      </c>
      <c r="L584" s="68">
        <v>0</v>
      </c>
      <c r="M584" s="68">
        <v>40</v>
      </c>
      <c r="N584" s="68">
        <v>0</v>
      </c>
      <c r="O584" s="68">
        <v>0</v>
      </c>
      <c r="P584" s="68">
        <v>0</v>
      </c>
      <c r="Q584" s="68">
        <v>0</v>
      </c>
      <c r="R584" s="68">
        <v>256</v>
      </c>
      <c r="S584" s="68">
        <v>1</v>
      </c>
      <c r="T584" s="68">
        <v>3</v>
      </c>
      <c r="U584" s="68">
        <v>0</v>
      </c>
      <c r="V584" s="68">
        <v>0</v>
      </c>
      <c r="W584" s="68">
        <v>0</v>
      </c>
      <c r="X584" s="68">
        <v>0</v>
      </c>
      <c r="Y584" s="68">
        <v>0</v>
      </c>
      <c r="Z584" s="68">
        <v>0</v>
      </c>
      <c r="AA584" s="68">
        <v>0</v>
      </c>
      <c r="AB584" s="68">
        <v>0</v>
      </c>
      <c r="AC584" s="68">
        <v>1</v>
      </c>
      <c r="AD584" s="68">
        <v>123</v>
      </c>
      <c r="AE584" s="68">
        <v>0</v>
      </c>
      <c r="AF584" s="68">
        <v>575</v>
      </c>
      <c r="AG584" s="68">
        <v>102</v>
      </c>
      <c r="AH584" s="68">
        <v>5</v>
      </c>
      <c r="AI584" s="68">
        <v>0</v>
      </c>
      <c r="AJ584" s="68">
        <v>157</v>
      </c>
      <c r="AK584" s="68">
        <v>60001</v>
      </c>
      <c r="AL584" s="68">
        <v>61051</v>
      </c>
      <c r="AM584" s="68">
        <v>0</v>
      </c>
      <c r="AN584" s="68">
        <v>0</v>
      </c>
      <c r="AO584" s="68">
        <v>0</v>
      </c>
      <c r="AP584" s="68" t="s">
        <v>13474</v>
      </c>
      <c r="AQ584" s="68">
        <v>1</v>
      </c>
      <c r="AR584" s="68">
        <v>0</v>
      </c>
      <c r="AS584" s="68">
        <v>0</v>
      </c>
      <c r="AT584" s="68">
        <v>8</v>
      </c>
      <c r="AU584" s="68">
        <v>0</v>
      </c>
      <c r="AV584" s="68">
        <v>1</v>
      </c>
      <c r="AW584" s="68"/>
      <c r="AX584" s="68">
        <v>310</v>
      </c>
      <c r="AY584" s="126">
        <v>310</v>
      </c>
      <c r="AZ584" s="68">
        <v>0</v>
      </c>
      <c r="BA584" s="68">
        <v>1</v>
      </c>
      <c r="EQ584" s="68">
        <v>52071</v>
      </c>
      <c r="ER584" s="175">
        <v>4</v>
      </c>
      <c r="ES584" s="68">
        <v>-1</v>
      </c>
      <c r="ET584" s="68">
        <v>71</v>
      </c>
      <c r="EU584" s="68">
        <v>0</v>
      </c>
      <c r="EV584" s="68">
        <v>150071</v>
      </c>
      <c r="EW584" s="68" t="s">
        <v>2709</v>
      </c>
      <c r="EX584" s="68" t="str">
        <f t="shared" si="42"/>
        <v>대형</v>
      </c>
      <c r="GE584" s="68">
        <v>10018</v>
      </c>
      <c r="GF584" s="68" t="s">
        <v>4363</v>
      </c>
    </row>
    <row r="585" spans="6:188" x14ac:dyDescent="0.3">
      <c r="F585" s="68">
        <v>60067</v>
      </c>
      <c r="G585" s="68">
        <v>1</v>
      </c>
      <c r="H585" s="68">
        <v>360067</v>
      </c>
      <c r="I585" s="68">
        <v>460067</v>
      </c>
      <c r="J585" s="68" t="s">
        <v>13475</v>
      </c>
      <c r="K585" s="68" t="s">
        <v>13476</v>
      </c>
      <c r="L585" s="68">
        <v>0</v>
      </c>
      <c r="M585" s="68">
        <v>40</v>
      </c>
      <c r="N585" s="68">
        <v>0</v>
      </c>
      <c r="O585" s="68">
        <v>0</v>
      </c>
      <c r="P585" s="68">
        <v>0</v>
      </c>
      <c r="Q585" s="68">
        <v>0</v>
      </c>
      <c r="R585" s="68">
        <v>256</v>
      </c>
      <c r="S585" s="68">
        <v>1</v>
      </c>
      <c r="T585" s="68">
        <v>3</v>
      </c>
      <c r="U585" s="68">
        <v>0</v>
      </c>
      <c r="V585" s="68">
        <v>0</v>
      </c>
      <c r="W585" s="68">
        <v>0</v>
      </c>
      <c r="X585" s="68">
        <v>0</v>
      </c>
      <c r="Y585" s="68">
        <v>0</v>
      </c>
      <c r="Z585" s="68">
        <v>0</v>
      </c>
      <c r="AA585" s="68">
        <v>0</v>
      </c>
      <c r="AB585" s="68">
        <v>0</v>
      </c>
      <c r="AC585" s="68">
        <v>1</v>
      </c>
      <c r="AD585" s="68">
        <v>123</v>
      </c>
      <c r="AE585" s="68">
        <v>0</v>
      </c>
      <c r="AF585" s="68">
        <v>575</v>
      </c>
      <c r="AG585" s="68">
        <v>103</v>
      </c>
      <c r="AH585" s="68">
        <v>5</v>
      </c>
      <c r="AI585" s="68">
        <v>0</v>
      </c>
      <c r="AJ585" s="68">
        <v>158</v>
      </c>
      <c r="AK585" s="68">
        <v>60001</v>
      </c>
      <c r="AL585" s="68">
        <v>66104</v>
      </c>
      <c r="AM585" s="68">
        <v>0</v>
      </c>
      <c r="AN585" s="68">
        <v>0</v>
      </c>
      <c r="AO585" s="68">
        <v>0</v>
      </c>
      <c r="AP585" s="68" t="s">
        <v>13477</v>
      </c>
      <c r="AQ585" s="68">
        <v>1</v>
      </c>
      <c r="AR585" s="68">
        <v>0</v>
      </c>
      <c r="AS585" s="68">
        <v>0</v>
      </c>
      <c r="AT585" s="68">
        <v>8</v>
      </c>
      <c r="AU585" s="68">
        <v>0</v>
      </c>
      <c r="AV585" s="68">
        <v>1</v>
      </c>
      <c r="AW585" s="68"/>
      <c r="AX585" s="68">
        <v>311</v>
      </c>
      <c r="AY585" s="126">
        <v>311</v>
      </c>
      <c r="AZ585" s="68">
        <v>0</v>
      </c>
      <c r="BA585" s="68">
        <v>1</v>
      </c>
      <c r="EQ585" s="68">
        <v>52076</v>
      </c>
      <c r="ER585" s="175">
        <v>4</v>
      </c>
      <c r="ES585" s="68">
        <v>-1</v>
      </c>
      <c r="ET585" s="68">
        <v>76</v>
      </c>
      <c r="EU585" s="68">
        <v>0</v>
      </c>
      <c r="EV585" s="68">
        <v>150076</v>
      </c>
      <c r="EW585" s="68" t="s">
        <v>2714</v>
      </c>
      <c r="EX585" s="68" t="str">
        <f t="shared" si="42"/>
        <v>대형</v>
      </c>
      <c r="GE585" s="68">
        <v>10019</v>
      </c>
      <c r="GF585" s="68" t="s">
        <v>4364</v>
      </c>
    </row>
    <row r="586" spans="6:188" x14ac:dyDescent="0.3">
      <c r="F586" s="68">
        <v>60068</v>
      </c>
      <c r="G586" s="68">
        <v>1</v>
      </c>
      <c r="H586" s="68">
        <v>360068</v>
      </c>
      <c r="I586" s="68">
        <v>460068</v>
      </c>
      <c r="J586" s="68" t="s">
        <v>13478</v>
      </c>
      <c r="K586" s="68" t="s">
        <v>13479</v>
      </c>
      <c r="L586" s="68">
        <v>0</v>
      </c>
      <c r="M586" s="68">
        <v>40</v>
      </c>
      <c r="N586" s="68">
        <v>0</v>
      </c>
      <c r="O586" s="68">
        <v>0</v>
      </c>
      <c r="P586" s="68">
        <v>0</v>
      </c>
      <c r="Q586" s="68">
        <v>0</v>
      </c>
      <c r="R586" s="68">
        <v>256</v>
      </c>
      <c r="S586" s="68">
        <v>1</v>
      </c>
      <c r="T586" s="68">
        <v>4</v>
      </c>
      <c r="U586" s="68">
        <v>0</v>
      </c>
      <c r="V586" s="68">
        <v>0</v>
      </c>
      <c r="W586" s="68">
        <v>0</v>
      </c>
      <c r="X586" s="68">
        <v>0</v>
      </c>
      <c r="Y586" s="68">
        <v>0</v>
      </c>
      <c r="Z586" s="68">
        <v>0</v>
      </c>
      <c r="AA586" s="68">
        <v>0</v>
      </c>
      <c r="AB586" s="68">
        <v>0</v>
      </c>
      <c r="AC586" s="68">
        <v>1</v>
      </c>
      <c r="AD586" s="68">
        <v>123</v>
      </c>
      <c r="AE586" s="68">
        <v>0</v>
      </c>
      <c r="AF586" s="68">
        <v>750</v>
      </c>
      <c r="AG586" s="68">
        <v>103</v>
      </c>
      <c r="AH586" s="68">
        <v>10</v>
      </c>
      <c r="AI586" s="68">
        <v>0</v>
      </c>
      <c r="AJ586" s="68">
        <v>158</v>
      </c>
      <c r="AK586" s="68">
        <v>60001</v>
      </c>
      <c r="AL586" s="68">
        <v>66105</v>
      </c>
      <c r="AM586" s="68">
        <v>0</v>
      </c>
      <c r="AN586" s="68">
        <v>0</v>
      </c>
      <c r="AO586" s="68">
        <v>0</v>
      </c>
      <c r="AP586" s="68" t="s">
        <v>13480</v>
      </c>
      <c r="AQ586" s="68">
        <v>1</v>
      </c>
      <c r="AR586" s="68">
        <v>0</v>
      </c>
      <c r="AS586" s="68">
        <v>0</v>
      </c>
      <c r="AT586" s="68">
        <v>8</v>
      </c>
      <c r="AU586" s="68">
        <v>0</v>
      </c>
      <c r="AV586" s="68">
        <v>1</v>
      </c>
      <c r="AW586" s="68"/>
      <c r="AX586" s="68">
        <v>312</v>
      </c>
      <c r="AY586" s="126">
        <v>312</v>
      </c>
      <c r="AZ586" s="68">
        <v>0</v>
      </c>
      <c r="BA586" s="68">
        <v>1</v>
      </c>
      <c r="EQ586" s="68">
        <v>52077</v>
      </c>
      <c r="ER586" s="175">
        <v>1</v>
      </c>
      <c r="ES586" s="68">
        <v>650</v>
      </c>
      <c r="ET586" s="68">
        <v>77</v>
      </c>
      <c r="EU586" s="68">
        <v>0</v>
      </c>
      <c r="EV586" s="68">
        <v>150077</v>
      </c>
      <c r="EW586" s="68" t="s">
        <v>2715</v>
      </c>
      <c r="EX586" s="68" t="str">
        <f t="shared" si="42"/>
        <v>소형</v>
      </c>
      <c r="GE586" s="68">
        <v>10020</v>
      </c>
      <c r="GF586" s="68" t="s">
        <v>4365</v>
      </c>
    </row>
    <row r="587" spans="6:188" x14ac:dyDescent="0.3">
      <c r="F587" s="68">
        <v>60069</v>
      </c>
      <c r="G587" s="68">
        <v>1</v>
      </c>
      <c r="H587" s="68">
        <v>360069</v>
      </c>
      <c r="I587" s="68">
        <v>460069</v>
      </c>
      <c r="J587" s="68" t="s">
        <v>13481</v>
      </c>
      <c r="K587" s="68" t="s">
        <v>13482</v>
      </c>
      <c r="L587" s="68">
        <v>0</v>
      </c>
      <c r="M587" s="68">
        <v>40</v>
      </c>
      <c r="N587" s="68">
        <v>0</v>
      </c>
      <c r="O587" s="68">
        <v>0</v>
      </c>
      <c r="P587" s="68">
        <v>0</v>
      </c>
      <c r="Q587" s="68">
        <v>0</v>
      </c>
      <c r="R587" s="68">
        <v>256</v>
      </c>
      <c r="S587" s="68">
        <v>1</v>
      </c>
      <c r="T587" s="68">
        <v>4</v>
      </c>
      <c r="U587" s="68">
        <v>0</v>
      </c>
      <c r="V587" s="68">
        <v>0</v>
      </c>
      <c r="W587" s="68">
        <v>0</v>
      </c>
      <c r="X587" s="68">
        <v>0</v>
      </c>
      <c r="Y587" s="68">
        <v>0</v>
      </c>
      <c r="Z587" s="68">
        <v>0</v>
      </c>
      <c r="AA587" s="68">
        <v>0</v>
      </c>
      <c r="AB587" s="68">
        <v>0</v>
      </c>
      <c r="AC587" s="68">
        <v>1</v>
      </c>
      <c r="AD587" s="68">
        <v>123</v>
      </c>
      <c r="AE587" s="68">
        <v>0</v>
      </c>
      <c r="AF587" s="68">
        <v>750</v>
      </c>
      <c r="AG587" s="68">
        <v>103</v>
      </c>
      <c r="AH587" s="68">
        <v>10</v>
      </c>
      <c r="AI587" s="68">
        <v>0</v>
      </c>
      <c r="AJ587" s="68">
        <v>157</v>
      </c>
      <c r="AK587" s="68">
        <v>60001</v>
      </c>
      <c r="AL587" s="68">
        <v>61052</v>
      </c>
      <c r="AM587" s="68">
        <v>0</v>
      </c>
      <c r="AN587" s="68">
        <v>0</v>
      </c>
      <c r="AO587" s="68">
        <v>0</v>
      </c>
      <c r="AP587" s="68" t="s">
        <v>13483</v>
      </c>
      <c r="AQ587" s="68">
        <v>1</v>
      </c>
      <c r="AR587" s="68">
        <v>0</v>
      </c>
      <c r="AS587" s="68">
        <v>0</v>
      </c>
      <c r="AT587" s="68">
        <v>8</v>
      </c>
      <c r="AU587" s="68">
        <v>0</v>
      </c>
      <c r="AV587" s="68">
        <v>1</v>
      </c>
      <c r="AW587" s="68"/>
      <c r="AX587" s="68">
        <v>313</v>
      </c>
      <c r="AY587" s="126">
        <v>313</v>
      </c>
      <c r="AZ587" s="68">
        <v>0</v>
      </c>
      <c r="BA587" s="68">
        <v>1</v>
      </c>
      <c r="EQ587" s="68">
        <v>52078</v>
      </c>
      <c r="ER587" s="175">
        <v>2</v>
      </c>
      <c r="ES587" s="68">
        <v>650</v>
      </c>
      <c r="ET587" s="68">
        <v>78</v>
      </c>
      <c r="EU587" s="68">
        <v>0</v>
      </c>
      <c r="EV587" s="68">
        <v>150078</v>
      </c>
      <c r="EW587" s="68" t="s">
        <v>2716</v>
      </c>
      <c r="EX587" s="68" t="str">
        <f t="shared" si="42"/>
        <v>중형</v>
      </c>
      <c r="GE587" s="68">
        <v>10021</v>
      </c>
      <c r="GF587" s="68" t="s">
        <v>4366</v>
      </c>
    </row>
    <row r="588" spans="6:188" x14ac:dyDescent="0.3">
      <c r="F588" s="68">
        <v>60070</v>
      </c>
      <c r="G588" s="68">
        <v>1</v>
      </c>
      <c r="H588" s="68">
        <v>360070</v>
      </c>
      <c r="I588" s="68">
        <v>460070</v>
      </c>
      <c r="J588" s="68" t="s">
        <v>13484</v>
      </c>
      <c r="K588" s="68" t="s">
        <v>13485</v>
      </c>
      <c r="L588" s="68">
        <v>0</v>
      </c>
      <c r="M588" s="68">
        <v>40</v>
      </c>
      <c r="N588" s="68">
        <v>0</v>
      </c>
      <c r="O588" s="68">
        <v>0</v>
      </c>
      <c r="P588" s="68">
        <v>0</v>
      </c>
      <c r="Q588" s="68">
        <v>0</v>
      </c>
      <c r="R588" s="68">
        <v>256</v>
      </c>
      <c r="S588" s="68">
        <v>1</v>
      </c>
      <c r="T588" s="68">
        <v>4</v>
      </c>
      <c r="U588" s="68">
        <v>0</v>
      </c>
      <c r="V588" s="68">
        <v>0</v>
      </c>
      <c r="W588" s="68">
        <v>0</v>
      </c>
      <c r="X588" s="68">
        <v>0</v>
      </c>
      <c r="Y588" s="68">
        <v>0</v>
      </c>
      <c r="Z588" s="68">
        <v>0</v>
      </c>
      <c r="AA588" s="68">
        <v>0</v>
      </c>
      <c r="AB588" s="68">
        <v>0</v>
      </c>
      <c r="AC588" s="68">
        <v>1</v>
      </c>
      <c r="AD588" s="68">
        <v>123</v>
      </c>
      <c r="AE588" s="68">
        <v>0</v>
      </c>
      <c r="AF588" s="68">
        <v>750</v>
      </c>
      <c r="AG588" s="68">
        <v>106</v>
      </c>
      <c r="AH588" s="68">
        <v>10</v>
      </c>
      <c r="AI588" s="68">
        <v>0</v>
      </c>
      <c r="AJ588" s="68">
        <v>157</v>
      </c>
      <c r="AK588" s="68">
        <v>60001</v>
      </c>
      <c r="AL588" s="68">
        <v>61053</v>
      </c>
      <c r="AM588" s="68">
        <v>0</v>
      </c>
      <c r="AN588" s="68">
        <v>0</v>
      </c>
      <c r="AO588" s="68">
        <v>0</v>
      </c>
      <c r="AP588" s="68" t="s">
        <v>13486</v>
      </c>
      <c r="AQ588" s="68">
        <v>1</v>
      </c>
      <c r="AR588" s="68">
        <v>0</v>
      </c>
      <c r="AS588" s="68">
        <v>0</v>
      </c>
      <c r="AT588" s="68">
        <v>8</v>
      </c>
      <c r="AU588" s="68">
        <v>0</v>
      </c>
      <c r="AV588" s="68">
        <v>1</v>
      </c>
      <c r="AW588" s="68"/>
      <c r="AX588" s="68">
        <v>314</v>
      </c>
      <c r="AY588" s="126">
        <v>314</v>
      </c>
      <c r="AZ588" s="68">
        <v>0</v>
      </c>
      <c r="BA588" s="68">
        <v>1</v>
      </c>
      <c r="EQ588" s="68">
        <v>52079</v>
      </c>
      <c r="ER588" s="175">
        <v>2</v>
      </c>
      <c r="ES588" s="68">
        <v>650</v>
      </c>
      <c r="ET588" s="68">
        <v>79</v>
      </c>
      <c r="EU588" s="68">
        <v>0</v>
      </c>
      <c r="EV588" s="68">
        <v>150079</v>
      </c>
      <c r="EW588" s="68" t="s">
        <v>2717</v>
      </c>
      <c r="EX588" s="68" t="str">
        <f t="shared" si="42"/>
        <v>중형</v>
      </c>
      <c r="GE588" s="68">
        <v>10022</v>
      </c>
      <c r="GF588" s="68" t="s">
        <v>4367</v>
      </c>
    </row>
    <row r="589" spans="6:188" x14ac:dyDescent="0.3">
      <c r="F589" s="68">
        <v>60071</v>
      </c>
      <c r="G589" s="68">
        <v>1</v>
      </c>
      <c r="H589" s="68">
        <v>360071</v>
      </c>
      <c r="I589" s="68">
        <v>460071</v>
      </c>
      <c r="J589" s="68" t="s">
        <v>13487</v>
      </c>
      <c r="K589" s="68" t="s">
        <v>1255</v>
      </c>
      <c r="L589" s="68">
        <v>0</v>
      </c>
      <c r="M589" s="68">
        <v>40</v>
      </c>
      <c r="N589" s="68">
        <v>0</v>
      </c>
      <c r="O589" s="68">
        <v>0</v>
      </c>
      <c r="P589" s="68">
        <v>0</v>
      </c>
      <c r="Q589" s="68">
        <v>0</v>
      </c>
      <c r="R589" s="68">
        <v>256</v>
      </c>
      <c r="S589" s="68">
        <v>1</v>
      </c>
      <c r="T589" s="68">
        <v>4</v>
      </c>
      <c r="U589" s="68">
        <v>0</v>
      </c>
      <c r="V589" s="68">
        <v>0</v>
      </c>
      <c r="W589" s="68">
        <v>0</v>
      </c>
      <c r="X589" s="68">
        <v>0</v>
      </c>
      <c r="Y589" s="68">
        <v>0</v>
      </c>
      <c r="Z589" s="68">
        <v>0</v>
      </c>
      <c r="AA589" s="68">
        <v>0</v>
      </c>
      <c r="AB589" s="68">
        <v>0</v>
      </c>
      <c r="AC589" s="68">
        <v>1</v>
      </c>
      <c r="AD589" s="68">
        <v>123</v>
      </c>
      <c r="AE589" s="68">
        <v>0</v>
      </c>
      <c r="AF589" s="68">
        <v>750</v>
      </c>
      <c r="AG589" s="68">
        <v>100</v>
      </c>
      <c r="AH589" s="68">
        <v>6</v>
      </c>
      <c r="AI589" s="68">
        <v>0</v>
      </c>
      <c r="AJ589" s="68">
        <v>0</v>
      </c>
      <c r="AK589" s="68">
        <v>0</v>
      </c>
      <c r="AL589" s="68">
        <v>0</v>
      </c>
      <c r="AM589" s="68">
        <v>0</v>
      </c>
      <c r="AN589" s="68">
        <v>0</v>
      </c>
      <c r="AO589" s="68">
        <v>0</v>
      </c>
      <c r="AP589" s="68" t="s">
        <v>13488</v>
      </c>
      <c r="AQ589" s="68">
        <v>1</v>
      </c>
      <c r="AR589" s="68">
        <v>0</v>
      </c>
      <c r="AS589" s="68">
        <v>0</v>
      </c>
      <c r="AT589" s="68">
        <v>8</v>
      </c>
      <c r="AU589" s="68">
        <v>0</v>
      </c>
      <c r="AV589" s="68">
        <v>1</v>
      </c>
      <c r="AW589" s="68"/>
      <c r="AX589" s="68">
        <v>315</v>
      </c>
      <c r="AY589" s="126">
        <v>315</v>
      </c>
      <c r="AZ589" s="68">
        <v>0</v>
      </c>
      <c r="BA589" s="68">
        <v>1</v>
      </c>
      <c r="EQ589" s="68">
        <v>52080</v>
      </c>
      <c r="ER589" s="175">
        <v>2</v>
      </c>
      <c r="ES589" s="68">
        <v>650</v>
      </c>
      <c r="ET589" s="68">
        <v>80</v>
      </c>
      <c r="EU589" s="68">
        <v>0</v>
      </c>
      <c r="EV589" s="68">
        <v>150080</v>
      </c>
      <c r="EW589" s="68" t="s">
        <v>2718</v>
      </c>
      <c r="EX589" s="68" t="str">
        <f t="shared" si="42"/>
        <v>중형</v>
      </c>
      <c r="GE589" s="68">
        <v>10023</v>
      </c>
      <c r="GF589" s="68" t="s">
        <v>4368</v>
      </c>
    </row>
    <row r="590" spans="6:188" x14ac:dyDescent="0.3">
      <c r="F590" s="68">
        <v>60072</v>
      </c>
      <c r="G590" s="68">
        <v>1</v>
      </c>
      <c r="H590" s="68">
        <v>360072</v>
      </c>
      <c r="I590" s="68">
        <v>460072</v>
      </c>
      <c r="J590" s="68" t="s">
        <v>13489</v>
      </c>
      <c r="K590" s="68" t="s">
        <v>1258</v>
      </c>
      <c r="L590" s="68">
        <v>0</v>
      </c>
      <c r="M590" s="68">
        <v>40</v>
      </c>
      <c r="N590" s="68">
        <v>0</v>
      </c>
      <c r="O590" s="68">
        <v>0</v>
      </c>
      <c r="P590" s="68">
        <v>0</v>
      </c>
      <c r="Q590" s="68">
        <v>0</v>
      </c>
      <c r="R590" s="68">
        <v>256</v>
      </c>
      <c r="S590" s="68">
        <v>1</v>
      </c>
      <c r="T590" s="68">
        <v>5</v>
      </c>
      <c r="U590" s="68">
        <v>0</v>
      </c>
      <c r="V590" s="68">
        <v>0</v>
      </c>
      <c r="W590" s="68">
        <v>0</v>
      </c>
      <c r="X590" s="68">
        <v>0</v>
      </c>
      <c r="Y590" s="68">
        <v>0</v>
      </c>
      <c r="Z590" s="68">
        <v>0</v>
      </c>
      <c r="AA590" s="68">
        <v>0</v>
      </c>
      <c r="AB590" s="68">
        <v>0</v>
      </c>
      <c r="AC590" s="68">
        <v>1</v>
      </c>
      <c r="AD590" s="68">
        <v>123</v>
      </c>
      <c r="AE590" s="68">
        <v>0</v>
      </c>
      <c r="AF590" s="68">
        <v>865</v>
      </c>
      <c r="AG590" s="68">
        <v>102</v>
      </c>
      <c r="AH590" s="68">
        <v>15</v>
      </c>
      <c r="AI590" s="68">
        <v>0</v>
      </c>
      <c r="AJ590" s="68">
        <v>157</v>
      </c>
      <c r="AK590" s="68">
        <v>60001</v>
      </c>
      <c r="AL590" s="68">
        <v>61054</v>
      </c>
      <c r="AM590" s="68">
        <v>0</v>
      </c>
      <c r="AN590" s="68">
        <v>0</v>
      </c>
      <c r="AO590" s="68">
        <v>0</v>
      </c>
      <c r="AP590" s="68" t="s">
        <v>13490</v>
      </c>
      <c r="AQ590" s="68">
        <v>1</v>
      </c>
      <c r="AR590" s="68">
        <v>0</v>
      </c>
      <c r="AS590" s="68">
        <v>0</v>
      </c>
      <c r="AT590" s="68">
        <v>8</v>
      </c>
      <c r="AU590" s="68">
        <v>0</v>
      </c>
      <c r="AV590" s="68">
        <v>1</v>
      </c>
      <c r="AW590" s="68"/>
      <c r="AX590" s="68">
        <v>316</v>
      </c>
      <c r="AY590" s="126">
        <v>316</v>
      </c>
      <c r="AZ590" s="68">
        <v>0</v>
      </c>
      <c r="BA590" s="68">
        <v>1</v>
      </c>
      <c r="EQ590" s="68">
        <v>52081</v>
      </c>
      <c r="ER590" s="175">
        <v>2</v>
      </c>
      <c r="ES590" s="68">
        <v>650</v>
      </c>
      <c r="ET590" s="68">
        <v>81</v>
      </c>
      <c r="EU590" s="68">
        <v>0</v>
      </c>
      <c r="EV590" s="68">
        <v>150081</v>
      </c>
      <c r="EW590" s="68" t="s">
        <v>2719</v>
      </c>
      <c r="EX590" s="68" t="str">
        <f t="shared" si="42"/>
        <v>중형</v>
      </c>
      <c r="GE590" s="68">
        <v>10024</v>
      </c>
      <c r="GF590" s="68" t="s">
        <v>4369</v>
      </c>
    </row>
    <row r="591" spans="6:188" x14ac:dyDescent="0.3">
      <c r="F591" s="68">
        <v>60073</v>
      </c>
      <c r="G591" s="68">
        <v>1</v>
      </c>
      <c r="H591" s="68">
        <v>360073</v>
      </c>
      <c r="I591" s="68">
        <v>460073</v>
      </c>
      <c r="J591" s="68" t="s">
        <v>13491</v>
      </c>
      <c r="K591" s="68" t="s">
        <v>1267</v>
      </c>
      <c r="L591" s="68">
        <v>0</v>
      </c>
      <c r="M591" s="68">
        <v>40</v>
      </c>
      <c r="N591" s="68">
        <v>0</v>
      </c>
      <c r="O591" s="68">
        <v>0</v>
      </c>
      <c r="P591" s="68">
        <v>0</v>
      </c>
      <c r="Q591" s="68">
        <v>0</v>
      </c>
      <c r="R591" s="68">
        <v>256</v>
      </c>
      <c r="S591" s="68">
        <v>1</v>
      </c>
      <c r="T591" s="68">
        <v>5</v>
      </c>
      <c r="U591" s="68">
        <v>0</v>
      </c>
      <c r="V591" s="68">
        <v>0</v>
      </c>
      <c r="W591" s="68">
        <v>0</v>
      </c>
      <c r="X591" s="68">
        <v>0</v>
      </c>
      <c r="Y591" s="68">
        <v>0</v>
      </c>
      <c r="Z591" s="68">
        <v>0</v>
      </c>
      <c r="AA591" s="68">
        <v>0</v>
      </c>
      <c r="AB591" s="68">
        <v>0</v>
      </c>
      <c r="AC591" s="68">
        <v>1</v>
      </c>
      <c r="AD591" s="68">
        <v>123</v>
      </c>
      <c r="AE591" s="68">
        <v>0</v>
      </c>
      <c r="AF591" s="68">
        <v>865</v>
      </c>
      <c r="AG591" s="68">
        <v>103</v>
      </c>
      <c r="AH591" s="68">
        <v>15</v>
      </c>
      <c r="AI591" s="68">
        <v>0</v>
      </c>
      <c r="AJ591" s="68">
        <v>157</v>
      </c>
      <c r="AK591" s="68">
        <v>60001</v>
      </c>
      <c r="AL591" s="68">
        <v>61055</v>
      </c>
      <c r="AM591" s="68">
        <v>0</v>
      </c>
      <c r="AN591" s="68">
        <v>0</v>
      </c>
      <c r="AO591" s="68">
        <v>0</v>
      </c>
      <c r="AP591" s="68" t="s">
        <v>13492</v>
      </c>
      <c r="AQ591" s="68">
        <v>1</v>
      </c>
      <c r="AR591" s="68">
        <v>0</v>
      </c>
      <c r="AS591" s="68">
        <v>0</v>
      </c>
      <c r="AT591" s="68">
        <v>8</v>
      </c>
      <c r="AU591" s="68">
        <v>0</v>
      </c>
      <c r="AV591" s="68">
        <v>1</v>
      </c>
      <c r="AW591" s="68"/>
      <c r="AX591" s="68">
        <v>317</v>
      </c>
      <c r="AY591" s="126">
        <v>317</v>
      </c>
      <c r="AZ591" s="68">
        <v>0</v>
      </c>
      <c r="BA591" s="68">
        <v>1</v>
      </c>
      <c r="EQ591" s="68">
        <v>52082</v>
      </c>
      <c r="ER591" s="175">
        <v>4</v>
      </c>
      <c r="ES591" s="68">
        <v>650</v>
      </c>
      <c r="ET591" s="68">
        <v>82</v>
      </c>
      <c r="EU591" s="68">
        <v>0</v>
      </c>
      <c r="EV591" s="68">
        <v>150082</v>
      </c>
      <c r="EW591" s="68" t="s">
        <v>2720</v>
      </c>
      <c r="EX591" s="68" t="str">
        <f t="shared" si="42"/>
        <v>대형</v>
      </c>
      <c r="GE591" s="68">
        <v>10025</v>
      </c>
      <c r="GF591" s="68" t="s">
        <v>4093</v>
      </c>
    </row>
    <row r="592" spans="6:188" x14ac:dyDescent="0.3">
      <c r="F592" s="68">
        <v>60074</v>
      </c>
      <c r="G592" s="68">
        <v>1</v>
      </c>
      <c r="H592" s="68">
        <v>360074</v>
      </c>
      <c r="I592" s="68">
        <v>460074</v>
      </c>
      <c r="J592" s="68" t="s">
        <v>13493</v>
      </c>
      <c r="K592" s="68" t="s">
        <v>1119</v>
      </c>
      <c r="L592" s="68">
        <v>0</v>
      </c>
      <c r="M592" s="68">
        <v>40</v>
      </c>
      <c r="N592" s="68">
        <v>0</v>
      </c>
      <c r="O592" s="68">
        <v>0</v>
      </c>
      <c r="P592" s="68">
        <v>0</v>
      </c>
      <c r="Q592" s="68">
        <v>0</v>
      </c>
      <c r="R592" s="68">
        <v>256</v>
      </c>
      <c r="S592" s="68">
        <v>1</v>
      </c>
      <c r="T592" s="68">
        <v>5</v>
      </c>
      <c r="U592" s="68">
        <v>0</v>
      </c>
      <c r="V592" s="68">
        <v>0</v>
      </c>
      <c r="W592" s="68">
        <v>0</v>
      </c>
      <c r="X592" s="68">
        <v>0</v>
      </c>
      <c r="Y592" s="68">
        <v>0</v>
      </c>
      <c r="Z592" s="68">
        <v>0</v>
      </c>
      <c r="AA592" s="68">
        <v>0</v>
      </c>
      <c r="AB592" s="68">
        <v>0</v>
      </c>
      <c r="AC592" s="68">
        <v>1</v>
      </c>
      <c r="AD592" s="68">
        <v>123</v>
      </c>
      <c r="AE592" s="68">
        <v>0</v>
      </c>
      <c r="AF592" s="68">
        <v>865</v>
      </c>
      <c r="AG592" s="68">
        <v>106</v>
      </c>
      <c r="AH592" s="68">
        <v>15</v>
      </c>
      <c r="AI592" s="68">
        <v>0</v>
      </c>
      <c r="AJ592" s="68">
        <v>157</v>
      </c>
      <c r="AK592" s="68">
        <v>60001</v>
      </c>
      <c r="AL592" s="68">
        <v>61056</v>
      </c>
      <c r="AM592" s="68">
        <v>0</v>
      </c>
      <c r="AN592" s="68">
        <v>0</v>
      </c>
      <c r="AO592" s="68">
        <v>0</v>
      </c>
      <c r="AP592" s="68" t="s">
        <v>13494</v>
      </c>
      <c r="AQ592" s="68">
        <v>1</v>
      </c>
      <c r="AR592" s="68">
        <v>0</v>
      </c>
      <c r="AS592" s="68">
        <v>0</v>
      </c>
      <c r="AT592" s="68">
        <v>8</v>
      </c>
      <c r="AU592" s="68">
        <v>0</v>
      </c>
      <c r="AV592" s="68">
        <v>1</v>
      </c>
      <c r="AW592" s="68"/>
      <c r="AX592" s="68">
        <v>318</v>
      </c>
      <c r="AY592" s="126">
        <v>318</v>
      </c>
      <c r="AZ592" s="68">
        <v>0</v>
      </c>
      <c r="BA592" s="68">
        <v>1</v>
      </c>
      <c r="EQ592" s="68">
        <v>52083</v>
      </c>
      <c r="ER592" s="175">
        <v>2</v>
      </c>
      <c r="ES592" s="68">
        <v>650</v>
      </c>
      <c r="ET592" s="68">
        <v>83</v>
      </c>
      <c r="EU592" s="68">
        <v>0</v>
      </c>
      <c r="EV592" s="68">
        <v>150083</v>
      </c>
      <c r="EW592" s="68" t="s">
        <v>2721</v>
      </c>
      <c r="EX592" s="68" t="str">
        <f t="shared" si="42"/>
        <v>중형</v>
      </c>
      <c r="GE592" s="68">
        <v>10026</v>
      </c>
      <c r="GF592" s="68" t="s">
        <v>4370</v>
      </c>
    </row>
    <row r="593" spans="6:188" x14ac:dyDescent="0.3">
      <c r="F593" s="68">
        <v>60075</v>
      </c>
      <c r="G593" s="68">
        <v>1</v>
      </c>
      <c r="H593" s="68">
        <v>360075</v>
      </c>
      <c r="I593" s="68">
        <v>460075</v>
      </c>
      <c r="J593" s="68" t="s">
        <v>13495</v>
      </c>
      <c r="K593" s="68" t="s">
        <v>1283</v>
      </c>
      <c r="L593" s="68">
        <v>0</v>
      </c>
      <c r="M593" s="68">
        <v>40</v>
      </c>
      <c r="N593" s="68">
        <v>0</v>
      </c>
      <c r="O593" s="68">
        <v>0</v>
      </c>
      <c r="P593" s="68">
        <v>0</v>
      </c>
      <c r="Q593" s="68">
        <v>0</v>
      </c>
      <c r="R593" s="68">
        <v>256</v>
      </c>
      <c r="S593" s="68">
        <v>1</v>
      </c>
      <c r="T593" s="68">
        <v>5</v>
      </c>
      <c r="U593" s="68">
        <v>0</v>
      </c>
      <c r="V593" s="68">
        <v>0</v>
      </c>
      <c r="W593" s="68">
        <v>0</v>
      </c>
      <c r="X593" s="68">
        <v>0</v>
      </c>
      <c r="Y593" s="68">
        <v>0</v>
      </c>
      <c r="Z593" s="68">
        <v>0</v>
      </c>
      <c r="AA593" s="68">
        <v>0</v>
      </c>
      <c r="AB593" s="68">
        <v>0</v>
      </c>
      <c r="AC593" s="68">
        <v>1</v>
      </c>
      <c r="AD593" s="68">
        <v>123</v>
      </c>
      <c r="AE593" s="68">
        <v>0</v>
      </c>
      <c r="AF593" s="68">
        <v>865</v>
      </c>
      <c r="AG593" s="68">
        <v>102</v>
      </c>
      <c r="AH593" s="68">
        <v>15</v>
      </c>
      <c r="AI593" s="68">
        <v>0</v>
      </c>
      <c r="AJ593" s="68">
        <v>157</v>
      </c>
      <c r="AK593" s="68">
        <v>60001</v>
      </c>
      <c r="AL593" s="68">
        <v>61057</v>
      </c>
      <c r="AM593" s="68">
        <v>0</v>
      </c>
      <c r="AN593" s="68">
        <v>0</v>
      </c>
      <c r="AO593" s="68">
        <v>0</v>
      </c>
      <c r="AP593" s="68" t="s">
        <v>13496</v>
      </c>
      <c r="AQ593" s="68">
        <v>1</v>
      </c>
      <c r="AR593" s="68">
        <v>0</v>
      </c>
      <c r="AS593" s="68">
        <v>0</v>
      </c>
      <c r="AT593" s="68">
        <v>8</v>
      </c>
      <c r="AU593" s="68">
        <v>0</v>
      </c>
      <c r="AV593" s="68">
        <v>1</v>
      </c>
      <c r="AW593" s="68"/>
      <c r="AX593" s="68">
        <v>319</v>
      </c>
      <c r="AY593" s="126">
        <v>319</v>
      </c>
      <c r="AZ593" s="68">
        <v>0</v>
      </c>
      <c r="BA593" s="68">
        <v>1</v>
      </c>
      <c r="EQ593" s="68">
        <v>52084</v>
      </c>
      <c r="ER593" s="175">
        <v>4</v>
      </c>
      <c r="ES593" s="68">
        <v>650</v>
      </c>
      <c r="ET593" s="68">
        <v>84</v>
      </c>
      <c r="EU593" s="68">
        <v>0</v>
      </c>
      <c r="EV593" s="68">
        <v>150084</v>
      </c>
      <c r="EW593" s="68" t="s">
        <v>2722</v>
      </c>
      <c r="EX593" s="68" t="str">
        <f t="shared" si="42"/>
        <v>대형</v>
      </c>
      <c r="GE593" s="68">
        <v>10027</v>
      </c>
      <c r="GF593" s="68" t="s">
        <v>4371</v>
      </c>
    </row>
    <row r="594" spans="6:188" x14ac:dyDescent="0.3">
      <c r="F594" s="68">
        <v>60076</v>
      </c>
      <c r="G594" s="68">
        <v>1</v>
      </c>
      <c r="H594" s="68">
        <v>360076</v>
      </c>
      <c r="I594" s="68">
        <v>460076</v>
      </c>
      <c r="J594" s="68" t="s">
        <v>13497</v>
      </c>
      <c r="K594" s="68" t="s">
        <v>1272</v>
      </c>
      <c r="L594" s="68">
        <v>0</v>
      </c>
      <c r="M594" s="68">
        <v>40</v>
      </c>
      <c r="N594" s="68">
        <v>0</v>
      </c>
      <c r="O594" s="68">
        <v>0</v>
      </c>
      <c r="P594" s="68">
        <v>0</v>
      </c>
      <c r="Q594" s="68">
        <v>0</v>
      </c>
      <c r="R594" s="68">
        <v>256</v>
      </c>
      <c r="S594" s="68">
        <v>1</v>
      </c>
      <c r="T594" s="68">
        <v>5</v>
      </c>
      <c r="U594" s="68">
        <v>0</v>
      </c>
      <c r="V594" s="68">
        <v>0</v>
      </c>
      <c r="W594" s="68">
        <v>0</v>
      </c>
      <c r="X594" s="68">
        <v>0</v>
      </c>
      <c r="Y594" s="68">
        <v>0</v>
      </c>
      <c r="Z594" s="68">
        <v>0</v>
      </c>
      <c r="AA594" s="68">
        <v>0</v>
      </c>
      <c r="AB594" s="68">
        <v>0</v>
      </c>
      <c r="AC594" s="68">
        <v>1</v>
      </c>
      <c r="AD594" s="68">
        <v>123</v>
      </c>
      <c r="AE594" s="68">
        <v>0</v>
      </c>
      <c r="AF594" s="68">
        <v>865</v>
      </c>
      <c r="AG594" s="68">
        <v>103</v>
      </c>
      <c r="AH594" s="68">
        <v>15</v>
      </c>
      <c r="AI594" s="68">
        <v>0</v>
      </c>
      <c r="AJ594" s="68">
        <v>157</v>
      </c>
      <c r="AK594" s="68">
        <v>60001</v>
      </c>
      <c r="AL594" s="68">
        <v>61058</v>
      </c>
      <c r="AM594" s="68">
        <v>0</v>
      </c>
      <c r="AN594" s="68">
        <v>0</v>
      </c>
      <c r="AO594" s="68">
        <v>0</v>
      </c>
      <c r="AP594" s="68" t="s">
        <v>13498</v>
      </c>
      <c r="AQ594" s="68">
        <v>1</v>
      </c>
      <c r="AR594" s="68">
        <v>0</v>
      </c>
      <c r="AS594" s="68">
        <v>0</v>
      </c>
      <c r="AT594" s="68">
        <v>8</v>
      </c>
      <c r="AU594" s="68">
        <v>0</v>
      </c>
      <c r="AV594" s="68">
        <v>1</v>
      </c>
      <c r="AW594" s="68"/>
      <c r="AX594" s="68">
        <v>320</v>
      </c>
      <c r="AY594" s="126">
        <v>320</v>
      </c>
      <c r="AZ594" s="68">
        <v>0</v>
      </c>
      <c r="BA594" s="68">
        <v>1</v>
      </c>
      <c r="EQ594" s="68">
        <v>52085</v>
      </c>
      <c r="ER594" s="175">
        <v>4</v>
      </c>
      <c r="ES594" s="68">
        <v>650</v>
      </c>
      <c r="ET594" s="68">
        <v>85</v>
      </c>
      <c r="EU594" s="68">
        <v>0</v>
      </c>
      <c r="EV594" s="68">
        <v>150085</v>
      </c>
      <c r="EW594" s="68" t="s">
        <v>2723</v>
      </c>
      <c r="EX594" s="68" t="str">
        <f t="shared" si="42"/>
        <v>대형</v>
      </c>
      <c r="GE594" s="68">
        <v>10100</v>
      </c>
      <c r="GF594" s="68" t="s">
        <v>4372</v>
      </c>
    </row>
    <row r="595" spans="6:188" x14ac:dyDescent="0.3">
      <c r="F595" s="68">
        <v>60077</v>
      </c>
      <c r="G595" s="68">
        <v>1</v>
      </c>
      <c r="H595" s="68">
        <v>360077</v>
      </c>
      <c r="I595" s="68">
        <v>460077</v>
      </c>
      <c r="J595" s="68" t="s">
        <v>13499</v>
      </c>
      <c r="K595" s="68" t="s">
        <v>1280</v>
      </c>
      <c r="L595" s="68">
        <v>0</v>
      </c>
      <c r="M595" s="68">
        <v>40</v>
      </c>
      <c r="N595" s="68">
        <v>0</v>
      </c>
      <c r="O595" s="68">
        <v>0</v>
      </c>
      <c r="P595" s="68">
        <v>0</v>
      </c>
      <c r="Q595" s="68">
        <v>0</v>
      </c>
      <c r="R595" s="68">
        <v>256</v>
      </c>
      <c r="S595" s="68">
        <v>1</v>
      </c>
      <c r="T595" s="68">
        <v>5</v>
      </c>
      <c r="U595" s="68">
        <v>0</v>
      </c>
      <c r="V595" s="68">
        <v>0</v>
      </c>
      <c r="W595" s="68">
        <v>0</v>
      </c>
      <c r="X595" s="68">
        <v>0</v>
      </c>
      <c r="Y595" s="68">
        <v>0</v>
      </c>
      <c r="Z595" s="68">
        <v>0</v>
      </c>
      <c r="AA595" s="68">
        <v>0</v>
      </c>
      <c r="AB595" s="68">
        <v>0</v>
      </c>
      <c r="AC595" s="68">
        <v>1</v>
      </c>
      <c r="AD595" s="68">
        <v>123</v>
      </c>
      <c r="AE595" s="68">
        <v>0</v>
      </c>
      <c r="AF595" s="68">
        <v>975</v>
      </c>
      <c r="AG595" s="68">
        <v>100</v>
      </c>
      <c r="AH595" s="68">
        <v>15</v>
      </c>
      <c r="AI595" s="68">
        <v>0</v>
      </c>
      <c r="AJ595" s="68">
        <v>0</v>
      </c>
      <c r="AK595" s="68">
        <v>0</v>
      </c>
      <c r="AL595" s="68">
        <v>0</v>
      </c>
      <c r="AM595" s="68">
        <v>0</v>
      </c>
      <c r="AN595" s="68">
        <v>0</v>
      </c>
      <c r="AO595" s="68">
        <v>0</v>
      </c>
      <c r="AP595" s="68" t="s">
        <v>13500</v>
      </c>
      <c r="AQ595" s="68">
        <v>1</v>
      </c>
      <c r="AR595" s="68">
        <v>0</v>
      </c>
      <c r="AS595" s="68">
        <v>0</v>
      </c>
      <c r="AT595" s="68">
        <v>8</v>
      </c>
      <c r="AU595" s="68">
        <v>0</v>
      </c>
      <c r="AV595" s="68">
        <v>1</v>
      </c>
      <c r="AW595" s="68"/>
      <c r="AX595" s="68">
        <v>321</v>
      </c>
      <c r="AY595" s="126">
        <v>321</v>
      </c>
      <c r="AZ595" s="68">
        <v>0</v>
      </c>
      <c r="BA595" s="68">
        <v>1</v>
      </c>
      <c r="EQ595" s="68">
        <v>52086</v>
      </c>
      <c r="ER595" s="175">
        <v>4</v>
      </c>
      <c r="ES595" s="68">
        <v>650</v>
      </c>
      <c r="ET595" s="68">
        <v>86</v>
      </c>
      <c r="EU595" s="68">
        <v>0</v>
      </c>
      <c r="EV595" s="68">
        <v>150086</v>
      </c>
      <c r="EW595" s="68" t="s">
        <v>2724</v>
      </c>
      <c r="EX595" s="68" t="str">
        <f t="shared" si="42"/>
        <v>대형</v>
      </c>
      <c r="GE595" s="68">
        <v>10101</v>
      </c>
      <c r="GF595" s="68" t="s">
        <v>4365</v>
      </c>
    </row>
    <row r="596" spans="6:188" x14ac:dyDescent="0.3">
      <c r="F596" s="68">
        <v>70001</v>
      </c>
      <c r="G596" s="68">
        <v>3</v>
      </c>
      <c r="H596" s="68">
        <v>370001</v>
      </c>
      <c r="I596" s="68">
        <v>370000</v>
      </c>
      <c r="J596" s="68" t="s">
        <v>12163</v>
      </c>
      <c r="K596" s="68" t="s">
        <v>12164</v>
      </c>
      <c r="L596" s="68">
        <v>150000</v>
      </c>
      <c r="M596" s="68">
        <v>0</v>
      </c>
      <c r="N596" s="68">
        <v>0</v>
      </c>
      <c r="O596" s="68">
        <v>0</v>
      </c>
      <c r="P596" s="68">
        <v>0</v>
      </c>
      <c r="Q596" s="68">
        <v>0</v>
      </c>
      <c r="R596" s="68">
        <v>63</v>
      </c>
      <c r="S596" s="68">
        <v>0</v>
      </c>
      <c r="T596" s="68">
        <v>5</v>
      </c>
      <c r="U596" s="68">
        <v>0</v>
      </c>
      <c r="V596" s="68">
        <v>0</v>
      </c>
      <c r="W596" s="68">
        <v>0</v>
      </c>
      <c r="X596" s="68">
        <v>0</v>
      </c>
      <c r="Y596" s="68">
        <v>0</v>
      </c>
      <c r="Z596" s="68">
        <v>0</v>
      </c>
      <c r="AA596" s="68">
        <v>0</v>
      </c>
      <c r="AB596" s="68">
        <v>0</v>
      </c>
      <c r="AC596" s="68">
        <v>1</v>
      </c>
      <c r="AD596" s="68">
        <v>282</v>
      </c>
      <c r="AE596" s="68">
        <v>0</v>
      </c>
      <c r="AF596" s="68">
        <v>0</v>
      </c>
      <c r="AG596" s="68">
        <v>1005</v>
      </c>
      <c r="AH596" s="68">
        <v>0</v>
      </c>
      <c r="AI596" s="68">
        <v>0</v>
      </c>
      <c r="AJ596" s="68">
        <v>1035</v>
      </c>
      <c r="AK596" s="68">
        <v>0</v>
      </c>
      <c r="AL596" s="68">
        <v>0</v>
      </c>
      <c r="AM596" s="68">
        <v>0</v>
      </c>
      <c r="AN596" s="68">
        <v>0</v>
      </c>
      <c r="AO596" s="68">
        <v>0</v>
      </c>
      <c r="AP596" s="68" t="s">
        <v>12165</v>
      </c>
      <c r="AQ596" s="68">
        <v>1</v>
      </c>
      <c r="AR596" s="68" t="s">
        <v>12166</v>
      </c>
      <c r="AS596" s="68">
        <v>2000</v>
      </c>
      <c r="AT596" s="68">
        <v>8</v>
      </c>
      <c r="AU596" s="68">
        <v>0</v>
      </c>
      <c r="AV596" s="68">
        <v>2</v>
      </c>
      <c r="AW596" s="68"/>
      <c r="AX596" s="68">
        <v>200</v>
      </c>
      <c r="AY596" s="126">
        <v>200</v>
      </c>
      <c r="AZ596" s="68">
        <v>0</v>
      </c>
      <c r="BA596" s="68">
        <v>2</v>
      </c>
      <c r="EQ596" s="68">
        <v>52087</v>
      </c>
      <c r="ER596" s="175">
        <v>4</v>
      </c>
      <c r="ES596" s="68">
        <v>650</v>
      </c>
      <c r="ET596" s="68">
        <v>87</v>
      </c>
      <c r="EU596" s="68">
        <v>0</v>
      </c>
      <c r="EV596" s="68">
        <v>150087</v>
      </c>
      <c r="EW596" s="68" t="s">
        <v>2725</v>
      </c>
      <c r="EX596" s="68" t="str">
        <f t="shared" si="42"/>
        <v>대형</v>
      </c>
      <c r="GE596" s="68">
        <v>10102</v>
      </c>
      <c r="GF596" s="68" t="s">
        <v>4373</v>
      </c>
    </row>
    <row r="597" spans="6:188" x14ac:dyDescent="0.3">
      <c r="F597" s="68">
        <v>70002</v>
      </c>
      <c r="G597" s="68">
        <v>3</v>
      </c>
      <c r="H597" s="68">
        <v>370002</v>
      </c>
      <c r="I597" s="68">
        <v>370000</v>
      </c>
      <c r="J597" s="68" t="s">
        <v>12167</v>
      </c>
      <c r="K597" s="68" t="s">
        <v>12168</v>
      </c>
      <c r="L597" s="68">
        <v>150000</v>
      </c>
      <c r="M597" s="68">
        <v>0</v>
      </c>
      <c r="N597" s="68">
        <v>0</v>
      </c>
      <c r="O597" s="68">
        <v>0</v>
      </c>
      <c r="P597" s="68">
        <v>0</v>
      </c>
      <c r="Q597" s="68">
        <v>0</v>
      </c>
      <c r="R597" s="68">
        <v>63</v>
      </c>
      <c r="S597" s="68">
        <v>0</v>
      </c>
      <c r="T597" s="68">
        <v>5</v>
      </c>
      <c r="U597" s="68">
        <v>0</v>
      </c>
      <c r="V597" s="68">
        <v>0</v>
      </c>
      <c r="W597" s="68">
        <v>0</v>
      </c>
      <c r="X597" s="68">
        <v>0</v>
      </c>
      <c r="Y597" s="68">
        <v>0</v>
      </c>
      <c r="Z597" s="68">
        <v>0</v>
      </c>
      <c r="AA597" s="68">
        <v>0</v>
      </c>
      <c r="AB597" s="68">
        <v>0</v>
      </c>
      <c r="AC597" s="68">
        <v>1</v>
      </c>
      <c r="AD597" s="68">
        <v>283</v>
      </c>
      <c r="AE597" s="68">
        <v>0</v>
      </c>
      <c r="AF597" s="68">
        <v>0</v>
      </c>
      <c r="AG597" s="68">
        <v>1005</v>
      </c>
      <c r="AH597" s="68">
        <v>0</v>
      </c>
      <c r="AI597" s="68">
        <v>0</v>
      </c>
      <c r="AJ597" s="68">
        <v>1015</v>
      </c>
      <c r="AK597" s="68">
        <v>0</v>
      </c>
      <c r="AL597" s="68">
        <v>0</v>
      </c>
      <c r="AM597" s="68">
        <v>0</v>
      </c>
      <c r="AN597" s="68">
        <v>0</v>
      </c>
      <c r="AO597" s="68">
        <v>0</v>
      </c>
      <c r="AP597" s="68" t="s">
        <v>12169</v>
      </c>
      <c r="AQ597" s="68">
        <v>1</v>
      </c>
      <c r="AR597" s="68" t="s">
        <v>12170</v>
      </c>
      <c r="AS597" s="68">
        <v>2000</v>
      </c>
      <c r="AT597" s="68">
        <v>0</v>
      </c>
      <c r="AU597" s="68">
        <v>0</v>
      </c>
      <c r="AV597" s="68">
        <v>2</v>
      </c>
      <c r="AW597" s="68"/>
      <c r="AX597" s="68">
        <v>0</v>
      </c>
      <c r="AY597" s="126">
        <v>0</v>
      </c>
      <c r="AZ597" s="68">
        <v>0</v>
      </c>
      <c r="BA597" s="68">
        <v>0</v>
      </c>
      <c r="EQ597" s="68">
        <v>52088</v>
      </c>
      <c r="ER597" s="175">
        <v>2</v>
      </c>
      <c r="ES597" s="68">
        <v>650</v>
      </c>
      <c r="ET597" s="68">
        <v>88</v>
      </c>
      <c r="EU597" s="68">
        <v>0</v>
      </c>
      <c r="EV597" s="68">
        <v>150088</v>
      </c>
      <c r="EW597" s="68" t="s">
        <v>2726</v>
      </c>
      <c r="EX597" s="68" t="str">
        <f t="shared" si="42"/>
        <v>중형</v>
      </c>
      <c r="GE597" s="68">
        <v>10200</v>
      </c>
      <c r="GF597" s="68" t="s">
        <v>4374</v>
      </c>
    </row>
    <row r="598" spans="6:188" x14ac:dyDescent="0.3">
      <c r="F598" s="68">
        <v>70003</v>
      </c>
      <c r="G598" s="68">
        <v>3</v>
      </c>
      <c r="H598" s="68">
        <v>370003</v>
      </c>
      <c r="I598" s="68">
        <v>370000</v>
      </c>
      <c r="J598" s="68" t="s">
        <v>12171</v>
      </c>
      <c r="K598" s="68" t="s">
        <v>12172</v>
      </c>
      <c r="L598" s="68">
        <v>150000</v>
      </c>
      <c r="M598" s="68">
        <v>0</v>
      </c>
      <c r="N598" s="68">
        <v>0</v>
      </c>
      <c r="O598" s="68">
        <v>0</v>
      </c>
      <c r="P598" s="68">
        <v>0</v>
      </c>
      <c r="Q598" s="68">
        <v>0</v>
      </c>
      <c r="R598" s="68">
        <v>63</v>
      </c>
      <c r="S598" s="68">
        <v>0</v>
      </c>
      <c r="T598" s="68">
        <v>5</v>
      </c>
      <c r="U598" s="68">
        <v>0</v>
      </c>
      <c r="V598" s="68">
        <v>0</v>
      </c>
      <c r="W598" s="68">
        <v>0</v>
      </c>
      <c r="X598" s="68">
        <v>0</v>
      </c>
      <c r="Y598" s="68">
        <v>0</v>
      </c>
      <c r="Z598" s="68">
        <v>0</v>
      </c>
      <c r="AA598" s="68">
        <v>0</v>
      </c>
      <c r="AB598" s="68">
        <v>0</v>
      </c>
      <c r="AC598" s="68">
        <v>1</v>
      </c>
      <c r="AD598" s="68">
        <v>284</v>
      </c>
      <c r="AE598" s="68">
        <v>0</v>
      </c>
      <c r="AF598" s="68">
        <v>0</v>
      </c>
      <c r="AG598" s="68">
        <v>1005</v>
      </c>
      <c r="AH598" s="68">
        <v>0</v>
      </c>
      <c r="AI598" s="68">
        <v>0</v>
      </c>
      <c r="AJ598" s="68">
        <v>1015</v>
      </c>
      <c r="AK598" s="68">
        <v>0</v>
      </c>
      <c r="AL598" s="68">
        <v>0</v>
      </c>
      <c r="AM598" s="68">
        <v>0</v>
      </c>
      <c r="AN598" s="68">
        <v>0</v>
      </c>
      <c r="AO598" s="68">
        <v>0</v>
      </c>
      <c r="AP598" s="68" t="s">
        <v>12173</v>
      </c>
      <c r="AQ598" s="68">
        <v>1</v>
      </c>
      <c r="AR598" s="68" t="s">
        <v>12174</v>
      </c>
      <c r="AS598" s="68">
        <v>2000</v>
      </c>
      <c r="AT598" s="68">
        <v>8</v>
      </c>
      <c r="AU598" s="68">
        <v>0</v>
      </c>
      <c r="AV598" s="68">
        <v>2</v>
      </c>
      <c r="AW598" s="68"/>
      <c r="AX598" s="68">
        <v>202</v>
      </c>
      <c r="AY598" s="126">
        <v>202</v>
      </c>
      <c r="AZ598" s="68">
        <v>0</v>
      </c>
      <c r="BA598" s="68">
        <v>2</v>
      </c>
      <c r="EQ598" s="68">
        <v>52089</v>
      </c>
      <c r="ER598" s="175">
        <v>4</v>
      </c>
      <c r="ES598" s="68">
        <v>650</v>
      </c>
      <c r="ET598" s="68">
        <v>89</v>
      </c>
      <c r="EU598" s="68">
        <v>0</v>
      </c>
      <c r="EV598" s="68">
        <v>150089</v>
      </c>
      <c r="EW598" s="68" t="s">
        <v>2727</v>
      </c>
      <c r="EX598" s="68" t="str">
        <f t="shared" si="42"/>
        <v>대형</v>
      </c>
      <c r="GE598" s="68">
        <v>10201</v>
      </c>
      <c r="GF598" s="68" t="s">
        <v>4375</v>
      </c>
    </row>
    <row r="599" spans="6:188" x14ac:dyDescent="0.3">
      <c r="F599" s="68">
        <v>70004</v>
      </c>
      <c r="G599" s="68">
        <v>3</v>
      </c>
      <c r="H599" s="68">
        <v>370004</v>
      </c>
      <c r="I599" s="68">
        <v>370000</v>
      </c>
      <c r="J599" s="68" t="s">
        <v>12175</v>
      </c>
      <c r="K599" s="68" t="s">
        <v>12176</v>
      </c>
      <c r="L599" s="68">
        <v>150000</v>
      </c>
      <c r="M599" s="68">
        <v>0</v>
      </c>
      <c r="N599" s="68">
        <v>0</v>
      </c>
      <c r="O599" s="68">
        <v>0</v>
      </c>
      <c r="P599" s="68">
        <v>0</v>
      </c>
      <c r="Q599" s="68">
        <v>0</v>
      </c>
      <c r="R599" s="68">
        <v>63</v>
      </c>
      <c r="S599" s="68">
        <v>0</v>
      </c>
      <c r="T599" s="68">
        <v>5</v>
      </c>
      <c r="U599" s="68">
        <v>0</v>
      </c>
      <c r="V599" s="68">
        <v>0</v>
      </c>
      <c r="W599" s="68">
        <v>0</v>
      </c>
      <c r="X599" s="68">
        <v>0</v>
      </c>
      <c r="Y599" s="68">
        <v>0</v>
      </c>
      <c r="Z599" s="68">
        <v>0</v>
      </c>
      <c r="AA599" s="68">
        <v>0</v>
      </c>
      <c r="AB599" s="68">
        <v>0</v>
      </c>
      <c r="AC599" s="68">
        <v>1</v>
      </c>
      <c r="AD599" s="68">
        <v>285</v>
      </c>
      <c r="AE599" s="68">
        <v>0</v>
      </c>
      <c r="AF599" s="68">
        <v>0</v>
      </c>
      <c r="AG599" s="68">
        <v>1005</v>
      </c>
      <c r="AH599" s="68">
        <v>0</v>
      </c>
      <c r="AI599" s="68">
        <v>0</v>
      </c>
      <c r="AJ599" s="68">
        <v>1050</v>
      </c>
      <c r="AK599" s="68">
        <v>0</v>
      </c>
      <c r="AL599" s="68">
        <v>0</v>
      </c>
      <c r="AM599" s="68">
        <v>0</v>
      </c>
      <c r="AN599" s="68">
        <v>0</v>
      </c>
      <c r="AO599" s="68">
        <v>0</v>
      </c>
      <c r="AP599" s="68" t="s">
        <v>12177</v>
      </c>
      <c r="AQ599" s="68">
        <v>1</v>
      </c>
      <c r="AR599" s="68" t="s">
        <v>12178</v>
      </c>
      <c r="AS599" s="68">
        <v>2000</v>
      </c>
      <c r="AT599" s="68">
        <v>8</v>
      </c>
      <c r="AU599" s="68">
        <v>0</v>
      </c>
      <c r="AV599" s="68">
        <v>2</v>
      </c>
      <c r="AW599" s="68"/>
      <c r="AX599" s="68">
        <v>203</v>
      </c>
      <c r="AY599" s="126">
        <v>203</v>
      </c>
      <c r="AZ599" s="68">
        <v>0</v>
      </c>
      <c r="BA599" s="68">
        <v>2</v>
      </c>
      <c r="EQ599" s="68">
        <v>52090</v>
      </c>
      <c r="ER599" s="175">
        <v>4</v>
      </c>
      <c r="ES599" s="68">
        <v>650</v>
      </c>
      <c r="ET599" s="68">
        <v>90</v>
      </c>
      <c r="EU599" s="68">
        <v>0</v>
      </c>
      <c r="EV599" s="68">
        <v>150090</v>
      </c>
      <c r="EW599" s="68" t="s">
        <v>2728</v>
      </c>
      <c r="EX599" s="68" t="str">
        <f t="shared" si="42"/>
        <v>대형</v>
      </c>
      <c r="GE599" s="68">
        <v>10202</v>
      </c>
      <c r="GF599" s="68" t="s">
        <v>4376</v>
      </c>
    </row>
    <row r="600" spans="6:188" x14ac:dyDescent="0.3">
      <c r="F600" s="68">
        <v>70005</v>
      </c>
      <c r="G600" s="68">
        <v>3</v>
      </c>
      <c r="H600" s="68">
        <v>370005</v>
      </c>
      <c r="I600" s="68">
        <v>370000</v>
      </c>
      <c r="J600" s="68" t="s">
        <v>12179</v>
      </c>
      <c r="K600" s="68" t="s">
        <v>12180</v>
      </c>
      <c r="L600" s="68">
        <v>150000</v>
      </c>
      <c r="M600" s="68">
        <v>0</v>
      </c>
      <c r="N600" s="68">
        <v>0</v>
      </c>
      <c r="O600" s="68">
        <v>0</v>
      </c>
      <c r="P600" s="68">
        <v>0</v>
      </c>
      <c r="Q600" s="68">
        <v>0</v>
      </c>
      <c r="R600" s="68">
        <v>63</v>
      </c>
      <c r="S600" s="68">
        <v>0</v>
      </c>
      <c r="T600" s="68">
        <v>5</v>
      </c>
      <c r="U600" s="68">
        <v>0</v>
      </c>
      <c r="V600" s="68">
        <v>0</v>
      </c>
      <c r="W600" s="68">
        <v>0</v>
      </c>
      <c r="X600" s="68">
        <v>0</v>
      </c>
      <c r="Y600" s="68">
        <v>0</v>
      </c>
      <c r="Z600" s="68">
        <v>0</v>
      </c>
      <c r="AA600" s="68">
        <v>0</v>
      </c>
      <c r="AB600" s="68">
        <v>0</v>
      </c>
      <c r="AC600" s="68">
        <v>1</v>
      </c>
      <c r="AD600" s="68">
        <v>286</v>
      </c>
      <c r="AE600" s="68">
        <v>0</v>
      </c>
      <c r="AF600" s="68">
        <v>0</v>
      </c>
      <c r="AG600" s="68">
        <v>1005</v>
      </c>
      <c r="AH600" s="68">
        <v>0</v>
      </c>
      <c r="AI600" s="68">
        <v>0</v>
      </c>
      <c r="AJ600" s="68">
        <v>1050</v>
      </c>
      <c r="AK600" s="68">
        <v>0</v>
      </c>
      <c r="AL600" s="68">
        <v>0</v>
      </c>
      <c r="AM600" s="68">
        <v>0</v>
      </c>
      <c r="AN600" s="68">
        <v>0</v>
      </c>
      <c r="AO600" s="68">
        <v>0</v>
      </c>
      <c r="AP600" s="68" t="s">
        <v>12181</v>
      </c>
      <c r="AQ600" s="68">
        <v>1</v>
      </c>
      <c r="AR600" s="68" t="s">
        <v>12182</v>
      </c>
      <c r="AS600" s="68">
        <v>2000</v>
      </c>
      <c r="AT600" s="68">
        <v>8</v>
      </c>
      <c r="AU600" s="68">
        <v>0</v>
      </c>
      <c r="AV600" s="68">
        <v>2</v>
      </c>
      <c r="AW600" s="68"/>
      <c r="AX600" s="68">
        <v>204</v>
      </c>
      <c r="AY600" s="126">
        <v>204</v>
      </c>
      <c r="AZ600" s="68">
        <v>0</v>
      </c>
      <c r="BA600" s="68">
        <v>2</v>
      </c>
      <c r="EQ600" s="68">
        <v>52091</v>
      </c>
      <c r="ER600" s="175">
        <v>4</v>
      </c>
      <c r="ES600" s="68">
        <v>650</v>
      </c>
      <c r="ET600" s="68">
        <v>91</v>
      </c>
      <c r="EU600" s="68">
        <v>0</v>
      </c>
      <c r="EV600" s="68">
        <v>150091</v>
      </c>
      <c r="EW600" s="68" t="s">
        <v>2729</v>
      </c>
      <c r="EX600" s="68" t="str">
        <f t="shared" si="42"/>
        <v>대형</v>
      </c>
      <c r="GE600" s="68">
        <v>10203</v>
      </c>
      <c r="GF600" s="68" t="s">
        <v>4377</v>
      </c>
    </row>
    <row r="601" spans="6:188" x14ac:dyDescent="0.3">
      <c r="F601" s="68">
        <v>70006</v>
      </c>
      <c r="G601" s="68">
        <v>3</v>
      </c>
      <c r="H601" s="68">
        <v>370006</v>
      </c>
      <c r="I601" s="68">
        <v>370000</v>
      </c>
      <c r="J601" s="68" t="s">
        <v>12183</v>
      </c>
      <c r="K601" s="68" t="s">
        <v>12184</v>
      </c>
      <c r="L601" s="68">
        <v>150000</v>
      </c>
      <c r="M601" s="68">
        <v>0</v>
      </c>
      <c r="N601" s="68">
        <v>0</v>
      </c>
      <c r="O601" s="68">
        <v>0</v>
      </c>
      <c r="P601" s="68">
        <v>0</v>
      </c>
      <c r="Q601" s="68">
        <v>0</v>
      </c>
      <c r="R601" s="68">
        <v>63</v>
      </c>
      <c r="S601" s="68">
        <v>0</v>
      </c>
      <c r="T601" s="68">
        <v>5</v>
      </c>
      <c r="U601" s="68">
        <v>0</v>
      </c>
      <c r="V601" s="68">
        <v>0</v>
      </c>
      <c r="W601" s="68">
        <v>0</v>
      </c>
      <c r="X601" s="68">
        <v>0</v>
      </c>
      <c r="Y601" s="68">
        <v>0</v>
      </c>
      <c r="Z601" s="68">
        <v>0</v>
      </c>
      <c r="AA601" s="68">
        <v>0</v>
      </c>
      <c r="AB601" s="68">
        <v>0</v>
      </c>
      <c r="AC601" s="68">
        <v>1</v>
      </c>
      <c r="AD601" s="68">
        <v>287</v>
      </c>
      <c r="AE601" s="68">
        <v>0</v>
      </c>
      <c r="AF601" s="68">
        <v>0</v>
      </c>
      <c r="AG601" s="68">
        <v>1005</v>
      </c>
      <c r="AH601" s="68">
        <v>0</v>
      </c>
      <c r="AI601" s="68">
        <v>0</v>
      </c>
      <c r="AJ601" s="68">
        <v>1015</v>
      </c>
      <c r="AK601" s="68">
        <v>0</v>
      </c>
      <c r="AL601" s="68">
        <v>0</v>
      </c>
      <c r="AM601" s="68">
        <v>0</v>
      </c>
      <c r="AN601" s="68">
        <v>0</v>
      </c>
      <c r="AO601" s="68">
        <v>0</v>
      </c>
      <c r="AP601" s="68" t="s">
        <v>12185</v>
      </c>
      <c r="AQ601" s="68">
        <v>1</v>
      </c>
      <c r="AR601" s="68" t="s">
        <v>12186</v>
      </c>
      <c r="AS601" s="68">
        <v>2000</v>
      </c>
      <c r="AT601" s="68">
        <v>8</v>
      </c>
      <c r="AU601" s="68">
        <v>0</v>
      </c>
      <c r="AV601" s="68">
        <v>2</v>
      </c>
      <c r="AW601" s="68"/>
      <c r="AX601" s="68">
        <v>205</v>
      </c>
      <c r="AY601" s="126">
        <v>205</v>
      </c>
      <c r="AZ601" s="68">
        <v>0</v>
      </c>
      <c r="BA601" s="68">
        <v>2</v>
      </c>
      <c r="EQ601" s="68">
        <v>52092</v>
      </c>
      <c r="ER601" s="175">
        <v>4</v>
      </c>
      <c r="ES601" s="68">
        <v>650</v>
      </c>
      <c r="ET601" s="68">
        <v>92</v>
      </c>
      <c r="EU601" s="68">
        <v>0</v>
      </c>
      <c r="EV601" s="68">
        <v>150092</v>
      </c>
      <c r="EW601" s="68" t="s">
        <v>2730</v>
      </c>
      <c r="EX601" s="68" t="str">
        <f t="shared" si="42"/>
        <v>대형</v>
      </c>
      <c r="GE601" s="68">
        <v>10204</v>
      </c>
      <c r="GF601" s="68" t="s">
        <v>4378</v>
      </c>
    </row>
    <row r="602" spans="6:188" x14ac:dyDescent="0.3">
      <c r="F602" s="68">
        <v>70007</v>
      </c>
      <c r="G602" s="68">
        <v>3</v>
      </c>
      <c r="H602" s="68">
        <v>370007</v>
      </c>
      <c r="I602" s="68">
        <v>370000</v>
      </c>
      <c r="J602" s="68" t="s">
        <v>12187</v>
      </c>
      <c r="K602" s="68" t="s">
        <v>12188</v>
      </c>
      <c r="L602" s="68">
        <v>150000</v>
      </c>
      <c r="M602" s="68">
        <v>0</v>
      </c>
      <c r="N602" s="68">
        <v>0</v>
      </c>
      <c r="O602" s="68">
        <v>0</v>
      </c>
      <c r="P602" s="68">
        <v>0</v>
      </c>
      <c r="Q602" s="68">
        <v>0</v>
      </c>
      <c r="R602" s="68">
        <v>63</v>
      </c>
      <c r="S602" s="68">
        <v>0</v>
      </c>
      <c r="T602" s="68">
        <v>5</v>
      </c>
      <c r="U602" s="68">
        <v>0</v>
      </c>
      <c r="V602" s="68">
        <v>0</v>
      </c>
      <c r="W602" s="68">
        <v>0</v>
      </c>
      <c r="X602" s="68">
        <v>0</v>
      </c>
      <c r="Y602" s="68">
        <v>0</v>
      </c>
      <c r="Z602" s="68">
        <v>0</v>
      </c>
      <c r="AA602" s="68">
        <v>0</v>
      </c>
      <c r="AB602" s="68">
        <v>0</v>
      </c>
      <c r="AC602" s="68">
        <v>1</v>
      </c>
      <c r="AD602" s="68">
        <v>288</v>
      </c>
      <c r="AE602" s="68">
        <v>0</v>
      </c>
      <c r="AF602" s="68">
        <v>0</v>
      </c>
      <c r="AG602" s="68">
        <v>1005</v>
      </c>
      <c r="AH602" s="68">
        <v>0</v>
      </c>
      <c r="AI602" s="68">
        <v>0</v>
      </c>
      <c r="AJ602" s="68">
        <v>1045</v>
      </c>
      <c r="AK602" s="68">
        <v>0</v>
      </c>
      <c r="AL602" s="68">
        <v>0</v>
      </c>
      <c r="AM602" s="68">
        <v>0</v>
      </c>
      <c r="AN602" s="68">
        <v>0</v>
      </c>
      <c r="AO602" s="68">
        <v>0</v>
      </c>
      <c r="AP602" s="68" t="s">
        <v>12189</v>
      </c>
      <c r="AQ602" s="68">
        <v>1</v>
      </c>
      <c r="AR602" s="68" t="s">
        <v>12190</v>
      </c>
      <c r="AS602" s="68">
        <v>2000</v>
      </c>
      <c r="AT602" s="68">
        <v>8</v>
      </c>
      <c r="AU602" s="68">
        <v>0</v>
      </c>
      <c r="AV602" s="68">
        <v>2</v>
      </c>
      <c r="AW602" s="68"/>
      <c r="AX602" s="68">
        <v>206</v>
      </c>
      <c r="AY602" s="126">
        <v>206</v>
      </c>
      <c r="AZ602" s="68">
        <v>0</v>
      </c>
      <c r="BA602" s="68">
        <v>2</v>
      </c>
      <c r="EQ602" s="68">
        <v>52096</v>
      </c>
      <c r="ER602" s="175">
        <v>4</v>
      </c>
      <c r="ES602" s="68">
        <v>650</v>
      </c>
      <c r="ET602" s="68">
        <v>96</v>
      </c>
      <c r="EU602" s="68">
        <v>0</v>
      </c>
      <c r="EV602" s="68">
        <v>150096</v>
      </c>
      <c r="EW602" s="68" t="s">
        <v>2734</v>
      </c>
      <c r="EX602" s="68" t="str">
        <f t="shared" si="42"/>
        <v>대형</v>
      </c>
      <c r="GE602" s="68">
        <v>10205</v>
      </c>
      <c r="GF602" s="68" t="s">
        <v>4379</v>
      </c>
    </row>
    <row r="603" spans="6:188" x14ac:dyDescent="0.3">
      <c r="F603" s="68">
        <v>70008</v>
      </c>
      <c r="G603" s="68">
        <v>3</v>
      </c>
      <c r="H603" s="68">
        <v>370008</v>
      </c>
      <c r="I603" s="68">
        <v>370000</v>
      </c>
      <c r="J603" s="68" t="s">
        <v>12191</v>
      </c>
      <c r="K603" s="68" t="s">
        <v>12192</v>
      </c>
      <c r="L603" s="68">
        <v>150000</v>
      </c>
      <c r="M603" s="68">
        <v>0</v>
      </c>
      <c r="N603" s="68">
        <v>0</v>
      </c>
      <c r="O603" s="68">
        <v>0</v>
      </c>
      <c r="P603" s="68">
        <v>0</v>
      </c>
      <c r="Q603" s="68">
        <v>0</v>
      </c>
      <c r="R603" s="68">
        <v>63</v>
      </c>
      <c r="S603" s="68">
        <v>0</v>
      </c>
      <c r="T603" s="68">
        <v>5</v>
      </c>
      <c r="U603" s="68">
        <v>0</v>
      </c>
      <c r="V603" s="68">
        <v>0</v>
      </c>
      <c r="W603" s="68">
        <v>0</v>
      </c>
      <c r="X603" s="68">
        <v>0</v>
      </c>
      <c r="Y603" s="68">
        <v>0</v>
      </c>
      <c r="Z603" s="68">
        <v>0</v>
      </c>
      <c r="AA603" s="68">
        <v>0</v>
      </c>
      <c r="AB603" s="68">
        <v>0</v>
      </c>
      <c r="AC603" s="68">
        <v>1</v>
      </c>
      <c r="AD603" s="68">
        <v>289</v>
      </c>
      <c r="AE603" s="68">
        <v>0</v>
      </c>
      <c r="AF603" s="68">
        <v>0</v>
      </c>
      <c r="AG603" s="68">
        <v>1005</v>
      </c>
      <c r="AH603" s="68">
        <v>0</v>
      </c>
      <c r="AI603" s="68">
        <v>0</v>
      </c>
      <c r="AJ603" s="68">
        <v>1060</v>
      </c>
      <c r="AK603" s="68">
        <v>0</v>
      </c>
      <c r="AL603" s="68">
        <v>0</v>
      </c>
      <c r="AM603" s="68">
        <v>0</v>
      </c>
      <c r="AN603" s="68">
        <v>0</v>
      </c>
      <c r="AO603" s="68">
        <v>0</v>
      </c>
      <c r="AP603" s="68" t="s">
        <v>12193</v>
      </c>
      <c r="AQ603" s="68">
        <v>1</v>
      </c>
      <c r="AR603" s="68" t="s">
        <v>12194</v>
      </c>
      <c r="AS603" s="68">
        <v>2000</v>
      </c>
      <c r="AT603" s="68">
        <v>8</v>
      </c>
      <c r="AU603" s="68">
        <v>0</v>
      </c>
      <c r="AV603" s="68">
        <v>2</v>
      </c>
      <c r="AW603" s="68"/>
      <c r="AX603" s="68">
        <v>207</v>
      </c>
      <c r="AY603" s="126">
        <v>207</v>
      </c>
      <c r="AZ603" s="68">
        <v>0</v>
      </c>
      <c r="BA603" s="68">
        <v>2</v>
      </c>
      <c r="EQ603" s="68">
        <v>53007</v>
      </c>
      <c r="ER603" s="175">
        <v>2</v>
      </c>
      <c r="ES603" s="68">
        <v>-1</v>
      </c>
      <c r="ET603" s="68">
        <v>7</v>
      </c>
      <c r="EU603" s="68">
        <v>0</v>
      </c>
      <c r="EV603" s="68">
        <v>150007</v>
      </c>
      <c r="EW603" s="68" t="s">
        <v>2645</v>
      </c>
      <c r="EX603" s="68" t="str">
        <f t="shared" si="42"/>
        <v>중형</v>
      </c>
      <c r="GE603" s="68">
        <v>10206</v>
      </c>
      <c r="GF603" s="68" t="s">
        <v>4380</v>
      </c>
    </row>
    <row r="604" spans="6:188" x14ac:dyDescent="0.3">
      <c r="F604" s="68">
        <v>70009</v>
      </c>
      <c r="G604" s="68">
        <v>3</v>
      </c>
      <c r="H604" s="68">
        <v>370009</v>
      </c>
      <c r="I604" s="68">
        <v>370000</v>
      </c>
      <c r="J604" s="68" t="s">
        <v>12195</v>
      </c>
      <c r="K604" s="68" t="s">
        <v>12196</v>
      </c>
      <c r="L604" s="68">
        <v>150000</v>
      </c>
      <c r="M604" s="68">
        <v>0</v>
      </c>
      <c r="N604" s="68">
        <v>0</v>
      </c>
      <c r="O604" s="68">
        <v>0</v>
      </c>
      <c r="P604" s="68">
        <v>0</v>
      </c>
      <c r="Q604" s="68">
        <v>0</v>
      </c>
      <c r="R604" s="68">
        <v>63</v>
      </c>
      <c r="S604" s="68">
        <v>0</v>
      </c>
      <c r="T604" s="68">
        <v>5</v>
      </c>
      <c r="U604" s="68">
        <v>0</v>
      </c>
      <c r="V604" s="68">
        <v>0</v>
      </c>
      <c r="W604" s="68">
        <v>0</v>
      </c>
      <c r="X604" s="68">
        <v>0</v>
      </c>
      <c r="Y604" s="68">
        <v>0</v>
      </c>
      <c r="Z604" s="68">
        <v>0</v>
      </c>
      <c r="AA604" s="68">
        <v>0</v>
      </c>
      <c r="AB604" s="68">
        <v>0</v>
      </c>
      <c r="AC604" s="68">
        <v>1</v>
      </c>
      <c r="AD604" s="68">
        <v>290</v>
      </c>
      <c r="AE604" s="68">
        <v>0</v>
      </c>
      <c r="AF604" s="68">
        <v>0</v>
      </c>
      <c r="AG604" s="68">
        <v>1005</v>
      </c>
      <c r="AH604" s="68">
        <v>0</v>
      </c>
      <c r="AI604" s="68">
        <v>0</v>
      </c>
      <c r="AJ604" s="68">
        <v>1060</v>
      </c>
      <c r="AK604" s="68">
        <v>0</v>
      </c>
      <c r="AL604" s="68">
        <v>0</v>
      </c>
      <c r="AM604" s="68">
        <v>0</v>
      </c>
      <c r="AN604" s="68">
        <v>0</v>
      </c>
      <c r="AO604" s="68">
        <v>0</v>
      </c>
      <c r="AP604" s="68" t="s">
        <v>12197</v>
      </c>
      <c r="AQ604" s="68">
        <v>1</v>
      </c>
      <c r="AR604" s="68" t="s">
        <v>12198</v>
      </c>
      <c r="AS604" s="68">
        <v>2000</v>
      </c>
      <c r="AT604" s="68">
        <v>8</v>
      </c>
      <c r="AU604" s="68">
        <v>0</v>
      </c>
      <c r="AV604" s="68">
        <v>2</v>
      </c>
      <c r="AW604" s="68"/>
      <c r="AX604" s="68">
        <v>208</v>
      </c>
      <c r="AY604" s="126">
        <v>208</v>
      </c>
      <c r="AZ604" s="68">
        <v>0</v>
      </c>
      <c r="BA604" s="68">
        <v>2</v>
      </c>
      <c r="EQ604" s="68">
        <v>53012</v>
      </c>
      <c r="ER604" s="175">
        <v>4</v>
      </c>
      <c r="ES604" s="68">
        <v>-1</v>
      </c>
      <c r="ET604" s="68">
        <v>12</v>
      </c>
      <c r="EU604" s="68">
        <v>0</v>
      </c>
      <c r="EV604" s="68">
        <v>150012</v>
      </c>
      <c r="EW604" s="68" t="s">
        <v>2650</v>
      </c>
      <c r="EX604" s="68" t="str">
        <f t="shared" si="42"/>
        <v>대형</v>
      </c>
      <c r="GE604" s="68">
        <v>10207</v>
      </c>
      <c r="GF604" s="68" t="s">
        <v>4381</v>
      </c>
    </row>
    <row r="605" spans="6:188" x14ac:dyDescent="0.3">
      <c r="F605" s="68">
        <v>70010</v>
      </c>
      <c r="G605" s="68">
        <v>3</v>
      </c>
      <c r="H605" s="68">
        <v>370010</v>
      </c>
      <c r="I605" s="68">
        <v>370000</v>
      </c>
      <c r="J605" s="68" t="s">
        <v>12199</v>
      </c>
      <c r="K605" s="68" t="s">
        <v>12200</v>
      </c>
      <c r="L605" s="68">
        <v>150000</v>
      </c>
      <c r="M605" s="68">
        <v>0</v>
      </c>
      <c r="N605" s="68">
        <v>0</v>
      </c>
      <c r="O605" s="68">
        <v>0</v>
      </c>
      <c r="P605" s="68">
        <v>0</v>
      </c>
      <c r="Q605" s="68">
        <v>0</v>
      </c>
      <c r="R605" s="68">
        <v>63</v>
      </c>
      <c r="S605" s="68">
        <v>0</v>
      </c>
      <c r="T605" s="68">
        <v>5</v>
      </c>
      <c r="U605" s="68">
        <v>0</v>
      </c>
      <c r="V605" s="68">
        <v>0</v>
      </c>
      <c r="W605" s="68">
        <v>0</v>
      </c>
      <c r="X605" s="68">
        <v>0</v>
      </c>
      <c r="Y605" s="68">
        <v>0</v>
      </c>
      <c r="Z605" s="68">
        <v>0</v>
      </c>
      <c r="AA605" s="68">
        <v>0</v>
      </c>
      <c r="AB605" s="68">
        <v>0</v>
      </c>
      <c r="AC605" s="68">
        <v>1</v>
      </c>
      <c r="AD605" s="68">
        <v>291</v>
      </c>
      <c r="AE605" s="68">
        <v>0</v>
      </c>
      <c r="AF605" s="68">
        <v>0</v>
      </c>
      <c r="AG605" s="68">
        <v>1005</v>
      </c>
      <c r="AH605" s="68">
        <v>0</v>
      </c>
      <c r="AI605" s="68">
        <v>0</v>
      </c>
      <c r="AJ605" s="68">
        <v>1060</v>
      </c>
      <c r="AK605" s="68">
        <v>0</v>
      </c>
      <c r="AL605" s="68">
        <v>0</v>
      </c>
      <c r="AM605" s="68">
        <v>0</v>
      </c>
      <c r="AN605" s="68">
        <v>0</v>
      </c>
      <c r="AO605" s="68">
        <v>0</v>
      </c>
      <c r="AP605" s="68" t="s">
        <v>12201</v>
      </c>
      <c r="AQ605" s="68">
        <v>1</v>
      </c>
      <c r="AR605" s="68" t="s">
        <v>12202</v>
      </c>
      <c r="AS605" s="68">
        <v>2000</v>
      </c>
      <c r="AT605" s="68">
        <v>8</v>
      </c>
      <c r="AU605" s="68">
        <v>0</v>
      </c>
      <c r="AV605" s="68">
        <v>2</v>
      </c>
      <c r="AW605" s="68"/>
      <c r="AX605" s="68">
        <v>209</v>
      </c>
      <c r="AY605" s="126">
        <v>209</v>
      </c>
      <c r="AZ605" s="68">
        <v>0</v>
      </c>
      <c r="BA605" s="68">
        <v>2</v>
      </c>
      <c r="EQ605" s="68">
        <v>53042</v>
      </c>
      <c r="ER605" s="175">
        <v>2</v>
      </c>
      <c r="ES605" s="68">
        <v>650</v>
      </c>
      <c r="ET605" s="68">
        <v>42</v>
      </c>
      <c r="EU605" s="68">
        <v>0</v>
      </c>
      <c r="EV605" s="68">
        <v>150042</v>
      </c>
      <c r="EW605" s="68" t="s">
        <v>2680</v>
      </c>
      <c r="EX605" s="68" t="str">
        <f t="shared" si="42"/>
        <v>중형</v>
      </c>
      <c r="GE605" s="68">
        <v>10208</v>
      </c>
      <c r="GF605" s="68" t="s">
        <v>4195</v>
      </c>
    </row>
    <row r="606" spans="6:188" x14ac:dyDescent="0.3">
      <c r="F606" s="68">
        <v>70011</v>
      </c>
      <c r="G606" s="68">
        <v>3</v>
      </c>
      <c r="H606" s="68">
        <v>370011</v>
      </c>
      <c r="I606" s="68">
        <v>370000</v>
      </c>
      <c r="J606" s="68" t="s">
        <v>12203</v>
      </c>
      <c r="K606" s="68" t="s">
        <v>12204</v>
      </c>
      <c r="L606" s="68">
        <v>150000</v>
      </c>
      <c r="M606" s="68">
        <v>0</v>
      </c>
      <c r="N606" s="68">
        <v>0</v>
      </c>
      <c r="O606" s="68">
        <v>0</v>
      </c>
      <c r="P606" s="68">
        <v>0</v>
      </c>
      <c r="Q606" s="68">
        <v>0</v>
      </c>
      <c r="R606" s="68">
        <v>63</v>
      </c>
      <c r="S606" s="68">
        <v>0</v>
      </c>
      <c r="T606" s="68">
        <v>5</v>
      </c>
      <c r="U606" s="68">
        <v>0</v>
      </c>
      <c r="V606" s="68">
        <v>0</v>
      </c>
      <c r="W606" s="68">
        <v>0</v>
      </c>
      <c r="X606" s="68">
        <v>0</v>
      </c>
      <c r="Y606" s="68">
        <v>0</v>
      </c>
      <c r="Z606" s="68">
        <v>0</v>
      </c>
      <c r="AA606" s="68">
        <v>0</v>
      </c>
      <c r="AB606" s="68">
        <v>0</v>
      </c>
      <c r="AC606" s="68">
        <v>1</v>
      </c>
      <c r="AD606" s="68">
        <v>292</v>
      </c>
      <c r="AE606" s="68">
        <v>0</v>
      </c>
      <c r="AF606" s="68">
        <v>0</v>
      </c>
      <c r="AG606" s="68">
        <v>1005</v>
      </c>
      <c r="AH606" s="68">
        <v>0</v>
      </c>
      <c r="AI606" s="68">
        <v>0</v>
      </c>
      <c r="AJ606" s="68">
        <v>1015</v>
      </c>
      <c r="AK606" s="68">
        <v>0</v>
      </c>
      <c r="AL606" s="68">
        <v>0</v>
      </c>
      <c r="AM606" s="68">
        <v>0</v>
      </c>
      <c r="AN606" s="68">
        <v>0</v>
      </c>
      <c r="AO606" s="68">
        <v>0</v>
      </c>
      <c r="AP606" s="68" t="s">
        <v>12205</v>
      </c>
      <c r="AQ606" s="68">
        <v>1</v>
      </c>
      <c r="AR606" s="68" t="s">
        <v>12206</v>
      </c>
      <c r="AS606" s="68">
        <v>2000</v>
      </c>
      <c r="AT606" s="68">
        <v>8</v>
      </c>
      <c r="AU606" s="68">
        <v>0</v>
      </c>
      <c r="AV606" s="68">
        <v>2</v>
      </c>
      <c r="AW606" s="68"/>
      <c r="AX606" s="68">
        <v>210</v>
      </c>
      <c r="AY606" s="126">
        <v>210</v>
      </c>
      <c r="AZ606" s="68">
        <v>0</v>
      </c>
      <c r="BA606" s="68">
        <v>2</v>
      </c>
      <c r="EQ606" s="68">
        <v>53043</v>
      </c>
      <c r="ER606" s="175">
        <v>2</v>
      </c>
      <c r="ES606" s="68">
        <v>650</v>
      </c>
      <c r="ET606" s="68">
        <v>43</v>
      </c>
      <c r="EU606" s="68">
        <v>0</v>
      </c>
      <c r="EV606" s="68">
        <v>150043</v>
      </c>
      <c r="EW606" s="68" t="s">
        <v>2681</v>
      </c>
      <c r="EX606" s="68" t="str">
        <f t="shared" si="42"/>
        <v>중형</v>
      </c>
      <c r="GE606" s="68">
        <v>10209</v>
      </c>
      <c r="GF606" s="68" t="s">
        <v>4382</v>
      </c>
    </row>
    <row r="607" spans="6:188" x14ac:dyDescent="0.3">
      <c r="F607" s="68">
        <v>70012</v>
      </c>
      <c r="G607" s="68">
        <v>3</v>
      </c>
      <c r="H607" s="68">
        <v>370012</v>
      </c>
      <c r="I607" s="68">
        <v>370000</v>
      </c>
      <c r="J607" s="68" t="s">
        <v>12207</v>
      </c>
      <c r="K607" s="68" t="s">
        <v>12208</v>
      </c>
      <c r="L607" s="68">
        <v>150000</v>
      </c>
      <c r="M607" s="68">
        <v>0</v>
      </c>
      <c r="N607" s="68">
        <v>0</v>
      </c>
      <c r="O607" s="68">
        <v>0</v>
      </c>
      <c r="P607" s="68">
        <v>0</v>
      </c>
      <c r="Q607" s="68">
        <v>0</v>
      </c>
      <c r="R607" s="68">
        <v>63</v>
      </c>
      <c r="S607" s="68">
        <v>0</v>
      </c>
      <c r="T607" s="68">
        <v>5</v>
      </c>
      <c r="U607" s="68">
        <v>0</v>
      </c>
      <c r="V607" s="68">
        <v>0</v>
      </c>
      <c r="W607" s="68">
        <v>0</v>
      </c>
      <c r="X607" s="68">
        <v>0</v>
      </c>
      <c r="Y607" s="68">
        <v>0</v>
      </c>
      <c r="Z607" s="68">
        <v>0</v>
      </c>
      <c r="AA607" s="68">
        <v>0</v>
      </c>
      <c r="AB607" s="68">
        <v>0</v>
      </c>
      <c r="AC607" s="68">
        <v>1</v>
      </c>
      <c r="AD607" s="68">
        <v>293</v>
      </c>
      <c r="AE607" s="68">
        <v>0</v>
      </c>
      <c r="AF607" s="68">
        <v>0</v>
      </c>
      <c r="AG607" s="68">
        <v>1005</v>
      </c>
      <c r="AH607" s="68">
        <v>0</v>
      </c>
      <c r="AI607" s="68">
        <v>0</v>
      </c>
      <c r="AJ607" s="68">
        <v>1015</v>
      </c>
      <c r="AK607" s="68">
        <v>0</v>
      </c>
      <c r="AL607" s="68">
        <v>0</v>
      </c>
      <c r="AM607" s="68">
        <v>0</v>
      </c>
      <c r="AN607" s="68">
        <v>0</v>
      </c>
      <c r="AO607" s="68">
        <v>0</v>
      </c>
      <c r="AP607" s="68" t="s">
        <v>12209</v>
      </c>
      <c r="AQ607" s="68">
        <v>1</v>
      </c>
      <c r="AR607" s="68" t="s">
        <v>12210</v>
      </c>
      <c r="AS607" s="68">
        <v>2000</v>
      </c>
      <c r="AT607" s="68">
        <v>8</v>
      </c>
      <c r="AU607" s="68">
        <v>0</v>
      </c>
      <c r="AV607" s="68">
        <v>2</v>
      </c>
      <c r="AW607" s="68"/>
      <c r="AX607" s="68">
        <v>211</v>
      </c>
      <c r="AY607" s="126">
        <v>211</v>
      </c>
      <c r="AZ607" s="68">
        <v>0</v>
      </c>
      <c r="BA607" s="68">
        <v>2</v>
      </c>
      <c r="EQ607" s="68">
        <v>53044</v>
      </c>
      <c r="ER607" s="175">
        <v>1</v>
      </c>
      <c r="ES607" s="68">
        <v>650</v>
      </c>
      <c r="ET607" s="68">
        <v>44</v>
      </c>
      <c r="EU607" s="68">
        <v>0</v>
      </c>
      <c r="EV607" s="68">
        <v>150044</v>
      </c>
      <c r="EW607" s="68" t="s">
        <v>2682</v>
      </c>
      <c r="EX607" s="68" t="str">
        <f t="shared" si="42"/>
        <v>소형</v>
      </c>
      <c r="GE607" s="68">
        <v>10210</v>
      </c>
      <c r="GF607" s="68" t="s">
        <v>4383</v>
      </c>
    </row>
    <row r="608" spans="6:188" x14ac:dyDescent="0.3">
      <c r="F608" s="68">
        <v>70013</v>
      </c>
      <c r="G608" s="68">
        <v>3</v>
      </c>
      <c r="H608" s="68">
        <v>370013</v>
      </c>
      <c r="I608" s="68">
        <v>370000</v>
      </c>
      <c r="J608" s="68" t="s">
        <v>12211</v>
      </c>
      <c r="K608" s="68" t="s">
        <v>12212</v>
      </c>
      <c r="L608" s="68">
        <v>150000</v>
      </c>
      <c r="M608" s="68">
        <v>0</v>
      </c>
      <c r="N608" s="68">
        <v>0</v>
      </c>
      <c r="O608" s="68">
        <v>0</v>
      </c>
      <c r="P608" s="68">
        <v>0</v>
      </c>
      <c r="Q608" s="68">
        <v>0</v>
      </c>
      <c r="R608" s="68">
        <v>63</v>
      </c>
      <c r="S608" s="68">
        <v>0</v>
      </c>
      <c r="T608" s="68">
        <v>5</v>
      </c>
      <c r="U608" s="68">
        <v>0</v>
      </c>
      <c r="V608" s="68">
        <v>0</v>
      </c>
      <c r="W608" s="68">
        <v>0</v>
      </c>
      <c r="X608" s="68">
        <v>0</v>
      </c>
      <c r="Y608" s="68">
        <v>0</v>
      </c>
      <c r="Z608" s="68">
        <v>0</v>
      </c>
      <c r="AA608" s="68">
        <v>0</v>
      </c>
      <c r="AB608" s="68">
        <v>0</v>
      </c>
      <c r="AC608" s="68">
        <v>1</v>
      </c>
      <c r="AD608" s="68">
        <v>294</v>
      </c>
      <c r="AE608" s="68">
        <v>0</v>
      </c>
      <c r="AF608" s="68">
        <v>0</v>
      </c>
      <c r="AG608" s="68">
        <v>1010</v>
      </c>
      <c r="AH608" s="68">
        <v>0</v>
      </c>
      <c r="AI608" s="68">
        <v>0</v>
      </c>
      <c r="AJ608" s="68">
        <v>1020</v>
      </c>
      <c r="AK608" s="68">
        <v>0</v>
      </c>
      <c r="AL608" s="68">
        <v>0</v>
      </c>
      <c r="AM608" s="68">
        <v>0</v>
      </c>
      <c r="AN608" s="68">
        <v>0</v>
      </c>
      <c r="AO608" s="68">
        <v>0</v>
      </c>
      <c r="AP608" s="68" t="s">
        <v>12213</v>
      </c>
      <c r="AQ608" s="68">
        <v>1</v>
      </c>
      <c r="AR608" s="68" t="s">
        <v>12214</v>
      </c>
      <c r="AS608" s="68">
        <v>2000</v>
      </c>
      <c r="AT608" s="68">
        <v>8</v>
      </c>
      <c r="AU608" s="68">
        <v>0</v>
      </c>
      <c r="AV608" s="68">
        <v>2</v>
      </c>
      <c r="AW608" s="68"/>
      <c r="AX608" s="68">
        <v>212</v>
      </c>
      <c r="AY608" s="126">
        <v>212</v>
      </c>
      <c r="AZ608" s="68">
        <v>0</v>
      </c>
      <c r="BA608" s="68">
        <v>2</v>
      </c>
      <c r="EQ608" s="68">
        <v>53045</v>
      </c>
      <c r="ER608" s="175">
        <v>1</v>
      </c>
      <c r="ES608" s="68">
        <v>650</v>
      </c>
      <c r="ET608" s="68">
        <v>45</v>
      </c>
      <c r="EU608" s="68">
        <v>0</v>
      </c>
      <c r="EV608" s="68">
        <v>150045</v>
      </c>
      <c r="EW608" s="68" t="s">
        <v>2683</v>
      </c>
      <c r="EX608" s="68" t="str">
        <f t="shared" si="42"/>
        <v>소형</v>
      </c>
      <c r="GE608" s="68">
        <v>10211</v>
      </c>
      <c r="GF608" s="68" t="s">
        <v>4384</v>
      </c>
    </row>
    <row r="609" spans="6:188" x14ac:dyDescent="0.3">
      <c r="F609" s="68">
        <v>70014</v>
      </c>
      <c r="G609" s="68">
        <v>3</v>
      </c>
      <c r="H609" s="68">
        <v>370014</v>
      </c>
      <c r="I609" s="68">
        <v>370000</v>
      </c>
      <c r="J609" s="68" t="s">
        <v>12215</v>
      </c>
      <c r="K609" s="68" t="s">
        <v>12216</v>
      </c>
      <c r="L609" s="68">
        <v>150000</v>
      </c>
      <c r="M609" s="68">
        <v>0</v>
      </c>
      <c r="N609" s="68">
        <v>0</v>
      </c>
      <c r="O609" s="68">
        <v>0</v>
      </c>
      <c r="P609" s="68">
        <v>0</v>
      </c>
      <c r="Q609" s="68">
        <v>0</v>
      </c>
      <c r="R609" s="68">
        <v>63</v>
      </c>
      <c r="S609" s="68">
        <v>0</v>
      </c>
      <c r="T609" s="68">
        <v>5</v>
      </c>
      <c r="U609" s="68">
        <v>0</v>
      </c>
      <c r="V609" s="68">
        <v>0</v>
      </c>
      <c r="W609" s="68">
        <v>0</v>
      </c>
      <c r="X609" s="68">
        <v>0</v>
      </c>
      <c r="Y609" s="68">
        <v>0</v>
      </c>
      <c r="Z609" s="68">
        <v>0</v>
      </c>
      <c r="AA609" s="68">
        <v>0</v>
      </c>
      <c r="AB609" s="68">
        <v>0</v>
      </c>
      <c r="AC609" s="68">
        <v>1</v>
      </c>
      <c r="AD609" s="68">
        <v>295</v>
      </c>
      <c r="AE609" s="68">
        <v>0</v>
      </c>
      <c r="AF609" s="68">
        <v>0</v>
      </c>
      <c r="AG609" s="68">
        <v>1010</v>
      </c>
      <c r="AH609" s="68">
        <v>0</v>
      </c>
      <c r="AI609" s="68">
        <v>0</v>
      </c>
      <c r="AJ609" s="68">
        <v>1020</v>
      </c>
      <c r="AK609" s="68">
        <v>0</v>
      </c>
      <c r="AL609" s="68">
        <v>0</v>
      </c>
      <c r="AM609" s="68">
        <v>0</v>
      </c>
      <c r="AN609" s="68">
        <v>0</v>
      </c>
      <c r="AO609" s="68">
        <v>0</v>
      </c>
      <c r="AP609" s="68" t="s">
        <v>12217</v>
      </c>
      <c r="AQ609" s="68">
        <v>1</v>
      </c>
      <c r="AR609" s="68" t="s">
        <v>12218</v>
      </c>
      <c r="AS609" s="68">
        <v>2000</v>
      </c>
      <c r="AT609" s="68">
        <v>8</v>
      </c>
      <c r="AU609" s="68">
        <v>0</v>
      </c>
      <c r="AV609" s="68">
        <v>2</v>
      </c>
      <c r="AW609" s="68"/>
      <c r="AX609" s="68">
        <v>213</v>
      </c>
      <c r="AY609" s="126">
        <v>213</v>
      </c>
      <c r="AZ609" s="68">
        <v>0</v>
      </c>
      <c r="BA609" s="68">
        <v>2</v>
      </c>
      <c r="EQ609" s="68">
        <v>53046</v>
      </c>
      <c r="ER609" s="175">
        <v>1</v>
      </c>
      <c r="ES609" s="68">
        <v>650</v>
      </c>
      <c r="ET609" s="68">
        <v>46</v>
      </c>
      <c r="EU609" s="68">
        <v>0</v>
      </c>
      <c r="EV609" s="68">
        <v>150046</v>
      </c>
      <c r="EW609" s="68" t="s">
        <v>2684</v>
      </c>
      <c r="EX609" s="68" t="str">
        <f t="shared" si="42"/>
        <v>소형</v>
      </c>
      <c r="GE609" s="68">
        <v>10212</v>
      </c>
      <c r="GF609" s="68" t="s">
        <v>4385</v>
      </c>
    </row>
    <row r="610" spans="6:188" x14ac:dyDescent="0.3">
      <c r="F610" s="68">
        <v>70015</v>
      </c>
      <c r="G610" s="68">
        <v>3</v>
      </c>
      <c r="H610" s="68">
        <v>370015</v>
      </c>
      <c r="I610" s="68">
        <v>370000</v>
      </c>
      <c r="J610" s="68" t="s">
        <v>12219</v>
      </c>
      <c r="K610" s="68" t="s">
        <v>12220</v>
      </c>
      <c r="L610" s="68">
        <v>150000</v>
      </c>
      <c r="M610" s="68">
        <v>0</v>
      </c>
      <c r="N610" s="68">
        <v>0</v>
      </c>
      <c r="O610" s="68">
        <v>0</v>
      </c>
      <c r="P610" s="68">
        <v>0</v>
      </c>
      <c r="Q610" s="68">
        <v>0</v>
      </c>
      <c r="R610" s="68">
        <v>63</v>
      </c>
      <c r="S610" s="68">
        <v>0</v>
      </c>
      <c r="T610" s="68">
        <v>5</v>
      </c>
      <c r="U610" s="68">
        <v>0</v>
      </c>
      <c r="V610" s="68">
        <v>0</v>
      </c>
      <c r="W610" s="68">
        <v>0</v>
      </c>
      <c r="X610" s="68">
        <v>0</v>
      </c>
      <c r="Y610" s="68">
        <v>0</v>
      </c>
      <c r="Z610" s="68">
        <v>0</v>
      </c>
      <c r="AA610" s="68">
        <v>0</v>
      </c>
      <c r="AB610" s="68">
        <v>0</v>
      </c>
      <c r="AC610" s="68">
        <v>1</v>
      </c>
      <c r="AD610" s="68">
        <v>296</v>
      </c>
      <c r="AE610" s="68">
        <v>0</v>
      </c>
      <c r="AF610" s="68">
        <v>0</v>
      </c>
      <c r="AG610" s="68">
        <v>1010</v>
      </c>
      <c r="AH610" s="68">
        <v>0</v>
      </c>
      <c r="AI610" s="68">
        <v>0</v>
      </c>
      <c r="AJ610" s="68">
        <v>1020</v>
      </c>
      <c r="AK610" s="68">
        <v>0</v>
      </c>
      <c r="AL610" s="68">
        <v>0</v>
      </c>
      <c r="AM610" s="68">
        <v>0</v>
      </c>
      <c r="AN610" s="68">
        <v>0</v>
      </c>
      <c r="AO610" s="68">
        <v>0</v>
      </c>
      <c r="AP610" s="68" t="s">
        <v>12221</v>
      </c>
      <c r="AQ610" s="68">
        <v>1</v>
      </c>
      <c r="AR610" s="68" t="s">
        <v>12222</v>
      </c>
      <c r="AS610" s="68">
        <v>2000</v>
      </c>
      <c r="AT610" s="68">
        <v>8</v>
      </c>
      <c r="AU610" s="68">
        <v>0</v>
      </c>
      <c r="AV610" s="68">
        <v>2</v>
      </c>
      <c r="AW610" s="68"/>
      <c r="AX610" s="68">
        <v>214</v>
      </c>
      <c r="AY610" s="126">
        <v>214</v>
      </c>
      <c r="AZ610" s="68">
        <v>0</v>
      </c>
      <c r="BA610" s="68">
        <v>2</v>
      </c>
      <c r="EQ610" s="68">
        <v>53047</v>
      </c>
      <c r="ER610" s="175">
        <v>1</v>
      </c>
      <c r="ES610" s="68">
        <v>650</v>
      </c>
      <c r="ET610" s="68">
        <v>47</v>
      </c>
      <c r="EU610" s="68">
        <v>0</v>
      </c>
      <c r="EV610" s="68">
        <v>150047</v>
      </c>
      <c r="EW610" s="68" t="s">
        <v>2685</v>
      </c>
      <c r="EX610" s="68" t="str">
        <f t="shared" si="42"/>
        <v>소형</v>
      </c>
      <c r="GE610" s="68">
        <v>10213</v>
      </c>
      <c r="GF610" s="68" t="s">
        <v>4386</v>
      </c>
    </row>
    <row r="611" spans="6:188" x14ac:dyDescent="0.3">
      <c r="F611" s="68">
        <v>70016</v>
      </c>
      <c r="G611" s="68">
        <v>3</v>
      </c>
      <c r="H611" s="68">
        <v>370016</v>
      </c>
      <c r="I611" s="68">
        <v>370000</v>
      </c>
      <c r="J611" s="68" t="s">
        <v>12223</v>
      </c>
      <c r="K611" s="68" t="s">
        <v>12224</v>
      </c>
      <c r="L611" s="68">
        <v>150000</v>
      </c>
      <c r="M611" s="68">
        <v>0</v>
      </c>
      <c r="N611" s="68">
        <v>0</v>
      </c>
      <c r="O611" s="68">
        <v>0</v>
      </c>
      <c r="P611" s="68">
        <v>0</v>
      </c>
      <c r="Q611" s="68">
        <v>0</v>
      </c>
      <c r="R611" s="68">
        <v>63</v>
      </c>
      <c r="S611" s="68">
        <v>0</v>
      </c>
      <c r="T611" s="68">
        <v>5</v>
      </c>
      <c r="U611" s="68">
        <v>0</v>
      </c>
      <c r="V611" s="68">
        <v>0</v>
      </c>
      <c r="W611" s="68">
        <v>0</v>
      </c>
      <c r="X611" s="68">
        <v>0</v>
      </c>
      <c r="Y611" s="68">
        <v>0</v>
      </c>
      <c r="Z611" s="68">
        <v>0</v>
      </c>
      <c r="AA611" s="68">
        <v>0</v>
      </c>
      <c r="AB611" s="68">
        <v>0</v>
      </c>
      <c r="AC611" s="68">
        <v>1</v>
      </c>
      <c r="AD611" s="68">
        <v>297</v>
      </c>
      <c r="AE611" s="68">
        <v>0</v>
      </c>
      <c r="AF611" s="68">
        <v>0</v>
      </c>
      <c r="AG611" s="68">
        <v>1010</v>
      </c>
      <c r="AH611" s="68">
        <v>0</v>
      </c>
      <c r="AI611" s="68">
        <v>0</v>
      </c>
      <c r="AJ611" s="68">
        <v>1020</v>
      </c>
      <c r="AK611" s="68">
        <v>0</v>
      </c>
      <c r="AL611" s="68">
        <v>0</v>
      </c>
      <c r="AM611" s="68">
        <v>0</v>
      </c>
      <c r="AN611" s="68">
        <v>0</v>
      </c>
      <c r="AO611" s="68">
        <v>0</v>
      </c>
      <c r="AP611" s="68" t="s">
        <v>12225</v>
      </c>
      <c r="AQ611" s="68">
        <v>1</v>
      </c>
      <c r="AR611" s="68" t="s">
        <v>12226</v>
      </c>
      <c r="AS611" s="68">
        <v>2000</v>
      </c>
      <c r="AT611" s="68">
        <v>8</v>
      </c>
      <c r="AU611" s="68">
        <v>0</v>
      </c>
      <c r="AV611" s="68">
        <v>2</v>
      </c>
      <c r="AW611" s="68"/>
      <c r="AX611" s="68">
        <v>215</v>
      </c>
      <c r="AY611" s="126">
        <v>215</v>
      </c>
      <c r="AZ611" s="68">
        <v>0</v>
      </c>
      <c r="BA611" s="68">
        <v>2</v>
      </c>
      <c r="EQ611" s="68">
        <v>53048</v>
      </c>
      <c r="ER611" s="175">
        <v>2</v>
      </c>
      <c r="ES611" s="68">
        <v>650</v>
      </c>
      <c r="ET611" s="68">
        <v>48</v>
      </c>
      <c r="EU611" s="68">
        <v>0</v>
      </c>
      <c r="EV611" s="68">
        <v>150048</v>
      </c>
      <c r="EW611" s="68" t="s">
        <v>2686</v>
      </c>
      <c r="EX611" s="68" t="str">
        <f t="shared" si="42"/>
        <v>중형</v>
      </c>
      <c r="GE611" s="68">
        <v>10214</v>
      </c>
      <c r="GF611" s="68" t="s">
        <v>4387</v>
      </c>
    </row>
    <row r="612" spans="6:188" x14ac:dyDescent="0.3">
      <c r="F612" s="68">
        <v>70017</v>
      </c>
      <c r="G612" s="68">
        <v>3</v>
      </c>
      <c r="H612" s="68">
        <v>370017</v>
      </c>
      <c r="I612" s="68">
        <v>370000</v>
      </c>
      <c r="J612" s="68" t="s">
        <v>12227</v>
      </c>
      <c r="K612" s="68" t="s">
        <v>12228</v>
      </c>
      <c r="L612" s="68">
        <v>150000</v>
      </c>
      <c r="M612" s="68">
        <v>0</v>
      </c>
      <c r="N612" s="68">
        <v>0</v>
      </c>
      <c r="O612" s="68">
        <v>0</v>
      </c>
      <c r="P612" s="68">
        <v>0</v>
      </c>
      <c r="Q612" s="68">
        <v>0</v>
      </c>
      <c r="R612" s="68">
        <v>63</v>
      </c>
      <c r="S612" s="68">
        <v>0</v>
      </c>
      <c r="T612" s="68">
        <v>5</v>
      </c>
      <c r="U612" s="68">
        <v>0</v>
      </c>
      <c r="V612" s="68">
        <v>0</v>
      </c>
      <c r="W612" s="68">
        <v>0</v>
      </c>
      <c r="X612" s="68">
        <v>0</v>
      </c>
      <c r="Y612" s="68">
        <v>0</v>
      </c>
      <c r="Z612" s="68">
        <v>0</v>
      </c>
      <c r="AA612" s="68">
        <v>0</v>
      </c>
      <c r="AB612" s="68">
        <v>0</v>
      </c>
      <c r="AC612" s="68">
        <v>1</v>
      </c>
      <c r="AD612" s="68">
        <v>298</v>
      </c>
      <c r="AE612" s="68">
        <v>0</v>
      </c>
      <c r="AF612" s="68">
        <v>0</v>
      </c>
      <c r="AG612" s="68">
        <v>1010</v>
      </c>
      <c r="AH612" s="68">
        <v>0</v>
      </c>
      <c r="AI612" s="68">
        <v>0</v>
      </c>
      <c r="AJ612" s="68">
        <v>1035</v>
      </c>
      <c r="AK612" s="68">
        <v>0</v>
      </c>
      <c r="AL612" s="68">
        <v>0</v>
      </c>
      <c r="AM612" s="68">
        <v>0</v>
      </c>
      <c r="AN612" s="68">
        <v>0</v>
      </c>
      <c r="AO612" s="68">
        <v>0</v>
      </c>
      <c r="AP612" s="68" t="s">
        <v>12229</v>
      </c>
      <c r="AQ612" s="68">
        <v>1</v>
      </c>
      <c r="AR612" s="68" t="s">
        <v>12230</v>
      </c>
      <c r="AS612" s="68">
        <v>2000</v>
      </c>
      <c r="AT612" s="68">
        <v>8</v>
      </c>
      <c r="AU612" s="68">
        <v>0</v>
      </c>
      <c r="AV612" s="68">
        <v>2</v>
      </c>
      <c r="AW612" s="68"/>
      <c r="AX612" s="68">
        <v>216</v>
      </c>
      <c r="AY612" s="126">
        <v>216</v>
      </c>
      <c r="AZ612" s="68">
        <v>0</v>
      </c>
      <c r="BA612" s="68">
        <v>2</v>
      </c>
      <c r="EQ612" s="68">
        <v>53049</v>
      </c>
      <c r="ER612" s="175">
        <v>2</v>
      </c>
      <c r="ES612" s="68">
        <v>650</v>
      </c>
      <c r="ET612" s="68">
        <v>49</v>
      </c>
      <c r="EU612" s="68">
        <v>0</v>
      </c>
      <c r="EV612" s="68">
        <v>150049</v>
      </c>
      <c r="EW612" s="68" t="s">
        <v>2687</v>
      </c>
      <c r="EX612" s="68" t="str">
        <f t="shared" si="42"/>
        <v>중형</v>
      </c>
      <c r="GE612" s="68">
        <v>10215</v>
      </c>
      <c r="GF612" s="68" t="s">
        <v>4388</v>
      </c>
    </row>
    <row r="613" spans="6:188" x14ac:dyDescent="0.3">
      <c r="F613" s="68">
        <v>70018</v>
      </c>
      <c r="G613" s="68">
        <v>3</v>
      </c>
      <c r="H613" s="68">
        <v>370018</v>
      </c>
      <c r="I613" s="68">
        <v>370000</v>
      </c>
      <c r="J613" s="68" t="s">
        <v>12231</v>
      </c>
      <c r="K613" s="68" t="s">
        <v>12232</v>
      </c>
      <c r="L613" s="68">
        <v>150000</v>
      </c>
      <c r="M613" s="68">
        <v>0</v>
      </c>
      <c r="N613" s="68">
        <v>0</v>
      </c>
      <c r="O613" s="68">
        <v>0</v>
      </c>
      <c r="P613" s="68">
        <v>0</v>
      </c>
      <c r="Q613" s="68">
        <v>0</v>
      </c>
      <c r="R613" s="68">
        <v>63</v>
      </c>
      <c r="S613" s="68">
        <v>0</v>
      </c>
      <c r="T613" s="68">
        <v>5</v>
      </c>
      <c r="U613" s="68">
        <v>0</v>
      </c>
      <c r="V613" s="68">
        <v>0</v>
      </c>
      <c r="W613" s="68">
        <v>0</v>
      </c>
      <c r="X613" s="68">
        <v>0</v>
      </c>
      <c r="Y613" s="68">
        <v>0</v>
      </c>
      <c r="Z613" s="68">
        <v>0</v>
      </c>
      <c r="AA613" s="68">
        <v>0</v>
      </c>
      <c r="AB613" s="68">
        <v>0</v>
      </c>
      <c r="AC613" s="68">
        <v>1</v>
      </c>
      <c r="AD613" s="68">
        <v>299</v>
      </c>
      <c r="AE613" s="68">
        <v>0</v>
      </c>
      <c r="AF613" s="68">
        <v>0</v>
      </c>
      <c r="AG613" s="68">
        <v>1010</v>
      </c>
      <c r="AH613" s="68">
        <v>0</v>
      </c>
      <c r="AI613" s="68">
        <v>0</v>
      </c>
      <c r="AJ613" s="68">
        <v>1040</v>
      </c>
      <c r="AK613" s="68">
        <v>0</v>
      </c>
      <c r="AL613" s="68">
        <v>0</v>
      </c>
      <c r="AM613" s="68">
        <v>0</v>
      </c>
      <c r="AN613" s="68">
        <v>0</v>
      </c>
      <c r="AO613" s="68">
        <v>0</v>
      </c>
      <c r="AP613" s="68" t="s">
        <v>12233</v>
      </c>
      <c r="AQ613" s="68">
        <v>1</v>
      </c>
      <c r="AR613" s="68" t="s">
        <v>12234</v>
      </c>
      <c r="AS613" s="68">
        <v>2000</v>
      </c>
      <c r="AT613" s="68">
        <v>8</v>
      </c>
      <c r="AU613" s="68">
        <v>0</v>
      </c>
      <c r="AV613" s="68">
        <v>2</v>
      </c>
      <c r="AW613" s="68"/>
      <c r="AX613" s="68">
        <v>217</v>
      </c>
      <c r="AY613" s="126">
        <v>217</v>
      </c>
      <c r="AZ613" s="68">
        <v>0</v>
      </c>
      <c r="BA613" s="68">
        <v>2</v>
      </c>
      <c r="EQ613" s="68">
        <v>53050</v>
      </c>
      <c r="ER613" s="175">
        <v>2</v>
      </c>
      <c r="ES613" s="68">
        <v>-1</v>
      </c>
      <c r="ET613" s="68">
        <v>50</v>
      </c>
      <c r="EU613" s="68">
        <v>0</v>
      </c>
      <c r="EV613" s="68">
        <v>150050</v>
      </c>
      <c r="EW613" s="68" t="s">
        <v>2688</v>
      </c>
      <c r="EX613" s="68" t="str">
        <f t="shared" si="42"/>
        <v>중형</v>
      </c>
      <c r="GE613" s="68">
        <v>10216</v>
      </c>
      <c r="GF613" s="68" t="s">
        <v>4389</v>
      </c>
    </row>
    <row r="614" spans="6:188" x14ac:dyDescent="0.3">
      <c r="F614" s="68">
        <v>70019</v>
      </c>
      <c r="G614" s="68">
        <v>3</v>
      </c>
      <c r="H614" s="68">
        <v>370019</v>
      </c>
      <c r="I614" s="68">
        <v>370000</v>
      </c>
      <c r="J614" s="68" t="s">
        <v>12235</v>
      </c>
      <c r="K614" s="68" t="s">
        <v>12236</v>
      </c>
      <c r="L614" s="68">
        <v>150000</v>
      </c>
      <c r="M614" s="68">
        <v>0</v>
      </c>
      <c r="N614" s="68">
        <v>0</v>
      </c>
      <c r="O614" s="68">
        <v>0</v>
      </c>
      <c r="P614" s="68">
        <v>0</v>
      </c>
      <c r="Q614" s="68">
        <v>0</v>
      </c>
      <c r="R614" s="68">
        <v>63</v>
      </c>
      <c r="S614" s="68">
        <v>0</v>
      </c>
      <c r="T614" s="68">
        <v>5</v>
      </c>
      <c r="U614" s="68">
        <v>0</v>
      </c>
      <c r="V614" s="68">
        <v>0</v>
      </c>
      <c r="W614" s="68">
        <v>0</v>
      </c>
      <c r="X614" s="68">
        <v>0</v>
      </c>
      <c r="Y614" s="68">
        <v>0</v>
      </c>
      <c r="Z614" s="68">
        <v>0</v>
      </c>
      <c r="AA614" s="68">
        <v>0</v>
      </c>
      <c r="AB614" s="68">
        <v>0</v>
      </c>
      <c r="AC614" s="68">
        <v>1</v>
      </c>
      <c r="AD614" s="68">
        <v>300</v>
      </c>
      <c r="AE614" s="68">
        <v>0</v>
      </c>
      <c r="AF614" s="68">
        <v>0</v>
      </c>
      <c r="AG614" s="68">
        <v>1010</v>
      </c>
      <c r="AH614" s="68">
        <v>0</v>
      </c>
      <c r="AI614" s="68">
        <v>0</v>
      </c>
      <c r="AJ614" s="68">
        <v>1045</v>
      </c>
      <c r="AK614" s="68">
        <v>0</v>
      </c>
      <c r="AL614" s="68">
        <v>0</v>
      </c>
      <c r="AM614" s="68">
        <v>0</v>
      </c>
      <c r="AN614" s="68">
        <v>0</v>
      </c>
      <c r="AO614" s="68">
        <v>0</v>
      </c>
      <c r="AP614" s="68" t="s">
        <v>12237</v>
      </c>
      <c r="AQ614" s="68">
        <v>1</v>
      </c>
      <c r="AR614" s="68" t="s">
        <v>12238</v>
      </c>
      <c r="AS614" s="68">
        <v>2000</v>
      </c>
      <c r="AT614" s="68">
        <v>8</v>
      </c>
      <c r="AU614" s="68">
        <v>0</v>
      </c>
      <c r="AV614" s="68">
        <v>2</v>
      </c>
      <c r="AW614" s="68"/>
      <c r="AX614" s="68">
        <v>218</v>
      </c>
      <c r="AY614" s="126">
        <v>218</v>
      </c>
      <c r="AZ614" s="68">
        <v>0</v>
      </c>
      <c r="BA614" s="68">
        <v>2</v>
      </c>
      <c r="EQ614" s="68">
        <v>53068</v>
      </c>
      <c r="ER614" s="175">
        <v>1</v>
      </c>
      <c r="ES614" s="68">
        <v>650</v>
      </c>
      <c r="ET614" s="68">
        <v>68</v>
      </c>
      <c r="EU614" s="68">
        <v>0</v>
      </c>
      <c r="EV614" s="68">
        <v>150068</v>
      </c>
      <c r="EW614" s="68" t="s">
        <v>2706</v>
      </c>
      <c r="EX614" s="68" t="str">
        <f t="shared" si="42"/>
        <v>소형</v>
      </c>
      <c r="GE614" s="68">
        <v>10217</v>
      </c>
      <c r="GF614" s="68" t="s">
        <v>4390</v>
      </c>
    </row>
    <row r="615" spans="6:188" x14ac:dyDescent="0.3">
      <c r="F615" s="68">
        <v>70020</v>
      </c>
      <c r="G615" s="68">
        <v>3</v>
      </c>
      <c r="H615" s="68">
        <v>370020</v>
      </c>
      <c r="I615" s="68">
        <v>370000</v>
      </c>
      <c r="J615" s="68" t="s">
        <v>12239</v>
      </c>
      <c r="K615" s="68" t="s">
        <v>12240</v>
      </c>
      <c r="L615" s="68">
        <v>150000</v>
      </c>
      <c r="M615" s="68">
        <v>0</v>
      </c>
      <c r="N615" s="68">
        <v>0</v>
      </c>
      <c r="O615" s="68">
        <v>0</v>
      </c>
      <c r="P615" s="68">
        <v>0</v>
      </c>
      <c r="Q615" s="68">
        <v>0</v>
      </c>
      <c r="R615" s="68">
        <v>63</v>
      </c>
      <c r="S615" s="68">
        <v>0</v>
      </c>
      <c r="T615" s="68">
        <v>5</v>
      </c>
      <c r="U615" s="68">
        <v>0</v>
      </c>
      <c r="V615" s="68">
        <v>0</v>
      </c>
      <c r="W615" s="68">
        <v>0</v>
      </c>
      <c r="X615" s="68">
        <v>0</v>
      </c>
      <c r="Y615" s="68">
        <v>0</v>
      </c>
      <c r="Z615" s="68">
        <v>0</v>
      </c>
      <c r="AA615" s="68">
        <v>0</v>
      </c>
      <c r="AB615" s="68">
        <v>0</v>
      </c>
      <c r="AC615" s="68">
        <v>1</v>
      </c>
      <c r="AD615" s="68">
        <v>301</v>
      </c>
      <c r="AE615" s="68">
        <v>0</v>
      </c>
      <c r="AF615" s="68">
        <v>0</v>
      </c>
      <c r="AG615" s="68">
        <v>1010</v>
      </c>
      <c r="AH615" s="68">
        <v>0</v>
      </c>
      <c r="AI615" s="68">
        <v>0</v>
      </c>
      <c r="AJ615" s="68">
        <v>1045</v>
      </c>
      <c r="AK615" s="68">
        <v>0</v>
      </c>
      <c r="AL615" s="68">
        <v>0</v>
      </c>
      <c r="AM615" s="68">
        <v>0</v>
      </c>
      <c r="AN615" s="68">
        <v>0</v>
      </c>
      <c r="AO615" s="68">
        <v>0</v>
      </c>
      <c r="AP615" s="68" t="s">
        <v>12241</v>
      </c>
      <c r="AQ615" s="68">
        <v>1</v>
      </c>
      <c r="AR615" s="68" t="s">
        <v>12242</v>
      </c>
      <c r="AS615" s="68">
        <v>2000</v>
      </c>
      <c r="AT615" s="68">
        <v>8</v>
      </c>
      <c r="AU615" s="68">
        <v>0</v>
      </c>
      <c r="AV615" s="68">
        <v>2</v>
      </c>
      <c r="AW615" s="68"/>
      <c r="AX615" s="68">
        <v>219</v>
      </c>
      <c r="AY615" s="126">
        <v>219</v>
      </c>
      <c r="AZ615" s="68">
        <v>0</v>
      </c>
      <c r="BA615" s="68">
        <v>2</v>
      </c>
      <c r="EQ615" s="68">
        <v>53069</v>
      </c>
      <c r="ER615" s="175">
        <v>1</v>
      </c>
      <c r="ES615" s="68">
        <v>650</v>
      </c>
      <c r="ET615" s="68">
        <v>69</v>
      </c>
      <c r="EU615" s="68">
        <v>0</v>
      </c>
      <c r="EV615" s="68">
        <v>150069</v>
      </c>
      <c r="EW615" s="68" t="s">
        <v>2707</v>
      </c>
      <c r="EX615" s="68" t="str">
        <f t="shared" si="42"/>
        <v>소형</v>
      </c>
      <c r="GE615" s="68">
        <v>10218</v>
      </c>
      <c r="GF615" s="68" t="s">
        <v>4391</v>
      </c>
    </row>
    <row r="616" spans="6:188" x14ac:dyDescent="0.3">
      <c r="F616" s="68">
        <v>70021</v>
      </c>
      <c r="G616" s="68">
        <v>3</v>
      </c>
      <c r="H616" s="68">
        <v>370021</v>
      </c>
      <c r="I616" s="68">
        <v>370000</v>
      </c>
      <c r="J616" s="68" t="s">
        <v>12243</v>
      </c>
      <c r="K616" s="68" t="s">
        <v>12244</v>
      </c>
      <c r="L616" s="68">
        <v>150000</v>
      </c>
      <c r="M616" s="68">
        <v>0</v>
      </c>
      <c r="N616" s="68">
        <v>0</v>
      </c>
      <c r="O616" s="68">
        <v>0</v>
      </c>
      <c r="P616" s="68">
        <v>0</v>
      </c>
      <c r="Q616" s="68">
        <v>0</v>
      </c>
      <c r="R616" s="68">
        <v>63</v>
      </c>
      <c r="S616" s="68">
        <v>0</v>
      </c>
      <c r="T616" s="68">
        <v>5</v>
      </c>
      <c r="U616" s="68">
        <v>0</v>
      </c>
      <c r="V616" s="68">
        <v>0</v>
      </c>
      <c r="W616" s="68">
        <v>0</v>
      </c>
      <c r="X616" s="68">
        <v>0</v>
      </c>
      <c r="Y616" s="68">
        <v>0</v>
      </c>
      <c r="Z616" s="68">
        <v>0</v>
      </c>
      <c r="AA616" s="68">
        <v>0</v>
      </c>
      <c r="AB616" s="68">
        <v>0</v>
      </c>
      <c r="AC616" s="68">
        <v>1</v>
      </c>
      <c r="AD616" s="68">
        <v>302</v>
      </c>
      <c r="AE616" s="68">
        <v>0</v>
      </c>
      <c r="AF616" s="68">
        <v>0</v>
      </c>
      <c r="AG616" s="68">
        <v>1010</v>
      </c>
      <c r="AH616" s="68">
        <v>0</v>
      </c>
      <c r="AI616" s="68">
        <v>0</v>
      </c>
      <c r="AJ616" s="68">
        <v>1050</v>
      </c>
      <c r="AK616" s="68">
        <v>0</v>
      </c>
      <c r="AL616" s="68">
        <v>0</v>
      </c>
      <c r="AM616" s="68">
        <v>0</v>
      </c>
      <c r="AN616" s="68">
        <v>0</v>
      </c>
      <c r="AO616" s="68">
        <v>0</v>
      </c>
      <c r="AP616" s="68" t="s">
        <v>12245</v>
      </c>
      <c r="AQ616" s="68">
        <v>1</v>
      </c>
      <c r="AR616" s="68" t="s">
        <v>12246</v>
      </c>
      <c r="AS616" s="68">
        <v>2000</v>
      </c>
      <c r="AT616" s="68">
        <v>8</v>
      </c>
      <c r="AU616" s="68">
        <v>0</v>
      </c>
      <c r="AV616" s="68">
        <v>2</v>
      </c>
      <c r="AW616" s="68"/>
      <c r="AX616" s="68">
        <v>220</v>
      </c>
      <c r="AY616" s="126">
        <v>220</v>
      </c>
      <c r="AZ616" s="68">
        <v>0</v>
      </c>
      <c r="BA616" s="68">
        <v>2</v>
      </c>
      <c r="EQ616" s="68">
        <v>53070</v>
      </c>
      <c r="ER616" s="175">
        <v>4</v>
      </c>
      <c r="ES616" s="68">
        <v>650</v>
      </c>
      <c r="ET616" s="68">
        <v>70</v>
      </c>
      <c r="EU616" s="68">
        <v>0</v>
      </c>
      <c r="EV616" s="68">
        <v>150070</v>
      </c>
      <c r="EW616" s="68" t="s">
        <v>2708</v>
      </c>
      <c r="EX616" s="68" t="str">
        <f t="shared" si="42"/>
        <v>대형</v>
      </c>
      <c r="GE616" s="68">
        <v>10219</v>
      </c>
      <c r="GF616" s="68" t="s">
        <v>3328</v>
      </c>
    </row>
    <row r="617" spans="6:188" x14ac:dyDescent="0.3">
      <c r="F617" s="68">
        <v>70022</v>
      </c>
      <c r="G617" s="68">
        <v>3</v>
      </c>
      <c r="H617" s="68">
        <v>370022</v>
      </c>
      <c r="I617" s="68">
        <v>370000</v>
      </c>
      <c r="J617" s="68" t="s">
        <v>12247</v>
      </c>
      <c r="K617" s="68" t="s">
        <v>12248</v>
      </c>
      <c r="L617" s="68">
        <v>150000</v>
      </c>
      <c r="M617" s="68">
        <v>0</v>
      </c>
      <c r="N617" s="68">
        <v>0</v>
      </c>
      <c r="O617" s="68">
        <v>0</v>
      </c>
      <c r="P617" s="68">
        <v>0</v>
      </c>
      <c r="Q617" s="68">
        <v>0</v>
      </c>
      <c r="R617" s="68">
        <v>63</v>
      </c>
      <c r="S617" s="68">
        <v>0</v>
      </c>
      <c r="T617" s="68">
        <v>5</v>
      </c>
      <c r="U617" s="68">
        <v>0</v>
      </c>
      <c r="V617" s="68">
        <v>0</v>
      </c>
      <c r="W617" s="68">
        <v>0</v>
      </c>
      <c r="X617" s="68">
        <v>0</v>
      </c>
      <c r="Y617" s="68">
        <v>0</v>
      </c>
      <c r="Z617" s="68">
        <v>0</v>
      </c>
      <c r="AA617" s="68">
        <v>0</v>
      </c>
      <c r="AB617" s="68">
        <v>0</v>
      </c>
      <c r="AC617" s="68">
        <v>1</v>
      </c>
      <c r="AD617" s="68">
        <v>303</v>
      </c>
      <c r="AE617" s="68">
        <v>0</v>
      </c>
      <c r="AF617" s="68">
        <v>0</v>
      </c>
      <c r="AG617" s="68">
        <v>1010</v>
      </c>
      <c r="AH617" s="68">
        <v>0</v>
      </c>
      <c r="AI617" s="68">
        <v>0</v>
      </c>
      <c r="AJ617" s="68">
        <v>1050</v>
      </c>
      <c r="AK617" s="68">
        <v>0</v>
      </c>
      <c r="AL617" s="68">
        <v>0</v>
      </c>
      <c r="AM617" s="68">
        <v>0</v>
      </c>
      <c r="AN617" s="68">
        <v>0</v>
      </c>
      <c r="AO617" s="68">
        <v>0</v>
      </c>
      <c r="AP617" s="68" t="s">
        <v>12249</v>
      </c>
      <c r="AQ617" s="68">
        <v>1</v>
      </c>
      <c r="AR617" s="68" t="s">
        <v>12250</v>
      </c>
      <c r="AS617" s="68">
        <v>2000</v>
      </c>
      <c r="AT617" s="68">
        <v>8</v>
      </c>
      <c r="AU617" s="68">
        <v>0</v>
      </c>
      <c r="AV617" s="68">
        <v>2</v>
      </c>
      <c r="AW617" s="68"/>
      <c r="AX617" s="68">
        <v>221</v>
      </c>
      <c r="AY617" s="126">
        <v>221</v>
      </c>
      <c r="AZ617" s="68">
        <v>0</v>
      </c>
      <c r="BA617" s="68">
        <v>2</v>
      </c>
      <c r="EQ617" s="68">
        <v>53071</v>
      </c>
      <c r="ER617" s="175">
        <v>4</v>
      </c>
      <c r="ES617" s="68">
        <v>-1</v>
      </c>
      <c r="ET617" s="68">
        <v>71</v>
      </c>
      <c r="EU617" s="68">
        <v>0</v>
      </c>
      <c r="EV617" s="68">
        <v>150071</v>
      </c>
      <c r="EW617" s="68" t="s">
        <v>2709</v>
      </c>
      <c r="EX617" s="68" t="str">
        <f t="shared" si="42"/>
        <v>대형</v>
      </c>
      <c r="GE617" s="68">
        <v>10220</v>
      </c>
      <c r="GF617" s="68" t="s">
        <v>4082</v>
      </c>
    </row>
    <row r="618" spans="6:188" x14ac:dyDescent="0.3">
      <c r="F618" s="68">
        <v>70023</v>
      </c>
      <c r="G618" s="68">
        <v>3</v>
      </c>
      <c r="H618" s="68">
        <v>370023</v>
      </c>
      <c r="I618" s="68">
        <v>370000</v>
      </c>
      <c r="J618" s="68" t="s">
        <v>12251</v>
      </c>
      <c r="K618" s="68" t="s">
        <v>12252</v>
      </c>
      <c r="L618" s="68">
        <v>150000</v>
      </c>
      <c r="M618" s="68">
        <v>0</v>
      </c>
      <c r="N618" s="68">
        <v>0</v>
      </c>
      <c r="O618" s="68">
        <v>0</v>
      </c>
      <c r="P618" s="68">
        <v>0</v>
      </c>
      <c r="Q618" s="68">
        <v>0</v>
      </c>
      <c r="R618" s="68">
        <v>63</v>
      </c>
      <c r="S618" s="68">
        <v>0</v>
      </c>
      <c r="T618" s="68">
        <v>5</v>
      </c>
      <c r="U618" s="68">
        <v>0</v>
      </c>
      <c r="V618" s="68">
        <v>0</v>
      </c>
      <c r="W618" s="68">
        <v>0</v>
      </c>
      <c r="X618" s="68">
        <v>0</v>
      </c>
      <c r="Y618" s="68">
        <v>0</v>
      </c>
      <c r="Z618" s="68">
        <v>0</v>
      </c>
      <c r="AA618" s="68">
        <v>0</v>
      </c>
      <c r="AB618" s="68">
        <v>0</v>
      </c>
      <c r="AC618" s="68">
        <v>1</v>
      </c>
      <c r="AD618" s="68">
        <v>304</v>
      </c>
      <c r="AE618" s="68">
        <v>0</v>
      </c>
      <c r="AF618" s="68">
        <v>0</v>
      </c>
      <c r="AG618" s="68">
        <v>1010</v>
      </c>
      <c r="AH618" s="68">
        <v>0</v>
      </c>
      <c r="AI618" s="68">
        <v>0</v>
      </c>
      <c r="AJ618" s="68">
        <v>1045</v>
      </c>
      <c r="AK618" s="68">
        <v>0</v>
      </c>
      <c r="AL618" s="68">
        <v>0</v>
      </c>
      <c r="AM618" s="68">
        <v>0</v>
      </c>
      <c r="AN618" s="68">
        <v>0</v>
      </c>
      <c r="AO618" s="68">
        <v>0</v>
      </c>
      <c r="AP618" s="68" t="s">
        <v>12253</v>
      </c>
      <c r="AQ618" s="68">
        <v>1</v>
      </c>
      <c r="AR618" s="68" t="s">
        <v>12254</v>
      </c>
      <c r="AS618" s="68">
        <v>2000</v>
      </c>
      <c r="AT618" s="68">
        <v>8</v>
      </c>
      <c r="AU618" s="68">
        <v>0</v>
      </c>
      <c r="AV618" s="68">
        <v>2</v>
      </c>
      <c r="AW618" s="68"/>
      <c r="AX618" s="68">
        <v>222</v>
      </c>
      <c r="AY618" s="126">
        <v>222</v>
      </c>
      <c r="AZ618" s="68">
        <v>0</v>
      </c>
      <c r="BA618" s="68">
        <v>2</v>
      </c>
      <c r="EQ618" s="68">
        <v>53076</v>
      </c>
      <c r="ER618" s="175">
        <v>4</v>
      </c>
      <c r="ES618" s="68">
        <v>-1</v>
      </c>
      <c r="ET618" s="68">
        <v>76</v>
      </c>
      <c r="EU618" s="68">
        <v>0</v>
      </c>
      <c r="EV618" s="68">
        <v>150076</v>
      </c>
      <c r="EW618" s="68" t="s">
        <v>2714</v>
      </c>
      <c r="EX618" s="68" t="str">
        <f t="shared" si="42"/>
        <v>대형</v>
      </c>
      <c r="GE618" s="68">
        <v>10221</v>
      </c>
      <c r="GF618" s="68" t="s">
        <v>4392</v>
      </c>
    </row>
    <row r="619" spans="6:188" x14ac:dyDescent="0.3">
      <c r="F619" s="68">
        <v>70024</v>
      </c>
      <c r="G619" s="68">
        <v>3</v>
      </c>
      <c r="H619" s="68">
        <v>370024</v>
      </c>
      <c r="I619" s="68">
        <v>370000</v>
      </c>
      <c r="J619" s="68" t="s">
        <v>12255</v>
      </c>
      <c r="K619" s="68" t="s">
        <v>12256</v>
      </c>
      <c r="L619" s="68">
        <v>150000</v>
      </c>
      <c r="M619" s="68">
        <v>0</v>
      </c>
      <c r="N619" s="68">
        <v>0</v>
      </c>
      <c r="O619" s="68">
        <v>0</v>
      </c>
      <c r="P619" s="68">
        <v>0</v>
      </c>
      <c r="Q619" s="68">
        <v>0</v>
      </c>
      <c r="R619" s="68">
        <v>63</v>
      </c>
      <c r="S619" s="68">
        <v>0</v>
      </c>
      <c r="T619" s="68">
        <v>5</v>
      </c>
      <c r="U619" s="68">
        <v>0</v>
      </c>
      <c r="V619" s="68">
        <v>0</v>
      </c>
      <c r="W619" s="68">
        <v>0</v>
      </c>
      <c r="X619" s="68">
        <v>0</v>
      </c>
      <c r="Y619" s="68">
        <v>0</v>
      </c>
      <c r="Z619" s="68">
        <v>0</v>
      </c>
      <c r="AA619" s="68">
        <v>0</v>
      </c>
      <c r="AB619" s="68">
        <v>0</v>
      </c>
      <c r="AC619" s="68">
        <v>1</v>
      </c>
      <c r="AD619" s="68">
        <v>305</v>
      </c>
      <c r="AE619" s="68">
        <v>0</v>
      </c>
      <c r="AF619" s="68">
        <v>0</v>
      </c>
      <c r="AG619" s="68">
        <v>1010</v>
      </c>
      <c r="AH619" s="68">
        <v>0</v>
      </c>
      <c r="AI619" s="68">
        <v>0</v>
      </c>
      <c r="AJ619" s="68">
        <v>1020</v>
      </c>
      <c r="AK619" s="68">
        <v>0</v>
      </c>
      <c r="AL619" s="68">
        <v>0</v>
      </c>
      <c r="AM619" s="68">
        <v>0</v>
      </c>
      <c r="AN619" s="68">
        <v>0</v>
      </c>
      <c r="AO619" s="68">
        <v>0</v>
      </c>
      <c r="AP619" s="68" t="s">
        <v>12257</v>
      </c>
      <c r="AQ619" s="68">
        <v>1</v>
      </c>
      <c r="AR619" s="68" t="s">
        <v>12258</v>
      </c>
      <c r="AS619" s="68">
        <v>2000</v>
      </c>
      <c r="AT619" s="68">
        <v>8</v>
      </c>
      <c r="AU619" s="68">
        <v>0</v>
      </c>
      <c r="AV619" s="68">
        <v>2</v>
      </c>
      <c r="AW619" s="68"/>
      <c r="AX619" s="68">
        <v>223</v>
      </c>
      <c r="AY619" s="126">
        <v>223</v>
      </c>
      <c r="AZ619" s="68">
        <v>0</v>
      </c>
      <c r="BA619" s="68">
        <v>2</v>
      </c>
      <c r="EQ619" s="68">
        <v>53077</v>
      </c>
      <c r="ER619" s="175">
        <v>1</v>
      </c>
      <c r="ES619" s="68">
        <v>650</v>
      </c>
      <c r="ET619" s="68">
        <v>77</v>
      </c>
      <c r="EU619" s="68">
        <v>0</v>
      </c>
      <c r="EV619" s="68">
        <v>150077</v>
      </c>
      <c r="EW619" s="68" t="s">
        <v>2715</v>
      </c>
      <c r="EX619" s="68" t="str">
        <f t="shared" si="42"/>
        <v>소형</v>
      </c>
      <c r="GE619" s="68">
        <v>10222</v>
      </c>
      <c r="GF619" s="68" t="s">
        <v>3328</v>
      </c>
    </row>
    <row r="620" spans="6:188" x14ac:dyDescent="0.3">
      <c r="F620" s="68">
        <v>70025</v>
      </c>
      <c r="G620" s="68">
        <v>3</v>
      </c>
      <c r="H620" s="68">
        <v>370025</v>
      </c>
      <c r="I620" s="68">
        <v>370000</v>
      </c>
      <c r="J620" s="68" t="s">
        <v>12259</v>
      </c>
      <c r="K620" s="68" t="s">
        <v>12260</v>
      </c>
      <c r="L620" s="68">
        <v>150000</v>
      </c>
      <c r="M620" s="68">
        <v>0</v>
      </c>
      <c r="N620" s="68">
        <v>0</v>
      </c>
      <c r="O620" s="68">
        <v>0</v>
      </c>
      <c r="P620" s="68">
        <v>0</v>
      </c>
      <c r="Q620" s="68">
        <v>0</v>
      </c>
      <c r="R620" s="68">
        <v>63</v>
      </c>
      <c r="S620" s="68">
        <v>0</v>
      </c>
      <c r="T620" s="68">
        <v>5</v>
      </c>
      <c r="U620" s="68">
        <v>0</v>
      </c>
      <c r="V620" s="68">
        <v>0</v>
      </c>
      <c r="W620" s="68">
        <v>0</v>
      </c>
      <c r="X620" s="68">
        <v>0</v>
      </c>
      <c r="Y620" s="68">
        <v>0</v>
      </c>
      <c r="Z620" s="68">
        <v>0</v>
      </c>
      <c r="AA620" s="68">
        <v>0</v>
      </c>
      <c r="AB620" s="68">
        <v>0</v>
      </c>
      <c r="AC620" s="68">
        <v>1</v>
      </c>
      <c r="AD620" s="68">
        <v>306</v>
      </c>
      <c r="AE620" s="68">
        <v>0</v>
      </c>
      <c r="AF620" s="68">
        <v>0</v>
      </c>
      <c r="AG620" s="68">
        <v>1005</v>
      </c>
      <c r="AH620" s="68">
        <v>0</v>
      </c>
      <c r="AI620" s="68">
        <v>0</v>
      </c>
      <c r="AJ620" s="68">
        <v>1055</v>
      </c>
      <c r="AK620" s="68">
        <v>0</v>
      </c>
      <c r="AL620" s="68">
        <v>0</v>
      </c>
      <c r="AM620" s="68">
        <v>0</v>
      </c>
      <c r="AN620" s="68">
        <v>0</v>
      </c>
      <c r="AO620" s="68">
        <v>0</v>
      </c>
      <c r="AP620" s="68" t="s">
        <v>12261</v>
      </c>
      <c r="AQ620" s="68">
        <v>1</v>
      </c>
      <c r="AR620" s="68" t="s">
        <v>12262</v>
      </c>
      <c r="AS620" s="68">
        <v>2000</v>
      </c>
      <c r="AT620" s="68">
        <v>8</v>
      </c>
      <c r="AU620" s="68">
        <v>0</v>
      </c>
      <c r="AV620" s="68">
        <v>2</v>
      </c>
      <c r="AW620" s="68"/>
      <c r="AX620" s="68">
        <v>224</v>
      </c>
      <c r="AY620" s="126">
        <v>224</v>
      </c>
      <c r="AZ620" s="68">
        <v>0</v>
      </c>
      <c r="BA620" s="68">
        <v>2</v>
      </c>
      <c r="EQ620" s="68">
        <v>53078</v>
      </c>
      <c r="ER620" s="175">
        <v>2</v>
      </c>
      <c r="ES620" s="68">
        <v>650</v>
      </c>
      <c r="ET620" s="68">
        <v>78</v>
      </c>
      <c r="EU620" s="68">
        <v>0</v>
      </c>
      <c r="EV620" s="68">
        <v>150078</v>
      </c>
      <c r="EW620" s="68" t="s">
        <v>2716</v>
      </c>
      <c r="EX620" s="68" t="str">
        <f t="shared" si="42"/>
        <v>중형</v>
      </c>
      <c r="GE620" s="68">
        <v>10223</v>
      </c>
      <c r="GF620" s="68" t="s">
        <v>4393</v>
      </c>
    </row>
    <row r="621" spans="6:188" x14ac:dyDescent="0.3">
      <c r="F621" s="68">
        <v>70026</v>
      </c>
      <c r="G621" s="68">
        <v>3</v>
      </c>
      <c r="H621" s="68">
        <v>370026</v>
      </c>
      <c r="I621" s="68">
        <v>370000</v>
      </c>
      <c r="J621" s="68" t="s">
        <v>12263</v>
      </c>
      <c r="K621" s="68" t="s">
        <v>12264</v>
      </c>
      <c r="L621" s="68">
        <v>150000</v>
      </c>
      <c r="M621" s="68">
        <v>0</v>
      </c>
      <c r="N621" s="68">
        <v>0</v>
      </c>
      <c r="O621" s="68">
        <v>0</v>
      </c>
      <c r="P621" s="68">
        <v>0</v>
      </c>
      <c r="Q621" s="68">
        <v>0</v>
      </c>
      <c r="R621" s="68">
        <v>63</v>
      </c>
      <c r="S621" s="68">
        <v>0</v>
      </c>
      <c r="T621" s="68">
        <v>5</v>
      </c>
      <c r="U621" s="68">
        <v>0</v>
      </c>
      <c r="V621" s="68">
        <v>0</v>
      </c>
      <c r="W621" s="68">
        <v>0</v>
      </c>
      <c r="X621" s="68">
        <v>0</v>
      </c>
      <c r="Y621" s="68">
        <v>0</v>
      </c>
      <c r="Z621" s="68">
        <v>0</v>
      </c>
      <c r="AA621" s="68">
        <v>0</v>
      </c>
      <c r="AB621" s="68">
        <v>0</v>
      </c>
      <c r="AC621" s="68">
        <v>1</v>
      </c>
      <c r="AD621" s="68">
        <v>307</v>
      </c>
      <c r="AE621" s="68">
        <v>0</v>
      </c>
      <c r="AF621" s="68">
        <v>0</v>
      </c>
      <c r="AG621" s="68">
        <v>1005</v>
      </c>
      <c r="AH621" s="68">
        <v>0</v>
      </c>
      <c r="AI621" s="68">
        <v>0</v>
      </c>
      <c r="AJ621" s="68">
        <v>1030</v>
      </c>
      <c r="AK621" s="68">
        <v>0</v>
      </c>
      <c r="AL621" s="68">
        <v>0</v>
      </c>
      <c r="AM621" s="68">
        <v>0</v>
      </c>
      <c r="AN621" s="68">
        <v>0</v>
      </c>
      <c r="AO621" s="68">
        <v>0</v>
      </c>
      <c r="AP621" s="68" t="s">
        <v>12265</v>
      </c>
      <c r="AQ621" s="68">
        <v>1</v>
      </c>
      <c r="AR621" s="68" t="s">
        <v>12266</v>
      </c>
      <c r="AS621" s="68">
        <v>2000</v>
      </c>
      <c r="AT621" s="68">
        <v>8</v>
      </c>
      <c r="AU621" s="68">
        <v>0</v>
      </c>
      <c r="AV621" s="68">
        <v>2</v>
      </c>
      <c r="AW621" s="68"/>
      <c r="AX621" s="68">
        <v>225</v>
      </c>
      <c r="AY621" s="126">
        <v>225</v>
      </c>
      <c r="AZ621" s="68">
        <v>0</v>
      </c>
      <c r="BA621" s="68">
        <v>2</v>
      </c>
      <c r="EQ621" s="68">
        <v>53079</v>
      </c>
      <c r="ER621" s="175">
        <v>2</v>
      </c>
      <c r="ES621" s="68">
        <v>650</v>
      </c>
      <c r="ET621" s="68">
        <v>79</v>
      </c>
      <c r="EU621" s="68">
        <v>0</v>
      </c>
      <c r="EV621" s="68">
        <v>150079</v>
      </c>
      <c r="EW621" s="68" t="s">
        <v>2717</v>
      </c>
      <c r="EX621" s="68" t="str">
        <f t="shared" si="42"/>
        <v>중형</v>
      </c>
      <c r="GE621" s="68">
        <v>10224</v>
      </c>
      <c r="GF621" s="68" t="s">
        <v>4394</v>
      </c>
    </row>
    <row r="622" spans="6:188" x14ac:dyDescent="0.3">
      <c r="F622" s="68">
        <v>70027</v>
      </c>
      <c r="G622" s="68">
        <v>3</v>
      </c>
      <c r="H622" s="68">
        <v>370027</v>
      </c>
      <c r="I622" s="68">
        <v>370000</v>
      </c>
      <c r="J622" s="68" t="s">
        <v>12267</v>
      </c>
      <c r="K622" s="68" t="s">
        <v>12268</v>
      </c>
      <c r="L622" s="68">
        <v>150000</v>
      </c>
      <c r="M622" s="68">
        <v>0</v>
      </c>
      <c r="N622" s="68">
        <v>0</v>
      </c>
      <c r="O622" s="68">
        <v>0</v>
      </c>
      <c r="P622" s="68">
        <v>0</v>
      </c>
      <c r="Q622" s="68">
        <v>0</v>
      </c>
      <c r="R622" s="68">
        <v>63</v>
      </c>
      <c r="S622" s="68">
        <v>0</v>
      </c>
      <c r="T622" s="68">
        <v>5</v>
      </c>
      <c r="U622" s="68">
        <v>0</v>
      </c>
      <c r="V622" s="68">
        <v>0</v>
      </c>
      <c r="W622" s="68">
        <v>0</v>
      </c>
      <c r="X622" s="68">
        <v>0</v>
      </c>
      <c r="Y622" s="68">
        <v>0</v>
      </c>
      <c r="Z622" s="68">
        <v>0</v>
      </c>
      <c r="AA622" s="68">
        <v>0</v>
      </c>
      <c r="AB622" s="68">
        <v>0</v>
      </c>
      <c r="AC622" s="68">
        <v>1</v>
      </c>
      <c r="AD622" s="68">
        <v>308</v>
      </c>
      <c r="AE622" s="68">
        <v>0</v>
      </c>
      <c r="AF622" s="68">
        <v>0</v>
      </c>
      <c r="AG622" s="68">
        <v>1005</v>
      </c>
      <c r="AH622" s="68">
        <v>0</v>
      </c>
      <c r="AI622" s="68">
        <v>0</v>
      </c>
      <c r="AJ622" s="68">
        <v>1055</v>
      </c>
      <c r="AK622" s="68">
        <v>0</v>
      </c>
      <c r="AL622" s="68">
        <v>0</v>
      </c>
      <c r="AM622" s="68">
        <v>0</v>
      </c>
      <c r="AN622" s="68">
        <v>0</v>
      </c>
      <c r="AO622" s="68">
        <v>0</v>
      </c>
      <c r="AP622" s="68" t="s">
        <v>12269</v>
      </c>
      <c r="AQ622" s="68">
        <v>1</v>
      </c>
      <c r="AR622" s="68" t="s">
        <v>12270</v>
      </c>
      <c r="AS622" s="68">
        <v>2000</v>
      </c>
      <c r="AT622" s="68">
        <v>8</v>
      </c>
      <c r="AU622" s="68">
        <v>0</v>
      </c>
      <c r="AV622" s="68">
        <v>2</v>
      </c>
      <c r="AW622" s="68"/>
      <c r="AX622" s="68">
        <v>226</v>
      </c>
      <c r="AY622" s="126">
        <v>226</v>
      </c>
      <c r="AZ622" s="68">
        <v>0</v>
      </c>
      <c r="BA622" s="68">
        <v>2</v>
      </c>
      <c r="EQ622" s="68">
        <v>53080</v>
      </c>
      <c r="ER622" s="175">
        <v>2</v>
      </c>
      <c r="ES622" s="68">
        <v>650</v>
      </c>
      <c r="ET622" s="68">
        <v>80</v>
      </c>
      <c r="EU622" s="68">
        <v>0</v>
      </c>
      <c r="EV622" s="68">
        <v>150080</v>
      </c>
      <c r="EW622" s="68" t="s">
        <v>2718</v>
      </c>
      <c r="EX622" s="68" t="str">
        <f t="shared" si="42"/>
        <v>중형</v>
      </c>
      <c r="GE622" s="68">
        <v>10225</v>
      </c>
      <c r="GF622" s="68" t="s">
        <v>3883</v>
      </c>
    </row>
    <row r="623" spans="6:188" x14ac:dyDescent="0.3">
      <c r="F623" s="68">
        <v>70028</v>
      </c>
      <c r="G623" s="68">
        <v>3</v>
      </c>
      <c r="H623" s="68">
        <v>370028</v>
      </c>
      <c r="I623" s="68">
        <v>370000</v>
      </c>
      <c r="J623" s="68" t="s">
        <v>12271</v>
      </c>
      <c r="K623" s="68" t="s">
        <v>12272</v>
      </c>
      <c r="L623" s="68">
        <v>150000</v>
      </c>
      <c r="M623" s="68">
        <v>0</v>
      </c>
      <c r="N623" s="68">
        <v>0</v>
      </c>
      <c r="O623" s="68">
        <v>0</v>
      </c>
      <c r="P623" s="68">
        <v>0</v>
      </c>
      <c r="Q623" s="68">
        <v>0</v>
      </c>
      <c r="R623" s="68">
        <v>63</v>
      </c>
      <c r="S623" s="68">
        <v>0</v>
      </c>
      <c r="T623" s="68">
        <v>5</v>
      </c>
      <c r="U623" s="68">
        <v>0</v>
      </c>
      <c r="V623" s="68">
        <v>0</v>
      </c>
      <c r="W623" s="68">
        <v>0</v>
      </c>
      <c r="X623" s="68">
        <v>0</v>
      </c>
      <c r="Y623" s="68">
        <v>0</v>
      </c>
      <c r="Z623" s="68">
        <v>0</v>
      </c>
      <c r="AA623" s="68">
        <v>0</v>
      </c>
      <c r="AB623" s="68">
        <v>0</v>
      </c>
      <c r="AC623" s="68">
        <v>1</v>
      </c>
      <c r="AD623" s="68">
        <v>309</v>
      </c>
      <c r="AE623" s="68">
        <v>0</v>
      </c>
      <c r="AF623" s="68">
        <v>0</v>
      </c>
      <c r="AG623" s="68">
        <v>1005</v>
      </c>
      <c r="AH623" s="68">
        <v>0</v>
      </c>
      <c r="AI623" s="68">
        <v>0</v>
      </c>
      <c r="AJ623" s="68">
        <v>1030</v>
      </c>
      <c r="AK623" s="68">
        <v>0</v>
      </c>
      <c r="AL623" s="68">
        <v>0</v>
      </c>
      <c r="AM623" s="68">
        <v>0</v>
      </c>
      <c r="AN623" s="68">
        <v>0</v>
      </c>
      <c r="AO623" s="68">
        <v>0</v>
      </c>
      <c r="AP623" s="68" t="s">
        <v>12273</v>
      </c>
      <c r="AQ623" s="68">
        <v>1</v>
      </c>
      <c r="AR623" s="68" t="s">
        <v>12274</v>
      </c>
      <c r="AS623" s="68">
        <v>2000</v>
      </c>
      <c r="AT623" s="68">
        <v>8</v>
      </c>
      <c r="AU623" s="68">
        <v>0</v>
      </c>
      <c r="AV623" s="68">
        <v>2</v>
      </c>
      <c r="AW623" s="68"/>
      <c r="AX623" s="68">
        <v>227</v>
      </c>
      <c r="AY623" s="126">
        <v>227</v>
      </c>
      <c r="AZ623" s="68">
        <v>0</v>
      </c>
      <c r="BA623" s="68">
        <v>2</v>
      </c>
      <c r="EQ623" s="68">
        <v>53081</v>
      </c>
      <c r="ER623" s="175">
        <v>2</v>
      </c>
      <c r="ES623" s="68">
        <v>650</v>
      </c>
      <c r="ET623" s="68">
        <v>81</v>
      </c>
      <c r="EU623" s="68">
        <v>0</v>
      </c>
      <c r="EV623" s="68">
        <v>150081</v>
      </c>
      <c r="EW623" s="68" t="s">
        <v>2719</v>
      </c>
      <c r="EX623" s="68" t="str">
        <f t="shared" si="42"/>
        <v>중형</v>
      </c>
      <c r="GE623" s="68">
        <v>10226</v>
      </c>
      <c r="GF623" s="68" t="s">
        <v>4395</v>
      </c>
    </row>
    <row r="624" spans="6:188" x14ac:dyDescent="0.3">
      <c r="F624" s="68">
        <v>70029</v>
      </c>
      <c r="G624" s="68">
        <v>3</v>
      </c>
      <c r="H624" s="68">
        <v>370029</v>
      </c>
      <c r="I624" s="68">
        <v>370000</v>
      </c>
      <c r="J624" s="68" t="s">
        <v>12275</v>
      </c>
      <c r="K624" s="68" t="s">
        <v>12276</v>
      </c>
      <c r="L624" s="68">
        <v>150000</v>
      </c>
      <c r="M624" s="68">
        <v>0</v>
      </c>
      <c r="N624" s="68">
        <v>0</v>
      </c>
      <c r="O624" s="68">
        <v>0</v>
      </c>
      <c r="P624" s="68">
        <v>0</v>
      </c>
      <c r="Q624" s="68">
        <v>0</v>
      </c>
      <c r="R624" s="68">
        <v>63</v>
      </c>
      <c r="S624" s="68">
        <v>0</v>
      </c>
      <c r="T624" s="68">
        <v>5</v>
      </c>
      <c r="U624" s="68">
        <v>0</v>
      </c>
      <c r="V624" s="68">
        <v>0</v>
      </c>
      <c r="W624" s="68">
        <v>0</v>
      </c>
      <c r="X624" s="68">
        <v>0</v>
      </c>
      <c r="Y624" s="68">
        <v>0</v>
      </c>
      <c r="Z624" s="68">
        <v>0</v>
      </c>
      <c r="AA624" s="68">
        <v>0</v>
      </c>
      <c r="AB624" s="68">
        <v>0</v>
      </c>
      <c r="AC624" s="68">
        <v>1</v>
      </c>
      <c r="AD624" s="68">
        <v>310</v>
      </c>
      <c r="AE624" s="68">
        <v>0</v>
      </c>
      <c r="AF624" s="68">
        <v>0</v>
      </c>
      <c r="AG624" s="68">
        <v>1005</v>
      </c>
      <c r="AH624" s="68">
        <v>0</v>
      </c>
      <c r="AI624" s="68">
        <v>0</v>
      </c>
      <c r="AJ624" s="68">
        <v>1055</v>
      </c>
      <c r="AK624" s="68">
        <v>0</v>
      </c>
      <c r="AL624" s="68">
        <v>0</v>
      </c>
      <c r="AM624" s="68">
        <v>0</v>
      </c>
      <c r="AN624" s="68">
        <v>0</v>
      </c>
      <c r="AO624" s="68">
        <v>0</v>
      </c>
      <c r="AP624" s="68" t="s">
        <v>12277</v>
      </c>
      <c r="AQ624" s="68">
        <v>1</v>
      </c>
      <c r="AR624" s="68" t="s">
        <v>12278</v>
      </c>
      <c r="AS624" s="68">
        <v>2000</v>
      </c>
      <c r="AT624" s="68">
        <v>8</v>
      </c>
      <c r="AU624" s="68">
        <v>0</v>
      </c>
      <c r="AV624" s="68">
        <v>2</v>
      </c>
      <c r="AW624" s="68"/>
      <c r="AX624" s="68">
        <v>228</v>
      </c>
      <c r="AY624" s="126">
        <v>228</v>
      </c>
      <c r="AZ624" s="68">
        <v>0</v>
      </c>
      <c r="BA624" s="68">
        <v>2</v>
      </c>
      <c r="EQ624" s="68">
        <v>53082</v>
      </c>
      <c r="ER624" s="175">
        <v>4</v>
      </c>
      <c r="ES624" s="68">
        <v>650</v>
      </c>
      <c r="ET624" s="68">
        <v>82</v>
      </c>
      <c r="EU624" s="68">
        <v>0</v>
      </c>
      <c r="EV624" s="68">
        <v>150082</v>
      </c>
      <c r="EW624" s="68" t="s">
        <v>2720</v>
      </c>
      <c r="EX624" s="68" t="str">
        <f t="shared" si="42"/>
        <v>대형</v>
      </c>
      <c r="GE624" s="68">
        <v>10227</v>
      </c>
      <c r="GF624" s="68" t="s">
        <v>4396</v>
      </c>
    </row>
    <row r="625" spans="6:188" x14ac:dyDescent="0.3">
      <c r="F625" s="68">
        <v>70030</v>
      </c>
      <c r="G625" s="68">
        <v>3</v>
      </c>
      <c r="H625" s="68">
        <v>370030</v>
      </c>
      <c r="I625" s="68">
        <v>370000</v>
      </c>
      <c r="J625" s="68" t="s">
        <v>12279</v>
      </c>
      <c r="K625" s="68" t="s">
        <v>12280</v>
      </c>
      <c r="L625" s="68">
        <v>150000</v>
      </c>
      <c r="M625" s="68">
        <v>0</v>
      </c>
      <c r="N625" s="68">
        <v>0</v>
      </c>
      <c r="O625" s="68">
        <v>0</v>
      </c>
      <c r="P625" s="68">
        <v>0</v>
      </c>
      <c r="Q625" s="68">
        <v>0</v>
      </c>
      <c r="R625" s="68">
        <v>63</v>
      </c>
      <c r="S625" s="68">
        <v>0</v>
      </c>
      <c r="T625" s="68">
        <v>5</v>
      </c>
      <c r="U625" s="68">
        <v>0</v>
      </c>
      <c r="V625" s="68">
        <v>0</v>
      </c>
      <c r="W625" s="68">
        <v>0</v>
      </c>
      <c r="X625" s="68">
        <v>0</v>
      </c>
      <c r="Y625" s="68">
        <v>0</v>
      </c>
      <c r="Z625" s="68">
        <v>0</v>
      </c>
      <c r="AA625" s="68">
        <v>0</v>
      </c>
      <c r="AB625" s="68">
        <v>0</v>
      </c>
      <c r="AC625" s="68">
        <v>1</v>
      </c>
      <c r="AD625" s="68">
        <v>311</v>
      </c>
      <c r="AE625" s="68">
        <v>0</v>
      </c>
      <c r="AF625" s="68">
        <v>0</v>
      </c>
      <c r="AG625" s="68">
        <v>1005</v>
      </c>
      <c r="AH625" s="68">
        <v>0</v>
      </c>
      <c r="AI625" s="68">
        <v>0</v>
      </c>
      <c r="AJ625" s="68">
        <v>1030</v>
      </c>
      <c r="AK625" s="68">
        <v>0</v>
      </c>
      <c r="AL625" s="68">
        <v>0</v>
      </c>
      <c r="AM625" s="68">
        <v>0</v>
      </c>
      <c r="AN625" s="68">
        <v>0</v>
      </c>
      <c r="AO625" s="68">
        <v>0</v>
      </c>
      <c r="AP625" s="68" t="s">
        <v>12281</v>
      </c>
      <c r="AQ625" s="68">
        <v>1</v>
      </c>
      <c r="AR625" s="68" t="s">
        <v>12282</v>
      </c>
      <c r="AS625" s="68">
        <v>2000</v>
      </c>
      <c r="AT625" s="68">
        <v>8</v>
      </c>
      <c r="AU625" s="68">
        <v>0</v>
      </c>
      <c r="AV625" s="68">
        <v>2</v>
      </c>
      <c r="AW625" s="68"/>
      <c r="AX625" s="68">
        <v>229</v>
      </c>
      <c r="AY625" s="126">
        <v>229</v>
      </c>
      <c r="AZ625" s="68">
        <v>0</v>
      </c>
      <c r="BA625" s="68">
        <v>2</v>
      </c>
      <c r="EQ625" s="68">
        <v>53083</v>
      </c>
      <c r="ER625" s="175">
        <v>2</v>
      </c>
      <c r="ES625" s="68">
        <v>650</v>
      </c>
      <c r="ET625" s="68">
        <v>83</v>
      </c>
      <c r="EU625" s="68">
        <v>0</v>
      </c>
      <c r="EV625" s="68">
        <v>150083</v>
      </c>
      <c r="EW625" s="68" t="s">
        <v>2721</v>
      </c>
      <c r="EX625" s="68" t="str">
        <f t="shared" si="42"/>
        <v>중형</v>
      </c>
      <c r="GE625" s="68">
        <v>10228</v>
      </c>
      <c r="GF625" s="68" t="s">
        <v>4397</v>
      </c>
    </row>
    <row r="626" spans="6:188" x14ac:dyDescent="0.3">
      <c r="F626" s="68">
        <v>70031</v>
      </c>
      <c r="G626" s="68">
        <v>3</v>
      </c>
      <c r="H626" s="68">
        <v>370031</v>
      </c>
      <c r="I626" s="68">
        <v>370000</v>
      </c>
      <c r="J626" s="68" t="s">
        <v>12283</v>
      </c>
      <c r="K626" s="68" t="s">
        <v>12284</v>
      </c>
      <c r="L626" s="68">
        <v>150000</v>
      </c>
      <c r="M626" s="68">
        <v>0</v>
      </c>
      <c r="N626" s="68">
        <v>0</v>
      </c>
      <c r="O626" s="68">
        <v>0</v>
      </c>
      <c r="P626" s="68">
        <v>0</v>
      </c>
      <c r="Q626" s="68">
        <v>0</v>
      </c>
      <c r="R626" s="68">
        <v>63</v>
      </c>
      <c r="S626" s="68">
        <v>0</v>
      </c>
      <c r="T626" s="68">
        <v>5</v>
      </c>
      <c r="U626" s="68">
        <v>0</v>
      </c>
      <c r="V626" s="68">
        <v>0</v>
      </c>
      <c r="W626" s="68">
        <v>0</v>
      </c>
      <c r="X626" s="68">
        <v>0</v>
      </c>
      <c r="Y626" s="68">
        <v>0</v>
      </c>
      <c r="Z626" s="68">
        <v>0</v>
      </c>
      <c r="AA626" s="68">
        <v>0</v>
      </c>
      <c r="AB626" s="68">
        <v>0</v>
      </c>
      <c r="AC626" s="68">
        <v>1</v>
      </c>
      <c r="AD626" s="68">
        <v>312</v>
      </c>
      <c r="AE626" s="68">
        <v>0</v>
      </c>
      <c r="AF626" s="68">
        <v>0</v>
      </c>
      <c r="AG626" s="68">
        <v>1005</v>
      </c>
      <c r="AH626" s="68">
        <v>0</v>
      </c>
      <c r="AI626" s="68">
        <v>0</v>
      </c>
      <c r="AJ626" s="68">
        <v>1030</v>
      </c>
      <c r="AK626" s="68">
        <v>0</v>
      </c>
      <c r="AL626" s="68">
        <v>0</v>
      </c>
      <c r="AM626" s="68">
        <v>0</v>
      </c>
      <c r="AN626" s="68">
        <v>0</v>
      </c>
      <c r="AO626" s="68">
        <v>0</v>
      </c>
      <c r="AP626" s="68" t="s">
        <v>12285</v>
      </c>
      <c r="AQ626" s="68">
        <v>1</v>
      </c>
      <c r="AR626" s="68" t="s">
        <v>12286</v>
      </c>
      <c r="AS626" s="68">
        <v>2000</v>
      </c>
      <c r="AT626" s="68">
        <v>8</v>
      </c>
      <c r="AU626" s="68">
        <v>0</v>
      </c>
      <c r="AV626" s="68">
        <v>2</v>
      </c>
      <c r="AW626" s="68"/>
      <c r="AX626" s="68">
        <v>230</v>
      </c>
      <c r="AY626" s="126">
        <v>230</v>
      </c>
      <c r="AZ626" s="68">
        <v>0</v>
      </c>
      <c r="BA626" s="68">
        <v>2</v>
      </c>
      <c r="EQ626" s="68">
        <v>53084</v>
      </c>
      <c r="ER626" s="175">
        <v>4</v>
      </c>
      <c r="ES626" s="68">
        <v>650</v>
      </c>
      <c r="ET626" s="68">
        <v>84</v>
      </c>
      <c r="EU626" s="68">
        <v>0</v>
      </c>
      <c r="EV626" s="68">
        <v>150084</v>
      </c>
      <c r="EW626" s="68" t="s">
        <v>2722</v>
      </c>
      <c r="EX626" s="68" t="str">
        <f t="shared" si="42"/>
        <v>대형</v>
      </c>
      <c r="GE626" s="68">
        <v>10229</v>
      </c>
      <c r="GF626" s="68" t="s">
        <v>2883</v>
      </c>
    </row>
    <row r="627" spans="6:188" x14ac:dyDescent="0.3">
      <c r="F627" s="68">
        <v>70032</v>
      </c>
      <c r="G627" s="68">
        <v>3</v>
      </c>
      <c r="H627" s="68">
        <v>370032</v>
      </c>
      <c r="I627" s="68">
        <v>370000</v>
      </c>
      <c r="J627" s="68" t="s">
        <v>12287</v>
      </c>
      <c r="K627" s="68" t="s">
        <v>12288</v>
      </c>
      <c r="L627" s="68">
        <v>150000</v>
      </c>
      <c r="M627" s="68">
        <v>0</v>
      </c>
      <c r="N627" s="68">
        <v>0</v>
      </c>
      <c r="O627" s="68">
        <v>0</v>
      </c>
      <c r="P627" s="68">
        <v>0</v>
      </c>
      <c r="Q627" s="68">
        <v>0</v>
      </c>
      <c r="R627" s="68">
        <v>63</v>
      </c>
      <c r="S627" s="68">
        <v>0</v>
      </c>
      <c r="T627" s="68">
        <v>5</v>
      </c>
      <c r="U627" s="68">
        <v>0</v>
      </c>
      <c r="V627" s="68">
        <v>0</v>
      </c>
      <c r="W627" s="68">
        <v>0</v>
      </c>
      <c r="X627" s="68">
        <v>0</v>
      </c>
      <c r="Y627" s="68">
        <v>0</v>
      </c>
      <c r="Z627" s="68">
        <v>0</v>
      </c>
      <c r="AA627" s="68">
        <v>0</v>
      </c>
      <c r="AB627" s="68">
        <v>0</v>
      </c>
      <c r="AC627" s="68">
        <v>1</v>
      </c>
      <c r="AD627" s="68">
        <v>313</v>
      </c>
      <c r="AE627" s="68">
        <v>0</v>
      </c>
      <c r="AF627" s="68">
        <v>0</v>
      </c>
      <c r="AG627" s="68">
        <v>1005</v>
      </c>
      <c r="AH627" s="68">
        <v>0</v>
      </c>
      <c r="AI627" s="68">
        <v>0</v>
      </c>
      <c r="AJ627" s="68">
        <v>1030</v>
      </c>
      <c r="AK627" s="68">
        <v>0</v>
      </c>
      <c r="AL627" s="68">
        <v>0</v>
      </c>
      <c r="AM627" s="68">
        <v>0</v>
      </c>
      <c r="AN627" s="68">
        <v>0</v>
      </c>
      <c r="AO627" s="68">
        <v>0</v>
      </c>
      <c r="AP627" s="68" t="s">
        <v>12289</v>
      </c>
      <c r="AQ627" s="68">
        <v>1</v>
      </c>
      <c r="AR627" s="68" t="s">
        <v>12290</v>
      </c>
      <c r="AS627" s="68">
        <v>2000</v>
      </c>
      <c r="AT627" s="68">
        <v>8</v>
      </c>
      <c r="AU627" s="68">
        <v>0</v>
      </c>
      <c r="AV627" s="68">
        <v>2</v>
      </c>
      <c r="AW627" s="68"/>
      <c r="AX627" s="68">
        <v>231</v>
      </c>
      <c r="AY627" s="126">
        <v>231</v>
      </c>
      <c r="AZ627" s="68">
        <v>0</v>
      </c>
      <c r="BA627" s="68">
        <v>2</v>
      </c>
      <c r="EQ627" s="68">
        <v>53085</v>
      </c>
      <c r="ER627" s="175">
        <v>4</v>
      </c>
      <c r="ES627" s="68">
        <v>650</v>
      </c>
      <c r="ET627" s="68">
        <v>85</v>
      </c>
      <c r="EU627" s="68">
        <v>0</v>
      </c>
      <c r="EV627" s="68">
        <v>150085</v>
      </c>
      <c r="EW627" s="68" t="s">
        <v>2723</v>
      </c>
      <c r="EX627" s="68" t="str">
        <f t="shared" si="42"/>
        <v>대형</v>
      </c>
      <c r="GE627" s="68">
        <v>10230</v>
      </c>
      <c r="GF627" s="68" t="s">
        <v>4398</v>
      </c>
    </row>
    <row r="628" spans="6:188" x14ac:dyDescent="0.3">
      <c r="F628" s="68">
        <v>70033</v>
      </c>
      <c r="G628" s="68">
        <v>3</v>
      </c>
      <c r="H628" s="68">
        <v>370033</v>
      </c>
      <c r="I628" s="68">
        <v>370000</v>
      </c>
      <c r="J628" s="68" t="s">
        <v>12291</v>
      </c>
      <c r="K628" s="68" t="s">
        <v>12292</v>
      </c>
      <c r="L628" s="68">
        <v>150000</v>
      </c>
      <c r="M628" s="68">
        <v>0</v>
      </c>
      <c r="N628" s="68">
        <v>0</v>
      </c>
      <c r="O628" s="68">
        <v>0</v>
      </c>
      <c r="P628" s="68">
        <v>0</v>
      </c>
      <c r="Q628" s="68">
        <v>0</v>
      </c>
      <c r="R628" s="68">
        <v>63</v>
      </c>
      <c r="S628" s="68">
        <v>0</v>
      </c>
      <c r="T628" s="68">
        <v>5</v>
      </c>
      <c r="U628" s="68">
        <v>0</v>
      </c>
      <c r="V628" s="68">
        <v>0</v>
      </c>
      <c r="W628" s="68">
        <v>0</v>
      </c>
      <c r="X628" s="68">
        <v>0</v>
      </c>
      <c r="Y628" s="68">
        <v>0</v>
      </c>
      <c r="Z628" s="68">
        <v>0</v>
      </c>
      <c r="AA628" s="68">
        <v>0</v>
      </c>
      <c r="AB628" s="68">
        <v>0</v>
      </c>
      <c r="AC628" s="68">
        <v>1</v>
      </c>
      <c r="AD628" s="68">
        <v>314</v>
      </c>
      <c r="AE628" s="68">
        <v>0</v>
      </c>
      <c r="AF628" s="68">
        <v>0</v>
      </c>
      <c r="AG628" s="68">
        <v>1005</v>
      </c>
      <c r="AH628" s="68">
        <v>0</v>
      </c>
      <c r="AI628" s="68">
        <v>0</v>
      </c>
      <c r="AJ628" s="68">
        <v>1030</v>
      </c>
      <c r="AK628" s="68">
        <v>0</v>
      </c>
      <c r="AL628" s="68">
        <v>0</v>
      </c>
      <c r="AM628" s="68">
        <v>0</v>
      </c>
      <c r="AN628" s="68">
        <v>0</v>
      </c>
      <c r="AO628" s="68">
        <v>0</v>
      </c>
      <c r="AP628" s="68" t="s">
        <v>12293</v>
      </c>
      <c r="AQ628" s="68">
        <v>1</v>
      </c>
      <c r="AR628" s="68" t="s">
        <v>12294</v>
      </c>
      <c r="AS628" s="68">
        <v>2000</v>
      </c>
      <c r="AT628" s="68">
        <v>8</v>
      </c>
      <c r="AU628" s="68">
        <v>0</v>
      </c>
      <c r="AV628" s="68">
        <v>2</v>
      </c>
      <c r="AW628" s="68"/>
      <c r="AX628" s="68">
        <v>232</v>
      </c>
      <c r="AY628" s="126">
        <v>232</v>
      </c>
      <c r="AZ628" s="68">
        <v>0</v>
      </c>
      <c r="BA628" s="68">
        <v>2</v>
      </c>
      <c r="EQ628" s="68">
        <v>53086</v>
      </c>
      <c r="ER628" s="175">
        <v>4</v>
      </c>
      <c r="ES628" s="68">
        <v>650</v>
      </c>
      <c r="ET628" s="68">
        <v>86</v>
      </c>
      <c r="EU628" s="68">
        <v>0</v>
      </c>
      <c r="EV628" s="68">
        <v>150086</v>
      </c>
      <c r="EW628" s="68" t="s">
        <v>2724</v>
      </c>
      <c r="EX628" s="68" t="str">
        <f t="shared" si="42"/>
        <v>대형</v>
      </c>
      <c r="GE628" s="68">
        <v>10231</v>
      </c>
      <c r="GF628" s="68" t="s">
        <v>4399</v>
      </c>
    </row>
    <row r="629" spans="6:188" x14ac:dyDescent="0.3">
      <c r="F629" s="68">
        <v>70034</v>
      </c>
      <c r="G629" s="68">
        <v>3</v>
      </c>
      <c r="H629" s="68">
        <v>370034</v>
      </c>
      <c r="I629" s="68">
        <v>370000</v>
      </c>
      <c r="J629" s="68" t="s">
        <v>12295</v>
      </c>
      <c r="K629" s="68" t="s">
        <v>12296</v>
      </c>
      <c r="L629" s="68">
        <v>150000</v>
      </c>
      <c r="M629" s="68">
        <v>0</v>
      </c>
      <c r="N629" s="68">
        <v>0</v>
      </c>
      <c r="O629" s="68">
        <v>0</v>
      </c>
      <c r="P629" s="68">
        <v>0</v>
      </c>
      <c r="Q629" s="68">
        <v>0</v>
      </c>
      <c r="R629" s="68">
        <v>63</v>
      </c>
      <c r="S629" s="68">
        <v>0</v>
      </c>
      <c r="T629" s="68">
        <v>5</v>
      </c>
      <c r="U629" s="68">
        <v>0</v>
      </c>
      <c r="V629" s="68">
        <v>0</v>
      </c>
      <c r="W629" s="68">
        <v>0</v>
      </c>
      <c r="X629" s="68">
        <v>0</v>
      </c>
      <c r="Y629" s="68">
        <v>0</v>
      </c>
      <c r="Z629" s="68">
        <v>0</v>
      </c>
      <c r="AA629" s="68">
        <v>0</v>
      </c>
      <c r="AB629" s="68">
        <v>0</v>
      </c>
      <c r="AC629" s="68">
        <v>1</v>
      </c>
      <c r="AD629" s="68">
        <v>315</v>
      </c>
      <c r="AE629" s="68">
        <v>0</v>
      </c>
      <c r="AF629" s="68">
        <v>0</v>
      </c>
      <c r="AG629" s="68">
        <v>1010</v>
      </c>
      <c r="AH629" s="68">
        <v>0</v>
      </c>
      <c r="AI629" s="68">
        <v>0</v>
      </c>
      <c r="AJ629" s="68">
        <v>1065</v>
      </c>
      <c r="AK629" s="68">
        <v>0</v>
      </c>
      <c r="AL629" s="68">
        <v>0</v>
      </c>
      <c r="AM629" s="68">
        <v>0</v>
      </c>
      <c r="AN629" s="68">
        <v>0</v>
      </c>
      <c r="AO629" s="68">
        <v>0</v>
      </c>
      <c r="AP629" s="68" t="s">
        <v>12297</v>
      </c>
      <c r="AQ629" s="68">
        <v>1</v>
      </c>
      <c r="AR629" s="68" t="s">
        <v>12298</v>
      </c>
      <c r="AS629" s="68">
        <v>2000</v>
      </c>
      <c r="AT629" s="68">
        <v>8</v>
      </c>
      <c r="AU629" s="68">
        <v>0</v>
      </c>
      <c r="AV629" s="68">
        <v>2</v>
      </c>
      <c r="AW629" s="68"/>
      <c r="AX629" s="68">
        <v>233</v>
      </c>
      <c r="AY629" s="126">
        <v>233</v>
      </c>
      <c r="AZ629" s="68">
        <v>0</v>
      </c>
      <c r="BA629" s="68">
        <v>2</v>
      </c>
      <c r="EQ629" s="68">
        <v>53087</v>
      </c>
      <c r="ER629" s="175">
        <v>4</v>
      </c>
      <c r="ES629" s="68">
        <v>650</v>
      </c>
      <c r="ET629" s="68">
        <v>87</v>
      </c>
      <c r="EU629" s="68">
        <v>0</v>
      </c>
      <c r="EV629" s="68">
        <v>150087</v>
      </c>
      <c r="EW629" s="68" t="s">
        <v>2725</v>
      </c>
      <c r="EX629" s="68" t="str">
        <f t="shared" si="42"/>
        <v>대형</v>
      </c>
      <c r="GE629" s="68">
        <v>10232</v>
      </c>
      <c r="GF629" s="68" t="s">
        <v>4400</v>
      </c>
    </row>
    <row r="630" spans="6:188" x14ac:dyDescent="0.3">
      <c r="F630" s="68">
        <v>70035</v>
      </c>
      <c r="G630" s="68">
        <v>3</v>
      </c>
      <c r="H630" s="68">
        <v>370035</v>
      </c>
      <c r="I630" s="68">
        <v>370000</v>
      </c>
      <c r="J630" s="68" t="s">
        <v>12299</v>
      </c>
      <c r="K630" s="68" t="s">
        <v>12300</v>
      </c>
      <c r="L630" s="68">
        <v>150000</v>
      </c>
      <c r="M630" s="68">
        <v>0</v>
      </c>
      <c r="N630" s="68">
        <v>0</v>
      </c>
      <c r="O630" s="68">
        <v>0</v>
      </c>
      <c r="P630" s="68">
        <v>0</v>
      </c>
      <c r="Q630" s="68">
        <v>0</v>
      </c>
      <c r="R630" s="68">
        <v>63</v>
      </c>
      <c r="S630" s="68">
        <v>0</v>
      </c>
      <c r="T630" s="68">
        <v>5</v>
      </c>
      <c r="U630" s="68">
        <v>0</v>
      </c>
      <c r="V630" s="68">
        <v>0</v>
      </c>
      <c r="W630" s="68">
        <v>0</v>
      </c>
      <c r="X630" s="68">
        <v>0</v>
      </c>
      <c r="Y630" s="68">
        <v>0</v>
      </c>
      <c r="Z630" s="68">
        <v>0</v>
      </c>
      <c r="AA630" s="68">
        <v>0</v>
      </c>
      <c r="AB630" s="68">
        <v>0</v>
      </c>
      <c r="AC630" s="68">
        <v>1</v>
      </c>
      <c r="AD630" s="68">
        <v>316</v>
      </c>
      <c r="AE630" s="68">
        <v>0</v>
      </c>
      <c r="AF630" s="68">
        <v>0</v>
      </c>
      <c r="AG630" s="68">
        <v>1010</v>
      </c>
      <c r="AH630" s="68">
        <v>0</v>
      </c>
      <c r="AI630" s="68">
        <v>0</v>
      </c>
      <c r="AJ630" s="68">
        <v>1065</v>
      </c>
      <c r="AK630" s="68">
        <v>0</v>
      </c>
      <c r="AL630" s="68">
        <v>0</v>
      </c>
      <c r="AM630" s="68">
        <v>0</v>
      </c>
      <c r="AN630" s="68">
        <v>0</v>
      </c>
      <c r="AO630" s="68">
        <v>0</v>
      </c>
      <c r="AP630" s="68" t="s">
        <v>12301</v>
      </c>
      <c r="AQ630" s="68">
        <v>1</v>
      </c>
      <c r="AR630" s="68" t="s">
        <v>12302</v>
      </c>
      <c r="AS630" s="68">
        <v>2000</v>
      </c>
      <c r="AT630" s="68">
        <v>8</v>
      </c>
      <c r="AU630" s="68">
        <v>0</v>
      </c>
      <c r="AV630" s="68">
        <v>2</v>
      </c>
      <c r="AW630" s="68"/>
      <c r="AX630" s="68">
        <v>234</v>
      </c>
      <c r="AY630" s="126">
        <v>234</v>
      </c>
      <c r="AZ630" s="68">
        <v>0</v>
      </c>
      <c r="BA630" s="68">
        <v>2</v>
      </c>
      <c r="EQ630" s="68">
        <v>53088</v>
      </c>
      <c r="ER630" s="175">
        <v>2</v>
      </c>
      <c r="ES630" s="68">
        <v>650</v>
      </c>
      <c r="ET630" s="68">
        <v>88</v>
      </c>
      <c r="EU630" s="68">
        <v>0</v>
      </c>
      <c r="EV630" s="68">
        <v>150088</v>
      </c>
      <c r="EW630" s="68" t="s">
        <v>2726</v>
      </c>
      <c r="EX630" s="68" t="str">
        <f t="shared" si="42"/>
        <v>중형</v>
      </c>
      <c r="GE630" s="68">
        <v>10233</v>
      </c>
      <c r="GF630" s="68" t="s">
        <v>4382</v>
      </c>
    </row>
    <row r="631" spans="6:188" x14ac:dyDescent="0.3">
      <c r="F631" s="68">
        <v>70036</v>
      </c>
      <c r="G631" s="68">
        <v>3</v>
      </c>
      <c r="H631" s="68">
        <v>370036</v>
      </c>
      <c r="I631" s="68">
        <v>370000</v>
      </c>
      <c r="J631" s="68" t="s">
        <v>12303</v>
      </c>
      <c r="K631" s="68" t="s">
        <v>12304</v>
      </c>
      <c r="L631" s="68">
        <v>150000</v>
      </c>
      <c r="M631" s="68">
        <v>0</v>
      </c>
      <c r="N631" s="68">
        <v>0</v>
      </c>
      <c r="O631" s="68">
        <v>0</v>
      </c>
      <c r="P631" s="68">
        <v>0</v>
      </c>
      <c r="Q631" s="68">
        <v>0</v>
      </c>
      <c r="R631" s="68">
        <v>63</v>
      </c>
      <c r="S631" s="68">
        <v>0</v>
      </c>
      <c r="T631" s="68">
        <v>5</v>
      </c>
      <c r="U631" s="68">
        <v>0</v>
      </c>
      <c r="V631" s="68">
        <v>0</v>
      </c>
      <c r="W631" s="68">
        <v>0</v>
      </c>
      <c r="X631" s="68">
        <v>0</v>
      </c>
      <c r="Y631" s="68">
        <v>0</v>
      </c>
      <c r="Z631" s="68">
        <v>0</v>
      </c>
      <c r="AA631" s="68">
        <v>0</v>
      </c>
      <c r="AB631" s="68">
        <v>0</v>
      </c>
      <c r="AC631" s="68">
        <v>1</v>
      </c>
      <c r="AD631" s="68">
        <v>317</v>
      </c>
      <c r="AE631" s="68">
        <v>0</v>
      </c>
      <c r="AF631" s="68">
        <v>0</v>
      </c>
      <c r="AG631" s="68">
        <v>1010</v>
      </c>
      <c r="AH631" s="68">
        <v>0</v>
      </c>
      <c r="AI631" s="68">
        <v>0</v>
      </c>
      <c r="AJ631" s="68">
        <v>1065</v>
      </c>
      <c r="AK631" s="68">
        <v>0</v>
      </c>
      <c r="AL631" s="68">
        <v>0</v>
      </c>
      <c r="AM631" s="68">
        <v>0</v>
      </c>
      <c r="AN631" s="68">
        <v>0</v>
      </c>
      <c r="AO631" s="68">
        <v>0</v>
      </c>
      <c r="AP631" s="68" t="s">
        <v>12305</v>
      </c>
      <c r="AQ631" s="68">
        <v>1</v>
      </c>
      <c r="AR631" s="68" t="s">
        <v>12306</v>
      </c>
      <c r="AS631" s="68">
        <v>2000</v>
      </c>
      <c r="AT631" s="68">
        <v>8</v>
      </c>
      <c r="AU631" s="68">
        <v>0</v>
      </c>
      <c r="AV631" s="68">
        <v>2</v>
      </c>
      <c r="AW631" s="68"/>
      <c r="AX631" s="68">
        <v>235</v>
      </c>
      <c r="AY631" s="126">
        <v>235</v>
      </c>
      <c r="AZ631" s="68">
        <v>0</v>
      </c>
      <c r="BA631" s="68">
        <v>2</v>
      </c>
      <c r="EQ631" s="68">
        <v>53089</v>
      </c>
      <c r="ER631" s="175">
        <v>4</v>
      </c>
      <c r="ES631" s="68">
        <v>650</v>
      </c>
      <c r="ET631" s="68">
        <v>89</v>
      </c>
      <c r="EU631" s="68">
        <v>0</v>
      </c>
      <c r="EV631" s="68">
        <v>150089</v>
      </c>
      <c r="EW631" s="68" t="s">
        <v>2727</v>
      </c>
      <c r="EX631" s="68" t="str">
        <f t="shared" si="42"/>
        <v>대형</v>
      </c>
      <c r="GE631" s="68">
        <v>10234</v>
      </c>
      <c r="GF631" s="68" t="s">
        <v>4401</v>
      </c>
    </row>
    <row r="632" spans="6:188" x14ac:dyDescent="0.3">
      <c r="F632" s="68">
        <v>70037</v>
      </c>
      <c r="G632" s="68">
        <v>3</v>
      </c>
      <c r="H632" s="68">
        <v>370037</v>
      </c>
      <c r="I632" s="68">
        <v>370000</v>
      </c>
      <c r="J632" s="68" t="s">
        <v>12307</v>
      </c>
      <c r="K632" s="68" t="s">
        <v>12308</v>
      </c>
      <c r="L632" s="68">
        <v>150000</v>
      </c>
      <c r="M632" s="68">
        <v>0</v>
      </c>
      <c r="N632" s="68">
        <v>0</v>
      </c>
      <c r="O632" s="68">
        <v>0</v>
      </c>
      <c r="P632" s="68">
        <v>0</v>
      </c>
      <c r="Q632" s="68">
        <v>0</v>
      </c>
      <c r="R632" s="68">
        <v>63</v>
      </c>
      <c r="S632" s="68">
        <v>0</v>
      </c>
      <c r="T632" s="68">
        <v>5</v>
      </c>
      <c r="U632" s="68">
        <v>0</v>
      </c>
      <c r="V632" s="68">
        <v>0</v>
      </c>
      <c r="W632" s="68">
        <v>0</v>
      </c>
      <c r="X632" s="68">
        <v>0</v>
      </c>
      <c r="Y632" s="68">
        <v>0</v>
      </c>
      <c r="Z632" s="68">
        <v>0</v>
      </c>
      <c r="AA632" s="68">
        <v>0</v>
      </c>
      <c r="AB632" s="68">
        <v>0</v>
      </c>
      <c r="AC632" s="68">
        <v>1</v>
      </c>
      <c r="AD632" s="68">
        <v>318</v>
      </c>
      <c r="AE632" s="68">
        <v>0</v>
      </c>
      <c r="AF632" s="68">
        <v>0</v>
      </c>
      <c r="AG632" s="68">
        <v>1010</v>
      </c>
      <c r="AH632" s="68">
        <v>0</v>
      </c>
      <c r="AI632" s="68">
        <v>0</v>
      </c>
      <c r="AJ632" s="68">
        <v>1025</v>
      </c>
      <c r="AK632" s="68">
        <v>0</v>
      </c>
      <c r="AL632" s="68">
        <v>0</v>
      </c>
      <c r="AM632" s="68">
        <v>0</v>
      </c>
      <c r="AN632" s="68">
        <v>0</v>
      </c>
      <c r="AO632" s="68">
        <v>0</v>
      </c>
      <c r="AP632" s="68" t="s">
        <v>12309</v>
      </c>
      <c r="AQ632" s="68">
        <v>1</v>
      </c>
      <c r="AR632" s="68" t="s">
        <v>12310</v>
      </c>
      <c r="AS632" s="68">
        <v>2000</v>
      </c>
      <c r="AT632" s="68">
        <v>8</v>
      </c>
      <c r="AU632" s="68">
        <v>0</v>
      </c>
      <c r="AV632" s="68">
        <v>2</v>
      </c>
      <c r="AW632" s="68"/>
      <c r="AX632" s="68">
        <v>236</v>
      </c>
      <c r="AY632" s="126">
        <v>236</v>
      </c>
      <c r="AZ632" s="68">
        <v>0</v>
      </c>
      <c r="BA632" s="68">
        <v>2</v>
      </c>
      <c r="EQ632" s="68">
        <v>53090</v>
      </c>
      <c r="ER632" s="175">
        <v>4</v>
      </c>
      <c r="ES632" s="68">
        <v>650</v>
      </c>
      <c r="ET632" s="68">
        <v>90</v>
      </c>
      <c r="EU632" s="68">
        <v>0</v>
      </c>
      <c r="EV632" s="68">
        <v>150090</v>
      </c>
      <c r="EW632" s="68" t="s">
        <v>2728</v>
      </c>
      <c r="EX632" s="68" t="str">
        <f t="shared" si="42"/>
        <v>대형</v>
      </c>
      <c r="GE632" s="68">
        <v>10235</v>
      </c>
      <c r="GF632" s="68" t="s">
        <v>638</v>
      </c>
    </row>
    <row r="633" spans="6:188" x14ac:dyDescent="0.3">
      <c r="F633" s="68">
        <v>70038</v>
      </c>
      <c r="G633" s="68">
        <v>3</v>
      </c>
      <c r="H633" s="68">
        <v>370038</v>
      </c>
      <c r="I633" s="68">
        <v>370000</v>
      </c>
      <c r="J633" s="68" t="s">
        <v>13501</v>
      </c>
      <c r="K633" s="68" t="s">
        <v>12312</v>
      </c>
      <c r="L633" s="68">
        <v>150000</v>
      </c>
      <c r="M633" s="68">
        <v>0</v>
      </c>
      <c r="N633" s="68">
        <v>0</v>
      </c>
      <c r="O633" s="68">
        <v>0</v>
      </c>
      <c r="P633" s="68">
        <v>0</v>
      </c>
      <c r="Q633" s="68">
        <v>0</v>
      </c>
      <c r="R633" s="68">
        <v>63</v>
      </c>
      <c r="S633" s="68">
        <v>0</v>
      </c>
      <c r="T633" s="68">
        <v>5</v>
      </c>
      <c r="U633" s="68">
        <v>0</v>
      </c>
      <c r="V633" s="68">
        <v>0</v>
      </c>
      <c r="W633" s="68">
        <v>0</v>
      </c>
      <c r="X633" s="68">
        <v>0</v>
      </c>
      <c r="Y633" s="68">
        <v>0</v>
      </c>
      <c r="Z633" s="68">
        <v>0</v>
      </c>
      <c r="AA633" s="68">
        <v>0</v>
      </c>
      <c r="AB633" s="68">
        <v>0</v>
      </c>
      <c r="AC633" s="68">
        <v>1</v>
      </c>
      <c r="AD633" s="68">
        <v>319</v>
      </c>
      <c r="AE633" s="68">
        <v>0</v>
      </c>
      <c r="AF633" s="68">
        <v>0</v>
      </c>
      <c r="AG633" s="68">
        <v>1010</v>
      </c>
      <c r="AH633" s="68">
        <v>0</v>
      </c>
      <c r="AI633" s="68">
        <v>0</v>
      </c>
      <c r="AJ633" s="68">
        <v>1025</v>
      </c>
      <c r="AK633" s="68">
        <v>0</v>
      </c>
      <c r="AL633" s="68">
        <v>0</v>
      </c>
      <c r="AM633" s="68">
        <v>0</v>
      </c>
      <c r="AN633" s="68">
        <v>0</v>
      </c>
      <c r="AO633" s="68">
        <v>0</v>
      </c>
      <c r="AP633" s="68" t="s">
        <v>12313</v>
      </c>
      <c r="AQ633" s="68">
        <v>1</v>
      </c>
      <c r="AR633" s="68" t="s">
        <v>12314</v>
      </c>
      <c r="AS633" s="68">
        <v>2000</v>
      </c>
      <c r="AT633" s="68">
        <v>8</v>
      </c>
      <c r="AU633" s="68">
        <v>0</v>
      </c>
      <c r="AV633" s="68">
        <v>2</v>
      </c>
      <c r="AW633" s="68"/>
      <c r="AX633" s="68">
        <v>237</v>
      </c>
      <c r="AY633" s="126">
        <v>237</v>
      </c>
      <c r="AZ633" s="68">
        <v>0</v>
      </c>
      <c r="BA633" s="68">
        <v>2</v>
      </c>
      <c r="EQ633" s="68">
        <v>53091</v>
      </c>
      <c r="ER633" s="175">
        <v>4</v>
      </c>
      <c r="ES633" s="68">
        <v>650</v>
      </c>
      <c r="ET633" s="68">
        <v>91</v>
      </c>
      <c r="EU633" s="68">
        <v>0</v>
      </c>
      <c r="EV633" s="68">
        <v>150091</v>
      </c>
      <c r="EW633" s="68" t="s">
        <v>2729</v>
      </c>
      <c r="EX633" s="68" t="str">
        <f t="shared" si="42"/>
        <v>대형</v>
      </c>
      <c r="GE633" s="68">
        <v>10236</v>
      </c>
      <c r="GF633" s="68" t="s">
        <v>4402</v>
      </c>
    </row>
    <row r="634" spans="6:188" x14ac:dyDescent="0.3">
      <c r="F634" s="68">
        <v>70039</v>
      </c>
      <c r="G634" s="68">
        <v>3</v>
      </c>
      <c r="H634" s="68">
        <v>370039</v>
      </c>
      <c r="I634" s="68">
        <v>370000</v>
      </c>
      <c r="J634" s="68" t="s">
        <v>12315</v>
      </c>
      <c r="K634" s="68" t="s">
        <v>12316</v>
      </c>
      <c r="L634" s="68">
        <v>150000</v>
      </c>
      <c r="M634" s="68">
        <v>0</v>
      </c>
      <c r="N634" s="68">
        <v>0</v>
      </c>
      <c r="O634" s="68">
        <v>0</v>
      </c>
      <c r="P634" s="68">
        <v>0</v>
      </c>
      <c r="Q634" s="68">
        <v>0</v>
      </c>
      <c r="R634" s="68">
        <v>63</v>
      </c>
      <c r="S634" s="68">
        <v>0</v>
      </c>
      <c r="T634" s="68">
        <v>5</v>
      </c>
      <c r="U634" s="68">
        <v>0</v>
      </c>
      <c r="V634" s="68">
        <v>0</v>
      </c>
      <c r="W634" s="68">
        <v>0</v>
      </c>
      <c r="X634" s="68">
        <v>0</v>
      </c>
      <c r="Y634" s="68">
        <v>0</v>
      </c>
      <c r="Z634" s="68">
        <v>0</v>
      </c>
      <c r="AA634" s="68">
        <v>0</v>
      </c>
      <c r="AB634" s="68">
        <v>0</v>
      </c>
      <c r="AC634" s="68">
        <v>1</v>
      </c>
      <c r="AD634" s="68">
        <v>320</v>
      </c>
      <c r="AE634" s="68">
        <v>0</v>
      </c>
      <c r="AF634" s="68">
        <v>0</v>
      </c>
      <c r="AG634" s="68">
        <v>1005</v>
      </c>
      <c r="AH634" s="68">
        <v>0</v>
      </c>
      <c r="AI634" s="68">
        <v>0</v>
      </c>
      <c r="AJ634" s="68">
        <v>1045</v>
      </c>
      <c r="AK634" s="68">
        <v>0</v>
      </c>
      <c r="AL634" s="68">
        <v>0</v>
      </c>
      <c r="AM634" s="68">
        <v>0</v>
      </c>
      <c r="AN634" s="68">
        <v>0</v>
      </c>
      <c r="AO634" s="68">
        <v>0</v>
      </c>
      <c r="AP634" s="68" t="s">
        <v>12317</v>
      </c>
      <c r="AQ634" s="68">
        <v>1</v>
      </c>
      <c r="AR634" s="68" t="s">
        <v>12318</v>
      </c>
      <c r="AS634" s="68">
        <v>2000</v>
      </c>
      <c r="AT634" s="68">
        <v>8</v>
      </c>
      <c r="AU634" s="68">
        <v>0</v>
      </c>
      <c r="AV634" s="68">
        <v>2</v>
      </c>
      <c r="AW634" s="68"/>
      <c r="AX634" s="68">
        <v>238</v>
      </c>
      <c r="AY634" s="126">
        <v>238</v>
      </c>
      <c r="AZ634" s="68">
        <v>0</v>
      </c>
      <c r="BA634" s="68">
        <v>2</v>
      </c>
      <c r="EQ634" s="68">
        <v>53092</v>
      </c>
      <c r="ER634" s="175">
        <v>4</v>
      </c>
      <c r="ES634" s="68">
        <v>650</v>
      </c>
      <c r="ET634" s="68">
        <v>92</v>
      </c>
      <c r="EU634" s="68">
        <v>0</v>
      </c>
      <c r="EV634" s="68">
        <v>150092</v>
      </c>
      <c r="EW634" s="68" t="s">
        <v>2730</v>
      </c>
      <c r="EX634" s="68" t="str">
        <f t="shared" si="42"/>
        <v>대형</v>
      </c>
      <c r="GE634" s="68">
        <v>10237</v>
      </c>
      <c r="GF634" s="68" t="s">
        <v>4403</v>
      </c>
    </row>
    <row r="635" spans="6:188" x14ac:dyDescent="0.3">
      <c r="F635" s="68">
        <v>70040</v>
      </c>
      <c r="G635" s="68">
        <v>3</v>
      </c>
      <c r="H635" s="68">
        <v>370040</v>
      </c>
      <c r="I635" s="68">
        <v>370000</v>
      </c>
      <c r="J635" s="68" t="s">
        <v>12319</v>
      </c>
      <c r="K635" s="68" t="s">
        <v>12320</v>
      </c>
      <c r="L635" s="68">
        <v>150000</v>
      </c>
      <c r="M635" s="68">
        <v>0</v>
      </c>
      <c r="N635" s="68">
        <v>0</v>
      </c>
      <c r="O635" s="68">
        <v>0</v>
      </c>
      <c r="P635" s="68">
        <v>0</v>
      </c>
      <c r="Q635" s="68">
        <v>0</v>
      </c>
      <c r="R635" s="68">
        <v>63</v>
      </c>
      <c r="S635" s="68">
        <v>0</v>
      </c>
      <c r="T635" s="68">
        <v>5</v>
      </c>
      <c r="U635" s="68">
        <v>0</v>
      </c>
      <c r="V635" s="68">
        <v>0</v>
      </c>
      <c r="W635" s="68">
        <v>0</v>
      </c>
      <c r="X635" s="68">
        <v>0</v>
      </c>
      <c r="Y635" s="68">
        <v>0</v>
      </c>
      <c r="Z635" s="68">
        <v>0</v>
      </c>
      <c r="AA635" s="68">
        <v>0</v>
      </c>
      <c r="AB635" s="68">
        <v>0</v>
      </c>
      <c r="AC635" s="68">
        <v>1</v>
      </c>
      <c r="AD635" s="68">
        <v>321</v>
      </c>
      <c r="AE635" s="68">
        <v>0</v>
      </c>
      <c r="AF635" s="68">
        <v>0</v>
      </c>
      <c r="AG635" s="68">
        <v>1005</v>
      </c>
      <c r="AH635" s="68">
        <v>0</v>
      </c>
      <c r="AI635" s="68">
        <v>0</v>
      </c>
      <c r="AJ635" s="68">
        <v>1045</v>
      </c>
      <c r="AK635" s="68">
        <v>0</v>
      </c>
      <c r="AL635" s="68">
        <v>0</v>
      </c>
      <c r="AM635" s="68">
        <v>0</v>
      </c>
      <c r="AN635" s="68">
        <v>0</v>
      </c>
      <c r="AO635" s="68">
        <v>0</v>
      </c>
      <c r="AP635" s="68" t="s">
        <v>12321</v>
      </c>
      <c r="AQ635" s="68">
        <v>1</v>
      </c>
      <c r="AR635" s="68" t="s">
        <v>12322</v>
      </c>
      <c r="AS635" s="68">
        <v>2000</v>
      </c>
      <c r="AT635" s="68">
        <v>8</v>
      </c>
      <c r="AU635" s="68">
        <v>0</v>
      </c>
      <c r="AV635" s="68">
        <v>2</v>
      </c>
      <c r="AW635" s="68"/>
      <c r="AX635" s="68">
        <v>239</v>
      </c>
      <c r="AY635" s="126">
        <v>239</v>
      </c>
      <c r="AZ635" s="68">
        <v>0</v>
      </c>
      <c r="BA635" s="68">
        <v>2</v>
      </c>
      <c r="EQ635" s="68">
        <v>53096</v>
      </c>
      <c r="ER635" s="175">
        <v>4</v>
      </c>
      <c r="ES635" s="68">
        <v>650</v>
      </c>
      <c r="ET635" s="68">
        <v>96</v>
      </c>
      <c r="EU635" s="68">
        <v>0</v>
      </c>
      <c r="EV635" s="68">
        <v>150096</v>
      </c>
      <c r="EW635" s="68" t="s">
        <v>2734</v>
      </c>
      <c r="EX635" s="68" t="str">
        <f t="shared" si="42"/>
        <v>대형</v>
      </c>
      <c r="GE635" s="68">
        <v>10238</v>
      </c>
      <c r="GF635" s="68" t="s">
        <v>4404</v>
      </c>
    </row>
    <row r="636" spans="6:188" x14ac:dyDescent="0.3">
      <c r="F636" s="68">
        <v>70041</v>
      </c>
      <c r="G636" s="68">
        <v>3</v>
      </c>
      <c r="H636" s="68">
        <v>370041</v>
      </c>
      <c r="I636" s="68">
        <v>370000</v>
      </c>
      <c r="J636" s="68" t="s">
        <v>12323</v>
      </c>
      <c r="K636" s="68" t="s">
        <v>12324</v>
      </c>
      <c r="L636" s="68">
        <v>150000</v>
      </c>
      <c r="M636" s="68">
        <v>0</v>
      </c>
      <c r="N636" s="68">
        <v>0</v>
      </c>
      <c r="O636" s="68">
        <v>0</v>
      </c>
      <c r="P636" s="68">
        <v>0</v>
      </c>
      <c r="Q636" s="68">
        <v>0</v>
      </c>
      <c r="R636" s="68">
        <v>63</v>
      </c>
      <c r="S636" s="68">
        <v>0</v>
      </c>
      <c r="T636" s="68">
        <v>5</v>
      </c>
      <c r="U636" s="68">
        <v>0</v>
      </c>
      <c r="V636" s="68">
        <v>0</v>
      </c>
      <c r="W636" s="68">
        <v>0</v>
      </c>
      <c r="X636" s="68">
        <v>0</v>
      </c>
      <c r="Y636" s="68">
        <v>0</v>
      </c>
      <c r="Z636" s="68">
        <v>0</v>
      </c>
      <c r="AA636" s="68">
        <v>0</v>
      </c>
      <c r="AB636" s="68">
        <v>0</v>
      </c>
      <c r="AC636" s="68">
        <v>1</v>
      </c>
      <c r="AD636" s="68">
        <v>322</v>
      </c>
      <c r="AE636" s="68">
        <v>0</v>
      </c>
      <c r="AF636" s="68">
        <v>0</v>
      </c>
      <c r="AG636" s="68">
        <v>1005</v>
      </c>
      <c r="AH636" s="68">
        <v>0</v>
      </c>
      <c r="AI636" s="68">
        <v>0</v>
      </c>
      <c r="AJ636" s="68">
        <v>1025</v>
      </c>
      <c r="AK636" s="68">
        <v>0</v>
      </c>
      <c r="AL636" s="68">
        <v>0</v>
      </c>
      <c r="AM636" s="68">
        <v>0</v>
      </c>
      <c r="AN636" s="68">
        <v>0</v>
      </c>
      <c r="AO636" s="68">
        <v>0</v>
      </c>
      <c r="AP636" s="68" t="s">
        <v>12325</v>
      </c>
      <c r="AQ636" s="68">
        <v>1</v>
      </c>
      <c r="AR636" s="68" t="s">
        <v>12326</v>
      </c>
      <c r="AS636" s="68">
        <v>2000</v>
      </c>
      <c r="AT636" s="68">
        <v>8</v>
      </c>
      <c r="AU636" s="68">
        <v>0</v>
      </c>
      <c r="AV636" s="68">
        <v>2</v>
      </c>
      <c r="AW636" s="68"/>
      <c r="AX636" s="68">
        <v>240</v>
      </c>
      <c r="AY636" s="126">
        <v>240</v>
      </c>
      <c r="AZ636" s="68">
        <v>0</v>
      </c>
      <c r="BA636" s="68">
        <v>2</v>
      </c>
      <c r="EQ636" s="68">
        <v>54051</v>
      </c>
      <c r="ER636" s="175">
        <v>1</v>
      </c>
      <c r="ES636" s="68">
        <v>650</v>
      </c>
      <c r="ET636" s="68">
        <v>51</v>
      </c>
      <c r="EU636" s="68">
        <v>0</v>
      </c>
      <c r="EV636" s="68">
        <v>150051</v>
      </c>
      <c r="EW636" s="68" t="s">
        <v>2689</v>
      </c>
      <c r="EX636" s="68" t="str">
        <f t="shared" si="42"/>
        <v>소형</v>
      </c>
      <c r="GE636" s="68">
        <v>10239</v>
      </c>
      <c r="GF636" s="68" t="s">
        <v>4405</v>
      </c>
    </row>
    <row r="637" spans="6:188" x14ac:dyDescent="0.3">
      <c r="F637" s="68">
        <v>70042</v>
      </c>
      <c r="G637" s="68">
        <v>3</v>
      </c>
      <c r="H637" s="68">
        <v>370042</v>
      </c>
      <c r="I637" s="68">
        <v>370000</v>
      </c>
      <c r="J637" s="68" t="s">
        <v>12327</v>
      </c>
      <c r="K637" s="68" t="s">
        <v>12328</v>
      </c>
      <c r="L637" s="68">
        <v>150000</v>
      </c>
      <c r="M637" s="68">
        <v>0</v>
      </c>
      <c r="N637" s="68">
        <v>0</v>
      </c>
      <c r="O637" s="68">
        <v>0</v>
      </c>
      <c r="P637" s="68">
        <v>0</v>
      </c>
      <c r="Q637" s="68">
        <v>0</v>
      </c>
      <c r="R637" s="68">
        <v>63</v>
      </c>
      <c r="S637" s="68">
        <v>0</v>
      </c>
      <c r="T637" s="68">
        <v>5</v>
      </c>
      <c r="U637" s="68">
        <v>0</v>
      </c>
      <c r="V637" s="68">
        <v>0</v>
      </c>
      <c r="W637" s="68">
        <v>0</v>
      </c>
      <c r="X637" s="68">
        <v>0</v>
      </c>
      <c r="Y637" s="68">
        <v>0</v>
      </c>
      <c r="Z637" s="68">
        <v>0</v>
      </c>
      <c r="AA637" s="68">
        <v>0</v>
      </c>
      <c r="AB637" s="68">
        <v>0</v>
      </c>
      <c r="AC637" s="68">
        <v>1</v>
      </c>
      <c r="AD637" s="68">
        <v>323</v>
      </c>
      <c r="AE637" s="68">
        <v>0</v>
      </c>
      <c r="AF637" s="68">
        <v>0</v>
      </c>
      <c r="AG637" s="68">
        <v>1005</v>
      </c>
      <c r="AH637" s="68">
        <v>0</v>
      </c>
      <c r="AI637" s="68">
        <v>0</v>
      </c>
      <c r="AJ637" s="68">
        <v>1025</v>
      </c>
      <c r="AK637" s="68">
        <v>0</v>
      </c>
      <c r="AL637" s="68">
        <v>0</v>
      </c>
      <c r="AM637" s="68">
        <v>0</v>
      </c>
      <c r="AN637" s="68">
        <v>0</v>
      </c>
      <c r="AO637" s="68">
        <v>0</v>
      </c>
      <c r="AP637" s="68" t="s">
        <v>12329</v>
      </c>
      <c r="AQ637" s="68">
        <v>1</v>
      </c>
      <c r="AR637" s="68" t="s">
        <v>12330</v>
      </c>
      <c r="AS637" s="68">
        <v>2000</v>
      </c>
      <c r="AT637" s="68">
        <v>8</v>
      </c>
      <c r="AU637" s="68">
        <v>0</v>
      </c>
      <c r="AV637" s="68">
        <v>2</v>
      </c>
      <c r="AW637" s="68"/>
      <c r="AX637" s="68">
        <v>241</v>
      </c>
      <c r="AY637" s="126">
        <v>241</v>
      </c>
      <c r="AZ637" s="68">
        <v>0</v>
      </c>
      <c r="BA637" s="68">
        <v>2</v>
      </c>
      <c r="EQ637" s="68">
        <v>54055</v>
      </c>
      <c r="ER637" s="175">
        <v>1</v>
      </c>
      <c r="ES637" s="68">
        <v>650</v>
      </c>
      <c r="ET637" s="68">
        <v>55</v>
      </c>
      <c r="EU637" s="68">
        <v>0</v>
      </c>
      <c r="EV637" s="68">
        <v>150055</v>
      </c>
      <c r="EW637" s="68" t="s">
        <v>2693</v>
      </c>
      <c r="EX637" s="68" t="str">
        <f t="shared" si="42"/>
        <v>소형</v>
      </c>
      <c r="GE637" s="68">
        <v>10240</v>
      </c>
      <c r="GF637" s="68" t="s">
        <v>4406</v>
      </c>
    </row>
    <row r="638" spans="6:188" x14ac:dyDescent="0.3">
      <c r="F638" s="68">
        <v>70043</v>
      </c>
      <c r="G638" s="68">
        <v>3</v>
      </c>
      <c r="H638" s="68">
        <v>370043</v>
      </c>
      <c r="I638" s="68">
        <v>370000</v>
      </c>
      <c r="J638" s="68" t="s">
        <v>12331</v>
      </c>
      <c r="K638" s="68" t="s">
        <v>12332</v>
      </c>
      <c r="L638" s="68">
        <v>150000</v>
      </c>
      <c r="M638" s="68">
        <v>0</v>
      </c>
      <c r="N638" s="68">
        <v>0</v>
      </c>
      <c r="O638" s="68">
        <v>0</v>
      </c>
      <c r="P638" s="68">
        <v>0</v>
      </c>
      <c r="Q638" s="68">
        <v>0</v>
      </c>
      <c r="R638" s="68">
        <v>63</v>
      </c>
      <c r="S638" s="68">
        <v>0</v>
      </c>
      <c r="T638" s="68">
        <v>5</v>
      </c>
      <c r="U638" s="68">
        <v>0</v>
      </c>
      <c r="V638" s="68">
        <v>0</v>
      </c>
      <c r="W638" s="68">
        <v>0</v>
      </c>
      <c r="X638" s="68">
        <v>0</v>
      </c>
      <c r="Y638" s="68">
        <v>0</v>
      </c>
      <c r="Z638" s="68">
        <v>0</v>
      </c>
      <c r="AA638" s="68">
        <v>0</v>
      </c>
      <c r="AB638" s="68">
        <v>0</v>
      </c>
      <c r="AC638" s="68">
        <v>1</v>
      </c>
      <c r="AD638" s="68">
        <v>324</v>
      </c>
      <c r="AE638" s="68">
        <v>0</v>
      </c>
      <c r="AF638" s="68">
        <v>0</v>
      </c>
      <c r="AG638" s="68">
        <v>1010</v>
      </c>
      <c r="AH638" s="68">
        <v>0</v>
      </c>
      <c r="AI638" s="68">
        <v>0</v>
      </c>
      <c r="AJ638" s="68">
        <v>1040</v>
      </c>
      <c r="AK638" s="68">
        <v>0</v>
      </c>
      <c r="AL638" s="68">
        <v>0</v>
      </c>
      <c r="AM638" s="68">
        <v>0</v>
      </c>
      <c r="AN638" s="68">
        <v>0</v>
      </c>
      <c r="AO638" s="68">
        <v>0</v>
      </c>
      <c r="AP638" s="68" t="s">
        <v>12333</v>
      </c>
      <c r="AQ638" s="68">
        <v>1</v>
      </c>
      <c r="AR638" s="68" t="s">
        <v>12334</v>
      </c>
      <c r="AS638" s="68">
        <v>2000</v>
      </c>
      <c r="AT638" s="68">
        <v>8</v>
      </c>
      <c r="AU638" s="68">
        <v>0</v>
      </c>
      <c r="AV638" s="68">
        <v>2</v>
      </c>
      <c r="AW638" s="68"/>
      <c r="AX638" s="68">
        <v>242</v>
      </c>
      <c r="AY638" s="126">
        <v>242</v>
      </c>
      <c r="AZ638" s="68">
        <v>0</v>
      </c>
      <c r="BA638" s="68">
        <v>2</v>
      </c>
      <c r="EQ638" s="68">
        <v>54057</v>
      </c>
      <c r="ER638" s="175">
        <v>1</v>
      </c>
      <c r="ES638" s="68">
        <v>650</v>
      </c>
      <c r="ET638" s="68">
        <v>57</v>
      </c>
      <c r="EU638" s="68">
        <v>0</v>
      </c>
      <c r="EV638" s="68">
        <v>150057</v>
      </c>
      <c r="EW638" s="68" t="s">
        <v>2695</v>
      </c>
      <c r="EX638" s="68" t="str">
        <f t="shared" si="42"/>
        <v>소형</v>
      </c>
      <c r="GE638" s="68">
        <v>10241</v>
      </c>
      <c r="GF638" s="68" t="s">
        <v>4407</v>
      </c>
    </row>
    <row r="639" spans="6:188" x14ac:dyDescent="0.3">
      <c r="F639" s="68">
        <v>70044</v>
      </c>
      <c r="G639" s="68">
        <v>3</v>
      </c>
      <c r="H639" s="68">
        <v>370044</v>
      </c>
      <c r="I639" s="68">
        <v>370000</v>
      </c>
      <c r="J639" s="68" t="s">
        <v>12335</v>
      </c>
      <c r="K639" s="68" t="s">
        <v>12336</v>
      </c>
      <c r="L639" s="68">
        <v>150000</v>
      </c>
      <c r="M639" s="68">
        <v>0</v>
      </c>
      <c r="N639" s="68">
        <v>0</v>
      </c>
      <c r="O639" s="68">
        <v>0</v>
      </c>
      <c r="P639" s="68">
        <v>0</v>
      </c>
      <c r="Q639" s="68">
        <v>0</v>
      </c>
      <c r="R639" s="68">
        <v>63</v>
      </c>
      <c r="S639" s="68">
        <v>0</v>
      </c>
      <c r="T639" s="68">
        <v>5</v>
      </c>
      <c r="U639" s="68">
        <v>0</v>
      </c>
      <c r="V639" s="68">
        <v>0</v>
      </c>
      <c r="W639" s="68">
        <v>0</v>
      </c>
      <c r="X639" s="68">
        <v>0</v>
      </c>
      <c r="Y639" s="68">
        <v>0</v>
      </c>
      <c r="Z639" s="68">
        <v>0</v>
      </c>
      <c r="AA639" s="68">
        <v>0</v>
      </c>
      <c r="AB639" s="68">
        <v>0</v>
      </c>
      <c r="AC639" s="68">
        <v>1</v>
      </c>
      <c r="AD639" s="68">
        <v>325</v>
      </c>
      <c r="AE639" s="68">
        <v>0</v>
      </c>
      <c r="AF639" s="68">
        <v>0</v>
      </c>
      <c r="AG639" s="68">
        <v>1010</v>
      </c>
      <c r="AH639" s="68">
        <v>0</v>
      </c>
      <c r="AI639" s="68">
        <v>0</v>
      </c>
      <c r="AJ639" s="68">
        <v>1040</v>
      </c>
      <c r="AK639" s="68">
        <v>0</v>
      </c>
      <c r="AL639" s="68">
        <v>0</v>
      </c>
      <c r="AM639" s="68">
        <v>0</v>
      </c>
      <c r="AN639" s="68">
        <v>0</v>
      </c>
      <c r="AO639" s="68">
        <v>0</v>
      </c>
      <c r="AP639" s="68" t="s">
        <v>12337</v>
      </c>
      <c r="AQ639" s="68">
        <v>1</v>
      </c>
      <c r="AR639" s="68" t="s">
        <v>12338</v>
      </c>
      <c r="AS639" s="68">
        <v>2000</v>
      </c>
      <c r="AT639" s="68">
        <v>8</v>
      </c>
      <c r="AU639" s="68">
        <v>0</v>
      </c>
      <c r="AV639" s="68">
        <v>2</v>
      </c>
      <c r="AW639" s="68"/>
      <c r="AX639" s="68">
        <v>243</v>
      </c>
      <c r="AY639" s="126">
        <v>243</v>
      </c>
      <c r="AZ639" s="68">
        <v>0</v>
      </c>
      <c r="BA639" s="68">
        <v>2</v>
      </c>
      <c r="EQ639" s="68">
        <v>54056</v>
      </c>
      <c r="ER639" s="175">
        <v>1</v>
      </c>
      <c r="ES639" s="68">
        <v>650</v>
      </c>
      <c r="ET639" s="68">
        <v>56</v>
      </c>
      <c r="EU639" s="68">
        <v>0</v>
      </c>
      <c r="EV639" s="68">
        <v>150056</v>
      </c>
      <c r="EW639" s="68" t="s">
        <v>2694</v>
      </c>
      <c r="EX639" s="68" t="str">
        <f t="shared" si="42"/>
        <v>소형</v>
      </c>
      <c r="GE639" s="68">
        <v>10242</v>
      </c>
      <c r="GF639" s="68" t="s">
        <v>4408</v>
      </c>
    </row>
    <row r="640" spans="6:188" x14ac:dyDescent="0.3">
      <c r="F640" s="68">
        <v>70045</v>
      </c>
      <c r="G640" s="68">
        <v>3</v>
      </c>
      <c r="H640" s="68">
        <v>370045</v>
      </c>
      <c r="I640" s="68">
        <v>370000</v>
      </c>
      <c r="J640" s="68" t="s">
        <v>12339</v>
      </c>
      <c r="K640" s="68" t="s">
        <v>12340</v>
      </c>
      <c r="L640" s="68">
        <v>150000</v>
      </c>
      <c r="M640" s="68">
        <v>0</v>
      </c>
      <c r="N640" s="68">
        <v>0</v>
      </c>
      <c r="O640" s="68">
        <v>0</v>
      </c>
      <c r="P640" s="68">
        <v>0</v>
      </c>
      <c r="Q640" s="68">
        <v>0</v>
      </c>
      <c r="R640" s="68">
        <v>63</v>
      </c>
      <c r="S640" s="68">
        <v>0</v>
      </c>
      <c r="T640" s="68">
        <v>5</v>
      </c>
      <c r="U640" s="68">
        <v>0</v>
      </c>
      <c r="V640" s="68">
        <v>0</v>
      </c>
      <c r="W640" s="68">
        <v>0</v>
      </c>
      <c r="X640" s="68">
        <v>0</v>
      </c>
      <c r="Y640" s="68">
        <v>0</v>
      </c>
      <c r="Z640" s="68">
        <v>0</v>
      </c>
      <c r="AA640" s="68">
        <v>0</v>
      </c>
      <c r="AB640" s="68">
        <v>0</v>
      </c>
      <c r="AC640" s="68">
        <v>1</v>
      </c>
      <c r="AD640" s="68">
        <v>326</v>
      </c>
      <c r="AE640" s="68">
        <v>0</v>
      </c>
      <c r="AF640" s="68">
        <v>0</v>
      </c>
      <c r="AG640" s="68">
        <v>1010</v>
      </c>
      <c r="AH640" s="68">
        <v>0</v>
      </c>
      <c r="AI640" s="68">
        <v>0</v>
      </c>
      <c r="AJ640" s="68">
        <v>1020</v>
      </c>
      <c r="AK640" s="68">
        <v>0</v>
      </c>
      <c r="AL640" s="68">
        <v>0</v>
      </c>
      <c r="AM640" s="68">
        <v>0</v>
      </c>
      <c r="AN640" s="68">
        <v>0</v>
      </c>
      <c r="AO640" s="68">
        <v>0</v>
      </c>
      <c r="AP640" s="68" t="s">
        <v>12341</v>
      </c>
      <c r="AQ640" s="68">
        <v>1</v>
      </c>
      <c r="AR640" s="68" t="s">
        <v>12342</v>
      </c>
      <c r="AS640" s="68">
        <v>2000</v>
      </c>
      <c r="AT640" s="68">
        <v>8</v>
      </c>
      <c r="AU640" s="68">
        <v>0</v>
      </c>
      <c r="AV640" s="68">
        <v>2</v>
      </c>
      <c r="AW640" s="68"/>
      <c r="AX640" s="68">
        <v>244</v>
      </c>
      <c r="AY640" s="126">
        <v>244</v>
      </c>
      <c r="AZ640" s="68">
        <v>0</v>
      </c>
      <c r="BA640" s="68">
        <v>2</v>
      </c>
      <c r="EQ640" s="68">
        <v>54059</v>
      </c>
      <c r="ER640" s="175">
        <v>2</v>
      </c>
      <c r="ES640" s="68">
        <v>650</v>
      </c>
      <c r="ET640" s="68">
        <v>59</v>
      </c>
      <c r="EU640" s="68">
        <v>0</v>
      </c>
      <c r="EV640" s="68">
        <v>150059</v>
      </c>
      <c r="EW640" s="68" t="s">
        <v>2697</v>
      </c>
      <c r="EX640" s="68" t="str">
        <f t="shared" si="42"/>
        <v>중형</v>
      </c>
      <c r="GE640" s="68">
        <v>10300</v>
      </c>
      <c r="GF640" s="68" t="s">
        <v>4409</v>
      </c>
    </row>
    <row r="641" spans="6:188" x14ac:dyDescent="0.3">
      <c r="F641" s="68">
        <v>70046</v>
      </c>
      <c r="G641" s="68">
        <v>3</v>
      </c>
      <c r="H641" s="68">
        <v>370046</v>
      </c>
      <c r="I641" s="68">
        <v>370000</v>
      </c>
      <c r="J641" s="68" t="s">
        <v>12343</v>
      </c>
      <c r="K641" s="68" t="s">
        <v>12344</v>
      </c>
      <c r="L641" s="68">
        <v>150000</v>
      </c>
      <c r="M641" s="68">
        <v>0</v>
      </c>
      <c r="N641" s="68">
        <v>0</v>
      </c>
      <c r="O641" s="68">
        <v>0</v>
      </c>
      <c r="P641" s="68">
        <v>0</v>
      </c>
      <c r="Q641" s="68">
        <v>0</v>
      </c>
      <c r="R641" s="68">
        <v>63</v>
      </c>
      <c r="S641" s="68">
        <v>0</v>
      </c>
      <c r="T641" s="68">
        <v>5</v>
      </c>
      <c r="U641" s="68">
        <v>0</v>
      </c>
      <c r="V641" s="68">
        <v>0</v>
      </c>
      <c r="W641" s="68">
        <v>0</v>
      </c>
      <c r="X641" s="68">
        <v>0</v>
      </c>
      <c r="Y641" s="68">
        <v>0</v>
      </c>
      <c r="Z641" s="68">
        <v>0</v>
      </c>
      <c r="AA641" s="68">
        <v>0</v>
      </c>
      <c r="AB641" s="68">
        <v>0</v>
      </c>
      <c r="AC641" s="68">
        <v>1</v>
      </c>
      <c r="AD641" s="68">
        <v>327</v>
      </c>
      <c r="AE641" s="68">
        <v>0</v>
      </c>
      <c r="AF641" s="68">
        <v>0</v>
      </c>
      <c r="AG641" s="68">
        <v>1010</v>
      </c>
      <c r="AH641" s="68">
        <v>0</v>
      </c>
      <c r="AI641" s="68">
        <v>0</v>
      </c>
      <c r="AJ641" s="68">
        <v>1020</v>
      </c>
      <c r="AK641" s="68">
        <v>0</v>
      </c>
      <c r="AL641" s="68">
        <v>0</v>
      </c>
      <c r="AM641" s="68">
        <v>0</v>
      </c>
      <c r="AN641" s="68">
        <v>0</v>
      </c>
      <c r="AO641" s="68">
        <v>0</v>
      </c>
      <c r="AP641" s="68" t="s">
        <v>12345</v>
      </c>
      <c r="AQ641" s="68">
        <v>1</v>
      </c>
      <c r="AR641" s="68" t="s">
        <v>12346</v>
      </c>
      <c r="AS641" s="68">
        <v>2000</v>
      </c>
      <c r="AT641" s="68">
        <v>8</v>
      </c>
      <c r="AU641" s="68">
        <v>0</v>
      </c>
      <c r="AV641" s="68">
        <v>2</v>
      </c>
      <c r="AW641" s="68"/>
      <c r="AX641" s="68">
        <v>245</v>
      </c>
      <c r="AY641" s="126">
        <v>245</v>
      </c>
      <c r="AZ641" s="68">
        <v>0</v>
      </c>
      <c r="BA641" s="68">
        <v>2</v>
      </c>
      <c r="EQ641" s="68">
        <v>54066</v>
      </c>
      <c r="ER641" s="175">
        <v>1</v>
      </c>
      <c r="ES641" s="68">
        <v>650</v>
      </c>
      <c r="ET641" s="68">
        <v>66</v>
      </c>
      <c r="EU641" s="68">
        <v>0</v>
      </c>
      <c r="EV641" s="68">
        <v>150066</v>
      </c>
      <c r="EW641" s="68" t="s">
        <v>2704</v>
      </c>
      <c r="EX641" s="68" t="str">
        <f t="shared" si="42"/>
        <v>소형</v>
      </c>
      <c r="GE641" s="68">
        <v>10301</v>
      </c>
      <c r="GF641" s="68" t="s">
        <v>4410</v>
      </c>
    </row>
    <row r="642" spans="6:188" x14ac:dyDescent="0.3">
      <c r="F642" s="68">
        <v>70047</v>
      </c>
      <c r="G642" s="68">
        <v>3</v>
      </c>
      <c r="H642" s="68">
        <v>370047</v>
      </c>
      <c r="I642" s="68">
        <v>370000</v>
      </c>
      <c r="J642" s="68" t="s">
        <v>12347</v>
      </c>
      <c r="K642" s="68" t="s">
        <v>12348</v>
      </c>
      <c r="L642" s="68">
        <v>10000</v>
      </c>
      <c r="M642" s="68">
        <v>0</v>
      </c>
      <c r="N642" s="68">
        <v>0</v>
      </c>
      <c r="O642" s="68">
        <v>0</v>
      </c>
      <c r="P642" s="68">
        <v>0</v>
      </c>
      <c r="Q642" s="68">
        <v>0</v>
      </c>
      <c r="R642" s="68">
        <v>63</v>
      </c>
      <c r="S642" s="68">
        <v>0</v>
      </c>
      <c r="T642" s="68">
        <v>1</v>
      </c>
      <c r="U642" s="68">
        <v>0</v>
      </c>
      <c r="V642" s="68">
        <v>0</v>
      </c>
      <c r="W642" s="68">
        <v>0</v>
      </c>
      <c r="X642" s="68">
        <v>0</v>
      </c>
      <c r="Y642" s="68">
        <v>0</v>
      </c>
      <c r="Z642" s="68">
        <v>0</v>
      </c>
      <c r="AA642" s="68">
        <v>0</v>
      </c>
      <c r="AB642" s="68">
        <v>0</v>
      </c>
      <c r="AC642" s="68">
        <v>1</v>
      </c>
      <c r="AD642" s="68">
        <v>1006</v>
      </c>
      <c r="AE642" s="68">
        <v>0</v>
      </c>
      <c r="AF642" s="68">
        <v>0</v>
      </c>
      <c r="AG642" s="68">
        <v>1016</v>
      </c>
      <c r="AH642" s="68">
        <v>0</v>
      </c>
      <c r="AI642" s="68">
        <v>0</v>
      </c>
      <c r="AJ642" s="68">
        <v>0</v>
      </c>
      <c r="AK642" s="68">
        <v>0</v>
      </c>
      <c r="AL642" s="68">
        <v>0</v>
      </c>
      <c r="AM642" s="68">
        <v>0</v>
      </c>
      <c r="AN642" s="68">
        <v>0</v>
      </c>
      <c r="AO642" s="68">
        <v>0</v>
      </c>
      <c r="AP642" s="68" t="s">
        <v>12349</v>
      </c>
      <c r="AQ642" s="68">
        <v>1</v>
      </c>
      <c r="AR642" s="68" t="s">
        <v>12350</v>
      </c>
      <c r="AS642" s="68">
        <v>500</v>
      </c>
      <c r="AT642" s="68">
        <v>268435464</v>
      </c>
      <c r="AU642" s="68">
        <v>0</v>
      </c>
      <c r="AV642" s="68">
        <v>2</v>
      </c>
      <c r="AW642" s="68"/>
      <c r="AX642" s="68">
        <v>110</v>
      </c>
      <c r="AY642" s="126">
        <v>164</v>
      </c>
      <c r="AZ642" s="68">
        <v>100000</v>
      </c>
      <c r="BA642" s="68">
        <v>2</v>
      </c>
      <c r="EQ642" s="68">
        <v>54037</v>
      </c>
      <c r="ER642" s="175">
        <v>2</v>
      </c>
      <c r="ES642" s="68">
        <v>650</v>
      </c>
      <c r="ET642" s="68">
        <v>37</v>
      </c>
      <c r="EU642" s="68">
        <v>0</v>
      </c>
      <c r="EV642" s="68">
        <v>150037</v>
      </c>
      <c r="EW642" s="68" t="s">
        <v>2675</v>
      </c>
      <c r="EX642" s="68" t="str">
        <f t="shared" si="42"/>
        <v>중형</v>
      </c>
      <c r="GE642" s="68">
        <v>10302</v>
      </c>
      <c r="GF642" s="68" t="s">
        <v>4411</v>
      </c>
    </row>
    <row r="643" spans="6:188" x14ac:dyDescent="0.3">
      <c r="F643" s="68">
        <v>70048</v>
      </c>
      <c r="G643" s="68">
        <v>3</v>
      </c>
      <c r="H643" s="68">
        <v>370048</v>
      </c>
      <c r="I643" s="68">
        <v>370000</v>
      </c>
      <c r="J643" s="68" t="s">
        <v>12351</v>
      </c>
      <c r="K643" s="68" t="s">
        <v>12348</v>
      </c>
      <c r="L643" s="68">
        <v>10000</v>
      </c>
      <c r="M643" s="68">
        <v>0</v>
      </c>
      <c r="N643" s="68">
        <v>0</v>
      </c>
      <c r="O643" s="68">
        <v>0</v>
      </c>
      <c r="P643" s="68">
        <v>0</v>
      </c>
      <c r="Q643" s="68">
        <v>0</v>
      </c>
      <c r="R643" s="68">
        <v>63</v>
      </c>
      <c r="S643" s="68">
        <v>0</v>
      </c>
      <c r="T643" s="68">
        <v>1</v>
      </c>
      <c r="U643" s="68">
        <v>0</v>
      </c>
      <c r="V643" s="68">
        <v>0</v>
      </c>
      <c r="W643" s="68">
        <v>0</v>
      </c>
      <c r="X643" s="68">
        <v>0</v>
      </c>
      <c r="Y643" s="68">
        <v>0</v>
      </c>
      <c r="Z643" s="68">
        <v>0</v>
      </c>
      <c r="AA643" s="68">
        <v>0</v>
      </c>
      <c r="AB643" s="68">
        <v>0</v>
      </c>
      <c r="AC643" s="68">
        <v>1</v>
      </c>
      <c r="AD643" s="68">
        <v>1001</v>
      </c>
      <c r="AE643" s="68">
        <v>0</v>
      </c>
      <c r="AF643" s="68">
        <v>0</v>
      </c>
      <c r="AG643" s="68">
        <v>1011</v>
      </c>
      <c r="AH643" s="68">
        <v>0</v>
      </c>
      <c r="AI643" s="68">
        <v>0</v>
      </c>
      <c r="AJ643" s="68">
        <v>0</v>
      </c>
      <c r="AK643" s="68">
        <v>0</v>
      </c>
      <c r="AL643" s="68">
        <v>0</v>
      </c>
      <c r="AM643" s="68">
        <v>0</v>
      </c>
      <c r="AN643" s="68">
        <v>0</v>
      </c>
      <c r="AO643" s="68">
        <v>0</v>
      </c>
      <c r="AP643" s="68" t="s">
        <v>12352</v>
      </c>
      <c r="AQ643" s="68">
        <v>1</v>
      </c>
      <c r="AR643" s="68" t="s">
        <v>12353</v>
      </c>
      <c r="AS643" s="68">
        <v>500</v>
      </c>
      <c r="AT643" s="68">
        <v>268435464</v>
      </c>
      <c r="AU643" s="68">
        <v>0</v>
      </c>
      <c r="AV643" s="68">
        <v>2</v>
      </c>
      <c r="AW643" s="68"/>
      <c r="AX643" s="68">
        <v>111</v>
      </c>
      <c r="AY643" s="126">
        <v>165</v>
      </c>
      <c r="AZ643" s="68">
        <v>100000</v>
      </c>
      <c r="BA643" s="68">
        <v>2</v>
      </c>
      <c r="EQ643" s="68">
        <v>54038</v>
      </c>
      <c r="ER643" s="175">
        <v>1</v>
      </c>
      <c r="ES643" s="68">
        <v>650</v>
      </c>
      <c r="ET643" s="68">
        <v>38</v>
      </c>
      <c r="EU643" s="68">
        <v>0</v>
      </c>
      <c r="EV643" s="68">
        <v>150038</v>
      </c>
      <c r="EW643" s="68" t="s">
        <v>2676</v>
      </c>
      <c r="EX643" s="68" t="str">
        <f t="shared" ref="EX643:EX706" si="43">IF(ER643=1,"소형",IF(ER643=2,"중형","대형"))</f>
        <v>소형</v>
      </c>
      <c r="GE643" s="68">
        <v>10303</v>
      </c>
      <c r="GF643" s="68" t="s">
        <v>4412</v>
      </c>
    </row>
    <row r="644" spans="6:188" x14ac:dyDescent="0.3">
      <c r="F644" s="68">
        <v>70049</v>
      </c>
      <c r="G644" s="68">
        <v>3</v>
      </c>
      <c r="H644" s="68">
        <v>370049</v>
      </c>
      <c r="I644" s="68">
        <v>370000</v>
      </c>
      <c r="J644" s="68" t="s">
        <v>12354</v>
      </c>
      <c r="K644" s="68" t="s">
        <v>12348</v>
      </c>
      <c r="L644" s="68">
        <v>10000</v>
      </c>
      <c r="M644" s="68">
        <v>0</v>
      </c>
      <c r="N644" s="68">
        <v>0</v>
      </c>
      <c r="O644" s="68">
        <v>0</v>
      </c>
      <c r="P644" s="68">
        <v>0</v>
      </c>
      <c r="Q644" s="68">
        <v>0</v>
      </c>
      <c r="R644" s="68">
        <v>63</v>
      </c>
      <c r="S644" s="68">
        <v>0</v>
      </c>
      <c r="T644" s="68">
        <v>1</v>
      </c>
      <c r="U644" s="68">
        <v>0</v>
      </c>
      <c r="V644" s="68">
        <v>0</v>
      </c>
      <c r="W644" s="68">
        <v>0</v>
      </c>
      <c r="X644" s="68">
        <v>0</v>
      </c>
      <c r="Y644" s="68">
        <v>0</v>
      </c>
      <c r="Z644" s="68">
        <v>0</v>
      </c>
      <c r="AA644" s="68">
        <v>0</v>
      </c>
      <c r="AB644" s="68">
        <v>0</v>
      </c>
      <c r="AC644" s="68">
        <v>1</v>
      </c>
      <c r="AD644" s="68">
        <v>1006</v>
      </c>
      <c r="AE644" s="68">
        <v>0</v>
      </c>
      <c r="AF644" s="68">
        <v>0</v>
      </c>
      <c r="AG644" s="68">
        <v>1016</v>
      </c>
      <c r="AH644" s="68">
        <v>0</v>
      </c>
      <c r="AI644" s="68">
        <v>0</v>
      </c>
      <c r="AJ644" s="68">
        <v>1036</v>
      </c>
      <c r="AK644" s="68">
        <v>0</v>
      </c>
      <c r="AL644" s="68">
        <v>0</v>
      </c>
      <c r="AM644" s="68">
        <v>0</v>
      </c>
      <c r="AN644" s="68">
        <v>0</v>
      </c>
      <c r="AO644" s="68">
        <v>0</v>
      </c>
      <c r="AP644" s="68" t="s">
        <v>12355</v>
      </c>
      <c r="AQ644" s="68">
        <v>1</v>
      </c>
      <c r="AR644" s="68" t="s">
        <v>12356</v>
      </c>
      <c r="AS644" s="68">
        <v>500</v>
      </c>
      <c r="AT644" s="68">
        <v>268435464</v>
      </c>
      <c r="AU644" s="68">
        <v>0</v>
      </c>
      <c r="AV644" s="68">
        <v>2</v>
      </c>
      <c r="AW644" s="68"/>
      <c r="AX644" s="68">
        <v>112</v>
      </c>
      <c r="AY644" s="126">
        <v>166</v>
      </c>
      <c r="AZ644" s="68">
        <v>100000</v>
      </c>
      <c r="BA644" s="68">
        <v>2</v>
      </c>
      <c r="EQ644" s="68">
        <v>54061</v>
      </c>
      <c r="ER644" s="175">
        <v>1</v>
      </c>
      <c r="ES644" s="68">
        <v>650</v>
      </c>
      <c r="ET644" s="68">
        <v>61</v>
      </c>
      <c r="EU644" s="68">
        <v>0</v>
      </c>
      <c r="EV644" s="68">
        <v>150061</v>
      </c>
      <c r="EW644" s="68" t="s">
        <v>2699</v>
      </c>
      <c r="EX644" s="68" t="str">
        <f t="shared" si="43"/>
        <v>소형</v>
      </c>
      <c r="GE644" s="68">
        <v>10304</v>
      </c>
      <c r="GF644" s="68" t="s">
        <v>4413</v>
      </c>
    </row>
    <row r="645" spans="6:188" x14ac:dyDescent="0.3">
      <c r="F645" s="68">
        <v>70050</v>
      </c>
      <c r="G645" s="68">
        <v>3</v>
      </c>
      <c r="H645" s="68">
        <v>370050</v>
      </c>
      <c r="I645" s="68">
        <v>370000</v>
      </c>
      <c r="J645" s="68" t="s">
        <v>12357</v>
      </c>
      <c r="K645" s="68" t="s">
        <v>12348</v>
      </c>
      <c r="L645" s="68">
        <v>10000</v>
      </c>
      <c r="M645" s="68">
        <v>0</v>
      </c>
      <c r="N645" s="68">
        <v>0</v>
      </c>
      <c r="O645" s="68">
        <v>0</v>
      </c>
      <c r="P645" s="68">
        <v>0</v>
      </c>
      <c r="Q645" s="68">
        <v>0</v>
      </c>
      <c r="R645" s="68">
        <v>63</v>
      </c>
      <c r="S645" s="68">
        <v>0</v>
      </c>
      <c r="T645" s="68">
        <v>1</v>
      </c>
      <c r="U645" s="68">
        <v>0</v>
      </c>
      <c r="V645" s="68">
        <v>0</v>
      </c>
      <c r="W645" s="68">
        <v>0</v>
      </c>
      <c r="X645" s="68">
        <v>0</v>
      </c>
      <c r="Y645" s="68">
        <v>0</v>
      </c>
      <c r="Z645" s="68">
        <v>0</v>
      </c>
      <c r="AA645" s="68">
        <v>0</v>
      </c>
      <c r="AB645" s="68">
        <v>0</v>
      </c>
      <c r="AC645" s="68">
        <v>1</v>
      </c>
      <c r="AD645" s="68">
        <v>1001</v>
      </c>
      <c r="AE645" s="68">
        <v>0</v>
      </c>
      <c r="AF645" s="68">
        <v>0</v>
      </c>
      <c r="AG645" s="68">
        <v>1021</v>
      </c>
      <c r="AH645" s="68">
        <v>0</v>
      </c>
      <c r="AI645" s="68">
        <v>0</v>
      </c>
      <c r="AJ645" s="68">
        <v>0</v>
      </c>
      <c r="AK645" s="68">
        <v>0</v>
      </c>
      <c r="AL645" s="68">
        <v>0</v>
      </c>
      <c r="AM645" s="68">
        <v>0</v>
      </c>
      <c r="AN645" s="68">
        <v>0</v>
      </c>
      <c r="AO645" s="68">
        <v>0</v>
      </c>
      <c r="AP645" s="68" t="s">
        <v>12358</v>
      </c>
      <c r="AQ645" s="68">
        <v>1</v>
      </c>
      <c r="AR645" s="68" t="s">
        <v>12359</v>
      </c>
      <c r="AS645" s="68">
        <v>500</v>
      </c>
      <c r="AT645" s="68">
        <v>268435464</v>
      </c>
      <c r="AU645" s="68">
        <v>0</v>
      </c>
      <c r="AV645" s="68">
        <v>2</v>
      </c>
      <c r="AW645" s="68"/>
      <c r="AX645" s="68">
        <v>113</v>
      </c>
      <c r="AY645" s="126">
        <v>167</v>
      </c>
      <c r="AZ645" s="68">
        <v>100000</v>
      </c>
      <c r="BA645" s="68">
        <v>2</v>
      </c>
      <c r="EQ645" s="68">
        <v>54098</v>
      </c>
      <c r="ER645" s="175">
        <v>2</v>
      </c>
      <c r="ES645" s="68">
        <v>650</v>
      </c>
      <c r="ET645" s="68">
        <v>98</v>
      </c>
      <c r="EU645" s="68">
        <v>0</v>
      </c>
      <c r="EV645" s="68">
        <v>150098</v>
      </c>
      <c r="EW645" s="68" t="s">
        <v>2736</v>
      </c>
      <c r="EX645" s="68" t="str">
        <f t="shared" si="43"/>
        <v>중형</v>
      </c>
      <c r="GE645" s="68">
        <v>10305</v>
      </c>
      <c r="GF645" s="68" t="s">
        <v>4414</v>
      </c>
    </row>
    <row r="646" spans="6:188" x14ac:dyDescent="0.3">
      <c r="F646" s="68">
        <v>70051</v>
      </c>
      <c r="G646" s="68">
        <v>3</v>
      </c>
      <c r="H646" s="68">
        <v>370051</v>
      </c>
      <c r="I646" s="68">
        <v>370000</v>
      </c>
      <c r="J646" s="68" t="s">
        <v>12360</v>
      </c>
      <c r="K646" s="68" t="s">
        <v>12348</v>
      </c>
      <c r="L646" s="68">
        <v>10000</v>
      </c>
      <c r="M646" s="68">
        <v>0</v>
      </c>
      <c r="N646" s="68">
        <v>0</v>
      </c>
      <c r="O646" s="68">
        <v>0</v>
      </c>
      <c r="P646" s="68">
        <v>0</v>
      </c>
      <c r="Q646" s="68">
        <v>0</v>
      </c>
      <c r="R646" s="68">
        <v>63</v>
      </c>
      <c r="S646" s="68">
        <v>0</v>
      </c>
      <c r="T646" s="68">
        <v>1</v>
      </c>
      <c r="U646" s="68">
        <v>0</v>
      </c>
      <c r="V646" s="68">
        <v>0</v>
      </c>
      <c r="W646" s="68">
        <v>0</v>
      </c>
      <c r="X646" s="68">
        <v>0</v>
      </c>
      <c r="Y646" s="68">
        <v>0</v>
      </c>
      <c r="Z646" s="68">
        <v>0</v>
      </c>
      <c r="AA646" s="68">
        <v>0</v>
      </c>
      <c r="AB646" s="68">
        <v>0</v>
      </c>
      <c r="AC646" s="68">
        <v>1</v>
      </c>
      <c r="AD646" s="68">
        <v>1006</v>
      </c>
      <c r="AE646" s="68">
        <v>0</v>
      </c>
      <c r="AF646" s="68">
        <v>0</v>
      </c>
      <c r="AG646" s="68">
        <v>1026</v>
      </c>
      <c r="AH646" s="68">
        <v>0</v>
      </c>
      <c r="AI646" s="68">
        <v>0</v>
      </c>
      <c r="AJ646" s="68">
        <v>1031</v>
      </c>
      <c r="AK646" s="68">
        <v>0</v>
      </c>
      <c r="AL646" s="68">
        <v>0</v>
      </c>
      <c r="AM646" s="68">
        <v>0</v>
      </c>
      <c r="AN646" s="68">
        <v>0</v>
      </c>
      <c r="AO646" s="68">
        <v>0</v>
      </c>
      <c r="AP646" s="68" t="s">
        <v>12361</v>
      </c>
      <c r="AQ646" s="68">
        <v>1</v>
      </c>
      <c r="AR646" s="68" t="s">
        <v>12362</v>
      </c>
      <c r="AS646" s="68">
        <v>500</v>
      </c>
      <c r="AT646" s="68">
        <v>268435464</v>
      </c>
      <c r="AU646" s="68">
        <v>0</v>
      </c>
      <c r="AV646" s="68">
        <v>2</v>
      </c>
      <c r="AW646" s="68"/>
      <c r="AX646" s="68">
        <v>114</v>
      </c>
      <c r="AY646" s="126">
        <v>168</v>
      </c>
      <c r="AZ646" s="68">
        <v>100000</v>
      </c>
      <c r="BA646" s="68">
        <v>2</v>
      </c>
      <c r="EQ646" s="68">
        <v>54099</v>
      </c>
      <c r="ER646" s="175">
        <v>1</v>
      </c>
      <c r="ES646" s="68">
        <v>650</v>
      </c>
      <c r="ET646" s="68">
        <v>99</v>
      </c>
      <c r="EU646" s="68">
        <v>0</v>
      </c>
      <c r="EV646" s="68">
        <v>150099</v>
      </c>
      <c r="EW646" s="68" t="s">
        <v>10906</v>
      </c>
      <c r="EX646" s="68" t="str">
        <f t="shared" si="43"/>
        <v>소형</v>
      </c>
      <c r="GE646" s="68">
        <v>10306</v>
      </c>
      <c r="GF646" s="68" t="s">
        <v>4415</v>
      </c>
    </row>
    <row r="647" spans="6:188" x14ac:dyDescent="0.3">
      <c r="F647" s="68">
        <v>70052</v>
      </c>
      <c r="G647" s="68">
        <v>3</v>
      </c>
      <c r="H647" s="68">
        <v>370052</v>
      </c>
      <c r="I647" s="68">
        <v>370000</v>
      </c>
      <c r="J647" s="68" t="s">
        <v>12363</v>
      </c>
      <c r="K647" s="68" t="s">
        <v>12348</v>
      </c>
      <c r="L647" s="68">
        <v>30000</v>
      </c>
      <c r="M647" s="68">
        <v>0</v>
      </c>
      <c r="N647" s="68">
        <v>0</v>
      </c>
      <c r="O647" s="68">
        <v>0</v>
      </c>
      <c r="P647" s="68">
        <v>0</v>
      </c>
      <c r="Q647" s="68">
        <v>0</v>
      </c>
      <c r="R647" s="68">
        <v>63</v>
      </c>
      <c r="S647" s="68">
        <v>0</v>
      </c>
      <c r="T647" s="68">
        <v>2</v>
      </c>
      <c r="U647" s="68">
        <v>0</v>
      </c>
      <c r="V647" s="68">
        <v>0</v>
      </c>
      <c r="W647" s="68">
        <v>0</v>
      </c>
      <c r="X647" s="68">
        <v>0</v>
      </c>
      <c r="Y647" s="68">
        <v>0</v>
      </c>
      <c r="Z647" s="68">
        <v>0</v>
      </c>
      <c r="AA647" s="68">
        <v>0</v>
      </c>
      <c r="AB647" s="68">
        <v>0</v>
      </c>
      <c r="AC647" s="68">
        <v>1</v>
      </c>
      <c r="AD647" s="68">
        <v>1002</v>
      </c>
      <c r="AE647" s="68">
        <v>0</v>
      </c>
      <c r="AF647" s="68">
        <v>0</v>
      </c>
      <c r="AG647" s="68">
        <v>1012</v>
      </c>
      <c r="AH647" s="68">
        <v>0</v>
      </c>
      <c r="AI647" s="68">
        <v>0</v>
      </c>
      <c r="AJ647" s="68">
        <v>0</v>
      </c>
      <c r="AK647" s="68">
        <v>0</v>
      </c>
      <c r="AL647" s="68">
        <v>0</v>
      </c>
      <c r="AM647" s="68">
        <v>0</v>
      </c>
      <c r="AN647" s="68">
        <v>0</v>
      </c>
      <c r="AO647" s="68">
        <v>0</v>
      </c>
      <c r="AP647" s="68" t="s">
        <v>12364</v>
      </c>
      <c r="AQ647" s="68">
        <v>1</v>
      </c>
      <c r="AR647" s="68" t="s">
        <v>12365</v>
      </c>
      <c r="AS647" s="68">
        <v>500</v>
      </c>
      <c r="AT647" s="68">
        <v>268435464</v>
      </c>
      <c r="AU647" s="68">
        <v>0</v>
      </c>
      <c r="AV647" s="68">
        <v>2</v>
      </c>
      <c r="AW647" s="68"/>
      <c r="AX647" s="68">
        <v>115</v>
      </c>
      <c r="AY647" s="126">
        <v>169</v>
      </c>
      <c r="AZ647" s="68">
        <v>500000</v>
      </c>
      <c r="BA647" s="68">
        <v>2</v>
      </c>
      <c r="EQ647" s="68">
        <v>54100</v>
      </c>
      <c r="ER647" s="175">
        <v>2</v>
      </c>
      <c r="ES647" s="68">
        <v>650</v>
      </c>
      <c r="ET647" s="68">
        <v>100</v>
      </c>
      <c r="EU647" s="68">
        <v>0</v>
      </c>
      <c r="EV647" s="68">
        <v>150100</v>
      </c>
      <c r="EW647" s="68" t="s">
        <v>2737</v>
      </c>
      <c r="EX647" s="68" t="str">
        <f t="shared" si="43"/>
        <v>중형</v>
      </c>
      <c r="GE647" s="68">
        <v>10307</v>
      </c>
      <c r="GF647" s="68" t="s">
        <v>4310</v>
      </c>
    </row>
    <row r="648" spans="6:188" x14ac:dyDescent="0.3">
      <c r="F648" s="68">
        <v>70053</v>
      </c>
      <c r="G648" s="68">
        <v>3</v>
      </c>
      <c r="H648" s="68">
        <v>370053</v>
      </c>
      <c r="I648" s="68">
        <v>370000</v>
      </c>
      <c r="J648" s="68" t="s">
        <v>12311</v>
      </c>
      <c r="K648" s="68" t="s">
        <v>12348</v>
      </c>
      <c r="L648" s="68">
        <v>30000</v>
      </c>
      <c r="M648" s="68">
        <v>0</v>
      </c>
      <c r="N648" s="68">
        <v>0</v>
      </c>
      <c r="O648" s="68">
        <v>0</v>
      </c>
      <c r="P648" s="68">
        <v>0</v>
      </c>
      <c r="Q648" s="68">
        <v>0</v>
      </c>
      <c r="R648" s="68">
        <v>63</v>
      </c>
      <c r="S648" s="68">
        <v>0</v>
      </c>
      <c r="T648" s="68">
        <v>2</v>
      </c>
      <c r="U648" s="68">
        <v>0</v>
      </c>
      <c r="V648" s="68">
        <v>0</v>
      </c>
      <c r="W648" s="68">
        <v>0</v>
      </c>
      <c r="X648" s="68">
        <v>0</v>
      </c>
      <c r="Y648" s="68">
        <v>0</v>
      </c>
      <c r="Z648" s="68">
        <v>0</v>
      </c>
      <c r="AA648" s="68">
        <v>0</v>
      </c>
      <c r="AB648" s="68">
        <v>0</v>
      </c>
      <c r="AC648" s="68">
        <v>1</v>
      </c>
      <c r="AD648" s="68">
        <v>1002</v>
      </c>
      <c r="AE648" s="68">
        <v>0</v>
      </c>
      <c r="AF648" s="68">
        <v>0</v>
      </c>
      <c r="AG648" s="68">
        <v>1022</v>
      </c>
      <c r="AH648" s="68">
        <v>0</v>
      </c>
      <c r="AI648" s="68">
        <v>0</v>
      </c>
      <c r="AJ648" s="68">
        <v>0</v>
      </c>
      <c r="AK648" s="68">
        <v>0</v>
      </c>
      <c r="AL648" s="68">
        <v>0</v>
      </c>
      <c r="AM648" s="68">
        <v>0</v>
      </c>
      <c r="AN648" s="68">
        <v>0</v>
      </c>
      <c r="AO648" s="68">
        <v>0</v>
      </c>
      <c r="AP648" s="68" t="s">
        <v>12366</v>
      </c>
      <c r="AQ648" s="68">
        <v>1</v>
      </c>
      <c r="AR648" s="68" t="s">
        <v>12367</v>
      </c>
      <c r="AS648" s="68">
        <v>500</v>
      </c>
      <c r="AT648" s="68">
        <v>268435464</v>
      </c>
      <c r="AU648" s="68">
        <v>0</v>
      </c>
      <c r="AV648" s="68">
        <v>2</v>
      </c>
      <c r="AW648" s="68"/>
      <c r="AX648" s="68">
        <v>116</v>
      </c>
      <c r="AY648" s="126">
        <v>170</v>
      </c>
      <c r="AZ648" s="68">
        <v>500000</v>
      </c>
      <c r="BA648" s="68">
        <v>2</v>
      </c>
      <c r="EQ648" s="68">
        <v>54063</v>
      </c>
      <c r="ER648" s="175">
        <v>1</v>
      </c>
      <c r="ES648" s="68">
        <v>650</v>
      </c>
      <c r="ET648" s="68">
        <v>63</v>
      </c>
      <c r="EU648" s="68">
        <v>0</v>
      </c>
      <c r="EV648" s="68">
        <v>150063</v>
      </c>
      <c r="EW648" s="68" t="s">
        <v>2701</v>
      </c>
      <c r="EX648" s="68" t="str">
        <f t="shared" si="43"/>
        <v>소형</v>
      </c>
      <c r="GE648" s="68">
        <v>10308</v>
      </c>
      <c r="GF648" s="68" t="s">
        <v>4416</v>
      </c>
    </row>
    <row r="649" spans="6:188" x14ac:dyDescent="0.3">
      <c r="F649" s="68">
        <v>70054</v>
      </c>
      <c r="G649" s="68">
        <v>3</v>
      </c>
      <c r="H649" s="68">
        <v>370054</v>
      </c>
      <c r="I649" s="68">
        <v>370000</v>
      </c>
      <c r="J649" s="68" t="s">
        <v>12368</v>
      </c>
      <c r="K649" s="68" t="s">
        <v>12348</v>
      </c>
      <c r="L649" s="68">
        <v>30000</v>
      </c>
      <c r="M649" s="68">
        <v>0</v>
      </c>
      <c r="N649" s="68">
        <v>0</v>
      </c>
      <c r="O649" s="68">
        <v>0</v>
      </c>
      <c r="P649" s="68">
        <v>0</v>
      </c>
      <c r="Q649" s="68">
        <v>0</v>
      </c>
      <c r="R649" s="68">
        <v>63</v>
      </c>
      <c r="S649" s="68">
        <v>0</v>
      </c>
      <c r="T649" s="68">
        <v>2</v>
      </c>
      <c r="U649" s="68">
        <v>0</v>
      </c>
      <c r="V649" s="68">
        <v>0</v>
      </c>
      <c r="W649" s="68">
        <v>0</v>
      </c>
      <c r="X649" s="68">
        <v>0</v>
      </c>
      <c r="Y649" s="68">
        <v>0</v>
      </c>
      <c r="Z649" s="68">
        <v>0</v>
      </c>
      <c r="AA649" s="68">
        <v>0</v>
      </c>
      <c r="AB649" s="68">
        <v>0</v>
      </c>
      <c r="AC649" s="68">
        <v>1</v>
      </c>
      <c r="AD649" s="68">
        <v>1002</v>
      </c>
      <c r="AE649" s="68">
        <v>0</v>
      </c>
      <c r="AF649" s="68">
        <v>0</v>
      </c>
      <c r="AG649" s="68">
        <v>1027</v>
      </c>
      <c r="AH649" s="68">
        <v>0</v>
      </c>
      <c r="AI649" s="68">
        <v>0</v>
      </c>
      <c r="AJ649" s="68">
        <v>0</v>
      </c>
      <c r="AK649" s="68">
        <v>0</v>
      </c>
      <c r="AL649" s="68">
        <v>0</v>
      </c>
      <c r="AM649" s="68">
        <v>0</v>
      </c>
      <c r="AN649" s="68">
        <v>0</v>
      </c>
      <c r="AO649" s="68">
        <v>0</v>
      </c>
      <c r="AP649" s="68" t="s">
        <v>12369</v>
      </c>
      <c r="AQ649" s="68">
        <v>1</v>
      </c>
      <c r="AR649" s="68" t="s">
        <v>12370</v>
      </c>
      <c r="AS649" s="68">
        <v>500</v>
      </c>
      <c r="AT649" s="68">
        <v>268435464</v>
      </c>
      <c r="AU649" s="68">
        <v>0</v>
      </c>
      <c r="AV649" s="68">
        <v>2</v>
      </c>
      <c r="AW649" s="68"/>
      <c r="AX649" s="68">
        <v>117</v>
      </c>
      <c r="AY649" s="126">
        <v>171</v>
      </c>
      <c r="AZ649" s="68">
        <v>500000</v>
      </c>
      <c r="BA649" s="68">
        <v>2</v>
      </c>
      <c r="EQ649" s="68">
        <v>54065</v>
      </c>
      <c r="ER649" s="175">
        <v>4</v>
      </c>
      <c r="ES649" s="68">
        <v>650</v>
      </c>
      <c r="ET649" s="68">
        <v>65</v>
      </c>
      <c r="EU649" s="68">
        <v>0</v>
      </c>
      <c r="EV649" s="68">
        <v>150065</v>
      </c>
      <c r="EW649" s="68" t="s">
        <v>2703</v>
      </c>
      <c r="EX649" s="68" t="str">
        <f t="shared" si="43"/>
        <v>대형</v>
      </c>
      <c r="GE649" s="68">
        <v>10309</v>
      </c>
      <c r="GF649" s="68" t="s">
        <v>4417</v>
      </c>
    </row>
    <row r="650" spans="6:188" x14ac:dyDescent="0.3">
      <c r="F650" s="68">
        <v>70055</v>
      </c>
      <c r="G650" s="68">
        <v>3</v>
      </c>
      <c r="H650" s="68">
        <v>370055</v>
      </c>
      <c r="I650" s="68">
        <v>370000</v>
      </c>
      <c r="J650" s="68" t="s">
        <v>12371</v>
      </c>
      <c r="K650" s="68" t="s">
        <v>12348</v>
      </c>
      <c r="L650" s="68">
        <v>30000</v>
      </c>
      <c r="M650" s="68">
        <v>0</v>
      </c>
      <c r="N650" s="68">
        <v>0</v>
      </c>
      <c r="O650" s="68">
        <v>0</v>
      </c>
      <c r="P650" s="68">
        <v>0</v>
      </c>
      <c r="Q650" s="68">
        <v>0</v>
      </c>
      <c r="R650" s="68">
        <v>63</v>
      </c>
      <c r="S650" s="68">
        <v>0</v>
      </c>
      <c r="T650" s="68">
        <v>2</v>
      </c>
      <c r="U650" s="68">
        <v>0</v>
      </c>
      <c r="V650" s="68">
        <v>0</v>
      </c>
      <c r="W650" s="68">
        <v>0</v>
      </c>
      <c r="X650" s="68">
        <v>0</v>
      </c>
      <c r="Y650" s="68">
        <v>0</v>
      </c>
      <c r="Z650" s="68">
        <v>0</v>
      </c>
      <c r="AA650" s="68">
        <v>0</v>
      </c>
      <c r="AB650" s="68">
        <v>0</v>
      </c>
      <c r="AC650" s="68">
        <v>1</v>
      </c>
      <c r="AD650" s="68">
        <v>1007</v>
      </c>
      <c r="AE650" s="68">
        <v>0</v>
      </c>
      <c r="AF650" s="68">
        <v>0</v>
      </c>
      <c r="AG650" s="68">
        <v>1012</v>
      </c>
      <c r="AH650" s="68">
        <v>0</v>
      </c>
      <c r="AI650" s="68">
        <v>0</v>
      </c>
      <c r="AJ650" s="68">
        <v>0</v>
      </c>
      <c r="AK650" s="68">
        <v>0</v>
      </c>
      <c r="AL650" s="68">
        <v>0</v>
      </c>
      <c r="AM650" s="68">
        <v>0</v>
      </c>
      <c r="AN650" s="68">
        <v>0</v>
      </c>
      <c r="AO650" s="68">
        <v>0</v>
      </c>
      <c r="AP650" s="68" t="s">
        <v>12372</v>
      </c>
      <c r="AQ650" s="68">
        <v>1</v>
      </c>
      <c r="AR650" s="68" t="s">
        <v>12373</v>
      </c>
      <c r="AS650" s="68">
        <v>500</v>
      </c>
      <c r="AT650" s="68">
        <v>268435464</v>
      </c>
      <c r="AU650" s="68">
        <v>0</v>
      </c>
      <c r="AV650" s="68">
        <v>2</v>
      </c>
      <c r="AW650" s="68"/>
      <c r="AX650" s="68">
        <v>118</v>
      </c>
      <c r="AY650" s="126">
        <v>172</v>
      </c>
      <c r="AZ650" s="68">
        <v>500000</v>
      </c>
      <c r="BA650" s="68">
        <v>2</v>
      </c>
      <c r="EQ650" s="68">
        <v>54067</v>
      </c>
      <c r="ER650" s="175">
        <v>2</v>
      </c>
      <c r="ES650" s="68">
        <v>650</v>
      </c>
      <c r="ET650" s="68">
        <v>67</v>
      </c>
      <c r="EU650" s="68">
        <v>0</v>
      </c>
      <c r="EV650" s="68">
        <v>150067</v>
      </c>
      <c r="EW650" s="68" t="s">
        <v>2705</v>
      </c>
      <c r="EX650" s="68" t="str">
        <f t="shared" si="43"/>
        <v>중형</v>
      </c>
      <c r="GE650" s="68">
        <v>10310</v>
      </c>
      <c r="GF650" s="68" t="s">
        <v>4418</v>
      </c>
    </row>
    <row r="651" spans="6:188" x14ac:dyDescent="0.3">
      <c r="F651" s="68">
        <v>70056</v>
      </c>
      <c r="G651" s="68">
        <v>3</v>
      </c>
      <c r="H651" s="68">
        <v>370056</v>
      </c>
      <c r="I651" s="68">
        <v>370000</v>
      </c>
      <c r="J651" s="68" t="s">
        <v>12374</v>
      </c>
      <c r="K651" s="68" t="s">
        <v>12348</v>
      </c>
      <c r="L651" s="68">
        <v>30000</v>
      </c>
      <c r="M651" s="68">
        <v>0</v>
      </c>
      <c r="N651" s="68">
        <v>0</v>
      </c>
      <c r="O651" s="68">
        <v>0</v>
      </c>
      <c r="P651" s="68">
        <v>0</v>
      </c>
      <c r="Q651" s="68">
        <v>0</v>
      </c>
      <c r="R651" s="68">
        <v>63</v>
      </c>
      <c r="S651" s="68">
        <v>0</v>
      </c>
      <c r="T651" s="68">
        <v>2</v>
      </c>
      <c r="U651" s="68">
        <v>0</v>
      </c>
      <c r="V651" s="68">
        <v>0</v>
      </c>
      <c r="W651" s="68">
        <v>0</v>
      </c>
      <c r="X651" s="68">
        <v>0</v>
      </c>
      <c r="Y651" s="68">
        <v>0</v>
      </c>
      <c r="Z651" s="68">
        <v>0</v>
      </c>
      <c r="AA651" s="68">
        <v>0</v>
      </c>
      <c r="AB651" s="68">
        <v>0</v>
      </c>
      <c r="AC651" s="68">
        <v>1</v>
      </c>
      <c r="AD651" s="68">
        <v>1007</v>
      </c>
      <c r="AE651" s="68">
        <v>0</v>
      </c>
      <c r="AF651" s="68">
        <v>0</v>
      </c>
      <c r="AG651" s="68">
        <v>1027</v>
      </c>
      <c r="AH651" s="68">
        <v>0</v>
      </c>
      <c r="AI651" s="68">
        <v>0</v>
      </c>
      <c r="AJ651" s="68">
        <v>0</v>
      </c>
      <c r="AK651" s="68">
        <v>0</v>
      </c>
      <c r="AL651" s="68">
        <v>0</v>
      </c>
      <c r="AM651" s="68">
        <v>0</v>
      </c>
      <c r="AN651" s="68">
        <v>0</v>
      </c>
      <c r="AO651" s="68">
        <v>0</v>
      </c>
      <c r="AP651" s="68" t="s">
        <v>12375</v>
      </c>
      <c r="AQ651" s="68">
        <v>1</v>
      </c>
      <c r="AR651" s="68" t="s">
        <v>12376</v>
      </c>
      <c r="AS651" s="68">
        <v>500</v>
      </c>
      <c r="AT651" s="68">
        <v>268435464</v>
      </c>
      <c r="AU651" s="68">
        <v>0</v>
      </c>
      <c r="AV651" s="68">
        <v>2</v>
      </c>
      <c r="AW651" s="68"/>
      <c r="AX651" s="68">
        <v>119</v>
      </c>
      <c r="AY651" s="126">
        <v>173</v>
      </c>
      <c r="AZ651" s="68">
        <v>500000</v>
      </c>
      <c r="BA651" s="68">
        <v>2</v>
      </c>
      <c r="EQ651" s="68">
        <v>54101</v>
      </c>
      <c r="ER651" s="175">
        <v>1</v>
      </c>
      <c r="ES651" s="68">
        <v>650</v>
      </c>
      <c r="ET651" s="68">
        <v>101</v>
      </c>
      <c r="EU651" s="68">
        <v>0</v>
      </c>
      <c r="EV651" s="68">
        <v>150101</v>
      </c>
      <c r="EW651" s="68" t="s">
        <v>2738</v>
      </c>
      <c r="EX651" s="68" t="str">
        <f t="shared" si="43"/>
        <v>소형</v>
      </c>
      <c r="GE651" s="68">
        <v>10311</v>
      </c>
      <c r="GF651" s="68" t="s">
        <v>4419</v>
      </c>
    </row>
    <row r="652" spans="6:188" x14ac:dyDescent="0.3">
      <c r="F652" s="68">
        <v>70057</v>
      </c>
      <c r="G652" s="68">
        <v>3</v>
      </c>
      <c r="H652" s="68">
        <v>370057</v>
      </c>
      <c r="I652" s="68">
        <v>370000</v>
      </c>
      <c r="J652" s="68" t="s">
        <v>12377</v>
      </c>
      <c r="K652" s="68" t="s">
        <v>12348</v>
      </c>
      <c r="L652" s="68">
        <v>60000</v>
      </c>
      <c r="M652" s="68">
        <v>0</v>
      </c>
      <c r="N652" s="68">
        <v>0</v>
      </c>
      <c r="O652" s="68">
        <v>0</v>
      </c>
      <c r="P652" s="68">
        <v>0</v>
      </c>
      <c r="Q652" s="68">
        <v>0</v>
      </c>
      <c r="R652" s="68">
        <v>63</v>
      </c>
      <c r="S652" s="68">
        <v>0</v>
      </c>
      <c r="T652" s="68">
        <v>3</v>
      </c>
      <c r="U652" s="68">
        <v>0</v>
      </c>
      <c r="V652" s="68">
        <v>0</v>
      </c>
      <c r="W652" s="68">
        <v>0</v>
      </c>
      <c r="X652" s="68">
        <v>0</v>
      </c>
      <c r="Y652" s="68">
        <v>0</v>
      </c>
      <c r="Z652" s="68">
        <v>0</v>
      </c>
      <c r="AA652" s="68">
        <v>0</v>
      </c>
      <c r="AB652" s="68">
        <v>0</v>
      </c>
      <c r="AC652" s="68">
        <v>1</v>
      </c>
      <c r="AD652" s="68">
        <v>1008</v>
      </c>
      <c r="AE652" s="68">
        <v>0</v>
      </c>
      <c r="AF652" s="68">
        <v>0</v>
      </c>
      <c r="AG652" s="68">
        <v>1023</v>
      </c>
      <c r="AH652" s="68">
        <v>0</v>
      </c>
      <c r="AI652" s="68">
        <v>0</v>
      </c>
      <c r="AJ652" s="68">
        <v>0</v>
      </c>
      <c r="AK652" s="68">
        <v>0</v>
      </c>
      <c r="AL652" s="68">
        <v>0</v>
      </c>
      <c r="AM652" s="68">
        <v>0</v>
      </c>
      <c r="AN652" s="68">
        <v>0</v>
      </c>
      <c r="AO652" s="68">
        <v>0</v>
      </c>
      <c r="AP652" s="68" t="s">
        <v>12378</v>
      </c>
      <c r="AQ652" s="68">
        <v>1</v>
      </c>
      <c r="AR652" s="68" t="s">
        <v>12379</v>
      </c>
      <c r="AS652" s="68">
        <v>500</v>
      </c>
      <c r="AT652" s="68">
        <v>268435464</v>
      </c>
      <c r="AU652" s="68">
        <v>0</v>
      </c>
      <c r="AV652" s="68">
        <v>2</v>
      </c>
      <c r="AW652" s="68"/>
      <c r="AX652" s="68">
        <v>120</v>
      </c>
      <c r="AY652" s="126">
        <v>174</v>
      </c>
      <c r="AZ652" s="68">
        <v>1250000</v>
      </c>
      <c r="BA652" s="68">
        <v>2</v>
      </c>
      <c r="EQ652" s="68">
        <v>55002</v>
      </c>
      <c r="ER652" s="175">
        <v>1</v>
      </c>
      <c r="ES652" s="68">
        <v>-1</v>
      </c>
      <c r="ET652" s="68">
        <v>2</v>
      </c>
      <c r="EU652" s="68">
        <v>0</v>
      </c>
      <c r="EV652" s="68">
        <v>150002</v>
      </c>
      <c r="EW652" s="68" t="s">
        <v>2640</v>
      </c>
      <c r="EX652" s="68" t="str">
        <f t="shared" si="43"/>
        <v>소형</v>
      </c>
      <c r="GE652" s="68">
        <v>10312</v>
      </c>
      <c r="GF652" s="68" t="s">
        <v>4402</v>
      </c>
    </row>
    <row r="653" spans="6:188" x14ac:dyDescent="0.3">
      <c r="F653" s="68">
        <v>70058</v>
      </c>
      <c r="G653" s="68">
        <v>3</v>
      </c>
      <c r="H653" s="68">
        <v>370058</v>
      </c>
      <c r="I653" s="68">
        <v>370000</v>
      </c>
      <c r="J653" s="68" t="s">
        <v>12380</v>
      </c>
      <c r="K653" s="68" t="s">
        <v>12348</v>
      </c>
      <c r="L653" s="68">
        <v>60000</v>
      </c>
      <c r="M653" s="68">
        <v>0</v>
      </c>
      <c r="N653" s="68">
        <v>0</v>
      </c>
      <c r="O653" s="68">
        <v>0</v>
      </c>
      <c r="P653" s="68">
        <v>0</v>
      </c>
      <c r="Q653" s="68">
        <v>0</v>
      </c>
      <c r="R653" s="68">
        <v>63</v>
      </c>
      <c r="S653" s="68">
        <v>0</v>
      </c>
      <c r="T653" s="68">
        <v>3</v>
      </c>
      <c r="U653" s="68">
        <v>0</v>
      </c>
      <c r="V653" s="68">
        <v>0</v>
      </c>
      <c r="W653" s="68">
        <v>0</v>
      </c>
      <c r="X653" s="68">
        <v>0</v>
      </c>
      <c r="Y653" s="68">
        <v>0</v>
      </c>
      <c r="Z653" s="68">
        <v>0</v>
      </c>
      <c r="AA653" s="68">
        <v>0</v>
      </c>
      <c r="AB653" s="68">
        <v>0</v>
      </c>
      <c r="AC653" s="68">
        <v>1</v>
      </c>
      <c r="AD653" s="68">
        <v>1008</v>
      </c>
      <c r="AE653" s="68">
        <v>0</v>
      </c>
      <c r="AF653" s="68">
        <v>0</v>
      </c>
      <c r="AG653" s="68">
        <v>1018</v>
      </c>
      <c r="AH653" s="68">
        <v>0</v>
      </c>
      <c r="AI653" s="68">
        <v>0</v>
      </c>
      <c r="AJ653" s="68">
        <v>1063</v>
      </c>
      <c r="AK653" s="68">
        <v>0</v>
      </c>
      <c r="AL653" s="68">
        <v>0</v>
      </c>
      <c r="AM653" s="68">
        <v>0</v>
      </c>
      <c r="AN653" s="68">
        <v>0</v>
      </c>
      <c r="AO653" s="68">
        <v>0</v>
      </c>
      <c r="AP653" s="68" t="s">
        <v>12381</v>
      </c>
      <c r="AQ653" s="68">
        <v>1</v>
      </c>
      <c r="AR653" s="68" t="s">
        <v>12382</v>
      </c>
      <c r="AS653" s="68">
        <v>500</v>
      </c>
      <c r="AT653" s="68">
        <v>268435464</v>
      </c>
      <c r="AU653" s="68">
        <v>0</v>
      </c>
      <c r="AV653" s="68">
        <v>2</v>
      </c>
      <c r="AW653" s="68"/>
      <c r="AX653" s="68">
        <v>121</v>
      </c>
      <c r="AY653" s="126">
        <v>175</v>
      </c>
      <c r="AZ653" s="68">
        <v>1250000</v>
      </c>
      <c r="BA653" s="68">
        <v>2</v>
      </c>
      <c r="EQ653" s="68">
        <v>55005</v>
      </c>
      <c r="ER653" s="175">
        <v>2</v>
      </c>
      <c r="ES653" s="68">
        <v>-1</v>
      </c>
      <c r="ET653" s="68">
        <v>5</v>
      </c>
      <c r="EU653" s="68">
        <v>0</v>
      </c>
      <c r="EV653" s="68">
        <v>150005</v>
      </c>
      <c r="EW653" s="68" t="s">
        <v>2643</v>
      </c>
      <c r="EX653" s="68" t="str">
        <f t="shared" si="43"/>
        <v>중형</v>
      </c>
      <c r="GE653" s="68">
        <v>10313</v>
      </c>
      <c r="GF653" s="68" t="s">
        <v>4420</v>
      </c>
    </row>
    <row r="654" spans="6:188" x14ac:dyDescent="0.3">
      <c r="F654" s="68">
        <v>70059</v>
      </c>
      <c r="G654" s="68">
        <v>3</v>
      </c>
      <c r="H654" s="68">
        <v>370059</v>
      </c>
      <c r="I654" s="68">
        <v>370000</v>
      </c>
      <c r="J654" s="68" t="s">
        <v>12383</v>
      </c>
      <c r="K654" s="68" t="s">
        <v>12348</v>
      </c>
      <c r="L654" s="68">
        <v>60000</v>
      </c>
      <c r="M654" s="68">
        <v>0</v>
      </c>
      <c r="N654" s="68">
        <v>0</v>
      </c>
      <c r="O654" s="68">
        <v>0</v>
      </c>
      <c r="P654" s="68">
        <v>0</v>
      </c>
      <c r="Q654" s="68">
        <v>0</v>
      </c>
      <c r="R654" s="68">
        <v>63</v>
      </c>
      <c r="S654" s="68">
        <v>0</v>
      </c>
      <c r="T654" s="68">
        <v>3</v>
      </c>
      <c r="U654" s="68">
        <v>0</v>
      </c>
      <c r="V654" s="68">
        <v>0</v>
      </c>
      <c r="W654" s="68">
        <v>0</v>
      </c>
      <c r="X654" s="68">
        <v>0</v>
      </c>
      <c r="Y654" s="68">
        <v>0</v>
      </c>
      <c r="Z654" s="68">
        <v>0</v>
      </c>
      <c r="AA654" s="68">
        <v>0</v>
      </c>
      <c r="AB654" s="68">
        <v>0</v>
      </c>
      <c r="AC654" s="68">
        <v>1</v>
      </c>
      <c r="AD654" s="68">
        <v>1003</v>
      </c>
      <c r="AE654" s="68">
        <v>0</v>
      </c>
      <c r="AF654" s="68">
        <v>0</v>
      </c>
      <c r="AG654" s="68">
        <v>1028</v>
      </c>
      <c r="AH654" s="68">
        <v>0</v>
      </c>
      <c r="AI654" s="68">
        <v>0</v>
      </c>
      <c r="AJ654" s="68">
        <v>1053</v>
      </c>
      <c r="AK654" s="68">
        <v>0</v>
      </c>
      <c r="AL654" s="68">
        <v>0</v>
      </c>
      <c r="AM654" s="68">
        <v>0</v>
      </c>
      <c r="AN654" s="68">
        <v>0</v>
      </c>
      <c r="AO654" s="68">
        <v>0</v>
      </c>
      <c r="AP654" s="68" t="s">
        <v>12384</v>
      </c>
      <c r="AQ654" s="68">
        <v>1</v>
      </c>
      <c r="AR654" s="68" t="s">
        <v>12385</v>
      </c>
      <c r="AS654" s="68">
        <v>500</v>
      </c>
      <c r="AT654" s="68">
        <v>268435464</v>
      </c>
      <c r="AU654" s="68">
        <v>0</v>
      </c>
      <c r="AV654" s="68">
        <v>2</v>
      </c>
      <c r="AW654" s="68"/>
      <c r="AX654" s="68">
        <v>122</v>
      </c>
      <c r="AY654" s="126">
        <v>176</v>
      </c>
      <c r="AZ654" s="68">
        <v>1250000</v>
      </c>
      <c r="BA654" s="68">
        <v>2</v>
      </c>
      <c r="EQ654" s="68">
        <v>55006</v>
      </c>
      <c r="ER654" s="175">
        <v>2</v>
      </c>
      <c r="ES654" s="68">
        <v>-1</v>
      </c>
      <c r="ET654" s="68">
        <v>6</v>
      </c>
      <c r="EU654" s="68">
        <v>0</v>
      </c>
      <c r="EV654" s="68">
        <v>150006</v>
      </c>
      <c r="EW654" s="68" t="s">
        <v>2644</v>
      </c>
      <c r="EX654" s="68" t="str">
        <f t="shared" si="43"/>
        <v>중형</v>
      </c>
      <c r="GE654" s="68">
        <v>10314</v>
      </c>
      <c r="GF654" s="68" t="s">
        <v>4421</v>
      </c>
    </row>
    <row r="655" spans="6:188" x14ac:dyDescent="0.3">
      <c r="F655" s="68">
        <v>70060</v>
      </c>
      <c r="G655" s="68">
        <v>3</v>
      </c>
      <c r="H655" s="68">
        <v>370060</v>
      </c>
      <c r="I655" s="68">
        <v>370000</v>
      </c>
      <c r="J655" s="68" t="s">
        <v>12386</v>
      </c>
      <c r="K655" s="68" t="s">
        <v>12348</v>
      </c>
      <c r="L655" s="68">
        <v>60000</v>
      </c>
      <c r="M655" s="68">
        <v>0</v>
      </c>
      <c r="N655" s="68">
        <v>0</v>
      </c>
      <c r="O655" s="68">
        <v>0</v>
      </c>
      <c r="P655" s="68">
        <v>0</v>
      </c>
      <c r="Q655" s="68">
        <v>0</v>
      </c>
      <c r="R655" s="68">
        <v>63</v>
      </c>
      <c r="S655" s="68">
        <v>0</v>
      </c>
      <c r="T655" s="68">
        <v>3</v>
      </c>
      <c r="U655" s="68">
        <v>0</v>
      </c>
      <c r="V655" s="68">
        <v>0</v>
      </c>
      <c r="W655" s="68">
        <v>0</v>
      </c>
      <c r="X655" s="68">
        <v>0</v>
      </c>
      <c r="Y655" s="68">
        <v>0</v>
      </c>
      <c r="Z655" s="68">
        <v>0</v>
      </c>
      <c r="AA655" s="68">
        <v>0</v>
      </c>
      <c r="AB655" s="68">
        <v>0</v>
      </c>
      <c r="AC655" s="68">
        <v>1</v>
      </c>
      <c r="AD655" s="68">
        <v>1003</v>
      </c>
      <c r="AE655" s="68">
        <v>0</v>
      </c>
      <c r="AF655" s="68">
        <v>0</v>
      </c>
      <c r="AG655" s="68">
        <v>1023</v>
      </c>
      <c r="AH655" s="68">
        <v>0</v>
      </c>
      <c r="AI655" s="68">
        <v>0</v>
      </c>
      <c r="AJ655" s="68">
        <v>1043</v>
      </c>
      <c r="AK655" s="68">
        <v>0</v>
      </c>
      <c r="AL655" s="68">
        <v>0</v>
      </c>
      <c r="AM655" s="68">
        <v>0</v>
      </c>
      <c r="AN655" s="68">
        <v>0</v>
      </c>
      <c r="AO655" s="68">
        <v>0</v>
      </c>
      <c r="AP655" s="68" t="s">
        <v>12387</v>
      </c>
      <c r="AQ655" s="68">
        <v>1</v>
      </c>
      <c r="AR655" s="68" t="s">
        <v>12388</v>
      </c>
      <c r="AS655" s="68">
        <v>500</v>
      </c>
      <c r="AT655" s="68">
        <v>268435464</v>
      </c>
      <c r="AU655" s="68">
        <v>0</v>
      </c>
      <c r="AV655" s="68">
        <v>2</v>
      </c>
      <c r="AW655" s="68"/>
      <c r="AX655" s="68">
        <v>123</v>
      </c>
      <c r="AY655" s="126">
        <v>177</v>
      </c>
      <c r="AZ655" s="68">
        <v>1250000</v>
      </c>
      <c r="BA655" s="68">
        <v>2</v>
      </c>
      <c r="EQ655" s="68">
        <v>55009</v>
      </c>
      <c r="ER655" s="175">
        <v>1</v>
      </c>
      <c r="ES655" s="68">
        <v>-1</v>
      </c>
      <c r="ET655" s="68">
        <v>9</v>
      </c>
      <c r="EU655" s="68">
        <v>0</v>
      </c>
      <c r="EV655" s="68">
        <v>150009</v>
      </c>
      <c r="EW655" s="68" t="s">
        <v>2647</v>
      </c>
      <c r="EX655" s="68" t="str">
        <f t="shared" si="43"/>
        <v>소형</v>
      </c>
      <c r="GE655" s="68">
        <v>10315</v>
      </c>
      <c r="GF655" s="68" t="s">
        <v>4422</v>
      </c>
    </row>
    <row r="656" spans="6:188" x14ac:dyDescent="0.3">
      <c r="F656" s="68">
        <v>70061</v>
      </c>
      <c r="G656" s="68">
        <v>3</v>
      </c>
      <c r="H656" s="68">
        <v>370061</v>
      </c>
      <c r="I656" s="68">
        <v>370000</v>
      </c>
      <c r="J656" s="68" t="s">
        <v>12389</v>
      </c>
      <c r="K656" s="68" t="s">
        <v>12348</v>
      </c>
      <c r="L656" s="68">
        <v>60000</v>
      </c>
      <c r="M656" s="68">
        <v>0</v>
      </c>
      <c r="N656" s="68">
        <v>0</v>
      </c>
      <c r="O656" s="68">
        <v>0</v>
      </c>
      <c r="P656" s="68">
        <v>0</v>
      </c>
      <c r="Q656" s="68">
        <v>0</v>
      </c>
      <c r="R656" s="68">
        <v>63</v>
      </c>
      <c r="S656" s="68">
        <v>0</v>
      </c>
      <c r="T656" s="68">
        <v>3</v>
      </c>
      <c r="U656" s="68">
        <v>0</v>
      </c>
      <c r="V656" s="68">
        <v>0</v>
      </c>
      <c r="W656" s="68">
        <v>0</v>
      </c>
      <c r="X656" s="68">
        <v>0</v>
      </c>
      <c r="Y656" s="68">
        <v>0</v>
      </c>
      <c r="Z656" s="68">
        <v>0</v>
      </c>
      <c r="AA656" s="68">
        <v>0</v>
      </c>
      <c r="AB656" s="68">
        <v>0</v>
      </c>
      <c r="AC656" s="68">
        <v>1</v>
      </c>
      <c r="AD656" s="68">
        <v>1003</v>
      </c>
      <c r="AE656" s="68">
        <v>0</v>
      </c>
      <c r="AF656" s="68">
        <v>0</v>
      </c>
      <c r="AG656" s="68">
        <v>1013</v>
      </c>
      <c r="AH656" s="68">
        <v>0</v>
      </c>
      <c r="AI656" s="68">
        <v>0</v>
      </c>
      <c r="AJ656" s="68">
        <v>1048</v>
      </c>
      <c r="AK656" s="68">
        <v>0</v>
      </c>
      <c r="AL656" s="68">
        <v>0</v>
      </c>
      <c r="AM656" s="68">
        <v>0</v>
      </c>
      <c r="AN656" s="68">
        <v>0</v>
      </c>
      <c r="AO656" s="68">
        <v>0</v>
      </c>
      <c r="AP656" s="68" t="s">
        <v>12390</v>
      </c>
      <c r="AQ656" s="68">
        <v>1</v>
      </c>
      <c r="AR656" s="68" t="s">
        <v>12391</v>
      </c>
      <c r="AS656" s="68">
        <v>500</v>
      </c>
      <c r="AT656" s="68">
        <v>268435464</v>
      </c>
      <c r="AU656" s="68">
        <v>0</v>
      </c>
      <c r="AV656" s="68">
        <v>2</v>
      </c>
      <c r="AW656" s="68"/>
      <c r="AX656" s="68">
        <v>124</v>
      </c>
      <c r="AY656" s="126">
        <v>178</v>
      </c>
      <c r="AZ656" s="68">
        <v>1250000</v>
      </c>
      <c r="BA656" s="68">
        <v>2</v>
      </c>
      <c r="EQ656" s="68">
        <v>55010</v>
      </c>
      <c r="ER656" s="175">
        <v>2</v>
      </c>
      <c r="ES656" s="68">
        <v>-1</v>
      </c>
      <c r="ET656" s="68">
        <v>10</v>
      </c>
      <c r="EU656" s="68">
        <v>0</v>
      </c>
      <c r="EV656" s="68">
        <v>150010</v>
      </c>
      <c r="EW656" s="68" t="s">
        <v>2648</v>
      </c>
      <c r="EX656" s="68" t="str">
        <f t="shared" si="43"/>
        <v>중형</v>
      </c>
      <c r="GE656" s="68">
        <v>10316</v>
      </c>
      <c r="GF656" s="68" t="s">
        <v>4423</v>
      </c>
    </row>
    <row r="657" spans="6:188" x14ac:dyDescent="0.3">
      <c r="F657" s="68">
        <v>70062</v>
      </c>
      <c r="G657" s="68">
        <v>3</v>
      </c>
      <c r="H657" s="68">
        <v>370062</v>
      </c>
      <c r="I657" s="68">
        <v>370000</v>
      </c>
      <c r="J657" s="68" t="s">
        <v>12392</v>
      </c>
      <c r="K657" s="68" t="s">
        <v>12348</v>
      </c>
      <c r="L657" s="68">
        <v>100000</v>
      </c>
      <c r="M657" s="68">
        <v>0</v>
      </c>
      <c r="N657" s="68">
        <v>0</v>
      </c>
      <c r="O657" s="68">
        <v>0</v>
      </c>
      <c r="P657" s="68">
        <v>0</v>
      </c>
      <c r="Q657" s="68">
        <v>0</v>
      </c>
      <c r="R657" s="68">
        <v>63</v>
      </c>
      <c r="S657" s="68">
        <v>0</v>
      </c>
      <c r="T657" s="68">
        <v>4</v>
      </c>
      <c r="U657" s="68">
        <v>0</v>
      </c>
      <c r="V657" s="68">
        <v>0</v>
      </c>
      <c r="W657" s="68">
        <v>0</v>
      </c>
      <c r="X657" s="68">
        <v>0</v>
      </c>
      <c r="Y657" s="68">
        <v>0</v>
      </c>
      <c r="Z657" s="68">
        <v>0</v>
      </c>
      <c r="AA657" s="68">
        <v>0</v>
      </c>
      <c r="AB657" s="68">
        <v>0</v>
      </c>
      <c r="AC657" s="68">
        <v>1</v>
      </c>
      <c r="AD657" s="68">
        <v>1004</v>
      </c>
      <c r="AE657" s="68">
        <v>0</v>
      </c>
      <c r="AF657" s="68">
        <v>0</v>
      </c>
      <c r="AG657" s="68">
        <v>1019</v>
      </c>
      <c r="AH657" s="68">
        <v>0</v>
      </c>
      <c r="AI657" s="68">
        <v>0</v>
      </c>
      <c r="AJ657" s="68">
        <v>1049</v>
      </c>
      <c r="AK657" s="68">
        <v>0</v>
      </c>
      <c r="AL657" s="68">
        <v>0</v>
      </c>
      <c r="AM657" s="68">
        <v>0</v>
      </c>
      <c r="AN657" s="68">
        <v>0</v>
      </c>
      <c r="AO657" s="68">
        <v>0</v>
      </c>
      <c r="AP657" s="68" t="s">
        <v>12393</v>
      </c>
      <c r="AQ657" s="68">
        <v>1</v>
      </c>
      <c r="AR657" s="68" t="s">
        <v>12394</v>
      </c>
      <c r="AS657" s="68">
        <v>1000</v>
      </c>
      <c r="AT657" s="68">
        <v>268435464</v>
      </c>
      <c r="AU657" s="68">
        <v>0</v>
      </c>
      <c r="AV657" s="68">
        <v>2</v>
      </c>
      <c r="AW657" s="68"/>
      <c r="AX657" s="68">
        <v>125</v>
      </c>
      <c r="AY657" s="126">
        <v>179</v>
      </c>
      <c r="AZ657" s="68">
        <v>2000000</v>
      </c>
      <c r="BA657" s="68">
        <v>2</v>
      </c>
      <c r="EQ657" s="68">
        <v>55013</v>
      </c>
      <c r="ER657" s="175">
        <v>1</v>
      </c>
      <c r="ES657" s="68">
        <v>-1</v>
      </c>
      <c r="ET657" s="68">
        <v>13</v>
      </c>
      <c r="EU657" s="68">
        <v>0</v>
      </c>
      <c r="EV657" s="68">
        <v>150013</v>
      </c>
      <c r="EW657" s="68" t="s">
        <v>2651</v>
      </c>
      <c r="EX657" s="68" t="str">
        <f t="shared" si="43"/>
        <v>소형</v>
      </c>
      <c r="GE657" s="68">
        <v>10317</v>
      </c>
      <c r="GF657" s="68" t="s">
        <v>4424</v>
      </c>
    </row>
    <row r="658" spans="6:188" x14ac:dyDescent="0.3">
      <c r="F658" s="68">
        <v>70063</v>
      </c>
      <c r="G658" s="68">
        <v>3</v>
      </c>
      <c r="H658" s="68">
        <v>370063</v>
      </c>
      <c r="I658" s="68">
        <v>370000</v>
      </c>
      <c r="J658" s="68" t="s">
        <v>12395</v>
      </c>
      <c r="K658" s="68" t="s">
        <v>12348</v>
      </c>
      <c r="L658" s="68">
        <v>100000</v>
      </c>
      <c r="M658" s="68">
        <v>0</v>
      </c>
      <c r="N658" s="68">
        <v>0</v>
      </c>
      <c r="O658" s="68">
        <v>0</v>
      </c>
      <c r="P658" s="68">
        <v>0</v>
      </c>
      <c r="Q658" s="68">
        <v>0</v>
      </c>
      <c r="R658" s="68">
        <v>63</v>
      </c>
      <c r="S658" s="68">
        <v>0</v>
      </c>
      <c r="T658" s="68">
        <v>4</v>
      </c>
      <c r="U658" s="68">
        <v>0</v>
      </c>
      <c r="V658" s="68">
        <v>0</v>
      </c>
      <c r="W658" s="68">
        <v>0</v>
      </c>
      <c r="X658" s="68">
        <v>0</v>
      </c>
      <c r="Y658" s="68">
        <v>0</v>
      </c>
      <c r="Z658" s="68">
        <v>0</v>
      </c>
      <c r="AA658" s="68">
        <v>0</v>
      </c>
      <c r="AB658" s="68">
        <v>0</v>
      </c>
      <c r="AC658" s="68">
        <v>1</v>
      </c>
      <c r="AD658" s="68">
        <v>1009</v>
      </c>
      <c r="AE658" s="68">
        <v>0</v>
      </c>
      <c r="AF658" s="68">
        <v>0</v>
      </c>
      <c r="AG658" s="68">
        <v>1029</v>
      </c>
      <c r="AH658" s="68">
        <v>0</v>
      </c>
      <c r="AI658" s="68">
        <v>0</v>
      </c>
      <c r="AJ658" s="68">
        <v>1039</v>
      </c>
      <c r="AK658" s="68">
        <v>0</v>
      </c>
      <c r="AL658" s="68">
        <v>0</v>
      </c>
      <c r="AM658" s="68">
        <v>0</v>
      </c>
      <c r="AN658" s="68">
        <v>0</v>
      </c>
      <c r="AO658" s="68">
        <v>0</v>
      </c>
      <c r="AP658" s="68" t="s">
        <v>12396</v>
      </c>
      <c r="AQ658" s="68">
        <v>1</v>
      </c>
      <c r="AR658" s="68" t="s">
        <v>12397</v>
      </c>
      <c r="AS658" s="68">
        <v>1000</v>
      </c>
      <c r="AT658" s="68">
        <v>268435464</v>
      </c>
      <c r="AU658" s="68">
        <v>0</v>
      </c>
      <c r="AV658" s="68">
        <v>2</v>
      </c>
      <c r="AW658" s="68"/>
      <c r="AX658" s="68">
        <v>126</v>
      </c>
      <c r="AY658" s="126">
        <v>180</v>
      </c>
      <c r="AZ658" s="68">
        <v>2000000</v>
      </c>
      <c r="BA658" s="68">
        <v>2</v>
      </c>
      <c r="EQ658" s="68">
        <v>55016</v>
      </c>
      <c r="ER658" s="175">
        <v>2</v>
      </c>
      <c r="ES658" s="68">
        <v>-1</v>
      </c>
      <c r="ET658" s="68">
        <v>16</v>
      </c>
      <c r="EU658" s="68">
        <v>0</v>
      </c>
      <c r="EV658" s="68">
        <v>150016</v>
      </c>
      <c r="EW658" s="68" t="s">
        <v>2654</v>
      </c>
      <c r="EX658" s="68" t="str">
        <f t="shared" si="43"/>
        <v>중형</v>
      </c>
      <c r="GE658" s="68">
        <v>10318</v>
      </c>
      <c r="GF658" s="68" t="s">
        <v>4425</v>
      </c>
    </row>
    <row r="659" spans="6:188" x14ac:dyDescent="0.3">
      <c r="F659" s="68">
        <v>70064</v>
      </c>
      <c r="G659" s="68">
        <v>3</v>
      </c>
      <c r="H659" s="68">
        <v>370064</v>
      </c>
      <c r="I659" s="68">
        <v>370000</v>
      </c>
      <c r="J659" s="68" t="s">
        <v>12398</v>
      </c>
      <c r="K659" s="68" t="s">
        <v>12348</v>
      </c>
      <c r="L659" s="68">
        <v>100000</v>
      </c>
      <c r="M659" s="68">
        <v>0</v>
      </c>
      <c r="N659" s="68">
        <v>0</v>
      </c>
      <c r="O659" s="68">
        <v>0</v>
      </c>
      <c r="P659" s="68">
        <v>0</v>
      </c>
      <c r="Q659" s="68">
        <v>0</v>
      </c>
      <c r="R659" s="68">
        <v>63</v>
      </c>
      <c r="S659" s="68">
        <v>0</v>
      </c>
      <c r="T659" s="68">
        <v>4</v>
      </c>
      <c r="U659" s="68">
        <v>0</v>
      </c>
      <c r="V659" s="68">
        <v>0</v>
      </c>
      <c r="W659" s="68">
        <v>0</v>
      </c>
      <c r="X659" s="68">
        <v>0</v>
      </c>
      <c r="Y659" s="68">
        <v>0</v>
      </c>
      <c r="Z659" s="68">
        <v>0</v>
      </c>
      <c r="AA659" s="68">
        <v>0</v>
      </c>
      <c r="AB659" s="68">
        <v>0</v>
      </c>
      <c r="AC659" s="68">
        <v>1</v>
      </c>
      <c r="AD659" s="68">
        <v>1009</v>
      </c>
      <c r="AE659" s="68">
        <v>0</v>
      </c>
      <c r="AF659" s="68">
        <v>0</v>
      </c>
      <c r="AG659" s="68">
        <v>1024</v>
      </c>
      <c r="AH659" s="68">
        <v>0</v>
      </c>
      <c r="AI659" s="68">
        <v>0</v>
      </c>
      <c r="AJ659" s="68">
        <v>1034</v>
      </c>
      <c r="AK659" s="68">
        <v>0</v>
      </c>
      <c r="AL659" s="68">
        <v>0</v>
      </c>
      <c r="AM659" s="68">
        <v>0</v>
      </c>
      <c r="AN659" s="68">
        <v>0</v>
      </c>
      <c r="AO659" s="68">
        <v>0</v>
      </c>
      <c r="AP659" s="68" t="s">
        <v>12399</v>
      </c>
      <c r="AQ659" s="68">
        <v>1</v>
      </c>
      <c r="AR659" s="68" t="s">
        <v>12400</v>
      </c>
      <c r="AS659" s="68">
        <v>1000</v>
      </c>
      <c r="AT659" s="68">
        <v>268435464</v>
      </c>
      <c r="AU659" s="68">
        <v>0</v>
      </c>
      <c r="AV659" s="68">
        <v>2</v>
      </c>
      <c r="AW659" s="68"/>
      <c r="AX659" s="68">
        <v>127</v>
      </c>
      <c r="AY659" s="126">
        <v>181</v>
      </c>
      <c r="AZ659" s="68">
        <v>2000000</v>
      </c>
      <c r="BA659" s="68">
        <v>2</v>
      </c>
      <c r="EQ659" s="68">
        <v>55023</v>
      </c>
      <c r="ER659" s="175">
        <v>1</v>
      </c>
      <c r="ES659" s="68">
        <v>-1</v>
      </c>
      <c r="ET659" s="68">
        <v>23</v>
      </c>
      <c r="EU659" s="68">
        <v>0</v>
      </c>
      <c r="EV659" s="68">
        <v>150023</v>
      </c>
      <c r="EW659" s="68" t="s">
        <v>2661</v>
      </c>
      <c r="EX659" s="68" t="str">
        <f t="shared" si="43"/>
        <v>소형</v>
      </c>
      <c r="GE659" s="68">
        <v>10319</v>
      </c>
      <c r="GF659" s="68" t="s">
        <v>4426</v>
      </c>
    </row>
    <row r="660" spans="6:188" x14ac:dyDescent="0.3">
      <c r="F660" s="68">
        <v>70065</v>
      </c>
      <c r="G660" s="68">
        <v>3</v>
      </c>
      <c r="H660" s="68">
        <v>370065</v>
      </c>
      <c r="I660" s="68">
        <v>370000</v>
      </c>
      <c r="J660" s="68" t="s">
        <v>12401</v>
      </c>
      <c r="K660" s="68" t="s">
        <v>12348</v>
      </c>
      <c r="L660" s="68">
        <v>100000</v>
      </c>
      <c r="M660" s="68">
        <v>0</v>
      </c>
      <c r="N660" s="68">
        <v>0</v>
      </c>
      <c r="O660" s="68">
        <v>0</v>
      </c>
      <c r="P660" s="68">
        <v>0</v>
      </c>
      <c r="Q660" s="68">
        <v>0</v>
      </c>
      <c r="R660" s="68">
        <v>63</v>
      </c>
      <c r="S660" s="68">
        <v>0</v>
      </c>
      <c r="T660" s="68">
        <v>4</v>
      </c>
      <c r="U660" s="68">
        <v>0</v>
      </c>
      <c r="V660" s="68">
        <v>0</v>
      </c>
      <c r="W660" s="68">
        <v>0</v>
      </c>
      <c r="X660" s="68">
        <v>0</v>
      </c>
      <c r="Y660" s="68">
        <v>0</v>
      </c>
      <c r="Z660" s="68">
        <v>0</v>
      </c>
      <c r="AA660" s="68">
        <v>0</v>
      </c>
      <c r="AB660" s="68">
        <v>0</v>
      </c>
      <c r="AC660" s="68">
        <v>1</v>
      </c>
      <c r="AD660" s="68">
        <v>1004</v>
      </c>
      <c r="AE660" s="68">
        <v>0</v>
      </c>
      <c r="AF660" s="68">
        <v>0</v>
      </c>
      <c r="AG660" s="68">
        <v>1014</v>
      </c>
      <c r="AH660" s="68">
        <v>0</v>
      </c>
      <c r="AI660" s="68">
        <v>0</v>
      </c>
      <c r="AJ660" s="68">
        <v>1059</v>
      </c>
      <c r="AK660" s="68">
        <v>0</v>
      </c>
      <c r="AL660" s="68">
        <v>0</v>
      </c>
      <c r="AM660" s="68">
        <v>0</v>
      </c>
      <c r="AN660" s="68">
        <v>0</v>
      </c>
      <c r="AO660" s="68">
        <v>0</v>
      </c>
      <c r="AP660" s="68" t="s">
        <v>12402</v>
      </c>
      <c r="AQ660" s="68">
        <v>1</v>
      </c>
      <c r="AR660" s="68" t="s">
        <v>12403</v>
      </c>
      <c r="AS660" s="68">
        <v>1000</v>
      </c>
      <c r="AT660" s="68">
        <v>268435464</v>
      </c>
      <c r="AU660" s="68">
        <v>0</v>
      </c>
      <c r="AV660" s="68">
        <v>2</v>
      </c>
      <c r="AW660" s="68"/>
      <c r="AX660" s="68">
        <v>128</v>
      </c>
      <c r="AY660" s="126">
        <v>182</v>
      </c>
      <c r="AZ660" s="68">
        <v>2000000</v>
      </c>
      <c r="BA660" s="68">
        <v>2</v>
      </c>
      <c r="EQ660" s="68">
        <v>55024</v>
      </c>
      <c r="ER660" s="175">
        <v>1</v>
      </c>
      <c r="ES660" s="68">
        <v>-1</v>
      </c>
      <c r="ET660" s="68">
        <v>24</v>
      </c>
      <c r="EU660" s="68">
        <v>0</v>
      </c>
      <c r="EV660" s="68">
        <v>150024</v>
      </c>
      <c r="EW660" s="68" t="s">
        <v>2662</v>
      </c>
      <c r="EX660" s="68" t="str">
        <f t="shared" si="43"/>
        <v>소형</v>
      </c>
      <c r="GE660" s="68">
        <v>10320</v>
      </c>
      <c r="GF660" s="68" t="s">
        <v>4427</v>
      </c>
    </row>
    <row r="661" spans="6:188" x14ac:dyDescent="0.3">
      <c r="F661" s="68">
        <v>70066</v>
      </c>
      <c r="G661" s="68">
        <v>3</v>
      </c>
      <c r="H661" s="68">
        <v>370066</v>
      </c>
      <c r="I661" s="68">
        <v>370000</v>
      </c>
      <c r="J661" s="68" t="s">
        <v>12404</v>
      </c>
      <c r="K661" s="68" t="s">
        <v>12348</v>
      </c>
      <c r="L661" s="68">
        <v>100000</v>
      </c>
      <c r="M661" s="68">
        <v>0</v>
      </c>
      <c r="N661" s="68">
        <v>0</v>
      </c>
      <c r="O661" s="68">
        <v>0</v>
      </c>
      <c r="P661" s="68">
        <v>0</v>
      </c>
      <c r="Q661" s="68">
        <v>0</v>
      </c>
      <c r="R661" s="68">
        <v>63</v>
      </c>
      <c r="S661" s="68">
        <v>0</v>
      </c>
      <c r="T661" s="68">
        <v>4</v>
      </c>
      <c r="U661" s="68">
        <v>0</v>
      </c>
      <c r="V661" s="68">
        <v>0</v>
      </c>
      <c r="W661" s="68">
        <v>0</v>
      </c>
      <c r="X661" s="68">
        <v>0</v>
      </c>
      <c r="Y661" s="68">
        <v>0</v>
      </c>
      <c r="Z661" s="68">
        <v>0</v>
      </c>
      <c r="AA661" s="68">
        <v>0</v>
      </c>
      <c r="AB661" s="68">
        <v>0</v>
      </c>
      <c r="AC661" s="68">
        <v>1</v>
      </c>
      <c r="AD661" s="68">
        <v>1009</v>
      </c>
      <c r="AE661" s="68">
        <v>0</v>
      </c>
      <c r="AF661" s="68">
        <v>0</v>
      </c>
      <c r="AG661" s="68">
        <v>1019</v>
      </c>
      <c r="AH661" s="68">
        <v>0</v>
      </c>
      <c r="AI661" s="68">
        <v>0</v>
      </c>
      <c r="AJ661" s="68">
        <v>1044</v>
      </c>
      <c r="AK661" s="68">
        <v>0</v>
      </c>
      <c r="AL661" s="68">
        <v>0</v>
      </c>
      <c r="AM661" s="68">
        <v>0</v>
      </c>
      <c r="AN661" s="68">
        <v>0</v>
      </c>
      <c r="AO661" s="68">
        <v>0</v>
      </c>
      <c r="AP661" s="68" t="s">
        <v>12405</v>
      </c>
      <c r="AQ661" s="68">
        <v>1</v>
      </c>
      <c r="AR661" s="68" t="s">
        <v>12406</v>
      </c>
      <c r="AS661" s="68">
        <v>1000</v>
      </c>
      <c r="AT661" s="68">
        <v>268435464</v>
      </c>
      <c r="AU661" s="68">
        <v>0</v>
      </c>
      <c r="AV661" s="68">
        <v>2</v>
      </c>
      <c r="AW661" s="68"/>
      <c r="AX661" s="68">
        <v>129</v>
      </c>
      <c r="AY661" s="126">
        <v>183</v>
      </c>
      <c r="AZ661" s="68">
        <v>2000000</v>
      </c>
      <c r="BA661" s="68">
        <v>2</v>
      </c>
      <c r="EQ661" s="68">
        <v>55025</v>
      </c>
      <c r="ER661" s="175">
        <v>1</v>
      </c>
      <c r="ES661" s="68">
        <v>-1</v>
      </c>
      <c r="ET661" s="68">
        <v>25</v>
      </c>
      <c r="EU661" s="68">
        <v>0</v>
      </c>
      <c r="EV661" s="68">
        <v>150025</v>
      </c>
      <c r="EW661" s="68" t="s">
        <v>2663</v>
      </c>
      <c r="EX661" s="68" t="str">
        <f t="shared" si="43"/>
        <v>소형</v>
      </c>
      <c r="GE661" s="68">
        <v>10321</v>
      </c>
      <c r="GF661" s="68" t="s">
        <v>4428</v>
      </c>
    </row>
    <row r="662" spans="6:188" x14ac:dyDescent="0.3">
      <c r="F662" s="68">
        <v>70067</v>
      </c>
      <c r="G662" s="68">
        <v>3</v>
      </c>
      <c r="H662" s="68">
        <v>370067</v>
      </c>
      <c r="I662" s="68">
        <v>370000</v>
      </c>
      <c r="J662" s="68" t="s">
        <v>13502</v>
      </c>
      <c r="K662" s="68" t="s">
        <v>12348</v>
      </c>
      <c r="L662" s="68">
        <v>10000</v>
      </c>
      <c r="M662" s="68">
        <v>0</v>
      </c>
      <c r="N662" s="68">
        <v>0</v>
      </c>
      <c r="O662" s="68">
        <v>0</v>
      </c>
      <c r="P662" s="68">
        <v>0</v>
      </c>
      <c r="Q662" s="68">
        <v>0</v>
      </c>
      <c r="R662" s="68">
        <v>64</v>
      </c>
      <c r="S662" s="68">
        <v>0</v>
      </c>
      <c r="T662" s="68">
        <v>1</v>
      </c>
      <c r="U662" s="68">
        <v>0</v>
      </c>
      <c r="V662" s="68">
        <v>0</v>
      </c>
      <c r="W662" s="68">
        <v>0</v>
      </c>
      <c r="X662" s="68">
        <v>0</v>
      </c>
      <c r="Y662" s="68">
        <v>0</v>
      </c>
      <c r="Z662" s="68">
        <v>0</v>
      </c>
      <c r="AA662" s="68">
        <v>0</v>
      </c>
      <c r="AB662" s="68">
        <v>0</v>
      </c>
      <c r="AC662" s="68">
        <v>1</v>
      </c>
      <c r="AD662" s="68">
        <v>1066</v>
      </c>
      <c r="AE662" s="68">
        <v>0</v>
      </c>
      <c r="AF662" s="68">
        <v>0</v>
      </c>
      <c r="AG662" s="68">
        <v>0</v>
      </c>
      <c r="AH662" s="68">
        <v>0</v>
      </c>
      <c r="AI662" s="68">
        <v>0</v>
      </c>
      <c r="AJ662" s="68">
        <v>0</v>
      </c>
      <c r="AK662" s="68">
        <v>0</v>
      </c>
      <c r="AL662" s="68">
        <v>0</v>
      </c>
      <c r="AM662" s="68">
        <v>0</v>
      </c>
      <c r="AN662" s="68">
        <v>0</v>
      </c>
      <c r="AO662" s="68">
        <v>0</v>
      </c>
      <c r="AP662" s="68" t="s">
        <v>13503</v>
      </c>
      <c r="AQ662" s="68">
        <v>1</v>
      </c>
      <c r="AR662" s="68" t="s">
        <v>12662</v>
      </c>
      <c r="AS662" s="68">
        <v>500</v>
      </c>
      <c r="AT662" s="68">
        <v>268435464</v>
      </c>
      <c r="AU662" s="68">
        <v>0</v>
      </c>
      <c r="AV662" s="68">
        <v>2</v>
      </c>
      <c r="AW662" s="68"/>
      <c r="AX662" s="68">
        <v>130</v>
      </c>
      <c r="AY662" s="126">
        <v>184</v>
      </c>
      <c r="AZ662" s="68">
        <v>100000</v>
      </c>
      <c r="BA662" s="68">
        <v>2</v>
      </c>
      <c r="EQ662" s="68">
        <v>55027</v>
      </c>
      <c r="ER662" s="175">
        <v>4</v>
      </c>
      <c r="ES662" s="68">
        <v>-1</v>
      </c>
      <c r="ET662" s="68">
        <v>27</v>
      </c>
      <c r="EU662" s="68">
        <v>0</v>
      </c>
      <c r="EV662" s="68">
        <v>150027</v>
      </c>
      <c r="EW662" s="68" t="s">
        <v>2665</v>
      </c>
      <c r="EX662" s="68" t="str">
        <f t="shared" si="43"/>
        <v>대형</v>
      </c>
      <c r="GE662" s="68">
        <v>10400</v>
      </c>
      <c r="GF662" s="68" t="s">
        <v>4429</v>
      </c>
    </row>
    <row r="663" spans="6:188" x14ac:dyDescent="0.3">
      <c r="F663" s="68">
        <v>70068</v>
      </c>
      <c r="G663" s="68">
        <v>3</v>
      </c>
      <c r="H663" s="68">
        <v>370068</v>
      </c>
      <c r="I663" s="68">
        <v>370000</v>
      </c>
      <c r="J663" s="68" t="s">
        <v>13504</v>
      </c>
      <c r="K663" s="68" t="s">
        <v>12348</v>
      </c>
      <c r="L663" s="68">
        <v>10000</v>
      </c>
      <c r="M663" s="68">
        <v>0</v>
      </c>
      <c r="N663" s="68">
        <v>0</v>
      </c>
      <c r="O663" s="68">
        <v>0</v>
      </c>
      <c r="P663" s="68">
        <v>0</v>
      </c>
      <c r="Q663" s="68">
        <v>0</v>
      </c>
      <c r="R663" s="68">
        <v>64</v>
      </c>
      <c r="S663" s="68">
        <v>0</v>
      </c>
      <c r="T663" s="68">
        <v>1</v>
      </c>
      <c r="U663" s="68">
        <v>0</v>
      </c>
      <c r="V663" s="68">
        <v>0</v>
      </c>
      <c r="W663" s="68">
        <v>0</v>
      </c>
      <c r="X663" s="68">
        <v>0</v>
      </c>
      <c r="Y663" s="68">
        <v>0</v>
      </c>
      <c r="Z663" s="68">
        <v>0</v>
      </c>
      <c r="AA663" s="68">
        <v>0</v>
      </c>
      <c r="AB663" s="68">
        <v>0</v>
      </c>
      <c r="AC663" s="68">
        <v>1</v>
      </c>
      <c r="AD663" s="68">
        <v>1066</v>
      </c>
      <c r="AE663" s="68">
        <v>0</v>
      </c>
      <c r="AF663" s="68">
        <v>0</v>
      </c>
      <c r="AG663" s="68">
        <v>0</v>
      </c>
      <c r="AH663" s="68">
        <v>0</v>
      </c>
      <c r="AI663" s="68">
        <v>0</v>
      </c>
      <c r="AJ663" s="68">
        <v>0</v>
      </c>
      <c r="AK663" s="68">
        <v>0</v>
      </c>
      <c r="AL663" s="68">
        <v>0</v>
      </c>
      <c r="AM663" s="68">
        <v>0</v>
      </c>
      <c r="AN663" s="68">
        <v>0</v>
      </c>
      <c r="AO663" s="68">
        <v>0</v>
      </c>
      <c r="AP663" s="68" t="s">
        <v>13505</v>
      </c>
      <c r="AQ663" s="68">
        <v>1</v>
      </c>
      <c r="AR663" s="68" t="s">
        <v>12674</v>
      </c>
      <c r="AS663" s="68">
        <v>500</v>
      </c>
      <c r="AT663" s="68">
        <v>268435464</v>
      </c>
      <c r="AU663" s="68">
        <v>0</v>
      </c>
      <c r="AV663" s="68">
        <v>2</v>
      </c>
      <c r="AW663" s="68"/>
      <c r="AX663" s="68">
        <v>131</v>
      </c>
      <c r="AY663" s="126">
        <v>185</v>
      </c>
      <c r="AZ663" s="68">
        <v>100000</v>
      </c>
      <c r="BA663" s="68">
        <v>2</v>
      </c>
      <c r="EQ663" s="68">
        <v>55029</v>
      </c>
      <c r="ER663" s="175">
        <v>2</v>
      </c>
      <c r="ES663" s="68">
        <v>-1</v>
      </c>
      <c r="ET663" s="68">
        <v>29</v>
      </c>
      <c r="EU663" s="68">
        <v>0</v>
      </c>
      <c r="EV663" s="68">
        <v>150029</v>
      </c>
      <c r="EW663" s="68" t="s">
        <v>2667</v>
      </c>
      <c r="EX663" s="68" t="str">
        <f t="shared" si="43"/>
        <v>중형</v>
      </c>
      <c r="GE663" s="68">
        <v>10401</v>
      </c>
      <c r="GF663" s="68" t="s">
        <v>4410</v>
      </c>
    </row>
    <row r="664" spans="6:188" x14ac:dyDescent="0.3">
      <c r="F664" s="68">
        <v>70069</v>
      </c>
      <c r="G664" s="68">
        <v>3</v>
      </c>
      <c r="H664" s="68">
        <v>370069</v>
      </c>
      <c r="I664" s="68">
        <v>370000</v>
      </c>
      <c r="J664" s="68" t="s">
        <v>13506</v>
      </c>
      <c r="K664" s="68" t="s">
        <v>12348</v>
      </c>
      <c r="L664" s="68">
        <v>10000</v>
      </c>
      <c r="M664" s="68">
        <v>0</v>
      </c>
      <c r="N664" s="68">
        <v>0</v>
      </c>
      <c r="O664" s="68">
        <v>0</v>
      </c>
      <c r="P664" s="68">
        <v>0</v>
      </c>
      <c r="Q664" s="68">
        <v>0</v>
      </c>
      <c r="R664" s="68">
        <v>64</v>
      </c>
      <c r="S664" s="68">
        <v>0</v>
      </c>
      <c r="T664" s="68">
        <v>1</v>
      </c>
      <c r="U664" s="68">
        <v>0</v>
      </c>
      <c r="V664" s="68">
        <v>0</v>
      </c>
      <c r="W664" s="68">
        <v>0</v>
      </c>
      <c r="X664" s="68">
        <v>0</v>
      </c>
      <c r="Y664" s="68">
        <v>0</v>
      </c>
      <c r="Z664" s="68">
        <v>0</v>
      </c>
      <c r="AA664" s="68">
        <v>0</v>
      </c>
      <c r="AB664" s="68">
        <v>0</v>
      </c>
      <c r="AC664" s="68">
        <v>1</v>
      </c>
      <c r="AD664" s="68">
        <v>1066</v>
      </c>
      <c r="AE664" s="68">
        <v>0</v>
      </c>
      <c r="AF664" s="68">
        <v>0</v>
      </c>
      <c r="AG664" s="68">
        <v>0</v>
      </c>
      <c r="AH664" s="68">
        <v>0</v>
      </c>
      <c r="AI664" s="68">
        <v>0</v>
      </c>
      <c r="AJ664" s="68">
        <v>0</v>
      </c>
      <c r="AK664" s="68">
        <v>0</v>
      </c>
      <c r="AL664" s="68">
        <v>0</v>
      </c>
      <c r="AM664" s="68">
        <v>0</v>
      </c>
      <c r="AN664" s="68">
        <v>0</v>
      </c>
      <c r="AO664" s="68">
        <v>0</v>
      </c>
      <c r="AP664" s="68" t="s">
        <v>13507</v>
      </c>
      <c r="AQ664" s="68">
        <v>1</v>
      </c>
      <c r="AR664" s="68" t="s">
        <v>12663</v>
      </c>
      <c r="AS664" s="68">
        <v>500</v>
      </c>
      <c r="AT664" s="68">
        <v>268435464</v>
      </c>
      <c r="AU664" s="68">
        <v>0</v>
      </c>
      <c r="AV664" s="68">
        <v>2</v>
      </c>
      <c r="AW664" s="68"/>
      <c r="AX664" s="68">
        <v>132</v>
      </c>
      <c r="AY664" s="126">
        <v>186</v>
      </c>
      <c r="AZ664" s="68">
        <v>100000</v>
      </c>
      <c r="BA664" s="68">
        <v>2</v>
      </c>
      <c r="EQ664" s="68">
        <v>55032</v>
      </c>
      <c r="ER664" s="175">
        <v>2</v>
      </c>
      <c r="ES664" s="68">
        <v>-1</v>
      </c>
      <c r="ET664" s="68">
        <v>32</v>
      </c>
      <c r="EU664" s="68">
        <v>0</v>
      </c>
      <c r="EV664" s="68">
        <v>150032</v>
      </c>
      <c r="EW664" s="68" t="s">
        <v>2670</v>
      </c>
      <c r="EX664" s="68" t="str">
        <f t="shared" si="43"/>
        <v>중형</v>
      </c>
      <c r="GE664" s="68">
        <v>10402</v>
      </c>
      <c r="GF664" s="68" t="s">
        <v>3883</v>
      </c>
    </row>
    <row r="665" spans="6:188" x14ac:dyDescent="0.3">
      <c r="F665" s="68">
        <v>70070</v>
      </c>
      <c r="G665" s="68">
        <v>3</v>
      </c>
      <c r="H665" s="68">
        <v>370070</v>
      </c>
      <c r="I665" s="68">
        <v>370000</v>
      </c>
      <c r="J665" s="68" t="s">
        <v>13508</v>
      </c>
      <c r="K665" s="68" t="s">
        <v>12348</v>
      </c>
      <c r="L665" s="68">
        <v>10000</v>
      </c>
      <c r="M665" s="68">
        <v>0</v>
      </c>
      <c r="N665" s="68">
        <v>0</v>
      </c>
      <c r="O665" s="68">
        <v>0</v>
      </c>
      <c r="P665" s="68">
        <v>0</v>
      </c>
      <c r="Q665" s="68">
        <v>0</v>
      </c>
      <c r="R665" s="68">
        <v>64</v>
      </c>
      <c r="S665" s="68">
        <v>0</v>
      </c>
      <c r="T665" s="68">
        <v>1</v>
      </c>
      <c r="U665" s="68">
        <v>0</v>
      </c>
      <c r="V665" s="68">
        <v>0</v>
      </c>
      <c r="W665" s="68">
        <v>0</v>
      </c>
      <c r="X665" s="68">
        <v>0</v>
      </c>
      <c r="Y665" s="68">
        <v>0</v>
      </c>
      <c r="Z665" s="68">
        <v>0</v>
      </c>
      <c r="AA665" s="68">
        <v>0</v>
      </c>
      <c r="AB665" s="68">
        <v>0</v>
      </c>
      <c r="AC665" s="68">
        <v>1</v>
      </c>
      <c r="AD665" s="68">
        <v>1066</v>
      </c>
      <c r="AE665" s="68">
        <v>0</v>
      </c>
      <c r="AF665" s="68">
        <v>0</v>
      </c>
      <c r="AG665" s="68">
        <v>0</v>
      </c>
      <c r="AH665" s="68">
        <v>0</v>
      </c>
      <c r="AI665" s="68">
        <v>0</v>
      </c>
      <c r="AJ665" s="68">
        <v>0</v>
      </c>
      <c r="AK665" s="68">
        <v>0</v>
      </c>
      <c r="AL665" s="68">
        <v>0</v>
      </c>
      <c r="AM665" s="68">
        <v>0</v>
      </c>
      <c r="AN665" s="68">
        <v>0</v>
      </c>
      <c r="AO665" s="68">
        <v>0</v>
      </c>
      <c r="AP665" s="68" t="s">
        <v>13509</v>
      </c>
      <c r="AQ665" s="68">
        <v>1</v>
      </c>
      <c r="AR665" s="68" t="s">
        <v>12661</v>
      </c>
      <c r="AS665" s="68">
        <v>500</v>
      </c>
      <c r="AT665" s="68">
        <v>268435464</v>
      </c>
      <c r="AU665" s="68">
        <v>0</v>
      </c>
      <c r="AV665" s="68">
        <v>2</v>
      </c>
      <c r="AW665" s="68"/>
      <c r="AX665" s="68">
        <v>133</v>
      </c>
      <c r="AY665" s="126">
        <v>187</v>
      </c>
      <c r="AZ665" s="68">
        <v>100000</v>
      </c>
      <c r="BA665" s="68">
        <v>2</v>
      </c>
      <c r="EQ665" s="68">
        <v>55036</v>
      </c>
      <c r="ER665" s="175">
        <v>2</v>
      </c>
      <c r="ES665" s="68">
        <v>-1</v>
      </c>
      <c r="ET665" s="68">
        <v>36</v>
      </c>
      <c r="EU665" s="68">
        <v>0</v>
      </c>
      <c r="EV665" s="68">
        <v>150036</v>
      </c>
      <c r="EW665" s="68" t="s">
        <v>2674</v>
      </c>
      <c r="EX665" s="68" t="str">
        <f t="shared" si="43"/>
        <v>중형</v>
      </c>
      <c r="GE665" s="68">
        <v>10500</v>
      </c>
      <c r="GF665" s="68" t="s">
        <v>4430</v>
      </c>
    </row>
    <row r="666" spans="6:188" x14ac:dyDescent="0.3">
      <c r="F666" s="68">
        <v>70071</v>
      </c>
      <c r="G666" s="68">
        <v>3</v>
      </c>
      <c r="H666" s="68">
        <v>370071</v>
      </c>
      <c r="I666" s="68">
        <v>370000</v>
      </c>
      <c r="J666" s="68" t="s">
        <v>13510</v>
      </c>
      <c r="K666" s="68" t="s">
        <v>12348</v>
      </c>
      <c r="L666" s="68">
        <v>30000</v>
      </c>
      <c r="M666" s="68">
        <v>0</v>
      </c>
      <c r="N666" s="68">
        <v>0</v>
      </c>
      <c r="O666" s="68">
        <v>0</v>
      </c>
      <c r="P666" s="68">
        <v>0</v>
      </c>
      <c r="Q666" s="68">
        <v>0</v>
      </c>
      <c r="R666" s="68">
        <v>64</v>
      </c>
      <c r="S666" s="68">
        <v>0</v>
      </c>
      <c r="T666" s="68">
        <v>2</v>
      </c>
      <c r="U666" s="68">
        <v>0</v>
      </c>
      <c r="V666" s="68">
        <v>0</v>
      </c>
      <c r="W666" s="68">
        <v>0</v>
      </c>
      <c r="X666" s="68">
        <v>0</v>
      </c>
      <c r="Y666" s="68">
        <v>0</v>
      </c>
      <c r="Z666" s="68">
        <v>0</v>
      </c>
      <c r="AA666" s="68">
        <v>0</v>
      </c>
      <c r="AB666" s="68">
        <v>0</v>
      </c>
      <c r="AC666" s="68">
        <v>1</v>
      </c>
      <c r="AD666" s="68">
        <v>1067</v>
      </c>
      <c r="AE666" s="68">
        <v>0</v>
      </c>
      <c r="AF666" s="68">
        <v>0</v>
      </c>
      <c r="AG666" s="68">
        <v>1011</v>
      </c>
      <c r="AH666" s="68">
        <v>0</v>
      </c>
      <c r="AI666" s="68">
        <v>0</v>
      </c>
      <c r="AJ666" s="68">
        <v>0</v>
      </c>
      <c r="AK666" s="68">
        <v>0</v>
      </c>
      <c r="AL666" s="68">
        <v>0</v>
      </c>
      <c r="AM666" s="68">
        <v>0</v>
      </c>
      <c r="AN666" s="68">
        <v>0</v>
      </c>
      <c r="AO666" s="68">
        <v>0</v>
      </c>
      <c r="AP666" s="68" t="s">
        <v>13511</v>
      </c>
      <c r="AQ666" s="68">
        <v>1</v>
      </c>
      <c r="AR666" s="68" t="s">
        <v>12728</v>
      </c>
      <c r="AS666" s="68">
        <v>500</v>
      </c>
      <c r="AT666" s="68">
        <v>268435464</v>
      </c>
      <c r="AU666" s="68">
        <v>0</v>
      </c>
      <c r="AV666" s="68">
        <v>2</v>
      </c>
      <c r="AW666" s="68"/>
      <c r="AX666" s="68">
        <v>134</v>
      </c>
      <c r="AY666" s="126">
        <v>188</v>
      </c>
      <c r="AZ666" s="68">
        <v>500000</v>
      </c>
      <c r="BA666" s="68">
        <v>2</v>
      </c>
      <c r="EQ666" s="68">
        <v>55034</v>
      </c>
      <c r="ER666" s="175">
        <v>1</v>
      </c>
      <c r="ES666" s="68">
        <v>-1</v>
      </c>
      <c r="ET666" s="68">
        <v>34</v>
      </c>
      <c r="EU666" s="68">
        <v>0</v>
      </c>
      <c r="EV666" s="68">
        <v>150034</v>
      </c>
      <c r="EW666" s="68" t="s">
        <v>2672</v>
      </c>
      <c r="EX666" s="68" t="str">
        <f t="shared" si="43"/>
        <v>소형</v>
      </c>
      <c r="GE666" s="68">
        <v>10501</v>
      </c>
      <c r="GF666" s="68" t="s">
        <v>4431</v>
      </c>
    </row>
    <row r="667" spans="6:188" x14ac:dyDescent="0.3">
      <c r="F667" s="68">
        <v>70072</v>
      </c>
      <c r="G667" s="68">
        <v>3</v>
      </c>
      <c r="H667" s="68">
        <v>370072</v>
      </c>
      <c r="I667" s="68">
        <v>370000</v>
      </c>
      <c r="J667" s="68" t="s">
        <v>13512</v>
      </c>
      <c r="K667" s="68" t="s">
        <v>12348</v>
      </c>
      <c r="L667" s="68">
        <v>30000</v>
      </c>
      <c r="M667" s="68">
        <v>0</v>
      </c>
      <c r="N667" s="68">
        <v>0</v>
      </c>
      <c r="O667" s="68">
        <v>0</v>
      </c>
      <c r="P667" s="68">
        <v>0</v>
      </c>
      <c r="Q667" s="68">
        <v>0</v>
      </c>
      <c r="R667" s="68">
        <v>64</v>
      </c>
      <c r="S667" s="68">
        <v>0</v>
      </c>
      <c r="T667" s="68">
        <v>2</v>
      </c>
      <c r="U667" s="68">
        <v>0</v>
      </c>
      <c r="V667" s="68">
        <v>0</v>
      </c>
      <c r="W667" s="68">
        <v>0</v>
      </c>
      <c r="X667" s="68">
        <v>0</v>
      </c>
      <c r="Y667" s="68">
        <v>0</v>
      </c>
      <c r="Z667" s="68">
        <v>0</v>
      </c>
      <c r="AA667" s="68">
        <v>0</v>
      </c>
      <c r="AB667" s="68">
        <v>0</v>
      </c>
      <c r="AC667" s="68">
        <v>1</v>
      </c>
      <c r="AD667" s="68">
        <v>1067</v>
      </c>
      <c r="AE667" s="68">
        <v>0</v>
      </c>
      <c r="AF667" s="68">
        <v>0</v>
      </c>
      <c r="AG667" s="68">
        <v>1016</v>
      </c>
      <c r="AH667" s="68">
        <v>0</v>
      </c>
      <c r="AI667" s="68">
        <v>0</v>
      </c>
      <c r="AJ667" s="68">
        <v>0</v>
      </c>
      <c r="AK667" s="68">
        <v>0</v>
      </c>
      <c r="AL667" s="68">
        <v>0</v>
      </c>
      <c r="AM667" s="68">
        <v>0</v>
      </c>
      <c r="AN667" s="68">
        <v>0</v>
      </c>
      <c r="AO667" s="68">
        <v>0</v>
      </c>
      <c r="AP667" s="68" t="s">
        <v>13513</v>
      </c>
      <c r="AQ667" s="68">
        <v>1</v>
      </c>
      <c r="AR667" s="68" t="s">
        <v>12676</v>
      </c>
      <c r="AS667" s="68">
        <v>500</v>
      </c>
      <c r="AT667" s="68">
        <v>268435464</v>
      </c>
      <c r="AU667" s="68">
        <v>0</v>
      </c>
      <c r="AV667" s="68">
        <v>2</v>
      </c>
      <c r="AW667" s="68"/>
      <c r="AX667" s="68">
        <v>135</v>
      </c>
      <c r="AY667" s="126">
        <v>189</v>
      </c>
      <c r="AZ667" s="68">
        <v>500000</v>
      </c>
      <c r="BA667" s="68">
        <v>2</v>
      </c>
      <c r="EQ667" s="68">
        <v>55035</v>
      </c>
      <c r="ER667" s="175">
        <v>1</v>
      </c>
      <c r="ES667" s="68">
        <v>-1</v>
      </c>
      <c r="ET667" s="68">
        <v>35</v>
      </c>
      <c r="EU667" s="68">
        <v>0</v>
      </c>
      <c r="EV667" s="68">
        <v>150035</v>
      </c>
      <c r="EW667" s="68" t="s">
        <v>2673</v>
      </c>
      <c r="EX667" s="68" t="str">
        <f t="shared" si="43"/>
        <v>소형</v>
      </c>
      <c r="GE667" s="68">
        <v>10601</v>
      </c>
      <c r="GF667" s="68" t="s">
        <v>597</v>
      </c>
    </row>
    <row r="668" spans="6:188" x14ac:dyDescent="0.3">
      <c r="F668" s="68">
        <v>70073</v>
      </c>
      <c r="G668" s="68">
        <v>3</v>
      </c>
      <c r="H668" s="68">
        <v>370073</v>
      </c>
      <c r="I668" s="68">
        <v>370000</v>
      </c>
      <c r="J668" s="68" t="s">
        <v>13514</v>
      </c>
      <c r="K668" s="68" t="s">
        <v>12348</v>
      </c>
      <c r="L668" s="68">
        <v>30000</v>
      </c>
      <c r="M668" s="68">
        <v>0</v>
      </c>
      <c r="N668" s="68">
        <v>0</v>
      </c>
      <c r="O668" s="68">
        <v>0</v>
      </c>
      <c r="P668" s="68">
        <v>0</v>
      </c>
      <c r="Q668" s="68">
        <v>0</v>
      </c>
      <c r="R668" s="68">
        <v>64</v>
      </c>
      <c r="S668" s="68">
        <v>0</v>
      </c>
      <c r="T668" s="68">
        <v>2</v>
      </c>
      <c r="U668" s="68">
        <v>0</v>
      </c>
      <c r="V668" s="68">
        <v>0</v>
      </c>
      <c r="W668" s="68">
        <v>0</v>
      </c>
      <c r="X668" s="68">
        <v>0</v>
      </c>
      <c r="Y668" s="68">
        <v>0</v>
      </c>
      <c r="Z668" s="68">
        <v>0</v>
      </c>
      <c r="AA668" s="68">
        <v>0</v>
      </c>
      <c r="AB668" s="68">
        <v>0</v>
      </c>
      <c r="AC668" s="68">
        <v>1</v>
      </c>
      <c r="AD668" s="68">
        <v>1067</v>
      </c>
      <c r="AE668" s="68">
        <v>0</v>
      </c>
      <c r="AF668" s="68">
        <v>0</v>
      </c>
      <c r="AG668" s="68">
        <v>1026</v>
      </c>
      <c r="AH668" s="68">
        <v>0</v>
      </c>
      <c r="AI668" s="68">
        <v>0</v>
      </c>
      <c r="AJ668" s="68">
        <v>0</v>
      </c>
      <c r="AK668" s="68">
        <v>0</v>
      </c>
      <c r="AL668" s="68">
        <v>0</v>
      </c>
      <c r="AM668" s="68">
        <v>0</v>
      </c>
      <c r="AN668" s="68">
        <v>0</v>
      </c>
      <c r="AO668" s="68">
        <v>0</v>
      </c>
      <c r="AP668" s="68" t="s">
        <v>13515</v>
      </c>
      <c r="AQ668" s="68">
        <v>1</v>
      </c>
      <c r="AR668" s="68" t="s">
        <v>13516</v>
      </c>
      <c r="AS668" s="68">
        <v>500</v>
      </c>
      <c r="AT668" s="68">
        <v>268435464</v>
      </c>
      <c r="AU668" s="68">
        <v>0</v>
      </c>
      <c r="AV668" s="68">
        <v>2</v>
      </c>
      <c r="AW668" s="68"/>
      <c r="AX668" s="68">
        <v>136</v>
      </c>
      <c r="AY668" s="126">
        <v>190</v>
      </c>
      <c r="AZ668" s="68">
        <v>500000</v>
      </c>
      <c r="BA668" s="68">
        <v>2</v>
      </c>
      <c r="EQ668" s="68">
        <v>55041</v>
      </c>
      <c r="ER668" s="175">
        <v>1</v>
      </c>
      <c r="ES668" s="68">
        <v>-1</v>
      </c>
      <c r="ET668" s="68">
        <v>41</v>
      </c>
      <c r="EU668" s="68">
        <v>0</v>
      </c>
      <c r="EV668" s="68">
        <v>150041</v>
      </c>
      <c r="EW668" s="68" t="s">
        <v>2679</v>
      </c>
      <c r="EX668" s="68" t="str">
        <f t="shared" si="43"/>
        <v>소형</v>
      </c>
      <c r="GE668" s="68">
        <v>10602</v>
      </c>
      <c r="GF668" s="68" t="s">
        <v>612</v>
      </c>
    </row>
    <row r="669" spans="6:188" x14ac:dyDescent="0.3">
      <c r="F669" s="68">
        <v>70074</v>
      </c>
      <c r="G669" s="68">
        <v>3</v>
      </c>
      <c r="H669" s="68">
        <v>370074</v>
      </c>
      <c r="I669" s="68">
        <v>370000</v>
      </c>
      <c r="J669" s="68" t="s">
        <v>13517</v>
      </c>
      <c r="K669" s="68" t="s">
        <v>12348</v>
      </c>
      <c r="L669" s="68">
        <v>30000</v>
      </c>
      <c r="M669" s="68">
        <v>0</v>
      </c>
      <c r="N669" s="68">
        <v>0</v>
      </c>
      <c r="O669" s="68">
        <v>0</v>
      </c>
      <c r="P669" s="68">
        <v>0</v>
      </c>
      <c r="Q669" s="68">
        <v>0</v>
      </c>
      <c r="R669" s="68">
        <v>64</v>
      </c>
      <c r="S669" s="68">
        <v>0</v>
      </c>
      <c r="T669" s="68">
        <v>2</v>
      </c>
      <c r="U669" s="68">
        <v>0</v>
      </c>
      <c r="V669" s="68">
        <v>0</v>
      </c>
      <c r="W669" s="68">
        <v>0</v>
      </c>
      <c r="X669" s="68">
        <v>0</v>
      </c>
      <c r="Y669" s="68">
        <v>0</v>
      </c>
      <c r="Z669" s="68">
        <v>0</v>
      </c>
      <c r="AA669" s="68">
        <v>0</v>
      </c>
      <c r="AB669" s="68">
        <v>0</v>
      </c>
      <c r="AC669" s="68">
        <v>1</v>
      </c>
      <c r="AD669" s="68">
        <v>1067</v>
      </c>
      <c r="AE669" s="68">
        <v>0</v>
      </c>
      <c r="AF669" s="68">
        <v>0</v>
      </c>
      <c r="AG669" s="68">
        <v>1021</v>
      </c>
      <c r="AH669" s="68">
        <v>0</v>
      </c>
      <c r="AI669" s="68">
        <v>0</v>
      </c>
      <c r="AJ669" s="68">
        <v>0</v>
      </c>
      <c r="AK669" s="68">
        <v>0</v>
      </c>
      <c r="AL669" s="68">
        <v>0</v>
      </c>
      <c r="AM669" s="68">
        <v>0</v>
      </c>
      <c r="AN669" s="68">
        <v>0</v>
      </c>
      <c r="AO669" s="68">
        <v>0</v>
      </c>
      <c r="AP669" s="68" t="s">
        <v>13518</v>
      </c>
      <c r="AQ669" s="68">
        <v>1</v>
      </c>
      <c r="AR669" s="68" t="s">
        <v>12673</v>
      </c>
      <c r="AS669" s="68">
        <v>500</v>
      </c>
      <c r="AT669" s="68">
        <v>268435464</v>
      </c>
      <c r="AU669" s="68">
        <v>0</v>
      </c>
      <c r="AV669" s="68">
        <v>2</v>
      </c>
      <c r="AW669" s="68"/>
      <c r="AX669" s="68">
        <v>137</v>
      </c>
      <c r="AY669" s="126">
        <v>191</v>
      </c>
      <c r="AZ669" s="68">
        <v>500000</v>
      </c>
      <c r="BA669" s="68">
        <v>2</v>
      </c>
      <c r="EQ669" s="68">
        <v>55040</v>
      </c>
      <c r="ER669" s="175">
        <v>2</v>
      </c>
      <c r="ES669" s="68">
        <v>-1</v>
      </c>
      <c r="ET669" s="68">
        <v>40</v>
      </c>
      <c r="EU669" s="68">
        <v>0</v>
      </c>
      <c r="EV669" s="68">
        <v>150040</v>
      </c>
      <c r="EW669" s="68" t="s">
        <v>2678</v>
      </c>
      <c r="EX669" s="68" t="str">
        <f t="shared" si="43"/>
        <v>중형</v>
      </c>
      <c r="GE669" s="68">
        <v>10603</v>
      </c>
      <c r="GF669" s="68" t="s">
        <v>630</v>
      </c>
    </row>
    <row r="670" spans="6:188" x14ac:dyDescent="0.3">
      <c r="F670" s="68">
        <v>70075</v>
      </c>
      <c r="G670" s="68">
        <v>3</v>
      </c>
      <c r="H670" s="68">
        <v>370075</v>
      </c>
      <c r="I670" s="68">
        <v>370000</v>
      </c>
      <c r="J670" s="68" t="s">
        <v>13519</v>
      </c>
      <c r="K670" s="68" t="s">
        <v>12348</v>
      </c>
      <c r="L670" s="68">
        <v>60000</v>
      </c>
      <c r="M670" s="68">
        <v>0</v>
      </c>
      <c r="N670" s="68">
        <v>0</v>
      </c>
      <c r="O670" s="68">
        <v>0</v>
      </c>
      <c r="P670" s="68">
        <v>0</v>
      </c>
      <c r="Q670" s="68">
        <v>0</v>
      </c>
      <c r="R670" s="68">
        <v>64</v>
      </c>
      <c r="S670" s="68">
        <v>0</v>
      </c>
      <c r="T670" s="68">
        <v>3</v>
      </c>
      <c r="U670" s="68">
        <v>0</v>
      </c>
      <c r="V670" s="68">
        <v>0</v>
      </c>
      <c r="W670" s="68">
        <v>0</v>
      </c>
      <c r="X670" s="68">
        <v>0</v>
      </c>
      <c r="Y670" s="68">
        <v>0</v>
      </c>
      <c r="Z670" s="68">
        <v>0</v>
      </c>
      <c r="AA670" s="68">
        <v>0</v>
      </c>
      <c r="AB670" s="68">
        <v>0</v>
      </c>
      <c r="AC670" s="68">
        <v>1</v>
      </c>
      <c r="AD670" s="68">
        <v>1068</v>
      </c>
      <c r="AE670" s="68">
        <v>0</v>
      </c>
      <c r="AF670" s="68">
        <v>0</v>
      </c>
      <c r="AG670" s="68">
        <v>1012</v>
      </c>
      <c r="AH670" s="68">
        <v>0</v>
      </c>
      <c r="AI670" s="68">
        <v>0</v>
      </c>
      <c r="AJ670" s="68">
        <v>0</v>
      </c>
      <c r="AK670" s="68">
        <v>0</v>
      </c>
      <c r="AL670" s="68">
        <v>0</v>
      </c>
      <c r="AM670" s="68">
        <v>0</v>
      </c>
      <c r="AN670" s="68">
        <v>0</v>
      </c>
      <c r="AO670" s="68">
        <v>0</v>
      </c>
      <c r="AP670" s="68" t="s">
        <v>13520</v>
      </c>
      <c r="AQ670" s="68">
        <v>1</v>
      </c>
      <c r="AR670" s="68" t="s">
        <v>12670</v>
      </c>
      <c r="AS670" s="68">
        <v>500</v>
      </c>
      <c r="AT670" s="68">
        <v>268435464</v>
      </c>
      <c r="AU670" s="68">
        <v>0</v>
      </c>
      <c r="AV670" s="68">
        <v>2</v>
      </c>
      <c r="AW670" s="68"/>
      <c r="AX670" s="68">
        <v>138</v>
      </c>
      <c r="AY670" s="126">
        <v>192</v>
      </c>
      <c r="AZ670" s="68">
        <v>1250000</v>
      </c>
      <c r="BA670" s="68">
        <v>2</v>
      </c>
      <c r="EQ670" s="68">
        <v>55042</v>
      </c>
      <c r="ER670" s="175">
        <v>2</v>
      </c>
      <c r="ES670" s="68">
        <v>-1</v>
      </c>
      <c r="ET670" s="68">
        <v>42</v>
      </c>
      <c r="EU670" s="68">
        <v>0</v>
      </c>
      <c r="EV670" s="68">
        <v>150042</v>
      </c>
      <c r="EW670" s="68" t="s">
        <v>2680</v>
      </c>
      <c r="EX670" s="68" t="str">
        <f t="shared" si="43"/>
        <v>중형</v>
      </c>
      <c r="GE670" s="68">
        <v>10604</v>
      </c>
      <c r="GF670" s="68" t="s">
        <v>631</v>
      </c>
    </row>
    <row r="671" spans="6:188" x14ac:dyDescent="0.3">
      <c r="F671" s="68">
        <v>70076</v>
      </c>
      <c r="G671" s="68">
        <v>3</v>
      </c>
      <c r="H671" s="68">
        <v>370076</v>
      </c>
      <c r="I671" s="68">
        <v>370000</v>
      </c>
      <c r="J671" s="68" t="s">
        <v>13521</v>
      </c>
      <c r="K671" s="68" t="s">
        <v>12348</v>
      </c>
      <c r="L671" s="68">
        <v>60000</v>
      </c>
      <c r="M671" s="68">
        <v>0</v>
      </c>
      <c r="N671" s="68">
        <v>0</v>
      </c>
      <c r="O671" s="68">
        <v>0</v>
      </c>
      <c r="P671" s="68">
        <v>0</v>
      </c>
      <c r="Q671" s="68">
        <v>0</v>
      </c>
      <c r="R671" s="68">
        <v>64</v>
      </c>
      <c r="S671" s="68">
        <v>0</v>
      </c>
      <c r="T671" s="68">
        <v>3</v>
      </c>
      <c r="U671" s="68">
        <v>0</v>
      </c>
      <c r="V671" s="68">
        <v>0</v>
      </c>
      <c r="W671" s="68">
        <v>0</v>
      </c>
      <c r="X671" s="68">
        <v>0</v>
      </c>
      <c r="Y671" s="68">
        <v>0</v>
      </c>
      <c r="Z671" s="68">
        <v>0</v>
      </c>
      <c r="AA671" s="68">
        <v>0</v>
      </c>
      <c r="AB671" s="68">
        <v>0</v>
      </c>
      <c r="AC671" s="68">
        <v>1</v>
      </c>
      <c r="AD671" s="68">
        <v>1068</v>
      </c>
      <c r="AE671" s="68">
        <v>0</v>
      </c>
      <c r="AF671" s="68">
        <v>0</v>
      </c>
      <c r="AG671" s="68">
        <v>1017</v>
      </c>
      <c r="AH671" s="68">
        <v>0</v>
      </c>
      <c r="AI671" s="68">
        <v>0</v>
      </c>
      <c r="AJ671" s="68">
        <v>0</v>
      </c>
      <c r="AK671" s="68">
        <v>0</v>
      </c>
      <c r="AL671" s="68">
        <v>0</v>
      </c>
      <c r="AM671" s="68">
        <v>0</v>
      </c>
      <c r="AN671" s="68">
        <v>0</v>
      </c>
      <c r="AO671" s="68">
        <v>0</v>
      </c>
      <c r="AP671" s="68" t="s">
        <v>13522</v>
      </c>
      <c r="AQ671" s="68">
        <v>1</v>
      </c>
      <c r="AR671" s="68" t="s">
        <v>13523</v>
      </c>
      <c r="AS671" s="68">
        <v>500</v>
      </c>
      <c r="AT671" s="68">
        <v>268435464</v>
      </c>
      <c r="AU671" s="68">
        <v>0</v>
      </c>
      <c r="AV671" s="68">
        <v>2</v>
      </c>
      <c r="AW671" s="68"/>
      <c r="AX671" s="68">
        <v>139</v>
      </c>
      <c r="AY671" s="126">
        <v>193</v>
      </c>
      <c r="AZ671" s="68">
        <v>1250000</v>
      </c>
      <c r="BA671" s="68">
        <v>2</v>
      </c>
      <c r="EQ671" s="68">
        <v>55043</v>
      </c>
      <c r="ER671" s="175">
        <v>2</v>
      </c>
      <c r="ES671" s="68">
        <v>-1</v>
      </c>
      <c r="ET671" s="68">
        <v>43</v>
      </c>
      <c r="EU671" s="68">
        <v>0</v>
      </c>
      <c r="EV671" s="68">
        <v>150043</v>
      </c>
      <c r="EW671" s="68" t="s">
        <v>2681</v>
      </c>
      <c r="EX671" s="68" t="str">
        <f t="shared" si="43"/>
        <v>중형</v>
      </c>
      <c r="GE671" s="68">
        <v>10605</v>
      </c>
      <c r="GF671" s="68" t="s">
        <v>599</v>
      </c>
    </row>
    <row r="672" spans="6:188" x14ac:dyDescent="0.3">
      <c r="F672" s="68">
        <v>70077</v>
      </c>
      <c r="G672" s="68">
        <v>3</v>
      </c>
      <c r="H672" s="68">
        <v>370077</v>
      </c>
      <c r="I672" s="68">
        <v>370000</v>
      </c>
      <c r="J672" s="68" t="s">
        <v>13524</v>
      </c>
      <c r="K672" s="68" t="s">
        <v>12348</v>
      </c>
      <c r="L672" s="68">
        <v>60000</v>
      </c>
      <c r="M672" s="68">
        <v>0</v>
      </c>
      <c r="N672" s="68">
        <v>0</v>
      </c>
      <c r="O672" s="68">
        <v>0</v>
      </c>
      <c r="P672" s="68">
        <v>0</v>
      </c>
      <c r="Q672" s="68">
        <v>0</v>
      </c>
      <c r="R672" s="68">
        <v>64</v>
      </c>
      <c r="S672" s="68">
        <v>0</v>
      </c>
      <c r="T672" s="68">
        <v>3</v>
      </c>
      <c r="U672" s="68">
        <v>0</v>
      </c>
      <c r="V672" s="68">
        <v>0</v>
      </c>
      <c r="W672" s="68">
        <v>0</v>
      </c>
      <c r="X672" s="68">
        <v>0</v>
      </c>
      <c r="Y672" s="68">
        <v>0</v>
      </c>
      <c r="Z672" s="68">
        <v>0</v>
      </c>
      <c r="AA672" s="68">
        <v>0</v>
      </c>
      <c r="AB672" s="68">
        <v>0</v>
      </c>
      <c r="AC672" s="68">
        <v>1</v>
      </c>
      <c r="AD672" s="68">
        <v>1068</v>
      </c>
      <c r="AE672" s="68">
        <v>0</v>
      </c>
      <c r="AF672" s="68">
        <v>0</v>
      </c>
      <c r="AG672" s="68">
        <v>1027</v>
      </c>
      <c r="AH672" s="68">
        <v>0</v>
      </c>
      <c r="AI672" s="68">
        <v>0</v>
      </c>
      <c r="AJ672" s="68">
        <v>0</v>
      </c>
      <c r="AK672" s="68">
        <v>0</v>
      </c>
      <c r="AL672" s="68">
        <v>0</v>
      </c>
      <c r="AM672" s="68">
        <v>0</v>
      </c>
      <c r="AN672" s="68">
        <v>0</v>
      </c>
      <c r="AO672" s="68">
        <v>0</v>
      </c>
      <c r="AP672" s="68" t="s">
        <v>13525</v>
      </c>
      <c r="AQ672" s="68">
        <v>1</v>
      </c>
      <c r="AR672" s="68" t="s">
        <v>13526</v>
      </c>
      <c r="AS672" s="68">
        <v>500</v>
      </c>
      <c r="AT672" s="68">
        <v>268435464</v>
      </c>
      <c r="AU672" s="68">
        <v>0</v>
      </c>
      <c r="AV672" s="68">
        <v>2</v>
      </c>
      <c r="AW672" s="68"/>
      <c r="AX672" s="68">
        <v>140</v>
      </c>
      <c r="AY672" s="126">
        <v>194</v>
      </c>
      <c r="AZ672" s="68">
        <v>1250000</v>
      </c>
      <c r="BA672" s="68">
        <v>2</v>
      </c>
      <c r="EQ672" s="68">
        <v>55044</v>
      </c>
      <c r="ER672" s="175">
        <v>1</v>
      </c>
      <c r="ES672" s="68">
        <v>-1</v>
      </c>
      <c r="ET672" s="68">
        <v>44</v>
      </c>
      <c r="EU672" s="68">
        <v>0</v>
      </c>
      <c r="EV672" s="68">
        <v>150044</v>
      </c>
      <c r="EW672" s="68" t="s">
        <v>2682</v>
      </c>
      <c r="EX672" s="68" t="str">
        <f t="shared" si="43"/>
        <v>소형</v>
      </c>
      <c r="GE672" s="68">
        <v>10606</v>
      </c>
      <c r="GF672" s="68" t="s">
        <v>632</v>
      </c>
    </row>
    <row r="673" spans="6:188" x14ac:dyDescent="0.3">
      <c r="F673" s="68">
        <v>70078</v>
      </c>
      <c r="G673" s="68">
        <v>3</v>
      </c>
      <c r="H673" s="68">
        <v>370078</v>
      </c>
      <c r="I673" s="68">
        <v>370000</v>
      </c>
      <c r="J673" s="68" t="s">
        <v>13527</v>
      </c>
      <c r="K673" s="68" t="s">
        <v>12348</v>
      </c>
      <c r="L673" s="68">
        <v>60000</v>
      </c>
      <c r="M673" s="68">
        <v>0</v>
      </c>
      <c r="N673" s="68">
        <v>0</v>
      </c>
      <c r="O673" s="68">
        <v>0</v>
      </c>
      <c r="P673" s="68">
        <v>0</v>
      </c>
      <c r="Q673" s="68">
        <v>0</v>
      </c>
      <c r="R673" s="68">
        <v>64</v>
      </c>
      <c r="S673" s="68">
        <v>0</v>
      </c>
      <c r="T673" s="68">
        <v>3</v>
      </c>
      <c r="U673" s="68">
        <v>0</v>
      </c>
      <c r="V673" s="68">
        <v>0</v>
      </c>
      <c r="W673" s="68">
        <v>0</v>
      </c>
      <c r="X673" s="68">
        <v>0</v>
      </c>
      <c r="Y673" s="68">
        <v>0</v>
      </c>
      <c r="Z673" s="68">
        <v>0</v>
      </c>
      <c r="AA673" s="68">
        <v>0</v>
      </c>
      <c r="AB673" s="68">
        <v>0</v>
      </c>
      <c r="AC673" s="68">
        <v>1</v>
      </c>
      <c r="AD673" s="68">
        <v>1068</v>
      </c>
      <c r="AE673" s="68">
        <v>0</v>
      </c>
      <c r="AF673" s="68">
        <v>0</v>
      </c>
      <c r="AG673" s="68">
        <v>1022</v>
      </c>
      <c r="AH673" s="68">
        <v>0</v>
      </c>
      <c r="AI673" s="68">
        <v>0</v>
      </c>
      <c r="AJ673" s="68">
        <v>0</v>
      </c>
      <c r="AK673" s="68">
        <v>0</v>
      </c>
      <c r="AL673" s="68">
        <v>0</v>
      </c>
      <c r="AM673" s="68">
        <v>0</v>
      </c>
      <c r="AN673" s="68">
        <v>0</v>
      </c>
      <c r="AO673" s="68">
        <v>0</v>
      </c>
      <c r="AP673" s="68" t="s">
        <v>13528</v>
      </c>
      <c r="AQ673" s="68">
        <v>1</v>
      </c>
      <c r="AR673" s="68" t="s">
        <v>12686</v>
      </c>
      <c r="AS673" s="68">
        <v>500</v>
      </c>
      <c r="AT673" s="68">
        <v>268435464</v>
      </c>
      <c r="AU673" s="68">
        <v>0</v>
      </c>
      <c r="AV673" s="68">
        <v>2</v>
      </c>
      <c r="AW673" s="68"/>
      <c r="AX673" s="68">
        <v>141</v>
      </c>
      <c r="AY673" s="126">
        <v>195</v>
      </c>
      <c r="AZ673" s="68">
        <v>1250000</v>
      </c>
      <c r="BA673" s="68">
        <v>2</v>
      </c>
      <c r="EQ673" s="68">
        <v>55047</v>
      </c>
      <c r="ER673" s="175">
        <v>1</v>
      </c>
      <c r="ES673" s="68">
        <v>-1</v>
      </c>
      <c r="ET673" s="68">
        <v>47</v>
      </c>
      <c r="EU673" s="68">
        <v>0</v>
      </c>
      <c r="EV673" s="68">
        <v>150047</v>
      </c>
      <c r="EW673" s="68" t="s">
        <v>2685</v>
      </c>
      <c r="EX673" s="68" t="str">
        <f t="shared" si="43"/>
        <v>소형</v>
      </c>
      <c r="GE673" s="68">
        <v>10607</v>
      </c>
      <c r="GF673" s="68" t="s">
        <v>621</v>
      </c>
    </row>
    <row r="674" spans="6:188" x14ac:dyDescent="0.3">
      <c r="F674" s="68">
        <v>70079</v>
      </c>
      <c r="G674" s="68">
        <v>3</v>
      </c>
      <c r="H674" s="68">
        <v>370079</v>
      </c>
      <c r="I674" s="68">
        <v>370000</v>
      </c>
      <c r="J674" s="68" t="s">
        <v>13529</v>
      </c>
      <c r="K674" s="68" t="s">
        <v>12348</v>
      </c>
      <c r="L674" s="68">
        <v>100000</v>
      </c>
      <c r="M674" s="68">
        <v>0</v>
      </c>
      <c r="N674" s="68">
        <v>0</v>
      </c>
      <c r="O674" s="68">
        <v>0</v>
      </c>
      <c r="P674" s="68">
        <v>0</v>
      </c>
      <c r="Q674" s="68">
        <v>0</v>
      </c>
      <c r="R674" s="68">
        <v>64</v>
      </c>
      <c r="S674" s="68">
        <v>0</v>
      </c>
      <c r="T674" s="68">
        <v>4</v>
      </c>
      <c r="U674" s="68">
        <v>0</v>
      </c>
      <c r="V674" s="68">
        <v>0</v>
      </c>
      <c r="W674" s="68">
        <v>0</v>
      </c>
      <c r="X674" s="68">
        <v>0</v>
      </c>
      <c r="Y674" s="68">
        <v>0</v>
      </c>
      <c r="Z674" s="68">
        <v>0</v>
      </c>
      <c r="AA674" s="68">
        <v>0</v>
      </c>
      <c r="AB674" s="68">
        <v>0</v>
      </c>
      <c r="AC674" s="68">
        <v>1</v>
      </c>
      <c r="AD674" s="68">
        <v>1069</v>
      </c>
      <c r="AE674" s="68">
        <v>0</v>
      </c>
      <c r="AF674" s="68">
        <v>0</v>
      </c>
      <c r="AG674" s="68">
        <v>1013</v>
      </c>
      <c r="AH674" s="68">
        <v>0</v>
      </c>
      <c r="AI674" s="68">
        <v>0</v>
      </c>
      <c r="AJ674" s="68">
        <v>0</v>
      </c>
      <c r="AK674" s="68">
        <v>0</v>
      </c>
      <c r="AL674" s="68">
        <v>0</v>
      </c>
      <c r="AM674" s="68">
        <v>0</v>
      </c>
      <c r="AN674" s="68">
        <v>0</v>
      </c>
      <c r="AO674" s="68">
        <v>0</v>
      </c>
      <c r="AP674" s="68" t="s">
        <v>13530</v>
      </c>
      <c r="AQ674" s="68">
        <v>1</v>
      </c>
      <c r="AR674" s="68" t="s">
        <v>12685</v>
      </c>
      <c r="AS674" s="68">
        <v>1000</v>
      </c>
      <c r="AT674" s="68">
        <v>268435464</v>
      </c>
      <c r="AU674" s="68">
        <v>0</v>
      </c>
      <c r="AV674" s="68">
        <v>2</v>
      </c>
      <c r="AW674" s="68"/>
      <c r="AX674" s="68">
        <v>142</v>
      </c>
      <c r="AY674" s="126">
        <v>196</v>
      </c>
      <c r="AZ674" s="68">
        <v>2000000</v>
      </c>
      <c r="BA674" s="68">
        <v>2</v>
      </c>
      <c r="EQ674" s="68">
        <v>55048</v>
      </c>
      <c r="ER674" s="175">
        <v>2</v>
      </c>
      <c r="ES674" s="68">
        <v>-1</v>
      </c>
      <c r="ET674" s="68">
        <v>48</v>
      </c>
      <c r="EU674" s="68">
        <v>0</v>
      </c>
      <c r="EV674" s="68">
        <v>150048</v>
      </c>
      <c r="EW674" s="68" t="s">
        <v>2686</v>
      </c>
      <c r="EX674" s="68" t="str">
        <f t="shared" si="43"/>
        <v>중형</v>
      </c>
      <c r="GE674" s="68">
        <v>10608</v>
      </c>
      <c r="GF674" s="68" t="s">
        <v>609</v>
      </c>
    </row>
    <row r="675" spans="6:188" x14ac:dyDescent="0.3">
      <c r="F675" s="68">
        <v>70080</v>
      </c>
      <c r="G675" s="68">
        <v>3</v>
      </c>
      <c r="H675" s="68">
        <v>370080</v>
      </c>
      <c r="I675" s="68">
        <v>370000</v>
      </c>
      <c r="J675" s="68" t="s">
        <v>13531</v>
      </c>
      <c r="K675" s="68" t="s">
        <v>12348</v>
      </c>
      <c r="L675" s="68">
        <v>100000</v>
      </c>
      <c r="M675" s="68">
        <v>0</v>
      </c>
      <c r="N675" s="68">
        <v>0</v>
      </c>
      <c r="O675" s="68">
        <v>0</v>
      </c>
      <c r="P675" s="68">
        <v>0</v>
      </c>
      <c r="Q675" s="68">
        <v>0</v>
      </c>
      <c r="R675" s="68">
        <v>64</v>
      </c>
      <c r="S675" s="68">
        <v>0</v>
      </c>
      <c r="T675" s="68">
        <v>4</v>
      </c>
      <c r="U675" s="68">
        <v>0</v>
      </c>
      <c r="V675" s="68">
        <v>0</v>
      </c>
      <c r="W675" s="68">
        <v>0</v>
      </c>
      <c r="X675" s="68">
        <v>0</v>
      </c>
      <c r="Y675" s="68">
        <v>0</v>
      </c>
      <c r="Z675" s="68">
        <v>0</v>
      </c>
      <c r="AA675" s="68">
        <v>0</v>
      </c>
      <c r="AB675" s="68">
        <v>0</v>
      </c>
      <c r="AC675" s="68">
        <v>1</v>
      </c>
      <c r="AD675" s="68">
        <v>1069</v>
      </c>
      <c r="AE675" s="68">
        <v>0</v>
      </c>
      <c r="AF675" s="68">
        <v>0</v>
      </c>
      <c r="AG675" s="68">
        <v>1018</v>
      </c>
      <c r="AH675" s="68">
        <v>0</v>
      </c>
      <c r="AI675" s="68">
        <v>0</v>
      </c>
      <c r="AJ675" s="68">
        <v>0</v>
      </c>
      <c r="AK675" s="68">
        <v>0</v>
      </c>
      <c r="AL675" s="68">
        <v>0</v>
      </c>
      <c r="AM675" s="68">
        <v>0</v>
      </c>
      <c r="AN675" s="68">
        <v>0</v>
      </c>
      <c r="AO675" s="68">
        <v>0</v>
      </c>
      <c r="AP675" s="68" t="s">
        <v>13532</v>
      </c>
      <c r="AQ675" s="68">
        <v>1</v>
      </c>
      <c r="AR675" s="68" t="s">
        <v>12725</v>
      </c>
      <c r="AS675" s="68">
        <v>1000</v>
      </c>
      <c r="AT675" s="68">
        <v>268435464</v>
      </c>
      <c r="AU675" s="68">
        <v>0</v>
      </c>
      <c r="AV675" s="68">
        <v>2</v>
      </c>
      <c r="AW675" s="68"/>
      <c r="AX675" s="68">
        <v>143</v>
      </c>
      <c r="AY675" s="126">
        <v>197</v>
      </c>
      <c r="AZ675" s="68">
        <v>2000000</v>
      </c>
      <c r="BA675" s="68">
        <v>2</v>
      </c>
      <c r="EQ675" s="68">
        <v>55052</v>
      </c>
      <c r="ER675" s="175">
        <v>1</v>
      </c>
      <c r="ES675" s="68">
        <v>-1</v>
      </c>
      <c r="ET675" s="68">
        <v>52</v>
      </c>
      <c r="EU675" s="68">
        <v>0</v>
      </c>
      <c r="EV675" s="68">
        <v>150052</v>
      </c>
      <c r="EW675" s="68" t="s">
        <v>2690</v>
      </c>
      <c r="EX675" s="68" t="str">
        <f t="shared" si="43"/>
        <v>소형</v>
      </c>
      <c r="GE675" s="68">
        <v>10609</v>
      </c>
      <c r="GF675" s="68" t="s">
        <v>2311</v>
      </c>
    </row>
    <row r="676" spans="6:188" x14ac:dyDescent="0.3">
      <c r="F676" s="68">
        <v>70081</v>
      </c>
      <c r="G676" s="68">
        <v>3</v>
      </c>
      <c r="H676" s="68">
        <v>370081</v>
      </c>
      <c r="I676" s="68">
        <v>370000</v>
      </c>
      <c r="J676" s="68" t="s">
        <v>13533</v>
      </c>
      <c r="K676" s="68" t="s">
        <v>12348</v>
      </c>
      <c r="L676" s="68">
        <v>100000</v>
      </c>
      <c r="M676" s="68">
        <v>0</v>
      </c>
      <c r="N676" s="68">
        <v>0</v>
      </c>
      <c r="O676" s="68">
        <v>0</v>
      </c>
      <c r="P676" s="68">
        <v>0</v>
      </c>
      <c r="Q676" s="68">
        <v>0</v>
      </c>
      <c r="R676" s="68">
        <v>64</v>
      </c>
      <c r="S676" s="68">
        <v>0</v>
      </c>
      <c r="T676" s="68">
        <v>4</v>
      </c>
      <c r="U676" s="68">
        <v>0</v>
      </c>
      <c r="V676" s="68">
        <v>0</v>
      </c>
      <c r="W676" s="68">
        <v>0</v>
      </c>
      <c r="X676" s="68">
        <v>0</v>
      </c>
      <c r="Y676" s="68">
        <v>0</v>
      </c>
      <c r="Z676" s="68">
        <v>0</v>
      </c>
      <c r="AA676" s="68">
        <v>0</v>
      </c>
      <c r="AB676" s="68">
        <v>0</v>
      </c>
      <c r="AC676" s="68">
        <v>1</v>
      </c>
      <c r="AD676" s="68">
        <v>1069</v>
      </c>
      <c r="AE676" s="68">
        <v>0</v>
      </c>
      <c r="AF676" s="68">
        <v>0</v>
      </c>
      <c r="AG676" s="68">
        <v>1028</v>
      </c>
      <c r="AH676" s="68">
        <v>0</v>
      </c>
      <c r="AI676" s="68">
        <v>0</v>
      </c>
      <c r="AJ676" s="68">
        <v>0</v>
      </c>
      <c r="AK676" s="68">
        <v>0</v>
      </c>
      <c r="AL676" s="68">
        <v>0</v>
      </c>
      <c r="AM676" s="68">
        <v>0</v>
      </c>
      <c r="AN676" s="68">
        <v>0</v>
      </c>
      <c r="AO676" s="68">
        <v>0</v>
      </c>
      <c r="AP676" s="68" t="s">
        <v>13534</v>
      </c>
      <c r="AQ676" s="68">
        <v>1</v>
      </c>
      <c r="AR676" s="68" t="s">
        <v>12667</v>
      </c>
      <c r="AS676" s="68">
        <v>1000</v>
      </c>
      <c r="AT676" s="68">
        <v>268435464</v>
      </c>
      <c r="AU676" s="68">
        <v>0</v>
      </c>
      <c r="AV676" s="68">
        <v>2</v>
      </c>
      <c r="AW676" s="68"/>
      <c r="AX676" s="68">
        <v>144</v>
      </c>
      <c r="AY676" s="126">
        <v>198</v>
      </c>
      <c r="AZ676" s="68">
        <v>2000000</v>
      </c>
      <c r="BA676" s="68">
        <v>2</v>
      </c>
      <c r="EQ676" s="68">
        <v>55053</v>
      </c>
      <c r="ER676" s="175">
        <v>1</v>
      </c>
      <c r="ES676" s="68">
        <v>-1</v>
      </c>
      <c r="ET676" s="68">
        <v>53</v>
      </c>
      <c r="EU676" s="68">
        <v>0</v>
      </c>
      <c r="EV676" s="68">
        <v>150053</v>
      </c>
      <c r="EW676" s="68" t="s">
        <v>2691</v>
      </c>
      <c r="EX676" s="68" t="str">
        <f t="shared" si="43"/>
        <v>소형</v>
      </c>
      <c r="GE676" s="68">
        <v>10610</v>
      </c>
      <c r="GF676" s="68" t="s">
        <v>2308</v>
      </c>
    </row>
    <row r="677" spans="6:188" x14ac:dyDescent="0.3">
      <c r="F677" s="68">
        <v>70082</v>
      </c>
      <c r="G677" s="68">
        <v>3</v>
      </c>
      <c r="H677" s="68">
        <v>370082</v>
      </c>
      <c r="I677" s="68">
        <v>370000</v>
      </c>
      <c r="J677" s="68" t="s">
        <v>13535</v>
      </c>
      <c r="K677" s="68" t="s">
        <v>12348</v>
      </c>
      <c r="L677" s="68">
        <v>100000</v>
      </c>
      <c r="M677" s="68">
        <v>0</v>
      </c>
      <c r="N677" s="68">
        <v>0</v>
      </c>
      <c r="O677" s="68">
        <v>0</v>
      </c>
      <c r="P677" s="68">
        <v>0</v>
      </c>
      <c r="Q677" s="68">
        <v>0</v>
      </c>
      <c r="R677" s="68">
        <v>64</v>
      </c>
      <c r="S677" s="68">
        <v>0</v>
      </c>
      <c r="T677" s="68">
        <v>4</v>
      </c>
      <c r="U677" s="68">
        <v>0</v>
      </c>
      <c r="V677" s="68">
        <v>0</v>
      </c>
      <c r="W677" s="68">
        <v>0</v>
      </c>
      <c r="X677" s="68">
        <v>0</v>
      </c>
      <c r="Y677" s="68">
        <v>0</v>
      </c>
      <c r="Z677" s="68">
        <v>0</v>
      </c>
      <c r="AA677" s="68">
        <v>0</v>
      </c>
      <c r="AB677" s="68">
        <v>0</v>
      </c>
      <c r="AC677" s="68">
        <v>1</v>
      </c>
      <c r="AD677" s="68">
        <v>1069</v>
      </c>
      <c r="AE677" s="68">
        <v>0</v>
      </c>
      <c r="AF677" s="68">
        <v>0</v>
      </c>
      <c r="AG677" s="68">
        <v>1023</v>
      </c>
      <c r="AH677" s="68">
        <v>0</v>
      </c>
      <c r="AI677" s="68">
        <v>0</v>
      </c>
      <c r="AJ677" s="68">
        <v>0</v>
      </c>
      <c r="AK677" s="68">
        <v>0</v>
      </c>
      <c r="AL677" s="68">
        <v>0</v>
      </c>
      <c r="AM677" s="68">
        <v>0</v>
      </c>
      <c r="AN677" s="68">
        <v>0</v>
      </c>
      <c r="AO677" s="68">
        <v>0</v>
      </c>
      <c r="AP677" s="68" t="s">
        <v>13536</v>
      </c>
      <c r="AQ677" s="68">
        <v>1</v>
      </c>
      <c r="AR677" s="68" t="s">
        <v>13537</v>
      </c>
      <c r="AS677" s="68">
        <v>1000</v>
      </c>
      <c r="AT677" s="68">
        <v>268435464</v>
      </c>
      <c r="AU677" s="68">
        <v>0</v>
      </c>
      <c r="AV677" s="68">
        <v>2</v>
      </c>
      <c r="AW677" s="68"/>
      <c r="AX677" s="68">
        <v>145</v>
      </c>
      <c r="AY677" s="126">
        <v>199</v>
      </c>
      <c r="AZ677" s="68">
        <v>2000000</v>
      </c>
      <c r="BA677" s="68">
        <v>2</v>
      </c>
      <c r="EQ677" s="68">
        <v>55054</v>
      </c>
      <c r="ER677" s="175">
        <v>2</v>
      </c>
      <c r="ES677" s="68">
        <v>-1</v>
      </c>
      <c r="ET677" s="68">
        <v>54</v>
      </c>
      <c r="EU677" s="68">
        <v>0</v>
      </c>
      <c r="EV677" s="68">
        <v>150054</v>
      </c>
      <c r="EW677" s="68" t="s">
        <v>2692</v>
      </c>
      <c r="EX677" s="68" t="str">
        <f t="shared" si="43"/>
        <v>중형</v>
      </c>
      <c r="GE677" s="68">
        <v>10611</v>
      </c>
      <c r="GF677" s="68" t="s">
        <v>2634</v>
      </c>
    </row>
    <row r="678" spans="6:188" x14ac:dyDescent="0.3">
      <c r="F678" s="68">
        <v>70083</v>
      </c>
      <c r="G678" s="68">
        <v>3</v>
      </c>
      <c r="H678" s="68">
        <v>370083</v>
      </c>
      <c r="I678" s="68">
        <v>370000</v>
      </c>
      <c r="J678" s="68" t="s">
        <v>13538</v>
      </c>
      <c r="K678" s="68" t="s">
        <v>13539</v>
      </c>
      <c r="L678" s="68">
        <v>150000</v>
      </c>
      <c r="M678" s="68">
        <v>0</v>
      </c>
      <c r="N678" s="68">
        <v>0</v>
      </c>
      <c r="O678" s="68">
        <v>0</v>
      </c>
      <c r="P678" s="68">
        <v>0</v>
      </c>
      <c r="Q678" s="68">
        <v>0</v>
      </c>
      <c r="R678" s="68">
        <v>64</v>
      </c>
      <c r="S678" s="68">
        <v>0</v>
      </c>
      <c r="T678" s="68">
        <v>5</v>
      </c>
      <c r="U678" s="68">
        <v>0</v>
      </c>
      <c r="V678" s="68">
        <v>0</v>
      </c>
      <c r="W678" s="68">
        <v>0</v>
      </c>
      <c r="X678" s="68">
        <v>0</v>
      </c>
      <c r="Y678" s="68">
        <v>0</v>
      </c>
      <c r="Z678" s="68">
        <v>0</v>
      </c>
      <c r="AA678" s="68">
        <v>0</v>
      </c>
      <c r="AB678" s="68">
        <v>0</v>
      </c>
      <c r="AC678" s="68">
        <v>1</v>
      </c>
      <c r="AD678" s="68">
        <v>328</v>
      </c>
      <c r="AE678" s="68">
        <v>0</v>
      </c>
      <c r="AF678" s="68">
        <v>0</v>
      </c>
      <c r="AG678" s="68">
        <v>1070</v>
      </c>
      <c r="AH678" s="68">
        <v>0</v>
      </c>
      <c r="AI678" s="68">
        <v>0</v>
      </c>
      <c r="AJ678" s="68">
        <v>1014</v>
      </c>
      <c r="AK678" s="68">
        <v>0</v>
      </c>
      <c r="AL678" s="68">
        <v>0</v>
      </c>
      <c r="AM678" s="68">
        <v>1085</v>
      </c>
      <c r="AN678" s="68">
        <v>0</v>
      </c>
      <c r="AO678" s="68">
        <v>0</v>
      </c>
      <c r="AP678" s="68" t="s">
        <v>13540</v>
      </c>
      <c r="AQ678" s="68">
        <v>1</v>
      </c>
      <c r="AR678" s="68" t="s">
        <v>12682</v>
      </c>
      <c r="AS678" s="68">
        <v>2000</v>
      </c>
      <c r="AT678" s="68">
        <v>8</v>
      </c>
      <c r="AU678" s="68">
        <v>0</v>
      </c>
      <c r="AV678" s="68">
        <v>2</v>
      </c>
      <c r="AW678" s="68"/>
      <c r="AX678" s="68">
        <v>246</v>
      </c>
      <c r="AY678" s="126">
        <v>246</v>
      </c>
      <c r="AZ678" s="68">
        <v>0</v>
      </c>
      <c r="BA678" s="68">
        <v>2</v>
      </c>
      <c r="EQ678" s="68">
        <v>55057</v>
      </c>
      <c r="ER678" s="175">
        <v>1</v>
      </c>
      <c r="ES678" s="68">
        <v>-1</v>
      </c>
      <c r="ET678" s="68">
        <v>57</v>
      </c>
      <c r="EU678" s="68">
        <v>0</v>
      </c>
      <c r="EV678" s="68">
        <v>150057</v>
      </c>
      <c r="EW678" s="68" t="s">
        <v>2695</v>
      </c>
      <c r="EX678" s="68" t="str">
        <f t="shared" si="43"/>
        <v>소형</v>
      </c>
      <c r="GE678" s="68">
        <v>10612</v>
      </c>
      <c r="GF678" s="68" t="s">
        <v>2635</v>
      </c>
    </row>
    <row r="679" spans="6:188" x14ac:dyDescent="0.3">
      <c r="F679" s="68">
        <v>70084</v>
      </c>
      <c r="G679" s="68">
        <v>3</v>
      </c>
      <c r="H679" s="68">
        <v>370084</v>
      </c>
      <c r="I679" s="68">
        <v>370000</v>
      </c>
      <c r="J679" s="68" t="s">
        <v>13541</v>
      </c>
      <c r="K679" s="68" t="s">
        <v>13542</v>
      </c>
      <c r="L679" s="68">
        <v>150000</v>
      </c>
      <c r="M679" s="68">
        <v>0</v>
      </c>
      <c r="N679" s="68">
        <v>0</v>
      </c>
      <c r="O679" s="68">
        <v>0</v>
      </c>
      <c r="P679" s="68">
        <v>0</v>
      </c>
      <c r="Q679" s="68">
        <v>0</v>
      </c>
      <c r="R679" s="68">
        <v>64</v>
      </c>
      <c r="S679" s="68">
        <v>0</v>
      </c>
      <c r="T679" s="68">
        <v>5</v>
      </c>
      <c r="U679" s="68">
        <v>0</v>
      </c>
      <c r="V679" s="68">
        <v>0</v>
      </c>
      <c r="W679" s="68">
        <v>0</v>
      </c>
      <c r="X679" s="68">
        <v>0</v>
      </c>
      <c r="Y679" s="68">
        <v>0</v>
      </c>
      <c r="Z679" s="68">
        <v>0</v>
      </c>
      <c r="AA679" s="68">
        <v>0</v>
      </c>
      <c r="AB679" s="68">
        <v>0</v>
      </c>
      <c r="AC679" s="68">
        <v>1</v>
      </c>
      <c r="AD679" s="68">
        <v>329</v>
      </c>
      <c r="AE679" s="68">
        <v>0</v>
      </c>
      <c r="AF679" s="68">
        <v>0</v>
      </c>
      <c r="AG679" s="68">
        <v>1070</v>
      </c>
      <c r="AH679" s="68">
        <v>0</v>
      </c>
      <c r="AI679" s="68">
        <v>0</v>
      </c>
      <c r="AJ679" s="68">
        <v>1014</v>
      </c>
      <c r="AK679" s="68">
        <v>0</v>
      </c>
      <c r="AL679" s="68">
        <v>0</v>
      </c>
      <c r="AM679" s="68">
        <v>1085</v>
      </c>
      <c r="AN679" s="68">
        <v>0</v>
      </c>
      <c r="AO679" s="68">
        <v>0</v>
      </c>
      <c r="AP679" s="68" t="s">
        <v>13543</v>
      </c>
      <c r="AQ679" s="68">
        <v>1</v>
      </c>
      <c r="AR679" s="68" t="s">
        <v>12681</v>
      </c>
      <c r="AS679" s="68">
        <v>2000</v>
      </c>
      <c r="AT679" s="68">
        <v>8</v>
      </c>
      <c r="AU679" s="68">
        <v>0</v>
      </c>
      <c r="AV679" s="68">
        <v>2</v>
      </c>
      <c r="AW679" s="68"/>
      <c r="AX679" s="68">
        <v>247</v>
      </c>
      <c r="AY679" s="126">
        <v>247</v>
      </c>
      <c r="AZ679" s="68">
        <v>0</v>
      </c>
      <c r="BA679" s="68">
        <v>2</v>
      </c>
      <c r="EQ679" s="68">
        <v>55058</v>
      </c>
      <c r="ER679" s="175">
        <v>4</v>
      </c>
      <c r="ES679" s="68">
        <v>-1</v>
      </c>
      <c r="ET679" s="68">
        <v>58</v>
      </c>
      <c r="EU679" s="68">
        <v>0</v>
      </c>
      <c r="EV679" s="68">
        <v>150058</v>
      </c>
      <c r="EW679" s="68" t="s">
        <v>2696</v>
      </c>
      <c r="EX679" s="68" t="str">
        <f t="shared" si="43"/>
        <v>대형</v>
      </c>
      <c r="GE679" s="68">
        <v>10613</v>
      </c>
      <c r="GF679" s="68" t="s">
        <v>3295</v>
      </c>
    </row>
    <row r="680" spans="6:188" x14ac:dyDescent="0.3">
      <c r="F680" s="68">
        <v>70085</v>
      </c>
      <c r="G680" s="68">
        <v>3</v>
      </c>
      <c r="H680" s="68">
        <v>370085</v>
      </c>
      <c r="I680" s="68">
        <v>370000</v>
      </c>
      <c r="J680" s="68" t="s">
        <v>13544</v>
      </c>
      <c r="K680" s="68" t="s">
        <v>13545</v>
      </c>
      <c r="L680" s="68">
        <v>150000</v>
      </c>
      <c r="M680" s="68">
        <v>0</v>
      </c>
      <c r="N680" s="68">
        <v>0</v>
      </c>
      <c r="O680" s="68">
        <v>0</v>
      </c>
      <c r="P680" s="68">
        <v>0</v>
      </c>
      <c r="Q680" s="68">
        <v>0</v>
      </c>
      <c r="R680" s="68">
        <v>64</v>
      </c>
      <c r="S680" s="68">
        <v>0</v>
      </c>
      <c r="T680" s="68">
        <v>5</v>
      </c>
      <c r="U680" s="68">
        <v>0</v>
      </c>
      <c r="V680" s="68">
        <v>0</v>
      </c>
      <c r="W680" s="68">
        <v>0</v>
      </c>
      <c r="X680" s="68">
        <v>0</v>
      </c>
      <c r="Y680" s="68">
        <v>0</v>
      </c>
      <c r="Z680" s="68">
        <v>0</v>
      </c>
      <c r="AA680" s="68">
        <v>0</v>
      </c>
      <c r="AB680" s="68">
        <v>0</v>
      </c>
      <c r="AC680" s="68">
        <v>1</v>
      </c>
      <c r="AD680" s="68">
        <v>330</v>
      </c>
      <c r="AE680" s="68">
        <v>0</v>
      </c>
      <c r="AF680" s="68">
        <v>0</v>
      </c>
      <c r="AG680" s="68">
        <v>1070</v>
      </c>
      <c r="AH680" s="68">
        <v>0</v>
      </c>
      <c r="AI680" s="68">
        <v>0</v>
      </c>
      <c r="AJ680" s="68">
        <v>1019</v>
      </c>
      <c r="AK680" s="68">
        <v>0</v>
      </c>
      <c r="AL680" s="68">
        <v>0</v>
      </c>
      <c r="AM680" s="68">
        <v>1080</v>
      </c>
      <c r="AN680" s="68">
        <v>0</v>
      </c>
      <c r="AO680" s="68">
        <v>0</v>
      </c>
      <c r="AP680" s="68" t="s">
        <v>13546</v>
      </c>
      <c r="AQ680" s="68">
        <v>1</v>
      </c>
      <c r="AR680" s="68" t="s">
        <v>12683</v>
      </c>
      <c r="AS680" s="68">
        <v>2000</v>
      </c>
      <c r="AT680" s="68">
        <v>8</v>
      </c>
      <c r="AU680" s="68">
        <v>0</v>
      </c>
      <c r="AV680" s="68">
        <v>2</v>
      </c>
      <c r="AW680" s="68"/>
      <c r="AX680" s="68">
        <v>248</v>
      </c>
      <c r="AY680" s="126">
        <v>248</v>
      </c>
      <c r="AZ680" s="68">
        <v>0</v>
      </c>
      <c r="BA680" s="68">
        <v>2</v>
      </c>
      <c r="EQ680" s="68">
        <v>55055</v>
      </c>
      <c r="ER680" s="175">
        <v>1</v>
      </c>
      <c r="ES680" s="68">
        <v>-1</v>
      </c>
      <c r="ET680" s="68">
        <v>55</v>
      </c>
      <c r="EU680" s="68">
        <v>0</v>
      </c>
      <c r="EV680" s="68">
        <v>150055</v>
      </c>
      <c r="EW680" s="68" t="s">
        <v>2693</v>
      </c>
      <c r="EX680" s="68" t="str">
        <f t="shared" si="43"/>
        <v>소형</v>
      </c>
      <c r="GE680" s="68">
        <v>10614</v>
      </c>
      <c r="GF680" s="68" t="s">
        <v>3152</v>
      </c>
    </row>
    <row r="681" spans="6:188" x14ac:dyDescent="0.3">
      <c r="F681" s="68">
        <v>70086</v>
      </c>
      <c r="G681" s="68">
        <v>3</v>
      </c>
      <c r="H681" s="68">
        <v>370086</v>
      </c>
      <c r="I681" s="68">
        <v>370000</v>
      </c>
      <c r="J681" s="68" t="s">
        <v>13547</v>
      </c>
      <c r="K681" s="68" t="s">
        <v>13548</v>
      </c>
      <c r="L681" s="68">
        <v>150000</v>
      </c>
      <c r="M681" s="68">
        <v>0</v>
      </c>
      <c r="N681" s="68">
        <v>0</v>
      </c>
      <c r="O681" s="68">
        <v>0</v>
      </c>
      <c r="P681" s="68">
        <v>0</v>
      </c>
      <c r="Q681" s="68">
        <v>0</v>
      </c>
      <c r="R681" s="68">
        <v>64</v>
      </c>
      <c r="S681" s="68">
        <v>0</v>
      </c>
      <c r="T681" s="68">
        <v>5</v>
      </c>
      <c r="U681" s="68">
        <v>0</v>
      </c>
      <c r="V681" s="68">
        <v>0</v>
      </c>
      <c r="W681" s="68">
        <v>0</v>
      </c>
      <c r="X681" s="68">
        <v>0</v>
      </c>
      <c r="Y681" s="68">
        <v>0</v>
      </c>
      <c r="Z681" s="68">
        <v>0</v>
      </c>
      <c r="AA681" s="68">
        <v>0</v>
      </c>
      <c r="AB681" s="68">
        <v>0</v>
      </c>
      <c r="AC681" s="68">
        <v>1</v>
      </c>
      <c r="AD681" s="68">
        <v>331</v>
      </c>
      <c r="AE681" s="68">
        <v>0</v>
      </c>
      <c r="AF681" s="68">
        <v>0</v>
      </c>
      <c r="AG681" s="68">
        <v>1070</v>
      </c>
      <c r="AH681" s="68">
        <v>0</v>
      </c>
      <c r="AI681" s="68">
        <v>0</v>
      </c>
      <c r="AJ681" s="68">
        <v>1019</v>
      </c>
      <c r="AK681" s="68">
        <v>0</v>
      </c>
      <c r="AL681" s="68">
        <v>0</v>
      </c>
      <c r="AM681" s="68">
        <v>1085</v>
      </c>
      <c r="AN681" s="68">
        <v>0</v>
      </c>
      <c r="AO681" s="68">
        <v>0</v>
      </c>
      <c r="AP681" s="68" t="s">
        <v>13549</v>
      </c>
      <c r="AQ681" s="68">
        <v>1</v>
      </c>
      <c r="AR681" s="68" t="s">
        <v>13550</v>
      </c>
      <c r="AS681" s="68">
        <v>2000</v>
      </c>
      <c r="AT681" s="68">
        <v>8</v>
      </c>
      <c r="AU681" s="68">
        <v>0</v>
      </c>
      <c r="AV681" s="68">
        <v>2</v>
      </c>
      <c r="AW681" s="68"/>
      <c r="AX681" s="68">
        <v>249</v>
      </c>
      <c r="AY681" s="126">
        <v>249</v>
      </c>
      <c r="AZ681" s="68">
        <v>0</v>
      </c>
      <c r="BA681" s="68">
        <v>2</v>
      </c>
      <c r="EQ681" s="68">
        <v>55060</v>
      </c>
      <c r="ER681" s="175">
        <v>2</v>
      </c>
      <c r="ES681" s="68">
        <v>-1</v>
      </c>
      <c r="ET681" s="68">
        <v>60</v>
      </c>
      <c r="EU681" s="68">
        <v>0</v>
      </c>
      <c r="EV681" s="68">
        <v>150060</v>
      </c>
      <c r="EW681" s="68" t="s">
        <v>2698</v>
      </c>
      <c r="EX681" s="68" t="str">
        <f t="shared" si="43"/>
        <v>중형</v>
      </c>
      <c r="GE681" s="68">
        <v>11000</v>
      </c>
      <c r="GF681" s="68" t="s">
        <v>4110</v>
      </c>
    </row>
    <row r="682" spans="6:188" x14ac:dyDescent="0.3">
      <c r="F682" s="68">
        <v>70087</v>
      </c>
      <c r="G682" s="68">
        <v>3</v>
      </c>
      <c r="H682" s="68">
        <v>370087</v>
      </c>
      <c r="I682" s="68">
        <v>370000</v>
      </c>
      <c r="J682" s="68" t="s">
        <v>13551</v>
      </c>
      <c r="K682" s="68" t="s">
        <v>13552</v>
      </c>
      <c r="L682" s="68">
        <v>150000</v>
      </c>
      <c r="M682" s="68">
        <v>0</v>
      </c>
      <c r="N682" s="68">
        <v>0</v>
      </c>
      <c r="O682" s="68">
        <v>0</v>
      </c>
      <c r="P682" s="68">
        <v>0</v>
      </c>
      <c r="Q682" s="68">
        <v>0</v>
      </c>
      <c r="R682" s="68">
        <v>64</v>
      </c>
      <c r="S682" s="68">
        <v>0</v>
      </c>
      <c r="T682" s="68">
        <v>5</v>
      </c>
      <c r="U682" s="68">
        <v>0</v>
      </c>
      <c r="V682" s="68">
        <v>0</v>
      </c>
      <c r="W682" s="68">
        <v>0</v>
      </c>
      <c r="X682" s="68">
        <v>0</v>
      </c>
      <c r="Y682" s="68">
        <v>0</v>
      </c>
      <c r="Z682" s="68">
        <v>0</v>
      </c>
      <c r="AA682" s="68">
        <v>0</v>
      </c>
      <c r="AB682" s="68">
        <v>0</v>
      </c>
      <c r="AC682" s="68">
        <v>1</v>
      </c>
      <c r="AD682" s="68">
        <v>332</v>
      </c>
      <c r="AE682" s="68">
        <v>0</v>
      </c>
      <c r="AF682" s="68">
        <v>0</v>
      </c>
      <c r="AG682" s="68">
        <v>1070</v>
      </c>
      <c r="AH682" s="68">
        <v>0</v>
      </c>
      <c r="AI682" s="68">
        <v>0</v>
      </c>
      <c r="AJ682" s="68">
        <v>1029</v>
      </c>
      <c r="AK682" s="68">
        <v>0</v>
      </c>
      <c r="AL682" s="68">
        <v>0</v>
      </c>
      <c r="AM682" s="68">
        <v>1085</v>
      </c>
      <c r="AN682" s="68">
        <v>0</v>
      </c>
      <c r="AO682" s="68">
        <v>0</v>
      </c>
      <c r="AP682" s="68" t="s">
        <v>13553</v>
      </c>
      <c r="AQ682" s="68">
        <v>1</v>
      </c>
      <c r="AR682" s="68" t="s">
        <v>13554</v>
      </c>
      <c r="AS682" s="68">
        <v>2000</v>
      </c>
      <c r="AT682" s="68">
        <v>8</v>
      </c>
      <c r="AU682" s="68">
        <v>0</v>
      </c>
      <c r="AV682" s="68">
        <v>2</v>
      </c>
      <c r="AW682" s="68"/>
      <c r="AX682" s="68">
        <v>250</v>
      </c>
      <c r="AY682" s="126">
        <v>250</v>
      </c>
      <c r="AZ682" s="68">
        <v>0</v>
      </c>
      <c r="BA682" s="68">
        <v>2</v>
      </c>
      <c r="EQ682" s="68">
        <v>55061</v>
      </c>
      <c r="ER682" s="175">
        <v>1</v>
      </c>
      <c r="ES682" s="68">
        <v>-1</v>
      </c>
      <c r="ET682" s="68">
        <v>61</v>
      </c>
      <c r="EU682" s="68">
        <v>0</v>
      </c>
      <c r="EV682" s="68">
        <v>150061</v>
      </c>
      <c r="EW682" s="68" t="s">
        <v>2699</v>
      </c>
      <c r="EX682" s="68" t="str">
        <f t="shared" si="43"/>
        <v>소형</v>
      </c>
      <c r="GE682" s="68">
        <v>11001</v>
      </c>
      <c r="GF682" s="68" t="s">
        <v>4432</v>
      </c>
    </row>
    <row r="683" spans="6:188" x14ac:dyDescent="0.3">
      <c r="F683" s="68">
        <v>70088</v>
      </c>
      <c r="G683" s="68">
        <v>3</v>
      </c>
      <c r="H683" s="68">
        <v>370088</v>
      </c>
      <c r="I683" s="68">
        <v>370000</v>
      </c>
      <c r="J683" s="68" t="s">
        <v>13555</v>
      </c>
      <c r="K683" s="68" t="s">
        <v>13556</v>
      </c>
      <c r="L683" s="68">
        <v>150000</v>
      </c>
      <c r="M683" s="68">
        <v>0</v>
      </c>
      <c r="N683" s="68">
        <v>0</v>
      </c>
      <c r="O683" s="68">
        <v>0</v>
      </c>
      <c r="P683" s="68">
        <v>0</v>
      </c>
      <c r="Q683" s="68">
        <v>0</v>
      </c>
      <c r="R683" s="68">
        <v>64</v>
      </c>
      <c r="S683" s="68">
        <v>0</v>
      </c>
      <c r="T683" s="68">
        <v>5</v>
      </c>
      <c r="U683" s="68">
        <v>0</v>
      </c>
      <c r="V683" s="68">
        <v>0</v>
      </c>
      <c r="W683" s="68">
        <v>0</v>
      </c>
      <c r="X683" s="68">
        <v>0</v>
      </c>
      <c r="Y683" s="68">
        <v>0</v>
      </c>
      <c r="Z683" s="68">
        <v>0</v>
      </c>
      <c r="AA683" s="68">
        <v>0</v>
      </c>
      <c r="AB683" s="68">
        <v>0</v>
      </c>
      <c r="AC683" s="68">
        <v>1</v>
      </c>
      <c r="AD683" s="68">
        <v>333</v>
      </c>
      <c r="AE683" s="68">
        <v>0</v>
      </c>
      <c r="AF683" s="68">
        <v>0</v>
      </c>
      <c r="AG683" s="68">
        <v>1070</v>
      </c>
      <c r="AH683" s="68">
        <v>0</v>
      </c>
      <c r="AI683" s="68">
        <v>0</v>
      </c>
      <c r="AJ683" s="68">
        <v>1029</v>
      </c>
      <c r="AK683" s="68">
        <v>0</v>
      </c>
      <c r="AL683" s="68">
        <v>0</v>
      </c>
      <c r="AM683" s="68">
        <v>1085</v>
      </c>
      <c r="AN683" s="68">
        <v>0</v>
      </c>
      <c r="AO683" s="68">
        <v>0</v>
      </c>
      <c r="AP683" s="68" t="s">
        <v>13557</v>
      </c>
      <c r="AQ683" s="68">
        <v>1</v>
      </c>
      <c r="AR683" s="68" t="s">
        <v>12699</v>
      </c>
      <c r="AS683" s="68">
        <v>2000</v>
      </c>
      <c r="AT683" s="68">
        <v>8</v>
      </c>
      <c r="AU683" s="68">
        <v>0</v>
      </c>
      <c r="AV683" s="68">
        <v>2</v>
      </c>
      <c r="AW683" s="68"/>
      <c r="AX683" s="68">
        <v>251</v>
      </c>
      <c r="AY683" s="126">
        <v>251</v>
      </c>
      <c r="AZ683" s="68">
        <v>0</v>
      </c>
      <c r="BA683" s="68">
        <v>2</v>
      </c>
      <c r="EQ683" s="68">
        <v>55064</v>
      </c>
      <c r="ER683" s="175">
        <v>1</v>
      </c>
      <c r="ES683" s="68">
        <v>-1</v>
      </c>
      <c r="ET683" s="68">
        <v>64</v>
      </c>
      <c r="EU683" s="68">
        <v>0</v>
      </c>
      <c r="EV683" s="68">
        <v>150064</v>
      </c>
      <c r="EW683" s="68" t="s">
        <v>2702</v>
      </c>
      <c r="EX683" s="68" t="str">
        <f t="shared" si="43"/>
        <v>소형</v>
      </c>
      <c r="GE683" s="68">
        <v>11002</v>
      </c>
      <c r="GF683" s="68" t="s">
        <v>4358</v>
      </c>
    </row>
    <row r="684" spans="6:188" x14ac:dyDescent="0.3">
      <c r="F684" s="68">
        <v>70089</v>
      </c>
      <c r="G684" s="68">
        <v>3</v>
      </c>
      <c r="H684" s="68">
        <v>370089</v>
      </c>
      <c r="I684" s="68">
        <v>370000</v>
      </c>
      <c r="J684" s="68" t="s">
        <v>13558</v>
      </c>
      <c r="K684" s="68" t="s">
        <v>13559</v>
      </c>
      <c r="L684" s="68">
        <v>150000</v>
      </c>
      <c r="M684" s="68">
        <v>0</v>
      </c>
      <c r="N684" s="68">
        <v>0</v>
      </c>
      <c r="O684" s="68">
        <v>0</v>
      </c>
      <c r="P684" s="68">
        <v>0</v>
      </c>
      <c r="Q684" s="68">
        <v>0</v>
      </c>
      <c r="R684" s="68">
        <v>64</v>
      </c>
      <c r="S684" s="68">
        <v>0</v>
      </c>
      <c r="T684" s="68">
        <v>5</v>
      </c>
      <c r="U684" s="68">
        <v>0</v>
      </c>
      <c r="V684" s="68">
        <v>0</v>
      </c>
      <c r="W684" s="68">
        <v>0</v>
      </c>
      <c r="X684" s="68">
        <v>0</v>
      </c>
      <c r="Y684" s="68">
        <v>0</v>
      </c>
      <c r="Z684" s="68">
        <v>0</v>
      </c>
      <c r="AA684" s="68">
        <v>0</v>
      </c>
      <c r="AB684" s="68">
        <v>0</v>
      </c>
      <c r="AC684" s="68">
        <v>1</v>
      </c>
      <c r="AD684" s="68">
        <v>334</v>
      </c>
      <c r="AE684" s="68">
        <v>0</v>
      </c>
      <c r="AF684" s="68">
        <v>0</v>
      </c>
      <c r="AG684" s="68">
        <v>1070</v>
      </c>
      <c r="AH684" s="68">
        <v>0</v>
      </c>
      <c r="AI684" s="68">
        <v>0</v>
      </c>
      <c r="AJ684" s="68">
        <v>1024</v>
      </c>
      <c r="AK684" s="68">
        <v>0</v>
      </c>
      <c r="AL684" s="68">
        <v>0</v>
      </c>
      <c r="AM684" s="68">
        <v>1080</v>
      </c>
      <c r="AN684" s="68">
        <v>0</v>
      </c>
      <c r="AO684" s="68">
        <v>0</v>
      </c>
      <c r="AP684" s="68" t="s">
        <v>13560</v>
      </c>
      <c r="AQ684" s="68">
        <v>1</v>
      </c>
      <c r="AR684" s="68" t="s">
        <v>12679</v>
      </c>
      <c r="AS684" s="68">
        <v>2000</v>
      </c>
      <c r="AT684" s="68">
        <v>8</v>
      </c>
      <c r="AU684" s="68">
        <v>0</v>
      </c>
      <c r="AV684" s="68">
        <v>2</v>
      </c>
      <c r="AW684" s="68"/>
      <c r="AX684" s="68">
        <v>252</v>
      </c>
      <c r="AY684" s="126">
        <v>252</v>
      </c>
      <c r="AZ684" s="68">
        <v>0</v>
      </c>
      <c r="BA684" s="68">
        <v>2</v>
      </c>
      <c r="EQ684" s="68">
        <v>55063</v>
      </c>
      <c r="ER684" s="175">
        <v>1</v>
      </c>
      <c r="ES684" s="68">
        <v>-1</v>
      </c>
      <c r="ET684" s="68">
        <v>63</v>
      </c>
      <c r="EU684" s="68">
        <v>0</v>
      </c>
      <c r="EV684" s="68">
        <v>150063</v>
      </c>
      <c r="EW684" s="68" t="s">
        <v>2701</v>
      </c>
      <c r="EX684" s="68" t="str">
        <f t="shared" si="43"/>
        <v>소형</v>
      </c>
      <c r="GE684" s="68">
        <v>11003</v>
      </c>
      <c r="GF684" s="68" t="s">
        <v>4359</v>
      </c>
    </row>
    <row r="685" spans="6:188" x14ac:dyDescent="0.3">
      <c r="F685" s="68">
        <v>70090</v>
      </c>
      <c r="G685" s="68">
        <v>3</v>
      </c>
      <c r="H685" s="68">
        <v>370090</v>
      </c>
      <c r="I685" s="68">
        <v>370000</v>
      </c>
      <c r="J685" s="68" t="s">
        <v>13561</v>
      </c>
      <c r="K685" s="68" t="s">
        <v>13562</v>
      </c>
      <c r="L685" s="68">
        <v>150000</v>
      </c>
      <c r="M685" s="68">
        <v>0</v>
      </c>
      <c r="N685" s="68">
        <v>0</v>
      </c>
      <c r="O685" s="68">
        <v>0</v>
      </c>
      <c r="P685" s="68">
        <v>0</v>
      </c>
      <c r="Q685" s="68">
        <v>0</v>
      </c>
      <c r="R685" s="68">
        <v>64</v>
      </c>
      <c r="S685" s="68">
        <v>0</v>
      </c>
      <c r="T685" s="68">
        <v>5</v>
      </c>
      <c r="U685" s="68">
        <v>0</v>
      </c>
      <c r="V685" s="68">
        <v>0</v>
      </c>
      <c r="W685" s="68">
        <v>0</v>
      </c>
      <c r="X685" s="68">
        <v>0</v>
      </c>
      <c r="Y685" s="68">
        <v>0</v>
      </c>
      <c r="Z685" s="68">
        <v>0</v>
      </c>
      <c r="AA685" s="68">
        <v>0</v>
      </c>
      <c r="AB685" s="68">
        <v>0</v>
      </c>
      <c r="AC685" s="68">
        <v>1</v>
      </c>
      <c r="AD685" s="68">
        <v>335</v>
      </c>
      <c r="AE685" s="68">
        <v>0</v>
      </c>
      <c r="AF685" s="68">
        <v>0</v>
      </c>
      <c r="AG685" s="68">
        <v>1070</v>
      </c>
      <c r="AH685" s="68">
        <v>0</v>
      </c>
      <c r="AI685" s="68">
        <v>0</v>
      </c>
      <c r="AJ685" s="68">
        <v>1024</v>
      </c>
      <c r="AK685" s="68">
        <v>0</v>
      </c>
      <c r="AL685" s="68">
        <v>0</v>
      </c>
      <c r="AM685" s="68">
        <v>1080</v>
      </c>
      <c r="AN685" s="68">
        <v>0</v>
      </c>
      <c r="AO685" s="68">
        <v>0</v>
      </c>
      <c r="AP685" s="68" t="s">
        <v>13563</v>
      </c>
      <c r="AQ685" s="68">
        <v>1</v>
      </c>
      <c r="AR685" s="68" t="s">
        <v>12677</v>
      </c>
      <c r="AS685" s="68">
        <v>2000</v>
      </c>
      <c r="AT685" s="68">
        <v>8</v>
      </c>
      <c r="AU685" s="68">
        <v>0</v>
      </c>
      <c r="AV685" s="68">
        <v>2</v>
      </c>
      <c r="AW685" s="68"/>
      <c r="AX685" s="68">
        <v>253</v>
      </c>
      <c r="AY685" s="126">
        <v>253</v>
      </c>
      <c r="AZ685" s="68">
        <v>0</v>
      </c>
      <c r="BA685" s="68">
        <v>2</v>
      </c>
      <c r="EQ685" s="68">
        <v>55065</v>
      </c>
      <c r="ER685" s="175">
        <v>4</v>
      </c>
      <c r="ES685" s="68">
        <v>-1</v>
      </c>
      <c r="ET685" s="68">
        <v>65</v>
      </c>
      <c r="EU685" s="68">
        <v>0</v>
      </c>
      <c r="EV685" s="68">
        <v>150065</v>
      </c>
      <c r="EW685" s="68" t="s">
        <v>2703</v>
      </c>
      <c r="EX685" s="68" t="str">
        <f t="shared" si="43"/>
        <v>대형</v>
      </c>
      <c r="GE685" s="68">
        <v>11004</v>
      </c>
      <c r="GF685" s="68" t="s">
        <v>4281</v>
      </c>
    </row>
    <row r="686" spans="6:188" x14ac:dyDescent="0.3">
      <c r="F686" s="68">
        <v>70091</v>
      </c>
      <c r="G686" s="68">
        <v>3</v>
      </c>
      <c r="H686" s="68">
        <v>370091</v>
      </c>
      <c r="I686" s="68">
        <v>370000</v>
      </c>
      <c r="J686" s="68" t="s">
        <v>13564</v>
      </c>
      <c r="K686" s="68" t="s">
        <v>12348</v>
      </c>
      <c r="L686" s="68">
        <v>10000</v>
      </c>
      <c r="M686" s="68">
        <v>0</v>
      </c>
      <c r="N686" s="68">
        <v>0</v>
      </c>
      <c r="O686" s="68">
        <v>0</v>
      </c>
      <c r="P686" s="68">
        <v>0</v>
      </c>
      <c r="Q686" s="68">
        <v>0</v>
      </c>
      <c r="R686" s="68">
        <v>128</v>
      </c>
      <c r="S686" s="68">
        <v>0</v>
      </c>
      <c r="T686" s="68">
        <v>1</v>
      </c>
      <c r="U686" s="68">
        <v>0</v>
      </c>
      <c r="V686" s="68">
        <v>0</v>
      </c>
      <c r="W686" s="68">
        <v>0</v>
      </c>
      <c r="X686" s="68">
        <v>0</v>
      </c>
      <c r="Y686" s="68">
        <v>0</v>
      </c>
      <c r="Z686" s="68">
        <v>0</v>
      </c>
      <c r="AA686" s="68">
        <v>0</v>
      </c>
      <c r="AB686" s="68">
        <v>0</v>
      </c>
      <c r="AC686" s="68">
        <v>1</v>
      </c>
      <c r="AD686" s="68">
        <v>1071</v>
      </c>
      <c r="AE686" s="68">
        <v>0</v>
      </c>
      <c r="AF686" s="68">
        <v>0</v>
      </c>
      <c r="AG686" s="68">
        <v>0</v>
      </c>
      <c r="AH686" s="68">
        <v>0</v>
      </c>
      <c r="AI686" s="68">
        <v>0</v>
      </c>
      <c r="AJ686" s="68">
        <v>0</v>
      </c>
      <c r="AK686" s="68">
        <v>0</v>
      </c>
      <c r="AL686" s="68">
        <v>0</v>
      </c>
      <c r="AM686" s="68">
        <v>0</v>
      </c>
      <c r="AN686" s="68">
        <v>0</v>
      </c>
      <c r="AO686" s="68">
        <v>0</v>
      </c>
      <c r="AP686" s="68" t="s">
        <v>13565</v>
      </c>
      <c r="AQ686" s="68">
        <v>1</v>
      </c>
      <c r="AR686" s="68" t="s">
        <v>12665</v>
      </c>
      <c r="AS686" s="68">
        <v>500</v>
      </c>
      <c r="AT686" s="68">
        <v>268435464</v>
      </c>
      <c r="AU686" s="68">
        <v>0</v>
      </c>
      <c r="AV686" s="68">
        <v>2</v>
      </c>
      <c r="AW686" s="68"/>
      <c r="AX686" s="68">
        <v>254</v>
      </c>
      <c r="AY686" s="126">
        <v>254</v>
      </c>
      <c r="AZ686" s="68">
        <v>100000</v>
      </c>
      <c r="BA686" s="68">
        <v>2</v>
      </c>
      <c r="EQ686" s="68">
        <v>55066</v>
      </c>
      <c r="ER686" s="175">
        <v>1</v>
      </c>
      <c r="ES686" s="68">
        <v>-1</v>
      </c>
      <c r="ET686" s="68">
        <v>66</v>
      </c>
      <c r="EU686" s="68">
        <v>0</v>
      </c>
      <c r="EV686" s="68">
        <v>150066</v>
      </c>
      <c r="EW686" s="68" t="s">
        <v>2704</v>
      </c>
      <c r="EX686" s="68" t="str">
        <f t="shared" si="43"/>
        <v>소형</v>
      </c>
      <c r="GE686" s="68">
        <v>11005</v>
      </c>
      <c r="GF686" s="68" t="s">
        <v>4433</v>
      </c>
    </row>
    <row r="687" spans="6:188" x14ac:dyDescent="0.3">
      <c r="F687" s="68">
        <v>70092</v>
      </c>
      <c r="G687" s="68">
        <v>3</v>
      </c>
      <c r="H687" s="68">
        <v>370092</v>
      </c>
      <c r="I687" s="68">
        <v>370000</v>
      </c>
      <c r="J687" s="68" t="s">
        <v>13566</v>
      </c>
      <c r="K687" s="68" t="s">
        <v>12348</v>
      </c>
      <c r="L687" s="68">
        <v>10000</v>
      </c>
      <c r="M687" s="68">
        <v>0</v>
      </c>
      <c r="N687" s="68">
        <v>0</v>
      </c>
      <c r="O687" s="68">
        <v>0</v>
      </c>
      <c r="P687" s="68">
        <v>0</v>
      </c>
      <c r="Q687" s="68">
        <v>0</v>
      </c>
      <c r="R687" s="68">
        <v>128</v>
      </c>
      <c r="S687" s="68">
        <v>0</v>
      </c>
      <c r="T687" s="68">
        <v>1</v>
      </c>
      <c r="U687" s="68">
        <v>0</v>
      </c>
      <c r="V687" s="68">
        <v>0</v>
      </c>
      <c r="W687" s="68">
        <v>0</v>
      </c>
      <c r="X687" s="68">
        <v>0</v>
      </c>
      <c r="Y687" s="68">
        <v>0</v>
      </c>
      <c r="Z687" s="68">
        <v>0</v>
      </c>
      <c r="AA687" s="68">
        <v>0</v>
      </c>
      <c r="AB687" s="68">
        <v>0</v>
      </c>
      <c r="AC687" s="68">
        <v>1</v>
      </c>
      <c r="AD687" s="68">
        <v>1071</v>
      </c>
      <c r="AE687" s="68">
        <v>0</v>
      </c>
      <c r="AF687" s="68">
        <v>0</v>
      </c>
      <c r="AG687" s="68">
        <v>0</v>
      </c>
      <c r="AH687" s="68">
        <v>0</v>
      </c>
      <c r="AI687" s="68">
        <v>0</v>
      </c>
      <c r="AJ687" s="68">
        <v>0</v>
      </c>
      <c r="AK687" s="68">
        <v>0</v>
      </c>
      <c r="AL687" s="68">
        <v>0</v>
      </c>
      <c r="AM687" s="68">
        <v>0</v>
      </c>
      <c r="AN687" s="68">
        <v>0</v>
      </c>
      <c r="AO687" s="68">
        <v>0</v>
      </c>
      <c r="AP687" s="68" t="s">
        <v>13567</v>
      </c>
      <c r="AQ687" s="68">
        <v>1</v>
      </c>
      <c r="AR687" s="68" t="s">
        <v>12672</v>
      </c>
      <c r="AS687" s="68">
        <v>500</v>
      </c>
      <c r="AT687" s="68">
        <v>268435464</v>
      </c>
      <c r="AU687" s="68">
        <v>0</v>
      </c>
      <c r="AV687" s="68">
        <v>2</v>
      </c>
      <c r="AW687" s="68"/>
      <c r="AX687" s="68">
        <v>255</v>
      </c>
      <c r="AY687" s="126">
        <v>255</v>
      </c>
      <c r="AZ687" s="68">
        <v>100000</v>
      </c>
      <c r="BA687" s="68">
        <v>2</v>
      </c>
      <c r="EQ687" s="68">
        <v>55067</v>
      </c>
      <c r="ER687" s="175">
        <v>2</v>
      </c>
      <c r="ES687" s="68">
        <v>-1</v>
      </c>
      <c r="ET687" s="68">
        <v>67</v>
      </c>
      <c r="EU687" s="68">
        <v>0</v>
      </c>
      <c r="EV687" s="68">
        <v>150067</v>
      </c>
      <c r="EW687" s="68" t="s">
        <v>2705</v>
      </c>
      <c r="EX687" s="68" t="str">
        <f t="shared" si="43"/>
        <v>중형</v>
      </c>
      <c r="GE687" s="68">
        <v>11100</v>
      </c>
      <c r="GF687" s="68" t="s">
        <v>4434</v>
      </c>
    </row>
    <row r="688" spans="6:188" x14ac:dyDescent="0.3">
      <c r="F688" s="68">
        <v>70093</v>
      </c>
      <c r="G688" s="68">
        <v>3</v>
      </c>
      <c r="H688" s="68">
        <v>370093</v>
      </c>
      <c r="I688" s="68">
        <v>370000</v>
      </c>
      <c r="J688" s="68" t="s">
        <v>13568</v>
      </c>
      <c r="K688" s="68" t="s">
        <v>12348</v>
      </c>
      <c r="L688" s="68">
        <v>10000</v>
      </c>
      <c r="M688" s="68">
        <v>0</v>
      </c>
      <c r="N688" s="68">
        <v>0</v>
      </c>
      <c r="O688" s="68">
        <v>0</v>
      </c>
      <c r="P688" s="68">
        <v>0</v>
      </c>
      <c r="Q688" s="68">
        <v>0</v>
      </c>
      <c r="R688" s="68">
        <v>128</v>
      </c>
      <c r="S688" s="68">
        <v>0</v>
      </c>
      <c r="T688" s="68">
        <v>1</v>
      </c>
      <c r="U688" s="68">
        <v>0</v>
      </c>
      <c r="V688" s="68">
        <v>0</v>
      </c>
      <c r="W688" s="68">
        <v>0</v>
      </c>
      <c r="X688" s="68">
        <v>0</v>
      </c>
      <c r="Y688" s="68">
        <v>0</v>
      </c>
      <c r="Z688" s="68">
        <v>0</v>
      </c>
      <c r="AA688" s="68">
        <v>0</v>
      </c>
      <c r="AB688" s="68">
        <v>0</v>
      </c>
      <c r="AC688" s="68">
        <v>1</v>
      </c>
      <c r="AD688" s="68">
        <v>1071</v>
      </c>
      <c r="AE688" s="68">
        <v>0</v>
      </c>
      <c r="AF688" s="68">
        <v>0</v>
      </c>
      <c r="AG688" s="68">
        <v>0</v>
      </c>
      <c r="AH688" s="68">
        <v>0</v>
      </c>
      <c r="AI688" s="68">
        <v>0</v>
      </c>
      <c r="AJ688" s="68">
        <v>0</v>
      </c>
      <c r="AK688" s="68">
        <v>0</v>
      </c>
      <c r="AL688" s="68">
        <v>0</v>
      </c>
      <c r="AM688" s="68">
        <v>0</v>
      </c>
      <c r="AN688" s="68">
        <v>0</v>
      </c>
      <c r="AO688" s="68">
        <v>0</v>
      </c>
      <c r="AP688" s="68" t="s">
        <v>13569</v>
      </c>
      <c r="AQ688" s="68">
        <v>1</v>
      </c>
      <c r="AR688" s="68" t="s">
        <v>13570</v>
      </c>
      <c r="AS688" s="68">
        <v>500</v>
      </c>
      <c r="AT688" s="68">
        <v>268435464</v>
      </c>
      <c r="AU688" s="68">
        <v>0</v>
      </c>
      <c r="AV688" s="68">
        <v>2</v>
      </c>
      <c r="AW688" s="68"/>
      <c r="AX688" s="68">
        <v>256</v>
      </c>
      <c r="AY688" s="126">
        <v>256</v>
      </c>
      <c r="AZ688" s="68">
        <v>100000</v>
      </c>
      <c r="BA688" s="68">
        <v>2</v>
      </c>
      <c r="EQ688" s="68">
        <v>55068</v>
      </c>
      <c r="ER688" s="175">
        <v>1</v>
      </c>
      <c r="ES688" s="68">
        <v>-1</v>
      </c>
      <c r="ET688" s="68">
        <v>68</v>
      </c>
      <c r="EU688" s="68">
        <v>0</v>
      </c>
      <c r="EV688" s="68">
        <v>150068</v>
      </c>
      <c r="EW688" s="68" t="s">
        <v>2706</v>
      </c>
      <c r="EX688" s="68" t="str">
        <f t="shared" si="43"/>
        <v>소형</v>
      </c>
      <c r="GE688" s="68">
        <v>11101</v>
      </c>
      <c r="GF688" s="68" t="s">
        <v>4435</v>
      </c>
    </row>
    <row r="689" spans="6:188" x14ac:dyDescent="0.3">
      <c r="F689" s="68">
        <v>70094</v>
      </c>
      <c r="G689" s="68">
        <v>3</v>
      </c>
      <c r="H689" s="68">
        <v>370094</v>
      </c>
      <c r="I689" s="68">
        <v>370000</v>
      </c>
      <c r="J689" s="68" t="s">
        <v>13571</v>
      </c>
      <c r="K689" s="68" t="s">
        <v>12348</v>
      </c>
      <c r="L689" s="68">
        <v>10000</v>
      </c>
      <c r="M689" s="68">
        <v>0</v>
      </c>
      <c r="N689" s="68">
        <v>0</v>
      </c>
      <c r="O689" s="68">
        <v>0</v>
      </c>
      <c r="P689" s="68">
        <v>0</v>
      </c>
      <c r="Q689" s="68">
        <v>0</v>
      </c>
      <c r="R689" s="68">
        <v>128</v>
      </c>
      <c r="S689" s="68">
        <v>0</v>
      </c>
      <c r="T689" s="68">
        <v>1</v>
      </c>
      <c r="U689" s="68">
        <v>0</v>
      </c>
      <c r="V689" s="68">
        <v>0</v>
      </c>
      <c r="W689" s="68">
        <v>0</v>
      </c>
      <c r="X689" s="68">
        <v>0</v>
      </c>
      <c r="Y689" s="68">
        <v>0</v>
      </c>
      <c r="Z689" s="68">
        <v>0</v>
      </c>
      <c r="AA689" s="68">
        <v>0</v>
      </c>
      <c r="AB689" s="68">
        <v>0</v>
      </c>
      <c r="AC689" s="68">
        <v>1</v>
      </c>
      <c r="AD689" s="68">
        <v>1071</v>
      </c>
      <c r="AE689" s="68">
        <v>0</v>
      </c>
      <c r="AF689" s="68">
        <v>0</v>
      </c>
      <c r="AG689" s="68">
        <v>0</v>
      </c>
      <c r="AH689" s="68">
        <v>0</v>
      </c>
      <c r="AI689" s="68">
        <v>0</v>
      </c>
      <c r="AJ689" s="68">
        <v>0</v>
      </c>
      <c r="AK689" s="68">
        <v>0</v>
      </c>
      <c r="AL689" s="68">
        <v>0</v>
      </c>
      <c r="AM689" s="68">
        <v>0</v>
      </c>
      <c r="AN689" s="68">
        <v>0</v>
      </c>
      <c r="AO689" s="68">
        <v>0</v>
      </c>
      <c r="AP689" s="68" t="s">
        <v>13572</v>
      </c>
      <c r="AQ689" s="68">
        <v>1</v>
      </c>
      <c r="AR689" s="68" t="s">
        <v>12669</v>
      </c>
      <c r="AS689" s="68">
        <v>500</v>
      </c>
      <c r="AT689" s="68">
        <v>268435464</v>
      </c>
      <c r="AU689" s="68">
        <v>0</v>
      </c>
      <c r="AV689" s="68">
        <v>2</v>
      </c>
      <c r="AW689" s="68"/>
      <c r="AX689" s="68">
        <v>257</v>
      </c>
      <c r="AY689" s="126">
        <v>257</v>
      </c>
      <c r="AZ689" s="68">
        <v>100000</v>
      </c>
      <c r="BA689" s="68">
        <v>2</v>
      </c>
      <c r="EQ689" s="68">
        <v>55069</v>
      </c>
      <c r="ER689" s="175">
        <v>1</v>
      </c>
      <c r="ES689" s="68">
        <v>-1</v>
      </c>
      <c r="ET689" s="68">
        <v>69</v>
      </c>
      <c r="EU689" s="68">
        <v>0</v>
      </c>
      <c r="EV689" s="68">
        <v>150069</v>
      </c>
      <c r="EW689" s="68" t="s">
        <v>2707</v>
      </c>
      <c r="EX689" s="68" t="str">
        <f t="shared" si="43"/>
        <v>소형</v>
      </c>
      <c r="GE689" s="68">
        <v>11102</v>
      </c>
      <c r="GF689" s="68" t="s">
        <v>4436</v>
      </c>
    </row>
    <row r="690" spans="6:188" x14ac:dyDescent="0.3">
      <c r="F690" s="68">
        <v>70095</v>
      </c>
      <c r="G690" s="68">
        <v>3</v>
      </c>
      <c r="H690" s="68">
        <v>370095</v>
      </c>
      <c r="I690" s="68">
        <v>370000</v>
      </c>
      <c r="J690" s="68" t="s">
        <v>13573</v>
      </c>
      <c r="K690" s="68" t="s">
        <v>12348</v>
      </c>
      <c r="L690" s="68">
        <v>30000</v>
      </c>
      <c r="M690" s="68">
        <v>0</v>
      </c>
      <c r="N690" s="68">
        <v>0</v>
      </c>
      <c r="O690" s="68">
        <v>0</v>
      </c>
      <c r="P690" s="68">
        <v>0</v>
      </c>
      <c r="Q690" s="68">
        <v>0</v>
      </c>
      <c r="R690" s="68">
        <v>128</v>
      </c>
      <c r="S690" s="68">
        <v>0</v>
      </c>
      <c r="T690" s="68">
        <v>2</v>
      </c>
      <c r="U690" s="68">
        <v>0</v>
      </c>
      <c r="V690" s="68">
        <v>0</v>
      </c>
      <c r="W690" s="68">
        <v>0</v>
      </c>
      <c r="X690" s="68">
        <v>0</v>
      </c>
      <c r="Y690" s="68">
        <v>0</v>
      </c>
      <c r="Z690" s="68">
        <v>0</v>
      </c>
      <c r="AA690" s="68">
        <v>0</v>
      </c>
      <c r="AB690" s="68">
        <v>0</v>
      </c>
      <c r="AC690" s="68">
        <v>1</v>
      </c>
      <c r="AD690" s="68">
        <v>1072</v>
      </c>
      <c r="AE690" s="68">
        <v>0</v>
      </c>
      <c r="AF690" s="68">
        <v>0</v>
      </c>
      <c r="AG690" s="68">
        <v>1011</v>
      </c>
      <c r="AH690" s="68">
        <v>0</v>
      </c>
      <c r="AI690" s="68">
        <v>0</v>
      </c>
      <c r="AJ690" s="68">
        <v>0</v>
      </c>
      <c r="AK690" s="68">
        <v>0</v>
      </c>
      <c r="AL690" s="68">
        <v>0</v>
      </c>
      <c r="AM690" s="68">
        <v>0</v>
      </c>
      <c r="AN690" s="68">
        <v>0</v>
      </c>
      <c r="AO690" s="68">
        <v>0</v>
      </c>
      <c r="AP690" s="68" t="s">
        <v>13574</v>
      </c>
      <c r="AQ690" s="68">
        <v>1</v>
      </c>
      <c r="AR690" s="68" t="s">
        <v>12678</v>
      </c>
      <c r="AS690" s="68">
        <v>500</v>
      </c>
      <c r="AT690" s="68">
        <v>268435464</v>
      </c>
      <c r="AU690" s="68">
        <v>0</v>
      </c>
      <c r="AV690" s="68">
        <v>2</v>
      </c>
      <c r="AW690" s="68"/>
      <c r="AX690" s="68">
        <v>258</v>
      </c>
      <c r="AY690" s="126">
        <v>258</v>
      </c>
      <c r="AZ690" s="68">
        <v>500000</v>
      </c>
      <c r="BA690" s="68">
        <v>2</v>
      </c>
      <c r="EQ690" s="68">
        <v>55070</v>
      </c>
      <c r="ER690" s="175">
        <v>4</v>
      </c>
      <c r="ES690" s="68">
        <v>-1</v>
      </c>
      <c r="ET690" s="68">
        <v>70</v>
      </c>
      <c r="EU690" s="68">
        <v>0</v>
      </c>
      <c r="EV690" s="68">
        <v>150070</v>
      </c>
      <c r="EW690" s="68" t="s">
        <v>2708</v>
      </c>
      <c r="EX690" s="68" t="str">
        <f t="shared" si="43"/>
        <v>대형</v>
      </c>
      <c r="GE690" s="68">
        <v>12000</v>
      </c>
      <c r="GF690" s="68" t="s">
        <v>4111</v>
      </c>
    </row>
    <row r="691" spans="6:188" x14ac:dyDescent="0.3">
      <c r="F691" s="68">
        <v>70096</v>
      </c>
      <c r="G691" s="68">
        <v>3</v>
      </c>
      <c r="H691" s="68">
        <v>370096</v>
      </c>
      <c r="I691" s="68">
        <v>370000</v>
      </c>
      <c r="J691" s="68" t="s">
        <v>13575</v>
      </c>
      <c r="K691" s="68" t="s">
        <v>12348</v>
      </c>
      <c r="L691" s="68">
        <v>30000</v>
      </c>
      <c r="M691" s="68">
        <v>0</v>
      </c>
      <c r="N691" s="68">
        <v>0</v>
      </c>
      <c r="O691" s="68">
        <v>0</v>
      </c>
      <c r="P691" s="68">
        <v>0</v>
      </c>
      <c r="Q691" s="68">
        <v>0</v>
      </c>
      <c r="R691" s="68">
        <v>128</v>
      </c>
      <c r="S691" s="68">
        <v>0</v>
      </c>
      <c r="T691" s="68">
        <v>2</v>
      </c>
      <c r="U691" s="68">
        <v>0</v>
      </c>
      <c r="V691" s="68">
        <v>0</v>
      </c>
      <c r="W691" s="68">
        <v>0</v>
      </c>
      <c r="X691" s="68">
        <v>0</v>
      </c>
      <c r="Y691" s="68">
        <v>0</v>
      </c>
      <c r="Z691" s="68">
        <v>0</v>
      </c>
      <c r="AA691" s="68">
        <v>0</v>
      </c>
      <c r="AB691" s="68">
        <v>0</v>
      </c>
      <c r="AC691" s="68">
        <v>1</v>
      </c>
      <c r="AD691" s="68">
        <v>1072</v>
      </c>
      <c r="AE691" s="68">
        <v>0</v>
      </c>
      <c r="AF691" s="68">
        <v>0</v>
      </c>
      <c r="AG691" s="68">
        <v>1016</v>
      </c>
      <c r="AH691" s="68">
        <v>0</v>
      </c>
      <c r="AI691" s="68">
        <v>0</v>
      </c>
      <c r="AJ691" s="68">
        <v>0</v>
      </c>
      <c r="AK691" s="68">
        <v>0</v>
      </c>
      <c r="AL691" s="68">
        <v>0</v>
      </c>
      <c r="AM691" s="68">
        <v>0</v>
      </c>
      <c r="AN691" s="68">
        <v>0</v>
      </c>
      <c r="AO691" s="68">
        <v>0</v>
      </c>
      <c r="AP691" s="68" t="s">
        <v>13576</v>
      </c>
      <c r="AQ691" s="68">
        <v>1</v>
      </c>
      <c r="AR691" s="68" t="s">
        <v>12731</v>
      </c>
      <c r="AS691" s="68">
        <v>500</v>
      </c>
      <c r="AT691" s="68">
        <v>268435464</v>
      </c>
      <c r="AU691" s="68">
        <v>0</v>
      </c>
      <c r="AV691" s="68">
        <v>2</v>
      </c>
      <c r="AW691" s="68"/>
      <c r="AX691" s="68">
        <v>259</v>
      </c>
      <c r="AY691" s="126">
        <v>259</v>
      </c>
      <c r="AZ691" s="68">
        <v>500000</v>
      </c>
      <c r="BA691" s="68">
        <v>2</v>
      </c>
      <c r="EQ691" s="68">
        <v>55071</v>
      </c>
      <c r="ER691" s="175">
        <v>4</v>
      </c>
      <c r="ES691" s="68">
        <v>-1</v>
      </c>
      <c r="ET691" s="68">
        <v>71</v>
      </c>
      <c r="EU691" s="68">
        <v>0</v>
      </c>
      <c r="EV691" s="68">
        <v>150071</v>
      </c>
      <c r="EW691" s="68" t="s">
        <v>2709</v>
      </c>
      <c r="EX691" s="68" t="str">
        <f t="shared" si="43"/>
        <v>대형</v>
      </c>
      <c r="GE691" s="68">
        <v>12001</v>
      </c>
      <c r="GF691" s="68" t="s">
        <v>4437</v>
      </c>
    </row>
    <row r="692" spans="6:188" x14ac:dyDescent="0.3">
      <c r="F692" s="68">
        <v>70097</v>
      </c>
      <c r="G692" s="68">
        <v>3</v>
      </c>
      <c r="H692" s="68">
        <v>370097</v>
      </c>
      <c r="I692" s="68">
        <v>370000</v>
      </c>
      <c r="J692" s="68" t="s">
        <v>13577</v>
      </c>
      <c r="K692" s="68" t="s">
        <v>12348</v>
      </c>
      <c r="L692" s="68">
        <v>30000</v>
      </c>
      <c r="M692" s="68">
        <v>0</v>
      </c>
      <c r="N692" s="68">
        <v>0</v>
      </c>
      <c r="O692" s="68">
        <v>0</v>
      </c>
      <c r="P692" s="68">
        <v>0</v>
      </c>
      <c r="Q692" s="68">
        <v>0</v>
      </c>
      <c r="R692" s="68">
        <v>128</v>
      </c>
      <c r="S692" s="68">
        <v>0</v>
      </c>
      <c r="T692" s="68">
        <v>2</v>
      </c>
      <c r="U692" s="68">
        <v>0</v>
      </c>
      <c r="V692" s="68">
        <v>0</v>
      </c>
      <c r="W692" s="68">
        <v>0</v>
      </c>
      <c r="X692" s="68">
        <v>0</v>
      </c>
      <c r="Y692" s="68">
        <v>0</v>
      </c>
      <c r="Z692" s="68">
        <v>0</v>
      </c>
      <c r="AA692" s="68">
        <v>0</v>
      </c>
      <c r="AB692" s="68">
        <v>0</v>
      </c>
      <c r="AC692" s="68">
        <v>1</v>
      </c>
      <c r="AD692" s="68">
        <v>1072</v>
      </c>
      <c r="AE692" s="68">
        <v>0</v>
      </c>
      <c r="AF692" s="68">
        <v>0</v>
      </c>
      <c r="AG692" s="68">
        <v>1026</v>
      </c>
      <c r="AH692" s="68">
        <v>0</v>
      </c>
      <c r="AI692" s="68">
        <v>0</v>
      </c>
      <c r="AJ692" s="68">
        <v>0</v>
      </c>
      <c r="AK692" s="68">
        <v>0</v>
      </c>
      <c r="AL692" s="68">
        <v>0</v>
      </c>
      <c r="AM692" s="68">
        <v>0</v>
      </c>
      <c r="AN692" s="68">
        <v>0</v>
      </c>
      <c r="AO692" s="68">
        <v>0</v>
      </c>
      <c r="AP692" s="68" t="s">
        <v>13578</v>
      </c>
      <c r="AQ692" s="68">
        <v>1</v>
      </c>
      <c r="AR692" s="68" t="s">
        <v>13579</v>
      </c>
      <c r="AS692" s="68">
        <v>500</v>
      </c>
      <c r="AT692" s="68">
        <v>268435464</v>
      </c>
      <c r="AU692" s="68">
        <v>0</v>
      </c>
      <c r="AV692" s="68">
        <v>2</v>
      </c>
      <c r="AW692" s="68"/>
      <c r="AX692" s="68">
        <v>260</v>
      </c>
      <c r="AY692" s="126">
        <v>260</v>
      </c>
      <c r="AZ692" s="68">
        <v>500000</v>
      </c>
      <c r="BA692" s="68">
        <v>2</v>
      </c>
      <c r="EQ692" s="68">
        <v>55074</v>
      </c>
      <c r="ER692" s="175">
        <v>2</v>
      </c>
      <c r="ES692" s="68">
        <v>-1</v>
      </c>
      <c r="ET692" s="68">
        <v>74</v>
      </c>
      <c r="EU692" s="68">
        <v>0</v>
      </c>
      <c r="EV692" s="68">
        <v>150074</v>
      </c>
      <c r="EW692" s="68" t="s">
        <v>2712</v>
      </c>
      <c r="EX692" s="68" t="str">
        <f t="shared" si="43"/>
        <v>중형</v>
      </c>
      <c r="GE692" s="68">
        <v>12002</v>
      </c>
      <c r="GF692" s="68" t="s">
        <v>4438</v>
      </c>
    </row>
    <row r="693" spans="6:188" x14ac:dyDescent="0.3">
      <c r="F693" s="68">
        <v>70098</v>
      </c>
      <c r="G693" s="68">
        <v>3</v>
      </c>
      <c r="H693" s="68">
        <v>370098</v>
      </c>
      <c r="I693" s="68">
        <v>370000</v>
      </c>
      <c r="J693" s="68" t="s">
        <v>13580</v>
      </c>
      <c r="K693" s="68" t="s">
        <v>12348</v>
      </c>
      <c r="L693" s="68">
        <v>30000</v>
      </c>
      <c r="M693" s="68">
        <v>0</v>
      </c>
      <c r="N693" s="68">
        <v>0</v>
      </c>
      <c r="O693" s="68">
        <v>0</v>
      </c>
      <c r="P693" s="68">
        <v>0</v>
      </c>
      <c r="Q693" s="68">
        <v>0</v>
      </c>
      <c r="R693" s="68">
        <v>128</v>
      </c>
      <c r="S693" s="68">
        <v>0</v>
      </c>
      <c r="T693" s="68">
        <v>2</v>
      </c>
      <c r="U693" s="68">
        <v>0</v>
      </c>
      <c r="V693" s="68">
        <v>0</v>
      </c>
      <c r="W693" s="68">
        <v>0</v>
      </c>
      <c r="X693" s="68">
        <v>0</v>
      </c>
      <c r="Y693" s="68">
        <v>0</v>
      </c>
      <c r="Z693" s="68">
        <v>0</v>
      </c>
      <c r="AA693" s="68">
        <v>0</v>
      </c>
      <c r="AB693" s="68">
        <v>0</v>
      </c>
      <c r="AC693" s="68">
        <v>1</v>
      </c>
      <c r="AD693" s="68">
        <v>1072</v>
      </c>
      <c r="AE693" s="68">
        <v>0</v>
      </c>
      <c r="AF693" s="68">
        <v>0</v>
      </c>
      <c r="AG693" s="68">
        <v>1021</v>
      </c>
      <c r="AH693" s="68">
        <v>0</v>
      </c>
      <c r="AI693" s="68">
        <v>0</v>
      </c>
      <c r="AJ693" s="68">
        <v>0</v>
      </c>
      <c r="AK693" s="68">
        <v>0</v>
      </c>
      <c r="AL693" s="68">
        <v>0</v>
      </c>
      <c r="AM693" s="68">
        <v>0</v>
      </c>
      <c r="AN693" s="68">
        <v>0</v>
      </c>
      <c r="AO693" s="68">
        <v>0</v>
      </c>
      <c r="AP693" s="68" t="s">
        <v>13581</v>
      </c>
      <c r="AQ693" s="68">
        <v>1</v>
      </c>
      <c r="AR693" s="68" t="s">
        <v>12722</v>
      </c>
      <c r="AS693" s="68">
        <v>500</v>
      </c>
      <c r="AT693" s="68">
        <v>268435464</v>
      </c>
      <c r="AU693" s="68">
        <v>0</v>
      </c>
      <c r="AV693" s="68">
        <v>2</v>
      </c>
      <c r="AW693" s="68"/>
      <c r="AX693" s="68">
        <v>261</v>
      </c>
      <c r="AY693" s="126">
        <v>261</v>
      </c>
      <c r="AZ693" s="68">
        <v>500000</v>
      </c>
      <c r="BA693" s="68">
        <v>2</v>
      </c>
      <c r="EQ693" s="68">
        <v>55077</v>
      </c>
      <c r="ER693" s="175">
        <v>1</v>
      </c>
      <c r="ES693" s="68">
        <v>-1</v>
      </c>
      <c r="ET693" s="68">
        <v>77</v>
      </c>
      <c r="EU693" s="68">
        <v>0</v>
      </c>
      <c r="EV693" s="68">
        <v>150077</v>
      </c>
      <c r="EW693" s="68" t="s">
        <v>2715</v>
      </c>
      <c r="EX693" s="68" t="str">
        <f t="shared" si="43"/>
        <v>소형</v>
      </c>
      <c r="GE693" s="68">
        <v>12003</v>
      </c>
      <c r="GF693" s="68" t="s">
        <v>4439</v>
      </c>
    </row>
    <row r="694" spans="6:188" x14ac:dyDescent="0.3">
      <c r="F694" s="68">
        <v>70099</v>
      </c>
      <c r="G694" s="68">
        <v>3</v>
      </c>
      <c r="H694" s="68">
        <v>370099</v>
      </c>
      <c r="I694" s="68">
        <v>370000</v>
      </c>
      <c r="J694" s="68" t="s">
        <v>13582</v>
      </c>
      <c r="K694" s="68" t="s">
        <v>12348</v>
      </c>
      <c r="L694" s="68">
        <v>60000</v>
      </c>
      <c r="M694" s="68">
        <v>0</v>
      </c>
      <c r="N694" s="68">
        <v>0</v>
      </c>
      <c r="O694" s="68">
        <v>0</v>
      </c>
      <c r="P694" s="68">
        <v>0</v>
      </c>
      <c r="Q694" s="68">
        <v>0</v>
      </c>
      <c r="R694" s="68">
        <v>128</v>
      </c>
      <c r="S694" s="68">
        <v>0</v>
      </c>
      <c r="T694" s="68">
        <v>3</v>
      </c>
      <c r="U694" s="68">
        <v>0</v>
      </c>
      <c r="V694" s="68">
        <v>0</v>
      </c>
      <c r="W694" s="68">
        <v>0</v>
      </c>
      <c r="X694" s="68">
        <v>0</v>
      </c>
      <c r="Y694" s="68">
        <v>0</v>
      </c>
      <c r="Z694" s="68">
        <v>0</v>
      </c>
      <c r="AA694" s="68">
        <v>0</v>
      </c>
      <c r="AB694" s="68">
        <v>0</v>
      </c>
      <c r="AC694" s="68">
        <v>1</v>
      </c>
      <c r="AD694" s="68">
        <v>1073</v>
      </c>
      <c r="AE694" s="68">
        <v>0</v>
      </c>
      <c r="AF694" s="68">
        <v>0</v>
      </c>
      <c r="AG694" s="68">
        <v>1012</v>
      </c>
      <c r="AH694" s="68">
        <v>0</v>
      </c>
      <c r="AI694" s="68">
        <v>0</v>
      </c>
      <c r="AJ694" s="68">
        <v>0</v>
      </c>
      <c r="AK694" s="68">
        <v>0</v>
      </c>
      <c r="AL694" s="68">
        <v>0</v>
      </c>
      <c r="AM694" s="68">
        <v>0</v>
      </c>
      <c r="AN694" s="68">
        <v>0</v>
      </c>
      <c r="AO694" s="68">
        <v>0</v>
      </c>
      <c r="AP694" s="68" t="s">
        <v>13583</v>
      </c>
      <c r="AQ694" s="68">
        <v>1</v>
      </c>
      <c r="AR694" s="68" t="s">
        <v>13584</v>
      </c>
      <c r="AS694" s="68">
        <v>500</v>
      </c>
      <c r="AT694" s="68">
        <v>268435464</v>
      </c>
      <c r="AU694" s="68">
        <v>0</v>
      </c>
      <c r="AV694" s="68">
        <v>2</v>
      </c>
      <c r="AW694" s="68"/>
      <c r="AX694" s="68">
        <v>262</v>
      </c>
      <c r="AY694" s="126">
        <v>262</v>
      </c>
      <c r="AZ694" s="68">
        <v>1250000</v>
      </c>
      <c r="BA694" s="68">
        <v>2</v>
      </c>
      <c r="EQ694" s="68">
        <v>55078</v>
      </c>
      <c r="ER694" s="175">
        <v>2</v>
      </c>
      <c r="ES694" s="68">
        <v>-1</v>
      </c>
      <c r="ET694" s="68">
        <v>78</v>
      </c>
      <c r="EU694" s="68">
        <v>0</v>
      </c>
      <c r="EV694" s="68">
        <v>150078</v>
      </c>
      <c r="EW694" s="68" t="s">
        <v>2716</v>
      </c>
      <c r="EX694" s="68" t="str">
        <f t="shared" si="43"/>
        <v>중형</v>
      </c>
      <c r="GE694" s="68">
        <v>12004</v>
      </c>
      <c r="GF694" s="68" t="s">
        <v>4440</v>
      </c>
    </row>
    <row r="695" spans="6:188" x14ac:dyDescent="0.3">
      <c r="F695" s="68">
        <v>70100</v>
      </c>
      <c r="G695" s="68">
        <v>3</v>
      </c>
      <c r="H695" s="68">
        <v>370100</v>
      </c>
      <c r="I695" s="68">
        <v>370000</v>
      </c>
      <c r="J695" s="68" t="s">
        <v>13585</v>
      </c>
      <c r="K695" s="68" t="s">
        <v>12348</v>
      </c>
      <c r="L695" s="68">
        <v>60000</v>
      </c>
      <c r="M695" s="68">
        <v>0</v>
      </c>
      <c r="N695" s="68">
        <v>0</v>
      </c>
      <c r="O695" s="68">
        <v>0</v>
      </c>
      <c r="P695" s="68">
        <v>0</v>
      </c>
      <c r="Q695" s="68">
        <v>0</v>
      </c>
      <c r="R695" s="68">
        <v>128</v>
      </c>
      <c r="S695" s="68">
        <v>0</v>
      </c>
      <c r="T695" s="68">
        <v>3</v>
      </c>
      <c r="U695" s="68">
        <v>0</v>
      </c>
      <c r="V695" s="68">
        <v>0</v>
      </c>
      <c r="W695" s="68">
        <v>0</v>
      </c>
      <c r="X695" s="68">
        <v>0</v>
      </c>
      <c r="Y695" s="68">
        <v>0</v>
      </c>
      <c r="Z695" s="68">
        <v>0</v>
      </c>
      <c r="AA695" s="68">
        <v>0</v>
      </c>
      <c r="AB695" s="68">
        <v>0</v>
      </c>
      <c r="AC695" s="68">
        <v>1</v>
      </c>
      <c r="AD695" s="68">
        <v>1073</v>
      </c>
      <c r="AE695" s="68">
        <v>0</v>
      </c>
      <c r="AF695" s="68">
        <v>0</v>
      </c>
      <c r="AG695" s="68">
        <v>1017</v>
      </c>
      <c r="AH695" s="68">
        <v>0</v>
      </c>
      <c r="AI695" s="68">
        <v>0</v>
      </c>
      <c r="AJ695" s="68">
        <v>0</v>
      </c>
      <c r="AK695" s="68">
        <v>0</v>
      </c>
      <c r="AL695" s="68">
        <v>0</v>
      </c>
      <c r="AM695" s="68">
        <v>0</v>
      </c>
      <c r="AN695" s="68">
        <v>0</v>
      </c>
      <c r="AO695" s="68">
        <v>0</v>
      </c>
      <c r="AP695" s="68" t="s">
        <v>13586</v>
      </c>
      <c r="AQ695" s="68">
        <v>1</v>
      </c>
      <c r="AR695" s="68" t="s">
        <v>12675</v>
      </c>
      <c r="AS695" s="68">
        <v>500</v>
      </c>
      <c r="AT695" s="68">
        <v>268435464</v>
      </c>
      <c r="AU695" s="68">
        <v>0</v>
      </c>
      <c r="AV695" s="68">
        <v>2</v>
      </c>
      <c r="AW695" s="68"/>
      <c r="AX695" s="68">
        <v>263</v>
      </c>
      <c r="AY695" s="126">
        <v>263</v>
      </c>
      <c r="AZ695" s="68">
        <v>1250000</v>
      </c>
      <c r="BA695" s="68">
        <v>2</v>
      </c>
      <c r="EQ695" s="68">
        <v>55079</v>
      </c>
      <c r="ER695" s="175">
        <v>2</v>
      </c>
      <c r="ES695" s="68">
        <v>-1</v>
      </c>
      <c r="ET695" s="68">
        <v>79</v>
      </c>
      <c r="EU695" s="68">
        <v>0</v>
      </c>
      <c r="EV695" s="68">
        <v>150079</v>
      </c>
      <c r="EW695" s="68" t="s">
        <v>2717</v>
      </c>
      <c r="EX695" s="68" t="str">
        <f t="shared" si="43"/>
        <v>중형</v>
      </c>
      <c r="GE695" s="68">
        <v>12005</v>
      </c>
      <c r="GF695" s="68" t="s">
        <v>4441</v>
      </c>
    </row>
    <row r="696" spans="6:188" x14ac:dyDescent="0.3">
      <c r="F696" s="68">
        <v>70101</v>
      </c>
      <c r="G696" s="68">
        <v>3</v>
      </c>
      <c r="H696" s="68">
        <v>370101</v>
      </c>
      <c r="I696" s="68">
        <v>370000</v>
      </c>
      <c r="J696" s="68" t="s">
        <v>13587</v>
      </c>
      <c r="K696" s="68" t="s">
        <v>12348</v>
      </c>
      <c r="L696" s="68">
        <v>60000</v>
      </c>
      <c r="M696" s="68">
        <v>0</v>
      </c>
      <c r="N696" s="68">
        <v>0</v>
      </c>
      <c r="O696" s="68">
        <v>0</v>
      </c>
      <c r="P696" s="68">
        <v>0</v>
      </c>
      <c r="Q696" s="68">
        <v>0</v>
      </c>
      <c r="R696" s="68">
        <v>128</v>
      </c>
      <c r="S696" s="68">
        <v>0</v>
      </c>
      <c r="T696" s="68">
        <v>3</v>
      </c>
      <c r="U696" s="68">
        <v>0</v>
      </c>
      <c r="V696" s="68">
        <v>0</v>
      </c>
      <c r="W696" s="68">
        <v>0</v>
      </c>
      <c r="X696" s="68">
        <v>0</v>
      </c>
      <c r="Y696" s="68">
        <v>0</v>
      </c>
      <c r="Z696" s="68">
        <v>0</v>
      </c>
      <c r="AA696" s="68">
        <v>0</v>
      </c>
      <c r="AB696" s="68">
        <v>0</v>
      </c>
      <c r="AC696" s="68">
        <v>1</v>
      </c>
      <c r="AD696" s="68">
        <v>1073</v>
      </c>
      <c r="AE696" s="68">
        <v>0</v>
      </c>
      <c r="AF696" s="68">
        <v>0</v>
      </c>
      <c r="AG696" s="68">
        <v>1027</v>
      </c>
      <c r="AH696" s="68">
        <v>0</v>
      </c>
      <c r="AI696" s="68">
        <v>0</v>
      </c>
      <c r="AJ696" s="68">
        <v>0</v>
      </c>
      <c r="AK696" s="68">
        <v>0</v>
      </c>
      <c r="AL696" s="68">
        <v>0</v>
      </c>
      <c r="AM696" s="68">
        <v>0</v>
      </c>
      <c r="AN696" s="68">
        <v>0</v>
      </c>
      <c r="AO696" s="68">
        <v>0</v>
      </c>
      <c r="AP696" s="68" t="s">
        <v>13588</v>
      </c>
      <c r="AQ696" s="68">
        <v>1</v>
      </c>
      <c r="AR696" s="68" t="s">
        <v>12664</v>
      </c>
      <c r="AS696" s="68">
        <v>500</v>
      </c>
      <c r="AT696" s="68">
        <v>268435464</v>
      </c>
      <c r="AU696" s="68">
        <v>0</v>
      </c>
      <c r="AV696" s="68">
        <v>2</v>
      </c>
      <c r="AW696" s="68"/>
      <c r="AX696" s="68">
        <v>264</v>
      </c>
      <c r="AY696" s="126">
        <v>264</v>
      </c>
      <c r="AZ696" s="68">
        <v>1250000</v>
      </c>
      <c r="BA696" s="68">
        <v>2</v>
      </c>
      <c r="EQ696" s="68">
        <v>55080</v>
      </c>
      <c r="ER696" s="175">
        <v>2</v>
      </c>
      <c r="ES696" s="68">
        <v>-1</v>
      </c>
      <c r="ET696" s="68">
        <v>80</v>
      </c>
      <c r="EU696" s="68">
        <v>0</v>
      </c>
      <c r="EV696" s="68">
        <v>150080</v>
      </c>
      <c r="EW696" s="68" t="s">
        <v>2718</v>
      </c>
      <c r="EX696" s="68" t="str">
        <f t="shared" si="43"/>
        <v>중형</v>
      </c>
      <c r="GE696" s="68">
        <v>12006</v>
      </c>
      <c r="GF696" s="68" t="s">
        <v>691</v>
      </c>
    </row>
    <row r="697" spans="6:188" x14ac:dyDescent="0.3">
      <c r="F697" s="68">
        <v>70102</v>
      </c>
      <c r="G697" s="68">
        <v>3</v>
      </c>
      <c r="H697" s="68">
        <v>370102</v>
      </c>
      <c r="I697" s="68">
        <v>370000</v>
      </c>
      <c r="J697" s="68" t="s">
        <v>13589</v>
      </c>
      <c r="K697" s="68" t="s">
        <v>12348</v>
      </c>
      <c r="L697" s="68">
        <v>60000</v>
      </c>
      <c r="M697" s="68">
        <v>0</v>
      </c>
      <c r="N697" s="68">
        <v>0</v>
      </c>
      <c r="O697" s="68">
        <v>0</v>
      </c>
      <c r="P697" s="68">
        <v>0</v>
      </c>
      <c r="Q697" s="68">
        <v>0</v>
      </c>
      <c r="R697" s="68">
        <v>128</v>
      </c>
      <c r="S697" s="68">
        <v>0</v>
      </c>
      <c r="T697" s="68">
        <v>3</v>
      </c>
      <c r="U697" s="68">
        <v>0</v>
      </c>
      <c r="V697" s="68">
        <v>0</v>
      </c>
      <c r="W697" s="68">
        <v>0</v>
      </c>
      <c r="X697" s="68">
        <v>0</v>
      </c>
      <c r="Y697" s="68">
        <v>0</v>
      </c>
      <c r="Z697" s="68">
        <v>0</v>
      </c>
      <c r="AA697" s="68">
        <v>0</v>
      </c>
      <c r="AB697" s="68">
        <v>0</v>
      </c>
      <c r="AC697" s="68">
        <v>1</v>
      </c>
      <c r="AD697" s="68">
        <v>1073</v>
      </c>
      <c r="AE697" s="68">
        <v>0</v>
      </c>
      <c r="AF697" s="68">
        <v>0</v>
      </c>
      <c r="AG697" s="68">
        <v>1022</v>
      </c>
      <c r="AH697" s="68">
        <v>0</v>
      </c>
      <c r="AI697" s="68">
        <v>0</v>
      </c>
      <c r="AJ697" s="68">
        <v>0</v>
      </c>
      <c r="AK697" s="68">
        <v>0</v>
      </c>
      <c r="AL697" s="68">
        <v>0</v>
      </c>
      <c r="AM697" s="68">
        <v>0</v>
      </c>
      <c r="AN697" s="68">
        <v>0</v>
      </c>
      <c r="AO697" s="68">
        <v>0</v>
      </c>
      <c r="AP697" s="68" t="s">
        <v>13590</v>
      </c>
      <c r="AQ697" s="68">
        <v>1</v>
      </c>
      <c r="AR697" s="68" t="s">
        <v>13591</v>
      </c>
      <c r="AS697" s="68">
        <v>500</v>
      </c>
      <c r="AT697" s="68">
        <v>268435464</v>
      </c>
      <c r="AU697" s="68">
        <v>0</v>
      </c>
      <c r="AV697" s="68">
        <v>2</v>
      </c>
      <c r="AW697" s="68"/>
      <c r="AX697" s="68">
        <v>265</v>
      </c>
      <c r="AY697" s="126">
        <v>265</v>
      </c>
      <c r="AZ697" s="68">
        <v>1250000</v>
      </c>
      <c r="BA697" s="68">
        <v>2</v>
      </c>
      <c r="EQ697" s="68">
        <v>55081</v>
      </c>
      <c r="ER697" s="175">
        <v>2</v>
      </c>
      <c r="ES697" s="68">
        <v>-1</v>
      </c>
      <c r="ET697" s="68">
        <v>81</v>
      </c>
      <c r="EU697" s="68">
        <v>0</v>
      </c>
      <c r="EV697" s="68">
        <v>150081</v>
      </c>
      <c r="EW697" s="68" t="s">
        <v>2719</v>
      </c>
      <c r="EX697" s="68" t="str">
        <f t="shared" si="43"/>
        <v>중형</v>
      </c>
      <c r="GE697" s="68">
        <v>12007</v>
      </c>
      <c r="GF697" s="68" t="s">
        <v>4442</v>
      </c>
    </row>
    <row r="698" spans="6:188" x14ac:dyDescent="0.3">
      <c r="F698" s="68">
        <v>70103</v>
      </c>
      <c r="G698" s="68">
        <v>3</v>
      </c>
      <c r="H698" s="68">
        <v>370103</v>
      </c>
      <c r="I698" s="68">
        <v>370000</v>
      </c>
      <c r="J698" s="68" t="s">
        <v>13592</v>
      </c>
      <c r="K698" s="68" t="s">
        <v>12348</v>
      </c>
      <c r="L698" s="68">
        <v>100000</v>
      </c>
      <c r="M698" s="68">
        <v>0</v>
      </c>
      <c r="N698" s="68">
        <v>0</v>
      </c>
      <c r="O698" s="68">
        <v>0</v>
      </c>
      <c r="P698" s="68">
        <v>0</v>
      </c>
      <c r="Q698" s="68">
        <v>0</v>
      </c>
      <c r="R698" s="68">
        <v>128</v>
      </c>
      <c r="S698" s="68">
        <v>0</v>
      </c>
      <c r="T698" s="68">
        <v>4</v>
      </c>
      <c r="U698" s="68">
        <v>0</v>
      </c>
      <c r="V698" s="68">
        <v>0</v>
      </c>
      <c r="W698" s="68">
        <v>0</v>
      </c>
      <c r="X698" s="68">
        <v>0</v>
      </c>
      <c r="Y698" s="68">
        <v>0</v>
      </c>
      <c r="Z698" s="68">
        <v>0</v>
      </c>
      <c r="AA698" s="68">
        <v>0</v>
      </c>
      <c r="AB698" s="68">
        <v>0</v>
      </c>
      <c r="AC698" s="68">
        <v>1</v>
      </c>
      <c r="AD698" s="68">
        <v>1074</v>
      </c>
      <c r="AE698" s="68">
        <v>0</v>
      </c>
      <c r="AF698" s="68">
        <v>0</v>
      </c>
      <c r="AG698" s="68">
        <v>1013</v>
      </c>
      <c r="AH698" s="68">
        <v>0</v>
      </c>
      <c r="AI698" s="68">
        <v>0</v>
      </c>
      <c r="AJ698" s="68">
        <v>0</v>
      </c>
      <c r="AK698" s="68">
        <v>0</v>
      </c>
      <c r="AL698" s="68">
        <v>0</v>
      </c>
      <c r="AM698" s="68">
        <v>0</v>
      </c>
      <c r="AN698" s="68">
        <v>0</v>
      </c>
      <c r="AO698" s="68">
        <v>0</v>
      </c>
      <c r="AP698" s="68" t="s">
        <v>13593</v>
      </c>
      <c r="AQ698" s="68">
        <v>1</v>
      </c>
      <c r="AR698" s="68" t="s">
        <v>13594</v>
      </c>
      <c r="AS698" s="68">
        <v>1000</v>
      </c>
      <c r="AT698" s="68">
        <v>268435464</v>
      </c>
      <c r="AU698" s="68">
        <v>0</v>
      </c>
      <c r="AV698" s="68">
        <v>2</v>
      </c>
      <c r="AW698" s="68"/>
      <c r="AX698" s="68">
        <v>266</v>
      </c>
      <c r="AY698" s="126">
        <v>266</v>
      </c>
      <c r="AZ698" s="68">
        <v>2000000</v>
      </c>
      <c r="BA698" s="68">
        <v>2</v>
      </c>
      <c r="EQ698" s="68">
        <v>55082</v>
      </c>
      <c r="ER698" s="175">
        <v>4</v>
      </c>
      <c r="ES698" s="68">
        <v>-1</v>
      </c>
      <c r="ET698" s="68">
        <v>82</v>
      </c>
      <c r="EU698" s="68">
        <v>0</v>
      </c>
      <c r="EV698" s="68">
        <v>150082</v>
      </c>
      <c r="EW698" s="68" t="s">
        <v>2720</v>
      </c>
      <c r="EX698" s="68" t="str">
        <f t="shared" si="43"/>
        <v>대형</v>
      </c>
      <c r="GE698" s="68">
        <v>12008</v>
      </c>
      <c r="GF698" s="68" t="s">
        <v>4443</v>
      </c>
    </row>
    <row r="699" spans="6:188" x14ac:dyDescent="0.3">
      <c r="F699" s="68">
        <v>70104</v>
      </c>
      <c r="G699" s="68">
        <v>3</v>
      </c>
      <c r="H699" s="68">
        <v>370104</v>
      </c>
      <c r="I699" s="68">
        <v>370000</v>
      </c>
      <c r="J699" s="68" t="s">
        <v>13595</v>
      </c>
      <c r="K699" s="68" t="s">
        <v>12348</v>
      </c>
      <c r="L699" s="68">
        <v>100000</v>
      </c>
      <c r="M699" s="68">
        <v>0</v>
      </c>
      <c r="N699" s="68">
        <v>0</v>
      </c>
      <c r="O699" s="68">
        <v>0</v>
      </c>
      <c r="P699" s="68">
        <v>0</v>
      </c>
      <c r="Q699" s="68">
        <v>0</v>
      </c>
      <c r="R699" s="68">
        <v>128</v>
      </c>
      <c r="S699" s="68">
        <v>0</v>
      </c>
      <c r="T699" s="68">
        <v>4</v>
      </c>
      <c r="U699" s="68">
        <v>0</v>
      </c>
      <c r="V699" s="68">
        <v>0</v>
      </c>
      <c r="W699" s="68">
        <v>0</v>
      </c>
      <c r="X699" s="68">
        <v>0</v>
      </c>
      <c r="Y699" s="68">
        <v>0</v>
      </c>
      <c r="Z699" s="68">
        <v>0</v>
      </c>
      <c r="AA699" s="68">
        <v>0</v>
      </c>
      <c r="AB699" s="68">
        <v>0</v>
      </c>
      <c r="AC699" s="68">
        <v>1</v>
      </c>
      <c r="AD699" s="68">
        <v>1074</v>
      </c>
      <c r="AE699" s="68">
        <v>0</v>
      </c>
      <c r="AF699" s="68">
        <v>0</v>
      </c>
      <c r="AG699" s="68">
        <v>1018</v>
      </c>
      <c r="AH699" s="68">
        <v>0</v>
      </c>
      <c r="AI699" s="68">
        <v>0</v>
      </c>
      <c r="AJ699" s="68">
        <v>0</v>
      </c>
      <c r="AK699" s="68">
        <v>0</v>
      </c>
      <c r="AL699" s="68">
        <v>0</v>
      </c>
      <c r="AM699" s="68">
        <v>0</v>
      </c>
      <c r="AN699" s="68">
        <v>0</v>
      </c>
      <c r="AO699" s="68">
        <v>0</v>
      </c>
      <c r="AP699" s="68" t="s">
        <v>13596</v>
      </c>
      <c r="AQ699" s="68">
        <v>1</v>
      </c>
      <c r="AR699" s="68" t="s">
        <v>12708</v>
      </c>
      <c r="AS699" s="68">
        <v>1000</v>
      </c>
      <c r="AT699" s="68">
        <v>268435464</v>
      </c>
      <c r="AU699" s="68">
        <v>0</v>
      </c>
      <c r="AV699" s="68">
        <v>2</v>
      </c>
      <c r="AW699" s="68"/>
      <c r="AX699" s="68">
        <v>267</v>
      </c>
      <c r="AY699" s="126">
        <v>267</v>
      </c>
      <c r="AZ699" s="68">
        <v>2000000</v>
      </c>
      <c r="BA699" s="68">
        <v>2</v>
      </c>
      <c r="EQ699" s="68">
        <v>55083</v>
      </c>
      <c r="ER699" s="175">
        <v>2</v>
      </c>
      <c r="ES699" s="68">
        <v>-1</v>
      </c>
      <c r="ET699" s="68">
        <v>83</v>
      </c>
      <c r="EU699" s="68">
        <v>0</v>
      </c>
      <c r="EV699" s="68">
        <v>150083</v>
      </c>
      <c r="EW699" s="68" t="s">
        <v>2721</v>
      </c>
      <c r="EX699" s="68" t="str">
        <f t="shared" si="43"/>
        <v>중형</v>
      </c>
      <c r="GE699" s="68">
        <v>12009</v>
      </c>
      <c r="GF699" s="68" t="s">
        <v>4444</v>
      </c>
    </row>
    <row r="700" spans="6:188" x14ac:dyDescent="0.3">
      <c r="F700" s="68">
        <v>70105</v>
      </c>
      <c r="G700" s="68">
        <v>3</v>
      </c>
      <c r="H700" s="68">
        <v>370105</v>
      </c>
      <c r="I700" s="68">
        <v>370000</v>
      </c>
      <c r="J700" s="68" t="s">
        <v>13597</v>
      </c>
      <c r="K700" s="68" t="s">
        <v>12348</v>
      </c>
      <c r="L700" s="68">
        <v>100000</v>
      </c>
      <c r="M700" s="68">
        <v>0</v>
      </c>
      <c r="N700" s="68">
        <v>0</v>
      </c>
      <c r="O700" s="68">
        <v>0</v>
      </c>
      <c r="P700" s="68">
        <v>0</v>
      </c>
      <c r="Q700" s="68">
        <v>0</v>
      </c>
      <c r="R700" s="68">
        <v>128</v>
      </c>
      <c r="S700" s="68">
        <v>0</v>
      </c>
      <c r="T700" s="68">
        <v>4</v>
      </c>
      <c r="U700" s="68">
        <v>0</v>
      </c>
      <c r="V700" s="68">
        <v>0</v>
      </c>
      <c r="W700" s="68">
        <v>0</v>
      </c>
      <c r="X700" s="68">
        <v>0</v>
      </c>
      <c r="Y700" s="68">
        <v>0</v>
      </c>
      <c r="Z700" s="68">
        <v>0</v>
      </c>
      <c r="AA700" s="68">
        <v>0</v>
      </c>
      <c r="AB700" s="68">
        <v>0</v>
      </c>
      <c r="AC700" s="68">
        <v>1</v>
      </c>
      <c r="AD700" s="68">
        <v>1074</v>
      </c>
      <c r="AE700" s="68">
        <v>0</v>
      </c>
      <c r="AF700" s="68">
        <v>0</v>
      </c>
      <c r="AG700" s="68">
        <v>1028</v>
      </c>
      <c r="AH700" s="68">
        <v>0</v>
      </c>
      <c r="AI700" s="68">
        <v>0</v>
      </c>
      <c r="AJ700" s="68">
        <v>0</v>
      </c>
      <c r="AK700" s="68">
        <v>0</v>
      </c>
      <c r="AL700" s="68">
        <v>0</v>
      </c>
      <c r="AM700" s="68">
        <v>0</v>
      </c>
      <c r="AN700" s="68">
        <v>0</v>
      </c>
      <c r="AO700" s="68">
        <v>0</v>
      </c>
      <c r="AP700" s="68" t="s">
        <v>13598</v>
      </c>
      <c r="AQ700" s="68">
        <v>1</v>
      </c>
      <c r="AR700" s="68" t="s">
        <v>12714</v>
      </c>
      <c r="AS700" s="68">
        <v>1000</v>
      </c>
      <c r="AT700" s="68">
        <v>268435464</v>
      </c>
      <c r="AU700" s="68">
        <v>0</v>
      </c>
      <c r="AV700" s="68">
        <v>2</v>
      </c>
      <c r="AW700" s="68"/>
      <c r="AX700" s="68">
        <v>268</v>
      </c>
      <c r="AY700" s="126">
        <v>268</v>
      </c>
      <c r="AZ700" s="68">
        <v>2000000</v>
      </c>
      <c r="BA700" s="68">
        <v>2</v>
      </c>
      <c r="EQ700" s="68">
        <v>55084</v>
      </c>
      <c r="ER700" s="175">
        <v>4</v>
      </c>
      <c r="ES700" s="68">
        <v>-1</v>
      </c>
      <c r="ET700" s="68">
        <v>84</v>
      </c>
      <c r="EU700" s="68">
        <v>0</v>
      </c>
      <c r="EV700" s="68">
        <v>150084</v>
      </c>
      <c r="EW700" s="68" t="s">
        <v>2722</v>
      </c>
      <c r="EX700" s="68" t="str">
        <f t="shared" si="43"/>
        <v>대형</v>
      </c>
      <c r="GE700" s="68">
        <v>12010</v>
      </c>
      <c r="GF700" s="68" t="s">
        <v>4445</v>
      </c>
    </row>
    <row r="701" spans="6:188" x14ac:dyDescent="0.3">
      <c r="F701" s="68">
        <v>70106</v>
      </c>
      <c r="G701" s="68">
        <v>3</v>
      </c>
      <c r="H701" s="68">
        <v>370106</v>
      </c>
      <c r="I701" s="68">
        <v>370000</v>
      </c>
      <c r="J701" s="68" t="s">
        <v>13599</v>
      </c>
      <c r="K701" s="68" t="s">
        <v>12348</v>
      </c>
      <c r="L701" s="68">
        <v>100000</v>
      </c>
      <c r="M701" s="68">
        <v>0</v>
      </c>
      <c r="N701" s="68">
        <v>0</v>
      </c>
      <c r="O701" s="68">
        <v>0</v>
      </c>
      <c r="P701" s="68">
        <v>0</v>
      </c>
      <c r="Q701" s="68">
        <v>0</v>
      </c>
      <c r="R701" s="68">
        <v>128</v>
      </c>
      <c r="S701" s="68">
        <v>0</v>
      </c>
      <c r="T701" s="68">
        <v>4</v>
      </c>
      <c r="U701" s="68">
        <v>0</v>
      </c>
      <c r="V701" s="68">
        <v>0</v>
      </c>
      <c r="W701" s="68">
        <v>0</v>
      </c>
      <c r="X701" s="68">
        <v>0</v>
      </c>
      <c r="Y701" s="68">
        <v>0</v>
      </c>
      <c r="Z701" s="68">
        <v>0</v>
      </c>
      <c r="AA701" s="68">
        <v>0</v>
      </c>
      <c r="AB701" s="68">
        <v>0</v>
      </c>
      <c r="AC701" s="68">
        <v>1</v>
      </c>
      <c r="AD701" s="68">
        <v>1074</v>
      </c>
      <c r="AE701" s="68">
        <v>0</v>
      </c>
      <c r="AF701" s="68">
        <v>0</v>
      </c>
      <c r="AG701" s="68">
        <v>1023</v>
      </c>
      <c r="AH701" s="68">
        <v>0</v>
      </c>
      <c r="AI701" s="68">
        <v>0</v>
      </c>
      <c r="AJ701" s="68">
        <v>0</v>
      </c>
      <c r="AK701" s="68">
        <v>0</v>
      </c>
      <c r="AL701" s="68">
        <v>0</v>
      </c>
      <c r="AM701" s="68">
        <v>0</v>
      </c>
      <c r="AN701" s="68">
        <v>0</v>
      </c>
      <c r="AO701" s="68">
        <v>0</v>
      </c>
      <c r="AP701" s="68" t="s">
        <v>13600</v>
      </c>
      <c r="AQ701" s="68">
        <v>1</v>
      </c>
      <c r="AR701" s="68" t="s">
        <v>12680</v>
      </c>
      <c r="AS701" s="68">
        <v>1000</v>
      </c>
      <c r="AT701" s="68">
        <v>268435464</v>
      </c>
      <c r="AU701" s="68">
        <v>0</v>
      </c>
      <c r="AV701" s="68">
        <v>2</v>
      </c>
      <c r="AW701" s="68"/>
      <c r="AX701" s="68">
        <v>269</v>
      </c>
      <c r="AY701" s="126">
        <v>269</v>
      </c>
      <c r="AZ701" s="68">
        <v>2000000</v>
      </c>
      <c r="BA701" s="68">
        <v>2</v>
      </c>
      <c r="EQ701" s="68">
        <v>55093</v>
      </c>
      <c r="ER701" s="175">
        <v>1</v>
      </c>
      <c r="ES701" s="68">
        <v>-1</v>
      </c>
      <c r="ET701" s="68">
        <v>93</v>
      </c>
      <c r="EU701" s="68">
        <v>0</v>
      </c>
      <c r="EV701" s="68">
        <v>150093</v>
      </c>
      <c r="EW701" s="68" t="s">
        <v>2731</v>
      </c>
      <c r="EX701" s="68" t="str">
        <f t="shared" si="43"/>
        <v>소형</v>
      </c>
      <c r="GE701" s="68">
        <v>12011</v>
      </c>
      <c r="GF701" s="68" t="s">
        <v>4446</v>
      </c>
    </row>
    <row r="702" spans="6:188" x14ac:dyDescent="0.3">
      <c r="F702" s="68">
        <v>70107</v>
      </c>
      <c r="G702" s="68">
        <v>3</v>
      </c>
      <c r="H702" s="68">
        <v>370107</v>
      </c>
      <c r="I702" s="68">
        <v>370000</v>
      </c>
      <c r="J702" s="68" t="s">
        <v>13601</v>
      </c>
      <c r="K702" s="68" t="s">
        <v>13602</v>
      </c>
      <c r="L702" s="68">
        <v>150000</v>
      </c>
      <c r="M702" s="68">
        <v>0</v>
      </c>
      <c r="N702" s="68">
        <v>0</v>
      </c>
      <c r="O702" s="68">
        <v>0</v>
      </c>
      <c r="P702" s="68">
        <v>0</v>
      </c>
      <c r="Q702" s="68">
        <v>0</v>
      </c>
      <c r="R702" s="68">
        <v>128</v>
      </c>
      <c r="S702" s="68">
        <v>0</v>
      </c>
      <c r="T702" s="68">
        <v>5</v>
      </c>
      <c r="U702" s="68">
        <v>0</v>
      </c>
      <c r="V702" s="68">
        <v>0</v>
      </c>
      <c r="W702" s="68">
        <v>0</v>
      </c>
      <c r="X702" s="68">
        <v>0</v>
      </c>
      <c r="Y702" s="68">
        <v>0</v>
      </c>
      <c r="Z702" s="68">
        <v>0</v>
      </c>
      <c r="AA702" s="68">
        <v>0</v>
      </c>
      <c r="AB702" s="68">
        <v>0</v>
      </c>
      <c r="AC702" s="68">
        <v>1</v>
      </c>
      <c r="AD702" s="68">
        <v>336</v>
      </c>
      <c r="AE702" s="68">
        <v>0</v>
      </c>
      <c r="AF702" s="68">
        <v>0</v>
      </c>
      <c r="AG702" s="68">
        <v>1075</v>
      </c>
      <c r="AH702" s="68">
        <v>0</v>
      </c>
      <c r="AI702" s="68">
        <v>0</v>
      </c>
      <c r="AJ702" s="68">
        <v>1015</v>
      </c>
      <c r="AK702" s="68">
        <v>0</v>
      </c>
      <c r="AL702" s="68">
        <v>0</v>
      </c>
      <c r="AM702" s="68">
        <v>0</v>
      </c>
      <c r="AN702" s="68">
        <v>0</v>
      </c>
      <c r="AO702" s="68">
        <v>0</v>
      </c>
      <c r="AP702" s="68" t="s">
        <v>13603</v>
      </c>
      <c r="AQ702" s="68">
        <v>1</v>
      </c>
      <c r="AR702" s="68" t="s">
        <v>12671</v>
      </c>
      <c r="AS702" s="68">
        <v>2000</v>
      </c>
      <c r="AT702" s="68">
        <v>8</v>
      </c>
      <c r="AU702" s="68">
        <v>0</v>
      </c>
      <c r="AV702" s="68">
        <v>2</v>
      </c>
      <c r="AW702" s="68"/>
      <c r="AX702" s="68">
        <v>270</v>
      </c>
      <c r="AY702" s="126">
        <v>270</v>
      </c>
      <c r="AZ702" s="68">
        <v>0</v>
      </c>
      <c r="BA702" s="68">
        <v>2</v>
      </c>
      <c r="EQ702" s="68">
        <v>55094</v>
      </c>
      <c r="ER702" s="175">
        <v>4</v>
      </c>
      <c r="ES702" s="68">
        <v>-1</v>
      </c>
      <c r="ET702" s="68">
        <v>94</v>
      </c>
      <c r="EU702" s="68">
        <v>0</v>
      </c>
      <c r="EV702" s="68">
        <v>150094</v>
      </c>
      <c r="EW702" s="68" t="s">
        <v>2732</v>
      </c>
      <c r="EX702" s="68" t="str">
        <f t="shared" si="43"/>
        <v>대형</v>
      </c>
      <c r="GE702" s="68">
        <v>12012</v>
      </c>
      <c r="GF702" s="68" t="s">
        <v>4447</v>
      </c>
    </row>
    <row r="703" spans="6:188" x14ac:dyDescent="0.3">
      <c r="F703" s="68">
        <v>70108</v>
      </c>
      <c r="G703" s="68">
        <v>3</v>
      </c>
      <c r="H703" s="68">
        <v>370108</v>
      </c>
      <c r="I703" s="68">
        <v>370000</v>
      </c>
      <c r="J703" s="68" t="s">
        <v>13604</v>
      </c>
      <c r="K703" s="68" t="s">
        <v>13605</v>
      </c>
      <c r="L703" s="68">
        <v>150000</v>
      </c>
      <c r="M703" s="68">
        <v>0</v>
      </c>
      <c r="N703" s="68">
        <v>0</v>
      </c>
      <c r="O703" s="68">
        <v>0</v>
      </c>
      <c r="P703" s="68">
        <v>0</v>
      </c>
      <c r="Q703" s="68">
        <v>0</v>
      </c>
      <c r="R703" s="68">
        <v>128</v>
      </c>
      <c r="S703" s="68">
        <v>0</v>
      </c>
      <c r="T703" s="68">
        <v>5</v>
      </c>
      <c r="U703" s="68">
        <v>0</v>
      </c>
      <c r="V703" s="68">
        <v>0</v>
      </c>
      <c r="W703" s="68">
        <v>0</v>
      </c>
      <c r="X703" s="68">
        <v>0</v>
      </c>
      <c r="Y703" s="68">
        <v>0</v>
      </c>
      <c r="Z703" s="68">
        <v>0</v>
      </c>
      <c r="AA703" s="68">
        <v>0</v>
      </c>
      <c r="AB703" s="68">
        <v>0</v>
      </c>
      <c r="AC703" s="68">
        <v>1</v>
      </c>
      <c r="AD703" s="68">
        <v>337</v>
      </c>
      <c r="AE703" s="68">
        <v>0</v>
      </c>
      <c r="AF703" s="68">
        <v>0</v>
      </c>
      <c r="AG703" s="68">
        <v>1075</v>
      </c>
      <c r="AH703" s="68">
        <v>0</v>
      </c>
      <c r="AI703" s="68">
        <v>0</v>
      </c>
      <c r="AJ703" s="68">
        <v>1015</v>
      </c>
      <c r="AK703" s="68">
        <v>0</v>
      </c>
      <c r="AL703" s="68">
        <v>0</v>
      </c>
      <c r="AM703" s="68">
        <v>0</v>
      </c>
      <c r="AN703" s="68">
        <v>0</v>
      </c>
      <c r="AO703" s="68">
        <v>0</v>
      </c>
      <c r="AP703" s="68" t="s">
        <v>13606</v>
      </c>
      <c r="AQ703" s="68">
        <v>1</v>
      </c>
      <c r="AR703" s="68" t="s">
        <v>12668</v>
      </c>
      <c r="AS703" s="68">
        <v>2000</v>
      </c>
      <c r="AT703" s="68">
        <v>8</v>
      </c>
      <c r="AU703" s="68">
        <v>0</v>
      </c>
      <c r="AV703" s="68">
        <v>2</v>
      </c>
      <c r="AW703" s="68"/>
      <c r="AX703" s="68">
        <v>271</v>
      </c>
      <c r="AY703" s="126">
        <v>271</v>
      </c>
      <c r="AZ703" s="68">
        <v>0</v>
      </c>
      <c r="BA703" s="68">
        <v>2</v>
      </c>
      <c r="EQ703" s="68">
        <v>55095</v>
      </c>
      <c r="ER703" s="175">
        <v>4</v>
      </c>
      <c r="ES703" s="68">
        <v>-1</v>
      </c>
      <c r="ET703" s="68">
        <v>95</v>
      </c>
      <c r="EU703" s="68">
        <v>0</v>
      </c>
      <c r="EV703" s="68">
        <v>150095</v>
      </c>
      <c r="EW703" s="68" t="s">
        <v>2733</v>
      </c>
      <c r="EX703" s="68" t="str">
        <f t="shared" si="43"/>
        <v>대형</v>
      </c>
      <c r="GE703" s="68">
        <v>12013</v>
      </c>
      <c r="GF703" s="68" t="s">
        <v>4448</v>
      </c>
    </row>
    <row r="704" spans="6:188" x14ac:dyDescent="0.3">
      <c r="F704" s="68">
        <v>70109</v>
      </c>
      <c r="G704" s="68">
        <v>3</v>
      </c>
      <c r="H704" s="68">
        <v>370109</v>
      </c>
      <c r="I704" s="68">
        <v>370000</v>
      </c>
      <c r="J704" s="68" t="s">
        <v>13607</v>
      </c>
      <c r="K704" s="68" t="s">
        <v>13608</v>
      </c>
      <c r="L704" s="68">
        <v>150000</v>
      </c>
      <c r="M704" s="68">
        <v>0</v>
      </c>
      <c r="N704" s="68">
        <v>0</v>
      </c>
      <c r="O704" s="68">
        <v>0</v>
      </c>
      <c r="P704" s="68">
        <v>0</v>
      </c>
      <c r="Q704" s="68">
        <v>0</v>
      </c>
      <c r="R704" s="68">
        <v>128</v>
      </c>
      <c r="S704" s="68">
        <v>0</v>
      </c>
      <c r="T704" s="68">
        <v>5</v>
      </c>
      <c r="U704" s="68">
        <v>0</v>
      </c>
      <c r="V704" s="68">
        <v>0</v>
      </c>
      <c r="W704" s="68">
        <v>0</v>
      </c>
      <c r="X704" s="68">
        <v>0</v>
      </c>
      <c r="Y704" s="68">
        <v>0</v>
      </c>
      <c r="Z704" s="68">
        <v>0</v>
      </c>
      <c r="AA704" s="68">
        <v>0</v>
      </c>
      <c r="AB704" s="68">
        <v>0</v>
      </c>
      <c r="AC704" s="68">
        <v>1</v>
      </c>
      <c r="AD704" s="68">
        <v>338</v>
      </c>
      <c r="AE704" s="68">
        <v>0</v>
      </c>
      <c r="AF704" s="68">
        <v>0</v>
      </c>
      <c r="AG704" s="68">
        <v>1075</v>
      </c>
      <c r="AH704" s="68">
        <v>0</v>
      </c>
      <c r="AI704" s="68">
        <v>0</v>
      </c>
      <c r="AJ704" s="68">
        <v>1020</v>
      </c>
      <c r="AK704" s="68">
        <v>0</v>
      </c>
      <c r="AL704" s="68">
        <v>0</v>
      </c>
      <c r="AM704" s="68">
        <v>0</v>
      </c>
      <c r="AN704" s="68">
        <v>0</v>
      </c>
      <c r="AO704" s="68">
        <v>0</v>
      </c>
      <c r="AP704" s="68" t="s">
        <v>13609</v>
      </c>
      <c r="AQ704" s="68">
        <v>1</v>
      </c>
      <c r="AR704" s="68" t="s">
        <v>12711</v>
      </c>
      <c r="AS704" s="68">
        <v>2000</v>
      </c>
      <c r="AT704" s="68">
        <v>8</v>
      </c>
      <c r="AU704" s="68">
        <v>0</v>
      </c>
      <c r="AV704" s="68">
        <v>2</v>
      </c>
      <c r="AW704" s="68"/>
      <c r="AX704" s="68">
        <v>272</v>
      </c>
      <c r="AY704" s="126">
        <v>272</v>
      </c>
      <c r="AZ704" s="68">
        <v>0</v>
      </c>
      <c r="BA704" s="68">
        <v>2</v>
      </c>
      <c r="EQ704" s="68">
        <v>56001</v>
      </c>
      <c r="ER704" s="175">
        <v>1</v>
      </c>
      <c r="ES704" s="68">
        <v>-1</v>
      </c>
      <c r="ET704" s="68">
        <v>1</v>
      </c>
      <c r="EU704" s="68">
        <v>0</v>
      </c>
      <c r="EV704" s="68">
        <v>150001</v>
      </c>
      <c r="EW704" s="68" t="s">
        <v>2639</v>
      </c>
      <c r="EX704" s="68" t="str">
        <f t="shared" si="43"/>
        <v>소형</v>
      </c>
      <c r="GE704" s="68">
        <v>12014</v>
      </c>
      <c r="GF704" s="68" t="s">
        <v>4449</v>
      </c>
    </row>
    <row r="705" spans="6:188" x14ac:dyDescent="0.3">
      <c r="F705" s="68">
        <v>70110</v>
      </c>
      <c r="G705" s="68">
        <v>3</v>
      </c>
      <c r="H705" s="68">
        <v>370110</v>
      </c>
      <c r="I705" s="68">
        <v>370000</v>
      </c>
      <c r="J705" s="68" t="s">
        <v>13610</v>
      </c>
      <c r="K705" s="68" t="s">
        <v>13611</v>
      </c>
      <c r="L705" s="68">
        <v>150000</v>
      </c>
      <c r="M705" s="68">
        <v>0</v>
      </c>
      <c r="N705" s="68">
        <v>0</v>
      </c>
      <c r="O705" s="68">
        <v>0</v>
      </c>
      <c r="P705" s="68">
        <v>0</v>
      </c>
      <c r="Q705" s="68">
        <v>0</v>
      </c>
      <c r="R705" s="68">
        <v>128</v>
      </c>
      <c r="S705" s="68">
        <v>0</v>
      </c>
      <c r="T705" s="68">
        <v>5</v>
      </c>
      <c r="U705" s="68">
        <v>0</v>
      </c>
      <c r="V705" s="68">
        <v>0</v>
      </c>
      <c r="W705" s="68">
        <v>0</v>
      </c>
      <c r="X705" s="68">
        <v>0</v>
      </c>
      <c r="Y705" s="68">
        <v>0</v>
      </c>
      <c r="Z705" s="68">
        <v>0</v>
      </c>
      <c r="AA705" s="68">
        <v>0</v>
      </c>
      <c r="AB705" s="68">
        <v>0</v>
      </c>
      <c r="AC705" s="68">
        <v>1</v>
      </c>
      <c r="AD705" s="68">
        <v>339</v>
      </c>
      <c r="AE705" s="68">
        <v>0</v>
      </c>
      <c r="AF705" s="68">
        <v>0</v>
      </c>
      <c r="AG705" s="68">
        <v>1075</v>
      </c>
      <c r="AH705" s="68">
        <v>0</v>
      </c>
      <c r="AI705" s="68">
        <v>0</v>
      </c>
      <c r="AJ705" s="68">
        <v>1020</v>
      </c>
      <c r="AK705" s="68">
        <v>0</v>
      </c>
      <c r="AL705" s="68">
        <v>0</v>
      </c>
      <c r="AM705" s="68">
        <v>0</v>
      </c>
      <c r="AN705" s="68">
        <v>0</v>
      </c>
      <c r="AO705" s="68">
        <v>0</v>
      </c>
      <c r="AP705" s="68" t="s">
        <v>13612</v>
      </c>
      <c r="AQ705" s="68">
        <v>1</v>
      </c>
      <c r="AR705" s="68" t="s">
        <v>13613</v>
      </c>
      <c r="AS705" s="68">
        <v>2000</v>
      </c>
      <c r="AT705" s="68">
        <v>8</v>
      </c>
      <c r="AU705" s="68">
        <v>0</v>
      </c>
      <c r="AV705" s="68">
        <v>2</v>
      </c>
      <c r="AW705" s="68"/>
      <c r="AX705" s="68">
        <v>273</v>
      </c>
      <c r="AY705" s="126">
        <v>273</v>
      </c>
      <c r="AZ705" s="68">
        <v>0</v>
      </c>
      <c r="BA705" s="68">
        <v>2</v>
      </c>
      <c r="EQ705" s="68">
        <v>56002</v>
      </c>
      <c r="ER705" s="175">
        <v>1</v>
      </c>
      <c r="ES705" s="68">
        <v>-1</v>
      </c>
      <c r="ET705" s="68">
        <v>2</v>
      </c>
      <c r="EU705" s="68">
        <v>0</v>
      </c>
      <c r="EV705" s="68">
        <v>150002</v>
      </c>
      <c r="EW705" s="68" t="s">
        <v>2640</v>
      </c>
      <c r="EX705" s="68" t="str">
        <f t="shared" si="43"/>
        <v>소형</v>
      </c>
      <c r="GE705" s="68">
        <v>13000</v>
      </c>
      <c r="GF705" s="68" t="s">
        <v>4450</v>
      </c>
    </row>
    <row r="706" spans="6:188" x14ac:dyDescent="0.3">
      <c r="F706" s="68">
        <v>70111</v>
      </c>
      <c r="G706" s="68">
        <v>3</v>
      </c>
      <c r="H706" s="68">
        <v>370111</v>
      </c>
      <c r="I706" s="68">
        <v>370000</v>
      </c>
      <c r="J706" s="68" t="s">
        <v>13614</v>
      </c>
      <c r="K706" s="68" t="s">
        <v>13615</v>
      </c>
      <c r="L706" s="68">
        <v>150000</v>
      </c>
      <c r="M706" s="68">
        <v>0</v>
      </c>
      <c r="N706" s="68">
        <v>0</v>
      </c>
      <c r="O706" s="68">
        <v>0</v>
      </c>
      <c r="P706" s="68">
        <v>0</v>
      </c>
      <c r="Q706" s="68">
        <v>0</v>
      </c>
      <c r="R706" s="68">
        <v>128</v>
      </c>
      <c r="S706" s="68">
        <v>0</v>
      </c>
      <c r="T706" s="68">
        <v>5</v>
      </c>
      <c r="U706" s="68">
        <v>0</v>
      </c>
      <c r="V706" s="68">
        <v>0</v>
      </c>
      <c r="W706" s="68">
        <v>0</v>
      </c>
      <c r="X706" s="68">
        <v>0</v>
      </c>
      <c r="Y706" s="68">
        <v>0</v>
      </c>
      <c r="Z706" s="68">
        <v>0</v>
      </c>
      <c r="AA706" s="68">
        <v>0</v>
      </c>
      <c r="AB706" s="68">
        <v>0</v>
      </c>
      <c r="AC706" s="68">
        <v>1</v>
      </c>
      <c r="AD706" s="68">
        <v>340</v>
      </c>
      <c r="AE706" s="68">
        <v>0</v>
      </c>
      <c r="AF706" s="68">
        <v>0</v>
      </c>
      <c r="AG706" s="68">
        <v>1075</v>
      </c>
      <c r="AH706" s="68">
        <v>0</v>
      </c>
      <c r="AI706" s="68">
        <v>0</v>
      </c>
      <c r="AJ706" s="68">
        <v>1030</v>
      </c>
      <c r="AK706" s="68">
        <v>0</v>
      </c>
      <c r="AL706" s="68">
        <v>0</v>
      </c>
      <c r="AM706" s="68">
        <v>0</v>
      </c>
      <c r="AN706" s="68">
        <v>0</v>
      </c>
      <c r="AO706" s="68">
        <v>0</v>
      </c>
      <c r="AP706" s="68" t="s">
        <v>13616</v>
      </c>
      <c r="AQ706" s="68">
        <v>1</v>
      </c>
      <c r="AR706" s="68" t="s">
        <v>13617</v>
      </c>
      <c r="AS706" s="68">
        <v>2000</v>
      </c>
      <c r="AT706" s="68">
        <v>8</v>
      </c>
      <c r="AU706" s="68">
        <v>0</v>
      </c>
      <c r="AV706" s="68">
        <v>2</v>
      </c>
      <c r="AW706" s="68"/>
      <c r="AX706" s="68">
        <v>274</v>
      </c>
      <c r="AY706" s="126">
        <v>274</v>
      </c>
      <c r="AZ706" s="68">
        <v>0</v>
      </c>
      <c r="BA706" s="68">
        <v>2</v>
      </c>
      <c r="EQ706" s="68">
        <v>56003</v>
      </c>
      <c r="ER706" s="175">
        <v>1</v>
      </c>
      <c r="ES706" s="68">
        <v>-1</v>
      </c>
      <c r="ET706" s="68">
        <v>3</v>
      </c>
      <c r="EU706" s="68">
        <v>0</v>
      </c>
      <c r="EV706" s="68">
        <v>150003</v>
      </c>
      <c r="EW706" s="68" t="s">
        <v>2641</v>
      </c>
      <c r="EX706" s="68" t="str">
        <f t="shared" si="43"/>
        <v>소형</v>
      </c>
      <c r="GE706" s="68">
        <v>13001</v>
      </c>
      <c r="GF706" s="68" t="s">
        <v>4451</v>
      </c>
    </row>
    <row r="707" spans="6:188" x14ac:dyDescent="0.3">
      <c r="F707" s="68">
        <v>70112</v>
      </c>
      <c r="G707" s="68">
        <v>3</v>
      </c>
      <c r="H707" s="68">
        <v>370112</v>
      </c>
      <c r="I707" s="68">
        <v>370000</v>
      </c>
      <c r="J707" s="68" t="s">
        <v>13618</v>
      </c>
      <c r="K707" s="68" t="s">
        <v>13619</v>
      </c>
      <c r="L707" s="68">
        <v>150000</v>
      </c>
      <c r="M707" s="68">
        <v>0</v>
      </c>
      <c r="N707" s="68">
        <v>0</v>
      </c>
      <c r="O707" s="68">
        <v>0</v>
      </c>
      <c r="P707" s="68">
        <v>0</v>
      </c>
      <c r="Q707" s="68">
        <v>0</v>
      </c>
      <c r="R707" s="68">
        <v>128</v>
      </c>
      <c r="S707" s="68">
        <v>0</v>
      </c>
      <c r="T707" s="68">
        <v>5</v>
      </c>
      <c r="U707" s="68">
        <v>0</v>
      </c>
      <c r="V707" s="68">
        <v>0</v>
      </c>
      <c r="W707" s="68">
        <v>0</v>
      </c>
      <c r="X707" s="68">
        <v>0</v>
      </c>
      <c r="Y707" s="68">
        <v>0</v>
      </c>
      <c r="Z707" s="68">
        <v>0</v>
      </c>
      <c r="AA707" s="68">
        <v>0</v>
      </c>
      <c r="AB707" s="68">
        <v>0</v>
      </c>
      <c r="AC707" s="68">
        <v>1</v>
      </c>
      <c r="AD707" s="68">
        <v>341</v>
      </c>
      <c r="AE707" s="68">
        <v>0</v>
      </c>
      <c r="AF707" s="68">
        <v>0</v>
      </c>
      <c r="AG707" s="68">
        <v>1075</v>
      </c>
      <c r="AH707" s="68">
        <v>0</v>
      </c>
      <c r="AI707" s="68">
        <v>0</v>
      </c>
      <c r="AJ707" s="68">
        <v>1030</v>
      </c>
      <c r="AK707" s="68">
        <v>0</v>
      </c>
      <c r="AL707" s="68">
        <v>0</v>
      </c>
      <c r="AM707" s="68">
        <v>0</v>
      </c>
      <c r="AN707" s="68">
        <v>0</v>
      </c>
      <c r="AO707" s="68">
        <v>0</v>
      </c>
      <c r="AP707" s="68" t="s">
        <v>13620</v>
      </c>
      <c r="AQ707" s="68">
        <v>1</v>
      </c>
      <c r="AR707" s="68" t="s">
        <v>12717</v>
      </c>
      <c r="AS707" s="68">
        <v>2000</v>
      </c>
      <c r="AT707" s="68">
        <v>8</v>
      </c>
      <c r="AU707" s="68">
        <v>0</v>
      </c>
      <c r="AV707" s="68">
        <v>2</v>
      </c>
      <c r="AW707" s="68"/>
      <c r="AX707" s="68">
        <v>275</v>
      </c>
      <c r="AY707" s="126">
        <v>275</v>
      </c>
      <c r="AZ707" s="68">
        <v>0</v>
      </c>
      <c r="BA707" s="68">
        <v>2</v>
      </c>
      <c r="EQ707" s="68">
        <v>56004</v>
      </c>
      <c r="ER707" s="175">
        <v>1</v>
      </c>
      <c r="ES707" s="68">
        <v>-1</v>
      </c>
      <c r="ET707" s="68">
        <v>4</v>
      </c>
      <c r="EU707" s="68">
        <v>0</v>
      </c>
      <c r="EV707" s="68">
        <v>150004</v>
      </c>
      <c r="EW707" s="68" t="s">
        <v>2642</v>
      </c>
      <c r="EX707" s="68" t="str">
        <f t="shared" ref="EX707:EX770" si="44">IF(ER707=1,"소형",IF(ER707=2,"중형","대형"))</f>
        <v>소형</v>
      </c>
      <c r="GE707" s="68">
        <v>13002</v>
      </c>
      <c r="GF707" s="68" t="s">
        <v>4452</v>
      </c>
    </row>
    <row r="708" spans="6:188" x14ac:dyDescent="0.3">
      <c r="F708" s="68">
        <v>70113</v>
      </c>
      <c r="G708" s="68">
        <v>3</v>
      </c>
      <c r="H708" s="68">
        <v>370113</v>
      </c>
      <c r="I708" s="68">
        <v>370000</v>
      </c>
      <c r="J708" s="68" t="s">
        <v>13621</v>
      </c>
      <c r="K708" s="68" t="s">
        <v>13622</v>
      </c>
      <c r="L708" s="68">
        <v>150000</v>
      </c>
      <c r="M708" s="68">
        <v>0</v>
      </c>
      <c r="N708" s="68">
        <v>0</v>
      </c>
      <c r="O708" s="68">
        <v>0</v>
      </c>
      <c r="P708" s="68">
        <v>0</v>
      </c>
      <c r="Q708" s="68">
        <v>0</v>
      </c>
      <c r="R708" s="68">
        <v>128</v>
      </c>
      <c r="S708" s="68">
        <v>0</v>
      </c>
      <c r="T708" s="68">
        <v>5</v>
      </c>
      <c r="U708" s="68">
        <v>0</v>
      </c>
      <c r="V708" s="68">
        <v>0</v>
      </c>
      <c r="W708" s="68">
        <v>0</v>
      </c>
      <c r="X708" s="68">
        <v>0</v>
      </c>
      <c r="Y708" s="68">
        <v>0</v>
      </c>
      <c r="Z708" s="68">
        <v>0</v>
      </c>
      <c r="AA708" s="68">
        <v>0</v>
      </c>
      <c r="AB708" s="68">
        <v>0</v>
      </c>
      <c r="AC708" s="68">
        <v>1</v>
      </c>
      <c r="AD708" s="68">
        <v>342</v>
      </c>
      <c r="AE708" s="68">
        <v>0</v>
      </c>
      <c r="AF708" s="68">
        <v>0</v>
      </c>
      <c r="AG708" s="68">
        <v>1075</v>
      </c>
      <c r="AH708" s="68">
        <v>0</v>
      </c>
      <c r="AI708" s="68">
        <v>0</v>
      </c>
      <c r="AJ708" s="68">
        <v>1025</v>
      </c>
      <c r="AK708" s="68">
        <v>0</v>
      </c>
      <c r="AL708" s="68">
        <v>0</v>
      </c>
      <c r="AM708" s="68">
        <v>0</v>
      </c>
      <c r="AN708" s="68">
        <v>0</v>
      </c>
      <c r="AO708" s="68">
        <v>0</v>
      </c>
      <c r="AP708" s="68" t="s">
        <v>13623</v>
      </c>
      <c r="AQ708" s="68">
        <v>1</v>
      </c>
      <c r="AR708" s="68" t="s">
        <v>12666</v>
      </c>
      <c r="AS708" s="68">
        <v>2000</v>
      </c>
      <c r="AT708" s="68">
        <v>8</v>
      </c>
      <c r="AU708" s="68">
        <v>0</v>
      </c>
      <c r="AV708" s="68">
        <v>2</v>
      </c>
      <c r="AW708" s="68"/>
      <c r="AX708" s="68">
        <v>276</v>
      </c>
      <c r="AY708" s="126">
        <v>276</v>
      </c>
      <c r="AZ708" s="68">
        <v>0</v>
      </c>
      <c r="BA708" s="68">
        <v>2</v>
      </c>
      <c r="EQ708" s="68">
        <v>56005</v>
      </c>
      <c r="ER708" s="175">
        <v>2</v>
      </c>
      <c r="ES708" s="68">
        <v>-1</v>
      </c>
      <c r="ET708" s="68">
        <v>5</v>
      </c>
      <c r="EU708" s="68">
        <v>0</v>
      </c>
      <c r="EV708" s="68">
        <v>150005</v>
      </c>
      <c r="EW708" s="68" t="s">
        <v>2643</v>
      </c>
      <c r="EX708" s="68" t="str">
        <f t="shared" si="44"/>
        <v>중형</v>
      </c>
      <c r="GE708" s="68">
        <v>13003</v>
      </c>
      <c r="GF708" s="68" t="s">
        <v>4367</v>
      </c>
    </row>
    <row r="709" spans="6:188" x14ac:dyDescent="0.3">
      <c r="F709" s="68">
        <v>70114</v>
      </c>
      <c r="G709" s="68">
        <v>3</v>
      </c>
      <c r="H709" s="68">
        <v>370114</v>
      </c>
      <c r="I709" s="68">
        <v>370000</v>
      </c>
      <c r="J709" s="68" t="s">
        <v>13624</v>
      </c>
      <c r="K709" s="68" t="s">
        <v>13625</v>
      </c>
      <c r="L709" s="68">
        <v>150000</v>
      </c>
      <c r="M709" s="68">
        <v>0</v>
      </c>
      <c r="N709" s="68">
        <v>0</v>
      </c>
      <c r="O709" s="68">
        <v>0</v>
      </c>
      <c r="P709" s="68">
        <v>0</v>
      </c>
      <c r="Q709" s="68">
        <v>0</v>
      </c>
      <c r="R709" s="68">
        <v>128</v>
      </c>
      <c r="S709" s="68">
        <v>0</v>
      </c>
      <c r="T709" s="68">
        <v>5</v>
      </c>
      <c r="U709" s="68">
        <v>0</v>
      </c>
      <c r="V709" s="68">
        <v>0</v>
      </c>
      <c r="W709" s="68">
        <v>0</v>
      </c>
      <c r="X709" s="68">
        <v>0</v>
      </c>
      <c r="Y709" s="68">
        <v>0</v>
      </c>
      <c r="Z709" s="68">
        <v>0</v>
      </c>
      <c r="AA709" s="68">
        <v>0</v>
      </c>
      <c r="AB709" s="68">
        <v>0</v>
      </c>
      <c r="AC709" s="68">
        <v>1</v>
      </c>
      <c r="AD709" s="68">
        <v>343</v>
      </c>
      <c r="AE709" s="68">
        <v>0</v>
      </c>
      <c r="AF709" s="68">
        <v>0</v>
      </c>
      <c r="AG709" s="68">
        <v>1075</v>
      </c>
      <c r="AH709" s="68">
        <v>0</v>
      </c>
      <c r="AI709" s="68">
        <v>0</v>
      </c>
      <c r="AJ709" s="68">
        <v>1025</v>
      </c>
      <c r="AK709" s="68">
        <v>0</v>
      </c>
      <c r="AL709" s="68">
        <v>0</v>
      </c>
      <c r="AM709" s="68">
        <v>0</v>
      </c>
      <c r="AN709" s="68">
        <v>0</v>
      </c>
      <c r="AO709" s="68">
        <v>0</v>
      </c>
      <c r="AP709" s="68" t="s">
        <v>13626</v>
      </c>
      <c r="AQ709" s="68">
        <v>1</v>
      </c>
      <c r="AR709" s="68" t="s">
        <v>12684</v>
      </c>
      <c r="AS709" s="68">
        <v>2000</v>
      </c>
      <c r="AT709" s="68">
        <v>8</v>
      </c>
      <c r="AU709" s="68">
        <v>0</v>
      </c>
      <c r="AV709" s="68">
        <v>2</v>
      </c>
      <c r="AW709" s="68"/>
      <c r="AX709" s="68">
        <v>277</v>
      </c>
      <c r="AY709" s="126">
        <v>277</v>
      </c>
      <c r="AZ709" s="68">
        <v>0</v>
      </c>
      <c r="BA709" s="68">
        <v>2</v>
      </c>
      <c r="EQ709" s="68">
        <v>56006</v>
      </c>
      <c r="ER709" s="175">
        <v>2</v>
      </c>
      <c r="ES709" s="68">
        <v>-1</v>
      </c>
      <c r="ET709" s="68">
        <v>6</v>
      </c>
      <c r="EU709" s="68">
        <v>0</v>
      </c>
      <c r="EV709" s="68">
        <v>150006</v>
      </c>
      <c r="EW709" s="68" t="s">
        <v>2644</v>
      </c>
      <c r="EX709" s="68" t="str">
        <f t="shared" si="44"/>
        <v>중형</v>
      </c>
      <c r="GE709" s="68">
        <v>14000</v>
      </c>
      <c r="GF709" s="68" t="s">
        <v>4453</v>
      </c>
    </row>
    <row r="710" spans="6:188" x14ac:dyDescent="0.3">
      <c r="F710" s="68">
        <v>70115</v>
      </c>
      <c r="G710" s="68">
        <v>3</v>
      </c>
      <c r="H710" s="68">
        <v>370115</v>
      </c>
      <c r="I710" s="68">
        <v>370000</v>
      </c>
      <c r="J710" s="68" t="s">
        <v>13627</v>
      </c>
      <c r="K710" s="68" t="s">
        <v>12348</v>
      </c>
      <c r="L710" s="68">
        <v>10000</v>
      </c>
      <c r="M710" s="68">
        <v>0</v>
      </c>
      <c r="N710" s="68">
        <v>0</v>
      </c>
      <c r="O710" s="68">
        <v>0</v>
      </c>
      <c r="P710" s="68">
        <v>0</v>
      </c>
      <c r="Q710" s="68">
        <v>0</v>
      </c>
      <c r="R710" s="68">
        <v>256</v>
      </c>
      <c r="S710" s="68">
        <v>0</v>
      </c>
      <c r="T710" s="68">
        <v>1</v>
      </c>
      <c r="U710" s="68">
        <v>0</v>
      </c>
      <c r="V710" s="68">
        <v>0</v>
      </c>
      <c r="W710" s="68">
        <v>0</v>
      </c>
      <c r="X710" s="68">
        <v>0</v>
      </c>
      <c r="Y710" s="68">
        <v>0</v>
      </c>
      <c r="Z710" s="68">
        <v>0</v>
      </c>
      <c r="AA710" s="68">
        <v>0</v>
      </c>
      <c r="AB710" s="68">
        <v>0</v>
      </c>
      <c r="AC710" s="68">
        <v>1</v>
      </c>
      <c r="AD710" s="68">
        <v>1086</v>
      </c>
      <c r="AE710" s="68">
        <v>0</v>
      </c>
      <c r="AF710" s="68">
        <v>0</v>
      </c>
      <c r="AG710" s="68">
        <v>1111</v>
      </c>
      <c r="AH710" s="68">
        <v>0</v>
      </c>
      <c r="AI710" s="68">
        <v>0</v>
      </c>
      <c r="AJ710" s="68">
        <v>0</v>
      </c>
      <c r="AK710" s="68">
        <v>0</v>
      </c>
      <c r="AL710" s="68">
        <v>0</v>
      </c>
      <c r="AM710" s="68">
        <v>0</v>
      </c>
      <c r="AN710" s="68">
        <v>0</v>
      </c>
      <c r="AO710" s="68">
        <v>0</v>
      </c>
      <c r="AP710" s="68" t="s">
        <v>13628</v>
      </c>
      <c r="AQ710" s="68">
        <v>1</v>
      </c>
      <c r="AR710" s="68" t="s">
        <v>13629</v>
      </c>
      <c r="AS710" s="68">
        <v>500</v>
      </c>
      <c r="AT710" s="68">
        <v>8</v>
      </c>
      <c r="AU710" s="68">
        <v>0</v>
      </c>
      <c r="AV710" s="68">
        <v>2</v>
      </c>
      <c r="AW710" s="68"/>
      <c r="AX710" s="68">
        <v>278</v>
      </c>
      <c r="AY710" s="126">
        <v>278</v>
      </c>
      <c r="AZ710" s="68">
        <v>100000</v>
      </c>
      <c r="BA710" s="68">
        <v>2</v>
      </c>
      <c r="EQ710" s="68">
        <v>56007</v>
      </c>
      <c r="ER710" s="175">
        <v>2</v>
      </c>
      <c r="ES710" s="68">
        <v>-1</v>
      </c>
      <c r="ET710" s="68">
        <v>7</v>
      </c>
      <c r="EU710" s="68">
        <v>0</v>
      </c>
      <c r="EV710" s="68">
        <v>150007</v>
      </c>
      <c r="EW710" s="68" t="s">
        <v>2645</v>
      </c>
      <c r="EX710" s="68" t="str">
        <f t="shared" si="44"/>
        <v>중형</v>
      </c>
      <c r="GE710" s="68">
        <v>14001</v>
      </c>
      <c r="GF710" s="68" t="s">
        <v>4454</v>
      </c>
    </row>
    <row r="711" spans="6:188" x14ac:dyDescent="0.3">
      <c r="F711" s="68">
        <v>70116</v>
      </c>
      <c r="G711" s="68">
        <v>3</v>
      </c>
      <c r="H711" s="68">
        <v>370116</v>
      </c>
      <c r="I711" s="68">
        <v>370000</v>
      </c>
      <c r="J711" s="68" t="s">
        <v>13630</v>
      </c>
      <c r="K711" s="68" t="s">
        <v>12348</v>
      </c>
      <c r="L711" s="68">
        <v>10000</v>
      </c>
      <c r="M711" s="68">
        <v>0</v>
      </c>
      <c r="N711" s="68">
        <v>0</v>
      </c>
      <c r="O711" s="68">
        <v>0</v>
      </c>
      <c r="P711" s="68">
        <v>0</v>
      </c>
      <c r="Q711" s="68">
        <v>0</v>
      </c>
      <c r="R711" s="68">
        <v>256</v>
      </c>
      <c r="S711" s="68">
        <v>0</v>
      </c>
      <c r="T711" s="68">
        <v>1</v>
      </c>
      <c r="U711" s="68">
        <v>0</v>
      </c>
      <c r="V711" s="68">
        <v>0</v>
      </c>
      <c r="W711" s="68">
        <v>0</v>
      </c>
      <c r="X711" s="68">
        <v>0</v>
      </c>
      <c r="Y711" s="68">
        <v>0</v>
      </c>
      <c r="Z711" s="68">
        <v>0</v>
      </c>
      <c r="AA711" s="68">
        <v>0</v>
      </c>
      <c r="AB711" s="68">
        <v>0</v>
      </c>
      <c r="AC711" s="68">
        <v>1</v>
      </c>
      <c r="AD711" s="68">
        <v>1086</v>
      </c>
      <c r="AE711" s="68">
        <v>0</v>
      </c>
      <c r="AF711" s="68">
        <v>0</v>
      </c>
      <c r="AG711" s="68">
        <v>1096</v>
      </c>
      <c r="AH711" s="68">
        <v>0</v>
      </c>
      <c r="AI711" s="68">
        <v>0</v>
      </c>
      <c r="AJ711" s="68">
        <v>0</v>
      </c>
      <c r="AK711" s="68">
        <v>0</v>
      </c>
      <c r="AL711" s="68">
        <v>0</v>
      </c>
      <c r="AM711" s="68">
        <v>0</v>
      </c>
      <c r="AN711" s="68">
        <v>0</v>
      </c>
      <c r="AO711" s="68">
        <v>0</v>
      </c>
      <c r="AP711" s="68" t="s">
        <v>13631</v>
      </c>
      <c r="AQ711" s="68">
        <v>1</v>
      </c>
      <c r="AR711" s="68" t="s">
        <v>13632</v>
      </c>
      <c r="AS711" s="68">
        <v>500</v>
      </c>
      <c r="AT711" s="68">
        <v>8</v>
      </c>
      <c r="AU711" s="68">
        <v>0</v>
      </c>
      <c r="AV711" s="68">
        <v>2</v>
      </c>
      <c r="AW711" s="68"/>
      <c r="AX711" s="68">
        <v>279</v>
      </c>
      <c r="AY711" s="126">
        <v>279</v>
      </c>
      <c r="AZ711" s="68">
        <v>100000</v>
      </c>
      <c r="BA711" s="68">
        <v>2</v>
      </c>
      <c r="EQ711" s="68">
        <v>56008</v>
      </c>
      <c r="ER711" s="175">
        <v>1</v>
      </c>
      <c r="ES711" s="68">
        <v>-1</v>
      </c>
      <c r="ET711" s="68">
        <v>8</v>
      </c>
      <c r="EU711" s="68">
        <v>0</v>
      </c>
      <c r="EV711" s="68">
        <v>150008</v>
      </c>
      <c r="EW711" s="68" t="s">
        <v>2646</v>
      </c>
      <c r="EX711" s="68" t="str">
        <f t="shared" si="44"/>
        <v>소형</v>
      </c>
      <c r="GE711" s="68">
        <v>14002</v>
      </c>
      <c r="GF711" s="68" t="s">
        <v>4440</v>
      </c>
    </row>
    <row r="712" spans="6:188" x14ac:dyDescent="0.3">
      <c r="F712" s="68">
        <v>70117</v>
      </c>
      <c r="G712" s="68">
        <v>3</v>
      </c>
      <c r="H712" s="68">
        <v>370117</v>
      </c>
      <c r="I712" s="68">
        <v>370000</v>
      </c>
      <c r="J712" s="68" t="s">
        <v>13633</v>
      </c>
      <c r="K712" s="68" t="s">
        <v>12348</v>
      </c>
      <c r="L712" s="68">
        <v>10000</v>
      </c>
      <c r="M712" s="68">
        <v>0</v>
      </c>
      <c r="N712" s="68">
        <v>0</v>
      </c>
      <c r="O712" s="68">
        <v>0</v>
      </c>
      <c r="P712" s="68">
        <v>0</v>
      </c>
      <c r="Q712" s="68">
        <v>0</v>
      </c>
      <c r="R712" s="68">
        <v>256</v>
      </c>
      <c r="S712" s="68">
        <v>0</v>
      </c>
      <c r="T712" s="68">
        <v>1</v>
      </c>
      <c r="U712" s="68">
        <v>0</v>
      </c>
      <c r="V712" s="68">
        <v>0</v>
      </c>
      <c r="W712" s="68">
        <v>0</v>
      </c>
      <c r="X712" s="68">
        <v>0</v>
      </c>
      <c r="Y712" s="68">
        <v>0</v>
      </c>
      <c r="Z712" s="68">
        <v>0</v>
      </c>
      <c r="AA712" s="68">
        <v>0</v>
      </c>
      <c r="AB712" s="68">
        <v>0</v>
      </c>
      <c r="AC712" s="68">
        <v>1</v>
      </c>
      <c r="AD712" s="68">
        <v>1086</v>
      </c>
      <c r="AE712" s="68">
        <v>0</v>
      </c>
      <c r="AF712" s="68">
        <v>0</v>
      </c>
      <c r="AG712" s="68">
        <v>1101</v>
      </c>
      <c r="AH712" s="68">
        <v>0</v>
      </c>
      <c r="AI712" s="68">
        <v>0</v>
      </c>
      <c r="AJ712" s="68">
        <v>0</v>
      </c>
      <c r="AK712" s="68">
        <v>0</v>
      </c>
      <c r="AL712" s="68">
        <v>0</v>
      </c>
      <c r="AM712" s="68">
        <v>0</v>
      </c>
      <c r="AN712" s="68">
        <v>0</v>
      </c>
      <c r="AO712" s="68">
        <v>0</v>
      </c>
      <c r="AP712" s="68" t="s">
        <v>13634</v>
      </c>
      <c r="AQ712" s="68">
        <v>1</v>
      </c>
      <c r="AR712" s="68" t="s">
        <v>13635</v>
      </c>
      <c r="AS712" s="68">
        <v>500</v>
      </c>
      <c r="AT712" s="68">
        <v>8</v>
      </c>
      <c r="AU712" s="68">
        <v>0</v>
      </c>
      <c r="AV712" s="68">
        <v>2</v>
      </c>
      <c r="AW712" s="68"/>
      <c r="AX712" s="68">
        <v>280</v>
      </c>
      <c r="AY712" s="126">
        <v>280</v>
      </c>
      <c r="AZ712" s="68">
        <v>100000</v>
      </c>
      <c r="BA712" s="68">
        <v>2</v>
      </c>
      <c r="EQ712" s="68">
        <v>156008</v>
      </c>
      <c r="ER712" s="175">
        <v>1</v>
      </c>
      <c r="ES712" s="68">
        <v>-1</v>
      </c>
      <c r="ET712" s="68">
        <v>8</v>
      </c>
      <c r="EU712" s="68">
        <v>0</v>
      </c>
      <c r="EV712" s="68">
        <v>150008</v>
      </c>
      <c r="EW712" s="68" t="s">
        <v>2646</v>
      </c>
      <c r="EX712" s="68" t="str">
        <f t="shared" si="44"/>
        <v>소형</v>
      </c>
      <c r="GE712" s="68">
        <v>14003</v>
      </c>
      <c r="GF712" s="68" t="s">
        <v>4455</v>
      </c>
    </row>
    <row r="713" spans="6:188" x14ac:dyDescent="0.3">
      <c r="F713" s="68">
        <v>70118</v>
      </c>
      <c r="G713" s="68">
        <v>3</v>
      </c>
      <c r="H713" s="68">
        <v>370118</v>
      </c>
      <c r="I713" s="68">
        <v>370000</v>
      </c>
      <c r="J713" s="68" t="s">
        <v>13636</v>
      </c>
      <c r="K713" s="68" t="s">
        <v>12348</v>
      </c>
      <c r="L713" s="68">
        <v>10000</v>
      </c>
      <c r="M713" s="68">
        <v>0</v>
      </c>
      <c r="N713" s="68">
        <v>0</v>
      </c>
      <c r="O713" s="68">
        <v>0</v>
      </c>
      <c r="P713" s="68">
        <v>0</v>
      </c>
      <c r="Q713" s="68">
        <v>0</v>
      </c>
      <c r="R713" s="68">
        <v>256</v>
      </c>
      <c r="S713" s="68">
        <v>0</v>
      </c>
      <c r="T713" s="68">
        <v>1</v>
      </c>
      <c r="U713" s="68">
        <v>0</v>
      </c>
      <c r="V713" s="68">
        <v>0</v>
      </c>
      <c r="W713" s="68">
        <v>0</v>
      </c>
      <c r="X713" s="68">
        <v>0</v>
      </c>
      <c r="Y713" s="68">
        <v>0</v>
      </c>
      <c r="Z713" s="68">
        <v>0</v>
      </c>
      <c r="AA713" s="68">
        <v>0</v>
      </c>
      <c r="AB713" s="68">
        <v>0</v>
      </c>
      <c r="AC713" s="68">
        <v>1</v>
      </c>
      <c r="AD713" s="68">
        <v>1086</v>
      </c>
      <c r="AE713" s="68">
        <v>0</v>
      </c>
      <c r="AF713" s="68">
        <v>0</v>
      </c>
      <c r="AG713" s="68">
        <v>1026</v>
      </c>
      <c r="AH713" s="68">
        <v>0</v>
      </c>
      <c r="AI713" s="68">
        <v>0</v>
      </c>
      <c r="AJ713" s="68">
        <v>0</v>
      </c>
      <c r="AK713" s="68">
        <v>0</v>
      </c>
      <c r="AL713" s="68">
        <v>0</v>
      </c>
      <c r="AM713" s="68">
        <v>0</v>
      </c>
      <c r="AN713" s="68">
        <v>0</v>
      </c>
      <c r="AO713" s="68">
        <v>0</v>
      </c>
      <c r="AP713" s="68" t="s">
        <v>13637</v>
      </c>
      <c r="AQ713" s="68">
        <v>1</v>
      </c>
      <c r="AR713" s="68" t="s">
        <v>13638</v>
      </c>
      <c r="AS713" s="68">
        <v>500</v>
      </c>
      <c r="AT713" s="68">
        <v>8</v>
      </c>
      <c r="AU713" s="68">
        <v>0</v>
      </c>
      <c r="AV713" s="68">
        <v>2</v>
      </c>
      <c r="AW713" s="68"/>
      <c r="AX713" s="68">
        <v>281</v>
      </c>
      <c r="AY713" s="126">
        <v>281</v>
      </c>
      <c r="AZ713" s="68">
        <v>100000</v>
      </c>
      <c r="BA713" s="68">
        <v>2</v>
      </c>
      <c r="EQ713" s="68">
        <v>56009</v>
      </c>
      <c r="ER713" s="175">
        <v>1</v>
      </c>
      <c r="ES713" s="68">
        <v>-1</v>
      </c>
      <c r="ET713" s="68">
        <v>9</v>
      </c>
      <c r="EU713" s="68">
        <v>0</v>
      </c>
      <c r="EV713" s="68">
        <v>150009</v>
      </c>
      <c r="EW713" s="68" t="s">
        <v>2647</v>
      </c>
      <c r="EX713" s="68" t="str">
        <f t="shared" si="44"/>
        <v>소형</v>
      </c>
      <c r="GE713" s="68">
        <v>14004</v>
      </c>
      <c r="GF713" s="68" t="s">
        <v>4456</v>
      </c>
    </row>
    <row r="714" spans="6:188" x14ac:dyDescent="0.3">
      <c r="F714" s="68">
        <v>70119</v>
      </c>
      <c r="G714" s="68">
        <v>3</v>
      </c>
      <c r="H714" s="68">
        <v>370119</v>
      </c>
      <c r="I714" s="68">
        <v>370000</v>
      </c>
      <c r="J714" s="68" t="s">
        <v>13639</v>
      </c>
      <c r="K714" s="68" t="s">
        <v>12348</v>
      </c>
      <c r="L714" s="68">
        <v>30000</v>
      </c>
      <c r="M714" s="68">
        <v>0</v>
      </c>
      <c r="N714" s="68">
        <v>0</v>
      </c>
      <c r="O714" s="68">
        <v>0</v>
      </c>
      <c r="P714" s="68">
        <v>0</v>
      </c>
      <c r="Q714" s="68">
        <v>0</v>
      </c>
      <c r="R714" s="68">
        <v>256</v>
      </c>
      <c r="S714" s="68">
        <v>0</v>
      </c>
      <c r="T714" s="68">
        <v>2</v>
      </c>
      <c r="U714" s="68">
        <v>0</v>
      </c>
      <c r="V714" s="68">
        <v>0</v>
      </c>
      <c r="W714" s="68">
        <v>0</v>
      </c>
      <c r="X714" s="68">
        <v>0</v>
      </c>
      <c r="Y714" s="68">
        <v>0</v>
      </c>
      <c r="Z714" s="68">
        <v>0</v>
      </c>
      <c r="AA714" s="68">
        <v>0</v>
      </c>
      <c r="AB714" s="68">
        <v>0</v>
      </c>
      <c r="AC714" s="68">
        <v>1</v>
      </c>
      <c r="AD714" s="68">
        <v>1087</v>
      </c>
      <c r="AE714" s="68">
        <v>0</v>
      </c>
      <c r="AF714" s="68">
        <v>0</v>
      </c>
      <c r="AG714" s="68">
        <v>1117</v>
      </c>
      <c r="AH714" s="68">
        <v>0</v>
      </c>
      <c r="AI714" s="68">
        <v>0</v>
      </c>
      <c r="AJ714" s="68">
        <v>0</v>
      </c>
      <c r="AK714" s="68">
        <v>0</v>
      </c>
      <c r="AL714" s="68">
        <v>0</v>
      </c>
      <c r="AM714" s="68">
        <v>0</v>
      </c>
      <c r="AN714" s="68">
        <v>0</v>
      </c>
      <c r="AO714" s="68">
        <v>0</v>
      </c>
      <c r="AP714" s="68" t="s">
        <v>13640</v>
      </c>
      <c r="AQ714" s="68">
        <v>1</v>
      </c>
      <c r="AR714" s="68" t="s">
        <v>13641</v>
      </c>
      <c r="AS714" s="68">
        <v>500</v>
      </c>
      <c r="AT714" s="68">
        <v>8</v>
      </c>
      <c r="AU714" s="68">
        <v>0</v>
      </c>
      <c r="AV714" s="68">
        <v>2</v>
      </c>
      <c r="AW714" s="68"/>
      <c r="AX714" s="68">
        <v>282</v>
      </c>
      <c r="AY714" s="126">
        <v>282</v>
      </c>
      <c r="AZ714" s="68">
        <v>500000</v>
      </c>
      <c r="BA714" s="68">
        <v>2</v>
      </c>
      <c r="EQ714" s="68">
        <v>156009</v>
      </c>
      <c r="ER714" s="175">
        <v>1</v>
      </c>
      <c r="ES714" s="68">
        <v>-1</v>
      </c>
      <c r="ET714" s="68">
        <v>9</v>
      </c>
      <c r="EU714" s="68">
        <v>0</v>
      </c>
      <c r="EV714" s="68">
        <v>150009</v>
      </c>
      <c r="EW714" s="68" t="s">
        <v>2647</v>
      </c>
      <c r="EX714" s="68" t="str">
        <f t="shared" si="44"/>
        <v>소형</v>
      </c>
      <c r="GE714" s="68">
        <v>14005</v>
      </c>
      <c r="GF714" s="68" t="s">
        <v>4457</v>
      </c>
    </row>
    <row r="715" spans="6:188" x14ac:dyDescent="0.3">
      <c r="F715" s="68">
        <v>70120</v>
      </c>
      <c r="G715" s="68">
        <v>3</v>
      </c>
      <c r="H715" s="68">
        <v>370120</v>
      </c>
      <c r="I715" s="68">
        <v>370000</v>
      </c>
      <c r="J715" s="68" t="s">
        <v>13642</v>
      </c>
      <c r="K715" s="68" t="s">
        <v>12348</v>
      </c>
      <c r="L715" s="68">
        <v>30000</v>
      </c>
      <c r="M715" s="68">
        <v>0</v>
      </c>
      <c r="N715" s="68">
        <v>0</v>
      </c>
      <c r="O715" s="68">
        <v>0</v>
      </c>
      <c r="P715" s="68">
        <v>0</v>
      </c>
      <c r="Q715" s="68">
        <v>0</v>
      </c>
      <c r="R715" s="68">
        <v>256</v>
      </c>
      <c r="S715" s="68">
        <v>0</v>
      </c>
      <c r="T715" s="68">
        <v>2</v>
      </c>
      <c r="U715" s="68">
        <v>0</v>
      </c>
      <c r="V715" s="68">
        <v>0</v>
      </c>
      <c r="W715" s="68">
        <v>0</v>
      </c>
      <c r="X715" s="68">
        <v>0</v>
      </c>
      <c r="Y715" s="68">
        <v>0</v>
      </c>
      <c r="Z715" s="68">
        <v>0</v>
      </c>
      <c r="AA715" s="68">
        <v>0</v>
      </c>
      <c r="AB715" s="68">
        <v>0</v>
      </c>
      <c r="AC715" s="68">
        <v>1</v>
      </c>
      <c r="AD715" s="68">
        <v>1087</v>
      </c>
      <c r="AE715" s="68">
        <v>0</v>
      </c>
      <c r="AF715" s="68">
        <v>0</v>
      </c>
      <c r="AG715" s="68">
        <v>1097</v>
      </c>
      <c r="AH715" s="68">
        <v>0</v>
      </c>
      <c r="AI715" s="68">
        <v>0</v>
      </c>
      <c r="AJ715" s="68">
        <v>0</v>
      </c>
      <c r="AK715" s="68">
        <v>0</v>
      </c>
      <c r="AL715" s="68">
        <v>0</v>
      </c>
      <c r="AM715" s="68">
        <v>0</v>
      </c>
      <c r="AN715" s="68">
        <v>0</v>
      </c>
      <c r="AO715" s="68">
        <v>0</v>
      </c>
      <c r="AP715" s="68" t="s">
        <v>13643</v>
      </c>
      <c r="AQ715" s="68">
        <v>1</v>
      </c>
      <c r="AR715" s="68" t="s">
        <v>13644</v>
      </c>
      <c r="AS715" s="68">
        <v>500</v>
      </c>
      <c r="AT715" s="68">
        <v>8</v>
      </c>
      <c r="AU715" s="68">
        <v>0</v>
      </c>
      <c r="AV715" s="68">
        <v>2</v>
      </c>
      <c r="AW715" s="68"/>
      <c r="AX715" s="68">
        <v>283</v>
      </c>
      <c r="AY715" s="126">
        <v>283</v>
      </c>
      <c r="AZ715" s="68">
        <v>500000</v>
      </c>
      <c r="BA715" s="68">
        <v>2</v>
      </c>
      <c r="EQ715" s="68">
        <v>56010</v>
      </c>
      <c r="ER715" s="175">
        <v>2</v>
      </c>
      <c r="ES715" s="68">
        <v>-1</v>
      </c>
      <c r="ET715" s="68">
        <v>10</v>
      </c>
      <c r="EU715" s="68">
        <v>0</v>
      </c>
      <c r="EV715" s="68">
        <v>150010</v>
      </c>
      <c r="EW715" s="68" t="s">
        <v>2648</v>
      </c>
      <c r="EX715" s="68" t="str">
        <f t="shared" si="44"/>
        <v>중형</v>
      </c>
      <c r="GE715" s="68">
        <v>14006</v>
      </c>
      <c r="GF715" s="68" t="s">
        <v>4458</v>
      </c>
    </row>
    <row r="716" spans="6:188" x14ac:dyDescent="0.3">
      <c r="F716" s="68">
        <v>70121</v>
      </c>
      <c r="G716" s="68">
        <v>3</v>
      </c>
      <c r="H716" s="68">
        <v>370121</v>
      </c>
      <c r="I716" s="68">
        <v>370000</v>
      </c>
      <c r="J716" s="68" t="s">
        <v>13645</v>
      </c>
      <c r="K716" s="68" t="s">
        <v>12348</v>
      </c>
      <c r="L716" s="68">
        <v>30000</v>
      </c>
      <c r="M716" s="68">
        <v>0</v>
      </c>
      <c r="N716" s="68">
        <v>0</v>
      </c>
      <c r="O716" s="68">
        <v>0</v>
      </c>
      <c r="P716" s="68">
        <v>0</v>
      </c>
      <c r="Q716" s="68">
        <v>0</v>
      </c>
      <c r="R716" s="68">
        <v>256</v>
      </c>
      <c r="S716" s="68">
        <v>0</v>
      </c>
      <c r="T716" s="68">
        <v>2</v>
      </c>
      <c r="U716" s="68">
        <v>0</v>
      </c>
      <c r="V716" s="68">
        <v>0</v>
      </c>
      <c r="W716" s="68">
        <v>0</v>
      </c>
      <c r="X716" s="68">
        <v>0</v>
      </c>
      <c r="Y716" s="68">
        <v>0</v>
      </c>
      <c r="Z716" s="68">
        <v>0</v>
      </c>
      <c r="AA716" s="68">
        <v>0</v>
      </c>
      <c r="AB716" s="68">
        <v>0</v>
      </c>
      <c r="AC716" s="68">
        <v>1</v>
      </c>
      <c r="AD716" s="68">
        <v>1087</v>
      </c>
      <c r="AE716" s="68">
        <v>0</v>
      </c>
      <c r="AF716" s="68">
        <v>0</v>
      </c>
      <c r="AG716" s="68">
        <v>1102</v>
      </c>
      <c r="AH716" s="68">
        <v>0</v>
      </c>
      <c r="AI716" s="68">
        <v>0</v>
      </c>
      <c r="AJ716" s="68">
        <v>0</v>
      </c>
      <c r="AK716" s="68">
        <v>0</v>
      </c>
      <c r="AL716" s="68">
        <v>0</v>
      </c>
      <c r="AM716" s="68">
        <v>0</v>
      </c>
      <c r="AN716" s="68">
        <v>0</v>
      </c>
      <c r="AO716" s="68">
        <v>0</v>
      </c>
      <c r="AP716" s="68" t="s">
        <v>13646</v>
      </c>
      <c r="AQ716" s="68">
        <v>1</v>
      </c>
      <c r="AR716" s="68" t="s">
        <v>13647</v>
      </c>
      <c r="AS716" s="68">
        <v>500</v>
      </c>
      <c r="AT716" s="68">
        <v>8</v>
      </c>
      <c r="AU716" s="68">
        <v>0</v>
      </c>
      <c r="AV716" s="68">
        <v>2</v>
      </c>
      <c r="AW716" s="68"/>
      <c r="AX716" s="68">
        <v>284</v>
      </c>
      <c r="AY716" s="126">
        <v>284</v>
      </c>
      <c r="AZ716" s="68">
        <v>500000</v>
      </c>
      <c r="BA716" s="68">
        <v>2</v>
      </c>
      <c r="EQ716" s="68">
        <v>156010</v>
      </c>
      <c r="ER716" s="175">
        <v>2</v>
      </c>
      <c r="ES716" s="68">
        <v>-1</v>
      </c>
      <c r="ET716" s="68">
        <v>10</v>
      </c>
      <c r="EU716" s="68">
        <v>0</v>
      </c>
      <c r="EV716" s="68">
        <v>150010</v>
      </c>
      <c r="EW716" s="68" t="s">
        <v>2648</v>
      </c>
      <c r="EX716" s="68" t="str">
        <f t="shared" si="44"/>
        <v>중형</v>
      </c>
      <c r="GE716" s="68">
        <v>14007</v>
      </c>
      <c r="GF716" s="68" t="s">
        <v>4459</v>
      </c>
    </row>
    <row r="717" spans="6:188" x14ac:dyDescent="0.3">
      <c r="F717" s="68">
        <v>70122</v>
      </c>
      <c r="G717" s="68">
        <v>3</v>
      </c>
      <c r="H717" s="68">
        <v>370122</v>
      </c>
      <c r="I717" s="68">
        <v>370000</v>
      </c>
      <c r="J717" s="68" t="s">
        <v>13648</v>
      </c>
      <c r="K717" s="68" t="s">
        <v>12348</v>
      </c>
      <c r="L717" s="68">
        <v>30000</v>
      </c>
      <c r="M717" s="68">
        <v>0</v>
      </c>
      <c r="N717" s="68">
        <v>0</v>
      </c>
      <c r="O717" s="68">
        <v>0</v>
      </c>
      <c r="P717" s="68">
        <v>0</v>
      </c>
      <c r="Q717" s="68">
        <v>0</v>
      </c>
      <c r="R717" s="68">
        <v>256</v>
      </c>
      <c r="S717" s="68">
        <v>0</v>
      </c>
      <c r="T717" s="68">
        <v>2</v>
      </c>
      <c r="U717" s="68">
        <v>0</v>
      </c>
      <c r="V717" s="68">
        <v>0</v>
      </c>
      <c r="W717" s="68">
        <v>0</v>
      </c>
      <c r="X717" s="68">
        <v>0</v>
      </c>
      <c r="Y717" s="68">
        <v>0</v>
      </c>
      <c r="Z717" s="68">
        <v>0</v>
      </c>
      <c r="AA717" s="68">
        <v>0</v>
      </c>
      <c r="AB717" s="68">
        <v>0</v>
      </c>
      <c r="AC717" s="68">
        <v>1</v>
      </c>
      <c r="AD717" s="68">
        <v>1087</v>
      </c>
      <c r="AE717" s="68">
        <v>0</v>
      </c>
      <c r="AF717" s="68">
        <v>0</v>
      </c>
      <c r="AG717" s="68">
        <v>1027</v>
      </c>
      <c r="AH717" s="68">
        <v>0</v>
      </c>
      <c r="AI717" s="68">
        <v>0</v>
      </c>
      <c r="AJ717" s="68">
        <v>0</v>
      </c>
      <c r="AK717" s="68">
        <v>0</v>
      </c>
      <c r="AL717" s="68">
        <v>0</v>
      </c>
      <c r="AM717" s="68">
        <v>0</v>
      </c>
      <c r="AN717" s="68">
        <v>0</v>
      </c>
      <c r="AO717" s="68">
        <v>0</v>
      </c>
      <c r="AP717" s="68" t="s">
        <v>13649</v>
      </c>
      <c r="AQ717" s="68">
        <v>1</v>
      </c>
      <c r="AR717" s="68" t="s">
        <v>12719</v>
      </c>
      <c r="AS717" s="68">
        <v>500</v>
      </c>
      <c r="AT717" s="68">
        <v>8</v>
      </c>
      <c r="AU717" s="68">
        <v>0</v>
      </c>
      <c r="AV717" s="68">
        <v>2</v>
      </c>
      <c r="AW717" s="68"/>
      <c r="AX717" s="68">
        <v>285</v>
      </c>
      <c r="AY717" s="126">
        <v>285</v>
      </c>
      <c r="AZ717" s="68">
        <v>500000</v>
      </c>
      <c r="BA717" s="68">
        <v>2</v>
      </c>
      <c r="EQ717" s="68">
        <v>56011</v>
      </c>
      <c r="ER717" s="175">
        <v>2</v>
      </c>
      <c r="ES717" s="68">
        <v>-1</v>
      </c>
      <c r="ET717" s="68">
        <v>11</v>
      </c>
      <c r="EU717" s="68">
        <v>0</v>
      </c>
      <c r="EV717" s="68">
        <v>150011</v>
      </c>
      <c r="EW717" s="68" t="s">
        <v>2649</v>
      </c>
      <c r="EX717" s="68" t="str">
        <f t="shared" si="44"/>
        <v>중형</v>
      </c>
      <c r="GE717" s="68">
        <v>14008</v>
      </c>
      <c r="GF717" s="68" t="s">
        <v>4460</v>
      </c>
    </row>
    <row r="718" spans="6:188" x14ac:dyDescent="0.3">
      <c r="F718" s="68">
        <v>70123</v>
      </c>
      <c r="G718" s="68">
        <v>3</v>
      </c>
      <c r="H718" s="68">
        <v>370123</v>
      </c>
      <c r="I718" s="68">
        <v>370000</v>
      </c>
      <c r="J718" s="68" t="s">
        <v>13650</v>
      </c>
      <c r="K718" s="68" t="s">
        <v>12348</v>
      </c>
      <c r="L718" s="68">
        <v>60000</v>
      </c>
      <c r="M718" s="68">
        <v>0</v>
      </c>
      <c r="N718" s="68">
        <v>0</v>
      </c>
      <c r="O718" s="68">
        <v>0</v>
      </c>
      <c r="P718" s="68">
        <v>0</v>
      </c>
      <c r="Q718" s="68">
        <v>0</v>
      </c>
      <c r="R718" s="68">
        <v>256</v>
      </c>
      <c r="S718" s="68">
        <v>0</v>
      </c>
      <c r="T718" s="68">
        <v>3</v>
      </c>
      <c r="U718" s="68">
        <v>0</v>
      </c>
      <c r="V718" s="68">
        <v>0</v>
      </c>
      <c r="W718" s="68">
        <v>0</v>
      </c>
      <c r="X718" s="68">
        <v>0</v>
      </c>
      <c r="Y718" s="68">
        <v>0</v>
      </c>
      <c r="Z718" s="68">
        <v>0</v>
      </c>
      <c r="AA718" s="68">
        <v>0</v>
      </c>
      <c r="AB718" s="68">
        <v>0</v>
      </c>
      <c r="AC718" s="68">
        <v>1</v>
      </c>
      <c r="AD718" s="68">
        <v>1088</v>
      </c>
      <c r="AE718" s="68">
        <v>0</v>
      </c>
      <c r="AF718" s="68">
        <v>0</v>
      </c>
      <c r="AG718" s="68">
        <v>1123</v>
      </c>
      <c r="AH718" s="68">
        <v>0</v>
      </c>
      <c r="AI718" s="68">
        <v>0</v>
      </c>
      <c r="AJ718" s="68">
        <v>0</v>
      </c>
      <c r="AK718" s="68">
        <v>0</v>
      </c>
      <c r="AL718" s="68">
        <v>0</v>
      </c>
      <c r="AM718" s="68">
        <v>0</v>
      </c>
      <c r="AN718" s="68">
        <v>0</v>
      </c>
      <c r="AO718" s="68">
        <v>0</v>
      </c>
      <c r="AP718" s="68" t="s">
        <v>13651</v>
      </c>
      <c r="AQ718" s="68">
        <v>1</v>
      </c>
      <c r="AR718" s="68" t="s">
        <v>13652</v>
      </c>
      <c r="AS718" s="68">
        <v>500</v>
      </c>
      <c r="AT718" s="68">
        <v>8</v>
      </c>
      <c r="AU718" s="68">
        <v>0</v>
      </c>
      <c r="AV718" s="68">
        <v>2</v>
      </c>
      <c r="AW718" s="68"/>
      <c r="AX718" s="68">
        <v>286</v>
      </c>
      <c r="AY718" s="126">
        <v>286</v>
      </c>
      <c r="AZ718" s="68">
        <v>1250000</v>
      </c>
      <c r="BA718" s="68">
        <v>2</v>
      </c>
      <c r="EQ718" s="68">
        <v>156011</v>
      </c>
      <c r="ER718" s="175">
        <v>2</v>
      </c>
      <c r="ES718" s="68">
        <v>-1</v>
      </c>
      <c r="ET718" s="68">
        <v>11</v>
      </c>
      <c r="EU718" s="68">
        <v>0</v>
      </c>
      <c r="EV718" s="68">
        <v>150011</v>
      </c>
      <c r="EW718" s="68" t="s">
        <v>2649</v>
      </c>
      <c r="EX718" s="68" t="str">
        <f t="shared" si="44"/>
        <v>중형</v>
      </c>
      <c r="GE718" s="68">
        <v>14009</v>
      </c>
      <c r="GF718" s="68" t="s">
        <v>4461</v>
      </c>
    </row>
    <row r="719" spans="6:188" x14ac:dyDescent="0.3">
      <c r="F719" s="68">
        <v>70124</v>
      </c>
      <c r="G719" s="68">
        <v>3</v>
      </c>
      <c r="H719" s="68">
        <v>370124</v>
      </c>
      <c r="I719" s="68">
        <v>370000</v>
      </c>
      <c r="J719" s="68" t="s">
        <v>13653</v>
      </c>
      <c r="K719" s="68" t="s">
        <v>12348</v>
      </c>
      <c r="L719" s="68">
        <v>60000</v>
      </c>
      <c r="M719" s="68">
        <v>0</v>
      </c>
      <c r="N719" s="68">
        <v>0</v>
      </c>
      <c r="O719" s="68">
        <v>0</v>
      </c>
      <c r="P719" s="68">
        <v>0</v>
      </c>
      <c r="Q719" s="68">
        <v>0</v>
      </c>
      <c r="R719" s="68">
        <v>256</v>
      </c>
      <c r="S719" s="68">
        <v>0</v>
      </c>
      <c r="T719" s="68">
        <v>3</v>
      </c>
      <c r="U719" s="68">
        <v>0</v>
      </c>
      <c r="V719" s="68">
        <v>0</v>
      </c>
      <c r="W719" s="68">
        <v>0</v>
      </c>
      <c r="X719" s="68">
        <v>0</v>
      </c>
      <c r="Y719" s="68">
        <v>0</v>
      </c>
      <c r="Z719" s="68">
        <v>0</v>
      </c>
      <c r="AA719" s="68">
        <v>0</v>
      </c>
      <c r="AB719" s="68">
        <v>0</v>
      </c>
      <c r="AC719" s="68">
        <v>1</v>
      </c>
      <c r="AD719" s="68">
        <v>1088</v>
      </c>
      <c r="AE719" s="68">
        <v>0</v>
      </c>
      <c r="AF719" s="68">
        <v>0</v>
      </c>
      <c r="AG719" s="68">
        <v>1098</v>
      </c>
      <c r="AH719" s="68">
        <v>0</v>
      </c>
      <c r="AI719" s="68">
        <v>0</v>
      </c>
      <c r="AJ719" s="68">
        <v>0</v>
      </c>
      <c r="AK719" s="68">
        <v>0</v>
      </c>
      <c r="AL719" s="68">
        <v>0</v>
      </c>
      <c r="AM719" s="68">
        <v>0</v>
      </c>
      <c r="AN719" s="68">
        <v>0</v>
      </c>
      <c r="AO719" s="68">
        <v>0</v>
      </c>
      <c r="AP719" s="68" t="s">
        <v>13654</v>
      </c>
      <c r="AQ719" s="68">
        <v>1</v>
      </c>
      <c r="AR719" s="68" t="s">
        <v>13655</v>
      </c>
      <c r="AS719" s="68">
        <v>500</v>
      </c>
      <c r="AT719" s="68">
        <v>8</v>
      </c>
      <c r="AU719" s="68">
        <v>0</v>
      </c>
      <c r="AV719" s="68">
        <v>2</v>
      </c>
      <c r="AW719" s="68"/>
      <c r="AX719" s="68">
        <v>287</v>
      </c>
      <c r="AY719" s="126">
        <v>287</v>
      </c>
      <c r="AZ719" s="68">
        <v>1250000</v>
      </c>
      <c r="BA719" s="68">
        <v>2</v>
      </c>
      <c r="EQ719" s="68">
        <v>56012</v>
      </c>
      <c r="ER719" s="175">
        <v>4</v>
      </c>
      <c r="ES719" s="68">
        <v>-1</v>
      </c>
      <c r="ET719" s="68">
        <v>12</v>
      </c>
      <c r="EU719" s="68">
        <v>0</v>
      </c>
      <c r="EV719" s="68">
        <v>150012</v>
      </c>
      <c r="EW719" s="68" t="s">
        <v>2650</v>
      </c>
      <c r="EX719" s="68" t="str">
        <f t="shared" si="44"/>
        <v>대형</v>
      </c>
      <c r="GE719" s="68">
        <v>14010</v>
      </c>
      <c r="GF719" s="68" t="s">
        <v>4462</v>
      </c>
    </row>
    <row r="720" spans="6:188" x14ac:dyDescent="0.3">
      <c r="F720" s="68">
        <v>70125</v>
      </c>
      <c r="G720" s="68">
        <v>3</v>
      </c>
      <c r="H720" s="68">
        <v>370125</v>
      </c>
      <c r="I720" s="68">
        <v>370000</v>
      </c>
      <c r="J720" s="68" t="s">
        <v>13656</v>
      </c>
      <c r="K720" s="68" t="s">
        <v>12348</v>
      </c>
      <c r="L720" s="68">
        <v>60000</v>
      </c>
      <c r="M720" s="68">
        <v>0</v>
      </c>
      <c r="N720" s="68">
        <v>0</v>
      </c>
      <c r="O720" s="68">
        <v>0</v>
      </c>
      <c r="P720" s="68">
        <v>0</v>
      </c>
      <c r="Q720" s="68">
        <v>0</v>
      </c>
      <c r="R720" s="68">
        <v>256</v>
      </c>
      <c r="S720" s="68">
        <v>0</v>
      </c>
      <c r="T720" s="68">
        <v>3</v>
      </c>
      <c r="U720" s="68">
        <v>0</v>
      </c>
      <c r="V720" s="68">
        <v>0</v>
      </c>
      <c r="W720" s="68">
        <v>0</v>
      </c>
      <c r="X720" s="68">
        <v>0</v>
      </c>
      <c r="Y720" s="68">
        <v>0</v>
      </c>
      <c r="Z720" s="68">
        <v>0</v>
      </c>
      <c r="AA720" s="68">
        <v>0</v>
      </c>
      <c r="AB720" s="68">
        <v>0</v>
      </c>
      <c r="AC720" s="68">
        <v>1</v>
      </c>
      <c r="AD720" s="68">
        <v>1088</v>
      </c>
      <c r="AE720" s="68">
        <v>0</v>
      </c>
      <c r="AF720" s="68">
        <v>0</v>
      </c>
      <c r="AG720" s="68">
        <v>1103</v>
      </c>
      <c r="AH720" s="68">
        <v>0</v>
      </c>
      <c r="AI720" s="68">
        <v>0</v>
      </c>
      <c r="AJ720" s="68">
        <v>0</v>
      </c>
      <c r="AK720" s="68">
        <v>0</v>
      </c>
      <c r="AL720" s="68">
        <v>0</v>
      </c>
      <c r="AM720" s="68">
        <v>0</v>
      </c>
      <c r="AN720" s="68">
        <v>0</v>
      </c>
      <c r="AO720" s="68">
        <v>0</v>
      </c>
      <c r="AP720" s="68" t="s">
        <v>13657</v>
      </c>
      <c r="AQ720" s="68">
        <v>1</v>
      </c>
      <c r="AR720" s="68" t="s">
        <v>13658</v>
      </c>
      <c r="AS720" s="68">
        <v>500</v>
      </c>
      <c r="AT720" s="68">
        <v>8</v>
      </c>
      <c r="AU720" s="68">
        <v>0</v>
      </c>
      <c r="AV720" s="68">
        <v>2</v>
      </c>
      <c r="AW720" s="68"/>
      <c r="AX720" s="68">
        <v>288</v>
      </c>
      <c r="AY720" s="126">
        <v>288</v>
      </c>
      <c r="AZ720" s="68">
        <v>1250000</v>
      </c>
      <c r="BA720" s="68">
        <v>2</v>
      </c>
      <c r="EQ720" s="68">
        <v>56014</v>
      </c>
      <c r="ER720" s="175">
        <v>1</v>
      </c>
      <c r="ES720" s="68">
        <v>-1</v>
      </c>
      <c r="ET720" s="68">
        <v>14</v>
      </c>
      <c r="EU720" s="68">
        <v>0</v>
      </c>
      <c r="EV720" s="68">
        <v>150014</v>
      </c>
      <c r="EW720" s="68" t="s">
        <v>2652</v>
      </c>
      <c r="EX720" s="68" t="str">
        <f t="shared" si="44"/>
        <v>소형</v>
      </c>
      <c r="GE720" s="68">
        <v>14011</v>
      </c>
      <c r="GF720" s="68" t="s">
        <v>4463</v>
      </c>
    </row>
    <row r="721" spans="6:188" x14ac:dyDescent="0.3">
      <c r="F721" s="68">
        <v>70126</v>
      </c>
      <c r="G721" s="68">
        <v>3</v>
      </c>
      <c r="H721" s="68">
        <v>370126</v>
      </c>
      <c r="I721" s="68">
        <v>370000</v>
      </c>
      <c r="J721" s="68" t="s">
        <v>13659</v>
      </c>
      <c r="K721" s="68" t="s">
        <v>12348</v>
      </c>
      <c r="L721" s="68">
        <v>60000</v>
      </c>
      <c r="M721" s="68">
        <v>0</v>
      </c>
      <c r="N721" s="68">
        <v>0</v>
      </c>
      <c r="O721" s="68">
        <v>0</v>
      </c>
      <c r="P721" s="68">
        <v>0</v>
      </c>
      <c r="Q721" s="68">
        <v>0</v>
      </c>
      <c r="R721" s="68">
        <v>256</v>
      </c>
      <c r="S721" s="68">
        <v>0</v>
      </c>
      <c r="T721" s="68">
        <v>3</v>
      </c>
      <c r="U721" s="68">
        <v>0</v>
      </c>
      <c r="V721" s="68">
        <v>0</v>
      </c>
      <c r="W721" s="68">
        <v>0</v>
      </c>
      <c r="X721" s="68">
        <v>0</v>
      </c>
      <c r="Y721" s="68">
        <v>0</v>
      </c>
      <c r="Z721" s="68">
        <v>0</v>
      </c>
      <c r="AA721" s="68">
        <v>0</v>
      </c>
      <c r="AB721" s="68">
        <v>0</v>
      </c>
      <c r="AC721" s="68">
        <v>1</v>
      </c>
      <c r="AD721" s="68">
        <v>1088</v>
      </c>
      <c r="AE721" s="68">
        <v>0</v>
      </c>
      <c r="AF721" s="68">
        <v>0</v>
      </c>
      <c r="AG721" s="68">
        <v>1028</v>
      </c>
      <c r="AH721" s="68">
        <v>0</v>
      </c>
      <c r="AI721" s="68">
        <v>0</v>
      </c>
      <c r="AJ721" s="68">
        <v>0</v>
      </c>
      <c r="AK721" s="68">
        <v>0</v>
      </c>
      <c r="AL721" s="68">
        <v>0</v>
      </c>
      <c r="AM721" s="68">
        <v>0</v>
      </c>
      <c r="AN721" s="68">
        <v>0</v>
      </c>
      <c r="AO721" s="68">
        <v>0</v>
      </c>
      <c r="AP721" s="68" t="s">
        <v>13660</v>
      </c>
      <c r="AQ721" s="68">
        <v>1</v>
      </c>
      <c r="AR721" s="68" t="s">
        <v>13661</v>
      </c>
      <c r="AS721" s="68">
        <v>500</v>
      </c>
      <c r="AT721" s="68">
        <v>8</v>
      </c>
      <c r="AU721" s="68">
        <v>0</v>
      </c>
      <c r="AV721" s="68">
        <v>2</v>
      </c>
      <c r="AW721" s="68"/>
      <c r="AX721" s="68">
        <v>289</v>
      </c>
      <c r="AY721" s="126">
        <v>289</v>
      </c>
      <c r="AZ721" s="68">
        <v>1250000</v>
      </c>
      <c r="BA721" s="68">
        <v>2</v>
      </c>
      <c r="EQ721" s="68">
        <v>56013</v>
      </c>
      <c r="ER721" s="175">
        <v>1</v>
      </c>
      <c r="ES721" s="68">
        <v>-1</v>
      </c>
      <c r="ET721" s="68">
        <v>13</v>
      </c>
      <c r="EU721" s="68">
        <v>0</v>
      </c>
      <c r="EV721" s="68">
        <v>150013</v>
      </c>
      <c r="EW721" s="68" t="s">
        <v>2651</v>
      </c>
      <c r="EX721" s="68" t="str">
        <f t="shared" si="44"/>
        <v>소형</v>
      </c>
      <c r="GE721" s="68">
        <v>14012</v>
      </c>
      <c r="GF721" s="68" t="s">
        <v>4464</v>
      </c>
    </row>
    <row r="722" spans="6:188" x14ac:dyDescent="0.3">
      <c r="F722" s="68">
        <v>70127</v>
      </c>
      <c r="G722" s="68">
        <v>3</v>
      </c>
      <c r="H722" s="68">
        <v>370127</v>
      </c>
      <c r="I722" s="68">
        <v>370000</v>
      </c>
      <c r="J722" s="68" t="s">
        <v>13662</v>
      </c>
      <c r="K722" s="68" t="s">
        <v>12348</v>
      </c>
      <c r="L722" s="68">
        <v>100000</v>
      </c>
      <c r="M722" s="68">
        <v>0</v>
      </c>
      <c r="N722" s="68">
        <v>0</v>
      </c>
      <c r="O722" s="68">
        <v>0</v>
      </c>
      <c r="P722" s="68">
        <v>0</v>
      </c>
      <c r="Q722" s="68">
        <v>0</v>
      </c>
      <c r="R722" s="68">
        <v>256</v>
      </c>
      <c r="S722" s="68">
        <v>0</v>
      </c>
      <c r="T722" s="68">
        <v>4</v>
      </c>
      <c r="U722" s="68">
        <v>0</v>
      </c>
      <c r="V722" s="68">
        <v>0</v>
      </c>
      <c r="W722" s="68">
        <v>0</v>
      </c>
      <c r="X722" s="68">
        <v>0</v>
      </c>
      <c r="Y722" s="68">
        <v>0</v>
      </c>
      <c r="Z722" s="68">
        <v>0</v>
      </c>
      <c r="AA722" s="68">
        <v>0</v>
      </c>
      <c r="AB722" s="68">
        <v>0</v>
      </c>
      <c r="AC722" s="68">
        <v>1</v>
      </c>
      <c r="AD722" s="68">
        <v>1089</v>
      </c>
      <c r="AE722" s="68">
        <v>0</v>
      </c>
      <c r="AF722" s="68">
        <v>0</v>
      </c>
      <c r="AG722" s="68">
        <v>1094</v>
      </c>
      <c r="AH722" s="68">
        <v>0</v>
      </c>
      <c r="AI722" s="68">
        <v>0</v>
      </c>
      <c r="AJ722" s="68">
        <v>0</v>
      </c>
      <c r="AK722" s="68">
        <v>0</v>
      </c>
      <c r="AL722" s="68">
        <v>0</v>
      </c>
      <c r="AM722" s="68">
        <v>0</v>
      </c>
      <c r="AN722" s="68">
        <v>0</v>
      </c>
      <c r="AO722" s="68">
        <v>0</v>
      </c>
      <c r="AP722" s="68" t="s">
        <v>13663</v>
      </c>
      <c r="AQ722" s="68">
        <v>1</v>
      </c>
      <c r="AR722" s="68" t="s">
        <v>13664</v>
      </c>
      <c r="AS722" s="68">
        <v>1000</v>
      </c>
      <c r="AT722" s="68">
        <v>8</v>
      </c>
      <c r="AU722" s="68">
        <v>0</v>
      </c>
      <c r="AV722" s="68">
        <v>2</v>
      </c>
      <c r="AW722" s="68"/>
      <c r="AX722" s="68">
        <v>290</v>
      </c>
      <c r="AY722" s="126">
        <v>290</v>
      </c>
      <c r="AZ722" s="68">
        <v>2000000</v>
      </c>
      <c r="BA722" s="68">
        <v>2</v>
      </c>
      <c r="EQ722" s="68">
        <v>56016</v>
      </c>
      <c r="ER722" s="175">
        <v>2</v>
      </c>
      <c r="ES722" s="68">
        <v>-1</v>
      </c>
      <c r="ET722" s="68">
        <v>16</v>
      </c>
      <c r="EU722" s="68">
        <v>0</v>
      </c>
      <c r="EV722" s="68">
        <v>150016</v>
      </c>
      <c r="EW722" s="68" t="s">
        <v>2654</v>
      </c>
      <c r="EX722" s="68" t="str">
        <f t="shared" si="44"/>
        <v>중형</v>
      </c>
      <c r="GE722" s="68">
        <v>14013</v>
      </c>
      <c r="GF722" s="68" t="s">
        <v>4465</v>
      </c>
    </row>
    <row r="723" spans="6:188" x14ac:dyDescent="0.3">
      <c r="F723" s="68">
        <v>70128</v>
      </c>
      <c r="G723" s="68">
        <v>3</v>
      </c>
      <c r="H723" s="68">
        <v>370128</v>
      </c>
      <c r="I723" s="68">
        <v>370000</v>
      </c>
      <c r="J723" s="68" t="s">
        <v>13665</v>
      </c>
      <c r="K723" s="68" t="s">
        <v>12348</v>
      </c>
      <c r="L723" s="68">
        <v>100000</v>
      </c>
      <c r="M723" s="68">
        <v>0</v>
      </c>
      <c r="N723" s="68">
        <v>0</v>
      </c>
      <c r="O723" s="68">
        <v>0</v>
      </c>
      <c r="P723" s="68">
        <v>0</v>
      </c>
      <c r="Q723" s="68">
        <v>0</v>
      </c>
      <c r="R723" s="68">
        <v>256</v>
      </c>
      <c r="S723" s="68">
        <v>0</v>
      </c>
      <c r="T723" s="68">
        <v>4</v>
      </c>
      <c r="U723" s="68">
        <v>0</v>
      </c>
      <c r="V723" s="68">
        <v>0</v>
      </c>
      <c r="W723" s="68">
        <v>0</v>
      </c>
      <c r="X723" s="68">
        <v>0</v>
      </c>
      <c r="Y723" s="68">
        <v>0</v>
      </c>
      <c r="Z723" s="68">
        <v>0</v>
      </c>
      <c r="AA723" s="68">
        <v>0</v>
      </c>
      <c r="AB723" s="68">
        <v>0</v>
      </c>
      <c r="AC723" s="68">
        <v>1</v>
      </c>
      <c r="AD723" s="68">
        <v>1089</v>
      </c>
      <c r="AE723" s="68">
        <v>0</v>
      </c>
      <c r="AF723" s="68">
        <v>0</v>
      </c>
      <c r="AG723" s="68">
        <v>1099</v>
      </c>
      <c r="AH723" s="68">
        <v>0</v>
      </c>
      <c r="AI723" s="68">
        <v>0</v>
      </c>
      <c r="AJ723" s="68">
        <v>1114</v>
      </c>
      <c r="AK723" s="68">
        <v>0</v>
      </c>
      <c r="AL723" s="68">
        <v>0</v>
      </c>
      <c r="AM723" s="68">
        <v>0</v>
      </c>
      <c r="AN723" s="68">
        <v>0</v>
      </c>
      <c r="AO723" s="68">
        <v>0</v>
      </c>
      <c r="AP723" s="68" t="s">
        <v>13666</v>
      </c>
      <c r="AQ723" s="68">
        <v>1</v>
      </c>
      <c r="AR723" s="68" t="s">
        <v>13667</v>
      </c>
      <c r="AS723" s="68">
        <v>1000</v>
      </c>
      <c r="AT723" s="68">
        <v>8</v>
      </c>
      <c r="AU723" s="68">
        <v>0</v>
      </c>
      <c r="AV723" s="68">
        <v>2</v>
      </c>
      <c r="AW723" s="68"/>
      <c r="AX723" s="68">
        <v>291</v>
      </c>
      <c r="AY723" s="126">
        <v>291</v>
      </c>
      <c r="AZ723" s="68">
        <v>2000000</v>
      </c>
      <c r="BA723" s="68">
        <v>2</v>
      </c>
      <c r="EQ723" s="68">
        <v>56018</v>
      </c>
      <c r="ER723" s="175">
        <v>1</v>
      </c>
      <c r="ES723" s="68">
        <v>-1</v>
      </c>
      <c r="ET723" s="68">
        <v>18</v>
      </c>
      <c r="EU723" s="68">
        <v>0</v>
      </c>
      <c r="EV723" s="68">
        <v>150018</v>
      </c>
      <c r="EW723" s="68" t="s">
        <v>2656</v>
      </c>
      <c r="EX723" s="68" t="str">
        <f t="shared" si="44"/>
        <v>소형</v>
      </c>
      <c r="GE723" s="68">
        <v>14014</v>
      </c>
      <c r="GF723" s="68" t="s">
        <v>4466</v>
      </c>
    </row>
    <row r="724" spans="6:188" x14ac:dyDescent="0.3">
      <c r="F724" s="68">
        <v>70129</v>
      </c>
      <c r="G724" s="68">
        <v>3</v>
      </c>
      <c r="H724" s="68">
        <v>370129</v>
      </c>
      <c r="I724" s="68">
        <v>370000</v>
      </c>
      <c r="J724" s="68" t="s">
        <v>13668</v>
      </c>
      <c r="K724" s="68" t="s">
        <v>12348</v>
      </c>
      <c r="L724" s="68">
        <v>100000</v>
      </c>
      <c r="M724" s="68">
        <v>0</v>
      </c>
      <c r="N724" s="68">
        <v>0</v>
      </c>
      <c r="O724" s="68">
        <v>0</v>
      </c>
      <c r="P724" s="68">
        <v>0</v>
      </c>
      <c r="Q724" s="68">
        <v>0</v>
      </c>
      <c r="R724" s="68">
        <v>256</v>
      </c>
      <c r="S724" s="68">
        <v>0</v>
      </c>
      <c r="T724" s="68">
        <v>4</v>
      </c>
      <c r="U724" s="68">
        <v>0</v>
      </c>
      <c r="V724" s="68">
        <v>0</v>
      </c>
      <c r="W724" s="68">
        <v>0</v>
      </c>
      <c r="X724" s="68">
        <v>0</v>
      </c>
      <c r="Y724" s="68">
        <v>0</v>
      </c>
      <c r="Z724" s="68">
        <v>0</v>
      </c>
      <c r="AA724" s="68">
        <v>0</v>
      </c>
      <c r="AB724" s="68">
        <v>0</v>
      </c>
      <c r="AC724" s="68">
        <v>1</v>
      </c>
      <c r="AD724" s="68">
        <v>1089</v>
      </c>
      <c r="AE724" s="68">
        <v>0</v>
      </c>
      <c r="AF724" s="68">
        <v>0</v>
      </c>
      <c r="AG724" s="68">
        <v>1104</v>
      </c>
      <c r="AH724" s="68">
        <v>0</v>
      </c>
      <c r="AI724" s="68">
        <v>0</v>
      </c>
      <c r="AJ724" s="68">
        <v>1119</v>
      </c>
      <c r="AK724" s="68">
        <v>0</v>
      </c>
      <c r="AL724" s="68">
        <v>0</v>
      </c>
      <c r="AM724" s="68">
        <v>0</v>
      </c>
      <c r="AN724" s="68">
        <v>0</v>
      </c>
      <c r="AO724" s="68">
        <v>0</v>
      </c>
      <c r="AP724" s="68" t="s">
        <v>13669</v>
      </c>
      <c r="AQ724" s="68">
        <v>1</v>
      </c>
      <c r="AR724" s="68" t="s">
        <v>13670</v>
      </c>
      <c r="AS724" s="68">
        <v>1000</v>
      </c>
      <c r="AT724" s="68">
        <v>8</v>
      </c>
      <c r="AU724" s="68">
        <v>0</v>
      </c>
      <c r="AV724" s="68">
        <v>2</v>
      </c>
      <c r="AW724" s="68"/>
      <c r="AX724" s="68">
        <v>292</v>
      </c>
      <c r="AY724" s="126">
        <v>292</v>
      </c>
      <c r="AZ724" s="68">
        <v>2000000</v>
      </c>
      <c r="BA724" s="68">
        <v>2</v>
      </c>
      <c r="EQ724" s="68">
        <v>56017</v>
      </c>
      <c r="ER724" s="175">
        <v>1</v>
      </c>
      <c r="ES724" s="68">
        <v>-1</v>
      </c>
      <c r="ET724" s="68">
        <v>17</v>
      </c>
      <c r="EU724" s="68">
        <v>0</v>
      </c>
      <c r="EV724" s="68">
        <v>150017</v>
      </c>
      <c r="EW724" s="68" t="s">
        <v>2655</v>
      </c>
      <c r="EX724" s="68" t="str">
        <f t="shared" si="44"/>
        <v>소형</v>
      </c>
      <c r="GE724" s="68">
        <v>14015</v>
      </c>
      <c r="GF724" s="68" t="s">
        <v>4467</v>
      </c>
    </row>
    <row r="725" spans="6:188" x14ac:dyDescent="0.3">
      <c r="F725" s="68">
        <v>70130</v>
      </c>
      <c r="G725" s="68">
        <v>3</v>
      </c>
      <c r="H725" s="68">
        <v>370130</v>
      </c>
      <c r="I725" s="68">
        <v>370000</v>
      </c>
      <c r="J725" s="68" t="s">
        <v>13671</v>
      </c>
      <c r="K725" s="68" t="s">
        <v>12348</v>
      </c>
      <c r="L725" s="68">
        <v>100000</v>
      </c>
      <c r="M725" s="68">
        <v>0</v>
      </c>
      <c r="N725" s="68">
        <v>0</v>
      </c>
      <c r="O725" s="68">
        <v>0</v>
      </c>
      <c r="P725" s="68">
        <v>0</v>
      </c>
      <c r="Q725" s="68">
        <v>0</v>
      </c>
      <c r="R725" s="68">
        <v>256</v>
      </c>
      <c r="S725" s="68">
        <v>0</v>
      </c>
      <c r="T725" s="68">
        <v>4</v>
      </c>
      <c r="U725" s="68">
        <v>0</v>
      </c>
      <c r="V725" s="68">
        <v>0</v>
      </c>
      <c r="W725" s="68">
        <v>0</v>
      </c>
      <c r="X725" s="68">
        <v>0</v>
      </c>
      <c r="Y725" s="68">
        <v>0</v>
      </c>
      <c r="Z725" s="68">
        <v>0</v>
      </c>
      <c r="AA725" s="68">
        <v>0</v>
      </c>
      <c r="AB725" s="68">
        <v>0</v>
      </c>
      <c r="AC725" s="68">
        <v>1</v>
      </c>
      <c r="AD725" s="68">
        <v>1089</v>
      </c>
      <c r="AE725" s="68">
        <v>0</v>
      </c>
      <c r="AF725" s="68">
        <v>0</v>
      </c>
      <c r="AG725" s="68">
        <v>1029</v>
      </c>
      <c r="AH725" s="68">
        <v>0</v>
      </c>
      <c r="AI725" s="68">
        <v>0</v>
      </c>
      <c r="AJ725" s="68">
        <v>1124</v>
      </c>
      <c r="AK725" s="68">
        <v>0</v>
      </c>
      <c r="AL725" s="68">
        <v>0</v>
      </c>
      <c r="AM725" s="68">
        <v>0</v>
      </c>
      <c r="AN725" s="68">
        <v>0</v>
      </c>
      <c r="AO725" s="68">
        <v>0</v>
      </c>
      <c r="AP725" s="68" t="s">
        <v>13672</v>
      </c>
      <c r="AQ725" s="68">
        <v>1</v>
      </c>
      <c r="AR725" s="68" t="s">
        <v>13673</v>
      </c>
      <c r="AS725" s="68">
        <v>1000</v>
      </c>
      <c r="AT725" s="68">
        <v>8</v>
      </c>
      <c r="AU725" s="68">
        <v>0</v>
      </c>
      <c r="AV725" s="68">
        <v>2</v>
      </c>
      <c r="AW725" s="68"/>
      <c r="AX725" s="68">
        <v>293</v>
      </c>
      <c r="AY725" s="126">
        <v>293</v>
      </c>
      <c r="AZ725" s="68">
        <v>2000000</v>
      </c>
      <c r="BA725" s="68">
        <v>2</v>
      </c>
      <c r="EQ725" s="68">
        <v>56019</v>
      </c>
      <c r="ER725" s="175">
        <v>2</v>
      </c>
      <c r="ES725" s="68">
        <v>-1</v>
      </c>
      <c r="ET725" s="68">
        <v>19</v>
      </c>
      <c r="EU725" s="68">
        <v>0</v>
      </c>
      <c r="EV725" s="68">
        <v>150019</v>
      </c>
      <c r="EW725" s="68" t="s">
        <v>2657</v>
      </c>
      <c r="EX725" s="68" t="str">
        <f t="shared" si="44"/>
        <v>중형</v>
      </c>
      <c r="GE725" s="68">
        <v>14016</v>
      </c>
      <c r="GF725" s="68" t="s">
        <v>4468</v>
      </c>
    </row>
    <row r="726" spans="6:188" x14ac:dyDescent="0.3">
      <c r="F726" s="68">
        <v>70131</v>
      </c>
      <c r="G726" s="68">
        <v>3</v>
      </c>
      <c r="H726" s="68">
        <v>370131</v>
      </c>
      <c r="I726" s="68">
        <v>370000</v>
      </c>
      <c r="J726" s="68" t="s">
        <v>13674</v>
      </c>
      <c r="K726" s="68" t="s">
        <v>13675</v>
      </c>
      <c r="L726" s="68">
        <v>150000</v>
      </c>
      <c r="M726" s="68">
        <v>0</v>
      </c>
      <c r="N726" s="68">
        <v>0</v>
      </c>
      <c r="O726" s="68">
        <v>0</v>
      </c>
      <c r="P726" s="68">
        <v>0</v>
      </c>
      <c r="Q726" s="68">
        <v>0</v>
      </c>
      <c r="R726" s="68">
        <v>256</v>
      </c>
      <c r="S726" s="68">
        <v>0</v>
      </c>
      <c r="T726" s="68">
        <v>5</v>
      </c>
      <c r="U726" s="68">
        <v>0</v>
      </c>
      <c r="V726" s="68">
        <v>0</v>
      </c>
      <c r="W726" s="68">
        <v>0</v>
      </c>
      <c r="X726" s="68">
        <v>0</v>
      </c>
      <c r="Y726" s="68">
        <v>0</v>
      </c>
      <c r="Z726" s="68">
        <v>0</v>
      </c>
      <c r="AA726" s="68">
        <v>0</v>
      </c>
      <c r="AB726" s="68">
        <v>0</v>
      </c>
      <c r="AC726" s="68">
        <v>1</v>
      </c>
      <c r="AD726" s="68">
        <v>347</v>
      </c>
      <c r="AE726" s="68">
        <v>0</v>
      </c>
      <c r="AF726" s="68">
        <v>0</v>
      </c>
      <c r="AG726" s="68">
        <v>1090</v>
      </c>
      <c r="AH726" s="68">
        <v>0</v>
      </c>
      <c r="AI726" s="68">
        <v>0</v>
      </c>
      <c r="AJ726" s="68">
        <v>1095</v>
      </c>
      <c r="AK726" s="68">
        <v>0</v>
      </c>
      <c r="AL726" s="68">
        <v>0</v>
      </c>
      <c r="AM726" s="68">
        <v>0</v>
      </c>
      <c r="AN726" s="68">
        <v>0</v>
      </c>
      <c r="AO726" s="68">
        <v>0</v>
      </c>
      <c r="AP726" s="68" t="s">
        <v>13676</v>
      </c>
      <c r="AQ726" s="68">
        <v>1</v>
      </c>
      <c r="AR726" s="68" t="s">
        <v>13677</v>
      </c>
      <c r="AS726" s="68">
        <v>2000</v>
      </c>
      <c r="AT726" s="68">
        <v>8</v>
      </c>
      <c r="AU726" s="68">
        <v>0</v>
      </c>
      <c r="AV726" s="68">
        <v>2</v>
      </c>
      <c r="AW726" s="68"/>
      <c r="AX726" s="68">
        <v>294</v>
      </c>
      <c r="AY726" s="126">
        <v>294</v>
      </c>
      <c r="AZ726" s="68">
        <v>0</v>
      </c>
      <c r="BA726" s="68">
        <v>2</v>
      </c>
      <c r="EQ726" s="68">
        <v>56015</v>
      </c>
      <c r="ER726" s="175">
        <v>1</v>
      </c>
      <c r="ES726" s="68">
        <v>-1</v>
      </c>
      <c r="ET726" s="68">
        <v>15</v>
      </c>
      <c r="EU726" s="68">
        <v>0</v>
      </c>
      <c r="EV726" s="68">
        <v>150015</v>
      </c>
      <c r="EW726" s="68" t="s">
        <v>2653</v>
      </c>
      <c r="EX726" s="68" t="str">
        <f t="shared" si="44"/>
        <v>소형</v>
      </c>
      <c r="GE726" s="68">
        <v>14017</v>
      </c>
      <c r="GF726" s="68" t="s">
        <v>4469</v>
      </c>
    </row>
    <row r="727" spans="6:188" x14ac:dyDescent="0.3">
      <c r="F727" s="68">
        <v>70132</v>
      </c>
      <c r="G727" s="68">
        <v>3</v>
      </c>
      <c r="H727" s="68">
        <v>370132</v>
      </c>
      <c r="I727" s="68">
        <v>370000</v>
      </c>
      <c r="J727" s="68" t="s">
        <v>13678</v>
      </c>
      <c r="K727" s="68" t="s">
        <v>13679</v>
      </c>
      <c r="L727" s="68">
        <v>150000</v>
      </c>
      <c r="M727" s="68">
        <v>0</v>
      </c>
      <c r="N727" s="68">
        <v>0</v>
      </c>
      <c r="O727" s="68">
        <v>0</v>
      </c>
      <c r="P727" s="68">
        <v>0</v>
      </c>
      <c r="Q727" s="68">
        <v>0</v>
      </c>
      <c r="R727" s="68">
        <v>256</v>
      </c>
      <c r="S727" s="68">
        <v>0</v>
      </c>
      <c r="T727" s="68">
        <v>5</v>
      </c>
      <c r="U727" s="68">
        <v>0</v>
      </c>
      <c r="V727" s="68">
        <v>0</v>
      </c>
      <c r="W727" s="68">
        <v>0</v>
      </c>
      <c r="X727" s="68">
        <v>0</v>
      </c>
      <c r="Y727" s="68">
        <v>0</v>
      </c>
      <c r="Z727" s="68">
        <v>0</v>
      </c>
      <c r="AA727" s="68">
        <v>0</v>
      </c>
      <c r="AB727" s="68">
        <v>0</v>
      </c>
      <c r="AC727" s="68">
        <v>1</v>
      </c>
      <c r="AD727" s="68">
        <v>348</v>
      </c>
      <c r="AE727" s="68">
        <v>0</v>
      </c>
      <c r="AF727" s="68">
        <v>0</v>
      </c>
      <c r="AG727" s="68">
        <v>1090</v>
      </c>
      <c r="AH727" s="68">
        <v>0</v>
      </c>
      <c r="AI727" s="68">
        <v>0</v>
      </c>
      <c r="AJ727" s="68">
        <v>1105</v>
      </c>
      <c r="AK727" s="68">
        <v>0</v>
      </c>
      <c r="AL727" s="68">
        <v>0</v>
      </c>
      <c r="AM727" s="68">
        <v>1120</v>
      </c>
      <c r="AN727" s="68">
        <v>0</v>
      </c>
      <c r="AO727" s="68">
        <v>0</v>
      </c>
      <c r="AP727" s="68" t="s">
        <v>13680</v>
      </c>
      <c r="AQ727" s="68">
        <v>1</v>
      </c>
      <c r="AR727" s="68" t="s">
        <v>13681</v>
      </c>
      <c r="AS727" s="68">
        <v>2000</v>
      </c>
      <c r="AT727" s="68">
        <v>8</v>
      </c>
      <c r="AU727" s="68">
        <v>0</v>
      </c>
      <c r="AV727" s="68">
        <v>2</v>
      </c>
      <c r="AW727" s="68"/>
      <c r="AX727" s="68">
        <v>295</v>
      </c>
      <c r="AY727" s="126">
        <v>295</v>
      </c>
      <c r="AZ727" s="68">
        <v>0</v>
      </c>
      <c r="BA727" s="68">
        <v>2</v>
      </c>
      <c r="EQ727" s="68">
        <v>56020</v>
      </c>
      <c r="ER727" s="175">
        <v>2</v>
      </c>
      <c r="ES727" s="68">
        <v>-1</v>
      </c>
      <c r="ET727" s="68">
        <v>20</v>
      </c>
      <c r="EU727" s="68">
        <v>0</v>
      </c>
      <c r="EV727" s="68">
        <v>150020</v>
      </c>
      <c r="EW727" s="68" t="s">
        <v>2658</v>
      </c>
      <c r="EX727" s="68" t="str">
        <f t="shared" si="44"/>
        <v>중형</v>
      </c>
      <c r="GE727" s="68">
        <v>14018</v>
      </c>
      <c r="GF727" s="68" t="s">
        <v>4470</v>
      </c>
    </row>
    <row r="728" spans="6:188" x14ac:dyDescent="0.3">
      <c r="F728" s="68">
        <v>70133</v>
      </c>
      <c r="G728" s="68">
        <v>3</v>
      </c>
      <c r="H728" s="68">
        <v>370133</v>
      </c>
      <c r="I728" s="68">
        <v>370000</v>
      </c>
      <c r="J728" s="68" t="s">
        <v>13682</v>
      </c>
      <c r="K728" s="68" t="s">
        <v>13683</v>
      </c>
      <c r="L728" s="68">
        <v>150000</v>
      </c>
      <c r="M728" s="68">
        <v>0</v>
      </c>
      <c r="N728" s="68">
        <v>0</v>
      </c>
      <c r="O728" s="68">
        <v>0</v>
      </c>
      <c r="P728" s="68">
        <v>0</v>
      </c>
      <c r="Q728" s="68">
        <v>0</v>
      </c>
      <c r="R728" s="68">
        <v>256</v>
      </c>
      <c r="S728" s="68">
        <v>0</v>
      </c>
      <c r="T728" s="68">
        <v>5</v>
      </c>
      <c r="U728" s="68">
        <v>0</v>
      </c>
      <c r="V728" s="68">
        <v>0</v>
      </c>
      <c r="W728" s="68">
        <v>0</v>
      </c>
      <c r="X728" s="68">
        <v>0</v>
      </c>
      <c r="Y728" s="68">
        <v>0</v>
      </c>
      <c r="Z728" s="68">
        <v>0</v>
      </c>
      <c r="AA728" s="68">
        <v>0</v>
      </c>
      <c r="AB728" s="68">
        <v>0</v>
      </c>
      <c r="AC728" s="68">
        <v>1</v>
      </c>
      <c r="AD728" s="68">
        <v>349</v>
      </c>
      <c r="AE728" s="68">
        <v>0</v>
      </c>
      <c r="AF728" s="68">
        <v>0</v>
      </c>
      <c r="AG728" s="68">
        <v>1090</v>
      </c>
      <c r="AH728" s="68">
        <v>0</v>
      </c>
      <c r="AI728" s="68">
        <v>0</v>
      </c>
      <c r="AJ728" s="68">
        <v>1030</v>
      </c>
      <c r="AK728" s="68">
        <v>0</v>
      </c>
      <c r="AL728" s="68">
        <v>0</v>
      </c>
      <c r="AM728" s="68">
        <v>1120</v>
      </c>
      <c r="AN728" s="68">
        <v>0</v>
      </c>
      <c r="AO728" s="68">
        <v>0</v>
      </c>
      <c r="AP728" s="68" t="s">
        <v>12169</v>
      </c>
      <c r="AQ728" s="68">
        <v>1</v>
      </c>
      <c r="AR728" s="68" t="s">
        <v>12170</v>
      </c>
      <c r="AS728" s="68">
        <v>2000</v>
      </c>
      <c r="AT728" s="68">
        <v>8</v>
      </c>
      <c r="AU728" s="68">
        <v>0</v>
      </c>
      <c r="AV728" s="68">
        <v>2</v>
      </c>
      <c r="AW728" s="68"/>
      <c r="AX728" s="68">
        <v>296</v>
      </c>
      <c r="AY728" s="126">
        <v>296</v>
      </c>
      <c r="AZ728" s="68">
        <v>0</v>
      </c>
      <c r="BA728" s="68">
        <v>2</v>
      </c>
      <c r="EQ728" s="68">
        <v>156016</v>
      </c>
      <c r="ER728" s="175">
        <v>2</v>
      </c>
      <c r="ES728" s="68">
        <v>-1</v>
      </c>
      <c r="ET728" s="68">
        <v>16</v>
      </c>
      <c r="EU728" s="68">
        <v>0</v>
      </c>
      <c r="EV728" s="68">
        <v>150016</v>
      </c>
      <c r="EW728" s="68" t="s">
        <v>2654</v>
      </c>
      <c r="EX728" s="68" t="str">
        <f t="shared" si="44"/>
        <v>중형</v>
      </c>
      <c r="GE728" s="68">
        <v>14019</v>
      </c>
      <c r="GF728" s="68" t="s">
        <v>4471</v>
      </c>
    </row>
    <row r="729" spans="6:188" x14ac:dyDescent="0.3">
      <c r="F729" s="68">
        <v>70134</v>
      </c>
      <c r="G729" s="68">
        <v>3</v>
      </c>
      <c r="H729" s="68">
        <v>370134</v>
      </c>
      <c r="I729" s="68">
        <v>370000</v>
      </c>
      <c r="J729" s="68" t="s">
        <v>13684</v>
      </c>
      <c r="K729" s="68" t="s">
        <v>13685</v>
      </c>
      <c r="L729" s="68">
        <v>150000</v>
      </c>
      <c r="M729" s="68">
        <v>0</v>
      </c>
      <c r="N729" s="68">
        <v>0</v>
      </c>
      <c r="O729" s="68">
        <v>0</v>
      </c>
      <c r="P729" s="68">
        <v>0</v>
      </c>
      <c r="Q729" s="68">
        <v>0</v>
      </c>
      <c r="R729" s="68">
        <v>256</v>
      </c>
      <c r="S729" s="68">
        <v>0</v>
      </c>
      <c r="T729" s="68">
        <v>5</v>
      </c>
      <c r="U729" s="68">
        <v>0</v>
      </c>
      <c r="V729" s="68">
        <v>0</v>
      </c>
      <c r="W729" s="68">
        <v>0</v>
      </c>
      <c r="X729" s="68">
        <v>0</v>
      </c>
      <c r="Y729" s="68">
        <v>0</v>
      </c>
      <c r="Z729" s="68">
        <v>0</v>
      </c>
      <c r="AA729" s="68">
        <v>0</v>
      </c>
      <c r="AB729" s="68">
        <v>0</v>
      </c>
      <c r="AC729" s="68">
        <v>1</v>
      </c>
      <c r="AD729" s="68">
        <v>350</v>
      </c>
      <c r="AE729" s="68">
        <v>0</v>
      </c>
      <c r="AF729" s="68">
        <v>0</v>
      </c>
      <c r="AG729" s="68">
        <v>1090</v>
      </c>
      <c r="AH729" s="68">
        <v>0</v>
      </c>
      <c r="AI729" s="68">
        <v>0</v>
      </c>
      <c r="AJ729" s="68">
        <v>1105</v>
      </c>
      <c r="AK729" s="68">
        <v>0</v>
      </c>
      <c r="AL729" s="68">
        <v>0</v>
      </c>
      <c r="AM729" s="68">
        <v>1115</v>
      </c>
      <c r="AN729" s="68">
        <v>0</v>
      </c>
      <c r="AO729" s="68">
        <v>0</v>
      </c>
      <c r="AP729" s="68" t="s">
        <v>13686</v>
      </c>
      <c r="AQ729" s="68">
        <v>1</v>
      </c>
      <c r="AR729" s="68" t="s">
        <v>13687</v>
      </c>
      <c r="AS729" s="68">
        <v>2000</v>
      </c>
      <c r="AT729" s="68">
        <v>8</v>
      </c>
      <c r="AU729" s="68">
        <v>0</v>
      </c>
      <c r="AV729" s="68">
        <v>2</v>
      </c>
      <c r="AW729" s="68"/>
      <c r="AX729" s="68">
        <v>297</v>
      </c>
      <c r="AY729" s="126">
        <v>297</v>
      </c>
      <c r="AZ729" s="68">
        <v>0</v>
      </c>
      <c r="BA729" s="68">
        <v>2</v>
      </c>
      <c r="EQ729" s="68">
        <v>256016</v>
      </c>
      <c r="ER729" s="175">
        <v>2</v>
      </c>
      <c r="ES729" s="68">
        <v>-1</v>
      </c>
      <c r="ET729" s="68">
        <v>16</v>
      </c>
      <c r="EU729" s="68">
        <v>0</v>
      </c>
      <c r="EV729" s="68">
        <v>150016</v>
      </c>
      <c r="EW729" s="68" t="s">
        <v>2654</v>
      </c>
      <c r="EX729" s="68" t="str">
        <f t="shared" si="44"/>
        <v>중형</v>
      </c>
      <c r="GE729" s="68">
        <v>14020</v>
      </c>
      <c r="GF729" s="68" t="s">
        <v>4472</v>
      </c>
    </row>
    <row r="730" spans="6:188" x14ac:dyDescent="0.3">
      <c r="F730" s="68">
        <v>70135</v>
      </c>
      <c r="G730" s="68">
        <v>3</v>
      </c>
      <c r="H730" s="68">
        <v>370135</v>
      </c>
      <c r="I730" s="68">
        <v>370000</v>
      </c>
      <c r="J730" s="68" t="s">
        <v>13688</v>
      </c>
      <c r="K730" s="68" t="s">
        <v>13689</v>
      </c>
      <c r="L730" s="68">
        <v>150000</v>
      </c>
      <c r="M730" s="68">
        <v>0</v>
      </c>
      <c r="N730" s="68">
        <v>0</v>
      </c>
      <c r="O730" s="68">
        <v>0</v>
      </c>
      <c r="P730" s="68">
        <v>0</v>
      </c>
      <c r="Q730" s="68">
        <v>0</v>
      </c>
      <c r="R730" s="68">
        <v>256</v>
      </c>
      <c r="S730" s="68">
        <v>0</v>
      </c>
      <c r="T730" s="68">
        <v>5</v>
      </c>
      <c r="U730" s="68">
        <v>0</v>
      </c>
      <c r="V730" s="68">
        <v>0</v>
      </c>
      <c r="W730" s="68">
        <v>0</v>
      </c>
      <c r="X730" s="68">
        <v>0</v>
      </c>
      <c r="Y730" s="68">
        <v>0</v>
      </c>
      <c r="Z730" s="68">
        <v>0</v>
      </c>
      <c r="AA730" s="68">
        <v>0</v>
      </c>
      <c r="AB730" s="68">
        <v>0</v>
      </c>
      <c r="AC730" s="68">
        <v>1</v>
      </c>
      <c r="AD730" s="68">
        <v>351</v>
      </c>
      <c r="AE730" s="68">
        <v>0</v>
      </c>
      <c r="AF730" s="68">
        <v>0</v>
      </c>
      <c r="AG730" s="68">
        <v>1090</v>
      </c>
      <c r="AH730" s="68">
        <v>0</v>
      </c>
      <c r="AI730" s="68">
        <v>0</v>
      </c>
      <c r="AJ730" s="68">
        <v>1100</v>
      </c>
      <c r="AK730" s="68">
        <v>0</v>
      </c>
      <c r="AL730" s="68">
        <v>0</v>
      </c>
      <c r="AM730" s="68">
        <v>1125</v>
      </c>
      <c r="AN730" s="68">
        <v>0</v>
      </c>
      <c r="AO730" s="68">
        <v>0</v>
      </c>
      <c r="AP730" s="68" t="s">
        <v>13690</v>
      </c>
      <c r="AQ730" s="68">
        <v>1</v>
      </c>
      <c r="AR730" s="68" t="s">
        <v>13691</v>
      </c>
      <c r="AS730" s="68">
        <v>2000</v>
      </c>
      <c r="AT730" s="68">
        <v>8</v>
      </c>
      <c r="AU730" s="68">
        <v>0</v>
      </c>
      <c r="AV730" s="68">
        <v>2</v>
      </c>
      <c r="AW730" s="68"/>
      <c r="AX730" s="68">
        <v>298</v>
      </c>
      <c r="AY730" s="126">
        <v>298</v>
      </c>
      <c r="AZ730" s="68">
        <v>0</v>
      </c>
      <c r="BA730" s="68">
        <v>2</v>
      </c>
      <c r="EQ730" s="68">
        <v>156019</v>
      </c>
      <c r="ER730" s="175">
        <v>2</v>
      </c>
      <c r="ES730" s="68">
        <v>-1</v>
      </c>
      <c r="ET730" s="68">
        <v>19</v>
      </c>
      <c r="EU730" s="68">
        <v>0</v>
      </c>
      <c r="EV730" s="68">
        <v>150019</v>
      </c>
      <c r="EW730" s="68" t="s">
        <v>2657</v>
      </c>
      <c r="EX730" s="68" t="str">
        <f t="shared" si="44"/>
        <v>중형</v>
      </c>
      <c r="GE730" s="68">
        <v>14021</v>
      </c>
      <c r="GF730" s="68" t="s">
        <v>4473</v>
      </c>
    </row>
    <row r="731" spans="6:188" x14ac:dyDescent="0.3">
      <c r="F731" s="68">
        <v>70136</v>
      </c>
      <c r="G731" s="68">
        <v>3</v>
      </c>
      <c r="H731" s="68">
        <v>370136</v>
      </c>
      <c r="I731" s="68">
        <v>370000</v>
      </c>
      <c r="J731" s="68" t="s">
        <v>13692</v>
      </c>
      <c r="K731" s="68" t="s">
        <v>13693</v>
      </c>
      <c r="L731" s="68">
        <v>150000</v>
      </c>
      <c r="M731" s="68">
        <v>0</v>
      </c>
      <c r="N731" s="68">
        <v>0</v>
      </c>
      <c r="O731" s="68">
        <v>0</v>
      </c>
      <c r="P731" s="68">
        <v>0</v>
      </c>
      <c r="Q731" s="68">
        <v>0</v>
      </c>
      <c r="R731" s="68">
        <v>256</v>
      </c>
      <c r="S731" s="68">
        <v>0</v>
      </c>
      <c r="T731" s="68">
        <v>5</v>
      </c>
      <c r="U731" s="68">
        <v>0</v>
      </c>
      <c r="V731" s="68">
        <v>0</v>
      </c>
      <c r="W731" s="68">
        <v>0</v>
      </c>
      <c r="X731" s="68">
        <v>0</v>
      </c>
      <c r="Y731" s="68">
        <v>0</v>
      </c>
      <c r="Z731" s="68">
        <v>0</v>
      </c>
      <c r="AA731" s="68">
        <v>0</v>
      </c>
      <c r="AB731" s="68">
        <v>0</v>
      </c>
      <c r="AC731" s="68">
        <v>1</v>
      </c>
      <c r="AD731" s="68">
        <v>352</v>
      </c>
      <c r="AE731" s="68">
        <v>0</v>
      </c>
      <c r="AF731" s="68">
        <v>0</v>
      </c>
      <c r="AG731" s="68">
        <v>1090</v>
      </c>
      <c r="AH731" s="68">
        <v>0</v>
      </c>
      <c r="AI731" s="68">
        <v>0</v>
      </c>
      <c r="AJ731" s="68">
        <v>1030</v>
      </c>
      <c r="AK731" s="68">
        <v>0</v>
      </c>
      <c r="AL731" s="68">
        <v>0</v>
      </c>
      <c r="AM731" s="68">
        <v>1115</v>
      </c>
      <c r="AN731" s="68">
        <v>0</v>
      </c>
      <c r="AO731" s="68">
        <v>0</v>
      </c>
      <c r="AP731" s="68" t="s">
        <v>13694</v>
      </c>
      <c r="AQ731" s="68">
        <v>1</v>
      </c>
      <c r="AR731" s="68" t="s">
        <v>13695</v>
      </c>
      <c r="AS731" s="68">
        <v>2000</v>
      </c>
      <c r="AT731" s="68">
        <v>8</v>
      </c>
      <c r="AU731" s="68">
        <v>0</v>
      </c>
      <c r="AV731" s="68">
        <v>2</v>
      </c>
      <c r="AW731" s="68"/>
      <c r="AX731" s="68">
        <v>299</v>
      </c>
      <c r="AY731" s="126">
        <v>299</v>
      </c>
      <c r="AZ731" s="68">
        <v>0</v>
      </c>
      <c r="BA731" s="68">
        <v>2</v>
      </c>
      <c r="EQ731" s="68">
        <v>256019</v>
      </c>
      <c r="ER731" s="175">
        <v>2</v>
      </c>
      <c r="ES731" s="68">
        <v>-1</v>
      </c>
      <c r="ET731" s="68">
        <v>19</v>
      </c>
      <c r="EU731" s="68">
        <v>0</v>
      </c>
      <c r="EV731" s="68">
        <v>150019</v>
      </c>
      <c r="EW731" s="68" t="s">
        <v>2657</v>
      </c>
      <c r="EX731" s="68" t="str">
        <f t="shared" si="44"/>
        <v>중형</v>
      </c>
      <c r="GE731" s="68">
        <v>14022</v>
      </c>
      <c r="GF731" s="68" t="s">
        <v>4474</v>
      </c>
    </row>
    <row r="732" spans="6:188" x14ac:dyDescent="0.3">
      <c r="F732" s="68">
        <v>70137</v>
      </c>
      <c r="G732" s="68">
        <v>3</v>
      </c>
      <c r="H732" s="68">
        <v>370137</v>
      </c>
      <c r="I732" s="68">
        <v>370000</v>
      </c>
      <c r="J732" s="68" t="s">
        <v>13696</v>
      </c>
      <c r="K732" s="68" t="s">
        <v>13697</v>
      </c>
      <c r="L732" s="68">
        <v>150000</v>
      </c>
      <c r="M732" s="68">
        <v>0</v>
      </c>
      <c r="N732" s="68">
        <v>0</v>
      </c>
      <c r="O732" s="68">
        <v>0</v>
      </c>
      <c r="P732" s="68">
        <v>0</v>
      </c>
      <c r="Q732" s="68">
        <v>0</v>
      </c>
      <c r="R732" s="68">
        <v>256</v>
      </c>
      <c r="S732" s="68">
        <v>0</v>
      </c>
      <c r="T732" s="68">
        <v>5</v>
      </c>
      <c r="U732" s="68">
        <v>0</v>
      </c>
      <c r="V732" s="68">
        <v>0</v>
      </c>
      <c r="W732" s="68">
        <v>0</v>
      </c>
      <c r="X732" s="68">
        <v>0</v>
      </c>
      <c r="Y732" s="68">
        <v>0</v>
      </c>
      <c r="Z732" s="68">
        <v>0</v>
      </c>
      <c r="AA732" s="68">
        <v>0</v>
      </c>
      <c r="AB732" s="68">
        <v>0</v>
      </c>
      <c r="AC732" s="68">
        <v>1</v>
      </c>
      <c r="AD732" s="68">
        <v>353</v>
      </c>
      <c r="AE732" s="68">
        <v>0</v>
      </c>
      <c r="AF732" s="68">
        <v>0</v>
      </c>
      <c r="AG732" s="68">
        <v>1090</v>
      </c>
      <c r="AH732" s="68">
        <v>0</v>
      </c>
      <c r="AI732" s="68">
        <v>0</v>
      </c>
      <c r="AJ732" s="68">
        <v>1100</v>
      </c>
      <c r="AK732" s="68">
        <v>0</v>
      </c>
      <c r="AL732" s="68">
        <v>0</v>
      </c>
      <c r="AM732" s="68">
        <v>1125</v>
      </c>
      <c r="AN732" s="68">
        <v>0</v>
      </c>
      <c r="AO732" s="68">
        <v>0</v>
      </c>
      <c r="AP732" s="68" t="s">
        <v>13698</v>
      </c>
      <c r="AQ732" s="68">
        <v>1</v>
      </c>
      <c r="AR732" s="68" t="s">
        <v>13699</v>
      </c>
      <c r="AS732" s="68">
        <v>2000</v>
      </c>
      <c r="AT732" s="68">
        <v>8</v>
      </c>
      <c r="AU732" s="68">
        <v>0</v>
      </c>
      <c r="AV732" s="68">
        <v>2</v>
      </c>
      <c r="AW732" s="68"/>
      <c r="AX732" s="68">
        <v>300</v>
      </c>
      <c r="AY732" s="126">
        <v>300</v>
      </c>
      <c r="AZ732" s="68">
        <v>0</v>
      </c>
      <c r="BA732" s="68">
        <v>2</v>
      </c>
      <c r="EQ732" s="68">
        <v>156020</v>
      </c>
      <c r="ER732" s="175">
        <v>2</v>
      </c>
      <c r="ES732" s="68">
        <v>-1</v>
      </c>
      <c r="ET732" s="68">
        <v>20</v>
      </c>
      <c r="EU732" s="68">
        <v>0</v>
      </c>
      <c r="EV732" s="68">
        <v>150020</v>
      </c>
      <c r="EW732" s="68" t="s">
        <v>2658</v>
      </c>
      <c r="EX732" s="68" t="str">
        <f t="shared" si="44"/>
        <v>중형</v>
      </c>
      <c r="GE732" s="68">
        <v>14023</v>
      </c>
      <c r="GF732" s="68" t="s">
        <v>3884</v>
      </c>
    </row>
    <row r="733" spans="6:188" x14ac:dyDescent="0.3">
      <c r="F733" s="68">
        <v>70138</v>
      </c>
      <c r="G733" s="68">
        <v>3</v>
      </c>
      <c r="H733" s="68">
        <v>370138</v>
      </c>
      <c r="I733" s="68">
        <v>370000</v>
      </c>
      <c r="J733" s="68" t="s">
        <v>13700</v>
      </c>
      <c r="K733" s="68" t="s">
        <v>13701</v>
      </c>
      <c r="L733" s="68">
        <v>150000</v>
      </c>
      <c r="M733" s="68">
        <v>0</v>
      </c>
      <c r="N733" s="68">
        <v>0</v>
      </c>
      <c r="O733" s="68">
        <v>0</v>
      </c>
      <c r="P733" s="68">
        <v>0</v>
      </c>
      <c r="Q733" s="68">
        <v>0</v>
      </c>
      <c r="R733" s="68">
        <v>256</v>
      </c>
      <c r="S733" s="68">
        <v>0</v>
      </c>
      <c r="T733" s="68">
        <v>5</v>
      </c>
      <c r="U733" s="68">
        <v>0</v>
      </c>
      <c r="V733" s="68">
        <v>0</v>
      </c>
      <c r="W733" s="68">
        <v>0</v>
      </c>
      <c r="X733" s="68">
        <v>0</v>
      </c>
      <c r="Y733" s="68">
        <v>0</v>
      </c>
      <c r="Z733" s="68">
        <v>0</v>
      </c>
      <c r="AA733" s="68">
        <v>0</v>
      </c>
      <c r="AB733" s="68">
        <v>0</v>
      </c>
      <c r="AC733" s="68">
        <v>1</v>
      </c>
      <c r="AD733" s="68">
        <v>354</v>
      </c>
      <c r="AE733" s="68">
        <v>0</v>
      </c>
      <c r="AF733" s="68">
        <v>0</v>
      </c>
      <c r="AG733" s="68">
        <v>1090</v>
      </c>
      <c r="AH733" s="68">
        <v>0</v>
      </c>
      <c r="AI733" s="68">
        <v>0</v>
      </c>
      <c r="AJ733" s="68">
        <v>1095</v>
      </c>
      <c r="AK733" s="68">
        <v>0</v>
      </c>
      <c r="AL733" s="68">
        <v>0</v>
      </c>
      <c r="AM733" s="68">
        <v>0</v>
      </c>
      <c r="AN733" s="68">
        <v>0</v>
      </c>
      <c r="AO733" s="68">
        <v>0</v>
      </c>
      <c r="AP733" s="68" t="s">
        <v>13702</v>
      </c>
      <c r="AQ733" s="68">
        <v>1</v>
      </c>
      <c r="AR733" s="68" t="s">
        <v>13703</v>
      </c>
      <c r="AS733" s="68">
        <v>2000</v>
      </c>
      <c r="AT733" s="68">
        <v>8</v>
      </c>
      <c r="AU733" s="68">
        <v>0</v>
      </c>
      <c r="AV733" s="68">
        <v>2</v>
      </c>
      <c r="AW733" s="68"/>
      <c r="AX733" s="68">
        <v>301</v>
      </c>
      <c r="AY733" s="126">
        <v>301</v>
      </c>
      <c r="AZ733" s="68">
        <v>0</v>
      </c>
      <c r="BA733" s="68">
        <v>2</v>
      </c>
      <c r="EQ733" s="68">
        <v>256020</v>
      </c>
      <c r="ER733" s="175">
        <v>2</v>
      </c>
      <c r="ES733" s="68">
        <v>-1</v>
      </c>
      <c r="ET733" s="68">
        <v>20</v>
      </c>
      <c r="EU733" s="68">
        <v>0</v>
      </c>
      <c r="EV733" s="68">
        <v>150020</v>
      </c>
      <c r="EW733" s="68" t="s">
        <v>2658</v>
      </c>
      <c r="EX733" s="68" t="str">
        <f t="shared" si="44"/>
        <v>중형</v>
      </c>
      <c r="GE733" s="68">
        <v>14024</v>
      </c>
      <c r="GF733" s="68" t="s">
        <v>4475</v>
      </c>
    </row>
    <row r="734" spans="6:188" x14ac:dyDescent="0.3">
      <c r="F734" s="68">
        <v>80001</v>
      </c>
      <c r="G734" s="68">
        <v>1</v>
      </c>
      <c r="H734" s="68">
        <v>180001</v>
      </c>
      <c r="I734" s="68">
        <v>280001</v>
      </c>
      <c r="J734" s="68" t="s">
        <v>753</v>
      </c>
      <c r="K734" s="68" t="s">
        <v>754</v>
      </c>
      <c r="L734" s="68">
        <v>10000</v>
      </c>
      <c r="M734" s="68">
        <v>20</v>
      </c>
      <c r="N734" s="68">
        <v>0</v>
      </c>
      <c r="O734" s="68">
        <v>0</v>
      </c>
      <c r="P734" s="68">
        <v>0</v>
      </c>
      <c r="Q734" s="68">
        <v>0</v>
      </c>
      <c r="R734" s="68">
        <v>1</v>
      </c>
      <c r="S734" s="68">
        <v>1</v>
      </c>
      <c r="T734" s="68">
        <v>1</v>
      </c>
      <c r="U734" s="68">
        <v>9</v>
      </c>
      <c r="V734" s="68">
        <v>0</v>
      </c>
      <c r="W734" s="68">
        <v>0</v>
      </c>
      <c r="X734" s="68">
        <v>0</v>
      </c>
      <c r="Y734" s="68">
        <v>0</v>
      </c>
      <c r="Z734" s="68">
        <v>0</v>
      </c>
      <c r="AA734" s="68">
        <v>0</v>
      </c>
      <c r="AB734" s="68">
        <v>0</v>
      </c>
      <c r="AC734" s="68">
        <v>0</v>
      </c>
      <c r="AD734" s="68">
        <v>0</v>
      </c>
      <c r="AE734" s="68">
        <v>0</v>
      </c>
      <c r="AF734" s="68">
        <v>0</v>
      </c>
      <c r="AG734" s="68">
        <v>0</v>
      </c>
      <c r="AH734" s="68">
        <v>0</v>
      </c>
      <c r="AI734" s="68">
        <v>0</v>
      </c>
      <c r="AJ734" s="68">
        <v>0</v>
      </c>
      <c r="AK734" s="68">
        <v>0</v>
      </c>
      <c r="AL734" s="68">
        <v>0</v>
      </c>
      <c r="AM734" s="68">
        <v>0</v>
      </c>
      <c r="AN734" s="68">
        <v>0</v>
      </c>
      <c r="AO734" s="68">
        <v>0</v>
      </c>
      <c r="AP734" s="68" t="s">
        <v>755</v>
      </c>
      <c r="AQ734" s="68">
        <v>0</v>
      </c>
      <c r="AR734" s="68" t="s">
        <v>10370</v>
      </c>
      <c r="AS734" s="68">
        <v>150</v>
      </c>
      <c r="AT734" s="68">
        <v>8388616</v>
      </c>
      <c r="AU734" s="68">
        <v>8192</v>
      </c>
      <c r="AV734" s="68">
        <v>1</v>
      </c>
      <c r="AW734" s="68"/>
      <c r="AX734" s="68">
        <v>1</v>
      </c>
      <c r="AY734" s="126">
        <v>1</v>
      </c>
      <c r="AZ734" s="68">
        <v>100000</v>
      </c>
      <c r="BA734" s="68">
        <v>1</v>
      </c>
      <c r="EQ734" s="68">
        <v>56021</v>
      </c>
      <c r="ER734" s="175">
        <v>4</v>
      </c>
      <c r="ES734" s="68">
        <v>-1</v>
      </c>
      <c r="ET734" s="68">
        <v>21</v>
      </c>
      <c r="EU734" s="68">
        <v>0</v>
      </c>
      <c r="EV734" s="68">
        <v>150021</v>
      </c>
      <c r="EW734" s="68" t="s">
        <v>2659</v>
      </c>
      <c r="EX734" s="68" t="str">
        <f t="shared" si="44"/>
        <v>대형</v>
      </c>
      <c r="GE734" s="68">
        <v>14025</v>
      </c>
      <c r="GF734" s="68" t="s">
        <v>3893</v>
      </c>
    </row>
    <row r="735" spans="6:188" x14ac:dyDescent="0.3">
      <c r="F735" s="68">
        <v>80002</v>
      </c>
      <c r="G735" s="68">
        <v>1</v>
      </c>
      <c r="H735" s="68">
        <v>180002</v>
      </c>
      <c r="I735" s="68">
        <v>280002</v>
      </c>
      <c r="J735" s="68" t="s">
        <v>757</v>
      </c>
      <c r="K735" s="68" t="s">
        <v>758</v>
      </c>
      <c r="L735" s="68">
        <v>10000</v>
      </c>
      <c r="M735" s="68">
        <v>20</v>
      </c>
      <c r="N735" s="68">
        <v>0</v>
      </c>
      <c r="O735" s="68">
        <v>0</v>
      </c>
      <c r="P735" s="68">
        <v>0</v>
      </c>
      <c r="Q735" s="68">
        <v>0</v>
      </c>
      <c r="R735" s="68">
        <v>1</v>
      </c>
      <c r="S735" s="68">
        <v>1</v>
      </c>
      <c r="T735" s="68">
        <v>1</v>
      </c>
      <c r="U735" s="68">
        <v>7</v>
      </c>
      <c r="V735" s="68">
        <v>0</v>
      </c>
      <c r="W735" s="68">
        <v>0</v>
      </c>
      <c r="X735" s="68">
        <v>0</v>
      </c>
      <c r="Y735" s="68">
        <v>0</v>
      </c>
      <c r="Z735" s="68">
        <v>0</v>
      </c>
      <c r="AA735" s="68">
        <v>0</v>
      </c>
      <c r="AB735" s="68">
        <v>0</v>
      </c>
      <c r="AC735" s="68">
        <v>0</v>
      </c>
      <c r="AD735" s="68">
        <v>115</v>
      </c>
      <c r="AE735" s="68">
        <v>500</v>
      </c>
      <c r="AF735" s="68">
        <v>0</v>
      </c>
      <c r="AG735" s="68">
        <v>0</v>
      </c>
      <c r="AH735" s="68">
        <v>0</v>
      </c>
      <c r="AI735" s="68">
        <v>0</v>
      </c>
      <c r="AJ735" s="68">
        <v>0</v>
      </c>
      <c r="AK735" s="68">
        <v>0</v>
      </c>
      <c r="AL735" s="68">
        <v>0</v>
      </c>
      <c r="AM735" s="68">
        <v>0</v>
      </c>
      <c r="AN735" s="68">
        <v>0</v>
      </c>
      <c r="AO735" s="68">
        <v>0</v>
      </c>
      <c r="AP735" s="68" t="s">
        <v>759</v>
      </c>
      <c r="AQ735" s="68">
        <v>0</v>
      </c>
      <c r="AR735" s="68" t="s">
        <v>10371</v>
      </c>
      <c r="AS735" s="68">
        <v>150</v>
      </c>
      <c r="AT735" s="68">
        <v>8388608</v>
      </c>
      <c r="AU735" s="68">
        <v>0</v>
      </c>
      <c r="AV735" s="68">
        <v>1</v>
      </c>
      <c r="AW735" s="68"/>
      <c r="AX735" s="68">
        <v>2</v>
      </c>
      <c r="AY735" s="126">
        <v>2</v>
      </c>
      <c r="AZ735" s="68">
        <v>100000</v>
      </c>
      <c r="BA735" s="68">
        <v>1</v>
      </c>
      <c r="EQ735" s="68">
        <v>156021</v>
      </c>
      <c r="ER735" s="175">
        <v>4</v>
      </c>
      <c r="ES735" s="68">
        <v>-1</v>
      </c>
      <c r="ET735" s="68">
        <v>21</v>
      </c>
      <c r="EU735" s="68">
        <v>0</v>
      </c>
      <c r="EV735" s="68">
        <v>150021</v>
      </c>
      <c r="EW735" s="68" t="s">
        <v>2659</v>
      </c>
      <c r="EX735" s="68" t="str">
        <f t="shared" si="44"/>
        <v>대형</v>
      </c>
      <c r="GE735" s="68">
        <v>14026</v>
      </c>
      <c r="GF735" s="68" t="s">
        <v>4476</v>
      </c>
    </row>
    <row r="736" spans="6:188" x14ac:dyDescent="0.3">
      <c r="F736" s="68">
        <v>80003</v>
      </c>
      <c r="G736" s="68">
        <v>1</v>
      </c>
      <c r="H736" s="68">
        <v>180003</v>
      </c>
      <c r="I736" s="68">
        <v>280003</v>
      </c>
      <c r="J736" s="68" t="s">
        <v>760</v>
      </c>
      <c r="K736" s="68" t="s">
        <v>761</v>
      </c>
      <c r="L736" s="68">
        <v>30000</v>
      </c>
      <c r="M736" s="68">
        <v>20</v>
      </c>
      <c r="N736" s="68">
        <v>0</v>
      </c>
      <c r="O736" s="68">
        <v>0</v>
      </c>
      <c r="P736" s="68">
        <v>0</v>
      </c>
      <c r="Q736" s="68">
        <v>0</v>
      </c>
      <c r="R736" s="68">
        <v>1</v>
      </c>
      <c r="S736" s="68">
        <v>1</v>
      </c>
      <c r="T736" s="68">
        <v>2</v>
      </c>
      <c r="U736" s="68">
        <v>18</v>
      </c>
      <c r="V736" s="68">
        <v>0</v>
      </c>
      <c r="W736" s="68">
        <v>0</v>
      </c>
      <c r="X736" s="68">
        <v>0</v>
      </c>
      <c r="Y736" s="68">
        <v>0</v>
      </c>
      <c r="Z736" s="68">
        <v>0</v>
      </c>
      <c r="AA736" s="68">
        <v>0</v>
      </c>
      <c r="AB736" s="68">
        <v>0</v>
      </c>
      <c r="AC736" s="68">
        <v>0</v>
      </c>
      <c r="AD736" s="68">
        <v>102</v>
      </c>
      <c r="AE736" s="68">
        <v>4</v>
      </c>
      <c r="AF736" s="68">
        <v>0</v>
      </c>
      <c r="AG736" s="68">
        <v>0</v>
      </c>
      <c r="AH736" s="68">
        <v>0</v>
      </c>
      <c r="AI736" s="68">
        <v>0</v>
      </c>
      <c r="AJ736" s="68">
        <v>0</v>
      </c>
      <c r="AK736" s="68">
        <v>0</v>
      </c>
      <c r="AL736" s="68">
        <v>0</v>
      </c>
      <c r="AM736" s="68">
        <v>0</v>
      </c>
      <c r="AN736" s="68">
        <v>0</v>
      </c>
      <c r="AO736" s="68">
        <v>0</v>
      </c>
      <c r="AP736" s="68" t="s">
        <v>762</v>
      </c>
      <c r="AQ736" s="68">
        <v>0</v>
      </c>
      <c r="AR736" s="68" t="s">
        <v>10372</v>
      </c>
      <c r="AS736" s="68">
        <v>150</v>
      </c>
      <c r="AT736" s="68">
        <v>8388664</v>
      </c>
      <c r="AU736" s="68">
        <v>8192</v>
      </c>
      <c r="AV736" s="68">
        <v>1</v>
      </c>
      <c r="AW736" s="68"/>
      <c r="AX736" s="68">
        <v>3</v>
      </c>
      <c r="AY736" s="126">
        <v>3</v>
      </c>
      <c r="AZ736" s="68">
        <v>500000</v>
      </c>
      <c r="BA736" s="68">
        <v>1</v>
      </c>
      <c r="EQ736" s="68">
        <v>56022</v>
      </c>
      <c r="ER736" s="175">
        <v>1</v>
      </c>
      <c r="ES736" s="68">
        <v>-1</v>
      </c>
      <c r="ET736" s="68">
        <v>22</v>
      </c>
      <c r="EU736" s="68">
        <v>0</v>
      </c>
      <c r="EV736" s="68">
        <v>150022</v>
      </c>
      <c r="EW736" s="68" t="s">
        <v>2660</v>
      </c>
      <c r="EX736" s="68" t="str">
        <f t="shared" si="44"/>
        <v>소형</v>
      </c>
      <c r="GE736" s="68">
        <v>14027</v>
      </c>
      <c r="GF736" s="68" t="s">
        <v>4477</v>
      </c>
    </row>
    <row r="737" spans="6:188" x14ac:dyDescent="0.3">
      <c r="F737" s="68">
        <v>80004</v>
      </c>
      <c r="G737" s="68">
        <v>1</v>
      </c>
      <c r="H737" s="68">
        <v>180004</v>
      </c>
      <c r="I737" s="68">
        <v>280004</v>
      </c>
      <c r="J737" s="68" t="s">
        <v>763</v>
      </c>
      <c r="K737" s="68" t="s">
        <v>764</v>
      </c>
      <c r="L737" s="68">
        <v>30000</v>
      </c>
      <c r="M737" s="68">
        <v>20</v>
      </c>
      <c r="N737" s="68">
        <v>0</v>
      </c>
      <c r="O737" s="68">
        <v>0</v>
      </c>
      <c r="P737" s="68">
        <v>0</v>
      </c>
      <c r="Q737" s="68">
        <v>0</v>
      </c>
      <c r="R737" s="68">
        <v>1</v>
      </c>
      <c r="S737" s="68">
        <v>1</v>
      </c>
      <c r="T737" s="68">
        <v>2</v>
      </c>
      <c r="U737" s="68">
        <v>18</v>
      </c>
      <c r="V737" s="68">
        <v>0</v>
      </c>
      <c r="W737" s="68">
        <v>0</v>
      </c>
      <c r="X737" s="68">
        <v>0</v>
      </c>
      <c r="Y737" s="68">
        <v>0</v>
      </c>
      <c r="Z737" s="68">
        <v>0</v>
      </c>
      <c r="AA737" s="68">
        <v>0</v>
      </c>
      <c r="AB737" s="68">
        <v>0</v>
      </c>
      <c r="AC737" s="68">
        <v>0</v>
      </c>
      <c r="AD737" s="68">
        <v>101</v>
      </c>
      <c r="AE737" s="68">
        <v>4</v>
      </c>
      <c r="AF737" s="68">
        <v>0</v>
      </c>
      <c r="AG737" s="68">
        <v>0</v>
      </c>
      <c r="AH737" s="68">
        <v>0</v>
      </c>
      <c r="AI737" s="68">
        <v>0</v>
      </c>
      <c r="AJ737" s="68">
        <v>0</v>
      </c>
      <c r="AK737" s="68">
        <v>0</v>
      </c>
      <c r="AL737" s="68">
        <v>0</v>
      </c>
      <c r="AM737" s="68">
        <v>0</v>
      </c>
      <c r="AN737" s="68">
        <v>0</v>
      </c>
      <c r="AO737" s="68">
        <v>0</v>
      </c>
      <c r="AP737" s="68" t="s">
        <v>765</v>
      </c>
      <c r="AQ737" s="68">
        <v>0</v>
      </c>
      <c r="AR737" s="68" t="s">
        <v>10373</v>
      </c>
      <c r="AS737" s="68">
        <v>150</v>
      </c>
      <c r="AT737" s="68">
        <v>8388664</v>
      </c>
      <c r="AU737" s="68">
        <v>8192</v>
      </c>
      <c r="AV737" s="68">
        <v>1</v>
      </c>
      <c r="AW737" s="68"/>
      <c r="AX737" s="68">
        <v>4</v>
      </c>
      <c r="AY737" s="126">
        <v>4</v>
      </c>
      <c r="AZ737" s="68">
        <v>500000</v>
      </c>
      <c r="BA737" s="68">
        <v>1</v>
      </c>
      <c r="EQ737" s="68">
        <v>56023</v>
      </c>
      <c r="ER737" s="175">
        <v>1</v>
      </c>
      <c r="ES737" s="68">
        <v>-1</v>
      </c>
      <c r="ET737" s="68">
        <v>23</v>
      </c>
      <c r="EU737" s="68">
        <v>0</v>
      </c>
      <c r="EV737" s="68">
        <v>150023</v>
      </c>
      <c r="EW737" s="68" t="s">
        <v>2661</v>
      </c>
      <c r="EX737" s="68" t="str">
        <f t="shared" si="44"/>
        <v>소형</v>
      </c>
      <c r="GE737" s="68">
        <v>14028</v>
      </c>
      <c r="GF737" s="68" t="s">
        <v>3903</v>
      </c>
    </row>
    <row r="738" spans="6:188" x14ac:dyDescent="0.3">
      <c r="F738" s="68">
        <v>80005</v>
      </c>
      <c r="G738" s="68">
        <v>1</v>
      </c>
      <c r="H738" s="68">
        <v>180005</v>
      </c>
      <c r="I738" s="68">
        <v>280005</v>
      </c>
      <c r="J738" s="68" t="s">
        <v>766</v>
      </c>
      <c r="K738" s="68" t="s">
        <v>767</v>
      </c>
      <c r="L738" s="68">
        <v>30000</v>
      </c>
      <c r="M738" s="68">
        <v>20</v>
      </c>
      <c r="N738" s="68">
        <v>0</v>
      </c>
      <c r="O738" s="68">
        <v>0</v>
      </c>
      <c r="P738" s="68">
        <v>0</v>
      </c>
      <c r="Q738" s="68">
        <v>0</v>
      </c>
      <c r="R738" s="68">
        <v>1</v>
      </c>
      <c r="S738" s="68">
        <v>1</v>
      </c>
      <c r="T738" s="68">
        <v>2</v>
      </c>
      <c r="U738" s="68">
        <v>14</v>
      </c>
      <c r="V738" s="68">
        <v>0</v>
      </c>
      <c r="W738" s="68">
        <v>5</v>
      </c>
      <c r="X738" s="68">
        <v>0</v>
      </c>
      <c r="Y738" s="68">
        <v>0</v>
      </c>
      <c r="Z738" s="68">
        <v>0</v>
      </c>
      <c r="AA738" s="68">
        <v>0</v>
      </c>
      <c r="AB738" s="68">
        <v>0</v>
      </c>
      <c r="AC738" s="68">
        <v>0</v>
      </c>
      <c r="AD738" s="68">
        <v>106</v>
      </c>
      <c r="AE738" s="68">
        <v>4</v>
      </c>
      <c r="AF738" s="68">
        <v>0</v>
      </c>
      <c r="AG738" s="68">
        <v>0</v>
      </c>
      <c r="AH738" s="68">
        <v>0</v>
      </c>
      <c r="AI738" s="68">
        <v>0</v>
      </c>
      <c r="AJ738" s="68">
        <v>0</v>
      </c>
      <c r="AK738" s="68">
        <v>0</v>
      </c>
      <c r="AL738" s="68">
        <v>0</v>
      </c>
      <c r="AM738" s="68">
        <v>0</v>
      </c>
      <c r="AN738" s="68">
        <v>0</v>
      </c>
      <c r="AO738" s="68">
        <v>0</v>
      </c>
      <c r="AP738" s="68" t="s">
        <v>768</v>
      </c>
      <c r="AQ738" s="68">
        <v>0</v>
      </c>
      <c r="AR738" s="68" t="s">
        <v>10374</v>
      </c>
      <c r="AS738" s="68">
        <v>150</v>
      </c>
      <c r="AT738" s="68">
        <v>8388664</v>
      </c>
      <c r="AU738" s="68">
        <v>8192</v>
      </c>
      <c r="AV738" s="68">
        <v>1</v>
      </c>
      <c r="AW738" s="68"/>
      <c r="AX738" s="68">
        <v>5</v>
      </c>
      <c r="AY738" s="126">
        <v>5</v>
      </c>
      <c r="AZ738" s="68">
        <v>500000</v>
      </c>
      <c r="BA738" s="68">
        <v>1</v>
      </c>
      <c r="EQ738" s="68">
        <v>56024</v>
      </c>
      <c r="ER738" s="175">
        <v>1</v>
      </c>
      <c r="ES738" s="68">
        <v>-1</v>
      </c>
      <c r="ET738" s="68">
        <v>24</v>
      </c>
      <c r="EU738" s="68">
        <v>0</v>
      </c>
      <c r="EV738" s="68">
        <v>150024</v>
      </c>
      <c r="EW738" s="68" t="s">
        <v>2662</v>
      </c>
      <c r="EX738" s="68" t="str">
        <f t="shared" si="44"/>
        <v>소형</v>
      </c>
      <c r="GE738" s="68">
        <v>14029</v>
      </c>
      <c r="GF738" s="68" t="s">
        <v>3902</v>
      </c>
    </row>
    <row r="739" spans="6:188" x14ac:dyDescent="0.3">
      <c r="F739" s="68">
        <v>80006</v>
      </c>
      <c r="G739" s="68">
        <v>1</v>
      </c>
      <c r="H739" s="68">
        <v>180006</v>
      </c>
      <c r="I739" s="68">
        <v>280006</v>
      </c>
      <c r="J739" s="68" t="s">
        <v>769</v>
      </c>
      <c r="K739" s="68" t="s">
        <v>770</v>
      </c>
      <c r="L739" s="68">
        <v>30000</v>
      </c>
      <c r="M739" s="68">
        <v>20</v>
      </c>
      <c r="N739" s="68">
        <v>0</v>
      </c>
      <c r="O739" s="68">
        <v>0</v>
      </c>
      <c r="P739" s="68">
        <v>0</v>
      </c>
      <c r="Q739" s="68">
        <v>0</v>
      </c>
      <c r="R739" s="68">
        <v>1</v>
      </c>
      <c r="S739" s="68">
        <v>1</v>
      </c>
      <c r="T739" s="68">
        <v>2</v>
      </c>
      <c r="U739" s="68">
        <v>13</v>
      </c>
      <c r="V739" s="68">
        <v>0</v>
      </c>
      <c r="W739" s="68">
        <v>7</v>
      </c>
      <c r="X739" s="68">
        <v>0</v>
      </c>
      <c r="Y739" s="68">
        <v>0</v>
      </c>
      <c r="Z739" s="68">
        <v>0</v>
      </c>
      <c r="AA739" s="68">
        <v>0</v>
      </c>
      <c r="AB739" s="68">
        <v>0</v>
      </c>
      <c r="AC739" s="68">
        <v>0</v>
      </c>
      <c r="AD739" s="68">
        <v>104</v>
      </c>
      <c r="AE739" s="68">
        <v>4</v>
      </c>
      <c r="AF739" s="68">
        <v>0</v>
      </c>
      <c r="AG739" s="68">
        <v>0</v>
      </c>
      <c r="AH739" s="68">
        <v>0</v>
      </c>
      <c r="AI739" s="68">
        <v>0</v>
      </c>
      <c r="AJ739" s="68">
        <v>0</v>
      </c>
      <c r="AK739" s="68">
        <v>0</v>
      </c>
      <c r="AL739" s="68">
        <v>0</v>
      </c>
      <c r="AM739" s="68">
        <v>0</v>
      </c>
      <c r="AN739" s="68">
        <v>0</v>
      </c>
      <c r="AO739" s="68">
        <v>0</v>
      </c>
      <c r="AP739" s="68" t="s">
        <v>771</v>
      </c>
      <c r="AQ739" s="68">
        <v>0</v>
      </c>
      <c r="AR739" s="68" t="s">
        <v>1687</v>
      </c>
      <c r="AS739" s="68">
        <v>150</v>
      </c>
      <c r="AT739" s="68">
        <v>8388664</v>
      </c>
      <c r="AU739" s="68">
        <v>8192</v>
      </c>
      <c r="AV739" s="68">
        <v>1</v>
      </c>
      <c r="AW739" s="68"/>
      <c r="AX739" s="68">
        <v>6</v>
      </c>
      <c r="AY739" s="126">
        <v>6</v>
      </c>
      <c r="AZ739" s="68">
        <v>500000</v>
      </c>
      <c r="BA739" s="68">
        <v>1</v>
      </c>
      <c r="EQ739" s="68">
        <v>56025</v>
      </c>
      <c r="ER739" s="175">
        <v>1</v>
      </c>
      <c r="ES739" s="68">
        <v>-1</v>
      </c>
      <c r="ET739" s="68">
        <v>25</v>
      </c>
      <c r="EU739" s="68">
        <v>0</v>
      </c>
      <c r="EV739" s="68">
        <v>150025</v>
      </c>
      <c r="EW739" s="68" t="s">
        <v>2663</v>
      </c>
      <c r="EX739" s="68" t="str">
        <f t="shared" si="44"/>
        <v>소형</v>
      </c>
      <c r="GE739" s="68">
        <v>14030</v>
      </c>
      <c r="GF739" s="68" t="s">
        <v>4478</v>
      </c>
    </row>
    <row r="740" spans="6:188" x14ac:dyDescent="0.3">
      <c r="F740" s="68">
        <v>80007</v>
      </c>
      <c r="G740" s="68">
        <v>1</v>
      </c>
      <c r="H740" s="68">
        <v>180007</v>
      </c>
      <c r="I740" s="68">
        <v>280007</v>
      </c>
      <c r="J740" s="68" t="s">
        <v>772</v>
      </c>
      <c r="K740" s="68" t="s">
        <v>773</v>
      </c>
      <c r="L740" s="68">
        <v>60000</v>
      </c>
      <c r="M740" s="68">
        <v>20</v>
      </c>
      <c r="N740" s="68">
        <v>0</v>
      </c>
      <c r="O740" s="68">
        <v>0</v>
      </c>
      <c r="P740" s="68">
        <v>0</v>
      </c>
      <c r="Q740" s="68">
        <v>0</v>
      </c>
      <c r="R740" s="68">
        <v>1</v>
      </c>
      <c r="S740" s="68">
        <v>1</v>
      </c>
      <c r="T740" s="68">
        <v>3</v>
      </c>
      <c r="U740" s="68">
        <v>71</v>
      </c>
      <c r="V740" s="68">
        <v>0</v>
      </c>
      <c r="W740" s="68">
        <v>0</v>
      </c>
      <c r="X740" s="68">
        <v>0</v>
      </c>
      <c r="Y740" s="68">
        <v>0</v>
      </c>
      <c r="Z740" s="68">
        <v>0</v>
      </c>
      <c r="AA740" s="68">
        <v>0</v>
      </c>
      <c r="AB740" s="68">
        <v>0</v>
      </c>
      <c r="AC740" s="68">
        <v>0</v>
      </c>
      <c r="AD740" s="68">
        <v>102</v>
      </c>
      <c r="AE740" s="68">
        <v>8</v>
      </c>
      <c r="AF740" s="68">
        <v>0</v>
      </c>
      <c r="AG740" s="68">
        <v>0</v>
      </c>
      <c r="AH740" s="68">
        <v>0</v>
      </c>
      <c r="AI740" s="68">
        <v>0</v>
      </c>
      <c r="AJ740" s="68">
        <v>0</v>
      </c>
      <c r="AK740" s="68">
        <v>0</v>
      </c>
      <c r="AL740" s="68">
        <v>0</v>
      </c>
      <c r="AM740" s="68">
        <v>0</v>
      </c>
      <c r="AN740" s="68">
        <v>0</v>
      </c>
      <c r="AO740" s="68">
        <v>0</v>
      </c>
      <c r="AP740" s="68" t="s">
        <v>774</v>
      </c>
      <c r="AQ740" s="68">
        <v>1</v>
      </c>
      <c r="AR740" s="68" t="s">
        <v>2497</v>
      </c>
      <c r="AS740" s="68">
        <v>150</v>
      </c>
      <c r="AT740" s="68">
        <v>8388664</v>
      </c>
      <c r="AU740" s="68">
        <v>8192</v>
      </c>
      <c r="AV740" s="68">
        <v>1</v>
      </c>
      <c r="AW740" s="68"/>
      <c r="AX740" s="68">
        <v>7</v>
      </c>
      <c r="AY740" s="126">
        <v>7</v>
      </c>
      <c r="AZ740" s="68">
        <v>1250000</v>
      </c>
      <c r="BA740" s="68">
        <v>1</v>
      </c>
      <c r="EQ740" s="68">
        <v>56026</v>
      </c>
      <c r="ER740" s="175">
        <v>2</v>
      </c>
      <c r="ES740" s="68">
        <v>-1</v>
      </c>
      <c r="ET740" s="68">
        <v>26</v>
      </c>
      <c r="EU740" s="68">
        <v>0</v>
      </c>
      <c r="EV740" s="68">
        <v>150026</v>
      </c>
      <c r="EW740" s="68" t="s">
        <v>2664</v>
      </c>
      <c r="EX740" s="68" t="str">
        <f t="shared" si="44"/>
        <v>중형</v>
      </c>
      <c r="GE740" s="68">
        <v>14031</v>
      </c>
      <c r="GF740" s="68" t="s">
        <v>4479</v>
      </c>
    </row>
    <row r="741" spans="6:188" x14ac:dyDescent="0.3">
      <c r="F741" s="68">
        <v>80008</v>
      </c>
      <c r="G741" s="68">
        <v>1</v>
      </c>
      <c r="H741" s="68">
        <v>180008</v>
      </c>
      <c r="I741" s="68">
        <v>280008</v>
      </c>
      <c r="J741" s="68" t="s">
        <v>775</v>
      </c>
      <c r="K741" s="68" t="s">
        <v>776</v>
      </c>
      <c r="L741" s="68">
        <v>60000</v>
      </c>
      <c r="M741" s="68">
        <v>20</v>
      </c>
      <c r="N741" s="68">
        <v>0</v>
      </c>
      <c r="O741" s="68">
        <v>0</v>
      </c>
      <c r="P741" s="68">
        <v>0</v>
      </c>
      <c r="Q741" s="68">
        <v>0</v>
      </c>
      <c r="R741" s="68">
        <v>1</v>
      </c>
      <c r="S741" s="68">
        <v>1</v>
      </c>
      <c r="T741" s="68">
        <v>3</v>
      </c>
      <c r="U741" s="68">
        <v>70</v>
      </c>
      <c r="V741" s="68">
        <v>0</v>
      </c>
      <c r="W741" s="68">
        <v>0</v>
      </c>
      <c r="X741" s="68">
        <v>0</v>
      </c>
      <c r="Y741" s="68">
        <v>0</v>
      </c>
      <c r="Z741" s="68">
        <v>0</v>
      </c>
      <c r="AA741" s="68">
        <v>0</v>
      </c>
      <c r="AB741" s="68">
        <v>0</v>
      </c>
      <c r="AC741" s="68">
        <v>0</v>
      </c>
      <c r="AD741" s="68">
        <v>101</v>
      </c>
      <c r="AE741" s="68">
        <v>8</v>
      </c>
      <c r="AF741" s="68">
        <v>0</v>
      </c>
      <c r="AG741" s="68">
        <v>0</v>
      </c>
      <c r="AH741" s="68">
        <v>0</v>
      </c>
      <c r="AI741" s="68">
        <v>0</v>
      </c>
      <c r="AJ741" s="68">
        <v>0</v>
      </c>
      <c r="AK741" s="68">
        <v>0</v>
      </c>
      <c r="AL741" s="68">
        <v>0</v>
      </c>
      <c r="AM741" s="68">
        <v>0</v>
      </c>
      <c r="AN741" s="68">
        <v>0</v>
      </c>
      <c r="AO741" s="68">
        <v>0</v>
      </c>
      <c r="AP741" s="68" t="s">
        <v>777</v>
      </c>
      <c r="AQ741" s="68">
        <v>1</v>
      </c>
      <c r="AR741" s="68" t="s">
        <v>1688</v>
      </c>
      <c r="AS741" s="68">
        <v>150</v>
      </c>
      <c r="AT741" s="68">
        <v>8388664</v>
      </c>
      <c r="AU741" s="68">
        <v>8192</v>
      </c>
      <c r="AV741" s="68">
        <v>1</v>
      </c>
      <c r="AW741" s="68"/>
      <c r="AX741" s="68">
        <v>8</v>
      </c>
      <c r="AY741" s="126">
        <v>8</v>
      </c>
      <c r="AZ741" s="68">
        <v>1250000</v>
      </c>
      <c r="BA741" s="68">
        <v>1</v>
      </c>
      <c r="EQ741" s="68">
        <v>56028</v>
      </c>
      <c r="ER741" s="175">
        <v>1</v>
      </c>
      <c r="ES741" s="68">
        <v>-1</v>
      </c>
      <c r="ET741" s="68">
        <v>28</v>
      </c>
      <c r="EU741" s="68">
        <v>0</v>
      </c>
      <c r="EV741" s="68">
        <v>150028</v>
      </c>
      <c r="EW741" s="68" t="s">
        <v>2666</v>
      </c>
      <c r="EX741" s="68" t="str">
        <f t="shared" si="44"/>
        <v>소형</v>
      </c>
      <c r="GE741" s="68">
        <v>14032</v>
      </c>
      <c r="GF741" s="68" t="s">
        <v>4480</v>
      </c>
    </row>
    <row r="742" spans="6:188" x14ac:dyDescent="0.3">
      <c r="F742" s="68">
        <v>80009</v>
      </c>
      <c r="G742" s="68">
        <v>1</v>
      </c>
      <c r="H742" s="68">
        <v>180009</v>
      </c>
      <c r="I742" s="68">
        <v>280009</v>
      </c>
      <c r="J742" s="68" t="s">
        <v>778</v>
      </c>
      <c r="K742" s="68" t="s">
        <v>779</v>
      </c>
      <c r="L742" s="68">
        <v>60000</v>
      </c>
      <c r="M742" s="68">
        <v>20</v>
      </c>
      <c r="N742" s="68">
        <v>0</v>
      </c>
      <c r="O742" s="68">
        <v>0</v>
      </c>
      <c r="P742" s="68">
        <v>0</v>
      </c>
      <c r="Q742" s="68">
        <v>0</v>
      </c>
      <c r="R742" s="68">
        <v>1</v>
      </c>
      <c r="S742" s="68">
        <v>1</v>
      </c>
      <c r="T742" s="68">
        <v>3</v>
      </c>
      <c r="U742" s="68">
        <v>56</v>
      </c>
      <c r="V742" s="68">
        <v>0</v>
      </c>
      <c r="W742" s="68">
        <v>21</v>
      </c>
      <c r="X742" s="68">
        <v>0</v>
      </c>
      <c r="Y742" s="68">
        <v>0</v>
      </c>
      <c r="Z742" s="68">
        <v>0</v>
      </c>
      <c r="AA742" s="68">
        <v>0</v>
      </c>
      <c r="AB742" s="68">
        <v>0</v>
      </c>
      <c r="AC742" s="68">
        <v>0</v>
      </c>
      <c r="AD742" s="68">
        <v>106</v>
      </c>
      <c r="AE742" s="68">
        <v>8</v>
      </c>
      <c r="AF742" s="68">
        <v>0</v>
      </c>
      <c r="AG742" s="68">
        <v>0</v>
      </c>
      <c r="AH742" s="68">
        <v>0</v>
      </c>
      <c r="AI742" s="68">
        <v>0</v>
      </c>
      <c r="AJ742" s="68">
        <v>0</v>
      </c>
      <c r="AK742" s="68">
        <v>0</v>
      </c>
      <c r="AL742" s="68">
        <v>0</v>
      </c>
      <c r="AM742" s="68">
        <v>0</v>
      </c>
      <c r="AN742" s="68">
        <v>0</v>
      </c>
      <c r="AO742" s="68">
        <v>0</v>
      </c>
      <c r="AP742" s="68" t="s">
        <v>780</v>
      </c>
      <c r="AQ742" s="68">
        <v>1</v>
      </c>
      <c r="AR742" s="68" t="s">
        <v>2498</v>
      </c>
      <c r="AS742" s="68">
        <v>150</v>
      </c>
      <c r="AT742" s="68">
        <v>8388664</v>
      </c>
      <c r="AU742" s="68">
        <v>8192</v>
      </c>
      <c r="AV742" s="68">
        <v>1</v>
      </c>
      <c r="AW742" s="68"/>
      <c r="AX742" s="68">
        <v>9</v>
      </c>
      <c r="AY742" s="126">
        <v>9</v>
      </c>
      <c r="AZ742" s="68">
        <v>1250000</v>
      </c>
      <c r="BA742" s="68">
        <v>1</v>
      </c>
      <c r="EQ742" s="68">
        <v>56027</v>
      </c>
      <c r="ER742" s="175">
        <v>4</v>
      </c>
      <c r="ES742" s="68">
        <v>-1</v>
      </c>
      <c r="ET742" s="68">
        <v>27</v>
      </c>
      <c r="EU742" s="68">
        <v>0</v>
      </c>
      <c r="EV742" s="68">
        <v>150027</v>
      </c>
      <c r="EW742" s="68" t="s">
        <v>2665</v>
      </c>
      <c r="EX742" s="68" t="str">
        <f t="shared" si="44"/>
        <v>대형</v>
      </c>
      <c r="GE742" s="68">
        <v>14033</v>
      </c>
      <c r="GF742" s="68" t="s">
        <v>4481</v>
      </c>
    </row>
    <row r="743" spans="6:188" x14ac:dyDescent="0.3">
      <c r="F743" s="68">
        <v>80010</v>
      </c>
      <c r="G743" s="68">
        <v>1</v>
      </c>
      <c r="H743" s="68">
        <v>180010</v>
      </c>
      <c r="I743" s="68">
        <v>280010</v>
      </c>
      <c r="J743" s="68" t="s">
        <v>781</v>
      </c>
      <c r="K743" s="68" t="s">
        <v>782</v>
      </c>
      <c r="L743" s="68">
        <v>60000</v>
      </c>
      <c r="M743" s="68">
        <v>20</v>
      </c>
      <c r="N743" s="68">
        <v>0</v>
      </c>
      <c r="O743" s="68">
        <v>0</v>
      </c>
      <c r="P743" s="68">
        <v>0</v>
      </c>
      <c r="Q743" s="68">
        <v>0</v>
      </c>
      <c r="R743" s="68">
        <v>1</v>
      </c>
      <c r="S743" s="68">
        <v>1</v>
      </c>
      <c r="T743" s="68">
        <v>3</v>
      </c>
      <c r="U743" s="68">
        <v>50</v>
      </c>
      <c r="V743" s="68">
        <v>0</v>
      </c>
      <c r="W743" s="68">
        <v>28</v>
      </c>
      <c r="X743" s="68">
        <v>0</v>
      </c>
      <c r="Y743" s="68">
        <v>0</v>
      </c>
      <c r="Z743" s="68">
        <v>0</v>
      </c>
      <c r="AA743" s="68">
        <v>0</v>
      </c>
      <c r="AB743" s="68">
        <v>0</v>
      </c>
      <c r="AC743" s="68">
        <v>0</v>
      </c>
      <c r="AD743" s="68">
        <v>104</v>
      </c>
      <c r="AE743" s="68">
        <v>8</v>
      </c>
      <c r="AF743" s="68">
        <v>0</v>
      </c>
      <c r="AG743" s="68">
        <v>121</v>
      </c>
      <c r="AH743" s="68">
        <v>800</v>
      </c>
      <c r="AI743" s="68">
        <v>0</v>
      </c>
      <c r="AJ743" s="68">
        <v>0</v>
      </c>
      <c r="AK743" s="68">
        <v>0</v>
      </c>
      <c r="AL743" s="68">
        <v>0</v>
      </c>
      <c r="AM743" s="68">
        <v>0</v>
      </c>
      <c r="AN743" s="68">
        <v>0</v>
      </c>
      <c r="AO743" s="68">
        <v>0</v>
      </c>
      <c r="AP743" s="68" t="s">
        <v>783</v>
      </c>
      <c r="AQ743" s="68">
        <v>1</v>
      </c>
      <c r="AR743" s="68" t="s">
        <v>1689</v>
      </c>
      <c r="AS743" s="68">
        <v>150</v>
      </c>
      <c r="AT743" s="68">
        <v>8388664</v>
      </c>
      <c r="AU743" s="68">
        <v>0</v>
      </c>
      <c r="AV743" s="68">
        <v>1</v>
      </c>
      <c r="AW743" s="68"/>
      <c r="AX743" s="68">
        <v>10</v>
      </c>
      <c r="AY743" s="126">
        <v>10</v>
      </c>
      <c r="AZ743" s="68">
        <v>1250000</v>
      </c>
      <c r="BA743" s="68">
        <v>1</v>
      </c>
      <c r="EQ743" s="68">
        <v>56029</v>
      </c>
      <c r="ER743" s="175">
        <v>2</v>
      </c>
      <c r="ES743" s="68">
        <v>-1</v>
      </c>
      <c r="ET743" s="68">
        <v>29</v>
      </c>
      <c r="EU743" s="68">
        <v>0</v>
      </c>
      <c r="EV743" s="68">
        <v>150029</v>
      </c>
      <c r="EW743" s="68" t="s">
        <v>2667</v>
      </c>
      <c r="EX743" s="68" t="str">
        <f t="shared" si="44"/>
        <v>중형</v>
      </c>
      <c r="GE743" s="68">
        <v>14034</v>
      </c>
      <c r="GF743" s="68" t="s">
        <v>4482</v>
      </c>
    </row>
    <row r="744" spans="6:188" x14ac:dyDescent="0.3">
      <c r="F744" s="68">
        <v>80011</v>
      </c>
      <c r="G744" s="68">
        <v>1</v>
      </c>
      <c r="H744" s="68">
        <v>180011</v>
      </c>
      <c r="I744" s="68">
        <v>280011</v>
      </c>
      <c r="J744" s="68" t="s">
        <v>784</v>
      </c>
      <c r="K744" s="68" t="s">
        <v>785</v>
      </c>
      <c r="L744" s="68">
        <v>100000</v>
      </c>
      <c r="M744" s="68">
        <v>20</v>
      </c>
      <c r="N744" s="68">
        <v>0</v>
      </c>
      <c r="O744" s="68">
        <v>0</v>
      </c>
      <c r="P744" s="68">
        <v>0</v>
      </c>
      <c r="Q744" s="68">
        <v>0</v>
      </c>
      <c r="R744" s="68">
        <v>1</v>
      </c>
      <c r="S744" s="68">
        <v>1</v>
      </c>
      <c r="T744" s="68">
        <v>4</v>
      </c>
      <c r="U744" s="68">
        <v>245</v>
      </c>
      <c r="V744" s="68">
        <v>0</v>
      </c>
      <c r="W744" s="68">
        <v>0</v>
      </c>
      <c r="X744" s="68">
        <v>0</v>
      </c>
      <c r="Y744" s="68">
        <v>0</v>
      </c>
      <c r="Z744" s="68">
        <v>0</v>
      </c>
      <c r="AA744" s="68">
        <v>0</v>
      </c>
      <c r="AB744" s="68">
        <v>0</v>
      </c>
      <c r="AC744" s="68">
        <v>0</v>
      </c>
      <c r="AD744" s="68">
        <v>102</v>
      </c>
      <c r="AE744" s="68">
        <v>12</v>
      </c>
      <c r="AF744" s="68">
        <v>0</v>
      </c>
      <c r="AG744" s="68">
        <v>109</v>
      </c>
      <c r="AH744" s="68">
        <v>0</v>
      </c>
      <c r="AI744" s="68">
        <v>1500</v>
      </c>
      <c r="AJ744" s="68">
        <v>0</v>
      </c>
      <c r="AK744" s="68">
        <v>0</v>
      </c>
      <c r="AL744" s="68">
        <v>0</v>
      </c>
      <c r="AM744" s="68">
        <v>0</v>
      </c>
      <c r="AN744" s="68">
        <v>0</v>
      </c>
      <c r="AO744" s="68">
        <v>0</v>
      </c>
      <c r="AP744" s="68" t="s">
        <v>1690</v>
      </c>
      <c r="AQ744" s="68">
        <v>1</v>
      </c>
      <c r="AR744" s="68" t="s">
        <v>2499</v>
      </c>
      <c r="AS744" s="68">
        <v>300</v>
      </c>
      <c r="AT744" s="68">
        <v>56</v>
      </c>
      <c r="AU744" s="68">
        <v>0</v>
      </c>
      <c r="AV744" s="68">
        <v>1</v>
      </c>
      <c r="AW744" s="68"/>
      <c r="AX744" s="68">
        <v>11</v>
      </c>
      <c r="AY744" s="126">
        <v>11</v>
      </c>
      <c r="AZ744" s="68">
        <v>2000000</v>
      </c>
      <c r="BA744" s="68">
        <v>1</v>
      </c>
      <c r="EQ744" s="68">
        <v>56030</v>
      </c>
      <c r="ER744" s="175">
        <v>2</v>
      </c>
      <c r="ES744" s="68">
        <v>-1</v>
      </c>
      <c r="ET744" s="68">
        <v>30</v>
      </c>
      <c r="EU744" s="68">
        <v>0</v>
      </c>
      <c r="EV744" s="68">
        <v>150030</v>
      </c>
      <c r="EW744" s="68" t="s">
        <v>2668</v>
      </c>
      <c r="EX744" s="68" t="str">
        <f t="shared" si="44"/>
        <v>중형</v>
      </c>
      <c r="GE744" s="68">
        <v>14035</v>
      </c>
      <c r="GF744" s="68" t="s">
        <v>4483</v>
      </c>
    </row>
    <row r="745" spans="6:188" x14ac:dyDescent="0.3">
      <c r="F745" s="68">
        <v>80012</v>
      </c>
      <c r="G745" s="68">
        <v>1</v>
      </c>
      <c r="H745" s="68">
        <v>180012</v>
      </c>
      <c r="I745" s="68">
        <v>280012</v>
      </c>
      <c r="J745" s="68" t="s">
        <v>786</v>
      </c>
      <c r="K745" s="68" t="s">
        <v>787</v>
      </c>
      <c r="L745" s="68">
        <v>100000</v>
      </c>
      <c r="M745" s="68">
        <v>20</v>
      </c>
      <c r="N745" s="68">
        <v>0</v>
      </c>
      <c r="O745" s="68">
        <v>0</v>
      </c>
      <c r="P745" s="68">
        <v>0</v>
      </c>
      <c r="Q745" s="68">
        <v>0</v>
      </c>
      <c r="R745" s="68">
        <v>1</v>
      </c>
      <c r="S745" s="68">
        <v>1</v>
      </c>
      <c r="T745" s="68">
        <v>4</v>
      </c>
      <c r="U745" s="68">
        <v>217</v>
      </c>
      <c r="V745" s="68">
        <v>0</v>
      </c>
      <c r="W745" s="68">
        <v>0</v>
      </c>
      <c r="X745" s="68">
        <v>0</v>
      </c>
      <c r="Y745" s="68">
        <v>0</v>
      </c>
      <c r="Z745" s="68">
        <v>0</v>
      </c>
      <c r="AA745" s="68">
        <v>0</v>
      </c>
      <c r="AB745" s="68">
        <v>0</v>
      </c>
      <c r="AC745" s="68">
        <v>0</v>
      </c>
      <c r="AD745" s="68">
        <v>101</v>
      </c>
      <c r="AE745" s="68">
        <v>8</v>
      </c>
      <c r="AF745" s="68">
        <v>0</v>
      </c>
      <c r="AG745" s="68">
        <v>103</v>
      </c>
      <c r="AH745" s="68">
        <v>8</v>
      </c>
      <c r="AI745" s="68">
        <v>0</v>
      </c>
      <c r="AJ745" s="68">
        <v>147</v>
      </c>
      <c r="AK745" s="68">
        <v>1500</v>
      </c>
      <c r="AL745" s="68">
        <v>60111</v>
      </c>
      <c r="AM745" s="68">
        <v>0</v>
      </c>
      <c r="AN745" s="68">
        <v>0</v>
      </c>
      <c r="AO745" s="68">
        <v>0</v>
      </c>
      <c r="AP745" s="68" t="s">
        <v>1691</v>
      </c>
      <c r="AQ745" s="68">
        <v>1</v>
      </c>
      <c r="AR745" s="68" t="s">
        <v>1692</v>
      </c>
      <c r="AS745" s="68">
        <v>300</v>
      </c>
      <c r="AT745" s="68">
        <v>40</v>
      </c>
      <c r="AU745" s="68">
        <v>8192</v>
      </c>
      <c r="AV745" s="68">
        <v>1</v>
      </c>
      <c r="AW745" s="68"/>
      <c r="AX745" s="68">
        <v>12</v>
      </c>
      <c r="AY745" s="126">
        <v>12</v>
      </c>
      <c r="AZ745" s="68">
        <v>2000000</v>
      </c>
      <c r="BA745" s="68">
        <v>1</v>
      </c>
      <c r="EQ745" s="68">
        <v>156030</v>
      </c>
      <c r="ER745" s="175">
        <v>2</v>
      </c>
      <c r="ES745" s="68">
        <v>-1</v>
      </c>
      <c r="ET745" s="68">
        <v>30</v>
      </c>
      <c r="EU745" s="68">
        <v>0</v>
      </c>
      <c r="EV745" s="68">
        <v>150030</v>
      </c>
      <c r="EW745" s="68" t="s">
        <v>2668</v>
      </c>
      <c r="EX745" s="68" t="str">
        <f t="shared" si="44"/>
        <v>중형</v>
      </c>
      <c r="GE745" s="68">
        <v>14036</v>
      </c>
      <c r="GF745" s="68" t="s">
        <v>4484</v>
      </c>
    </row>
    <row r="746" spans="6:188" x14ac:dyDescent="0.3">
      <c r="F746" s="68">
        <v>80013</v>
      </c>
      <c r="G746" s="68">
        <v>1</v>
      </c>
      <c r="H746" s="68">
        <v>180013</v>
      </c>
      <c r="I746" s="68">
        <v>280013</v>
      </c>
      <c r="J746" s="68" t="s">
        <v>788</v>
      </c>
      <c r="K746" s="68" t="s">
        <v>789</v>
      </c>
      <c r="L746" s="68">
        <v>100000</v>
      </c>
      <c r="M746" s="68">
        <v>20</v>
      </c>
      <c r="N746" s="68">
        <v>0</v>
      </c>
      <c r="O746" s="68">
        <v>0</v>
      </c>
      <c r="P746" s="68">
        <v>0</v>
      </c>
      <c r="Q746" s="68">
        <v>0</v>
      </c>
      <c r="R746" s="68">
        <v>1</v>
      </c>
      <c r="S746" s="68">
        <v>1</v>
      </c>
      <c r="T746" s="68">
        <v>4</v>
      </c>
      <c r="U746" s="68">
        <v>175</v>
      </c>
      <c r="V746" s="68">
        <v>0</v>
      </c>
      <c r="W746" s="68">
        <v>0</v>
      </c>
      <c r="X746" s="68">
        <v>0</v>
      </c>
      <c r="Y746" s="68">
        <v>0</v>
      </c>
      <c r="Z746" s="68">
        <v>0</v>
      </c>
      <c r="AA746" s="68">
        <v>0</v>
      </c>
      <c r="AB746" s="68">
        <v>0</v>
      </c>
      <c r="AC746" s="68">
        <v>0</v>
      </c>
      <c r="AD746" s="68">
        <v>101</v>
      </c>
      <c r="AE746" s="68">
        <v>12</v>
      </c>
      <c r="AF746" s="68">
        <v>0</v>
      </c>
      <c r="AG746" s="68">
        <v>136</v>
      </c>
      <c r="AH746" s="68">
        <v>400</v>
      </c>
      <c r="AI746" s="68">
        <v>8</v>
      </c>
      <c r="AJ746" s="68">
        <v>0</v>
      </c>
      <c r="AK746" s="68">
        <v>0</v>
      </c>
      <c r="AL746" s="68">
        <v>0</v>
      </c>
      <c r="AM746" s="68">
        <v>0</v>
      </c>
      <c r="AN746" s="68">
        <v>0</v>
      </c>
      <c r="AO746" s="68">
        <v>0</v>
      </c>
      <c r="AP746" s="68" t="s">
        <v>1693</v>
      </c>
      <c r="AQ746" s="68">
        <v>1</v>
      </c>
      <c r="AR746" s="68" t="s">
        <v>2500</v>
      </c>
      <c r="AS746" s="68">
        <v>300</v>
      </c>
      <c r="AT746" s="68">
        <v>8388664</v>
      </c>
      <c r="AU746" s="68">
        <v>8192</v>
      </c>
      <c r="AV746" s="68">
        <v>1</v>
      </c>
      <c r="AW746" s="68"/>
      <c r="AX746" s="68">
        <v>13</v>
      </c>
      <c r="AY746" s="126">
        <v>13</v>
      </c>
      <c r="AZ746" s="68">
        <v>2000000</v>
      </c>
      <c r="BA746" s="68">
        <v>1</v>
      </c>
      <c r="EQ746" s="68">
        <v>56031</v>
      </c>
      <c r="ER746" s="175">
        <v>2</v>
      </c>
      <c r="ES746" s="68">
        <v>-1</v>
      </c>
      <c r="ET746" s="68">
        <v>31</v>
      </c>
      <c r="EU746" s="68">
        <v>0</v>
      </c>
      <c r="EV746" s="68">
        <v>150031</v>
      </c>
      <c r="EW746" s="68" t="s">
        <v>2669</v>
      </c>
      <c r="EX746" s="68" t="str">
        <f t="shared" si="44"/>
        <v>중형</v>
      </c>
      <c r="GE746" s="68">
        <v>14037</v>
      </c>
      <c r="GF746" s="68" t="s">
        <v>4485</v>
      </c>
    </row>
    <row r="747" spans="6:188" x14ac:dyDescent="0.3">
      <c r="F747" s="68">
        <v>80014</v>
      </c>
      <c r="G747" s="68">
        <v>1</v>
      </c>
      <c r="H747" s="68">
        <v>180014</v>
      </c>
      <c r="I747" s="68">
        <v>280014</v>
      </c>
      <c r="J747" s="68" t="s">
        <v>790</v>
      </c>
      <c r="K747" s="68" t="s">
        <v>791</v>
      </c>
      <c r="L747" s="68">
        <v>100000</v>
      </c>
      <c r="M747" s="68">
        <v>20</v>
      </c>
      <c r="N747" s="68">
        <v>0</v>
      </c>
      <c r="O747" s="68">
        <v>0</v>
      </c>
      <c r="P747" s="68">
        <v>0</v>
      </c>
      <c r="Q747" s="68">
        <v>0</v>
      </c>
      <c r="R747" s="68">
        <v>1</v>
      </c>
      <c r="S747" s="68">
        <v>1</v>
      </c>
      <c r="T747" s="68">
        <v>4</v>
      </c>
      <c r="U747" s="68">
        <v>140</v>
      </c>
      <c r="V747" s="68">
        <v>0</v>
      </c>
      <c r="W747" s="68">
        <v>61</v>
      </c>
      <c r="X747" s="68">
        <v>0</v>
      </c>
      <c r="Y747" s="68">
        <v>0</v>
      </c>
      <c r="Z747" s="68">
        <v>0</v>
      </c>
      <c r="AA747" s="68">
        <v>0</v>
      </c>
      <c r="AB747" s="68">
        <v>0</v>
      </c>
      <c r="AC747" s="68">
        <v>0</v>
      </c>
      <c r="AD747" s="68">
        <v>106</v>
      </c>
      <c r="AE747" s="68">
        <v>12</v>
      </c>
      <c r="AF747" s="68">
        <v>0</v>
      </c>
      <c r="AG747" s="68">
        <v>136</v>
      </c>
      <c r="AH747" s="68">
        <v>400</v>
      </c>
      <c r="AI747" s="68">
        <v>5</v>
      </c>
      <c r="AJ747" s="68">
        <v>0</v>
      </c>
      <c r="AK747" s="68">
        <v>0</v>
      </c>
      <c r="AL747" s="68">
        <v>0</v>
      </c>
      <c r="AM747" s="68">
        <v>0</v>
      </c>
      <c r="AN747" s="68">
        <v>0</v>
      </c>
      <c r="AO747" s="68">
        <v>0</v>
      </c>
      <c r="AP747" s="68" t="s">
        <v>1694</v>
      </c>
      <c r="AQ747" s="68">
        <v>1</v>
      </c>
      <c r="AR747" s="68" t="s">
        <v>1695</v>
      </c>
      <c r="AS747" s="68">
        <v>300</v>
      </c>
      <c r="AT747" s="68">
        <v>8388664</v>
      </c>
      <c r="AU747" s="68">
        <v>8192</v>
      </c>
      <c r="AV747" s="68">
        <v>1</v>
      </c>
      <c r="AW747" s="68"/>
      <c r="AX747" s="68">
        <v>14</v>
      </c>
      <c r="AY747" s="126">
        <v>14</v>
      </c>
      <c r="AZ747" s="68">
        <v>2000000</v>
      </c>
      <c r="BA747" s="68">
        <v>1</v>
      </c>
      <c r="EQ747" s="68">
        <v>156031</v>
      </c>
      <c r="ER747" s="175">
        <v>2</v>
      </c>
      <c r="ES747" s="68">
        <v>-1</v>
      </c>
      <c r="ET747" s="68">
        <v>31</v>
      </c>
      <c r="EU747" s="68">
        <v>0</v>
      </c>
      <c r="EV747" s="68">
        <v>150031</v>
      </c>
      <c r="EW747" s="68" t="s">
        <v>2669</v>
      </c>
      <c r="EX747" s="68" t="str">
        <f t="shared" si="44"/>
        <v>중형</v>
      </c>
      <c r="GE747" s="68">
        <v>14038</v>
      </c>
      <c r="GF747" s="68" t="s">
        <v>4486</v>
      </c>
    </row>
    <row r="748" spans="6:188" x14ac:dyDescent="0.3">
      <c r="F748" s="68">
        <v>80015</v>
      </c>
      <c r="G748" s="68">
        <v>1</v>
      </c>
      <c r="H748" s="68">
        <v>180015</v>
      </c>
      <c r="I748" s="68">
        <v>280015</v>
      </c>
      <c r="J748" s="68" t="s">
        <v>792</v>
      </c>
      <c r="K748" s="68" t="s">
        <v>793</v>
      </c>
      <c r="L748" s="68">
        <v>150000</v>
      </c>
      <c r="M748" s="68">
        <v>20</v>
      </c>
      <c r="N748" s="68">
        <v>0</v>
      </c>
      <c r="O748" s="68">
        <v>0</v>
      </c>
      <c r="P748" s="68">
        <v>0</v>
      </c>
      <c r="Q748" s="68">
        <v>0</v>
      </c>
      <c r="R748" s="68">
        <v>1</v>
      </c>
      <c r="S748" s="68">
        <v>1</v>
      </c>
      <c r="T748" s="68">
        <v>5</v>
      </c>
      <c r="U748" s="68">
        <v>413</v>
      </c>
      <c r="V748" s="68">
        <v>0</v>
      </c>
      <c r="W748" s="68">
        <v>0</v>
      </c>
      <c r="X748" s="68">
        <v>0</v>
      </c>
      <c r="Y748" s="68">
        <v>0</v>
      </c>
      <c r="Z748" s="68">
        <v>0</v>
      </c>
      <c r="AA748" s="68">
        <v>0</v>
      </c>
      <c r="AB748" s="68">
        <v>0</v>
      </c>
      <c r="AC748" s="68">
        <v>0</v>
      </c>
      <c r="AD748" s="68">
        <v>101</v>
      </c>
      <c r="AE748" s="68">
        <v>12</v>
      </c>
      <c r="AF748" s="68">
        <v>0</v>
      </c>
      <c r="AG748" s="68">
        <v>103</v>
      </c>
      <c r="AH748" s="68">
        <v>12</v>
      </c>
      <c r="AI748" s="68">
        <v>0</v>
      </c>
      <c r="AJ748" s="68">
        <v>147</v>
      </c>
      <c r="AK748" s="68">
        <v>2000</v>
      </c>
      <c r="AL748" s="68">
        <v>60111</v>
      </c>
      <c r="AM748" s="68">
        <v>0</v>
      </c>
      <c r="AN748" s="68">
        <v>0</v>
      </c>
      <c r="AO748" s="68">
        <v>0</v>
      </c>
      <c r="AP748" s="68" t="s">
        <v>1696</v>
      </c>
      <c r="AQ748" s="68">
        <v>1</v>
      </c>
      <c r="AR748" s="68" t="s">
        <v>2501</v>
      </c>
      <c r="AS748" s="68">
        <v>600</v>
      </c>
      <c r="AT748" s="68">
        <v>24</v>
      </c>
      <c r="AU748" s="68">
        <v>0</v>
      </c>
      <c r="AV748" s="68">
        <v>1</v>
      </c>
      <c r="AW748" s="68"/>
      <c r="AX748" s="68">
        <v>15</v>
      </c>
      <c r="AY748" s="126">
        <v>15</v>
      </c>
      <c r="AZ748" s="68">
        <v>0</v>
      </c>
      <c r="BA748" s="68">
        <v>1</v>
      </c>
      <c r="EQ748" s="68">
        <v>56032</v>
      </c>
      <c r="ER748" s="175">
        <v>2</v>
      </c>
      <c r="ES748" s="68">
        <v>-1</v>
      </c>
      <c r="ET748" s="68">
        <v>32</v>
      </c>
      <c r="EU748" s="68">
        <v>0</v>
      </c>
      <c r="EV748" s="68">
        <v>150032</v>
      </c>
      <c r="EW748" s="68" t="s">
        <v>2670</v>
      </c>
      <c r="EX748" s="68" t="str">
        <f t="shared" si="44"/>
        <v>중형</v>
      </c>
      <c r="GE748" s="68">
        <v>14039</v>
      </c>
      <c r="GF748" s="68" t="s">
        <v>4487</v>
      </c>
    </row>
    <row r="749" spans="6:188" x14ac:dyDescent="0.3">
      <c r="F749" s="68">
        <v>80016</v>
      </c>
      <c r="G749" s="68">
        <v>1</v>
      </c>
      <c r="H749" s="68">
        <v>180016</v>
      </c>
      <c r="I749" s="68">
        <v>280016</v>
      </c>
      <c r="J749" s="68" t="s">
        <v>794</v>
      </c>
      <c r="K749" s="68" t="s">
        <v>795</v>
      </c>
      <c r="L749" s="68">
        <v>150000</v>
      </c>
      <c r="M749" s="68">
        <v>20</v>
      </c>
      <c r="N749" s="68">
        <v>0</v>
      </c>
      <c r="O749" s="68">
        <v>0</v>
      </c>
      <c r="P749" s="68">
        <v>0</v>
      </c>
      <c r="Q749" s="68">
        <v>0</v>
      </c>
      <c r="R749" s="68">
        <v>1</v>
      </c>
      <c r="S749" s="68">
        <v>2</v>
      </c>
      <c r="T749" s="68">
        <v>5</v>
      </c>
      <c r="U749" s="68">
        <v>301</v>
      </c>
      <c r="V749" s="68">
        <v>0</v>
      </c>
      <c r="W749" s="68">
        <v>109</v>
      </c>
      <c r="X749" s="68">
        <v>0</v>
      </c>
      <c r="Y749" s="68">
        <v>0</v>
      </c>
      <c r="Z749" s="68">
        <v>0</v>
      </c>
      <c r="AA749" s="68">
        <v>0</v>
      </c>
      <c r="AB749" s="68">
        <v>0</v>
      </c>
      <c r="AC749" s="68">
        <v>0</v>
      </c>
      <c r="AD749" s="68">
        <v>101</v>
      </c>
      <c r="AE749" s="68">
        <v>16</v>
      </c>
      <c r="AF749" s="68">
        <v>0</v>
      </c>
      <c r="AG749" s="68">
        <v>150</v>
      </c>
      <c r="AH749" s="68">
        <v>600</v>
      </c>
      <c r="AI749" s="68">
        <v>67013</v>
      </c>
      <c r="AJ749" s="68">
        <v>138</v>
      </c>
      <c r="AK749" s="68">
        <v>1200</v>
      </c>
      <c r="AL749" s="68">
        <v>2</v>
      </c>
      <c r="AM749" s="68">
        <v>0</v>
      </c>
      <c r="AN749" s="68">
        <v>0</v>
      </c>
      <c r="AO749" s="68">
        <v>0</v>
      </c>
      <c r="AP749" s="68" t="s">
        <v>1697</v>
      </c>
      <c r="AQ749" s="68">
        <v>1</v>
      </c>
      <c r="AR749" s="68" t="s">
        <v>1698</v>
      </c>
      <c r="AS749" s="68">
        <v>600</v>
      </c>
      <c r="AT749" s="68">
        <v>24</v>
      </c>
      <c r="AU749" s="68">
        <v>0</v>
      </c>
      <c r="AV749" s="68">
        <v>1</v>
      </c>
      <c r="AW749" s="68"/>
      <c r="AX749" s="68">
        <v>16</v>
      </c>
      <c r="AY749" s="126">
        <v>16</v>
      </c>
      <c r="AZ749" s="68">
        <v>0</v>
      </c>
      <c r="BA749" s="68">
        <v>1</v>
      </c>
      <c r="EQ749" s="68">
        <v>156032</v>
      </c>
      <c r="ER749" s="175">
        <v>2</v>
      </c>
      <c r="ES749" s="68">
        <v>-1</v>
      </c>
      <c r="ET749" s="68">
        <v>32</v>
      </c>
      <c r="EU749" s="68">
        <v>0</v>
      </c>
      <c r="EV749" s="68">
        <v>150032</v>
      </c>
      <c r="EW749" s="68" t="s">
        <v>2670</v>
      </c>
      <c r="EX749" s="68" t="str">
        <f t="shared" si="44"/>
        <v>중형</v>
      </c>
      <c r="GE749" s="68">
        <v>14040</v>
      </c>
      <c r="GF749" s="68" t="s">
        <v>4357</v>
      </c>
    </row>
    <row r="750" spans="6:188" x14ac:dyDescent="0.3">
      <c r="F750" s="68">
        <v>80017</v>
      </c>
      <c r="G750" s="68">
        <v>1</v>
      </c>
      <c r="H750" s="68">
        <v>180017</v>
      </c>
      <c r="I750" s="68">
        <v>280017</v>
      </c>
      <c r="J750" s="68" t="s">
        <v>796</v>
      </c>
      <c r="K750" s="68" t="s">
        <v>797</v>
      </c>
      <c r="L750" s="68">
        <v>150000</v>
      </c>
      <c r="M750" s="68">
        <v>20</v>
      </c>
      <c r="N750" s="68">
        <v>0</v>
      </c>
      <c r="O750" s="68">
        <v>0</v>
      </c>
      <c r="P750" s="68">
        <v>0</v>
      </c>
      <c r="Q750" s="68">
        <v>0</v>
      </c>
      <c r="R750" s="68">
        <v>1</v>
      </c>
      <c r="S750" s="68">
        <v>3</v>
      </c>
      <c r="T750" s="68">
        <v>5</v>
      </c>
      <c r="U750" s="68">
        <v>280</v>
      </c>
      <c r="V750" s="68">
        <v>0</v>
      </c>
      <c r="W750" s="68">
        <v>123</v>
      </c>
      <c r="X750" s="68">
        <v>0</v>
      </c>
      <c r="Y750" s="68">
        <v>0</v>
      </c>
      <c r="Z750" s="68">
        <v>0</v>
      </c>
      <c r="AA750" s="68">
        <v>0</v>
      </c>
      <c r="AB750" s="68">
        <v>0</v>
      </c>
      <c r="AC750" s="68">
        <v>0</v>
      </c>
      <c r="AD750" s="68">
        <v>106</v>
      </c>
      <c r="AE750" s="68">
        <v>16</v>
      </c>
      <c r="AF750" s="68">
        <v>0</v>
      </c>
      <c r="AG750" s="68">
        <v>150</v>
      </c>
      <c r="AH750" s="68">
        <v>1000</v>
      </c>
      <c r="AI750" s="68">
        <v>67014</v>
      </c>
      <c r="AJ750" s="68">
        <v>138</v>
      </c>
      <c r="AK750" s="68">
        <v>1000</v>
      </c>
      <c r="AL750" s="68">
        <v>3</v>
      </c>
      <c r="AM750" s="68">
        <v>0</v>
      </c>
      <c r="AN750" s="68">
        <v>0</v>
      </c>
      <c r="AO750" s="68">
        <v>0</v>
      </c>
      <c r="AP750" s="68" t="s">
        <v>1699</v>
      </c>
      <c r="AQ750" s="68">
        <v>1</v>
      </c>
      <c r="AR750" s="68" t="s">
        <v>1700</v>
      </c>
      <c r="AS750" s="68">
        <v>600</v>
      </c>
      <c r="AT750" s="68">
        <v>24</v>
      </c>
      <c r="AU750" s="68">
        <v>0</v>
      </c>
      <c r="AV750" s="68">
        <v>1</v>
      </c>
      <c r="AW750" s="68"/>
      <c r="AX750" s="68">
        <v>17</v>
      </c>
      <c r="AY750" s="126">
        <v>17</v>
      </c>
      <c r="AZ750" s="68">
        <v>0</v>
      </c>
      <c r="BA750" s="68">
        <v>1</v>
      </c>
      <c r="EQ750" s="68">
        <v>56033</v>
      </c>
      <c r="ER750" s="175">
        <v>2</v>
      </c>
      <c r="ES750" s="68">
        <v>-1</v>
      </c>
      <c r="ET750" s="68">
        <v>33</v>
      </c>
      <c r="EU750" s="68">
        <v>0</v>
      </c>
      <c r="EV750" s="68">
        <v>150033</v>
      </c>
      <c r="EW750" s="68" t="s">
        <v>2671</v>
      </c>
      <c r="EX750" s="68" t="str">
        <f t="shared" si="44"/>
        <v>중형</v>
      </c>
      <c r="GE750" s="68">
        <v>14041</v>
      </c>
      <c r="GF750" s="68" t="s">
        <v>4488</v>
      </c>
    </row>
    <row r="751" spans="6:188" x14ac:dyDescent="0.3">
      <c r="F751" s="68">
        <v>80018</v>
      </c>
      <c r="G751" s="68">
        <v>1</v>
      </c>
      <c r="H751" s="68">
        <v>180018</v>
      </c>
      <c r="I751" s="68">
        <v>280018</v>
      </c>
      <c r="J751" s="68" t="s">
        <v>798</v>
      </c>
      <c r="K751" s="68" t="s">
        <v>799</v>
      </c>
      <c r="L751" s="68">
        <v>150000</v>
      </c>
      <c r="M751" s="68">
        <v>20</v>
      </c>
      <c r="N751" s="68">
        <v>0</v>
      </c>
      <c r="O751" s="68">
        <v>0</v>
      </c>
      <c r="P751" s="68">
        <v>0</v>
      </c>
      <c r="Q751" s="68">
        <v>0</v>
      </c>
      <c r="R751" s="68">
        <v>1</v>
      </c>
      <c r="S751" s="68">
        <v>1</v>
      </c>
      <c r="T751" s="68">
        <v>5</v>
      </c>
      <c r="U751" s="68">
        <v>455</v>
      </c>
      <c r="V751" s="68">
        <v>0</v>
      </c>
      <c r="W751" s="68">
        <v>0</v>
      </c>
      <c r="X751" s="68">
        <v>0</v>
      </c>
      <c r="Y751" s="68">
        <v>0</v>
      </c>
      <c r="Z751" s="68">
        <v>0</v>
      </c>
      <c r="AA751" s="68">
        <v>0</v>
      </c>
      <c r="AB751" s="68">
        <v>0</v>
      </c>
      <c r="AC751" s="68">
        <v>0</v>
      </c>
      <c r="AD751" s="68">
        <v>100</v>
      </c>
      <c r="AE751" s="68">
        <v>8</v>
      </c>
      <c r="AF751" s="68">
        <v>0</v>
      </c>
      <c r="AG751" s="68">
        <v>129</v>
      </c>
      <c r="AH751" s="68">
        <v>3000</v>
      </c>
      <c r="AI751" s="68">
        <v>0</v>
      </c>
      <c r="AJ751" s="68">
        <v>0</v>
      </c>
      <c r="AK751" s="68">
        <v>0</v>
      </c>
      <c r="AL751" s="68">
        <v>0</v>
      </c>
      <c r="AM751" s="68">
        <v>0</v>
      </c>
      <c r="AN751" s="68">
        <v>0</v>
      </c>
      <c r="AO751" s="68">
        <v>0</v>
      </c>
      <c r="AP751" s="68" t="s">
        <v>1701</v>
      </c>
      <c r="AQ751" s="68">
        <v>1</v>
      </c>
      <c r="AR751" s="68" t="s">
        <v>2502</v>
      </c>
      <c r="AS751" s="68">
        <v>600</v>
      </c>
      <c r="AT751" s="68">
        <v>24</v>
      </c>
      <c r="AU751" s="68">
        <v>0</v>
      </c>
      <c r="AV751" s="68">
        <v>1</v>
      </c>
      <c r="AW751" s="68"/>
      <c r="AX751" s="68">
        <v>18</v>
      </c>
      <c r="AY751" s="126">
        <v>18</v>
      </c>
      <c r="AZ751" s="68">
        <v>0</v>
      </c>
      <c r="BA751" s="68">
        <v>1</v>
      </c>
      <c r="EQ751" s="68">
        <v>156033</v>
      </c>
      <c r="ER751" s="175">
        <v>2</v>
      </c>
      <c r="ES751" s="68">
        <v>-1</v>
      </c>
      <c r="ET751" s="68">
        <v>33</v>
      </c>
      <c r="EU751" s="68">
        <v>0</v>
      </c>
      <c r="EV751" s="68">
        <v>150033</v>
      </c>
      <c r="EW751" s="68" t="s">
        <v>2671</v>
      </c>
      <c r="EX751" s="68" t="str">
        <f t="shared" si="44"/>
        <v>중형</v>
      </c>
      <c r="GE751" s="68">
        <v>14042</v>
      </c>
      <c r="GF751" s="68" t="s">
        <v>4489</v>
      </c>
    </row>
    <row r="752" spans="6:188" x14ac:dyDescent="0.3">
      <c r="F752" s="68">
        <v>80019</v>
      </c>
      <c r="G752" s="68">
        <v>1</v>
      </c>
      <c r="H752" s="68">
        <v>180019</v>
      </c>
      <c r="I752" s="68">
        <v>280019</v>
      </c>
      <c r="J752" s="68" t="s">
        <v>800</v>
      </c>
      <c r="K752" s="68" t="s">
        <v>801</v>
      </c>
      <c r="L752" s="68">
        <v>150000</v>
      </c>
      <c r="M752" s="68">
        <v>20</v>
      </c>
      <c r="N752" s="68">
        <v>0</v>
      </c>
      <c r="O752" s="68">
        <v>0</v>
      </c>
      <c r="P752" s="68">
        <v>0</v>
      </c>
      <c r="Q752" s="68">
        <v>0</v>
      </c>
      <c r="R752" s="68">
        <v>1</v>
      </c>
      <c r="S752" s="68">
        <v>1</v>
      </c>
      <c r="T752" s="68">
        <v>5</v>
      </c>
      <c r="U752" s="68">
        <v>385</v>
      </c>
      <c r="V752" s="68">
        <v>0</v>
      </c>
      <c r="W752" s="68">
        <v>175</v>
      </c>
      <c r="X752" s="68">
        <v>0</v>
      </c>
      <c r="Y752" s="68">
        <v>0</v>
      </c>
      <c r="Z752" s="68">
        <v>0</v>
      </c>
      <c r="AA752" s="68">
        <v>0</v>
      </c>
      <c r="AB752" s="68">
        <v>0</v>
      </c>
      <c r="AC752" s="68">
        <v>0</v>
      </c>
      <c r="AD752" s="68">
        <v>138</v>
      </c>
      <c r="AE752" s="68">
        <v>2000</v>
      </c>
      <c r="AF752" s="68">
        <v>2</v>
      </c>
      <c r="AG752" s="68">
        <v>138</v>
      </c>
      <c r="AH752" s="68">
        <v>2000</v>
      </c>
      <c r="AI752" s="68">
        <v>3</v>
      </c>
      <c r="AJ752" s="68">
        <v>138</v>
      </c>
      <c r="AK752" s="68">
        <v>2000</v>
      </c>
      <c r="AL752" s="68">
        <v>4</v>
      </c>
      <c r="AM752" s="68">
        <v>138</v>
      </c>
      <c r="AN752" s="68">
        <v>2000</v>
      </c>
      <c r="AO752" s="68">
        <v>5</v>
      </c>
      <c r="AP752" s="68" t="s">
        <v>1702</v>
      </c>
      <c r="AQ752" s="68">
        <v>1</v>
      </c>
      <c r="AR752" s="68" t="s">
        <v>1703</v>
      </c>
      <c r="AS752" s="68">
        <v>600</v>
      </c>
      <c r="AT752" s="68">
        <v>24</v>
      </c>
      <c r="AU752" s="68">
        <v>0</v>
      </c>
      <c r="AV752" s="68">
        <v>1</v>
      </c>
      <c r="AW752" s="68"/>
      <c r="AX752" s="68">
        <v>19</v>
      </c>
      <c r="AY752" s="126">
        <v>19</v>
      </c>
      <c r="AZ752" s="68">
        <v>0</v>
      </c>
      <c r="BA752" s="68">
        <v>1</v>
      </c>
      <c r="EQ752" s="68">
        <v>56036</v>
      </c>
      <c r="ER752" s="175">
        <v>2</v>
      </c>
      <c r="ES752" s="68">
        <v>-1</v>
      </c>
      <c r="ET752" s="68">
        <v>36</v>
      </c>
      <c r="EU752" s="68">
        <v>0</v>
      </c>
      <c r="EV752" s="68">
        <v>150036</v>
      </c>
      <c r="EW752" s="68" t="s">
        <v>2674</v>
      </c>
      <c r="EX752" s="68" t="str">
        <f t="shared" si="44"/>
        <v>중형</v>
      </c>
      <c r="GE752" s="68">
        <v>14043</v>
      </c>
      <c r="GF752" s="68" t="s">
        <v>4490</v>
      </c>
    </row>
    <row r="753" spans="6:188" x14ac:dyDescent="0.3">
      <c r="F753" s="68">
        <v>80020</v>
      </c>
      <c r="G753" s="68">
        <v>1</v>
      </c>
      <c r="H753" s="68">
        <v>180020</v>
      </c>
      <c r="I753" s="68">
        <v>280020</v>
      </c>
      <c r="J753" s="68" t="s">
        <v>802</v>
      </c>
      <c r="K753" s="68" t="s">
        <v>803</v>
      </c>
      <c r="L753" s="68">
        <v>150000</v>
      </c>
      <c r="M753" s="68">
        <v>20</v>
      </c>
      <c r="N753" s="68">
        <v>0</v>
      </c>
      <c r="O753" s="68">
        <v>0</v>
      </c>
      <c r="P753" s="68">
        <v>0</v>
      </c>
      <c r="Q753" s="68">
        <v>0</v>
      </c>
      <c r="R753" s="68">
        <v>1</v>
      </c>
      <c r="S753" s="68">
        <v>1</v>
      </c>
      <c r="T753" s="68">
        <v>5</v>
      </c>
      <c r="U753" s="68">
        <v>210</v>
      </c>
      <c r="V753" s="68">
        <v>0</v>
      </c>
      <c r="W753" s="68">
        <v>455</v>
      </c>
      <c r="X753" s="68">
        <v>0</v>
      </c>
      <c r="Y753" s="68">
        <v>0</v>
      </c>
      <c r="Z753" s="68">
        <v>0</v>
      </c>
      <c r="AA753" s="68">
        <v>0</v>
      </c>
      <c r="AB753" s="68">
        <v>0</v>
      </c>
      <c r="AC753" s="68">
        <v>0</v>
      </c>
      <c r="AD753" s="68">
        <v>104</v>
      </c>
      <c r="AE753" s="68">
        <v>20</v>
      </c>
      <c r="AF753" s="68">
        <v>0</v>
      </c>
      <c r="AG753" s="68">
        <v>121</v>
      </c>
      <c r="AH753" s="68">
        <v>1200</v>
      </c>
      <c r="AI753" s="68">
        <v>0</v>
      </c>
      <c r="AJ753" s="68">
        <v>0</v>
      </c>
      <c r="AK753" s="68">
        <v>0</v>
      </c>
      <c r="AL753" s="68">
        <v>0</v>
      </c>
      <c r="AM753" s="68">
        <v>0</v>
      </c>
      <c r="AN753" s="68">
        <v>0</v>
      </c>
      <c r="AO753" s="68">
        <v>0</v>
      </c>
      <c r="AP753" s="68" t="s">
        <v>1704</v>
      </c>
      <c r="AQ753" s="68">
        <v>1</v>
      </c>
      <c r="AR753" s="68" t="s">
        <v>804</v>
      </c>
      <c r="AS753" s="68">
        <v>600</v>
      </c>
      <c r="AT753" s="68">
        <v>24</v>
      </c>
      <c r="AU753" s="68">
        <v>0</v>
      </c>
      <c r="AV753" s="68">
        <v>1</v>
      </c>
      <c r="AW753" s="68"/>
      <c r="AX753" s="68">
        <v>20</v>
      </c>
      <c r="AY753" s="126">
        <v>20</v>
      </c>
      <c r="AZ753" s="68">
        <v>0</v>
      </c>
      <c r="BA753" s="68">
        <v>1</v>
      </c>
      <c r="EQ753" s="68">
        <v>56034</v>
      </c>
      <c r="ER753" s="175">
        <v>1</v>
      </c>
      <c r="ES753" s="68">
        <v>-1</v>
      </c>
      <c r="ET753" s="68">
        <v>34</v>
      </c>
      <c r="EU753" s="68">
        <v>0</v>
      </c>
      <c r="EV753" s="68">
        <v>150034</v>
      </c>
      <c r="EW753" s="68" t="s">
        <v>2672</v>
      </c>
      <c r="EX753" s="68" t="str">
        <f t="shared" si="44"/>
        <v>소형</v>
      </c>
      <c r="GE753" s="68">
        <v>14044</v>
      </c>
      <c r="GF753" s="68" t="s">
        <v>4491</v>
      </c>
    </row>
    <row r="754" spans="6:188" x14ac:dyDescent="0.3">
      <c r="F754" s="68">
        <v>80021</v>
      </c>
      <c r="G754" s="68">
        <v>1</v>
      </c>
      <c r="H754" s="68">
        <v>180021</v>
      </c>
      <c r="I754" s="68">
        <v>280021</v>
      </c>
      <c r="J754" s="68" t="s">
        <v>805</v>
      </c>
      <c r="K754" s="68" t="s">
        <v>806</v>
      </c>
      <c r="L754" s="68">
        <v>10000</v>
      </c>
      <c r="M754" s="68">
        <v>20</v>
      </c>
      <c r="N754" s="68">
        <v>0</v>
      </c>
      <c r="O754" s="68">
        <v>0</v>
      </c>
      <c r="P754" s="68">
        <v>0</v>
      </c>
      <c r="Q754" s="68">
        <v>0</v>
      </c>
      <c r="R754" s="68">
        <v>2</v>
      </c>
      <c r="S754" s="68">
        <v>1</v>
      </c>
      <c r="T754" s="68">
        <v>1</v>
      </c>
      <c r="U754" s="68">
        <v>6</v>
      </c>
      <c r="V754" s="68">
        <v>0</v>
      </c>
      <c r="W754" s="68">
        <v>8</v>
      </c>
      <c r="X754" s="68">
        <v>0</v>
      </c>
      <c r="Y754" s="68">
        <v>0</v>
      </c>
      <c r="Z754" s="68">
        <v>0</v>
      </c>
      <c r="AA754" s="68">
        <v>0</v>
      </c>
      <c r="AB754" s="68">
        <v>0</v>
      </c>
      <c r="AC754" s="68">
        <v>0</v>
      </c>
      <c r="AD754" s="68">
        <v>0</v>
      </c>
      <c r="AE754" s="68">
        <v>0</v>
      </c>
      <c r="AF754" s="68">
        <v>0</v>
      </c>
      <c r="AG754" s="68">
        <v>0</v>
      </c>
      <c r="AH754" s="68">
        <v>0</v>
      </c>
      <c r="AI754" s="68">
        <v>0</v>
      </c>
      <c r="AJ754" s="68">
        <v>0</v>
      </c>
      <c r="AK754" s="68">
        <v>0</v>
      </c>
      <c r="AL754" s="68">
        <v>0</v>
      </c>
      <c r="AM754" s="68">
        <v>0</v>
      </c>
      <c r="AN754" s="68">
        <v>0</v>
      </c>
      <c r="AO754" s="68">
        <v>0</v>
      </c>
      <c r="AP754" s="68" t="s">
        <v>807</v>
      </c>
      <c r="AQ754" s="68">
        <v>0</v>
      </c>
      <c r="AR754" s="68" t="s">
        <v>10375</v>
      </c>
      <c r="AS754" s="68">
        <v>150</v>
      </c>
      <c r="AT754" s="68">
        <v>8388616</v>
      </c>
      <c r="AU754" s="68">
        <v>8192</v>
      </c>
      <c r="AV754" s="68">
        <v>1</v>
      </c>
      <c r="AW754" s="68"/>
      <c r="AX754" s="68">
        <v>21</v>
      </c>
      <c r="AY754" s="126">
        <v>21</v>
      </c>
      <c r="AZ754" s="68">
        <v>100000</v>
      </c>
      <c r="BA754" s="68">
        <v>1</v>
      </c>
      <c r="EQ754" s="68">
        <v>56035</v>
      </c>
      <c r="ER754" s="175">
        <v>1</v>
      </c>
      <c r="ES754" s="68">
        <v>-1</v>
      </c>
      <c r="ET754" s="68">
        <v>35</v>
      </c>
      <c r="EU754" s="68">
        <v>0</v>
      </c>
      <c r="EV754" s="68">
        <v>150035</v>
      </c>
      <c r="EW754" s="68" t="s">
        <v>2673</v>
      </c>
      <c r="EX754" s="68" t="str">
        <f t="shared" si="44"/>
        <v>소형</v>
      </c>
      <c r="GE754" s="68">
        <v>14045</v>
      </c>
      <c r="GF754" s="68" t="s">
        <v>4492</v>
      </c>
    </row>
    <row r="755" spans="6:188" x14ac:dyDescent="0.3">
      <c r="F755" s="68">
        <v>80022</v>
      </c>
      <c r="G755" s="68">
        <v>1</v>
      </c>
      <c r="H755" s="68">
        <v>180022</v>
      </c>
      <c r="I755" s="68">
        <v>280022</v>
      </c>
      <c r="J755" s="68" t="s">
        <v>809</v>
      </c>
      <c r="K755" s="68" t="s">
        <v>810</v>
      </c>
      <c r="L755" s="68">
        <v>30000</v>
      </c>
      <c r="M755" s="68">
        <v>20</v>
      </c>
      <c r="N755" s="68">
        <v>0</v>
      </c>
      <c r="O755" s="68">
        <v>0</v>
      </c>
      <c r="P755" s="68">
        <v>0</v>
      </c>
      <c r="Q755" s="68">
        <v>0</v>
      </c>
      <c r="R755" s="68">
        <v>2</v>
      </c>
      <c r="S755" s="68">
        <v>1</v>
      </c>
      <c r="T755" s="68">
        <v>2</v>
      </c>
      <c r="U755" s="68">
        <v>11</v>
      </c>
      <c r="V755" s="68">
        <v>0</v>
      </c>
      <c r="W755" s="68">
        <v>18</v>
      </c>
      <c r="X755" s="68">
        <v>0</v>
      </c>
      <c r="Y755" s="68">
        <v>0</v>
      </c>
      <c r="Z755" s="68">
        <v>0</v>
      </c>
      <c r="AA755" s="68">
        <v>0</v>
      </c>
      <c r="AB755" s="68">
        <v>0</v>
      </c>
      <c r="AC755" s="68">
        <v>0</v>
      </c>
      <c r="AD755" s="68">
        <v>104</v>
      </c>
      <c r="AE755" s="68">
        <v>5</v>
      </c>
      <c r="AF755" s="68">
        <v>0</v>
      </c>
      <c r="AG755" s="68">
        <v>0</v>
      </c>
      <c r="AH755" s="68">
        <v>0</v>
      </c>
      <c r="AI755" s="68">
        <v>0</v>
      </c>
      <c r="AJ755" s="68">
        <v>0</v>
      </c>
      <c r="AK755" s="68">
        <v>0</v>
      </c>
      <c r="AL755" s="68">
        <v>0</v>
      </c>
      <c r="AM755" s="68">
        <v>0</v>
      </c>
      <c r="AN755" s="68">
        <v>0</v>
      </c>
      <c r="AO755" s="68">
        <v>0</v>
      </c>
      <c r="AP755" s="68" t="s">
        <v>811</v>
      </c>
      <c r="AQ755" s="68">
        <v>0</v>
      </c>
      <c r="AR755" s="68" t="s">
        <v>10376</v>
      </c>
      <c r="AS755" s="68">
        <v>150</v>
      </c>
      <c r="AT755" s="68">
        <v>8388664</v>
      </c>
      <c r="AU755" s="68">
        <v>8192</v>
      </c>
      <c r="AV755" s="68">
        <v>1</v>
      </c>
      <c r="AW755" s="68"/>
      <c r="AX755" s="68">
        <v>22</v>
      </c>
      <c r="AY755" s="126">
        <v>22</v>
      </c>
      <c r="AZ755" s="68">
        <v>500000</v>
      </c>
      <c r="BA755" s="68">
        <v>1</v>
      </c>
      <c r="EQ755" s="68">
        <v>56037</v>
      </c>
      <c r="ER755" s="175">
        <v>2</v>
      </c>
      <c r="ES755" s="68">
        <v>-1</v>
      </c>
      <c r="ET755" s="68">
        <v>37</v>
      </c>
      <c r="EU755" s="68">
        <v>0</v>
      </c>
      <c r="EV755" s="68">
        <v>150037</v>
      </c>
      <c r="EW755" s="68" t="s">
        <v>2675</v>
      </c>
      <c r="EX755" s="68" t="str">
        <f t="shared" si="44"/>
        <v>중형</v>
      </c>
      <c r="GE755" s="68">
        <v>14046</v>
      </c>
      <c r="GF755" s="68" t="s">
        <v>4493</v>
      </c>
    </row>
    <row r="756" spans="6:188" x14ac:dyDescent="0.3">
      <c r="F756" s="68">
        <v>80023</v>
      </c>
      <c r="G756" s="68">
        <v>1</v>
      </c>
      <c r="H756" s="68">
        <v>180023</v>
      </c>
      <c r="I756" s="68">
        <v>280023</v>
      </c>
      <c r="J756" s="68" t="s">
        <v>812</v>
      </c>
      <c r="K756" s="68" t="s">
        <v>813</v>
      </c>
      <c r="L756" s="68">
        <v>30000</v>
      </c>
      <c r="M756" s="68">
        <v>20</v>
      </c>
      <c r="N756" s="68">
        <v>0</v>
      </c>
      <c r="O756" s="68">
        <v>0</v>
      </c>
      <c r="P756" s="68">
        <v>0</v>
      </c>
      <c r="Q756" s="68">
        <v>0</v>
      </c>
      <c r="R756" s="68">
        <v>2</v>
      </c>
      <c r="S756" s="68">
        <v>1</v>
      </c>
      <c r="T756" s="68">
        <v>2</v>
      </c>
      <c r="U756" s="68">
        <v>12</v>
      </c>
      <c r="V756" s="68">
        <v>0</v>
      </c>
      <c r="W756" s="68">
        <v>16</v>
      </c>
      <c r="X756" s="68">
        <v>0</v>
      </c>
      <c r="Y756" s="68">
        <v>0</v>
      </c>
      <c r="Z756" s="68">
        <v>0</v>
      </c>
      <c r="AA756" s="68">
        <v>0</v>
      </c>
      <c r="AB756" s="68">
        <v>0</v>
      </c>
      <c r="AC756" s="68">
        <v>0</v>
      </c>
      <c r="AD756" s="68">
        <v>101</v>
      </c>
      <c r="AE756" s="68">
        <v>5</v>
      </c>
      <c r="AF756" s="68">
        <v>0</v>
      </c>
      <c r="AG756" s="68">
        <v>0</v>
      </c>
      <c r="AH756" s="68">
        <v>0</v>
      </c>
      <c r="AI756" s="68">
        <v>0</v>
      </c>
      <c r="AJ756" s="68">
        <v>0</v>
      </c>
      <c r="AK756" s="68">
        <v>0</v>
      </c>
      <c r="AL756" s="68">
        <v>0</v>
      </c>
      <c r="AM756" s="68">
        <v>0</v>
      </c>
      <c r="AN756" s="68">
        <v>0</v>
      </c>
      <c r="AO756" s="68">
        <v>0</v>
      </c>
      <c r="AP756" s="68" t="s">
        <v>814</v>
      </c>
      <c r="AQ756" s="68">
        <v>0</v>
      </c>
      <c r="AR756" s="68" t="s">
        <v>10377</v>
      </c>
      <c r="AS756" s="68">
        <v>150</v>
      </c>
      <c r="AT756" s="68">
        <v>8388664</v>
      </c>
      <c r="AU756" s="68">
        <v>8192</v>
      </c>
      <c r="AV756" s="68">
        <v>1</v>
      </c>
      <c r="AW756" s="68"/>
      <c r="AX756" s="68">
        <v>23</v>
      </c>
      <c r="AY756" s="126">
        <v>23</v>
      </c>
      <c r="AZ756" s="68">
        <v>500000</v>
      </c>
      <c r="BA756" s="68">
        <v>1</v>
      </c>
      <c r="EQ756" s="68">
        <v>56038</v>
      </c>
      <c r="ER756" s="175">
        <v>1</v>
      </c>
      <c r="ES756" s="68">
        <v>-1</v>
      </c>
      <c r="ET756" s="68">
        <v>38</v>
      </c>
      <c r="EU756" s="68">
        <v>0</v>
      </c>
      <c r="EV756" s="68">
        <v>150038</v>
      </c>
      <c r="EW756" s="68" t="s">
        <v>2676</v>
      </c>
      <c r="EX756" s="68" t="str">
        <f t="shared" si="44"/>
        <v>소형</v>
      </c>
      <c r="GE756" s="68">
        <v>14047</v>
      </c>
      <c r="GF756" s="68" t="s">
        <v>4494</v>
      </c>
    </row>
    <row r="757" spans="6:188" x14ac:dyDescent="0.3">
      <c r="F757" s="68">
        <v>80024</v>
      </c>
      <c r="G757" s="68">
        <v>1</v>
      </c>
      <c r="H757" s="68">
        <v>180024</v>
      </c>
      <c r="I757" s="68">
        <v>280024</v>
      </c>
      <c r="J757" s="68" t="s">
        <v>815</v>
      </c>
      <c r="K757" s="68" t="s">
        <v>816</v>
      </c>
      <c r="L757" s="68">
        <v>60000</v>
      </c>
      <c r="M757" s="68">
        <v>20</v>
      </c>
      <c r="N757" s="68">
        <v>0</v>
      </c>
      <c r="O757" s="68">
        <v>0</v>
      </c>
      <c r="P757" s="68">
        <v>0</v>
      </c>
      <c r="Q757" s="68">
        <v>0</v>
      </c>
      <c r="R757" s="68">
        <v>2</v>
      </c>
      <c r="S757" s="68">
        <v>1</v>
      </c>
      <c r="T757" s="68">
        <v>3</v>
      </c>
      <c r="U757" s="68">
        <v>42</v>
      </c>
      <c r="V757" s="68">
        <v>0</v>
      </c>
      <c r="W757" s="68">
        <v>77</v>
      </c>
      <c r="X757" s="68">
        <v>0</v>
      </c>
      <c r="Y757" s="68">
        <v>0</v>
      </c>
      <c r="Z757" s="68">
        <v>0</v>
      </c>
      <c r="AA757" s="68">
        <v>0</v>
      </c>
      <c r="AB757" s="68">
        <v>0</v>
      </c>
      <c r="AC757" s="68">
        <v>0</v>
      </c>
      <c r="AD757" s="68">
        <v>104</v>
      </c>
      <c r="AE757" s="68">
        <v>10</v>
      </c>
      <c r="AF757" s="68">
        <v>0</v>
      </c>
      <c r="AG757" s="68">
        <v>0</v>
      </c>
      <c r="AH757" s="68">
        <v>0</v>
      </c>
      <c r="AI757" s="68">
        <v>0</v>
      </c>
      <c r="AJ757" s="68">
        <v>0</v>
      </c>
      <c r="AK757" s="68">
        <v>0</v>
      </c>
      <c r="AL757" s="68">
        <v>0</v>
      </c>
      <c r="AM757" s="68">
        <v>0</v>
      </c>
      <c r="AN757" s="68">
        <v>0</v>
      </c>
      <c r="AO757" s="68">
        <v>0</v>
      </c>
      <c r="AP757" s="68" t="s">
        <v>1705</v>
      </c>
      <c r="AQ757" s="68">
        <v>1</v>
      </c>
      <c r="AR757" s="68" t="s">
        <v>817</v>
      </c>
      <c r="AS757" s="68">
        <v>150</v>
      </c>
      <c r="AT757" s="68">
        <v>8388664</v>
      </c>
      <c r="AU757" s="68">
        <v>8192</v>
      </c>
      <c r="AV757" s="68">
        <v>1</v>
      </c>
      <c r="AW757" s="68"/>
      <c r="AX757" s="68">
        <v>24</v>
      </c>
      <c r="AY757" s="126">
        <v>24</v>
      </c>
      <c r="AZ757" s="68">
        <v>1250000</v>
      </c>
      <c r="BA757" s="68">
        <v>1</v>
      </c>
      <c r="EQ757" s="68">
        <v>56039</v>
      </c>
      <c r="ER757" s="175">
        <v>2</v>
      </c>
      <c r="ES757" s="68">
        <v>-1</v>
      </c>
      <c r="ET757" s="68">
        <v>39</v>
      </c>
      <c r="EU757" s="68">
        <v>0</v>
      </c>
      <c r="EV757" s="68">
        <v>150039</v>
      </c>
      <c r="EW757" s="68" t="s">
        <v>2677</v>
      </c>
      <c r="EX757" s="68" t="str">
        <f t="shared" si="44"/>
        <v>중형</v>
      </c>
      <c r="GE757" s="68">
        <v>14048</v>
      </c>
      <c r="GF757" s="68" t="s">
        <v>4495</v>
      </c>
    </row>
    <row r="758" spans="6:188" x14ac:dyDescent="0.3">
      <c r="F758" s="68">
        <v>80025</v>
      </c>
      <c r="G758" s="68">
        <v>1</v>
      </c>
      <c r="H758" s="68">
        <v>180025</v>
      </c>
      <c r="I758" s="68">
        <v>280025</v>
      </c>
      <c r="J758" s="68" t="s">
        <v>818</v>
      </c>
      <c r="K758" s="68" t="s">
        <v>819</v>
      </c>
      <c r="L758" s="68">
        <v>60000</v>
      </c>
      <c r="M758" s="68">
        <v>20</v>
      </c>
      <c r="N758" s="68">
        <v>0</v>
      </c>
      <c r="O758" s="68">
        <v>0</v>
      </c>
      <c r="P758" s="68">
        <v>0</v>
      </c>
      <c r="Q758" s="68">
        <v>0</v>
      </c>
      <c r="R758" s="68">
        <v>2</v>
      </c>
      <c r="S758" s="68">
        <v>1</v>
      </c>
      <c r="T758" s="68">
        <v>3</v>
      </c>
      <c r="U758" s="68">
        <v>39</v>
      </c>
      <c r="V758" s="68">
        <v>0</v>
      </c>
      <c r="W758" s="68">
        <v>70</v>
      </c>
      <c r="X758" s="68">
        <v>0</v>
      </c>
      <c r="Y758" s="68">
        <v>0</v>
      </c>
      <c r="Z758" s="68">
        <v>0</v>
      </c>
      <c r="AA758" s="68">
        <v>0</v>
      </c>
      <c r="AB758" s="68">
        <v>0</v>
      </c>
      <c r="AC758" s="68">
        <v>0</v>
      </c>
      <c r="AD758" s="68">
        <v>104</v>
      </c>
      <c r="AE758" s="68">
        <v>8</v>
      </c>
      <c r="AF758" s="68">
        <v>0</v>
      </c>
      <c r="AG758" s="68">
        <v>121</v>
      </c>
      <c r="AH758" s="68">
        <v>650</v>
      </c>
      <c r="AI758" s="68">
        <v>0</v>
      </c>
      <c r="AJ758" s="68">
        <v>0</v>
      </c>
      <c r="AK758" s="68">
        <v>0</v>
      </c>
      <c r="AL758" s="68">
        <v>0</v>
      </c>
      <c r="AM758" s="68">
        <v>0</v>
      </c>
      <c r="AN758" s="68">
        <v>0</v>
      </c>
      <c r="AO758" s="68">
        <v>0</v>
      </c>
      <c r="AP758" s="68" t="s">
        <v>1706</v>
      </c>
      <c r="AQ758" s="68">
        <v>1</v>
      </c>
      <c r="AR758" s="68" t="s">
        <v>1707</v>
      </c>
      <c r="AS758" s="68">
        <v>150</v>
      </c>
      <c r="AT758" s="68">
        <v>8388664</v>
      </c>
      <c r="AU758" s="68">
        <v>8192</v>
      </c>
      <c r="AV758" s="68">
        <v>1</v>
      </c>
      <c r="AW758" s="68"/>
      <c r="AX758" s="68">
        <v>25</v>
      </c>
      <c r="AY758" s="126">
        <v>25</v>
      </c>
      <c r="AZ758" s="68">
        <v>1250000</v>
      </c>
      <c r="BA758" s="68">
        <v>1</v>
      </c>
      <c r="EQ758" s="68">
        <v>56041</v>
      </c>
      <c r="ER758" s="175">
        <v>1</v>
      </c>
      <c r="ES758" s="68">
        <v>-1</v>
      </c>
      <c r="ET758" s="68">
        <v>41</v>
      </c>
      <c r="EU758" s="68">
        <v>0</v>
      </c>
      <c r="EV758" s="68">
        <v>150041</v>
      </c>
      <c r="EW758" s="68" t="s">
        <v>2679</v>
      </c>
      <c r="EX758" s="68" t="str">
        <f t="shared" si="44"/>
        <v>소형</v>
      </c>
      <c r="GE758" s="68">
        <v>14049</v>
      </c>
      <c r="GF758" s="68" t="s">
        <v>3887</v>
      </c>
    </row>
    <row r="759" spans="6:188" x14ac:dyDescent="0.3">
      <c r="F759" s="68">
        <v>80026</v>
      </c>
      <c r="G759" s="68">
        <v>1</v>
      </c>
      <c r="H759" s="68">
        <v>180026</v>
      </c>
      <c r="I759" s="68">
        <v>280026</v>
      </c>
      <c r="J759" s="68" t="s">
        <v>820</v>
      </c>
      <c r="K759" s="68" t="s">
        <v>821</v>
      </c>
      <c r="L759" s="68">
        <v>60000</v>
      </c>
      <c r="M759" s="68">
        <v>20</v>
      </c>
      <c r="N759" s="68">
        <v>0</v>
      </c>
      <c r="O759" s="68">
        <v>0</v>
      </c>
      <c r="P759" s="68">
        <v>0</v>
      </c>
      <c r="Q759" s="68">
        <v>0</v>
      </c>
      <c r="R759" s="68">
        <v>2</v>
      </c>
      <c r="S759" s="68">
        <v>1</v>
      </c>
      <c r="T759" s="68">
        <v>3</v>
      </c>
      <c r="U759" s="68">
        <v>49</v>
      </c>
      <c r="V759" s="68">
        <v>0</v>
      </c>
      <c r="W759" s="68">
        <v>50</v>
      </c>
      <c r="X759" s="68">
        <v>0</v>
      </c>
      <c r="Y759" s="68">
        <v>0</v>
      </c>
      <c r="Z759" s="68">
        <v>0</v>
      </c>
      <c r="AA759" s="68">
        <v>0</v>
      </c>
      <c r="AB759" s="68">
        <v>0</v>
      </c>
      <c r="AC759" s="68">
        <v>0</v>
      </c>
      <c r="AD759" s="68">
        <v>101</v>
      </c>
      <c r="AE759" s="68">
        <v>10</v>
      </c>
      <c r="AF759" s="68">
        <v>0</v>
      </c>
      <c r="AG759" s="68">
        <v>110</v>
      </c>
      <c r="AH759" s="68">
        <v>20</v>
      </c>
      <c r="AI759" s="68">
        <v>0</v>
      </c>
      <c r="AJ759" s="68">
        <v>0</v>
      </c>
      <c r="AK759" s="68">
        <v>0</v>
      </c>
      <c r="AL759" s="68">
        <v>0</v>
      </c>
      <c r="AM759" s="68">
        <v>0</v>
      </c>
      <c r="AN759" s="68">
        <v>0</v>
      </c>
      <c r="AO759" s="68">
        <v>0</v>
      </c>
      <c r="AP759" s="68" t="s">
        <v>1708</v>
      </c>
      <c r="AQ759" s="68">
        <v>1</v>
      </c>
      <c r="AR759" s="68" t="s">
        <v>1709</v>
      </c>
      <c r="AS759" s="68">
        <v>150</v>
      </c>
      <c r="AT759" s="68">
        <v>8388664</v>
      </c>
      <c r="AU759" s="68">
        <v>8192</v>
      </c>
      <c r="AV759" s="68">
        <v>1</v>
      </c>
      <c r="AW759" s="68"/>
      <c r="AX759" s="68">
        <v>26</v>
      </c>
      <c r="AY759" s="126">
        <v>26</v>
      </c>
      <c r="AZ759" s="68">
        <v>1250000</v>
      </c>
      <c r="BA759" s="68">
        <v>1</v>
      </c>
      <c r="EQ759" s="68">
        <v>56040</v>
      </c>
      <c r="ER759" s="175">
        <v>2</v>
      </c>
      <c r="ES759" s="68">
        <v>-1</v>
      </c>
      <c r="ET759" s="68">
        <v>40</v>
      </c>
      <c r="EU759" s="68">
        <v>0</v>
      </c>
      <c r="EV759" s="68">
        <v>150040</v>
      </c>
      <c r="EW759" s="68" t="s">
        <v>2678</v>
      </c>
      <c r="EX759" s="68" t="str">
        <f t="shared" si="44"/>
        <v>중형</v>
      </c>
      <c r="GE759" s="68">
        <v>14050</v>
      </c>
      <c r="GF759" s="68" t="s">
        <v>4496</v>
      </c>
    </row>
    <row r="760" spans="6:188" x14ac:dyDescent="0.3">
      <c r="F760" s="68">
        <v>80027</v>
      </c>
      <c r="G760" s="68">
        <v>1</v>
      </c>
      <c r="H760" s="68">
        <v>180027</v>
      </c>
      <c r="I760" s="68">
        <v>280027</v>
      </c>
      <c r="J760" s="68" t="s">
        <v>822</v>
      </c>
      <c r="K760" s="68" t="s">
        <v>823</v>
      </c>
      <c r="L760" s="68">
        <v>60000</v>
      </c>
      <c r="M760" s="68">
        <v>20</v>
      </c>
      <c r="N760" s="68">
        <v>0</v>
      </c>
      <c r="O760" s="68">
        <v>0</v>
      </c>
      <c r="P760" s="68">
        <v>0</v>
      </c>
      <c r="Q760" s="68">
        <v>0</v>
      </c>
      <c r="R760" s="68">
        <v>2</v>
      </c>
      <c r="S760" s="68">
        <v>1</v>
      </c>
      <c r="T760" s="68">
        <v>3</v>
      </c>
      <c r="U760" s="68">
        <v>51</v>
      </c>
      <c r="V760" s="68">
        <v>0</v>
      </c>
      <c r="W760" s="68">
        <v>45</v>
      </c>
      <c r="X760" s="68">
        <v>0</v>
      </c>
      <c r="Y760" s="68">
        <v>0</v>
      </c>
      <c r="Z760" s="68">
        <v>0</v>
      </c>
      <c r="AA760" s="68">
        <v>0</v>
      </c>
      <c r="AB760" s="68">
        <v>0</v>
      </c>
      <c r="AC760" s="68">
        <v>0</v>
      </c>
      <c r="AD760" s="68">
        <v>100</v>
      </c>
      <c r="AE760" s="68">
        <v>6</v>
      </c>
      <c r="AF760" s="68">
        <v>0</v>
      </c>
      <c r="AG760" s="68">
        <v>108</v>
      </c>
      <c r="AH760" s="68">
        <v>50</v>
      </c>
      <c r="AI760" s="68">
        <v>0</v>
      </c>
      <c r="AJ760" s="68">
        <v>0</v>
      </c>
      <c r="AK760" s="68">
        <v>0</v>
      </c>
      <c r="AL760" s="68">
        <v>0</v>
      </c>
      <c r="AM760" s="68">
        <v>0</v>
      </c>
      <c r="AN760" s="68">
        <v>0</v>
      </c>
      <c r="AO760" s="68">
        <v>0</v>
      </c>
      <c r="AP760" s="68" t="s">
        <v>1710</v>
      </c>
      <c r="AQ760" s="68">
        <v>1</v>
      </c>
      <c r="AR760" s="68" t="s">
        <v>1711</v>
      </c>
      <c r="AS760" s="68">
        <v>150</v>
      </c>
      <c r="AT760" s="68">
        <v>8388664</v>
      </c>
      <c r="AU760" s="68">
        <v>0</v>
      </c>
      <c r="AV760" s="68">
        <v>1</v>
      </c>
      <c r="AW760" s="68"/>
      <c r="AX760" s="68">
        <v>27</v>
      </c>
      <c r="AY760" s="126">
        <v>27</v>
      </c>
      <c r="AZ760" s="68">
        <v>1250000</v>
      </c>
      <c r="BA760" s="68">
        <v>1</v>
      </c>
      <c r="EQ760" s="68">
        <v>156036</v>
      </c>
      <c r="ER760" s="175">
        <v>2</v>
      </c>
      <c r="ES760" s="68">
        <v>-1</v>
      </c>
      <c r="ET760" s="68">
        <v>36</v>
      </c>
      <c r="EU760" s="68">
        <v>0</v>
      </c>
      <c r="EV760" s="68">
        <v>150036</v>
      </c>
      <c r="EW760" s="68" t="s">
        <v>2674</v>
      </c>
      <c r="EX760" s="68" t="str">
        <f t="shared" si="44"/>
        <v>중형</v>
      </c>
      <c r="GE760" s="68">
        <v>14051</v>
      </c>
      <c r="GF760" s="68" t="s">
        <v>4497</v>
      </c>
    </row>
    <row r="761" spans="6:188" x14ac:dyDescent="0.3">
      <c r="F761" s="68">
        <v>80028</v>
      </c>
      <c r="G761" s="68">
        <v>1</v>
      </c>
      <c r="H761" s="68">
        <v>180028</v>
      </c>
      <c r="I761" s="68">
        <v>280028</v>
      </c>
      <c r="J761" s="68" t="s">
        <v>824</v>
      </c>
      <c r="K761" s="68" t="s">
        <v>825</v>
      </c>
      <c r="L761" s="68">
        <v>100000</v>
      </c>
      <c r="M761" s="68">
        <v>20</v>
      </c>
      <c r="N761" s="68">
        <v>0</v>
      </c>
      <c r="O761" s="68">
        <v>0</v>
      </c>
      <c r="P761" s="68">
        <v>0</v>
      </c>
      <c r="Q761" s="68">
        <v>0</v>
      </c>
      <c r="R761" s="68">
        <v>2</v>
      </c>
      <c r="S761" s="68">
        <v>1</v>
      </c>
      <c r="T761" s="68">
        <v>4</v>
      </c>
      <c r="U761" s="68">
        <v>100</v>
      </c>
      <c r="V761" s="68">
        <v>0</v>
      </c>
      <c r="W761" s="68">
        <v>212</v>
      </c>
      <c r="X761" s="68">
        <v>0</v>
      </c>
      <c r="Y761" s="68">
        <v>0</v>
      </c>
      <c r="Z761" s="68">
        <v>0</v>
      </c>
      <c r="AA761" s="68">
        <v>0</v>
      </c>
      <c r="AB761" s="68">
        <v>0</v>
      </c>
      <c r="AC761" s="68">
        <v>0</v>
      </c>
      <c r="AD761" s="68">
        <v>104</v>
      </c>
      <c r="AE761" s="68">
        <v>15</v>
      </c>
      <c r="AF761" s="68">
        <v>0</v>
      </c>
      <c r="AG761" s="68">
        <v>110</v>
      </c>
      <c r="AH761" s="68">
        <v>0</v>
      </c>
      <c r="AI761" s="68">
        <v>1500</v>
      </c>
      <c r="AJ761" s="68">
        <v>0</v>
      </c>
      <c r="AK761" s="68">
        <v>0</v>
      </c>
      <c r="AL761" s="68">
        <v>0</v>
      </c>
      <c r="AM761" s="68">
        <v>0</v>
      </c>
      <c r="AN761" s="68">
        <v>0</v>
      </c>
      <c r="AO761" s="68">
        <v>0</v>
      </c>
      <c r="AP761" s="68" t="s">
        <v>1712</v>
      </c>
      <c r="AQ761" s="68">
        <v>1</v>
      </c>
      <c r="AR761" s="68" t="s">
        <v>2503</v>
      </c>
      <c r="AS761" s="68">
        <v>300</v>
      </c>
      <c r="AT761" s="68">
        <v>56</v>
      </c>
      <c r="AU761" s="68">
        <v>0</v>
      </c>
      <c r="AV761" s="68">
        <v>1</v>
      </c>
      <c r="AW761" s="68"/>
      <c r="AX761" s="68">
        <v>28</v>
      </c>
      <c r="AY761" s="126">
        <v>28</v>
      </c>
      <c r="AZ761" s="68">
        <v>2000000</v>
      </c>
      <c r="BA761" s="68">
        <v>1</v>
      </c>
      <c r="EQ761" s="68">
        <v>156034</v>
      </c>
      <c r="ER761" s="175">
        <v>1</v>
      </c>
      <c r="ES761" s="68">
        <v>-1</v>
      </c>
      <c r="ET761" s="68">
        <v>34</v>
      </c>
      <c r="EU761" s="68">
        <v>0</v>
      </c>
      <c r="EV761" s="68">
        <v>150034</v>
      </c>
      <c r="EW761" s="68" t="s">
        <v>2672</v>
      </c>
      <c r="EX761" s="68" t="str">
        <f t="shared" si="44"/>
        <v>소형</v>
      </c>
      <c r="GE761" s="68">
        <v>14052</v>
      </c>
      <c r="GF761" s="68" t="s">
        <v>4498</v>
      </c>
    </row>
    <row r="762" spans="6:188" x14ac:dyDescent="0.3">
      <c r="F762" s="68">
        <v>80029</v>
      </c>
      <c r="G762" s="68">
        <v>1</v>
      </c>
      <c r="H762" s="68">
        <v>180029</v>
      </c>
      <c r="I762" s="68">
        <v>280029</v>
      </c>
      <c r="J762" s="68" t="s">
        <v>826</v>
      </c>
      <c r="K762" s="68" t="s">
        <v>827</v>
      </c>
      <c r="L762" s="68">
        <v>100000</v>
      </c>
      <c r="M762" s="68">
        <v>20</v>
      </c>
      <c r="N762" s="68">
        <v>0</v>
      </c>
      <c r="O762" s="68">
        <v>0</v>
      </c>
      <c r="P762" s="68">
        <v>0</v>
      </c>
      <c r="Q762" s="68">
        <v>0</v>
      </c>
      <c r="R762" s="68">
        <v>2</v>
      </c>
      <c r="S762" s="68">
        <v>1</v>
      </c>
      <c r="T762" s="68">
        <v>4</v>
      </c>
      <c r="U762" s="68">
        <v>67</v>
      </c>
      <c r="V762" s="68">
        <v>0</v>
      </c>
      <c r="W762" s="68">
        <v>191</v>
      </c>
      <c r="X762" s="68">
        <v>0</v>
      </c>
      <c r="Y762" s="68">
        <v>0</v>
      </c>
      <c r="Z762" s="68">
        <v>0</v>
      </c>
      <c r="AA762" s="68">
        <v>0</v>
      </c>
      <c r="AB762" s="68">
        <v>0</v>
      </c>
      <c r="AC762" s="68">
        <v>0</v>
      </c>
      <c r="AD762" s="68">
        <v>140</v>
      </c>
      <c r="AE762" s="68">
        <v>1200</v>
      </c>
      <c r="AF762" s="68">
        <v>2</v>
      </c>
      <c r="AG762" s="68">
        <v>138</v>
      </c>
      <c r="AH762" s="68">
        <v>1200</v>
      </c>
      <c r="AI762" s="68">
        <v>2</v>
      </c>
      <c r="AJ762" s="68">
        <v>0</v>
      </c>
      <c r="AK762" s="68">
        <v>0</v>
      </c>
      <c r="AL762" s="68">
        <v>0</v>
      </c>
      <c r="AM762" s="68">
        <v>0</v>
      </c>
      <c r="AN762" s="68">
        <v>0</v>
      </c>
      <c r="AO762" s="68">
        <v>0</v>
      </c>
      <c r="AP762" s="68" t="s">
        <v>1713</v>
      </c>
      <c r="AQ762" s="68">
        <v>1</v>
      </c>
      <c r="AR762" s="68" t="s">
        <v>2504</v>
      </c>
      <c r="AS762" s="68">
        <v>300</v>
      </c>
      <c r="AT762" s="68">
        <v>40</v>
      </c>
      <c r="AU762" s="68">
        <v>8192</v>
      </c>
      <c r="AV762" s="68">
        <v>1</v>
      </c>
      <c r="AW762" s="68"/>
      <c r="AX762" s="68">
        <v>29</v>
      </c>
      <c r="AY762" s="126">
        <v>29</v>
      </c>
      <c r="AZ762" s="68">
        <v>2000000</v>
      </c>
      <c r="BA762" s="68">
        <v>1</v>
      </c>
      <c r="EQ762" s="68">
        <v>156035</v>
      </c>
      <c r="ER762" s="175">
        <v>1</v>
      </c>
      <c r="ES762" s="68">
        <v>-1</v>
      </c>
      <c r="ET762" s="68">
        <v>35</v>
      </c>
      <c r="EU762" s="68">
        <v>0</v>
      </c>
      <c r="EV762" s="68">
        <v>150035</v>
      </c>
      <c r="EW762" s="68" t="s">
        <v>2673</v>
      </c>
      <c r="EX762" s="68" t="str">
        <f t="shared" si="44"/>
        <v>소형</v>
      </c>
      <c r="GE762" s="68">
        <v>14053</v>
      </c>
      <c r="GF762" s="68" t="s">
        <v>4499</v>
      </c>
    </row>
    <row r="763" spans="6:188" x14ac:dyDescent="0.3">
      <c r="F763" s="68">
        <v>80030</v>
      </c>
      <c r="G763" s="68">
        <v>1</v>
      </c>
      <c r="H763" s="68">
        <v>180030</v>
      </c>
      <c r="I763" s="68">
        <v>280030</v>
      </c>
      <c r="J763" s="68" t="s">
        <v>828</v>
      </c>
      <c r="K763" s="68" t="s">
        <v>829</v>
      </c>
      <c r="L763" s="68">
        <v>100000</v>
      </c>
      <c r="M763" s="68">
        <v>20</v>
      </c>
      <c r="N763" s="68">
        <v>0</v>
      </c>
      <c r="O763" s="68">
        <v>0</v>
      </c>
      <c r="P763" s="68">
        <v>0</v>
      </c>
      <c r="Q763" s="68">
        <v>0</v>
      </c>
      <c r="R763" s="68">
        <v>2</v>
      </c>
      <c r="S763" s="68">
        <v>1</v>
      </c>
      <c r="T763" s="68">
        <v>4</v>
      </c>
      <c r="U763" s="68">
        <v>39</v>
      </c>
      <c r="V763" s="68">
        <v>0</v>
      </c>
      <c r="W763" s="68">
        <v>168</v>
      </c>
      <c r="X763" s="68">
        <v>0</v>
      </c>
      <c r="Y763" s="68">
        <v>0</v>
      </c>
      <c r="Z763" s="68">
        <v>0</v>
      </c>
      <c r="AA763" s="68">
        <v>0</v>
      </c>
      <c r="AB763" s="68">
        <v>0</v>
      </c>
      <c r="AC763" s="68">
        <v>0</v>
      </c>
      <c r="AD763" s="68">
        <v>104</v>
      </c>
      <c r="AE763" s="68">
        <v>12</v>
      </c>
      <c r="AF763" s="68">
        <v>0</v>
      </c>
      <c r="AG763" s="68">
        <v>121</v>
      </c>
      <c r="AH763" s="68">
        <v>700</v>
      </c>
      <c r="AI763" s="68">
        <v>0</v>
      </c>
      <c r="AJ763" s="68">
        <v>0</v>
      </c>
      <c r="AK763" s="68">
        <v>0</v>
      </c>
      <c r="AL763" s="68">
        <v>0</v>
      </c>
      <c r="AM763" s="68">
        <v>0</v>
      </c>
      <c r="AN763" s="68">
        <v>0</v>
      </c>
      <c r="AO763" s="68">
        <v>0</v>
      </c>
      <c r="AP763" s="68" t="s">
        <v>1714</v>
      </c>
      <c r="AQ763" s="68">
        <v>1</v>
      </c>
      <c r="AR763" s="68" t="s">
        <v>2505</v>
      </c>
      <c r="AS763" s="68">
        <v>300</v>
      </c>
      <c r="AT763" s="68">
        <v>8388664</v>
      </c>
      <c r="AU763" s="68">
        <v>8192</v>
      </c>
      <c r="AV763" s="68">
        <v>1</v>
      </c>
      <c r="AW763" s="68"/>
      <c r="AX763" s="68">
        <v>30</v>
      </c>
      <c r="AY763" s="126">
        <v>30</v>
      </c>
      <c r="AZ763" s="68">
        <v>2000000</v>
      </c>
      <c r="BA763" s="68">
        <v>1</v>
      </c>
      <c r="EQ763" s="68">
        <v>156037</v>
      </c>
      <c r="ER763" s="175">
        <v>2</v>
      </c>
      <c r="ES763" s="68">
        <v>-1</v>
      </c>
      <c r="ET763" s="68">
        <v>37</v>
      </c>
      <c r="EU763" s="68">
        <v>0</v>
      </c>
      <c r="EV763" s="68">
        <v>150037</v>
      </c>
      <c r="EW763" s="68" t="s">
        <v>2675</v>
      </c>
      <c r="EX763" s="68" t="str">
        <f t="shared" si="44"/>
        <v>중형</v>
      </c>
      <c r="GE763" s="68">
        <v>14501</v>
      </c>
      <c r="GF763" s="68" t="s">
        <v>4500</v>
      </c>
    </row>
    <row r="764" spans="6:188" x14ac:dyDescent="0.3">
      <c r="F764" s="68">
        <v>80031</v>
      </c>
      <c r="G764" s="68">
        <v>1</v>
      </c>
      <c r="H764" s="68">
        <v>180031</v>
      </c>
      <c r="I764" s="68">
        <v>280031</v>
      </c>
      <c r="J764" s="68" t="s">
        <v>830</v>
      </c>
      <c r="K764" s="68" t="s">
        <v>831</v>
      </c>
      <c r="L764" s="68">
        <v>100000</v>
      </c>
      <c r="M764" s="68">
        <v>20</v>
      </c>
      <c r="N764" s="68">
        <v>0</v>
      </c>
      <c r="O764" s="68">
        <v>0</v>
      </c>
      <c r="P764" s="68">
        <v>0</v>
      </c>
      <c r="Q764" s="68">
        <v>0</v>
      </c>
      <c r="R764" s="68">
        <v>2</v>
      </c>
      <c r="S764" s="68">
        <v>4</v>
      </c>
      <c r="T764" s="68">
        <v>4</v>
      </c>
      <c r="U764" s="68">
        <v>63</v>
      </c>
      <c r="V764" s="68">
        <v>0</v>
      </c>
      <c r="W764" s="68">
        <v>198</v>
      </c>
      <c r="X764" s="68">
        <v>0</v>
      </c>
      <c r="Y764" s="68">
        <v>0</v>
      </c>
      <c r="Z764" s="68">
        <v>0</v>
      </c>
      <c r="AA764" s="68">
        <v>0</v>
      </c>
      <c r="AB764" s="68">
        <v>0</v>
      </c>
      <c r="AC764" s="68">
        <v>0</v>
      </c>
      <c r="AD764" s="68">
        <v>120</v>
      </c>
      <c r="AE764" s="68">
        <v>1000</v>
      </c>
      <c r="AF764" s="68">
        <v>0</v>
      </c>
      <c r="AG764" s="68">
        <v>138</v>
      </c>
      <c r="AH764" s="68">
        <v>1000</v>
      </c>
      <c r="AI764" s="68">
        <v>4</v>
      </c>
      <c r="AJ764" s="68">
        <v>0</v>
      </c>
      <c r="AK764" s="68">
        <v>0</v>
      </c>
      <c r="AL764" s="68">
        <v>0</v>
      </c>
      <c r="AM764" s="68">
        <v>0</v>
      </c>
      <c r="AN764" s="68">
        <v>0</v>
      </c>
      <c r="AO764" s="68">
        <v>0</v>
      </c>
      <c r="AP764" s="68" t="s">
        <v>1715</v>
      </c>
      <c r="AQ764" s="68">
        <v>1</v>
      </c>
      <c r="AR764" s="68" t="s">
        <v>2506</v>
      </c>
      <c r="AS764" s="68">
        <v>300</v>
      </c>
      <c r="AT764" s="68">
        <v>40</v>
      </c>
      <c r="AU764" s="68">
        <v>8192</v>
      </c>
      <c r="AV764" s="68">
        <v>1</v>
      </c>
      <c r="AW764" s="68"/>
      <c r="AX764" s="68">
        <v>31</v>
      </c>
      <c r="AY764" s="126">
        <v>31</v>
      </c>
      <c r="AZ764" s="68">
        <v>2000000</v>
      </c>
      <c r="BA764" s="68">
        <v>1</v>
      </c>
      <c r="EQ764" s="68">
        <v>156038</v>
      </c>
      <c r="ER764" s="175">
        <v>1</v>
      </c>
      <c r="ES764" s="68">
        <v>-1</v>
      </c>
      <c r="ET764" s="68">
        <v>38</v>
      </c>
      <c r="EU764" s="68">
        <v>0</v>
      </c>
      <c r="EV764" s="68">
        <v>150038</v>
      </c>
      <c r="EW764" s="68" t="s">
        <v>2676</v>
      </c>
      <c r="EX764" s="68" t="str">
        <f t="shared" si="44"/>
        <v>소형</v>
      </c>
      <c r="GE764" s="68">
        <v>14502</v>
      </c>
      <c r="GF764" s="68" t="s">
        <v>4501</v>
      </c>
    </row>
    <row r="765" spans="6:188" x14ac:dyDescent="0.3">
      <c r="F765" s="68">
        <v>80032</v>
      </c>
      <c r="G765" s="68">
        <v>1</v>
      </c>
      <c r="H765" s="68">
        <v>180032</v>
      </c>
      <c r="I765" s="68">
        <v>280032</v>
      </c>
      <c r="J765" s="68" t="s">
        <v>832</v>
      </c>
      <c r="K765" s="68" t="s">
        <v>833</v>
      </c>
      <c r="L765" s="68">
        <v>100000</v>
      </c>
      <c r="M765" s="68">
        <v>20</v>
      </c>
      <c r="N765" s="68">
        <v>0</v>
      </c>
      <c r="O765" s="68">
        <v>0</v>
      </c>
      <c r="P765" s="68">
        <v>0</v>
      </c>
      <c r="Q765" s="68">
        <v>0</v>
      </c>
      <c r="R765" s="68">
        <v>2</v>
      </c>
      <c r="S765" s="68">
        <v>1</v>
      </c>
      <c r="T765" s="68">
        <v>4</v>
      </c>
      <c r="U765" s="68">
        <v>88</v>
      </c>
      <c r="V765" s="68">
        <v>0</v>
      </c>
      <c r="W765" s="68">
        <v>123</v>
      </c>
      <c r="X765" s="68">
        <v>0</v>
      </c>
      <c r="Y765" s="68">
        <v>0</v>
      </c>
      <c r="Z765" s="68">
        <v>0</v>
      </c>
      <c r="AA765" s="68">
        <v>0</v>
      </c>
      <c r="AB765" s="68">
        <v>0</v>
      </c>
      <c r="AC765" s="68">
        <v>0</v>
      </c>
      <c r="AD765" s="68">
        <v>101</v>
      </c>
      <c r="AE765" s="68">
        <v>15</v>
      </c>
      <c r="AF765" s="68">
        <v>0</v>
      </c>
      <c r="AG765" s="68">
        <v>110</v>
      </c>
      <c r="AH765" s="68">
        <v>40</v>
      </c>
      <c r="AI765" s="68">
        <v>0</v>
      </c>
      <c r="AJ765" s="68">
        <v>111</v>
      </c>
      <c r="AK765" s="68">
        <v>40</v>
      </c>
      <c r="AL765" s="68">
        <v>0</v>
      </c>
      <c r="AM765" s="68">
        <v>136</v>
      </c>
      <c r="AN765" s="68">
        <v>400</v>
      </c>
      <c r="AO765" s="68">
        <v>8</v>
      </c>
      <c r="AP765" s="68" t="s">
        <v>1716</v>
      </c>
      <c r="AQ765" s="68">
        <v>1</v>
      </c>
      <c r="AR765" s="68" t="s">
        <v>2507</v>
      </c>
      <c r="AS765" s="68">
        <v>300</v>
      </c>
      <c r="AT765" s="68">
        <v>8388664</v>
      </c>
      <c r="AU765" s="68">
        <v>8192</v>
      </c>
      <c r="AV765" s="68">
        <v>1</v>
      </c>
      <c r="AW765" s="68"/>
      <c r="AX765" s="68">
        <v>32</v>
      </c>
      <c r="AY765" s="126">
        <v>32</v>
      </c>
      <c r="AZ765" s="68">
        <v>2000000</v>
      </c>
      <c r="BA765" s="68">
        <v>1</v>
      </c>
      <c r="EQ765" s="68">
        <v>156039</v>
      </c>
      <c r="ER765" s="175">
        <v>2</v>
      </c>
      <c r="ES765" s="68">
        <v>-1</v>
      </c>
      <c r="ET765" s="68">
        <v>39</v>
      </c>
      <c r="EU765" s="68">
        <v>0</v>
      </c>
      <c r="EV765" s="68">
        <v>150039</v>
      </c>
      <c r="EW765" s="68" t="s">
        <v>2677</v>
      </c>
      <c r="EX765" s="68" t="str">
        <f t="shared" si="44"/>
        <v>중형</v>
      </c>
      <c r="GE765" s="68">
        <v>14503</v>
      </c>
      <c r="GF765" s="68" t="s">
        <v>4502</v>
      </c>
    </row>
    <row r="766" spans="6:188" x14ac:dyDescent="0.3">
      <c r="F766" s="68">
        <v>80033</v>
      </c>
      <c r="G766" s="68">
        <v>1</v>
      </c>
      <c r="H766" s="68">
        <v>180033</v>
      </c>
      <c r="I766" s="68">
        <v>280033</v>
      </c>
      <c r="J766" s="68" t="s">
        <v>834</v>
      </c>
      <c r="K766" s="68" t="s">
        <v>835</v>
      </c>
      <c r="L766" s="68">
        <v>150000</v>
      </c>
      <c r="M766" s="68">
        <v>20</v>
      </c>
      <c r="N766" s="68">
        <v>0</v>
      </c>
      <c r="O766" s="68">
        <v>0</v>
      </c>
      <c r="P766" s="68">
        <v>0</v>
      </c>
      <c r="Q766" s="68">
        <v>0</v>
      </c>
      <c r="R766" s="68">
        <v>2</v>
      </c>
      <c r="S766" s="68">
        <v>2</v>
      </c>
      <c r="T766" s="68">
        <v>5</v>
      </c>
      <c r="U766" s="68">
        <v>88</v>
      </c>
      <c r="V766" s="68">
        <v>0</v>
      </c>
      <c r="W766" s="68">
        <v>385</v>
      </c>
      <c r="X766" s="68">
        <v>0</v>
      </c>
      <c r="Y766" s="68">
        <v>0</v>
      </c>
      <c r="Z766" s="68">
        <v>0</v>
      </c>
      <c r="AA766" s="68">
        <v>0</v>
      </c>
      <c r="AB766" s="68">
        <v>0</v>
      </c>
      <c r="AC766" s="68">
        <v>0</v>
      </c>
      <c r="AD766" s="68">
        <v>110</v>
      </c>
      <c r="AE766" s="68">
        <v>0</v>
      </c>
      <c r="AF766" s="68">
        <v>800</v>
      </c>
      <c r="AG766" s="68">
        <v>140</v>
      </c>
      <c r="AH766" s="68">
        <v>1200</v>
      </c>
      <c r="AI766" s="68">
        <v>2</v>
      </c>
      <c r="AJ766" s="68">
        <v>138</v>
      </c>
      <c r="AK766" s="68">
        <v>1200</v>
      </c>
      <c r="AL766" s="68">
        <v>2</v>
      </c>
      <c r="AM766" s="68">
        <v>138</v>
      </c>
      <c r="AN766" s="68">
        <v>-2400</v>
      </c>
      <c r="AO766" s="68">
        <v>3</v>
      </c>
      <c r="AP766" s="68" t="s">
        <v>1717</v>
      </c>
      <c r="AQ766" s="68">
        <v>1</v>
      </c>
      <c r="AR766" s="68" t="s">
        <v>836</v>
      </c>
      <c r="AS766" s="68">
        <v>600</v>
      </c>
      <c r="AT766" s="68">
        <v>24</v>
      </c>
      <c r="AU766" s="68">
        <v>0</v>
      </c>
      <c r="AV766" s="68">
        <v>1</v>
      </c>
      <c r="AW766" s="68"/>
      <c r="AX766" s="68">
        <v>33</v>
      </c>
      <c r="AY766" s="126">
        <v>33</v>
      </c>
      <c r="AZ766" s="68">
        <v>0</v>
      </c>
      <c r="BA766" s="68">
        <v>1</v>
      </c>
      <c r="EQ766" s="68">
        <v>156041</v>
      </c>
      <c r="ER766" s="175">
        <v>1</v>
      </c>
      <c r="ES766" s="68">
        <v>-1</v>
      </c>
      <c r="ET766" s="68">
        <v>41</v>
      </c>
      <c r="EU766" s="68">
        <v>0</v>
      </c>
      <c r="EV766" s="68">
        <v>150041</v>
      </c>
      <c r="EW766" s="68" t="s">
        <v>2679</v>
      </c>
      <c r="EX766" s="68" t="str">
        <f t="shared" si="44"/>
        <v>소형</v>
      </c>
      <c r="GE766" s="68">
        <v>15000</v>
      </c>
      <c r="GF766" s="68" t="s">
        <v>4503</v>
      </c>
    </row>
    <row r="767" spans="6:188" x14ac:dyDescent="0.3">
      <c r="F767" s="68">
        <v>80034</v>
      </c>
      <c r="G767" s="68">
        <v>1</v>
      </c>
      <c r="H767" s="68">
        <v>180034</v>
      </c>
      <c r="I767" s="68">
        <v>280034</v>
      </c>
      <c r="J767" s="68" t="s">
        <v>837</v>
      </c>
      <c r="K767" s="68" t="s">
        <v>838</v>
      </c>
      <c r="L767" s="68">
        <v>150000</v>
      </c>
      <c r="M767" s="68">
        <v>20</v>
      </c>
      <c r="N767" s="68">
        <v>0</v>
      </c>
      <c r="O767" s="68">
        <v>0</v>
      </c>
      <c r="P767" s="68">
        <v>0</v>
      </c>
      <c r="Q767" s="68">
        <v>0</v>
      </c>
      <c r="R767" s="68">
        <v>2</v>
      </c>
      <c r="S767" s="68">
        <v>3</v>
      </c>
      <c r="T767" s="68">
        <v>5</v>
      </c>
      <c r="U767" s="68">
        <v>112</v>
      </c>
      <c r="V767" s="68">
        <v>0</v>
      </c>
      <c r="W767" s="68">
        <v>308</v>
      </c>
      <c r="X767" s="68">
        <v>0</v>
      </c>
      <c r="Y767" s="68">
        <v>0</v>
      </c>
      <c r="Z767" s="68">
        <v>0</v>
      </c>
      <c r="AA767" s="68">
        <v>0</v>
      </c>
      <c r="AB767" s="68">
        <v>0</v>
      </c>
      <c r="AC767" s="68">
        <v>0</v>
      </c>
      <c r="AD767" s="68">
        <v>104</v>
      </c>
      <c r="AE767" s="68">
        <v>16</v>
      </c>
      <c r="AF767" s="68">
        <v>0</v>
      </c>
      <c r="AG767" s="68">
        <v>121</v>
      </c>
      <c r="AH767" s="68">
        <v>750</v>
      </c>
      <c r="AI767" s="68">
        <v>0</v>
      </c>
      <c r="AJ767" s="68">
        <v>138</v>
      </c>
      <c r="AK767" s="68">
        <v>1000</v>
      </c>
      <c r="AL767" s="68">
        <v>3</v>
      </c>
      <c r="AM767" s="68">
        <v>138</v>
      </c>
      <c r="AN767" s="68">
        <v>-2000</v>
      </c>
      <c r="AO767" s="68">
        <v>4</v>
      </c>
      <c r="AP767" s="68" t="s">
        <v>1718</v>
      </c>
      <c r="AQ767" s="68">
        <v>1</v>
      </c>
      <c r="AR767" s="68" t="s">
        <v>839</v>
      </c>
      <c r="AS767" s="68">
        <v>600</v>
      </c>
      <c r="AT767" s="68">
        <v>24</v>
      </c>
      <c r="AU767" s="68">
        <v>0</v>
      </c>
      <c r="AV767" s="68">
        <v>1</v>
      </c>
      <c r="AW767" s="68"/>
      <c r="AX767" s="68">
        <v>34</v>
      </c>
      <c r="AY767" s="126">
        <v>34</v>
      </c>
      <c r="AZ767" s="68">
        <v>0</v>
      </c>
      <c r="BA767" s="68">
        <v>1</v>
      </c>
      <c r="EQ767" s="68">
        <v>156040</v>
      </c>
      <c r="ER767" s="175">
        <v>2</v>
      </c>
      <c r="ES767" s="68">
        <v>-1</v>
      </c>
      <c r="ET767" s="68">
        <v>40</v>
      </c>
      <c r="EU767" s="68">
        <v>0</v>
      </c>
      <c r="EV767" s="68">
        <v>150040</v>
      </c>
      <c r="EW767" s="68" t="s">
        <v>2678</v>
      </c>
      <c r="EX767" s="68" t="str">
        <f t="shared" si="44"/>
        <v>중형</v>
      </c>
      <c r="GE767" s="68">
        <v>15001</v>
      </c>
      <c r="GF767" s="68" t="s">
        <v>4504</v>
      </c>
    </row>
    <row r="768" spans="6:188" x14ac:dyDescent="0.3">
      <c r="F768" s="68">
        <v>80035</v>
      </c>
      <c r="G768" s="68">
        <v>1</v>
      </c>
      <c r="H768" s="68">
        <v>180035</v>
      </c>
      <c r="I768" s="68">
        <v>280035</v>
      </c>
      <c r="J768" s="68" t="s">
        <v>840</v>
      </c>
      <c r="K768" s="68" t="s">
        <v>841</v>
      </c>
      <c r="L768" s="68">
        <v>150000</v>
      </c>
      <c r="M768" s="68">
        <v>20</v>
      </c>
      <c r="N768" s="68">
        <v>0</v>
      </c>
      <c r="O768" s="68">
        <v>0</v>
      </c>
      <c r="P768" s="68">
        <v>0</v>
      </c>
      <c r="Q768" s="68">
        <v>0</v>
      </c>
      <c r="R768" s="68">
        <v>2</v>
      </c>
      <c r="S768" s="68">
        <v>4</v>
      </c>
      <c r="T768" s="68">
        <v>5</v>
      </c>
      <c r="U768" s="68">
        <v>84</v>
      </c>
      <c r="V768" s="68">
        <v>0</v>
      </c>
      <c r="W768" s="68">
        <v>396</v>
      </c>
      <c r="X768" s="68">
        <v>0</v>
      </c>
      <c r="Y768" s="68">
        <v>0</v>
      </c>
      <c r="Z768" s="68">
        <v>0</v>
      </c>
      <c r="AA768" s="68">
        <v>0</v>
      </c>
      <c r="AB768" s="68">
        <v>0</v>
      </c>
      <c r="AC768" s="68">
        <v>0</v>
      </c>
      <c r="AD768" s="68">
        <v>110</v>
      </c>
      <c r="AE768" s="68">
        <v>0</v>
      </c>
      <c r="AF768" s="68">
        <v>800</v>
      </c>
      <c r="AG768" s="68">
        <v>120</v>
      </c>
      <c r="AH768" s="68">
        <v>1000</v>
      </c>
      <c r="AI768" s="68">
        <v>0</v>
      </c>
      <c r="AJ768" s="68">
        <v>138</v>
      </c>
      <c r="AK768" s="68">
        <v>1000</v>
      </c>
      <c r="AL768" s="68">
        <v>4</v>
      </c>
      <c r="AM768" s="68">
        <v>138</v>
      </c>
      <c r="AN768" s="68">
        <v>-2000</v>
      </c>
      <c r="AO768" s="68">
        <v>5</v>
      </c>
      <c r="AP768" s="68" t="s">
        <v>1719</v>
      </c>
      <c r="AQ768" s="68">
        <v>1</v>
      </c>
      <c r="AR768" s="68" t="s">
        <v>842</v>
      </c>
      <c r="AS768" s="68">
        <v>600</v>
      </c>
      <c r="AT768" s="68">
        <v>24</v>
      </c>
      <c r="AU768" s="68">
        <v>0</v>
      </c>
      <c r="AV768" s="68">
        <v>1</v>
      </c>
      <c r="AW768" s="68"/>
      <c r="AX768" s="68">
        <v>35</v>
      </c>
      <c r="AY768" s="126">
        <v>35</v>
      </c>
      <c r="AZ768" s="68">
        <v>0</v>
      </c>
      <c r="BA768" s="68">
        <v>1</v>
      </c>
      <c r="EQ768" s="68">
        <v>56042</v>
      </c>
      <c r="ER768" s="175">
        <v>2</v>
      </c>
      <c r="ES768" s="68">
        <v>-1</v>
      </c>
      <c r="ET768" s="68">
        <v>42</v>
      </c>
      <c r="EU768" s="68">
        <v>0</v>
      </c>
      <c r="EV768" s="68">
        <v>150042</v>
      </c>
      <c r="EW768" s="68" t="s">
        <v>2680</v>
      </c>
      <c r="EX768" s="68" t="str">
        <f t="shared" si="44"/>
        <v>중형</v>
      </c>
      <c r="GE768" s="68">
        <v>15002</v>
      </c>
      <c r="GF768" s="68" t="s">
        <v>4505</v>
      </c>
    </row>
    <row r="769" spans="6:188" x14ac:dyDescent="0.3">
      <c r="F769" s="68">
        <v>80036</v>
      </c>
      <c r="G769" s="68">
        <v>1</v>
      </c>
      <c r="H769" s="68">
        <v>180036</v>
      </c>
      <c r="I769" s="68">
        <v>280036</v>
      </c>
      <c r="J769" s="68" t="s">
        <v>843</v>
      </c>
      <c r="K769" s="68" t="s">
        <v>844</v>
      </c>
      <c r="L769" s="68">
        <v>150000</v>
      </c>
      <c r="M769" s="68">
        <v>20</v>
      </c>
      <c r="N769" s="68">
        <v>0</v>
      </c>
      <c r="O769" s="68">
        <v>0</v>
      </c>
      <c r="P769" s="68">
        <v>0</v>
      </c>
      <c r="Q769" s="68">
        <v>0</v>
      </c>
      <c r="R769" s="68">
        <v>2</v>
      </c>
      <c r="S769" s="68">
        <v>5</v>
      </c>
      <c r="T769" s="68">
        <v>5</v>
      </c>
      <c r="U769" s="68">
        <v>165</v>
      </c>
      <c r="V769" s="68">
        <v>0</v>
      </c>
      <c r="W769" s="68">
        <v>249</v>
      </c>
      <c r="X769" s="68">
        <v>0</v>
      </c>
      <c r="Y769" s="68">
        <v>0</v>
      </c>
      <c r="Z769" s="68">
        <v>0</v>
      </c>
      <c r="AA769" s="68">
        <v>0</v>
      </c>
      <c r="AB769" s="68">
        <v>0</v>
      </c>
      <c r="AC769" s="68">
        <v>0</v>
      </c>
      <c r="AD769" s="68">
        <v>101</v>
      </c>
      <c r="AE769" s="68">
        <v>20</v>
      </c>
      <c r="AF769" s="68">
        <v>0</v>
      </c>
      <c r="AG769" s="68">
        <v>147</v>
      </c>
      <c r="AH769" s="68">
        <v>1200</v>
      </c>
      <c r="AI769" s="68">
        <v>60262</v>
      </c>
      <c r="AJ769" s="68">
        <v>138</v>
      </c>
      <c r="AK769" s="68">
        <v>1200</v>
      </c>
      <c r="AL769" s="68">
        <v>5</v>
      </c>
      <c r="AM769" s="68">
        <v>138</v>
      </c>
      <c r="AN769" s="68">
        <v>-2400</v>
      </c>
      <c r="AO769" s="68">
        <v>2</v>
      </c>
      <c r="AP769" s="68" t="s">
        <v>1720</v>
      </c>
      <c r="AQ769" s="68">
        <v>1</v>
      </c>
      <c r="AR769" s="68" t="s">
        <v>845</v>
      </c>
      <c r="AS769" s="68">
        <v>600</v>
      </c>
      <c r="AT769" s="68">
        <v>24</v>
      </c>
      <c r="AU769" s="68">
        <v>0</v>
      </c>
      <c r="AV769" s="68">
        <v>1</v>
      </c>
      <c r="AW769" s="68"/>
      <c r="AX769" s="68">
        <v>36</v>
      </c>
      <c r="AY769" s="126">
        <v>36</v>
      </c>
      <c r="AZ769" s="68">
        <v>0</v>
      </c>
      <c r="BA769" s="68">
        <v>1</v>
      </c>
      <c r="EQ769" s="68">
        <v>56043</v>
      </c>
      <c r="ER769" s="175">
        <v>2</v>
      </c>
      <c r="ES769" s="68">
        <v>-1</v>
      </c>
      <c r="ET769" s="68">
        <v>43</v>
      </c>
      <c r="EU769" s="68">
        <v>0</v>
      </c>
      <c r="EV769" s="68">
        <v>150043</v>
      </c>
      <c r="EW769" s="68" t="s">
        <v>2681</v>
      </c>
      <c r="EX769" s="68" t="str">
        <f t="shared" si="44"/>
        <v>중형</v>
      </c>
      <c r="GE769" s="68">
        <v>15100</v>
      </c>
      <c r="GF769" s="68" t="s">
        <v>4506</v>
      </c>
    </row>
    <row r="770" spans="6:188" x14ac:dyDescent="0.3">
      <c r="F770" s="68">
        <v>80037</v>
      </c>
      <c r="G770" s="68">
        <v>1</v>
      </c>
      <c r="H770" s="68">
        <v>180037</v>
      </c>
      <c r="I770" s="68">
        <v>280037</v>
      </c>
      <c r="J770" s="68" t="s">
        <v>846</v>
      </c>
      <c r="K770" s="68" t="s">
        <v>847</v>
      </c>
      <c r="L770" s="68">
        <v>150000</v>
      </c>
      <c r="M770" s="68">
        <v>20</v>
      </c>
      <c r="N770" s="68">
        <v>0</v>
      </c>
      <c r="O770" s="68">
        <v>0</v>
      </c>
      <c r="P770" s="68">
        <v>0</v>
      </c>
      <c r="Q770" s="68">
        <v>0</v>
      </c>
      <c r="R770" s="68">
        <v>2</v>
      </c>
      <c r="S770" s="68">
        <v>1</v>
      </c>
      <c r="T770" s="68">
        <v>5</v>
      </c>
      <c r="U770" s="68">
        <v>263</v>
      </c>
      <c r="V770" s="68">
        <v>0</v>
      </c>
      <c r="W770" s="68">
        <v>368</v>
      </c>
      <c r="X770" s="68">
        <v>0</v>
      </c>
      <c r="Y770" s="68">
        <v>0</v>
      </c>
      <c r="Z770" s="68">
        <v>0</v>
      </c>
      <c r="AA770" s="68">
        <v>0</v>
      </c>
      <c r="AB770" s="68">
        <v>0</v>
      </c>
      <c r="AC770" s="68">
        <v>0</v>
      </c>
      <c r="AD770" s="68">
        <v>109</v>
      </c>
      <c r="AE770" s="68">
        <v>0</v>
      </c>
      <c r="AF770" s="68">
        <v>1200</v>
      </c>
      <c r="AG770" s="68">
        <v>110</v>
      </c>
      <c r="AH770" s="68">
        <v>0</v>
      </c>
      <c r="AI770" s="68">
        <v>800</v>
      </c>
      <c r="AJ770" s="68">
        <v>147</v>
      </c>
      <c r="AK770" s="68">
        <v>2000</v>
      </c>
      <c r="AL770" s="68">
        <v>60271</v>
      </c>
      <c r="AM770" s="68">
        <v>0</v>
      </c>
      <c r="AN770" s="68">
        <v>0</v>
      </c>
      <c r="AO770" s="68">
        <v>0</v>
      </c>
      <c r="AP770" s="68" t="s">
        <v>1721</v>
      </c>
      <c r="AQ770" s="68">
        <v>1</v>
      </c>
      <c r="AR770" s="68" t="s">
        <v>848</v>
      </c>
      <c r="AS770" s="68">
        <v>600</v>
      </c>
      <c r="AT770" s="68">
        <v>24</v>
      </c>
      <c r="AU770" s="68">
        <v>0</v>
      </c>
      <c r="AV770" s="68">
        <v>1</v>
      </c>
      <c r="AW770" s="68"/>
      <c r="AX770" s="68">
        <v>37</v>
      </c>
      <c r="AY770" s="126">
        <v>37</v>
      </c>
      <c r="AZ770" s="68">
        <v>0</v>
      </c>
      <c r="BA770" s="68">
        <v>1</v>
      </c>
      <c r="EQ770" s="68">
        <v>56044</v>
      </c>
      <c r="ER770" s="175">
        <v>1</v>
      </c>
      <c r="ES770" s="68">
        <v>-1</v>
      </c>
      <c r="ET770" s="68">
        <v>44</v>
      </c>
      <c r="EU770" s="68">
        <v>0</v>
      </c>
      <c r="EV770" s="68">
        <v>150044</v>
      </c>
      <c r="EW770" s="68" t="s">
        <v>2682</v>
      </c>
      <c r="EX770" s="68" t="str">
        <f t="shared" si="44"/>
        <v>소형</v>
      </c>
      <c r="GE770" s="68">
        <v>15101</v>
      </c>
      <c r="GF770" s="68" t="s">
        <v>4507</v>
      </c>
    </row>
    <row r="771" spans="6:188" x14ac:dyDescent="0.3">
      <c r="F771" s="68">
        <v>80038</v>
      </c>
      <c r="G771" s="68">
        <v>1</v>
      </c>
      <c r="H771" s="68">
        <v>180038</v>
      </c>
      <c r="I771" s="68">
        <v>280038</v>
      </c>
      <c r="J771" s="68" t="s">
        <v>849</v>
      </c>
      <c r="K771" s="68" t="s">
        <v>850</v>
      </c>
      <c r="L771" s="68">
        <v>150000</v>
      </c>
      <c r="M771" s="68">
        <v>20</v>
      </c>
      <c r="N771" s="68">
        <v>0</v>
      </c>
      <c r="O771" s="68">
        <v>0</v>
      </c>
      <c r="P771" s="68">
        <v>0</v>
      </c>
      <c r="Q771" s="68">
        <v>0</v>
      </c>
      <c r="R771" s="68">
        <v>2</v>
      </c>
      <c r="S771" s="68">
        <v>1</v>
      </c>
      <c r="T771" s="68">
        <v>5</v>
      </c>
      <c r="U771" s="68">
        <v>18</v>
      </c>
      <c r="V771" s="68">
        <v>0</v>
      </c>
      <c r="W771" s="68">
        <v>455</v>
      </c>
      <c r="X771" s="68">
        <v>0</v>
      </c>
      <c r="Y771" s="68">
        <v>0</v>
      </c>
      <c r="Z771" s="68">
        <v>0</v>
      </c>
      <c r="AA771" s="68">
        <v>0</v>
      </c>
      <c r="AB771" s="68">
        <v>0</v>
      </c>
      <c r="AC771" s="68">
        <v>0</v>
      </c>
      <c r="AD771" s="68">
        <v>104</v>
      </c>
      <c r="AE771" s="68">
        <v>25</v>
      </c>
      <c r="AF771" s="68">
        <v>0</v>
      </c>
      <c r="AG771" s="68">
        <v>110</v>
      </c>
      <c r="AH771" s="68">
        <v>0</v>
      </c>
      <c r="AI771" s="68">
        <v>1500</v>
      </c>
      <c r="AJ771" s="68">
        <v>0</v>
      </c>
      <c r="AK771" s="68">
        <v>0</v>
      </c>
      <c r="AL771" s="68">
        <v>0</v>
      </c>
      <c r="AM771" s="68">
        <v>0</v>
      </c>
      <c r="AN771" s="68">
        <v>0</v>
      </c>
      <c r="AO771" s="68">
        <v>0</v>
      </c>
      <c r="AP771" s="68" t="s">
        <v>1722</v>
      </c>
      <c r="AQ771" s="68">
        <v>1</v>
      </c>
      <c r="AR771" s="68" t="s">
        <v>851</v>
      </c>
      <c r="AS771" s="68">
        <v>600</v>
      </c>
      <c r="AT771" s="68">
        <v>24</v>
      </c>
      <c r="AU771" s="68">
        <v>0</v>
      </c>
      <c r="AV771" s="68">
        <v>1</v>
      </c>
      <c r="AW771" s="68"/>
      <c r="AX771" s="68">
        <v>38</v>
      </c>
      <c r="AY771" s="126">
        <v>38</v>
      </c>
      <c r="AZ771" s="68">
        <v>0</v>
      </c>
      <c r="BA771" s="68">
        <v>1</v>
      </c>
      <c r="EQ771" s="68">
        <v>56045</v>
      </c>
      <c r="ER771" s="175">
        <v>1</v>
      </c>
      <c r="ES771" s="68">
        <v>-1</v>
      </c>
      <c r="ET771" s="68">
        <v>45</v>
      </c>
      <c r="EU771" s="68">
        <v>0</v>
      </c>
      <c r="EV771" s="68">
        <v>150045</v>
      </c>
      <c r="EW771" s="68" t="s">
        <v>2683</v>
      </c>
      <c r="EX771" s="68" t="str">
        <f t="shared" ref="EX771:EX834" si="45">IF(ER771=1,"소형",IF(ER771=2,"중형","대형"))</f>
        <v>소형</v>
      </c>
      <c r="GE771" s="68">
        <v>15501</v>
      </c>
      <c r="GF771" s="68" t="s">
        <v>4508</v>
      </c>
    </row>
    <row r="772" spans="6:188" x14ac:dyDescent="0.3">
      <c r="F772" s="68">
        <v>80039</v>
      </c>
      <c r="G772" s="68">
        <v>1</v>
      </c>
      <c r="H772" s="68">
        <v>180039</v>
      </c>
      <c r="I772" s="68">
        <v>280039</v>
      </c>
      <c r="J772" s="68" t="s">
        <v>852</v>
      </c>
      <c r="K772" s="68" t="s">
        <v>853</v>
      </c>
      <c r="L772" s="68">
        <v>150000</v>
      </c>
      <c r="M772" s="68">
        <v>20</v>
      </c>
      <c r="N772" s="68">
        <v>0</v>
      </c>
      <c r="O772" s="68">
        <v>0</v>
      </c>
      <c r="P772" s="68">
        <v>0</v>
      </c>
      <c r="Q772" s="68">
        <v>0</v>
      </c>
      <c r="R772" s="68">
        <v>2</v>
      </c>
      <c r="S772" s="68">
        <v>1</v>
      </c>
      <c r="T772" s="68">
        <v>5</v>
      </c>
      <c r="U772" s="68">
        <v>140</v>
      </c>
      <c r="V772" s="68">
        <v>0</v>
      </c>
      <c r="W772" s="68">
        <v>431</v>
      </c>
      <c r="X772" s="68">
        <v>0</v>
      </c>
      <c r="Y772" s="68">
        <v>0</v>
      </c>
      <c r="Z772" s="68">
        <v>0</v>
      </c>
      <c r="AA772" s="68">
        <v>0</v>
      </c>
      <c r="AB772" s="68">
        <v>0</v>
      </c>
      <c r="AC772" s="68">
        <v>0</v>
      </c>
      <c r="AD772" s="68">
        <v>110</v>
      </c>
      <c r="AE772" s="68">
        <v>0</v>
      </c>
      <c r="AF772" s="68">
        <v>1200</v>
      </c>
      <c r="AG772" s="68">
        <v>150</v>
      </c>
      <c r="AH772" s="68">
        <v>1000</v>
      </c>
      <c r="AI772" s="68">
        <v>67001</v>
      </c>
      <c r="AJ772" s="68">
        <v>150</v>
      </c>
      <c r="AK772" s="68">
        <v>1000</v>
      </c>
      <c r="AL772" s="68">
        <v>67002</v>
      </c>
      <c r="AM772" s="68">
        <v>0</v>
      </c>
      <c r="AN772" s="68">
        <v>0</v>
      </c>
      <c r="AO772" s="68">
        <v>0</v>
      </c>
      <c r="AP772" s="68" t="s">
        <v>1723</v>
      </c>
      <c r="AQ772" s="68">
        <v>1</v>
      </c>
      <c r="AR772" s="68" t="s">
        <v>2508</v>
      </c>
      <c r="AS772" s="68">
        <v>600</v>
      </c>
      <c r="AT772" s="68">
        <v>24</v>
      </c>
      <c r="AU772" s="68">
        <v>0</v>
      </c>
      <c r="AV772" s="68">
        <v>1</v>
      </c>
      <c r="AW772" s="68"/>
      <c r="AX772" s="68">
        <v>39</v>
      </c>
      <c r="AY772" s="126">
        <v>39</v>
      </c>
      <c r="AZ772" s="68">
        <v>0</v>
      </c>
      <c r="BA772" s="68">
        <v>1</v>
      </c>
      <c r="EQ772" s="68">
        <v>56046</v>
      </c>
      <c r="ER772" s="175">
        <v>1</v>
      </c>
      <c r="ES772" s="68">
        <v>-1</v>
      </c>
      <c r="ET772" s="68">
        <v>46</v>
      </c>
      <c r="EU772" s="68">
        <v>0</v>
      </c>
      <c r="EV772" s="68">
        <v>150046</v>
      </c>
      <c r="EW772" s="68" t="s">
        <v>2684</v>
      </c>
      <c r="EX772" s="68" t="str">
        <f t="shared" si="45"/>
        <v>소형</v>
      </c>
      <c r="GE772" s="68">
        <v>15502</v>
      </c>
      <c r="GF772" s="68" t="s">
        <v>4509</v>
      </c>
    </row>
    <row r="773" spans="6:188" x14ac:dyDescent="0.3">
      <c r="F773" s="68">
        <v>80040</v>
      </c>
      <c r="G773" s="68">
        <v>1</v>
      </c>
      <c r="H773" s="68">
        <v>180040</v>
      </c>
      <c r="I773" s="68">
        <v>280040</v>
      </c>
      <c r="J773" s="68" t="s">
        <v>854</v>
      </c>
      <c r="K773" s="68" t="s">
        <v>855</v>
      </c>
      <c r="L773" s="68">
        <v>150000</v>
      </c>
      <c r="M773" s="68">
        <v>20</v>
      </c>
      <c r="N773" s="68">
        <v>0</v>
      </c>
      <c r="O773" s="68">
        <v>0</v>
      </c>
      <c r="P773" s="68">
        <v>0</v>
      </c>
      <c r="Q773" s="68">
        <v>0</v>
      </c>
      <c r="R773" s="68">
        <v>2</v>
      </c>
      <c r="S773" s="68">
        <v>1</v>
      </c>
      <c r="T773" s="68">
        <v>5</v>
      </c>
      <c r="U773" s="68">
        <v>63</v>
      </c>
      <c r="V773" s="68">
        <v>0</v>
      </c>
      <c r="W773" s="68">
        <v>420</v>
      </c>
      <c r="X773" s="68">
        <v>0</v>
      </c>
      <c r="Y773" s="68">
        <v>0</v>
      </c>
      <c r="Z773" s="68">
        <v>0</v>
      </c>
      <c r="AA773" s="68">
        <v>0</v>
      </c>
      <c r="AB773" s="68">
        <v>0</v>
      </c>
      <c r="AC773" s="68">
        <v>0</v>
      </c>
      <c r="AD773" s="68">
        <v>110</v>
      </c>
      <c r="AE773" s="68">
        <v>0</v>
      </c>
      <c r="AF773" s="68">
        <v>1000</v>
      </c>
      <c r="AG773" s="68">
        <v>121</v>
      </c>
      <c r="AH773" s="68">
        <v>1000</v>
      </c>
      <c r="AI773" s="68">
        <v>0</v>
      </c>
      <c r="AJ773" s="68">
        <v>0</v>
      </c>
      <c r="AK773" s="68">
        <v>0</v>
      </c>
      <c r="AL773" s="68">
        <v>0</v>
      </c>
      <c r="AM773" s="68">
        <v>0</v>
      </c>
      <c r="AN773" s="68">
        <v>0</v>
      </c>
      <c r="AO773" s="68">
        <v>0</v>
      </c>
      <c r="AP773" s="68" t="s">
        <v>1724</v>
      </c>
      <c r="AQ773" s="68">
        <v>1</v>
      </c>
      <c r="AR773" s="68" t="s">
        <v>856</v>
      </c>
      <c r="AS773" s="68">
        <v>600</v>
      </c>
      <c r="AT773" s="68">
        <v>24</v>
      </c>
      <c r="AU773" s="68">
        <v>0</v>
      </c>
      <c r="AV773" s="68">
        <v>1</v>
      </c>
      <c r="AW773" s="68"/>
      <c r="AX773" s="68">
        <v>40</v>
      </c>
      <c r="AY773" s="126">
        <v>40</v>
      </c>
      <c r="AZ773" s="68">
        <v>0</v>
      </c>
      <c r="BA773" s="68">
        <v>1</v>
      </c>
      <c r="EQ773" s="68">
        <v>56047</v>
      </c>
      <c r="ER773" s="175">
        <v>1</v>
      </c>
      <c r="ES773" s="68">
        <v>-1</v>
      </c>
      <c r="ET773" s="68">
        <v>47</v>
      </c>
      <c r="EU773" s="68">
        <v>0</v>
      </c>
      <c r="EV773" s="68">
        <v>150047</v>
      </c>
      <c r="EW773" s="68" t="s">
        <v>2685</v>
      </c>
      <c r="EX773" s="68" t="str">
        <f t="shared" si="45"/>
        <v>소형</v>
      </c>
      <c r="GE773" s="68">
        <v>15503</v>
      </c>
      <c r="GF773" s="68" t="s">
        <v>3328</v>
      </c>
    </row>
    <row r="774" spans="6:188" x14ac:dyDescent="0.3">
      <c r="F774" s="68">
        <v>80041</v>
      </c>
      <c r="G774" s="68">
        <v>1</v>
      </c>
      <c r="H774" s="68">
        <v>180041</v>
      </c>
      <c r="I774" s="68">
        <v>280041</v>
      </c>
      <c r="J774" s="68" t="s">
        <v>857</v>
      </c>
      <c r="K774" s="68" t="s">
        <v>858</v>
      </c>
      <c r="L774" s="68">
        <v>10000</v>
      </c>
      <c r="M774" s="68">
        <v>20</v>
      </c>
      <c r="N774" s="68">
        <v>0</v>
      </c>
      <c r="O774" s="68">
        <v>0</v>
      </c>
      <c r="P774" s="68">
        <v>0</v>
      </c>
      <c r="Q774" s="68">
        <v>0</v>
      </c>
      <c r="R774" s="68">
        <v>4</v>
      </c>
      <c r="S774" s="68">
        <v>1</v>
      </c>
      <c r="T774" s="68">
        <v>1</v>
      </c>
      <c r="U774" s="68">
        <v>8</v>
      </c>
      <c r="V774" s="68">
        <v>0</v>
      </c>
      <c r="W774" s="68">
        <v>0</v>
      </c>
      <c r="X774" s="68">
        <v>0</v>
      </c>
      <c r="Y774" s="68">
        <v>0</v>
      </c>
      <c r="Z774" s="68">
        <v>0</v>
      </c>
      <c r="AA774" s="68">
        <v>0</v>
      </c>
      <c r="AB774" s="68">
        <v>0</v>
      </c>
      <c r="AC774" s="68">
        <v>0</v>
      </c>
      <c r="AD774" s="68">
        <v>0</v>
      </c>
      <c r="AE774" s="68">
        <v>0</v>
      </c>
      <c r="AF774" s="68">
        <v>0</v>
      </c>
      <c r="AG774" s="68">
        <v>0</v>
      </c>
      <c r="AH774" s="68">
        <v>0</v>
      </c>
      <c r="AI774" s="68">
        <v>0</v>
      </c>
      <c r="AJ774" s="68">
        <v>0</v>
      </c>
      <c r="AK774" s="68">
        <v>0</v>
      </c>
      <c r="AL774" s="68">
        <v>0</v>
      </c>
      <c r="AM774" s="68">
        <v>0</v>
      </c>
      <c r="AN774" s="68">
        <v>0</v>
      </c>
      <c r="AO774" s="68">
        <v>0</v>
      </c>
      <c r="AP774" s="68" t="s">
        <v>859</v>
      </c>
      <c r="AQ774" s="68">
        <v>0</v>
      </c>
      <c r="AR774" s="68" t="s">
        <v>10378</v>
      </c>
      <c r="AS774" s="68">
        <v>150</v>
      </c>
      <c r="AT774" s="68">
        <v>8388616</v>
      </c>
      <c r="AU774" s="68">
        <v>8192</v>
      </c>
      <c r="AV774" s="68">
        <v>1</v>
      </c>
      <c r="AW774" s="68"/>
      <c r="AX774" s="68">
        <v>41</v>
      </c>
      <c r="AY774" s="126">
        <v>41</v>
      </c>
      <c r="AZ774" s="68">
        <v>100000</v>
      </c>
      <c r="BA774" s="68">
        <v>1</v>
      </c>
      <c r="EQ774" s="68">
        <v>56048</v>
      </c>
      <c r="ER774" s="175">
        <v>2</v>
      </c>
      <c r="ES774" s="68">
        <v>-1</v>
      </c>
      <c r="ET774" s="68">
        <v>48</v>
      </c>
      <c r="EU774" s="68">
        <v>0</v>
      </c>
      <c r="EV774" s="68">
        <v>150048</v>
      </c>
      <c r="EW774" s="68" t="s">
        <v>2686</v>
      </c>
      <c r="EX774" s="68" t="str">
        <f t="shared" si="45"/>
        <v>중형</v>
      </c>
      <c r="GE774" s="68">
        <v>16000</v>
      </c>
      <c r="GF774" s="68" t="s">
        <v>4510</v>
      </c>
    </row>
    <row r="775" spans="6:188" x14ac:dyDescent="0.3">
      <c r="F775" s="68">
        <v>80042</v>
      </c>
      <c r="G775" s="68">
        <v>1</v>
      </c>
      <c r="H775" s="68">
        <v>180042</v>
      </c>
      <c r="I775" s="68">
        <v>280042</v>
      </c>
      <c r="J775" s="68" t="s">
        <v>861</v>
      </c>
      <c r="K775" s="68" t="s">
        <v>862</v>
      </c>
      <c r="L775" s="68">
        <v>30000</v>
      </c>
      <c r="M775" s="68">
        <v>20</v>
      </c>
      <c r="N775" s="68">
        <v>0</v>
      </c>
      <c r="O775" s="68">
        <v>0</v>
      </c>
      <c r="P775" s="68">
        <v>0</v>
      </c>
      <c r="Q775" s="68">
        <v>0</v>
      </c>
      <c r="R775" s="68">
        <v>4</v>
      </c>
      <c r="S775" s="68">
        <v>1</v>
      </c>
      <c r="T775" s="68">
        <v>2</v>
      </c>
      <c r="U775" s="68">
        <v>14</v>
      </c>
      <c r="V775" s="68">
        <v>0</v>
      </c>
      <c r="W775" s="68">
        <v>0</v>
      </c>
      <c r="X775" s="68">
        <v>0</v>
      </c>
      <c r="Y775" s="68">
        <v>0</v>
      </c>
      <c r="Z775" s="68">
        <v>0</v>
      </c>
      <c r="AA775" s="68">
        <v>0</v>
      </c>
      <c r="AB775" s="68">
        <v>0</v>
      </c>
      <c r="AC775" s="68">
        <v>0</v>
      </c>
      <c r="AD775" s="68">
        <v>106</v>
      </c>
      <c r="AE775" s="68">
        <v>5</v>
      </c>
      <c r="AF775" s="68">
        <v>0</v>
      </c>
      <c r="AG775" s="68">
        <v>0</v>
      </c>
      <c r="AH775" s="68">
        <v>0</v>
      </c>
      <c r="AI775" s="68">
        <v>0</v>
      </c>
      <c r="AJ775" s="68">
        <v>0</v>
      </c>
      <c r="AK775" s="68">
        <v>0</v>
      </c>
      <c r="AL775" s="68">
        <v>0</v>
      </c>
      <c r="AM775" s="68">
        <v>0</v>
      </c>
      <c r="AN775" s="68">
        <v>0</v>
      </c>
      <c r="AO775" s="68">
        <v>0</v>
      </c>
      <c r="AP775" s="68" t="s">
        <v>863</v>
      </c>
      <c r="AQ775" s="68">
        <v>0</v>
      </c>
      <c r="AR775" s="68" t="s">
        <v>10379</v>
      </c>
      <c r="AS775" s="68">
        <v>150</v>
      </c>
      <c r="AT775" s="68">
        <v>8388664</v>
      </c>
      <c r="AU775" s="68">
        <v>8192</v>
      </c>
      <c r="AV775" s="68">
        <v>1</v>
      </c>
      <c r="AW775" s="68"/>
      <c r="AX775" s="68">
        <v>42</v>
      </c>
      <c r="AY775" s="126">
        <v>42</v>
      </c>
      <c r="AZ775" s="68">
        <v>500000</v>
      </c>
      <c r="BA775" s="68">
        <v>1</v>
      </c>
      <c r="EQ775" s="68">
        <v>56049</v>
      </c>
      <c r="ER775" s="175">
        <v>2</v>
      </c>
      <c r="ES775" s="68">
        <v>-1</v>
      </c>
      <c r="ET775" s="68">
        <v>49</v>
      </c>
      <c r="EU775" s="68">
        <v>0</v>
      </c>
      <c r="EV775" s="68">
        <v>150049</v>
      </c>
      <c r="EW775" s="68" t="s">
        <v>2687</v>
      </c>
      <c r="EX775" s="68" t="str">
        <f t="shared" si="45"/>
        <v>중형</v>
      </c>
      <c r="GE775" s="68">
        <v>16001</v>
      </c>
      <c r="GF775" s="68" t="s">
        <v>4511</v>
      </c>
    </row>
    <row r="776" spans="6:188" x14ac:dyDescent="0.3">
      <c r="F776" s="68">
        <v>80043</v>
      </c>
      <c r="G776" s="68">
        <v>1</v>
      </c>
      <c r="H776" s="68">
        <v>180043</v>
      </c>
      <c r="I776" s="68">
        <v>280043</v>
      </c>
      <c r="J776" s="68" t="s">
        <v>864</v>
      </c>
      <c r="K776" s="68" t="s">
        <v>865</v>
      </c>
      <c r="L776" s="68">
        <v>30000</v>
      </c>
      <c r="M776" s="68">
        <v>20</v>
      </c>
      <c r="N776" s="68">
        <v>0</v>
      </c>
      <c r="O776" s="68">
        <v>0</v>
      </c>
      <c r="P776" s="68">
        <v>0</v>
      </c>
      <c r="Q776" s="68">
        <v>0</v>
      </c>
      <c r="R776" s="68">
        <v>4</v>
      </c>
      <c r="S776" s="68">
        <v>1</v>
      </c>
      <c r="T776" s="68">
        <v>2</v>
      </c>
      <c r="U776" s="68">
        <v>12</v>
      </c>
      <c r="V776" s="68">
        <v>0</v>
      </c>
      <c r="W776" s="68">
        <v>0</v>
      </c>
      <c r="X776" s="68">
        <v>0</v>
      </c>
      <c r="Y776" s="68">
        <v>0</v>
      </c>
      <c r="Z776" s="68">
        <v>0</v>
      </c>
      <c r="AA776" s="68">
        <v>0</v>
      </c>
      <c r="AB776" s="68">
        <v>0</v>
      </c>
      <c r="AC776" s="68">
        <v>0</v>
      </c>
      <c r="AD776" s="68">
        <v>102</v>
      </c>
      <c r="AE776" s="68">
        <v>5</v>
      </c>
      <c r="AF776" s="68">
        <v>0</v>
      </c>
      <c r="AG776" s="68">
        <v>0</v>
      </c>
      <c r="AH776" s="68">
        <v>0</v>
      </c>
      <c r="AI776" s="68">
        <v>0</v>
      </c>
      <c r="AJ776" s="68">
        <v>0</v>
      </c>
      <c r="AK776" s="68">
        <v>0</v>
      </c>
      <c r="AL776" s="68">
        <v>0</v>
      </c>
      <c r="AM776" s="68">
        <v>0</v>
      </c>
      <c r="AN776" s="68">
        <v>0</v>
      </c>
      <c r="AO776" s="68">
        <v>0</v>
      </c>
      <c r="AP776" s="68" t="s">
        <v>866</v>
      </c>
      <c r="AQ776" s="68">
        <v>0</v>
      </c>
      <c r="AR776" s="68" t="s">
        <v>10380</v>
      </c>
      <c r="AS776" s="68">
        <v>150</v>
      </c>
      <c r="AT776" s="68">
        <v>8388664</v>
      </c>
      <c r="AU776" s="68">
        <v>8192</v>
      </c>
      <c r="AV776" s="68">
        <v>1</v>
      </c>
      <c r="AW776" s="68"/>
      <c r="AX776" s="68">
        <v>43</v>
      </c>
      <c r="AY776" s="126">
        <v>43</v>
      </c>
      <c r="AZ776" s="68">
        <v>500000</v>
      </c>
      <c r="BA776" s="68">
        <v>1</v>
      </c>
      <c r="EQ776" s="68">
        <v>56050</v>
      </c>
      <c r="ER776" s="175">
        <v>2</v>
      </c>
      <c r="ES776" s="68">
        <v>-1</v>
      </c>
      <c r="ET776" s="68">
        <v>50</v>
      </c>
      <c r="EU776" s="68">
        <v>0</v>
      </c>
      <c r="EV776" s="68">
        <v>150050</v>
      </c>
      <c r="EW776" s="68" t="s">
        <v>2688</v>
      </c>
      <c r="EX776" s="68" t="str">
        <f t="shared" si="45"/>
        <v>중형</v>
      </c>
      <c r="GE776" s="68">
        <v>16002</v>
      </c>
      <c r="GF776" s="68" t="s">
        <v>4202</v>
      </c>
    </row>
    <row r="777" spans="6:188" x14ac:dyDescent="0.3">
      <c r="F777" s="68">
        <v>80044</v>
      </c>
      <c r="G777" s="68">
        <v>1</v>
      </c>
      <c r="H777" s="68">
        <v>180044</v>
      </c>
      <c r="I777" s="68">
        <v>280044</v>
      </c>
      <c r="J777" s="68" t="s">
        <v>867</v>
      </c>
      <c r="K777" s="68" t="s">
        <v>868</v>
      </c>
      <c r="L777" s="68">
        <v>60000</v>
      </c>
      <c r="M777" s="68">
        <v>20</v>
      </c>
      <c r="N777" s="68">
        <v>0</v>
      </c>
      <c r="O777" s="68">
        <v>0</v>
      </c>
      <c r="P777" s="68">
        <v>0</v>
      </c>
      <c r="Q777" s="68">
        <v>0</v>
      </c>
      <c r="R777" s="68">
        <v>4</v>
      </c>
      <c r="S777" s="68">
        <v>1</v>
      </c>
      <c r="T777" s="68">
        <v>3</v>
      </c>
      <c r="U777" s="68">
        <v>57</v>
      </c>
      <c r="V777" s="68">
        <v>0</v>
      </c>
      <c r="W777" s="68">
        <v>0</v>
      </c>
      <c r="X777" s="68">
        <v>0</v>
      </c>
      <c r="Y777" s="68">
        <v>0</v>
      </c>
      <c r="Z777" s="68">
        <v>0</v>
      </c>
      <c r="AA777" s="68">
        <v>0</v>
      </c>
      <c r="AB777" s="68">
        <v>0</v>
      </c>
      <c r="AC777" s="68">
        <v>0</v>
      </c>
      <c r="AD777" s="68">
        <v>106</v>
      </c>
      <c r="AE777" s="68">
        <v>10</v>
      </c>
      <c r="AF777" s="68">
        <v>0</v>
      </c>
      <c r="AG777" s="68">
        <v>0</v>
      </c>
      <c r="AH777" s="68">
        <v>0</v>
      </c>
      <c r="AI777" s="68">
        <v>0</v>
      </c>
      <c r="AJ777" s="68">
        <v>0</v>
      </c>
      <c r="AK777" s="68">
        <v>0</v>
      </c>
      <c r="AL777" s="68">
        <v>0</v>
      </c>
      <c r="AM777" s="68">
        <v>0</v>
      </c>
      <c r="AN777" s="68">
        <v>0</v>
      </c>
      <c r="AO777" s="68">
        <v>0</v>
      </c>
      <c r="AP777" s="68" t="s">
        <v>869</v>
      </c>
      <c r="AQ777" s="68">
        <v>1</v>
      </c>
      <c r="AR777" s="68" t="s">
        <v>876</v>
      </c>
      <c r="AS777" s="68">
        <v>150</v>
      </c>
      <c r="AT777" s="68">
        <v>8388664</v>
      </c>
      <c r="AU777" s="68">
        <v>8192</v>
      </c>
      <c r="AV777" s="68">
        <v>1</v>
      </c>
      <c r="AW777" s="68"/>
      <c r="AX777" s="68">
        <v>44</v>
      </c>
      <c r="AY777" s="126">
        <v>44</v>
      </c>
      <c r="AZ777" s="68">
        <v>1250000</v>
      </c>
      <c r="BA777" s="68">
        <v>1</v>
      </c>
      <c r="EQ777" s="68">
        <v>56051</v>
      </c>
      <c r="ER777" s="175">
        <v>1</v>
      </c>
      <c r="ES777" s="68">
        <v>-1</v>
      </c>
      <c r="ET777" s="68">
        <v>51</v>
      </c>
      <c r="EU777" s="68">
        <v>0</v>
      </c>
      <c r="EV777" s="68">
        <v>150051</v>
      </c>
      <c r="EW777" s="68" t="s">
        <v>2689</v>
      </c>
      <c r="EX777" s="68" t="str">
        <f t="shared" si="45"/>
        <v>소형</v>
      </c>
      <c r="GE777" s="68">
        <v>16003</v>
      </c>
      <c r="GF777" s="68" t="s">
        <v>3327</v>
      </c>
    </row>
    <row r="778" spans="6:188" x14ac:dyDescent="0.3">
      <c r="F778" s="68">
        <v>80045</v>
      </c>
      <c r="G778" s="68">
        <v>1</v>
      </c>
      <c r="H778" s="68">
        <v>180045</v>
      </c>
      <c r="I778" s="68">
        <v>280045</v>
      </c>
      <c r="J778" s="68" t="s">
        <v>870</v>
      </c>
      <c r="K778" s="68" t="s">
        <v>871</v>
      </c>
      <c r="L778" s="68">
        <v>60000</v>
      </c>
      <c r="M778" s="68">
        <v>20</v>
      </c>
      <c r="N778" s="68">
        <v>0</v>
      </c>
      <c r="O778" s="68">
        <v>0</v>
      </c>
      <c r="P778" s="68">
        <v>0</v>
      </c>
      <c r="Q778" s="68">
        <v>0</v>
      </c>
      <c r="R778" s="68">
        <v>4</v>
      </c>
      <c r="S778" s="68">
        <v>1</v>
      </c>
      <c r="T778" s="68">
        <v>3</v>
      </c>
      <c r="U778" s="68">
        <v>70</v>
      </c>
      <c r="V778" s="68">
        <v>0</v>
      </c>
      <c r="W778" s="68">
        <v>0</v>
      </c>
      <c r="X778" s="68">
        <v>0</v>
      </c>
      <c r="Y778" s="68">
        <v>0</v>
      </c>
      <c r="Z778" s="68">
        <v>0</v>
      </c>
      <c r="AA778" s="68">
        <v>0</v>
      </c>
      <c r="AB778" s="68">
        <v>0</v>
      </c>
      <c r="AC778" s="68">
        <v>0</v>
      </c>
      <c r="AD778" s="68">
        <v>114</v>
      </c>
      <c r="AE778" s="68">
        <v>25</v>
      </c>
      <c r="AF778" s="68">
        <v>0</v>
      </c>
      <c r="AG778" s="68">
        <v>111</v>
      </c>
      <c r="AH778" s="68">
        <v>0</v>
      </c>
      <c r="AI778" s="68">
        <v>-2000</v>
      </c>
      <c r="AJ778" s="68">
        <v>112</v>
      </c>
      <c r="AK778" s="68">
        <v>0</v>
      </c>
      <c r="AL778" s="68">
        <v>-2000</v>
      </c>
      <c r="AM778" s="68">
        <v>0</v>
      </c>
      <c r="AN778" s="68">
        <v>0</v>
      </c>
      <c r="AO778" s="68">
        <v>0</v>
      </c>
      <c r="AP778" s="68" t="s">
        <v>1725</v>
      </c>
      <c r="AQ778" s="68">
        <v>1</v>
      </c>
      <c r="AR778" s="68" t="s">
        <v>1726</v>
      </c>
      <c r="AS778" s="68">
        <v>150</v>
      </c>
      <c r="AT778" s="68">
        <v>8388664</v>
      </c>
      <c r="AU778" s="68">
        <v>8192</v>
      </c>
      <c r="AV778" s="68">
        <v>1</v>
      </c>
      <c r="AW778" s="68"/>
      <c r="AX778" s="68">
        <v>45</v>
      </c>
      <c r="AY778" s="126">
        <v>45</v>
      </c>
      <c r="AZ778" s="68">
        <v>1250000</v>
      </c>
      <c r="BA778" s="68">
        <v>1</v>
      </c>
      <c r="EQ778" s="68">
        <v>56052</v>
      </c>
      <c r="ER778" s="175">
        <v>1</v>
      </c>
      <c r="ES778" s="68">
        <v>-1</v>
      </c>
      <c r="ET778" s="68">
        <v>52</v>
      </c>
      <c r="EU778" s="68">
        <v>0</v>
      </c>
      <c r="EV778" s="68">
        <v>150052</v>
      </c>
      <c r="EW778" s="68" t="s">
        <v>2690</v>
      </c>
      <c r="EX778" s="68" t="str">
        <f t="shared" si="45"/>
        <v>소형</v>
      </c>
      <c r="GE778" s="68">
        <v>16004</v>
      </c>
      <c r="GF778" s="68" t="s">
        <v>2628</v>
      </c>
    </row>
    <row r="779" spans="6:188" x14ac:dyDescent="0.3">
      <c r="F779" s="68">
        <v>80046</v>
      </c>
      <c r="G779" s="68">
        <v>1</v>
      </c>
      <c r="H779" s="68">
        <v>180046</v>
      </c>
      <c r="I779" s="68">
        <v>280046</v>
      </c>
      <c r="J779" s="68" t="s">
        <v>872</v>
      </c>
      <c r="K779" s="68" t="s">
        <v>873</v>
      </c>
      <c r="L779" s="68">
        <v>60000</v>
      </c>
      <c r="M779" s="68">
        <v>20</v>
      </c>
      <c r="N779" s="68">
        <v>0</v>
      </c>
      <c r="O779" s="68">
        <v>0</v>
      </c>
      <c r="P779" s="68">
        <v>0</v>
      </c>
      <c r="Q779" s="68">
        <v>0</v>
      </c>
      <c r="R779" s="68">
        <v>4</v>
      </c>
      <c r="S779" s="68">
        <v>1</v>
      </c>
      <c r="T779" s="68">
        <v>3</v>
      </c>
      <c r="U779" s="68">
        <v>53</v>
      </c>
      <c r="V779" s="68">
        <v>0</v>
      </c>
      <c r="W779" s="68">
        <v>28</v>
      </c>
      <c r="X779" s="68">
        <v>0</v>
      </c>
      <c r="Y779" s="68">
        <v>0</v>
      </c>
      <c r="Z779" s="68">
        <v>0</v>
      </c>
      <c r="AA779" s="68">
        <v>0</v>
      </c>
      <c r="AB779" s="68">
        <v>0</v>
      </c>
      <c r="AC779" s="68">
        <v>0</v>
      </c>
      <c r="AD779" s="68">
        <v>102</v>
      </c>
      <c r="AE779" s="68">
        <v>10</v>
      </c>
      <c r="AF779" s="68">
        <v>0</v>
      </c>
      <c r="AG779" s="68">
        <v>110</v>
      </c>
      <c r="AH779" s="68">
        <v>20</v>
      </c>
      <c r="AI779" s="68">
        <v>0</v>
      </c>
      <c r="AJ779" s="68">
        <v>0</v>
      </c>
      <c r="AK779" s="68">
        <v>0</v>
      </c>
      <c r="AL779" s="68">
        <v>0</v>
      </c>
      <c r="AM779" s="68">
        <v>0</v>
      </c>
      <c r="AN779" s="68">
        <v>0</v>
      </c>
      <c r="AO779" s="68">
        <v>0</v>
      </c>
      <c r="AP779" s="68" t="s">
        <v>1727</v>
      </c>
      <c r="AQ779" s="68">
        <v>1</v>
      </c>
      <c r="AR779" s="68" t="s">
        <v>1728</v>
      </c>
      <c r="AS779" s="68">
        <v>150</v>
      </c>
      <c r="AT779" s="68">
        <v>8388664</v>
      </c>
      <c r="AU779" s="68">
        <v>8192</v>
      </c>
      <c r="AV779" s="68">
        <v>1</v>
      </c>
      <c r="AW779" s="68"/>
      <c r="AX779" s="68">
        <v>46</v>
      </c>
      <c r="AY779" s="126">
        <v>46</v>
      </c>
      <c r="AZ779" s="68">
        <v>1250000</v>
      </c>
      <c r="BA779" s="68">
        <v>1</v>
      </c>
      <c r="EQ779" s="68">
        <v>56053</v>
      </c>
      <c r="ER779" s="175">
        <v>1</v>
      </c>
      <c r="ES779" s="68">
        <v>-1</v>
      </c>
      <c r="ET779" s="68">
        <v>53</v>
      </c>
      <c r="EU779" s="68">
        <v>0</v>
      </c>
      <c r="EV779" s="68">
        <v>150053</v>
      </c>
      <c r="EW779" s="68" t="s">
        <v>2691</v>
      </c>
      <c r="EX779" s="68" t="str">
        <f t="shared" si="45"/>
        <v>소형</v>
      </c>
      <c r="GE779" s="68">
        <v>16005</v>
      </c>
      <c r="GF779" s="68" t="s">
        <v>4512</v>
      </c>
    </row>
    <row r="780" spans="6:188" x14ac:dyDescent="0.3">
      <c r="F780" s="68">
        <v>80047</v>
      </c>
      <c r="G780" s="68">
        <v>1</v>
      </c>
      <c r="H780" s="68">
        <v>180047</v>
      </c>
      <c r="I780" s="68">
        <v>280047</v>
      </c>
      <c r="J780" s="68" t="s">
        <v>874</v>
      </c>
      <c r="K780" s="68" t="s">
        <v>875</v>
      </c>
      <c r="L780" s="68">
        <v>60000</v>
      </c>
      <c r="M780" s="68">
        <v>20</v>
      </c>
      <c r="N780" s="68">
        <v>0</v>
      </c>
      <c r="O780" s="68">
        <v>0</v>
      </c>
      <c r="P780" s="68">
        <v>0</v>
      </c>
      <c r="Q780" s="68">
        <v>0</v>
      </c>
      <c r="R780" s="68">
        <v>4</v>
      </c>
      <c r="S780" s="68">
        <v>1</v>
      </c>
      <c r="T780" s="68">
        <v>3</v>
      </c>
      <c r="U780" s="68">
        <v>56</v>
      </c>
      <c r="V780" s="68">
        <v>0</v>
      </c>
      <c r="W780" s="68">
        <v>0</v>
      </c>
      <c r="X780" s="68">
        <v>0</v>
      </c>
      <c r="Y780" s="68">
        <v>0</v>
      </c>
      <c r="Z780" s="68">
        <v>0</v>
      </c>
      <c r="AA780" s="68">
        <v>0</v>
      </c>
      <c r="AB780" s="68">
        <v>0</v>
      </c>
      <c r="AC780" s="68">
        <v>0</v>
      </c>
      <c r="AD780" s="68">
        <v>144</v>
      </c>
      <c r="AE780" s="68">
        <v>1000</v>
      </c>
      <c r="AF780" s="68">
        <v>0</v>
      </c>
      <c r="AG780" s="68">
        <v>0</v>
      </c>
      <c r="AH780" s="68">
        <v>0</v>
      </c>
      <c r="AI780" s="68">
        <v>0</v>
      </c>
      <c r="AJ780" s="68">
        <v>0</v>
      </c>
      <c r="AK780" s="68">
        <v>0</v>
      </c>
      <c r="AL780" s="68">
        <v>0</v>
      </c>
      <c r="AM780" s="68">
        <v>0</v>
      </c>
      <c r="AN780" s="68">
        <v>0</v>
      </c>
      <c r="AO780" s="68">
        <v>0</v>
      </c>
      <c r="AP780" s="68" t="s">
        <v>1729</v>
      </c>
      <c r="AQ780" s="68">
        <v>1</v>
      </c>
      <c r="AR780" s="68" t="s">
        <v>10105</v>
      </c>
      <c r="AS780" s="68">
        <v>150</v>
      </c>
      <c r="AT780" s="68">
        <v>8388664</v>
      </c>
      <c r="AU780" s="68">
        <v>0</v>
      </c>
      <c r="AV780" s="68">
        <v>1</v>
      </c>
      <c r="AW780" s="68"/>
      <c r="AX780" s="68">
        <v>47</v>
      </c>
      <c r="AY780" s="126">
        <v>47</v>
      </c>
      <c r="AZ780" s="68">
        <v>1250000</v>
      </c>
      <c r="BA780" s="68">
        <v>1</v>
      </c>
      <c r="EQ780" s="68">
        <v>56054</v>
      </c>
      <c r="ER780" s="175">
        <v>2</v>
      </c>
      <c r="ES780" s="68">
        <v>-1</v>
      </c>
      <c r="ET780" s="68">
        <v>54</v>
      </c>
      <c r="EU780" s="68">
        <v>0</v>
      </c>
      <c r="EV780" s="68">
        <v>150054</v>
      </c>
      <c r="EW780" s="68" t="s">
        <v>2692</v>
      </c>
      <c r="EX780" s="68" t="str">
        <f t="shared" si="45"/>
        <v>중형</v>
      </c>
      <c r="GE780" s="68">
        <v>16006</v>
      </c>
      <c r="GF780" s="68" t="s">
        <v>4513</v>
      </c>
    </row>
    <row r="781" spans="6:188" x14ac:dyDescent="0.3">
      <c r="F781" s="68">
        <v>80048</v>
      </c>
      <c r="G781" s="68">
        <v>1</v>
      </c>
      <c r="H781" s="68">
        <v>180048</v>
      </c>
      <c r="I781" s="68">
        <v>280048</v>
      </c>
      <c r="J781" s="68" t="s">
        <v>877</v>
      </c>
      <c r="K781" s="68" t="s">
        <v>878</v>
      </c>
      <c r="L781" s="68">
        <v>100000</v>
      </c>
      <c r="M781" s="68">
        <v>20</v>
      </c>
      <c r="N781" s="68">
        <v>0</v>
      </c>
      <c r="O781" s="68">
        <v>0</v>
      </c>
      <c r="P781" s="68">
        <v>0</v>
      </c>
      <c r="Q781" s="68">
        <v>0</v>
      </c>
      <c r="R781" s="68">
        <v>4</v>
      </c>
      <c r="S781" s="68">
        <v>1</v>
      </c>
      <c r="T781" s="68">
        <v>4</v>
      </c>
      <c r="U781" s="68">
        <v>217</v>
      </c>
      <c r="V781" s="68">
        <v>0</v>
      </c>
      <c r="W781" s="68">
        <v>0</v>
      </c>
      <c r="X781" s="68">
        <v>0</v>
      </c>
      <c r="Y781" s="68">
        <v>0</v>
      </c>
      <c r="Z781" s="68">
        <v>0</v>
      </c>
      <c r="AA781" s="68">
        <v>0</v>
      </c>
      <c r="AB781" s="68">
        <v>0</v>
      </c>
      <c r="AC781" s="68">
        <v>0</v>
      </c>
      <c r="AD781" s="68">
        <v>106</v>
      </c>
      <c r="AE781" s="68">
        <v>15</v>
      </c>
      <c r="AF781" s="68">
        <v>0</v>
      </c>
      <c r="AG781" s="68">
        <v>109</v>
      </c>
      <c r="AH781" s="68">
        <v>0</v>
      </c>
      <c r="AI781" s="68">
        <v>1500</v>
      </c>
      <c r="AJ781" s="68">
        <v>0</v>
      </c>
      <c r="AK781" s="68">
        <v>0</v>
      </c>
      <c r="AL781" s="68">
        <v>0</v>
      </c>
      <c r="AM781" s="68">
        <v>0</v>
      </c>
      <c r="AN781" s="68">
        <v>0</v>
      </c>
      <c r="AO781" s="68">
        <v>0</v>
      </c>
      <c r="AP781" s="68" t="s">
        <v>1730</v>
      </c>
      <c r="AQ781" s="68">
        <v>1</v>
      </c>
      <c r="AR781" s="68" t="s">
        <v>2509</v>
      </c>
      <c r="AS781" s="68">
        <v>300</v>
      </c>
      <c r="AT781" s="68">
        <v>56</v>
      </c>
      <c r="AU781" s="68">
        <v>0</v>
      </c>
      <c r="AV781" s="68">
        <v>1</v>
      </c>
      <c r="AW781" s="68"/>
      <c r="AX781" s="68">
        <v>48</v>
      </c>
      <c r="AY781" s="126">
        <v>48</v>
      </c>
      <c r="AZ781" s="68">
        <v>2000000</v>
      </c>
      <c r="BA781" s="68">
        <v>1</v>
      </c>
      <c r="EQ781" s="68">
        <v>56056</v>
      </c>
      <c r="ER781" s="175">
        <v>1</v>
      </c>
      <c r="ES781" s="68">
        <v>-1</v>
      </c>
      <c r="ET781" s="68">
        <v>56</v>
      </c>
      <c r="EU781" s="68">
        <v>0</v>
      </c>
      <c r="EV781" s="68">
        <v>150056</v>
      </c>
      <c r="EW781" s="68" t="s">
        <v>2694</v>
      </c>
      <c r="EX781" s="68" t="str">
        <f t="shared" si="45"/>
        <v>소형</v>
      </c>
      <c r="GE781" s="68">
        <v>16007</v>
      </c>
      <c r="GF781" s="68" t="s">
        <v>4357</v>
      </c>
    </row>
    <row r="782" spans="6:188" x14ac:dyDescent="0.3">
      <c r="F782" s="68">
        <v>80049</v>
      </c>
      <c r="G782" s="68">
        <v>1</v>
      </c>
      <c r="H782" s="68">
        <v>180049</v>
      </c>
      <c r="I782" s="68">
        <v>280049</v>
      </c>
      <c r="J782" s="68" t="s">
        <v>879</v>
      </c>
      <c r="K782" s="68" t="s">
        <v>880</v>
      </c>
      <c r="L782" s="68">
        <v>100000</v>
      </c>
      <c r="M782" s="68">
        <v>20</v>
      </c>
      <c r="N782" s="68">
        <v>0</v>
      </c>
      <c r="O782" s="68">
        <v>0</v>
      </c>
      <c r="P782" s="68">
        <v>0</v>
      </c>
      <c r="Q782" s="68">
        <v>0</v>
      </c>
      <c r="R782" s="68">
        <v>4</v>
      </c>
      <c r="S782" s="68">
        <v>1</v>
      </c>
      <c r="T782" s="68">
        <v>4</v>
      </c>
      <c r="U782" s="68">
        <v>175</v>
      </c>
      <c r="V782" s="68">
        <v>0</v>
      </c>
      <c r="W782" s="68">
        <v>0</v>
      </c>
      <c r="X782" s="68">
        <v>0</v>
      </c>
      <c r="Y782" s="68">
        <v>0</v>
      </c>
      <c r="Z782" s="68">
        <v>0</v>
      </c>
      <c r="AA782" s="68">
        <v>0</v>
      </c>
      <c r="AB782" s="68">
        <v>0</v>
      </c>
      <c r="AC782" s="68">
        <v>0</v>
      </c>
      <c r="AD782" s="68">
        <v>131</v>
      </c>
      <c r="AE782" s="68">
        <v>1000</v>
      </c>
      <c r="AF782" s="68">
        <v>0</v>
      </c>
      <c r="AG782" s="68">
        <v>132</v>
      </c>
      <c r="AH782" s="68">
        <v>1000</v>
      </c>
      <c r="AI782" s="68">
        <v>0</v>
      </c>
      <c r="AJ782" s="68">
        <v>111</v>
      </c>
      <c r="AK782" s="68">
        <v>0</v>
      </c>
      <c r="AL782" s="68">
        <v>-1000</v>
      </c>
      <c r="AM782" s="68">
        <v>112</v>
      </c>
      <c r="AN782" s="68">
        <v>0</v>
      </c>
      <c r="AO782" s="68">
        <v>-1000</v>
      </c>
      <c r="AP782" s="68" t="s">
        <v>1731</v>
      </c>
      <c r="AQ782" s="68">
        <v>1</v>
      </c>
      <c r="AR782" s="68" t="s">
        <v>2510</v>
      </c>
      <c r="AS782" s="68">
        <v>300</v>
      </c>
      <c r="AT782" s="68">
        <v>8388664</v>
      </c>
      <c r="AU782" s="68">
        <v>8192</v>
      </c>
      <c r="AV782" s="68">
        <v>1</v>
      </c>
      <c r="AW782" s="68"/>
      <c r="AX782" s="68">
        <v>49</v>
      </c>
      <c r="AY782" s="126">
        <v>49</v>
      </c>
      <c r="AZ782" s="68">
        <v>2000000</v>
      </c>
      <c r="BA782" s="68">
        <v>1</v>
      </c>
      <c r="EQ782" s="68">
        <v>56057</v>
      </c>
      <c r="ER782" s="175">
        <v>1</v>
      </c>
      <c r="ES782" s="68">
        <v>-1</v>
      </c>
      <c r="ET782" s="68">
        <v>57</v>
      </c>
      <c r="EU782" s="68">
        <v>0</v>
      </c>
      <c r="EV782" s="68">
        <v>150057</v>
      </c>
      <c r="EW782" s="68" t="s">
        <v>2695</v>
      </c>
      <c r="EX782" s="68" t="str">
        <f t="shared" si="45"/>
        <v>소형</v>
      </c>
      <c r="GE782" s="68">
        <v>16008</v>
      </c>
      <c r="GF782" s="68" t="s">
        <v>582</v>
      </c>
    </row>
    <row r="783" spans="6:188" x14ac:dyDescent="0.3">
      <c r="F783" s="68">
        <v>80050</v>
      </c>
      <c r="G783" s="68">
        <v>1</v>
      </c>
      <c r="H783" s="68">
        <v>180050</v>
      </c>
      <c r="I783" s="68">
        <v>280050</v>
      </c>
      <c r="J783" s="68" t="s">
        <v>881</v>
      </c>
      <c r="K783" s="68" t="s">
        <v>882</v>
      </c>
      <c r="L783" s="68">
        <v>100000</v>
      </c>
      <c r="M783" s="68">
        <v>20</v>
      </c>
      <c r="N783" s="68">
        <v>0</v>
      </c>
      <c r="O783" s="68">
        <v>0</v>
      </c>
      <c r="P783" s="68">
        <v>0</v>
      </c>
      <c r="Q783" s="68">
        <v>0</v>
      </c>
      <c r="R783" s="68">
        <v>4</v>
      </c>
      <c r="S783" s="68">
        <v>1</v>
      </c>
      <c r="T783" s="68">
        <v>4</v>
      </c>
      <c r="U783" s="68">
        <v>205</v>
      </c>
      <c r="V783" s="68">
        <v>0</v>
      </c>
      <c r="W783" s="68">
        <v>0</v>
      </c>
      <c r="X783" s="68">
        <v>0</v>
      </c>
      <c r="Y783" s="68">
        <v>0</v>
      </c>
      <c r="Z783" s="68">
        <v>0</v>
      </c>
      <c r="AA783" s="68">
        <v>0</v>
      </c>
      <c r="AB783" s="68">
        <v>0</v>
      </c>
      <c r="AC783" s="68">
        <v>0</v>
      </c>
      <c r="AD783" s="68">
        <v>115</v>
      </c>
      <c r="AE783" s="68">
        <v>1000</v>
      </c>
      <c r="AF783" s="68">
        <v>0</v>
      </c>
      <c r="AG783" s="68">
        <v>136</v>
      </c>
      <c r="AH783" s="68">
        <v>400</v>
      </c>
      <c r="AI783" s="68">
        <v>5</v>
      </c>
      <c r="AJ783" s="68">
        <v>0</v>
      </c>
      <c r="AK783" s="68">
        <v>0</v>
      </c>
      <c r="AL783" s="68">
        <v>0</v>
      </c>
      <c r="AM783" s="68">
        <v>0</v>
      </c>
      <c r="AN783" s="68">
        <v>0</v>
      </c>
      <c r="AO783" s="68">
        <v>0</v>
      </c>
      <c r="AP783" s="68" t="s">
        <v>883</v>
      </c>
      <c r="AQ783" s="68">
        <v>1</v>
      </c>
      <c r="AR783" s="68" t="s">
        <v>2511</v>
      </c>
      <c r="AS783" s="68">
        <v>300</v>
      </c>
      <c r="AT783" s="68">
        <v>40</v>
      </c>
      <c r="AU783" s="68">
        <v>8192</v>
      </c>
      <c r="AV783" s="68">
        <v>1</v>
      </c>
      <c r="AW783" s="68"/>
      <c r="AX783" s="68">
        <v>50</v>
      </c>
      <c r="AY783" s="126">
        <v>50</v>
      </c>
      <c r="AZ783" s="68">
        <v>2000000</v>
      </c>
      <c r="BA783" s="68">
        <v>1</v>
      </c>
      <c r="EQ783" s="68">
        <v>56058</v>
      </c>
      <c r="ER783" s="175">
        <v>4</v>
      </c>
      <c r="ES783" s="68">
        <v>-1</v>
      </c>
      <c r="ET783" s="68">
        <v>58</v>
      </c>
      <c r="EU783" s="68">
        <v>0</v>
      </c>
      <c r="EV783" s="68">
        <v>150058</v>
      </c>
      <c r="EW783" s="68" t="s">
        <v>2696</v>
      </c>
      <c r="EX783" s="68" t="str">
        <f t="shared" si="45"/>
        <v>대형</v>
      </c>
      <c r="GE783" s="68">
        <v>16009</v>
      </c>
      <c r="GF783" s="68" t="s">
        <v>4514</v>
      </c>
    </row>
    <row r="784" spans="6:188" x14ac:dyDescent="0.3">
      <c r="F784" s="68">
        <v>80051</v>
      </c>
      <c r="G784" s="68">
        <v>1</v>
      </c>
      <c r="H784" s="68">
        <v>180051</v>
      </c>
      <c r="I784" s="68">
        <v>280051</v>
      </c>
      <c r="J784" s="68" t="s">
        <v>884</v>
      </c>
      <c r="K784" s="68" t="s">
        <v>885</v>
      </c>
      <c r="L784" s="68">
        <v>100000</v>
      </c>
      <c r="M784" s="68">
        <v>20</v>
      </c>
      <c r="N784" s="68">
        <v>0</v>
      </c>
      <c r="O784" s="68">
        <v>0</v>
      </c>
      <c r="P784" s="68">
        <v>0</v>
      </c>
      <c r="Q784" s="68">
        <v>0</v>
      </c>
      <c r="R784" s="68">
        <v>4</v>
      </c>
      <c r="S784" s="68">
        <v>1</v>
      </c>
      <c r="T784" s="68">
        <v>4</v>
      </c>
      <c r="U784" s="68">
        <v>151</v>
      </c>
      <c r="V784" s="68">
        <v>0</v>
      </c>
      <c r="W784" s="68">
        <v>53</v>
      </c>
      <c r="X784" s="68">
        <v>0</v>
      </c>
      <c r="Y784" s="68">
        <v>0</v>
      </c>
      <c r="Z784" s="68">
        <v>0</v>
      </c>
      <c r="AA784" s="68">
        <v>0</v>
      </c>
      <c r="AB784" s="68">
        <v>0</v>
      </c>
      <c r="AC784" s="68">
        <v>0</v>
      </c>
      <c r="AD784" s="68">
        <v>147</v>
      </c>
      <c r="AE784" s="68">
        <v>1000</v>
      </c>
      <c r="AF784" s="68">
        <v>60312</v>
      </c>
      <c r="AG784" s="68">
        <v>147</v>
      </c>
      <c r="AH784" s="68">
        <v>1000</v>
      </c>
      <c r="AI784" s="68">
        <v>60332</v>
      </c>
      <c r="AJ784" s="68">
        <v>0</v>
      </c>
      <c r="AK784" s="68">
        <v>0</v>
      </c>
      <c r="AL784" s="68">
        <v>0</v>
      </c>
      <c r="AM784" s="68">
        <v>0</v>
      </c>
      <c r="AN784" s="68">
        <v>0</v>
      </c>
      <c r="AO784" s="68">
        <v>0</v>
      </c>
      <c r="AP784" s="68" t="s">
        <v>886</v>
      </c>
      <c r="AQ784" s="68">
        <v>1</v>
      </c>
      <c r="AR784" s="68" t="s">
        <v>2512</v>
      </c>
      <c r="AS784" s="68">
        <v>300</v>
      </c>
      <c r="AT784" s="68">
        <v>40</v>
      </c>
      <c r="AU784" s="68">
        <v>8192</v>
      </c>
      <c r="AV784" s="68">
        <v>1</v>
      </c>
      <c r="AW784" s="68"/>
      <c r="AX784" s="68">
        <v>51</v>
      </c>
      <c r="AY784" s="126">
        <v>51</v>
      </c>
      <c r="AZ784" s="68">
        <v>2000000</v>
      </c>
      <c r="BA784" s="68">
        <v>1</v>
      </c>
      <c r="EQ784" s="68">
        <v>56059</v>
      </c>
      <c r="ER784" s="175">
        <v>2</v>
      </c>
      <c r="ES784" s="68">
        <v>-1</v>
      </c>
      <c r="ET784" s="68">
        <v>59</v>
      </c>
      <c r="EU784" s="68">
        <v>0</v>
      </c>
      <c r="EV784" s="68">
        <v>150059</v>
      </c>
      <c r="EW784" s="68" t="s">
        <v>2697</v>
      </c>
      <c r="EX784" s="68" t="str">
        <f t="shared" si="45"/>
        <v>중형</v>
      </c>
      <c r="GE784" s="68">
        <v>16010</v>
      </c>
      <c r="GF784" s="68" t="s">
        <v>4515</v>
      </c>
    </row>
    <row r="785" spans="6:188" x14ac:dyDescent="0.3">
      <c r="F785" s="68">
        <v>80052</v>
      </c>
      <c r="G785" s="68">
        <v>1</v>
      </c>
      <c r="H785" s="68">
        <v>180052</v>
      </c>
      <c r="I785" s="68">
        <v>280052</v>
      </c>
      <c r="J785" s="68" t="s">
        <v>887</v>
      </c>
      <c r="K785" s="68" t="s">
        <v>888</v>
      </c>
      <c r="L785" s="68">
        <v>100000</v>
      </c>
      <c r="M785" s="68">
        <v>20</v>
      </c>
      <c r="N785" s="68">
        <v>0</v>
      </c>
      <c r="O785" s="68">
        <v>0</v>
      </c>
      <c r="P785" s="68">
        <v>0</v>
      </c>
      <c r="Q785" s="68">
        <v>0</v>
      </c>
      <c r="R785" s="68">
        <v>4</v>
      </c>
      <c r="S785" s="68">
        <v>1</v>
      </c>
      <c r="T785" s="68">
        <v>4</v>
      </c>
      <c r="U785" s="68">
        <v>119</v>
      </c>
      <c r="V785" s="68">
        <v>0</v>
      </c>
      <c r="W785" s="68">
        <v>77</v>
      </c>
      <c r="X785" s="68">
        <v>0</v>
      </c>
      <c r="Y785" s="68">
        <v>0</v>
      </c>
      <c r="Z785" s="68">
        <v>0</v>
      </c>
      <c r="AA785" s="68">
        <v>0</v>
      </c>
      <c r="AB785" s="68">
        <v>0</v>
      </c>
      <c r="AC785" s="68">
        <v>0</v>
      </c>
      <c r="AD785" s="68">
        <v>110</v>
      </c>
      <c r="AE785" s="68">
        <v>0</v>
      </c>
      <c r="AF785" s="68">
        <v>1500</v>
      </c>
      <c r="AG785" s="68">
        <v>0</v>
      </c>
      <c r="AH785" s="68">
        <v>0</v>
      </c>
      <c r="AI785" s="68">
        <v>0</v>
      </c>
      <c r="AJ785" s="68">
        <v>0</v>
      </c>
      <c r="AK785" s="68">
        <v>0</v>
      </c>
      <c r="AL785" s="68">
        <v>0</v>
      </c>
      <c r="AM785" s="68">
        <v>0</v>
      </c>
      <c r="AN785" s="68">
        <v>0</v>
      </c>
      <c r="AO785" s="68">
        <v>0</v>
      </c>
      <c r="AP785" s="68" t="s">
        <v>1732</v>
      </c>
      <c r="AQ785" s="68">
        <v>1</v>
      </c>
      <c r="AR785" s="68" t="s">
        <v>2513</v>
      </c>
      <c r="AS785" s="68">
        <v>300</v>
      </c>
      <c r="AT785" s="68">
        <v>8388664</v>
      </c>
      <c r="AU785" s="68">
        <v>8192</v>
      </c>
      <c r="AV785" s="68">
        <v>1</v>
      </c>
      <c r="AW785" s="68"/>
      <c r="AX785" s="68">
        <v>52</v>
      </c>
      <c r="AY785" s="126">
        <v>52</v>
      </c>
      <c r="AZ785" s="68">
        <v>2000000</v>
      </c>
      <c r="BA785" s="68">
        <v>1</v>
      </c>
      <c r="EQ785" s="68">
        <v>156051</v>
      </c>
      <c r="ER785" s="175">
        <v>1</v>
      </c>
      <c r="ES785" s="68">
        <v>-1</v>
      </c>
      <c r="ET785" s="68">
        <v>51</v>
      </c>
      <c r="EU785" s="68">
        <v>0</v>
      </c>
      <c r="EV785" s="68">
        <v>150051</v>
      </c>
      <c r="EW785" s="68" t="s">
        <v>2689</v>
      </c>
      <c r="EX785" s="68" t="str">
        <f t="shared" si="45"/>
        <v>소형</v>
      </c>
      <c r="GE785" s="68">
        <v>16011</v>
      </c>
      <c r="GF785" s="68" t="s">
        <v>3327</v>
      </c>
    </row>
    <row r="786" spans="6:188" x14ac:dyDescent="0.3">
      <c r="F786" s="68">
        <v>80053</v>
      </c>
      <c r="G786" s="68">
        <v>1</v>
      </c>
      <c r="H786" s="68">
        <v>180053</v>
      </c>
      <c r="I786" s="68">
        <v>280053</v>
      </c>
      <c r="J786" s="68" t="s">
        <v>889</v>
      </c>
      <c r="K786" s="68" t="s">
        <v>890</v>
      </c>
      <c r="L786" s="68">
        <v>150000</v>
      </c>
      <c r="M786" s="68">
        <v>20</v>
      </c>
      <c r="N786" s="68">
        <v>0</v>
      </c>
      <c r="O786" s="68">
        <v>0</v>
      </c>
      <c r="P786" s="68">
        <v>0</v>
      </c>
      <c r="Q786" s="68">
        <v>0</v>
      </c>
      <c r="R786" s="68">
        <v>4</v>
      </c>
      <c r="S786" s="68">
        <v>1</v>
      </c>
      <c r="T786" s="68">
        <v>5</v>
      </c>
      <c r="U786" s="68">
        <v>340</v>
      </c>
      <c r="V786" s="68">
        <v>0</v>
      </c>
      <c r="W786" s="68">
        <v>0</v>
      </c>
      <c r="X786" s="68">
        <v>0</v>
      </c>
      <c r="Y786" s="68">
        <v>0</v>
      </c>
      <c r="Z786" s="68">
        <v>0</v>
      </c>
      <c r="AA786" s="68">
        <v>0</v>
      </c>
      <c r="AB786" s="68">
        <v>0</v>
      </c>
      <c r="AC786" s="68">
        <v>0</v>
      </c>
      <c r="AD786" s="68">
        <v>124</v>
      </c>
      <c r="AE786" s="68">
        <v>1000</v>
      </c>
      <c r="AF786" s="68">
        <v>0</v>
      </c>
      <c r="AG786" s="68">
        <v>136</v>
      </c>
      <c r="AH786" s="68">
        <v>500</v>
      </c>
      <c r="AI786" s="68">
        <v>8</v>
      </c>
      <c r="AJ786" s="68">
        <v>0</v>
      </c>
      <c r="AK786" s="68">
        <v>0</v>
      </c>
      <c r="AL786" s="68">
        <v>0</v>
      </c>
      <c r="AM786" s="68">
        <v>0</v>
      </c>
      <c r="AN786" s="68">
        <v>0</v>
      </c>
      <c r="AO786" s="68">
        <v>0</v>
      </c>
      <c r="AP786" s="68" t="s">
        <v>1733</v>
      </c>
      <c r="AQ786" s="68">
        <v>1</v>
      </c>
      <c r="AR786" s="68" t="s">
        <v>1734</v>
      </c>
      <c r="AS786" s="68">
        <v>600</v>
      </c>
      <c r="AT786" s="68">
        <v>24</v>
      </c>
      <c r="AU786" s="68">
        <v>0</v>
      </c>
      <c r="AV786" s="68">
        <v>1</v>
      </c>
      <c r="AW786" s="68"/>
      <c r="AX786" s="68">
        <v>53</v>
      </c>
      <c r="AY786" s="126">
        <v>53</v>
      </c>
      <c r="AZ786" s="68">
        <v>0</v>
      </c>
      <c r="BA786" s="68">
        <v>1</v>
      </c>
      <c r="EQ786" s="68">
        <v>156052</v>
      </c>
      <c r="ER786" s="175">
        <v>1</v>
      </c>
      <c r="ES786" s="68">
        <v>-1</v>
      </c>
      <c r="ET786" s="68">
        <v>52</v>
      </c>
      <c r="EU786" s="68">
        <v>0</v>
      </c>
      <c r="EV786" s="68">
        <v>150052</v>
      </c>
      <c r="EW786" s="68" t="s">
        <v>2690</v>
      </c>
      <c r="EX786" s="68" t="str">
        <f t="shared" si="45"/>
        <v>소형</v>
      </c>
      <c r="GE786" s="68">
        <v>16012</v>
      </c>
      <c r="GF786" s="68" t="s">
        <v>4516</v>
      </c>
    </row>
    <row r="787" spans="6:188" x14ac:dyDescent="0.3">
      <c r="F787" s="68">
        <v>80054</v>
      </c>
      <c r="G787" s="68">
        <v>1</v>
      </c>
      <c r="H787" s="68">
        <v>180054</v>
      </c>
      <c r="I787" s="68">
        <v>280054</v>
      </c>
      <c r="J787" s="68" t="s">
        <v>891</v>
      </c>
      <c r="K787" s="68" t="s">
        <v>892</v>
      </c>
      <c r="L787" s="68">
        <v>150000</v>
      </c>
      <c r="M787" s="68">
        <v>20</v>
      </c>
      <c r="N787" s="68">
        <v>0</v>
      </c>
      <c r="O787" s="68">
        <v>0</v>
      </c>
      <c r="P787" s="68">
        <v>0</v>
      </c>
      <c r="Q787" s="68">
        <v>0</v>
      </c>
      <c r="R787" s="68">
        <v>4</v>
      </c>
      <c r="S787" s="68">
        <v>6</v>
      </c>
      <c r="T787" s="68">
        <v>5</v>
      </c>
      <c r="U787" s="68">
        <v>333</v>
      </c>
      <c r="V787" s="68">
        <v>0</v>
      </c>
      <c r="W787" s="68">
        <v>0</v>
      </c>
      <c r="X787" s="68">
        <v>0</v>
      </c>
      <c r="Y787" s="68">
        <v>0</v>
      </c>
      <c r="Z787" s="68">
        <v>0</v>
      </c>
      <c r="AA787" s="68">
        <v>0</v>
      </c>
      <c r="AB787" s="68">
        <v>0</v>
      </c>
      <c r="AC787" s="68">
        <v>0</v>
      </c>
      <c r="AD787" s="68">
        <v>115</v>
      </c>
      <c r="AE787" s="68">
        <v>1000</v>
      </c>
      <c r="AF787" s="68">
        <v>0</v>
      </c>
      <c r="AG787" s="68">
        <v>138</v>
      </c>
      <c r="AH787" s="68">
        <v>1000</v>
      </c>
      <c r="AI787" s="68">
        <v>6</v>
      </c>
      <c r="AJ787" s="68">
        <v>136</v>
      </c>
      <c r="AK787" s="68">
        <v>500</v>
      </c>
      <c r="AL787" s="68">
        <v>7</v>
      </c>
      <c r="AM787" s="68">
        <v>0</v>
      </c>
      <c r="AN787" s="68">
        <v>0</v>
      </c>
      <c r="AO787" s="68">
        <v>0</v>
      </c>
      <c r="AP787" s="68" t="s">
        <v>1735</v>
      </c>
      <c r="AQ787" s="68">
        <v>1</v>
      </c>
      <c r="AR787" s="68" t="s">
        <v>1736</v>
      </c>
      <c r="AS787" s="68">
        <v>600</v>
      </c>
      <c r="AT787" s="68">
        <v>24</v>
      </c>
      <c r="AU787" s="68">
        <v>0</v>
      </c>
      <c r="AV787" s="68">
        <v>1</v>
      </c>
      <c r="AW787" s="68"/>
      <c r="AX787" s="68">
        <v>54</v>
      </c>
      <c r="AY787" s="126">
        <v>54</v>
      </c>
      <c r="AZ787" s="68">
        <v>0</v>
      </c>
      <c r="BA787" s="68">
        <v>1</v>
      </c>
      <c r="EQ787" s="68">
        <v>156053</v>
      </c>
      <c r="ER787" s="175">
        <v>1</v>
      </c>
      <c r="ES787" s="68">
        <v>-1</v>
      </c>
      <c r="ET787" s="68">
        <v>53</v>
      </c>
      <c r="EU787" s="68">
        <v>0</v>
      </c>
      <c r="EV787" s="68">
        <v>150053</v>
      </c>
      <c r="EW787" s="68" t="s">
        <v>2691</v>
      </c>
      <c r="EX787" s="68" t="str">
        <f t="shared" si="45"/>
        <v>소형</v>
      </c>
      <c r="GE787" s="68">
        <v>16013</v>
      </c>
      <c r="GF787" s="68" t="s">
        <v>4517</v>
      </c>
    </row>
    <row r="788" spans="6:188" x14ac:dyDescent="0.3">
      <c r="F788" s="68">
        <v>80055</v>
      </c>
      <c r="G788" s="68">
        <v>1</v>
      </c>
      <c r="H788" s="68">
        <v>180055</v>
      </c>
      <c r="I788" s="68">
        <v>280055</v>
      </c>
      <c r="J788" s="68" t="s">
        <v>893</v>
      </c>
      <c r="K788" s="68" t="s">
        <v>894</v>
      </c>
      <c r="L788" s="68">
        <v>150000</v>
      </c>
      <c r="M788" s="68">
        <v>20</v>
      </c>
      <c r="N788" s="68">
        <v>0</v>
      </c>
      <c r="O788" s="68">
        <v>0</v>
      </c>
      <c r="P788" s="68">
        <v>0</v>
      </c>
      <c r="Q788" s="68">
        <v>0</v>
      </c>
      <c r="R788" s="68">
        <v>4</v>
      </c>
      <c r="S788" s="68">
        <v>1</v>
      </c>
      <c r="T788" s="68">
        <v>5</v>
      </c>
      <c r="U788" s="68">
        <v>287</v>
      </c>
      <c r="V788" s="68">
        <v>0</v>
      </c>
      <c r="W788" s="68">
        <v>140</v>
      </c>
      <c r="X788" s="68">
        <v>0</v>
      </c>
      <c r="Y788" s="68">
        <v>0</v>
      </c>
      <c r="Z788" s="68">
        <v>0</v>
      </c>
      <c r="AA788" s="68">
        <v>0</v>
      </c>
      <c r="AB788" s="68">
        <v>0</v>
      </c>
      <c r="AC788" s="68">
        <v>0</v>
      </c>
      <c r="AD788" s="68">
        <v>102</v>
      </c>
      <c r="AE788" s="68">
        <v>20</v>
      </c>
      <c r="AF788" s="68">
        <v>0</v>
      </c>
      <c r="AG788" s="68">
        <v>147</v>
      </c>
      <c r="AH788" s="68">
        <v>1500</v>
      </c>
      <c r="AI788" s="68">
        <v>60312</v>
      </c>
      <c r="AJ788" s="68">
        <v>147</v>
      </c>
      <c r="AK788" s="68">
        <v>1500</v>
      </c>
      <c r="AL788" s="68">
        <v>60332</v>
      </c>
      <c r="AM788" s="68">
        <v>0</v>
      </c>
      <c r="AN788" s="68">
        <v>0</v>
      </c>
      <c r="AO788" s="68">
        <v>0</v>
      </c>
      <c r="AP788" s="68" t="s">
        <v>1737</v>
      </c>
      <c r="AQ788" s="68">
        <v>1</v>
      </c>
      <c r="AR788" s="68" t="s">
        <v>1738</v>
      </c>
      <c r="AS788" s="68">
        <v>600</v>
      </c>
      <c r="AT788" s="68">
        <v>24</v>
      </c>
      <c r="AU788" s="68">
        <v>0</v>
      </c>
      <c r="AV788" s="68">
        <v>1</v>
      </c>
      <c r="AW788" s="68"/>
      <c r="AX788" s="68">
        <v>55</v>
      </c>
      <c r="AY788" s="126">
        <v>55</v>
      </c>
      <c r="AZ788" s="68">
        <v>0</v>
      </c>
      <c r="BA788" s="68">
        <v>1</v>
      </c>
      <c r="EQ788" s="68">
        <v>156054</v>
      </c>
      <c r="ER788" s="175">
        <v>2</v>
      </c>
      <c r="ES788" s="68">
        <v>-1</v>
      </c>
      <c r="ET788" s="68">
        <v>54</v>
      </c>
      <c r="EU788" s="68">
        <v>0</v>
      </c>
      <c r="EV788" s="68">
        <v>150054</v>
      </c>
      <c r="EW788" s="68" t="s">
        <v>2692</v>
      </c>
      <c r="EX788" s="68" t="str">
        <f t="shared" si="45"/>
        <v>중형</v>
      </c>
      <c r="GE788" s="68">
        <v>16014</v>
      </c>
      <c r="GF788" s="68" t="s">
        <v>4518</v>
      </c>
    </row>
    <row r="789" spans="6:188" x14ac:dyDescent="0.3">
      <c r="F789" s="68">
        <v>80056</v>
      </c>
      <c r="G789" s="68">
        <v>1</v>
      </c>
      <c r="H789" s="68">
        <v>180056</v>
      </c>
      <c r="I789" s="68">
        <v>280056</v>
      </c>
      <c r="J789" s="68" t="s">
        <v>895</v>
      </c>
      <c r="K789" s="68" t="s">
        <v>896</v>
      </c>
      <c r="L789" s="68">
        <v>150000</v>
      </c>
      <c r="M789" s="68">
        <v>20</v>
      </c>
      <c r="N789" s="68">
        <v>0</v>
      </c>
      <c r="O789" s="68">
        <v>0</v>
      </c>
      <c r="P789" s="68">
        <v>0</v>
      </c>
      <c r="Q789" s="68">
        <v>0</v>
      </c>
      <c r="R789" s="68">
        <v>4</v>
      </c>
      <c r="S789" s="68">
        <v>1</v>
      </c>
      <c r="T789" s="68">
        <v>5</v>
      </c>
      <c r="U789" s="68">
        <v>263</v>
      </c>
      <c r="V789" s="68">
        <v>0</v>
      </c>
      <c r="W789" s="68">
        <v>210</v>
      </c>
      <c r="X789" s="68">
        <v>0</v>
      </c>
      <c r="Y789" s="68">
        <v>0</v>
      </c>
      <c r="Z789" s="68">
        <v>0</v>
      </c>
      <c r="AA789" s="68">
        <v>0</v>
      </c>
      <c r="AB789" s="68">
        <v>0</v>
      </c>
      <c r="AC789" s="68">
        <v>0</v>
      </c>
      <c r="AD789" s="68">
        <v>110</v>
      </c>
      <c r="AE789" s="68">
        <v>0</v>
      </c>
      <c r="AF789" s="68">
        <v>1500</v>
      </c>
      <c r="AG789" s="68">
        <v>108</v>
      </c>
      <c r="AH789" s="68">
        <v>20</v>
      </c>
      <c r="AI789" s="68">
        <v>0</v>
      </c>
      <c r="AJ789" s="68">
        <v>0</v>
      </c>
      <c r="AK789" s="68">
        <v>0</v>
      </c>
      <c r="AL789" s="68">
        <v>0</v>
      </c>
      <c r="AM789" s="68">
        <v>0</v>
      </c>
      <c r="AN789" s="68">
        <v>0</v>
      </c>
      <c r="AO789" s="68">
        <v>0</v>
      </c>
      <c r="AP789" s="68" t="s">
        <v>1739</v>
      </c>
      <c r="AQ789" s="68">
        <v>1</v>
      </c>
      <c r="AR789" s="68" t="s">
        <v>1740</v>
      </c>
      <c r="AS789" s="68">
        <v>600</v>
      </c>
      <c r="AT789" s="68">
        <v>24</v>
      </c>
      <c r="AU789" s="68">
        <v>0</v>
      </c>
      <c r="AV789" s="68">
        <v>1</v>
      </c>
      <c r="AW789" s="68"/>
      <c r="AX789" s="68">
        <v>56</v>
      </c>
      <c r="AY789" s="126">
        <v>56</v>
      </c>
      <c r="AZ789" s="68">
        <v>0</v>
      </c>
      <c r="BA789" s="68">
        <v>1</v>
      </c>
      <c r="EQ789" s="68">
        <v>156056</v>
      </c>
      <c r="ER789" s="175">
        <v>1</v>
      </c>
      <c r="ES789" s="68">
        <v>-1</v>
      </c>
      <c r="ET789" s="68">
        <v>56</v>
      </c>
      <c r="EU789" s="68">
        <v>0</v>
      </c>
      <c r="EV789" s="68">
        <v>150056</v>
      </c>
      <c r="EW789" s="68" t="s">
        <v>2694</v>
      </c>
      <c r="EX789" s="68" t="str">
        <f t="shared" si="45"/>
        <v>소형</v>
      </c>
      <c r="GE789" s="68">
        <v>16015</v>
      </c>
      <c r="GF789" s="68" t="s">
        <v>4519</v>
      </c>
    </row>
    <row r="790" spans="6:188" x14ac:dyDescent="0.3">
      <c r="F790" s="68">
        <v>80057</v>
      </c>
      <c r="G790" s="68">
        <v>1</v>
      </c>
      <c r="H790" s="68">
        <v>180057</v>
      </c>
      <c r="I790" s="68">
        <v>280057</v>
      </c>
      <c r="J790" s="68" t="s">
        <v>897</v>
      </c>
      <c r="K790" s="68" t="s">
        <v>898</v>
      </c>
      <c r="L790" s="68">
        <v>150000</v>
      </c>
      <c r="M790" s="68">
        <v>20</v>
      </c>
      <c r="N790" s="68">
        <v>0</v>
      </c>
      <c r="O790" s="68">
        <v>0</v>
      </c>
      <c r="P790" s="68">
        <v>0</v>
      </c>
      <c r="Q790" s="68">
        <v>0</v>
      </c>
      <c r="R790" s="68">
        <v>4</v>
      </c>
      <c r="S790" s="68">
        <v>1</v>
      </c>
      <c r="T790" s="68">
        <v>5</v>
      </c>
      <c r="U790" s="68">
        <v>308</v>
      </c>
      <c r="V790" s="68">
        <v>0</v>
      </c>
      <c r="W790" s="68">
        <v>263</v>
      </c>
      <c r="X790" s="68">
        <v>0</v>
      </c>
      <c r="Y790" s="68">
        <v>0</v>
      </c>
      <c r="Z790" s="68">
        <v>0</v>
      </c>
      <c r="AA790" s="68">
        <v>0</v>
      </c>
      <c r="AB790" s="68">
        <v>0</v>
      </c>
      <c r="AC790" s="68">
        <v>0</v>
      </c>
      <c r="AD790" s="68">
        <v>109</v>
      </c>
      <c r="AE790" s="68">
        <v>0</v>
      </c>
      <c r="AF790" s="68">
        <v>800</v>
      </c>
      <c r="AG790" s="68">
        <v>110</v>
      </c>
      <c r="AH790" s="68">
        <v>0</v>
      </c>
      <c r="AI790" s="68">
        <v>800</v>
      </c>
      <c r="AJ790" s="68">
        <v>113</v>
      </c>
      <c r="AK790" s="68">
        <v>20</v>
      </c>
      <c r="AL790" s="68">
        <v>0</v>
      </c>
      <c r="AM790" s="68">
        <v>147</v>
      </c>
      <c r="AN790" s="68">
        <v>2000</v>
      </c>
      <c r="AO790" s="68">
        <v>60371</v>
      </c>
      <c r="AP790" s="68" t="s">
        <v>1741</v>
      </c>
      <c r="AQ790" s="68">
        <v>1</v>
      </c>
      <c r="AR790" s="68" t="s">
        <v>899</v>
      </c>
      <c r="AS790" s="68">
        <v>600</v>
      </c>
      <c r="AT790" s="68">
        <v>24</v>
      </c>
      <c r="AU790" s="68">
        <v>0</v>
      </c>
      <c r="AV790" s="68">
        <v>1</v>
      </c>
      <c r="AW790" s="68"/>
      <c r="AX790" s="68">
        <v>57</v>
      </c>
      <c r="AY790" s="126">
        <v>57</v>
      </c>
      <c r="AZ790" s="68">
        <v>0</v>
      </c>
      <c r="BA790" s="68">
        <v>1</v>
      </c>
      <c r="EQ790" s="68">
        <v>156057</v>
      </c>
      <c r="ER790" s="175">
        <v>1</v>
      </c>
      <c r="ES790" s="68">
        <v>-1</v>
      </c>
      <c r="ET790" s="68">
        <v>57</v>
      </c>
      <c r="EU790" s="68">
        <v>0</v>
      </c>
      <c r="EV790" s="68">
        <v>150057</v>
      </c>
      <c r="EW790" s="68" t="s">
        <v>2695</v>
      </c>
      <c r="EX790" s="68" t="str">
        <f t="shared" si="45"/>
        <v>소형</v>
      </c>
      <c r="GE790" s="68">
        <v>16016</v>
      </c>
      <c r="GF790" s="68" t="s">
        <v>4241</v>
      </c>
    </row>
    <row r="791" spans="6:188" x14ac:dyDescent="0.3">
      <c r="F791" s="68">
        <v>80058</v>
      </c>
      <c r="G791" s="68">
        <v>1</v>
      </c>
      <c r="H791" s="68">
        <v>180058</v>
      </c>
      <c r="I791" s="68">
        <v>280058</v>
      </c>
      <c r="J791" s="68" t="s">
        <v>900</v>
      </c>
      <c r="K791" s="68" t="s">
        <v>901</v>
      </c>
      <c r="L791" s="68">
        <v>150000</v>
      </c>
      <c r="M791" s="68">
        <v>20</v>
      </c>
      <c r="N791" s="68">
        <v>0</v>
      </c>
      <c r="O791" s="68">
        <v>0</v>
      </c>
      <c r="P791" s="68">
        <v>0</v>
      </c>
      <c r="Q791" s="68">
        <v>0</v>
      </c>
      <c r="R791" s="68">
        <v>4</v>
      </c>
      <c r="S791" s="68">
        <v>1</v>
      </c>
      <c r="T791" s="68">
        <v>5</v>
      </c>
      <c r="U791" s="68">
        <v>350</v>
      </c>
      <c r="V791" s="68">
        <v>0</v>
      </c>
      <c r="W791" s="68">
        <v>210</v>
      </c>
      <c r="X791" s="68">
        <v>0</v>
      </c>
      <c r="Y791" s="68">
        <v>0</v>
      </c>
      <c r="Z791" s="68">
        <v>0</v>
      </c>
      <c r="AA791" s="68">
        <v>0</v>
      </c>
      <c r="AB791" s="68">
        <v>0</v>
      </c>
      <c r="AC791" s="68">
        <v>0</v>
      </c>
      <c r="AD791" s="68">
        <v>110</v>
      </c>
      <c r="AE791" s="68">
        <v>0</v>
      </c>
      <c r="AF791" s="68">
        <v>2000</v>
      </c>
      <c r="AG791" s="68">
        <v>121</v>
      </c>
      <c r="AH791" s="68">
        <v>1000</v>
      </c>
      <c r="AI791" s="68">
        <v>0</v>
      </c>
      <c r="AJ791" s="68">
        <v>0</v>
      </c>
      <c r="AK791" s="68">
        <v>0</v>
      </c>
      <c r="AL791" s="68">
        <v>0</v>
      </c>
      <c r="AM791" s="68">
        <v>0</v>
      </c>
      <c r="AN791" s="68">
        <v>0</v>
      </c>
      <c r="AO791" s="68">
        <v>0</v>
      </c>
      <c r="AP791" s="68" t="s">
        <v>1742</v>
      </c>
      <c r="AQ791" s="68">
        <v>1</v>
      </c>
      <c r="AR791" s="68" t="s">
        <v>902</v>
      </c>
      <c r="AS791" s="68">
        <v>600</v>
      </c>
      <c r="AT791" s="68">
        <v>24</v>
      </c>
      <c r="AU791" s="68">
        <v>0</v>
      </c>
      <c r="AV791" s="68">
        <v>1</v>
      </c>
      <c r="AW791" s="68"/>
      <c r="AX791" s="68">
        <v>58</v>
      </c>
      <c r="AY791" s="126">
        <v>58</v>
      </c>
      <c r="AZ791" s="68">
        <v>0</v>
      </c>
      <c r="BA791" s="68">
        <v>1</v>
      </c>
      <c r="EQ791" s="68">
        <v>156058</v>
      </c>
      <c r="ER791" s="175">
        <v>4</v>
      </c>
      <c r="ES791" s="68">
        <v>-1</v>
      </c>
      <c r="ET791" s="68">
        <v>58</v>
      </c>
      <c r="EU791" s="68">
        <v>0</v>
      </c>
      <c r="EV791" s="68">
        <v>150058</v>
      </c>
      <c r="EW791" s="68" t="s">
        <v>2696</v>
      </c>
      <c r="EX791" s="68" t="str">
        <f t="shared" si="45"/>
        <v>대형</v>
      </c>
      <c r="GE791" s="68">
        <v>16017</v>
      </c>
      <c r="GF791" s="68" t="s">
        <v>2749</v>
      </c>
    </row>
    <row r="792" spans="6:188" x14ac:dyDescent="0.3">
      <c r="F792" s="68">
        <v>80059</v>
      </c>
      <c r="G792" s="68">
        <v>1</v>
      </c>
      <c r="H792" s="68">
        <v>180059</v>
      </c>
      <c r="I792" s="68">
        <v>280059</v>
      </c>
      <c r="J792" s="68" t="s">
        <v>903</v>
      </c>
      <c r="K792" s="68" t="s">
        <v>904</v>
      </c>
      <c r="L792" s="68">
        <v>150000</v>
      </c>
      <c r="M792" s="68">
        <v>20</v>
      </c>
      <c r="N792" s="68">
        <v>0</v>
      </c>
      <c r="O792" s="68">
        <v>0</v>
      </c>
      <c r="P792" s="68">
        <v>0</v>
      </c>
      <c r="Q792" s="68">
        <v>0</v>
      </c>
      <c r="R792" s="68">
        <v>4</v>
      </c>
      <c r="S792" s="68">
        <v>1</v>
      </c>
      <c r="T792" s="68">
        <v>5</v>
      </c>
      <c r="U792" s="68">
        <v>252</v>
      </c>
      <c r="V792" s="68">
        <v>0</v>
      </c>
      <c r="W792" s="68">
        <v>343</v>
      </c>
      <c r="X792" s="68">
        <v>0</v>
      </c>
      <c r="Y792" s="68">
        <v>0</v>
      </c>
      <c r="Z792" s="68">
        <v>0</v>
      </c>
      <c r="AA792" s="68">
        <v>0</v>
      </c>
      <c r="AB792" s="68">
        <v>0</v>
      </c>
      <c r="AC792" s="68">
        <v>0</v>
      </c>
      <c r="AD792" s="68">
        <v>104</v>
      </c>
      <c r="AE792" s="68">
        <v>20</v>
      </c>
      <c r="AF792" s="68">
        <v>0</v>
      </c>
      <c r="AG792" s="68">
        <v>110</v>
      </c>
      <c r="AH792" s="68">
        <v>0</v>
      </c>
      <c r="AI792" s="68">
        <v>1000</v>
      </c>
      <c r="AJ792" s="68">
        <v>150</v>
      </c>
      <c r="AK792" s="68">
        <v>1000</v>
      </c>
      <c r="AL792" s="68">
        <v>67015</v>
      </c>
      <c r="AM792" s="68">
        <v>150</v>
      </c>
      <c r="AN792" s="68">
        <v>1000</v>
      </c>
      <c r="AO792" s="68">
        <v>67016</v>
      </c>
      <c r="AP792" s="68" t="s">
        <v>1743</v>
      </c>
      <c r="AQ792" s="68">
        <v>1</v>
      </c>
      <c r="AR792" s="68" t="s">
        <v>2514</v>
      </c>
      <c r="AS792" s="68">
        <v>600</v>
      </c>
      <c r="AT792" s="68">
        <v>24</v>
      </c>
      <c r="AU792" s="68">
        <v>0</v>
      </c>
      <c r="AV792" s="68">
        <v>1</v>
      </c>
      <c r="AW792" s="68"/>
      <c r="AX792" s="68">
        <v>59</v>
      </c>
      <c r="AY792" s="126">
        <v>59</v>
      </c>
      <c r="AZ792" s="68">
        <v>0</v>
      </c>
      <c r="BA792" s="68">
        <v>1</v>
      </c>
      <c r="EQ792" s="68">
        <v>156059</v>
      </c>
      <c r="ER792" s="175">
        <v>2</v>
      </c>
      <c r="ES792" s="68">
        <v>-1</v>
      </c>
      <c r="ET792" s="68">
        <v>59</v>
      </c>
      <c r="EU792" s="68">
        <v>0</v>
      </c>
      <c r="EV792" s="68">
        <v>150059</v>
      </c>
      <c r="EW792" s="68" t="s">
        <v>2697</v>
      </c>
      <c r="EX792" s="68" t="str">
        <f t="shared" si="45"/>
        <v>중형</v>
      </c>
      <c r="GE792" s="68">
        <v>16018</v>
      </c>
      <c r="GF792" s="68" t="s">
        <v>4520</v>
      </c>
    </row>
    <row r="793" spans="6:188" x14ac:dyDescent="0.3">
      <c r="F793" s="68">
        <v>80060</v>
      </c>
      <c r="G793" s="68">
        <v>1</v>
      </c>
      <c r="H793" s="68">
        <v>180060</v>
      </c>
      <c r="I793" s="68">
        <v>280060</v>
      </c>
      <c r="J793" s="68" t="s">
        <v>905</v>
      </c>
      <c r="K793" s="68" t="s">
        <v>906</v>
      </c>
      <c r="L793" s="68">
        <v>150000</v>
      </c>
      <c r="M793" s="68">
        <v>20</v>
      </c>
      <c r="N793" s="68">
        <v>0</v>
      </c>
      <c r="O793" s="68">
        <v>0</v>
      </c>
      <c r="P793" s="68">
        <v>0</v>
      </c>
      <c r="Q793" s="68">
        <v>0</v>
      </c>
      <c r="R793" s="68">
        <v>4</v>
      </c>
      <c r="S793" s="68">
        <v>1</v>
      </c>
      <c r="T793" s="68">
        <v>5</v>
      </c>
      <c r="U793" s="68">
        <v>399</v>
      </c>
      <c r="V793" s="68">
        <v>0</v>
      </c>
      <c r="W793" s="68">
        <v>0</v>
      </c>
      <c r="X793" s="68">
        <v>0</v>
      </c>
      <c r="Y793" s="68">
        <v>0</v>
      </c>
      <c r="Z793" s="68">
        <v>0</v>
      </c>
      <c r="AA793" s="68">
        <v>0</v>
      </c>
      <c r="AB793" s="68">
        <v>0</v>
      </c>
      <c r="AC793" s="68">
        <v>0</v>
      </c>
      <c r="AD793" s="68">
        <v>109</v>
      </c>
      <c r="AE793" s="68">
        <v>0</v>
      </c>
      <c r="AF793" s="68">
        <v>1200</v>
      </c>
      <c r="AG793" s="68">
        <v>115</v>
      </c>
      <c r="AH793" s="68">
        <v>1500</v>
      </c>
      <c r="AI793" s="68">
        <v>0</v>
      </c>
      <c r="AJ793" s="68">
        <v>0</v>
      </c>
      <c r="AK793" s="68">
        <v>0</v>
      </c>
      <c r="AL793" s="68">
        <v>0</v>
      </c>
      <c r="AM793" s="68">
        <v>0</v>
      </c>
      <c r="AN793" s="68">
        <v>0</v>
      </c>
      <c r="AO793" s="68">
        <v>0</v>
      </c>
      <c r="AP793" s="68" t="s">
        <v>1744</v>
      </c>
      <c r="AQ793" s="68">
        <v>1</v>
      </c>
      <c r="AR793" s="68" t="s">
        <v>2515</v>
      </c>
      <c r="AS793" s="68">
        <v>600</v>
      </c>
      <c r="AT793" s="68">
        <v>24</v>
      </c>
      <c r="AU793" s="68">
        <v>0</v>
      </c>
      <c r="AV793" s="68">
        <v>1</v>
      </c>
      <c r="AW793" s="68"/>
      <c r="AX793" s="68">
        <v>60</v>
      </c>
      <c r="AY793" s="126">
        <v>60</v>
      </c>
      <c r="AZ793" s="68">
        <v>0</v>
      </c>
      <c r="BA793" s="68">
        <v>1</v>
      </c>
      <c r="EQ793" s="68">
        <v>256054</v>
      </c>
      <c r="ER793" s="175">
        <v>2</v>
      </c>
      <c r="ES793" s="68">
        <v>-1</v>
      </c>
      <c r="ET793" s="68">
        <v>54</v>
      </c>
      <c r="EU793" s="68">
        <v>0</v>
      </c>
      <c r="EV793" s="68">
        <v>150054</v>
      </c>
      <c r="EW793" s="68" t="s">
        <v>2692</v>
      </c>
      <c r="EX793" s="68" t="str">
        <f t="shared" si="45"/>
        <v>중형</v>
      </c>
      <c r="GE793" s="68">
        <v>16100</v>
      </c>
      <c r="GF793" s="68" t="s">
        <v>4521</v>
      </c>
    </row>
    <row r="794" spans="6:188" x14ac:dyDescent="0.3">
      <c r="F794" s="68">
        <v>80061</v>
      </c>
      <c r="G794" s="68">
        <v>1</v>
      </c>
      <c r="H794" s="68">
        <v>180061</v>
      </c>
      <c r="I794" s="68">
        <v>280061</v>
      </c>
      <c r="J794" s="68" t="s">
        <v>907</v>
      </c>
      <c r="K794" s="68" t="s">
        <v>908</v>
      </c>
      <c r="L794" s="68">
        <v>10000</v>
      </c>
      <c r="M794" s="68">
        <v>20</v>
      </c>
      <c r="N794" s="68">
        <v>0</v>
      </c>
      <c r="O794" s="68">
        <v>0</v>
      </c>
      <c r="P794" s="68">
        <v>0</v>
      </c>
      <c r="Q794" s="68">
        <v>0</v>
      </c>
      <c r="R794" s="68">
        <v>8</v>
      </c>
      <c r="S794" s="68">
        <v>1</v>
      </c>
      <c r="T794" s="68">
        <v>1</v>
      </c>
      <c r="U794" s="68">
        <v>7</v>
      </c>
      <c r="V794" s="68">
        <v>0</v>
      </c>
      <c r="W794" s="68">
        <v>0</v>
      </c>
      <c r="X794" s="68">
        <v>0</v>
      </c>
      <c r="Y794" s="68">
        <v>0</v>
      </c>
      <c r="Z794" s="68">
        <v>0</v>
      </c>
      <c r="AA794" s="68">
        <v>0</v>
      </c>
      <c r="AB794" s="68">
        <v>0</v>
      </c>
      <c r="AC794" s="68">
        <v>0</v>
      </c>
      <c r="AD794" s="68">
        <v>0</v>
      </c>
      <c r="AE794" s="68">
        <v>0</v>
      </c>
      <c r="AF794" s="68">
        <v>0</v>
      </c>
      <c r="AG794" s="68">
        <v>0</v>
      </c>
      <c r="AH794" s="68">
        <v>0</v>
      </c>
      <c r="AI794" s="68">
        <v>0</v>
      </c>
      <c r="AJ794" s="68">
        <v>0</v>
      </c>
      <c r="AK794" s="68">
        <v>0</v>
      </c>
      <c r="AL794" s="68">
        <v>0</v>
      </c>
      <c r="AM794" s="68">
        <v>0</v>
      </c>
      <c r="AN794" s="68">
        <v>0</v>
      </c>
      <c r="AO794" s="68">
        <v>0</v>
      </c>
      <c r="AP794" s="68" t="s">
        <v>909</v>
      </c>
      <c r="AQ794" s="68">
        <v>0</v>
      </c>
      <c r="AR794" s="68" t="s">
        <v>10381</v>
      </c>
      <c r="AS794" s="68">
        <v>150</v>
      </c>
      <c r="AT794" s="68">
        <v>8388616</v>
      </c>
      <c r="AU794" s="68">
        <v>8192</v>
      </c>
      <c r="AV794" s="68">
        <v>1</v>
      </c>
      <c r="AW794" s="68"/>
      <c r="AX794" s="68">
        <v>61</v>
      </c>
      <c r="AY794" s="126">
        <v>61</v>
      </c>
      <c r="AZ794" s="68">
        <v>100000</v>
      </c>
      <c r="BA794" s="68">
        <v>1</v>
      </c>
      <c r="EQ794" s="68">
        <v>356054</v>
      </c>
      <c r="ER794" s="175">
        <v>2</v>
      </c>
      <c r="ES794" s="68">
        <v>-1</v>
      </c>
      <c r="ET794" s="68">
        <v>54</v>
      </c>
      <c r="EU794" s="68">
        <v>0</v>
      </c>
      <c r="EV794" s="68">
        <v>150054</v>
      </c>
      <c r="EW794" s="68" t="s">
        <v>2692</v>
      </c>
      <c r="EX794" s="68" t="str">
        <f t="shared" si="45"/>
        <v>중형</v>
      </c>
      <c r="GE794" s="68">
        <v>16101</v>
      </c>
      <c r="GF794" s="68" t="s">
        <v>4522</v>
      </c>
    </row>
    <row r="795" spans="6:188" x14ac:dyDescent="0.3">
      <c r="F795" s="68">
        <v>80062</v>
      </c>
      <c r="G795" s="68">
        <v>1</v>
      </c>
      <c r="H795" s="68">
        <v>180062</v>
      </c>
      <c r="I795" s="68">
        <v>280062</v>
      </c>
      <c r="J795" s="68" t="s">
        <v>911</v>
      </c>
      <c r="K795" s="68" t="s">
        <v>912</v>
      </c>
      <c r="L795" s="68">
        <v>30000</v>
      </c>
      <c r="M795" s="68">
        <v>20</v>
      </c>
      <c r="N795" s="68">
        <v>0</v>
      </c>
      <c r="O795" s="68">
        <v>0</v>
      </c>
      <c r="P795" s="68">
        <v>0</v>
      </c>
      <c r="Q795" s="68">
        <v>0</v>
      </c>
      <c r="R795" s="68">
        <v>8</v>
      </c>
      <c r="S795" s="68">
        <v>1</v>
      </c>
      <c r="T795" s="68">
        <v>2</v>
      </c>
      <c r="U795" s="68">
        <v>12</v>
      </c>
      <c r="V795" s="68">
        <v>0</v>
      </c>
      <c r="W795" s="68">
        <v>0</v>
      </c>
      <c r="X795" s="68">
        <v>0</v>
      </c>
      <c r="Y795" s="68">
        <v>0</v>
      </c>
      <c r="Z795" s="68">
        <v>0</v>
      </c>
      <c r="AA795" s="68">
        <v>0</v>
      </c>
      <c r="AB795" s="68">
        <v>0</v>
      </c>
      <c r="AC795" s="68">
        <v>0</v>
      </c>
      <c r="AD795" s="68">
        <v>105</v>
      </c>
      <c r="AE795" s="68">
        <v>5</v>
      </c>
      <c r="AF795" s="68">
        <v>0</v>
      </c>
      <c r="AG795" s="68">
        <v>0</v>
      </c>
      <c r="AH795" s="68">
        <v>0</v>
      </c>
      <c r="AI795" s="68">
        <v>0</v>
      </c>
      <c r="AJ795" s="68">
        <v>0</v>
      </c>
      <c r="AK795" s="68">
        <v>0</v>
      </c>
      <c r="AL795" s="68">
        <v>0</v>
      </c>
      <c r="AM795" s="68">
        <v>0</v>
      </c>
      <c r="AN795" s="68">
        <v>0</v>
      </c>
      <c r="AO795" s="68">
        <v>0</v>
      </c>
      <c r="AP795" s="68" t="s">
        <v>913</v>
      </c>
      <c r="AQ795" s="68">
        <v>0</v>
      </c>
      <c r="AR795" s="68" t="s">
        <v>10382</v>
      </c>
      <c r="AS795" s="68">
        <v>150</v>
      </c>
      <c r="AT795" s="68">
        <v>8388664</v>
      </c>
      <c r="AU795" s="68">
        <v>8192</v>
      </c>
      <c r="AV795" s="68">
        <v>1</v>
      </c>
      <c r="AW795" s="68"/>
      <c r="AX795" s="68">
        <v>62</v>
      </c>
      <c r="AY795" s="126">
        <v>62</v>
      </c>
      <c r="AZ795" s="68">
        <v>500000</v>
      </c>
      <c r="BA795" s="68">
        <v>1</v>
      </c>
      <c r="EQ795" s="68">
        <v>256056</v>
      </c>
      <c r="ER795" s="175">
        <v>1</v>
      </c>
      <c r="ES795" s="68">
        <v>-1</v>
      </c>
      <c r="ET795" s="68">
        <v>56</v>
      </c>
      <c r="EU795" s="68">
        <v>0</v>
      </c>
      <c r="EV795" s="68">
        <v>150056</v>
      </c>
      <c r="EW795" s="68" t="s">
        <v>2694</v>
      </c>
      <c r="EX795" s="68" t="str">
        <f t="shared" si="45"/>
        <v>소형</v>
      </c>
      <c r="GE795" s="68">
        <v>16102</v>
      </c>
      <c r="GF795" s="68" t="s">
        <v>4523</v>
      </c>
    </row>
    <row r="796" spans="6:188" x14ac:dyDescent="0.3">
      <c r="F796" s="68">
        <v>80063</v>
      </c>
      <c r="G796" s="68">
        <v>1</v>
      </c>
      <c r="H796" s="68">
        <v>180063</v>
      </c>
      <c r="I796" s="68">
        <v>280063</v>
      </c>
      <c r="J796" s="68" t="s">
        <v>914</v>
      </c>
      <c r="K796" s="68" t="s">
        <v>915</v>
      </c>
      <c r="L796" s="68">
        <v>30000</v>
      </c>
      <c r="M796" s="68">
        <v>20</v>
      </c>
      <c r="N796" s="68">
        <v>0</v>
      </c>
      <c r="O796" s="68">
        <v>0</v>
      </c>
      <c r="P796" s="68">
        <v>0</v>
      </c>
      <c r="Q796" s="68">
        <v>0</v>
      </c>
      <c r="R796" s="68">
        <v>8</v>
      </c>
      <c r="S796" s="68">
        <v>1</v>
      </c>
      <c r="T796" s="68">
        <v>2</v>
      </c>
      <c r="U796" s="68">
        <v>11</v>
      </c>
      <c r="V796" s="68">
        <v>0</v>
      </c>
      <c r="W796" s="68">
        <v>0</v>
      </c>
      <c r="X796" s="68">
        <v>0</v>
      </c>
      <c r="Y796" s="68">
        <v>0</v>
      </c>
      <c r="Z796" s="68">
        <v>0</v>
      </c>
      <c r="AA796" s="68">
        <v>0</v>
      </c>
      <c r="AB796" s="68">
        <v>0</v>
      </c>
      <c r="AC796" s="68">
        <v>0</v>
      </c>
      <c r="AD796" s="68">
        <v>119</v>
      </c>
      <c r="AE796" s="68">
        <v>700</v>
      </c>
      <c r="AF796" s="68">
        <v>0</v>
      </c>
      <c r="AG796" s="68">
        <v>0</v>
      </c>
      <c r="AH796" s="68">
        <v>0</v>
      </c>
      <c r="AI796" s="68">
        <v>0</v>
      </c>
      <c r="AJ796" s="68">
        <v>0</v>
      </c>
      <c r="AK796" s="68">
        <v>0</v>
      </c>
      <c r="AL796" s="68">
        <v>0</v>
      </c>
      <c r="AM796" s="68">
        <v>0</v>
      </c>
      <c r="AN796" s="68">
        <v>0</v>
      </c>
      <c r="AO796" s="68">
        <v>0</v>
      </c>
      <c r="AP796" s="68" t="s">
        <v>1745</v>
      </c>
      <c r="AQ796" s="68">
        <v>0</v>
      </c>
      <c r="AR796" s="68" t="s">
        <v>10383</v>
      </c>
      <c r="AS796" s="68">
        <v>150</v>
      </c>
      <c r="AT796" s="68">
        <v>8388664</v>
      </c>
      <c r="AU796" s="68">
        <v>8192</v>
      </c>
      <c r="AV796" s="68">
        <v>1</v>
      </c>
      <c r="AW796" s="68"/>
      <c r="AX796" s="68">
        <v>63</v>
      </c>
      <c r="AY796" s="126">
        <v>63</v>
      </c>
      <c r="AZ796" s="68">
        <v>500000</v>
      </c>
      <c r="BA796" s="68">
        <v>1</v>
      </c>
      <c r="EQ796" s="68">
        <v>356056</v>
      </c>
      <c r="ER796" s="175">
        <v>1</v>
      </c>
      <c r="ES796" s="68">
        <v>-1</v>
      </c>
      <c r="ET796" s="68">
        <v>56</v>
      </c>
      <c r="EU796" s="68">
        <v>0</v>
      </c>
      <c r="EV796" s="68">
        <v>150056</v>
      </c>
      <c r="EW796" s="68" t="s">
        <v>2694</v>
      </c>
      <c r="EX796" s="68" t="str">
        <f t="shared" si="45"/>
        <v>소형</v>
      </c>
      <c r="GE796" s="68">
        <v>16103</v>
      </c>
      <c r="GF796" s="68" t="s">
        <v>4514</v>
      </c>
    </row>
    <row r="797" spans="6:188" x14ac:dyDescent="0.3">
      <c r="F797" s="68">
        <v>80064</v>
      </c>
      <c r="G797" s="68">
        <v>1</v>
      </c>
      <c r="H797" s="68">
        <v>180064</v>
      </c>
      <c r="I797" s="68">
        <v>280064</v>
      </c>
      <c r="J797" s="68" t="s">
        <v>916</v>
      </c>
      <c r="K797" s="68" t="s">
        <v>917</v>
      </c>
      <c r="L797" s="68">
        <v>60000</v>
      </c>
      <c r="M797" s="68">
        <v>20</v>
      </c>
      <c r="N797" s="68">
        <v>0</v>
      </c>
      <c r="O797" s="68">
        <v>0</v>
      </c>
      <c r="P797" s="68">
        <v>0</v>
      </c>
      <c r="Q797" s="68">
        <v>0</v>
      </c>
      <c r="R797" s="68">
        <v>8</v>
      </c>
      <c r="S797" s="68">
        <v>1</v>
      </c>
      <c r="T797" s="68">
        <v>3</v>
      </c>
      <c r="U797" s="68">
        <v>48</v>
      </c>
      <c r="V797" s="68">
        <v>0</v>
      </c>
      <c r="W797" s="68">
        <v>0</v>
      </c>
      <c r="X797" s="68">
        <v>0</v>
      </c>
      <c r="Y797" s="68">
        <v>0</v>
      </c>
      <c r="Z797" s="68">
        <v>0</v>
      </c>
      <c r="AA797" s="68">
        <v>0</v>
      </c>
      <c r="AB797" s="68">
        <v>0</v>
      </c>
      <c r="AC797" s="68">
        <v>0</v>
      </c>
      <c r="AD797" s="68">
        <v>115</v>
      </c>
      <c r="AE797" s="68">
        <v>800</v>
      </c>
      <c r="AF797" s="68">
        <v>0</v>
      </c>
      <c r="AG797" s="68">
        <v>0</v>
      </c>
      <c r="AH797" s="68">
        <v>0</v>
      </c>
      <c r="AI797" s="68">
        <v>0</v>
      </c>
      <c r="AJ797" s="68">
        <v>0</v>
      </c>
      <c r="AK797" s="68">
        <v>0</v>
      </c>
      <c r="AL797" s="68">
        <v>0</v>
      </c>
      <c r="AM797" s="68">
        <v>0</v>
      </c>
      <c r="AN797" s="68">
        <v>0</v>
      </c>
      <c r="AO797" s="68">
        <v>0</v>
      </c>
      <c r="AP797" s="68" t="s">
        <v>1746</v>
      </c>
      <c r="AQ797" s="68">
        <v>1</v>
      </c>
      <c r="AR797" s="68" t="s">
        <v>918</v>
      </c>
      <c r="AS797" s="68">
        <v>150</v>
      </c>
      <c r="AT797" s="68">
        <v>8388664</v>
      </c>
      <c r="AU797" s="68">
        <v>8192</v>
      </c>
      <c r="AV797" s="68">
        <v>1</v>
      </c>
      <c r="AW797" s="68"/>
      <c r="AX797" s="68">
        <v>64</v>
      </c>
      <c r="AY797" s="126">
        <v>64</v>
      </c>
      <c r="AZ797" s="68">
        <v>1250000</v>
      </c>
      <c r="BA797" s="68">
        <v>1</v>
      </c>
      <c r="EQ797" s="68">
        <v>256057</v>
      </c>
      <c r="ER797" s="175">
        <v>1</v>
      </c>
      <c r="ES797" s="68">
        <v>-1</v>
      </c>
      <c r="ET797" s="68">
        <v>57</v>
      </c>
      <c r="EU797" s="68">
        <v>0</v>
      </c>
      <c r="EV797" s="68">
        <v>150057</v>
      </c>
      <c r="EW797" s="68" t="s">
        <v>2695</v>
      </c>
      <c r="EX797" s="68" t="str">
        <f t="shared" si="45"/>
        <v>소형</v>
      </c>
      <c r="GE797" s="68">
        <v>16104</v>
      </c>
      <c r="GF797" s="68" t="s">
        <v>614</v>
      </c>
    </row>
    <row r="798" spans="6:188" x14ac:dyDescent="0.3">
      <c r="F798" s="68">
        <v>80065</v>
      </c>
      <c r="G798" s="68">
        <v>1</v>
      </c>
      <c r="H798" s="68">
        <v>180065</v>
      </c>
      <c r="I798" s="68">
        <v>280065</v>
      </c>
      <c r="J798" s="68" t="s">
        <v>919</v>
      </c>
      <c r="K798" s="68" t="s">
        <v>920</v>
      </c>
      <c r="L798" s="68">
        <v>60000</v>
      </c>
      <c r="M798" s="68">
        <v>20</v>
      </c>
      <c r="N798" s="68">
        <v>0</v>
      </c>
      <c r="O798" s="68">
        <v>0</v>
      </c>
      <c r="P798" s="68">
        <v>0</v>
      </c>
      <c r="Q798" s="68">
        <v>0</v>
      </c>
      <c r="R798" s="68">
        <v>8</v>
      </c>
      <c r="S798" s="68">
        <v>1</v>
      </c>
      <c r="T798" s="68">
        <v>3</v>
      </c>
      <c r="U798" s="68">
        <v>50</v>
      </c>
      <c r="V798" s="68">
        <v>0</v>
      </c>
      <c r="W798" s="68">
        <v>0</v>
      </c>
      <c r="X798" s="68">
        <v>0</v>
      </c>
      <c r="Y798" s="68">
        <v>0</v>
      </c>
      <c r="Z798" s="68">
        <v>0</v>
      </c>
      <c r="AA798" s="68">
        <v>0</v>
      </c>
      <c r="AB798" s="68">
        <v>0</v>
      </c>
      <c r="AC798" s="68">
        <v>0</v>
      </c>
      <c r="AD798" s="68">
        <v>119</v>
      </c>
      <c r="AE798" s="68">
        <v>700</v>
      </c>
      <c r="AF798" s="68">
        <v>0</v>
      </c>
      <c r="AG798" s="68">
        <v>147</v>
      </c>
      <c r="AH798" s="68">
        <v>1000</v>
      </c>
      <c r="AI798" s="68">
        <v>60412</v>
      </c>
      <c r="AJ798" s="68">
        <v>0</v>
      </c>
      <c r="AK798" s="68">
        <v>0</v>
      </c>
      <c r="AL798" s="68">
        <v>0</v>
      </c>
      <c r="AM798" s="68">
        <v>0</v>
      </c>
      <c r="AN798" s="68">
        <v>0</v>
      </c>
      <c r="AO798" s="68">
        <v>0</v>
      </c>
      <c r="AP798" s="68" t="s">
        <v>1747</v>
      </c>
      <c r="AQ798" s="68">
        <v>1</v>
      </c>
      <c r="AR798" s="68" t="s">
        <v>1748</v>
      </c>
      <c r="AS798" s="68">
        <v>150</v>
      </c>
      <c r="AT798" s="68">
        <v>8388664</v>
      </c>
      <c r="AU798" s="68">
        <v>8192</v>
      </c>
      <c r="AV798" s="68">
        <v>1</v>
      </c>
      <c r="AW798" s="68"/>
      <c r="AX798" s="68">
        <v>65</v>
      </c>
      <c r="AY798" s="126">
        <v>65</v>
      </c>
      <c r="AZ798" s="68">
        <v>1250000</v>
      </c>
      <c r="BA798" s="68">
        <v>1</v>
      </c>
      <c r="EQ798" s="68">
        <v>356057</v>
      </c>
      <c r="ER798" s="175">
        <v>1</v>
      </c>
      <c r="ES798" s="68">
        <v>-1</v>
      </c>
      <c r="ET798" s="68">
        <v>57</v>
      </c>
      <c r="EU798" s="68">
        <v>0</v>
      </c>
      <c r="EV798" s="68">
        <v>150057</v>
      </c>
      <c r="EW798" s="68" t="s">
        <v>2695</v>
      </c>
      <c r="EX798" s="68" t="str">
        <f t="shared" si="45"/>
        <v>소형</v>
      </c>
      <c r="GE798" s="68">
        <v>16500</v>
      </c>
      <c r="GF798" s="68" t="s">
        <v>4514</v>
      </c>
    </row>
    <row r="799" spans="6:188" x14ac:dyDescent="0.3">
      <c r="F799" s="68">
        <v>80066</v>
      </c>
      <c r="G799" s="68">
        <v>1</v>
      </c>
      <c r="H799" s="68">
        <v>180066</v>
      </c>
      <c r="I799" s="68">
        <v>280066</v>
      </c>
      <c r="J799" s="68" t="s">
        <v>921</v>
      </c>
      <c r="K799" s="68" t="s">
        <v>922</v>
      </c>
      <c r="L799" s="68">
        <v>60000</v>
      </c>
      <c r="M799" s="68">
        <v>20</v>
      </c>
      <c r="N799" s="68">
        <v>0</v>
      </c>
      <c r="O799" s="68">
        <v>0</v>
      </c>
      <c r="P799" s="68">
        <v>0</v>
      </c>
      <c r="Q799" s="68">
        <v>0</v>
      </c>
      <c r="R799" s="68">
        <v>8</v>
      </c>
      <c r="S799" s="68">
        <v>1</v>
      </c>
      <c r="T799" s="68">
        <v>3</v>
      </c>
      <c r="U799" s="68">
        <v>41</v>
      </c>
      <c r="V799" s="68">
        <v>0</v>
      </c>
      <c r="W799" s="68">
        <v>29</v>
      </c>
      <c r="X799" s="68">
        <v>0</v>
      </c>
      <c r="Y799" s="68">
        <v>0</v>
      </c>
      <c r="Z799" s="68">
        <v>0</v>
      </c>
      <c r="AA799" s="68">
        <v>0</v>
      </c>
      <c r="AB799" s="68">
        <v>0</v>
      </c>
      <c r="AC799" s="68">
        <v>0</v>
      </c>
      <c r="AD799" s="68">
        <v>104</v>
      </c>
      <c r="AE799" s="68">
        <v>10</v>
      </c>
      <c r="AF799" s="68">
        <v>0</v>
      </c>
      <c r="AG799" s="68">
        <v>0</v>
      </c>
      <c r="AH799" s="68">
        <v>0</v>
      </c>
      <c r="AI799" s="68">
        <v>0</v>
      </c>
      <c r="AJ799" s="68">
        <v>0</v>
      </c>
      <c r="AK799" s="68">
        <v>0</v>
      </c>
      <c r="AL799" s="68">
        <v>0</v>
      </c>
      <c r="AM799" s="68">
        <v>0</v>
      </c>
      <c r="AN799" s="68">
        <v>0</v>
      </c>
      <c r="AO799" s="68">
        <v>0</v>
      </c>
      <c r="AP799" s="68" t="s">
        <v>1749</v>
      </c>
      <c r="AQ799" s="68">
        <v>1</v>
      </c>
      <c r="AR799" s="68" t="s">
        <v>1750</v>
      </c>
      <c r="AS799" s="68">
        <v>150</v>
      </c>
      <c r="AT799" s="68">
        <v>8388664</v>
      </c>
      <c r="AU799" s="68">
        <v>8192</v>
      </c>
      <c r="AV799" s="68">
        <v>1</v>
      </c>
      <c r="AW799" s="68"/>
      <c r="AX799" s="68">
        <v>66</v>
      </c>
      <c r="AY799" s="126">
        <v>66</v>
      </c>
      <c r="AZ799" s="68">
        <v>1250000</v>
      </c>
      <c r="BA799" s="68">
        <v>1</v>
      </c>
      <c r="EQ799" s="68">
        <v>56055</v>
      </c>
      <c r="ER799" s="175">
        <v>1</v>
      </c>
      <c r="ES799" s="68">
        <v>-1</v>
      </c>
      <c r="ET799" s="68">
        <v>55</v>
      </c>
      <c r="EU799" s="68">
        <v>0</v>
      </c>
      <c r="EV799" s="68">
        <v>150055</v>
      </c>
      <c r="EW799" s="68" t="s">
        <v>2693</v>
      </c>
      <c r="EX799" s="68" t="str">
        <f t="shared" si="45"/>
        <v>소형</v>
      </c>
      <c r="GE799" s="68">
        <v>16501</v>
      </c>
      <c r="GF799" s="68" t="s">
        <v>4524</v>
      </c>
    </row>
    <row r="800" spans="6:188" x14ac:dyDescent="0.3">
      <c r="F800" s="68">
        <v>80067</v>
      </c>
      <c r="G800" s="68">
        <v>1</v>
      </c>
      <c r="H800" s="68">
        <v>180067</v>
      </c>
      <c r="I800" s="68">
        <v>280067</v>
      </c>
      <c r="J800" s="68" t="s">
        <v>923</v>
      </c>
      <c r="K800" s="68" t="s">
        <v>924</v>
      </c>
      <c r="L800" s="68">
        <v>60000</v>
      </c>
      <c r="M800" s="68">
        <v>20</v>
      </c>
      <c r="N800" s="68">
        <v>0</v>
      </c>
      <c r="O800" s="68">
        <v>0</v>
      </c>
      <c r="P800" s="68">
        <v>0</v>
      </c>
      <c r="Q800" s="68">
        <v>0</v>
      </c>
      <c r="R800" s="68">
        <v>8</v>
      </c>
      <c r="S800" s="68">
        <v>1</v>
      </c>
      <c r="T800" s="68">
        <v>3</v>
      </c>
      <c r="U800" s="68">
        <v>50</v>
      </c>
      <c r="V800" s="68">
        <v>0</v>
      </c>
      <c r="W800" s="68">
        <v>0</v>
      </c>
      <c r="X800" s="68">
        <v>0</v>
      </c>
      <c r="Y800" s="68">
        <v>0</v>
      </c>
      <c r="Z800" s="68">
        <v>0</v>
      </c>
      <c r="AA800" s="68">
        <v>0</v>
      </c>
      <c r="AB800" s="68">
        <v>0</v>
      </c>
      <c r="AC800" s="68">
        <v>0</v>
      </c>
      <c r="AD800" s="68">
        <v>121</v>
      </c>
      <c r="AE800" s="68">
        <v>800</v>
      </c>
      <c r="AF800" s="68">
        <v>0</v>
      </c>
      <c r="AG800" s="68">
        <v>123</v>
      </c>
      <c r="AH800" s="68">
        <v>500</v>
      </c>
      <c r="AI800" s="68">
        <v>0</v>
      </c>
      <c r="AJ800" s="68">
        <v>133</v>
      </c>
      <c r="AK800" s="68">
        <v>2000</v>
      </c>
      <c r="AL800" s="68">
        <v>0</v>
      </c>
      <c r="AM800" s="68">
        <v>0</v>
      </c>
      <c r="AN800" s="68">
        <v>0</v>
      </c>
      <c r="AO800" s="68">
        <v>0</v>
      </c>
      <c r="AP800" s="68" t="s">
        <v>1751</v>
      </c>
      <c r="AQ800" s="68">
        <v>1</v>
      </c>
      <c r="AR800" s="68" t="s">
        <v>2516</v>
      </c>
      <c r="AS800" s="68">
        <v>150</v>
      </c>
      <c r="AT800" s="68">
        <v>8388664</v>
      </c>
      <c r="AU800" s="68">
        <v>0</v>
      </c>
      <c r="AV800" s="68">
        <v>1</v>
      </c>
      <c r="AW800" s="68"/>
      <c r="AX800" s="68">
        <v>67</v>
      </c>
      <c r="AY800" s="126">
        <v>67</v>
      </c>
      <c r="AZ800" s="68">
        <v>1250000</v>
      </c>
      <c r="BA800" s="68">
        <v>1</v>
      </c>
      <c r="EQ800" s="68">
        <v>156055</v>
      </c>
      <c r="ER800" s="175">
        <v>1</v>
      </c>
      <c r="ES800" s="68">
        <v>-1</v>
      </c>
      <c r="ET800" s="68">
        <v>55</v>
      </c>
      <c r="EU800" s="68">
        <v>0</v>
      </c>
      <c r="EV800" s="68">
        <v>150055</v>
      </c>
      <c r="EW800" s="68" t="s">
        <v>2693</v>
      </c>
      <c r="EX800" s="68" t="str">
        <f t="shared" si="45"/>
        <v>소형</v>
      </c>
      <c r="GE800" s="68">
        <v>16502</v>
      </c>
      <c r="GF800" s="68" t="s">
        <v>4525</v>
      </c>
    </row>
    <row r="801" spans="6:188" x14ac:dyDescent="0.3">
      <c r="F801" s="68">
        <v>80068</v>
      </c>
      <c r="G801" s="68">
        <v>1</v>
      </c>
      <c r="H801" s="68">
        <v>180068</v>
      </c>
      <c r="I801" s="68">
        <v>280068</v>
      </c>
      <c r="J801" s="68" t="s">
        <v>925</v>
      </c>
      <c r="K801" s="68" t="s">
        <v>926</v>
      </c>
      <c r="L801" s="68">
        <v>100000</v>
      </c>
      <c r="M801" s="68">
        <v>20</v>
      </c>
      <c r="N801" s="68">
        <v>0</v>
      </c>
      <c r="O801" s="68">
        <v>0</v>
      </c>
      <c r="P801" s="68">
        <v>0</v>
      </c>
      <c r="Q801" s="68">
        <v>0</v>
      </c>
      <c r="R801" s="68">
        <v>8</v>
      </c>
      <c r="S801" s="68">
        <v>1</v>
      </c>
      <c r="T801" s="68">
        <v>4</v>
      </c>
      <c r="U801" s="68">
        <v>193</v>
      </c>
      <c r="V801" s="68">
        <v>0</v>
      </c>
      <c r="W801" s="68">
        <v>0</v>
      </c>
      <c r="X801" s="68">
        <v>0</v>
      </c>
      <c r="Y801" s="68">
        <v>0</v>
      </c>
      <c r="Z801" s="68">
        <v>0</v>
      </c>
      <c r="AA801" s="68">
        <v>0</v>
      </c>
      <c r="AB801" s="68">
        <v>0</v>
      </c>
      <c r="AC801" s="68">
        <v>0</v>
      </c>
      <c r="AD801" s="68">
        <v>126</v>
      </c>
      <c r="AE801" s="68">
        <v>1800</v>
      </c>
      <c r="AF801" s="68">
        <v>0</v>
      </c>
      <c r="AG801" s="68">
        <v>115</v>
      </c>
      <c r="AH801" s="68">
        <v>800</v>
      </c>
      <c r="AI801" s="68">
        <v>0</v>
      </c>
      <c r="AJ801" s="68">
        <v>0</v>
      </c>
      <c r="AK801" s="68">
        <v>0</v>
      </c>
      <c r="AL801" s="68">
        <v>0</v>
      </c>
      <c r="AM801" s="68">
        <v>0</v>
      </c>
      <c r="AN801" s="68">
        <v>0</v>
      </c>
      <c r="AO801" s="68">
        <v>0</v>
      </c>
      <c r="AP801" s="68" t="s">
        <v>1752</v>
      </c>
      <c r="AQ801" s="68">
        <v>1</v>
      </c>
      <c r="AR801" s="68" t="s">
        <v>2517</v>
      </c>
      <c r="AS801" s="68">
        <v>300</v>
      </c>
      <c r="AT801" s="68">
        <v>56</v>
      </c>
      <c r="AU801" s="68">
        <v>0</v>
      </c>
      <c r="AV801" s="68">
        <v>1</v>
      </c>
      <c r="AW801" s="68"/>
      <c r="AX801" s="68">
        <v>68</v>
      </c>
      <c r="AY801" s="126">
        <v>68</v>
      </c>
      <c r="AZ801" s="68">
        <v>2000000</v>
      </c>
      <c r="BA801" s="68">
        <v>1</v>
      </c>
      <c r="EQ801" s="68">
        <v>456054</v>
      </c>
      <c r="ER801" s="175">
        <v>2</v>
      </c>
      <c r="ES801" s="68">
        <v>-1</v>
      </c>
      <c r="ET801" s="68">
        <v>54</v>
      </c>
      <c r="EU801" s="68">
        <v>0</v>
      </c>
      <c r="EV801" s="68">
        <v>150054</v>
      </c>
      <c r="EW801" s="68" t="s">
        <v>2692</v>
      </c>
      <c r="EX801" s="68" t="str">
        <f t="shared" si="45"/>
        <v>중형</v>
      </c>
      <c r="GE801" s="68">
        <v>16503</v>
      </c>
      <c r="GF801" s="68" t="s">
        <v>4526</v>
      </c>
    </row>
    <row r="802" spans="6:188" x14ac:dyDescent="0.3">
      <c r="F802" s="68">
        <v>80069</v>
      </c>
      <c r="G802" s="68">
        <v>1</v>
      </c>
      <c r="H802" s="68">
        <v>180069</v>
      </c>
      <c r="I802" s="68">
        <v>280069</v>
      </c>
      <c r="J802" s="68" t="s">
        <v>927</v>
      </c>
      <c r="K802" s="68" t="s">
        <v>928</v>
      </c>
      <c r="L802" s="68">
        <v>100000</v>
      </c>
      <c r="M802" s="68">
        <v>20</v>
      </c>
      <c r="N802" s="68">
        <v>0</v>
      </c>
      <c r="O802" s="68">
        <v>0</v>
      </c>
      <c r="P802" s="68">
        <v>0</v>
      </c>
      <c r="Q802" s="68">
        <v>0</v>
      </c>
      <c r="R802" s="68">
        <v>8</v>
      </c>
      <c r="S802" s="68">
        <v>2</v>
      </c>
      <c r="T802" s="68">
        <v>4</v>
      </c>
      <c r="U802" s="68">
        <v>142</v>
      </c>
      <c r="V802" s="68">
        <v>0</v>
      </c>
      <c r="W802" s="68">
        <v>0</v>
      </c>
      <c r="X802" s="68">
        <v>0</v>
      </c>
      <c r="Y802" s="68">
        <v>0</v>
      </c>
      <c r="Z802" s="68">
        <v>0</v>
      </c>
      <c r="AA802" s="68">
        <v>0</v>
      </c>
      <c r="AB802" s="68">
        <v>0</v>
      </c>
      <c r="AC802" s="68">
        <v>0</v>
      </c>
      <c r="AD802" s="68">
        <v>119</v>
      </c>
      <c r="AE802" s="68">
        <v>700</v>
      </c>
      <c r="AF802" s="68">
        <v>0</v>
      </c>
      <c r="AG802" s="68">
        <v>147</v>
      </c>
      <c r="AH802" s="68">
        <v>1500</v>
      </c>
      <c r="AI802" s="68">
        <v>60422</v>
      </c>
      <c r="AJ802" s="68">
        <v>140</v>
      </c>
      <c r="AK802" s="68">
        <v>1500</v>
      </c>
      <c r="AL802" s="68">
        <v>2</v>
      </c>
      <c r="AM802" s="68">
        <v>0</v>
      </c>
      <c r="AN802" s="68">
        <v>0</v>
      </c>
      <c r="AO802" s="68">
        <v>0</v>
      </c>
      <c r="AP802" s="68" t="s">
        <v>1753</v>
      </c>
      <c r="AQ802" s="68">
        <v>1</v>
      </c>
      <c r="AR802" s="68" t="s">
        <v>2518</v>
      </c>
      <c r="AS802" s="68">
        <v>300</v>
      </c>
      <c r="AT802" s="68">
        <v>8388664</v>
      </c>
      <c r="AU802" s="68">
        <v>8192</v>
      </c>
      <c r="AV802" s="68">
        <v>1</v>
      </c>
      <c r="AW802" s="68"/>
      <c r="AX802" s="68">
        <v>69</v>
      </c>
      <c r="AY802" s="126">
        <v>69</v>
      </c>
      <c r="AZ802" s="68">
        <v>2000000</v>
      </c>
      <c r="BA802" s="68">
        <v>1</v>
      </c>
      <c r="EQ802" s="68">
        <v>556054</v>
      </c>
      <c r="ER802" s="175">
        <v>2</v>
      </c>
      <c r="ES802" s="68">
        <v>-1</v>
      </c>
      <c r="ET802" s="68">
        <v>54</v>
      </c>
      <c r="EU802" s="68">
        <v>0</v>
      </c>
      <c r="EV802" s="68">
        <v>150054</v>
      </c>
      <c r="EW802" s="68" t="s">
        <v>2692</v>
      </c>
      <c r="EX802" s="68" t="str">
        <f t="shared" si="45"/>
        <v>중형</v>
      </c>
      <c r="GE802" s="68">
        <v>16504</v>
      </c>
      <c r="GF802" s="68" t="s">
        <v>4527</v>
      </c>
    </row>
    <row r="803" spans="6:188" x14ac:dyDescent="0.3">
      <c r="F803" s="68">
        <v>80070</v>
      </c>
      <c r="G803" s="68">
        <v>1</v>
      </c>
      <c r="H803" s="68">
        <v>180070</v>
      </c>
      <c r="I803" s="68">
        <v>280070</v>
      </c>
      <c r="J803" s="68" t="s">
        <v>929</v>
      </c>
      <c r="K803" s="68" t="s">
        <v>930</v>
      </c>
      <c r="L803" s="68">
        <v>100000</v>
      </c>
      <c r="M803" s="68">
        <v>20</v>
      </c>
      <c r="N803" s="68">
        <v>0</v>
      </c>
      <c r="O803" s="68">
        <v>0</v>
      </c>
      <c r="P803" s="68">
        <v>0</v>
      </c>
      <c r="Q803" s="68">
        <v>0</v>
      </c>
      <c r="R803" s="68">
        <v>8</v>
      </c>
      <c r="S803" s="68">
        <v>3</v>
      </c>
      <c r="T803" s="68">
        <v>4</v>
      </c>
      <c r="U803" s="68">
        <v>133</v>
      </c>
      <c r="V803" s="68">
        <v>0</v>
      </c>
      <c r="W803" s="68">
        <v>53</v>
      </c>
      <c r="X803" s="68">
        <v>0</v>
      </c>
      <c r="Y803" s="68">
        <v>0</v>
      </c>
      <c r="Z803" s="68">
        <v>0</v>
      </c>
      <c r="AA803" s="68">
        <v>0</v>
      </c>
      <c r="AB803" s="68">
        <v>0</v>
      </c>
      <c r="AC803" s="68">
        <v>0</v>
      </c>
      <c r="AD803" s="68">
        <v>104</v>
      </c>
      <c r="AE803" s="68">
        <v>15</v>
      </c>
      <c r="AF803" s="68">
        <v>0</v>
      </c>
      <c r="AG803" s="68">
        <v>138</v>
      </c>
      <c r="AH803" s="68">
        <v>1000</v>
      </c>
      <c r="AI803" s="68">
        <v>3</v>
      </c>
      <c r="AJ803" s="68">
        <v>136</v>
      </c>
      <c r="AK803" s="68">
        <v>400</v>
      </c>
      <c r="AL803" s="68">
        <v>9</v>
      </c>
      <c r="AM803" s="68">
        <v>0</v>
      </c>
      <c r="AN803" s="68">
        <v>0</v>
      </c>
      <c r="AO803" s="68">
        <v>0</v>
      </c>
      <c r="AP803" s="68" t="s">
        <v>1754</v>
      </c>
      <c r="AQ803" s="68">
        <v>1</v>
      </c>
      <c r="AR803" s="68" t="s">
        <v>2519</v>
      </c>
      <c r="AS803" s="68">
        <v>300</v>
      </c>
      <c r="AT803" s="68">
        <v>40</v>
      </c>
      <c r="AU803" s="68">
        <v>8192</v>
      </c>
      <c r="AV803" s="68">
        <v>1</v>
      </c>
      <c r="AW803" s="68"/>
      <c r="AX803" s="68">
        <v>70</v>
      </c>
      <c r="AY803" s="126">
        <v>70</v>
      </c>
      <c r="AZ803" s="68">
        <v>2000000</v>
      </c>
      <c r="BA803" s="68">
        <v>1</v>
      </c>
      <c r="EQ803" s="68">
        <v>456056</v>
      </c>
      <c r="ER803" s="175">
        <v>1</v>
      </c>
      <c r="ES803" s="68">
        <v>-1</v>
      </c>
      <c r="ET803" s="68">
        <v>56</v>
      </c>
      <c r="EU803" s="68">
        <v>0</v>
      </c>
      <c r="EV803" s="68">
        <v>150056</v>
      </c>
      <c r="EW803" s="68" t="s">
        <v>2694</v>
      </c>
      <c r="EX803" s="68" t="str">
        <f t="shared" si="45"/>
        <v>소형</v>
      </c>
      <c r="GE803" s="68">
        <v>16505</v>
      </c>
      <c r="GF803" s="68" t="s">
        <v>4528</v>
      </c>
    </row>
    <row r="804" spans="6:188" x14ac:dyDescent="0.3">
      <c r="F804" s="68">
        <v>80071</v>
      </c>
      <c r="G804" s="68">
        <v>1</v>
      </c>
      <c r="H804" s="68">
        <v>180071</v>
      </c>
      <c r="I804" s="68">
        <v>280071</v>
      </c>
      <c r="J804" s="68" t="s">
        <v>931</v>
      </c>
      <c r="K804" s="68" t="s">
        <v>932</v>
      </c>
      <c r="L804" s="68">
        <v>100000</v>
      </c>
      <c r="M804" s="68">
        <v>20</v>
      </c>
      <c r="N804" s="68">
        <v>0</v>
      </c>
      <c r="O804" s="68">
        <v>0</v>
      </c>
      <c r="P804" s="68">
        <v>0</v>
      </c>
      <c r="Q804" s="68">
        <v>0</v>
      </c>
      <c r="R804" s="68">
        <v>8</v>
      </c>
      <c r="S804" s="68">
        <v>4</v>
      </c>
      <c r="T804" s="68">
        <v>4</v>
      </c>
      <c r="U804" s="68">
        <v>105</v>
      </c>
      <c r="V804" s="68">
        <v>0</v>
      </c>
      <c r="W804" s="68">
        <v>110</v>
      </c>
      <c r="X804" s="68">
        <v>0</v>
      </c>
      <c r="Y804" s="68">
        <v>0</v>
      </c>
      <c r="Z804" s="68">
        <v>0</v>
      </c>
      <c r="AA804" s="68">
        <v>0</v>
      </c>
      <c r="AB804" s="68">
        <v>0</v>
      </c>
      <c r="AC804" s="68">
        <v>0</v>
      </c>
      <c r="AD804" s="68">
        <v>104</v>
      </c>
      <c r="AE804" s="68">
        <v>4</v>
      </c>
      <c r="AF804" s="68">
        <v>0</v>
      </c>
      <c r="AG804" s="68">
        <v>138</v>
      </c>
      <c r="AH804" s="68">
        <v>1000</v>
      </c>
      <c r="AI804" s="68">
        <v>4</v>
      </c>
      <c r="AJ804" s="68">
        <v>150</v>
      </c>
      <c r="AK804" s="68">
        <v>400</v>
      </c>
      <c r="AL804" s="68">
        <v>67017</v>
      </c>
      <c r="AM804" s="68">
        <v>0</v>
      </c>
      <c r="AN804" s="68">
        <v>0</v>
      </c>
      <c r="AO804" s="68">
        <v>0</v>
      </c>
      <c r="AP804" s="68" t="s">
        <v>1755</v>
      </c>
      <c r="AQ804" s="68">
        <v>1</v>
      </c>
      <c r="AR804" s="68" t="s">
        <v>2520</v>
      </c>
      <c r="AS804" s="68">
        <v>300</v>
      </c>
      <c r="AT804" s="68">
        <v>8388664</v>
      </c>
      <c r="AU804" s="68">
        <v>8192</v>
      </c>
      <c r="AV804" s="68">
        <v>1</v>
      </c>
      <c r="AW804" s="68"/>
      <c r="AX804" s="68">
        <v>71</v>
      </c>
      <c r="AY804" s="126">
        <v>71</v>
      </c>
      <c r="AZ804" s="68">
        <v>2000000</v>
      </c>
      <c r="BA804" s="68">
        <v>1</v>
      </c>
      <c r="EQ804" s="68">
        <v>556056</v>
      </c>
      <c r="ER804" s="175">
        <v>1</v>
      </c>
      <c r="ES804" s="68">
        <v>-1</v>
      </c>
      <c r="ET804" s="68">
        <v>56</v>
      </c>
      <c r="EU804" s="68">
        <v>0</v>
      </c>
      <c r="EV804" s="68">
        <v>150056</v>
      </c>
      <c r="EW804" s="68" t="s">
        <v>2694</v>
      </c>
      <c r="EX804" s="68" t="str">
        <f t="shared" si="45"/>
        <v>소형</v>
      </c>
      <c r="GE804" s="68">
        <v>16506</v>
      </c>
      <c r="GF804" s="68" t="s">
        <v>4529</v>
      </c>
    </row>
    <row r="805" spans="6:188" x14ac:dyDescent="0.3">
      <c r="F805" s="68">
        <v>80072</v>
      </c>
      <c r="G805" s="68">
        <v>1</v>
      </c>
      <c r="H805" s="68">
        <v>180072</v>
      </c>
      <c r="I805" s="68">
        <v>280072</v>
      </c>
      <c r="J805" s="68" t="s">
        <v>933</v>
      </c>
      <c r="K805" s="68" t="s">
        <v>934</v>
      </c>
      <c r="L805" s="68">
        <v>100000</v>
      </c>
      <c r="M805" s="68">
        <v>20</v>
      </c>
      <c r="N805" s="68">
        <v>0</v>
      </c>
      <c r="O805" s="68">
        <v>0</v>
      </c>
      <c r="P805" s="68">
        <v>0</v>
      </c>
      <c r="Q805" s="68">
        <v>0</v>
      </c>
      <c r="R805" s="68">
        <v>8</v>
      </c>
      <c r="S805" s="68">
        <v>5</v>
      </c>
      <c r="T805" s="68">
        <v>4</v>
      </c>
      <c r="U805" s="68">
        <v>177</v>
      </c>
      <c r="V805" s="68">
        <v>0</v>
      </c>
      <c r="W805" s="68">
        <v>0</v>
      </c>
      <c r="X805" s="68">
        <v>0</v>
      </c>
      <c r="Y805" s="68">
        <v>0</v>
      </c>
      <c r="Z805" s="68">
        <v>0</v>
      </c>
      <c r="AA805" s="68">
        <v>0</v>
      </c>
      <c r="AB805" s="68">
        <v>0</v>
      </c>
      <c r="AC805" s="68">
        <v>0</v>
      </c>
      <c r="AD805" s="68">
        <v>119</v>
      </c>
      <c r="AE805" s="68">
        <v>700</v>
      </c>
      <c r="AF805" s="68">
        <v>0</v>
      </c>
      <c r="AG805" s="68">
        <v>138</v>
      </c>
      <c r="AH805" s="68">
        <v>1000</v>
      </c>
      <c r="AI805" s="68">
        <v>5</v>
      </c>
      <c r="AJ805" s="68">
        <v>136</v>
      </c>
      <c r="AK805" s="68">
        <v>400</v>
      </c>
      <c r="AL805" s="68">
        <v>2</v>
      </c>
      <c r="AM805" s="68">
        <v>0</v>
      </c>
      <c r="AN805" s="68">
        <v>0</v>
      </c>
      <c r="AO805" s="68">
        <v>0</v>
      </c>
      <c r="AP805" s="68" t="s">
        <v>1756</v>
      </c>
      <c r="AQ805" s="68">
        <v>1</v>
      </c>
      <c r="AR805" s="68" t="s">
        <v>2521</v>
      </c>
      <c r="AS805" s="68">
        <v>300</v>
      </c>
      <c r="AT805" s="68">
        <v>40</v>
      </c>
      <c r="AU805" s="68">
        <v>8192</v>
      </c>
      <c r="AV805" s="68">
        <v>1</v>
      </c>
      <c r="AW805" s="68"/>
      <c r="AX805" s="68">
        <v>72</v>
      </c>
      <c r="AY805" s="126">
        <v>72</v>
      </c>
      <c r="AZ805" s="68">
        <v>2000000</v>
      </c>
      <c r="BA805" s="68">
        <v>1</v>
      </c>
      <c r="EQ805" s="68">
        <v>456057</v>
      </c>
      <c r="ER805" s="175">
        <v>1</v>
      </c>
      <c r="ES805" s="68">
        <v>-1</v>
      </c>
      <c r="ET805" s="68">
        <v>57</v>
      </c>
      <c r="EU805" s="68">
        <v>0</v>
      </c>
      <c r="EV805" s="68">
        <v>150057</v>
      </c>
      <c r="EW805" s="68" t="s">
        <v>2695</v>
      </c>
      <c r="EX805" s="68" t="str">
        <f t="shared" si="45"/>
        <v>소형</v>
      </c>
      <c r="GE805" s="68">
        <v>16507</v>
      </c>
      <c r="GF805" s="68" t="s">
        <v>3328</v>
      </c>
    </row>
    <row r="806" spans="6:188" x14ac:dyDescent="0.3">
      <c r="F806" s="68">
        <v>80073</v>
      </c>
      <c r="G806" s="68">
        <v>1</v>
      </c>
      <c r="H806" s="68">
        <v>180073</v>
      </c>
      <c r="I806" s="68">
        <v>280073</v>
      </c>
      <c r="J806" s="68" t="s">
        <v>935</v>
      </c>
      <c r="K806" s="68" t="s">
        <v>936</v>
      </c>
      <c r="L806" s="68">
        <v>150000</v>
      </c>
      <c r="M806" s="68">
        <v>20</v>
      </c>
      <c r="N806" s="68">
        <v>0</v>
      </c>
      <c r="O806" s="68">
        <v>0</v>
      </c>
      <c r="P806" s="68">
        <v>0</v>
      </c>
      <c r="Q806" s="68">
        <v>0</v>
      </c>
      <c r="R806" s="68">
        <v>8</v>
      </c>
      <c r="S806" s="68">
        <v>1</v>
      </c>
      <c r="T806" s="68">
        <v>5</v>
      </c>
      <c r="U806" s="68">
        <v>291</v>
      </c>
      <c r="V806" s="68">
        <v>0</v>
      </c>
      <c r="W806" s="68">
        <v>0</v>
      </c>
      <c r="X806" s="68">
        <v>0</v>
      </c>
      <c r="Y806" s="68">
        <v>0</v>
      </c>
      <c r="Z806" s="68">
        <v>0</v>
      </c>
      <c r="AA806" s="68">
        <v>0</v>
      </c>
      <c r="AB806" s="68">
        <v>0</v>
      </c>
      <c r="AC806" s="68">
        <v>0</v>
      </c>
      <c r="AD806" s="68">
        <v>119</v>
      </c>
      <c r="AE806" s="68">
        <v>700</v>
      </c>
      <c r="AF806" s="68">
        <v>0</v>
      </c>
      <c r="AG806" s="68">
        <v>147</v>
      </c>
      <c r="AH806" s="68">
        <v>1500</v>
      </c>
      <c r="AI806" s="68">
        <v>60432</v>
      </c>
      <c r="AJ806" s="68">
        <v>118</v>
      </c>
      <c r="AK806" s="68">
        <v>1200</v>
      </c>
      <c r="AL806" s="68">
        <v>0</v>
      </c>
      <c r="AM806" s="68">
        <v>0</v>
      </c>
      <c r="AN806" s="68">
        <v>0</v>
      </c>
      <c r="AO806" s="68">
        <v>0</v>
      </c>
      <c r="AP806" s="68" t="s">
        <v>1757</v>
      </c>
      <c r="AQ806" s="68">
        <v>1</v>
      </c>
      <c r="AR806" s="68" t="s">
        <v>1758</v>
      </c>
      <c r="AS806" s="68">
        <v>600</v>
      </c>
      <c r="AT806" s="68">
        <v>24</v>
      </c>
      <c r="AU806" s="68">
        <v>0</v>
      </c>
      <c r="AV806" s="68">
        <v>1</v>
      </c>
      <c r="AW806" s="68"/>
      <c r="AX806" s="68">
        <v>73</v>
      </c>
      <c r="AY806" s="126">
        <v>73</v>
      </c>
      <c r="AZ806" s="68">
        <v>0</v>
      </c>
      <c r="BA806" s="68">
        <v>1</v>
      </c>
      <c r="EQ806" s="68">
        <v>556057</v>
      </c>
      <c r="ER806" s="175">
        <v>1</v>
      </c>
      <c r="ES806" s="68">
        <v>-1</v>
      </c>
      <c r="ET806" s="68">
        <v>57</v>
      </c>
      <c r="EU806" s="68">
        <v>0</v>
      </c>
      <c r="EV806" s="68">
        <v>150057</v>
      </c>
      <c r="EW806" s="68" t="s">
        <v>2695</v>
      </c>
      <c r="EX806" s="68" t="str">
        <f t="shared" si="45"/>
        <v>소형</v>
      </c>
      <c r="GE806" s="68">
        <v>16508</v>
      </c>
      <c r="GF806" s="68" t="s">
        <v>4530</v>
      </c>
    </row>
    <row r="807" spans="6:188" x14ac:dyDescent="0.3">
      <c r="F807" s="68">
        <v>80074</v>
      </c>
      <c r="G807" s="68">
        <v>1</v>
      </c>
      <c r="H807" s="68">
        <v>180074</v>
      </c>
      <c r="I807" s="68">
        <v>280074</v>
      </c>
      <c r="J807" s="68" t="s">
        <v>937</v>
      </c>
      <c r="K807" s="68" t="s">
        <v>938</v>
      </c>
      <c r="L807" s="68">
        <v>150000</v>
      </c>
      <c r="M807" s="68">
        <v>20</v>
      </c>
      <c r="N807" s="68">
        <v>0</v>
      </c>
      <c r="O807" s="68">
        <v>0</v>
      </c>
      <c r="P807" s="68">
        <v>0</v>
      </c>
      <c r="Q807" s="68">
        <v>0</v>
      </c>
      <c r="R807" s="68">
        <v>8</v>
      </c>
      <c r="S807" s="68">
        <v>1</v>
      </c>
      <c r="T807" s="68">
        <v>5</v>
      </c>
      <c r="U807" s="68">
        <v>228</v>
      </c>
      <c r="V807" s="68">
        <v>0</v>
      </c>
      <c r="W807" s="68">
        <v>263</v>
      </c>
      <c r="X807" s="68">
        <v>0</v>
      </c>
      <c r="Y807" s="68">
        <v>0</v>
      </c>
      <c r="Z807" s="68">
        <v>0</v>
      </c>
      <c r="AA807" s="68">
        <v>0</v>
      </c>
      <c r="AB807" s="68">
        <v>0</v>
      </c>
      <c r="AC807" s="68">
        <v>0</v>
      </c>
      <c r="AD807" s="68">
        <v>104</v>
      </c>
      <c r="AE807" s="68">
        <v>24</v>
      </c>
      <c r="AF807" s="68">
        <v>0</v>
      </c>
      <c r="AG807" s="68">
        <v>110</v>
      </c>
      <c r="AH807" s="68">
        <v>0</v>
      </c>
      <c r="AI807" s="68">
        <v>1500</v>
      </c>
      <c r="AJ807" s="68">
        <v>136</v>
      </c>
      <c r="AK807" s="68">
        <v>500</v>
      </c>
      <c r="AL807" s="68">
        <v>9</v>
      </c>
      <c r="AM807" s="68">
        <v>121</v>
      </c>
      <c r="AN807" s="68">
        <v>750</v>
      </c>
      <c r="AO807" s="68">
        <v>0</v>
      </c>
      <c r="AP807" s="68" t="s">
        <v>1759</v>
      </c>
      <c r="AQ807" s="68">
        <v>1</v>
      </c>
      <c r="AR807" s="68" t="s">
        <v>1760</v>
      </c>
      <c r="AS807" s="68">
        <v>600</v>
      </c>
      <c r="AT807" s="68">
        <v>24</v>
      </c>
      <c r="AU807" s="68">
        <v>0</v>
      </c>
      <c r="AV807" s="68">
        <v>1</v>
      </c>
      <c r="AW807" s="68"/>
      <c r="AX807" s="68">
        <v>74</v>
      </c>
      <c r="AY807" s="126">
        <v>74</v>
      </c>
      <c r="AZ807" s="68">
        <v>0</v>
      </c>
      <c r="BA807" s="68">
        <v>1</v>
      </c>
      <c r="EQ807" s="68">
        <v>256055</v>
      </c>
      <c r="ER807" s="175">
        <v>1</v>
      </c>
      <c r="ES807" s="68">
        <v>-1</v>
      </c>
      <c r="ET807" s="68">
        <v>55</v>
      </c>
      <c r="EU807" s="68">
        <v>0</v>
      </c>
      <c r="EV807" s="68">
        <v>150055</v>
      </c>
      <c r="EW807" s="68" t="s">
        <v>2693</v>
      </c>
      <c r="EX807" s="68" t="str">
        <f t="shared" si="45"/>
        <v>소형</v>
      </c>
      <c r="GE807" s="68">
        <v>16509</v>
      </c>
      <c r="GF807" s="68" t="s">
        <v>4531</v>
      </c>
    </row>
    <row r="808" spans="6:188" x14ac:dyDescent="0.3">
      <c r="F808" s="68">
        <v>80075</v>
      </c>
      <c r="G808" s="68">
        <v>1</v>
      </c>
      <c r="H808" s="68">
        <v>180075</v>
      </c>
      <c r="I808" s="68">
        <v>280075</v>
      </c>
      <c r="J808" s="68" t="s">
        <v>939</v>
      </c>
      <c r="K808" s="68" t="s">
        <v>940</v>
      </c>
      <c r="L808" s="68">
        <v>150000</v>
      </c>
      <c r="M808" s="68">
        <v>20</v>
      </c>
      <c r="N808" s="68">
        <v>0</v>
      </c>
      <c r="O808" s="68">
        <v>0</v>
      </c>
      <c r="P808" s="68">
        <v>0</v>
      </c>
      <c r="Q808" s="68">
        <v>0</v>
      </c>
      <c r="R808" s="68">
        <v>8</v>
      </c>
      <c r="S808" s="68">
        <v>1</v>
      </c>
      <c r="T808" s="68">
        <v>5</v>
      </c>
      <c r="U808" s="68">
        <v>175</v>
      </c>
      <c r="V808" s="68">
        <v>0</v>
      </c>
      <c r="W808" s="68">
        <v>238</v>
      </c>
      <c r="X808" s="68">
        <v>0</v>
      </c>
      <c r="Y808" s="68">
        <v>0</v>
      </c>
      <c r="Z808" s="68">
        <v>0</v>
      </c>
      <c r="AA808" s="68">
        <v>0</v>
      </c>
      <c r="AB808" s="68">
        <v>0</v>
      </c>
      <c r="AC808" s="68">
        <v>0</v>
      </c>
      <c r="AD808" s="68">
        <v>104</v>
      </c>
      <c r="AE808" s="68">
        <v>8</v>
      </c>
      <c r="AF808" s="68">
        <v>0</v>
      </c>
      <c r="AG808" s="68">
        <v>121</v>
      </c>
      <c r="AH808" s="68">
        <v>1000</v>
      </c>
      <c r="AI808" s="68">
        <v>0</v>
      </c>
      <c r="AJ808" s="68">
        <v>0</v>
      </c>
      <c r="AK808" s="68">
        <v>0</v>
      </c>
      <c r="AL808" s="68">
        <v>0</v>
      </c>
      <c r="AM808" s="68">
        <v>0</v>
      </c>
      <c r="AN808" s="68">
        <v>0</v>
      </c>
      <c r="AO808" s="68">
        <v>0</v>
      </c>
      <c r="AP808" s="68" t="s">
        <v>1761</v>
      </c>
      <c r="AQ808" s="68">
        <v>1</v>
      </c>
      <c r="AR808" s="68" t="s">
        <v>1762</v>
      </c>
      <c r="AS808" s="68">
        <v>600</v>
      </c>
      <c r="AT808" s="68">
        <v>24</v>
      </c>
      <c r="AU808" s="68">
        <v>0</v>
      </c>
      <c r="AV808" s="68">
        <v>1</v>
      </c>
      <c r="AW808" s="68"/>
      <c r="AX808" s="68">
        <v>75</v>
      </c>
      <c r="AY808" s="126">
        <v>75</v>
      </c>
      <c r="AZ808" s="68">
        <v>0</v>
      </c>
      <c r="BA808" s="68">
        <v>1</v>
      </c>
      <c r="EQ808" s="68">
        <v>356055</v>
      </c>
      <c r="ER808" s="175">
        <v>1</v>
      </c>
      <c r="ES808" s="68">
        <v>-1</v>
      </c>
      <c r="ET808" s="68">
        <v>55</v>
      </c>
      <c r="EU808" s="68">
        <v>0</v>
      </c>
      <c r="EV808" s="68">
        <v>150055</v>
      </c>
      <c r="EW808" s="68" t="s">
        <v>2693</v>
      </c>
      <c r="EX808" s="68" t="str">
        <f t="shared" si="45"/>
        <v>소형</v>
      </c>
      <c r="GE808" s="68">
        <v>16510</v>
      </c>
      <c r="GF808" s="68" t="s">
        <v>4532</v>
      </c>
    </row>
    <row r="809" spans="6:188" x14ac:dyDescent="0.3">
      <c r="F809" s="68">
        <v>80076</v>
      </c>
      <c r="G809" s="68">
        <v>1</v>
      </c>
      <c r="H809" s="68">
        <v>180076</v>
      </c>
      <c r="I809" s="68">
        <v>280076</v>
      </c>
      <c r="J809" s="68" t="s">
        <v>941</v>
      </c>
      <c r="K809" s="68" t="s">
        <v>942</v>
      </c>
      <c r="L809" s="68">
        <v>150000</v>
      </c>
      <c r="M809" s="68">
        <v>20</v>
      </c>
      <c r="N809" s="68">
        <v>0</v>
      </c>
      <c r="O809" s="68">
        <v>0</v>
      </c>
      <c r="P809" s="68">
        <v>0</v>
      </c>
      <c r="Q809" s="68">
        <v>0</v>
      </c>
      <c r="R809" s="68">
        <v>8</v>
      </c>
      <c r="S809" s="68">
        <v>1</v>
      </c>
      <c r="T809" s="68">
        <v>5</v>
      </c>
      <c r="U809" s="68">
        <v>315</v>
      </c>
      <c r="V809" s="68">
        <v>0</v>
      </c>
      <c r="W809" s="68">
        <v>0</v>
      </c>
      <c r="X809" s="68">
        <v>0</v>
      </c>
      <c r="Y809" s="68">
        <v>0</v>
      </c>
      <c r="Z809" s="68">
        <v>0</v>
      </c>
      <c r="AA809" s="68">
        <v>0</v>
      </c>
      <c r="AB809" s="68">
        <v>0</v>
      </c>
      <c r="AC809" s="68">
        <v>0</v>
      </c>
      <c r="AD809" s="68">
        <v>119</v>
      </c>
      <c r="AE809" s="68">
        <v>700</v>
      </c>
      <c r="AF809" s="68">
        <v>0</v>
      </c>
      <c r="AG809" s="68">
        <v>116</v>
      </c>
      <c r="AH809" s="68">
        <v>2000</v>
      </c>
      <c r="AI809" s="68">
        <v>0</v>
      </c>
      <c r="AJ809" s="68">
        <v>136</v>
      </c>
      <c r="AK809" s="68">
        <v>500</v>
      </c>
      <c r="AL809" s="68">
        <v>8</v>
      </c>
      <c r="AM809" s="68">
        <v>0</v>
      </c>
      <c r="AN809" s="68">
        <v>0</v>
      </c>
      <c r="AO809" s="68">
        <v>0</v>
      </c>
      <c r="AP809" s="68" t="s">
        <v>1763</v>
      </c>
      <c r="AQ809" s="68">
        <v>1</v>
      </c>
      <c r="AR809" s="68" t="s">
        <v>1764</v>
      </c>
      <c r="AS809" s="68">
        <v>600</v>
      </c>
      <c r="AT809" s="68">
        <v>24</v>
      </c>
      <c r="AU809" s="68">
        <v>0</v>
      </c>
      <c r="AV809" s="68">
        <v>1</v>
      </c>
      <c r="AW809" s="68"/>
      <c r="AX809" s="68">
        <v>76</v>
      </c>
      <c r="AY809" s="126">
        <v>76</v>
      </c>
      <c r="AZ809" s="68">
        <v>0</v>
      </c>
      <c r="BA809" s="68">
        <v>1</v>
      </c>
      <c r="EQ809" s="68">
        <v>56060</v>
      </c>
      <c r="ER809" s="175">
        <v>2</v>
      </c>
      <c r="ES809" s="68">
        <v>-1</v>
      </c>
      <c r="ET809" s="68">
        <v>60</v>
      </c>
      <c r="EU809" s="68">
        <v>0</v>
      </c>
      <c r="EV809" s="68">
        <v>150060</v>
      </c>
      <c r="EW809" s="68" t="s">
        <v>2698</v>
      </c>
      <c r="EX809" s="68" t="str">
        <f t="shared" si="45"/>
        <v>중형</v>
      </c>
      <c r="GE809" s="68">
        <v>17000</v>
      </c>
      <c r="GF809" s="68" t="s">
        <v>4533</v>
      </c>
    </row>
    <row r="810" spans="6:188" x14ac:dyDescent="0.3">
      <c r="F810" s="68">
        <v>80077</v>
      </c>
      <c r="G810" s="68">
        <v>1</v>
      </c>
      <c r="H810" s="68">
        <v>180077</v>
      </c>
      <c r="I810" s="68">
        <v>280077</v>
      </c>
      <c r="J810" s="68" t="s">
        <v>943</v>
      </c>
      <c r="K810" s="68" t="s">
        <v>944</v>
      </c>
      <c r="L810" s="68">
        <v>150000</v>
      </c>
      <c r="M810" s="68">
        <v>20</v>
      </c>
      <c r="N810" s="68">
        <v>0</v>
      </c>
      <c r="O810" s="68">
        <v>0</v>
      </c>
      <c r="P810" s="68">
        <v>0</v>
      </c>
      <c r="Q810" s="68">
        <v>0</v>
      </c>
      <c r="R810" s="68">
        <v>8</v>
      </c>
      <c r="S810" s="68">
        <v>1</v>
      </c>
      <c r="T810" s="68">
        <v>5</v>
      </c>
      <c r="U810" s="68">
        <v>382</v>
      </c>
      <c r="V810" s="68">
        <v>0</v>
      </c>
      <c r="W810" s="68">
        <v>0</v>
      </c>
      <c r="X810" s="68">
        <v>0</v>
      </c>
      <c r="Y810" s="68">
        <v>0</v>
      </c>
      <c r="Z810" s="68">
        <v>0</v>
      </c>
      <c r="AA810" s="68">
        <v>0</v>
      </c>
      <c r="AB810" s="68">
        <v>0</v>
      </c>
      <c r="AC810" s="68">
        <v>0</v>
      </c>
      <c r="AD810" s="68">
        <v>119</v>
      </c>
      <c r="AE810" s="68">
        <v>700</v>
      </c>
      <c r="AF810" s="68">
        <v>0</v>
      </c>
      <c r="AG810" s="68">
        <v>138</v>
      </c>
      <c r="AH810" s="68">
        <v>1000</v>
      </c>
      <c r="AI810" s="68">
        <v>4</v>
      </c>
      <c r="AJ810" s="68">
        <v>147</v>
      </c>
      <c r="AK810" s="68">
        <v>2000</v>
      </c>
      <c r="AL810" s="68">
        <v>60412</v>
      </c>
      <c r="AM810" s="68">
        <v>147</v>
      </c>
      <c r="AN810" s="68">
        <v>1000</v>
      </c>
      <c r="AO810" s="68">
        <v>60431</v>
      </c>
      <c r="AP810" s="68" t="s">
        <v>1765</v>
      </c>
      <c r="AQ810" s="68">
        <v>1</v>
      </c>
      <c r="AR810" s="68" t="s">
        <v>1766</v>
      </c>
      <c r="AS810" s="68">
        <v>600</v>
      </c>
      <c r="AT810" s="68">
        <v>24</v>
      </c>
      <c r="AU810" s="68">
        <v>0</v>
      </c>
      <c r="AV810" s="68">
        <v>1</v>
      </c>
      <c r="AW810" s="68"/>
      <c r="AX810" s="68">
        <v>77</v>
      </c>
      <c r="AY810" s="126">
        <v>77</v>
      </c>
      <c r="AZ810" s="68">
        <v>0</v>
      </c>
      <c r="BA810" s="68">
        <v>1</v>
      </c>
      <c r="EQ810" s="68">
        <v>56061</v>
      </c>
      <c r="ER810" s="175">
        <v>1</v>
      </c>
      <c r="ES810" s="68">
        <v>-1</v>
      </c>
      <c r="ET810" s="68">
        <v>61</v>
      </c>
      <c r="EU810" s="68">
        <v>0</v>
      </c>
      <c r="EV810" s="68">
        <v>150061</v>
      </c>
      <c r="EW810" s="68" t="s">
        <v>2699</v>
      </c>
      <c r="EX810" s="68" t="str">
        <f t="shared" si="45"/>
        <v>소형</v>
      </c>
      <c r="GE810" s="68">
        <v>17500</v>
      </c>
      <c r="GF810" s="68" t="s">
        <v>4534</v>
      </c>
    </row>
    <row r="811" spans="6:188" x14ac:dyDescent="0.3">
      <c r="F811" s="68">
        <v>80078</v>
      </c>
      <c r="G811" s="68">
        <v>1</v>
      </c>
      <c r="H811" s="68">
        <v>180078</v>
      </c>
      <c r="I811" s="68">
        <v>280078</v>
      </c>
      <c r="J811" s="68" t="s">
        <v>945</v>
      </c>
      <c r="K811" s="68" t="s">
        <v>946</v>
      </c>
      <c r="L811" s="68">
        <v>150000</v>
      </c>
      <c r="M811" s="68">
        <v>20</v>
      </c>
      <c r="N811" s="68">
        <v>0</v>
      </c>
      <c r="O811" s="68">
        <v>0</v>
      </c>
      <c r="P811" s="68">
        <v>0</v>
      </c>
      <c r="Q811" s="68">
        <v>0</v>
      </c>
      <c r="R811" s="68">
        <v>8</v>
      </c>
      <c r="S811" s="68">
        <v>1</v>
      </c>
      <c r="T811" s="68">
        <v>5</v>
      </c>
      <c r="U811" s="68">
        <v>378</v>
      </c>
      <c r="V811" s="68">
        <v>0</v>
      </c>
      <c r="W811" s="68">
        <v>0</v>
      </c>
      <c r="X811" s="68">
        <v>0</v>
      </c>
      <c r="Y811" s="68">
        <v>0</v>
      </c>
      <c r="Z811" s="68">
        <v>0</v>
      </c>
      <c r="AA811" s="68">
        <v>0</v>
      </c>
      <c r="AB811" s="68">
        <v>0</v>
      </c>
      <c r="AC811" s="68">
        <v>0</v>
      </c>
      <c r="AD811" s="68">
        <v>100</v>
      </c>
      <c r="AE811" s="68">
        <v>15</v>
      </c>
      <c r="AF811" s="68">
        <v>0</v>
      </c>
      <c r="AG811" s="68">
        <v>115</v>
      </c>
      <c r="AH811" s="68">
        <v>1200</v>
      </c>
      <c r="AI811" s="68">
        <v>0</v>
      </c>
      <c r="AJ811" s="68">
        <v>0</v>
      </c>
      <c r="AK811" s="68">
        <v>0</v>
      </c>
      <c r="AL811" s="68">
        <v>0</v>
      </c>
      <c r="AM811" s="68">
        <v>0</v>
      </c>
      <c r="AN811" s="68">
        <v>0</v>
      </c>
      <c r="AO811" s="68">
        <v>0</v>
      </c>
      <c r="AP811" s="68" t="s">
        <v>1767</v>
      </c>
      <c r="AQ811" s="68">
        <v>1</v>
      </c>
      <c r="AR811" s="68" t="s">
        <v>1768</v>
      </c>
      <c r="AS811" s="68">
        <v>600</v>
      </c>
      <c r="AT811" s="68">
        <v>24</v>
      </c>
      <c r="AU811" s="68">
        <v>0</v>
      </c>
      <c r="AV811" s="68">
        <v>1</v>
      </c>
      <c r="AW811" s="68"/>
      <c r="AX811" s="68">
        <v>78</v>
      </c>
      <c r="AY811" s="126">
        <v>78</v>
      </c>
      <c r="AZ811" s="68">
        <v>0</v>
      </c>
      <c r="BA811" s="68">
        <v>1</v>
      </c>
      <c r="EQ811" s="68">
        <v>56062</v>
      </c>
      <c r="ER811" s="175">
        <v>1</v>
      </c>
      <c r="ES811" s="68">
        <v>-1</v>
      </c>
      <c r="ET811" s="68">
        <v>62</v>
      </c>
      <c r="EU811" s="68">
        <v>0</v>
      </c>
      <c r="EV811" s="68">
        <v>150062</v>
      </c>
      <c r="EW811" s="68" t="s">
        <v>2700</v>
      </c>
      <c r="EX811" s="68" t="str">
        <f t="shared" si="45"/>
        <v>소형</v>
      </c>
      <c r="GE811" s="68">
        <v>17501</v>
      </c>
      <c r="GF811" s="68" t="s">
        <v>4535</v>
      </c>
    </row>
    <row r="812" spans="6:188" x14ac:dyDescent="0.3">
      <c r="F812" s="68">
        <v>80079</v>
      </c>
      <c r="G812" s="68">
        <v>1</v>
      </c>
      <c r="H812" s="68">
        <v>180079</v>
      </c>
      <c r="I812" s="68">
        <v>280079</v>
      </c>
      <c r="J812" s="68" t="s">
        <v>947</v>
      </c>
      <c r="K812" s="68" t="s">
        <v>948</v>
      </c>
      <c r="L812" s="68">
        <v>150000</v>
      </c>
      <c r="M812" s="68">
        <v>20</v>
      </c>
      <c r="N812" s="68">
        <v>0</v>
      </c>
      <c r="O812" s="68">
        <v>0</v>
      </c>
      <c r="P812" s="68">
        <v>0</v>
      </c>
      <c r="Q812" s="68">
        <v>0</v>
      </c>
      <c r="R812" s="68">
        <v>8</v>
      </c>
      <c r="S812" s="68">
        <v>1</v>
      </c>
      <c r="T812" s="68">
        <v>5</v>
      </c>
      <c r="U812" s="68">
        <v>434</v>
      </c>
      <c r="V812" s="68">
        <v>0</v>
      </c>
      <c r="W812" s="68">
        <v>0</v>
      </c>
      <c r="X812" s="68">
        <v>0</v>
      </c>
      <c r="Y812" s="68">
        <v>0</v>
      </c>
      <c r="Z812" s="68">
        <v>0</v>
      </c>
      <c r="AA812" s="68">
        <v>0</v>
      </c>
      <c r="AB812" s="68">
        <v>0</v>
      </c>
      <c r="AC812" s="68">
        <v>0</v>
      </c>
      <c r="AD812" s="68">
        <v>126</v>
      </c>
      <c r="AE812" s="68">
        <v>2500</v>
      </c>
      <c r="AF812" s="68">
        <v>0</v>
      </c>
      <c r="AG812" s="68">
        <v>113</v>
      </c>
      <c r="AH812" s="68">
        <v>-50</v>
      </c>
      <c r="AI812" s="68">
        <v>0</v>
      </c>
      <c r="AJ812" s="68">
        <v>0</v>
      </c>
      <c r="AK812" s="68">
        <v>0</v>
      </c>
      <c r="AL812" s="68">
        <v>0</v>
      </c>
      <c r="AM812" s="68">
        <v>0</v>
      </c>
      <c r="AN812" s="68">
        <v>0</v>
      </c>
      <c r="AO812" s="68">
        <v>0</v>
      </c>
      <c r="AP812" s="68" t="s">
        <v>1769</v>
      </c>
      <c r="AQ812" s="68">
        <v>1</v>
      </c>
      <c r="AR812" s="68" t="s">
        <v>1770</v>
      </c>
      <c r="AS812" s="68">
        <v>600</v>
      </c>
      <c r="AT812" s="68">
        <v>24</v>
      </c>
      <c r="AU812" s="68">
        <v>0</v>
      </c>
      <c r="AV812" s="68">
        <v>1</v>
      </c>
      <c r="AW812" s="68"/>
      <c r="AX812" s="68">
        <v>79</v>
      </c>
      <c r="AY812" s="126">
        <v>79</v>
      </c>
      <c r="AZ812" s="68">
        <v>0</v>
      </c>
      <c r="BA812" s="68">
        <v>1</v>
      </c>
      <c r="EQ812" s="68">
        <v>56064</v>
      </c>
      <c r="ER812" s="175">
        <v>1</v>
      </c>
      <c r="ES812" s="68">
        <v>-1</v>
      </c>
      <c r="ET812" s="68">
        <v>64</v>
      </c>
      <c r="EU812" s="68">
        <v>0</v>
      </c>
      <c r="EV812" s="68">
        <v>150064</v>
      </c>
      <c r="EW812" s="68" t="s">
        <v>2702</v>
      </c>
      <c r="EX812" s="68" t="str">
        <f t="shared" si="45"/>
        <v>소형</v>
      </c>
      <c r="GE812" s="68">
        <v>17502</v>
      </c>
      <c r="GF812" s="68" t="s">
        <v>4536</v>
      </c>
    </row>
    <row r="813" spans="6:188" x14ac:dyDescent="0.3">
      <c r="F813" s="68">
        <v>80080</v>
      </c>
      <c r="G813" s="68">
        <v>1</v>
      </c>
      <c r="H813" s="68">
        <v>180080</v>
      </c>
      <c r="I813" s="68">
        <v>280080</v>
      </c>
      <c r="J813" s="68" t="s">
        <v>949</v>
      </c>
      <c r="K813" s="68" t="s">
        <v>950</v>
      </c>
      <c r="L813" s="68">
        <v>150000</v>
      </c>
      <c r="M813" s="68">
        <v>20</v>
      </c>
      <c r="N813" s="68">
        <v>0</v>
      </c>
      <c r="O813" s="68">
        <v>0</v>
      </c>
      <c r="P813" s="68">
        <v>0</v>
      </c>
      <c r="Q813" s="68">
        <v>0</v>
      </c>
      <c r="R813" s="68">
        <v>8</v>
      </c>
      <c r="S813" s="68">
        <v>1</v>
      </c>
      <c r="T813" s="68">
        <v>5</v>
      </c>
      <c r="U813" s="68">
        <v>280</v>
      </c>
      <c r="V813" s="68">
        <v>0</v>
      </c>
      <c r="W813" s="68">
        <v>273</v>
      </c>
      <c r="X813" s="68">
        <v>0</v>
      </c>
      <c r="Y813" s="68">
        <v>0</v>
      </c>
      <c r="Z813" s="68">
        <v>0</v>
      </c>
      <c r="AA813" s="68">
        <v>0</v>
      </c>
      <c r="AB813" s="68">
        <v>0</v>
      </c>
      <c r="AC813" s="68">
        <v>0</v>
      </c>
      <c r="AD813" s="68">
        <v>110</v>
      </c>
      <c r="AE813" s="68">
        <v>0</v>
      </c>
      <c r="AF813" s="68">
        <v>1500</v>
      </c>
      <c r="AG813" s="68">
        <v>147</v>
      </c>
      <c r="AH813" s="68">
        <v>2000</v>
      </c>
      <c r="AI813" s="68">
        <v>60471</v>
      </c>
      <c r="AJ813" s="68">
        <v>121</v>
      </c>
      <c r="AK813" s="68">
        <v>1000</v>
      </c>
      <c r="AL813" s="68">
        <v>0</v>
      </c>
      <c r="AM813" s="68">
        <v>0</v>
      </c>
      <c r="AN813" s="68">
        <v>0</v>
      </c>
      <c r="AO813" s="68">
        <v>0</v>
      </c>
      <c r="AP813" s="68" t="s">
        <v>1771</v>
      </c>
      <c r="AQ813" s="68">
        <v>1</v>
      </c>
      <c r="AR813" s="68" t="s">
        <v>1772</v>
      </c>
      <c r="AS813" s="68">
        <v>600</v>
      </c>
      <c r="AT813" s="68">
        <v>24</v>
      </c>
      <c r="AU813" s="68">
        <v>0</v>
      </c>
      <c r="AV813" s="68">
        <v>1</v>
      </c>
      <c r="AW813" s="68"/>
      <c r="AX813" s="68">
        <v>80</v>
      </c>
      <c r="AY813" s="126">
        <v>80</v>
      </c>
      <c r="AZ813" s="68">
        <v>0</v>
      </c>
      <c r="BA813" s="68">
        <v>1</v>
      </c>
      <c r="EQ813" s="68">
        <v>56063</v>
      </c>
      <c r="ER813" s="175">
        <v>1</v>
      </c>
      <c r="ES813" s="68">
        <v>-1</v>
      </c>
      <c r="ET813" s="68">
        <v>63</v>
      </c>
      <c r="EU813" s="68">
        <v>0</v>
      </c>
      <c r="EV813" s="68">
        <v>150063</v>
      </c>
      <c r="EW813" s="68" t="s">
        <v>2701</v>
      </c>
      <c r="EX813" s="68" t="str">
        <f t="shared" si="45"/>
        <v>소형</v>
      </c>
      <c r="GE813" s="68">
        <v>17503</v>
      </c>
      <c r="GF813" s="68" t="s">
        <v>4537</v>
      </c>
    </row>
    <row r="814" spans="6:188" x14ac:dyDescent="0.3">
      <c r="F814" s="68">
        <v>80081</v>
      </c>
      <c r="G814" s="68">
        <v>1</v>
      </c>
      <c r="H814" s="68">
        <v>180081</v>
      </c>
      <c r="I814" s="68">
        <v>280081</v>
      </c>
      <c r="J814" s="68" t="s">
        <v>951</v>
      </c>
      <c r="K814" s="68" t="s">
        <v>952</v>
      </c>
      <c r="L814" s="68">
        <v>30000</v>
      </c>
      <c r="M814" s="68">
        <v>20</v>
      </c>
      <c r="N814" s="68">
        <v>0</v>
      </c>
      <c r="O814" s="68">
        <v>0</v>
      </c>
      <c r="P814" s="68">
        <v>0</v>
      </c>
      <c r="Q814" s="68">
        <v>0</v>
      </c>
      <c r="R814" s="68">
        <v>16</v>
      </c>
      <c r="S814" s="68">
        <v>1</v>
      </c>
      <c r="T814" s="68">
        <v>2</v>
      </c>
      <c r="U814" s="68">
        <v>15</v>
      </c>
      <c r="V814" s="68">
        <v>0</v>
      </c>
      <c r="W814" s="68">
        <v>2</v>
      </c>
      <c r="X814" s="68">
        <v>0</v>
      </c>
      <c r="Y814" s="68">
        <v>0</v>
      </c>
      <c r="Z814" s="68">
        <v>0</v>
      </c>
      <c r="AA814" s="68">
        <v>0</v>
      </c>
      <c r="AB814" s="68">
        <v>0</v>
      </c>
      <c r="AC814" s="68">
        <v>0</v>
      </c>
      <c r="AD814" s="68">
        <v>101</v>
      </c>
      <c r="AE814" s="68">
        <v>5</v>
      </c>
      <c r="AF814" s="68">
        <v>0</v>
      </c>
      <c r="AG814" s="68">
        <v>0</v>
      </c>
      <c r="AH814" s="68">
        <v>0</v>
      </c>
      <c r="AI814" s="68">
        <v>0</v>
      </c>
      <c r="AJ814" s="68">
        <v>0</v>
      </c>
      <c r="AK814" s="68">
        <v>0</v>
      </c>
      <c r="AL814" s="68">
        <v>0</v>
      </c>
      <c r="AM814" s="68">
        <v>0</v>
      </c>
      <c r="AN814" s="68">
        <v>0</v>
      </c>
      <c r="AO814" s="68">
        <v>0</v>
      </c>
      <c r="AP814" s="68" t="s">
        <v>1773</v>
      </c>
      <c r="AQ814" s="68">
        <v>0</v>
      </c>
      <c r="AR814" s="68" t="s">
        <v>10384</v>
      </c>
      <c r="AS814" s="68">
        <v>150</v>
      </c>
      <c r="AT814" s="68">
        <v>8388664</v>
      </c>
      <c r="AU814" s="68">
        <v>8192</v>
      </c>
      <c r="AV814" s="68">
        <v>1</v>
      </c>
      <c r="AW814" s="68"/>
      <c r="AX814" s="68">
        <v>81</v>
      </c>
      <c r="AY814" s="126">
        <v>81</v>
      </c>
      <c r="AZ814" s="68">
        <v>500000</v>
      </c>
      <c r="BA814" s="68">
        <v>1</v>
      </c>
      <c r="EQ814" s="68">
        <v>56065</v>
      </c>
      <c r="ER814" s="175">
        <v>4</v>
      </c>
      <c r="ES814" s="68">
        <v>-1</v>
      </c>
      <c r="ET814" s="68">
        <v>65</v>
      </c>
      <c r="EU814" s="68">
        <v>0</v>
      </c>
      <c r="EV814" s="68">
        <v>150065</v>
      </c>
      <c r="EW814" s="68" t="s">
        <v>2703</v>
      </c>
      <c r="EX814" s="68" t="str">
        <f t="shared" si="45"/>
        <v>대형</v>
      </c>
      <c r="GE814" s="68">
        <v>17504</v>
      </c>
      <c r="GF814" s="68" t="s">
        <v>4538</v>
      </c>
    </row>
    <row r="815" spans="6:188" x14ac:dyDescent="0.3">
      <c r="F815" s="68">
        <v>80082</v>
      </c>
      <c r="G815" s="68">
        <v>1</v>
      </c>
      <c r="H815" s="68">
        <v>180082</v>
      </c>
      <c r="I815" s="68">
        <v>280082</v>
      </c>
      <c r="J815" s="68" t="s">
        <v>953</v>
      </c>
      <c r="K815" s="68" t="s">
        <v>954</v>
      </c>
      <c r="L815" s="68">
        <v>30000</v>
      </c>
      <c r="M815" s="68">
        <v>20</v>
      </c>
      <c r="N815" s="68">
        <v>0</v>
      </c>
      <c r="O815" s="68">
        <v>0</v>
      </c>
      <c r="P815" s="68">
        <v>0</v>
      </c>
      <c r="Q815" s="68">
        <v>0</v>
      </c>
      <c r="R815" s="68">
        <v>16</v>
      </c>
      <c r="S815" s="68">
        <v>1</v>
      </c>
      <c r="T815" s="68">
        <v>2</v>
      </c>
      <c r="U815" s="68">
        <v>18</v>
      </c>
      <c r="V815" s="68">
        <v>0</v>
      </c>
      <c r="W815" s="68">
        <v>0</v>
      </c>
      <c r="X815" s="68">
        <v>0</v>
      </c>
      <c r="Y815" s="68">
        <v>0</v>
      </c>
      <c r="Z815" s="68">
        <v>0</v>
      </c>
      <c r="AA815" s="68">
        <v>0</v>
      </c>
      <c r="AB815" s="68">
        <v>0</v>
      </c>
      <c r="AC815" s="68">
        <v>0</v>
      </c>
      <c r="AD815" s="68">
        <v>102</v>
      </c>
      <c r="AE815" s="68">
        <v>5</v>
      </c>
      <c r="AF815" s="68">
        <v>0</v>
      </c>
      <c r="AG815" s="68">
        <v>0</v>
      </c>
      <c r="AH815" s="68">
        <v>0</v>
      </c>
      <c r="AI815" s="68">
        <v>0</v>
      </c>
      <c r="AJ815" s="68">
        <v>0</v>
      </c>
      <c r="AK815" s="68">
        <v>0</v>
      </c>
      <c r="AL815" s="68">
        <v>0</v>
      </c>
      <c r="AM815" s="68">
        <v>0</v>
      </c>
      <c r="AN815" s="68">
        <v>0</v>
      </c>
      <c r="AO815" s="68">
        <v>0</v>
      </c>
      <c r="AP815" s="68" t="s">
        <v>955</v>
      </c>
      <c r="AQ815" s="68">
        <v>0</v>
      </c>
      <c r="AR815" s="68" t="s">
        <v>10385</v>
      </c>
      <c r="AS815" s="68">
        <v>150</v>
      </c>
      <c r="AT815" s="68">
        <v>8388664</v>
      </c>
      <c r="AU815" s="68">
        <v>8192</v>
      </c>
      <c r="AV815" s="68">
        <v>1</v>
      </c>
      <c r="AW815" s="68"/>
      <c r="AX815" s="68">
        <v>82</v>
      </c>
      <c r="AY815" s="126">
        <v>82</v>
      </c>
      <c r="AZ815" s="68">
        <v>500000</v>
      </c>
      <c r="BA815" s="68">
        <v>1</v>
      </c>
      <c r="EQ815" s="68">
        <v>56066</v>
      </c>
      <c r="ER815" s="175">
        <v>1</v>
      </c>
      <c r="ES815" s="68">
        <v>-1</v>
      </c>
      <c r="ET815" s="68">
        <v>66</v>
      </c>
      <c r="EU815" s="68">
        <v>0</v>
      </c>
      <c r="EV815" s="68">
        <v>150066</v>
      </c>
      <c r="EW815" s="68" t="s">
        <v>2704</v>
      </c>
      <c r="EX815" s="68" t="str">
        <f t="shared" si="45"/>
        <v>소형</v>
      </c>
      <c r="GE815" s="68">
        <v>17505</v>
      </c>
      <c r="GF815" s="68" t="s">
        <v>4539</v>
      </c>
    </row>
    <row r="816" spans="6:188" x14ac:dyDescent="0.3">
      <c r="F816" s="68">
        <v>80083</v>
      </c>
      <c r="G816" s="68">
        <v>1</v>
      </c>
      <c r="H816" s="68">
        <v>180083</v>
      </c>
      <c r="I816" s="68">
        <v>280083</v>
      </c>
      <c r="J816" s="68" t="s">
        <v>956</v>
      </c>
      <c r="K816" s="68" t="s">
        <v>957</v>
      </c>
      <c r="L816" s="68">
        <v>60000</v>
      </c>
      <c r="M816" s="68">
        <v>20</v>
      </c>
      <c r="N816" s="68">
        <v>0</v>
      </c>
      <c r="O816" s="68">
        <v>0</v>
      </c>
      <c r="P816" s="68">
        <v>0</v>
      </c>
      <c r="Q816" s="68">
        <v>0</v>
      </c>
      <c r="R816" s="68">
        <v>16</v>
      </c>
      <c r="S816" s="68">
        <v>1</v>
      </c>
      <c r="T816" s="68">
        <v>3</v>
      </c>
      <c r="U816" s="68">
        <v>63</v>
      </c>
      <c r="V816" s="68">
        <v>0</v>
      </c>
      <c r="W816" s="68">
        <v>12</v>
      </c>
      <c r="X816" s="68">
        <v>0</v>
      </c>
      <c r="Y816" s="68">
        <v>0</v>
      </c>
      <c r="Z816" s="68">
        <v>0</v>
      </c>
      <c r="AA816" s="68">
        <v>0</v>
      </c>
      <c r="AB816" s="68">
        <v>0</v>
      </c>
      <c r="AC816" s="68">
        <v>0</v>
      </c>
      <c r="AD816" s="68">
        <v>101</v>
      </c>
      <c r="AE816" s="68">
        <v>10</v>
      </c>
      <c r="AF816" s="68">
        <v>0</v>
      </c>
      <c r="AG816" s="68">
        <v>0</v>
      </c>
      <c r="AH816" s="68">
        <v>0</v>
      </c>
      <c r="AI816" s="68">
        <v>0</v>
      </c>
      <c r="AJ816" s="68">
        <v>0</v>
      </c>
      <c r="AK816" s="68">
        <v>0</v>
      </c>
      <c r="AL816" s="68">
        <v>0</v>
      </c>
      <c r="AM816" s="68">
        <v>0</v>
      </c>
      <c r="AN816" s="68">
        <v>0</v>
      </c>
      <c r="AO816" s="68">
        <v>0</v>
      </c>
      <c r="AP816" s="68" t="s">
        <v>1774</v>
      </c>
      <c r="AQ816" s="68">
        <v>1</v>
      </c>
      <c r="AR816" s="68" t="s">
        <v>2522</v>
      </c>
      <c r="AS816" s="68">
        <v>150</v>
      </c>
      <c r="AT816" s="68">
        <v>8388664</v>
      </c>
      <c r="AU816" s="68">
        <v>8192</v>
      </c>
      <c r="AV816" s="68">
        <v>1</v>
      </c>
      <c r="AW816" s="68"/>
      <c r="AX816" s="68">
        <v>83</v>
      </c>
      <c r="AY816" s="126">
        <v>83</v>
      </c>
      <c r="AZ816" s="68">
        <v>1250000</v>
      </c>
      <c r="BA816" s="68">
        <v>1</v>
      </c>
      <c r="EQ816" s="68">
        <v>56067</v>
      </c>
      <c r="ER816" s="175">
        <v>2</v>
      </c>
      <c r="ES816" s="68">
        <v>-1</v>
      </c>
      <c r="ET816" s="68">
        <v>67</v>
      </c>
      <c r="EU816" s="68">
        <v>0</v>
      </c>
      <c r="EV816" s="68">
        <v>150067</v>
      </c>
      <c r="EW816" s="68" t="s">
        <v>2705</v>
      </c>
      <c r="EX816" s="68" t="str">
        <f t="shared" si="45"/>
        <v>중형</v>
      </c>
      <c r="GE816" s="68">
        <v>17506</v>
      </c>
      <c r="GF816" s="68" t="s">
        <v>4502</v>
      </c>
    </row>
    <row r="817" spans="6:188" x14ac:dyDescent="0.3">
      <c r="F817" s="68">
        <v>80084</v>
      </c>
      <c r="G817" s="68">
        <v>1</v>
      </c>
      <c r="H817" s="68">
        <v>180084</v>
      </c>
      <c r="I817" s="68">
        <v>280084</v>
      </c>
      <c r="J817" s="68" t="s">
        <v>959</v>
      </c>
      <c r="K817" s="68" t="s">
        <v>960</v>
      </c>
      <c r="L817" s="68">
        <v>60000</v>
      </c>
      <c r="M817" s="68">
        <v>20</v>
      </c>
      <c r="N817" s="68">
        <v>0</v>
      </c>
      <c r="O817" s="68">
        <v>0</v>
      </c>
      <c r="P817" s="68">
        <v>0</v>
      </c>
      <c r="Q817" s="68">
        <v>0</v>
      </c>
      <c r="R817" s="68">
        <v>16</v>
      </c>
      <c r="S817" s="68">
        <v>1</v>
      </c>
      <c r="T817" s="68">
        <v>3</v>
      </c>
      <c r="U817" s="68">
        <v>74</v>
      </c>
      <c r="V817" s="68">
        <v>0</v>
      </c>
      <c r="W817" s="68">
        <v>0</v>
      </c>
      <c r="X817" s="68">
        <v>0</v>
      </c>
      <c r="Y817" s="68">
        <v>0</v>
      </c>
      <c r="Z817" s="68">
        <v>0</v>
      </c>
      <c r="AA817" s="68">
        <v>0</v>
      </c>
      <c r="AB817" s="68">
        <v>0</v>
      </c>
      <c r="AC817" s="68">
        <v>0</v>
      </c>
      <c r="AD817" s="68">
        <v>102</v>
      </c>
      <c r="AE817" s="68">
        <v>10</v>
      </c>
      <c r="AF817" s="68">
        <v>0</v>
      </c>
      <c r="AG817" s="68">
        <v>116</v>
      </c>
      <c r="AH817" s="68">
        <v>1000</v>
      </c>
      <c r="AI817" s="68">
        <v>0</v>
      </c>
      <c r="AJ817" s="68">
        <v>118</v>
      </c>
      <c r="AK817" s="68">
        <v>1000</v>
      </c>
      <c r="AL817" s="68">
        <v>0</v>
      </c>
      <c r="AM817" s="68">
        <v>0</v>
      </c>
      <c r="AN817" s="68">
        <v>0</v>
      </c>
      <c r="AO817" s="68">
        <v>0</v>
      </c>
      <c r="AP817" s="68" t="s">
        <v>1775</v>
      </c>
      <c r="AQ817" s="68">
        <v>1</v>
      </c>
      <c r="AR817" s="68" t="s">
        <v>2523</v>
      </c>
      <c r="AS817" s="68">
        <v>150</v>
      </c>
      <c r="AT817" s="68">
        <v>8388664</v>
      </c>
      <c r="AU817" s="68">
        <v>8192</v>
      </c>
      <c r="AV817" s="68">
        <v>1</v>
      </c>
      <c r="AW817" s="68"/>
      <c r="AX817" s="68">
        <v>84</v>
      </c>
      <c r="AY817" s="126">
        <v>84</v>
      </c>
      <c r="AZ817" s="68">
        <v>1250000</v>
      </c>
      <c r="BA817" s="68">
        <v>1</v>
      </c>
      <c r="EQ817" s="68">
        <v>156060</v>
      </c>
      <c r="ER817" s="175">
        <v>2</v>
      </c>
      <c r="ES817" s="68">
        <v>-1</v>
      </c>
      <c r="ET817" s="68">
        <v>60</v>
      </c>
      <c r="EU817" s="68">
        <v>0</v>
      </c>
      <c r="EV817" s="68">
        <v>150060</v>
      </c>
      <c r="EW817" s="68" t="s">
        <v>2698</v>
      </c>
      <c r="EX817" s="68" t="str">
        <f t="shared" si="45"/>
        <v>중형</v>
      </c>
      <c r="GE817" s="68">
        <v>17507</v>
      </c>
      <c r="GF817" s="68" t="s">
        <v>4540</v>
      </c>
    </row>
    <row r="818" spans="6:188" x14ac:dyDescent="0.3">
      <c r="F818" s="68">
        <v>80085</v>
      </c>
      <c r="G818" s="68">
        <v>1</v>
      </c>
      <c r="H818" s="68">
        <v>180085</v>
      </c>
      <c r="I818" s="68">
        <v>280085</v>
      </c>
      <c r="J818" s="68" t="s">
        <v>961</v>
      </c>
      <c r="K818" s="68" t="s">
        <v>962</v>
      </c>
      <c r="L818" s="68">
        <v>100000</v>
      </c>
      <c r="M818" s="68">
        <v>20</v>
      </c>
      <c r="N818" s="68">
        <v>0</v>
      </c>
      <c r="O818" s="68">
        <v>0</v>
      </c>
      <c r="P818" s="68">
        <v>0</v>
      </c>
      <c r="Q818" s="68">
        <v>0</v>
      </c>
      <c r="R818" s="68">
        <v>16</v>
      </c>
      <c r="S818" s="68">
        <v>1</v>
      </c>
      <c r="T818" s="68">
        <v>4</v>
      </c>
      <c r="U818" s="68">
        <v>228</v>
      </c>
      <c r="V818" s="68">
        <v>0</v>
      </c>
      <c r="W818" s="68">
        <v>39</v>
      </c>
      <c r="X818" s="68">
        <v>0</v>
      </c>
      <c r="Y818" s="68">
        <v>0</v>
      </c>
      <c r="Z818" s="68">
        <v>0</v>
      </c>
      <c r="AA818" s="68">
        <v>0</v>
      </c>
      <c r="AB818" s="68">
        <v>0</v>
      </c>
      <c r="AC818" s="68">
        <v>0</v>
      </c>
      <c r="AD818" s="68">
        <v>101</v>
      </c>
      <c r="AE818" s="68">
        <v>15</v>
      </c>
      <c r="AF818" s="68">
        <v>0</v>
      </c>
      <c r="AG818" s="68">
        <v>109</v>
      </c>
      <c r="AH818" s="68">
        <v>0</v>
      </c>
      <c r="AI818" s="68">
        <v>1500</v>
      </c>
      <c r="AJ818" s="68">
        <v>110</v>
      </c>
      <c r="AK818" s="68">
        <v>0</v>
      </c>
      <c r="AL818" s="68">
        <v>1500</v>
      </c>
      <c r="AM818" s="68">
        <v>0</v>
      </c>
      <c r="AN818" s="68">
        <v>0</v>
      </c>
      <c r="AO818" s="68">
        <v>0</v>
      </c>
      <c r="AP818" s="68" t="s">
        <v>1776</v>
      </c>
      <c r="AQ818" s="68">
        <v>1</v>
      </c>
      <c r="AR818" s="68" t="s">
        <v>2524</v>
      </c>
      <c r="AS818" s="68">
        <v>300</v>
      </c>
      <c r="AT818" s="68">
        <v>56</v>
      </c>
      <c r="AU818" s="68">
        <v>0</v>
      </c>
      <c r="AV818" s="68">
        <v>1</v>
      </c>
      <c r="AW818" s="68"/>
      <c r="AX818" s="68">
        <v>85</v>
      </c>
      <c r="AY818" s="126">
        <v>85</v>
      </c>
      <c r="AZ818" s="68">
        <v>2000000</v>
      </c>
      <c r="BA818" s="68">
        <v>1</v>
      </c>
      <c r="EQ818" s="68">
        <v>156061</v>
      </c>
      <c r="ER818" s="175">
        <v>1</v>
      </c>
      <c r="ES818" s="68">
        <v>-1</v>
      </c>
      <c r="ET818" s="68">
        <v>61</v>
      </c>
      <c r="EU818" s="68">
        <v>0</v>
      </c>
      <c r="EV818" s="68">
        <v>150061</v>
      </c>
      <c r="EW818" s="68" t="s">
        <v>2699</v>
      </c>
      <c r="EX818" s="68" t="str">
        <f t="shared" si="45"/>
        <v>소형</v>
      </c>
      <c r="GE818" s="68">
        <v>17600</v>
      </c>
      <c r="GF818" s="68" t="s">
        <v>4541</v>
      </c>
    </row>
    <row r="819" spans="6:188" x14ac:dyDescent="0.3">
      <c r="F819" s="68">
        <v>80086</v>
      </c>
      <c r="G819" s="68">
        <v>1</v>
      </c>
      <c r="H819" s="68">
        <v>180086</v>
      </c>
      <c r="I819" s="68">
        <v>280086</v>
      </c>
      <c r="J819" s="68" t="s">
        <v>963</v>
      </c>
      <c r="K819" s="68" t="s">
        <v>964</v>
      </c>
      <c r="L819" s="68">
        <v>100000</v>
      </c>
      <c r="M819" s="68">
        <v>20</v>
      </c>
      <c r="N819" s="68">
        <v>0</v>
      </c>
      <c r="O819" s="68">
        <v>0</v>
      </c>
      <c r="P819" s="68">
        <v>0</v>
      </c>
      <c r="Q819" s="68">
        <v>0</v>
      </c>
      <c r="R819" s="68">
        <v>16</v>
      </c>
      <c r="S819" s="68">
        <v>1</v>
      </c>
      <c r="T819" s="68">
        <v>4</v>
      </c>
      <c r="U819" s="68">
        <v>175</v>
      </c>
      <c r="V819" s="68">
        <v>0</v>
      </c>
      <c r="W819" s="68">
        <v>0</v>
      </c>
      <c r="X819" s="68">
        <v>0</v>
      </c>
      <c r="Y819" s="68">
        <v>0</v>
      </c>
      <c r="Z819" s="68">
        <v>0</v>
      </c>
      <c r="AA819" s="68">
        <v>0</v>
      </c>
      <c r="AB819" s="68">
        <v>0</v>
      </c>
      <c r="AC819" s="68">
        <v>0</v>
      </c>
      <c r="AD819" s="68">
        <v>102</v>
      </c>
      <c r="AE819" s="68">
        <v>15</v>
      </c>
      <c r="AF819" s="68">
        <v>0</v>
      </c>
      <c r="AG819" s="68">
        <v>111</v>
      </c>
      <c r="AH819" s="68">
        <v>0</v>
      </c>
      <c r="AI819" s="68">
        <v>1200</v>
      </c>
      <c r="AJ819" s="68">
        <v>112</v>
      </c>
      <c r="AK819" s="68">
        <v>0</v>
      </c>
      <c r="AL819" s="68">
        <v>1200</v>
      </c>
      <c r="AM819" s="68">
        <v>0</v>
      </c>
      <c r="AN819" s="68">
        <v>0</v>
      </c>
      <c r="AO819" s="68">
        <v>0</v>
      </c>
      <c r="AP819" s="68" t="s">
        <v>1777</v>
      </c>
      <c r="AQ819" s="68">
        <v>1</v>
      </c>
      <c r="AR819" s="68" t="s">
        <v>2525</v>
      </c>
      <c r="AS819" s="68">
        <v>300</v>
      </c>
      <c r="AT819" s="68">
        <v>8388664</v>
      </c>
      <c r="AU819" s="68">
        <v>8192</v>
      </c>
      <c r="AV819" s="68">
        <v>1</v>
      </c>
      <c r="AW819" s="68"/>
      <c r="AX819" s="68">
        <v>86</v>
      </c>
      <c r="AY819" s="126">
        <v>86</v>
      </c>
      <c r="AZ819" s="68">
        <v>2000000</v>
      </c>
      <c r="BA819" s="68">
        <v>1</v>
      </c>
      <c r="EQ819" s="68">
        <v>156062</v>
      </c>
      <c r="ER819" s="175">
        <v>1</v>
      </c>
      <c r="ES819" s="68">
        <v>-1</v>
      </c>
      <c r="ET819" s="68">
        <v>62</v>
      </c>
      <c r="EU819" s="68">
        <v>0</v>
      </c>
      <c r="EV819" s="68">
        <v>150062</v>
      </c>
      <c r="EW819" s="68" t="s">
        <v>2700</v>
      </c>
      <c r="EX819" s="68" t="str">
        <f t="shared" si="45"/>
        <v>소형</v>
      </c>
      <c r="GE819" s="68">
        <v>17601</v>
      </c>
      <c r="GF819" s="68" t="s">
        <v>4542</v>
      </c>
    </row>
    <row r="820" spans="6:188" x14ac:dyDescent="0.3">
      <c r="F820" s="68">
        <v>80087</v>
      </c>
      <c r="G820" s="68">
        <v>1</v>
      </c>
      <c r="H820" s="68">
        <v>180087</v>
      </c>
      <c r="I820" s="68">
        <v>280087</v>
      </c>
      <c r="J820" s="68" t="s">
        <v>965</v>
      </c>
      <c r="K820" s="68" t="s">
        <v>966</v>
      </c>
      <c r="L820" s="68">
        <v>100000</v>
      </c>
      <c r="M820" s="68">
        <v>20</v>
      </c>
      <c r="N820" s="68">
        <v>0</v>
      </c>
      <c r="O820" s="68">
        <v>0</v>
      </c>
      <c r="P820" s="68">
        <v>0</v>
      </c>
      <c r="Q820" s="68">
        <v>0</v>
      </c>
      <c r="R820" s="68">
        <v>16</v>
      </c>
      <c r="S820" s="68">
        <v>1</v>
      </c>
      <c r="T820" s="68">
        <v>4</v>
      </c>
      <c r="U820" s="68">
        <v>179</v>
      </c>
      <c r="V820" s="68">
        <v>0</v>
      </c>
      <c r="W820" s="68">
        <v>32</v>
      </c>
      <c r="X820" s="68">
        <v>0</v>
      </c>
      <c r="Y820" s="68">
        <v>0</v>
      </c>
      <c r="Z820" s="68">
        <v>0</v>
      </c>
      <c r="AA820" s="68">
        <v>0</v>
      </c>
      <c r="AB820" s="68">
        <v>0</v>
      </c>
      <c r="AC820" s="68">
        <v>0</v>
      </c>
      <c r="AD820" s="68">
        <v>136</v>
      </c>
      <c r="AE820" s="68">
        <v>400</v>
      </c>
      <c r="AF820" s="68">
        <v>7</v>
      </c>
      <c r="AG820" s="68">
        <v>136</v>
      </c>
      <c r="AH820" s="68">
        <v>400</v>
      </c>
      <c r="AI820" s="68">
        <v>8</v>
      </c>
      <c r="AJ820" s="68">
        <v>108</v>
      </c>
      <c r="AK820" s="68">
        <v>20</v>
      </c>
      <c r="AL820" s="68">
        <v>0</v>
      </c>
      <c r="AM820" s="68">
        <v>0</v>
      </c>
      <c r="AN820" s="68">
        <v>0</v>
      </c>
      <c r="AO820" s="68">
        <v>0</v>
      </c>
      <c r="AP820" s="68" t="s">
        <v>967</v>
      </c>
      <c r="AQ820" s="68">
        <v>1</v>
      </c>
      <c r="AR820" s="68" t="s">
        <v>2526</v>
      </c>
      <c r="AS820" s="68">
        <v>300</v>
      </c>
      <c r="AT820" s="68">
        <v>40</v>
      </c>
      <c r="AU820" s="68">
        <v>8192</v>
      </c>
      <c r="AV820" s="68">
        <v>1</v>
      </c>
      <c r="AW820" s="68"/>
      <c r="AX820" s="68">
        <v>87</v>
      </c>
      <c r="AY820" s="126">
        <v>87</v>
      </c>
      <c r="AZ820" s="68">
        <v>2000000</v>
      </c>
      <c r="BA820" s="68">
        <v>1</v>
      </c>
      <c r="EQ820" s="68">
        <v>156064</v>
      </c>
      <c r="ER820" s="175">
        <v>1</v>
      </c>
      <c r="ES820" s="68">
        <v>-1</v>
      </c>
      <c r="ET820" s="68">
        <v>64</v>
      </c>
      <c r="EU820" s="68">
        <v>0</v>
      </c>
      <c r="EV820" s="68">
        <v>150064</v>
      </c>
      <c r="EW820" s="68" t="s">
        <v>2702</v>
      </c>
      <c r="EX820" s="68" t="str">
        <f t="shared" si="45"/>
        <v>소형</v>
      </c>
      <c r="GE820" s="68">
        <v>17602</v>
      </c>
      <c r="GF820" s="68" t="s">
        <v>4543</v>
      </c>
    </row>
    <row r="821" spans="6:188" x14ac:dyDescent="0.3">
      <c r="F821" s="68">
        <v>80088</v>
      </c>
      <c r="G821" s="68">
        <v>1</v>
      </c>
      <c r="H821" s="68">
        <v>180088</v>
      </c>
      <c r="I821" s="68">
        <v>280088</v>
      </c>
      <c r="J821" s="68" t="s">
        <v>968</v>
      </c>
      <c r="K821" s="68" t="s">
        <v>969</v>
      </c>
      <c r="L821" s="68">
        <v>150000</v>
      </c>
      <c r="M821" s="68">
        <v>20</v>
      </c>
      <c r="N821" s="68">
        <v>0</v>
      </c>
      <c r="O821" s="68">
        <v>0</v>
      </c>
      <c r="P821" s="68">
        <v>0</v>
      </c>
      <c r="Q821" s="68">
        <v>0</v>
      </c>
      <c r="R821" s="68">
        <v>16</v>
      </c>
      <c r="S821" s="68">
        <v>1</v>
      </c>
      <c r="T821" s="68">
        <v>5</v>
      </c>
      <c r="U821" s="68">
        <v>280</v>
      </c>
      <c r="V821" s="68">
        <v>0</v>
      </c>
      <c r="W821" s="68">
        <v>70</v>
      </c>
      <c r="X821" s="68">
        <v>0</v>
      </c>
      <c r="Y821" s="68">
        <v>0</v>
      </c>
      <c r="Z821" s="68">
        <v>0</v>
      </c>
      <c r="AA821" s="68">
        <v>0</v>
      </c>
      <c r="AB821" s="68">
        <v>0</v>
      </c>
      <c r="AC821" s="68">
        <v>0</v>
      </c>
      <c r="AD821" s="68">
        <v>102</v>
      </c>
      <c r="AE821" s="68">
        <v>20</v>
      </c>
      <c r="AF821" s="68">
        <v>0</v>
      </c>
      <c r="AG821" s="68">
        <v>115</v>
      </c>
      <c r="AH821" s="68">
        <v>1200</v>
      </c>
      <c r="AI821" s="68">
        <v>0</v>
      </c>
      <c r="AJ821" s="68">
        <v>131</v>
      </c>
      <c r="AK821" s="68">
        <v>1000</v>
      </c>
      <c r="AL821" s="68">
        <v>0</v>
      </c>
      <c r="AM821" s="68">
        <v>0</v>
      </c>
      <c r="AN821" s="68">
        <v>0</v>
      </c>
      <c r="AO821" s="68">
        <v>0</v>
      </c>
      <c r="AP821" s="68" t="s">
        <v>1778</v>
      </c>
      <c r="AQ821" s="68">
        <v>1</v>
      </c>
      <c r="AR821" s="68" t="s">
        <v>1779</v>
      </c>
      <c r="AS821" s="68">
        <v>600</v>
      </c>
      <c r="AT821" s="68">
        <v>24</v>
      </c>
      <c r="AU821" s="68">
        <v>0</v>
      </c>
      <c r="AV821" s="68">
        <v>1</v>
      </c>
      <c r="AW821" s="68"/>
      <c r="AX821" s="68">
        <v>88</v>
      </c>
      <c r="AY821" s="126">
        <v>88</v>
      </c>
      <c r="AZ821" s="68">
        <v>0</v>
      </c>
      <c r="BA821" s="68">
        <v>1</v>
      </c>
      <c r="EQ821" s="68">
        <v>156063</v>
      </c>
      <c r="ER821" s="175">
        <v>1</v>
      </c>
      <c r="ES821" s="68">
        <v>-1</v>
      </c>
      <c r="ET821" s="68">
        <v>63</v>
      </c>
      <c r="EU821" s="68">
        <v>0</v>
      </c>
      <c r="EV821" s="68">
        <v>150063</v>
      </c>
      <c r="EW821" s="68" t="s">
        <v>2701</v>
      </c>
      <c r="EX821" s="68" t="str">
        <f t="shared" si="45"/>
        <v>소형</v>
      </c>
      <c r="GE821" s="68">
        <v>18000</v>
      </c>
      <c r="GF821" s="68" t="s">
        <v>4510</v>
      </c>
    </row>
    <row r="822" spans="6:188" x14ac:dyDescent="0.3">
      <c r="F822" s="68">
        <v>80089</v>
      </c>
      <c r="G822" s="68">
        <v>1</v>
      </c>
      <c r="H822" s="68">
        <v>180089</v>
      </c>
      <c r="I822" s="68">
        <v>280089</v>
      </c>
      <c r="J822" s="68" t="s">
        <v>970</v>
      </c>
      <c r="K822" s="68" t="s">
        <v>971</v>
      </c>
      <c r="L822" s="68">
        <v>150000</v>
      </c>
      <c r="M822" s="68">
        <v>20</v>
      </c>
      <c r="N822" s="68">
        <v>0</v>
      </c>
      <c r="O822" s="68">
        <v>0</v>
      </c>
      <c r="P822" s="68">
        <v>0</v>
      </c>
      <c r="Q822" s="68">
        <v>0</v>
      </c>
      <c r="R822" s="68">
        <v>16</v>
      </c>
      <c r="S822" s="68">
        <v>1</v>
      </c>
      <c r="T822" s="68">
        <v>5</v>
      </c>
      <c r="U822" s="68">
        <v>270</v>
      </c>
      <c r="V822" s="68">
        <v>0</v>
      </c>
      <c r="W822" s="68">
        <v>186</v>
      </c>
      <c r="X822" s="68">
        <v>0</v>
      </c>
      <c r="Y822" s="68">
        <v>0</v>
      </c>
      <c r="Z822" s="68">
        <v>0</v>
      </c>
      <c r="AA822" s="68">
        <v>0</v>
      </c>
      <c r="AB822" s="68">
        <v>0</v>
      </c>
      <c r="AC822" s="68">
        <v>0</v>
      </c>
      <c r="AD822" s="68">
        <v>109</v>
      </c>
      <c r="AE822" s="68">
        <v>0</v>
      </c>
      <c r="AF822" s="68">
        <v>1000</v>
      </c>
      <c r="AG822" s="68">
        <v>110</v>
      </c>
      <c r="AH822" s="68">
        <v>0</v>
      </c>
      <c r="AI822" s="68">
        <v>1000</v>
      </c>
      <c r="AJ822" s="68">
        <v>121</v>
      </c>
      <c r="AK822" s="68">
        <v>1000</v>
      </c>
      <c r="AL822" s="68">
        <v>0</v>
      </c>
      <c r="AM822" s="68">
        <v>0</v>
      </c>
      <c r="AN822" s="68">
        <v>0</v>
      </c>
      <c r="AO822" s="68">
        <v>0</v>
      </c>
      <c r="AP822" s="68" t="s">
        <v>1780</v>
      </c>
      <c r="AQ822" s="68">
        <v>1</v>
      </c>
      <c r="AR822" s="68" t="s">
        <v>1781</v>
      </c>
      <c r="AS822" s="68">
        <v>600</v>
      </c>
      <c r="AT822" s="68">
        <v>24</v>
      </c>
      <c r="AU822" s="68">
        <v>0</v>
      </c>
      <c r="AV822" s="68">
        <v>1</v>
      </c>
      <c r="AW822" s="68"/>
      <c r="AX822" s="68">
        <v>89</v>
      </c>
      <c r="AY822" s="126">
        <v>89</v>
      </c>
      <c r="AZ822" s="68">
        <v>0</v>
      </c>
      <c r="BA822" s="68">
        <v>1</v>
      </c>
      <c r="EQ822" s="68">
        <v>156065</v>
      </c>
      <c r="ER822" s="175">
        <v>4</v>
      </c>
      <c r="ES822" s="68">
        <v>-1</v>
      </c>
      <c r="ET822" s="68">
        <v>65</v>
      </c>
      <c r="EU822" s="68">
        <v>0</v>
      </c>
      <c r="EV822" s="68">
        <v>150065</v>
      </c>
      <c r="EW822" s="68" t="s">
        <v>2703</v>
      </c>
      <c r="EX822" s="68" t="str">
        <f t="shared" si="45"/>
        <v>대형</v>
      </c>
      <c r="GE822" s="68">
        <v>18001</v>
      </c>
      <c r="GF822" s="68" t="s">
        <v>2628</v>
      </c>
    </row>
    <row r="823" spans="6:188" x14ac:dyDescent="0.3">
      <c r="F823" s="68">
        <v>80090</v>
      </c>
      <c r="G823" s="68">
        <v>1</v>
      </c>
      <c r="H823" s="68">
        <v>180090</v>
      </c>
      <c r="I823" s="68">
        <v>280090</v>
      </c>
      <c r="J823" s="68" t="s">
        <v>972</v>
      </c>
      <c r="K823" s="68" t="s">
        <v>973</v>
      </c>
      <c r="L823" s="68">
        <v>150000</v>
      </c>
      <c r="M823" s="68">
        <v>20</v>
      </c>
      <c r="N823" s="68">
        <v>0</v>
      </c>
      <c r="O823" s="68">
        <v>0</v>
      </c>
      <c r="P823" s="68">
        <v>0</v>
      </c>
      <c r="Q823" s="68">
        <v>0</v>
      </c>
      <c r="R823" s="68">
        <v>16</v>
      </c>
      <c r="S823" s="68">
        <v>1</v>
      </c>
      <c r="T823" s="68">
        <v>5</v>
      </c>
      <c r="U823" s="68">
        <v>238</v>
      </c>
      <c r="V823" s="68">
        <v>0</v>
      </c>
      <c r="W823" s="68">
        <v>350</v>
      </c>
      <c r="X823" s="68">
        <v>0</v>
      </c>
      <c r="Y823" s="68">
        <v>0</v>
      </c>
      <c r="Z823" s="68">
        <v>0</v>
      </c>
      <c r="AA823" s="68">
        <v>0</v>
      </c>
      <c r="AB823" s="68">
        <v>0</v>
      </c>
      <c r="AC823" s="68">
        <v>0</v>
      </c>
      <c r="AD823" s="68">
        <v>110</v>
      </c>
      <c r="AE823" s="68">
        <v>0</v>
      </c>
      <c r="AF823" s="68">
        <v>2000</v>
      </c>
      <c r="AG823" s="68">
        <v>147</v>
      </c>
      <c r="AH823" s="68">
        <v>2000</v>
      </c>
      <c r="AI823" s="68">
        <v>60132</v>
      </c>
      <c r="AJ823" s="68">
        <v>0</v>
      </c>
      <c r="AK823" s="68">
        <v>0</v>
      </c>
      <c r="AL823" s="68">
        <v>0</v>
      </c>
      <c r="AM823" s="68">
        <v>0</v>
      </c>
      <c r="AN823" s="68">
        <v>0</v>
      </c>
      <c r="AO823" s="68">
        <v>0</v>
      </c>
      <c r="AP823" s="68" t="s">
        <v>1782</v>
      </c>
      <c r="AQ823" s="68">
        <v>1</v>
      </c>
      <c r="AR823" s="68" t="s">
        <v>2527</v>
      </c>
      <c r="AS823" s="68">
        <v>600</v>
      </c>
      <c r="AT823" s="68">
        <v>24</v>
      </c>
      <c r="AU823" s="68">
        <v>0</v>
      </c>
      <c r="AV823" s="68">
        <v>1</v>
      </c>
      <c r="AW823" s="68"/>
      <c r="AX823" s="68">
        <v>90</v>
      </c>
      <c r="AY823" s="126">
        <v>90</v>
      </c>
      <c r="AZ823" s="68">
        <v>0</v>
      </c>
      <c r="BA823" s="68">
        <v>1</v>
      </c>
      <c r="EQ823" s="68">
        <v>156066</v>
      </c>
      <c r="ER823" s="175">
        <v>1</v>
      </c>
      <c r="ES823" s="68">
        <v>-1</v>
      </c>
      <c r="ET823" s="68">
        <v>66</v>
      </c>
      <c r="EU823" s="68">
        <v>0</v>
      </c>
      <c r="EV823" s="68">
        <v>150066</v>
      </c>
      <c r="EW823" s="68" t="s">
        <v>2704</v>
      </c>
      <c r="EX823" s="68" t="str">
        <f t="shared" si="45"/>
        <v>소형</v>
      </c>
      <c r="GE823" s="68">
        <v>18002</v>
      </c>
      <c r="GF823" s="68" t="s">
        <v>4544</v>
      </c>
    </row>
    <row r="824" spans="6:188" x14ac:dyDescent="0.3">
      <c r="F824" s="68">
        <v>80091</v>
      </c>
      <c r="G824" s="68">
        <v>1</v>
      </c>
      <c r="H824" s="68">
        <v>180091</v>
      </c>
      <c r="I824" s="68">
        <v>280091</v>
      </c>
      <c r="J824" s="68" t="s">
        <v>974</v>
      </c>
      <c r="K824" s="68" t="s">
        <v>975</v>
      </c>
      <c r="L824" s="68">
        <v>150000</v>
      </c>
      <c r="M824" s="68">
        <v>20</v>
      </c>
      <c r="N824" s="68">
        <v>0</v>
      </c>
      <c r="O824" s="68">
        <v>0</v>
      </c>
      <c r="P824" s="68">
        <v>0</v>
      </c>
      <c r="Q824" s="68">
        <v>0</v>
      </c>
      <c r="R824" s="68">
        <v>16</v>
      </c>
      <c r="S824" s="68">
        <v>1</v>
      </c>
      <c r="T824" s="68">
        <v>5</v>
      </c>
      <c r="U824" s="68">
        <v>266</v>
      </c>
      <c r="V824" s="68">
        <v>0</v>
      </c>
      <c r="W824" s="68">
        <v>326</v>
      </c>
      <c r="X824" s="68">
        <v>0</v>
      </c>
      <c r="Y824" s="68">
        <v>0</v>
      </c>
      <c r="Z824" s="68">
        <v>0</v>
      </c>
      <c r="AA824" s="68">
        <v>0</v>
      </c>
      <c r="AB824" s="68">
        <v>0</v>
      </c>
      <c r="AC824" s="68">
        <v>0</v>
      </c>
      <c r="AD824" s="68">
        <v>122</v>
      </c>
      <c r="AE824" s="68">
        <v>1200</v>
      </c>
      <c r="AF824" s="68">
        <v>0</v>
      </c>
      <c r="AG824" s="68">
        <v>150</v>
      </c>
      <c r="AH824" s="68">
        <v>1000</v>
      </c>
      <c r="AI824" s="68">
        <v>67019</v>
      </c>
      <c r="AJ824" s="68">
        <v>150</v>
      </c>
      <c r="AK824" s="68">
        <v>1000</v>
      </c>
      <c r="AL824" s="68">
        <v>67020</v>
      </c>
      <c r="AM824" s="68">
        <v>0</v>
      </c>
      <c r="AN824" s="68">
        <v>0</v>
      </c>
      <c r="AO824" s="68">
        <v>0</v>
      </c>
      <c r="AP824" s="68" t="s">
        <v>1783</v>
      </c>
      <c r="AQ824" s="68">
        <v>1</v>
      </c>
      <c r="AR824" s="68" t="s">
        <v>1784</v>
      </c>
      <c r="AS824" s="68">
        <v>600</v>
      </c>
      <c r="AT824" s="68">
        <v>24</v>
      </c>
      <c r="AU824" s="68">
        <v>0</v>
      </c>
      <c r="AV824" s="68">
        <v>1</v>
      </c>
      <c r="AW824" s="68"/>
      <c r="AX824" s="68">
        <v>91</v>
      </c>
      <c r="AY824" s="126">
        <v>91</v>
      </c>
      <c r="AZ824" s="68">
        <v>0</v>
      </c>
      <c r="BA824" s="68">
        <v>1</v>
      </c>
      <c r="EQ824" s="68">
        <v>156067</v>
      </c>
      <c r="ER824" s="175">
        <v>2</v>
      </c>
      <c r="ES824" s="68">
        <v>-1</v>
      </c>
      <c r="ET824" s="68">
        <v>67</v>
      </c>
      <c r="EU824" s="68">
        <v>0</v>
      </c>
      <c r="EV824" s="68">
        <v>150067</v>
      </c>
      <c r="EW824" s="68" t="s">
        <v>2705</v>
      </c>
      <c r="EX824" s="68" t="str">
        <f t="shared" si="45"/>
        <v>중형</v>
      </c>
      <c r="GE824" s="68">
        <v>18003</v>
      </c>
      <c r="GF824" s="68" t="s">
        <v>3883</v>
      </c>
    </row>
    <row r="825" spans="6:188" x14ac:dyDescent="0.3">
      <c r="F825" s="68">
        <v>80092</v>
      </c>
      <c r="G825" s="68">
        <v>1</v>
      </c>
      <c r="H825" s="68">
        <v>180092</v>
      </c>
      <c r="I825" s="68">
        <v>280092</v>
      </c>
      <c r="J825" s="68" t="s">
        <v>976</v>
      </c>
      <c r="K825" s="68" t="s">
        <v>977</v>
      </c>
      <c r="L825" s="68">
        <v>150000</v>
      </c>
      <c r="M825" s="68">
        <v>20</v>
      </c>
      <c r="N825" s="68">
        <v>0</v>
      </c>
      <c r="O825" s="68">
        <v>0</v>
      </c>
      <c r="P825" s="68">
        <v>0</v>
      </c>
      <c r="Q825" s="68">
        <v>0</v>
      </c>
      <c r="R825" s="68">
        <v>16</v>
      </c>
      <c r="S825" s="68">
        <v>1</v>
      </c>
      <c r="T825" s="68">
        <v>5</v>
      </c>
      <c r="U825" s="68">
        <v>459</v>
      </c>
      <c r="V825" s="68">
        <v>0</v>
      </c>
      <c r="W825" s="68">
        <v>53</v>
      </c>
      <c r="X825" s="68">
        <v>0</v>
      </c>
      <c r="Y825" s="68">
        <v>0</v>
      </c>
      <c r="Z825" s="68">
        <v>0</v>
      </c>
      <c r="AA825" s="68">
        <v>0</v>
      </c>
      <c r="AB825" s="68">
        <v>0</v>
      </c>
      <c r="AC825" s="68">
        <v>0</v>
      </c>
      <c r="AD825" s="68">
        <v>101</v>
      </c>
      <c r="AE825" s="68">
        <v>25</v>
      </c>
      <c r="AF825" s="68">
        <v>0</v>
      </c>
      <c r="AG825" s="68">
        <v>109</v>
      </c>
      <c r="AH825" s="68">
        <v>0</v>
      </c>
      <c r="AI825" s="68">
        <v>1000</v>
      </c>
      <c r="AJ825" s="68">
        <v>115</v>
      </c>
      <c r="AK825" s="68">
        <v>1500</v>
      </c>
      <c r="AL825" s="68">
        <v>0</v>
      </c>
      <c r="AM825" s="68">
        <v>0</v>
      </c>
      <c r="AN825" s="68">
        <v>0</v>
      </c>
      <c r="AO825" s="68">
        <v>0</v>
      </c>
      <c r="AP825" s="68" t="s">
        <v>1785</v>
      </c>
      <c r="AQ825" s="68">
        <v>1</v>
      </c>
      <c r="AR825" s="68" t="s">
        <v>1786</v>
      </c>
      <c r="AS825" s="68">
        <v>600</v>
      </c>
      <c r="AT825" s="68">
        <v>24</v>
      </c>
      <c r="AU825" s="68">
        <v>0</v>
      </c>
      <c r="AV825" s="68">
        <v>1</v>
      </c>
      <c r="AW825" s="68"/>
      <c r="AX825" s="68">
        <v>92</v>
      </c>
      <c r="AY825" s="126">
        <v>92</v>
      </c>
      <c r="AZ825" s="68">
        <v>0</v>
      </c>
      <c r="BA825" s="68">
        <v>1</v>
      </c>
      <c r="EQ825" s="68">
        <v>56068</v>
      </c>
      <c r="ER825" s="175">
        <v>1</v>
      </c>
      <c r="ES825" s="68">
        <v>-1</v>
      </c>
      <c r="ET825" s="68">
        <v>68</v>
      </c>
      <c r="EU825" s="68">
        <v>0</v>
      </c>
      <c r="EV825" s="68">
        <v>150068</v>
      </c>
      <c r="EW825" s="68" t="s">
        <v>2706</v>
      </c>
      <c r="EX825" s="68" t="str">
        <f t="shared" si="45"/>
        <v>소형</v>
      </c>
      <c r="GE825" s="68">
        <v>18004</v>
      </c>
      <c r="GF825" s="68" t="s">
        <v>4545</v>
      </c>
    </row>
    <row r="826" spans="6:188" x14ac:dyDescent="0.3">
      <c r="F826" s="68">
        <v>80093</v>
      </c>
      <c r="G826" s="68">
        <v>1</v>
      </c>
      <c r="H826" s="68">
        <v>180093</v>
      </c>
      <c r="I826" s="68">
        <v>280093</v>
      </c>
      <c r="J826" s="68" t="s">
        <v>978</v>
      </c>
      <c r="K826" s="68" t="s">
        <v>979</v>
      </c>
      <c r="L826" s="68">
        <v>30000</v>
      </c>
      <c r="M826" s="68">
        <v>20</v>
      </c>
      <c r="N826" s="68">
        <v>0</v>
      </c>
      <c r="O826" s="68">
        <v>0</v>
      </c>
      <c r="P826" s="68">
        <v>0</v>
      </c>
      <c r="Q826" s="68">
        <v>0</v>
      </c>
      <c r="R826" s="68">
        <v>32</v>
      </c>
      <c r="S826" s="68">
        <v>1</v>
      </c>
      <c r="T826" s="68">
        <v>2</v>
      </c>
      <c r="U826" s="68">
        <v>19</v>
      </c>
      <c r="V826" s="68">
        <v>0</v>
      </c>
      <c r="W826" s="68">
        <v>0</v>
      </c>
      <c r="X826" s="68">
        <v>0</v>
      </c>
      <c r="Y826" s="68">
        <v>0</v>
      </c>
      <c r="Z826" s="68">
        <v>0</v>
      </c>
      <c r="AA826" s="68">
        <v>0</v>
      </c>
      <c r="AB826" s="68">
        <v>0</v>
      </c>
      <c r="AC826" s="68">
        <v>0</v>
      </c>
      <c r="AD826" s="68">
        <v>101</v>
      </c>
      <c r="AE826" s="68">
        <v>5</v>
      </c>
      <c r="AF826" s="68">
        <v>0</v>
      </c>
      <c r="AG826" s="68">
        <v>0</v>
      </c>
      <c r="AH826" s="68">
        <v>0</v>
      </c>
      <c r="AI826" s="68">
        <v>0</v>
      </c>
      <c r="AJ826" s="68">
        <v>0</v>
      </c>
      <c r="AK826" s="68">
        <v>0</v>
      </c>
      <c r="AL826" s="68">
        <v>0</v>
      </c>
      <c r="AM826" s="68">
        <v>0</v>
      </c>
      <c r="AN826" s="68">
        <v>0</v>
      </c>
      <c r="AO826" s="68">
        <v>0</v>
      </c>
      <c r="AP826" s="68" t="s">
        <v>1787</v>
      </c>
      <c r="AQ826" s="68">
        <v>0</v>
      </c>
      <c r="AR826" s="68" t="s">
        <v>10386</v>
      </c>
      <c r="AS826" s="68">
        <v>150</v>
      </c>
      <c r="AT826" s="68">
        <v>8388664</v>
      </c>
      <c r="AU826" s="68">
        <v>8192</v>
      </c>
      <c r="AV826" s="68">
        <v>1</v>
      </c>
      <c r="AW826" s="68"/>
      <c r="AX826" s="68">
        <v>93</v>
      </c>
      <c r="AY826" s="126">
        <v>93</v>
      </c>
      <c r="AZ826" s="68">
        <v>500000</v>
      </c>
      <c r="BA826" s="68">
        <v>1</v>
      </c>
      <c r="EQ826" s="68">
        <v>56069</v>
      </c>
      <c r="ER826" s="175">
        <v>1</v>
      </c>
      <c r="ES826" s="68">
        <v>-1</v>
      </c>
      <c r="ET826" s="68">
        <v>69</v>
      </c>
      <c r="EU826" s="68">
        <v>0</v>
      </c>
      <c r="EV826" s="68">
        <v>150069</v>
      </c>
      <c r="EW826" s="68" t="s">
        <v>2707</v>
      </c>
      <c r="EX826" s="68" t="str">
        <f t="shared" si="45"/>
        <v>소형</v>
      </c>
      <c r="GE826" s="68">
        <v>18005</v>
      </c>
      <c r="GF826" s="68" t="s">
        <v>4197</v>
      </c>
    </row>
    <row r="827" spans="6:188" x14ac:dyDescent="0.3">
      <c r="F827" s="68">
        <v>80094</v>
      </c>
      <c r="G827" s="68">
        <v>1</v>
      </c>
      <c r="H827" s="68">
        <v>180094</v>
      </c>
      <c r="I827" s="68">
        <v>280094</v>
      </c>
      <c r="J827" s="68" t="s">
        <v>980</v>
      </c>
      <c r="K827" s="68" t="s">
        <v>981</v>
      </c>
      <c r="L827" s="68">
        <v>30000</v>
      </c>
      <c r="M827" s="68">
        <v>20</v>
      </c>
      <c r="N827" s="68">
        <v>0</v>
      </c>
      <c r="O827" s="68">
        <v>0</v>
      </c>
      <c r="P827" s="68">
        <v>0</v>
      </c>
      <c r="Q827" s="68">
        <v>0</v>
      </c>
      <c r="R827" s="68">
        <v>32</v>
      </c>
      <c r="S827" s="68">
        <v>1</v>
      </c>
      <c r="T827" s="68">
        <v>2</v>
      </c>
      <c r="U827" s="68">
        <v>16</v>
      </c>
      <c r="V827" s="68">
        <v>0</v>
      </c>
      <c r="W827" s="68">
        <v>0</v>
      </c>
      <c r="X827" s="68">
        <v>0</v>
      </c>
      <c r="Y827" s="68">
        <v>0</v>
      </c>
      <c r="Z827" s="68">
        <v>0</v>
      </c>
      <c r="AA827" s="68">
        <v>0</v>
      </c>
      <c r="AB827" s="68">
        <v>0</v>
      </c>
      <c r="AC827" s="68">
        <v>0</v>
      </c>
      <c r="AD827" s="68">
        <v>103</v>
      </c>
      <c r="AE827" s="68">
        <v>5</v>
      </c>
      <c r="AF827" s="68">
        <v>0</v>
      </c>
      <c r="AG827" s="68">
        <v>0</v>
      </c>
      <c r="AH827" s="68">
        <v>0</v>
      </c>
      <c r="AI827" s="68">
        <v>0</v>
      </c>
      <c r="AJ827" s="68">
        <v>0</v>
      </c>
      <c r="AK827" s="68">
        <v>0</v>
      </c>
      <c r="AL827" s="68">
        <v>0</v>
      </c>
      <c r="AM827" s="68">
        <v>0</v>
      </c>
      <c r="AN827" s="68">
        <v>0</v>
      </c>
      <c r="AO827" s="68">
        <v>0</v>
      </c>
      <c r="AP827" s="68" t="s">
        <v>982</v>
      </c>
      <c r="AQ827" s="68">
        <v>0</v>
      </c>
      <c r="AR827" s="68" t="s">
        <v>10387</v>
      </c>
      <c r="AS827" s="68">
        <v>150</v>
      </c>
      <c r="AT827" s="68">
        <v>8388664</v>
      </c>
      <c r="AU827" s="68">
        <v>8192</v>
      </c>
      <c r="AV827" s="68">
        <v>1</v>
      </c>
      <c r="AW827" s="68"/>
      <c r="AX827" s="68">
        <v>94</v>
      </c>
      <c r="AY827" s="126">
        <v>94</v>
      </c>
      <c r="AZ827" s="68">
        <v>500000</v>
      </c>
      <c r="BA827" s="68">
        <v>1</v>
      </c>
      <c r="EQ827" s="68">
        <v>56070</v>
      </c>
      <c r="ER827" s="175">
        <v>4</v>
      </c>
      <c r="ES827" s="68">
        <v>-1</v>
      </c>
      <c r="ET827" s="68">
        <v>70</v>
      </c>
      <c r="EU827" s="68">
        <v>0</v>
      </c>
      <c r="EV827" s="68">
        <v>150070</v>
      </c>
      <c r="EW827" s="68" t="s">
        <v>2708</v>
      </c>
      <c r="EX827" s="68" t="str">
        <f t="shared" si="45"/>
        <v>대형</v>
      </c>
      <c r="GE827" s="68">
        <v>18006</v>
      </c>
      <c r="GF827" s="68" t="s">
        <v>4517</v>
      </c>
    </row>
    <row r="828" spans="6:188" x14ac:dyDescent="0.3">
      <c r="F828" s="68">
        <v>80095</v>
      </c>
      <c r="G828" s="68">
        <v>1</v>
      </c>
      <c r="H828" s="68">
        <v>180095</v>
      </c>
      <c r="I828" s="68">
        <v>280095</v>
      </c>
      <c r="J828" s="68" t="s">
        <v>983</v>
      </c>
      <c r="K828" s="68" t="s">
        <v>984</v>
      </c>
      <c r="L828" s="68">
        <v>60000</v>
      </c>
      <c r="M828" s="68">
        <v>20</v>
      </c>
      <c r="N828" s="68">
        <v>0</v>
      </c>
      <c r="O828" s="68">
        <v>0</v>
      </c>
      <c r="P828" s="68">
        <v>0</v>
      </c>
      <c r="Q828" s="68">
        <v>0</v>
      </c>
      <c r="R828" s="68">
        <v>32</v>
      </c>
      <c r="S828" s="68">
        <v>1</v>
      </c>
      <c r="T828" s="68">
        <v>3</v>
      </c>
      <c r="U828" s="68">
        <v>84</v>
      </c>
      <c r="V828" s="68">
        <v>0</v>
      </c>
      <c r="W828" s="68">
        <v>0</v>
      </c>
      <c r="X828" s="68">
        <v>0</v>
      </c>
      <c r="Y828" s="68">
        <v>0</v>
      </c>
      <c r="Z828" s="68">
        <v>0</v>
      </c>
      <c r="AA828" s="68">
        <v>0</v>
      </c>
      <c r="AB828" s="68">
        <v>0</v>
      </c>
      <c r="AC828" s="68">
        <v>0</v>
      </c>
      <c r="AD828" s="68">
        <v>101</v>
      </c>
      <c r="AE828" s="68">
        <v>10</v>
      </c>
      <c r="AF828" s="68">
        <v>0</v>
      </c>
      <c r="AG828" s="68">
        <v>0</v>
      </c>
      <c r="AH828" s="68">
        <v>0</v>
      </c>
      <c r="AI828" s="68">
        <v>0</v>
      </c>
      <c r="AJ828" s="68">
        <v>0</v>
      </c>
      <c r="AK828" s="68">
        <v>0</v>
      </c>
      <c r="AL828" s="68">
        <v>0</v>
      </c>
      <c r="AM828" s="68">
        <v>0</v>
      </c>
      <c r="AN828" s="68">
        <v>0</v>
      </c>
      <c r="AO828" s="68">
        <v>0</v>
      </c>
      <c r="AP828" s="68" t="s">
        <v>985</v>
      </c>
      <c r="AQ828" s="68">
        <v>1</v>
      </c>
      <c r="AR828" s="68" t="s">
        <v>2528</v>
      </c>
      <c r="AS828" s="68">
        <v>150</v>
      </c>
      <c r="AT828" s="68">
        <v>8388664</v>
      </c>
      <c r="AU828" s="68">
        <v>8192</v>
      </c>
      <c r="AV828" s="68">
        <v>1</v>
      </c>
      <c r="AW828" s="68"/>
      <c r="AX828" s="68">
        <v>95</v>
      </c>
      <c r="AY828" s="126">
        <v>95</v>
      </c>
      <c r="AZ828" s="68">
        <v>1250000</v>
      </c>
      <c r="BA828" s="68">
        <v>1</v>
      </c>
      <c r="EQ828" s="68">
        <v>56071</v>
      </c>
      <c r="ER828" s="175">
        <v>4</v>
      </c>
      <c r="ES828" s="68">
        <v>-1</v>
      </c>
      <c r="ET828" s="68">
        <v>71</v>
      </c>
      <c r="EU828" s="68">
        <v>0</v>
      </c>
      <c r="EV828" s="68">
        <v>150071</v>
      </c>
      <c r="EW828" s="68" t="s">
        <v>2709</v>
      </c>
      <c r="EX828" s="68" t="str">
        <f t="shared" si="45"/>
        <v>대형</v>
      </c>
      <c r="GE828" s="68">
        <v>18007</v>
      </c>
      <c r="GF828" s="68" t="s">
        <v>4516</v>
      </c>
    </row>
    <row r="829" spans="6:188" x14ac:dyDescent="0.3">
      <c r="F829" s="68">
        <v>80096</v>
      </c>
      <c r="G829" s="68">
        <v>1</v>
      </c>
      <c r="H829" s="68">
        <v>180096</v>
      </c>
      <c r="I829" s="68">
        <v>280096</v>
      </c>
      <c r="J829" s="68" t="s">
        <v>986</v>
      </c>
      <c r="K829" s="68" t="s">
        <v>987</v>
      </c>
      <c r="L829" s="68">
        <v>60000</v>
      </c>
      <c r="M829" s="68">
        <v>20</v>
      </c>
      <c r="N829" s="68">
        <v>0</v>
      </c>
      <c r="O829" s="68">
        <v>0</v>
      </c>
      <c r="P829" s="68">
        <v>0</v>
      </c>
      <c r="Q829" s="68">
        <v>0</v>
      </c>
      <c r="R829" s="68">
        <v>32</v>
      </c>
      <c r="S829" s="68">
        <v>1</v>
      </c>
      <c r="T829" s="68">
        <v>3</v>
      </c>
      <c r="U829" s="68">
        <v>69</v>
      </c>
      <c r="V829" s="68">
        <v>0</v>
      </c>
      <c r="W829" s="68">
        <v>0</v>
      </c>
      <c r="X829" s="68">
        <v>0</v>
      </c>
      <c r="Y829" s="68">
        <v>0</v>
      </c>
      <c r="Z829" s="68">
        <v>0</v>
      </c>
      <c r="AA829" s="68">
        <v>0</v>
      </c>
      <c r="AB829" s="68">
        <v>0</v>
      </c>
      <c r="AC829" s="68">
        <v>0</v>
      </c>
      <c r="AD829" s="68">
        <v>103</v>
      </c>
      <c r="AE829" s="68">
        <v>10</v>
      </c>
      <c r="AF829" s="68">
        <v>0</v>
      </c>
      <c r="AG829" s="68">
        <v>131</v>
      </c>
      <c r="AH829" s="68">
        <v>400</v>
      </c>
      <c r="AI829" s="68">
        <v>0</v>
      </c>
      <c r="AJ829" s="68">
        <v>0</v>
      </c>
      <c r="AK829" s="68">
        <v>0</v>
      </c>
      <c r="AL829" s="68">
        <v>0</v>
      </c>
      <c r="AM829" s="68">
        <v>0</v>
      </c>
      <c r="AN829" s="68">
        <v>0</v>
      </c>
      <c r="AO829" s="68">
        <v>0</v>
      </c>
      <c r="AP829" s="68" t="s">
        <v>988</v>
      </c>
      <c r="AQ829" s="68">
        <v>1</v>
      </c>
      <c r="AR829" s="68" t="s">
        <v>2529</v>
      </c>
      <c r="AS829" s="68">
        <v>150</v>
      </c>
      <c r="AT829" s="68">
        <v>8388664</v>
      </c>
      <c r="AU829" s="68">
        <v>8192</v>
      </c>
      <c r="AV829" s="68">
        <v>1</v>
      </c>
      <c r="AW829" s="68"/>
      <c r="AX829" s="68">
        <v>96</v>
      </c>
      <c r="AY829" s="126">
        <v>96</v>
      </c>
      <c r="AZ829" s="68">
        <v>1250000</v>
      </c>
      <c r="BA829" s="68">
        <v>1</v>
      </c>
      <c r="EQ829" s="68">
        <v>56072</v>
      </c>
      <c r="ER829" s="175">
        <v>1</v>
      </c>
      <c r="ES829" s="68">
        <v>-1</v>
      </c>
      <c r="ET829" s="68">
        <v>72</v>
      </c>
      <c r="EU829" s="68">
        <v>0</v>
      </c>
      <c r="EV829" s="68">
        <v>150072</v>
      </c>
      <c r="EW829" s="68" t="s">
        <v>2710</v>
      </c>
      <c r="EX829" s="68" t="str">
        <f t="shared" si="45"/>
        <v>소형</v>
      </c>
      <c r="GE829" s="68">
        <v>18008</v>
      </c>
      <c r="GF829" s="68" t="s">
        <v>4546</v>
      </c>
    </row>
    <row r="830" spans="6:188" x14ac:dyDescent="0.3">
      <c r="F830" s="68">
        <v>80097</v>
      </c>
      <c r="G830" s="68">
        <v>1</v>
      </c>
      <c r="H830" s="68">
        <v>180097</v>
      </c>
      <c r="I830" s="68">
        <v>280097</v>
      </c>
      <c r="J830" s="68" t="s">
        <v>989</v>
      </c>
      <c r="K830" s="68" t="s">
        <v>990</v>
      </c>
      <c r="L830" s="68">
        <v>100000</v>
      </c>
      <c r="M830" s="68">
        <v>20</v>
      </c>
      <c r="N830" s="68">
        <v>0</v>
      </c>
      <c r="O830" s="68">
        <v>0</v>
      </c>
      <c r="P830" s="68">
        <v>0</v>
      </c>
      <c r="Q830" s="68">
        <v>0</v>
      </c>
      <c r="R830" s="68">
        <v>32</v>
      </c>
      <c r="S830" s="68">
        <v>1</v>
      </c>
      <c r="T830" s="68">
        <v>4</v>
      </c>
      <c r="U830" s="68">
        <v>219</v>
      </c>
      <c r="V830" s="68">
        <v>0</v>
      </c>
      <c r="W830" s="68">
        <v>0</v>
      </c>
      <c r="X830" s="68">
        <v>0</v>
      </c>
      <c r="Y830" s="68">
        <v>0</v>
      </c>
      <c r="Z830" s="68">
        <v>0</v>
      </c>
      <c r="AA830" s="68">
        <v>0</v>
      </c>
      <c r="AB830" s="68">
        <v>0</v>
      </c>
      <c r="AC830" s="68">
        <v>0</v>
      </c>
      <c r="AD830" s="68">
        <v>101</v>
      </c>
      <c r="AE830" s="68">
        <v>15</v>
      </c>
      <c r="AF830" s="68">
        <v>0</v>
      </c>
      <c r="AG830" s="68">
        <v>109</v>
      </c>
      <c r="AH830" s="68">
        <v>0</v>
      </c>
      <c r="AI830" s="68">
        <v>1500</v>
      </c>
      <c r="AJ830" s="68">
        <v>0</v>
      </c>
      <c r="AK830" s="68">
        <v>0</v>
      </c>
      <c r="AL830" s="68">
        <v>0</v>
      </c>
      <c r="AM830" s="68">
        <v>0</v>
      </c>
      <c r="AN830" s="68">
        <v>0</v>
      </c>
      <c r="AO830" s="68">
        <v>0</v>
      </c>
      <c r="AP830" s="68" t="s">
        <v>1788</v>
      </c>
      <c r="AQ830" s="68">
        <v>1</v>
      </c>
      <c r="AR830" s="68" t="s">
        <v>2530</v>
      </c>
      <c r="AS830" s="68">
        <v>300</v>
      </c>
      <c r="AT830" s="68">
        <v>56</v>
      </c>
      <c r="AU830" s="68">
        <v>0</v>
      </c>
      <c r="AV830" s="68">
        <v>1</v>
      </c>
      <c r="AW830" s="68"/>
      <c r="AX830" s="68">
        <v>97</v>
      </c>
      <c r="AY830" s="126">
        <v>97</v>
      </c>
      <c r="AZ830" s="68">
        <v>2000000</v>
      </c>
      <c r="BA830" s="68">
        <v>1</v>
      </c>
      <c r="EQ830" s="68">
        <v>156072</v>
      </c>
      <c r="ER830" s="175">
        <v>1</v>
      </c>
      <c r="ES830" s="68">
        <v>-1</v>
      </c>
      <c r="ET830" s="68">
        <v>72</v>
      </c>
      <c r="EU830" s="68">
        <v>0</v>
      </c>
      <c r="EV830" s="68">
        <v>150072</v>
      </c>
      <c r="EW830" s="68" t="s">
        <v>2710</v>
      </c>
      <c r="EX830" s="68" t="str">
        <f t="shared" si="45"/>
        <v>소형</v>
      </c>
      <c r="GE830" s="68">
        <v>18009</v>
      </c>
      <c r="GF830" s="68" t="s">
        <v>4547</v>
      </c>
    </row>
    <row r="831" spans="6:188" x14ac:dyDescent="0.3">
      <c r="F831" s="68">
        <v>80098</v>
      </c>
      <c r="G831" s="68">
        <v>1</v>
      </c>
      <c r="H831" s="68">
        <v>180098</v>
      </c>
      <c r="I831" s="68">
        <v>280098</v>
      </c>
      <c r="J831" s="68" t="s">
        <v>991</v>
      </c>
      <c r="K831" s="68" t="s">
        <v>992</v>
      </c>
      <c r="L831" s="68">
        <v>100000</v>
      </c>
      <c r="M831" s="68">
        <v>20</v>
      </c>
      <c r="N831" s="68">
        <v>0</v>
      </c>
      <c r="O831" s="68">
        <v>0</v>
      </c>
      <c r="P831" s="68">
        <v>0</v>
      </c>
      <c r="Q831" s="68">
        <v>0</v>
      </c>
      <c r="R831" s="68">
        <v>32</v>
      </c>
      <c r="S831" s="68">
        <v>7</v>
      </c>
      <c r="T831" s="68">
        <v>4</v>
      </c>
      <c r="U831" s="68">
        <v>140</v>
      </c>
      <c r="V831" s="68">
        <v>0</v>
      </c>
      <c r="W831" s="68">
        <v>0</v>
      </c>
      <c r="X831" s="68">
        <v>0</v>
      </c>
      <c r="Y831" s="68">
        <v>0</v>
      </c>
      <c r="Z831" s="68">
        <v>0</v>
      </c>
      <c r="AA831" s="68">
        <v>0</v>
      </c>
      <c r="AB831" s="68">
        <v>0</v>
      </c>
      <c r="AC831" s="68">
        <v>0</v>
      </c>
      <c r="AD831" s="68">
        <v>103</v>
      </c>
      <c r="AE831" s="68">
        <v>15</v>
      </c>
      <c r="AF831" s="68">
        <v>0</v>
      </c>
      <c r="AG831" s="68">
        <v>112</v>
      </c>
      <c r="AH831" s="68">
        <v>0</v>
      </c>
      <c r="AI831" s="68">
        <v>1500</v>
      </c>
      <c r="AJ831" s="68">
        <v>0</v>
      </c>
      <c r="AK831" s="68">
        <v>0</v>
      </c>
      <c r="AL831" s="68">
        <v>0</v>
      </c>
      <c r="AM831" s="68">
        <v>0</v>
      </c>
      <c r="AN831" s="68">
        <v>0</v>
      </c>
      <c r="AO831" s="68">
        <v>0</v>
      </c>
      <c r="AP831" s="68" t="s">
        <v>1789</v>
      </c>
      <c r="AQ831" s="68">
        <v>1</v>
      </c>
      <c r="AR831" s="68" t="s">
        <v>2531</v>
      </c>
      <c r="AS831" s="68">
        <v>300</v>
      </c>
      <c r="AT831" s="68">
        <v>8388664</v>
      </c>
      <c r="AU831" s="68">
        <v>8192</v>
      </c>
      <c r="AV831" s="68">
        <v>1</v>
      </c>
      <c r="AW831" s="68"/>
      <c r="AX831" s="68">
        <v>98</v>
      </c>
      <c r="AY831" s="126">
        <v>98</v>
      </c>
      <c r="AZ831" s="68">
        <v>2000000</v>
      </c>
      <c r="BA831" s="68">
        <v>1</v>
      </c>
      <c r="EQ831" s="68">
        <v>56073</v>
      </c>
      <c r="ER831" s="175">
        <v>2</v>
      </c>
      <c r="ES831" s="68">
        <v>-1</v>
      </c>
      <c r="ET831" s="68">
        <v>73</v>
      </c>
      <c r="EU831" s="68">
        <v>0</v>
      </c>
      <c r="EV831" s="68">
        <v>150073</v>
      </c>
      <c r="EW831" s="68" t="s">
        <v>2711</v>
      </c>
      <c r="EX831" s="68" t="str">
        <f t="shared" si="45"/>
        <v>중형</v>
      </c>
      <c r="GE831" s="68">
        <v>18010</v>
      </c>
      <c r="GF831" s="68" t="s">
        <v>4548</v>
      </c>
    </row>
    <row r="832" spans="6:188" x14ac:dyDescent="0.3">
      <c r="F832" s="68">
        <v>80099</v>
      </c>
      <c r="G832" s="68">
        <v>1</v>
      </c>
      <c r="H832" s="68">
        <v>180099</v>
      </c>
      <c r="I832" s="68">
        <v>280099</v>
      </c>
      <c r="J832" s="68" t="s">
        <v>993</v>
      </c>
      <c r="K832" s="68" t="s">
        <v>994</v>
      </c>
      <c r="L832" s="68">
        <v>100000</v>
      </c>
      <c r="M832" s="68">
        <v>20</v>
      </c>
      <c r="N832" s="68">
        <v>0</v>
      </c>
      <c r="O832" s="68">
        <v>0</v>
      </c>
      <c r="P832" s="68">
        <v>0</v>
      </c>
      <c r="Q832" s="68">
        <v>0</v>
      </c>
      <c r="R832" s="68">
        <v>32</v>
      </c>
      <c r="S832" s="68">
        <v>4</v>
      </c>
      <c r="T832" s="68">
        <v>4</v>
      </c>
      <c r="U832" s="68">
        <v>175</v>
      </c>
      <c r="V832" s="68">
        <v>0</v>
      </c>
      <c r="W832" s="68">
        <v>0</v>
      </c>
      <c r="X832" s="68">
        <v>0</v>
      </c>
      <c r="Y832" s="68">
        <v>0</v>
      </c>
      <c r="Z832" s="68">
        <v>0</v>
      </c>
      <c r="AA832" s="68">
        <v>0</v>
      </c>
      <c r="AB832" s="68">
        <v>0</v>
      </c>
      <c r="AC832" s="68">
        <v>0</v>
      </c>
      <c r="AD832" s="68">
        <v>109</v>
      </c>
      <c r="AE832" s="68">
        <v>0</v>
      </c>
      <c r="AF832" s="68">
        <v>1000</v>
      </c>
      <c r="AG832" s="68">
        <v>150</v>
      </c>
      <c r="AH832" s="68">
        <v>1000</v>
      </c>
      <c r="AI832" s="68">
        <v>67005</v>
      </c>
      <c r="AJ832" s="68">
        <v>0</v>
      </c>
      <c r="AK832" s="68">
        <v>0</v>
      </c>
      <c r="AL832" s="68">
        <v>0</v>
      </c>
      <c r="AM832" s="68">
        <v>0</v>
      </c>
      <c r="AN832" s="68">
        <v>0</v>
      </c>
      <c r="AO832" s="68">
        <v>0</v>
      </c>
      <c r="AP832" s="68" t="s">
        <v>1790</v>
      </c>
      <c r="AQ832" s="68">
        <v>1</v>
      </c>
      <c r="AR832" s="68" t="s">
        <v>2532</v>
      </c>
      <c r="AS832" s="68">
        <v>300</v>
      </c>
      <c r="AT832" s="68">
        <v>40</v>
      </c>
      <c r="AU832" s="68">
        <v>8192</v>
      </c>
      <c r="AV832" s="68">
        <v>1</v>
      </c>
      <c r="AW832" s="68"/>
      <c r="AX832" s="68">
        <v>99</v>
      </c>
      <c r="AY832" s="126">
        <v>99</v>
      </c>
      <c r="AZ832" s="68">
        <v>2000000</v>
      </c>
      <c r="BA832" s="68">
        <v>1</v>
      </c>
      <c r="EQ832" s="68">
        <v>156073</v>
      </c>
      <c r="ER832" s="175">
        <v>2</v>
      </c>
      <c r="ES832" s="68">
        <v>-1</v>
      </c>
      <c r="ET832" s="68">
        <v>73</v>
      </c>
      <c r="EU832" s="68">
        <v>0</v>
      </c>
      <c r="EV832" s="68">
        <v>150073</v>
      </c>
      <c r="EW832" s="68" t="s">
        <v>2711</v>
      </c>
      <c r="EX832" s="68" t="str">
        <f t="shared" si="45"/>
        <v>중형</v>
      </c>
      <c r="GE832" s="68">
        <v>18011</v>
      </c>
      <c r="GF832" s="68" t="s">
        <v>4549</v>
      </c>
    </row>
    <row r="833" spans="6:188" x14ac:dyDescent="0.3">
      <c r="F833" s="68">
        <v>80100</v>
      </c>
      <c r="G833" s="68">
        <v>1</v>
      </c>
      <c r="H833" s="68">
        <v>180100</v>
      </c>
      <c r="I833" s="68">
        <v>280100</v>
      </c>
      <c r="J833" s="68" t="s">
        <v>995</v>
      </c>
      <c r="K833" s="68" t="s">
        <v>996</v>
      </c>
      <c r="L833" s="68">
        <v>150000</v>
      </c>
      <c r="M833" s="68">
        <v>20</v>
      </c>
      <c r="N833" s="68">
        <v>0</v>
      </c>
      <c r="O833" s="68">
        <v>0</v>
      </c>
      <c r="P833" s="68">
        <v>0</v>
      </c>
      <c r="Q833" s="68">
        <v>0</v>
      </c>
      <c r="R833" s="68">
        <v>32</v>
      </c>
      <c r="S833" s="68">
        <v>1</v>
      </c>
      <c r="T833" s="68">
        <v>5</v>
      </c>
      <c r="U833" s="68">
        <v>322</v>
      </c>
      <c r="V833" s="68">
        <v>0</v>
      </c>
      <c r="W833" s="68">
        <v>0</v>
      </c>
      <c r="X833" s="68">
        <v>0</v>
      </c>
      <c r="Y833" s="68">
        <v>0</v>
      </c>
      <c r="Z833" s="68">
        <v>0</v>
      </c>
      <c r="AA833" s="68">
        <v>0</v>
      </c>
      <c r="AB833" s="68">
        <v>0</v>
      </c>
      <c r="AC833" s="68">
        <v>0</v>
      </c>
      <c r="AD833" s="68">
        <v>103</v>
      </c>
      <c r="AE833" s="68">
        <v>15</v>
      </c>
      <c r="AF833" s="68">
        <v>0</v>
      </c>
      <c r="AG833" s="68">
        <v>112</v>
      </c>
      <c r="AH833" s="68">
        <v>0</v>
      </c>
      <c r="AI833" s="68">
        <v>1500</v>
      </c>
      <c r="AJ833" s="68">
        <v>0</v>
      </c>
      <c r="AK833" s="68">
        <v>0</v>
      </c>
      <c r="AL833" s="68">
        <v>0</v>
      </c>
      <c r="AM833" s="68">
        <v>0</v>
      </c>
      <c r="AN833" s="68">
        <v>0</v>
      </c>
      <c r="AO833" s="68">
        <v>0</v>
      </c>
      <c r="AP833" s="68" t="s">
        <v>1791</v>
      </c>
      <c r="AQ833" s="68">
        <v>1</v>
      </c>
      <c r="AR833" s="68" t="s">
        <v>1792</v>
      </c>
      <c r="AS833" s="68">
        <v>600</v>
      </c>
      <c r="AT833" s="68">
        <v>24</v>
      </c>
      <c r="AU833" s="68">
        <v>0</v>
      </c>
      <c r="AV833" s="68">
        <v>1</v>
      </c>
      <c r="AW833" s="68"/>
      <c r="AX833" s="68">
        <v>100</v>
      </c>
      <c r="AY833" s="126">
        <v>100</v>
      </c>
      <c r="AZ833" s="68">
        <v>0</v>
      </c>
      <c r="BA833" s="68">
        <v>1</v>
      </c>
      <c r="EQ833" s="68">
        <v>56074</v>
      </c>
      <c r="ER833" s="175">
        <v>2</v>
      </c>
      <c r="ES833" s="68">
        <v>-1</v>
      </c>
      <c r="ET833" s="68">
        <v>74</v>
      </c>
      <c r="EU833" s="68">
        <v>0</v>
      </c>
      <c r="EV833" s="68">
        <v>150074</v>
      </c>
      <c r="EW833" s="68" t="s">
        <v>2712</v>
      </c>
      <c r="EX833" s="68" t="str">
        <f t="shared" si="45"/>
        <v>중형</v>
      </c>
      <c r="GE833" s="68">
        <v>18100</v>
      </c>
      <c r="GF833" s="68" t="s">
        <v>4510</v>
      </c>
    </row>
    <row r="834" spans="6:188" x14ac:dyDescent="0.3">
      <c r="F834" s="68">
        <v>80101</v>
      </c>
      <c r="G834" s="68">
        <v>1</v>
      </c>
      <c r="H834" s="68">
        <v>180101</v>
      </c>
      <c r="I834" s="68">
        <v>280101</v>
      </c>
      <c r="J834" s="68" t="s">
        <v>997</v>
      </c>
      <c r="K834" s="68" t="s">
        <v>998</v>
      </c>
      <c r="L834" s="68">
        <v>150000</v>
      </c>
      <c r="M834" s="68">
        <v>20</v>
      </c>
      <c r="N834" s="68">
        <v>0</v>
      </c>
      <c r="O834" s="68">
        <v>0</v>
      </c>
      <c r="P834" s="68">
        <v>0</v>
      </c>
      <c r="Q834" s="68">
        <v>0</v>
      </c>
      <c r="R834" s="68">
        <v>32</v>
      </c>
      <c r="S834" s="68">
        <v>2</v>
      </c>
      <c r="T834" s="68">
        <v>5</v>
      </c>
      <c r="U834" s="68">
        <v>361</v>
      </c>
      <c r="V834" s="68">
        <v>0</v>
      </c>
      <c r="W834" s="68">
        <v>0</v>
      </c>
      <c r="X834" s="68">
        <v>0</v>
      </c>
      <c r="Y834" s="68">
        <v>0</v>
      </c>
      <c r="Z834" s="68">
        <v>0</v>
      </c>
      <c r="AA834" s="68">
        <v>0</v>
      </c>
      <c r="AB834" s="68">
        <v>0</v>
      </c>
      <c r="AC834" s="68">
        <v>0</v>
      </c>
      <c r="AD834" s="68">
        <v>109</v>
      </c>
      <c r="AE834" s="68">
        <v>0</v>
      </c>
      <c r="AF834" s="68">
        <v>1200</v>
      </c>
      <c r="AG834" s="68">
        <v>150</v>
      </c>
      <c r="AH834" s="68">
        <v>1000</v>
      </c>
      <c r="AI834" s="68">
        <v>67006</v>
      </c>
      <c r="AJ834" s="68">
        <v>136</v>
      </c>
      <c r="AK834" s="68">
        <v>500</v>
      </c>
      <c r="AL834" s="68">
        <v>6</v>
      </c>
      <c r="AM834" s="68">
        <v>0</v>
      </c>
      <c r="AN834" s="68">
        <v>0</v>
      </c>
      <c r="AO834" s="68">
        <v>0</v>
      </c>
      <c r="AP834" s="68" t="s">
        <v>1793</v>
      </c>
      <c r="AQ834" s="68">
        <v>1</v>
      </c>
      <c r="AR834" s="68" t="s">
        <v>2533</v>
      </c>
      <c r="AS834" s="68">
        <v>600</v>
      </c>
      <c r="AT834" s="68">
        <v>24</v>
      </c>
      <c r="AU834" s="68">
        <v>0</v>
      </c>
      <c r="AV834" s="68">
        <v>1</v>
      </c>
      <c r="AW834" s="68"/>
      <c r="AX834" s="68">
        <v>101</v>
      </c>
      <c r="AY834" s="126">
        <v>101</v>
      </c>
      <c r="AZ834" s="68">
        <v>0</v>
      </c>
      <c r="BA834" s="68">
        <v>1</v>
      </c>
      <c r="EQ834" s="68">
        <v>156074</v>
      </c>
      <c r="ER834" s="175">
        <v>2</v>
      </c>
      <c r="ES834" s="68">
        <v>-1</v>
      </c>
      <c r="ET834" s="68">
        <v>74</v>
      </c>
      <c r="EU834" s="68">
        <v>0</v>
      </c>
      <c r="EV834" s="68">
        <v>150074</v>
      </c>
      <c r="EW834" s="68" t="s">
        <v>2712</v>
      </c>
      <c r="EX834" s="68" t="str">
        <f t="shared" si="45"/>
        <v>중형</v>
      </c>
      <c r="GE834" s="68">
        <v>18101</v>
      </c>
      <c r="GF834" s="68" t="s">
        <v>3883</v>
      </c>
    </row>
    <row r="835" spans="6:188" x14ac:dyDescent="0.3">
      <c r="F835" s="68">
        <v>80102</v>
      </c>
      <c r="G835" s="68">
        <v>1</v>
      </c>
      <c r="H835" s="68">
        <v>180102</v>
      </c>
      <c r="I835" s="68">
        <v>280102</v>
      </c>
      <c r="J835" s="68" t="s">
        <v>999</v>
      </c>
      <c r="K835" s="68" t="s">
        <v>1000</v>
      </c>
      <c r="L835" s="68">
        <v>150000</v>
      </c>
      <c r="M835" s="68">
        <v>20</v>
      </c>
      <c r="N835" s="68">
        <v>0</v>
      </c>
      <c r="O835" s="68">
        <v>0</v>
      </c>
      <c r="P835" s="68">
        <v>0</v>
      </c>
      <c r="Q835" s="68">
        <v>0</v>
      </c>
      <c r="R835" s="68">
        <v>32</v>
      </c>
      <c r="S835" s="68">
        <v>6</v>
      </c>
      <c r="T835" s="68">
        <v>5</v>
      </c>
      <c r="U835" s="68">
        <v>490</v>
      </c>
      <c r="V835" s="68">
        <v>0</v>
      </c>
      <c r="W835" s="68">
        <v>0</v>
      </c>
      <c r="X835" s="68">
        <v>0</v>
      </c>
      <c r="Y835" s="68">
        <v>0</v>
      </c>
      <c r="Z835" s="68">
        <v>0</v>
      </c>
      <c r="AA835" s="68">
        <v>0</v>
      </c>
      <c r="AB835" s="68">
        <v>0</v>
      </c>
      <c r="AC835" s="68">
        <v>0</v>
      </c>
      <c r="AD835" s="68">
        <v>116</v>
      </c>
      <c r="AE835" s="68">
        <v>1500</v>
      </c>
      <c r="AF835" s="68">
        <v>0</v>
      </c>
      <c r="AG835" s="68">
        <v>111</v>
      </c>
      <c r="AH835" s="68">
        <v>0</v>
      </c>
      <c r="AI835" s="68">
        <v>-1500</v>
      </c>
      <c r="AJ835" s="68">
        <v>112</v>
      </c>
      <c r="AK835" s="68">
        <v>0</v>
      </c>
      <c r="AL835" s="68">
        <v>-1500</v>
      </c>
      <c r="AM835" s="68">
        <v>0</v>
      </c>
      <c r="AN835" s="68">
        <v>0</v>
      </c>
      <c r="AO835" s="68">
        <v>0</v>
      </c>
      <c r="AP835" s="68" t="s">
        <v>1794</v>
      </c>
      <c r="AQ835" s="68">
        <v>1</v>
      </c>
      <c r="AR835" s="68" t="s">
        <v>1795</v>
      </c>
      <c r="AS835" s="68">
        <v>600</v>
      </c>
      <c r="AT835" s="68">
        <v>24</v>
      </c>
      <c r="AU835" s="68">
        <v>0</v>
      </c>
      <c r="AV835" s="68">
        <v>1</v>
      </c>
      <c r="AW835" s="68"/>
      <c r="AX835" s="68">
        <v>102</v>
      </c>
      <c r="AY835" s="126">
        <v>102</v>
      </c>
      <c r="AZ835" s="68">
        <v>0</v>
      </c>
      <c r="BA835" s="68">
        <v>1</v>
      </c>
      <c r="EQ835" s="68">
        <v>56075</v>
      </c>
      <c r="ER835" s="175">
        <v>2</v>
      </c>
      <c r="ES835" s="68">
        <v>-1</v>
      </c>
      <c r="ET835" s="68">
        <v>75</v>
      </c>
      <c r="EU835" s="68">
        <v>0</v>
      </c>
      <c r="EV835" s="68">
        <v>150075</v>
      </c>
      <c r="EW835" s="68" t="s">
        <v>2713</v>
      </c>
      <c r="EX835" s="68" t="str">
        <f t="shared" ref="EX835:EX898" si="46">IF(ER835=1,"소형",IF(ER835=2,"중형","대형"))</f>
        <v>중형</v>
      </c>
      <c r="GE835" s="68">
        <v>18102</v>
      </c>
      <c r="GF835" s="68" t="s">
        <v>4516</v>
      </c>
    </row>
    <row r="836" spans="6:188" x14ac:dyDescent="0.3">
      <c r="F836" s="68">
        <v>80103</v>
      </c>
      <c r="G836" s="68">
        <v>1</v>
      </c>
      <c r="H836" s="68">
        <v>180103</v>
      </c>
      <c r="I836" s="68">
        <v>280103</v>
      </c>
      <c r="J836" s="68" t="s">
        <v>1001</v>
      </c>
      <c r="K836" s="68" t="s">
        <v>1002</v>
      </c>
      <c r="L836" s="68">
        <v>150000</v>
      </c>
      <c r="M836" s="68">
        <v>20</v>
      </c>
      <c r="N836" s="68">
        <v>0</v>
      </c>
      <c r="O836" s="68">
        <v>0</v>
      </c>
      <c r="P836" s="68">
        <v>0</v>
      </c>
      <c r="Q836" s="68">
        <v>0</v>
      </c>
      <c r="R836" s="68">
        <v>32</v>
      </c>
      <c r="S836" s="68">
        <v>1</v>
      </c>
      <c r="T836" s="68">
        <v>5</v>
      </c>
      <c r="U836" s="68">
        <v>396</v>
      </c>
      <c r="V836" s="68">
        <v>0</v>
      </c>
      <c r="W836" s="68">
        <v>0</v>
      </c>
      <c r="X836" s="68">
        <v>0</v>
      </c>
      <c r="Y836" s="68">
        <v>0</v>
      </c>
      <c r="Z836" s="68">
        <v>0</v>
      </c>
      <c r="AA836" s="68">
        <v>0</v>
      </c>
      <c r="AB836" s="68">
        <v>0</v>
      </c>
      <c r="AC836" s="68">
        <v>0</v>
      </c>
      <c r="AD836" s="68">
        <v>103</v>
      </c>
      <c r="AE836" s="68">
        <v>20</v>
      </c>
      <c r="AF836" s="68">
        <v>0</v>
      </c>
      <c r="AG836" s="68">
        <v>136</v>
      </c>
      <c r="AH836" s="68">
        <v>500</v>
      </c>
      <c r="AI836" s="68">
        <v>5</v>
      </c>
      <c r="AJ836" s="68">
        <v>141</v>
      </c>
      <c r="AK836" s="68">
        <v>100</v>
      </c>
      <c r="AL836" s="68">
        <v>0</v>
      </c>
      <c r="AM836" s="68">
        <v>0</v>
      </c>
      <c r="AN836" s="68">
        <v>0</v>
      </c>
      <c r="AO836" s="68">
        <v>0</v>
      </c>
      <c r="AP836" s="68" t="s">
        <v>1796</v>
      </c>
      <c r="AQ836" s="68">
        <v>1</v>
      </c>
      <c r="AR836" s="68" t="s">
        <v>1797</v>
      </c>
      <c r="AS836" s="68">
        <v>600</v>
      </c>
      <c r="AT836" s="68">
        <v>24</v>
      </c>
      <c r="AU836" s="68">
        <v>0</v>
      </c>
      <c r="AV836" s="68">
        <v>1</v>
      </c>
      <c r="AW836" s="68"/>
      <c r="AX836" s="68">
        <v>103</v>
      </c>
      <c r="AY836" s="126">
        <v>103</v>
      </c>
      <c r="AZ836" s="68">
        <v>0</v>
      </c>
      <c r="BA836" s="68">
        <v>1</v>
      </c>
      <c r="EQ836" s="68">
        <v>156075</v>
      </c>
      <c r="ER836" s="175">
        <v>2</v>
      </c>
      <c r="ES836" s="68">
        <v>-1</v>
      </c>
      <c r="ET836" s="68">
        <v>75</v>
      </c>
      <c r="EU836" s="68">
        <v>0</v>
      </c>
      <c r="EV836" s="68">
        <v>150075</v>
      </c>
      <c r="EW836" s="68" t="s">
        <v>2713</v>
      </c>
      <c r="EX836" s="68" t="str">
        <f t="shared" si="46"/>
        <v>중형</v>
      </c>
      <c r="GE836" s="68">
        <v>18103</v>
      </c>
      <c r="GF836" s="68" t="s">
        <v>4517</v>
      </c>
    </row>
    <row r="837" spans="6:188" x14ac:dyDescent="0.3">
      <c r="F837" s="68">
        <v>80104</v>
      </c>
      <c r="G837" s="68">
        <v>1</v>
      </c>
      <c r="H837" s="68">
        <v>180104</v>
      </c>
      <c r="I837" s="68">
        <v>280104</v>
      </c>
      <c r="J837" s="68" t="s">
        <v>1003</v>
      </c>
      <c r="K837" s="68" t="s">
        <v>1004</v>
      </c>
      <c r="L837" s="68">
        <v>150000</v>
      </c>
      <c r="M837" s="68">
        <v>20</v>
      </c>
      <c r="N837" s="68">
        <v>0</v>
      </c>
      <c r="O837" s="68">
        <v>0</v>
      </c>
      <c r="P837" s="68">
        <v>0</v>
      </c>
      <c r="Q837" s="68">
        <v>0</v>
      </c>
      <c r="R837" s="68">
        <v>32</v>
      </c>
      <c r="S837" s="68">
        <v>1</v>
      </c>
      <c r="T837" s="68">
        <v>5</v>
      </c>
      <c r="U837" s="68">
        <v>427</v>
      </c>
      <c r="V837" s="68">
        <v>0</v>
      </c>
      <c r="W837" s="68">
        <v>0</v>
      </c>
      <c r="X837" s="68">
        <v>0</v>
      </c>
      <c r="Y837" s="68">
        <v>0</v>
      </c>
      <c r="Z837" s="68">
        <v>0</v>
      </c>
      <c r="AA837" s="68">
        <v>0</v>
      </c>
      <c r="AB837" s="68">
        <v>0</v>
      </c>
      <c r="AC837" s="68">
        <v>0</v>
      </c>
      <c r="AD837" s="68">
        <v>109</v>
      </c>
      <c r="AE837" s="68">
        <v>0</v>
      </c>
      <c r="AF837" s="68">
        <v>1000</v>
      </c>
      <c r="AG837" s="68">
        <v>147</v>
      </c>
      <c r="AH837" s="68">
        <v>2000</v>
      </c>
      <c r="AI837" s="68">
        <v>60171</v>
      </c>
      <c r="AJ837" s="68">
        <v>0</v>
      </c>
      <c r="AK837" s="68">
        <v>0</v>
      </c>
      <c r="AL837" s="68">
        <v>0</v>
      </c>
      <c r="AM837" s="68">
        <v>0</v>
      </c>
      <c r="AN837" s="68">
        <v>0</v>
      </c>
      <c r="AO837" s="68">
        <v>0</v>
      </c>
      <c r="AP837" s="68" t="s">
        <v>1798</v>
      </c>
      <c r="AQ837" s="68">
        <v>1</v>
      </c>
      <c r="AR837" s="68" t="s">
        <v>1799</v>
      </c>
      <c r="AS837" s="68">
        <v>600</v>
      </c>
      <c r="AT837" s="68">
        <v>24</v>
      </c>
      <c r="AU837" s="68">
        <v>0</v>
      </c>
      <c r="AV837" s="68">
        <v>1</v>
      </c>
      <c r="AW837" s="68"/>
      <c r="AX837" s="68">
        <v>104</v>
      </c>
      <c r="AY837" s="126">
        <v>104</v>
      </c>
      <c r="AZ837" s="68">
        <v>0</v>
      </c>
      <c r="BA837" s="68">
        <v>1</v>
      </c>
      <c r="EQ837" s="68">
        <v>256072</v>
      </c>
      <c r="ER837" s="175">
        <v>1</v>
      </c>
      <c r="ES837" s="68">
        <v>-1</v>
      </c>
      <c r="ET837" s="68">
        <v>72</v>
      </c>
      <c r="EU837" s="68">
        <v>0</v>
      </c>
      <c r="EV837" s="68">
        <v>150072</v>
      </c>
      <c r="EW837" s="68" t="s">
        <v>2710</v>
      </c>
      <c r="EX837" s="68" t="str">
        <f t="shared" si="46"/>
        <v>소형</v>
      </c>
      <c r="GE837" s="68">
        <v>18500</v>
      </c>
      <c r="GF837" s="68" t="s">
        <v>2749</v>
      </c>
    </row>
    <row r="838" spans="6:188" x14ac:dyDescent="0.3">
      <c r="F838" s="68">
        <v>80105</v>
      </c>
      <c r="G838" s="68">
        <v>1</v>
      </c>
      <c r="H838" s="68">
        <v>180105</v>
      </c>
      <c r="I838" s="68">
        <v>280105</v>
      </c>
      <c r="J838" s="68" t="s">
        <v>1005</v>
      </c>
      <c r="K838" s="68" t="s">
        <v>1006</v>
      </c>
      <c r="L838" s="68">
        <v>100000</v>
      </c>
      <c r="M838" s="68">
        <v>20</v>
      </c>
      <c r="N838" s="68">
        <v>0</v>
      </c>
      <c r="O838" s="68">
        <v>0</v>
      </c>
      <c r="P838" s="68">
        <v>0</v>
      </c>
      <c r="Q838" s="68">
        <v>0</v>
      </c>
      <c r="R838" s="68">
        <v>1</v>
      </c>
      <c r="S838" s="68">
        <v>1</v>
      </c>
      <c r="T838" s="68">
        <v>4</v>
      </c>
      <c r="U838" s="68">
        <v>186</v>
      </c>
      <c r="V838" s="68">
        <v>0</v>
      </c>
      <c r="W838" s="68">
        <v>0</v>
      </c>
      <c r="X838" s="68">
        <v>0</v>
      </c>
      <c r="Y838" s="68">
        <v>0</v>
      </c>
      <c r="Z838" s="68">
        <v>0</v>
      </c>
      <c r="AA838" s="68">
        <v>0</v>
      </c>
      <c r="AB838" s="68">
        <v>0</v>
      </c>
      <c r="AC838" s="68">
        <v>0</v>
      </c>
      <c r="AD838" s="68">
        <v>102</v>
      </c>
      <c r="AE838" s="68">
        <v>12</v>
      </c>
      <c r="AF838" s="68">
        <v>0</v>
      </c>
      <c r="AG838" s="68">
        <v>122</v>
      </c>
      <c r="AH838" s="68">
        <v>1000</v>
      </c>
      <c r="AI838" s="68">
        <v>0</v>
      </c>
      <c r="AJ838" s="68">
        <v>0</v>
      </c>
      <c r="AK838" s="68">
        <v>0</v>
      </c>
      <c r="AL838" s="68">
        <v>0</v>
      </c>
      <c r="AM838" s="68">
        <v>0</v>
      </c>
      <c r="AN838" s="68">
        <v>0</v>
      </c>
      <c r="AO838" s="68">
        <v>0</v>
      </c>
      <c r="AP838" s="68" t="s">
        <v>1800</v>
      </c>
      <c r="AQ838" s="68">
        <v>1</v>
      </c>
      <c r="AR838" s="68" t="s">
        <v>2534</v>
      </c>
      <c r="AS838" s="68">
        <v>300</v>
      </c>
      <c r="AT838" s="68">
        <v>24</v>
      </c>
      <c r="AU838" s="68">
        <v>8192</v>
      </c>
      <c r="AV838" s="68">
        <v>1</v>
      </c>
      <c r="AW838" s="68"/>
      <c r="AX838" s="68">
        <v>105</v>
      </c>
      <c r="AY838" s="126">
        <v>105</v>
      </c>
      <c r="AZ838" s="68">
        <v>2000000</v>
      </c>
      <c r="BA838" s="68">
        <v>1</v>
      </c>
      <c r="EQ838" s="68">
        <v>356072</v>
      </c>
      <c r="ER838" s="175">
        <v>1</v>
      </c>
      <c r="ES838" s="68">
        <v>-1</v>
      </c>
      <c r="ET838" s="68">
        <v>72</v>
      </c>
      <c r="EU838" s="68">
        <v>0</v>
      </c>
      <c r="EV838" s="68">
        <v>150072</v>
      </c>
      <c r="EW838" s="68" t="s">
        <v>2710</v>
      </c>
      <c r="EX838" s="68" t="str">
        <f t="shared" si="46"/>
        <v>소형</v>
      </c>
      <c r="GE838" s="68">
        <v>18501</v>
      </c>
      <c r="GF838" s="68" t="s">
        <v>4550</v>
      </c>
    </row>
    <row r="839" spans="6:188" x14ac:dyDescent="0.3">
      <c r="F839" s="68">
        <v>80106</v>
      </c>
      <c r="G839" s="68">
        <v>1</v>
      </c>
      <c r="H839" s="68">
        <v>180106</v>
      </c>
      <c r="I839" s="68">
        <v>280106</v>
      </c>
      <c r="J839" s="68" t="s">
        <v>1007</v>
      </c>
      <c r="K839" s="68" t="s">
        <v>1008</v>
      </c>
      <c r="L839" s="68">
        <v>100000</v>
      </c>
      <c r="M839" s="68">
        <v>20</v>
      </c>
      <c r="N839" s="68">
        <v>0</v>
      </c>
      <c r="O839" s="68">
        <v>0</v>
      </c>
      <c r="P839" s="68">
        <v>0</v>
      </c>
      <c r="Q839" s="68">
        <v>0</v>
      </c>
      <c r="R839" s="68">
        <v>2</v>
      </c>
      <c r="S839" s="68">
        <v>1</v>
      </c>
      <c r="T839" s="68">
        <v>4</v>
      </c>
      <c r="U839" s="68">
        <v>114</v>
      </c>
      <c r="V839" s="68">
        <v>0</v>
      </c>
      <c r="W839" s="68">
        <v>205</v>
      </c>
      <c r="X839" s="68">
        <v>0</v>
      </c>
      <c r="Y839" s="68">
        <v>0</v>
      </c>
      <c r="Z839" s="68">
        <v>0</v>
      </c>
      <c r="AA839" s="68">
        <v>0</v>
      </c>
      <c r="AB839" s="68">
        <v>0</v>
      </c>
      <c r="AC839" s="68">
        <v>0</v>
      </c>
      <c r="AD839" s="68">
        <v>104</v>
      </c>
      <c r="AE839" s="68">
        <v>15</v>
      </c>
      <c r="AF839" s="68">
        <v>0</v>
      </c>
      <c r="AG839" s="68">
        <v>122</v>
      </c>
      <c r="AH839" s="68">
        <v>1000</v>
      </c>
      <c r="AI839" s="68">
        <v>0</v>
      </c>
      <c r="AJ839" s="68">
        <v>0</v>
      </c>
      <c r="AK839" s="68">
        <v>0</v>
      </c>
      <c r="AL839" s="68">
        <v>0</v>
      </c>
      <c r="AM839" s="68">
        <v>0</v>
      </c>
      <c r="AN839" s="68">
        <v>0</v>
      </c>
      <c r="AO839" s="68">
        <v>0</v>
      </c>
      <c r="AP839" s="68" t="s">
        <v>1009</v>
      </c>
      <c r="AQ839" s="68">
        <v>1</v>
      </c>
      <c r="AR839" s="68" t="s">
        <v>2535</v>
      </c>
      <c r="AS839" s="68">
        <v>300</v>
      </c>
      <c r="AT839" s="68">
        <v>24</v>
      </c>
      <c r="AU839" s="68">
        <v>8192</v>
      </c>
      <c r="AV839" s="68">
        <v>1</v>
      </c>
      <c r="AW839" s="68"/>
      <c r="AX839" s="68">
        <v>106</v>
      </c>
      <c r="AY839" s="126">
        <v>106</v>
      </c>
      <c r="AZ839" s="68">
        <v>2000000</v>
      </c>
      <c r="BA839" s="68">
        <v>1</v>
      </c>
      <c r="EQ839" s="68">
        <v>256073</v>
      </c>
      <c r="ER839" s="175">
        <v>2</v>
      </c>
      <c r="ES839" s="68">
        <v>-1</v>
      </c>
      <c r="ET839" s="68">
        <v>73</v>
      </c>
      <c r="EU839" s="68">
        <v>0</v>
      </c>
      <c r="EV839" s="68">
        <v>150073</v>
      </c>
      <c r="EW839" s="68" t="s">
        <v>2711</v>
      </c>
      <c r="EX839" s="68" t="str">
        <f t="shared" si="46"/>
        <v>중형</v>
      </c>
      <c r="GE839" s="68">
        <v>18502</v>
      </c>
      <c r="GF839" s="68" t="s">
        <v>4551</v>
      </c>
    </row>
    <row r="840" spans="6:188" x14ac:dyDescent="0.3">
      <c r="F840" s="68">
        <v>80107</v>
      </c>
      <c r="G840" s="68">
        <v>1</v>
      </c>
      <c r="H840" s="68">
        <v>180107</v>
      </c>
      <c r="I840" s="68">
        <v>280107</v>
      </c>
      <c r="J840" s="68" t="s">
        <v>1010</v>
      </c>
      <c r="K840" s="68" t="s">
        <v>1011</v>
      </c>
      <c r="L840" s="68">
        <v>100000</v>
      </c>
      <c r="M840" s="68">
        <v>20</v>
      </c>
      <c r="N840" s="68">
        <v>0</v>
      </c>
      <c r="O840" s="68">
        <v>0</v>
      </c>
      <c r="P840" s="68">
        <v>0</v>
      </c>
      <c r="Q840" s="68">
        <v>0</v>
      </c>
      <c r="R840" s="68">
        <v>4</v>
      </c>
      <c r="S840" s="68">
        <v>1</v>
      </c>
      <c r="T840" s="68">
        <v>4</v>
      </c>
      <c r="U840" s="68">
        <v>147</v>
      </c>
      <c r="V840" s="68">
        <v>0</v>
      </c>
      <c r="W840" s="68">
        <v>102</v>
      </c>
      <c r="X840" s="68">
        <v>0</v>
      </c>
      <c r="Y840" s="68">
        <v>0</v>
      </c>
      <c r="Z840" s="68">
        <v>0</v>
      </c>
      <c r="AA840" s="68">
        <v>0</v>
      </c>
      <c r="AB840" s="68">
        <v>0</v>
      </c>
      <c r="AC840" s="68">
        <v>0</v>
      </c>
      <c r="AD840" s="68">
        <v>106</v>
      </c>
      <c r="AE840" s="68">
        <v>15</v>
      </c>
      <c r="AF840" s="68">
        <v>0</v>
      </c>
      <c r="AG840" s="68">
        <v>122</v>
      </c>
      <c r="AH840" s="68">
        <v>1000</v>
      </c>
      <c r="AI840" s="68">
        <v>0</v>
      </c>
      <c r="AJ840" s="68">
        <v>0</v>
      </c>
      <c r="AK840" s="68">
        <v>0</v>
      </c>
      <c r="AL840" s="68">
        <v>0</v>
      </c>
      <c r="AM840" s="68">
        <v>0</v>
      </c>
      <c r="AN840" s="68">
        <v>0</v>
      </c>
      <c r="AO840" s="68">
        <v>0</v>
      </c>
      <c r="AP840" s="68" t="s">
        <v>1012</v>
      </c>
      <c r="AQ840" s="68">
        <v>1</v>
      </c>
      <c r="AR840" s="68" t="s">
        <v>2536</v>
      </c>
      <c r="AS840" s="68">
        <v>300</v>
      </c>
      <c r="AT840" s="68">
        <v>24</v>
      </c>
      <c r="AU840" s="68">
        <v>8192</v>
      </c>
      <c r="AV840" s="68">
        <v>1</v>
      </c>
      <c r="AW840" s="68"/>
      <c r="AX840" s="68">
        <v>107</v>
      </c>
      <c r="AY840" s="126">
        <v>107</v>
      </c>
      <c r="AZ840" s="68">
        <v>2000000</v>
      </c>
      <c r="BA840" s="68">
        <v>1</v>
      </c>
      <c r="EQ840" s="68">
        <v>356073</v>
      </c>
      <c r="ER840" s="175">
        <v>2</v>
      </c>
      <c r="ES840" s="68">
        <v>-1</v>
      </c>
      <c r="ET840" s="68">
        <v>73</v>
      </c>
      <c r="EU840" s="68">
        <v>0</v>
      </c>
      <c r="EV840" s="68">
        <v>150073</v>
      </c>
      <c r="EW840" s="68" t="s">
        <v>2711</v>
      </c>
      <c r="EX840" s="68" t="str">
        <f t="shared" si="46"/>
        <v>중형</v>
      </c>
      <c r="GE840" s="68">
        <v>18503</v>
      </c>
      <c r="GF840" s="68" t="s">
        <v>4069</v>
      </c>
    </row>
    <row r="841" spans="6:188" x14ac:dyDescent="0.3">
      <c r="F841" s="68">
        <v>80108</v>
      </c>
      <c r="G841" s="68">
        <v>1</v>
      </c>
      <c r="H841" s="68">
        <v>180108</v>
      </c>
      <c r="I841" s="68">
        <v>280108</v>
      </c>
      <c r="J841" s="68" t="s">
        <v>1013</v>
      </c>
      <c r="K841" s="68" t="s">
        <v>1014</v>
      </c>
      <c r="L841" s="68">
        <v>100000</v>
      </c>
      <c r="M841" s="68">
        <v>20</v>
      </c>
      <c r="N841" s="68">
        <v>0</v>
      </c>
      <c r="O841" s="68">
        <v>0</v>
      </c>
      <c r="P841" s="68">
        <v>0</v>
      </c>
      <c r="Q841" s="68">
        <v>0</v>
      </c>
      <c r="R841" s="68">
        <v>8</v>
      </c>
      <c r="S841" s="68">
        <v>1</v>
      </c>
      <c r="T841" s="68">
        <v>4</v>
      </c>
      <c r="U841" s="68">
        <v>145</v>
      </c>
      <c r="V841" s="68">
        <v>0</v>
      </c>
      <c r="W841" s="68">
        <v>103</v>
      </c>
      <c r="X841" s="68">
        <v>0</v>
      </c>
      <c r="Y841" s="68">
        <v>0</v>
      </c>
      <c r="Z841" s="68">
        <v>0</v>
      </c>
      <c r="AA841" s="68">
        <v>0</v>
      </c>
      <c r="AB841" s="68">
        <v>0</v>
      </c>
      <c r="AC841" s="68">
        <v>0</v>
      </c>
      <c r="AD841" s="68">
        <v>105</v>
      </c>
      <c r="AE841" s="68">
        <v>15</v>
      </c>
      <c r="AF841" s="68">
        <v>0</v>
      </c>
      <c r="AG841" s="68">
        <v>122</v>
      </c>
      <c r="AH841" s="68">
        <v>1000</v>
      </c>
      <c r="AI841" s="68">
        <v>0</v>
      </c>
      <c r="AJ841" s="68">
        <v>0</v>
      </c>
      <c r="AK841" s="68">
        <v>0</v>
      </c>
      <c r="AL841" s="68">
        <v>0</v>
      </c>
      <c r="AM841" s="68">
        <v>0</v>
      </c>
      <c r="AN841" s="68">
        <v>0</v>
      </c>
      <c r="AO841" s="68">
        <v>0</v>
      </c>
      <c r="AP841" s="68" t="s">
        <v>1015</v>
      </c>
      <c r="AQ841" s="68">
        <v>1</v>
      </c>
      <c r="AR841" s="68" t="s">
        <v>2537</v>
      </c>
      <c r="AS841" s="68">
        <v>300</v>
      </c>
      <c r="AT841" s="68">
        <v>24</v>
      </c>
      <c r="AU841" s="68">
        <v>8192</v>
      </c>
      <c r="AV841" s="68">
        <v>1</v>
      </c>
      <c r="AW841" s="68"/>
      <c r="AX841" s="68">
        <v>108</v>
      </c>
      <c r="AY841" s="126">
        <v>108</v>
      </c>
      <c r="AZ841" s="68">
        <v>2000000</v>
      </c>
      <c r="BA841" s="68">
        <v>1</v>
      </c>
      <c r="EQ841" s="68">
        <v>256074</v>
      </c>
      <c r="ER841" s="175">
        <v>2</v>
      </c>
      <c r="ES841" s="68">
        <v>-1</v>
      </c>
      <c r="ET841" s="68">
        <v>74</v>
      </c>
      <c r="EU841" s="68">
        <v>0</v>
      </c>
      <c r="EV841" s="68">
        <v>150074</v>
      </c>
      <c r="EW841" s="68" t="s">
        <v>2712</v>
      </c>
      <c r="EX841" s="68" t="str">
        <f t="shared" si="46"/>
        <v>중형</v>
      </c>
      <c r="GE841" s="68">
        <v>18504</v>
      </c>
      <c r="GF841" s="68" t="s">
        <v>2749</v>
      </c>
    </row>
    <row r="842" spans="6:188" x14ac:dyDescent="0.3">
      <c r="F842" s="68">
        <v>80109</v>
      </c>
      <c r="G842" s="68">
        <v>1</v>
      </c>
      <c r="H842" s="68">
        <v>180109</v>
      </c>
      <c r="I842" s="68">
        <v>280109</v>
      </c>
      <c r="J842" s="68" t="s">
        <v>1016</v>
      </c>
      <c r="K842" s="68" t="s">
        <v>1017</v>
      </c>
      <c r="L842" s="68">
        <v>100000</v>
      </c>
      <c r="M842" s="68">
        <v>20</v>
      </c>
      <c r="N842" s="68">
        <v>0</v>
      </c>
      <c r="O842" s="68">
        <v>0</v>
      </c>
      <c r="P842" s="68">
        <v>0</v>
      </c>
      <c r="Q842" s="68">
        <v>0</v>
      </c>
      <c r="R842" s="68">
        <v>16</v>
      </c>
      <c r="S842" s="68">
        <v>1</v>
      </c>
      <c r="T842" s="68">
        <v>4</v>
      </c>
      <c r="U842" s="68">
        <v>126</v>
      </c>
      <c r="V842" s="68">
        <v>0</v>
      </c>
      <c r="W842" s="68">
        <v>123</v>
      </c>
      <c r="X842" s="68">
        <v>0</v>
      </c>
      <c r="Y842" s="68">
        <v>0</v>
      </c>
      <c r="Z842" s="68">
        <v>0</v>
      </c>
      <c r="AA842" s="68">
        <v>0</v>
      </c>
      <c r="AB842" s="68">
        <v>0</v>
      </c>
      <c r="AC842" s="68">
        <v>0</v>
      </c>
      <c r="AD842" s="68">
        <v>101</v>
      </c>
      <c r="AE842" s="68">
        <v>15</v>
      </c>
      <c r="AF842" s="68">
        <v>0</v>
      </c>
      <c r="AG842" s="68">
        <v>122</v>
      </c>
      <c r="AH842" s="68">
        <v>1000</v>
      </c>
      <c r="AI842" s="68">
        <v>0</v>
      </c>
      <c r="AJ842" s="68">
        <v>0</v>
      </c>
      <c r="AK842" s="68">
        <v>0</v>
      </c>
      <c r="AL842" s="68">
        <v>0</v>
      </c>
      <c r="AM842" s="68">
        <v>0</v>
      </c>
      <c r="AN842" s="68">
        <v>0</v>
      </c>
      <c r="AO842" s="68">
        <v>0</v>
      </c>
      <c r="AP842" s="68" t="s">
        <v>1018</v>
      </c>
      <c r="AQ842" s="68">
        <v>1</v>
      </c>
      <c r="AR842" s="68" t="s">
        <v>2538</v>
      </c>
      <c r="AS842" s="68">
        <v>300</v>
      </c>
      <c r="AT842" s="68">
        <v>24</v>
      </c>
      <c r="AU842" s="68">
        <v>8192</v>
      </c>
      <c r="AV842" s="68">
        <v>1</v>
      </c>
      <c r="AW842" s="68"/>
      <c r="AX842" s="68">
        <v>109</v>
      </c>
      <c r="AY842" s="126">
        <v>109</v>
      </c>
      <c r="AZ842" s="68">
        <v>2000000</v>
      </c>
      <c r="BA842" s="68">
        <v>1</v>
      </c>
      <c r="EQ842" s="68">
        <v>356074</v>
      </c>
      <c r="ER842" s="175">
        <v>2</v>
      </c>
      <c r="ES842" s="68">
        <v>-1</v>
      </c>
      <c r="ET842" s="68">
        <v>74</v>
      </c>
      <c r="EU842" s="68">
        <v>0</v>
      </c>
      <c r="EV842" s="68">
        <v>150074</v>
      </c>
      <c r="EW842" s="68" t="s">
        <v>2712</v>
      </c>
      <c r="EX842" s="68" t="str">
        <f t="shared" si="46"/>
        <v>중형</v>
      </c>
      <c r="GE842" s="68">
        <v>18505</v>
      </c>
      <c r="GF842" s="68" t="s">
        <v>4552</v>
      </c>
    </row>
    <row r="843" spans="6:188" x14ac:dyDescent="0.3">
      <c r="F843" s="68">
        <v>80110</v>
      </c>
      <c r="G843" s="68">
        <v>1</v>
      </c>
      <c r="H843" s="68">
        <v>180110</v>
      </c>
      <c r="I843" s="68">
        <v>280110</v>
      </c>
      <c r="J843" s="68" t="s">
        <v>1019</v>
      </c>
      <c r="K843" s="68" t="s">
        <v>1020</v>
      </c>
      <c r="L843" s="68">
        <v>100000</v>
      </c>
      <c r="M843" s="68">
        <v>20</v>
      </c>
      <c r="N843" s="68">
        <v>0</v>
      </c>
      <c r="O843" s="68">
        <v>0</v>
      </c>
      <c r="P843" s="68">
        <v>0</v>
      </c>
      <c r="Q843" s="68">
        <v>0</v>
      </c>
      <c r="R843" s="68">
        <v>32</v>
      </c>
      <c r="S843" s="68">
        <v>1</v>
      </c>
      <c r="T843" s="68">
        <v>4</v>
      </c>
      <c r="U843" s="68">
        <v>194</v>
      </c>
      <c r="V843" s="68">
        <v>0</v>
      </c>
      <c r="W843" s="68">
        <v>0</v>
      </c>
      <c r="X843" s="68">
        <v>0</v>
      </c>
      <c r="Y843" s="68">
        <v>0</v>
      </c>
      <c r="Z843" s="68">
        <v>0</v>
      </c>
      <c r="AA843" s="68">
        <v>0</v>
      </c>
      <c r="AB843" s="68">
        <v>0</v>
      </c>
      <c r="AC843" s="68">
        <v>0</v>
      </c>
      <c r="AD843" s="68">
        <v>103</v>
      </c>
      <c r="AE843" s="68">
        <v>15</v>
      </c>
      <c r="AF843" s="68">
        <v>0</v>
      </c>
      <c r="AG843" s="68">
        <v>122</v>
      </c>
      <c r="AH843" s="68">
        <v>1000</v>
      </c>
      <c r="AI843" s="68">
        <v>0</v>
      </c>
      <c r="AJ843" s="68">
        <v>0</v>
      </c>
      <c r="AK843" s="68">
        <v>0</v>
      </c>
      <c r="AL843" s="68">
        <v>0</v>
      </c>
      <c r="AM843" s="68">
        <v>0</v>
      </c>
      <c r="AN843" s="68">
        <v>0</v>
      </c>
      <c r="AO843" s="68">
        <v>0</v>
      </c>
      <c r="AP843" s="68" t="s">
        <v>1021</v>
      </c>
      <c r="AQ843" s="68">
        <v>1</v>
      </c>
      <c r="AR843" s="68" t="s">
        <v>2539</v>
      </c>
      <c r="AS843" s="68">
        <v>300</v>
      </c>
      <c r="AT843" s="68">
        <v>24</v>
      </c>
      <c r="AU843" s="68">
        <v>8192</v>
      </c>
      <c r="AV843" s="68">
        <v>1</v>
      </c>
      <c r="AW843" s="68"/>
      <c r="AX843" s="68">
        <v>110</v>
      </c>
      <c r="AY843" s="126">
        <v>110</v>
      </c>
      <c r="AZ843" s="68">
        <v>2000000</v>
      </c>
      <c r="BA843" s="68">
        <v>1</v>
      </c>
      <c r="EQ843" s="68">
        <v>256075</v>
      </c>
      <c r="ER843" s="175">
        <v>2</v>
      </c>
      <c r="ES843" s="68">
        <v>-1</v>
      </c>
      <c r="ET843" s="68">
        <v>75</v>
      </c>
      <c r="EU843" s="68">
        <v>0</v>
      </c>
      <c r="EV843" s="68">
        <v>150075</v>
      </c>
      <c r="EW843" s="68" t="s">
        <v>2713</v>
      </c>
      <c r="EX843" s="68" t="str">
        <f t="shared" si="46"/>
        <v>중형</v>
      </c>
      <c r="GE843" s="68">
        <v>18506</v>
      </c>
      <c r="GF843" s="68" t="s">
        <v>4553</v>
      </c>
    </row>
    <row r="844" spans="6:188" x14ac:dyDescent="0.3">
      <c r="F844" s="68">
        <v>80111</v>
      </c>
      <c r="G844" s="68">
        <v>1</v>
      </c>
      <c r="H844" s="68">
        <v>180111</v>
      </c>
      <c r="I844" s="68">
        <v>280111</v>
      </c>
      <c r="J844" s="68" t="s">
        <v>1022</v>
      </c>
      <c r="K844" s="68" t="s">
        <v>1023</v>
      </c>
      <c r="L844" s="68">
        <v>150000</v>
      </c>
      <c r="M844" s="68">
        <v>20</v>
      </c>
      <c r="N844" s="68">
        <v>0</v>
      </c>
      <c r="O844" s="68">
        <v>0</v>
      </c>
      <c r="P844" s="68">
        <v>0</v>
      </c>
      <c r="Q844" s="68">
        <v>0</v>
      </c>
      <c r="R844" s="68">
        <v>1</v>
      </c>
      <c r="S844" s="68">
        <v>1</v>
      </c>
      <c r="T844" s="68">
        <v>5</v>
      </c>
      <c r="U844" s="68">
        <v>371</v>
      </c>
      <c r="V844" s="68">
        <v>0</v>
      </c>
      <c r="W844" s="68">
        <v>0</v>
      </c>
      <c r="X844" s="68">
        <v>0</v>
      </c>
      <c r="Y844" s="68">
        <v>0</v>
      </c>
      <c r="Z844" s="68">
        <v>0</v>
      </c>
      <c r="AA844" s="68">
        <v>0</v>
      </c>
      <c r="AB844" s="68">
        <v>0</v>
      </c>
      <c r="AC844" s="68">
        <v>0</v>
      </c>
      <c r="AD844" s="68">
        <v>102</v>
      </c>
      <c r="AE844" s="68">
        <v>20</v>
      </c>
      <c r="AF844" s="68">
        <v>0</v>
      </c>
      <c r="AG844" s="68">
        <v>122</v>
      </c>
      <c r="AH844" s="68">
        <v>1500</v>
      </c>
      <c r="AI844" s="68">
        <v>0</v>
      </c>
      <c r="AJ844" s="68">
        <v>0</v>
      </c>
      <c r="AK844" s="68">
        <v>0</v>
      </c>
      <c r="AL844" s="68">
        <v>0</v>
      </c>
      <c r="AM844" s="68">
        <v>0</v>
      </c>
      <c r="AN844" s="68">
        <v>0</v>
      </c>
      <c r="AO844" s="68">
        <v>0</v>
      </c>
      <c r="AP844" s="68" t="s">
        <v>1024</v>
      </c>
      <c r="AQ844" s="68">
        <v>1</v>
      </c>
      <c r="AR844" s="68" t="s">
        <v>2540</v>
      </c>
      <c r="AS844" s="68">
        <v>600</v>
      </c>
      <c r="AT844" s="68">
        <v>16</v>
      </c>
      <c r="AU844" s="68">
        <v>0</v>
      </c>
      <c r="AV844" s="68">
        <v>1</v>
      </c>
      <c r="AW844" s="68"/>
      <c r="AX844" s="68">
        <v>111</v>
      </c>
      <c r="AY844" s="126">
        <v>111</v>
      </c>
      <c r="AZ844" s="68">
        <v>0</v>
      </c>
      <c r="BA844" s="68">
        <v>1</v>
      </c>
      <c r="EQ844" s="68">
        <v>356075</v>
      </c>
      <c r="ER844" s="175">
        <v>2</v>
      </c>
      <c r="ES844" s="68">
        <v>-1</v>
      </c>
      <c r="ET844" s="68">
        <v>75</v>
      </c>
      <c r="EU844" s="68">
        <v>0</v>
      </c>
      <c r="EV844" s="68">
        <v>150075</v>
      </c>
      <c r="EW844" s="68" t="s">
        <v>2713</v>
      </c>
      <c r="EX844" s="68" t="str">
        <f t="shared" si="46"/>
        <v>중형</v>
      </c>
      <c r="GE844" s="68">
        <v>18507</v>
      </c>
      <c r="GF844" s="68" t="s">
        <v>4554</v>
      </c>
    </row>
    <row r="845" spans="6:188" x14ac:dyDescent="0.3">
      <c r="F845" s="68">
        <v>80112</v>
      </c>
      <c r="G845" s="68">
        <v>1</v>
      </c>
      <c r="H845" s="68">
        <v>180112</v>
      </c>
      <c r="I845" s="68">
        <v>280112</v>
      </c>
      <c r="J845" s="68" t="s">
        <v>1025</v>
      </c>
      <c r="K845" s="68" t="s">
        <v>1026</v>
      </c>
      <c r="L845" s="68">
        <v>150000</v>
      </c>
      <c r="M845" s="68">
        <v>20</v>
      </c>
      <c r="N845" s="68">
        <v>0</v>
      </c>
      <c r="O845" s="68">
        <v>0</v>
      </c>
      <c r="P845" s="68">
        <v>0</v>
      </c>
      <c r="Q845" s="68">
        <v>0</v>
      </c>
      <c r="R845" s="68">
        <v>2</v>
      </c>
      <c r="S845" s="68">
        <v>1</v>
      </c>
      <c r="T845" s="68">
        <v>5</v>
      </c>
      <c r="U845" s="68">
        <v>228</v>
      </c>
      <c r="V845" s="68">
        <v>0</v>
      </c>
      <c r="W845" s="68">
        <v>410</v>
      </c>
      <c r="X845" s="68">
        <v>0</v>
      </c>
      <c r="Y845" s="68">
        <v>0</v>
      </c>
      <c r="Z845" s="68">
        <v>0</v>
      </c>
      <c r="AA845" s="68">
        <v>0</v>
      </c>
      <c r="AB845" s="68">
        <v>0</v>
      </c>
      <c r="AC845" s="68">
        <v>0</v>
      </c>
      <c r="AD845" s="68">
        <v>104</v>
      </c>
      <c r="AE845" s="68">
        <v>20</v>
      </c>
      <c r="AF845" s="68">
        <v>0</v>
      </c>
      <c r="AG845" s="68">
        <v>122</v>
      </c>
      <c r="AH845" s="68">
        <v>1500</v>
      </c>
      <c r="AI845" s="68">
        <v>0</v>
      </c>
      <c r="AJ845" s="68">
        <v>0</v>
      </c>
      <c r="AK845" s="68">
        <v>0</v>
      </c>
      <c r="AL845" s="68">
        <v>0</v>
      </c>
      <c r="AM845" s="68">
        <v>0</v>
      </c>
      <c r="AN845" s="68">
        <v>0</v>
      </c>
      <c r="AO845" s="68">
        <v>0</v>
      </c>
      <c r="AP845" s="68" t="s">
        <v>1027</v>
      </c>
      <c r="AQ845" s="68">
        <v>1</v>
      </c>
      <c r="AR845" s="68" t="s">
        <v>2541</v>
      </c>
      <c r="AS845" s="68">
        <v>600</v>
      </c>
      <c r="AT845" s="68">
        <v>16</v>
      </c>
      <c r="AU845" s="68">
        <v>0</v>
      </c>
      <c r="AV845" s="68">
        <v>1</v>
      </c>
      <c r="AW845" s="68"/>
      <c r="AX845" s="68">
        <v>112</v>
      </c>
      <c r="AY845" s="126">
        <v>112</v>
      </c>
      <c r="AZ845" s="68">
        <v>0</v>
      </c>
      <c r="BA845" s="68">
        <v>1</v>
      </c>
      <c r="EQ845" s="68">
        <v>56076</v>
      </c>
      <c r="ER845" s="175">
        <v>4</v>
      </c>
      <c r="ES845" s="68">
        <v>-1</v>
      </c>
      <c r="ET845" s="68">
        <v>76</v>
      </c>
      <c r="EU845" s="68">
        <v>0</v>
      </c>
      <c r="EV845" s="68">
        <v>150076</v>
      </c>
      <c r="EW845" s="68" t="s">
        <v>2714</v>
      </c>
      <c r="EX845" s="68" t="str">
        <f t="shared" si="46"/>
        <v>대형</v>
      </c>
      <c r="GE845" s="68">
        <v>18508</v>
      </c>
      <c r="GF845" s="68" t="s">
        <v>4555</v>
      </c>
    </row>
    <row r="846" spans="6:188" x14ac:dyDescent="0.3">
      <c r="F846" s="68">
        <v>80113</v>
      </c>
      <c r="G846" s="68">
        <v>1</v>
      </c>
      <c r="H846" s="68">
        <v>180113</v>
      </c>
      <c r="I846" s="68">
        <v>280113</v>
      </c>
      <c r="J846" s="68" t="s">
        <v>1028</v>
      </c>
      <c r="K846" s="68" t="s">
        <v>1029</v>
      </c>
      <c r="L846" s="68">
        <v>150000</v>
      </c>
      <c r="M846" s="68">
        <v>20</v>
      </c>
      <c r="N846" s="68">
        <v>0</v>
      </c>
      <c r="O846" s="68">
        <v>0</v>
      </c>
      <c r="P846" s="68">
        <v>0</v>
      </c>
      <c r="Q846" s="68">
        <v>0</v>
      </c>
      <c r="R846" s="68">
        <v>4</v>
      </c>
      <c r="S846" s="68">
        <v>1</v>
      </c>
      <c r="T846" s="68">
        <v>5</v>
      </c>
      <c r="U846" s="68">
        <v>294</v>
      </c>
      <c r="V846" s="68">
        <v>0</v>
      </c>
      <c r="W846" s="68">
        <v>203</v>
      </c>
      <c r="X846" s="68">
        <v>0</v>
      </c>
      <c r="Y846" s="68">
        <v>0</v>
      </c>
      <c r="Z846" s="68">
        <v>0</v>
      </c>
      <c r="AA846" s="68">
        <v>0</v>
      </c>
      <c r="AB846" s="68">
        <v>0</v>
      </c>
      <c r="AC846" s="68">
        <v>0</v>
      </c>
      <c r="AD846" s="68">
        <v>106</v>
      </c>
      <c r="AE846" s="68">
        <v>20</v>
      </c>
      <c r="AF846" s="68">
        <v>0</v>
      </c>
      <c r="AG846" s="68">
        <v>122</v>
      </c>
      <c r="AH846" s="68">
        <v>1500</v>
      </c>
      <c r="AI846" s="68">
        <v>0</v>
      </c>
      <c r="AJ846" s="68">
        <v>0</v>
      </c>
      <c r="AK846" s="68">
        <v>0</v>
      </c>
      <c r="AL846" s="68">
        <v>0</v>
      </c>
      <c r="AM846" s="68">
        <v>0</v>
      </c>
      <c r="AN846" s="68">
        <v>0</v>
      </c>
      <c r="AO846" s="68">
        <v>0</v>
      </c>
      <c r="AP846" s="68" t="s">
        <v>1030</v>
      </c>
      <c r="AQ846" s="68">
        <v>1</v>
      </c>
      <c r="AR846" s="68" t="s">
        <v>2542</v>
      </c>
      <c r="AS846" s="68">
        <v>600</v>
      </c>
      <c r="AT846" s="68">
        <v>16</v>
      </c>
      <c r="AU846" s="68">
        <v>0</v>
      </c>
      <c r="AV846" s="68">
        <v>1</v>
      </c>
      <c r="AW846" s="68"/>
      <c r="AX846" s="68">
        <v>113</v>
      </c>
      <c r="AY846" s="126">
        <v>113</v>
      </c>
      <c r="AZ846" s="68">
        <v>0</v>
      </c>
      <c r="BA846" s="68">
        <v>1</v>
      </c>
      <c r="EQ846" s="68">
        <v>56077</v>
      </c>
      <c r="ER846" s="175">
        <v>1</v>
      </c>
      <c r="ES846" s="68">
        <v>-1</v>
      </c>
      <c r="ET846" s="68">
        <v>77</v>
      </c>
      <c r="EU846" s="68">
        <v>0</v>
      </c>
      <c r="EV846" s="68">
        <v>150077</v>
      </c>
      <c r="EW846" s="68" t="s">
        <v>2715</v>
      </c>
      <c r="EX846" s="68" t="str">
        <f t="shared" si="46"/>
        <v>소형</v>
      </c>
      <c r="GE846" s="68">
        <v>18509</v>
      </c>
      <c r="GF846" s="68" t="s">
        <v>4556</v>
      </c>
    </row>
    <row r="847" spans="6:188" x14ac:dyDescent="0.3">
      <c r="F847" s="68">
        <v>80114</v>
      </c>
      <c r="G847" s="68">
        <v>1</v>
      </c>
      <c r="H847" s="68">
        <v>180114</v>
      </c>
      <c r="I847" s="68">
        <v>280114</v>
      </c>
      <c r="J847" s="68" t="s">
        <v>1031</v>
      </c>
      <c r="K847" s="68" t="s">
        <v>1032</v>
      </c>
      <c r="L847" s="68">
        <v>150000</v>
      </c>
      <c r="M847" s="68">
        <v>20</v>
      </c>
      <c r="N847" s="68">
        <v>0</v>
      </c>
      <c r="O847" s="68">
        <v>0</v>
      </c>
      <c r="P847" s="68">
        <v>0</v>
      </c>
      <c r="Q847" s="68">
        <v>0</v>
      </c>
      <c r="R847" s="68">
        <v>8</v>
      </c>
      <c r="S847" s="68">
        <v>1</v>
      </c>
      <c r="T847" s="68">
        <v>5</v>
      </c>
      <c r="U847" s="68">
        <v>291</v>
      </c>
      <c r="V847" s="68">
        <v>0</v>
      </c>
      <c r="W847" s="68">
        <v>207</v>
      </c>
      <c r="X847" s="68">
        <v>0</v>
      </c>
      <c r="Y847" s="68">
        <v>0</v>
      </c>
      <c r="Z847" s="68">
        <v>0</v>
      </c>
      <c r="AA847" s="68">
        <v>0</v>
      </c>
      <c r="AB847" s="68">
        <v>0</v>
      </c>
      <c r="AC847" s="68">
        <v>0</v>
      </c>
      <c r="AD847" s="68">
        <v>105</v>
      </c>
      <c r="AE847" s="68">
        <v>20</v>
      </c>
      <c r="AF847" s="68">
        <v>0</v>
      </c>
      <c r="AG847" s="68">
        <v>122</v>
      </c>
      <c r="AH847" s="68">
        <v>1500</v>
      </c>
      <c r="AI847" s="68">
        <v>0</v>
      </c>
      <c r="AJ847" s="68">
        <v>0</v>
      </c>
      <c r="AK847" s="68">
        <v>0</v>
      </c>
      <c r="AL847" s="68">
        <v>0</v>
      </c>
      <c r="AM847" s="68">
        <v>0</v>
      </c>
      <c r="AN847" s="68">
        <v>0</v>
      </c>
      <c r="AO847" s="68">
        <v>0</v>
      </c>
      <c r="AP847" s="68" t="s">
        <v>1033</v>
      </c>
      <c r="AQ847" s="68">
        <v>1</v>
      </c>
      <c r="AR847" s="68" t="s">
        <v>2543</v>
      </c>
      <c r="AS847" s="68">
        <v>600</v>
      </c>
      <c r="AT847" s="68">
        <v>16</v>
      </c>
      <c r="AU847" s="68">
        <v>0</v>
      </c>
      <c r="AV847" s="68">
        <v>1</v>
      </c>
      <c r="AW847" s="68"/>
      <c r="AX847" s="68">
        <v>114</v>
      </c>
      <c r="AY847" s="126">
        <v>114</v>
      </c>
      <c r="AZ847" s="68">
        <v>0</v>
      </c>
      <c r="BA847" s="68">
        <v>1</v>
      </c>
      <c r="EQ847" s="68">
        <v>56078</v>
      </c>
      <c r="ER847" s="175">
        <v>2</v>
      </c>
      <c r="ES847" s="68">
        <v>-1</v>
      </c>
      <c r="ET847" s="68">
        <v>78</v>
      </c>
      <c r="EU847" s="68">
        <v>0</v>
      </c>
      <c r="EV847" s="68">
        <v>150078</v>
      </c>
      <c r="EW847" s="68" t="s">
        <v>2716</v>
      </c>
      <c r="EX847" s="68" t="str">
        <f t="shared" si="46"/>
        <v>중형</v>
      </c>
      <c r="GE847" s="68">
        <v>18510</v>
      </c>
      <c r="GF847" s="68" t="s">
        <v>4557</v>
      </c>
    </row>
    <row r="848" spans="6:188" x14ac:dyDescent="0.3">
      <c r="F848" s="68">
        <v>80115</v>
      </c>
      <c r="G848" s="68">
        <v>1</v>
      </c>
      <c r="H848" s="68">
        <v>180115</v>
      </c>
      <c r="I848" s="68">
        <v>280115</v>
      </c>
      <c r="J848" s="68" t="s">
        <v>1034</v>
      </c>
      <c r="K848" s="68" t="s">
        <v>1035</v>
      </c>
      <c r="L848" s="68">
        <v>150000</v>
      </c>
      <c r="M848" s="68">
        <v>20</v>
      </c>
      <c r="N848" s="68">
        <v>0</v>
      </c>
      <c r="O848" s="68">
        <v>0</v>
      </c>
      <c r="P848" s="68">
        <v>0</v>
      </c>
      <c r="Q848" s="68">
        <v>0</v>
      </c>
      <c r="R848" s="68">
        <v>16</v>
      </c>
      <c r="S848" s="68">
        <v>1</v>
      </c>
      <c r="T848" s="68">
        <v>5</v>
      </c>
      <c r="U848" s="68">
        <v>252</v>
      </c>
      <c r="V848" s="68">
        <v>0</v>
      </c>
      <c r="W848" s="68">
        <v>245</v>
      </c>
      <c r="X848" s="68">
        <v>0</v>
      </c>
      <c r="Y848" s="68">
        <v>0</v>
      </c>
      <c r="Z848" s="68">
        <v>0</v>
      </c>
      <c r="AA848" s="68">
        <v>0</v>
      </c>
      <c r="AB848" s="68">
        <v>0</v>
      </c>
      <c r="AC848" s="68">
        <v>0</v>
      </c>
      <c r="AD848" s="68">
        <v>101</v>
      </c>
      <c r="AE848" s="68">
        <v>20</v>
      </c>
      <c r="AF848" s="68">
        <v>0</v>
      </c>
      <c r="AG848" s="68">
        <v>122</v>
      </c>
      <c r="AH848" s="68">
        <v>1500</v>
      </c>
      <c r="AI848" s="68">
        <v>0</v>
      </c>
      <c r="AJ848" s="68">
        <v>0</v>
      </c>
      <c r="AK848" s="68">
        <v>0</v>
      </c>
      <c r="AL848" s="68">
        <v>0</v>
      </c>
      <c r="AM848" s="68">
        <v>0</v>
      </c>
      <c r="AN848" s="68">
        <v>0</v>
      </c>
      <c r="AO848" s="68">
        <v>0</v>
      </c>
      <c r="AP848" s="68" t="s">
        <v>1036</v>
      </c>
      <c r="AQ848" s="68">
        <v>1</v>
      </c>
      <c r="AR848" s="68" t="s">
        <v>2544</v>
      </c>
      <c r="AS848" s="68">
        <v>600</v>
      </c>
      <c r="AT848" s="68">
        <v>16</v>
      </c>
      <c r="AU848" s="68">
        <v>0</v>
      </c>
      <c r="AV848" s="68">
        <v>1</v>
      </c>
      <c r="AW848" s="68"/>
      <c r="AX848" s="68">
        <v>115</v>
      </c>
      <c r="AY848" s="126">
        <v>115</v>
      </c>
      <c r="AZ848" s="68">
        <v>0</v>
      </c>
      <c r="BA848" s="68">
        <v>1</v>
      </c>
      <c r="EQ848" s="68">
        <v>56079</v>
      </c>
      <c r="ER848" s="175">
        <v>2</v>
      </c>
      <c r="ES848" s="68">
        <v>-1</v>
      </c>
      <c r="ET848" s="68">
        <v>79</v>
      </c>
      <c r="EU848" s="68">
        <v>0</v>
      </c>
      <c r="EV848" s="68">
        <v>150079</v>
      </c>
      <c r="EW848" s="68" t="s">
        <v>2717</v>
      </c>
      <c r="EX848" s="68" t="str">
        <f t="shared" si="46"/>
        <v>중형</v>
      </c>
      <c r="GE848" s="68">
        <v>18511</v>
      </c>
      <c r="GF848" s="68" t="s">
        <v>3884</v>
      </c>
    </row>
    <row r="849" spans="6:188" x14ac:dyDescent="0.3">
      <c r="F849" s="68">
        <v>80116</v>
      </c>
      <c r="G849" s="68">
        <v>1</v>
      </c>
      <c r="H849" s="68">
        <v>180116</v>
      </c>
      <c r="I849" s="68">
        <v>280116</v>
      </c>
      <c r="J849" s="68" t="s">
        <v>1037</v>
      </c>
      <c r="K849" s="68" t="s">
        <v>1038</v>
      </c>
      <c r="L849" s="68">
        <v>150000</v>
      </c>
      <c r="M849" s="68">
        <v>20</v>
      </c>
      <c r="N849" s="68">
        <v>0</v>
      </c>
      <c r="O849" s="68">
        <v>0</v>
      </c>
      <c r="P849" s="68">
        <v>0</v>
      </c>
      <c r="Q849" s="68">
        <v>0</v>
      </c>
      <c r="R849" s="68">
        <v>32</v>
      </c>
      <c r="S849" s="68">
        <v>1</v>
      </c>
      <c r="T849" s="68">
        <v>5</v>
      </c>
      <c r="U849" s="68">
        <v>389</v>
      </c>
      <c r="V849" s="68">
        <v>0</v>
      </c>
      <c r="W849" s="68">
        <v>0</v>
      </c>
      <c r="X849" s="68">
        <v>0</v>
      </c>
      <c r="Y849" s="68">
        <v>0</v>
      </c>
      <c r="Z849" s="68">
        <v>0</v>
      </c>
      <c r="AA849" s="68">
        <v>0</v>
      </c>
      <c r="AB849" s="68">
        <v>0</v>
      </c>
      <c r="AC849" s="68">
        <v>0</v>
      </c>
      <c r="AD849" s="68">
        <v>103</v>
      </c>
      <c r="AE849" s="68">
        <v>20</v>
      </c>
      <c r="AF849" s="68">
        <v>0</v>
      </c>
      <c r="AG849" s="68">
        <v>122</v>
      </c>
      <c r="AH849" s="68">
        <v>1500</v>
      </c>
      <c r="AI849" s="68">
        <v>0</v>
      </c>
      <c r="AJ849" s="68">
        <v>0</v>
      </c>
      <c r="AK849" s="68">
        <v>0</v>
      </c>
      <c r="AL849" s="68">
        <v>0</v>
      </c>
      <c r="AM849" s="68">
        <v>0</v>
      </c>
      <c r="AN849" s="68">
        <v>0</v>
      </c>
      <c r="AO849" s="68">
        <v>0</v>
      </c>
      <c r="AP849" s="68" t="s">
        <v>1039</v>
      </c>
      <c r="AQ849" s="68">
        <v>1</v>
      </c>
      <c r="AR849" s="68" t="s">
        <v>2545</v>
      </c>
      <c r="AS849" s="68">
        <v>600</v>
      </c>
      <c r="AT849" s="68">
        <v>16</v>
      </c>
      <c r="AU849" s="68">
        <v>0</v>
      </c>
      <c r="AV849" s="68">
        <v>1</v>
      </c>
      <c r="AW849" s="68"/>
      <c r="AX849" s="68">
        <v>116</v>
      </c>
      <c r="AY849" s="126">
        <v>116</v>
      </c>
      <c r="AZ849" s="68">
        <v>0</v>
      </c>
      <c r="BA849" s="68">
        <v>1</v>
      </c>
      <c r="EQ849" s="68">
        <v>56080</v>
      </c>
      <c r="ER849" s="175">
        <v>2</v>
      </c>
      <c r="ES849" s="68">
        <v>-1</v>
      </c>
      <c r="ET849" s="68">
        <v>80</v>
      </c>
      <c r="EU849" s="68">
        <v>0</v>
      </c>
      <c r="EV849" s="68">
        <v>150080</v>
      </c>
      <c r="EW849" s="68" t="s">
        <v>2718</v>
      </c>
      <c r="EX849" s="68" t="str">
        <f t="shared" si="46"/>
        <v>중형</v>
      </c>
      <c r="GE849" s="68">
        <v>18512</v>
      </c>
      <c r="GF849" s="68" t="s">
        <v>3327</v>
      </c>
    </row>
    <row r="850" spans="6:188" x14ac:dyDescent="0.3">
      <c r="F850" s="68">
        <v>80500</v>
      </c>
      <c r="G850" s="68">
        <v>1</v>
      </c>
      <c r="H850" s="68">
        <v>180500</v>
      </c>
      <c r="I850" s="68">
        <v>280500</v>
      </c>
      <c r="J850" s="68" t="s">
        <v>2470</v>
      </c>
      <c r="K850" s="68" t="s">
        <v>2471</v>
      </c>
      <c r="L850" s="68">
        <v>10000</v>
      </c>
      <c r="M850" s="68">
        <v>20</v>
      </c>
      <c r="N850" s="68">
        <v>0</v>
      </c>
      <c r="O850" s="68">
        <v>0</v>
      </c>
      <c r="P850" s="68">
        <v>0</v>
      </c>
      <c r="Q850" s="68">
        <v>0</v>
      </c>
      <c r="R850" s="68">
        <v>64</v>
      </c>
      <c r="S850" s="68">
        <v>1</v>
      </c>
      <c r="T850" s="68">
        <v>1</v>
      </c>
      <c r="U850" s="68">
        <v>0</v>
      </c>
      <c r="V850" s="68">
        <v>0</v>
      </c>
      <c r="W850" s="68">
        <v>0</v>
      </c>
      <c r="X850" s="68">
        <v>0</v>
      </c>
      <c r="Y850" s="68">
        <v>28</v>
      </c>
      <c r="Z850" s="68">
        <v>0</v>
      </c>
      <c r="AA850" s="68">
        <v>28</v>
      </c>
      <c r="AB850" s="68">
        <v>0</v>
      </c>
      <c r="AC850" s="68">
        <v>0</v>
      </c>
      <c r="AD850" s="68">
        <v>116</v>
      </c>
      <c r="AE850" s="68">
        <v>500</v>
      </c>
      <c r="AF850" s="68">
        <v>0</v>
      </c>
      <c r="AG850" s="68">
        <v>0</v>
      </c>
      <c r="AH850" s="68">
        <v>0</v>
      </c>
      <c r="AI850" s="68">
        <v>0</v>
      </c>
      <c r="AJ850" s="68">
        <v>0</v>
      </c>
      <c r="AK850" s="68">
        <v>0</v>
      </c>
      <c r="AL850" s="68">
        <v>0</v>
      </c>
      <c r="AM850" s="68">
        <v>0</v>
      </c>
      <c r="AN850" s="68">
        <v>0</v>
      </c>
      <c r="AO850" s="68">
        <v>0</v>
      </c>
      <c r="AP850" s="68" t="s">
        <v>3601</v>
      </c>
      <c r="AQ850" s="68">
        <v>0</v>
      </c>
      <c r="AR850" s="68">
        <v>0</v>
      </c>
      <c r="AS850" s="68">
        <v>150</v>
      </c>
      <c r="AT850" s="68">
        <v>8388608</v>
      </c>
      <c r="AU850" s="68">
        <v>0</v>
      </c>
      <c r="AV850" s="68">
        <v>1</v>
      </c>
      <c r="AW850" s="68"/>
      <c r="AX850" s="68">
        <v>117</v>
      </c>
      <c r="AY850" s="126">
        <v>117</v>
      </c>
      <c r="AZ850" s="68">
        <v>100000</v>
      </c>
      <c r="BA850" s="68">
        <v>1</v>
      </c>
      <c r="EQ850" s="68">
        <v>56081</v>
      </c>
      <c r="ER850" s="175">
        <v>2</v>
      </c>
      <c r="ES850" s="68">
        <v>-1</v>
      </c>
      <c r="ET850" s="68">
        <v>81</v>
      </c>
      <c r="EU850" s="68">
        <v>0</v>
      </c>
      <c r="EV850" s="68">
        <v>150081</v>
      </c>
      <c r="EW850" s="68" t="s">
        <v>2719</v>
      </c>
      <c r="EX850" s="68" t="str">
        <f t="shared" si="46"/>
        <v>중형</v>
      </c>
      <c r="GE850" s="68">
        <v>18513</v>
      </c>
      <c r="GF850" s="68" t="s">
        <v>4558</v>
      </c>
    </row>
    <row r="851" spans="6:188" x14ac:dyDescent="0.3">
      <c r="F851" s="68">
        <v>80501</v>
      </c>
      <c r="G851" s="68">
        <v>1</v>
      </c>
      <c r="H851" s="68">
        <v>180501</v>
      </c>
      <c r="I851" s="68">
        <v>280501</v>
      </c>
      <c r="J851" s="68" t="s">
        <v>1041</v>
      </c>
      <c r="K851" s="68" t="s">
        <v>1042</v>
      </c>
      <c r="L851" s="68">
        <v>10000</v>
      </c>
      <c r="M851" s="68">
        <v>20</v>
      </c>
      <c r="N851" s="68">
        <v>0</v>
      </c>
      <c r="O851" s="68">
        <v>0</v>
      </c>
      <c r="P851" s="68">
        <v>0</v>
      </c>
      <c r="Q851" s="68">
        <v>0</v>
      </c>
      <c r="R851" s="68">
        <v>64</v>
      </c>
      <c r="S851" s="68">
        <v>1</v>
      </c>
      <c r="T851" s="68">
        <v>1</v>
      </c>
      <c r="U851" s="68">
        <v>0</v>
      </c>
      <c r="V851" s="68">
        <v>0</v>
      </c>
      <c r="W851" s="68">
        <v>0</v>
      </c>
      <c r="X851" s="68">
        <v>0</v>
      </c>
      <c r="Y851" s="68">
        <v>47</v>
      </c>
      <c r="Z851" s="68">
        <v>0</v>
      </c>
      <c r="AA851" s="68">
        <v>19</v>
      </c>
      <c r="AB851" s="68">
        <v>0</v>
      </c>
      <c r="AC851" s="68">
        <v>0</v>
      </c>
      <c r="AD851" s="68">
        <v>0</v>
      </c>
      <c r="AE851" s="68">
        <v>0</v>
      </c>
      <c r="AF851" s="68">
        <v>0</v>
      </c>
      <c r="AG851" s="68">
        <v>0</v>
      </c>
      <c r="AH851" s="68">
        <v>0</v>
      </c>
      <c r="AI851" s="68">
        <v>0</v>
      </c>
      <c r="AJ851" s="68">
        <v>0</v>
      </c>
      <c r="AK851" s="68">
        <v>0</v>
      </c>
      <c r="AL851" s="68">
        <v>0</v>
      </c>
      <c r="AM851" s="68">
        <v>0</v>
      </c>
      <c r="AN851" s="68">
        <v>0</v>
      </c>
      <c r="AO851" s="68">
        <v>0</v>
      </c>
      <c r="AP851" s="68" t="s">
        <v>1040</v>
      </c>
      <c r="AQ851" s="68">
        <v>0</v>
      </c>
      <c r="AR851" s="68">
        <v>0</v>
      </c>
      <c r="AS851" s="68">
        <v>150</v>
      </c>
      <c r="AT851" s="68">
        <v>8388616</v>
      </c>
      <c r="AU851" s="68">
        <v>8192</v>
      </c>
      <c r="AV851" s="68">
        <v>1</v>
      </c>
      <c r="AW851" s="68"/>
      <c r="AX851" s="68">
        <v>118</v>
      </c>
      <c r="AY851" s="126">
        <v>118</v>
      </c>
      <c r="AZ851" s="68">
        <v>100000</v>
      </c>
      <c r="BA851" s="68">
        <v>1</v>
      </c>
      <c r="EQ851" s="68">
        <v>56082</v>
      </c>
      <c r="ER851" s="175">
        <v>4</v>
      </c>
      <c r="ES851" s="68">
        <v>-1</v>
      </c>
      <c r="ET851" s="68">
        <v>82</v>
      </c>
      <c r="EU851" s="68">
        <v>0</v>
      </c>
      <c r="EV851" s="68">
        <v>150082</v>
      </c>
      <c r="EW851" s="68" t="s">
        <v>2720</v>
      </c>
      <c r="EX851" s="68" t="str">
        <f t="shared" si="46"/>
        <v>대형</v>
      </c>
      <c r="GE851" s="68">
        <v>18514</v>
      </c>
      <c r="GF851" s="68" t="s">
        <v>4559</v>
      </c>
    </row>
    <row r="852" spans="6:188" x14ac:dyDescent="0.3">
      <c r="F852" s="68">
        <v>80502</v>
      </c>
      <c r="G852" s="68">
        <v>1</v>
      </c>
      <c r="H852" s="68">
        <v>180502</v>
      </c>
      <c r="I852" s="68">
        <v>280502</v>
      </c>
      <c r="J852" s="68" t="s">
        <v>1043</v>
      </c>
      <c r="K852" s="68" t="s">
        <v>1044</v>
      </c>
      <c r="L852" s="68">
        <v>10000</v>
      </c>
      <c r="M852" s="68">
        <v>20</v>
      </c>
      <c r="N852" s="68">
        <v>0</v>
      </c>
      <c r="O852" s="68">
        <v>0</v>
      </c>
      <c r="P852" s="68">
        <v>0</v>
      </c>
      <c r="Q852" s="68">
        <v>0</v>
      </c>
      <c r="R852" s="68">
        <v>64</v>
      </c>
      <c r="S852" s="68">
        <v>1</v>
      </c>
      <c r="T852" s="68">
        <v>1</v>
      </c>
      <c r="U852" s="68">
        <v>0</v>
      </c>
      <c r="V852" s="68">
        <v>0</v>
      </c>
      <c r="W852" s="68">
        <v>0</v>
      </c>
      <c r="X852" s="68">
        <v>0</v>
      </c>
      <c r="Y852" s="68">
        <v>17</v>
      </c>
      <c r="Z852" s="68">
        <v>0</v>
      </c>
      <c r="AA852" s="68">
        <v>45</v>
      </c>
      <c r="AB852" s="68">
        <v>0</v>
      </c>
      <c r="AC852" s="68">
        <v>0</v>
      </c>
      <c r="AD852" s="68">
        <v>0</v>
      </c>
      <c r="AE852" s="68">
        <v>0</v>
      </c>
      <c r="AF852" s="68">
        <v>0</v>
      </c>
      <c r="AG852" s="68">
        <v>0</v>
      </c>
      <c r="AH852" s="68">
        <v>0</v>
      </c>
      <c r="AI852" s="68">
        <v>0</v>
      </c>
      <c r="AJ852" s="68">
        <v>0</v>
      </c>
      <c r="AK852" s="68">
        <v>0</v>
      </c>
      <c r="AL852" s="68">
        <v>0</v>
      </c>
      <c r="AM852" s="68">
        <v>0</v>
      </c>
      <c r="AN852" s="68">
        <v>0</v>
      </c>
      <c r="AO852" s="68">
        <v>0</v>
      </c>
      <c r="AP852" s="68" t="s">
        <v>1045</v>
      </c>
      <c r="AQ852" s="68">
        <v>0</v>
      </c>
      <c r="AR852" s="68">
        <v>0</v>
      </c>
      <c r="AS852" s="68">
        <v>150</v>
      </c>
      <c r="AT852" s="68">
        <v>8388616</v>
      </c>
      <c r="AU852" s="68">
        <v>8192</v>
      </c>
      <c r="AV852" s="68">
        <v>1</v>
      </c>
      <c r="AW852" s="68"/>
      <c r="AX852" s="68">
        <v>119</v>
      </c>
      <c r="AY852" s="126">
        <v>119</v>
      </c>
      <c r="AZ852" s="68">
        <v>100000</v>
      </c>
      <c r="BA852" s="68">
        <v>1</v>
      </c>
      <c r="EQ852" s="68">
        <v>56083</v>
      </c>
      <c r="ER852" s="175">
        <v>2</v>
      </c>
      <c r="ES852" s="68">
        <v>-1</v>
      </c>
      <c r="ET852" s="68">
        <v>83</v>
      </c>
      <c r="EU852" s="68">
        <v>0</v>
      </c>
      <c r="EV852" s="68">
        <v>150083</v>
      </c>
      <c r="EW852" s="68" t="s">
        <v>2721</v>
      </c>
      <c r="EX852" s="68" t="str">
        <f t="shared" si="46"/>
        <v>중형</v>
      </c>
      <c r="GE852" s="68">
        <v>18515</v>
      </c>
      <c r="GF852" s="68" t="s">
        <v>4560</v>
      </c>
    </row>
    <row r="853" spans="6:188" x14ac:dyDescent="0.3">
      <c r="F853" s="68">
        <v>80503</v>
      </c>
      <c r="G853" s="68">
        <v>1</v>
      </c>
      <c r="H853" s="68">
        <v>180503</v>
      </c>
      <c r="I853" s="68">
        <v>280503</v>
      </c>
      <c r="J853" s="68" t="s">
        <v>1046</v>
      </c>
      <c r="K853" s="68" t="s">
        <v>1047</v>
      </c>
      <c r="L853" s="68">
        <v>30000</v>
      </c>
      <c r="M853" s="68">
        <v>20</v>
      </c>
      <c r="N853" s="68">
        <v>0</v>
      </c>
      <c r="O853" s="68">
        <v>0</v>
      </c>
      <c r="P853" s="68">
        <v>0</v>
      </c>
      <c r="Q853" s="68">
        <v>0</v>
      </c>
      <c r="R853" s="68">
        <v>64</v>
      </c>
      <c r="S853" s="68">
        <v>1</v>
      </c>
      <c r="T853" s="68">
        <v>2</v>
      </c>
      <c r="U853" s="68">
        <v>0</v>
      </c>
      <c r="V853" s="68">
        <v>0</v>
      </c>
      <c r="W853" s="68">
        <v>0</v>
      </c>
      <c r="X853" s="68">
        <v>0</v>
      </c>
      <c r="Y853" s="68">
        <v>97</v>
      </c>
      <c r="Z853" s="68">
        <v>0</v>
      </c>
      <c r="AA853" s="68">
        <v>38</v>
      </c>
      <c r="AB853" s="68">
        <v>0</v>
      </c>
      <c r="AC853" s="68">
        <v>0</v>
      </c>
      <c r="AD853" s="68">
        <v>101</v>
      </c>
      <c r="AE853" s="68">
        <v>4</v>
      </c>
      <c r="AF853" s="68">
        <v>0</v>
      </c>
      <c r="AG853" s="68">
        <v>0</v>
      </c>
      <c r="AH853" s="68">
        <v>0</v>
      </c>
      <c r="AI853" s="68">
        <v>0</v>
      </c>
      <c r="AJ853" s="68">
        <v>0</v>
      </c>
      <c r="AK853" s="68">
        <v>0</v>
      </c>
      <c r="AL853" s="68">
        <v>0</v>
      </c>
      <c r="AM853" s="68">
        <v>0</v>
      </c>
      <c r="AN853" s="68">
        <v>0</v>
      </c>
      <c r="AO853" s="68">
        <v>0</v>
      </c>
      <c r="AP853" s="68" t="s">
        <v>1048</v>
      </c>
      <c r="AQ853" s="68">
        <v>0</v>
      </c>
      <c r="AR853" s="68">
        <v>0</v>
      </c>
      <c r="AS853" s="68">
        <v>150</v>
      </c>
      <c r="AT853" s="68">
        <v>8388664</v>
      </c>
      <c r="AU853" s="68">
        <v>8192</v>
      </c>
      <c r="AV853" s="68">
        <v>1</v>
      </c>
      <c r="AW853" s="68"/>
      <c r="AX853" s="68">
        <v>120</v>
      </c>
      <c r="AY853" s="126">
        <v>120</v>
      </c>
      <c r="AZ853" s="68">
        <v>500000</v>
      </c>
      <c r="BA853" s="68">
        <v>1</v>
      </c>
      <c r="EQ853" s="68">
        <v>56084</v>
      </c>
      <c r="ER853" s="175">
        <v>4</v>
      </c>
      <c r="ES853" s="68">
        <v>-1</v>
      </c>
      <c r="ET853" s="68">
        <v>84</v>
      </c>
      <c r="EU853" s="68">
        <v>0</v>
      </c>
      <c r="EV853" s="68">
        <v>150084</v>
      </c>
      <c r="EW853" s="68" t="s">
        <v>2722</v>
      </c>
      <c r="EX853" s="68" t="str">
        <f t="shared" si="46"/>
        <v>대형</v>
      </c>
      <c r="GE853" s="68">
        <v>18516</v>
      </c>
      <c r="GF853" s="68" t="s">
        <v>4561</v>
      </c>
    </row>
    <row r="854" spans="6:188" x14ac:dyDescent="0.3">
      <c r="F854" s="68">
        <v>80504</v>
      </c>
      <c r="G854" s="68">
        <v>1</v>
      </c>
      <c r="H854" s="68">
        <v>180504</v>
      </c>
      <c r="I854" s="68">
        <v>280504</v>
      </c>
      <c r="J854" s="68" t="s">
        <v>1049</v>
      </c>
      <c r="K854" s="68" t="s">
        <v>1050</v>
      </c>
      <c r="L854" s="68">
        <v>30000</v>
      </c>
      <c r="M854" s="68">
        <v>20</v>
      </c>
      <c r="N854" s="68">
        <v>0</v>
      </c>
      <c r="O854" s="68">
        <v>0</v>
      </c>
      <c r="P854" s="68">
        <v>0</v>
      </c>
      <c r="Q854" s="68">
        <v>0</v>
      </c>
      <c r="R854" s="68">
        <v>64</v>
      </c>
      <c r="S854" s="68">
        <v>1</v>
      </c>
      <c r="T854" s="68">
        <v>2</v>
      </c>
      <c r="U854" s="68">
        <v>0</v>
      </c>
      <c r="V854" s="68">
        <v>0</v>
      </c>
      <c r="W854" s="68">
        <v>0</v>
      </c>
      <c r="X854" s="68">
        <v>0</v>
      </c>
      <c r="Y854" s="68">
        <v>34</v>
      </c>
      <c r="Z854" s="68">
        <v>0</v>
      </c>
      <c r="AA854" s="68">
        <v>92</v>
      </c>
      <c r="AB854" s="68">
        <v>0</v>
      </c>
      <c r="AC854" s="68">
        <v>0</v>
      </c>
      <c r="AD854" s="68">
        <v>104</v>
      </c>
      <c r="AE854" s="68">
        <v>4</v>
      </c>
      <c r="AF854" s="68">
        <v>0</v>
      </c>
      <c r="AG854" s="68">
        <v>0</v>
      </c>
      <c r="AH854" s="68">
        <v>0</v>
      </c>
      <c r="AI854" s="68">
        <v>0</v>
      </c>
      <c r="AJ854" s="68">
        <v>0</v>
      </c>
      <c r="AK854" s="68">
        <v>0</v>
      </c>
      <c r="AL854" s="68">
        <v>0</v>
      </c>
      <c r="AM854" s="68">
        <v>0</v>
      </c>
      <c r="AN854" s="68">
        <v>0</v>
      </c>
      <c r="AO854" s="68">
        <v>0</v>
      </c>
      <c r="AP854" s="68" t="s">
        <v>1051</v>
      </c>
      <c r="AQ854" s="68">
        <v>0</v>
      </c>
      <c r="AR854" s="68">
        <v>0</v>
      </c>
      <c r="AS854" s="68">
        <v>150</v>
      </c>
      <c r="AT854" s="68">
        <v>8388664</v>
      </c>
      <c r="AU854" s="68">
        <v>8192</v>
      </c>
      <c r="AV854" s="68">
        <v>1</v>
      </c>
      <c r="AW854" s="68"/>
      <c r="AX854" s="68">
        <v>121</v>
      </c>
      <c r="AY854" s="126">
        <v>121</v>
      </c>
      <c r="AZ854" s="68">
        <v>500000</v>
      </c>
      <c r="BA854" s="68">
        <v>1</v>
      </c>
      <c r="EQ854" s="68">
        <v>56085</v>
      </c>
      <c r="ER854" s="175">
        <v>4</v>
      </c>
      <c r="ES854" s="68">
        <v>-1</v>
      </c>
      <c r="ET854" s="68">
        <v>85</v>
      </c>
      <c r="EU854" s="68">
        <v>0</v>
      </c>
      <c r="EV854" s="68">
        <v>150085</v>
      </c>
      <c r="EW854" s="68" t="s">
        <v>2723</v>
      </c>
      <c r="EX854" s="68" t="str">
        <f t="shared" si="46"/>
        <v>대형</v>
      </c>
      <c r="GE854" s="68">
        <v>18517</v>
      </c>
      <c r="GF854" s="68" t="s">
        <v>4562</v>
      </c>
    </row>
    <row r="855" spans="6:188" x14ac:dyDescent="0.3">
      <c r="F855" s="68">
        <v>80505</v>
      </c>
      <c r="G855" s="68">
        <v>1</v>
      </c>
      <c r="H855" s="68">
        <v>180505</v>
      </c>
      <c r="I855" s="68">
        <v>280505</v>
      </c>
      <c r="J855" s="68" t="s">
        <v>1052</v>
      </c>
      <c r="K855" s="68" t="s">
        <v>1053</v>
      </c>
      <c r="L855" s="68">
        <v>30000</v>
      </c>
      <c r="M855" s="68">
        <v>20</v>
      </c>
      <c r="N855" s="68">
        <v>0</v>
      </c>
      <c r="O855" s="68">
        <v>0</v>
      </c>
      <c r="P855" s="68">
        <v>0</v>
      </c>
      <c r="Q855" s="68">
        <v>0</v>
      </c>
      <c r="R855" s="68">
        <v>64</v>
      </c>
      <c r="S855" s="68">
        <v>1</v>
      </c>
      <c r="T855" s="68">
        <v>2</v>
      </c>
      <c r="U855" s="68">
        <v>0</v>
      </c>
      <c r="V855" s="68">
        <v>0</v>
      </c>
      <c r="W855" s="68">
        <v>0</v>
      </c>
      <c r="X855" s="68">
        <v>0</v>
      </c>
      <c r="Y855" s="68">
        <v>37</v>
      </c>
      <c r="Z855" s="68">
        <v>0</v>
      </c>
      <c r="AA855" s="68">
        <v>35</v>
      </c>
      <c r="AB855" s="68">
        <v>0</v>
      </c>
      <c r="AC855" s="68">
        <v>0</v>
      </c>
      <c r="AD855" s="68">
        <v>106</v>
      </c>
      <c r="AE855" s="68">
        <v>4</v>
      </c>
      <c r="AF855" s="68">
        <v>0</v>
      </c>
      <c r="AG855" s="68">
        <v>0</v>
      </c>
      <c r="AH855" s="68">
        <v>0</v>
      </c>
      <c r="AI855" s="68">
        <v>0</v>
      </c>
      <c r="AJ855" s="68">
        <v>0</v>
      </c>
      <c r="AK855" s="68">
        <v>0</v>
      </c>
      <c r="AL855" s="68">
        <v>0</v>
      </c>
      <c r="AM855" s="68">
        <v>0</v>
      </c>
      <c r="AN855" s="68">
        <v>0</v>
      </c>
      <c r="AO855" s="68">
        <v>0</v>
      </c>
      <c r="AP855" s="68" t="s">
        <v>1054</v>
      </c>
      <c r="AQ855" s="68">
        <v>0</v>
      </c>
      <c r="AR855" s="68">
        <v>0</v>
      </c>
      <c r="AS855" s="68">
        <v>150</v>
      </c>
      <c r="AT855" s="68">
        <v>8388664</v>
      </c>
      <c r="AU855" s="68">
        <v>8192</v>
      </c>
      <c r="AV855" s="68">
        <v>1</v>
      </c>
      <c r="AW855" s="68"/>
      <c r="AX855" s="68">
        <v>122</v>
      </c>
      <c r="AY855" s="126">
        <v>122</v>
      </c>
      <c r="AZ855" s="68">
        <v>500000</v>
      </c>
      <c r="BA855" s="68">
        <v>1</v>
      </c>
      <c r="EQ855" s="68">
        <v>56086</v>
      </c>
      <c r="ER855" s="175">
        <v>4</v>
      </c>
      <c r="ES855" s="68">
        <v>-1</v>
      </c>
      <c r="ET855" s="68">
        <v>86</v>
      </c>
      <c r="EU855" s="68">
        <v>0</v>
      </c>
      <c r="EV855" s="68">
        <v>150086</v>
      </c>
      <c r="EW855" s="68" t="s">
        <v>2724</v>
      </c>
      <c r="EX855" s="68" t="str">
        <f t="shared" si="46"/>
        <v>대형</v>
      </c>
      <c r="GE855" s="68">
        <v>18518</v>
      </c>
      <c r="GF855" s="68" t="s">
        <v>3883</v>
      </c>
    </row>
    <row r="856" spans="6:188" x14ac:dyDescent="0.3">
      <c r="F856" s="68">
        <v>80506</v>
      </c>
      <c r="G856" s="68">
        <v>1</v>
      </c>
      <c r="H856" s="68">
        <v>180506</v>
      </c>
      <c r="I856" s="68">
        <v>280506</v>
      </c>
      <c r="J856" s="68" t="s">
        <v>1055</v>
      </c>
      <c r="K856" s="68" t="s">
        <v>1056</v>
      </c>
      <c r="L856" s="68">
        <v>30000</v>
      </c>
      <c r="M856" s="68">
        <v>20</v>
      </c>
      <c r="N856" s="68">
        <v>0</v>
      </c>
      <c r="O856" s="68">
        <v>0</v>
      </c>
      <c r="P856" s="68">
        <v>0</v>
      </c>
      <c r="Q856" s="68">
        <v>0</v>
      </c>
      <c r="R856" s="68">
        <v>64</v>
      </c>
      <c r="S856" s="68">
        <v>1</v>
      </c>
      <c r="T856" s="68">
        <v>2</v>
      </c>
      <c r="U856" s="68">
        <v>0</v>
      </c>
      <c r="V856" s="68">
        <v>0</v>
      </c>
      <c r="W856" s="68">
        <v>0</v>
      </c>
      <c r="X856" s="68">
        <v>0</v>
      </c>
      <c r="Y856" s="68">
        <v>55</v>
      </c>
      <c r="Z856" s="68">
        <v>0</v>
      </c>
      <c r="AA856" s="68">
        <v>57</v>
      </c>
      <c r="AB856" s="68">
        <v>0</v>
      </c>
      <c r="AC856" s="68">
        <v>0</v>
      </c>
      <c r="AD856" s="68">
        <v>105</v>
      </c>
      <c r="AE856" s="68">
        <v>4</v>
      </c>
      <c r="AF856" s="68">
        <v>0</v>
      </c>
      <c r="AG856" s="68">
        <v>0</v>
      </c>
      <c r="AH856" s="68">
        <v>0</v>
      </c>
      <c r="AI856" s="68">
        <v>0</v>
      </c>
      <c r="AJ856" s="68">
        <v>0</v>
      </c>
      <c r="AK856" s="68">
        <v>0</v>
      </c>
      <c r="AL856" s="68">
        <v>0</v>
      </c>
      <c r="AM856" s="68">
        <v>0</v>
      </c>
      <c r="AN856" s="68">
        <v>0</v>
      </c>
      <c r="AO856" s="68">
        <v>0</v>
      </c>
      <c r="AP856" s="68" t="s">
        <v>1057</v>
      </c>
      <c r="AQ856" s="68">
        <v>0</v>
      </c>
      <c r="AR856" s="68">
        <v>0</v>
      </c>
      <c r="AS856" s="68">
        <v>150</v>
      </c>
      <c r="AT856" s="68">
        <v>8388648</v>
      </c>
      <c r="AU856" s="68">
        <v>8192</v>
      </c>
      <c r="AV856" s="68">
        <v>1</v>
      </c>
      <c r="AW856" s="68"/>
      <c r="AX856" s="68">
        <v>123</v>
      </c>
      <c r="AY856" s="126">
        <v>123</v>
      </c>
      <c r="AZ856" s="68">
        <v>500000</v>
      </c>
      <c r="BA856" s="68">
        <v>1</v>
      </c>
      <c r="EQ856" s="68">
        <v>56087</v>
      </c>
      <c r="ER856" s="175">
        <v>4</v>
      </c>
      <c r="ES856" s="68">
        <v>-1</v>
      </c>
      <c r="ET856" s="68">
        <v>87</v>
      </c>
      <c r="EU856" s="68">
        <v>0</v>
      </c>
      <c r="EV856" s="68">
        <v>150087</v>
      </c>
      <c r="EW856" s="68" t="s">
        <v>2725</v>
      </c>
      <c r="EX856" s="68" t="str">
        <f t="shared" si="46"/>
        <v>대형</v>
      </c>
      <c r="GE856" s="68">
        <v>18519</v>
      </c>
      <c r="GF856" s="68" t="s">
        <v>4563</v>
      </c>
    </row>
    <row r="857" spans="6:188" x14ac:dyDescent="0.3">
      <c r="F857" s="68">
        <v>80507</v>
      </c>
      <c r="G857" s="68">
        <v>1</v>
      </c>
      <c r="H857" s="68">
        <v>180507</v>
      </c>
      <c r="I857" s="68">
        <v>280507</v>
      </c>
      <c r="J857" s="68" t="s">
        <v>1058</v>
      </c>
      <c r="K857" s="68" t="s">
        <v>1059</v>
      </c>
      <c r="L857" s="68">
        <v>60000</v>
      </c>
      <c r="M857" s="68">
        <v>20</v>
      </c>
      <c r="N857" s="68">
        <v>0</v>
      </c>
      <c r="O857" s="68">
        <v>0</v>
      </c>
      <c r="P857" s="68">
        <v>0</v>
      </c>
      <c r="Q857" s="68">
        <v>0</v>
      </c>
      <c r="R857" s="68">
        <v>64</v>
      </c>
      <c r="S857" s="68">
        <v>1</v>
      </c>
      <c r="T857" s="68">
        <v>3</v>
      </c>
      <c r="U857" s="68">
        <v>0</v>
      </c>
      <c r="V857" s="68">
        <v>0</v>
      </c>
      <c r="W857" s="68">
        <v>0</v>
      </c>
      <c r="X857" s="68">
        <v>0</v>
      </c>
      <c r="Y857" s="68">
        <v>144</v>
      </c>
      <c r="Z857" s="68">
        <v>0</v>
      </c>
      <c r="AA857" s="68">
        <v>54</v>
      </c>
      <c r="AB857" s="68">
        <v>0</v>
      </c>
      <c r="AC857" s="68">
        <v>0</v>
      </c>
      <c r="AD857" s="68">
        <v>101</v>
      </c>
      <c r="AE857" s="68">
        <v>8</v>
      </c>
      <c r="AF857" s="68">
        <v>0</v>
      </c>
      <c r="AG857" s="68">
        <v>103</v>
      </c>
      <c r="AH857" s="68">
        <v>8</v>
      </c>
      <c r="AI857" s="68">
        <v>0</v>
      </c>
      <c r="AJ857" s="68">
        <v>0</v>
      </c>
      <c r="AK857" s="68">
        <v>0</v>
      </c>
      <c r="AL857" s="68">
        <v>0</v>
      </c>
      <c r="AM857" s="68">
        <v>0</v>
      </c>
      <c r="AN857" s="68">
        <v>0</v>
      </c>
      <c r="AO857" s="68">
        <v>0</v>
      </c>
      <c r="AP857" s="68" t="s">
        <v>1060</v>
      </c>
      <c r="AQ857" s="68">
        <v>1</v>
      </c>
      <c r="AR857" s="68">
        <v>0</v>
      </c>
      <c r="AS857" s="68">
        <v>150</v>
      </c>
      <c r="AT857" s="68">
        <v>8388664</v>
      </c>
      <c r="AU857" s="68">
        <v>8192</v>
      </c>
      <c r="AV857" s="68">
        <v>1</v>
      </c>
      <c r="AW857" s="68"/>
      <c r="AX857" s="68">
        <v>124</v>
      </c>
      <c r="AY857" s="126">
        <v>124</v>
      </c>
      <c r="AZ857" s="68">
        <v>1250000</v>
      </c>
      <c r="BA857" s="68">
        <v>1</v>
      </c>
      <c r="EQ857" s="68">
        <v>56088</v>
      </c>
      <c r="ER857" s="175">
        <v>2</v>
      </c>
      <c r="ES857" s="68">
        <v>-1</v>
      </c>
      <c r="ET857" s="68">
        <v>88</v>
      </c>
      <c r="EU857" s="68">
        <v>0</v>
      </c>
      <c r="EV857" s="68">
        <v>150088</v>
      </c>
      <c r="EW857" s="68" t="s">
        <v>2726</v>
      </c>
      <c r="EX857" s="68" t="str">
        <f t="shared" si="46"/>
        <v>중형</v>
      </c>
      <c r="GE857" s="68">
        <v>18520</v>
      </c>
      <c r="GF857" s="68" t="s">
        <v>3884</v>
      </c>
    </row>
    <row r="858" spans="6:188" x14ac:dyDescent="0.3">
      <c r="F858" s="68">
        <v>80508</v>
      </c>
      <c r="G858" s="68">
        <v>1</v>
      </c>
      <c r="H858" s="68">
        <v>180508</v>
      </c>
      <c r="I858" s="68">
        <v>280508</v>
      </c>
      <c r="J858" s="68" t="s">
        <v>1061</v>
      </c>
      <c r="K858" s="68" t="s">
        <v>1062</v>
      </c>
      <c r="L858" s="68">
        <v>60000</v>
      </c>
      <c r="M858" s="68">
        <v>20</v>
      </c>
      <c r="N858" s="68">
        <v>0</v>
      </c>
      <c r="O858" s="68">
        <v>0</v>
      </c>
      <c r="P858" s="68">
        <v>0</v>
      </c>
      <c r="Q858" s="68">
        <v>0</v>
      </c>
      <c r="R858" s="68">
        <v>64</v>
      </c>
      <c r="S858" s="68">
        <v>1</v>
      </c>
      <c r="T858" s="68">
        <v>3</v>
      </c>
      <c r="U858" s="68">
        <v>0</v>
      </c>
      <c r="V858" s="68">
        <v>0</v>
      </c>
      <c r="W858" s="68">
        <v>0</v>
      </c>
      <c r="X858" s="68">
        <v>0</v>
      </c>
      <c r="Y858" s="68">
        <v>48</v>
      </c>
      <c r="Z858" s="68">
        <v>0</v>
      </c>
      <c r="AA858" s="68">
        <v>138</v>
      </c>
      <c r="AB858" s="68">
        <v>0</v>
      </c>
      <c r="AC858" s="68">
        <v>0</v>
      </c>
      <c r="AD858" s="68">
        <v>104</v>
      </c>
      <c r="AE858" s="68">
        <v>8</v>
      </c>
      <c r="AF858" s="68">
        <v>0</v>
      </c>
      <c r="AG858" s="68">
        <v>102</v>
      </c>
      <c r="AH858" s="68">
        <v>8</v>
      </c>
      <c r="AI858" s="68">
        <v>0</v>
      </c>
      <c r="AJ858" s="68">
        <v>0</v>
      </c>
      <c r="AK858" s="68">
        <v>0</v>
      </c>
      <c r="AL858" s="68">
        <v>0</v>
      </c>
      <c r="AM858" s="68">
        <v>0</v>
      </c>
      <c r="AN858" s="68">
        <v>0</v>
      </c>
      <c r="AO858" s="68">
        <v>0</v>
      </c>
      <c r="AP858" s="68" t="s">
        <v>1063</v>
      </c>
      <c r="AQ858" s="68">
        <v>1</v>
      </c>
      <c r="AR858" s="68">
        <v>0</v>
      </c>
      <c r="AS858" s="68">
        <v>150</v>
      </c>
      <c r="AT858" s="68">
        <v>8388664</v>
      </c>
      <c r="AU858" s="68">
        <v>8192</v>
      </c>
      <c r="AV858" s="68">
        <v>1</v>
      </c>
      <c r="AW858" s="68"/>
      <c r="AX858" s="68">
        <v>125</v>
      </c>
      <c r="AY858" s="126">
        <v>125</v>
      </c>
      <c r="AZ858" s="68">
        <v>1250000</v>
      </c>
      <c r="BA858" s="68">
        <v>1</v>
      </c>
      <c r="EQ858" s="68">
        <v>56089</v>
      </c>
      <c r="ER858" s="175">
        <v>4</v>
      </c>
      <c r="ES858" s="68">
        <v>-1</v>
      </c>
      <c r="ET858" s="68">
        <v>89</v>
      </c>
      <c r="EU858" s="68">
        <v>0</v>
      </c>
      <c r="EV858" s="68">
        <v>150089</v>
      </c>
      <c r="EW858" s="68" t="s">
        <v>2727</v>
      </c>
      <c r="EX858" s="68" t="str">
        <f t="shared" si="46"/>
        <v>대형</v>
      </c>
      <c r="GE858" s="68">
        <v>18521</v>
      </c>
      <c r="GF858" s="68" t="s">
        <v>3883</v>
      </c>
    </row>
    <row r="859" spans="6:188" x14ac:dyDescent="0.3">
      <c r="F859" s="68">
        <v>80509</v>
      </c>
      <c r="G859" s="68">
        <v>1</v>
      </c>
      <c r="H859" s="68">
        <v>180509</v>
      </c>
      <c r="I859" s="68">
        <v>280509</v>
      </c>
      <c r="J859" s="68" t="s">
        <v>1064</v>
      </c>
      <c r="K859" s="68" t="s">
        <v>1065</v>
      </c>
      <c r="L859" s="68">
        <v>60000</v>
      </c>
      <c r="M859" s="68">
        <v>20</v>
      </c>
      <c r="N859" s="68">
        <v>0</v>
      </c>
      <c r="O859" s="68">
        <v>0</v>
      </c>
      <c r="P859" s="68">
        <v>0</v>
      </c>
      <c r="Q859" s="68">
        <v>0</v>
      </c>
      <c r="R859" s="68">
        <v>64</v>
      </c>
      <c r="S859" s="68">
        <v>1</v>
      </c>
      <c r="T859" s="68">
        <v>3</v>
      </c>
      <c r="U859" s="68">
        <v>0</v>
      </c>
      <c r="V859" s="68">
        <v>0</v>
      </c>
      <c r="W859" s="68">
        <v>0</v>
      </c>
      <c r="X859" s="68">
        <v>0</v>
      </c>
      <c r="Y859" s="68">
        <v>59</v>
      </c>
      <c r="Z859" s="68">
        <v>0</v>
      </c>
      <c r="AA859" s="68">
        <v>56</v>
      </c>
      <c r="AB859" s="68">
        <v>0</v>
      </c>
      <c r="AC859" s="68">
        <v>0</v>
      </c>
      <c r="AD859" s="68">
        <v>106</v>
      </c>
      <c r="AE859" s="68">
        <v>8</v>
      </c>
      <c r="AF859" s="68">
        <v>0</v>
      </c>
      <c r="AG859" s="68">
        <v>121</v>
      </c>
      <c r="AH859" s="68">
        <v>400</v>
      </c>
      <c r="AI859" s="68">
        <v>0</v>
      </c>
      <c r="AJ859" s="68">
        <v>0</v>
      </c>
      <c r="AK859" s="68">
        <v>0</v>
      </c>
      <c r="AL859" s="68">
        <v>0</v>
      </c>
      <c r="AM859" s="68">
        <v>0</v>
      </c>
      <c r="AN859" s="68">
        <v>0</v>
      </c>
      <c r="AO859" s="68">
        <v>0</v>
      </c>
      <c r="AP859" s="68" t="s">
        <v>1066</v>
      </c>
      <c r="AQ859" s="68">
        <v>1</v>
      </c>
      <c r="AR859" s="68">
        <v>0</v>
      </c>
      <c r="AS859" s="68">
        <v>150</v>
      </c>
      <c r="AT859" s="68">
        <v>8388664</v>
      </c>
      <c r="AU859" s="68">
        <v>8192</v>
      </c>
      <c r="AV859" s="68">
        <v>1</v>
      </c>
      <c r="AW859" s="68"/>
      <c r="AX859" s="68">
        <v>126</v>
      </c>
      <c r="AY859" s="126">
        <v>126</v>
      </c>
      <c r="AZ859" s="68">
        <v>1250000</v>
      </c>
      <c r="BA859" s="68">
        <v>1</v>
      </c>
      <c r="EQ859" s="68">
        <v>56090</v>
      </c>
      <c r="ER859" s="175">
        <v>4</v>
      </c>
      <c r="ES859" s="68">
        <v>-1</v>
      </c>
      <c r="ET859" s="68">
        <v>90</v>
      </c>
      <c r="EU859" s="68">
        <v>0</v>
      </c>
      <c r="EV859" s="68">
        <v>150090</v>
      </c>
      <c r="EW859" s="68" t="s">
        <v>2728</v>
      </c>
      <c r="EX859" s="68" t="str">
        <f t="shared" si="46"/>
        <v>대형</v>
      </c>
      <c r="GE859" s="68">
        <v>18522</v>
      </c>
      <c r="GF859" s="68" t="s">
        <v>4564</v>
      </c>
    </row>
    <row r="860" spans="6:188" x14ac:dyDescent="0.3">
      <c r="F860" s="68">
        <v>80510</v>
      </c>
      <c r="G860" s="68">
        <v>1</v>
      </c>
      <c r="H860" s="68">
        <v>180510</v>
      </c>
      <c r="I860" s="68">
        <v>280510</v>
      </c>
      <c r="J860" s="68" t="s">
        <v>1067</v>
      </c>
      <c r="K860" s="68" t="s">
        <v>1068</v>
      </c>
      <c r="L860" s="68">
        <v>60000</v>
      </c>
      <c r="M860" s="68">
        <v>20</v>
      </c>
      <c r="N860" s="68">
        <v>0</v>
      </c>
      <c r="O860" s="68">
        <v>0</v>
      </c>
      <c r="P860" s="68">
        <v>0</v>
      </c>
      <c r="Q860" s="68">
        <v>0</v>
      </c>
      <c r="R860" s="68">
        <v>64</v>
      </c>
      <c r="S860" s="68">
        <v>1</v>
      </c>
      <c r="T860" s="68">
        <v>3</v>
      </c>
      <c r="U860" s="68">
        <v>0</v>
      </c>
      <c r="V860" s="68">
        <v>0</v>
      </c>
      <c r="W860" s="68">
        <v>0</v>
      </c>
      <c r="X860" s="68">
        <v>0</v>
      </c>
      <c r="Y860" s="68">
        <v>85</v>
      </c>
      <c r="Z860" s="68">
        <v>0</v>
      </c>
      <c r="AA860" s="68">
        <v>88</v>
      </c>
      <c r="AB860" s="68">
        <v>0</v>
      </c>
      <c r="AC860" s="68">
        <v>0</v>
      </c>
      <c r="AD860" s="68">
        <v>105</v>
      </c>
      <c r="AE860" s="68">
        <v>8</v>
      </c>
      <c r="AF860" s="68">
        <v>0</v>
      </c>
      <c r="AG860" s="68">
        <v>104</v>
      </c>
      <c r="AH860" s="68">
        <v>8</v>
      </c>
      <c r="AI860" s="68">
        <v>0</v>
      </c>
      <c r="AJ860" s="68">
        <v>0</v>
      </c>
      <c r="AK860" s="68">
        <v>0</v>
      </c>
      <c r="AL860" s="68">
        <v>0</v>
      </c>
      <c r="AM860" s="68">
        <v>0</v>
      </c>
      <c r="AN860" s="68">
        <v>0</v>
      </c>
      <c r="AO860" s="68">
        <v>0</v>
      </c>
      <c r="AP860" s="68" t="s">
        <v>1069</v>
      </c>
      <c r="AQ860" s="68">
        <v>1</v>
      </c>
      <c r="AR860" s="68">
        <v>0</v>
      </c>
      <c r="AS860" s="68">
        <v>150</v>
      </c>
      <c r="AT860" s="68">
        <v>8388664</v>
      </c>
      <c r="AU860" s="68">
        <v>8192</v>
      </c>
      <c r="AV860" s="68">
        <v>1</v>
      </c>
      <c r="AW860" s="68"/>
      <c r="AX860" s="68">
        <v>127</v>
      </c>
      <c r="AY860" s="126">
        <v>127</v>
      </c>
      <c r="AZ860" s="68">
        <v>1250000</v>
      </c>
      <c r="BA860" s="68">
        <v>1</v>
      </c>
      <c r="EQ860" s="68">
        <v>56091</v>
      </c>
      <c r="ER860" s="175">
        <v>4</v>
      </c>
      <c r="ES860" s="68">
        <v>-1</v>
      </c>
      <c r="ET860" s="68">
        <v>91</v>
      </c>
      <c r="EU860" s="68">
        <v>0</v>
      </c>
      <c r="EV860" s="68">
        <v>150091</v>
      </c>
      <c r="EW860" s="68" t="s">
        <v>2729</v>
      </c>
      <c r="EX860" s="68" t="str">
        <f t="shared" si="46"/>
        <v>대형</v>
      </c>
      <c r="GE860" s="68">
        <v>19000</v>
      </c>
      <c r="GF860" s="68" t="s">
        <v>4565</v>
      </c>
    </row>
    <row r="861" spans="6:188" x14ac:dyDescent="0.3">
      <c r="F861" s="68">
        <v>80511</v>
      </c>
      <c r="G861" s="68">
        <v>1</v>
      </c>
      <c r="H861" s="68">
        <v>180511</v>
      </c>
      <c r="I861" s="68">
        <v>280511</v>
      </c>
      <c r="J861" s="68" t="s">
        <v>1070</v>
      </c>
      <c r="K861" s="68" t="s">
        <v>1071</v>
      </c>
      <c r="L861" s="68">
        <v>100000</v>
      </c>
      <c r="M861" s="68">
        <v>20</v>
      </c>
      <c r="N861" s="68">
        <v>0</v>
      </c>
      <c r="O861" s="68">
        <v>0</v>
      </c>
      <c r="P861" s="68">
        <v>0</v>
      </c>
      <c r="Q861" s="68">
        <v>0</v>
      </c>
      <c r="R861" s="68">
        <v>64</v>
      </c>
      <c r="S861" s="68">
        <v>1</v>
      </c>
      <c r="T861" s="68">
        <v>4</v>
      </c>
      <c r="U861" s="68">
        <v>0</v>
      </c>
      <c r="V861" s="68">
        <v>0</v>
      </c>
      <c r="W861" s="68">
        <v>0</v>
      </c>
      <c r="X861" s="68">
        <v>0</v>
      </c>
      <c r="Y861" s="68">
        <v>208</v>
      </c>
      <c r="Z861" s="68">
        <v>0</v>
      </c>
      <c r="AA861" s="68">
        <v>72</v>
      </c>
      <c r="AB861" s="68">
        <v>0</v>
      </c>
      <c r="AC861" s="68">
        <v>0</v>
      </c>
      <c r="AD861" s="68">
        <v>101</v>
      </c>
      <c r="AE861" s="68">
        <v>12</v>
      </c>
      <c r="AF861" s="68">
        <v>0</v>
      </c>
      <c r="AG861" s="68">
        <v>103</v>
      </c>
      <c r="AH861" s="68">
        <v>12</v>
      </c>
      <c r="AI861" s="68">
        <v>0</v>
      </c>
      <c r="AJ861" s="68">
        <v>120</v>
      </c>
      <c r="AK861" s="68">
        <v>600</v>
      </c>
      <c r="AL861" s="68">
        <v>0</v>
      </c>
      <c r="AM861" s="68">
        <v>109</v>
      </c>
      <c r="AN861" s="68">
        <v>0</v>
      </c>
      <c r="AO861" s="68">
        <v>400</v>
      </c>
      <c r="AP861" s="68" t="s">
        <v>1072</v>
      </c>
      <c r="AQ861" s="68">
        <v>1</v>
      </c>
      <c r="AR861" s="68">
        <v>0</v>
      </c>
      <c r="AS861" s="68">
        <v>300</v>
      </c>
      <c r="AT861" s="68">
        <v>8388664</v>
      </c>
      <c r="AU861" s="68">
        <v>8192</v>
      </c>
      <c r="AV861" s="68">
        <v>1</v>
      </c>
      <c r="AW861" s="68"/>
      <c r="AX861" s="68">
        <v>128</v>
      </c>
      <c r="AY861" s="126">
        <v>128</v>
      </c>
      <c r="AZ861" s="68">
        <v>2000000</v>
      </c>
      <c r="BA861" s="68">
        <v>1</v>
      </c>
      <c r="EQ861" s="68">
        <v>56092</v>
      </c>
      <c r="ER861" s="175">
        <v>4</v>
      </c>
      <c r="ES861" s="68">
        <v>-1</v>
      </c>
      <c r="ET861" s="68">
        <v>92</v>
      </c>
      <c r="EU861" s="68">
        <v>0</v>
      </c>
      <c r="EV861" s="68">
        <v>150092</v>
      </c>
      <c r="EW861" s="68" t="s">
        <v>2730</v>
      </c>
      <c r="EX861" s="68" t="str">
        <f t="shared" si="46"/>
        <v>대형</v>
      </c>
      <c r="GE861" s="68">
        <v>19001</v>
      </c>
      <c r="GF861" s="68" t="s">
        <v>4357</v>
      </c>
    </row>
    <row r="862" spans="6:188" x14ac:dyDescent="0.3">
      <c r="F862" s="68">
        <v>80512</v>
      </c>
      <c r="G862" s="68">
        <v>1</v>
      </c>
      <c r="H862" s="68">
        <v>180512</v>
      </c>
      <c r="I862" s="68">
        <v>280512</v>
      </c>
      <c r="J862" s="68" t="s">
        <v>1073</v>
      </c>
      <c r="K862" s="68" t="s">
        <v>1074</v>
      </c>
      <c r="L862" s="68">
        <v>100000</v>
      </c>
      <c r="M862" s="68">
        <v>20</v>
      </c>
      <c r="N862" s="68">
        <v>0</v>
      </c>
      <c r="O862" s="68">
        <v>0</v>
      </c>
      <c r="P862" s="68">
        <v>0</v>
      </c>
      <c r="Q862" s="68">
        <v>0</v>
      </c>
      <c r="R862" s="68">
        <v>64</v>
      </c>
      <c r="S862" s="68">
        <v>1</v>
      </c>
      <c r="T862" s="68">
        <v>4</v>
      </c>
      <c r="U862" s="68">
        <v>0</v>
      </c>
      <c r="V862" s="68">
        <v>0</v>
      </c>
      <c r="W862" s="68">
        <v>0</v>
      </c>
      <c r="X862" s="68">
        <v>0</v>
      </c>
      <c r="Y862" s="68">
        <v>192</v>
      </c>
      <c r="Z862" s="68">
        <v>0</v>
      </c>
      <c r="AA862" s="68">
        <v>88</v>
      </c>
      <c r="AB862" s="68">
        <v>0</v>
      </c>
      <c r="AC862" s="68">
        <v>0</v>
      </c>
      <c r="AD862" s="68">
        <v>101</v>
      </c>
      <c r="AE862" s="68">
        <v>12</v>
      </c>
      <c r="AF862" s="68">
        <v>0</v>
      </c>
      <c r="AG862" s="68">
        <v>103</v>
      </c>
      <c r="AH862" s="68">
        <v>12</v>
      </c>
      <c r="AI862" s="68">
        <v>0</v>
      </c>
      <c r="AJ862" s="68">
        <v>120</v>
      </c>
      <c r="AK862" s="68">
        <v>600</v>
      </c>
      <c r="AL862" s="68">
        <v>0</v>
      </c>
      <c r="AM862" s="68">
        <v>110</v>
      </c>
      <c r="AN862" s="68">
        <v>0</v>
      </c>
      <c r="AO862" s="68">
        <v>400</v>
      </c>
      <c r="AP862" s="68" t="s">
        <v>1075</v>
      </c>
      <c r="AQ862" s="68">
        <v>1</v>
      </c>
      <c r="AR862" s="68">
        <v>0</v>
      </c>
      <c r="AS862" s="68">
        <v>300</v>
      </c>
      <c r="AT862" s="68">
        <v>8388664</v>
      </c>
      <c r="AU862" s="68">
        <v>8192</v>
      </c>
      <c r="AV862" s="68">
        <v>1</v>
      </c>
      <c r="AW862" s="68"/>
      <c r="AX862" s="68">
        <v>129</v>
      </c>
      <c r="AY862" s="126">
        <v>129</v>
      </c>
      <c r="AZ862" s="68">
        <v>2000000</v>
      </c>
      <c r="BA862" s="68">
        <v>1</v>
      </c>
      <c r="EQ862" s="68">
        <v>256064</v>
      </c>
      <c r="ER862" s="175">
        <v>1</v>
      </c>
      <c r="ES862" s="68">
        <v>-1</v>
      </c>
      <c r="ET862" s="68">
        <v>64</v>
      </c>
      <c r="EU862" s="68">
        <v>0</v>
      </c>
      <c r="EV862" s="68">
        <v>150064</v>
      </c>
      <c r="EW862" s="68" t="s">
        <v>2702</v>
      </c>
      <c r="EX862" s="68" t="str">
        <f t="shared" si="46"/>
        <v>소형</v>
      </c>
      <c r="GE862" s="68">
        <v>19002</v>
      </c>
      <c r="GF862" s="68" t="s">
        <v>4172</v>
      </c>
    </row>
    <row r="863" spans="6:188" x14ac:dyDescent="0.3">
      <c r="F863" s="68">
        <v>80513</v>
      </c>
      <c r="G863" s="68">
        <v>1</v>
      </c>
      <c r="H863" s="68">
        <v>180513</v>
      </c>
      <c r="I863" s="68">
        <v>280513</v>
      </c>
      <c r="J863" s="68" t="s">
        <v>1076</v>
      </c>
      <c r="K863" s="68" t="s">
        <v>1077</v>
      </c>
      <c r="L863" s="68">
        <v>100000</v>
      </c>
      <c r="M863" s="68">
        <v>20</v>
      </c>
      <c r="N863" s="68">
        <v>0</v>
      </c>
      <c r="O863" s="68">
        <v>0</v>
      </c>
      <c r="P863" s="68">
        <v>0</v>
      </c>
      <c r="Q863" s="68">
        <v>0</v>
      </c>
      <c r="R863" s="68">
        <v>64</v>
      </c>
      <c r="S863" s="68">
        <v>1</v>
      </c>
      <c r="T863" s="68">
        <v>4</v>
      </c>
      <c r="U863" s="68">
        <v>0</v>
      </c>
      <c r="V863" s="68">
        <v>0</v>
      </c>
      <c r="W863" s="68">
        <v>0</v>
      </c>
      <c r="X863" s="68">
        <v>0</v>
      </c>
      <c r="Y863" s="68">
        <v>64</v>
      </c>
      <c r="Z863" s="68">
        <v>0</v>
      </c>
      <c r="AA863" s="68">
        <v>200</v>
      </c>
      <c r="AB863" s="68">
        <v>0</v>
      </c>
      <c r="AC863" s="68">
        <v>0</v>
      </c>
      <c r="AD863" s="68">
        <v>104</v>
      </c>
      <c r="AE863" s="68">
        <v>12</v>
      </c>
      <c r="AF863" s="68">
        <v>0</v>
      </c>
      <c r="AG863" s="68">
        <v>102</v>
      </c>
      <c r="AH863" s="68">
        <v>12</v>
      </c>
      <c r="AI863" s="68">
        <v>0</v>
      </c>
      <c r="AJ863" s="68">
        <v>138</v>
      </c>
      <c r="AK863" s="68">
        <v>500</v>
      </c>
      <c r="AL863" s="68">
        <v>2</v>
      </c>
      <c r="AM863" s="68">
        <v>140</v>
      </c>
      <c r="AN863" s="68">
        <v>250</v>
      </c>
      <c r="AO863" s="68">
        <v>2</v>
      </c>
      <c r="AP863" s="68" t="s">
        <v>1078</v>
      </c>
      <c r="AQ863" s="68">
        <v>1</v>
      </c>
      <c r="AR863" s="68">
        <v>0</v>
      </c>
      <c r="AS863" s="68">
        <v>300</v>
      </c>
      <c r="AT863" s="68">
        <v>8388664</v>
      </c>
      <c r="AU863" s="68">
        <v>8192</v>
      </c>
      <c r="AV863" s="68">
        <v>1</v>
      </c>
      <c r="AW863" s="68"/>
      <c r="AX863" s="68">
        <v>130</v>
      </c>
      <c r="AY863" s="126">
        <v>130</v>
      </c>
      <c r="AZ863" s="68">
        <v>2000000</v>
      </c>
      <c r="BA863" s="68">
        <v>1</v>
      </c>
      <c r="EQ863" s="68">
        <v>356064</v>
      </c>
      <c r="ER863" s="175">
        <v>1</v>
      </c>
      <c r="ES863" s="68">
        <v>-1</v>
      </c>
      <c r="ET863" s="68">
        <v>64</v>
      </c>
      <c r="EU863" s="68">
        <v>0</v>
      </c>
      <c r="EV863" s="68">
        <v>150064</v>
      </c>
      <c r="EW863" s="68" t="s">
        <v>2702</v>
      </c>
      <c r="EX863" s="68" t="str">
        <f t="shared" si="46"/>
        <v>소형</v>
      </c>
      <c r="GE863" s="68">
        <v>19003</v>
      </c>
      <c r="GF863" s="68" t="s">
        <v>4566</v>
      </c>
    </row>
    <row r="864" spans="6:188" x14ac:dyDescent="0.3">
      <c r="F864" s="68">
        <v>80514</v>
      </c>
      <c r="G864" s="68">
        <v>1</v>
      </c>
      <c r="H864" s="68">
        <v>180514</v>
      </c>
      <c r="I864" s="68">
        <v>280514</v>
      </c>
      <c r="J864" s="68" t="s">
        <v>1079</v>
      </c>
      <c r="K864" s="68" t="s">
        <v>1080</v>
      </c>
      <c r="L864" s="68">
        <v>100000</v>
      </c>
      <c r="M864" s="68">
        <v>20</v>
      </c>
      <c r="N864" s="68">
        <v>0</v>
      </c>
      <c r="O864" s="68">
        <v>0</v>
      </c>
      <c r="P864" s="68">
        <v>0</v>
      </c>
      <c r="Q864" s="68">
        <v>0</v>
      </c>
      <c r="R864" s="68">
        <v>64</v>
      </c>
      <c r="S864" s="68">
        <v>1</v>
      </c>
      <c r="T864" s="68">
        <v>4</v>
      </c>
      <c r="U864" s="68">
        <v>0</v>
      </c>
      <c r="V864" s="68">
        <v>0</v>
      </c>
      <c r="W864" s="68">
        <v>0</v>
      </c>
      <c r="X864" s="68">
        <v>0</v>
      </c>
      <c r="Y864" s="68">
        <v>80</v>
      </c>
      <c r="Z864" s="68">
        <v>0</v>
      </c>
      <c r="AA864" s="68">
        <v>184</v>
      </c>
      <c r="AB864" s="68">
        <v>0</v>
      </c>
      <c r="AC864" s="68">
        <v>0</v>
      </c>
      <c r="AD864" s="68">
        <v>104</v>
      </c>
      <c r="AE864" s="68">
        <v>12</v>
      </c>
      <c r="AF864" s="68">
        <v>0</v>
      </c>
      <c r="AG864" s="68">
        <v>102</v>
      </c>
      <c r="AH864" s="68">
        <v>12</v>
      </c>
      <c r="AI864" s="68">
        <v>0</v>
      </c>
      <c r="AJ864" s="68">
        <v>124</v>
      </c>
      <c r="AK864" s="68">
        <v>200</v>
      </c>
      <c r="AL864" s="68">
        <v>0</v>
      </c>
      <c r="AM864" s="68">
        <v>110</v>
      </c>
      <c r="AN864" s="68">
        <v>0</v>
      </c>
      <c r="AO864" s="68">
        <v>200</v>
      </c>
      <c r="AP864" s="68" t="s">
        <v>1081</v>
      </c>
      <c r="AQ864" s="68">
        <v>1</v>
      </c>
      <c r="AR864" s="68">
        <v>0</v>
      </c>
      <c r="AS864" s="68">
        <v>300</v>
      </c>
      <c r="AT864" s="68">
        <v>8388664</v>
      </c>
      <c r="AU864" s="68">
        <v>8192</v>
      </c>
      <c r="AV864" s="68">
        <v>1</v>
      </c>
      <c r="AW864" s="68"/>
      <c r="AX864" s="68">
        <v>131</v>
      </c>
      <c r="AY864" s="126">
        <v>131</v>
      </c>
      <c r="AZ864" s="68">
        <v>2000000</v>
      </c>
      <c r="BA864" s="68">
        <v>1</v>
      </c>
      <c r="EQ864" s="68">
        <v>56093</v>
      </c>
      <c r="ER864" s="175">
        <v>1</v>
      </c>
      <c r="ES864" s="68">
        <v>-1</v>
      </c>
      <c r="ET864" s="68">
        <v>93</v>
      </c>
      <c r="EU864" s="68">
        <v>0</v>
      </c>
      <c r="EV864" s="68">
        <v>150093</v>
      </c>
      <c r="EW864" s="68" t="s">
        <v>2731</v>
      </c>
      <c r="EX864" s="68" t="str">
        <f t="shared" si="46"/>
        <v>소형</v>
      </c>
      <c r="GE864" s="68">
        <v>19004</v>
      </c>
      <c r="GF864" s="68" t="s">
        <v>4567</v>
      </c>
    </row>
    <row r="865" spans="6:188" x14ac:dyDescent="0.3">
      <c r="F865" s="68">
        <v>80515</v>
      </c>
      <c r="G865" s="68">
        <v>1</v>
      </c>
      <c r="H865" s="68">
        <v>180515</v>
      </c>
      <c r="I865" s="68">
        <v>280515</v>
      </c>
      <c r="J865" s="68" t="s">
        <v>1082</v>
      </c>
      <c r="K865" s="68" t="s">
        <v>1083</v>
      </c>
      <c r="L865" s="68">
        <v>100000</v>
      </c>
      <c r="M865" s="68">
        <v>20</v>
      </c>
      <c r="N865" s="68">
        <v>0</v>
      </c>
      <c r="O865" s="68">
        <v>0</v>
      </c>
      <c r="P865" s="68">
        <v>0</v>
      </c>
      <c r="Q865" s="68">
        <v>0</v>
      </c>
      <c r="R865" s="68">
        <v>64</v>
      </c>
      <c r="S865" s="68">
        <v>1</v>
      </c>
      <c r="T865" s="68">
        <v>4</v>
      </c>
      <c r="U865" s="68">
        <v>0</v>
      </c>
      <c r="V865" s="68">
        <v>0</v>
      </c>
      <c r="W865" s="68">
        <v>0</v>
      </c>
      <c r="X865" s="68">
        <v>0</v>
      </c>
      <c r="Y865" s="68">
        <v>94</v>
      </c>
      <c r="Z865" s="68">
        <v>0</v>
      </c>
      <c r="AA865" s="68">
        <v>75</v>
      </c>
      <c r="AB865" s="68">
        <v>0</v>
      </c>
      <c r="AC865" s="68">
        <v>0</v>
      </c>
      <c r="AD865" s="68">
        <v>106</v>
      </c>
      <c r="AE865" s="68">
        <v>12</v>
      </c>
      <c r="AF865" s="68">
        <v>0</v>
      </c>
      <c r="AG865" s="68">
        <v>121</v>
      </c>
      <c r="AH865" s="68">
        <v>500</v>
      </c>
      <c r="AI865" s="68">
        <v>0</v>
      </c>
      <c r="AJ865" s="68">
        <v>115</v>
      </c>
      <c r="AK865" s="68">
        <v>500</v>
      </c>
      <c r="AL865" s="68">
        <v>0</v>
      </c>
      <c r="AM865" s="68">
        <v>118</v>
      </c>
      <c r="AN865" s="68">
        <v>500</v>
      </c>
      <c r="AO865" s="68">
        <v>0</v>
      </c>
      <c r="AP865" s="68" t="s">
        <v>1084</v>
      </c>
      <c r="AQ865" s="68">
        <v>1</v>
      </c>
      <c r="AR865" s="68">
        <v>0</v>
      </c>
      <c r="AS865" s="68">
        <v>300</v>
      </c>
      <c r="AT865" s="68">
        <v>8388664</v>
      </c>
      <c r="AU865" s="68">
        <v>8192</v>
      </c>
      <c r="AV865" s="68">
        <v>1</v>
      </c>
      <c r="AW865" s="68"/>
      <c r="AX865" s="68">
        <v>132</v>
      </c>
      <c r="AY865" s="126">
        <v>132</v>
      </c>
      <c r="AZ865" s="68">
        <v>2000000</v>
      </c>
      <c r="BA865" s="68">
        <v>1</v>
      </c>
      <c r="EQ865" s="68">
        <v>156093</v>
      </c>
      <c r="ER865" s="175">
        <v>1</v>
      </c>
      <c r="ES865" s="68">
        <v>-1</v>
      </c>
      <c r="ET865" s="68">
        <v>93</v>
      </c>
      <c r="EU865" s="68">
        <v>0</v>
      </c>
      <c r="EV865" s="68">
        <v>150093</v>
      </c>
      <c r="EW865" s="68" t="s">
        <v>2731</v>
      </c>
      <c r="EX865" s="68" t="str">
        <f t="shared" si="46"/>
        <v>소형</v>
      </c>
      <c r="GE865" s="68">
        <v>19005</v>
      </c>
      <c r="GF865" s="68" t="s">
        <v>4568</v>
      </c>
    </row>
    <row r="866" spans="6:188" x14ac:dyDescent="0.3">
      <c r="F866" s="68">
        <v>80516</v>
      </c>
      <c r="G866" s="68">
        <v>1</v>
      </c>
      <c r="H866" s="68">
        <v>180516</v>
      </c>
      <c r="I866" s="68">
        <v>280516</v>
      </c>
      <c r="J866" s="68" t="s">
        <v>1085</v>
      </c>
      <c r="K866" s="68" t="s">
        <v>1086</v>
      </c>
      <c r="L866" s="68">
        <v>100000</v>
      </c>
      <c r="M866" s="68">
        <v>20</v>
      </c>
      <c r="N866" s="68">
        <v>0</v>
      </c>
      <c r="O866" s="68">
        <v>0</v>
      </c>
      <c r="P866" s="68">
        <v>0</v>
      </c>
      <c r="Q866" s="68">
        <v>0</v>
      </c>
      <c r="R866" s="68">
        <v>64</v>
      </c>
      <c r="S866" s="68">
        <v>1</v>
      </c>
      <c r="T866" s="68">
        <v>4</v>
      </c>
      <c r="U866" s="68">
        <v>0</v>
      </c>
      <c r="V866" s="68">
        <v>0</v>
      </c>
      <c r="W866" s="68">
        <v>0</v>
      </c>
      <c r="X866" s="68">
        <v>0</v>
      </c>
      <c r="Y866" s="68">
        <v>78</v>
      </c>
      <c r="Z866" s="68">
        <v>0</v>
      </c>
      <c r="AA866" s="68">
        <v>91</v>
      </c>
      <c r="AB866" s="68">
        <v>0</v>
      </c>
      <c r="AC866" s="68">
        <v>0</v>
      </c>
      <c r="AD866" s="68">
        <v>106</v>
      </c>
      <c r="AE866" s="68">
        <v>12</v>
      </c>
      <c r="AF866" s="68">
        <v>0</v>
      </c>
      <c r="AG866" s="68">
        <v>121</v>
      </c>
      <c r="AH866" s="68">
        <v>500</v>
      </c>
      <c r="AI866" s="68">
        <v>0</v>
      </c>
      <c r="AJ866" s="68">
        <v>115</v>
      </c>
      <c r="AK866" s="68">
        <v>500</v>
      </c>
      <c r="AL866" s="68">
        <v>0</v>
      </c>
      <c r="AM866" s="68">
        <v>138</v>
      </c>
      <c r="AN866" s="68">
        <v>500</v>
      </c>
      <c r="AO866" s="68">
        <v>8</v>
      </c>
      <c r="AP866" s="68" t="s">
        <v>1087</v>
      </c>
      <c r="AQ866" s="68">
        <v>1</v>
      </c>
      <c r="AR866" s="68">
        <v>0</v>
      </c>
      <c r="AS866" s="68">
        <v>300</v>
      </c>
      <c r="AT866" s="68">
        <v>8388664</v>
      </c>
      <c r="AU866" s="68">
        <v>8192</v>
      </c>
      <c r="AV866" s="68">
        <v>1</v>
      </c>
      <c r="AW866" s="68"/>
      <c r="AX866" s="68">
        <v>133</v>
      </c>
      <c r="AY866" s="126">
        <v>133</v>
      </c>
      <c r="AZ866" s="68">
        <v>2000000</v>
      </c>
      <c r="BA866" s="68">
        <v>1</v>
      </c>
      <c r="EQ866" s="68">
        <v>56094</v>
      </c>
      <c r="ER866" s="175">
        <v>4</v>
      </c>
      <c r="ES866" s="68">
        <v>-1</v>
      </c>
      <c r="ET866" s="68">
        <v>94</v>
      </c>
      <c r="EU866" s="68">
        <v>0</v>
      </c>
      <c r="EV866" s="68">
        <v>150094</v>
      </c>
      <c r="EW866" s="68" t="s">
        <v>2732</v>
      </c>
      <c r="EX866" s="68" t="str">
        <f t="shared" si="46"/>
        <v>대형</v>
      </c>
      <c r="GE866" s="68">
        <v>19006</v>
      </c>
      <c r="GF866" s="68" t="s">
        <v>4569</v>
      </c>
    </row>
    <row r="867" spans="6:188" x14ac:dyDescent="0.3">
      <c r="F867" s="68">
        <v>80517</v>
      </c>
      <c r="G867" s="68">
        <v>1</v>
      </c>
      <c r="H867" s="68">
        <v>180517</v>
      </c>
      <c r="I867" s="68">
        <v>280517</v>
      </c>
      <c r="J867" s="68" t="s">
        <v>1088</v>
      </c>
      <c r="K867" s="68" t="s">
        <v>1089</v>
      </c>
      <c r="L867" s="68">
        <v>100000</v>
      </c>
      <c r="M867" s="68">
        <v>20</v>
      </c>
      <c r="N867" s="68">
        <v>0</v>
      </c>
      <c r="O867" s="68">
        <v>0</v>
      </c>
      <c r="P867" s="68">
        <v>0</v>
      </c>
      <c r="Q867" s="68">
        <v>0</v>
      </c>
      <c r="R867" s="68">
        <v>64</v>
      </c>
      <c r="S867" s="68">
        <v>1</v>
      </c>
      <c r="T867" s="68">
        <v>4</v>
      </c>
      <c r="U867" s="68">
        <v>0</v>
      </c>
      <c r="V867" s="68">
        <v>0</v>
      </c>
      <c r="W867" s="68">
        <v>0</v>
      </c>
      <c r="X867" s="68">
        <v>0</v>
      </c>
      <c r="Y867" s="68">
        <v>130</v>
      </c>
      <c r="Z867" s="68">
        <v>0</v>
      </c>
      <c r="AA867" s="68">
        <v>117</v>
      </c>
      <c r="AB867" s="68">
        <v>0</v>
      </c>
      <c r="AC867" s="68">
        <v>0</v>
      </c>
      <c r="AD867" s="68">
        <v>105</v>
      </c>
      <c r="AE867" s="68">
        <v>12</v>
      </c>
      <c r="AF867" s="68">
        <v>0</v>
      </c>
      <c r="AG867" s="68">
        <v>104</v>
      </c>
      <c r="AH867" s="68">
        <v>12</v>
      </c>
      <c r="AI867" s="68">
        <v>0</v>
      </c>
      <c r="AJ867" s="68">
        <v>126</v>
      </c>
      <c r="AK867" s="68">
        <v>200</v>
      </c>
      <c r="AL867" s="68">
        <v>0</v>
      </c>
      <c r="AM867" s="68">
        <v>109</v>
      </c>
      <c r="AN867" s="68">
        <v>0</v>
      </c>
      <c r="AO867" s="68">
        <v>200</v>
      </c>
      <c r="AP867" s="68" t="s">
        <v>1090</v>
      </c>
      <c r="AQ867" s="68">
        <v>1</v>
      </c>
      <c r="AR867" s="68">
        <v>0</v>
      </c>
      <c r="AS867" s="68">
        <v>300</v>
      </c>
      <c r="AT867" s="68">
        <v>8388664</v>
      </c>
      <c r="AU867" s="68">
        <v>8192</v>
      </c>
      <c r="AV867" s="68">
        <v>1</v>
      </c>
      <c r="AW867" s="68"/>
      <c r="AX867" s="68">
        <v>134</v>
      </c>
      <c r="AY867" s="126">
        <v>134</v>
      </c>
      <c r="AZ867" s="68">
        <v>2000000</v>
      </c>
      <c r="BA867" s="68">
        <v>1</v>
      </c>
      <c r="EQ867" s="68">
        <v>156094</v>
      </c>
      <c r="ER867" s="175">
        <v>4</v>
      </c>
      <c r="ES867" s="68">
        <v>-1</v>
      </c>
      <c r="ET867" s="68">
        <v>94</v>
      </c>
      <c r="EU867" s="68">
        <v>0</v>
      </c>
      <c r="EV867" s="68">
        <v>150094</v>
      </c>
      <c r="EW867" s="68" t="s">
        <v>2732</v>
      </c>
      <c r="EX867" s="68" t="str">
        <f t="shared" si="46"/>
        <v>대형</v>
      </c>
      <c r="GE867" s="68">
        <v>19007</v>
      </c>
      <c r="GF867" s="68" t="s">
        <v>4570</v>
      </c>
    </row>
    <row r="868" spans="6:188" x14ac:dyDescent="0.3">
      <c r="F868" s="68">
        <v>80518</v>
      </c>
      <c r="G868" s="68">
        <v>1</v>
      </c>
      <c r="H868" s="68">
        <v>180518</v>
      </c>
      <c r="I868" s="68">
        <v>280518</v>
      </c>
      <c r="J868" s="68" t="s">
        <v>1091</v>
      </c>
      <c r="K868" s="68" t="s">
        <v>1092</v>
      </c>
      <c r="L868" s="68">
        <v>100000</v>
      </c>
      <c r="M868" s="68">
        <v>20</v>
      </c>
      <c r="N868" s="68">
        <v>0</v>
      </c>
      <c r="O868" s="68">
        <v>0</v>
      </c>
      <c r="P868" s="68">
        <v>0</v>
      </c>
      <c r="Q868" s="68">
        <v>0</v>
      </c>
      <c r="R868" s="68">
        <v>64</v>
      </c>
      <c r="S868" s="68">
        <v>1</v>
      </c>
      <c r="T868" s="68">
        <v>4</v>
      </c>
      <c r="U868" s="68">
        <v>0</v>
      </c>
      <c r="V868" s="68">
        <v>0</v>
      </c>
      <c r="W868" s="68">
        <v>0</v>
      </c>
      <c r="X868" s="68">
        <v>0</v>
      </c>
      <c r="Y868" s="68">
        <v>114</v>
      </c>
      <c r="Z868" s="68">
        <v>0</v>
      </c>
      <c r="AA868" s="68">
        <v>133</v>
      </c>
      <c r="AB868" s="68">
        <v>0</v>
      </c>
      <c r="AC868" s="68">
        <v>0</v>
      </c>
      <c r="AD868" s="68">
        <v>105</v>
      </c>
      <c r="AE868" s="68">
        <v>12</v>
      </c>
      <c r="AF868" s="68">
        <v>0</v>
      </c>
      <c r="AG868" s="68">
        <v>104</v>
      </c>
      <c r="AH868" s="68">
        <v>12</v>
      </c>
      <c r="AI868" s="68">
        <v>0</v>
      </c>
      <c r="AJ868" s="68">
        <v>126</v>
      </c>
      <c r="AK868" s="68">
        <v>200</v>
      </c>
      <c r="AL868" s="68">
        <v>0</v>
      </c>
      <c r="AM868" s="68">
        <v>110</v>
      </c>
      <c r="AN868" s="68">
        <v>0</v>
      </c>
      <c r="AO868" s="68">
        <v>200</v>
      </c>
      <c r="AP868" s="68" t="s">
        <v>1093</v>
      </c>
      <c r="AQ868" s="68">
        <v>1</v>
      </c>
      <c r="AR868" s="68">
        <v>0</v>
      </c>
      <c r="AS868" s="68">
        <v>300</v>
      </c>
      <c r="AT868" s="68">
        <v>8388664</v>
      </c>
      <c r="AU868" s="68">
        <v>8192</v>
      </c>
      <c r="AV868" s="68">
        <v>1</v>
      </c>
      <c r="AW868" s="68"/>
      <c r="AX868" s="68">
        <v>135</v>
      </c>
      <c r="AY868" s="126">
        <v>135</v>
      </c>
      <c r="AZ868" s="68">
        <v>2000000</v>
      </c>
      <c r="BA868" s="68">
        <v>1</v>
      </c>
      <c r="EQ868" s="68">
        <v>56095</v>
      </c>
      <c r="ER868" s="175">
        <v>4</v>
      </c>
      <c r="ES868" s="68">
        <v>-1</v>
      </c>
      <c r="ET868" s="68">
        <v>95</v>
      </c>
      <c r="EU868" s="68">
        <v>0</v>
      </c>
      <c r="EV868" s="68">
        <v>150095</v>
      </c>
      <c r="EW868" s="68" t="s">
        <v>2733</v>
      </c>
      <c r="EX868" s="68" t="str">
        <f t="shared" si="46"/>
        <v>대형</v>
      </c>
      <c r="GE868" s="68">
        <v>19008</v>
      </c>
      <c r="GF868" s="68" t="s">
        <v>4571</v>
      </c>
    </row>
    <row r="869" spans="6:188" x14ac:dyDescent="0.3">
      <c r="F869" s="68">
        <v>80519</v>
      </c>
      <c r="G869" s="68">
        <v>1</v>
      </c>
      <c r="H869" s="68">
        <v>180519</v>
      </c>
      <c r="I869" s="68">
        <v>280519</v>
      </c>
      <c r="J869" s="68" t="s">
        <v>1094</v>
      </c>
      <c r="K869" s="68" t="s">
        <v>1095</v>
      </c>
      <c r="L869" s="68">
        <v>100000</v>
      </c>
      <c r="M869" s="68">
        <v>20</v>
      </c>
      <c r="N869" s="68">
        <v>0</v>
      </c>
      <c r="O869" s="68">
        <v>0</v>
      </c>
      <c r="P869" s="68">
        <v>0</v>
      </c>
      <c r="Q869" s="68">
        <v>0</v>
      </c>
      <c r="R869" s="68">
        <v>64</v>
      </c>
      <c r="S869" s="68">
        <v>1</v>
      </c>
      <c r="T869" s="68">
        <v>4</v>
      </c>
      <c r="U869" s="68">
        <v>0</v>
      </c>
      <c r="V869" s="68">
        <v>0</v>
      </c>
      <c r="W869" s="68">
        <v>0</v>
      </c>
      <c r="X869" s="68">
        <v>0</v>
      </c>
      <c r="Y869" s="68">
        <v>168</v>
      </c>
      <c r="Z869" s="68">
        <v>0</v>
      </c>
      <c r="AA869" s="68">
        <v>128</v>
      </c>
      <c r="AB869" s="68">
        <v>0</v>
      </c>
      <c r="AC869" s="68">
        <v>0</v>
      </c>
      <c r="AD869" s="68">
        <v>103</v>
      </c>
      <c r="AE869" s="68">
        <v>18</v>
      </c>
      <c r="AF869" s="68">
        <v>0</v>
      </c>
      <c r="AG869" s="68">
        <v>106</v>
      </c>
      <c r="AH869" s="68">
        <v>18</v>
      </c>
      <c r="AI869" s="68">
        <v>0</v>
      </c>
      <c r="AJ869" s="68">
        <v>120</v>
      </c>
      <c r="AK869" s="68">
        <v>900</v>
      </c>
      <c r="AL869" s="68">
        <v>0</v>
      </c>
      <c r="AM869" s="68">
        <v>0</v>
      </c>
      <c r="AN869" s="68">
        <v>0</v>
      </c>
      <c r="AO869" s="68">
        <v>0</v>
      </c>
      <c r="AP869" s="68" t="s">
        <v>1096</v>
      </c>
      <c r="AQ869" s="68">
        <v>1</v>
      </c>
      <c r="AR869" s="68">
        <v>0</v>
      </c>
      <c r="AS869" s="68">
        <v>300</v>
      </c>
      <c r="AT869" s="68">
        <v>40</v>
      </c>
      <c r="AU869" s="68">
        <v>0</v>
      </c>
      <c r="AV869" s="68">
        <v>1</v>
      </c>
      <c r="AW869" s="68"/>
      <c r="AX869" s="68">
        <v>136</v>
      </c>
      <c r="AY869" s="126">
        <v>136</v>
      </c>
      <c r="AZ869" s="68">
        <v>2000000</v>
      </c>
      <c r="BA869" s="68">
        <v>1</v>
      </c>
      <c r="EQ869" s="68">
        <v>156095</v>
      </c>
      <c r="ER869" s="175">
        <v>4</v>
      </c>
      <c r="ES869" s="68">
        <v>-1</v>
      </c>
      <c r="ET869" s="68">
        <v>95</v>
      </c>
      <c r="EU869" s="68">
        <v>0</v>
      </c>
      <c r="EV869" s="68">
        <v>150095</v>
      </c>
      <c r="EW869" s="68" t="s">
        <v>2733</v>
      </c>
      <c r="EX869" s="68" t="str">
        <f t="shared" si="46"/>
        <v>대형</v>
      </c>
      <c r="GE869" s="68">
        <v>19009</v>
      </c>
      <c r="GF869" s="68" t="s">
        <v>4572</v>
      </c>
    </row>
    <row r="870" spans="6:188" x14ac:dyDescent="0.3">
      <c r="F870" s="68">
        <v>80520</v>
      </c>
      <c r="G870" s="68">
        <v>1</v>
      </c>
      <c r="H870" s="68">
        <v>180520</v>
      </c>
      <c r="I870" s="68">
        <v>280520</v>
      </c>
      <c r="J870" s="68" t="s">
        <v>1097</v>
      </c>
      <c r="K870" s="68" t="s">
        <v>1098</v>
      </c>
      <c r="L870" s="68">
        <v>100000</v>
      </c>
      <c r="M870" s="68">
        <v>20</v>
      </c>
      <c r="N870" s="68">
        <v>0</v>
      </c>
      <c r="O870" s="68">
        <v>0</v>
      </c>
      <c r="P870" s="68">
        <v>0</v>
      </c>
      <c r="Q870" s="68">
        <v>0</v>
      </c>
      <c r="R870" s="68">
        <v>64</v>
      </c>
      <c r="S870" s="68">
        <v>1</v>
      </c>
      <c r="T870" s="68">
        <v>4</v>
      </c>
      <c r="U870" s="68">
        <v>0</v>
      </c>
      <c r="V870" s="68">
        <v>0</v>
      </c>
      <c r="W870" s="68">
        <v>0</v>
      </c>
      <c r="X870" s="68">
        <v>0</v>
      </c>
      <c r="Y870" s="68">
        <v>144</v>
      </c>
      <c r="Z870" s="68">
        <v>0</v>
      </c>
      <c r="AA870" s="68">
        <v>152</v>
      </c>
      <c r="AB870" s="68">
        <v>0</v>
      </c>
      <c r="AC870" s="68">
        <v>0</v>
      </c>
      <c r="AD870" s="68">
        <v>123</v>
      </c>
      <c r="AE870" s="68">
        <v>500</v>
      </c>
      <c r="AF870" s="68">
        <v>0</v>
      </c>
      <c r="AG870" s="68">
        <v>133</v>
      </c>
      <c r="AH870" s="68">
        <v>1500</v>
      </c>
      <c r="AI870" s="68">
        <v>0</v>
      </c>
      <c r="AJ870" s="68">
        <v>100</v>
      </c>
      <c r="AK870" s="68">
        <v>9</v>
      </c>
      <c r="AL870" s="68">
        <v>0</v>
      </c>
      <c r="AM870" s="68">
        <v>0</v>
      </c>
      <c r="AN870" s="68">
        <v>0</v>
      </c>
      <c r="AO870" s="68">
        <v>0</v>
      </c>
      <c r="AP870" s="68" t="s">
        <v>1099</v>
      </c>
      <c r="AQ870" s="68">
        <v>1</v>
      </c>
      <c r="AR870" s="68">
        <v>0</v>
      </c>
      <c r="AS870" s="68">
        <v>300</v>
      </c>
      <c r="AT870" s="68">
        <v>40</v>
      </c>
      <c r="AU870" s="68">
        <v>0</v>
      </c>
      <c r="AV870" s="68">
        <v>1</v>
      </c>
      <c r="AW870" s="68"/>
      <c r="AX870" s="68">
        <v>137</v>
      </c>
      <c r="AY870" s="126">
        <v>137</v>
      </c>
      <c r="AZ870" s="68">
        <v>2000000</v>
      </c>
      <c r="BA870" s="68">
        <v>1</v>
      </c>
      <c r="EQ870" s="68">
        <v>456064</v>
      </c>
      <c r="ER870" s="175">
        <v>1</v>
      </c>
      <c r="ES870" s="68">
        <v>-1</v>
      </c>
      <c r="ET870" s="68">
        <v>64</v>
      </c>
      <c r="EU870" s="68">
        <v>0</v>
      </c>
      <c r="EV870" s="68">
        <v>150064</v>
      </c>
      <c r="EW870" s="68" t="s">
        <v>2702</v>
      </c>
      <c r="EX870" s="68" t="str">
        <f t="shared" si="46"/>
        <v>소형</v>
      </c>
      <c r="GE870" s="68">
        <v>19010</v>
      </c>
      <c r="GF870" s="68" t="s">
        <v>4129</v>
      </c>
    </row>
    <row r="871" spans="6:188" x14ac:dyDescent="0.3">
      <c r="F871" s="68">
        <v>80521</v>
      </c>
      <c r="G871" s="68">
        <v>1</v>
      </c>
      <c r="H871" s="68">
        <v>180521</v>
      </c>
      <c r="I871" s="68">
        <v>280521</v>
      </c>
      <c r="J871" s="68" t="s">
        <v>1100</v>
      </c>
      <c r="K871" s="68" t="s">
        <v>1101</v>
      </c>
      <c r="L871" s="68">
        <v>150000</v>
      </c>
      <c r="M871" s="68">
        <v>20</v>
      </c>
      <c r="N871" s="68">
        <v>0</v>
      </c>
      <c r="O871" s="68">
        <v>0</v>
      </c>
      <c r="P871" s="68">
        <v>0</v>
      </c>
      <c r="Q871" s="68">
        <v>0</v>
      </c>
      <c r="R871" s="68">
        <v>64</v>
      </c>
      <c r="S871" s="68">
        <v>1</v>
      </c>
      <c r="T871" s="68">
        <v>5</v>
      </c>
      <c r="U871" s="68">
        <v>0</v>
      </c>
      <c r="V871" s="68">
        <v>0</v>
      </c>
      <c r="W871" s="68">
        <v>0</v>
      </c>
      <c r="X871" s="68">
        <v>0</v>
      </c>
      <c r="Y871" s="68">
        <v>520</v>
      </c>
      <c r="Z871" s="68">
        <v>0</v>
      </c>
      <c r="AA871" s="68">
        <v>180</v>
      </c>
      <c r="AB871" s="68">
        <v>0</v>
      </c>
      <c r="AC871" s="68">
        <v>0</v>
      </c>
      <c r="AD871" s="68">
        <v>101</v>
      </c>
      <c r="AE871" s="68">
        <v>16</v>
      </c>
      <c r="AF871" s="68">
        <v>0</v>
      </c>
      <c r="AG871" s="68">
        <v>103</v>
      </c>
      <c r="AH871" s="68">
        <v>16</v>
      </c>
      <c r="AI871" s="68">
        <v>0</v>
      </c>
      <c r="AJ871" s="68">
        <v>120</v>
      </c>
      <c r="AK871" s="68">
        <v>700</v>
      </c>
      <c r="AL871" s="68">
        <v>0</v>
      </c>
      <c r="AM871" s="68">
        <v>109</v>
      </c>
      <c r="AN871" s="68">
        <v>0</v>
      </c>
      <c r="AO871" s="68">
        <v>500</v>
      </c>
      <c r="AP871" s="68" t="s">
        <v>1102</v>
      </c>
      <c r="AQ871" s="68">
        <v>1</v>
      </c>
      <c r="AR871" s="68">
        <v>0</v>
      </c>
      <c r="AS871" s="68">
        <v>600</v>
      </c>
      <c r="AT871" s="68">
        <v>24</v>
      </c>
      <c r="AU871" s="68">
        <v>0</v>
      </c>
      <c r="AV871" s="68">
        <v>1</v>
      </c>
      <c r="AW871" s="68"/>
      <c r="AX871" s="68">
        <v>138</v>
      </c>
      <c r="AY871" s="126">
        <v>138</v>
      </c>
      <c r="AZ871" s="68">
        <v>0</v>
      </c>
      <c r="BA871" s="68">
        <v>1</v>
      </c>
      <c r="EQ871" s="68">
        <v>556064</v>
      </c>
      <c r="ER871" s="175">
        <v>1</v>
      </c>
      <c r="ES871" s="68">
        <v>-1</v>
      </c>
      <c r="ET871" s="68">
        <v>64</v>
      </c>
      <c r="EU871" s="68">
        <v>0</v>
      </c>
      <c r="EV871" s="68">
        <v>150064</v>
      </c>
      <c r="EW871" s="68" t="s">
        <v>2702</v>
      </c>
      <c r="EX871" s="68" t="str">
        <f t="shared" si="46"/>
        <v>소형</v>
      </c>
      <c r="GE871" s="68">
        <v>19011</v>
      </c>
      <c r="GF871" s="68" t="s">
        <v>4545</v>
      </c>
    </row>
    <row r="872" spans="6:188" x14ac:dyDescent="0.3">
      <c r="F872" s="68">
        <v>80522</v>
      </c>
      <c r="G872" s="68">
        <v>1</v>
      </c>
      <c r="H872" s="68">
        <v>180522</v>
      </c>
      <c r="I872" s="68">
        <v>280522</v>
      </c>
      <c r="J872" s="68" t="s">
        <v>1103</v>
      </c>
      <c r="K872" s="68" t="s">
        <v>1104</v>
      </c>
      <c r="L872" s="68">
        <v>150000</v>
      </c>
      <c r="M872" s="68">
        <v>20</v>
      </c>
      <c r="N872" s="68">
        <v>0</v>
      </c>
      <c r="O872" s="68">
        <v>0</v>
      </c>
      <c r="P872" s="68">
        <v>0</v>
      </c>
      <c r="Q872" s="68">
        <v>0</v>
      </c>
      <c r="R872" s="68">
        <v>64</v>
      </c>
      <c r="S872" s="68">
        <v>1</v>
      </c>
      <c r="T872" s="68">
        <v>5</v>
      </c>
      <c r="U872" s="68">
        <v>0</v>
      </c>
      <c r="V872" s="68">
        <v>0</v>
      </c>
      <c r="W872" s="68">
        <v>0</v>
      </c>
      <c r="X872" s="68">
        <v>0</v>
      </c>
      <c r="Y872" s="68">
        <v>480</v>
      </c>
      <c r="Z872" s="68">
        <v>0</v>
      </c>
      <c r="AA872" s="68">
        <v>220</v>
      </c>
      <c r="AB872" s="68">
        <v>0</v>
      </c>
      <c r="AC872" s="68">
        <v>0</v>
      </c>
      <c r="AD872" s="68">
        <v>101</v>
      </c>
      <c r="AE872" s="68">
        <v>16</v>
      </c>
      <c r="AF872" s="68">
        <v>0</v>
      </c>
      <c r="AG872" s="68">
        <v>103</v>
      </c>
      <c r="AH872" s="68">
        <v>16</v>
      </c>
      <c r="AI872" s="68">
        <v>0</v>
      </c>
      <c r="AJ872" s="68">
        <v>120</v>
      </c>
      <c r="AK872" s="68">
        <v>700</v>
      </c>
      <c r="AL872" s="68">
        <v>0</v>
      </c>
      <c r="AM872" s="68">
        <v>110</v>
      </c>
      <c r="AN872" s="68">
        <v>0</v>
      </c>
      <c r="AO872" s="68">
        <v>500</v>
      </c>
      <c r="AP872" s="68" t="s">
        <v>1105</v>
      </c>
      <c r="AQ872" s="68">
        <v>1</v>
      </c>
      <c r="AR872" s="68">
        <v>0</v>
      </c>
      <c r="AS872" s="68">
        <v>600</v>
      </c>
      <c r="AT872" s="68">
        <v>24</v>
      </c>
      <c r="AU872" s="68">
        <v>0</v>
      </c>
      <c r="AV872" s="68">
        <v>1</v>
      </c>
      <c r="AW872" s="68"/>
      <c r="AX872" s="68">
        <v>139</v>
      </c>
      <c r="AY872" s="126">
        <v>139</v>
      </c>
      <c r="AZ872" s="68">
        <v>0</v>
      </c>
      <c r="BA872" s="68">
        <v>1</v>
      </c>
      <c r="EQ872" s="68">
        <v>256093</v>
      </c>
      <c r="ER872" s="175">
        <v>1</v>
      </c>
      <c r="ES872" s="68">
        <v>-1</v>
      </c>
      <c r="ET872" s="68">
        <v>93</v>
      </c>
      <c r="EU872" s="68">
        <v>0</v>
      </c>
      <c r="EV872" s="68">
        <v>150093</v>
      </c>
      <c r="EW872" s="68" t="s">
        <v>2731</v>
      </c>
      <c r="EX872" s="68" t="str">
        <f t="shared" si="46"/>
        <v>소형</v>
      </c>
      <c r="GE872" s="68">
        <v>19012</v>
      </c>
      <c r="GF872" s="68" t="s">
        <v>4573</v>
      </c>
    </row>
    <row r="873" spans="6:188" x14ac:dyDescent="0.3">
      <c r="F873" s="68">
        <v>80523</v>
      </c>
      <c r="G873" s="68">
        <v>1</v>
      </c>
      <c r="H873" s="68">
        <v>180523</v>
      </c>
      <c r="I873" s="68">
        <v>280523</v>
      </c>
      <c r="J873" s="68" t="s">
        <v>1106</v>
      </c>
      <c r="K873" s="68" t="s">
        <v>1107</v>
      </c>
      <c r="L873" s="68">
        <v>150000</v>
      </c>
      <c r="M873" s="68">
        <v>20</v>
      </c>
      <c r="N873" s="68">
        <v>0</v>
      </c>
      <c r="O873" s="68">
        <v>0</v>
      </c>
      <c r="P873" s="68">
        <v>0</v>
      </c>
      <c r="Q873" s="68">
        <v>0</v>
      </c>
      <c r="R873" s="68">
        <v>64</v>
      </c>
      <c r="S873" s="68">
        <v>1</v>
      </c>
      <c r="T873" s="68">
        <v>5</v>
      </c>
      <c r="U873" s="68">
        <v>0</v>
      </c>
      <c r="V873" s="68">
        <v>0</v>
      </c>
      <c r="W873" s="68">
        <v>0</v>
      </c>
      <c r="X873" s="68">
        <v>0</v>
      </c>
      <c r="Y873" s="68">
        <v>160</v>
      </c>
      <c r="Z873" s="68">
        <v>0</v>
      </c>
      <c r="AA873" s="68">
        <v>500</v>
      </c>
      <c r="AB873" s="68">
        <v>0</v>
      </c>
      <c r="AC873" s="68">
        <v>0</v>
      </c>
      <c r="AD873" s="68">
        <v>104</v>
      </c>
      <c r="AE873" s="68">
        <v>16</v>
      </c>
      <c r="AF873" s="68">
        <v>0</v>
      </c>
      <c r="AG873" s="68">
        <v>102</v>
      </c>
      <c r="AH873" s="68">
        <v>16</v>
      </c>
      <c r="AI873" s="68">
        <v>0</v>
      </c>
      <c r="AJ873" s="68">
        <v>138</v>
      </c>
      <c r="AK873" s="68">
        <v>600</v>
      </c>
      <c r="AL873" s="68">
        <v>2</v>
      </c>
      <c r="AM873" s="68">
        <v>140</v>
      </c>
      <c r="AN873" s="68">
        <v>300</v>
      </c>
      <c r="AO873" s="68">
        <v>2</v>
      </c>
      <c r="AP873" s="68" t="s">
        <v>1108</v>
      </c>
      <c r="AQ873" s="68">
        <v>1</v>
      </c>
      <c r="AR873" s="68">
        <v>0</v>
      </c>
      <c r="AS873" s="68">
        <v>600</v>
      </c>
      <c r="AT873" s="68">
        <v>24</v>
      </c>
      <c r="AU873" s="68">
        <v>0</v>
      </c>
      <c r="AV873" s="68">
        <v>1</v>
      </c>
      <c r="AW873" s="68"/>
      <c r="AX873" s="68">
        <v>140</v>
      </c>
      <c r="AY873" s="126">
        <v>140</v>
      </c>
      <c r="AZ873" s="68">
        <v>0</v>
      </c>
      <c r="BA873" s="68">
        <v>1</v>
      </c>
      <c r="EQ873" s="68">
        <v>356093</v>
      </c>
      <c r="ER873" s="175">
        <v>1</v>
      </c>
      <c r="ES873" s="68">
        <v>-1</v>
      </c>
      <c r="ET873" s="68">
        <v>93</v>
      </c>
      <c r="EU873" s="68">
        <v>0</v>
      </c>
      <c r="EV873" s="68">
        <v>150093</v>
      </c>
      <c r="EW873" s="68" t="s">
        <v>2731</v>
      </c>
      <c r="EX873" s="68" t="str">
        <f t="shared" si="46"/>
        <v>소형</v>
      </c>
      <c r="GE873" s="68">
        <v>19013</v>
      </c>
      <c r="GF873" s="68" t="s">
        <v>4574</v>
      </c>
    </row>
    <row r="874" spans="6:188" x14ac:dyDescent="0.3">
      <c r="F874" s="68">
        <v>80524</v>
      </c>
      <c r="G874" s="68">
        <v>1</v>
      </c>
      <c r="H874" s="68">
        <v>180524</v>
      </c>
      <c r="I874" s="68">
        <v>280524</v>
      </c>
      <c r="J874" s="68" t="s">
        <v>1109</v>
      </c>
      <c r="K874" s="68" t="s">
        <v>1110</v>
      </c>
      <c r="L874" s="68">
        <v>150000</v>
      </c>
      <c r="M874" s="68">
        <v>20</v>
      </c>
      <c r="N874" s="68">
        <v>0</v>
      </c>
      <c r="O874" s="68">
        <v>0</v>
      </c>
      <c r="P874" s="68">
        <v>0</v>
      </c>
      <c r="Q874" s="68">
        <v>0</v>
      </c>
      <c r="R874" s="68">
        <v>64</v>
      </c>
      <c r="S874" s="68">
        <v>1</v>
      </c>
      <c r="T874" s="68">
        <v>5</v>
      </c>
      <c r="U874" s="68">
        <v>0</v>
      </c>
      <c r="V874" s="68">
        <v>0</v>
      </c>
      <c r="W874" s="68">
        <v>0</v>
      </c>
      <c r="X874" s="68">
        <v>0</v>
      </c>
      <c r="Y874" s="68">
        <v>200</v>
      </c>
      <c r="Z874" s="68">
        <v>0</v>
      </c>
      <c r="AA874" s="68">
        <v>460</v>
      </c>
      <c r="AB874" s="68">
        <v>0</v>
      </c>
      <c r="AC874" s="68">
        <v>0</v>
      </c>
      <c r="AD874" s="68">
        <v>104</v>
      </c>
      <c r="AE874" s="68">
        <v>16</v>
      </c>
      <c r="AF874" s="68">
        <v>0</v>
      </c>
      <c r="AG874" s="68">
        <v>102</v>
      </c>
      <c r="AH874" s="68">
        <v>16</v>
      </c>
      <c r="AI874" s="68">
        <v>0</v>
      </c>
      <c r="AJ874" s="68">
        <v>124</v>
      </c>
      <c r="AK874" s="68">
        <v>300</v>
      </c>
      <c r="AL874" s="68">
        <v>0</v>
      </c>
      <c r="AM874" s="68">
        <v>110</v>
      </c>
      <c r="AN874" s="68">
        <v>0</v>
      </c>
      <c r="AO874" s="68">
        <v>300</v>
      </c>
      <c r="AP874" s="68" t="s">
        <v>1111</v>
      </c>
      <c r="AQ874" s="68">
        <v>1</v>
      </c>
      <c r="AR874" s="68">
        <v>0</v>
      </c>
      <c r="AS874" s="68">
        <v>600</v>
      </c>
      <c r="AT874" s="68">
        <v>24</v>
      </c>
      <c r="AU874" s="68">
        <v>0</v>
      </c>
      <c r="AV874" s="68">
        <v>1</v>
      </c>
      <c r="AW874" s="68"/>
      <c r="AX874" s="68">
        <v>141</v>
      </c>
      <c r="AY874" s="126">
        <v>141</v>
      </c>
      <c r="AZ874" s="68">
        <v>0</v>
      </c>
      <c r="BA874" s="68">
        <v>1</v>
      </c>
      <c r="EQ874" s="68">
        <v>256094</v>
      </c>
      <c r="ER874" s="175">
        <v>4</v>
      </c>
      <c r="ES874" s="68">
        <v>-1</v>
      </c>
      <c r="ET874" s="68">
        <v>94</v>
      </c>
      <c r="EU874" s="68">
        <v>0</v>
      </c>
      <c r="EV874" s="68">
        <v>150094</v>
      </c>
      <c r="EW874" s="68" t="s">
        <v>2732</v>
      </c>
      <c r="EX874" s="68" t="str">
        <f t="shared" si="46"/>
        <v>대형</v>
      </c>
      <c r="GE874" s="68">
        <v>19014</v>
      </c>
      <c r="GF874" s="68" t="s">
        <v>4575</v>
      </c>
    </row>
    <row r="875" spans="6:188" x14ac:dyDescent="0.3">
      <c r="F875" s="68">
        <v>80525</v>
      </c>
      <c r="G875" s="68">
        <v>1</v>
      </c>
      <c r="H875" s="68">
        <v>180525</v>
      </c>
      <c r="I875" s="68">
        <v>280525</v>
      </c>
      <c r="J875" s="68" t="s">
        <v>1112</v>
      </c>
      <c r="K875" s="68" t="s">
        <v>1113</v>
      </c>
      <c r="L875" s="68">
        <v>150000</v>
      </c>
      <c r="M875" s="68">
        <v>20</v>
      </c>
      <c r="N875" s="68">
        <v>0</v>
      </c>
      <c r="O875" s="68">
        <v>0</v>
      </c>
      <c r="P875" s="68">
        <v>0</v>
      </c>
      <c r="Q875" s="68">
        <v>0</v>
      </c>
      <c r="R875" s="68">
        <v>64</v>
      </c>
      <c r="S875" s="68">
        <v>1</v>
      </c>
      <c r="T875" s="68">
        <v>5</v>
      </c>
      <c r="U875" s="68">
        <v>0</v>
      </c>
      <c r="V875" s="68">
        <v>0</v>
      </c>
      <c r="W875" s="68">
        <v>0</v>
      </c>
      <c r="X875" s="68">
        <v>0</v>
      </c>
      <c r="Y875" s="68">
        <v>236</v>
      </c>
      <c r="Z875" s="68">
        <v>0</v>
      </c>
      <c r="AA875" s="68">
        <v>188</v>
      </c>
      <c r="AB875" s="68">
        <v>0</v>
      </c>
      <c r="AC875" s="68">
        <v>0</v>
      </c>
      <c r="AD875" s="68">
        <v>106</v>
      </c>
      <c r="AE875" s="68">
        <v>16</v>
      </c>
      <c r="AF875" s="68">
        <v>0</v>
      </c>
      <c r="AG875" s="68">
        <v>121</v>
      </c>
      <c r="AH875" s="68">
        <v>600</v>
      </c>
      <c r="AI875" s="68">
        <v>0</v>
      </c>
      <c r="AJ875" s="68">
        <v>115</v>
      </c>
      <c r="AK875" s="68">
        <v>600</v>
      </c>
      <c r="AL875" s="68">
        <v>0</v>
      </c>
      <c r="AM875" s="68">
        <v>118</v>
      </c>
      <c r="AN875" s="68">
        <v>600</v>
      </c>
      <c r="AO875" s="68">
        <v>0</v>
      </c>
      <c r="AP875" s="68" t="s">
        <v>1114</v>
      </c>
      <c r="AQ875" s="68">
        <v>1</v>
      </c>
      <c r="AR875" s="68">
        <v>0</v>
      </c>
      <c r="AS875" s="68">
        <v>600</v>
      </c>
      <c r="AT875" s="68">
        <v>24</v>
      </c>
      <c r="AU875" s="68">
        <v>0</v>
      </c>
      <c r="AV875" s="68">
        <v>1</v>
      </c>
      <c r="AW875" s="68"/>
      <c r="AX875" s="68">
        <v>142</v>
      </c>
      <c r="AY875" s="126">
        <v>142</v>
      </c>
      <c r="AZ875" s="68">
        <v>0</v>
      </c>
      <c r="BA875" s="68">
        <v>1</v>
      </c>
      <c r="EQ875" s="68">
        <v>356094</v>
      </c>
      <c r="ER875" s="175">
        <v>4</v>
      </c>
      <c r="ES875" s="68">
        <v>-1</v>
      </c>
      <c r="ET875" s="68">
        <v>94</v>
      </c>
      <c r="EU875" s="68">
        <v>0</v>
      </c>
      <c r="EV875" s="68">
        <v>150094</v>
      </c>
      <c r="EW875" s="68" t="s">
        <v>2732</v>
      </c>
      <c r="EX875" s="68" t="str">
        <f t="shared" si="46"/>
        <v>대형</v>
      </c>
      <c r="GE875" s="68">
        <v>19015</v>
      </c>
      <c r="GF875" s="68" t="s">
        <v>4576</v>
      </c>
    </row>
    <row r="876" spans="6:188" x14ac:dyDescent="0.3">
      <c r="F876" s="68">
        <v>80526</v>
      </c>
      <c r="G876" s="68">
        <v>1</v>
      </c>
      <c r="H876" s="68">
        <v>180526</v>
      </c>
      <c r="I876" s="68">
        <v>280526</v>
      </c>
      <c r="J876" s="68" t="s">
        <v>1115</v>
      </c>
      <c r="K876" s="68" t="s">
        <v>1116</v>
      </c>
      <c r="L876" s="68">
        <v>150000</v>
      </c>
      <c r="M876" s="68">
        <v>20</v>
      </c>
      <c r="N876" s="68">
        <v>0</v>
      </c>
      <c r="O876" s="68">
        <v>0</v>
      </c>
      <c r="P876" s="68">
        <v>0</v>
      </c>
      <c r="Q876" s="68">
        <v>0</v>
      </c>
      <c r="R876" s="68">
        <v>64</v>
      </c>
      <c r="S876" s="68">
        <v>1</v>
      </c>
      <c r="T876" s="68">
        <v>5</v>
      </c>
      <c r="U876" s="68">
        <v>0</v>
      </c>
      <c r="V876" s="68">
        <v>0</v>
      </c>
      <c r="W876" s="68">
        <v>0</v>
      </c>
      <c r="X876" s="68">
        <v>0</v>
      </c>
      <c r="Y876" s="68">
        <v>196</v>
      </c>
      <c r="Z876" s="68">
        <v>0</v>
      </c>
      <c r="AA876" s="68">
        <v>228</v>
      </c>
      <c r="AB876" s="68">
        <v>0</v>
      </c>
      <c r="AC876" s="68">
        <v>0</v>
      </c>
      <c r="AD876" s="68">
        <v>106</v>
      </c>
      <c r="AE876" s="68">
        <v>16</v>
      </c>
      <c r="AF876" s="68">
        <v>0</v>
      </c>
      <c r="AG876" s="68">
        <v>121</v>
      </c>
      <c r="AH876" s="68">
        <v>600</v>
      </c>
      <c r="AI876" s="68">
        <v>0</v>
      </c>
      <c r="AJ876" s="68">
        <v>115</v>
      </c>
      <c r="AK876" s="68">
        <v>600</v>
      </c>
      <c r="AL876" s="68">
        <v>0</v>
      </c>
      <c r="AM876" s="68">
        <v>138</v>
      </c>
      <c r="AN876" s="68">
        <v>600</v>
      </c>
      <c r="AO876" s="68">
        <v>8</v>
      </c>
      <c r="AP876" s="68" t="s">
        <v>1117</v>
      </c>
      <c r="AQ876" s="68">
        <v>1</v>
      </c>
      <c r="AR876" s="68">
        <v>0</v>
      </c>
      <c r="AS876" s="68">
        <v>600</v>
      </c>
      <c r="AT876" s="68">
        <v>24</v>
      </c>
      <c r="AU876" s="68">
        <v>0</v>
      </c>
      <c r="AV876" s="68">
        <v>1</v>
      </c>
      <c r="AW876" s="68"/>
      <c r="AX876" s="68">
        <v>143</v>
      </c>
      <c r="AY876" s="126">
        <v>143</v>
      </c>
      <c r="AZ876" s="68">
        <v>0</v>
      </c>
      <c r="BA876" s="68">
        <v>1</v>
      </c>
      <c r="EQ876" s="68">
        <v>256095</v>
      </c>
      <c r="ER876" s="175">
        <v>4</v>
      </c>
      <c r="ES876" s="68">
        <v>-1</v>
      </c>
      <c r="ET876" s="68">
        <v>95</v>
      </c>
      <c r="EU876" s="68">
        <v>0</v>
      </c>
      <c r="EV876" s="68">
        <v>150095</v>
      </c>
      <c r="EW876" s="68" t="s">
        <v>2733</v>
      </c>
      <c r="EX876" s="68" t="str">
        <f t="shared" si="46"/>
        <v>대형</v>
      </c>
      <c r="GE876" s="68">
        <v>19016</v>
      </c>
      <c r="GF876" s="68" t="s">
        <v>4577</v>
      </c>
    </row>
    <row r="877" spans="6:188" x14ac:dyDescent="0.3">
      <c r="F877" s="68">
        <v>80527</v>
      </c>
      <c r="G877" s="68">
        <v>1</v>
      </c>
      <c r="H877" s="68">
        <v>180527</v>
      </c>
      <c r="I877" s="68">
        <v>280527</v>
      </c>
      <c r="J877" s="68" t="s">
        <v>1118</v>
      </c>
      <c r="K877" s="68" t="s">
        <v>1119</v>
      </c>
      <c r="L877" s="68">
        <v>150000</v>
      </c>
      <c r="M877" s="68">
        <v>20</v>
      </c>
      <c r="N877" s="68">
        <v>0</v>
      </c>
      <c r="O877" s="68">
        <v>0</v>
      </c>
      <c r="P877" s="68">
        <v>0</v>
      </c>
      <c r="Q877" s="68">
        <v>0</v>
      </c>
      <c r="R877" s="68">
        <v>64</v>
      </c>
      <c r="S877" s="68">
        <v>1</v>
      </c>
      <c r="T877" s="68">
        <v>5</v>
      </c>
      <c r="U877" s="68">
        <v>0</v>
      </c>
      <c r="V877" s="68">
        <v>0</v>
      </c>
      <c r="W877" s="68">
        <v>0</v>
      </c>
      <c r="X877" s="68">
        <v>0</v>
      </c>
      <c r="Y877" s="68">
        <v>324</v>
      </c>
      <c r="Z877" s="68">
        <v>0</v>
      </c>
      <c r="AA877" s="68">
        <v>292</v>
      </c>
      <c r="AB877" s="68">
        <v>0</v>
      </c>
      <c r="AC877" s="68">
        <v>0</v>
      </c>
      <c r="AD877" s="68">
        <v>105</v>
      </c>
      <c r="AE877" s="68">
        <v>16</v>
      </c>
      <c r="AF877" s="68">
        <v>0</v>
      </c>
      <c r="AG877" s="68">
        <v>104</v>
      </c>
      <c r="AH877" s="68">
        <v>16</v>
      </c>
      <c r="AI877" s="68">
        <v>0</v>
      </c>
      <c r="AJ877" s="68">
        <v>126</v>
      </c>
      <c r="AK877" s="68">
        <v>300</v>
      </c>
      <c r="AL877" s="68">
        <v>0</v>
      </c>
      <c r="AM877" s="68">
        <v>109</v>
      </c>
      <c r="AN877" s="68">
        <v>0</v>
      </c>
      <c r="AO877" s="68">
        <v>300</v>
      </c>
      <c r="AP877" s="68" t="s">
        <v>1120</v>
      </c>
      <c r="AQ877" s="68">
        <v>1</v>
      </c>
      <c r="AR877" s="68">
        <v>0</v>
      </c>
      <c r="AS877" s="68">
        <v>600</v>
      </c>
      <c r="AT877" s="68">
        <v>24</v>
      </c>
      <c r="AU877" s="68">
        <v>0</v>
      </c>
      <c r="AV877" s="68">
        <v>1</v>
      </c>
      <c r="AW877" s="68"/>
      <c r="AX877" s="68">
        <v>144</v>
      </c>
      <c r="AY877" s="126">
        <v>144</v>
      </c>
      <c r="AZ877" s="68">
        <v>0</v>
      </c>
      <c r="BA877" s="68">
        <v>1</v>
      </c>
      <c r="EQ877" s="68">
        <v>356095</v>
      </c>
      <c r="ER877" s="175">
        <v>4</v>
      </c>
      <c r="ES877" s="68">
        <v>-1</v>
      </c>
      <c r="ET877" s="68">
        <v>95</v>
      </c>
      <c r="EU877" s="68">
        <v>0</v>
      </c>
      <c r="EV877" s="68">
        <v>150095</v>
      </c>
      <c r="EW877" s="68" t="s">
        <v>2733</v>
      </c>
      <c r="EX877" s="68" t="str">
        <f t="shared" si="46"/>
        <v>대형</v>
      </c>
      <c r="GE877" s="68">
        <v>19017</v>
      </c>
      <c r="GF877" s="68" t="s">
        <v>4578</v>
      </c>
    </row>
    <row r="878" spans="6:188" x14ac:dyDescent="0.3">
      <c r="F878" s="68">
        <v>80528</v>
      </c>
      <c r="G878" s="68">
        <v>1</v>
      </c>
      <c r="H878" s="68">
        <v>180528</v>
      </c>
      <c r="I878" s="68">
        <v>280528</v>
      </c>
      <c r="J878" s="68" t="s">
        <v>1121</v>
      </c>
      <c r="K878" s="68" t="s">
        <v>1122</v>
      </c>
      <c r="L878" s="68">
        <v>150000</v>
      </c>
      <c r="M878" s="68">
        <v>20</v>
      </c>
      <c r="N878" s="68">
        <v>0</v>
      </c>
      <c r="O878" s="68">
        <v>0</v>
      </c>
      <c r="P878" s="68">
        <v>0</v>
      </c>
      <c r="Q878" s="68">
        <v>0</v>
      </c>
      <c r="R878" s="68">
        <v>64</v>
      </c>
      <c r="S878" s="68">
        <v>1</v>
      </c>
      <c r="T878" s="68">
        <v>5</v>
      </c>
      <c r="U878" s="68">
        <v>0</v>
      </c>
      <c r="V878" s="68">
        <v>0</v>
      </c>
      <c r="W878" s="68">
        <v>0</v>
      </c>
      <c r="X878" s="68">
        <v>0</v>
      </c>
      <c r="Y878" s="68">
        <v>284</v>
      </c>
      <c r="Z878" s="68">
        <v>0</v>
      </c>
      <c r="AA878" s="68">
        <v>332</v>
      </c>
      <c r="AB878" s="68">
        <v>0</v>
      </c>
      <c r="AC878" s="68">
        <v>0</v>
      </c>
      <c r="AD878" s="68">
        <v>105</v>
      </c>
      <c r="AE878" s="68">
        <v>16</v>
      </c>
      <c r="AF878" s="68">
        <v>0</v>
      </c>
      <c r="AG878" s="68">
        <v>104</v>
      </c>
      <c r="AH878" s="68">
        <v>16</v>
      </c>
      <c r="AI878" s="68">
        <v>0</v>
      </c>
      <c r="AJ878" s="68">
        <v>126</v>
      </c>
      <c r="AK878" s="68">
        <v>300</v>
      </c>
      <c r="AL878" s="68">
        <v>0</v>
      </c>
      <c r="AM878" s="68">
        <v>110</v>
      </c>
      <c r="AN878" s="68">
        <v>0</v>
      </c>
      <c r="AO878" s="68">
        <v>300</v>
      </c>
      <c r="AP878" s="68" t="s">
        <v>1123</v>
      </c>
      <c r="AQ878" s="68">
        <v>1</v>
      </c>
      <c r="AR878" s="68">
        <v>0</v>
      </c>
      <c r="AS878" s="68">
        <v>600</v>
      </c>
      <c r="AT878" s="68">
        <v>24</v>
      </c>
      <c r="AU878" s="68">
        <v>0</v>
      </c>
      <c r="AV878" s="68">
        <v>1</v>
      </c>
      <c r="AW878" s="68"/>
      <c r="AX878" s="68">
        <v>145</v>
      </c>
      <c r="AY878" s="126">
        <v>145</v>
      </c>
      <c r="AZ878" s="68">
        <v>0</v>
      </c>
      <c r="BA878" s="68">
        <v>1</v>
      </c>
      <c r="EQ878" s="68">
        <v>56096</v>
      </c>
      <c r="ER878" s="175">
        <v>4</v>
      </c>
      <c r="ES878" s="68">
        <v>-1</v>
      </c>
      <c r="ET878" s="68">
        <v>96</v>
      </c>
      <c r="EU878" s="68">
        <v>0</v>
      </c>
      <c r="EV878" s="68">
        <v>150096</v>
      </c>
      <c r="EW878" s="68" t="s">
        <v>2734</v>
      </c>
      <c r="EX878" s="68" t="str">
        <f t="shared" si="46"/>
        <v>대형</v>
      </c>
      <c r="GE878" s="68">
        <v>19018</v>
      </c>
      <c r="GF878" s="68" t="s">
        <v>4579</v>
      </c>
    </row>
    <row r="879" spans="6:188" x14ac:dyDescent="0.3">
      <c r="F879" s="68">
        <v>80529</v>
      </c>
      <c r="G879" s="68">
        <v>1</v>
      </c>
      <c r="H879" s="68">
        <v>180529</v>
      </c>
      <c r="I879" s="68">
        <v>280529</v>
      </c>
      <c r="J879" s="68" t="s">
        <v>1124</v>
      </c>
      <c r="K879" s="68" t="s">
        <v>1125</v>
      </c>
      <c r="L879" s="68">
        <v>150000</v>
      </c>
      <c r="M879" s="68">
        <v>20</v>
      </c>
      <c r="N879" s="68">
        <v>0</v>
      </c>
      <c r="O879" s="68">
        <v>0</v>
      </c>
      <c r="P879" s="68">
        <v>0</v>
      </c>
      <c r="Q879" s="68">
        <v>0</v>
      </c>
      <c r="R879" s="68">
        <v>64</v>
      </c>
      <c r="S879" s="68">
        <v>1</v>
      </c>
      <c r="T879" s="68">
        <v>5</v>
      </c>
      <c r="U879" s="68">
        <v>0</v>
      </c>
      <c r="V879" s="68">
        <v>0</v>
      </c>
      <c r="W879" s="68">
        <v>0</v>
      </c>
      <c r="X879" s="68">
        <v>0</v>
      </c>
      <c r="Y879" s="68">
        <v>364</v>
      </c>
      <c r="Z879" s="68">
        <v>0</v>
      </c>
      <c r="AA879" s="68">
        <v>444</v>
      </c>
      <c r="AB879" s="68">
        <v>0</v>
      </c>
      <c r="AC879" s="68">
        <v>0</v>
      </c>
      <c r="AD879" s="68">
        <v>103</v>
      </c>
      <c r="AE879" s="68">
        <v>28</v>
      </c>
      <c r="AF879" s="68">
        <v>0</v>
      </c>
      <c r="AG879" s="68">
        <v>114</v>
      </c>
      <c r="AH879" s="68">
        <v>30</v>
      </c>
      <c r="AI879" s="68">
        <v>0</v>
      </c>
      <c r="AJ879" s="68">
        <v>121</v>
      </c>
      <c r="AK879" s="68">
        <v>1000</v>
      </c>
      <c r="AL879" s="68">
        <v>0</v>
      </c>
      <c r="AM879" s="68">
        <v>0</v>
      </c>
      <c r="AN879" s="68">
        <v>0</v>
      </c>
      <c r="AO879" s="68">
        <v>0</v>
      </c>
      <c r="AP879" s="68" t="s">
        <v>1126</v>
      </c>
      <c r="AQ879" s="68">
        <v>1</v>
      </c>
      <c r="AR879" s="68">
        <v>0</v>
      </c>
      <c r="AS879" s="68">
        <v>600</v>
      </c>
      <c r="AT879" s="68">
        <v>24</v>
      </c>
      <c r="AU879" s="68">
        <v>0</v>
      </c>
      <c r="AV879" s="68">
        <v>1</v>
      </c>
      <c r="AW879" s="68"/>
      <c r="AX879" s="68">
        <v>146</v>
      </c>
      <c r="AY879" s="126">
        <v>146</v>
      </c>
      <c r="AZ879" s="68">
        <v>0</v>
      </c>
      <c r="BA879" s="68">
        <v>1</v>
      </c>
      <c r="EQ879" s="68">
        <v>57001</v>
      </c>
      <c r="ER879" s="175">
        <v>1</v>
      </c>
      <c r="ES879" s="68">
        <v>-1</v>
      </c>
      <c r="ET879" s="68">
        <v>1</v>
      </c>
      <c r="EU879" s="68">
        <v>0</v>
      </c>
      <c r="EV879" s="68">
        <v>150001</v>
      </c>
      <c r="EW879" s="68" t="s">
        <v>2639</v>
      </c>
      <c r="EX879" s="68" t="str">
        <f t="shared" si="46"/>
        <v>소형</v>
      </c>
      <c r="GE879" s="68">
        <v>19019</v>
      </c>
      <c r="GF879" s="68" t="s">
        <v>4580</v>
      </c>
    </row>
    <row r="880" spans="6:188" x14ac:dyDescent="0.3">
      <c r="F880" s="68">
        <v>80530</v>
      </c>
      <c r="G880" s="68">
        <v>1</v>
      </c>
      <c r="H880" s="68">
        <v>180530</v>
      </c>
      <c r="I880" s="68">
        <v>280530</v>
      </c>
      <c r="J880" s="68" t="s">
        <v>1127</v>
      </c>
      <c r="K880" s="68" t="s">
        <v>1128</v>
      </c>
      <c r="L880" s="68">
        <v>150000</v>
      </c>
      <c r="M880" s="68">
        <v>20</v>
      </c>
      <c r="N880" s="68">
        <v>0</v>
      </c>
      <c r="O880" s="68">
        <v>0</v>
      </c>
      <c r="P880" s="68">
        <v>0</v>
      </c>
      <c r="Q880" s="68">
        <v>0</v>
      </c>
      <c r="R880" s="68">
        <v>64</v>
      </c>
      <c r="S880" s="68">
        <v>1</v>
      </c>
      <c r="T880" s="68">
        <v>5</v>
      </c>
      <c r="U880" s="68">
        <v>0</v>
      </c>
      <c r="V880" s="68">
        <v>0</v>
      </c>
      <c r="W880" s="68">
        <v>0</v>
      </c>
      <c r="X880" s="68">
        <v>0</v>
      </c>
      <c r="Y880" s="68">
        <v>436</v>
      </c>
      <c r="Z880" s="68">
        <v>0</v>
      </c>
      <c r="AA880" s="68">
        <v>396</v>
      </c>
      <c r="AB880" s="68">
        <v>0</v>
      </c>
      <c r="AC880" s="68">
        <v>0</v>
      </c>
      <c r="AD880" s="68">
        <v>109</v>
      </c>
      <c r="AE880" s="68">
        <v>0</v>
      </c>
      <c r="AF880" s="68">
        <v>800</v>
      </c>
      <c r="AG880" s="68">
        <v>110</v>
      </c>
      <c r="AH880" s="68">
        <v>0</v>
      </c>
      <c r="AI880" s="68">
        <v>800</v>
      </c>
      <c r="AJ880" s="68">
        <v>115</v>
      </c>
      <c r="AK880" s="68">
        <v>800</v>
      </c>
      <c r="AL880" s="68">
        <v>0</v>
      </c>
      <c r="AM880" s="68">
        <v>120</v>
      </c>
      <c r="AN880" s="68">
        <v>800</v>
      </c>
      <c r="AO880" s="68">
        <v>0</v>
      </c>
      <c r="AP880" s="68" t="s">
        <v>1129</v>
      </c>
      <c r="AQ880" s="68">
        <v>1</v>
      </c>
      <c r="AR880" s="68">
        <v>0</v>
      </c>
      <c r="AS880" s="68">
        <v>600</v>
      </c>
      <c r="AT880" s="68">
        <v>24</v>
      </c>
      <c r="AU880" s="68">
        <v>0</v>
      </c>
      <c r="AV880" s="68">
        <v>1</v>
      </c>
      <c r="AW880" s="68"/>
      <c r="AX880" s="68">
        <v>147</v>
      </c>
      <c r="AY880" s="126">
        <v>147</v>
      </c>
      <c r="AZ880" s="68">
        <v>0</v>
      </c>
      <c r="BA880" s="68">
        <v>1</v>
      </c>
      <c r="EQ880" s="68">
        <v>57002</v>
      </c>
      <c r="ER880" s="175">
        <v>1</v>
      </c>
      <c r="ES880" s="68">
        <v>-1</v>
      </c>
      <c r="ET880" s="68">
        <v>2</v>
      </c>
      <c r="EU880" s="68">
        <v>0</v>
      </c>
      <c r="EV880" s="68">
        <v>150002</v>
      </c>
      <c r="EW880" s="68" t="s">
        <v>2640</v>
      </c>
      <c r="EX880" s="68" t="str">
        <f t="shared" si="46"/>
        <v>소형</v>
      </c>
      <c r="GE880" s="68">
        <v>19020</v>
      </c>
      <c r="GF880" s="68" t="s">
        <v>4149</v>
      </c>
    </row>
    <row r="881" spans="6:188" x14ac:dyDescent="0.3">
      <c r="F881" s="68">
        <v>80533</v>
      </c>
      <c r="G881" s="68">
        <v>1</v>
      </c>
      <c r="H881" s="68">
        <v>180533</v>
      </c>
      <c r="I881" s="68">
        <v>280533</v>
      </c>
      <c r="J881" s="68" t="s">
        <v>1130</v>
      </c>
      <c r="K881" s="68" t="s">
        <v>1131</v>
      </c>
      <c r="L881" s="68">
        <v>100000</v>
      </c>
      <c r="M881" s="68">
        <v>20</v>
      </c>
      <c r="N881" s="68">
        <v>0</v>
      </c>
      <c r="O881" s="68">
        <v>0</v>
      </c>
      <c r="P881" s="68">
        <v>0</v>
      </c>
      <c r="Q881" s="68">
        <v>0</v>
      </c>
      <c r="R881" s="68">
        <v>64</v>
      </c>
      <c r="S881" s="68">
        <v>1</v>
      </c>
      <c r="T881" s="68">
        <v>4</v>
      </c>
      <c r="U881" s="68">
        <v>0</v>
      </c>
      <c r="V881" s="68">
        <v>0</v>
      </c>
      <c r="W881" s="68">
        <v>0</v>
      </c>
      <c r="X881" s="68">
        <v>0</v>
      </c>
      <c r="Y881" s="68">
        <v>149</v>
      </c>
      <c r="Z881" s="68">
        <v>0</v>
      </c>
      <c r="AA881" s="68">
        <v>165</v>
      </c>
      <c r="AB881" s="68">
        <v>0</v>
      </c>
      <c r="AC881" s="68">
        <v>0</v>
      </c>
      <c r="AD881" s="68">
        <v>115</v>
      </c>
      <c r="AE881" s="68">
        <v>1000</v>
      </c>
      <c r="AF881" s="68">
        <v>0</v>
      </c>
      <c r="AG881" s="68">
        <v>100</v>
      </c>
      <c r="AH881" s="68">
        <v>9</v>
      </c>
      <c r="AI881" s="68">
        <v>0</v>
      </c>
      <c r="AJ881" s="68">
        <v>0</v>
      </c>
      <c r="AK881" s="68">
        <v>0</v>
      </c>
      <c r="AL881" s="68">
        <v>0</v>
      </c>
      <c r="AM881" s="68">
        <v>0</v>
      </c>
      <c r="AN881" s="68">
        <v>0</v>
      </c>
      <c r="AO881" s="68">
        <v>0</v>
      </c>
      <c r="AP881" s="68" t="s">
        <v>1801</v>
      </c>
      <c r="AQ881" s="68">
        <v>1</v>
      </c>
      <c r="AR881" s="68">
        <v>0</v>
      </c>
      <c r="AS881" s="68">
        <v>300</v>
      </c>
      <c r="AT881" s="68">
        <v>24</v>
      </c>
      <c r="AU881" s="68">
        <v>8192</v>
      </c>
      <c r="AV881" s="68">
        <v>1</v>
      </c>
      <c r="AW881" s="68"/>
      <c r="AX881" s="68">
        <v>148</v>
      </c>
      <c r="AY881" s="126">
        <v>148</v>
      </c>
      <c r="AZ881" s="68">
        <v>2000000</v>
      </c>
      <c r="BA881" s="68">
        <v>1</v>
      </c>
      <c r="EQ881" s="68">
        <v>57003</v>
      </c>
      <c r="ER881" s="175">
        <v>1</v>
      </c>
      <c r="ES881" s="68">
        <v>-1</v>
      </c>
      <c r="ET881" s="68">
        <v>3</v>
      </c>
      <c r="EU881" s="68">
        <v>0</v>
      </c>
      <c r="EV881" s="68">
        <v>150003</v>
      </c>
      <c r="EW881" s="68" t="s">
        <v>2641</v>
      </c>
      <c r="EX881" s="68" t="str">
        <f t="shared" si="46"/>
        <v>소형</v>
      </c>
      <c r="GE881" s="68">
        <v>19021</v>
      </c>
      <c r="GF881" s="68" t="s">
        <v>4151</v>
      </c>
    </row>
    <row r="882" spans="6:188" x14ac:dyDescent="0.3">
      <c r="F882" s="68">
        <v>80534</v>
      </c>
      <c r="G882" s="68">
        <v>1</v>
      </c>
      <c r="H882" s="68">
        <v>180534</v>
      </c>
      <c r="I882" s="68">
        <v>280534</v>
      </c>
      <c r="J882" s="68" t="s">
        <v>1132</v>
      </c>
      <c r="K882" s="68" t="s">
        <v>1133</v>
      </c>
      <c r="L882" s="68">
        <v>150000</v>
      </c>
      <c r="M882" s="68">
        <v>20</v>
      </c>
      <c r="N882" s="68">
        <v>0</v>
      </c>
      <c r="O882" s="68">
        <v>0</v>
      </c>
      <c r="P882" s="68">
        <v>0</v>
      </c>
      <c r="Q882" s="68">
        <v>0</v>
      </c>
      <c r="R882" s="68">
        <v>64</v>
      </c>
      <c r="S882" s="68">
        <v>1</v>
      </c>
      <c r="T882" s="68">
        <v>5</v>
      </c>
      <c r="U882" s="68">
        <v>0</v>
      </c>
      <c r="V882" s="68">
        <v>0</v>
      </c>
      <c r="W882" s="68">
        <v>0</v>
      </c>
      <c r="X882" s="68">
        <v>0</v>
      </c>
      <c r="Y882" s="68">
        <v>372</v>
      </c>
      <c r="Z882" s="68">
        <v>0</v>
      </c>
      <c r="AA882" s="68">
        <v>412</v>
      </c>
      <c r="AB882" s="68">
        <v>0</v>
      </c>
      <c r="AC882" s="68">
        <v>0</v>
      </c>
      <c r="AD882" s="68">
        <v>115</v>
      </c>
      <c r="AE882" s="68">
        <v>1200</v>
      </c>
      <c r="AF882" s="68">
        <v>0</v>
      </c>
      <c r="AG882" s="68">
        <v>100</v>
      </c>
      <c r="AH882" s="68">
        <v>12</v>
      </c>
      <c r="AI882" s="68">
        <v>0</v>
      </c>
      <c r="AJ882" s="68">
        <v>0</v>
      </c>
      <c r="AK882" s="68">
        <v>0</v>
      </c>
      <c r="AL882" s="68">
        <v>0</v>
      </c>
      <c r="AM882" s="68">
        <v>0</v>
      </c>
      <c r="AN882" s="68">
        <v>0</v>
      </c>
      <c r="AO882" s="68">
        <v>0</v>
      </c>
      <c r="AP882" s="68" t="s">
        <v>1802</v>
      </c>
      <c r="AQ882" s="68">
        <v>1</v>
      </c>
      <c r="AR882" s="68">
        <v>0</v>
      </c>
      <c r="AS882" s="68">
        <v>600</v>
      </c>
      <c r="AT882" s="68">
        <v>16</v>
      </c>
      <c r="AU882" s="68">
        <v>0</v>
      </c>
      <c r="AV882" s="68">
        <v>1</v>
      </c>
      <c r="AW882" s="68"/>
      <c r="AX882" s="68">
        <v>149</v>
      </c>
      <c r="AY882" s="126">
        <v>149</v>
      </c>
      <c r="AZ882" s="68">
        <v>0</v>
      </c>
      <c r="BA882" s="68">
        <v>1</v>
      </c>
      <c r="EQ882" s="68">
        <v>57004</v>
      </c>
      <c r="ER882" s="175">
        <v>1</v>
      </c>
      <c r="ES882" s="68">
        <v>-1</v>
      </c>
      <c r="ET882" s="68">
        <v>4</v>
      </c>
      <c r="EU882" s="68">
        <v>0</v>
      </c>
      <c r="EV882" s="68">
        <v>150004</v>
      </c>
      <c r="EW882" s="68" t="s">
        <v>2642</v>
      </c>
      <c r="EX882" s="68" t="str">
        <f t="shared" si="46"/>
        <v>소형</v>
      </c>
      <c r="GE882" s="68">
        <v>19022</v>
      </c>
      <c r="GF882" s="68" t="s">
        <v>4150</v>
      </c>
    </row>
    <row r="883" spans="6:188" x14ac:dyDescent="0.3">
      <c r="F883" s="68">
        <v>81000</v>
      </c>
      <c r="G883" s="68">
        <v>1</v>
      </c>
      <c r="H883" s="68">
        <v>181000</v>
      </c>
      <c r="I883" s="68">
        <v>281000</v>
      </c>
      <c r="J883" s="68" t="s">
        <v>1803</v>
      </c>
      <c r="K883" s="68" t="s">
        <v>1804</v>
      </c>
      <c r="L883" s="68">
        <v>10000</v>
      </c>
      <c r="M883" s="68">
        <v>20</v>
      </c>
      <c r="N883" s="68">
        <v>0</v>
      </c>
      <c r="O883" s="68">
        <v>0</v>
      </c>
      <c r="P883" s="68">
        <v>0</v>
      </c>
      <c r="Q883" s="68">
        <v>0</v>
      </c>
      <c r="R883" s="68">
        <v>128</v>
      </c>
      <c r="S883" s="68">
        <v>0</v>
      </c>
      <c r="T883" s="68">
        <v>1</v>
      </c>
      <c r="U883" s="68">
        <v>0</v>
      </c>
      <c r="V883" s="68">
        <v>0</v>
      </c>
      <c r="W883" s="68">
        <v>0</v>
      </c>
      <c r="X883" s="68">
        <v>0</v>
      </c>
      <c r="Y883" s="68">
        <v>21</v>
      </c>
      <c r="Z883" s="68">
        <v>0</v>
      </c>
      <c r="AA883" s="68">
        <v>21</v>
      </c>
      <c r="AB883" s="68">
        <v>0</v>
      </c>
      <c r="AC883" s="68">
        <v>0</v>
      </c>
      <c r="AD883" s="68">
        <v>120</v>
      </c>
      <c r="AE883" s="68">
        <v>500</v>
      </c>
      <c r="AF883" s="68">
        <v>0</v>
      </c>
      <c r="AG883" s="68">
        <v>0</v>
      </c>
      <c r="AH883" s="68">
        <v>0</v>
      </c>
      <c r="AI883" s="68">
        <v>0</v>
      </c>
      <c r="AJ883" s="68">
        <v>0</v>
      </c>
      <c r="AK883" s="68">
        <v>0</v>
      </c>
      <c r="AL883" s="68">
        <v>0</v>
      </c>
      <c r="AM883" s="68">
        <v>0</v>
      </c>
      <c r="AN883" s="68">
        <v>0</v>
      </c>
      <c r="AO883" s="68">
        <v>0</v>
      </c>
      <c r="AP883" s="68" t="s">
        <v>3602</v>
      </c>
      <c r="AQ883" s="68">
        <v>0</v>
      </c>
      <c r="AR883" s="68">
        <v>0</v>
      </c>
      <c r="AS883" s="68">
        <v>150</v>
      </c>
      <c r="AT883" s="68">
        <v>8388608</v>
      </c>
      <c r="AU883" s="68">
        <v>0</v>
      </c>
      <c r="AV883" s="68">
        <v>1</v>
      </c>
      <c r="AW883" s="68"/>
      <c r="AX883" s="68">
        <v>150</v>
      </c>
      <c r="AY883" s="126">
        <v>150</v>
      </c>
      <c r="AZ883" s="68">
        <v>100000</v>
      </c>
      <c r="BA883" s="68">
        <v>1</v>
      </c>
      <c r="EQ883" s="68">
        <v>57005</v>
      </c>
      <c r="ER883" s="175">
        <v>2</v>
      </c>
      <c r="ES883" s="68">
        <v>-1</v>
      </c>
      <c r="ET883" s="68">
        <v>5</v>
      </c>
      <c r="EU883" s="68">
        <v>0</v>
      </c>
      <c r="EV883" s="68">
        <v>150005</v>
      </c>
      <c r="EW883" s="68" t="s">
        <v>2643</v>
      </c>
      <c r="EX883" s="68" t="str">
        <f t="shared" si="46"/>
        <v>중형</v>
      </c>
      <c r="GE883" s="68">
        <v>19023</v>
      </c>
      <c r="GF883" s="68" t="s">
        <v>4153</v>
      </c>
    </row>
    <row r="884" spans="6:188" x14ac:dyDescent="0.3">
      <c r="F884" s="68">
        <v>81001</v>
      </c>
      <c r="G884" s="68">
        <v>1</v>
      </c>
      <c r="H884" s="68">
        <v>181001</v>
      </c>
      <c r="I884" s="68">
        <v>281001</v>
      </c>
      <c r="J884" s="68" t="s">
        <v>1135</v>
      </c>
      <c r="K884" s="68" t="s">
        <v>1136</v>
      </c>
      <c r="L884" s="68">
        <v>10000</v>
      </c>
      <c r="M884" s="68">
        <v>20</v>
      </c>
      <c r="N884" s="68">
        <v>0</v>
      </c>
      <c r="O884" s="68">
        <v>0</v>
      </c>
      <c r="P884" s="68">
        <v>0</v>
      </c>
      <c r="Q884" s="68">
        <v>0</v>
      </c>
      <c r="R884" s="68">
        <v>128</v>
      </c>
      <c r="S884" s="68">
        <v>0</v>
      </c>
      <c r="T884" s="68">
        <v>1</v>
      </c>
      <c r="U884" s="68">
        <v>0</v>
      </c>
      <c r="V884" s="68">
        <v>0</v>
      </c>
      <c r="W884" s="68">
        <v>0</v>
      </c>
      <c r="X884" s="68">
        <v>0</v>
      </c>
      <c r="Y884" s="68">
        <v>35</v>
      </c>
      <c r="Z884" s="68">
        <v>0</v>
      </c>
      <c r="AA884" s="68">
        <v>15</v>
      </c>
      <c r="AB884" s="68">
        <v>0</v>
      </c>
      <c r="AC884" s="68">
        <v>0</v>
      </c>
      <c r="AD884" s="68">
        <v>0</v>
      </c>
      <c r="AE884" s="68">
        <v>0</v>
      </c>
      <c r="AF884" s="68">
        <v>0</v>
      </c>
      <c r="AG884" s="68">
        <v>0</v>
      </c>
      <c r="AH884" s="68">
        <v>0</v>
      </c>
      <c r="AI884" s="68">
        <v>0</v>
      </c>
      <c r="AJ884" s="68">
        <v>0</v>
      </c>
      <c r="AK884" s="68">
        <v>0</v>
      </c>
      <c r="AL884" s="68">
        <v>0</v>
      </c>
      <c r="AM884" s="68">
        <v>0</v>
      </c>
      <c r="AN884" s="68">
        <v>0</v>
      </c>
      <c r="AO884" s="68">
        <v>0</v>
      </c>
      <c r="AP884" s="68" t="s">
        <v>1134</v>
      </c>
      <c r="AQ884" s="68">
        <v>0</v>
      </c>
      <c r="AR884" s="68">
        <v>0</v>
      </c>
      <c r="AS884" s="68">
        <v>150</v>
      </c>
      <c r="AT884" s="68">
        <v>8388616</v>
      </c>
      <c r="AU884" s="68">
        <v>8192</v>
      </c>
      <c r="AV884" s="68">
        <v>1</v>
      </c>
      <c r="AW884" s="68"/>
      <c r="AX884" s="68">
        <v>151</v>
      </c>
      <c r="AY884" s="126">
        <v>151</v>
      </c>
      <c r="AZ884" s="68">
        <v>100000</v>
      </c>
      <c r="BA884" s="68">
        <v>1</v>
      </c>
      <c r="EQ884" s="68">
        <v>57006</v>
      </c>
      <c r="ER884" s="175">
        <v>2</v>
      </c>
      <c r="ES884" s="68">
        <v>-1</v>
      </c>
      <c r="ET884" s="68">
        <v>6</v>
      </c>
      <c r="EU884" s="68">
        <v>0</v>
      </c>
      <c r="EV884" s="68">
        <v>150006</v>
      </c>
      <c r="EW884" s="68" t="s">
        <v>2644</v>
      </c>
      <c r="EX884" s="68" t="str">
        <f t="shared" si="46"/>
        <v>중형</v>
      </c>
      <c r="GE884" s="68">
        <v>19024</v>
      </c>
      <c r="GF884" s="68" t="s">
        <v>4152</v>
      </c>
    </row>
    <row r="885" spans="6:188" x14ac:dyDescent="0.3">
      <c r="F885" s="68">
        <v>81002</v>
      </c>
      <c r="G885" s="68">
        <v>1</v>
      </c>
      <c r="H885" s="68">
        <v>181002</v>
      </c>
      <c r="I885" s="68">
        <v>281002</v>
      </c>
      <c r="J885" s="68" t="s">
        <v>1137</v>
      </c>
      <c r="K885" s="68" t="s">
        <v>1138</v>
      </c>
      <c r="L885" s="68">
        <v>10000</v>
      </c>
      <c r="M885" s="68">
        <v>20</v>
      </c>
      <c r="N885" s="68">
        <v>0</v>
      </c>
      <c r="O885" s="68">
        <v>0</v>
      </c>
      <c r="P885" s="68">
        <v>0</v>
      </c>
      <c r="Q885" s="68">
        <v>0</v>
      </c>
      <c r="R885" s="68">
        <v>128</v>
      </c>
      <c r="S885" s="68">
        <v>0</v>
      </c>
      <c r="T885" s="68">
        <v>1</v>
      </c>
      <c r="U885" s="68">
        <v>0</v>
      </c>
      <c r="V885" s="68">
        <v>0</v>
      </c>
      <c r="W885" s="68">
        <v>0</v>
      </c>
      <c r="X885" s="68">
        <v>0</v>
      </c>
      <c r="Y885" s="68">
        <v>13</v>
      </c>
      <c r="Z885" s="68">
        <v>0</v>
      </c>
      <c r="AA885" s="68">
        <v>34</v>
      </c>
      <c r="AB885" s="68">
        <v>0</v>
      </c>
      <c r="AC885" s="68">
        <v>0</v>
      </c>
      <c r="AD885" s="68">
        <v>0</v>
      </c>
      <c r="AE885" s="68">
        <v>0</v>
      </c>
      <c r="AF885" s="68">
        <v>0</v>
      </c>
      <c r="AG885" s="68">
        <v>0</v>
      </c>
      <c r="AH885" s="68">
        <v>0</v>
      </c>
      <c r="AI885" s="68">
        <v>0</v>
      </c>
      <c r="AJ885" s="68">
        <v>0</v>
      </c>
      <c r="AK885" s="68">
        <v>0</v>
      </c>
      <c r="AL885" s="68">
        <v>0</v>
      </c>
      <c r="AM885" s="68">
        <v>0</v>
      </c>
      <c r="AN885" s="68">
        <v>0</v>
      </c>
      <c r="AO885" s="68">
        <v>0</v>
      </c>
      <c r="AP885" s="68" t="s">
        <v>1139</v>
      </c>
      <c r="AQ885" s="68">
        <v>0</v>
      </c>
      <c r="AR885" s="68">
        <v>0</v>
      </c>
      <c r="AS885" s="68">
        <v>150</v>
      </c>
      <c r="AT885" s="68">
        <v>8388616</v>
      </c>
      <c r="AU885" s="68">
        <v>8192</v>
      </c>
      <c r="AV885" s="68">
        <v>1</v>
      </c>
      <c r="AW885" s="68"/>
      <c r="AX885" s="68">
        <v>152</v>
      </c>
      <c r="AY885" s="126">
        <v>152</v>
      </c>
      <c r="AZ885" s="68">
        <v>100000</v>
      </c>
      <c r="BA885" s="68">
        <v>1</v>
      </c>
      <c r="EQ885" s="68">
        <v>57007</v>
      </c>
      <c r="ER885" s="175">
        <v>2</v>
      </c>
      <c r="ES885" s="68">
        <v>-1</v>
      </c>
      <c r="ET885" s="68">
        <v>7</v>
      </c>
      <c r="EU885" s="68">
        <v>0</v>
      </c>
      <c r="EV885" s="68">
        <v>150007</v>
      </c>
      <c r="EW885" s="68" t="s">
        <v>2645</v>
      </c>
      <c r="EX885" s="68" t="str">
        <f t="shared" si="46"/>
        <v>중형</v>
      </c>
      <c r="GE885" s="68">
        <v>19025</v>
      </c>
      <c r="GF885" s="68" t="s">
        <v>4154</v>
      </c>
    </row>
    <row r="886" spans="6:188" x14ac:dyDescent="0.3">
      <c r="F886" s="68">
        <v>81003</v>
      </c>
      <c r="G886" s="68">
        <v>1</v>
      </c>
      <c r="H886" s="68">
        <v>181003</v>
      </c>
      <c r="I886" s="68">
        <v>281003</v>
      </c>
      <c r="J886" s="68" t="s">
        <v>1140</v>
      </c>
      <c r="K886" s="68" t="s">
        <v>1141</v>
      </c>
      <c r="L886" s="68">
        <v>30000</v>
      </c>
      <c r="M886" s="68">
        <v>20</v>
      </c>
      <c r="N886" s="68">
        <v>0</v>
      </c>
      <c r="O886" s="68">
        <v>0</v>
      </c>
      <c r="P886" s="68">
        <v>0</v>
      </c>
      <c r="Q886" s="68">
        <v>0</v>
      </c>
      <c r="R886" s="68">
        <v>128</v>
      </c>
      <c r="S886" s="68">
        <v>0</v>
      </c>
      <c r="T886" s="68">
        <v>2</v>
      </c>
      <c r="U886" s="68">
        <v>0</v>
      </c>
      <c r="V886" s="68">
        <v>0</v>
      </c>
      <c r="W886" s="68">
        <v>0</v>
      </c>
      <c r="X886" s="68">
        <v>0</v>
      </c>
      <c r="Y886" s="68">
        <v>72</v>
      </c>
      <c r="Z886" s="68">
        <v>0</v>
      </c>
      <c r="AA886" s="68">
        <v>28</v>
      </c>
      <c r="AB886" s="68">
        <v>0</v>
      </c>
      <c r="AC886" s="68">
        <v>0</v>
      </c>
      <c r="AD886" s="68">
        <v>125</v>
      </c>
      <c r="AE886" s="68">
        <v>350</v>
      </c>
      <c r="AF886" s="68">
        <v>0</v>
      </c>
      <c r="AG886" s="68">
        <v>0</v>
      </c>
      <c r="AH886" s="68">
        <v>0</v>
      </c>
      <c r="AI886" s="68">
        <v>0</v>
      </c>
      <c r="AJ886" s="68">
        <v>0</v>
      </c>
      <c r="AK886" s="68">
        <v>0</v>
      </c>
      <c r="AL886" s="68">
        <v>0</v>
      </c>
      <c r="AM886" s="68">
        <v>0</v>
      </c>
      <c r="AN886" s="68">
        <v>0</v>
      </c>
      <c r="AO886" s="68">
        <v>0</v>
      </c>
      <c r="AP886" s="68" t="s">
        <v>1142</v>
      </c>
      <c r="AQ886" s="68">
        <v>0</v>
      </c>
      <c r="AR886" s="68">
        <v>0</v>
      </c>
      <c r="AS886" s="68">
        <v>150</v>
      </c>
      <c r="AT886" s="68">
        <v>8388664</v>
      </c>
      <c r="AU886" s="68">
        <v>8192</v>
      </c>
      <c r="AV886" s="68">
        <v>1</v>
      </c>
      <c r="AW886" s="68"/>
      <c r="AX886" s="68">
        <v>153</v>
      </c>
      <c r="AY886" s="126">
        <v>153</v>
      </c>
      <c r="AZ886" s="68">
        <v>500000</v>
      </c>
      <c r="BA886" s="68">
        <v>1</v>
      </c>
      <c r="EQ886" s="68">
        <v>57008</v>
      </c>
      <c r="ER886" s="175">
        <v>1</v>
      </c>
      <c r="ES886" s="68">
        <v>-1</v>
      </c>
      <c r="ET886" s="68">
        <v>8</v>
      </c>
      <c r="EU886" s="68">
        <v>0</v>
      </c>
      <c r="EV886" s="68">
        <v>150008</v>
      </c>
      <c r="EW886" s="68" t="s">
        <v>2646</v>
      </c>
      <c r="EX886" s="68" t="str">
        <f t="shared" si="46"/>
        <v>소형</v>
      </c>
      <c r="GE886" s="68">
        <v>19026</v>
      </c>
      <c r="GF886" s="68" t="s">
        <v>4221</v>
      </c>
    </row>
    <row r="887" spans="6:188" x14ac:dyDescent="0.3">
      <c r="F887" s="68">
        <v>81004</v>
      </c>
      <c r="G887" s="68">
        <v>1</v>
      </c>
      <c r="H887" s="68">
        <v>181004</v>
      </c>
      <c r="I887" s="68">
        <v>281004</v>
      </c>
      <c r="J887" s="68" t="s">
        <v>1143</v>
      </c>
      <c r="K887" s="68" t="s">
        <v>1144</v>
      </c>
      <c r="L887" s="68">
        <v>30000</v>
      </c>
      <c r="M887" s="68">
        <v>20</v>
      </c>
      <c r="N887" s="68">
        <v>0</v>
      </c>
      <c r="O887" s="68">
        <v>0</v>
      </c>
      <c r="P887" s="68">
        <v>0</v>
      </c>
      <c r="Q887" s="68">
        <v>0</v>
      </c>
      <c r="R887" s="68">
        <v>128</v>
      </c>
      <c r="S887" s="68">
        <v>0</v>
      </c>
      <c r="T887" s="68">
        <v>2</v>
      </c>
      <c r="U887" s="68">
        <v>0</v>
      </c>
      <c r="V887" s="68">
        <v>0</v>
      </c>
      <c r="W887" s="68">
        <v>0</v>
      </c>
      <c r="X887" s="68">
        <v>0</v>
      </c>
      <c r="Y887" s="68">
        <v>25</v>
      </c>
      <c r="Z887" s="68">
        <v>0</v>
      </c>
      <c r="AA887" s="68">
        <v>69</v>
      </c>
      <c r="AB887" s="68">
        <v>0</v>
      </c>
      <c r="AC887" s="68">
        <v>0</v>
      </c>
      <c r="AD887" s="68">
        <v>119</v>
      </c>
      <c r="AE887" s="68">
        <v>350</v>
      </c>
      <c r="AF887" s="68">
        <v>0</v>
      </c>
      <c r="AG887" s="68">
        <v>0</v>
      </c>
      <c r="AH887" s="68">
        <v>0</v>
      </c>
      <c r="AI887" s="68">
        <v>0</v>
      </c>
      <c r="AJ887" s="68">
        <v>0</v>
      </c>
      <c r="AK887" s="68">
        <v>0</v>
      </c>
      <c r="AL887" s="68">
        <v>0</v>
      </c>
      <c r="AM887" s="68">
        <v>0</v>
      </c>
      <c r="AN887" s="68">
        <v>0</v>
      </c>
      <c r="AO887" s="68">
        <v>0</v>
      </c>
      <c r="AP887" s="68" t="s">
        <v>1145</v>
      </c>
      <c r="AQ887" s="68">
        <v>0</v>
      </c>
      <c r="AR887" s="68">
        <v>0</v>
      </c>
      <c r="AS887" s="68">
        <v>150</v>
      </c>
      <c r="AT887" s="68">
        <v>8388664</v>
      </c>
      <c r="AU887" s="68">
        <v>8192</v>
      </c>
      <c r="AV887" s="68">
        <v>1</v>
      </c>
      <c r="AW887" s="68"/>
      <c r="AX887" s="68">
        <v>154</v>
      </c>
      <c r="AY887" s="126">
        <v>154</v>
      </c>
      <c r="AZ887" s="68">
        <v>500000</v>
      </c>
      <c r="BA887" s="68">
        <v>1</v>
      </c>
      <c r="EQ887" s="68">
        <v>157008</v>
      </c>
      <c r="ER887" s="175">
        <v>1</v>
      </c>
      <c r="ES887" s="68">
        <v>-1</v>
      </c>
      <c r="ET887" s="68">
        <v>8</v>
      </c>
      <c r="EU887" s="68">
        <v>0</v>
      </c>
      <c r="EV887" s="68">
        <v>150008</v>
      </c>
      <c r="EW887" s="68" t="s">
        <v>2646</v>
      </c>
      <c r="EX887" s="68" t="str">
        <f t="shared" si="46"/>
        <v>소형</v>
      </c>
      <c r="GE887" s="68">
        <v>19027</v>
      </c>
      <c r="GF887" s="68" t="s">
        <v>4566</v>
      </c>
    </row>
    <row r="888" spans="6:188" x14ac:dyDescent="0.3">
      <c r="F888" s="68">
        <v>81005</v>
      </c>
      <c r="G888" s="68">
        <v>1</v>
      </c>
      <c r="H888" s="68">
        <v>181005</v>
      </c>
      <c r="I888" s="68">
        <v>281005</v>
      </c>
      <c r="J888" s="68" t="s">
        <v>1146</v>
      </c>
      <c r="K888" s="68" t="s">
        <v>1147</v>
      </c>
      <c r="L888" s="68">
        <v>30000</v>
      </c>
      <c r="M888" s="68">
        <v>20</v>
      </c>
      <c r="N888" s="68">
        <v>0</v>
      </c>
      <c r="O888" s="68">
        <v>0</v>
      </c>
      <c r="P888" s="68">
        <v>0</v>
      </c>
      <c r="Q888" s="68">
        <v>0</v>
      </c>
      <c r="R888" s="68">
        <v>128</v>
      </c>
      <c r="S888" s="68">
        <v>0</v>
      </c>
      <c r="T888" s="68">
        <v>2</v>
      </c>
      <c r="U888" s="68">
        <v>0</v>
      </c>
      <c r="V888" s="68">
        <v>0</v>
      </c>
      <c r="W888" s="68">
        <v>0</v>
      </c>
      <c r="X888" s="68">
        <v>0</v>
      </c>
      <c r="Y888" s="68">
        <v>28</v>
      </c>
      <c r="Z888" s="68">
        <v>0</v>
      </c>
      <c r="AA888" s="68">
        <v>26</v>
      </c>
      <c r="AB888" s="68">
        <v>0</v>
      </c>
      <c r="AC888" s="68">
        <v>0</v>
      </c>
      <c r="AD888" s="68">
        <v>120</v>
      </c>
      <c r="AE888" s="68">
        <v>350</v>
      </c>
      <c r="AF888" s="68">
        <v>0</v>
      </c>
      <c r="AG888" s="68">
        <v>0</v>
      </c>
      <c r="AH888" s="68">
        <v>0</v>
      </c>
      <c r="AI888" s="68">
        <v>0</v>
      </c>
      <c r="AJ888" s="68">
        <v>0</v>
      </c>
      <c r="AK888" s="68">
        <v>0</v>
      </c>
      <c r="AL888" s="68">
        <v>0</v>
      </c>
      <c r="AM888" s="68">
        <v>0</v>
      </c>
      <c r="AN888" s="68">
        <v>0</v>
      </c>
      <c r="AO888" s="68">
        <v>0</v>
      </c>
      <c r="AP888" s="68" t="s">
        <v>1148</v>
      </c>
      <c r="AQ888" s="68">
        <v>0</v>
      </c>
      <c r="AR888" s="68">
        <v>0</v>
      </c>
      <c r="AS888" s="68">
        <v>150</v>
      </c>
      <c r="AT888" s="68">
        <v>8388664</v>
      </c>
      <c r="AU888" s="68">
        <v>8192</v>
      </c>
      <c r="AV888" s="68">
        <v>1</v>
      </c>
      <c r="AW888" s="68"/>
      <c r="AX888" s="68">
        <v>155</v>
      </c>
      <c r="AY888" s="126">
        <v>155</v>
      </c>
      <c r="AZ888" s="68">
        <v>500000</v>
      </c>
      <c r="BA888" s="68">
        <v>1</v>
      </c>
      <c r="EQ888" s="68">
        <v>57009</v>
      </c>
      <c r="ER888" s="175">
        <v>1</v>
      </c>
      <c r="ES888" s="68">
        <v>-1</v>
      </c>
      <c r="ET888" s="68">
        <v>9</v>
      </c>
      <c r="EU888" s="68">
        <v>0</v>
      </c>
      <c r="EV888" s="68">
        <v>150009</v>
      </c>
      <c r="EW888" s="68" t="s">
        <v>2647</v>
      </c>
      <c r="EX888" s="68" t="str">
        <f t="shared" si="46"/>
        <v>소형</v>
      </c>
      <c r="GE888" s="68">
        <v>19028</v>
      </c>
      <c r="GF888" s="68" t="s">
        <v>612</v>
      </c>
    </row>
    <row r="889" spans="6:188" x14ac:dyDescent="0.3">
      <c r="F889" s="68">
        <v>81006</v>
      </c>
      <c r="G889" s="68">
        <v>1</v>
      </c>
      <c r="H889" s="68">
        <v>181006</v>
      </c>
      <c r="I889" s="68">
        <v>281006</v>
      </c>
      <c r="J889" s="68" t="s">
        <v>1149</v>
      </c>
      <c r="K889" s="68" t="s">
        <v>1150</v>
      </c>
      <c r="L889" s="68">
        <v>30000</v>
      </c>
      <c r="M889" s="68">
        <v>20</v>
      </c>
      <c r="N889" s="68">
        <v>0</v>
      </c>
      <c r="O889" s="68">
        <v>0</v>
      </c>
      <c r="P889" s="68">
        <v>0</v>
      </c>
      <c r="Q889" s="68">
        <v>0</v>
      </c>
      <c r="R889" s="68">
        <v>128</v>
      </c>
      <c r="S889" s="68">
        <v>0</v>
      </c>
      <c r="T889" s="68">
        <v>2</v>
      </c>
      <c r="U889" s="68">
        <v>0</v>
      </c>
      <c r="V889" s="68">
        <v>0</v>
      </c>
      <c r="W889" s="68">
        <v>0</v>
      </c>
      <c r="X889" s="68">
        <v>0</v>
      </c>
      <c r="Y889" s="68">
        <v>42</v>
      </c>
      <c r="Z889" s="68">
        <v>0</v>
      </c>
      <c r="AA889" s="68">
        <v>43</v>
      </c>
      <c r="AB889" s="68">
        <v>0</v>
      </c>
      <c r="AC889" s="68">
        <v>0</v>
      </c>
      <c r="AD889" s="68">
        <v>127</v>
      </c>
      <c r="AE889" s="68">
        <v>350</v>
      </c>
      <c r="AF889" s="68">
        <v>0</v>
      </c>
      <c r="AG889" s="68">
        <v>0</v>
      </c>
      <c r="AH889" s="68">
        <v>0</v>
      </c>
      <c r="AI889" s="68">
        <v>0</v>
      </c>
      <c r="AJ889" s="68">
        <v>0</v>
      </c>
      <c r="AK889" s="68">
        <v>0</v>
      </c>
      <c r="AL889" s="68">
        <v>0</v>
      </c>
      <c r="AM889" s="68">
        <v>0</v>
      </c>
      <c r="AN889" s="68">
        <v>0</v>
      </c>
      <c r="AO889" s="68">
        <v>0</v>
      </c>
      <c r="AP889" s="68" t="s">
        <v>1151</v>
      </c>
      <c r="AQ889" s="68">
        <v>0</v>
      </c>
      <c r="AR889" s="68">
        <v>0</v>
      </c>
      <c r="AS889" s="68">
        <v>150</v>
      </c>
      <c r="AT889" s="68">
        <v>8388664</v>
      </c>
      <c r="AU889" s="68">
        <v>8192</v>
      </c>
      <c r="AV889" s="68">
        <v>1</v>
      </c>
      <c r="AW889" s="68"/>
      <c r="AX889" s="68">
        <v>156</v>
      </c>
      <c r="AY889" s="126">
        <v>156</v>
      </c>
      <c r="AZ889" s="68">
        <v>500000</v>
      </c>
      <c r="BA889" s="68">
        <v>1</v>
      </c>
      <c r="EQ889" s="68">
        <v>157009</v>
      </c>
      <c r="ER889" s="175">
        <v>1</v>
      </c>
      <c r="ES889" s="68">
        <v>-1</v>
      </c>
      <c r="ET889" s="68">
        <v>9</v>
      </c>
      <c r="EU889" s="68">
        <v>0</v>
      </c>
      <c r="EV889" s="68">
        <v>150009</v>
      </c>
      <c r="EW889" s="68" t="s">
        <v>2647</v>
      </c>
      <c r="EX889" s="68" t="str">
        <f t="shared" si="46"/>
        <v>소형</v>
      </c>
      <c r="GE889" s="68">
        <v>19029</v>
      </c>
      <c r="GF889" s="68" t="s">
        <v>4581</v>
      </c>
    </row>
    <row r="890" spans="6:188" x14ac:dyDescent="0.3">
      <c r="F890" s="68">
        <v>81007</v>
      </c>
      <c r="G890" s="68">
        <v>1</v>
      </c>
      <c r="H890" s="68">
        <v>181007</v>
      </c>
      <c r="I890" s="68">
        <v>281007</v>
      </c>
      <c r="J890" s="68" t="s">
        <v>1152</v>
      </c>
      <c r="K890" s="68" t="s">
        <v>1153</v>
      </c>
      <c r="L890" s="68">
        <v>60000</v>
      </c>
      <c r="M890" s="68">
        <v>20</v>
      </c>
      <c r="N890" s="68">
        <v>0</v>
      </c>
      <c r="O890" s="68">
        <v>0</v>
      </c>
      <c r="P890" s="68">
        <v>0</v>
      </c>
      <c r="Q890" s="68">
        <v>0</v>
      </c>
      <c r="R890" s="68">
        <v>128</v>
      </c>
      <c r="S890" s="68">
        <v>0</v>
      </c>
      <c r="T890" s="68">
        <v>3</v>
      </c>
      <c r="U890" s="68">
        <v>0</v>
      </c>
      <c r="V890" s="68">
        <v>0</v>
      </c>
      <c r="W890" s="68">
        <v>0</v>
      </c>
      <c r="X890" s="68">
        <v>0</v>
      </c>
      <c r="Y890" s="68">
        <v>108</v>
      </c>
      <c r="Z890" s="68">
        <v>0</v>
      </c>
      <c r="AA890" s="68">
        <v>41</v>
      </c>
      <c r="AB890" s="68">
        <v>0</v>
      </c>
      <c r="AC890" s="68">
        <v>0</v>
      </c>
      <c r="AD890" s="68">
        <v>125</v>
      </c>
      <c r="AE890" s="68">
        <v>400</v>
      </c>
      <c r="AF890" s="68">
        <v>0</v>
      </c>
      <c r="AG890" s="68">
        <v>103</v>
      </c>
      <c r="AH890" s="68">
        <v>8</v>
      </c>
      <c r="AI890" s="68">
        <v>0</v>
      </c>
      <c r="AJ890" s="68">
        <v>0</v>
      </c>
      <c r="AK890" s="68">
        <v>0</v>
      </c>
      <c r="AL890" s="68">
        <v>0</v>
      </c>
      <c r="AM890" s="68">
        <v>0</v>
      </c>
      <c r="AN890" s="68">
        <v>0</v>
      </c>
      <c r="AO890" s="68">
        <v>0</v>
      </c>
      <c r="AP890" s="68" t="s">
        <v>1154</v>
      </c>
      <c r="AQ890" s="68">
        <v>1</v>
      </c>
      <c r="AR890" s="68">
        <v>0</v>
      </c>
      <c r="AS890" s="68">
        <v>150</v>
      </c>
      <c r="AT890" s="68">
        <v>8388664</v>
      </c>
      <c r="AU890" s="68">
        <v>8192</v>
      </c>
      <c r="AV890" s="68">
        <v>1</v>
      </c>
      <c r="AW890" s="68"/>
      <c r="AX890" s="68">
        <v>157</v>
      </c>
      <c r="AY890" s="126">
        <v>157</v>
      </c>
      <c r="AZ890" s="68">
        <v>1250000</v>
      </c>
      <c r="BA890" s="68">
        <v>1</v>
      </c>
      <c r="EQ890" s="68">
        <v>57010</v>
      </c>
      <c r="ER890" s="175">
        <v>2</v>
      </c>
      <c r="ES890" s="68">
        <v>-1</v>
      </c>
      <c r="ET890" s="68">
        <v>10</v>
      </c>
      <c r="EU890" s="68">
        <v>0</v>
      </c>
      <c r="EV890" s="68">
        <v>150010</v>
      </c>
      <c r="EW890" s="68" t="s">
        <v>2648</v>
      </c>
      <c r="EX890" s="68" t="str">
        <f t="shared" si="46"/>
        <v>중형</v>
      </c>
      <c r="GE890" s="68">
        <v>19030</v>
      </c>
      <c r="GF890" s="68" t="s">
        <v>4582</v>
      </c>
    </row>
    <row r="891" spans="6:188" x14ac:dyDescent="0.3">
      <c r="F891" s="68">
        <v>81008</v>
      </c>
      <c r="G891" s="68">
        <v>1</v>
      </c>
      <c r="H891" s="68">
        <v>181008</v>
      </c>
      <c r="I891" s="68">
        <v>281008</v>
      </c>
      <c r="J891" s="68" t="s">
        <v>1155</v>
      </c>
      <c r="K891" s="68" t="s">
        <v>1156</v>
      </c>
      <c r="L891" s="68">
        <v>60000</v>
      </c>
      <c r="M891" s="68">
        <v>20</v>
      </c>
      <c r="N891" s="68">
        <v>0</v>
      </c>
      <c r="O891" s="68">
        <v>0</v>
      </c>
      <c r="P891" s="68">
        <v>0</v>
      </c>
      <c r="Q891" s="68">
        <v>0</v>
      </c>
      <c r="R891" s="68">
        <v>128</v>
      </c>
      <c r="S891" s="68">
        <v>0</v>
      </c>
      <c r="T891" s="68">
        <v>3</v>
      </c>
      <c r="U891" s="68">
        <v>0</v>
      </c>
      <c r="V891" s="68">
        <v>0</v>
      </c>
      <c r="W891" s="68">
        <v>0</v>
      </c>
      <c r="X891" s="68">
        <v>0</v>
      </c>
      <c r="Y891" s="68">
        <v>36</v>
      </c>
      <c r="Z891" s="68">
        <v>0</v>
      </c>
      <c r="AA891" s="68">
        <v>104</v>
      </c>
      <c r="AB891" s="68">
        <v>0</v>
      </c>
      <c r="AC891" s="68">
        <v>0</v>
      </c>
      <c r="AD891" s="68">
        <v>119</v>
      </c>
      <c r="AE891" s="68">
        <v>400</v>
      </c>
      <c r="AF891" s="68">
        <v>0</v>
      </c>
      <c r="AG891" s="68">
        <v>104</v>
      </c>
      <c r="AH891" s="68">
        <v>8</v>
      </c>
      <c r="AI891" s="68">
        <v>0</v>
      </c>
      <c r="AJ891" s="68">
        <v>0</v>
      </c>
      <c r="AK891" s="68">
        <v>0</v>
      </c>
      <c r="AL891" s="68">
        <v>0</v>
      </c>
      <c r="AM891" s="68">
        <v>0</v>
      </c>
      <c r="AN891" s="68">
        <v>0</v>
      </c>
      <c r="AO891" s="68">
        <v>0</v>
      </c>
      <c r="AP891" s="68" t="s">
        <v>1157</v>
      </c>
      <c r="AQ891" s="68">
        <v>1</v>
      </c>
      <c r="AR891" s="68">
        <v>0</v>
      </c>
      <c r="AS891" s="68">
        <v>150</v>
      </c>
      <c r="AT891" s="68">
        <v>8388664</v>
      </c>
      <c r="AU891" s="68">
        <v>8192</v>
      </c>
      <c r="AV891" s="68">
        <v>1</v>
      </c>
      <c r="AW891" s="68"/>
      <c r="AX891" s="68">
        <v>158</v>
      </c>
      <c r="AY891" s="126">
        <v>158</v>
      </c>
      <c r="AZ891" s="68">
        <v>1250000</v>
      </c>
      <c r="BA891" s="68">
        <v>1</v>
      </c>
      <c r="EQ891" s="68">
        <v>157010</v>
      </c>
      <c r="ER891" s="175">
        <v>2</v>
      </c>
      <c r="ES891" s="68">
        <v>-1</v>
      </c>
      <c r="ET891" s="68">
        <v>10</v>
      </c>
      <c r="EU891" s="68">
        <v>0</v>
      </c>
      <c r="EV891" s="68">
        <v>150010</v>
      </c>
      <c r="EW891" s="68" t="s">
        <v>2648</v>
      </c>
      <c r="EX891" s="68" t="str">
        <f t="shared" si="46"/>
        <v>중형</v>
      </c>
      <c r="GE891" s="68">
        <v>19031</v>
      </c>
      <c r="GF891" s="68" t="s">
        <v>4566</v>
      </c>
    </row>
    <row r="892" spans="6:188" x14ac:dyDescent="0.3">
      <c r="F892" s="68">
        <v>81009</v>
      </c>
      <c r="G892" s="68">
        <v>1</v>
      </c>
      <c r="H892" s="68">
        <v>181009</v>
      </c>
      <c r="I892" s="68">
        <v>281009</v>
      </c>
      <c r="J892" s="68" t="s">
        <v>1158</v>
      </c>
      <c r="K892" s="68" t="s">
        <v>1159</v>
      </c>
      <c r="L892" s="68">
        <v>60000</v>
      </c>
      <c r="M892" s="68">
        <v>20</v>
      </c>
      <c r="N892" s="68">
        <v>0</v>
      </c>
      <c r="O892" s="68">
        <v>0</v>
      </c>
      <c r="P892" s="68">
        <v>0</v>
      </c>
      <c r="Q892" s="68">
        <v>0</v>
      </c>
      <c r="R892" s="68">
        <v>128</v>
      </c>
      <c r="S892" s="68">
        <v>0</v>
      </c>
      <c r="T892" s="68">
        <v>3</v>
      </c>
      <c r="U892" s="68">
        <v>0</v>
      </c>
      <c r="V892" s="68">
        <v>0</v>
      </c>
      <c r="W892" s="68">
        <v>0</v>
      </c>
      <c r="X892" s="68">
        <v>0</v>
      </c>
      <c r="Y892" s="68">
        <v>44</v>
      </c>
      <c r="Z892" s="68">
        <v>0</v>
      </c>
      <c r="AA892" s="68">
        <v>42</v>
      </c>
      <c r="AB892" s="68">
        <v>0</v>
      </c>
      <c r="AC892" s="68">
        <v>0</v>
      </c>
      <c r="AD892" s="68">
        <v>120</v>
      </c>
      <c r="AE892" s="68">
        <v>400</v>
      </c>
      <c r="AF892" s="68">
        <v>0</v>
      </c>
      <c r="AG892" s="68">
        <v>106</v>
      </c>
      <c r="AH892" s="68">
        <v>8</v>
      </c>
      <c r="AI892" s="68">
        <v>0</v>
      </c>
      <c r="AJ892" s="68">
        <v>0</v>
      </c>
      <c r="AK892" s="68">
        <v>0</v>
      </c>
      <c r="AL892" s="68">
        <v>0</v>
      </c>
      <c r="AM892" s="68">
        <v>0</v>
      </c>
      <c r="AN892" s="68">
        <v>0</v>
      </c>
      <c r="AO892" s="68">
        <v>0</v>
      </c>
      <c r="AP892" s="68" t="s">
        <v>1160</v>
      </c>
      <c r="AQ892" s="68">
        <v>1</v>
      </c>
      <c r="AR892" s="68">
        <v>0</v>
      </c>
      <c r="AS892" s="68">
        <v>150</v>
      </c>
      <c r="AT892" s="68">
        <v>8388664</v>
      </c>
      <c r="AU892" s="68">
        <v>8192</v>
      </c>
      <c r="AV892" s="68">
        <v>1</v>
      </c>
      <c r="AW892" s="68"/>
      <c r="AX892" s="68">
        <v>159</v>
      </c>
      <c r="AY892" s="126">
        <v>159</v>
      </c>
      <c r="AZ892" s="68">
        <v>1250000</v>
      </c>
      <c r="BA892" s="68">
        <v>1</v>
      </c>
      <c r="EQ892" s="68">
        <v>57011</v>
      </c>
      <c r="ER892" s="175">
        <v>2</v>
      </c>
      <c r="ES892" s="68">
        <v>-1</v>
      </c>
      <c r="ET892" s="68">
        <v>11</v>
      </c>
      <c r="EU892" s="68">
        <v>0</v>
      </c>
      <c r="EV892" s="68">
        <v>150011</v>
      </c>
      <c r="EW892" s="68" t="s">
        <v>2649</v>
      </c>
      <c r="EX892" s="68" t="str">
        <f t="shared" si="46"/>
        <v>중형</v>
      </c>
      <c r="GE892" s="68">
        <v>19032</v>
      </c>
      <c r="GF892" s="68" t="s">
        <v>4583</v>
      </c>
    </row>
    <row r="893" spans="6:188" x14ac:dyDescent="0.3">
      <c r="F893" s="68">
        <v>81010</v>
      </c>
      <c r="G893" s="68">
        <v>1</v>
      </c>
      <c r="H893" s="68">
        <v>181010</v>
      </c>
      <c r="I893" s="68">
        <v>281010</v>
      </c>
      <c r="J893" s="68" t="s">
        <v>1161</v>
      </c>
      <c r="K893" s="68" t="s">
        <v>1162</v>
      </c>
      <c r="L893" s="68">
        <v>60000</v>
      </c>
      <c r="M893" s="68">
        <v>20</v>
      </c>
      <c r="N893" s="68">
        <v>0</v>
      </c>
      <c r="O893" s="68">
        <v>0</v>
      </c>
      <c r="P893" s="68">
        <v>0</v>
      </c>
      <c r="Q893" s="68">
        <v>0</v>
      </c>
      <c r="R893" s="68">
        <v>128</v>
      </c>
      <c r="S893" s="68">
        <v>0</v>
      </c>
      <c r="T893" s="68">
        <v>3</v>
      </c>
      <c r="U893" s="68">
        <v>0</v>
      </c>
      <c r="V893" s="68">
        <v>0</v>
      </c>
      <c r="W893" s="68">
        <v>0</v>
      </c>
      <c r="X893" s="68">
        <v>0</v>
      </c>
      <c r="Y893" s="68">
        <v>64</v>
      </c>
      <c r="Z893" s="68">
        <v>0</v>
      </c>
      <c r="AA893" s="68">
        <v>66</v>
      </c>
      <c r="AB893" s="68">
        <v>0</v>
      </c>
      <c r="AC893" s="68">
        <v>0</v>
      </c>
      <c r="AD893" s="68">
        <v>127</v>
      </c>
      <c r="AE893" s="68">
        <v>400</v>
      </c>
      <c r="AF893" s="68">
        <v>0</v>
      </c>
      <c r="AG893" s="68">
        <v>105</v>
      </c>
      <c r="AH893" s="68">
        <v>8</v>
      </c>
      <c r="AI893" s="68">
        <v>0</v>
      </c>
      <c r="AJ893" s="68">
        <v>0</v>
      </c>
      <c r="AK893" s="68">
        <v>0</v>
      </c>
      <c r="AL893" s="68">
        <v>0</v>
      </c>
      <c r="AM893" s="68">
        <v>0</v>
      </c>
      <c r="AN893" s="68">
        <v>0</v>
      </c>
      <c r="AO893" s="68">
        <v>0</v>
      </c>
      <c r="AP893" s="68" t="s">
        <v>1163</v>
      </c>
      <c r="AQ893" s="68">
        <v>1</v>
      </c>
      <c r="AR893" s="68">
        <v>0</v>
      </c>
      <c r="AS893" s="68">
        <v>150</v>
      </c>
      <c r="AT893" s="68">
        <v>8388664</v>
      </c>
      <c r="AU893" s="68">
        <v>8192</v>
      </c>
      <c r="AV893" s="68">
        <v>1</v>
      </c>
      <c r="AW893" s="68"/>
      <c r="AX893" s="68">
        <v>160</v>
      </c>
      <c r="AY893" s="126">
        <v>160</v>
      </c>
      <c r="AZ893" s="68">
        <v>1250000</v>
      </c>
      <c r="BA893" s="68">
        <v>1</v>
      </c>
      <c r="EQ893" s="68">
        <v>157011</v>
      </c>
      <c r="ER893" s="175">
        <v>2</v>
      </c>
      <c r="ES893" s="68">
        <v>-1</v>
      </c>
      <c r="ET893" s="68">
        <v>11</v>
      </c>
      <c r="EU893" s="68">
        <v>0</v>
      </c>
      <c r="EV893" s="68">
        <v>150011</v>
      </c>
      <c r="EW893" s="68" t="s">
        <v>2649</v>
      </c>
      <c r="EX893" s="68" t="str">
        <f t="shared" si="46"/>
        <v>중형</v>
      </c>
      <c r="GE893" s="68">
        <v>19033</v>
      </c>
      <c r="GF893" s="68" t="s">
        <v>4584</v>
      </c>
    </row>
    <row r="894" spans="6:188" x14ac:dyDescent="0.3">
      <c r="F894" s="68">
        <v>81011</v>
      </c>
      <c r="G894" s="68">
        <v>1</v>
      </c>
      <c r="H894" s="68">
        <v>181011</v>
      </c>
      <c r="I894" s="68">
        <v>281011</v>
      </c>
      <c r="J894" s="68" t="s">
        <v>1164</v>
      </c>
      <c r="K894" s="68" t="s">
        <v>1165</v>
      </c>
      <c r="L894" s="68">
        <v>100000</v>
      </c>
      <c r="M894" s="68">
        <v>20</v>
      </c>
      <c r="N894" s="68">
        <v>0</v>
      </c>
      <c r="O894" s="68">
        <v>0</v>
      </c>
      <c r="P894" s="68">
        <v>0</v>
      </c>
      <c r="Q894" s="68">
        <v>0</v>
      </c>
      <c r="R894" s="68">
        <v>128</v>
      </c>
      <c r="S894" s="68">
        <v>0</v>
      </c>
      <c r="T894" s="68">
        <v>4</v>
      </c>
      <c r="U894" s="68">
        <v>0</v>
      </c>
      <c r="V894" s="68">
        <v>0</v>
      </c>
      <c r="W894" s="68">
        <v>0</v>
      </c>
      <c r="X894" s="68">
        <v>0</v>
      </c>
      <c r="Y894" s="68">
        <v>156</v>
      </c>
      <c r="Z894" s="68">
        <v>0</v>
      </c>
      <c r="AA894" s="68">
        <v>54</v>
      </c>
      <c r="AB894" s="68">
        <v>0</v>
      </c>
      <c r="AC894" s="68">
        <v>0</v>
      </c>
      <c r="AD894" s="68">
        <v>125</v>
      </c>
      <c r="AE894" s="68">
        <v>450</v>
      </c>
      <c r="AF894" s="68">
        <v>0</v>
      </c>
      <c r="AG894" s="68">
        <v>103</v>
      </c>
      <c r="AH894" s="68">
        <v>12</v>
      </c>
      <c r="AI894" s="68">
        <v>0</v>
      </c>
      <c r="AJ894" s="68">
        <v>106</v>
      </c>
      <c r="AK894" s="68">
        <v>12</v>
      </c>
      <c r="AL894" s="68">
        <v>0</v>
      </c>
      <c r="AM894" s="68">
        <v>116</v>
      </c>
      <c r="AN894" s="68">
        <v>500</v>
      </c>
      <c r="AO894" s="68">
        <v>0</v>
      </c>
      <c r="AP894" s="68" t="s">
        <v>1166</v>
      </c>
      <c r="AQ894" s="68">
        <v>1</v>
      </c>
      <c r="AR894" s="68">
        <v>0</v>
      </c>
      <c r="AS894" s="68">
        <v>300</v>
      </c>
      <c r="AT894" s="68">
        <v>8388664</v>
      </c>
      <c r="AU894" s="68">
        <v>8192</v>
      </c>
      <c r="AV894" s="68">
        <v>1</v>
      </c>
      <c r="AW894" s="68"/>
      <c r="AX894" s="68">
        <v>161</v>
      </c>
      <c r="AY894" s="126">
        <v>161</v>
      </c>
      <c r="AZ894" s="68">
        <v>2000000</v>
      </c>
      <c r="BA894" s="68">
        <v>1</v>
      </c>
      <c r="EQ894" s="68">
        <v>57012</v>
      </c>
      <c r="ER894" s="175">
        <v>4</v>
      </c>
      <c r="ES894" s="68">
        <v>-1</v>
      </c>
      <c r="ET894" s="68">
        <v>12</v>
      </c>
      <c r="EU894" s="68">
        <v>0</v>
      </c>
      <c r="EV894" s="68">
        <v>150012</v>
      </c>
      <c r="EW894" s="68" t="s">
        <v>2650</v>
      </c>
      <c r="EX894" s="68" t="str">
        <f t="shared" si="46"/>
        <v>대형</v>
      </c>
      <c r="GE894" s="68">
        <v>19034</v>
      </c>
      <c r="GF894" s="68" t="s">
        <v>4574</v>
      </c>
    </row>
    <row r="895" spans="6:188" x14ac:dyDescent="0.3">
      <c r="F895" s="68">
        <v>81012</v>
      </c>
      <c r="G895" s="68">
        <v>1</v>
      </c>
      <c r="H895" s="68">
        <v>181012</v>
      </c>
      <c r="I895" s="68">
        <v>281012</v>
      </c>
      <c r="J895" s="68" t="s">
        <v>1167</v>
      </c>
      <c r="K895" s="68" t="s">
        <v>1168</v>
      </c>
      <c r="L895" s="68">
        <v>100000</v>
      </c>
      <c r="M895" s="68">
        <v>20</v>
      </c>
      <c r="N895" s="68">
        <v>0</v>
      </c>
      <c r="O895" s="68">
        <v>0</v>
      </c>
      <c r="P895" s="68">
        <v>0</v>
      </c>
      <c r="Q895" s="68">
        <v>0</v>
      </c>
      <c r="R895" s="68">
        <v>128</v>
      </c>
      <c r="S895" s="68">
        <v>0</v>
      </c>
      <c r="T895" s="68">
        <v>4</v>
      </c>
      <c r="U895" s="68">
        <v>0</v>
      </c>
      <c r="V895" s="68">
        <v>0</v>
      </c>
      <c r="W895" s="68">
        <v>0</v>
      </c>
      <c r="X895" s="68">
        <v>0</v>
      </c>
      <c r="Y895" s="68">
        <v>144</v>
      </c>
      <c r="Z895" s="68">
        <v>0</v>
      </c>
      <c r="AA895" s="68">
        <v>66</v>
      </c>
      <c r="AB895" s="68">
        <v>0</v>
      </c>
      <c r="AC895" s="68">
        <v>0</v>
      </c>
      <c r="AD895" s="68">
        <v>125</v>
      </c>
      <c r="AE895" s="68">
        <v>450</v>
      </c>
      <c r="AF895" s="68">
        <v>0</v>
      </c>
      <c r="AG895" s="68">
        <v>103</v>
      </c>
      <c r="AH895" s="68">
        <v>12</v>
      </c>
      <c r="AI895" s="68">
        <v>0</v>
      </c>
      <c r="AJ895" s="68">
        <v>101</v>
      </c>
      <c r="AK895" s="68">
        <v>12</v>
      </c>
      <c r="AL895" s="68">
        <v>0</v>
      </c>
      <c r="AM895" s="68">
        <v>117</v>
      </c>
      <c r="AN895" s="68">
        <v>1000</v>
      </c>
      <c r="AO895" s="68">
        <v>0</v>
      </c>
      <c r="AP895" s="68" t="s">
        <v>1169</v>
      </c>
      <c r="AQ895" s="68">
        <v>1</v>
      </c>
      <c r="AR895" s="68">
        <v>0</v>
      </c>
      <c r="AS895" s="68">
        <v>300</v>
      </c>
      <c r="AT895" s="68">
        <v>8388664</v>
      </c>
      <c r="AU895" s="68">
        <v>8192</v>
      </c>
      <c r="AV895" s="68">
        <v>1</v>
      </c>
      <c r="AW895" s="68"/>
      <c r="AX895" s="68">
        <v>162</v>
      </c>
      <c r="AY895" s="126">
        <v>162</v>
      </c>
      <c r="AZ895" s="68">
        <v>2000000</v>
      </c>
      <c r="BA895" s="68">
        <v>1</v>
      </c>
      <c r="EQ895" s="68">
        <v>57014</v>
      </c>
      <c r="ER895" s="175">
        <v>1</v>
      </c>
      <c r="ES895" s="68">
        <v>-1</v>
      </c>
      <c r="ET895" s="68">
        <v>14</v>
      </c>
      <c r="EU895" s="68">
        <v>0</v>
      </c>
      <c r="EV895" s="68">
        <v>150014</v>
      </c>
      <c r="EW895" s="68" t="s">
        <v>2652</v>
      </c>
      <c r="EX895" s="68" t="str">
        <f t="shared" si="46"/>
        <v>소형</v>
      </c>
      <c r="GE895" s="68">
        <v>19035</v>
      </c>
      <c r="GF895" s="68" t="s">
        <v>4585</v>
      </c>
    </row>
    <row r="896" spans="6:188" x14ac:dyDescent="0.3">
      <c r="F896" s="68">
        <v>81013</v>
      </c>
      <c r="G896" s="68">
        <v>1</v>
      </c>
      <c r="H896" s="68">
        <v>181013</v>
      </c>
      <c r="I896" s="68">
        <v>281013</v>
      </c>
      <c r="J896" s="68" t="s">
        <v>1170</v>
      </c>
      <c r="K896" s="68" t="s">
        <v>1171</v>
      </c>
      <c r="L896" s="68">
        <v>100000</v>
      </c>
      <c r="M896" s="68">
        <v>20</v>
      </c>
      <c r="N896" s="68">
        <v>0</v>
      </c>
      <c r="O896" s="68">
        <v>0</v>
      </c>
      <c r="P896" s="68">
        <v>0</v>
      </c>
      <c r="Q896" s="68">
        <v>0</v>
      </c>
      <c r="R896" s="68">
        <v>128</v>
      </c>
      <c r="S896" s="68">
        <v>0</v>
      </c>
      <c r="T896" s="68">
        <v>4</v>
      </c>
      <c r="U896" s="68">
        <v>0</v>
      </c>
      <c r="V896" s="68">
        <v>0</v>
      </c>
      <c r="W896" s="68">
        <v>0</v>
      </c>
      <c r="X896" s="68">
        <v>0</v>
      </c>
      <c r="Y896" s="68">
        <v>48</v>
      </c>
      <c r="Z896" s="68">
        <v>0</v>
      </c>
      <c r="AA896" s="68">
        <v>150</v>
      </c>
      <c r="AB896" s="68">
        <v>0</v>
      </c>
      <c r="AC896" s="68">
        <v>0</v>
      </c>
      <c r="AD896" s="68">
        <v>119</v>
      </c>
      <c r="AE896" s="68">
        <v>450</v>
      </c>
      <c r="AF896" s="68">
        <v>0</v>
      </c>
      <c r="AG896" s="68">
        <v>104</v>
      </c>
      <c r="AH896" s="68">
        <v>12</v>
      </c>
      <c r="AI896" s="68">
        <v>0</v>
      </c>
      <c r="AJ896" s="68">
        <v>106</v>
      </c>
      <c r="AK896" s="68">
        <v>12</v>
      </c>
      <c r="AL896" s="68">
        <v>0</v>
      </c>
      <c r="AM896" s="68">
        <v>126</v>
      </c>
      <c r="AN896" s="68">
        <v>200</v>
      </c>
      <c r="AO896" s="68">
        <v>0</v>
      </c>
      <c r="AP896" s="68" t="s">
        <v>1172</v>
      </c>
      <c r="AQ896" s="68">
        <v>1</v>
      </c>
      <c r="AR896" s="68">
        <v>0</v>
      </c>
      <c r="AS896" s="68">
        <v>300</v>
      </c>
      <c r="AT896" s="68">
        <v>8388664</v>
      </c>
      <c r="AU896" s="68">
        <v>8192</v>
      </c>
      <c r="AV896" s="68">
        <v>1</v>
      </c>
      <c r="AW896" s="68"/>
      <c r="AX896" s="68">
        <v>163</v>
      </c>
      <c r="AY896" s="126">
        <v>163</v>
      </c>
      <c r="AZ896" s="68">
        <v>2000000</v>
      </c>
      <c r="BA896" s="68">
        <v>1</v>
      </c>
      <c r="EQ896" s="68">
        <v>57013</v>
      </c>
      <c r="ER896" s="175">
        <v>1</v>
      </c>
      <c r="ES896" s="68">
        <v>-1</v>
      </c>
      <c r="ET896" s="68">
        <v>13</v>
      </c>
      <c r="EU896" s="68">
        <v>0</v>
      </c>
      <c r="EV896" s="68">
        <v>150013</v>
      </c>
      <c r="EW896" s="68" t="s">
        <v>2651</v>
      </c>
      <c r="EX896" s="68" t="str">
        <f t="shared" si="46"/>
        <v>소형</v>
      </c>
      <c r="GE896" s="68">
        <v>19036</v>
      </c>
      <c r="GF896" s="68" t="s">
        <v>4196</v>
      </c>
    </row>
    <row r="897" spans="6:188" x14ac:dyDescent="0.3">
      <c r="F897" s="68">
        <v>81014</v>
      </c>
      <c r="G897" s="68">
        <v>1</v>
      </c>
      <c r="H897" s="68">
        <v>181014</v>
      </c>
      <c r="I897" s="68">
        <v>281014</v>
      </c>
      <c r="J897" s="68" t="s">
        <v>1173</v>
      </c>
      <c r="K897" s="68" t="s">
        <v>1174</v>
      </c>
      <c r="L897" s="68">
        <v>100000</v>
      </c>
      <c r="M897" s="68">
        <v>20</v>
      </c>
      <c r="N897" s="68">
        <v>0</v>
      </c>
      <c r="O897" s="68">
        <v>0</v>
      </c>
      <c r="P897" s="68">
        <v>0</v>
      </c>
      <c r="Q897" s="68">
        <v>0</v>
      </c>
      <c r="R897" s="68">
        <v>128</v>
      </c>
      <c r="S897" s="68">
        <v>0</v>
      </c>
      <c r="T897" s="68">
        <v>4</v>
      </c>
      <c r="U897" s="68">
        <v>0</v>
      </c>
      <c r="V897" s="68">
        <v>0</v>
      </c>
      <c r="W897" s="68">
        <v>0</v>
      </c>
      <c r="X897" s="68">
        <v>0</v>
      </c>
      <c r="Y897" s="68">
        <v>60</v>
      </c>
      <c r="Z897" s="68">
        <v>0</v>
      </c>
      <c r="AA897" s="68">
        <v>138</v>
      </c>
      <c r="AB897" s="68">
        <v>0</v>
      </c>
      <c r="AC897" s="68">
        <v>0</v>
      </c>
      <c r="AD897" s="68">
        <v>119</v>
      </c>
      <c r="AE897" s="68">
        <v>450</v>
      </c>
      <c r="AF897" s="68">
        <v>0</v>
      </c>
      <c r="AG897" s="68">
        <v>104</v>
      </c>
      <c r="AH897" s="68">
        <v>12</v>
      </c>
      <c r="AI897" s="68">
        <v>0</v>
      </c>
      <c r="AJ897" s="68">
        <v>105</v>
      </c>
      <c r="AK897" s="68">
        <v>12</v>
      </c>
      <c r="AL897" s="68">
        <v>0</v>
      </c>
      <c r="AM897" s="68">
        <v>124</v>
      </c>
      <c r="AN897" s="68">
        <v>200</v>
      </c>
      <c r="AO897" s="68">
        <v>0</v>
      </c>
      <c r="AP897" s="68" t="s">
        <v>1175</v>
      </c>
      <c r="AQ897" s="68">
        <v>1</v>
      </c>
      <c r="AR897" s="68">
        <v>0</v>
      </c>
      <c r="AS897" s="68">
        <v>300</v>
      </c>
      <c r="AT897" s="68">
        <v>8388664</v>
      </c>
      <c r="AU897" s="68">
        <v>8192</v>
      </c>
      <c r="AV897" s="68">
        <v>1</v>
      </c>
      <c r="AW897" s="68"/>
      <c r="AX897" s="68">
        <v>164</v>
      </c>
      <c r="AY897" s="126">
        <v>164</v>
      </c>
      <c r="AZ897" s="68">
        <v>2000000</v>
      </c>
      <c r="BA897" s="68">
        <v>1</v>
      </c>
      <c r="EQ897" s="68">
        <v>57016</v>
      </c>
      <c r="ER897" s="175">
        <v>2</v>
      </c>
      <c r="ES897" s="68">
        <v>-1</v>
      </c>
      <c r="ET897" s="68">
        <v>16</v>
      </c>
      <c r="EU897" s="68">
        <v>0</v>
      </c>
      <c r="EV897" s="68">
        <v>150016</v>
      </c>
      <c r="EW897" s="68" t="s">
        <v>2654</v>
      </c>
      <c r="EX897" s="68" t="str">
        <f t="shared" si="46"/>
        <v>중형</v>
      </c>
      <c r="GE897" s="68">
        <v>19037</v>
      </c>
      <c r="GF897" s="68" t="s">
        <v>4586</v>
      </c>
    </row>
    <row r="898" spans="6:188" x14ac:dyDescent="0.3">
      <c r="F898" s="68">
        <v>81015</v>
      </c>
      <c r="G898" s="68">
        <v>1</v>
      </c>
      <c r="H898" s="68">
        <v>181015</v>
      </c>
      <c r="I898" s="68">
        <v>281015</v>
      </c>
      <c r="J898" s="68" t="s">
        <v>1176</v>
      </c>
      <c r="K898" s="68" t="s">
        <v>1177</v>
      </c>
      <c r="L898" s="68">
        <v>100000</v>
      </c>
      <c r="M898" s="68">
        <v>20</v>
      </c>
      <c r="N898" s="68">
        <v>0</v>
      </c>
      <c r="O898" s="68">
        <v>0</v>
      </c>
      <c r="P898" s="68">
        <v>0</v>
      </c>
      <c r="Q898" s="68">
        <v>0</v>
      </c>
      <c r="R898" s="68">
        <v>128</v>
      </c>
      <c r="S898" s="68">
        <v>0</v>
      </c>
      <c r="T898" s="68">
        <v>4</v>
      </c>
      <c r="U898" s="68">
        <v>0</v>
      </c>
      <c r="V898" s="68">
        <v>0</v>
      </c>
      <c r="W898" s="68">
        <v>0</v>
      </c>
      <c r="X898" s="68">
        <v>0</v>
      </c>
      <c r="Y898" s="68">
        <v>71</v>
      </c>
      <c r="Z898" s="68">
        <v>0</v>
      </c>
      <c r="AA898" s="68">
        <v>56</v>
      </c>
      <c r="AB898" s="68">
        <v>0</v>
      </c>
      <c r="AC898" s="68">
        <v>0</v>
      </c>
      <c r="AD898" s="68">
        <v>120</v>
      </c>
      <c r="AE898" s="68">
        <v>450</v>
      </c>
      <c r="AF898" s="68">
        <v>0</v>
      </c>
      <c r="AG898" s="68">
        <v>106</v>
      </c>
      <c r="AH898" s="68">
        <v>12</v>
      </c>
      <c r="AI898" s="68">
        <v>0</v>
      </c>
      <c r="AJ898" s="68">
        <v>103</v>
      </c>
      <c r="AK898" s="68">
        <v>12</v>
      </c>
      <c r="AL898" s="68">
        <v>0</v>
      </c>
      <c r="AM898" s="68">
        <v>118</v>
      </c>
      <c r="AN898" s="68">
        <v>500</v>
      </c>
      <c r="AO898" s="68">
        <v>0</v>
      </c>
      <c r="AP898" s="68" t="s">
        <v>1178</v>
      </c>
      <c r="AQ898" s="68">
        <v>1</v>
      </c>
      <c r="AR898" s="68">
        <v>0</v>
      </c>
      <c r="AS898" s="68">
        <v>300</v>
      </c>
      <c r="AT898" s="68">
        <v>8388664</v>
      </c>
      <c r="AU898" s="68">
        <v>8192</v>
      </c>
      <c r="AV898" s="68">
        <v>1</v>
      </c>
      <c r="AW898" s="68"/>
      <c r="AX898" s="68">
        <v>165</v>
      </c>
      <c r="AY898" s="126">
        <v>165</v>
      </c>
      <c r="AZ898" s="68">
        <v>2000000</v>
      </c>
      <c r="BA898" s="68">
        <v>1</v>
      </c>
      <c r="EQ898" s="68">
        <v>57018</v>
      </c>
      <c r="ER898" s="175">
        <v>1</v>
      </c>
      <c r="ES898" s="68">
        <v>-1</v>
      </c>
      <c r="ET898" s="68">
        <v>18</v>
      </c>
      <c r="EU898" s="68">
        <v>0</v>
      </c>
      <c r="EV898" s="68">
        <v>150018</v>
      </c>
      <c r="EW898" s="68" t="s">
        <v>2656</v>
      </c>
      <c r="EX898" s="68" t="str">
        <f t="shared" si="46"/>
        <v>소형</v>
      </c>
      <c r="GE898" s="68">
        <v>19038</v>
      </c>
      <c r="GF898" s="68" t="s">
        <v>4587</v>
      </c>
    </row>
    <row r="899" spans="6:188" x14ac:dyDescent="0.3">
      <c r="F899" s="68">
        <v>81016</v>
      </c>
      <c r="G899" s="68">
        <v>1</v>
      </c>
      <c r="H899" s="68">
        <v>181016</v>
      </c>
      <c r="I899" s="68">
        <v>281016</v>
      </c>
      <c r="J899" s="68" t="s">
        <v>1179</v>
      </c>
      <c r="K899" s="68" t="s">
        <v>1180</v>
      </c>
      <c r="L899" s="68">
        <v>100000</v>
      </c>
      <c r="M899" s="68">
        <v>20</v>
      </c>
      <c r="N899" s="68">
        <v>0</v>
      </c>
      <c r="O899" s="68">
        <v>0</v>
      </c>
      <c r="P899" s="68">
        <v>0</v>
      </c>
      <c r="Q899" s="68">
        <v>0</v>
      </c>
      <c r="R899" s="68">
        <v>128</v>
      </c>
      <c r="S899" s="68">
        <v>0</v>
      </c>
      <c r="T899" s="68">
        <v>4</v>
      </c>
      <c r="U899" s="68">
        <v>0</v>
      </c>
      <c r="V899" s="68">
        <v>0</v>
      </c>
      <c r="W899" s="68">
        <v>0</v>
      </c>
      <c r="X899" s="68">
        <v>0</v>
      </c>
      <c r="Y899" s="68">
        <v>59</v>
      </c>
      <c r="Z899" s="68">
        <v>0</v>
      </c>
      <c r="AA899" s="68">
        <v>68</v>
      </c>
      <c r="AB899" s="68">
        <v>0</v>
      </c>
      <c r="AC899" s="68">
        <v>0</v>
      </c>
      <c r="AD899" s="68">
        <v>120</v>
      </c>
      <c r="AE899" s="68">
        <v>450</v>
      </c>
      <c r="AF899" s="68">
        <v>0</v>
      </c>
      <c r="AG899" s="68">
        <v>106</v>
      </c>
      <c r="AH899" s="68">
        <v>12</v>
      </c>
      <c r="AI899" s="68">
        <v>0</v>
      </c>
      <c r="AJ899" s="68">
        <v>101</v>
      </c>
      <c r="AK899" s="68">
        <v>12</v>
      </c>
      <c r="AL899" s="68">
        <v>0</v>
      </c>
      <c r="AM899" s="68">
        <v>138</v>
      </c>
      <c r="AN899" s="68">
        <v>500</v>
      </c>
      <c r="AO899" s="68">
        <v>8</v>
      </c>
      <c r="AP899" s="68" t="s">
        <v>1181</v>
      </c>
      <c r="AQ899" s="68">
        <v>1</v>
      </c>
      <c r="AR899" s="68">
        <v>0</v>
      </c>
      <c r="AS899" s="68">
        <v>300</v>
      </c>
      <c r="AT899" s="68">
        <v>8388664</v>
      </c>
      <c r="AU899" s="68">
        <v>8192</v>
      </c>
      <c r="AV899" s="68">
        <v>1</v>
      </c>
      <c r="AW899" s="68"/>
      <c r="AX899" s="68">
        <v>166</v>
      </c>
      <c r="AY899" s="126">
        <v>166</v>
      </c>
      <c r="AZ899" s="68">
        <v>2000000</v>
      </c>
      <c r="BA899" s="68">
        <v>1</v>
      </c>
      <c r="EQ899" s="68">
        <v>57017</v>
      </c>
      <c r="ER899" s="175">
        <v>1</v>
      </c>
      <c r="ES899" s="68">
        <v>-1</v>
      </c>
      <c r="ET899" s="68">
        <v>17</v>
      </c>
      <c r="EU899" s="68">
        <v>0</v>
      </c>
      <c r="EV899" s="68">
        <v>150017</v>
      </c>
      <c r="EW899" s="68" t="s">
        <v>2655</v>
      </c>
      <c r="EX899" s="68" t="str">
        <f t="shared" ref="EX899:EX962" si="47">IF(ER899=1,"소형",IF(ER899=2,"중형","대형"))</f>
        <v>소형</v>
      </c>
      <c r="GE899" s="68">
        <v>19039</v>
      </c>
      <c r="GF899" s="68" t="s">
        <v>4569</v>
      </c>
    </row>
    <row r="900" spans="6:188" x14ac:dyDescent="0.3">
      <c r="F900" s="68">
        <v>81017</v>
      </c>
      <c r="G900" s="68">
        <v>1</v>
      </c>
      <c r="H900" s="68">
        <v>181017</v>
      </c>
      <c r="I900" s="68">
        <v>281017</v>
      </c>
      <c r="J900" s="68" t="s">
        <v>1182</v>
      </c>
      <c r="K900" s="68" t="s">
        <v>1183</v>
      </c>
      <c r="L900" s="68">
        <v>100000</v>
      </c>
      <c r="M900" s="68">
        <v>20</v>
      </c>
      <c r="N900" s="68">
        <v>0</v>
      </c>
      <c r="O900" s="68">
        <v>0</v>
      </c>
      <c r="P900" s="68">
        <v>0</v>
      </c>
      <c r="Q900" s="68">
        <v>0</v>
      </c>
      <c r="R900" s="68">
        <v>128</v>
      </c>
      <c r="S900" s="68">
        <v>0</v>
      </c>
      <c r="T900" s="68">
        <v>4</v>
      </c>
      <c r="U900" s="68">
        <v>0</v>
      </c>
      <c r="V900" s="68">
        <v>0</v>
      </c>
      <c r="W900" s="68">
        <v>0</v>
      </c>
      <c r="X900" s="68">
        <v>0</v>
      </c>
      <c r="Y900" s="68">
        <v>97</v>
      </c>
      <c r="Z900" s="68">
        <v>0</v>
      </c>
      <c r="AA900" s="68">
        <v>88</v>
      </c>
      <c r="AB900" s="68">
        <v>0</v>
      </c>
      <c r="AC900" s="68">
        <v>0</v>
      </c>
      <c r="AD900" s="68">
        <v>127</v>
      </c>
      <c r="AE900" s="68">
        <v>450</v>
      </c>
      <c r="AF900" s="68">
        <v>0</v>
      </c>
      <c r="AG900" s="68">
        <v>105</v>
      </c>
      <c r="AH900" s="68">
        <v>12</v>
      </c>
      <c r="AI900" s="68">
        <v>0</v>
      </c>
      <c r="AJ900" s="68">
        <v>102</v>
      </c>
      <c r="AK900" s="68">
        <v>12</v>
      </c>
      <c r="AL900" s="68">
        <v>0</v>
      </c>
      <c r="AM900" s="68">
        <v>109</v>
      </c>
      <c r="AN900" s="68">
        <v>0</v>
      </c>
      <c r="AO900" s="68">
        <v>200</v>
      </c>
      <c r="AP900" s="68" t="s">
        <v>1184</v>
      </c>
      <c r="AQ900" s="68">
        <v>1</v>
      </c>
      <c r="AR900" s="68">
        <v>0</v>
      </c>
      <c r="AS900" s="68">
        <v>300</v>
      </c>
      <c r="AT900" s="68">
        <v>8388664</v>
      </c>
      <c r="AU900" s="68">
        <v>8192</v>
      </c>
      <c r="AV900" s="68">
        <v>1</v>
      </c>
      <c r="AW900" s="68"/>
      <c r="AX900" s="68">
        <v>167</v>
      </c>
      <c r="AY900" s="126">
        <v>167</v>
      </c>
      <c r="AZ900" s="68">
        <v>2000000</v>
      </c>
      <c r="BA900" s="68">
        <v>1</v>
      </c>
      <c r="EQ900" s="68">
        <v>57019</v>
      </c>
      <c r="ER900" s="175">
        <v>2</v>
      </c>
      <c r="ES900" s="68">
        <v>-1</v>
      </c>
      <c r="ET900" s="68">
        <v>19</v>
      </c>
      <c r="EU900" s="68">
        <v>0</v>
      </c>
      <c r="EV900" s="68">
        <v>150019</v>
      </c>
      <c r="EW900" s="68" t="s">
        <v>2657</v>
      </c>
      <c r="EX900" s="68" t="str">
        <f t="shared" si="47"/>
        <v>중형</v>
      </c>
      <c r="GE900" s="68">
        <v>19508</v>
      </c>
      <c r="GF900" s="68" t="s">
        <v>4588</v>
      </c>
    </row>
    <row r="901" spans="6:188" x14ac:dyDescent="0.3">
      <c r="F901" s="68">
        <v>81018</v>
      </c>
      <c r="G901" s="68">
        <v>1</v>
      </c>
      <c r="H901" s="68">
        <v>181018</v>
      </c>
      <c r="I901" s="68">
        <v>281018</v>
      </c>
      <c r="J901" s="68" t="s">
        <v>1185</v>
      </c>
      <c r="K901" s="68" t="s">
        <v>1186</v>
      </c>
      <c r="L901" s="68">
        <v>100000</v>
      </c>
      <c r="M901" s="68">
        <v>20</v>
      </c>
      <c r="N901" s="68">
        <v>0</v>
      </c>
      <c r="O901" s="68">
        <v>0</v>
      </c>
      <c r="P901" s="68">
        <v>0</v>
      </c>
      <c r="Q901" s="68">
        <v>0</v>
      </c>
      <c r="R901" s="68">
        <v>128</v>
      </c>
      <c r="S901" s="68">
        <v>0</v>
      </c>
      <c r="T901" s="68">
        <v>4</v>
      </c>
      <c r="U901" s="68">
        <v>0</v>
      </c>
      <c r="V901" s="68">
        <v>0</v>
      </c>
      <c r="W901" s="68">
        <v>0</v>
      </c>
      <c r="X901" s="68">
        <v>0</v>
      </c>
      <c r="Y901" s="68">
        <v>85</v>
      </c>
      <c r="Z901" s="68">
        <v>0</v>
      </c>
      <c r="AA901" s="68">
        <v>100</v>
      </c>
      <c r="AB901" s="68">
        <v>0</v>
      </c>
      <c r="AC901" s="68">
        <v>0</v>
      </c>
      <c r="AD901" s="68">
        <v>127</v>
      </c>
      <c r="AE901" s="68">
        <v>450</v>
      </c>
      <c r="AF901" s="68">
        <v>0</v>
      </c>
      <c r="AG901" s="68">
        <v>105</v>
      </c>
      <c r="AH901" s="68">
        <v>12</v>
      </c>
      <c r="AI901" s="68">
        <v>0</v>
      </c>
      <c r="AJ901" s="68">
        <v>106</v>
      </c>
      <c r="AK901" s="68">
        <v>12</v>
      </c>
      <c r="AL901" s="68">
        <v>0</v>
      </c>
      <c r="AM901" s="68">
        <v>110</v>
      </c>
      <c r="AN901" s="68">
        <v>0</v>
      </c>
      <c r="AO901" s="68">
        <v>200</v>
      </c>
      <c r="AP901" s="68" t="s">
        <v>1187</v>
      </c>
      <c r="AQ901" s="68">
        <v>1</v>
      </c>
      <c r="AR901" s="68">
        <v>0</v>
      </c>
      <c r="AS901" s="68">
        <v>300</v>
      </c>
      <c r="AT901" s="68">
        <v>8388664</v>
      </c>
      <c r="AU901" s="68">
        <v>8192</v>
      </c>
      <c r="AV901" s="68">
        <v>1</v>
      </c>
      <c r="AW901" s="68"/>
      <c r="AX901" s="68">
        <v>168</v>
      </c>
      <c r="AY901" s="126">
        <v>168</v>
      </c>
      <c r="AZ901" s="68">
        <v>2000000</v>
      </c>
      <c r="BA901" s="68">
        <v>1</v>
      </c>
      <c r="EQ901" s="68">
        <v>57015</v>
      </c>
      <c r="ER901" s="175">
        <v>1</v>
      </c>
      <c r="ES901" s="68">
        <v>-1</v>
      </c>
      <c r="ET901" s="68">
        <v>15</v>
      </c>
      <c r="EU901" s="68">
        <v>0</v>
      </c>
      <c r="EV901" s="68">
        <v>150015</v>
      </c>
      <c r="EW901" s="68" t="s">
        <v>2653</v>
      </c>
      <c r="EX901" s="68" t="str">
        <f t="shared" si="47"/>
        <v>소형</v>
      </c>
      <c r="GE901" s="68">
        <v>19509</v>
      </c>
      <c r="GF901" s="68" t="s">
        <v>4589</v>
      </c>
    </row>
    <row r="902" spans="6:188" x14ac:dyDescent="0.3">
      <c r="F902" s="68">
        <v>81019</v>
      </c>
      <c r="G902" s="68">
        <v>1</v>
      </c>
      <c r="H902" s="68">
        <v>181019</v>
      </c>
      <c r="I902" s="68">
        <v>281019</v>
      </c>
      <c r="J902" s="68" t="s">
        <v>1188</v>
      </c>
      <c r="K902" s="68" t="s">
        <v>1189</v>
      </c>
      <c r="L902" s="68">
        <v>100000</v>
      </c>
      <c r="M902" s="68">
        <v>20</v>
      </c>
      <c r="N902" s="68">
        <v>0</v>
      </c>
      <c r="O902" s="68">
        <v>0</v>
      </c>
      <c r="P902" s="68">
        <v>0</v>
      </c>
      <c r="Q902" s="68">
        <v>0</v>
      </c>
      <c r="R902" s="68">
        <v>128</v>
      </c>
      <c r="S902" s="68">
        <v>0</v>
      </c>
      <c r="T902" s="68">
        <v>4</v>
      </c>
      <c r="U902" s="68">
        <v>0</v>
      </c>
      <c r="V902" s="68">
        <v>0</v>
      </c>
      <c r="W902" s="68">
        <v>0</v>
      </c>
      <c r="X902" s="68">
        <v>0</v>
      </c>
      <c r="Y902" s="68">
        <v>126</v>
      </c>
      <c r="Z902" s="68">
        <v>0</v>
      </c>
      <c r="AA902" s="68">
        <v>96</v>
      </c>
      <c r="AB902" s="68">
        <v>0</v>
      </c>
      <c r="AC902" s="68">
        <v>0</v>
      </c>
      <c r="AD902" s="68">
        <v>102</v>
      </c>
      <c r="AE902" s="68">
        <v>18</v>
      </c>
      <c r="AF902" s="68">
        <v>0</v>
      </c>
      <c r="AG902" s="68">
        <v>106</v>
      </c>
      <c r="AH902" s="68">
        <v>18</v>
      </c>
      <c r="AI902" s="68">
        <v>0</v>
      </c>
      <c r="AJ902" s="68">
        <v>120</v>
      </c>
      <c r="AK902" s="68">
        <v>900</v>
      </c>
      <c r="AL902" s="68">
        <v>0</v>
      </c>
      <c r="AM902" s="68">
        <v>0</v>
      </c>
      <c r="AN902" s="68">
        <v>0</v>
      </c>
      <c r="AO902" s="68">
        <v>0</v>
      </c>
      <c r="AP902" s="68" t="s">
        <v>1190</v>
      </c>
      <c r="AQ902" s="68">
        <v>1</v>
      </c>
      <c r="AR902" s="68">
        <v>0</v>
      </c>
      <c r="AS902" s="68">
        <v>300</v>
      </c>
      <c r="AT902" s="68">
        <v>40</v>
      </c>
      <c r="AU902" s="68">
        <v>0</v>
      </c>
      <c r="AV902" s="68">
        <v>1</v>
      </c>
      <c r="AW902" s="68"/>
      <c r="AX902" s="68">
        <v>169</v>
      </c>
      <c r="AY902" s="126">
        <v>169</v>
      </c>
      <c r="AZ902" s="68">
        <v>2000000</v>
      </c>
      <c r="BA902" s="68">
        <v>1</v>
      </c>
      <c r="EQ902" s="68">
        <v>57020</v>
      </c>
      <c r="ER902" s="175">
        <v>2</v>
      </c>
      <c r="ES902" s="68">
        <v>-1</v>
      </c>
      <c r="ET902" s="68">
        <v>20</v>
      </c>
      <c r="EU902" s="68">
        <v>0</v>
      </c>
      <c r="EV902" s="68">
        <v>150020</v>
      </c>
      <c r="EW902" s="68" t="s">
        <v>2658</v>
      </c>
      <c r="EX902" s="68" t="str">
        <f t="shared" si="47"/>
        <v>중형</v>
      </c>
      <c r="GE902" s="68">
        <v>19510</v>
      </c>
      <c r="GF902" s="68" t="s">
        <v>4590</v>
      </c>
    </row>
    <row r="903" spans="6:188" x14ac:dyDescent="0.3">
      <c r="F903" s="68">
        <v>81020</v>
      </c>
      <c r="G903" s="68">
        <v>1</v>
      </c>
      <c r="H903" s="68">
        <v>181020</v>
      </c>
      <c r="I903" s="68">
        <v>281020</v>
      </c>
      <c r="J903" s="68" t="s">
        <v>1191</v>
      </c>
      <c r="K903" s="68" t="s">
        <v>1192</v>
      </c>
      <c r="L903" s="68">
        <v>100000</v>
      </c>
      <c r="M903" s="68">
        <v>20</v>
      </c>
      <c r="N903" s="68">
        <v>0</v>
      </c>
      <c r="O903" s="68">
        <v>0</v>
      </c>
      <c r="P903" s="68">
        <v>0</v>
      </c>
      <c r="Q903" s="68">
        <v>0</v>
      </c>
      <c r="R903" s="68">
        <v>128</v>
      </c>
      <c r="S903" s="68">
        <v>0</v>
      </c>
      <c r="T903" s="68">
        <v>4</v>
      </c>
      <c r="U903" s="68">
        <v>0</v>
      </c>
      <c r="V903" s="68">
        <v>0</v>
      </c>
      <c r="W903" s="68">
        <v>0</v>
      </c>
      <c r="X903" s="68">
        <v>0</v>
      </c>
      <c r="Y903" s="68">
        <v>108</v>
      </c>
      <c r="Z903" s="68">
        <v>0</v>
      </c>
      <c r="AA903" s="68">
        <v>114</v>
      </c>
      <c r="AB903" s="68">
        <v>0</v>
      </c>
      <c r="AC903" s="68">
        <v>0</v>
      </c>
      <c r="AD903" s="68">
        <v>123</v>
      </c>
      <c r="AE903" s="68">
        <v>400</v>
      </c>
      <c r="AF903" s="68">
        <v>0</v>
      </c>
      <c r="AG903" s="68">
        <v>133</v>
      </c>
      <c r="AH903" s="68">
        <v>1200</v>
      </c>
      <c r="AI903" s="68">
        <v>0</v>
      </c>
      <c r="AJ903" s="68">
        <v>100</v>
      </c>
      <c r="AK903" s="68">
        <v>9</v>
      </c>
      <c r="AL903" s="68">
        <v>0</v>
      </c>
      <c r="AM903" s="68">
        <v>0</v>
      </c>
      <c r="AN903" s="68">
        <v>0</v>
      </c>
      <c r="AO903" s="68">
        <v>0</v>
      </c>
      <c r="AP903" s="68" t="s">
        <v>1193</v>
      </c>
      <c r="AQ903" s="68">
        <v>1</v>
      </c>
      <c r="AR903" s="68">
        <v>0</v>
      </c>
      <c r="AS903" s="68">
        <v>300</v>
      </c>
      <c r="AT903" s="68">
        <v>40</v>
      </c>
      <c r="AU903" s="68">
        <v>0</v>
      </c>
      <c r="AV903" s="68">
        <v>1</v>
      </c>
      <c r="AW903" s="68"/>
      <c r="AX903" s="68">
        <v>170</v>
      </c>
      <c r="AY903" s="126">
        <v>170</v>
      </c>
      <c r="AZ903" s="68">
        <v>2000000</v>
      </c>
      <c r="BA903" s="68">
        <v>1</v>
      </c>
      <c r="EQ903" s="68">
        <v>157016</v>
      </c>
      <c r="ER903" s="175">
        <v>2</v>
      </c>
      <c r="ES903" s="68">
        <v>-1</v>
      </c>
      <c r="ET903" s="68">
        <v>16</v>
      </c>
      <c r="EU903" s="68">
        <v>0</v>
      </c>
      <c r="EV903" s="68">
        <v>150016</v>
      </c>
      <c r="EW903" s="68" t="s">
        <v>2654</v>
      </c>
      <c r="EX903" s="68" t="str">
        <f t="shared" si="47"/>
        <v>중형</v>
      </c>
      <c r="GE903" s="68">
        <v>19600</v>
      </c>
      <c r="GF903" s="68" t="s">
        <v>4094</v>
      </c>
    </row>
    <row r="904" spans="6:188" x14ac:dyDescent="0.3">
      <c r="F904" s="68">
        <v>81021</v>
      </c>
      <c r="G904" s="68">
        <v>1</v>
      </c>
      <c r="H904" s="68">
        <v>181021</v>
      </c>
      <c r="I904" s="68">
        <v>281021</v>
      </c>
      <c r="J904" s="68" t="s">
        <v>1194</v>
      </c>
      <c r="K904" s="68" t="s">
        <v>1195</v>
      </c>
      <c r="L904" s="68">
        <v>150000</v>
      </c>
      <c r="M904" s="68">
        <v>20</v>
      </c>
      <c r="N904" s="68">
        <v>0</v>
      </c>
      <c r="O904" s="68">
        <v>0</v>
      </c>
      <c r="P904" s="68">
        <v>0</v>
      </c>
      <c r="Q904" s="68">
        <v>0</v>
      </c>
      <c r="R904" s="68">
        <v>128</v>
      </c>
      <c r="S904" s="68">
        <v>0</v>
      </c>
      <c r="T904" s="68">
        <v>5</v>
      </c>
      <c r="U904" s="68">
        <v>0</v>
      </c>
      <c r="V904" s="68">
        <v>0</v>
      </c>
      <c r="W904" s="68">
        <v>0</v>
      </c>
      <c r="X904" s="68">
        <v>0</v>
      </c>
      <c r="Y904" s="68">
        <v>390</v>
      </c>
      <c r="Z904" s="68">
        <v>0</v>
      </c>
      <c r="AA904" s="68">
        <v>135</v>
      </c>
      <c r="AB904" s="68">
        <v>0</v>
      </c>
      <c r="AC904" s="68">
        <v>0</v>
      </c>
      <c r="AD904" s="68">
        <v>125</v>
      </c>
      <c r="AE904" s="68">
        <v>500</v>
      </c>
      <c r="AF904" s="68">
        <v>0</v>
      </c>
      <c r="AG904" s="68">
        <v>103</v>
      </c>
      <c r="AH904" s="68">
        <v>16</v>
      </c>
      <c r="AI904" s="68">
        <v>0</v>
      </c>
      <c r="AJ904" s="68">
        <v>106</v>
      </c>
      <c r="AK904" s="68">
        <v>16</v>
      </c>
      <c r="AL904" s="68">
        <v>0</v>
      </c>
      <c r="AM904" s="68">
        <v>116</v>
      </c>
      <c r="AN904" s="68">
        <v>600</v>
      </c>
      <c r="AO904" s="68">
        <v>0</v>
      </c>
      <c r="AP904" s="68" t="s">
        <v>1196</v>
      </c>
      <c r="AQ904" s="68">
        <v>1</v>
      </c>
      <c r="AR904" s="68">
        <v>0</v>
      </c>
      <c r="AS904" s="68">
        <v>600</v>
      </c>
      <c r="AT904" s="68">
        <v>24</v>
      </c>
      <c r="AU904" s="68">
        <v>0</v>
      </c>
      <c r="AV904" s="68">
        <v>1</v>
      </c>
      <c r="AW904" s="68"/>
      <c r="AX904" s="68">
        <v>171</v>
      </c>
      <c r="AY904" s="126">
        <v>171</v>
      </c>
      <c r="AZ904" s="68">
        <v>0</v>
      </c>
      <c r="BA904" s="68">
        <v>1</v>
      </c>
      <c r="EQ904" s="68">
        <v>257016</v>
      </c>
      <c r="ER904" s="175">
        <v>2</v>
      </c>
      <c r="ES904" s="68">
        <v>-1</v>
      </c>
      <c r="ET904" s="68">
        <v>16</v>
      </c>
      <c r="EU904" s="68">
        <v>0</v>
      </c>
      <c r="EV904" s="68">
        <v>150016</v>
      </c>
      <c r="EW904" s="68" t="s">
        <v>2654</v>
      </c>
      <c r="EX904" s="68" t="str">
        <f t="shared" si="47"/>
        <v>중형</v>
      </c>
      <c r="GE904" s="68">
        <v>19601</v>
      </c>
      <c r="GF904" s="68" t="s">
        <v>4284</v>
      </c>
    </row>
    <row r="905" spans="6:188" x14ac:dyDescent="0.3">
      <c r="F905" s="68">
        <v>81022</v>
      </c>
      <c r="G905" s="68">
        <v>1</v>
      </c>
      <c r="H905" s="68">
        <v>181022</v>
      </c>
      <c r="I905" s="68">
        <v>281022</v>
      </c>
      <c r="J905" s="68" t="s">
        <v>1197</v>
      </c>
      <c r="K905" s="68" t="s">
        <v>1198</v>
      </c>
      <c r="L905" s="68">
        <v>150000</v>
      </c>
      <c r="M905" s="68">
        <v>20</v>
      </c>
      <c r="N905" s="68">
        <v>0</v>
      </c>
      <c r="O905" s="68">
        <v>0</v>
      </c>
      <c r="P905" s="68">
        <v>0</v>
      </c>
      <c r="Q905" s="68">
        <v>0</v>
      </c>
      <c r="R905" s="68">
        <v>128</v>
      </c>
      <c r="S905" s="68">
        <v>0</v>
      </c>
      <c r="T905" s="68">
        <v>5</v>
      </c>
      <c r="U905" s="68">
        <v>0</v>
      </c>
      <c r="V905" s="68">
        <v>0</v>
      </c>
      <c r="W905" s="68">
        <v>0</v>
      </c>
      <c r="X905" s="68">
        <v>0</v>
      </c>
      <c r="Y905" s="68">
        <v>360</v>
      </c>
      <c r="Z905" s="68">
        <v>0</v>
      </c>
      <c r="AA905" s="68">
        <v>165</v>
      </c>
      <c r="AB905" s="68">
        <v>0</v>
      </c>
      <c r="AC905" s="68">
        <v>0</v>
      </c>
      <c r="AD905" s="68">
        <v>125</v>
      </c>
      <c r="AE905" s="68">
        <v>500</v>
      </c>
      <c r="AF905" s="68">
        <v>0</v>
      </c>
      <c r="AG905" s="68">
        <v>103</v>
      </c>
      <c r="AH905" s="68">
        <v>16</v>
      </c>
      <c r="AI905" s="68">
        <v>0</v>
      </c>
      <c r="AJ905" s="68">
        <v>101</v>
      </c>
      <c r="AK905" s="68">
        <v>16</v>
      </c>
      <c r="AL905" s="68">
        <v>0</v>
      </c>
      <c r="AM905" s="68">
        <v>117</v>
      </c>
      <c r="AN905" s="68">
        <v>1200</v>
      </c>
      <c r="AO905" s="68">
        <v>0</v>
      </c>
      <c r="AP905" s="68" t="s">
        <v>1199</v>
      </c>
      <c r="AQ905" s="68">
        <v>1</v>
      </c>
      <c r="AR905" s="68">
        <v>0</v>
      </c>
      <c r="AS905" s="68">
        <v>600</v>
      </c>
      <c r="AT905" s="68">
        <v>24</v>
      </c>
      <c r="AU905" s="68">
        <v>0</v>
      </c>
      <c r="AV905" s="68">
        <v>1</v>
      </c>
      <c r="AW905" s="68"/>
      <c r="AX905" s="68">
        <v>172</v>
      </c>
      <c r="AY905" s="126">
        <v>172</v>
      </c>
      <c r="AZ905" s="68">
        <v>0</v>
      </c>
      <c r="BA905" s="68">
        <v>1</v>
      </c>
      <c r="EQ905" s="68">
        <v>157019</v>
      </c>
      <c r="ER905" s="175">
        <v>2</v>
      </c>
      <c r="ES905" s="68">
        <v>-1</v>
      </c>
      <c r="ET905" s="68">
        <v>19</v>
      </c>
      <c r="EU905" s="68">
        <v>0</v>
      </c>
      <c r="EV905" s="68">
        <v>150019</v>
      </c>
      <c r="EW905" s="68" t="s">
        <v>2657</v>
      </c>
      <c r="EX905" s="68" t="str">
        <f t="shared" si="47"/>
        <v>중형</v>
      </c>
      <c r="GE905" s="68">
        <v>19602</v>
      </c>
      <c r="GF905" s="68" t="s">
        <v>4285</v>
      </c>
    </row>
    <row r="906" spans="6:188" x14ac:dyDescent="0.3">
      <c r="F906" s="68">
        <v>81023</v>
      </c>
      <c r="G906" s="68">
        <v>1</v>
      </c>
      <c r="H906" s="68">
        <v>181023</v>
      </c>
      <c r="I906" s="68">
        <v>281023</v>
      </c>
      <c r="J906" s="68" t="s">
        <v>1200</v>
      </c>
      <c r="K906" s="68" t="s">
        <v>1201</v>
      </c>
      <c r="L906" s="68">
        <v>150000</v>
      </c>
      <c r="M906" s="68">
        <v>20</v>
      </c>
      <c r="N906" s="68">
        <v>0</v>
      </c>
      <c r="O906" s="68">
        <v>0</v>
      </c>
      <c r="P906" s="68">
        <v>0</v>
      </c>
      <c r="Q906" s="68">
        <v>0</v>
      </c>
      <c r="R906" s="68">
        <v>128</v>
      </c>
      <c r="S906" s="68">
        <v>0</v>
      </c>
      <c r="T906" s="68">
        <v>5</v>
      </c>
      <c r="U906" s="68">
        <v>0</v>
      </c>
      <c r="V906" s="68">
        <v>0</v>
      </c>
      <c r="W906" s="68">
        <v>0</v>
      </c>
      <c r="X906" s="68">
        <v>0</v>
      </c>
      <c r="Y906" s="68">
        <v>120</v>
      </c>
      <c r="Z906" s="68">
        <v>0</v>
      </c>
      <c r="AA906" s="68">
        <v>375</v>
      </c>
      <c r="AB906" s="68">
        <v>0</v>
      </c>
      <c r="AC906" s="68">
        <v>0</v>
      </c>
      <c r="AD906" s="68">
        <v>119</v>
      </c>
      <c r="AE906" s="68">
        <v>500</v>
      </c>
      <c r="AF906" s="68">
        <v>0</v>
      </c>
      <c r="AG906" s="68">
        <v>104</v>
      </c>
      <c r="AH906" s="68">
        <v>16</v>
      </c>
      <c r="AI906" s="68">
        <v>0</v>
      </c>
      <c r="AJ906" s="68">
        <v>106</v>
      </c>
      <c r="AK906" s="68">
        <v>16</v>
      </c>
      <c r="AL906" s="68">
        <v>0</v>
      </c>
      <c r="AM906" s="68">
        <v>126</v>
      </c>
      <c r="AN906" s="68">
        <v>300</v>
      </c>
      <c r="AO906" s="68">
        <v>0</v>
      </c>
      <c r="AP906" s="68" t="s">
        <v>1202</v>
      </c>
      <c r="AQ906" s="68">
        <v>1</v>
      </c>
      <c r="AR906" s="68">
        <v>0</v>
      </c>
      <c r="AS906" s="68">
        <v>600</v>
      </c>
      <c r="AT906" s="68">
        <v>24</v>
      </c>
      <c r="AU906" s="68">
        <v>0</v>
      </c>
      <c r="AV906" s="68">
        <v>1</v>
      </c>
      <c r="AW906" s="68"/>
      <c r="AX906" s="68">
        <v>173</v>
      </c>
      <c r="AY906" s="126">
        <v>173</v>
      </c>
      <c r="AZ906" s="68">
        <v>0</v>
      </c>
      <c r="BA906" s="68">
        <v>1</v>
      </c>
      <c r="EQ906" s="68">
        <v>257019</v>
      </c>
      <c r="ER906" s="175">
        <v>2</v>
      </c>
      <c r="ES906" s="68">
        <v>-1</v>
      </c>
      <c r="ET906" s="68">
        <v>19</v>
      </c>
      <c r="EU906" s="68">
        <v>0</v>
      </c>
      <c r="EV906" s="68">
        <v>150019</v>
      </c>
      <c r="EW906" s="68" t="s">
        <v>2657</v>
      </c>
      <c r="EX906" s="68" t="str">
        <f t="shared" si="47"/>
        <v>중형</v>
      </c>
      <c r="GE906" s="68">
        <v>19603</v>
      </c>
      <c r="GF906" s="68" t="s">
        <v>4591</v>
      </c>
    </row>
    <row r="907" spans="6:188" x14ac:dyDescent="0.3">
      <c r="F907" s="68">
        <v>81024</v>
      </c>
      <c r="G907" s="68">
        <v>1</v>
      </c>
      <c r="H907" s="68">
        <v>181024</v>
      </c>
      <c r="I907" s="68">
        <v>281024</v>
      </c>
      <c r="J907" s="68" t="s">
        <v>1203</v>
      </c>
      <c r="K907" s="68" t="s">
        <v>1204</v>
      </c>
      <c r="L907" s="68">
        <v>150000</v>
      </c>
      <c r="M907" s="68">
        <v>20</v>
      </c>
      <c r="N907" s="68">
        <v>0</v>
      </c>
      <c r="O907" s="68">
        <v>0</v>
      </c>
      <c r="P907" s="68">
        <v>0</v>
      </c>
      <c r="Q907" s="68">
        <v>0</v>
      </c>
      <c r="R907" s="68">
        <v>128</v>
      </c>
      <c r="S907" s="68">
        <v>0</v>
      </c>
      <c r="T907" s="68">
        <v>5</v>
      </c>
      <c r="U907" s="68">
        <v>0</v>
      </c>
      <c r="V907" s="68">
        <v>0</v>
      </c>
      <c r="W907" s="68">
        <v>0</v>
      </c>
      <c r="X907" s="68">
        <v>0</v>
      </c>
      <c r="Y907" s="68">
        <v>150</v>
      </c>
      <c r="Z907" s="68">
        <v>0</v>
      </c>
      <c r="AA907" s="68">
        <v>345</v>
      </c>
      <c r="AB907" s="68">
        <v>0</v>
      </c>
      <c r="AC907" s="68">
        <v>0</v>
      </c>
      <c r="AD907" s="68">
        <v>119</v>
      </c>
      <c r="AE907" s="68">
        <v>500</v>
      </c>
      <c r="AF907" s="68">
        <v>0</v>
      </c>
      <c r="AG907" s="68">
        <v>104</v>
      </c>
      <c r="AH907" s="68">
        <v>16</v>
      </c>
      <c r="AI907" s="68">
        <v>0</v>
      </c>
      <c r="AJ907" s="68">
        <v>105</v>
      </c>
      <c r="AK907" s="68">
        <v>16</v>
      </c>
      <c r="AL907" s="68">
        <v>0</v>
      </c>
      <c r="AM907" s="68">
        <v>124</v>
      </c>
      <c r="AN907" s="68">
        <v>300</v>
      </c>
      <c r="AO907" s="68">
        <v>0</v>
      </c>
      <c r="AP907" s="68" t="s">
        <v>1205</v>
      </c>
      <c r="AQ907" s="68">
        <v>1</v>
      </c>
      <c r="AR907" s="68">
        <v>0</v>
      </c>
      <c r="AS907" s="68">
        <v>600</v>
      </c>
      <c r="AT907" s="68">
        <v>24</v>
      </c>
      <c r="AU907" s="68">
        <v>0</v>
      </c>
      <c r="AV907" s="68">
        <v>1</v>
      </c>
      <c r="AW907" s="68"/>
      <c r="AX907" s="68">
        <v>174</v>
      </c>
      <c r="AY907" s="126">
        <v>174</v>
      </c>
      <c r="AZ907" s="68">
        <v>0</v>
      </c>
      <c r="BA907" s="68">
        <v>1</v>
      </c>
      <c r="EQ907" s="68">
        <v>157020</v>
      </c>
      <c r="ER907" s="175">
        <v>2</v>
      </c>
      <c r="ES907" s="68">
        <v>-1</v>
      </c>
      <c r="ET907" s="68">
        <v>20</v>
      </c>
      <c r="EU907" s="68">
        <v>0</v>
      </c>
      <c r="EV907" s="68">
        <v>150020</v>
      </c>
      <c r="EW907" s="68" t="s">
        <v>2658</v>
      </c>
      <c r="EX907" s="68" t="str">
        <f t="shared" si="47"/>
        <v>중형</v>
      </c>
      <c r="GE907" s="68">
        <v>19604</v>
      </c>
      <c r="GF907" s="68" t="s">
        <v>3883</v>
      </c>
    </row>
    <row r="908" spans="6:188" x14ac:dyDescent="0.3">
      <c r="F908" s="68">
        <v>81025</v>
      </c>
      <c r="G908" s="68">
        <v>1</v>
      </c>
      <c r="H908" s="68">
        <v>181025</v>
      </c>
      <c r="I908" s="68">
        <v>281025</v>
      </c>
      <c r="J908" s="68" t="s">
        <v>1206</v>
      </c>
      <c r="K908" s="68" t="s">
        <v>1207</v>
      </c>
      <c r="L908" s="68">
        <v>150000</v>
      </c>
      <c r="M908" s="68">
        <v>20</v>
      </c>
      <c r="N908" s="68">
        <v>0</v>
      </c>
      <c r="O908" s="68">
        <v>0</v>
      </c>
      <c r="P908" s="68">
        <v>0</v>
      </c>
      <c r="Q908" s="68">
        <v>0</v>
      </c>
      <c r="R908" s="68">
        <v>128</v>
      </c>
      <c r="S908" s="68">
        <v>0</v>
      </c>
      <c r="T908" s="68">
        <v>5</v>
      </c>
      <c r="U908" s="68">
        <v>0</v>
      </c>
      <c r="V908" s="68">
        <v>0</v>
      </c>
      <c r="W908" s="68">
        <v>0</v>
      </c>
      <c r="X908" s="68">
        <v>0</v>
      </c>
      <c r="Y908" s="68">
        <v>177</v>
      </c>
      <c r="Z908" s="68">
        <v>0</v>
      </c>
      <c r="AA908" s="68">
        <v>141</v>
      </c>
      <c r="AB908" s="68">
        <v>0</v>
      </c>
      <c r="AC908" s="68">
        <v>0</v>
      </c>
      <c r="AD908" s="68">
        <v>120</v>
      </c>
      <c r="AE908" s="68">
        <v>500</v>
      </c>
      <c r="AF908" s="68">
        <v>0</v>
      </c>
      <c r="AG908" s="68">
        <v>106</v>
      </c>
      <c r="AH908" s="68">
        <v>16</v>
      </c>
      <c r="AI908" s="68">
        <v>0</v>
      </c>
      <c r="AJ908" s="68">
        <v>103</v>
      </c>
      <c r="AK908" s="68">
        <v>16</v>
      </c>
      <c r="AL908" s="68">
        <v>0</v>
      </c>
      <c r="AM908" s="68">
        <v>118</v>
      </c>
      <c r="AN908" s="68">
        <v>600</v>
      </c>
      <c r="AO908" s="68">
        <v>0</v>
      </c>
      <c r="AP908" s="68" t="s">
        <v>1208</v>
      </c>
      <c r="AQ908" s="68">
        <v>1</v>
      </c>
      <c r="AR908" s="68">
        <v>0</v>
      </c>
      <c r="AS908" s="68">
        <v>600</v>
      </c>
      <c r="AT908" s="68">
        <v>24</v>
      </c>
      <c r="AU908" s="68">
        <v>0</v>
      </c>
      <c r="AV908" s="68">
        <v>1</v>
      </c>
      <c r="AW908" s="68"/>
      <c r="AX908" s="68">
        <v>175</v>
      </c>
      <c r="AY908" s="126">
        <v>175</v>
      </c>
      <c r="AZ908" s="68">
        <v>0</v>
      </c>
      <c r="BA908" s="68">
        <v>1</v>
      </c>
      <c r="EQ908" s="68">
        <v>257020</v>
      </c>
      <c r="ER908" s="175">
        <v>2</v>
      </c>
      <c r="ES908" s="68">
        <v>-1</v>
      </c>
      <c r="ET908" s="68">
        <v>20</v>
      </c>
      <c r="EU908" s="68">
        <v>0</v>
      </c>
      <c r="EV908" s="68">
        <v>150020</v>
      </c>
      <c r="EW908" s="68" t="s">
        <v>2658</v>
      </c>
      <c r="EX908" s="68" t="str">
        <f t="shared" si="47"/>
        <v>중형</v>
      </c>
      <c r="GE908" s="68">
        <v>20000</v>
      </c>
      <c r="GF908" s="68" t="s">
        <v>4510</v>
      </c>
    </row>
    <row r="909" spans="6:188" x14ac:dyDescent="0.3">
      <c r="F909" s="68">
        <v>81026</v>
      </c>
      <c r="G909" s="68">
        <v>1</v>
      </c>
      <c r="H909" s="68">
        <v>181026</v>
      </c>
      <c r="I909" s="68">
        <v>281026</v>
      </c>
      <c r="J909" s="68" t="s">
        <v>1209</v>
      </c>
      <c r="K909" s="68" t="s">
        <v>1210</v>
      </c>
      <c r="L909" s="68">
        <v>150000</v>
      </c>
      <c r="M909" s="68">
        <v>20</v>
      </c>
      <c r="N909" s="68">
        <v>0</v>
      </c>
      <c r="O909" s="68">
        <v>0</v>
      </c>
      <c r="P909" s="68">
        <v>0</v>
      </c>
      <c r="Q909" s="68">
        <v>0</v>
      </c>
      <c r="R909" s="68">
        <v>128</v>
      </c>
      <c r="S909" s="68">
        <v>0</v>
      </c>
      <c r="T909" s="68">
        <v>5</v>
      </c>
      <c r="U909" s="68">
        <v>0</v>
      </c>
      <c r="V909" s="68">
        <v>0</v>
      </c>
      <c r="W909" s="68">
        <v>0</v>
      </c>
      <c r="X909" s="68">
        <v>0</v>
      </c>
      <c r="Y909" s="68">
        <v>147</v>
      </c>
      <c r="Z909" s="68">
        <v>0</v>
      </c>
      <c r="AA909" s="68">
        <v>171</v>
      </c>
      <c r="AB909" s="68">
        <v>0</v>
      </c>
      <c r="AC909" s="68">
        <v>0</v>
      </c>
      <c r="AD909" s="68">
        <v>120</v>
      </c>
      <c r="AE909" s="68">
        <v>500</v>
      </c>
      <c r="AF909" s="68">
        <v>0</v>
      </c>
      <c r="AG909" s="68">
        <v>106</v>
      </c>
      <c r="AH909" s="68">
        <v>16</v>
      </c>
      <c r="AI909" s="68">
        <v>0</v>
      </c>
      <c r="AJ909" s="68">
        <v>101</v>
      </c>
      <c r="AK909" s="68">
        <v>16</v>
      </c>
      <c r="AL909" s="68">
        <v>0</v>
      </c>
      <c r="AM909" s="68">
        <v>138</v>
      </c>
      <c r="AN909" s="68">
        <v>600</v>
      </c>
      <c r="AO909" s="68">
        <v>8</v>
      </c>
      <c r="AP909" s="68" t="s">
        <v>1211</v>
      </c>
      <c r="AQ909" s="68">
        <v>1</v>
      </c>
      <c r="AR909" s="68">
        <v>0</v>
      </c>
      <c r="AS909" s="68">
        <v>600</v>
      </c>
      <c r="AT909" s="68">
        <v>24</v>
      </c>
      <c r="AU909" s="68">
        <v>0</v>
      </c>
      <c r="AV909" s="68">
        <v>1</v>
      </c>
      <c r="AW909" s="68"/>
      <c r="AX909" s="68">
        <v>176</v>
      </c>
      <c r="AY909" s="126">
        <v>176</v>
      </c>
      <c r="AZ909" s="68">
        <v>0</v>
      </c>
      <c r="BA909" s="68">
        <v>1</v>
      </c>
      <c r="EQ909" s="68">
        <v>57021</v>
      </c>
      <c r="ER909" s="175">
        <v>4</v>
      </c>
      <c r="ES909" s="68">
        <v>-1</v>
      </c>
      <c r="ET909" s="68">
        <v>21</v>
      </c>
      <c r="EU909" s="68">
        <v>0</v>
      </c>
      <c r="EV909" s="68">
        <v>150021</v>
      </c>
      <c r="EW909" s="68" t="s">
        <v>2659</v>
      </c>
      <c r="EX909" s="68" t="str">
        <f t="shared" si="47"/>
        <v>대형</v>
      </c>
      <c r="GE909" s="68">
        <v>20001</v>
      </c>
      <c r="GF909" s="68" t="s">
        <v>3883</v>
      </c>
    </row>
    <row r="910" spans="6:188" x14ac:dyDescent="0.3">
      <c r="F910" s="68">
        <v>81027</v>
      </c>
      <c r="G910" s="68">
        <v>1</v>
      </c>
      <c r="H910" s="68">
        <v>181027</v>
      </c>
      <c r="I910" s="68">
        <v>281027</v>
      </c>
      <c r="J910" s="68" t="s">
        <v>1212</v>
      </c>
      <c r="K910" s="68" t="s">
        <v>1213</v>
      </c>
      <c r="L910" s="68">
        <v>150000</v>
      </c>
      <c r="M910" s="68">
        <v>20</v>
      </c>
      <c r="N910" s="68">
        <v>0</v>
      </c>
      <c r="O910" s="68">
        <v>0</v>
      </c>
      <c r="P910" s="68">
        <v>0</v>
      </c>
      <c r="Q910" s="68">
        <v>0</v>
      </c>
      <c r="R910" s="68">
        <v>128</v>
      </c>
      <c r="S910" s="68">
        <v>0</v>
      </c>
      <c r="T910" s="68">
        <v>5</v>
      </c>
      <c r="U910" s="68">
        <v>0</v>
      </c>
      <c r="V910" s="68">
        <v>0</v>
      </c>
      <c r="W910" s="68">
        <v>0</v>
      </c>
      <c r="X910" s="68">
        <v>0</v>
      </c>
      <c r="Y910" s="68">
        <v>243</v>
      </c>
      <c r="Z910" s="68">
        <v>0</v>
      </c>
      <c r="AA910" s="68">
        <v>219</v>
      </c>
      <c r="AB910" s="68">
        <v>0</v>
      </c>
      <c r="AC910" s="68">
        <v>0</v>
      </c>
      <c r="AD910" s="68">
        <v>127</v>
      </c>
      <c r="AE910" s="68">
        <v>500</v>
      </c>
      <c r="AF910" s="68">
        <v>0</v>
      </c>
      <c r="AG910" s="68">
        <v>105</v>
      </c>
      <c r="AH910" s="68">
        <v>16</v>
      </c>
      <c r="AI910" s="68">
        <v>0</v>
      </c>
      <c r="AJ910" s="68">
        <v>102</v>
      </c>
      <c r="AK910" s="68">
        <v>16</v>
      </c>
      <c r="AL910" s="68">
        <v>0</v>
      </c>
      <c r="AM910" s="68">
        <v>109</v>
      </c>
      <c r="AN910" s="68">
        <v>0</v>
      </c>
      <c r="AO910" s="68">
        <v>300</v>
      </c>
      <c r="AP910" s="68" t="s">
        <v>1214</v>
      </c>
      <c r="AQ910" s="68">
        <v>1</v>
      </c>
      <c r="AR910" s="68">
        <v>0</v>
      </c>
      <c r="AS910" s="68">
        <v>600</v>
      </c>
      <c r="AT910" s="68">
        <v>24</v>
      </c>
      <c r="AU910" s="68">
        <v>0</v>
      </c>
      <c r="AV910" s="68">
        <v>1</v>
      </c>
      <c r="AW910" s="68"/>
      <c r="AX910" s="68">
        <v>177</v>
      </c>
      <c r="AY910" s="126">
        <v>177</v>
      </c>
      <c r="AZ910" s="68">
        <v>0</v>
      </c>
      <c r="BA910" s="68">
        <v>1</v>
      </c>
      <c r="EQ910" s="68">
        <v>157021</v>
      </c>
      <c r="ER910" s="175">
        <v>4</v>
      </c>
      <c r="ES910" s="68">
        <v>-1</v>
      </c>
      <c r="ET910" s="68">
        <v>21</v>
      </c>
      <c r="EU910" s="68">
        <v>0</v>
      </c>
      <c r="EV910" s="68">
        <v>150021</v>
      </c>
      <c r="EW910" s="68" t="s">
        <v>2659</v>
      </c>
      <c r="EX910" s="68" t="str">
        <f t="shared" si="47"/>
        <v>대형</v>
      </c>
      <c r="GE910" s="68">
        <v>20002</v>
      </c>
      <c r="GF910" s="68" t="s">
        <v>4592</v>
      </c>
    </row>
    <row r="911" spans="6:188" x14ac:dyDescent="0.3">
      <c r="F911" s="68">
        <v>81028</v>
      </c>
      <c r="G911" s="68">
        <v>1</v>
      </c>
      <c r="H911" s="68">
        <v>181028</v>
      </c>
      <c r="I911" s="68">
        <v>281028</v>
      </c>
      <c r="J911" s="68" t="s">
        <v>1215</v>
      </c>
      <c r="K911" s="68" t="s">
        <v>1216</v>
      </c>
      <c r="L911" s="68">
        <v>150000</v>
      </c>
      <c r="M911" s="68">
        <v>20</v>
      </c>
      <c r="N911" s="68">
        <v>0</v>
      </c>
      <c r="O911" s="68">
        <v>0</v>
      </c>
      <c r="P911" s="68">
        <v>0</v>
      </c>
      <c r="Q911" s="68">
        <v>0</v>
      </c>
      <c r="R911" s="68">
        <v>128</v>
      </c>
      <c r="S911" s="68">
        <v>0</v>
      </c>
      <c r="T911" s="68">
        <v>5</v>
      </c>
      <c r="U911" s="68">
        <v>0</v>
      </c>
      <c r="V911" s="68">
        <v>0</v>
      </c>
      <c r="W911" s="68">
        <v>0</v>
      </c>
      <c r="X911" s="68">
        <v>0</v>
      </c>
      <c r="Y911" s="68">
        <v>213</v>
      </c>
      <c r="Z911" s="68">
        <v>0</v>
      </c>
      <c r="AA911" s="68">
        <v>249</v>
      </c>
      <c r="AB911" s="68">
        <v>0</v>
      </c>
      <c r="AC911" s="68">
        <v>0</v>
      </c>
      <c r="AD911" s="68">
        <v>127</v>
      </c>
      <c r="AE911" s="68">
        <v>500</v>
      </c>
      <c r="AF911" s="68">
        <v>0</v>
      </c>
      <c r="AG911" s="68">
        <v>105</v>
      </c>
      <c r="AH911" s="68">
        <v>16</v>
      </c>
      <c r="AI911" s="68">
        <v>0</v>
      </c>
      <c r="AJ911" s="68">
        <v>106</v>
      </c>
      <c r="AK911" s="68">
        <v>16</v>
      </c>
      <c r="AL911" s="68">
        <v>0</v>
      </c>
      <c r="AM911" s="68">
        <v>110</v>
      </c>
      <c r="AN911" s="68">
        <v>0</v>
      </c>
      <c r="AO911" s="68">
        <v>300</v>
      </c>
      <c r="AP911" s="68" t="s">
        <v>1217</v>
      </c>
      <c r="AQ911" s="68">
        <v>1</v>
      </c>
      <c r="AR911" s="68">
        <v>0</v>
      </c>
      <c r="AS911" s="68">
        <v>600</v>
      </c>
      <c r="AT911" s="68">
        <v>24</v>
      </c>
      <c r="AU911" s="68">
        <v>0</v>
      </c>
      <c r="AV911" s="68">
        <v>1</v>
      </c>
      <c r="AW911" s="68"/>
      <c r="AX911" s="68">
        <v>178</v>
      </c>
      <c r="AY911" s="126">
        <v>178</v>
      </c>
      <c r="AZ911" s="68">
        <v>0</v>
      </c>
      <c r="BA911" s="68">
        <v>1</v>
      </c>
      <c r="EQ911" s="68">
        <v>57022</v>
      </c>
      <c r="ER911" s="175">
        <v>1</v>
      </c>
      <c r="ES911" s="68">
        <v>-1</v>
      </c>
      <c r="ET911" s="68">
        <v>22</v>
      </c>
      <c r="EU911" s="68">
        <v>0</v>
      </c>
      <c r="EV911" s="68">
        <v>150022</v>
      </c>
      <c r="EW911" s="68" t="s">
        <v>2660</v>
      </c>
      <c r="EX911" s="68" t="str">
        <f t="shared" si="47"/>
        <v>소형</v>
      </c>
      <c r="GE911" s="68">
        <v>20003</v>
      </c>
      <c r="GF911" s="68" t="s">
        <v>4517</v>
      </c>
    </row>
    <row r="912" spans="6:188" x14ac:dyDescent="0.3">
      <c r="F912" s="68">
        <v>81029</v>
      </c>
      <c r="G912" s="68">
        <v>1</v>
      </c>
      <c r="H912" s="68">
        <v>181029</v>
      </c>
      <c r="I912" s="68">
        <v>281029</v>
      </c>
      <c r="J912" s="68" t="s">
        <v>1218</v>
      </c>
      <c r="K912" s="68" t="s">
        <v>1219</v>
      </c>
      <c r="L912" s="68">
        <v>150000</v>
      </c>
      <c r="M912" s="68">
        <v>20</v>
      </c>
      <c r="N912" s="68">
        <v>0</v>
      </c>
      <c r="O912" s="68">
        <v>0</v>
      </c>
      <c r="P912" s="68">
        <v>0</v>
      </c>
      <c r="Q912" s="68">
        <v>0</v>
      </c>
      <c r="R912" s="68">
        <v>128</v>
      </c>
      <c r="S912" s="68">
        <v>0</v>
      </c>
      <c r="T912" s="68">
        <v>5</v>
      </c>
      <c r="U912" s="68">
        <v>0</v>
      </c>
      <c r="V912" s="68">
        <v>0</v>
      </c>
      <c r="W912" s="68">
        <v>0</v>
      </c>
      <c r="X912" s="68">
        <v>0</v>
      </c>
      <c r="Y912" s="68">
        <v>273</v>
      </c>
      <c r="Z912" s="68">
        <v>0</v>
      </c>
      <c r="AA912" s="68">
        <v>333</v>
      </c>
      <c r="AB912" s="68">
        <v>0</v>
      </c>
      <c r="AC912" s="68">
        <v>0</v>
      </c>
      <c r="AD912" s="68">
        <v>109</v>
      </c>
      <c r="AE912" s="68">
        <v>0</v>
      </c>
      <c r="AF912" s="68">
        <v>700</v>
      </c>
      <c r="AG912" s="68">
        <v>110</v>
      </c>
      <c r="AH912" s="68">
        <v>0</v>
      </c>
      <c r="AI912" s="68">
        <v>700</v>
      </c>
      <c r="AJ912" s="68">
        <v>100</v>
      </c>
      <c r="AK912" s="68">
        <v>12</v>
      </c>
      <c r="AL912" s="68">
        <v>0</v>
      </c>
      <c r="AM912" s="68">
        <v>0</v>
      </c>
      <c r="AN912" s="68">
        <v>0</v>
      </c>
      <c r="AO912" s="68">
        <v>0</v>
      </c>
      <c r="AP912" s="68" t="s">
        <v>1220</v>
      </c>
      <c r="AQ912" s="68">
        <v>1</v>
      </c>
      <c r="AR912" s="68">
        <v>0</v>
      </c>
      <c r="AS912" s="68">
        <v>600</v>
      </c>
      <c r="AT912" s="68">
        <v>24</v>
      </c>
      <c r="AU912" s="68">
        <v>0</v>
      </c>
      <c r="AV912" s="68">
        <v>1</v>
      </c>
      <c r="AW912" s="68"/>
      <c r="AX912" s="68">
        <v>179</v>
      </c>
      <c r="AY912" s="126">
        <v>179</v>
      </c>
      <c r="AZ912" s="68">
        <v>0</v>
      </c>
      <c r="BA912" s="68">
        <v>1</v>
      </c>
      <c r="EQ912" s="68">
        <v>57023</v>
      </c>
      <c r="ER912" s="175">
        <v>1</v>
      </c>
      <c r="ES912" s="68">
        <v>-1</v>
      </c>
      <c r="ET912" s="68">
        <v>23</v>
      </c>
      <c r="EU912" s="68">
        <v>0</v>
      </c>
      <c r="EV912" s="68">
        <v>150023</v>
      </c>
      <c r="EW912" s="68" t="s">
        <v>2661</v>
      </c>
      <c r="EX912" s="68" t="str">
        <f t="shared" si="47"/>
        <v>소형</v>
      </c>
      <c r="GE912" s="68">
        <v>20004</v>
      </c>
      <c r="GF912" s="68" t="s">
        <v>4516</v>
      </c>
    </row>
    <row r="913" spans="6:188" x14ac:dyDescent="0.3">
      <c r="F913" s="68">
        <v>81030</v>
      </c>
      <c r="G913" s="68">
        <v>1</v>
      </c>
      <c r="H913" s="68">
        <v>181030</v>
      </c>
      <c r="I913" s="68">
        <v>281030</v>
      </c>
      <c r="J913" s="68" t="s">
        <v>1221</v>
      </c>
      <c r="K913" s="68" t="s">
        <v>1222</v>
      </c>
      <c r="L913" s="68">
        <v>150000</v>
      </c>
      <c r="M913" s="68">
        <v>20</v>
      </c>
      <c r="N913" s="68">
        <v>0</v>
      </c>
      <c r="O913" s="68">
        <v>0</v>
      </c>
      <c r="P913" s="68">
        <v>0</v>
      </c>
      <c r="Q913" s="68">
        <v>0</v>
      </c>
      <c r="R913" s="68">
        <v>128</v>
      </c>
      <c r="S913" s="68">
        <v>0</v>
      </c>
      <c r="T913" s="68">
        <v>5</v>
      </c>
      <c r="U913" s="68">
        <v>0</v>
      </c>
      <c r="V913" s="68">
        <v>0</v>
      </c>
      <c r="W913" s="68">
        <v>0</v>
      </c>
      <c r="X913" s="68">
        <v>0</v>
      </c>
      <c r="Y913" s="68">
        <v>327</v>
      </c>
      <c r="Z913" s="68">
        <v>0</v>
      </c>
      <c r="AA913" s="68">
        <v>297</v>
      </c>
      <c r="AB913" s="68">
        <v>0</v>
      </c>
      <c r="AC913" s="68">
        <v>0</v>
      </c>
      <c r="AD913" s="68">
        <v>137</v>
      </c>
      <c r="AE913" s="68">
        <v>300</v>
      </c>
      <c r="AF913" s="68">
        <v>0</v>
      </c>
      <c r="AG913" s="68">
        <v>138</v>
      </c>
      <c r="AH913" s="68">
        <v>300</v>
      </c>
      <c r="AI913" s="68">
        <v>2</v>
      </c>
      <c r="AJ913" s="68">
        <v>140</v>
      </c>
      <c r="AK913" s="68">
        <v>300</v>
      </c>
      <c r="AL913" s="68">
        <v>2</v>
      </c>
      <c r="AM913" s="68">
        <v>0</v>
      </c>
      <c r="AN913" s="68">
        <v>0</v>
      </c>
      <c r="AO913" s="68">
        <v>0</v>
      </c>
      <c r="AP913" s="68" t="s">
        <v>1223</v>
      </c>
      <c r="AQ913" s="68">
        <v>1</v>
      </c>
      <c r="AR913" s="68">
        <v>0</v>
      </c>
      <c r="AS913" s="68">
        <v>600</v>
      </c>
      <c r="AT913" s="68">
        <v>24</v>
      </c>
      <c r="AU913" s="68">
        <v>0</v>
      </c>
      <c r="AV913" s="68">
        <v>1</v>
      </c>
      <c r="AW913" s="68"/>
      <c r="AX913" s="68">
        <v>180</v>
      </c>
      <c r="AY913" s="126">
        <v>180</v>
      </c>
      <c r="AZ913" s="68">
        <v>0</v>
      </c>
      <c r="BA913" s="68">
        <v>1</v>
      </c>
      <c r="EQ913" s="68">
        <v>57024</v>
      </c>
      <c r="ER913" s="175">
        <v>1</v>
      </c>
      <c r="ES913" s="68">
        <v>-1</v>
      </c>
      <c r="ET913" s="68">
        <v>24</v>
      </c>
      <c r="EU913" s="68">
        <v>0</v>
      </c>
      <c r="EV913" s="68">
        <v>150024</v>
      </c>
      <c r="EW913" s="68" t="s">
        <v>2662</v>
      </c>
      <c r="EX913" s="68" t="str">
        <f t="shared" si="47"/>
        <v>소형</v>
      </c>
      <c r="GE913" s="68">
        <v>20107</v>
      </c>
      <c r="GF913" s="68" t="s">
        <v>597</v>
      </c>
    </row>
    <row r="914" spans="6:188" x14ac:dyDescent="0.3">
      <c r="F914" s="68">
        <v>81033</v>
      </c>
      <c r="G914" s="68">
        <v>1</v>
      </c>
      <c r="H914" s="68">
        <v>181033</v>
      </c>
      <c r="I914" s="68">
        <v>281033</v>
      </c>
      <c r="J914" s="68" t="s">
        <v>1224</v>
      </c>
      <c r="K914" s="68" t="s">
        <v>1225</v>
      </c>
      <c r="L914" s="68">
        <v>100000</v>
      </c>
      <c r="M914" s="68">
        <v>20</v>
      </c>
      <c r="N914" s="68">
        <v>0</v>
      </c>
      <c r="O914" s="68">
        <v>0</v>
      </c>
      <c r="P914" s="68">
        <v>0</v>
      </c>
      <c r="Q914" s="68">
        <v>0</v>
      </c>
      <c r="R914" s="68">
        <v>128</v>
      </c>
      <c r="S914" s="68">
        <v>0</v>
      </c>
      <c r="T914" s="68">
        <v>4</v>
      </c>
      <c r="U914" s="68">
        <v>0</v>
      </c>
      <c r="V914" s="68">
        <v>0</v>
      </c>
      <c r="W914" s="68">
        <v>0</v>
      </c>
      <c r="X914" s="68">
        <v>0</v>
      </c>
      <c r="Y914" s="68">
        <v>112</v>
      </c>
      <c r="Z914" s="68">
        <v>0</v>
      </c>
      <c r="AA914" s="68">
        <v>124</v>
      </c>
      <c r="AB914" s="68">
        <v>0</v>
      </c>
      <c r="AC914" s="68">
        <v>0</v>
      </c>
      <c r="AD914" s="68">
        <v>121</v>
      </c>
      <c r="AE914" s="68">
        <v>650</v>
      </c>
      <c r="AF914" s="68">
        <v>0</v>
      </c>
      <c r="AG914" s="68">
        <v>100</v>
      </c>
      <c r="AH914" s="68">
        <v>9</v>
      </c>
      <c r="AI914" s="68">
        <v>0</v>
      </c>
      <c r="AJ914" s="68">
        <v>0</v>
      </c>
      <c r="AK914" s="68">
        <v>0</v>
      </c>
      <c r="AL914" s="68">
        <v>0</v>
      </c>
      <c r="AM914" s="68">
        <v>0</v>
      </c>
      <c r="AN914" s="68">
        <v>0</v>
      </c>
      <c r="AO914" s="68">
        <v>0</v>
      </c>
      <c r="AP914" s="68" t="s">
        <v>1805</v>
      </c>
      <c r="AQ914" s="68">
        <v>1</v>
      </c>
      <c r="AR914" s="68">
        <v>0</v>
      </c>
      <c r="AS914" s="68">
        <v>300</v>
      </c>
      <c r="AT914" s="68">
        <v>24</v>
      </c>
      <c r="AU914" s="68">
        <v>8192</v>
      </c>
      <c r="AV914" s="68">
        <v>1</v>
      </c>
      <c r="AW914" s="68"/>
      <c r="AX914" s="68">
        <v>181</v>
      </c>
      <c r="AY914" s="126">
        <v>181</v>
      </c>
      <c r="AZ914" s="68">
        <v>2000000</v>
      </c>
      <c r="BA914" s="68">
        <v>1</v>
      </c>
      <c r="EQ914" s="68">
        <v>57025</v>
      </c>
      <c r="ER914" s="175">
        <v>1</v>
      </c>
      <c r="ES914" s="68">
        <v>-1</v>
      </c>
      <c r="ET914" s="68">
        <v>25</v>
      </c>
      <c r="EU914" s="68">
        <v>0</v>
      </c>
      <c r="EV914" s="68">
        <v>150025</v>
      </c>
      <c r="EW914" s="68" t="s">
        <v>2663</v>
      </c>
      <c r="EX914" s="68" t="str">
        <f t="shared" si="47"/>
        <v>소형</v>
      </c>
      <c r="GE914" s="68">
        <v>20108</v>
      </c>
      <c r="GF914" s="68" t="s">
        <v>4593</v>
      </c>
    </row>
    <row r="915" spans="6:188" x14ac:dyDescent="0.3">
      <c r="F915" s="68">
        <v>81034</v>
      </c>
      <c r="G915" s="68">
        <v>1</v>
      </c>
      <c r="H915" s="68">
        <v>181034</v>
      </c>
      <c r="I915" s="68">
        <v>281034</v>
      </c>
      <c r="J915" s="68" t="s">
        <v>1226</v>
      </c>
      <c r="K915" s="68" t="s">
        <v>1133</v>
      </c>
      <c r="L915" s="68">
        <v>150000</v>
      </c>
      <c r="M915" s="68">
        <v>20</v>
      </c>
      <c r="N915" s="68">
        <v>0</v>
      </c>
      <c r="O915" s="68">
        <v>0</v>
      </c>
      <c r="P915" s="68">
        <v>0</v>
      </c>
      <c r="Q915" s="68">
        <v>0</v>
      </c>
      <c r="R915" s="68">
        <v>128</v>
      </c>
      <c r="S915" s="68">
        <v>0</v>
      </c>
      <c r="T915" s="68">
        <v>5</v>
      </c>
      <c r="U915" s="68">
        <v>0</v>
      </c>
      <c r="V915" s="68">
        <v>0</v>
      </c>
      <c r="W915" s="68">
        <v>0</v>
      </c>
      <c r="X915" s="68">
        <v>0</v>
      </c>
      <c r="Y915" s="68">
        <v>279</v>
      </c>
      <c r="Z915" s="68">
        <v>0</v>
      </c>
      <c r="AA915" s="68">
        <v>309</v>
      </c>
      <c r="AB915" s="68">
        <v>0</v>
      </c>
      <c r="AC915" s="68">
        <v>0</v>
      </c>
      <c r="AD915" s="68">
        <v>121</v>
      </c>
      <c r="AE915" s="68">
        <v>750</v>
      </c>
      <c r="AF915" s="68">
        <v>0</v>
      </c>
      <c r="AG915" s="68">
        <v>100</v>
      </c>
      <c r="AH915" s="68">
        <v>12</v>
      </c>
      <c r="AI915" s="68">
        <v>0</v>
      </c>
      <c r="AJ915" s="68">
        <v>0</v>
      </c>
      <c r="AK915" s="68">
        <v>0</v>
      </c>
      <c r="AL915" s="68">
        <v>0</v>
      </c>
      <c r="AM915" s="68">
        <v>0</v>
      </c>
      <c r="AN915" s="68">
        <v>0</v>
      </c>
      <c r="AO915" s="68">
        <v>0</v>
      </c>
      <c r="AP915" s="68" t="s">
        <v>1806</v>
      </c>
      <c r="AQ915" s="68">
        <v>1</v>
      </c>
      <c r="AR915" s="68">
        <v>0</v>
      </c>
      <c r="AS915" s="68">
        <v>600</v>
      </c>
      <c r="AT915" s="68">
        <v>16</v>
      </c>
      <c r="AU915" s="68">
        <v>0</v>
      </c>
      <c r="AV915" s="68">
        <v>1</v>
      </c>
      <c r="AW915" s="68"/>
      <c r="AX915" s="68">
        <v>182</v>
      </c>
      <c r="AY915" s="126">
        <v>182</v>
      </c>
      <c r="AZ915" s="68">
        <v>0</v>
      </c>
      <c r="BA915" s="68">
        <v>1</v>
      </c>
      <c r="EQ915" s="68">
        <v>57026</v>
      </c>
      <c r="ER915" s="175">
        <v>2</v>
      </c>
      <c r="ES915" s="68">
        <v>-1</v>
      </c>
      <c r="ET915" s="68">
        <v>26</v>
      </c>
      <c r="EU915" s="68">
        <v>0</v>
      </c>
      <c r="EV915" s="68">
        <v>150026</v>
      </c>
      <c r="EW915" s="68" t="s">
        <v>2664</v>
      </c>
      <c r="EX915" s="68" t="str">
        <f t="shared" si="47"/>
        <v>중형</v>
      </c>
      <c r="GE915" s="68">
        <v>20109</v>
      </c>
      <c r="GF915" s="68" t="s">
        <v>4594</v>
      </c>
    </row>
    <row r="916" spans="6:188" x14ac:dyDescent="0.3">
      <c r="F916" s="68">
        <v>81501</v>
      </c>
      <c r="G916" s="68">
        <v>1</v>
      </c>
      <c r="H916" s="68">
        <v>181501</v>
      </c>
      <c r="I916" s="68">
        <v>281501</v>
      </c>
      <c r="J916" s="68" t="s">
        <v>1227</v>
      </c>
      <c r="K916" s="68" t="s">
        <v>1228</v>
      </c>
      <c r="L916" s="68">
        <v>10000</v>
      </c>
      <c r="M916" s="68">
        <v>20</v>
      </c>
      <c r="N916" s="68">
        <v>0</v>
      </c>
      <c r="O916" s="68">
        <v>0</v>
      </c>
      <c r="P916" s="68">
        <v>0</v>
      </c>
      <c r="Q916" s="68">
        <v>0</v>
      </c>
      <c r="R916" s="68">
        <v>256</v>
      </c>
      <c r="S916" s="68">
        <v>0</v>
      </c>
      <c r="T916" s="68">
        <v>1</v>
      </c>
      <c r="U916" s="68">
        <v>2</v>
      </c>
      <c r="V916" s="68">
        <v>0</v>
      </c>
      <c r="W916" s="68">
        <v>2</v>
      </c>
      <c r="X916" s="68">
        <v>0</v>
      </c>
      <c r="Y916" s="68">
        <v>6</v>
      </c>
      <c r="Z916" s="68">
        <v>0</v>
      </c>
      <c r="AA916" s="68">
        <v>7</v>
      </c>
      <c r="AB916" s="68">
        <v>0</v>
      </c>
      <c r="AC916" s="68">
        <v>0</v>
      </c>
      <c r="AD916" s="68">
        <v>0</v>
      </c>
      <c r="AE916" s="68">
        <v>0</v>
      </c>
      <c r="AF916" s="68">
        <v>0</v>
      </c>
      <c r="AG916" s="68">
        <v>0</v>
      </c>
      <c r="AH916" s="68">
        <v>0</v>
      </c>
      <c r="AI916" s="68">
        <v>0</v>
      </c>
      <c r="AJ916" s="68">
        <v>0</v>
      </c>
      <c r="AK916" s="68">
        <v>0</v>
      </c>
      <c r="AL916" s="68">
        <v>0</v>
      </c>
      <c r="AM916" s="68">
        <v>0</v>
      </c>
      <c r="AN916" s="68">
        <v>0</v>
      </c>
      <c r="AO916" s="68">
        <v>0</v>
      </c>
      <c r="AP916" s="68" t="s">
        <v>1229</v>
      </c>
      <c r="AQ916" s="68">
        <v>0</v>
      </c>
      <c r="AR916" s="68">
        <v>0</v>
      </c>
      <c r="AS916" s="68">
        <v>150</v>
      </c>
      <c r="AT916" s="68">
        <v>8388616</v>
      </c>
      <c r="AU916" s="68">
        <v>8192</v>
      </c>
      <c r="AV916" s="68">
        <v>1</v>
      </c>
      <c r="AW916" s="68"/>
      <c r="AX916" s="68">
        <v>183</v>
      </c>
      <c r="AY916" s="126">
        <v>183</v>
      </c>
      <c r="AZ916" s="68">
        <v>100000</v>
      </c>
      <c r="BA916" s="68">
        <v>1</v>
      </c>
      <c r="EQ916" s="68">
        <v>57028</v>
      </c>
      <c r="ER916" s="175">
        <v>1</v>
      </c>
      <c r="ES916" s="68">
        <v>-1</v>
      </c>
      <c r="ET916" s="68">
        <v>28</v>
      </c>
      <c r="EU916" s="68">
        <v>0</v>
      </c>
      <c r="EV916" s="68">
        <v>150028</v>
      </c>
      <c r="EW916" s="68" t="s">
        <v>2666</v>
      </c>
      <c r="EX916" s="68" t="str">
        <f t="shared" si="47"/>
        <v>소형</v>
      </c>
      <c r="GE916" s="68">
        <v>20110</v>
      </c>
      <c r="GF916" s="68" t="s">
        <v>4595</v>
      </c>
    </row>
    <row r="917" spans="6:188" x14ac:dyDescent="0.3">
      <c r="F917" s="68">
        <v>81502</v>
      </c>
      <c r="G917" s="68">
        <v>1</v>
      </c>
      <c r="H917" s="68">
        <v>181502</v>
      </c>
      <c r="I917" s="68">
        <v>281502</v>
      </c>
      <c r="J917" s="68" t="s">
        <v>1230</v>
      </c>
      <c r="K917" s="68" t="s">
        <v>1231</v>
      </c>
      <c r="L917" s="68">
        <v>30000</v>
      </c>
      <c r="M917" s="68">
        <v>20</v>
      </c>
      <c r="N917" s="68">
        <v>0</v>
      </c>
      <c r="O917" s="68">
        <v>0</v>
      </c>
      <c r="P917" s="68">
        <v>0</v>
      </c>
      <c r="Q917" s="68">
        <v>0</v>
      </c>
      <c r="R917" s="68">
        <v>256</v>
      </c>
      <c r="S917" s="68">
        <v>0</v>
      </c>
      <c r="T917" s="68">
        <v>2</v>
      </c>
      <c r="U917" s="68">
        <v>4</v>
      </c>
      <c r="V917" s="68">
        <v>0</v>
      </c>
      <c r="W917" s="68">
        <v>5</v>
      </c>
      <c r="X917" s="68">
        <v>0</v>
      </c>
      <c r="Y917" s="68">
        <v>13</v>
      </c>
      <c r="Z917" s="68">
        <v>0</v>
      </c>
      <c r="AA917" s="68">
        <v>15</v>
      </c>
      <c r="AB917" s="68">
        <v>0</v>
      </c>
      <c r="AC917" s="68">
        <v>0</v>
      </c>
      <c r="AD917" s="68">
        <v>0</v>
      </c>
      <c r="AE917" s="68">
        <v>0</v>
      </c>
      <c r="AF917" s="68">
        <v>0</v>
      </c>
      <c r="AG917" s="68">
        <v>0</v>
      </c>
      <c r="AH917" s="68">
        <v>0</v>
      </c>
      <c r="AI917" s="68">
        <v>0</v>
      </c>
      <c r="AJ917" s="68">
        <v>0</v>
      </c>
      <c r="AK917" s="68">
        <v>0</v>
      </c>
      <c r="AL917" s="68">
        <v>0</v>
      </c>
      <c r="AM917" s="68">
        <v>0</v>
      </c>
      <c r="AN917" s="68">
        <v>0</v>
      </c>
      <c r="AO917" s="68">
        <v>0</v>
      </c>
      <c r="AP917" s="68" t="s">
        <v>1232</v>
      </c>
      <c r="AQ917" s="68">
        <v>0</v>
      </c>
      <c r="AR917" s="68">
        <v>0</v>
      </c>
      <c r="AS917" s="68">
        <v>150</v>
      </c>
      <c r="AT917" s="68">
        <v>8388664</v>
      </c>
      <c r="AU917" s="68">
        <v>8192</v>
      </c>
      <c r="AV917" s="68">
        <v>1</v>
      </c>
      <c r="AW917" s="68"/>
      <c r="AX917" s="68">
        <v>184</v>
      </c>
      <c r="AY917" s="126">
        <v>184</v>
      </c>
      <c r="AZ917" s="68">
        <v>500000</v>
      </c>
      <c r="BA917" s="68">
        <v>1</v>
      </c>
      <c r="EQ917" s="68">
        <v>57027</v>
      </c>
      <c r="ER917" s="175">
        <v>4</v>
      </c>
      <c r="ES917" s="68">
        <v>-1</v>
      </c>
      <c r="ET917" s="68">
        <v>27</v>
      </c>
      <c r="EU917" s="68">
        <v>0</v>
      </c>
      <c r="EV917" s="68">
        <v>150027</v>
      </c>
      <c r="EW917" s="68" t="s">
        <v>2665</v>
      </c>
      <c r="EX917" s="68" t="str">
        <f t="shared" si="47"/>
        <v>대형</v>
      </c>
      <c r="GE917" s="68">
        <v>20111</v>
      </c>
      <c r="GF917" s="68" t="s">
        <v>4596</v>
      </c>
    </row>
    <row r="918" spans="6:188" x14ac:dyDescent="0.3">
      <c r="F918" s="68">
        <v>81503</v>
      </c>
      <c r="G918" s="68">
        <v>1</v>
      </c>
      <c r="H918" s="68">
        <v>181503</v>
      </c>
      <c r="I918" s="68">
        <v>281503</v>
      </c>
      <c r="J918" s="68" t="s">
        <v>1233</v>
      </c>
      <c r="K918" s="68" t="s">
        <v>1234</v>
      </c>
      <c r="L918" s="68">
        <v>60000</v>
      </c>
      <c r="M918" s="68">
        <v>20</v>
      </c>
      <c r="N918" s="68">
        <v>0</v>
      </c>
      <c r="O918" s="68">
        <v>0</v>
      </c>
      <c r="P918" s="68">
        <v>0</v>
      </c>
      <c r="Q918" s="68">
        <v>0</v>
      </c>
      <c r="R918" s="68">
        <v>256</v>
      </c>
      <c r="S918" s="68">
        <v>0</v>
      </c>
      <c r="T918" s="68">
        <v>3</v>
      </c>
      <c r="U918" s="68">
        <v>15</v>
      </c>
      <c r="V918" s="68">
        <v>0</v>
      </c>
      <c r="W918" s="68">
        <v>18</v>
      </c>
      <c r="X918" s="68">
        <v>0</v>
      </c>
      <c r="Y918" s="68">
        <v>0</v>
      </c>
      <c r="Z918" s="68">
        <v>0</v>
      </c>
      <c r="AA918" s="68">
        <v>0</v>
      </c>
      <c r="AB918" s="68">
        <v>0</v>
      </c>
      <c r="AC918" s="68">
        <v>0</v>
      </c>
      <c r="AD918" s="68">
        <v>102</v>
      </c>
      <c r="AE918" s="68">
        <v>6</v>
      </c>
      <c r="AF918" s="68">
        <v>0</v>
      </c>
      <c r="AG918" s="68">
        <v>0</v>
      </c>
      <c r="AH918" s="68">
        <v>0</v>
      </c>
      <c r="AI918" s="68">
        <v>0</v>
      </c>
      <c r="AJ918" s="68">
        <v>0</v>
      </c>
      <c r="AK918" s="68">
        <v>0</v>
      </c>
      <c r="AL918" s="68">
        <v>0</v>
      </c>
      <c r="AM918" s="68">
        <v>0</v>
      </c>
      <c r="AN918" s="68">
        <v>0</v>
      </c>
      <c r="AO918" s="68">
        <v>0</v>
      </c>
      <c r="AP918" s="68" t="s">
        <v>1235</v>
      </c>
      <c r="AQ918" s="68">
        <v>1</v>
      </c>
      <c r="AR918" s="68">
        <v>0</v>
      </c>
      <c r="AS918" s="68">
        <v>150</v>
      </c>
      <c r="AT918" s="68">
        <v>8388664</v>
      </c>
      <c r="AU918" s="68">
        <v>8192</v>
      </c>
      <c r="AV918" s="68">
        <v>1</v>
      </c>
      <c r="AW918" s="68"/>
      <c r="AX918" s="68">
        <v>185</v>
      </c>
      <c r="AY918" s="126">
        <v>185</v>
      </c>
      <c r="AZ918" s="68">
        <v>1250000</v>
      </c>
      <c r="BA918" s="68">
        <v>1</v>
      </c>
      <c r="EQ918" s="68">
        <v>57029</v>
      </c>
      <c r="ER918" s="175">
        <v>2</v>
      </c>
      <c r="ES918" s="68">
        <v>-1</v>
      </c>
      <c r="ET918" s="68">
        <v>29</v>
      </c>
      <c r="EU918" s="68">
        <v>0</v>
      </c>
      <c r="EV918" s="68">
        <v>150029</v>
      </c>
      <c r="EW918" s="68" t="s">
        <v>2667</v>
      </c>
      <c r="EX918" s="68" t="str">
        <f t="shared" si="47"/>
        <v>중형</v>
      </c>
      <c r="GE918" s="68">
        <v>20500</v>
      </c>
      <c r="GF918" s="68" t="s">
        <v>617</v>
      </c>
    </row>
    <row r="919" spans="6:188" x14ac:dyDescent="0.3">
      <c r="F919" s="68">
        <v>81504</v>
      </c>
      <c r="G919" s="68">
        <v>1</v>
      </c>
      <c r="H919" s="68">
        <v>181504</v>
      </c>
      <c r="I919" s="68">
        <v>281504</v>
      </c>
      <c r="J919" s="68" t="s">
        <v>1236</v>
      </c>
      <c r="K919" s="68" t="s">
        <v>1237</v>
      </c>
      <c r="L919" s="68">
        <v>60000</v>
      </c>
      <c r="M919" s="68">
        <v>20</v>
      </c>
      <c r="N919" s="68">
        <v>0</v>
      </c>
      <c r="O919" s="68">
        <v>0</v>
      </c>
      <c r="P919" s="68">
        <v>0</v>
      </c>
      <c r="Q919" s="68">
        <v>0</v>
      </c>
      <c r="R919" s="68">
        <v>256</v>
      </c>
      <c r="S919" s="68">
        <v>0</v>
      </c>
      <c r="T919" s="68">
        <v>3</v>
      </c>
      <c r="U919" s="68">
        <v>8</v>
      </c>
      <c r="V919" s="68">
        <v>0</v>
      </c>
      <c r="W919" s="68">
        <v>9</v>
      </c>
      <c r="X919" s="68">
        <v>0</v>
      </c>
      <c r="Y919" s="68">
        <v>20</v>
      </c>
      <c r="Z919" s="68">
        <v>0</v>
      </c>
      <c r="AA919" s="68">
        <v>23</v>
      </c>
      <c r="AB919" s="68">
        <v>0</v>
      </c>
      <c r="AC919" s="68">
        <v>0</v>
      </c>
      <c r="AD919" s="68">
        <v>103</v>
      </c>
      <c r="AE919" s="68">
        <v>6</v>
      </c>
      <c r="AF919" s="68">
        <v>0</v>
      </c>
      <c r="AG919" s="68">
        <v>0</v>
      </c>
      <c r="AH919" s="68">
        <v>0</v>
      </c>
      <c r="AI919" s="68">
        <v>0</v>
      </c>
      <c r="AJ919" s="68">
        <v>0</v>
      </c>
      <c r="AK919" s="68">
        <v>0</v>
      </c>
      <c r="AL919" s="68">
        <v>0</v>
      </c>
      <c r="AM919" s="68">
        <v>0</v>
      </c>
      <c r="AN919" s="68">
        <v>0</v>
      </c>
      <c r="AO919" s="68">
        <v>0</v>
      </c>
      <c r="AP919" s="68" t="s">
        <v>1238</v>
      </c>
      <c r="AQ919" s="68">
        <v>1</v>
      </c>
      <c r="AR919" s="68">
        <v>0</v>
      </c>
      <c r="AS919" s="68">
        <v>150</v>
      </c>
      <c r="AT919" s="68">
        <v>8388664</v>
      </c>
      <c r="AU919" s="68">
        <v>8192</v>
      </c>
      <c r="AV919" s="68">
        <v>1</v>
      </c>
      <c r="AW919" s="68"/>
      <c r="AX919" s="68">
        <v>186</v>
      </c>
      <c r="AY919" s="126">
        <v>186</v>
      </c>
      <c r="AZ919" s="68">
        <v>1250000</v>
      </c>
      <c r="BA919" s="68">
        <v>1</v>
      </c>
      <c r="EQ919" s="68">
        <v>57030</v>
      </c>
      <c r="ER919" s="175">
        <v>2</v>
      </c>
      <c r="ES919" s="68">
        <v>-1</v>
      </c>
      <c r="ET919" s="68">
        <v>30</v>
      </c>
      <c r="EU919" s="68">
        <v>0</v>
      </c>
      <c r="EV919" s="68">
        <v>150030</v>
      </c>
      <c r="EW919" s="68" t="s">
        <v>2668</v>
      </c>
      <c r="EX919" s="68" t="str">
        <f t="shared" si="47"/>
        <v>중형</v>
      </c>
      <c r="GE919" s="68">
        <v>20501</v>
      </c>
      <c r="GF919" s="68" t="s">
        <v>4597</v>
      </c>
    </row>
    <row r="920" spans="6:188" x14ac:dyDescent="0.3">
      <c r="F920" s="68">
        <v>81505</v>
      </c>
      <c r="G920" s="68">
        <v>1</v>
      </c>
      <c r="H920" s="68">
        <v>181505</v>
      </c>
      <c r="I920" s="68">
        <v>281505</v>
      </c>
      <c r="J920" s="68" t="s">
        <v>1239</v>
      </c>
      <c r="K920" s="68" t="s">
        <v>1240</v>
      </c>
      <c r="L920" s="68">
        <v>100000</v>
      </c>
      <c r="M920" s="68">
        <v>20</v>
      </c>
      <c r="N920" s="68">
        <v>0</v>
      </c>
      <c r="O920" s="68">
        <v>0</v>
      </c>
      <c r="P920" s="68">
        <v>0</v>
      </c>
      <c r="Q920" s="68">
        <v>0</v>
      </c>
      <c r="R920" s="68">
        <v>256</v>
      </c>
      <c r="S920" s="68">
        <v>0</v>
      </c>
      <c r="T920" s="68">
        <v>4</v>
      </c>
      <c r="U920" s="68">
        <v>38</v>
      </c>
      <c r="V920" s="68">
        <v>0</v>
      </c>
      <c r="W920" s="68">
        <v>11</v>
      </c>
      <c r="X920" s="68">
        <v>0</v>
      </c>
      <c r="Y920" s="68">
        <v>0</v>
      </c>
      <c r="Z920" s="68">
        <v>0</v>
      </c>
      <c r="AA920" s="68">
        <v>0</v>
      </c>
      <c r="AB920" s="68">
        <v>0</v>
      </c>
      <c r="AC920" s="68">
        <v>0</v>
      </c>
      <c r="AD920" s="68">
        <v>102</v>
      </c>
      <c r="AE920" s="68">
        <v>9</v>
      </c>
      <c r="AF920" s="68">
        <v>0</v>
      </c>
      <c r="AG920" s="68">
        <v>0</v>
      </c>
      <c r="AH920" s="68">
        <v>0</v>
      </c>
      <c r="AI920" s="68">
        <v>0</v>
      </c>
      <c r="AJ920" s="68">
        <v>0</v>
      </c>
      <c r="AK920" s="68">
        <v>0</v>
      </c>
      <c r="AL920" s="68">
        <v>0</v>
      </c>
      <c r="AM920" s="68">
        <v>0</v>
      </c>
      <c r="AN920" s="68">
        <v>0</v>
      </c>
      <c r="AO920" s="68">
        <v>0</v>
      </c>
      <c r="AP920" s="68" t="s">
        <v>1241</v>
      </c>
      <c r="AQ920" s="68">
        <v>1</v>
      </c>
      <c r="AR920" s="68">
        <v>0</v>
      </c>
      <c r="AS920" s="68">
        <v>300</v>
      </c>
      <c r="AT920" s="68">
        <v>8388664</v>
      </c>
      <c r="AU920" s="68">
        <v>8192</v>
      </c>
      <c r="AV920" s="68">
        <v>1</v>
      </c>
      <c r="AW920" s="68"/>
      <c r="AX920" s="68">
        <v>187</v>
      </c>
      <c r="AY920" s="126">
        <v>187</v>
      </c>
      <c r="AZ920" s="68">
        <v>2000000</v>
      </c>
      <c r="BA920" s="68">
        <v>1</v>
      </c>
      <c r="EQ920" s="68">
        <v>157030</v>
      </c>
      <c r="ER920" s="175">
        <v>2</v>
      </c>
      <c r="ES920" s="68">
        <v>-1</v>
      </c>
      <c r="ET920" s="68">
        <v>30</v>
      </c>
      <c r="EU920" s="68">
        <v>0</v>
      </c>
      <c r="EV920" s="68">
        <v>150030</v>
      </c>
      <c r="EW920" s="68" t="s">
        <v>2668</v>
      </c>
      <c r="EX920" s="68" t="str">
        <f t="shared" si="47"/>
        <v>중형</v>
      </c>
      <c r="GE920" s="68">
        <v>21000</v>
      </c>
      <c r="GF920" s="68" t="s">
        <v>4598</v>
      </c>
    </row>
    <row r="921" spans="6:188" x14ac:dyDescent="0.3">
      <c r="F921" s="68">
        <v>81506</v>
      </c>
      <c r="G921" s="68">
        <v>1</v>
      </c>
      <c r="H921" s="68">
        <v>181506</v>
      </c>
      <c r="I921" s="68">
        <v>281506</v>
      </c>
      <c r="J921" s="68" t="s">
        <v>1242</v>
      </c>
      <c r="K921" s="68" t="s">
        <v>1243</v>
      </c>
      <c r="L921" s="68">
        <v>100000</v>
      </c>
      <c r="M921" s="68">
        <v>20</v>
      </c>
      <c r="N921" s="68">
        <v>0</v>
      </c>
      <c r="O921" s="68">
        <v>0</v>
      </c>
      <c r="P921" s="68">
        <v>0</v>
      </c>
      <c r="Q921" s="68">
        <v>0</v>
      </c>
      <c r="R921" s="68">
        <v>256</v>
      </c>
      <c r="S921" s="68">
        <v>0</v>
      </c>
      <c r="T921" s="68">
        <v>4</v>
      </c>
      <c r="U921" s="68">
        <v>15</v>
      </c>
      <c r="V921" s="68">
        <v>0</v>
      </c>
      <c r="W921" s="68">
        <v>26</v>
      </c>
      <c r="X921" s="68">
        <v>0</v>
      </c>
      <c r="Y921" s="68">
        <v>6</v>
      </c>
      <c r="Z921" s="68">
        <v>0</v>
      </c>
      <c r="AA921" s="68">
        <v>49</v>
      </c>
      <c r="AB921" s="68">
        <v>0</v>
      </c>
      <c r="AC921" s="68">
        <v>0</v>
      </c>
      <c r="AD921" s="68">
        <v>103</v>
      </c>
      <c r="AE921" s="68">
        <v>9</v>
      </c>
      <c r="AF921" s="68">
        <v>0</v>
      </c>
      <c r="AG921" s="68">
        <v>0</v>
      </c>
      <c r="AH921" s="68">
        <v>0</v>
      </c>
      <c r="AI921" s="68">
        <v>0</v>
      </c>
      <c r="AJ921" s="68">
        <v>0</v>
      </c>
      <c r="AK921" s="68">
        <v>0</v>
      </c>
      <c r="AL921" s="68">
        <v>0</v>
      </c>
      <c r="AM921" s="68">
        <v>0</v>
      </c>
      <c r="AN921" s="68">
        <v>0</v>
      </c>
      <c r="AO921" s="68">
        <v>0</v>
      </c>
      <c r="AP921" s="68" t="s">
        <v>1244</v>
      </c>
      <c r="AQ921" s="68">
        <v>1</v>
      </c>
      <c r="AR921" s="68">
        <v>0</v>
      </c>
      <c r="AS921" s="68">
        <v>300</v>
      </c>
      <c r="AT921" s="68">
        <v>8388664</v>
      </c>
      <c r="AU921" s="68">
        <v>8192</v>
      </c>
      <c r="AV921" s="68">
        <v>1</v>
      </c>
      <c r="AW921" s="68"/>
      <c r="AX921" s="68">
        <v>188</v>
      </c>
      <c r="AY921" s="126">
        <v>188</v>
      </c>
      <c r="AZ921" s="68">
        <v>2000000</v>
      </c>
      <c r="BA921" s="68">
        <v>1</v>
      </c>
      <c r="EQ921" s="68">
        <v>57031</v>
      </c>
      <c r="ER921" s="175">
        <v>2</v>
      </c>
      <c r="ES921" s="68">
        <v>-1</v>
      </c>
      <c r="ET921" s="68">
        <v>31</v>
      </c>
      <c r="EU921" s="68">
        <v>0</v>
      </c>
      <c r="EV921" s="68">
        <v>150031</v>
      </c>
      <c r="EW921" s="68" t="s">
        <v>2669</v>
      </c>
      <c r="EX921" s="68" t="str">
        <f t="shared" si="47"/>
        <v>중형</v>
      </c>
      <c r="GE921" s="68">
        <v>21001</v>
      </c>
      <c r="GF921" s="68" t="s">
        <v>4599</v>
      </c>
    </row>
    <row r="922" spans="6:188" x14ac:dyDescent="0.3">
      <c r="F922" s="68">
        <v>81507</v>
      </c>
      <c r="G922" s="68">
        <v>1</v>
      </c>
      <c r="H922" s="68">
        <v>181507</v>
      </c>
      <c r="I922" s="68">
        <v>281507</v>
      </c>
      <c r="J922" s="68" t="s">
        <v>1245</v>
      </c>
      <c r="K922" s="68" t="s">
        <v>1246</v>
      </c>
      <c r="L922" s="68">
        <v>100000</v>
      </c>
      <c r="M922" s="68">
        <v>20</v>
      </c>
      <c r="N922" s="68">
        <v>0</v>
      </c>
      <c r="O922" s="68">
        <v>0</v>
      </c>
      <c r="P922" s="68">
        <v>0</v>
      </c>
      <c r="Q922" s="68">
        <v>0</v>
      </c>
      <c r="R922" s="68">
        <v>256</v>
      </c>
      <c r="S922" s="68">
        <v>0</v>
      </c>
      <c r="T922" s="68">
        <v>4</v>
      </c>
      <c r="U922" s="68">
        <v>23</v>
      </c>
      <c r="V922" s="68">
        <v>0</v>
      </c>
      <c r="W922" s="68">
        <v>19</v>
      </c>
      <c r="X922" s="68">
        <v>0</v>
      </c>
      <c r="Y922" s="68">
        <v>48</v>
      </c>
      <c r="Z922" s="68">
        <v>0</v>
      </c>
      <c r="AA922" s="68">
        <v>7</v>
      </c>
      <c r="AB922" s="68">
        <v>0</v>
      </c>
      <c r="AC922" s="68">
        <v>0</v>
      </c>
      <c r="AD922" s="68">
        <v>103</v>
      </c>
      <c r="AE922" s="68">
        <v>9</v>
      </c>
      <c r="AF922" s="68">
        <v>0</v>
      </c>
      <c r="AG922" s="68">
        <v>0</v>
      </c>
      <c r="AH922" s="68">
        <v>0</v>
      </c>
      <c r="AI922" s="68">
        <v>0</v>
      </c>
      <c r="AJ922" s="68">
        <v>0</v>
      </c>
      <c r="AK922" s="68">
        <v>0</v>
      </c>
      <c r="AL922" s="68">
        <v>0</v>
      </c>
      <c r="AM922" s="68">
        <v>0</v>
      </c>
      <c r="AN922" s="68">
        <v>0</v>
      </c>
      <c r="AO922" s="68">
        <v>0</v>
      </c>
      <c r="AP922" s="68" t="s">
        <v>1247</v>
      </c>
      <c r="AQ922" s="68">
        <v>1</v>
      </c>
      <c r="AR922" s="68">
        <v>0</v>
      </c>
      <c r="AS922" s="68">
        <v>300</v>
      </c>
      <c r="AT922" s="68">
        <v>8388664</v>
      </c>
      <c r="AU922" s="68">
        <v>8192</v>
      </c>
      <c r="AV922" s="68">
        <v>1</v>
      </c>
      <c r="AW922" s="68"/>
      <c r="AX922" s="68">
        <v>189</v>
      </c>
      <c r="AY922" s="126">
        <v>189</v>
      </c>
      <c r="AZ922" s="68">
        <v>2000000</v>
      </c>
      <c r="BA922" s="68">
        <v>1</v>
      </c>
      <c r="EQ922" s="68">
        <v>157031</v>
      </c>
      <c r="ER922" s="175">
        <v>2</v>
      </c>
      <c r="ES922" s="68">
        <v>-1</v>
      </c>
      <c r="ET922" s="68">
        <v>31</v>
      </c>
      <c r="EU922" s="68">
        <v>0</v>
      </c>
      <c r="EV922" s="68">
        <v>150031</v>
      </c>
      <c r="EW922" s="68" t="s">
        <v>2669</v>
      </c>
      <c r="EX922" s="68" t="str">
        <f t="shared" si="47"/>
        <v>중형</v>
      </c>
      <c r="GE922" s="68">
        <v>21100</v>
      </c>
      <c r="GF922" s="68" t="s">
        <v>3614</v>
      </c>
    </row>
    <row r="923" spans="6:188" x14ac:dyDescent="0.3">
      <c r="F923" s="68">
        <v>81508</v>
      </c>
      <c r="G923" s="68">
        <v>1</v>
      </c>
      <c r="H923" s="68">
        <v>181508</v>
      </c>
      <c r="I923" s="68">
        <v>281508</v>
      </c>
      <c r="J923" s="68" t="s">
        <v>1248</v>
      </c>
      <c r="K923" s="68" t="s">
        <v>1249</v>
      </c>
      <c r="L923" s="68">
        <v>100000</v>
      </c>
      <c r="M923" s="68">
        <v>20</v>
      </c>
      <c r="N923" s="68">
        <v>0</v>
      </c>
      <c r="O923" s="68">
        <v>0</v>
      </c>
      <c r="P923" s="68">
        <v>0</v>
      </c>
      <c r="Q923" s="68">
        <v>0</v>
      </c>
      <c r="R923" s="68">
        <v>256</v>
      </c>
      <c r="S923" s="68">
        <v>0</v>
      </c>
      <c r="T923" s="68">
        <v>4</v>
      </c>
      <c r="U923" s="68">
        <v>9</v>
      </c>
      <c r="V923" s="68">
        <v>0</v>
      </c>
      <c r="W923" s="68">
        <v>45</v>
      </c>
      <c r="X923" s="68">
        <v>0</v>
      </c>
      <c r="Y923" s="68">
        <v>0</v>
      </c>
      <c r="Z923" s="68">
        <v>0</v>
      </c>
      <c r="AA923" s="68">
        <v>0</v>
      </c>
      <c r="AB923" s="68">
        <v>0</v>
      </c>
      <c r="AC923" s="68">
        <v>0</v>
      </c>
      <c r="AD923" s="68">
        <v>102</v>
      </c>
      <c r="AE923" s="68">
        <v>9</v>
      </c>
      <c r="AF923" s="68">
        <v>0</v>
      </c>
      <c r="AG923" s="68">
        <v>0</v>
      </c>
      <c r="AH923" s="68">
        <v>0</v>
      </c>
      <c r="AI923" s="68">
        <v>0</v>
      </c>
      <c r="AJ923" s="68">
        <v>0</v>
      </c>
      <c r="AK923" s="68">
        <v>0</v>
      </c>
      <c r="AL923" s="68">
        <v>0</v>
      </c>
      <c r="AM923" s="68">
        <v>0</v>
      </c>
      <c r="AN923" s="68">
        <v>0</v>
      </c>
      <c r="AO923" s="68">
        <v>0</v>
      </c>
      <c r="AP923" s="68" t="s">
        <v>1250</v>
      </c>
      <c r="AQ923" s="68">
        <v>1</v>
      </c>
      <c r="AR923" s="68">
        <v>0</v>
      </c>
      <c r="AS923" s="68">
        <v>300</v>
      </c>
      <c r="AT923" s="68">
        <v>8388664</v>
      </c>
      <c r="AU923" s="68">
        <v>8192</v>
      </c>
      <c r="AV923" s="68">
        <v>1</v>
      </c>
      <c r="AW923" s="68"/>
      <c r="AX923" s="68">
        <v>190</v>
      </c>
      <c r="AY923" s="126">
        <v>190</v>
      </c>
      <c r="AZ923" s="68">
        <v>2000000</v>
      </c>
      <c r="BA923" s="68">
        <v>1</v>
      </c>
      <c r="EQ923" s="68">
        <v>57032</v>
      </c>
      <c r="ER923" s="175">
        <v>2</v>
      </c>
      <c r="ES923" s="68">
        <v>-1</v>
      </c>
      <c r="ET923" s="68">
        <v>32</v>
      </c>
      <c r="EU923" s="68">
        <v>0</v>
      </c>
      <c r="EV923" s="68">
        <v>150032</v>
      </c>
      <c r="EW923" s="68" t="s">
        <v>2670</v>
      </c>
      <c r="EX923" s="68" t="str">
        <f t="shared" si="47"/>
        <v>중형</v>
      </c>
      <c r="GE923" s="68">
        <v>21101</v>
      </c>
      <c r="GF923" s="68" t="s">
        <v>4600</v>
      </c>
    </row>
    <row r="924" spans="6:188" x14ac:dyDescent="0.3">
      <c r="F924" s="68">
        <v>81509</v>
      </c>
      <c r="G924" s="68">
        <v>1</v>
      </c>
      <c r="H924" s="68">
        <v>181509</v>
      </c>
      <c r="I924" s="68">
        <v>281509</v>
      </c>
      <c r="J924" s="68" t="s">
        <v>1251</v>
      </c>
      <c r="K924" s="68" t="s">
        <v>1252</v>
      </c>
      <c r="L924" s="68">
        <v>100000</v>
      </c>
      <c r="M924" s="68">
        <v>20</v>
      </c>
      <c r="N924" s="68">
        <v>0</v>
      </c>
      <c r="O924" s="68">
        <v>0</v>
      </c>
      <c r="P924" s="68">
        <v>0</v>
      </c>
      <c r="Q924" s="68">
        <v>0</v>
      </c>
      <c r="R924" s="68">
        <v>256</v>
      </c>
      <c r="S924" s="68">
        <v>0</v>
      </c>
      <c r="T924" s="68">
        <v>4</v>
      </c>
      <c r="U924" s="68">
        <v>30</v>
      </c>
      <c r="V924" s="68">
        <v>0</v>
      </c>
      <c r="W924" s="68">
        <v>19</v>
      </c>
      <c r="X924" s="68">
        <v>0</v>
      </c>
      <c r="Y924" s="68">
        <v>28</v>
      </c>
      <c r="Z924" s="68">
        <v>0</v>
      </c>
      <c r="AA924" s="68">
        <v>21</v>
      </c>
      <c r="AB924" s="68">
        <v>0</v>
      </c>
      <c r="AC924" s="68">
        <v>0</v>
      </c>
      <c r="AD924" s="68">
        <v>140</v>
      </c>
      <c r="AE924" s="68">
        <v>900</v>
      </c>
      <c r="AF924" s="68">
        <v>1</v>
      </c>
      <c r="AG924" s="68">
        <v>0</v>
      </c>
      <c r="AH924" s="68">
        <v>0</v>
      </c>
      <c r="AI924" s="68">
        <v>0</v>
      </c>
      <c r="AJ924" s="68">
        <v>0</v>
      </c>
      <c r="AK924" s="68">
        <v>0</v>
      </c>
      <c r="AL924" s="68">
        <v>0</v>
      </c>
      <c r="AM924" s="68">
        <v>0</v>
      </c>
      <c r="AN924" s="68">
        <v>0</v>
      </c>
      <c r="AO924" s="68">
        <v>0</v>
      </c>
      <c r="AP924" s="68" t="s">
        <v>1253</v>
      </c>
      <c r="AQ924" s="68">
        <v>1</v>
      </c>
      <c r="AR924" s="68">
        <v>0</v>
      </c>
      <c r="AS924" s="68">
        <v>300</v>
      </c>
      <c r="AT924" s="68">
        <v>40</v>
      </c>
      <c r="AU924" s="68">
        <v>0</v>
      </c>
      <c r="AV924" s="68">
        <v>1</v>
      </c>
      <c r="AW924" s="68"/>
      <c r="AX924" s="68">
        <v>191</v>
      </c>
      <c r="AY924" s="126">
        <v>191</v>
      </c>
      <c r="AZ924" s="68">
        <v>2000000</v>
      </c>
      <c r="BA924" s="68">
        <v>1</v>
      </c>
      <c r="EQ924" s="68">
        <v>157032</v>
      </c>
      <c r="ER924" s="175">
        <v>2</v>
      </c>
      <c r="ES924" s="68">
        <v>-1</v>
      </c>
      <c r="ET924" s="68">
        <v>32</v>
      </c>
      <c r="EU924" s="68">
        <v>0</v>
      </c>
      <c r="EV924" s="68">
        <v>150032</v>
      </c>
      <c r="EW924" s="68" t="s">
        <v>2670</v>
      </c>
      <c r="EX924" s="68" t="str">
        <f t="shared" si="47"/>
        <v>중형</v>
      </c>
      <c r="GE924" s="68">
        <v>21102</v>
      </c>
      <c r="GF924" s="68" t="s">
        <v>3884</v>
      </c>
    </row>
    <row r="925" spans="6:188" x14ac:dyDescent="0.3">
      <c r="F925" s="68">
        <v>81510</v>
      </c>
      <c r="G925" s="68">
        <v>1</v>
      </c>
      <c r="H925" s="68">
        <v>181510</v>
      </c>
      <c r="I925" s="68">
        <v>281510</v>
      </c>
      <c r="J925" s="68" t="s">
        <v>1254</v>
      </c>
      <c r="K925" s="68" t="s">
        <v>1255</v>
      </c>
      <c r="L925" s="68">
        <v>100000</v>
      </c>
      <c r="M925" s="68">
        <v>20</v>
      </c>
      <c r="N925" s="68">
        <v>0</v>
      </c>
      <c r="O925" s="68">
        <v>0</v>
      </c>
      <c r="P925" s="68">
        <v>0</v>
      </c>
      <c r="Q925" s="68">
        <v>0</v>
      </c>
      <c r="R925" s="68">
        <v>256</v>
      </c>
      <c r="S925" s="68">
        <v>0</v>
      </c>
      <c r="T925" s="68">
        <v>4</v>
      </c>
      <c r="U925" s="68">
        <v>17</v>
      </c>
      <c r="V925" s="68">
        <v>0</v>
      </c>
      <c r="W925" s="68">
        <v>38</v>
      </c>
      <c r="X925" s="68">
        <v>0</v>
      </c>
      <c r="Y925" s="68">
        <v>20</v>
      </c>
      <c r="Z925" s="68">
        <v>0</v>
      </c>
      <c r="AA925" s="68">
        <v>29</v>
      </c>
      <c r="AB925" s="68">
        <v>0</v>
      </c>
      <c r="AC925" s="68">
        <v>0</v>
      </c>
      <c r="AD925" s="68">
        <v>125</v>
      </c>
      <c r="AE925" s="68">
        <v>600</v>
      </c>
      <c r="AF925" s="68">
        <v>0</v>
      </c>
      <c r="AG925" s="68">
        <v>0</v>
      </c>
      <c r="AH925" s="68">
        <v>0</v>
      </c>
      <c r="AI925" s="68">
        <v>0</v>
      </c>
      <c r="AJ925" s="68">
        <v>0</v>
      </c>
      <c r="AK925" s="68">
        <v>0</v>
      </c>
      <c r="AL925" s="68">
        <v>0</v>
      </c>
      <c r="AM925" s="68">
        <v>0</v>
      </c>
      <c r="AN925" s="68">
        <v>0</v>
      </c>
      <c r="AO925" s="68">
        <v>0</v>
      </c>
      <c r="AP925" s="68" t="s">
        <v>1256</v>
      </c>
      <c r="AQ925" s="68">
        <v>1</v>
      </c>
      <c r="AR925" s="68">
        <v>0</v>
      </c>
      <c r="AS925" s="68">
        <v>300</v>
      </c>
      <c r="AT925" s="68">
        <v>40</v>
      </c>
      <c r="AU925" s="68">
        <v>0</v>
      </c>
      <c r="AV925" s="68">
        <v>1</v>
      </c>
      <c r="AW925" s="68"/>
      <c r="AX925" s="68">
        <v>192</v>
      </c>
      <c r="AY925" s="126">
        <v>192</v>
      </c>
      <c r="AZ925" s="68">
        <v>2000000</v>
      </c>
      <c r="BA925" s="68">
        <v>1</v>
      </c>
      <c r="EQ925" s="68">
        <v>57033</v>
      </c>
      <c r="ER925" s="175">
        <v>2</v>
      </c>
      <c r="ES925" s="68">
        <v>-1</v>
      </c>
      <c r="ET925" s="68">
        <v>33</v>
      </c>
      <c r="EU925" s="68">
        <v>0</v>
      </c>
      <c r="EV925" s="68">
        <v>150033</v>
      </c>
      <c r="EW925" s="68" t="s">
        <v>2671</v>
      </c>
      <c r="EX925" s="68" t="str">
        <f t="shared" si="47"/>
        <v>중형</v>
      </c>
      <c r="GE925" s="68">
        <v>21103</v>
      </c>
      <c r="GF925" s="68" t="s">
        <v>3328</v>
      </c>
    </row>
    <row r="926" spans="6:188" x14ac:dyDescent="0.3">
      <c r="F926" s="68">
        <v>81511</v>
      </c>
      <c r="G926" s="68">
        <v>1</v>
      </c>
      <c r="H926" s="68">
        <v>181511</v>
      </c>
      <c r="I926" s="68">
        <v>281511</v>
      </c>
      <c r="J926" s="68" t="s">
        <v>1257</v>
      </c>
      <c r="K926" s="68" t="s">
        <v>1258</v>
      </c>
      <c r="L926" s="68">
        <v>150000</v>
      </c>
      <c r="M926" s="68">
        <v>20</v>
      </c>
      <c r="N926" s="68">
        <v>0</v>
      </c>
      <c r="O926" s="68">
        <v>0</v>
      </c>
      <c r="P926" s="68">
        <v>0</v>
      </c>
      <c r="Q926" s="68">
        <v>0</v>
      </c>
      <c r="R926" s="68">
        <v>256</v>
      </c>
      <c r="S926" s="68">
        <v>0</v>
      </c>
      <c r="T926" s="68">
        <v>5</v>
      </c>
      <c r="U926" s="68">
        <v>60</v>
      </c>
      <c r="V926" s="68">
        <v>0</v>
      </c>
      <c r="W926" s="68">
        <v>38</v>
      </c>
      <c r="X926" s="68">
        <v>0</v>
      </c>
      <c r="Y926" s="68">
        <v>0</v>
      </c>
      <c r="Z926" s="68">
        <v>0</v>
      </c>
      <c r="AA926" s="68">
        <v>0</v>
      </c>
      <c r="AB926" s="68">
        <v>0</v>
      </c>
      <c r="AC926" s="68">
        <v>0</v>
      </c>
      <c r="AD926" s="68">
        <v>102</v>
      </c>
      <c r="AE926" s="68">
        <v>12</v>
      </c>
      <c r="AF926" s="68">
        <v>0</v>
      </c>
      <c r="AG926" s="68">
        <v>116</v>
      </c>
      <c r="AH926" s="68">
        <v>500</v>
      </c>
      <c r="AI926" s="68">
        <v>0</v>
      </c>
      <c r="AJ926" s="68">
        <v>0</v>
      </c>
      <c r="AK926" s="68">
        <v>0</v>
      </c>
      <c r="AL926" s="68">
        <v>0</v>
      </c>
      <c r="AM926" s="68">
        <v>0</v>
      </c>
      <c r="AN926" s="68">
        <v>0</v>
      </c>
      <c r="AO926" s="68">
        <v>0</v>
      </c>
      <c r="AP926" s="68" t="s">
        <v>1259</v>
      </c>
      <c r="AQ926" s="68">
        <v>1</v>
      </c>
      <c r="AR926" s="68">
        <v>0</v>
      </c>
      <c r="AS926" s="68">
        <v>600</v>
      </c>
      <c r="AT926" s="68">
        <v>24</v>
      </c>
      <c r="AU926" s="68">
        <v>0</v>
      </c>
      <c r="AV926" s="68">
        <v>1</v>
      </c>
      <c r="AW926" s="68"/>
      <c r="AX926" s="68">
        <v>193</v>
      </c>
      <c r="AY926" s="126">
        <v>193</v>
      </c>
      <c r="AZ926" s="68">
        <v>0</v>
      </c>
      <c r="BA926" s="68">
        <v>1</v>
      </c>
      <c r="EQ926" s="68">
        <v>157033</v>
      </c>
      <c r="ER926" s="175">
        <v>2</v>
      </c>
      <c r="ES926" s="68">
        <v>-1</v>
      </c>
      <c r="ET926" s="68">
        <v>33</v>
      </c>
      <c r="EU926" s="68">
        <v>0</v>
      </c>
      <c r="EV926" s="68">
        <v>150033</v>
      </c>
      <c r="EW926" s="68" t="s">
        <v>2671</v>
      </c>
      <c r="EX926" s="68" t="str">
        <f t="shared" si="47"/>
        <v>중형</v>
      </c>
      <c r="GE926" s="68">
        <v>21104</v>
      </c>
      <c r="GF926" s="68" t="s">
        <v>4601</v>
      </c>
    </row>
    <row r="927" spans="6:188" x14ac:dyDescent="0.3">
      <c r="F927" s="68">
        <v>81512</v>
      </c>
      <c r="G927" s="68">
        <v>1</v>
      </c>
      <c r="H927" s="68">
        <v>181512</v>
      </c>
      <c r="I927" s="68">
        <v>281512</v>
      </c>
      <c r="J927" s="68" t="s">
        <v>1260</v>
      </c>
      <c r="K927" s="68" t="s">
        <v>1261</v>
      </c>
      <c r="L927" s="68">
        <v>150000</v>
      </c>
      <c r="M927" s="68">
        <v>20</v>
      </c>
      <c r="N927" s="68">
        <v>0</v>
      </c>
      <c r="O927" s="68">
        <v>0</v>
      </c>
      <c r="P927" s="68">
        <v>0</v>
      </c>
      <c r="Q927" s="68">
        <v>0</v>
      </c>
      <c r="R927" s="68">
        <v>256</v>
      </c>
      <c r="S927" s="68">
        <v>0</v>
      </c>
      <c r="T927" s="68">
        <v>5</v>
      </c>
      <c r="U927" s="68">
        <v>90</v>
      </c>
      <c r="V927" s="68">
        <v>0</v>
      </c>
      <c r="W927" s="68">
        <v>8</v>
      </c>
      <c r="X927" s="68">
        <v>0</v>
      </c>
      <c r="Y927" s="68">
        <v>0</v>
      </c>
      <c r="Z927" s="68">
        <v>0</v>
      </c>
      <c r="AA927" s="68">
        <v>0</v>
      </c>
      <c r="AB927" s="68">
        <v>0</v>
      </c>
      <c r="AC927" s="68">
        <v>0</v>
      </c>
      <c r="AD927" s="68">
        <v>102</v>
      </c>
      <c r="AE927" s="68">
        <v>12</v>
      </c>
      <c r="AF927" s="68">
        <v>0</v>
      </c>
      <c r="AG927" s="68">
        <v>117</v>
      </c>
      <c r="AH927" s="68">
        <v>1000</v>
      </c>
      <c r="AI927" s="68">
        <v>0</v>
      </c>
      <c r="AJ927" s="68">
        <v>0</v>
      </c>
      <c r="AK927" s="68">
        <v>0</v>
      </c>
      <c r="AL927" s="68">
        <v>0</v>
      </c>
      <c r="AM927" s="68">
        <v>0</v>
      </c>
      <c r="AN927" s="68">
        <v>0</v>
      </c>
      <c r="AO927" s="68">
        <v>0</v>
      </c>
      <c r="AP927" s="68" t="s">
        <v>1262</v>
      </c>
      <c r="AQ927" s="68">
        <v>1</v>
      </c>
      <c r="AR927" s="68">
        <v>0</v>
      </c>
      <c r="AS927" s="68">
        <v>600</v>
      </c>
      <c r="AT927" s="68">
        <v>24</v>
      </c>
      <c r="AU927" s="68">
        <v>0</v>
      </c>
      <c r="AV927" s="68">
        <v>1</v>
      </c>
      <c r="AW927" s="68"/>
      <c r="AX927" s="68">
        <v>194</v>
      </c>
      <c r="AY927" s="126">
        <v>194</v>
      </c>
      <c r="AZ927" s="68">
        <v>0</v>
      </c>
      <c r="BA927" s="68">
        <v>1</v>
      </c>
      <c r="EQ927" s="68">
        <v>57036</v>
      </c>
      <c r="ER927" s="175">
        <v>2</v>
      </c>
      <c r="ES927" s="68">
        <v>-1</v>
      </c>
      <c r="ET927" s="68">
        <v>36</v>
      </c>
      <c r="EU927" s="68">
        <v>0</v>
      </c>
      <c r="EV927" s="68">
        <v>150036</v>
      </c>
      <c r="EW927" s="68" t="s">
        <v>2674</v>
      </c>
      <c r="EX927" s="68" t="str">
        <f t="shared" si="47"/>
        <v>중형</v>
      </c>
      <c r="GE927" s="68">
        <v>21105</v>
      </c>
      <c r="GF927" s="68" t="s">
        <v>4602</v>
      </c>
    </row>
    <row r="928" spans="6:188" x14ac:dyDescent="0.3">
      <c r="F928" s="68">
        <v>81513</v>
      </c>
      <c r="G928" s="68">
        <v>1</v>
      </c>
      <c r="H928" s="68">
        <v>181513</v>
      </c>
      <c r="I928" s="68">
        <v>281513</v>
      </c>
      <c r="J928" s="68" t="s">
        <v>1263</v>
      </c>
      <c r="K928" s="68" t="s">
        <v>1264</v>
      </c>
      <c r="L928" s="68">
        <v>150000</v>
      </c>
      <c r="M928" s="68">
        <v>20</v>
      </c>
      <c r="N928" s="68">
        <v>0</v>
      </c>
      <c r="O928" s="68">
        <v>0</v>
      </c>
      <c r="P928" s="68">
        <v>0</v>
      </c>
      <c r="Q928" s="68">
        <v>0</v>
      </c>
      <c r="R928" s="68">
        <v>256</v>
      </c>
      <c r="S928" s="68">
        <v>0</v>
      </c>
      <c r="T928" s="68">
        <v>5</v>
      </c>
      <c r="U928" s="68">
        <v>8</v>
      </c>
      <c r="V928" s="68">
        <v>0</v>
      </c>
      <c r="W928" s="68">
        <v>75</v>
      </c>
      <c r="X928" s="68">
        <v>0</v>
      </c>
      <c r="Y928" s="68">
        <v>1</v>
      </c>
      <c r="Z928" s="68">
        <v>0</v>
      </c>
      <c r="AA928" s="68">
        <v>69</v>
      </c>
      <c r="AB928" s="68">
        <v>0</v>
      </c>
      <c r="AC928" s="68">
        <v>0</v>
      </c>
      <c r="AD928" s="68">
        <v>103</v>
      </c>
      <c r="AE928" s="68">
        <v>12</v>
      </c>
      <c r="AF928" s="68">
        <v>0</v>
      </c>
      <c r="AG928" s="68">
        <v>138</v>
      </c>
      <c r="AH928" s="68">
        <v>400</v>
      </c>
      <c r="AI928" s="68">
        <v>2</v>
      </c>
      <c r="AJ928" s="68">
        <v>0</v>
      </c>
      <c r="AK928" s="68">
        <v>0</v>
      </c>
      <c r="AL928" s="68">
        <v>0</v>
      </c>
      <c r="AM928" s="68">
        <v>0</v>
      </c>
      <c r="AN928" s="68">
        <v>0</v>
      </c>
      <c r="AO928" s="68">
        <v>0</v>
      </c>
      <c r="AP928" s="68" t="s">
        <v>1265</v>
      </c>
      <c r="AQ928" s="68">
        <v>1</v>
      </c>
      <c r="AR928" s="68">
        <v>0</v>
      </c>
      <c r="AS928" s="68">
        <v>600</v>
      </c>
      <c r="AT928" s="68">
        <v>24</v>
      </c>
      <c r="AU928" s="68">
        <v>0</v>
      </c>
      <c r="AV928" s="68">
        <v>1</v>
      </c>
      <c r="AW928" s="68"/>
      <c r="AX928" s="68">
        <v>195</v>
      </c>
      <c r="AY928" s="126">
        <v>195</v>
      </c>
      <c r="AZ928" s="68">
        <v>0</v>
      </c>
      <c r="BA928" s="68">
        <v>1</v>
      </c>
      <c r="EQ928" s="68">
        <v>57034</v>
      </c>
      <c r="ER928" s="175">
        <v>1</v>
      </c>
      <c r="ES928" s="68">
        <v>-1</v>
      </c>
      <c r="ET928" s="68">
        <v>34</v>
      </c>
      <c r="EU928" s="68">
        <v>0</v>
      </c>
      <c r="EV928" s="68">
        <v>150034</v>
      </c>
      <c r="EW928" s="68" t="s">
        <v>2672</v>
      </c>
      <c r="EX928" s="68" t="str">
        <f t="shared" si="47"/>
        <v>소형</v>
      </c>
      <c r="GE928" s="68">
        <v>21200</v>
      </c>
      <c r="GF928" s="68" t="s">
        <v>4603</v>
      </c>
    </row>
    <row r="929" spans="6:188" x14ac:dyDescent="0.3">
      <c r="F929" s="68">
        <v>81514</v>
      </c>
      <c r="G929" s="68">
        <v>1</v>
      </c>
      <c r="H929" s="68">
        <v>181514</v>
      </c>
      <c r="I929" s="68">
        <v>281514</v>
      </c>
      <c r="J929" s="68" t="s">
        <v>1266</v>
      </c>
      <c r="K929" s="68" t="s">
        <v>1267</v>
      </c>
      <c r="L929" s="68">
        <v>150000</v>
      </c>
      <c r="M929" s="68">
        <v>20</v>
      </c>
      <c r="N929" s="68">
        <v>0</v>
      </c>
      <c r="O929" s="68">
        <v>0</v>
      </c>
      <c r="P929" s="68">
        <v>0</v>
      </c>
      <c r="Q929" s="68">
        <v>0</v>
      </c>
      <c r="R929" s="68">
        <v>256</v>
      </c>
      <c r="S929" s="68">
        <v>0</v>
      </c>
      <c r="T929" s="68">
        <v>5</v>
      </c>
      <c r="U929" s="68">
        <v>53</v>
      </c>
      <c r="V929" s="68">
        <v>0</v>
      </c>
      <c r="W929" s="68">
        <v>30</v>
      </c>
      <c r="X929" s="68">
        <v>0</v>
      </c>
      <c r="Y929" s="68">
        <v>16</v>
      </c>
      <c r="Z929" s="68">
        <v>0</v>
      </c>
      <c r="AA929" s="68">
        <v>54</v>
      </c>
      <c r="AB929" s="68">
        <v>0</v>
      </c>
      <c r="AC929" s="68">
        <v>0</v>
      </c>
      <c r="AD929" s="68">
        <v>103</v>
      </c>
      <c r="AE929" s="68">
        <v>12</v>
      </c>
      <c r="AF929" s="68">
        <v>0</v>
      </c>
      <c r="AG929" s="68">
        <v>115</v>
      </c>
      <c r="AH929" s="68">
        <v>800</v>
      </c>
      <c r="AI929" s="68">
        <v>0</v>
      </c>
      <c r="AJ929" s="68">
        <v>0</v>
      </c>
      <c r="AK929" s="68">
        <v>0</v>
      </c>
      <c r="AL929" s="68">
        <v>0</v>
      </c>
      <c r="AM929" s="68">
        <v>0</v>
      </c>
      <c r="AN929" s="68">
        <v>0</v>
      </c>
      <c r="AO929" s="68">
        <v>0</v>
      </c>
      <c r="AP929" s="68" t="s">
        <v>1268</v>
      </c>
      <c r="AQ929" s="68">
        <v>1</v>
      </c>
      <c r="AR929" s="68">
        <v>0</v>
      </c>
      <c r="AS929" s="68">
        <v>600</v>
      </c>
      <c r="AT929" s="68">
        <v>24</v>
      </c>
      <c r="AU929" s="68">
        <v>0</v>
      </c>
      <c r="AV929" s="68">
        <v>1</v>
      </c>
      <c r="AW929" s="68"/>
      <c r="AX929" s="68">
        <v>196</v>
      </c>
      <c r="AY929" s="126">
        <v>196</v>
      </c>
      <c r="AZ929" s="68">
        <v>0</v>
      </c>
      <c r="BA929" s="68">
        <v>1</v>
      </c>
      <c r="EQ929" s="68">
        <v>57035</v>
      </c>
      <c r="ER929" s="175">
        <v>1</v>
      </c>
      <c r="ES929" s="68">
        <v>-1</v>
      </c>
      <c r="ET929" s="68">
        <v>35</v>
      </c>
      <c r="EU929" s="68">
        <v>0</v>
      </c>
      <c r="EV929" s="68">
        <v>150035</v>
      </c>
      <c r="EW929" s="68" t="s">
        <v>2673</v>
      </c>
      <c r="EX929" s="68" t="str">
        <f t="shared" si="47"/>
        <v>소형</v>
      </c>
      <c r="GE929" s="68">
        <v>22000</v>
      </c>
      <c r="GF929" s="68" t="s">
        <v>4604</v>
      </c>
    </row>
    <row r="930" spans="6:188" x14ac:dyDescent="0.3">
      <c r="F930" s="68">
        <v>81515</v>
      </c>
      <c r="G930" s="68">
        <v>1</v>
      </c>
      <c r="H930" s="68">
        <v>181515</v>
      </c>
      <c r="I930" s="68">
        <v>281515</v>
      </c>
      <c r="J930" s="68" t="s">
        <v>1269</v>
      </c>
      <c r="K930" s="68" t="s">
        <v>1113</v>
      </c>
      <c r="L930" s="68">
        <v>150000</v>
      </c>
      <c r="M930" s="68">
        <v>20</v>
      </c>
      <c r="N930" s="68">
        <v>0</v>
      </c>
      <c r="O930" s="68">
        <v>0</v>
      </c>
      <c r="P930" s="68">
        <v>0</v>
      </c>
      <c r="Q930" s="68">
        <v>0</v>
      </c>
      <c r="R930" s="68">
        <v>256</v>
      </c>
      <c r="S930" s="68">
        <v>0</v>
      </c>
      <c r="T930" s="68">
        <v>5</v>
      </c>
      <c r="U930" s="68">
        <v>68</v>
      </c>
      <c r="V930" s="68">
        <v>0</v>
      </c>
      <c r="W930" s="68">
        <v>15</v>
      </c>
      <c r="X930" s="68">
        <v>0</v>
      </c>
      <c r="Y930" s="68">
        <v>68</v>
      </c>
      <c r="Z930" s="68">
        <v>0</v>
      </c>
      <c r="AA930" s="68">
        <v>2</v>
      </c>
      <c r="AB930" s="68">
        <v>0</v>
      </c>
      <c r="AC930" s="68">
        <v>0</v>
      </c>
      <c r="AD930" s="68">
        <v>103</v>
      </c>
      <c r="AE930" s="68">
        <v>12</v>
      </c>
      <c r="AF930" s="68">
        <v>0</v>
      </c>
      <c r="AG930" s="68">
        <v>118</v>
      </c>
      <c r="AH930" s="68">
        <v>500</v>
      </c>
      <c r="AI930" s="68">
        <v>0</v>
      </c>
      <c r="AJ930" s="68">
        <v>0</v>
      </c>
      <c r="AK930" s="68">
        <v>0</v>
      </c>
      <c r="AL930" s="68">
        <v>0</v>
      </c>
      <c r="AM930" s="68">
        <v>0</v>
      </c>
      <c r="AN930" s="68">
        <v>0</v>
      </c>
      <c r="AO930" s="68">
        <v>0</v>
      </c>
      <c r="AP930" s="68" t="s">
        <v>1270</v>
      </c>
      <c r="AQ930" s="68">
        <v>1</v>
      </c>
      <c r="AR930" s="68">
        <v>0</v>
      </c>
      <c r="AS930" s="68">
        <v>600</v>
      </c>
      <c r="AT930" s="68">
        <v>24</v>
      </c>
      <c r="AU930" s="68">
        <v>0</v>
      </c>
      <c r="AV930" s="68">
        <v>1</v>
      </c>
      <c r="AW930" s="68"/>
      <c r="AX930" s="68">
        <v>197</v>
      </c>
      <c r="AY930" s="126">
        <v>197</v>
      </c>
      <c r="AZ930" s="68">
        <v>0</v>
      </c>
      <c r="BA930" s="68">
        <v>1</v>
      </c>
      <c r="EQ930" s="68">
        <v>57037</v>
      </c>
      <c r="ER930" s="175">
        <v>2</v>
      </c>
      <c r="ES930" s="68">
        <v>-1</v>
      </c>
      <c r="ET930" s="68">
        <v>37</v>
      </c>
      <c r="EU930" s="68">
        <v>0</v>
      </c>
      <c r="EV930" s="68">
        <v>150037</v>
      </c>
      <c r="EW930" s="68" t="s">
        <v>2675</v>
      </c>
      <c r="EX930" s="68" t="str">
        <f t="shared" si="47"/>
        <v>중형</v>
      </c>
      <c r="GE930" s="68">
        <v>22001</v>
      </c>
      <c r="GF930" s="68" t="s">
        <v>3883</v>
      </c>
    </row>
    <row r="931" spans="6:188" x14ac:dyDescent="0.3">
      <c r="F931" s="68">
        <v>81516</v>
      </c>
      <c r="G931" s="68">
        <v>1</v>
      </c>
      <c r="H931" s="68">
        <v>181516</v>
      </c>
      <c r="I931" s="68">
        <v>281516</v>
      </c>
      <c r="J931" s="68" t="s">
        <v>1271</v>
      </c>
      <c r="K931" s="68" t="s">
        <v>1272</v>
      </c>
      <c r="L931" s="68">
        <v>150000</v>
      </c>
      <c r="M931" s="68">
        <v>20</v>
      </c>
      <c r="N931" s="68">
        <v>0</v>
      </c>
      <c r="O931" s="68">
        <v>0</v>
      </c>
      <c r="P931" s="68">
        <v>0</v>
      </c>
      <c r="Q931" s="68">
        <v>0</v>
      </c>
      <c r="R931" s="68">
        <v>256</v>
      </c>
      <c r="S931" s="68">
        <v>0</v>
      </c>
      <c r="T931" s="68">
        <v>5</v>
      </c>
      <c r="U931" s="68">
        <v>23</v>
      </c>
      <c r="V931" s="68">
        <v>0</v>
      </c>
      <c r="W931" s="68">
        <v>60</v>
      </c>
      <c r="X931" s="68">
        <v>0</v>
      </c>
      <c r="Y931" s="68">
        <v>53</v>
      </c>
      <c r="Z931" s="68">
        <v>0</v>
      </c>
      <c r="AA931" s="68">
        <v>26</v>
      </c>
      <c r="AB931" s="68">
        <v>0</v>
      </c>
      <c r="AC931" s="68">
        <v>0</v>
      </c>
      <c r="AD931" s="68">
        <v>103</v>
      </c>
      <c r="AE931" s="68">
        <v>12</v>
      </c>
      <c r="AF931" s="68">
        <v>0</v>
      </c>
      <c r="AG931" s="68">
        <v>138</v>
      </c>
      <c r="AH931" s="68">
        <v>500</v>
      </c>
      <c r="AI931" s="68">
        <v>8</v>
      </c>
      <c r="AJ931" s="68">
        <v>0</v>
      </c>
      <c r="AK931" s="68">
        <v>0</v>
      </c>
      <c r="AL931" s="68">
        <v>0</v>
      </c>
      <c r="AM931" s="68">
        <v>0</v>
      </c>
      <c r="AN931" s="68">
        <v>0</v>
      </c>
      <c r="AO931" s="68">
        <v>0</v>
      </c>
      <c r="AP931" s="68" t="s">
        <v>1273</v>
      </c>
      <c r="AQ931" s="68">
        <v>1</v>
      </c>
      <c r="AR931" s="68">
        <v>0</v>
      </c>
      <c r="AS931" s="68">
        <v>600</v>
      </c>
      <c r="AT931" s="68">
        <v>24</v>
      </c>
      <c r="AU931" s="68">
        <v>0</v>
      </c>
      <c r="AV931" s="68">
        <v>1</v>
      </c>
      <c r="AW931" s="68"/>
      <c r="AX931" s="68">
        <v>198</v>
      </c>
      <c r="AY931" s="126">
        <v>198</v>
      </c>
      <c r="AZ931" s="68">
        <v>0</v>
      </c>
      <c r="BA931" s="68">
        <v>1</v>
      </c>
      <c r="EQ931" s="68">
        <v>57038</v>
      </c>
      <c r="ER931" s="175">
        <v>1</v>
      </c>
      <c r="ES931" s="68">
        <v>-1</v>
      </c>
      <c r="ET931" s="68">
        <v>38</v>
      </c>
      <c r="EU931" s="68">
        <v>0</v>
      </c>
      <c r="EV931" s="68">
        <v>150038</v>
      </c>
      <c r="EW931" s="68" t="s">
        <v>2676</v>
      </c>
      <c r="EX931" s="68" t="str">
        <f t="shared" si="47"/>
        <v>소형</v>
      </c>
      <c r="GE931" s="68">
        <v>22100</v>
      </c>
      <c r="GF931" s="68" t="s">
        <v>4605</v>
      </c>
    </row>
    <row r="932" spans="6:188" x14ac:dyDescent="0.3">
      <c r="F932" s="68">
        <v>81517</v>
      </c>
      <c r="G932" s="68">
        <v>1</v>
      </c>
      <c r="H932" s="68">
        <v>181517</v>
      </c>
      <c r="I932" s="68">
        <v>281517</v>
      </c>
      <c r="J932" s="68" t="s">
        <v>1274</v>
      </c>
      <c r="K932" s="68" t="s">
        <v>1119</v>
      </c>
      <c r="L932" s="68">
        <v>150000</v>
      </c>
      <c r="M932" s="68">
        <v>20</v>
      </c>
      <c r="N932" s="68">
        <v>0</v>
      </c>
      <c r="O932" s="68">
        <v>0</v>
      </c>
      <c r="P932" s="68">
        <v>0</v>
      </c>
      <c r="Q932" s="68">
        <v>0</v>
      </c>
      <c r="R932" s="68">
        <v>256</v>
      </c>
      <c r="S932" s="68">
        <v>0</v>
      </c>
      <c r="T932" s="68">
        <v>5</v>
      </c>
      <c r="U932" s="68">
        <v>54</v>
      </c>
      <c r="V932" s="68">
        <v>0</v>
      </c>
      <c r="W932" s="68">
        <v>45</v>
      </c>
      <c r="X932" s="68">
        <v>0</v>
      </c>
      <c r="Y932" s="68">
        <v>0</v>
      </c>
      <c r="Z932" s="68">
        <v>0</v>
      </c>
      <c r="AA932" s="68">
        <v>0</v>
      </c>
      <c r="AB932" s="68">
        <v>0</v>
      </c>
      <c r="AC932" s="68">
        <v>0</v>
      </c>
      <c r="AD932" s="68">
        <v>102</v>
      </c>
      <c r="AE932" s="68">
        <v>12</v>
      </c>
      <c r="AF932" s="68">
        <v>0</v>
      </c>
      <c r="AG932" s="68">
        <v>114</v>
      </c>
      <c r="AH932" s="68">
        <v>0</v>
      </c>
      <c r="AI932" s="68">
        <v>800</v>
      </c>
      <c r="AJ932" s="68">
        <v>0</v>
      </c>
      <c r="AK932" s="68">
        <v>0</v>
      </c>
      <c r="AL932" s="68">
        <v>0</v>
      </c>
      <c r="AM932" s="68">
        <v>0</v>
      </c>
      <c r="AN932" s="68">
        <v>0</v>
      </c>
      <c r="AO932" s="68">
        <v>0</v>
      </c>
      <c r="AP932" s="68" t="s">
        <v>1275</v>
      </c>
      <c r="AQ932" s="68">
        <v>1</v>
      </c>
      <c r="AR932" s="68">
        <v>0</v>
      </c>
      <c r="AS932" s="68">
        <v>600</v>
      </c>
      <c r="AT932" s="68">
        <v>24</v>
      </c>
      <c r="AU932" s="68">
        <v>0</v>
      </c>
      <c r="AV932" s="68">
        <v>1</v>
      </c>
      <c r="AW932" s="68"/>
      <c r="AX932" s="68">
        <v>199</v>
      </c>
      <c r="AY932" s="126">
        <v>199</v>
      </c>
      <c r="AZ932" s="68">
        <v>0</v>
      </c>
      <c r="BA932" s="68">
        <v>1</v>
      </c>
      <c r="EQ932" s="68">
        <v>57039</v>
      </c>
      <c r="ER932" s="175">
        <v>2</v>
      </c>
      <c r="ES932" s="68">
        <v>-1</v>
      </c>
      <c r="ET932" s="68">
        <v>39</v>
      </c>
      <c r="EU932" s="68">
        <v>0</v>
      </c>
      <c r="EV932" s="68">
        <v>150039</v>
      </c>
      <c r="EW932" s="68" t="s">
        <v>2677</v>
      </c>
      <c r="EX932" s="68" t="str">
        <f t="shared" si="47"/>
        <v>중형</v>
      </c>
      <c r="GE932" s="68">
        <v>22200</v>
      </c>
      <c r="GF932" s="68" t="s">
        <v>4606</v>
      </c>
    </row>
    <row r="933" spans="6:188" x14ac:dyDescent="0.3">
      <c r="F933" s="68">
        <v>81518</v>
      </c>
      <c r="G933" s="68">
        <v>1</v>
      </c>
      <c r="H933" s="68">
        <v>181518</v>
      </c>
      <c r="I933" s="68">
        <v>281518</v>
      </c>
      <c r="J933" s="68" t="s">
        <v>1276</v>
      </c>
      <c r="K933" s="68" t="s">
        <v>1277</v>
      </c>
      <c r="L933" s="68">
        <v>150000</v>
      </c>
      <c r="M933" s="68">
        <v>20</v>
      </c>
      <c r="N933" s="68">
        <v>0</v>
      </c>
      <c r="O933" s="68">
        <v>0</v>
      </c>
      <c r="P933" s="68">
        <v>0</v>
      </c>
      <c r="Q933" s="68">
        <v>0</v>
      </c>
      <c r="R933" s="68">
        <v>256</v>
      </c>
      <c r="S933" s="68">
        <v>0</v>
      </c>
      <c r="T933" s="68">
        <v>5</v>
      </c>
      <c r="U933" s="68">
        <v>9</v>
      </c>
      <c r="V933" s="68">
        <v>0</v>
      </c>
      <c r="W933" s="68">
        <v>54</v>
      </c>
      <c r="X933" s="68">
        <v>0</v>
      </c>
      <c r="Y933" s="68">
        <v>0</v>
      </c>
      <c r="Z933" s="68">
        <v>0</v>
      </c>
      <c r="AA933" s="68">
        <v>0</v>
      </c>
      <c r="AB933" s="68">
        <v>0</v>
      </c>
      <c r="AC933" s="68">
        <v>0</v>
      </c>
      <c r="AD933" s="68">
        <v>102</v>
      </c>
      <c r="AE933" s="68">
        <v>12</v>
      </c>
      <c r="AF933" s="68">
        <v>0</v>
      </c>
      <c r="AG933" s="68">
        <v>141</v>
      </c>
      <c r="AH933" s="68">
        <v>100</v>
      </c>
      <c r="AI933" s="68">
        <v>0</v>
      </c>
      <c r="AJ933" s="68">
        <v>0</v>
      </c>
      <c r="AK933" s="68">
        <v>0</v>
      </c>
      <c r="AL933" s="68">
        <v>0</v>
      </c>
      <c r="AM933" s="68">
        <v>0</v>
      </c>
      <c r="AN933" s="68">
        <v>0</v>
      </c>
      <c r="AO933" s="68">
        <v>0</v>
      </c>
      <c r="AP933" s="68" t="s">
        <v>1278</v>
      </c>
      <c r="AQ933" s="68">
        <v>1</v>
      </c>
      <c r="AR933" s="68">
        <v>0</v>
      </c>
      <c r="AS933" s="68">
        <v>600</v>
      </c>
      <c r="AT933" s="68">
        <v>24</v>
      </c>
      <c r="AU933" s="68">
        <v>0</v>
      </c>
      <c r="AV933" s="68">
        <v>1</v>
      </c>
      <c r="AW933" s="68"/>
      <c r="AX933" s="68">
        <v>200</v>
      </c>
      <c r="AY933" s="126">
        <v>200</v>
      </c>
      <c r="AZ933" s="68">
        <v>0</v>
      </c>
      <c r="BA933" s="68">
        <v>1</v>
      </c>
      <c r="EQ933" s="68">
        <v>57041</v>
      </c>
      <c r="ER933" s="175">
        <v>1</v>
      </c>
      <c r="ES933" s="68">
        <v>-1</v>
      </c>
      <c r="ET933" s="68">
        <v>41</v>
      </c>
      <c r="EU933" s="68">
        <v>0</v>
      </c>
      <c r="EV933" s="68">
        <v>150041</v>
      </c>
      <c r="EW933" s="68" t="s">
        <v>2679</v>
      </c>
      <c r="EX933" s="68" t="str">
        <f t="shared" si="47"/>
        <v>소형</v>
      </c>
      <c r="GE933" s="68">
        <v>22201</v>
      </c>
      <c r="GF933" s="68" t="s">
        <v>4607</v>
      </c>
    </row>
    <row r="934" spans="6:188" x14ac:dyDescent="0.3">
      <c r="F934" s="68">
        <v>81519</v>
      </c>
      <c r="G934" s="68">
        <v>1</v>
      </c>
      <c r="H934" s="68">
        <v>181519</v>
      </c>
      <c r="I934" s="68">
        <v>281519</v>
      </c>
      <c r="J934" s="68" t="s">
        <v>1279</v>
      </c>
      <c r="K934" s="68" t="s">
        <v>1280</v>
      </c>
      <c r="L934" s="68">
        <v>150000</v>
      </c>
      <c r="M934" s="68">
        <v>20</v>
      </c>
      <c r="N934" s="68">
        <v>0</v>
      </c>
      <c r="O934" s="68">
        <v>0</v>
      </c>
      <c r="P934" s="68">
        <v>0</v>
      </c>
      <c r="Q934" s="68">
        <v>0</v>
      </c>
      <c r="R934" s="68">
        <v>256</v>
      </c>
      <c r="S934" s="68">
        <v>0</v>
      </c>
      <c r="T934" s="68">
        <v>5</v>
      </c>
      <c r="U934" s="68">
        <v>75</v>
      </c>
      <c r="V934" s="68">
        <v>0</v>
      </c>
      <c r="W934" s="68">
        <v>53</v>
      </c>
      <c r="X934" s="68">
        <v>0</v>
      </c>
      <c r="Y934" s="68">
        <v>35</v>
      </c>
      <c r="Z934" s="68">
        <v>0</v>
      </c>
      <c r="AA934" s="68">
        <v>26</v>
      </c>
      <c r="AB934" s="68">
        <v>0</v>
      </c>
      <c r="AC934" s="68">
        <v>0</v>
      </c>
      <c r="AD934" s="68">
        <v>114</v>
      </c>
      <c r="AE934" s="68">
        <v>30</v>
      </c>
      <c r="AF934" s="68">
        <v>0</v>
      </c>
      <c r="AG934" s="68">
        <v>121</v>
      </c>
      <c r="AH934" s="68">
        <v>1000</v>
      </c>
      <c r="AI934" s="68">
        <v>0</v>
      </c>
      <c r="AJ934" s="68">
        <v>0</v>
      </c>
      <c r="AK934" s="68">
        <v>0</v>
      </c>
      <c r="AL934" s="68">
        <v>0</v>
      </c>
      <c r="AM934" s="68">
        <v>0</v>
      </c>
      <c r="AN934" s="68">
        <v>0</v>
      </c>
      <c r="AO934" s="68">
        <v>0</v>
      </c>
      <c r="AP934" s="68" t="s">
        <v>1281</v>
      </c>
      <c r="AQ934" s="68">
        <v>1</v>
      </c>
      <c r="AR934" s="68">
        <v>0</v>
      </c>
      <c r="AS934" s="68">
        <v>600</v>
      </c>
      <c r="AT934" s="68">
        <v>24</v>
      </c>
      <c r="AU934" s="68">
        <v>0</v>
      </c>
      <c r="AV934" s="68">
        <v>1</v>
      </c>
      <c r="AW934" s="68"/>
      <c r="AX934" s="68">
        <v>201</v>
      </c>
      <c r="AY934" s="126">
        <v>201</v>
      </c>
      <c r="AZ934" s="68">
        <v>0</v>
      </c>
      <c r="BA934" s="68">
        <v>1</v>
      </c>
      <c r="EQ934" s="68">
        <v>57040</v>
      </c>
      <c r="ER934" s="175">
        <v>2</v>
      </c>
      <c r="ES934" s="68">
        <v>-1</v>
      </c>
      <c r="ET934" s="68">
        <v>40</v>
      </c>
      <c r="EU934" s="68">
        <v>0</v>
      </c>
      <c r="EV934" s="68">
        <v>150040</v>
      </c>
      <c r="EW934" s="68" t="s">
        <v>2678</v>
      </c>
      <c r="EX934" s="68" t="str">
        <f t="shared" si="47"/>
        <v>중형</v>
      </c>
      <c r="GE934" s="68">
        <v>22202</v>
      </c>
      <c r="GF934" s="68" t="s">
        <v>4608</v>
      </c>
    </row>
    <row r="935" spans="6:188" x14ac:dyDescent="0.3">
      <c r="F935" s="68">
        <v>81520</v>
      </c>
      <c r="G935" s="68">
        <v>1</v>
      </c>
      <c r="H935" s="68">
        <v>181520</v>
      </c>
      <c r="I935" s="68">
        <v>281520</v>
      </c>
      <c r="J935" s="68" t="s">
        <v>1282</v>
      </c>
      <c r="K935" s="68" t="s">
        <v>1283</v>
      </c>
      <c r="L935" s="68">
        <v>150000</v>
      </c>
      <c r="M935" s="68">
        <v>20</v>
      </c>
      <c r="N935" s="68">
        <v>0</v>
      </c>
      <c r="O935" s="68">
        <v>0</v>
      </c>
      <c r="P935" s="68">
        <v>0</v>
      </c>
      <c r="Q935" s="68">
        <v>0</v>
      </c>
      <c r="R935" s="68">
        <v>256</v>
      </c>
      <c r="S935" s="68">
        <v>0</v>
      </c>
      <c r="T935" s="68">
        <v>5</v>
      </c>
      <c r="U935" s="68">
        <v>49</v>
      </c>
      <c r="V935" s="68">
        <v>0</v>
      </c>
      <c r="W935" s="68">
        <v>90</v>
      </c>
      <c r="X935" s="68">
        <v>0</v>
      </c>
      <c r="Y935" s="68">
        <v>25</v>
      </c>
      <c r="Z935" s="68">
        <v>0</v>
      </c>
      <c r="AA935" s="68">
        <v>36</v>
      </c>
      <c r="AB935" s="68">
        <v>0</v>
      </c>
      <c r="AC935" s="68">
        <v>0</v>
      </c>
      <c r="AD935" s="68">
        <v>138</v>
      </c>
      <c r="AE935" s="68">
        <v>500</v>
      </c>
      <c r="AF935" s="68">
        <v>2</v>
      </c>
      <c r="AG935" s="68">
        <v>138</v>
      </c>
      <c r="AH935" s="68">
        <v>500</v>
      </c>
      <c r="AI935" s="68">
        <v>3</v>
      </c>
      <c r="AJ935" s="68">
        <v>138</v>
      </c>
      <c r="AK935" s="68">
        <v>500</v>
      </c>
      <c r="AL935" s="68">
        <v>4</v>
      </c>
      <c r="AM935" s="68">
        <v>138</v>
      </c>
      <c r="AN935" s="68">
        <v>500</v>
      </c>
      <c r="AO935" s="68">
        <v>5</v>
      </c>
      <c r="AP935" s="68" t="s">
        <v>1284</v>
      </c>
      <c r="AQ935" s="68">
        <v>1</v>
      </c>
      <c r="AR935" s="68">
        <v>0</v>
      </c>
      <c r="AS935" s="68">
        <v>600</v>
      </c>
      <c r="AT935" s="68">
        <v>24</v>
      </c>
      <c r="AU935" s="68">
        <v>0</v>
      </c>
      <c r="AV935" s="68">
        <v>1</v>
      </c>
      <c r="AW935" s="68"/>
      <c r="AX935" s="68">
        <v>202</v>
      </c>
      <c r="AY935" s="126">
        <v>202</v>
      </c>
      <c r="AZ935" s="68">
        <v>0</v>
      </c>
      <c r="BA935" s="68">
        <v>1</v>
      </c>
      <c r="EQ935" s="68">
        <v>157036</v>
      </c>
      <c r="ER935" s="175">
        <v>2</v>
      </c>
      <c r="ES935" s="68">
        <v>-1</v>
      </c>
      <c r="ET935" s="68">
        <v>36</v>
      </c>
      <c r="EU935" s="68">
        <v>0</v>
      </c>
      <c r="EV935" s="68">
        <v>150036</v>
      </c>
      <c r="EW935" s="68" t="s">
        <v>2674</v>
      </c>
      <c r="EX935" s="68" t="str">
        <f t="shared" si="47"/>
        <v>중형</v>
      </c>
      <c r="GE935" s="68">
        <v>22203</v>
      </c>
      <c r="GF935" s="68" t="s">
        <v>4609</v>
      </c>
    </row>
    <row r="936" spans="6:188" x14ac:dyDescent="0.3">
      <c r="F936" s="68">
        <v>81523</v>
      </c>
      <c r="G936" s="68">
        <v>1</v>
      </c>
      <c r="H936" s="68">
        <v>181523</v>
      </c>
      <c r="I936" s="68">
        <v>281523</v>
      </c>
      <c r="J936" s="68" t="s">
        <v>1285</v>
      </c>
      <c r="K936" s="68" t="s">
        <v>1286</v>
      </c>
      <c r="L936" s="68">
        <v>100000</v>
      </c>
      <c r="M936" s="68">
        <v>20</v>
      </c>
      <c r="N936" s="68">
        <v>0</v>
      </c>
      <c r="O936" s="68">
        <v>0</v>
      </c>
      <c r="P936" s="68">
        <v>0</v>
      </c>
      <c r="Q936" s="68">
        <v>0</v>
      </c>
      <c r="R936" s="68">
        <v>256</v>
      </c>
      <c r="S936" s="68">
        <v>0</v>
      </c>
      <c r="T936" s="68">
        <v>4</v>
      </c>
      <c r="U936" s="68">
        <v>28</v>
      </c>
      <c r="V936" s="68">
        <v>0</v>
      </c>
      <c r="W936" s="68">
        <v>32</v>
      </c>
      <c r="X936" s="68">
        <v>0</v>
      </c>
      <c r="Y936" s="68">
        <v>16</v>
      </c>
      <c r="Z936" s="68">
        <v>0</v>
      </c>
      <c r="AA936" s="68">
        <v>18</v>
      </c>
      <c r="AB936" s="68">
        <v>0</v>
      </c>
      <c r="AC936" s="68">
        <v>0</v>
      </c>
      <c r="AD936" s="68">
        <v>120</v>
      </c>
      <c r="AE936" s="68">
        <v>800</v>
      </c>
      <c r="AF936" s="68">
        <v>0</v>
      </c>
      <c r="AG936" s="68">
        <v>100</v>
      </c>
      <c r="AH936" s="68">
        <v>6</v>
      </c>
      <c r="AI936" s="68">
        <v>0</v>
      </c>
      <c r="AJ936" s="68">
        <v>0</v>
      </c>
      <c r="AK936" s="68">
        <v>0</v>
      </c>
      <c r="AL936" s="68">
        <v>0</v>
      </c>
      <c r="AM936" s="68">
        <v>0</v>
      </c>
      <c r="AN936" s="68">
        <v>0</v>
      </c>
      <c r="AO936" s="68">
        <v>0</v>
      </c>
      <c r="AP936" s="68" t="s">
        <v>1807</v>
      </c>
      <c r="AQ936" s="68">
        <v>1</v>
      </c>
      <c r="AR936" s="68">
        <v>0</v>
      </c>
      <c r="AS936" s="68">
        <v>300</v>
      </c>
      <c r="AT936" s="68">
        <v>24</v>
      </c>
      <c r="AU936" s="68">
        <v>8192</v>
      </c>
      <c r="AV936" s="68">
        <v>1</v>
      </c>
      <c r="AW936" s="68"/>
      <c r="AX936" s="68">
        <v>203</v>
      </c>
      <c r="AY936" s="126">
        <v>203</v>
      </c>
      <c r="AZ936" s="68">
        <v>2000000</v>
      </c>
      <c r="BA936" s="68">
        <v>1</v>
      </c>
      <c r="EQ936" s="68">
        <v>157034</v>
      </c>
      <c r="ER936" s="175">
        <v>1</v>
      </c>
      <c r="ES936" s="68">
        <v>-1</v>
      </c>
      <c r="ET936" s="68">
        <v>34</v>
      </c>
      <c r="EU936" s="68">
        <v>0</v>
      </c>
      <c r="EV936" s="68">
        <v>150034</v>
      </c>
      <c r="EW936" s="68" t="s">
        <v>2672</v>
      </c>
      <c r="EX936" s="68" t="str">
        <f t="shared" si="47"/>
        <v>소형</v>
      </c>
      <c r="GE936" s="68">
        <v>22204</v>
      </c>
      <c r="GF936" s="68" t="s">
        <v>4610</v>
      </c>
    </row>
    <row r="937" spans="6:188" x14ac:dyDescent="0.3">
      <c r="F937" s="68">
        <v>81524</v>
      </c>
      <c r="G937" s="68">
        <v>1</v>
      </c>
      <c r="H937" s="68">
        <v>181524</v>
      </c>
      <c r="I937" s="68">
        <v>281524</v>
      </c>
      <c r="J937" s="68" t="s">
        <v>1287</v>
      </c>
      <c r="K937" s="68" t="s">
        <v>1288</v>
      </c>
      <c r="L937" s="68">
        <v>150000</v>
      </c>
      <c r="M937" s="68">
        <v>20</v>
      </c>
      <c r="N937" s="68">
        <v>0</v>
      </c>
      <c r="O937" s="68">
        <v>0</v>
      </c>
      <c r="P937" s="68">
        <v>0</v>
      </c>
      <c r="Q937" s="68">
        <v>0</v>
      </c>
      <c r="R937" s="68">
        <v>256</v>
      </c>
      <c r="S937" s="68">
        <v>0</v>
      </c>
      <c r="T937" s="68">
        <v>5</v>
      </c>
      <c r="U937" s="68">
        <v>56</v>
      </c>
      <c r="V937" s="68">
        <v>0</v>
      </c>
      <c r="W937" s="68">
        <v>63</v>
      </c>
      <c r="X937" s="68">
        <v>0</v>
      </c>
      <c r="Y937" s="68">
        <v>40</v>
      </c>
      <c r="Z937" s="68">
        <v>0</v>
      </c>
      <c r="AA937" s="68">
        <v>45</v>
      </c>
      <c r="AB937" s="68">
        <v>0</v>
      </c>
      <c r="AC937" s="68">
        <v>0</v>
      </c>
      <c r="AD937" s="68">
        <v>120</v>
      </c>
      <c r="AE937" s="68">
        <v>1000</v>
      </c>
      <c r="AF937" s="68">
        <v>0</v>
      </c>
      <c r="AG937" s="68">
        <v>100</v>
      </c>
      <c r="AH937" s="68">
        <v>8</v>
      </c>
      <c r="AI937" s="68">
        <v>0</v>
      </c>
      <c r="AJ937" s="68">
        <v>0</v>
      </c>
      <c r="AK937" s="68">
        <v>0</v>
      </c>
      <c r="AL937" s="68">
        <v>0</v>
      </c>
      <c r="AM937" s="68">
        <v>0</v>
      </c>
      <c r="AN937" s="68">
        <v>0</v>
      </c>
      <c r="AO937" s="68">
        <v>0</v>
      </c>
      <c r="AP937" s="68" t="s">
        <v>1808</v>
      </c>
      <c r="AQ937" s="68">
        <v>1</v>
      </c>
      <c r="AR937" s="68">
        <v>0</v>
      </c>
      <c r="AS937" s="68">
        <v>600</v>
      </c>
      <c r="AT937" s="68">
        <v>16</v>
      </c>
      <c r="AU937" s="68">
        <v>0</v>
      </c>
      <c r="AV937" s="68">
        <v>1</v>
      </c>
      <c r="AW937" s="68"/>
      <c r="AX937" s="68">
        <v>204</v>
      </c>
      <c r="AY937" s="126">
        <v>204</v>
      </c>
      <c r="AZ937" s="68">
        <v>0</v>
      </c>
      <c r="BA937" s="68">
        <v>1</v>
      </c>
      <c r="EQ937" s="68">
        <v>157035</v>
      </c>
      <c r="ER937" s="175">
        <v>1</v>
      </c>
      <c r="ES937" s="68">
        <v>-1</v>
      </c>
      <c r="ET937" s="68">
        <v>35</v>
      </c>
      <c r="EU937" s="68">
        <v>0</v>
      </c>
      <c r="EV937" s="68">
        <v>150035</v>
      </c>
      <c r="EW937" s="68" t="s">
        <v>2673</v>
      </c>
      <c r="EX937" s="68" t="str">
        <f t="shared" si="47"/>
        <v>소형</v>
      </c>
      <c r="GE937" s="68">
        <v>22205</v>
      </c>
      <c r="GF937" s="68" t="s">
        <v>4611</v>
      </c>
    </row>
    <row r="938" spans="6:188" x14ac:dyDescent="0.3">
      <c r="F938" s="68">
        <v>82001</v>
      </c>
      <c r="G938" s="68">
        <v>1</v>
      </c>
      <c r="H938" s="68">
        <v>182001</v>
      </c>
      <c r="I938" s="68">
        <v>282001</v>
      </c>
      <c r="J938" s="68" t="s">
        <v>1289</v>
      </c>
      <c r="K938" s="68" t="s">
        <v>1290</v>
      </c>
      <c r="L938" s="68">
        <v>10000</v>
      </c>
      <c r="M938" s="68">
        <v>20</v>
      </c>
      <c r="N938" s="68">
        <v>0</v>
      </c>
      <c r="O938" s="68">
        <v>0</v>
      </c>
      <c r="P938" s="68">
        <v>0</v>
      </c>
      <c r="Q938" s="68">
        <v>0</v>
      </c>
      <c r="R938" s="68">
        <v>512</v>
      </c>
      <c r="S938" s="68">
        <v>0</v>
      </c>
      <c r="T938" s="68">
        <v>1</v>
      </c>
      <c r="U938" s="68">
        <v>2</v>
      </c>
      <c r="V938" s="68">
        <v>0</v>
      </c>
      <c r="W938" s="68">
        <v>2</v>
      </c>
      <c r="X938" s="68">
        <v>0</v>
      </c>
      <c r="Y938" s="68">
        <v>12</v>
      </c>
      <c r="Z938" s="68">
        <v>0</v>
      </c>
      <c r="AA938" s="68">
        <v>17</v>
      </c>
      <c r="AB938" s="68">
        <v>0</v>
      </c>
      <c r="AC938" s="68">
        <v>0</v>
      </c>
      <c r="AD938" s="68">
        <v>0</v>
      </c>
      <c r="AE938" s="68">
        <v>0</v>
      </c>
      <c r="AF938" s="68">
        <v>0</v>
      </c>
      <c r="AG938" s="68">
        <v>0</v>
      </c>
      <c r="AH938" s="68">
        <v>0</v>
      </c>
      <c r="AI938" s="68">
        <v>0</v>
      </c>
      <c r="AJ938" s="68">
        <v>0</v>
      </c>
      <c r="AK938" s="68">
        <v>0</v>
      </c>
      <c r="AL938" s="68">
        <v>0</v>
      </c>
      <c r="AM938" s="68">
        <v>0</v>
      </c>
      <c r="AN938" s="68">
        <v>0</v>
      </c>
      <c r="AO938" s="68">
        <v>0</v>
      </c>
      <c r="AP938" s="68" t="s">
        <v>1291</v>
      </c>
      <c r="AQ938" s="68">
        <v>0</v>
      </c>
      <c r="AR938" s="68">
        <v>0</v>
      </c>
      <c r="AS938" s="68">
        <v>150</v>
      </c>
      <c r="AT938" s="68">
        <v>8388616</v>
      </c>
      <c r="AU938" s="68">
        <v>8192</v>
      </c>
      <c r="AV938" s="68">
        <v>1</v>
      </c>
      <c r="AW938" s="68"/>
      <c r="AX938" s="68">
        <v>205</v>
      </c>
      <c r="AY938" s="126">
        <v>205</v>
      </c>
      <c r="AZ938" s="68">
        <v>100000</v>
      </c>
      <c r="BA938" s="68">
        <v>1</v>
      </c>
      <c r="EQ938" s="68">
        <v>157037</v>
      </c>
      <c r="ER938" s="175">
        <v>2</v>
      </c>
      <c r="ES938" s="68">
        <v>-1</v>
      </c>
      <c r="ET938" s="68">
        <v>37</v>
      </c>
      <c r="EU938" s="68">
        <v>0</v>
      </c>
      <c r="EV938" s="68">
        <v>150037</v>
      </c>
      <c r="EW938" s="68" t="s">
        <v>2675</v>
      </c>
      <c r="EX938" s="68" t="str">
        <f t="shared" si="47"/>
        <v>중형</v>
      </c>
      <c r="GE938" s="68">
        <v>22206</v>
      </c>
      <c r="GF938" s="68" t="s">
        <v>4612</v>
      </c>
    </row>
    <row r="939" spans="6:188" x14ac:dyDescent="0.3">
      <c r="F939" s="68">
        <v>82002</v>
      </c>
      <c r="G939" s="68">
        <v>1</v>
      </c>
      <c r="H939" s="68">
        <v>182002</v>
      </c>
      <c r="I939" s="68">
        <v>282002</v>
      </c>
      <c r="J939" s="68" t="s">
        <v>1292</v>
      </c>
      <c r="K939" s="68" t="s">
        <v>1293</v>
      </c>
      <c r="L939" s="68">
        <v>30000</v>
      </c>
      <c r="M939" s="68">
        <v>20</v>
      </c>
      <c r="N939" s="68">
        <v>0</v>
      </c>
      <c r="O939" s="68">
        <v>0</v>
      </c>
      <c r="P939" s="68">
        <v>0</v>
      </c>
      <c r="Q939" s="68">
        <v>0</v>
      </c>
      <c r="R939" s="68">
        <v>512</v>
      </c>
      <c r="S939" s="68">
        <v>0</v>
      </c>
      <c r="T939" s="68">
        <v>2</v>
      </c>
      <c r="U939" s="68">
        <v>4</v>
      </c>
      <c r="V939" s="68">
        <v>0</v>
      </c>
      <c r="W939" s="68">
        <v>5</v>
      </c>
      <c r="X939" s="68">
        <v>0</v>
      </c>
      <c r="Y939" s="68">
        <v>21</v>
      </c>
      <c r="Z939" s="68">
        <v>0</v>
      </c>
      <c r="AA939" s="68">
        <v>32</v>
      </c>
      <c r="AB939" s="68">
        <v>0</v>
      </c>
      <c r="AC939" s="68">
        <v>0</v>
      </c>
      <c r="AD939" s="68">
        <v>0</v>
      </c>
      <c r="AE939" s="68">
        <v>0</v>
      </c>
      <c r="AF939" s="68">
        <v>0</v>
      </c>
      <c r="AG939" s="68">
        <v>0</v>
      </c>
      <c r="AH939" s="68">
        <v>0</v>
      </c>
      <c r="AI939" s="68">
        <v>0</v>
      </c>
      <c r="AJ939" s="68">
        <v>0</v>
      </c>
      <c r="AK939" s="68">
        <v>0</v>
      </c>
      <c r="AL939" s="68">
        <v>0</v>
      </c>
      <c r="AM939" s="68">
        <v>0</v>
      </c>
      <c r="AN939" s="68">
        <v>0</v>
      </c>
      <c r="AO939" s="68">
        <v>0</v>
      </c>
      <c r="AP939" s="68" t="s">
        <v>1294</v>
      </c>
      <c r="AQ939" s="68">
        <v>0</v>
      </c>
      <c r="AR939" s="68">
        <v>0</v>
      </c>
      <c r="AS939" s="68">
        <v>150</v>
      </c>
      <c r="AT939" s="68">
        <v>8388664</v>
      </c>
      <c r="AU939" s="68">
        <v>8192</v>
      </c>
      <c r="AV939" s="68">
        <v>1</v>
      </c>
      <c r="AW939" s="68"/>
      <c r="AX939" s="68">
        <v>206</v>
      </c>
      <c r="AY939" s="126">
        <v>206</v>
      </c>
      <c r="AZ939" s="68">
        <v>500000</v>
      </c>
      <c r="BA939" s="68">
        <v>1</v>
      </c>
      <c r="EQ939" s="68">
        <v>157038</v>
      </c>
      <c r="ER939" s="175">
        <v>1</v>
      </c>
      <c r="ES939" s="68">
        <v>-1</v>
      </c>
      <c r="ET939" s="68">
        <v>38</v>
      </c>
      <c r="EU939" s="68">
        <v>0</v>
      </c>
      <c r="EV939" s="68">
        <v>150038</v>
      </c>
      <c r="EW939" s="68" t="s">
        <v>2676</v>
      </c>
      <c r="EX939" s="68" t="str">
        <f t="shared" si="47"/>
        <v>소형</v>
      </c>
      <c r="GE939" s="68">
        <v>22207</v>
      </c>
      <c r="GF939" s="68" t="s">
        <v>4613</v>
      </c>
    </row>
    <row r="940" spans="6:188" x14ac:dyDescent="0.3">
      <c r="F940" s="68">
        <v>82003</v>
      </c>
      <c r="G940" s="68">
        <v>1</v>
      </c>
      <c r="H940" s="68">
        <v>182003</v>
      </c>
      <c r="I940" s="68">
        <v>282003</v>
      </c>
      <c r="J940" s="68" t="s">
        <v>1295</v>
      </c>
      <c r="K940" s="68" t="s">
        <v>1296</v>
      </c>
      <c r="L940" s="68">
        <v>60000</v>
      </c>
      <c r="M940" s="68">
        <v>20</v>
      </c>
      <c r="N940" s="68">
        <v>0</v>
      </c>
      <c r="O940" s="68">
        <v>0</v>
      </c>
      <c r="P940" s="68">
        <v>0</v>
      </c>
      <c r="Q940" s="68">
        <v>0</v>
      </c>
      <c r="R940" s="68">
        <v>512</v>
      </c>
      <c r="S940" s="68">
        <v>0</v>
      </c>
      <c r="T940" s="68">
        <v>3</v>
      </c>
      <c r="U940" s="68">
        <v>7</v>
      </c>
      <c r="V940" s="68">
        <v>0</v>
      </c>
      <c r="W940" s="68">
        <v>11</v>
      </c>
      <c r="X940" s="68">
        <v>0</v>
      </c>
      <c r="Y940" s="68">
        <v>12</v>
      </c>
      <c r="Z940" s="68">
        <v>0</v>
      </c>
      <c r="AA940" s="68">
        <v>26</v>
      </c>
      <c r="AB940" s="68">
        <v>0</v>
      </c>
      <c r="AC940" s="68">
        <v>0</v>
      </c>
      <c r="AD940" s="68">
        <v>106</v>
      </c>
      <c r="AE940" s="68">
        <v>6</v>
      </c>
      <c r="AF940" s="68">
        <v>0</v>
      </c>
      <c r="AG940" s="68">
        <v>0</v>
      </c>
      <c r="AH940" s="68">
        <v>0</v>
      </c>
      <c r="AI940" s="68">
        <v>0</v>
      </c>
      <c r="AJ940" s="68">
        <v>0</v>
      </c>
      <c r="AK940" s="68">
        <v>0</v>
      </c>
      <c r="AL940" s="68">
        <v>0</v>
      </c>
      <c r="AM940" s="68">
        <v>0</v>
      </c>
      <c r="AN940" s="68">
        <v>0</v>
      </c>
      <c r="AO940" s="68">
        <v>0</v>
      </c>
      <c r="AP940" s="68" t="s">
        <v>1297</v>
      </c>
      <c r="AQ940" s="68">
        <v>1</v>
      </c>
      <c r="AR940" s="68">
        <v>0</v>
      </c>
      <c r="AS940" s="68">
        <v>150</v>
      </c>
      <c r="AT940" s="68">
        <v>8388664</v>
      </c>
      <c r="AU940" s="68">
        <v>8192</v>
      </c>
      <c r="AV940" s="68">
        <v>1</v>
      </c>
      <c r="AW940" s="68"/>
      <c r="AX940" s="68">
        <v>207</v>
      </c>
      <c r="AY940" s="126">
        <v>207</v>
      </c>
      <c r="AZ940" s="68">
        <v>1250000</v>
      </c>
      <c r="BA940" s="68">
        <v>1</v>
      </c>
      <c r="EQ940" s="68">
        <v>157039</v>
      </c>
      <c r="ER940" s="175">
        <v>2</v>
      </c>
      <c r="ES940" s="68">
        <v>-1</v>
      </c>
      <c r="ET940" s="68">
        <v>39</v>
      </c>
      <c r="EU940" s="68">
        <v>0</v>
      </c>
      <c r="EV940" s="68">
        <v>150039</v>
      </c>
      <c r="EW940" s="68" t="s">
        <v>2677</v>
      </c>
      <c r="EX940" s="68" t="str">
        <f t="shared" si="47"/>
        <v>중형</v>
      </c>
      <c r="GE940" s="68">
        <v>22208</v>
      </c>
      <c r="GF940" s="68" t="s">
        <v>4614</v>
      </c>
    </row>
    <row r="941" spans="6:188" x14ac:dyDescent="0.3">
      <c r="F941" s="68">
        <v>82004</v>
      </c>
      <c r="G941" s="68">
        <v>1</v>
      </c>
      <c r="H941" s="68">
        <v>182004</v>
      </c>
      <c r="I941" s="68">
        <v>282004</v>
      </c>
      <c r="J941" s="68" t="s">
        <v>1298</v>
      </c>
      <c r="K941" s="68" t="s">
        <v>1299</v>
      </c>
      <c r="L941" s="68">
        <v>60000</v>
      </c>
      <c r="M941" s="68">
        <v>20</v>
      </c>
      <c r="N941" s="68">
        <v>0</v>
      </c>
      <c r="O941" s="68">
        <v>0</v>
      </c>
      <c r="P941" s="68">
        <v>0</v>
      </c>
      <c r="Q941" s="68">
        <v>0</v>
      </c>
      <c r="R941" s="68">
        <v>512</v>
      </c>
      <c r="S941" s="68">
        <v>0</v>
      </c>
      <c r="T941" s="68">
        <v>3</v>
      </c>
      <c r="U941" s="68">
        <v>9</v>
      </c>
      <c r="V941" s="68">
        <v>0</v>
      </c>
      <c r="W941" s="68">
        <v>9</v>
      </c>
      <c r="X941" s="68">
        <v>0</v>
      </c>
      <c r="Y941" s="68">
        <v>18</v>
      </c>
      <c r="Z941" s="68">
        <v>0</v>
      </c>
      <c r="AA941" s="68">
        <v>20</v>
      </c>
      <c r="AB941" s="68">
        <v>0</v>
      </c>
      <c r="AC941" s="68">
        <v>0</v>
      </c>
      <c r="AD941" s="68">
        <v>105</v>
      </c>
      <c r="AE941" s="68">
        <v>6</v>
      </c>
      <c r="AF941" s="68">
        <v>0</v>
      </c>
      <c r="AG941" s="68">
        <v>0</v>
      </c>
      <c r="AH941" s="68">
        <v>0</v>
      </c>
      <c r="AI941" s="68">
        <v>0</v>
      </c>
      <c r="AJ941" s="68">
        <v>0</v>
      </c>
      <c r="AK941" s="68">
        <v>0</v>
      </c>
      <c r="AL941" s="68">
        <v>0</v>
      </c>
      <c r="AM941" s="68">
        <v>0</v>
      </c>
      <c r="AN941" s="68">
        <v>0</v>
      </c>
      <c r="AO941" s="68">
        <v>0</v>
      </c>
      <c r="AP941" s="68" t="s">
        <v>1300</v>
      </c>
      <c r="AQ941" s="68">
        <v>1</v>
      </c>
      <c r="AR941" s="68">
        <v>0</v>
      </c>
      <c r="AS941" s="68">
        <v>150</v>
      </c>
      <c r="AT941" s="68">
        <v>8388664</v>
      </c>
      <c r="AU941" s="68">
        <v>8192</v>
      </c>
      <c r="AV941" s="68">
        <v>1</v>
      </c>
      <c r="AW941" s="68"/>
      <c r="AX941" s="68">
        <v>208</v>
      </c>
      <c r="AY941" s="126">
        <v>208</v>
      </c>
      <c r="AZ941" s="68">
        <v>1250000</v>
      </c>
      <c r="BA941" s="68">
        <v>1</v>
      </c>
      <c r="EQ941" s="68">
        <v>157041</v>
      </c>
      <c r="ER941" s="175">
        <v>1</v>
      </c>
      <c r="ES941" s="68">
        <v>-1</v>
      </c>
      <c r="ET941" s="68">
        <v>41</v>
      </c>
      <c r="EU941" s="68">
        <v>0</v>
      </c>
      <c r="EV941" s="68">
        <v>150041</v>
      </c>
      <c r="EW941" s="68" t="s">
        <v>2679</v>
      </c>
      <c r="EX941" s="68" t="str">
        <f t="shared" si="47"/>
        <v>소형</v>
      </c>
      <c r="GE941" s="68">
        <v>22209</v>
      </c>
      <c r="GF941" s="68" t="s">
        <v>4615</v>
      </c>
    </row>
    <row r="942" spans="6:188" x14ac:dyDescent="0.3">
      <c r="F942" s="68">
        <v>82005</v>
      </c>
      <c r="G942" s="68">
        <v>1</v>
      </c>
      <c r="H942" s="68">
        <v>182005</v>
      </c>
      <c r="I942" s="68">
        <v>282005</v>
      </c>
      <c r="J942" s="68" t="s">
        <v>1301</v>
      </c>
      <c r="K942" s="68" t="s">
        <v>1302</v>
      </c>
      <c r="L942" s="68">
        <v>100000</v>
      </c>
      <c r="M942" s="68">
        <v>20</v>
      </c>
      <c r="N942" s="68">
        <v>0</v>
      </c>
      <c r="O942" s="68">
        <v>0</v>
      </c>
      <c r="P942" s="68">
        <v>0</v>
      </c>
      <c r="Q942" s="68">
        <v>0</v>
      </c>
      <c r="R942" s="68">
        <v>512</v>
      </c>
      <c r="S942" s="68">
        <v>0</v>
      </c>
      <c r="T942" s="68">
        <v>4</v>
      </c>
      <c r="U942" s="68">
        <v>21</v>
      </c>
      <c r="V942" s="68">
        <v>0</v>
      </c>
      <c r="W942" s="68">
        <v>23</v>
      </c>
      <c r="X942" s="68">
        <v>0</v>
      </c>
      <c r="Y942" s="68">
        <v>24</v>
      </c>
      <c r="Z942" s="68">
        <v>0</v>
      </c>
      <c r="AA942" s="68">
        <v>26</v>
      </c>
      <c r="AB942" s="68">
        <v>0</v>
      </c>
      <c r="AC942" s="68">
        <v>0</v>
      </c>
      <c r="AD942" s="68">
        <v>106</v>
      </c>
      <c r="AE942" s="68">
        <v>9</v>
      </c>
      <c r="AF942" s="68">
        <v>0</v>
      </c>
      <c r="AG942" s="68">
        <v>0</v>
      </c>
      <c r="AH942" s="68">
        <v>0</v>
      </c>
      <c r="AI942" s="68">
        <v>0</v>
      </c>
      <c r="AJ942" s="68">
        <v>0</v>
      </c>
      <c r="AK942" s="68">
        <v>0</v>
      </c>
      <c r="AL942" s="68">
        <v>0</v>
      </c>
      <c r="AM942" s="68">
        <v>0</v>
      </c>
      <c r="AN942" s="68">
        <v>0</v>
      </c>
      <c r="AO942" s="68">
        <v>0</v>
      </c>
      <c r="AP942" s="68" t="s">
        <v>1303</v>
      </c>
      <c r="AQ942" s="68">
        <v>1</v>
      </c>
      <c r="AR942" s="68">
        <v>0</v>
      </c>
      <c r="AS942" s="68">
        <v>300</v>
      </c>
      <c r="AT942" s="68">
        <v>8388664</v>
      </c>
      <c r="AU942" s="68">
        <v>8192</v>
      </c>
      <c r="AV942" s="68">
        <v>1</v>
      </c>
      <c r="AW942" s="68"/>
      <c r="AX942" s="68">
        <v>209</v>
      </c>
      <c r="AY942" s="126">
        <v>209</v>
      </c>
      <c r="AZ942" s="68">
        <v>2000000</v>
      </c>
      <c r="BA942" s="68">
        <v>1</v>
      </c>
      <c r="EQ942" s="68">
        <v>157040</v>
      </c>
      <c r="ER942" s="175">
        <v>2</v>
      </c>
      <c r="ES942" s="68">
        <v>-1</v>
      </c>
      <c r="ET942" s="68">
        <v>40</v>
      </c>
      <c r="EU942" s="68">
        <v>0</v>
      </c>
      <c r="EV942" s="68">
        <v>150040</v>
      </c>
      <c r="EW942" s="68" t="s">
        <v>2678</v>
      </c>
      <c r="EX942" s="68" t="str">
        <f t="shared" si="47"/>
        <v>중형</v>
      </c>
      <c r="GE942" s="68">
        <v>22210</v>
      </c>
      <c r="GF942" s="68" t="s">
        <v>4616</v>
      </c>
    </row>
    <row r="943" spans="6:188" x14ac:dyDescent="0.3">
      <c r="F943" s="68">
        <v>82006</v>
      </c>
      <c r="G943" s="68">
        <v>1</v>
      </c>
      <c r="H943" s="68">
        <v>182006</v>
      </c>
      <c r="I943" s="68">
        <v>282006</v>
      </c>
      <c r="J943" s="68" t="s">
        <v>1304</v>
      </c>
      <c r="K943" s="68" t="s">
        <v>1305</v>
      </c>
      <c r="L943" s="68">
        <v>100000</v>
      </c>
      <c r="M943" s="68">
        <v>20</v>
      </c>
      <c r="N943" s="68">
        <v>0</v>
      </c>
      <c r="O943" s="68">
        <v>0</v>
      </c>
      <c r="P943" s="68">
        <v>0</v>
      </c>
      <c r="Q943" s="68">
        <v>0</v>
      </c>
      <c r="R943" s="68">
        <v>512</v>
      </c>
      <c r="S943" s="68">
        <v>0</v>
      </c>
      <c r="T943" s="68">
        <v>4</v>
      </c>
      <c r="U943" s="68">
        <v>16</v>
      </c>
      <c r="V943" s="68">
        <v>0</v>
      </c>
      <c r="W943" s="68">
        <v>18</v>
      </c>
      <c r="X943" s="68">
        <v>0</v>
      </c>
      <c r="Y943" s="68">
        <v>32</v>
      </c>
      <c r="Z943" s="68">
        <v>0</v>
      </c>
      <c r="AA943" s="68">
        <v>34</v>
      </c>
      <c r="AB943" s="68">
        <v>0</v>
      </c>
      <c r="AC943" s="68">
        <v>0</v>
      </c>
      <c r="AD943" s="68">
        <v>105</v>
      </c>
      <c r="AE943" s="68">
        <v>9</v>
      </c>
      <c r="AF943" s="68">
        <v>0</v>
      </c>
      <c r="AG943" s="68">
        <v>0</v>
      </c>
      <c r="AH943" s="68">
        <v>0</v>
      </c>
      <c r="AI943" s="68">
        <v>0</v>
      </c>
      <c r="AJ943" s="68">
        <v>0</v>
      </c>
      <c r="AK943" s="68">
        <v>0</v>
      </c>
      <c r="AL943" s="68">
        <v>0</v>
      </c>
      <c r="AM943" s="68">
        <v>0</v>
      </c>
      <c r="AN943" s="68">
        <v>0</v>
      </c>
      <c r="AO943" s="68">
        <v>0</v>
      </c>
      <c r="AP943" s="68" t="s">
        <v>1306</v>
      </c>
      <c r="AQ943" s="68">
        <v>1</v>
      </c>
      <c r="AR943" s="68">
        <v>0</v>
      </c>
      <c r="AS943" s="68">
        <v>300</v>
      </c>
      <c r="AT943" s="68">
        <v>8388664</v>
      </c>
      <c r="AU943" s="68">
        <v>8192</v>
      </c>
      <c r="AV943" s="68">
        <v>1</v>
      </c>
      <c r="AW943" s="68"/>
      <c r="AX943" s="68">
        <v>210</v>
      </c>
      <c r="AY943" s="126">
        <v>210</v>
      </c>
      <c r="AZ943" s="68">
        <v>2000000</v>
      </c>
      <c r="BA943" s="68">
        <v>1</v>
      </c>
      <c r="EQ943" s="68">
        <v>57042</v>
      </c>
      <c r="ER943" s="175">
        <v>2</v>
      </c>
      <c r="ES943" s="68">
        <v>-1</v>
      </c>
      <c r="ET943" s="68">
        <v>42</v>
      </c>
      <c r="EU943" s="68">
        <v>0</v>
      </c>
      <c r="EV943" s="68">
        <v>150042</v>
      </c>
      <c r="EW943" s="68" t="s">
        <v>2680</v>
      </c>
      <c r="EX943" s="68" t="str">
        <f t="shared" si="47"/>
        <v>중형</v>
      </c>
      <c r="GE943" s="68">
        <v>22300</v>
      </c>
      <c r="GF943" s="68" t="s">
        <v>4617</v>
      </c>
    </row>
    <row r="944" spans="6:188" x14ac:dyDescent="0.3">
      <c r="F944" s="68">
        <v>82007</v>
      </c>
      <c r="G944" s="68">
        <v>1</v>
      </c>
      <c r="H944" s="68">
        <v>182007</v>
      </c>
      <c r="I944" s="68">
        <v>282007</v>
      </c>
      <c r="J944" s="68" t="s">
        <v>1307</v>
      </c>
      <c r="K944" s="68" t="s">
        <v>1308</v>
      </c>
      <c r="L944" s="68">
        <v>100000</v>
      </c>
      <c r="M944" s="68">
        <v>20</v>
      </c>
      <c r="N944" s="68">
        <v>0</v>
      </c>
      <c r="O944" s="68">
        <v>0</v>
      </c>
      <c r="P944" s="68">
        <v>0</v>
      </c>
      <c r="Q944" s="68">
        <v>0</v>
      </c>
      <c r="R944" s="68">
        <v>512</v>
      </c>
      <c r="S944" s="68">
        <v>0</v>
      </c>
      <c r="T944" s="68">
        <v>4</v>
      </c>
      <c r="U944" s="68">
        <v>11</v>
      </c>
      <c r="V944" s="68">
        <v>0</v>
      </c>
      <c r="W944" s="68">
        <v>33</v>
      </c>
      <c r="X944" s="68">
        <v>0</v>
      </c>
      <c r="Y944" s="68">
        <v>8</v>
      </c>
      <c r="Z944" s="68">
        <v>0</v>
      </c>
      <c r="AA944" s="68">
        <v>42</v>
      </c>
      <c r="AB944" s="68">
        <v>0</v>
      </c>
      <c r="AC944" s="68">
        <v>0</v>
      </c>
      <c r="AD944" s="68">
        <v>106</v>
      </c>
      <c r="AE944" s="68">
        <v>9</v>
      </c>
      <c r="AF944" s="68">
        <v>0</v>
      </c>
      <c r="AG944" s="68">
        <v>0</v>
      </c>
      <c r="AH944" s="68">
        <v>0</v>
      </c>
      <c r="AI944" s="68">
        <v>0</v>
      </c>
      <c r="AJ944" s="68">
        <v>0</v>
      </c>
      <c r="AK944" s="68">
        <v>0</v>
      </c>
      <c r="AL944" s="68">
        <v>0</v>
      </c>
      <c r="AM944" s="68">
        <v>0</v>
      </c>
      <c r="AN944" s="68">
        <v>0</v>
      </c>
      <c r="AO944" s="68">
        <v>0</v>
      </c>
      <c r="AP944" s="68" t="s">
        <v>1309</v>
      </c>
      <c r="AQ944" s="68">
        <v>1</v>
      </c>
      <c r="AR944" s="68">
        <v>0</v>
      </c>
      <c r="AS944" s="68">
        <v>300</v>
      </c>
      <c r="AT944" s="68">
        <v>8388664</v>
      </c>
      <c r="AU944" s="68">
        <v>8192</v>
      </c>
      <c r="AV944" s="68">
        <v>1</v>
      </c>
      <c r="AW944" s="68"/>
      <c r="AX944" s="68">
        <v>211</v>
      </c>
      <c r="AY944" s="126">
        <v>211</v>
      </c>
      <c r="AZ944" s="68">
        <v>2000000</v>
      </c>
      <c r="BA944" s="68">
        <v>1</v>
      </c>
      <c r="EQ944" s="68">
        <v>57043</v>
      </c>
      <c r="ER944" s="175">
        <v>2</v>
      </c>
      <c r="ES944" s="68">
        <v>-1</v>
      </c>
      <c r="ET944" s="68">
        <v>43</v>
      </c>
      <c r="EU944" s="68">
        <v>0</v>
      </c>
      <c r="EV944" s="68">
        <v>150043</v>
      </c>
      <c r="EW944" s="68" t="s">
        <v>2681</v>
      </c>
      <c r="EX944" s="68" t="str">
        <f t="shared" si="47"/>
        <v>중형</v>
      </c>
      <c r="GE944" s="68">
        <v>22301</v>
      </c>
      <c r="GF944" s="68" t="s">
        <v>4618</v>
      </c>
    </row>
    <row r="945" spans="6:188" x14ac:dyDescent="0.3">
      <c r="F945" s="68">
        <v>82008</v>
      </c>
      <c r="G945" s="68">
        <v>1</v>
      </c>
      <c r="H945" s="68">
        <v>182008</v>
      </c>
      <c r="I945" s="68">
        <v>282008</v>
      </c>
      <c r="J945" s="68" t="s">
        <v>1310</v>
      </c>
      <c r="K945" s="68" t="s">
        <v>1311</v>
      </c>
      <c r="L945" s="68">
        <v>100000</v>
      </c>
      <c r="M945" s="68">
        <v>20</v>
      </c>
      <c r="N945" s="68">
        <v>0</v>
      </c>
      <c r="O945" s="68">
        <v>0</v>
      </c>
      <c r="P945" s="68">
        <v>0</v>
      </c>
      <c r="Q945" s="68">
        <v>0</v>
      </c>
      <c r="R945" s="68">
        <v>512</v>
      </c>
      <c r="S945" s="68">
        <v>0</v>
      </c>
      <c r="T945" s="68">
        <v>4</v>
      </c>
      <c r="U945" s="68">
        <v>19</v>
      </c>
      <c r="V945" s="68">
        <v>0</v>
      </c>
      <c r="W945" s="68">
        <v>20</v>
      </c>
      <c r="X945" s="68">
        <v>0</v>
      </c>
      <c r="Y945" s="68">
        <v>28</v>
      </c>
      <c r="Z945" s="68">
        <v>0</v>
      </c>
      <c r="AA945" s="68">
        <v>30</v>
      </c>
      <c r="AB945" s="68">
        <v>0</v>
      </c>
      <c r="AC945" s="68">
        <v>0</v>
      </c>
      <c r="AD945" s="68">
        <v>105</v>
      </c>
      <c r="AE945" s="68">
        <v>9</v>
      </c>
      <c r="AF945" s="68">
        <v>0</v>
      </c>
      <c r="AG945" s="68">
        <v>0</v>
      </c>
      <c r="AH945" s="68">
        <v>0</v>
      </c>
      <c r="AI945" s="68">
        <v>0</v>
      </c>
      <c r="AJ945" s="68">
        <v>0</v>
      </c>
      <c r="AK945" s="68">
        <v>0</v>
      </c>
      <c r="AL945" s="68">
        <v>0</v>
      </c>
      <c r="AM945" s="68">
        <v>0</v>
      </c>
      <c r="AN945" s="68">
        <v>0</v>
      </c>
      <c r="AO945" s="68">
        <v>0</v>
      </c>
      <c r="AP945" s="68" t="s">
        <v>1312</v>
      </c>
      <c r="AQ945" s="68">
        <v>1</v>
      </c>
      <c r="AR945" s="68">
        <v>0</v>
      </c>
      <c r="AS945" s="68">
        <v>300</v>
      </c>
      <c r="AT945" s="68">
        <v>8388664</v>
      </c>
      <c r="AU945" s="68">
        <v>8192</v>
      </c>
      <c r="AV945" s="68">
        <v>1</v>
      </c>
      <c r="AW945" s="68"/>
      <c r="AX945" s="68">
        <v>212</v>
      </c>
      <c r="AY945" s="126">
        <v>212</v>
      </c>
      <c r="AZ945" s="68">
        <v>2000000</v>
      </c>
      <c r="BA945" s="68">
        <v>1</v>
      </c>
      <c r="EQ945" s="68">
        <v>57044</v>
      </c>
      <c r="ER945" s="175">
        <v>1</v>
      </c>
      <c r="ES945" s="68">
        <v>-1</v>
      </c>
      <c r="ET945" s="68">
        <v>44</v>
      </c>
      <c r="EU945" s="68">
        <v>0</v>
      </c>
      <c r="EV945" s="68">
        <v>150044</v>
      </c>
      <c r="EW945" s="68" t="s">
        <v>2682</v>
      </c>
      <c r="EX945" s="68" t="str">
        <f t="shared" si="47"/>
        <v>소형</v>
      </c>
      <c r="GE945" s="68">
        <v>22302</v>
      </c>
      <c r="GF945" s="68" t="s">
        <v>4619</v>
      </c>
    </row>
    <row r="946" spans="6:188" x14ac:dyDescent="0.3">
      <c r="F946" s="68">
        <v>82009</v>
      </c>
      <c r="G946" s="68">
        <v>1</v>
      </c>
      <c r="H946" s="68">
        <v>182009</v>
      </c>
      <c r="I946" s="68">
        <v>282009</v>
      </c>
      <c r="J946" s="68" t="s">
        <v>1313</v>
      </c>
      <c r="K946" s="68" t="s">
        <v>1314</v>
      </c>
      <c r="L946" s="68">
        <v>100000</v>
      </c>
      <c r="M946" s="68">
        <v>20</v>
      </c>
      <c r="N946" s="68">
        <v>0</v>
      </c>
      <c r="O946" s="68">
        <v>0</v>
      </c>
      <c r="P946" s="68">
        <v>0</v>
      </c>
      <c r="Q946" s="68">
        <v>0</v>
      </c>
      <c r="R946" s="68">
        <v>512</v>
      </c>
      <c r="S946" s="68">
        <v>0</v>
      </c>
      <c r="T946" s="68">
        <v>4</v>
      </c>
      <c r="U946" s="68">
        <v>18</v>
      </c>
      <c r="V946" s="68">
        <v>0</v>
      </c>
      <c r="W946" s="68">
        <v>26</v>
      </c>
      <c r="X946" s="68">
        <v>0</v>
      </c>
      <c r="Y946" s="68">
        <v>4</v>
      </c>
      <c r="Z946" s="68">
        <v>0</v>
      </c>
      <c r="AA946" s="68">
        <v>50</v>
      </c>
      <c r="AB946" s="68">
        <v>0</v>
      </c>
      <c r="AC946" s="68">
        <v>0</v>
      </c>
      <c r="AD946" s="68">
        <v>115</v>
      </c>
      <c r="AE946" s="68">
        <v>600</v>
      </c>
      <c r="AF946" s="68">
        <v>0</v>
      </c>
      <c r="AG946" s="68">
        <v>0</v>
      </c>
      <c r="AH946" s="68">
        <v>0</v>
      </c>
      <c r="AI946" s="68">
        <v>0</v>
      </c>
      <c r="AJ946" s="68">
        <v>0</v>
      </c>
      <c r="AK946" s="68">
        <v>0</v>
      </c>
      <c r="AL946" s="68">
        <v>0</v>
      </c>
      <c r="AM946" s="68">
        <v>0</v>
      </c>
      <c r="AN946" s="68">
        <v>0</v>
      </c>
      <c r="AO946" s="68">
        <v>0</v>
      </c>
      <c r="AP946" s="68" t="s">
        <v>1315</v>
      </c>
      <c r="AQ946" s="68">
        <v>1</v>
      </c>
      <c r="AR946" s="68">
        <v>0</v>
      </c>
      <c r="AS946" s="68">
        <v>300</v>
      </c>
      <c r="AT946" s="68">
        <v>40</v>
      </c>
      <c r="AU946" s="68">
        <v>0</v>
      </c>
      <c r="AV946" s="68">
        <v>1</v>
      </c>
      <c r="AW946" s="68"/>
      <c r="AX946" s="68">
        <v>213</v>
      </c>
      <c r="AY946" s="126">
        <v>213</v>
      </c>
      <c r="AZ946" s="68">
        <v>2000000</v>
      </c>
      <c r="BA946" s="68">
        <v>1</v>
      </c>
      <c r="EQ946" s="68">
        <v>57045</v>
      </c>
      <c r="ER946" s="175">
        <v>1</v>
      </c>
      <c r="ES946" s="68">
        <v>-1</v>
      </c>
      <c r="ET946" s="68">
        <v>45</v>
      </c>
      <c r="EU946" s="68">
        <v>0</v>
      </c>
      <c r="EV946" s="68">
        <v>150045</v>
      </c>
      <c r="EW946" s="68" t="s">
        <v>2683</v>
      </c>
      <c r="EX946" s="68" t="str">
        <f t="shared" si="47"/>
        <v>소형</v>
      </c>
      <c r="GE946" s="68">
        <v>22303</v>
      </c>
      <c r="GF946" s="68" t="s">
        <v>4620</v>
      </c>
    </row>
    <row r="947" spans="6:188" x14ac:dyDescent="0.3">
      <c r="F947" s="68">
        <v>82010</v>
      </c>
      <c r="G947" s="68">
        <v>1</v>
      </c>
      <c r="H947" s="68">
        <v>182010</v>
      </c>
      <c r="I947" s="68">
        <v>282010</v>
      </c>
      <c r="J947" s="68" t="s">
        <v>1316</v>
      </c>
      <c r="K947" s="68" t="s">
        <v>1317</v>
      </c>
      <c r="L947" s="68">
        <v>100000</v>
      </c>
      <c r="M947" s="68">
        <v>20</v>
      </c>
      <c r="N947" s="68">
        <v>0</v>
      </c>
      <c r="O947" s="68">
        <v>0</v>
      </c>
      <c r="P947" s="68">
        <v>0</v>
      </c>
      <c r="Q947" s="68">
        <v>0</v>
      </c>
      <c r="R947" s="68">
        <v>512</v>
      </c>
      <c r="S947" s="68">
        <v>0</v>
      </c>
      <c r="T947" s="68">
        <v>4</v>
      </c>
      <c r="U947" s="68">
        <v>30</v>
      </c>
      <c r="V947" s="68">
        <v>0</v>
      </c>
      <c r="W947" s="68">
        <v>14</v>
      </c>
      <c r="X947" s="68">
        <v>0</v>
      </c>
      <c r="Y947" s="68">
        <v>44</v>
      </c>
      <c r="Z947" s="68">
        <v>0</v>
      </c>
      <c r="AA947" s="68">
        <v>10</v>
      </c>
      <c r="AB947" s="68">
        <v>0</v>
      </c>
      <c r="AC947" s="68">
        <v>0</v>
      </c>
      <c r="AD947" s="68">
        <v>140</v>
      </c>
      <c r="AE947" s="68">
        <v>800</v>
      </c>
      <c r="AF947" s="68">
        <v>3</v>
      </c>
      <c r="AG947" s="68">
        <v>0</v>
      </c>
      <c r="AH947" s="68">
        <v>0</v>
      </c>
      <c r="AI947" s="68">
        <v>0</v>
      </c>
      <c r="AJ947" s="68">
        <v>0</v>
      </c>
      <c r="AK947" s="68">
        <v>0</v>
      </c>
      <c r="AL947" s="68">
        <v>0</v>
      </c>
      <c r="AM947" s="68">
        <v>0</v>
      </c>
      <c r="AN947" s="68">
        <v>0</v>
      </c>
      <c r="AO947" s="68">
        <v>0</v>
      </c>
      <c r="AP947" s="68" t="s">
        <v>1318</v>
      </c>
      <c r="AQ947" s="68">
        <v>1</v>
      </c>
      <c r="AR947" s="68">
        <v>0</v>
      </c>
      <c r="AS947" s="68">
        <v>300</v>
      </c>
      <c r="AT947" s="68">
        <v>40</v>
      </c>
      <c r="AU947" s="68">
        <v>0</v>
      </c>
      <c r="AV947" s="68">
        <v>1</v>
      </c>
      <c r="AW947" s="68"/>
      <c r="AX947" s="68">
        <v>214</v>
      </c>
      <c r="AY947" s="126">
        <v>214</v>
      </c>
      <c r="AZ947" s="68">
        <v>2000000</v>
      </c>
      <c r="BA947" s="68">
        <v>1</v>
      </c>
      <c r="EQ947" s="68">
        <v>57046</v>
      </c>
      <c r="ER947" s="175">
        <v>1</v>
      </c>
      <c r="ES947" s="68">
        <v>-1</v>
      </c>
      <c r="ET947" s="68">
        <v>46</v>
      </c>
      <c r="EU947" s="68">
        <v>0</v>
      </c>
      <c r="EV947" s="68">
        <v>150046</v>
      </c>
      <c r="EW947" s="68" t="s">
        <v>2684</v>
      </c>
      <c r="EX947" s="68" t="str">
        <f t="shared" si="47"/>
        <v>소형</v>
      </c>
      <c r="GE947" s="68">
        <v>26000</v>
      </c>
      <c r="GF947" s="68" t="s">
        <v>4621</v>
      </c>
    </row>
    <row r="948" spans="6:188" x14ac:dyDescent="0.3">
      <c r="F948" s="68">
        <v>82011</v>
      </c>
      <c r="G948" s="68">
        <v>1</v>
      </c>
      <c r="H948" s="68">
        <v>182011</v>
      </c>
      <c r="I948" s="68">
        <v>282011</v>
      </c>
      <c r="J948" s="68" t="s">
        <v>1319</v>
      </c>
      <c r="K948" s="68" t="s">
        <v>1320</v>
      </c>
      <c r="L948" s="68">
        <v>150000</v>
      </c>
      <c r="M948" s="68">
        <v>20</v>
      </c>
      <c r="N948" s="68">
        <v>0</v>
      </c>
      <c r="O948" s="68">
        <v>0</v>
      </c>
      <c r="P948" s="68">
        <v>0</v>
      </c>
      <c r="Q948" s="68">
        <v>0</v>
      </c>
      <c r="R948" s="68">
        <v>512</v>
      </c>
      <c r="S948" s="68">
        <v>0</v>
      </c>
      <c r="T948" s="68">
        <v>5</v>
      </c>
      <c r="U948" s="68">
        <v>50</v>
      </c>
      <c r="V948" s="68">
        <v>0</v>
      </c>
      <c r="W948" s="68">
        <v>38</v>
      </c>
      <c r="X948" s="68">
        <v>0</v>
      </c>
      <c r="Y948" s="68">
        <v>74</v>
      </c>
      <c r="Z948" s="68">
        <v>0</v>
      </c>
      <c r="AA948" s="68">
        <v>51</v>
      </c>
      <c r="AB948" s="68">
        <v>0</v>
      </c>
      <c r="AC948" s="68">
        <v>0</v>
      </c>
      <c r="AD948" s="68">
        <v>106</v>
      </c>
      <c r="AE948" s="68">
        <v>12</v>
      </c>
      <c r="AF948" s="68">
        <v>0</v>
      </c>
      <c r="AG948" s="68">
        <v>116</v>
      </c>
      <c r="AH948" s="68">
        <v>500</v>
      </c>
      <c r="AI948" s="68">
        <v>0</v>
      </c>
      <c r="AJ948" s="68">
        <v>0</v>
      </c>
      <c r="AK948" s="68">
        <v>0</v>
      </c>
      <c r="AL948" s="68">
        <v>0</v>
      </c>
      <c r="AM948" s="68">
        <v>0</v>
      </c>
      <c r="AN948" s="68">
        <v>0</v>
      </c>
      <c r="AO948" s="68">
        <v>0</v>
      </c>
      <c r="AP948" s="68" t="s">
        <v>1321</v>
      </c>
      <c r="AQ948" s="68">
        <v>1</v>
      </c>
      <c r="AR948" s="68">
        <v>0</v>
      </c>
      <c r="AS948" s="68">
        <v>600</v>
      </c>
      <c r="AT948" s="68">
        <v>24</v>
      </c>
      <c r="AU948" s="68">
        <v>0</v>
      </c>
      <c r="AV948" s="68">
        <v>1</v>
      </c>
      <c r="AW948" s="68"/>
      <c r="AX948" s="68">
        <v>215</v>
      </c>
      <c r="AY948" s="126">
        <v>215</v>
      </c>
      <c r="AZ948" s="68">
        <v>0</v>
      </c>
      <c r="BA948" s="68">
        <v>1</v>
      </c>
      <c r="EQ948" s="68">
        <v>57047</v>
      </c>
      <c r="ER948" s="175">
        <v>1</v>
      </c>
      <c r="ES948" s="68">
        <v>-1</v>
      </c>
      <c r="ET948" s="68">
        <v>47</v>
      </c>
      <c r="EU948" s="68">
        <v>0</v>
      </c>
      <c r="EV948" s="68">
        <v>150047</v>
      </c>
      <c r="EW948" s="68" t="s">
        <v>2685</v>
      </c>
      <c r="EX948" s="68" t="str">
        <f t="shared" si="47"/>
        <v>소형</v>
      </c>
      <c r="GE948" s="68">
        <v>26001</v>
      </c>
      <c r="GF948" s="68" t="s">
        <v>4622</v>
      </c>
    </row>
    <row r="949" spans="6:188" x14ac:dyDescent="0.3">
      <c r="F949" s="68">
        <v>82012</v>
      </c>
      <c r="G949" s="68">
        <v>1</v>
      </c>
      <c r="H949" s="68">
        <v>182012</v>
      </c>
      <c r="I949" s="68">
        <v>282012</v>
      </c>
      <c r="J949" s="68" t="s">
        <v>1322</v>
      </c>
      <c r="K949" s="68" t="s">
        <v>1323</v>
      </c>
      <c r="L949" s="68">
        <v>150000</v>
      </c>
      <c r="M949" s="68">
        <v>20</v>
      </c>
      <c r="N949" s="68">
        <v>0</v>
      </c>
      <c r="O949" s="68">
        <v>0</v>
      </c>
      <c r="P949" s="68">
        <v>0</v>
      </c>
      <c r="Q949" s="68">
        <v>0</v>
      </c>
      <c r="R949" s="68">
        <v>512</v>
      </c>
      <c r="S949" s="68">
        <v>0</v>
      </c>
      <c r="T949" s="68">
        <v>5</v>
      </c>
      <c r="U949" s="68">
        <v>36</v>
      </c>
      <c r="V949" s="68">
        <v>0</v>
      </c>
      <c r="W949" s="68">
        <v>52</v>
      </c>
      <c r="X949" s="68">
        <v>0</v>
      </c>
      <c r="Y949" s="68">
        <v>46</v>
      </c>
      <c r="Z949" s="68">
        <v>0</v>
      </c>
      <c r="AA949" s="68">
        <v>79</v>
      </c>
      <c r="AB949" s="68">
        <v>0</v>
      </c>
      <c r="AC949" s="68">
        <v>0</v>
      </c>
      <c r="AD949" s="68">
        <v>106</v>
      </c>
      <c r="AE949" s="68">
        <v>12</v>
      </c>
      <c r="AF949" s="68">
        <v>0</v>
      </c>
      <c r="AG949" s="68">
        <v>117</v>
      </c>
      <c r="AH949" s="68">
        <v>1000</v>
      </c>
      <c r="AI949" s="68">
        <v>0</v>
      </c>
      <c r="AJ949" s="68">
        <v>0</v>
      </c>
      <c r="AK949" s="68">
        <v>0</v>
      </c>
      <c r="AL949" s="68">
        <v>0</v>
      </c>
      <c r="AM949" s="68">
        <v>0</v>
      </c>
      <c r="AN949" s="68">
        <v>0</v>
      </c>
      <c r="AO949" s="68">
        <v>0</v>
      </c>
      <c r="AP949" s="68" t="s">
        <v>1324</v>
      </c>
      <c r="AQ949" s="68">
        <v>1</v>
      </c>
      <c r="AR949" s="68">
        <v>0</v>
      </c>
      <c r="AS949" s="68">
        <v>600</v>
      </c>
      <c r="AT949" s="68">
        <v>24</v>
      </c>
      <c r="AU949" s="68">
        <v>0</v>
      </c>
      <c r="AV949" s="68">
        <v>1</v>
      </c>
      <c r="AW949" s="68"/>
      <c r="AX949" s="68">
        <v>216</v>
      </c>
      <c r="AY949" s="126">
        <v>216</v>
      </c>
      <c r="AZ949" s="68">
        <v>0</v>
      </c>
      <c r="BA949" s="68">
        <v>1</v>
      </c>
      <c r="EQ949" s="68">
        <v>57048</v>
      </c>
      <c r="ER949" s="175">
        <v>2</v>
      </c>
      <c r="ES949" s="68">
        <v>-1</v>
      </c>
      <c r="ET949" s="68">
        <v>48</v>
      </c>
      <c r="EU949" s="68">
        <v>0</v>
      </c>
      <c r="EV949" s="68">
        <v>150048</v>
      </c>
      <c r="EW949" s="68" t="s">
        <v>2686</v>
      </c>
      <c r="EX949" s="68" t="str">
        <f t="shared" si="47"/>
        <v>중형</v>
      </c>
      <c r="GE949" s="68">
        <v>26002</v>
      </c>
      <c r="GF949" s="68" t="s">
        <v>4623</v>
      </c>
    </row>
    <row r="950" spans="6:188" x14ac:dyDescent="0.3">
      <c r="F950" s="68">
        <v>82013</v>
      </c>
      <c r="G950" s="68">
        <v>1</v>
      </c>
      <c r="H950" s="68">
        <v>182013</v>
      </c>
      <c r="I950" s="68">
        <v>282013</v>
      </c>
      <c r="J950" s="68" t="s">
        <v>1325</v>
      </c>
      <c r="K950" s="68" t="s">
        <v>1326</v>
      </c>
      <c r="L950" s="68">
        <v>150000</v>
      </c>
      <c r="M950" s="68">
        <v>20</v>
      </c>
      <c r="N950" s="68">
        <v>0</v>
      </c>
      <c r="O950" s="68">
        <v>0</v>
      </c>
      <c r="P950" s="68">
        <v>0</v>
      </c>
      <c r="Q950" s="68">
        <v>0</v>
      </c>
      <c r="R950" s="68">
        <v>512</v>
      </c>
      <c r="S950" s="68">
        <v>0</v>
      </c>
      <c r="T950" s="68">
        <v>5</v>
      </c>
      <c r="U950" s="68">
        <v>39</v>
      </c>
      <c r="V950" s="68">
        <v>0</v>
      </c>
      <c r="W950" s="68">
        <v>29</v>
      </c>
      <c r="X950" s="68">
        <v>0</v>
      </c>
      <c r="Y950" s="68">
        <v>93</v>
      </c>
      <c r="Z950" s="68">
        <v>0</v>
      </c>
      <c r="AA950" s="68">
        <v>72</v>
      </c>
      <c r="AB950" s="68">
        <v>0</v>
      </c>
      <c r="AC950" s="68">
        <v>0</v>
      </c>
      <c r="AD950" s="68">
        <v>105</v>
      </c>
      <c r="AE950" s="68">
        <v>12</v>
      </c>
      <c r="AF950" s="68">
        <v>0</v>
      </c>
      <c r="AG950" s="68">
        <v>109</v>
      </c>
      <c r="AH950" s="68">
        <v>0</v>
      </c>
      <c r="AI950" s="68">
        <v>400</v>
      </c>
      <c r="AJ950" s="68">
        <v>0</v>
      </c>
      <c r="AK950" s="68">
        <v>0</v>
      </c>
      <c r="AL950" s="68">
        <v>0</v>
      </c>
      <c r="AM950" s="68">
        <v>0</v>
      </c>
      <c r="AN950" s="68">
        <v>0</v>
      </c>
      <c r="AO950" s="68">
        <v>0</v>
      </c>
      <c r="AP950" s="68" t="s">
        <v>1327</v>
      </c>
      <c r="AQ950" s="68">
        <v>1</v>
      </c>
      <c r="AR950" s="68">
        <v>0</v>
      </c>
      <c r="AS950" s="68">
        <v>600</v>
      </c>
      <c r="AT950" s="68">
        <v>24</v>
      </c>
      <c r="AU950" s="68">
        <v>0</v>
      </c>
      <c r="AV950" s="68">
        <v>1</v>
      </c>
      <c r="AW950" s="68"/>
      <c r="AX950" s="68">
        <v>217</v>
      </c>
      <c r="AY950" s="126">
        <v>217</v>
      </c>
      <c r="AZ950" s="68">
        <v>0</v>
      </c>
      <c r="BA950" s="68">
        <v>1</v>
      </c>
      <c r="EQ950" s="68">
        <v>57049</v>
      </c>
      <c r="ER950" s="175">
        <v>2</v>
      </c>
      <c r="ES950" s="68">
        <v>-1</v>
      </c>
      <c r="ET950" s="68">
        <v>49</v>
      </c>
      <c r="EU950" s="68">
        <v>0</v>
      </c>
      <c r="EV950" s="68">
        <v>150049</v>
      </c>
      <c r="EW950" s="68" t="s">
        <v>2687</v>
      </c>
      <c r="EX950" s="68" t="str">
        <f t="shared" si="47"/>
        <v>중형</v>
      </c>
      <c r="GE950" s="68">
        <v>26003</v>
      </c>
      <c r="GF950" s="68" t="s">
        <v>4624</v>
      </c>
    </row>
    <row r="951" spans="6:188" x14ac:dyDescent="0.3">
      <c r="F951" s="68">
        <v>82014</v>
      </c>
      <c r="G951" s="68">
        <v>1</v>
      </c>
      <c r="H951" s="68">
        <v>182014</v>
      </c>
      <c r="I951" s="68">
        <v>282014</v>
      </c>
      <c r="J951" s="68" t="s">
        <v>1328</v>
      </c>
      <c r="K951" s="68" t="s">
        <v>1277</v>
      </c>
      <c r="L951" s="68">
        <v>150000</v>
      </c>
      <c r="M951" s="68">
        <v>20</v>
      </c>
      <c r="N951" s="68">
        <v>0</v>
      </c>
      <c r="O951" s="68">
        <v>0</v>
      </c>
      <c r="P951" s="68">
        <v>0</v>
      </c>
      <c r="Q951" s="68">
        <v>0</v>
      </c>
      <c r="R951" s="68">
        <v>512</v>
      </c>
      <c r="S951" s="68">
        <v>0</v>
      </c>
      <c r="T951" s="68">
        <v>5</v>
      </c>
      <c r="U951" s="68">
        <v>26</v>
      </c>
      <c r="V951" s="68">
        <v>0</v>
      </c>
      <c r="W951" s="68">
        <v>42</v>
      </c>
      <c r="X951" s="68">
        <v>0</v>
      </c>
      <c r="Y951" s="68">
        <v>67</v>
      </c>
      <c r="Z951" s="68">
        <v>0</v>
      </c>
      <c r="AA951" s="68">
        <v>72</v>
      </c>
      <c r="AB951" s="68">
        <v>0</v>
      </c>
      <c r="AC951" s="68">
        <v>0</v>
      </c>
      <c r="AD951" s="68">
        <v>105</v>
      </c>
      <c r="AE951" s="68">
        <v>12</v>
      </c>
      <c r="AF951" s="68">
        <v>0</v>
      </c>
      <c r="AG951" s="68">
        <v>110</v>
      </c>
      <c r="AH951" s="68">
        <v>0</v>
      </c>
      <c r="AI951" s="68">
        <v>400</v>
      </c>
      <c r="AJ951" s="68">
        <v>0</v>
      </c>
      <c r="AK951" s="68">
        <v>0</v>
      </c>
      <c r="AL951" s="68">
        <v>0</v>
      </c>
      <c r="AM951" s="68">
        <v>0</v>
      </c>
      <c r="AN951" s="68">
        <v>0</v>
      </c>
      <c r="AO951" s="68">
        <v>0</v>
      </c>
      <c r="AP951" s="68" t="s">
        <v>1329</v>
      </c>
      <c r="AQ951" s="68">
        <v>1</v>
      </c>
      <c r="AR951" s="68">
        <v>0</v>
      </c>
      <c r="AS951" s="68">
        <v>600</v>
      </c>
      <c r="AT951" s="68">
        <v>24</v>
      </c>
      <c r="AU951" s="68">
        <v>0</v>
      </c>
      <c r="AV951" s="68">
        <v>1</v>
      </c>
      <c r="AW951" s="68"/>
      <c r="AX951" s="68">
        <v>218</v>
      </c>
      <c r="AY951" s="126">
        <v>218</v>
      </c>
      <c r="AZ951" s="68">
        <v>0</v>
      </c>
      <c r="BA951" s="68">
        <v>1</v>
      </c>
      <c r="EQ951" s="68">
        <v>57050</v>
      </c>
      <c r="ER951" s="175">
        <v>2</v>
      </c>
      <c r="ES951" s="68">
        <v>-1</v>
      </c>
      <c r="ET951" s="68">
        <v>50</v>
      </c>
      <c r="EU951" s="68">
        <v>0</v>
      </c>
      <c r="EV951" s="68">
        <v>150050</v>
      </c>
      <c r="EW951" s="68" t="s">
        <v>2688</v>
      </c>
      <c r="EX951" s="68" t="str">
        <f t="shared" si="47"/>
        <v>중형</v>
      </c>
      <c r="GE951" s="68">
        <v>26004</v>
      </c>
      <c r="GF951" s="68" t="s">
        <v>4625</v>
      </c>
    </row>
    <row r="952" spans="6:188" x14ac:dyDescent="0.3">
      <c r="F952" s="68">
        <v>82015</v>
      </c>
      <c r="G952" s="68">
        <v>1</v>
      </c>
      <c r="H952" s="68">
        <v>182015</v>
      </c>
      <c r="I952" s="68">
        <v>282015</v>
      </c>
      <c r="J952" s="68" t="s">
        <v>1330</v>
      </c>
      <c r="K952" s="68" t="s">
        <v>1331</v>
      </c>
      <c r="L952" s="68">
        <v>150000</v>
      </c>
      <c r="M952" s="68">
        <v>20</v>
      </c>
      <c r="N952" s="68">
        <v>0</v>
      </c>
      <c r="O952" s="68">
        <v>0</v>
      </c>
      <c r="P952" s="68">
        <v>0</v>
      </c>
      <c r="Q952" s="68">
        <v>0</v>
      </c>
      <c r="R952" s="68">
        <v>512</v>
      </c>
      <c r="S952" s="68">
        <v>0</v>
      </c>
      <c r="T952" s="68">
        <v>5</v>
      </c>
      <c r="U952" s="68">
        <v>45</v>
      </c>
      <c r="V952" s="68">
        <v>0</v>
      </c>
      <c r="W952" s="68">
        <v>33</v>
      </c>
      <c r="X952" s="68">
        <v>0</v>
      </c>
      <c r="Y952" s="68">
        <v>55</v>
      </c>
      <c r="Z952" s="68">
        <v>0</v>
      </c>
      <c r="AA952" s="68">
        <v>52</v>
      </c>
      <c r="AB952" s="68">
        <v>0</v>
      </c>
      <c r="AC952" s="68">
        <v>0</v>
      </c>
      <c r="AD952" s="68">
        <v>106</v>
      </c>
      <c r="AE952" s="68">
        <v>12</v>
      </c>
      <c r="AF952" s="68">
        <v>0</v>
      </c>
      <c r="AG952" s="68">
        <v>115</v>
      </c>
      <c r="AH952" s="68">
        <v>700</v>
      </c>
      <c r="AI952" s="68">
        <v>0</v>
      </c>
      <c r="AJ952" s="68">
        <v>0</v>
      </c>
      <c r="AK952" s="68">
        <v>0</v>
      </c>
      <c r="AL952" s="68">
        <v>0</v>
      </c>
      <c r="AM952" s="68">
        <v>0</v>
      </c>
      <c r="AN952" s="68">
        <v>0</v>
      </c>
      <c r="AO952" s="68">
        <v>0</v>
      </c>
      <c r="AP952" s="68" t="s">
        <v>1332</v>
      </c>
      <c r="AQ952" s="68">
        <v>1</v>
      </c>
      <c r="AR952" s="68">
        <v>0</v>
      </c>
      <c r="AS952" s="68">
        <v>600</v>
      </c>
      <c r="AT952" s="68">
        <v>24</v>
      </c>
      <c r="AU952" s="68">
        <v>0</v>
      </c>
      <c r="AV952" s="68">
        <v>1</v>
      </c>
      <c r="AW952" s="68"/>
      <c r="AX952" s="68">
        <v>219</v>
      </c>
      <c r="AY952" s="126">
        <v>219</v>
      </c>
      <c r="AZ952" s="68">
        <v>0</v>
      </c>
      <c r="BA952" s="68">
        <v>1</v>
      </c>
      <c r="EQ952" s="68">
        <v>57051</v>
      </c>
      <c r="ER952" s="175">
        <v>1</v>
      </c>
      <c r="ES952" s="68">
        <v>-1</v>
      </c>
      <c r="ET952" s="68">
        <v>51</v>
      </c>
      <c r="EU952" s="68">
        <v>0</v>
      </c>
      <c r="EV952" s="68">
        <v>150051</v>
      </c>
      <c r="EW952" s="68" t="s">
        <v>2689</v>
      </c>
      <c r="EX952" s="68" t="str">
        <f t="shared" si="47"/>
        <v>소형</v>
      </c>
      <c r="GE952" s="68">
        <v>26005</v>
      </c>
      <c r="GF952" s="68" t="s">
        <v>4626</v>
      </c>
    </row>
    <row r="953" spans="6:188" x14ac:dyDescent="0.3">
      <c r="F953" s="68">
        <v>82016</v>
      </c>
      <c r="G953" s="68">
        <v>1</v>
      </c>
      <c r="H953" s="68">
        <v>182016</v>
      </c>
      <c r="I953" s="68">
        <v>282016</v>
      </c>
      <c r="J953" s="68" t="s">
        <v>1333</v>
      </c>
      <c r="K953" s="68" t="s">
        <v>1334</v>
      </c>
      <c r="L953" s="68">
        <v>150000</v>
      </c>
      <c r="M953" s="68">
        <v>20</v>
      </c>
      <c r="N953" s="68">
        <v>0</v>
      </c>
      <c r="O953" s="68">
        <v>0</v>
      </c>
      <c r="P953" s="68">
        <v>0</v>
      </c>
      <c r="Q953" s="68">
        <v>0</v>
      </c>
      <c r="R953" s="68">
        <v>512</v>
      </c>
      <c r="S953" s="68">
        <v>0</v>
      </c>
      <c r="T953" s="68">
        <v>5</v>
      </c>
      <c r="U953" s="68">
        <v>17</v>
      </c>
      <c r="V953" s="68">
        <v>0</v>
      </c>
      <c r="W953" s="68">
        <v>71</v>
      </c>
      <c r="X953" s="68">
        <v>0</v>
      </c>
      <c r="Y953" s="68">
        <v>8</v>
      </c>
      <c r="Z953" s="68">
        <v>0</v>
      </c>
      <c r="AA953" s="68">
        <v>93</v>
      </c>
      <c r="AB953" s="68">
        <v>0</v>
      </c>
      <c r="AC953" s="68">
        <v>0</v>
      </c>
      <c r="AD953" s="68">
        <v>106</v>
      </c>
      <c r="AE953" s="68">
        <v>12</v>
      </c>
      <c r="AF953" s="68">
        <v>0</v>
      </c>
      <c r="AG953" s="68">
        <v>114</v>
      </c>
      <c r="AH953" s="68">
        <v>0</v>
      </c>
      <c r="AI953" s="68">
        <v>700</v>
      </c>
      <c r="AJ953" s="68">
        <v>0</v>
      </c>
      <c r="AK953" s="68">
        <v>0</v>
      </c>
      <c r="AL953" s="68">
        <v>0</v>
      </c>
      <c r="AM953" s="68">
        <v>0</v>
      </c>
      <c r="AN953" s="68">
        <v>0</v>
      </c>
      <c r="AO953" s="68">
        <v>0</v>
      </c>
      <c r="AP953" s="68" t="s">
        <v>1335</v>
      </c>
      <c r="AQ953" s="68">
        <v>1</v>
      </c>
      <c r="AR953" s="68">
        <v>0</v>
      </c>
      <c r="AS953" s="68">
        <v>600</v>
      </c>
      <c r="AT953" s="68">
        <v>24</v>
      </c>
      <c r="AU953" s="68">
        <v>0</v>
      </c>
      <c r="AV953" s="68">
        <v>1</v>
      </c>
      <c r="AW953" s="68"/>
      <c r="AX953" s="68">
        <v>220</v>
      </c>
      <c r="AY953" s="126">
        <v>220</v>
      </c>
      <c r="AZ953" s="68">
        <v>0</v>
      </c>
      <c r="BA953" s="68">
        <v>1</v>
      </c>
      <c r="EQ953" s="68">
        <v>57052</v>
      </c>
      <c r="ER953" s="175">
        <v>1</v>
      </c>
      <c r="ES953" s="68">
        <v>-1</v>
      </c>
      <c r="ET953" s="68">
        <v>52</v>
      </c>
      <c r="EU953" s="68">
        <v>0</v>
      </c>
      <c r="EV953" s="68">
        <v>150052</v>
      </c>
      <c r="EW953" s="68" t="s">
        <v>2690</v>
      </c>
      <c r="EX953" s="68" t="str">
        <f t="shared" si="47"/>
        <v>소형</v>
      </c>
      <c r="GE953" s="68">
        <v>26006</v>
      </c>
      <c r="GF953" s="68" t="s">
        <v>4627</v>
      </c>
    </row>
    <row r="954" spans="6:188" x14ac:dyDescent="0.3">
      <c r="F954" s="68">
        <v>82017</v>
      </c>
      <c r="G954" s="68">
        <v>1</v>
      </c>
      <c r="H954" s="68">
        <v>182017</v>
      </c>
      <c r="I954" s="68">
        <v>282017</v>
      </c>
      <c r="J954" s="68" t="s">
        <v>1336</v>
      </c>
      <c r="K954" s="68" t="s">
        <v>1337</v>
      </c>
      <c r="L954" s="68">
        <v>150000</v>
      </c>
      <c r="M954" s="68">
        <v>20</v>
      </c>
      <c r="N954" s="68">
        <v>0</v>
      </c>
      <c r="O954" s="68">
        <v>0</v>
      </c>
      <c r="P954" s="68">
        <v>0</v>
      </c>
      <c r="Q954" s="68">
        <v>0</v>
      </c>
      <c r="R954" s="68">
        <v>512</v>
      </c>
      <c r="S954" s="68">
        <v>0</v>
      </c>
      <c r="T954" s="68">
        <v>5</v>
      </c>
      <c r="U954" s="68">
        <v>35</v>
      </c>
      <c r="V954" s="68">
        <v>0</v>
      </c>
      <c r="W954" s="68">
        <v>53</v>
      </c>
      <c r="X954" s="68">
        <v>0</v>
      </c>
      <c r="Y954" s="68">
        <v>10</v>
      </c>
      <c r="Z954" s="68">
        <v>0</v>
      </c>
      <c r="AA954" s="68">
        <v>125</v>
      </c>
      <c r="AB954" s="68">
        <v>0</v>
      </c>
      <c r="AC954" s="68">
        <v>0</v>
      </c>
      <c r="AD954" s="68">
        <v>105</v>
      </c>
      <c r="AE954" s="68">
        <v>12</v>
      </c>
      <c r="AF954" s="68">
        <v>0</v>
      </c>
      <c r="AG954" s="68">
        <v>108</v>
      </c>
      <c r="AH954" s="68">
        <v>20</v>
      </c>
      <c r="AI954" s="68">
        <v>0</v>
      </c>
      <c r="AJ954" s="68">
        <v>0</v>
      </c>
      <c r="AK954" s="68">
        <v>0</v>
      </c>
      <c r="AL954" s="68">
        <v>0</v>
      </c>
      <c r="AM954" s="68">
        <v>0</v>
      </c>
      <c r="AN954" s="68">
        <v>0</v>
      </c>
      <c r="AO954" s="68">
        <v>0</v>
      </c>
      <c r="AP954" s="68" t="s">
        <v>1338</v>
      </c>
      <c r="AQ954" s="68">
        <v>1</v>
      </c>
      <c r="AR954" s="68">
        <v>0</v>
      </c>
      <c r="AS954" s="68">
        <v>600</v>
      </c>
      <c r="AT954" s="68">
        <v>24</v>
      </c>
      <c r="AU954" s="68">
        <v>0</v>
      </c>
      <c r="AV954" s="68">
        <v>1</v>
      </c>
      <c r="AW954" s="68"/>
      <c r="AX954" s="68">
        <v>221</v>
      </c>
      <c r="AY954" s="126">
        <v>221</v>
      </c>
      <c r="AZ954" s="68">
        <v>0</v>
      </c>
      <c r="BA954" s="68">
        <v>1</v>
      </c>
      <c r="EQ954" s="68">
        <v>57053</v>
      </c>
      <c r="ER954" s="175">
        <v>1</v>
      </c>
      <c r="ES954" s="68">
        <v>-1</v>
      </c>
      <c r="ET954" s="68">
        <v>53</v>
      </c>
      <c r="EU954" s="68">
        <v>0</v>
      </c>
      <c r="EV954" s="68">
        <v>150053</v>
      </c>
      <c r="EW954" s="68" t="s">
        <v>2691</v>
      </c>
      <c r="EX954" s="68" t="str">
        <f t="shared" si="47"/>
        <v>소형</v>
      </c>
      <c r="GE954" s="68">
        <v>26007</v>
      </c>
      <c r="GF954" s="68" t="s">
        <v>4628</v>
      </c>
    </row>
    <row r="955" spans="6:188" x14ac:dyDescent="0.3">
      <c r="F955" s="68">
        <v>82018</v>
      </c>
      <c r="G955" s="68">
        <v>1</v>
      </c>
      <c r="H955" s="68">
        <v>182018</v>
      </c>
      <c r="I955" s="68">
        <v>282018</v>
      </c>
      <c r="J955" s="68" t="s">
        <v>1339</v>
      </c>
      <c r="K955" s="68" t="s">
        <v>1340</v>
      </c>
      <c r="L955" s="68">
        <v>150000</v>
      </c>
      <c r="M955" s="68">
        <v>20</v>
      </c>
      <c r="N955" s="68">
        <v>0</v>
      </c>
      <c r="O955" s="68">
        <v>0</v>
      </c>
      <c r="P955" s="68">
        <v>0</v>
      </c>
      <c r="Q955" s="68">
        <v>0</v>
      </c>
      <c r="R955" s="68">
        <v>512</v>
      </c>
      <c r="S955" s="68">
        <v>0</v>
      </c>
      <c r="T955" s="68">
        <v>5</v>
      </c>
      <c r="U955" s="68">
        <v>60</v>
      </c>
      <c r="V955" s="68">
        <v>0</v>
      </c>
      <c r="W955" s="68">
        <v>28</v>
      </c>
      <c r="X955" s="68">
        <v>0</v>
      </c>
      <c r="Y955" s="68">
        <v>110</v>
      </c>
      <c r="Z955" s="68">
        <v>0</v>
      </c>
      <c r="AA955" s="68">
        <v>25</v>
      </c>
      <c r="AB955" s="68">
        <v>0</v>
      </c>
      <c r="AC955" s="68">
        <v>0</v>
      </c>
      <c r="AD955" s="68">
        <v>105</v>
      </c>
      <c r="AE955" s="68">
        <v>12</v>
      </c>
      <c r="AF955" s="68">
        <v>0</v>
      </c>
      <c r="AG955" s="68">
        <v>126</v>
      </c>
      <c r="AH955" s="68">
        <v>500</v>
      </c>
      <c r="AI955" s="68">
        <v>0</v>
      </c>
      <c r="AJ955" s="68">
        <v>0</v>
      </c>
      <c r="AK955" s="68">
        <v>0</v>
      </c>
      <c r="AL955" s="68">
        <v>0</v>
      </c>
      <c r="AM955" s="68">
        <v>0</v>
      </c>
      <c r="AN955" s="68">
        <v>0</v>
      </c>
      <c r="AO955" s="68">
        <v>0</v>
      </c>
      <c r="AP955" s="68" t="s">
        <v>1341</v>
      </c>
      <c r="AQ955" s="68">
        <v>1</v>
      </c>
      <c r="AR955" s="68">
        <v>0</v>
      </c>
      <c r="AS955" s="68">
        <v>600</v>
      </c>
      <c r="AT955" s="68">
        <v>24</v>
      </c>
      <c r="AU955" s="68">
        <v>0</v>
      </c>
      <c r="AV955" s="68">
        <v>1</v>
      </c>
      <c r="AW955" s="68"/>
      <c r="AX955" s="68">
        <v>222</v>
      </c>
      <c r="AY955" s="126">
        <v>222</v>
      </c>
      <c r="AZ955" s="68">
        <v>0</v>
      </c>
      <c r="BA955" s="68">
        <v>1</v>
      </c>
      <c r="EQ955" s="68">
        <v>57054</v>
      </c>
      <c r="ER955" s="175">
        <v>2</v>
      </c>
      <c r="ES955" s="68">
        <v>-1</v>
      </c>
      <c r="ET955" s="68">
        <v>54</v>
      </c>
      <c r="EU955" s="68">
        <v>0</v>
      </c>
      <c r="EV955" s="68">
        <v>150054</v>
      </c>
      <c r="EW955" s="68" t="s">
        <v>2692</v>
      </c>
      <c r="EX955" s="68" t="str">
        <f t="shared" si="47"/>
        <v>중형</v>
      </c>
      <c r="GE955" s="68">
        <v>26008</v>
      </c>
      <c r="GF955" s="68" t="s">
        <v>4627</v>
      </c>
    </row>
    <row r="956" spans="6:188" x14ac:dyDescent="0.3">
      <c r="F956" s="68">
        <v>82019</v>
      </c>
      <c r="G956" s="68">
        <v>1</v>
      </c>
      <c r="H956" s="68">
        <v>182019</v>
      </c>
      <c r="I956" s="68">
        <v>282019</v>
      </c>
      <c r="J956" s="68" t="s">
        <v>1342</v>
      </c>
      <c r="K956" s="68" t="s">
        <v>1343</v>
      </c>
      <c r="L956" s="68">
        <v>150000</v>
      </c>
      <c r="M956" s="68">
        <v>20</v>
      </c>
      <c r="N956" s="68">
        <v>0</v>
      </c>
      <c r="O956" s="68">
        <v>0</v>
      </c>
      <c r="P956" s="68">
        <v>0</v>
      </c>
      <c r="Q956" s="68">
        <v>0</v>
      </c>
      <c r="R956" s="68">
        <v>512</v>
      </c>
      <c r="S956" s="68">
        <v>0</v>
      </c>
      <c r="T956" s="68">
        <v>5</v>
      </c>
      <c r="U956" s="68">
        <v>52</v>
      </c>
      <c r="V956" s="68">
        <v>0</v>
      </c>
      <c r="W956" s="68">
        <v>46</v>
      </c>
      <c r="X956" s="68">
        <v>0</v>
      </c>
      <c r="Y956" s="68">
        <v>64</v>
      </c>
      <c r="Z956" s="68">
        <v>0</v>
      </c>
      <c r="AA956" s="68">
        <v>41</v>
      </c>
      <c r="AB956" s="68">
        <v>0</v>
      </c>
      <c r="AC956" s="68">
        <v>0</v>
      </c>
      <c r="AD956" s="68">
        <v>132</v>
      </c>
      <c r="AE956" s="68">
        <v>700</v>
      </c>
      <c r="AF956" s="68">
        <v>0</v>
      </c>
      <c r="AG956" s="68">
        <v>0</v>
      </c>
      <c r="AH956" s="68">
        <v>0</v>
      </c>
      <c r="AI956" s="68">
        <v>0</v>
      </c>
      <c r="AJ956" s="68">
        <v>0</v>
      </c>
      <c r="AK956" s="68">
        <v>0</v>
      </c>
      <c r="AL956" s="68">
        <v>0</v>
      </c>
      <c r="AM956" s="68">
        <v>0</v>
      </c>
      <c r="AN956" s="68">
        <v>0</v>
      </c>
      <c r="AO956" s="68">
        <v>0</v>
      </c>
      <c r="AP956" s="68" t="s">
        <v>1344</v>
      </c>
      <c r="AQ956" s="68">
        <v>1</v>
      </c>
      <c r="AR956" s="68">
        <v>0</v>
      </c>
      <c r="AS956" s="68">
        <v>600</v>
      </c>
      <c r="AT956" s="68">
        <v>24</v>
      </c>
      <c r="AU956" s="68">
        <v>0</v>
      </c>
      <c r="AV956" s="68">
        <v>1</v>
      </c>
      <c r="AW956" s="68"/>
      <c r="AX956" s="68">
        <v>223</v>
      </c>
      <c r="AY956" s="126">
        <v>223</v>
      </c>
      <c r="AZ956" s="68">
        <v>0</v>
      </c>
      <c r="BA956" s="68">
        <v>1</v>
      </c>
      <c r="EQ956" s="68">
        <v>57056</v>
      </c>
      <c r="ER956" s="175">
        <v>1</v>
      </c>
      <c r="ES956" s="68">
        <v>-1</v>
      </c>
      <c r="ET956" s="68">
        <v>56</v>
      </c>
      <c r="EU956" s="68">
        <v>0</v>
      </c>
      <c r="EV956" s="68">
        <v>150056</v>
      </c>
      <c r="EW956" s="68" t="s">
        <v>2694</v>
      </c>
      <c r="EX956" s="68" t="str">
        <f t="shared" si="47"/>
        <v>소형</v>
      </c>
      <c r="GE956" s="68">
        <v>26009</v>
      </c>
      <c r="GF956" s="68" t="s">
        <v>4629</v>
      </c>
    </row>
    <row r="957" spans="6:188" x14ac:dyDescent="0.3">
      <c r="F957" s="68">
        <v>82020</v>
      </c>
      <c r="G957" s="68">
        <v>1</v>
      </c>
      <c r="H957" s="68">
        <v>182020</v>
      </c>
      <c r="I957" s="68">
        <v>282020</v>
      </c>
      <c r="J957" s="68" t="s">
        <v>1345</v>
      </c>
      <c r="K957" s="68" t="s">
        <v>1346</v>
      </c>
      <c r="L957" s="68">
        <v>150000</v>
      </c>
      <c r="M957" s="68">
        <v>20</v>
      </c>
      <c r="N957" s="68">
        <v>0</v>
      </c>
      <c r="O957" s="68">
        <v>0</v>
      </c>
      <c r="P957" s="68">
        <v>0</v>
      </c>
      <c r="Q957" s="68">
        <v>0</v>
      </c>
      <c r="R957" s="68">
        <v>512</v>
      </c>
      <c r="S957" s="68">
        <v>0</v>
      </c>
      <c r="T957" s="68">
        <v>5</v>
      </c>
      <c r="U957" s="68">
        <v>20</v>
      </c>
      <c r="V957" s="68">
        <v>0</v>
      </c>
      <c r="W957" s="68">
        <v>33</v>
      </c>
      <c r="X957" s="68">
        <v>0</v>
      </c>
      <c r="Y957" s="68">
        <v>95</v>
      </c>
      <c r="Z957" s="68">
        <v>0</v>
      </c>
      <c r="AA957" s="68">
        <v>100</v>
      </c>
      <c r="AB957" s="68">
        <v>0</v>
      </c>
      <c r="AC957" s="68">
        <v>0</v>
      </c>
      <c r="AD957" s="68">
        <v>123</v>
      </c>
      <c r="AE957" s="68">
        <v>400</v>
      </c>
      <c r="AF957" s="68">
        <v>0</v>
      </c>
      <c r="AG957" s="68">
        <v>0</v>
      </c>
      <c r="AH957" s="68">
        <v>0</v>
      </c>
      <c r="AI957" s="68">
        <v>0</v>
      </c>
      <c r="AJ957" s="68">
        <v>0</v>
      </c>
      <c r="AK957" s="68">
        <v>0</v>
      </c>
      <c r="AL957" s="68">
        <v>0</v>
      </c>
      <c r="AM957" s="68">
        <v>0</v>
      </c>
      <c r="AN957" s="68">
        <v>0</v>
      </c>
      <c r="AO957" s="68">
        <v>0</v>
      </c>
      <c r="AP957" s="68" t="s">
        <v>1347</v>
      </c>
      <c r="AQ957" s="68">
        <v>1</v>
      </c>
      <c r="AR957" s="68">
        <v>0</v>
      </c>
      <c r="AS957" s="68">
        <v>600</v>
      </c>
      <c r="AT957" s="68">
        <v>24</v>
      </c>
      <c r="AU957" s="68">
        <v>0</v>
      </c>
      <c r="AV957" s="68">
        <v>1</v>
      </c>
      <c r="AW957" s="68"/>
      <c r="AX957" s="68">
        <v>224</v>
      </c>
      <c r="AY957" s="126">
        <v>224</v>
      </c>
      <c r="AZ957" s="68">
        <v>0</v>
      </c>
      <c r="BA957" s="68">
        <v>1</v>
      </c>
      <c r="EQ957" s="68">
        <v>57057</v>
      </c>
      <c r="ER957" s="175">
        <v>1</v>
      </c>
      <c r="ES957" s="68">
        <v>-1</v>
      </c>
      <c r="ET957" s="68">
        <v>57</v>
      </c>
      <c r="EU957" s="68">
        <v>0</v>
      </c>
      <c r="EV957" s="68">
        <v>150057</v>
      </c>
      <c r="EW957" s="68" t="s">
        <v>2695</v>
      </c>
      <c r="EX957" s="68" t="str">
        <f t="shared" si="47"/>
        <v>소형</v>
      </c>
      <c r="GE957" s="68">
        <v>26010</v>
      </c>
      <c r="GF957" s="68" t="s">
        <v>4630</v>
      </c>
    </row>
    <row r="958" spans="6:188" x14ac:dyDescent="0.3">
      <c r="F958" s="68">
        <v>82501</v>
      </c>
      <c r="G958" s="68">
        <v>1</v>
      </c>
      <c r="H958" s="68">
        <v>182501</v>
      </c>
      <c r="I958" s="68">
        <v>282501</v>
      </c>
      <c r="J958" s="68" t="s">
        <v>1348</v>
      </c>
      <c r="K958" s="68" t="s">
        <v>1349</v>
      </c>
      <c r="L958" s="68">
        <v>10000</v>
      </c>
      <c r="M958" s="68">
        <v>20</v>
      </c>
      <c r="N958" s="68">
        <v>0</v>
      </c>
      <c r="O958" s="68">
        <v>0</v>
      </c>
      <c r="P958" s="68">
        <v>0</v>
      </c>
      <c r="Q958" s="68">
        <v>0</v>
      </c>
      <c r="R958" s="68">
        <v>1024</v>
      </c>
      <c r="S958" s="68">
        <v>0</v>
      </c>
      <c r="T958" s="68">
        <v>1</v>
      </c>
      <c r="U958" s="68">
        <v>0</v>
      </c>
      <c r="V958" s="68">
        <v>0</v>
      </c>
      <c r="W958" s="68">
        <v>0</v>
      </c>
      <c r="X958" s="68">
        <v>0</v>
      </c>
      <c r="Y958" s="68">
        <v>5</v>
      </c>
      <c r="Z958" s="68">
        <v>0</v>
      </c>
      <c r="AA958" s="68">
        <v>6</v>
      </c>
      <c r="AB958" s="68">
        <v>0</v>
      </c>
      <c r="AC958" s="68">
        <v>0</v>
      </c>
      <c r="AD958" s="68">
        <v>0</v>
      </c>
      <c r="AE958" s="68">
        <v>0</v>
      </c>
      <c r="AF958" s="68">
        <v>0</v>
      </c>
      <c r="AG958" s="68">
        <v>0</v>
      </c>
      <c r="AH958" s="68">
        <v>0</v>
      </c>
      <c r="AI958" s="68">
        <v>0</v>
      </c>
      <c r="AJ958" s="68">
        <v>0</v>
      </c>
      <c r="AK958" s="68">
        <v>0</v>
      </c>
      <c r="AL958" s="68">
        <v>0</v>
      </c>
      <c r="AM958" s="68">
        <v>0</v>
      </c>
      <c r="AN958" s="68">
        <v>0</v>
      </c>
      <c r="AO958" s="68">
        <v>0</v>
      </c>
      <c r="AP958" s="68" t="s">
        <v>1350</v>
      </c>
      <c r="AQ958" s="68">
        <v>0</v>
      </c>
      <c r="AR958" s="68">
        <v>0</v>
      </c>
      <c r="AS958" s="68">
        <v>150</v>
      </c>
      <c r="AT958" s="68">
        <v>8388616</v>
      </c>
      <c r="AU958" s="68">
        <v>8192</v>
      </c>
      <c r="AV958" s="68">
        <v>1</v>
      </c>
      <c r="AW958" s="68"/>
      <c r="AX958" s="68">
        <v>225</v>
      </c>
      <c r="AY958" s="126">
        <v>225</v>
      </c>
      <c r="AZ958" s="68">
        <v>100000</v>
      </c>
      <c r="BA958" s="68">
        <v>1</v>
      </c>
      <c r="EQ958" s="68">
        <v>57058</v>
      </c>
      <c r="ER958" s="175">
        <v>4</v>
      </c>
      <c r="ES958" s="68">
        <v>-1</v>
      </c>
      <c r="ET958" s="68">
        <v>58</v>
      </c>
      <c r="EU958" s="68">
        <v>0</v>
      </c>
      <c r="EV958" s="68">
        <v>150058</v>
      </c>
      <c r="EW958" s="68" t="s">
        <v>2696</v>
      </c>
      <c r="EX958" s="68" t="str">
        <f t="shared" si="47"/>
        <v>대형</v>
      </c>
      <c r="GE958" s="68">
        <v>26011</v>
      </c>
      <c r="GF958" s="68" t="s">
        <v>4631</v>
      </c>
    </row>
    <row r="959" spans="6:188" x14ac:dyDescent="0.3">
      <c r="F959" s="68">
        <v>82502</v>
      </c>
      <c r="G959" s="68">
        <v>1</v>
      </c>
      <c r="H959" s="68">
        <v>182502</v>
      </c>
      <c r="I959" s="68">
        <v>282502</v>
      </c>
      <c r="J959" s="68" t="s">
        <v>1351</v>
      </c>
      <c r="K959" s="68" t="s">
        <v>1352</v>
      </c>
      <c r="L959" s="68">
        <v>30000</v>
      </c>
      <c r="M959" s="68">
        <v>20</v>
      </c>
      <c r="N959" s="68">
        <v>0</v>
      </c>
      <c r="O959" s="68">
        <v>0</v>
      </c>
      <c r="P959" s="68">
        <v>0</v>
      </c>
      <c r="Q959" s="68">
        <v>0</v>
      </c>
      <c r="R959" s="68">
        <v>1024</v>
      </c>
      <c r="S959" s="68">
        <v>0</v>
      </c>
      <c r="T959" s="68">
        <v>2</v>
      </c>
      <c r="U959" s="68">
        <v>1</v>
      </c>
      <c r="V959" s="68">
        <v>0</v>
      </c>
      <c r="W959" s="68">
        <v>1</v>
      </c>
      <c r="X959" s="68">
        <v>0</v>
      </c>
      <c r="Y959" s="68">
        <v>9</v>
      </c>
      <c r="Z959" s="68">
        <v>0</v>
      </c>
      <c r="AA959" s="68">
        <v>13</v>
      </c>
      <c r="AB959" s="68">
        <v>0</v>
      </c>
      <c r="AC959" s="68">
        <v>0</v>
      </c>
      <c r="AD959" s="68">
        <v>0</v>
      </c>
      <c r="AE959" s="68">
        <v>0</v>
      </c>
      <c r="AF959" s="68">
        <v>0</v>
      </c>
      <c r="AG959" s="68">
        <v>0</v>
      </c>
      <c r="AH959" s="68">
        <v>0</v>
      </c>
      <c r="AI959" s="68">
        <v>0</v>
      </c>
      <c r="AJ959" s="68">
        <v>0</v>
      </c>
      <c r="AK959" s="68">
        <v>0</v>
      </c>
      <c r="AL959" s="68">
        <v>0</v>
      </c>
      <c r="AM959" s="68">
        <v>0</v>
      </c>
      <c r="AN959" s="68">
        <v>0</v>
      </c>
      <c r="AO959" s="68">
        <v>0</v>
      </c>
      <c r="AP959" s="68" t="s">
        <v>1353</v>
      </c>
      <c r="AQ959" s="68">
        <v>0</v>
      </c>
      <c r="AR959" s="68">
        <v>0</v>
      </c>
      <c r="AS959" s="68">
        <v>150</v>
      </c>
      <c r="AT959" s="68">
        <v>8388664</v>
      </c>
      <c r="AU959" s="68">
        <v>8192</v>
      </c>
      <c r="AV959" s="68">
        <v>1</v>
      </c>
      <c r="AW959" s="68"/>
      <c r="AX959" s="68">
        <v>226</v>
      </c>
      <c r="AY959" s="126">
        <v>226</v>
      </c>
      <c r="AZ959" s="68">
        <v>500000</v>
      </c>
      <c r="BA959" s="68">
        <v>1</v>
      </c>
      <c r="EQ959" s="68">
        <v>57059</v>
      </c>
      <c r="ER959" s="175">
        <v>2</v>
      </c>
      <c r="ES959" s="68">
        <v>-1</v>
      </c>
      <c r="ET959" s="68">
        <v>59</v>
      </c>
      <c r="EU959" s="68">
        <v>0</v>
      </c>
      <c r="EV959" s="68">
        <v>150059</v>
      </c>
      <c r="EW959" s="68" t="s">
        <v>2697</v>
      </c>
      <c r="EX959" s="68" t="str">
        <f t="shared" si="47"/>
        <v>중형</v>
      </c>
      <c r="GE959" s="68">
        <v>26012</v>
      </c>
      <c r="GF959" s="68" t="s">
        <v>4632</v>
      </c>
    </row>
    <row r="960" spans="6:188" x14ac:dyDescent="0.3">
      <c r="F960" s="68">
        <v>82503</v>
      </c>
      <c r="G960" s="68">
        <v>1</v>
      </c>
      <c r="H960" s="68">
        <v>182503</v>
      </c>
      <c r="I960" s="68">
        <v>282503</v>
      </c>
      <c r="J960" s="68" t="s">
        <v>1354</v>
      </c>
      <c r="K960" s="68" t="s">
        <v>1355</v>
      </c>
      <c r="L960" s="68">
        <v>60000</v>
      </c>
      <c r="M960" s="68">
        <v>20</v>
      </c>
      <c r="N960" s="68">
        <v>0</v>
      </c>
      <c r="O960" s="68">
        <v>0</v>
      </c>
      <c r="P960" s="68">
        <v>0</v>
      </c>
      <c r="Q960" s="68">
        <v>0</v>
      </c>
      <c r="R960" s="68">
        <v>1024</v>
      </c>
      <c r="S960" s="68">
        <v>0</v>
      </c>
      <c r="T960" s="68">
        <v>3</v>
      </c>
      <c r="U960" s="68">
        <v>5</v>
      </c>
      <c r="V960" s="68">
        <v>0</v>
      </c>
      <c r="W960" s="68">
        <v>0</v>
      </c>
      <c r="X960" s="68">
        <v>0</v>
      </c>
      <c r="Y960" s="68">
        <v>50</v>
      </c>
      <c r="Z960" s="68">
        <v>0</v>
      </c>
      <c r="AA960" s="68">
        <v>0</v>
      </c>
      <c r="AB960" s="68">
        <v>0</v>
      </c>
      <c r="AC960" s="68">
        <v>0</v>
      </c>
      <c r="AD960" s="68">
        <v>0</v>
      </c>
      <c r="AE960" s="68">
        <v>0</v>
      </c>
      <c r="AF960" s="68">
        <v>0</v>
      </c>
      <c r="AG960" s="68">
        <v>0</v>
      </c>
      <c r="AH960" s="68">
        <v>0</v>
      </c>
      <c r="AI960" s="68">
        <v>0</v>
      </c>
      <c r="AJ960" s="68">
        <v>0</v>
      </c>
      <c r="AK960" s="68">
        <v>0</v>
      </c>
      <c r="AL960" s="68">
        <v>0</v>
      </c>
      <c r="AM960" s="68">
        <v>0</v>
      </c>
      <c r="AN960" s="68">
        <v>0</v>
      </c>
      <c r="AO960" s="68">
        <v>0</v>
      </c>
      <c r="AP960" s="68" t="s">
        <v>1356</v>
      </c>
      <c r="AQ960" s="68">
        <v>1</v>
      </c>
      <c r="AR960" s="68">
        <v>0</v>
      </c>
      <c r="AS960" s="68">
        <v>150</v>
      </c>
      <c r="AT960" s="68">
        <v>8388664</v>
      </c>
      <c r="AU960" s="68">
        <v>8192</v>
      </c>
      <c r="AV960" s="68">
        <v>1</v>
      </c>
      <c r="AW960" s="68"/>
      <c r="AX960" s="68">
        <v>227</v>
      </c>
      <c r="AY960" s="126">
        <v>227</v>
      </c>
      <c r="AZ960" s="68">
        <v>1250000</v>
      </c>
      <c r="BA960" s="68">
        <v>1</v>
      </c>
      <c r="EQ960" s="68">
        <v>157051</v>
      </c>
      <c r="ER960" s="175">
        <v>1</v>
      </c>
      <c r="ES960" s="68">
        <v>-1</v>
      </c>
      <c r="ET960" s="68">
        <v>51</v>
      </c>
      <c r="EU960" s="68">
        <v>0</v>
      </c>
      <c r="EV960" s="68">
        <v>150051</v>
      </c>
      <c r="EW960" s="68" t="s">
        <v>2689</v>
      </c>
      <c r="EX960" s="68" t="str">
        <f t="shared" si="47"/>
        <v>소형</v>
      </c>
      <c r="GE960" s="68">
        <v>26013</v>
      </c>
      <c r="GF960" s="68" t="s">
        <v>4633</v>
      </c>
    </row>
    <row r="961" spans="6:188" x14ac:dyDescent="0.3">
      <c r="F961" s="68">
        <v>82504</v>
      </c>
      <c r="G961" s="68">
        <v>1</v>
      </c>
      <c r="H961" s="68">
        <v>182504</v>
      </c>
      <c r="I961" s="68">
        <v>282504</v>
      </c>
      <c r="J961" s="68" t="s">
        <v>1357</v>
      </c>
      <c r="K961" s="68" t="s">
        <v>1358</v>
      </c>
      <c r="L961" s="68">
        <v>60000</v>
      </c>
      <c r="M961" s="68">
        <v>20</v>
      </c>
      <c r="N961" s="68">
        <v>0</v>
      </c>
      <c r="O961" s="68">
        <v>0</v>
      </c>
      <c r="P961" s="68">
        <v>0</v>
      </c>
      <c r="Q961" s="68">
        <v>0</v>
      </c>
      <c r="R961" s="68">
        <v>1024</v>
      </c>
      <c r="S961" s="68">
        <v>0</v>
      </c>
      <c r="T961" s="68">
        <v>3</v>
      </c>
      <c r="U961" s="68">
        <v>0</v>
      </c>
      <c r="V961" s="68">
        <v>0</v>
      </c>
      <c r="W961" s="68">
        <v>6</v>
      </c>
      <c r="X961" s="68">
        <v>0</v>
      </c>
      <c r="Y961" s="68">
        <v>0</v>
      </c>
      <c r="Z961" s="68">
        <v>0</v>
      </c>
      <c r="AA961" s="68">
        <v>59</v>
      </c>
      <c r="AB961" s="68">
        <v>0</v>
      </c>
      <c r="AC961" s="68">
        <v>0</v>
      </c>
      <c r="AD961" s="68">
        <v>0</v>
      </c>
      <c r="AE961" s="68">
        <v>0</v>
      </c>
      <c r="AF961" s="68">
        <v>0</v>
      </c>
      <c r="AG961" s="68">
        <v>0</v>
      </c>
      <c r="AH961" s="68">
        <v>0</v>
      </c>
      <c r="AI961" s="68">
        <v>0</v>
      </c>
      <c r="AJ961" s="68">
        <v>0</v>
      </c>
      <c r="AK961" s="68">
        <v>0</v>
      </c>
      <c r="AL961" s="68">
        <v>0</v>
      </c>
      <c r="AM961" s="68">
        <v>0</v>
      </c>
      <c r="AN961" s="68">
        <v>0</v>
      </c>
      <c r="AO961" s="68">
        <v>0</v>
      </c>
      <c r="AP961" s="68" t="s">
        <v>1359</v>
      </c>
      <c r="AQ961" s="68">
        <v>1</v>
      </c>
      <c r="AR961" s="68">
        <v>0</v>
      </c>
      <c r="AS961" s="68">
        <v>150</v>
      </c>
      <c r="AT961" s="68">
        <v>8388664</v>
      </c>
      <c r="AU961" s="68">
        <v>8192</v>
      </c>
      <c r="AV961" s="68">
        <v>1</v>
      </c>
      <c r="AW961" s="68"/>
      <c r="AX961" s="68">
        <v>228</v>
      </c>
      <c r="AY961" s="126">
        <v>228</v>
      </c>
      <c r="AZ961" s="68">
        <v>1250000</v>
      </c>
      <c r="BA961" s="68">
        <v>1</v>
      </c>
      <c r="EQ961" s="68">
        <v>157052</v>
      </c>
      <c r="ER961" s="175">
        <v>1</v>
      </c>
      <c r="ES961" s="68">
        <v>-1</v>
      </c>
      <c r="ET961" s="68">
        <v>52</v>
      </c>
      <c r="EU961" s="68">
        <v>0</v>
      </c>
      <c r="EV961" s="68">
        <v>150052</v>
      </c>
      <c r="EW961" s="68" t="s">
        <v>2690</v>
      </c>
      <c r="EX961" s="68" t="str">
        <f t="shared" si="47"/>
        <v>소형</v>
      </c>
      <c r="GE961" s="68">
        <v>26014</v>
      </c>
      <c r="GF961" s="68" t="s">
        <v>4634</v>
      </c>
    </row>
    <row r="962" spans="6:188" x14ac:dyDescent="0.3">
      <c r="F962" s="68">
        <v>82505</v>
      </c>
      <c r="G962" s="68">
        <v>1</v>
      </c>
      <c r="H962" s="68">
        <v>182505</v>
      </c>
      <c r="I962" s="68">
        <v>282505</v>
      </c>
      <c r="J962" s="68" t="s">
        <v>1360</v>
      </c>
      <c r="K962" s="68" t="s">
        <v>1361</v>
      </c>
      <c r="L962" s="68">
        <v>100000</v>
      </c>
      <c r="M962" s="68">
        <v>20</v>
      </c>
      <c r="N962" s="68">
        <v>0</v>
      </c>
      <c r="O962" s="68">
        <v>0</v>
      </c>
      <c r="P962" s="68">
        <v>0</v>
      </c>
      <c r="Q962" s="68">
        <v>0</v>
      </c>
      <c r="R962" s="68">
        <v>1024</v>
      </c>
      <c r="S962" s="68">
        <v>0</v>
      </c>
      <c r="T962" s="68">
        <v>4</v>
      </c>
      <c r="U962" s="68">
        <v>0</v>
      </c>
      <c r="V962" s="68">
        <v>0</v>
      </c>
      <c r="W962" s="68">
        <v>14</v>
      </c>
      <c r="X962" s="68">
        <v>0</v>
      </c>
      <c r="Y962" s="68">
        <v>0</v>
      </c>
      <c r="Z962" s="68">
        <v>0</v>
      </c>
      <c r="AA962" s="68">
        <v>84</v>
      </c>
      <c r="AB962" s="68">
        <v>0</v>
      </c>
      <c r="AC962" s="68">
        <v>0</v>
      </c>
      <c r="AD962" s="68">
        <v>109</v>
      </c>
      <c r="AE962" s="68">
        <v>0</v>
      </c>
      <c r="AF962" s="68">
        <v>400</v>
      </c>
      <c r="AG962" s="68">
        <v>0</v>
      </c>
      <c r="AH962" s="68">
        <v>0</v>
      </c>
      <c r="AI962" s="68">
        <v>0</v>
      </c>
      <c r="AJ962" s="68">
        <v>0</v>
      </c>
      <c r="AK962" s="68">
        <v>0</v>
      </c>
      <c r="AL962" s="68">
        <v>0</v>
      </c>
      <c r="AM962" s="68">
        <v>0</v>
      </c>
      <c r="AN962" s="68">
        <v>0</v>
      </c>
      <c r="AO962" s="68">
        <v>0</v>
      </c>
      <c r="AP962" s="68" t="s">
        <v>1362</v>
      </c>
      <c r="AQ962" s="68">
        <v>1</v>
      </c>
      <c r="AR962" s="68">
        <v>0</v>
      </c>
      <c r="AS962" s="68">
        <v>300</v>
      </c>
      <c r="AT962" s="68">
        <v>8388664</v>
      </c>
      <c r="AU962" s="68">
        <v>8192</v>
      </c>
      <c r="AV962" s="68">
        <v>1</v>
      </c>
      <c r="AW962" s="68"/>
      <c r="AX962" s="68">
        <v>229</v>
      </c>
      <c r="AY962" s="126">
        <v>229</v>
      </c>
      <c r="AZ962" s="68">
        <v>2000000</v>
      </c>
      <c r="BA962" s="68">
        <v>1</v>
      </c>
      <c r="EQ962" s="68">
        <v>157053</v>
      </c>
      <c r="ER962" s="175">
        <v>1</v>
      </c>
      <c r="ES962" s="68">
        <v>-1</v>
      </c>
      <c r="ET962" s="68">
        <v>53</v>
      </c>
      <c r="EU962" s="68">
        <v>0</v>
      </c>
      <c r="EV962" s="68">
        <v>150053</v>
      </c>
      <c r="EW962" s="68" t="s">
        <v>2691</v>
      </c>
      <c r="EX962" s="68" t="str">
        <f t="shared" si="47"/>
        <v>소형</v>
      </c>
      <c r="GE962" s="68">
        <v>26015</v>
      </c>
      <c r="GF962" s="68" t="s">
        <v>4635</v>
      </c>
    </row>
    <row r="963" spans="6:188" x14ac:dyDescent="0.3">
      <c r="F963" s="68">
        <v>82506</v>
      </c>
      <c r="G963" s="68">
        <v>1</v>
      </c>
      <c r="H963" s="68">
        <v>182506</v>
      </c>
      <c r="I963" s="68">
        <v>282506</v>
      </c>
      <c r="J963" s="68" t="s">
        <v>1363</v>
      </c>
      <c r="K963" s="68" t="s">
        <v>1364</v>
      </c>
      <c r="L963" s="68">
        <v>100000</v>
      </c>
      <c r="M963" s="68">
        <v>20</v>
      </c>
      <c r="N963" s="68">
        <v>0</v>
      </c>
      <c r="O963" s="68">
        <v>0</v>
      </c>
      <c r="P963" s="68">
        <v>0</v>
      </c>
      <c r="Q963" s="68">
        <v>0</v>
      </c>
      <c r="R963" s="68">
        <v>1024</v>
      </c>
      <c r="S963" s="68">
        <v>0</v>
      </c>
      <c r="T963" s="68">
        <v>4</v>
      </c>
      <c r="U963" s="68">
        <v>0</v>
      </c>
      <c r="V963" s="68">
        <v>0</v>
      </c>
      <c r="W963" s="68">
        <v>15</v>
      </c>
      <c r="X963" s="68">
        <v>0</v>
      </c>
      <c r="Y963" s="68">
        <v>0</v>
      </c>
      <c r="Z963" s="68">
        <v>0</v>
      </c>
      <c r="AA963" s="68">
        <v>78</v>
      </c>
      <c r="AB963" s="68">
        <v>0</v>
      </c>
      <c r="AC963" s="68">
        <v>0</v>
      </c>
      <c r="AD963" s="68">
        <v>110</v>
      </c>
      <c r="AE963" s="68">
        <v>0</v>
      </c>
      <c r="AF963" s="68">
        <v>400</v>
      </c>
      <c r="AG963" s="68">
        <v>0</v>
      </c>
      <c r="AH963" s="68">
        <v>0</v>
      </c>
      <c r="AI963" s="68">
        <v>0</v>
      </c>
      <c r="AJ963" s="68">
        <v>0</v>
      </c>
      <c r="AK963" s="68">
        <v>0</v>
      </c>
      <c r="AL963" s="68">
        <v>0</v>
      </c>
      <c r="AM963" s="68">
        <v>0</v>
      </c>
      <c r="AN963" s="68">
        <v>0</v>
      </c>
      <c r="AO963" s="68">
        <v>0</v>
      </c>
      <c r="AP963" s="68" t="s">
        <v>1365</v>
      </c>
      <c r="AQ963" s="68">
        <v>1</v>
      </c>
      <c r="AR963" s="68">
        <v>0</v>
      </c>
      <c r="AS963" s="68">
        <v>300</v>
      </c>
      <c r="AT963" s="68">
        <v>8388664</v>
      </c>
      <c r="AU963" s="68">
        <v>8192</v>
      </c>
      <c r="AV963" s="68">
        <v>1</v>
      </c>
      <c r="AW963" s="68"/>
      <c r="AX963" s="68">
        <v>230</v>
      </c>
      <c r="AY963" s="126">
        <v>230</v>
      </c>
      <c r="AZ963" s="68">
        <v>2000000</v>
      </c>
      <c r="BA963" s="68">
        <v>1</v>
      </c>
      <c r="EQ963" s="68">
        <v>157054</v>
      </c>
      <c r="ER963" s="175">
        <v>2</v>
      </c>
      <c r="ES963" s="68">
        <v>-1</v>
      </c>
      <c r="ET963" s="68">
        <v>54</v>
      </c>
      <c r="EU963" s="68">
        <v>0</v>
      </c>
      <c r="EV963" s="68">
        <v>150054</v>
      </c>
      <c r="EW963" s="68" t="s">
        <v>2692</v>
      </c>
      <c r="EX963" s="68" t="str">
        <f t="shared" ref="EX963:EX1026" si="48">IF(ER963=1,"소형",IF(ER963=2,"중형","대형"))</f>
        <v>중형</v>
      </c>
      <c r="GE963" s="68">
        <v>26016</v>
      </c>
      <c r="GF963" s="68" t="s">
        <v>4636</v>
      </c>
    </row>
    <row r="964" spans="6:188" x14ac:dyDescent="0.3">
      <c r="F964" s="68">
        <v>82507</v>
      </c>
      <c r="G964" s="68">
        <v>1</v>
      </c>
      <c r="H964" s="68">
        <v>182507</v>
      </c>
      <c r="I964" s="68">
        <v>282507</v>
      </c>
      <c r="J964" s="68" t="s">
        <v>1366</v>
      </c>
      <c r="K964" s="68" t="s">
        <v>1367</v>
      </c>
      <c r="L964" s="68">
        <v>100000</v>
      </c>
      <c r="M964" s="68">
        <v>20</v>
      </c>
      <c r="N964" s="68">
        <v>0</v>
      </c>
      <c r="O964" s="68">
        <v>0</v>
      </c>
      <c r="P964" s="68">
        <v>0</v>
      </c>
      <c r="Q964" s="68">
        <v>0</v>
      </c>
      <c r="R964" s="68">
        <v>1024</v>
      </c>
      <c r="S964" s="68">
        <v>0</v>
      </c>
      <c r="T964" s="68">
        <v>4</v>
      </c>
      <c r="U964" s="68">
        <v>11</v>
      </c>
      <c r="V964" s="68">
        <v>0</v>
      </c>
      <c r="W964" s="68">
        <v>0</v>
      </c>
      <c r="X964" s="68">
        <v>0</v>
      </c>
      <c r="Y964" s="68">
        <v>72</v>
      </c>
      <c r="Z964" s="68">
        <v>0</v>
      </c>
      <c r="AA964" s="68">
        <v>0</v>
      </c>
      <c r="AB964" s="68">
        <v>0</v>
      </c>
      <c r="AC964" s="68">
        <v>0</v>
      </c>
      <c r="AD964" s="68">
        <v>106</v>
      </c>
      <c r="AE964" s="68">
        <v>9</v>
      </c>
      <c r="AF964" s="68">
        <v>0</v>
      </c>
      <c r="AG964" s="68">
        <v>0</v>
      </c>
      <c r="AH964" s="68">
        <v>0</v>
      </c>
      <c r="AI964" s="68">
        <v>0</v>
      </c>
      <c r="AJ964" s="68">
        <v>0</v>
      </c>
      <c r="AK964" s="68">
        <v>0</v>
      </c>
      <c r="AL964" s="68">
        <v>0</v>
      </c>
      <c r="AM964" s="68">
        <v>0</v>
      </c>
      <c r="AN964" s="68">
        <v>0</v>
      </c>
      <c r="AO964" s="68">
        <v>0</v>
      </c>
      <c r="AP964" s="68" t="s">
        <v>1368</v>
      </c>
      <c r="AQ964" s="68">
        <v>1</v>
      </c>
      <c r="AR964" s="68">
        <v>0</v>
      </c>
      <c r="AS964" s="68">
        <v>300</v>
      </c>
      <c r="AT964" s="68">
        <v>8388664</v>
      </c>
      <c r="AU964" s="68">
        <v>8192</v>
      </c>
      <c r="AV964" s="68">
        <v>1</v>
      </c>
      <c r="AW964" s="68"/>
      <c r="AX964" s="68">
        <v>231</v>
      </c>
      <c r="AY964" s="126">
        <v>231</v>
      </c>
      <c r="AZ964" s="68">
        <v>2000000</v>
      </c>
      <c r="BA964" s="68">
        <v>1</v>
      </c>
      <c r="EQ964" s="68">
        <v>157056</v>
      </c>
      <c r="ER964" s="175">
        <v>1</v>
      </c>
      <c r="ES964" s="68">
        <v>-1</v>
      </c>
      <c r="ET964" s="68">
        <v>56</v>
      </c>
      <c r="EU964" s="68">
        <v>0</v>
      </c>
      <c r="EV964" s="68">
        <v>150056</v>
      </c>
      <c r="EW964" s="68" t="s">
        <v>2694</v>
      </c>
      <c r="EX964" s="68" t="str">
        <f t="shared" si="48"/>
        <v>소형</v>
      </c>
      <c r="GE964" s="68">
        <v>26017</v>
      </c>
      <c r="GF964" s="68" t="s">
        <v>4637</v>
      </c>
    </row>
    <row r="965" spans="6:188" x14ac:dyDescent="0.3">
      <c r="F965" s="68">
        <v>82508</v>
      </c>
      <c r="G965" s="68">
        <v>1</v>
      </c>
      <c r="H965" s="68">
        <v>182508</v>
      </c>
      <c r="I965" s="68">
        <v>282508</v>
      </c>
      <c r="J965" s="68" t="s">
        <v>1369</v>
      </c>
      <c r="K965" s="68" t="s">
        <v>1370</v>
      </c>
      <c r="L965" s="68">
        <v>100000</v>
      </c>
      <c r="M965" s="68">
        <v>20</v>
      </c>
      <c r="N965" s="68">
        <v>0</v>
      </c>
      <c r="O965" s="68">
        <v>0</v>
      </c>
      <c r="P965" s="68">
        <v>0</v>
      </c>
      <c r="Q965" s="68">
        <v>0</v>
      </c>
      <c r="R965" s="68">
        <v>1024</v>
      </c>
      <c r="S965" s="68">
        <v>0</v>
      </c>
      <c r="T965" s="68">
        <v>4</v>
      </c>
      <c r="U965" s="68">
        <v>13</v>
      </c>
      <c r="V965" s="68">
        <v>0</v>
      </c>
      <c r="W965" s="68">
        <v>0</v>
      </c>
      <c r="X965" s="68">
        <v>0</v>
      </c>
      <c r="Y965" s="68">
        <v>66</v>
      </c>
      <c r="Z965" s="68">
        <v>0</v>
      </c>
      <c r="AA965" s="68">
        <v>0</v>
      </c>
      <c r="AB965" s="68">
        <v>0</v>
      </c>
      <c r="AC965" s="68">
        <v>0</v>
      </c>
      <c r="AD965" s="68">
        <v>103</v>
      </c>
      <c r="AE965" s="68">
        <v>9</v>
      </c>
      <c r="AF965" s="68">
        <v>0</v>
      </c>
      <c r="AG965" s="68">
        <v>0</v>
      </c>
      <c r="AH965" s="68">
        <v>0</v>
      </c>
      <c r="AI965" s="68">
        <v>0</v>
      </c>
      <c r="AJ965" s="68">
        <v>0</v>
      </c>
      <c r="AK965" s="68">
        <v>0</v>
      </c>
      <c r="AL965" s="68">
        <v>0</v>
      </c>
      <c r="AM965" s="68">
        <v>0</v>
      </c>
      <c r="AN965" s="68">
        <v>0</v>
      </c>
      <c r="AO965" s="68">
        <v>0</v>
      </c>
      <c r="AP965" s="68" t="s">
        <v>1371</v>
      </c>
      <c r="AQ965" s="68">
        <v>1</v>
      </c>
      <c r="AR965" s="68">
        <v>0</v>
      </c>
      <c r="AS965" s="68">
        <v>300</v>
      </c>
      <c r="AT965" s="68">
        <v>8388664</v>
      </c>
      <c r="AU965" s="68">
        <v>8192</v>
      </c>
      <c r="AV965" s="68">
        <v>1</v>
      </c>
      <c r="AW965" s="68"/>
      <c r="AX965" s="68">
        <v>232</v>
      </c>
      <c r="AY965" s="126">
        <v>232</v>
      </c>
      <c r="AZ965" s="68">
        <v>2000000</v>
      </c>
      <c r="BA965" s="68">
        <v>1</v>
      </c>
      <c r="EQ965" s="68">
        <v>157057</v>
      </c>
      <c r="ER965" s="175">
        <v>1</v>
      </c>
      <c r="ES965" s="68">
        <v>-1</v>
      </c>
      <c r="ET965" s="68">
        <v>57</v>
      </c>
      <c r="EU965" s="68">
        <v>0</v>
      </c>
      <c r="EV965" s="68">
        <v>150057</v>
      </c>
      <c r="EW965" s="68" t="s">
        <v>2695</v>
      </c>
      <c r="EX965" s="68" t="str">
        <f t="shared" si="48"/>
        <v>소형</v>
      </c>
      <c r="GE965" s="68">
        <v>26018</v>
      </c>
      <c r="GF965" s="68" t="s">
        <v>4638</v>
      </c>
    </row>
    <row r="966" spans="6:188" x14ac:dyDescent="0.3">
      <c r="F966" s="68">
        <v>82509</v>
      </c>
      <c r="G966" s="68">
        <v>1</v>
      </c>
      <c r="H966" s="68">
        <v>182509</v>
      </c>
      <c r="I966" s="68">
        <v>282509</v>
      </c>
      <c r="J966" s="68" t="s">
        <v>1372</v>
      </c>
      <c r="K966" s="68" t="s">
        <v>1373</v>
      </c>
      <c r="L966" s="68">
        <v>100000</v>
      </c>
      <c r="M966" s="68">
        <v>20</v>
      </c>
      <c r="N966" s="68">
        <v>0</v>
      </c>
      <c r="O966" s="68">
        <v>0</v>
      </c>
      <c r="P966" s="68">
        <v>0</v>
      </c>
      <c r="Q966" s="68">
        <v>0</v>
      </c>
      <c r="R966" s="68">
        <v>1024</v>
      </c>
      <c r="S966" s="68">
        <v>0</v>
      </c>
      <c r="T966" s="68">
        <v>4</v>
      </c>
      <c r="U966" s="68">
        <v>22</v>
      </c>
      <c r="V966" s="68">
        <v>0</v>
      </c>
      <c r="W966" s="68">
        <v>22</v>
      </c>
      <c r="X966" s="68">
        <v>0</v>
      </c>
      <c r="Y966" s="68">
        <v>43</v>
      </c>
      <c r="Z966" s="68">
        <v>0</v>
      </c>
      <c r="AA966" s="68">
        <v>46</v>
      </c>
      <c r="AB966" s="68">
        <v>0</v>
      </c>
      <c r="AC966" s="68">
        <v>0</v>
      </c>
      <c r="AD966" s="68">
        <v>120</v>
      </c>
      <c r="AE966" s="68">
        <v>900</v>
      </c>
      <c r="AF966" s="68">
        <v>0</v>
      </c>
      <c r="AG966" s="68">
        <v>0</v>
      </c>
      <c r="AH966" s="68">
        <v>0</v>
      </c>
      <c r="AI966" s="68">
        <v>0</v>
      </c>
      <c r="AJ966" s="68">
        <v>0</v>
      </c>
      <c r="AK966" s="68">
        <v>0</v>
      </c>
      <c r="AL966" s="68">
        <v>0</v>
      </c>
      <c r="AM966" s="68">
        <v>0</v>
      </c>
      <c r="AN966" s="68">
        <v>0</v>
      </c>
      <c r="AO966" s="68">
        <v>0</v>
      </c>
      <c r="AP966" s="68" t="s">
        <v>1374</v>
      </c>
      <c r="AQ966" s="68">
        <v>1</v>
      </c>
      <c r="AR966" s="68">
        <v>0</v>
      </c>
      <c r="AS966" s="68">
        <v>300</v>
      </c>
      <c r="AT966" s="68">
        <v>40</v>
      </c>
      <c r="AU966" s="68">
        <v>0</v>
      </c>
      <c r="AV966" s="68">
        <v>1</v>
      </c>
      <c r="AW966" s="68"/>
      <c r="AX966" s="68">
        <v>233</v>
      </c>
      <c r="AY966" s="126">
        <v>233</v>
      </c>
      <c r="AZ966" s="68">
        <v>2000000</v>
      </c>
      <c r="BA966" s="68">
        <v>1</v>
      </c>
      <c r="EQ966" s="68">
        <v>157058</v>
      </c>
      <c r="ER966" s="175">
        <v>4</v>
      </c>
      <c r="ES966" s="68">
        <v>-1</v>
      </c>
      <c r="ET966" s="68">
        <v>58</v>
      </c>
      <c r="EU966" s="68">
        <v>0</v>
      </c>
      <c r="EV966" s="68">
        <v>150058</v>
      </c>
      <c r="EW966" s="68" t="s">
        <v>2696</v>
      </c>
      <c r="EX966" s="68" t="str">
        <f t="shared" si="48"/>
        <v>대형</v>
      </c>
      <c r="GE966" s="68">
        <v>26019</v>
      </c>
      <c r="GF966" s="68" t="s">
        <v>4639</v>
      </c>
    </row>
    <row r="967" spans="6:188" x14ac:dyDescent="0.3">
      <c r="F967" s="68">
        <v>82510</v>
      </c>
      <c r="G967" s="68">
        <v>1</v>
      </c>
      <c r="H967" s="68">
        <v>182510</v>
      </c>
      <c r="I967" s="68">
        <v>282510</v>
      </c>
      <c r="J967" s="68" t="s">
        <v>1375</v>
      </c>
      <c r="K967" s="68" t="s">
        <v>1376</v>
      </c>
      <c r="L967" s="68">
        <v>100000</v>
      </c>
      <c r="M967" s="68">
        <v>20</v>
      </c>
      <c r="N967" s="68">
        <v>0</v>
      </c>
      <c r="O967" s="68">
        <v>0</v>
      </c>
      <c r="P967" s="68">
        <v>0</v>
      </c>
      <c r="Q967" s="68">
        <v>0</v>
      </c>
      <c r="R967" s="68">
        <v>1024</v>
      </c>
      <c r="S967" s="68">
        <v>0</v>
      </c>
      <c r="T967" s="68">
        <v>4</v>
      </c>
      <c r="U967" s="68">
        <v>18</v>
      </c>
      <c r="V967" s="68">
        <v>0</v>
      </c>
      <c r="W967" s="68">
        <v>19</v>
      </c>
      <c r="X967" s="68">
        <v>0</v>
      </c>
      <c r="Y967" s="68">
        <v>59</v>
      </c>
      <c r="Z967" s="68">
        <v>0</v>
      </c>
      <c r="AA967" s="68">
        <v>62</v>
      </c>
      <c r="AB967" s="68">
        <v>0</v>
      </c>
      <c r="AC967" s="68">
        <v>0</v>
      </c>
      <c r="AD967" s="68">
        <v>127</v>
      </c>
      <c r="AE967" s="68">
        <v>600</v>
      </c>
      <c r="AF967" s="68">
        <v>0</v>
      </c>
      <c r="AG967" s="68">
        <v>0</v>
      </c>
      <c r="AH967" s="68">
        <v>0</v>
      </c>
      <c r="AI967" s="68">
        <v>0</v>
      </c>
      <c r="AJ967" s="68">
        <v>0</v>
      </c>
      <c r="AK967" s="68">
        <v>0</v>
      </c>
      <c r="AL967" s="68">
        <v>0</v>
      </c>
      <c r="AM967" s="68">
        <v>0</v>
      </c>
      <c r="AN967" s="68">
        <v>0</v>
      </c>
      <c r="AO967" s="68">
        <v>0</v>
      </c>
      <c r="AP967" s="68" t="s">
        <v>1377</v>
      </c>
      <c r="AQ967" s="68">
        <v>1</v>
      </c>
      <c r="AR967" s="68">
        <v>0</v>
      </c>
      <c r="AS967" s="68">
        <v>300</v>
      </c>
      <c r="AT967" s="68">
        <v>40</v>
      </c>
      <c r="AU967" s="68">
        <v>0</v>
      </c>
      <c r="AV967" s="68">
        <v>1</v>
      </c>
      <c r="AW967" s="68"/>
      <c r="AX967" s="68">
        <v>234</v>
      </c>
      <c r="AY967" s="126">
        <v>234</v>
      </c>
      <c r="AZ967" s="68">
        <v>2000000</v>
      </c>
      <c r="BA967" s="68">
        <v>1</v>
      </c>
      <c r="EQ967" s="68">
        <v>157059</v>
      </c>
      <c r="ER967" s="175">
        <v>2</v>
      </c>
      <c r="ES967" s="68">
        <v>-1</v>
      </c>
      <c r="ET967" s="68">
        <v>59</v>
      </c>
      <c r="EU967" s="68">
        <v>0</v>
      </c>
      <c r="EV967" s="68">
        <v>150059</v>
      </c>
      <c r="EW967" s="68" t="s">
        <v>2697</v>
      </c>
      <c r="EX967" s="68" t="str">
        <f t="shared" si="48"/>
        <v>중형</v>
      </c>
      <c r="GE967" s="68">
        <v>26020</v>
      </c>
      <c r="GF967" s="68" t="s">
        <v>4640</v>
      </c>
    </row>
    <row r="968" spans="6:188" x14ac:dyDescent="0.3">
      <c r="F968" s="68">
        <v>82511</v>
      </c>
      <c r="G968" s="68">
        <v>1</v>
      </c>
      <c r="H968" s="68">
        <v>182511</v>
      </c>
      <c r="I968" s="68">
        <v>282511</v>
      </c>
      <c r="J968" s="68" t="s">
        <v>1378</v>
      </c>
      <c r="K968" s="68" t="s">
        <v>1379</v>
      </c>
      <c r="L968" s="68">
        <v>150000</v>
      </c>
      <c r="M968" s="68">
        <v>20</v>
      </c>
      <c r="N968" s="68">
        <v>0</v>
      </c>
      <c r="O968" s="68">
        <v>0</v>
      </c>
      <c r="P968" s="68">
        <v>0</v>
      </c>
      <c r="Q968" s="68">
        <v>0</v>
      </c>
      <c r="R968" s="68">
        <v>1024</v>
      </c>
      <c r="S968" s="68">
        <v>0</v>
      </c>
      <c r="T968" s="68">
        <v>5</v>
      </c>
      <c r="U968" s="68">
        <v>0</v>
      </c>
      <c r="V968" s="68">
        <v>0</v>
      </c>
      <c r="W968" s="68">
        <v>48</v>
      </c>
      <c r="X968" s="68">
        <v>0</v>
      </c>
      <c r="Y968" s="68">
        <v>0</v>
      </c>
      <c r="Z968" s="68">
        <v>0</v>
      </c>
      <c r="AA968" s="68">
        <v>90</v>
      </c>
      <c r="AB968" s="68">
        <v>0</v>
      </c>
      <c r="AC968" s="68">
        <v>0</v>
      </c>
      <c r="AD968" s="68">
        <v>109</v>
      </c>
      <c r="AE968" s="68">
        <v>0</v>
      </c>
      <c r="AF968" s="68">
        <v>400</v>
      </c>
      <c r="AG968" s="68">
        <v>138</v>
      </c>
      <c r="AH968" s="68">
        <v>400</v>
      </c>
      <c r="AI968" s="68">
        <v>2</v>
      </c>
      <c r="AJ968" s="68">
        <v>0</v>
      </c>
      <c r="AK968" s="68">
        <v>0</v>
      </c>
      <c r="AL968" s="68">
        <v>0</v>
      </c>
      <c r="AM968" s="68">
        <v>0</v>
      </c>
      <c r="AN968" s="68">
        <v>0</v>
      </c>
      <c r="AO968" s="68">
        <v>0</v>
      </c>
      <c r="AP968" s="68" t="s">
        <v>1380</v>
      </c>
      <c r="AQ968" s="68">
        <v>1</v>
      </c>
      <c r="AR968" s="68">
        <v>0</v>
      </c>
      <c r="AS968" s="68">
        <v>600</v>
      </c>
      <c r="AT968" s="68">
        <v>24</v>
      </c>
      <c r="AU968" s="68">
        <v>0</v>
      </c>
      <c r="AV968" s="68">
        <v>1</v>
      </c>
      <c r="AW968" s="68"/>
      <c r="AX968" s="68">
        <v>235</v>
      </c>
      <c r="AY968" s="126">
        <v>235</v>
      </c>
      <c r="AZ968" s="68">
        <v>0</v>
      </c>
      <c r="BA968" s="68">
        <v>1</v>
      </c>
      <c r="EQ968" s="68">
        <v>257054</v>
      </c>
      <c r="ER968" s="175">
        <v>2</v>
      </c>
      <c r="ES968" s="68">
        <v>-1</v>
      </c>
      <c r="ET968" s="68">
        <v>54</v>
      </c>
      <c r="EU968" s="68">
        <v>0</v>
      </c>
      <c r="EV968" s="68">
        <v>150054</v>
      </c>
      <c r="EW968" s="68" t="s">
        <v>2692</v>
      </c>
      <c r="EX968" s="68" t="str">
        <f t="shared" si="48"/>
        <v>중형</v>
      </c>
      <c r="GE968" s="68">
        <v>26021</v>
      </c>
      <c r="GF968" s="68" t="s">
        <v>4641</v>
      </c>
    </row>
    <row r="969" spans="6:188" x14ac:dyDescent="0.3">
      <c r="F969" s="68">
        <v>82512</v>
      </c>
      <c r="G969" s="68">
        <v>1</v>
      </c>
      <c r="H969" s="68">
        <v>182512</v>
      </c>
      <c r="I969" s="68">
        <v>282512</v>
      </c>
      <c r="J969" s="68" t="s">
        <v>1381</v>
      </c>
      <c r="K969" s="68" t="s">
        <v>1382</v>
      </c>
      <c r="L969" s="68">
        <v>150000</v>
      </c>
      <c r="M969" s="68">
        <v>20</v>
      </c>
      <c r="N969" s="68">
        <v>0</v>
      </c>
      <c r="O969" s="68">
        <v>0</v>
      </c>
      <c r="P969" s="68">
        <v>0</v>
      </c>
      <c r="Q969" s="68">
        <v>0</v>
      </c>
      <c r="R969" s="68">
        <v>1024</v>
      </c>
      <c r="S969" s="68">
        <v>0</v>
      </c>
      <c r="T969" s="68">
        <v>5</v>
      </c>
      <c r="U969" s="68">
        <v>0</v>
      </c>
      <c r="V969" s="68">
        <v>0</v>
      </c>
      <c r="W969" s="68">
        <v>44</v>
      </c>
      <c r="X969" s="68">
        <v>0</v>
      </c>
      <c r="Y969" s="68">
        <v>0</v>
      </c>
      <c r="Z969" s="68">
        <v>0</v>
      </c>
      <c r="AA969" s="68">
        <v>113</v>
      </c>
      <c r="AB969" s="68">
        <v>0</v>
      </c>
      <c r="AC969" s="68">
        <v>0</v>
      </c>
      <c r="AD969" s="68">
        <v>110</v>
      </c>
      <c r="AE969" s="68">
        <v>0</v>
      </c>
      <c r="AF969" s="68">
        <v>400</v>
      </c>
      <c r="AG969" s="68">
        <v>138</v>
      </c>
      <c r="AH969" s="68">
        <v>400</v>
      </c>
      <c r="AI969" s="68">
        <v>3</v>
      </c>
      <c r="AJ969" s="68">
        <v>0</v>
      </c>
      <c r="AK969" s="68">
        <v>0</v>
      </c>
      <c r="AL969" s="68">
        <v>0</v>
      </c>
      <c r="AM969" s="68">
        <v>0</v>
      </c>
      <c r="AN969" s="68">
        <v>0</v>
      </c>
      <c r="AO969" s="68">
        <v>0</v>
      </c>
      <c r="AP969" s="68" t="s">
        <v>1383</v>
      </c>
      <c r="AQ969" s="68">
        <v>1</v>
      </c>
      <c r="AR969" s="68">
        <v>0</v>
      </c>
      <c r="AS969" s="68">
        <v>600</v>
      </c>
      <c r="AT969" s="68">
        <v>24</v>
      </c>
      <c r="AU969" s="68">
        <v>0</v>
      </c>
      <c r="AV969" s="68">
        <v>1</v>
      </c>
      <c r="AW969" s="68"/>
      <c r="AX969" s="68">
        <v>236</v>
      </c>
      <c r="AY969" s="126">
        <v>236</v>
      </c>
      <c r="AZ969" s="68">
        <v>0</v>
      </c>
      <c r="BA969" s="68">
        <v>1</v>
      </c>
      <c r="EQ969" s="68">
        <v>357054</v>
      </c>
      <c r="ER969" s="175">
        <v>2</v>
      </c>
      <c r="ES969" s="68">
        <v>-1</v>
      </c>
      <c r="ET969" s="68">
        <v>54</v>
      </c>
      <c r="EU969" s="68">
        <v>0</v>
      </c>
      <c r="EV969" s="68">
        <v>150054</v>
      </c>
      <c r="EW969" s="68" t="s">
        <v>2692</v>
      </c>
      <c r="EX969" s="68" t="str">
        <f t="shared" si="48"/>
        <v>중형</v>
      </c>
      <c r="GE969" s="68">
        <v>26022</v>
      </c>
      <c r="GF969" s="68" t="s">
        <v>4642</v>
      </c>
    </row>
    <row r="970" spans="6:188" x14ac:dyDescent="0.3">
      <c r="F970" s="68">
        <v>82513</v>
      </c>
      <c r="G970" s="68">
        <v>1</v>
      </c>
      <c r="H970" s="68">
        <v>182513</v>
      </c>
      <c r="I970" s="68">
        <v>282513</v>
      </c>
      <c r="J970" s="68" t="s">
        <v>1384</v>
      </c>
      <c r="K970" s="68" t="s">
        <v>1385</v>
      </c>
      <c r="L970" s="68">
        <v>150000</v>
      </c>
      <c r="M970" s="68">
        <v>20</v>
      </c>
      <c r="N970" s="68">
        <v>0</v>
      </c>
      <c r="O970" s="68">
        <v>0</v>
      </c>
      <c r="P970" s="68">
        <v>0</v>
      </c>
      <c r="Q970" s="68">
        <v>0</v>
      </c>
      <c r="R970" s="68">
        <v>1024</v>
      </c>
      <c r="S970" s="68">
        <v>0</v>
      </c>
      <c r="T970" s="68">
        <v>5</v>
      </c>
      <c r="U970" s="68">
        <v>0</v>
      </c>
      <c r="V970" s="68">
        <v>0</v>
      </c>
      <c r="W970" s="68">
        <v>49</v>
      </c>
      <c r="X970" s="68">
        <v>0</v>
      </c>
      <c r="Y970" s="68">
        <v>0</v>
      </c>
      <c r="Z970" s="68">
        <v>0</v>
      </c>
      <c r="AA970" s="68">
        <v>83</v>
      </c>
      <c r="AB970" s="68">
        <v>0</v>
      </c>
      <c r="AC970" s="68">
        <v>0</v>
      </c>
      <c r="AD970" s="68">
        <v>110</v>
      </c>
      <c r="AE970" s="68">
        <v>0</v>
      </c>
      <c r="AF970" s="68">
        <v>400</v>
      </c>
      <c r="AG970" s="68">
        <v>138</v>
      </c>
      <c r="AH970" s="68">
        <v>400</v>
      </c>
      <c r="AI970" s="68">
        <v>4</v>
      </c>
      <c r="AJ970" s="68">
        <v>0</v>
      </c>
      <c r="AK970" s="68">
        <v>0</v>
      </c>
      <c r="AL970" s="68">
        <v>0</v>
      </c>
      <c r="AM970" s="68">
        <v>0</v>
      </c>
      <c r="AN970" s="68">
        <v>0</v>
      </c>
      <c r="AO970" s="68">
        <v>0</v>
      </c>
      <c r="AP970" s="68" t="s">
        <v>1386</v>
      </c>
      <c r="AQ970" s="68">
        <v>1</v>
      </c>
      <c r="AR970" s="68">
        <v>0</v>
      </c>
      <c r="AS970" s="68">
        <v>600</v>
      </c>
      <c r="AT970" s="68">
        <v>24</v>
      </c>
      <c r="AU970" s="68">
        <v>0</v>
      </c>
      <c r="AV970" s="68">
        <v>1</v>
      </c>
      <c r="AW970" s="68"/>
      <c r="AX970" s="68">
        <v>237</v>
      </c>
      <c r="AY970" s="126">
        <v>237</v>
      </c>
      <c r="AZ970" s="68">
        <v>0</v>
      </c>
      <c r="BA970" s="68">
        <v>1</v>
      </c>
      <c r="EQ970" s="68">
        <v>257056</v>
      </c>
      <c r="ER970" s="175">
        <v>1</v>
      </c>
      <c r="ES970" s="68">
        <v>-1</v>
      </c>
      <c r="ET970" s="68">
        <v>56</v>
      </c>
      <c r="EU970" s="68">
        <v>0</v>
      </c>
      <c r="EV970" s="68">
        <v>150056</v>
      </c>
      <c r="EW970" s="68" t="s">
        <v>2694</v>
      </c>
      <c r="EX970" s="68" t="str">
        <f t="shared" si="48"/>
        <v>소형</v>
      </c>
      <c r="GE970" s="68">
        <v>26023</v>
      </c>
      <c r="GF970" s="68" t="s">
        <v>4643</v>
      </c>
    </row>
    <row r="971" spans="6:188" x14ac:dyDescent="0.3">
      <c r="F971" s="68">
        <v>82514</v>
      </c>
      <c r="G971" s="68">
        <v>1</v>
      </c>
      <c r="H971" s="68">
        <v>182514</v>
      </c>
      <c r="I971" s="68">
        <v>282514</v>
      </c>
      <c r="J971" s="68" t="s">
        <v>1387</v>
      </c>
      <c r="K971" s="68" t="s">
        <v>1388</v>
      </c>
      <c r="L971" s="68">
        <v>150000</v>
      </c>
      <c r="M971" s="68">
        <v>20</v>
      </c>
      <c r="N971" s="68">
        <v>0</v>
      </c>
      <c r="O971" s="68">
        <v>0</v>
      </c>
      <c r="P971" s="68">
        <v>0</v>
      </c>
      <c r="Q971" s="68">
        <v>0</v>
      </c>
      <c r="R971" s="68">
        <v>1024</v>
      </c>
      <c r="S971" s="68">
        <v>0</v>
      </c>
      <c r="T971" s="68">
        <v>5</v>
      </c>
      <c r="U971" s="68">
        <v>0</v>
      </c>
      <c r="V971" s="68">
        <v>0</v>
      </c>
      <c r="W971" s="68">
        <v>43</v>
      </c>
      <c r="X971" s="68">
        <v>0</v>
      </c>
      <c r="Y971" s="68">
        <v>0</v>
      </c>
      <c r="Z971" s="68">
        <v>0</v>
      </c>
      <c r="AA971" s="68">
        <v>120</v>
      </c>
      <c r="AB971" s="68">
        <v>0</v>
      </c>
      <c r="AC971" s="68">
        <v>0</v>
      </c>
      <c r="AD971" s="68">
        <v>109</v>
      </c>
      <c r="AE971" s="68">
        <v>0</v>
      </c>
      <c r="AF971" s="68">
        <v>400</v>
      </c>
      <c r="AG971" s="68">
        <v>138</v>
      </c>
      <c r="AH971" s="68">
        <v>400</v>
      </c>
      <c r="AI971" s="68">
        <v>5</v>
      </c>
      <c r="AJ971" s="68">
        <v>0</v>
      </c>
      <c r="AK971" s="68">
        <v>0</v>
      </c>
      <c r="AL971" s="68">
        <v>0</v>
      </c>
      <c r="AM971" s="68">
        <v>0</v>
      </c>
      <c r="AN971" s="68">
        <v>0</v>
      </c>
      <c r="AO971" s="68">
        <v>0</v>
      </c>
      <c r="AP971" s="68" t="s">
        <v>1389</v>
      </c>
      <c r="AQ971" s="68">
        <v>1</v>
      </c>
      <c r="AR971" s="68">
        <v>0</v>
      </c>
      <c r="AS971" s="68">
        <v>600</v>
      </c>
      <c r="AT971" s="68">
        <v>24</v>
      </c>
      <c r="AU971" s="68">
        <v>0</v>
      </c>
      <c r="AV971" s="68">
        <v>1</v>
      </c>
      <c r="AW971" s="68"/>
      <c r="AX971" s="68">
        <v>238</v>
      </c>
      <c r="AY971" s="126">
        <v>238</v>
      </c>
      <c r="AZ971" s="68">
        <v>0</v>
      </c>
      <c r="BA971" s="68">
        <v>1</v>
      </c>
      <c r="EQ971" s="68">
        <v>357056</v>
      </c>
      <c r="ER971" s="175">
        <v>1</v>
      </c>
      <c r="ES971" s="68">
        <v>-1</v>
      </c>
      <c r="ET971" s="68">
        <v>56</v>
      </c>
      <c r="EU971" s="68">
        <v>0</v>
      </c>
      <c r="EV971" s="68">
        <v>150056</v>
      </c>
      <c r="EW971" s="68" t="s">
        <v>2694</v>
      </c>
      <c r="EX971" s="68" t="str">
        <f t="shared" si="48"/>
        <v>소형</v>
      </c>
      <c r="GE971" s="68">
        <v>26024</v>
      </c>
      <c r="GF971" s="68" t="s">
        <v>4644</v>
      </c>
    </row>
    <row r="972" spans="6:188" x14ac:dyDescent="0.3">
      <c r="F972" s="68">
        <v>82515</v>
      </c>
      <c r="G972" s="68">
        <v>1</v>
      </c>
      <c r="H972" s="68">
        <v>182515</v>
      </c>
      <c r="I972" s="68">
        <v>282515</v>
      </c>
      <c r="J972" s="68" t="s">
        <v>1390</v>
      </c>
      <c r="K972" s="68" t="s">
        <v>1391</v>
      </c>
      <c r="L972" s="68">
        <v>150000</v>
      </c>
      <c r="M972" s="68">
        <v>20</v>
      </c>
      <c r="N972" s="68">
        <v>0</v>
      </c>
      <c r="O972" s="68">
        <v>0</v>
      </c>
      <c r="P972" s="68">
        <v>0</v>
      </c>
      <c r="Q972" s="68">
        <v>0</v>
      </c>
      <c r="R972" s="68">
        <v>1024</v>
      </c>
      <c r="S972" s="68">
        <v>0</v>
      </c>
      <c r="T972" s="68">
        <v>5</v>
      </c>
      <c r="U972" s="68">
        <v>40</v>
      </c>
      <c r="V972" s="68">
        <v>0</v>
      </c>
      <c r="W972" s="68">
        <v>0</v>
      </c>
      <c r="X972" s="68">
        <v>0</v>
      </c>
      <c r="Y972" s="68">
        <v>75</v>
      </c>
      <c r="Z972" s="68">
        <v>0</v>
      </c>
      <c r="AA972" s="68">
        <v>0</v>
      </c>
      <c r="AB972" s="68">
        <v>0</v>
      </c>
      <c r="AC972" s="68">
        <v>0</v>
      </c>
      <c r="AD972" s="68">
        <v>106</v>
      </c>
      <c r="AE972" s="68">
        <v>12</v>
      </c>
      <c r="AF972" s="68">
        <v>0</v>
      </c>
      <c r="AG972" s="68">
        <v>116</v>
      </c>
      <c r="AH972" s="68">
        <v>500</v>
      </c>
      <c r="AI972" s="68">
        <v>0</v>
      </c>
      <c r="AJ972" s="68">
        <v>0</v>
      </c>
      <c r="AK972" s="68">
        <v>0</v>
      </c>
      <c r="AL972" s="68">
        <v>0</v>
      </c>
      <c r="AM972" s="68">
        <v>0</v>
      </c>
      <c r="AN972" s="68">
        <v>0</v>
      </c>
      <c r="AO972" s="68">
        <v>0</v>
      </c>
      <c r="AP972" s="68" t="s">
        <v>1392</v>
      </c>
      <c r="AQ972" s="68">
        <v>1</v>
      </c>
      <c r="AR972" s="68">
        <v>0</v>
      </c>
      <c r="AS972" s="68">
        <v>600</v>
      </c>
      <c r="AT972" s="68">
        <v>24</v>
      </c>
      <c r="AU972" s="68">
        <v>0</v>
      </c>
      <c r="AV972" s="68">
        <v>1</v>
      </c>
      <c r="AW972" s="68"/>
      <c r="AX972" s="68">
        <v>239</v>
      </c>
      <c r="AY972" s="126">
        <v>239</v>
      </c>
      <c r="AZ972" s="68">
        <v>0</v>
      </c>
      <c r="BA972" s="68">
        <v>1</v>
      </c>
      <c r="EQ972" s="68">
        <v>257057</v>
      </c>
      <c r="ER972" s="175">
        <v>1</v>
      </c>
      <c r="ES972" s="68">
        <v>-1</v>
      </c>
      <c r="ET972" s="68">
        <v>57</v>
      </c>
      <c r="EU972" s="68">
        <v>0</v>
      </c>
      <c r="EV972" s="68">
        <v>150057</v>
      </c>
      <c r="EW972" s="68" t="s">
        <v>2695</v>
      </c>
      <c r="EX972" s="68" t="str">
        <f t="shared" si="48"/>
        <v>소형</v>
      </c>
      <c r="GE972" s="68">
        <v>26025</v>
      </c>
      <c r="GF972" s="68" t="s">
        <v>4645</v>
      </c>
    </row>
    <row r="973" spans="6:188" x14ac:dyDescent="0.3">
      <c r="F973" s="68">
        <v>82516</v>
      </c>
      <c r="G973" s="68">
        <v>1</v>
      </c>
      <c r="H973" s="68">
        <v>182516</v>
      </c>
      <c r="I973" s="68">
        <v>282516</v>
      </c>
      <c r="J973" s="68" t="s">
        <v>1393</v>
      </c>
      <c r="K973" s="68" t="s">
        <v>1113</v>
      </c>
      <c r="L973" s="68">
        <v>150000</v>
      </c>
      <c r="M973" s="68">
        <v>20</v>
      </c>
      <c r="N973" s="68">
        <v>0</v>
      </c>
      <c r="O973" s="68">
        <v>0</v>
      </c>
      <c r="P973" s="68">
        <v>0</v>
      </c>
      <c r="Q973" s="68">
        <v>0</v>
      </c>
      <c r="R973" s="68">
        <v>1024</v>
      </c>
      <c r="S973" s="68">
        <v>0</v>
      </c>
      <c r="T973" s="68">
        <v>5</v>
      </c>
      <c r="U973" s="68">
        <v>35</v>
      </c>
      <c r="V973" s="68">
        <v>0</v>
      </c>
      <c r="W973" s="68">
        <v>0</v>
      </c>
      <c r="X973" s="68">
        <v>0</v>
      </c>
      <c r="Y973" s="68">
        <v>105</v>
      </c>
      <c r="Z973" s="68">
        <v>0</v>
      </c>
      <c r="AA973" s="68">
        <v>0</v>
      </c>
      <c r="AB973" s="68">
        <v>0</v>
      </c>
      <c r="AC973" s="68">
        <v>0</v>
      </c>
      <c r="AD973" s="68">
        <v>106</v>
      </c>
      <c r="AE973" s="68">
        <v>12</v>
      </c>
      <c r="AF973" s="68">
        <v>0</v>
      </c>
      <c r="AG973" s="68">
        <v>118</v>
      </c>
      <c r="AH973" s="68">
        <v>500</v>
      </c>
      <c r="AI973" s="68">
        <v>0</v>
      </c>
      <c r="AJ973" s="68">
        <v>0</v>
      </c>
      <c r="AK973" s="68">
        <v>0</v>
      </c>
      <c r="AL973" s="68">
        <v>0</v>
      </c>
      <c r="AM973" s="68">
        <v>0</v>
      </c>
      <c r="AN973" s="68">
        <v>0</v>
      </c>
      <c r="AO973" s="68">
        <v>0</v>
      </c>
      <c r="AP973" s="68" t="s">
        <v>1394</v>
      </c>
      <c r="AQ973" s="68">
        <v>1</v>
      </c>
      <c r="AR973" s="68">
        <v>0</v>
      </c>
      <c r="AS973" s="68">
        <v>600</v>
      </c>
      <c r="AT973" s="68">
        <v>24</v>
      </c>
      <c r="AU973" s="68">
        <v>0</v>
      </c>
      <c r="AV973" s="68">
        <v>1</v>
      </c>
      <c r="AW973" s="68"/>
      <c r="AX973" s="68">
        <v>240</v>
      </c>
      <c r="AY973" s="126">
        <v>240</v>
      </c>
      <c r="AZ973" s="68">
        <v>0</v>
      </c>
      <c r="BA973" s="68">
        <v>1</v>
      </c>
      <c r="EQ973" s="68">
        <v>357057</v>
      </c>
      <c r="ER973" s="175">
        <v>1</v>
      </c>
      <c r="ES973" s="68">
        <v>-1</v>
      </c>
      <c r="ET973" s="68">
        <v>57</v>
      </c>
      <c r="EU973" s="68">
        <v>0</v>
      </c>
      <c r="EV973" s="68">
        <v>150057</v>
      </c>
      <c r="EW973" s="68" t="s">
        <v>2695</v>
      </c>
      <c r="EX973" s="68" t="str">
        <f t="shared" si="48"/>
        <v>소형</v>
      </c>
      <c r="GE973" s="68">
        <v>26026</v>
      </c>
      <c r="GF973" s="68" t="s">
        <v>4646</v>
      </c>
    </row>
    <row r="974" spans="6:188" x14ac:dyDescent="0.3">
      <c r="F974" s="68">
        <v>82517</v>
      </c>
      <c r="G974" s="68">
        <v>1</v>
      </c>
      <c r="H974" s="68">
        <v>182517</v>
      </c>
      <c r="I974" s="68">
        <v>282517</v>
      </c>
      <c r="J974" s="68" t="s">
        <v>1395</v>
      </c>
      <c r="K974" s="68" t="s">
        <v>1116</v>
      </c>
      <c r="L974" s="68">
        <v>150000</v>
      </c>
      <c r="M974" s="68">
        <v>20</v>
      </c>
      <c r="N974" s="68">
        <v>0</v>
      </c>
      <c r="O974" s="68">
        <v>0</v>
      </c>
      <c r="P974" s="68">
        <v>0</v>
      </c>
      <c r="Q974" s="68">
        <v>0</v>
      </c>
      <c r="R974" s="68">
        <v>1024</v>
      </c>
      <c r="S974" s="68">
        <v>0</v>
      </c>
      <c r="T974" s="68">
        <v>5</v>
      </c>
      <c r="U974" s="68">
        <v>28</v>
      </c>
      <c r="V974" s="68">
        <v>0</v>
      </c>
      <c r="W974" s="68">
        <v>0</v>
      </c>
      <c r="X974" s="68">
        <v>0</v>
      </c>
      <c r="Y974" s="68">
        <v>150</v>
      </c>
      <c r="Z974" s="68">
        <v>0</v>
      </c>
      <c r="AA974" s="68">
        <v>0</v>
      </c>
      <c r="AB974" s="68">
        <v>0</v>
      </c>
      <c r="AC974" s="68">
        <v>0</v>
      </c>
      <c r="AD974" s="68">
        <v>103</v>
      </c>
      <c r="AE974" s="68">
        <v>12</v>
      </c>
      <c r="AF974" s="68">
        <v>0</v>
      </c>
      <c r="AG974" s="68">
        <v>138</v>
      </c>
      <c r="AH974" s="68">
        <v>500</v>
      </c>
      <c r="AI974" s="68">
        <v>8</v>
      </c>
      <c r="AJ974" s="68">
        <v>0</v>
      </c>
      <c r="AK974" s="68">
        <v>0</v>
      </c>
      <c r="AL974" s="68">
        <v>0</v>
      </c>
      <c r="AM974" s="68">
        <v>0</v>
      </c>
      <c r="AN974" s="68">
        <v>0</v>
      </c>
      <c r="AO974" s="68">
        <v>0</v>
      </c>
      <c r="AP974" s="68" t="s">
        <v>1396</v>
      </c>
      <c r="AQ974" s="68">
        <v>1</v>
      </c>
      <c r="AR974" s="68">
        <v>0</v>
      </c>
      <c r="AS974" s="68">
        <v>600</v>
      </c>
      <c r="AT974" s="68">
        <v>24</v>
      </c>
      <c r="AU974" s="68">
        <v>0</v>
      </c>
      <c r="AV974" s="68">
        <v>1</v>
      </c>
      <c r="AW974" s="68"/>
      <c r="AX974" s="68">
        <v>241</v>
      </c>
      <c r="AY974" s="126">
        <v>241</v>
      </c>
      <c r="AZ974" s="68">
        <v>0</v>
      </c>
      <c r="BA974" s="68">
        <v>1</v>
      </c>
      <c r="EQ974" s="68">
        <v>57055</v>
      </c>
      <c r="ER974" s="175">
        <v>1</v>
      </c>
      <c r="ES974" s="68">
        <v>-1</v>
      </c>
      <c r="ET974" s="68">
        <v>55</v>
      </c>
      <c r="EU974" s="68">
        <v>0</v>
      </c>
      <c r="EV974" s="68">
        <v>150055</v>
      </c>
      <c r="EW974" s="68" t="s">
        <v>2693</v>
      </c>
      <c r="EX974" s="68" t="str">
        <f t="shared" si="48"/>
        <v>소형</v>
      </c>
      <c r="GE974" s="68">
        <v>26027</v>
      </c>
      <c r="GF974" s="68" t="s">
        <v>4647</v>
      </c>
    </row>
    <row r="975" spans="6:188" x14ac:dyDescent="0.3">
      <c r="F975" s="68">
        <v>82518</v>
      </c>
      <c r="G975" s="68">
        <v>1</v>
      </c>
      <c r="H975" s="68">
        <v>182518</v>
      </c>
      <c r="I975" s="68">
        <v>282518</v>
      </c>
      <c r="J975" s="68" t="s">
        <v>1397</v>
      </c>
      <c r="K975" s="68" t="s">
        <v>1398</v>
      </c>
      <c r="L975" s="68">
        <v>150000</v>
      </c>
      <c r="M975" s="68">
        <v>20</v>
      </c>
      <c r="N975" s="68">
        <v>0</v>
      </c>
      <c r="O975" s="68">
        <v>0</v>
      </c>
      <c r="P975" s="68">
        <v>0</v>
      </c>
      <c r="Q975" s="68">
        <v>0</v>
      </c>
      <c r="R975" s="68">
        <v>1024</v>
      </c>
      <c r="S975" s="68">
        <v>0</v>
      </c>
      <c r="T975" s="68">
        <v>5</v>
      </c>
      <c r="U975" s="68">
        <v>23</v>
      </c>
      <c r="V975" s="68">
        <v>0</v>
      </c>
      <c r="W975" s="68">
        <v>0</v>
      </c>
      <c r="X975" s="68">
        <v>0</v>
      </c>
      <c r="Y975" s="68">
        <v>180</v>
      </c>
      <c r="Z975" s="68">
        <v>0</v>
      </c>
      <c r="AA975" s="68">
        <v>0</v>
      </c>
      <c r="AB975" s="68">
        <v>0</v>
      </c>
      <c r="AC975" s="68">
        <v>0</v>
      </c>
      <c r="AD975" s="68">
        <v>103</v>
      </c>
      <c r="AE975" s="68">
        <v>12</v>
      </c>
      <c r="AF975" s="68">
        <v>0</v>
      </c>
      <c r="AG975" s="68">
        <v>107</v>
      </c>
      <c r="AH975" s="68">
        <v>0</v>
      </c>
      <c r="AI975" s="68">
        <v>300</v>
      </c>
      <c r="AJ975" s="68">
        <v>0</v>
      </c>
      <c r="AK975" s="68">
        <v>0</v>
      </c>
      <c r="AL975" s="68">
        <v>0</v>
      </c>
      <c r="AM975" s="68">
        <v>0</v>
      </c>
      <c r="AN975" s="68">
        <v>0</v>
      </c>
      <c r="AO975" s="68">
        <v>0</v>
      </c>
      <c r="AP975" s="68" t="s">
        <v>1399</v>
      </c>
      <c r="AQ975" s="68">
        <v>1</v>
      </c>
      <c r="AR975" s="68">
        <v>0</v>
      </c>
      <c r="AS975" s="68">
        <v>600</v>
      </c>
      <c r="AT975" s="68">
        <v>24</v>
      </c>
      <c r="AU975" s="68">
        <v>0</v>
      </c>
      <c r="AV975" s="68">
        <v>1</v>
      </c>
      <c r="AW975" s="68"/>
      <c r="AX975" s="68">
        <v>242</v>
      </c>
      <c r="AY975" s="126">
        <v>242</v>
      </c>
      <c r="AZ975" s="68">
        <v>0</v>
      </c>
      <c r="BA975" s="68">
        <v>1</v>
      </c>
      <c r="EQ975" s="68">
        <v>157055</v>
      </c>
      <c r="ER975" s="175">
        <v>1</v>
      </c>
      <c r="ES975" s="68">
        <v>-1</v>
      </c>
      <c r="ET975" s="68">
        <v>55</v>
      </c>
      <c r="EU975" s="68">
        <v>0</v>
      </c>
      <c r="EV975" s="68">
        <v>150055</v>
      </c>
      <c r="EW975" s="68" t="s">
        <v>2693</v>
      </c>
      <c r="EX975" s="68" t="str">
        <f t="shared" si="48"/>
        <v>소형</v>
      </c>
      <c r="GE975" s="68">
        <v>26028</v>
      </c>
      <c r="GF975" s="68" t="s">
        <v>4648</v>
      </c>
    </row>
    <row r="976" spans="6:188" x14ac:dyDescent="0.3">
      <c r="F976" s="68">
        <v>82519</v>
      </c>
      <c r="G976" s="68">
        <v>1</v>
      </c>
      <c r="H976" s="68">
        <v>182519</v>
      </c>
      <c r="I976" s="68">
        <v>282519</v>
      </c>
      <c r="J976" s="68" t="s">
        <v>1400</v>
      </c>
      <c r="K976" s="68" t="s">
        <v>1401</v>
      </c>
      <c r="L976" s="68">
        <v>150000</v>
      </c>
      <c r="M976" s="68">
        <v>20</v>
      </c>
      <c r="N976" s="68">
        <v>0</v>
      </c>
      <c r="O976" s="68">
        <v>0</v>
      </c>
      <c r="P976" s="68">
        <v>0</v>
      </c>
      <c r="Q976" s="68">
        <v>0</v>
      </c>
      <c r="R976" s="68">
        <v>1024</v>
      </c>
      <c r="S976" s="68">
        <v>0</v>
      </c>
      <c r="T976" s="68">
        <v>5</v>
      </c>
      <c r="U976" s="68">
        <v>0</v>
      </c>
      <c r="V976" s="68">
        <v>0</v>
      </c>
      <c r="W976" s="68">
        <v>0</v>
      </c>
      <c r="X976" s="68">
        <v>0</v>
      </c>
      <c r="Y976" s="68">
        <v>188</v>
      </c>
      <c r="Z976" s="68">
        <v>0</v>
      </c>
      <c r="AA976" s="68">
        <v>195</v>
      </c>
      <c r="AB976" s="68">
        <v>0</v>
      </c>
      <c r="AC976" s="68">
        <v>0</v>
      </c>
      <c r="AD976" s="68">
        <v>121</v>
      </c>
      <c r="AE976" s="68">
        <v>750</v>
      </c>
      <c r="AF976" s="68">
        <v>0</v>
      </c>
      <c r="AG976" s="68">
        <v>0</v>
      </c>
      <c r="AH976" s="68">
        <v>0</v>
      </c>
      <c r="AI976" s="68">
        <v>0</v>
      </c>
      <c r="AJ976" s="68">
        <v>0</v>
      </c>
      <c r="AK976" s="68">
        <v>0</v>
      </c>
      <c r="AL976" s="68">
        <v>0</v>
      </c>
      <c r="AM976" s="68">
        <v>0</v>
      </c>
      <c r="AN976" s="68">
        <v>0</v>
      </c>
      <c r="AO976" s="68">
        <v>0</v>
      </c>
      <c r="AP976" s="68" t="s">
        <v>1402</v>
      </c>
      <c r="AQ976" s="68">
        <v>1</v>
      </c>
      <c r="AR976" s="68">
        <v>0</v>
      </c>
      <c r="AS976" s="68">
        <v>600</v>
      </c>
      <c r="AT976" s="68">
        <v>24</v>
      </c>
      <c r="AU976" s="68">
        <v>0</v>
      </c>
      <c r="AV976" s="68">
        <v>1</v>
      </c>
      <c r="AW976" s="68"/>
      <c r="AX976" s="68">
        <v>243</v>
      </c>
      <c r="AY976" s="126">
        <v>243</v>
      </c>
      <c r="AZ976" s="68">
        <v>0</v>
      </c>
      <c r="BA976" s="68">
        <v>1</v>
      </c>
      <c r="EQ976" s="68">
        <v>457054</v>
      </c>
      <c r="ER976" s="175">
        <v>2</v>
      </c>
      <c r="ES976" s="68">
        <v>-1</v>
      </c>
      <c r="ET976" s="68">
        <v>54</v>
      </c>
      <c r="EU976" s="68">
        <v>0</v>
      </c>
      <c r="EV976" s="68">
        <v>150054</v>
      </c>
      <c r="EW976" s="68" t="s">
        <v>2692</v>
      </c>
      <c r="EX976" s="68" t="str">
        <f t="shared" si="48"/>
        <v>중형</v>
      </c>
      <c r="GE976" s="68">
        <v>26029</v>
      </c>
      <c r="GF976" s="68" t="s">
        <v>4649</v>
      </c>
    </row>
    <row r="977" spans="6:188" x14ac:dyDescent="0.3">
      <c r="F977" s="68">
        <v>82520</v>
      </c>
      <c r="G977" s="68">
        <v>1</v>
      </c>
      <c r="H977" s="68">
        <v>182520</v>
      </c>
      <c r="I977" s="68">
        <v>282520</v>
      </c>
      <c r="J977" s="68" t="s">
        <v>1403</v>
      </c>
      <c r="K977" s="68" t="s">
        <v>1404</v>
      </c>
      <c r="L977" s="68">
        <v>150000</v>
      </c>
      <c r="M977" s="68">
        <v>20</v>
      </c>
      <c r="N977" s="68">
        <v>0</v>
      </c>
      <c r="O977" s="68">
        <v>0</v>
      </c>
      <c r="P977" s="68">
        <v>0</v>
      </c>
      <c r="Q977" s="68">
        <v>0</v>
      </c>
      <c r="R977" s="68">
        <v>1024</v>
      </c>
      <c r="S977" s="68">
        <v>0</v>
      </c>
      <c r="T977" s="68">
        <v>5</v>
      </c>
      <c r="U977" s="68">
        <v>50</v>
      </c>
      <c r="V977" s="68">
        <v>0</v>
      </c>
      <c r="W977" s="68">
        <v>51</v>
      </c>
      <c r="X977" s="68">
        <v>0</v>
      </c>
      <c r="Y977" s="68">
        <v>0</v>
      </c>
      <c r="Z977" s="68">
        <v>0</v>
      </c>
      <c r="AA977" s="68">
        <v>0</v>
      </c>
      <c r="AB977" s="68">
        <v>0</v>
      </c>
      <c r="AC977" s="68">
        <v>0</v>
      </c>
      <c r="AD977" s="68">
        <v>109</v>
      </c>
      <c r="AE977" s="68">
        <v>0</v>
      </c>
      <c r="AF977" s="68">
        <v>600</v>
      </c>
      <c r="AG977" s="68">
        <v>110</v>
      </c>
      <c r="AH977" s="68">
        <v>0</v>
      </c>
      <c r="AI977" s="68">
        <v>600</v>
      </c>
      <c r="AJ977" s="68">
        <v>0</v>
      </c>
      <c r="AK977" s="68">
        <v>0</v>
      </c>
      <c r="AL977" s="68">
        <v>0</v>
      </c>
      <c r="AM977" s="68">
        <v>0</v>
      </c>
      <c r="AN977" s="68">
        <v>0</v>
      </c>
      <c r="AO977" s="68">
        <v>0</v>
      </c>
      <c r="AP977" s="68" t="s">
        <v>1405</v>
      </c>
      <c r="AQ977" s="68">
        <v>1</v>
      </c>
      <c r="AR977" s="68">
        <v>0</v>
      </c>
      <c r="AS977" s="68">
        <v>600</v>
      </c>
      <c r="AT977" s="68">
        <v>24</v>
      </c>
      <c r="AU977" s="68">
        <v>0</v>
      </c>
      <c r="AV977" s="68">
        <v>1</v>
      </c>
      <c r="AW977" s="68"/>
      <c r="AX977" s="68">
        <v>244</v>
      </c>
      <c r="AY977" s="126">
        <v>244</v>
      </c>
      <c r="AZ977" s="68">
        <v>0</v>
      </c>
      <c r="BA977" s="68">
        <v>1</v>
      </c>
      <c r="EQ977" s="68">
        <v>557054</v>
      </c>
      <c r="ER977" s="175">
        <v>2</v>
      </c>
      <c r="ES977" s="68">
        <v>-1</v>
      </c>
      <c r="ET977" s="68">
        <v>54</v>
      </c>
      <c r="EU977" s="68">
        <v>0</v>
      </c>
      <c r="EV977" s="68">
        <v>150054</v>
      </c>
      <c r="EW977" s="68" t="s">
        <v>2692</v>
      </c>
      <c r="EX977" s="68" t="str">
        <f t="shared" si="48"/>
        <v>중형</v>
      </c>
      <c r="GE977" s="68">
        <v>26030</v>
      </c>
      <c r="GF977" s="68" t="s">
        <v>4650</v>
      </c>
    </row>
    <row r="978" spans="6:188" x14ac:dyDescent="0.3">
      <c r="F978" s="68">
        <v>82521</v>
      </c>
      <c r="G978" s="68">
        <v>1</v>
      </c>
      <c r="H978" s="68">
        <v>182521</v>
      </c>
      <c r="I978" s="68">
        <v>282521</v>
      </c>
      <c r="J978" s="68" t="s">
        <v>3603</v>
      </c>
      <c r="K978" s="68" t="s">
        <v>3604</v>
      </c>
      <c r="L978" s="68">
        <v>0</v>
      </c>
      <c r="M978" s="68">
        <v>0</v>
      </c>
      <c r="N978" s="68">
        <v>0</v>
      </c>
      <c r="O978" s="68">
        <v>0</v>
      </c>
      <c r="P978" s="68">
        <v>0</v>
      </c>
      <c r="Q978" s="68">
        <v>0</v>
      </c>
      <c r="R978" s="68">
        <v>128</v>
      </c>
      <c r="S978" s="68">
        <v>0</v>
      </c>
      <c r="T978" s="68">
        <v>4</v>
      </c>
      <c r="U978" s="68">
        <v>0</v>
      </c>
      <c r="V978" s="68">
        <v>0</v>
      </c>
      <c r="W978" s="68">
        <v>0</v>
      </c>
      <c r="X978" s="68">
        <v>0</v>
      </c>
      <c r="Y978" s="68">
        <v>77</v>
      </c>
      <c r="Z978" s="68">
        <v>0</v>
      </c>
      <c r="AA978" s="68">
        <v>77</v>
      </c>
      <c r="AB978" s="68">
        <v>0</v>
      </c>
      <c r="AC978" s="68">
        <v>0</v>
      </c>
      <c r="AD978" s="68">
        <v>106</v>
      </c>
      <c r="AE978" s="68">
        <v>7</v>
      </c>
      <c r="AF978" s="68">
        <v>0</v>
      </c>
      <c r="AG978" s="68">
        <v>115</v>
      </c>
      <c r="AH978" s="68">
        <v>700</v>
      </c>
      <c r="AI978" s="68">
        <v>0</v>
      </c>
      <c r="AJ978" s="68">
        <v>121</v>
      </c>
      <c r="AK978" s="68">
        <v>700</v>
      </c>
      <c r="AL978" s="68">
        <v>0</v>
      </c>
      <c r="AM978" s="68">
        <v>0</v>
      </c>
      <c r="AN978" s="68">
        <v>0</v>
      </c>
      <c r="AO978" s="68">
        <v>0</v>
      </c>
      <c r="AP978" s="68" t="s">
        <v>3605</v>
      </c>
      <c r="AQ978" s="68">
        <v>1</v>
      </c>
      <c r="AR978" s="68">
        <v>0</v>
      </c>
      <c r="AS978" s="68">
        <v>0</v>
      </c>
      <c r="AT978" s="68">
        <v>4112</v>
      </c>
      <c r="AU978" s="68">
        <v>8192</v>
      </c>
      <c r="AV978" s="68">
        <v>1</v>
      </c>
      <c r="AW978" s="68"/>
      <c r="AX978" s="68">
        <v>0</v>
      </c>
      <c r="AY978" s="126">
        <v>0</v>
      </c>
      <c r="AZ978" s="68">
        <v>0</v>
      </c>
      <c r="BA978" s="68">
        <v>0</v>
      </c>
      <c r="EQ978" s="68">
        <v>457056</v>
      </c>
      <c r="ER978" s="175">
        <v>1</v>
      </c>
      <c r="ES978" s="68">
        <v>-1</v>
      </c>
      <c r="ET978" s="68">
        <v>56</v>
      </c>
      <c r="EU978" s="68">
        <v>0</v>
      </c>
      <c r="EV978" s="68">
        <v>150056</v>
      </c>
      <c r="EW978" s="68" t="s">
        <v>2694</v>
      </c>
      <c r="EX978" s="68" t="str">
        <f t="shared" si="48"/>
        <v>소형</v>
      </c>
      <c r="GE978" s="68">
        <v>26031</v>
      </c>
      <c r="GF978" s="68" t="s">
        <v>4651</v>
      </c>
    </row>
    <row r="979" spans="6:188" x14ac:dyDescent="0.3">
      <c r="F979" s="68">
        <v>82522</v>
      </c>
      <c r="G979" s="68">
        <v>1</v>
      </c>
      <c r="H979" s="68">
        <v>182522</v>
      </c>
      <c r="I979" s="68">
        <v>282522</v>
      </c>
      <c r="J979" s="68" t="s">
        <v>10106</v>
      </c>
      <c r="K979" s="68" t="s">
        <v>10107</v>
      </c>
      <c r="L979" s="68">
        <v>0</v>
      </c>
      <c r="M979" s="68">
        <v>0</v>
      </c>
      <c r="N979" s="68">
        <v>0</v>
      </c>
      <c r="O979" s="68">
        <v>0</v>
      </c>
      <c r="P979" s="68">
        <v>0</v>
      </c>
      <c r="Q979" s="68">
        <v>0</v>
      </c>
      <c r="R979" s="68">
        <v>128</v>
      </c>
      <c r="S979" s="68">
        <v>0</v>
      </c>
      <c r="T979" s="68">
        <v>4</v>
      </c>
      <c r="U979" s="68">
        <v>0</v>
      </c>
      <c r="V979" s="68">
        <v>0</v>
      </c>
      <c r="W979" s="68">
        <v>0</v>
      </c>
      <c r="X979" s="68">
        <v>0</v>
      </c>
      <c r="Y979" s="68">
        <v>36</v>
      </c>
      <c r="Z979" s="68">
        <v>0</v>
      </c>
      <c r="AA979" s="68">
        <v>104</v>
      </c>
      <c r="AB979" s="68">
        <v>0</v>
      </c>
      <c r="AC979" s="68">
        <v>0</v>
      </c>
      <c r="AD979" s="68">
        <v>144</v>
      </c>
      <c r="AE979" s="68">
        <v>300</v>
      </c>
      <c r="AF979" s="68">
        <v>0</v>
      </c>
      <c r="AG979" s="68">
        <v>120</v>
      </c>
      <c r="AH979" s="68">
        <v>500</v>
      </c>
      <c r="AI979" s="68">
        <v>0</v>
      </c>
      <c r="AJ979" s="68">
        <v>0</v>
      </c>
      <c r="AK979" s="68">
        <v>0</v>
      </c>
      <c r="AL979" s="68">
        <v>0</v>
      </c>
      <c r="AM979" s="68">
        <v>0</v>
      </c>
      <c r="AN979" s="68">
        <v>0</v>
      </c>
      <c r="AO979" s="68">
        <v>0</v>
      </c>
      <c r="AP979" s="68" t="s">
        <v>10108</v>
      </c>
      <c r="AQ979" s="68">
        <v>1</v>
      </c>
      <c r="AR979" s="68">
        <v>0</v>
      </c>
      <c r="AS979" s="68">
        <v>0</v>
      </c>
      <c r="AT979" s="68">
        <v>0</v>
      </c>
      <c r="AU979" s="68">
        <v>0</v>
      </c>
      <c r="AV979" s="68">
        <v>1</v>
      </c>
      <c r="AW979" s="68"/>
      <c r="AX979" s="68">
        <v>0</v>
      </c>
      <c r="AY979" s="126">
        <v>0</v>
      </c>
      <c r="AZ979" s="68">
        <v>0</v>
      </c>
      <c r="BA979" s="68">
        <v>0</v>
      </c>
      <c r="EQ979" s="68">
        <v>557056</v>
      </c>
      <c r="ER979" s="175">
        <v>1</v>
      </c>
      <c r="ES979" s="68">
        <v>-1</v>
      </c>
      <c r="ET979" s="68">
        <v>56</v>
      </c>
      <c r="EU979" s="68">
        <v>0</v>
      </c>
      <c r="EV979" s="68">
        <v>150056</v>
      </c>
      <c r="EW979" s="68" t="s">
        <v>2694</v>
      </c>
      <c r="EX979" s="68" t="str">
        <f t="shared" si="48"/>
        <v>소형</v>
      </c>
      <c r="GE979" s="68">
        <v>26032</v>
      </c>
      <c r="GF979" s="68" t="s">
        <v>4652</v>
      </c>
    </row>
    <row r="980" spans="6:188" x14ac:dyDescent="0.3">
      <c r="F980" s="68">
        <v>82523</v>
      </c>
      <c r="G980" s="68">
        <v>1</v>
      </c>
      <c r="H980" s="68">
        <v>182523</v>
      </c>
      <c r="I980" s="68">
        <v>282523</v>
      </c>
      <c r="J980" s="68" t="s">
        <v>10109</v>
      </c>
      <c r="K980" s="68" t="s">
        <v>10110</v>
      </c>
      <c r="L980" s="68">
        <v>0</v>
      </c>
      <c r="M980" s="68">
        <v>0</v>
      </c>
      <c r="N980" s="68">
        <v>0</v>
      </c>
      <c r="O980" s="68">
        <v>0</v>
      </c>
      <c r="P980" s="68">
        <v>0</v>
      </c>
      <c r="Q980" s="68">
        <v>0</v>
      </c>
      <c r="R980" s="68">
        <v>128</v>
      </c>
      <c r="S980" s="68">
        <v>0</v>
      </c>
      <c r="T980" s="68">
        <v>4</v>
      </c>
      <c r="U980" s="68">
        <v>0</v>
      </c>
      <c r="V980" s="68">
        <v>0</v>
      </c>
      <c r="W980" s="68">
        <v>0</v>
      </c>
      <c r="X980" s="68">
        <v>0</v>
      </c>
      <c r="Y980" s="68">
        <v>44</v>
      </c>
      <c r="Z980" s="68">
        <v>0</v>
      </c>
      <c r="AA980" s="68">
        <v>42</v>
      </c>
      <c r="AB980" s="68">
        <v>0</v>
      </c>
      <c r="AC980" s="68">
        <v>0</v>
      </c>
      <c r="AD980" s="68">
        <v>118</v>
      </c>
      <c r="AE980" s="68">
        <v>1500</v>
      </c>
      <c r="AF980" s="68">
        <v>0</v>
      </c>
      <c r="AG980" s="68">
        <v>120</v>
      </c>
      <c r="AH980" s="68">
        <v>-1000</v>
      </c>
      <c r="AI980" s="68">
        <v>0</v>
      </c>
      <c r="AJ980" s="68">
        <v>0</v>
      </c>
      <c r="AK980" s="68">
        <v>0</v>
      </c>
      <c r="AL980" s="68">
        <v>0</v>
      </c>
      <c r="AM980" s="68">
        <v>0</v>
      </c>
      <c r="AN980" s="68">
        <v>0</v>
      </c>
      <c r="AO980" s="68">
        <v>0</v>
      </c>
      <c r="AP980" s="68" t="s">
        <v>10111</v>
      </c>
      <c r="AQ980" s="68">
        <v>1</v>
      </c>
      <c r="AR980" s="68">
        <v>0</v>
      </c>
      <c r="AS980" s="68">
        <v>0</v>
      </c>
      <c r="AT980" s="68">
        <v>0</v>
      </c>
      <c r="AU980" s="68">
        <v>0</v>
      </c>
      <c r="AV980" s="68">
        <v>1</v>
      </c>
      <c r="AW980" s="68"/>
      <c r="AX980" s="68">
        <v>0</v>
      </c>
      <c r="AY980" s="126">
        <v>0</v>
      </c>
      <c r="AZ980" s="68">
        <v>0</v>
      </c>
      <c r="BA980" s="68">
        <v>0</v>
      </c>
      <c r="EQ980" s="68">
        <v>457057</v>
      </c>
      <c r="ER980" s="175">
        <v>1</v>
      </c>
      <c r="ES980" s="68">
        <v>-1</v>
      </c>
      <c r="ET980" s="68">
        <v>57</v>
      </c>
      <c r="EU980" s="68">
        <v>0</v>
      </c>
      <c r="EV980" s="68">
        <v>150057</v>
      </c>
      <c r="EW980" s="68" t="s">
        <v>2695</v>
      </c>
      <c r="EX980" s="68" t="str">
        <f t="shared" si="48"/>
        <v>소형</v>
      </c>
      <c r="GE980" s="68">
        <v>26033</v>
      </c>
      <c r="GF980" s="68" t="s">
        <v>4653</v>
      </c>
    </row>
    <row r="981" spans="6:188" x14ac:dyDescent="0.3">
      <c r="F981" s="68">
        <v>82524</v>
      </c>
      <c r="G981" s="68">
        <v>1</v>
      </c>
      <c r="H981" s="68">
        <v>182524</v>
      </c>
      <c r="I981" s="68">
        <v>282524</v>
      </c>
      <c r="J981" s="68" t="s">
        <v>10112</v>
      </c>
      <c r="K981" s="68" t="s">
        <v>10113</v>
      </c>
      <c r="L981" s="68">
        <v>0</v>
      </c>
      <c r="M981" s="68">
        <v>0</v>
      </c>
      <c r="N981" s="68">
        <v>0</v>
      </c>
      <c r="O981" s="68">
        <v>0</v>
      </c>
      <c r="P981" s="68">
        <v>0</v>
      </c>
      <c r="Q981" s="68">
        <v>0</v>
      </c>
      <c r="R981" s="68">
        <v>128</v>
      </c>
      <c r="S981" s="68">
        <v>0</v>
      </c>
      <c r="T981" s="68">
        <v>4</v>
      </c>
      <c r="U981" s="68">
        <v>0</v>
      </c>
      <c r="V981" s="68">
        <v>0</v>
      </c>
      <c r="W981" s="68">
        <v>0</v>
      </c>
      <c r="X981" s="68">
        <v>0</v>
      </c>
      <c r="Y981" s="68">
        <v>36</v>
      </c>
      <c r="Z981" s="68">
        <v>0</v>
      </c>
      <c r="AA981" s="68">
        <v>104</v>
      </c>
      <c r="AB981" s="68">
        <v>0</v>
      </c>
      <c r="AC981" s="68">
        <v>0</v>
      </c>
      <c r="AD981" s="68">
        <v>113</v>
      </c>
      <c r="AE981" s="68">
        <v>50</v>
      </c>
      <c r="AF981" s="68">
        <v>0</v>
      </c>
      <c r="AG981" s="68">
        <v>119</v>
      </c>
      <c r="AH981" s="68">
        <v>500</v>
      </c>
      <c r="AI981" s="68">
        <v>0</v>
      </c>
      <c r="AJ981" s="68">
        <v>111</v>
      </c>
      <c r="AK981" s="68">
        <v>0</v>
      </c>
      <c r="AL981" s="68">
        <v>-1500</v>
      </c>
      <c r="AM981" s="68">
        <v>112</v>
      </c>
      <c r="AN981" s="68">
        <v>0</v>
      </c>
      <c r="AO981" s="68">
        <v>-1500</v>
      </c>
      <c r="AP981" s="68" t="s">
        <v>10114</v>
      </c>
      <c r="AQ981" s="68">
        <v>1</v>
      </c>
      <c r="AR981" s="68">
        <v>0</v>
      </c>
      <c r="AS981" s="68">
        <v>0</v>
      </c>
      <c r="AT981" s="68">
        <v>0</v>
      </c>
      <c r="AU981" s="68">
        <v>0</v>
      </c>
      <c r="AV981" s="68">
        <v>1</v>
      </c>
      <c r="AW981" s="68"/>
      <c r="AX981" s="68">
        <v>0</v>
      </c>
      <c r="AY981" s="126">
        <v>0</v>
      </c>
      <c r="AZ981" s="68">
        <v>0</v>
      </c>
      <c r="BA981" s="68">
        <v>0</v>
      </c>
      <c r="EQ981" s="68">
        <v>557057</v>
      </c>
      <c r="ER981" s="175">
        <v>1</v>
      </c>
      <c r="ES981" s="68">
        <v>-1</v>
      </c>
      <c r="ET981" s="68">
        <v>57</v>
      </c>
      <c r="EU981" s="68">
        <v>0</v>
      </c>
      <c r="EV981" s="68">
        <v>150057</v>
      </c>
      <c r="EW981" s="68" t="s">
        <v>2695</v>
      </c>
      <c r="EX981" s="68" t="str">
        <f t="shared" si="48"/>
        <v>소형</v>
      </c>
      <c r="GE981" s="68">
        <v>26034</v>
      </c>
      <c r="GF981" s="68" t="s">
        <v>4621</v>
      </c>
    </row>
    <row r="982" spans="6:188" x14ac:dyDescent="0.3">
      <c r="F982" s="68">
        <v>82525</v>
      </c>
      <c r="G982" s="68">
        <v>1</v>
      </c>
      <c r="H982" s="68">
        <v>182525</v>
      </c>
      <c r="I982" s="68">
        <v>282525</v>
      </c>
      <c r="J982" s="68" t="s">
        <v>10115</v>
      </c>
      <c r="K982" s="68" t="s">
        <v>10116</v>
      </c>
      <c r="L982" s="68">
        <v>0</v>
      </c>
      <c r="M982" s="68">
        <v>0</v>
      </c>
      <c r="N982" s="68">
        <v>0</v>
      </c>
      <c r="O982" s="68">
        <v>0</v>
      </c>
      <c r="P982" s="68">
        <v>0</v>
      </c>
      <c r="Q982" s="68">
        <v>0</v>
      </c>
      <c r="R982" s="68">
        <v>128</v>
      </c>
      <c r="S982" s="68">
        <v>0</v>
      </c>
      <c r="T982" s="68">
        <v>4</v>
      </c>
      <c r="U982" s="68">
        <v>0</v>
      </c>
      <c r="V982" s="68">
        <v>0</v>
      </c>
      <c r="W982" s="68">
        <v>0</v>
      </c>
      <c r="X982" s="68">
        <v>0</v>
      </c>
      <c r="Y982" s="68">
        <v>108</v>
      </c>
      <c r="Z982" s="68">
        <v>0</v>
      </c>
      <c r="AA982" s="68">
        <v>41</v>
      </c>
      <c r="AB982" s="68">
        <v>0</v>
      </c>
      <c r="AC982" s="68">
        <v>0</v>
      </c>
      <c r="AD982" s="68">
        <v>147</v>
      </c>
      <c r="AE982" s="68">
        <v>1500</v>
      </c>
      <c r="AF982" s="68">
        <v>60111</v>
      </c>
      <c r="AG982" s="68">
        <v>147</v>
      </c>
      <c r="AH982" s="68">
        <v>1500</v>
      </c>
      <c r="AI982" s="68">
        <v>60212</v>
      </c>
      <c r="AJ982" s="68">
        <v>147</v>
      </c>
      <c r="AK982" s="68">
        <v>1500</v>
      </c>
      <c r="AL982" s="68">
        <v>60312</v>
      </c>
      <c r="AM982" s="68">
        <v>147</v>
      </c>
      <c r="AN982" s="68">
        <v>1500</v>
      </c>
      <c r="AO982" s="68">
        <v>60411</v>
      </c>
      <c r="AP982" s="68" t="s">
        <v>10117</v>
      </c>
      <c r="AQ982" s="68">
        <v>1</v>
      </c>
      <c r="AR982" s="68">
        <v>0</v>
      </c>
      <c r="AS982" s="68">
        <v>0</v>
      </c>
      <c r="AT982" s="68">
        <v>0</v>
      </c>
      <c r="AU982" s="68">
        <v>0</v>
      </c>
      <c r="AV982" s="68">
        <v>1</v>
      </c>
      <c r="AW982" s="68"/>
      <c r="AX982" s="68">
        <v>0</v>
      </c>
      <c r="AY982" s="126">
        <v>0</v>
      </c>
      <c r="AZ982" s="68">
        <v>0</v>
      </c>
      <c r="BA982" s="68">
        <v>0</v>
      </c>
      <c r="EQ982" s="68">
        <v>257055</v>
      </c>
      <c r="ER982" s="175">
        <v>1</v>
      </c>
      <c r="ES982" s="68">
        <v>-1</v>
      </c>
      <c r="ET982" s="68">
        <v>55</v>
      </c>
      <c r="EU982" s="68">
        <v>0</v>
      </c>
      <c r="EV982" s="68">
        <v>150055</v>
      </c>
      <c r="EW982" s="68" t="s">
        <v>2693</v>
      </c>
      <c r="EX982" s="68" t="str">
        <f t="shared" si="48"/>
        <v>소형</v>
      </c>
      <c r="GE982" s="68">
        <v>26035</v>
      </c>
      <c r="GF982" s="68" t="s">
        <v>4654</v>
      </c>
    </row>
    <row r="983" spans="6:188" x14ac:dyDescent="0.3">
      <c r="F983" s="68">
        <v>82526</v>
      </c>
      <c r="G983" s="68">
        <v>1</v>
      </c>
      <c r="H983" s="68">
        <v>182526</v>
      </c>
      <c r="I983" s="68">
        <v>282526</v>
      </c>
      <c r="J983" s="68" t="s">
        <v>10118</v>
      </c>
      <c r="K983" s="68" t="s">
        <v>10119</v>
      </c>
      <c r="L983" s="68">
        <v>0</v>
      </c>
      <c r="M983" s="68">
        <v>0</v>
      </c>
      <c r="N983" s="68">
        <v>0</v>
      </c>
      <c r="O983" s="68">
        <v>0</v>
      </c>
      <c r="P983" s="68">
        <v>0</v>
      </c>
      <c r="Q983" s="68">
        <v>0</v>
      </c>
      <c r="R983" s="68">
        <v>128</v>
      </c>
      <c r="S983" s="68">
        <v>0</v>
      </c>
      <c r="T983" s="68">
        <v>4</v>
      </c>
      <c r="U983" s="68">
        <v>0</v>
      </c>
      <c r="V983" s="68">
        <v>0</v>
      </c>
      <c r="W983" s="68">
        <v>0</v>
      </c>
      <c r="X983" s="68">
        <v>0</v>
      </c>
      <c r="Y983" s="68">
        <v>44</v>
      </c>
      <c r="Z983" s="68">
        <v>0</v>
      </c>
      <c r="AA983" s="68">
        <v>42</v>
      </c>
      <c r="AB983" s="68">
        <v>0</v>
      </c>
      <c r="AC983" s="68">
        <v>0</v>
      </c>
      <c r="AD983" s="68">
        <v>133</v>
      </c>
      <c r="AE983" s="68">
        <v>1500</v>
      </c>
      <c r="AF983" s="68">
        <v>0</v>
      </c>
      <c r="AG983" s="68">
        <v>141</v>
      </c>
      <c r="AH983" s="68">
        <v>300</v>
      </c>
      <c r="AI983" s="68">
        <v>0</v>
      </c>
      <c r="AJ983" s="68">
        <v>0</v>
      </c>
      <c r="AK983" s="68">
        <v>0</v>
      </c>
      <c r="AL983" s="68">
        <v>0</v>
      </c>
      <c r="AM983" s="68">
        <v>0</v>
      </c>
      <c r="AN983" s="68">
        <v>0</v>
      </c>
      <c r="AO983" s="68">
        <v>0</v>
      </c>
      <c r="AP983" s="68" t="s">
        <v>10120</v>
      </c>
      <c r="AQ983" s="68">
        <v>1</v>
      </c>
      <c r="AR983" s="68">
        <v>0</v>
      </c>
      <c r="AS983" s="68">
        <v>0</v>
      </c>
      <c r="AT983" s="68">
        <v>0</v>
      </c>
      <c r="AU983" s="68">
        <v>0</v>
      </c>
      <c r="AV983" s="68">
        <v>1</v>
      </c>
      <c r="AW983" s="68"/>
      <c r="AX983" s="68">
        <v>0</v>
      </c>
      <c r="AY983" s="126">
        <v>0</v>
      </c>
      <c r="AZ983" s="68">
        <v>0</v>
      </c>
      <c r="BA983" s="68">
        <v>0</v>
      </c>
      <c r="EQ983" s="68">
        <v>357055</v>
      </c>
      <c r="ER983" s="175">
        <v>1</v>
      </c>
      <c r="ES983" s="68">
        <v>-1</v>
      </c>
      <c r="ET983" s="68">
        <v>55</v>
      </c>
      <c r="EU983" s="68">
        <v>0</v>
      </c>
      <c r="EV983" s="68">
        <v>150055</v>
      </c>
      <c r="EW983" s="68" t="s">
        <v>2693</v>
      </c>
      <c r="EX983" s="68" t="str">
        <f t="shared" si="48"/>
        <v>소형</v>
      </c>
      <c r="GE983" s="68">
        <v>26036</v>
      </c>
      <c r="GF983" s="68" t="s">
        <v>4655</v>
      </c>
    </row>
    <row r="984" spans="6:188" x14ac:dyDescent="0.3">
      <c r="F984" s="68">
        <v>82527</v>
      </c>
      <c r="G984" s="68">
        <v>1</v>
      </c>
      <c r="H984" s="68">
        <v>182527</v>
      </c>
      <c r="I984" s="68">
        <v>282527</v>
      </c>
      <c r="J984" s="68" t="s">
        <v>10121</v>
      </c>
      <c r="K984" s="68" t="s">
        <v>10122</v>
      </c>
      <c r="L984" s="68">
        <v>0</v>
      </c>
      <c r="M984" s="68">
        <v>0</v>
      </c>
      <c r="N984" s="68">
        <v>0</v>
      </c>
      <c r="O984" s="68">
        <v>0</v>
      </c>
      <c r="P984" s="68">
        <v>0</v>
      </c>
      <c r="Q984" s="68">
        <v>0</v>
      </c>
      <c r="R984" s="68">
        <v>128</v>
      </c>
      <c r="S984" s="68">
        <v>0</v>
      </c>
      <c r="T984" s="68">
        <v>4</v>
      </c>
      <c r="U984" s="68">
        <v>40</v>
      </c>
      <c r="V984" s="68">
        <v>0</v>
      </c>
      <c r="W984" s="68">
        <v>40</v>
      </c>
      <c r="X984" s="68">
        <v>0</v>
      </c>
      <c r="Y984" s="68">
        <v>44</v>
      </c>
      <c r="Z984" s="68">
        <v>0</v>
      </c>
      <c r="AA984" s="68">
        <v>42</v>
      </c>
      <c r="AB984" s="68">
        <v>0</v>
      </c>
      <c r="AC984" s="68">
        <v>0</v>
      </c>
      <c r="AD984" s="68">
        <v>156</v>
      </c>
      <c r="AE984" s="68">
        <v>-1</v>
      </c>
      <c r="AF984" s="68">
        <v>0</v>
      </c>
      <c r="AG984" s="68">
        <v>0</v>
      </c>
      <c r="AH984" s="68">
        <v>0</v>
      </c>
      <c r="AI984" s="68">
        <v>0</v>
      </c>
      <c r="AJ984" s="68">
        <v>0</v>
      </c>
      <c r="AK984" s="68">
        <v>0</v>
      </c>
      <c r="AL984" s="68">
        <v>0</v>
      </c>
      <c r="AM984" s="68">
        <v>0</v>
      </c>
      <c r="AN984" s="68">
        <v>0</v>
      </c>
      <c r="AO984" s="68">
        <v>0</v>
      </c>
      <c r="AP984" s="68" t="s">
        <v>10123</v>
      </c>
      <c r="AQ984" s="68">
        <v>1</v>
      </c>
      <c r="AR984" s="68">
        <v>0</v>
      </c>
      <c r="AS984" s="68">
        <v>0</v>
      </c>
      <c r="AT984" s="68">
        <v>0</v>
      </c>
      <c r="AU984" s="68">
        <v>0</v>
      </c>
      <c r="AV984" s="68">
        <v>1</v>
      </c>
      <c r="AW984" s="68"/>
      <c r="AX984" s="68">
        <v>0</v>
      </c>
      <c r="AY984" s="126">
        <v>0</v>
      </c>
      <c r="AZ984" s="68">
        <v>0</v>
      </c>
      <c r="BA984" s="68">
        <v>0</v>
      </c>
      <c r="EQ984" s="68">
        <v>57060</v>
      </c>
      <c r="ER984" s="175">
        <v>2</v>
      </c>
      <c r="ES984" s="68">
        <v>-1</v>
      </c>
      <c r="ET984" s="68">
        <v>60</v>
      </c>
      <c r="EU984" s="68">
        <v>0</v>
      </c>
      <c r="EV984" s="68">
        <v>150060</v>
      </c>
      <c r="EW984" s="68" t="s">
        <v>2698</v>
      </c>
      <c r="EX984" s="68" t="str">
        <f t="shared" si="48"/>
        <v>중형</v>
      </c>
      <c r="GE984" s="68">
        <v>26037</v>
      </c>
      <c r="GF984" s="68" t="s">
        <v>4656</v>
      </c>
    </row>
    <row r="985" spans="6:188" x14ac:dyDescent="0.3">
      <c r="F985" s="68">
        <v>82528</v>
      </c>
      <c r="G985" s="68">
        <v>1</v>
      </c>
      <c r="H985" s="68">
        <v>182528</v>
      </c>
      <c r="I985" s="68">
        <v>282528</v>
      </c>
      <c r="J985" s="68" t="s">
        <v>12407</v>
      </c>
      <c r="K985" s="68" t="s">
        <v>12408</v>
      </c>
      <c r="L985" s="68">
        <v>0</v>
      </c>
      <c r="M985" s="68">
        <v>20</v>
      </c>
      <c r="N985" s="68">
        <v>0</v>
      </c>
      <c r="O985" s="68">
        <v>0</v>
      </c>
      <c r="P985" s="68">
        <v>0</v>
      </c>
      <c r="Q985" s="68">
        <v>0</v>
      </c>
      <c r="R985" s="68">
        <v>16</v>
      </c>
      <c r="S985" s="68">
        <v>1</v>
      </c>
      <c r="T985" s="68">
        <v>5</v>
      </c>
      <c r="U985" s="68">
        <v>280</v>
      </c>
      <c r="V985" s="68">
        <v>0</v>
      </c>
      <c r="W985" s="68">
        <v>70</v>
      </c>
      <c r="X985" s="68">
        <v>0</v>
      </c>
      <c r="Y985" s="68">
        <v>0</v>
      </c>
      <c r="Z985" s="68">
        <v>0</v>
      </c>
      <c r="AA985" s="68">
        <v>0</v>
      </c>
      <c r="AB985" s="68">
        <v>0</v>
      </c>
      <c r="AC985" s="68">
        <v>0</v>
      </c>
      <c r="AD985" s="68">
        <v>102</v>
      </c>
      <c r="AE985" s="68">
        <v>20</v>
      </c>
      <c r="AF985" s="68">
        <v>0</v>
      </c>
      <c r="AG985" s="68">
        <v>115</v>
      </c>
      <c r="AH985" s="68">
        <v>1200</v>
      </c>
      <c r="AI985" s="68">
        <v>0</v>
      </c>
      <c r="AJ985" s="68">
        <v>131</v>
      </c>
      <c r="AK985" s="68">
        <v>1000</v>
      </c>
      <c r="AL985" s="68">
        <v>0</v>
      </c>
      <c r="AM985" s="68">
        <v>0</v>
      </c>
      <c r="AN985" s="68">
        <v>0</v>
      </c>
      <c r="AO985" s="68">
        <v>0</v>
      </c>
      <c r="AP985" s="68" t="s">
        <v>1778</v>
      </c>
      <c r="AQ985" s="68">
        <v>1</v>
      </c>
      <c r="AR985" s="68" t="s">
        <v>1779</v>
      </c>
      <c r="AS985" s="68">
        <v>0</v>
      </c>
      <c r="AT985" s="68">
        <v>0</v>
      </c>
      <c r="AU985" s="68">
        <v>0</v>
      </c>
      <c r="AV985" s="68">
        <v>1</v>
      </c>
      <c r="AW985" s="68"/>
      <c r="AX985" s="68">
        <v>0</v>
      </c>
      <c r="AY985" s="126">
        <v>0</v>
      </c>
      <c r="AZ985" s="68">
        <v>0</v>
      </c>
      <c r="BA985" s="68">
        <v>0</v>
      </c>
      <c r="EQ985" s="68">
        <v>57061</v>
      </c>
      <c r="ER985" s="175">
        <v>1</v>
      </c>
      <c r="ES985" s="68">
        <v>-1</v>
      </c>
      <c r="ET985" s="68">
        <v>61</v>
      </c>
      <c r="EU985" s="68">
        <v>0</v>
      </c>
      <c r="EV985" s="68">
        <v>150061</v>
      </c>
      <c r="EW985" s="68" t="s">
        <v>2699</v>
      </c>
      <c r="EX985" s="68" t="str">
        <f t="shared" si="48"/>
        <v>소형</v>
      </c>
      <c r="GE985" s="68">
        <v>26038</v>
      </c>
      <c r="GF985" s="68" t="s">
        <v>4657</v>
      </c>
    </row>
    <row r="986" spans="6:188" x14ac:dyDescent="0.3">
      <c r="F986" s="68">
        <v>82529</v>
      </c>
      <c r="G986" s="68">
        <v>1</v>
      </c>
      <c r="H986" s="68">
        <v>182529</v>
      </c>
      <c r="I986" s="68">
        <v>282528</v>
      </c>
      <c r="J986" s="68" t="s">
        <v>12409</v>
      </c>
      <c r="K986" s="68" t="s">
        <v>12408</v>
      </c>
      <c r="L986" s="68">
        <v>0</v>
      </c>
      <c r="M986" s="68">
        <v>20</v>
      </c>
      <c r="N986" s="68">
        <v>0</v>
      </c>
      <c r="O986" s="68">
        <v>0</v>
      </c>
      <c r="P986" s="68">
        <v>0</v>
      </c>
      <c r="Q986" s="68">
        <v>0</v>
      </c>
      <c r="R986" s="68">
        <v>32</v>
      </c>
      <c r="S986" s="68">
        <v>1</v>
      </c>
      <c r="T986" s="68">
        <v>5</v>
      </c>
      <c r="U986" s="68">
        <v>322</v>
      </c>
      <c r="V986" s="68">
        <v>0</v>
      </c>
      <c r="W986" s="68">
        <v>0</v>
      </c>
      <c r="X986" s="68">
        <v>0</v>
      </c>
      <c r="Y986" s="68">
        <v>0</v>
      </c>
      <c r="Z986" s="68">
        <v>0</v>
      </c>
      <c r="AA986" s="68">
        <v>0</v>
      </c>
      <c r="AB986" s="68">
        <v>0</v>
      </c>
      <c r="AC986" s="68">
        <v>0</v>
      </c>
      <c r="AD986" s="68">
        <v>103</v>
      </c>
      <c r="AE986" s="68">
        <v>15</v>
      </c>
      <c r="AF986" s="68">
        <v>0</v>
      </c>
      <c r="AG986" s="68">
        <v>112</v>
      </c>
      <c r="AH986" s="68">
        <v>0</v>
      </c>
      <c r="AI986" s="68">
        <v>1500</v>
      </c>
      <c r="AJ986" s="68">
        <v>0</v>
      </c>
      <c r="AK986" s="68">
        <v>0</v>
      </c>
      <c r="AL986" s="68">
        <v>0</v>
      </c>
      <c r="AM986" s="68">
        <v>0</v>
      </c>
      <c r="AN986" s="68">
        <v>0</v>
      </c>
      <c r="AO986" s="68">
        <v>0</v>
      </c>
      <c r="AP986" s="68" t="s">
        <v>1791</v>
      </c>
      <c r="AQ986" s="68">
        <v>1</v>
      </c>
      <c r="AR986" s="68" t="s">
        <v>1792</v>
      </c>
      <c r="AS986" s="68">
        <v>0</v>
      </c>
      <c r="AT986" s="68">
        <v>0</v>
      </c>
      <c r="AU986" s="68">
        <v>0</v>
      </c>
      <c r="AV986" s="68">
        <v>1</v>
      </c>
      <c r="AW986" s="68"/>
      <c r="AX986" s="68">
        <v>0</v>
      </c>
      <c r="AY986" s="126">
        <v>0</v>
      </c>
      <c r="AZ986" s="68">
        <v>0</v>
      </c>
      <c r="BA986" s="68">
        <v>0</v>
      </c>
      <c r="EQ986" s="68">
        <v>57062</v>
      </c>
      <c r="ER986" s="175">
        <v>1</v>
      </c>
      <c r="ES986" s="68">
        <v>-1</v>
      </c>
      <c r="ET986" s="68">
        <v>62</v>
      </c>
      <c r="EU986" s="68">
        <v>0</v>
      </c>
      <c r="EV986" s="68">
        <v>150062</v>
      </c>
      <c r="EW986" s="68" t="s">
        <v>2700</v>
      </c>
      <c r="EX986" s="68" t="str">
        <f t="shared" si="48"/>
        <v>소형</v>
      </c>
      <c r="GE986" s="68">
        <v>26039</v>
      </c>
      <c r="GF986" s="68" t="s">
        <v>4658</v>
      </c>
    </row>
    <row r="987" spans="6:188" x14ac:dyDescent="0.3">
      <c r="F987" s="68">
        <v>82530</v>
      </c>
      <c r="G987" s="68">
        <v>1</v>
      </c>
      <c r="H987" s="68">
        <v>182530</v>
      </c>
      <c r="I987" s="68">
        <v>282528</v>
      </c>
      <c r="J987" s="68" t="s">
        <v>12410</v>
      </c>
      <c r="K987" s="68" t="s">
        <v>12408</v>
      </c>
      <c r="L987" s="68">
        <v>0</v>
      </c>
      <c r="M987" s="68">
        <v>20</v>
      </c>
      <c r="N987" s="68">
        <v>0</v>
      </c>
      <c r="O987" s="68">
        <v>0</v>
      </c>
      <c r="P987" s="68">
        <v>0</v>
      </c>
      <c r="Q987" s="68">
        <v>0</v>
      </c>
      <c r="R987" s="68">
        <v>2</v>
      </c>
      <c r="S987" s="68">
        <v>3</v>
      </c>
      <c r="T987" s="68">
        <v>5</v>
      </c>
      <c r="U987" s="68">
        <v>112</v>
      </c>
      <c r="V987" s="68">
        <v>0</v>
      </c>
      <c r="W987" s="68">
        <v>308</v>
      </c>
      <c r="X987" s="68">
        <v>0</v>
      </c>
      <c r="Y987" s="68">
        <v>0</v>
      </c>
      <c r="Z987" s="68">
        <v>0</v>
      </c>
      <c r="AA987" s="68">
        <v>0</v>
      </c>
      <c r="AB987" s="68">
        <v>0</v>
      </c>
      <c r="AC987" s="68">
        <v>0</v>
      </c>
      <c r="AD987" s="68">
        <v>104</v>
      </c>
      <c r="AE987" s="68">
        <v>16</v>
      </c>
      <c r="AF987" s="68">
        <v>0</v>
      </c>
      <c r="AG987" s="68">
        <v>121</v>
      </c>
      <c r="AH987" s="68">
        <v>750</v>
      </c>
      <c r="AI987" s="68">
        <v>0</v>
      </c>
      <c r="AJ987" s="68">
        <v>138</v>
      </c>
      <c r="AK987" s="68">
        <v>1000</v>
      </c>
      <c r="AL987" s="68">
        <v>3</v>
      </c>
      <c r="AM987" s="68">
        <v>138</v>
      </c>
      <c r="AN987" s="68">
        <v>-2000</v>
      </c>
      <c r="AO987" s="68">
        <v>4</v>
      </c>
      <c r="AP987" s="68" t="s">
        <v>1718</v>
      </c>
      <c r="AQ987" s="68">
        <v>1</v>
      </c>
      <c r="AR987" s="68" t="s">
        <v>839</v>
      </c>
      <c r="AS987" s="68">
        <v>0</v>
      </c>
      <c r="AT987" s="68">
        <v>0</v>
      </c>
      <c r="AU987" s="68">
        <v>0</v>
      </c>
      <c r="AV987" s="68">
        <v>1</v>
      </c>
      <c r="AW987" s="68"/>
      <c r="AX987" s="68">
        <v>0</v>
      </c>
      <c r="AY987" s="126">
        <v>0</v>
      </c>
      <c r="AZ987" s="68">
        <v>0</v>
      </c>
      <c r="BA987" s="68">
        <v>0</v>
      </c>
      <c r="EQ987" s="68">
        <v>57064</v>
      </c>
      <c r="ER987" s="175">
        <v>1</v>
      </c>
      <c r="ES987" s="68">
        <v>-1</v>
      </c>
      <c r="ET987" s="68">
        <v>64</v>
      </c>
      <c r="EU987" s="68">
        <v>0</v>
      </c>
      <c r="EV987" s="68">
        <v>150064</v>
      </c>
      <c r="EW987" s="68" t="s">
        <v>2702</v>
      </c>
      <c r="EX987" s="68" t="str">
        <f t="shared" si="48"/>
        <v>소형</v>
      </c>
      <c r="GE987" s="68">
        <v>26040</v>
      </c>
      <c r="GF987" s="68" t="s">
        <v>4659</v>
      </c>
    </row>
    <row r="988" spans="6:188" x14ac:dyDescent="0.3">
      <c r="F988" s="68">
        <v>82531</v>
      </c>
      <c r="G988" s="68">
        <v>1</v>
      </c>
      <c r="H988" s="68">
        <v>182531</v>
      </c>
      <c r="I988" s="68">
        <v>282528</v>
      </c>
      <c r="J988" s="68" t="s">
        <v>12411</v>
      </c>
      <c r="K988" s="68" t="s">
        <v>12408</v>
      </c>
      <c r="L988" s="68">
        <v>0</v>
      </c>
      <c r="M988" s="68">
        <v>20</v>
      </c>
      <c r="N988" s="68">
        <v>0</v>
      </c>
      <c r="O988" s="68">
        <v>0</v>
      </c>
      <c r="P988" s="68">
        <v>0</v>
      </c>
      <c r="Q988" s="68">
        <v>0</v>
      </c>
      <c r="R988" s="68">
        <v>2</v>
      </c>
      <c r="S988" s="68">
        <v>5</v>
      </c>
      <c r="T988" s="68">
        <v>5</v>
      </c>
      <c r="U988" s="68">
        <v>165</v>
      </c>
      <c r="V988" s="68">
        <v>0</v>
      </c>
      <c r="W988" s="68">
        <v>249</v>
      </c>
      <c r="X988" s="68">
        <v>0</v>
      </c>
      <c r="Y988" s="68">
        <v>0</v>
      </c>
      <c r="Z988" s="68">
        <v>0</v>
      </c>
      <c r="AA988" s="68">
        <v>0</v>
      </c>
      <c r="AB988" s="68">
        <v>0</v>
      </c>
      <c r="AC988" s="68">
        <v>0</v>
      </c>
      <c r="AD988" s="68">
        <v>101</v>
      </c>
      <c r="AE988" s="68">
        <v>20</v>
      </c>
      <c r="AF988" s="68">
        <v>0</v>
      </c>
      <c r="AG988" s="68">
        <v>147</v>
      </c>
      <c r="AH988" s="68">
        <v>1200</v>
      </c>
      <c r="AI988" s="68">
        <v>60262</v>
      </c>
      <c r="AJ988" s="68">
        <v>138</v>
      </c>
      <c r="AK988" s="68">
        <v>1200</v>
      </c>
      <c r="AL988" s="68">
        <v>5</v>
      </c>
      <c r="AM988" s="68">
        <v>138</v>
      </c>
      <c r="AN988" s="68">
        <v>-2400</v>
      </c>
      <c r="AO988" s="68">
        <v>2</v>
      </c>
      <c r="AP988" s="68" t="s">
        <v>1720</v>
      </c>
      <c r="AQ988" s="68">
        <v>1</v>
      </c>
      <c r="AR988" s="68" t="s">
        <v>845</v>
      </c>
      <c r="AS988" s="68">
        <v>0</v>
      </c>
      <c r="AT988" s="68">
        <v>0</v>
      </c>
      <c r="AU988" s="68">
        <v>0</v>
      </c>
      <c r="AV988" s="68">
        <v>1</v>
      </c>
      <c r="AW988" s="68"/>
      <c r="AX988" s="68">
        <v>0</v>
      </c>
      <c r="AY988" s="126">
        <v>0</v>
      </c>
      <c r="AZ988" s="68">
        <v>0</v>
      </c>
      <c r="BA988" s="68">
        <v>0</v>
      </c>
      <c r="EQ988" s="68">
        <v>57063</v>
      </c>
      <c r="ER988" s="175">
        <v>1</v>
      </c>
      <c r="ES988" s="68">
        <v>-1</v>
      </c>
      <c r="ET988" s="68">
        <v>63</v>
      </c>
      <c r="EU988" s="68">
        <v>0</v>
      </c>
      <c r="EV988" s="68">
        <v>150063</v>
      </c>
      <c r="EW988" s="68" t="s">
        <v>2701</v>
      </c>
      <c r="EX988" s="68" t="str">
        <f t="shared" si="48"/>
        <v>소형</v>
      </c>
      <c r="GE988" s="68">
        <v>26041</v>
      </c>
      <c r="GF988" s="68" t="s">
        <v>4660</v>
      </c>
    </row>
    <row r="989" spans="6:188" x14ac:dyDescent="0.3">
      <c r="F989" s="68">
        <v>82532</v>
      </c>
      <c r="G989" s="68">
        <v>1</v>
      </c>
      <c r="H989" s="68">
        <v>182532</v>
      </c>
      <c r="I989" s="68">
        <v>282528</v>
      </c>
      <c r="J989" s="68" t="s">
        <v>12412</v>
      </c>
      <c r="K989" s="68" t="s">
        <v>12408</v>
      </c>
      <c r="L989" s="68">
        <v>0</v>
      </c>
      <c r="M989" s="68">
        <v>20</v>
      </c>
      <c r="N989" s="68">
        <v>0</v>
      </c>
      <c r="O989" s="68">
        <v>0</v>
      </c>
      <c r="P989" s="68">
        <v>0</v>
      </c>
      <c r="Q989" s="68">
        <v>0</v>
      </c>
      <c r="R989" s="68">
        <v>4</v>
      </c>
      <c r="S989" s="68">
        <v>1</v>
      </c>
      <c r="T989" s="68">
        <v>5</v>
      </c>
      <c r="U989" s="68">
        <v>340</v>
      </c>
      <c r="V989" s="68">
        <v>0</v>
      </c>
      <c r="W989" s="68">
        <v>0</v>
      </c>
      <c r="X989" s="68">
        <v>0</v>
      </c>
      <c r="Y989" s="68">
        <v>0</v>
      </c>
      <c r="Z989" s="68">
        <v>0</v>
      </c>
      <c r="AA989" s="68">
        <v>0</v>
      </c>
      <c r="AB989" s="68">
        <v>0</v>
      </c>
      <c r="AC989" s="68">
        <v>0</v>
      </c>
      <c r="AD989" s="68">
        <v>124</v>
      </c>
      <c r="AE989" s="68">
        <v>1000</v>
      </c>
      <c r="AF989" s="68">
        <v>0</v>
      </c>
      <c r="AG989" s="68">
        <v>136</v>
      </c>
      <c r="AH989" s="68">
        <v>500</v>
      </c>
      <c r="AI989" s="68">
        <v>8</v>
      </c>
      <c r="AJ989" s="68">
        <v>0</v>
      </c>
      <c r="AK989" s="68">
        <v>0</v>
      </c>
      <c r="AL989" s="68">
        <v>0</v>
      </c>
      <c r="AM989" s="68">
        <v>0</v>
      </c>
      <c r="AN989" s="68">
        <v>0</v>
      </c>
      <c r="AO989" s="68">
        <v>0</v>
      </c>
      <c r="AP989" s="68" t="s">
        <v>1733</v>
      </c>
      <c r="AQ989" s="68">
        <v>1</v>
      </c>
      <c r="AR989" s="68" t="s">
        <v>1734</v>
      </c>
      <c r="AS989" s="68">
        <v>0</v>
      </c>
      <c r="AT989" s="68">
        <v>0</v>
      </c>
      <c r="AU989" s="68">
        <v>0</v>
      </c>
      <c r="AV989" s="68">
        <v>1</v>
      </c>
      <c r="AW989" s="68"/>
      <c r="AX989" s="68">
        <v>0</v>
      </c>
      <c r="AY989" s="126">
        <v>0</v>
      </c>
      <c r="AZ989" s="68">
        <v>0</v>
      </c>
      <c r="BA989" s="68">
        <v>0</v>
      </c>
      <c r="EQ989" s="68">
        <v>57065</v>
      </c>
      <c r="ER989" s="175">
        <v>4</v>
      </c>
      <c r="ES989" s="68">
        <v>-1</v>
      </c>
      <c r="ET989" s="68">
        <v>65</v>
      </c>
      <c r="EU989" s="68">
        <v>0</v>
      </c>
      <c r="EV989" s="68">
        <v>150065</v>
      </c>
      <c r="EW989" s="68" t="s">
        <v>2703</v>
      </c>
      <c r="EX989" s="68" t="str">
        <f t="shared" si="48"/>
        <v>대형</v>
      </c>
      <c r="GE989" s="68">
        <v>26042</v>
      </c>
      <c r="GF989" s="68" t="s">
        <v>4661</v>
      </c>
    </row>
    <row r="990" spans="6:188" x14ac:dyDescent="0.3">
      <c r="F990" s="68">
        <v>82533</v>
      </c>
      <c r="G990" s="68">
        <v>1</v>
      </c>
      <c r="H990" s="68">
        <v>182533</v>
      </c>
      <c r="I990" s="68">
        <v>282528</v>
      </c>
      <c r="J990" s="68" t="s">
        <v>12413</v>
      </c>
      <c r="K990" s="68" t="s">
        <v>12408</v>
      </c>
      <c r="L990" s="68">
        <v>0</v>
      </c>
      <c r="M990" s="68">
        <v>20</v>
      </c>
      <c r="N990" s="68">
        <v>0</v>
      </c>
      <c r="O990" s="68">
        <v>0</v>
      </c>
      <c r="P990" s="68">
        <v>0</v>
      </c>
      <c r="Q990" s="68">
        <v>0</v>
      </c>
      <c r="R990" s="68">
        <v>4</v>
      </c>
      <c r="S990" s="68">
        <v>1</v>
      </c>
      <c r="T990" s="68">
        <v>5</v>
      </c>
      <c r="U990" s="68">
        <v>263</v>
      </c>
      <c r="V990" s="68">
        <v>0</v>
      </c>
      <c r="W990" s="68">
        <v>210</v>
      </c>
      <c r="X990" s="68">
        <v>0</v>
      </c>
      <c r="Y990" s="68">
        <v>0</v>
      </c>
      <c r="Z990" s="68">
        <v>0</v>
      </c>
      <c r="AA990" s="68">
        <v>0</v>
      </c>
      <c r="AB990" s="68">
        <v>0</v>
      </c>
      <c r="AC990" s="68">
        <v>0</v>
      </c>
      <c r="AD990" s="68">
        <v>110</v>
      </c>
      <c r="AE990" s="68">
        <v>0</v>
      </c>
      <c r="AF990" s="68">
        <v>1500</v>
      </c>
      <c r="AG990" s="68">
        <v>108</v>
      </c>
      <c r="AH990" s="68">
        <v>20</v>
      </c>
      <c r="AI990" s="68">
        <v>0</v>
      </c>
      <c r="AJ990" s="68">
        <v>0</v>
      </c>
      <c r="AK990" s="68">
        <v>0</v>
      </c>
      <c r="AL990" s="68">
        <v>0</v>
      </c>
      <c r="AM990" s="68">
        <v>0</v>
      </c>
      <c r="AN990" s="68">
        <v>0</v>
      </c>
      <c r="AO990" s="68">
        <v>0</v>
      </c>
      <c r="AP990" s="68" t="s">
        <v>1739</v>
      </c>
      <c r="AQ990" s="68">
        <v>1</v>
      </c>
      <c r="AR990" s="68" t="s">
        <v>1740</v>
      </c>
      <c r="AS990" s="68">
        <v>0</v>
      </c>
      <c r="AT990" s="68">
        <v>0</v>
      </c>
      <c r="AU990" s="68">
        <v>0</v>
      </c>
      <c r="AV990" s="68">
        <v>1</v>
      </c>
      <c r="AW990" s="68"/>
      <c r="AX990" s="68">
        <v>0</v>
      </c>
      <c r="AY990" s="126">
        <v>0</v>
      </c>
      <c r="AZ990" s="68">
        <v>0</v>
      </c>
      <c r="BA990" s="68">
        <v>0</v>
      </c>
      <c r="EQ990" s="68">
        <v>57066</v>
      </c>
      <c r="ER990" s="175">
        <v>1</v>
      </c>
      <c r="ES990" s="68">
        <v>-1</v>
      </c>
      <c r="ET990" s="68">
        <v>66</v>
      </c>
      <c r="EU990" s="68">
        <v>0</v>
      </c>
      <c r="EV990" s="68">
        <v>150066</v>
      </c>
      <c r="EW990" s="68" t="s">
        <v>2704</v>
      </c>
      <c r="EX990" s="68" t="str">
        <f t="shared" si="48"/>
        <v>소형</v>
      </c>
      <c r="GE990" s="68">
        <v>26043</v>
      </c>
      <c r="GF990" s="68" t="s">
        <v>4662</v>
      </c>
    </row>
    <row r="991" spans="6:188" x14ac:dyDescent="0.3">
      <c r="F991" s="68">
        <v>82534</v>
      </c>
      <c r="G991" s="68">
        <v>1</v>
      </c>
      <c r="H991" s="68">
        <v>182534</v>
      </c>
      <c r="I991" s="68">
        <v>282528</v>
      </c>
      <c r="J991" s="68" t="s">
        <v>12414</v>
      </c>
      <c r="K991" s="68" t="s">
        <v>12408</v>
      </c>
      <c r="L991" s="68">
        <v>0</v>
      </c>
      <c r="M991" s="68">
        <v>20</v>
      </c>
      <c r="N991" s="68">
        <v>0</v>
      </c>
      <c r="O991" s="68">
        <v>0</v>
      </c>
      <c r="P991" s="68">
        <v>0</v>
      </c>
      <c r="Q991" s="68">
        <v>0</v>
      </c>
      <c r="R991" s="68">
        <v>8</v>
      </c>
      <c r="S991" s="68">
        <v>1</v>
      </c>
      <c r="T991" s="68">
        <v>5</v>
      </c>
      <c r="U991" s="68">
        <v>291</v>
      </c>
      <c r="V991" s="68">
        <v>0</v>
      </c>
      <c r="W991" s="68">
        <v>0</v>
      </c>
      <c r="X991" s="68">
        <v>0</v>
      </c>
      <c r="Y991" s="68">
        <v>0</v>
      </c>
      <c r="Z991" s="68">
        <v>0</v>
      </c>
      <c r="AA991" s="68">
        <v>0</v>
      </c>
      <c r="AB991" s="68">
        <v>0</v>
      </c>
      <c r="AC991" s="68">
        <v>0</v>
      </c>
      <c r="AD991" s="68">
        <v>119</v>
      </c>
      <c r="AE991" s="68">
        <v>700</v>
      </c>
      <c r="AF991" s="68">
        <v>0</v>
      </c>
      <c r="AG991" s="68">
        <v>147</v>
      </c>
      <c r="AH991" s="68">
        <v>1500</v>
      </c>
      <c r="AI991" s="68">
        <v>60432</v>
      </c>
      <c r="AJ991" s="68">
        <v>118</v>
      </c>
      <c r="AK991" s="68">
        <v>1200</v>
      </c>
      <c r="AL991" s="68">
        <v>0</v>
      </c>
      <c r="AM991" s="68">
        <v>0</v>
      </c>
      <c r="AN991" s="68">
        <v>0</v>
      </c>
      <c r="AO991" s="68">
        <v>0</v>
      </c>
      <c r="AP991" s="68" t="s">
        <v>1757</v>
      </c>
      <c r="AQ991" s="68">
        <v>1</v>
      </c>
      <c r="AR991" s="68" t="s">
        <v>1758</v>
      </c>
      <c r="AS991" s="68">
        <v>0</v>
      </c>
      <c r="AT991" s="68">
        <v>0</v>
      </c>
      <c r="AU991" s="68">
        <v>0</v>
      </c>
      <c r="AV991" s="68">
        <v>1</v>
      </c>
      <c r="AW991" s="68"/>
      <c r="AX991" s="68">
        <v>0</v>
      </c>
      <c r="AY991" s="126">
        <v>0</v>
      </c>
      <c r="AZ991" s="68">
        <v>0</v>
      </c>
      <c r="BA991" s="68">
        <v>0</v>
      </c>
      <c r="EQ991" s="68">
        <v>57067</v>
      </c>
      <c r="ER991" s="175">
        <v>2</v>
      </c>
      <c r="ES991" s="68">
        <v>-1</v>
      </c>
      <c r="ET991" s="68">
        <v>67</v>
      </c>
      <c r="EU991" s="68">
        <v>0</v>
      </c>
      <c r="EV991" s="68">
        <v>150067</v>
      </c>
      <c r="EW991" s="68" t="s">
        <v>2705</v>
      </c>
      <c r="EX991" s="68" t="str">
        <f t="shared" si="48"/>
        <v>중형</v>
      </c>
      <c r="GE991" s="68">
        <v>26044</v>
      </c>
      <c r="GF991" s="68" t="s">
        <v>4663</v>
      </c>
    </row>
    <row r="992" spans="6:188" x14ac:dyDescent="0.3">
      <c r="F992" s="68">
        <v>82535</v>
      </c>
      <c r="G992" s="68">
        <v>1</v>
      </c>
      <c r="H992" s="68">
        <v>182535</v>
      </c>
      <c r="I992" s="68">
        <v>282528</v>
      </c>
      <c r="J992" s="68" t="s">
        <v>12415</v>
      </c>
      <c r="K992" s="68" t="s">
        <v>12408</v>
      </c>
      <c r="L992" s="68">
        <v>0</v>
      </c>
      <c r="M992" s="68">
        <v>20</v>
      </c>
      <c r="N992" s="68">
        <v>0</v>
      </c>
      <c r="O992" s="68">
        <v>0</v>
      </c>
      <c r="P992" s="68">
        <v>0</v>
      </c>
      <c r="Q992" s="68">
        <v>0</v>
      </c>
      <c r="R992" s="68">
        <v>8</v>
      </c>
      <c r="S992" s="68">
        <v>1</v>
      </c>
      <c r="T992" s="68">
        <v>5</v>
      </c>
      <c r="U992" s="68">
        <v>175</v>
      </c>
      <c r="V992" s="68">
        <v>0</v>
      </c>
      <c r="W992" s="68">
        <v>238</v>
      </c>
      <c r="X992" s="68">
        <v>0</v>
      </c>
      <c r="Y992" s="68">
        <v>0</v>
      </c>
      <c r="Z992" s="68">
        <v>0</v>
      </c>
      <c r="AA992" s="68">
        <v>0</v>
      </c>
      <c r="AB992" s="68">
        <v>0</v>
      </c>
      <c r="AC992" s="68">
        <v>0</v>
      </c>
      <c r="AD992" s="68">
        <v>104</v>
      </c>
      <c r="AE992" s="68">
        <v>8</v>
      </c>
      <c r="AF992" s="68">
        <v>0</v>
      </c>
      <c r="AG992" s="68">
        <v>121</v>
      </c>
      <c r="AH992" s="68">
        <v>1000</v>
      </c>
      <c r="AI992" s="68">
        <v>0</v>
      </c>
      <c r="AJ992" s="68">
        <v>0</v>
      </c>
      <c r="AK992" s="68">
        <v>0</v>
      </c>
      <c r="AL992" s="68">
        <v>0</v>
      </c>
      <c r="AM992" s="68">
        <v>0</v>
      </c>
      <c r="AN992" s="68">
        <v>0</v>
      </c>
      <c r="AO992" s="68">
        <v>0</v>
      </c>
      <c r="AP992" s="68" t="s">
        <v>1761</v>
      </c>
      <c r="AQ992" s="68">
        <v>1</v>
      </c>
      <c r="AR992" s="68" t="s">
        <v>1762</v>
      </c>
      <c r="AS992" s="68">
        <v>0</v>
      </c>
      <c r="AT992" s="68">
        <v>0</v>
      </c>
      <c r="AU992" s="68">
        <v>0</v>
      </c>
      <c r="AV992" s="68">
        <v>1</v>
      </c>
      <c r="AW992" s="68"/>
      <c r="AX992" s="68">
        <v>0</v>
      </c>
      <c r="AY992" s="126">
        <v>0</v>
      </c>
      <c r="AZ992" s="68">
        <v>0</v>
      </c>
      <c r="BA992" s="68">
        <v>0</v>
      </c>
      <c r="EQ992" s="68">
        <v>157060</v>
      </c>
      <c r="ER992" s="175">
        <v>2</v>
      </c>
      <c r="ES992" s="68">
        <v>-1</v>
      </c>
      <c r="ET992" s="68">
        <v>60</v>
      </c>
      <c r="EU992" s="68">
        <v>0</v>
      </c>
      <c r="EV992" s="68">
        <v>150060</v>
      </c>
      <c r="EW992" s="68" t="s">
        <v>2698</v>
      </c>
      <c r="EX992" s="68" t="str">
        <f t="shared" si="48"/>
        <v>중형</v>
      </c>
      <c r="GE992" s="68">
        <v>26045</v>
      </c>
      <c r="GF992" s="68" t="s">
        <v>4664</v>
      </c>
    </row>
    <row r="993" spans="6:188" x14ac:dyDescent="0.3">
      <c r="F993" s="68">
        <v>82536</v>
      </c>
      <c r="G993" s="68">
        <v>1</v>
      </c>
      <c r="H993" s="68">
        <v>182536</v>
      </c>
      <c r="I993" s="68">
        <v>282529</v>
      </c>
      <c r="J993" s="68" t="s">
        <v>12416</v>
      </c>
      <c r="K993" s="68" t="s">
        <v>12417</v>
      </c>
      <c r="L993" s="68">
        <v>0</v>
      </c>
      <c r="M993" s="68">
        <v>20</v>
      </c>
      <c r="N993" s="68">
        <v>0</v>
      </c>
      <c r="O993" s="68">
        <v>0</v>
      </c>
      <c r="P993" s="68">
        <v>0</v>
      </c>
      <c r="Q993" s="68">
        <v>0</v>
      </c>
      <c r="R993" s="68">
        <v>64</v>
      </c>
      <c r="S993" s="68">
        <v>1</v>
      </c>
      <c r="T993" s="68">
        <v>5</v>
      </c>
      <c r="U993" s="68">
        <v>0</v>
      </c>
      <c r="V993" s="68">
        <v>0</v>
      </c>
      <c r="W993" s="68">
        <v>0</v>
      </c>
      <c r="X993" s="68">
        <v>0</v>
      </c>
      <c r="Y993" s="68">
        <v>520</v>
      </c>
      <c r="Z993" s="68">
        <v>0</v>
      </c>
      <c r="AA993" s="68">
        <v>180</v>
      </c>
      <c r="AB993" s="68">
        <v>0</v>
      </c>
      <c r="AC993" s="68">
        <v>0</v>
      </c>
      <c r="AD993" s="68">
        <v>101</v>
      </c>
      <c r="AE993" s="68">
        <v>16</v>
      </c>
      <c r="AF993" s="68">
        <v>0</v>
      </c>
      <c r="AG993" s="68">
        <v>103</v>
      </c>
      <c r="AH993" s="68">
        <v>16</v>
      </c>
      <c r="AI993" s="68">
        <v>0</v>
      </c>
      <c r="AJ993" s="68">
        <v>120</v>
      </c>
      <c r="AK993" s="68">
        <v>700</v>
      </c>
      <c r="AL993" s="68">
        <v>0</v>
      </c>
      <c r="AM993" s="68">
        <v>109</v>
      </c>
      <c r="AN993" s="68">
        <v>0</v>
      </c>
      <c r="AO993" s="68">
        <v>500</v>
      </c>
      <c r="AP993" s="68" t="s">
        <v>1102</v>
      </c>
      <c r="AQ993" s="68">
        <v>1</v>
      </c>
      <c r="AR993" s="68">
        <v>0</v>
      </c>
      <c r="AS993" s="68">
        <v>0</v>
      </c>
      <c r="AT993" s="68">
        <v>0</v>
      </c>
      <c r="AU993" s="68">
        <v>0</v>
      </c>
      <c r="AV993" s="68">
        <v>1</v>
      </c>
      <c r="AW993" s="68"/>
      <c r="AX993" s="68">
        <v>0</v>
      </c>
      <c r="AY993" s="126">
        <v>0</v>
      </c>
      <c r="AZ993" s="68">
        <v>0</v>
      </c>
      <c r="BA993" s="68">
        <v>0</v>
      </c>
      <c r="EQ993" s="68">
        <v>157061</v>
      </c>
      <c r="ER993" s="175">
        <v>1</v>
      </c>
      <c r="ES993" s="68">
        <v>-1</v>
      </c>
      <c r="ET993" s="68">
        <v>61</v>
      </c>
      <c r="EU993" s="68">
        <v>0</v>
      </c>
      <c r="EV993" s="68">
        <v>150061</v>
      </c>
      <c r="EW993" s="68" t="s">
        <v>2699</v>
      </c>
      <c r="EX993" s="68" t="str">
        <f t="shared" si="48"/>
        <v>소형</v>
      </c>
      <c r="GE993" s="68">
        <v>26046</v>
      </c>
      <c r="GF993" s="68" t="s">
        <v>4665</v>
      </c>
    </row>
    <row r="994" spans="6:188" x14ac:dyDescent="0.3">
      <c r="F994" s="68">
        <v>82537</v>
      </c>
      <c r="G994" s="68">
        <v>1</v>
      </c>
      <c r="H994" s="68">
        <v>182537</v>
      </c>
      <c r="I994" s="68">
        <v>282529</v>
      </c>
      <c r="J994" s="68" t="s">
        <v>12418</v>
      </c>
      <c r="K994" s="68" t="s">
        <v>12417</v>
      </c>
      <c r="L994" s="68">
        <v>0</v>
      </c>
      <c r="M994" s="68">
        <v>20</v>
      </c>
      <c r="N994" s="68">
        <v>0</v>
      </c>
      <c r="O994" s="68">
        <v>0</v>
      </c>
      <c r="P994" s="68">
        <v>0</v>
      </c>
      <c r="Q994" s="68">
        <v>0</v>
      </c>
      <c r="R994" s="68">
        <v>64</v>
      </c>
      <c r="S994" s="68">
        <v>1</v>
      </c>
      <c r="T994" s="68">
        <v>5</v>
      </c>
      <c r="U994" s="68">
        <v>0</v>
      </c>
      <c r="V994" s="68">
        <v>0</v>
      </c>
      <c r="W994" s="68">
        <v>0</v>
      </c>
      <c r="X994" s="68">
        <v>0</v>
      </c>
      <c r="Y994" s="68">
        <v>480</v>
      </c>
      <c r="Z994" s="68">
        <v>0</v>
      </c>
      <c r="AA994" s="68">
        <v>220</v>
      </c>
      <c r="AB994" s="68">
        <v>0</v>
      </c>
      <c r="AC994" s="68">
        <v>0</v>
      </c>
      <c r="AD994" s="68">
        <v>101</v>
      </c>
      <c r="AE994" s="68">
        <v>16</v>
      </c>
      <c r="AF994" s="68">
        <v>0</v>
      </c>
      <c r="AG994" s="68">
        <v>103</v>
      </c>
      <c r="AH994" s="68">
        <v>16</v>
      </c>
      <c r="AI994" s="68">
        <v>0</v>
      </c>
      <c r="AJ994" s="68">
        <v>120</v>
      </c>
      <c r="AK994" s="68">
        <v>700</v>
      </c>
      <c r="AL994" s="68">
        <v>0</v>
      </c>
      <c r="AM994" s="68">
        <v>110</v>
      </c>
      <c r="AN994" s="68">
        <v>0</v>
      </c>
      <c r="AO994" s="68">
        <v>500</v>
      </c>
      <c r="AP994" s="68" t="s">
        <v>1105</v>
      </c>
      <c r="AQ994" s="68">
        <v>1</v>
      </c>
      <c r="AR994" s="68">
        <v>0</v>
      </c>
      <c r="AS994" s="68">
        <v>0</v>
      </c>
      <c r="AT994" s="68">
        <v>0</v>
      </c>
      <c r="AU994" s="68">
        <v>0</v>
      </c>
      <c r="AV994" s="68">
        <v>1</v>
      </c>
      <c r="AW994" s="68"/>
      <c r="AX994" s="68">
        <v>0</v>
      </c>
      <c r="AY994" s="126">
        <v>0</v>
      </c>
      <c r="AZ994" s="68">
        <v>0</v>
      </c>
      <c r="BA994" s="68">
        <v>0</v>
      </c>
      <c r="EQ994" s="68">
        <v>157062</v>
      </c>
      <c r="ER994" s="175">
        <v>1</v>
      </c>
      <c r="ES994" s="68">
        <v>-1</v>
      </c>
      <c r="ET994" s="68">
        <v>62</v>
      </c>
      <c r="EU994" s="68">
        <v>0</v>
      </c>
      <c r="EV994" s="68">
        <v>150062</v>
      </c>
      <c r="EW994" s="68" t="s">
        <v>2700</v>
      </c>
      <c r="EX994" s="68" t="str">
        <f t="shared" si="48"/>
        <v>소형</v>
      </c>
      <c r="GE994" s="68">
        <v>26047</v>
      </c>
      <c r="GF994" s="68" t="s">
        <v>4666</v>
      </c>
    </row>
    <row r="995" spans="6:188" x14ac:dyDescent="0.3">
      <c r="F995" s="68">
        <v>82538</v>
      </c>
      <c r="G995" s="68">
        <v>1</v>
      </c>
      <c r="H995" s="68">
        <v>182538</v>
      </c>
      <c r="I995" s="68">
        <v>282529</v>
      </c>
      <c r="J995" s="68" t="s">
        <v>12419</v>
      </c>
      <c r="K995" s="68" t="s">
        <v>12417</v>
      </c>
      <c r="L995" s="68">
        <v>0</v>
      </c>
      <c r="M995" s="68">
        <v>20</v>
      </c>
      <c r="N995" s="68">
        <v>0</v>
      </c>
      <c r="O995" s="68">
        <v>0</v>
      </c>
      <c r="P995" s="68">
        <v>0</v>
      </c>
      <c r="Q995" s="68">
        <v>0</v>
      </c>
      <c r="R995" s="68">
        <v>64</v>
      </c>
      <c r="S995" s="68">
        <v>1</v>
      </c>
      <c r="T995" s="68">
        <v>5</v>
      </c>
      <c r="U995" s="68">
        <v>0</v>
      </c>
      <c r="V995" s="68">
        <v>0</v>
      </c>
      <c r="W995" s="68">
        <v>0</v>
      </c>
      <c r="X995" s="68">
        <v>0</v>
      </c>
      <c r="Y995" s="68">
        <v>160</v>
      </c>
      <c r="Z995" s="68">
        <v>0</v>
      </c>
      <c r="AA995" s="68">
        <v>500</v>
      </c>
      <c r="AB995" s="68">
        <v>0</v>
      </c>
      <c r="AC995" s="68">
        <v>0</v>
      </c>
      <c r="AD995" s="68">
        <v>104</v>
      </c>
      <c r="AE995" s="68">
        <v>16</v>
      </c>
      <c r="AF995" s="68">
        <v>0</v>
      </c>
      <c r="AG995" s="68">
        <v>102</v>
      </c>
      <c r="AH995" s="68">
        <v>16</v>
      </c>
      <c r="AI995" s="68">
        <v>0</v>
      </c>
      <c r="AJ995" s="68">
        <v>138</v>
      </c>
      <c r="AK995" s="68">
        <v>600</v>
      </c>
      <c r="AL995" s="68">
        <v>2</v>
      </c>
      <c r="AM995" s="68">
        <v>140</v>
      </c>
      <c r="AN995" s="68">
        <v>300</v>
      </c>
      <c r="AO995" s="68">
        <v>2</v>
      </c>
      <c r="AP995" s="68" t="s">
        <v>1108</v>
      </c>
      <c r="AQ995" s="68">
        <v>1</v>
      </c>
      <c r="AR995" s="68">
        <v>0</v>
      </c>
      <c r="AS995" s="68">
        <v>0</v>
      </c>
      <c r="AT995" s="68">
        <v>0</v>
      </c>
      <c r="AU995" s="68">
        <v>0</v>
      </c>
      <c r="AV995" s="68">
        <v>1</v>
      </c>
      <c r="AW995" s="68"/>
      <c r="AX995" s="68">
        <v>0</v>
      </c>
      <c r="AY995" s="126">
        <v>0</v>
      </c>
      <c r="AZ995" s="68">
        <v>0</v>
      </c>
      <c r="BA995" s="68">
        <v>0</v>
      </c>
      <c r="EQ995" s="68">
        <v>157064</v>
      </c>
      <c r="ER995" s="175">
        <v>1</v>
      </c>
      <c r="ES995" s="68">
        <v>-1</v>
      </c>
      <c r="ET995" s="68">
        <v>64</v>
      </c>
      <c r="EU995" s="68">
        <v>0</v>
      </c>
      <c r="EV995" s="68">
        <v>150064</v>
      </c>
      <c r="EW995" s="68" t="s">
        <v>2702</v>
      </c>
      <c r="EX995" s="68" t="str">
        <f t="shared" si="48"/>
        <v>소형</v>
      </c>
      <c r="GE995" s="68">
        <v>26048</v>
      </c>
      <c r="GF995" s="68" t="s">
        <v>4667</v>
      </c>
    </row>
    <row r="996" spans="6:188" x14ac:dyDescent="0.3">
      <c r="F996" s="68">
        <v>82539</v>
      </c>
      <c r="G996" s="68">
        <v>1</v>
      </c>
      <c r="H996" s="68">
        <v>182539</v>
      </c>
      <c r="I996" s="68">
        <v>282529</v>
      </c>
      <c r="J996" s="68" t="s">
        <v>12420</v>
      </c>
      <c r="K996" s="68" t="s">
        <v>12417</v>
      </c>
      <c r="L996" s="68">
        <v>0</v>
      </c>
      <c r="M996" s="68">
        <v>20</v>
      </c>
      <c r="N996" s="68">
        <v>0</v>
      </c>
      <c r="O996" s="68">
        <v>0</v>
      </c>
      <c r="P996" s="68">
        <v>0</v>
      </c>
      <c r="Q996" s="68">
        <v>0</v>
      </c>
      <c r="R996" s="68">
        <v>64</v>
      </c>
      <c r="S996" s="68">
        <v>1</v>
      </c>
      <c r="T996" s="68">
        <v>5</v>
      </c>
      <c r="U996" s="68">
        <v>0</v>
      </c>
      <c r="V996" s="68">
        <v>0</v>
      </c>
      <c r="W996" s="68">
        <v>0</v>
      </c>
      <c r="X996" s="68">
        <v>0</v>
      </c>
      <c r="Y996" s="68">
        <v>200</v>
      </c>
      <c r="Z996" s="68">
        <v>0</v>
      </c>
      <c r="AA996" s="68">
        <v>460</v>
      </c>
      <c r="AB996" s="68">
        <v>0</v>
      </c>
      <c r="AC996" s="68">
        <v>0</v>
      </c>
      <c r="AD996" s="68">
        <v>104</v>
      </c>
      <c r="AE996" s="68">
        <v>16</v>
      </c>
      <c r="AF996" s="68">
        <v>0</v>
      </c>
      <c r="AG996" s="68">
        <v>102</v>
      </c>
      <c r="AH996" s="68">
        <v>16</v>
      </c>
      <c r="AI996" s="68">
        <v>0</v>
      </c>
      <c r="AJ996" s="68">
        <v>124</v>
      </c>
      <c r="AK996" s="68">
        <v>300</v>
      </c>
      <c r="AL996" s="68">
        <v>0</v>
      </c>
      <c r="AM996" s="68">
        <v>110</v>
      </c>
      <c r="AN996" s="68">
        <v>0</v>
      </c>
      <c r="AO996" s="68">
        <v>300</v>
      </c>
      <c r="AP996" s="68" t="s">
        <v>1111</v>
      </c>
      <c r="AQ996" s="68">
        <v>1</v>
      </c>
      <c r="AR996" s="68">
        <v>0</v>
      </c>
      <c r="AS996" s="68">
        <v>0</v>
      </c>
      <c r="AT996" s="68">
        <v>0</v>
      </c>
      <c r="AU996" s="68">
        <v>0</v>
      </c>
      <c r="AV996" s="68">
        <v>1</v>
      </c>
      <c r="AW996" s="68"/>
      <c r="AX996" s="68">
        <v>0</v>
      </c>
      <c r="AY996" s="126">
        <v>0</v>
      </c>
      <c r="AZ996" s="68">
        <v>0</v>
      </c>
      <c r="BA996" s="68">
        <v>0</v>
      </c>
      <c r="EQ996" s="68">
        <v>157063</v>
      </c>
      <c r="ER996" s="175">
        <v>1</v>
      </c>
      <c r="ES996" s="68">
        <v>-1</v>
      </c>
      <c r="ET996" s="68">
        <v>63</v>
      </c>
      <c r="EU996" s="68">
        <v>0</v>
      </c>
      <c r="EV996" s="68">
        <v>150063</v>
      </c>
      <c r="EW996" s="68" t="s">
        <v>2701</v>
      </c>
      <c r="EX996" s="68" t="str">
        <f t="shared" si="48"/>
        <v>소형</v>
      </c>
      <c r="GE996" s="68">
        <v>26049</v>
      </c>
      <c r="GF996" s="68" t="s">
        <v>4668</v>
      </c>
    </row>
    <row r="997" spans="6:188" x14ac:dyDescent="0.3">
      <c r="F997" s="68">
        <v>82540</v>
      </c>
      <c r="G997" s="68">
        <v>1</v>
      </c>
      <c r="H997" s="68">
        <v>182540</v>
      </c>
      <c r="I997" s="68">
        <v>282529</v>
      </c>
      <c r="J997" s="68" t="s">
        <v>12421</v>
      </c>
      <c r="K997" s="68" t="s">
        <v>12417</v>
      </c>
      <c r="L997" s="68">
        <v>0</v>
      </c>
      <c r="M997" s="68">
        <v>20</v>
      </c>
      <c r="N997" s="68">
        <v>0</v>
      </c>
      <c r="O997" s="68">
        <v>0</v>
      </c>
      <c r="P997" s="68">
        <v>0</v>
      </c>
      <c r="Q997" s="68">
        <v>0</v>
      </c>
      <c r="R997" s="68">
        <v>64</v>
      </c>
      <c r="S997" s="68">
        <v>1</v>
      </c>
      <c r="T997" s="68">
        <v>5</v>
      </c>
      <c r="U997" s="68">
        <v>0</v>
      </c>
      <c r="V997" s="68">
        <v>0</v>
      </c>
      <c r="W997" s="68">
        <v>0</v>
      </c>
      <c r="X997" s="68">
        <v>0</v>
      </c>
      <c r="Y997" s="68">
        <v>236</v>
      </c>
      <c r="Z997" s="68">
        <v>0</v>
      </c>
      <c r="AA997" s="68">
        <v>188</v>
      </c>
      <c r="AB997" s="68">
        <v>0</v>
      </c>
      <c r="AC997" s="68">
        <v>0</v>
      </c>
      <c r="AD997" s="68">
        <v>106</v>
      </c>
      <c r="AE997" s="68">
        <v>16</v>
      </c>
      <c r="AF997" s="68">
        <v>0</v>
      </c>
      <c r="AG997" s="68">
        <v>121</v>
      </c>
      <c r="AH997" s="68">
        <v>600</v>
      </c>
      <c r="AI997" s="68">
        <v>0</v>
      </c>
      <c r="AJ997" s="68">
        <v>115</v>
      </c>
      <c r="AK997" s="68">
        <v>600</v>
      </c>
      <c r="AL997" s="68">
        <v>0</v>
      </c>
      <c r="AM997" s="68">
        <v>118</v>
      </c>
      <c r="AN997" s="68">
        <v>600</v>
      </c>
      <c r="AO997" s="68">
        <v>0</v>
      </c>
      <c r="AP997" s="68" t="s">
        <v>1114</v>
      </c>
      <c r="AQ997" s="68">
        <v>1</v>
      </c>
      <c r="AR997" s="68">
        <v>0</v>
      </c>
      <c r="AS997" s="68">
        <v>0</v>
      </c>
      <c r="AT997" s="68">
        <v>0</v>
      </c>
      <c r="AU997" s="68">
        <v>0</v>
      </c>
      <c r="AV997" s="68">
        <v>1</v>
      </c>
      <c r="AW997" s="68"/>
      <c r="AX997" s="68">
        <v>0</v>
      </c>
      <c r="AY997" s="126">
        <v>0</v>
      </c>
      <c r="AZ997" s="68">
        <v>0</v>
      </c>
      <c r="BA997" s="68">
        <v>0</v>
      </c>
      <c r="EQ997" s="68">
        <v>157065</v>
      </c>
      <c r="ER997" s="175">
        <v>4</v>
      </c>
      <c r="ES997" s="68">
        <v>-1</v>
      </c>
      <c r="ET997" s="68">
        <v>65</v>
      </c>
      <c r="EU997" s="68">
        <v>0</v>
      </c>
      <c r="EV997" s="68">
        <v>150065</v>
      </c>
      <c r="EW997" s="68" t="s">
        <v>2703</v>
      </c>
      <c r="EX997" s="68" t="str">
        <f t="shared" si="48"/>
        <v>대형</v>
      </c>
      <c r="GE997" s="68">
        <v>26050</v>
      </c>
      <c r="GF997" s="68" t="s">
        <v>4669</v>
      </c>
    </row>
    <row r="998" spans="6:188" x14ac:dyDescent="0.3">
      <c r="F998" s="68">
        <v>82541</v>
      </c>
      <c r="G998" s="68">
        <v>1</v>
      </c>
      <c r="H998" s="68">
        <v>182541</v>
      </c>
      <c r="I998" s="68">
        <v>282529</v>
      </c>
      <c r="J998" s="68" t="s">
        <v>12422</v>
      </c>
      <c r="K998" s="68" t="s">
        <v>12417</v>
      </c>
      <c r="L998" s="68">
        <v>0</v>
      </c>
      <c r="M998" s="68">
        <v>20</v>
      </c>
      <c r="N998" s="68">
        <v>0</v>
      </c>
      <c r="O998" s="68">
        <v>0</v>
      </c>
      <c r="P998" s="68">
        <v>0</v>
      </c>
      <c r="Q998" s="68">
        <v>0</v>
      </c>
      <c r="R998" s="68">
        <v>64</v>
      </c>
      <c r="S998" s="68">
        <v>1</v>
      </c>
      <c r="T998" s="68">
        <v>5</v>
      </c>
      <c r="U998" s="68">
        <v>0</v>
      </c>
      <c r="V998" s="68">
        <v>0</v>
      </c>
      <c r="W998" s="68">
        <v>0</v>
      </c>
      <c r="X998" s="68">
        <v>0</v>
      </c>
      <c r="Y998" s="68">
        <v>196</v>
      </c>
      <c r="Z998" s="68">
        <v>0</v>
      </c>
      <c r="AA998" s="68">
        <v>228</v>
      </c>
      <c r="AB998" s="68">
        <v>0</v>
      </c>
      <c r="AC998" s="68">
        <v>0</v>
      </c>
      <c r="AD998" s="68">
        <v>106</v>
      </c>
      <c r="AE998" s="68">
        <v>16</v>
      </c>
      <c r="AF998" s="68">
        <v>0</v>
      </c>
      <c r="AG998" s="68">
        <v>121</v>
      </c>
      <c r="AH998" s="68">
        <v>600</v>
      </c>
      <c r="AI998" s="68">
        <v>0</v>
      </c>
      <c r="AJ998" s="68">
        <v>115</v>
      </c>
      <c r="AK998" s="68">
        <v>600</v>
      </c>
      <c r="AL998" s="68">
        <v>0</v>
      </c>
      <c r="AM998" s="68">
        <v>138</v>
      </c>
      <c r="AN998" s="68">
        <v>600</v>
      </c>
      <c r="AO998" s="68">
        <v>8</v>
      </c>
      <c r="AP998" s="68" t="s">
        <v>1117</v>
      </c>
      <c r="AQ998" s="68">
        <v>1</v>
      </c>
      <c r="AR998" s="68">
        <v>0</v>
      </c>
      <c r="AS998" s="68">
        <v>0</v>
      </c>
      <c r="AT998" s="68">
        <v>0</v>
      </c>
      <c r="AU998" s="68">
        <v>0</v>
      </c>
      <c r="AV998" s="68">
        <v>1</v>
      </c>
      <c r="AW998" s="68"/>
      <c r="AX998" s="68">
        <v>0</v>
      </c>
      <c r="AY998" s="126">
        <v>0</v>
      </c>
      <c r="AZ998" s="68">
        <v>0</v>
      </c>
      <c r="BA998" s="68">
        <v>0</v>
      </c>
      <c r="EQ998" s="68">
        <v>157066</v>
      </c>
      <c r="ER998" s="175">
        <v>1</v>
      </c>
      <c r="ES998" s="68">
        <v>-1</v>
      </c>
      <c r="ET998" s="68">
        <v>66</v>
      </c>
      <c r="EU998" s="68">
        <v>0</v>
      </c>
      <c r="EV998" s="68">
        <v>150066</v>
      </c>
      <c r="EW998" s="68" t="s">
        <v>2704</v>
      </c>
      <c r="EX998" s="68" t="str">
        <f t="shared" si="48"/>
        <v>소형</v>
      </c>
      <c r="GE998" s="68">
        <v>26051</v>
      </c>
      <c r="GF998" s="68" t="s">
        <v>4670</v>
      </c>
    </row>
    <row r="999" spans="6:188" x14ac:dyDescent="0.3">
      <c r="F999" s="68">
        <v>82542</v>
      </c>
      <c r="G999" s="68">
        <v>1</v>
      </c>
      <c r="H999" s="68">
        <v>182542</v>
      </c>
      <c r="I999" s="68">
        <v>282529</v>
      </c>
      <c r="J999" s="68" t="s">
        <v>12423</v>
      </c>
      <c r="K999" s="68" t="s">
        <v>12417</v>
      </c>
      <c r="L999" s="68">
        <v>0</v>
      </c>
      <c r="M999" s="68">
        <v>20</v>
      </c>
      <c r="N999" s="68">
        <v>0</v>
      </c>
      <c r="O999" s="68">
        <v>0</v>
      </c>
      <c r="P999" s="68">
        <v>0</v>
      </c>
      <c r="Q999" s="68">
        <v>0</v>
      </c>
      <c r="R999" s="68">
        <v>64</v>
      </c>
      <c r="S999" s="68">
        <v>1</v>
      </c>
      <c r="T999" s="68">
        <v>5</v>
      </c>
      <c r="U999" s="68">
        <v>0</v>
      </c>
      <c r="V999" s="68">
        <v>0</v>
      </c>
      <c r="W999" s="68">
        <v>0</v>
      </c>
      <c r="X999" s="68">
        <v>0</v>
      </c>
      <c r="Y999" s="68">
        <v>324</v>
      </c>
      <c r="Z999" s="68">
        <v>0</v>
      </c>
      <c r="AA999" s="68">
        <v>292</v>
      </c>
      <c r="AB999" s="68">
        <v>0</v>
      </c>
      <c r="AC999" s="68">
        <v>0</v>
      </c>
      <c r="AD999" s="68">
        <v>105</v>
      </c>
      <c r="AE999" s="68">
        <v>16</v>
      </c>
      <c r="AF999" s="68">
        <v>0</v>
      </c>
      <c r="AG999" s="68">
        <v>104</v>
      </c>
      <c r="AH999" s="68">
        <v>16</v>
      </c>
      <c r="AI999" s="68">
        <v>0</v>
      </c>
      <c r="AJ999" s="68">
        <v>126</v>
      </c>
      <c r="AK999" s="68">
        <v>300</v>
      </c>
      <c r="AL999" s="68">
        <v>0</v>
      </c>
      <c r="AM999" s="68">
        <v>109</v>
      </c>
      <c r="AN999" s="68">
        <v>0</v>
      </c>
      <c r="AO999" s="68">
        <v>300</v>
      </c>
      <c r="AP999" s="68" t="s">
        <v>1120</v>
      </c>
      <c r="AQ999" s="68">
        <v>1</v>
      </c>
      <c r="AR999" s="68">
        <v>0</v>
      </c>
      <c r="AS999" s="68">
        <v>0</v>
      </c>
      <c r="AT999" s="68">
        <v>0</v>
      </c>
      <c r="AU999" s="68">
        <v>0</v>
      </c>
      <c r="AV999" s="68">
        <v>1</v>
      </c>
      <c r="AW999" s="68"/>
      <c r="AX999" s="68">
        <v>0</v>
      </c>
      <c r="AY999" s="126">
        <v>0</v>
      </c>
      <c r="AZ999" s="68">
        <v>0</v>
      </c>
      <c r="BA999" s="68">
        <v>0</v>
      </c>
      <c r="EQ999" s="68">
        <v>157067</v>
      </c>
      <c r="ER999" s="175">
        <v>2</v>
      </c>
      <c r="ES999" s="68">
        <v>-1</v>
      </c>
      <c r="ET999" s="68">
        <v>67</v>
      </c>
      <c r="EU999" s="68">
        <v>0</v>
      </c>
      <c r="EV999" s="68">
        <v>150067</v>
      </c>
      <c r="EW999" s="68" t="s">
        <v>2705</v>
      </c>
      <c r="EX999" s="68" t="str">
        <f t="shared" si="48"/>
        <v>중형</v>
      </c>
      <c r="GE999" s="68">
        <v>26052</v>
      </c>
      <c r="GF999" s="68" t="s">
        <v>4671</v>
      </c>
    </row>
    <row r="1000" spans="6:188" x14ac:dyDescent="0.3">
      <c r="F1000" s="68">
        <v>82543</v>
      </c>
      <c r="G1000" s="68">
        <v>1</v>
      </c>
      <c r="H1000" s="68">
        <v>182543</v>
      </c>
      <c r="I1000" s="68">
        <v>282529</v>
      </c>
      <c r="J1000" s="68" t="s">
        <v>12424</v>
      </c>
      <c r="K1000" s="68" t="s">
        <v>12417</v>
      </c>
      <c r="L1000" s="68">
        <v>0</v>
      </c>
      <c r="M1000" s="68">
        <v>20</v>
      </c>
      <c r="N1000" s="68">
        <v>0</v>
      </c>
      <c r="O1000" s="68">
        <v>0</v>
      </c>
      <c r="P1000" s="68">
        <v>0</v>
      </c>
      <c r="Q1000" s="68">
        <v>0</v>
      </c>
      <c r="R1000" s="68">
        <v>64</v>
      </c>
      <c r="S1000" s="68">
        <v>1</v>
      </c>
      <c r="T1000" s="68">
        <v>5</v>
      </c>
      <c r="U1000" s="68">
        <v>0</v>
      </c>
      <c r="V1000" s="68">
        <v>0</v>
      </c>
      <c r="W1000" s="68">
        <v>0</v>
      </c>
      <c r="X1000" s="68">
        <v>0</v>
      </c>
      <c r="Y1000" s="68">
        <v>284</v>
      </c>
      <c r="Z1000" s="68">
        <v>0</v>
      </c>
      <c r="AA1000" s="68">
        <v>332</v>
      </c>
      <c r="AB1000" s="68">
        <v>0</v>
      </c>
      <c r="AC1000" s="68">
        <v>0</v>
      </c>
      <c r="AD1000" s="68">
        <v>105</v>
      </c>
      <c r="AE1000" s="68">
        <v>16</v>
      </c>
      <c r="AF1000" s="68">
        <v>0</v>
      </c>
      <c r="AG1000" s="68">
        <v>104</v>
      </c>
      <c r="AH1000" s="68">
        <v>16</v>
      </c>
      <c r="AI1000" s="68">
        <v>0</v>
      </c>
      <c r="AJ1000" s="68">
        <v>126</v>
      </c>
      <c r="AK1000" s="68">
        <v>300</v>
      </c>
      <c r="AL1000" s="68">
        <v>0</v>
      </c>
      <c r="AM1000" s="68">
        <v>110</v>
      </c>
      <c r="AN1000" s="68">
        <v>0</v>
      </c>
      <c r="AO1000" s="68">
        <v>300</v>
      </c>
      <c r="AP1000" s="68" t="s">
        <v>1123</v>
      </c>
      <c r="AQ1000" s="68">
        <v>1</v>
      </c>
      <c r="AR1000" s="68">
        <v>0</v>
      </c>
      <c r="AS1000" s="68">
        <v>0</v>
      </c>
      <c r="AT1000" s="68">
        <v>0</v>
      </c>
      <c r="AU1000" s="68">
        <v>0</v>
      </c>
      <c r="AV1000" s="68">
        <v>1</v>
      </c>
      <c r="AW1000" s="68"/>
      <c r="AX1000" s="68">
        <v>0</v>
      </c>
      <c r="AY1000" s="126">
        <v>0</v>
      </c>
      <c r="AZ1000" s="68">
        <v>0</v>
      </c>
      <c r="BA1000" s="68">
        <v>0</v>
      </c>
      <c r="EQ1000" s="68">
        <v>57068</v>
      </c>
      <c r="ER1000" s="175">
        <v>1</v>
      </c>
      <c r="ES1000" s="68">
        <v>-1</v>
      </c>
      <c r="ET1000" s="68">
        <v>68</v>
      </c>
      <c r="EU1000" s="68">
        <v>0</v>
      </c>
      <c r="EV1000" s="68">
        <v>150068</v>
      </c>
      <c r="EW1000" s="68" t="s">
        <v>2706</v>
      </c>
      <c r="EX1000" s="68" t="str">
        <f t="shared" si="48"/>
        <v>소형</v>
      </c>
      <c r="GE1000" s="68">
        <v>26053</v>
      </c>
      <c r="GF1000" s="68" t="s">
        <v>4672</v>
      </c>
    </row>
    <row r="1001" spans="6:188" x14ac:dyDescent="0.3">
      <c r="F1001" s="68">
        <v>82544</v>
      </c>
      <c r="G1001" s="68">
        <v>1</v>
      </c>
      <c r="H1001" s="68">
        <v>182544</v>
      </c>
      <c r="I1001" s="68">
        <v>282530</v>
      </c>
      <c r="J1001" s="68" t="s">
        <v>12425</v>
      </c>
      <c r="K1001" s="68" t="s">
        <v>12426</v>
      </c>
      <c r="L1001" s="68">
        <v>0</v>
      </c>
      <c r="M1001" s="68">
        <v>20</v>
      </c>
      <c r="N1001" s="68">
        <v>0</v>
      </c>
      <c r="O1001" s="68">
        <v>0</v>
      </c>
      <c r="P1001" s="68">
        <v>0</v>
      </c>
      <c r="Q1001" s="68">
        <v>0</v>
      </c>
      <c r="R1001" s="68">
        <v>512</v>
      </c>
      <c r="S1001" s="68">
        <v>0</v>
      </c>
      <c r="T1001" s="68">
        <v>5</v>
      </c>
      <c r="U1001" s="68">
        <v>50</v>
      </c>
      <c r="V1001" s="68">
        <v>0</v>
      </c>
      <c r="W1001" s="68">
        <v>38</v>
      </c>
      <c r="X1001" s="68">
        <v>0</v>
      </c>
      <c r="Y1001" s="68">
        <v>74</v>
      </c>
      <c r="Z1001" s="68">
        <v>0</v>
      </c>
      <c r="AA1001" s="68">
        <v>51</v>
      </c>
      <c r="AB1001" s="68">
        <v>0</v>
      </c>
      <c r="AC1001" s="68">
        <v>0</v>
      </c>
      <c r="AD1001" s="68">
        <v>106</v>
      </c>
      <c r="AE1001" s="68">
        <v>12</v>
      </c>
      <c r="AF1001" s="68">
        <v>0</v>
      </c>
      <c r="AG1001" s="68">
        <v>116</v>
      </c>
      <c r="AH1001" s="68">
        <v>500</v>
      </c>
      <c r="AI1001" s="68">
        <v>0</v>
      </c>
      <c r="AJ1001" s="68">
        <v>0</v>
      </c>
      <c r="AK1001" s="68">
        <v>0</v>
      </c>
      <c r="AL1001" s="68">
        <v>0</v>
      </c>
      <c r="AM1001" s="68">
        <v>0</v>
      </c>
      <c r="AN1001" s="68">
        <v>0</v>
      </c>
      <c r="AO1001" s="68">
        <v>0</v>
      </c>
      <c r="AP1001" s="68" t="s">
        <v>1321</v>
      </c>
      <c r="AQ1001" s="68">
        <v>1</v>
      </c>
      <c r="AR1001" s="68">
        <v>0</v>
      </c>
      <c r="AS1001" s="68">
        <v>0</v>
      </c>
      <c r="AT1001" s="68">
        <v>0</v>
      </c>
      <c r="AU1001" s="68">
        <v>0</v>
      </c>
      <c r="AV1001" s="68">
        <v>1</v>
      </c>
      <c r="AW1001" s="68"/>
      <c r="AX1001" s="68">
        <v>0</v>
      </c>
      <c r="AY1001" s="126">
        <v>0</v>
      </c>
      <c r="AZ1001" s="68">
        <v>0</v>
      </c>
      <c r="BA1001" s="68">
        <v>0</v>
      </c>
      <c r="EQ1001" s="68">
        <v>57069</v>
      </c>
      <c r="ER1001" s="175">
        <v>1</v>
      </c>
      <c r="ES1001" s="68">
        <v>-1</v>
      </c>
      <c r="ET1001" s="68">
        <v>69</v>
      </c>
      <c r="EU1001" s="68">
        <v>0</v>
      </c>
      <c r="EV1001" s="68">
        <v>150069</v>
      </c>
      <c r="EW1001" s="68" t="s">
        <v>2707</v>
      </c>
      <c r="EX1001" s="68" t="str">
        <f t="shared" si="48"/>
        <v>소형</v>
      </c>
      <c r="GE1001" s="68">
        <v>26054</v>
      </c>
      <c r="GF1001" s="68" t="s">
        <v>4673</v>
      </c>
    </row>
    <row r="1002" spans="6:188" x14ac:dyDescent="0.3">
      <c r="F1002" s="68">
        <v>82545</v>
      </c>
      <c r="G1002" s="68">
        <v>1</v>
      </c>
      <c r="H1002" s="68">
        <v>182545</v>
      </c>
      <c r="I1002" s="68">
        <v>282530</v>
      </c>
      <c r="J1002" s="68" t="s">
        <v>12427</v>
      </c>
      <c r="K1002" s="68" t="s">
        <v>12426</v>
      </c>
      <c r="L1002" s="68">
        <v>0</v>
      </c>
      <c r="M1002" s="68">
        <v>20</v>
      </c>
      <c r="N1002" s="68">
        <v>0</v>
      </c>
      <c r="O1002" s="68">
        <v>0</v>
      </c>
      <c r="P1002" s="68">
        <v>0</v>
      </c>
      <c r="Q1002" s="68">
        <v>0</v>
      </c>
      <c r="R1002" s="68">
        <v>512</v>
      </c>
      <c r="S1002" s="68">
        <v>0</v>
      </c>
      <c r="T1002" s="68">
        <v>5</v>
      </c>
      <c r="U1002" s="68">
        <v>36</v>
      </c>
      <c r="V1002" s="68">
        <v>0</v>
      </c>
      <c r="W1002" s="68">
        <v>52</v>
      </c>
      <c r="X1002" s="68">
        <v>0</v>
      </c>
      <c r="Y1002" s="68">
        <v>46</v>
      </c>
      <c r="Z1002" s="68">
        <v>0</v>
      </c>
      <c r="AA1002" s="68">
        <v>79</v>
      </c>
      <c r="AB1002" s="68">
        <v>0</v>
      </c>
      <c r="AC1002" s="68">
        <v>0</v>
      </c>
      <c r="AD1002" s="68">
        <v>106</v>
      </c>
      <c r="AE1002" s="68">
        <v>12</v>
      </c>
      <c r="AF1002" s="68">
        <v>0</v>
      </c>
      <c r="AG1002" s="68">
        <v>117</v>
      </c>
      <c r="AH1002" s="68">
        <v>1000</v>
      </c>
      <c r="AI1002" s="68">
        <v>0</v>
      </c>
      <c r="AJ1002" s="68">
        <v>0</v>
      </c>
      <c r="AK1002" s="68">
        <v>0</v>
      </c>
      <c r="AL1002" s="68">
        <v>0</v>
      </c>
      <c r="AM1002" s="68">
        <v>0</v>
      </c>
      <c r="AN1002" s="68">
        <v>0</v>
      </c>
      <c r="AO1002" s="68">
        <v>0</v>
      </c>
      <c r="AP1002" s="68" t="s">
        <v>1324</v>
      </c>
      <c r="AQ1002" s="68">
        <v>1</v>
      </c>
      <c r="AR1002" s="68">
        <v>0</v>
      </c>
      <c r="AS1002" s="68">
        <v>0</v>
      </c>
      <c r="AT1002" s="68">
        <v>0</v>
      </c>
      <c r="AU1002" s="68">
        <v>0</v>
      </c>
      <c r="AV1002" s="68">
        <v>1</v>
      </c>
      <c r="AW1002" s="68"/>
      <c r="AX1002" s="68">
        <v>0</v>
      </c>
      <c r="AY1002" s="126">
        <v>0</v>
      </c>
      <c r="AZ1002" s="68">
        <v>0</v>
      </c>
      <c r="BA1002" s="68">
        <v>0</v>
      </c>
      <c r="EQ1002" s="68">
        <v>57070</v>
      </c>
      <c r="ER1002" s="175">
        <v>4</v>
      </c>
      <c r="ES1002" s="68">
        <v>-1</v>
      </c>
      <c r="ET1002" s="68">
        <v>70</v>
      </c>
      <c r="EU1002" s="68">
        <v>0</v>
      </c>
      <c r="EV1002" s="68">
        <v>150070</v>
      </c>
      <c r="EW1002" s="68" t="s">
        <v>2708</v>
      </c>
      <c r="EX1002" s="68" t="str">
        <f t="shared" si="48"/>
        <v>대형</v>
      </c>
      <c r="GE1002" s="68">
        <v>26055</v>
      </c>
      <c r="GF1002" s="68" t="s">
        <v>4674</v>
      </c>
    </row>
    <row r="1003" spans="6:188" x14ac:dyDescent="0.3">
      <c r="F1003" s="68">
        <v>82546</v>
      </c>
      <c r="G1003" s="68">
        <v>1</v>
      </c>
      <c r="H1003" s="68">
        <v>182546</v>
      </c>
      <c r="I1003" s="68">
        <v>282530</v>
      </c>
      <c r="J1003" s="68" t="s">
        <v>12428</v>
      </c>
      <c r="K1003" s="68" t="s">
        <v>12426</v>
      </c>
      <c r="L1003" s="68">
        <v>0</v>
      </c>
      <c r="M1003" s="68">
        <v>20</v>
      </c>
      <c r="N1003" s="68">
        <v>0</v>
      </c>
      <c r="O1003" s="68">
        <v>0</v>
      </c>
      <c r="P1003" s="68">
        <v>0</v>
      </c>
      <c r="Q1003" s="68">
        <v>0</v>
      </c>
      <c r="R1003" s="68">
        <v>512</v>
      </c>
      <c r="S1003" s="68">
        <v>0</v>
      </c>
      <c r="T1003" s="68">
        <v>5</v>
      </c>
      <c r="U1003" s="68">
        <v>39</v>
      </c>
      <c r="V1003" s="68">
        <v>0</v>
      </c>
      <c r="W1003" s="68">
        <v>29</v>
      </c>
      <c r="X1003" s="68">
        <v>0</v>
      </c>
      <c r="Y1003" s="68">
        <v>93</v>
      </c>
      <c r="Z1003" s="68">
        <v>0</v>
      </c>
      <c r="AA1003" s="68">
        <v>72</v>
      </c>
      <c r="AB1003" s="68">
        <v>0</v>
      </c>
      <c r="AC1003" s="68">
        <v>0</v>
      </c>
      <c r="AD1003" s="68">
        <v>105</v>
      </c>
      <c r="AE1003" s="68">
        <v>12</v>
      </c>
      <c r="AF1003" s="68">
        <v>0</v>
      </c>
      <c r="AG1003" s="68">
        <v>109</v>
      </c>
      <c r="AH1003" s="68">
        <v>0</v>
      </c>
      <c r="AI1003" s="68">
        <v>400</v>
      </c>
      <c r="AJ1003" s="68">
        <v>0</v>
      </c>
      <c r="AK1003" s="68">
        <v>0</v>
      </c>
      <c r="AL1003" s="68">
        <v>0</v>
      </c>
      <c r="AM1003" s="68">
        <v>0</v>
      </c>
      <c r="AN1003" s="68">
        <v>0</v>
      </c>
      <c r="AO1003" s="68">
        <v>0</v>
      </c>
      <c r="AP1003" s="68" t="s">
        <v>1327</v>
      </c>
      <c r="AQ1003" s="68">
        <v>1</v>
      </c>
      <c r="AR1003" s="68">
        <v>0</v>
      </c>
      <c r="AS1003" s="68">
        <v>0</v>
      </c>
      <c r="AT1003" s="68">
        <v>0</v>
      </c>
      <c r="AU1003" s="68">
        <v>0</v>
      </c>
      <c r="AV1003" s="68">
        <v>1</v>
      </c>
      <c r="AW1003" s="68"/>
      <c r="AX1003" s="68">
        <v>0</v>
      </c>
      <c r="AY1003" s="126">
        <v>0</v>
      </c>
      <c r="AZ1003" s="68">
        <v>0</v>
      </c>
      <c r="BA1003" s="68">
        <v>0</v>
      </c>
      <c r="EQ1003" s="68">
        <v>57071</v>
      </c>
      <c r="ER1003" s="175">
        <v>4</v>
      </c>
      <c r="ES1003" s="68">
        <v>-1</v>
      </c>
      <c r="ET1003" s="68">
        <v>71</v>
      </c>
      <c r="EU1003" s="68">
        <v>0</v>
      </c>
      <c r="EV1003" s="68">
        <v>150071</v>
      </c>
      <c r="EW1003" s="68" t="s">
        <v>2709</v>
      </c>
      <c r="EX1003" s="68" t="str">
        <f t="shared" si="48"/>
        <v>대형</v>
      </c>
      <c r="GE1003" s="68">
        <v>27000</v>
      </c>
      <c r="GF1003" s="68" t="s">
        <v>4675</v>
      </c>
    </row>
    <row r="1004" spans="6:188" x14ac:dyDescent="0.3">
      <c r="F1004" s="68">
        <v>82547</v>
      </c>
      <c r="G1004" s="68">
        <v>1</v>
      </c>
      <c r="H1004" s="68">
        <v>182547</v>
      </c>
      <c r="I1004" s="68">
        <v>282530</v>
      </c>
      <c r="J1004" s="68" t="s">
        <v>12429</v>
      </c>
      <c r="K1004" s="68" t="s">
        <v>12426</v>
      </c>
      <c r="L1004" s="68">
        <v>0</v>
      </c>
      <c r="M1004" s="68">
        <v>20</v>
      </c>
      <c r="N1004" s="68">
        <v>0</v>
      </c>
      <c r="O1004" s="68">
        <v>0</v>
      </c>
      <c r="P1004" s="68">
        <v>0</v>
      </c>
      <c r="Q1004" s="68">
        <v>0</v>
      </c>
      <c r="R1004" s="68">
        <v>512</v>
      </c>
      <c r="S1004" s="68">
        <v>0</v>
      </c>
      <c r="T1004" s="68">
        <v>5</v>
      </c>
      <c r="U1004" s="68">
        <v>26</v>
      </c>
      <c r="V1004" s="68">
        <v>0</v>
      </c>
      <c r="W1004" s="68">
        <v>42</v>
      </c>
      <c r="X1004" s="68">
        <v>0</v>
      </c>
      <c r="Y1004" s="68">
        <v>67</v>
      </c>
      <c r="Z1004" s="68">
        <v>0</v>
      </c>
      <c r="AA1004" s="68">
        <v>72</v>
      </c>
      <c r="AB1004" s="68">
        <v>0</v>
      </c>
      <c r="AC1004" s="68">
        <v>0</v>
      </c>
      <c r="AD1004" s="68">
        <v>105</v>
      </c>
      <c r="AE1004" s="68">
        <v>12</v>
      </c>
      <c r="AF1004" s="68">
        <v>0</v>
      </c>
      <c r="AG1004" s="68">
        <v>110</v>
      </c>
      <c r="AH1004" s="68">
        <v>0</v>
      </c>
      <c r="AI1004" s="68">
        <v>400</v>
      </c>
      <c r="AJ1004" s="68">
        <v>0</v>
      </c>
      <c r="AK1004" s="68">
        <v>0</v>
      </c>
      <c r="AL1004" s="68">
        <v>0</v>
      </c>
      <c r="AM1004" s="68">
        <v>0</v>
      </c>
      <c r="AN1004" s="68">
        <v>0</v>
      </c>
      <c r="AO1004" s="68">
        <v>0</v>
      </c>
      <c r="AP1004" s="68" t="s">
        <v>1329</v>
      </c>
      <c r="AQ1004" s="68">
        <v>1</v>
      </c>
      <c r="AR1004" s="68">
        <v>0</v>
      </c>
      <c r="AS1004" s="68">
        <v>0</v>
      </c>
      <c r="AT1004" s="68">
        <v>0</v>
      </c>
      <c r="AU1004" s="68">
        <v>0</v>
      </c>
      <c r="AV1004" s="68">
        <v>1</v>
      </c>
      <c r="AW1004" s="68"/>
      <c r="AX1004" s="68">
        <v>0</v>
      </c>
      <c r="AY1004" s="126">
        <v>0</v>
      </c>
      <c r="AZ1004" s="68">
        <v>0</v>
      </c>
      <c r="BA1004" s="68">
        <v>0</v>
      </c>
      <c r="EQ1004" s="68">
        <v>57072</v>
      </c>
      <c r="ER1004" s="175">
        <v>1</v>
      </c>
      <c r="ES1004" s="68">
        <v>-1</v>
      </c>
      <c r="ET1004" s="68">
        <v>72</v>
      </c>
      <c r="EU1004" s="68">
        <v>0</v>
      </c>
      <c r="EV1004" s="68">
        <v>150072</v>
      </c>
      <c r="EW1004" s="68" t="s">
        <v>2710</v>
      </c>
      <c r="EX1004" s="68" t="str">
        <f t="shared" si="48"/>
        <v>소형</v>
      </c>
      <c r="GE1004" s="68">
        <v>27001</v>
      </c>
      <c r="GF1004" s="68" t="s">
        <v>4676</v>
      </c>
    </row>
    <row r="1005" spans="6:188" x14ac:dyDescent="0.3">
      <c r="F1005" s="68">
        <v>82548</v>
      </c>
      <c r="G1005" s="68">
        <v>1</v>
      </c>
      <c r="H1005" s="68">
        <v>182548</v>
      </c>
      <c r="I1005" s="68">
        <v>282530</v>
      </c>
      <c r="J1005" s="68" t="s">
        <v>12430</v>
      </c>
      <c r="K1005" s="68" t="s">
        <v>12426</v>
      </c>
      <c r="L1005" s="68">
        <v>0</v>
      </c>
      <c r="M1005" s="68">
        <v>20</v>
      </c>
      <c r="N1005" s="68">
        <v>0</v>
      </c>
      <c r="O1005" s="68">
        <v>0</v>
      </c>
      <c r="P1005" s="68">
        <v>0</v>
      </c>
      <c r="Q1005" s="68">
        <v>0</v>
      </c>
      <c r="R1005" s="68">
        <v>512</v>
      </c>
      <c r="S1005" s="68">
        <v>0</v>
      </c>
      <c r="T1005" s="68">
        <v>5</v>
      </c>
      <c r="U1005" s="68">
        <v>45</v>
      </c>
      <c r="V1005" s="68">
        <v>0</v>
      </c>
      <c r="W1005" s="68">
        <v>33</v>
      </c>
      <c r="X1005" s="68">
        <v>0</v>
      </c>
      <c r="Y1005" s="68">
        <v>55</v>
      </c>
      <c r="Z1005" s="68">
        <v>0</v>
      </c>
      <c r="AA1005" s="68">
        <v>52</v>
      </c>
      <c r="AB1005" s="68">
        <v>0</v>
      </c>
      <c r="AC1005" s="68">
        <v>0</v>
      </c>
      <c r="AD1005" s="68">
        <v>106</v>
      </c>
      <c r="AE1005" s="68">
        <v>12</v>
      </c>
      <c r="AF1005" s="68">
        <v>0</v>
      </c>
      <c r="AG1005" s="68">
        <v>115</v>
      </c>
      <c r="AH1005" s="68">
        <v>700</v>
      </c>
      <c r="AI1005" s="68">
        <v>0</v>
      </c>
      <c r="AJ1005" s="68">
        <v>0</v>
      </c>
      <c r="AK1005" s="68">
        <v>0</v>
      </c>
      <c r="AL1005" s="68">
        <v>0</v>
      </c>
      <c r="AM1005" s="68">
        <v>0</v>
      </c>
      <c r="AN1005" s="68">
        <v>0</v>
      </c>
      <c r="AO1005" s="68">
        <v>0</v>
      </c>
      <c r="AP1005" s="68" t="s">
        <v>1332</v>
      </c>
      <c r="AQ1005" s="68">
        <v>1</v>
      </c>
      <c r="AR1005" s="68">
        <v>0</v>
      </c>
      <c r="AS1005" s="68">
        <v>0</v>
      </c>
      <c r="AT1005" s="68">
        <v>0</v>
      </c>
      <c r="AU1005" s="68">
        <v>0</v>
      </c>
      <c r="AV1005" s="68">
        <v>1</v>
      </c>
      <c r="AW1005" s="68"/>
      <c r="AX1005" s="68">
        <v>0</v>
      </c>
      <c r="AY1005" s="126">
        <v>0</v>
      </c>
      <c r="AZ1005" s="68">
        <v>0</v>
      </c>
      <c r="BA1005" s="68">
        <v>0</v>
      </c>
      <c r="EQ1005" s="68">
        <v>157072</v>
      </c>
      <c r="ER1005" s="175">
        <v>1</v>
      </c>
      <c r="ES1005" s="68">
        <v>-1</v>
      </c>
      <c r="ET1005" s="68">
        <v>72</v>
      </c>
      <c r="EU1005" s="68">
        <v>0</v>
      </c>
      <c r="EV1005" s="68">
        <v>150072</v>
      </c>
      <c r="EW1005" s="68" t="s">
        <v>2710</v>
      </c>
      <c r="EX1005" s="68" t="str">
        <f t="shared" si="48"/>
        <v>소형</v>
      </c>
      <c r="GE1005" s="68">
        <v>27002</v>
      </c>
      <c r="GF1005" s="68" t="s">
        <v>4677</v>
      </c>
    </row>
    <row r="1006" spans="6:188" x14ac:dyDescent="0.3">
      <c r="F1006" s="68">
        <v>82549</v>
      </c>
      <c r="G1006" s="68">
        <v>1</v>
      </c>
      <c r="H1006" s="68">
        <v>182549</v>
      </c>
      <c r="I1006" s="68">
        <v>282530</v>
      </c>
      <c r="J1006" s="68" t="s">
        <v>12431</v>
      </c>
      <c r="K1006" s="68" t="s">
        <v>12426</v>
      </c>
      <c r="L1006" s="68">
        <v>0</v>
      </c>
      <c r="M1006" s="68">
        <v>20</v>
      </c>
      <c r="N1006" s="68">
        <v>0</v>
      </c>
      <c r="O1006" s="68">
        <v>0</v>
      </c>
      <c r="P1006" s="68">
        <v>0</v>
      </c>
      <c r="Q1006" s="68">
        <v>0</v>
      </c>
      <c r="R1006" s="68">
        <v>512</v>
      </c>
      <c r="S1006" s="68">
        <v>0</v>
      </c>
      <c r="T1006" s="68">
        <v>5</v>
      </c>
      <c r="U1006" s="68">
        <v>17</v>
      </c>
      <c r="V1006" s="68">
        <v>0</v>
      </c>
      <c r="W1006" s="68">
        <v>71</v>
      </c>
      <c r="X1006" s="68">
        <v>0</v>
      </c>
      <c r="Y1006" s="68">
        <v>8</v>
      </c>
      <c r="Z1006" s="68">
        <v>0</v>
      </c>
      <c r="AA1006" s="68">
        <v>93</v>
      </c>
      <c r="AB1006" s="68">
        <v>0</v>
      </c>
      <c r="AC1006" s="68">
        <v>0</v>
      </c>
      <c r="AD1006" s="68">
        <v>106</v>
      </c>
      <c r="AE1006" s="68">
        <v>12</v>
      </c>
      <c r="AF1006" s="68">
        <v>0</v>
      </c>
      <c r="AG1006" s="68">
        <v>114</v>
      </c>
      <c r="AH1006" s="68">
        <v>0</v>
      </c>
      <c r="AI1006" s="68">
        <v>700</v>
      </c>
      <c r="AJ1006" s="68">
        <v>0</v>
      </c>
      <c r="AK1006" s="68">
        <v>0</v>
      </c>
      <c r="AL1006" s="68">
        <v>0</v>
      </c>
      <c r="AM1006" s="68">
        <v>0</v>
      </c>
      <c r="AN1006" s="68">
        <v>0</v>
      </c>
      <c r="AO1006" s="68">
        <v>0</v>
      </c>
      <c r="AP1006" s="68" t="s">
        <v>1335</v>
      </c>
      <c r="AQ1006" s="68">
        <v>1</v>
      </c>
      <c r="AR1006" s="68">
        <v>0</v>
      </c>
      <c r="AS1006" s="68">
        <v>0</v>
      </c>
      <c r="AT1006" s="68">
        <v>0</v>
      </c>
      <c r="AU1006" s="68">
        <v>0</v>
      </c>
      <c r="AV1006" s="68">
        <v>1</v>
      </c>
      <c r="AW1006" s="68"/>
      <c r="AX1006" s="68">
        <v>0</v>
      </c>
      <c r="AY1006" s="126">
        <v>0</v>
      </c>
      <c r="AZ1006" s="68">
        <v>0</v>
      </c>
      <c r="BA1006" s="68">
        <v>0</v>
      </c>
      <c r="EQ1006" s="68">
        <v>57073</v>
      </c>
      <c r="ER1006" s="175">
        <v>2</v>
      </c>
      <c r="ES1006" s="68">
        <v>-1</v>
      </c>
      <c r="ET1006" s="68">
        <v>73</v>
      </c>
      <c r="EU1006" s="68">
        <v>0</v>
      </c>
      <c r="EV1006" s="68">
        <v>150073</v>
      </c>
      <c r="EW1006" s="68" t="s">
        <v>2711</v>
      </c>
      <c r="EX1006" s="68" t="str">
        <f t="shared" si="48"/>
        <v>중형</v>
      </c>
      <c r="GE1006" s="68">
        <v>27003</v>
      </c>
      <c r="GF1006" s="68" t="s">
        <v>4678</v>
      </c>
    </row>
    <row r="1007" spans="6:188" x14ac:dyDescent="0.3">
      <c r="F1007" s="68">
        <v>82550</v>
      </c>
      <c r="G1007" s="68">
        <v>1</v>
      </c>
      <c r="H1007" s="68">
        <v>182550</v>
      </c>
      <c r="I1007" s="68">
        <v>282530</v>
      </c>
      <c r="J1007" s="68" t="s">
        <v>12432</v>
      </c>
      <c r="K1007" s="68" t="s">
        <v>12426</v>
      </c>
      <c r="L1007" s="68">
        <v>0</v>
      </c>
      <c r="M1007" s="68">
        <v>20</v>
      </c>
      <c r="N1007" s="68">
        <v>0</v>
      </c>
      <c r="O1007" s="68">
        <v>0</v>
      </c>
      <c r="P1007" s="68">
        <v>0</v>
      </c>
      <c r="Q1007" s="68">
        <v>0</v>
      </c>
      <c r="R1007" s="68">
        <v>512</v>
      </c>
      <c r="S1007" s="68">
        <v>0</v>
      </c>
      <c r="T1007" s="68">
        <v>5</v>
      </c>
      <c r="U1007" s="68">
        <v>35</v>
      </c>
      <c r="V1007" s="68">
        <v>0</v>
      </c>
      <c r="W1007" s="68">
        <v>53</v>
      </c>
      <c r="X1007" s="68">
        <v>0</v>
      </c>
      <c r="Y1007" s="68">
        <v>10</v>
      </c>
      <c r="Z1007" s="68">
        <v>0</v>
      </c>
      <c r="AA1007" s="68">
        <v>125</v>
      </c>
      <c r="AB1007" s="68">
        <v>0</v>
      </c>
      <c r="AC1007" s="68">
        <v>0</v>
      </c>
      <c r="AD1007" s="68">
        <v>105</v>
      </c>
      <c r="AE1007" s="68">
        <v>12</v>
      </c>
      <c r="AF1007" s="68">
        <v>0</v>
      </c>
      <c r="AG1007" s="68">
        <v>108</v>
      </c>
      <c r="AH1007" s="68">
        <v>20</v>
      </c>
      <c r="AI1007" s="68">
        <v>0</v>
      </c>
      <c r="AJ1007" s="68">
        <v>0</v>
      </c>
      <c r="AK1007" s="68">
        <v>0</v>
      </c>
      <c r="AL1007" s="68">
        <v>0</v>
      </c>
      <c r="AM1007" s="68">
        <v>0</v>
      </c>
      <c r="AN1007" s="68">
        <v>0</v>
      </c>
      <c r="AO1007" s="68">
        <v>0</v>
      </c>
      <c r="AP1007" s="68" t="s">
        <v>1338</v>
      </c>
      <c r="AQ1007" s="68">
        <v>1</v>
      </c>
      <c r="AR1007" s="68">
        <v>0</v>
      </c>
      <c r="AS1007" s="68">
        <v>0</v>
      </c>
      <c r="AT1007" s="68">
        <v>0</v>
      </c>
      <c r="AU1007" s="68">
        <v>0</v>
      </c>
      <c r="AV1007" s="68">
        <v>1</v>
      </c>
      <c r="AW1007" s="68"/>
      <c r="AX1007" s="68">
        <v>0</v>
      </c>
      <c r="AY1007" s="126">
        <v>0</v>
      </c>
      <c r="AZ1007" s="68">
        <v>0</v>
      </c>
      <c r="BA1007" s="68">
        <v>0</v>
      </c>
      <c r="EQ1007" s="68">
        <v>157073</v>
      </c>
      <c r="ER1007" s="175">
        <v>2</v>
      </c>
      <c r="ES1007" s="68">
        <v>-1</v>
      </c>
      <c r="ET1007" s="68">
        <v>73</v>
      </c>
      <c r="EU1007" s="68">
        <v>0</v>
      </c>
      <c r="EV1007" s="68">
        <v>150073</v>
      </c>
      <c r="EW1007" s="68" t="s">
        <v>2711</v>
      </c>
      <c r="EX1007" s="68" t="str">
        <f t="shared" si="48"/>
        <v>중형</v>
      </c>
      <c r="GE1007" s="68">
        <v>27004</v>
      </c>
      <c r="GF1007" s="68" t="s">
        <v>4069</v>
      </c>
    </row>
    <row r="1008" spans="6:188" x14ac:dyDescent="0.3">
      <c r="F1008" s="68">
        <v>82551</v>
      </c>
      <c r="G1008" s="68">
        <v>1</v>
      </c>
      <c r="H1008" s="68">
        <v>182551</v>
      </c>
      <c r="I1008" s="68">
        <v>282530</v>
      </c>
      <c r="J1008" s="68" t="s">
        <v>12433</v>
      </c>
      <c r="K1008" s="68" t="s">
        <v>12426</v>
      </c>
      <c r="L1008" s="68">
        <v>0</v>
      </c>
      <c r="M1008" s="68">
        <v>20</v>
      </c>
      <c r="N1008" s="68">
        <v>0</v>
      </c>
      <c r="O1008" s="68">
        <v>0</v>
      </c>
      <c r="P1008" s="68">
        <v>0</v>
      </c>
      <c r="Q1008" s="68">
        <v>0</v>
      </c>
      <c r="R1008" s="68">
        <v>512</v>
      </c>
      <c r="S1008" s="68">
        <v>0</v>
      </c>
      <c r="T1008" s="68">
        <v>5</v>
      </c>
      <c r="U1008" s="68">
        <v>60</v>
      </c>
      <c r="V1008" s="68">
        <v>0</v>
      </c>
      <c r="W1008" s="68">
        <v>28</v>
      </c>
      <c r="X1008" s="68">
        <v>0</v>
      </c>
      <c r="Y1008" s="68">
        <v>110</v>
      </c>
      <c r="Z1008" s="68">
        <v>0</v>
      </c>
      <c r="AA1008" s="68">
        <v>25</v>
      </c>
      <c r="AB1008" s="68">
        <v>0</v>
      </c>
      <c r="AC1008" s="68">
        <v>0</v>
      </c>
      <c r="AD1008" s="68">
        <v>105</v>
      </c>
      <c r="AE1008" s="68">
        <v>12</v>
      </c>
      <c r="AF1008" s="68">
        <v>0</v>
      </c>
      <c r="AG1008" s="68">
        <v>126</v>
      </c>
      <c r="AH1008" s="68">
        <v>500</v>
      </c>
      <c r="AI1008" s="68">
        <v>0</v>
      </c>
      <c r="AJ1008" s="68">
        <v>0</v>
      </c>
      <c r="AK1008" s="68">
        <v>0</v>
      </c>
      <c r="AL1008" s="68">
        <v>0</v>
      </c>
      <c r="AM1008" s="68">
        <v>0</v>
      </c>
      <c r="AN1008" s="68">
        <v>0</v>
      </c>
      <c r="AO1008" s="68">
        <v>0</v>
      </c>
      <c r="AP1008" s="68" t="s">
        <v>1341</v>
      </c>
      <c r="AQ1008" s="68">
        <v>1</v>
      </c>
      <c r="AR1008" s="68">
        <v>0</v>
      </c>
      <c r="AS1008" s="68">
        <v>0</v>
      </c>
      <c r="AT1008" s="68">
        <v>0</v>
      </c>
      <c r="AU1008" s="68">
        <v>0</v>
      </c>
      <c r="AV1008" s="68">
        <v>1</v>
      </c>
      <c r="AW1008" s="68"/>
      <c r="AX1008" s="68">
        <v>0</v>
      </c>
      <c r="AY1008" s="126">
        <v>0</v>
      </c>
      <c r="AZ1008" s="68">
        <v>0</v>
      </c>
      <c r="BA1008" s="68">
        <v>0</v>
      </c>
      <c r="EQ1008" s="68">
        <v>57074</v>
      </c>
      <c r="ER1008" s="175">
        <v>2</v>
      </c>
      <c r="ES1008" s="68">
        <v>-1</v>
      </c>
      <c r="ET1008" s="68">
        <v>74</v>
      </c>
      <c r="EU1008" s="68">
        <v>0</v>
      </c>
      <c r="EV1008" s="68">
        <v>150074</v>
      </c>
      <c r="EW1008" s="68" t="s">
        <v>2712</v>
      </c>
      <c r="EX1008" s="68" t="str">
        <f t="shared" si="48"/>
        <v>중형</v>
      </c>
      <c r="GE1008" s="68">
        <v>27005</v>
      </c>
      <c r="GF1008" s="68" t="s">
        <v>4679</v>
      </c>
    </row>
    <row r="1009" spans="6:188" x14ac:dyDescent="0.3">
      <c r="F1009" s="68">
        <v>82552</v>
      </c>
      <c r="G1009" s="68">
        <v>1</v>
      </c>
      <c r="H1009" s="68">
        <v>182552</v>
      </c>
      <c r="I1009" s="68">
        <v>282531</v>
      </c>
      <c r="J1009" s="68" t="s">
        <v>12434</v>
      </c>
      <c r="K1009" s="68" t="s">
        <v>12435</v>
      </c>
      <c r="L1009" s="68">
        <v>0</v>
      </c>
      <c r="M1009" s="68">
        <v>20</v>
      </c>
      <c r="N1009" s="68">
        <v>0</v>
      </c>
      <c r="O1009" s="68">
        <v>0</v>
      </c>
      <c r="P1009" s="68">
        <v>0</v>
      </c>
      <c r="Q1009" s="68">
        <v>0</v>
      </c>
      <c r="R1009" s="68">
        <v>1024</v>
      </c>
      <c r="S1009" s="68">
        <v>0</v>
      </c>
      <c r="T1009" s="68">
        <v>5</v>
      </c>
      <c r="U1009" s="68">
        <v>0</v>
      </c>
      <c r="V1009" s="68">
        <v>0</v>
      </c>
      <c r="W1009" s="68">
        <v>48</v>
      </c>
      <c r="X1009" s="68">
        <v>0</v>
      </c>
      <c r="Y1009" s="68">
        <v>0</v>
      </c>
      <c r="Z1009" s="68">
        <v>0</v>
      </c>
      <c r="AA1009" s="68">
        <v>90</v>
      </c>
      <c r="AB1009" s="68">
        <v>0</v>
      </c>
      <c r="AC1009" s="68">
        <v>0</v>
      </c>
      <c r="AD1009" s="68">
        <v>109</v>
      </c>
      <c r="AE1009" s="68">
        <v>0</v>
      </c>
      <c r="AF1009" s="68">
        <v>400</v>
      </c>
      <c r="AG1009" s="68">
        <v>138</v>
      </c>
      <c r="AH1009" s="68">
        <v>400</v>
      </c>
      <c r="AI1009" s="68">
        <v>2</v>
      </c>
      <c r="AJ1009" s="68">
        <v>0</v>
      </c>
      <c r="AK1009" s="68">
        <v>0</v>
      </c>
      <c r="AL1009" s="68">
        <v>0</v>
      </c>
      <c r="AM1009" s="68">
        <v>0</v>
      </c>
      <c r="AN1009" s="68">
        <v>0</v>
      </c>
      <c r="AO1009" s="68">
        <v>0</v>
      </c>
      <c r="AP1009" s="68" t="s">
        <v>1380</v>
      </c>
      <c r="AQ1009" s="68">
        <v>1</v>
      </c>
      <c r="AR1009" s="68">
        <v>0</v>
      </c>
      <c r="AS1009" s="68">
        <v>0</v>
      </c>
      <c r="AT1009" s="68">
        <v>0</v>
      </c>
      <c r="AU1009" s="68">
        <v>0</v>
      </c>
      <c r="AV1009" s="68">
        <v>1</v>
      </c>
      <c r="AW1009" s="68"/>
      <c r="AX1009" s="68">
        <v>0</v>
      </c>
      <c r="AY1009" s="126">
        <v>0</v>
      </c>
      <c r="AZ1009" s="68">
        <v>0</v>
      </c>
      <c r="BA1009" s="68">
        <v>0</v>
      </c>
      <c r="EQ1009" s="68">
        <v>157074</v>
      </c>
      <c r="ER1009" s="175">
        <v>2</v>
      </c>
      <c r="ES1009" s="68">
        <v>-1</v>
      </c>
      <c r="ET1009" s="68">
        <v>74</v>
      </c>
      <c r="EU1009" s="68">
        <v>0</v>
      </c>
      <c r="EV1009" s="68">
        <v>150074</v>
      </c>
      <c r="EW1009" s="68" t="s">
        <v>2712</v>
      </c>
      <c r="EX1009" s="68" t="str">
        <f t="shared" si="48"/>
        <v>중형</v>
      </c>
      <c r="GE1009" s="68">
        <v>27006</v>
      </c>
      <c r="GF1009" s="68" t="s">
        <v>4680</v>
      </c>
    </row>
    <row r="1010" spans="6:188" x14ac:dyDescent="0.3">
      <c r="F1010" s="68">
        <v>82553</v>
      </c>
      <c r="G1010" s="68">
        <v>1</v>
      </c>
      <c r="H1010" s="68">
        <v>182553</v>
      </c>
      <c r="I1010" s="68">
        <v>282531</v>
      </c>
      <c r="J1010" s="68" t="s">
        <v>12436</v>
      </c>
      <c r="K1010" s="68" t="s">
        <v>12435</v>
      </c>
      <c r="L1010" s="68">
        <v>0</v>
      </c>
      <c r="M1010" s="68">
        <v>20</v>
      </c>
      <c r="N1010" s="68">
        <v>0</v>
      </c>
      <c r="O1010" s="68">
        <v>0</v>
      </c>
      <c r="P1010" s="68">
        <v>0</v>
      </c>
      <c r="Q1010" s="68">
        <v>0</v>
      </c>
      <c r="R1010" s="68">
        <v>1024</v>
      </c>
      <c r="S1010" s="68">
        <v>0</v>
      </c>
      <c r="T1010" s="68">
        <v>5</v>
      </c>
      <c r="U1010" s="68">
        <v>0</v>
      </c>
      <c r="V1010" s="68">
        <v>0</v>
      </c>
      <c r="W1010" s="68">
        <v>44</v>
      </c>
      <c r="X1010" s="68">
        <v>0</v>
      </c>
      <c r="Y1010" s="68">
        <v>0</v>
      </c>
      <c r="Z1010" s="68">
        <v>0</v>
      </c>
      <c r="AA1010" s="68">
        <v>113</v>
      </c>
      <c r="AB1010" s="68">
        <v>0</v>
      </c>
      <c r="AC1010" s="68">
        <v>0</v>
      </c>
      <c r="AD1010" s="68">
        <v>110</v>
      </c>
      <c r="AE1010" s="68">
        <v>0</v>
      </c>
      <c r="AF1010" s="68">
        <v>400</v>
      </c>
      <c r="AG1010" s="68">
        <v>138</v>
      </c>
      <c r="AH1010" s="68">
        <v>400</v>
      </c>
      <c r="AI1010" s="68">
        <v>3</v>
      </c>
      <c r="AJ1010" s="68">
        <v>0</v>
      </c>
      <c r="AK1010" s="68">
        <v>0</v>
      </c>
      <c r="AL1010" s="68">
        <v>0</v>
      </c>
      <c r="AM1010" s="68">
        <v>0</v>
      </c>
      <c r="AN1010" s="68">
        <v>0</v>
      </c>
      <c r="AO1010" s="68">
        <v>0</v>
      </c>
      <c r="AP1010" s="68" t="s">
        <v>1383</v>
      </c>
      <c r="AQ1010" s="68">
        <v>1</v>
      </c>
      <c r="AR1010" s="68">
        <v>0</v>
      </c>
      <c r="AS1010" s="68">
        <v>0</v>
      </c>
      <c r="AT1010" s="68">
        <v>0</v>
      </c>
      <c r="AU1010" s="68">
        <v>0</v>
      </c>
      <c r="AV1010" s="68">
        <v>1</v>
      </c>
      <c r="AW1010" s="68"/>
      <c r="AX1010" s="68">
        <v>0</v>
      </c>
      <c r="AY1010" s="126">
        <v>0</v>
      </c>
      <c r="AZ1010" s="68">
        <v>0</v>
      </c>
      <c r="BA1010" s="68">
        <v>0</v>
      </c>
      <c r="EQ1010" s="68">
        <v>57075</v>
      </c>
      <c r="ER1010" s="175">
        <v>2</v>
      </c>
      <c r="ES1010" s="68">
        <v>-1</v>
      </c>
      <c r="ET1010" s="68">
        <v>75</v>
      </c>
      <c r="EU1010" s="68">
        <v>0</v>
      </c>
      <c r="EV1010" s="68">
        <v>150075</v>
      </c>
      <c r="EW1010" s="68" t="s">
        <v>2713</v>
      </c>
      <c r="EX1010" s="68" t="str">
        <f t="shared" si="48"/>
        <v>중형</v>
      </c>
      <c r="GE1010" s="68">
        <v>27007</v>
      </c>
      <c r="GF1010" s="68" t="s">
        <v>4681</v>
      </c>
    </row>
    <row r="1011" spans="6:188" x14ac:dyDescent="0.3">
      <c r="F1011" s="68">
        <v>82554</v>
      </c>
      <c r="G1011" s="68">
        <v>1</v>
      </c>
      <c r="H1011" s="68">
        <v>182554</v>
      </c>
      <c r="I1011" s="68">
        <v>282531</v>
      </c>
      <c r="J1011" s="68" t="s">
        <v>12437</v>
      </c>
      <c r="K1011" s="68" t="s">
        <v>12435</v>
      </c>
      <c r="L1011" s="68">
        <v>0</v>
      </c>
      <c r="M1011" s="68">
        <v>20</v>
      </c>
      <c r="N1011" s="68">
        <v>0</v>
      </c>
      <c r="O1011" s="68">
        <v>0</v>
      </c>
      <c r="P1011" s="68">
        <v>0</v>
      </c>
      <c r="Q1011" s="68">
        <v>0</v>
      </c>
      <c r="R1011" s="68">
        <v>1024</v>
      </c>
      <c r="S1011" s="68">
        <v>0</v>
      </c>
      <c r="T1011" s="68">
        <v>5</v>
      </c>
      <c r="U1011" s="68">
        <v>0</v>
      </c>
      <c r="V1011" s="68">
        <v>0</v>
      </c>
      <c r="W1011" s="68">
        <v>49</v>
      </c>
      <c r="X1011" s="68">
        <v>0</v>
      </c>
      <c r="Y1011" s="68">
        <v>0</v>
      </c>
      <c r="Z1011" s="68">
        <v>0</v>
      </c>
      <c r="AA1011" s="68">
        <v>83</v>
      </c>
      <c r="AB1011" s="68">
        <v>0</v>
      </c>
      <c r="AC1011" s="68">
        <v>0</v>
      </c>
      <c r="AD1011" s="68">
        <v>110</v>
      </c>
      <c r="AE1011" s="68">
        <v>0</v>
      </c>
      <c r="AF1011" s="68">
        <v>400</v>
      </c>
      <c r="AG1011" s="68">
        <v>138</v>
      </c>
      <c r="AH1011" s="68">
        <v>400</v>
      </c>
      <c r="AI1011" s="68">
        <v>4</v>
      </c>
      <c r="AJ1011" s="68">
        <v>0</v>
      </c>
      <c r="AK1011" s="68">
        <v>0</v>
      </c>
      <c r="AL1011" s="68">
        <v>0</v>
      </c>
      <c r="AM1011" s="68">
        <v>0</v>
      </c>
      <c r="AN1011" s="68">
        <v>0</v>
      </c>
      <c r="AO1011" s="68">
        <v>0</v>
      </c>
      <c r="AP1011" s="68" t="s">
        <v>1386</v>
      </c>
      <c r="AQ1011" s="68">
        <v>1</v>
      </c>
      <c r="AR1011" s="68">
        <v>0</v>
      </c>
      <c r="AS1011" s="68">
        <v>0</v>
      </c>
      <c r="AT1011" s="68">
        <v>0</v>
      </c>
      <c r="AU1011" s="68">
        <v>0</v>
      </c>
      <c r="AV1011" s="68">
        <v>1</v>
      </c>
      <c r="AW1011" s="68"/>
      <c r="AX1011" s="68">
        <v>0</v>
      </c>
      <c r="AY1011" s="126">
        <v>0</v>
      </c>
      <c r="AZ1011" s="68">
        <v>0</v>
      </c>
      <c r="BA1011" s="68">
        <v>0</v>
      </c>
      <c r="EQ1011" s="68">
        <v>157075</v>
      </c>
      <c r="ER1011" s="175">
        <v>2</v>
      </c>
      <c r="ES1011" s="68">
        <v>-1</v>
      </c>
      <c r="ET1011" s="68">
        <v>75</v>
      </c>
      <c r="EU1011" s="68">
        <v>0</v>
      </c>
      <c r="EV1011" s="68">
        <v>150075</v>
      </c>
      <c r="EW1011" s="68" t="s">
        <v>2713</v>
      </c>
      <c r="EX1011" s="68" t="str">
        <f t="shared" si="48"/>
        <v>중형</v>
      </c>
      <c r="GE1011" s="68">
        <v>28000</v>
      </c>
      <c r="GF1011" s="68" t="s">
        <v>599</v>
      </c>
    </row>
    <row r="1012" spans="6:188" x14ac:dyDescent="0.3">
      <c r="F1012" s="68">
        <v>82555</v>
      </c>
      <c r="G1012" s="68">
        <v>1</v>
      </c>
      <c r="H1012" s="68">
        <v>182555</v>
      </c>
      <c r="I1012" s="68">
        <v>282531</v>
      </c>
      <c r="J1012" s="68" t="s">
        <v>12438</v>
      </c>
      <c r="K1012" s="68" t="s">
        <v>12435</v>
      </c>
      <c r="L1012" s="68">
        <v>0</v>
      </c>
      <c r="M1012" s="68">
        <v>20</v>
      </c>
      <c r="N1012" s="68">
        <v>0</v>
      </c>
      <c r="O1012" s="68">
        <v>0</v>
      </c>
      <c r="P1012" s="68">
        <v>0</v>
      </c>
      <c r="Q1012" s="68">
        <v>0</v>
      </c>
      <c r="R1012" s="68">
        <v>1024</v>
      </c>
      <c r="S1012" s="68">
        <v>0</v>
      </c>
      <c r="T1012" s="68">
        <v>5</v>
      </c>
      <c r="U1012" s="68">
        <v>0</v>
      </c>
      <c r="V1012" s="68">
        <v>0</v>
      </c>
      <c r="W1012" s="68">
        <v>43</v>
      </c>
      <c r="X1012" s="68">
        <v>0</v>
      </c>
      <c r="Y1012" s="68">
        <v>0</v>
      </c>
      <c r="Z1012" s="68">
        <v>0</v>
      </c>
      <c r="AA1012" s="68">
        <v>120</v>
      </c>
      <c r="AB1012" s="68">
        <v>0</v>
      </c>
      <c r="AC1012" s="68">
        <v>0</v>
      </c>
      <c r="AD1012" s="68">
        <v>109</v>
      </c>
      <c r="AE1012" s="68">
        <v>0</v>
      </c>
      <c r="AF1012" s="68">
        <v>400</v>
      </c>
      <c r="AG1012" s="68">
        <v>138</v>
      </c>
      <c r="AH1012" s="68">
        <v>400</v>
      </c>
      <c r="AI1012" s="68">
        <v>5</v>
      </c>
      <c r="AJ1012" s="68">
        <v>0</v>
      </c>
      <c r="AK1012" s="68">
        <v>0</v>
      </c>
      <c r="AL1012" s="68">
        <v>0</v>
      </c>
      <c r="AM1012" s="68">
        <v>0</v>
      </c>
      <c r="AN1012" s="68">
        <v>0</v>
      </c>
      <c r="AO1012" s="68">
        <v>0</v>
      </c>
      <c r="AP1012" s="68" t="s">
        <v>1389</v>
      </c>
      <c r="AQ1012" s="68">
        <v>1</v>
      </c>
      <c r="AR1012" s="68">
        <v>0</v>
      </c>
      <c r="AS1012" s="68">
        <v>0</v>
      </c>
      <c r="AT1012" s="68">
        <v>0</v>
      </c>
      <c r="AU1012" s="68">
        <v>0</v>
      </c>
      <c r="AV1012" s="68">
        <v>1</v>
      </c>
      <c r="AW1012" s="68"/>
      <c r="AX1012" s="68">
        <v>0</v>
      </c>
      <c r="AY1012" s="126">
        <v>0</v>
      </c>
      <c r="AZ1012" s="68">
        <v>0</v>
      </c>
      <c r="BA1012" s="68">
        <v>0</v>
      </c>
      <c r="EQ1012" s="68">
        <v>257072</v>
      </c>
      <c r="ER1012" s="175">
        <v>1</v>
      </c>
      <c r="ES1012" s="68">
        <v>-1</v>
      </c>
      <c r="ET1012" s="68">
        <v>72</v>
      </c>
      <c r="EU1012" s="68">
        <v>0</v>
      </c>
      <c r="EV1012" s="68">
        <v>150072</v>
      </c>
      <c r="EW1012" s="68" t="s">
        <v>2710</v>
      </c>
      <c r="EX1012" s="68" t="str">
        <f t="shared" si="48"/>
        <v>소형</v>
      </c>
      <c r="GE1012" s="68">
        <v>28001</v>
      </c>
      <c r="GF1012" s="68" t="s">
        <v>4682</v>
      </c>
    </row>
    <row r="1013" spans="6:188" x14ac:dyDescent="0.3">
      <c r="F1013" s="68">
        <v>82556</v>
      </c>
      <c r="G1013" s="68">
        <v>1</v>
      </c>
      <c r="H1013" s="68">
        <v>182556</v>
      </c>
      <c r="I1013" s="68">
        <v>282531</v>
      </c>
      <c r="J1013" s="68" t="s">
        <v>12439</v>
      </c>
      <c r="K1013" s="68" t="s">
        <v>12435</v>
      </c>
      <c r="L1013" s="68">
        <v>0</v>
      </c>
      <c r="M1013" s="68">
        <v>20</v>
      </c>
      <c r="N1013" s="68">
        <v>0</v>
      </c>
      <c r="O1013" s="68">
        <v>0</v>
      </c>
      <c r="P1013" s="68">
        <v>0</v>
      </c>
      <c r="Q1013" s="68">
        <v>0</v>
      </c>
      <c r="R1013" s="68">
        <v>1024</v>
      </c>
      <c r="S1013" s="68">
        <v>0</v>
      </c>
      <c r="T1013" s="68">
        <v>5</v>
      </c>
      <c r="U1013" s="68">
        <v>40</v>
      </c>
      <c r="V1013" s="68">
        <v>0</v>
      </c>
      <c r="W1013" s="68">
        <v>0</v>
      </c>
      <c r="X1013" s="68">
        <v>0</v>
      </c>
      <c r="Y1013" s="68">
        <v>75</v>
      </c>
      <c r="Z1013" s="68">
        <v>0</v>
      </c>
      <c r="AA1013" s="68">
        <v>0</v>
      </c>
      <c r="AB1013" s="68">
        <v>0</v>
      </c>
      <c r="AC1013" s="68">
        <v>0</v>
      </c>
      <c r="AD1013" s="68">
        <v>106</v>
      </c>
      <c r="AE1013" s="68">
        <v>12</v>
      </c>
      <c r="AF1013" s="68">
        <v>0</v>
      </c>
      <c r="AG1013" s="68">
        <v>116</v>
      </c>
      <c r="AH1013" s="68">
        <v>500</v>
      </c>
      <c r="AI1013" s="68">
        <v>0</v>
      </c>
      <c r="AJ1013" s="68">
        <v>0</v>
      </c>
      <c r="AK1013" s="68">
        <v>0</v>
      </c>
      <c r="AL1013" s="68">
        <v>0</v>
      </c>
      <c r="AM1013" s="68">
        <v>0</v>
      </c>
      <c r="AN1013" s="68">
        <v>0</v>
      </c>
      <c r="AO1013" s="68">
        <v>0</v>
      </c>
      <c r="AP1013" s="68" t="s">
        <v>1392</v>
      </c>
      <c r="AQ1013" s="68">
        <v>1</v>
      </c>
      <c r="AR1013" s="68">
        <v>0</v>
      </c>
      <c r="AS1013" s="68">
        <v>0</v>
      </c>
      <c r="AT1013" s="68">
        <v>0</v>
      </c>
      <c r="AU1013" s="68">
        <v>0</v>
      </c>
      <c r="AV1013" s="68">
        <v>1</v>
      </c>
      <c r="AW1013" s="68"/>
      <c r="AX1013" s="68">
        <v>0</v>
      </c>
      <c r="AY1013" s="126">
        <v>0</v>
      </c>
      <c r="AZ1013" s="68">
        <v>0</v>
      </c>
      <c r="BA1013" s="68">
        <v>0</v>
      </c>
      <c r="EQ1013" s="68">
        <v>357072</v>
      </c>
      <c r="ER1013" s="175">
        <v>1</v>
      </c>
      <c r="ES1013" s="68">
        <v>-1</v>
      </c>
      <c r="ET1013" s="68">
        <v>72</v>
      </c>
      <c r="EU1013" s="68">
        <v>0</v>
      </c>
      <c r="EV1013" s="68">
        <v>150072</v>
      </c>
      <c r="EW1013" s="68" t="s">
        <v>2710</v>
      </c>
      <c r="EX1013" s="68" t="str">
        <f t="shared" si="48"/>
        <v>소형</v>
      </c>
      <c r="GE1013" s="68">
        <v>28002</v>
      </c>
      <c r="GF1013" s="68" t="s">
        <v>4683</v>
      </c>
    </row>
    <row r="1014" spans="6:188" x14ac:dyDescent="0.3">
      <c r="F1014" s="68">
        <v>82557</v>
      </c>
      <c r="G1014" s="68">
        <v>1</v>
      </c>
      <c r="H1014" s="68">
        <v>182557</v>
      </c>
      <c r="I1014" s="68">
        <v>282531</v>
      </c>
      <c r="J1014" s="68" t="s">
        <v>12440</v>
      </c>
      <c r="K1014" s="68" t="s">
        <v>12435</v>
      </c>
      <c r="L1014" s="68">
        <v>0</v>
      </c>
      <c r="M1014" s="68">
        <v>20</v>
      </c>
      <c r="N1014" s="68">
        <v>0</v>
      </c>
      <c r="O1014" s="68">
        <v>0</v>
      </c>
      <c r="P1014" s="68">
        <v>0</v>
      </c>
      <c r="Q1014" s="68">
        <v>0</v>
      </c>
      <c r="R1014" s="68">
        <v>1024</v>
      </c>
      <c r="S1014" s="68">
        <v>0</v>
      </c>
      <c r="T1014" s="68">
        <v>5</v>
      </c>
      <c r="U1014" s="68">
        <v>35</v>
      </c>
      <c r="V1014" s="68">
        <v>0</v>
      </c>
      <c r="W1014" s="68">
        <v>0</v>
      </c>
      <c r="X1014" s="68">
        <v>0</v>
      </c>
      <c r="Y1014" s="68">
        <v>105</v>
      </c>
      <c r="Z1014" s="68">
        <v>0</v>
      </c>
      <c r="AA1014" s="68">
        <v>0</v>
      </c>
      <c r="AB1014" s="68">
        <v>0</v>
      </c>
      <c r="AC1014" s="68">
        <v>0</v>
      </c>
      <c r="AD1014" s="68">
        <v>106</v>
      </c>
      <c r="AE1014" s="68">
        <v>12</v>
      </c>
      <c r="AF1014" s="68">
        <v>0</v>
      </c>
      <c r="AG1014" s="68">
        <v>118</v>
      </c>
      <c r="AH1014" s="68">
        <v>500</v>
      </c>
      <c r="AI1014" s="68">
        <v>0</v>
      </c>
      <c r="AJ1014" s="68">
        <v>0</v>
      </c>
      <c r="AK1014" s="68">
        <v>0</v>
      </c>
      <c r="AL1014" s="68">
        <v>0</v>
      </c>
      <c r="AM1014" s="68">
        <v>0</v>
      </c>
      <c r="AN1014" s="68">
        <v>0</v>
      </c>
      <c r="AO1014" s="68">
        <v>0</v>
      </c>
      <c r="AP1014" s="68" t="s">
        <v>1394</v>
      </c>
      <c r="AQ1014" s="68">
        <v>1</v>
      </c>
      <c r="AR1014" s="68">
        <v>0</v>
      </c>
      <c r="AS1014" s="68">
        <v>0</v>
      </c>
      <c r="AT1014" s="68">
        <v>0</v>
      </c>
      <c r="AU1014" s="68">
        <v>0</v>
      </c>
      <c r="AV1014" s="68">
        <v>1</v>
      </c>
      <c r="AW1014" s="68"/>
      <c r="AX1014" s="68">
        <v>0</v>
      </c>
      <c r="AY1014" s="126">
        <v>0</v>
      </c>
      <c r="AZ1014" s="68">
        <v>0</v>
      </c>
      <c r="BA1014" s="68">
        <v>0</v>
      </c>
      <c r="EQ1014" s="68">
        <v>257073</v>
      </c>
      <c r="ER1014" s="175">
        <v>2</v>
      </c>
      <c r="ES1014" s="68">
        <v>-1</v>
      </c>
      <c r="ET1014" s="68">
        <v>73</v>
      </c>
      <c r="EU1014" s="68">
        <v>0</v>
      </c>
      <c r="EV1014" s="68">
        <v>150073</v>
      </c>
      <c r="EW1014" s="68" t="s">
        <v>2711</v>
      </c>
      <c r="EX1014" s="68" t="str">
        <f t="shared" si="48"/>
        <v>중형</v>
      </c>
      <c r="GE1014" s="68">
        <v>28003</v>
      </c>
      <c r="GF1014" s="68" t="s">
        <v>4233</v>
      </c>
    </row>
    <row r="1015" spans="6:188" x14ac:dyDescent="0.3">
      <c r="F1015" s="68">
        <v>82558</v>
      </c>
      <c r="G1015" s="68">
        <v>1</v>
      </c>
      <c r="H1015" s="68">
        <v>182558</v>
      </c>
      <c r="I1015" s="68">
        <v>282531</v>
      </c>
      <c r="J1015" s="68" t="s">
        <v>12441</v>
      </c>
      <c r="K1015" s="68" t="s">
        <v>12435</v>
      </c>
      <c r="L1015" s="68">
        <v>0</v>
      </c>
      <c r="M1015" s="68">
        <v>20</v>
      </c>
      <c r="N1015" s="68">
        <v>0</v>
      </c>
      <c r="O1015" s="68">
        <v>0</v>
      </c>
      <c r="P1015" s="68">
        <v>0</v>
      </c>
      <c r="Q1015" s="68">
        <v>0</v>
      </c>
      <c r="R1015" s="68">
        <v>1024</v>
      </c>
      <c r="S1015" s="68">
        <v>0</v>
      </c>
      <c r="T1015" s="68">
        <v>5</v>
      </c>
      <c r="U1015" s="68">
        <v>28</v>
      </c>
      <c r="V1015" s="68">
        <v>0</v>
      </c>
      <c r="W1015" s="68">
        <v>0</v>
      </c>
      <c r="X1015" s="68">
        <v>0</v>
      </c>
      <c r="Y1015" s="68">
        <v>150</v>
      </c>
      <c r="Z1015" s="68">
        <v>0</v>
      </c>
      <c r="AA1015" s="68">
        <v>0</v>
      </c>
      <c r="AB1015" s="68">
        <v>0</v>
      </c>
      <c r="AC1015" s="68">
        <v>0</v>
      </c>
      <c r="AD1015" s="68">
        <v>103</v>
      </c>
      <c r="AE1015" s="68">
        <v>12</v>
      </c>
      <c r="AF1015" s="68">
        <v>0</v>
      </c>
      <c r="AG1015" s="68">
        <v>138</v>
      </c>
      <c r="AH1015" s="68">
        <v>500</v>
      </c>
      <c r="AI1015" s="68">
        <v>8</v>
      </c>
      <c r="AJ1015" s="68">
        <v>0</v>
      </c>
      <c r="AK1015" s="68">
        <v>0</v>
      </c>
      <c r="AL1015" s="68">
        <v>0</v>
      </c>
      <c r="AM1015" s="68">
        <v>0</v>
      </c>
      <c r="AN1015" s="68">
        <v>0</v>
      </c>
      <c r="AO1015" s="68">
        <v>0</v>
      </c>
      <c r="AP1015" s="68" t="s">
        <v>1396</v>
      </c>
      <c r="AQ1015" s="68">
        <v>1</v>
      </c>
      <c r="AR1015" s="68">
        <v>0</v>
      </c>
      <c r="AS1015" s="68">
        <v>0</v>
      </c>
      <c r="AT1015" s="68">
        <v>0</v>
      </c>
      <c r="AU1015" s="68">
        <v>0</v>
      </c>
      <c r="AV1015" s="68">
        <v>1</v>
      </c>
      <c r="AW1015" s="68"/>
      <c r="AX1015" s="68">
        <v>0</v>
      </c>
      <c r="AY1015" s="126">
        <v>0</v>
      </c>
      <c r="AZ1015" s="68">
        <v>0</v>
      </c>
      <c r="BA1015" s="68">
        <v>0</v>
      </c>
      <c r="EQ1015" s="68">
        <v>357073</v>
      </c>
      <c r="ER1015" s="175">
        <v>2</v>
      </c>
      <c r="ES1015" s="68">
        <v>-1</v>
      </c>
      <c r="ET1015" s="68">
        <v>73</v>
      </c>
      <c r="EU1015" s="68">
        <v>0</v>
      </c>
      <c r="EV1015" s="68">
        <v>150073</v>
      </c>
      <c r="EW1015" s="68" t="s">
        <v>2711</v>
      </c>
      <c r="EX1015" s="68" t="str">
        <f t="shared" si="48"/>
        <v>중형</v>
      </c>
      <c r="GE1015" s="68">
        <v>28004</v>
      </c>
      <c r="GF1015" s="68" t="s">
        <v>4234</v>
      </c>
    </row>
    <row r="1016" spans="6:188" x14ac:dyDescent="0.3">
      <c r="F1016" s="68">
        <v>82559</v>
      </c>
      <c r="G1016" s="68">
        <v>1</v>
      </c>
      <c r="H1016" s="68">
        <v>182559</v>
      </c>
      <c r="I1016" s="68">
        <v>282531</v>
      </c>
      <c r="J1016" s="68" t="s">
        <v>12442</v>
      </c>
      <c r="K1016" s="68" t="s">
        <v>12435</v>
      </c>
      <c r="L1016" s="68">
        <v>0</v>
      </c>
      <c r="M1016" s="68">
        <v>20</v>
      </c>
      <c r="N1016" s="68">
        <v>0</v>
      </c>
      <c r="O1016" s="68">
        <v>0</v>
      </c>
      <c r="P1016" s="68">
        <v>0</v>
      </c>
      <c r="Q1016" s="68">
        <v>0</v>
      </c>
      <c r="R1016" s="68">
        <v>1024</v>
      </c>
      <c r="S1016" s="68">
        <v>0</v>
      </c>
      <c r="T1016" s="68">
        <v>5</v>
      </c>
      <c r="U1016" s="68">
        <v>23</v>
      </c>
      <c r="V1016" s="68">
        <v>0</v>
      </c>
      <c r="W1016" s="68">
        <v>0</v>
      </c>
      <c r="X1016" s="68">
        <v>0</v>
      </c>
      <c r="Y1016" s="68">
        <v>180</v>
      </c>
      <c r="Z1016" s="68">
        <v>0</v>
      </c>
      <c r="AA1016" s="68">
        <v>0</v>
      </c>
      <c r="AB1016" s="68">
        <v>0</v>
      </c>
      <c r="AC1016" s="68">
        <v>0</v>
      </c>
      <c r="AD1016" s="68">
        <v>103</v>
      </c>
      <c r="AE1016" s="68">
        <v>12</v>
      </c>
      <c r="AF1016" s="68">
        <v>0</v>
      </c>
      <c r="AG1016" s="68">
        <v>107</v>
      </c>
      <c r="AH1016" s="68">
        <v>0</v>
      </c>
      <c r="AI1016" s="68">
        <v>300</v>
      </c>
      <c r="AJ1016" s="68">
        <v>0</v>
      </c>
      <c r="AK1016" s="68">
        <v>0</v>
      </c>
      <c r="AL1016" s="68">
        <v>0</v>
      </c>
      <c r="AM1016" s="68">
        <v>0</v>
      </c>
      <c r="AN1016" s="68">
        <v>0</v>
      </c>
      <c r="AO1016" s="68">
        <v>0</v>
      </c>
      <c r="AP1016" s="68" t="s">
        <v>1399</v>
      </c>
      <c r="AQ1016" s="68">
        <v>1</v>
      </c>
      <c r="AR1016" s="68">
        <v>0</v>
      </c>
      <c r="AS1016" s="68">
        <v>0</v>
      </c>
      <c r="AT1016" s="68">
        <v>0</v>
      </c>
      <c r="AU1016" s="68">
        <v>0</v>
      </c>
      <c r="AV1016" s="68">
        <v>1</v>
      </c>
      <c r="AW1016" s="68"/>
      <c r="AX1016" s="68">
        <v>0</v>
      </c>
      <c r="AY1016" s="126">
        <v>0</v>
      </c>
      <c r="AZ1016" s="68">
        <v>0</v>
      </c>
      <c r="BA1016" s="68">
        <v>0</v>
      </c>
      <c r="EQ1016" s="68">
        <v>257074</v>
      </c>
      <c r="ER1016" s="175">
        <v>2</v>
      </c>
      <c r="ES1016" s="68">
        <v>-1</v>
      </c>
      <c r="ET1016" s="68">
        <v>74</v>
      </c>
      <c r="EU1016" s="68">
        <v>0</v>
      </c>
      <c r="EV1016" s="68">
        <v>150074</v>
      </c>
      <c r="EW1016" s="68" t="s">
        <v>2712</v>
      </c>
      <c r="EX1016" s="68" t="str">
        <f t="shared" si="48"/>
        <v>중형</v>
      </c>
      <c r="GE1016" s="68">
        <v>28005</v>
      </c>
      <c r="GF1016" s="68" t="s">
        <v>4232</v>
      </c>
    </row>
    <row r="1017" spans="6:188" x14ac:dyDescent="0.3">
      <c r="F1017" s="68">
        <v>82560</v>
      </c>
      <c r="G1017" s="68">
        <v>1</v>
      </c>
      <c r="H1017" s="68">
        <v>182560</v>
      </c>
      <c r="I1017" s="68">
        <v>282560</v>
      </c>
      <c r="J1017" s="68" t="s">
        <v>12443</v>
      </c>
      <c r="K1017" s="68" t="s">
        <v>12444</v>
      </c>
      <c r="L1017" s="68">
        <v>0</v>
      </c>
      <c r="M1017" s="68">
        <v>0</v>
      </c>
      <c r="N1017" s="68">
        <v>0</v>
      </c>
      <c r="O1017" s="68">
        <v>0</v>
      </c>
      <c r="P1017" s="68">
        <v>0</v>
      </c>
      <c r="Q1017" s="68">
        <v>0</v>
      </c>
      <c r="R1017" s="68">
        <v>63</v>
      </c>
      <c r="S1017" s="68">
        <v>0</v>
      </c>
      <c r="T1017" s="68">
        <v>5</v>
      </c>
      <c r="U1017" s="68">
        <v>0</v>
      </c>
      <c r="V1017" s="68">
        <v>0</v>
      </c>
      <c r="W1017" s="68">
        <v>0</v>
      </c>
      <c r="X1017" s="68">
        <v>0</v>
      </c>
      <c r="Y1017" s="68">
        <v>0</v>
      </c>
      <c r="Z1017" s="68">
        <v>0</v>
      </c>
      <c r="AA1017" s="68">
        <v>0</v>
      </c>
      <c r="AB1017" s="68">
        <v>0</v>
      </c>
      <c r="AC1017" s="68">
        <v>2</v>
      </c>
      <c r="AD1017" s="68">
        <v>0</v>
      </c>
      <c r="AE1017" s="68">
        <v>0</v>
      </c>
      <c r="AF1017" s="68">
        <v>0</v>
      </c>
      <c r="AG1017" s="68">
        <v>0</v>
      </c>
      <c r="AH1017" s="68">
        <v>0</v>
      </c>
      <c r="AI1017" s="68">
        <v>0</v>
      </c>
      <c r="AJ1017" s="68">
        <v>0</v>
      </c>
      <c r="AK1017" s="68">
        <v>0</v>
      </c>
      <c r="AL1017" s="68">
        <v>0</v>
      </c>
      <c r="AM1017" s="68">
        <v>0</v>
      </c>
      <c r="AN1017" s="68">
        <v>0</v>
      </c>
      <c r="AO1017" s="68">
        <v>0</v>
      </c>
      <c r="AP1017" s="68" t="s">
        <v>12445</v>
      </c>
      <c r="AQ1017" s="68">
        <v>1</v>
      </c>
      <c r="AR1017" s="68" t="s">
        <v>1779</v>
      </c>
      <c r="AS1017" s="68">
        <v>0</v>
      </c>
      <c r="AT1017" s="68">
        <v>0</v>
      </c>
      <c r="AU1017" s="68">
        <v>0</v>
      </c>
      <c r="AV1017" s="68">
        <v>1</v>
      </c>
      <c r="AW1017" s="68"/>
      <c r="AX1017" s="68">
        <v>0</v>
      </c>
      <c r="AY1017" s="126">
        <v>0</v>
      </c>
      <c r="AZ1017" s="68">
        <v>0</v>
      </c>
      <c r="BA1017" s="68">
        <v>0</v>
      </c>
      <c r="EQ1017" s="68">
        <v>357074</v>
      </c>
      <c r="ER1017" s="175">
        <v>2</v>
      </c>
      <c r="ES1017" s="68">
        <v>-1</v>
      </c>
      <c r="ET1017" s="68">
        <v>74</v>
      </c>
      <c r="EU1017" s="68">
        <v>0</v>
      </c>
      <c r="EV1017" s="68">
        <v>150074</v>
      </c>
      <c r="EW1017" s="68" t="s">
        <v>2712</v>
      </c>
      <c r="EX1017" s="68" t="str">
        <f t="shared" si="48"/>
        <v>중형</v>
      </c>
      <c r="GE1017" s="68">
        <v>28006</v>
      </c>
      <c r="GF1017" s="68" t="s">
        <v>3663</v>
      </c>
    </row>
    <row r="1018" spans="6:188" x14ac:dyDescent="0.3">
      <c r="F1018" s="68">
        <v>82561</v>
      </c>
      <c r="G1018" s="68">
        <v>1</v>
      </c>
      <c r="H1018" s="68">
        <v>182561</v>
      </c>
      <c r="I1018" s="68">
        <v>282561</v>
      </c>
      <c r="J1018" s="68" t="s">
        <v>12446</v>
      </c>
      <c r="K1018" s="68" t="s">
        <v>12447</v>
      </c>
      <c r="L1018" s="68">
        <v>0</v>
      </c>
      <c r="M1018" s="68">
        <v>0</v>
      </c>
      <c r="N1018" s="68">
        <v>0</v>
      </c>
      <c r="O1018" s="68">
        <v>0</v>
      </c>
      <c r="P1018" s="68">
        <v>0</v>
      </c>
      <c r="Q1018" s="68">
        <v>0</v>
      </c>
      <c r="R1018" s="68">
        <v>4032</v>
      </c>
      <c r="S1018" s="68">
        <v>0</v>
      </c>
      <c r="T1018" s="68">
        <v>5</v>
      </c>
      <c r="U1018" s="68">
        <v>0</v>
      </c>
      <c r="V1018" s="68">
        <v>0</v>
      </c>
      <c r="W1018" s="68">
        <v>0</v>
      </c>
      <c r="X1018" s="68">
        <v>0</v>
      </c>
      <c r="Y1018" s="68">
        <v>0</v>
      </c>
      <c r="Z1018" s="68">
        <v>0</v>
      </c>
      <c r="AA1018" s="68">
        <v>0</v>
      </c>
      <c r="AB1018" s="68">
        <v>0</v>
      </c>
      <c r="AC1018" s="68">
        <v>2</v>
      </c>
      <c r="AD1018" s="68">
        <v>0</v>
      </c>
      <c r="AE1018" s="68">
        <v>0</v>
      </c>
      <c r="AF1018" s="68">
        <v>0</v>
      </c>
      <c r="AG1018" s="68">
        <v>0</v>
      </c>
      <c r="AH1018" s="68">
        <v>0</v>
      </c>
      <c r="AI1018" s="68">
        <v>0</v>
      </c>
      <c r="AJ1018" s="68">
        <v>0</v>
      </c>
      <c r="AK1018" s="68">
        <v>0</v>
      </c>
      <c r="AL1018" s="68">
        <v>0</v>
      </c>
      <c r="AM1018" s="68">
        <v>0</v>
      </c>
      <c r="AN1018" s="68">
        <v>0</v>
      </c>
      <c r="AO1018" s="68">
        <v>0</v>
      </c>
      <c r="AP1018" s="68" t="s">
        <v>12448</v>
      </c>
      <c r="AQ1018" s="68">
        <v>1</v>
      </c>
      <c r="AR1018" s="68">
        <v>0</v>
      </c>
      <c r="AS1018" s="68">
        <v>0</v>
      </c>
      <c r="AT1018" s="68">
        <v>0</v>
      </c>
      <c r="AU1018" s="68">
        <v>0</v>
      </c>
      <c r="AV1018" s="68">
        <v>1</v>
      </c>
      <c r="AW1018" s="68"/>
      <c r="AX1018" s="68">
        <v>0</v>
      </c>
      <c r="AY1018" s="126">
        <v>0</v>
      </c>
      <c r="AZ1018" s="68">
        <v>0</v>
      </c>
      <c r="BA1018" s="68">
        <v>0</v>
      </c>
      <c r="EQ1018" s="68">
        <v>257075</v>
      </c>
      <c r="ER1018" s="175">
        <v>2</v>
      </c>
      <c r="ES1018" s="68">
        <v>-1</v>
      </c>
      <c r="ET1018" s="68">
        <v>75</v>
      </c>
      <c r="EU1018" s="68">
        <v>0</v>
      </c>
      <c r="EV1018" s="68">
        <v>150075</v>
      </c>
      <c r="EW1018" s="68" t="s">
        <v>2713</v>
      </c>
      <c r="EX1018" s="68" t="str">
        <f t="shared" si="48"/>
        <v>중형</v>
      </c>
      <c r="GE1018" s="68">
        <v>28007</v>
      </c>
      <c r="GF1018" s="68" t="s">
        <v>3664</v>
      </c>
    </row>
    <row r="1019" spans="6:188" x14ac:dyDescent="0.3">
      <c r="F1019" s="68">
        <v>82562</v>
      </c>
      <c r="G1019" s="68">
        <v>1</v>
      </c>
      <c r="H1019" s="68">
        <v>182562</v>
      </c>
      <c r="I1019" s="68">
        <v>282562</v>
      </c>
      <c r="J1019" s="68" t="s">
        <v>13704</v>
      </c>
      <c r="K1019" s="68" t="s">
        <v>13705</v>
      </c>
      <c r="L1019" s="68">
        <v>150000</v>
      </c>
      <c r="M1019" s="68">
        <v>20</v>
      </c>
      <c r="N1019" s="68">
        <v>0</v>
      </c>
      <c r="O1019" s="68">
        <v>0</v>
      </c>
      <c r="P1019" s="68">
        <v>0</v>
      </c>
      <c r="Q1019" s="68">
        <v>0</v>
      </c>
      <c r="R1019" s="68">
        <v>512</v>
      </c>
      <c r="S1019" s="68">
        <v>0</v>
      </c>
      <c r="T1019" s="68">
        <v>5</v>
      </c>
      <c r="U1019" s="68">
        <v>40</v>
      </c>
      <c r="V1019" s="68">
        <v>0</v>
      </c>
      <c r="W1019" s="68">
        <v>41</v>
      </c>
      <c r="X1019" s="68">
        <v>0</v>
      </c>
      <c r="Y1019" s="68">
        <v>0</v>
      </c>
      <c r="Z1019" s="68">
        <v>0</v>
      </c>
      <c r="AA1019" s="68">
        <v>0</v>
      </c>
      <c r="AB1019" s="68">
        <v>0</v>
      </c>
      <c r="AC1019" s="68">
        <v>0</v>
      </c>
      <c r="AD1019" s="68">
        <v>109</v>
      </c>
      <c r="AE1019" s="68">
        <v>0</v>
      </c>
      <c r="AF1019" s="68">
        <v>400</v>
      </c>
      <c r="AG1019" s="68">
        <v>110</v>
      </c>
      <c r="AH1019" s="68">
        <v>0</v>
      </c>
      <c r="AI1019" s="68">
        <v>400</v>
      </c>
      <c r="AJ1019" s="68">
        <v>0</v>
      </c>
      <c r="AK1019" s="68">
        <v>0</v>
      </c>
      <c r="AL1019" s="68">
        <v>0</v>
      </c>
      <c r="AM1019" s="68">
        <v>0</v>
      </c>
      <c r="AN1019" s="68">
        <v>0</v>
      </c>
      <c r="AO1019" s="68">
        <v>0</v>
      </c>
      <c r="AP1019" s="68" t="s">
        <v>13706</v>
      </c>
      <c r="AQ1019" s="68">
        <v>1</v>
      </c>
      <c r="AR1019" s="68">
        <v>0</v>
      </c>
      <c r="AS1019" s="68">
        <v>600</v>
      </c>
      <c r="AT1019" s="68">
        <v>8</v>
      </c>
      <c r="AU1019" s="68">
        <v>0</v>
      </c>
      <c r="AV1019" s="68">
        <v>1</v>
      </c>
      <c r="AW1019" s="68"/>
      <c r="AX1019" s="68">
        <v>245</v>
      </c>
      <c r="AY1019" s="126">
        <v>245</v>
      </c>
      <c r="AZ1019" s="68">
        <v>0</v>
      </c>
      <c r="BA1019" s="68">
        <v>1</v>
      </c>
      <c r="EQ1019" s="68">
        <v>357075</v>
      </c>
      <c r="ER1019" s="175">
        <v>2</v>
      </c>
      <c r="ES1019" s="68">
        <v>-1</v>
      </c>
      <c r="ET1019" s="68">
        <v>75</v>
      </c>
      <c r="EU1019" s="68">
        <v>0</v>
      </c>
      <c r="EV1019" s="68">
        <v>150075</v>
      </c>
      <c r="EW1019" s="68" t="s">
        <v>2713</v>
      </c>
      <c r="EX1019" s="68" t="str">
        <f t="shared" si="48"/>
        <v>중형</v>
      </c>
      <c r="GE1019" s="68">
        <v>28008</v>
      </c>
      <c r="GF1019" s="68" t="s">
        <v>3665</v>
      </c>
    </row>
    <row r="1020" spans="6:188" x14ac:dyDescent="0.3">
      <c r="F1020" s="68">
        <v>82563</v>
      </c>
      <c r="G1020" s="68">
        <v>1</v>
      </c>
      <c r="H1020" s="68">
        <v>182563</v>
      </c>
      <c r="I1020" s="68">
        <v>282563</v>
      </c>
      <c r="J1020" s="68" t="s">
        <v>13707</v>
      </c>
      <c r="K1020" s="68" t="s">
        <v>13708</v>
      </c>
      <c r="L1020" s="68">
        <v>0</v>
      </c>
      <c r="M1020" s="68">
        <v>20</v>
      </c>
      <c r="N1020" s="68">
        <v>0</v>
      </c>
      <c r="O1020" s="68">
        <v>0</v>
      </c>
      <c r="P1020" s="68">
        <v>0</v>
      </c>
      <c r="Q1020" s="68">
        <v>0</v>
      </c>
      <c r="R1020" s="68">
        <v>128</v>
      </c>
      <c r="S1020" s="68">
        <v>0</v>
      </c>
      <c r="T1020" s="68">
        <v>4</v>
      </c>
      <c r="U1020" s="68">
        <v>40</v>
      </c>
      <c r="V1020" s="68">
        <v>0</v>
      </c>
      <c r="W1020" s="68">
        <v>40</v>
      </c>
      <c r="X1020" s="68">
        <v>0</v>
      </c>
      <c r="Y1020" s="68">
        <v>44</v>
      </c>
      <c r="Z1020" s="68">
        <v>0</v>
      </c>
      <c r="AA1020" s="68">
        <v>42</v>
      </c>
      <c r="AB1020" s="68">
        <v>0</v>
      </c>
      <c r="AC1020" s="68">
        <v>0</v>
      </c>
      <c r="AD1020" s="68">
        <v>144</v>
      </c>
      <c r="AE1020" s="68">
        <v>0</v>
      </c>
      <c r="AF1020" s="68">
        <v>500</v>
      </c>
      <c r="AG1020" s="68">
        <v>145</v>
      </c>
      <c r="AH1020" s="68">
        <v>0</v>
      </c>
      <c r="AI1020" s="68">
        <v>500</v>
      </c>
      <c r="AJ1020" s="68">
        <v>120</v>
      </c>
      <c r="AK1020" s="68">
        <v>500</v>
      </c>
      <c r="AL1020" s="68">
        <v>0</v>
      </c>
      <c r="AM1020" s="68">
        <v>0</v>
      </c>
      <c r="AN1020" s="68">
        <v>0</v>
      </c>
      <c r="AO1020" s="68">
        <v>0</v>
      </c>
      <c r="AP1020" s="68" t="s">
        <v>13709</v>
      </c>
      <c r="AQ1020" s="68">
        <v>1</v>
      </c>
      <c r="AR1020" s="68">
        <v>0</v>
      </c>
      <c r="AS1020" s="68">
        <v>0</v>
      </c>
      <c r="AT1020" s="68">
        <v>0</v>
      </c>
      <c r="AU1020" s="68">
        <v>0</v>
      </c>
      <c r="AV1020" s="68">
        <v>1</v>
      </c>
      <c r="AW1020" s="68"/>
      <c r="AX1020" s="68">
        <v>0</v>
      </c>
      <c r="AY1020" s="126">
        <v>0</v>
      </c>
      <c r="AZ1020" s="68">
        <v>0</v>
      </c>
      <c r="BA1020" s="68">
        <v>0</v>
      </c>
      <c r="EQ1020" s="68">
        <v>57076</v>
      </c>
      <c r="ER1020" s="175">
        <v>4</v>
      </c>
      <c r="ES1020" s="68">
        <v>-1</v>
      </c>
      <c r="ET1020" s="68">
        <v>76</v>
      </c>
      <c r="EU1020" s="68">
        <v>0</v>
      </c>
      <c r="EV1020" s="68">
        <v>150076</v>
      </c>
      <c r="EW1020" s="68" t="s">
        <v>2714</v>
      </c>
      <c r="EX1020" s="68" t="str">
        <f t="shared" si="48"/>
        <v>대형</v>
      </c>
      <c r="GE1020" s="68">
        <v>28009</v>
      </c>
      <c r="GF1020" s="68" t="s">
        <v>3666</v>
      </c>
    </row>
    <row r="1021" spans="6:188" x14ac:dyDescent="0.3">
      <c r="F1021" s="68">
        <v>84000</v>
      </c>
      <c r="G1021" s="68">
        <v>2</v>
      </c>
      <c r="H1021" s="68">
        <v>184000</v>
      </c>
      <c r="I1021" s="68">
        <v>284000</v>
      </c>
      <c r="J1021" s="68" t="s">
        <v>1406</v>
      </c>
      <c r="K1021" s="68" t="s">
        <v>8667</v>
      </c>
      <c r="L1021" s="68">
        <v>0</v>
      </c>
      <c r="M1021" s="68">
        <v>0</v>
      </c>
      <c r="N1021" s="68">
        <v>1</v>
      </c>
      <c r="O1021" s="68">
        <v>0</v>
      </c>
      <c r="P1021" s="68">
        <v>0</v>
      </c>
      <c r="Q1021" s="68">
        <v>0</v>
      </c>
      <c r="R1021" s="68">
        <v>0</v>
      </c>
      <c r="S1021" s="68">
        <v>0</v>
      </c>
      <c r="T1021" s="68">
        <v>0</v>
      </c>
      <c r="U1021" s="68">
        <v>0</v>
      </c>
      <c r="V1021" s="68">
        <v>0</v>
      </c>
      <c r="W1021" s="68">
        <v>0</v>
      </c>
      <c r="X1021" s="68">
        <v>0</v>
      </c>
      <c r="Y1021" s="68">
        <v>0</v>
      </c>
      <c r="Z1021" s="68">
        <v>0</v>
      </c>
      <c r="AA1021" s="68">
        <v>0</v>
      </c>
      <c r="AB1021" s="68">
        <v>0</v>
      </c>
      <c r="AC1021" s="68">
        <v>1800000</v>
      </c>
      <c r="AD1021" s="68">
        <v>100</v>
      </c>
      <c r="AE1021" s="68">
        <v>0</v>
      </c>
      <c r="AF1021" s="68">
        <v>700</v>
      </c>
      <c r="AG1021" s="68">
        <v>100</v>
      </c>
      <c r="AH1021" s="68">
        <v>7</v>
      </c>
      <c r="AI1021" s="68">
        <v>0</v>
      </c>
      <c r="AJ1021" s="68">
        <v>0</v>
      </c>
      <c r="AK1021" s="68">
        <v>0</v>
      </c>
      <c r="AL1021" s="68">
        <v>0</v>
      </c>
      <c r="AM1021" s="68">
        <v>0</v>
      </c>
      <c r="AN1021" s="68">
        <v>0</v>
      </c>
      <c r="AO1021" s="68">
        <v>0</v>
      </c>
      <c r="AP1021" s="68" t="s">
        <v>1809</v>
      </c>
      <c r="AQ1021" s="68">
        <v>1</v>
      </c>
      <c r="AR1021" s="68">
        <v>0</v>
      </c>
      <c r="AS1021" s="68">
        <v>0</v>
      </c>
      <c r="AT1021" s="68">
        <v>40</v>
      </c>
      <c r="AU1021" s="68">
        <v>0</v>
      </c>
      <c r="AV1021" s="68">
        <v>4</v>
      </c>
      <c r="AW1021" s="68"/>
      <c r="AX1021" s="68">
        <v>0</v>
      </c>
      <c r="AY1021" s="126">
        <v>0</v>
      </c>
      <c r="AZ1021" s="68">
        <v>0</v>
      </c>
      <c r="BA1021" s="68">
        <v>0</v>
      </c>
      <c r="EQ1021" s="68">
        <v>57077</v>
      </c>
      <c r="ER1021" s="175">
        <v>1</v>
      </c>
      <c r="ES1021" s="68">
        <v>-1</v>
      </c>
      <c r="ET1021" s="68">
        <v>77</v>
      </c>
      <c r="EU1021" s="68">
        <v>0</v>
      </c>
      <c r="EV1021" s="68">
        <v>150077</v>
      </c>
      <c r="EW1021" s="68" t="s">
        <v>2715</v>
      </c>
      <c r="EX1021" s="68" t="str">
        <f t="shared" si="48"/>
        <v>소형</v>
      </c>
      <c r="GE1021" s="68">
        <v>28010</v>
      </c>
      <c r="GF1021" s="68" t="s">
        <v>3667</v>
      </c>
    </row>
    <row r="1022" spans="6:188" x14ac:dyDescent="0.3">
      <c r="F1022" s="68">
        <v>84001</v>
      </c>
      <c r="G1022" s="68">
        <v>2</v>
      </c>
      <c r="H1022" s="68">
        <v>184001</v>
      </c>
      <c r="I1022" s="68">
        <v>284001</v>
      </c>
      <c r="J1022" s="68" t="s">
        <v>1407</v>
      </c>
      <c r="K1022" s="68" t="s">
        <v>8668</v>
      </c>
      <c r="L1022" s="68">
        <v>0</v>
      </c>
      <c r="M1022" s="68">
        <v>0</v>
      </c>
      <c r="N1022" s="68">
        <v>1</v>
      </c>
      <c r="O1022" s="68">
        <v>0</v>
      </c>
      <c r="P1022" s="68">
        <v>0</v>
      </c>
      <c r="Q1022" s="68">
        <v>0</v>
      </c>
      <c r="R1022" s="68">
        <v>0</v>
      </c>
      <c r="S1022" s="68">
        <v>0</v>
      </c>
      <c r="T1022" s="68">
        <v>0</v>
      </c>
      <c r="U1022" s="68">
        <v>0</v>
      </c>
      <c r="V1022" s="68">
        <v>0</v>
      </c>
      <c r="W1022" s="68">
        <v>0</v>
      </c>
      <c r="X1022" s="68">
        <v>0</v>
      </c>
      <c r="Y1022" s="68">
        <v>0</v>
      </c>
      <c r="Z1022" s="68">
        <v>0</v>
      </c>
      <c r="AA1022" s="68">
        <v>0</v>
      </c>
      <c r="AB1022" s="68">
        <v>0</v>
      </c>
      <c r="AC1022" s="68">
        <v>1800000</v>
      </c>
      <c r="AD1022" s="68">
        <v>108</v>
      </c>
      <c r="AE1022" s="68">
        <v>100</v>
      </c>
      <c r="AF1022" s="68">
        <v>0</v>
      </c>
      <c r="AG1022" s="68">
        <v>0</v>
      </c>
      <c r="AH1022" s="68">
        <v>0</v>
      </c>
      <c r="AI1022" s="68">
        <v>0</v>
      </c>
      <c r="AJ1022" s="68">
        <v>0</v>
      </c>
      <c r="AK1022" s="68">
        <v>0</v>
      </c>
      <c r="AL1022" s="68">
        <v>0</v>
      </c>
      <c r="AM1022" s="68">
        <v>0</v>
      </c>
      <c r="AN1022" s="68">
        <v>0</v>
      </c>
      <c r="AO1022" s="68">
        <v>0</v>
      </c>
      <c r="AP1022" s="68" t="s">
        <v>1810</v>
      </c>
      <c r="AQ1022" s="68">
        <v>1</v>
      </c>
      <c r="AR1022" s="68">
        <v>0</v>
      </c>
      <c r="AS1022" s="68">
        <v>0</v>
      </c>
      <c r="AT1022" s="68">
        <v>40</v>
      </c>
      <c r="AU1022" s="68">
        <v>0</v>
      </c>
      <c r="AV1022" s="68">
        <v>4</v>
      </c>
      <c r="AW1022" s="68"/>
      <c r="AX1022" s="68">
        <v>0</v>
      </c>
      <c r="AY1022" s="126">
        <v>0</v>
      </c>
      <c r="AZ1022" s="68">
        <v>0</v>
      </c>
      <c r="BA1022" s="68">
        <v>0</v>
      </c>
      <c r="EQ1022" s="68">
        <v>57078</v>
      </c>
      <c r="ER1022" s="175">
        <v>2</v>
      </c>
      <c r="ES1022" s="68">
        <v>-1</v>
      </c>
      <c r="ET1022" s="68">
        <v>78</v>
      </c>
      <c r="EU1022" s="68">
        <v>0</v>
      </c>
      <c r="EV1022" s="68">
        <v>150078</v>
      </c>
      <c r="EW1022" s="68" t="s">
        <v>2716</v>
      </c>
      <c r="EX1022" s="68" t="str">
        <f t="shared" si="48"/>
        <v>중형</v>
      </c>
      <c r="GE1022" s="68">
        <v>28011</v>
      </c>
      <c r="GF1022" s="68" t="s">
        <v>3668</v>
      </c>
    </row>
    <row r="1023" spans="6:188" x14ac:dyDescent="0.3">
      <c r="F1023" s="68">
        <v>84002</v>
      </c>
      <c r="G1023" s="68">
        <v>2</v>
      </c>
      <c r="H1023" s="68">
        <v>184002</v>
      </c>
      <c r="I1023" s="68">
        <v>284002</v>
      </c>
      <c r="J1023" s="68" t="s">
        <v>1408</v>
      </c>
      <c r="K1023" s="68" t="s">
        <v>8669</v>
      </c>
      <c r="L1023" s="68">
        <v>0</v>
      </c>
      <c r="M1023" s="68">
        <v>0</v>
      </c>
      <c r="N1023" s="68">
        <v>1</v>
      </c>
      <c r="O1023" s="68">
        <v>0</v>
      </c>
      <c r="P1023" s="68">
        <v>0</v>
      </c>
      <c r="Q1023" s="68">
        <v>0</v>
      </c>
      <c r="R1023" s="68">
        <v>0</v>
      </c>
      <c r="S1023" s="68">
        <v>0</v>
      </c>
      <c r="T1023" s="68">
        <v>0</v>
      </c>
      <c r="U1023" s="68">
        <v>0</v>
      </c>
      <c r="V1023" s="68">
        <v>0</v>
      </c>
      <c r="W1023" s="68">
        <v>0</v>
      </c>
      <c r="X1023" s="68">
        <v>0</v>
      </c>
      <c r="Y1023" s="68">
        <v>0</v>
      </c>
      <c r="Z1023" s="68">
        <v>0</v>
      </c>
      <c r="AA1023" s="68">
        <v>0</v>
      </c>
      <c r="AB1023" s="68">
        <v>0</v>
      </c>
      <c r="AC1023" s="68">
        <v>1800000</v>
      </c>
      <c r="AD1023" s="68">
        <v>107</v>
      </c>
      <c r="AE1023" s="68">
        <v>0</v>
      </c>
      <c r="AF1023" s="68">
        <v>1500</v>
      </c>
      <c r="AG1023" s="68">
        <v>0</v>
      </c>
      <c r="AH1023" s="68">
        <v>0</v>
      </c>
      <c r="AI1023" s="68">
        <v>0</v>
      </c>
      <c r="AJ1023" s="68">
        <v>0</v>
      </c>
      <c r="AK1023" s="68">
        <v>0</v>
      </c>
      <c r="AL1023" s="68">
        <v>0</v>
      </c>
      <c r="AM1023" s="68">
        <v>0</v>
      </c>
      <c r="AN1023" s="68">
        <v>0</v>
      </c>
      <c r="AO1023" s="68">
        <v>0</v>
      </c>
      <c r="AP1023" s="68" t="s">
        <v>1811</v>
      </c>
      <c r="AQ1023" s="68">
        <v>1</v>
      </c>
      <c r="AR1023" s="68">
        <v>0</v>
      </c>
      <c r="AS1023" s="68">
        <v>0</v>
      </c>
      <c r="AT1023" s="68">
        <v>40</v>
      </c>
      <c r="AU1023" s="68">
        <v>0</v>
      </c>
      <c r="AV1023" s="68">
        <v>4</v>
      </c>
      <c r="AW1023" s="68"/>
      <c r="AX1023" s="68">
        <v>0</v>
      </c>
      <c r="AY1023" s="126">
        <v>0</v>
      </c>
      <c r="AZ1023" s="68">
        <v>0</v>
      </c>
      <c r="BA1023" s="68">
        <v>0</v>
      </c>
      <c r="EQ1023" s="68">
        <v>57079</v>
      </c>
      <c r="ER1023" s="175">
        <v>2</v>
      </c>
      <c r="ES1023" s="68">
        <v>-1</v>
      </c>
      <c r="ET1023" s="68">
        <v>79</v>
      </c>
      <c r="EU1023" s="68">
        <v>0</v>
      </c>
      <c r="EV1023" s="68">
        <v>150079</v>
      </c>
      <c r="EW1023" s="68" t="s">
        <v>2717</v>
      </c>
      <c r="EX1023" s="68" t="str">
        <f t="shared" si="48"/>
        <v>중형</v>
      </c>
      <c r="GE1023" s="68">
        <v>28012</v>
      </c>
      <c r="GF1023" s="68" t="s">
        <v>4684</v>
      </c>
    </row>
    <row r="1024" spans="6:188" x14ac:dyDescent="0.3">
      <c r="F1024" s="68">
        <v>84003</v>
      </c>
      <c r="G1024" s="68">
        <v>2</v>
      </c>
      <c r="H1024" s="68">
        <v>184003</v>
      </c>
      <c r="I1024" s="68">
        <v>284003</v>
      </c>
      <c r="J1024" s="68" t="s">
        <v>1409</v>
      </c>
      <c r="K1024" s="68" t="s">
        <v>8187</v>
      </c>
      <c r="L1024" s="68">
        <v>0</v>
      </c>
      <c r="M1024" s="68">
        <v>0</v>
      </c>
      <c r="N1024" s="68">
        <v>1</v>
      </c>
      <c r="O1024" s="68">
        <v>0</v>
      </c>
      <c r="P1024" s="68">
        <v>0</v>
      </c>
      <c r="Q1024" s="68">
        <v>0</v>
      </c>
      <c r="R1024" s="68">
        <v>0</v>
      </c>
      <c r="S1024" s="68">
        <v>0</v>
      </c>
      <c r="T1024" s="68">
        <v>0</v>
      </c>
      <c r="U1024" s="68">
        <v>0</v>
      </c>
      <c r="V1024" s="68">
        <v>0</v>
      </c>
      <c r="W1024" s="68">
        <v>0</v>
      </c>
      <c r="X1024" s="68">
        <v>0</v>
      </c>
      <c r="Y1024" s="68">
        <v>0</v>
      </c>
      <c r="Z1024" s="68">
        <v>0</v>
      </c>
      <c r="AA1024" s="68">
        <v>0</v>
      </c>
      <c r="AB1024" s="68">
        <v>0</v>
      </c>
      <c r="AC1024" s="68">
        <v>3600000</v>
      </c>
      <c r="AD1024" s="68">
        <v>111</v>
      </c>
      <c r="AE1024" s="68">
        <v>0</v>
      </c>
      <c r="AF1024" s="68">
        <v>3000</v>
      </c>
      <c r="AG1024" s="68">
        <v>0</v>
      </c>
      <c r="AH1024" s="68">
        <v>0</v>
      </c>
      <c r="AI1024" s="68">
        <v>0</v>
      </c>
      <c r="AJ1024" s="68">
        <v>0</v>
      </c>
      <c r="AK1024" s="68">
        <v>0</v>
      </c>
      <c r="AL1024" s="68">
        <v>0</v>
      </c>
      <c r="AM1024" s="68">
        <v>0</v>
      </c>
      <c r="AN1024" s="68">
        <v>0</v>
      </c>
      <c r="AO1024" s="68">
        <v>0</v>
      </c>
      <c r="AP1024" s="68" t="s">
        <v>1812</v>
      </c>
      <c r="AQ1024" s="68">
        <v>1</v>
      </c>
      <c r="AR1024" s="68">
        <v>0</v>
      </c>
      <c r="AS1024" s="68">
        <v>0</v>
      </c>
      <c r="AT1024" s="68">
        <v>40</v>
      </c>
      <c r="AU1024" s="68">
        <v>0</v>
      </c>
      <c r="AV1024" s="68">
        <v>4</v>
      </c>
      <c r="AW1024" s="68"/>
      <c r="AX1024" s="68">
        <v>0</v>
      </c>
      <c r="AY1024" s="126">
        <v>0</v>
      </c>
      <c r="AZ1024" s="68">
        <v>0</v>
      </c>
      <c r="BA1024" s="68">
        <v>0</v>
      </c>
      <c r="EQ1024" s="68">
        <v>57080</v>
      </c>
      <c r="ER1024" s="175">
        <v>2</v>
      </c>
      <c r="ES1024" s="68">
        <v>-1</v>
      </c>
      <c r="ET1024" s="68">
        <v>80</v>
      </c>
      <c r="EU1024" s="68">
        <v>0</v>
      </c>
      <c r="EV1024" s="68">
        <v>150080</v>
      </c>
      <c r="EW1024" s="68" t="s">
        <v>2718</v>
      </c>
      <c r="EX1024" s="68" t="str">
        <f t="shared" si="48"/>
        <v>중형</v>
      </c>
      <c r="GE1024" s="68">
        <v>28013</v>
      </c>
      <c r="GF1024" s="68" t="s">
        <v>4685</v>
      </c>
    </row>
    <row r="1025" spans="6:188" x14ac:dyDescent="0.3">
      <c r="F1025" s="68">
        <v>84004</v>
      </c>
      <c r="G1025" s="68">
        <v>2</v>
      </c>
      <c r="H1025" s="68">
        <v>184004</v>
      </c>
      <c r="I1025" s="68">
        <v>284004</v>
      </c>
      <c r="J1025" s="68" t="s">
        <v>1410</v>
      </c>
      <c r="K1025" s="68" t="s">
        <v>8188</v>
      </c>
      <c r="L1025" s="68">
        <v>0</v>
      </c>
      <c r="M1025" s="68">
        <v>0</v>
      </c>
      <c r="N1025" s="68">
        <v>1</v>
      </c>
      <c r="O1025" s="68">
        <v>0</v>
      </c>
      <c r="P1025" s="68">
        <v>0</v>
      </c>
      <c r="Q1025" s="68">
        <v>0</v>
      </c>
      <c r="R1025" s="68">
        <v>0</v>
      </c>
      <c r="S1025" s="68">
        <v>0</v>
      </c>
      <c r="T1025" s="68">
        <v>0</v>
      </c>
      <c r="U1025" s="68">
        <v>0</v>
      </c>
      <c r="V1025" s="68">
        <v>0</v>
      </c>
      <c r="W1025" s="68">
        <v>0</v>
      </c>
      <c r="X1025" s="68">
        <v>0</v>
      </c>
      <c r="Y1025" s="68">
        <v>0</v>
      </c>
      <c r="Z1025" s="68">
        <v>0</v>
      </c>
      <c r="AA1025" s="68">
        <v>0</v>
      </c>
      <c r="AB1025" s="68">
        <v>0</v>
      </c>
      <c r="AC1025" s="68">
        <v>3600000</v>
      </c>
      <c r="AD1025" s="68">
        <v>112</v>
      </c>
      <c r="AE1025" s="68">
        <v>0</v>
      </c>
      <c r="AF1025" s="68">
        <v>3000</v>
      </c>
      <c r="AG1025" s="68">
        <v>0</v>
      </c>
      <c r="AH1025" s="68">
        <v>0</v>
      </c>
      <c r="AI1025" s="68">
        <v>0</v>
      </c>
      <c r="AJ1025" s="68">
        <v>0</v>
      </c>
      <c r="AK1025" s="68">
        <v>0</v>
      </c>
      <c r="AL1025" s="68">
        <v>0</v>
      </c>
      <c r="AM1025" s="68">
        <v>0</v>
      </c>
      <c r="AN1025" s="68">
        <v>0</v>
      </c>
      <c r="AO1025" s="68">
        <v>0</v>
      </c>
      <c r="AP1025" s="68" t="s">
        <v>1813</v>
      </c>
      <c r="AQ1025" s="68">
        <v>1</v>
      </c>
      <c r="AR1025" s="68">
        <v>0</v>
      </c>
      <c r="AS1025" s="68">
        <v>0</v>
      </c>
      <c r="AT1025" s="68">
        <v>40</v>
      </c>
      <c r="AU1025" s="68">
        <v>0</v>
      </c>
      <c r="AV1025" s="68">
        <v>4</v>
      </c>
      <c r="AW1025" s="68"/>
      <c r="AX1025" s="68">
        <v>0</v>
      </c>
      <c r="AY1025" s="126">
        <v>0</v>
      </c>
      <c r="AZ1025" s="68">
        <v>0</v>
      </c>
      <c r="BA1025" s="68">
        <v>0</v>
      </c>
      <c r="EQ1025" s="68">
        <v>57081</v>
      </c>
      <c r="ER1025" s="175">
        <v>2</v>
      </c>
      <c r="ES1025" s="68">
        <v>-1</v>
      </c>
      <c r="ET1025" s="68">
        <v>81</v>
      </c>
      <c r="EU1025" s="68">
        <v>0</v>
      </c>
      <c r="EV1025" s="68">
        <v>150081</v>
      </c>
      <c r="EW1025" s="68" t="s">
        <v>2719</v>
      </c>
      <c r="EX1025" s="68" t="str">
        <f t="shared" si="48"/>
        <v>중형</v>
      </c>
      <c r="GE1025" s="68">
        <v>28014</v>
      </c>
      <c r="GF1025" s="68" t="s">
        <v>3669</v>
      </c>
    </row>
    <row r="1026" spans="6:188" x14ac:dyDescent="0.3">
      <c r="F1026" s="68">
        <v>84005</v>
      </c>
      <c r="G1026" s="68">
        <v>2</v>
      </c>
      <c r="H1026" s="68">
        <v>184005</v>
      </c>
      <c r="I1026" s="68">
        <v>284005</v>
      </c>
      <c r="J1026" s="68" t="s">
        <v>1411</v>
      </c>
      <c r="K1026" s="68" t="s">
        <v>8670</v>
      </c>
      <c r="L1026" s="68">
        <v>0</v>
      </c>
      <c r="M1026" s="68">
        <v>0</v>
      </c>
      <c r="N1026" s="68">
        <v>1</v>
      </c>
      <c r="O1026" s="68">
        <v>0</v>
      </c>
      <c r="P1026" s="68">
        <v>0</v>
      </c>
      <c r="Q1026" s="68">
        <v>0</v>
      </c>
      <c r="R1026" s="68">
        <v>0</v>
      </c>
      <c r="S1026" s="68">
        <v>0</v>
      </c>
      <c r="T1026" s="68">
        <v>0</v>
      </c>
      <c r="U1026" s="68">
        <v>0</v>
      </c>
      <c r="V1026" s="68">
        <v>0</v>
      </c>
      <c r="W1026" s="68">
        <v>0</v>
      </c>
      <c r="X1026" s="68">
        <v>0</v>
      </c>
      <c r="Y1026" s="68">
        <v>0</v>
      </c>
      <c r="Z1026" s="68">
        <v>0</v>
      </c>
      <c r="AA1026" s="68">
        <v>0</v>
      </c>
      <c r="AB1026" s="68">
        <v>0</v>
      </c>
      <c r="AC1026" s="68">
        <v>7200000</v>
      </c>
      <c r="AD1026" s="68">
        <v>115</v>
      </c>
      <c r="AE1026" s="68">
        <v>6000</v>
      </c>
      <c r="AF1026" s="68">
        <v>0</v>
      </c>
      <c r="AG1026" s="68">
        <v>0</v>
      </c>
      <c r="AH1026" s="68">
        <v>0</v>
      </c>
      <c r="AI1026" s="68">
        <v>0</v>
      </c>
      <c r="AJ1026" s="68">
        <v>0</v>
      </c>
      <c r="AK1026" s="68">
        <v>0</v>
      </c>
      <c r="AL1026" s="68">
        <v>0</v>
      </c>
      <c r="AM1026" s="68">
        <v>0</v>
      </c>
      <c r="AN1026" s="68">
        <v>0</v>
      </c>
      <c r="AO1026" s="68">
        <v>0</v>
      </c>
      <c r="AP1026" s="68" t="s">
        <v>1814</v>
      </c>
      <c r="AQ1026" s="68">
        <v>1</v>
      </c>
      <c r="AR1026" s="68">
        <v>0</v>
      </c>
      <c r="AS1026" s="68">
        <v>0</v>
      </c>
      <c r="AT1026" s="68">
        <v>8</v>
      </c>
      <c r="AU1026" s="68">
        <v>0</v>
      </c>
      <c r="AV1026" s="68">
        <v>4</v>
      </c>
      <c r="AW1026" s="68"/>
      <c r="AX1026" s="68">
        <v>0</v>
      </c>
      <c r="AY1026" s="126">
        <v>0</v>
      </c>
      <c r="AZ1026" s="68">
        <v>0</v>
      </c>
      <c r="BA1026" s="68">
        <v>0</v>
      </c>
      <c r="EQ1026" s="68">
        <v>57082</v>
      </c>
      <c r="ER1026" s="175">
        <v>4</v>
      </c>
      <c r="ES1026" s="68">
        <v>-1</v>
      </c>
      <c r="ET1026" s="68">
        <v>82</v>
      </c>
      <c r="EU1026" s="68">
        <v>0</v>
      </c>
      <c r="EV1026" s="68">
        <v>150082</v>
      </c>
      <c r="EW1026" s="68" t="s">
        <v>2720</v>
      </c>
      <c r="EX1026" s="68" t="str">
        <f t="shared" si="48"/>
        <v>대형</v>
      </c>
      <c r="GE1026" s="68">
        <v>28015</v>
      </c>
      <c r="GF1026" s="68" t="s">
        <v>4686</v>
      </c>
    </row>
    <row r="1027" spans="6:188" x14ac:dyDescent="0.3">
      <c r="F1027" s="68">
        <v>84006</v>
      </c>
      <c r="G1027" s="68">
        <v>2</v>
      </c>
      <c r="H1027" s="68">
        <v>184006</v>
      </c>
      <c r="I1027" s="68">
        <v>284006</v>
      </c>
      <c r="J1027" s="68" t="s">
        <v>1412</v>
      </c>
      <c r="K1027" s="68" t="s">
        <v>8671</v>
      </c>
      <c r="L1027" s="68">
        <v>0</v>
      </c>
      <c r="M1027" s="68">
        <v>0</v>
      </c>
      <c r="N1027" s="68">
        <v>1</v>
      </c>
      <c r="O1027" s="68">
        <v>0</v>
      </c>
      <c r="P1027" s="68">
        <v>0</v>
      </c>
      <c r="Q1027" s="68">
        <v>0</v>
      </c>
      <c r="R1027" s="68">
        <v>0</v>
      </c>
      <c r="S1027" s="68">
        <v>0</v>
      </c>
      <c r="T1027" s="68">
        <v>0</v>
      </c>
      <c r="U1027" s="68">
        <v>0</v>
      </c>
      <c r="V1027" s="68">
        <v>0</v>
      </c>
      <c r="W1027" s="68">
        <v>0</v>
      </c>
      <c r="X1027" s="68">
        <v>0</v>
      </c>
      <c r="Y1027" s="68">
        <v>0</v>
      </c>
      <c r="Z1027" s="68">
        <v>0</v>
      </c>
      <c r="AA1027" s="68">
        <v>0</v>
      </c>
      <c r="AB1027" s="68">
        <v>0</v>
      </c>
      <c r="AC1027" s="68">
        <v>7200000</v>
      </c>
      <c r="AD1027" s="68">
        <v>120</v>
      </c>
      <c r="AE1027" s="68">
        <v>6000</v>
      </c>
      <c r="AF1027" s="68">
        <v>0</v>
      </c>
      <c r="AG1027" s="68">
        <v>0</v>
      </c>
      <c r="AH1027" s="68">
        <v>0</v>
      </c>
      <c r="AI1027" s="68">
        <v>0</v>
      </c>
      <c r="AJ1027" s="68">
        <v>0</v>
      </c>
      <c r="AK1027" s="68">
        <v>0</v>
      </c>
      <c r="AL1027" s="68">
        <v>0</v>
      </c>
      <c r="AM1027" s="68">
        <v>0</v>
      </c>
      <c r="AN1027" s="68">
        <v>0</v>
      </c>
      <c r="AO1027" s="68">
        <v>0</v>
      </c>
      <c r="AP1027" s="68" t="s">
        <v>1815</v>
      </c>
      <c r="AQ1027" s="68">
        <v>1</v>
      </c>
      <c r="AR1027" s="68">
        <v>0</v>
      </c>
      <c r="AS1027" s="68">
        <v>0</v>
      </c>
      <c r="AT1027" s="68">
        <v>8</v>
      </c>
      <c r="AU1027" s="68">
        <v>0</v>
      </c>
      <c r="AV1027" s="68">
        <v>4</v>
      </c>
      <c r="AW1027" s="68"/>
      <c r="AX1027" s="68">
        <v>0</v>
      </c>
      <c r="AY1027" s="126">
        <v>0</v>
      </c>
      <c r="AZ1027" s="68">
        <v>0</v>
      </c>
      <c r="BA1027" s="68">
        <v>0</v>
      </c>
      <c r="EQ1027" s="68">
        <v>57083</v>
      </c>
      <c r="ER1027" s="175">
        <v>2</v>
      </c>
      <c r="ES1027" s="68">
        <v>-1</v>
      </c>
      <c r="ET1027" s="68">
        <v>83</v>
      </c>
      <c r="EU1027" s="68">
        <v>0</v>
      </c>
      <c r="EV1027" s="68">
        <v>150083</v>
      </c>
      <c r="EW1027" s="68" t="s">
        <v>2721</v>
      </c>
      <c r="EX1027" s="68" t="str">
        <f t="shared" ref="EX1027:EX1090" si="49">IF(ER1027=1,"소형",IF(ER1027=2,"중형","대형"))</f>
        <v>중형</v>
      </c>
      <c r="GE1027" s="68">
        <v>28016</v>
      </c>
      <c r="GF1027" s="68" t="s">
        <v>4687</v>
      </c>
    </row>
    <row r="1028" spans="6:188" x14ac:dyDescent="0.3">
      <c r="F1028" s="68">
        <v>84007</v>
      </c>
      <c r="G1028" s="68">
        <v>2</v>
      </c>
      <c r="H1028" s="68">
        <v>184007</v>
      </c>
      <c r="I1028" s="68">
        <v>284007</v>
      </c>
      <c r="J1028" s="68" t="s">
        <v>1413</v>
      </c>
      <c r="K1028" s="68" t="s">
        <v>3608</v>
      </c>
      <c r="L1028" s="68">
        <v>0</v>
      </c>
      <c r="M1028" s="68">
        <v>0</v>
      </c>
      <c r="N1028" s="68">
        <v>1</v>
      </c>
      <c r="O1028" s="68">
        <v>0</v>
      </c>
      <c r="P1028" s="68">
        <v>0</v>
      </c>
      <c r="Q1028" s="68">
        <v>0</v>
      </c>
      <c r="R1028" s="68">
        <v>0</v>
      </c>
      <c r="S1028" s="68">
        <v>0</v>
      </c>
      <c r="T1028" s="68">
        <v>0</v>
      </c>
      <c r="U1028" s="68">
        <v>0</v>
      </c>
      <c r="V1028" s="68">
        <v>0</v>
      </c>
      <c r="W1028" s="68">
        <v>0</v>
      </c>
      <c r="X1028" s="68">
        <v>0</v>
      </c>
      <c r="Y1028" s="68">
        <v>0</v>
      </c>
      <c r="Z1028" s="68">
        <v>0</v>
      </c>
      <c r="AA1028" s="68">
        <v>0</v>
      </c>
      <c r="AB1028" s="68">
        <v>0</v>
      </c>
      <c r="AC1028" s="68">
        <v>3600000</v>
      </c>
      <c r="AD1028" s="68">
        <v>120</v>
      </c>
      <c r="AE1028" s="68">
        <v>3000</v>
      </c>
      <c r="AF1028" s="68">
        <v>0</v>
      </c>
      <c r="AG1028" s="68">
        <v>0</v>
      </c>
      <c r="AH1028" s="68">
        <v>0</v>
      </c>
      <c r="AI1028" s="68">
        <v>0</v>
      </c>
      <c r="AJ1028" s="68">
        <v>0</v>
      </c>
      <c r="AK1028" s="68">
        <v>0</v>
      </c>
      <c r="AL1028" s="68">
        <v>0</v>
      </c>
      <c r="AM1028" s="68">
        <v>0</v>
      </c>
      <c r="AN1028" s="68">
        <v>0</v>
      </c>
      <c r="AO1028" s="68">
        <v>0</v>
      </c>
      <c r="AP1028" s="68" t="s">
        <v>1816</v>
      </c>
      <c r="AQ1028" s="68">
        <v>1</v>
      </c>
      <c r="AR1028" s="68">
        <v>0</v>
      </c>
      <c r="AS1028" s="68">
        <v>0</v>
      </c>
      <c r="AT1028" s="68">
        <v>40</v>
      </c>
      <c r="AU1028" s="68">
        <v>0</v>
      </c>
      <c r="AV1028" s="68">
        <v>4</v>
      </c>
      <c r="AW1028" s="68"/>
      <c r="AX1028" s="68">
        <v>0</v>
      </c>
      <c r="AY1028" s="126">
        <v>0</v>
      </c>
      <c r="AZ1028" s="68">
        <v>0</v>
      </c>
      <c r="BA1028" s="68">
        <v>0</v>
      </c>
      <c r="EQ1028" s="68">
        <v>57084</v>
      </c>
      <c r="ER1028" s="175">
        <v>4</v>
      </c>
      <c r="ES1028" s="68">
        <v>-1</v>
      </c>
      <c r="ET1028" s="68">
        <v>84</v>
      </c>
      <c r="EU1028" s="68">
        <v>0</v>
      </c>
      <c r="EV1028" s="68">
        <v>150084</v>
      </c>
      <c r="EW1028" s="68" t="s">
        <v>2722</v>
      </c>
      <c r="EX1028" s="68" t="str">
        <f t="shared" si="49"/>
        <v>대형</v>
      </c>
      <c r="GE1028" s="68">
        <v>28017</v>
      </c>
      <c r="GF1028" s="68" t="s">
        <v>4688</v>
      </c>
    </row>
    <row r="1029" spans="6:188" x14ac:dyDescent="0.3">
      <c r="F1029" s="68">
        <v>84008</v>
      </c>
      <c r="G1029" s="68">
        <v>2</v>
      </c>
      <c r="H1029" s="68">
        <v>184008</v>
      </c>
      <c r="I1029" s="68">
        <v>284008</v>
      </c>
      <c r="J1029" s="68" t="s">
        <v>1414</v>
      </c>
      <c r="K1029" s="68" t="s">
        <v>8189</v>
      </c>
      <c r="L1029" s="68">
        <v>0</v>
      </c>
      <c r="M1029" s="68">
        <v>0</v>
      </c>
      <c r="N1029" s="68">
        <v>1</v>
      </c>
      <c r="O1029" s="68">
        <v>0</v>
      </c>
      <c r="P1029" s="68">
        <v>0</v>
      </c>
      <c r="Q1029" s="68">
        <v>0</v>
      </c>
      <c r="R1029" s="68">
        <v>0</v>
      </c>
      <c r="S1029" s="68">
        <v>0</v>
      </c>
      <c r="T1029" s="68">
        <v>0</v>
      </c>
      <c r="U1029" s="68">
        <v>0</v>
      </c>
      <c r="V1029" s="68">
        <v>0</v>
      </c>
      <c r="W1029" s="68">
        <v>0</v>
      </c>
      <c r="X1029" s="68">
        <v>0</v>
      </c>
      <c r="Y1029" s="68">
        <v>0</v>
      </c>
      <c r="Z1029" s="68">
        <v>0</v>
      </c>
      <c r="AA1029" s="68">
        <v>0</v>
      </c>
      <c r="AB1029" s="68">
        <v>0</v>
      </c>
      <c r="AC1029" s="68">
        <v>3600000</v>
      </c>
      <c r="AD1029" s="68">
        <v>122</v>
      </c>
      <c r="AE1029" s="68">
        <v>1500</v>
      </c>
      <c r="AF1029" s="68">
        <v>0</v>
      </c>
      <c r="AG1029" s="68">
        <v>0</v>
      </c>
      <c r="AH1029" s="68">
        <v>0</v>
      </c>
      <c r="AI1029" s="68">
        <v>0</v>
      </c>
      <c r="AJ1029" s="68">
        <v>0</v>
      </c>
      <c r="AK1029" s="68">
        <v>0</v>
      </c>
      <c r="AL1029" s="68">
        <v>0</v>
      </c>
      <c r="AM1029" s="68">
        <v>0</v>
      </c>
      <c r="AN1029" s="68">
        <v>0</v>
      </c>
      <c r="AO1029" s="68">
        <v>0</v>
      </c>
      <c r="AP1029" s="68" t="s">
        <v>1817</v>
      </c>
      <c r="AQ1029" s="68">
        <v>1</v>
      </c>
      <c r="AR1029" s="68">
        <v>0</v>
      </c>
      <c r="AS1029" s="68">
        <v>0</v>
      </c>
      <c r="AT1029" s="68">
        <v>8</v>
      </c>
      <c r="AU1029" s="68">
        <v>0</v>
      </c>
      <c r="AV1029" s="68">
        <v>4</v>
      </c>
      <c r="AW1029" s="68"/>
      <c r="AX1029" s="68">
        <v>0</v>
      </c>
      <c r="AY1029" s="126">
        <v>0</v>
      </c>
      <c r="AZ1029" s="68">
        <v>0</v>
      </c>
      <c r="BA1029" s="68">
        <v>0</v>
      </c>
      <c r="EQ1029" s="68">
        <v>57085</v>
      </c>
      <c r="ER1029" s="175">
        <v>4</v>
      </c>
      <c r="ES1029" s="68">
        <v>-1</v>
      </c>
      <c r="ET1029" s="68">
        <v>85</v>
      </c>
      <c r="EU1029" s="68">
        <v>0</v>
      </c>
      <c r="EV1029" s="68">
        <v>150085</v>
      </c>
      <c r="EW1029" s="68" t="s">
        <v>2723</v>
      </c>
      <c r="EX1029" s="68" t="str">
        <f t="shared" si="49"/>
        <v>대형</v>
      </c>
      <c r="GE1029" s="68">
        <v>28018</v>
      </c>
      <c r="GF1029" s="68" t="s">
        <v>4689</v>
      </c>
    </row>
    <row r="1030" spans="6:188" x14ac:dyDescent="0.3">
      <c r="F1030" s="68">
        <v>84009</v>
      </c>
      <c r="G1030" s="68">
        <v>2</v>
      </c>
      <c r="H1030" s="68">
        <v>184009</v>
      </c>
      <c r="I1030" s="68">
        <v>284009</v>
      </c>
      <c r="J1030" s="68" t="s">
        <v>1415</v>
      </c>
      <c r="K1030" s="68" t="s">
        <v>8190</v>
      </c>
      <c r="L1030" s="68">
        <v>0</v>
      </c>
      <c r="M1030" s="68">
        <v>0</v>
      </c>
      <c r="N1030" s="68">
        <v>1</v>
      </c>
      <c r="O1030" s="68">
        <v>0</v>
      </c>
      <c r="P1030" s="68">
        <v>0</v>
      </c>
      <c r="Q1030" s="68">
        <v>0</v>
      </c>
      <c r="R1030" s="68">
        <v>0</v>
      </c>
      <c r="S1030" s="68">
        <v>0</v>
      </c>
      <c r="T1030" s="68">
        <v>0</v>
      </c>
      <c r="U1030" s="68">
        <v>0</v>
      </c>
      <c r="V1030" s="68">
        <v>0</v>
      </c>
      <c r="W1030" s="68">
        <v>0</v>
      </c>
      <c r="X1030" s="68">
        <v>0</v>
      </c>
      <c r="Y1030" s="68">
        <v>0</v>
      </c>
      <c r="Z1030" s="68">
        <v>0</v>
      </c>
      <c r="AA1030" s="68">
        <v>0</v>
      </c>
      <c r="AB1030" s="68">
        <v>0</v>
      </c>
      <c r="AC1030" s="68">
        <v>3600000</v>
      </c>
      <c r="AD1030" s="68">
        <v>123</v>
      </c>
      <c r="AE1030" s="68">
        <v>1500</v>
      </c>
      <c r="AF1030" s="68">
        <v>0</v>
      </c>
      <c r="AG1030" s="68">
        <v>0</v>
      </c>
      <c r="AH1030" s="68">
        <v>0</v>
      </c>
      <c r="AI1030" s="68">
        <v>0</v>
      </c>
      <c r="AJ1030" s="68">
        <v>0</v>
      </c>
      <c r="AK1030" s="68">
        <v>0</v>
      </c>
      <c r="AL1030" s="68">
        <v>0</v>
      </c>
      <c r="AM1030" s="68">
        <v>0</v>
      </c>
      <c r="AN1030" s="68">
        <v>0</v>
      </c>
      <c r="AO1030" s="68">
        <v>0</v>
      </c>
      <c r="AP1030" s="68" t="s">
        <v>1818</v>
      </c>
      <c r="AQ1030" s="68">
        <v>1</v>
      </c>
      <c r="AR1030" s="68">
        <v>0</v>
      </c>
      <c r="AS1030" s="68">
        <v>0</v>
      </c>
      <c r="AT1030" s="68">
        <v>40</v>
      </c>
      <c r="AU1030" s="68">
        <v>0</v>
      </c>
      <c r="AV1030" s="68">
        <v>4</v>
      </c>
      <c r="AW1030" s="68"/>
      <c r="AX1030" s="68">
        <v>0</v>
      </c>
      <c r="AY1030" s="126">
        <v>0</v>
      </c>
      <c r="AZ1030" s="68">
        <v>0</v>
      </c>
      <c r="BA1030" s="68">
        <v>0</v>
      </c>
      <c r="EQ1030" s="68">
        <v>57086</v>
      </c>
      <c r="ER1030" s="175">
        <v>4</v>
      </c>
      <c r="ES1030" s="68">
        <v>-1</v>
      </c>
      <c r="ET1030" s="68">
        <v>86</v>
      </c>
      <c r="EU1030" s="68">
        <v>0</v>
      </c>
      <c r="EV1030" s="68">
        <v>150086</v>
      </c>
      <c r="EW1030" s="68" t="s">
        <v>2724</v>
      </c>
      <c r="EX1030" s="68" t="str">
        <f t="shared" si="49"/>
        <v>대형</v>
      </c>
      <c r="GE1030" s="68">
        <v>28019</v>
      </c>
      <c r="GF1030" s="68" t="s">
        <v>2617</v>
      </c>
    </row>
    <row r="1031" spans="6:188" x14ac:dyDescent="0.3">
      <c r="F1031" s="68">
        <v>84010</v>
      </c>
      <c r="G1031" s="68">
        <v>2</v>
      </c>
      <c r="H1031" s="68">
        <v>184010</v>
      </c>
      <c r="I1031" s="68">
        <v>284010</v>
      </c>
      <c r="J1031" s="68" t="s">
        <v>1416</v>
      </c>
      <c r="K1031" s="68" t="s">
        <v>8191</v>
      </c>
      <c r="L1031" s="68">
        <v>0</v>
      </c>
      <c r="M1031" s="68">
        <v>0</v>
      </c>
      <c r="N1031" s="68">
        <v>1</v>
      </c>
      <c r="O1031" s="68">
        <v>0</v>
      </c>
      <c r="P1031" s="68">
        <v>0</v>
      </c>
      <c r="Q1031" s="68">
        <v>0</v>
      </c>
      <c r="R1031" s="68">
        <v>0</v>
      </c>
      <c r="S1031" s="68">
        <v>0</v>
      </c>
      <c r="T1031" s="68">
        <v>0</v>
      </c>
      <c r="U1031" s="68">
        <v>0</v>
      </c>
      <c r="V1031" s="68">
        <v>0</v>
      </c>
      <c r="W1031" s="68">
        <v>0</v>
      </c>
      <c r="X1031" s="68">
        <v>0</v>
      </c>
      <c r="Y1031" s="68">
        <v>0</v>
      </c>
      <c r="Z1031" s="68">
        <v>0</v>
      </c>
      <c r="AA1031" s="68">
        <v>0</v>
      </c>
      <c r="AB1031" s="68">
        <v>0</v>
      </c>
      <c r="AC1031" s="68">
        <v>3600000</v>
      </c>
      <c r="AD1031" s="68">
        <v>133</v>
      </c>
      <c r="AE1031" s="68">
        <v>3000</v>
      </c>
      <c r="AF1031" s="68">
        <v>0</v>
      </c>
      <c r="AG1031" s="68">
        <v>0</v>
      </c>
      <c r="AH1031" s="68">
        <v>0</v>
      </c>
      <c r="AI1031" s="68">
        <v>0</v>
      </c>
      <c r="AJ1031" s="68">
        <v>0</v>
      </c>
      <c r="AK1031" s="68">
        <v>0</v>
      </c>
      <c r="AL1031" s="68">
        <v>0</v>
      </c>
      <c r="AM1031" s="68">
        <v>0</v>
      </c>
      <c r="AN1031" s="68">
        <v>0</v>
      </c>
      <c r="AO1031" s="68">
        <v>0</v>
      </c>
      <c r="AP1031" s="68" t="s">
        <v>1819</v>
      </c>
      <c r="AQ1031" s="68">
        <v>1</v>
      </c>
      <c r="AR1031" s="68">
        <v>0</v>
      </c>
      <c r="AS1031" s="68">
        <v>0</v>
      </c>
      <c r="AT1031" s="68">
        <v>40</v>
      </c>
      <c r="AU1031" s="68">
        <v>0</v>
      </c>
      <c r="AV1031" s="68">
        <v>4</v>
      </c>
      <c r="AW1031" s="68"/>
      <c r="AX1031" s="68">
        <v>0</v>
      </c>
      <c r="AY1031" s="126">
        <v>0</v>
      </c>
      <c r="AZ1031" s="68">
        <v>0</v>
      </c>
      <c r="BA1031" s="68">
        <v>0</v>
      </c>
      <c r="EQ1031" s="68">
        <v>57087</v>
      </c>
      <c r="ER1031" s="175">
        <v>4</v>
      </c>
      <c r="ES1031" s="68">
        <v>-1</v>
      </c>
      <c r="ET1031" s="68">
        <v>87</v>
      </c>
      <c r="EU1031" s="68">
        <v>0</v>
      </c>
      <c r="EV1031" s="68">
        <v>150087</v>
      </c>
      <c r="EW1031" s="68" t="s">
        <v>2725</v>
      </c>
      <c r="EX1031" s="68" t="str">
        <f t="shared" si="49"/>
        <v>대형</v>
      </c>
      <c r="GE1031" s="68">
        <v>28020</v>
      </c>
      <c r="GF1031" s="68" t="s">
        <v>4690</v>
      </c>
    </row>
    <row r="1032" spans="6:188" x14ac:dyDescent="0.3">
      <c r="F1032" s="68">
        <v>84011</v>
      </c>
      <c r="G1032" s="68">
        <v>2</v>
      </c>
      <c r="H1032" s="68">
        <v>184011</v>
      </c>
      <c r="I1032" s="68">
        <v>284011</v>
      </c>
      <c r="J1032" s="68" t="s">
        <v>1417</v>
      </c>
      <c r="K1032" s="68" t="s">
        <v>8192</v>
      </c>
      <c r="L1032" s="68">
        <v>0</v>
      </c>
      <c r="M1032" s="68">
        <v>0</v>
      </c>
      <c r="N1032" s="68">
        <v>1</v>
      </c>
      <c r="O1032" s="68">
        <v>0</v>
      </c>
      <c r="P1032" s="68">
        <v>0</v>
      </c>
      <c r="Q1032" s="68">
        <v>0</v>
      </c>
      <c r="R1032" s="68">
        <v>0</v>
      </c>
      <c r="S1032" s="68">
        <v>0</v>
      </c>
      <c r="T1032" s="68">
        <v>0</v>
      </c>
      <c r="U1032" s="68">
        <v>0</v>
      </c>
      <c r="V1032" s="68">
        <v>0</v>
      </c>
      <c r="W1032" s="68">
        <v>0</v>
      </c>
      <c r="X1032" s="68">
        <v>0</v>
      </c>
      <c r="Y1032" s="68">
        <v>0</v>
      </c>
      <c r="Z1032" s="68">
        <v>0</v>
      </c>
      <c r="AA1032" s="68">
        <v>0</v>
      </c>
      <c r="AB1032" s="68">
        <v>0</v>
      </c>
      <c r="AC1032" s="68">
        <v>3600000</v>
      </c>
      <c r="AD1032" s="68">
        <v>116</v>
      </c>
      <c r="AE1032" s="68">
        <v>1500</v>
      </c>
      <c r="AF1032" s="68">
        <v>0</v>
      </c>
      <c r="AG1032" s="68">
        <v>0</v>
      </c>
      <c r="AH1032" s="68">
        <v>0</v>
      </c>
      <c r="AI1032" s="68">
        <v>0</v>
      </c>
      <c r="AJ1032" s="68">
        <v>0</v>
      </c>
      <c r="AK1032" s="68">
        <v>0</v>
      </c>
      <c r="AL1032" s="68">
        <v>0</v>
      </c>
      <c r="AM1032" s="68">
        <v>0</v>
      </c>
      <c r="AN1032" s="68">
        <v>0</v>
      </c>
      <c r="AO1032" s="68">
        <v>0</v>
      </c>
      <c r="AP1032" s="68" t="s">
        <v>1820</v>
      </c>
      <c r="AQ1032" s="68">
        <v>1</v>
      </c>
      <c r="AR1032" s="68">
        <v>0</v>
      </c>
      <c r="AS1032" s="68">
        <v>0</v>
      </c>
      <c r="AT1032" s="68">
        <v>40</v>
      </c>
      <c r="AU1032" s="68">
        <v>0</v>
      </c>
      <c r="AV1032" s="68">
        <v>4</v>
      </c>
      <c r="AW1032" s="68"/>
      <c r="AX1032" s="68">
        <v>0</v>
      </c>
      <c r="AY1032" s="126">
        <v>0</v>
      </c>
      <c r="AZ1032" s="68">
        <v>0</v>
      </c>
      <c r="BA1032" s="68">
        <v>0</v>
      </c>
      <c r="EQ1032" s="68">
        <v>57088</v>
      </c>
      <c r="ER1032" s="175">
        <v>2</v>
      </c>
      <c r="ES1032" s="68">
        <v>-1</v>
      </c>
      <c r="ET1032" s="68">
        <v>88</v>
      </c>
      <c r="EU1032" s="68">
        <v>0</v>
      </c>
      <c r="EV1032" s="68">
        <v>150088</v>
      </c>
      <c r="EW1032" s="68" t="s">
        <v>2726</v>
      </c>
      <c r="EX1032" s="68" t="str">
        <f t="shared" si="49"/>
        <v>중형</v>
      </c>
      <c r="GE1032" s="68">
        <v>28021</v>
      </c>
      <c r="GF1032" s="68" t="s">
        <v>4691</v>
      </c>
    </row>
    <row r="1033" spans="6:188" x14ac:dyDescent="0.3">
      <c r="F1033" s="68">
        <v>84012</v>
      </c>
      <c r="G1033" s="68">
        <v>2</v>
      </c>
      <c r="H1033" s="68">
        <v>184012</v>
      </c>
      <c r="I1033" s="68">
        <v>284012</v>
      </c>
      <c r="J1033" s="68" t="s">
        <v>2472</v>
      </c>
      <c r="K1033" s="68" t="s">
        <v>8672</v>
      </c>
      <c r="L1033" s="68">
        <v>0</v>
      </c>
      <c r="M1033" s="68">
        <v>0</v>
      </c>
      <c r="N1033" s="68">
        <v>1</v>
      </c>
      <c r="O1033" s="68">
        <v>0</v>
      </c>
      <c r="P1033" s="68">
        <v>0</v>
      </c>
      <c r="Q1033" s="68">
        <v>0</v>
      </c>
      <c r="R1033" s="68">
        <v>0</v>
      </c>
      <c r="S1033" s="68">
        <v>0</v>
      </c>
      <c r="T1033" s="68">
        <v>0</v>
      </c>
      <c r="U1033" s="68">
        <v>0</v>
      </c>
      <c r="V1033" s="68">
        <v>0</v>
      </c>
      <c r="W1033" s="68">
        <v>0</v>
      </c>
      <c r="X1033" s="68">
        <v>0</v>
      </c>
      <c r="Y1033" s="68">
        <v>0</v>
      </c>
      <c r="Z1033" s="68">
        <v>0</v>
      </c>
      <c r="AA1033" s="68">
        <v>0</v>
      </c>
      <c r="AB1033" s="68">
        <v>0</v>
      </c>
      <c r="AC1033" s="68">
        <v>3600000</v>
      </c>
      <c r="AD1033" s="68">
        <v>142</v>
      </c>
      <c r="AE1033" s="68">
        <v>5000</v>
      </c>
      <c r="AF1033" s="68">
        <v>0</v>
      </c>
      <c r="AG1033" s="68">
        <v>0</v>
      </c>
      <c r="AH1033" s="68">
        <v>0</v>
      </c>
      <c r="AI1033" s="68">
        <v>0</v>
      </c>
      <c r="AJ1033" s="68">
        <v>0</v>
      </c>
      <c r="AK1033" s="68">
        <v>0</v>
      </c>
      <c r="AL1033" s="68">
        <v>0</v>
      </c>
      <c r="AM1033" s="68">
        <v>0</v>
      </c>
      <c r="AN1033" s="68">
        <v>0</v>
      </c>
      <c r="AO1033" s="68">
        <v>0</v>
      </c>
      <c r="AP1033" s="68" t="s">
        <v>1821</v>
      </c>
      <c r="AQ1033" s="68">
        <v>1</v>
      </c>
      <c r="AR1033" s="68">
        <v>0</v>
      </c>
      <c r="AS1033" s="68">
        <v>0</v>
      </c>
      <c r="AT1033" s="68">
        <v>8</v>
      </c>
      <c r="AU1033" s="68">
        <v>0</v>
      </c>
      <c r="AV1033" s="68">
        <v>4</v>
      </c>
      <c r="AW1033" s="68"/>
      <c r="AX1033" s="68">
        <v>0</v>
      </c>
      <c r="AY1033" s="126">
        <v>0</v>
      </c>
      <c r="AZ1033" s="68">
        <v>0</v>
      </c>
      <c r="BA1033" s="68">
        <v>0</v>
      </c>
      <c r="EQ1033" s="68">
        <v>57089</v>
      </c>
      <c r="ER1033" s="175">
        <v>4</v>
      </c>
      <c r="ES1033" s="68">
        <v>-1</v>
      </c>
      <c r="ET1033" s="68">
        <v>89</v>
      </c>
      <c r="EU1033" s="68">
        <v>0</v>
      </c>
      <c r="EV1033" s="68">
        <v>150089</v>
      </c>
      <c r="EW1033" s="68" t="s">
        <v>2727</v>
      </c>
      <c r="EX1033" s="68" t="str">
        <f t="shared" si="49"/>
        <v>대형</v>
      </c>
      <c r="GE1033" s="68">
        <v>28022</v>
      </c>
      <c r="GF1033" s="68" t="s">
        <v>4239</v>
      </c>
    </row>
    <row r="1034" spans="6:188" x14ac:dyDescent="0.3">
      <c r="F1034" s="68">
        <v>84013</v>
      </c>
      <c r="G1034" s="68">
        <v>2</v>
      </c>
      <c r="H1034" s="68">
        <v>184013</v>
      </c>
      <c r="I1034" s="68">
        <v>284013</v>
      </c>
      <c r="J1034" s="68" t="s">
        <v>1420</v>
      </c>
      <c r="K1034" s="68" t="s">
        <v>3609</v>
      </c>
      <c r="L1034" s="68">
        <v>0</v>
      </c>
      <c r="M1034" s="68">
        <v>0</v>
      </c>
      <c r="N1034" s="68">
        <v>1</v>
      </c>
      <c r="O1034" s="68">
        <v>0</v>
      </c>
      <c r="P1034" s="68">
        <v>0</v>
      </c>
      <c r="Q1034" s="68">
        <v>0</v>
      </c>
      <c r="R1034" s="68">
        <v>0</v>
      </c>
      <c r="S1034" s="68">
        <v>0</v>
      </c>
      <c r="T1034" s="68">
        <v>0</v>
      </c>
      <c r="U1034" s="68">
        <v>0</v>
      </c>
      <c r="V1034" s="68">
        <v>0</v>
      </c>
      <c r="W1034" s="68">
        <v>0</v>
      </c>
      <c r="X1034" s="68">
        <v>0</v>
      </c>
      <c r="Y1034" s="68">
        <v>0</v>
      </c>
      <c r="Z1034" s="68">
        <v>0</v>
      </c>
      <c r="AA1034" s="68">
        <v>0</v>
      </c>
      <c r="AB1034" s="68">
        <v>0</v>
      </c>
      <c r="AC1034" s="68">
        <v>3600000</v>
      </c>
      <c r="AD1034" s="68">
        <v>142</v>
      </c>
      <c r="AE1034" s="68">
        <v>10000</v>
      </c>
      <c r="AF1034" s="68">
        <v>0</v>
      </c>
      <c r="AG1034" s="68">
        <v>0</v>
      </c>
      <c r="AH1034" s="68">
        <v>0</v>
      </c>
      <c r="AI1034" s="68">
        <v>0</v>
      </c>
      <c r="AJ1034" s="68">
        <v>0</v>
      </c>
      <c r="AK1034" s="68">
        <v>0</v>
      </c>
      <c r="AL1034" s="68">
        <v>0</v>
      </c>
      <c r="AM1034" s="68">
        <v>0</v>
      </c>
      <c r="AN1034" s="68">
        <v>0</v>
      </c>
      <c r="AO1034" s="68">
        <v>0</v>
      </c>
      <c r="AP1034" s="68" t="s">
        <v>1822</v>
      </c>
      <c r="AQ1034" s="68">
        <v>1</v>
      </c>
      <c r="AR1034" s="68">
        <v>0</v>
      </c>
      <c r="AS1034" s="68">
        <v>0</v>
      </c>
      <c r="AT1034" s="68">
        <v>40</v>
      </c>
      <c r="AU1034" s="68">
        <v>0</v>
      </c>
      <c r="AV1034" s="68">
        <v>4</v>
      </c>
      <c r="AW1034" s="68"/>
      <c r="AX1034" s="68">
        <v>0</v>
      </c>
      <c r="AY1034" s="126">
        <v>0</v>
      </c>
      <c r="AZ1034" s="68">
        <v>0</v>
      </c>
      <c r="BA1034" s="68">
        <v>0</v>
      </c>
      <c r="EQ1034" s="68">
        <v>57090</v>
      </c>
      <c r="ER1034" s="175">
        <v>4</v>
      </c>
      <c r="ES1034" s="68">
        <v>-1</v>
      </c>
      <c r="ET1034" s="68">
        <v>90</v>
      </c>
      <c r="EU1034" s="68">
        <v>0</v>
      </c>
      <c r="EV1034" s="68">
        <v>150090</v>
      </c>
      <c r="EW1034" s="68" t="s">
        <v>2728</v>
      </c>
      <c r="EX1034" s="68" t="str">
        <f t="shared" si="49"/>
        <v>대형</v>
      </c>
      <c r="GE1034" s="68">
        <v>28023</v>
      </c>
      <c r="GF1034" s="68" t="s">
        <v>4692</v>
      </c>
    </row>
    <row r="1035" spans="6:188" x14ac:dyDescent="0.3">
      <c r="F1035" s="68">
        <v>84014</v>
      </c>
      <c r="G1035" s="68">
        <v>2</v>
      </c>
      <c r="H1035" s="68">
        <v>184014</v>
      </c>
      <c r="I1035" s="68">
        <v>284014</v>
      </c>
      <c r="J1035" s="68" t="s">
        <v>1422</v>
      </c>
      <c r="K1035" s="68" t="s">
        <v>8194</v>
      </c>
      <c r="L1035" s="68">
        <v>0</v>
      </c>
      <c r="M1035" s="68">
        <v>0</v>
      </c>
      <c r="N1035" s="68">
        <v>1</v>
      </c>
      <c r="O1035" s="68">
        <v>0</v>
      </c>
      <c r="P1035" s="68">
        <v>0</v>
      </c>
      <c r="Q1035" s="68">
        <v>0</v>
      </c>
      <c r="R1035" s="68">
        <v>0</v>
      </c>
      <c r="S1035" s="68">
        <v>0</v>
      </c>
      <c r="T1035" s="68">
        <v>0</v>
      </c>
      <c r="U1035" s="68">
        <v>0</v>
      </c>
      <c r="V1035" s="68">
        <v>0</v>
      </c>
      <c r="W1035" s="68">
        <v>0</v>
      </c>
      <c r="X1035" s="68">
        <v>0</v>
      </c>
      <c r="Y1035" s="68">
        <v>0</v>
      </c>
      <c r="Z1035" s="68">
        <v>0</v>
      </c>
      <c r="AA1035" s="68">
        <v>0</v>
      </c>
      <c r="AB1035" s="68">
        <v>0</v>
      </c>
      <c r="AC1035" s="68">
        <v>3600000</v>
      </c>
      <c r="AD1035" s="68">
        <v>144</v>
      </c>
      <c r="AE1035" s="68">
        <v>10000</v>
      </c>
      <c r="AF1035" s="68">
        <v>0</v>
      </c>
      <c r="AG1035" s="68">
        <v>0</v>
      </c>
      <c r="AH1035" s="68">
        <v>0</v>
      </c>
      <c r="AI1035" s="68">
        <v>0</v>
      </c>
      <c r="AJ1035" s="68">
        <v>0</v>
      </c>
      <c r="AK1035" s="68">
        <v>0</v>
      </c>
      <c r="AL1035" s="68">
        <v>0</v>
      </c>
      <c r="AM1035" s="68">
        <v>0</v>
      </c>
      <c r="AN1035" s="68">
        <v>0</v>
      </c>
      <c r="AO1035" s="68">
        <v>0</v>
      </c>
      <c r="AP1035" s="68" t="s">
        <v>1823</v>
      </c>
      <c r="AQ1035" s="68">
        <v>1</v>
      </c>
      <c r="AR1035" s="68">
        <v>0</v>
      </c>
      <c r="AS1035" s="68">
        <v>0</v>
      </c>
      <c r="AT1035" s="68">
        <v>40</v>
      </c>
      <c r="AU1035" s="68">
        <v>0</v>
      </c>
      <c r="AV1035" s="68">
        <v>4</v>
      </c>
      <c r="AW1035" s="68"/>
      <c r="AX1035" s="68">
        <v>0</v>
      </c>
      <c r="AY1035" s="126">
        <v>0</v>
      </c>
      <c r="AZ1035" s="68">
        <v>0</v>
      </c>
      <c r="BA1035" s="68">
        <v>0</v>
      </c>
      <c r="EQ1035" s="68">
        <v>57091</v>
      </c>
      <c r="ER1035" s="175">
        <v>4</v>
      </c>
      <c r="ES1035" s="68">
        <v>-1</v>
      </c>
      <c r="ET1035" s="68">
        <v>91</v>
      </c>
      <c r="EU1035" s="68">
        <v>0</v>
      </c>
      <c r="EV1035" s="68">
        <v>150091</v>
      </c>
      <c r="EW1035" s="68" t="s">
        <v>2729</v>
      </c>
      <c r="EX1035" s="68" t="str">
        <f t="shared" si="49"/>
        <v>대형</v>
      </c>
      <c r="GE1035" s="68">
        <v>28024</v>
      </c>
      <c r="GF1035" s="68" t="s">
        <v>4693</v>
      </c>
    </row>
    <row r="1036" spans="6:188" x14ac:dyDescent="0.3">
      <c r="F1036" s="68">
        <v>84015</v>
      </c>
      <c r="G1036" s="68">
        <v>2</v>
      </c>
      <c r="H1036" s="68">
        <v>184015</v>
      </c>
      <c r="I1036" s="68">
        <v>284015</v>
      </c>
      <c r="J1036" s="68" t="s">
        <v>1424</v>
      </c>
      <c r="K1036" s="68" t="s">
        <v>8195</v>
      </c>
      <c r="L1036" s="68">
        <v>0</v>
      </c>
      <c r="M1036" s="68">
        <v>0</v>
      </c>
      <c r="N1036" s="68">
        <v>1</v>
      </c>
      <c r="O1036" s="68">
        <v>0</v>
      </c>
      <c r="P1036" s="68">
        <v>0</v>
      </c>
      <c r="Q1036" s="68">
        <v>0</v>
      </c>
      <c r="R1036" s="68">
        <v>0</v>
      </c>
      <c r="S1036" s="68">
        <v>0</v>
      </c>
      <c r="T1036" s="68">
        <v>0</v>
      </c>
      <c r="U1036" s="68">
        <v>0</v>
      </c>
      <c r="V1036" s="68">
        <v>0</v>
      </c>
      <c r="W1036" s="68">
        <v>0</v>
      </c>
      <c r="X1036" s="68">
        <v>0</v>
      </c>
      <c r="Y1036" s="68">
        <v>0</v>
      </c>
      <c r="Z1036" s="68">
        <v>0</v>
      </c>
      <c r="AA1036" s="68">
        <v>0</v>
      </c>
      <c r="AB1036" s="68">
        <v>0</v>
      </c>
      <c r="AC1036" s="68">
        <v>3600000</v>
      </c>
      <c r="AD1036" s="68">
        <v>145</v>
      </c>
      <c r="AE1036" s="68">
        <v>10000</v>
      </c>
      <c r="AF1036" s="68">
        <v>0</v>
      </c>
      <c r="AG1036" s="68">
        <v>0</v>
      </c>
      <c r="AH1036" s="68">
        <v>0</v>
      </c>
      <c r="AI1036" s="68">
        <v>0</v>
      </c>
      <c r="AJ1036" s="68">
        <v>0</v>
      </c>
      <c r="AK1036" s="68">
        <v>0</v>
      </c>
      <c r="AL1036" s="68">
        <v>0</v>
      </c>
      <c r="AM1036" s="68">
        <v>0</v>
      </c>
      <c r="AN1036" s="68">
        <v>0</v>
      </c>
      <c r="AO1036" s="68">
        <v>0</v>
      </c>
      <c r="AP1036" s="68" t="s">
        <v>1824</v>
      </c>
      <c r="AQ1036" s="68">
        <v>1</v>
      </c>
      <c r="AR1036" s="68">
        <v>0</v>
      </c>
      <c r="AS1036" s="68">
        <v>0</v>
      </c>
      <c r="AT1036" s="68">
        <v>40</v>
      </c>
      <c r="AU1036" s="68">
        <v>0</v>
      </c>
      <c r="AV1036" s="68">
        <v>4</v>
      </c>
      <c r="AW1036" s="68"/>
      <c r="AX1036" s="68">
        <v>0</v>
      </c>
      <c r="AY1036" s="126">
        <v>0</v>
      </c>
      <c r="AZ1036" s="68">
        <v>0</v>
      </c>
      <c r="BA1036" s="68">
        <v>0</v>
      </c>
      <c r="EQ1036" s="68">
        <v>57092</v>
      </c>
      <c r="ER1036" s="175">
        <v>4</v>
      </c>
      <c r="ES1036" s="68">
        <v>-1</v>
      </c>
      <c r="ET1036" s="68">
        <v>92</v>
      </c>
      <c r="EU1036" s="68">
        <v>0</v>
      </c>
      <c r="EV1036" s="68">
        <v>150092</v>
      </c>
      <c r="EW1036" s="68" t="s">
        <v>2730</v>
      </c>
      <c r="EX1036" s="68" t="str">
        <f t="shared" si="49"/>
        <v>대형</v>
      </c>
      <c r="GE1036" s="68">
        <v>28025</v>
      </c>
      <c r="GF1036" s="68" t="s">
        <v>3884</v>
      </c>
    </row>
    <row r="1037" spans="6:188" x14ac:dyDescent="0.3">
      <c r="F1037" s="68">
        <v>84016</v>
      </c>
      <c r="G1037" s="68">
        <v>2</v>
      </c>
      <c r="H1037" s="68">
        <v>184016</v>
      </c>
      <c r="I1037" s="68">
        <v>284016</v>
      </c>
      <c r="J1037" s="68" t="s">
        <v>3610</v>
      </c>
      <c r="K1037" s="68" t="s">
        <v>8673</v>
      </c>
      <c r="L1037" s="68">
        <v>0</v>
      </c>
      <c r="M1037" s="68">
        <v>0</v>
      </c>
      <c r="N1037" s="68">
        <v>1</v>
      </c>
      <c r="O1037" s="68">
        <v>0</v>
      </c>
      <c r="P1037" s="68">
        <v>0</v>
      </c>
      <c r="Q1037" s="68">
        <v>0</v>
      </c>
      <c r="R1037" s="68">
        <v>0</v>
      </c>
      <c r="S1037" s="68">
        <v>0</v>
      </c>
      <c r="T1037" s="68">
        <v>0</v>
      </c>
      <c r="U1037" s="68">
        <v>0</v>
      </c>
      <c r="V1037" s="68">
        <v>0</v>
      </c>
      <c r="W1037" s="68">
        <v>0</v>
      </c>
      <c r="X1037" s="68">
        <v>0</v>
      </c>
      <c r="Y1037" s="68">
        <v>0</v>
      </c>
      <c r="Z1037" s="68">
        <v>0</v>
      </c>
      <c r="AA1037" s="68">
        <v>0</v>
      </c>
      <c r="AB1037" s="68">
        <v>0</v>
      </c>
      <c r="AC1037" s="68">
        <v>3600000</v>
      </c>
      <c r="AD1037" s="68">
        <v>115</v>
      </c>
      <c r="AE1037" s="68">
        <v>3000</v>
      </c>
      <c r="AF1037" s="68">
        <v>0</v>
      </c>
      <c r="AG1037" s="68">
        <v>0</v>
      </c>
      <c r="AH1037" s="68">
        <v>0</v>
      </c>
      <c r="AI1037" s="68">
        <v>0</v>
      </c>
      <c r="AJ1037" s="68">
        <v>0</v>
      </c>
      <c r="AK1037" s="68">
        <v>0</v>
      </c>
      <c r="AL1037" s="68">
        <v>0</v>
      </c>
      <c r="AM1037" s="68">
        <v>0</v>
      </c>
      <c r="AN1037" s="68">
        <v>0</v>
      </c>
      <c r="AO1037" s="68">
        <v>0</v>
      </c>
      <c r="AP1037" s="68" t="s">
        <v>3611</v>
      </c>
      <c r="AQ1037" s="68">
        <v>1</v>
      </c>
      <c r="AR1037" s="68">
        <v>0</v>
      </c>
      <c r="AS1037" s="68">
        <v>0</v>
      </c>
      <c r="AT1037" s="68">
        <v>40</v>
      </c>
      <c r="AU1037" s="68">
        <v>0</v>
      </c>
      <c r="AV1037" s="68">
        <v>4</v>
      </c>
      <c r="AW1037" s="68"/>
      <c r="AX1037" s="68">
        <v>0</v>
      </c>
      <c r="AY1037" s="126">
        <v>0</v>
      </c>
      <c r="AZ1037" s="68">
        <v>0</v>
      </c>
      <c r="BA1037" s="68">
        <v>0</v>
      </c>
      <c r="EQ1037" s="68">
        <v>257064</v>
      </c>
      <c r="ER1037" s="175">
        <v>1</v>
      </c>
      <c r="ES1037" s="68">
        <v>-1</v>
      </c>
      <c r="ET1037" s="68">
        <v>64</v>
      </c>
      <c r="EU1037" s="68">
        <v>0</v>
      </c>
      <c r="EV1037" s="68">
        <v>150064</v>
      </c>
      <c r="EW1037" s="68" t="s">
        <v>2702</v>
      </c>
      <c r="EX1037" s="68" t="str">
        <f t="shared" si="49"/>
        <v>소형</v>
      </c>
      <c r="GE1037" s="68">
        <v>28026</v>
      </c>
      <c r="GF1037" s="68" t="s">
        <v>4694</v>
      </c>
    </row>
    <row r="1038" spans="6:188" x14ac:dyDescent="0.3">
      <c r="F1038" s="68">
        <v>84017</v>
      </c>
      <c r="G1038" s="68">
        <v>2</v>
      </c>
      <c r="H1038" s="68">
        <v>184017</v>
      </c>
      <c r="I1038" s="68">
        <v>284017</v>
      </c>
      <c r="J1038" s="68" t="s">
        <v>3612</v>
      </c>
      <c r="K1038" s="68" t="s">
        <v>8674</v>
      </c>
      <c r="L1038" s="68">
        <v>0</v>
      </c>
      <c r="M1038" s="68">
        <v>0</v>
      </c>
      <c r="N1038" s="68">
        <v>1</v>
      </c>
      <c r="O1038" s="68">
        <v>0</v>
      </c>
      <c r="P1038" s="68">
        <v>0</v>
      </c>
      <c r="Q1038" s="68">
        <v>0</v>
      </c>
      <c r="R1038" s="68">
        <v>0</v>
      </c>
      <c r="S1038" s="68">
        <v>0</v>
      </c>
      <c r="T1038" s="68">
        <v>0</v>
      </c>
      <c r="U1038" s="68">
        <v>0</v>
      </c>
      <c r="V1038" s="68">
        <v>0</v>
      </c>
      <c r="W1038" s="68">
        <v>0</v>
      </c>
      <c r="X1038" s="68">
        <v>0</v>
      </c>
      <c r="Y1038" s="68">
        <v>0</v>
      </c>
      <c r="Z1038" s="68">
        <v>0</v>
      </c>
      <c r="AA1038" s="68">
        <v>0</v>
      </c>
      <c r="AB1038" s="68">
        <v>0</v>
      </c>
      <c r="AC1038" s="68">
        <v>1800000</v>
      </c>
      <c r="AD1038" s="68">
        <v>115</v>
      </c>
      <c r="AE1038" s="68">
        <v>1500</v>
      </c>
      <c r="AF1038" s="68">
        <v>0</v>
      </c>
      <c r="AG1038" s="68">
        <v>0</v>
      </c>
      <c r="AH1038" s="68">
        <v>0</v>
      </c>
      <c r="AI1038" s="68">
        <v>0</v>
      </c>
      <c r="AJ1038" s="68">
        <v>0</v>
      </c>
      <c r="AK1038" s="68">
        <v>0</v>
      </c>
      <c r="AL1038" s="68">
        <v>0</v>
      </c>
      <c r="AM1038" s="68">
        <v>0</v>
      </c>
      <c r="AN1038" s="68">
        <v>0</v>
      </c>
      <c r="AO1038" s="68">
        <v>0</v>
      </c>
      <c r="AP1038" s="68" t="s">
        <v>3613</v>
      </c>
      <c r="AQ1038" s="68">
        <v>1</v>
      </c>
      <c r="AR1038" s="68">
        <v>0</v>
      </c>
      <c r="AS1038" s="68">
        <v>0</v>
      </c>
      <c r="AT1038" s="68">
        <v>0</v>
      </c>
      <c r="AU1038" s="68">
        <v>0</v>
      </c>
      <c r="AV1038" s="68">
        <v>4</v>
      </c>
      <c r="AW1038" s="68"/>
      <c r="AX1038" s="68">
        <v>0</v>
      </c>
      <c r="AY1038" s="126">
        <v>0</v>
      </c>
      <c r="AZ1038" s="68">
        <v>0</v>
      </c>
      <c r="BA1038" s="68">
        <v>0</v>
      </c>
      <c r="EQ1038" s="68">
        <v>357064</v>
      </c>
      <c r="ER1038" s="175">
        <v>1</v>
      </c>
      <c r="ES1038" s="68">
        <v>-1</v>
      </c>
      <c r="ET1038" s="68">
        <v>64</v>
      </c>
      <c r="EU1038" s="68">
        <v>0</v>
      </c>
      <c r="EV1038" s="68">
        <v>150064</v>
      </c>
      <c r="EW1038" s="68" t="s">
        <v>2702</v>
      </c>
      <c r="EX1038" s="68" t="str">
        <f t="shared" si="49"/>
        <v>소형</v>
      </c>
      <c r="GE1038" s="68">
        <v>28027</v>
      </c>
      <c r="GF1038" s="68" t="s">
        <v>2750</v>
      </c>
    </row>
    <row r="1039" spans="6:188" x14ac:dyDescent="0.3">
      <c r="F1039" s="68">
        <v>84018</v>
      </c>
      <c r="G1039" s="68">
        <v>2</v>
      </c>
      <c r="H1039" s="68">
        <v>184018</v>
      </c>
      <c r="I1039" s="68">
        <v>284018</v>
      </c>
      <c r="J1039" s="68" t="s">
        <v>3614</v>
      </c>
      <c r="K1039" s="68" t="s">
        <v>8675</v>
      </c>
      <c r="L1039" s="68">
        <v>0</v>
      </c>
      <c r="M1039" s="68">
        <v>0</v>
      </c>
      <c r="N1039" s="68">
        <v>60000</v>
      </c>
      <c r="O1039" s="68">
        <v>0</v>
      </c>
      <c r="P1039" s="68">
        <v>1</v>
      </c>
      <c r="Q1039" s="68">
        <v>0</v>
      </c>
      <c r="R1039" s="68">
        <v>0</v>
      </c>
      <c r="S1039" s="68">
        <v>0</v>
      </c>
      <c r="T1039" s="68">
        <v>0</v>
      </c>
      <c r="U1039" s="68">
        <v>0</v>
      </c>
      <c r="V1039" s="68">
        <v>0</v>
      </c>
      <c r="W1039" s="68">
        <v>0</v>
      </c>
      <c r="X1039" s="68">
        <v>0</v>
      </c>
      <c r="Y1039" s="68">
        <v>0</v>
      </c>
      <c r="Z1039" s="68">
        <v>0</v>
      </c>
      <c r="AA1039" s="68">
        <v>0</v>
      </c>
      <c r="AB1039" s="68">
        <v>0</v>
      </c>
      <c r="AC1039" s="68">
        <v>0</v>
      </c>
      <c r="AD1039" s="68">
        <v>0</v>
      </c>
      <c r="AE1039" s="68">
        <v>0</v>
      </c>
      <c r="AF1039" s="68">
        <v>0</v>
      </c>
      <c r="AG1039" s="68">
        <v>0</v>
      </c>
      <c r="AH1039" s="68">
        <v>0</v>
      </c>
      <c r="AI1039" s="68">
        <v>0</v>
      </c>
      <c r="AJ1039" s="68">
        <v>0</v>
      </c>
      <c r="AK1039" s="68">
        <v>0</v>
      </c>
      <c r="AL1039" s="68">
        <v>0</v>
      </c>
      <c r="AM1039" s="68">
        <v>0</v>
      </c>
      <c r="AN1039" s="68">
        <v>0</v>
      </c>
      <c r="AO1039" s="68">
        <v>0</v>
      </c>
      <c r="AP1039" s="68" t="s">
        <v>3615</v>
      </c>
      <c r="AQ1039" s="68">
        <v>1</v>
      </c>
      <c r="AR1039" s="68">
        <v>0</v>
      </c>
      <c r="AS1039" s="68">
        <v>0</v>
      </c>
      <c r="AT1039" s="68">
        <v>0</v>
      </c>
      <c r="AU1039" s="68">
        <v>0</v>
      </c>
      <c r="AV1039" s="68">
        <v>4</v>
      </c>
      <c r="AW1039" s="68"/>
      <c r="AX1039" s="68">
        <v>0</v>
      </c>
      <c r="AY1039" s="126">
        <v>0</v>
      </c>
      <c r="AZ1039" s="68">
        <v>0</v>
      </c>
      <c r="BA1039" s="68">
        <v>0</v>
      </c>
      <c r="EQ1039" s="68">
        <v>57093</v>
      </c>
      <c r="ER1039" s="175">
        <v>1</v>
      </c>
      <c r="ES1039" s="68">
        <v>-1</v>
      </c>
      <c r="ET1039" s="68">
        <v>93</v>
      </c>
      <c r="EU1039" s="68">
        <v>0</v>
      </c>
      <c r="EV1039" s="68">
        <v>150093</v>
      </c>
      <c r="EW1039" s="68" t="s">
        <v>2731</v>
      </c>
      <c r="EX1039" s="68" t="str">
        <f t="shared" si="49"/>
        <v>소형</v>
      </c>
      <c r="GE1039" s="68">
        <v>28028</v>
      </c>
      <c r="GF1039" s="68" t="s">
        <v>2751</v>
      </c>
    </row>
    <row r="1040" spans="6:188" x14ac:dyDescent="0.3">
      <c r="F1040" s="68">
        <v>84019</v>
      </c>
      <c r="G1040" s="68">
        <v>2</v>
      </c>
      <c r="H1040" s="68">
        <v>184019</v>
      </c>
      <c r="I1040" s="68">
        <v>284019</v>
      </c>
      <c r="J1040" s="68" t="s">
        <v>10388</v>
      </c>
      <c r="K1040" s="68" t="s">
        <v>8676</v>
      </c>
      <c r="L1040" s="68">
        <v>0</v>
      </c>
      <c r="M1040" s="68">
        <v>0</v>
      </c>
      <c r="N1040" s="68">
        <v>7200000</v>
      </c>
      <c r="O1040" s="68">
        <v>0</v>
      </c>
      <c r="P1040" s="68">
        <v>0</v>
      </c>
      <c r="Q1040" s="68">
        <v>0</v>
      </c>
      <c r="R1040" s="68">
        <v>0</v>
      </c>
      <c r="S1040" s="68">
        <v>0</v>
      </c>
      <c r="T1040" s="68">
        <v>0</v>
      </c>
      <c r="U1040" s="68">
        <v>0</v>
      </c>
      <c r="V1040" s="68">
        <v>0</v>
      </c>
      <c r="W1040" s="68">
        <v>0</v>
      </c>
      <c r="X1040" s="68">
        <v>0</v>
      </c>
      <c r="Y1040" s="68">
        <v>0</v>
      </c>
      <c r="Z1040" s="68">
        <v>0</v>
      </c>
      <c r="AA1040" s="68">
        <v>0</v>
      </c>
      <c r="AB1040" s="68">
        <v>0</v>
      </c>
      <c r="AC1040" s="68">
        <v>7200000</v>
      </c>
      <c r="AD1040" s="68">
        <v>154</v>
      </c>
      <c r="AE1040" s="68">
        <v>3</v>
      </c>
      <c r="AF1040" s="68">
        <v>0</v>
      </c>
      <c r="AG1040" s="68">
        <v>0</v>
      </c>
      <c r="AH1040" s="68">
        <v>0</v>
      </c>
      <c r="AI1040" s="68">
        <v>0</v>
      </c>
      <c r="AJ1040" s="68">
        <v>0</v>
      </c>
      <c r="AK1040" s="68">
        <v>0</v>
      </c>
      <c r="AL1040" s="68">
        <v>0</v>
      </c>
      <c r="AM1040" s="68">
        <v>0</v>
      </c>
      <c r="AN1040" s="68">
        <v>0</v>
      </c>
      <c r="AO1040" s="68">
        <v>0</v>
      </c>
      <c r="AP1040" s="68" t="s">
        <v>8677</v>
      </c>
      <c r="AQ1040" s="68">
        <v>1</v>
      </c>
      <c r="AR1040" s="68">
        <v>0</v>
      </c>
      <c r="AS1040" s="68">
        <v>0</v>
      </c>
      <c r="AT1040" s="68">
        <v>32</v>
      </c>
      <c r="AU1040" s="68">
        <v>0</v>
      </c>
      <c r="AV1040" s="68">
        <v>4</v>
      </c>
      <c r="AW1040" s="68"/>
      <c r="AX1040" s="68">
        <v>0</v>
      </c>
      <c r="AY1040" s="126">
        <v>0</v>
      </c>
      <c r="AZ1040" s="68">
        <v>0</v>
      </c>
      <c r="BA1040" s="68">
        <v>0</v>
      </c>
      <c r="EQ1040" s="68">
        <v>157093</v>
      </c>
      <c r="ER1040" s="175">
        <v>1</v>
      </c>
      <c r="ES1040" s="68">
        <v>-1</v>
      </c>
      <c r="ET1040" s="68">
        <v>93</v>
      </c>
      <c r="EU1040" s="68">
        <v>0</v>
      </c>
      <c r="EV1040" s="68">
        <v>150093</v>
      </c>
      <c r="EW1040" s="68" t="s">
        <v>2731</v>
      </c>
      <c r="EX1040" s="68" t="str">
        <f t="shared" si="49"/>
        <v>소형</v>
      </c>
      <c r="GE1040" s="68">
        <v>28029</v>
      </c>
      <c r="GF1040" s="68" t="s">
        <v>4695</v>
      </c>
    </row>
    <row r="1041" spans="6:188" x14ac:dyDescent="0.3">
      <c r="F1041" s="68">
        <v>84020</v>
      </c>
      <c r="G1041" s="68">
        <v>2</v>
      </c>
      <c r="H1041" s="68">
        <v>184020</v>
      </c>
      <c r="I1041" s="68">
        <v>284020</v>
      </c>
      <c r="J1041" s="68" t="s">
        <v>8678</v>
      </c>
      <c r="K1041" s="68" t="s">
        <v>8679</v>
      </c>
      <c r="L1041" s="68">
        <v>0</v>
      </c>
      <c r="M1041" s="68">
        <v>0</v>
      </c>
      <c r="N1041" s="68">
        <v>2419200000</v>
      </c>
      <c r="O1041" s="68">
        <v>0</v>
      </c>
      <c r="P1041" s="68">
        <v>0</v>
      </c>
      <c r="Q1041" s="68">
        <v>0</v>
      </c>
      <c r="R1041" s="68">
        <v>0</v>
      </c>
      <c r="S1041" s="68">
        <v>0</v>
      </c>
      <c r="T1041" s="68">
        <v>0</v>
      </c>
      <c r="U1041" s="68">
        <v>0</v>
      </c>
      <c r="V1041" s="68">
        <v>0</v>
      </c>
      <c r="W1041" s="68">
        <v>0</v>
      </c>
      <c r="X1041" s="68">
        <v>0</v>
      </c>
      <c r="Y1041" s="68">
        <v>0</v>
      </c>
      <c r="Z1041" s="68">
        <v>0</v>
      </c>
      <c r="AA1041" s="68">
        <v>0</v>
      </c>
      <c r="AB1041" s="68">
        <v>0</v>
      </c>
      <c r="AC1041" s="68">
        <v>2419200000</v>
      </c>
      <c r="AD1041" s="68">
        <v>143</v>
      </c>
      <c r="AE1041" s="68">
        <v>1000</v>
      </c>
      <c r="AF1041" s="68">
        <v>0</v>
      </c>
      <c r="AG1041" s="68">
        <v>142</v>
      </c>
      <c r="AH1041" s="68">
        <v>1000</v>
      </c>
      <c r="AI1041" s="68">
        <v>0</v>
      </c>
      <c r="AJ1041" s="68">
        <v>144</v>
      </c>
      <c r="AK1041" s="68">
        <v>1000</v>
      </c>
      <c r="AL1041" s="68">
        <v>0</v>
      </c>
      <c r="AM1041" s="68">
        <v>155</v>
      </c>
      <c r="AN1041" s="68">
        <v>1000</v>
      </c>
      <c r="AO1041" s="68">
        <v>0</v>
      </c>
      <c r="AP1041" s="68" t="s">
        <v>8680</v>
      </c>
      <c r="AQ1041" s="68">
        <v>1</v>
      </c>
      <c r="AR1041" s="68">
        <v>0</v>
      </c>
      <c r="AS1041" s="68">
        <v>0</v>
      </c>
      <c r="AT1041" s="68">
        <v>0</v>
      </c>
      <c r="AU1041" s="68">
        <v>0</v>
      </c>
      <c r="AV1041" s="68">
        <v>4</v>
      </c>
      <c r="AW1041" s="68"/>
      <c r="AX1041" s="68">
        <v>0</v>
      </c>
      <c r="AY1041" s="126">
        <v>0</v>
      </c>
      <c r="AZ1041" s="68">
        <v>0</v>
      </c>
      <c r="BA1041" s="68">
        <v>0</v>
      </c>
      <c r="EQ1041" s="68">
        <v>57094</v>
      </c>
      <c r="ER1041" s="175">
        <v>4</v>
      </c>
      <c r="ES1041" s="68">
        <v>-1</v>
      </c>
      <c r="ET1041" s="68">
        <v>94</v>
      </c>
      <c r="EU1041" s="68">
        <v>0</v>
      </c>
      <c r="EV1041" s="68">
        <v>150094</v>
      </c>
      <c r="EW1041" s="68" t="s">
        <v>2732</v>
      </c>
      <c r="EX1041" s="68" t="str">
        <f t="shared" si="49"/>
        <v>대형</v>
      </c>
      <c r="GE1041" s="68">
        <v>28030</v>
      </c>
      <c r="GF1041" s="68" t="s">
        <v>4696</v>
      </c>
    </row>
    <row r="1042" spans="6:188" x14ac:dyDescent="0.3">
      <c r="F1042" s="68">
        <v>84021</v>
      </c>
      <c r="G1042" s="68">
        <v>2</v>
      </c>
      <c r="H1042" s="68">
        <v>184021</v>
      </c>
      <c r="I1042" s="68">
        <v>284021</v>
      </c>
      <c r="J1042" s="68" t="s">
        <v>10124</v>
      </c>
      <c r="K1042" s="68" t="s">
        <v>10125</v>
      </c>
      <c r="L1042" s="68">
        <v>0</v>
      </c>
      <c r="M1042" s="68">
        <v>0</v>
      </c>
      <c r="N1042" s="68">
        <v>0</v>
      </c>
      <c r="O1042" s="68">
        <v>0</v>
      </c>
      <c r="P1042" s="68">
        <v>2</v>
      </c>
      <c r="Q1042" s="68">
        <v>0</v>
      </c>
      <c r="R1042" s="68">
        <v>0</v>
      </c>
      <c r="S1042" s="68">
        <v>0</v>
      </c>
      <c r="T1042" s="68">
        <v>0</v>
      </c>
      <c r="U1042" s="68">
        <v>0</v>
      </c>
      <c r="V1042" s="68">
        <v>0</v>
      </c>
      <c r="W1042" s="68">
        <v>0</v>
      </c>
      <c r="X1042" s="68">
        <v>0</v>
      </c>
      <c r="Y1042" s="68">
        <v>0</v>
      </c>
      <c r="Z1042" s="68">
        <v>0</v>
      </c>
      <c r="AA1042" s="68">
        <v>0</v>
      </c>
      <c r="AB1042" s="68">
        <v>0</v>
      </c>
      <c r="AC1042" s="68">
        <v>0</v>
      </c>
      <c r="AD1042" s="68">
        <v>0</v>
      </c>
      <c r="AE1042" s="68">
        <v>0</v>
      </c>
      <c r="AF1042" s="68">
        <v>0</v>
      </c>
      <c r="AG1042" s="68">
        <v>0</v>
      </c>
      <c r="AH1042" s="68">
        <v>0</v>
      </c>
      <c r="AI1042" s="68">
        <v>0</v>
      </c>
      <c r="AJ1042" s="68">
        <v>0</v>
      </c>
      <c r="AK1042" s="68">
        <v>0</v>
      </c>
      <c r="AL1042" s="68">
        <v>0</v>
      </c>
      <c r="AM1042" s="68">
        <v>0</v>
      </c>
      <c r="AN1042" s="68">
        <v>0</v>
      </c>
      <c r="AO1042" s="68">
        <v>0</v>
      </c>
      <c r="AP1042" s="68" t="s">
        <v>10126</v>
      </c>
      <c r="AQ1042" s="68">
        <v>1</v>
      </c>
      <c r="AR1042" s="68">
        <v>0</v>
      </c>
      <c r="AS1042" s="68">
        <v>0</v>
      </c>
      <c r="AT1042" s="68">
        <v>0</v>
      </c>
      <c r="AU1042" s="68">
        <v>0</v>
      </c>
      <c r="AV1042" s="68">
        <v>4</v>
      </c>
      <c r="AW1042" s="68"/>
      <c r="AX1042" s="68">
        <v>0</v>
      </c>
      <c r="AY1042" s="126">
        <v>0</v>
      </c>
      <c r="AZ1042" s="68">
        <v>0</v>
      </c>
      <c r="BA1042" s="68">
        <v>0</v>
      </c>
      <c r="EQ1042" s="68">
        <v>157094</v>
      </c>
      <c r="ER1042" s="175">
        <v>4</v>
      </c>
      <c r="ES1042" s="68">
        <v>-1</v>
      </c>
      <c r="ET1042" s="68">
        <v>94</v>
      </c>
      <c r="EU1042" s="68">
        <v>0</v>
      </c>
      <c r="EV1042" s="68">
        <v>150094</v>
      </c>
      <c r="EW1042" s="68" t="s">
        <v>2732</v>
      </c>
      <c r="EX1042" s="68" t="str">
        <f t="shared" si="49"/>
        <v>대형</v>
      </c>
      <c r="GE1042" s="68">
        <v>28031</v>
      </c>
      <c r="GF1042" s="68" t="s">
        <v>4697</v>
      </c>
    </row>
    <row r="1043" spans="6:188" x14ac:dyDescent="0.3">
      <c r="F1043" s="68">
        <v>84022</v>
      </c>
      <c r="G1043" s="68">
        <v>2</v>
      </c>
      <c r="H1043" s="68">
        <v>184022</v>
      </c>
      <c r="I1043" s="68">
        <v>284022</v>
      </c>
      <c r="J1043" s="68" t="s">
        <v>10127</v>
      </c>
      <c r="K1043" s="68">
        <v>0</v>
      </c>
      <c r="L1043" s="68">
        <v>100</v>
      </c>
      <c r="M1043" s="68">
        <v>0</v>
      </c>
      <c r="N1043" s="68">
        <v>1</v>
      </c>
      <c r="O1043" s="68">
        <v>0</v>
      </c>
      <c r="P1043" s="68">
        <v>0</v>
      </c>
      <c r="Q1043" s="68">
        <v>0</v>
      </c>
      <c r="R1043" s="68">
        <v>0</v>
      </c>
      <c r="S1043" s="68">
        <v>0</v>
      </c>
      <c r="T1043" s="68">
        <v>0</v>
      </c>
      <c r="U1043" s="68">
        <v>0</v>
      </c>
      <c r="V1043" s="68">
        <v>0</v>
      </c>
      <c r="W1043" s="68">
        <v>0</v>
      </c>
      <c r="X1043" s="68">
        <v>0</v>
      </c>
      <c r="Y1043" s="68">
        <v>0</v>
      </c>
      <c r="Z1043" s="68">
        <v>0</v>
      </c>
      <c r="AA1043" s="68">
        <v>0</v>
      </c>
      <c r="AB1043" s="68">
        <v>0</v>
      </c>
      <c r="AC1043" s="68">
        <v>3600000</v>
      </c>
      <c r="AD1043" s="68">
        <v>156</v>
      </c>
      <c r="AE1043" s="68">
        <v>1</v>
      </c>
      <c r="AF1043" s="68">
        <v>0</v>
      </c>
      <c r="AG1043" s="68">
        <v>0</v>
      </c>
      <c r="AH1043" s="68">
        <v>0</v>
      </c>
      <c r="AI1043" s="68">
        <v>0</v>
      </c>
      <c r="AJ1043" s="68">
        <v>0</v>
      </c>
      <c r="AK1043" s="68">
        <v>0</v>
      </c>
      <c r="AL1043" s="68">
        <v>0</v>
      </c>
      <c r="AM1043" s="68">
        <v>0</v>
      </c>
      <c r="AN1043" s="68">
        <v>0</v>
      </c>
      <c r="AO1043" s="68">
        <v>0</v>
      </c>
      <c r="AP1043" s="68" t="s">
        <v>10128</v>
      </c>
      <c r="AQ1043" s="68">
        <v>1</v>
      </c>
      <c r="AR1043" s="68">
        <v>0</v>
      </c>
      <c r="AS1043" s="68">
        <v>0</v>
      </c>
      <c r="AT1043" s="68">
        <v>32</v>
      </c>
      <c r="AU1043" s="68">
        <v>0</v>
      </c>
      <c r="AV1043" s="68">
        <v>4</v>
      </c>
      <c r="AW1043" s="68"/>
      <c r="AX1043" s="68">
        <v>0</v>
      </c>
      <c r="AY1043" s="126">
        <v>0</v>
      </c>
      <c r="AZ1043" s="68">
        <v>0</v>
      </c>
      <c r="BA1043" s="68">
        <v>0</v>
      </c>
      <c r="EQ1043" s="68">
        <v>57095</v>
      </c>
      <c r="ER1043" s="175">
        <v>4</v>
      </c>
      <c r="ES1043" s="68">
        <v>-1</v>
      </c>
      <c r="ET1043" s="68">
        <v>95</v>
      </c>
      <c r="EU1043" s="68">
        <v>0</v>
      </c>
      <c r="EV1043" s="68">
        <v>150095</v>
      </c>
      <c r="EW1043" s="68" t="s">
        <v>2733</v>
      </c>
      <c r="EX1043" s="68" t="str">
        <f t="shared" si="49"/>
        <v>대형</v>
      </c>
      <c r="GE1043" s="68">
        <v>28032</v>
      </c>
      <c r="GF1043" s="68" t="s">
        <v>4698</v>
      </c>
    </row>
    <row r="1044" spans="6:188" x14ac:dyDescent="0.3">
      <c r="F1044" s="68">
        <v>84023</v>
      </c>
      <c r="G1044" s="68">
        <v>2</v>
      </c>
      <c r="H1044" s="68">
        <v>184023</v>
      </c>
      <c r="I1044" s="68">
        <v>284023</v>
      </c>
      <c r="J1044" s="68" t="s">
        <v>10129</v>
      </c>
      <c r="K1044" s="68">
        <v>0</v>
      </c>
      <c r="L1044" s="68">
        <v>100</v>
      </c>
      <c r="M1044" s="68">
        <v>0</v>
      </c>
      <c r="N1044" s="68">
        <v>1</v>
      </c>
      <c r="O1044" s="68">
        <v>0</v>
      </c>
      <c r="P1044" s="68">
        <v>0</v>
      </c>
      <c r="Q1044" s="68">
        <v>0</v>
      </c>
      <c r="R1044" s="68">
        <v>0</v>
      </c>
      <c r="S1044" s="68">
        <v>0</v>
      </c>
      <c r="T1044" s="68">
        <v>0</v>
      </c>
      <c r="U1044" s="68">
        <v>0</v>
      </c>
      <c r="V1044" s="68">
        <v>0</v>
      </c>
      <c r="W1044" s="68">
        <v>0</v>
      </c>
      <c r="X1044" s="68">
        <v>0</v>
      </c>
      <c r="Y1044" s="68">
        <v>0</v>
      </c>
      <c r="Z1044" s="68">
        <v>0</v>
      </c>
      <c r="AA1044" s="68">
        <v>0</v>
      </c>
      <c r="AB1044" s="68">
        <v>0</v>
      </c>
      <c r="AC1044" s="68">
        <v>7200000</v>
      </c>
      <c r="AD1044" s="68">
        <v>156</v>
      </c>
      <c r="AE1044" s="68">
        <v>1</v>
      </c>
      <c r="AF1044" s="68">
        <v>0</v>
      </c>
      <c r="AG1044" s="68">
        <v>0</v>
      </c>
      <c r="AH1044" s="68">
        <v>0</v>
      </c>
      <c r="AI1044" s="68">
        <v>0</v>
      </c>
      <c r="AJ1044" s="68">
        <v>0</v>
      </c>
      <c r="AK1044" s="68">
        <v>0</v>
      </c>
      <c r="AL1044" s="68">
        <v>0</v>
      </c>
      <c r="AM1044" s="68">
        <v>0</v>
      </c>
      <c r="AN1044" s="68">
        <v>0</v>
      </c>
      <c r="AO1044" s="68">
        <v>0</v>
      </c>
      <c r="AP1044" s="68" t="s">
        <v>10130</v>
      </c>
      <c r="AQ1044" s="68">
        <v>1</v>
      </c>
      <c r="AR1044" s="68">
        <v>0</v>
      </c>
      <c r="AS1044" s="68">
        <v>0</v>
      </c>
      <c r="AT1044" s="68">
        <v>0</v>
      </c>
      <c r="AU1044" s="68">
        <v>0</v>
      </c>
      <c r="AV1044" s="68">
        <v>4</v>
      </c>
      <c r="AW1044" s="68"/>
      <c r="AX1044" s="68">
        <v>0</v>
      </c>
      <c r="AY1044" s="126">
        <v>0</v>
      </c>
      <c r="AZ1044" s="68">
        <v>0</v>
      </c>
      <c r="BA1044" s="68">
        <v>0</v>
      </c>
      <c r="EQ1044" s="68">
        <v>157095</v>
      </c>
      <c r="ER1044" s="175">
        <v>4</v>
      </c>
      <c r="ES1044" s="68">
        <v>-1</v>
      </c>
      <c r="ET1044" s="68">
        <v>95</v>
      </c>
      <c r="EU1044" s="68">
        <v>0</v>
      </c>
      <c r="EV1044" s="68">
        <v>150095</v>
      </c>
      <c r="EW1044" s="68" t="s">
        <v>2733</v>
      </c>
      <c r="EX1044" s="68" t="str">
        <f t="shared" si="49"/>
        <v>대형</v>
      </c>
      <c r="GE1044" s="68">
        <v>28033</v>
      </c>
      <c r="GF1044" s="68" t="s">
        <v>4699</v>
      </c>
    </row>
    <row r="1045" spans="6:188" x14ac:dyDescent="0.3">
      <c r="F1045" s="68">
        <v>84024</v>
      </c>
      <c r="G1045" s="68">
        <v>2</v>
      </c>
      <c r="H1045" s="68">
        <v>184024</v>
      </c>
      <c r="I1045" s="68">
        <v>284019</v>
      </c>
      <c r="J1045" s="68" t="s">
        <v>10389</v>
      </c>
      <c r="K1045" s="68" t="s">
        <v>8676</v>
      </c>
      <c r="L1045" s="68">
        <v>0</v>
      </c>
      <c r="M1045" s="68">
        <v>0</v>
      </c>
      <c r="N1045" s="68">
        <v>7200000</v>
      </c>
      <c r="O1045" s="68">
        <v>0</v>
      </c>
      <c r="P1045" s="68">
        <v>0</v>
      </c>
      <c r="Q1045" s="68">
        <v>0</v>
      </c>
      <c r="R1045" s="68">
        <v>0</v>
      </c>
      <c r="S1045" s="68">
        <v>0</v>
      </c>
      <c r="T1045" s="68">
        <v>0</v>
      </c>
      <c r="U1045" s="68">
        <v>0</v>
      </c>
      <c r="V1045" s="68">
        <v>0</v>
      </c>
      <c r="W1045" s="68">
        <v>0</v>
      </c>
      <c r="X1045" s="68">
        <v>0</v>
      </c>
      <c r="Y1045" s="68">
        <v>0</v>
      </c>
      <c r="Z1045" s="68">
        <v>0</v>
      </c>
      <c r="AA1045" s="68">
        <v>0</v>
      </c>
      <c r="AB1045" s="68">
        <v>0</v>
      </c>
      <c r="AC1045" s="68">
        <v>7200000</v>
      </c>
      <c r="AD1045" s="68">
        <v>154</v>
      </c>
      <c r="AE1045" s="68">
        <v>6</v>
      </c>
      <c r="AF1045" s="68">
        <v>0</v>
      </c>
      <c r="AG1045" s="68">
        <v>0</v>
      </c>
      <c r="AH1045" s="68">
        <v>0</v>
      </c>
      <c r="AI1045" s="68">
        <v>0</v>
      </c>
      <c r="AJ1045" s="68">
        <v>0</v>
      </c>
      <c r="AK1045" s="68">
        <v>0</v>
      </c>
      <c r="AL1045" s="68">
        <v>0</v>
      </c>
      <c r="AM1045" s="68">
        <v>0</v>
      </c>
      <c r="AN1045" s="68">
        <v>0</v>
      </c>
      <c r="AO1045" s="68">
        <v>0</v>
      </c>
      <c r="AP1045" s="68" t="s">
        <v>10390</v>
      </c>
      <c r="AQ1045" s="68">
        <v>1</v>
      </c>
      <c r="AR1045" s="68">
        <v>0</v>
      </c>
      <c r="AS1045" s="68">
        <v>0</v>
      </c>
      <c r="AT1045" s="68">
        <v>32</v>
      </c>
      <c r="AU1045" s="68">
        <v>0</v>
      </c>
      <c r="AV1045" s="68">
        <v>4</v>
      </c>
      <c r="AW1045" s="68"/>
      <c r="AX1045" s="68">
        <v>0</v>
      </c>
      <c r="AY1045" s="126">
        <v>0</v>
      </c>
      <c r="AZ1045" s="68">
        <v>0</v>
      </c>
      <c r="BA1045" s="68">
        <v>0</v>
      </c>
      <c r="EQ1045" s="68">
        <v>457064</v>
      </c>
      <c r="ER1045" s="175">
        <v>1</v>
      </c>
      <c r="ES1045" s="68">
        <v>-1</v>
      </c>
      <c r="ET1045" s="68">
        <v>64</v>
      </c>
      <c r="EU1045" s="68">
        <v>0</v>
      </c>
      <c r="EV1045" s="68">
        <v>150064</v>
      </c>
      <c r="EW1045" s="68" t="s">
        <v>2702</v>
      </c>
      <c r="EX1045" s="68" t="str">
        <f t="shared" si="49"/>
        <v>소형</v>
      </c>
      <c r="GE1045" s="68">
        <v>28034</v>
      </c>
      <c r="GF1045" s="68" t="s">
        <v>4700</v>
      </c>
    </row>
    <row r="1046" spans="6:188" x14ac:dyDescent="0.3">
      <c r="F1046" s="68">
        <v>84025</v>
      </c>
      <c r="G1046" s="68">
        <v>2</v>
      </c>
      <c r="H1046" s="68">
        <v>184025</v>
      </c>
      <c r="I1046" s="68">
        <v>284025</v>
      </c>
      <c r="J1046" s="68" t="s">
        <v>10591</v>
      </c>
      <c r="K1046" s="68" t="s">
        <v>10592</v>
      </c>
      <c r="L1046" s="68">
        <v>0</v>
      </c>
      <c r="M1046" s="68">
        <v>0</v>
      </c>
      <c r="N1046" s="68">
        <v>0</v>
      </c>
      <c r="O1046" s="68">
        <v>0</v>
      </c>
      <c r="P1046" s="68">
        <v>3</v>
      </c>
      <c r="Q1046" s="68">
        <v>0</v>
      </c>
      <c r="R1046" s="68">
        <v>0</v>
      </c>
      <c r="S1046" s="68">
        <v>0</v>
      </c>
      <c r="T1046" s="68">
        <v>0</v>
      </c>
      <c r="U1046" s="68">
        <v>0</v>
      </c>
      <c r="V1046" s="68">
        <v>0</v>
      </c>
      <c r="W1046" s="68">
        <v>0</v>
      </c>
      <c r="X1046" s="68">
        <v>0</v>
      </c>
      <c r="Y1046" s="68">
        <v>0</v>
      </c>
      <c r="Z1046" s="68">
        <v>0</v>
      </c>
      <c r="AA1046" s="68">
        <v>0</v>
      </c>
      <c r="AB1046" s="68">
        <v>0</v>
      </c>
      <c r="AC1046" s="68">
        <v>0</v>
      </c>
      <c r="AD1046" s="68">
        <v>0</v>
      </c>
      <c r="AE1046" s="68">
        <v>0</v>
      </c>
      <c r="AF1046" s="68">
        <v>0</v>
      </c>
      <c r="AG1046" s="68">
        <v>0</v>
      </c>
      <c r="AH1046" s="68">
        <v>0</v>
      </c>
      <c r="AI1046" s="68">
        <v>0</v>
      </c>
      <c r="AJ1046" s="68">
        <v>0</v>
      </c>
      <c r="AK1046" s="68">
        <v>0</v>
      </c>
      <c r="AL1046" s="68">
        <v>0</v>
      </c>
      <c r="AM1046" s="68">
        <v>0</v>
      </c>
      <c r="AN1046" s="68">
        <v>0</v>
      </c>
      <c r="AO1046" s="68">
        <v>0</v>
      </c>
      <c r="AP1046" s="68" t="s">
        <v>10593</v>
      </c>
      <c r="AQ1046" s="68">
        <v>1</v>
      </c>
      <c r="AR1046" s="68">
        <v>0</v>
      </c>
      <c r="AS1046" s="68">
        <v>0</v>
      </c>
      <c r="AT1046" s="68">
        <v>0</v>
      </c>
      <c r="AU1046" s="68">
        <v>0</v>
      </c>
      <c r="AV1046" s="68">
        <v>4</v>
      </c>
      <c r="AW1046" s="68"/>
      <c r="AX1046" s="68">
        <v>0</v>
      </c>
      <c r="AY1046" s="126">
        <v>0</v>
      </c>
      <c r="AZ1046" s="68">
        <v>0</v>
      </c>
      <c r="BA1046" s="68">
        <v>0</v>
      </c>
      <c r="EQ1046" s="68">
        <v>557064</v>
      </c>
      <c r="ER1046" s="175">
        <v>1</v>
      </c>
      <c r="ES1046" s="68">
        <v>-1</v>
      </c>
      <c r="ET1046" s="68">
        <v>64</v>
      </c>
      <c r="EU1046" s="68">
        <v>0</v>
      </c>
      <c r="EV1046" s="68">
        <v>150064</v>
      </c>
      <c r="EW1046" s="68" t="s">
        <v>2702</v>
      </c>
      <c r="EX1046" s="68" t="str">
        <f t="shared" si="49"/>
        <v>소형</v>
      </c>
      <c r="GE1046" s="68">
        <v>28035</v>
      </c>
      <c r="GF1046" s="68" t="s">
        <v>4701</v>
      </c>
    </row>
    <row r="1047" spans="6:188" x14ac:dyDescent="0.3">
      <c r="F1047" s="68">
        <v>84026</v>
      </c>
      <c r="G1047" s="68">
        <v>2</v>
      </c>
      <c r="H1047" s="68">
        <v>184026</v>
      </c>
      <c r="I1047" s="68">
        <v>284026</v>
      </c>
      <c r="J1047" s="68" t="s">
        <v>12449</v>
      </c>
      <c r="K1047" s="68">
        <v>0</v>
      </c>
      <c r="L1047" s="68">
        <v>0</v>
      </c>
      <c r="M1047" s="68">
        <v>0</v>
      </c>
      <c r="N1047" s="68">
        <v>1</v>
      </c>
      <c r="O1047" s="68">
        <v>0</v>
      </c>
      <c r="P1047" s="68">
        <v>0</v>
      </c>
      <c r="Q1047" s="68">
        <v>0</v>
      </c>
      <c r="R1047" s="68">
        <v>0</v>
      </c>
      <c r="S1047" s="68">
        <v>0</v>
      </c>
      <c r="T1047" s="68">
        <v>0</v>
      </c>
      <c r="U1047" s="68">
        <v>0</v>
      </c>
      <c r="V1047" s="68">
        <v>0</v>
      </c>
      <c r="W1047" s="68">
        <v>0</v>
      </c>
      <c r="X1047" s="68">
        <v>0</v>
      </c>
      <c r="Y1047" s="68">
        <v>0</v>
      </c>
      <c r="Z1047" s="68">
        <v>0</v>
      </c>
      <c r="AA1047" s="68">
        <v>0</v>
      </c>
      <c r="AB1047" s="68">
        <v>0</v>
      </c>
      <c r="AC1047" s="68">
        <v>7200000</v>
      </c>
      <c r="AD1047" s="68">
        <v>122</v>
      </c>
      <c r="AE1047" s="68">
        <v>100</v>
      </c>
      <c r="AF1047" s="68">
        <v>0</v>
      </c>
      <c r="AG1047" s="68">
        <v>115</v>
      </c>
      <c r="AH1047" s="68">
        <v>200</v>
      </c>
      <c r="AI1047" s="68">
        <v>0</v>
      </c>
      <c r="AJ1047" s="68">
        <v>120</v>
      </c>
      <c r="AK1047" s="68">
        <v>200</v>
      </c>
      <c r="AL1047" s="68">
        <v>0</v>
      </c>
      <c r="AM1047" s="68">
        <v>106</v>
      </c>
      <c r="AN1047" s="68">
        <v>5</v>
      </c>
      <c r="AO1047" s="68">
        <v>0</v>
      </c>
      <c r="AP1047" s="68" t="s">
        <v>12450</v>
      </c>
      <c r="AQ1047" s="68">
        <v>1</v>
      </c>
      <c r="AR1047" s="68">
        <v>0</v>
      </c>
      <c r="AS1047" s="68">
        <v>0</v>
      </c>
      <c r="AT1047" s="68">
        <v>4096</v>
      </c>
      <c r="AU1047" s="68">
        <v>0</v>
      </c>
      <c r="AV1047" s="68">
        <v>4</v>
      </c>
      <c r="AW1047" s="68"/>
      <c r="AX1047" s="68">
        <v>0</v>
      </c>
      <c r="AY1047" s="126">
        <v>0</v>
      </c>
      <c r="AZ1047" s="68">
        <v>0</v>
      </c>
      <c r="BA1047" s="68">
        <v>0</v>
      </c>
      <c r="EQ1047" s="68">
        <v>257093</v>
      </c>
      <c r="ER1047" s="175">
        <v>1</v>
      </c>
      <c r="ES1047" s="68">
        <v>-1</v>
      </c>
      <c r="ET1047" s="68">
        <v>93</v>
      </c>
      <c r="EU1047" s="68">
        <v>0</v>
      </c>
      <c r="EV1047" s="68">
        <v>150093</v>
      </c>
      <c r="EW1047" s="68" t="s">
        <v>2731</v>
      </c>
      <c r="EX1047" s="68" t="str">
        <f t="shared" si="49"/>
        <v>소형</v>
      </c>
      <c r="GE1047" s="68">
        <v>28036</v>
      </c>
      <c r="GF1047" s="68" t="s">
        <v>4702</v>
      </c>
    </row>
    <row r="1048" spans="6:188" x14ac:dyDescent="0.3">
      <c r="F1048" s="68">
        <v>84027</v>
      </c>
      <c r="G1048" s="68">
        <v>2</v>
      </c>
      <c r="H1048" s="68">
        <v>184027</v>
      </c>
      <c r="I1048" s="68">
        <v>284027</v>
      </c>
      <c r="J1048" s="68" t="s">
        <v>12451</v>
      </c>
      <c r="K1048" s="68">
        <v>0</v>
      </c>
      <c r="L1048" s="68">
        <v>0</v>
      </c>
      <c r="M1048" s="68">
        <v>0</v>
      </c>
      <c r="N1048" s="68">
        <v>1</v>
      </c>
      <c r="O1048" s="68">
        <v>0</v>
      </c>
      <c r="P1048" s="68">
        <v>0</v>
      </c>
      <c r="Q1048" s="68">
        <v>0</v>
      </c>
      <c r="R1048" s="68">
        <v>0</v>
      </c>
      <c r="S1048" s="68">
        <v>0</v>
      </c>
      <c r="T1048" s="68">
        <v>0</v>
      </c>
      <c r="U1048" s="68">
        <v>0</v>
      </c>
      <c r="V1048" s="68">
        <v>0</v>
      </c>
      <c r="W1048" s="68">
        <v>0</v>
      </c>
      <c r="X1048" s="68">
        <v>0</v>
      </c>
      <c r="Y1048" s="68">
        <v>0</v>
      </c>
      <c r="Z1048" s="68">
        <v>0</v>
      </c>
      <c r="AA1048" s="68">
        <v>0</v>
      </c>
      <c r="AB1048" s="68">
        <v>0</v>
      </c>
      <c r="AC1048" s="68">
        <v>3600000</v>
      </c>
      <c r="AD1048" s="68">
        <v>133</v>
      </c>
      <c r="AE1048" s="68">
        <v>100</v>
      </c>
      <c r="AF1048" s="68">
        <v>0</v>
      </c>
      <c r="AG1048" s="68">
        <v>139</v>
      </c>
      <c r="AH1048" s="68">
        <v>100</v>
      </c>
      <c r="AI1048" s="68">
        <v>0</v>
      </c>
      <c r="AJ1048" s="68">
        <v>123</v>
      </c>
      <c r="AK1048" s="68">
        <v>100</v>
      </c>
      <c r="AL1048" s="68">
        <v>0</v>
      </c>
      <c r="AM1048" s="68">
        <v>0</v>
      </c>
      <c r="AN1048" s="68">
        <v>0</v>
      </c>
      <c r="AO1048" s="68">
        <v>0</v>
      </c>
      <c r="AP1048" s="68" t="s">
        <v>12452</v>
      </c>
      <c r="AQ1048" s="68">
        <v>1</v>
      </c>
      <c r="AR1048" s="68">
        <v>0</v>
      </c>
      <c r="AS1048" s="68">
        <v>0</v>
      </c>
      <c r="AT1048" s="68">
        <v>4096</v>
      </c>
      <c r="AU1048" s="68">
        <v>0</v>
      </c>
      <c r="AV1048" s="68">
        <v>4</v>
      </c>
      <c r="AW1048" s="68"/>
      <c r="AX1048" s="68">
        <v>0</v>
      </c>
      <c r="AY1048" s="126">
        <v>0</v>
      </c>
      <c r="AZ1048" s="68">
        <v>0</v>
      </c>
      <c r="BA1048" s="68">
        <v>0</v>
      </c>
      <c r="EQ1048" s="68">
        <v>357093</v>
      </c>
      <c r="ER1048" s="175">
        <v>1</v>
      </c>
      <c r="ES1048" s="68">
        <v>-1</v>
      </c>
      <c r="ET1048" s="68">
        <v>93</v>
      </c>
      <c r="EU1048" s="68">
        <v>0</v>
      </c>
      <c r="EV1048" s="68">
        <v>150093</v>
      </c>
      <c r="EW1048" s="68" t="s">
        <v>2731</v>
      </c>
      <c r="EX1048" s="68" t="str">
        <f t="shared" si="49"/>
        <v>소형</v>
      </c>
      <c r="GE1048" s="68">
        <v>28037</v>
      </c>
      <c r="GF1048" s="68" t="s">
        <v>4703</v>
      </c>
    </row>
    <row r="1049" spans="6:188" x14ac:dyDescent="0.3">
      <c r="F1049" s="68">
        <v>84028</v>
      </c>
      <c r="G1049" s="68">
        <v>2</v>
      </c>
      <c r="H1049" s="68">
        <v>184028</v>
      </c>
      <c r="I1049" s="68">
        <v>284028</v>
      </c>
      <c r="J1049" s="68" t="s">
        <v>12453</v>
      </c>
      <c r="K1049" s="68" t="s">
        <v>12454</v>
      </c>
      <c r="L1049" s="68">
        <v>0</v>
      </c>
      <c r="M1049" s="68">
        <v>0</v>
      </c>
      <c r="N1049" s="68">
        <v>1</v>
      </c>
      <c r="O1049" s="68">
        <v>0</v>
      </c>
      <c r="P1049" s="68">
        <v>0</v>
      </c>
      <c r="Q1049" s="68">
        <v>0</v>
      </c>
      <c r="R1049" s="68">
        <v>0</v>
      </c>
      <c r="S1049" s="68">
        <v>0</v>
      </c>
      <c r="T1049" s="68">
        <v>0</v>
      </c>
      <c r="U1049" s="68">
        <v>0</v>
      </c>
      <c r="V1049" s="68">
        <v>0</v>
      </c>
      <c r="W1049" s="68">
        <v>0</v>
      </c>
      <c r="X1049" s="68">
        <v>0</v>
      </c>
      <c r="Y1049" s="68">
        <v>0</v>
      </c>
      <c r="Z1049" s="68">
        <v>0</v>
      </c>
      <c r="AA1049" s="68">
        <v>0</v>
      </c>
      <c r="AB1049" s="68">
        <v>0</v>
      </c>
      <c r="AC1049" s="68">
        <v>1800000</v>
      </c>
      <c r="AD1049" s="68">
        <v>109</v>
      </c>
      <c r="AE1049" s="68">
        <v>0</v>
      </c>
      <c r="AF1049" s="68">
        <v>500</v>
      </c>
      <c r="AG1049" s="68">
        <v>115</v>
      </c>
      <c r="AH1049" s="68">
        <v>500</v>
      </c>
      <c r="AI1049" s="68">
        <v>0</v>
      </c>
      <c r="AJ1049" s="68">
        <v>0</v>
      </c>
      <c r="AK1049" s="68">
        <v>0</v>
      </c>
      <c r="AL1049" s="68">
        <v>0</v>
      </c>
      <c r="AM1049" s="68">
        <v>0</v>
      </c>
      <c r="AN1049" s="68">
        <v>0</v>
      </c>
      <c r="AO1049" s="68">
        <v>0</v>
      </c>
      <c r="AP1049" s="68" t="s">
        <v>12455</v>
      </c>
      <c r="AQ1049" s="68">
        <v>1</v>
      </c>
      <c r="AR1049" s="68">
        <v>0</v>
      </c>
      <c r="AS1049" s="68">
        <v>0</v>
      </c>
      <c r="AT1049" s="68">
        <v>4096</v>
      </c>
      <c r="AU1049" s="68">
        <v>0</v>
      </c>
      <c r="AV1049" s="68">
        <v>4</v>
      </c>
      <c r="AW1049" s="68"/>
      <c r="AX1049" s="68">
        <v>0</v>
      </c>
      <c r="AY1049" s="126">
        <v>0</v>
      </c>
      <c r="AZ1049" s="68">
        <v>0</v>
      </c>
      <c r="BA1049" s="68">
        <v>0</v>
      </c>
      <c r="EQ1049" s="68">
        <v>257094</v>
      </c>
      <c r="ER1049" s="175">
        <v>4</v>
      </c>
      <c r="ES1049" s="68">
        <v>-1</v>
      </c>
      <c r="ET1049" s="68">
        <v>94</v>
      </c>
      <c r="EU1049" s="68">
        <v>0</v>
      </c>
      <c r="EV1049" s="68">
        <v>150094</v>
      </c>
      <c r="EW1049" s="68" t="s">
        <v>2732</v>
      </c>
      <c r="EX1049" s="68" t="str">
        <f t="shared" si="49"/>
        <v>대형</v>
      </c>
      <c r="GE1049" s="68">
        <v>28038</v>
      </c>
      <c r="GF1049" s="68" t="s">
        <v>4704</v>
      </c>
    </row>
    <row r="1050" spans="6:188" x14ac:dyDescent="0.3">
      <c r="F1050" s="68">
        <v>84029</v>
      </c>
      <c r="G1050" s="68">
        <v>2</v>
      </c>
      <c r="H1050" s="68">
        <v>184029</v>
      </c>
      <c r="I1050" s="68">
        <v>284029</v>
      </c>
      <c r="J1050" s="68" t="s">
        <v>12456</v>
      </c>
      <c r="K1050" s="68" t="s">
        <v>12457</v>
      </c>
      <c r="L1050" s="68">
        <v>0</v>
      </c>
      <c r="M1050" s="68">
        <v>0</v>
      </c>
      <c r="N1050" s="68">
        <v>1</v>
      </c>
      <c r="O1050" s="68">
        <v>0</v>
      </c>
      <c r="P1050" s="68">
        <v>0</v>
      </c>
      <c r="Q1050" s="68">
        <v>0</v>
      </c>
      <c r="R1050" s="68">
        <v>0</v>
      </c>
      <c r="S1050" s="68">
        <v>0</v>
      </c>
      <c r="T1050" s="68">
        <v>0</v>
      </c>
      <c r="U1050" s="68">
        <v>0</v>
      </c>
      <c r="V1050" s="68">
        <v>0</v>
      </c>
      <c r="W1050" s="68">
        <v>0</v>
      </c>
      <c r="X1050" s="68">
        <v>0</v>
      </c>
      <c r="Y1050" s="68">
        <v>0</v>
      </c>
      <c r="Z1050" s="68">
        <v>0</v>
      </c>
      <c r="AA1050" s="68">
        <v>0</v>
      </c>
      <c r="AB1050" s="68">
        <v>0</v>
      </c>
      <c r="AC1050" s="68">
        <v>1800000</v>
      </c>
      <c r="AD1050" s="68">
        <v>110</v>
      </c>
      <c r="AE1050" s="68">
        <v>0</v>
      </c>
      <c r="AF1050" s="68">
        <v>500</v>
      </c>
      <c r="AG1050" s="68">
        <v>120</v>
      </c>
      <c r="AH1050" s="68">
        <v>500</v>
      </c>
      <c r="AI1050" s="68">
        <v>0</v>
      </c>
      <c r="AJ1050" s="68">
        <v>0</v>
      </c>
      <c r="AK1050" s="68">
        <v>0</v>
      </c>
      <c r="AL1050" s="68">
        <v>0</v>
      </c>
      <c r="AM1050" s="68">
        <v>0</v>
      </c>
      <c r="AN1050" s="68">
        <v>0</v>
      </c>
      <c r="AO1050" s="68">
        <v>0</v>
      </c>
      <c r="AP1050" s="68" t="s">
        <v>12458</v>
      </c>
      <c r="AQ1050" s="68">
        <v>1</v>
      </c>
      <c r="AR1050" s="68">
        <v>0</v>
      </c>
      <c r="AS1050" s="68">
        <v>0</v>
      </c>
      <c r="AT1050" s="68">
        <v>4096</v>
      </c>
      <c r="AU1050" s="68">
        <v>0</v>
      </c>
      <c r="AV1050" s="68">
        <v>4</v>
      </c>
      <c r="AW1050" s="68"/>
      <c r="AX1050" s="68">
        <v>0</v>
      </c>
      <c r="AY1050" s="126">
        <v>0</v>
      </c>
      <c r="AZ1050" s="68">
        <v>0</v>
      </c>
      <c r="BA1050" s="68">
        <v>0</v>
      </c>
      <c r="EQ1050" s="68">
        <v>357094</v>
      </c>
      <c r="ER1050" s="175">
        <v>4</v>
      </c>
      <c r="ES1050" s="68">
        <v>-1</v>
      </c>
      <c r="ET1050" s="68">
        <v>94</v>
      </c>
      <c r="EU1050" s="68">
        <v>0</v>
      </c>
      <c r="EV1050" s="68">
        <v>150094</v>
      </c>
      <c r="EW1050" s="68" t="s">
        <v>2732</v>
      </c>
      <c r="EX1050" s="68" t="str">
        <f t="shared" si="49"/>
        <v>대형</v>
      </c>
      <c r="GE1050" s="68">
        <v>28039</v>
      </c>
      <c r="GF1050" s="68" t="s">
        <v>4705</v>
      </c>
    </row>
    <row r="1051" spans="6:188" x14ac:dyDescent="0.3">
      <c r="F1051" s="68">
        <v>84030</v>
      </c>
      <c r="G1051" s="68">
        <v>2</v>
      </c>
      <c r="H1051" s="68">
        <v>184030</v>
      </c>
      <c r="I1051" s="68">
        <v>284030</v>
      </c>
      <c r="J1051" s="68" t="s">
        <v>12459</v>
      </c>
      <c r="K1051" s="68" t="s">
        <v>12460</v>
      </c>
      <c r="L1051" s="68">
        <v>0</v>
      </c>
      <c r="M1051" s="68">
        <v>0</v>
      </c>
      <c r="N1051" s="68">
        <v>1</v>
      </c>
      <c r="O1051" s="68">
        <v>0</v>
      </c>
      <c r="P1051" s="68">
        <v>0</v>
      </c>
      <c r="Q1051" s="68">
        <v>0</v>
      </c>
      <c r="R1051" s="68">
        <v>0</v>
      </c>
      <c r="S1051" s="68">
        <v>0</v>
      </c>
      <c r="T1051" s="68">
        <v>0</v>
      </c>
      <c r="U1051" s="68">
        <v>0</v>
      </c>
      <c r="V1051" s="68">
        <v>0</v>
      </c>
      <c r="W1051" s="68">
        <v>0</v>
      </c>
      <c r="X1051" s="68">
        <v>0</v>
      </c>
      <c r="Y1051" s="68">
        <v>0</v>
      </c>
      <c r="Z1051" s="68">
        <v>0</v>
      </c>
      <c r="AA1051" s="68">
        <v>0</v>
      </c>
      <c r="AB1051" s="68">
        <v>0</v>
      </c>
      <c r="AC1051" s="68">
        <v>1800000</v>
      </c>
      <c r="AD1051" s="68">
        <v>111</v>
      </c>
      <c r="AE1051" s="68">
        <v>0</v>
      </c>
      <c r="AF1051" s="68">
        <v>1500</v>
      </c>
      <c r="AG1051" s="68">
        <v>112</v>
      </c>
      <c r="AH1051" s="68">
        <v>0</v>
      </c>
      <c r="AI1051" s="68">
        <v>1500</v>
      </c>
      <c r="AJ1051" s="68">
        <v>0</v>
      </c>
      <c r="AK1051" s="68">
        <v>0</v>
      </c>
      <c r="AL1051" s="68">
        <v>0</v>
      </c>
      <c r="AM1051" s="68">
        <v>0</v>
      </c>
      <c r="AN1051" s="68">
        <v>0</v>
      </c>
      <c r="AO1051" s="68">
        <v>0</v>
      </c>
      <c r="AP1051" s="68" t="s">
        <v>12461</v>
      </c>
      <c r="AQ1051" s="68">
        <v>1</v>
      </c>
      <c r="AR1051" s="68">
        <v>0</v>
      </c>
      <c r="AS1051" s="68">
        <v>0</v>
      </c>
      <c r="AT1051" s="68">
        <v>4096</v>
      </c>
      <c r="AU1051" s="68">
        <v>0</v>
      </c>
      <c r="AV1051" s="68">
        <v>4</v>
      </c>
      <c r="AW1051" s="68"/>
      <c r="AX1051" s="68">
        <v>0</v>
      </c>
      <c r="AY1051" s="126">
        <v>0</v>
      </c>
      <c r="AZ1051" s="68">
        <v>0</v>
      </c>
      <c r="BA1051" s="68">
        <v>0</v>
      </c>
      <c r="EQ1051" s="68">
        <v>257095</v>
      </c>
      <c r="ER1051" s="175">
        <v>4</v>
      </c>
      <c r="ES1051" s="68">
        <v>-1</v>
      </c>
      <c r="ET1051" s="68">
        <v>95</v>
      </c>
      <c r="EU1051" s="68">
        <v>0</v>
      </c>
      <c r="EV1051" s="68">
        <v>150095</v>
      </c>
      <c r="EW1051" s="68" t="s">
        <v>2733</v>
      </c>
      <c r="EX1051" s="68" t="str">
        <f t="shared" si="49"/>
        <v>대형</v>
      </c>
      <c r="GE1051" s="68">
        <v>28040</v>
      </c>
      <c r="GF1051" s="68" t="s">
        <v>4706</v>
      </c>
    </row>
    <row r="1052" spans="6:188" x14ac:dyDescent="0.3">
      <c r="F1052" s="68">
        <v>84031</v>
      </c>
      <c r="G1052" s="68">
        <v>2</v>
      </c>
      <c r="H1052" s="68">
        <v>184031</v>
      </c>
      <c r="I1052" s="68">
        <v>284031</v>
      </c>
      <c r="J1052" s="68" t="s">
        <v>12462</v>
      </c>
      <c r="K1052" s="68" t="s">
        <v>12463</v>
      </c>
      <c r="L1052" s="68">
        <v>0</v>
      </c>
      <c r="M1052" s="68">
        <v>0</v>
      </c>
      <c r="N1052" s="68">
        <v>1</v>
      </c>
      <c r="O1052" s="68">
        <v>0</v>
      </c>
      <c r="P1052" s="68">
        <v>0</v>
      </c>
      <c r="Q1052" s="68">
        <v>0</v>
      </c>
      <c r="R1052" s="68">
        <v>0</v>
      </c>
      <c r="S1052" s="68">
        <v>0</v>
      </c>
      <c r="T1052" s="68">
        <v>0</v>
      </c>
      <c r="U1052" s="68">
        <v>0</v>
      </c>
      <c r="V1052" s="68">
        <v>0</v>
      </c>
      <c r="W1052" s="68">
        <v>0</v>
      </c>
      <c r="X1052" s="68">
        <v>0</v>
      </c>
      <c r="Y1052" s="68">
        <v>0</v>
      </c>
      <c r="Z1052" s="68">
        <v>0</v>
      </c>
      <c r="AA1052" s="68">
        <v>0</v>
      </c>
      <c r="AB1052" s="68">
        <v>0</v>
      </c>
      <c r="AC1052" s="68">
        <v>1800000</v>
      </c>
      <c r="AD1052" s="68">
        <v>144</v>
      </c>
      <c r="AE1052" s="68">
        <v>500</v>
      </c>
      <c r="AF1052" s="68">
        <v>0</v>
      </c>
      <c r="AG1052" s="68">
        <v>145</v>
      </c>
      <c r="AH1052" s="68">
        <v>500</v>
      </c>
      <c r="AI1052" s="68">
        <v>0</v>
      </c>
      <c r="AJ1052" s="68">
        <v>0</v>
      </c>
      <c r="AK1052" s="68">
        <v>0</v>
      </c>
      <c r="AL1052" s="68">
        <v>0</v>
      </c>
      <c r="AM1052" s="68">
        <v>0</v>
      </c>
      <c r="AN1052" s="68">
        <v>0</v>
      </c>
      <c r="AO1052" s="68">
        <v>0</v>
      </c>
      <c r="AP1052" s="68" t="s">
        <v>12464</v>
      </c>
      <c r="AQ1052" s="68">
        <v>1</v>
      </c>
      <c r="AR1052" s="68">
        <v>0</v>
      </c>
      <c r="AS1052" s="68">
        <v>0</v>
      </c>
      <c r="AT1052" s="68">
        <v>4096</v>
      </c>
      <c r="AU1052" s="68">
        <v>0</v>
      </c>
      <c r="AV1052" s="68">
        <v>4</v>
      </c>
      <c r="AW1052" s="68"/>
      <c r="AX1052" s="68">
        <v>0</v>
      </c>
      <c r="AY1052" s="126">
        <v>0</v>
      </c>
      <c r="AZ1052" s="68">
        <v>0</v>
      </c>
      <c r="BA1052" s="68">
        <v>0</v>
      </c>
      <c r="EQ1052" s="68">
        <v>357095</v>
      </c>
      <c r="ER1052" s="175">
        <v>4</v>
      </c>
      <c r="ES1052" s="68">
        <v>-1</v>
      </c>
      <c r="ET1052" s="68">
        <v>95</v>
      </c>
      <c r="EU1052" s="68">
        <v>0</v>
      </c>
      <c r="EV1052" s="68">
        <v>150095</v>
      </c>
      <c r="EW1052" s="68" t="s">
        <v>2733</v>
      </c>
      <c r="EX1052" s="68" t="str">
        <f t="shared" si="49"/>
        <v>대형</v>
      </c>
      <c r="GE1052" s="68">
        <v>28041</v>
      </c>
      <c r="GF1052" s="68" t="s">
        <v>4707</v>
      </c>
    </row>
    <row r="1053" spans="6:188" x14ac:dyDescent="0.3">
      <c r="F1053" s="68">
        <v>84032</v>
      </c>
      <c r="G1053" s="68">
        <v>2</v>
      </c>
      <c r="H1053" s="68">
        <v>184032</v>
      </c>
      <c r="I1053" s="68">
        <v>284032</v>
      </c>
      <c r="J1053" s="68" t="s">
        <v>12465</v>
      </c>
      <c r="K1053" s="68" t="s">
        <v>12466</v>
      </c>
      <c r="L1053" s="68">
        <v>0</v>
      </c>
      <c r="M1053" s="68">
        <v>0</v>
      </c>
      <c r="N1053" s="68">
        <v>1</v>
      </c>
      <c r="O1053" s="68">
        <v>0</v>
      </c>
      <c r="P1053" s="68">
        <v>0</v>
      </c>
      <c r="Q1053" s="68">
        <v>0</v>
      </c>
      <c r="R1053" s="68">
        <v>0</v>
      </c>
      <c r="S1053" s="68">
        <v>0</v>
      </c>
      <c r="T1053" s="68">
        <v>0</v>
      </c>
      <c r="U1053" s="68">
        <v>0</v>
      </c>
      <c r="V1053" s="68">
        <v>0</v>
      </c>
      <c r="W1053" s="68">
        <v>0</v>
      </c>
      <c r="X1053" s="68">
        <v>0</v>
      </c>
      <c r="Y1053" s="68">
        <v>0</v>
      </c>
      <c r="Z1053" s="68">
        <v>0</v>
      </c>
      <c r="AA1053" s="68">
        <v>0</v>
      </c>
      <c r="AB1053" s="68">
        <v>0</v>
      </c>
      <c r="AC1053" s="68">
        <v>1800000</v>
      </c>
      <c r="AD1053" s="68">
        <v>122</v>
      </c>
      <c r="AE1053" s="68">
        <v>500</v>
      </c>
      <c r="AF1053" s="68">
        <v>0</v>
      </c>
      <c r="AG1053" s="68">
        <v>0</v>
      </c>
      <c r="AH1053" s="68">
        <v>0</v>
      </c>
      <c r="AI1053" s="68">
        <v>0</v>
      </c>
      <c r="AJ1053" s="68">
        <v>0</v>
      </c>
      <c r="AK1053" s="68">
        <v>0</v>
      </c>
      <c r="AL1053" s="68">
        <v>0</v>
      </c>
      <c r="AM1053" s="68">
        <v>0</v>
      </c>
      <c r="AN1053" s="68">
        <v>0</v>
      </c>
      <c r="AO1053" s="68">
        <v>0</v>
      </c>
      <c r="AP1053" s="68" t="s">
        <v>12467</v>
      </c>
      <c r="AQ1053" s="68">
        <v>1</v>
      </c>
      <c r="AR1053" s="68">
        <v>0</v>
      </c>
      <c r="AS1053" s="68">
        <v>0</v>
      </c>
      <c r="AT1053" s="68">
        <v>8</v>
      </c>
      <c r="AU1053" s="68">
        <v>8192</v>
      </c>
      <c r="AV1053" s="68">
        <v>4</v>
      </c>
      <c r="AW1053" s="68"/>
      <c r="AX1053" s="68">
        <v>0</v>
      </c>
      <c r="AY1053" s="126">
        <v>0</v>
      </c>
      <c r="AZ1053" s="68">
        <v>0</v>
      </c>
      <c r="BA1053" s="68">
        <v>0</v>
      </c>
      <c r="EQ1053" s="68">
        <v>57096</v>
      </c>
      <c r="ER1053" s="175">
        <v>4</v>
      </c>
      <c r="ES1053" s="68">
        <v>-1</v>
      </c>
      <c r="ET1053" s="68">
        <v>96</v>
      </c>
      <c r="EU1053" s="68">
        <v>0</v>
      </c>
      <c r="EV1053" s="68">
        <v>150096</v>
      </c>
      <c r="EW1053" s="68" t="s">
        <v>2734</v>
      </c>
      <c r="EX1053" s="68" t="str">
        <f t="shared" si="49"/>
        <v>대형</v>
      </c>
      <c r="GE1053" s="68">
        <v>28042</v>
      </c>
      <c r="GF1053" s="68" t="s">
        <v>4708</v>
      </c>
    </row>
    <row r="1054" spans="6:188" x14ac:dyDescent="0.3">
      <c r="F1054" s="68">
        <v>84033</v>
      </c>
      <c r="G1054" s="68">
        <v>2</v>
      </c>
      <c r="H1054" s="68">
        <v>184033</v>
      </c>
      <c r="I1054" s="68">
        <v>284033</v>
      </c>
      <c r="J1054" s="68" t="s">
        <v>12468</v>
      </c>
      <c r="K1054" s="68" t="s">
        <v>12469</v>
      </c>
      <c r="L1054" s="68">
        <v>0</v>
      </c>
      <c r="M1054" s="68">
        <v>0</v>
      </c>
      <c r="N1054" s="68">
        <v>1</v>
      </c>
      <c r="O1054" s="68">
        <v>0</v>
      </c>
      <c r="P1054" s="68">
        <v>0</v>
      </c>
      <c r="Q1054" s="68">
        <v>0</v>
      </c>
      <c r="R1054" s="68">
        <v>0</v>
      </c>
      <c r="S1054" s="68">
        <v>0</v>
      </c>
      <c r="T1054" s="68">
        <v>0</v>
      </c>
      <c r="U1054" s="68">
        <v>0</v>
      </c>
      <c r="V1054" s="68">
        <v>0</v>
      </c>
      <c r="W1054" s="68">
        <v>0</v>
      </c>
      <c r="X1054" s="68">
        <v>0</v>
      </c>
      <c r="Y1054" s="68">
        <v>0</v>
      </c>
      <c r="Z1054" s="68">
        <v>0</v>
      </c>
      <c r="AA1054" s="68">
        <v>0</v>
      </c>
      <c r="AB1054" s="68">
        <v>0</v>
      </c>
      <c r="AC1054" s="68">
        <v>1800000</v>
      </c>
      <c r="AD1054" s="68">
        <v>142</v>
      </c>
      <c r="AE1054" s="68">
        <v>5000</v>
      </c>
      <c r="AF1054" s="68">
        <v>0</v>
      </c>
      <c r="AG1054" s="68">
        <v>0</v>
      </c>
      <c r="AH1054" s="68">
        <v>0</v>
      </c>
      <c r="AI1054" s="68">
        <v>0</v>
      </c>
      <c r="AJ1054" s="68">
        <v>0</v>
      </c>
      <c r="AK1054" s="68">
        <v>0</v>
      </c>
      <c r="AL1054" s="68">
        <v>0</v>
      </c>
      <c r="AM1054" s="68">
        <v>0</v>
      </c>
      <c r="AN1054" s="68">
        <v>0</v>
      </c>
      <c r="AO1054" s="68">
        <v>0</v>
      </c>
      <c r="AP1054" s="68" t="s">
        <v>12470</v>
      </c>
      <c r="AQ1054" s="68">
        <v>1</v>
      </c>
      <c r="AR1054" s="68">
        <v>0</v>
      </c>
      <c r="AS1054" s="68">
        <v>0</v>
      </c>
      <c r="AT1054" s="68">
        <v>4096</v>
      </c>
      <c r="AU1054" s="68">
        <v>0</v>
      </c>
      <c r="AV1054" s="68">
        <v>4</v>
      </c>
      <c r="AW1054" s="68"/>
      <c r="AX1054" s="68">
        <v>0</v>
      </c>
      <c r="AY1054" s="126">
        <v>0</v>
      </c>
      <c r="AZ1054" s="68">
        <v>0</v>
      </c>
      <c r="BA1054" s="68">
        <v>0</v>
      </c>
      <c r="EQ1054" s="68">
        <v>59089</v>
      </c>
      <c r="ER1054" s="175">
        <v>4</v>
      </c>
      <c r="ES1054" s="68">
        <v>-1</v>
      </c>
      <c r="ET1054" s="68">
        <v>89</v>
      </c>
      <c r="EU1054" s="68">
        <v>0</v>
      </c>
      <c r="EV1054" s="68">
        <v>150089</v>
      </c>
      <c r="EW1054" s="68" t="s">
        <v>2727</v>
      </c>
      <c r="EX1054" s="68" t="str">
        <f t="shared" si="49"/>
        <v>대형</v>
      </c>
      <c r="GE1054" s="68">
        <v>28043</v>
      </c>
      <c r="GF1054" s="68" t="s">
        <v>4709</v>
      </c>
    </row>
    <row r="1055" spans="6:188" x14ac:dyDescent="0.3">
      <c r="F1055" s="68">
        <v>84034</v>
      </c>
      <c r="G1055" s="68">
        <v>2</v>
      </c>
      <c r="H1055" s="68">
        <v>184034</v>
      </c>
      <c r="I1055" s="68">
        <v>284034</v>
      </c>
      <c r="J1055" s="68" t="s">
        <v>12471</v>
      </c>
      <c r="K1055" s="68" t="s">
        <v>12472</v>
      </c>
      <c r="L1055" s="68">
        <v>0</v>
      </c>
      <c r="M1055" s="68">
        <v>0</v>
      </c>
      <c r="N1055" s="68">
        <v>1</v>
      </c>
      <c r="O1055" s="68">
        <v>0</v>
      </c>
      <c r="P1055" s="68">
        <v>0</v>
      </c>
      <c r="Q1055" s="68">
        <v>0</v>
      </c>
      <c r="R1055" s="68">
        <v>0</v>
      </c>
      <c r="S1055" s="68">
        <v>0</v>
      </c>
      <c r="T1055" s="68">
        <v>0</v>
      </c>
      <c r="U1055" s="68">
        <v>0</v>
      </c>
      <c r="V1055" s="68">
        <v>0</v>
      </c>
      <c r="W1055" s="68">
        <v>0</v>
      </c>
      <c r="X1055" s="68">
        <v>0</v>
      </c>
      <c r="Y1055" s="68">
        <v>0</v>
      </c>
      <c r="Z1055" s="68">
        <v>0</v>
      </c>
      <c r="AA1055" s="68">
        <v>0</v>
      </c>
      <c r="AB1055" s="68">
        <v>0</v>
      </c>
      <c r="AC1055" s="68">
        <v>60000</v>
      </c>
      <c r="AD1055" s="68">
        <v>120</v>
      </c>
      <c r="AE1055" s="68">
        <v>20000</v>
      </c>
      <c r="AF1055" s="68">
        <v>0</v>
      </c>
      <c r="AG1055" s="68">
        <v>0</v>
      </c>
      <c r="AH1055" s="68">
        <v>0</v>
      </c>
      <c r="AI1055" s="68">
        <v>0</v>
      </c>
      <c r="AJ1055" s="68">
        <v>0</v>
      </c>
      <c r="AK1055" s="68">
        <v>0</v>
      </c>
      <c r="AL1055" s="68">
        <v>0</v>
      </c>
      <c r="AM1055" s="68">
        <v>0</v>
      </c>
      <c r="AN1055" s="68">
        <v>0</v>
      </c>
      <c r="AO1055" s="68">
        <v>0</v>
      </c>
      <c r="AP1055" s="68" t="s">
        <v>1816</v>
      </c>
      <c r="AQ1055" s="68">
        <v>1</v>
      </c>
      <c r="AR1055" s="68">
        <v>0</v>
      </c>
      <c r="AS1055" s="68">
        <v>0</v>
      </c>
      <c r="AT1055" s="68">
        <v>0</v>
      </c>
      <c r="AU1055" s="68">
        <v>0</v>
      </c>
      <c r="AV1055" s="68">
        <v>4</v>
      </c>
      <c r="AW1055" s="68"/>
      <c r="AX1055" s="68">
        <v>0</v>
      </c>
      <c r="AY1055" s="126">
        <v>0</v>
      </c>
      <c r="AZ1055" s="68">
        <v>0</v>
      </c>
      <c r="BA1055" s="68">
        <v>0</v>
      </c>
      <c r="EQ1055" s="68">
        <v>59923</v>
      </c>
      <c r="ER1055" s="175">
        <v>4</v>
      </c>
      <c r="ES1055" s="68">
        <v>650</v>
      </c>
      <c r="ET1055" s="68">
        <v>1002</v>
      </c>
      <c r="EU1055" s="68">
        <v>0</v>
      </c>
      <c r="EV1055" s="68">
        <v>149999</v>
      </c>
      <c r="EW1055" s="68">
        <v>0</v>
      </c>
      <c r="EX1055" s="68" t="str">
        <f t="shared" si="49"/>
        <v>대형</v>
      </c>
      <c r="GE1055" s="68">
        <v>28044</v>
      </c>
      <c r="GF1055" s="68" t="s">
        <v>4607</v>
      </c>
    </row>
    <row r="1056" spans="6:188" x14ac:dyDescent="0.3">
      <c r="F1056" s="68">
        <v>84035</v>
      </c>
      <c r="G1056" s="68">
        <v>2</v>
      </c>
      <c r="H1056" s="68">
        <v>184035</v>
      </c>
      <c r="I1056" s="68">
        <v>284035</v>
      </c>
      <c r="J1056" s="68" t="s">
        <v>13710</v>
      </c>
      <c r="K1056" s="68" t="s">
        <v>13711</v>
      </c>
      <c r="L1056" s="68">
        <v>0</v>
      </c>
      <c r="M1056" s="68">
        <v>0</v>
      </c>
      <c r="N1056" s="68">
        <v>1</v>
      </c>
      <c r="O1056" s="68">
        <v>0</v>
      </c>
      <c r="P1056" s="68">
        <v>0</v>
      </c>
      <c r="Q1056" s="68">
        <v>0</v>
      </c>
      <c r="R1056" s="68">
        <v>0</v>
      </c>
      <c r="S1056" s="68">
        <v>0</v>
      </c>
      <c r="T1056" s="68">
        <v>0</v>
      </c>
      <c r="U1056" s="68">
        <v>0</v>
      </c>
      <c r="V1056" s="68">
        <v>0</v>
      </c>
      <c r="W1056" s="68">
        <v>0</v>
      </c>
      <c r="X1056" s="68">
        <v>0</v>
      </c>
      <c r="Y1056" s="68">
        <v>0</v>
      </c>
      <c r="Z1056" s="68">
        <v>0</v>
      </c>
      <c r="AA1056" s="68">
        <v>0</v>
      </c>
      <c r="AB1056" s="68">
        <v>0</v>
      </c>
      <c r="AC1056" s="68">
        <v>10800000</v>
      </c>
      <c r="AD1056" s="68">
        <v>143</v>
      </c>
      <c r="AE1056" s="68">
        <v>20000</v>
      </c>
      <c r="AF1056" s="68">
        <v>0</v>
      </c>
      <c r="AG1056" s="68">
        <v>0</v>
      </c>
      <c r="AH1056" s="68">
        <v>0</v>
      </c>
      <c r="AI1056" s="68">
        <v>0</v>
      </c>
      <c r="AJ1056" s="68">
        <v>0</v>
      </c>
      <c r="AK1056" s="68">
        <v>0</v>
      </c>
      <c r="AL1056" s="68">
        <v>0</v>
      </c>
      <c r="AM1056" s="68">
        <v>0</v>
      </c>
      <c r="AN1056" s="68">
        <v>0</v>
      </c>
      <c r="AO1056" s="68">
        <v>0</v>
      </c>
      <c r="AP1056" s="68" t="s">
        <v>13712</v>
      </c>
      <c r="AQ1056" s="68">
        <v>1</v>
      </c>
      <c r="AR1056" s="68">
        <v>0</v>
      </c>
      <c r="AS1056" s="68">
        <v>0</v>
      </c>
      <c r="AT1056" s="68">
        <v>0</v>
      </c>
      <c r="AU1056" s="68">
        <v>0</v>
      </c>
      <c r="AV1056" s="68">
        <v>4</v>
      </c>
      <c r="AW1056" s="68"/>
      <c r="AX1056" s="68">
        <v>0</v>
      </c>
      <c r="AY1056" s="126">
        <v>0</v>
      </c>
      <c r="AZ1056" s="68">
        <v>0</v>
      </c>
      <c r="BA1056" s="68">
        <v>0</v>
      </c>
      <c r="EQ1056" s="68">
        <v>58001</v>
      </c>
      <c r="ER1056" s="175">
        <v>1</v>
      </c>
      <c r="ES1056" s="68">
        <v>750</v>
      </c>
      <c r="ET1056" s="68">
        <v>1</v>
      </c>
      <c r="EU1056" s="68">
        <v>0</v>
      </c>
      <c r="EV1056" s="68">
        <v>150001</v>
      </c>
      <c r="EW1056" s="68" t="s">
        <v>2639</v>
      </c>
      <c r="EX1056" s="68" t="str">
        <f t="shared" si="49"/>
        <v>소형</v>
      </c>
      <c r="GE1056" s="68">
        <v>28045</v>
      </c>
      <c r="GF1056" s="68" t="s">
        <v>4710</v>
      </c>
    </row>
    <row r="1057" spans="6:188" x14ac:dyDescent="0.3">
      <c r="F1057" s="68">
        <v>84036</v>
      </c>
      <c r="G1057" s="68">
        <v>2</v>
      </c>
      <c r="H1057" s="68">
        <v>184036</v>
      </c>
      <c r="I1057" s="68">
        <v>284036</v>
      </c>
      <c r="J1057" s="68" t="s">
        <v>13713</v>
      </c>
      <c r="K1057" s="68" t="s">
        <v>13714</v>
      </c>
      <c r="L1057" s="68">
        <v>0</v>
      </c>
      <c r="M1057" s="68">
        <v>0</v>
      </c>
      <c r="N1057" s="68">
        <v>1</v>
      </c>
      <c r="O1057" s="68">
        <v>0</v>
      </c>
      <c r="P1057" s="68">
        <v>0</v>
      </c>
      <c r="Q1057" s="68">
        <v>0</v>
      </c>
      <c r="R1057" s="68">
        <v>0</v>
      </c>
      <c r="S1057" s="68">
        <v>0</v>
      </c>
      <c r="T1057" s="68">
        <v>0</v>
      </c>
      <c r="U1057" s="68">
        <v>0</v>
      </c>
      <c r="V1057" s="68">
        <v>0</v>
      </c>
      <c r="W1057" s="68">
        <v>0</v>
      </c>
      <c r="X1057" s="68">
        <v>0</v>
      </c>
      <c r="Y1057" s="68">
        <v>0</v>
      </c>
      <c r="Z1057" s="68">
        <v>0</v>
      </c>
      <c r="AA1057" s="68">
        <v>0</v>
      </c>
      <c r="AB1057" s="68">
        <v>0</v>
      </c>
      <c r="AC1057" s="68">
        <v>10800000</v>
      </c>
      <c r="AD1057" s="68">
        <v>144</v>
      </c>
      <c r="AE1057" s="68">
        <v>20000</v>
      </c>
      <c r="AF1057" s="68">
        <v>0</v>
      </c>
      <c r="AG1057" s="68">
        <v>0</v>
      </c>
      <c r="AH1057" s="68">
        <v>0</v>
      </c>
      <c r="AI1057" s="68">
        <v>0</v>
      </c>
      <c r="AJ1057" s="68">
        <v>0</v>
      </c>
      <c r="AK1057" s="68">
        <v>0</v>
      </c>
      <c r="AL1057" s="68">
        <v>0</v>
      </c>
      <c r="AM1057" s="68">
        <v>0</v>
      </c>
      <c r="AN1057" s="68">
        <v>0</v>
      </c>
      <c r="AO1057" s="68">
        <v>0</v>
      </c>
      <c r="AP1057" s="68" t="s">
        <v>13715</v>
      </c>
      <c r="AQ1057" s="68">
        <v>1</v>
      </c>
      <c r="AR1057" s="68">
        <v>0</v>
      </c>
      <c r="AS1057" s="68">
        <v>0</v>
      </c>
      <c r="AT1057" s="68">
        <v>0</v>
      </c>
      <c r="AU1057" s="68">
        <v>0</v>
      </c>
      <c r="AV1057" s="68">
        <v>4</v>
      </c>
      <c r="AW1057" s="68"/>
      <c r="AX1057" s="68">
        <v>0</v>
      </c>
      <c r="AY1057" s="126">
        <v>0</v>
      </c>
      <c r="AZ1057" s="68">
        <v>0</v>
      </c>
      <c r="BA1057" s="68">
        <v>0</v>
      </c>
      <c r="EQ1057" s="68">
        <v>59001</v>
      </c>
      <c r="ER1057" s="175">
        <v>1</v>
      </c>
      <c r="ES1057" s="68">
        <v>-1</v>
      </c>
      <c r="ET1057" s="68">
        <v>1</v>
      </c>
      <c r="EU1057" s="68">
        <v>0</v>
      </c>
      <c r="EV1057" s="68">
        <v>150001</v>
      </c>
      <c r="EW1057" s="68" t="s">
        <v>2639</v>
      </c>
      <c r="EX1057" s="68" t="str">
        <f t="shared" si="49"/>
        <v>소형</v>
      </c>
      <c r="GE1057" s="68">
        <v>28046</v>
      </c>
      <c r="GF1057" s="68" t="s">
        <v>4711</v>
      </c>
    </row>
    <row r="1058" spans="6:188" x14ac:dyDescent="0.3">
      <c r="F1058" s="68">
        <v>84037</v>
      </c>
      <c r="G1058" s="68">
        <v>2</v>
      </c>
      <c r="H1058" s="68">
        <v>184037</v>
      </c>
      <c r="I1058" s="68">
        <v>0</v>
      </c>
      <c r="J1058" s="68" t="s">
        <v>13716</v>
      </c>
      <c r="K1058" s="68">
        <v>0</v>
      </c>
      <c r="L1058" s="68">
        <v>0</v>
      </c>
      <c r="M1058" s="68">
        <v>0</v>
      </c>
      <c r="N1058" s="68">
        <v>1</v>
      </c>
      <c r="O1058" s="68">
        <v>0</v>
      </c>
      <c r="P1058" s="68">
        <v>0</v>
      </c>
      <c r="Q1058" s="68">
        <v>0</v>
      </c>
      <c r="R1058" s="68">
        <v>0</v>
      </c>
      <c r="S1058" s="68">
        <v>0</v>
      </c>
      <c r="T1058" s="68">
        <v>0</v>
      </c>
      <c r="U1058" s="68">
        <v>0</v>
      </c>
      <c r="V1058" s="68">
        <v>0</v>
      </c>
      <c r="W1058" s="68">
        <v>0</v>
      </c>
      <c r="X1058" s="68">
        <v>0</v>
      </c>
      <c r="Y1058" s="68">
        <v>0</v>
      </c>
      <c r="Z1058" s="68">
        <v>0</v>
      </c>
      <c r="AA1058" s="68">
        <v>0</v>
      </c>
      <c r="AB1058" s="68">
        <v>0</v>
      </c>
      <c r="AC1058" s="68">
        <v>3600000</v>
      </c>
      <c r="AD1058" s="68">
        <v>107</v>
      </c>
      <c r="AE1058" s="68">
        <v>0</v>
      </c>
      <c r="AF1058" s="68">
        <v>2000</v>
      </c>
      <c r="AG1058" s="68">
        <v>108</v>
      </c>
      <c r="AH1058" s="68">
        <v>500</v>
      </c>
      <c r="AI1058" s="68">
        <v>0</v>
      </c>
      <c r="AJ1058" s="68">
        <v>0</v>
      </c>
      <c r="AK1058" s="68">
        <v>0</v>
      </c>
      <c r="AL1058" s="68">
        <v>0</v>
      </c>
      <c r="AM1058" s="68">
        <v>0</v>
      </c>
      <c r="AN1058" s="68">
        <v>0</v>
      </c>
      <c r="AO1058" s="68">
        <v>0</v>
      </c>
      <c r="AP1058" s="68">
        <v>0</v>
      </c>
      <c r="AQ1058" s="68">
        <v>1</v>
      </c>
      <c r="AR1058" s="68">
        <v>0</v>
      </c>
      <c r="AS1058" s="68">
        <v>0</v>
      </c>
      <c r="AT1058" s="68">
        <v>0</v>
      </c>
      <c r="AU1058" s="68">
        <v>0</v>
      </c>
      <c r="AV1058" s="68">
        <v>4</v>
      </c>
      <c r="AW1058" s="68"/>
      <c r="AX1058" s="68">
        <v>0</v>
      </c>
      <c r="AY1058" s="126">
        <v>0</v>
      </c>
      <c r="AZ1058" s="68">
        <v>0</v>
      </c>
      <c r="BA1058" s="68">
        <v>0</v>
      </c>
      <c r="EQ1058" s="68">
        <v>559001</v>
      </c>
      <c r="ER1058" s="175">
        <v>1</v>
      </c>
      <c r="ES1058" s="68">
        <v>-1</v>
      </c>
      <c r="ET1058" s="68">
        <v>1</v>
      </c>
      <c r="EU1058" s="68">
        <v>0</v>
      </c>
      <c r="EV1058" s="68">
        <v>150001</v>
      </c>
      <c r="EW1058" s="68" t="s">
        <v>2639</v>
      </c>
      <c r="EX1058" s="68" t="str">
        <f t="shared" si="49"/>
        <v>소형</v>
      </c>
      <c r="GE1058" s="68">
        <v>28047</v>
      </c>
      <c r="GF1058" s="68" t="s">
        <v>4712</v>
      </c>
    </row>
    <row r="1059" spans="6:188" x14ac:dyDescent="0.3">
      <c r="F1059" s="68">
        <v>84038</v>
      </c>
      <c r="G1059" s="68">
        <v>2</v>
      </c>
      <c r="H1059" s="68">
        <v>184050</v>
      </c>
      <c r="I1059" s="68">
        <v>284050</v>
      </c>
      <c r="J1059" s="68" t="s">
        <v>13717</v>
      </c>
      <c r="K1059" s="68" t="s">
        <v>13718</v>
      </c>
      <c r="L1059" s="68">
        <v>0</v>
      </c>
      <c r="M1059" s="68">
        <v>0</v>
      </c>
      <c r="N1059" s="68">
        <v>1</v>
      </c>
      <c r="O1059" s="68">
        <v>0</v>
      </c>
      <c r="P1059" s="68">
        <v>0</v>
      </c>
      <c r="Q1059" s="68">
        <v>0</v>
      </c>
      <c r="R1059" s="68">
        <v>0</v>
      </c>
      <c r="S1059" s="68">
        <v>0</v>
      </c>
      <c r="T1059" s="68">
        <v>0</v>
      </c>
      <c r="U1059" s="68">
        <v>0</v>
      </c>
      <c r="V1059" s="68">
        <v>0</v>
      </c>
      <c r="W1059" s="68">
        <v>0</v>
      </c>
      <c r="X1059" s="68">
        <v>0</v>
      </c>
      <c r="Y1059" s="68">
        <v>0</v>
      </c>
      <c r="Z1059" s="68">
        <v>0</v>
      </c>
      <c r="AA1059" s="68">
        <v>0</v>
      </c>
      <c r="AB1059" s="68">
        <v>0</v>
      </c>
      <c r="AC1059" s="68">
        <v>0</v>
      </c>
      <c r="AD1059" s="68">
        <v>0</v>
      </c>
      <c r="AE1059" s="68">
        <v>0</v>
      </c>
      <c r="AF1059" s="68">
        <v>0</v>
      </c>
      <c r="AG1059" s="68">
        <v>0</v>
      </c>
      <c r="AH1059" s="68">
        <v>0</v>
      </c>
      <c r="AI1059" s="68">
        <v>0</v>
      </c>
      <c r="AJ1059" s="68">
        <v>0</v>
      </c>
      <c r="AK1059" s="68">
        <v>0</v>
      </c>
      <c r="AL1059" s="68">
        <v>0</v>
      </c>
      <c r="AM1059" s="68">
        <v>0</v>
      </c>
      <c r="AN1059" s="68">
        <v>0</v>
      </c>
      <c r="AO1059" s="68">
        <v>0</v>
      </c>
      <c r="AP1059" s="68" t="s">
        <v>13719</v>
      </c>
      <c r="AQ1059" s="68">
        <v>1</v>
      </c>
      <c r="AR1059" s="68">
        <v>0</v>
      </c>
      <c r="AS1059" s="68">
        <v>0</v>
      </c>
      <c r="AT1059" s="68">
        <v>0</v>
      </c>
      <c r="AU1059" s="68">
        <v>0</v>
      </c>
      <c r="AV1059" s="68">
        <v>4</v>
      </c>
      <c r="AW1059" s="68"/>
      <c r="AX1059" s="68">
        <v>0</v>
      </c>
      <c r="AY1059" s="126">
        <v>0</v>
      </c>
      <c r="AZ1059" s="68">
        <v>0</v>
      </c>
      <c r="BA1059" s="68">
        <v>0</v>
      </c>
      <c r="EQ1059" s="68">
        <v>58002</v>
      </c>
      <c r="ER1059" s="175">
        <v>1</v>
      </c>
      <c r="ES1059" s="68">
        <v>750</v>
      </c>
      <c r="ET1059" s="68">
        <v>2</v>
      </c>
      <c r="EU1059" s="68">
        <v>0</v>
      </c>
      <c r="EV1059" s="68">
        <v>150002</v>
      </c>
      <c r="EW1059" s="68" t="s">
        <v>2640</v>
      </c>
      <c r="EX1059" s="68" t="str">
        <f t="shared" si="49"/>
        <v>소형</v>
      </c>
      <c r="GE1059" s="68">
        <v>28048</v>
      </c>
      <c r="GF1059" s="68" t="s">
        <v>4713</v>
      </c>
    </row>
    <row r="1060" spans="6:188" x14ac:dyDescent="0.3">
      <c r="F1060" s="68">
        <v>85000</v>
      </c>
      <c r="G1060" s="68">
        <v>2</v>
      </c>
      <c r="H1060" s="68">
        <v>185000</v>
      </c>
      <c r="I1060" s="68">
        <v>285000</v>
      </c>
      <c r="J1060" s="68" t="s">
        <v>514</v>
      </c>
      <c r="K1060" s="68" t="s">
        <v>1434</v>
      </c>
      <c r="L1060" s="68">
        <v>0</v>
      </c>
      <c r="M1060" s="68">
        <v>0</v>
      </c>
      <c r="N1060" s="68">
        <v>0</v>
      </c>
      <c r="O1060" s="68">
        <v>100</v>
      </c>
      <c r="P1060" s="68">
        <v>0</v>
      </c>
      <c r="Q1060" s="68">
        <v>0</v>
      </c>
      <c r="R1060" s="68">
        <v>0</v>
      </c>
      <c r="S1060" s="68">
        <v>0</v>
      </c>
      <c r="T1060" s="68">
        <v>0</v>
      </c>
      <c r="U1060" s="68">
        <v>0</v>
      </c>
      <c r="V1060" s="68">
        <v>0</v>
      </c>
      <c r="W1060" s="68">
        <v>0</v>
      </c>
      <c r="X1060" s="68">
        <v>0</v>
      </c>
      <c r="Y1060" s="68">
        <v>0</v>
      </c>
      <c r="Z1060" s="68">
        <v>0</v>
      </c>
      <c r="AA1060" s="68">
        <v>0</v>
      </c>
      <c r="AB1060" s="68">
        <v>0</v>
      </c>
      <c r="AC1060" s="68">
        <v>0</v>
      </c>
      <c r="AD1060" s="68">
        <v>0</v>
      </c>
      <c r="AE1060" s="68">
        <v>0</v>
      </c>
      <c r="AF1060" s="68">
        <v>0</v>
      </c>
      <c r="AG1060" s="68">
        <v>0</v>
      </c>
      <c r="AH1060" s="68">
        <v>0</v>
      </c>
      <c r="AI1060" s="68">
        <v>0</v>
      </c>
      <c r="AJ1060" s="68">
        <v>0</v>
      </c>
      <c r="AK1060" s="68">
        <v>0</v>
      </c>
      <c r="AL1060" s="68">
        <v>0</v>
      </c>
      <c r="AM1060" s="68">
        <v>0</v>
      </c>
      <c r="AN1060" s="68">
        <v>0</v>
      </c>
      <c r="AO1060" s="68">
        <v>0</v>
      </c>
      <c r="AP1060" s="68" t="s">
        <v>1435</v>
      </c>
      <c r="AQ1060" s="68">
        <v>1</v>
      </c>
      <c r="AR1060" s="68">
        <v>0</v>
      </c>
      <c r="AS1060" s="68">
        <v>0</v>
      </c>
      <c r="AT1060" s="68">
        <v>262160</v>
      </c>
      <c r="AU1060" s="68">
        <v>0</v>
      </c>
      <c r="AV1060" s="68">
        <v>4</v>
      </c>
      <c r="AW1060" s="68"/>
      <c r="AX1060" s="68">
        <v>0</v>
      </c>
      <c r="AY1060" s="126">
        <v>0</v>
      </c>
      <c r="AZ1060" s="68">
        <v>0</v>
      </c>
      <c r="BA1060" s="68">
        <v>0</v>
      </c>
      <c r="EQ1060" s="68">
        <v>59002</v>
      </c>
      <c r="ER1060" s="175">
        <v>1</v>
      </c>
      <c r="ES1060" s="68">
        <v>-1</v>
      </c>
      <c r="ET1060" s="68">
        <v>2</v>
      </c>
      <c r="EU1060" s="68">
        <v>0</v>
      </c>
      <c r="EV1060" s="68">
        <v>150002</v>
      </c>
      <c r="EW1060" s="68" t="s">
        <v>2640</v>
      </c>
      <c r="EX1060" s="68" t="str">
        <f t="shared" si="49"/>
        <v>소형</v>
      </c>
      <c r="GE1060" s="68">
        <v>28049</v>
      </c>
      <c r="GF1060" s="68" t="s">
        <v>4714</v>
      </c>
    </row>
    <row r="1061" spans="6:188" x14ac:dyDescent="0.3">
      <c r="F1061" s="68">
        <v>85001</v>
      </c>
      <c r="G1061" s="68">
        <v>2</v>
      </c>
      <c r="H1061" s="68">
        <v>185001</v>
      </c>
      <c r="I1061" s="68">
        <v>285001</v>
      </c>
      <c r="J1061" s="68" t="s">
        <v>515</v>
      </c>
      <c r="K1061" s="68" t="s">
        <v>1436</v>
      </c>
      <c r="L1061" s="68">
        <v>0</v>
      </c>
      <c r="M1061" s="68">
        <v>0</v>
      </c>
      <c r="N1061" s="68">
        <v>0</v>
      </c>
      <c r="O1061" s="68">
        <v>101</v>
      </c>
      <c r="P1061" s="68">
        <v>0</v>
      </c>
      <c r="Q1061" s="68">
        <v>0</v>
      </c>
      <c r="R1061" s="68">
        <v>0</v>
      </c>
      <c r="S1061" s="68">
        <v>0</v>
      </c>
      <c r="T1061" s="68">
        <v>0</v>
      </c>
      <c r="U1061" s="68">
        <v>0</v>
      </c>
      <c r="V1061" s="68">
        <v>0</v>
      </c>
      <c r="W1061" s="68">
        <v>0</v>
      </c>
      <c r="X1061" s="68">
        <v>0</v>
      </c>
      <c r="Y1061" s="68">
        <v>0</v>
      </c>
      <c r="Z1061" s="68">
        <v>0</v>
      </c>
      <c r="AA1061" s="68">
        <v>0</v>
      </c>
      <c r="AB1061" s="68">
        <v>0</v>
      </c>
      <c r="AC1061" s="68">
        <v>0</v>
      </c>
      <c r="AD1061" s="68">
        <v>0</v>
      </c>
      <c r="AE1061" s="68">
        <v>0</v>
      </c>
      <c r="AF1061" s="68">
        <v>0</v>
      </c>
      <c r="AG1061" s="68">
        <v>0</v>
      </c>
      <c r="AH1061" s="68">
        <v>0</v>
      </c>
      <c r="AI1061" s="68">
        <v>0</v>
      </c>
      <c r="AJ1061" s="68">
        <v>0</v>
      </c>
      <c r="AK1061" s="68">
        <v>0</v>
      </c>
      <c r="AL1061" s="68">
        <v>0</v>
      </c>
      <c r="AM1061" s="68">
        <v>0</v>
      </c>
      <c r="AN1061" s="68">
        <v>0</v>
      </c>
      <c r="AO1061" s="68">
        <v>0</v>
      </c>
      <c r="AP1061" s="68" t="s">
        <v>1437</v>
      </c>
      <c r="AQ1061" s="68">
        <v>1</v>
      </c>
      <c r="AR1061" s="68">
        <v>0</v>
      </c>
      <c r="AS1061" s="68">
        <v>0</v>
      </c>
      <c r="AT1061" s="68">
        <v>262288</v>
      </c>
      <c r="AU1061" s="68">
        <v>0</v>
      </c>
      <c r="AV1061" s="68">
        <v>4</v>
      </c>
      <c r="AW1061" s="68"/>
      <c r="AX1061" s="68">
        <v>0</v>
      </c>
      <c r="AY1061" s="126">
        <v>0</v>
      </c>
      <c r="AZ1061" s="68">
        <v>0</v>
      </c>
      <c r="BA1061" s="68">
        <v>0</v>
      </c>
      <c r="EQ1061" s="68">
        <v>559002</v>
      </c>
      <c r="ER1061" s="175">
        <v>1</v>
      </c>
      <c r="ES1061" s="68">
        <v>-1</v>
      </c>
      <c r="ET1061" s="68">
        <v>2</v>
      </c>
      <c r="EU1061" s="68">
        <v>0</v>
      </c>
      <c r="EV1061" s="68">
        <v>150002</v>
      </c>
      <c r="EW1061" s="68" t="s">
        <v>2640</v>
      </c>
      <c r="EX1061" s="68" t="str">
        <f t="shared" si="49"/>
        <v>소형</v>
      </c>
      <c r="GE1061" s="68">
        <v>28050</v>
      </c>
      <c r="GF1061" s="68" t="s">
        <v>4715</v>
      </c>
    </row>
    <row r="1062" spans="6:188" x14ac:dyDescent="0.3">
      <c r="F1062" s="68">
        <v>85002</v>
      </c>
      <c r="G1062" s="68">
        <v>2</v>
      </c>
      <c r="H1062" s="68">
        <v>185002</v>
      </c>
      <c r="I1062" s="68">
        <v>285002</v>
      </c>
      <c r="J1062" s="68" t="s">
        <v>516</v>
      </c>
      <c r="K1062" s="68" t="s">
        <v>1438</v>
      </c>
      <c r="L1062" s="68">
        <v>0</v>
      </c>
      <c r="M1062" s="68">
        <v>0</v>
      </c>
      <c r="N1062" s="68">
        <v>0</v>
      </c>
      <c r="O1062" s="68">
        <v>102</v>
      </c>
      <c r="P1062" s="68">
        <v>0</v>
      </c>
      <c r="Q1062" s="68">
        <v>0</v>
      </c>
      <c r="R1062" s="68">
        <v>0</v>
      </c>
      <c r="S1062" s="68">
        <v>0</v>
      </c>
      <c r="T1062" s="68">
        <v>0</v>
      </c>
      <c r="U1062" s="68">
        <v>0</v>
      </c>
      <c r="V1062" s="68">
        <v>0</v>
      </c>
      <c r="W1062" s="68">
        <v>0</v>
      </c>
      <c r="X1062" s="68">
        <v>0</v>
      </c>
      <c r="Y1062" s="68">
        <v>0</v>
      </c>
      <c r="Z1062" s="68">
        <v>0</v>
      </c>
      <c r="AA1062" s="68">
        <v>0</v>
      </c>
      <c r="AB1062" s="68">
        <v>0</v>
      </c>
      <c r="AC1062" s="68">
        <v>0</v>
      </c>
      <c r="AD1062" s="68">
        <v>0</v>
      </c>
      <c r="AE1062" s="68">
        <v>0</v>
      </c>
      <c r="AF1062" s="68">
        <v>0</v>
      </c>
      <c r="AG1062" s="68">
        <v>0</v>
      </c>
      <c r="AH1062" s="68">
        <v>0</v>
      </c>
      <c r="AI1062" s="68">
        <v>0</v>
      </c>
      <c r="AJ1062" s="68">
        <v>0</v>
      </c>
      <c r="AK1062" s="68">
        <v>0</v>
      </c>
      <c r="AL1062" s="68">
        <v>0</v>
      </c>
      <c r="AM1062" s="68">
        <v>0</v>
      </c>
      <c r="AN1062" s="68">
        <v>0</v>
      </c>
      <c r="AO1062" s="68">
        <v>0</v>
      </c>
      <c r="AP1062" s="68" t="s">
        <v>1439</v>
      </c>
      <c r="AQ1062" s="68">
        <v>1</v>
      </c>
      <c r="AR1062" s="68">
        <v>0</v>
      </c>
      <c r="AS1062" s="68">
        <v>0</v>
      </c>
      <c r="AT1062" s="68">
        <v>0</v>
      </c>
      <c r="AU1062" s="68">
        <v>0</v>
      </c>
      <c r="AV1062" s="68">
        <v>4</v>
      </c>
      <c r="AW1062" s="68"/>
      <c r="AX1062" s="68">
        <v>0</v>
      </c>
      <c r="AY1062" s="126">
        <v>0</v>
      </c>
      <c r="AZ1062" s="68">
        <v>0</v>
      </c>
      <c r="BA1062" s="68">
        <v>0</v>
      </c>
      <c r="EQ1062" s="68">
        <v>58003</v>
      </c>
      <c r="ER1062" s="175">
        <v>1</v>
      </c>
      <c r="ES1062" s="68">
        <v>750</v>
      </c>
      <c r="ET1062" s="68">
        <v>3</v>
      </c>
      <c r="EU1062" s="68">
        <v>0</v>
      </c>
      <c r="EV1062" s="68">
        <v>150003</v>
      </c>
      <c r="EW1062" s="68" t="s">
        <v>2641</v>
      </c>
      <c r="EX1062" s="68" t="str">
        <f t="shared" si="49"/>
        <v>소형</v>
      </c>
      <c r="GE1062" s="68">
        <v>28051</v>
      </c>
      <c r="GF1062" s="68" t="s">
        <v>4716</v>
      </c>
    </row>
    <row r="1063" spans="6:188" x14ac:dyDescent="0.3">
      <c r="F1063" s="68">
        <v>85003</v>
      </c>
      <c r="G1063" s="68">
        <v>2</v>
      </c>
      <c r="H1063" s="68">
        <v>185003</v>
      </c>
      <c r="I1063" s="68">
        <v>285003</v>
      </c>
      <c r="J1063" s="68" t="s">
        <v>1440</v>
      </c>
      <c r="K1063" s="68" t="s">
        <v>1441</v>
      </c>
      <c r="L1063" s="68">
        <v>0</v>
      </c>
      <c r="M1063" s="68">
        <v>0</v>
      </c>
      <c r="N1063" s="68">
        <v>0</v>
      </c>
      <c r="O1063" s="68">
        <v>103</v>
      </c>
      <c r="P1063" s="68">
        <v>0</v>
      </c>
      <c r="Q1063" s="68">
        <v>0</v>
      </c>
      <c r="R1063" s="68">
        <v>0</v>
      </c>
      <c r="S1063" s="68">
        <v>0</v>
      </c>
      <c r="T1063" s="68">
        <v>0</v>
      </c>
      <c r="U1063" s="68">
        <v>0</v>
      </c>
      <c r="V1063" s="68">
        <v>0</v>
      </c>
      <c r="W1063" s="68">
        <v>0</v>
      </c>
      <c r="X1063" s="68">
        <v>0</v>
      </c>
      <c r="Y1063" s="68">
        <v>0</v>
      </c>
      <c r="Z1063" s="68">
        <v>0</v>
      </c>
      <c r="AA1063" s="68">
        <v>0</v>
      </c>
      <c r="AB1063" s="68">
        <v>0</v>
      </c>
      <c r="AC1063" s="68">
        <v>0</v>
      </c>
      <c r="AD1063" s="68">
        <v>0</v>
      </c>
      <c r="AE1063" s="68">
        <v>0</v>
      </c>
      <c r="AF1063" s="68">
        <v>0</v>
      </c>
      <c r="AG1063" s="68">
        <v>0</v>
      </c>
      <c r="AH1063" s="68">
        <v>0</v>
      </c>
      <c r="AI1063" s="68">
        <v>0</v>
      </c>
      <c r="AJ1063" s="68">
        <v>0</v>
      </c>
      <c r="AK1063" s="68">
        <v>0</v>
      </c>
      <c r="AL1063" s="68">
        <v>0</v>
      </c>
      <c r="AM1063" s="68">
        <v>0</v>
      </c>
      <c r="AN1063" s="68">
        <v>0</v>
      </c>
      <c r="AO1063" s="68">
        <v>0</v>
      </c>
      <c r="AP1063" s="68" t="s">
        <v>1442</v>
      </c>
      <c r="AQ1063" s="68">
        <v>1</v>
      </c>
      <c r="AR1063" s="68">
        <v>0</v>
      </c>
      <c r="AS1063" s="68">
        <v>0</v>
      </c>
      <c r="AT1063" s="68">
        <v>144</v>
      </c>
      <c r="AU1063" s="68">
        <v>0</v>
      </c>
      <c r="AV1063" s="68">
        <v>4</v>
      </c>
      <c r="AW1063" s="68"/>
      <c r="AX1063" s="68">
        <v>0</v>
      </c>
      <c r="AY1063" s="126">
        <v>0</v>
      </c>
      <c r="AZ1063" s="68">
        <v>0</v>
      </c>
      <c r="BA1063" s="68">
        <v>0</v>
      </c>
      <c r="EQ1063" s="68">
        <v>59003</v>
      </c>
      <c r="ER1063" s="175">
        <v>1</v>
      </c>
      <c r="ES1063" s="68">
        <v>-1</v>
      </c>
      <c r="ET1063" s="68">
        <v>3</v>
      </c>
      <c r="EU1063" s="68">
        <v>0</v>
      </c>
      <c r="EV1063" s="68">
        <v>150003</v>
      </c>
      <c r="EW1063" s="68" t="s">
        <v>2641</v>
      </c>
      <c r="EX1063" s="68" t="str">
        <f t="shared" si="49"/>
        <v>소형</v>
      </c>
      <c r="GE1063" s="68">
        <v>28052</v>
      </c>
      <c r="GF1063" s="68" t="s">
        <v>4717</v>
      </c>
    </row>
    <row r="1064" spans="6:188" x14ac:dyDescent="0.3">
      <c r="F1064" s="68">
        <v>85004</v>
      </c>
      <c r="G1064" s="68">
        <v>2</v>
      </c>
      <c r="H1064" s="68">
        <v>185004</v>
      </c>
      <c r="I1064" s="68">
        <v>285004</v>
      </c>
      <c r="J1064" s="68" t="s">
        <v>1443</v>
      </c>
      <c r="K1064" s="68" t="s">
        <v>1443</v>
      </c>
      <c r="L1064" s="68">
        <v>0</v>
      </c>
      <c r="M1064" s="68">
        <v>0</v>
      </c>
      <c r="N1064" s="68">
        <v>0</v>
      </c>
      <c r="O1064" s="68">
        <v>110</v>
      </c>
      <c r="P1064" s="68">
        <v>0</v>
      </c>
      <c r="Q1064" s="68">
        <v>0</v>
      </c>
      <c r="R1064" s="68">
        <v>0</v>
      </c>
      <c r="S1064" s="68">
        <v>0</v>
      </c>
      <c r="T1064" s="68">
        <v>0</v>
      </c>
      <c r="U1064" s="68">
        <v>0</v>
      </c>
      <c r="V1064" s="68">
        <v>0</v>
      </c>
      <c r="W1064" s="68">
        <v>0</v>
      </c>
      <c r="X1064" s="68">
        <v>0</v>
      </c>
      <c r="Y1064" s="68">
        <v>0</v>
      </c>
      <c r="Z1064" s="68">
        <v>0</v>
      </c>
      <c r="AA1064" s="68">
        <v>0</v>
      </c>
      <c r="AB1064" s="68">
        <v>0</v>
      </c>
      <c r="AC1064" s="68">
        <v>0</v>
      </c>
      <c r="AD1064" s="68">
        <v>0</v>
      </c>
      <c r="AE1064" s="68">
        <v>0</v>
      </c>
      <c r="AF1064" s="68">
        <v>0</v>
      </c>
      <c r="AG1064" s="68">
        <v>0</v>
      </c>
      <c r="AH1064" s="68">
        <v>0</v>
      </c>
      <c r="AI1064" s="68">
        <v>0</v>
      </c>
      <c r="AJ1064" s="68">
        <v>0</v>
      </c>
      <c r="AK1064" s="68">
        <v>0</v>
      </c>
      <c r="AL1064" s="68">
        <v>0</v>
      </c>
      <c r="AM1064" s="68">
        <v>0</v>
      </c>
      <c r="AN1064" s="68">
        <v>0</v>
      </c>
      <c r="AO1064" s="68">
        <v>0</v>
      </c>
      <c r="AP1064" s="68" t="s">
        <v>1444</v>
      </c>
      <c r="AQ1064" s="68">
        <v>1</v>
      </c>
      <c r="AR1064" s="68">
        <v>0</v>
      </c>
      <c r="AS1064" s="68">
        <v>0</v>
      </c>
      <c r="AT1064" s="68">
        <v>0</v>
      </c>
      <c r="AU1064" s="68">
        <v>0</v>
      </c>
      <c r="AV1064" s="68">
        <v>4</v>
      </c>
      <c r="AW1064" s="68"/>
      <c r="AX1064" s="68">
        <v>0</v>
      </c>
      <c r="AY1064" s="126">
        <v>0</v>
      </c>
      <c r="AZ1064" s="68">
        <v>0</v>
      </c>
      <c r="BA1064" s="68">
        <v>0</v>
      </c>
      <c r="EQ1064" s="68">
        <v>559003</v>
      </c>
      <c r="ER1064" s="175">
        <v>1</v>
      </c>
      <c r="ES1064" s="68">
        <v>-1</v>
      </c>
      <c r="ET1064" s="68">
        <v>3</v>
      </c>
      <c r="EU1064" s="68">
        <v>0</v>
      </c>
      <c r="EV1064" s="68">
        <v>150003</v>
      </c>
      <c r="EW1064" s="68" t="s">
        <v>2641</v>
      </c>
      <c r="EX1064" s="68" t="str">
        <f t="shared" si="49"/>
        <v>소형</v>
      </c>
      <c r="GE1064" s="68">
        <v>28053</v>
      </c>
      <c r="GF1064" s="68" t="s">
        <v>4718</v>
      </c>
    </row>
    <row r="1065" spans="6:188" x14ac:dyDescent="0.3">
      <c r="F1065" s="68">
        <v>85005</v>
      </c>
      <c r="G1065" s="68">
        <v>2</v>
      </c>
      <c r="H1065" s="68">
        <v>185005</v>
      </c>
      <c r="I1065" s="68">
        <v>285005</v>
      </c>
      <c r="J1065" s="68" t="s">
        <v>1445</v>
      </c>
      <c r="K1065" s="68" t="s">
        <v>1445</v>
      </c>
      <c r="L1065" s="68">
        <v>0</v>
      </c>
      <c r="M1065" s="68">
        <v>0</v>
      </c>
      <c r="N1065" s="68">
        <v>0</v>
      </c>
      <c r="O1065" s="68">
        <v>111</v>
      </c>
      <c r="P1065" s="68">
        <v>0</v>
      </c>
      <c r="Q1065" s="68">
        <v>0</v>
      </c>
      <c r="R1065" s="68">
        <v>0</v>
      </c>
      <c r="S1065" s="68">
        <v>0</v>
      </c>
      <c r="T1065" s="68">
        <v>0</v>
      </c>
      <c r="U1065" s="68">
        <v>0</v>
      </c>
      <c r="V1065" s="68">
        <v>0</v>
      </c>
      <c r="W1065" s="68">
        <v>0</v>
      </c>
      <c r="X1065" s="68">
        <v>0</v>
      </c>
      <c r="Y1065" s="68">
        <v>0</v>
      </c>
      <c r="Z1065" s="68">
        <v>0</v>
      </c>
      <c r="AA1065" s="68">
        <v>0</v>
      </c>
      <c r="AB1065" s="68">
        <v>0</v>
      </c>
      <c r="AC1065" s="68">
        <v>0</v>
      </c>
      <c r="AD1065" s="68">
        <v>0</v>
      </c>
      <c r="AE1065" s="68">
        <v>0</v>
      </c>
      <c r="AF1065" s="68">
        <v>0</v>
      </c>
      <c r="AG1065" s="68">
        <v>0</v>
      </c>
      <c r="AH1065" s="68">
        <v>0</v>
      </c>
      <c r="AI1065" s="68">
        <v>0</v>
      </c>
      <c r="AJ1065" s="68">
        <v>0</v>
      </c>
      <c r="AK1065" s="68">
        <v>0</v>
      </c>
      <c r="AL1065" s="68">
        <v>0</v>
      </c>
      <c r="AM1065" s="68">
        <v>0</v>
      </c>
      <c r="AN1065" s="68">
        <v>0</v>
      </c>
      <c r="AO1065" s="68">
        <v>0</v>
      </c>
      <c r="AP1065" s="68" t="s">
        <v>1446</v>
      </c>
      <c r="AQ1065" s="68">
        <v>1</v>
      </c>
      <c r="AR1065" s="68">
        <v>0</v>
      </c>
      <c r="AS1065" s="68">
        <v>0</v>
      </c>
      <c r="AT1065" s="68">
        <v>0</v>
      </c>
      <c r="AU1065" s="68">
        <v>0</v>
      </c>
      <c r="AV1065" s="68">
        <v>4</v>
      </c>
      <c r="AW1065" s="68"/>
      <c r="AX1065" s="68">
        <v>0</v>
      </c>
      <c r="AY1065" s="126">
        <v>0</v>
      </c>
      <c r="AZ1065" s="68">
        <v>0</v>
      </c>
      <c r="BA1065" s="68">
        <v>0</v>
      </c>
      <c r="EQ1065" s="68">
        <v>58004</v>
      </c>
      <c r="ER1065" s="175">
        <v>1</v>
      </c>
      <c r="ES1065" s="68">
        <v>750</v>
      </c>
      <c r="ET1065" s="68">
        <v>4</v>
      </c>
      <c r="EU1065" s="68">
        <v>0</v>
      </c>
      <c r="EV1065" s="68">
        <v>150004</v>
      </c>
      <c r="EW1065" s="68" t="s">
        <v>2642</v>
      </c>
      <c r="EX1065" s="68" t="str">
        <f t="shared" si="49"/>
        <v>소형</v>
      </c>
      <c r="GE1065" s="68">
        <v>28054</v>
      </c>
      <c r="GF1065" s="68" t="s">
        <v>4719</v>
      </c>
    </row>
    <row r="1066" spans="6:188" x14ac:dyDescent="0.3">
      <c r="F1066" s="68">
        <v>85006</v>
      </c>
      <c r="G1066" s="68">
        <v>2</v>
      </c>
      <c r="H1066" s="68">
        <v>185006</v>
      </c>
      <c r="I1066" s="68">
        <v>285006</v>
      </c>
      <c r="J1066" s="68" t="s">
        <v>1447</v>
      </c>
      <c r="K1066" s="68" t="s">
        <v>1447</v>
      </c>
      <c r="L1066" s="68">
        <v>0</v>
      </c>
      <c r="M1066" s="68">
        <v>0</v>
      </c>
      <c r="N1066" s="68">
        <v>0</v>
      </c>
      <c r="O1066" s="68">
        <v>112</v>
      </c>
      <c r="P1066" s="68">
        <v>0</v>
      </c>
      <c r="Q1066" s="68">
        <v>0</v>
      </c>
      <c r="R1066" s="68">
        <v>0</v>
      </c>
      <c r="S1066" s="68">
        <v>0</v>
      </c>
      <c r="T1066" s="68">
        <v>0</v>
      </c>
      <c r="U1066" s="68">
        <v>0</v>
      </c>
      <c r="V1066" s="68">
        <v>0</v>
      </c>
      <c r="W1066" s="68">
        <v>0</v>
      </c>
      <c r="X1066" s="68">
        <v>0</v>
      </c>
      <c r="Y1066" s="68">
        <v>0</v>
      </c>
      <c r="Z1066" s="68">
        <v>0</v>
      </c>
      <c r="AA1066" s="68">
        <v>0</v>
      </c>
      <c r="AB1066" s="68">
        <v>0</v>
      </c>
      <c r="AC1066" s="68">
        <v>0</v>
      </c>
      <c r="AD1066" s="68">
        <v>0</v>
      </c>
      <c r="AE1066" s="68">
        <v>0</v>
      </c>
      <c r="AF1066" s="68">
        <v>0</v>
      </c>
      <c r="AG1066" s="68">
        <v>0</v>
      </c>
      <c r="AH1066" s="68">
        <v>0</v>
      </c>
      <c r="AI1066" s="68">
        <v>0</v>
      </c>
      <c r="AJ1066" s="68">
        <v>0</v>
      </c>
      <c r="AK1066" s="68">
        <v>0</v>
      </c>
      <c r="AL1066" s="68">
        <v>0</v>
      </c>
      <c r="AM1066" s="68">
        <v>0</v>
      </c>
      <c r="AN1066" s="68">
        <v>0</v>
      </c>
      <c r="AO1066" s="68">
        <v>0</v>
      </c>
      <c r="AP1066" s="68" t="s">
        <v>1448</v>
      </c>
      <c r="AQ1066" s="68">
        <v>1</v>
      </c>
      <c r="AR1066" s="68">
        <v>0</v>
      </c>
      <c r="AS1066" s="68">
        <v>0</v>
      </c>
      <c r="AT1066" s="68">
        <v>0</v>
      </c>
      <c r="AU1066" s="68">
        <v>0</v>
      </c>
      <c r="AV1066" s="68">
        <v>4</v>
      </c>
      <c r="AW1066" s="68"/>
      <c r="AX1066" s="68">
        <v>0</v>
      </c>
      <c r="AY1066" s="126">
        <v>0</v>
      </c>
      <c r="AZ1066" s="68">
        <v>0</v>
      </c>
      <c r="BA1066" s="68">
        <v>0</v>
      </c>
      <c r="EQ1066" s="68">
        <v>59004</v>
      </c>
      <c r="ER1066" s="175">
        <v>1</v>
      </c>
      <c r="ES1066" s="68">
        <v>-1</v>
      </c>
      <c r="ET1066" s="68">
        <v>4</v>
      </c>
      <c r="EU1066" s="68">
        <v>0</v>
      </c>
      <c r="EV1066" s="68">
        <v>150004</v>
      </c>
      <c r="EW1066" s="68" t="s">
        <v>2642</v>
      </c>
      <c r="EX1066" s="68" t="str">
        <f t="shared" si="49"/>
        <v>소형</v>
      </c>
      <c r="GE1066" s="68">
        <v>28055</v>
      </c>
      <c r="GF1066" s="68" t="s">
        <v>4720</v>
      </c>
    </row>
    <row r="1067" spans="6:188" x14ac:dyDescent="0.3">
      <c r="F1067" s="68">
        <v>85007</v>
      </c>
      <c r="G1067" s="68">
        <v>2</v>
      </c>
      <c r="H1067" s="68">
        <v>185007</v>
      </c>
      <c r="I1067" s="68">
        <v>285007</v>
      </c>
      <c r="J1067" s="68" t="s">
        <v>1449</v>
      </c>
      <c r="K1067" s="68" t="s">
        <v>1450</v>
      </c>
      <c r="L1067" s="68">
        <v>0</v>
      </c>
      <c r="M1067" s="68">
        <v>0</v>
      </c>
      <c r="N1067" s="68">
        <v>0</v>
      </c>
      <c r="O1067" s="68">
        <v>113</v>
      </c>
      <c r="P1067" s="68">
        <v>0</v>
      </c>
      <c r="Q1067" s="68">
        <v>0</v>
      </c>
      <c r="R1067" s="68">
        <v>0</v>
      </c>
      <c r="S1067" s="68">
        <v>0</v>
      </c>
      <c r="T1067" s="68">
        <v>0</v>
      </c>
      <c r="U1067" s="68">
        <v>0</v>
      </c>
      <c r="V1067" s="68">
        <v>0</v>
      </c>
      <c r="W1067" s="68">
        <v>0</v>
      </c>
      <c r="X1067" s="68">
        <v>0</v>
      </c>
      <c r="Y1067" s="68">
        <v>0</v>
      </c>
      <c r="Z1067" s="68">
        <v>0</v>
      </c>
      <c r="AA1067" s="68">
        <v>0</v>
      </c>
      <c r="AB1067" s="68">
        <v>0</v>
      </c>
      <c r="AC1067" s="68">
        <v>0</v>
      </c>
      <c r="AD1067" s="68">
        <v>0</v>
      </c>
      <c r="AE1067" s="68">
        <v>0</v>
      </c>
      <c r="AF1067" s="68">
        <v>0</v>
      </c>
      <c r="AG1067" s="68">
        <v>0</v>
      </c>
      <c r="AH1067" s="68">
        <v>0</v>
      </c>
      <c r="AI1067" s="68">
        <v>0</v>
      </c>
      <c r="AJ1067" s="68">
        <v>0</v>
      </c>
      <c r="AK1067" s="68">
        <v>0</v>
      </c>
      <c r="AL1067" s="68">
        <v>0</v>
      </c>
      <c r="AM1067" s="68">
        <v>0</v>
      </c>
      <c r="AN1067" s="68">
        <v>0</v>
      </c>
      <c r="AO1067" s="68">
        <v>0</v>
      </c>
      <c r="AP1067" s="68" t="s">
        <v>1451</v>
      </c>
      <c r="AQ1067" s="68">
        <v>1</v>
      </c>
      <c r="AR1067" s="68">
        <v>0</v>
      </c>
      <c r="AS1067" s="68">
        <v>0</v>
      </c>
      <c r="AT1067" s="68">
        <v>0</v>
      </c>
      <c r="AU1067" s="68">
        <v>0</v>
      </c>
      <c r="AV1067" s="68">
        <v>4</v>
      </c>
      <c r="AW1067" s="68"/>
      <c r="AX1067" s="68">
        <v>0</v>
      </c>
      <c r="AY1067" s="126">
        <v>0</v>
      </c>
      <c r="AZ1067" s="68">
        <v>0</v>
      </c>
      <c r="BA1067" s="68">
        <v>0</v>
      </c>
      <c r="EQ1067" s="68">
        <v>559004</v>
      </c>
      <c r="ER1067" s="175">
        <v>1</v>
      </c>
      <c r="ES1067" s="68">
        <v>-1</v>
      </c>
      <c r="ET1067" s="68">
        <v>4</v>
      </c>
      <c r="EU1067" s="68">
        <v>0</v>
      </c>
      <c r="EV1067" s="68">
        <v>150004</v>
      </c>
      <c r="EW1067" s="68" t="s">
        <v>2642</v>
      </c>
      <c r="EX1067" s="68" t="str">
        <f t="shared" si="49"/>
        <v>소형</v>
      </c>
      <c r="GE1067" s="68">
        <v>28056</v>
      </c>
      <c r="GF1067" s="68" t="s">
        <v>4721</v>
      </c>
    </row>
    <row r="1068" spans="6:188" x14ac:dyDescent="0.3">
      <c r="F1068" s="68">
        <v>85008</v>
      </c>
      <c r="G1068" s="68">
        <v>2</v>
      </c>
      <c r="H1068" s="68">
        <v>185008</v>
      </c>
      <c r="I1068" s="68">
        <v>285008</v>
      </c>
      <c r="J1068" s="68" t="s">
        <v>1452</v>
      </c>
      <c r="K1068" s="68" t="s">
        <v>1452</v>
      </c>
      <c r="L1068" s="68">
        <v>0</v>
      </c>
      <c r="M1068" s="68">
        <v>0</v>
      </c>
      <c r="N1068" s="68">
        <v>0</v>
      </c>
      <c r="O1068" s="68">
        <v>120</v>
      </c>
      <c r="P1068" s="68">
        <v>0</v>
      </c>
      <c r="Q1068" s="68">
        <v>0</v>
      </c>
      <c r="R1068" s="68">
        <v>0</v>
      </c>
      <c r="S1068" s="68">
        <v>0</v>
      </c>
      <c r="T1068" s="68">
        <v>0</v>
      </c>
      <c r="U1068" s="68">
        <v>0</v>
      </c>
      <c r="V1068" s="68">
        <v>0</v>
      </c>
      <c r="W1068" s="68">
        <v>0</v>
      </c>
      <c r="X1068" s="68">
        <v>0</v>
      </c>
      <c r="Y1068" s="68">
        <v>0</v>
      </c>
      <c r="Z1068" s="68">
        <v>0</v>
      </c>
      <c r="AA1068" s="68">
        <v>0</v>
      </c>
      <c r="AB1068" s="68">
        <v>0</v>
      </c>
      <c r="AC1068" s="68">
        <v>0</v>
      </c>
      <c r="AD1068" s="68">
        <v>0</v>
      </c>
      <c r="AE1068" s="68">
        <v>0</v>
      </c>
      <c r="AF1068" s="68">
        <v>0</v>
      </c>
      <c r="AG1068" s="68">
        <v>0</v>
      </c>
      <c r="AH1068" s="68">
        <v>0</v>
      </c>
      <c r="AI1068" s="68">
        <v>0</v>
      </c>
      <c r="AJ1068" s="68">
        <v>0</v>
      </c>
      <c r="AK1068" s="68">
        <v>0</v>
      </c>
      <c r="AL1068" s="68">
        <v>0</v>
      </c>
      <c r="AM1068" s="68">
        <v>0</v>
      </c>
      <c r="AN1068" s="68">
        <v>0</v>
      </c>
      <c r="AO1068" s="68">
        <v>0</v>
      </c>
      <c r="AP1068" s="68" t="s">
        <v>1453</v>
      </c>
      <c r="AQ1068" s="68">
        <v>1</v>
      </c>
      <c r="AR1068" s="68">
        <v>0</v>
      </c>
      <c r="AS1068" s="68">
        <v>0</v>
      </c>
      <c r="AT1068" s="68">
        <v>16</v>
      </c>
      <c r="AU1068" s="68">
        <v>0</v>
      </c>
      <c r="AV1068" s="68">
        <v>4</v>
      </c>
      <c r="AW1068" s="68"/>
      <c r="AX1068" s="68">
        <v>0</v>
      </c>
      <c r="AY1068" s="126">
        <v>0</v>
      </c>
      <c r="AZ1068" s="68">
        <v>0</v>
      </c>
      <c r="BA1068" s="68">
        <v>0</v>
      </c>
      <c r="EQ1068" s="68">
        <v>58008</v>
      </c>
      <c r="ER1068" s="175">
        <v>1</v>
      </c>
      <c r="ES1068" s="68">
        <v>750</v>
      </c>
      <c r="ET1068" s="68">
        <v>8</v>
      </c>
      <c r="EU1068" s="68">
        <v>0</v>
      </c>
      <c r="EV1068" s="68">
        <v>150008</v>
      </c>
      <c r="EW1068" s="68" t="s">
        <v>2646</v>
      </c>
      <c r="EX1068" s="68" t="str">
        <f t="shared" si="49"/>
        <v>소형</v>
      </c>
      <c r="GE1068" s="68">
        <v>28057</v>
      </c>
      <c r="GF1068" s="68" t="s">
        <v>4722</v>
      </c>
    </row>
    <row r="1069" spans="6:188" x14ac:dyDescent="0.3">
      <c r="F1069" s="68">
        <v>85009</v>
      </c>
      <c r="G1069" s="68">
        <v>2</v>
      </c>
      <c r="H1069" s="68">
        <v>185009</v>
      </c>
      <c r="I1069" s="68">
        <v>285009</v>
      </c>
      <c r="J1069" s="68" t="s">
        <v>1454</v>
      </c>
      <c r="K1069" s="68" t="s">
        <v>1454</v>
      </c>
      <c r="L1069" s="68">
        <v>0</v>
      </c>
      <c r="M1069" s="68">
        <v>0</v>
      </c>
      <c r="N1069" s="68">
        <v>0</v>
      </c>
      <c r="O1069" s="68">
        <v>121</v>
      </c>
      <c r="P1069" s="68">
        <v>0</v>
      </c>
      <c r="Q1069" s="68">
        <v>0</v>
      </c>
      <c r="R1069" s="68">
        <v>0</v>
      </c>
      <c r="S1069" s="68">
        <v>0</v>
      </c>
      <c r="T1069" s="68">
        <v>0</v>
      </c>
      <c r="U1069" s="68">
        <v>0</v>
      </c>
      <c r="V1069" s="68">
        <v>0</v>
      </c>
      <c r="W1069" s="68">
        <v>0</v>
      </c>
      <c r="X1069" s="68">
        <v>0</v>
      </c>
      <c r="Y1069" s="68">
        <v>0</v>
      </c>
      <c r="Z1069" s="68">
        <v>0</v>
      </c>
      <c r="AA1069" s="68">
        <v>0</v>
      </c>
      <c r="AB1069" s="68">
        <v>0</v>
      </c>
      <c r="AC1069" s="68">
        <v>0</v>
      </c>
      <c r="AD1069" s="68">
        <v>0</v>
      </c>
      <c r="AE1069" s="68">
        <v>0</v>
      </c>
      <c r="AF1069" s="68">
        <v>0</v>
      </c>
      <c r="AG1069" s="68">
        <v>0</v>
      </c>
      <c r="AH1069" s="68">
        <v>0</v>
      </c>
      <c r="AI1069" s="68">
        <v>0</v>
      </c>
      <c r="AJ1069" s="68">
        <v>0</v>
      </c>
      <c r="AK1069" s="68">
        <v>0</v>
      </c>
      <c r="AL1069" s="68">
        <v>0</v>
      </c>
      <c r="AM1069" s="68">
        <v>0</v>
      </c>
      <c r="AN1069" s="68">
        <v>0</v>
      </c>
      <c r="AO1069" s="68">
        <v>0</v>
      </c>
      <c r="AP1069" s="68" t="s">
        <v>1455</v>
      </c>
      <c r="AQ1069" s="68">
        <v>1</v>
      </c>
      <c r="AR1069" s="68">
        <v>0</v>
      </c>
      <c r="AS1069" s="68">
        <v>0</v>
      </c>
      <c r="AT1069" s="68">
        <v>144</v>
      </c>
      <c r="AU1069" s="68">
        <v>0</v>
      </c>
      <c r="AV1069" s="68">
        <v>4</v>
      </c>
      <c r="AW1069" s="68"/>
      <c r="AX1069" s="68">
        <v>0</v>
      </c>
      <c r="AY1069" s="126">
        <v>0</v>
      </c>
      <c r="AZ1069" s="68">
        <v>0</v>
      </c>
      <c r="BA1069" s="68">
        <v>0</v>
      </c>
      <c r="EQ1069" s="68">
        <v>59008</v>
      </c>
      <c r="ER1069" s="175">
        <v>1</v>
      </c>
      <c r="ES1069" s="68">
        <v>-1</v>
      </c>
      <c r="ET1069" s="68">
        <v>8</v>
      </c>
      <c r="EU1069" s="68">
        <v>0</v>
      </c>
      <c r="EV1069" s="68">
        <v>150008</v>
      </c>
      <c r="EW1069" s="68" t="s">
        <v>2646</v>
      </c>
      <c r="EX1069" s="68" t="str">
        <f t="shared" si="49"/>
        <v>소형</v>
      </c>
      <c r="GE1069" s="68">
        <v>28200</v>
      </c>
      <c r="GF1069" s="68" t="s">
        <v>4723</v>
      </c>
    </row>
    <row r="1070" spans="6:188" x14ac:dyDescent="0.3">
      <c r="F1070" s="68">
        <v>85010</v>
      </c>
      <c r="G1070" s="68">
        <v>2</v>
      </c>
      <c r="H1070" s="68">
        <v>185010</v>
      </c>
      <c r="I1070" s="68">
        <v>285010</v>
      </c>
      <c r="J1070" s="68" t="s">
        <v>1456</v>
      </c>
      <c r="K1070" s="68" t="s">
        <v>1456</v>
      </c>
      <c r="L1070" s="68">
        <v>0</v>
      </c>
      <c r="M1070" s="68">
        <v>0</v>
      </c>
      <c r="N1070" s="68">
        <v>0</v>
      </c>
      <c r="O1070" s="68">
        <v>122</v>
      </c>
      <c r="P1070" s="68">
        <v>0</v>
      </c>
      <c r="Q1070" s="68">
        <v>0</v>
      </c>
      <c r="R1070" s="68">
        <v>0</v>
      </c>
      <c r="S1070" s="68">
        <v>0</v>
      </c>
      <c r="T1070" s="68">
        <v>0</v>
      </c>
      <c r="U1070" s="68">
        <v>0</v>
      </c>
      <c r="V1070" s="68">
        <v>0</v>
      </c>
      <c r="W1070" s="68">
        <v>0</v>
      </c>
      <c r="X1070" s="68">
        <v>0</v>
      </c>
      <c r="Y1070" s="68">
        <v>0</v>
      </c>
      <c r="Z1070" s="68">
        <v>0</v>
      </c>
      <c r="AA1070" s="68">
        <v>0</v>
      </c>
      <c r="AB1070" s="68">
        <v>0</v>
      </c>
      <c r="AC1070" s="68">
        <v>0</v>
      </c>
      <c r="AD1070" s="68">
        <v>0</v>
      </c>
      <c r="AE1070" s="68">
        <v>0</v>
      </c>
      <c r="AF1070" s="68">
        <v>0</v>
      </c>
      <c r="AG1070" s="68">
        <v>0</v>
      </c>
      <c r="AH1070" s="68">
        <v>0</v>
      </c>
      <c r="AI1070" s="68">
        <v>0</v>
      </c>
      <c r="AJ1070" s="68">
        <v>0</v>
      </c>
      <c r="AK1070" s="68">
        <v>0</v>
      </c>
      <c r="AL1070" s="68">
        <v>0</v>
      </c>
      <c r="AM1070" s="68">
        <v>0</v>
      </c>
      <c r="AN1070" s="68">
        <v>0</v>
      </c>
      <c r="AO1070" s="68">
        <v>0</v>
      </c>
      <c r="AP1070" s="68" t="s">
        <v>1457</v>
      </c>
      <c r="AQ1070" s="68">
        <v>1</v>
      </c>
      <c r="AR1070" s="68">
        <v>0</v>
      </c>
      <c r="AS1070" s="68">
        <v>0</v>
      </c>
      <c r="AT1070" s="68">
        <v>16</v>
      </c>
      <c r="AU1070" s="68">
        <v>0</v>
      </c>
      <c r="AV1070" s="68">
        <v>4</v>
      </c>
      <c r="AW1070" s="68"/>
      <c r="AX1070" s="68">
        <v>0</v>
      </c>
      <c r="AY1070" s="126">
        <v>0</v>
      </c>
      <c r="AZ1070" s="68">
        <v>0</v>
      </c>
      <c r="BA1070" s="68">
        <v>0</v>
      </c>
      <c r="EQ1070" s="68">
        <v>559008</v>
      </c>
      <c r="ER1070" s="175">
        <v>1</v>
      </c>
      <c r="ES1070" s="68">
        <v>-1</v>
      </c>
      <c r="ET1070" s="68">
        <v>8</v>
      </c>
      <c r="EU1070" s="68">
        <v>0</v>
      </c>
      <c r="EV1070" s="68">
        <v>150008</v>
      </c>
      <c r="EW1070" s="68" t="s">
        <v>2646</v>
      </c>
      <c r="EX1070" s="68" t="str">
        <f t="shared" si="49"/>
        <v>소형</v>
      </c>
      <c r="GE1070" s="68">
        <v>28201</v>
      </c>
      <c r="GF1070" s="68" t="s">
        <v>4724</v>
      </c>
    </row>
    <row r="1071" spans="6:188" x14ac:dyDescent="0.3">
      <c r="F1071" s="68">
        <v>85011</v>
      </c>
      <c r="G1071" s="68">
        <v>2</v>
      </c>
      <c r="H1071" s="68">
        <v>185011</v>
      </c>
      <c r="I1071" s="68">
        <v>285011</v>
      </c>
      <c r="J1071" s="68" t="s">
        <v>1458</v>
      </c>
      <c r="K1071" s="68" t="s">
        <v>1459</v>
      </c>
      <c r="L1071" s="68">
        <v>0</v>
      </c>
      <c r="M1071" s="68">
        <v>0</v>
      </c>
      <c r="N1071" s="68">
        <v>0</v>
      </c>
      <c r="O1071" s="68">
        <v>123</v>
      </c>
      <c r="P1071" s="68">
        <v>0</v>
      </c>
      <c r="Q1071" s="68">
        <v>0</v>
      </c>
      <c r="R1071" s="68">
        <v>0</v>
      </c>
      <c r="S1071" s="68">
        <v>0</v>
      </c>
      <c r="T1071" s="68">
        <v>0</v>
      </c>
      <c r="U1071" s="68">
        <v>0</v>
      </c>
      <c r="V1071" s="68">
        <v>0</v>
      </c>
      <c r="W1071" s="68">
        <v>0</v>
      </c>
      <c r="X1071" s="68">
        <v>0</v>
      </c>
      <c r="Y1071" s="68">
        <v>0</v>
      </c>
      <c r="Z1071" s="68">
        <v>0</v>
      </c>
      <c r="AA1071" s="68">
        <v>0</v>
      </c>
      <c r="AB1071" s="68">
        <v>0</v>
      </c>
      <c r="AC1071" s="68">
        <v>0</v>
      </c>
      <c r="AD1071" s="68">
        <v>0</v>
      </c>
      <c r="AE1071" s="68">
        <v>0</v>
      </c>
      <c r="AF1071" s="68">
        <v>0</v>
      </c>
      <c r="AG1071" s="68">
        <v>0</v>
      </c>
      <c r="AH1071" s="68">
        <v>0</v>
      </c>
      <c r="AI1071" s="68">
        <v>0</v>
      </c>
      <c r="AJ1071" s="68">
        <v>0</v>
      </c>
      <c r="AK1071" s="68">
        <v>0</v>
      </c>
      <c r="AL1071" s="68">
        <v>0</v>
      </c>
      <c r="AM1071" s="68">
        <v>0</v>
      </c>
      <c r="AN1071" s="68">
        <v>0</v>
      </c>
      <c r="AO1071" s="68">
        <v>0</v>
      </c>
      <c r="AP1071" s="68" t="s">
        <v>1460</v>
      </c>
      <c r="AQ1071" s="68">
        <v>1</v>
      </c>
      <c r="AR1071" s="68">
        <v>0</v>
      </c>
      <c r="AS1071" s="68">
        <v>0</v>
      </c>
      <c r="AT1071" s="68">
        <v>144</v>
      </c>
      <c r="AU1071" s="68">
        <v>0</v>
      </c>
      <c r="AV1071" s="68">
        <v>4</v>
      </c>
      <c r="AW1071" s="68"/>
      <c r="AX1071" s="68">
        <v>0</v>
      </c>
      <c r="AY1071" s="126">
        <v>0</v>
      </c>
      <c r="AZ1071" s="68">
        <v>0</v>
      </c>
      <c r="BA1071" s="68">
        <v>0</v>
      </c>
      <c r="EQ1071" s="68">
        <v>58018</v>
      </c>
      <c r="ER1071" s="175">
        <v>1</v>
      </c>
      <c r="ES1071" s="68">
        <v>750</v>
      </c>
      <c r="ET1071" s="68">
        <v>18</v>
      </c>
      <c r="EU1071" s="68">
        <v>0</v>
      </c>
      <c r="EV1071" s="68">
        <v>150018</v>
      </c>
      <c r="EW1071" s="68" t="s">
        <v>2656</v>
      </c>
      <c r="EX1071" s="68" t="str">
        <f t="shared" si="49"/>
        <v>소형</v>
      </c>
      <c r="GE1071" s="68">
        <v>28202</v>
      </c>
      <c r="GF1071" s="68" t="s">
        <v>4725</v>
      </c>
    </row>
    <row r="1072" spans="6:188" x14ac:dyDescent="0.3">
      <c r="F1072" s="68">
        <v>85012</v>
      </c>
      <c r="G1072" s="68">
        <v>2</v>
      </c>
      <c r="H1072" s="68">
        <v>185012</v>
      </c>
      <c r="I1072" s="68">
        <v>285012</v>
      </c>
      <c r="J1072" s="68" t="s">
        <v>3616</v>
      </c>
      <c r="K1072" s="68" t="s">
        <v>3616</v>
      </c>
      <c r="L1072" s="68">
        <v>0</v>
      </c>
      <c r="M1072" s="68">
        <v>0</v>
      </c>
      <c r="N1072" s="68">
        <v>0</v>
      </c>
      <c r="O1072" s="68">
        <v>122</v>
      </c>
      <c r="P1072" s="68">
        <v>0</v>
      </c>
      <c r="Q1072" s="68">
        <v>0</v>
      </c>
      <c r="R1072" s="68">
        <v>0</v>
      </c>
      <c r="S1072" s="68">
        <v>0</v>
      </c>
      <c r="T1072" s="68">
        <v>0</v>
      </c>
      <c r="U1072" s="68">
        <v>0</v>
      </c>
      <c r="V1072" s="68">
        <v>0</v>
      </c>
      <c r="W1072" s="68">
        <v>0</v>
      </c>
      <c r="X1072" s="68">
        <v>0</v>
      </c>
      <c r="Y1072" s="68">
        <v>0</v>
      </c>
      <c r="Z1072" s="68">
        <v>0</v>
      </c>
      <c r="AA1072" s="68">
        <v>0</v>
      </c>
      <c r="AB1072" s="68">
        <v>0</v>
      </c>
      <c r="AC1072" s="68">
        <v>0</v>
      </c>
      <c r="AD1072" s="68">
        <v>0</v>
      </c>
      <c r="AE1072" s="68">
        <v>0</v>
      </c>
      <c r="AF1072" s="68">
        <v>0</v>
      </c>
      <c r="AG1072" s="68">
        <v>0</v>
      </c>
      <c r="AH1072" s="68">
        <v>0</v>
      </c>
      <c r="AI1072" s="68">
        <v>0</v>
      </c>
      <c r="AJ1072" s="68">
        <v>0</v>
      </c>
      <c r="AK1072" s="68">
        <v>0</v>
      </c>
      <c r="AL1072" s="68">
        <v>0</v>
      </c>
      <c r="AM1072" s="68">
        <v>0</v>
      </c>
      <c r="AN1072" s="68">
        <v>0</v>
      </c>
      <c r="AO1072" s="68">
        <v>0</v>
      </c>
      <c r="AP1072" s="68" t="s">
        <v>1460</v>
      </c>
      <c r="AQ1072" s="68">
        <v>1</v>
      </c>
      <c r="AR1072" s="68">
        <v>0</v>
      </c>
      <c r="AS1072" s="68">
        <v>0</v>
      </c>
      <c r="AT1072" s="68">
        <v>0</v>
      </c>
      <c r="AU1072" s="68">
        <v>0</v>
      </c>
      <c r="AV1072" s="68">
        <v>4</v>
      </c>
      <c r="AW1072" s="68"/>
      <c r="AX1072" s="68">
        <v>0</v>
      </c>
      <c r="AY1072" s="126">
        <v>0</v>
      </c>
      <c r="AZ1072" s="68">
        <v>0</v>
      </c>
      <c r="BA1072" s="68">
        <v>0</v>
      </c>
      <c r="EQ1072" s="68">
        <v>59018</v>
      </c>
      <c r="ER1072" s="175">
        <v>1</v>
      </c>
      <c r="ES1072" s="68">
        <v>-1</v>
      </c>
      <c r="ET1072" s="68">
        <v>18</v>
      </c>
      <c r="EU1072" s="68">
        <v>0</v>
      </c>
      <c r="EV1072" s="68">
        <v>150018</v>
      </c>
      <c r="EW1072" s="68" t="s">
        <v>2656</v>
      </c>
      <c r="EX1072" s="68" t="str">
        <f t="shared" si="49"/>
        <v>소형</v>
      </c>
      <c r="GE1072" s="68">
        <v>28203</v>
      </c>
      <c r="GF1072" s="68" t="s">
        <v>4516</v>
      </c>
    </row>
    <row r="1073" spans="6:188" x14ac:dyDescent="0.3">
      <c r="F1073" s="68">
        <v>85016</v>
      </c>
      <c r="G1073" s="68">
        <v>2</v>
      </c>
      <c r="H1073" s="68">
        <v>185016</v>
      </c>
      <c r="I1073" s="68">
        <v>285016</v>
      </c>
      <c r="J1073" s="68" t="s">
        <v>1461</v>
      </c>
      <c r="K1073" s="68" t="s">
        <v>1461</v>
      </c>
      <c r="L1073" s="68">
        <v>0</v>
      </c>
      <c r="M1073" s="68">
        <v>0</v>
      </c>
      <c r="N1073" s="68">
        <v>0</v>
      </c>
      <c r="O1073" s="68">
        <v>130</v>
      </c>
      <c r="P1073" s="68">
        <v>0</v>
      </c>
      <c r="Q1073" s="68">
        <v>0</v>
      </c>
      <c r="R1073" s="68">
        <v>0</v>
      </c>
      <c r="S1073" s="68">
        <v>0</v>
      </c>
      <c r="T1073" s="68">
        <v>0</v>
      </c>
      <c r="U1073" s="68">
        <v>0</v>
      </c>
      <c r="V1073" s="68">
        <v>0</v>
      </c>
      <c r="W1073" s="68">
        <v>0</v>
      </c>
      <c r="X1073" s="68">
        <v>0</v>
      </c>
      <c r="Y1073" s="68">
        <v>0</v>
      </c>
      <c r="Z1073" s="68">
        <v>0</v>
      </c>
      <c r="AA1073" s="68">
        <v>0</v>
      </c>
      <c r="AB1073" s="68">
        <v>0</v>
      </c>
      <c r="AC1073" s="68">
        <v>0</v>
      </c>
      <c r="AD1073" s="68">
        <v>0</v>
      </c>
      <c r="AE1073" s="68">
        <v>0</v>
      </c>
      <c r="AF1073" s="68">
        <v>0</v>
      </c>
      <c r="AG1073" s="68">
        <v>0</v>
      </c>
      <c r="AH1073" s="68">
        <v>0</v>
      </c>
      <c r="AI1073" s="68">
        <v>0</v>
      </c>
      <c r="AJ1073" s="68">
        <v>0</v>
      </c>
      <c r="AK1073" s="68">
        <v>0</v>
      </c>
      <c r="AL1073" s="68">
        <v>0</v>
      </c>
      <c r="AM1073" s="68">
        <v>0</v>
      </c>
      <c r="AN1073" s="68">
        <v>0</v>
      </c>
      <c r="AO1073" s="68">
        <v>0</v>
      </c>
      <c r="AP1073" s="68" t="s">
        <v>1825</v>
      </c>
      <c r="AQ1073" s="68">
        <v>1</v>
      </c>
      <c r="AR1073" s="68">
        <v>0</v>
      </c>
      <c r="AS1073" s="68">
        <v>0</v>
      </c>
      <c r="AT1073" s="68">
        <v>0</v>
      </c>
      <c r="AU1073" s="68">
        <v>0</v>
      </c>
      <c r="AV1073" s="68">
        <v>4</v>
      </c>
      <c r="AW1073" s="68"/>
      <c r="AX1073" s="68">
        <v>0</v>
      </c>
      <c r="AY1073" s="126">
        <v>0</v>
      </c>
      <c r="AZ1073" s="68">
        <v>0</v>
      </c>
      <c r="BA1073" s="68">
        <v>0</v>
      </c>
      <c r="EQ1073" s="68">
        <v>559018</v>
      </c>
      <c r="ER1073" s="175">
        <v>1</v>
      </c>
      <c r="ES1073" s="68">
        <v>-1</v>
      </c>
      <c r="ET1073" s="68">
        <v>18</v>
      </c>
      <c r="EU1073" s="68">
        <v>0</v>
      </c>
      <c r="EV1073" s="68">
        <v>150018</v>
      </c>
      <c r="EW1073" s="68" t="s">
        <v>2656</v>
      </c>
      <c r="EX1073" s="68" t="str">
        <f t="shared" si="49"/>
        <v>소형</v>
      </c>
      <c r="GE1073" s="68">
        <v>28204</v>
      </c>
      <c r="GF1073" s="68" t="s">
        <v>4726</v>
      </c>
    </row>
    <row r="1074" spans="6:188" x14ac:dyDescent="0.3">
      <c r="F1074" s="68">
        <v>85017</v>
      </c>
      <c r="G1074" s="68">
        <v>2</v>
      </c>
      <c r="H1074" s="68">
        <v>185017</v>
      </c>
      <c r="I1074" s="68">
        <v>285017</v>
      </c>
      <c r="J1074" s="68" t="s">
        <v>1462</v>
      </c>
      <c r="K1074" s="68" t="s">
        <v>1462</v>
      </c>
      <c r="L1074" s="68">
        <v>0</v>
      </c>
      <c r="M1074" s="68">
        <v>0</v>
      </c>
      <c r="N1074" s="68">
        <v>0</v>
      </c>
      <c r="O1074" s="68">
        <v>132</v>
      </c>
      <c r="P1074" s="68">
        <v>0</v>
      </c>
      <c r="Q1074" s="68">
        <v>0</v>
      </c>
      <c r="R1074" s="68">
        <v>0</v>
      </c>
      <c r="S1074" s="68">
        <v>0</v>
      </c>
      <c r="T1074" s="68">
        <v>0</v>
      </c>
      <c r="U1074" s="68">
        <v>0</v>
      </c>
      <c r="V1074" s="68">
        <v>0</v>
      </c>
      <c r="W1074" s="68">
        <v>0</v>
      </c>
      <c r="X1074" s="68">
        <v>0</v>
      </c>
      <c r="Y1074" s="68">
        <v>0</v>
      </c>
      <c r="Z1074" s="68">
        <v>0</v>
      </c>
      <c r="AA1074" s="68">
        <v>0</v>
      </c>
      <c r="AB1074" s="68">
        <v>0</v>
      </c>
      <c r="AC1074" s="68">
        <v>0</v>
      </c>
      <c r="AD1074" s="68">
        <v>0</v>
      </c>
      <c r="AE1074" s="68">
        <v>0</v>
      </c>
      <c r="AF1074" s="68">
        <v>0</v>
      </c>
      <c r="AG1074" s="68">
        <v>0</v>
      </c>
      <c r="AH1074" s="68">
        <v>0</v>
      </c>
      <c r="AI1074" s="68">
        <v>0</v>
      </c>
      <c r="AJ1074" s="68">
        <v>0</v>
      </c>
      <c r="AK1074" s="68">
        <v>0</v>
      </c>
      <c r="AL1074" s="68">
        <v>0</v>
      </c>
      <c r="AM1074" s="68">
        <v>0</v>
      </c>
      <c r="AN1074" s="68">
        <v>0</v>
      </c>
      <c r="AO1074" s="68">
        <v>0</v>
      </c>
      <c r="AP1074" s="68" t="s">
        <v>1826</v>
      </c>
      <c r="AQ1074" s="68">
        <v>1</v>
      </c>
      <c r="AR1074" s="68">
        <v>0</v>
      </c>
      <c r="AS1074" s="68">
        <v>0</v>
      </c>
      <c r="AT1074" s="68">
        <v>0</v>
      </c>
      <c r="AU1074" s="68">
        <v>0</v>
      </c>
      <c r="AV1074" s="68">
        <v>4</v>
      </c>
      <c r="AW1074" s="68"/>
      <c r="AX1074" s="68">
        <v>0</v>
      </c>
      <c r="AY1074" s="126">
        <v>0</v>
      </c>
      <c r="AZ1074" s="68">
        <v>0</v>
      </c>
      <c r="BA1074" s="68">
        <v>0</v>
      </c>
      <c r="EQ1074" s="68">
        <v>58068</v>
      </c>
      <c r="ER1074" s="175">
        <v>1</v>
      </c>
      <c r="ES1074" s="68">
        <v>750</v>
      </c>
      <c r="ET1074" s="68">
        <v>68</v>
      </c>
      <c r="EU1074" s="68">
        <v>0</v>
      </c>
      <c r="EV1074" s="68">
        <v>150068</v>
      </c>
      <c r="EW1074" s="68" t="s">
        <v>2706</v>
      </c>
      <c r="EX1074" s="68" t="str">
        <f t="shared" si="49"/>
        <v>소형</v>
      </c>
      <c r="GE1074" s="68">
        <v>28205</v>
      </c>
      <c r="GF1074" s="68" t="s">
        <v>4727</v>
      </c>
    </row>
    <row r="1075" spans="6:188" x14ac:dyDescent="0.3">
      <c r="F1075" s="68">
        <v>85018</v>
      </c>
      <c r="G1075" s="68">
        <v>2</v>
      </c>
      <c r="H1075" s="68">
        <v>185018</v>
      </c>
      <c r="I1075" s="68">
        <v>285018</v>
      </c>
      <c r="J1075" s="68" t="s">
        <v>1463</v>
      </c>
      <c r="K1075" s="68" t="s">
        <v>1463</v>
      </c>
      <c r="L1075" s="68">
        <v>0</v>
      </c>
      <c r="M1075" s="68">
        <v>0</v>
      </c>
      <c r="N1075" s="68">
        <v>0</v>
      </c>
      <c r="O1075" s="68">
        <v>134</v>
      </c>
      <c r="P1075" s="68">
        <v>0</v>
      </c>
      <c r="Q1075" s="68">
        <v>0</v>
      </c>
      <c r="R1075" s="68">
        <v>0</v>
      </c>
      <c r="S1075" s="68">
        <v>0</v>
      </c>
      <c r="T1075" s="68">
        <v>0</v>
      </c>
      <c r="U1075" s="68">
        <v>0</v>
      </c>
      <c r="V1075" s="68">
        <v>0</v>
      </c>
      <c r="W1075" s="68">
        <v>0</v>
      </c>
      <c r="X1075" s="68">
        <v>0</v>
      </c>
      <c r="Y1075" s="68">
        <v>0</v>
      </c>
      <c r="Z1075" s="68">
        <v>0</v>
      </c>
      <c r="AA1075" s="68">
        <v>0</v>
      </c>
      <c r="AB1075" s="68">
        <v>0</v>
      </c>
      <c r="AC1075" s="68">
        <v>0</v>
      </c>
      <c r="AD1075" s="68">
        <v>0</v>
      </c>
      <c r="AE1075" s="68">
        <v>0</v>
      </c>
      <c r="AF1075" s="68">
        <v>0</v>
      </c>
      <c r="AG1075" s="68">
        <v>0</v>
      </c>
      <c r="AH1075" s="68">
        <v>0</v>
      </c>
      <c r="AI1075" s="68">
        <v>0</v>
      </c>
      <c r="AJ1075" s="68">
        <v>0</v>
      </c>
      <c r="AK1075" s="68">
        <v>0</v>
      </c>
      <c r="AL1075" s="68">
        <v>0</v>
      </c>
      <c r="AM1075" s="68">
        <v>0</v>
      </c>
      <c r="AN1075" s="68">
        <v>0</v>
      </c>
      <c r="AO1075" s="68">
        <v>0</v>
      </c>
      <c r="AP1075" s="68" t="s">
        <v>1464</v>
      </c>
      <c r="AQ1075" s="68">
        <v>1</v>
      </c>
      <c r="AR1075" s="68">
        <v>0</v>
      </c>
      <c r="AS1075" s="68">
        <v>0</v>
      </c>
      <c r="AT1075" s="68">
        <v>0</v>
      </c>
      <c r="AU1075" s="68">
        <v>0</v>
      </c>
      <c r="AV1075" s="68">
        <v>4</v>
      </c>
      <c r="AW1075" s="68"/>
      <c r="AX1075" s="68">
        <v>0</v>
      </c>
      <c r="AY1075" s="126">
        <v>0</v>
      </c>
      <c r="AZ1075" s="68">
        <v>0</v>
      </c>
      <c r="BA1075" s="68">
        <v>0</v>
      </c>
      <c r="EQ1075" s="68">
        <v>59068</v>
      </c>
      <c r="ER1075" s="175">
        <v>1</v>
      </c>
      <c r="ES1075" s="68">
        <v>-1</v>
      </c>
      <c r="ET1075" s="68">
        <v>68</v>
      </c>
      <c r="EU1075" s="68">
        <v>0</v>
      </c>
      <c r="EV1075" s="68">
        <v>150068</v>
      </c>
      <c r="EW1075" s="68" t="s">
        <v>2706</v>
      </c>
      <c r="EX1075" s="68" t="str">
        <f t="shared" si="49"/>
        <v>소형</v>
      </c>
      <c r="GE1075" s="68">
        <v>28206</v>
      </c>
      <c r="GF1075" s="68" t="s">
        <v>4728</v>
      </c>
    </row>
    <row r="1076" spans="6:188" x14ac:dyDescent="0.3">
      <c r="F1076" s="68">
        <v>85019</v>
      </c>
      <c r="G1076" s="68">
        <v>2</v>
      </c>
      <c r="H1076" s="68">
        <v>185019</v>
      </c>
      <c r="I1076" s="68">
        <v>285019</v>
      </c>
      <c r="J1076" s="68" t="s">
        <v>1465</v>
      </c>
      <c r="K1076" s="68" t="s">
        <v>1465</v>
      </c>
      <c r="L1076" s="68">
        <v>0</v>
      </c>
      <c r="M1076" s="68">
        <v>0</v>
      </c>
      <c r="N1076" s="68">
        <v>0</v>
      </c>
      <c r="O1076" s="68">
        <v>136</v>
      </c>
      <c r="P1076" s="68">
        <v>0</v>
      </c>
      <c r="Q1076" s="68">
        <v>0</v>
      </c>
      <c r="R1076" s="68">
        <v>0</v>
      </c>
      <c r="S1076" s="68">
        <v>0</v>
      </c>
      <c r="T1076" s="68">
        <v>0</v>
      </c>
      <c r="U1076" s="68">
        <v>0</v>
      </c>
      <c r="V1076" s="68">
        <v>0</v>
      </c>
      <c r="W1076" s="68">
        <v>0</v>
      </c>
      <c r="X1076" s="68">
        <v>0</v>
      </c>
      <c r="Y1076" s="68">
        <v>0</v>
      </c>
      <c r="Z1076" s="68">
        <v>0</v>
      </c>
      <c r="AA1076" s="68">
        <v>0</v>
      </c>
      <c r="AB1076" s="68">
        <v>0</v>
      </c>
      <c r="AC1076" s="68">
        <v>0</v>
      </c>
      <c r="AD1076" s="68">
        <v>0</v>
      </c>
      <c r="AE1076" s="68">
        <v>0</v>
      </c>
      <c r="AF1076" s="68">
        <v>0</v>
      </c>
      <c r="AG1076" s="68">
        <v>0</v>
      </c>
      <c r="AH1076" s="68">
        <v>0</v>
      </c>
      <c r="AI1076" s="68">
        <v>0</v>
      </c>
      <c r="AJ1076" s="68">
        <v>0</v>
      </c>
      <c r="AK1076" s="68">
        <v>0</v>
      </c>
      <c r="AL1076" s="68">
        <v>0</v>
      </c>
      <c r="AM1076" s="68">
        <v>0</v>
      </c>
      <c r="AN1076" s="68">
        <v>0</v>
      </c>
      <c r="AO1076" s="68">
        <v>0</v>
      </c>
      <c r="AP1076" s="68" t="s">
        <v>1466</v>
      </c>
      <c r="AQ1076" s="68">
        <v>1</v>
      </c>
      <c r="AR1076" s="68">
        <v>0</v>
      </c>
      <c r="AS1076" s="68">
        <v>0</v>
      </c>
      <c r="AT1076" s="68">
        <v>128</v>
      </c>
      <c r="AU1076" s="68">
        <v>0</v>
      </c>
      <c r="AV1076" s="68">
        <v>4</v>
      </c>
      <c r="AW1076" s="68"/>
      <c r="AX1076" s="68">
        <v>0</v>
      </c>
      <c r="AY1076" s="126">
        <v>0</v>
      </c>
      <c r="AZ1076" s="68">
        <v>0</v>
      </c>
      <c r="BA1076" s="68">
        <v>0</v>
      </c>
      <c r="EQ1076" s="68">
        <v>559068</v>
      </c>
      <c r="ER1076" s="175">
        <v>1</v>
      </c>
      <c r="ES1076" s="68">
        <v>-1</v>
      </c>
      <c r="ET1076" s="68">
        <v>68</v>
      </c>
      <c r="EU1076" s="68">
        <v>0</v>
      </c>
      <c r="EV1076" s="68">
        <v>150068</v>
      </c>
      <c r="EW1076" s="68" t="s">
        <v>2706</v>
      </c>
      <c r="EX1076" s="68" t="str">
        <f t="shared" si="49"/>
        <v>소형</v>
      </c>
      <c r="GE1076" s="68">
        <v>28400</v>
      </c>
      <c r="GF1076" s="68" t="s">
        <v>4729</v>
      </c>
    </row>
    <row r="1077" spans="6:188" x14ac:dyDescent="0.3">
      <c r="F1077" s="68">
        <v>85020</v>
      </c>
      <c r="G1077" s="68">
        <v>2</v>
      </c>
      <c r="H1077" s="68">
        <v>185020</v>
      </c>
      <c r="I1077" s="68">
        <v>285020</v>
      </c>
      <c r="J1077" s="68" t="s">
        <v>1467</v>
      </c>
      <c r="K1077" s="68" t="s">
        <v>1467</v>
      </c>
      <c r="L1077" s="68">
        <v>0</v>
      </c>
      <c r="M1077" s="68">
        <v>0</v>
      </c>
      <c r="N1077" s="68">
        <v>0</v>
      </c>
      <c r="O1077" s="68">
        <v>140</v>
      </c>
      <c r="P1077" s="68">
        <v>0</v>
      </c>
      <c r="Q1077" s="68">
        <v>0</v>
      </c>
      <c r="R1077" s="68">
        <v>0</v>
      </c>
      <c r="S1077" s="68">
        <v>0</v>
      </c>
      <c r="T1077" s="68">
        <v>0</v>
      </c>
      <c r="U1077" s="68">
        <v>0</v>
      </c>
      <c r="V1077" s="68">
        <v>0</v>
      </c>
      <c r="W1077" s="68">
        <v>0</v>
      </c>
      <c r="X1077" s="68">
        <v>0</v>
      </c>
      <c r="Y1077" s="68">
        <v>0</v>
      </c>
      <c r="Z1077" s="68">
        <v>0</v>
      </c>
      <c r="AA1077" s="68">
        <v>0</v>
      </c>
      <c r="AB1077" s="68">
        <v>0</v>
      </c>
      <c r="AC1077" s="68">
        <v>0</v>
      </c>
      <c r="AD1077" s="68">
        <v>0</v>
      </c>
      <c r="AE1077" s="68">
        <v>0</v>
      </c>
      <c r="AF1077" s="68">
        <v>0</v>
      </c>
      <c r="AG1077" s="68">
        <v>0</v>
      </c>
      <c r="AH1077" s="68">
        <v>0</v>
      </c>
      <c r="AI1077" s="68">
        <v>0</v>
      </c>
      <c r="AJ1077" s="68">
        <v>0</v>
      </c>
      <c r="AK1077" s="68">
        <v>0</v>
      </c>
      <c r="AL1077" s="68">
        <v>0</v>
      </c>
      <c r="AM1077" s="68">
        <v>0</v>
      </c>
      <c r="AN1077" s="68">
        <v>0</v>
      </c>
      <c r="AO1077" s="68">
        <v>0</v>
      </c>
      <c r="AP1077" s="68" t="s">
        <v>1468</v>
      </c>
      <c r="AQ1077" s="68">
        <v>1</v>
      </c>
      <c r="AR1077" s="68">
        <v>0</v>
      </c>
      <c r="AS1077" s="68">
        <v>0</v>
      </c>
      <c r="AT1077" s="68">
        <v>0</v>
      </c>
      <c r="AU1077" s="68">
        <v>0</v>
      </c>
      <c r="AV1077" s="68">
        <v>4</v>
      </c>
      <c r="AW1077" s="68"/>
      <c r="AX1077" s="68">
        <v>0</v>
      </c>
      <c r="AY1077" s="126">
        <v>0</v>
      </c>
      <c r="AZ1077" s="68">
        <v>0</v>
      </c>
      <c r="BA1077" s="68">
        <v>0</v>
      </c>
      <c r="EQ1077" s="68">
        <v>58020</v>
      </c>
      <c r="ER1077" s="175">
        <v>2</v>
      </c>
      <c r="ES1077" s="68">
        <v>750</v>
      </c>
      <c r="ET1077" s="68">
        <v>20</v>
      </c>
      <c r="EU1077" s="68">
        <v>0</v>
      </c>
      <c r="EV1077" s="68">
        <v>150020</v>
      </c>
      <c r="EW1077" s="68" t="s">
        <v>2658</v>
      </c>
      <c r="EX1077" s="68" t="str">
        <f t="shared" si="49"/>
        <v>중형</v>
      </c>
      <c r="GE1077" s="68">
        <v>28401</v>
      </c>
      <c r="GF1077" s="68" t="s">
        <v>4730</v>
      </c>
    </row>
    <row r="1078" spans="6:188" x14ac:dyDescent="0.3">
      <c r="F1078" s="68">
        <v>85021</v>
      </c>
      <c r="G1078" s="68">
        <v>2</v>
      </c>
      <c r="H1078" s="68">
        <v>185021</v>
      </c>
      <c r="I1078" s="68">
        <v>285021</v>
      </c>
      <c r="J1078" s="68" t="s">
        <v>1469</v>
      </c>
      <c r="K1078" s="68" t="s">
        <v>1469</v>
      </c>
      <c r="L1078" s="68">
        <v>0</v>
      </c>
      <c r="M1078" s="68">
        <v>0</v>
      </c>
      <c r="N1078" s="68">
        <v>0</v>
      </c>
      <c r="O1078" s="68">
        <v>141</v>
      </c>
      <c r="P1078" s="68">
        <v>0</v>
      </c>
      <c r="Q1078" s="68">
        <v>0</v>
      </c>
      <c r="R1078" s="68">
        <v>0</v>
      </c>
      <c r="S1078" s="68">
        <v>0</v>
      </c>
      <c r="T1078" s="68">
        <v>0</v>
      </c>
      <c r="U1078" s="68">
        <v>0</v>
      </c>
      <c r="V1078" s="68">
        <v>0</v>
      </c>
      <c r="W1078" s="68">
        <v>0</v>
      </c>
      <c r="X1078" s="68">
        <v>0</v>
      </c>
      <c r="Y1078" s="68">
        <v>0</v>
      </c>
      <c r="Z1078" s="68">
        <v>0</v>
      </c>
      <c r="AA1078" s="68">
        <v>0</v>
      </c>
      <c r="AB1078" s="68">
        <v>0</v>
      </c>
      <c r="AC1078" s="68">
        <v>0</v>
      </c>
      <c r="AD1078" s="68">
        <v>0</v>
      </c>
      <c r="AE1078" s="68">
        <v>0</v>
      </c>
      <c r="AF1078" s="68">
        <v>0</v>
      </c>
      <c r="AG1078" s="68">
        <v>0</v>
      </c>
      <c r="AH1078" s="68">
        <v>0</v>
      </c>
      <c r="AI1078" s="68">
        <v>0</v>
      </c>
      <c r="AJ1078" s="68">
        <v>0</v>
      </c>
      <c r="AK1078" s="68">
        <v>0</v>
      </c>
      <c r="AL1078" s="68">
        <v>0</v>
      </c>
      <c r="AM1078" s="68">
        <v>0</v>
      </c>
      <c r="AN1078" s="68">
        <v>0</v>
      </c>
      <c r="AO1078" s="68">
        <v>0</v>
      </c>
      <c r="AP1078" s="68" t="s">
        <v>1470</v>
      </c>
      <c r="AQ1078" s="68">
        <v>1</v>
      </c>
      <c r="AR1078" s="68">
        <v>0</v>
      </c>
      <c r="AS1078" s="68">
        <v>0</v>
      </c>
      <c r="AT1078" s="68">
        <v>0</v>
      </c>
      <c r="AU1078" s="68">
        <v>0</v>
      </c>
      <c r="AV1078" s="68">
        <v>4</v>
      </c>
      <c r="AW1078" s="68"/>
      <c r="AX1078" s="68">
        <v>0</v>
      </c>
      <c r="AY1078" s="126">
        <v>0</v>
      </c>
      <c r="AZ1078" s="68">
        <v>0</v>
      </c>
      <c r="BA1078" s="68">
        <v>0</v>
      </c>
      <c r="EQ1078" s="68">
        <v>59020</v>
      </c>
      <c r="ER1078" s="175">
        <v>2</v>
      </c>
      <c r="ES1078" s="68">
        <v>-1</v>
      </c>
      <c r="ET1078" s="68">
        <v>20</v>
      </c>
      <c r="EU1078" s="68">
        <v>0</v>
      </c>
      <c r="EV1078" s="68">
        <v>150020</v>
      </c>
      <c r="EW1078" s="68" t="s">
        <v>2658</v>
      </c>
      <c r="EX1078" s="68" t="str">
        <f t="shared" si="49"/>
        <v>중형</v>
      </c>
      <c r="GE1078" s="68">
        <v>28402</v>
      </c>
      <c r="GF1078" s="68" t="s">
        <v>4731</v>
      </c>
    </row>
    <row r="1079" spans="6:188" x14ac:dyDescent="0.3">
      <c r="F1079" s="68">
        <v>85022</v>
      </c>
      <c r="G1079" s="68">
        <v>2</v>
      </c>
      <c r="H1079" s="68">
        <v>185022</v>
      </c>
      <c r="I1079" s="68">
        <v>285022</v>
      </c>
      <c r="J1079" s="68" t="s">
        <v>1471</v>
      </c>
      <c r="K1079" s="68" t="s">
        <v>1471</v>
      </c>
      <c r="L1079" s="68">
        <v>0</v>
      </c>
      <c r="M1079" s="68">
        <v>0</v>
      </c>
      <c r="N1079" s="68">
        <v>0</v>
      </c>
      <c r="O1079" s="68">
        <v>142</v>
      </c>
      <c r="P1079" s="68">
        <v>0</v>
      </c>
      <c r="Q1079" s="68">
        <v>0</v>
      </c>
      <c r="R1079" s="68">
        <v>0</v>
      </c>
      <c r="S1079" s="68">
        <v>0</v>
      </c>
      <c r="T1079" s="68">
        <v>0</v>
      </c>
      <c r="U1079" s="68">
        <v>0</v>
      </c>
      <c r="V1079" s="68">
        <v>0</v>
      </c>
      <c r="W1079" s="68">
        <v>0</v>
      </c>
      <c r="X1079" s="68">
        <v>0</v>
      </c>
      <c r="Y1079" s="68">
        <v>0</v>
      </c>
      <c r="Z1079" s="68">
        <v>0</v>
      </c>
      <c r="AA1079" s="68">
        <v>0</v>
      </c>
      <c r="AB1079" s="68">
        <v>0</v>
      </c>
      <c r="AC1079" s="68">
        <v>0</v>
      </c>
      <c r="AD1079" s="68">
        <v>0</v>
      </c>
      <c r="AE1079" s="68">
        <v>0</v>
      </c>
      <c r="AF1079" s="68">
        <v>0</v>
      </c>
      <c r="AG1079" s="68">
        <v>0</v>
      </c>
      <c r="AH1079" s="68">
        <v>0</v>
      </c>
      <c r="AI1079" s="68">
        <v>0</v>
      </c>
      <c r="AJ1079" s="68">
        <v>0</v>
      </c>
      <c r="AK1079" s="68">
        <v>0</v>
      </c>
      <c r="AL1079" s="68">
        <v>0</v>
      </c>
      <c r="AM1079" s="68">
        <v>0</v>
      </c>
      <c r="AN1079" s="68">
        <v>0</v>
      </c>
      <c r="AO1079" s="68">
        <v>0</v>
      </c>
      <c r="AP1079" s="68" t="s">
        <v>1472</v>
      </c>
      <c r="AQ1079" s="68">
        <v>1</v>
      </c>
      <c r="AR1079" s="68">
        <v>0</v>
      </c>
      <c r="AS1079" s="68">
        <v>0</v>
      </c>
      <c r="AT1079" s="68">
        <v>0</v>
      </c>
      <c r="AU1079" s="68">
        <v>0</v>
      </c>
      <c r="AV1079" s="68">
        <v>4</v>
      </c>
      <c r="AW1079" s="68"/>
      <c r="AX1079" s="68">
        <v>0</v>
      </c>
      <c r="AY1079" s="126">
        <v>0</v>
      </c>
      <c r="AZ1079" s="68">
        <v>0</v>
      </c>
      <c r="BA1079" s="68">
        <v>0</v>
      </c>
      <c r="EQ1079" s="68">
        <v>559020</v>
      </c>
      <c r="ER1079" s="175">
        <v>2</v>
      </c>
      <c r="ES1079" s="68">
        <v>-1</v>
      </c>
      <c r="ET1079" s="68">
        <v>20</v>
      </c>
      <c r="EU1079" s="68">
        <v>0</v>
      </c>
      <c r="EV1079" s="68">
        <v>150020</v>
      </c>
      <c r="EW1079" s="68" t="s">
        <v>2658</v>
      </c>
      <c r="EX1079" s="68" t="str">
        <f t="shared" si="49"/>
        <v>중형</v>
      </c>
      <c r="GE1079" s="68">
        <v>28403</v>
      </c>
      <c r="GF1079" s="68" t="s">
        <v>4732</v>
      </c>
    </row>
    <row r="1080" spans="6:188" x14ac:dyDescent="0.3">
      <c r="F1080" s="68">
        <v>85023</v>
      </c>
      <c r="G1080" s="68">
        <v>2</v>
      </c>
      <c r="H1080" s="68">
        <v>185023</v>
      </c>
      <c r="I1080" s="68">
        <v>285023</v>
      </c>
      <c r="J1080" s="68" t="s">
        <v>1473</v>
      </c>
      <c r="K1080" s="68" t="s">
        <v>1473</v>
      </c>
      <c r="L1080" s="68">
        <v>0</v>
      </c>
      <c r="M1080" s="68">
        <v>0</v>
      </c>
      <c r="N1080" s="68">
        <v>0</v>
      </c>
      <c r="O1080" s="68">
        <v>143</v>
      </c>
      <c r="P1080" s="68">
        <v>0</v>
      </c>
      <c r="Q1080" s="68">
        <v>0</v>
      </c>
      <c r="R1080" s="68">
        <v>0</v>
      </c>
      <c r="S1080" s="68">
        <v>0</v>
      </c>
      <c r="T1080" s="68">
        <v>0</v>
      </c>
      <c r="U1080" s="68">
        <v>0</v>
      </c>
      <c r="V1080" s="68">
        <v>0</v>
      </c>
      <c r="W1080" s="68">
        <v>0</v>
      </c>
      <c r="X1080" s="68">
        <v>0</v>
      </c>
      <c r="Y1080" s="68">
        <v>0</v>
      </c>
      <c r="Z1080" s="68">
        <v>0</v>
      </c>
      <c r="AA1080" s="68">
        <v>0</v>
      </c>
      <c r="AB1080" s="68">
        <v>0</v>
      </c>
      <c r="AC1080" s="68">
        <v>0</v>
      </c>
      <c r="AD1080" s="68">
        <v>0</v>
      </c>
      <c r="AE1080" s="68">
        <v>0</v>
      </c>
      <c r="AF1080" s="68">
        <v>0</v>
      </c>
      <c r="AG1080" s="68">
        <v>0</v>
      </c>
      <c r="AH1080" s="68">
        <v>0</v>
      </c>
      <c r="AI1080" s="68">
        <v>0</v>
      </c>
      <c r="AJ1080" s="68">
        <v>0</v>
      </c>
      <c r="AK1080" s="68">
        <v>0</v>
      </c>
      <c r="AL1080" s="68">
        <v>0</v>
      </c>
      <c r="AM1080" s="68">
        <v>0</v>
      </c>
      <c r="AN1080" s="68">
        <v>0</v>
      </c>
      <c r="AO1080" s="68">
        <v>0</v>
      </c>
      <c r="AP1080" s="68" t="s">
        <v>1474</v>
      </c>
      <c r="AQ1080" s="68">
        <v>1</v>
      </c>
      <c r="AR1080" s="68">
        <v>0</v>
      </c>
      <c r="AS1080" s="68">
        <v>0</v>
      </c>
      <c r="AT1080" s="68">
        <v>16</v>
      </c>
      <c r="AU1080" s="68">
        <v>0</v>
      </c>
      <c r="AV1080" s="68">
        <v>4</v>
      </c>
      <c r="AW1080" s="68"/>
      <c r="AX1080" s="68">
        <v>0</v>
      </c>
      <c r="AY1080" s="126">
        <v>0</v>
      </c>
      <c r="AZ1080" s="68">
        <v>0</v>
      </c>
      <c r="BA1080" s="68">
        <v>0</v>
      </c>
      <c r="EQ1080" s="68">
        <v>58014</v>
      </c>
      <c r="ER1080" s="175">
        <v>1</v>
      </c>
      <c r="ES1080" s="68">
        <v>750</v>
      </c>
      <c r="ET1080" s="68">
        <v>14</v>
      </c>
      <c r="EU1080" s="68">
        <v>0</v>
      </c>
      <c r="EV1080" s="68">
        <v>150014</v>
      </c>
      <c r="EW1080" s="68" t="s">
        <v>2652</v>
      </c>
      <c r="EX1080" s="68" t="str">
        <f t="shared" si="49"/>
        <v>소형</v>
      </c>
      <c r="GE1080" s="68">
        <v>28404</v>
      </c>
      <c r="GF1080" s="68" t="s">
        <v>3883</v>
      </c>
    </row>
    <row r="1081" spans="6:188" x14ac:dyDescent="0.3">
      <c r="F1081" s="68">
        <v>85024</v>
      </c>
      <c r="G1081" s="68">
        <v>2</v>
      </c>
      <c r="H1081" s="68">
        <v>185024</v>
      </c>
      <c r="I1081" s="68">
        <v>285024</v>
      </c>
      <c r="J1081" s="68" t="s">
        <v>1475</v>
      </c>
      <c r="K1081" s="68" t="s">
        <v>1475</v>
      </c>
      <c r="L1081" s="68">
        <v>0</v>
      </c>
      <c r="M1081" s="68">
        <v>0</v>
      </c>
      <c r="N1081" s="68">
        <v>0</v>
      </c>
      <c r="O1081" s="68">
        <v>120</v>
      </c>
      <c r="P1081" s="68">
        <v>0</v>
      </c>
      <c r="Q1081" s="68">
        <v>0</v>
      </c>
      <c r="R1081" s="68">
        <v>0</v>
      </c>
      <c r="S1081" s="68">
        <v>0</v>
      </c>
      <c r="T1081" s="68">
        <v>0</v>
      </c>
      <c r="U1081" s="68">
        <v>0</v>
      </c>
      <c r="V1081" s="68">
        <v>0</v>
      </c>
      <c r="W1081" s="68">
        <v>0</v>
      </c>
      <c r="X1081" s="68">
        <v>0</v>
      </c>
      <c r="Y1081" s="68">
        <v>0</v>
      </c>
      <c r="Z1081" s="68">
        <v>0</v>
      </c>
      <c r="AA1081" s="68">
        <v>0</v>
      </c>
      <c r="AB1081" s="68">
        <v>0</v>
      </c>
      <c r="AC1081" s="68">
        <v>0</v>
      </c>
      <c r="AD1081" s="68">
        <v>0</v>
      </c>
      <c r="AE1081" s="68">
        <v>0</v>
      </c>
      <c r="AF1081" s="68">
        <v>0</v>
      </c>
      <c r="AG1081" s="68">
        <v>0</v>
      </c>
      <c r="AH1081" s="68">
        <v>0</v>
      </c>
      <c r="AI1081" s="68">
        <v>0</v>
      </c>
      <c r="AJ1081" s="68">
        <v>0</v>
      </c>
      <c r="AK1081" s="68">
        <v>0</v>
      </c>
      <c r="AL1081" s="68">
        <v>0</v>
      </c>
      <c r="AM1081" s="68">
        <v>0</v>
      </c>
      <c r="AN1081" s="68">
        <v>0</v>
      </c>
      <c r="AO1081" s="68">
        <v>0</v>
      </c>
      <c r="AP1081" s="68" t="s">
        <v>1827</v>
      </c>
      <c r="AQ1081" s="68">
        <v>1</v>
      </c>
      <c r="AR1081" s="68">
        <v>0</v>
      </c>
      <c r="AS1081" s="68">
        <v>0</v>
      </c>
      <c r="AT1081" s="68">
        <v>16</v>
      </c>
      <c r="AU1081" s="68">
        <v>0</v>
      </c>
      <c r="AV1081" s="68">
        <v>4</v>
      </c>
      <c r="AW1081" s="68"/>
      <c r="AX1081" s="68">
        <v>0</v>
      </c>
      <c r="AY1081" s="126">
        <v>0</v>
      </c>
      <c r="AZ1081" s="68">
        <v>0</v>
      </c>
      <c r="BA1081" s="68">
        <v>0</v>
      </c>
      <c r="EQ1081" s="68">
        <v>59014</v>
      </c>
      <c r="ER1081" s="175">
        <v>1</v>
      </c>
      <c r="ES1081" s="68">
        <v>-1</v>
      </c>
      <c r="ET1081" s="68">
        <v>14</v>
      </c>
      <c r="EU1081" s="68">
        <v>0</v>
      </c>
      <c r="EV1081" s="68">
        <v>150014</v>
      </c>
      <c r="EW1081" s="68" t="s">
        <v>2652</v>
      </c>
      <c r="EX1081" s="68" t="str">
        <f t="shared" si="49"/>
        <v>소형</v>
      </c>
      <c r="GE1081" s="68">
        <v>29000</v>
      </c>
      <c r="GF1081" s="68" t="s">
        <v>4733</v>
      </c>
    </row>
    <row r="1082" spans="6:188" x14ac:dyDescent="0.3">
      <c r="F1082" s="68">
        <v>85025</v>
      </c>
      <c r="G1082" s="68">
        <v>2</v>
      </c>
      <c r="H1082" s="68">
        <v>185025</v>
      </c>
      <c r="I1082" s="68">
        <v>285025</v>
      </c>
      <c r="J1082" s="68" t="s">
        <v>1476</v>
      </c>
      <c r="K1082" s="68" t="s">
        <v>1476</v>
      </c>
      <c r="L1082" s="68">
        <v>0</v>
      </c>
      <c r="M1082" s="68">
        <v>0</v>
      </c>
      <c r="N1082" s="68">
        <v>0</v>
      </c>
      <c r="O1082" s="68">
        <v>122</v>
      </c>
      <c r="P1082" s="68">
        <v>0</v>
      </c>
      <c r="Q1082" s="68">
        <v>0</v>
      </c>
      <c r="R1082" s="68">
        <v>0</v>
      </c>
      <c r="S1082" s="68">
        <v>0</v>
      </c>
      <c r="T1082" s="68">
        <v>0</v>
      </c>
      <c r="U1082" s="68">
        <v>0</v>
      </c>
      <c r="V1082" s="68">
        <v>0</v>
      </c>
      <c r="W1082" s="68">
        <v>0</v>
      </c>
      <c r="X1082" s="68">
        <v>0</v>
      </c>
      <c r="Y1082" s="68">
        <v>0</v>
      </c>
      <c r="Z1082" s="68">
        <v>0</v>
      </c>
      <c r="AA1082" s="68">
        <v>0</v>
      </c>
      <c r="AB1082" s="68">
        <v>0</v>
      </c>
      <c r="AC1082" s="68">
        <v>0</v>
      </c>
      <c r="AD1082" s="68">
        <v>0</v>
      </c>
      <c r="AE1082" s="68">
        <v>0</v>
      </c>
      <c r="AF1082" s="68">
        <v>0</v>
      </c>
      <c r="AG1082" s="68">
        <v>0</v>
      </c>
      <c r="AH1082" s="68">
        <v>0</v>
      </c>
      <c r="AI1082" s="68">
        <v>0</v>
      </c>
      <c r="AJ1082" s="68">
        <v>0</v>
      </c>
      <c r="AK1082" s="68">
        <v>0</v>
      </c>
      <c r="AL1082" s="68">
        <v>0</v>
      </c>
      <c r="AM1082" s="68">
        <v>0</v>
      </c>
      <c r="AN1082" s="68">
        <v>0</v>
      </c>
      <c r="AO1082" s="68">
        <v>0</v>
      </c>
      <c r="AP1082" s="68" t="s">
        <v>1828</v>
      </c>
      <c r="AQ1082" s="68">
        <v>1</v>
      </c>
      <c r="AR1082" s="68">
        <v>0</v>
      </c>
      <c r="AS1082" s="68">
        <v>0</v>
      </c>
      <c r="AT1082" s="68">
        <v>16</v>
      </c>
      <c r="AU1082" s="68">
        <v>0</v>
      </c>
      <c r="AV1082" s="68">
        <v>4</v>
      </c>
      <c r="AW1082" s="68"/>
      <c r="AX1082" s="68">
        <v>0</v>
      </c>
      <c r="AY1082" s="126">
        <v>0</v>
      </c>
      <c r="AZ1082" s="68">
        <v>0</v>
      </c>
      <c r="BA1082" s="68">
        <v>0</v>
      </c>
      <c r="EQ1082" s="68">
        <v>559014</v>
      </c>
      <c r="ER1082" s="175">
        <v>1</v>
      </c>
      <c r="ES1082" s="68">
        <v>-1</v>
      </c>
      <c r="ET1082" s="68">
        <v>14</v>
      </c>
      <c r="EU1082" s="68">
        <v>0</v>
      </c>
      <c r="EV1082" s="68">
        <v>150014</v>
      </c>
      <c r="EW1082" s="68" t="s">
        <v>2652</v>
      </c>
      <c r="EX1082" s="68" t="str">
        <f t="shared" si="49"/>
        <v>소형</v>
      </c>
      <c r="GE1082" s="68">
        <v>29001</v>
      </c>
      <c r="GF1082" s="68" t="s">
        <v>4734</v>
      </c>
    </row>
    <row r="1083" spans="6:188" x14ac:dyDescent="0.3">
      <c r="F1083" s="68">
        <v>85026</v>
      </c>
      <c r="G1083" s="68">
        <v>2</v>
      </c>
      <c r="H1083" s="68">
        <v>185026</v>
      </c>
      <c r="I1083" s="68">
        <v>285026</v>
      </c>
      <c r="J1083" s="68" t="s">
        <v>10131</v>
      </c>
      <c r="K1083" s="68" t="s">
        <v>10131</v>
      </c>
      <c r="L1083" s="68">
        <v>0</v>
      </c>
      <c r="M1083" s="68">
        <v>0</v>
      </c>
      <c r="N1083" s="68">
        <v>0</v>
      </c>
      <c r="O1083" s="68">
        <v>150</v>
      </c>
      <c r="P1083" s="68">
        <v>0</v>
      </c>
      <c r="Q1083" s="68">
        <v>0</v>
      </c>
      <c r="R1083" s="68">
        <v>0</v>
      </c>
      <c r="S1083" s="68">
        <v>0</v>
      </c>
      <c r="T1083" s="68">
        <v>0</v>
      </c>
      <c r="U1083" s="68">
        <v>0</v>
      </c>
      <c r="V1083" s="68">
        <v>0</v>
      </c>
      <c r="W1083" s="68">
        <v>0</v>
      </c>
      <c r="X1083" s="68">
        <v>0</v>
      </c>
      <c r="Y1083" s="68">
        <v>0</v>
      </c>
      <c r="Z1083" s="68">
        <v>0</v>
      </c>
      <c r="AA1083" s="68">
        <v>0</v>
      </c>
      <c r="AB1083" s="68">
        <v>0</v>
      </c>
      <c r="AC1083" s="68">
        <v>0</v>
      </c>
      <c r="AD1083" s="68">
        <v>0</v>
      </c>
      <c r="AE1083" s="68">
        <v>0</v>
      </c>
      <c r="AF1083" s="68">
        <v>0</v>
      </c>
      <c r="AG1083" s="68">
        <v>0</v>
      </c>
      <c r="AH1083" s="68">
        <v>0</v>
      </c>
      <c r="AI1083" s="68">
        <v>0</v>
      </c>
      <c r="AJ1083" s="68">
        <v>0</v>
      </c>
      <c r="AK1083" s="68">
        <v>0</v>
      </c>
      <c r="AL1083" s="68">
        <v>0</v>
      </c>
      <c r="AM1083" s="68">
        <v>0</v>
      </c>
      <c r="AN1083" s="68">
        <v>0</v>
      </c>
      <c r="AO1083" s="68">
        <v>0</v>
      </c>
      <c r="AP1083" s="68" t="s">
        <v>1830</v>
      </c>
      <c r="AQ1083" s="68">
        <v>1</v>
      </c>
      <c r="AR1083" s="68">
        <v>0</v>
      </c>
      <c r="AS1083" s="68">
        <v>0</v>
      </c>
      <c r="AT1083" s="68">
        <v>512</v>
      </c>
      <c r="AU1083" s="68">
        <v>0</v>
      </c>
      <c r="AV1083" s="68">
        <v>4</v>
      </c>
      <c r="AW1083" s="68"/>
      <c r="AX1083" s="68">
        <v>0</v>
      </c>
      <c r="AY1083" s="126">
        <v>0</v>
      </c>
      <c r="AZ1083" s="68">
        <v>0</v>
      </c>
      <c r="BA1083" s="68">
        <v>0</v>
      </c>
      <c r="EQ1083" s="68">
        <v>58013</v>
      </c>
      <c r="ER1083" s="175">
        <v>1</v>
      </c>
      <c r="ES1083" s="68">
        <v>750</v>
      </c>
      <c r="ET1083" s="68">
        <v>13</v>
      </c>
      <c r="EU1083" s="68">
        <v>0</v>
      </c>
      <c r="EV1083" s="68">
        <v>150013</v>
      </c>
      <c r="EW1083" s="68" t="s">
        <v>2651</v>
      </c>
      <c r="EX1083" s="68" t="str">
        <f t="shared" si="49"/>
        <v>소형</v>
      </c>
      <c r="GE1083" s="68">
        <v>29002</v>
      </c>
      <c r="GF1083" s="68" t="s">
        <v>4134</v>
      </c>
    </row>
    <row r="1084" spans="6:188" x14ac:dyDescent="0.3">
      <c r="F1084" s="68">
        <v>85027</v>
      </c>
      <c r="G1084" s="68">
        <v>2</v>
      </c>
      <c r="H1084" s="68">
        <v>185027</v>
      </c>
      <c r="I1084" s="68">
        <v>285027</v>
      </c>
      <c r="J1084" s="68" t="s">
        <v>8681</v>
      </c>
      <c r="K1084" s="68" t="s">
        <v>8682</v>
      </c>
      <c r="L1084" s="68">
        <v>0</v>
      </c>
      <c r="M1084" s="68">
        <v>0</v>
      </c>
      <c r="N1084" s="68">
        <v>0</v>
      </c>
      <c r="O1084" s="68">
        <v>151</v>
      </c>
      <c r="P1084" s="68">
        <v>0</v>
      </c>
      <c r="Q1084" s="68">
        <v>0</v>
      </c>
      <c r="R1084" s="68">
        <v>0</v>
      </c>
      <c r="S1084" s="68">
        <v>0</v>
      </c>
      <c r="T1084" s="68">
        <v>0</v>
      </c>
      <c r="U1084" s="68">
        <v>0</v>
      </c>
      <c r="V1084" s="68">
        <v>0</v>
      </c>
      <c r="W1084" s="68">
        <v>0</v>
      </c>
      <c r="X1084" s="68">
        <v>0</v>
      </c>
      <c r="Y1084" s="68">
        <v>0</v>
      </c>
      <c r="Z1084" s="68">
        <v>0</v>
      </c>
      <c r="AA1084" s="68">
        <v>0</v>
      </c>
      <c r="AB1084" s="68">
        <v>0</v>
      </c>
      <c r="AC1084" s="68">
        <v>0</v>
      </c>
      <c r="AD1084" s="68">
        <v>0</v>
      </c>
      <c r="AE1084" s="68">
        <v>0</v>
      </c>
      <c r="AF1084" s="68">
        <v>0</v>
      </c>
      <c r="AG1084" s="68">
        <v>0</v>
      </c>
      <c r="AH1084" s="68">
        <v>0</v>
      </c>
      <c r="AI1084" s="68">
        <v>0</v>
      </c>
      <c r="AJ1084" s="68">
        <v>0</v>
      </c>
      <c r="AK1084" s="68">
        <v>0</v>
      </c>
      <c r="AL1084" s="68">
        <v>0</v>
      </c>
      <c r="AM1084" s="68">
        <v>0</v>
      </c>
      <c r="AN1084" s="68">
        <v>0</v>
      </c>
      <c r="AO1084" s="68">
        <v>0</v>
      </c>
      <c r="AP1084" s="68" t="s">
        <v>2485</v>
      </c>
      <c r="AQ1084" s="68">
        <v>1</v>
      </c>
      <c r="AR1084" s="68">
        <v>0</v>
      </c>
      <c r="AS1084" s="68">
        <v>0</v>
      </c>
      <c r="AT1084" s="68">
        <v>0</v>
      </c>
      <c r="AU1084" s="68">
        <v>0</v>
      </c>
      <c r="AV1084" s="68">
        <v>4</v>
      </c>
      <c r="AW1084" s="68"/>
      <c r="AX1084" s="68">
        <v>0</v>
      </c>
      <c r="AY1084" s="126">
        <v>0</v>
      </c>
      <c r="AZ1084" s="68">
        <v>0</v>
      </c>
      <c r="BA1084" s="68">
        <v>0</v>
      </c>
      <c r="EQ1084" s="68">
        <v>59013</v>
      </c>
      <c r="ER1084" s="175">
        <v>1</v>
      </c>
      <c r="ES1084" s="68">
        <v>-1</v>
      </c>
      <c r="ET1084" s="68">
        <v>13</v>
      </c>
      <c r="EU1084" s="68">
        <v>0</v>
      </c>
      <c r="EV1084" s="68">
        <v>150013</v>
      </c>
      <c r="EW1084" s="68" t="s">
        <v>2651</v>
      </c>
      <c r="EX1084" s="68" t="str">
        <f t="shared" si="49"/>
        <v>소형</v>
      </c>
      <c r="GE1084" s="68">
        <v>29003</v>
      </c>
      <c r="GF1084" s="68" t="s">
        <v>4735</v>
      </c>
    </row>
    <row r="1085" spans="6:188" x14ac:dyDescent="0.3">
      <c r="F1085" s="68">
        <v>85028</v>
      </c>
      <c r="G1085" s="68">
        <v>2</v>
      </c>
      <c r="H1085" s="68">
        <v>185028</v>
      </c>
      <c r="I1085" s="68">
        <v>285028</v>
      </c>
      <c r="J1085" s="68" t="s">
        <v>8683</v>
      </c>
      <c r="K1085" s="68" t="s">
        <v>8684</v>
      </c>
      <c r="L1085" s="68">
        <v>0</v>
      </c>
      <c r="M1085" s="68">
        <v>0</v>
      </c>
      <c r="N1085" s="68">
        <v>0</v>
      </c>
      <c r="O1085" s="68">
        <v>152</v>
      </c>
      <c r="P1085" s="68">
        <v>0</v>
      </c>
      <c r="Q1085" s="68">
        <v>0</v>
      </c>
      <c r="R1085" s="68">
        <v>0</v>
      </c>
      <c r="S1085" s="68">
        <v>0</v>
      </c>
      <c r="T1085" s="68">
        <v>0</v>
      </c>
      <c r="U1085" s="68">
        <v>0</v>
      </c>
      <c r="V1085" s="68">
        <v>0</v>
      </c>
      <c r="W1085" s="68">
        <v>0</v>
      </c>
      <c r="X1085" s="68">
        <v>0</v>
      </c>
      <c r="Y1085" s="68">
        <v>0</v>
      </c>
      <c r="Z1085" s="68">
        <v>0</v>
      </c>
      <c r="AA1085" s="68">
        <v>0</v>
      </c>
      <c r="AB1085" s="68">
        <v>0</v>
      </c>
      <c r="AC1085" s="68">
        <v>0</v>
      </c>
      <c r="AD1085" s="68">
        <v>0</v>
      </c>
      <c r="AE1085" s="68">
        <v>0</v>
      </c>
      <c r="AF1085" s="68">
        <v>0</v>
      </c>
      <c r="AG1085" s="68">
        <v>0</v>
      </c>
      <c r="AH1085" s="68">
        <v>0</v>
      </c>
      <c r="AI1085" s="68">
        <v>0</v>
      </c>
      <c r="AJ1085" s="68">
        <v>0</v>
      </c>
      <c r="AK1085" s="68">
        <v>0</v>
      </c>
      <c r="AL1085" s="68">
        <v>0</v>
      </c>
      <c r="AM1085" s="68">
        <v>0</v>
      </c>
      <c r="AN1085" s="68">
        <v>0</v>
      </c>
      <c r="AO1085" s="68">
        <v>0</v>
      </c>
      <c r="AP1085" s="68" t="s">
        <v>2483</v>
      </c>
      <c r="AQ1085" s="68">
        <v>1</v>
      </c>
      <c r="AR1085" s="68">
        <v>0</v>
      </c>
      <c r="AS1085" s="68">
        <v>0</v>
      </c>
      <c r="AT1085" s="68">
        <v>0</v>
      </c>
      <c r="AU1085" s="68">
        <v>0</v>
      </c>
      <c r="AV1085" s="68">
        <v>4</v>
      </c>
      <c r="AW1085" s="68"/>
      <c r="AX1085" s="68">
        <v>0</v>
      </c>
      <c r="AY1085" s="126">
        <v>0</v>
      </c>
      <c r="AZ1085" s="68">
        <v>0</v>
      </c>
      <c r="BA1085" s="68">
        <v>0</v>
      </c>
      <c r="EQ1085" s="68">
        <v>559013</v>
      </c>
      <c r="ER1085" s="175">
        <v>1</v>
      </c>
      <c r="ES1085" s="68">
        <v>-1</v>
      </c>
      <c r="ET1085" s="68">
        <v>13</v>
      </c>
      <c r="EU1085" s="68">
        <v>0</v>
      </c>
      <c r="EV1085" s="68">
        <v>150013</v>
      </c>
      <c r="EW1085" s="68" t="s">
        <v>2651</v>
      </c>
      <c r="EX1085" s="68" t="str">
        <f t="shared" si="49"/>
        <v>소형</v>
      </c>
      <c r="GE1085" s="68">
        <v>29004</v>
      </c>
      <c r="GF1085" s="68" t="s">
        <v>4736</v>
      </c>
    </row>
    <row r="1086" spans="6:188" x14ac:dyDescent="0.3">
      <c r="F1086" s="68">
        <v>85029</v>
      </c>
      <c r="G1086" s="68">
        <v>2</v>
      </c>
      <c r="H1086" s="68">
        <v>185029</v>
      </c>
      <c r="I1086" s="68">
        <v>285029</v>
      </c>
      <c r="J1086" s="68" t="s">
        <v>8685</v>
      </c>
      <c r="K1086" s="68" t="s">
        <v>8686</v>
      </c>
      <c r="L1086" s="68">
        <v>0</v>
      </c>
      <c r="M1086" s="68">
        <v>0</v>
      </c>
      <c r="N1086" s="68">
        <v>0</v>
      </c>
      <c r="O1086" s="68">
        <v>153</v>
      </c>
      <c r="P1086" s="68">
        <v>0</v>
      </c>
      <c r="Q1086" s="68">
        <v>0</v>
      </c>
      <c r="R1086" s="68">
        <v>0</v>
      </c>
      <c r="S1086" s="68">
        <v>0</v>
      </c>
      <c r="T1086" s="68">
        <v>0</v>
      </c>
      <c r="U1086" s="68">
        <v>0</v>
      </c>
      <c r="V1086" s="68">
        <v>0</v>
      </c>
      <c r="W1086" s="68">
        <v>0</v>
      </c>
      <c r="X1086" s="68">
        <v>0</v>
      </c>
      <c r="Y1086" s="68">
        <v>0</v>
      </c>
      <c r="Z1086" s="68">
        <v>0</v>
      </c>
      <c r="AA1086" s="68">
        <v>0</v>
      </c>
      <c r="AB1086" s="68">
        <v>0</v>
      </c>
      <c r="AC1086" s="68">
        <v>0</v>
      </c>
      <c r="AD1086" s="68">
        <v>0</v>
      </c>
      <c r="AE1086" s="68">
        <v>0</v>
      </c>
      <c r="AF1086" s="68">
        <v>0</v>
      </c>
      <c r="AG1086" s="68">
        <v>0</v>
      </c>
      <c r="AH1086" s="68">
        <v>0</v>
      </c>
      <c r="AI1086" s="68">
        <v>0</v>
      </c>
      <c r="AJ1086" s="68">
        <v>0</v>
      </c>
      <c r="AK1086" s="68">
        <v>0</v>
      </c>
      <c r="AL1086" s="68">
        <v>0</v>
      </c>
      <c r="AM1086" s="68">
        <v>0</v>
      </c>
      <c r="AN1086" s="68">
        <v>0</v>
      </c>
      <c r="AO1086" s="68">
        <v>0</v>
      </c>
      <c r="AP1086" s="68" t="s">
        <v>2484</v>
      </c>
      <c r="AQ1086" s="68">
        <v>1</v>
      </c>
      <c r="AR1086" s="68">
        <v>0</v>
      </c>
      <c r="AS1086" s="68">
        <v>0</v>
      </c>
      <c r="AT1086" s="68">
        <v>0</v>
      </c>
      <c r="AU1086" s="68">
        <v>0</v>
      </c>
      <c r="AV1086" s="68">
        <v>4</v>
      </c>
      <c r="AW1086" s="68"/>
      <c r="AX1086" s="68">
        <v>0</v>
      </c>
      <c r="AY1086" s="126">
        <v>0</v>
      </c>
      <c r="AZ1086" s="68">
        <v>0</v>
      </c>
      <c r="BA1086" s="68">
        <v>0</v>
      </c>
      <c r="EQ1086" s="68">
        <v>10150001</v>
      </c>
      <c r="ER1086" s="175">
        <v>1</v>
      </c>
      <c r="ES1086" s="68">
        <v>650</v>
      </c>
      <c r="ET1086" s="68">
        <v>1</v>
      </c>
      <c r="EU1086" s="68">
        <v>0</v>
      </c>
      <c r="EV1086" s="68">
        <v>150001</v>
      </c>
      <c r="EW1086" s="68" t="s">
        <v>2639</v>
      </c>
      <c r="EX1086" s="68" t="str">
        <f t="shared" si="49"/>
        <v>소형</v>
      </c>
      <c r="GE1086" s="68">
        <v>29005</v>
      </c>
      <c r="GF1086" s="68" t="s">
        <v>4737</v>
      </c>
    </row>
    <row r="1087" spans="6:188" x14ac:dyDescent="0.3">
      <c r="F1087" s="68">
        <v>85030</v>
      </c>
      <c r="G1087" s="68">
        <v>2</v>
      </c>
      <c r="H1087" s="68">
        <v>185030</v>
      </c>
      <c r="I1087" s="68">
        <v>285030</v>
      </c>
      <c r="J1087" s="68" t="s">
        <v>8687</v>
      </c>
      <c r="K1087" s="68" t="s">
        <v>8688</v>
      </c>
      <c r="L1087" s="68">
        <v>0</v>
      </c>
      <c r="M1087" s="68">
        <v>0</v>
      </c>
      <c r="N1087" s="68">
        <v>0</v>
      </c>
      <c r="O1087" s="68">
        <v>154</v>
      </c>
      <c r="P1087" s="68">
        <v>0</v>
      </c>
      <c r="Q1087" s="68">
        <v>0</v>
      </c>
      <c r="R1087" s="68">
        <v>0</v>
      </c>
      <c r="S1087" s="68">
        <v>0</v>
      </c>
      <c r="T1087" s="68">
        <v>0</v>
      </c>
      <c r="U1087" s="68">
        <v>0</v>
      </c>
      <c r="V1087" s="68">
        <v>0</v>
      </c>
      <c r="W1087" s="68">
        <v>0</v>
      </c>
      <c r="X1087" s="68">
        <v>0</v>
      </c>
      <c r="Y1087" s="68">
        <v>0</v>
      </c>
      <c r="Z1087" s="68">
        <v>0</v>
      </c>
      <c r="AA1087" s="68">
        <v>0</v>
      </c>
      <c r="AB1087" s="68">
        <v>0</v>
      </c>
      <c r="AC1087" s="68">
        <v>0</v>
      </c>
      <c r="AD1087" s="68">
        <v>0</v>
      </c>
      <c r="AE1087" s="68">
        <v>0</v>
      </c>
      <c r="AF1087" s="68">
        <v>0</v>
      </c>
      <c r="AG1087" s="68">
        <v>0</v>
      </c>
      <c r="AH1087" s="68">
        <v>0</v>
      </c>
      <c r="AI1087" s="68">
        <v>0</v>
      </c>
      <c r="AJ1087" s="68">
        <v>0</v>
      </c>
      <c r="AK1087" s="68">
        <v>0</v>
      </c>
      <c r="AL1087" s="68">
        <v>0</v>
      </c>
      <c r="AM1087" s="68">
        <v>0</v>
      </c>
      <c r="AN1087" s="68">
        <v>0</v>
      </c>
      <c r="AO1087" s="68">
        <v>0</v>
      </c>
      <c r="AP1087" s="68" t="s">
        <v>3625</v>
      </c>
      <c r="AQ1087" s="68">
        <v>1</v>
      </c>
      <c r="AR1087" s="68">
        <v>0</v>
      </c>
      <c r="AS1087" s="68">
        <v>0</v>
      </c>
      <c r="AT1087" s="68">
        <v>0</v>
      </c>
      <c r="AU1087" s="68">
        <v>0</v>
      </c>
      <c r="AV1087" s="68">
        <v>4</v>
      </c>
      <c r="AW1087" s="68"/>
      <c r="AX1087" s="68">
        <v>0</v>
      </c>
      <c r="AY1087" s="126">
        <v>0</v>
      </c>
      <c r="AZ1087" s="68">
        <v>0</v>
      </c>
      <c r="BA1087" s="68">
        <v>0</v>
      </c>
      <c r="EQ1087" s="68">
        <v>10250001</v>
      </c>
      <c r="ER1087" s="175">
        <v>1</v>
      </c>
      <c r="ES1087" s="68">
        <v>650</v>
      </c>
      <c r="ET1087" s="68">
        <v>1</v>
      </c>
      <c r="EU1087" s="68">
        <v>0</v>
      </c>
      <c r="EV1087" s="68">
        <v>150001</v>
      </c>
      <c r="EW1087" s="68" t="s">
        <v>2639</v>
      </c>
      <c r="EX1087" s="68" t="str">
        <f t="shared" si="49"/>
        <v>소형</v>
      </c>
      <c r="GE1087" s="68">
        <v>29006</v>
      </c>
      <c r="GF1087" s="68" t="s">
        <v>4738</v>
      </c>
    </row>
    <row r="1088" spans="6:188" x14ac:dyDescent="0.3">
      <c r="F1088" s="68">
        <v>85031</v>
      </c>
      <c r="G1088" s="68">
        <v>2</v>
      </c>
      <c r="H1088" s="68">
        <v>0</v>
      </c>
      <c r="I1088" s="68">
        <v>0</v>
      </c>
      <c r="J1088" s="68" t="s">
        <v>8689</v>
      </c>
      <c r="K1088" s="68">
        <v>0</v>
      </c>
      <c r="L1088" s="68">
        <v>0</v>
      </c>
      <c r="M1088" s="68">
        <v>0</v>
      </c>
      <c r="N1088" s="68">
        <v>0</v>
      </c>
      <c r="O1088" s="68">
        <v>4</v>
      </c>
      <c r="P1088" s="68">
        <v>0</v>
      </c>
      <c r="Q1088" s="68">
        <v>0</v>
      </c>
      <c r="R1088" s="68">
        <v>0</v>
      </c>
      <c r="S1088" s="68">
        <v>0</v>
      </c>
      <c r="T1088" s="68">
        <v>0</v>
      </c>
      <c r="U1088" s="68">
        <v>0</v>
      </c>
      <c r="V1088" s="68">
        <v>0</v>
      </c>
      <c r="W1088" s="68">
        <v>0</v>
      </c>
      <c r="X1088" s="68">
        <v>0</v>
      </c>
      <c r="Y1088" s="68">
        <v>0</v>
      </c>
      <c r="Z1088" s="68">
        <v>0</v>
      </c>
      <c r="AA1088" s="68">
        <v>0</v>
      </c>
      <c r="AB1088" s="68">
        <v>0</v>
      </c>
      <c r="AC1088" s="68">
        <v>0</v>
      </c>
      <c r="AD1088" s="68">
        <v>0</v>
      </c>
      <c r="AE1088" s="68">
        <v>0</v>
      </c>
      <c r="AF1088" s="68">
        <v>0</v>
      </c>
      <c r="AG1088" s="68">
        <v>0</v>
      </c>
      <c r="AH1088" s="68">
        <v>0</v>
      </c>
      <c r="AI1088" s="68">
        <v>0</v>
      </c>
      <c r="AJ1088" s="68">
        <v>0</v>
      </c>
      <c r="AK1088" s="68">
        <v>0</v>
      </c>
      <c r="AL1088" s="68">
        <v>0</v>
      </c>
      <c r="AM1088" s="68">
        <v>0</v>
      </c>
      <c r="AN1088" s="68">
        <v>0</v>
      </c>
      <c r="AO1088" s="68">
        <v>0</v>
      </c>
      <c r="AP1088" s="68">
        <v>0</v>
      </c>
      <c r="AQ1088" s="68">
        <v>1</v>
      </c>
      <c r="AR1088" s="68">
        <v>0</v>
      </c>
      <c r="AS1088" s="68">
        <v>0</v>
      </c>
      <c r="AT1088" s="68">
        <v>0</v>
      </c>
      <c r="AU1088" s="68">
        <v>0</v>
      </c>
      <c r="AV1088" s="68">
        <v>4</v>
      </c>
      <c r="AW1088" s="68"/>
      <c r="AX1088" s="68">
        <v>0</v>
      </c>
      <c r="AY1088" s="126">
        <v>0</v>
      </c>
      <c r="AZ1088" s="68">
        <v>0</v>
      </c>
      <c r="BA1088" s="68">
        <v>0</v>
      </c>
      <c r="EQ1088" s="68">
        <v>10350001</v>
      </c>
      <c r="ER1088" s="175">
        <v>1</v>
      </c>
      <c r="ES1088" s="68">
        <v>650</v>
      </c>
      <c r="ET1088" s="68">
        <v>1</v>
      </c>
      <c r="EU1088" s="68">
        <v>0</v>
      </c>
      <c r="EV1088" s="68">
        <v>150001</v>
      </c>
      <c r="EW1088" s="68" t="s">
        <v>2639</v>
      </c>
      <c r="EX1088" s="68" t="str">
        <f t="shared" si="49"/>
        <v>소형</v>
      </c>
      <c r="GE1088" s="68">
        <v>29007</v>
      </c>
      <c r="GF1088" s="68" t="s">
        <v>4739</v>
      </c>
    </row>
    <row r="1089" spans="6:188" x14ac:dyDescent="0.3">
      <c r="F1089" s="68">
        <v>85032</v>
      </c>
      <c r="G1089" s="68">
        <v>2</v>
      </c>
      <c r="H1089" s="68">
        <v>184996</v>
      </c>
      <c r="I1089" s="68">
        <v>284996</v>
      </c>
      <c r="J1089" s="68" t="s">
        <v>10132</v>
      </c>
      <c r="K1089" s="68" t="s">
        <v>10133</v>
      </c>
      <c r="L1089" s="68">
        <v>0</v>
      </c>
      <c r="M1089" s="68">
        <v>0</v>
      </c>
      <c r="N1089" s="68">
        <v>0</v>
      </c>
      <c r="O1089" s="68">
        <v>60</v>
      </c>
      <c r="P1089" s="68">
        <v>0</v>
      </c>
      <c r="Q1089" s="68">
        <v>0</v>
      </c>
      <c r="R1089" s="68">
        <v>0</v>
      </c>
      <c r="S1089" s="68">
        <v>0</v>
      </c>
      <c r="T1089" s="68">
        <v>0</v>
      </c>
      <c r="U1089" s="68">
        <v>0</v>
      </c>
      <c r="V1089" s="68">
        <v>0</v>
      </c>
      <c r="W1089" s="68">
        <v>0</v>
      </c>
      <c r="X1089" s="68">
        <v>0</v>
      </c>
      <c r="Y1089" s="68">
        <v>0</v>
      </c>
      <c r="Z1089" s="68">
        <v>0</v>
      </c>
      <c r="AA1089" s="68">
        <v>0</v>
      </c>
      <c r="AB1089" s="68">
        <v>0</v>
      </c>
      <c r="AC1089" s="68">
        <v>0</v>
      </c>
      <c r="AD1089" s="68">
        <v>0</v>
      </c>
      <c r="AE1089" s="68">
        <v>0</v>
      </c>
      <c r="AF1089" s="68">
        <v>0</v>
      </c>
      <c r="AG1089" s="68">
        <v>0</v>
      </c>
      <c r="AH1089" s="68">
        <v>0</v>
      </c>
      <c r="AI1089" s="68">
        <v>0</v>
      </c>
      <c r="AJ1089" s="68">
        <v>0</v>
      </c>
      <c r="AK1089" s="68">
        <v>0</v>
      </c>
      <c r="AL1089" s="68">
        <v>0</v>
      </c>
      <c r="AM1089" s="68">
        <v>0</v>
      </c>
      <c r="AN1089" s="68">
        <v>0</v>
      </c>
      <c r="AO1089" s="68">
        <v>0</v>
      </c>
      <c r="AP1089" s="68" t="s">
        <v>10134</v>
      </c>
      <c r="AQ1089" s="68">
        <v>1</v>
      </c>
      <c r="AR1089" s="68">
        <v>0</v>
      </c>
      <c r="AS1089" s="68">
        <v>0</v>
      </c>
      <c r="AT1089" s="68">
        <v>0</v>
      </c>
      <c r="AU1089" s="68">
        <v>0</v>
      </c>
      <c r="AV1089" s="68">
        <v>4</v>
      </c>
      <c r="AW1089" s="68"/>
      <c r="AX1089" s="68">
        <v>0</v>
      </c>
      <c r="AY1089" s="126">
        <v>0</v>
      </c>
      <c r="AZ1089" s="68">
        <v>0</v>
      </c>
      <c r="BA1089" s="68">
        <v>0</v>
      </c>
      <c r="EQ1089" s="68">
        <v>10450001</v>
      </c>
      <c r="ER1089" s="175">
        <v>1</v>
      </c>
      <c r="ES1089" s="68">
        <v>650</v>
      </c>
      <c r="ET1089" s="68">
        <v>1</v>
      </c>
      <c r="EU1089" s="68">
        <v>0</v>
      </c>
      <c r="EV1089" s="68">
        <v>150001</v>
      </c>
      <c r="EW1089" s="68" t="s">
        <v>2639</v>
      </c>
      <c r="EX1089" s="68" t="str">
        <f t="shared" si="49"/>
        <v>소형</v>
      </c>
      <c r="GE1089" s="68">
        <v>29008</v>
      </c>
      <c r="GF1089" s="68" t="s">
        <v>4740</v>
      </c>
    </row>
    <row r="1090" spans="6:188" x14ac:dyDescent="0.3">
      <c r="F1090" s="68">
        <v>85033</v>
      </c>
      <c r="G1090" s="68">
        <v>2</v>
      </c>
      <c r="H1090" s="68">
        <v>184997</v>
      </c>
      <c r="I1090" s="68">
        <v>284997</v>
      </c>
      <c r="J1090" s="68" t="s">
        <v>10135</v>
      </c>
      <c r="K1090" s="68" t="s">
        <v>10133</v>
      </c>
      <c r="L1090" s="68">
        <v>0</v>
      </c>
      <c r="M1090" s="68">
        <v>0</v>
      </c>
      <c r="N1090" s="68">
        <v>0</v>
      </c>
      <c r="O1090" s="68">
        <v>61</v>
      </c>
      <c r="P1090" s="68">
        <v>0</v>
      </c>
      <c r="Q1090" s="68">
        <v>0</v>
      </c>
      <c r="R1090" s="68">
        <v>0</v>
      </c>
      <c r="S1090" s="68">
        <v>0</v>
      </c>
      <c r="T1090" s="68">
        <v>0</v>
      </c>
      <c r="U1090" s="68">
        <v>0</v>
      </c>
      <c r="V1090" s="68">
        <v>0</v>
      </c>
      <c r="W1090" s="68">
        <v>0</v>
      </c>
      <c r="X1090" s="68">
        <v>0</v>
      </c>
      <c r="Y1090" s="68">
        <v>0</v>
      </c>
      <c r="Z1090" s="68">
        <v>0</v>
      </c>
      <c r="AA1090" s="68">
        <v>0</v>
      </c>
      <c r="AB1090" s="68">
        <v>0</v>
      </c>
      <c r="AC1090" s="68">
        <v>0</v>
      </c>
      <c r="AD1090" s="68">
        <v>0</v>
      </c>
      <c r="AE1090" s="68">
        <v>0</v>
      </c>
      <c r="AF1090" s="68">
        <v>0</v>
      </c>
      <c r="AG1090" s="68">
        <v>0</v>
      </c>
      <c r="AH1090" s="68">
        <v>0</v>
      </c>
      <c r="AI1090" s="68">
        <v>0</v>
      </c>
      <c r="AJ1090" s="68">
        <v>0</v>
      </c>
      <c r="AK1090" s="68">
        <v>0</v>
      </c>
      <c r="AL1090" s="68">
        <v>0</v>
      </c>
      <c r="AM1090" s="68">
        <v>0</v>
      </c>
      <c r="AN1090" s="68">
        <v>0</v>
      </c>
      <c r="AO1090" s="68">
        <v>0</v>
      </c>
      <c r="AP1090" s="68" t="s">
        <v>10136</v>
      </c>
      <c r="AQ1090" s="68">
        <v>1</v>
      </c>
      <c r="AR1090" s="68">
        <v>0</v>
      </c>
      <c r="AS1090" s="68">
        <v>0</v>
      </c>
      <c r="AT1090" s="68">
        <v>0</v>
      </c>
      <c r="AU1090" s="68">
        <v>0</v>
      </c>
      <c r="AV1090" s="68">
        <v>4</v>
      </c>
      <c r="AW1090" s="68"/>
      <c r="AX1090" s="68">
        <v>0</v>
      </c>
      <c r="AY1090" s="126">
        <v>0</v>
      </c>
      <c r="AZ1090" s="68">
        <v>0</v>
      </c>
      <c r="BA1090" s="68">
        <v>0</v>
      </c>
      <c r="EQ1090" s="68">
        <v>10550001</v>
      </c>
      <c r="ER1090" s="175">
        <v>1</v>
      </c>
      <c r="ES1090" s="68">
        <v>650</v>
      </c>
      <c r="ET1090" s="68">
        <v>1</v>
      </c>
      <c r="EU1090" s="68">
        <v>0</v>
      </c>
      <c r="EV1090" s="68">
        <v>150001</v>
      </c>
      <c r="EW1090" s="68" t="s">
        <v>2639</v>
      </c>
      <c r="EX1090" s="68" t="str">
        <f t="shared" si="49"/>
        <v>소형</v>
      </c>
      <c r="GE1090" s="68">
        <v>29009</v>
      </c>
      <c r="GF1090" s="68" t="s">
        <v>4741</v>
      </c>
    </row>
    <row r="1091" spans="6:188" x14ac:dyDescent="0.3">
      <c r="F1091" s="68">
        <v>85034</v>
      </c>
      <c r="G1091" s="68">
        <v>2</v>
      </c>
      <c r="H1091" s="68">
        <v>184998</v>
      </c>
      <c r="I1091" s="68">
        <v>284998</v>
      </c>
      <c r="J1091" s="68" t="s">
        <v>10137</v>
      </c>
      <c r="K1091" s="68" t="s">
        <v>10133</v>
      </c>
      <c r="L1091" s="68">
        <v>0</v>
      </c>
      <c r="M1091" s="68">
        <v>0</v>
      </c>
      <c r="N1091" s="68">
        <v>0</v>
      </c>
      <c r="O1091" s="68">
        <v>62</v>
      </c>
      <c r="P1091" s="68">
        <v>0</v>
      </c>
      <c r="Q1091" s="68">
        <v>0</v>
      </c>
      <c r="R1091" s="68">
        <v>0</v>
      </c>
      <c r="S1091" s="68">
        <v>0</v>
      </c>
      <c r="T1091" s="68">
        <v>0</v>
      </c>
      <c r="U1091" s="68">
        <v>0</v>
      </c>
      <c r="V1091" s="68">
        <v>0</v>
      </c>
      <c r="W1091" s="68">
        <v>0</v>
      </c>
      <c r="X1091" s="68">
        <v>0</v>
      </c>
      <c r="Y1091" s="68">
        <v>0</v>
      </c>
      <c r="Z1091" s="68">
        <v>0</v>
      </c>
      <c r="AA1091" s="68">
        <v>0</v>
      </c>
      <c r="AB1091" s="68">
        <v>0</v>
      </c>
      <c r="AC1091" s="68">
        <v>0</v>
      </c>
      <c r="AD1091" s="68">
        <v>0</v>
      </c>
      <c r="AE1091" s="68">
        <v>0</v>
      </c>
      <c r="AF1091" s="68">
        <v>0</v>
      </c>
      <c r="AG1091" s="68">
        <v>0</v>
      </c>
      <c r="AH1091" s="68">
        <v>0</v>
      </c>
      <c r="AI1091" s="68">
        <v>0</v>
      </c>
      <c r="AJ1091" s="68">
        <v>0</v>
      </c>
      <c r="AK1091" s="68">
        <v>0</v>
      </c>
      <c r="AL1091" s="68">
        <v>0</v>
      </c>
      <c r="AM1091" s="68">
        <v>0</v>
      </c>
      <c r="AN1091" s="68">
        <v>0</v>
      </c>
      <c r="AO1091" s="68">
        <v>0</v>
      </c>
      <c r="AP1091" s="68" t="s">
        <v>10138</v>
      </c>
      <c r="AQ1091" s="68">
        <v>1</v>
      </c>
      <c r="AR1091" s="68">
        <v>0</v>
      </c>
      <c r="AS1091" s="68">
        <v>0</v>
      </c>
      <c r="AT1091" s="68">
        <v>0</v>
      </c>
      <c r="AU1091" s="68">
        <v>0</v>
      </c>
      <c r="AV1091" s="68">
        <v>4</v>
      </c>
      <c r="AW1091" s="68"/>
      <c r="AX1091" s="68">
        <v>0</v>
      </c>
      <c r="AY1091" s="126">
        <v>0</v>
      </c>
      <c r="AZ1091" s="68">
        <v>0</v>
      </c>
      <c r="BA1091" s="68">
        <v>0</v>
      </c>
      <c r="EQ1091" s="68">
        <v>10650001</v>
      </c>
      <c r="ER1091" s="175">
        <v>1</v>
      </c>
      <c r="ES1091" s="68">
        <v>650</v>
      </c>
      <c r="ET1091" s="68">
        <v>1</v>
      </c>
      <c r="EU1091" s="68">
        <v>0</v>
      </c>
      <c r="EV1091" s="68">
        <v>150001</v>
      </c>
      <c r="EW1091" s="68" t="s">
        <v>2639</v>
      </c>
      <c r="EX1091" s="68" t="str">
        <f t="shared" ref="EX1091:EX1154" si="50">IF(ER1091=1,"소형",IF(ER1091=2,"중형","대형"))</f>
        <v>소형</v>
      </c>
      <c r="GE1091" s="68">
        <v>29010</v>
      </c>
      <c r="GF1091" s="68" t="s">
        <v>4742</v>
      </c>
    </row>
    <row r="1092" spans="6:188" x14ac:dyDescent="0.3">
      <c r="F1092" s="68">
        <v>85035</v>
      </c>
      <c r="G1092" s="68">
        <v>2</v>
      </c>
      <c r="H1092" s="68">
        <v>184999</v>
      </c>
      <c r="I1092" s="68">
        <v>284999</v>
      </c>
      <c r="J1092" s="68" t="s">
        <v>10139</v>
      </c>
      <c r="K1092" s="68" t="s">
        <v>10133</v>
      </c>
      <c r="L1092" s="68">
        <v>0</v>
      </c>
      <c r="M1092" s="68">
        <v>0</v>
      </c>
      <c r="N1092" s="68">
        <v>0</v>
      </c>
      <c r="O1092" s="68">
        <v>63</v>
      </c>
      <c r="P1092" s="68">
        <v>0</v>
      </c>
      <c r="Q1092" s="68">
        <v>0</v>
      </c>
      <c r="R1092" s="68">
        <v>0</v>
      </c>
      <c r="S1092" s="68">
        <v>0</v>
      </c>
      <c r="T1092" s="68">
        <v>0</v>
      </c>
      <c r="U1092" s="68">
        <v>0</v>
      </c>
      <c r="V1092" s="68">
        <v>0</v>
      </c>
      <c r="W1092" s="68">
        <v>0</v>
      </c>
      <c r="X1092" s="68">
        <v>0</v>
      </c>
      <c r="Y1092" s="68">
        <v>0</v>
      </c>
      <c r="Z1092" s="68">
        <v>0</v>
      </c>
      <c r="AA1092" s="68">
        <v>0</v>
      </c>
      <c r="AB1092" s="68">
        <v>0</v>
      </c>
      <c r="AC1092" s="68">
        <v>0</v>
      </c>
      <c r="AD1092" s="68">
        <v>0</v>
      </c>
      <c r="AE1092" s="68">
        <v>0</v>
      </c>
      <c r="AF1092" s="68">
        <v>0</v>
      </c>
      <c r="AG1092" s="68">
        <v>0</v>
      </c>
      <c r="AH1092" s="68">
        <v>0</v>
      </c>
      <c r="AI1092" s="68">
        <v>0</v>
      </c>
      <c r="AJ1092" s="68">
        <v>0</v>
      </c>
      <c r="AK1092" s="68">
        <v>0</v>
      </c>
      <c r="AL1092" s="68">
        <v>0</v>
      </c>
      <c r="AM1092" s="68">
        <v>0</v>
      </c>
      <c r="AN1092" s="68">
        <v>0</v>
      </c>
      <c r="AO1092" s="68">
        <v>0</v>
      </c>
      <c r="AP1092" s="68" t="s">
        <v>10140</v>
      </c>
      <c r="AQ1092" s="68">
        <v>1</v>
      </c>
      <c r="AR1092" s="68">
        <v>0</v>
      </c>
      <c r="AS1092" s="68">
        <v>0</v>
      </c>
      <c r="AT1092" s="68">
        <v>0</v>
      </c>
      <c r="AU1092" s="68">
        <v>0</v>
      </c>
      <c r="AV1092" s="68">
        <v>4</v>
      </c>
      <c r="AW1092" s="68"/>
      <c r="AX1092" s="68">
        <v>0</v>
      </c>
      <c r="AY1092" s="126">
        <v>0</v>
      </c>
      <c r="AZ1092" s="68">
        <v>0</v>
      </c>
      <c r="BA1092" s="68">
        <v>0</v>
      </c>
      <c r="EQ1092" s="68">
        <v>10750001</v>
      </c>
      <c r="ER1092" s="175">
        <v>1</v>
      </c>
      <c r="ES1092" s="68">
        <v>650</v>
      </c>
      <c r="ET1092" s="68">
        <v>1</v>
      </c>
      <c r="EU1092" s="68">
        <v>0</v>
      </c>
      <c r="EV1092" s="68">
        <v>150001</v>
      </c>
      <c r="EW1092" s="68" t="s">
        <v>2639</v>
      </c>
      <c r="EX1092" s="68" t="str">
        <f t="shared" si="50"/>
        <v>소형</v>
      </c>
      <c r="GE1092" s="68">
        <v>30000</v>
      </c>
      <c r="GF1092" s="68" t="s">
        <v>4743</v>
      </c>
    </row>
    <row r="1093" spans="6:188" x14ac:dyDescent="0.3">
      <c r="F1093" s="68">
        <v>85036</v>
      </c>
      <c r="G1093" s="68">
        <v>2</v>
      </c>
      <c r="H1093" s="68">
        <v>185031</v>
      </c>
      <c r="I1093" s="68">
        <v>285031</v>
      </c>
      <c r="J1093" s="68" t="s">
        <v>10133</v>
      </c>
      <c r="K1093" s="68" t="s">
        <v>10141</v>
      </c>
      <c r="L1093" s="68">
        <v>0</v>
      </c>
      <c r="M1093" s="68">
        <v>0</v>
      </c>
      <c r="N1093" s="68">
        <v>0</v>
      </c>
      <c r="O1093" s="68">
        <v>3</v>
      </c>
      <c r="P1093" s="68">
        <v>0</v>
      </c>
      <c r="Q1093" s="68">
        <v>0</v>
      </c>
      <c r="R1093" s="68">
        <v>0</v>
      </c>
      <c r="S1093" s="68">
        <v>0</v>
      </c>
      <c r="T1093" s="68">
        <v>0</v>
      </c>
      <c r="U1093" s="68">
        <v>0</v>
      </c>
      <c r="V1093" s="68">
        <v>0</v>
      </c>
      <c r="W1093" s="68">
        <v>0</v>
      </c>
      <c r="X1093" s="68">
        <v>0</v>
      </c>
      <c r="Y1093" s="68">
        <v>0</v>
      </c>
      <c r="Z1093" s="68">
        <v>0</v>
      </c>
      <c r="AA1093" s="68">
        <v>0</v>
      </c>
      <c r="AB1093" s="68">
        <v>0</v>
      </c>
      <c r="AC1093" s="68">
        <v>0</v>
      </c>
      <c r="AD1093" s="68">
        <v>0</v>
      </c>
      <c r="AE1093" s="68">
        <v>0</v>
      </c>
      <c r="AF1093" s="68">
        <v>0</v>
      </c>
      <c r="AG1093" s="68">
        <v>0</v>
      </c>
      <c r="AH1093" s="68">
        <v>0</v>
      </c>
      <c r="AI1093" s="68">
        <v>0</v>
      </c>
      <c r="AJ1093" s="68">
        <v>0</v>
      </c>
      <c r="AK1093" s="68">
        <v>0</v>
      </c>
      <c r="AL1093" s="68">
        <v>0</v>
      </c>
      <c r="AM1093" s="68">
        <v>0</v>
      </c>
      <c r="AN1093" s="68">
        <v>0</v>
      </c>
      <c r="AO1093" s="68">
        <v>0</v>
      </c>
      <c r="AP1093" s="68" t="s">
        <v>8697</v>
      </c>
      <c r="AQ1093" s="68">
        <v>1</v>
      </c>
      <c r="AR1093" s="68">
        <v>0</v>
      </c>
      <c r="AS1093" s="68">
        <v>0</v>
      </c>
      <c r="AT1093" s="68">
        <v>0</v>
      </c>
      <c r="AU1093" s="68">
        <v>0</v>
      </c>
      <c r="AV1093" s="68">
        <v>4</v>
      </c>
      <c r="AW1093" s="68"/>
      <c r="AX1093" s="68">
        <v>0</v>
      </c>
      <c r="AY1093" s="126">
        <v>0</v>
      </c>
      <c r="AZ1093" s="68">
        <v>0</v>
      </c>
      <c r="BA1093" s="68">
        <v>0</v>
      </c>
      <c r="EQ1093" s="68">
        <v>10850001</v>
      </c>
      <c r="ER1093" s="175">
        <v>1</v>
      </c>
      <c r="ES1093" s="68">
        <v>650</v>
      </c>
      <c r="ET1093" s="68">
        <v>1</v>
      </c>
      <c r="EU1093" s="68">
        <v>0</v>
      </c>
      <c r="EV1093" s="68">
        <v>150001</v>
      </c>
      <c r="EW1093" s="68" t="s">
        <v>2639</v>
      </c>
      <c r="EX1093" s="68" t="str">
        <f t="shared" si="50"/>
        <v>소형</v>
      </c>
      <c r="GE1093" s="68">
        <v>30001</v>
      </c>
      <c r="GF1093" s="68" t="s">
        <v>4115</v>
      </c>
    </row>
    <row r="1094" spans="6:188" x14ac:dyDescent="0.3">
      <c r="F1094" s="68">
        <v>85037</v>
      </c>
      <c r="G1094" s="68">
        <v>2</v>
      </c>
      <c r="H1094" s="68">
        <v>185037</v>
      </c>
      <c r="I1094" s="68">
        <v>285037</v>
      </c>
      <c r="J1094" s="68" t="s">
        <v>8691</v>
      </c>
      <c r="K1094" s="68">
        <v>0</v>
      </c>
      <c r="L1094" s="68">
        <v>0</v>
      </c>
      <c r="M1094" s="68">
        <v>0</v>
      </c>
      <c r="N1094" s="68">
        <v>0</v>
      </c>
      <c r="O1094" s="68">
        <v>177</v>
      </c>
      <c r="P1094" s="68">
        <v>0</v>
      </c>
      <c r="Q1094" s="68">
        <v>0</v>
      </c>
      <c r="R1094" s="68">
        <v>0</v>
      </c>
      <c r="S1094" s="68">
        <v>0</v>
      </c>
      <c r="T1094" s="68">
        <v>0</v>
      </c>
      <c r="U1094" s="68">
        <v>0</v>
      </c>
      <c r="V1094" s="68">
        <v>0</v>
      </c>
      <c r="W1094" s="68">
        <v>0</v>
      </c>
      <c r="X1094" s="68">
        <v>0</v>
      </c>
      <c r="Y1094" s="68">
        <v>0</v>
      </c>
      <c r="Z1094" s="68">
        <v>0</v>
      </c>
      <c r="AA1094" s="68">
        <v>0</v>
      </c>
      <c r="AB1094" s="68">
        <v>0</v>
      </c>
      <c r="AC1094" s="68">
        <v>0</v>
      </c>
      <c r="AD1094" s="68">
        <v>0</v>
      </c>
      <c r="AE1094" s="68">
        <v>0</v>
      </c>
      <c r="AF1094" s="68">
        <v>0</v>
      </c>
      <c r="AG1094" s="68">
        <v>0</v>
      </c>
      <c r="AH1094" s="68">
        <v>0</v>
      </c>
      <c r="AI1094" s="68">
        <v>0</v>
      </c>
      <c r="AJ1094" s="68">
        <v>0</v>
      </c>
      <c r="AK1094" s="68">
        <v>0</v>
      </c>
      <c r="AL1094" s="68">
        <v>0</v>
      </c>
      <c r="AM1094" s="68">
        <v>0</v>
      </c>
      <c r="AN1094" s="68">
        <v>0</v>
      </c>
      <c r="AO1094" s="68">
        <v>0</v>
      </c>
      <c r="AP1094" s="68" t="s">
        <v>8692</v>
      </c>
      <c r="AQ1094" s="68">
        <v>1</v>
      </c>
      <c r="AR1094" s="68">
        <v>0</v>
      </c>
      <c r="AS1094" s="68">
        <v>0</v>
      </c>
      <c r="AT1094" s="68">
        <v>0</v>
      </c>
      <c r="AU1094" s="68">
        <v>0</v>
      </c>
      <c r="AV1094" s="68">
        <v>4</v>
      </c>
      <c r="AW1094" s="68"/>
      <c r="AX1094" s="68">
        <v>0</v>
      </c>
      <c r="AY1094" s="126">
        <v>0</v>
      </c>
      <c r="AZ1094" s="68">
        <v>0</v>
      </c>
      <c r="BA1094" s="68">
        <v>0</v>
      </c>
      <c r="EQ1094" s="68">
        <v>10950001</v>
      </c>
      <c r="ER1094" s="175">
        <v>1</v>
      </c>
      <c r="ES1094" s="68">
        <v>650</v>
      </c>
      <c r="ET1094" s="68">
        <v>1</v>
      </c>
      <c r="EU1094" s="68">
        <v>0</v>
      </c>
      <c r="EV1094" s="68">
        <v>150001</v>
      </c>
      <c r="EW1094" s="68" t="s">
        <v>2639</v>
      </c>
      <c r="EX1094" s="68" t="str">
        <f t="shared" si="50"/>
        <v>소형</v>
      </c>
      <c r="GE1094" s="68">
        <v>30002</v>
      </c>
      <c r="GF1094" s="68" t="s">
        <v>4744</v>
      </c>
    </row>
    <row r="1095" spans="6:188" x14ac:dyDescent="0.3">
      <c r="F1095" s="68">
        <v>85038</v>
      </c>
      <c r="G1095" s="68">
        <v>2</v>
      </c>
      <c r="H1095" s="68">
        <v>185038</v>
      </c>
      <c r="I1095" s="68">
        <v>285038</v>
      </c>
      <c r="J1095" s="68" t="s">
        <v>8693</v>
      </c>
      <c r="K1095" s="68">
        <v>0</v>
      </c>
      <c r="L1095" s="68">
        <v>0</v>
      </c>
      <c r="M1095" s="68">
        <v>0</v>
      </c>
      <c r="N1095" s="68">
        <v>0</v>
      </c>
      <c r="O1095" s="68">
        <v>178</v>
      </c>
      <c r="P1095" s="68">
        <v>0</v>
      </c>
      <c r="Q1095" s="68">
        <v>0</v>
      </c>
      <c r="R1095" s="68">
        <v>0</v>
      </c>
      <c r="S1095" s="68">
        <v>0</v>
      </c>
      <c r="T1095" s="68">
        <v>0</v>
      </c>
      <c r="U1095" s="68">
        <v>0</v>
      </c>
      <c r="V1095" s="68">
        <v>0</v>
      </c>
      <c r="W1095" s="68">
        <v>0</v>
      </c>
      <c r="X1095" s="68">
        <v>0</v>
      </c>
      <c r="Y1095" s="68">
        <v>0</v>
      </c>
      <c r="Z1095" s="68">
        <v>0</v>
      </c>
      <c r="AA1095" s="68">
        <v>0</v>
      </c>
      <c r="AB1095" s="68">
        <v>0</v>
      </c>
      <c r="AC1095" s="68">
        <v>0</v>
      </c>
      <c r="AD1095" s="68">
        <v>0</v>
      </c>
      <c r="AE1095" s="68">
        <v>0</v>
      </c>
      <c r="AF1095" s="68">
        <v>0</v>
      </c>
      <c r="AG1095" s="68">
        <v>0</v>
      </c>
      <c r="AH1095" s="68">
        <v>0</v>
      </c>
      <c r="AI1095" s="68">
        <v>0</v>
      </c>
      <c r="AJ1095" s="68">
        <v>0</v>
      </c>
      <c r="AK1095" s="68">
        <v>0</v>
      </c>
      <c r="AL1095" s="68">
        <v>0</v>
      </c>
      <c r="AM1095" s="68">
        <v>0</v>
      </c>
      <c r="AN1095" s="68">
        <v>0</v>
      </c>
      <c r="AO1095" s="68">
        <v>0</v>
      </c>
      <c r="AP1095" s="68" t="s">
        <v>8694</v>
      </c>
      <c r="AQ1095" s="68">
        <v>1</v>
      </c>
      <c r="AR1095" s="68">
        <v>0</v>
      </c>
      <c r="AS1095" s="68">
        <v>0</v>
      </c>
      <c r="AT1095" s="68">
        <v>0</v>
      </c>
      <c r="AU1095" s="68">
        <v>0</v>
      </c>
      <c r="AV1095" s="68">
        <v>4</v>
      </c>
      <c r="AW1095" s="68"/>
      <c r="AX1095" s="68">
        <v>0</v>
      </c>
      <c r="AY1095" s="126">
        <v>0</v>
      </c>
      <c r="AZ1095" s="68">
        <v>0</v>
      </c>
      <c r="BA1095" s="68">
        <v>0</v>
      </c>
      <c r="EQ1095" s="68">
        <v>11050001</v>
      </c>
      <c r="ER1095" s="175">
        <v>1</v>
      </c>
      <c r="ES1095" s="68">
        <v>650</v>
      </c>
      <c r="ET1095" s="68">
        <v>1</v>
      </c>
      <c r="EU1095" s="68">
        <v>0</v>
      </c>
      <c r="EV1095" s="68">
        <v>150001</v>
      </c>
      <c r="EW1095" s="68" t="s">
        <v>2639</v>
      </c>
      <c r="EX1095" s="68" t="str">
        <f t="shared" si="50"/>
        <v>소형</v>
      </c>
      <c r="GE1095" s="68">
        <v>30003</v>
      </c>
      <c r="GF1095" s="68" t="s">
        <v>4745</v>
      </c>
    </row>
    <row r="1096" spans="6:188" x14ac:dyDescent="0.3">
      <c r="F1096" s="68">
        <v>85039</v>
      </c>
      <c r="G1096" s="68">
        <v>2</v>
      </c>
      <c r="H1096" s="68">
        <v>185039</v>
      </c>
      <c r="I1096" s="68">
        <v>285039</v>
      </c>
      <c r="J1096" s="68" t="s">
        <v>8695</v>
      </c>
      <c r="K1096" s="68">
        <v>0</v>
      </c>
      <c r="L1096" s="68">
        <v>0</v>
      </c>
      <c r="M1096" s="68">
        <v>0</v>
      </c>
      <c r="N1096" s="68">
        <v>0</v>
      </c>
      <c r="O1096" s="68">
        <v>179</v>
      </c>
      <c r="P1096" s="68">
        <v>0</v>
      </c>
      <c r="Q1096" s="68">
        <v>0</v>
      </c>
      <c r="R1096" s="68">
        <v>0</v>
      </c>
      <c r="S1096" s="68">
        <v>0</v>
      </c>
      <c r="T1096" s="68">
        <v>0</v>
      </c>
      <c r="U1096" s="68">
        <v>0</v>
      </c>
      <c r="V1096" s="68">
        <v>0</v>
      </c>
      <c r="W1096" s="68">
        <v>0</v>
      </c>
      <c r="X1096" s="68">
        <v>0</v>
      </c>
      <c r="Y1096" s="68">
        <v>0</v>
      </c>
      <c r="Z1096" s="68">
        <v>0</v>
      </c>
      <c r="AA1096" s="68">
        <v>0</v>
      </c>
      <c r="AB1096" s="68">
        <v>0</v>
      </c>
      <c r="AC1096" s="68">
        <v>0</v>
      </c>
      <c r="AD1096" s="68">
        <v>0</v>
      </c>
      <c r="AE1096" s="68">
        <v>0</v>
      </c>
      <c r="AF1096" s="68">
        <v>0</v>
      </c>
      <c r="AG1096" s="68">
        <v>0</v>
      </c>
      <c r="AH1096" s="68">
        <v>0</v>
      </c>
      <c r="AI1096" s="68">
        <v>0</v>
      </c>
      <c r="AJ1096" s="68">
        <v>0</v>
      </c>
      <c r="AK1096" s="68">
        <v>0</v>
      </c>
      <c r="AL1096" s="68">
        <v>0</v>
      </c>
      <c r="AM1096" s="68">
        <v>0</v>
      </c>
      <c r="AN1096" s="68">
        <v>0</v>
      </c>
      <c r="AO1096" s="68">
        <v>0</v>
      </c>
      <c r="AP1096" s="68" t="s">
        <v>8696</v>
      </c>
      <c r="AQ1096" s="68">
        <v>1</v>
      </c>
      <c r="AR1096" s="68">
        <v>0</v>
      </c>
      <c r="AS1096" s="68">
        <v>0</v>
      </c>
      <c r="AT1096" s="68">
        <v>16</v>
      </c>
      <c r="AU1096" s="68">
        <v>0</v>
      </c>
      <c r="AV1096" s="68">
        <v>4</v>
      </c>
      <c r="AW1096" s="68"/>
      <c r="AX1096" s="68">
        <v>0</v>
      </c>
      <c r="AY1096" s="126">
        <v>0</v>
      </c>
      <c r="AZ1096" s="68">
        <v>0</v>
      </c>
      <c r="BA1096" s="68">
        <v>0</v>
      </c>
      <c r="EQ1096" s="68">
        <v>11150001</v>
      </c>
      <c r="ER1096" s="175">
        <v>1</v>
      </c>
      <c r="ES1096" s="68">
        <v>650</v>
      </c>
      <c r="ET1096" s="68">
        <v>1</v>
      </c>
      <c r="EU1096" s="68">
        <v>0</v>
      </c>
      <c r="EV1096" s="68">
        <v>150001</v>
      </c>
      <c r="EW1096" s="68" t="s">
        <v>2639</v>
      </c>
      <c r="EX1096" s="68" t="str">
        <f t="shared" si="50"/>
        <v>소형</v>
      </c>
      <c r="GE1096" s="68">
        <v>30500</v>
      </c>
      <c r="GF1096" s="68" t="s">
        <v>4746</v>
      </c>
    </row>
    <row r="1097" spans="6:188" x14ac:dyDescent="0.3">
      <c r="F1097" s="68">
        <v>85041</v>
      </c>
      <c r="G1097" s="68">
        <v>2</v>
      </c>
      <c r="H1097" s="68">
        <v>185041</v>
      </c>
      <c r="I1097" s="68">
        <v>285041</v>
      </c>
      <c r="J1097" s="68" t="s">
        <v>10142</v>
      </c>
      <c r="K1097" s="68" t="s">
        <v>10149</v>
      </c>
      <c r="L1097" s="68">
        <v>0</v>
      </c>
      <c r="M1097" s="68">
        <v>0</v>
      </c>
      <c r="N1097" s="68">
        <v>0</v>
      </c>
      <c r="O1097" s="68">
        <v>10</v>
      </c>
      <c r="P1097" s="68">
        <v>0</v>
      </c>
      <c r="Q1097" s="68">
        <v>0</v>
      </c>
      <c r="R1097" s="68">
        <v>0</v>
      </c>
      <c r="S1097" s="68">
        <v>0</v>
      </c>
      <c r="T1097" s="68">
        <v>2</v>
      </c>
      <c r="U1097" s="68">
        <v>0</v>
      </c>
      <c r="V1097" s="68">
        <v>0</v>
      </c>
      <c r="W1097" s="68">
        <v>0</v>
      </c>
      <c r="X1097" s="68">
        <v>0</v>
      </c>
      <c r="Y1097" s="68">
        <v>0</v>
      </c>
      <c r="Z1097" s="68">
        <v>0</v>
      </c>
      <c r="AA1097" s="68">
        <v>0</v>
      </c>
      <c r="AB1097" s="68">
        <v>0</v>
      </c>
      <c r="AC1097" s="68">
        <v>0</v>
      </c>
      <c r="AD1097" s="68">
        <v>0</v>
      </c>
      <c r="AE1097" s="68">
        <v>0</v>
      </c>
      <c r="AF1097" s="68">
        <v>0</v>
      </c>
      <c r="AG1097" s="68">
        <v>0</v>
      </c>
      <c r="AH1097" s="68">
        <v>0</v>
      </c>
      <c r="AI1097" s="68">
        <v>0</v>
      </c>
      <c r="AJ1097" s="68">
        <v>0</v>
      </c>
      <c r="AK1097" s="68">
        <v>0</v>
      </c>
      <c r="AL1097" s="68">
        <v>0</v>
      </c>
      <c r="AM1097" s="68">
        <v>0</v>
      </c>
      <c r="AN1097" s="68">
        <v>0</v>
      </c>
      <c r="AO1097" s="68">
        <v>0</v>
      </c>
      <c r="AP1097" s="68" t="s">
        <v>8697</v>
      </c>
      <c r="AQ1097" s="68">
        <v>1</v>
      </c>
      <c r="AR1097" s="68">
        <v>0</v>
      </c>
      <c r="AS1097" s="68">
        <v>0</v>
      </c>
      <c r="AT1097" s="68">
        <v>0</v>
      </c>
      <c r="AU1097" s="68">
        <v>0</v>
      </c>
      <c r="AV1097" s="68">
        <v>4</v>
      </c>
      <c r="AW1097" s="68"/>
      <c r="AX1097" s="68">
        <v>0</v>
      </c>
      <c r="AY1097" s="126">
        <v>0</v>
      </c>
      <c r="AZ1097" s="68">
        <v>0</v>
      </c>
      <c r="BA1097" s="68">
        <v>0</v>
      </c>
      <c r="EQ1097" s="68">
        <v>11250001</v>
      </c>
      <c r="ER1097" s="175">
        <v>1</v>
      </c>
      <c r="ES1097" s="68">
        <v>650</v>
      </c>
      <c r="ET1097" s="68">
        <v>1</v>
      </c>
      <c r="EU1097" s="68">
        <v>0</v>
      </c>
      <c r="EV1097" s="68">
        <v>150001</v>
      </c>
      <c r="EW1097" s="68" t="s">
        <v>2639</v>
      </c>
      <c r="EX1097" s="68" t="str">
        <f t="shared" si="50"/>
        <v>소형</v>
      </c>
      <c r="GE1097" s="68">
        <v>30501</v>
      </c>
      <c r="GF1097" s="68" t="s">
        <v>4747</v>
      </c>
    </row>
    <row r="1098" spans="6:188" x14ac:dyDescent="0.3">
      <c r="F1098" s="68">
        <v>85042</v>
      </c>
      <c r="G1098" s="68">
        <v>2</v>
      </c>
      <c r="H1098" s="68">
        <v>0</v>
      </c>
      <c r="I1098" s="68">
        <v>0</v>
      </c>
      <c r="J1098" s="68" t="s">
        <v>10144</v>
      </c>
      <c r="K1098" s="68" t="s">
        <v>10145</v>
      </c>
      <c r="L1098" s="68">
        <v>0</v>
      </c>
      <c r="M1098" s="68">
        <v>0</v>
      </c>
      <c r="N1098" s="68">
        <v>0</v>
      </c>
      <c r="O1098" s="68">
        <v>180</v>
      </c>
      <c r="P1098" s="68">
        <v>0</v>
      </c>
      <c r="Q1098" s="68">
        <v>0</v>
      </c>
      <c r="R1098" s="68">
        <v>0</v>
      </c>
      <c r="S1098" s="68">
        <v>0</v>
      </c>
      <c r="T1098" s="68">
        <v>0</v>
      </c>
      <c r="U1098" s="68">
        <v>0</v>
      </c>
      <c r="V1098" s="68">
        <v>0</v>
      </c>
      <c r="W1098" s="68">
        <v>0</v>
      </c>
      <c r="X1098" s="68">
        <v>0</v>
      </c>
      <c r="Y1098" s="68">
        <v>0</v>
      </c>
      <c r="Z1098" s="68">
        <v>0</v>
      </c>
      <c r="AA1098" s="68">
        <v>0</v>
      </c>
      <c r="AB1098" s="68">
        <v>0</v>
      </c>
      <c r="AC1098" s="68">
        <v>0</v>
      </c>
      <c r="AD1098" s="68">
        <v>0</v>
      </c>
      <c r="AE1098" s="68">
        <v>0</v>
      </c>
      <c r="AF1098" s="68">
        <v>0</v>
      </c>
      <c r="AG1098" s="68">
        <v>0</v>
      </c>
      <c r="AH1098" s="68">
        <v>0</v>
      </c>
      <c r="AI1098" s="68">
        <v>0</v>
      </c>
      <c r="AJ1098" s="68">
        <v>0</v>
      </c>
      <c r="AK1098" s="68">
        <v>0</v>
      </c>
      <c r="AL1098" s="68">
        <v>0</v>
      </c>
      <c r="AM1098" s="68">
        <v>0</v>
      </c>
      <c r="AN1098" s="68">
        <v>0</v>
      </c>
      <c r="AO1098" s="68">
        <v>0</v>
      </c>
      <c r="AP1098" s="68">
        <v>0</v>
      </c>
      <c r="AQ1098" s="68">
        <v>1</v>
      </c>
      <c r="AR1098" s="68">
        <v>0</v>
      </c>
      <c r="AS1098" s="68">
        <v>0</v>
      </c>
      <c r="AT1098" s="68">
        <v>0</v>
      </c>
      <c r="AU1098" s="68">
        <v>0</v>
      </c>
      <c r="AV1098" s="68">
        <v>4</v>
      </c>
      <c r="AW1098" s="68"/>
      <c r="AX1098" s="68">
        <v>0</v>
      </c>
      <c r="AY1098" s="126">
        <v>0</v>
      </c>
      <c r="AZ1098" s="68">
        <v>0</v>
      </c>
      <c r="BA1098" s="68">
        <v>0</v>
      </c>
      <c r="EQ1098" s="68">
        <v>20150001</v>
      </c>
      <c r="ER1098" s="175">
        <v>1</v>
      </c>
      <c r="ES1098" s="68">
        <v>650</v>
      </c>
      <c r="ET1098" s="68">
        <v>1</v>
      </c>
      <c r="EU1098" s="68">
        <v>0</v>
      </c>
      <c r="EV1098" s="68">
        <v>150001</v>
      </c>
      <c r="EW1098" s="68" t="s">
        <v>2639</v>
      </c>
      <c r="EX1098" s="68" t="str">
        <f t="shared" si="50"/>
        <v>소형</v>
      </c>
      <c r="GE1098" s="68">
        <v>30502</v>
      </c>
      <c r="GF1098" s="68" t="s">
        <v>4597</v>
      </c>
    </row>
    <row r="1099" spans="6:188" x14ac:dyDescent="0.3">
      <c r="F1099" s="68">
        <v>85043</v>
      </c>
      <c r="G1099" s="68">
        <v>2</v>
      </c>
      <c r="H1099" s="68">
        <v>0</v>
      </c>
      <c r="I1099" s="68">
        <v>0</v>
      </c>
      <c r="J1099" s="68" t="s">
        <v>10146</v>
      </c>
      <c r="K1099" s="68" t="s">
        <v>10145</v>
      </c>
      <c r="L1099" s="68">
        <v>0</v>
      </c>
      <c r="M1099" s="68">
        <v>0</v>
      </c>
      <c r="N1099" s="68">
        <v>0</v>
      </c>
      <c r="O1099" s="68">
        <v>181</v>
      </c>
      <c r="P1099" s="68">
        <v>0</v>
      </c>
      <c r="Q1099" s="68">
        <v>0</v>
      </c>
      <c r="R1099" s="68">
        <v>0</v>
      </c>
      <c r="S1099" s="68">
        <v>0</v>
      </c>
      <c r="T1099" s="68">
        <v>0</v>
      </c>
      <c r="U1099" s="68">
        <v>0</v>
      </c>
      <c r="V1099" s="68">
        <v>0</v>
      </c>
      <c r="W1099" s="68">
        <v>0</v>
      </c>
      <c r="X1099" s="68">
        <v>0</v>
      </c>
      <c r="Y1099" s="68">
        <v>0</v>
      </c>
      <c r="Z1099" s="68">
        <v>0</v>
      </c>
      <c r="AA1099" s="68">
        <v>0</v>
      </c>
      <c r="AB1099" s="68">
        <v>0</v>
      </c>
      <c r="AC1099" s="68">
        <v>0</v>
      </c>
      <c r="AD1099" s="68">
        <v>0</v>
      </c>
      <c r="AE1099" s="68">
        <v>0</v>
      </c>
      <c r="AF1099" s="68">
        <v>0</v>
      </c>
      <c r="AG1099" s="68">
        <v>0</v>
      </c>
      <c r="AH1099" s="68">
        <v>0</v>
      </c>
      <c r="AI1099" s="68">
        <v>0</v>
      </c>
      <c r="AJ1099" s="68">
        <v>0</v>
      </c>
      <c r="AK1099" s="68">
        <v>0</v>
      </c>
      <c r="AL1099" s="68">
        <v>0</v>
      </c>
      <c r="AM1099" s="68">
        <v>0</v>
      </c>
      <c r="AN1099" s="68">
        <v>0</v>
      </c>
      <c r="AO1099" s="68">
        <v>0</v>
      </c>
      <c r="AP1099" s="68">
        <v>0</v>
      </c>
      <c r="AQ1099" s="68">
        <v>1</v>
      </c>
      <c r="AR1099" s="68">
        <v>0</v>
      </c>
      <c r="AS1099" s="68">
        <v>0</v>
      </c>
      <c r="AT1099" s="68">
        <v>0</v>
      </c>
      <c r="AU1099" s="68">
        <v>0</v>
      </c>
      <c r="AV1099" s="68">
        <v>4</v>
      </c>
      <c r="AW1099" s="68"/>
      <c r="AX1099" s="68">
        <v>0</v>
      </c>
      <c r="AY1099" s="126">
        <v>0</v>
      </c>
      <c r="AZ1099" s="68">
        <v>0</v>
      </c>
      <c r="BA1099" s="68">
        <v>0</v>
      </c>
      <c r="EQ1099" s="68">
        <v>20250001</v>
      </c>
      <c r="ER1099" s="175">
        <v>1</v>
      </c>
      <c r="ES1099" s="68">
        <v>650</v>
      </c>
      <c r="ET1099" s="68">
        <v>1</v>
      </c>
      <c r="EU1099" s="68">
        <v>0</v>
      </c>
      <c r="EV1099" s="68">
        <v>150001</v>
      </c>
      <c r="EW1099" s="68" t="s">
        <v>2639</v>
      </c>
      <c r="EX1099" s="68" t="str">
        <f t="shared" si="50"/>
        <v>소형</v>
      </c>
      <c r="GE1099" s="68">
        <v>30503</v>
      </c>
      <c r="GF1099" s="68" t="s">
        <v>4589</v>
      </c>
    </row>
    <row r="1100" spans="6:188" x14ac:dyDescent="0.3">
      <c r="F1100" s="68">
        <v>85044</v>
      </c>
      <c r="G1100" s="68">
        <v>2</v>
      </c>
      <c r="H1100" s="68">
        <v>0</v>
      </c>
      <c r="I1100" s="68">
        <v>0</v>
      </c>
      <c r="J1100" s="68" t="s">
        <v>10147</v>
      </c>
      <c r="K1100" s="68" t="s">
        <v>10145</v>
      </c>
      <c r="L1100" s="68">
        <v>0</v>
      </c>
      <c r="M1100" s="68">
        <v>0</v>
      </c>
      <c r="N1100" s="68">
        <v>0</v>
      </c>
      <c r="O1100" s="68">
        <v>182</v>
      </c>
      <c r="P1100" s="68">
        <v>0</v>
      </c>
      <c r="Q1100" s="68">
        <v>0</v>
      </c>
      <c r="R1100" s="68">
        <v>0</v>
      </c>
      <c r="S1100" s="68">
        <v>0</v>
      </c>
      <c r="T1100" s="68">
        <v>0</v>
      </c>
      <c r="U1100" s="68">
        <v>0</v>
      </c>
      <c r="V1100" s="68">
        <v>0</v>
      </c>
      <c r="W1100" s="68">
        <v>0</v>
      </c>
      <c r="X1100" s="68">
        <v>0</v>
      </c>
      <c r="Y1100" s="68">
        <v>0</v>
      </c>
      <c r="Z1100" s="68">
        <v>0</v>
      </c>
      <c r="AA1100" s="68">
        <v>0</v>
      </c>
      <c r="AB1100" s="68">
        <v>0</v>
      </c>
      <c r="AC1100" s="68">
        <v>0</v>
      </c>
      <c r="AD1100" s="68">
        <v>0</v>
      </c>
      <c r="AE1100" s="68">
        <v>0</v>
      </c>
      <c r="AF1100" s="68">
        <v>0</v>
      </c>
      <c r="AG1100" s="68">
        <v>0</v>
      </c>
      <c r="AH1100" s="68">
        <v>0</v>
      </c>
      <c r="AI1100" s="68">
        <v>0</v>
      </c>
      <c r="AJ1100" s="68">
        <v>0</v>
      </c>
      <c r="AK1100" s="68">
        <v>0</v>
      </c>
      <c r="AL1100" s="68">
        <v>0</v>
      </c>
      <c r="AM1100" s="68">
        <v>0</v>
      </c>
      <c r="AN1100" s="68">
        <v>0</v>
      </c>
      <c r="AO1100" s="68">
        <v>0</v>
      </c>
      <c r="AP1100" s="68">
        <v>0</v>
      </c>
      <c r="AQ1100" s="68">
        <v>1</v>
      </c>
      <c r="AR1100" s="68">
        <v>0</v>
      </c>
      <c r="AS1100" s="68">
        <v>0</v>
      </c>
      <c r="AT1100" s="68">
        <v>0</v>
      </c>
      <c r="AU1100" s="68">
        <v>0</v>
      </c>
      <c r="AV1100" s="68">
        <v>4</v>
      </c>
      <c r="AW1100" s="68"/>
      <c r="AX1100" s="68">
        <v>0</v>
      </c>
      <c r="AY1100" s="126">
        <v>0</v>
      </c>
      <c r="AZ1100" s="68">
        <v>0</v>
      </c>
      <c r="BA1100" s="68">
        <v>0</v>
      </c>
      <c r="EQ1100" s="68">
        <v>20350001</v>
      </c>
      <c r="ER1100" s="175">
        <v>1</v>
      </c>
      <c r="ES1100" s="68">
        <v>650</v>
      </c>
      <c r="ET1100" s="68">
        <v>1</v>
      </c>
      <c r="EU1100" s="68">
        <v>0</v>
      </c>
      <c r="EV1100" s="68">
        <v>150001</v>
      </c>
      <c r="EW1100" s="68" t="s">
        <v>2639</v>
      </c>
      <c r="EX1100" s="68" t="str">
        <f t="shared" si="50"/>
        <v>소형</v>
      </c>
      <c r="GE1100" s="68">
        <v>30504</v>
      </c>
      <c r="GF1100" s="68" t="s">
        <v>4748</v>
      </c>
    </row>
    <row r="1101" spans="6:188" x14ac:dyDescent="0.3">
      <c r="F1101" s="68">
        <v>85045</v>
      </c>
      <c r="G1101" s="68">
        <v>2</v>
      </c>
      <c r="H1101" s="68">
        <v>185045</v>
      </c>
      <c r="I1101" s="68">
        <v>285045</v>
      </c>
      <c r="J1101" s="68" t="s">
        <v>3631</v>
      </c>
      <c r="K1101" s="68">
        <v>0</v>
      </c>
      <c r="L1101" s="68">
        <v>0</v>
      </c>
      <c r="M1101" s="68">
        <v>0</v>
      </c>
      <c r="N1101" s="68">
        <v>0</v>
      </c>
      <c r="O1101" s="68">
        <v>160</v>
      </c>
      <c r="P1101" s="68">
        <v>0</v>
      </c>
      <c r="Q1101" s="68">
        <v>0</v>
      </c>
      <c r="R1101" s="68">
        <v>0</v>
      </c>
      <c r="S1101" s="68">
        <v>0</v>
      </c>
      <c r="T1101" s="68">
        <v>0</v>
      </c>
      <c r="U1101" s="68">
        <v>0</v>
      </c>
      <c r="V1101" s="68">
        <v>0</v>
      </c>
      <c r="W1101" s="68">
        <v>0</v>
      </c>
      <c r="X1101" s="68">
        <v>0</v>
      </c>
      <c r="Y1101" s="68">
        <v>0</v>
      </c>
      <c r="Z1101" s="68">
        <v>0</v>
      </c>
      <c r="AA1101" s="68">
        <v>0</v>
      </c>
      <c r="AB1101" s="68">
        <v>0</v>
      </c>
      <c r="AC1101" s="68">
        <v>0</v>
      </c>
      <c r="AD1101" s="68">
        <v>0</v>
      </c>
      <c r="AE1101" s="68">
        <v>0</v>
      </c>
      <c r="AF1101" s="68">
        <v>0</v>
      </c>
      <c r="AG1101" s="68">
        <v>0</v>
      </c>
      <c r="AH1101" s="68">
        <v>0</v>
      </c>
      <c r="AI1101" s="68">
        <v>0</v>
      </c>
      <c r="AJ1101" s="68">
        <v>0</v>
      </c>
      <c r="AK1101" s="68">
        <v>0</v>
      </c>
      <c r="AL1101" s="68">
        <v>0</v>
      </c>
      <c r="AM1101" s="68">
        <v>0</v>
      </c>
      <c r="AN1101" s="68">
        <v>0</v>
      </c>
      <c r="AO1101" s="68">
        <v>0</v>
      </c>
      <c r="AP1101" s="68" t="s">
        <v>3632</v>
      </c>
      <c r="AQ1101" s="68">
        <v>1</v>
      </c>
      <c r="AR1101" s="68">
        <v>0</v>
      </c>
      <c r="AS1101" s="68">
        <v>0</v>
      </c>
      <c r="AT1101" s="68">
        <v>128</v>
      </c>
      <c r="AU1101" s="68">
        <v>0</v>
      </c>
      <c r="AV1101" s="68">
        <v>4</v>
      </c>
      <c r="AW1101" s="68"/>
      <c r="AX1101" s="68">
        <v>0</v>
      </c>
      <c r="AY1101" s="126">
        <v>0</v>
      </c>
      <c r="AZ1101" s="68">
        <v>0</v>
      </c>
      <c r="BA1101" s="68">
        <v>0</v>
      </c>
      <c r="EQ1101" s="68">
        <v>20450001</v>
      </c>
      <c r="ER1101" s="175">
        <v>1</v>
      </c>
      <c r="ES1101" s="68">
        <v>650</v>
      </c>
      <c r="ET1101" s="68">
        <v>1</v>
      </c>
      <c r="EU1101" s="68">
        <v>0</v>
      </c>
      <c r="EV1101" s="68">
        <v>150001</v>
      </c>
      <c r="EW1101" s="68" t="s">
        <v>2639</v>
      </c>
      <c r="EX1101" s="68" t="str">
        <f t="shared" si="50"/>
        <v>소형</v>
      </c>
      <c r="GE1101" s="68">
        <v>30505</v>
      </c>
      <c r="GF1101" s="68" t="s">
        <v>4749</v>
      </c>
    </row>
    <row r="1102" spans="6:188" x14ac:dyDescent="0.3">
      <c r="F1102" s="68">
        <v>85046</v>
      </c>
      <c r="G1102" s="68">
        <v>2</v>
      </c>
      <c r="H1102" s="68">
        <v>185046</v>
      </c>
      <c r="I1102" s="68">
        <v>285046</v>
      </c>
      <c r="J1102" s="68" t="s">
        <v>3633</v>
      </c>
      <c r="K1102" s="68">
        <v>0</v>
      </c>
      <c r="L1102" s="68">
        <v>0</v>
      </c>
      <c r="M1102" s="68">
        <v>0</v>
      </c>
      <c r="N1102" s="68">
        <v>0</v>
      </c>
      <c r="O1102" s="68">
        <v>163</v>
      </c>
      <c r="P1102" s="68">
        <v>0</v>
      </c>
      <c r="Q1102" s="68">
        <v>0</v>
      </c>
      <c r="R1102" s="68">
        <v>0</v>
      </c>
      <c r="S1102" s="68">
        <v>0</v>
      </c>
      <c r="T1102" s="68">
        <v>0</v>
      </c>
      <c r="U1102" s="68">
        <v>0</v>
      </c>
      <c r="V1102" s="68">
        <v>0</v>
      </c>
      <c r="W1102" s="68">
        <v>0</v>
      </c>
      <c r="X1102" s="68">
        <v>0</v>
      </c>
      <c r="Y1102" s="68">
        <v>0</v>
      </c>
      <c r="Z1102" s="68">
        <v>0</v>
      </c>
      <c r="AA1102" s="68">
        <v>0</v>
      </c>
      <c r="AB1102" s="68">
        <v>0</v>
      </c>
      <c r="AC1102" s="68">
        <v>0</v>
      </c>
      <c r="AD1102" s="68">
        <v>0</v>
      </c>
      <c r="AE1102" s="68">
        <v>0</v>
      </c>
      <c r="AF1102" s="68">
        <v>0</v>
      </c>
      <c r="AG1102" s="68">
        <v>0</v>
      </c>
      <c r="AH1102" s="68">
        <v>0</v>
      </c>
      <c r="AI1102" s="68">
        <v>0</v>
      </c>
      <c r="AJ1102" s="68">
        <v>0</v>
      </c>
      <c r="AK1102" s="68">
        <v>0</v>
      </c>
      <c r="AL1102" s="68">
        <v>0</v>
      </c>
      <c r="AM1102" s="68">
        <v>0</v>
      </c>
      <c r="AN1102" s="68">
        <v>0</v>
      </c>
      <c r="AO1102" s="68">
        <v>0</v>
      </c>
      <c r="AP1102" s="68" t="s">
        <v>3634</v>
      </c>
      <c r="AQ1102" s="68">
        <v>1</v>
      </c>
      <c r="AR1102" s="68">
        <v>0</v>
      </c>
      <c r="AS1102" s="68">
        <v>0</v>
      </c>
      <c r="AT1102" s="68">
        <v>128</v>
      </c>
      <c r="AU1102" s="68">
        <v>0</v>
      </c>
      <c r="AV1102" s="68">
        <v>4</v>
      </c>
      <c r="AW1102" s="68"/>
      <c r="AX1102" s="68">
        <v>0</v>
      </c>
      <c r="AY1102" s="126">
        <v>0</v>
      </c>
      <c r="AZ1102" s="68">
        <v>0</v>
      </c>
      <c r="BA1102" s="68">
        <v>0</v>
      </c>
      <c r="EQ1102" s="68">
        <v>20550001</v>
      </c>
      <c r="ER1102" s="175">
        <v>1</v>
      </c>
      <c r="ES1102" s="68">
        <v>650</v>
      </c>
      <c r="ET1102" s="68">
        <v>1</v>
      </c>
      <c r="EU1102" s="68">
        <v>0</v>
      </c>
      <c r="EV1102" s="68">
        <v>150001</v>
      </c>
      <c r="EW1102" s="68" t="s">
        <v>2639</v>
      </c>
      <c r="EX1102" s="68" t="str">
        <f t="shared" si="50"/>
        <v>소형</v>
      </c>
      <c r="GE1102" s="68">
        <v>30506</v>
      </c>
      <c r="GF1102" s="68" t="s">
        <v>4097</v>
      </c>
    </row>
    <row r="1103" spans="6:188" x14ac:dyDescent="0.3">
      <c r="F1103" s="68">
        <v>85047</v>
      </c>
      <c r="G1103" s="68">
        <v>2</v>
      </c>
      <c r="H1103" s="68">
        <v>185047</v>
      </c>
      <c r="I1103" s="68">
        <v>285047</v>
      </c>
      <c r="J1103" s="68" t="s">
        <v>10148</v>
      </c>
      <c r="K1103" s="68">
        <v>0</v>
      </c>
      <c r="L1103" s="68">
        <v>0</v>
      </c>
      <c r="M1103" s="68">
        <v>0</v>
      </c>
      <c r="N1103" s="68">
        <v>0</v>
      </c>
      <c r="O1103" s="68">
        <v>7</v>
      </c>
      <c r="P1103" s="68">
        <v>0</v>
      </c>
      <c r="Q1103" s="68">
        <v>0</v>
      </c>
      <c r="R1103" s="68">
        <v>0</v>
      </c>
      <c r="S1103" s="68">
        <v>0</v>
      </c>
      <c r="T1103" s="68">
        <v>4</v>
      </c>
      <c r="U1103" s="68">
        <v>0</v>
      </c>
      <c r="V1103" s="68">
        <v>0</v>
      </c>
      <c r="W1103" s="68">
        <v>0</v>
      </c>
      <c r="X1103" s="68">
        <v>0</v>
      </c>
      <c r="Y1103" s="68">
        <v>0</v>
      </c>
      <c r="Z1103" s="68">
        <v>0</v>
      </c>
      <c r="AA1103" s="68">
        <v>0</v>
      </c>
      <c r="AB1103" s="68">
        <v>0</v>
      </c>
      <c r="AC1103" s="68">
        <v>0</v>
      </c>
      <c r="AD1103" s="68">
        <v>0</v>
      </c>
      <c r="AE1103" s="68">
        <v>0</v>
      </c>
      <c r="AF1103" s="68">
        <v>0</v>
      </c>
      <c r="AG1103" s="68">
        <v>0</v>
      </c>
      <c r="AH1103" s="68">
        <v>0</v>
      </c>
      <c r="AI1103" s="68">
        <v>0</v>
      </c>
      <c r="AJ1103" s="68">
        <v>0</v>
      </c>
      <c r="AK1103" s="68">
        <v>0</v>
      </c>
      <c r="AL1103" s="68">
        <v>0</v>
      </c>
      <c r="AM1103" s="68">
        <v>0</v>
      </c>
      <c r="AN1103" s="68">
        <v>0</v>
      </c>
      <c r="AO1103" s="68">
        <v>0</v>
      </c>
      <c r="AP1103" s="68" t="s">
        <v>8690</v>
      </c>
      <c r="AQ1103" s="68">
        <v>1</v>
      </c>
      <c r="AR1103" s="68">
        <v>0</v>
      </c>
      <c r="AS1103" s="68">
        <v>0</v>
      </c>
      <c r="AT1103" s="68">
        <v>0</v>
      </c>
      <c r="AU1103" s="68">
        <v>0</v>
      </c>
      <c r="AV1103" s="68">
        <v>4</v>
      </c>
      <c r="AW1103" s="68"/>
      <c r="AX1103" s="68">
        <v>0</v>
      </c>
      <c r="AY1103" s="126">
        <v>0</v>
      </c>
      <c r="AZ1103" s="68">
        <v>0</v>
      </c>
      <c r="BA1103" s="68">
        <v>0</v>
      </c>
      <c r="EQ1103" s="68">
        <v>20650001</v>
      </c>
      <c r="ER1103" s="175">
        <v>1</v>
      </c>
      <c r="ES1103" s="68">
        <v>650</v>
      </c>
      <c r="ET1103" s="68">
        <v>1</v>
      </c>
      <c r="EU1103" s="68">
        <v>0</v>
      </c>
      <c r="EV1103" s="68">
        <v>150001</v>
      </c>
      <c r="EW1103" s="68" t="s">
        <v>2639</v>
      </c>
      <c r="EX1103" s="68" t="str">
        <f t="shared" si="50"/>
        <v>소형</v>
      </c>
      <c r="GE1103" s="68">
        <v>30600</v>
      </c>
      <c r="GF1103" s="68" t="s">
        <v>4750</v>
      </c>
    </row>
    <row r="1104" spans="6:188" x14ac:dyDescent="0.3">
      <c r="F1104" s="68">
        <v>85048</v>
      </c>
      <c r="G1104" s="68">
        <v>2</v>
      </c>
      <c r="H1104" s="68">
        <v>185048</v>
      </c>
      <c r="I1104" s="68">
        <v>285048</v>
      </c>
      <c r="J1104" s="68" t="s">
        <v>10149</v>
      </c>
      <c r="K1104" s="68">
        <v>0</v>
      </c>
      <c r="L1104" s="68">
        <v>0</v>
      </c>
      <c r="M1104" s="68">
        <v>0</v>
      </c>
      <c r="N1104" s="68">
        <v>0</v>
      </c>
      <c r="O1104" s="68">
        <v>11</v>
      </c>
      <c r="P1104" s="68">
        <v>0</v>
      </c>
      <c r="Q1104" s="68">
        <v>0</v>
      </c>
      <c r="R1104" s="68">
        <v>0</v>
      </c>
      <c r="S1104" s="68">
        <v>0</v>
      </c>
      <c r="T1104" s="68">
        <v>0</v>
      </c>
      <c r="U1104" s="68">
        <v>0</v>
      </c>
      <c r="V1104" s="68">
        <v>0</v>
      </c>
      <c r="W1104" s="68">
        <v>0</v>
      </c>
      <c r="X1104" s="68">
        <v>0</v>
      </c>
      <c r="Y1104" s="68">
        <v>0</v>
      </c>
      <c r="Z1104" s="68">
        <v>0</v>
      </c>
      <c r="AA1104" s="68">
        <v>0</v>
      </c>
      <c r="AB1104" s="68">
        <v>0</v>
      </c>
      <c r="AC1104" s="68">
        <v>0</v>
      </c>
      <c r="AD1104" s="68">
        <v>0</v>
      </c>
      <c r="AE1104" s="68">
        <v>0</v>
      </c>
      <c r="AF1104" s="68">
        <v>0</v>
      </c>
      <c r="AG1104" s="68">
        <v>0</v>
      </c>
      <c r="AH1104" s="68">
        <v>0</v>
      </c>
      <c r="AI1104" s="68">
        <v>0</v>
      </c>
      <c r="AJ1104" s="68">
        <v>0</v>
      </c>
      <c r="AK1104" s="68">
        <v>0</v>
      </c>
      <c r="AL1104" s="68">
        <v>0</v>
      </c>
      <c r="AM1104" s="68">
        <v>0</v>
      </c>
      <c r="AN1104" s="68">
        <v>0</v>
      </c>
      <c r="AO1104" s="68">
        <v>0</v>
      </c>
      <c r="AP1104" s="68" t="s">
        <v>10150</v>
      </c>
      <c r="AQ1104" s="68">
        <v>1</v>
      </c>
      <c r="AR1104" s="68">
        <v>0</v>
      </c>
      <c r="AS1104" s="68">
        <v>0</v>
      </c>
      <c r="AT1104" s="68">
        <v>0</v>
      </c>
      <c r="AU1104" s="68">
        <v>0</v>
      </c>
      <c r="AV1104" s="68">
        <v>4</v>
      </c>
      <c r="AW1104" s="68"/>
      <c r="AX1104" s="68">
        <v>0</v>
      </c>
      <c r="AY1104" s="126">
        <v>0</v>
      </c>
      <c r="AZ1104" s="68">
        <v>0</v>
      </c>
      <c r="BA1104" s="68">
        <v>0</v>
      </c>
      <c r="EQ1104" s="68">
        <v>20750001</v>
      </c>
      <c r="ER1104" s="175">
        <v>1</v>
      </c>
      <c r="ES1104" s="68">
        <v>650</v>
      </c>
      <c r="ET1104" s="68">
        <v>1</v>
      </c>
      <c r="EU1104" s="68">
        <v>0</v>
      </c>
      <c r="EV1104" s="68">
        <v>150001</v>
      </c>
      <c r="EW1104" s="68" t="s">
        <v>2639</v>
      </c>
      <c r="EX1104" s="68" t="str">
        <f t="shared" si="50"/>
        <v>소형</v>
      </c>
      <c r="GE1104" s="68">
        <v>30601</v>
      </c>
      <c r="GF1104" s="68" t="s">
        <v>4597</v>
      </c>
    </row>
    <row r="1105" spans="6:188" x14ac:dyDescent="0.3">
      <c r="F1105" s="68">
        <v>85049</v>
      </c>
      <c r="G1105" s="68">
        <v>2</v>
      </c>
      <c r="H1105" s="68">
        <v>185049</v>
      </c>
      <c r="I1105" s="68">
        <v>285049</v>
      </c>
      <c r="J1105" s="68" t="s">
        <v>3637</v>
      </c>
      <c r="K1105" s="68">
        <v>0</v>
      </c>
      <c r="L1105" s="68">
        <v>0</v>
      </c>
      <c r="M1105" s="68">
        <v>0</v>
      </c>
      <c r="N1105" s="68">
        <v>0</v>
      </c>
      <c r="O1105" s="68">
        <v>2049</v>
      </c>
      <c r="P1105" s="68">
        <v>0</v>
      </c>
      <c r="Q1105" s="68">
        <v>0</v>
      </c>
      <c r="R1105" s="68">
        <v>0</v>
      </c>
      <c r="S1105" s="68">
        <v>0</v>
      </c>
      <c r="T1105" s="68">
        <v>0</v>
      </c>
      <c r="U1105" s="68">
        <v>0</v>
      </c>
      <c r="V1105" s="68">
        <v>0</v>
      </c>
      <c r="W1105" s="68">
        <v>0</v>
      </c>
      <c r="X1105" s="68">
        <v>0</v>
      </c>
      <c r="Y1105" s="68">
        <v>0</v>
      </c>
      <c r="Z1105" s="68">
        <v>0</v>
      </c>
      <c r="AA1105" s="68">
        <v>0</v>
      </c>
      <c r="AB1105" s="68">
        <v>0</v>
      </c>
      <c r="AC1105" s="68">
        <v>0</v>
      </c>
      <c r="AD1105" s="68">
        <v>0</v>
      </c>
      <c r="AE1105" s="68">
        <v>0</v>
      </c>
      <c r="AF1105" s="68">
        <v>0</v>
      </c>
      <c r="AG1105" s="68">
        <v>0</v>
      </c>
      <c r="AH1105" s="68">
        <v>0</v>
      </c>
      <c r="AI1105" s="68">
        <v>0</v>
      </c>
      <c r="AJ1105" s="68">
        <v>0</v>
      </c>
      <c r="AK1105" s="68">
        <v>0</v>
      </c>
      <c r="AL1105" s="68">
        <v>0</v>
      </c>
      <c r="AM1105" s="68">
        <v>0</v>
      </c>
      <c r="AN1105" s="68">
        <v>0</v>
      </c>
      <c r="AO1105" s="68">
        <v>0</v>
      </c>
      <c r="AP1105" s="68" t="s">
        <v>3638</v>
      </c>
      <c r="AQ1105" s="68">
        <v>1</v>
      </c>
      <c r="AR1105" s="68">
        <v>0</v>
      </c>
      <c r="AS1105" s="68">
        <v>0</v>
      </c>
      <c r="AT1105" s="68">
        <v>0</v>
      </c>
      <c r="AU1105" s="68">
        <v>0</v>
      </c>
      <c r="AV1105" s="68">
        <v>4</v>
      </c>
      <c r="AW1105" s="68"/>
      <c r="AX1105" s="68">
        <v>0</v>
      </c>
      <c r="AY1105" s="126">
        <v>0</v>
      </c>
      <c r="AZ1105" s="68">
        <v>0</v>
      </c>
      <c r="BA1105" s="68">
        <v>0</v>
      </c>
      <c r="EQ1105" s="68">
        <v>20850001</v>
      </c>
      <c r="ER1105" s="175">
        <v>1</v>
      </c>
      <c r="ES1105" s="68">
        <v>650</v>
      </c>
      <c r="ET1105" s="68">
        <v>1</v>
      </c>
      <c r="EU1105" s="68">
        <v>0</v>
      </c>
      <c r="EV1105" s="68">
        <v>150001</v>
      </c>
      <c r="EW1105" s="68" t="s">
        <v>2639</v>
      </c>
      <c r="EX1105" s="68" t="str">
        <f t="shared" si="50"/>
        <v>소형</v>
      </c>
      <c r="GE1105" s="68">
        <v>30602</v>
      </c>
      <c r="GF1105" s="68" t="s">
        <v>4750</v>
      </c>
    </row>
    <row r="1106" spans="6:188" x14ac:dyDescent="0.3">
      <c r="F1106" s="68">
        <v>85050</v>
      </c>
      <c r="G1106" s="68">
        <v>2</v>
      </c>
      <c r="H1106" s="68">
        <v>185050</v>
      </c>
      <c r="I1106" s="68">
        <v>285050</v>
      </c>
      <c r="J1106" s="68" t="s">
        <v>3637</v>
      </c>
      <c r="K1106" s="68">
        <v>0</v>
      </c>
      <c r="L1106" s="68">
        <v>0</v>
      </c>
      <c r="M1106" s="68">
        <v>0</v>
      </c>
      <c r="N1106" s="68">
        <v>0</v>
      </c>
      <c r="O1106" s="68">
        <v>2050</v>
      </c>
      <c r="P1106" s="68">
        <v>0</v>
      </c>
      <c r="Q1106" s="68">
        <v>0</v>
      </c>
      <c r="R1106" s="68">
        <v>0</v>
      </c>
      <c r="S1106" s="68">
        <v>0</v>
      </c>
      <c r="T1106" s="68">
        <v>0</v>
      </c>
      <c r="U1106" s="68">
        <v>0</v>
      </c>
      <c r="V1106" s="68">
        <v>0</v>
      </c>
      <c r="W1106" s="68">
        <v>0</v>
      </c>
      <c r="X1106" s="68">
        <v>0</v>
      </c>
      <c r="Y1106" s="68">
        <v>0</v>
      </c>
      <c r="Z1106" s="68">
        <v>0</v>
      </c>
      <c r="AA1106" s="68">
        <v>0</v>
      </c>
      <c r="AB1106" s="68">
        <v>0</v>
      </c>
      <c r="AC1106" s="68">
        <v>0</v>
      </c>
      <c r="AD1106" s="68">
        <v>0</v>
      </c>
      <c r="AE1106" s="68">
        <v>0</v>
      </c>
      <c r="AF1106" s="68">
        <v>0</v>
      </c>
      <c r="AG1106" s="68">
        <v>0</v>
      </c>
      <c r="AH1106" s="68">
        <v>0</v>
      </c>
      <c r="AI1106" s="68">
        <v>0</v>
      </c>
      <c r="AJ1106" s="68">
        <v>0</v>
      </c>
      <c r="AK1106" s="68">
        <v>0</v>
      </c>
      <c r="AL1106" s="68">
        <v>0</v>
      </c>
      <c r="AM1106" s="68">
        <v>0</v>
      </c>
      <c r="AN1106" s="68">
        <v>0</v>
      </c>
      <c r="AO1106" s="68">
        <v>0</v>
      </c>
      <c r="AP1106" s="68" t="s">
        <v>3639</v>
      </c>
      <c r="AQ1106" s="68">
        <v>1</v>
      </c>
      <c r="AR1106" s="68">
        <v>0</v>
      </c>
      <c r="AS1106" s="68">
        <v>0</v>
      </c>
      <c r="AT1106" s="68">
        <v>0</v>
      </c>
      <c r="AU1106" s="68">
        <v>0</v>
      </c>
      <c r="AV1106" s="68">
        <v>4</v>
      </c>
      <c r="AW1106" s="68"/>
      <c r="AX1106" s="68">
        <v>0</v>
      </c>
      <c r="AY1106" s="126">
        <v>0</v>
      </c>
      <c r="AZ1106" s="68">
        <v>0</v>
      </c>
      <c r="BA1106" s="68">
        <v>0</v>
      </c>
      <c r="EQ1106" s="68">
        <v>20950001</v>
      </c>
      <c r="ER1106" s="175">
        <v>1</v>
      </c>
      <c r="ES1106" s="68">
        <v>650</v>
      </c>
      <c r="ET1106" s="68">
        <v>1</v>
      </c>
      <c r="EU1106" s="68">
        <v>0</v>
      </c>
      <c r="EV1106" s="68">
        <v>150001</v>
      </c>
      <c r="EW1106" s="68" t="s">
        <v>2639</v>
      </c>
      <c r="EX1106" s="68" t="str">
        <f t="shared" si="50"/>
        <v>소형</v>
      </c>
      <c r="GE1106" s="68">
        <v>30603</v>
      </c>
      <c r="GF1106" s="68" t="s">
        <v>4751</v>
      </c>
    </row>
    <row r="1107" spans="6:188" x14ac:dyDescent="0.3">
      <c r="F1107" s="68">
        <v>85051</v>
      </c>
      <c r="G1107" s="68">
        <v>2</v>
      </c>
      <c r="H1107" s="68">
        <v>185051</v>
      </c>
      <c r="I1107" s="68">
        <v>285051</v>
      </c>
      <c r="J1107" s="68" t="s">
        <v>3637</v>
      </c>
      <c r="K1107" s="68">
        <v>0</v>
      </c>
      <c r="L1107" s="68">
        <v>0</v>
      </c>
      <c r="M1107" s="68">
        <v>0</v>
      </c>
      <c r="N1107" s="68">
        <v>0</v>
      </c>
      <c r="O1107" s="68">
        <v>2051</v>
      </c>
      <c r="P1107" s="68">
        <v>0</v>
      </c>
      <c r="Q1107" s="68">
        <v>0</v>
      </c>
      <c r="R1107" s="68">
        <v>0</v>
      </c>
      <c r="S1107" s="68">
        <v>0</v>
      </c>
      <c r="T1107" s="68">
        <v>0</v>
      </c>
      <c r="U1107" s="68">
        <v>0</v>
      </c>
      <c r="V1107" s="68">
        <v>0</v>
      </c>
      <c r="W1107" s="68">
        <v>0</v>
      </c>
      <c r="X1107" s="68">
        <v>0</v>
      </c>
      <c r="Y1107" s="68">
        <v>0</v>
      </c>
      <c r="Z1107" s="68">
        <v>0</v>
      </c>
      <c r="AA1107" s="68">
        <v>0</v>
      </c>
      <c r="AB1107" s="68">
        <v>0</v>
      </c>
      <c r="AC1107" s="68">
        <v>0</v>
      </c>
      <c r="AD1107" s="68">
        <v>0</v>
      </c>
      <c r="AE1107" s="68">
        <v>0</v>
      </c>
      <c r="AF1107" s="68">
        <v>0</v>
      </c>
      <c r="AG1107" s="68">
        <v>0</v>
      </c>
      <c r="AH1107" s="68">
        <v>0</v>
      </c>
      <c r="AI1107" s="68">
        <v>0</v>
      </c>
      <c r="AJ1107" s="68">
        <v>0</v>
      </c>
      <c r="AK1107" s="68">
        <v>0</v>
      </c>
      <c r="AL1107" s="68">
        <v>0</v>
      </c>
      <c r="AM1107" s="68">
        <v>0</v>
      </c>
      <c r="AN1107" s="68">
        <v>0</v>
      </c>
      <c r="AO1107" s="68">
        <v>0</v>
      </c>
      <c r="AP1107" s="68" t="s">
        <v>3640</v>
      </c>
      <c r="AQ1107" s="68">
        <v>1</v>
      </c>
      <c r="AR1107" s="68">
        <v>0</v>
      </c>
      <c r="AS1107" s="68">
        <v>0</v>
      </c>
      <c r="AT1107" s="68">
        <v>0</v>
      </c>
      <c r="AU1107" s="68">
        <v>0</v>
      </c>
      <c r="AV1107" s="68">
        <v>4</v>
      </c>
      <c r="AW1107" s="68"/>
      <c r="AX1107" s="68">
        <v>0</v>
      </c>
      <c r="AY1107" s="126">
        <v>0</v>
      </c>
      <c r="AZ1107" s="68">
        <v>0</v>
      </c>
      <c r="BA1107" s="68">
        <v>0</v>
      </c>
      <c r="EQ1107" s="68">
        <v>21050001</v>
      </c>
      <c r="ER1107" s="175">
        <v>1</v>
      </c>
      <c r="ES1107" s="68">
        <v>650</v>
      </c>
      <c r="ET1107" s="68">
        <v>1</v>
      </c>
      <c r="EU1107" s="68">
        <v>0</v>
      </c>
      <c r="EV1107" s="68">
        <v>150001</v>
      </c>
      <c r="EW1107" s="68" t="s">
        <v>2639</v>
      </c>
      <c r="EX1107" s="68" t="str">
        <f t="shared" si="50"/>
        <v>소형</v>
      </c>
      <c r="GE1107" s="68">
        <v>30700</v>
      </c>
      <c r="GF1107" s="68" t="s">
        <v>4752</v>
      </c>
    </row>
    <row r="1108" spans="6:188" x14ac:dyDescent="0.3">
      <c r="F1108" s="68">
        <v>85052</v>
      </c>
      <c r="G1108" s="68">
        <v>2</v>
      </c>
      <c r="H1108" s="68">
        <v>185052</v>
      </c>
      <c r="I1108" s="68">
        <v>285052</v>
      </c>
      <c r="J1108" s="68" t="s">
        <v>3637</v>
      </c>
      <c r="K1108" s="68">
        <v>0</v>
      </c>
      <c r="L1108" s="68">
        <v>0</v>
      </c>
      <c r="M1108" s="68">
        <v>0</v>
      </c>
      <c r="N1108" s="68">
        <v>0</v>
      </c>
      <c r="O1108" s="68">
        <v>2052</v>
      </c>
      <c r="P1108" s="68">
        <v>0</v>
      </c>
      <c r="Q1108" s="68">
        <v>0</v>
      </c>
      <c r="R1108" s="68">
        <v>0</v>
      </c>
      <c r="S1108" s="68">
        <v>0</v>
      </c>
      <c r="T1108" s="68">
        <v>0</v>
      </c>
      <c r="U1108" s="68">
        <v>0</v>
      </c>
      <c r="V1108" s="68">
        <v>0</v>
      </c>
      <c r="W1108" s="68">
        <v>0</v>
      </c>
      <c r="X1108" s="68">
        <v>0</v>
      </c>
      <c r="Y1108" s="68">
        <v>0</v>
      </c>
      <c r="Z1108" s="68">
        <v>0</v>
      </c>
      <c r="AA1108" s="68">
        <v>0</v>
      </c>
      <c r="AB1108" s="68">
        <v>0</v>
      </c>
      <c r="AC1108" s="68">
        <v>0</v>
      </c>
      <c r="AD1108" s="68">
        <v>0</v>
      </c>
      <c r="AE1108" s="68">
        <v>0</v>
      </c>
      <c r="AF1108" s="68">
        <v>0</v>
      </c>
      <c r="AG1108" s="68">
        <v>0</v>
      </c>
      <c r="AH1108" s="68">
        <v>0</v>
      </c>
      <c r="AI1108" s="68">
        <v>0</v>
      </c>
      <c r="AJ1108" s="68">
        <v>0</v>
      </c>
      <c r="AK1108" s="68">
        <v>0</v>
      </c>
      <c r="AL1108" s="68">
        <v>0</v>
      </c>
      <c r="AM1108" s="68">
        <v>0</v>
      </c>
      <c r="AN1108" s="68">
        <v>0</v>
      </c>
      <c r="AO1108" s="68">
        <v>0</v>
      </c>
      <c r="AP1108" s="68" t="s">
        <v>3641</v>
      </c>
      <c r="AQ1108" s="68">
        <v>1</v>
      </c>
      <c r="AR1108" s="68">
        <v>0</v>
      </c>
      <c r="AS1108" s="68">
        <v>0</v>
      </c>
      <c r="AT1108" s="68">
        <v>0</v>
      </c>
      <c r="AU1108" s="68">
        <v>0</v>
      </c>
      <c r="AV1108" s="68">
        <v>4</v>
      </c>
      <c r="AW1108" s="68"/>
      <c r="AX1108" s="68">
        <v>0</v>
      </c>
      <c r="AY1108" s="126">
        <v>0</v>
      </c>
      <c r="AZ1108" s="68">
        <v>0</v>
      </c>
      <c r="BA1108" s="68">
        <v>0</v>
      </c>
      <c r="EQ1108" s="68">
        <v>21150001</v>
      </c>
      <c r="ER1108" s="175">
        <v>1</v>
      </c>
      <c r="ES1108" s="68">
        <v>650</v>
      </c>
      <c r="ET1108" s="68">
        <v>1</v>
      </c>
      <c r="EU1108" s="68">
        <v>0</v>
      </c>
      <c r="EV1108" s="68">
        <v>150001</v>
      </c>
      <c r="EW1108" s="68" t="s">
        <v>2639</v>
      </c>
      <c r="EX1108" s="68" t="str">
        <f t="shared" si="50"/>
        <v>소형</v>
      </c>
      <c r="GE1108" s="68">
        <v>30701</v>
      </c>
      <c r="GF1108" s="68" t="s">
        <v>4753</v>
      </c>
    </row>
    <row r="1109" spans="6:188" x14ac:dyDescent="0.3">
      <c r="F1109" s="68">
        <v>85053</v>
      </c>
      <c r="G1109" s="68">
        <v>2</v>
      </c>
      <c r="H1109" s="68">
        <v>185053</v>
      </c>
      <c r="I1109" s="68">
        <v>285053</v>
      </c>
      <c r="J1109" s="68" t="s">
        <v>3637</v>
      </c>
      <c r="K1109" s="68">
        <v>0</v>
      </c>
      <c r="L1109" s="68">
        <v>0</v>
      </c>
      <c r="M1109" s="68">
        <v>0</v>
      </c>
      <c r="N1109" s="68">
        <v>0</v>
      </c>
      <c r="O1109" s="68">
        <v>2053</v>
      </c>
      <c r="P1109" s="68">
        <v>0</v>
      </c>
      <c r="Q1109" s="68">
        <v>0</v>
      </c>
      <c r="R1109" s="68">
        <v>0</v>
      </c>
      <c r="S1109" s="68">
        <v>0</v>
      </c>
      <c r="T1109" s="68">
        <v>0</v>
      </c>
      <c r="U1109" s="68">
        <v>0</v>
      </c>
      <c r="V1109" s="68">
        <v>0</v>
      </c>
      <c r="W1109" s="68">
        <v>0</v>
      </c>
      <c r="X1109" s="68">
        <v>0</v>
      </c>
      <c r="Y1109" s="68">
        <v>0</v>
      </c>
      <c r="Z1109" s="68">
        <v>0</v>
      </c>
      <c r="AA1109" s="68">
        <v>0</v>
      </c>
      <c r="AB1109" s="68">
        <v>0</v>
      </c>
      <c r="AC1109" s="68">
        <v>0</v>
      </c>
      <c r="AD1109" s="68">
        <v>0</v>
      </c>
      <c r="AE1109" s="68">
        <v>0</v>
      </c>
      <c r="AF1109" s="68">
        <v>0</v>
      </c>
      <c r="AG1109" s="68">
        <v>0</v>
      </c>
      <c r="AH1109" s="68">
        <v>0</v>
      </c>
      <c r="AI1109" s="68">
        <v>0</v>
      </c>
      <c r="AJ1109" s="68">
        <v>0</v>
      </c>
      <c r="AK1109" s="68">
        <v>0</v>
      </c>
      <c r="AL1109" s="68">
        <v>0</v>
      </c>
      <c r="AM1109" s="68">
        <v>0</v>
      </c>
      <c r="AN1109" s="68">
        <v>0</v>
      </c>
      <c r="AO1109" s="68">
        <v>0</v>
      </c>
      <c r="AP1109" s="68" t="s">
        <v>3642</v>
      </c>
      <c r="AQ1109" s="68">
        <v>1</v>
      </c>
      <c r="AR1109" s="68">
        <v>0</v>
      </c>
      <c r="AS1109" s="68">
        <v>0</v>
      </c>
      <c r="AT1109" s="68">
        <v>0</v>
      </c>
      <c r="AU1109" s="68">
        <v>0</v>
      </c>
      <c r="AV1109" s="68">
        <v>4</v>
      </c>
      <c r="AW1109" s="68"/>
      <c r="AX1109" s="68">
        <v>0</v>
      </c>
      <c r="AY1109" s="126">
        <v>0</v>
      </c>
      <c r="AZ1109" s="68">
        <v>0</v>
      </c>
      <c r="BA1109" s="68">
        <v>0</v>
      </c>
      <c r="EQ1109" s="68">
        <v>21250001</v>
      </c>
      <c r="ER1109" s="175">
        <v>1</v>
      </c>
      <c r="ES1109" s="68">
        <v>650</v>
      </c>
      <c r="ET1109" s="68">
        <v>1</v>
      </c>
      <c r="EU1109" s="68">
        <v>0</v>
      </c>
      <c r="EV1109" s="68">
        <v>150001</v>
      </c>
      <c r="EW1109" s="68" t="s">
        <v>2639</v>
      </c>
      <c r="EX1109" s="68" t="str">
        <f t="shared" si="50"/>
        <v>소형</v>
      </c>
      <c r="GE1109" s="68">
        <v>30702</v>
      </c>
      <c r="GF1109" s="68" t="s">
        <v>4754</v>
      </c>
    </row>
    <row r="1110" spans="6:188" x14ac:dyDescent="0.3">
      <c r="F1110" s="68">
        <v>85054</v>
      </c>
      <c r="G1110" s="68">
        <v>2</v>
      </c>
      <c r="H1110" s="68">
        <v>185054</v>
      </c>
      <c r="I1110" s="68">
        <v>285054</v>
      </c>
      <c r="J1110" s="68" t="s">
        <v>3637</v>
      </c>
      <c r="K1110" s="68">
        <v>0</v>
      </c>
      <c r="L1110" s="68">
        <v>0</v>
      </c>
      <c r="M1110" s="68">
        <v>0</v>
      </c>
      <c r="N1110" s="68">
        <v>0</v>
      </c>
      <c r="O1110" s="68">
        <v>2054</v>
      </c>
      <c r="P1110" s="68">
        <v>0</v>
      </c>
      <c r="Q1110" s="68">
        <v>0</v>
      </c>
      <c r="R1110" s="68">
        <v>0</v>
      </c>
      <c r="S1110" s="68">
        <v>0</v>
      </c>
      <c r="T1110" s="68">
        <v>0</v>
      </c>
      <c r="U1110" s="68">
        <v>0</v>
      </c>
      <c r="V1110" s="68">
        <v>0</v>
      </c>
      <c r="W1110" s="68">
        <v>0</v>
      </c>
      <c r="X1110" s="68">
        <v>0</v>
      </c>
      <c r="Y1110" s="68">
        <v>0</v>
      </c>
      <c r="Z1110" s="68">
        <v>0</v>
      </c>
      <c r="AA1110" s="68">
        <v>0</v>
      </c>
      <c r="AB1110" s="68">
        <v>0</v>
      </c>
      <c r="AC1110" s="68">
        <v>0</v>
      </c>
      <c r="AD1110" s="68">
        <v>0</v>
      </c>
      <c r="AE1110" s="68">
        <v>0</v>
      </c>
      <c r="AF1110" s="68">
        <v>0</v>
      </c>
      <c r="AG1110" s="68">
        <v>0</v>
      </c>
      <c r="AH1110" s="68">
        <v>0</v>
      </c>
      <c r="AI1110" s="68">
        <v>0</v>
      </c>
      <c r="AJ1110" s="68">
        <v>0</v>
      </c>
      <c r="AK1110" s="68">
        <v>0</v>
      </c>
      <c r="AL1110" s="68">
        <v>0</v>
      </c>
      <c r="AM1110" s="68">
        <v>0</v>
      </c>
      <c r="AN1110" s="68">
        <v>0</v>
      </c>
      <c r="AO1110" s="68">
        <v>0</v>
      </c>
      <c r="AP1110" s="68" t="s">
        <v>3643</v>
      </c>
      <c r="AQ1110" s="68">
        <v>1</v>
      </c>
      <c r="AR1110" s="68">
        <v>0</v>
      </c>
      <c r="AS1110" s="68">
        <v>0</v>
      </c>
      <c r="AT1110" s="68">
        <v>0</v>
      </c>
      <c r="AU1110" s="68">
        <v>0</v>
      </c>
      <c r="AV1110" s="68">
        <v>4</v>
      </c>
      <c r="AW1110" s="68"/>
      <c r="AX1110" s="68">
        <v>0</v>
      </c>
      <c r="AY1110" s="126">
        <v>0</v>
      </c>
      <c r="AZ1110" s="68">
        <v>0</v>
      </c>
      <c r="BA1110" s="68">
        <v>0</v>
      </c>
      <c r="EQ1110" s="68">
        <v>30150001</v>
      </c>
      <c r="ER1110" s="175">
        <v>1</v>
      </c>
      <c r="ES1110" s="68">
        <v>650</v>
      </c>
      <c r="ET1110" s="68">
        <v>1</v>
      </c>
      <c r="EU1110" s="68">
        <v>0</v>
      </c>
      <c r="EV1110" s="68">
        <v>150001</v>
      </c>
      <c r="EW1110" s="68" t="s">
        <v>2639</v>
      </c>
      <c r="EX1110" s="68" t="str">
        <f t="shared" si="50"/>
        <v>소형</v>
      </c>
      <c r="GE1110" s="68">
        <v>31000</v>
      </c>
      <c r="GF1110" s="68" t="s">
        <v>4755</v>
      </c>
    </row>
    <row r="1111" spans="6:188" x14ac:dyDescent="0.3">
      <c r="F1111" s="68">
        <v>85055</v>
      </c>
      <c r="G1111" s="68">
        <v>2</v>
      </c>
      <c r="H1111" s="68">
        <v>185055</v>
      </c>
      <c r="I1111" s="68">
        <v>285055</v>
      </c>
      <c r="J1111" s="68" t="s">
        <v>3637</v>
      </c>
      <c r="K1111" s="68">
        <v>0</v>
      </c>
      <c r="L1111" s="68">
        <v>0</v>
      </c>
      <c r="M1111" s="68">
        <v>0</v>
      </c>
      <c r="N1111" s="68">
        <v>0</v>
      </c>
      <c r="O1111" s="68">
        <v>2055</v>
      </c>
      <c r="P1111" s="68">
        <v>0</v>
      </c>
      <c r="Q1111" s="68">
        <v>0</v>
      </c>
      <c r="R1111" s="68">
        <v>0</v>
      </c>
      <c r="S1111" s="68">
        <v>0</v>
      </c>
      <c r="T1111" s="68">
        <v>0</v>
      </c>
      <c r="U1111" s="68">
        <v>0</v>
      </c>
      <c r="V1111" s="68">
        <v>0</v>
      </c>
      <c r="W1111" s="68">
        <v>0</v>
      </c>
      <c r="X1111" s="68">
        <v>0</v>
      </c>
      <c r="Y1111" s="68">
        <v>0</v>
      </c>
      <c r="Z1111" s="68">
        <v>0</v>
      </c>
      <c r="AA1111" s="68">
        <v>0</v>
      </c>
      <c r="AB1111" s="68">
        <v>0</v>
      </c>
      <c r="AC1111" s="68">
        <v>0</v>
      </c>
      <c r="AD1111" s="68">
        <v>0</v>
      </c>
      <c r="AE1111" s="68">
        <v>0</v>
      </c>
      <c r="AF1111" s="68">
        <v>0</v>
      </c>
      <c r="AG1111" s="68">
        <v>0</v>
      </c>
      <c r="AH1111" s="68">
        <v>0</v>
      </c>
      <c r="AI1111" s="68">
        <v>0</v>
      </c>
      <c r="AJ1111" s="68">
        <v>0</v>
      </c>
      <c r="AK1111" s="68">
        <v>0</v>
      </c>
      <c r="AL1111" s="68">
        <v>0</v>
      </c>
      <c r="AM1111" s="68">
        <v>0</v>
      </c>
      <c r="AN1111" s="68">
        <v>0</v>
      </c>
      <c r="AO1111" s="68">
        <v>0</v>
      </c>
      <c r="AP1111" s="68" t="s">
        <v>3644</v>
      </c>
      <c r="AQ1111" s="68">
        <v>1</v>
      </c>
      <c r="AR1111" s="68">
        <v>0</v>
      </c>
      <c r="AS1111" s="68">
        <v>0</v>
      </c>
      <c r="AT1111" s="68">
        <v>0</v>
      </c>
      <c r="AU1111" s="68">
        <v>0</v>
      </c>
      <c r="AV1111" s="68">
        <v>4</v>
      </c>
      <c r="AW1111" s="68"/>
      <c r="AX1111" s="68">
        <v>0</v>
      </c>
      <c r="AY1111" s="126">
        <v>0</v>
      </c>
      <c r="AZ1111" s="68">
        <v>0</v>
      </c>
      <c r="BA1111" s="68">
        <v>0</v>
      </c>
      <c r="EQ1111" s="68">
        <v>30250001</v>
      </c>
      <c r="ER1111" s="175">
        <v>1</v>
      </c>
      <c r="ES1111" s="68">
        <v>650</v>
      </c>
      <c r="ET1111" s="68">
        <v>1</v>
      </c>
      <c r="EU1111" s="68">
        <v>0</v>
      </c>
      <c r="EV1111" s="68">
        <v>150001</v>
      </c>
      <c r="EW1111" s="68" t="s">
        <v>2639</v>
      </c>
      <c r="EX1111" s="68" t="str">
        <f t="shared" si="50"/>
        <v>소형</v>
      </c>
      <c r="GE1111" s="68">
        <v>31001</v>
      </c>
      <c r="GF1111" s="68" t="s">
        <v>4756</v>
      </c>
    </row>
    <row r="1112" spans="6:188" x14ac:dyDescent="0.3">
      <c r="F1112" s="68">
        <v>85056</v>
      </c>
      <c r="G1112" s="68">
        <v>2</v>
      </c>
      <c r="H1112" s="68">
        <v>185056</v>
      </c>
      <c r="I1112" s="68">
        <v>285056</v>
      </c>
      <c r="J1112" s="68" t="s">
        <v>3637</v>
      </c>
      <c r="K1112" s="68">
        <v>0</v>
      </c>
      <c r="L1112" s="68">
        <v>0</v>
      </c>
      <c r="M1112" s="68">
        <v>0</v>
      </c>
      <c r="N1112" s="68">
        <v>0</v>
      </c>
      <c r="O1112" s="68">
        <v>2056</v>
      </c>
      <c r="P1112" s="68">
        <v>0</v>
      </c>
      <c r="Q1112" s="68">
        <v>0</v>
      </c>
      <c r="R1112" s="68">
        <v>0</v>
      </c>
      <c r="S1112" s="68">
        <v>0</v>
      </c>
      <c r="T1112" s="68">
        <v>0</v>
      </c>
      <c r="U1112" s="68">
        <v>0</v>
      </c>
      <c r="V1112" s="68">
        <v>0</v>
      </c>
      <c r="W1112" s="68">
        <v>0</v>
      </c>
      <c r="X1112" s="68">
        <v>0</v>
      </c>
      <c r="Y1112" s="68">
        <v>0</v>
      </c>
      <c r="Z1112" s="68">
        <v>0</v>
      </c>
      <c r="AA1112" s="68">
        <v>0</v>
      </c>
      <c r="AB1112" s="68">
        <v>0</v>
      </c>
      <c r="AC1112" s="68">
        <v>0</v>
      </c>
      <c r="AD1112" s="68">
        <v>0</v>
      </c>
      <c r="AE1112" s="68">
        <v>0</v>
      </c>
      <c r="AF1112" s="68">
        <v>0</v>
      </c>
      <c r="AG1112" s="68">
        <v>0</v>
      </c>
      <c r="AH1112" s="68">
        <v>0</v>
      </c>
      <c r="AI1112" s="68">
        <v>0</v>
      </c>
      <c r="AJ1112" s="68">
        <v>0</v>
      </c>
      <c r="AK1112" s="68">
        <v>0</v>
      </c>
      <c r="AL1112" s="68">
        <v>0</v>
      </c>
      <c r="AM1112" s="68">
        <v>0</v>
      </c>
      <c r="AN1112" s="68">
        <v>0</v>
      </c>
      <c r="AO1112" s="68">
        <v>0</v>
      </c>
      <c r="AP1112" s="68" t="s">
        <v>3645</v>
      </c>
      <c r="AQ1112" s="68">
        <v>1</v>
      </c>
      <c r="AR1112" s="68">
        <v>0</v>
      </c>
      <c r="AS1112" s="68">
        <v>0</v>
      </c>
      <c r="AT1112" s="68">
        <v>0</v>
      </c>
      <c r="AU1112" s="68">
        <v>0</v>
      </c>
      <c r="AV1112" s="68">
        <v>4</v>
      </c>
      <c r="AW1112" s="68"/>
      <c r="AX1112" s="68">
        <v>0</v>
      </c>
      <c r="AY1112" s="126">
        <v>0</v>
      </c>
      <c r="AZ1112" s="68">
        <v>0</v>
      </c>
      <c r="BA1112" s="68">
        <v>0</v>
      </c>
      <c r="EQ1112" s="68">
        <v>30350001</v>
      </c>
      <c r="ER1112" s="175">
        <v>1</v>
      </c>
      <c r="ES1112" s="68">
        <v>650</v>
      </c>
      <c r="ET1112" s="68">
        <v>1</v>
      </c>
      <c r="EU1112" s="68">
        <v>0</v>
      </c>
      <c r="EV1112" s="68">
        <v>150001</v>
      </c>
      <c r="EW1112" s="68" t="s">
        <v>2639</v>
      </c>
      <c r="EX1112" s="68" t="str">
        <f t="shared" si="50"/>
        <v>소형</v>
      </c>
      <c r="GE1112" s="68">
        <v>31002</v>
      </c>
      <c r="GF1112" s="68" t="s">
        <v>4757</v>
      </c>
    </row>
    <row r="1113" spans="6:188" x14ac:dyDescent="0.3">
      <c r="F1113" s="68">
        <v>85057</v>
      </c>
      <c r="G1113" s="68">
        <v>2</v>
      </c>
      <c r="H1113" s="68">
        <v>185057</v>
      </c>
      <c r="I1113" s="68">
        <v>285057</v>
      </c>
      <c r="J1113" s="68" t="s">
        <v>3637</v>
      </c>
      <c r="K1113" s="68">
        <v>0</v>
      </c>
      <c r="L1113" s="68">
        <v>0</v>
      </c>
      <c r="M1113" s="68">
        <v>0</v>
      </c>
      <c r="N1113" s="68">
        <v>0</v>
      </c>
      <c r="O1113" s="68">
        <v>2057</v>
      </c>
      <c r="P1113" s="68">
        <v>0</v>
      </c>
      <c r="Q1113" s="68">
        <v>0</v>
      </c>
      <c r="R1113" s="68">
        <v>0</v>
      </c>
      <c r="S1113" s="68">
        <v>0</v>
      </c>
      <c r="T1113" s="68">
        <v>0</v>
      </c>
      <c r="U1113" s="68">
        <v>0</v>
      </c>
      <c r="V1113" s="68">
        <v>0</v>
      </c>
      <c r="W1113" s="68">
        <v>0</v>
      </c>
      <c r="X1113" s="68">
        <v>0</v>
      </c>
      <c r="Y1113" s="68">
        <v>0</v>
      </c>
      <c r="Z1113" s="68">
        <v>0</v>
      </c>
      <c r="AA1113" s="68">
        <v>0</v>
      </c>
      <c r="AB1113" s="68">
        <v>0</v>
      </c>
      <c r="AC1113" s="68">
        <v>0</v>
      </c>
      <c r="AD1113" s="68">
        <v>0</v>
      </c>
      <c r="AE1113" s="68">
        <v>0</v>
      </c>
      <c r="AF1113" s="68">
        <v>0</v>
      </c>
      <c r="AG1113" s="68">
        <v>0</v>
      </c>
      <c r="AH1113" s="68">
        <v>0</v>
      </c>
      <c r="AI1113" s="68">
        <v>0</v>
      </c>
      <c r="AJ1113" s="68">
        <v>0</v>
      </c>
      <c r="AK1113" s="68">
        <v>0</v>
      </c>
      <c r="AL1113" s="68">
        <v>0</v>
      </c>
      <c r="AM1113" s="68">
        <v>0</v>
      </c>
      <c r="AN1113" s="68">
        <v>0</v>
      </c>
      <c r="AO1113" s="68">
        <v>0</v>
      </c>
      <c r="AP1113" s="68" t="s">
        <v>3646</v>
      </c>
      <c r="AQ1113" s="68">
        <v>1</v>
      </c>
      <c r="AR1113" s="68">
        <v>0</v>
      </c>
      <c r="AS1113" s="68">
        <v>0</v>
      </c>
      <c r="AT1113" s="68">
        <v>0</v>
      </c>
      <c r="AU1113" s="68">
        <v>0</v>
      </c>
      <c r="AV1113" s="68">
        <v>4</v>
      </c>
      <c r="AW1113" s="68"/>
      <c r="AX1113" s="68">
        <v>0</v>
      </c>
      <c r="AY1113" s="126">
        <v>0</v>
      </c>
      <c r="AZ1113" s="68">
        <v>0</v>
      </c>
      <c r="BA1113" s="68">
        <v>0</v>
      </c>
      <c r="EQ1113" s="68">
        <v>30450001</v>
      </c>
      <c r="ER1113" s="175">
        <v>1</v>
      </c>
      <c r="ES1113" s="68">
        <v>650</v>
      </c>
      <c r="ET1113" s="68">
        <v>1</v>
      </c>
      <c r="EU1113" s="68">
        <v>0</v>
      </c>
      <c r="EV1113" s="68">
        <v>150001</v>
      </c>
      <c r="EW1113" s="68" t="s">
        <v>2639</v>
      </c>
      <c r="EX1113" s="68" t="str">
        <f t="shared" si="50"/>
        <v>소형</v>
      </c>
      <c r="GE1113" s="68">
        <v>31003</v>
      </c>
      <c r="GF1113" s="68" t="s">
        <v>4758</v>
      </c>
    </row>
    <row r="1114" spans="6:188" x14ac:dyDescent="0.3">
      <c r="F1114" s="68">
        <v>85058</v>
      </c>
      <c r="G1114" s="68">
        <v>2</v>
      </c>
      <c r="H1114" s="68">
        <v>185058</v>
      </c>
      <c r="I1114" s="68">
        <v>285058</v>
      </c>
      <c r="J1114" s="68" t="s">
        <v>3637</v>
      </c>
      <c r="K1114" s="68">
        <v>0</v>
      </c>
      <c r="L1114" s="68">
        <v>0</v>
      </c>
      <c r="M1114" s="68">
        <v>0</v>
      </c>
      <c r="N1114" s="68">
        <v>0</v>
      </c>
      <c r="O1114" s="68">
        <v>2058</v>
      </c>
      <c r="P1114" s="68">
        <v>0</v>
      </c>
      <c r="Q1114" s="68">
        <v>0</v>
      </c>
      <c r="R1114" s="68">
        <v>0</v>
      </c>
      <c r="S1114" s="68">
        <v>0</v>
      </c>
      <c r="T1114" s="68">
        <v>0</v>
      </c>
      <c r="U1114" s="68">
        <v>0</v>
      </c>
      <c r="V1114" s="68">
        <v>0</v>
      </c>
      <c r="W1114" s="68">
        <v>0</v>
      </c>
      <c r="X1114" s="68">
        <v>0</v>
      </c>
      <c r="Y1114" s="68">
        <v>0</v>
      </c>
      <c r="Z1114" s="68">
        <v>0</v>
      </c>
      <c r="AA1114" s="68">
        <v>0</v>
      </c>
      <c r="AB1114" s="68">
        <v>0</v>
      </c>
      <c r="AC1114" s="68">
        <v>0</v>
      </c>
      <c r="AD1114" s="68">
        <v>0</v>
      </c>
      <c r="AE1114" s="68">
        <v>0</v>
      </c>
      <c r="AF1114" s="68">
        <v>0</v>
      </c>
      <c r="AG1114" s="68">
        <v>0</v>
      </c>
      <c r="AH1114" s="68">
        <v>0</v>
      </c>
      <c r="AI1114" s="68">
        <v>0</v>
      </c>
      <c r="AJ1114" s="68">
        <v>0</v>
      </c>
      <c r="AK1114" s="68">
        <v>0</v>
      </c>
      <c r="AL1114" s="68">
        <v>0</v>
      </c>
      <c r="AM1114" s="68">
        <v>0</v>
      </c>
      <c r="AN1114" s="68">
        <v>0</v>
      </c>
      <c r="AO1114" s="68">
        <v>0</v>
      </c>
      <c r="AP1114" s="68" t="s">
        <v>3647</v>
      </c>
      <c r="AQ1114" s="68">
        <v>1</v>
      </c>
      <c r="AR1114" s="68">
        <v>0</v>
      </c>
      <c r="AS1114" s="68">
        <v>0</v>
      </c>
      <c r="AT1114" s="68">
        <v>0</v>
      </c>
      <c r="AU1114" s="68">
        <v>0</v>
      </c>
      <c r="AV1114" s="68">
        <v>4</v>
      </c>
      <c r="AW1114" s="68"/>
      <c r="AX1114" s="68">
        <v>0</v>
      </c>
      <c r="AY1114" s="126">
        <v>0</v>
      </c>
      <c r="AZ1114" s="68">
        <v>0</v>
      </c>
      <c r="BA1114" s="68">
        <v>0</v>
      </c>
      <c r="EQ1114" s="68">
        <v>30550001</v>
      </c>
      <c r="ER1114" s="175">
        <v>1</v>
      </c>
      <c r="ES1114" s="68">
        <v>650</v>
      </c>
      <c r="ET1114" s="68">
        <v>1</v>
      </c>
      <c r="EU1114" s="68">
        <v>0</v>
      </c>
      <c r="EV1114" s="68">
        <v>150001</v>
      </c>
      <c r="EW1114" s="68" t="s">
        <v>2639</v>
      </c>
      <c r="EX1114" s="68" t="str">
        <f t="shared" si="50"/>
        <v>소형</v>
      </c>
      <c r="GE1114" s="68">
        <v>31004</v>
      </c>
      <c r="GF1114" s="68" t="s">
        <v>4097</v>
      </c>
    </row>
    <row r="1115" spans="6:188" x14ac:dyDescent="0.3">
      <c r="F1115" s="68">
        <v>85059</v>
      </c>
      <c r="G1115" s="68">
        <v>2</v>
      </c>
      <c r="H1115" s="68">
        <v>185059</v>
      </c>
      <c r="I1115" s="68">
        <v>285059</v>
      </c>
      <c r="J1115" s="68" t="s">
        <v>3637</v>
      </c>
      <c r="K1115" s="68">
        <v>0</v>
      </c>
      <c r="L1115" s="68">
        <v>0</v>
      </c>
      <c r="M1115" s="68">
        <v>0</v>
      </c>
      <c r="N1115" s="68">
        <v>0</v>
      </c>
      <c r="O1115" s="68">
        <v>2059</v>
      </c>
      <c r="P1115" s="68">
        <v>0</v>
      </c>
      <c r="Q1115" s="68">
        <v>0</v>
      </c>
      <c r="R1115" s="68">
        <v>0</v>
      </c>
      <c r="S1115" s="68">
        <v>0</v>
      </c>
      <c r="T1115" s="68">
        <v>0</v>
      </c>
      <c r="U1115" s="68">
        <v>0</v>
      </c>
      <c r="V1115" s="68">
        <v>0</v>
      </c>
      <c r="W1115" s="68">
        <v>0</v>
      </c>
      <c r="X1115" s="68">
        <v>0</v>
      </c>
      <c r="Y1115" s="68">
        <v>0</v>
      </c>
      <c r="Z1115" s="68">
        <v>0</v>
      </c>
      <c r="AA1115" s="68">
        <v>0</v>
      </c>
      <c r="AB1115" s="68">
        <v>0</v>
      </c>
      <c r="AC1115" s="68">
        <v>0</v>
      </c>
      <c r="AD1115" s="68">
        <v>0</v>
      </c>
      <c r="AE1115" s="68">
        <v>0</v>
      </c>
      <c r="AF1115" s="68">
        <v>0</v>
      </c>
      <c r="AG1115" s="68">
        <v>0</v>
      </c>
      <c r="AH1115" s="68">
        <v>0</v>
      </c>
      <c r="AI1115" s="68">
        <v>0</v>
      </c>
      <c r="AJ1115" s="68">
        <v>0</v>
      </c>
      <c r="AK1115" s="68">
        <v>0</v>
      </c>
      <c r="AL1115" s="68">
        <v>0</v>
      </c>
      <c r="AM1115" s="68">
        <v>0</v>
      </c>
      <c r="AN1115" s="68">
        <v>0</v>
      </c>
      <c r="AO1115" s="68">
        <v>0</v>
      </c>
      <c r="AP1115" s="68" t="s">
        <v>3648</v>
      </c>
      <c r="AQ1115" s="68">
        <v>1</v>
      </c>
      <c r="AR1115" s="68">
        <v>0</v>
      </c>
      <c r="AS1115" s="68">
        <v>0</v>
      </c>
      <c r="AT1115" s="68">
        <v>0</v>
      </c>
      <c r="AU1115" s="68">
        <v>0</v>
      </c>
      <c r="AV1115" s="68">
        <v>4</v>
      </c>
      <c r="AW1115" s="68"/>
      <c r="AX1115" s="68">
        <v>0</v>
      </c>
      <c r="AY1115" s="126">
        <v>0</v>
      </c>
      <c r="AZ1115" s="68">
        <v>0</v>
      </c>
      <c r="BA1115" s="68">
        <v>0</v>
      </c>
      <c r="EQ1115" s="68">
        <v>30650001</v>
      </c>
      <c r="ER1115" s="175">
        <v>1</v>
      </c>
      <c r="ES1115" s="68">
        <v>650</v>
      </c>
      <c r="ET1115" s="68">
        <v>1</v>
      </c>
      <c r="EU1115" s="68">
        <v>0</v>
      </c>
      <c r="EV1115" s="68">
        <v>150001</v>
      </c>
      <c r="EW1115" s="68" t="s">
        <v>2639</v>
      </c>
      <c r="EX1115" s="68" t="str">
        <f t="shared" si="50"/>
        <v>소형</v>
      </c>
      <c r="GE1115" s="68">
        <v>31005</v>
      </c>
      <c r="GF1115" s="68" t="s">
        <v>4173</v>
      </c>
    </row>
    <row r="1116" spans="6:188" x14ac:dyDescent="0.3">
      <c r="F1116" s="68">
        <v>85060</v>
      </c>
      <c r="G1116" s="68">
        <v>2</v>
      </c>
      <c r="H1116" s="68">
        <v>185060</v>
      </c>
      <c r="I1116" s="68">
        <v>285060</v>
      </c>
      <c r="J1116" s="68" t="s">
        <v>3637</v>
      </c>
      <c r="K1116" s="68">
        <v>0</v>
      </c>
      <c r="L1116" s="68">
        <v>0</v>
      </c>
      <c r="M1116" s="68">
        <v>0</v>
      </c>
      <c r="N1116" s="68">
        <v>0</v>
      </c>
      <c r="O1116" s="68">
        <v>2060</v>
      </c>
      <c r="P1116" s="68">
        <v>0</v>
      </c>
      <c r="Q1116" s="68">
        <v>0</v>
      </c>
      <c r="R1116" s="68">
        <v>0</v>
      </c>
      <c r="S1116" s="68">
        <v>0</v>
      </c>
      <c r="T1116" s="68">
        <v>0</v>
      </c>
      <c r="U1116" s="68">
        <v>0</v>
      </c>
      <c r="V1116" s="68">
        <v>0</v>
      </c>
      <c r="W1116" s="68">
        <v>0</v>
      </c>
      <c r="X1116" s="68">
        <v>0</v>
      </c>
      <c r="Y1116" s="68">
        <v>0</v>
      </c>
      <c r="Z1116" s="68">
        <v>0</v>
      </c>
      <c r="AA1116" s="68">
        <v>0</v>
      </c>
      <c r="AB1116" s="68">
        <v>0</v>
      </c>
      <c r="AC1116" s="68">
        <v>0</v>
      </c>
      <c r="AD1116" s="68">
        <v>0</v>
      </c>
      <c r="AE1116" s="68">
        <v>0</v>
      </c>
      <c r="AF1116" s="68">
        <v>0</v>
      </c>
      <c r="AG1116" s="68">
        <v>0</v>
      </c>
      <c r="AH1116" s="68">
        <v>0</v>
      </c>
      <c r="AI1116" s="68">
        <v>0</v>
      </c>
      <c r="AJ1116" s="68">
        <v>0</v>
      </c>
      <c r="AK1116" s="68">
        <v>0</v>
      </c>
      <c r="AL1116" s="68">
        <v>0</v>
      </c>
      <c r="AM1116" s="68">
        <v>0</v>
      </c>
      <c r="AN1116" s="68">
        <v>0</v>
      </c>
      <c r="AO1116" s="68">
        <v>0</v>
      </c>
      <c r="AP1116" s="68" t="s">
        <v>3649</v>
      </c>
      <c r="AQ1116" s="68">
        <v>1</v>
      </c>
      <c r="AR1116" s="68">
        <v>0</v>
      </c>
      <c r="AS1116" s="68">
        <v>0</v>
      </c>
      <c r="AT1116" s="68">
        <v>0</v>
      </c>
      <c r="AU1116" s="68">
        <v>0</v>
      </c>
      <c r="AV1116" s="68">
        <v>4</v>
      </c>
      <c r="AW1116" s="68"/>
      <c r="AX1116" s="68">
        <v>0</v>
      </c>
      <c r="AY1116" s="126">
        <v>0</v>
      </c>
      <c r="AZ1116" s="68">
        <v>0</v>
      </c>
      <c r="BA1116" s="68">
        <v>0</v>
      </c>
      <c r="EQ1116" s="68">
        <v>30750001</v>
      </c>
      <c r="ER1116" s="175">
        <v>1</v>
      </c>
      <c r="ES1116" s="68">
        <v>650</v>
      </c>
      <c r="ET1116" s="68">
        <v>1</v>
      </c>
      <c r="EU1116" s="68">
        <v>0</v>
      </c>
      <c r="EV1116" s="68">
        <v>150001</v>
      </c>
      <c r="EW1116" s="68" t="s">
        <v>2639</v>
      </c>
      <c r="EX1116" s="68" t="str">
        <f t="shared" si="50"/>
        <v>소형</v>
      </c>
      <c r="GE1116" s="68">
        <v>31006</v>
      </c>
      <c r="GF1116" s="68" t="s">
        <v>4759</v>
      </c>
    </row>
    <row r="1117" spans="6:188" x14ac:dyDescent="0.3">
      <c r="F1117" s="68">
        <v>85061</v>
      </c>
      <c r="G1117" s="68">
        <v>2</v>
      </c>
      <c r="H1117" s="68">
        <v>185061</v>
      </c>
      <c r="I1117" s="68">
        <v>285061</v>
      </c>
      <c r="J1117" s="68" t="s">
        <v>3650</v>
      </c>
      <c r="K1117" s="68">
        <v>0</v>
      </c>
      <c r="L1117" s="68">
        <v>0</v>
      </c>
      <c r="M1117" s="68">
        <v>0</v>
      </c>
      <c r="N1117" s="68">
        <v>0</v>
      </c>
      <c r="O1117" s="68">
        <v>166</v>
      </c>
      <c r="P1117" s="68">
        <v>0</v>
      </c>
      <c r="Q1117" s="68">
        <v>0</v>
      </c>
      <c r="R1117" s="68">
        <v>0</v>
      </c>
      <c r="S1117" s="68">
        <v>0</v>
      </c>
      <c r="T1117" s="68">
        <v>2</v>
      </c>
      <c r="U1117" s="68">
        <v>0</v>
      </c>
      <c r="V1117" s="68">
        <v>0</v>
      </c>
      <c r="W1117" s="68">
        <v>0</v>
      </c>
      <c r="X1117" s="68">
        <v>0</v>
      </c>
      <c r="Y1117" s="68">
        <v>0</v>
      </c>
      <c r="Z1117" s="68">
        <v>0</v>
      </c>
      <c r="AA1117" s="68">
        <v>0</v>
      </c>
      <c r="AB1117" s="68">
        <v>0</v>
      </c>
      <c r="AC1117" s="68">
        <v>0</v>
      </c>
      <c r="AD1117" s="68">
        <v>0</v>
      </c>
      <c r="AE1117" s="68">
        <v>0</v>
      </c>
      <c r="AF1117" s="68">
        <v>0</v>
      </c>
      <c r="AG1117" s="68">
        <v>0</v>
      </c>
      <c r="AH1117" s="68">
        <v>0</v>
      </c>
      <c r="AI1117" s="68">
        <v>0</v>
      </c>
      <c r="AJ1117" s="68">
        <v>0</v>
      </c>
      <c r="AK1117" s="68">
        <v>0</v>
      </c>
      <c r="AL1117" s="68">
        <v>0</v>
      </c>
      <c r="AM1117" s="68">
        <v>0</v>
      </c>
      <c r="AN1117" s="68">
        <v>0</v>
      </c>
      <c r="AO1117" s="68">
        <v>0</v>
      </c>
      <c r="AP1117" s="68" t="s">
        <v>3634</v>
      </c>
      <c r="AQ1117" s="68">
        <v>1</v>
      </c>
      <c r="AR1117" s="68">
        <v>0</v>
      </c>
      <c r="AS1117" s="68">
        <v>0</v>
      </c>
      <c r="AT1117" s="68">
        <v>0</v>
      </c>
      <c r="AU1117" s="68">
        <v>0</v>
      </c>
      <c r="AV1117" s="68">
        <v>4</v>
      </c>
      <c r="AW1117" s="68"/>
      <c r="AX1117" s="68">
        <v>0</v>
      </c>
      <c r="AY1117" s="126">
        <v>0</v>
      </c>
      <c r="AZ1117" s="68">
        <v>0</v>
      </c>
      <c r="BA1117" s="68">
        <v>0</v>
      </c>
      <c r="EQ1117" s="68">
        <v>30850001</v>
      </c>
      <c r="ER1117" s="175">
        <v>1</v>
      </c>
      <c r="ES1117" s="68">
        <v>650</v>
      </c>
      <c r="ET1117" s="68">
        <v>1</v>
      </c>
      <c r="EU1117" s="68">
        <v>0</v>
      </c>
      <c r="EV1117" s="68">
        <v>150001</v>
      </c>
      <c r="EW1117" s="68" t="s">
        <v>2639</v>
      </c>
      <c r="EX1117" s="68" t="str">
        <f t="shared" si="50"/>
        <v>소형</v>
      </c>
      <c r="GE1117" s="68">
        <v>31007</v>
      </c>
      <c r="GF1117" s="68" t="s">
        <v>4202</v>
      </c>
    </row>
    <row r="1118" spans="6:188" x14ac:dyDescent="0.3">
      <c r="F1118" s="68">
        <v>85062</v>
      </c>
      <c r="G1118" s="68">
        <v>2</v>
      </c>
      <c r="H1118" s="68">
        <v>185062</v>
      </c>
      <c r="I1118" s="68">
        <v>285062</v>
      </c>
      <c r="J1118" s="68" t="s">
        <v>3651</v>
      </c>
      <c r="K1118" s="68">
        <v>0</v>
      </c>
      <c r="L1118" s="68">
        <v>0</v>
      </c>
      <c r="M1118" s="68">
        <v>0</v>
      </c>
      <c r="N1118" s="68">
        <v>0</v>
      </c>
      <c r="O1118" s="68">
        <v>167</v>
      </c>
      <c r="P1118" s="68">
        <v>0</v>
      </c>
      <c r="Q1118" s="68">
        <v>0</v>
      </c>
      <c r="R1118" s="68">
        <v>0</v>
      </c>
      <c r="S1118" s="68">
        <v>0</v>
      </c>
      <c r="T1118" s="68">
        <v>3</v>
      </c>
      <c r="U1118" s="68">
        <v>0</v>
      </c>
      <c r="V1118" s="68">
        <v>0</v>
      </c>
      <c r="W1118" s="68">
        <v>0</v>
      </c>
      <c r="X1118" s="68">
        <v>0</v>
      </c>
      <c r="Y1118" s="68">
        <v>0</v>
      </c>
      <c r="Z1118" s="68">
        <v>0</v>
      </c>
      <c r="AA1118" s="68">
        <v>0</v>
      </c>
      <c r="AB1118" s="68">
        <v>0</v>
      </c>
      <c r="AC1118" s="68">
        <v>0</v>
      </c>
      <c r="AD1118" s="68">
        <v>0</v>
      </c>
      <c r="AE1118" s="68">
        <v>0</v>
      </c>
      <c r="AF1118" s="68">
        <v>0</v>
      </c>
      <c r="AG1118" s="68">
        <v>0</v>
      </c>
      <c r="AH1118" s="68">
        <v>0</v>
      </c>
      <c r="AI1118" s="68">
        <v>0</v>
      </c>
      <c r="AJ1118" s="68">
        <v>0</v>
      </c>
      <c r="AK1118" s="68">
        <v>0</v>
      </c>
      <c r="AL1118" s="68">
        <v>0</v>
      </c>
      <c r="AM1118" s="68">
        <v>0</v>
      </c>
      <c r="AN1118" s="68">
        <v>0</v>
      </c>
      <c r="AO1118" s="68">
        <v>0</v>
      </c>
      <c r="AP1118" s="68" t="s">
        <v>3634</v>
      </c>
      <c r="AQ1118" s="68">
        <v>1</v>
      </c>
      <c r="AR1118" s="68">
        <v>0</v>
      </c>
      <c r="AS1118" s="68">
        <v>0</v>
      </c>
      <c r="AT1118" s="68">
        <v>16</v>
      </c>
      <c r="AU1118" s="68">
        <v>0</v>
      </c>
      <c r="AV1118" s="68">
        <v>4</v>
      </c>
      <c r="AW1118" s="68"/>
      <c r="AX1118" s="68">
        <v>0</v>
      </c>
      <c r="AY1118" s="126">
        <v>0</v>
      </c>
      <c r="AZ1118" s="68">
        <v>0</v>
      </c>
      <c r="BA1118" s="68">
        <v>0</v>
      </c>
      <c r="EQ1118" s="68">
        <v>30950001</v>
      </c>
      <c r="ER1118" s="175">
        <v>1</v>
      </c>
      <c r="ES1118" s="68">
        <v>650</v>
      </c>
      <c r="ET1118" s="68">
        <v>1</v>
      </c>
      <c r="EU1118" s="68">
        <v>0</v>
      </c>
      <c r="EV1118" s="68">
        <v>150001</v>
      </c>
      <c r="EW1118" s="68" t="s">
        <v>2639</v>
      </c>
      <c r="EX1118" s="68" t="str">
        <f t="shared" si="50"/>
        <v>소형</v>
      </c>
      <c r="GE1118" s="68">
        <v>31008</v>
      </c>
      <c r="GF1118" s="68" t="s">
        <v>3883</v>
      </c>
    </row>
    <row r="1119" spans="6:188" x14ac:dyDescent="0.3">
      <c r="F1119" s="68">
        <v>85063</v>
      </c>
      <c r="G1119" s="68">
        <v>2</v>
      </c>
      <c r="H1119" s="68">
        <v>185063</v>
      </c>
      <c r="I1119" s="68">
        <v>285063</v>
      </c>
      <c r="J1119" s="68" t="s">
        <v>3652</v>
      </c>
      <c r="K1119" s="68">
        <v>0</v>
      </c>
      <c r="L1119" s="68">
        <v>0</v>
      </c>
      <c r="M1119" s="68">
        <v>0</v>
      </c>
      <c r="N1119" s="68">
        <v>0</v>
      </c>
      <c r="O1119" s="68">
        <v>168</v>
      </c>
      <c r="P1119" s="68">
        <v>0</v>
      </c>
      <c r="Q1119" s="68">
        <v>0</v>
      </c>
      <c r="R1119" s="68">
        <v>0</v>
      </c>
      <c r="S1119" s="68">
        <v>0</v>
      </c>
      <c r="T1119" s="68">
        <v>4</v>
      </c>
      <c r="U1119" s="68">
        <v>0</v>
      </c>
      <c r="V1119" s="68">
        <v>0</v>
      </c>
      <c r="W1119" s="68">
        <v>0</v>
      </c>
      <c r="X1119" s="68">
        <v>0</v>
      </c>
      <c r="Y1119" s="68">
        <v>0</v>
      </c>
      <c r="Z1119" s="68">
        <v>0</v>
      </c>
      <c r="AA1119" s="68">
        <v>0</v>
      </c>
      <c r="AB1119" s="68">
        <v>0</v>
      </c>
      <c r="AC1119" s="68">
        <v>0</v>
      </c>
      <c r="AD1119" s="68">
        <v>0</v>
      </c>
      <c r="AE1119" s="68">
        <v>0</v>
      </c>
      <c r="AF1119" s="68">
        <v>0</v>
      </c>
      <c r="AG1119" s="68">
        <v>0</v>
      </c>
      <c r="AH1119" s="68">
        <v>0</v>
      </c>
      <c r="AI1119" s="68">
        <v>0</v>
      </c>
      <c r="AJ1119" s="68">
        <v>0</v>
      </c>
      <c r="AK1119" s="68">
        <v>0</v>
      </c>
      <c r="AL1119" s="68">
        <v>0</v>
      </c>
      <c r="AM1119" s="68">
        <v>0</v>
      </c>
      <c r="AN1119" s="68">
        <v>0</v>
      </c>
      <c r="AO1119" s="68">
        <v>0</v>
      </c>
      <c r="AP1119" s="68" t="s">
        <v>3634</v>
      </c>
      <c r="AQ1119" s="68">
        <v>1</v>
      </c>
      <c r="AR1119" s="68">
        <v>0</v>
      </c>
      <c r="AS1119" s="68">
        <v>0</v>
      </c>
      <c r="AT1119" s="68">
        <v>32</v>
      </c>
      <c r="AU1119" s="68">
        <v>0</v>
      </c>
      <c r="AV1119" s="68">
        <v>4</v>
      </c>
      <c r="AW1119" s="68"/>
      <c r="AX1119" s="68">
        <v>0</v>
      </c>
      <c r="AY1119" s="126">
        <v>0</v>
      </c>
      <c r="AZ1119" s="68">
        <v>0</v>
      </c>
      <c r="BA1119" s="68">
        <v>0</v>
      </c>
      <c r="EQ1119" s="68">
        <v>31050001</v>
      </c>
      <c r="ER1119" s="175">
        <v>1</v>
      </c>
      <c r="ES1119" s="68">
        <v>650</v>
      </c>
      <c r="ET1119" s="68">
        <v>1</v>
      </c>
      <c r="EU1119" s="68">
        <v>0</v>
      </c>
      <c r="EV1119" s="68">
        <v>150001</v>
      </c>
      <c r="EW1119" s="68" t="s">
        <v>2639</v>
      </c>
      <c r="EX1119" s="68" t="str">
        <f t="shared" si="50"/>
        <v>소형</v>
      </c>
      <c r="GE1119" s="68">
        <v>31009</v>
      </c>
      <c r="GF1119" s="68" t="s">
        <v>4760</v>
      </c>
    </row>
    <row r="1120" spans="6:188" x14ac:dyDescent="0.3">
      <c r="F1120" s="68">
        <v>85064</v>
      </c>
      <c r="G1120" s="68">
        <v>2</v>
      </c>
      <c r="H1120" s="68">
        <v>185064</v>
      </c>
      <c r="I1120" s="68">
        <v>285064</v>
      </c>
      <c r="J1120" s="68" t="s">
        <v>3653</v>
      </c>
      <c r="K1120" s="68">
        <v>0</v>
      </c>
      <c r="L1120" s="68">
        <v>0</v>
      </c>
      <c r="M1120" s="68">
        <v>0</v>
      </c>
      <c r="N1120" s="68">
        <v>0</v>
      </c>
      <c r="O1120" s="68">
        <v>169</v>
      </c>
      <c r="P1120" s="68">
        <v>0</v>
      </c>
      <c r="Q1120" s="68">
        <v>0</v>
      </c>
      <c r="R1120" s="68">
        <v>0</v>
      </c>
      <c r="S1120" s="68">
        <v>0</v>
      </c>
      <c r="T1120" s="68">
        <v>5</v>
      </c>
      <c r="U1120" s="68">
        <v>0</v>
      </c>
      <c r="V1120" s="68">
        <v>0</v>
      </c>
      <c r="W1120" s="68">
        <v>0</v>
      </c>
      <c r="X1120" s="68">
        <v>0</v>
      </c>
      <c r="Y1120" s="68">
        <v>0</v>
      </c>
      <c r="Z1120" s="68">
        <v>0</v>
      </c>
      <c r="AA1120" s="68">
        <v>0</v>
      </c>
      <c r="AB1120" s="68">
        <v>0</v>
      </c>
      <c r="AC1120" s="68">
        <v>0</v>
      </c>
      <c r="AD1120" s="68">
        <v>0</v>
      </c>
      <c r="AE1120" s="68">
        <v>0</v>
      </c>
      <c r="AF1120" s="68">
        <v>0</v>
      </c>
      <c r="AG1120" s="68">
        <v>0</v>
      </c>
      <c r="AH1120" s="68">
        <v>0</v>
      </c>
      <c r="AI1120" s="68">
        <v>0</v>
      </c>
      <c r="AJ1120" s="68">
        <v>0</v>
      </c>
      <c r="AK1120" s="68">
        <v>0</v>
      </c>
      <c r="AL1120" s="68">
        <v>0</v>
      </c>
      <c r="AM1120" s="68">
        <v>0</v>
      </c>
      <c r="AN1120" s="68">
        <v>0</v>
      </c>
      <c r="AO1120" s="68">
        <v>0</v>
      </c>
      <c r="AP1120" s="68" t="s">
        <v>3634</v>
      </c>
      <c r="AQ1120" s="68">
        <v>1</v>
      </c>
      <c r="AR1120" s="68">
        <v>0</v>
      </c>
      <c r="AS1120" s="68">
        <v>0</v>
      </c>
      <c r="AT1120" s="68">
        <v>0</v>
      </c>
      <c r="AU1120" s="68">
        <v>0</v>
      </c>
      <c r="AV1120" s="68">
        <v>4</v>
      </c>
      <c r="AW1120" s="68"/>
      <c r="AX1120" s="68">
        <v>0</v>
      </c>
      <c r="AY1120" s="126">
        <v>0</v>
      </c>
      <c r="AZ1120" s="68">
        <v>0</v>
      </c>
      <c r="BA1120" s="68">
        <v>0</v>
      </c>
      <c r="EQ1120" s="68">
        <v>31150001</v>
      </c>
      <c r="ER1120" s="175">
        <v>1</v>
      </c>
      <c r="ES1120" s="68">
        <v>650</v>
      </c>
      <c r="ET1120" s="68">
        <v>1</v>
      </c>
      <c r="EU1120" s="68">
        <v>0</v>
      </c>
      <c r="EV1120" s="68">
        <v>150001</v>
      </c>
      <c r="EW1120" s="68" t="s">
        <v>2639</v>
      </c>
      <c r="EX1120" s="68" t="str">
        <f t="shared" si="50"/>
        <v>소형</v>
      </c>
      <c r="GE1120" s="68">
        <v>31010</v>
      </c>
      <c r="GF1120" s="68" t="s">
        <v>4761</v>
      </c>
    </row>
    <row r="1121" spans="6:188" x14ac:dyDescent="0.3">
      <c r="F1121" s="68">
        <v>85065</v>
      </c>
      <c r="G1121" s="68">
        <v>2</v>
      </c>
      <c r="H1121" s="68">
        <v>185065</v>
      </c>
      <c r="I1121" s="68">
        <v>285065</v>
      </c>
      <c r="J1121" s="68" t="s">
        <v>10151</v>
      </c>
      <c r="K1121" s="68" t="s">
        <v>10151</v>
      </c>
      <c r="L1121" s="68">
        <v>0</v>
      </c>
      <c r="M1121" s="68">
        <v>0</v>
      </c>
      <c r="N1121" s="68">
        <v>0</v>
      </c>
      <c r="O1121" s="68">
        <v>170</v>
      </c>
      <c r="P1121" s="68">
        <v>0</v>
      </c>
      <c r="Q1121" s="68">
        <v>0</v>
      </c>
      <c r="R1121" s="68">
        <v>0</v>
      </c>
      <c r="S1121" s="68">
        <v>0</v>
      </c>
      <c r="T1121" s="68">
        <v>0</v>
      </c>
      <c r="U1121" s="68">
        <v>0</v>
      </c>
      <c r="V1121" s="68">
        <v>0</v>
      </c>
      <c r="W1121" s="68">
        <v>0</v>
      </c>
      <c r="X1121" s="68">
        <v>0</v>
      </c>
      <c r="Y1121" s="68">
        <v>0</v>
      </c>
      <c r="Z1121" s="68">
        <v>0</v>
      </c>
      <c r="AA1121" s="68">
        <v>0</v>
      </c>
      <c r="AB1121" s="68">
        <v>0</v>
      </c>
      <c r="AC1121" s="68">
        <v>0</v>
      </c>
      <c r="AD1121" s="68">
        <v>0</v>
      </c>
      <c r="AE1121" s="68">
        <v>0</v>
      </c>
      <c r="AF1121" s="68">
        <v>0</v>
      </c>
      <c r="AG1121" s="68">
        <v>0</v>
      </c>
      <c r="AH1121" s="68">
        <v>0</v>
      </c>
      <c r="AI1121" s="68">
        <v>0</v>
      </c>
      <c r="AJ1121" s="68">
        <v>0</v>
      </c>
      <c r="AK1121" s="68">
        <v>0</v>
      </c>
      <c r="AL1121" s="68">
        <v>0</v>
      </c>
      <c r="AM1121" s="68">
        <v>0</v>
      </c>
      <c r="AN1121" s="68">
        <v>0</v>
      </c>
      <c r="AO1121" s="68">
        <v>0</v>
      </c>
      <c r="AP1121" s="68" t="s">
        <v>8698</v>
      </c>
      <c r="AQ1121" s="68">
        <v>1</v>
      </c>
      <c r="AR1121" s="68">
        <v>0</v>
      </c>
      <c r="AS1121" s="68">
        <v>0</v>
      </c>
      <c r="AT1121" s="68">
        <v>0</v>
      </c>
      <c r="AU1121" s="68">
        <v>0</v>
      </c>
      <c r="AV1121" s="68">
        <v>4</v>
      </c>
      <c r="AW1121" s="68"/>
      <c r="AX1121" s="68">
        <v>0</v>
      </c>
      <c r="AY1121" s="126">
        <v>0</v>
      </c>
      <c r="AZ1121" s="68">
        <v>0</v>
      </c>
      <c r="BA1121" s="68">
        <v>0</v>
      </c>
      <c r="EQ1121" s="68">
        <v>31250001</v>
      </c>
      <c r="ER1121" s="175">
        <v>1</v>
      </c>
      <c r="ES1121" s="68">
        <v>650</v>
      </c>
      <c r="ET1121" s="68">
        <v>1</v>
      </c>
      <c r="EU1121" s="68">
        <v>0</v>
      </c>
      <c r="EV1121" s="68">
        <v>150001</v>
      </c>
      <c r="EW1121" s="68" t="s">
        <v>2639</v>
      </c>
      <c r="EX1121" s="68" t="str">
        <f t="shared" si="50"/>
        <v>소형</v>
      </c>
      <c r="GE1121" s="68">
        <v>31011</v>
      </c>
      <c r="GF1121" s="68" t="s">
        <v>4762</v>
      </c>
    </row>
    <row r="1122" spans="6:188" x14ac:dyDescent="0.3">
      <c r="F1122" s="68">
        <v>85066</v>
      </c>
      <c r="G1122" s="68">
        <v>2</v>
      </c>
      <c r="H1122" s="68">
        <v>185066</v>
      </c>
      <c r="I1122" s="68">
        <v>285066</v>
      </c>
      <c r="J1122" s="68" t="s">
        <v>10152</v>
      </c>
      <c r="K1122" s="68" t="s">
        <v>10152</v>
      </c>
      <c r="L1122" s="68">
        <v>0</v>
      </c>
      <c r="M1122" s="68">
        <v>0</v>
      </c>
      <c r="N1122" s="68">
        <v>0</v>
      </c>
      <c r="O1122" s="68">
        <v>171</v>
      </c>
      <c r="P1122" s="68">
        <v>0</v>
      </c>
      <c r="Q1122" s="68">
        <v>0</v>
      </c>
      <c r="R1122" s="68">
        <v>0</v>
      </c>
      <c r="S1122" s="68">
        <v>0</v>
      </c>
      <c r="T1122" s="68">
        <v>0</v>
      </c>
      <c r="U1122" s="68">
        <v>0</v>
      </c>
      <c r="V1122" s="68">
        <v>0</v>
      </c>
      <c r="W1122" s="68">
        <v>0</v>
      </c>
      <c r="X1122" s="68">
        <v>0</v>
      </c>
      <c r="Y1122" s="68">
        <v>0</v>
      </c>
      <c r="Z1122" s="68">
        <v>0</v>
      </c>
      <c r="AA1122" s="68">
        <v>0</v>
      </c>
      <c r="AB1122" s="68">
        <v>0</v>
      </c>
      <c r="AC1122" s="68">
        <v>0</v>
      </c>
      <c r="AD1122" s="68">
        <v>0</v>
      </c>
      <c r="AE1122" s="68">
        <v>0</v>
      </c>
      <c r="AF1122" s="68">
        <v>0</v>
      </c>
      <c r="AG1122" s="68">
        <v>0</v>
      </c>
      <c r="AH1122" s="68">
        <v>0</v>
      </c>
      <c r="AI1122" s="68">
        <v>0</v>
      </c>
      <c r="AJ1122" s="68">
        <v>0</v>
      </c>
      <c r="AK1122" s="68">
        <v>0</v>
      </c>
      <c r="AL1122" s="68">
        <v>0</v>
      </c>
      <c r="AM1122" s="68">
        <v>0</v>
      </c>
      <c r="AN1122" s="68">
        <v>0</v>
      </c>
      <c r="AO1122" s="68">
        <v>0</v>
      </c>
      <c r="AP1122" s="68" t="s">
        <v>8699</v>
      </c>
      <c r="AQ1122" s="68">
        <v>1</v>
      </c>
      <c r="AR1122" s="68">
        <v>0</v>
      </c>
      <c r="AS1122" s="68">
        <v>0</v>
      </c>
      <c r="AT1122" s="68">
        <v>0</v>
      </c>
      <c r="AU1122" s="68">
        <v>0</v>
      </c>
      <c r="AV1122" s="68">
        <v>4</v>
      </c>
      <c r="AW1122" s="68"/>
      <c r="AX1122" s="68">
        <v>0</v>
      </c>
      <c r="AY1122" s="126">
        <v>0</v>
      </c>
      <c r="AZ1122" s="68">
        <v>0</v>
      </c>
      <c r="BA1122" s="68">
        <v>0</v>
      </c>
      <c r="EQ1122" s="68">
        <v>10150002</v>
      </c>
      <c r="ER1122" s="175">
        <v>1</v>
      </c>
      <c r="ES1122" s="68">
        <v>650</v>
      </c>
      <c r="ET1122" s="68">
        <v>2</v>
      </c>
      <c r="EU1122" s="68">
        <v>0</v>
      </c>
      <c r="EV1122" s="68">
        <v>150002</v>
      </c>
      <c r="EW1122" s="68" t="s">
        <v>2640</v>
      </c>
      <c r="EX1122" s="68" t="str">
        <f t="shared" si="50"/>
        <v>소형</v>
      </c>
      <c r="GE1122" s="68">
        <v>31012</v>
      </c>
      <c r="GF1122" s="68" t="s">
        <v>4763</v>
      </c>
    </row>
    <row r="1123" spans="6:188" x14ac:dyDescent="0.3">
      <c r="F1123" s="68">
        <v>85067</v>
      </c>
      <c r="G1123" s="68">
        <v>2</v>
      </c>
      <c r="H1123" s="68">
        <v>185067</v>
      </c>
      <c r="I1123" s="68">
        <v>285067</v>
      </c>
      <c r="J1123" s="68" t="s">
        <v>10153</v>
      </c>
      <c r="K1123" s="68" t="s">
        <v>10153</v>
      </c>
      <c r="L1123" s="68">
        <v>0</v>
      </c>
      <c r="M1123" s="68">
        <v>0</v>
      </c>
      <c r="N1123" s="68">
        <v>0</v>
      </c>
      <c r="O1123" s="68">
        <v>172</v>
      </c>
      <c r="P1123" s="68">
        <v>0</v>
      </c>
      <c r="Q1123" s="68">
        <v>0</v>
      </c>
      <c r="R1123" s="68">
        <v>0</v>
      </c>
      <c r="S1123" s="68">
        <v>0</v>
      </c>
      <c r="T1123" s="68">
        <v>0</v>
      </c>
      <c r="U1123" s="68">
        <v>0</v>
      </c>
      <c r="V1123" s="68">
        <v>0</v>
      </c>
      <c r="W1123" s="68">
        <v>0</v>
      </c>
      <c r="X1123" s="68">
        <v>0</v>
      </c>
      <c r="Y1123" s="68">
        <v>0</v>
      </c>
      <c r="Z1123" s="68">
        <v>0</v>
      </c>
      <c r="AA1123" s="68">
        <v>0</v>
      </c>
      <c r="AB1123" s="68">
        <v>0</v>
      </c>
      <c r="AC1123" s="68">
        <v>0</v>
      </c>
      <c r="AD1123" s="68">
        <v>0</v>
      </c>
      <c r="AE1123" s="68">
        <v>0</v>
      </c>
      <c r="AF1123" s="68">
        <v>0</v>
      </c>
      <c r="AG1123" s="68">
        <v>0</v>
      </c>
      <c r="AH1123" s="68">
        <v>0</v>
      </c>
      <c r="AI1123" s="68">
        <v>0</v>
      </c>
      <c r="AJ1123" s="68">
        <v>0</v>
      </c>
      <c r="AK1123" s="68">
        <v>0</v>
      </c>
      <c r="AL1123" s="68">
        <v>0</v>
      </c>
      <c r="AM1123" s="68">
        <v>0</v>
      </c>
      <c r="AN1123" s="68">
        <v>0</v>
      </c>
      <c r="AO1123" s="68">
        <v>0</v>
      </c>
      <c r="AP1123" s="68" t="s">
        <v>8700</v>
      </c>
      <c r="AQ1123" s="68">
        <v>1</v>
      </c>
      <c r="AR1123" s="68">
        <v>0</v>
      </c>
      <c r="AS1123" s="68">
        <v>0</v>
      </c>
      <c r="AT1123" s="68">
        <v>0</v>
      </c>
      <c r="AU1123" s="68">
        <v>0</v>
      </c>
      <c r="AV1123" s="68">
        <v>4</v>
      </c>
      <c r="AW1123" s="68"/>
      <c r="AX1123" s="68">
        <v>0</v>
      </c>
      <c r="AY1123" s="126">
        <v>0</v>
      </c>
      <c r="AZ1123" s="68">
        <v>0</v>
      </c>
      <c r="BA1123" s="68">
        <v>0</v>
      </c>
      <c r="EQ1123" s="68">
        <v>10250002</v>
      </c>
      <c r="ER1123" s="175">
        <v>1</v>
      </c>
      <c r="ES1123" s="68">
        <v>650</v>
      </c>
      <c r="ET1123" s="68">
        <v>2</v>
      </c>
      <c r="EU1123" s="68">
        <v>0</v>
      </c>
      <c r="EV1123" s="68">
        <v>150002</v>
      </c>
      <c r="EW1123" s="68" t="s">
        <v>2640</v>
      </c>
      <c r="EX1123" s="68" t="str">
        <f t="shared" si="50"/>
        <v>소형</v>
      </c>
      <c r="GE1123" s="68">
        <v>31013</v>
      </c>
      <c r="GF1123" s="68" t="s">
        <v>4764</v>
      </c>
    </row>
    <row r="1124" spans="6:188" x14ac:dyDescent="0.3">
      <c r="F1124" s="68">
        <v>85068</v>
      </c>
      <c r="G1124" s="68">
        <v>2</v>
      </c>
      <c r="H1124" s="68">
        <v>185068</v>
      </c>
      <c r="I1124" s="68">
        <v>285068</v>
      </c>
      <c r="J1124" s="68" t="s">
        <v>10154</v>
      </c>
      <c r="K1124" s="68" t="s">
        <v>10154</v>
      </c>
      <c r="L1124" s="68">
        <v>0</v>
      </c>
      <c r="M1124" s="68">
        <v>0</v>
      </c>
      <c r="N1124" s="68">
        <v>0</v>
      </c>
      <c r="O1124" s="68">
        <v>183</v>
      </c>
      <c r="P1124" s="68">
        <v>0</v>
      </c>
      <c r="Q1124" s="68">
        <v>0</v>
      </c>
      <c r="R1124" s="68">
        <v>0</v>
      </c>
      <c r="S1124" s="68">
        <v>0</v>
      </c>
      <c r="T1124" s="68">
        <v>0</v>
      </c>
      <c r="U1124" s="68">
        <v>0</v>
      </c>
      <c r="V1124" s="68">
        <v>0</v>
      </c>
      <c r="W1124" s="68">
        <v>0</v>
      </c>
      <c r="X1124" s="68">
        <v>0</v>
      </c>
      <c r="Y1124" s="68">
        <v>0</v>
      </c>
      <c r="Z1124" s="68">
        <v>0</v>
      </c>
      <c r="AA1124" s="68">
        <v>0</v>
      </c>
      <c r="AB1124" s="68">
        <v>0</v>
      </c>
      <c r="AC1124" s="68">
        <v>0</v>
      </c>
      <c r="AD1124" s="68">
        <v>0</v>
      </c>
      <c r="AE1124" s="68">
        <v>0</v>
      </c>
      <c r="AF1124" s="68">
        <v>0</v>
      </c>
      <c r="AG1124" s="68">
        <v>0</v>
      </c>
      <c r="AH1124" s="68">
        <v>0</v>
      </c>
      <c r="AI1124" s="68">
        <v>0</v>
      </c>
      <c r="AJ1124" s="68">
        <v>0</v>
      </c>
      <c r="AK1124" s="68">
        <v>0</v>
      </c>
      <c r="AL1124" s="68">
        <v>0</v>
      </c>
      <c r="AM1124" s="68">
        <v>0</v>
      </c>
      <c r="AN1124" s="68">
        <v>0</v>
      </c>
      <c r="AO1124" s="68">
        <v>0</v>
      </c>
      <c r="AP1124" s="68" t="s">
        <v>10155</v>
      </c>
      <c r="AQ1124" s="68">
        <v>1</v>
      </c>
      <c r="AR1124" s="68">
        <v>0</v>
      </c>
      <c r="AS1124" s="68">
        <v>0</v>
      </c>
      <c r="AT1124" s="68">
        <v>0</v>
      </c>
      <c r="AU1124" s="68">
        <v>0</v>
      </c>
      <c r="AV1124" s="68">
        <v>4</v>
      </c>
      <c r="AW1124" s="68"/>
      <c r="AX1124" s="68">
        <v>0</v>
      </c>
      <c r="AY1124" s="126">
        <v>0</v>
      </c>
      <c r="AZ1124" s="68">
        <v>0</v>
      </c>
      <c r="BA1124" s="68">
        <v>0</v>
      </c>
      <c r="EQ1124" s="68">
        <v>10350002</v>
      </c>
      <c r="ER1124" s="175">
        <v>1</v>
      </c>
      <c r="ES1124" s="68">
        <v>650</v>
      </c>
      <c r="ET1124" s="68">
        <v>2</v>
      </c>
      <c r="EU1124" s="68">
        <v>0</v>
      </c>
      <c r="EV1124" s="68">
        <v>150002</v>
      </c>
      <c r="EW1124" s="68" t="s">
        <v>2640</v>
      </c>
      <c r="EX1124" s="68" t="str">
        <f t="shared" si="50"/>
        <v>소형</v>
      </c>
      <c r="GE1124" s="68">
        <v>31014</v>
      </c>
      <c r="GF1124" s="68" t="s">
        <v>4765</v>
      </c>
    </row>
    <row r="1125" spans="6:188" x14ac:dyDescent="0.3">
      <c r="F1125" s="68">
        <v>85069</v>
      </c>
      <c r="G1125" s="68">
        <v>2</v>
      </c>
      <c r="H1125" s="68">
        <v>185069</v>
      </c>
      <c r="I1125" s="68">
        <v>285069</v>
      </c>
      <c r="J1125" s="68" t="s">
        <v>10391</v>
      </c>
      <c r="K1125" s="68" t="s">
        <v>10149</v>
      </c>
      <c r="L1125" s="68">
        <v>0</v>
      </c>
      <c r="M1125" s="68">
        <v>0</v>
      </c>
      <c r="N1125" s="68">
        <v>0</v>
      </c>
      <c r="O1125" s="68">
        <v>149</v>
      </c>
      <c r="P1125" s="68">
        <v>0</v>
      </c>
      <c r="Q1125" s="68">
        <v>0</v>
      </c>
      <c r="R1125" s="68">
        <v>0</v>
      </c>
      <c r="S1125" s="68">
        <v>0</v>
      </c>
      <c r="T1125" s="68">
        <v>0</v>
      </c>
      <c r="U1125" s="68">
        <v>0</v>
      </c>
      <c r="V1125" s="68">
        <v>0</v>
      </c>
      <c r="W1125" s="68">
        <v>0</v>
      </c>
      <c r="X1125" s="68">
        <v>0</v>
      </c>
      <c r="Y1125" s="68">
        <v>0</v>
      </c>
      <c r="Z1125" s="68">
        <v>0</v>
      </c>
      <c r="AA1125" s="68">
        <v>0</v>
      </c>
      <c r="AB1125" s="68">
        <v>0</v>
      </c>
      <c r="AC1125" s="68">
        <v>0</v>
      </c>
      <c r="AD1125" s="68">
        <v>0</v>
      </c>
      <c r="AE1125" s="68">
        <v>0</v>
      </c>
      <c r="AF1125" s="68">
        <v>0</v>
      </c>
      <c r="AG1125" s="68">
        <v>0</v>
      </c>
      <c r="AH1125" s="68">
        <v>0</v>
      </c>
      <c r="AI1125" s="68">
        <v>0</v>
      </c>
      <c r="AJ1125" s="68">
        <v>0</v>
      </c>
      <c r="AK1125" s="68">
        <v>0</v>
      </c>
      <c r="AL1125" s="68">
        <v>0</v>
      </c>
      <c r="AM1125" s="68">
        <v>0</v>
      </c>
      <c r="AN1125" s="68">
        <v>0</v>
      </c>
      <c r="AO1125" s="68">
        <v>0</v>
      </c>
      <c r="AP1125" s="68" t="s">
        <v>10156</v>
      </c>
      <c r="AQ1125" s="68">
        <v>1</v>
      </c>
      <c r="AR1125" s="68">
        <v>0</v>
      </c>
      <c r="AS1125" s="68">
        <v>0</v>
      </c>
      <c r="AT1125" s="68">
        <v>0</v>
      </c>
      <c r="AU1125" s="68">
        <v>0</v>
      </c>
      <c r="AV1125" s="68">
        <v>4</v>
      </c>
      <c r="AW1125" s="68"/>
      <c r="AX1125" s="68">
        <v>0</v>
      </c>
      <c r="AY1125" s="126">
        <v>0</v>
      </c>
      <c r="AZ1125" s="68">
        <v>0</v>
      </c>
      <c r="BA1125" s="68">
        <v>0</v>
      </c>
      <c r="EQ1125" s="68">
        <v>10450002</v>
      </c>
      <c r="ER1125" s="175">
        <v>1</v>
      </c>
      <c r="ES1125" s="68">
        <v>650</v>
      </c>
      <c r="ET1125" s="68">
        <v>2</v>
      </c>
      <c r="EU1125" s="68">
        <v>0</v>
      </c>
      <c r="EV1125" s="68">
        <v>150002</v>
      </c>
      <c r="EW1125" s="68" t="s">
        <v>2640</v>
      </c>
      <c r="EX1125" s="68" t="str">
        <f t="shared" si="50"/>
        <v>소형</v>
      </c>
      <c r="GE1125" s="68">
        <v>31015</v>
      </c>
      <c r="GF1125" s="68" t="s">
        <v>4766</v>
      </c>
    </row>
    <row r="1126" spans="6:188" x14ac:dyDescent="0.3">
      <c r="F1126" s="68">
        <v>85070</v>
      </c>
      <c r="G1126" s="68">
        <v>2</v>
      </c>
      <c r="H1126" s="68">
        <v>185070</v>
      </c>
      <c r="I1126" s="68">
        <v>285070</v>
      </c>
      <c r="J1126" s="68" t="s">
        <v>8701</v>
      </c>
      <c r="K1126" s="68" t="s">
        <v>12473</v>
      </c>
      <c r="L1126" s="68">
        <v>0</v>
      </c>
      <c r="M1126" s="68">
        <v>0</v>
      </c>
      <c r="N1126" s="68">
        <v>0</v>
      </c>
      <c r="O1126" s="68">
        <v>148</v>
      </c>
      <c r="P1126" s="68">
        <v>0</v>
      </c>
      <c r="Q1126" s="68">
        <v>0</v>
      </c>
      <c r="R1126" s="68">
        <v>0</v>
      </c>
      <c r="S1126" s="68">
        <v>0</v>
      </c>
      <c r="T1126" s="68">
        <v>0</v>
      </c>
      <c r="U1126" s="68">
        <v>0</v>
      </c>
      <c r="V1126" s="68">
        <v>0</v>
      </c>
      <c r="W1126" s="68">
        <v>0</v>
      </c>
      <c r="X1126" s="68">
        <v>0</v>
      </c>
      <c r="Y1126" s="68">
        <v>0</v>
      </c>
      <c r="Z1126" s="68">
        <v>0</v>
      </c>
      <c r="AA1126" s="68">
        <v>0</v>
      </c>
      <c r="AB1126" s="68">
        <v>0</v>
      </c>
      <c r="AC1126" s="68">
        <v>0</v>
      </c>
      <c r="AD1126" s="68">
        <v>0</v>
      </c>
      <c r="AE1126" s="68">
        <v>0</v>
      </c>
      <c r="AF1126" s="68">
        <v>0</v>
      </c>
      <c r="AG1126" s="68">
        <v>0</v>
      </c>
      <c r="AH1126" s="68">
        <v>0</v>
      </c>
      <c r="AI1126" s="68">
        <v>0</v>
      </c>
      <c r="AJ1126" s="68">
        <v>0</v>
      </c>
      <c r="AK1126" s="68">
        <v>0</v>
      </c>
      <c r="AL1126" s="68">
        <v>0</v>
      </c>
      <c r="AM1126" s="68">
        <v>0</v>
      </c>
      <c r="AN1126" s="68">
        <v>0</v>
      </c>
      <c r="AO1126" s="68">
        <v>0</v>
      </c>
      <c r="AP1126" s="68" t="s">
        <v>10156</v>
      </c>
      <c r="AQ1126" s="68">
        <v>1</v>
      </c>
      <c r="AR1126" s="68">
        <v>0</v>
      </c>
      <c r="AS1126" s="68">
        <v>0</v>
      </c>
      <c r="AT1126" s="68">
        <v>16</v>
      </c>
      <c r="AU1126" s="68">
        <v>0</v>
      </c>
      <c r="AV1126" s="68">
        <v>4</v>
      </c>
      <c r="AW1126" s="68"/>
      <c r="AX1126" s="68">
        <v>0</v>
      </c>
      <c r="AY1126" s="126">
        <v>0</v>
      </c>
      <c r="AZ1126" s="68">
        <v>0</v>
      </c>
      <c r="BA1126" s="68">
        <v>0</v>
      </c>
      <c r="EQ1126" s="68">
        <v>10550002</v>
      </c>
      <c r="ER1126" s="175">
        <v>1</v>
      </c>
      <c r="ES1126" s="68">
        <v>650</v>
      </c>
      <c r="ET1126" s="68">
        <v>2</v>
      </c>
      <c r="EU1126" s="68">
        <v>0</v>
      </c>
      <c r="EV1126" s="68">
        <v>150002</v>
      </c>
      <c r="EW1126" s="68" t="s">
        <v>2640</v>
      </c>
      <c r="EX1126" s="68" t="str">
        <f t="shared" si="50"/>
        <v>소형</v>
      </c>
      <c r="GE1126" s="68">
        <v>32000</v>
      </c>
      <c r="GF1126" s="68" t="s">
        <v>4094</v>
      </c>
    </row>
    <row r="1127" spans="6:188" x14ac:dyDescent="0.3">
      <c r="F1127" s="68">
        <v>85071</v>
      </c>
      <c r="G1127" s="68">
        <v>2</v>
      </c>
      <c r="H1127" s="68">
        <v>185071</v>
      </c>
      <c r="I1127" s="68">
        <v>285071</v>
      </c>
      <c r="J1127" s="68" t="s">
        <v>8702</v>
      </c>
      <c r="K1127" s="68">
        <v>0</v>
      </c>
      <c r="L1127" s="68">
        <v>0</v>
      </c>
      <c r="M1127" s="68">
        <v>0</v>
      </c>
      <c r="N1127" s="68">
        <v>0</v>
      </c>
      <c r="O1127" s="68">
        <v>173</v>
      </c>
      <c r="P1127" s="68">
        <v>0</v>
      </c>
      <c r="Q1127" s="68">
        <v>0</v>
      </c>
      <c r="R1127" s="68">
        <v>0</v>
      </c>
      <c r="S1127" s="68">
        <v>0</v>
      </c>
      <c r="T1127" s="68">
        <v>0</v>
      </c>
      <c r="U1127" s="68">
        <v>0</v>
      </c>
      <c r="V1127" s="68">
        <v>0</v>
      </c>
      <c r="W1127" s="68">
        <v>0</v>
      </c>
      <c r="X1127" s="68">
        <v>0</v>
      </c>
      <c r="Y1127" s="68">
        <v>0</v>
      </c>
      <c r="Z1127" s="68">
        <v>0</v>
      </c>
      <c r="AA1127" s="68">
        <v>0</v>
      </c>
      <c r="AB1127" s="68">
        <v>0</v>
      </c>
      <c r="AC1127" s="68">
        <v>0</v>
      </c>
      <c r="AD1127" s="68">
        <v>0</v>
      </c>
      <c r="AE1127" s="68">
        <v>0</v>
      </c>
      <c r="AF1127" s="68">
        <v>0</v>
      </c>
      <c r="AG1127" s="68">
        <v>0</v>
      </c>
      <c r="AH1127" s="68">
        <v>0</v>
      </c>
      <c r="AI1127" s="68">
        <v>0</v>
      </c>
      <c r="AJ1127" s="68">
        <v>0</v>
      </c>
      <c r="AK1127" s="68">
        <v>0</v>
      </c>
      <c r="AL1127" s="68">
        <v>0</v>
      </c>
      <c r="AM1127" s="68">
        <v>0</v>
      </c>
      <c r="AN1127" s="68">
        <v>0</v>
      </c>
      <c r="AO1127" s="68">
        <v>0</v>
      </c>
      <c r="AP1127" s="68" t="s">
        <v>8703</v>
      </c>
      <c r="AQ1127" s="68">
        <v>1</v>
      </c>
      <c r="AR1127" s="68">
        <v>0</v>
      </c>
      <c r="AS1127" s="68">
        <v>0</v>
      </c>
      <c r="AT1127" s="68">
        <v>0</v>
      </c>
      <c r="AU1127" s="68">
        <v>0</v>
      </c>
      <c r="AV1127" s="68">
        <v>4</v>
      </c>
      <c r="AW1127" s="68"/>
      <c r="AX1127" s="68">
        <v>0</v>
      </c>
      <c r="AY1127" s="126">
        <v>0</v>
      </c>
      <c r="AZ1127" s="68">
        <v>0</v>
      </c>
      <c r="BA1127" s="68">
        <v>0</v>
      </c>
      <c r="EQ1127" s="68">
        <v>10650002</v>
      </c>
      <c r="ER1127" s="175">
        <v>1</v>
      </c>
      <c r="ES1127" s="68">
        <v>650</v>
      </c>
      <c r="ET1127" s="68">
        <v>2</v>
      </c>
      <c r="EU1127" s="68">
        <v>0</v>
      </c>
      <c r="EV1127" s="68">
        <v>150002</v>
      </c>
      <c r="EW1127" s="68" t="s">
        <v>2640</v>
      </c>
      <c r="EX1127" s="68" t="str">
        <f t="shared" si="50"/>
        <v>소형</v>
      </c>
      <c r="GE1127" s="68">
        <v>32001</v>
      </c>
      <c r="GF1127" s="68" t="s">
        <v>680</v>
      </c>
    </row>
    <row r="1128" spans="6:188" x14ac:dyDescent="0.3">
      <c r="F1128" s="68">
        <v>85072</v>
      </c>
      <c r="G1128" s="68">
        <v>2</v>
      </c>
      <c r="H1128" s="68">
        <v>185072</v>
      </c>
      <c r="I1128" s="68">
        <v>285072</v>
      </c>
      <c r="J1128" s="68" t="s">
        <v>8704</v>
      </c>
      <c r="K1128" s="68">
        <v>0</v>
      </c>
      <c r="L1128" s="68">
        <v>0</v>
      </c>
      <c r="M1128" s="68">
        <v>0</v>
      </c>
      <c r="N1128" s="68">
        <v>0</v>
      </c>
      <c r="O1128" s="68">
        <v>29</v>
      </c>
      <c r="P1128" s="68">
        <v>0</v>
      </c>
      <c r="Q1128" s="68">
        <v>0</v>
      </c>
      <c r="R1128" s="68">
        <v>0</v>
      </c>
      <c r="S1128" s="68">
        <v>0</v>
      </c>
      <c r="T1128" s="68">
        <v>0</v>
      </c>
      <c r="U1128" s="68">
        <v>0</v>
      </c>
      <c r="V1128" s="68">
        <v>0</v>
      </c>
      <c r="W1128" s="68">
        <v>0</v>
      </c>
      <c r="X1128" s="68">
        <v>0</v>
      </c>
      <c r="Y1128" s="68">
        <v>0</v>
      </c>
      <c r="Z1128" s="68">
        <v>0</v>
      </c>
      <c r="AA1128" s="68">
        <v>0</v>
      </c>
      <c r="AB1128" s="68">
        <v>0</v>
      </c>
      <c r="AC1128" s="68">
        <v>0</v>
      </c>
      <c r="AD1128" s="68">
        <v>0</v>
      </c>
      <c r="AE1128" s="68">
        <v>0</v>
      </c>
      <c r="AF1128" s="68">
        <v>0</v>
      </c>
      <c r="AG1128" s="68">
        <v>0</v>
      </c>
      <c r="AH1128" s="68">
        <v>0</v>
      </c>
      <c r="AI1128" s="68">
        <v>0</v>
      </c>
      <c r="AJ1128" s="68">
        <v>0</v>
      </c>
      <c r="AK1128" s="68">
        <v>0</v>
      </c>
      <c r="AL1128" s="68">
        <v>0</v>
      </c>
      <c r="AM1128" s="68">
        <v>0</v>
      </c>
      <c r="AN1128" s="68">
        <v>0</v>
      </c>
      <c r="AO1128" s="68">
        <v>0</v>
      </c>
      <c r="AP1128" s="68" t="s">
        <v>13720</v>
      </c>
      <c r="AQ1128" s="68">
        <v>1</v>
      </c>
      <c r="AR1128" s="68">
        <v>0</v>
      </c>
      <c r="AS1128" s="68">
        <v>0</v>
      </c>
      <c r="AT1128" s="68">
        <v>0</v>
      </c>
      <c r="AU1128" s="68">
        <v>0</v>
      </c>
      <c r="AV1128" s="68">
        <v>4</v>
      </c>
      <c r="AW1128" s="68"/>
      <c r="AX1128" s="68">
        <v>0</v>
      </c>
      <c r="AY1128" s="126">
        <v>0</v>
      </c>
      <c r="AZ1128" s="68">
        <v>0</v>
      </c>
      <c r="BA1128" s="68">
        <v>0</v>
      </c>
      <c r="EQ1128" s="68">
        <v>10750002</v>
      </c>
      <c r="ER1128" s="175">
        <v>1</v>
      </c>
      <c r="ES1128" s="68">
        <v>650</v>
      </c>
      <c r="ET1128" s="68">
        <v>2</v>
      </c>
      <c r="EU1128" s="68">
        <v>0</v>
      </c>
      <c r="EV1128" s="68">
        <v>150002</v>
      </c>
      <c r="EW1128" s="68" t="s">
        <v>2640</v>
      </c>
      <c r="EX1128" s="68" t="str">
        <f t="shared" si="50"/>
        <v>소형</v>
      </c>
      <c r="GE1128" s="68">
        <v>32002</v>
      </c>
      <c r="GF1128" s="68" t="s">
        <v>4767</v>
      </c>
    </row>
    <row r="1129" spans="6:188" x14ac:dyDescent="0.3">
      <c r="F1129" s="68">
        <v>85073</v>
      </c>
      <c r="G1129" s="68">
        <v>2</v>
      </c>
      <c r="H1129" s="68">
        <v>185073</v>
      </c>
      <c r="I1129" s="68">
        <v>285073</v>
      </c>
      <c r="J1129" s="68" t="s">
        <v>8705</v>
      </c>
      <c r="K1129" s="68">
        <v>0</v>
      </c>
      <c r="L1129" s="68">
        <v>0</v>
      </c>
      <c r="M1129" s="68">
        <v>0</v>
      </c>
      <c r="N1129" s="68">
        <v>0</v>
      </c>
      <c r="O1129" s="68">
        <v>30</v>
      </c>
      <c r="P1129" s="68">
        <v>0</v>
      </c>
      <c r="Q1129" s="68">
        <v>0</v>
      </c>
      <c r="R1129" s="68">
        <v>0</v>
      </c>
      <c r="S1129" s="68">
        <v>0</v>
      </c>
      <c r="T1129" s="68">
        <v>0</v>
      </c>
      <c r="U1129" s="68">
        <v>0</v>
      </c>
      <c r="V1129" s="68">
        <v>0</v>
      </c>
      <c r="W1129" s="68">
        <v>0</v>
      </c>
      <c r="X1129" s="68">
        <v>0</v>
      </c>
      <c r="Y1129" s="68">
        <v>0</v>
      </c>
      <c r="Z1129" s="68">
        <v>0</v>
      </c>
      <c r="AA1129" s="68">
        <v>0</v>
      </c>
      <c r="AB1129" s="68">
        <v>0</v>
      </c>
      <c r="AC1129" s="68">
        <v>0</v>
      </c>
      <c r="AD1129" s="68">
        <v>0</v>
      </c>
      <c r="AE1129" s="68">
        <v>0</v>
      </c>
      <c r="AF1129" s="68">
        <v>0</v>
      </c>
      <c r="AG1129" s="68">
        <v>0</v>
      </c>
      <c r="AH1129" s="68">
        <v>0</v>
      </c>
      <c r="AI1129" s="68">
        <v>0</v>
      </c>
      <c r="AJ1129" s="68">
        <v>0</v>
      </c>
      <c r="AK1129" s="68">
        <v>0</v>
      </c>
      <c r="AL1129" s="68">
        <v>0</v>
      </c>
      <c r="AM1129" s="68">
        <v>0</v>
      </c>
      <c r="AN1129" s="68">
        <v>0</v>
      </c>
      <c r="AO1129" s="68">
        <v>0</v>
      </c>
      <c r="AP1129" s="68" t="s">
        <v>13720</v>
      </c>
      <c r="AQ1129" s="68">
        <v>1</v>
      </c>
      <c r="AR1129" s="68">
        <v>0</v>
      </c>
      <c r="AS1129" s="68">
        <v>0</v>
      </c>
      <c r="AT1129" s="68">
        <v>0</v>
      </c>
      <c r="AU1129" s="68">
        <v>0</v>
      </c>
      <c r="AV1129" s="68">
        <v>4</v>
      </c>
      <c r="AW1129" s="68"/>
      <c r="AX1129" s="68">
        <v>0</v>
      </c>
      <c r="AY1129" s="126">
        <v>0</v>
      </c>
      <c r="AZ1129" s="68">
        <v>0</v>
      </c>
      <c r="BA1129" s="68">
        <v>0</v>
      </c>
      <c r="EQ1129" s="68">
        <v>10850002</v>
      </c>
      <c r="ER1129" s="175">
        <v>1</v>
      </c>
      <c r="ES1129" s="68">
        <v>650</v>
      </c>
      <c r="ET1129" s="68">
        <v>2</v>
      </c>
      <c r="EU1129" s="68">
        <v>0</v>
      </c>
      <c r="EV1129" s="68">
        <v>150002</v>
      </c>
      <c r="EW1129" s="68" t="s">
        <v>2640</v>
      </c>
      <c r="EX1129" s="68" t="str">
        <f t="shared" si="50"/>
        <v>소형</v>
      </c>
      <c r="GE1129" s="68">
        <v>32003</v>
      </c>
      <c r="GF1129" s="68" t="s">
        <v>4768</v>
      </c>
    </row>
    <row r="1130" spans="6:188" x14ac:dyDescent="0.3">
      <c r="F1130" s="68">
        <v>85074</v>
      </c>
      <c r="G1130" s="68">
        <v>2</v>
      </c>
      <c r="H1130" s="68">
        <v>185074</v>
      </c>
      <c r="I1130" s="68">
        <v>285074</v>
      </c>
      <c r="J1130" s="68" t="s">
        <v>8706</v>
      </c>
      <c r="K1130" s="68">
        <v>0</v>
      </c>
      <c r="L1130" s="68">
        <v>0</v>
      </c>
      <c r="M1130" s="68">
        <v>0</v>
      </c>
      <c r="N1130" s="68">
        <v>0</v>
      </c>
      <c r="O1130" s="68">
        <v>31</v>
      </c>
      <c r="P1130" s="68">
        <v>0</v>
      </c>
      <c r="Q1130" s="68">
        <v>0</v>
      </c>
      <c r="R1130" s="68">
        <v>0</v>
      </c>
      <c r="S1130" s="68">
        <v>0</v>
      </c>
      <c r="T1130" s="68">
        <v>0</v>
      </c>
      <c r="U1130" s="68">
        <v>0</v>
      </c>
      <c r="V1130" s="68">
        <v>0</v>
      </c>
      <c r="W1130" s="68">
        <v>0</v>
      </c>
      <c r="X1130" s="68">
        <v>0</v>
      </c>
      <c r="Y1130" s="68">
        <v>0</v>
      </c>
      <c r="Z1130" s="68">
        <v>0</v>
      </c>
      <c r="AA1130" s="68">
        <v>0</v>
      </c>
      <c r="AB1130" s="68">
        <v>0</v>
      </c>
      <c r="AC1130" s="68">
        <v>0</v>
      </c>
      <c r="AD1130" s="68">
        <v>0</v>
      </c>
      <c r="AE1130" s="68">
        <v>0</v>
      </c>
      <c r="AF1130" s="68">
        <v>0</v>
      </c>
      <c r="AG1130" s="68">
        <v>0</v>
      </c>
      <c r="AH1130" s="68">
        <v>0</v>
      </c>
      <c r="AI1130" s="68">
        <v>0</v>
      </c>
      <c r="AJ1130" s="68">
        <v>0</v>
      </c>
      <c r="AK1130" s="68">
        <v>0</v>
      </c>
      <c r="AL1130" s="68">
        <v>0</v>
      </c>
      <c r="AM1130" s="68">
        <v>0</v>
      </c>
      <c r="AN1130" s="68">
        <v>0</v>
      </c>
      <c r="AO1130" s="68">
        <v>0</v>
      </c>
      <c r="AP1130" s="68" t="s">
        <v>13720</v>
      </c>
      <c r="AQ1130" s="68">
        <v>1</v>
      </c>
      <c r="AR1130" s="68">
        <v>0</v>
      </c>
      <c r="AS1130" s="68">
        <v>0</v>
      </c>
      <c r="AT1130" s="68">
        <v>0</v>
      </c>
      <c r="AU1130" s="68">
        <v>0</v>
      </c>
      <c r="AV1130" s="68">
        <v>4</v>
      </c>
      <c r="AW1130" s="68"/>
      <c r="AX1130" s="68">
        <v>0</v>
      </c>
      <c r="AY1130" s="126">
        <v>0</v>
      </c>
      <c r="AZ1130" s="68">
        <v>0</v>
      </c>
      <c r="BA1130" s="68">
        <v>0</v>
      </c>
      <c r="EQ1130" s="68">
        <v>10950002</v>
      </c>
      <c r="ER1130" s="175">
        <v>1</v>
      </c>
      <c r="ES1130" s="68">
        <v>650</v>
      </c>
      <c r="ET1130" s="68">
        <v>2</v>
      </c>
      <c r="EU1130" s="68">
        <v>0</v>
      </c>
      <c r="EV1130" s="68">
        <v>150002</v>
      </c>
      <c r="EW1130" s="68" t="s">
        <v>2640</v>
      </c>
      <c r="EX1130" s="68" t="str">
        <f t="shared" si="50"/>
        <v>소형</v>
      </c>
      <c r="GE1130" s="68">
        <v>32004</v>
      </c>
      <c r="GF1130" s="68" t="s">
        <v>4769</v>
      </c>
    </row>
    <row r="1131" spans="6:188" x14ac:dyDescent="0.3">
      <c r="F1131" s="68">
        <v>85075</v>
      </c>
      <c r="G1131" s="68">
        <v>2</v>
      </c>
      <c r="H1131" s="68">
        <v>185075</v>
      </c>
      <c r="I1131" s="68">
        <v>285075</v>
      </c>
      <c r="J1131" s="68" t="s">
        <v>8707</v>
      </c>
      <c r="K1131" s="68">
        <v>0</v>
      </c>
      <c r="L1131" s="68">
        <v>0</v>
      </c>
      <c r="M1131" s="68">
        <v>0</v>
      </c>
      <c r="N1131" s="68">
        <v>0</v>
      </c>
      <c r="O1131" s="68">
        <v>32</v>
      </c>
      <c r="P1131" s="68">
        <v>0</v>
      </c>
      <c r="Q1131" s="68">
        <v>0</v>
      </c>
      <c r="R1131" s="68">
        <v>0</v>
      </c>
      <c r="S1131" s="68">
        <v>0</v>
      </c>
      <c r="T1131" s="68">
        <v>0</v>
      </c>
      <c r="U1131" s="68">
        <v>0</v>
      </c>
      <c r="V1131" s="68">
        <v>0</v>
      </c>
      <c r="W1131" s="68">
        <v>0</v>
      </c>
      <c r="X1131" s="68">
        <v>0</v>
      </c>
      <c r="Y1131" s="68">
        <v>0</v>
      </c>
      <c r="Z1131" s="68">
        <v>0</v>
      </c>
      <c r="AA1131" s="68">
        <v>0</v>
      </c>
      <c r="AB1131" s="68">
        <v>0</v>
      </c>
      <c r="AC1131" s="68">
        <v>0</v>
      </c>
      <c r="AD1131" s="68">
        <v>0</v>
      </c>
      <c r="AE1131" s="68">
        <v>0</v>
      </c>
      <c r="AF1131" s="68">
        <v>0</v>
      </c>
      <c r="AG1131" s="68">
        <v>0</v>
      </c>
      <c r="AH1131" s="68">
        <v>0</v>
      </c>
      <c r="AI1131" s="68">
        <v>0</v>
      </c>
      <c r="AJ1131" s="68">
        <v>0</v>
      </c>
      <c r="AK1131" s="68">
        <v>0</v>
      </c>
      <c r="AL1131" s="68">
        <v>0</v>
      </c>
      <c r="AM1131" s="68">
        <v>0</v>
      </c>
      <c r="AN1131" s="68">
        <v>0</v>
      </c>
      <c r="AO1131" s="68">
        <v>0</v>
      </c>
      <c r="AP1131" s="68" t="s">
        <v>13721</v>
      </c>
      <c r="AQ1131" s="68">
        <v>1</v>
      </c>
      <c r="AR1131" s="68">
        <v>0</v>
      </c>
      <c r="AS1131" s="68">
        <v>0</v>
      </c>
      <c r="AT1131" s="68">
        <v>0</v>
      </c>
      <c r="AU1131" s="68">
        <v>0</v>
      </c>
      <c r="AV1131" s="68">
        <v>4</v>
      </c>
      <c r="AW1131" s="68"/>
      <c r="AX1131" s="68">
        <v>0</v>
      </c>
      <c r="AY1131" s="126">
        <v>0</v>
      </c>
      <c r="AZ1131" s="68">
        <v>0</v>
      </c>
      <c r="BA1131" s="68">
        <v>0</v>
      </c>
      <c r="EQ1131" s="68">
        <v>11050002</v>
      </c>
      <c r="ER1131" s="175">
        <v>1</v>
      </c>
      <c r="ES1131" s="68">
        <v>650</v>
      </c>
      <c r="ET1131" s="68">
        <v>2</v>
      </c>
      <c r="EU1131" s="68">
        <v>0</v>
      </c>
      <c r="EV1131" s="68">
        <v>150002</v>
      </c>
      <c r="EW1131" s="68" t="s">
        <v>2640</v>
      </c>
      <c r="EX1131" s="68" t="str">
        <f t="shared" si="50"/>
        <v>소형</v>
      </c>
      <c r="GE1131" s="68">
        <v>32005</v>
      </c>
      <c r="GF1131" s="68" t="s">
        <v>4770</v>
      </c>
    </row>
    <row r="1132" spans="6:188" x14ac:dyDescent="0.3">
      <c r="F1132" s="68">
        <v>85076</v>
      </c>
      <c r="G1132" s="68">
        <v>2</v>
      </c>
      <c r="H1132" s="68">
        <v>185076</v>
      </c>
      <c r="I1132" s="68">
        <v>285076</v>
      </c>
      <c r="J1132" s="68" t="s">
        <v>8708</v>
      </c>
      <c r="K1132" s="68">
        <v>0</v>
      </c>
      <c r="L1132" s="68">
        <v>0</v>
      </c>
      <c r="M1132" s="68">
        <v>0</v>
      </c>
      <c r="N1132" s="68">
        <v>0</v>
      </c>
      <c r="O1132" s="68">
        <v>33</v>
      </c>
      <c r="P1132" s="68">
        <v>0</v>
      </c>
      <c r="Q1132" s="68">
        <v>0</v>
      </c>
      <c r="R1132" s="68">
        <v>0</v>
      </c>
      <c r="S1132" s="68">
        <v>0</v>
      </c>
      <c r="T1132" s="68">
        <v>0</v>
      </c>
      <c r="U1132" s="68">
        <v>0</v>
      </c>
      <c r="V1132" s="68">
        <v>0</v>
      </c>
      <c r="W1132" s="68">
        <v>0</v>
      </c>
      <c r="X1132" s="68">
        <v>0</v>
      </c>
      <c r="Y1132" s="68">
        <v>0</v>
      </c>
      <c r="Z1132" s="68">
        <v>0</v>
      </c>
      <c r="AA1132" s="68">
        <v>0</v>
      </c>
      <c r="AB1132" s="68">
        <v>0</v>
      </c>
      <c r="AC1132" s="68">
        <v>0</v>
      </c>
      <c r="AD1132" s="68">
        <v>0</v>
      </c>
      <c r="AE1132" s="68">
        <v>0</v>
      </c>
      <c r="AF1132" s="68">
        <v>0</v>
      </c>
      <c r="AG1132" s="68">
        <v>0</v>
      </c>
      <c r="AH1132" s="68">
        <v>0</v>
      </c>
      <c r="AI1132" s="68">
        <v>0</v>
      </c>
      <c r="AJ1132" s="68">
        <v>0</v>
      </c>
      <c r="AK1132" s="68">
        <v>0</v>
      </c>
      <c r="AL1132" s="68">
        <v>0</v>
      </c>
      <c r="AM1132" s="68">
        <v>0</v>
      </c>
      <c r="AN1132" s="68">
        <v>0</v>
      </c>
      <c r="AO1132" s="68">
        <v>0</v>
      </c>
      <c r="AP1132" s="68" t="s">
        <v>13721</v>
      </c>
      <c r="AQ1132" s="68">
        <v>1</v>
      </c>
      <c r="AR1132" s="68">
        <v>0</v>
      </c>
      <c r="AS1132" s="68">
        <v>0</v>
      </c>
      <c r="AT1132" s="68">
        <v>0</v>
      </c>
      <c r="AU1132" s="68">
        <v>0</v>
      </c>
      <c r="AV1132" s="68">
        <v>4</v>
      </c>
      <c r="AW1132" s="68"/>
      <c r="AX1132" s="68">
        <v>0</v>
      </c>
      <c r="AY1132" s="126">
        <v>0</v>
      </c>
      <c r="AZ1132" s="68">
        <v>0</v>
      </c>
      <c r="BA1132" s="68">
        <v>0</v>
      </c>
      <c r="EQ1132" s="68">
        <v>11150002</v>
      </c>
      <c r="ER1132" s="175">
        <v>1</v>
      </c>
      <c r="ES1132" s="68">
        <v>650</v>
      </c>
      <c r="ET1132" s="68">
        <v>2</v>
      </c>
      <c r="EU1132" s="68">
        <v>0</v>
      </c>
      <c r="EV1132" s="68">
        <v>150002</v>
      </c>
      <c r="EW1132" s="68" t="s">
        <v>2640</v>
      </c>
      <c r="EX1132" s="68" t="str">
        <f t="shared" si="50"/>
        <v>소형</v>
      </c>
      <c r="GE1132" s="68">
        <v>32006</v>
      </c>
      <c r="GF1132" s="68" t="s">
        <v>4771</v>
      </c>
    </row>
    <row r="1133" spans="6:188" x14ac:dyDescent="0.3">
      <c r="F1133" s="68">
        <v>85077</v>
      </c>
      <c r="G1133" s="68">
        <v>2</v>
      </c>
      <c r="H1133" s="68">
        <v>185077</v>
      </c>
      <c r="I1133" s="68">
        <v>285077</v>
      </c>
      <c r="J1133" s="68" t="s">
        <v>8709</v>
      </c>
      <c r="K1133" s="68">
        <v>0</v>
      </c>
      <c r="L1133" s="68">
        <v>0</v>
      </c>
      <c r="M1133" s="68">
        <v>0</v>
      </c>
      <c r="N1133" s="68">
        <v>0</v>
      </c>
      <c r="O1133" s="68">
        <v>34</v>
      </c>
      <c r="P1133" s="68">
        <v>0</v>
      </c>
      <c r="Q1133" s="68">
        <v>0</v>
      </c>
      <c r="R1133" s="68">
        <v>0</v>
      </c>
      <c r="S1133" s="68">
        <v>0</v>
      </c>
      <c r="T1133" s="68">
        <v>0</v>
      </c>
      <c r="U1133" s="68">
        <v>0</v>
      </c>
      <c r="V1133" s="68">
        <v>0</v>
      </c>
      <c r="W1133" s="68">
        <v>0</v>
      </c>
      <c r="X1133" s="68">
        <v>0</v>
      </c>
      <c r="Y1133" s="68">
        <v>0</v>
      </c>
      <c r="Z1133" s="68">
        <v>0</v>
      </c>
      <c r="AA1133" s="68">
        <v>0</v>
      </c>
      <c r="AB1133" s="68">
        <v>0</v>
      </c>
      <c r="AC1133" s="68">
        <v>0</v>
      </c>
      <c r="AD1133" s="68">
        <v>0</v>
      </c>
      <c r="AE1133" s="68">
        <v>0</v>
      </c>
      <c r="AF1133" s="68">
        <v>0</v>
      </c>
      <c r="AG1133" s="68">
        <v>0</v>
      </c>
      <c r="AH1133" s="68">
        <v>0</v>
      </c>
      <c r="AI1133" s="68">
        <v>0</v>
      </c>
      <c r="AJ1133" s="68">
        <v>0</v>
      </c>
      <c r="AK1133" s="68">
        <v>0</v>
      </c>
      <c r="AL1133" s="68">
        <v>0</v>
      </c>
      <c r="AM1133" s="68">
        <v>0</v>
      </c>
      <c r="AN1133" s="68">
        <v>0</v>
      </c>
      <c r="AO1133" s="68">
        <v>0</v>
      </c>
      <c r="AP1133" s="68" t="s">
        <v>2485</v>
      </c>
      <c r="AQ1133" s="68">
        <v>1</v>
      </c>
      <c r="AR1133" s="68">
        <v>0</v>
      </c>
      <c r="AS1133" s="68">
        <v>0</v>
      </c>
      <c r="AT1133" s="68">
        <v>4096</v>
      </c>
      <c r="AU1133" s="68">
        <v>0</v>
      </c>
      <c r="AV1133" s="68">
        <v>4</v>
      </c>
      <c r="AW1133" s="68"/>
      <c r="AX1133" s="68">
        <v>0</v>
      </c>
      <c r="AY1133" s="126">
        <v>0</v>
      </c>
      <c r="AZ1133" s="68">
        <v>0</v>
      </c>
      <c r="BA1133" s="68">
        <v>0</v>
      </c>
      <c r="EQ1133" s="68">
        <v>11250002</v>
      </c>
      <c r="ER1133" s="175">
        <v>1</v>
      </c>
      <c r="ES1133" s="68">
        <v>650</v>
      </c>
      <c r="ET1133" s="68">
        <v>2</v>
      </c>
      <c r="EU1133" s="68">
        <v>0</v>
      </c>
      <c r="EV1133" s="68">
        <v>150002</v>
      </c>
      <c r="EW1133" s="68" t="s">
        <v>2640</v>
      </c>
      <c r="EX1133" s="68" t="str">
        <f t="shared" si="50"/>
        <v>소형</v>
      </c>
      <c r="GE1133" s="68">
        <v>32007</v>
      </c>
      <c r="GF1133" s="68" t="s">
        <v>4772</v>
      </c>
    </row>
    <row r="1134" spans="6:188" x14ac:dyDescent="0.3">
      <c r="F1134" s="68">
        <v>85078</v>
      </c>
      <c r="G1134" s="68">
        <v>2</v>
      </c>
      <c r="H1134" s="68">
        <v>185078</v>
      </c>
      <c r="I1134" s="68">
        <v>285078</v>
      </c>
      <c r="J1134" s="68" t="s">
        <v>8710</v>
      </c>
      <c r="K1134" s="68">
        <v>0</v>
      </c>
      <c r="L1134" s="68">
        <v>0</v>
      </c>
      <c r="M1134" s="68">
        <v>0</v>
      </c>
      <c r="N1134" s="68">
        <v>0</v>
      </c>
      <c r="O1134" s="68">
        <v>35</v>
      </c>
      <c r="P1134" s="68">
        <v>0</v>
      </c>
      <c r="Q1134" s="68">
        <v>0</v>
      </c>
      <c r="R1134" s="68">
        <v>0</v>
      </c>
      <c r="S1134" s="68">
        <v>0</v>
      </c>
      <c r="T1134" s="68">
        <v>0</v>
      </c>
      <c r="U1134" s="68">
        <v>0</v>
      </c>
      <c r="V1134" s="68">
        <v>0</v>
      </c>
      <c r="W1134" s="68">
        <v>0</v>
      </c>
      <c r="X1134" s="68">
        <v>0</v>
      </c>
      <c r="Y1134" s="68">
        <v>0</v>
      </c>
      <c r="Z1134" s="68">
        <v>0</v>
      </c>
      <c r="AA1134" s="68">
        <v>0</v>
      </c>
      <c r="AB1134" s="68">
        <v>0</v>
      </c>
      <c r="AC1134" s="68">
        <v>0</v>
      </c>
      <c r="AD1134" s="68">
        <v>0</v>
      </c>
      <c r="AE1134" s="68">
        <v>0</v>
      </c>
      <c r="AF1134" s="68">
        <v>0</v>
      </c>
      <c r="AG1134" s="68">
        <v>0</v>
      </c>
      <c r="AH1134" s="68">
        <v>0</v>
      </c>
      <c r="AI1134" s="68">
        <v>0</v>
      </c>
      <c r="AJ1134" s="68">
        <v>0</v>
      </c>
      <c r="AK1134" s="68">
        <v>0</v>
      </c>
      <c r="AL1134" s="68">
        <v>0</v>
      </c>
      <c r="AM1134" s="68">
        <v>0</v>
      </c>
      <c r="AN1134" s="68">
        <v>0</v>
      </c>
      <c r="AO1134" s="68">
        <v>0</v>
      </c>
      <c r="AP1134" s="68" t="s">
        <v>2485</v>
      </c>
      <c r="AQ1134" s="68">
        <v>1</v>
      </c>
      <c r="AR1134" s="68">
        <v>0</v>
      </c>
      <c r="AS1134" s="68">
        <v>0</v>
      </c>
      <c r="AT1134" s="68">
        <v>4096</v>
      </c>
      <c r="AU1134" s="68">
        <v>0</v>
      </c>
      <c r="AV1134" s="68">
        <v>4</v>
      </c>
      <c r="AW1134" s="68"/>
      <c r="AX1134" s="68">
        <v>0</v>
      </c>
      <c r="AY1134" s="126">
        <v>0</v>
      </c>
      <c r="AZ1134" s="68">
        <v>0</v>
      </c>
      <c r="BA1134" s="68">
        <v>0</v>
      </c>
      <c r="EQ1134" s="68">
        <v>20150002</v>
      </c>
      <c r="ER1134" s="175">
        <v>1</v>
      </c>
      <c r="ES1134" s="68">
        <v>650</v>
      </c>
      <c r="ET1134" s="68">
        <v>2</v>
      </c>
      <c r="EU1134" s="68">
        <v>0</v>
      </c>
      <c r="EV1134" s="68">
        <v>150002</v>
      </c>
      <c r="EW1134" s="68" t="s">
        <v>2640</v>
      </c>
      <c r="EX1134" s="68" t="str">
        <f t="shared" si="50"/>
        <v>소형</v>
      </c>
      <c r="GE1134" s="68">
        <v>32008</v>
      </c>
      <c r="GF1134" s="68" t="s">
        <v>4773</v>
      </c>
    </row>
    <row r="1135" spans="6:188" x14ac:dyDescent="0.3">
      <c r="F1135" s="68">
        <v>85079</v>
      </c>
      <c r="G1135" s="68">
        <v>2</v>
      </c>
      <c r="H1135" s="68">
        <v>185079</v>
      </c>
      <c r="I1135" s="68">
        <v>285079</v>
      </c>
      <c r="J1135" s="68" t="s">
        <v>8711</v>
      </c>
      <c r="K1135" s="68">
        <v>0</v>
      </c>
      <c r="L1135" s="68">
        <v>0</v>
      </c>
      <c r="M1135" s="68">
        <v>0</v>
      </c>
      <c r="N1135" s="68">
        <v>0</v>
      </c>
      <c r="O1135" s="68">
        <v>36</v>
      </c>
      <c r="P1135" s="68">
        <v>0</v>
      </c>
      <c r="Q1135" s="68">
        <v>0</v>
      </c>
      <c r="R1135" s="68">
        <v>0</v>
      </c>
      <c r="S1135" s="68">
        <v>0</v>
      </c>
      <c r="T1135" s="68">
        <v>0</v>
      </c>
      <c r="U1135" s="68">
        <v>0</v>
      </c>
      <c r="V1135" s="68">
        <v>0</v>
      </c>
      <c r="W1135" s="68">
        <v>0</v>
      </c>
      <c r="X1135" s="68">
        <v>0</v>
      </c>
      <c r="Y1135" s="68">
        <v>0</v>
      </c>
      <c r="Z1135" s="68">
        <v>0</v>
      </c>
      <c r="AA1135" s="68">
        <v>0</v>
      </c>
      <c r="AB1135" s="68">
        <v>0</v>
      </c>
      <c r="AC1135" s="68">
        <v>0</v>
      </c>
      <c r="AD1135" s="68">
        <v>0</v>
      </c>
      <c r="AE1135" s="68">
        <v>0</v>
      </c>
      <c r="AF1135" s="68">
        <v>0</v>
      </c>
      <c r="AG1135" s="68">
        <v>0</v>
      </c>
      <c r="AH1135" s="68">
        <v>0</v>
      </c>
      <c r="AI1135" s="68">
        <v>0</v>
      </c>
      <c r="AJ1135" s="68">
        <v>0</v>
      </c>
      <c r="AK1135" s="68">
        <v>0</v>
      </c>
      <c r="AL1135" s="68">
        <v>0</v>
      </c>
      <c r="AM1135" s="68">
        <v>0</v>
      </c>
      <c r="AN1135" s="68">
        <v>0</v>
      </c>
      <c r="AO1135" s="68">
        <v>0</v>
      </c>
      <c r="AP1135" s="68" t="s">
        <v>2485</v>
      </c>
      <c r="AQ1135" s="68">
        <v>1</v>
      </c>
      <c r="AR1135" s="68">
        <v>0</v>
      </c>
      <c r="AS1135" s="68">
        <v>0</v>
      </c>
      <c r="AT1135" s="68">
        <v>4096</v>
      </c>
      <c r="AU1135" s="68">
        <v>0</v>
      </c>
      <c r="AV1135" s="68">
        <v>4</v>
      </c>
      <c r="AW1135" s="68"/>
      <c r="AX1135" s="68">
        <v>0</v>
      </c>
      <c r="AY1135" s="126">
        <v>0</v>
      </c>
      <c r="AZ1135" s="68">
        <v>0</v>
      </c>
      <c r="BA1135" s="68">
        <v>0</v>
      </c>
      <c r="EQ1135" s="68">
        <v>20250002</v>
      </c>
      <c r="ER1135" s="175">
        <v>1</v>
      </c>
      <c r="ES1135" s="68">
        <v>650</v>
      </c>
      <c r="ET1135" s="68">
        <v>2</v>
      </c>
      <c r="EU1135" s="68">
        <v>0</v>
      </c>
      <c r="EV1135" s="68">
        <v>150002</v>
      </c>
      <c r="EW1135" s="68" t="s">
        <v>2640</v>
      </c>
      <c r="EX1135" s="68" t="str">
        <f t="shared" si="50"/>
        <v>소형</v>
      </c>
      <c r="GE1135" s="68">
        <v>32009</v>
      </c>
      <c r="GF1135" s="68" t="s">
        <v>4774</v>
      </c>
    </row>
    <row r="1136" spans="6:188" x14ac:dyDescent="0.3">
      <c r="F1136" s="68">
        <v>85080</v>
      </c>
      <c r="G1136" s="68">
        <v>2</v>
      </c>
      <c r="H1136" s="68">
        <v>185080</v>
      </c>
      <c r="I1136" s="68">
        <v>285080</v>
      </c>
      <c r="J1136" s="68" t="s">
        <v>8712</v>
      </c>
      <c r="K1136" s="68">
        <v>0</v>
      </c>
      <c r="L1136" s="68">
        <v>0</v>
      </c>
      <c r="M1136" s="68">
        <v>0</v>
      </c>
      <c r="N1136" s="68">
        <v>0</v>
      </c>
      <c r="O1136" s="68">
        <v>37</v>
      </c>
      <c r="P1136" s="68">
        <v>0</v>
      </c>
      <c r="Q1136" s="68">
        <v>0</v>
      </c>
      <c r="R1136" s="68">
        <v>0</v>
      </c>
      <c r="S1136" s="68">
        <v>0</v>
      </c>
      <c r="T1136" s="68">
        <v>0</v>
      </c>
      <c r="U1136" s="68">
        <v>0</v>
      </c>
      <c r="V1136" s="68">
        <v>0</v>
      </c>
      <c r="W1136" s="68">
        <v>0</v>
      </c>
      <c r="X1136" s="68">
        <v>0</v>
      </c>
      <c r="Y1136" s="68">
        <v>0</v>
      </c>
      <c r="Z1136" s="68">
        <v>0</v>
      </c>
      <c r="AA1136" s="68">
        <v>0</v>
      </c>
      <c r="AB1136" s="68">
        <v>0</v>
      </c>
      <c r="AC1136" s="68">
        <v>0</v>
      </c>
      <c r="AD1136" s="68">
        <v>0</v>
      </c>
      <c r="AE1136" s="68">
        <v>0</v>
      </c>
      <c r="AF1136" s="68">
        <v>0</v>
      </c>
      <c r="AG1136" s="68">
        <v>0</v>
      </c>
      <c r="AH1136" s="68">
        <v>0</v>
      </c>
      <c r="AI1136" s="68">
        <v>0</v>
      </c>
      <c r="AJ1136" s="68">
        <v>0</v>
      </c>
      <c r="AK1136" s="68">
        <v>0</v>
      </c>
      <c r="AL1136" s="68">
        <v>0</v>
      </c>
      <c r="AM1136" s="68">
        <v>0</v>
      </c>
      <c r="AN1136" s="68">
        <v>0</v>
      </c>
      <c r="AO1136" s="68">
        <v>0</v>
      </c>
      <c r="AP1136" s="68" t="s">
        <v>2485</v>
      </c>
      <c r="AQ1136" s="68">
        <v>1</v>
      </c>
      <c r="AR1136" s="68">
        <v>0</v>
      </c>
      <c r="AS1136" s="68">
        <v>0</v>
      </c>
      <c r="AT1136" s="68">
        <v>4096</v>
      </c>
      <c r="AU1136" s="68">
        <v>0</v>
      </c>
      <c r="AV1136" s="68">
        <v>4</v>
      </c>
      <c r="AW1136" s="68"/>
      <c r="AX1136" s="68">
        <v>0</v>
      </c>
      <c r="AY1136" s="126">
        <v>0</v>
      </c>
      <c r="AZ1136" s="68">
        <v>0</v>
      </c>
      <c r="BA1136" s="68">
        <v>0</v>
      </c>
      <c r="EQ1136" s="68">
        <v>20350002</v>
      </c>
      <c r="ER1136" s="175">
        <v>1</v>
      </c>
      <c r="ES1136" s="68">
        <v>650</v>
      </c>
      <c r="ET1136" s="68">
        <v>2</v>
      </c>
      <c r="EU1136" s="68">
        <v>0</v>
      </c>
      <c r="EV1136" s="68">
        <v>150002</v>
      </c>
      <c r="EW1136" s="68" t="s">
        <v>2640</v>
      </c>
      <c r="EX1136" s="68" t="str">
        <f t="shared" si="50"/>
        <v>소형</v>
      </c>
      <c r="GE1136" s="68">
        <v>32010</v>
      </c>
      <c r="GF1136" s="68" t="s">
        <v>4775</v>
      </c>
    </row>
    <row r="1137" spans="6:188" x14ac:dyDescent="0.3">
      <c r="F1137" s="68">
        <v>85081</v>
      </c>
      <c r="G1137" s="68">
        <v>2</v>
      </c>
      <c r="H1137" s="68">
        <v>185081</v>
      </c>
      <c r="I1137" s="68">
        <v>285081</v>
      </c>
      <c r="J1137" s="68" t="s">
        <v>10157</v>
      </c>
      <c r="K1137" s="68">
        <v>0</v>
      </c>
      <c r="L1137" s="68">
        <v>0</v>
      </c>
      <c r="M1137" s="68">
        <v>0</v>
      </c>
      <c r="N1137" s="68">
        <v>0</v>
      </c>
      <c r="O1137" s="68">
        <v>155</v>
      </c>
      <c r="P1137" s="68">
        <v>0</v>
      </c>
      <c r="Q1137" s="68">
        <v>0</v>
      </c>
      <c r="R1137" s="68">
        <v>0</v>
      </c>
      <c r="S1137" s="68">
        <v>0</v>
      </c>
      <c r="T1137" s="68">
        <v>0</v>
      </c>
      <c r="U1137" s="68">
        <v>0</v>
      </c>
      <c r="V1137" s="68">
        <v>0</v>
      </c>
      <c r="W1137" s="68">
        <v>0</v>
      </c>
      <c r="X1137" s="68">
        <v>0</v>
      </c>
      <c r="Y1137" s="68">
        <v>0</v>
      </c>
      <c r="Z1137" s="68">
        <v>0</v>
      </c>
      <c r="AA1137" s="68">
        <v>0</v>
      </c>
      <c r="AB1137" s="68">
        <v>0</v>
      </c>
      <c r="AC1137" s="68">
        <v>0</v>
      </c>
      <c r="AD1137" s="68">
        <v>0</v>
      </c>
      <c r="AE1137" s="68">
        <v>0</v>
      </c>
      <c r="AF1137" s="68">
        <v>0</v>
      </c>
      <c r="AG1137" s="68">
        <v>0</v>
      </c>
      <c r="AH1137" s="68">
        <v>0</v>
      </c>
      <c r="AI1137" s="68">
        <v>0</v>
      </c>
      <c r="AJ1137" s="68">
        <v>0</v>
      </c>
      <c r="AK1137" s="68">
        <v>0</v>
      </c>
      <c r="AL1137" s="68">
        <v>0</v>
      </c>
      <c r="AM1137" s="68">
        <v>0</v>
      </c>
      <c r="AN1137" s="68">
        <v>0</v>
      </c>
      <c r="AO1137" s="68">
        <v>0</v>
      </c>
      <c r="AP1137" s="68" t="s">
        <v>8713</v>
      </c>
      <c r="AQ1137" s="68">
        <v>1</v>
      </c>
      <c r="AR1137" s="68">
        <v>0</v>
      </c>
      <c r="AS1137" s="68">
        <v>0</v>
      </c>
      <c r="AT1137" s="68">
        <v>16</v>
      </c>
      <c r="AU1137" s="68">
        <v>0</v>
      </c>
      <c r="AV1137" s="68">
        <v>4</v>
      </c>
      <c r="AW1137" s="68"/>
      <c r="AX1137" s="68">
        <v>0</v>
      </c>
      <c r="AY1137" s="126">
        <v>0</v>
      </c>
      <c r="AZ1137" s="68">
        <v>0</v>
      </c>
      <c r="BA1137" s="68">
        <v>0</v>
      </c>
      <c r="EQ1137" s="68">
        <v>20450002</v>
      </c>
      <c r="ER1137" s="175">
        <v>1</v>
      </c>
      <c r="ES1137" s="68">
        <v>650</v>
      </c>
      <c r="ET1137" s="68">
        <v>2</v>
      </c>
      <c r="EU1137" s="68">
        <v>0</v>
      </c>
      <c r="EV1137" s="68">
        <v>150002</v>
      </c>
      <c r="EW1137" s="68" t="s">
        <v>2640</v>
      </c>
      <c r="EX1137" s="68" t="str">
        <f t="shared" si="50"/>
        <v>소형</v>
      </c>
      <c r="GE1137" s="68">
        <v>32011</v>
      </c>
      <c r="GF1137" s="68" t="s">
        <v>4776</v>
      </c>
    </row>
    <row r="1138" spans="6:188" x14ac:dyDescent="0.3">
      <c r="F1138" s="68">
        <v>85082</v>
      </c>
      <c r="G1138" s="68">
        <v>2</v>
      </c>
      <c r="H1138" s="68">
        <v>185082</v>
      </c>
      <c r="I1138" s="68">
        <v>285082</v>
      </c>
      <c r="J1138" s="68" t="s">
        <v>10158</v>
      </c>
      <c r="K1138" s="68">
        <v>0</v>
      </c>
      <c r="L1138" s="68">
        <v>0</v>
      </c>
      <c r="M1138" s="68">
        <v>0</v>
      </c>
      <c r="N1138" s="68">
        <v>0</v>
      </c>
      <c r="O1138" s="68">
        <v>156</v>
      </c>
      <c r="P1138" s="68">
        <v>0</v>
      </c>
      <c r="Q1138" s="68">
        <v>0</v>
      </c>
      <c r="R1138" s="68">
        <v>0</v>
      </c>
      <c r="S1138" s="68">
        <v>0</v>
      </c>
      <c r="T1138" s="68">
        <v>0</v>
      </c>
      <c r="U1138" s="68">
        <v>0</v>
      </c>
      <c r="V1138" s="68">
        <v>0</v>
      </c>
      <c r="W1138" s="68">
        <v>0</v>
      </c>
      <c r="X1138" s="68">
        <v>0</v>
      </c>
      <c r="Y1138" s="68">
        <v>0</v>
      </c>
      <c r="Z1138" s="68">
        <v>0</v>
      </c>
      <c r="AA1138" s="68">
        <v>0</v>
      </c>
      <c r="AB1138" s="68">
        <v>0</v>
      </c>
      <c r="AC1138" s="68">
        <v>0</v>
      </c>
      <c r="AD1138" s="68">
        <v>0</v>
      </c>
      <c r="AE1138" s="68">
        <v>0</v>
      </c>
      <c r="AF1138" s="68">
        <v>0</v>
      </c>
      <c r="AG1138" s="68">
        <v>0</v>
      </c>
      <c r="AH1138" s="68">
        <v>0</v>
      </c>
      <c r="AI1138" s="68">
        <v>0</v>
      </c>
      <c r="AJ1138" s="68">
        <v>0</v>
      </c>
      <c r="AK1138" s="68">
        <v>0</v>
      </c>
      <c r="AL1138" s="68">
        <v>0</v>
      </c>
      <c r="AM1138" s="68">
        <v>0</v>
      </c>
      <c r="AN1138" s="68">
        <v>0</v>
      </c>
      <c r="AO1138" s="68">
        <v>0</v>
      </c>
      <c r="AP1138" s="68" t="s">
        <v>8714</v>
      </c>
      <c r="AQ1138" s="68">
        <v>1</v>
      </c>
      <c r="AR1138" s="68">
        <v>0</v>
      </c>
      <c r="AS1138" s="68">
        <v>0</v>
      </c>
      <c r="AT1138" s="68">
        <v>144</v>
      </c>
      <c r="AU1138" s="68">
        <v>0</v>
      </c>
      <c r="AV1138" s="68">
        <v>4</v>
      </c>
      <c r="AW1138" s="68"/>
      <c r="AX1138" s="68">
        <v>0</v>
      </c>
      <c r="AY1138" s="126">
        <v>0</v>
      </c>
      <c r="AZ1138" s="68">
        <v>0</v>
      </c>
      <c r="BA1138" s="68">
        <v>0</v>
      </c>
      <c r="EQ1138" s="68">
        <v>20550002</v>
      </c>
      <c r="ER1138" s="175">
        <v>1</v>
      </c>
      <c r="ES1138" s="68">
        <v>650</v>
      </c>
      <c r="ET1138" s="68">
        <v>2</v>
      </c>
      <c r="EU1138" s="68">
        <v>0</v>
      </c>
      <c r="EV1138" s="68">
        <v>150002</v>
      </c>
      <c r="EW1138" s="68" t="s">
        <v>2640</v>
      </c>
      <c r="EX1138" s="68" t="str">
        <f t="shared" si="50"/>
        <v>소형</v>
      </c>
      <c r="GE1138" s="68">
        <v>32012</v>
      </c>
      <c r="GF1138" s="68" t="s">
        <v>672</v>
      </c>
    </row>
    <row r="1139" spans="6:188" x14ac:dyDescent="0.3">
      <c r="F1139" s="68">
        <v>85083</v>
      </c>
      <c r="G1139" s="68">
        <v>2</v>
      </c>
      <c r="H1139" s="68">
        <v>185083</v>
      </c>
      <c r="I1139" s="68">
        <v>285083</v>
      </c>
      <c r="J1139" s="68" t="s">
        <v>3656</v>
      </c>
      <c r="K1139" s="68" t="s">
        <v>2550</v>
      </c>
      <c r="L1139" s="68">
        <v>0</v>
      </c>
      <c r="M1139" s="68">
        <v>0</v>
      </c>
      <c r="N1139" s="68">
        <v>0</v>
      </c>
      <c r="O1139" s="68">
        <v>1</v>
      </c>
      <c r="P1139" s="68">
        <v>0</v>
      </c>
      <c r="Q1139" s="68">
        <v>0</v>
      </c>
      <c r="R1139" s="68">
        <v>0</v>
      </c>
      <c r="S1139" s="68">
        <v>0</v>
      </c>
      <c r="T1139" s="68">
        <v>0</v>
      </c>
      <c r="U1139" s="68">
        <v>0</v>
      </c>
      <c r="V1139" s="68">
        <v>0</v>
      </c>
      <c r="W1139" s="68">
        <v>0</v>
      </c>
      <c r="X1139" s="68">
        <v>0</v>
      </c>
      <c r="Y1139" s="68">
        <v>0</v>
      </c>
      <c r="Z1139" s="68">
        <v>0</v>
      </c>
      <c r="AA1139" s="68">
        <v>0</v>
      </c>
      <c r="AB1139" s="68">
        <v>0</v>
      </c>
      <c r="AC1139" s="68">
        <v>0</v>
      </c>
      <c r="AD1139" s="68">
        <v>0</v>
      </c>
      <c r="AE1139" s="68">
        <v>0</v>
      </c>
      <c r="AF1139" s="68">
        <v>0</v>
      </c>
      <c r="AG1139" s="68">
        <v>0</v>
      </c>
      <c r="AH1139" s="68">
        <v>0</v>
      </c>
      <c r="AI1139" s="68">
        <v>0</v>
      </c>
      <c r="AJ1139" s="68">
        <v>0</v>
      </c>
      <c r="AK1139" s="68">
        <v>0</v>
      </c>
      <c r="AL1139" s="68">
        <v>0</v>
      </c>
      <c r="AM1139" s="68">
        <v>0</v>
      </c>
      <c r="AN1139" s="68">
        <v>0</v>
      </c>
      <c r="AO1139" s="68">
        <v>0</v>
      </c>
      <c r="AP1139" s="68" t="s">
        <v>8715</v>
      </c>
      <c r="AQ1139" s="68">
        <v>1</v>
      </c>
      <c r="AR1139" s="68">
        <v>0</v>
      </c>
      <c r="AS1139" s="68">
        <v>0</v>
      </c>
      <c r="AT1139" s="68">
        <v>0</v>
      </c>
      <c r="AU1139" s="68">
        <v>0</v>
      </c>
      <c r="AV1139" s="68">
        <v>4</v>
      </c>
      <c r="AW1139" s="68"/>
      <c r="AX1139" s="68">
        <v>0</v>
      </c>
      <c r="AY1139" s="126">
        <v>0</v>
      </c>
      <c r="AZ1139" s="68">
        <v>0</v>
      </c>
      <c r="BA1139" s="68">
        <v>0</v>
      </c>
      <c r="EQ1139" s="68">
        <v>20650002</v>
      </c>
      <c r="ER1139" s="175">
        <v>1</v>
      </c>
      <c r="ES1139" s="68">
        <v>650</v>
      </c>
      <c r="ET1139" s="68">
        <v>2</v>
      </c>
      <c r="EU1139" s="68">
        <v>0</v>
      </c>
      <c r="EV1139" s="68">
        <v>150002</v>
      </c>
      <c r="EW1139" s="68" t="s">
        <v>2640</v>
      </c>
      <c r="EX1139" s="68" t="str">
        <f t="shared" si="50"/>
        <v>소형</v>
      </c>
      <c r="GE1139" s="68">
        <v>32013</v>
      </c>
      <c r="GF1139" s="68" t="s">
        <v>4777</v>
      </c>
    </row>
    <row r="1140" spans="6:188" x14ac:dyDescent="0.3">
      <c r="F1140" s="68">
        <v>85084</v>
      </c>
      <c r="G1140" s="68">
        <v>2</v>
      </c>
      <c r="H1140" s="68">
        <v>185084</v>
      </c>
      <c r="I1140" s="68">
        <v>285084</v>
      </c>
      <c r="J1140" s="68" t="s">
        <v>8716</v>
      </c>
      <c r="K1140" s="68">
        <v>0</v>
      </c>
      <c r="L1140" s="68">
        <v>0</v>
      </c>
      <c r="M1140" s="68">
        <v>0</v>
      </c>
      <c r="N1140" s="68">
        <v>0</v>
      </c>
      <c r="O1140" s="68">
        <v>174</v>
      </c>
      <c r="P1140" s="68">
        <v>0</v>
      </c>
      <c r="Q1140" s="68">
        <v>0</v>
      </c>
      <c r="R1140" s="68">
        <v>0</v>
      </c>
      <c r="S1140" s="68">
        <v>0</v>
      </c>
      <c r="T1140" s="68">
        <v>0</v>
      </c>
      <c r="U1140" s="68">
        <v>0</v>
      </c>
      <c r="V1140" s="68">
        <v>0</v>
      </c>
      <c r="W1140" s="68">
        <v>0</v>
      </c>
      <c r="X1140" s="68">
        <v>0</v>
      </c>
      <c r="Y1140" s="68">
        <v>0</v>
      </c>
      <c r="Z1140" s="68">
        <v>0</v>
      </c>
      <c r="AA1140" s="68">
        <v>0</v>
      </c>
      <c r="AB1140" s="68">
        <v>0</v>
      </c>
      <c r="AC1140" s="68">
        <v>0</v>
      </c>
      <c r="AD1140" s="68">
        <v>0</v>
      </c>
      <c r="AE1140" s="68">
        <v>0</v>
      </c>
      <c r="AF1140" s="68">
        <v>0</v>
      </c>
      <c r="AG1140" s="68">
        <v>0</v>
      </c>
      <c r="AH1140" s="68">
        <v>0</v>
      </c>
      <c r="AI1140" s="68">
        <v>0</v>
      </c>
      <c r="AJ1140" s="68">
        <v>0</v>
      </c>
      <c r="AK1140" s="68">
        <v>0</v>
      </c>
      <c r="AL1140" s="68">
        <v>0</v>
      </c>
      <c r="AM1140" s="68">
        <v>0</v>
      </c>
      <c r="AN1140" s="68">
        <v>0</v>
      </c>
      <c r="AO1140" s="68">
        <v>0</v>
      </c>
      <c r="AP1140" s="68" t="s">
        <v>8690</v>
      </c>
      <c r="AQ1140" s="68">
        <v>1</v>
      </c>
      <c r="AR1140" s="68">
        <v>0</v>
      </c>
      <c r="AS1140" s="68">
        <v>0</v>
      </c>
      <c r="AT1140" s="68">
        <v>528</v>
      </c>
      <c r="AU1140" s="68">
        <v>0</v>
      </c>
      <c r="AV1140" s="68">
        <v>4</v>
      </c>
      <c r="AW1140" s="68"/>
      <c r="AX1140" s="68">
        <v>0</v>
      </c>
      <c r="AY1140" s="126">
        <v>0</v>
      </c>
      <c r="AZ1140" s="68">
        <v>0</v>
      </c>
      <c r="BA1140" s="68">
        <v>0</v>
      </c>
      <c r="EQ1140" s="68">
        <v>20750002</v>
      </c>
      <c r="ER1140" s="175">
        <v>1</v>
      </c>
      <c r="ES1140" s="68">
        <v>650</v>
      </c>
      <c r="ET1140" s="68">
        <v>2</v>
      </c>
      <c r="EU1140" s="68">
        <v>0</v>
      </c>
      <c r="EV1140" s="68">
        <v>150002</v>
      </c>
      <c r="EW1140" s="68" t="s">
        <v>2640</v>
      </c>
      <c r="EX1140" s="68" t="str">
        <f t="shared" si="50"/>
        <v>소형</v>
      </c>
      <c r="GE1140" s="68">
        <v>32014</v>
      </c>
      <c r="GF1140" s="68" t="s">
        <v>4778</v>
      </c>
    </row>
    <row r="1141" spans="6:188" x14ac:dyDescent="0.3">
      <c r="F1141" s="68">
        <v>85085</v>
      </c>
      <c r="G1141" s="68">
        <v>2</v>
      </c>
      <c r="H1141" s="68">
        <v>185085</v>
      </c>
      <c r="I1141" s="68">
        <v>285085</v>
      </c>
      <c r="J1141" s="68" t="s">
        <v>8717</v>
      </c>
      <c r="K1141" s="68">
        <v>0</v>
      </c>
      <c r="L1141" s="68">
        <v>0</v>
      </c>
      <c r="M1141" s="68">
        <v>0</v>
      </c>
      <c r="N1141" s="68">
        <v>0</v>
      </c>
      <c r="O1141" s="68">
        <v>175</v>
      </c>
      <c r="P1141" s="68">
        <v>0</v>
      </c>
      <c r="Q1141" s="68">
        <v>0</v>
      </c>
      <c r="R1141" s="68">
        <v>0</v>
      </c>
      <c r="S1141" s="68">
        <v>0</v>
      </c>
      <c r="T1141" s="68">
        <v>0</v>
      </c>
      <c r="U1141" s="68">
        <v>0</v>
      </c>
      <c r="V1141" s="68">
        <v>0</v>
      </c>
      <c r="W1141" s="68">
        <v>0</v>
      </c>
      <c r="X1141" s="68">
        <v>0</v>
      </c>
      <c r="Y1141" s="68">
        <v>0</v>
      </c>
      <c r="Z1141" s="68">
        <v>0</v>
      </c>
      <c r="AA1141" s="68">
        <v>0</v>
      </c>
      <c r="AB1141" s="68">
        <v>0</v>
      </c>
      <c r="AC1141" s="68">
        <v>0</v>
      </c>
      <c r="AD1141" s="68">
        <v>0</v>
      </c>
      <c r="AE1141" s="68">
        <v>0</v>
      </c>
      <c r="AF1141" s="68">
        <v>0</v>
      </c>
      <c r="AG1141" s="68">
        <v>0</v>
      </c>
      <c r="AH1141" s="68">
        <v>0</v>
      </c>
      <c r="AI1141" s="68">
        <v>0</v>
      </c>
      <c r="AJ1141" s="68">
        <v>0</v>
      </c>
      <c r="AK1141" s="68">
        <v>0</v>
      </c>
      <c r="AL1141" s="68">
        <v>0</v>
      </c>
      <c r="AM1141" s="68">
        <v>0</v>
      </c>
      <c r="AN1141" s="68">
        <v>0</v>
      </c>
      <c r="AO1141" s="68">
        <v>0</v>
      </c>
      <c r="AP1141" s="68" t="s">
        <v>8718</v>
      </c>
      <c r="AQ1141" s="68">
        <v>1</v>
      </c>
      <c r="AR1141" s="68">
        <v>0</v>
      </c>
      <c r="AS1141" s="68">
        <v>0</v>
      </c>
      <c r="AT1141" s="68">
        <v>144</v>
      </c>
      <c r="AU1141" s="68">
        <v>0</v>
      </c>
      <c r="AV1141" s="68">
        <v>4</v>
      </c>
      <c r="AW1141" s="68"/>
      <c r="AX1141" s="68">
        <v>0</v>
      </c>
      <c r="AY1141" s="126">
        <v>0</v>
      </c>
      <c r="AZ1141" s="68">
        <v>0</v>
      </c>
      <c r="BA1141" s="68">
        <v>0</v>
      </c>
      <c r="EQ1141" s="68">
        <v>20850002</v>
      </c>
      <c r="ER1141" s="175">
        <v>1</v>
      </c>
      <c r="ES1141" s="68">
        <v>650</v>
      </c>
      <c r="ET1141" s="68">
        <v>2</v>
      </c>
      <c r="EU1141" s="68">
        <v>0</v>
      </c>
      <c r="EV1141" s="68">
        <v>150002</v>
      </c>
      <c r="EW1141" s="68" t="s">
        <v>2640</v>
      </c>
      <c r="EX1141" s="68" t="str">
        <f t="shared" si="50"/>
        <v>소형</v>
      </c>
      <c r="GE1141" s="68">
        <v>32015</v>
      </c>
      <c r="GF1141" s="68" t="s">
        <v>4779</v>
      </c>
    </row>
    <row r="1142" spans="6:188" x14ac:dyDescent="0.3">
      <c r="F1142" s="68">
        <v>85086</v>
      </c>
      <c r="G1142" s="68">
        <v>2</v>
      </c>
      <c r="H1142" s="68">
        <v>185086</v>
      </c>
      <c r="I1142" s="68">
        <v>285086</v>
      </c>
      <c r="J1142" s="68" t="s">
        <v>8719</v>
      </c>
      <c r="K1142" s="68">
        <v>0</v>
      </c>
      <c r="L1142" s="68">
        <v>0</v>
      </c>
      <c r="M1142" s="68">
        <v>0</v>
      </c>
      <c r="N1142" s="68">
        <v>0</v>
      </c>
      <c r="O1142" s="68">
        <v>176</v>
      </c>
      <c r="P1142" s="68">
        <v>0</v>
      </c>
      <c r="Q1142" s="68">
        <v>0</v>
      </c>
      <c r="R1142" s="68">
        <v>0</v>
      </c>
      <c r="S1142" s="68">
        <v>0</v>
      </c>
      <c r="T1142" s="68">
        <v>0</v>
      </c>
      <c r="U1142" s="68">
        <v>0</v>
      </c>
      <c r="V1142" s="68">
        <v>0</v>
      </c>
      <c r="W1142" s="68">
        <v>0</v>
      </c>
      <c r="X1142" s="68">
        <v>0</v>
      </c>
      <c r="Y1142" s="68">
        <v>0</v>
      </c>
      <c r="Z1142" s="68">
        <v>0</v>
      </c>
      <c r="AA1142" s="68">
        <v>0</v>
      </c>
      <c r="AB1142" s="68">
        <v>0</v>
      </c>
      <c r="AC1142" s="68">
        <v>0</v>
      </c>
      <c r="AD1142" s="68">
        <v>0</v>
      </c>
      <c r="AE1142" s="68">
        <v>0</v>
      </c>
      <c r="AF1142" s="68">
        <v>0</v>
      </c>
      <c r="AG1142" s="68">
        <v>0</v>
      </c>
      <c r="AH1142" s="68">
        <v>0</v>
      </c>
      <c r="AI1142" s="68">
        <v>0</v>
      </c>
      <c r="AJ1142" s="68">
        <v>0</v>
      </c>
      <c r="AK1142" s="68">
        <v>0</v>
      </c>
      <c r="AL1142" s="68">
        <v>0</v>
      </c>
      <c r="AM1142" s="68">
        <v>0</v>
      </c>
      <c r="AN1142" s="68">
        <v>0</v>
      </c>
      <c r="AO1142" s="68">
        <v>0</v>
      </c>
      <c r="AP1142" s="68" t="s">
        <v>8720</v>
      </c>
      <c r="AQ1142" s="68">
        <v>1</v>
      </c>
      <c r="AR1142" s="68">
        <v>0</v>
      </c>
      <c r="AS1142" s="68">
        <v>0</v>
      </c>
      <c r="AT1142" s="68">
        <v>0</v>
      </c>
      <c r="AU1142" s="68">
        <v>0</v>
      </c>
      <c r="AV1142" s="68">
        <v>4</v>
      </c>
      <c r="AW1142" s="68"/>
      <c r="AX1142" s="68">
        <v>0</v>
      </c>
      <c r="AY1142" s="126">
        <v>0</v>
      </c>
      <c r="AZ1142" s="68">
        <v>0</v>
      </c>
      <c r="BA1142" s="68">
        <v>0</v>
      </c>
      <c r="EQ1142" s="68">
        <v>20950002</v>
      </c>
      <c r="ER1142" s="175">
        <v>1</v>
      </c>
      <c r="ES1142" s="68">
        <v>650</v>
      </c>
      <c r="ET1142" s="68">
        <v>2</v>
      </c>
      <c r="EU1142" s="68">
        <v>0</v>
      </c>
      <c r="EV1142" s="68">
        <v>150002</v>
      </c>
      <c r="EW1142" s="68" t="s">
        <v>2640</v>
      </c>
      <c r="EX1142" s="68" t="str">
        <f t="shared" si="50"/>
        <v>소형</v>
      </c>
      <c r="GE1142" s="68">
        <v>32016</v>
      </c>
      <c r="GF1142" s="68" t="s">
        <v>4780</v>
      </c>
    </row>
    <row r="1143" spans="6:188" x14ac:dyDescent="0.3">
      <c r="F1143" s="68">
        <v>85087</v>
      </c>
      <c r="G1143" s="68">
        <v>2</v>
      </c>
      <c r="H1143" s="68">
        <v>185087</v>
      </c>
      <c r="I1143" s="68">
        <v>285087</v>
      </c>
      <c r="J1143" s="68" t="s">
        <v>10159</v>
      </c>
      <c r="K1143" s="68">
        <v>0</v>
      </c>
      <c r="L1143" s="68">
        <v>0</v>
      </c>
      <c r="M1143" s="68">
        <v>0</v>
      </c>
      <c r="N1143" s="68">
        <v>0</v>
      </c>
      <c r="O1143" s="68">
        <v>50</v>
      </c>
      <c r="P1143" s="68">
        <v>0</v>
      </c>
      <c r="Q1143" s="68">
        <v>0</v>
      </c>
      <c r="R1143" s="68">
        <v>0</v>
      </c>
      <c r="S1143" s="68">
        <v>0</v>
      </c>
      <c r="T1143" s="68">
        <v>0</v>
      </c>
      <c r="U1143" s="68">
        <v>0</v>
      </c>
      <c r="V1143" s="68">
        <v>0</v>
      </c>
      <c r="W1143" s="68">
        <v>0</v>
      </c>
      <c r="X1143" s="68">
        <v>0</v>
      </c>
      <c r="Y1143" s="68">
        <v>0</v>
      </c>
      <c r="Z1143" s="68">
        <v>0</v>
      </c>
      <c r="AA1143" s="68">
        <v>0</v>
      </c>
      <c r="AB1143" s="68">
        <v>0</v>
      </c>
      <c r="AC1143" s="68">
        <v>0</v>
      </c>
      <c r="AD1143" s="68">
        <v>0</v>
      </c>
      <c r="AE1143" s="68">
        <v>0</v>
      </c>
      <c r="AF1143" s="68">
        <v>0</v>
      </c>
      <c r="AG1143" s="68">
        <v>0</v>
      </c>
      <c r="AH1143" s="68">
        <v>0</v>
      </c>
      <c r="AI1143" s="68">
        <v>0</v>
      </c>
      <c r="AJ1143" s="68">
        <v>0</v>
      </c>
      <c r="AK1143" s="68">
        <v>0</v>
      </c>
      <c r="AL1143" s="68">
        <v>0</v>
      </c>
      <c r="AM1143" s="68">
        <v>0</v>
      </c>
      <c r="AN1143" s="68">
        <v>0</v>
      </c>
      <c r="AO1143" s="68">
        <v>0</v>
      </c>
      <c r="AP1143" s="68" t="s">
        <v>10160</v>
      </c>
      <c r="AQ1143" s="68">
        <v>1</v>
      </c>
      <c r="AR1143" s="68">
        <v>0</v>
      </c>
      <c r="AS1143" s="68">
        <v>0</v>
      </c>
      <c r="AT1143" s="68">
        <v>0</v>
      </c>
      <c r="AU1143" s="68">
        <v>0</v>
      </c>
      <c r="AV1143" s="68">
        <v>4</v>
      </c>
      <c r="AW1143" s="68"/>
      <c r="AX1143" s="68">
        <v>0</v>
      </c>
      <c r="AY1143" s="126">
        <v>0</v>
      </c>
      <c r="AZ1143" s="68">
        <v>0</v>
      </c>
      <c r="BA1143" s="68">
        <v>0</v>
      </c>
      <c r="EQ1143" s="68">
        <v>21050002</v>
      </c>
      <c r="ER1143" s="175">
        <v>1</v>
      </c>
      <c r="ES1143" s="68">
        <v>650</v>
      </c>
      <c r="ET1143" s="68">
        <v>2</v>
      </c>
      <c r="EU1143" s="68">
        <v>0</v>
      </c>
      <c r="EV1143" s="68">
        <v>150002</v>
      </c>
      <c r="EW1143" s="68" t="s">
        <v>2640</v>
      </c>
      <c r="EX1143" s="68" t="str">
        <f t="shared" si="50"/>
        <v>소형</v>
      </c>
      <c r="GE1143" s="68">
        <v>32017</v>
      </c>
      <c r="GF1143" s="68" t="s">
        <v>4781</v>
      </c>
    </row>
    <row r="1144" spans="6:188" x14ac:dyDescent="0.3">
      <c r="F1144" s="68">
        <v>85088</v>
      </c>
      <c r="G1144" s="68">
        <v>2</v>
      </c>
      <c r="H1144" s="68">
        <v>185088</v>
      </c>
      <c r="I1144" s="68">
        <v>285088</v>
      </c>
      <c r="J1144" s="68" t="s">
        <v>10161</v>
      </c>
      <c r="K1144" s="68">
        <v>0</v>
      </c>
      <c r="L1144" s="68">
        <v>0</v>
      </c>
      <c r="M1144" s="68">
        <v>0</v>
      </c>
      <c r="N1144" s="68">
        <v>0</v>
      </c>
      <c r="O1144" s="68">
        <v>51</v>
      </c>
      <c r="P1144" s="68">
        <v>0</v>
      </c>
      <c r="Q1144" s="68">
        <v>0</v>
      </c>
      <c r="R1144" s="68">
        <v>0</v>
      </c>
      <c r="S1144" s="68">
        <v>0</v>
      </c>
      <c r="T1144" s="68">
        <v>0</v>
      </c>
      <c r="U1144" s="68">
        <v>0</v>
      </c>
      <c r="V1144" s="68">
        <v>0</v>
      </c>
      <c r="W1144" s="68">
        <v>0</v>
      </c>
      <c r="X1144" s="68">
        <v>0</v>
      </c>
      <c r="Y1144" s="68">
        <v>0</v>
      </c>
      <c r="Z1144" s="68">
        <v>0</v>
      </c>
      <c r="AA1144" s="68">
        <v>0</v>
      </c>
      <c r="AB1144" s="68">
        <v>0</v>
      </c>
      <c r="AC1144" s="68">
        <v>0</v>
      </c>
      <c r="AD1144" s="68">
        <v>0</v>
      </c>
      <c r="AE1144" s="68">
        <v>0</v>
      </c>
      <c r="AF1144" s="68">
        <v>0</v>
      </c>
      <c r="AG1144" s="68">
        <v>0</v>
      </c>
      <c r="AH1144" s="68">
        <v>0</v>
      </c>
      <c r="AI1144" s="68">
        <v>0</v>
      </c>
      <c r="AJ1144" s="68">
        <v>0</v>
      </c>
      <c r="AK1144" s="68">
        <v>0</v>
      </c>
      <c r="AL1144" s="68">
        <v>0</v>
      </c>
      <c r="AM1144" s="68">
        <v>0</v>
      </c>
      <c r="AN1144" s="68">
        <v>0</v>
      </c>
      <c r="AO1144" s="68">
        <v>0</v>
      </c>
      <c r="AP1144" s="68" t="s">
        <v>10162</v>
      </c>
      <c r="AQ1144" s="68">
        <v>1</v>
      </c>
      <c r="AR1144" s="68">
        <v>0</v>
      </c>
      <c r="AS1144" s="68">
        <v>0</v>
      </c>
      <c r="AT1144" s="68">
        <v>0</v>
      </c>
      <c r="AU1144" s="68">
        <v>0</v>
      </c>
      <c r="AV1144" s="68">
        <v>4</v>
      </c>
      <c r="AW1144" s="68"/>
      <c r="AX1144" s="68">
        <v>0</v>
      </c>
      <c r="AY1144" s="126">
        <v>0</v>
      </c>
      <c r="AZ1144" s="68">
        <v>0</v>
      </c>
      <c r="BA1144" s="68">
        <v>0</v>
      </c>
      <c r="EQ1144" s="68">
        <v>21150002</v>
      </c>
      <c r="ER1144" s="175">
        <v>1</v>
      </c>
      <c r="ES1144" s="68">
        <v>650</v>
      </c>
      <c r="ET1144" s="68">
        <v>2</v>
      </c>
      <c r="EU1144" s="68">
        <v>0</v>
      </c>
      <c r="EV1144" s="68">
        <v>150002</v>
      </c>
      <c r="EW1144" s="68" t="s">
        <v>2640</v>
      </c>
      <c r="EX1144" s="68" t="str">
        <f t="shared" si="50"/>
        <v>소형</v>
      </c>
      <c r="GE1144" s="68">
        <v>32018</v>
      </c>
      <c r="GF1144" s="68" t="s">
        <v>4782</v>
      </c>
    </row>
    <row r="1145" spans="6:188" x14ac:dyDescent="0.3">
      <c r="F1145" s="68">
        <v>85089</v>
      </c>
      <c r="G1145" s="68">
        <v>2</v>
      </c>
      <c r="H1145" s="68">
        <v>185089</v>
      </c>
      <c r="I1145" s="68">
        <v>285089</v>
      </c>
      <c r="J1145" s="68" t="s">
        <v>10163</v>
      </c>
      <c r="K1145" s="68">
        <v>0</v>
      </c>
      <c r="L1145" s="68">
        <v>0</v>
      </c>
      <c r="M1145" s="68">
        <v>0</v>
      </c>
      <c r="N1145" s="68">
        <v>0</v>
      </c>
      <c r="O1145" s="68">
        <v>52</v>
      </c>
      <c r="P1145" s="68">
        <v>0</v>
      </c>
      <c r="Q1145" s="68">
        <v>0</v>
      </c>
      <c r="R1145" s="68">
        <v>0</v>
      </c>
      <c r="S1145" s="68">
        <v>0</v>
      </c>
      <c r="T1145" s="68">
        <v>0</v>
      </c>
      <c r="U1145" s="68">
        <v>0</v>
      </c>
      <c r="V1145" s="68">
        <v>0</v>
      </c>
      <c r="W1145" s="68">
        <v>0</v>
      </c>
      <c r="X1145" s="68">
        <v>0</v>
      </c>
      <c r="Y1145" s="68">
        <v>0</v>
      </c>
      <c r="Z1145" s="68">
        <v>0</v>
      </c>
      <c r="AA1145" s="68">
        <v>0</v>
      </c>
      <c r="AB1145" s="68">
        <v>0</v>
      </c>
      <c r="AC1145" s="68">
        <v>0</v>
      </c>
      <c r="AD1145" s="68">
        <v>0</v>
      </c>
      <c r="AE1145" s="68">
        <v>0</v>
      </c>
      <c r="AF1145" s="68">
        <v>0</v>
      </c>
      <c r="AG1145" s="68">
        <v>0</v>
      </c>
      <c r="AH1145" s="68">
        <v>0</v>
      </c>
      <c r="AI1145" s="68">
        <v>0</v>
      </c>
      <c r="AJ1145" s="68">
        <v>0</v>
      </c>
      <c r="AK1145" s="68">
        <v>0</v>
      </c>
      <c r="AL1145" s="68">
        <v>0</v>
      </c>
      <c r="AM1145" s="68">
        <v>0</v>
      </c>
      <c r="AN1145" s="68">
        <v>0</v>
      </c>
      <c r="AO1145" s="68">
        <v>0</v>
      </c>
      <c r="AP1145" s="68" t="s">
        <v>10164</v>
      </c>
      <c r="AQ1145" s="68">
        <v>1</v>
      </c>
      <c r="AR1145" s="68">
        <v>0</v>
      </c>
      <c r="AS1145" s="68">
        <v>0</v>
      </c>
      <c r="AT1145" s="68">
        <v>0</v>
      </c>
      <c r="AU1145" s="68">
        <v>0</v>
      </c>
      <c r="AV1145" s="68">
        <v>4</v>
      </c>
      <c r="AW1145" s="68"/>
      <c r="AX1145" s="68">
        <v>0</v>
      </c>
      <c r="AY1145" s="126">
        <v>0</v>
      </c>
      <c r="AZ1145" s="68">
        <v>0</v>
      </c>
      <c r="BA1145" s="68">
        <v>0</v>
      </c>
      <c r="EQ1145" s="68">
        <v>21250002</v>
      </c>
      <c r="ER1145" s="175">
        <v>1</v>
      </c>
      <c r="ES1145" s="68">
        <v>650</v>
      </c>
      <c r="ET1145" s="68">
        <v>2</v>
      </c>
      <c r="EU1145" s="68">
        <v>0</v>
      </c>
      <c r="EV1145" s="68">
        <v>150002</v>
      </c>
      <c r="EW1145" s="68" t="s">
        <v>2640</v>
      </c>
      <c r="EX1145" s="68" t="str">
        <f t="shared" si="50"/>
        <v>소형</v>
      </c>
      <c r="GE1145" s="68">
        <v>32019</v>
      </c>
      <c r="GF1145" s="68" t="s">
        <v>4783</v>
      </c>
    </row>
    <row r="1146" spans="6:188" x14ac:dyDescent="0.3">
      <c r="F1146" s="68">
        <v>85090</v>
      </c>
      <c r="G1146" s="68">
        <v>2</v>
      </c>
      <c r="H1146" s="68">
        <v>185090</v>
      </c>
      <c r="I1146" s="68">
        <v>285090</v>
      </c>
      <c r="J1146" s="68" t="s">
        <v>10165</v>
      </c>
      <c r="K1146" s="68">
        <v>0</v>
      </c>
      <c r="L1146" s="68">
        <v>0</v>
      </c>
      <c r="M1146" s="68">
        <v>0</v>
      </c>
      <c r="N1146" s="68">
        <v>0</v>
      </c>
      <c r="O1146" s="68">
        <v>53</v>
      </c>
      <c r="P1146" s="68">
        <v>0</v>
      </c>
      <c r="Q1146" s="68">
        <v>0</v>
      </c>
      <c r="R1146" s="68">
        <v>0</v>
      </c>
      <c r="S1146" s="68">
        <v>0</v>
      </c>
      <c r="T1146" s="68">
        <v>0</v>
      </c>
      <c r="U1146" s="68">
        <v>0</v>
      </c>
      <c r="V1146" s="68">
        <v>0</v>
      </c>
      <c r="W1146" s="68">
        <v>0</v>
      </c>
      <c r="X1146" s="68">
        <v>0</v>
      </c>
      <c r="Y1146" s="68">
        <v>0</v>
      </c>
      <c r="Z1146" s="68">
        <v>0</v>
      </c>
      <c r="AA1146" s="68">
        <v>0</v>
      </c>
      <c r="AB1146" s="68">
        <v>0</v>
      </c>
      <c r="AC1146" s="68">
        <v>0</v>
      </c>
      <c r="AD1146" s="68">
        <v>0</v>
      </c>
      <c r="AE1146" s="68">
        <v>0</v>
      </c>
      <c r="AF1146" s="68">
        <v>0</v>
      </c>
      <c r="AG1146" s="68">
        <v>0</v>
      </c>
      <c r="AH1146" s="68">
        <v>0</v>
      </c>
      <c r="AI1146" s="68">
        <v>0</v>
      </c>
      <c r="AJ1146" s="68">
        <v>0</v>
      </c>
      <c r="AK1146" s="68">
        <v>0</v>
      </c>
      <c r="AL1146" s="68">
        <v>0</v>
      </c>
      <c r="AM1146" s="68">
        <v>0</v>
      </c>
      <c r="AN1146" s="68">
        <v>0</v>
      </c>
      <c r="AO1146" s="68">
        <v>0</v>
      </c>
      <c r="AP1146" s="68" t="s">
        <v>10166</v>
      </c>
      <c r="AQ1146" s="68">
        <v>1</v>
      </c>
      <c r="AR1146" s="68">
        <v>0</v>
      </c>
      <c r="AS1146" s="68">
        <v>0</v>
      </c>
      <c r="AT1146" s="68">
        <v>0</v>
      </c>
      <c r="AU1146" s="68">
        <v>0</v>
      </c>
      <c r="AV1146" s="68">
        <v>4</v>
      </c>
      <c r="AW1146" s="68"/>
      <c r="AX1146" s="68">
        <v>0</v>
      </c>
      <c r="AY1146" s="126">
        <v>0</v>
      </c>
      <c r="AZ1146" s="68">
        <v>0</v>
      </c>
      <c r="BA1146" s="68">
        <v>0</v>
      </c>
      <c r="EQ1146" s="68">
        <v>30150002</v>
      </c>
      <c r="ER1146" s="175">
        <v>1</v>
      </c>
      <c r="ES1146" s="68">
        <v>650</v>
      </c>
      <c r="ET1146" s="68">
        <v>2</v>
      </c>
      <c r="EU1146" s="68">
        <v>0</v>
      </c>
      <c r="EV1146" s="68">
        <v>150002</v>
      </c>
      <c r="EW1146" s="68" t="s">
        <v>2640</v>
      </c>
      <c r="EX1146" s="68" t="str">
        <f t="shared" si="50"/>
        <v>소형</v>
      </c>
      <c r="GE1146" s="68">
        <v>32020</v>
      </c>
      <c r="GF1146" s="68" t="s">
        <v>4784</v>
      </c>
    </row>
    <row r="1147" spans="6:188" x14ac:dyDescent="0.3">
      <c r="F1147" s="68">
        <v>85091</v>
      </c>
      <c r="G1147" s="68">
        <v>2</v>
      </c>
      <c r="H1147" s="68">
        <v>185091</v>
      </c>
      <c r="I1147" s="68">
        <v>285091</v>
      </c>
      <c r="J1147" s="68" t="s">
        <v>10167</v>
      </c>
      <c r="K1147" s="68">
        <v>0</v>
      </c>
      <c r="L1147" s="68">
        <v>0</v>
      </c>
      <c r="M1147" s="68">
        <v>0</v>
      </c>
      <c r="N1147" s="68">
        <v>0</v>
      </c>
      <c r="O1147" s="68">
        <v>54</v>
      </c>
      <c r="P1147" s="68">
        <v>0</v>
      </c>
      <c r="Q1147" s="68">
        <v>0</v>
      </c>
      <c r="R1147" s="68">
        <v>0</v>
      </c>
      <c r="S1147" s="68">
        <v>0</v>
      </c>
      <c r="T1147" s="68">
        <v>0</v>
      </c>
      <c r="U1147" s="68">
        <v>0</v>
      </c>
      <c r="V1147" s="68">
        <v>0</v>
      </c>
      <c r="W1147" s="68">
        <v>0</v>
      </c>
      <c r="X1147" s="68">
        <v>0</v>
      </c>
      <c r="Y1147" s="68">
        <v>0</v>
      </c>
      <c r="Z1147" s="68">
        <v>0</v>
      </c>
      <c r="AA1147" s="68">
        <v>0</v>
      </c>
      <c r="AB1147" s="68">
        <v>0</v>
      </c>
      <c r="AC1147" s="68">
        <v>0</v>
      </c>
      <c r="AD1147" s="68">
        <v>0</v>
      </c>
      <c r="AE1147" s="68">
        <v>0</v>
      </c>
      <c r="AF1147" s="68">
        <v>0</v>
      </c>
      <c r="AG1147" s="68">
        <v>0</v>
      </c>
      <c r="AH1147" s="68">
        <v>0</v>
      </c>
      <c r="AI1147" s="68">
        <v>0</v>
      </c>
      <c r="AJ1147" s="68">
        <v>0</v>
      </c>
      <c r="AK1147" s="68">
        <v>0</v>
      </c>
      <c r="AL1147" s="68">
        <v>0</v>
      </c>
      <c r="AM1147" s="68">
        <v>0</v>
      </c>
      <c r="AN1147" s="68">
        <v>0</v>
      </c>
      <c r="AO1147" s="68">
        <v>0</v>
      </c>
      <c r="AP1147" s="68" t="s">
        <v>10168</v>
      </c>
      <c r="AQ1147" s="68">
        <v>1</v>
      </c>
      <c r="AR1147" s="68">
        <v>0</v>
      </c>
      <c r="AS1147" s="68">
        <v>0</v>
      </c>
      <c r="AT1147" s="68">
        <v>0</v>
      </c>
      <c r="AU1147" s="68">
        <v>0</v>
      </c>
      <c r="AV1147" s="68">
        <v>4</v>
      </c>
      <c r="AW1147" s="68"/>
      <c r="AX1147" s="68">
        <v>0</v>
      </c>
      <c r="AY1147" s="126">
        <v>0</v>
      </c>
      <c r="AZ1147" s="68">
        <v>0</v>
      </c>
      <c r="BA1147" s="68">
        <v>0</v>
      </c>
      <c r="EQ1147" s="68">
        <v>30250002</v>
      </c>
      <c r="ER1147" s="175">
        <v>1</v>
      </c>
      <c r="ES1147" s="68">
        <v>650</v>
      </c>
      <c r="ET1147" s="68">
        <v>2</v>
      </c>
      <c r="EU1147" s="68">
        <v>0</v>
      </c>
      <c r="EV1147" s="68">
        <v>150002</v>
      </c>
      <c r="EW1147" s="68" t="s">
        <v>2640</v>
      </c>
      <c r="EX1147" s="68" t="str">
        <f t="shared" si="50"/>
        <v>소형</v>
      </c>
      <c r="GE1147" s="68">
        <v>32021</v>
      </c>
      <c r="GF1147" s="68" t="s">
        <v>4785</v>
      </c>
    </row>
    <row r="1148" spans="6:188" x14ac:dyDescent="0.3">
      <c r="F1148" s="68">
        <v>85092</v>
      </c>
      <c r="G1148" s="68">
        <v>2</v>
      </c>
      <c r="H1148" s="68">
        <v>0</v>
      </c>
      <c r="I1148" s="68">
        <v>0</v>
      </c>
      <c r="J1148" s="68" t="s">
        <v>10169</v>
      </c>
      <c r="K1148" s="68">
        <v>0</v>
      </c>
      <c r="L1148" s="68">
        <v>0</v>
      </c>
      <c r="M1148" s="68">
        <v>0</v>
      </c>
      <c r="N1148" s="68">
        <v>0</v>
      </c>
      <c r="O1148" s="68">
        <v>38</v>
      </c>
      <c r="P1148" s="68">
        <v>0</v>
      </c>
      <c r="Q1148" s="68">
        <v>0</v>
      </c>
      <c r="R1148" s="68">
        <v>0</v>
      </c>
      <c r="S1148" s="68">
        <v>0</v>
      </c>
      <c r="T1148" s="68">
        <v>0</v>
      </c>
      <c r="U1148" s="68">
        <v>0</v>
      </c>
      <c r="V1148" s="68">
        <v>0</v>
      </c>
      <c r="W1148" s="68">
        <v>0</v>
      </c>
      <c r="X1148" s="68">
        <v>0</v>
      </c>
      <c r="Y1148" s="68">
        <v>0</v>
      </c>
      <c r="Z1148" s="68">
        <v>0</v>
      </c>
      <c r="AA1148" s="68">
        <v>0</v>
      </c>
      <c r="AB1148" s="68">
        <v>0</v>
      </c>
      <c r="AC1148" s="68">
        <v>0</v>
      </c>
      <c r="AD1148" s="68">
        <v>0</v>
      </c>
      <c r="AE1148" s="68">
        <v>0</v>
      </c>
      <c r="AF1148" s="68">
        <v>0</v>
      </c>
      <c r="AG1148" s="68">
        <v>0</v>
      </c>
      <c r="AH1148" s="68">
        <v>0</v>
      </c>
      <c r="AI1148" s="68">
        <v>0</v>
      </c>
      <c r="AJ1148" s="68">
        <v>0</v>
      </c>
      <c r="AK1148" s="68">
        <v>0</v>
      </c>
      <c r="AL1148" s="68">
        <v>0</v>
      </c>
      <c r="AM1148" s="68">
        <v>0</v>
      </c>
      <c r="AN1148" s="68">
        <v>0</v>
      </c>
      <c r="AO1148" s="68">
        <v>0</v>
      </c>
      <c r="AP1148" s="68" t="s">
        <v>2485</v>
      </c>
      <c r="AQ1148" s="68">
        <v>1</v>
      </c>
      <c r="AR1148" s="68">
        <v>0</v>
      </c>
      <c r="AS1148" s="68">
        <v>0</v>
      </c>
      <c r="AT1148" s="68">
        <v>0</v>
      </c>
      <c r="AU1148" s="68">
        <v>0</v>
      </c>
      <c r="AV1148" s="68">
        <v>4</v>
      </c>
      <c r="AW1148" s="68"/>
      <c r="AX1148" s="68">
        <v>0</v>
      </c>
      <c r="AY1148" s="126">
        <v>0</v>
      </c>
      <c r="AZ1148" s="68">
        <v>0</v>
      </c>
      <c r="BA1148" s="68">
        <v>0</v>
      </c>
      <c r="EQ1148" s="68">
        <v>30350002</v>
      </c>
      <c r="ER1148" s="175">
        <v>1</v>
      </c>
      <c r="ES1148" s="68">
        <v>650</v>
      </c>
      <c r="ET1148" s="68">
        <v>2</v>
      </c>
      <c r="EU1148" s="68">
        <v>0</v>
      </c>
      <c r="EV1148" s="68">
        <v>150002</v>
      </c>
      <c r="EW1148" s="68" t="s">
        <v>2640</v>
      </c>
      <c r="EX1148" s="68" t="str">
        <f t="shared" si="50"/>
        <v>소형</v>
      </c>
      <c r="GE1148" s="68">
        <v>33000</v>
      </c>
      <c r="GF1148" s="68" t="s">
        <v>4093</v>
      </c>
    </row>
    <row r="1149" spans="6:188" x14ac:dyDescent="0.3">
      <c r="F1149" s="68">
        <v>85093</v>
      </c>
      <c r="G1149" s="68">
        <v>2</v>
      </c>
      <c r="H1149" s="68">
        <v>0</v>
      </c>
      <c r="I1149" s="68">
        <v>0</v>
      </c>
      <c r="J1149" s="68" t="s">
        <v>10170</v>
      </c>
      <c r="K1149" s="68">
        <v>0</v>
      </c>
      <c r="L1149" s="68">
        <v>0</v>
      </c>
      <c r="M1149" s="68">
        <v>0</v>
      </c>
      <c r="N1149" s="68">
        <v>0</v>
      </c>
      <c r="O1149" s="68">
        <v>39</v>
      </c>
      <c r="P1149" s="68">
        <v>0</v>
      </c>
      <c r="Q1149" s="68">
        <v>0</v>
      </c>
      <c r="R1149" s="68">
        <v>0</v>
      </c>
      <c r="S1149" s="68">
        <v>0</v>
      </c>
      <c r="T1149" s="68">
        <v>0</v>
      </c>
      <c r="U1149" s="68">
        <v>0</v>
      </c>
      <c r="V1149" s="68">
        <v>0</v>
      </c>
      <c r="W1149" s="68">
        <v>0</v>
      </c>
      <c r="X1149" s="68">
        <v>0</v>
      </c>
      <c r="Y1149" s="68">
        <v>0</v>
      </c>
      <c r="Z1149" s="68">
        <v>0</v>
      </c>
      <c r="AA1149" s="68">
        <v>0</v>
      </c>
      <c r="AB1149" s="68">
        <v>0</v>
      </c>
      <c r="AC1149" s="68">
        <v>0</v>
      </c>
      <c r="AD1149" s="68">
        <v>0</v>
      </c>
      <c r="AE1149" s="68">
        <v>0</v>
      </c>
      <c r="AF1149" s="68">
        <v>0</v>
      </c>
      <c r="AG1149" s="68">
        <v>0</v>
      </c>
      <c r="AH1149" s="68">
        <v>0</v>
      </c>
      <c r="AI1149" s="68">
        <v>0</v>
      </c>
      <c r="AJ1149" s="68">
        <v>0</v>
      </c>
      <c r="AK1149" s="68">
        <v>0</v>
      </c>
      <c r="AL1149" s="68">
        <v>0</v>
      </c>
      <c r="AM1149" s="68">
        <v>0</v>
      </c>
      <c r="AN1149" s="68">
        <v>0</v>
      </c>
      <c r="AO1149" s="68">
        <v>0</v>
      </c>
      <c r="AP1149" s="68" t="s">
        <v>2485</v>
      </c>
      <c r="AQ1149" s="68">
        <v>1</v>
      </c>
      <c r="AR1149" s="68">
        <v>0</v>
      </c>
      <c r="AS1149" s="68">
        <v>0</v>
      </c>
      <c r="AT1149" s="68">
        <v>0</v>
      </c>
      <c r="AU1149" s="68">
        <v>0</v>
      </c>
      <c r="AV1149" s="68">
        <v>4</v>
      </c>
      <c r="AW1149" s="68"/>
      <c r="AX1149" s="68">
        <v>0</v>
      </c>
      <c r="AY1149" s="126">
        <v>0</v>
      </c>
      <c r="AZ1149" s="68">
        <v>0</v>
      </c>
      <c r="BA1149" s="68">
        <v>0</v>
      </c>
      <c r="EQ1149" s="68">
        <v>30450002</v>
      </c>
      <c r="ER1149" s="175">
        <v>1</v>
      </c>
      <c r="ES1149" s="68">
        <v>650</v>
      </c>
      <c r="ET1149" s="68">
        <v>2</v>
      </c>
      <c r="EU1149" s="68">
        <v>0</v>
      </c>
      <c r="EV1149" s="68">
        <v>150002</v>
      </c>
      <c r="EW1149" s="68" t="s">
        <v>2640</v>
      </c>
      <c r="EX1149" s="68" t="str">
        <f t="shared" si="50"/>
        <v>소형</v>
      </c>
      <c r="GE1149" s="68">
        <v>33001</v>
      </c>
      <c r="GF1149" s="68" t="s">
        <v>4786</v>
      </c>
    </row>
    <row r="1150" spans="6:188" x14ac:dyDescent="0.3">
      <c r="F1150" s="68">
        <v>85094</v>
      </c>
      <c r="G1150" s="68">
        <v>2</v>
      </c>
      <c r="H1150" s="68">
        <v>0</v>
      </c>
      <c r="I1150" s="68">
        <v>0</v>
      </c>
      <c r="J1150" s="68" t="s">
        <v>10171</v>
      </c>
      <c r="K1150" s="68">
        <v>0</v>
      </c>
      <c r="L1150" s="68">
        <v>0</v>
      </c>
      <c r="M1150" s="68">
        <v>0</v>
      </c>
      <c r="N1150" s="68">
        <v>0</v>
      </c>
      <c r="O1150" s="68">
        <v>40</v>
      </c>
      <c r="P1150" s="68">
        <v>0</v>
      </c>
      <c r="Q1150" s="68">
        <v>0</v>
      </c>
      <c r="R1150" s="68">
        <v>0</v>
      </c>
      <c r="S1150" s="68">
        <v>0</v>
      </c>
      <c r="T1150" s="68">
        <v>0</v>
      </c>
      <c r="U1150" s="68">
        <v>0</v>
      </c>
      <c r="V1150" s="68">
        <v>0</v>
      </c>
      <c r="W1150" s="68">
        <v>0</v>
      </c>
      <c r="X1150" s="68">
        <v>0</v>
      </c>
      <c r="Y1150" s="68">
        <v>0</v>
      </c>
      <c r="Z1150" s="68">
        <v>0</v>
      </c>
      <c r="AA1150" s="68">
        <v>0</v>
      </c>
      <c r="AB1150" s="68">
        <v>0</v>
      </c>
      <c r="AC1150" s="68">
        <v>0</v>
      </c>
      <c r="AD1150" s="68">
        <v>0</v>
      </c>
      <c r="AE1150" s="68">
        <v>0</v>
      </c>
      <c r="AF1150" s="68">
        <v>0</v>
      </c>
      <c r="AG1150" s="68">
        <v>0</v>
      </c>
      <c r="AH1150" s="68">
        <v>0</v>
      </c>
      <c r="AI1150" s="68">
        <v>0</v>
      </c>
      <c r="AJ1150" s="68">
        <v>0</v>
      </c>
      <c r="AK1150" s="68">
        <v>0</v>
      </c>
      <c r="AL1150" s="68">
        <v>0</v>
      </c>
      <c r="AM1150" s="68">
        <v>0</v>
      </c>
      <c r="AN1150" s="68">
        <v>0</v>
      </c>
      <c r="AO1150" s="68">
        <v>0</v>
      </c>
      <c r="AP1150" s="68" t="s">
        <v>2485</v>
      </c>
      <c r="AQ1150" s="68">
        <v>1</v>
      </c>
      <c r="AR1150" s="68">
        <v>0</v>
      </c>
      <c r="AS1150" s="68">
        <v>0</v>
      </c>
      <c r="AT1150" s="68">
        <v>0</v>
      </c>
      <c r="AU1150" s="68">
        <v>0</v>
      </c>
      <c r="AV1150" s="68">
        <v>4</v>
      </c>
      <c r="AW1150" s="68"/>
      <c r="AX1150" s="68">
        <v>0</v>
      </c>
      <c r="AY1150" s="126">
        <v>0</v>
      </c>
      <c r="AZ1150" s="68">
        <v>0</v>
      </c>
      <c r="BA1150" s="68">
        <v>0</v>
      </c>
      <c r="EQ1150" s="68">
        <v>30550002</v>
      </c>
      <c r="ER1150" s="175">
        <v>1</v>
      </c>
      <c r="ES1150" s="68">
        <v>650</v>
      </c>
      <c r="ET1150" s="68">
        <v>2</v>
      </c>
      <c r="EU1150" s="68">
        <v>0</v>
      </c>
      <c r="EV1150" s="68">
        <v>150002</v>
      </c>
      <c r="EW1150" s="68" t="s">
        <v>2640</v>
      </c>
      <c r="EX1150" s="68" t="str">
        <f t="shared" si="50"/>
        <v>소형</v>
      </c>
      <c r="GE1150" s="68">
        <v>33002</v>
      </c>
      <c r="GF1150" s="68" t="s">
        <v>4787</v>
      </c>
    </row>
    <row r="1151" spans="6:188" x14ac:dyDescent="0.3">
      <c r="F1151" s="68">
        <v>85095</v>
      </c>
      <c r="G1151" s="68">
        <v>2</v>
      </c>
      <c r="H1151" s="68">
        <v>0</v>
      </c>
      <c r="I1151" s="68">
        <v>0</v>
      </c>
      <c r="J1151" s="68" t="s">
        <v>10172</v>
      </c>
      <c r="K1151" s="68">
        <v>0</v>
      </c>
      <c r="L1151" s="68">
        <v>0</v>
      </c>
      <c r="M1151" s="68">
        <v>0</v>
      </c>
      <c r="N1151" s="68">
        <v>0</v>
      </c>
      <c r="O1151" s="68">
        <v>41</v>
      </c>
      <c r="P1151" s="68">
        <v>0</v>
      </c>
      <c r="Q1151" s="68">
        <v>0</v>
      </c>
      <c r="R1151" s="68">
        <v>0</v>
      </c>
      <c r="S1151" s="68">
        <v>0</v>
      </c>
      <c r="T1151" s="68">
        <v>0</v>
      </c>
      <c r="U1151" s="68">
        <v>0</v>
      </c>
      <c r="V1151" s="68">
        <v>0</v>
      </c>
      <c r="W1151" s="68">
        <v>0</v>
      </c>
      <c r="X1151" s="68">
        <v>0</v>
      </c>
      <c r="Y1151" s="68">
        <v>0</v>
      </c>
      <c r="Z1151" s="68">
        <v>0</v>
      </c>
      <c r="AA1151" s="68">
        <v>0</v>
      </c>
      <c r="AB1151" s="68">
        <v>0</v>
      </c>
      <c r="AC1151" s="68">
        <v>0</v>
      </c>
      <c r="AD1151" s="68">
        <v>0</v>
      </c>
      <c r="AE1151" s="68">
        <v>0</v>
      </c>
      <c r="AF1151" s="68">
        <v>0</v>
      </c>
      <c r="AG1151" s="68">
        <v>0</v>
      </c>
      <c r="AH1151" s="68">
        <v>0</v>
      </c>
      <c r="AI1151" s="68">
        <v>0</v>
      </c>
      <c r="AJ1151" s="68">
        <v>0</v>
      </c>
      <c r="AK1151" s="68">
        <v>0</v>
      </c>
      <c r="AL1151" s="68">
        <v>0</v>
      </c>
      <c r="AM1151" s="68">
        <v>0</v>
      </c>
      <c r="AN1151" s="68">
        <v>0</v>
      </c>
      <c r="AO1151" s="68">
        <v>0</v>
      </c>
      <c r="AP1151" s="68" t="s">
        <v>2485</v>
      </c>
      <c r="AQ1151" s="68">
        <v>1</v>
      </c>
      <c r="AR1151" s="68">
        <v>0</v>
      </c>
      <c r="AS1151" s="68">
        <v>0</v>
      </c>
      <c r="AT1151" s="68">
        <v>0</v>
      </c>
      <c r="AU1151" s="68">
        <v>0</v>
      </c>
      <c r="AV1151" s="68">
        <v>4</v>
      </c>
      <c r="AW1151" s="68"/>
      <c r="AX1151" s="68">
        <v>0</v>
      </c>
      <c r="AY1151" s="126">
        <v>0</v>
      </c>
      <c r="AZ1151" s="68">
        <v>0</v>
      </c>
      <c r="BA1151" s="68">
        <v>0</v>
      </c>
      <c r="EQ1151" s="68">
        <v>30650002</v>
      </c>
      <c r="ER1151" s="175">
        <v>1</v>
      </c>
      <c r="ES1151" s="68">
        <v>650</v>
      </c>
      <c r="ET1151" s="68">
        <v>2</v>
      </c>
      <c r="EU1151" s="68">
        <v>0</v>
      </c>
      <c r="EV1151" s="68">
        <v>150002</v>
      </c>
      <c r="EW1151" s="68" t="s">
        <v>2640</v>
      </c>
      <c r="EX1151" s="68" t="str">
        <f t="shared" si="50"/>
        <v>소형</v>
      </c>
      <c r="GE1151" s="68">
        <v>33003</v>
      </c>
      <c r="GF1151" s="68" t="s">
        <v>4788</v>
      </c>
    </row>
    <row r="1152" spans="6:188" x14ac:dyDescent="0.3">
      <c r="F1152" s="68">
        <v>85096</v>
      </c>
      <c r="G1152" s="68">
        <v>2</v>
      </c>
      <c r="H1152" s="68">
        <v>185096</v>
      </c>
      <c r="I1152" s="68">
        <v>285008</v>
      </c>
      <c r="J1152" s="68" t="s">
        <v>10173</v>
      </c>
      <c r="K1152" s="68" t="s">
        <v>10174</v>
      </c>
      <c r="L1152" s="68">
        <v>0</v>
      </c>
      <c r="M1152" s="68">
        <v>0</v>
      </c>
      <c r="N1152" s="68">
        <v>0</v>
      </c>
      <c r="O1152" s="68">
        <v>120</v>
      </c>
      <c r="P1152" s="68">
        <v>0</v>
      </c>
      <c r="Q1152" s="68">
        <v>0</v>
      </c>
      <c r="R1152" s="68">
        <v>0</v>
      </c>
      <c r="S1152" s="68">
        <v>0</v>
      </c>
      <c r="T1152" s="68">
        <v>0</v>
      </c>
      <c r="U1152" s="68">
        <v>0</v>
      </c>
      <c r="V1152" s="68">
        <v>0</v>
      </c>
      <c r="W1152" s="68">
        <v>0</v>
      </c>
      <c r="X1152" s="68">
        <v>0</v>
      </c>
      <c r="Y1152" s="68">
        <v>0</v>
      </c>
      <c r="Z1152" s="68">
        <v>0</v>
      </c>
      <c r="AA1152" s="68">
        <v>0</v>
      </c>
      <c r="AB1152" s="68">
        <v>0</v>
      </c>
      <c r="AC1152" s="68">
        <v>0</v>
      </c>
      <c r="AD1152" s="68">
        <v>0</v>
      </c>
      <c r="AE1152" s="68">
        <v>0</v>
      </c>
      <c r="AF1152" s="68">
        <v>0</v>
      </c>
      <c r="AG1152" s="68">
        <v>0</v>
      </c>
      <c r="AH1152" s="68">
        <v>0</v>
      </c>
      <c r="AI1152" s="68">
        <v>0</v>
      </c>
      <c r="AJ1152" s="68">
        <v>0</v>
      </c>
      <c r="AK1152" s="68">
        <v>0</v>
      </c>
      <c r="AL1152" s="68">
        <v>0</v>
      </c>
      <c r="AM1152" s="68">
        <v>0</v>
      </c>
      <c r="AN1152" s="68">
        <v>0</v>
      </c>
      <c r="AO1152" s="68">
        <v>0</v>
      </c>
      <c r="AP1152" s="68" t="s">
        <v>1455</v>
      </c>
      <c r="AQ1152" s="68">
        <v>1</v>
      </c>
      <c r="AR1152" s="68">
        <v>0</v>
      </c>
      <c r="AS1152" s="68">
        <v>0</v>
      </c>
      <c r="AT1152" s="68">
        <v>0</v>
      </c>
      <c r="AU1152" s="68">
        <v>0</v>
      </c>
      <c r="AV1152" s="68">
        <v>4</v>
      </c>
      <c r="AW1152" s="68"/>
      <c r="AX1152" s="68">
        <v>0</v>
      </c>
      <c r="AY1152" s="126">
        <v>0</v>
      </c>
      <c r="AZ1152" s="68">
        <v>0</v>
      </c>
      <c r="BA1152" s="68">
        <v>0</v>
      </c>
      <c r="EQ1152" s="68">
        <v>30750002</v>
      </c>
      <c r="ER1152" s="175">
        <v>1</v>
      </c>
      <c r="ES1152" s="68">
        <v>650</v>
      </c>
      <c r="ET1152" s="68">
        <v>2</v>
      </c>
      <c r="EU1152" s="68">
        <v>0</v>
      </c>
      <c r="EV1152" s="68">
        <v>150002</v>
      </c>
      <c r="EW1152" s="68" t="s">
        <v>2640</v>
      </c>
      <c r="EX1152" s="68" t="str">
        <f t="shared" si="50"/>
        <v>소형</v>
      </c>
      <c r="GE1152" s="68">
        <v>33004</v>
      </c>
      <c r="GF1152" s="68" t="s">
        <v>4789</v>
      </c>
    </row>
    <row r="1153" spans="6:188" x14ac:dyDescent="0.3">
      <c r="F1153" s="68">
        <v>85097</v>
      </c>
      <c r="G1153" s="68">
        <v>2</v>
      </c>
      <c r="H1153" s="68">
        <v>185097</v>
      </c>
      <c r="I1153" s="68">
        <v>285041</v>
      </c>
      <c r="J1153" s="68" t="s">
        <v>10175</v>
      </c>
      <c r="K1153" s="68" t="s">
        <v>10143</v>
      </c>
      <c r="L1153" s="68">
        <v>0</v>
      </c>
      <c r="M1153" s="68">
        <v>0</v>
      </c>
      <c r="N1153" s="68">
        <v>0</v>
      </c>
      <c r="O1153" s="68">
        <v>10</v>
      </c>
      <c r="P1153" s="68">
        <v>0</v>
      </c>
      <c r="Q1153" s="68">
        <v>0</v>
      </c>
      <c r="R1153" s="68">
        <v>0</v>
      </c>
      <c r="S1153" s="68">
        <v>0</v>
      </c>
      <c r="T1153" s="68">
        <v>0</v>
      </c>
      <c r="U1153" s="68">
        <v>0</v>
      </c>
      <c r="V1153" s="68">
        <v>0</v>
      </c>
      <c r="W1153" s="68">
        <v>0</v>
      </c>
      <c r="X1153" s="68">
        <v>0</v>
      </c>
      <c r="Y1153" s="68">
        <v>0</v>
      </c>
      <c r="Z1153" s="68">
        <v>0</v>
      </c>
      <c r="AA1153" s="68">
        <v>0</v>
      </c>
      <c r="AB1153" s="68">
        <v>0</v>
      </c>
      <c r="AC1153" s="68">
        <v>0</v>
      </c>
      <c r="AD1153" s="68">
        <v>0</v>
      </c>
      <c r="AE1153" s="68">
        <v>0</v>
      </c>
      <c r="AF1153" s="68">
        <v>0</v>
      </c>
      <c r="AG1153" s="68">
        <v>0</v>
      </c>
      <c r="AH1153" s="68">
        <v>0</v>
      </c>
      <c r="AI1153" s="68">
        <v>0</v>
      </c>
      <c r="AJ1153" s="68">
        <v>0</v>
      </c>
      <c r="AK1153" s="68">
        <v>0</v>
      </c>
      <c r="AL1153" s="68">
        <v>0</v>
      </c>
      <c r="AM1153" s="68">
        <v>0</v>
      </c>
      <c r="AN1153" s="68">
        <v>0</v>
      </c>
      <c r="AO1153" s="68">
        <v>0</v>
      </c>
      <c r="AP1153" s="68" t="s">
        <v>8697</v>
      </c>
      <c r="AQ1153" s="68">
        <v>1</v>
      </c>
      <c r="AR1153" s="68">
        <v>0</v>
      </c>
      <c r="AS1153" s="68">
        <v>0</v>
      </c>
      <c r="AT1153" s="68">
        <v>0</v>
      </c>
      <c r="AU1153" s="68">
        <v>0</v>
      </c>
      <c r="AV1153" s="68">
        <v>4</v>
      </c>
      <c r="AW1153" s="68"/>
      <c r="AX1153" s="68">
        <v>0</v>
      </c>
      <c r="AY1153" s="126">
        <v>0</v>
      </c>
      <c r="AZ1153" s="68">
        <v>0</v>
      </c>
      <c r="BA1153" s="68">
        <v>0</v>
      </c>
      <c r="EQ1153" s="68">
        <v>30850002</v>
      </c>
      <c r="ER1153" s="175">
        <v>1</v>
      </c>
      <c r="ES1153" s="68">
        <v>650</v>
      </c>
      <c r="ET1153" s="68">
        <v>2</v>
      </c>
      <c r="EU1153" s="68">
        <v>0</v>
      </c>
      <c r="EV1153" s="68">
        <v>150002</v>
      </c>
      <c r="EW1153" s="68" t="s">
        <v>2640</v>
      </c>
      <c r="EX1153" s="68" t="str">
        <f t="shared" si="50"/>
        <v>소형</v>
      </c>
      <c r="GE1153" s="68">
        <v>33005</v>
      </c>
      <c r="GF1153" s="68" t="s">
        <v>4790</v>
      </c>
    </row>
    <row r="1154" spans="6:188" x14ac:dyDescent="0.3">
      <c r="F1154" s="68">
        <v>85098</v>
      </c>
      <c r="G1154" s="68">
        <v>2</v>
      </c>
      <c r="H1154" s="68">
        <v>185098</v>
      </c>
      <c r="I1154" s="68">
        <v>285098</v>
      </c>
      <c r="J1154" s="68" t="s">
        <v>10176</v>
      </c>
      <c r="K1154" s="68">
        <v>0</v>
      </c>
      <c r="L1154" s="68">
        <v>0</v>
      </c>
      <c r="M1154" s="68">
        <v>0</v>
      </c>
      <c r="N1154" s="68">
        <v>0</v>
      </c>
      <c r="O1154" s="68">
        <v>64</v>
      </c>
      <c r="P1154" s="68">
        <v>0</v>
      </c>
      <c r="Q1154" s="68">
        <v>0</v>
      </c>
      <c r="R1154" s="68">
        <v>0</v>
      </c>
      <c r="S1154" s="68">
        <v>0</v>
      </c>
      <c r="T1154" s="68">
        <v>3</v>
      </c>
      <c r="U1154" s="68">
        <v>0</v>
      </c>
      <c r="V1154" s="68">
        <v>0</v>
      </c>
      <c r="W1154" s="68">
        <v>0</v>
      </c>
      <c r="X1154" s="68">
        <v>0</v>
      </c>
      <c r="Y1154" s="68">
        <v>0</v>
      </c>
      <c r="Z1154" s="68">
        <v>0</v>
      </c>
      <c r="AA1154" s="68">
        <v>0</v>
      </c>
      <c r="AB1154" s="68">
        <v>0</v>
      </c>
      <c r="AC1154" s="68">
        <v>0</v>
      </c>
      <c r="AD1154" s="68">
        <v>0</v>
      </c>
      <c r="AE1154" s="68">
        <v>0</v>
      </c>
      <c r="AF1154" s="68">
        <v>0</v>
      </c>
      <c r="AG1154" s="68">
        <v>0</v>
      </c>
      <c r="AH1154" s="68">
        <v>0</v>
      </c>
      <c r="AI1154" s="68">
        <v>0</v>
      </c>
      <c r="AJ1154" s="68">
        <v>0</v>
      </c>
      <c r="AK1154" s="68">
        <v>0</v>
      </c>
      <c r="AL1154" s="68">
        <v>0</v>
      </c>
      <c r="AM1154" s="68">
        <v>0</v>
      </c>
      <c r="AN1154" s="68">
        <v>0</v>
      </c>
      <c r="AO1154" s="68">
        <v>0</v>
      </c>
      <c r="AP1154" s="68" t="s">
        <v>1439</v>
      </c>
      <c r="AQ1154" s="68">
        <v>1</v>
      </c>
      <c r="AR1154" s="68">
        <v>0</v>
      </c>
      <c r="AS1154" s="68">
        <v>0</v>
      </c>
      <c r="AT1154" s="68">
        <v>0</v>
      </c>
      <c r="AU1154" s="68">
        <v>0</v>
      </c>
      <c r="AV1154" s="68">
        <v>4</v>
      </c>
      <c r="AW1154" s="68"/>
      <c r="AX1154" s="68">
        <v>0</v>
      </c>
      <c r="AY1154" s="126">
        <v>0</v>
      </c>
      <c r="AZ1154" s="68">
        <v>0</v>
      </c>
      <c r="BA1154" s="68">
        <v>0</v>
      </c>
      <c r="EQ1154" s="68">
        <v>30950002</v>
      </c>
      <c r="ER1154" s="175">
        <v>1</v>
      </c>
      <c r="ES1154" s="68">
        <v>650</v>
      </c>
      <c r="ET1154" s="68">
        <v>2</v>
      </c>
      <c r="EU1154" s="68">
        <v>0</v>
      </c>
      <c r="EV1154" s="68">
        <v>150002</v>
      </c>
      <c r="EW1154" s="68" t="s">
        <v>2640</v>
      </c>
      <c r="EX1154" s="68" t="str">
        <f t="shared" si="50"/>
        <v>소형</v>
      </c>
      <c r="GE1154" s="68">
        <v>33006</v>
      </c>
      <c r="GF1154" s="68" t="s">
        <v>4791</v>
      </c>
    </row>
    <row r="1155" spans="6:188" x14ac:dyDescent="0.3">
      <c r="F1155" s="68">
        <v>85099</v>
      </c>
      <c r="G1155" s="68">
        <v>2</v>
      </c>
      <c r="H1155" s="68">
        <v>185099</v>
      </c>
      <c r="I1155" s="68">
        <v>285099</v>
      </c>
      <c r="J1155" s="68" t="s">
        <v>10177</v>
      </c>
      <c r="K1155" s="68">
        <v>0</v>
      </c>
      <c r="L1155" s="68">
        <v>0</v>
      </c>
      <c r="M1155" s="68">
        <v>0</v>
      </c>
      <c r="N1155" s="68">
        <v>0</v>
      </c>
      <c r="O1155" s="68">
        <v>65</v>
      </c>
      <c r="P1155" s="68">
        <v>0</v>
      </c>
      <c r="Q1155" s="68">
        <v>0</v>
      </c>
      <c r="R1155" s="68">
        <v>0</v>
      </c>
      <c r="S1155" s="68">
        <v>0</v>
      </c>
      <c r="T1155" s="68">
        <v>3</v>
      </c>
      <c r="U1155" s="68">
        <v>0</v>
      </c>
      <c r="V1155" s="68">
        <v>0</v>
      </c>
      <c r="W1155" s="68">
        <v>0</v>
      </c>
      <c r="X1155" s="68">
        <v>0</v>
      </c>
      <c r="Y1155" s="68">
        <v>0</v>
      </c>
      <c r="Z1155" s="68">
        <v>0</v>
      </c>
      <c r="AA1155" s="68">
        <v>0</v>
      </c>
      <c r="AB1155" s="68">
        <v>0</v>
      </c>
      <c r="AC1155" s="68">
        <v>0</v>
      </c>
      <c r="AD1155" s="68">
        <v>0</v>
      </c>
      <c r="AE1155" s="68">
        <v>0</v>
      </c>
      <c r="AF1155" s="68">
        <v>0</v>
      </c>
      <c r="AG1155" s="68">
        <v>0</v>
      </c>
      <c r="AH1155" s="68">
        <v>0</v>
      </c>
      <c r="AI1155" s="68">
        <v>0</v>
      </c>
      <c r="AJ1155" s="68">
        <v>0</v>
      </c>
      <c r="AK1155" s="68">
        <v>0</v>
      </c>
      <c r="AL1155" s="68">
        <v>0</v>
      </c>
      <c r="AM1155" s="68">
        <v>0</v>
      </c>
      <c r="AN1155" s="68">
        <v>0</v>
      </c>
      <c r="AO1155" s="68">
        <v>0</v>
      </c>
      <c r="AP1155" s="68" t="s">
        <v>1457</v>
      </c>
      <c r="AQ1155" s="68">
        <v>1</v>
      </c>
      <c r="AR1155" s="68">
        <v>0</v>
      </c>
      <c r="AS1155" s="68">
        <v>0</v>
      </c>
      <c r="AT1155" s="68">
        <v>0</v>
      </c>
      <c r="AU1155" s="68">
        <v>0</v>
      </c>
      <c r="AV1155" s="68">
        <v>4</v>
      </c>
      <c r="AW1155" s="68"/>
      <c r="AX1155" s="68">
        <v>0</v>
      </c>
      <c r="AY1155" s="126">
        <v>0</v>
      </c>
      <c r="AZ1155" s="68">
        <v>0</v>
      </c>
      <c r="BA1155" s="68">
        <v>0</v>
      </c>
      <c r="EQ1155" s="68">
        <v>31050002</v>
      </c>
      <c r="ER1155" s="175">
        <v>1</v>
      </c>
      <c r="ES1155" s="68">
        <v>650</v>
      </c>
      <c r="ET1155" s="68">
        <v>2</v>
      </c>
      <c r="EU1155" s="68">
        <v>0</v>
      </c>
      <c r="EV1155" s="68">
        <v>150002</v>
      </c>
      <c r="EW1155" s="68" t="s">
        <v>2640</v>
      </c>
      <c r="EX1155" s="68" t="str">
        <f t="shared" ref="EX1155:EX1218" si="51">IF(ER1155=1,"소형",IF(ER1155=2,"중형","대형"))</f>
        <v>소형</v>
      </c>
      <c r="GE1155" s="68">
        <v>33007</v>
      </c>
      <c r="GF1155" s="68" t="s">
        <v>4792</v>
      </c>
    </row>
    <row r="1156" spans="6:188" x14ac:dyDescent="0.3">
      <c r="F1156" s="68">
        <v>85100</v>
      </c>
      <c r="G1156" s="68">
        <v>2</v>
      </c>
      <c r="H1156" s="68">
        <v>185100</v>
      </c>
      <c r="I1156" s="68">
        <v>285100</v>
      </c>
      <c r="J1156" s="68" t="s">
        <v>10178</v>
      </c>
      <c r="K1156" s="68">
        <v>0</v>
      </c>
      <c r="L1156" s="68">
        <v>0</v>
      </c>
      <c r="M1156" s="68">
        <v>0</v>
      </c>
      <c r="N1156" s="68">
        <v>0</v>
      </c>
      <c r="O1156" s="68">
        <v>66</v>
      </c>
      <c r="P1156" s="68">
        <v>0</v>
      </c>
      <c r="Q1156" s="68">
        <v>0</v>
      </c>
      <c r="R1156" s="68">
        <v>0</v>
      </c>
      <c r="S1156" s="68">
        <v>0</v>
      </c>
      <c r="T1156" s="68">
        <v>3</v>
      </c>
      <c r="U1156" s="68">
        <v>0</v>
      </c>
      <c r="V1156" s="68">
        <v>0</v>
      </c>
      <c r="W1156" s="68">
        <v>0</v>
      </c>
      <c r="X1156" s="68">
        <v>0</v>
      </c>
      <c r="Y1156" s="68">
        <v>0</v>
      </c>
      <c r="Z1156" s="68">
        <v>0</v>
      </c>
      <c r="AA1156" s="68">
        <v>0</v>
      </c>
      <c r="AB1156" s="68">
        <v>0</v>
      </c>
      <c r="AC1156" s="68">
        <v>0</v>
      </c>
      <c r="AD1156" s="68">
        <v>0</v>
      </c>
      <c r="AE1156" s="68">
        <v>0</v>
      </c>
      <c r="AF1156" s="68">
        <v>0</v>
      </c>
      <c r="AG1156" s="68">
        <v>0</v>
      </c>
      <c r="AH1156" s="68">
        <v>0</v>
      </c>
      <c r="AI1156" s="68">
        <v>0</v>
      </c>
      <c r="AJ1156" s="68">
        <v>0</v>
      </c>
      <c r="AK1156" s="68">
        <v>0</v>
      </c>
      <c r="AL1156" s="68">
        <v>0</v>
      </c>
      <c r="AM1156" s="68">
        <v>0</v>
      </c>
      <c r="AN1156" s="68">
        <v>0</v>
      </c>
      <c r="AO1156" s="68">
        <v>0</v>
      </c>
      <c r="AP1156" s="68" t="s">
        <v>1439</v>
      </c>
      <c r="AQ1156" s="68">
        <v>1</v>
      </c>
      <c r="AR1156" s="68">
        <v>0</v>
      </c>
      <c r="AS1156" s="68">
        <v>0</v>
      </c>
      <c r="AT1156" s="68">
        <v>0</v>
      </c>
      <c r="AU1156" s="68">
        <v>0</v>
      </c>
      <c r="AV1156" s="68">
        <v>4</v>
      </c>
      <c r="AW1156" s="68"/>
      <c r="AX1156" s="68">
        <v>0</v>
      </c>
      <c r="AY1156" s="126">
        <v>0</v>
      </c>
      <c r="AZ1156" s="68">
        <v>0</v>
      </c>
      <c r="BA1156" s="68">
        <v>0</v>
      </c>
      <c r="EQ1156" s="68">
        <v>31150002</v>
      </c>
      <c r="ER1156" s="175">
        <v>1</v>
      </c>
      <c r="ES1156" s="68">
        <v>650</v>
      </c>
      <c r="ET1156" s="68">
        <v>2</v>
      </c>
      <c r="EU1156" s="68">
        <v>0</v>
      </c>
      <c r="EV1156" s="68">
        <v>150002</v>
      </c>
      <c r="EW1156" s="68" t="s">
        <v>2640</v>
      </c>
      <c r="EX1156" s="68" t="str">
        <f t="shared" si="51"/>
        <v>소형</v>
      </c>
      <c r="GE1156" s="68">
        <v>33008</v>
      </c>
      <c r="GF1156" s="68" t="s">
        <v>4793</v>
      </c>
    </row>
    <row r="1157" spans="6:188" x14ac:dyDescent="0.3">
      <c r="F1157" s="68">
        <v>85101</v>
      </c>
      <c r="G1157" s="68">
        <v>2</v>
      </c>
      <c r="H1157" s="68">
        <v>185101</v>
      </c>
      <c r="I1157" s="68">
        <v>285101</v>
      </c>
      <c r="J1157" s="68" t="s">
        <v>10179</v>
      </c>
      <c r="K1157" s="68">
        <v>0</v>
      </c>
      <c r="L1157" s="68">
        <v>0</v>
      </c>
      <c r="M1157" s="68">
        <v>0</v>
      </c>
      <c r="N1157" s="68">
        <v>0</v>
      </c>
      <c r="O1157" s="68">
        <v>67</v>
      </c>
      <c r="P1157" s="68">
        <v>0</v>
      </c>
      <c r="Q1157" s="68">
        <v>0</v>
      </c>
      <c r="R1157" s="68">
        <v>0</v>
      </c>
      <c r="S1157" s="68">
        <v>0</v>
      </c>
      <c r="T1157" s="68">
        <v>3</v>
      </c>
      <c r="U1157" s="68">
        <v>0</v>
      </c>
      <c r="V1157" s="68">
        <v>0</v>
      </c>
      <c r="W1157" s="68">
        <v>0</v>
      </c>
      <c r="X1157" s="68">
        <v>0</v>
      </c>
      <c r="Y1157" s="68">
        <v>0</v>
      </c>
      <c r="Z1157" s="68">
        <v>0</v>
      </c>
      <c r="AA1157" s="68">
        <v>0</v>
      </c>
      <c r="AB1157" s="68">
        <v>0</v>
      </c>
      <c r="AC1157" s="68">
        <v>0</v>
      </c>
      <c r="AD1157" s="68">
        <v>0</v>
      </c>
      <c r="AE1157" s="68">
        <v>0</v>
      </c>
      <c r="AF1157" s="68">
        <v>0</v>
      </c>
      <c r="AG1157" s="68">
        <v>0</v>
      </c>
      <c r="AH1157" s="68">
        <v>0</v>
      </c>
      <c r="AI1157" s="68">
        <v>0</v>
      </c>
      <c r="AJ1157" s="68">
        <v>0</v>
      </c>
      <c r="AK1157" s="68">
        <v>0</v>
      </c>
      <c r="AL1157" s="68">
        <v>0</v>
      </c>
      <c r="AM1157" s="68">
        <v>0</v>
      </c>
      <c r="AN1157" s="68">
        <v>0</v>
      </c>
      <c r="AO1157" s="68">
        <v>0</v>
      </c>
      <c r="AP1157" s="68" t="s">
        <v>1457</v>
      </c>
      <c r="AQ1157" s="68">
        <v>1</v>
      </c>
      <c r="AR1157" s="68">
        <v>0</v>
      </c>
      <c r="AS1157" s="68">
        <v>0</v>
      </c>
      <c r="AT1157" s="68">
        <v>0</v>
      </c>
      <c r="AU1157" s="68">
        <v>0</v>
      </c>
      <c r="AV1157" s="68">
        <v>4</v>
      </c>
      <c r="AW1157" s="68"/>
      <c r="AX1157" s="68">
        <v>0</v>
      </c>
      <c r="AY1157" s="126">
        <v>0</v>
      </c>
      <c r="AZ1157" s="68">
        <v>0</v>
      </c>
      <c r="BA1157" s="68">
        <v>0</v>
      </c>
      <c r="EQ1157" s="68">
        <v>31250002</v>
      </c>
      <c r="ER1157" s="175">
        <v>1</v>
      </c>
      <c r="ES1157" s="68">
        <v>650</v>
      </c>
      <c r="ET1157" s="68">
        <v>2</v>
      </c>
      <c r="EU1157" s="68">
        <v>0</v>
      </c>
      <c r="EV1157" s="68">
        <v>150002</v>
      </c>
      <c r="EW1157" s="68" t="s">
        <v>2640</v>
      </c>
      <c r="EX1157" s="68" t="str">
        <f t="shared" si="51"/>
        <v>소형</v>
      </c>
      <c r="GE1157" s="68">
        <v>33009</v>
      </c>
      <c r="GF1157" s="68" t="s">
        <v>4794</v>
      </c>
    </row>
    <row r="1158" spans="6:188" x14ac:dyDescent="0.3">
      <c r="F1158" s="68">
        <v>85102</v>
      </c>
      <c r="G1158" s="68">
        <v>2</v>
      </c>
      <c r="H1158" s="68">
        <v>185102</v>
      </c>
      <c r="I1158" s="68">
        <v>285102</v>
      </c>
      <c r="J1158" s="68" t="s">
        <v>10180</v>
      </c>
      <c r="K1158" s="68">
        <v>0</v>
      </c>
      <c r="L1158" s="68">
        <v>0</v>
      </c>
      <c r="M1158" s="68">
        <v>0</v>
      </c>
      <c r="N1158" s="68">
        <v>0</v>
      </c>
      <c r="O1158" s="68">
        <v>68</v>
      </c>
      <c r="P1158" s="68">
        <v>0</v>
      </c>
      <c r="Q1158" s="68">
        <v>0</v>
      </c>
      <c r="R1158" s="68">
        <v>0</v>
      </c>
      <c r="S1158" s="68">
        <v>0</v>
      </c>
      <c r="T1158" s="68">
        <v>3</v>
      </c>
      <c r="U1158" s="68">
        <v>0</v>
      </c>
      <c r="V1158" s="68">
        <v>0</v>
      </c>
      <c r="W1158" s="68">
        <v>0</v>
      </c>
      <c r="X1158" s="68">
        <v>0</v>
      </c>
      <c r="Y1158" s="68">
        <v>0</v>
      </c>
      <c r="Z1158" s="68">
        <v>0</v>
      </c>
      <c r="AA1158" s="68">
        <v>0</v>
      </c>
      <c r="AB1158" s="68">
        <v>0</v>
      </c>
      <c r="AC1158" s="68">
        <v>0</v>
      </c>
      <c r="AD1158" s="68">
        <v>0</v>
      </c>
      <c r="AE1158" s="68">
        <v>0</v>
      </c>
      <c r="AF1158" s="68">
        <v>0</v>
      </c>
      <c r="AG1158" s="68">
        <v>0</v>
      </c>
      <c r="AH1158" s="68">
        <v>0</v>
      </c>
      <c r="AI1158" s="68">
        <v>0</v>
      </c>
      <c r="AJ1158" s="68">
        <v>0</v>
      </c>
      <c r="AK1158" s="68">
        <v>0</v>
      </c>
      <c r="AL1158" s="68">
        <v>0</v>
      </c>
      <c r="AM1158" s="68">
        <v>0</v>
      </c>
      <c r="AN1158" s="68">
        <v>0</v>
      </c>
      <c r="AO1158" s="68">
        <v>0</v>
      </c>
      <c r="AP1158" s="68" t="s">
        <v>1439</v>
      </c>
      <c r="AQ1158" s="68">
        <v>1</v>
      </c>
      <c r="AR1158" s="68">
        <v>0</v>
      </c>
      <c r="AS1158" s="68">
        <v>0</v>
      </c>
      <c r="AT1158" s="68">
        <v>0</v>
      </c>
      <c r="AU1158" s="68">
        <v>0</v>
      </c>
      <c r="AV1158" s="68">
        <v>4</v>
      </c>
      <c r="AW1158" s="68"/>
      <c r="AX1158" s="68">
        <v>0</v>
      </c>
      <c r="AY1158" s="126">
        <v>0</v>
      </c>
      <c r="AZ1158" s="68">
        <v>0</v>
      </c>
      <c r="BA1158" s="68">
        <v>0</v>
      </c>
      <c r="EQ1158" s="68">
        <v>10150003</v>
      </c>
      <c r="ER1158" s="175">
        <v>1</v>
      </c>
      <c r="ES1158" s="68">
        <v>650</v>
      </c>
      <c r="ET1158" s="68">
        <v>3</v>
      </c>
      <c r="EU1158" s="68">
        <v>0</v>
      </c>
      <c r="EV1158" s="68">
        <v>150003</v>
      </c>
      <c r="EW1158" s="68" t="s">
        <v>2641</v>
      </c>
      <c r="EX1158" s="68" t="str">
        <f t="shared" si="51"/>
        <v>소형</v>
      </c>
      <c r="GE1158" s="68">
        <v>33010</v>
      </c>
      <c r="GF1158" s="68" t="s">
        <v>4795</v>
      </c>
    </row>
    <row r="1159" spans="6:188" x14ac:dyDescent="0.3">
      <c r="F1159" s="68">
        <v>85103</v>
      </c>
      <c r="G1159" s="68">
        <v>2</v>
      </c>
      <c r="H1159" s="68">
        <v>185103</v>
      </c>
      <c r="I1159" s="68">
        <v>285103</v>
      </c>
      <c r="J1159" s="68" t="s">
        <v>10181</v>
      </c>
      <c r="K1159" s="68">
        <v>0</v>
      </c>
      <c r="L1159" s="68">
        <v>0</v>
      </c>
      <c r="M1159" s="68">
        <v>0</v>
      </c>
      <c r="N1159" s="68">
        <v>0</v>
      </c>
      <c r="O1159" s="68">
        <v>69</v>
      </c>
      <c r="P1159" s="68">
        <v>0</v>
      </c>
      <c r="Q1159" s="68">
        <v>0</v>
      </c>
      <c r="R1159" s="68">
        <v>0</v>
      </c>
      <c r="S1159" s="68">
        <v>0</v>
      </c>
      <c r="T1159" s="68">
        <v>3</v>
      </c>
      <c r="U1159" s="68">
        <v>0</v>
      </c>
      <c r="V1159" s="68">
        <v>0</v>
      </c>
      <c r="W1159" s="68">
        <v>0</v>
      </c>
      <c r="X1159" s="68">
        <v>0</v>
      </c>
      <c r="Y1159" s="68">
        <v>0</v>
      </c>
      <c r="Z1159" s="68">
        <v>0</v>
      </c>
      <c r="AA1159" s="68">
        <v>0</v>
      </c>
      <c r="AB1159" s="68">
        <v>0</v>
      </c>
      <c r="AC1159" s="68">
        <v>0</v>
      </c>
      <c r="AD1159" s="68">
        <v>0</v>
      </c>
      <c r="AE1159" s="68">
        <v>0</v>
      </c>
      <c r="AF1159" s="68">
        <v>0</v>
      </c>
      <c r="AG1159" s="68">
        <v>0</v>
      </c>
      <c r="AH1159" s="68">
        <v>0</v>
      </c>
      <c r="AI1159" s="68">
        <v>0</v>
      </c>
      <c r="AJ1159" s="68">
        <v>0</v>
      </c>
      <c r="AK1159" s="68">
        <v>0</v>
      </c>
      <c r="AL1159" s="68">
        <v>0</v>
      </c>
      <c r="AM1159" s="68">
        <v>0</v>
      </c>
      <c r="AN1159" s="68">
        <v>0</v>
      </c>
      <c r="AO1159" s="68">
        <v>0</v>
      </c>
      <c r="AP1159" s="68" t="s">
        <v>1457</v>
      </c>
      <c r="AQ1159" s="68">
        <v>1</v>
      </c>
      <c r="AR1159" s="68">
        <v>0</v>
      </c>
      <c r="AS1159" s="68">
        <v>0</v>
      </c>
      <c r="AT1159" s="68">
        <v>0</v>
      </c>
      <c r="AU1159" s="68">
        <v>0</v>
      </c>
      <c r="AV1159" s="68">
        <v>4</v>
      </c>
      <c r="AW1159" s="68"/>
      <c r="AX1159" s="68">
        <v>0</v>
      </c>
      <c r="AY1159" s="126">
        <v>0</v>
      </c>
      <c r="AZ1159" s="68">
        <v>0</v>
      </c>
      <c r="BA1159" s="68">
        <v>0</v>
      </c>
      <c r="EQ1159" s="68">
        <v>10250003</v>
      </c>
      <c r="ER1159" s="175">
        <v>1</v>
      </c>
      <c r="ES1159" s="68">
        <v>650</v>
      </c>
      <c r="ET1159" s="68">
        <v>3</v>
      </c>
      <c r="EU1159" s="68">
        <v>0</v>
      </c>
      <c r="EV1159" s="68">
        <v>150003</v>
      </c>
      <c r="EW1159" s="68" t="s">
        <v>2641</v>
      </c>
      <c r="EX1159" s="68" t="str">
        <f t="shared" si="51"/>
        <v>소형</v>
      </c>
      <c r="GE1159" s="68">
        <v>33011</v>
      </c>
      <c r="GF1159" s="68" t="s">
        <v>3884</v>
      </c>
    </row>
    <row r="1160" spans="6:188" x14ac:dyDescent="0.3">
      <c r="F1160" s="68">
        <v>85104</v>
      </c>
      <c r="G1160" s="68">
        <v>2</v>
      </c>
      <c r="H1160" s="68">
        <v>185104</v>
      </c>
      <c r="I1160" s="68">
        <v>285104</v>
      </c>
      <c r="J1160" s="68" t="s">
        <v>10182</v>
      </c>
      <c r="K1160" s="68">
        <v>0</v>
      </c>
      <c r="L1160" s="68">
        <v>0</v>
      </c>
      <c r="M1160" s="68">
        <v>0</v>
      </c>
      <c r="N1160" s="68">
        <v>0</v>
      </c>
      <c r="O1160" s="68">
        <v>184</v>
      </c>
      <c r="P1160" s="68">
        <v>0</v>
      </c>
      <c r="Q1160" s="68">
        <v>0</v>
      </c>
      <c r="R1160" s="68">
        <v>0</v>
      </c>
      <c r="S1160" s="68">
        <v>0</v>
      </c>
      <c r="T1160" s="68">
        <v>3</v>
      </c>
      <c r="U1160" s="68">
        <v>0</v>
      </c>
      <c r="V1160" s="68">
        <v>0</v>
      </c>
      <c r="W1160" s="68">
        <v>0</v>
      </c>
      <c r="X1160" s="68">
        <v>0</v>
      </c>
      <c r="Y1160" s="68">
        <v>0</v>
      </c>
      <c r="Z1160" s="68">
        <v>0</v>
      </c>
      <c r="AA1160" s="68">
        <v>0</v>
      </c>
      <c r="AB1160" s="68">
        <v>0</v>
      </c>
      <c r="AC1160" s="68">
        <v>0</v>
      </c>
      <c r="AD1160" s="68">
        <v>0</v>
      </c>
      <c r="AE1160" s="68">
        <v>0</v>
      </c>
      <c r="AF1160" s="68">
        <v>0</v>
      </c>
      <c r="AG1160" s="68">
        <v>0</v>
      </c>
      <c r="AH1160" s="68">
        <v>0</v>
      </c>
      <c r="AI1160" s="68">
        <v>0</v>
      </c>
      <c r="AJ1160" s="68">
        <v>0</v>
      </c>
      <c r="AK1160" s="68">
        <v>0</v>
      </c>
      <c r="AL1160" s="68">
        <v>0</v>
      </c>
      <c r="AM1160" s="68">
        <v>0</v>
      </c>
      <c r="AN1160" s="68">
        <v>0</v>
      </c>
      <c r="AO1160" s="68">
        <v>0</v>
      </c>
      <c r="AP1160" s="68" t="s">
        <v>3632</v>
      </c>
      <c r="AQ1160" s="68">
        <v>1</v>
      </c>
      <c r="AR1160" s="68">
        <v>0</v>
      </c>
      <c r="AS1160" s="68">
        <v>0</v>
      </c>
      <c r="AT1160" s="68">
        <v>48</v>
      </c>
      <c r="AU1160" s="68">
        <v>0</v>
      </c>
      <c r="AV1160" s="68">
        <v>4</v>
      </c>
      <c r="AW1160" s="68"/>
      <c r="AX1160" s="68">
        <v>0</v>
      </c>
      <c r="AY1160" s="126">
        <v>0</v>
      </c>
      <c r="AZ1160" s="68">
        <v>0</v>
      </c>
      <c r="BA1160" s="68">
        <v>0</v>
      </c>
      <c r="EQ1160" s="68">
        <v>10350003</v>
      </c>
      <c r="ER1160" s="175">
        <v>1</v>
      </c>
      <c r="ES1160" s="68">
        <v>650</v>
      </c>
      <c r="ET1160" s="68">
        <v>3</v>
      </c>
      <c r="EU1160" s="68">
        <v>0</v>
      </c>
      <c r="EV1160" s="68">
        <v>150003</v>
      </c>
      <c r="EW1160" s="68" t="s">
        <v>2641</v>
      </c>
      <c r="EX1160" s="68" t="str">
        <f t="shared" si="51"/>
        <v>소형</v>
      </c>
      <c r="GE1160" s="68">
        <v>33012</v>
      </c>
      <c r="GF1160" s="68" t="s">
        <v>4796</v>
      </c>
    </row>
    <row r="1161" spans="6:188" x14ac:dyDescent="0.3">
      <c r="F1161" s="68">
        <v>85105</v>
      </c>
      <c r="G1161" s="68">
        <v>2</v>
      </c>
      <c r="H1161" s="68">
        <v>185105</v>
      </c>
      <c r="I1161" s="68">
        <v>285105</v>
      </c>
      <c r="J1161" s="68" t="s">
        <v>7408</v>
      </c>
      <c r="K1161" s="68">
        <v>0</v>
      </c>
      <c r="L1161" s="68">
        <v>0</v>
      </c>
      <c r="M1161" s="68">
        <v>0</v>
      </c>
      <c r="N1161" s="68">
        <v>0</v>
      </c>
      <c r="O1161" s="68">
        <v>185</v>
      </c>
      <c r="P1161" s="68">
        <v>0</v>
      </c>
      <c r="Q1161" s="68">
        <v>0</v>
      </c>
      <c r="R1161" s="68">
        <v>0</v>
      </c>
      <c r="S1161" s="68">
        <v>0</v>
      </c>
      <c r="T1161" s="68">
        <v>5</v>
      </c>
      <c r="U1161" s="68">
        <v>0</v>
      </c>
      <c r="V1161" s="68">
        <v>0</v>
      </c>
      <c r="W1161" s="68">
        <v>0</v>
      </c>
      <c r="X1161" s="68">
        <v>0</v>
      </c>
      <c r="Y1161" s="68">
        <v>0</v>
      </c>
      <c r="Z1161" s="68">
        <v>0</v>
      </c>
      <c r="AA1161" s="68">
        <v>0</v>
      </c>
      <c r="AB1161" s="68">
        <v>0</v>
      </c>
      <c r="AC1161" s="68">
        <v>0</v>
      </c>
      <c r="AD1161" s="68">
        <v>0</v>
      </c>
      <c r="AE1161" s="68">
        <v>0</v>
      </c>
      <c r="AF1161" s="68">
        <v>0</v>
      </c>
      <c r="AG1161" s="68">
        <v>0</v>
      </c>
      <c r="AH1161" s="68">
        <v>0</v>
      </c>
      <c r="AI1161" s="68">
        <v>0</v>
      </c>
      <c r="AJ1161" s="68">
        <v>0</v>
      </c>
      <c r="AK1161" s="68">
        <v>0</v>
      </c>
      <c r="AL1161" s="68">
        <v>0</v>
      </c>
      <c r="AM1161" s="68">
        <v>0</v>
      </c>
      <c r="AN1161" s="68">
        <v>0</v>
      </c>
      <c r="AO1161" s="68">
        <v>0</v>
      </c>
      <c r="AP1161" s="68" t="s">
        <v>1442</v>
      </c>
      <c r="AQ1161" s="68">
        <v>1</v>
      </c>
      <c r="AR1161" s="68">
        <v>0</v>
      </c>
      <c r="AS1161" s="68">
        <v>0</v>
      </c>
      <c r="AT1161" s="68">
        <v>0</v>
      </c>
      <c r="AU1161" s="68">
        <v>0</v>
      </c>
      <c r="AV1161" s="68">
        <v>4</v>
      </c>
      <c r="AW1161" s="68"/>
      <c r="AX1161" s="68">
        <v>0</v>
      </c>
      <c r="AY1161" s="126">
        <v>0</v>
      </c>
      <c r="AZ1161" s="68">
        <v>0</v>
      </c>
      <c r="BA1161" s="68">
        <v>0</v>
      </c>
      <c r="EQ1161" s="68">
        <v>10450003</v>
      </c>
      <c r="ER1161" s="175">
        <v>1</v>
      </c>
      <c r="ES1161" s="68">
        <v>650</v>
      </c>
      <c r="ET1161" s="68">
        <v>3</v>
      </c>
      <c r="EU1161" s="68">
        <v>0</v>
      </c>
      <c r="EV1161" s="68">
        <v>150003</v>
      </c>
      <c r="EW1161" s="68" t="s">
        <v>2641</v>
      </c>
      <c r="EX1161" s="68" t="str">
        <f t="shared" si="51"/>
        <v>소형</v>
      </c>
      <c r="GE1161" s="68">
        <v>33013</v>
      </c>
      <c r="GF1161" s="68" t="s">
        <v>4797</v>
      </c>
    </row>
    <row r="1162" spans="6:188" x14ac:dyDescent="0.3">
      <c r="F1162" s="68">
        <v>85106</v>
      </c>
      <c r="G1162" s="68">
        <v>2</v>
      </c>
      <c r="H1162" s="68">
        <v>185106</v>
      </c>
      <c r="I1162" s="68">
        <v>285106</v>
      </c>
      <c r="J1162" s="68" t="s">
        <v>10392</v>
      </c>
      <c r="K1162" s="68">
        <v>0</v>
      </c>
      <c r="L1162" s="68">
        <v>0</v>
      </c>
      <c r="M1162" s="68">
        <v>0</v>
      </c>
      <c r="N1162" s="68">
        <v>0</v>
      </c>
      <c r="O1162" s="68">
        <v>186</v>
      </c>
      <c r="P1162" s="68">
        <v>0</v>
      </c>
      <c r="Q1162" s="68">
        <v>0</v>
      </c>
      <c r="R1162" s="68">
        <v>0</v>
      </c>
      <c r="S1162" s="68">
        <v>0</v>
      </c>
      <c r="T1162" s="68">
        <v>0</v>
      </c>
      <c r="U1162" s="68">
        <v>0</v>
      </c>
      <c r="V1162" s="68">
        <v>0</v>
      </c>
      <c r="W1162" s="68">
        <v>0</v>
      </c>
      <c r="X1162" s="68">
        <v>0</v>
      </c>
      <c r="Y1162" s="68">
        <v>0</v>
      </c>
      <c r="Z1162" s="68">
        <v>0</v>
      </c>
      <c r="AA1162" s="68">
        <v>0</v>
      </c>
      <c r="AB1162" s="68">
        <v>0</v>
      </c>
      <c r="AC1162" s="68">
        <v>0</v>
      </c>
      <c r="AD1162" s="68">
        <v>0</v>
      </c>
      <c r="AE1162" s="68">
        <v>0</v>
      </c>
      <c r="AF1162" s="68">
        <v>0</v>
      </c>
      <c r="AG1162" s="68">
        <v>0</v>
      </c>
      <c r="AH1162" s="68">
        <v>0</v>
      </c>
      <c r="AI1162" s="68">
        <v>0</v>
      </c>
      <c r="AJ1162" s="68">
        <v>0</v>
      </c>
      <c r="AK1162" s="68">
        <v>0</v>
      </c>
      <c r="AL1162" s="68">
        <v>0</v>
      </c>
      <c r="AM1162" s="68">
        <v>0</v>
      </c>
      <c r="AN1162" s="68">
        <v>0</v>
      </c>
      <c r="AO1162" s="68">
        <v>0</v>
      </c>
      <c r="AP1162" s="68" t="s">
        <v>10393</v>
      </c>
      <c r="AQ1162" s="68">
        <v>1</v>
      </c>
      <c r="AR1162" s="68">
        <v>0</v>
      </c>
      <c r="AS1162" s="68">
        <v>0</v>
      </c>
      <c r="AT1162" s="68">
        <v>0</v>
      </c>
      <c r="AU1162" s="68">
        <v>0</v>
      </c>
      <c r="AV1162" s="68">
        <v>4</v>
      </c>
      <c r="AW1162" s="68"/>
      <c r="AX1162" s="68">
        <v>0</v>
      </c>
      <c r="AY1162" s="126">
        <v>0</v>
      </c>
      <c r="AZ1162" s="68">
        <v>0</v>
      </c>
      <c r="BA1162" s="68">
        <v>0</v>
      </c>
      <c r="EQ1162" s="68">
        <v>10550003</v>
      </c>
      <c r="ER1162" s="175">
        <v>1</v>
      </c>
      <c r="ES1162" s="68">
        <v>650</v>
      </c>
      <c r="ET1162" s="68">
        <v>3</v>
      </c>
      <c r="EU1162" s="68">
        <v>0</v>
      </c>
      <c r="EV1162" s="68">
        <v>150003</v>
      </c>
      <c r="EW1162" s="68" t="s">
        <v>2641</v>
      </c>
      <c r="EX1162" s="68" t="str">
        <f t="shared" si="51"/>
        <v>소형</v>
      </c>
      <c r="GE1162" s="68">
        <v>33014</v>
      </c>
      <c r="GF1162" s="68" t="s">
        <v>4798</v>
      </c>
    </row>
    <row r="1163" spans="6:188" x14ac:dyDescent="0.3">
      <c r="F1163" s="68">
        <v>85107</v>
      </c>
      <c r="G1163" s="68">
        <v>2</v>
      </c>
      <c r="H1163" s="68">
        <v>185107</v>
      </c>
      <c r="I1163" s="68">
        <v>285107</v>
      </c>
      <c r="J1163" s="68" t="s">
        <v>10394</v>
      </c>
      <c r="K1163" s="68">
        <v>0</v>
      </c>
      <c r="L1163" s="68">
        <v>0</v>
      </c>
      <c r="M1163" s="68">
        <v>0</v>
      </c>
      <c r="N1163" s="68">
        <v>0</v>
      </c>
      <c r="O1163" s="68">
        <v>187</v>
      </c>
      <c r="P1163" s="68">
        <v>0</v>
      </c>
      <c r="Q1163" s="68">
        <v>0</v>
      </c>
      <c r="R1163" s="68">
        <v>0</v>
      </c>
      <c r="S1163" s="68">
        <v>0</v>
      </c>
      <c r="T1163" s="68">
        <v>0</v>
      </c>
      <c r="U1163" s="68">
        <v>0</v>
      </c>
      <c r="V1163" s="68">
        <v>0</v>
      </c>
      <c r="W1163" s="68">
        <v>0</v>
      </c>
      <c r="X1163" s="68">
        <v>0</v>
      </c>
      <c r="Y1163" s="68">
        <v>0</v>
      </c>
      <c r="Z1163" s="68">
        <v>0</v>
      </c>
      <c r="AA1163" s="68">
        <v>0</v>
      </c>
      <c r="AB1163" s="68">
        <v>0</v>
      </c>
      <c r="AC1163" s="68">
        <v>0</v>
      </c>
      <c r="AD1163" s="68">
        <v>0</v>
      </c>
      <c r="AE1163" s="68">
        <v>0</v>
      </c>
      <c r="AF1163" s="68">
        <v>0</v>
      </c>
      <c r="AG1163" s="68">
        <v>0</v>
      </c>
      <c r="AH1163" s="68">
        <v>0</v>
      </c>
      <c r="AI1163" s="68">
        <v>0</v>
      </c>
      <c r="AJ1163" s="68">
        <v>0</v>
      </c>
      <c r="AK1163" s="68">
        <v>0</v>
      </c>
      <c r="AL1163" s="68">
        <v>0</v>
      </c>
      <c r="AM1163" s="68">
        <v>0</v>
      </c>
      <c r="AN1163" s="68">
        <v>0</v>
      </c>
      <c r="AO1163" s="68">
        <v>0</v>
      </c>
      <c r="AP1163" s="68" t="s">
        <v>8697</v>
      </c>
      <c r="AQ1163" s="68">
        <v>1</v>
      </c>
      <c r="AR1163" s="68">
        <v>0</v>
      </c>
      <c r="AS1163" s="68">
        <v>0</v>
      </c>
      <c r="AT1163" s="68">
        <v>0</v>
      </c>
      <c r="AU1163" s="68">
        <v>0</v>
      </c>
      <c r="AV1163" s="68">
        <v>4</v>
      </c>
      <c r="AW1163" s="68"/>
      <c r="AX1163" s="68">
        <v>0</v>
      </c>
      <c r="AY1163" s="126">
        <v>0</v>
      </c>
      <c r="AZ1163" s="68">
        <v>0</v>
      </c>
      <c r="BA1163" s="68">
        <v>0</v>
      </c>
      <c r="EQ1163" s="68">
        <v>10650003</v>
      </c>
      <c r="ER1163" s="175">
        <v>1</v>
      </c>
      <c r="ES1163" s="68">
        <v>650</v>
      </c>
      <c r="ET1163" s="68">
        <v>3</v>
      </c>
      <c r="EU1163" s="68">
        <v>0</v>
      </c>
      <c r="EV1163" s="68">
        <v>150003</v>
      </c>
      <c r="EW1163" s="68" t="s">
        <v>2641</v>
      </c>
      <c r="EX1163" s="68" t="str">
        <f t="shared" si="51"/>
        <v>소형</v>
      </c>
      <c r="GE1163" s="68">
        <v>33015</v>
      </c>
      <c r="GF1163" s="68" t="s">
        <v>4799</v>
      </c>
    </row>
    <row r="1164" spans="6:188" x14ac:dyDescent="0.3">
      <c r="F1164" s="68">
        <v>85108</v>
      </c>
      <c r="G1164" s="68">
        <v>2</v>
      </c>
      <c r="H1164" s="68">
        <v>185108</v>
      </c>
      <c r="I1164" s="68">
        <v>285108</v>
      </c>
      <c r="J1164" s="68" t="s">
        <v>10395</v>
      </c>
      <c r="K1164" s="68">
        <v>0</v>
      </c>
      <c r="L1164" s="68">
        <v>0</v>
      </c>
      <c r="M1164" s="68">
        <v>0</v>
      </c>
      <c r="N1164" s="68">
        <v>0</v>
      </c>
      <c r="O1164" s="68">
        <v>42</v>
      </c>
      <c r="P1164" s="68">
        <v>0</v>
      </c>
      <c r="Q1164" s="68">
        <v>0</v>
      </c>
      <c r="R1164" s="68">
        <v>0</v>
      </c>
      <c r="S1164" s="68">
        <v>0</v>
      </c>
      <c r="T1164" s="68">
        <v>0</v>
      </c>
      <c r="U1164" s="68">
        <v>0</v>
      </c>
      <c r="V1164" s="68">
        <v>0</v>
      </c>
      <c r="W1164" s="68">
        <v>0</v>
      </c>
      <c r="X1164" s="68">
        <v>0</v>
      </c>
      <c r="Y1164" s="68">
        <v>0</v>
      </c>
      <c r="Z1164" s="68">
        <v>0</v>
      </c>
      <c r="AA1164" s="68">
        <v>0</v>
      </c>
      <c r="AB1164" s="68">
        <v>0</v>
      </c>
      <c r="AC1164" s="68">
        <v>0</v>
      </c>
      <c r="AD1164" s="68">
        <v>0</v>
      </c>
      <c r="AE1164" s="68">
        <v>0</v>
      </c>
      <c r="AF1164" s="68">
        <v>0</v>
      </c>
      <c r="AG1164" s="68">
        <v>0</v>
      </c>
      <c r="AH1164" s="68">
        <v>0</v>
      </c>
      <c r="AI1164" s="68">
        <v>0</v>
      </c>
      <c r="AJ1164" s="68">
        <v>0</v>
      </c>
      <c r="AK1164" s="68">
        <v>0</v>
      </c>
      <c r="AL1164" s="68">
        <v>0</v>
      </c>
      <c r="AM1164" s="68">
        <v>0</v>
      </c>
      <c r="AN1164" s="68">
        <v>0</v>
      </c>
      <c r="AO1164" s="68">
        <v>0</v>
      </c>
      <c r="AP1164" s="68" t="s">
        <v>13721</v>
      </c>
      <c r="AQ1164" s="68">
        <v>1</v>
      </c>
      <c r="AR1164" s="68">
        <v>0</v>
      </c>
      <c r="AS1164" s="68">
        <v>0</v>
      </c>
      <c r="AT1164" s="68">
        <v>0</v>
      </c>
      <c r="AU1164" s="68">
        <v>0</v>
      </c>
      <c r="AV1164" s="68">
        <v>4</v>
      </c>
      <c r="AW1164" s="68"/>
      <c r="AX1164" s="68">
        <v>0</v>
      </c>
      <c r="AY1164" s="126">
        <v>0</v>
      </c>
      <c r="AZ1164" s="68">
        <v>0</v>
      </c>
      <c r="BA1164" s="68">
        <v>0</v>
      </c>
      <c r="EQ1164" s="68">
        <v>10750003</v>
      </c>
      <c r="ER1164" s="175">
        <v>1</v>
      </c>
      <c r="ES1164" s="68">
        <v>650</v>
      </c>
      <c r="ET1164" s="68">
        <v>3</v>
      </c>
      <c r="EU1164" s="68">
        <v>0</v>
      </c>
      <c r="EV1164" s="68">
        <v>150003</v>
      </c>
      <c r="EW1164" s="68" t="s">
        <v>2641</v>
      </c>
      <c r="EX1164" s="68" t="str">
        <f t="shared" si="51"/>
        <v>소형</v>
      </c>
      <c r="GE1164" s="68">
        <v>33016</v>
      </c>
      <c r="GF1164" s="68" t="s">
        <v>4800</v>
      </c>
    </row>
    <row r="1165" spans="6:188" x14ac:dyDescent="0.3">
      <c r="F1165" s="68">
        <v>85109</v>
      </c>
      <c r="G1165" s="68">
        <v>2</v>
      </c>
      <c r="H1165" s="68">
        <v>185109</v>
      </c>
      <c r="I1165" s="68">
        <v>285109</v>
      </c>
      <c r="J1165" s="68" t="s">
        <v>10396</v>
      </c>
      <c r="K1165" s="68">
        <v>0</v>
      </c>
      <c r="L1165" s="68">
        <v>0</v>
      </c>
      <c r="M1165" s="68">
        <v>0</v>
      </c>
      <c r="N1165" s="68">
        <v>0</v>
      </c>
      <c r="O1165" s="68">
        <v>43</v>
      </c>
      <c r="P1165" s="68">
        <v>0</v>
      </c>
      <c r="Q1165" s="68">
        <v>0</v>
      </c>
      <c r="R1165" s="68">
        <v>0</v>
      </c>
      <c r="S1165" s="68">
        <v>0</v>
      </c>
      <c r="T1165" s="68">
        <v>0</v>
      </c>
      <c r="U1165" s="68">
        <v>0</v>
      </c>
      <c r="V1165" s="68">
        <v>0</v>
      </c>
      <c r="W1165" s="68">
        <v>0</v>
      </c>
      <c r="X1165" s="68">
        <v>0</v>
      </c>
      <c r="Y1165" s="68">
        <v>0</v>
      </c>
      <c r="Z1165" s="68">
        <v>0</v>
      </c>
      <c r="AA1165" s="68">
        <v>0</v>
      </c>
      <c r="AB1165" s="68">
        <v>0</v>
      </c>
      <c r="AC1165" s="68">
        <v>0</v>
      </c>
      <c r="AD1165" s="68">
        <v>0</v>
      </c>
      <c r="AE1165" s="68">
        <v>0</v>
      </c>
      <c r="AF1165" s="68">
        <v>0</v>
      </c>
      <c r="AG1165" s="68">
        <v>0</v>
      </c>
      <c r="AH1165" s="68">
        <v>0</v>
      </c>
      <c r="AI1165" s="68">
        <v>0</v>
      </c>
      <c r="AJ1165" s="68">
        <v>0</v>
      </c>
      <c r="AK1165" s="68">
        <v>0</v>
      </c>
      <c r="AL1165" s="68">
        <v>0</v>
      </c>
      <c r="AM1165" s="68">
        <v>0</v>
      </c>
      <c r="AN1165" s="68">
        <v>0</v>
      </c>
      <c r="AO1165" s="68">
        <v>0</v>
      </c>
      <c r="AP1165" s="68" t="s">
        <v>13721</v>
      </c>
      <c r="AQ1165" s="68">
        <v>1</v>
      </c>
      <c r="AR1165" s="68">
        <v>0</v>
      </c>
      <c r="AS1165" s="68">
        <v>0</v>
      </c>
      <c r="AT1165" s="68">
        <v>0</v>
      </c>
      <c r="AU1165" s="68">
        <v>0</v>
      </c>
      <c r="AV1165" s="68">
        <v>4</v>
      </c>
      <c r="AW1165" s="68"/>
      <c r="AX1165" s="68">
        <v>0</v>
      </c>
      <c r="AY1165" s="126">
        <v>0</v>
      </c>
      <c r="AZ1165" s="68">
        <v>0</v>
      </c>
      <c r="BA1165" s="68">
        <v>0</v>
      </c>
      <c r="EQ1165" s="68">
        <v>10850003</v>
      </c>
      <c r="ER1165" s="175">
        <v>1</v>
      </c>
      <c r="ES1165" s="68">
        <v>650</v>
      </c>
      <c r="ET1165" s="68">
        <v>3</v>
      </c>
      <c r="EU1165" s="68">
        <v>0</v>
      </c>
      <c r="EV1165" s="68">
        <v>150003</v>
      </c>
      <c r="EW1165" s="68" t="s">
        <v>2641</v>
      </c>
      <c r="EX1165" s="68" t="str">
        <f t="shared" si="51"/>
        <v>소형</v>
      </c>
      <c r="GE1165" s="68">
        <v>33017</v>
      </c>
      <c r="GF1165" s="68" t="s">
        <v>3883</v>
      </c>
    </row>
    <row r="1166" spans="6:188" x14ac:dyDescent="0.3">
      <c r="F1166" s="68">
        <v>85110</v>
      </c>
      <c r="G1166" s="68">
        <v>2</v>
      </c>
      <c r="H1166" s="68">
        <v>185110</v>
      </c>
      <c r="I1166" s="68">
        <v>285110</v>
      </c>
      <c r="J1166" s="68" t="s">
        <v>10397</v>
      </c>
      <c r="K1166" s="68">
        <v>0</v>
      </c>
      <c r="L1166" s="68">
        <v>0</v>
      </c>
      <c r="M1166" s="68">
        <v>0</v>
      </c>
      <c r="N1166" s="68">
        <v>0</v>
      </c>
      <c r="O1166" s="68">
        <v>188</v>
      </c>
      <c r="P1166" s="68">
        <v>0</v>
      </c>
      <c r="Q1166" s="68">
        <v>0</v>
      </c>
      <c r="R1166" s="68">
        <v>0</v>
      </c>
      <c r="S1166" s="68">
        <v>0</v>
      </c>
      <c r="T1166" s="68">
        <v>0</v>
      </c>
      <c r="U1166" s="68">
        <v>0</v>
      </c>
      <c r="V1166" s="68">
        <v>0</v>
      </c>
      <c r="W1166" s="68">
        <v>0</v>
      </c>
      <c r="X1166" s="68">
        <v>0</v>
      </c>
      <c r="Y1166" s="68">
        <v>0</v>
      </c>
      <c r="Z1166" s="68">
        <v>0</v>
      </c>
      <c r="AA1166" s="68">
        <v>0</v>
      </c>
      <c r="AB1166" s="68">
        <v>0</v>
      </c>
      <c r="AC1166" s="68">
        <v>0</v>
      </c>
      <c r="AD1166" s="68">
        <v>0</v>
      </c>
      <c r="AE1166" s="68">
        <v>0</v>
      </c>
      <c r="AF1166" s="68">
        <v>0</v>
      </c>
      <c r="AG1166" s="68">
        <v>0</v>
      </c>
      <c r="AH1166" s="68">
        <v>0</v>
      </c>
      <c r="AI1166" s="68">
        <v>0</v>
      </c>
      <c r="AJ1166" s="68">
        <v>0</v>
      </c>
      <c r="AK1166" s="68">
        <v>0</v>
      </c>
      <c r="AL1166" s="68">
        <v>0</v>
      </c>
      <c r="AM1166" s="68">
        <v>0</v>
      </c>
      <c r="AN1166" s="68">
        <v>0</v>
      </c>
      <c r="AO1166" s="68">
        <v>0</v>
      </c>
      <c r="AP1166" s="68" t="s">
        <v>10594</v>
      </c>
      <c r="AQ1166" s="68">
        <v>1</v>
      </c>
      <c r="AR1166" s="68">
        <v>0</v>
      </c>
      <c r="AS1166" s="68">
        <v>0</v>
      </c>
      <c r="AT1166" s="68">
        <v>16</v>
      </c>
      <c r="AU1166" s="68">
        <v>0</v>
      </c>
      <c r="AV1166" s="68">
        <v>4</v>
      </c>
      <c r="AW1166" s="68"/>
      <c r="AX1166" s="68">
        <v>0</v>
      </c>
      <c r="AY1166" s="126">
        <v>0</v>
      </c>
      <c r="AZ1166" s="68">
        <v>0</v>
      </c>
      <c r="BA1166" s="68">
        <v>0</v>
      </c>
      <c r="EQ1166" s="68">
        <v>10950003</v>
      </c>
      <c r="ER1166" s="175">
        <v>1</v>
      </c>
      <c r="ES1166" s="68">
        <v>650</v>
      </c>
      <c r="ET1166" s="68">
        <v>3</v>
      </c>
      <c r="EU1166" s="68">
        <v>0</v>
      </c>
      <c r="EV1166" s="68">
        <v>150003</v>
      </c>
      <c r="EW1166" s="68" t="s">
        <v>2641</v>
      </c>
      <c r="EX1166" s="68" t="str">
        <f t="shared" si="51"/>
        <v>소형</v>
      </c>
      <c r="GE1166" s="68">
        <v>33018</v>
      </c>
      <c r="GF1166" s="68" t="s">
        <v>4787</v>
      </c>
    </row>
    <row r="1167" spans="6:188" x14ac:dyDescent="0.3">
      <c r="F1167" s="68">
        <v>85111</v>
      </c>
      <c r="G1167" s="68">
        <v>2</v>
      </c>
      <c r="H1167" s="68">
        <v>185111</v>
      </c>
      <c r="I1167" s="68">
        <v>285111</v>
      </c>
      <c r="J1167" s="68" t="s">
        <v>10398</v>
      </c>
      <c r="K1167" s="68">
        <v>0</v>
      </c>
      <c r="L1167" s="68">
        <v>0</v>
      </c>
      <c r="M1167" s="68">
        <v>0</v>
      </c>
      <c r="N1167" s="68">
        <v>0</v>
      </c>
      <c r="O1167" s="68">
        <v>189</v>
      </c>
      <c r="P1167" s="68">
        <v>0</v>
      </c>
      <c r="Q1167" s="68">
        <v>0</v>
      </c>
      <c r="R1167" s="68">
        <v>0</v>
      </c>
      <c r="S1167" s="68">
        <v>0</v>
      </c>
      <c r="T1167" s="68">
        <v>0</v>
      </c>
      <c r="U1167" s="68">
        <v>0</v>
      </c>
      <c r="V1167" s="68">
        <v>0</v>
      </c>
      <c r="W1167" s="68">
        <v>0</v>
      </c>
      <c r="X1167" s="68">
        <v>0</v>
      </c>
      <c r="Y1167" s="68">
        <v>0</v>
      </c>
      <c r="Z1167" s="68">
        <v>0</v>
      </c>
      <c r="AA1167" s="68">
        <v>0</v>
      </c>
      <c r="AB1167" s="68">
        <v>0</v>
      </c>
      <c r="AC1167" s="68">
        <v>0</v>
      </c>
      <c r="AD1167" s="68">
        <v>0</v>
      </c>
      <c r="AE1167" s="68">
        <v>0</v>
      </c>
      <c r="AF1167" s="68">
        <v>0</v>
      </c>
      <c r="AG1167" s="68">
        <v>0</v>
      </c>
      <c r="AH1167" s="68">
        <v>0</v>
      </c>
      <c r="AI1167" s="68">
        <v>0</v>
      </c>
      <c r="AJ1167" s="68">
        <v>0</v>
      </c>
      <c r="AK1167" s="68">
        <v>0</v>
      </c>
      <c r="AL1167" s="68">
        <v>0</v>
      </c>
      <c r="AM1167" s="68">
        <v>0</v>
      </c>
      <c r="AN1167" s="68">
        <v>0</v>
      </c>
      <c r="AO1167" s="68">
        <v>0</v>
      </c>
      <c r="AP1167" s="68" t="s">
        <v>10399</v>
      </c>
      <c r="AQ1167" s="68">
        <v>1</v>
      </c>
      <c r="AR1167" s="68">
        <v>0</v>
      </c>
      <c r="AS1167" s="68">
        <v>0</v>
      </c>
      <c r="AT1167" s="68">
        <v>0</v>
      </c>
      <c r="AU1167" s="68">
        <v>0</v>
      </c>
      <c r="AV1167" s="68">
        <v>4</v>
      </c>
      <c r="AW1167" s="68"/>
      <c r="AX1167" s="68">
        <v>0</v>
      </c>
      <c r="AY1167" s="126">
        <v>0</v>
      </c>
      <c r="AZ1167" s="68">
        <v>0</v>
      </c>
      <c r="BA1167" s="68">
        <v>0</v>
      </c>
      <c r="EQ1167" s="68">
        <v>11050003</v>
      </c>
      <c r="ER1167" s="175">
        <v>1</v>
      </c>
      <c r="ES1167" s="68">
        <v>650</v>
      </c>
      <c r="ET1167" s="68">
        <v>3</v>
      </c>
      <c r="EU1167" s="68">
        <v>0</v>
      </c>
      <c r="EV1167" s="68">
        <v>150003</v>
      </c>
      <c r="EW1167" s="68" t="s">
        <v>2641</v>
      </c>
      <c r="EX1167" s="68" t="str">
        <f t="shared" si="51"/>
        <v>소형</v>
      </c>
      <c r="GE1167" s="68">
        <v>33019</v>
      </c>
      <c r="GF1167" s="68" t="s">
        <v>4791</v>
      </c>
    </row>
    <row r="1168" spans="6:188" x14ac:dyDescent="0.3">
      <c r="F1168" s="68">
        <v>85112</v>
      </c>
      <c r="G1168" s="68">
        <v>2</v>
      </c>
      <c r="H1168" s="68">
        <v>185112</v>
      </c>
      <c r="I1168" s="68">
        <v>285112</v>
      </c>
      <c r="J1168" s="68" t="s">
        <v>10400</v>
      </c>
      <c r="K1168" s="68" t="s">
        <v>10401</v>
      </c>
      <c r="L1168" s="68">
        <v>0</v>
      </c>
      <c r="M1168" s="68">
        <v>0</v>
      </c>
      <c r="N1168" s="68">
        <v>0</v>
      </c>
      <c r="O1168" s="68">
        <v>190</v>
      </c>
      <c r="P1168" s="68">
        <v>0</v>
      </c>
      <c r="Q1168" s="68">
        <v>0</v>
      </c>
      <c r="R1168" s="68">
        <v>0</v>
      </c>
      <c r="S1168" s="68">
        <v>0</v>
      </c>
      <c r="T1168" s="68">
        <v>5</v>
      </c>
      <c r="U1168" s="68">
        <v>0</v>
      </c>
      <c r="V1168" s="68">
        <v>0</v>
      </c>
      <c r="W1168" s="68">
        <v>0</v>
      </c>
      <c r="X1168" s="68">
        <v>0</v>
      </c>
      <c r="Y1168" s="68">
        <v>0</v>
      </c>
      <c r="Z1168" s="68">
        <v>0</v>
      </c>
      <c r="AA1168" s="68">
        <v>0</v>
      </c>
      <c r="AB1168" s="68">
        <v>0</v>
      </c>
      <c r="AC1168" s="68">
        <v>0</v>
      </c>
      <c r="AD1168" s="68">
        <v>0</v>
      </c>
      <c r="AE1168" s="68">
        <v>0</v>
      </c>
      <c r="AF1168" s="68">
        <v>0</v>
      </c>
      <c r="AG1168" s="68">
        <v>0</v>
      </c>
      <c r="AH1168" s="68">
        <v>0</v>
      </c>
      <c r="AI1168" s="68">
        <v>0</v>
      </c>
      <c r="AJ1168" s="68">
        <v>0</v>
      </c>
      <c r="AK1168" s="68">
        <v>0</v>
      </c>
      <c r="AL1168" s="68">
        <v>0</v>
      </c>
      <c r="AM1168" s="68">
        <v>0</v>
      </c>
      <c r="AN1168" s="68">
        <v>0</v>
      </c>
      <c r="AO1168" s="68">
        <v>0</v>
      </c>
      <c r="AP1168" s="68" t="s">
        <v>1442</v>
      </c>
      <c r="AQ1168" s="68">
        <v>1</v>
      </c>
      <c r="AR1168" s="68">
        <v>0</v>
      </c>
      <c r="AS1168" s="68">
        <v>0</v>
      </c>
      <c r="AT1168" s="68">
        <v>0</v>
      </c>
      <c r="AU1168" s="68">
        <v>0</v>
      </c>
      <c r="AV1168" s="68">
        <v>4</v>
      </c>
      <c r="AW1168" s="68"/>
      <c r="AX1168" s="68">
        <v>0</v>
      </c>
      <c r="AY1168" s="126">
        <v>0</v>
      </c>
      <c r="AZ1168" s="68">
        <v>0</v>
      </c>
      <c r="BA1168" s="68">
        <v>0</v>
      </c>
      <c r="EQ1168" s="68">
        <v>11150003</v>
      </c>
      <c r="ER1168" s="175">
        <v>1</v>
      </c>
      <c r="ES1168" s="68">
        <v>650</v>
      </c>
      <c r="ET1168" s="68">
        <v>3</v>
      </c>
      <c r="EU1168" s="68">
        <v>0</v>
      </c>
      <c r="EV1168" s="68">
        <v>150003</v>
      </c>
      <c r="EW1168" s="68" t="s">
        <v>2641</v>
      </c>
      <c r="EX1168" s="68" t="str">
        <f t="shared" si="51"/>
        <v>소형</v>
      </c>
      <c r="GE1168" s="68">
        <v>33020</v>
      </c>
      <c r="GF1168" s="68" t="s">
        <v>4801</v>
      </c>
    </row>
    <row r="1169" spans="6:188" x14ac:dyDescent="0.3">
      <c r="F1169" s="68">
        <v>85113</v>
      </c>
      <c r="G1169" s="68">
        <v>2</v>
      </c>
      <c r="H1169" s="68">
        <v>58009</v>
      </c>
      <c r="I1169" s="68">
        <v>46307</v>
      </c>
      <c r="J1169" s="68" t="s">
        <v>10402</v>
      </c>
      <c r="K1169" s="68">
        <v>0</v>
      </c>
      <c r="L1169" s="68">
        <v>0</v>
      </c>
      <c r="M1169" s="68">
        <v>0</v>
      </c>
      <c r="N1169" s="68">
        <v>0</v>
      </c>
      <c r="O1169" s="68">
        <v>13</v>
      </c>
      <c r="P1169" s="68">
        <v>0</v>
      </c>
      <c r="Q1169" s="68">
        <v>0</v>
      </c>
      <c r="R1169" s="68">
        <v>0</v>
      </c>
      <c r="S1169" s="68">
        <v>0</v>
      </c>
      <c r="T1169" s="68">
        <v>0</v>
      </c>
      <c r="U1169" s="68">
        <v>0</v>
      </c>
      <c r="V1169" s="68">
        <v>0</v>
      </c>
      <c r="W1169" s="68">
        <v>0</v>
      </c>
      <c r="X1169" s="68">
        <v>0</v>
      </c>
      <c r="Y1169" s="68">
        <v>0</v>
      </c>
      <c r="Z1169" s="68">
        <v>0</v>
      </c>
      <c r="AA1169" s="68">
        <v>0</v>
      </c>
      <c r="AB1169" s="68">
        <v>0</v>
      </c>
      <c r="AC1169" s="68">
        <v>0</v>
      </c>
      <c r="AD1169" s="68">
        <v>0</v>
      </c>
      <c r="AE1169" s="68">
        <v>0</v>
      </c>
      <c r="AF1169" s="68">
        <v>0</v>
      </c>
      <c r="AG1169" s="68">
        <v>0</v>
      </c>
      <c r="AH1169" s="68">
        <v>0</v>
      </c>
      <c r="AI1169" s="68">
        <v>0</v>
      </c>
      <c r="AJ1169" s="68">
        <v>0</v>
      </c>
      <c r="AK1169" s="68">
        <v>0</v>
      </c>
      <c r="AL1169" s="68">
        <v>0</v>
      </c>
      <c r="AM1169" s="68">
        <v>0</v>
      </c>
      <c r="AN1169" s="68">
        <v>0</v>
      </c>
      <c r="AO1169" s="68">
        <v>0</v>
      </c>
      <c r="AP1169" s="68" t="s">
        <v>10403</v>
      </c>
      <c r="AQ1169" s="68">
        <v>1</v>
      </c>
      <c r="AR1169" s="68">
        <v>0</v>
      </c>
      <c r="AS1169" s="68">
        <v>0</v>
      </c>
      <c r="AT1169" s="68">
        <v>16</v>
      </c>
      <c r="AU1169" s="68">
        <v>0</v>
      </c>
      <c r="AV1169" s="68">
        <v>4</v>
      </c>
      <c r="AW1169" s="68"/>
      <c r="AX1169" s="68">
        <v>0</v>
      </c>
      <c r="AY1169" s="126">
        <v>0</v>
      </c>
      <c r="AZ1169" s="68">
        <v>0</v>
      </c>
      <c r="BA1169" s="68">
        <v>0</v>
      </c>
      <c r="EQ1169" s="68">
        <v>11250003</v>
      </c>
      <c r="ER1169" s="175">
        <v>1</v>
      </c>
      <c r="ES1169" s="68">
        <v>650</v>
      </c>
      <c r="ET1169" s="68">
        <v>3</v>
      </c>
      <c r="EU1169" s="68">
        <v>0</v>
      </c>
      <c r="EV1169" s="68">
        <v>150003</v>
      </c>
      <c r="EW1169" s="68" t="s">
        <v>2641</v>
      </c>
      <c r="EX1169" s="68" t="str">
        <f t="shared" si="51"/>
        <v>소형</v>
      </c>
      <c r="GE1169" s="68">
        <v>33021</v>
      </c>
      <c r="GF1169" s="68" t="s">
        <v>4802</v>
      </c>
    </row>
    <row r="1170" spans="6:188" x14ac:dyDescent="0.3">
      <c r="F1170" s="68">
        <v>85114</v>
      </c>
      <c r="G1170" s="68">
        <v>2</v>
      </c>
      <c r="H1170" s="68">
        <v>185114</v>
      </c>
      <c r="I1170" s="68">
        <v>285114</v>
      </c>
      <c r="J1170" s="68" t="s">
        <v>10404</v>
      </c>
      <c r="K1170" s="68" t="s">
        <v>10405</v>
      </c>
      <c r="L1170" s="68">
        <v>0</v>
      </c>
      <c r="M1170" s="68">
        <v>0</v>
      </c>
      <c r="N1170" s="68">
        <v>0</v>
      </c>
      <c r="O1170" s="68">
        <v>74</v>
      </c>
      <c r="P1170" s="68">
        <v>0</v>
      </c>
      <c r="Q1170" s="68">
        <v>0</v>
      </c>
      <c r="R1170" s="68">
        <v>0</v>
      </c>
      <c r="S1170" s="68">
        <v>0</v>
      </c>
      <c r="T1170" s="68">
        <v>5</v>
      </c>
      <c r="U1170" s="68">
        <v>0</v>
      </c>
      <c r="V1170" s="68">
        <v>0</v>
      </c>
      <c r="W1170" s="68">
        <v>0</v>
      </c>
      <c r="X1170" s="68">
        <v>0</v>
      </c>
      <c r="Y1170" s="68">
        <v>0</v>
      </c>
      <c r="Z1170" s="68">
        <v>0</v>
      </c>
      <c r="AA1170" s="68">
        <v>0</v>
      </c>
      <c r="AB1170" s="68">
        <v>0</v>
      </c>
      <c r="AC1170" s="68">
        <v>0</v>
      </c>
      <c r="AD1170" s="68">
        <v>0</v>
      </c>
      <c r="AE1170" s="68">
        <v>0</v>
      </c>
      <c r="AF1170" s="68">
        <v>0</v>
      </c>
      <c r="AG1170" s="68">
        <v>0</v>
      </c>
      <c r="AH1170" s="68">
        <v>0</v>
      </c>
      <c r="AI1170" s="68">
        <v>0</v>
      </c>
      <c r="AJ1170" s="68">
        <v>0</v>
      </c>
      <c r="AK1170" s="68">
        <v>0</v>
      </c>
      <c r="AL1170" s="68">
        <v>0</v>
      </c>
      <c r="AM1170" s="68">
        <v>0</v>
      </c>
      <c r="AN1170" s="68">
        <v>0</v>
      </c>
      <c r="AO1170" s="68">
        <v>0</v>
      </c>
      <c r="AP1170" s="68" t="s">
        <v>1442</v>
      </c>
      <c r="AQ1170" s="68">
        <v>1</v>
      </c>
      <c r="AR1170" s="68">
        <v>0</v>
      </c>
      <c r="AS1170" s="68">
        <v>0</v>
      </c>
      <c r="AT1170" s="68">
        <v>0</v>
      </c>
      <c r="AU1170" s="68">
        <v>0</v>
      </c>
      <c r="AV1170" s="68">
        <v>4</v>
      </c>
      <c r="AW1170" s="68"/>
      <c r="AX1170" s="68">
        <v>0</v>
      </c>
      <c r="AY1170" s="126">
        <v>0</v>
      </c>
      <c r="AZ1170" s="68">
        <v>0</v>
      </c>
      <c r="BA1170" s="68">
        <v>0</v>
      </c>
      <c r="EQ1170" s="68">
        <v>20150003</v>
      </c>
      <c r="ER1170" s="175">
        <v>1</v>
      </c>
      <c r="ES1170" s="68">
        <v>650</v>
      </c>
      <c r="ET1170" s="68">
        <v>3</v>
      </c>
      <c r="EU1170" s="68">
        <v>0</v>
      </c>
      <c r="EV1170" s="68">
        <v>150003</v>
      </c>
      <c r="EW1170" s="68" t="s">
        <v>2641</v>
      </c>
      <c r="EX1170" s="68" t="str">
        <f t="shared" si="51"/>
        <v>소형</v>
      </c>
      <c r="GE1170" s="68">
        <v>33022</v>
      </c>
      <c r="GF1170" s="68" t="s">
        <v>4803</v>
      </c>
    </row>
    <row r="1171" spans="6:188" x14ac:dyDescent="0.3">
      <c r="F1171" s="68">
        <v>85115</v>
      </c>
      <c r="G1171" s="68">
        <v>2</v>
      </c>
      <c r="H1171" s="68">
        <v>185115</v>
      </c>
      <c r="I1171" s="68">
        <v>285115</v>
      </c>
      <c r="J1171" s="68" t="s">
        <v>10406</v>
      </c>
      <c r="K1171" s="68">
        <v>0</v>
      </c>
      <c r="L1171" s="68">
        <v>0</v>
      </c>
      <c r="M1171" s="68">
        <v>0</v>
      </c>
      <c r="N1171" s="68">
        <v>0</v>
      </c>
      <c r="O1171" s="68">
        <v>70</v>
      </c>
      <c r="P1171" s="68">
        <v>0</v>
      </c>
      <c r="Q1171" s="68">
        <v>0</v>
      </c>
      <c r="R1171" s="68">
        <v>0</v>
      </c>
      <c r="S1171" s="68">
        <v>0</v>
      </c>
      <c r="T1171" s="68">
        <v>5</v>
      </c>
      <c r="U1171" s="68">
        <v>0</v>
      </c>
      <c r="V1171" s="68">
        <v>0</v>
      </c>
      <c r="W1171" s="68">
        <v>0</v>
      </c>
      <c r="X1171" s="68">
        <v>0</v>
      </c>
      <c r="Y1171" s="68">
        <v>0</v>
      </c>
      <c r="Z1171" s="68">
        <v>0</v>
      </c>
      <c r="AA1171" s="68">
        <v>0</v>
      </c>
      <c r="AB1171" s="68">
        <v>0</v>
      </c>
      <c r="AC1171" s="68">
        <v>0</v>
      </c>
      <c r="AD1171" s="68">
        <v>0</v>
      </c>
      <c r="AE1171" s="68">
        <v>0</v>
      </c>
      <c r="AF1171" s="68">
        <v>0</v>
      </c>
      <c r="AG1171" s="68">
        <v>0</v>
      </c>
      <c r="AH1171" s="68">
        <v>0</v>
      </c>
      <c r="AI1171" s="68">
        <v>0</v>
      </c>
      <c r="AJ1171" s="68">
        <v>0</v>
      </c>
      <c r="AK1171" s="68">
        <v>0</v>
      </c>
      <c r="AL1171" s="68">
        <v>0</v>
      </c>
      <c r="AM1171" s="68">
        <v>0</v>
      </c>
      <c r="AN1171" s="68">
        <v>0</v>
      </c>
      <c r="AO1171" s="68">
        <v>0</v>
      </c>
      <c r="AP1171" s="68" t="s">
        <v>2485</v>
      </c>
      <c r="AQ1171" s="68">
        <v>1</v>
      </c>
      <c r="AR1171" s="68">
        <v>0</v>
      </c>
      <c r="AS1171" s="68">
        <v>0</v>
      </c>
      <c r="AT1171" s="68">
        <v>0</v>
      </c>
      <c r="AU1171" s="68">
        <v>0</v>
      </c>
      <c r="AV1171" s="68">
        <v>4</v>
      </c>
      <c r="AW1171" s="68"/>
      <c r="AX1171" s="68">
        <v>0</v>
      </c>
      <c r="AY1171" s="126">
        <v>0</v>
      </c>
      <c r="AZ1171" s="68">
        <v>0</v>
      </c>
      <c r="BA1171" s="68">
        <v>0</v>
      </c>
      <c r="EQ1171" s="68">
        <v>20250003</v>
      </c>
      <c r="ER1171" s="175">
        <v>1</v>
      </c>
      <c r="ES1171" s="68">
        <v>650</v>
      </c>
      <c r="ET1171" s="68">
        <v>3</v>
      </c>
      <c r="EU1171" s="68">
        <v>0</v>
      </c>
      <c r="EV1171" s="68">
        <v>150003</v>
      </c>
      <c r="EW1171" s="68" t="s">
        <v>2641</v>
      </c>
      <c r="EX1171" s="68" t="str">
        <f t="shared" si="51"/>
        <v>소형</v>
      </c>
      <c r="GE1171" s="68">
        <v>33023</v>
      </c>
      <c r="GF1171" s="68" t="s">
        <v>4804</v>
      </c>
    </row>
    <row r="1172" spans="6:188" x14ac:dyDescent="0.3">
      <c r="F1172" s="68">
        <v>85116</v>
      </c>
      <c r="G1172" s="68">
        <v>2</v>
      </c>
      <c r="H1172" s="68">
        <v>185116</v>
      </c>
      <c r="I1172" s="68">
        <v>285115</v>
      </c>
      <c r="J1172" s="68" t="s">
        <v>10407</v>
      </c>
      <c r="K1172" s="68">
        <v>0</v>
      </c>
      <c r="L1172" s="68">
        <v>0</v>
      </c>
      <c r="M1172" s="68">
        <v>0</v>
      </c>
      <c r="N1172" s="68">
        <v>0</v>
      </c>
      <c r="O1172" s="68">
        <v>71</v>
      </c>
      <c r="P1172" s="68">
        <v>0</v>
      </c>
      <c r="Q1172" s="68">
        <v>0</v>
      </c>
      <c r="R1172" s="68">
        <v>0</v>
      </c>
      <c r="S1172" s="68">
        <v>0</v>
      </c>
      <c r="T1172" s="68">
        <v>5</v>
      </c>
      <c r="U1172" s="68">
        <v>0</v>
      </c>
      <c r="V1172" s="68">
        <v>0</v>
      </c>
      <c r="W1172" s="68">
        <v>0</v>
      </c>
      <c r="X1172" s="68">
        <v>0</v>
      </c>
      <c r="Y1172" s="68">
        <v>0</v>
      </c>
      <c r="Z1172" s="68">
        <v>0</v>
      </c>
      <c r="AA1172" s="68">
        <v>0</v>
      </c>
      <c r="AB1172" s="68">
        <v>0</v>
      </c>
      <c r="AC1172" s="68">
        <v>0</v>
      </c>
      <c r="AD1172" s="68">
        <v>0</v>
      </c>
      <c r="AE1172" s="68">
        <v>0</v>
      </c>
      <c r="AF1172" s="68">
        <v>0</v>
      </c>
      <c r="AG1172" s="68">
        <v>0</v>
      </c>
      <c r="AH1172" s="68">
        <v>0</v>
      </c>
      <c r="AI1172" s="68">
        <v>0</v>
      </c>
      <c r="AJ1172" s="68">
        <v>0</v>
      </c>
      <c r="AK1172" s="68">
        <v>0</v>
      </c>
      <c r="AL1172" s="68">
        <v>0</v>
      </c>
      <c r="AM1172" s="68">
        <v>0</v>
      </c>
      <c r="AN1172" s="68">
        <v>0</v>
      </c>
      <c r="AO1172" s="68">
        <v>0</v>
      </c>
      <c r="AP1172" s="68" t="s">
        <v>2483</v>
      </c>
      <c r="AQ1172" s="68">
        <v>1</v>
      </c>
      <c r="AR1172" s="68">
        <v>0</v>
      </c>
      <c r="AS1172" s="68">
        <v>0</v>
      </c>
      <c r="AT1172" s="68">
        <v>0</v>
      </c>
      <c r="AU1172" s="68">
        <v>0</v>
      </c>
      <c r="AV1172" s="68">
        <v>4</v>
      </c>
      <c r="AW1172" s="68"/>
      <c r="AX1172" s="68">
        <v>0</v>
      </c>
      <c r="AY1172" s="126">
        <v>0</v>
      </c>
      <c r="AZ1172" s="68">
        <v>0</v>
      </c>
      <c r="BA1172" s="68">
        <v>0</v>
      </c>
      <c r="EQ1172" s="68">
        <v>20350003</v>
      </c>
      <c r="ER1172" s="175">
        <v>1</v>
      </c>
      <c r="ES1172" s="68">
        <v>650</v>
      </c>
      <c r="ET1172" s="68">
        <v>3</v>
      </c>
      <c r="EU1172" s="68">
        <v>0</v>
      </c>
      <c r="EV1172" s="68">
        <v>150003</v>
      </c>
      <c r="EW1172" s="68" t="s">
        <v>2641</v>
      </c>
      <c r="EX1172" s="68" t="str">
        <f t="shared" si="51"/>
        <v>소형</v>
      </c>
      <c r="GE1172" s="68">
        <v>33024</v>
      </c>
      <c r="GF1172" s="68" t="s">
        <v>4805</v>
      </c>
    </row>
    <row r="1173" spans="6:188" x14ac:dyDescent="0.3">
      <c r="F1173" s="68">
        <v>85117</v>
      </c>
      <c r="G1173" s="68">
        <v>2</v>
      </c>
      <c r="H1173" s="68">
        <v>185117</v>
      </c>
      <c r="I1173" s="68">
        <v>285115</v>
      </c>
      <c r="J1173" s="68" t="s">
        <v>10408</v>
      </c>
      <c r="K1173" s="68">
        <v>0</v>
      </c>
      <c r="L1173" s="68">
        <v>0</v>
      </c>
      <c r="M1173" s="68">
        <v>0</v>
      </c>
      <c r="N1173" s="68">
        <v>0</v>
      </c>
      <c r="O1173" s="68">
        <v>72</v>
      </c>
      <c r="P1173" s="68">
        <v>0</v>
      </c>
      <c r="Q1173" s="68">
        <v>0</v>
      </c>
      <c r="R1173" s="68">
        <v>0</v>
      </c>
      <c r="S1173" s="68">
        <v>0</v>
      </c>
      <c r="T1173" s="68">
        <v>5</v>
      </c>
      <c r="U1173" s="68">
        <v>0</v>
      </c>
      <c r="V1173" s="68">
        <v>0</v>
      </c>
      <c r="W1173" s="68">
        <v>0</v>
      </c>
      <c r="X1173" s="68">
        <v>0</v>
      </c>
      <c r="Y1173" s="68">
        <v>0</v>
      </c>
      <c r="Z1173" s="68">
        <v>0</v>
      </c>
      <c r="AA1173" s="68">
        <v>0</v>
      </c>
      <c r="AB1173" s="68">
        <v>0</v>
      </c>
      <c r="AC1173" s="68">
        <v>0</v>
      </c>
      <c r="AD1173" s="68">
        <v>0</v>
      </c>
      <c r="AE1173" s="68">
        <v>0</v>
      </c>
      <c r="AF1173" s="68">
        <v>0</v>
      </c>
      <c r="AG1173" s="68">
        <v>0</v>
      </c>
      <c r="AH1173" s="68">
        <v>0</v>
      </c>
      <c r="AI1173" s="68">
        <v>0</v>
      </c>
      <c r="AJ1173" s="68">
        <v>0</v>
      </c>
      <c r="AK1173" s="68">
        <v>0</v>
      </c>
      <c r="AL1173" s="68">
        <v>0</v>
      </c>
      <c r="AM1173" s="68">
        <v>0</v>
      </c>
      <c r="AN1173" s="68">
        <v>0</v>
      </c>
      <c r="AO1173" s="68">
        <v>0</v>
      </c>
      <c r="AP1173" s="68" t="s">
        <v>2484</v>
      </c>
      <c r="AQ1173" s="68">
        <v>1</v>
      </c>
      <c r="AR1173" s="68">
        <v>0</v>
      </c>
      <c r="AS1173" s="68">
        <v>0</v>
      </c>
      <c r="AT1173" s="68">
        <v>0</v>
      </c>
      <c r="AU1173" s="68">
        <v>0</v>
      </c>
      <c r="AV1173" s="68">
        <v>4</v>
      </c>
      <c r="AW1173" s="68"/>
      <c r="AX1173" s="68">
        <v>0</v>
      </c>
      <c r="AY1173" s="126">
        <v>0</v>
      </c>
      <c r="AZ1173" s="68">
        <v>0</v>
      </c>
      <c r="BA1173" s="68">
        <v>0</v>
      </c>
      <c r="EQ1173" s="68">
        <v>20450003</v>
      </c>
      <c r="ER1173" s="175">
        <v>1</v>
      </c>
      <c r="ES1173" s="68">
        <v>650</v>
      </c>
      <c r="ET1173" s="68">
        <v>3</v>
      </c>
      <c r="EU1173" s="68">
        <v>0</v>
      </c>
      <c r="EV1173" s="68">
        <v>150003</v>
      </c>
      <c r="EW1173" s="68" t="s">
        <v>2641</v>
      </c>
      <c r="EX1173" s="68" t="str">
        <f t="shared" si="51"/>
        <v>소형</v>
      </c>
      <c r="GE1173" s="68">
        <v>33025</v>
      </c>
      <c r="GF1173" s="68" t="s">
        <v>4806</v>
      </c>
    </row>
    <row r="1174" spans="6:188" x14ac:dyDescent="0.3">
      <c r="F1174" s="68">
        <v>85118</v>
      </c>
      <c r="G1174" s="68">
        <v>2</v>
      </c>
      <c r="H1174" s="68">
        <v>185118</v>
      </c>
      <c r="I1174" s="68">
        <v>285115</v>
      </c>
      <c r="J1174" s="68" t="s">
        <v>10409</v>
      </c>
      <c r="K1174" s="68">
        <v>0</v>
      </c>
      <c r="L1174" s="68">
        <v>0</v>
      </c>
      <c r="M1174" s="68">
        <v>0</v>
      </c>
      <c r="N1174" s="68">
        <v>0</v>
      </c>
      <c r="O1174" s="68">
        <v>73</v>
      </c>
      <c r="P1174" s="68">
        <v>0</v>
      </c>
      <c r="Q1174" s="68">
        <v>0</v>
      </c>
      <c r="R1174" s="68">
        <v>0</v>
      </c>
      <c r="S1174" s="68">
        <v>0</v>
      </c>
      <c r="T1174" s="68">
        <v>5</v>
      </c>
      <c r="U1174" s="68">
        <v>0</v>
      </c>
      <c r="V1174" s="68">
        <v>0</v>
      </c>
      <c r="W1174" s="68">
        <v>0</v>
      </c>
      <c r="X1174" s="68">
        <v>0</v>
      </c>
      <c r="Y1174" s="68">
        <v>0</v>
      </c>
      <c r="Z1174" s="68">
        <v>0</v>
      </c>
      <c r="AA1174" s="68">
        <v>0</v>
      </c>
      <c r="AB1174" s="68">
        <v>0</v>
      </c>
      <c r="AC1174" s="68">
        <v>0</v>
      </c>
      <c r="AD1174" s="68">
        <v>0</v>
      </c>
      <c r="AE1174" s="68">
        <v>0</v>
      </c>
      <c r="AF1174" s="68">
        <v>0</v>
      </c>
      <c r="AG1174" s="68">
        <v>0</v>
      </c>
      <c r="AH1174" s="68">
        <v>0</v>
      </c>
      <c r="AI1174" s="68">
        <v>0</v>
      </c>
      <c r="AJ1174" s="68">
        <v>0</v>
      </c>
      <c r="AK1174" s="68">
        <v>0</v>
      </c>
      <c r="AL1174" s="68">
        <v>0</v>
      </c>
      <c r="AM1174" s="68">
        <v>0</v>
      </c>
      <c r="AN1174" s="68">
        <v>0</v>
      </c>
      <c r="AO1174" s="68">
        <v>0</v>
      </c>
      <c r="AP1174" s="68" t="s">
        <v>3625</v>
      </c>
      <c r="AQ1174" s="68">
        <v>1</v>
      </c>
      <c r="AR1174" s="68">
        <v>0</v>
      </c>
      <c r="AS1174" s="68">
        <v>0</v>
      </c>
      <c r="AT1174" s="68">
        <v>0</v>
      </c>
      <c r="AU1174" s="68">
        <v>0</v>
      </c>
      <c r="AV1174" s="68">
        <v>4</v>
      </c>
      <c r="AW1174" s="68"/>
      <c r="AX1174" s="68">
        <v>0</v>
      </c>
      <c r="AY1174" s="126">
        <v>0</v>
      </c>
      <c r="AZ1174" s="68">
        <v>0</v>
      </c>
      <c r="BA1174" s="68">
        <v>0</v>
      </c>
      <c r="EQ1174" s="68">
        <v>20550003</v>
      </c>
      <c r="ER1174" s="175">
        <v>1</v>
      </c>
      <c r="ES1174" s="68">
        <v>650</v>
      </c>
      <c r="ET1174" s="68">
        <v>3</v>
      </c>
      <c r="EU1174" s="68">
        <v>0</v>
      </c>
      <c r="EV1174" s="68">
        <v>150003</v>
      </c>
      <c r="EW1174" s="68" t="s">
        <v>2641</v>
      </c>
      <c r="EX1174" s="68" t="str">
        <f t="shared" si="51"/>
        <v>소형</v>
      </c>
      <c r="GE1174" s="68">
        <v>33026</v>
      </c>
      <c r="GF1174" s="68" t="s">
        <v>4807</v>
      </c>
    </row>
    <row r="1175" spans="6:188" x14ac:dyDescent="0.3">
      <c r="F1175" s="68">
        <v>85119</v>
      </c>
      <c r="G1175" s="68">
        <v>2</v>
      </c>
      <c r="H1175" s="68">
        <v>185071</v>
      </c>
      <c r="I1175" s="68">
        <v>285071</v>
      </c>
      <c r="J1175" s="68" t="s">
        <v>8702</v>
      </c>
      <c r="K1175" s="68">
        <v>0</v>
      </c>
      <c r="L1175" s="68">
        <v>0</v>
      </c>
      <c r="M1175" s="68">
        <v>0</v>
      </c>
      <c r="N1175" s="68">
        <v>0</v>
      </c>
      <c r="O1175" s="68">
        <v>191</v>
      </c>
      <c r="P1175" s="68">
        <v>0</v>
      </c>
      <c r="Q1175" s="68">
        <v>0</v>
      </c>
      <c r="R1175" s="68">
        <v>0</v>
      </c>
      <c r="S1175" s="68">
        <v>0</v>
      </c>
      <c r="T1175" s="68">
        <v>0</v>
      </c>
      <c r="U1175" s="68">
        <v>0</v>
      </c>
      <c r="V1175" s="68">
        <v>0</v>
      </c>
      <c r="W1175" s="68">
        <v>0</v>
      </c>
      <c r="X1175" s="68">
        <v>0</v>
      </c>
      <c r="Y1175" s="68">
        <v>0</v>
      </c>
      <c r="Z1175" s="68">
        <v>0</v>
      </c>
      <c r="AA1175" s="68">
        <v>0</v>
      </c>
      <c r="AB1175" s="68">
        <v>0</v>
      </c>
      <c r="AC1175" s="68">
        <v>0</v>
      </c>
      <c r="AD1175" s="68">
        <v>0</v>
      </c>
      <c r="AE1175" s="68">
        <v>0</v>
      </c>
      <c r="AF1175" s="68">
        <v>0</v>
      </c>
      <c r="AG1175" s="68">
        <v>0</v>
      </c>
      <c r="AH1175" s="68">
        <v>0</v>
      </c>
      <c r="AI1175" s="68">
        <v>0</v>
      </c>
      <c r="AJ1175" s="68">
        <v>0</v>
      </c>
      <c r="AK1175" s="68">
        <v>0</v>
      </c>
      <c r="AL1175" s="68">
        <v>0</v>
      </c>
      <c r="AM1175" s="68">
        <v>0</v>
      </c>
      <c r="AN1175" s="68">
        <v>0</v>
      </c>
      <c r="AO1175" s="68">
        <v>0</v>
      </c>
      <c r="AP1175" s="68" t="s">
        <v>10595</v>
      </c>
      <c r="AQ1175" s="68">
        <v>1</v>
      </c>
      <c r="AR1175" s="68">
        <v>0</v>
      </c>
      <c r="AS1175" s="68">
        <v>0</v>
      </c>
      <c r="AT1175" s="68">
        <v>0</v>
      </c>
      <c r="AU1175" s="68">
        <v>0</v>
      </c>
      <c r="AV1175" s="68">
        <v>4</v>
      </c>
      <c r="AW1175" s="68"/>
      <c r="AX1175" s="68">
        <v>0</v>
      </c>
      <c r="AY1175" s="126">
        <v>0</v>
      </c>
      <c r="AZ1175" s="68">
        <v>0</v>
      </c>
      <c r="BA1175" s="68">
        <v>0</v>
      </c>
      <c r="EQ1175" s="68">
        <v>20650003</v>
      </c>
      <c r="ER1175" s="175">
        <v>1</v>
      </c>
      <c r="ES1175" s="68">
        <v>650</v>
      </c>
      <c r="ET1175" s="68">
        <v>3</v>
      </c>
      <c r="EU1175" s="68">
        <v>0</v>
      </c>
      <c r="EV1175" s="68">
        <v>150003</v>
      </c>
      <c r="EW1175" s="68" t="s">
        <v>2641</v>
      </c>
      <c r="EX1175" s="68" t="str">
        <f t="shared" si="51"/>
        <v>소형</v>
      </c>
      <c r="GE1175" s="68">
        <v>33027</v>
      </c>
      <c r="GF1175" s="68" t="s">
        <v>4808</v>
      </c>
    </row>
    <row r="1176" spans="6:188" x14ac:dyDescent="0.3">
      <c r="F1176" s="68">
        <v>85120</v>
      </c>
      <c r="G1176" s="68">
        <v>2</v>
      </c>
      <c r="H1176" s="68">
        <v>185120</v>
      </c>
      <c r="I1176" s="68">
        <v>285120</v>
      </c>
      <c r="J1176" s="68" t="s">
        <v>10596</v>
      </c>
      <c r="K1176" s="68">
        <v>0</v>
      </c>
      <c r="L1176" s="68">
        <v>0</v>
      </c>
      <c r="M1176" s="68">
        <v>0</v>
      </c>
      <c r="N1176" s="68">
        <v>0</v>
      </c>
      <c r="O1176" s="68">
        <v>75</v>
      </c>
      <c r="P1176" s="68">
        <v>0</v>
      </c>
      <c r="Q1176" s="68">
        <v>0</v>
      </c>
      <c r="R1176" s="68">
        <v>0</v>
      </c>
      <c r="S1176" s="68">
        <v>0</v>
      </c>
      <c r="T1176" s="68">
        <v>0</v>
      </c>
      <c r="U1176" s="68">
        <v>0</v>
      </c>
      <c r="V1176" s="68">
        <v>0</v>
      </c>
      <c r="W1176" s="68">
        <v>0</v>
      </c>
      <c r="X1176" s="68">
        <v>0</v>
      </c>
      <c r="Y1176" s="68">
        <v>0</v>
      </c>
      <c r="Z1176" s="68">
        <v>0</v>
      </c>
      <c r="AA1176" s="68">
        <v>0</v>
      </c>
      <c r="AB1176" s="68">
        <v>0</v>
      </c>
      <c r="AC1176" s="68">
        <v>0</v>
      </c>
      <c r="AD1176" s="68">
        <v>0</v>
      </c>
      <c r="AE1176" s="68">
        <v>0</v>
      </c>
      <c r="AF1176" s="68">
        <v>0</v>
      </c>
      <c r="AG1176" s="68">
        <v>0</v>
      </c>
      <c r="AH1176" s="68">
        <v>0</v>
      </c>
      <c r="AI1176" s="68">
        <v>0</v>
      </c>
      <c r="AJ1176" s="68">
        <v>0</v>
      </c>
      <c r="AK1176" s="68">
        <v>0</v>
      </c>
      <c r="AL1176" s="68">
        <v>0</v>
      </c>
      <c r="AM1176" s="68">
        <v>0</v>
      </c>
      <c r="AN1176" s="68">
        <v>0</v>
      </c>
      <c r="AO1176" s="68">
        <v>0</v>
      </c>
      <c r="AP1176" s="68" t="s">
        <v>10150</v>
      </c>
      <c r="AQ1176" s="68">
        <v>1</v>
      </c>
      <c r="AR1176" s="68">
        <v>0</v>
      </c>
      <c r="AS1176" s="68">
        <v>0</v>
      </c>
      <c r="AT1176" s="68">
        <v>0</v>
      </c>
      <c r="AU1176" s="68">
        <v>0</v>
      </c>
      <c r="AV1176" s="68">
        <v>4</v>
      </c>
      <c r="AW1176" s="68"/>
      <c r="AX1176" s="68">
        <v>0</v>
      </c>
      <c r="AY1176" s="126">
        <v>0</v>
      </c>
      <c r="AZ1176" s="68">
        <v>0</v>
      </c>
      <c r="BA1176" s="68">
        <v>0</v>
      </c>
      <c r="EQ1176" s="68">
        <v>20750003</v>
      </c>
      <c r="ER1176" s="175">
        <v>1</v>
      </c>
      <c r="ES1176" s="68">
        <v>650</v>
      </c>
      <c r="ET1176" s="68">
        <v>3</v>
      </c>
      <c r="EU1176" s="68">
        <v>0</v>
      </c>
      <c r="EV1176" s="68">
        <v>150003</v>
      </c>
      <c r="EW1176" s="68" t="s">
        <v>2641</v>
      </c>
      <c r="EX1176" s="68" t="str">
        <f t="shared" si="51"/>
        <v>소형</v>
      </c>
      <c r="GE1176" s="68">
        <v>33028</v>
      </c>
      <c r="GF1176" s="68" t="s">
        <v>4809</v>
      </c>
    </row>
    <row r="1177" spans="6:188" x14ac:dyDescent="0.3">
      <c r="F1177" s="68">
        <v>85121</v>
      </c>
      <c r="G1177" s="68">
        <v>2</v>
      </c>
      <c r="H1177" s="68">
        <v>185121</v>
      </c>
      <c r="I1177" s="68">
        <v>285120</v>
      </c>
      <c r="J1177" s="68" t="s">
        <v>12474</v>
      </c>
      <c r="K1177" s="68">
        <v>0</v>
      </c>
      <c r="L1177" s="68">
        <v>0</v>
      </c>
      <c r="M1177" s="68">
        <v>0</v>
      </c>
      <c r="N1177" s="68">
        <v>0</v>
      </c>
      <c r="O1177" s="68">
        <v>76</v>
      </c>
      <c r="P1177" s="68">
        <v>0</v>
      </c>
      <c r="Q1177" s="68">
        <v>0</v>
      </c>
      <c r="R1177" s="68">
        <v>0</v>
      </c>
      <c r="S1177" s="68">
        <v>0</v>
      </c>
      <c r="T1177" s="68">
        <v>0</v>
      </c>
      <c r="U1177" s="68">
        <v>0</v>
      </c>
      <c r="V1177" s="68">
        <v>0</v>
      </c>
      <c r="W1177" s="68">
        <v>0</v>
      </c>
      <c r="X1177" s="68">
        <v>0</v>
      </c>
      <c r="Y1177" s="68">
        <v>0</v>
      </c>
      <c r="Z1177" s="68">
        <v>0</v>
      </c>
      <c r="AA1177" s="68">
        <v>0</v>
      </c>
      <c r="AB1177" s="68">
        <v>0</v>
      </c>
      <c r="AC1177" s="68">
        <v>0</v>
      </c>
      <c r="AD1177" s="68">
        <v>0</v>
      </c>
      <c r="AE1177" s="68">
        <v>0</v>
      </c>
      <c r="AF1177" s="68">
        <v>0</v>
      </c>
      <c r="AG1177" s="68">
        <v>0</v>
      </c>
      <c r="AH1177" s="68">
        <v>0</v>
      </c>
      <c r="AI1177" s="68">
        <v>0</v>
      </c>
      <c r="AJ1177" s="68">
        <v>0</v>
      </c>
      <c r="AK1177" s="68">
        <v>0</v>
      </c>
      <c r="AL1177" s="68">
        <v>0</v>
      </c>
      <c r="AM1177" s="68">
        <v>0</v>
      </c>
      <c r="AN1177" s="68">
        <v>0</v>
      </c>
      <c r="AO1177" s="68">
        <v>0</v>
      </c>
      <c r="AP1177" s="68" t="s">
        <v>10150</v>
      </c>
      <c r="AQ1177" s="68">
        <v>1</v>
      </c>
      <c r="AR1177" s="68">
        <v>0</v>
      </c>
      <c r="AS1177" s="68">
        <v>0</v>
      </c>
      <c r="AT1177" s="68">
        <v>0</v>
      </c>
      <c r="AU1177" s="68">
        <v>0</v>
      </c>
      <c r="AV1177" s="68">
        <v>4</v>
      </c>
      <c r="AW1177" s="68"/>
      <c r="AX1177" s="68">
        <v>0</v>
      </c>
      <c r="AY1177" s="126">
        <v>0</v>
      </c>
      <c r="AZ1177" s="68">
        <v>0</v>
      </c>
      <c r="BA1177" s="68">
        <v>0</v>
      </c>
      <c r="EQ1177" s="68">
        <v>20850003</v>
      </c>
      <c r="ER1177" s="175">
        <v>1</v>
      </c>
      <c r="ES1177" s="68">
        <v>650</v>
      </c>
      <c r="ET1177" s="68">
        <v>3</v>
      </c>
      <c r="EU1177" s="68">
        <v>0</v>
      </c>
      <c r="EV1177" s="68">
        <v>150003</v>
      </c>
      <c r="EW1177" s="68" t="s">
        <v>2641</v>
      </c>
      <c r="EX1177" s="68" t="str">
        <f t="shared" si="51"/>
        <v>소형</v>
      </c>
      <c r="GE1177" s="68">
        <v>33029</v>
      </c>
      <c r="GF1177" s="68" t="s">
        <v>3884</v>
      </c>
    </row>
    <row r="1178" spans="6:188" x14ac:dyDescent="0.3">
      <c r="F1178" s="68">
        <v>85122</v>
      </c>
      <c r="G1178" s="68">
        <v>2</v>
      </c>
      <c r="H1178" s="68">
        <v>185122</v>
      </c>
      <c r="I1178" s="68">
        <v>285120</v>
      </c>
      <c r="J1178" s="68" t="s">
        <v>12475</v>
      </c>
      <c r="K1178" s="68">
        <v>0</v>
      </c>
      <c r="L1178" s="68">
        <v>0</v>
      </c>
      <c r="M1178" s="68">
        <v>0</v>
      </c>
      <c r="N1178" s="68">
        <v>0</v>
      </c>
      <c r="O1178" s="68">
        <v>77</v>
      </c>
      <c r="P1178" s="68">
        <v>0</v>
      </c>
      <c r="Q1178" s="68">
        <v>0</v>
      </c>
      <c r="R1178" s="68">
        <v>0</v>
      </c>
      <c r="S1178" s="68">
        <v>0</v>
      </c>
      <c r="T1178" s="68">
        <v>0</v>
      </c>
      <c r="U1178" s="68">
        <v>0</v>
      </c>
      <c r="V1178" s="68">
        <v>0</v>
      </c>
      <c r="W1178" s="68">
        <v>0</v>
      </c>
      <c r="X1178" s="68">
        <v>0</v>
      </c>
      <c r="Y1178" s="68">
        <v>0</v>
      </c>
      <c r="Z1178" s="68">
        <v>0</v>
      </c>
      <c r="AA1178" s="68">
        <v>0</v>
      </c>
      <c r="AB1178" s="68">
        <v>0</v>
      </c>
      <c r="AC1178" s="68">
        <v>0</v>
      </c>
      <c r="AD1178" s="68">
        <v>0</v>
      </c>
      <c r="AE1178" s="68">
        <v>0</v>
      </c>
      <c r="AF1178" s="68">
        <v>0</v>
      </c>
      <c r="AG1178" s="68">
        <v>0</v>
      </c>
      <c r="AH1178" s="68">
        <v>0</v>
      </c>
      <c r="AI1178" s="68">
        <v>0</v>
      </c>
      <c r="AJ1178" s="68">
        <v>0</v>
      </c>
      <c r="AK1178" s="68">
        <v>0</v>
      </c>
      <c r="AL1178" s="68">
        <v>0</v>
      </c>
      <c r="AM1178" s="68">
        <v>0</v>
      </c>
      <c r="AN1178" s="68">
        <v>0</v>
      </c>
      <c r="AO1178" s="68">
        <v>0</v>
      </c>
      <c r="AP1178" s="68" t="s">
        <v>10150</v>
      </c>
      <c r="AQ1178" s="68">
        <v>1</v>
      </c>
      <c r="AR1178" s="68">
        <v>0</v>
      </c>
      <c r="AS1178" s="68">
        <v>0</v>
      </c>
      <c r="AT1178" s="68">
        <v>0</v>
      </c>
      <c r="AU1178" s="68">
        <v>0</v>
      </c>
      <c r="AV1178" s="68">
        <v>4</v>
      </c>
      <c r="AW1178" s="68"/>
      <c r="AX1178" s="68">
        <v>0</v>
      </c>
      <c r="AY1178" s="126">
        <v>0</v>
      </c>
      <c r="AZ1178" s="68">
        <v>0</v>
      </c>
      <c r="BA1178" s="68">
        <v>0</v>
      </c>
      <c r="EQ1178" s="68">
        <v>20950003</v>
      </c>
      <c r="ER1178" s="175">
        <v>1</v>
      </c>
      <c r="ES1178" s="68">
        <v>650</v>
      </c>
      <c r="ET1178" s="68">
        <v>3</v>
      </c>
      <c r="EU1178" s="68">
        <v>0</v>
      </c>
      <c r="EV1178" s="68">
        <v>150003</v>
      </c>
      <c r="EW1178" s="68" t="s">
        <v>2641</v>
      </c>
      <c r="EX1178" s="68" t="str">
        <f t="shared" si="51"/>
        <v>소형</v>
      </c>
      <c r="GE1178" s="68">
        <v>33030</v>
      </c>
      <c r="GF1178" s="68" t="s">
        <v>4810</v>
      </c>
    </row>
    <row r="1179" spans="6:188" x14ac:dyDescent="0.3">
      <c r="F1179" s="68">
        <v>85123</v>
      </c>
      <c r="G1179" s="68">
        <v>2</v>
      </c>
      <c r="H1179" s="68">
        <v>185123</v>
      </c>
      <c r="I1179" s="68">
        <v>285120</v>
      </c>
      <c r="J1179" s="68" t="s">
        <v>12476</v>
      </c>
      <c r="K1179" s="68">
        <v>0</v>
      </c>
      <c r="L1179" s="68">
        <v>0</v>
      </c>
      <c r="M1179" s="68">
        <v>0</v>
      </c>
      <c r="N1179" s="68">
        <v>0</v>
      </c>
      <c r="O1179" s="68">
        <v>78</v>
      </c>
      <c r="P1179" s="68">
        <v>0</v>
      </c>
      <c r="Q1179" s="68">
        <v>0</v>
      </c>
      <c r="R1179" s="68">
        <v>0</v>
      </c>
      <c r="S1179" s="68">
        <v>0</v>
      </c>
      <c r="T1179" s="68">
        <v>0</v>
      </c>
      <c r="U1179" s="68">
        <v>0</v>
      </c>
      <c r="V1179" s="68">
        <v>0</v>
      </c>
      <c r="W1179" s="68">
        <v>0</v>
      </c>
      <c r="X1179" s="68">
        <v>0</v>
      </c>
      <c r="Y1179" s="68">
        <v>0</v>
      </c>
      <c r="Z1179" s="68">
        <v>0</v>
      </c>
      <c r="AA1179" s="68">
        <v>0</v>
      </c>
      <c r="AB1179" s="68">
        <v>0</v>
      </c>
      <c r="AC1179" s="68">
        <v>0</v>
      </c>
      <c r="AD1179" s="68">
        <v>0</v>
      </c>
      <c r="AE1179" s="68">
        <v>0</v>
      </c>
      <c r="AF1179" s="68">
        <v>0</v>
      </c>
      <c r="AG1179" s="68">
        <v>0</v>
      </c>
      <c r="AH1179" s="68">
        <v>0</v>
      </c>
      <c r="AI1179" s="68">
        <v>0</v>
      </c>
      <c r="AJ1179" s="68">
        <v>0</v>
      </c>
      <c r="AK1179" s="68">
        <v>0</v>
      </c>
      <c r="AL1179" s="68">
        <v>0</v>
      </c>
      <c r="AM1179" s="68">
        <v>0</v>
      </c>
      <c r="AN1179" s="68">
        <v>0</v>
      </c>
      <c r="AO1179" s="68">
        <v>0</v>
      </c>
      <c r="AP1179" s="68" t="s">
        <v>10150</v>
      </c>
      <c r="AQ1179" s="68">
        <v>1</v>
      </c>
      <c r="AR1179" s="68">
        <v>0</v>
      </c>
      <c r="AS1179" s="68">
        <v>0</v>
      </c>
      <c r="AT1179" s="68">
        <v>0</v>
      </c>
      <c r="AU1179" s="68">
        <v>0</v>
      </c>
      <c r="AV1179" s="68">
        <v>4</v>
      </c>
      <c r="AW1179" s="68"/>
      <c r="AX1179" s="68">
        <v>0</v>
      </c>
      <c r="AY1179" s="126">
        <v>0</v>
      </c>
      <c r="AZ1179" s="68">
        <v>0</v>
      </c>
      <c r="BA1179" s="68">
        <v>0</v>
      </c>
      <c r="EQ1179" s="68">
        <v>21050003</v>
      </c>
      <c r="ER1179" s="175">
        <v>1</v>
      </c>
      <c r="ES1179" s="68">
        <v>650</v>
      </c>
      <c r="ET1179" s="68">
        <v>3</v>
      </c>
      <c r="EU1179" s="68">
        <v>0</v>
      </c>
      <c r="EV1179" s="68">
        <v>150003</v>
      </c>
      <c r="EW1179" s="68" t="s">
        <v>2641</v>
      </c>
      <c r="EX1179" s="68" t="str">
        <f t="shared" si="51"/>
        <v>소형</v>
      </c>
      <c r="GE1179" s="68">
        <v>33031</v>
      </c>
      <c r="GF1179" s="68" t="s">
        <v>4804</v>
      </c>
    </row>
    <row r="1180" spans="6:188" x14ac:dyDescent="0.3">
      <c r="F1180" s="68">
        <v>85124</v>
      </c>
      <c r="G1180" s="68">
        <v>2</v>
      </c>
      <c r="H1180" s="68">
        <v>185124</v>
      </c>
      <c r="I1180" s="68">
        <v>285120</v>
      </c>
      <c r="J1180" s="68" t="s">
        <v>12477</v>
      </c>
      <c r="K1180" s="68">
        <v>0</v>
      </c>
      <c r="L1180" s="68">
        <v>0</v>
      </c>
      <c r="M1180" s="68">
        <v>0</v>
      </c>
      <c r="N1180" s="68">
        <v>0</v>
      </c>
      <c r="O1180" s="68">
        <v>79</v>
      </c>
      <c r="P1180" s="68">
        <v>0</v>
      </c>
      <c r="Q1180" s="68">
        <v>0</v>
      </c>
      <c r="R1180" s="68">
        <v>0</v>
      </c>
      <c r="S1180" s="68">
        <v>0</v>
      </c>
      <c r="T1180" s="68">
        <v>0</v>
      </c>
      <c r="U1180" s="68">
        <v>0</v>
      </c>
      <c r="V1180" s="68">
        <v>0</v>
      </c>
      <c r="W1180" s="68">
        <v>0</v>
      </c>
      <c r="X1180" s="68">
        <v>0</v>
      </c>
      <c r="Y1180" s="68">
        <v>0</v>
      </c>
      <c r="Z1180" s="68">
        <v>0</v>
      </c>
      <c r="AA1180" s="68">
        <v>0</v>
      </c>
      <c r="AB1180" s="68">
        <v>0</v>
      </c>
      <c r="AC1180" s="68">
        <v>0</v>
      </c>
      <c r="AD1180" s="68">
        <v>0</v>
      </c>
      <c r="AE1180" s="68">
        <v>0</v>
      </c>
      <c r="AF1180" s="68">
        <v>0</v>
      </c>
      <c r="AG1180" s="68">
        <v>0</v>
      </c>
      <c r="AH1180" s="68">
        <v>0</v>
      </c>
      <c r="AI1180" s="68">
        <v>0</v>
      </c>
      <c r="AJ1180" s="68">
        <v>0</v>
      </c>
      <c r="AK1180" s="68">
        <v>0</v>
      </c>
      <c r="AL1180" s="68">
        <v>0</v>
      </c>
      <c r="AM1180" s="68">
        <v>0</v>
      </c>
      <c r="AN1180" s="68">
        <v>0</v>
      </c>
      <c r="AO1180" s="68">
        <v>0</v>
      </c>
      <c r="AP1180" s="68" t="s">
        <v>10150</v>
      </c>
      <c r="AQ1180" s="68">
        <v>1</v>
      </c>
      <c r="AR1180" s="68">
        <v>0</v>
      </c>
      <c r="AS1180" s="68">
        <v>0</v>
      </c>
      <c r="AT1180" s="68">
        <v>0</v>
      </c>
      <c r="AU1180" s="68">
        <v>0</v>
      </c>
      <c r="AV1180" s="68">
        <v>4</v>
      </c>
      <c r="AW1180" s="68"/>
      <c r="AX1180" s="68">
        <v>0</v>
      </c>
      <c r="AY1180" s="126">
        <v>0</v>
      </c>
      <c r="AZ1180" s="68">
        <v>0</v>
      </c>
      <c r="BA1180" s="68">
        <v>0</v>
      </c>
      <c r="EQ1180" s="68">
        <v>21150003</v>
      </c>
      <c r="ER1180" s="175">
        <v>1</v>
      </c>
      <c r="ES1180" s="68">
        <v>650</v>
      </c>
      <c r="ET1180" s="68">
        <v>3</v>
      </c>
      <c r="EU1180" s="68">
        <v>0</v>
      </c>
      <c r="EV1180" s="68">
        <v>150003</v>
      </c>
      <c r="EW1180" s="68" t="s">
        <v>2641</v>
      </c>
      <c r="EX1180" s="68" t="str">
        <f t="shared" si="51"/>
        <v>소형</v>
      </c>
      <c r="GE1180" s="68">
        <v>33032</v>
      </c>
      <c r="GF1180" s="68" t="s">
        <v>4811</v>
      </c>
    </row>
    <row r="1181" spans="6:188" x14ac:dyDescent="0.3">
      <c r="F1181" s="183">
        <v>85125</v>
      </c>
      <c r="G1181" s="183">
        <v>2</v>
      </c>
      <c r="H1181" s="183">
        <v>185125</v>
      </c>
      <c r="I1181" s="183">
        <v>285125</v>
      </c>
      <c r="J1181" s="183" t="s">
        <v>10597</v>
      </c>
      <c r="K1181" s="183">
        <v>0</v>
      </c>
      <c r="L1181" s="183">
        <v>0</v>
      </c>
      <c r="M1181" s="183">
        <v>0</v>
      </c>
      <c r="N1181" s="183">
        <v>0</v>
      </c>
      <c r="O1181" s="183">
        <v>114</v>
      </c>
      <c r="P1181" s="183">
        <v>0</v>
      </c>
      <c r="Q1181" s="183">
        <v>0</v>
      </c>
      <c r="R1181" s="183">
        <v>0</v>
      </c>
      <c r="S1181" s="183">
        <v>0</v>
      </c>
      <c r="T1181" s="183">
        <v>0</v>
      </c>
      <c r="U1181" s="183">
        <v>0</v>
      </c>
      <c r="V1181" s="183">
        <v>0</v>
      </c>
      <c r="W1181" s="183">
        <v>0</v>
      </c>
      <c r="X1181" s="183">
        <v>0</v>
      </c>
      <c r="Y1181" s="183">
        <v>0</v>
      </c>
      <c r="Z1181" s="183">
        <v>0</v>
      </c>
      <c r="AA1181" s="183">
        <v>0</v>
      </c>
      <c r="AB1181" s="183">
        <v>0</v>
      </c>
      <c r="AC1181" s="183">
        <v>0</v>
      </c>
      <c r="AD1181" s="183">
        <v>0</v>
      </c>
      <c r="AE1181" s="183">
        <v>0</v>
      </c>
      <c r="AF1181" s="183">
        <v>0</v>
      </c>
      <c r="AG1181" s="183">
        <v>0</v>
      </c>
      <c r="AH1181" s="183">
        <v>0</v>
      </c>
      <c r="AI1181" s="183">
        <v>0</v>
      </c>
      <c r="AJ1181" s="183">
        <v>0</v>
      </c>
      <c r="AK1181" s="183">
        <v>0</v>
      </c>
      <c r="AL1181" s="183">
        <v>0</v>
      </c>
      <c r="AM1181" s="183">
        <v>0</v>
      </c>
      <c r="AN1181" s="183">
        <v>0</v>
      </c>
      <c r="AO1181" s="183">
        <v>0</v>
      </c>
      <c r="AP1181" s="183" t="s">
        <v>10598</v>
      </c>
      <c r="AQ1181" s="183">
        <v>1</v>
      </c>
      <c r="AR1181" s="183">
        <v>0</v>
      </c>
      <c r="AS1181" s="183">
        <v>0</v>
      </c>
      <c r="AT1181" s="183">
        <v>16</v>
      </c>
      <c r="AU1181" s="183">
        <v>0</v>
      </c>
      <c r="AV1181" s="86">
        <v>4</v>
      </c>
      <c r="AX1181" s="1">
        <v>0</v>
      </c>
      <c r="AY1181" s="1">
        <v>0</v>
      </c>
      <c r="AZ1181" s="68">
        <v>0</v>
      </c>
      <c r="BA1181" s="68">
        <v>0</v>
      </c>
      <c r="EQ1181" s="68">
        <v>21250003</v>
      </c>
      <c r="ER1181" s="175">
        <v>1</v>
      </c>
      <c r="ES1181" s="68">
        <v>650</v>
      </c>
      <c r="ET1181" s="68">
        <v>3</v>
      </c>
      <c r="EU1181" s="68">
        <v>0</v>
      </c>
      <c r="EV1181" s="68">
        <v>150003</v>
      </c>
      <c r="EW1181" s="68" t="s">
        <v>2641</v>
      </c>
      <c r="EX1181" s="68" t="str">
        <f t="shared" si="51"/>
        <v>소형</v>
      </c>
      <c r="GE1181" s="68">
        <v>33033</v>
      </c>
      <c r="GF1181" s="68" t="s">
        <v>612</v>
      </c>
    </row>
    <row r="1182" spans="6:188" x14ac:dyDescent="0.3">
      <c r="F1182" s="68">
        <v>85126</v>
      </c>
      <c r="G1182" s="68">
        <v>2</v>
      </c>
      <c r="H1182" s="68">
        <v>185126</v>
      </c>
      <c r="I1182" s="68">
        <v>285126</v>
      </c>
      <c r="J1182" s="68" t="s">
        <v>10599</v>
      </c>
      <c r="K1182" s="68">
        <v>0</v>
      </c>
      <c r="L1182" s="68">
        <v>0</v>
      </c>
      <c r="M1182" s="68">
        <v>0</v>
      </c>
      <c r="N1182" s="68">
        <v>0</v>
      </c>
      <c r="O1182" s="68">
        <v>115</v>
      </c>
      <c r="P1182" s="68">
        <v>0</v>
      </c>
      <c r="Q1182" s="68">
        <v>0</v>
      </c>
      <c r="R1182" s="68">
        <v>0</v>
      </c>
      <c r="S1182" s="68">
        <v>0</v>
      </c>
      <c r="T1182" s="68">
        <v>0</v>
      </c>
      <c r="U1182" s="68">
        <v>0</v>
      </c>
      <c r="V1182" s="68">
        <v>0</v>
      </c>
      <c r="W1182" s="68">
        <v>0</v>
      </c>
      <c r="X1182" s="68">
        <v>0</v>
      </c>
      <c r="Y1182" s="68">
        <v>0</v>
      </c>
      <c r="Z1182" s="68">
        <v>0</v>
      </c>
      <c r="AA1182" s="68">
        <v>0</v>
      </c>
      <c r="AB1182" s="68">
        <v>0</v>
      </c>
      <c r="AC1182" s="68">
        <v>0</v>
      </c>
      <c r="AD1182" s="68">
        <v>0</v>
      </c>
      <c r="AE1182" s="68">
        <v>0</v>
      </c>
      <c r="AF1182" s="68">
        <v>0</v>
      </c>
      <c r="AG1182" s="68">
        <v>0</v>
      </c>
      <c r="AH1182" s="68">
        <v>0</v>
      </c>
      <c r="AI1182" s="68">
        <v>0</v>
      </c>
      <c r="AJ1182" s="68">
        <v>0</v>
      </c>
      <c r="AK1182" s="68">
        <v>0</v>
      </c>
      <c r="AL1182" s="68">
        <v>0</v>
      </c>
      <c r="AM1182" s="68">
        <v>0</v>
      </c>
      <c r="AN1182" s="68">
        <v>0</v>
      </c>
      <c r="AO1182" s="68">
        <v>0</v>
      </c>
      <c r="AP1182" s="68" t="s">
        <v>10600</v>
      </c>
      <c r="AQ1182" s="68">
        <v>1</v>
      </c>
      <c r="AR1182" s="68">
        <v>0</v>
      </c>
      <c r="AS1182" s="68">
        <v>0</v>
      </c>
      <c r="AT1182" s="68">
        <v>0</v>
      </c>
      <c r="AU1182" s="68">
        <v>0</v>
      </c>
      <c r="AV1182" s="86">
        <v>4</v>
      </c>
      <c r="AX1182" s="1">
        <v>0</v>
      </c>
      <c r="AY1182" s="1">
        <v>0</v>
      </c>
      <c r="AZ1182" s="68">
        <v>0</v>
      </c>
      <c r="BA1182" s="68">
        <v>0</v>
      </c>
      <c r="EQ1182" s="68">
        <v>30150003</v>
      </c>
      <c r="ER1182" s="175">
        <v>1</v>
      </c>
      <c r="ES1182" s="68">
        <v>650</v>
      </c>
      <c r="ET1182" s="68">
        <v>3</v>
      </c>
      <c r="EU1182" s="68">
        <v>0</v>
      </c>
      <c r="EV1182" s="68">
        <v>150003</v>
      </c>
      <c r="EW1182" s="68" t="s">
        <v>2641</v>
      </c>
      <c r="EX1182" s="68" t="str">
        <f t="shared" si="51"/>
        <v>소형</v>
      </c>
      <c r="GE1182" s="68">
        <v>33034</v>
      </c>
      <c r="GF1182" s="68" t="s">
        <v>4812</v>
      </c>
    </row>
    <row r="1183" spans="6:188" x14ac:dyDescent="0.3">
      <c r="F1183" s="68">
        <v>85127</v>
      </c>
      <c r="G1183" s="68">
        <v>2</v>
      </c>
      <c r="H1183" s="68">
        <v>185127</v>
      </c>
      <c r="I1183" s="68">
        <v>285127</v>
      </c>
      <c r="J1183" s="68" t="s">
        <v>8701</v>
      </c>
      <c r="K1183" s="68">
        <v>0</v>
      </c>
      <c r="L1183" s="68">
        <v>0</v>
      </c>
      <c r="M1183" s="68">
        <v>0</v>
      </c>
      <c r="N1183" s="68">
        <v>0</v>
      </c>
      <c r="O1183" s="68">
        <v>116</v>
      </c>
      <c r="P1183" s="68">
        <v>0</v>
      </c>
      <c r="Q1183" s="68">
        <v>0</v>
      </c>
      <c r="R1183" s="68">
        <v>0</v>
      </c>
      <c r="S1183" s="68">
        <v>0</v>
      </c>
      <c r="T1183" s="68">
        <v>0</v>
      </c>
      <c r="U1183" s="68">
        <v>0</v>
      </c>
      <c r="V1183" s="68">
        <v>0</v>
      </c>
      <c r="W1183" s="68">
        <v>0</v>
      </c>
      <c r="X1183" s="68">
        <v>0</v>
      </c>
      <c r="Y1183" s="68">
        <v>0</v>
      </c>
      <c r="Z1183" s="68">
        <v>0</v>
      </c>
      <c r="AA1183" s="68">
        <v>0</v>
      </c>
      <c r="AB1183" s="68">
        <v>0</v>
      </c>
      <c r="AC1183" s="68">
        <v>0</v>
      </c>
      <c r="AD1183" s="68">
        <v>0</v>
      </c>
      <c r="AE1183" s="68">
        <v>0</v>
      </c>
      <c r="AF1183" s="68">
        <v>0</v>
      </c>
      <c r="AG1183" s="68">
        <v>0</v>
      </c>
      <c r="AH1183" s="68">
        <v>0</v>
      </c>
      <c r="AI1183" s="68">
        <v>0</v>
      </c>
      <c r="AJ1183" s="68">
        <v>0</v>
      </c>
      <c r="AK1183" s="68">
        <v>0</v>
      </c>
      <c r="AL1183" s="68">
        <v>0</v>
      </c>
      <c r="AM1183" s="68">
        <v>0</v>
      </c>
      <c r="AN1183" s="68">
        <v>0</v>
      </c>
      <c r="AO1183" s="68">
        <v>0</v>
      </c>
      <c r="AP1183" s="68" t="s">
        <v>12478</v>
      </c>
      <c r="AQ1183" s="68">
        <v>1</v>
      </c>
      <c r="AR1183" s="68">
        <v>0</v>
      </c>
      <c r="AS1183" s="68">
        <v>0</v>
      </c>
      <c r="AT1183" s="68">
        <v>0</v>
      </c>
      <c r="AU1183" s="68">
        <v>0</v>
      </c>
      <c r="AV1183" s="86">
        <v>4</v>
      </c>
      <c r="AX1183" s="1">
        <v>0</v>
      </c>
      <c r="AY1183" s="1">
        <v>0</v>
      </c>
      <c r="AZ1183" s="68">
        <v>0</v>
      </c>
      <c r="BA1183" s="68">
        <v>0</v>
      </c>
      <c r="EQ1183" s="68">
        <v>30250003</v>
      </c>
      <c r="ER1183" s="175">
        <v>1</v>
      </c>
      <c r="ES1183" s="68">
        <v>650</v>
      </c>
      <c r="ET1183" s="68">
        <v>3</v>
      </c>
      <c r="EU1183" s="68">
        <v>0</v>
      </c>
      <c r="EV1183" s="68">
        <v>150003</v>
      </c>
      <c r="EW1183" s="68" t="s">
        <v>2641</v>
      </c>
      <c r="EX1183" s="68" t="str">
        <f t="shared" si="51"/>
        <v>소형</v>
      </c>
      <c r="GE1183" s="68">
        <v>33035</v>
      </c>
      <c r="GF1183" s="68" t="s">
        <v>4813</v>
      </c>
    </row>
    <row r="1184" spans="6:188" x14ac:dyDescent="0.3">
      <c r="F1184" s="68">
        <v>85128</v>
      </c>
      <c r="G1184" s="68">
        <v>2</v>
      </c>
      <c r="H1184" s="68">
        <v>185128</v>
      </c>
      <c r="I1184" s="68">
        <v>285128</v>
      </c>
      <c r="J1184" s="68" t="s">
        <v>12479</v>
      </c>
      <c r="K1184" s="68">
        <v>0</v>
      </c>
      <c r="L1184" s="68">
        <v>0</v>
      </c>
      <c r="M1184" s="68">
        <v>0</v>
      </c>
      <c r="N1184" s="68">
        <v>0</v>
      </c>
      <c r="O1184" s="68">
        <v>192</v>
      </c>
      <c r="P1184" s="68">
        <v>0</v>
      </c>
      <c r="Q1184" s="68">
        <v>0</v>
      </c>
      <c r="R1184" s="68">
        <v>0</v>
      </c>
      <c r="S1184" s="68">
        <v>0</v>
      </c>
      <c r="T1184" s="68">
        <v>0</v>
      </c>
      <c r="U1184" s="68">
        <v>0</v>
      </c>
      <c r="V1184" s="68">
        <v>0</v>
      </c>
      <c r="W1184" s="68">
        <v>0</v>
      </c>
      <c r="X1184" s="68">
        <v>0</v>
      </c>
      <c r="Y1184" s="68">
        <v>0</v>
      </c>
      <c r="Z1184" s="68">
        <v>0</v>
      </c>
      <c r="AA1184" s="68">
        <v>0</v>
      </c>
      <c r="AB1184" s="68">
        <v>0</v>
      </c>
      <c r="AC1184" s="68">
        <v>0</v>
      </c>
      <c r="AD1184" s="68">
        <v>0</v>
      </c>
      <c r="AE1184" s="68">
        <v>0</v>
      </c>
      <c r="AF1184" s="68">
        <v>0</v>
      </c>
      <c r="AG1184" s="68">
        <v>0</v>
      </c>
      <c r="AH1184" s="68">
        <v>0</v>
      </c>
      <c r="AI1184" s="68">
        <v>0</v>
      </c>
      <c r="AJ1184" s="68">
        <v>0</v>
      </c>
      <c r="AK1184" s="68">
        <v>0</v>
      </c>
      <c r="AL1184" s="68">
        <v>0</v>
      </c>
      <c r="AM1184" s="68">
        <v>0</v>
      </c>
      <c r="AN1184" s="68">
        <v>0</v>
      </c>
      <c r="AO1184" s="68">
        <v>0</v>
      </c>
      <c r="AP1184" s="68" t="s">
        <v>10600</v>
      </c>
      <c r="AQ1184" s="68">
        <v>1</v>
      </c>
      <c r="AR1184" s="68">
        <v>0</v>
      </c>
      <c r="AS1184" s="68">
        <v>0</v>
      </c>
      <c r="AT1184" s="68">
        <v>0</v>
      </c>
      <c r="AU1184" s="68">
        <v>0</v>
      </c>
      <c r="AV1184" s="86">
        <v>4</v>
      </c>
      <c r="AX1184" s="1">
        <v>0</v>
      </c>
      <c r="AY1184" s="1">
        <v>0</v>
      </c>
      <c r="AZ1184" s="68">
        <v>0</v>
      </c>
      <c r="BA1184" s="68">
        <v>0</v>
      </c>
      <c r="EQ1184" s="68">
        <v>30350003</v>
      </c>
      <c r="ER1184" s="175">
        <v>1</v>
      </c>
      <c r="ES1184" s="68">
        <v>650</v>
      </c>
      <c r="ET1184" s="68">
        <v>3</v>
      </c>
      <c r="EU1184" s="68">
        <v>0</v>
      </c>
      <c r="EV1184" s="68">
        <v>150003</v>
      </c>
      <c r="EW1184" s="68" t="s">
        <v>2641</v>
      </c>
      <c r="EX1184" s="68" t="str">
        <f t="shared" si="51"/>
        <v>소형</v>
      </c>
      <c r="GE1184" s="68">
        <v>33036</v>
      </c>
      <c r="GF1184" s="68" t="s">
        <v>4814</v>
      </c>
    </row>
    <row r="1185" spans="6:188" x14ac:dyDescent="0.3">
      <c r="F1185" s="68">
        <v>85129</v>
      </c>
      <c r="G1185" s="68">
        <v>2</v>
      </c>
      <c r="H1185" s="68">
        <v>0</v>
      </c>
      <c r="I1185" s="68">
        <v>0</v>
      </c>
      <c r="J1185" s="68" t="s">
        <v>12480</v>
      </c>
      <c r="K1185" s="68">
        <v>0</v>
      </c>
      <c r="L1185" s="68">
        <v>0</v>
      </c>
      <c r="M1185" s="68">
        <v>0</v>
      </c>
      <c r="N1185" s="68">
        <v>0</v>
      </c>
      <c r="O1185" s="68">
        <v>44</v>
      </c>
      <c r="P1185" s="68">
        <v>0</v>
      </c>
      <c r="Q1185" s="68">
        <v>0</v>
      </c>
      <c r="R1185" s="68">
        <v>0</v>
      </c>
      <c r="S1185" s="68">
        <v>0</v>
      </c>
      <c r="T1185" s="68">
        <v>0</v>
      </c>
      <c r="U1185" s="68">
        <v>0</v>
      </c>
      <c r="V1185" s="68">
        <v>0</v>
      </c>
      <c r="W1185" s="68">
        <v>0</v>
      </c>
      <c r="X1185" s="68">
        <v>0</v>
      </c>
      <c r="Y1185" s="68">
        <v>0</v>
      </c>
      <c r="Z1185" s="68">
        <v>0</v>
      </c>
      <c r="AA1185" s="68">
        <v>0</v>
      </c>
      <c r="AB1185" s="68">
        <v>0</v>
      </c>
      <c r="AC1185" s="68">
        <v>0</v>
      </c>
      <c r="AD1185" s="68">
        <v>0</v>
      </c>
      <c r="AE1185" s="68">
        <v>0</v>
      </c>
      <c r="AF1185" s="68">
        <v>0</v>
      </c>
      <c r="AG1185" s="68">
        <v>0</v>
      </c>
      <c r="AH1185" s="68">
        <v>0</v>
      </c>
      <c r="AI1185" s="68">
        <v>0</v>
      </c>
      <c r="AJ1185" s="68">
        <v>0</v>
      </c>
      <c r="AK1185" s="68">
        <v>0</v>
      </c>
      <c r="AL1185" s="68">
        <v>0</v>
      </c>
      <c r="AM1185" s="68">
        <v>0</v>
      </c>
      <c r="AN1185" s="68">
        <v>0</v>
      </c>
      <c r="AO1185" s="68">
        <v>0</v>
      </c>
      <c r="AP1185" s="68" t="s">
        <v>2485</v>
      </c>
      <c r="AQ1185" s="68">
        <v>1</v>
      </c>
      <c r="AR1185" s="68">
        <v>0</v>
      </c>
      <c r="AS1185" s="68">
        <v>0</v>
      </c>
      <c r="AT1185" s="68">
        <v>0</v>
      </c>
      <c r="AU1185" s="68">
        <v>0</v>
      </c>
      <c r="AV1185" s="86">
        <v>4</v>
      </c>
      <c r="AX1185" s="1">
        <v>0</v>
      </c>
      <c r="AY1185" s="1">
        <v>0</v>
      </c>
      <c r="AZ1185" s="68">
        <v>0</v>
      </c>
      <c r="BA1185" s="68">
        <v>0</v>
      </c>
      <c r="EQ1185" s="68">
        <v>30450003</v>
      </c>
      <c r="ER1185" s="175">
        <v>1</v>
      </c>
      <c r="ES1185" s="68">
        <v>650</v>
      </c>
      <c r="ET1185" s="68">
        <v>3</v>
      </c>
      <c r="EU1185" s="68">
        <v>0</v>
      </c>
      <c r="EV1185" s="68">
        <v>150003</v>
      </c>
      <c r="EW1185" s="68" t="s">
        <v>2641</v>
      </c>
      <c r="EX1185" s="68" t="str">
        <f t="shared" si="51"/>
        <v>소형</v>
      </c>
      <c r="GE1185" s="68">
        <v>33037</v>
      </c>
      <c r="GF1185" s="68" t="s">
        <v>4815</v>
      </c>
    </row>
    <row r="1186" spans="6:188" x14ac:dyDescent="0.3">
      <c r="F1186" s="68">
        <v>85130</v>
      </c>
      <c r="G1186" s="68">
        <v>2</v>
      </c>
      <c r="H1186" s="68">
        <v>0</v>
      </c>
      <c r="I1186" s="68">
        <v>0</v>
      </c>
      <c r="J1186" s="68" t="s">
        <v>12481</v>
      </c>
      <c r="K1186" s="68">
        <v>0</v>
      </c>
      <c r="L1186" s="68">
        <v>0</v>
      </c>
      <c r="M1186" s="68">
        <v>0</v>
      </c>
      <c r="N1186" s="68">
        <v>0</v>
      </c>
      <c r="O1186" s="68">
        <v>45</v>
      </c>
      <c r="P1186" s="68">
        <v>0</v>
      </c>
      <c r="Q1186" s="68">
        <v>0</v>
      </c>
      <c r="R1186" s="68">
        <v>0</v>
      </c>
      <c r="S1186" s="68">
        <v>0</v>
      </c>
      <c r="T1186" s="68">
        <v>0</v>
      </c>
      <c r="U1186" s="68">
        <v>0</v>
      </c>
      <c r="V1186" s="68">
        <v>0</v>
      </c>
      <c r="W1186" s="68">
        <v>0</v>
      </c>
      <c r="X1186" s="68">
        <v>0</v>
      </c>
      <c r="Y1186" s="68">
        <v>0</v>
      </c>
      <c r="Z1186" s="68">
        <v>0</v>
      </c>
      <c r="AA1186" s="68">
        <v>0</v>
      </c>
      <c r="AB1186" s="68">
        <v>0</v>
      </c>
      <c r="AC1186" s="68">
        <v>0</v>
      </c>
      <c r="AD1186" s="68">
        <v>0</v>
      </c>
      <c r="AE1186" s="68">
        <v>0</v>
      </c>
      <c r="AF1186" s="68">
        <v>0</v>
      </c>
      <c r="AG1186" s="68">
        <v>0</v>
      </c>
      <c r="AH1186" s="68">
        <v>0</v>
      </c>
      <c r="AI1186" s="68">
        <v>0</v>
      </c>
      <c r="AJ1186" s="68">
        <v>0</v>
      </c>
      <c r="AK1186" s="68">
        <v>0</v>
      </c>
      <c r="AL1186" s="68">
        <v>0</v>
      </c>
      <c r="AM1186" s="68">
        <v>0</v>
      </c>
      <c r="AN1186" s="68">
        <v>0</v>
      </c>
      <c r="AO1186" s="68">
        <v>0</v>
      </c>
      <c r="AP1186" s="68" t="s">
        <v>2485</v>
      </c>
      <c r="AQ1186" s="68">
        <v>1</v>
      </c>
      <c r="AR1186" s="68">
        <v>0</v>
      </c>
      <c r="AS1186" s="68">
        <v>0</v>
      </c>
      <c r="AT1186" s="68">
        <v>0</v>
      </c>
      <c r="AU1186" s="68">
        <v>0</v>
      </c>
      <c r="AV1186" s="86">
        <v>4</v>
      </c>
      <c r="AX1186" s="1">
        <v>0</v>
      </c>
      <c r="AY1186" s="1">
        <v>0</v>
      </c>
      <c r="AZ1186" s="68">
        <v>0</v>
      </c>
      <c r="BA1186" s="68">
        <v>0</v>
      </c>
      <c r="EQ1186" s="68">
        <v>30550003</v>
      </c>
      <c r="ER1186" s="175">
        <v>1</v>
      </c>
      <c r="ES1186" s="68">
        <v>650</v>
      </c>
      <c r="ET1186" s="68">
        <v>3</v>
      </c>
      <c r="EU1186" s="68">
        <v>0</v>
      </c>
      <c r="EV1186" s="68">
        <v>150003</v>
      </c>
      <c r="EW1186" s="68" t="s">
        <v>2641</v>
      </c>
      <c r="EX1186" s="68" t="str">
        <f t="shared" si="51"/>
        <v>소형</v>
      </c>
      <c r="GE1186" s="68">
        <v>33038</v>
      </c>
      <c r="GF1186" s="68" t="s">
        <v>4816</v>
      </c>
    </row>
    <row r="1187" spans="6:188" x14ac:dyDescent="0.3">
      <c r="F1187" s="68">
        <v>85131</v>
      </c>
      <c r="G1187" s="68">
        <v>2</v>
      </c>
      <c r="H1187" s="68">
        <v>185131</v>
      </c>
      <c r="I1187" s="68">
        <v>285106</v>
      </c>
      <c r="J1187" s="68" t="s">
        <v>12482</v>
      </c>
      <c r="K1187" s="68">
        <v>0</v>
      </c>
      <c r="L1187" s="68">
        <v>0</v>
      </c>
      <c r="M1187" s="68">
        <v>0</v>
      </c>
      <c r="N1187" s="68">
        <v>0</v>
      </c>
      <c r="O1187" s="68">
        <v>80</v>
      </c>
      <c r="P1187" s="68">
        <v>0</v>
      </c>
      <c r="Q1187" s="68">
        <v>0</v>
      </c>
      <c r="R1187" s="68">
        <v>0</v>
      </c>
      <c r="S1187" s="68">
        <v>0</v>
      </c>
      <c r="T1187" s="68">
        <v>0</v>
      </c>
      <c r="U1187" s="68">
        <v>0</v>
      </c>
      <c r="V1187" s="68">
        <v>0</v>
      </c>
      <c r="W1187" s="68">
        <v>0</v>
      </c>
      <c r="X1187" s="68">
        <v>0</v>
      </c>
      <c r="Y1187" s="68">
        <v>0</v>
      </c>
      <c r="Z1187" s="68">
        <v>0</v>
      </c>
      <c r="AA1187" s="68">
        <v>0</v>
      </c>
      <c r="AB1187" s="68">
        <v>0</v>
      </c>
      <c r="AC1187" s="68">
        <v>0</v>
      </c>
      <c r="AD1187" s="68">
        <v>0</v>
      </c>
      <c r="AE1187" s="68">
        <v>0</v>
      </c>
      <c r="AF1187" s="68">
        <v>0</v>
      </c>
      <c r="AG1187" s="68">
        <v>0</v>
      </c>
      <c r="AH1187" s="68">
        <v>0</v>
      </c>
      <c r="AI1187" s="68">
        <v>0</v>
      </c>
      <c r="AJ1187" s="68">
        <v>0</v>
      </c>
      <c r="AK1187" s="68">
        <v>0</v>
      </c>
      <c r="AL1187" s="68">
        <v>0</v>
      </c>
      <c r="AM1187" s="68">
        <v>0</v>
      </c>
      <c r="AN1187" s="68">
        <v>0</v>
      </c>
      <c r="AO1187" s="68">
        <v>0</v>
      </c>
      <c r="AP1187" s="68" t="s">
        <v>12483</v>
      </c>
      <c r="AQ1187" s="68">
        <v>1</v>
      </c>
      <c r="AR1187" s="68">
        <v>0</v>
      </c>
      <c r="AS1187" s="68">
        <v>0</v>
      </c>
      <c r="AT1187" s="68">
        <v>0</v>
      </c>
      <c r="AU1187" s="68">
        <v>0</v>
      </c>
      <c r="AV1187" s="86">
        <v>4</v>
      </c>
      <c r="AX1187" s="1">
        <v>0</v>
      </c>
      <c r="AY1187" s="1">
        <v>0</v>
      </c>
      <c r="AZ1187" s="68">
        <v>0</v>
      </c>
      <c r="BA1187" s="68">
        <v>0</v>
      </c>
      <c r="EQ1187" s="68">
        <v>30650003</v>
      </c>
      <c r="ER1187" s="175">
        <v>1</v>
      </c>
      <c r="ES1187" s="68">
        <v>650</v>
      </c>
      <c r="ET1187" s="68">
        <v>3</v>
      </c>
      <c r="EU1187" s="68">
        <v>0</v>
      </c>
      <c r="EV1187" s="68">
        <v>150003</v>
      </c>
      <c r="EW1187" s="68" t="s">
        <v>2641</v>
      </c>
      <c r="EX1187" s="68" t="str">
        <f t="shared" si="51"/>
        <v>소형</v>
      </c>
      <c r="GE1187" s="68">
        <v>33039</v>
      </c>
      <c r="GF1187" s="68" t="s">
        <v>4817</v>
      </c>
    </row>
    <row r="1188" spans="6:188" x14ac:dyDescent="0.3">
      <c r="F1188" s="68">
        <v>85132</v>
      </c>
      <c r="G1188" s="68">
        <v>2</v>
      </c>
      <c r="H1188" s="68">
        <v>185132</v>
      </c>
      <c r="I1188" s="68">
        <v>285106</v>
      </c>
      <c r="J1188" s="68" t="s">
        <v>12484</v>
      </c>
      <c r="K1188" s="68">
        <v>0</v>
      </c>
      <c r="L1188" s="68">
        <v>0</v>
      </c>
      <c r="M1188" s="68">
        <v>0</v>
      </c>
      <c r="N1188" s="68">
        <v>0</v>
      </c>
      <c r="O1188" s="68">
        <v>81</v>
      </c>
      <c r="P1188" s="68">
        <v>0</v>
      </c>
      <c r="Q1188" s="68">
        <v>0</v>
      </c>
      <c r="R1188" s="68">
        <v>0</v>
      </c>
      <c r="S1188" s="68">
        <v>0</v>
      </c>
      <c r="T1188" s="68">
        <v>0</v>
      </c>
      <c r="U1188" s="68">
        <v>0</v>
      </c>
      <c r="V1188" s="68">
        <v>0</v>
      </c>
      <c r="W1188" s="68">
        <v>0</v>
      </c>
      <c r="X1188" s="68">
        <v>0</v>
      </c>
      <c r="Y1188" s="68">
        <v>0</v>
      </c>
      <c r="Z1188" s="68">
        <v>0</v>
      </c>
      <c r="AA1188" s="68">
        <v>0</v>
      </c>
      <c r="AB1188" s="68">
        <v>0</v>
      </c>
      <c r="AC1188" s="68">
        <v>0</v>
      </c>
      <c r="AD1188" s="68">
        <v>0</v>
      </c>
      <c r="AE1188" s="68">
        <v>0</v>
      </c>
      <c r="AF1188" s="68">
        <v>0</v>
      </c>
      <c r="AG1188" s="68">
        <v>0</v>
      </c>
      <c r="AH1188" s="68">
        <v>0</v>
      </c>
      <c r="AI1188" s="68">
        <v>0</v>
      </c>
      <c r="AJ1188" s="68">
        <v>0</v>
      </c>
      <c r="AK1188" s="68">
        <v>0</v>
      </c>
      <c r="AL1188" s="68">
        <v>0</v>
      </c>
      <c r="AM1188" s="68">
        <v>0</v>
      </c>
      <c r="AN1188" s="68">
        <v>0</v>
      </c>
      <c r="AO1188" s="68">
        <v>0</v>
      </c>
      <c r="AP1188" s="68" t="s">
        <v>12485</v>
      </c>
      <c r="AQ1188" s="68">
        <v>1</v>
      </c>
      <c r="AR1188" s="68">
        <v>0</v>
      </c>
      <c r="AS1188" s="68">
        <v>0</v>
      </c>
      <c r="AT1188" s="68">
        <v>0</v>
      </c>
      <c r="AU1188" s="68">
        <v>0</v>
      </c>
      <c r="AV1188" s="86">
        <v>4</v>
      </c>
      <c r="AX1188" s="1">
        <v>0</v>
      </c>
      <c r="AY1188" s="1">
        <v>0</v>
      </c>
      <c r="AZ1188" s="68">
        <v>0</v>
      </c>
      <c r="BA1188" s="68">
        <v>0</v>
      </c>
      <c r="EQ1188" s="68">
        <v>30750003</v>
      </c>
      <c r="ER1188" s="175">
        <v>1</v>
      </c>
      <c r="ES1188" s="68">
        <v>650</v>
      </c>
      <c r="ET1188" s="68">
        <v>3</v>
      </c>
      <c r="EU1188" s="68">
        <v>0</v>
      </c>
      <c r="EV1188" s="68">
        <v>150003</v>
      </c>
      <c r="EW1188" s="68" t="s">
        <v>2641</v>
      </c>
      <c r="EX1188" s="68" t="str">
        <f t="shared" si="51"/>
        <v>소형</v>
      </c>
      <c r="GE1188" s="68">
        <v>33040</v>
      </c>
      <c r="GF1188" s="68" t="s">
        <v>4818</v>
      </c>
    </row>
    <row r="1189" spans="6:188" x14ac:dyDescent="0.3">
      <c r="F1189" s="68">
        <v>85133</v>
      </c>
      <c r="G1189" s="68">
        <v>2</v>
      </c>
      <c r="H1189" s="68">
        <v>185133</v>
      </c>
      <c r="I1189" s="68">
        <v>285106</v>
      </c>
      <c r="J1189" s="68" t="s">
        <v>12486</v>
      </c>
      <c r="K1189" s="68">
        <v>0</v>
      </c>
      <c r="L1189" s="68">
        <v>0</v>
      </c>
      <c r="M1189" s="68">
        <v>0</v>
      </c>
      <c r="N1189" s="68">
        <v>0</v>
      </c>
      <c r="O1189" s="68">
        <v>82</v>
      </c>
      <c r="P1189" s="68">
        <v>0</v>
      </c>
      <c r="Q1189" s="68">
        <v>0</v>
      </c>
      <c r="R1189" s="68">
        <v>0</v>
      </c>
      <c r="S1189" s="68">
        <v>0</v>
      </c>
      <c r="T1189" s="68">
        <v>0</v>
      </c>
      <c r="U1189" s="68">
        <v>0</v>
      </c>
      <c r="V1189" s="68">
        <v>0</v>
      </c>
      <c r="W1189" s="68">
        <v>0</v>
      </c>
      <c r="X1189" s="68">
        <v>0</v>
      </c>
      <c r="Y1189" s="68">
        <v>0</v>
      </c>
      <c r="Z1189" s="68">
        <v>0</v>
      </c>
      <c r="AA1189" s="68">
        <v>0</v>
      </c>
      <c r="AB1189" s="68">
        <v>0</v>
      </c>
      <c r="AC1189" s="68">
        <v>0</v>
      </c>
      <c r="AD1189" s="68">
        <v>0</v>
      </c>
      <c r="AE1189" s="68">
        <v>0</v>
      </c>
      <c r="AF1189" s="68">
        <v>0</v>
      </c>
      <c r="AG1189" s="68">
        <v>0</v>
      </c>
      <c r="AH1189" s="68">
        <v>0</v>
      </c>
      <c r="AI1189" s="68">
        <v>0</v>
      </c>
      <c r="AJ1189" s="68">
        <v>0</v>
      </c>
      <c r="AK1189" s="68">
        <v>0</v>
      </c>
      <c r="AL1189" s="68">
        <v>0</v>
      </c>
      <c r="AM1189" s="68">
        <v>0</v>
      </c>
      <c r="AN1189" s="68">
        <v>0</v>
      </c>
      <c r="AO1189" s="68">
        <v>0</v>
      </c>
      <c r="AP1189" s="68" t="s">
        <v>12487</v>
      </c>
      <c r="AQ1189" s="68">
        <v>1</v>
      </c>
      <c r="AR1189" s="68">
        <v>0</v>
      </c>
      <c r="AS1189" s="68">
        <v>0</v>
      </c>
      <c r="AT1189" s="68">
        <v>0</v>
      </c>
      <c r="AU1189" s="68">
        <v>0</v>
      </c>
      <c r="AV1189" s="86">
        <v>4</v>
      </c>
      <c r="AX1189" s="1">
        <v>0</v>
      </c>
      <c r="AY1189" s="1">
        <v>0</v>
      </c>
      <c r="AZ1189" s="68">
        <v>0</v>
      </c>
      <c r="BA1189" s="68">
        <v>0</v>
      </c>
      <c r="EQ1189" s="68">
        <v>30850003</v>
      </c>
      <c r="ER1189" s="175">
        <v>1</v>
      </c>
      <c r="ES1189" s="68">
        <v>650</v>
      </c>
      <c r="ET1189" s="68">
        <v>3</v>
      </c>
      <c r="EU1189" s="68">
        <v>0</v>
      </c>
      <c r="EV1189" s="68">
        <v>150003</v>
      </c>
      <c r="EW1189" s="68" t="s">
        <v>2641</v>
      </c>
      <c r="EX1189" s="68" t="str">
        <f t="shared" si="51"/>
        <v>소형</v>
      </c>
      <c r="GE1189" s="68">
        <v>33041</v>
      </c>
      <c r="GF1189" s="68" t="s">
        <v>4819</v>
      </c>
    </row>
    <row r="1190" spans="6:188" x14ac:dyDescent="0.3">
      <c r="F1190" s="68">
        <v>85134</v>
      </c>
      <c r="G1190" s="68">
        <v>2</v>
      </c>
      <c r="H1190" s="68">
        <v>185134</v>
      </c>
      <c r="I1190" s="68">
        <v>285120</v>
      </c>
      <c r="J1190" s="68" t="s">
        <v>12488</v>
      </c>
      <c r="K1190" s="68" t="s">
        <v>13722</v>
      </c>
      <c r="L1190" s="68">
        <v>0</v>
      </c>
      <c r="M1190" s="68">
        <v>0</v>
      </c>
      <c r="N1190" s="68">
        <v>0</v>
      </c>
      <c r="O1190" s="68">
        <v>1</v>
      </c>
      <c r="P1190" s="68">
        <v>0</v>
      </c>
      <c r="Q1190" s="68">
        <v>0</v>
      </c>
      <c r="R1190" s="68">
        <v>0</v>
      </c>
      <c r="S1190" s="68">
        <v>0</v>
      </c>
      <c r="T1190" s="68">
        <v>0</v>
      </c>
      <c r="U1190" s="68">
        <v>0</v>
      </c>
      <c r="V1190" s="68">
        <v>0</v>
      </c>
      <c r="W1190" s="68">
        <v>0</v>
      </c>
      <c r="X1190" s="68">
        <v>0</v>
      </c>
      <c r="Y1190" s="68">
        <v>0</v>
      </c>
      <c r="Z1190" s="68">
        <v>0</v>
      </c>
      <c r="AA1190" s="68">
        <v>0</v>
      </c>
      <c r="AB1190" s="68">
        <v>0</v>
      </c>
      <c r="AC1190" s="68">
        <v>0</v>
      </c>
      <c r="AD1190" s="68">
        <v>0</v>
      </c>
      <c r="AE1190" s="68">
        <v>0</v>
      </c>
      <c r="AF1190" s="68">
        <v>0</v>
      </c>
      <c r="AG1190" s="68">
        <v>0</v>
      </c>
      <c r="AH1190" s="68">
        <v>0</v>
      </c>
      <c r="AI1190" s="68">
        <v>0</v>
      </c>
      <c r="AJ1190" s="68">
        <v>0</v>
      </c>
      <c r="AK1190" s="68">
        <v>0</v>
      </c>
      <c r="AL1190" s="68">
        <v>0</v>
      </c>
      <c r="AM1190" s="68">
        <v>0</v>
      </c>
      <c r="AN1190" s="68">
        <v>0</v>
      </c>
      <c r="AO1190" s="68">
        <v>0</v>
      </c>
      <c r="AP1190" s="68" t="s">
        <v>10150</v>
      </c>
      <c r="AQ1190" s="68">
        <v>1</v>
      </c>
      <c r="AR1190" s="68">
        <v>0</v>
      </c>
      <c r="AS1190" s="68">
        <v>0</v>
      </c>
      <c r="AT1190" s="68">
        <v>0</v>
      </c>
      <c r="AU1190" s="68">
        <v>0</v>
      </c>
      <c r="AV1190" s="86">
        <v>4</v>
      </c>
      <c r="AX1190" s="1">
        <v>0</v>
      </c>
      <c r="AY1190" s="1">
        <v>0</v>
      </c>
      <c r="AZ1190" s="68">
        <v>0</v>
      </c>
      <c r="BA1190" s="68">
        <v>0</v>
      </c>
      <c r="EQ1190" s="68">
        <v>30950003</v>
      </c>
      <c r="ER1190" s="175">
        <v>1</v>
      </c>
      <c r="ES1190" s="68">
        <v>650</v>
      </c>
      <c r="ET1190" s="68">
        <v>3</v>
      </c>
      <c r="EU1190" s="68">
        <v>0</v>
      </c>
      <c r="EV1190" s="68">
        <v>150003</v>
      </c>
      <c r="EW1190" s="68" t="s">
        <v>2641</v>
      </c>
      <c r="EX1190" s="68" t="str">
        <f t="shared" si="51"/>
        <v>소형</v>
      </c>
      <c r="GE1190" s="68">
        <v>33042</v>
      </c>
      <c r="GF1190" s="68" t="s">
        <v>4820</v>
      </c>
    </row>
    <row r="1191" spans="6:188" x14ac:dyDescent="0.3">
      <c r="F1191" s="68">
        <v>85135</v>
      </c>
      <c r="G1191" s="68">
        <v>2</v>
      </c>
      <c r="H1191" s="68">
        <v>185135</v>
      </c>
      <c r="I1191" s="68">
        <v>285135</v>
      </c>
      <c r="J1191" s="68" t="s">
        <v>12489</v>
      </c>
      <c r="K1191" s="68">
        <v>0</v>
      </c>
      <c r="L1191" s="68">
        <v>0</v>
      </c>
      <c r="M1191" s="68">
        <v>0</v>
      </c>
      <c r="N1191" s="68">
        <v>0</v>
      </c>
      <c r="O1191" s="68">
        <v>84</v>
      </c>
      <c r="P1191" s="68">
        <v>0</v>
      </c>
      <c r="Q1191" s="68">
        <v>0</v>
      </c>
      <c r="R1191" s="68">
        <v>0</v>
      </c>
      <c r="S1191" s="68">
        <v>0</v>
      </c>
      <c r="T1191" s="68">
        <v>0</v>
      </c>
      <c r="U1191" s="68">
        <v>0</v>
      </c>
      <c r="V1191" s="68">
        <v>0</v>
      </c>
      <c r="W1191" s="68">
        <v>0</v>
      </c>
      <c r="X1191" s="68">
        <v>0</v>
      </c>
      <c r="Y1191" s="68">
        <v>0</v>
      </c>
      <c r="Z1191" s="68">
        <v>0</v>
      </c>
      <c r="AA1191" s="68">
        <v>0</v>
      </c>
      <c r="AB1191" s="68">
        <v>0</v>
      </c>
      <c r="AC1191" s="68">
        <v>0</v>
      </c>
      <c r="AD1191" s="68">
        <v>0</v>
      </c>
      <c r="AE1191" s="68">
        <v>0</v>
      </c>
      <c r="AF1191" s="68">
        <v>0</v>
      </c>
      <c r="AG1191" s="68">
        <v>0</v>
      </c>
      <c r="AH1191" s="68">
        <v>0</v>
      </c>
      <c r="AI1191" s="68">
        <v>0</v>
      </c>
      <c r="AJ1191" s="68">
        <v>0</v>
      </c>
      <c r="AK1191" s="68">
        <v>0</v>
      </c>
      <c r="AL1191" s="68">
        <v>0</v>
      </c>
      <c r="AM1191" s="68">
        <v>0</v>
      </c>
      <c r="AN1191" s="68">
        <v>0</v>
      </c>
      <c r="AO1191" s="68">
        <v>0</v>
      </c>
      <c r="AP1191" s="68" t="s">
        <v>10150</v>
      </c>
      <c r="AQ1191" s="68">
        <v>1</v>
      </c>
      <c r="AR1191" s="68">
        <v>0</v>
      </c>
      <c r="AS1191" s="68">
        <v>0</v>
      </c>
      <c r="AT1191" s="68">
        <v>0</v>
      </c>
      <c r="AU1191" s="68">
        <v>0</v>
      </c>
      <c r="AV1191" s="86">
        <v>4</v>
      </c>
      <c r="AX1191" s="1">
        <v>0</v>
      </c>
      <c r="AY1191" s="1">
        <v>0</v>
      </c>
      <c r="AZ1191" s="68">
        <v>0</v>
      </c>
      <c r="BA1191" s="68">
        <v>0</v>
      </c>
      <c r="EQ1191" s="68">
        <v>31050003</v>
      </c>
      <c r="ER1191" s="175">
        <v>1</v>
      </c>
      <c r="ES1191" s="68">
        <v>650</v>
      </c>
      <c r="ET1191" s="68">
        <v>3</v>
      </c>
      <c r="EU1191" s="68">
        <v>0</v>
      </c>
      <c r="EV1191" s="68">
        <v>150003</v>
      </c>
      <c r="EW1191" s="68" t="s">
        <v>2641</v>
      </c>
      <c r="EX1191" s="68" t="str">
        <f t="shared" si="51"/>
        <v>소형</v>
      </c>
      <c r="GE1191" s="68">
        <v>33043</v>
      </c>
      <c r="GF1191" s="68" t="s">
        <v>4373</v>
      </c>
    </row>
    <row r="1192" spans="6:188" x14ac:dyDescent="0.3">
      <c r="F1192" s="68">
        <v>85136</v>
      </c>
      <c r="G1192" s="68">
        <v>2</v>
      </c>
      <c r="H1192" s="68">
        <v>185136</v>
      </c>
      <c r="I1192" s="68">
        <v>285136</v>
      </c>
      <c r="J1192" s="68" t="s">
        <v>12490</v>
      </c>
      <c r="K1192" s="68">
        <v>0</v>
      </c>
      <c r="L1192" s="68">
        <v>0</v>
      </c>
      <c r="M1192" s="68">
        <v>0</v>
      </c>
      <c r="N1192" s="68">
        <v>0</v>
      </c>
      <c r="O1192" s="68">
        <v>85</v>
      </c>
      <c r="P1192" s="68">
        <v>0</v>
      </c>
      <c r="Q1192" s="68">
        <v>0</v>
      </c>
      <c r="R1192" s="68">
        <v>0</v>
      </c>
      <c r="S1192" s="68">
        <v>0</v>
      </c>
      <c r="T1192" s="68">
        <v>0</v>
      </c>
      <c r="U1192" s="68">
        <v>0</v>
      </c>
      <c r="V1192" s="68">
        <v>0</v>
      </c>
      <c r="W1192" s="68">
        <v>0</v>
      </c>
      <c r="X1192" s="68">
        <v>0</v>
      </c>
      <c r="Y1192" s="68">
        <v>0</v>
      </c>
      <c r="Z1192" s="68">
        <v>0</v>
      </c>
      <c r="AA1192" s="68">
        <v>0</v>
      </c>
      <c r="AB1192" s="68">
        <v>0</v>
      </c>
      <c r="AC1192" s="68">
        <v>0</v>
      </c>
      <c r="AD1192" s="68">
        <v>0</v>
      </c>
      <c r="AE1192" s="68">
        <v>0</v>
      </c>
      <c r="AF1192" s="68">
        <v>0</v>
      </c>
      <c r="AG1192" s="68">
        <v>0</v>
      </c>
      <c r="AH1192" s="68">
        <v>0</v>
      </c>
      <c r="AI1192" s="68">
        <v>0</v>
      </c>
      <c r="AJ1192" s="68">
        <v>0</v>
      </c>
      <c r="AK1192" s="68">
        <v>0</v>
      </c>
      <c r="AL1192" s="68">
        <v>0</v>
      </c>
      <c r="AM1192" s="68">
        <v>0</v>
      </c>
      <c r="AN1192" s="68">
        <v>0</v>
      </c>
      <c r="AO1192" s="68">
        <v>0</v>
      </c>
      <c r="AP1192" s="68" t="s">
        <v>10150</v>
      </c>
      <c r="AQ1192" s="68">
        <v>1</v>
      </c>
      <c r="AR1192" s="68">
        <v>0</v>
      </c>
      <c r="AS1192" s="68">
        <v>0</v>
      </c>
      <c r="AT1192" s="68">
        <v>0</v>
      </c>
      <c r="AU1192" s="68">
        <v>0</v>
      </c>
      <c r="AV1192" s="86">
        <v>4</v>
      </c>
      <c r="AX1192" s="1">
        <v>0</v>
      </c>
      <c r="AY1192" s="1">
        <v>0</v>
      </c>
      <c r="AZ1192" s="68">
        <v>0</v>
      </c>
      <c r="BA1192" s="68">
        <v>0</v>
      </c>
      <c r="EQ1192" s="68">
        <v>31150003</v>
      </c>
      <c r="ER1192" s="175">
        <v>1</v>
      </c>
      <c r="ES1192" s="68">
        <v>650</v>
      </c>
      <c r="ET1192" s="68">
        <v>3</v>
      </c>
      <c r="EU1192" s="68">
        <v>0</v>
      </c>
      <c r="EV1192" s="68">
        <v>150003</v>
      </c>
      <c r="EW1192" s="68" t="s">
        <v>2641</v>
      </c>
      <c r="EX1192" s="68" t="str">
        <f t="shared" si="51"/>
        <v>소형</v>
      </c>
      <c r="GE1192" s="68">
        <v>33044</v>
      </c>
      <c r="GF1192" s="68" t="s">
        <v>4821</v>
      </c>
    </row>
    <row r="1193" spans="6:188" x14ac:dyDescent="0.3">
      <c r="F1193" s="68">
        <v>85137</v>
      </c>
      <c r="G1193" s="68">
        <v>2</v>
      </c>
      <c r="H1193" s="68">
        <v>185137</v>
      </c>
      <c r="I1193" s="68">
        <v>285137</v>
      </c>
      <c r="J1193" s="68" t="s">
        <v>12491</v>
      </c>
      <c r="K1193" s="68">
        <v>0</v>
      </c>
      <c r="L1193" s="68">
        <v>0</v>
      </c>
      <c r="M1193" s="68">
        <v>0</v>
      </c>
      <c r="N1193" s="68">
        <v>0</v>
      </c>
      <c r="O1193" s="68">
        <v>86</v>
      </c>
      <c r="P1193" s="68">
        <v>0</v>
      </c>
      <c r="Q1193" s="68">
        <v>0</v>
      </c>
      <c r="R1193" s="68">
        <v>0</v>
      </c>
      <c r="S1193" s="68">
        <v>0</v>
      </c>
      <c r="T1193" s="68">
        <v>0</v>
      </c>
      <c r="U1193" s="68">
        <v>0</v>
      </c>
      <c r="V1193" s="68">
        <v>0</v>
      </c>
      <c r="W1193" s="68">
        <v>0</v>
      </c>
      <c r="X1193" s="68">
        <v>0</v>
      </c>
      <c r="Y1193" s="68">
        <v>0</v>
      </c>
      <c r="Z1193" s="68">
        <v>0</v>
      </c>
      <c r="AA1193" s="68">
        <v>0</v>
      </c>
      <c r="AB1193" s="68">
        <v>0</v>
      </c>
      <c r="AC1193" s="68">
        <v>0</v>
      </c>
      <c r="AD1193" s="68">
        <v>0</v>
      </c>
      <c r="AE1193" s="68">
        <v>0</v>
      </c>
      <c r="AF1193" s="68">
        <v>0</v>
      </c>
      <c r="AG1193" s="68">
        <v>0</v>
      </c>
      <c r="AH1193" s="68">
        <v>0</v>
      </c>
      <c r="AI1193" s="68">
        <v>0</v>
      </c>
      <c r="AJ1193" s="68">
        <v>0</v>
      </c>
      <c r="AK1193" s="68">
        <v>0</v>
      </c>
      <c r="AL1193" s="68">
        <v>0</v>
      </c>
      <c r="AM1193" s="68">
        <v>0</v>
      </c>
      <c r="AN1193" s="68">
        <v>0</v>
      </c>
      <c r="AO1193" s="68">
        <v>0</v>
      </c>
      <c r="AP1193" s="68" t="s">
        <v>10150</v>
      </c>
      <c r="AQ1193" s="68">
        <v>1</v>
      </c>
      <c r="AR1193" s="68">
        <v>0</v>
      </c>
      <c r="AS1193" s="68">
        <v>0</v>
      </c>
      <c r="AT1193" s="68">
        <v>0</v>
      </c>
      <c r="AU1193" s="68">
        <v>0</v>
      </c>
      <c r="AV1193" s="86">
        <v>4</v>
      </c>
      <c r="AX1193" s="1">
        <v>0</v>
      </c>
      <c r="AY1193" s="1">
        <v>0</v>
      </c>
      <c r="AZ1193" s="68">
        <v>0</v>
      </c>
      <c r="BA1193" s="68">
        <v>0</v>
      </c>
      <c r="EQ1193" s="68">
        <v>31250003</v>
      </c>
      <c r="ER1193" s="175">
        <v>1</v>
      </c>
      <c r="ES1193" s="68">
        <v>650</v>
      </c>
      <c r="ET1193" s="68">
        <v>3</v>
      </c>
      <c r="EU1193" s="68">
        <v>0</v>
      </c>
      <c r="EV1193" s="68">
        <v>150003</v>
      </c>
      <c r="EW1193" s="68" t="s">
        <v>2641</v>
      </c>
      <c r="EX1193" s="68" t="str">
        <f t="shared" si="51"/>
        <v>소형</v>
      </c>
      <c r="GE1193" s="68">
        <v>33045</v>
      </c>
      <c r="GF1193" s="68" t="s">
        <v>4822</v>
      </c>
    </row>
    <row r="1194" spans="6:188" x14ac:dyDescent="0.3">
      <c r="F1194" s="68">
        <v>85138</v>
      </c>
      <c r="G1194" s="68">
        <v>2</v>
      </c>
      <c r="H1194" s="68">
        <v>185138</v>
      </c>
      <c r="I1194" s="68">
        <v>285138</v>
      </c>
      <c r="J1194" s="68" t="s">
        <v>12492</v>
      </c>
      <c r="K1194" s="68">
        <v>0</v>
      </c>
      <c r="L1194" s="68">
        <v>0</v>
      </c>
      <c r="M1194" s="68">
        <v>0</v>
      </c>
      <c r="N1194" s="68">
        <v>0</v>
      </c>
      <c r="O1194" s="68">
        <v>87</v>
      </c>
      <c r="P1194" s="68">
        <v>0</v>
      </c>
      <c r="Q1194" s="68">
        <v>0</v>
      </c>
      <c r="R1194" s="68">
        <v>0</v>
      </c>
      <c r="S1194" s="68">
        <v>0</v>
      </c>
      <c r="T1194" s="68">
        <v>0</v>
      </c>
      <c r="U1194" s="68">
        <v>0</v>
      </c>
      <c r="V1194" s="68">
        <v>0</v>
      </c>
      <c r="W1194" s="68">
        <v>0</v>
      </c>
      <c r="X1194" s="68">
        <v>0</v>
      </c>
      <c r="Y1194" s="68">
        <v>0</v>
      </c>
      <c r="Z1194" s="68">
        <v>0</v>
      </c>
      <c r="AA1194" s="68">
        <v>0</v>
      </c>
      <c r="AB1194" s="68">
        <v>0</v>
      </c>
      <c r="AC1194" s="68">
        <v>0</v>
      </c>
      <c r="AD1194" s="68">
        <v>0</v>
      </c>
      <c r="AE1194" s="68">
        <v>0</v>
      </c>
      <c r="AF1194" s="68">
        <v>0</v>
      </c>
      <c r="AG1194" s="68">
        <v>0</v>
      </c>
      <c r="AH1194" s="68">
        <v>0</v>
      </c>
      <c r="AI1194" s="68">
        <v>0</v>
      </c>
      <c r="AJ1194" s="68">
        <v>0</v>
      </c>
      <c r="AK1194" s="68">
        <v>0</v>
      </c>
      <c r="AL1194" s="68">
        <v>0</v>
      </c>
      <c r="AM1194" s="68">
        <v>0</v>
      </c>
      <c r="AN1194" s="68">
        <v>0</v>
      </c>
      <c r="AO1194" s="68">
        <v>0</v>
      </c>
      <c r="AP1194" s="68" t="s">
        <v>10150</v>
      </c>
      <c r="AQ1194" s="68">
        <v>1</v>
      </c>
      <c r="AR1194" s="68">
        <v>0</v>
      </c>
      <c r="AS1194" s="68">
        <v>0</v>
      </c>
      <c r="AT1194" s="68">
        <v>0</v>
      </c>
      <c r="AU1194" s="68">
        <v>0</v>
      </c>
      <c r="AV1194" s="86">
        <v>4</v>
      </c>
      <c r="AX1194" s="1">
        <v>0</v>
      </c>
      <c r="AY1194" s="1">
        <v>0</v>
      </c>
      <c r="AZ1194" s="68">
        <v>0</v>
      </c>
      <c r="BA1194" s="68">
        <v>0</v>
      </c>
      <c r="EQ1194" s="68">
        <v>10150004</v>
      </c>
      <c r="ER1194" s="175">
        <v>1</v>
      </c>
      <c r="ES1194" s="68">
        <v>650</v>
      </c>
      <c r="ET1194" s="68">
        <v>4</v>
      </c>
      <c r="EU1194" s="68">
        <v>0</v>
      </c>
      <c r="EV1194" s="68">
        <v>150004</v>
      </c>
      <c r="EW1194" s="68" t="s">
        <v>2642</v>
      </c>
      <c r="EX1194" s="68" t="str">
        <f t="shared" si="51"/>
        <v>소형</v>
      </c>
      <c r="GE1194" s="68">
        <v>33046</v>
      </c>
      <c r="GF1194" s="68" t="s">
        <v>4823</v>
      </c>
    </row>
    <row r="1195" spans="6:188" x14ac:dyDescent="0.3">
      <c r="F1195" s="68">
        <v>85139</v>
      </c>
      <c r="G1195" s="68">
        <v>2</v>
      </c>
      <c r="H1195" s="68">
        <v>185139</v>
      </c>
      <c r="I1195" s="68">
        <v>285139</v>
      </c>
      <c r="J1195" s="68" t="s">
        <v>12493</v>
      </c>
      <c r="K1195" s="68">
        <v>0</v>
      </c>
      <c r="L1195" s="68">
        <v>0</v>
      </c>
      <c r="M1195" s="68">
        <v>0</v>
      </c>
      <c r="N1195" s="68">
        <v>0</v>
      </c>
      <c r="O1195" s="68">
        <v>88</v>
      </c>
      <c r="P1195" s="68">
        <v>0</v>
      </c>
      <c r="Q1195" s="68">
        <v>0</v>
      </c>
      <c r="R1195" s="68">
        <v>0</v>
      </c>
      <c r="S1195" s="68">
        <v>0</v>
      </c>
      <c r="T1195" s="68">
        <v>0</v>
      </c>
      <c r="U1195" s="68">
        <v>0</v>
      </c>
      <c r="V1195" s="68">
        <v>0</v>
      </c>
      <c r="W1195" s="68">
        <v>0</v>
      </c>
      <c r="X1195" s="68">
        <v>0</v>
      </c>
      <c r="Y1195" s="68">
        <v>0</v>
      </c>
      <c r="Z1195" s="68">
        <v>0</v>
      </c>
      <c r="AA1195" s="68">
        <v>0</v>
      </c>
      <c r="AB1195" s="68">
        <v>0</v>
      </c>
      <c r="AC1195" s="68">
        <v>0</v>
      </c>
      <c r="AD1195" s="68">
        <v>0</v>
      </c>
      <c r="AE1195" s="68">
        <v>0</v>
      </c>
      <c r="AF1195" s="68">
        <v>0</v>
      </c>
      <c r="AG1195" s="68">
        <v>0</v>
      </c>
      <c r="AH1195" s="68">
        <v>0</v>
      </c>
      <c r="AI1195" s="68">
        <v>0</v>
      </c>
      <c r="AJ1195" s="68">
        <v>0</v>
      </c>
      <c r="AK1195" s="68">
        <v>0</v>
      </c>
      <c r="AL1195" s="68">
        <v>0</v>
      </c>
      <c r="AM1195" s="68">
        <v>0</v>
      </c>
      <c r="AN1195" s="68">
        <v>0</v>
      </c>
      <c r="AO1195" s="68">
        <v>0</v>
      </c>
      <c r="AP1195" s="68" t="s">
        <v>10150</v>
      </c>
      <c r="AQ1195" s="68">
        <v>1</v>
      </c>
      <c r="AR1195" s="68">
        <v>0</v>
      </c>
      <c r="AS1195" s="68">
        <v>0</v>
      </c>
      <c r="AT1195" s="68">
        <v>0</v>
      </c>
      <c r="AU1195" s="68">
        <v>0</v>
      </c>
      <c r="AV1195" s="86">
        <v>4</v>
      </c>
      <c r="AX1195" s="1">
        <v>0</v>
      </c>
      <c r="AY1195" s="1">
        <v>0</v>
      </c>
      <c r="AZ1195" s="68">
        <v>0</v>
      </c>
      <c r="BA1195" s="68">
        <v>0</v>
      </c>
      <c r="EQ1195" s="68">
        <v>10250004</v>
      </c>
      <c r="ER1195" s="175">
        <v>1</v>
      </c>
      <c r="ES1195" s="68">
        <v>650</v>
      </c>
      <c r="ET1195" s="68">
        <v>4</v>
      </c>
      <c r="EU1195" s="68">
        <v>0</v>
      </c>
      <c r="EV1195" s="68">
        <v>150004</v>
      </c>
      <c r="EW1195" s="68" t="s">
        <v>2642</v>
      </c>
      <c r="EX1195" s="68" t="str">
        <f t="shared" si="51"/>
        <v>소형</v>
      </c>
      <c r="GE1195" s="68">
        <v>33047</v>
      </c>
      <c r="GF1195" s="68" t="s">
        <v>70</v>
      </c>
    </row>
    <row r="1196" spans="6:188" x14ac:dyDescent="0.3">
      <c r="F1196" s="68">
        <v>85140</v>
      </c>
      <c r="G1196" s="68">
        <v>2</v>
      </c>
      <c r="H1196" s="68">
        <v>185140</v>
      </c>
      <c r="I1196" s="68">
        <v>285140</v>
      </c>
      <c r="J1196" s="68" t="s">
        <v>12494</v>
      </c>
      <c r="K1196" s="68">
        <v>0</v>
      </c>
      <c r="L1196" s="68">
        <v>0</v>
      </c>
      <c r="M1196" s="68">
        <v>0</v>
      </c>
      <c r="N1196" s="68">
        <v>0</v>
      </c>
      <c r="O1196" s="68">
        <v>89</v>
      </c>
      <c r="P1196" s="68">
        <v>0</v>
      </c>
      <c r="Q1196" s="68">
        <v>0</v>
      </c>
      <c r="R1196" s="68">
        <v>0</v>
      </c>
      <c r="S1196" s="68">
        <v>0</v>
      </c>
      <c r="T1196" s="68">
        <v>0</v>
      </c>
      <c r="U1196" s="68">
        <v>0</v>
      </c>
      <c r="V1196" s="68">
        <v>0</v>
      </c>
      <c r="W1196" s="68">
        <v>0</v>
      </c>
      <c r="X1196" s="68">
        <v>0</v>
      </c>
      <c r="Y1196" s="68">
        <v>0</v>
      </c>
      <c r="Z1196" s="68">
        <v>0</v>
      </c>
      <c r="AA1196" s="68">
        <v>0</v>
      </c>
      <c r="AB1196" s="68">
        <v>0</v>
      </c>
      <c r="AC1196" s="68">
        <v>0</v>
      </c>
      <c r="AD1196" s="68">
        <v>0</v>
      </c>
      <c r="AE1196" s="68">
        <v>0</v>
      </c>
      <c r="AF1196" s="68">
        <v>0</v>
      </c>
      <c r="AG1196" s="68">
        <v>0</v>
      </c>
      <c r="AH1196" s="68">
        <v>0</v>
      </c>
      <c r="AI1196" s="68">
        <v>0</v>
      </c>
      <c r="AJ1196" s="68">
        <v>0</v>
      </c>
      <c r="AK1196" s="68">
        <v>0</v>
      </c>
      <c r="AL1196" s="68">
        <v>0</v>
      </c>
      <c r="AM1196" s="68">
        <v>0</v>
      </c>
      <c r="AN1196" s="68">
        <v>0</v>
      </c>
      <c r="AO1196" s="68">
        <v>0</v>
      </c>
      <c r="AP1196" s="68" t="s">
        <v>10150</v>
      </c>
      <c r="AQ1196" s="68">
        <v>1</v>
      </c>
      <c r="AR1196" s="68">
        <v>0</v>
      </c>
      <c r="AS1196" s="68">
        <v>0</v>
      </c>
      <c r="AT1196" s="68">
        <v>0</v>
      </c>
      <c r="AU1196" s="68">
        <v>0</v>
      </c>
      <c r="AV1196" s="86">
        <v>4</v>
      </c>
      <c r="AX1196" s="1">
        <v>0</v>
      </c>
      <c r="AY1196" s="1">
        <v>0</v>
      </c>
      <c r="AZ1196" s="68">
        <v>0</v>
      </c>
      <c r="BA1196" s="68">
        <v>0</v>
      </c>
      <c r="EQ1196" s="68">
        <v>10350004</v>
      </c>
      <c r="ER1196" s="175">
        <v>1</v>
      </c>
      <c r="ES1196" s="68">
        <v>650</v>
      </c>
      <c r="ET1196" s="68">
        <v>4</v>
      </c>
      <c r="EU1196" s="68">
        <v>0</v>
      </c>
      <c r="EV1196" s="68">
        <v>150004</v>
      </c>
      <c r="EW1196" s="68" t="s">
        <v>2642</v>
      </c>
      <c r="EX1196" s="68" t="str">
        <f t="shared" si="51"/>
        <v>소형</v>
      </c>
      <c r="GE1196" s="68">
        <v>33048</v>
      </c>
      <c r="GF1196" s="68" t="s">
        <v>4824</v>
      </c>
    </row>
    <row r="1197" spans="6:188" x14ac:dyDescent="0.3">
      <c r="F1197" s="68">
        <v>85141</v>
      </c>
      <c r="G1197" s="68">
        <v>2</v>
      </c>
      <c r="H1197" s="68">
        <v>185141</v>
      </c>
      <c r="I1197" s="68">
        <v>285141</v>
      </c>
      <c r="J1197" s="68" t="s">
        <v>12495</v>
      </c>
      <c r="K1197" s="68">
        <v>0</v>
      </c>
      <c r="L1197" s="68">
        <v>0</v>
      </c>
      <c r="M1197" s="68">
        <v>0</v>
      </c>
      <c r="N1197" s="68">
        <v>0</v>
      </c>
      <c r="O1197" s="68">
        <v>90</v>
      </c>
      <c r="P1197" s="68">
        <v>0</v>
      </c>
      <c r="Q1197" s="68">
        <v>0</v>
      </c>
      <c r="R1197" s="68">
        <v>0</v>
      </c>
      <c r="S1197" s="68">
        <v>0</v>
      </c>
      <c r="T1197" s="68">
        <v>0</v>
      </c>
      <c r="U1197" s="68">
        <v>0</v>
      </c>
      <c r="V1197" s="68">
        <v>0</v>
      </c>
      <c r="W1197" s="68">
        <v>0</v>
      </c>
      <c r="X1197" s="68">
        <v>0</v>
      </c>
      <c r="Y1197" s="68">
        <v>0</v>
      </c>
      <c r="Z1197" s="68">
        <v>0</v>
      </c>
      <c r="AA1197" s="68">
        <v>0</v>
      </c>
      <c r="AB1197" s="68">
        <v>0</v>
      </c>
      <c r="AC1197" s="68">
        <v>0</v>
      </c>
      <c r="AD1197" s="68">
        <v>0</v>
      </c>
      <c r="AE1197" s="68">
        <v>0</v>
      </c>
      <c r="AF1197" s="68">
        <v>0</v>
      </c>
      <c r="AG1197" s="68">
        <v>0</v>
      </c>
      <c r="AH1197" s="68">
        <v>0</v>
      </c>
      <c r="AI1197" s="68">
        <v>0</v>
      </c>
      <c r="AJ1197" s="68">
        <v>0</v>
      </c>
      <c r="AK1197" s="68">
        <v>0</v>
      </c>
      <c r="AL1197" s="68">
        <v>0</v>
      </c>
      <c r="AM1197" s="68">
        <v>0</v>
      </c>
      <c r="AN1197" s="68">
        <v>0</v>
      </c>
      <c r="AO1197" s="68">
        <v>0</v>
      </c>
      <c r="AP1197" s="68" t="s">
        <v>10150</v>
      </c>
      <c r="AQ1197" s="68">
        <v>1</v>
      </c>
      <c r="AR1197" s="68">
        <v>0</v>
      </c>
      <c r="AS1197" s="68">
        <v>0</v>
      </c>
      <c r="AT1197" s="68">
        <v>0</v>
      </c>
      <c r="AU1197" s="68">
        <v>0</v>
      </c>
      <c r="AV1197" s="86">
        <v>4</v>
      </c>
      <c r="AX1197" s="1">
        <v>0</v>
      </c>
      <c r="AY1197" s="1">
        <v>0</v>
      </c>
      <c r="AZ1197" s="68">
        <v>0</v>
      </c>
      <c r="BA1197" s="68">
        <v>0</v>
      </c>
      <c r="EQ1197" s="68">
        <v>10450004</v>
      </c>
      <c r="ER1197" s="175">
        <v>1</v>
      </c>
      <c r="ES1197" s="68">
        <v>650</v>
      </c>
      <c r="ET1197" s="68">
        <v>4</v>
      </c>
      <c r="EU1197" s="68">
        <v>0</v>
      </c>
      <c r="EV1197" s="68">
        <v>150004</v>
      </c>
      <c r="EW1197" s="68" t="s">
        <v>2642</v>
      </c>
      <c r="EX1197" s="68" t="str">
        <f t="shared" si="51"/>
        <v>소형</v>
      </c>
      <c r="GE1197" s="68">
        <v>33049</v>
      </c>
      <c r="GF1197" s="68" t="s">
        <v>4825</v>
      </c>
    </row>
    <row r="1198" spans="6:188" x14ac:dyDescent="0.3">
      <c r="F1198" s="68">
        <v>85142</v>
      </c>
      <c r="G1198" s="68">
        <v>2</v>
      </c>
      <c r="H1198" s="68">
        <v>185121</v>
      </c>
      <c r="I1198" s="68">
        <v>285120</v>
      </c>
      <c r="J1198" s="68" t="s">
        <v>12474</v>
      </c>
      <c r="K1198" s="68">
        <v>0</v>
      </c>
      <c r="L1198" s="68">
        <v>0</v>
      </c>
      <c r="M1198" s="68">
        <v>0</v>
      </c>
      <c r="N1198" s="68">
        <v>0</v>
      </c>
      <c r="O1198" s="68">
        <v>91</v>
      </c>
      <c r="P1198" s="68">
        <v>0</v>
      </c>
      <c r="Q1198" s="68">
        <v>0</v>
      </c>
      <c r="R1198" s="68">
        <v>0</v>
      </c>
      <c r="S1198" s="68">
        <v>0</v>
      </c>
      <c r="T1198" s="68">
        <v>0</v>
      </c>
      <c r="U1198" s="68">
        <v>0</v>
      </c>
      <c r="V1198" s="68">
        <v>0</v>
      </c>
      <c r="W1198" s="68">
        <v>0</v>
      </c>
      <c r="X1198" s="68">
        <v>0</v>
      </c>
      <c r="Y1198" s="68">
        <v>0</v>
      </c>
      <c r="Z1198" s="68">
        <v>0</v>
      </c>
      <c r="AA1198" s="68">
        <v>0</v>
      </c>
      <c r="AB1198" s="68">
        <v>0</v>
      </c>
      <c r="AC1198" s="68">
        <v>0</v>
      </c>
      <c r="AD1198" s="68">
        <v>0</v>
      </c>
      <c r="AE1198" s="68">
        <v>0</v>
      </c>
      <c r="AF1198" s="68">
        <v>0</v>
      </c>
      <c r="AG1198" s="68">
        <v>0</v>
      </c>
      <c r="AH1198" s="68">
        <v>0</v>
      </c>
      <c r="AI1198" s="68">
        <v>0</v>
      </c>
      <c r="AJ1198" s="68">
        <v>0</v>
      </c>
      <c r="AK1198" s="68">
        <v>0</v>
      </c>
      <c r="AL1198" s="68">
        <v>0</v>
      </c>
      <c r="AM1198" s="68">
        <v>0</v>
      </c>
      <c r="AN1198" s="68">
        <v>0</v>
      </c>
      <c r="AO1198" s="68">
        <v>0</v>
      </c>
      <c r="AP1198" s="68" t="s">
        <v>10150</v>
      </c>
      <c r="AQ1198" s="68">
        <v>1</v>
      </c>
      <c r="AR1198" s="68">
        <v>0</v>
      </c>
      <c r="AS1198" s="68">
        <v>0</v>
      </c>
      <c r="AT1198" s="68">
        <v>0</v>
      </c>
      <c r="AU1198" s="68">
        <v>0</v>
      </c>
      <c r="AV1198" s="86">
        <v>4</v>
      </c>
      <c r="AX1198" s="1">
        <v>0</v>
      </c>
      <c r="AY1198" s="1">
        <v>0</v>
      </c>
      <c r="AZ1198" s="68">
        <v>0</v>
      </c>
      <c r="BA1198" s="68">
        <v>0</v>
      </c>
      <c r="EQ1198" s="68">
        <v>10550004</v>
      </c>
      <c r="ER1198" s="175">
        <v>1</v>
      </c>
      <c r="ES1198" s="68">
        <v>650</v>
      </c>
      <c r="ET1198" s="68">
        <v>4</v>
      </c>
      <c r="EU1198" s="68">
        <v>0</v>
      </c>
      <c r="EV1198" s="68">
        <v>150004</v>
      </c>
      <c r="EW1198" s="68" t="s">
        <v>2642</v>
      </c>
      <c r="EX1198" s="68" t="str">
        <f t="shared" si="51"/>
        <v>소형</v>
      </c>
      <c r="GE1198" s="68">
        <v>33050</v>
      </c>
      <c r="GF1198" s="68" t="s">
        <v>4170</v>
      </c>
    </row>
    <row r="1199" spans="6:188" x14ac:dyDescent="0.3">
      <c r="F1199" s="68">
        <v>85143</v>
      </c>
      <c r="G1199" s="68">
        <v>2</v>
      </c>
      <c r="H1199" s="68">
        <v>185122</v>
      </c>
      <c r="I1199" s="68">
        <v>285120</v>
      </c>
      <c r="J1199" s="68" t="s">
        <v>12475</v>
      </c>
      <c r="K1199" s="68">
        <v>0</v>
      </c>
      <c r="L1199" s="68">
        <v>0</v>
      </c>
      <c r="M1199" s="68">
        <v>0</v>
      </c>
      <c r="N1199" s="68">
        <v>0</v>
      </c>
      <c r="O1199" s="68">
        <v>92</v>
      </c>
      <c r="P1199" s="68">
        <v>0</v>
      </c>
      <c r="Q1199" s="68">
        <v>0</v>
      </c>
      <c r="R1199" s="68">
        <v>0</v>
      </c>
      <c r="S1199" s="68">
        <v>0</v>
      </c>
      <c r="T1199" s="68">
        <v>0</v>
      </c>
      <c r="U1199" s="68">
        <v>0</v>
      </c>
      <c r="V1199" s="68">
        <v>0</v>
      </c>
      <c r="W1199" s="68">
        <v>0</v>
      </c>
      <c r="X1199" s="68">
        <v>0</v>
      </c>
      <c r="Y1199" s="68">
        <v>0</v>
      </c>
      <c r="Z1199" s="68">
        <v>0</v>
      </c>
      <c r="AA1199" s="68">
        <v>0</v>
      </c>
      <c r="AB1199" s="68">
        <v>0</v>
      </c>
      <c r="AC1199" s="68">
        <v>0</v>
      </c>
      <c r="AD1199" s="68">
        <v>0</v>
      </c>
      <c r="AE1199" s="68">
        <v>0</v>
      </c>
      <c r="AF1199" s="68">
        <v>0</v>
      </c>
      <c r="AG1199" s="68">
        <v>0</v>
      </c>
      <c r="AH1199" s="68">
        <v>0</v>
      </c>
      <c r="AI1199" s="68">
        <v>0</v>
      </c>
      <c r="AJ1199" s="68">
        <v>0</v>
      </c>
      <c r="AK1199" s="68">
        <v>0</v>
      </c>
      <c r="AL1199" s="68">
        <v>0</v>
      </c>
      <c r="AM1199" s="68">
        <v>0</v>
      </c>
      <c r="AN1199" s="68">
        <v>0</v>
      </c>
      <c r="AO1199" s="68">
        <v>0</v>
      </c>
      <c r="AP1199" s="68" t="s">
        <v>10150</v>
      </c>
      <c r="AQ1199" s="68">
        <v>1</v>
      </c>
      <c r="AR1199" s="68">
        <v>0</v>
      </c>
      <c r="AS1199" s="68">
        <v>0</v>
      </c>
      <c r="AT1199" s="68">
        <v>0</v>
      </c>
      <c r="AU1199" s="68">
        <v>0</v>
      </c>
      <c r="AV1199" s="86">
        <v>4</v>
      </c>
      <c r="AX1199" s="1">
        <v>0</v>
      </c>
      <c r="AY1199" s="1">
        <v>0</v>
      </c>
      <c r="AZ1199" s="68">
        <v>0</v>
      </c>
      <c r="BA1199" s="68">
        <v>0</v>
      </c>
      <c r="EQ1199" s="68">
        <v>10650004</v>
      </c>
      <c r="ER1199" s="175">
        <v>1</v>
      </c>
      <c r="ES1199" s="68">
        <v>650</v>
      </c>
      <c r="ET1199" s="68">
        <v>4</v>
      </c>
      <c r="EU1199" s="68">
        <v>0</v>
      </c>
      <c r="EV1199" s="68">
        <v>150004</v>
      </c>
      <c r="EW1199" s="68" t="s">
        <v>2642</v>
      </c>
      <c r="EX1199" s="68" t="str">
        <f t="shared" si="51"/>
        <v>소형</v>
      </c>
      <c r="GE1199" s="68">
        <v>33051</v>
      </c>
      <c r="GF1199" s="68" t="s">
        <v>4826</v>
      </c>
    </row>
    <row r="1200" spans="6:188" x14ac:dyDescent="0.3">
      <c r="F1200" s="68">
        <v>85144</v>
      </c>
      <c r="G1200" s="68">
        <v>2</v>
      </c>
      <c r="H1200" s="68">
        <v>185123</v>
      </c>
      <c r="I1200" s="68">
        <v>285120</v>
      </c>
      <c r="J1200" s="68" t="s">
        <v>12476</v>
      </c>
      <c r="K1200" s="68">
        <v>0</v>
      </c>
      <c r="L1200" s="68">
        <v>0</v>
      </c>
      <c r="M1200" s="68">
        <v>0</v>
      </c>
      <c r="N1200" s="68">
        <v>0</v>
      </c>
      <c r="O1200" s="68">
        <v>93</v>
      </c>
      <c r="P1200" s="68">
        <v>0</v>
      </c>
      <c r="Q1200" s="68">
        <v>0</v>
      </c>
      <c r="R1200" s="68">
        <v>0</v>
      </c>
      <c r="S1200" s="68">
        <v>0</v>
      </c>
      <c r="T1200" s="68">
        <v>0</v>
      </c>
      <c r="U1200" s="68">
        <v>0</v>
      </c>
      <c r="V1200" s="68">
        <v>0</v>
      </c>
      <c r="W1200" s="68">
        <v>0</v>
      </c>
      <c r="X1200" s="68">
        <v>0</v>
      </c>
      <c r="Y1200" s="68">
        <v>0</v>
      </c>
      <c r="Z1200" s="68">
        <v>0</v>
      </c>
      <c r="AA1200" s="68">
        <v>0</v>
      </c>
      <c r="AB1200" s="68">
        <v>0</v>
      </c>
      <c r="AC1200" s="68">
        <v>0</v>
      </c>
      <c r="AD1200" s="68">
        <v>0</v>
      </c>
      <c r="AE1200" s="68">
        <v>0</v>
      </c>
      <c r="AF1200" s="68">
        <v>0</v>
      </c>
      <c r="AG1200" s="68">
        <v>0</v>
      </c>
      <c r="AH1200" s="68">
        <v>0</v>
      </c>
      <c r="AI1200" s="68">
        <v>0</v>
      </c>
      <c r="AJ1200" s="68">
        <v>0</v>
      </c>
      <c r="AK1200" s="68">
        <v>0</v>
      </c>
      <c r="AL1200" s="68">
        <v>0</v>
      </c>
      <c r="AM1200" s="68">
        <v>0</v>
      </c>
      <c r="AN1200" s="68">
        <v>0</v>
      </c>
      <c r="AO1200" s="68">
        <v>0</v>
      </c>
      <c r="AP1200" s="68" t="s">
        <v>10150</v>
      </c>
      <c r="AQ1200" s="68">
        <v>1</v>
      </c>
      <c r="AR1200" s="68">
        <v>0</v>
      </c>
      <c r="AS1200" s="68">
        <v>0</v>
      </c>
      <c r="AT1200" s="68">
        <v>0</v>
      </c>
      <c r="AU1200" s="68">
        <v>0</v>
      </c>
      <c r="AV1200" s="86">
        <v>4</v>
      </c>
      <c r="AX1200" s="1">
        <v>0</v>
      </c>
      <c r="AY1200" s="1">
        <v>0</v>
      </c>
      <c r="AZ1200" s="68">
        <v>0</v>
      </c>
      <c r="BA1200" s="68">
        <v>0</v>
      </c>
      <c r="EQ1200" s="68">
        <v>10750004</v>
      </c>
      <c r="ER1200" s="175">
        <v>1</v>
      </c>
      <c r="ES1200" s="68">
        <v>650</v>
      </c>
      <c r="ET1200" s="68">
        <v>4</v>
      </c>
      <c r="EU1200" s="68">
        <v>0</v>
      </c>
      <c r="EV1200" s="68">
        <v>150004</v>
      </c>
      <c r="EW1200" s="68" t="s">
        <v>2642</v>
      </c>
      <c r="EX1200" s="68" t="str">
        <f t="shared" si="51"/>
        <v>소형</v>
      </c>
      <c r="GE1200" s="68">
        <v>33052</v>
      </c>
      <c r="GF1200" s="68" t="s">
        <v>4827</v>
      </c>
    </row>
    <row r="1201" spans="6:188" x14ac:dyDescent="0.3">
      <c r="F1201" s="68">
        <v>85145</v>
      </c>
      <c r="G1201" s="68">
        <v>2</v>
      </c>
      <c r="H1201" s="68">
        <v>185124</v>
      </c>
      <c r="I1201" s="68">
        <v>285120</v>
      </c>
      <c r="J1201" s="68" t="s">
        <v>12477</v>
      </c>
      <c r="K1201" s="68">
        <v>0</v>
      </c>
      <c r="L1201" s="68">
        <v>0</v>
      </c>
      <c r="M1201" s="68">
        <v>0</v>
      </c>
      <c r="N1201" s="68">
        <v>0</v>
      </c>
      <c r="O1201" s="68">
        <v>94</v>
      </c>
      <c r="P1201" s="68">
        <v>0</v>
      </c>
      <c r="Q1201" s="68">
        <v>0</v>
      </c>
      <c r="R1201" s="68">
        <v>0</v>
      </c>
      <c r="S1201" s="68">
        <v>0</v>
      </c>
      <c r="T1201" s="68">
        <v>0</v>
      </c>
      <c r="U1201" s="68">
        <v>0</v>
      </c>
      <c r="V1201" s="68">
        <v>0</v>
      </c>
      <c r="W1201" s="68">
        <v>0</v>
      </c>
      <c r="X1201" s="68">
        <v>0</v>
      </c>
      <c r="Y1201" s="68">
        <v>0</v>
      </c>
      <c r="Z1201" s="68">
        <v>0</v>
      </c>
      <c r="AA1201" s="68">
        <v>0</v>
      </c>
      <c r="AB1201" s="68">
        <v>0</v>
      </c>
      <c r="AC1201" s="68">
        <v>0</v>
      </c>
      <c r="AD1201" s="68">
        <v>0</v>
      </c>
      <c r="AE1201" s="68">
        <v>0</v>
      </c>
      <c r="AF1201" s="68">
        <v>0</v>
      </c>
      <c r="AG1201" s="68">
        <v>0</v>
      </c>
      <c r="AH1201" s="68">
        <v>0</v>
      </c>
      <c r="AI1201" s="68">
        <v>0</v>
      </c>
      <c r="AJ1201" s="68">
        <v>0</v>
      </c>
      <c r="AK1201" s="68">
        <v>0</v>
      </c>
      <c r="AL1201" s="68">
        <v>0</v>
      </c>
      <c r="AM1201" s="68">
        <v>0</v>
      </c>
      <c r="AN1201" s="68">
        <v>0</v>
      </c>
      <c r="AO1201" s="68">
        <v>0</v>
      </c>
      <c r="AP1201" s="68" t="s">
        <v>10150</v>
      </c>
      <c r="AQ1201" s="68">
        <v>1</v>
      </c>
      <c r="AR1201" s="68">
        <v>0</v>
      </c>
      <c r="AS1201" s="68">
        <v>0</v>
      </c>
      <c r="AT1201" s="68">
        <v>0</v>
      </c>
      <c r="AU1201" s="68">
        <v>0</v>
      </c>
      <c r="AV1201" s="86">
        <v>4</v>
      </c>
      <c r="AX1201" s="1">
        <v>0</v>
      </c>
      <c r="AY1201" s="1">
        <v>0</v>
      </c>
      <c r="AZ1201" s="68">
        <v>0</v>
      </c>
      <c r="BA1201" s="68">
        <v>0</v>
      </c>
      <c r="EQ1201" s="68">
        <v>10850004</v>
      </c>
      <c r="ER1201" s="175">
        <v>1</v>
      </c>
      <c r="ES1201" s="68">
        <v>650</v>
      </c>
      <c r="ET1201" s="68">
        <v>4</v>
      </c>
      <c r="EU1201" s="68">
        <v>0</v>
      </c>
      <c r="EV1201" s="68">
        <v>150004</v>
      </c>
      <c r="EW1201" s="68" t="s">
        <v>2642</v>
      </c>
      <c r="EX1201" s="68" t="str">
        <f t="shared" si="51"/>
        <v>소형</v>
      </c>
      <c r="GE1201" s="68">
        <v>33053</v>
      </c>
      <c r="GF1201" s="68" t="s">
        <v>4828</v>
      </c>
    </row>
    <row r="1202" spans="6:188" x14ac:dyDescent="0.3">
      <c r="F1202" s="68">
        <v>85146</v>
      </c>
      <c r="G1202" s="68">
        <v>2</v>
      </c>
      <c r="H1202" s="68">
        <v>185146</v>
      </c>
      <c r="I1202" s="68">
        <v>285146</v>
      </c>
      <c r="J1202" s="68" t="s">
        <v>12496</v>
      </c>
      <c r="K1202" s="68" t="s">
        <v>12497</v>
      </c>
      <c r="L1202" s="68">
        <v>0</v>
      </c>
      <c r="M1202" s="68">
        <v>0</v>
      </c>
      <c r="N1202" s="68">
        <v>0</v>
      </c>
      <c r="O1202" s="68">
        <v>96</v>
      </c>
      <c r="P1202" s="68">
        <v>0</v>
      </c>
      <c r="Q1202" s="68">
        <v>0</v>
      </c>
      <c r="R1202" s="68">
        <v>0</v>
      </c>
      <c r="S1202" s="68">
        <v>0</v>
      </c>
      <c r="T1202" s="68">
        <v>0</v>
      </c>
      <c r="U1202" s="68">
        <v>0</v>
      </c>
      <c r="V1202" s="68">
        <v>0</v>
      </c>
      <c r="W1202" s="68">
        <v>0</v>
      </c>
      <c r="X1202" s="68">
        <v>0</v>
      </c>
      <c r="Y1202" s="68">
        <v>0</v>
      </c>
      <c r="Z1202" s="68">
        <v>0</v>
      </c>
      <c r="AA1202" s="68">
        <v>0</v>
      </c>
      <c r="AB1202" s="68">
        <v>0</v>
      </c>
      <c r="AC1202" s="68">
        <v>0</v>
      </c>
      <c r="AD1202" s="68">
        <v>0</v>
      </c>
      <c r="AE1202" s="68">
        <v>0</v>
      </c>
      <c r="AF1202" s="68">
        <v>0</v>
      </c>
      <c r="AG1202" s="68">
        <v>0</v>
      </c>
      <c r="AH1202" s="68">
        <v>0</v>
      </c>
      <c r="AI1202" s="68">
        <v>0</v>
      </c>
      <c r="AJ1202" s="68">
        <v>0</v>
      </c>
      <c r="AK1202" s="68">
        <v>0</v>
      </c>
      <c r="AL1202" s="68">
        <v>0</v>
      </c>
      <c r="AM1202" s="68">
        <v>0</v>
      </c>
      <c r="AN1202" s="68">
        <v>0</v>
      </c>
      <c r="AO1202" s="68">
        <v>0</v>
      </c>
      <c r="AP1202" s="68" t="s">
        <v>12498</v>
      </c>
      <c r="AQ1202" s="68">
        <v>1</v>
      </c>
      <c r="AR1202" s="68">
        <v>0</v>
      </c>
      <c r="AS1202" s="68">
        <v>0</v>
      </c>
      <c r="AT1202" s="68">
        <v>0</v>
      </c>
      <c r="AU1202" s="68">
        <v>0</v>
      </c>
      <c r="AV1202" s="86">
        <v>4</v>
      </c>
      <c r="AX1202" s="1">
        <v>0</v>
      </c>
      <c r="AY1202" s="1">
        <v>0</v>
      </c>
      <c r="AZ1202" s="68">
        <v>0</v>
      </c>
      <c r="BA1202" s="68">
        <v>0</v>
      </c>
      <c r="EQ1202" s="68">
        <v>10950004</v>
      </c>
      <c r="ER1202" s="175">
        <v>1</v>
      </c>
      <c r="ES1202" s="68">
        <v>650</v>
      </c>
      <c r="ET1202" s="68">
        <v>4</v>
      </c>
      <c r="EU1202" s="68">
        <v>0</v>
      </c>
      <c r="EV1202" s="68">
        <v>150004</v>
      </c>
      <c r="EW1202" s="68" t="s">
        <v>2642</v>
      </c>
      <c r="EX1202" s="68" t="str">
        <f t="shared" si="51"/>
        <v>소형</v>
      </c>
      <c r="GE1202" s="68">
        <v>33054</v>
      </c>
      <c r="GF1202" s="68" t="s">
        <v>4829</v>
      </c>
    </row>
    <row r="1203" spans="6:188" x14ac:dyDescent="0.3">
      <c r="F1203" s="68">
        <v>85147</v>
      </c>
      <c r="G1203" s="68">
        <v>2</v>
      </c>
      <c r="H1203" s="68">
        <v>185147</v>
      </c>
      <c r="I1203" s="68">
        <v>285147</v>
      </c>
      <c r="J1203" s="68" t="s">
        <v>12499</v>
      </c>
      <c r="K1203" s="68" t="s">
        <v>12500</v>
      </c>
      <c r="L1203" s="68">
        <v>0</v>
      </c>
      <c r="M1203" s="68">
        <v>0</v>
      </c>
      <c r="N1203" s="68">
        <v>0</v>
      </c>
      <c r="O1203" s="68">
        <v>97</v>
      </c>
      <c r="P1203" s="68">
        <v>0</v>
      </c>
      <c r="Q1203" s="68">
        <v>0</v>
      </c>
      <c r="R1203" s="68">
        <v>0</v>
      </c>
      <c r="S1203" s="68">
        <v>0</v>
      </c>
      <c r="T1203" s="68">
        <v>0</v>
      </c>
      <c r="U1203" s="68">
        <v>0</v>
      </c>
      <c r="V1203" s="68">
        <v>0</v>
      </c>
      <c r="W1203" s="68">
        <v>0</v>
      </c>
      <c r="X1203" s="68">
        <v>0</v>
      </c>
      <c r="Y1203" s="68">
        <v>0</v>
      </c>
      <c r="Z1203" s="68">
        <v>0</v>
      </c>
      <c r="AA1203" s="68">
        <v>0</v>
      </c>
      <c r="AB1203" s="68">
        <v>0</v>
      </c>
      <c r="AC1203" s="68">
        <v>0</v>
      </c>
      <c r="AD1203" s="68">
        <v>0</v>
      </c>
      <c r="AE1203" s="68">
        <v>0</v>
      </c>
      <c r="AF1203" s="68">
        <v>0</v>
      </c>
      <c r="AG1203" s="68">
        <v>0</v>
      </c>
      <c r="AH1203" s="68">
        <v>0</v>
      </c>
      <c r="AI1203" s="68">
        <v>0</v>
      </c>
      <c r="AJ1203" s="68">
        <v>0</v>
      </c>
      <c r="AK1203" s="68">
        <v>0</v>
      </c>
      <c r="AL1203" s="68">
        <v>0</v>
      </c>
      <c r="AM1203" s="68">
        <v>0</v>
      </c>
      <c r="AN1203" s="68">
        <v>0</v>
      </c>
      <c r="AO1203" s="68">
        <v>0</v>
      </c>
      <c r="AP1203" s="68" t="s">
        <v>12501</v>
      </c>
      <c r="AQ1203" s="68">
        <v>1</v>
      </c>
      <c r="AR1203" s="68">
        <v>0</v>
      </c>
      <c r="AS1203" s="68">
        <v>0</v>
      </c>
      <c r="AT1203" s="68">
        <v>0</v>
      </c>
      <c r="AU1203" s="68">
        <v>0</v>
      </c>
      <c r="AV1203" s="86">
        <v>4</v>
      </c>
      <c r="AX1203" s="1">
        <v>0</v>
      </c>
      <c r="AY1203" s="1">
        <v>0</v>
      </c>
      <c r="AZ1203" s="68">
        <v>0</v>
      </c>
      <c r="BA1203" s="68">
        <v>0</v>
      </c>
      <c r="EQ1203" s="68">
        <v>11050004</v>
      </c>
      <c r="ER1203" s="175">
        <v>1</v>
      </c>
      <c r="ES1203" s="68">
        <v>650</v>
      </c>
      <c r="ET1203" s="68">
        <v>4</v>
      </c>
      <c r="EU1203" s="68">
        <v>0</v>
      </c>
      <c r="EV1203" s="68">
        <v>150004</v>
      </c>
      <c r="EW1203" s="68" t="s">
        <v>2642</v>
      </c>
      <c r="EX1203" s="68" t="str">
        <f t="shared" si="51"/>
        <v>소형</v>
      </c>
      <c r="GE1203" s="68">
        <v>33055</v>
      </c>
      <c r="GF1203" s="68" t="s">
        <v>4830</v>
      </c>
    </row>
    <row r="1204" spans="6:188" x14ac:dyDescent="0.3">
      <c r="F1204" s="68">
        <v>85148</v>
      </c>
      <c r="G1204" s="68">
        <v>2</v>
      </c>
      <c r="H1204" s="68">
        <v>185154</v>
      </c>
      <c r="I1204" s="68">
        <v>285154</v>
      </c>
      <c r="J1204" s="68" t="s">
        <v>12502</v>
      </c>
      <c r="K1204" s="68">
        <v>0</v>
      </c>
      <c r="L1204" s="68">
        <v>0</v>
      </c>
      <c r="M1204" s="68">
        <v>0</v>
      </c>
      <c r="N1204" s="68">
        <v>0</v>
      </c>
      <c r="O1204" s="68">
        <v>404</v>
      </c>
      <c r="P1204" s="68">
        <v>0</v>
      </c>
      <c r="Q1204" s="68">
        <v>0</v>
      </c>
      <c r="R1204" s="68">
        <v>0</v>
      </c>
      <c r="S1204" s="68">
        <v>0</v>
      </c>
      <c r="T1204" s="68">
        <v>0</v>
      </c>
      <c r="U1204" s="68">
        <v>0</v>
      </c>
      <c r="V1204" s="68">
        <v>0</v>
      </c>
      <c r="W1204" s="68">
        <v>0</v>
      </c>
      <c r="X1204" s="68">
        <v>0</v>
      </c>
      <c r="Y1204" s="68">
        <v>0</v>
      </c>
      <c r="Z1204" s="68">
        <v>0</v>
      </c>
      <c r="AA1204" s="68">
        <v>0</v>
      </c>
      <c r="AB1204" s="68">
        <v>0</v>
      </c>
      <c r="AC1204" s="68">
        <v>0</v>
      </c>
      <c r="AD1204" s="68">
        <v>0</v>
      </c>
      <c r="AE1204" s="68">
        <v>0</v>
      </c>
      <c r="AF1204" s="68">
        <v>0</v>
      </c>
      <c r="AG1204" s="68">
        <v>0</v>
      </c>
      <c r="AH1204" s="68">
        <v>0</v>
      </c>
      <c r="AI1204" s="68">
        <v>0</v>
      </c>
      <c r="AJ1204" s="68">
        <v>0</v>
      </c>
      <c r="AK1204" s="68">
        <v>0</v>
      </c>
      <c r="AL1204" s="68">
        <v>0</v>
      </c>
      <c r="AM1204" s="68">
        <v>0</v>
      </c>
      <c r="AN1204" s="68">
        <v>0</v>
      </c>
      <c r="AO1204" s="68">
        <v>0</v>
      </c>
      <c r="AP1204" s="68" t="s">
        <v>12503</v>
      </c>
      <c r="AQ1204" s="68">
        <v>1</v>
      </c>
      <c r="AR1204" s="68">
        <v>0</v>
      </c>
      <c r="AS1204" s="68">
        <v>0</v>
      </c>
      <c r="AT1204" s="68">
        <v>0</v>
      </c>
      <c r="AU1204" s="68">
        <v>0</v>
      </c>
      <c r="AV1204" s="86">
        <v>4</v>
      </c>
      <c r="AX1204" s="1">
        <v>0</v>
      </c>
      <c r="AY1204" s="1">
        <v>0</v>
      </c>
      <c r="AZ1204" s="68">
        <v>0</v>
      </c>
      <c r="BA1204" s="68">
        <v>0</v>
      </c>
      <c r="EQ1204" s="68">
        <v>11150004</v>
      </c>
      <c r="ER1204" s="175">
        <v>1</v>
      </c>
      <c r="ES1204" s="68">
        <v>650</v>
      </c>
      <c r="ET1204" s="68">
        <v>4</v>
      </c>
      <c r="EU1204" s="68">
        <v>0</v>
      </c>
      <c r="EV1204" s="68">
        <v>150004</v>
      </c>
      <c r="EW1204" s="68" t="s">
        <v>2642</v>
      </c>
      <c r="EX1204" s="68" t="str">
        <f t="shared" si="51"/>
        <v>소형</v>
      </c>
      <c r="GE1204" s="68">
        <v>33056</v>
      </c>
      <c r="GF1204" s="68" t="s">
        <v>4831</v>
      </c>
    </row>
    <row r="1205" spans="6:188" x14ac:dyDescent="0.3">
      <c r="F1205" s="68">
        <v>85149</v>
      </c>
      <c r="G1205" s="68">
        <v>2</v>
      </c>
      <c r="H1205" s="68">
        <v>185149</v>
      </c>
      <c r="I1205" s="68">
        <v>285149</v>
      </c>
      <c r="J1205" s="68" t="s">
        <v>12504</v>
      </c>
      <c r="K1205" s="68">
        <v>0</v>
      </c>
      <c r="L1205" s="68">
        <v>0</v>
      </c>
      <c r="M1205" s="68">
        <v>0</v>
      </c>
      <c r="N1205" s="68">
        <v>0</v>
      </c>
      <c r="O1205" s="68">
        <v>55</v>
      </c>
      <c r="P1205" s="68">
        <v>0</v>
      </c>
      <c r="Q1205" s="68">
        <v>0</v>
      </c>
      <c r="R1205" s="68">
        <v>0</v>
      </c>
      <c r="S1205" s="68">
        <v>0</v>
      </c>
      <c r="T1205" s="68">
        <v>5</v>
      </c>
      <c r="U1205" s="68">
        <v>0</v>
      </c>
      <c r="V1205" s="68">
        <v>0</v>
      </c>
      <c r="W1205" s="68">
        <v>0</v>
      </c>
      <c r="X1205" s="68">
        <v>0</v>
      </c>
      <c r="Y1205" s="68">
        <v>0</v>
      </c>
      <c r="Z1205" s="68">
        <v>0</v>
      </c>
      <c r="AA1205" s="68">
        <v>0</v>
      </c>
      <c r="AB1205" s="68">
        <v>0</v>
      </c>
      <c r="AC1205" s="68">
        <v>0</v>
      </c>
      <c r="AD1205" s="68">
        <v>0</v>
      </c>
      <c r="AE1205" s="68">
        <v>0</v>
      </c>
      <c r="AF1205" s="68">
        <v>0</v>
      </c>
      <c r="AG1205" s="68">
        <v>0</v>
      </c>
      <c r="AH1205" s="68">
        <v>0</v>
      </c>
      <c r="AI1205" s="68">
        <v>0</v>
      </c>
      <c r="AJ1205" s="68">
        <v>0</v>
      </c>
      <c r="AK1205" s="68">
        <v>0</v>
      </c>
      <c r="AL1205" s="68">
        <v>0</v>
      </c>
      <c r="AM1205" s="68">
        <v>0</v>
      </c>
      <c r="AN1205" s="68">
        <v>0</v>
      </c>
      <c r="AO1205" s="68">
        <v>0</v>
      </c>
      <c r="AP1205" s="68" t="s">
        <v>12505</v>
      </c>
      <c r="AQ1205" s="68">
        <v>1</v>
      </c>
      <c r="AR1205" s="68">
        <v>0</v>
      </c>
      <c r="AS1205" s="68">
        <v>0</v>
      </c>
      <c r="AT1205" s="68">
        <v>0</v>
      </c>
      <c r="AU1205" s="68">
        <v>0</v>
      </c>
      <c r="AV1205" s="86">
        <v>4</v>
      </c>
      <c r="AX1205" s="1">
        <v>0</v>
      </c>
      <c r="AY1205" s="1">
        <v>0</v>
      </c>
      <c r="AZ1205" s="68">
        <v>0</v>
      </c>
      <c r="BA1205" s="68">
        <v>0</v>
      </c>
      <c r="EQ1205" s="68">
        <v>11250004</v>
      </c>
      <c r="ER1205" s="175">
        <v>1</v>
      </c>
      <c r="ES1205" s="68">
        <v>650</v>
      </c>
      <c r="ET1205" s="68">
        <v>4</v>
      </c>
      <c r="EU1205" s="68">
        <v>0</v>
      </c>
      <c r="EV1205" s="68">
        <v>150004</v>
      </c>
      <c r="EW1205" s="68" t="s">
        <v>2642</v>
      </c>
      <c r="EX1205" s="68" t="str">
        <f t="shared" si="51"/>
        <v>소형</v>
      </c>
      <c r="GE1205" s="68">
        <v>33057</v>
      </c>
      <c r="GF1205" s="68" t="s">
        <v>4832</v>
      </c>
    </row>
    <row r="1206" spans="6:188" x14ac:dyDescent="0.3">
      <c r="F1206" s="68">
        <v>85150</v>
      </c>
      <c r="G1206" s="68">
        <v>2</v>
      </c>
      <c r="H1206" s="68">
        <v>185150</v>
      </c>
      <c r="I1206" s="68">
        <v>285150</v>
      </c>
      <c r="J1206" s="68" t="s">
        <v>12506</v>
      </c>
      <c r="K1206" s="68">
        <v>0</v>
      </c>
      <c r="L1206" s="68">
        <v>0</v>
      </c>
      <c r="M1206" s="68">
        <v>0</v>
      </c>
      <c r="N1206" s="68">
        <v>0</v>
      </c>
      <c r="O1206" s="68">
        <v>56</v>
      </c>
      <c r="P1206" s="68">
        <v>0</v>
      </c>
      <c r="Q1206" s="68">
        <v>0</v>
      </c>
      <c r="R1206" s="68">
        <v>0</v>
      </c>
      <c r="S1206" s="68">
        <v>0</v>
      </c>
      <c r="T1206" s="68">
        <v>5</v>
      </c>
      <c r="U1206" s="68">
        <v>0</v>
      </c>
      <c r="V1206" s="68">
        <v>0</v>
      </c>
      <c r="W1206" s="68">
        <v>0</v>
      </c>
      <c r="X1206" s="68">
        <v>0</v>
      </c>
      <c r="Y1206" s="68">
        <v>0</v>
      </c>
      <c r="Z1206" s="68">
        <v>0</v>
      </c>
      <c r="AA1206" s="68">
        <v>0</v>
      </c>
      <c r="AB1206" s="68">
        <v>0</v>
      </c>
      <c r="AC1206" s="68">
        <v>0</v>
      </c>
      <c r="AD1206" s="68">
        <v>0</v>
      </c>
      <c r="AE1206" s="68">
        <v>0</v>
      </c>
      <c r="AF1206" s="68">
        <v>0</v>
      </c>
      <c r="AG1206" s="68">
        <v>0</v>
      </c>
      <c r="AH1206" s="68">
        <v>0</v>
      </c>
      <c r="AI1206" s="68">
        <v>0</v>
      </c>
      <c r="AJ1206" s="68">
        <v>0</v>
      </c>
      <c r="AK1206" s="68">
        <v>0</v>
      </c>
      <c r="AL1206" s="68">
        <v>0</v>
      </c>
      <c r="AM1206" s="68">
        <v>0</v>
      </c>
      <c r="AN1206" s="68">
        <v>0</v>
      </c>
      <c r="AO1206" s="68">
        <v>0</v>
      </c>
      <c r="AP1206" s="68" t="s">
        <v>12507</v>
      </c>
      <c r="AQ1206" s="68">
        <v>1</v>
      </c>
      <c r="AR1206" s="68">
        <v>0</v>
      </c>
      <c r="AS1206" s="68">
        <v>0</v>
      </c>
      <c r="AT1206" s="68">
        <v>0</v>
      </c>
      <c r="AU1206" s="68">
        <v>0</v>
      </c>
      <c r="AV1206" s="86">
        <v>4</v>
      </c>
      <c r="AX1206" s="1">
        <v>0</v>
      </c>
      <c r="AY1206" s="1">
        <v>0</v>
      </c>
      <c r="AZ1206" s="68">
        <v>0</v>
      </c>
      <c r="BA1206" s="68">
        <v>0</v>
      </c>
      <c r="EQ1206" s="68">
        <v>20150004</v>
      </c>
      <c r="ER1206" s="175">
        <v>1</v>
      </c>
      <c r="ES1206" s="68">
        <v>650</v>
      </c>
      <c r="ET1206" s="68">
        <v>4</v>
      </c>
      <c r="EU1206" s="68">
        <v>0</v>
      </c>
      <c r="EV1206" s="68">
        <v>150004</v>
      </c>
      <c r="EW1206" s="68" t="s">
        <v>2642</v>
      </c>
      <c r="EX1206" s="68" t="str">
        <f t="shared" si="51"/>
        <v>소형</v>
      </c>
      <c r="GE1206" s="68">
        <v>33058</v>
      </c>
      <c r="GF1206" s="68" t="s">
        <v>4833</v>
      </c>
    </row>
    <row r="1207" spans="6:188" x14ac:dyDescent="0.3">
      <c r="F1207" s="68">
        <v>85151</v>
      </c>
      <c r="G1207" s="68">
        <v>2</v>
      </c>
      <c r="H1207" s="68">
        <v>185151</v>
      </c>
      <c r="I1207" s="68">
        <v>285151</v>
      </c>
      <c r="J1207" s="68" t="s">
        <v>12508</v>
      </c>
      <c r="K1207" s="68">
        <v>0</v>
      </c>
      <c r="L1207" s="68">
        <v>0</v>
      </c>
      <c r="M1207" s="68">
        <v>0</v>
      </c>
      <c r="N1207" s="68">
        <v>0</v>
      </c>
      <c r="O1207" s="68">
        <v>57</v>
      </c>
      <c r="P1207" s="68">
        <v>0</v>
      </c>
      <c r="Q1207" s="68">
        <v>0</v>
      </c>
      <c r="R1207" s="68">
        <v>0</v>
      </c>
      <c r="S1207" s="68">
        <v>0</v>
      </c>
      <c r="T1207" s="68">
        <v>3</v>
      </c>
      <c r="U1207" s="68">
        <v>0</v>
      </c>
      <c r="V1207" s="68">
        <v>0</v>
      </c>
      <c r="W1207" s="68">
        <v>0</v>
      </c>
      <c r="X1207" s="68">
        <v>0</v>
      </c>
      <c r="Y1207" s="68">
        <v>0</v>
      </c>
      <c r="Z1207" s="68">
        <v>0</v>
      </c>
      <c r="AA1207" s="68">
        <v>0</v>
      </c>
      <c r="AB1207" s="68">
        <v>0</v>
      </c>
      <c r="AC1207" s="68">
        <v>0</v>
      </c>
      <c r="AD1207" s="68">
        <v>0</v>
      </c>
      <c r="AE1207" s="68">
        <v>0</v>
      </c>
      <c r="AF1207" s="68">
        <v>0</v>
      </c>
      <c r="AG1207" s="68">
        <v>0</v>
      </c>
      <c r="AH1207" s="68">
        <v>0</v>
      </c>
      <c r="AI1207" s="68">
        <v>0</v>
      </c>
      <c r="AJ1207" s="68">
        <v>0</v>
      </c>
      <c r="AK1207" s="68">
        <v>0</v>
      </c>
      <c r="AL1207" s="68">
        <v>0</v>
      </c>
      <c r="AM1207" s="68">
        <v>0</v>
      </c>
      <c r="AN1207" s="68">
        <v>0</v>
      </c>
      <c r="AO1207" s="68">
        <v>0</v>
      </c>
      <c r="AP1207" s="68" t="s">
        <v>12509</v>
      </c>
      <c r="AQ1207" s="68">
        <v>1</v>
      </c>
      <c r="AR1207" s="68">
        <v>0</v>
      </c>
      <c r="AS1207" s="68">
        <v>0</v>
      </c>
      <c r="AT1207" s="68">
        <v>0</v>
      </c>
      <c r="AU1207" s="68">
        <v>0</v>
      </c>
      <c r="AV1207" s="86">
        <v>4</v>
      </c>
      <c r="AX1207" s="1">
        <v>0</v>
      </c>
      <c r="AY1207" s="1">
        <v>0</v>
      </c>
      <c r="AZ1207" s="68">
        <v>0</v>
      </c>
      <c r="BA1207" s="68">
        <v>0</v>
      </c>
      <c r="EQ1207" s="68">
        <v>20250004</v>
      </c>
      <c r="ER1207" s="175">
        <v>1</v>
      </c>
      <c r="ES1207" s="68">
        <v>650</v>
      </c>
      <c r="ET1207" s="68">
        <v>4</v>
      </c>
      <c r="EU1207" s="68">
        <v>0</v>
      </c>
      <c r="EV1207" s="68">
        <v>150004</v>
      </c>
      <c r="EW1207" s="68" t="s">
        <v>2642</v>
      </c>
      <c r="EX1207" s="68" t="str">
        <f t="shared" si="51"/>
        <v>소형</v>
      </c>
      <c r="GE1207" s="68">
        <v>33059</v>
      </c>
      <c r="GF1207" s="68" t="s">
        <v>4834</v>
      </c>
    </row>
    <row r="1208" spans="6:188" x14ac:dyDescent="0.3">
      <c r="F1208" s="68">
        <v>85152</v>
      </c>
      <c r="G1208" s="68">
        <v>2</v>
      </c>
      <c r="H1208" s="68">
        <v>185152</v>
      </c>
      <c r="I1208" s="68">
        <v>285152</v>
      </c>
      <c r="J1208" s="68" t="s">
        <v>12510</v>
      </c>
      <c r="K1208" s="68" t="s">
        <v>12511</v>
      </c>
      <c r="L1208" s="68">
        <v>0</v>
      </c>
      <c r="M1208" s="68">
        <v>0</v>
      </c>
      <c r="N1208" s="68">
        <v>0</v>
      </c>
      <c r="O1208" s="68">
        <v>194</v>
      </c>
      <c r="P1208" s="68">
        <v>0</v>
      </c>
      <c r="Q1208" s="68">
        <v>0</v>
      </c>
      <c r="R1208" s="68">
        <v>0</v>
      </c>
      <c r="S1208" s="68">
        <v>0</v>
      </c>
      <c r="T1208" s="68">
        <v>0</v>
      </c>
      <c r="U1208" s="68">
        <v>0</v>
      </c>
      <c r="V1208" s="68">
        <v>0</v>
      </c>
      <c r="W1208" s="68">
        <v>0</v>
      </c>
      <c r="X1208" s="68">
        <v>0</v>
      </c>
      <c r="Y1208" s="68">
        <v>0</v>
      </c>
      <c r="Z1208" s="68">
        <v>0</v>
      </c>
      <c r="AA1208" s="68">
        <v>0</v>
      </c>
      <c r="AB1208" s="68">
        <v>0</v>
      </c>
      <c r="AC1208" s="68">
        <v>0</v>
      </c>
      <c r="AD1208" s="68">
        <v>0</v>
      </c>
      <c r="AE1208" s="68">
        <v>0</v>
      </c>
      <c r="AF1208" s="68">
        <v>0</v>
      </c>
      <c r="AG1208" s="68">
        <v>0</v>
      </c>
      <c r="AH1208" s="68">
        <v>0</v>
      </c>
      <c r="AI1208" s="68">
        <v>0</v>
      </c>
      <c r="AJ1208" s="68">
        <v>0</v>
      </c>
      <c r="AK1208" s="68">
        <v>0</v>
      </c>
      <c r="AL1208" s="68">
        <v>0</v>
      </c>
      <c r="AM1208" s="68">
        <v>0</v>
      </c>
      <c r="AN1208" s="68">
        <v>0</v>
      </c>
      <c r="AO1208" s="68">
        <v>0</v>
      </c>
      <c r="AP1208" s="68" t="s">
        <v>12512</v>
      </c>
      <c r="AQ1208" s="68">
        <v>1</v>
      </c>
      <c r="AR1208" s="68">
        <v>0</v>
      </c>
      <c r="AS1208" s="68">
        <v>0</v>
      </c>
      <c r="AT1208" s="68">
        <v>0</v>
      </c>
      <c r="AU1208" s="68">
        <v>0</v>
      </c>
      <c r="AV1208" s="86">
        <v>4</v>
      </c>
      <c r="AX1208" s="1">
        <v>0</v>
      </c>
      <c r="AY1208" s="1">
        <v>0</v>
      </c>
      <c r="AZ1208" s="68">
        <v>0</v>
      </c>
      <c r="BA1208" s="68">
        <v>0</v>
      </c>
      <c r="EQ1208" s="68">
        <v>20350004</v>
      </c>
      <c r="ER1208" s="175">
        <v>1</v>
      </c>
      <c r="ES1208" s="68">
        <v>650</v>
      </c>
      <c r="ET1208" s="68">
        <v>4</v>
      </c>
      <c r="EU1208" s="68">
        <v>0</v>
      </c>
      <c r="EV1208" s="68">
        <v>150004</v>
      </c>
      <c r="EW1208" s="68" t="s">
        <v>2642</v>
      </c>
      <c r="EX1208" s="68" t="str">
        <f t="shared" si="51"/>
        <v>소형</v>
      </c>
      <c r="GE1208" s="68">
        <v>33060</v>
      </c>
      <c r="GF1208" s="68" t="s">
        <v>4835</v>
      </c>
    </row>
    <row r="1209" spans="6:188" x14ac:dyDescent="0.3">
      <c r="F1209" s="68">
        <v>85153</v>
      </c>
      <c r="G1209" s="68">
        <v>2</v>
      </c>
      <c r="H1209" s="68">
        <v>185153</v>
      </c>
      <c r="I1209" s="68">
        <v>285153</v>
      </c>
      <c r="J1209" s="68" t="s">
        <v>12513</v>
      </c>
      <c r="K1209" s="68">
        <v>0</v>
      </c>
      <c r="L1209" s="68">
        <v>0</v>
      </c>
      <c r="M1209" s="68">
        <v>0</v>
      </c>
      <c r="N1209" s="68">
        <v>0</v>
      </c>
      <c r="O1209" s="68">
        <v>195</v>
      </c>
      <c r="P1209" s="68">
        <v>0</v>
      </c>
      <c r="Q1209" s="68">
        <v>0</v>
      </c>
      <c r="R1209" s="68">
        <v>0</v>
      </c>
      <c r="S1209" s="68">
        <v>0</v>
      </c>
      <c r="T1209" s="68">
        <v>0</v>
      </c>
      <c r="U1209" s="68">
        <v>0</v>
      </c>
      <c r="V1209" s="68">
        <v>0</v>
      </c>
      <c r="W1209" s="68">
        <v>0</v>
      </c>
      <c r="X1209" s="68">
        <v>0</v>
      </c>
      <c r="Y1209" s="68">
        <v>0</v>
      </c>
      <c r="Z1209" s="68">
        <v>0</v>
      </c>
      <c r="AA1209" s="68">
        <v>0</v>
      </c>
      <c r="AB1209" s="68">
        <v>0</v>
      </c>
      <c r="AC1209" s="68">
        <v>0</v>
      </c>
      <c r="AD1209" s="68">
        <v>0</v>
      </c>
      <c r="AE1209" s="68">
        <v>0</v>
      </c>
      <c r="AF1209" s="68">
        <v>0</v>
      </c>
      <c r="AG1209" s="68">
        <v>0</v>
      </c>
      <c r="AH1209" s="68">
        <v>0</v>
      </c>
      <c r="AI1209" s="68">
        <v>0</v>
      </c>
      <c r="AJ1209" s="68">
        <v>0</v>
      </c>
      <c r="AK1209" s="68">
        <v>0</v>
      </c>
      <c r="AL1209" s="68">
        <v>0</v>
      </c>
      <c r="AM1209" s="68">
        <v>0</v>
      </c>
      <c r="AN1209" s="68">
        <v>0</v>
      </c>
      <c r="AO1209" s="68">
        <v>0</v>
      </c>
      <c r="AP1209" s="68" t="s">
        <v>12514</v>
      </c>
      <c r="AQ1209" s="68">
        <v>1</v>
      </c>
      <c r="AR1209" s="68">
        <v>0</v>
      </c>
      <c r="AS1209" s="68">
        <v>0</v>
      </c>
      <c r="AT1209" s="68">
        <v>8388608</v>
      </c>
      <c r="AU1209" s="68">
        <v>0</v>
      </c>
      <c r="AV1209" s="86">
        <v>4</v>
      </c>
      <c r="AX1209" s="1">
        <v>0</v>
      </c>
      <c r="AY1209" s="1">
        <v>0</v>
      </c>
      <c r="AZ1209" s="68">
        <v>0</v>
      </c>
      <c r="BA1209" s="68">
        <v>0</v>
      </c>
      <c r="EQ1209" s="68">
        <v>20450004</v>
      </c>
      <c r="ER1209" s="175">
        <v>1</v>
      </c>
      <c r="ES1209" s="68">
        <v>650</v>
      </c>
      <c r="ET1209" s="68">
        <v>4</v>
      </c>
      <c r="EU1209" s="68">
        <v>0</v>
      </c>
      <c r="EV1209" s="68">
        <v>150004</v>
      </c>
      <c r="EW1209" s="68" t="s">
        <v>2642</v>
      </c>
      <c r="EX1209" s="68" t="str">
        <f t="shared" si="51"/>
        <v>소형</v>
      </c>
      <c r="GE1209" s="68">
        <v>33061</v>
      </c>
      <c r="GF1209" s="68" t="s">
        <v>4836</v>
      </c>
    </row>
    <row r="1210" spans="6:188" x14ac:dyDescent="0.3">
      <c r="F1210" s="68">
        <v>85154</v>
      </c>
      <c r="G1210" s="68">
        <v>2</v>
      </c>
      <c r="H1210" s="68">
        <v>185148</v>
      </c>
      <c r="I1210" s="68">
        <v>285148</v>
      </c>
      <c r="J1210" s="68" t="s">
        <v>12515</v>
      </c>
      <c r="K1210" s="68" t="s">
        <v>12516</v>
      </c>
      <c r="L1210" s="68">
        <v>0</v>
      </c>
      <c r="M1210" s="68">
        <v>0</v>
      </c>
      <c r="N1210" s="68">
        <v>0</v>
      </c>
      <c r="O1210" s="68">
        <v>196</v>
      </c>
      <c r="P1210" s="68">
        <v>0</v>
      </c>
      <c r="Q1210" s="68">
        <v>0</v>
      </c>
      <c r="R1210" s="68">
        <v>0</v>
      </c>
      <c r="S1210" s="68">
        <v>0</v>
      </c>
      <c r="T1210" s="68">
        <v>0</v>
      </c>
      <c r="U1210" s="68">
        <v>0</v>
      </c>
      <c r="V1210" s="68">
        <v>0</v>
      </c>
      <c r="W1210" s="68">
        <v>0</v>
      </c>
      <c r="X1210" s="68">
        <v>0</v>
      </c>
      <c r="Y1210" s="68">
        <v>0</v>
      </c>
      <c r="Z1210" s="68">
        <v>0</v>
      </c>
      <c r="AA1210" s="68">
        <v>0</v>
      </c>
      <c r="AB1210" s="68">
        <v>0</v>
      </c>
      <c r="AC1210" s="68">
        <v>0</v>
      </c>
      <c r="AD1210" s="68">
        <v>0</v>
      </c>
      <c r="AE1210" s="68">
        <v>0</v>
      </c>
      <c r="AF1210" s="68">
        <v>0</v>
      </c>
      <c r="AG1210" s="68">
        <v>0</v>
      </c>
      <c r="AH1210" s="68">
        <v>0</v>
      </c>
      <c r="AI1210" s="68">
        <v>0</v>
      </c>
      <c r="AJ1210" s="68">
        <v>0</v>
      </c>
      <c r="AK1210" s="68">
        <v>0</v>
      </c>
      <c r="AL1210" s="68">
        <v>0</v>
      </c>
      <c r="AM1210" s="68">
        <v>0</v>
      </c>
      <c r="AN1210" s="68">
        <v>0</v>
      </c>
      <c r="AO1210" s="68">
        <v>0</v>
      </c>
      <c r="AP1210" s="68" t="s">
        <v>12517</v>
      </c>
      <c r="AQ1210" s="68">
        <v>1</v>
      </c>
      <c r="AR1210" s="68">
        <v>0</v>
      </c>
      <c r="AS1210" s="68">
        <v>0</v>
      </c>
      <c r="AT1210" s="68">
        <v>0</v>
      </c>
      <c r="AU1210" s="68">
        <v>0</v>
      </c>
      <c r="AV1210" s="86">
        <v>4</v>
      </c>
      <c r="AX1210" s="1">
        <v>0</v>
      </c>
      <c r="AY1210" s="1">
        <v>0</v>
      </c>
      <c r="AZ1210" s="68">
        <v>0</v>
      </c>
      <c r="BA1210" s="68">
        <v>0</v>
      </c>
      <c r="EQ1210" s="68">
        <v>20550004</v>
      </c>
      <c r="ER1210" s="175">
        <v>1</v>
      </c>
      <c r="ES1210" s="68">
        <v>650</v>
      </c>
      <c r="ET1210" s="68">
        <v>4</v>
      </c>
      <c r="EU1210" s="68">
        <v>0</v>
      </c>
      <c r="EV1210" s="68">
        <v>150004</v>
      </c>
      <c r="EW1210" s="68" t="s">
        <v>2642</v>
      </c>
      <c r="EX1210" s="68" t="str">
        <f t="shared" si="51"/>
        <v>소형</v>
      </c>
      <c r="GE1210" s="68">
        <v>33062</v>
      </c>
      <c r="GF1210" s="68" t="s">
        <v>4837</v>
      </c>
    </row>
    <row r="1211" spans="6:188" x14ac:dyDescent="0.3">
      <c r="F1211" s="68">
        <v>85155</v>
      </c>
      <c r="G1211" s="68">
        <v>2</v>
      </c>
      <c r="H1211" s="68">
        <v>185155</v>
      </c>
      <c r="I1211" s="68">
        <v>285155</v>
      </c>
      <c r="J1211" s="68" t="s">
        <v>12518</v>
      </c>
      <c r="K1211" s="68" t="s">
        <v>12519</v>
      </c>
      <c r="L1211" s="68">
        <v>0</v>
      </c>
      <c r="M1211" s="68">
        <v>0</v>
      </c>
      <c r="N1211" s="68">
        <v>0</v>
      </c>
      <c r="O1211" s="68">
        <v>197</v>
      </c>
      <c r="P1211" s="68">
        <v>0</v>
      </c>
      <c r="Q1211" s="68">
        <v>0</v>
      </c>
      <c r="R1211" s="68">
        <v>0</v>
      </c>
      <c r="S1211" s="68">
        <v>0</v>
      </c>
      <c r="T1211" s="68">
        <v>0</v>
      </c>
      <c r="U1211" s="68">
        <v>0</v>
      </c>
      <c r="V1211" s="68">
        <v>0</v>
      </c>
      <c r="W1211" s="68">
        <v>0</v>
      </c>
      <c r="X1211" s="68">
        <v>0</v>
      </c>
      <c r="Y1211" s="68">
        <v>0</v>
      </c>
      <c r="Z1211" s="68">
        <v>0</v>
      </c>
      <c r="AA1211" s="68">
        <v>0</v>
      </c>
      <c r="AB1211" s="68">
        <v>0</v>
      </c>
      <c r="AC1211" s="68">
        <v>0</v>
      </c>
      <c r="AD1211" s="68">
        <v>0</v>
      </c>
      <c r="AE1211" s="68">
        <v>0</v>
      </c>
      <c r="AF1211" s="68">
        <v>0</v>
      </c>
      <c r="AG1211" s="68">
        <v>0</v>
      </c>
      <c r="AH1211" s="68">
        <v>0</v>
      </c>
      <c r="AI1211" s="68">
        <v>0</v>
      </c>
      <c r="AJ1211" s="68">
        <v>0</v>
      </c>
      <c r="AK1211" s="68">
        <v>0</v>
      </c>
      <c r="AL1211" s="68">
        <v>0</v>
      </c>
      <c r="AM1211" s="68">
        <v>0</v>
      </c>
      <c r="AN1211" s="68">
        <v>0</v>
      </c>
      <c r="AO1211" s="68">
        <v>0</v>
      </c>
      <c r="AP1211" s="68" t="s">
        <v>12520</v>
      </c>
      <c r="AQ1211" s="68">
        <v>1</v>
      </c>
      <c r="AR1211" s="68">
        <v>0</v>
      </c>
      <c r="AS1211" s="68">
        <v>0</v>
      </c>
      <c r="AT1211" s="68">
        <v>0</v>
      </c>
      <c r="AU1211" s="68">
        <v>0</v>
      </c>
      <c r="AV1211" s="86">
        <v>4</v>
      </c>
      <c r="AX1211" s="1">
        <v>0</v>
      </c>
      <c r="AY1211" s="1">
        <v>0</v>
      </c>
      <c r="AZ1211" s="68">
        <v>0</v>
      </c>
      <c r="BA1211" s="68">
        <v>0</v>
      </c>
      <c r="EQ1211" s="68">
        <v>20650004</v>
      </c>
      <c r="ER1211" s="175">
        <v>1</v>
      </c>
      <c r="ES1211" s="68">
        <v>650</v>
      </c>
      <c r="ET1211" s="68">
        <v>4</v>
      </c>
      <c r="EU1211" s="68">
        <v>0</v>
      </c>
      <c r="EV1211" s="68">
        <v>150004</v>
      </c>
      <c r="EW1211" s="68" t="s">
        <v>2642</v>
      </c>
      <c r="EX1211" s="68" t="str">
        <f t="shared" si="51"/>
        <v>소형</v>
      </c>
      <c r="GE1211" s="68">
        <v>33063</v>
      </c>
      <c r="GF1211" s="68" t="s">
        <v>4838</v>
      </c>
    </row>
    <row r="1212" spans="6:188" x14ac:dyDescent="0.3">
      <c r="F1212" s="68">
        <v>85156</v>
      </c>
      <c r="G1212" s="68">
        <v>2</v>
      </c>
      <c r="H1212" s="68">
        <v>185156</v>
      </c>
      <c r="I1212" s="68">
        <v>285156</v>
      </c>
      <c r="J1212" s="68" t="s">
        <v>12521</v>
      </c>
      <c r="K1212" s="68" t="s">
        <v>12522</v>
      </c>
      <c r="L1212" s="68">
        <v>0</v>
      </c>
      <c r="M1212" s="68">
        <v>0</v>
      </c>
      <c r="N1212" s="68">
        <v>0</v>
      </c>
      <c r="O1212" s="68">
        <v>198</v>
      </c>
      <c r="P1212" s="68">
        <v>0</v>
      </c>
      <c r="Q1212" s="68">
        <v>0</v>
      </c>
      <c r="R1212" s="68">
        <v>0</v>
      </c>
      <c r="S1212" s="68">
        <v>0</v>
      </c>
      <c r="T1212" s="68">
        <v>0</v>
      </c>
      <c r="U1212" s="68">
        <v>0</v>
      </c>
      <c r="V1212" s="68">
        <v>0</v>
      </c>
      <c r="W1212" s="68">
        <v>0</v>
      </c>
      <c r="X1212" s="68">
        <v>0</v>
      </c>
      <c r="Y1212" s="68">
        <v>0</v>
      </c>
      <c r="Z1212" s="68">
        <v>0</v>
      </c>
      <c r="AA1212" s="68">
        <v>0</v>
      </c>
      <c r="AB1212" s="68">
        <v>0</v>
      </c>
      <c r="AC1212" s="68">
        <v>0</v>
      </c>
      <c r="AD1212" s="68">
        <v>0</v>
      </c>
      <c r="AE1212" s="68">
        <v>0</v>
      </c>
      <c r="AF1212" s="68">
        <v>0</v>
      </c>
      <c r="AG1212" s="68">
        <v>0</v>
      </c>
      <c r="AH1212" s="68">
        <v>0</v>
      </c>
      <c r="AI1212" s="68">
        <v>0</v>
      </c>
      <c r="AJ1212" s="68">
        <v>0</v>
      </c>
      <c r="AK1212" s="68">
        <v>0</v>
      </c>
      <c r="AL1212" s="68">
        <v>0</v>
      </c>
      <c r="AM1212" s="68">
        <v>0</v>
      </c>
      <c r="AN1212" s="68">
        <v>0</v>
      </c>
      <c r="AO1212" s="68">
        <v>0</v>
      </c>
      <c r="AP1212" s="68" t="s">
        <v>12523</v>
      </c>
      <c r="AQ1212" s="68">
        <v>1</v>
      </c>
      <c r="AR1212" s="68">
        <v>0</v>
      </c>
      <c r="AS1212" s="68">
        <v>0</v>
      </c>
      <c r="AT1212" s="68">
        <v>0</v>
      </c>
      <c r="AU1212" s="68">
        <v>0</v>
      </c>
      <c r="AV1212" s="86">
        <v>4</v>
      </c>
      <c r="AX1212" s="1">
        <v>0</v>
      </c>
      <c r="AY1212" s="1">
        <v>0</v>
      </c>
      <c r="AZ1212" s="68">
        <v>0</v>
      </c>
      <c r="BA1212" s="68">
        <v>0</v>
      </c>
      <c r="EQ1212" s="68">
        <v>20750004</v>
      </c>
      <c r="ER1212" s="175">
        <v>1</v>
      </c>
      <c r="ES1212" s="68">
        <v>650</v>
      </c>
      <c r="ET1212" s="68">
        <v>4</v>
      </c>
      <c r="EU1212" s="68">
        <v>0</v>
      </c>
      <c r="EV1212" s="68">
        <v>150004</v>
      </c>
      <c r="EW1212" s="68" t="s">
        <v>2642</v>
      </c>
      <c r="EX1212" s="68" t="str">
        <f t="shared" si="51"/>
        <v>소형</v>
      </c>
      <c r="GE1212" s="68">
        <v>33064</v>
      </c>
      <c r="GF1212" s="68" t="s">
        <v>4839</v>
      </c>
    </row>
    <row r="1213" spans="6:188" x14ac:dyDescent="0.3">
      <c r="F1213" s="68">
        <v>85157</v>
      </c>
      <c r="G1213" s="68">
        <v>2</v>
      </c>
      <c r="H1213" s="68">
        <v>185157</v>
      </c>
      <c r="I1213" s="68">
        <v>285157</v>
      </c>
      <c r="J1213" s="68" t="s">
        <v>12524</v>
      </c>
      <c r="K1213" s="68" t="s">
        <v>12525</v>
      </c>
      <c r="L1213" s="68">
        <v>0</v>
      </c>
      <c r="M1213" s="68">
        <v>0</v>
      </c>
      <c r="N1213" s="68">
        <v>0</v>
      </c>
      <c r="O1213" s="68">
        <v>199</v>
      </c>
      <c r="P1213" s="68">
        <v>0</v>
      </c>
      <c r="Q1213" s="68">
        <v>0</v>
      </c>
      <c r="R1213" s="68">
        <v>0</v>
      </c>
      <c r="S1213" s="68">
        <v>0</v>
      </c>
      <c r="T1213" s="68">
        <v>0</v>
      </c>
      <c r="U1213" s="68">
        <v>0</v>
      </c>
      <c r="V1213" s="68">
        <v>0</v>
      </c>
      <c r="W1213" s="68">
        <v>0</v>
      </c>
      <c r="X1213" s="68">
        <v>0</v>
      </c>
      <c r="Y1213" s="68">
        <v>0</v>
      </c>
      <c r="Z1213" s="68">
        <v>0</v>
      </c>
      <c r="AA1213" s="68">
        <v>0</v>
      </c>
      <c r="AB1213" s="68">
        <v>0</v>
      </c>
      <c r="AC1213" s="68">
        <v>0</v>
      </c>
      <c r="AD1213" s="68">
        <v>0</v>
      </c>
      <c r="AE1213" s="68">
        <v>0</v>
      </c>
      <c r="AF1213" s="68">
        <v>0</v>
      </c>
      <c r="AG1213" s="68">
        <v>0</v>
      </c>
      <c r="AH1213" s="68">
        <v>0</v>
      </c>
      <c r="AI1213" s="68">
        <v>0</v>
      </c>
      <c r="AJ1213" s="68">
        <v>0</v>
      </c>
      <c r="AK1213" s="68">
        <v>0</v>
      </c>
      <c r="AL1213" s="68">
        <v>0</v>
      </c>
      <c r="AM1213" s="68">
        <v>0</v>
      </c>
      <c r="AN1213" s="68">
        <v>0</v>
      </c>
      <c r="AO1213" s="68">
        <v>0</v>
      </c>
      <c r="AP1213" s="68" t="s">
        <v>12526</v>
      </c>
      <c r="AQ1213" s="68">
        <v>1</v>
      </c>
      <c r="AR1213" s="68">
        <v>0</v>
      </c>
      <c r="AS1213" s="68">
        <v>0</v>
      </c>
      <c r="AT1213" s="68">
        <v>0</v>
      </c>
      <c r="AU1213" s="68">
        <v>0</v>
      </c>
      <c r="AV1213" s="86">
        <v>4</v>
      </c>
      <c r="AX1213" s="1">
        <v>0</v>
      </c>
      <c r="AY1213" s="1">
        <v>0</v>
      </c>
      <c r="AZ1213" s="68">
        <v>0</v>
      </c>
      <c r="BA1213" s="68">
        <v>0</v>
      </c>
      <c r="EQ1213" s="68">
        <v>20850004</v>
      </c>
      <c r="ER1213" s="175">
        <v>1</v>
      </c>
      <c r="ES1213" s="68">
        <v>650</v>
      </c>
      <c r="ET1213" s="68">
        <v>4</v>
      </c>
      <c r="EU1213" s="68">
        <v>0</v>
      </c>
      <c r="EV1213" s="68">
        <v>150004</v>
      </c>
      <c r="EW1213" s="68" t="s">
        <v>2642</v>
      </c>
      <c r="EX1213" s="68" t="str">
        <f t="shared" si="51"/>
        <v>소형</v>
      </c>
      <c r="GE1213" s="68">
        <v>33065</v>
      </c>
      <c r="GF1213" s="68" t="s">
        <v>4840</v>
      </c>
    </row>
    <row r="1214" spans="6:188" x14ac:dyDescent="0.3">
      <c r="F1214" s="68">
        <v>85158</v>
      </c>
      <c r="G1214" s="68">
        <v>2</v>
      </c>
      <c r="H1214" s="68">
        <v>185158</v>
      </c>
      <c r="I1214" s="68">
        <v>285158</v>
      </c>
      <c r="J1214" s="68" t="s">
        <v>12527</v>
      </c>
      <c r="K1214" s="68">
        <v>0</v>
      </c>
      <c r="L1214" s="68">
        <v>0</v>
      </c>
      <c r="M1214" s="68">
        <v>0</v>
      </c>
      <c r="N1214" s="68">
        <v>0</v>
      </c>
      <c r="O1214" s="68">
        <v>58</v>
      </c>
      <c r="P1214" s="68">
        <v>0</v>
      </c>
      <c r="Q1214" s="68">
        <v>0</v>
      </c>
      <c r="R1214" s="68">
        <v>0</v>
      </c>
      <c r="S1214" s="68">
        <v>0</v>
      </c>
      <c r="T1214" s="68">
        <v>0</v>
      </c>
      <c r="U1214" s="68">
        <v>0</v>
      </c>
      <c r="V1214" s="68">
        <v>0</v>
      </c>
      <c r="W1214" s="68">
        <v>0</v>
      </c>
      <c r="X1214" s="68">
        <v>0</v>
      </c>
      <c r="Y1214" s="68">
        <v>0</v>
      </c>
      <c r="Z1214" s="68">
        <v>0</v>
      </c>
      <c r="AA1214" s="68">
        <v>0</v>
      </c>
      <c r="AB1214" s="68">
        <v>0</v>
      </c>
      <c r="AC1214" s="68">
        <v>0</v>
      </c>
      <c r="AD1214" s="68">
        <v>0</v>
      </c>
      <c r="AE1214" s="68">
        <v>0</v>
      </c>
      <c r="AF1214" s="68">
        <v>0</v>
      </c>
      <c r="AG1214" s="68">
        <v>0</v>
      </c>
      <c r="AH1214" s="68">
        <v>0</v>
      </c>
      <c r="AI1214" s="68">
        <v>0</v>
      </c>
      <c r="AJ1214" s="68">
        <v>0</v>
      </c>
      <c r="AK1214" s="68">
        <v>0</v>
      </c>
      <c r="AL1214" s="68">
        <v>0</v>
      </c>
      <c r="AM1214" s="68">
        <v>0</v>
      </c>
      <c r="AN1214" s="68">
        <v>0</v>
      </c>
      <c r="AO1214" s="68">
        <v>0</v>
      </c>
      <c r="AP1214" s="68" t="s">
        <v>12528</v>
      </c>
      <c r="AQ1214" s="68">
        <v>1</v>
      </c>
      <c r="AR1214" s="68">
        <v>0</v>
      </c>
      <c r="AS1214" s="68">
        <v>0</v>
      </c>
      <c r="AT1214" s="68">
        <v>16</v>
      </c>
      <c r="AU1214" s="68">
        <v>0</v>
      </c>
      <c r="AV1214" s="86">
        <v>4</v>
      </c>
      <c r="AX1214" s="1">
        <v>0</v>
      </c>
      <c r="AY1214" s="1">
        <v>0</v>
      </c>
      <c r="AZ1214" s="68">
        <v>0</v>
      </c>
      <c r="BA1214" s="68">
        <v>0</v>
      </c>
      <c r="EQ1214" s="68">
        <v>20950004</v>
      </c>
      <c r="ER1214" s="175">
        <v>1</v>
      </c>
      <c r="ES1214" s="68">
        <v>650</v>
      </c>
      <c r="ET1214" s="68">
        <v>4</v>
      </c>
      <c r="EU1214" s="68">
        <v>0</v>
      </c>
      <c r="EV1214" s="68">
        <v>150004</v>
      </c>
      <c r="EW1214" s="68" t="s">
        <v>2642</v>
      </c>
      <c r="EX1214" s="68" t="str">
        <f t="shared" si="51"/>
        <v>소형</v>
      </c>
      <c r="GE1214" s="68">
        <v>33066</v>
      </c>
      <c r="GF1214" s="68" t="s">
        <v>4841</v>
      </c>
    </row>
    <row r="1215" spans="6:188" x14ac:dyDescent="0.3">
      <c r="F1215" s="68">
        <v>85159</v>
      </c>
      <c r="G1215" s="68">
        <v>2</v>
      </c>
      <c r="H1215" s="68">
        <v>185159</v>
      </c>
      <c r="I1215" s="68">
        <v>285159</v>
      </c>
      <c r="J1215" s="68" t="s">
        <v>12529</v>
      </c>
      <c r="K1215" s="68">
        <v>0</v>
      </c>
      <c r="L1215" s="68">
        <v>0</v>
      </c>
      <c r="M1215" s="68">
        <v>0</v>
      </c>
      <c r="N1215" s="68">
        <v>0</v>
      </c>
      <c r="O1215" s="68">
        <v>59</v>
      </c>
      <c r="P1215" s="68">
        <v>0</v>
      </c>
      <c r="Q1215" s="68">
        <v>0</v>
      </c>
      <c r="R1215" s="68">
        <v>0</v>
      </c>
      <c r="S1215" s="68">
        <v>0</v>
      </c>
      <c r="T1215" s="68">
        <v>0</v>
      </c>
      <c r="U1215" s="68">
        <v>0</v>
      </c>
      <c r="V1215" s="68">
        <v>0</v>
      </c>
      <c r="W1215" s="68">
        <v>0</v>
      </c>
      <c r="X1215" s="68">
        <v>0</v>
      </c>
      <c r="Y1215" s="68">
        <v>0</v>
      </c>
      <c r="Z1215" s="68">
        <v>0</v>
      </c>
      <c r="AA1215" s="68">
        <v>0</v>
      </c>
      <c r="AB1215" s="68">
        <v>0</v>
      </c>
      <c r="AC1215" s="68">
        <v>0</v>
      </c>
      <c r="AD1215" s="68">
        <v>0</v>
      </c>
      <c r="AE1215" s="68">
        <v>0</v>
      </c>
      <c r="AF1215" s="68">
        <v>0</v>
      </c>
      <c r="AG1215" s="68">
        <v>0</v>
      </c>
      <c r="AH1215" s="68">
        <v>0</v>
      </c>
      <c r="AI1215" s="68">
        <v>0</v>
      </c>
      <c r="AJ1215" s="68">
        <v>0</v>
      </c>
      <c r="AK1215" s="68">
        <v>0</v>
      </c>
      <c r="AL1215" s="68">
        <v>0</v>
      </c>
      <c r="AM1215" s="68">
        <v>0</v>
      </c>
      <c r="AN1215" s="68">
        <v>0</v>
      </c>
      <c r="AO1215" s="68">
        <v>0</v>
      </c>
      <c r="AP1215" s="68" t="s">
        <v>12530</v>
      </c>
      <c r="AQ1215" s="68">
        <v>1</v>
      </c>
      <c r="AR1215" s="68">
        <v>0</v>
      </c>
      <c r="AS1215" s="68">
        <v>0</v>
      </c>
      <c r="AT1215" s="68">
        <v>16</v>
      </c>
      <c r="AU1215" s="68">
        <v>0</v>
      </c>
      <c r="AV1215" s="86">
        <v>4</v>
      </c>
      <c r="AX1215" s="1">
        <v>0</v>
      </c>
      <c r="AY1215" s="1">
        <v>0</v>
      </c>
      <c r="AZ1215" s="68">
        <v>0</v>
      </c>
      <c r="BA1215" s="68">
        <v>0</v>
      </c>
      <c r="EQ1215" s="68">
        <v>21050004</v>
      </c>
      <c r="ER1215" s="175">
        <v>1</v>
      </c>
      <c r="ES1215" s="68">
        <v>650</v>
      </c>
      <c r="ET1215" s="68">
        <v>4</v>
      </c>
      <c r="EU1215" s="68">
        <v>0</v>
      </c>
      <c r="EV1215" s="68">
        <v>150004</v>
      </c>
      <c r="EW1215" s="68" t="s">
        <v>2642</v>
      </c>
      <c r="EX1215" s="68" t="str">
        <f t="shared" si="51"/>
        <v>소형</v>
      </c>
      <c r="GE1215" s="68">
        <v>33067</v>
      </c>
      <c r="GF1215" s="68" t="s">
        <v>4545</v>
      </c>
    </row>
    <row r="1216" spans="6:188" x14ac:dyDescent="0.3">
      <c r="F1216" s="68">
        <v>85160</v>
      </c>
      <c r="G1216" s="68">
        <v>2</v>
      </c>
      <c r="H1216" s="68">
        <v>185160</v>
      </c>
      <c r="I1216" s="68">
        <v>285189</v>
      </c>
      <c r="J1216" s="68" t="s">
        <v>12531</v>
      </c>
      <c r="K1216" s="68" t="s">
        <v>12532</v>
      </c>
      <c r="L1216" s="68">
        <v>0</v>
      </c>
      <c r="M1216" s="68">
        <v>0</v>
      </c>
      <c r="N1216" s="68">
        <v>0</v>
      </c>
      <c r="O1216" s="68">
        <v>433</v>
      </c>
      <c r="P1216" s="68">
        <v>0</v>
      </c>
      <c r="Q1216" s="68">
        <v>0</v>
      </c>
      <c r="R1216" s="68">
        <v>0</v>
      </c>
      <c r="S1216" s="68">
        <v>0</v>
      </c>
      <c r="T1216" s="68">
        <v>0</v>
      </c>
      <c r="U1216" s="68">
        <v>0</v>
      </c>
      <c r="V1216" s="68">
        <v>0</v>
      </c>
      <c r="W1216" s="68">
        <v>0</v>
      </c>
      <c r="X1216" s="68">
        <v>0</v>
      </c>
      <c r="Y1216" s="68">
        <v>0</v>
      </c>
      <c r="Z1216" s="68">
        <v>0</v>
      </c>
      <c r="AA1216" s="68">
        <v>0</v>
      </c>
      <c r="AB1216" s="68">
        <v>0</v>
      </c>
      <c r="AC1216" s="68">
        <v>0</v>
      </c>
      <c r="AD1216" s="68">
        <v>0</v>
      </c>
      <c r="AE1216" s="68">
        <v>0</v>
      </c>
      <c r="AF1216" s="68">
        <v>0</v>
      </c>
      <c r="AG1216" s="68">
        <v>0</v>
      </c>
      <c r="AH1216" s="68">
        <v>0</v>
      </c>
      <c r="AI1216" s="68">
        <v>0</v>
      </c>
      <c r="AJ1216" s="68">
        <v>0</v>
      </c>
      <c r="AK1216" s="68">
        <v>0</v>
      </c>
      <c r="AL1216" s="68">
        <v>0</v>
      </c>
      <c r="AM1216" s="68">
        <v>0</v>
      </c>
      <c r="AN1216" s="68">
        <v>0</v>
      </c>
      <c r="AO1216" s="68">
        <v>0</v>
      </c>
      <c r="AP1216" s="68" t="s">
        <v>12533</v>
      </c>
      <c r="AQ1216" s="68">
        <v>1</v>
      </c>
      <c r="AR1216" s="68">
        <v>0</v>
      </c>
      <c r="AS1216" s="68">
        <v>0</v>
      </c>
      <c r="AT1216" s="68">
        <v>0</v>
      </c>
      <c r="AU1216" s="68">
        <v>0</v>
      </c>
      <c r="AV1216" s="86">
        <v>4</v>
      </c>
      <c r="AX1216" s="1">
        <v>0</v>
      </c>
      <c r="AY1216" s="1">
        <v>0</v>
      </c>
      <c r="AZ1216" s="68">
        <v>0</v>
      </c>
      <c r="BA1216" s="68">
        <v>0</v>
      </c>
      <c r="EQ1216" s="68">
        <v>21150004</v>
      </c>
      <c r="ER1216" s="175">
        <v>1</v>
      </c>
      <c r="ES1216" s="68">
        <v>650</v>
      </c>
      <c r="ET1216" s="68">
        <v>4</v>
      </c>
      <c r="EU1216" s="68">
        <v>0</v>
      </c>
      <c r="EV1216" s="68">
        <v>150004</v>
      </c>
      <c r="EW1216" s="68" t="s">
        <v>2642</v>
      </c>
      <c r="EX1216" s="68" t="str">
        <f t="shared" si="51"/>
        <v>소형</v>
      </c>
      <c r="GE1216" s="68">
        <v>33068</v>
      </c>
      <c r="GF1216" s="68" t="s">
        <v>4842</v>
      </c>
    </row>
    <row r="1217" spans="6:188" x14ac:dyDescent="0.3">
      <c r="F1217" s="68">
        <v>85161</v>
      </c>
      <c r="G1217" s="68">
        <v>2</v>
      </c>
      <c r="H1217" s="68">
        <v>185161</v>
      </c>
      <c r="I1217" s="68">
        <v>285161</v>
      </c>
      <c r="J1217" s="68" t="s">
        <v>12534</v>
      </c>
      <c r="K1217" s="68" t="s">
        <v>12535</v>
      </c>
      <c r="L1217" s="68">
        <v>0</v>
      </c>
      <c r="M1217" s="68">
        <v>0</v>
      </c>
      <c r="N1217" s="68">
        <v>0</v>
      </c>
      <c r="O1217" s="68">
        <v>401</v>
      </c>
      <c r="P1217" s="68">
        <v>0</v>
      </c>
      <c r="Q1217" s="68">
        <v>0</v>
      </c>
      <c r="R1217" s="68">
        <v>0</v>
      </c>
      <c r="S1217" s="68">
        <v>0</v>
      </c>
      <c r="T1217" s="68">
        <v>0</v>
      </c>
      <c r="U1217" s="68">
        <v>0</v>
      </c>
      <c r="V1217" s="68">
        <v>0</v>
      </c>
      <c r="W1217" s="68">
        <v>0</v>
      </c>
      <c r="X1217" s="68">
        <v>0</v>
      </c>
      <c r="Y1217" s="68">
        <v>0</v>
      </c>
      <c r="Z1217" s="68">
        <v>0</v>
      </c>
      <c r="AA1217" s="68">
        <v>0</v>
      </c>
      <c r="AB1217" s="68">
        <v>0</v>
      </c>
      <c r="AC1217" s="68">
        <v>0</v>
      </c>
      <c r="AD1217" s="68">
        <v>0</v>
      </c>
      <c r="AE1217" s="68">
        <v>0</v>
      </c>
      <c r="AF1217" s="68">
        <v>0</v>
      </c>
      <c r="AG1217" s="68">
        <v>0</v>
      </c>
      <c r="AH1217" s="68">
        <v>0</v>
      </c>
      <c r="AI1217" s="68">
        <v>0</v>
      </c>
      <c r="AJ1217" s="68">
        <v>0</v>
      </c>
      <c r="AK1217" s="68">
        <v>0</v>
      </c>
      <c r="AL1217" s="68">
        <v>0</v>
      </c>
      <c r="AM1217" s="68">
        <v>0</v>
      </c>
      <c r="AN1217" s="68">
        <v>0</v>
      </c>
      <c r="AO1217" s="68">
        <v>0</v>
      </c>
      <c r="AP1217" s="68" t="s">
        <v>12536</v>
      </c>
      <c r="AQ1217" s="68">
        <v>1</v>
      </c>
      <c r="AR1217" s="68">
        <v>0</v>
      </c>
      <c r="AS1217" s="68">
        <v>0</v>
      </c>
      <c r="AT1217" s="68">
        <v>0</v>
      </c>
      <c r="AU1217" s="68">
        <v>0</v>
      </c>
      <c r="AV1217" s="86">
        <v>4</v>
      </c>
      <c r="AX1217" s="1">
        <v>0</v>
      </c>
      <c r="AY1217" s="1">
        <v>0</v>
      </c>
      <c r="AZ1217" s="68">
        <v>0</v>
      </c>
      <c r="BA1217" s="68">
        <v>0</v>
      </c>
      <c r="EQ1217" s="68">
        <v>21250004</v>
      </c>
      <c r="ER1217" s="175">
        <v>1</v>
      </c>
      <c r="ES1217" s="68">
        <v>650</v>
      </c>
      <c r="ET1217" s="68">
        <v>4</v>
      </c>
      <c r="EU1217" s="68">
        <v>0</v>
      </c>
      <c r="EV1217" s="68">
        <v>150004</v>
      </c>
      <c r="EW1217" s="68" t="s">
        <v>2642</v>
      </c>
      <c r="EX1217" s="68" t="str">
        <f t="shared" si="51"/>
        <v>소형</v>
      </c>
      <c r="GE1217" s="68">
        <v>33069</v>
      </c>
      <c r="GF1217" s="68" t="s">
        <v>4843</v>
      </c>
    </row>
    <row r="1218" spans="6:188" x14ac:dyDescent="0.3">
      <c r="F1218" s="68">
        <v>85162</v>
      </c>
      <c r="G1218" s="68">
        <v>2</v>
      </c>
      <c r="H1218" s="68">
        <v>185162</v>
      </c>
      <c r="I1218" s="68">
        <v>285162</v>
      </c>
      <c r="J1218" s="68" t="s">
        <v>12537</v>
      </c>
      <c r="K1218" s="68" t="s">
        <v>12538</v>
      </c>
      <c r="L1218" s="68">
        <v>0</v>
      </c>
      <c r="M1218" s="68">
        <v>0</v>
      </c>
      <c r="N1218" s="68">
        <v>0</v>
      </c>
      <c r="O1218" s="68">
        <v>402</v>
      </c>
      <c r="P1218" s="68">
        <v>0</v>
      </c>
      <c r="Q1218" s="68">
        <v>0</v>
      </c>
      <c r="R1218" s="68">
        <v>0</v>
      </c>
      <c r="S1218" s="68">
        <v>0</v>
      </c>
      <c r="T1218" s="68">
        <v>0</v>
      </c>
      <c r="U1218" s="68">
        <v>0</v>
      </c>
      <c r="V1218" s="68">
        <v>0</v>
      </c>
      <c r="W1218" s="68">
        <v>0</v>
      </c>
      <c r="X1218" s="68">
        <v>0</v>
      </c>
      <c r="Y1218" s="68">
        <v>0</v>
      </c>
      <c r="Z1218" s="68">
        <v>0</v>
      </c>
      <c r="AA1218" s="68">
        <v>0</v>
      </c>
      <c r="AB1218" s="68">
        <v>0</v>
      </c>
      <c r="AC1218" s="68">
        <v>0</v>
      </c>
      <c r="AD1218" s="68">
        <v>0</v>
      </c>
      <c r="AE1218" s="68">
        <v>0</v>
      </c>
      <c r="AF1218" s="68">
        <v>0</v>
      </c>
      <c r="AG1218" s="68">
        <v>0</v>
      </c>
      <c r="AH1218" s="68">
        <v>0</v>
      </c>
      <c r="AI1218" s="68">
        <v>0</v>
      </c>
      <c r="AJ1218" s="68">
        <v>0</v>
      </c>
      <c r="AK1218" s="68">
        <v>0</v>
      </c>
      <c r="AL1218" s="68">
        <v>0</v>
      </c>
      <c r="AM1218" s="68">
        <v>0</v>
      </c>
      <c r="AN1218" s="68">
        <v>0</v>
      </c>
      <c r="AO1218" s="68">
        <v>0</v>
      </c>
      <c r="AP1218" s="68" t="s">
        <v>12539</v>
      </c>
      <c r="AQ1218" s="68">
        <v>1</v>
      </c>
      <c r="AR1218" s="68">
        <v>0</v>
      </c>
      <c r="AS1218" s="68">
        <v>0</v>
      </c>
      <c r="AT1218" s="68">
        <v>0</v>
      </c>
      <c r="AU1218" s="68">
        <v>0</v>
      </c>
      <c r="AV1218" s="86">
        <v>4</v>
      </c>
      <c r="AX1218" s="1">
        <v>0</v>
      </c>
      <c r="AY1218" s="1">
        <v>0</v>
      </c>
      <c r="AZ1218" s="68">
        <v>0</v>
      </c>
      <c r="BA1218" s="68">
        <v>0</v>
      </c>
      <c r="EQ1218" s="68">
        <v>30150004</v>
      </c>
      <c r="ER1218" s="175">
        <v>1</v>
      </c>
      <c r="ES1218" s="68">
        <v>650</v>
      </c>
      <c r="ET1218" s="68">
        <v>4</v>
      </c>
      <c r="EU1218" s="68">
        <v>0</v>
      </c>
      <c r="EV1218" s="68">
        <v>150004</v>
      </c>
      <c r="EW1218" s="68" t="s">
        <v>2642</v>
      </c>
      <c r="EX1218" s="68" t="str">
        <f t="shared" si="51"/>
        <v>소형</v>
      </c>
      <c r="GE1218" s="68">
        <v>33070</v>
      </c>
      <c r="GF1218" s="68" t="s">
        <v>4844</v>
      </c>
    </row>
    <row r="1219" spans="6:188" x14ac:dyDescent="0.3">
      <c r="F1219" s="68">
        <v>85163</v>
      </c>
      <c r="G1219" s="68">
        <v>2</v>
      </c>
      <c r="H1219" s="68">
        <v>185163</v>
      </c>
      <c r="I1219" s="68">
        <v>285163</v>
      </c>
      <c r="J1219" s="68" t="s">
        <v>12540</v>
      </c>
      <c r="K1219" s="68" t="s">
        <v>12541</v>
      </c>
      <c r="L1219" s="68">
        <v>0</v>
      </c>
      <c r="M1219" s="68">
        <v>0</v>
      </c>
      <c r="N1219" s="68">
        <v>0</v>
      </c>
      <c r="O1219" s="68">
        <v>403</v>
      </c>
      <c r="P1219" s="68">
        <v>0</v>
      </c>
      <c r="Q1219" s="68">
        <v>0</v>
      </c>
      <c r="R1219" s="68">
        <v>0</v>
      </c>
      <c r="S1219" s="68">
        <v>0</v>
      </c>
      <c r="T1219" s="68">
        <v>0</v>
      </c>
      <c r="U1219" s="68">
        <v>0</v>
      </c>
      <c r="V1219" s="68">
        <v>0</v>
      </c>
      <c r="W1219" s="68">
        <v>0</v>
      </c>
      <c r="X1219" s="68">
        <v>0</v>
      </c>
      <c r="Y1219" s="68">
        <v>0</v>
      </c>
      <c r="Z1219" s="68">
        <v>0</v>
      </c>
      <c r="AA1219" s="68">
        <v>0</v>
      </c>
      <c r="AB1219" s="68">
        <v>0</v>
      </c>
      <c r="AC1219" s="68">
        <v>0</v>
      </c>
      <c r="AD1219" s="68">
        <v>0</v>
      </c>
      <c r="AE1219" s="68">
        <v>0</v>
      </c>
      <c r="AF1219" s="68">
        <v>0</v>
      </c>
      <c r="AG1219" s="68">
        <v>0</v>
      </c>
      <c r="AH1219" s="68">
        <v>0</v>
      </c>
      <c r="AI1219" s="68">
        <v>0</v>
      </c>
      <c r="AJ1219" s="68">
        <v>0</v>
      </c>
      <c r="AK1219" s="68">
        <v>0</v>
      </c>
      <c r="AL1219" s="68">
        <v>0</v>
      </c>
      <c r="AM1219" s="68">
        <v>0</v>
      </c>
      <c r="AN1219" s="68">
        <v>0</v>
      </c>
      <c r="AO1219" s="68">
        <v>0</v>
      </c>
      <c r="AP1219" s="68" t="s">
        <v>12542</v>
      </c>
      <c r="AQ1219" s="68">
        <v>1</v>
      </c>
      <c r="AR1219" s="68">
        <v>0</v>
      </c>
      <c r="AS1219" s="68">
        <v>0</v>
      </c>
      <c r="AT1219" s="68">
        <v>0</v>
      </c>
      <c r="AU1219" s="68">
        <v>0</v>
      </c>
      <c r="AV1219" s="86">
        <v>4</v>
      </c>
      <c r="AX1219" s="1">
        <v>0</v>
      </c>
      <c r="AY1219" s="1">
        <v>0</v>
      </c>
      <c r="AZ1219" s="68">
        <v>0</v>
      </c>
      <c r="BA1219" s="68">
        <v>0</v>
      </c>
      <c r="EQ1219" s="68">
        <v>30250004</v>
      </c>
      <c r="ER1219" s="175">
        <v>1</v>
      </c>
      <c r="ES1219" s="68">
        <v>650</v>
      </c>
      <c r="ET1219" s="68">
        <v>4</v>
      </c>
      <c r="EU1219" s="68">
        <v>0</v>
      </c>
      <c r="EV1219" s="68">
        <v>150004</v>
      </c>
      <c r="EW1219" s="68" t="s">
        <v>2642</v>
      </c>
      <c r="EX1219" s="68" t="str">
        <f t="shared" ref="EX1219:EX1282" si="52">IF(ER1219=1,"소형",IF(ER1219=2,"중형","대형"))</f>
        <v>소형</v>
      </c>
      <c r="GE1219" s="68">
        <v>33071</v>
      </c>
      <c r="GF1219" s="68" t="s">
        <v>4845</v>
      </c>
    </row>
    <row r="1220" spans="6:188" x14ac:dyDescent="0.3">
      <c r="F1220" s="68">
        <v>85164</v>
      </c>
      <c r="G1220" s="68">
        <v>2</v>
      </c>
      <c r="H1220" s="68">
        <v>285146</v>
      </c>
      <c r="I1220" s="68">
        <v>285146</v>
      </c>
      <c r="J1220" s="68" t="s">
        <v>12543</v>
      </c>
      <c r="K1220" s="68">
        <v>0</v>
      </c>
      <c r="L1220" s="68">
        <v>0</v>
      </c>
      <c r="M1220" s="68">
        <v>0</v>
      </c>
      <c r="N1220" s="68">
        <v>0</v>
      </c>
      <c r="O1220" s="68">
        <v>400</v>
      </c>
      <c r="P1220" s="68">
        <v>0</v>
      </c>
      <c r="Q1220" s="68">
        <v>0</v>
      </c>
      <c r="R1220" s="68">
        <v>0</v>
      </c>
      <c r="S1220" s="68">
        <v>0</v>
      </c>
      <c r="T1220" s="68">
        <v>0</v>
      </c>
      <c r="U1220" s="68">
        <v>0</v>
      </c>
      <c r="V1220" s="68">
        <v>0</v>
      </c>
      <c r="W1220" s="68">
        <v>0</v>
      </c>
      <c r="X1220" s="68">
        <v>0</v>
      </c>
      <c r="Y1220" s="68">
        <v>0</v>
      </c>
      <c r="Z1220" s="68">
        <v>0</v>
      </c>
      <c r="AA1220" s="68">
        <v>0</v>
      </c>
      <c r="AB1220" s="68">
        <v>0</v>
      </c>
      <c r="AC1220" s="68">
        <v>0</v>
      </c>
      <c r="AD1220" s="68">
        <v>0</v>
      </c>
      <c r="AE1220" s="68">
        <v>0</v>
      </c>
      <c r="AF1220" s="68">
        <v>0</v>
      </c>
      <c r="AG1220" s="68">
        <v>0</v>
      </c>
      <c r="AH1220" s="68">
        <v>0</v>
      </c>
      <c r="AI1220" s="68">
        <v>0</v>
      </c>
      <c r="AJ1220" s="68">
        <v>0</v>
      </c>
      <c r="AK1220" s="68">
        <v>0</v>
      </c>
      <c r="AL1220" s="68">
        <v>0</v>
      </c>
      <c r="AM1220" s="68">
        <v>0</v>
      </c>
      <c r="AN1220" s="68">
        <v>0</v>
      </c>
      <c r="AO1220" s="68">
        <v>0</v>
      </c>
      <c r="AP1220" s="68" t="s">
        <v>12498</v>
      </c>
      <c r="AQ1220" s="68">
        <v>1</v>
      </c>
      <c r="AR1220" s="68">
        <v>0</v>
      </c>
      <c r="AS1220" s="68">
        <v>0</v>
      </c>
      <c r="AT1220" s="68">
        <v>0</v>
      </c>
      <c r="AU1220" s="68">
        <v>0</v>
      </c>
      <c r="AV1220" s="86">
        <v>4</v>
      </c>
      <c r="AX1220" s="1">
        <v>0</v>
      </c>
      <c r="AY1220" s="1">
        <v>0</v>
      </c>
      <c r="AZ1220" s="68">
        <v>0</v>
      </c>
      <c r="BA1220" s="68">
        <v>0</v>
      </c>
      <c r="EQ1220" s="68">
        <v>30350004</v>
      </c>
      <c r="ER1220" s="175">
        <v>1</v>
      </c>
      <c r="ES1220" s="68">
        <v>650</v>
      </c>
      <c r="ET1220" s="68">
        <v>4</v>
      </c>
      <c r="EU1220" s="68">
        <v>0</v>
      </c>
      <c r="EV1220" s="68">
        <v>150004</v>
      </c>
      <c r="EW1220" s="68" t="s">
        <v>2642</v>
      </c>
      <c r="EX1220" s="68" t="str">
        <f t="shared" si="52"/>
        <v>소형</v>
      </c>
      <c r="GE1220" s="68">
        <v>33072</v>
      </c>
      <c r="GF1220" s="68" t="s">
        <v>4846</v>
      </c>
    </row>
    <row r="1221" spans="6:188" x14ac:dyDescent="0.3">
      <c r="F1221" s="68">
        <v>85165</v>
      </c>
      <c r="G1221" s="68">
        <v>2</v>
      </c>
      <c r="H1221" s="68">
        <v>185165</v>
      </c>
      <c r="I1221" s="68">
        <v>285165</v>
      </c>
      <c r="J1221" s="68" t="s">
        <v>12544</v>
      </c>
      <c r="K1221" s="68" t="s">
        <v>12545</v>
      </c>
      <c r="L1221" s="68">
        <v>0</v>
      </c>
      <c r="M1221" s="68">
        <v>0</v>
      </c>
      <c r="N1221" s="68">
        <v>0</v>
      </c>
      <c r="O1221" s="68">
        <v>405</v>
      </c>
      <c r="P1221" s="68">
        <v>0</v>
      </c>
      <c r="Q1221" s="68">
        <v>0</v>
      </c>
      <c r="R1221" s="68">
        <v>0</v>
      </c>
      <c r="S1221" s="68">
        <v>0</v>
      </c>
      <c r="T1221" s="68">
        <v>0</v>
      </c>
      <c r="U1221" s="68">
        <v>0</v>
      </c>
      <c r="V1221" s="68">
        <v>0</v>
      </c>
      <c r="W1221" s="68">
        <v>0</v>
      </c>
      <c r="X1221" s="68">
        <v>0</v>
      </c>
      <c r="Y1221" s="68">
        <v>0</v>
      </c>
      <c r="Z1221" s="68">
        <v>0</v>
      </c>
      <c r="AA1221" s="68">
        <v>0</v>
      </c>
      <c r="AB1221" s="68">
        <v>0</v>
      </c>
      <c r="AC1221" s="68">
        <v>0</v>
      </c>
      <c r="AD1221" s="68">
        <v>0</v>
      </c>
      <c r="AE1221" s="68">
        <v>0</v>
      </c>
      <c r="AF1221" s="68">
        <v>0</v>
      </c>
      <c r="AG1221" s="68">
        <v>0</v>
      </c>
      <c r="AH1221" s="68">
        <v>0</v>
      </c>
      <c r="AI1221" s="68">
        <v>0</v>
      </c>
      <c r="AJ1221" s="68">
        <v>0</v>
      </c>
      <c r="AK1221" s="68">
        <v>0</v>
      </c>
      <c r="AL1221" s="68">
        <v>0</v>
      </c>
      <c r="AM1221" s="68">
        <v>0</v>
      </c>
      <c r="AN1221" s="68">
        <v>0</v>
      </c>
      <c r="AO1221" s="68">
        <v>0</v>
      </c>
      <c r="AP1221" s="68" t="s">
        <v>12546</v>
      </c>
      <c r="AQ1221" s="68">
        <v>1</v>
      </c>
      <c r="AR1221" s="68">
        <v>0</v>
      </c>
      <c r="AS1221" s="68">
        <v>0</v>
      </c>
      <c r="AT1221" s="68">
        <v>0</v>
      </c>
      <c r="AU1221" s="68">
        <v>0</v>
      </c>
      <c r="AV1221" s="86">
        <v>4</v>
      </c>
      <c r="AX1221" s="1">
        <v>0</v>
      </c>
      <c r="AY1221" s="1">
        <v>0</v>
      </c>
      <c r="AZ1221" s="68">
        <v>0</v>
      </c>
      <c r="BA1221" s="68">
        <v>0</v>
      </c>
      <c r="EQ1221" s="68">
        <v>30450004</v>
      </c>
      <c r="ER1221" s="175">
        <v>1</v>
      </c>
      <c r="ES1221" s="68">
        <v>650</v>
      </c>
      <c r="ET1221" s="68">
        <v>4</v>
      </c>
      <c r="EU1221" s="68">
        <v>0</v>
      </c>
      <c r="EV1221" s="68">
        <v>150004</v>
      </c>
      <c r="EW1221" s="68" t="s">
        <v>2642</v>
      </c>
      <c r="EX1221" s="68" t="str">
        <f t="shared" si="52"/>
        <v>소형</v>
      </c>
      <c r="GE1221" s="68">
        <v>33073</v>
      </c>
      <c r="GF1221" s="68" t="s">
        <v>4847</v>
      </c>
    </row>
    <row r="1222" spans="6:188" x14ac:dyDescent="0.3">
      <c r="F1222" s="68">
        <v>85166</v>
      </c>
      <c r="G1222" s="68">
        <v>2</v>
      </c>
      <c r="H1222" s="68">
        <v>185166</v>
      </c>
      <c r="I1222" s="68">
        <v>285166</v>
      </c>
      <c r="J1222" s="68" t="s">
        <v>12547</v>
      </c>
      <c r="K1222" s="68" t="s">
        <v>12548</v>
      </c>
      <c r="L1222" s="68">
        <v>0</v>
      </c>
      <c r="M1222" s="68">
        <v>0</v>
      </c>
      <c r="N1222" s="68">
        <v>0</v>
      </c>
      <c r="O1222" s="68">
        <v>406</v>
      </c>
      <c r="P1222" s="68">
        <v>0</v>
      </c>
      <c r="Q1222" s="68">
        <v>0</v>
      </c>
      <c r="R1222" s="68">
        <v>0</v>
      </c>
      <c r="S1222" s="68">
        <v>0</v>
      </c>
      <c r="T1222" s="68">
        <v>0</v>
      </c>
      <c r="U1222" s="68">
        <v>0</v>
      </c>
      <c r="V1222" s="68">
        <v>0</v>
      </c>
      <c r="W1222" s="68">
        <v>0</v>
      </c>
      <c r="X1222" s="68">
        <v>0</v>
      </c>
      <c r="Y1222" s="68">
        <v>0</v>
      </c>
      <c r="Z1222" s="68">
        <v>0</v>
      </c>
      <c r="AA1222" s="68">
        <v>0</v>
      </c>
      <c r="AB1222" s="68">
        <v>0</v>
      </c>
      <c r="AC1222" s="68">
        <v>0</v>
      </c>
      <c r="AD1222" s="68">
        <v>0</v>
      </c>
      <c r="AE1222" s="68">
        <v>0</v>
      </c>
      <c r="AF1222" s="68">
        <v>0</v>
      </c>
      <c r="AG1222" s="68">
        <v>0</v>
      </c>
      <c r="AH1222" s="68">
        <v>0</v>
      </c>
      <c r="AI1222" s="68">
        <v>0</v>
      </c>
      <c r="AJ1222" s="68">
        <v>0</v>
      </c>
      <c r="AK1222" s="68">
        <v>0</v>
      </c>
      <c r="AL1222" s="68">
        <v>0</v>
      </c>
      <c r="AM1222" s="68">
        <v>0</v>
      </c>
      <c r="AN1222" s="68">
        <v>0</v>
      </c>
      <c r="AO1222" s="68">
        <v>0</v>
      </c>
      <c r="AP1222" s="68" t="s">
        <v>12549</v>
      </c>
      <c r="AQ1222" s="68">
        <v>1</v>
      </c>
      <c r="AR1222" s="68">
        <v>0</v>
      </c>
      <c r="AS1222" s="68">
        <v>0</v>
      </c>
      <c r="AT1222" s="68">
        <v>0</v>
      </c>
      <c r="AU1222" s="68">
        <v>0</v>
      </c>
      <c r="AV1222" s="86">
        <v>4</v>
      </c>
      <c r="AX1222" s="1">
        <v>0</v>
      </c>
      <c r="AY1222" s="1">
        <v>0</v>
      </c>
      <c r="AZ1222" s="68">
        <v>0</v>
      </c>
      <c r="BA1222" s="68">
        <v>0</v>
      </c>
      <c r="EQ1222" s="68">
        <v>30550004</v>
      </c>
      <c r="ER1222" s="175">
        <v>1</v>
      </c>
      <c r="ES1222" s="68">
        <v>650</v>
      </c>
      <c r="ET1222" s="68">
        <v>4</v>
      </c>
      <c r="EU1222" s="68">
        <v>0</v>
      </c>
      <c r="EV1222" s="68">
        <v>150004</v>
      </c>
      <c r="EW1222" s="68" t="s">
        <v>2642</v>
      </c>
      <c r="EX1222" s="68" t="str">
        <f t="shared" si="52"/>
        <v>소형</v>
      </c>
      <c r="GE1222" s="68">
        <v>33074</v>
      </c>
      <c r="GF1222" s="68" t="s">
        <v>4848</v>
      </c>
    </row>
    <row r="1223" spans="6:188" x14ac:dyDescent="0.3">
      <c r="F1223" s="68">
        <v>85167</v>
      </c>
      <c r="G1223" s="68">
        <v>2</v>
      </c>
      <c r="H1223" s="68">
        <v>185167</v>
      </c>
      <c r="I1223" s="68">
        <v>285167</v>
      </c>
      <c r="J1223" s="68" t="s">
        <v>12550</v>
      </c>
      <c r="K1223" s="68" t="s">
        <v>12551</v>
      </c>
      <c r="L1223" s="68">
        <v>0</v>
      </c>
      <c r="M1223" s="68">
        <v>0</v>
      </c>
      <c r="N1223" s="68">
        <v>0</v>
      </c>
      <c r="O1223" s="68">
        <v>407</v>
      </c>
      <c r="P1223" s="68">
        <v>0</v>
      </c>
      <c r="Q1223" s="68">
        <v>0</v>
      </c>
      <c r="R1223" s="68">
        <v>0</v>
      </c>
      <c r="S1223" s="68">
        <v>0</v>
      </c>
      <c r="T1223" s="68">
        <v>0</v>
      </c>
      <c r="U1223" s="68">
        <v>0</v>
      </c>
      <c r="V1223" s="68">
        <v>0</v>
      </c>
      <c r="W1223" s="68">
        <v>0</v>
      </c>
      <c r="X1223" s="68">
        <v>0</v>
      </c>
      <c r="Y1223" s="68">
        <v>0</v>
      </c>
      <c r="Z1223" s="68">
        <v>0</v>
      </c>
      <c r="AA1223" s="68">
        <v>0</v>
      </c>
      <c r="AB1223" s="68">
        <v>0</v>
      </c>
      <c r="AC1223" s="68">
        <v>0</v>
      </c>
      <c r="AD1223" s="68">
        <v>0</v>
      </c>
      <c r="AE1223" s="68">
        <v>0</v>
      </c>
      <c r="AF1223" s="68">
        <v>0</v>
      </c>
      <c r="AG1223" s="68">
        <v>0</v>
      </c>
      <c r="AH1223" s="68">
        <v>0</v>
      </c>
      <c r="AI1223" s="68">
        <v>0</v>
      </c>
      <c r="AJ1223" s="68">
        <v>0</v>
      </c>
      <c r="AK1223" s="68">
        <v>0</v>
      </c>
      <c r="AL1223" s="68">
        <v>0</v>
      </c>
      <c r="AM1223" s="68">
        <v>0</v>
      </c>
      <c r="AN1223" s="68">
        <v>0</v>
      </c>
      <c r="AO1223" s="68">
        <v>0</v>
      </c>
      <c r="AP1223" s="68" t="s">
        <v>12552</v>
      </c>
      <c r="AQ1223" s="68">
        <v>1</v>
      </c>
      <c r="AR1223" s="68">
        <v>0</v>
      </c>
      <c r="AS1223" s="68">
        <v>0</v>
      </c>
      <c r="AT1223" s="68">
        <v>0</v>
      </c>
      <c r="AU1223" s="68">
        <v>0</v>
      </c>
      <c r="AV1223" s="86">
        <v>4</v>
      </c>
      <c r="AX1223" s="1">
        <v>0</v>
      </c>
      <c r="AY1223" s="1">
        <v>0</v>
      </c>
      <c r="AZ1223" s="68">
        <v>0</v>
      </c>
      <c r="BA1223" s="68">
        <v>0</v>
      </c>
      <c r="EQ1223" s="68">
        <v>30650004</v>
      </c>
      <c r="ER1223" s="175">
        <v>1</v>
      </c>
      <c r="ES1223" s="68">
        <v>650</v>
      </c>
      <c r="ET1223" s="68">
        <v>4</v>
      </c>
      <c r="EU1223" s="68">
        <v>0</v>
      </c>
      <c r="EV1223" s="68">
        <v>150004</v>
      </c>
      <c r="EW1223" s="68" t="s">
        <v>2642</v>
      </c>
      <c r="EX1223" s="68" t="str">
        <f t="shared" si="52"/>
        <v>소형</v>
      </c>
      <c r="GE1223" s="68">
        <v>33075</v>
      </c>
      <c r="GF1223" s="68" t="s">
        <v>4849</v>
      </c>
    </row>
    <row r="1224" spans="6:188" x14ac:dyDescent="0.3">
      <c r="F1224" s="68">
        <v>85168</v>
      </c>
      <c r="G1224" s="68">
        <v>2</v>
      </c>
      <c r="H1224" s="68">
        <v>185168</v>
      </c>
      <c r="I1224" s="68">
        <v>285168</v>
      </c>
      <c r="J1224" s="68" t="s">
        <v>12553</v>
      </c>
      <c r="K1224" s="68" t="s">
        <v>12554</v>
      </c>
      <c r="L1224" s="68">
        <v>0</v>
      </c>
      <c r="M1224" s="68">
        <v>0</v>
      </c>
      <c r="N1224" s="68">
        <v>0</v>
      </c>
      <c r="O1224" s="68">
        <v>404</v>
      </c>
      <c r="P1224" s="68">
        <v>0</v>
      </c>
      <c r="Q1224" s="68">
        <v>0</v>
      </c>
      <c r="R1224" s="68">
        <v>0</v>
      </c>
      <c r="S1224" s="68">
        <v>0</v>
      </c>
      <c r="T1224" s="68">
        <v>0</v>
      </c>
      <c r="U1224" s="68">
        <v>0</v>
      </c>
      <c r="V1224" s="68">
        <v>0</v>
      </c>
      <c r="W1224" s="68">
        <v>0</v>
      </c>
      <c r="X1224" s="68">
        <v>0</v>
      </c>
      <c r="Y1224" s="68">
        <v>0</v>
      </c>
      <c r="Z1224" s="68">
        <v>0</v>
      </c>
      <c r="AA1224" s="68">
        <v>0</v>
      </c>
      <c r="AB1224" s="68">
        <v>0</v>
      </c>
      <c r="AC1224" s="68">
        <v>0</v>
      </c>
      <c r="AD1224" s="68">
        <v>0</v>
      </c>
      <c r="AE1224" s="68">
        <v>0</v>
      </c>
      <c r="AF1224" s="68">
        <v>0</v>
      </c>
      <c r="AG1224" s="68">
        <v>0</v>
      </c>
      <c r="AH1224" s="68">
        <v>0</v>
      </c>
      <c r="AI1224" s="68">
        <v>0</v>
      </c>
      <c r="AJ1224" s="68">
        <v>0</v>
      </c>
      <c r="AK1224" s="68">
        <v>0</v>
      </c>
      <c r="AL1224" s="68">
        <v>0</v>
      </c>
      <c r="AM1224" s="68">
        <v>0</v>
      </c>
      <c r="AN1224" s="68">
        <v>0</v>
      </c>
      <c r="AO1224" s="68">
        <v>0</v>
      </c>
      <c r="AP1224" s="68" t="s">
        <v>12555</v>
      </c>
      <c r="AQ1224" s="68">
        <v>1</v>
      </c>
      <c r="AR1224" s="68">
        <v>0</v>
      </c>
      <c r="AS1224" s="68">
        <v>0</v>
      </c>
      <c r="AT1224" s="68">
        <v>0</v>
      </c>
      <c r="AU1224" s="68">
        <v>0</v>
      </c>
      <c r="AV1224" s="86">
        <v>4</v>
      </c>
      <c r="AX1224" s="1">
        <v>0</v>
      </c>
      <c r="AY1224" s="1">
        <v>0</v>
      </c>
      <c r="AZ1224" s="68">
        <v>0</v>
      </c>
      <c r="BA1224" s="68">
        <v>0</v>
      </c>
      <c r="EQ1224" s="68">
        <v>30750004</v>
      </c>
      <c r="ER1224" s="175">
        <v>1</v>
      </c>
      <c r="ES1224" s="68">
        <v>650</v>
      </c>
      <c r="ET1224" s="68">
        <v>4</v>
      </c>
      <c r="EU1224" s="68">
        <v>0</v>
      </c>
      <c r="EV1224" s="68">
        <v>150004</v>
      </c>
      <c r="EW1224" s="68" t="s">
        <v>2642</v>
      </c>
      <c r="EX1224" s="68" t="str">
        <f t="shared" si="52"/>
        <v>소형</v>
      </c>
      <c r="GE1224" s="68">
        <v>33076</v>
      </c>
      <c r="GF1224" s="68" t="s">
        <v>4850</v>
      </c>
    </row>
    <row r="1225" spans="6:188" x14ac:dyDescent="0.3">
      <c r="F1225" s="68">
        <v>85169</v>
      </c>
      <c r="G1225" s="68">
        <v>2</v>
      </c>
      <c r="H1225" s="68">
        <v>285146</v>
      </c>
      <c r="I1225" s="68">
        <v>285146</v>
      </c>
      <c r="J1225" s="68" t="s">
        <v>12556</v>
      </c>
      <c r="K1225" s="68">
        <v>0</v>
      </c>
      <c r="L1225" s="68">
        <v>0</v>
      </c>
      <c r="M1225" s="68">
        <v>0</v>
      </c>
      <c r="N1225" s="68">
        <v>0</v>
      </c>
      <c r="O1225" s="68">
        <v>408</v>
      </c>
      <c r="P1225" s="68">
        <v>0</v>
      </c>
      <c r="Q1225" s="68">
        <v>0</v>
      </c>
      <c r="R1225" s="68">
        <v>0</v>
      </c>
      <c r="S1225" s="68">
        <v>0</v>
      </c>
      <c r="T1225" s="68">
        <v>0</v>
      </c>
      <c r="U1225" s="68">
        <v>0</v>
      </c>
      <c r="V1225" s="68">
        <v>0</v>
      </c>
      <c r="W1225" s="68">
        <v>0</v>
      </c>
      <c r="X1225" s="68">
        <v>0</v>
      </c>
      <c r="Y1225" s="68">
        <v>0</v>
      </c>
      <c r="Z1225" s="68">
        <v>0</v>
      </c>
      <c r="AA1225" s="68">
        <v>0</v>
      </c>
      <c r="AB1225" s="68">
        <v>0</v>
      </c>
      <c r="AC1225" s="68">
        <v>0</v>
      </c>
      <c r="AD1225" s="68">
        <v>0</v>
      </c>
      <c r="AE1225" s="68">
        <v>0</v>
      </c>
      <c r="AF1225" s="68">
        <v>0</v>
      </c>
      <c r="AG1225" s="68">
        <v>0</v>
      </c>
      <c r="AH1225" s="68">
        <v>0</v>
      </c>
      <c r="AI1225" s="68">
        <v>0</v>
      </c>
      <c r="AJ1225" s="68">
        <v>0</v>
      </c>
      <c r="AK1225" s="68">
        <v>0</v>
      </c>
      <c r="AL1225" s="68">
        <v>0</v>
      </c>
      <c r="AM1225" s="68">
        <v>0</v>
      </c>
      <c r="AN1225" s="68">
        <v>0</v>
      </c>
      <c r="AO1225" s="68">
        <v>0</v>
      </c>
      <c r="AP1225" s="68" t="s">
        <v>12498</v>
      </c>
      <c r="AQ1225" s="68">
        <v>1</v>
      </c>
      <c r="AR1225" s="68">
        <v>0</v>
      </c>
      <c r="AS1225" s="68">
        <v>0</v>
      </c>
      <c r="AT1225" s="68">
        <v>0</v>
      </c>
      <c r="AU1225" s="68">
        <v>0</v>
      </c>
      <c r="AV1225" s="86">
        <v>4</v>
      </c>
      <c r="AX1225" s="1">
        <v>0</v>
      </c>
      <c r="AY1225" s="1">
        <v>0</v>
      </c>
      <c r="AZ1225" s="68">
        <v>0</v>
      </c>
      <c r="BA1225" s="68">
        <v>0</v>
      </c>
      <c r="EQ1225" s="68">
        <v>30850004</v>
      </c>
      <c r="ER1225" s="175">
        <v>1</v>
      </c>
      <c r="ES1225" s="68">
        <v>650</v>
      </c>
      <c r="ET1225" s="68">
        <v>4</v>
      </c>
      <c r="EU1225" s="68">
        <v>0</v>
      </c>
      <c r="EV1225" s="68">
        <v>150004</v>
      </c>
      <c r="EW1225" s="68" t="s">
        <v>2642</v>
      </c>
      <c r="EX1225" s="68" t="str">
        <f t="shared" si="52"/>
        <v>소형</v>
      </c>
      <c r="GE1225" s="68">
        <v>33077</v>
      </c>
      <c r="GF1225" s="68" t="s">
        <v>4597</v>
      </c>
    </row>
    <row r="1226" spans="6:188" x14ac:dyDescent="0.3">
      <c r="F1226" s="68">
        <v>85170</v>
      </c>
      <c r="G1226" s="68">
        <v>2</v>
      </c>
      <c r="H1226" s="68">
        <v>185170</v>
      </c>
      <c r="I1226" s="68">
        <v>285170</v>
      </c>
      <c r="J1226" s="68" t="s">
        <v>12557</v>
      </c>
      <c r="K1226" s="68" t="s">
        <v>12558</v>
      </c>
      <c r="L1226" s="68">
        <v>0</v>
      </c>
      <c r="M1226" s="68">
        <v>0</v>
      </c>
      <c r="N1226" s="68">
        <v>0</v>
      </c>
      <c r="O1226" s="68">
        <v>409</v>
      </c>
      <c r="P1226" s="68">
        <v>0</v>
      </c>
      <c r="Q1226" s="68">
        <v>0</v>
      </c>
      <c r="R1226" s="68">
        <v>0</v>
      </c>
      <c r="S1226" s="68">
        <v>0</v>
      </c>
      <c r="T1226" s="68">
        <v>0</v>
      </c>
      <c r="U1226" s="68">
        <v>0</v>
      </c>
      <c r="V1226" s="68">
        <v>0</v>
      </c>
      <c r="W1226" s="68">
        <v>0</v>
      </c>
      <c r="X1226" s="68">
        <v>0</v>
      </c>
      <c r="Y1226" s="68">
        <v>0</v>
      </c>
      <c r="Z1226" s="68">
        <v>0</v>
      </c>
      <c r="AA1226" s="68">
        <v>0</v>
      </c>
      <c r="AB1226" s="68">
        <v>0</v>
      </c>
      <c r="AC1226" s="68">
        <v>0</v>
      </c>
      <c r="AD1226" s="68">
        <v>0</v>
      </c>
      <c r="AE1226" s="68">
        <v>0</v>
      </c>
      <c r="AF1226" s="68">
        <v>0</v>
      </c>
      <c r="AG1226" s="68">
        <v>0</v>
      </c>
      <c r="AH1226" s="68">
        <v>0</v>
      </c>
      <c r="AI1226" s="68">
        <v>0</v>
      </c>
      <c r="AJ1226" s="68">
        <v>0</v>
      </c>
      <c r="AK1226" s="68">
        <v>0</v>
      </c>
      <c r="AL1226" s="68">
        <v>0</v>
      </c>
      <c r="AM1226" s="68">
        <v>0</v>
      </c>
      <c r="AN1226" s="68">
        <v>0</v>
      </c>
      <c r="AO1226" s="68">
        <v>0</v>
      </c>
      <c r="AP1226" s="68" t="s">
        <v>12559</v>
      </c>
      <c r="AQ1226" s="68">
        <v>1</v>
      </c>
      <c r="AR1226" s="68">
        <v>0</v>
      </c>
      <c r="AS1226" s="68">
        <v>0</v>
      </c>
      <c r="AT1226" s="68">
        <v>0</v>
      </c>
      <c r="AU1226" s="68">
        <v>0</v>
      </c>
      <c r="AV1226" s="86">
        <v>4</v>
      </c>
      <c r="AX1226" s="1">
        <v>0</v>
      </c>
      <c r="AY1226" s="1">
        <v>0</v>
      </c>
      <c r="AZ1226" s="68">
        <v>0</v>
      </c>
      <c r="BA1226" s="68">
        <v>0</v>
      </c>
      <c r="EQ1226" s="68">
        <v>30950004</v>
      </c>
      <c r="ER1226" s="175">
        <v>1</v>
      </c>
      <c r="ES1226" s="68">
        <v>650</v>
      </c>
      <c r="ET1226" s="68">
        <v>4</v>
      </c>
      <c r="EU1226" s="68">
        <v>0</v>
      </c>
      <c r="EV1226" s="68">
        <v>150004</v>
      </c>
      <c r="EW1226" s="68" t="s">
        <v>2642</v>
      </c>
      <c r="EX1226" s="68" t="str">
        <f t="shared" si="52"/>
        <v>소형</v>
      </c>
      <c r="GE1226" s="68">
        <v>33078</v>
      </c>
      <c r="GF1226" s="68" t="s">
        <v>4310</v>
      </c>
    </row>
    <row r="1227" spans="6:188" x14ac:dyDescent="0.3">
      <c r="F1227" s="68">
        <v>85171</v>
      </c>
      <c r="G1227" s="68">
        <v>2</v>
      </c>
      <c r="H1227" s="68">
        <v>185171</v>
      </c>
      <c r="I1227" s="68">
        <v>285171</v>
      </c>
      <c r="J1227" s="68" t="s">
        <v>12560</v>
      </c>
      <c r="K1227" s="68" t="s">
        <v>12561</v>
      </c>
      <c r="L1227" s="68">
        <v>0</v>
      </c>
      <c r="M1227" s="68">
        <v>0</v>
      </c>
      <c r="N1227" s="68">
        <v>0</v>
      </c>
      <c r="O1227" s="68">
        <v>410</v>
      </c>
      <c r="P1227" s="68">
        <v>0</v>
      </c>
      <c r="Q1227" s="68">
        <v>0</v>
      </c>
      <c r="R1227" s="68">
        <v>0</v>
      </c>
      <c r="S1227" s="68">
        <v>0</v>
      </c>
      <c r="T1227" s="68">
        <v>0</v>
      </c>
      <c r="U1227" s="68">
        <v>0</v>
      </c>
      <c r="V1227" s="68">
        <v>0</v>
      </c>
      <c r="W1227" s="68">
        <v>0</v>
      </c>
      <c r="X1227" s="68">
        <v>0</v>
      </c>
      <c r="Y1227" s="68">
        <v>0</v>
      </c>
      <c r="Z1227" s="68">
        <v>0</v>
      </c>
      <c r="AA1227" s="68">
        <v>0</v>
      </c>
      <c r="AB1227" s="68">
        <v>0</v>
      </c>
      <c r="AC1227" s="68">
        <v>0</v>
      </c>
      <c r="AD1227" s="68">
        <v>0</v>
      </c>
      <c r="AE1227" s="68">
        <v>0</v>
      </c>
      <c r="AF1227" s="68">
        <v>0</v>
      </c>
      <c r="AG1227" s="68">
        <v>0</v>
      </c>
      <c r="AH1227" s="68">
        <v>0</v>
      </c>
      <c r="AI1227" s="68">
        <v>0</v>
      </c>
      <c r="AJ1227" s="68">
        <v>0</v>
      </c>
      <c r="AK1227" s="68">
        <v>0</v>
      </c>
      <c r="AL1227" s="68">
        <v>0</v>
      </c>
      <c r="AM1227" s="68">
        <v>0</v>
      </c>
      <c r="AN1227" s="68">
        <v>0</v>
      </c>
      <c r="AO1227" s="68">
        <v>0</v>
      </c>
      <c r="AP1227" s="68" t="s">
        <v>12562</v>
      </c>
      <c r="AQ1227" s="68">
        <v>1</v>
      </c>
      <c r="AR1227" s="68">
        <v>0</v>
      </c>
      <c r="AS1227" s="68">
        <v>0</v>
      </c>
      <c r="AT1227" s="68">
        <v>0</v>
      </c>
      <c r="AU1227" s="68">
        <v>0</v>
      </c>
      <c r="AV1227" s="86">
        <v>4</v>
      </c>
      <c r="AX1227" s="1">
        <v>0</v>
      </c>
      <c r="AY1227" s="1">
        <v>0</v>
      </c>
      <c r="AZ1227" s="68">
        <v>0</v>
      </c>
      <c r="BA1227" s="68">
        <v>0</v>
      </c>
      <c r="EQ1227" s="68">
        <v>31050004</v>
      </c>
      <c r="ER1227" s="175">
        <v>1</v>
      </c>
      <c r="ES1227" s="68">
        <v>650</v>
      </c>
      <c r="ET1227" s="68">
        <v>4</v>
      </c>
      <c r="EU1227" s="68">
        <v>0</v>
      </c>
      <c r="EV1227" s="68">
        <v>150004</v>
      </c>
      <c r="EW1227" s="68" t="s">
        <v>2642</v>
      </c>
      <c r="EX1227" s="68" t="str">
        <f t="shared" si="52"/>
        <v>소형</v>
      </c>
      <c r="GE1227" s="68">
        <v>33079</v>
      </c>
      <c r="GF1227" s="68" t="s">
        <v>4851</v>
      </c>
    </row>
    <row r="1228" spans="6:188" x14ac:dyDescent="0.3">
      <c r="F1228" s="68">
        <v>85172</v>
      </c>
      <c r="G1228" s="68">
        <v>2</v>
      </c>
      <c r="H1228" s="68">
        <v>185172</v>
      </c>
      <c r="I1228" s="68">
        <v>285172</v>
      </c>
      <c r="J1228" s="68" t="s">
        <v>12563</v>
      </c>
      <c r="K1228" s="68" t="s">
        <v>12564</v>
      </c>
      <c r="L1228" s="68">
        <v>0</v>
      </c>
      <c r="M1228" s="68">
        <v>0</v>
      </c>
      <c r="N1228" s="68">
        <v>0</v>
      </c>
      <c r="O1228" s="68">
        <v>411</v>
      </c>
      <c r="P1228" s="68">
        <v>0</v>
      </c>
      <c r="Q1228" s="68">
        <v>0</v>
      </c>
      <c r="R1228" s="68">
        <v>0</v>
      </c>
      <c r="S1228" s="68">
        <v>0</v>
      </c>
      <c r="T1228" s="68">
        <v>0</v>
      </c>
      <c r="U1228" s="68">
        <v>0</v>
      </c>
      <c r="V1228" s="68">
        <v>0</v>
      </c>
      <c r="W1228" s="68">
        <v>0</v>
      </c>
      <c r="X1228" s="68">
        <v>0</v>
      </c>
      <c r="Y1228" s="68">
        <v>0</v>
      </c>
      <c r="Z1228" s="68">
        <v>0</v>
      </c>
      <c r="AA1228" s="68">
        <v>0</v>
      </c>
      <c r="AB1228" s="68">
        <v>0</v>
      </c>
      <c r="AC1228" s="68">
        <v>0</v>
      </c>
      <c r="AD1228" s="68">
        <v>0</v>
      </c>
      <c r="AE1228" s="68">
        <v>0</v>
      </c>
      <c r="AF1228" s="68">
        <v>0</v>
      </c>
      <c r="AG1228" s="68">
        <v>0</v>
      </c>
      <c r="AH1228" s="68">
        <v>0</v>
      </c>
      <c r="AI1228" s="68">
        <v>0</v>
      </c>
      <c r="AJ1228" s="68">
        <v>0</v>
      </c>
      <c r="AK1228" s="68">
        <v>0</v>
      </c>
      <c r="AL1228" s="68">
        <v>0</v>
      </c>
      <c r="AM1228" s="68">
        <v>0</v>
      </c>
      <c r="AN1228" s="68">
        <v>0</v>
      </c>
      <c r="AO1228" s="68">
        <v>0</v>
      </c>
      <c r="AP1228" s="68" t="s">
        <v>12565</v>
      </c>
      <c r="AQ1228" s="68">
        <v>1</v>
      </c>
      <c r="AR1228" s="68">
        <v>0</v>
      </c>
      <c r="AS1228" s="68">
        <v>0</v>
      </c>
      <c r="AT1228" s="68">
        <v>0</v>
      </c>
      <c r="AU1228" s="68">
        <v>0</v>
      </c>
      <c r="AV1228" s="86">
        <v>4</v>
      </c>
      <c r="AX1228" s="1">
        <v>0</v>
      </c>
      <c r="AY1228" s="1">
        <v>0</v>
      </c>
      <c r="AZ1228" s="68">
        <v>0</v>
      </c>
      <c r="BA1228" s="68">
        <v>0</v>
      </c>
      <c r="EQ1228" s="68">
        <v>31150004</v>
      </c>
      <c r="ER1228" s="175">
        <v>1</v>
      </c>
      <c r="ES1228" s="68">
        <v>650</v>
      </c>
      <c r="ET1228" s="68">
        <v>4</v>
      </c>
      <c r="EU1228" s="68">
        <v>0</v>
      </c>
      <c r="EV1228" s="68">
        <v>150004</v>
      </c>
      <c r="EW1228" s="68" t="s">
        <v>2642</v>
      </c>
      <c r="EX1228" s="68" t="str">
        <f t="shared" si="52"/>
        <v>소형</v>
      </c>
      <c r="GE1228" s="68">
        <v>33080</v>
      </c>
      <c r="GF1228" s="68" t="s">
        <v>4852</v>
      </c>
    </row>
    <row r="1229" spans="6:188" x14ac:dyDescent="0.3">
      <c r="F1229" s="68">
        <v>85173</v>
      </c>
      <c r="G1229" s="68">
        <v>2</v>
      </c>
      <c r="H1229" s="68">
        <v>185173</v>
      </c>
      <c r="I1229" s="68">
        <v>285173</v>
      </c>
      <c r="J1229" s="68" t="s">
        <v>12566</v>
      </c>
      <c r="K1229" s="68" t="s">
        <v>12567</v>
      </c>
      <c r="L1229" s="68">
        <v>0</v>
      </c>
      <c r="M1229" s="68">
        <v>0</v>
      </c>
      <c r="N1229" s="68">
        <v>0</v>
      </c>
      <c r="O1229" s="68">
        <v>412</v>
      </c>
      <c r="P1229" s="68">
        <v>0</v>
      </c>
      <c r="Q1229" s="68">
        <v>0</v>
      </c>
      <c r="R1229" s="68">
        <v>0</v>
      </c>
      <c r="S1229" s="68">
        <v>0</v>
      </c>
      <c r="T1229" s="68">
        <v>0</v>
      </c>
      <c r="U1229" s="68">
        <v>0</v>
      </c>
      <c r="V1229" s="68">
        <v>0</v>
      </c>
      <c r="W1229" s="68">
        <v>0</v>
      </c>
      <c r="X1229" s="68">
        <v>0</v>
      </c>
      <c r="Y1229" s="68">
        <v>0</v>
      </c>
      <c r="Z1229" s="68">
        <v>0</v>
      </c>
      <c r="AA1229" s="68">
        <v>0</v>
      </c>
      <c r="AB1229" s="68">
        <v>0</v>
      </c>
      <c r="AC1229" s="68">
        <v>0</v>
      </c>
      <c r="AD1229" s="68">
        <v>0</v>
      </c>
      <c r="AE1229" s="68">
        <v>0</v>
      </c>
      <c r="AF1229" s="68">
        <v>0</v>
      </c>
      <c r="AG1229" s="68">
        <v>0</v>
      </c>
      <c r="AH1229" s="68">
        <v>0</v>
      </c>
      <c r="AI1229" s="68">
        <v>0</v>
      </c>
      <c r="AJ1229" s="68">
        <v>0</v>
      </c>
      <c r="AK1229" s="68">
        <v>0</v>
      </c>
      <c r="AL1229" s="68">
        <v>0</v>
      </c>
      <c r="AM1229" s="68">
        <v>0</v>
      </c>
      <c r="AN1229" s="68">
        <v>0</v>
      </c>
      <c r="AO1229" s="68">
        <v>0</v>
      </c>
      <c r="AP1229" s="68" t="s">
        <v>12568</v>
      </c>
      <c r="AQ1229" s="68">
        <v>1</v>
      </c>
      <c r="AR1229" s="68">
        <v>0</v>
      </c>
      <c r="AS1229" s="68">
        <v>0</v>
      </c>
      <c r="AT1229" s="68">
        <v>0</v>
      </c>
      <c r="AU1229" s="68">
        <v>0</v>
      </c>
      <c r="AV1229" s="86">
        <v>4</v>
      </c>
      <c r="AX1229" s="1">
        <v>0</v>
      </c>
      <c r="AY1229" s="1">
        <v>0</v>
      </c>
      <c r="AZ1229" s="68">
        <v>0</v>
      </c>
      <c r="BA1229" s="68">
        <v>0</v>
      </c>
      <c r="EQ1229" s="68">
        <v>31250004</v>
      </c>
      <c r="ER1229" s="175">
        <v>1</v>
      </c>
      <c r="ES1229" s="68">
        <v>650</v>
      </c>
      <c r="ET1229" s="68">
        <v>4</v>
      </c>
      <c r="EU1229" s="68">
        <v>0</v>
      </c>
      <c r="EV1229" s="68">
        <v>150004</v>
      </c>
      <c r="EW1229" s="68" t="s">
        <v>2642</v>
      </c>
      <c r="EX1229" s="68" t="str">
        <f t="shared" si="52"/>
        <v>소형</v>
      </c>
      <c r="GE1229" s="68">
        <v>33081</v>
      </c>
      <c r="GF1229" s="68" t="s">
        <v>4853</v>
      </c>
    </row>
    <row r="1230" spans="6:188" x14ac:dyDescent="0.3">
      <c r="F1230" s="68">
        <v>85174</v>
      </c>
      <c r="G1230" s="68">
        <v>2</v>
      </c>
      <c r="H1230" s="68">
        <v>185174</v>
      </c>
      <c r="I1230" s="68">
        <v>285174</v>
      </c>
      <c r="J1230" s="68" t="s">
        <v>12569</v>
      </c>
      <c r="K1230" s="68" t="s">
        <v>12554</v>
      </c>
      <c r="L1230" s="68">
        <v>0</v>
      </c>
      <c r="M1230" s="68">
        <v>0</v>
      </c>
      <c r="N1230" s="68">
        <v>0</v>
      </c>
      <c r="O1230" s="68">
        <v>404</v>
      </c>
      <c r="P1230" s="68">
        <v>0</v>
      </c>
      <c r="Q1230" s="68">
        <v>0</v>
      </c>
      <c r="R1230" s="68">
        <v>0</v>
      </c>
      <c r="S1230" s="68">
        <v>0</v>
      </c>
      <c r="T1230" s="68">
        <v>0</v>
      </c>
      <c r="U1230" s="68">
        <v>0</v>
      </c>
      <c r="V1230" s="68">
        <v>0</v>
      </c>
      <c r="W1230" s="68">
        <v>0</v>
      </c>
      <c r="X1230" s="68">
        <v>0</v>
      </c>
      <c r="Y1230" s="68">
        <v>0</v>
      </c>
      <c r="Z1230" s="68">
        <v>0</v>
      </c>
      <c r="AA1230" s="68">
        <v>0</v>
      </c>
      <c r="AB1230" s="68">
        <v>0</v>
      </c>
      <c r="AC1230" s="68">
        <v>0</v>
      </c>
      <c r="AD1230" s="68">
        <v>0</v>
      </c>
      <c r="AE1230" s="68">
        <v>0</v>
      </c>
      <c r="AF1230" s="68">
        <v>0</v>
      </c>
      <c r="AG1230" s="68">
        <v>0</v>
      </c>
      <c r="AH1230" s="68">
        <v>0</v>
      </c>
      <c r="AI1230" s="68">
        <v>0</v>
      </c>
      <c r="AJ1230" s="68">
        <v>0</v>
      </c>
      <c r="AK1230" s="68">
        <v>0</v>
      </c>
      <c r="AL1230" s="68">
        <v>0</v>
      </c>
      <c r="AM1230" s="68">
        <v>0</v>
      </c>
      <c r="AN1230" s="68">
        <v>0</v>
      </c>
      <c r="AO1230" s="68">
        <v>0</v>
      </c>
      <c r="AP1230" s="68" t="s">
        <v>12570</v>
      </c>
      <c r="AQ1230" s="68">
        <v>1</v>
      </c>
      <c r="AR1230" s="68">
        <v>0</v>
      </c>
      <c r="AS1230" s="68">
        <v>0</v>
      </c>
      <c r="AT1230" s="68">
        <v>0</v>
      </c>
      <c r="AU1230" s="68">
        <v>0</v>
      </c>
      <c r="AV1230" s="86">
        <v>4</v>
      </c>
      <c r="AX1230" s="1">
        <v>0</v>
      </c>
      <c r="AY1230" s="1">
        <v>0</v>
      </c>
      <c r="AZ1230" s="68">
        <v>0</v>
      </c>
      <c r="BA1230" s="68">
        <v>0</v>
      </c>
      <c r="EQ1230" s="68">
        <v>10150005</v>
      </c>
      <c r="ER1230" s="175">
        <v>2</v>
      </c>
      <c r="ES1230" s="68">
        <v>650</v>
      </c>
      <c r="ET1230" s="68">
        <v>5</v>
      </c>
      <c r="EU1230" s="68">
        <v>0</v>
      </c>
      <c r="EV1230" s="68">
        <v>150005</v>
      </c>
      <c r="EW1230" s="68" t="s">
        <v>2643</v>
      </c>
      <c r="EX1230" s="68" t="str">
        <f t="shared" si="52"/>
        <v>중형</v>
      </c>
      <c r="GE1230" s="68">
        <v>33082</v>
      </c>
      <c r="GF1230" s="68" t="s">
        <v>4854</v>
      </c>
    </row>
    <row r="1231" spans="6:188" x14ac:dyDescent="0.3">
      <c r="F1231" s="68">
        <v>85175</v>
      </c>
      <c r="G1231" s="68">
        <v>2</v>
      </c>
      <c r="H1231" s="68">
        <v>185175</v>
      </c>
      <c r="I1231" s="68">
        <v>285175</v>
      </c>
      <c r="J1231" s="68" t="s">
        <v>12571</v>
      </c>
      <c r="K1231" s="68">
        <v>0</v>
      </c>
      <c r="L1231" s="68">
        <v>0</v>
      </c>
      <c r="M1231" s="68">
        <v>0</v>
      </c>
      <c r="N1231" s="68">
        <v>0</v>
      </c>
      <c r="O1231" s="68">
        <v>413</v>
      </c>
      <c r="P1231" s="68">
        <v>0</v>
      </c>
      <c r="Q1231" s="68">
        <v>0</v>
      </c>
      <c r="R1231" s="68">
        <v>0</v>
      </c>
      <c r="S1231" s="68">
        <v>0</v>
      </c>
      <c r="T1231" s="68">
        <v>0</v>
      </c>
      <c r="U1231" s="68">
        <v>0</v>
      </c>
      <c r="V1231" s="68">
        <v>0</v>
      </c>
      <c r="W1231" s="68">
        <v>0</v>
      </c>
      <c r="X1231" s="68">
        <v>0</v>
      </c>
      <c r="Y1231" s="68">
        <v>0</v>
      </c>
      <c r="Z1231" s="68">
        <v>0</v>
      </c>
      <c r="AA1231" s="68">
        <v>0</v>
      </c>
      <c r="AB1231" s="68">
        <v>0</v>
      </c>
      <c r="AC1231" s="68">
        <v>0</v>
      </c>
      <c r="AD1231" s="68">
        <v>0</v>
      </c>
      <c r="AE1231" s="68">
        <v>0</v>
      </c>
      <c r="AF1231" s="68">
        <v>0</v>
      </c>
      <c r="AG1231" s="68">
        <v>0</v>
      </c>
      <c r="AH1231" s="68">
        <v>0</v>
      </c>
      <c r="AI1231" s="68">
        <v>0</v>
      </c>
      <c r="AJ1231" s="68">
        <v>0</v>
      </c>
      <c r="AK1231" s="68">
        <v>0</v>
      </c>
      <c r="AL1231" s="68">
        <v>0</v>
      </c>
      <c r="AM1231" s="68">
        <v>0</v>
      </c>
      <c r="AN1231" s="68">
        <v>0</v>
      </c>
      <c r="AO1231" s="68">
        <v>0</v>
      </c>
      <c r="AP1231" s="68" t="s">
        <v>8692</v>
      </c>
      <c r="AQ1231" s="68">
        <v>1</v>
      </c>
      <c r="AR1231" s="68">
        <v>0</v>
      </c>
      <c r="AS1231" s="68">
        <v>0</v>
      </c>
      <c r="AT1231" s="68">
        <v>0</v>
      </c>
      <c r="AU1231" s="68">
        <v>0</v>
      </c>
      <c r="AV1231" s="86">
        <v>4</v>
      </c>
      <c r="AX1231" s="1">
        <v>0</v>
      </c>
      <c r="AY1231" s="1">
        <v>0</v>
      </c>
      <c r="AZ1231" s="68">
        <v>0</v>
      </c>
      <c r="BA1231" s="68">
        <v>0</v>
      </c>
      <c r="EQ1231" s="68">
        <v>10250005</v>
      </c>
      <c r="ER1231" s="175">
        <v>2</v>
      </c>
      <c r="ES1231" s="68">
        <v>650</v>
      </c>
      <c r="ET1231" s="68">
        <v>5</v>
      </c>
      <c r="EU1231" s="68">
        <v>0</v>
      </c>
      <c r="EV1231" s="68">
        <v>150005</v>
      </c>
      <c r="EW1231" s="68" t="s">
        <v>2643</v>
      </c>
      <c r="EX1231" s="68" t="str">
        <f t="shared" si="52"/>
        <v>중형</v>
      </c>
      <c r="GE1231" s="68">
        <v>33083</v>
      </c>
      <c r="GF1231" s="68" t="s">
        <v>4855</v>
      </c>
    </row>
    <row r="1232" spans="6:188" x14ac:dyDescent="0.3">
      <c r="F1232" s="68">
        <v>85176</v>
      </c>
      <c r="G1232" s="68">
        <v>2</v>
      </c>
      <c r="H1232" s="68">
        <v>185176</v>
      </c>
      <c r="I1232" s="68">
        <v>285176</v>
      </c>
      <c r="J1232" s="68" t="s">
        <v>12572</v>
      </c>
      <c r="K1232" s="68" t="s">
        <v>12573</v>
      </c>
      <c r="L1232" s="68">
        <v>0</v>
      </c>
      <c r="M1232" s="68">
        <v>0</v>
      </c>
      <c r="N1232" s="68">
        <v>0</v>
      </c>
      <c r="O1232" s="68">
        <v>414</v>
      </c>
      <c r="P1232" s="68">
        <v>0</v>
      </c>
      <c r="Q1232" s="68">
        <v>0</v>
      </c>
      <c r="R1232" s="68">
        <v>0</v>
      </c>
      <c r="S1232" s="68">
        <v>0</v>
      </c>
      <c r="T1232" s="68">
        <v>0</v>
      </c>
      <c r="U1232" s="68">
        <v>0</v>
      </c>
      <c r="V1232" s="68">
        <v>0</v>
      </c>
      <c r="W1232" s="68">
        <v>0</v>
      </c>
      <c r="X1232" s="68">
        <v>0</v>
      </c>
      <c r="Y1232" s="68">
        <v>0</v>
      </c>
      <c r="Z1232" s="68">
        <v>0</v>
      </c>
      <c r="AA1232" s="68">
        <v>0</v>
      </c>
      <c r="AB1232" s="68">
        <v>0</v>
      </c>
      <c r="AC1232" s="68">
        <v>0</v>
      </c>
      <c r="AD1232" s="68">
        <v>0</v>
      </c>
      <c r="AE1232" s="68">
        <v>0</v>
      </c>
      <c r="AF1232" s="68">
        <v>0</v>
      </c>
      <c r="AG1232" s="68">
        <v>0</v>
      </c>
      <c r="AH1232" s="68">
        <v>0</v>
      </c>
      <c r="AI1232" s="68">
        <v>0</v>
      </c>
      <c r="AJ1232" s="68">
        <v>0</v>
      </c>
      <c r="AK1232" s="68">
        <v>0</v>
      </c>
      <c r="AL1232" s="68">
        <v>0</v>
      </c>
      <c r="AM1232" s="68">
        <v>0</v>
      </c>
      <c r="AN1232" s="68">
        <v>0</v>
      </c>
      <c r="AO1232" s="68">
        <v>0</v>
      </c>
      <c r="AP1232" s="68" t="s">
        <v>10150</v>
      </c>
      <c r="AQ1232" s="68">
        <v>1</v>
      </c>
      <c r="AR1232" s="68">
        <v>0</v>
      </c>
      <c r="AS1232" s="68">
        <v>0</v>
      </c>
      <c r="AT1232" s="68">
        <v>0</v>
      </c>
      <c r="AU1232" s="68">
        <v>0</v>
      </c>
      <c r="AV1232" s="86">
        <v>4</v>
      </c>
      <c r="AX1232" s="1">
        <v>0</v>
      </c>
      <c r="AY1232" s="1">
        <v>0</v>
      </c>
      <c r="AZ1232" s="68">
        <v>0</v>
      </c>
      <c r="BA1232" s="68">
        <v>0</v>
      </c>
      <c r="EQ1232" s="68">
        <v>10350005</v>
      </c>
      <c r="ER1232" s="175">
        <v>2</v>
      </c>
      <c r="ES1232" s="68">
        <v>650</v>
      </c>
      <c r="ET1232" s="68">
        <v>5</v>
      </c>
      <c r="EU1232" s="68">
        <v>0</v>
      </c>
      <c r="EV1232" s="68">
        <v>150005</v>
      </c>
      <c r="EW1232" s="68" t="s">
        <v>2643</v>
      </c>
      <c r="EX1232" s="68" t="str">
        <f t="shared" si="52"/>
        <v>중형</v>
      </c>
      <c r="GE1232" s="68">
        <v>33084</v>
      </c>
      <c r="GF1232" s="68" t="s">
        <v>4856</v>
      </c>
    </row>
    <row r="1233" spans="6:188" x14ac:dyDescent="0.3">
      <c r="F1233" s="68">
        <v>85177</v>
      </c>
      <c r="G1233" s="68">
        <v>2</v>
      </c>
      <c r="H1233" s="68">
        <v>185177</v>
      </c>
      <c r="I1233" s="68">
        <v>285176</v>
      </c>
      <c r="J1233" s="68" t="s">
        <v>12574</v>
      </c>
      <c r="K1233" s="68" t="s">
        <v>12573</v>
      </c>
      <c r="L1233" s="68">
        <v>0</v>
      </c>
      <c r="M1233" s="68">
        <v>0</v>
      </c>
      <c r="N1233" s="68">
        <v>0</v>
      </c>
      <c r="O1233" s="68">
        <v>415</v>
      </c>
      <c r="P1233" s="68">
        <v>0</v>
      </c>
      <c r="Q1233" s="68">
        <v>0</v>
      </c>
      <c r="R1233" s="68">
        <v>0</v>
      </c>
      <c r="S1233" s="68">
        <v>0</v>
      </c>
      <c r="T1233" s="68">
        <v>0</v>
      </c>
      <c r="U1233" s="68">
        <v>0</v>
      </c>
      <c r="V1233" s="68">
        <v>0</v>
      </c>
      <c r="W1233" s="68">
        <v>0</v>
      </c>
      <c r="X1233" s="68">
        <v>0</v>
      </c>
      <c r="Y1233" s="68">
        <v>0</v>
      </c>
      <c r="Z1233" s="68">
        <v>0</v>
      </c>
      <c r="AA1233" s="68">
        <v>0</v>
      </c>
      <c r="AB1233" s="68">
        <v>0</v>
      </c>
      <c r="AC1233" s="68">
        <v>0</v>
      </c>
      <c r="AD1233" s="68">
        <v>0</v>
      </c>
      <c r="AE1233" s="68">
        <v>0</v>
      </c>
      <c r="AF1233" s="68">
        <v>0</v>
      </c>
      <c r="AG1233" s="68">
        <v>0</v>
      </c>
      <c r="AH1233" s="68">
        <v>0</v>
      </c>
      <c r="AI1233" s="68">
        <v>0</v>
      </c>
      <c r="AJ1233" s="68">
        <v>0</v>
      </c>
      <c r="AK1233" s="68">
        <v>0</v>
      </c>
      <c r="AL1233" s="68">
        <v>0</v>
      </c>
      <c r="AM1233" s="68">
        <v>0</v>
      </c>
      <c r="AN1233" s="68">
        <v>0</v>
      </c>
      <c r="AO1233" s="68">
        <v>0</v>
      </c>
      <c r="AP1233" s="68" t="s">
        <v>10150</v>
      </c>
      <c r="AQ1233" s="68">
        <v>1</v>
      </c>
      <c r="AR1233" s="68">
        <v>0</v>
      </c>
      <c r="AS1233" s="68">
        <v>0</v>
      </c>
      <c r="AT1233" s="68">
        <v>0</v>
      </c>
      <c r="AU1233" s="68">
        <v>0</v>
      </c>
      <c r="AV1233" s="86">
        <v>4</v>
      </c>
      <c r="AX1233" s="1">
        <v>0</v>
      </c>
      <c r="AY1233" s="1">
        <v>0</v>
      </c>
      <c r="AZ1233" s="68">
        <v>0</v>
      </c>
      <c r="BA1233" s="68">
        <v>0</v>
      </c>
      <c r="EQ1233" s="68">
        <v>10450005</v>
      </c>
      <c r="ER1233" s="175">
        <v>2</v>
      </c>
      <c r="ES1233" s="68">
        <v>650</v>
      </c>
      <c r="ET1233" s="68">
        <v>5</v>
      </c>
      <c r="EU1233" s="68">
        <v>0</v>
      </c>
      <c r="EV1233" s="68">
        <v>150005</v>
      </c>
      <c r="EW1233" s="68" t="s">
        <v>2643</v>
      </c>
      <c r="EX1233" s="68" t="str">
        <f t="shared" si="52"/>
        <v>중형</v>
      </c>
      <c r="GE1233" s="68">
        <v>33085</v>
      </c>
      <c r="GF1233" s="68" t="s">
        <v>4857</v>
      </c>
    </row>
    <row r="1234" spans="6:188" x14ac:dyDescent="0.3">
      <c r="F1234" s="68">
        <v>85178</v>
      </c>
      <c r="G1234" s="68">
        <v>2</v>
      </c>
      <c r="H1234" s="68">
        <v>185178</v>
      </c>
      <c r="I1234" s="68">
        <v>285176</v>
      </c>
      <c r="J1234" s="68" t="s">
        <v>12575</v>
      </c>
      <c r="K1234" s="68" t="s">
        <v>12573</v>
      </c>
      <c r="L1234" s="68">
        <v>0</v>
      </c>
      <c r="M1234" s="68">
        <v>0</v>
      </c>
      <c r="N1234" s="68">
        <v>0</v>
      </c>
      <c r="O1234" s="68">
        <v>416</v>
      </c>
      <c r="P1234" s="68">
        <v>0</v>
      </c>
      <c r="Q1234" s="68">
        <v>0</v>
      </c>
      <c r="R1234" s="68">
        <v>0</v>
      </c>
      <c r="S1234" s="68">
        <v>0</v>
      </c>
      <c r="T1234" s="68">
        <v>0</v>
      </c>
      <c r="U1234" s="68">
        <v>0</v>
      </c>
      <c r="V1234" s="68">
        <v>0</v>
      </c>
      <c r="W1234" s="68">
        <v>0</v>
      </c>
      <c r="X1234" s="68">
        <v>0</v>
      </c>
      <c r="Y1234" s="68">
        <v>0</v>
      </c>
      <c r="Z1234" s="68">
        <v>0</v>
      </c>
      <c r="AA1234" s="68">
        <v>0</v>
      </c>
      <c r="AB1234" s="68">
        <v>0</v>
      </c>
      <c r="AC1234" s="68">
        <v>0</v>
      </c>
      <c r="AD1234" s="68">
        <v>0</v>
      </c>
      <c r="AE1234" s="68">
        <v>0</v>
      </c>
      <c r="AF1234" s="68">
        <v>0</v>
      </c>
      <c r="AG1234" s="68">
        <v>0</v>
      </c>
      <c r="AH1234" s="68">
        <v>0</v>
      </c>
      <c r="AI1234" s="68">
        <v>0</v>
      </c>
      <c r="AJ1234" s="68">
        <v>0</v>
      </c>
      <c r="AK1234" s="68">
        <v>0</v>
      </c>
      <c r="AL1234" s="68">
        <v>0</v>
      </c>
      <c r="AM1234" s="68">
        <v>0</v>
      </c>
      <c r="AN1234" s="68">
        <v>0</v>
      </c>
      <c r="AO1234" s="68">
        <v>0</v>
      </c>
      <c r="AP1234" s="68" t="s">
        <v>10150</v>
      </c>
      <c r="AQ1234" s="68">
        <v>1</v>
      </c>
      <c r="AR1234" s="68">
        <v>0</v>
      </c>
      <c r="AS1234" s="68">
        <v>0</v>
      </c>
      <c r="AT1234" s="68">
        <v>0</v>
      </c>
      <c r="AU1234" s="68">
        <v>0</v>
      </c>
      <c r="AV1234" s="86">
        <v>4</v>
      </c>
      <c r="AX1234" s="1">
        <v>0</v>
      </c>
      <c r="AY1234" s="1">
        <v>0</v>
      </c>
      <c r="AZ1234" s="68">
        <v>0</v>
      </c>
      <c r="BA1234" s="68">
        <v>0</v>
      </c>
      <c r="EQ1234" s="68">
        <v>10550005</v>
      </c>
      <c r="ER1234" s="175">
        <v>2</v>
      </c>
      <c r="ES1234" s="68">
        <v>650</v>
      </c>
      <c r="ET1234" s="68">
        <v>5</v>
      </c>
      <c r="EU1234" s="68">
        <v>0</v>
      </c>
      <c r="EV1234" s="68">
        <v>150005</v>
      </c>
      <c r="EW1234" s="68" t="s">
        <v>2643</v>
      </c>
      <c r="EX1234" s="68" t="str">
        <f t="shared" si="52"/>
        <v>중형</v>
      </c>
      <c r="GE1234" s="68">
        <v>33086</v>
      </c>
      <c r="GF1234" s="68" t="s">
        <v>4845</v>
      </c>
    </row>
    <row r="1235" spans="6:188" x14ac:dyDescent="0.3">
      <c r="F1235" s="68">
        <v>85179</v>
      </c>
      <c r="G1235" s="68">
        <v>2</v>
      </c>
      <c r="H1235" s="68">
        <v>185179</v>
      </c>
      <c r="I1235" s="68">
        <v>285176</v>
      </c>
      <c r="J1235" s="68" t="s">
        <v>12576</v>
      </c>
      <c r="K1235" s="68" t="s">
        <v>12573</v>
      </c>
      <c r="L1235" s="68">
        <v>0</v>
      </c>
      <c r="M1235" s="68">
        <v>0</v>
      </c>
      <c r="N1235" s="68">
        <v>0</v>
      </c>
      <c r="O1235" s="68">
        <v>417</v>
      </c>
      <c r="P1235" s="68">
        <v>0</v>
      </c>
      <c r="Q1235" s="68">
        <v>0</v>
      </c>
      <c r="R1235" s="68">
        <v>0</v>
      </c>
      <c r="S1235" s="68">
        <v>0</v>
      </c>
      <c r="T1235" s="68">
        <v>0</v>
      </c>
      <c r="U1235" s="68">
        <v>0</v>
      </c>
      <c r="V1235" s="68">
        <v>0</v>
      </c>
      <c r="W1235" s="68">
        <v>0</v>
      </c>
      <c r="X1235" s="68">
        <v>0</v>
      </c>
      <c r="Y1235" s="68">
        <v>0</v>
      </c>
      <c r="Z1235" s="68">
        <v>0</v>
      </c>
      <c r="AA1235" s="68">
        <v>0</v>
      </c>
      <c r="AB1235" s="68">
        <v>0</v>
      </c>
      <c r="AC1235" s="68">
        <v>0</v>
      </c>
      <c r="AD1235" s="68">
        <v>0</v>
      </c>
      <c r="AE1235" s="68">
        <v>0</v>
      </c>
      <c r="AF1235" s="68">
        <v>0</v>
      </c>
      <c r="AG1235" s="68">
        <v>0</v>
      </c>
      <c r="AH1235" s="68">
        <v>0</v>
      </c>
      <c r="AI1235" s="68">
        <v>0</v>
      </c>
      <c r="AJ1235" s="68">
        <v>0</v>
      </c>
      <c r="AK1235" s="68">
        <v>0</v>
      </c>
      <c r="AL1235" s="68">
        <v>0</v>
      </c>
      <c r="AM1235" s="68">
        <v>0</v>
      </c>
      <c r="AN1235" s="68">
        <v>0</v>
      </c>
      <c r="AO1235" s="68">
        <v>0</v>
      </c>
      <c r="AP1235" s="68" t="s">
        <v>10150</v>
      </c>
      <c r="AQ1235" s="68">
        <v>1</v>
      </c>
      <c r="AR1235" s="68">
        <v>0</v>
      </c>
      <c r="AS1235" s="68">
        <v>0</v>
      </c>
      <c r="AT1235" s="68">
        <v>0</v>
      </c>
      <c r="AU1235" s="68">
        <v>0</v>
      </c>
      <c r="AV1235" s="86">
        <v>4</v>
      </c>
      <c r="AX1235" s="1">
        <v>0</v>
      </c>
      <c r="AY1235" s="1">
        <v>0</v>
      </c>
      <c r="AZ1235" s="68">
        <v>0</v>
      </c>
      <c r="BA1235" s="68">
        <v>0</v>
      </c>
      <c r="EQ1235" s="68">
        <v>10650005</v>
      </c>
      <c r="ER1235" s="175">
        <v>2</v>
      </c>
      <c r="ES1235" s="68">
        <v>650</v>
      </c>
      <c r="ET1235" s="68">
        <v>5</v>
      </c>
      <c r="EU1235" s="68">
        <v>0</v>
      </c>
      <c r="EV1235" s="68">
        <v>150005</v>
      </c>
      <c r="EW1235" s="68" t="s">
        <v>2643</v>
      </c>
      <c r="EX1235" s="68" t="str">
        <f t="shared" si="52"/>
        <v>중형</v>
      </c>
      <c r="GE1235" s="68">
        <v>33087</v>
      </c>
      <c r="GF1235" s="68" t="s">
        <v>4858</v>
      </c>
    </row>
    <row r="1236" spans="6:188" x14ac:dyDescent="0.3">
      <c r="F1236" s="68">
        <v>85180</v>
      </c>
      <c r="G1236" s="68">
        <v>2</v>
      </c>
      <c r="H1236" s="68">
        <v>185180</v>
      </c>
      <c r="I1236" s="68">
        <v>285176</v>
      </c>
      <c r="J1236" s="68" t="s">
        <v>12577</v>
      </c>
      <c r="K1236" s="68" t="s">
        <v>12573</v>
      </c>
      <c r="L1236" s="68">
        <v>0</v>
      </c>
      <c r="M1236" s="68">
        <v>0</v>
      </c>
      <c r="N1236" s="68">
        <v>0</v>
      </c>
      <c r="O1236" s="68">
        <v>418</v>
      </c>
      <c r="P1236" s="68">
        <v>0</v>
      </c>
      <c r="Q1236" s="68">
        <v>0</v>
      </c>
      <c r="R1236" s="68">
        <v>0</v>
      </c>
      <c r="S1236" s="68">
        <v>0</v>
      </c>
      <c r="T1236" s="68">
        <v>0</v>
      </c>
      <c r="U1236" s="68">
        <v>0</v>
      </c>
      <c r="V1236" s="68">
        <v>0</v>
      </c>
      <c r="W1236" s="68">
        <v>0</v>
      </c>
      <c r="X1236" s="68">
        <v>0</v>
      </c>
      <c r="Y1236" s="68">
        <v>0</v>
      </c>
      <c r="Z1236" s="68">
        <v>0</v>
      </c>
      <c r="AA1236" s="68">
        <v>0</v>
      </c>
      <c r="AB1236" s="68">
        <v>0</v>
      </c>
      <c r="AC1236" s="68">
        <v>0</v>
      </c>
      <c r="AD1236" s="68">
        <v>0</v>
      </c>
      <c r="AE1236" s="68">
        <v>0</v>
      </c>
      <c r="AF1236" s="68">
        <v>0</v>
      </c>
      <c r="AG1236" s="68">
        <v>0</v>
      </c>
      <c r="AH1236" s="68">
        <v>0</v>
      </c>
      <c r="AI1236" s="68">
        <v>0</v>
      </c>
      <c r="AJ1236" s="68">
        <v>0</v>
      </c>
      <c r="AK1236" s="68">
        <v>0</v>
      </c>
      <c r="AL1236" s="68">
        <v>0</v>
      </c>
      <c r="AM1236" s="68">
        <v>0</v>
      </c>
      <c r="AN1236" s="68">
        <v>0</v>
      </c>
      <c r="AO1236" s="68">
        <v>0</v>
      </c>
      <c r="AP1236" s="68" t="s">
        <v>10150</v>
      </c>
      <c r="AQ1236" s="68">
        <v>1</v>
      </c>
      <c r="AR1236" s="68">
        <v>0</v>
      </c>
      <c r="AS1236" s="68">
        <v>0</v>
      </c>
      <c r="AT1236" s="68">
        <v>0</v>
      </c>
      <c r="AU1236" s="68">
        <v>0</v>
      </c>
      <c r="AV1236" s="86">
        <v>4</v>
      </c>
      <c r="AX1236" s="1">
        <v>0</v>
      </c>
      <c r="AY1236" s="1">
        <v>0</v>
      </c>
      <c r="AZ1236" s="68">
        <v>0</v>
      </c>
      <c r="BA1236" s="68">
        <v>0</v>
      </c>
      <c r="EQ1236" s="68">
        <v>10750005</v>
      </c>
      <c r="ER1236" s="175">
        <v>2</v>
      </c>
      <c r="ES1236" s="68">
        <v>650</v>
      </c>
      <c r="ET1236" s="68">
        <v>5</v>
      </c>
      <c r="EU1236" s="68">
        <v>0</v>
      </c>
      <c r="EV1236" s="68">
        <v>150005</v>
      </c>
      <c r="EW1236" s="68" t="s">
        <v>2643</v>
      </c>
      <c r="EX1236" s="68" t="str">
        <f t="shared" si="52"/>
        <v>중형</v>
      </c>
      <c r="GE1236" s="68">
        <v>33088</v>
      </c>
      <c r="GF1236" s="68" t="s">
        <v>3884</v>
      </c>
    </row>
    <row r="1237" spans="6:188" x14ac:dyDescent="0.3">
      <c r="F1237" s="68">
        <v>85181</v>
      </c>
      <c r="G1237" s="68">
        <v>2</v>
      </c>
      <c r="H1237" s="68">
        <v>185181</v>
      </c>
      <c r="I1237" s="68">
        <v>285176</v>
      </c>
      <c r="J1237" s="68" t="s">
        <v>12578</v>
      </c>
      <c r="K1237" s="68" t="s">
        <v>12573</v>
      </c>
      <c r="L1237" s="68">
        <v>0</v>
      </c>
      <c r="M1237" s="68">
        <v>0</v>
      </c>
      <c r="N1237" s="68">
        <v>0</v>
      </c>
      <c r="O1237" s="68">
        <v>419</v>
      </c>
      <c r="P1237" s="68">
        <v>0</v>
      </c>
      <c r="Q1237" s="68">
        <v>0</v>
      </c>
      <c r="R1237" s="68">
        <v>0</v>
      </c>
      <c r="S1237" s="68">
        <v>0</v>
      </c>
      <c r="T1237" s="68">
        <v>0</v>
      </c>
      <c r="U1237" s="68">
        <v>0</v>
      </c>
      <c r="V1237" s="68">
        <v>0</v>
      </c>
      <c r="W1237" s="68">
        <v>0</v>
      </c>
      <c r="X1237" s="68">
        <v>0</v>
      </c>
      <c r="Y1237" s="68">
        <v>0</v>
      </c>
      <c r="Z1237" s="68">
        <v>0</v>
      </c>
      <c r="AA1237" s="68">
        <v>0</v>
      </c>
      <c r="AB1237" s="68">
        <v>0</v>
      </c>
      <c r="AC1237" s="68">
        <v>0</v>
      </c>
      <c r="AD1237" s="68">
        <v>0</v>
      </c>
      <c r="AE1237" s="68">
        <v>0</v>
      </c>
      <c r="AF1237" s="68">
        <v>0</v>
      </c>
      <c r="AG1237" s="68">
        <v>0</v>
      </c>
      <c r="AH1237" s="68">
        <v>0</v>
      </c>
      <c r="AI1237" s="68">
        <v>0</v>
      </c>
      <c r="AJ1237" s="68">
        <v>0</v>
      </c>
      <c r="AK1237" s="68">
        <v>0</v>
      </c>
      <c r="AL1237" s="68">
        <v>0</v>
      </c>
      <c r="AM1237" s="68">
        <v>0</v>
      </c>
      <c r="AN1237" s="68">
        <v>0</v>
      </c>
      <c r="AO1237" s="68">
        <v>0</v>
      </c>
      <c r="AP1237" s="68" t="s">
        <v>10150</v>
      </c>
      <c r="AQ1237" s="68">
        <v>1</v>
      </c>
      <c r="AR1237" s="68">
        <v>0</v>
      </c>
      <c r="AS1237" s="68">
        <v>0</v>
      </c>
      <c r="AT1237" s="68">
        <v>0</v>
      </c>
      <c r="AU1237" s="68">
        <v>0</v>
      </c>
      <c r="AV1237" s="86">
        <v>4</v>
      </c>
      <c r="AX1237" s="1">
        <v>0</v>
      </c>
      <c r="AY1237" s="1">
        <v>0</v>
      </c>
      <c r="AZ1237" s="68">
        <v>0</v>
      </c>
      <c r="BA1237" s="68">
        <v>0</v>
      </c>
      <c r="EQ1237" s="68">
        <v>10850005</v>
      </c>
      <c r="ER1237" s="175">
        <v>2</v>
      </c>
      <c r="ES1237" s="68">
        <v>650</v>
      </c>
      <c r="ET1237" s="68">
        <v>5</v>
      </c>
      <c r="EU1237" s="68">
        <v>0</v>
      </c>
      <c r="EV1237" s="68">
        <v>150005</v>
      </c>
      <c r="EW1237" s="68" t="s">
        <v>2643</v>
      </c>
      <c r="EX1237" s="68" t="str">
        <f t="shared" si="52"/>
        <v>중형</v>
      </c>
      <c r="GE1237" s="68">
        <v>33089</v>
      </c>
      <c r="GF1237" s="68" t="s">
        <v>4859</v>
      </c>
    </row>
    <row r="1238" spans="6:188" x14ac:dyDescent="0.3">
      <c r="F1238" s="68">
        <v>85182</v>
      </c>
      <c r="G1238" s="68">
        <v>2</v>
      </c>
      <c r="H1238" s="68">
        <v>185182</v>
      </c>
      <c r="I1238" s="68">
        <v>285177</v>
      </c>
      <c r="J1238" s="68" t="s">
        <v>12579</v>
      </c>
      <c r="K1238" s="68" t="s">
        <v>12580</v>
      </c>
      <c r="L1238" s="68">
        <v>0</v>
      </c>
      <c r="M1238" s="68">
        <v>0</v>
      </c>
      <c r="N1238" s="68">
        <v>0</v>
      </c>
      <c r="O1238" s="68">
        <v>420</v>
      </c>
      <c r="P1238" s="68">
        <v>0</v>
      </c>
      <c r="Q1238" s="68">
        <v>0</v>
      </c>
      <c r="R1238" s="68">
        <v>0</v>
      </c>
      <c r="S1238" s="68">
        <v>0</v>
      </c>
      <c r="T1238" s="68">
        <v>0</v>
      </c>
      <c r="U1238" s="68">
        <v>0</v>
      </c>
      <c r="V1238" s="68">
        <v>0</v>
      </c>
      <c r="W1238" s="68">
        <v>0</v>
      </c>
      <c r="X1238" s="68">
        <v>0</v>
      </c>
      <c r="Y1238" s="68">
        <v>0</v>
      </c>
      <c r="Z1238" s="68">
        <v>0</v>
      </c>
      <c r="AA1238" s="68">
        <v>0</v>
      </c>
      <c r="AB1238" s="68">
        <v>0</v>
      </c>
      <c r="AC1238" s="68">
        <v>0</v>
      </c>
      <c r="AD1238" s="68">
        <v>0</v>
      </c>
      <c r="AE1238" s="68">
        <v>0</v>
      </c>
      <c r="AF1238" s="68">
        <v>0</v>
      </c>
      <c r="AG1238" s="68">
        <v>0</v>
      </c>
      <c r="AH1238" s="68">
        <v>0</v>
      </c>
      <c r="AI1238" s="68">
        <v>0</v>
      </c>
      <c r="AJ1238" s="68">
        <v>0</v>
      </c>
      <c r="AK1238" s="68">
        <v>0</v>
      </c>
      <c r="AL1238" s="68">
        <v>0</v>
      </c>
      <c r="AM1238" s="68">
        <v>0</v>
      </c>
      <c r="AN1238" s="68">
        <v>0</v>
      </c>
      <c r="AO1238" s="68">
        <v>0</v>
      </c>
      <c r="AP1238" s="68" t="s">
        <v>10150</v>
      </c>
      <c r="AQ1238" s="68">
        <v>1</v>
      </c>
      <c r="AR1238" s="68">
        <v>0</v>
      </c>
      <c r="AS1238" s="68">
        <v>0</v>
      </c>
      <c r="AT1238" s="68">
        <v>0</v>
      </c>
      <c r="AU1238" s="68">
        <v>0</v>
      </c>
      <c r="AV1238" s="86">
        <v>4</v>
      </c>
      <c r="AX1238" s="1">
        <v>0</v>
      </c>
      <c r="AY1238" s="1">
        <v>0</v>
      </c>
      <c r="AZ1238" s="68">
        <v>0</v>
      </c>
      <c r="BA1238" s="68">
        <v>0</v>
      </c>
      <c r="EQ1238" s="68">
        <v>10950005</v>
      </c>
      <c r="ER1238" s="175">
        <v>2</v>
      </c>
      <c r="ES1238" s="68">
        <v>650</v>
      </c>
      <c r="ET1238" s="68">
        <v>5</v>
      </c>
      <c r="EU1238" s="68">
        <v>0</v>
      </c>
      <c r="EV1238" s="68">
        <v>150005</v>
      </c>
      <c r="EW1238" s="68" t="s">
        <v>2643</v>
      </c>
      <c r="EX1238" s="68" t="str">
        <f t="shared" si="52"/>
        <v>중형</v>
      </c>
      <c r="GE1238" s="68">
        <v>33090</v>
      </c>
      <c r="GF1238" s="68" t="s">
        <v>4823</v>
      </c>
    </row>
    <row r="1239" spans="6:188" x14ac:dyDescent="0.3">
      <c r="F1239" s="68">
        <v>85183</v>
      </c>
      <c r="G1239" s="68">
        <v>2</v>
      </c>
      <c r="H1239" s="68">
        <v>185183</v>
      </c>
      <c r="I1239" s="68">
        <v>285177</v>
      </c>
      <c r="J1239" s="68" t="s">
        <v>12581</v>
      </c>
      <c r="K1239" s="68" t="s">
        <v>12580</v>
      </c>
      <c r="L1239" s="68">
        <v>0</v>
      </c>
      <c r="M1239" s="68">
        <v>0</v>
      </c>
      <c r="N1239" s="68">
        <v>0</v>
      </c>
      <c r="O1239" s="68">
        <v>421</v>
      </c>
      <c r="P1239" s="68">
        <v>0</v>
      </c>
      <c r="Q1239" s="68">
        <v>0</v>
      </c>
      <c r="R1239" s="68">
        <v>0</v>
      </c>
      <c r="S1239" s="68">
        <v>0</v>
      </c>
      <c r="T1239" s="68">
        <v>0</v>
      </c>
      <c r="U1239" s="68">
        <v>0</v>
      </c>
      <c r="V1239" s="68">
        <v>0</v>
      </c>
      <c r="W1239" s="68">
        <v>0</v>
      </c>
      <c r="X1239" s="68">
        <v>0</v>
      </c>
      <c r="Y1239" s="68">
        <v>0</v>
      </c>
      <c r="Z1239" s="68">
        <v>0</v>
      </c>
      <c r="AA1239" s="68">
        <v>0</v>
      </c>
      <c r="AB1239" s="68">
        <v>0</v>
      </c>
      <c r="AC1239" s="68">
        <v>0</v>
      </c>
      <c r="AD1239" s="68">
        <v>0</v>
      </c>
      <c r="AE1239" s="68">
        <v>0</v>
      </c>
      <c r="AF1239" s="68">
        <v>0</v>
      </c>
      <c r="AG1239" s="68">
        <v>0</v>
      </c>
      <c r="AH1239" s="68">
        <v>0</v>
      </c>
      <c r="AI1239" s="68">
        <v>0</v>
      </c>
      <c r="AJ1239" s="68">
        <v>0</v>
      </c>
      <c r="AK1239" s="68">
        <v>0</v>
      </c>
      <c r="AL1239" s="68">
        <v>0</v>
      </c>
      <c r="AM1239" s="68">
        <v>0</v>
      </c>
      <c r="AN1239" s="68">
        <v>0</v>
      </c>
      <c r="AO1239" s="68">
        <v>0</v>
      </c>
      <c r="AP1239" s="68" t="s">
        <v>10150</v>
      </c>
      <c r="AQ1239" s="68">
        <v>1</v>
      </c>
      <c r="AR1239" s="68">
        <v>0</v>
      </c>
      <c r="AS1239" s="68">
        <v>0</v>
      </c>
      <c r="AT1239" s="68">
        <v>0</v>
      </c>
      <c r="AU1239" s="68">
        <v>0</v>
      </c>
      <c r="AV1239" s="86">
        <v>4</v>
      </c>
      <c r="AX1239" s="1">
        <v>0</v>
      </c>
      <c r="AY1239" s="1">
        <v>0</v>
      </c>
      <c r="AZ1239" s="68">
        <v>0</v>
      </c>
      <c r="BA1239" s="68">
        <v>0</v>
      </c>
      <c r="EQ1239" s="68">
        <v>11050005</v>
      </c>
      <c r="ER1239" s="175">
        <v>2</v>
      </c>
      <c r="ES1239" s="68">
        <v>650</v>
      </c>
      <c r="ET1239" s="68">
        <v>5</v>
      </c>
      <c r="EU1239" s="68">
        <v>0</v>
      </c>
      <c r="EV1239" s="68">
        <v>150005</v>
      </c>
      <c r="EW1239" s="68" t="s">
        <v>2643</v>
      </c>
      <c r="EX1239" s="68" t="str">
        <f t="shared" si="52"/>
        <v>중형</v>
      </c>
      <c r="GE1239" s="68">
        <v>33091</v>
      </c>
      <c r="GF1239" s="68" t="s">
        <v>4860</v>
      </c>
    </row>
    <row r="1240" spans="6:188" x14ac:dyDescent="0.3">
      <c r="F1240" s="68">
        <v>85184</v>
      </c>
      <c r="G1240" s="68">
        <v>2</v>
      </c>
      <c r="H1240" s="68">
        <v>185184</v>
      </c>
      <c r="I1240" s="68">
        <v>285177</v>
      </c>
      <c r="J1240" s="68" t="s">
        <v>12582</v>
      </c>
      <c r="K1240" s="68" t="s">
        <v>12580</v>
      </c>
      <c r="L1240" s="68">
        <v>0</v>
      </c>
      <c r="M1240" s="68">
        <v>0</v>
      </c>
      <c r="N1240" s="68">
        <v>0</v>
      </c>
      <c r="O1240" s="68">
        <v>422</v>
      </c>
      <c r="P1240" s="68">
        <v>0</v>
      </c>
      <c r="Q1240" s="68">
        <v>0</v>
      </c>
      <c r="R1240" s="68">
        <v>0</v>
      </c>
      <c r="S1240" s="68">
        <v>0</v>
      </c>
      <c r="T1240" s="68">
        <v>0</v>
      </c>
      <c r="U1240" s="68">
        <v>0</v>
      </c>
      <c r="V1240" s="68">
        <v>0</v>
      </c>
      <c r="W1240" s="68">
        <v>0</v>
      </c>
      <c r="X1240" s="68">
        <v>0</v>
      </c>
      <c r="Y1240" s="68">
        <v>0</v>
      </c>
      <c r="Z1240" s="68">
        <v>0</v>
      </c>
      <c r="AA1240" s="68">
        <v>0</v>
      </c>
      <c r="AB1240" s="68">
        <v>0</v>
      </c>
      <c r="AC1240" s="68">
        <v>0</v>
      </c>
      <c r="AD1240" s="68">
        <v>0</v>
      </c>
      <c r="AE1240" s="68">
        <v>0</v>
      </c>
      <c r="AF1240" s="68">
        <v>0</v>
      </c>
      <c r="AG1240" s="68">
        <v>0</v>
      </c>
      <c r="AH1240" s="68">
        <v>0</v>
      </c>
      <c r="AI1240" s="68">
        <v>0</v>
      </c>
      <c r="AJ1240" s="68">
        <v>0</v>
      </c>
      <c r="AK1240" s="68">
        <v>0</v>
      </c>
      <c r="AL1240" s="68">
        <v>0</v>
      </c>
      <c r="AM1240" s="68">
        <v>0</v>
      </c>
      <c r="AN1240" s="68">
        <v>0</v>
      </c>
      <c r="AO1240" s="68">
        <v>0</v>
      </c>
      <c r="AP1240" s="68" t="s">
        <v>10150</v>
      </c>
      <c r="AQ1240" s="68">
        <v>1</v>
      </c>
      <c r="AR1240" s="68">
        <v>0</v>
      </c>
      <c r="AS1240" s="68">
        <v>0</v>
      </c>
      <c r="AT1240" s="68">
        <v>0</v>
      </c>
      <c r="AU1240" s="68">
        <v>0</v>
      </c>
      <c r="AV1240" s="86">
        <v>4</v>
      </c>
      <c r="AX1240" s="1">
        <v>0</v>
      </c>
      <c r="AY1240" s="1">
        <v>0</v>
      </c>
      <c r="AZ1240" s="68">
        <v>0</v>
      </c>
      <c r="BA1240" s="68">
        <v>0</v>
      </c>
      <c r="EQ1240" s="68">
        <v>11150005</v>
      </c>
      <c r="ER1240" s="175">
        <v>2</v>
      </c>
      <c r="ES1240" s="68">
        <v>650</v>
      </c>
      <c r="ET1240" s="68">
        <v>5</v>
      </c>
      <c r="EU1240" s="68">
        <v>0</v>
      </c>
      <c r="EV1240" s="68">
        <v>150005</v>
      </c>
      <c r="EW1240" s="68" t="s">
        <v>2643</v>
      </c>
      <c r="EX1240" s="68" t="str">
        <f t="shared" si="52"/>
        <v>중형</v>
      </c>
      <c r="GE1240" s="68">
        <v>33092</v>
      </c>
      <c r="GF1240" s="68" t="s">
        <v>4861</v>
      </c>
    </row>
    <row r="1241" spans="6:188" x14ac:dyDescent="0.3">
      <c r="F1241" s="68">
        <v>85185</v>
      </c>
      <c r="G1241" s="68">
        <v>2</v>
      </c>
      <c r="H1241" s="68">
        <v>185185</v>
      </c>
      <c r="I1241" s="68">
        <v>285177</v>
      </c>
      <c r="J1241" s="68" t="s">
        <v>12583</v>
      </c>
      <c r="K1241" s="68" t="s">
        <v>12580</v>
      </c>
      <c r="L1241" s="68">
        <v>0</v>
      </c>
      <c r="M1241" s="68">
        <v>0</v>
      </c>
      <c r="N1241" s="68">
        <v>0</v>
      </c>
      <c r="O1241" s="68">
        <v>423</v>
      </c>
      <c r="P1241" s="68">
        <v>0</v>
      </c>
      <c r="Q1241" s="68">
        <v>0</v>
      </c>
      <c r="R1241" s="68">
        <v>0</v>
      </c>
      <c r="S1241" s="68">
        <v>0</v>
      </c>
      <c r="T1241" s="68">
        <v>0</v>
      </c>
      <c r="U1241" s="68">
        <v>0</v>
      </c>
      <c r="V1241" s="68">
        <v>0</v>
      </c>
      <c r="W1241" s="68">
        <v>0</v>
      </c>
      <c r="X1241" s="68">
        <v>0</v>
      </c>
      <c r="Y1241" s="68">
        <v>0</v>
      </c>
      <c r="Z1241" s="68">
        <v>0</v>
      </c>
      <c r="AA1241" s="68">
        <v>0</v>
      </c>
      <c r="AB1241" s="68">
        <v>0</v>
      </c>
      <c r="AC1241" s="68">
        <v>0</v>
      </c>
      <c r="AD1241" s="68">
        <v>0</v>
      </c>
      <c r="AE1241" s="68">
        <v>0</v>
      </c>
      <c r="AF1241" s="68">
        <v>0</v>
      </c>
      <c r="AG1241" s="68">
        <v>0</v>
      </c>
      <c r="AH1241" s="68">
        <v>0</v>
      </c>
      <c r="AI1241" s="68">
        <v>0</v>
      </c>
      <c r="AJ1241" s="68">
        <v>0</v>
      </c>
      <c r="AK1241" s="68">
        <v>0</v>
      </c>
      <c r="AL1241" s="68">
        <v>0</v>
      </c>
      <c r="AM1241" s="68">
        <v>0</v>
      </c>
      <c r="AN1241" s="68">
        <v>0</v>
      </c>
      <c r="AO1241" s="68">
        <v>0</v>
      </c>
      <c r="AP1241" s="68" t="s">
        <v>10150</v>
      </c>
      <c r="AQ1241" s="68">
        <v>1</v>
      </c>
      <c r="AR1241" s="68">
        <v>0</v>
      </c>
      <c r="AS1241" s="68">
        <v>0</v>
      </c>
      <c r="AT1241" s="68">
        <v>0</v>
      </c>
      <c r="AU1241" s="68">
        <v>0</v>
      </c>
      <c r="AV1241" s="86">
        <v>4</v>
      </c>
      <c r="AX1241" s="1">
        <v>0</v>
      </c>
      <c r="AY1241" s="1">
        <v>0</v>
      </c>
      <c r="AZ1241" s="68">
        <v>0</v>
      </c>
      <c r="BA1241" s="68">
        <v>0</v>
      </c>
      <c r="EQ1241" s="68">
        <v>11250005</v>
      </c>
      <c r="ER1241" s="175">
        <v>2</v>
      </c>
      <c r="ES1241" s="68">
        <v>650</v>
      </c>
      <c r="ET1241" s="68">
        <v>5</v>
      </c>
      <c r="EU1241" s="68">
        <v>0</v>
      </c>
      <c r="EV1241" s="68">
        <v>150005</v>
      </c>
      <c r="EW1241" s="68" t="s">
        <v>2643</v>
      </c>
      <c r="EX1241" s="68" t="str">
        <f t="shared" si="52"/>
        <v>중형</v>
      </c>
      <c r="GE1241" s="68">
        <v>33093</v>
      </c>
      <c r="GF1241" s="68" t="s">
        <v>4862</v>
      </c>
    </row>
    <row r="1242" spans="6:188" x14ac:dyDescent="0.3">
      <c r="F1242" s="68">
        <v>85186</v>
      </c>
      <c r="G1242" s="68">
        <v>2</v>
      </c>
      <c r="H1242" s="68">
        <v>185186</v>
      </c>
      <c r="I1242" s="68">
        <v>285177</v>
      </c>
      <c r="J1242" s="68" t="s">
        <v>12584</v>
      </c>
      <c r="K1242" s="68" t="s">
        <v>12580</v>
      </c>
      <c r="L1242" s="68">
        <v>0</v>
      </c>
      <c r="M1242" s="68">
        <v>0</v>
      </c>
      <c r="N1242" s="68">
        <v>0</v>
      </c>
      <c r="O1242" s="68">
        <v>424</v>
      </c>
      <c r="P1242" s="68">
        <v>0</v>
      </c>
      <c r="Q1242" s="68">
        <v>0</v>
      </c>
      <c r="R1242" s="68">
        <v>0</v>
      </c>
      <c r="S1242" s="68">
        <v>0</v>
      </c>
      <c r="T1242" s="68">
        <v>0</v>
      </c>
      <c r="U1242" s="68">
        <v>0</v>
      </c>
      <c r="V1242" s="68">
        <v>0</v>
      </c>
      <c r="W1242" s="68">
        <v>0</v>
      </c>
      <c r="X1242" s="68">
        <v>0</v>
      </c>
      <c r="Y1242" s="68">
        <v>0</v>
      </c>
      <c r="Z1242" s="68">
        <v>0</v>
      </c>
      <c r="AA1242" s="68">
        <v>0</v>
      </c>
      <c r="AB1242" s="68">
        <v>0</v>
      </c>
      <c r="AC1242" s="68">
        <v>0</v>
      </c>
      <c r="AD1242" s="68">
        <v>0</v>
      </c>
      <c r="AE1242" s="68">
        <v>0</v>
      </c>
      <c r="AF1242" s="68">
        <v>0</v>
      </c>
      <c r="AG1242" s="68">
        <v>0</v>
      </c>
      <c r="AH1242" s="68">
        <v>0</v>
      </c>
      <c r="AI1242" s="68">
        <v>0</v>
      </c>
      <c r="AJ1242" s="68">
        <v>0</v>
      </c>
      <c r="AK1242" s="68">
        <v>0</v>
      </c>
      <c r="AL1242" s="68">
        <v>0</v>
      </c>
      <c r="AM1242" s="68">
        <v>0</v>
      </c>
      <c r="AN1242" s="68">
        <v>0</v>
      </c>
      <c r="AO1242" s="68">
        <v>0</v>
      </c>
      <c r="AP1242" s="68" t="s">
        <v>10150</v>
      </c>
      <c r="AQ1242" s="68">
        <v>1</v>
      </c>
      <c r="AR1242" s="68">
        <v>0</v>
      </c>
      <c r="AS1242" s="68">
        <v>0</v>
      </c>
      <c r="AT1242" s="68">
        <v>0</v>
      </c>
      <c r="AU1242" s="68">
        <v>0</v>
      </c>
      <c r="AV1242" s="86">
        <v>4</v>
      </c>
      <c r="AX1242" s="1">
        <v>0</v>
      </c>
      <c r="AY1242" s="1">
        <v>0</v>
      </c>
      <c r="AZ1242" s="68">
        <v>0</v>
      </c>
      <c r="BA1242" s="68">
        <v>0</v>
      </c>
      <c r="EQ1242" s="68">
        <v>20150005</v>
      </c>
      <c r="ER1242" s="175">
        <v>2</v>
      </c>
      <c r="ES1242" s="68">
        <v>650</v>
      </c>
      <c r="ET1242" s="68">
        <v>5</v>
      </c>
      <c r="EU1242" s="68">
        <v>0</v>
      </c>
      <c r="EV1242" s="68">
        <v>150005</v>
      </c>
      <c r="EW1242" s="68" t="s">
        <v>2643</v>
      </c>
      <c r="EX1242" s="68" t="str">
        <f t="shared" si="52"/>
        <v>중형</v>
      </c>
      <c r="GE1242" s="68">
        <v>33094</v>
      </c>
      <c r="GF1242" s="68" t="s">
        <v>3883</v>
      </c>
    </row>
    <row r="1243" spans="6:188" x14ac:dyDescent="0.3">
      <c r="F1243" s="68">
        <v>85187</v>
      </c>
      <c r="G1243" s="68">
        <v>2</v>
      </c>
      <c r="H1243" s="68">
        <v>185187</v>
      </c>
      <c r="I1243" s="68">
        <v>285177</v>
      </c>
      <c r="J1243" s="68" t="s">
        <v>12585</v>
      </c>
      <c r="K1243" s="68" t="s">
        <v>12580</v>
      </c>
      <c r="L1243" s="68">
        <v>0</v>
      </c>
      <c r="M1243" s="68">
        <v>0</v>
      </c>
      <c r="N1243" s="68">
        <v>0</v>
      </c>
      <c r="O1243" s="68">
        <v>425</v>
      </c>
      <c r="P1243" s="68">
        <v>0</v>
      </c>
      <c r="Q1243" s="68">
        <v>0</v>
      </c>
      <c r="R1243" s="68">
        <v>0</v>
      </c>
      <c r="S1243" s="68">
        <v>0</v>
      </c>
      <c r="T1243" s="68">
        <v>0</v>
      </c>
      <c r="U1243" s="68">
        <v>0</v>
      </c>
      <c r="V1243" s="68">
        <v>0</v>
      </c>
      <c r="W1243" s="68">
        <v>0</v>
      </c>
      <c r="X1243" s="68">
        <v>0</v>
      </c>
      <c r="Y1243" s="68">
        <v>0</v>
      </c>
      <c r="Z1243" s="68">
        <v>0</v>
      </c>
      <c r="AA1243" s="68">
        <v>0</v>
      </c>
      <c r="AB1243" s="68">
        <v>0</v>
      </c>
      <c r="AC1243" s="68">
        <v>0</v>
      </c>
      <c r="AD1243" s="68">
        <v>0</v>
      </c>
      <c r="AE1243" s="68">
        <v>0</v>
      </c>
      <c r="AF1243" s="68">
        <v>0</v>
      </c>
      <c r="AG1243" s="68">
        <v>0</v>
      </c>
      <c r="AH1243" s="68">
        <v>0</v>
      </c>
      <c r="AI1243" s="68">
        <v>0</v>
      </c>
      <c r="AJ1243" s="68">
        <v>0</v>
      </c>
      <c r="AK1243" s="68">
        <v>0</v>
      </c>
      <c r="AL1243" s="68">
        <v>0</v>
      </c>
      <c r="AM1243" s="68">
        <v>0</v>
      </c>
      <c r="AN1243" s="68">
        <v>0</v>
      </c>
      <c r="AO1243" s="68">
        <v>0</v>
      </c>
      <c r="AP1243" s="68" t="s">
        <v>10150</v>
      </c>
      <c r="AQ1243" s="68">
        <v>1</v>
      </c>
      <c r="AR1243" s="68">
        <v>0</v>
      </c>
      <c r="AS1243" s="68">
        <v>0</v>
      </c>
      <c r="AT1243" s="68">
        <v>0</v>
      </c>
      <c r="AU1243" s="68">
        <v>0</v>
      </c>
      <c r="AV1243" s="86">
        <v>4</v>
      </c>
      <c r="AX1243" s="1">
        <v>0</v>
      </c>
      <c r="AY1243" s="1">
        <v>0</v>
      </c>
      <c r="AZ1243" s="68">
        <v>0</v>
      </c>
      <c r="BA1243" s="68">
        <v>0</v>
      </c>
      <c r="EQ1243" s="68">
        <v>20250005</v>
      </c>
      <c r="ER1243" s="175">
        <v>2</v>
      </c>
      <c r="ES1243" s="68">
        <v>650</v>
      </c>
      <c r="ET1243" s="68">
        <v>5</v>
      </c>
      <c r="EU1243" s="68">
        <v>0</v>
      </c>
      <c r="EV1243" s="68">
        <v>150005</v>
      </c>
      <c r="EW1243" s="68" t="s">
        <v>2643</v>
      </c>
      <c r="EX1243" s="68" t="str">
        <f t="shared" si="52"/>
        <v>중형</v>
      </c>
      <c r="GE1243" s="68">
        <v>33095</v>
      </c>
      <c r="GF1243" s="68" t="s">
        <v>4863</v>
      </c>
    </row>
    <row r="1244" spans="6:188" x14ac:dyDescent="0.3">
      <c r="F1244" s="68">
        <v>85188</v>
      </c>
      <c r="G1244" s="68">
        <v>2</v>
      </c>
      <c r="H1244" s="68">
        <v>185200</v>
      </c>
      <c r="I1244" s="68">
        <v>0</v>
      </c>
      <c r="J1244" s="68" t="s">
        <v>12586</v>
      </c>
      <c r="K1244" s="68" t="s">
        <v>12587</v>
      </c>
      <c r="L1244" s="68">
        <v>0</v>
      </c>
      <c r="M1244" s="68">
        <v>0</v>
      </c>
      <c r="N1244" s="68">
        <v>0</v>
      </c>
      <c r="O1244" s="68">
        <v>1</v>
      </c>
      <c r="P1244" s="68">
        <v>0</v>
      </c>
      <c r="Q1244" s="68">
        <v>0</v>
      </c>
      <c r="R1244" s="68">
        <v>0</v>
      </c>
      <c r="S1244" s="68">
        <v>0</v>
      </c>
      <c r="T1244" s="68">
        <v>0</v>
      </c>
      <c r="U1244" s="68">
        <v>0</v>
      </c>
      <c r="V1244" s="68">
        <v>0</v>
      </c>
      <c r="W1244" s="68">
        <v>0</v>
      </c>
      <c r="X1244" s="68">
        <v>0</v>
      </c>
      <c r="Y1244" s="68">
        <v>0</v>
      </c>
      <c r="Z1244" s="68">
        <v>0</v>
      </c>
      <c r="AA1244" s="68">
        <v>0</v>
      </c>
      <c r="AB1244" s="68">
        <v>0</v>
      </c>
      <c r="AC1244" s="68">
        <v>0</v>
      </c>
      <c r="AD1244" s="68">
        <v>0</v>
      </c>
      <c r="AE1244" s="68">
        <v>0</v>
      </c>
      <c r="AF1244" s="68">
        <v>0</v>
      </c>
      <c r="AG1244" s="68">
        <v>0</v>
      </c>
      <c r="AH1244" s="68">
        <v>0</v>
      </c>
      <c r="AI1244" s="68">
        <v>0</v>
      </c>
      <c r="AJ1244" s="68">
        <v>0</v>
      </c>
      <c r="AK1244" s="68">
        <v>0</v>
      </c>
      <c r="AL1244" s="68">
        <v>0</v>
      </c>
      <c r="AM1244" s="68">
        <v>0</v>
      </c>
      <c r="AN1244" s="68">
        <v>0</v>
      </c>
      <c r="AO1244" s="68">
        <v>0</v>
      </c>
      <c r="AP1244" s="68" t="s">
        <v>12533</v>
      </c>
      <c r="AQ1244" s="68">
        <v>1</v>
      </c>
      <c r="AR1244" s="68">
        <v>0</v>
      </c>
      <c r="AS1244" s="68">
        <v>0</v>
      </c>
      <c r="AT1244" s="68">
        <v>0</v>
      </c>
      <c r="AU1244" s="68">
        <v>0</v>
      </c>
      <c r="AV1244" s="86">
        <v>4</v>
      </c>
      <c r="AX1244" s="1">
        <v>0</v>
      </c>
      <c r="AY1244" s="1">
        <v>0</v>
      </c>
      <c r="AZ1244" s="68">
        <v>0</v>
      </c>
      <c r="BA1244" s="68">
        <v>0</v>
      </c>
      <c r="EQ1244" s="68">
        <v>20350005</v>
      </c>
      <c r="ER1244" s="175">
        <v>2</v>
      </c>
      <c r="ES1244" s="68">
        <v>650</v>
      </c>
      <c r="ET1244" s="68">
        <v>5</v>
      </c>
      <c r="EU1244" s="68">
        <v>0</v>
      </c>
      <c r="EV1244" s="68">
        <v>150005</v>
      </c>
      <c r="EW1244" s="68" t="s">
        <v>2643</v>
      </c>
      <c r="EX1244" s="68" t="str">
        <f t="shared" si="52"/>
        <v>중형</v>
      </c>
      <c r="GE1244" s="68">
        <v>33096</v>
      </c>
      <c r="GF1244" s="68" t="s">
        <v>4864</v>
      </c>
    </row>
    <row r="1245" spans="6:188" x14ac:dyDescent="0.3">
      <c r="F1245" s="68">
        <v>85189</v>
      </c>
      <c r="G1245" s="68">
        <v>2</v>
      </c>
      <c r="H1245" s="68">
        <v>185189</v>
      </c>
      <c r="I1245" s="68">
        <v>285189</v>
      </c>
      <c r="J1245" s="68" t="s">
        <v>12588</v>
      </c>
      <c r="K1245" s="68" t="s">
        <v>12589</v>
      </c>
      <c r="L1245" s="68">
        <v>0</v>
      </c>
      <c r="M1245" s="68">
        <v>0</v>
      </c>
      <c r="N1245" s="68">
        <v>0</v>
      </c>
      <c r="O1245" s="68">
        <v>433</v>
      </c>
      <c r="P1245" s="68">
        <v>0</v>
      </c>
      <c r="Q1245" s="68">
        <v>0</v>
      </c>
      <c r="R1245" s="68">
        <v>0</v>
      </c>
      <c r="S1245" s="68">
        <v>0</v>
      </c>
      <c r="T1245" s="68">
        <v>0</v>
      </c>
      <c r="U1245" s="68">
        <v>0</v>
      </c>
      <c r="V1245" s="68">
        <v>0</v>
      </c>
      <c r="W1245" s="68">
        <v>0</v>
      </c>
      <c r="X1245" s="68">
        <v>0</v>
      </c>
      <c r="Y1245" s="68">
        <v>0</v>
      </c>
      <c r="Z1245" s="68">
        <v>0</v>
      </c>
      <c r="AA1245" s="68">
        <v>0</v>
      </c>
      <c r="AB1245" s="68">
        <v>0</v>
      </c>
      <c r="AC1245" s="68">
        <v>0</v>
      </c>
      <c r="AD1245" s="68">
        <v>0</v>
      </c>
      <c r="AE1245" s="68">
        <v>0</v>
      </c>
      <c r="AF1245" s="68">
        <v>0</v>
      </c>
      <c r="AG1245" s="68">
        <v>0</v>
      </c>
      <c r="AH1245" s="68">
        <v>0</v>
      </c>
      <c r="AI1245" s="68">
        <v>0</v>
      </c>
      <c r="AJ1245" s="68">
        <v>0</v>
      </c>
      <c r="AK1245" s="68">
        <v>0</v>
      </c>
      <c r="AL1245" s="68">
        <v>0</v>
      </c>
      <c r="AM1245" s="68">
        <v>0</v>
      </c>
      <c r="AN1245" s="68">
        <v>0</v>
      </c>
      <c r="AO1245" s="68">
        <v>0</v>
      </c>
      <c r="AP1245" s="68" t="s">
        <v>12590</v>
      </c>
      <c r="AQ1245" s="68">
        <v>1</v>
      </c>
      <c r="AR1245" s="68">
        <v>0</v>
      </c>
      <c r="AS1245" s="68">
        <v>0</v>
      </c>
      <c r="AT1245" s="68">
        <v>656</v>
      </c>
      <c r="AU1245" s="68">
        <v>0</v>
      </c>
      <c r="AV1245" s="86">
        <v>4</v>
      </c>
      <c r="AX1245" s="1">
        <v>0</v>
      </c>
      <c r="AY1245" s="1">
        <v>0</v>
      </c>
      <c r="AZ1245" s="68">
        <v>0</v>
      </c>
      <c r="BA1245" s="68">
        <v>0</v>
      </c>
      <c r="EQ1245" s="68">
        <v>20450005</v>
      </c>
      <c r="ER1245" s="175">
        <v>2</v>
      </c>
      <c r="ES1245" s="68">
        <v>650</v>
      </c>
      <c r="ET1245" s="68">
        <v>5</v>
      </c>
      <c r="EU1245" s="68">
        <v>0</v>
      </c>
      <c r="EV1245" s="68">
        <v>150005</v>
      </c>
      <c r="EW1245" s="68" t="s">
        <v>2643</v>
      </c>
      <c r="EX1245" s="68" t="str">
        <f t="shared" si="52"/>
        <v>중형</v>
      </c>
      <c r="GE1245" s="68">
        <v>33097</v>
      </c>
      <c r="GF1245" s="68" t="s">
        <v>4865</v>
      </c>
    </row>
    <row r="1246" spans="6:188" x14ac:dyDescent="0.3">
      <c r="F1246" s="68">
        <v>85190</v>
      </c>
      <c r="G1246" s="68">
        <v>2</v>
      </c>
      <c r="H1246" s="68">
        <v>185190</v>
      </c>
      <c r="I1246" s="68">
        <v>285190</v>
      </c>
      <c r="J1246" s="68" t="s">
        <v>13723</v>
      </c>
      <c r="K1246" s="68" t="s">
        <v>13724</v>
      </c>
      <c r="L1246" s="68">
        <v>0</v>
      </c>
      <c r="M1246" s="68">
        <v>0</v>
      </c>
      <c r="N1246" s="68">
        <v>0</v>
      </c>
      <c r="O1246" s="68">
        <v>509</v>
      </c>
      <c r="P1246" s="68">
        <v>0</v>
      </c>
      <c r="Q1246" s="68">
        <v>0</v>
      </c>
      <c r="R1246" s="68">
        <v>0</v>
      </c>
      <c r="S1246" s="68">
        <v>0</v>
      </c>
      <c r="T1246" s="68">
        <v>0</v>
      </c>
      <c r="U1246" s="68">
        <v>0</v>
      </c>
      <c r="V1246" s="68">
        <v>0</v>
      </c>
      <c r="W1246" s="68">
        <v>0</v>
      </c>
      <c r="X1246" s="68">
        <v>0</v>
      </c>
      <c r="Y1246" s="68">
        <v>0</v>
      </c>
      <c r="Z1246" s="68">
        <v>0</v>
      </c>
      <c r="AA1246" s="68">
        <v>0</v>
      </c>
      <c r="AB1246" s="68">
        <v>0</v>
      </c>
      <c r="AC1246" s="68">
        <v>0</v>
      </c>
      <c r="AD1246" s="68">
        <v>0</v>
      </c>
      <c r="AE1246" s="68">
        <v>0</v>
      </c>
      <c r="AF1246" s="68">
        <v>0</v>
      </c>
      <c r="AG1246" s="68">
        <v>0</v>
      </c>
      <c r="AH1246" s="68">
        <v>0</v>
      </c>
      <c r="AI1246" s="68">
        <v>0</v>
      </c>
      <c r="AJ1246" s="68">
        <v>0</v>
      </c>
      <c r="AK1246" s="68">
        <v>0</v>
      </c>
      <c r="AL1246" s="68">
        <v>0</v>
      </c>
      <c r="AM1246" s="68">
        <v>0</v>
      </c>
      <c r="AN1246" s="68">
        <v>0</v>
      </c>
      <c r="AO1246" s="68">
        <v>0</v>
      </c>
      <c r="AP1246" s="68" t="s">
        <v>12591</v>
      </c>
      <c r="AQ1246" s="68">
        <v>1</v>
      </c>
      <c r="AR1246" s="68">
        <v>0</v>
      </c>
      <c r="AS1246" s="68">
        <v>0</v>
      </c>
      <c r="AT1246" s="68">
        <v>16</v>
      </c>
      <c r="AU1246" s="68">
        <v>0</v>
      </c>
      <c r="AV1246" s="86">
        <v>4</v>
      </c>
      <c r="AX1246" s="1">
        <v>0</v>
      </c>
      <c r="AY1246" s="1">
        <v>0</v>
      </c>
      <c r="AZ1246" s="68">
        <v>0</v>
      </c>
      <c r="BA1246" s="68">
        <v>0</v>
      </c>
      <c r="EQ1246" s="68">
        <v>20550005</v>
      </c>
      <c r="ER1246" s="175">
        <v>2</v>
      </c>
      <c r="ES1246" s="68">
        <v>650</v>
      </c>
      <c r="ET1246" s="68">
        <v>5</v>
      </c>
      <c r="EU1246" s="68">
        <v>0</v>
      </c>
      <c r="EV1246" s="68">
        <v>150005</v>
      </c>
      <c r="EW1246" s="68" t="s">
        <v>2643</v>
      </c>
      <c r="EX1246" s="68" t="str">
        <f t="shared" si="52"/>
        <v>중형</v>
      </c>
      <c r="GE1246" s="68">
        <v>33098</v>
      </c>
      <c r="GF1246" s="68" t="s">
        <v>4866</v>
      </c>
    </row>
    <row r="1247" spans="6:188" x14ac:dyDescent="0.3">
      <c r="F1247" s="68">
        <v>85191</v>
      </c>
      <c r="G1247" s="68">
        <v>2</v>
      </c>
      <c r="H1247" s="68">
        <v>185191</v>
      </c>
      <c r="I1247" s="68">
        <v>285191</v>
      </c>
      <c r="J1247" s="68" t="s">
        <v>12592</v>
      </c>
      <c r="K1247" s="68" t="s">
        <v>13725</v>
      </c>
      <c r="L1247" s="68">
        <v>0</v>
      </c>
      <c r="M1247" s="68">
        <v>0</v>
      </c>
      <c r="N1247" s="68">
        <v>0</v>
      </c>
      <c r="O1247" s="68">
        <v>533</v>
      </c>
      <c r="P1247" s="68">
        <v>0</v>
      </c>
      <c r="Q1247" s="68">
        <v>0</v>
      </c>
      <c r="R1247" s="68">
        <v>0</v>
      </c>
      <c r="S1247" s="68">
        <v>0</v>
      </c>
      <c r="T1247" s="68">
        <v>0</v>
      </c>
      <c r="U1247" s="68">
        <v>0</v>
      </c>
      <c r="V1247" s="68">
        <v>0</v>
      </c>
      <c r="W1247" s="68">
        <v>0</v>
      </c>
      <c r="X1247" s="68">
        <v>0</v>
      </c>
      <c r="Y1247" s="68">
        <v>0</v>
      </c>
      <c r="Z1247" s="68">
        <v>0</v>
      </c>
      <c r="AA1247" s="68">
        <v>0</v>
      </c>
      <c r="AB1247" s="68">
        <v>0</v>
      </c>
      <c r="AC1247" s="68">
        <v>0</v>
      </c>
      <c r="AD1247" s="68">
        <v>0</v>
      </c>
      <c r="AE1247" s="68">
        <v>0</v>
      </c>
      <c r="AF1247" s="68">
        <v>0</v>
      </c>
      <c r="AG1247" s="68">
        <v>0</v>
      </c>
      <c r="AH1247" s="68">
        <v>0</v>
      </c>
      <c r="AI1247" s="68">
        <v>0</v>
      </c>
      <c r="AJ1247" s="68">
        <v>0</v>
      </c>
      <c r="AK1247" s="68">
        <v>0</v>
      </c>
      <c r="AL1247" s="68">
        <v>0</v>
      </c>
      <c r="AM1247" s="68">
        <v>0</v>
      </c>
      <c r="AN1247" s="68">
        <v>0</v>
      </c>
      <c r="AO1247" s="68">
        <v>0</v>
      </c>
      <c r="AP1247" s="68" t="s">
        <v>12593</v>
      </c>
      <c r="AQ1247" s="68">
        <v>1</v>
      </c>
      <c r="AR1247" s="68">
        <v>0</v>
      </c>
      <c r="AS1247" s="68">
        <v>0</v>
      </c>
      <c r="AT1247" s="68">
        <v>16</v>
      </c>
      <c r="AU1247" s="68">
        <v>0</v>
      </c>
      <c r="AV1247" s="86">
        <v>4</v>
      </c>
      <c r="AX1247" s="1">
        <v>0</v>
      </c>
      <c r="AY1247" s="1">
        <v>0</v>
      </c>
      <c r="AZ1247" s="68">
        <v>0</v>
      </c>
      <c r="BA1247" s="68">
        <v>0</v>
      </c>
      <c r="EQ1247" s="68">
        <v>20650005</v>
      </c>
      <c r="ER1247" s="175">
        <v>2</v>
      </c>
      <c r="ES1247" s="68">
        <v>650</v>
      </c>
      <c r="ET1247" s="68">
        <v>5</v>
      </c>
      <c r="EU1247" s="68">
        <v>0</v>
      </c>
      <c r="EV1247" s="68">
        <v>150005</v>
      </c>
      <c r="EW1247" s="68" t="s">
        <v>2643</v>
      </c>
      <c r="EX1247" s="68" t="str">
        <f t="shared" si="52"/>
        <v>중형</v>
      </c>
      <c r="GE1247" s="68">
        <v>33099</v>
      </c>
      <c r="GF1247" s="68" t="s">
        <v>4867</v>
      </c>
    </row>
    <row r="1248" spans="6:188" x14ac:dyDescent="0.3">
      <c r="F1248" s="68">
        <v>85192</v>
      </c>
      <c r="G1248" s="68">
        <v>2</v>
      </c>
      <c r="H1248" s="68">
        <v>185192</v>
      </c>
      <c r="I1248" s="68">
        <v>285192</v>
      </c>
      <c r="J1248" s="68" t="s">
        <v>12594</v>
      </c>
      <c r="K1248" s="68" t="s">
        <v>13726</v>
      </c>
      <c r="L1248" s="68">
        <v>0</v>
      </c>
      <c r="M1248" s="68">
        <v>0</v>
      </c>
      <c r="N1248" s="68">
        <v>0</v>
      </c>
      <c r="O1248" s="68">
        <v>1</v>
      </c>
      <c r="P1248" s="68">
        <v>0</v>
      </c>
      <c r="Q1248" s="68">
        <v>0</v>
      </c>
      <c r="R1248" s="68">
        <v>0</v>
      </c>
      <c r="S1248" s="68">
        <v>0</v>
      </c>
      <c r="T1248" s="68">
        <v>0</v>
      </c>
      <c r="U1248" s="68">
        <v>0</v>
      </c>
      <c r="V1248" s="68">
        <v>0</v>
      </c>
      <c r="W1248" s="68">
        <v>0</v>
      </c>
      <c r="X1248" s="68">
        <v>0</v>
      </c>
      <c r="Y1248" s="68">
        <v>0</v>
      </c>
      <c r="Z1248" s="68">
        <v>0</v>
      </c>
      <c r="AA1248" s="68">
        <v>0</v>
      </c>
      <c r="AB1248" s="68">
        <v>0</v>
      </c>
      <c r="AC1248" s="68">
        <v>0</v>
      </c>
      <c r="AD1248" s="68">
        <v>0</v>
      </c>
      <c r="AE1248" s="68">
        <v>0</v>
      </c>
      <c r="AF1248" s="68">
        <v>0</v>
      </c>
      <c r="AG1248" s="68">
        <v>0</v>
      </c>
      <c r="AH1248" s="68">
        <v>0</v>
      </c>
      <c r="AI1248" s="68">
        <v>0</v>
      </c>
      <c r="AJ1248" s="68">
        <v>0</v>
      </c>
      <c r="AK1248" s="68">
        <v>0</v>
      </c>
      <c r="AL1248" s="68">
        <v>0</v>
      </c>
      <c r="AM1248" s="68">
        <v>0</v>
      </c>
      <c r="AN1248" s="68">
        <v>0</v>
      </c>
      <c r="AO1248" s="68">
        <v>0</v>
      </c>
      <c r="AP1248" s="68" t="s">
        <v>12595</v>
      </c>
      <c r="AQ1248" s="68">
        <v>1</v>
      </c>
      <c r="AR1248" s="68">
        <v>0</v>
      </c>
      <c r="AS1248" s="68">
        <v>0</v>
      </c>
      <c r="AT1248" s="68">
        <v>0</v>
      </c>
      <c r="AU1248" s="68">
        <v>0</v>
      </c>
      <c r="AV1248" s="86">
        <v>4</v>
      </c>
      <c r="AX1248" s="1">
        <v>0</v>
      </c>
      <c r="AY1248" s="1">
        <v>0</v>
      </c>
      <c r="AZ1248" s="68">
        <v>0</v>
      </c>
      <c r="BA1248" s="68">
        <v>0</v>
      </c>
      <c r="EQ1248" s="68">
        <v>20750005</v>
      </c>
      <c r="ER1248" s="175">
        <v>2</v>
      </c>
      <c r="ES1248" s="68">
        <v>650</v>
      </c>
      <c r="ET1248" s="68">
        <v>5</v>
      </c>
      <c r="EU1248" s="68">
        <v>0</v>
      </c>
      <c r="EV1248" s="68">
        <v>150005</v>
      </c>
      <c r="EW1248" s="68" t="s">
        <v>2643</v>
      </c>
      <c r="EX1248" s="68" t="str">
        <f t="shared" si="52"/>
        <v>중형</v>
      </c>
      <c r="GE1248" s="68">
        <v>33100</v>
      </c>
      <c r="GF1248" s="68" t="s">
        <v>4868</v>
      </c>
    </row>
    <row r="1249" spans="6:188" x14ac:dyDescent="0.3">
      <c r="F1249" s="68">
        <v>85193</v>
      </c>
      <c r="G1249" s="68">
        <v>2</v>
      </c>
      <c r="H1249" s="68">
        <v>185193</v>
      </c>
      <c r="I1249" s="68">
        <v>285193</v>
      </c>
      <c r="J1249" s="68" t="s">
        <v>12596</v>
      </c>
      <c r="K1249" s="68" t="s">
        <v>12597</v>
      </c>
      <c r="L1249" s="68">
        <v>0</v>
      </c>
      <c r="M1249" s="68">
        <v>0</v>
      </c>
      <c r="N1249" s="68">
        <v>0</v>
      </c>
      <c r="O1249" s="68">
        <v>1</v>
      </c>
      <c r="P1249" s="68">
        <v>0</v>
      </c>
      <c r="Q1249" s="68">
        <v>0</v>
      </c>
      <c r="R1249" s="68">
        <v>0</v>
      </c>
      <c r="S1249" s="68">
        <v>0</v>
      </c>
      <c r="T1249" s="68">
        <v>0</v>
      </c>
      <c r="U1249" s="68">
        <v>0</v>
      </c>
      <c r="V1249" s="68">
        <v>0</v>
      </c>
      <c r="W1249" s="68">
        <v>0</v>
      </c>
      <c r="X1249" s="68">
        <v>0</v>
      </c>
      <c r="Y1249" s="68">
        <v>0</v>
      </c>
      <c r="Z1249" s="68">
        <v>0</v>
      </c>
      <c r="AA1249" s="68">
        <v>0</v>
      </c>
      <c r="AB1249" s="68">
        <v>0</v>
      </c>
      <c r="AC1249" s="68">
        <v>0</v>
      </c>
      <c r="AD1249" s="68">
        <v>0</v>
      </c>
      <c r="AE1249" s="68">
        <v>0</v>
      </c>
      <c r="AF1249" s="68">
        <v>0</v>
      </c>
      <c r="AG1249" s="68">
        <v>0</v>
      </c>
      <c r="AH1249" s="68">
        <v>0</v>
      </c>
      <c r="AI1249" s="68">
        <v>0</v>
      </c>
      <c r="AJ1249" s="68">
        <v>0</v>
      </c>
      <c r="AK1249" s="68">
        <v>0</v>
      </c>
      <c r="AL1249" s="68">
        <v>0</v>
      </c>
      <c r="AM1249" s="68">
        <v>0</v>
      </c>
      <c r="AN1249" s="68">
        <v>0</v>
      </c>
      <c r="AO1249" s="68">
        <v>0</v>
      </c>
      <c r="AP1249" s="68" t="s">
        <v>12598</v>
      </c>
      <c r="AQ1249" s="68">
        <v>1</v>
      </c>
      <c r="AR1249" s="68">
        <v>0</v>
      </c>
      <c r="AS1249" s="68">
        <v>0</v>
      </c>
      <c r="AT1249" s="68">
        <v>0</v>
      </c>
      <c r="AU1249" s="68">
        <v>0</v>
      </c>
      <c r="AV1249" s="86">
        <v>4</v>
      </c>
      <c r="AX1249" s="1">
        <v>0</v>
      </c>
      <c r="AY1249" s="1">
        <v>0</v>
      </c>
      <c r="AZ1249" s="68">
        <v>0</v>
      </c>
      <c r="BA1249" s="68">
        <v>0</v>
      </c>
      <c r="EQ1249" s="68">
        <v>20850005</v>
      </c>
      <c r="ER1249" s="175">
        <v>2</v>
      </c>
      <c r="ES1249" s="68">
        <v>650</v>
      </c>
      <c r="ET1249" s="68">
        <v>5</v>
      </c>
      <c r="EU1249" s="68">
        <v>0</v>
      </c>
      <c r="EV1249" s="68">
        <v>150005</v>
      </c>
      <c r="EW1249" s="68" t="s">
        <v>2643</v>
      </c>
      <c r="EX1249" s="68" t="str">
        <f t="shared" si="52"/>
        <v>중형</v>
      </c>
      <c r="GE1249" s="68">
        <v>33101</v>
      </c>
      <c r="GF1249" s="68" t="s">
        <v>4869</v>
      </c>
    </row>
    <row r="1250" spans="6:188" x14ac:dyDescent="0.3">
      <c r="F1250" s="68">
        <v>85194</v>
      </c>
      <c r="G1250" s="68">
        <v>2</v>
      </c>
      <c r="H1250" s="68">
        <v>185194</v>
      </c>
      <c r="I1250" s="68">
        <v>285194</v>
      </c>
      <c r="J1250" s="68" t="s">
        <v>12599</v>
      </c>
      <c r="K1250" s="68" t="s">
        <v>12600</v>
      </c>
      <c r="L1250" s="68">
        <v>0</v>
      </c>
      <c r="M1250" s="68">
        <v>0</v>
      </c>
      <c r="N1250" s="68">
        <v>0</v>
      </c>
      <c r="O1250" s="68">
        <v>426</v>
      </c>
      <c r="P1250" s="68">
        <v>0</v>
      </c>
      <c r="Q1250" s="68">
        <v>0</v>
      </c>
      <c r="R1250" s="68">
        <v>0</v>
      </c>
      <c r="S1250" s="68">
        <v>0</v>
      </c>
      <c r="T1250" s="68">
        <v>0</v>
      </c>
      <c r="U1250" s="68">
        <v>0</v>
      </c>
      <c r="V1250" s="68">
        <v>0</v>
      </c>
      <c r="W1250" s="68">
        <v>0</v>
      </c>
      <c r="X1250" s="68">
        <v>0</v>
      </c>
      <c r="Y1250" s="68">
        <v>0</v>
      </c>
      <c r="Z1250" s="68">
        <v>0</v>
      </c>
      <c r="AA1250" s="68">
        <v>0</v>
      </c>
      <c r="AB1250" s="68">
        <v>0</v>
      </c>
      <c r="AC1250" s="68">
        <v>0</v>
      </c>
      <c r="AD1250" s="68">
        <v>0</v>
      </c>
      <c r="AE1250" s="68">
        <v>0</v>
      </c>
      <c r="AF1250" s="68">
        <v>0</v>
      </c>
      <c r="AG1250" s="68">
        <v>0</v>
      </c>
      <c r="AH1250" s="68">
        <v>0</v>
      </c>
      <c r="AI1250" s="68">
        <v>0</v>
      </c>
      <c r="AJ1250" s="68">
        <v>0</v>
      </c>
      <c r="AK1250" s="68">
        <v>0</v>
      </c>
      <c r="AL1250" s="68">
        <v>0</v>
      </c>
      <c r="AM1250" s="68">
        <v>0</v>
      </c>
      <c r="AN1250" s="68">
        <v>0</v>
      </c>
      <c r="AO1250" s="68">
        <v>0</v>
      </c>
      <c r="AP1250" s="68" t="s">
        <v>12601</v>
      </c>
      <c r="AQ1250" s="68">
        <v>1</v>
      </c>
      <c r="AR1250" s="68">
        <v>0</v>
      </c>
      <c r="AS1250" s="68">
        <v>0</v>
      </c>
      <c r="AT1250" s="68">
        <v>0</v>
      </c>
      <c r="AU1250" s="68">
        <v>0</v>
      </c>
      <c r="AV1250" s="86">
        <v>4</v>
      </c>
      <c r="AX1250" s="1">
        <v>0</v>
      </c>
      <c r="AY1250" s="1">
        <v>0</v>
      </c>
      <c r="AZ1250" s="68">
        <v>0</v>
      </c>
      <c r="BA1250" s="68">
        <v>0</v>
      </c>
      <c r="EQ1250" s="68">
        <v>20950005</v>
      </c>
      <c r="ER1250" s="175">
        <v>2</v>
      </c>
      <c r="ES1250" s="68">
        <v>650</v>
      </c>
      <c r="ET1250" s="68">
        <v>5</v>
      </c>
      <c r="EU1250" s="68">
        <v>0</v>
      </c>
      <c r="EV1250" s="68">
        <v>150005</v>
      </c>
      <c r="EW1250" s="68" t="s">
        <v>2643</v>
      </c>
      <c r="EX1250" s="68" t="str">
        <f t="shared" si="52"/>
        <v>중형</v>
      </c>
      <c r="GE1250" s="68">
        <v>33102</v>
      </c>
      <c r="GF1250" s="68" t="s">
        <v>4870</v>
      </c>
    </row>
    <row r="1251" spans="6:188" x14ac:dyDescent="0.3">
      <c r="F1251" s="68">
        <v>85195</v>
      </c>
      <c r="G1251" s="68">
        <v>2</v>
      </c>
      <c r="H1251" s="68">
        <v>185195</v>
      </c>
      <c r="I1251" s="68">
        <v>285194</v>
      </c>
      <c r="J1251" s="68" t="s">
        <v>12602</v>
      </c>
      <c r="K1251" s="68" t="s">
        <v>12600</v>
      </c>
      <c r="L1251" s="68">
        <v>0</v>
      </c>
      <c r="M1251" s="68">
        <v>0</v>
      </c>
      <c r="N1251" s="68">
        <v>0</v>
      </c>
      <c r="O1251" s="68">
        <v>427</v>
      </c>
      <c r="P1251" s="68">
        <v>0</v>
      </c>
      <c r="Q1251" s="68">
        <v>0</v>
      </c>
      <c r="R1251" s="68">
        <v>0</v>
      </c>
      <c r="S1251" s="68">
        <v>0</v>
      </c>
      <c r="T1251" s="68">
        <v>0</v>
      </c>
      <c r="U1251" s="68">
        <v>0</v>
      </c>
      <c r="V1251" s="68">
        <v>0</v>
      </c>
      <c r="W1251" s="68">
        <v>0</v>
      </c>
      <c r="X1251" s="68">
        <v>0</v>
      </c>
      <c r="Y1251" s="68">
        <v>0</v>
      </c>
      <c r="Z1251" s="68">
        <v>0</v>
      </c>
      <c r="AA1251" s="68">
        <v>0</v>
      </c>
      <c r="AB1251" s="68">
        <v>0</v>
      </c>
      <c r="AC1251" s="68">
        <v>0</v>
      </c>
      <c r="AD1251" s="68">
        <v>0</v>
      </c>
      <c r="AE1251" s="68">
        <v>0</v>
      </c>
      <c r="AF1251" s="68">
        <v>0</v>
      </c>
      <c r="AG1251" s="68">
        <v>0</v>
      </c>
      <c r="AH1251" s="68">
        <v>0</v>
      </c>
      <c r="AI1251" s="68">
        <v>0</v>
      </c>
      <c r="AJ1251" s="68">
        <v>0</v>
      </c>
      <c r="AK1251" s="68">
        <v>0</v>
      </c>
      <c r="AL1251" s="68">
        <v>0</v>
      </c>
      <c r="AM1251" s="68">
        <v>0</v>
      </c>
      <c r="AN1251" s="68">
        <v>0</v>
      </c>
      <c r="AO1251" s="68">
        <v>0</v>
      </c>
      <c r="AP1251" s="68" t="s">
        <v>12603</v>
      </c>
      <c r="AQ1251" s="68">
        <v>1</v>
      </c>
      <c r="AR1251" s="68">
        <v>0</v>
      </c>
      <c r="AS1251" s="68">
        <v>0</v>
      </c>
      <c r="AT1251" s="68">
        <v>0</v>
      </c>
      <c r="AU1251" s="68">
        <v>0</v>
      </c>
      <c r="AV1251" s="86">
        <v>4</v>
      </c>
      <c r="AX1251" s="1">
        <v>0</v>
      </c>
      <c r="AY1251" s="1">
        <v>0</v>
      </c>
      <c r="AZ1251" s="68">
        <v>0</v>
      </c>
      <c r="BA1251" s="68">
        <v>0</v>
      </c>
      <c r="EQ1251" s="68">
        <v>21050005</v>
      </c>
      <c r="ER1251" s="175">
        <v>2</v>
      </c>
      <c r="ES1251" s="68">
        <v>650</v>
      </c>
      <c r="ET1251" s="68">
        <v>5</v>
      </c>
      <c r="EU1251" s="68">
        <v>0</v>
      </c>
      <c r="EV1251" s="68">
        <v>150005</v>
      </c>
      <c r="EW1251" s="68" t="s">
        <v>2643</v>
      </c>
      <c r="EX1251" s="68" t="str">
        <f t="shared" si="52"/>
        <v>중형</v>
      </c>
      <c r="GE1251" s="68">
        <v>33103</v>
      </c>
      <c r="GF1251" s="68" t="s">
        <v>4871</v>
      </c>
    </row>
    <row r="1252" spans="6:188" x14ac:dyDescent="0.3">
      <c r="F1252" s="68">
        <v>85196</v>
      </c>
      <c r="G1252" s="68">
        <v>2</v>
      </c>
      <c r="H1252" s="68">
        <v>185196</v>
      </c>
      <c r="I1252" s="68">
        <v>285194</v>
      </c>
      <c r="J1252" s="68" t="s">
        <v>12604</v>
      </c>
      <c r="K1252" s="68" t="s">
        <v>12600</v>
      </c>
      <c r="L1252" s="68">
        <v>0</v>
      </c>
      <c r="M1252" s="68">
        <v>0</v>
      </c>
      <c r="N1252" s="68">
        <v>0</v>
      </c>
      <c r="O1252" s="68">
        <v>428</v>
      </c>
      <c r="P1252" s="68">
        <v>0</v>
      </c>
      <c r="Q1252" s="68">
        <v>0</v>
      </c>
      <c r="R1252" s="68">
        <v>0</v>
      </c>
      <c r="S1252" s="68">
        <v>0</v>
      </c>
      <c r="T1252" s="68">
        <v>0</v>
      </c>
      <c r="U1252" s="68">
        <v>0</v>
      </c>
      <c r="V1252" s="68">
        <v>0</v>
      </c>
      <c r="W1252" s="68">
        <v>0</v>
      </c>
      <c r="X1252" s="68">
        <v>0</v>
      </c>
      <c r="Y1252" s="68">
        <v>0</v>
      </c>
      <c r="Z1252" s="68">
        <v>0</v>
      </c>
      <c r="AA1252" s="68">
        <v>0</v>
      </c>
      <c r="AB1252" s="68">
        <v>0</v>
      </c>
      <c r="AC1252" s="68">
        <v>0</v>
      </c>
      <c r="AD1252" s="68">
        <v>0</v>
      </c>
      <c r="AE1252" s="68">
        <v>0</v>
      </c>
      <c r="AF1252" s="68">
        <v>0</v>
      </c>
      <c r="AG1252" s="68">
        <v>0</v>
      </c>
      <c r="AH1252" s="68">
        <v>0</v>
      </c>
      <c r="AI1252" s="68">
        <v>0</v>
      </c>
      <c r="AJ1252" s="68">
        <v>0</v>
      </c>
      <c r="AK1252" s="68">
        <v>0</v>
      </c>
      <c r="AL1252" s="68">
        <v>0</v>
      </c>
      <c r="AM1252" s="68">
        <v>0</v>
      </c>
      <c r="AN1252" s="68">
        <v>0</v>
      </c>
      <c r="AO1252" s="68">
        <v>0</v>
      </c>
      <c r="AP1252" s="68" t="s">
        <v>12605</v>
      </c>
      <c r="AQ1252" s="68">
        <v>1</v>
      </c>
      <c r="AR1252" s="68">
        <v>0</v>
      </c>
      <c r="AS1252" s="68">
        <v>0</v>
      </c>
      <c r="AT1252" s="68">
        <v>0</v>
      </c>
      <c r="AU1252" s="68">
        <v>0</v>
      </c>
      <c r="AV1252" s="86">
        <v>4</v>
      </c>
      <c r="AX1252" s="1">
        <v>0</v>
      </c>
      <c r="AY1252" s="1">
        <v>0</v>
      </c>
      <c r="AZ1252" s="68">
        <v>0</v>
      </c>
      <c r="BA1252" s="68">
        <v>0</v>
      </c>
      <c r="EQ1252" s="68">
        <v>21150005</v>
      </c>
      <c r="ER1252" s="175">
        <v>2</v>
      </c>
      <c r="ES1252" s="68">
        <v>650</v>
      </c>
      <c r="ET1252" s="68">
        <v>5</v>
      </c>
      <c r="EU1252" s="68">
        <v>0</v>
      </c>
      <c r="EV1252" s="68">
        <v>150005</v>
      </c>
      <c r="EW1252" s="68" t="s">
        <v>2643</v>
      </c>
      <c r="EX1252" s="68" t="str">
        <f t="shared" si="52"/>
        <v>중형</v>
      </c>
      <c r="GE1252" s="68">
        <v>33104</v>
      </c>
      <c r="GF1252" s="68" t="s">
        <v>4872</v>
      </c>
    </row>
    <row r="1253" spans="6:188" x14ac:dyDescent="0.3">
      <c r="F1253" s="68">
        <v>85197</v>
      </c>
      <c r="G1253" s="68">
        <v>2</v>
      </c>
      <c r="H1253" s="68">
        <v>185197</v>
      </c>
      <c r="I1253" s="68">
        <v>285194</v>
      </c>
      <c r="J1253" s="68" t="s">
        <v>12606</v>
      </c>
      <c r="K1253" s="68" t="s">
        <v>12600</v>
      </c>
      <c r="L1253" s="68">
        <v>0</v>
      </c>
      <c r="M1253" s="68">
        <v>0</v>
      </c>
      <c r="N1253" s="68">
        <v>0</v>
      </c>
      <c r="O1253" s="68">
        <v>429</v>
      </c>
      <c r="P1253" s="68">
        <v>0</v>
      </c>
      <c r="Q1253" s="68">
        <v>0</v>
      </c>
      <c r="R1253" s="68">
        <v>0</v>
      </c>
      <c r="S1253" s="68">
        <v>0</v>
      </c>
      <c r="T1253" s="68">
        <v>0</v>
      </c>
      <c r="U1253" s="68">
        <v>0</v>
      </c>
      <c r="V1253" s="68">
        <v>0</v>
      </c>
      <c r="W1253" s="68">
        <v>0</v>
      </c>
      <c r="X1253" s="68">
        <v>0</v>
      </c>
      <c r="Y1253" s="68">
        <v>0</v>
      </c>
      <c r="Z1253" s="68">
        <v>0</v>
      </c>
      <c r="AA1253" s="68">
        <v>0</v>
      </c>
      <c r="AB1253" s="68">
        <v>0</v>
      </c>
      <c r="AC1253" s="68">
        <v>0</v>
      </c>
      <c r="AD1253" s="68">
        <v>0</v>
      </c>
      <c r="AE1253" s="68">
        <v>0</v>
      </c>
      <c r="AF1253" s="68">
        <v>0</v>
      </c>
      <c r="AG1253" s="68">
        <v>0</v>
      </c>
      <c r="AH1253" s="68">
        <v>0</v>
      </c>
      <c r="AI1253" s="68">
        <v>0</v>
      </c>
      <c r="AJ1253" s="68">
        <v>0</v>
      </c>
      <c r="AK1253" s="68">
        <v>0</v>
      </c>
      <c r="AL1253" s="68">
        <v>0</v>
      </c>
      <c r="AM1253" s="68">
        <v>0</v>
      </c>
      <c r="AN1253" s="68">
        <v>0</v>
      </c>
      <c r="AO1253" s="68">
        <v>0</v>
      </c>
      <c r="AP1253" s="68" t="s">
        <v>12607</v>
      </c>
      <c r="AQ1253" s="68">
        <v>1</v>
      </c>
      <c r="AR1253" s="68">
        <v>0</v>
      </c>
      <c r="AS1253" s="68">
        <v>0</v>
      </c>
      <c r="AT1253" s="68">
        <v>0</v>
      </c>
      <c r="AU1253" s="68">
        <v>0</v>
      </c>
      <c r="AV1253" s="86">
        <v>4</v>
      </c>
      <c r="AX1253" s="1">
        <v>0</v>
      </c>
      <c r="AY1253" s="1">
        <v>0</v>
      </c>
      <c r="AZ1253" s="68">
        <v>0</v>
      </c>
      <c r="BA1253" s="68">
        <v>0</v>
      </c>
      <c r="EQ1253" s="68">
        <v>21250005</v>
      </c>
      <c r="ER1253" s="175">
        <v>2</v>
      </c>
      <c r="ES1253" s="68">
        <v>650</v>
      </c>
      <c r="ET1253" s="68">
        <v>5</v>
      </c>
      <c r="EU1253" s="68">
        <v>0</v>
      </c>
      <c r="EV1253" s="68">
        <v>150005</v>
      </c>
      <c r="EW1253" s="68" t="s">
        <v>2643</v>
      </c>
      <c r="EX1253" s="68" t="str">
        <f t="shared" si="52"/>
        <v>중형</v>
      </c>
      <c r="GE1253" s="68">
        <v>33105</v>
      </c>
      <c r="GF1253" s="68" t="s">
        <v>4873</v>
      </c>
    </row>
    <row r="1254" spans="6:188" x14ac:dyDescent="0.3">
      <c r="F1254" s="68">
        <v>85198</v>
      </c>
      <c r="G1254" s="68">
        <v>2</v>
      </c>
      <c r="H1254" s="68">
        <v>185198</v>
      </c>
      <c r="I1254" s="68">
        <v>285198</v>
      </c>
      <c r="J1254" s="68" t="s">
        <v>12608</v>
      </c>
      <c r="K1254" s="68" t="s">
        <v>12609</v>
      </c>
      <c r="L1254" s="68">
        <v>0</v>
      </c>
      <c r="M1254" s="68">
        <v>0</v>
      </c>
      <c r="N1254" s="68">
        <v>0</v>
      </c>
      <c r="O1254" s="68">
        <v>434</v>
      </c>
      <c r="P1254" s="68">
        <v>0</v>
      </c>
      <c r="Q1254" s="68">
        <v>0</v>
      </c>
      <c r="R1254" s="68">
        <v>0</v>
      </c>
      <c r="S1254" s="68">
        <v>0</v>
      </c>
      <c r="T1254" s="68">
        <v>0</v>
      </c>
      <c r="U1254" s="68">
        <v>0</v>
      </c>
      <c r="V1254" s="68">
        <v>0</v>
      </c>
      <c r="W1254" s="68">
        <v>0</v>
      </c>
      <c r="X1254" s="68">
        <v>0</v>
      </c>
      <c r="Y1254" s="68">
        <v>0</v>
      </c>
      <c r="Z1254" s="68">
        <v>0</v>
      </c>
      <c r="AA1254" s="68">
        <v>0</v>
      </c>
      <c r="AB1254" s="68">
        <v>0</v>
      </c>
      <c r="AC1254" s="68">
        <v>0</v>
      </c>
      <c r="AD1254" s="68">
        <v>0</v>
      </c>
      <c r="AE1254" s="68">
        <v>0</v>
      </c>
      <c r="AF1254" s="68">
        <v>0</v>
      </c>
      <c r="AG1254" s="68">
        <v>0</v>
      </c>
      <c r="AH1254" s="68">
        <v>0</v>
      </c>
      <c r="AI1254" s="68">
        <v>0</v>
      </c>
      <c r="AJ1254" s="68">
        <v>0</v>
      </c>
      <c r="AK1254" s="68">
        <v>0</v>
      </c>
      <c r="AL1254" s="68">
        <v>0</v>
      </c>
      <c r="AM1254" s="68">
        <v>0</v>
      </c>
      <c r="AN1254" s="68">
        <v>0</v>
      </c>
      <c r="AO1254" s="68">
        <v>0</v>
      </c>
      <c r="AP1254" s="68" t="s">
        <v>12610</v>
      </c>
      <c r="AQ1254" s="68">
        <v>1</v>
      </c>
      <c r="AR1254" s="68">
        <v>0</v>
      </c>
      <c r="AS1254" s="68">
        <v>0</v>
      </c>
      <c r="AT1254" s="68">
        <v>0</v>
      </c>
      <c r="AU1254" s="68">
        <v>0</v>
      </c>
      <c r="AV1254" s="86">
        <v>4</v>
      </c>
      <c r="AX1254" s="1">
        <v>0</v>
      </c>
      <c r="AY1254" s="1">
        <v>0</v>
      </c>
      <c r="AZ1254" s="68">
        <v>0</v>
      </c>
      <c r="BA1254" s="68">
        <v>0</v>
      </c>
      <c r="EQ1254" s="68">
        <v>30150005</v>
      </c>
      <c r="ER1254" s="175">
        <v>2</v>
      </c>
      <c r="ES1254" s="68">
        <v>650</v>
      </c>
      <c r="ET1254" s="68">
        <v>5</v>
      </c>
      <c r="EU1254" s="68">
        <v>0</v>
      </c>
      <c r="EV1254" s="68">
        <v>150005</v>
      </c>
      <c r="EW1254" s="68" t="s">
        <v>2643</v>
      </c>
      <c r="EX1254" s="68" t="str">
        <f t="shared" si="52"/>
        <v>중형</v>
      </c>
      <c r="GE1254" s="68">
        <v>33106</v>
      </c>
      <c r="GF1254" s="68" t="s">
        <v>4874</v>
      </c>
    </row>
    <row r="1255" spans="6:188" x14ac:dyDescent="0.3">
      <c r="F1255" s="68">
        <v>85199</v>
      </c>
      <c r="G1255" s="68">
        <v>2</v>
      </c>
      <c r="H1255" s="68">
        <v>185199</v>
      </c>
      <c r="I1255" s="68">
        <v>285199</v>
      </c>
      <c r="J1255" s="68" t="s">
        <v>12611</v>
      </c>
      <c r="K1255" s="68" t="s">
        <v>12612</v>
      </c>
      <c r="L1255" s="68">
        <v>0</v>
      </c>
      <c r="M1255" s="68">
        <v>0</v>
      </c>
      <c r="N1255" s="68">
        <v>0</v>
      </c>
      <c r="O1255" s="68">
        <v>435</v>
      </c>
      <c r="P1255" s="68">
        <v>0</v>
      </c>
      <c r="Q1255" s="68">
        <v>0</v>
      </c>
      <c r="R1255" s="68">
        <v>0</v>
      </c>
      <c r="S1255" s="68">
        <v>0</v>
      </c>
      <c r="T1255" s="68">
        <v>0</v>
      </c>
      <c r="U1255" s="68">
        <v>0</v>
      </c>
      <c r="V1255" s="68">
        <v>0</v>
      </c>
      <c r="W1255" s="68">
        <v>0</v>
      </c>
      <c r="X1255" s="68">
        <v>0</v>
      </c>
      <c r="Y1255" s="68">
        <v>0</v>
      </c>
      <c r="Z1255" s="68">
        <v>0</v>
      </c>
      <c r="AA1255" s="68">
        <v>0</v>
      </c>
      <c r="AB1255" s="68">
        <v>0</v>
      </c>
      <c r="AC1255" s="68">
        <v>0</v>
      </c>
      <c r="AD1255" s="68">
        <v>0</v>
      </c>
      <c r="AE1255" s="68">
        <v>0</v>
      </c>
      <c r="AF1255" s="68">
        <v>0</v>
      </c>
      <c r="AG1255" s="68">
        <v>0</v>
      </c>
      <c r="AH1255" s="68">
        <v>0</v>
      </c>
      <c r="AI1255" s="68">
        <v>0</v>
      </c>
      <c r="AJ1255" s="68">
        <v>0</v>
      </c>
      <c r="AK1255" s="68">
        <v>0</v>
      </c>
      <c r="AL1255" s="68">
        <v>0</v>
      </c>
      <c r="AM1255" s="68">
        <v>0</v>
      </c>
      <c r="AN1255" s="68">
        <v>0</v>
      </c>
      <c r="AO1255" s="68">
        <v>0</v>
      </c>
      <c r="AP1255" s="68" t="s">
        <v>12613</v>
      </c>
      <c r="AQ1255" s="68">
        <v>1</v>
      </c>
      <c r="AR1255" s="68">
        <v>0</v>
      </c>
      <c r="AS1255" s="68">
        <v>0</v>
      </c>
      <c r="AT1255" s="68">
        <v>0</v>
      </c>
      <c r="AU1255" s="68">
        <v>0</v>
      </c>
      <c r="AV1255" s="86">
        <v>4</v>
      </c>
      <c r="AX1255" s="1">
        <v>0</v>
      </c>
      <c r="AY1255" s="1">
        <v>0</v>
      </c>
      <c r="AZ1255" s="68">
        <v>0</v>
      </c>
      <c r="BA1255" s="68">
        <v>0</v>
      </c>
      <c r="EQ1255" s="68">
        <v>30250005</v>
      </c>
      <c r="ER1255" s="175">
        <v>2</v>
      </c>
      <c r="ES1255" s="68">
        <v>650</v>
      </c>
      <c r="ET1255" s="68">
        <v>5</v>
      </c>
      <c r="EU1255" s="68">
        <v>0</v>
      </c>
      <c r="EV1255" s="68">
        <v>150005</v>
      </c>
      <c r="EW1255" s="68" t="s">
        <v>2643</v>
      </c>
      <c r="EX1255" s="68" t="str">
        <f t="shared" si="52"/>
        <v>중형</v>
      </c>
      <c r="GE1255" s="68">
        <v>33107</v>
      </c>
      <c r="GF1255" s="68" t="s">
        <v>4875</v>
      </c>
    </row>
    <row r="1256" spans="6:188" x14ac:dyDescent="0.3">
      <c r="F1256" s="68">
        <v>85200</v>
      </c>
      <c r="G1256" s="68">
        <v>2</v>
      </c>
      <c r="H1256" s="68">
        <v>185200</v>
      </c>
      <c r="I1256" s="68">
        <v>285200</v>
      </c>
      <c r="J1256" s="68" t="s">
        <v>12614</v>
      </c>
      <c r="K1256" s="68" t="s">
        <v>12615</v>
      </c>
      <c r="L1256" s="68">
        <v>0</v>
      </c>
      <c r="M1256" s="68">
        <v>0</v>
      </c>
      <c r="N1256" s="68">
        <v>0</v>
      </c>
      <c r="O1256" s="68">
        <v>436</v>
      </c>
      <c r="P1256" s="68">
        <v>0</v>
      </c>
      <c r="Q1256" s="68">
        <v>0</v>
      </c>
      <c r="R1256" s="68">
        <v>0</v>
      </c>
      <c r="S1256" s="68">
        <v>0</v>
      </c>
      <c r="T1256" s="68">
        <v>0</v>
      </c>
      <c r="U1256" s="68">
        <v>0</v>
      </c>
      <c r="V1256" s="68">
        <v>0</v>
      </c>
      <c r="W1256" s="68">
        <v>0</v>
      </c>
      <c r="X1256" s="68">
        <v>0</v>
      </c>
      <c r="Y1256" s="68">
        <v>0</v>
      </c>
      <c r="Z1256" s="68">
        <v>0</v>
      </c>
      <c r="AA1256" s="68">
        <v>0</v>
      </c>
      <c r="AB1256" s="68">
        <v>0</v>
      </c>
      <c r="AC1256" s="68">
        <v>0</v>
      </c>
      <c r="AD1256" s="68">
        <v>0</v>
      </c>
      <c r="AE1256" s="68">
        <v>0</v>
      </c>
      <c r="AF1256" s="68">
        <v>0</v>
      </c>
      <c r="AG1256" s="68">
        <v>0</v>
      </c>
      <c r="AH1256" s="68">
        <v>0</v>
      </c>
      <c r="AI1256" s="68">
        <v>0</v>
      </c>
      <c r="AJ1256" s="68">
        <v>0</v>
      </c>
      <c r="AK1256" s="68">
        <v>0</v>
      </c>
      <c r="AL1256" s="68">
        <v>0</v>
      </c>
      <c r="AM1256" s="68">
        <v>0</v>
      </c>
      <c r="AN1256" s="68">
        <v>0</v>
      </c>
      <c r="AO1256" s="68">
        <v>0</v>
      </c>
      <c r="AP1256" s="68" t="s">
        <v>12533</v>
      </c>
      <c r="AQ1256" s="68">
        <v>1</v>
      </c>
      <c r="AR1256" s="68">
        <v>0</v>
      </c>
      <c r="AS1256" s="68">
        <v>0</v>
      </c>
      <c r="AT1256" s="68">
        <v>0</v>
      </c>
      <c r="AU1256" s="68">
        <v>0</v>
      </c>
      <c r="AV1256" s="86">
        <v>4</v>
      </c>
      <c r="AX1256" s="1">
        <v>0</v>
      </c>
      <c r="AY1256" s="1">
        <v>0</v>
      </c>
      <c r="AZ1256" s="68">
        <v>0</v>
      </c>
      <c r="BA1256" s="68">
        <v>0</v>
      </c>
      <c r="EQ1256" s="68">
        <v>30350005</v>
      </c>
      <c r="ER1256" s="175">
        <v>2</v>
      </c>
      <c r="ES1256" s="68">
        <v>650</v>
      </c>
      <c r="ET1256" s="68">
        <v>5</v>
      </c>
      <c r="EU1256" s="68">
        <v>0</v>
      </c>
      <c r="EV1256" s="68">
        <v>150005</v>
      </c>
      <c r="EW1256" s="68" t="s">
        <v>2643</v>
      </c>
      <c r="EX1256" s="68" t="str">
        <f t="shared" si="52"/>
        <v>중형</v>
      </c>
      <c r="GE1256" s="68">
        <v>33108</v>
      </c>
      <c r="GF1256" s="68" t="s">
        <v>4876</v>
      </c>
    </row>
    <row r="1257" spans="6:188" x14ac:dyDescent="0.3">
      <c r="F1257" s="68">
        <v>85201</v>
      </c>
      <c r="G1257" s="68">
        <v>2</v>
      </c>
      <c r="H1257" s="68">
        <v>185201</v>
      </c>
      <c r="I1257" s="68">
        <v>285201</v>
      </c>
      <c r="J1257" s="68" t="s">
        <v>12616</v>
      </c>
      <c r="K1257" s="68" t="s">
        <v>12617</v>
      </c>
      <c r="L1257" s="68">
        <v>0</v>
      </c>
      <c r="M1257" s="68">
        <v>0</v>
      </c>
      <c r="N1257" s="68">
        <v>0</v>
      </c>
      <c r="O1257" s="68">
        <v>437</v>
      </c>
      <c r="P1257" s="68">
        <v>0</v>
      </c>
      <c r="Q1257" s="68">
        <v>0</v>
      </c>
      <c r="R1257" s="68">
        <v>0</v>
      </c>
      <c r="S1257" s="68">
        <v>0</v>
      </c>
      <c r="T1257" s="68">
        <v>0</v>
      </c>
      <c r="U1257" s="68">
        <v>0</v>
      </c>
      <c r="V1257" s="68">
        <v>0</v>
      </c>
      <c r="W1257" s="68">
        <v>0</v>
      </c>
      <c r="X1257" s="68">
        <v>0</v>
      </c>
      <c r="Y1257" s="68">
        <v>0</v>
      </c>
      <c r="Z1257" s="68">
        <v>0</v>
      </c>
      <c r="AA1257" s="68">
        <v>0</v>
      </c>
      <c r="AB1257" s="68">
        <v>0</v>
      </c>
      <c r="AC1257" s="68">
        <v>0</v>
      </c>
      <c r="AD1257" s="68">
        <v>0</v>
      </c>
      <c r="AE1257" s="68">
        <v>0</v>
      </c>
      <c r="AF1257" s="68">
        <v>0</v>
      </c>
      <c r="AG1257" s="68">
        <v>0</v>
      </c>
      <c r="AH1257" s="68">
        <v>0</v>
      </c>
      <c r="AI1257" s="68">
        <v>0</v>
      </c>
      <c r="AJ1257" s="68">
        <v>0</v>
      </c>
      <c r="AK1257" s="68">
        <v>0</v>
      </c>
      <c r="AL1257" s="68">
        <v>0</v>
      </c>
      <c r="AM1257" s="68">
        <v>0</v>
      </c>
      <c r="AN1257" s="68">
        <v>0</v>
      </c>
      <c r="AO1257" s="68">
        <v>0</v>
      </c>
      <c r="AP1257" s="68" t="s">
        <v>12618</v>
      </c>
      <c r="AQ1257" s="68">
        <v>1</v>
      </c>
      <c r="AR1257" s="68">
        <v>0</v>
      </c>
      <c r="AS1257" s="68">
        <v>0</v>
      </c>
      <c r="AT1257" s="68">
        <v>0</v>
      </c>
      <c r="AU1257" s="68">
        <v>0</v>
      </c>
      <c r="AV1257" s="86">
        <v>4</v>
      </c>
      <c r="AX1257" s="1">
        <v>0</v>
      </c>
      <c r="AY1257" s="1">
        <v>0</v>
      </c>
      <c r="AZ1257" s="68">
        <v>0</v>
      </c>
      <c r="BA1257" s="68">
        <v>0</v>
      </c>
      <c r="EQ1257" s="68">
        <v>30450005</v>
      </c>
      <c r="ER1257" s="175">
        <v>2</v>
      </c>
      <c r="ES1257" s="68">
        <v>650</v>
      </c>
      <c r="ET1257" s="68">
        <v>5</v>
      </c>
      <c r="EU1257" s="68">
        <v>0</v>
      </c>
      <c r="EV1257" s="68">
        <v>150005</v>
      </c>
      <c r="EW1257" s="68" t="s">
        <v>2643</v>
      </c>
      <c r="EX1257" s="68" t="str">
        <f t="shared" si="52"/>
        <v>중형</v>
      </c>
      <c r="GE1257" s="68">
        <v>33109</v>
      </c>
      <c r="GF1257" s="68" t="s">
        <v>4877</v>
      </c>
    </row>
    <row r="1258" spans="6:188" x14ac:dyDescent="0.3">
      <c r="F1258" s="68">
        <v>85202</v>
      </c>
      <c r="G1258" s="68">
        <v>2</v>
      </c>
      <c r="H1258" s="68">
        <v>185202</v>
      </c>
      <c r="I1258" s="68">
        <v>285201</v>
      </c>
      <c r="J1258" s="68" t="s">
        <v>12619</v>
      </c>
      <c r="K1258" s="68" t="s">
        <v>12617</v>
      </c>
      <c r="L1258" s="68">
        <v>0</v>
      </c>
      <c r="M1258" s="68">
        <v>0</v>
      </c>
      <c r="N1258" s="68">
        <v>0</v>
      </c>
      <c r="O1258" s="68">
        <v>438</v>
      </c>
      <c r="P1258" s="68">
        <v>0</v>
      </c>
      <c r="Q1258" s="68">
        <v>0</v>
      </c>
      <c r="R1258" s="68">
        <v>0</v>
      </c>
      <c r="S1258" s="68">
        <v>0</v>
      </c>
      <c r="T1258" s="68">
        <v>0</v>
      </c>
      <c r="U1258" s="68">
        <v>0</v>
      </c>
      <c r="V1258" s="68">
        <v>0</v>
      </c>
      <c r="W1258" s="68">
        <v>0</v>
      </c>
      <c r="X1258" s="68">
        <v>0</v>
      </c>
      <c r="Y1258" s="68">
        <v>0</v>
      </c>
      <c r="Z1258" s="68">
        <v>0</v>
      </c>
      <c r="AA1258" s="68">
        <v>0</v>
      </c>
      <c r="AB1258" s="68">
        <v>0</v>
      </c>
      <c r="AC1258" s="68">
        <v>0</v>
      </c>
      <c r="AD1258" s="68">
        <v>0</v>
      </c>
      <c r="AE1258" s="68">
        <v>0</v>
      </c>
      <c r="AF1258" s="68">
        <v>0</v>
      </c>
      <c r="AG1258" s="68">
        <v>0</v>
      </c>
      <c r="AH1258" s="68">
        <v>0</v>
      </c>
      <c r="AI1258" s="68">
        <v>0</v>
      </c>
      <c r="AJ1258" s="68">
        <v>0</v>
      </c>
      <c r="AK1258" s="68">
        <v>0</v>
      </c>
      <c r="AL1258" s="68">
        <v>0</v>
      </c>
      <c r="AM1258" s="68">
        <v>0</v>
      </c>
      <c r="AN1258" s="68">
        <v>0</v>
      </c>
      <c r="AO1258" s="68">
        <v>0</v>
      </c>
      <c r="AP1258" s="68" t="s">
        <v>12620</v>
      </c>
      <c r="AQ1258" s="68">
        <v>1</v>
      </c>
      <c r="AR1258" s="68">
        <v>0</v>
      </c>
      <c r="AS1258" s="68">
        <v>0</v>
      </c>
      <c r="AT1258" s="68">
        <v>0</v>
      </c>
      <c r="AU1258" s="68">
        <v>0</v>
      </c>
      <c r="AV1258" s="86">
        <v>4</v>
      </c>
      <c r="AX1258" s="1">
        <v>0</v>
      </c>
      <c r="AY1258" s="1">
        <v>0</v>
      </c>
      <c r="AZ1258" s="68">
        <v>0</v>
      </c>
      <c r="BA1258" s="68">
        <v>0</v>
      </c>
      <c r="EQ1258" s="68">
        <v>30550005</v>
      </c>
      <c r="ER1258" s="175">
        <v>2</v>
      </c>
      <c r="ES1258" s="68">
        <v>650</v>
      </c>
      <c r="ET1258" s="68">
        <v>5</v>
      </c>
      <c r="EU1258" s="68">
        <v>0</v>
      </c>
      <c r="EV1258" s="68">
        <v>150005</v>
      </c>
      <c r="EW1258" s="68" t="s">
        <v>2643</v>
      </c>
      <c r="EX1258" s="68" t="str">
        <f t="shared" si="52"/>
        <v>중형</v>
      </c>
      <c r="GE1258" s="68">
        <v>33110</v>
      </c>
      <c r="GF1258" s="68" t="s">
        <v>4878</v>
      </c>
    </row>
    <row r="1259" spans="6:188" x14ac:dyDescent="0.3">
      <c r="F1259" s="68">
        <v>85203</v>
      </c>
      <c r="G1259" s="68">
        <v>2</v>
      </c>
      <c r="H1259" s="68">
        <v>185203</v>
      </c>
      <c r="I1259" s="68">
        <v>285201</v>
      </c>
      <c r="J1259" s="68" t="s">
        <v>12621</v>
      </c>
      <c r="K1259" s="68" t="s">
        <v>12617</v>
      </c>
      <c r="L1259" s="68">
        <v>0</v>
      </c>
      <c r="M1259" s="68">
        <v>0</v>
      </c>
      <c r="N1259" s="68">
        <v>0</v>
      </c>
      <c r="O1259" s="68">
        <v>439</v>
      </c>
      <c r="P1259" s="68">
        <v>0</v>
      </c>
      <c r="Q1259" s="68">
        <v>0</v>
      </c>
      <c r="R1259" s="68">
        <v>0</v>
      </c>
      <c r="S1259" s="68">
        <v>0</v>
      </c>
      <c r="T1259" s="68">
        <v>0</v>
      </c>
      <c r="U1259" s="68">
        <v>0</v>
      </c>
      <c r="V1259" s="68">
        <v>0</v>
      </c>
      <c r="W1259" s="68">
        <v>0</v>
      </c>
      <c r="X1259" s="68">
        <v>0</v>
      </c>
      <c r="Y1259" s="68">
        <v>0</v>
      </c>
      <c r="Z1259" s="68">
        <v>0</v>
      </c>
      <c r="AA1259" s="68">
        <v>0</v>
      </c>
      <c r="AB1259" s="68">
        <v>0</v>
      </c>
      <c r="AC1259" s="68">
        <v>0</v>
      </c>
      <c r="AD1259" s="68">
        <v>0</v>
      </c>
      <c r="AE1259" s="68">
        <v>0</v>
      </c>
      <c r="AF1259" s="68">
        <v>0</v>
      </c>
      <c r="AG1259" s="68">
        <v>0</v>
      </c>
      <c r="AH1259" s="68">
        <v>0</v>
      </c>
      <c r="AI1259" s="68">
        <v>0</v>
      </c>
      <c r="AJ1259" s="68">
        <v>0</v>
      </c>
      <c r="AK1259" s="68">
        <v>0</v>
      </c>
      <c r="AL1259" s="68">
        <v>0</v>
      </c>
      <c r="AM1259" s="68">
        <v>0</v>
      </c>
      <c r="AN1259" s="68">
        <v>0</v>
      </c>
      <c r="AO1259" s="68">
        <v>0</v>
      </c>
      <c r="AP1259" s="68" t="s">
        <v>12622</v>
      </c>
      <c r="AQ1259" s="68">
        <v>1</v>
      </c>
      <c r="AR1259" s="68">
        <v>0</v>
      </c>
      <c r="AS1259" s="68">
        <v>0</v>
      </c>
      <c r="AT1259" s="68">
        <v>0</v>
      </c>
      <c r="AU1259" s="68">
        <v>0</v>
      </c>
      <c r="AV1259" s="86">
        <v>4</v>
      </c>
      <c r="AX1259" s="1">
        <v>0</v>
      </c>
      <c r="AY1259" s="1">
        <v>0</v>
      </c>
      <c r="AZ1259" s="68">
        <v>0</v>
      </c>
      <c r="BA1259" s="68">
        <v>0</v>
      </c>
      <c r="EQ1259" s="68">
        <v>30650005</v>
      </c>
      <c r="ER1259" s="175">
        <v>2</v>
      </c>
      <c r="ES1259" s="68">
        <v>650</v>
      </c>
      <c r="ET1259" s="68">
        <v>5</v>
      </c>
      <c r="EU1259" s="68">
        <v>0</v>
      </c>
      <c r="EV1259" s="68">
        <v>150005</v>
      </c>
      <c r="EW1259" s="68" t="s">
        <v>2643</v>
      </c>
      <c r="EX1259" s="68" t="str">
        <f t="shared" si="52"/>
        <v>중형</v>
      </c>
      <c r="GE1259" s="68">
        <v>33111</v>
      </c>
      <c r="GF1259" s="68" t="s">
        <v>4879</v>
      </c>
    </row>
    <row r="1260" spans="6:188" x14ac:dyDescent="0.3">
      <c r="F1260" s="68">
        <v>85204</v>
      </c>
      <c r="G1260" s="68">
        <v>2</v>
      </c>
      <c r="H1260" s="68">
        <v>185204</v>
      </c>
      <c r="I1260" s="68">
        <v>285201</v>
      </c>
      <c r="J1260" s="68" t="s">
        <v>12623</v>
      </c>
      <c r="K1260" s="68" t="s">
        <v>12617</v>
      </c>
      <c r="L1260" s="68">
        <v>0</v>
      </c>
      <c r="M1260" s="68">
        <v>0</v>
      </c>
      <c r="N1260" s="68">
        <v>0</v>
      </c>
      <c r="O1260" s="68">
        <v>440</v>
      </c>
      <c r="P1260" s="68">
        <v>0</v>
      </c>
      <c r="Q1260" s="68">
        <v>0</v>
      </c>
      <c r="R1260" s="68">
        <v>0</v>
      </c>
      <c r="S1260" s="68">
        <v>0</v>
      </c>
      <c r="T1260" s="68">
        <v>0</v>
      </c>
      <c r="U1260" s="68">
        <v>0</v>
      </c>
      <c r="V1260" s="68">
        <v>0</v>
      </c>
      <c r="W1260" s="68">
        <v>0</v>
      </c>
      <c r="X1260" s="68">
        <v>0</v>
      </c>
      <c r="Y1260" s="68">
        <v>0</v>
      </c>
      <c r="Z1260" s="68">
        <v>0</v>
      </c>
      <c r="AA1260" s="68">
        <v>0</v>
      </c>
      <c r="AB1260" s="68">
        <v>0</v>
      </c>
      <c r="AC1260" s="68">
        <v>0</v>
      </c>
      <c r="AD1260" s="68">
        <v>0</v>
      </c>
      <c r="AE1260" s="68">
        <v>0</v>
      </c>
      <c r="AF1260" s="68">
        <v>0</v>
      </c>
      <c r="AG1260" s="68">
        <v>0</v>
      </c>
      <c r="AH1260" s="68">
        <v>0</v>
      </c>
      <c r="AI1260" s="68">
        <v>0</v>
      </c>
      <c r="AJ1260" s="68">
        <v>0</v>
      </c>
      <c r="AK1260" s="68">
        <v>0</v>
      </c>
      <c r="AL1260" s="68">
        <v>0</v>
      </c>
      <c r="AM1260" s="68">
        <v>0</v>
      </c>
      <c r="AN1260" s="68">
        <v>0</v>
      </c>
      <c r="AO1260" s="68">
        <v>0</v>
      </c>
      <c r="AP1260" s="68" t="s">
        <v>12624</v>
      </c>
      <c r="AQ1260" s="68">
        <v>1</v>
      </c>
      <c r="AR1260" s="68">
        <v>0</v>
      </c>
      <c r="AS1260" s="68">
        <v>0</v>
      </c>
      <c r="AT1260" s="68">
        <v>0</v>
      </c>
      <c r="AU1260" s="68">
        <v>0</v>
      </c>
      <c r="AV1260" s="86">
        <v>4</v>
      </c>
      <c r="AX1260" s="1">
        <v>0</v>
      </c>
      <c r="AY1260" s="1">
        <v>0</v>
      </c>
      <c r="AZ1260" s="68">
        <v>0</v>
      </c>
      <c r="BA1260" s="68">
        <v>0</v>
      </c>
      <c r="EQ1260" s="68">
        <v>30750005</v>
      </c>
      <c r="ER1260" s="175">
        <v>2</v>
      </c>
      <c r="ES1260" s="68">
        <v>650</v>
      </c>
      <c r="ET1260" s="68">
        <v>5</v>
      </c>
      <c r="EU1260" s="68">
        <v>0</v>
      </c>
      <c r="EV1260" s="68">
        <v>150005</v>
      </c>
      <c r="EW1260" s="68" t="s">
        <v>2643</v>
      </c>
      <c r="EX1260" s="68" t="str">
        <f t="shared" si="52"/>
        <v>중형</v>
      </c>
      <c r="GE1260" s="68">
        <v>33112</v>
      </c>
      <c r="GF1260" s="68" t="s">
        <v>4880</v>
      </c>
    </row>
    <row r="1261" spans="6:188" x14ac:dyDescent="0.3">
      <c r="F1261" s="68">
        <v>85205</v>
      </c>
      <c r="G1261" s="68">
        <v>2</v>
      </c>
      <c r="H1261" s="68">
        <v>185205</v>
      </c>
      <c r="I1261" s="68">
        <v>285201</v>
      </c>
      <c r="J1261" s="68" t="s">
        <v>12625</v>
      </c>
      <c r="K1261" s="68" t="s">
        <v>12617</v>
      </c>
      <c r="L1261" s="68">
        <v>0</v>
      </c>
      <c r="M1261" s="68">
        <v>0</v>
      </c>
      <c r="N1261" s="68">
        <v>0</v>
      </c>
      <c r="O1261" s="68">
        <v>441</v>
      </c>
      <c r="P1261" s="68">
        <v>0</v>
      </c>
      <c r="Q1261" s="68">
        <v>0</v>
      </c>
      <c r="R1261" s="68">
        <v>0</v>
      </c>
      <c r="S1261" s="68">
        <v>0</v>
      </c>
      <c r="T1261" s="68">
        <v>0</v>
      </c>
      <c r="U1261" s="68">
        <v>0</v>
      </c>
      <c r="V1261" s="68">
        <v>0</v>
      </c>
      <c r="W1261" s="68">
        <v>0</v>
      </c>
      <c r="X1261" s="68">
        <v>0</v>
      </c>
      <c r="Y1261" s="68">
        <v>0</v>
      </c>
      <c r="Z1261" s="68">
        <v>0</v>
      </c>
      <c r="AA1261" s="68">
        <v>0</v>
      </c>
      <c r="AB1261" s="68">
        <v>0</v>
      </c>
      <c r="AC1261" s="68">
        <v>0</v>
      </c>
      <c r="AD1261" s="68">
        <v>0</v>
      </c>
      <c r="AE1261" s="68">
        <v>0</v>
      </c>
      <c r="AF1261" s="68">
        <v>0</v>
      </c>
      <c r="AG1261" s="68">
        <v>0</v>
      </c>
      <c r="AH1261" s="68">
        <v>0</v>
      </c>
      <c r="AI1261" s="68">
        <v>0</v>
      </c>
      <c r="AJ1261" s="68">
        <v>0</v>
      </c>
      <c r="AK1261" s="68">
        <v>0</v>
      </c>
      <c r="AL1261" s="68">
        <v>0</v>
      </c>
      <c r="AM1261" s="68">
        <v>0</v>
      </c>
      <c r="AN1261" s="68">
        <v>0</v>
      </c>
      <c r="AO1261" s="68">
        <v>0</v>
      </c>
      <c r="AP1261" s="68" t="s">
        <v>12626</v>
      </c>
      <c r="AQ1261" s="68">
        <v>1</v>
      </c>
      <c r="AR1261" s="68">
        <v>0</v>
      </c>
      <c r="AS1261" s="68">
        <v>0</v>
      </c>
      <c r="AT1261" s="68">
        <v>0</v>
      </c>
      <c r="AU1261" s="68">
        <v>0</v>
      </c>
      <c r="AV1261" s="86">
        <v>4</v>
      </c>
      <c r="AX1261" s="1">
        <v>0</v>
      </c>
      <c r="AY1261" s="1">
        <v>0</v>
      </c>
      <c r="AZ1261" s="68">
        <v>0</v>
      </c>
      <c r="BA1261" s="68">
        <v>0</v>
      </c>
      <c r="EQ1261" s="68">
        <v>30850005</v>
      </c>
      <c r="ER1261" s="175">
        <v>2</v>
      </c>
      <c r="ES1261" s="68">
        <v>650</v>
      </c>
      <c r="ET1261" s="68">
        <v>5</v>
      </c>
      <c r="EU1261" s="68">
        <v>0</v>
      </c>
      <c r="EV1261" s="68">
        <v>150005</v>
      </c>
      <c r="EW1261" s="68" t="s">
        <v>2643</v>
      </c>
      <c r="EX1261" s="68" t="str">
        <f t="shared" si="52"/>
        <v>중형</v>
      </c>
      <c r="GE1261" s="68">
        <v>33113</v>
      </c>
      <c r="GF1261" s="68" t="s">
        <v>4333</v>
      </c>
    </row>
    <row r="1262" spans="6:188" x14ac:dyDescent="0.3">
      <c r="F1262" s="68">
        <v>85206</v>
      </c>
      <c r="G1262" s="68">
        <v>2</v>
      </c>
      <c r="H1262" s="68">
        <v>185206</v>
      </c>
      <c r="I1262" s="68">
        <v>285201</v>
      </c>
      <c r="J1262" s="68" t="s">
        <v>12627</v>
      </c>
      <c r="K1262" s="68" t="s">
        <v>12617</v>
      </c>
      <c r="L1262" s="68">
        <v>0</v>
      </c>
      <c r="M1262" s="68">
        <v>0</v>
      </c>
      <c r="N1262" s="68">
        <v>0</v>
      </c>
      <c r="O1262" s="68">
        <v>442</v>
      </c>
      <c r="P1262" s="68">
        <v>0</v>
      </c>
      <c r="Q1262" s="68">
        <v>0</v>
      </c>
      <c r="R1262" s="68">
        <v>0</v>
      </c>
      <c r="S1262" s="68">
        <v>0</v>
      </c>
      <c r="T1262" s="68">
        <v>0</v>
      </c>
      <c r="U1262" s="68">
        <v>0</v>
      </c>
      <c r="V1262" s="68">
        <v>0</v>
      </c>
      <c r="W1262" s="68">
        <v>0</v>
      </c>
      <c r="X1262" s="68">
        <v>0</v>
      </c>
      <c r="Y1262" s="68">
        <v>0</v>
      </c>
      <c r="Z1262" s="68">
        <v>0</v>
      </c>
      <c r="AA1262" s="68">
        <v>0</v>
      </c>
      <c r="AB1262" s="68">
        <v>0</v>
      </c>
      <c r="AC1262" s="68">
        <v>0</v>
      </c>
      <c r="AD1262" s="68">
        <v>0</v>
      </c>
      <c r="AE1262" s="68">
        <v>0</v>
      </c>
      <c r="AF1262" s="68">
        <v>0</v>
      </c>
      <c r="AG1262" s="68">
        <v>0</v>
      </c>
      <c r="AH1262" s="68">
        <v>0</v>
      </c>
      <c r="AI1262" s="68">
        <v>0</v>
      </c>
      <c r="AJ1262" s="68">
        <v>0</v>
      </c>
      <c r="AK1262" s="68">
        <v>0</v>
      </c>
      <c r="AL1262" s="68">
        <v>0</v>
      </c>
      <c r="AM1262" s="68">
        <v>0</v>
      </c>
      <c r="AN1262" s="68">
        <v>0</v>
      </c>
      <c r="AO1262" s="68">
        <v>0</v>
      </c>
      <c r="AP1262" s="68" t="s">
        <v>12628</v>
      </c>
      <c r="AQ1262" s="68">
        <v>1</v>
      </c>
      <c r="AR1262" s="68">
        <v>0</v>
      </c>
      <c r="AS1262" s="68">
        <v>0</v>
      </c>
      <c r="AT1262" s="68">
        <v>0</v>
      </c>
      <c r="AU1262" s="68">
        <v>0</v>
      </c>
      <c r="AV1262" s="86">
        <v>4</v>
      </c>
      <c r="AX1262" s="1">
        <v>0</v>
      </c>
      <c r="AY1262" s="1">
        <v>0</v>
      </c>
      <c r="AZ1262" s="68">
        <v>0</v>
      </c>
      <c r="BA1262" s="68">
        <v>0</v>
      </c>
      <c r="EQ1262" s="68">
        <v>30950005</v>
      </c>
      <c r="ER1262" s="175">
        <v>2</v>
      </c>
      <c r="ES1262" s="68">
        <v>650</v>
      </c>
      <c r="ET1262" s="68">
        <v>5</v>
      </c>
      <c r="EU1262" s="68">
        <v>0</v>
      </c>
      <c r="EV1262" s="68">
        <v>150005</v>
      </c>
      <c r="EW1262" s="68" t="s">
        <v>2643</v>
      </c>
      <c r="EX1262" s="68" t="str">
        <f t="shared" si="52"/>
        <v>중형</v>
      </c>
      <c r="GE1262" s="68">
        <v>33114</v>
      </c>
      <c r="GF1262" s="68" t="s">
        <v>4881</v>
      </c>
    </row>
    <row r="1263" spans="6:188" x14ac:dyDescent="0.3">
      <c r="F1263" s="68">
        <v>85207</v>
      </c>
      <c r="G1263" s="68">
        <v>2</v>
      </c>
      <c r="H1263" s="68">
        <v>185207</v>
      </c>
      <c r="I1263" s="68">
        <v>285201</v>
      </c>
      <c r="J1263" s="68" t="s">
        <v>12629</v>
      </c>
      <c r="K1263" s="68" t="s">
        <v>12617</v>
      </c>
      <c r="L1263" s="68">
        <v>0</v>
      </c>
      <c r="M1263" s="68">
        <v>0</v>
      </c>
      <c r="N1263" s="68">
        <v>0</v>
      </c>
      <c r="O1263" s="68">
        <v>443</v>
      </c>
      <c r="P1263" s="68">
        <v>0</v>
      </c>
      <c r="Q1263" s="68">
        <v>0</v>
      </c>
      <c r="R1263" s="68">
        <v>0</v>
      </c>
      <c r="S1263" s="68">
        <v>0</v>
      </c>
      <c r="T1263" s="68">
        <v>0</v>
      </c>
      <c r="U1263" s="68">
        <v>0</v>
      </c>
      <c r="V1263" s="68">
        <v>0</v>
      </c>
      <c r="W1263" s="68">
        <v>0</v>
      </c>
      <c r="X1263" s="68">
        <v>0</v>
      </c>
      <c r="Y1263" s="68">
        <v>0</v>
      </c>
      <c r="Z1263" s="68">
        <v>0</v>
      </c>
      <c r="AA1263" s="68">
        <v>0</v>
      </c>
      <c r="AB1263" s="68">
        <v>0</v>
      </c>
      <c r="AC1263" s="68">
        <v>0</v>
      </c>
      <c r="AD1263" s="68">
        <v>0</v>
      </c>
      <c r="AE1263" s="68">
        <v>0</v>
      </c>
      <c r="AF1263" s="68">
        <v>0</v>
      </c>
      <c r="AG1263" s="68">
        <v>0</v>
      </c>
      <c r="AH1263" s="68">
        <v>0</v>
      </c>
      <c r="AI1263" s="68">
        <v>0</v>
      </c>
      <c r="AJ1263" s="68">
        <v>0</v>
      </c>
      <c r="AK1263" s="68">
        <v>0</v>
      </c>
      <c r="AL1263" s="68">
        <v>0</v>
      </c>
      <c r="AM1263" s="68">
        <v>0</v>
      </c>
      <c r="AN1263" s="68">
        <v>0</v>
      </c>
      <c r="AO1263" s="68">
        <v>0</v>
      </c>
      <c r="AP1263" s="68" t="s">
        <v>12630</v>
      </c>
      <c r="AQ1263" s="68">
        <v>1</v>
      </c>
      <c r="AR1263" s="68">
        <v>0</v>
      </c>
      <c r="AS1263" s="68">
        <v>0</v>
      </c>
      <c r="AT1263" s="68">
        <v>0</v>
      </c>
      <c r="AU1263" s="68">
        <v>0</v>
      </c>
      <c r="AV1263" s="86">
        <v>4</v>
      </c>
      <c r="AX1263" s="1">
        <v>0</v>
      </c>
      <c r="AY1263" s="1">
        <v>0</v>
      </c>
      <c r="AZ1263" s="68">
        <v>0</v>
      </c>
      <c r="BA1263" s="68">
        <v>0</v>
      </c>
      <c r="EQ1263" s="68">
        <v>31050005</v>
      </c>
      <c r="ER1263" s="175">
        <v>2</v>
      </c>
      <c r="ES1263" s="68">
        <v>650</v>
      </c>
      <c r="ET1263" s="68">
        <v>5</v>
      </c>
      <c r="EU1263" s="68">
        <v>0</v>
      </c>
      <c r="EV1263" s="68">
        <v>150005</v>
      </c>
      <c r="EW1263" s="68" t="s">
        <v>2643</v>
      </c>
      <c r="EX1263" s="68" t="str">
        <f t="shared" si="52"/>
        <v>중형</v>
      </c>
      <c r="GE1263" s="68">
        <v>33200</v>
      </c>
      <c r="GF1263" s="68" t="s">
        <v>4882</v>
      </c>
    </row>
    <row r="1264" spans="6:188" x14ac:dyDescent="0.3">
      <c r="F1264" s="68">
        <v>85208</v>
      </c>
      <c r="G1264" s="68">
        <v>2</v>
      </c>
      <c r="H1264" s="68">
        <v>185208</v>
      </c>
      <c r="I1264" s="68">
        <v>285201</v>
      </c>
      <c r="J1264" s="68" t="s">
        <v>12631</v>
      </c>
      <c r="K1264" s="68" t="s">
        <v>12617</v>
      </c>
      <c r="L1264" s="68">
        <v>0</v>
      </c>
      <c r="M1264" s="68">
        <v>0</v>
      </c>
      <c r="N1264" s="68">
        <v>0</v>
      </c>
      <c r="O1264" s="68">
        <v>444</v>
      </c>
      <c r="P1264" s="68">
        <v>0</v>
      </c>
      <c r="Q1264" s="68">
        <v>0</v>
      </c>
      <c r="R1264" s="68">
        <v>0</v>
      </c>
      <c r="S1264" s="68">
        <v>0</v>
      </c>
      <c r="T1264" s="68">
        <v>0</v>
      </c>
      <c r="U1264" s="68">
        <v>0</v>
      </c>
      <c r="V1264" s="68">
        <v>0</v>
      </c>
      <c r="W1264" s="68">
        <v>0</v>
      </c>
      <c r="X1264" s="68">
        <v>0</v>
      </c>
      <c r="Y1264" s="68">
        <v>0</v>
      </c>
      <c r="Z1264" s="68">
        <v>0</v>
      </c>
      <c r="AA1264" s="68">
        <v>0</v>
      </c>
      <c r="AB1264" s="68">
        <v>0</v>
      </c>
      <c r="AC1264" s="68">
        <v>0</v>
      </c>
      <c r="AD1264" s="68">
        <v>0</v>
      </c>
      <c r="AE1264" s="68">
        <v>0</v>
      </c>
      <c r="AF1264" s="68">
        <v>0</v>
      </c>
      <c r="AG1264" s="68">
        <v>0</v>
      </c>
      <c r="AH1264" s="68">
        <v>0</v>
      </c>
      <c r="AI1264" s="68">
        <v>0</v>
      </c>
      <c r="AJ1264" s="68">
        <v>0</v>
      </c>
      <c r="AK1264" s="68">
        <v>0</v>
      </c>
      <c r="AL1264" s="68">
        <v>0</v>
      </c>
      <c r="AM1264" s="68">
        <v>0</v>
      </c>
      <c r="AN1264" s="68">
        <v>0</v>
      </c>
      <c r="AO1264" s="68">
        <v>0</v>
      </c>
      <c r="AP1264" s="68" t="s">
        <v>12632</v>
      </c>
      <c r="AQ1264" s="68">
        <v>1</v>
      </c>
      <c r="AR1264" s="68">
        <v>0</v>
      </c>
      <c r="AS1264" s="68">
        <v>0</v>
      </c>
      <c r="AT1264" s="68">
        <v>0</v>
      </c>
      <c r="AU1264" s="68">
        <v>0</v>
      </c>
      <c r="AV1264" s="86">
        <v>4</v>
      </c>
      <c r="AX1264" s="1">
        <v>0</v>
      </c>
      <c r="AY1264" s="1">
        <v>0</v>
      </c>
      <c r="AZ1264" s="68">
        <v>0</v>
      </c>
      <c r="BA1264" s="68">
        <v>0</v>
      </c>
      <c r="EQ1264" s="68">
        <v>31150005</v>
      </c>
      <c r="ER1264" s="175">
        <v>2</v>
      </c>
      <c r="ES1264" s="68">
        <v>650</v>
      </c>
      <c r="ET1264" s="68">
        <v>5</v>
      </c>
      <c r="EU1264" s="68">
        <v>0</v>
      </c>
      <c r="EV1264" s="68">
        <v>150005</v>
      </c>
      <c r="EW1264" s="68" t="s">
        <v>2643</v>
      </c>
      <c r="EX1264" s="68" t="str">
        <f t="shared" si="52"/>
        <v>중형</v>
      </c>
      <c r="GE1264" s="68">
        <v>33201</v>
      </c>
      <c r="GF1264" s="68" t="s">
        <v>4883</v>
      </c>
    </row>
    <row r="1265" spans="6:188" x14ac:dyDescent="0.3">
      <c r="F1265" s="68">
        <v>85209</v>
      </c>
      <c r="G1265" s="68">
        <v>2</v>
      </c>
      <c r="H1265" s="68">
        <v>185209</v>
      </c>
      <c r="I1265" s="68">
        <v>285201</v>
      </c>
      <c r="J1265" s="68" t="s">
        <v>12633</v>
      </c>
      <c r="K1265" s="68" t="s">
        <v>12617</v>
      </c>
      <c r="L1265" s="68">
        <v>0</v>
      </c>
      <c r="M1265" s="68">
        <v>0</v>
      </c>
      <c r="N1265" s="68">
        <v>0</v>
      </c>
      <c r="O1265" s="68">
        <v>445</v>
      </c>
      <c r="P1265" s="68">
        <v>0</v>
      </c>
      <c r="Q1265" s="68">
        <v>0</v>
      </c>
      <c r="R1265" s="68">
        <v>0</v>
      </c>
      <c r="S1265" s="68">
        <v>0</v>
      </c>
      <c r="T1265" s="68">
        <v>0</v>
      </c>
      <c r="U1265" s="68">
        <v>0</v>
      </c>
      <c r="V1265" s="68">
        <v>0</v>
      </c>
      <c r="W1265" s="68">
        <v>0</v>
      </c>
      <c r="X1265" s="68">
        <v>0</v>
      </c>
      <c r="Y1265" s="68">
        <v>0</v>
      </c>
      <c r="Z1265" s="68">
        <v>0</v>
      </c>
      <c r="AA1265" s="68">
        <v>0</v>
      </c>
      <c r="AB1265" s="68">
        <v>0</v>
      </c>
      <c r="AC1265" s="68">
        <v>0</v>
      </c>
      <c r="AD1265" s="68">
        <v>0</v>
      </c>
      <c r="AE1265" s="68">
        <v>0</v>
      </c>
      <c r="AF1265" s="68">
        <v>0</v>
      </c>
      <c r="AG1265" s="68">
        <v>0</v>
      </c>
      <c r="AH1265" s="68">
        <v>0</v>
      </c>
      <c r="AI1265" s="68">
        <v>0</v>
      </c>
      <c r="AJ1265" s="68">
        <v>0</v>
      </c>
      <c r="AK1265" s="68">
        <v>0</v>
      </c>
      <c r="AL1265" s="68">
        <v>0</v>
      </c>
      <c r="AM1265" s="68">
        <v>0</v>
      </c>
      <c r="AN1265" s="68">
        <v>0</v>
      </c>
      <c r="AO1265" s="68">
        <v>0</v>
      </c>
      <c r="AP1265" s="68" t="s">
        <v>12634</v>
      </c>
      <c r="AQ1265" s="68">
        <v>1</v>
      </c>
      <c r="AR1265" s="68">
        <v>0</v>
      </c>
      <c r="AS1265" s="68">
        <v>0</v>
      </c>
      <c r="AT1265" s="68">
        <v>0</v>
      </c>
      <c r="AU1265" s="68">
        <v>0</v>
      </c>
      <c r="AV1265" s="86">
        <v>4</v>
      </c>
      <c r="AX1265" s="1">
        <v>0</v>
      </c>
      <c r="AY1265" s="1">
        <v>0</v>
      </c>
      <c r="AZ1265" s="68">
        <v>0</v>
      </c>
      <c r="BA1265" s="68">
        <v>0</v>
      </c>
      <c r="EQ1265" s="68">
        <v>31250005</v>
      </c>
      <c r="ER1265" s="175">
        <v>2</v>
      </c>
      <c r="ES1265" s="68">
        <v>650</v>
      </c>
      <c r="ET1265" s="68">
        <v>5</v>
      </c>
      <c r="EU1265" s="68">
        <v>0</v>
      </c>
      <c r="EV1265" s="68">
        <v>150005</v>
      </c>
      <c r="EW1265" s="68" t="s">
        <v>2643</v>
      </c>
      <c r="EX1265" s="68" t="str">
        <f t="shared" si="52"/>
        <v>중형</v>
      </c>
      <c r="GE1265" s="68">
        <v>33202</v>
      </c>
      <c r="GF1265" s="68" t="s">
        <v>4884</v>
      </c>
    </row>
    <row r="1266" spans="6:188" x14ac:dyDescent="0.3">
      <c r="F1266" s="68">
        <v>85210</v>
      </c>
      <c r="G1266" s="68">
        <v>2</v>
      </c>
      <c r="H1266" s="68">
        <v>185210</v>
      </c>
      <c r="I1266" s="68">
        <v>285201</v>
      </c>
      <c r="J1266" s="68" t="s">
        <v>12635</v>
      </c>
      <c r="K1266" s="68" t="s">
        <v>12617</v>
      </c>
      <c r="L1266" s="68">
        <v>0</v>
      </c>
      <c r="M1266" s="68">
        <v>0</v>
      </c>
      <c r="N1266" s="68">
        <v>0</v>
      </c>
      <c r="O1266" s="68">
        <v>446</v>
      </c>
      <c r="P1266" s="68">
        <v>0</v>
      </c>
      <c r="Q1266" s="68">
        <v>0</v>
      </c>
      <c r="R1266" s="68">
        <v>0</v>
      </c>
      <c r="S1266" s="68">
        <v>0</v>
      </c>
      <c r="T1266" s="68">
        <v>0</v>
      </c>
      <c r="U1266" s="68">
        <v>0</v>
      </c>
      <c r="V1266" s="68">
        <v>0</v>
      </c>
      <c r="W1266" s="68">
        <v>0</v>
      </c>
      <c r="X1266" s="68">
        <v>0</v>
      </c>
      <c r="Y1266" s="68">
        <v>0</v>
      </c>
      <c r="Z1266" s="68">
        <v>0</v>
      </c>
      <c r="AA1266" s="68">
        <v>0</v>
      </c>
      <c r="AB1266" s="68">
        <v>0</v>
      </c>
      <c r="AC1266" s="68">
        <v>0</v>
      </c>
      <c r="AD1266" s="68">
        <v>0</v>
      </c>
      <c r="AE1266" s="68">
        <v>0</v>
      </c>
      <c r="AF1266" s="68">
        <v>0</v>
      </c>
      <c r="AG1266" s="68">
        <v>0</v>
      </c>
      <c r="AH1266" s="68">
        <v>0</v>
      </c>
      <c r="AI1266" s="68">
        <v>0</v>
      </c>
      <c r="AJ1266" s="68">
        <v>0</v>
      </c>
      <c r="AK1266" s="68">
        <v>0</v>
      </c>
      <c r="AL1266" s="68">
        <v>0</v>
      </c>
      <c r="AM1266" s="68">
        <v>0</v>
      </c>
      <c r="AN1266" s="68">
        <v>0</v>
      </c>
      <c r="AO1266" s="68">
        <v>0</v>
      </c>
      <c r="AP1266" s="68" t="s">
        <v>12636</v>
      </c>
      <c r="AQ1266" s="68">
        <v>1</v>
      </c>
      <c r="AR1266" s="68">
        <v>0</v>
      </c>
      <c r="AS1266" s="68">
        <v>0</v>
      </c>
      <c r="AT1266" s="68">
        <v>0</v>
      </c>
      <c r="AU1266" s="68">
        <v>0</v>
      </c>
      <c r="AV1266" s="86">
        <v>4</v>
      </c>
      <c r="AX1266" s="1">
        <v>0</v>
      </c>
      <c r="AY1266" s="1">
        <v>0</v>
      </c>
      <c r="AZ1266" s="68">
        <v>0</v>
      </c>
      <c r="BA1266" s="68">
        <v>0</v>
      </c>
      <c r="EQ1266" s="68">
        <v>10150006</v>
      </c>
      <c r="ER1266" s="175">
        <v>2</v>
      </c>
      <c r="ES1266" s="68">
        <v>650</v>
      </c>
      <c r="ET1266" s="68">
        <v>6</v>
      </c>
      <c r="EU1266" s="68">
        <v>0</v>
      </c>
      <c r="EV1266" s="68">
        <v>150006</v>
      </c>
      <c r="EW1266" s="68" t="s">
        <v>2644</v>
      </c>
      <c r="EX1266" s="68" t="str">
        <f t="shared" si="52"/>
        <v>중형</v>
      </c>
      <c r="GE1266" s="68">
        <v>33203</v>
      </c>
      <c r="GF1266" s="68" t="s">
        <v>4885</v>
      </c>
    </row>
    <row r="1267" spans="6:188" x14ac:dyDescent="0.3">
      <c r="F1267" s="68">
        <v>85211</v>
      </c>
      <c r="G1267" s="68">
        <v>2</v>
      </c>
      <c r="H1267" s="68">
        <v>185211</v>
      </c>
      <c r="I1267" s="68">
        <v>285211</v>
      </c>
      <c r="J1267" s="68" t="s">
        <v>12637</v>
      </c>
      <c r="K1267" s="68" t="s">
        <v>12638</v>
      </c>
      <c r="L1267" s="68">
        <v>0</v>
      </c>
      <c r="M1267" s="68">
        <v>0</v>
      </c>
      <c r="N1267" s="68">
        <v>0</v>
      </c>
      <c r="O1267" s="68">
        <v>455</v>
      </c>
      <c r="P1267" s="68">
        <v>0</v>
      </c>
      <c r="Q1267" s="68">
        <v>0</v>
      </c>
      <c r="R1267" s="68">
        <v>0</v>
      </c>
      <c r="S1267" s="68">
        <v>0</v>
      </c>
      <c r="T1267" s="68">
        <v>0</v>
      </c>
      <c r="U1267" s="68">
        <v>0</v>
      </c>
      <c r="V1267" s="68">
        <v>0</v>
      </c>
      <c r="W1267" s="68">
        <v>0</v>
      </c>
      <c r="X1267" s="68">
        <v>0</v>
      </c>
      <c r="Y1267" s="68">
        <v>0</v>
      </c>
      <c r="Z1267" s="68">
        <v>0</v>
      </c>
      <c r="AA1267" s="68">
        <v>0</v>
      </c>
      <c r="AB1267" s="68">
        <v>0</v>
      </c>
      <c r="AC1267" s="68">
        <v>0</v>
      </c>
      <c r="AD1267" s="68">
        <v>0</v>
      </c>
      <c r="AE1267" s="68">
        <v>0</v>
      </c>
      <c r="AF1267" s="68">
        <v>0</v>
      </c>
      <c r="AG1267" s="68">
        <v>0</v>
      </c>
      <c r="AH1267" s="68">
        <v>0</v>
      </c>
      <c r="AI1267" s="68">
        <v>0</v>
      </c>
      <c r="AJ1267" s="68">
        <v>0</v>
      </c>
      <c r="AK1267" s="68">
        <v>0</v>
      </c>
      <c r="AL1267" s="68">
        <v>0</v>
      </c>
      <c r="AM1267" s="68">
        <v>0</v>
      </c>
      <c r="AN1267" s="68">
        <v>0</v>
      </c>
      <c r="AO1267" s="68">
        <v>0</v>
      </c>
      <c r="AP1267" s="68" t="s">
        <v>12639</v>
      </c>
      <c r="AQ1267" s="68">
        <v>1</v>
      </c>
      <c r="AR1267" s="68">
        <v>0</v>
      </c>
      <c r="AS1267" s="68">
        <v>0</v>
      </c>
      <c r="AT1267" s="68">
        <v>0</v>
      </c>
      <c r="AU1267" s="68">
        <v>0</v>
      </c>
      <c r="AV1267" s="86">
        <v>4</v>
      </c>
      <c r="AX1267" s="1">
        <v>0</v>
      </c>
      <c r="AY1267" s="1">
        <v>0</v>
      </c>
      <c r="AZ1267" s="68">
        <v>0</v>
      </c>
      <c r="BA1267" s="68">
        <v>0</v>
      </c>
      <c r="EQ1267" s="68">
        <v>10250006</v>
      </c>
      <c r="ER1267" s="175">
        <v>2</v>
      </c>
      <c r="ES1267" s="68">
        <v>650</v>
      </c>
      <c r="ET1267" s="68">
        <v>6</v>
      </c>
      <c r="EU1267" s="68">
        <v>0</v>
      </c>
      <c r="EV1267" s="68">
        <v>150006</v>
      </c>
      <c r="EW1267" s="68" t="s">
        <v>2644</v>
      </c>
      <c r="EX1267" s="68" t="str">
        <f t="shared" si="52"/>
        <v>중형</v>
      </c>
      <c r="GE1267" s="68">
        <v>33204</v>
      </c>
      <c r="GF1267" s="68" t="s">
        <v>4886</v>
      </c>
    </row>
    <row r="1268" spans="6:188" x14ac:dyDescent="0.3">
      <c r="F1268" s="68">
        <v>85212</v>
      </c>
      <c r="G1268" s="68">
        <v>2</v>
      </c>
      <c r="H1268" s="68">
        <v>185212</v>
      </c>
      <c r="I1268" s="68">
        <v>285212</v>
      </c>
      <c r="J1268" s="68" t="s">
        <v>12640</v>
      </c>
      <c r="K1268" s="68" t="s">
        <v>12641</v>
      </c>
      <c r="L1268" s="68">
        <v>0</v>
      </c>
      <c r="M1268" s="68">
        <v>0</v>
      </c>
      <c r="N1268" s="68">
        <v>0</v>
      </c>
      <c r="O1268" s="68">
        <v>456</v>
      </c>
      <c r="P1268" s="68">
        <v>0</v>
      </c>
      <c r="Q1268" s="68">
        <v>0</v>
      </c>
      <c r="R1268" s="68">
        <v>0</v>
      </c>
      <c r="S1268" s="68">
        <v>0</v>
      </c>
      <c r="T1268" s="68">
        <v>0</v>
      </c>
      <c r="U1268" s="68">
        <v>0</v>
      </c>
      <c r="V1268" s="68">
        <v>0</v>
      </c>
      <c r="W1268" s="68">
        <v>0</v>
      </c>
      <c r="X1268" s="68">
        <v>0</v>
      </c>
      <c r="Y1268" s="68">
        <v>0</v>
      </c>
      <c r="Z1268" s="68">
        <v>0</v>
      </c>
      <c r="AA1268" s="68">
        <v>0</v>
      </c>
      <c r="AB1268" s="68">
        <v>0</v>
      </c>
      <c r="AC1268" s="68">
        <v>0</v>
      </c>
      <c r="AD1268" s="68">
        <v>0</v>
      </c>
      <c r="AE1268" s="68">
        <v>0</v>
      </c>
      <c r="AF1268" s="68">
        <v>0</v>
      </c>
      <c r="AG1268" s="68">
        <v>0</v>
      </c>
      <c r="AH1268" s="68">
        <v>0</v>
      </c>
      <c r="AI1268" s="68">
        <v>0</v>
      </c>
      <c r="AJ1268" s="68">
        <v>0</v>
      </c>
      <c r="AK1268" s="68">
        <v>0</v>
      </c>
      <c r="AL1268" s="68">
        <v>0</v>
      </c>
      <c r="AM1268" s="68">
        <v>0</v>
      </c>
      <c r="AN1268" s="68">
        <v>0</v>
      </c>
      <c r="AO1268" s="68">
        <v>0</v>
      </c>
      <c r="AP1268" s="68" t="s">
        <v>13727</v>
      </c>
      <c r="AQ1268" s="68">
        <v>1</v>
      </c>
      <c r="AR1268" s="68">
        <v>0</v>
      </c>
      <c r="AS1268" s="68">
        <v>0</v>
      </c>
      <c r="AT1268" s="68">
        <v>640</v>
      </c>
      <c r="AU1268" s="68">
        <v>0</v>
      </c>
      <c r="AV1268" s="86">
        <v>4</v>
      </c>
      <c r="AX1268" s="1">
        <v>0</v>
      </c>
      <c r="AY1268" s="1">
        <v>0</v>
      </c>
      <c r="AZ1268" s="68">
        <v>0</v>
      </c>
      <c r="BA1268" s="68">
        <v>0</v>
      </c>
      <c r="EQ1268" s="68">
        <v>10350006</v>
      </c>
      <c r="ER1268" s="175">
        <v>2</v>
      </c>
      <c r="ES1268" s="68">
        <v>650</v>
      </c>
      <c r="ET1268" s="68">
        <v>6</v>
      </c>
      <c r="EU1268" s="68">
        <v>0</v>
      </c>
      <c r="EV1268" s="68">
        <v>150006</v>
      </c>
      <c r="EW1268" s="68" t="s">
        <v>2644</v>
      </c>
      <c r="EX1268" s="68" t="str">
        <f t="shared" si="52"/>
        <v>중형</v>
      </c>
      <c r="GE1268" s="68">
        <v>33205</v>
      </c>
      <c r="GF1268" s="68" t="s">
        <v>3883</v>
      </c>
    </row>
    <row r="1269" spans="6:188" x14ac:dyDescent="0.3">
      <c r="F1269" s="68">
        <v>85213</v>
      </c>
      <c r="G1269" s="68">
        <v>2</v>
      </c>
      <c r="H1269" s="68">
        <v>185213</v>
      </c>
      <c r="I1269" s="68">
        <v>285213</v>
      </c>
      <c r="J1269" s="68" t="s">
        <v>13728</v>
      </c>
      <c r="K1269" s="68" t="s">
        <v>13729</v>
      </c>
      <c r="L1269" s="68">
        <v>0</v>
      </c>
      <c r="M1269" s="68">
        <v>0</v>
      </c>
      <c r="N1269" s="68">
        <v>0</v>
      </c>
      <c r="O1269" s="68">
        <v>510</v>
      </c>
      <c r="P1269" s="68">
        <v>0</v>
      </c>
      <c r="Q1269" s="68">
        <v>0</v>
      </c>
      <c r="R1269" s="68">
        <v>0</v>
      </c>
      <c r="S1269" s="68">
        <v>0</v>
      </c>
      <c r="T1269" s="68">
        <v>0</v>
      </c>
      <c r="U1269" s="68">
        <v>0</v>
      </c>
      <c r="V1269" s="68">
        <v>0</v>
      </c>
      <c r="W1269" s="68">
        <v>0</v>
      </c>
      <c r="X1269" s="68">
        <v>0</v>
      </c>
      <c r="Y1269" s="68">
        <v>0</v>
      </c>
      <c r="Z1269" s="68">
        <v>0</v>
      </c>
      <c r="AA1269" s="68">
        <v>0</v>
      </c>
      <c r="AB1269" s="68">
        <v>0</v>
      </c>
      <c r="AC1269" s="68">
        <v>0</v>
      </c>
      <c r="AD1269" s="68">
        <v>0</v>
      </c>
      <c r="AE1269" s="68">
        <v>0</v>
      </c>
      <c r="AF1269" s="68">
        <v>0</v>
      </c>
      <c r="AG1269" s="68">
        <v>0</v>
      </c>
      <c r="AH1269" s="68">
        <v>0</v>
      </c>
      <c r="AI1269" s="68">
        <v>0</v>
      </c>
      <c r="AJ1269" s="68">
        <v>0</v>
      </c>
      <c r="AK1269" s="68">
        <v>0</v>
      </c>
      <c r="AL1269" s="68">
        <v>0</v>
      </c>
      <c r="AM1269" s="68">
        <v>0</v>
      </c>
      <c r="AN1269" s="68">
        <v>0</v>
      </c>
      <c r="AO1269" s="68">
        <v>0</v>
      </c>
      <c r="AP1269" s="68" t="s">
        <v>12642</v>
      </c>
      <c r="AQ1269" s="68">
        <v>1</v>
      </c>
      <c r="AR1269" s="68">
        <v>0</v>
      </c>
      <c r="AS1269" s="68">
        <v>0</v>
      </c>
      <c r="AT1269" s="68">
        <v>0</v>
      </c>
      <c r="AU1269" s="68">
        <v>0</v>
      </c>
      <c r="AV1269" s="86">
        <v>4</v>
      </c>
      <c r="AX1269" s="1">
        <v>0</v>
      </c>
      <c r="AY1269" s="1">
        <v>0</v>
      </c>
      <c r="AZ1269" s="68">
        <v>0</v>
      </c>
      <c r="BA1269" s="68">
        <v>0</v>
      </c>
      <c r="EQ1269" s="68">
        <v>10450006</v>
      </c>
      <c r="ER1269" s="175">
        <v>2</v>
      </c>
      <c r="ES1269" s="68">
        <v>650</v>
      </c>
      <c r="ET1269" s="68">
        <v>6</v>
      </c>
      <c r="EU1269" s="68">
        <v>0</v>
      </c>
      <c r="EV1269" s="68">
        <v>150006</v>
      </c>
      <c r="EW1269" s="68" t="s">
        <v>2644</v>
      </c>
      <c r="EX1269" s="68" t="str">
        <f t="shared" si="52"/>
        <v>중형</v>
      </c>
      <c r="GE1269" s="68">
        <v>33206</v>
      </c>
      <c r="GF1269" s="68" t="s">
        <v>4887</v>
      </c>
    </row>
    <row r="1270" spans="6:188" x14ac:dyDescent="0.3">
      <c r="F1270" s="68">
        <v>85214</v>
      </c>
      <c r="G1270" s="68">
        <v>2</v>
      </c>
      <c r="H1270" s="68">
        <v>185214</v>
      </c>
      <c r="I1270" s="68">
        <v>285214</v>
      </c>
      <c r="J1270" s="68" t="s">
        <v>12643</v>
      </c>
      <c r="K1270" s="68" t="s">
        <v>12644</v>
      </c>
      <c r="L1270" s="68">
        <v>0</v>
      </c>
      <c r="M1270" s="68">
        <v>0</v>
      </c>
      <c r="N1270" s="68">
        <v>0</v>
      </c>
      <c r="O1270" s="68">
        <v>534</v>
      </c>
      <c r="P1270" s="68">
        <v>0</v>
      </c>
      <c r="Q1270" s="68">
        <v>0</v>
      </c>
      <c r="R1270" s="68">
        <v>0</v>
      </c>
      <c r="S1270" s="68">
        <v>0</v>
      </c>
      <c r="T1270" s="68">
        <v>0</v>
      </c>
      <c r="U1270" s="68">
        <v>0</v>
      </c>
      <c r="V1270" s="68">
        <v>0</v>
      </c>
      <c r="W1270" s="68">
        <v>0</v>
      </c>
      <c r="X1270" s="68">
        <v>0</v>
      </c>
      <c r="Y1270" s="68">
        <v>0</v>
      </c>
      <c r="Z1270" s="68">
        <v>0</v>
      </c>
      <c r="AA1270" s="68">
        <v>0</v>
      </c>
      <c r="AB1270" s="68">
        <v>0</v>
      </c>
      <c r="AC1270" s="68">
        <v>0</v>
      </c>
      <c r="AD1270" s="68">
        <v>0</v>
      </c>
      <c r="AE1270" s="68">
        <v>0</v>
      </c>
      <c r="AF1270" s="68">
        <v>0</v>
      </c>
      <c r="AG1270" s="68">
        <v>0</v>
      </c>
      <c r="AH1270" s="68">
        <v>0</v>
      </c>
      <c r="AI1270" s="68">
        <v>0</v>
      </c>
      <c r="AJ1270" s="68">
        <v>0</v>
      </c>
      <c r="AK1270" s="68">
        <v>0</v>
      </c>
      <c r="AL1270" s="68">
        <v>0</v>
      </c>
      <c r="AM1270" s="68">
        <v>0</v>
      </c>
      <c r="AN1270" s="68">
        <v>0</v>
      </c>
      <c r="AO1270" s="68">
        <v>0</v>
      </c>
      <c r="AP1270" s="68" t="s">
        <v>12645</v>
      </c>
      <c r="AQ1270" s="68">
        <v>1</v>
      </c>
      <c r="AR1270" s="68">
        <v>0</v>
      </c>
      <c r="AS1270" s="68">
        <v>0</v>
      </c>
      <c r="AT1270" s="68">
        <v>0</v>
      </c>
      <c r="AU1270" s="68">
        <v>0</v>
      </c>
      <c r="AV1270" s="86">
        <v>4</v>
      </c>
      <c r="AX1270" s="1">
        <v>0</v>
      </c>
      <c r="AY1270" s="1">
        <v>0</v>
      </c>
      <c r="AZ1270" s="68">
        <v>0</v>
      </c>
      <c r="BA1270" s="68">
        <v>0</v>
      </c>
      <c r="EQ1270" s="68">
        <v>10550006</v>
      </c>
      <c r="ER1270" s="175">
        <v>2</v>
      </c>
      <c r="ES1270" s="68">
        <v>650</v>
      </c>
      <c r="ET1270" s="68">
        <v>6</v>
      </c>
      <c r="EU1270" s="68">
        <v>0</v>
      </c>
      <c r="EV1270" s="68">
        <v>150006</v>
      </c>
      <c r="EW1270" s="68" t="s">
        <v>2644</v>
      </c>
      <c r="EX1270" s="68" t="str">
        <f t="shared" si="52"/>
        <v>중형</v>
      </c>
      <c r="GE1270" s="68">
        <v>33207</v>
      </c>
      <c r="GF1270" s="68" t="s">
        <v>4888</v>
      </c>
    </row>
    <row r="1271" spans="6:188" x14ac:dyDescent="0.3">
      <c r="F1271" s="68">
        <v>85215</v>
      </c>
      <c r="G1271" s="68">
        <v>2</v>
      </c>
      <c r="H1271" s="68">
        <v>185215</v>
      </c>
      <c r="I1271" s="68">
        <v>285215</v>
      </c>
      <c r="J1271" s="68" t="s">
        <v>12646</v>
      </c>
      <c r="K1271" s="68" t="s">
        <v>12647</v>
      </c>
      <c r="L1271" s="68">
        <v>0</v>
      </c>
      <c r="M1271" s="68">
        <v>0</v>
      </c>
      <c r="N1271" s="68">
        <v>0</v>
      </c>
      <c r="O1271" s="68">
        <v>1</v>
      </c>
      <c r="P1271" s="68">
        <v>0</v>
      </c>
      <c r="Q1271" s="68">
        <v>0</v>
      </c>
      <c r="R1271" s="68">
        <v>0</v>
      </c>
      <c r="S1271" s="68">
        <v>0</v>
      </c>
      <c r="T1271" s="68">
        <v>0</v>
      </c>
      <c r="U1271" s="68">
        <v>0</v>
      </c>
      <c r="V1271" s="68">
        <v>0</v>
      </c>
      <c r="W1271" s="68">
        <v>0</v>
      </c>
      <c r="X1271" s="68">
        <v>0</v>
      </c>
      <c r="Y1271" s="68">
        <v>0</v>
      </c>
      <c r="Z1271" s="68">
        <v>0</v>
      </c>
      <c r="AA1271" s="68">
        <v>0</v>
      </c>
      <c r="AB1271" s="68">
        <v>0</v>
      </c>
      <c r="AC1271" s="68">
        <v>0</v>
      </c>
      <c r="AD1271" s="68">
        <v>0</v>
      </c>
      <c r="AE1271" s="68">
        <v>0</v>
      </c>
      <c r="AF1271" s="68">
        <v>0</v>
      </c>
      <c r="AG1271" s="68">
        <v>0</v>
      </c>
      <c r="AH1271" s="68">
        <v>0</v>
      </c>
      <c r="AI1271" s="68">
        <v>0</v>
      </c>
      <c r="AJ1271" s="68">
        <v>0</v>
      </c>
      <c r="AK1271" s="68">
        <v>0</v>
      </c>
      <c r="AL1271" s="68">
        <v>0</v>
      </c>
      <c r="AM1271" s="68">
        <v>0</v>
      </c>
      <c r="AN1271" s="68">
        <v>0</v>
      </c>
      <c r="AO1271" s="68">
        <v>0</v>
      </c>
      <c r="AP1271" s="68" t="s">
        <v>12648</v>
      </c>
      <c r="AQ1271" s="68">
        <v>1</v>
      </c>
      <c r="AR1271" s="68">
        <v>0</v>
      </c>
      <c r="AS1271" s="68">
        <v>0</v>
      </c>
      <c r="AT1271" s="68">
        <v>0</v>
      </c>
      <c r="AU1271" s="68">
        <v>0</v>
      </c>
      <c r="AV1271" s="86">
        <v>4</v>
      </c>
      <c r="AX1271" s="1">
        <v>0</v>
      </c>
      <c r="AY1271" s="1">
        <v>0</v>
      </c>
      <c r="AZ1271" s="68">
        <v>0</v>
      </c>
      <c r="BA1271" s="68">
        <v>0</v>
      </c>
      <c r="EQ1271" s="68">
        <v>10650006</v>
      </c>
      <c r="ER1271" s="175">
        <v>2</v>
      </c>
      <c r="ES1271" s="68">
        <v>650</v>
      </c>
      <c r="ET1271" s="68">
        <v>6</v>
      </c>
      <c r="EU1271" s="68">
        <v>0</v>
      </c>
      <c r="EV1271" s="68">
        <v>150006</v>
      </c>
      <c r="EW1271" s="68" t="s">
        <v>2644</v>
      </c>
      <c r="EX1271" s="68" t="str">
        <f t="shared" si="52"/>
        <v>중형</v>
      </c>
      <c r="GE1271" s="68">
        <v>33500</v>
      </c>
      <c r="GF1271" s="68" t="s">
        <v>3329</v>
      </c>
    </row>
    <row r="1272" spans="6:188" x14ac:dyDescent="0.3">
      <c r="F1272" s="68">
        <v>85216</v>
      </c>
      <c r="G1272" s="68">
        <v>2</v>
      </c>
      <c r="H1272" s="68">
        <v>0</v>
      </c>
      <c r="I1272" s="68">
        <v>0</v>
      </c>
      <c r="J1272" s="68" t="s">
        <v>12649</v>
      </c>
      <c r="K1272" s="68">
        <v>0</v>
      </c>
      <c r="L1272" s="68">
        <v>0</v>
      </c>
      <c r="M1272" s="68">
        <v>0</v>
      </c>
      <c r="N1272" s="68">
        <v>0</v>
      </c>
      <c r="O1272" s="68">
        <v>448</v>
      </c>
      <c r="P1272" s="68">
        <v>0</v>
      </c>
      <c r="Q1272" s="68">
        <v>0</v>
      </c>
      <c r="R1272" s="68">
        <v>0</v>
      </c>
      <c r="S1272" s="68">
        <v>0</v>
      </c>
      <c r="T1272" s="68">
        <v>0</v>
      </c>
      <c r="U1272" s="68">
        <v>0</v>
      </c>
      <c r="V1272" s="68">
        <v>0</v>
      </c>
      <c r="W1272" s="68">
        <v>0</v>
      </c>
      <c r="X1272" s="68">
        <v>0</v>
      </c>
      <c r="Y1272" s="68">
        <v>0</v>
      </c>
      <c r="Z1272" s="68">
        <v>0</v>
      </c>
      <c r="AA1272" s="68">
        <v>0</v>
      </c>
      <c r="AB1272" s="68">
        <v>0</v>
      </c>
      <c r="AC1272" s="68">
        <v>0</v>
      </c>
      <c r="AD1272" s="68">
        <v>0</v>
      </c>
      <c r="AE1272" s="68">
        <v>0</v>
      </c>
      <c r="AF1272" s="68">
        <v>0</v>
      </c>
      <c r="AG1272" s="68">
        <v>0</v>
      </c>
      <c r="AH1272" s="68">
        <v>0</v>
      </c>
      <c r="AI1272" s="68">
        <v>0</v>
      </c>
      <c r="AJ1272" s="68">
        <v>0</v>
      </c>
      <c r="AK1272" s="68">
        <v>0</v>
      </c>
      <c r="AL1272" s="68">
        <v>0</v>
      </c>
      <c r="AM1272" s="68">
        <v>0</v>
      </c>
      <c r="AN1272" s="68">
        <v>0</v>
      </c>
      <c r="AO1272" s="68">
        <v>0</v>
      </c>
      <c r="AP1272" s="68" t="s">
        <v>12593</v>
      </c>
      <c r="AQ1272" s="68">
        <v>1</v>
      </c>
      <c r="AR1272" s="68">
        <v>0</v>
      </c>
      <c r="AS1272" s="68">
        <v>0</v>
      </c>
      <c r="AT1272" s="68">
        <v>0</v>
      </c>
      <c r="AU1272" s="68">
        <v>0</v>
      </c>
      <c r="AV1272" s="86">
        <v>4</v>
      </c>
      <c r="AX1272" s="1">
        <v>0</v>
      </c>
      <c r="AY1272" s="1">
        <v>0</v>
      </c>
      <c r="AZ1272" s="68">
        <v>0</v>
      </c>
      <c r="BA1272" s="68">
        <v>0</v>
      </c>
      <c r="EQ1272" s="68">
        <v>10750006</v>
      </c>
      <c r="ER1272" s="175">
        <v>2</v>
      </c>
      <c r="ES1272" s="68">
        <v>650</v>
      </c>
      <c r="ET1272" s="68">
        <v>6</v>
      </c>
      <c r="EU1272" s="68">
        <v>0</v>
      </c>
      <c r="EV1272" s="68">
        <v>150006</v>
      </c>
      <c r="EW1272" s="68" t="s">
        <v>2644</v>
      </c>
      <c r="EX1272" s="68" t="str">
        <f t="shared" si="52"/>
        <v>중형</v>
      </c>
      <c r="GE1272" s="68">
        <v>33501</v>
      </c>
      <c r="GF1272" s="68" t="s">
        <v>4889</v>
      </c>
    </row>
    <row r="1273" spans="6:188" x14ac:dyDescent="0.3">
      <c r="F1273" s="68">
        <v>85217</v>
      </c>
      <c r="G1273" s="68">
        <v>2</v>
      </c>
      <c r="H1273" s="68">
        <v>185217</v>
      </c>
      <c r="I1273" s="68">
        <v>0</v>
      </c>
      <c r="J1273" s="68" t="s">
        <v>12650</v>
      </c>
      <c r="K1273" s="68" t="s">
        <v>12651</v>
      </c>
      <c r="L1273" s="68">
        <v>0</v>
      </c>
      <c r="M1273" s="68">
        <v>0</v>
      </c>
      <c r="N1273" s="68">
        <v>0</v>
      </c>
      <c r="O1273" s="68">
        <v>449</v>
      </c>
      <c r="P1273" s="68">
        <v>0</v>
      </c>
      <c r="Q1273" s="68">
        <v>0</v>
      </c>
      <c r="R1273" s="68">
        <v>0</v>
      </c>
      <c r="S1273" s="68">
        <v>0</v>
      </c>
      <c r="T1273" s="68">
        <v>0</v>
      </c>
      <c r="U1273" s="68">
        <v>0</v>
      </c>
      <c r="V1273" s="68">
        <v>0</v>
      </c>
      <c r="W1273" s="68">
        <v>0</v>
      </c>
      <c r="X1273" s="68">
        <v>0</v>
      </c>
      <c r="Y1273" s="68">
        <v>0</v>
      </c>
      <c r="Z1273" s="68">
        <v>0</v>
      </c>
      <c r="AA1273" s="68">
        <v>0</v>
      </c>
      <c r="AB1273" s="68">
        <v>0</v>
      </c>
      <c r="AC1273" s="68">
        <v>0</v>
      </c>
      <c r="AD1273" s="68">
        <v>0</v>
      </c>
      <c r="AE1273" s="68">
        <v>0</v>
      </c>
      <c r="AF1273" s="68">
        <v>0</v>
      </c>
      <c r="AG1273" s="68">
        <v>0</v>
      </c>
      <c r="AH1273" s="68">
        <v>0</v>
      </c>
      <c r="AI1273" s="68">
        <v>0</v>
      </c>
      <c r="AJ1273" s="68">
        <v>0</v>
      </c>
      <c r="AK1273" s="68">
        <v>0</v>
      </c>
      <c r="AL1273" s="68">
        <v>0</v>
      </c>
      <c r="AM1273" s="68">
        <v>0</v>
      </c>
      <c r="AN1273" s="68">
        <v>0</v>
      </c>
      <c r="AO1273" s="68">
        <v>0</v>
      </c>
      <c r="AP1273" s="68" t="s">
        <v>12598</v>
      </c>
      <c r="AQ1273" s="68">
        <v>1</v>
      </c>
      <c r="AR1273" s="68">
        <v>0</v>
      </c>
      <c r="AS1273" s="68">
        <v>0</v>
      </c>
      <c r="AT1273" s="68">
        <v>0</v>
      </c>
      <c r="AU1273" s="68">
        <v>0</v>
      </c>
      <c r="AV1273" s="86">
        <v>4</v>
      </c>
      <c r="AX1273" s="1">
        <v>0</v>
      </c>
      <c r="AY1273" s="1">
        <v>0</v>
      </c>
      <c r="AZ1273" s="68">
        <v>0</v>
      </c>
      <c r="BA1273" s="68">
        <v>0</v>
      </c>
      <c r="EQ1273" s="68">
        <v>10850006</v>
      </c>
      <c r="ER1273" s="175">
        <v>2</v>
      </c>
      <c r="ES1273" s="68">
        <v>650</v>
      </c>
      <c r="ET1273" s="68">
        <v>6</v>
      </c>
      <c r="EU1273" s="68">
        <v>0</v>
      </c>
      <c r="EV1273" s="68">
        <v>150006</v>
      </c>
      <c r="EW1273" s="68" t="s">
        <v>2644</v>
      </c>
      <c r="EX1273" s="68" t="str">
        <f t="shared" si="52"/>
        <v>중형</v>
      </c>
      <c r="GE1273" s="68">
        <v>33502</v>
      </c>
      <c r="GF1273" s="68" t="s">
        <v>4282</v>
      </c>
    </row>
    <row r="1274" spans="6:188" x14ac:dyDescent="0.3">
      <c r="F1274" s="68">
        <v>85218</v>
      </c>
      <c r="G1274" s="68">
        <v>2</v>
      </c>
      <c r="H1274" s="68">
        <v>185218</v>
      </c>
      <c r="I1274" s="68">
        <v>0</v>
      </c>
      <c r="J1274" s="68" t="s">
        <v>12652</v>
      </c>
      <c r="K1274" s="68" t="s">
        <v>12651</v>
      </c>
      <c r="L1274" s="68">
        <v>0</v>
      </c>
      <c r="M1274" s="68">
        <v>0</v>
      </c>
      <c r="N1274" s="68">
        <v>0</v>
      </c>
      <c r="O1274" s="68">
        <v>450</v>
      </c>
      <c r="P1274" s="68">
        <v>0</v>
      </c>
      <c r="Q1274" s="68">
        <v>0</v>
      </c>
      <c r="R1274" s="68">
        <v>0</v>
      </c>
      <c r="S1274" s="68">
        <v>0</v>
      </c>
      <c r="T1274" s="68">
        <v>0</v>
      </c>
      <c r="U1274" s="68">
        <v>0</v>
      </c>
      <c r="V1274" s="68">
        <v>0</v>
      </c>
      <c r="W1274" s="68">
        <v>0</v>
      </c>
      <c r="X1274" s="68">
        <v>0</v>
      </c>
      <c r="Y1274" s="68">
        <v>0</v>
      </c>
      <c r="Z1274" s="68">
        <v>0</v>
      </c>
      <c r="AA1274" s="68">
        <v>0</v>
      </c>
      <c r="AB1274" s="68">
        <v>0</v>
      </c>
      <c r="AC1274" s="68">
        <v>0</v>
      </c>
      <c r="AD1274" s="68">
        <v>0</v>
      </c>
      <c r="AE1274" s="68">
        <v>0</v>
      </c>
      <c r="AF1274" s="68">
        <v>0</v>
      </c>
      <c r="AG1274" s="68">
        <v>0</v>
      </c>
      <c r="AH1274" s="68">
        <v>0</v>
      </c>
      <c r="AI1274" s="68">
        <v>0</v>
      </c>
      <c r="AJ1274" s="68">
        <v>0</v>
      </c>
      <c r="AK1274" s="68">
        <v>0</v>
      </c>
      <c r="AL1274" s="68">
        <v>0</v>
      </c>
      <c r="AM1274" s="68">
        <v>0</v>
      </c>
      <c r="AN1274" s="68">
        <v>0</v>
      </c>
      <c r="AO1274" s="68">
        <v>0</v>
      </c>
      <c r="AP1274" s="68" t="s">
        <v>12598</v>
      </c>
      <c r="AQ1274" s="68">
        <v>1</v>
      </c>
      <c r="AR1274" s="68">
        <v>0</v>
      </c>
      <c r="AS1274" s="68">
        <v>0</v>
      </c>
      <c r="AT1274" s="68">
        <v>0</v>
      </c>
      <c r="AU1274" s="68">
        <v>0</v>
      </c>
      <c r="AV1274" s="86">
        <v>4</v>
      </c>
      <c r="AX1274" s="1">
        <v>0</v>
      </c>
      <c r="AY1274" s="1">
        <v>0</v>
      </c>
      <c r="AZ1274" s="68">
        <v>0</v>
      </c>
      <c r="BA1274" s="68">
        <v>0</v>
      </c>
      <c r="EQ1274" s="68">
        <v>10950006</v>
      </c>
      <c r="ER1274" s="175">
        <v>2</v>
      </c>
      <c r="ES1274" s="68">
        <v>650</v>
      </c>
      <c r="ET1274" s="68">
        <v>6</v>
      </c>
      <c r="EU1274" s="68">
        <v>0</v>
      </c>
      <c r="EV1274" s="68">
        <v>150006</v>
      </c>
      <c r="EW1274" s="68" t="s">
        <v>2644</v>
      </c>
      <c r="EX1274" s="68" t="str">
        <f t="shared" si="52"/>
        <v>중형</v>
      </c>
      <c r="GE1274" s="68">
        <v>33503</v>
      </c>
      <c r="GF1274" s="68" t="s">
        <v>3883</v>
      </c>
    </row>
    <row r="1275" spans="6:188" x14ac:dyDescent="0.3">
      <c r="F1275" s="68">
        <v>85219</v>
      </c>
      <c r="G1275" s="68">
        <v>2</v>
      </c>
      <c r="H1275" s="68">
        <v>185219</v>
      </c>
      <c r="I1275" s="68">
        <v>285219</v>
      </c>
      <c r="J1275" s="68" t="s">
        <v>12653</v>
      </c>
      <c r="K1275" s="68" t="s">
        <v>12654</v>
      </c>
      <c r="L1275" s="68">
        <v>0</v>
      </c>
      <c r="M1275" s="68">
        <v>0</v>
      </c>
      <c r="N1275" s="68">
        <v>0</v>
      </c>
      <c r="O1275" s="68">
        <v>451</v>
      </c>
      <c r="P1275" s="68">
        <v>0</v>
      </c>
      <c r="Q1275" s="68">
        <v>0</v>
      </c>
      <c r="R1275" s="68">
        <v>0</v>
      </c>
      <c r="S1275" s="68">
        <v>0</v>
      </c>
      <c r="T1275" s="68">
        <v>0</v>
      </c>
      <c r="U1275" s="68">
        <v>0</v>
      </c>
      <c r="V1275" s="68">
        <v>0</v>
      </c>
      <c r="W1275" s="68">
        <v>0</v>
      </c>
      <c r="X1275" s="68">
        <v>0</v>
      </c>
      <c r="Y1275" s="68">
        <v>0</v>
      </c>
      <c r="Z1275" s="68">
        <v>0</v>
      </c>
      <c r="AA1275" s="68">
        <v>0</v>
      </c>
      <c r="AB1275" s="68">
        <v>0</v>
      </c>
      <c r="AC1275" s="68">
        <v>0</v>
      </c>
      <c r="AD1275" s="68">
        <v>0</v>
      </c>
      <c r="AE1275" s="68">
        <v>0</v>
      </c>
      <c r="AF1275" s="68">
        <v>0</v>
      </c>
      <c r="AG1275" s="68">
        <v>0</v>
      </c>
      <c r="AH1275" s="68">
        <v>0</v>
      </c>
      <c r="AI1275" s="68">
        <v>0</v>
      </c>
      <c r="AJ1275" s="68">
        <v>0</v>
      </c>
      <c r="AK1275" s="68">
        <v>0</v>
      </c>
      <c r="AL1275" s="68">
        <v>0</v>
      </c>
      <c r="AM1275" s="68">
        <v>0</v>
      </c>
      <c r="AN1275" s="68">
        <v>0</v>
      </c>
      <c r="AO1275" s="68">
        <v>0</v>
      </c>
      <c r="AP1275" s="68" t="s">
        <v>13730</v>
      </c>
      <c r="AQ1275" s="68">
        <v>1</v>
      </c>
      <c r="AR1275" s="68">
        <v>0</v>
      </c>
      <c r="AS1275" s="68">
        <v>0</v>
      </c>
      <c r="AT1275" s="68">
        <v>0</v>
      </c>
      <c r="AU1275" s="68">
        <v>0</v>
      </c>
      <c r="AV1275" s="86">
        <v>4</v>
      </c>
      <c r="AX1275" s="1">
        <v>0</v>
      </c>
      <c r="AY1275" s="1">
        <v>0</v>
      </c>
      <c r="AZ1275" s="68">
        <v>0</v>
      </c>
      <c r="BA1275" s="68">
        <v>0</v>
      </c>
      <c r="EQ1275" s="68">
        <v>11050006</v>
      </c>
      <c r="ER1275" s="175">
        <v>2</v>
      </c>
      <c r="ES1275" s="68">
        <v>650</v>
      </c>
      <c r="ET1275" s="68">
        <v>6</v>
      </c>
      <c r="EU1275" s="68">
        <v>0</v>
      </c>
      <c r="EV1275" s="68">
        <v>150006</v>
      </c>
      <c r="EW1275" s="68" t="s">
        <v>2644</v>
      </c>
      <c r="EX1275" s="68" t="str">
        <f t="shared" si="52"/>
        <v>중형</v>
      </c>
      <c r="GE1275" s="68">
        <v>34000</v>
      </c>
      <c r="GF1275" s="68" t="s">
        <v>4070</v>
      </c>
    </row>
    <row r="1276" spans="6:188" x14ac:dyDescent="0.3">
      <c r="F1276" s="68">
        <v>85220</v>
      </c>
      <c r="G1276" s="68">
        <v>2</v>
      </c>
      <c r="H1276" s="68">
        <v>185220</v>
      </c>
      <c r="I1276" s="68">
        <v>285220</v>
      </c>
      <c r="J1276" s="68" t="s">
        <v>12655</v>
      </c>
      <c r="K1276" s="68" t="s">
        <v>12656</v>
      </c>
      <c r="L1276" s="68">
        <v>0</v>
      </c>
      <c r="M1276" s="68">
        <v>0</v>
      </c>
      <c r="N1276" s="68">
        <v>0</v>
      </c>
      <c r="O1276" s="68">
        <v>452</v>
      </c>
      <c r="P1276" s="68">
        <v>0</v>
      </c>
      <c r="Q1276" s="68">
        <v>0</v>
      </c>
      <c r="R1276" s="68">
        <v>0</v>
      </c>
      <c r="S1276" s="68">
        <v>0</v>
      </c>
      <c r="T1276" s="68">
        <v>0</v>
      </c>
      <c r="U1276" s="68">
        <v>0</v>
      </c>
      <c r="V1276" s="68">
        <v>0</v>
      </c>
      <c r="W1276" s="68">
        <v>0</v>
      </c>
      <c r="X1276" s="68">
        <v>0</v>
      </c>
      <c r="Y1276" s="68">
        <v>0</v>
      </c>
      <c r="Z1276" s="68">
        <v>0</v>
      </c>
      <c r="AA1276" s="68">
        <v>0</v>
      </c>
      <c r="AB1276" s="68">
        <v>0</v>
      </c>
      <c r="AC1276" s="68">
        <v>0</v>
      </c>
      <c r="AD1276" s="68">
        <v>0</v>
      </c>
      <c r="AE1276" s="68">
        <v>0</v>
      </c>
      <c r="AF1276" s="68">
        <v>0</v>
      </c>
      <c r="AG1276" s="68">
        <v>0</v>
      </c>
      <c r="AH1276" s="68">
        <v>0</v>
      </c>
      <c r="AI1276" s="68">
        <v>0</v>
      </c>
      <c r="AJ1276" s="68">
        <v>0</v>
      </c>
      <c r="AK1276" s="68">
        <v>0</v>
      </c>
      <c r="AL1276" s="68">
        <v>0</v>
      </c>
      <c r="AM1276" s="68">
        <v>0</v>
      </c>
      <c r="AN1276" s="68">
        <v>0</v>
      </c>
      <c r="AO1276" s="68">
        <v>0</v>
      </c>
      <c r="AP1276" s="68" t="s">
        <v>13731</v>
      </c>
      <c r="AQ1276" s="68">
        <v>1</v>
      </c>
      <c r="AR1276" s="68">
        <v>0</v>
      </c>
      <c r="AS1276" s="68">
        <v>0</v>
      </c>
      <c r="AT1276" s="68">
        <v>0</v>
      </c>
      <c r="AU1276" s="68">
        <v>0</v>
      </c>
      <c r="AV1276" s="86">
        <v>4</v>
      </c>
      <c r="AX1276" s="1">
        <v>0</v>
      </c>
      <c r="AY1276" s="1">
        <v>0</v>
      </c>
      <c r="AZ1276" s="68">
        <v>0</v>
      </c>
      <c r="BA1276" s="68">
        <v>0</v>
      </c>
      <c r="EQ1276" s="68">
        <v>11150006</v>
      </c>
      <c r="ER1276" s="175">
        <v>2</v>
      </c>
      <c r="ES1276" s="68">
        <v>650</v>
      </c>
      <c r="ET1276" s="68">
        <v>6</v>
      </c>
      <c r="EU1276" s="68">
        <v>0</v>
      </c>
      <c r="EV1276" s="68">
        <v>150006</v>
      </c>
      <c r="EW1276" s="68" t="s">
        <v>2644</v>
      </c>
      <c r="EX1276" s="68" t="str">
        <f t="shared" si="52"/>
        <v>중형</v>
      </c>
      <c r="GE1276" s="68">
        <v>34001</v>
      </c>
      <c r="GF1276" s="68" t="s">
        <v>4890</v>
      </c>
    </row>
    <row r="1277" spans="6:188" x14ac:dyDescent="0.3">
      <c r="F1277" s="68">
        <v>85221</v>
      </c>
      <c r="G1277" s="68">
        <v>2</v>
      </c>
      <c r="H1277" s="68">
        <v>185221</v>
      </c>
      <c r="I1277" s="68">
        <v>285221</v>
      </c>
      <c r="J1277" s="68" t="s">
        <v>12657</v>
      </c>
      <c r="K1277" s="68" t="s">
        <v>12658</v>
      </c>
      <c r="L1277" s="68">
        <v>0</v>
      </c>
      <c r="M1277" s="68">
        <v>0</v>
      </c>
      <c r="N1277" s="68">
        <v>0</v>
      </c>
      <c r="O1277" s="68">
        <v>453</v>
      </c>
      <c r="P1277" s="68">
        <v>0</v>
      </c>
      <c r="Q1277" s="68">
        <v>0</v>
      </c>
      <c r="R1277" s="68">
        <v>0</v>
      </c>
      <c r="S1277" s="68">
        <v>0</v>
      </c>
      <c r="T1277" s="68">
        <v>0</v>
      </c>
      <c r="U1277" s="68">
        <v>0</v>
      </c>
      <c r="V1277" s="68">
        <v>0</v>
      </c>
      <c r="W1277" s="68">
        <v>0</v>
      </c>
      <c r="X1277" s="68">
        <v>0</v>
      </c>
      <c r="Y1277" s="68">
        <v>0</v>
      </c>
      <c r="Z1277" s="68">
        <v>0</v>
      </c>
      <c r="AA1277" s="68">
        <v>0</v>
      </c>
      <c r="AB1277" s="68">
        <v>0</v>
      </c>
      <c r="AC1277" s="68">
        <v>0</v>
      </c>
      <c r="AD1277" s="68">
        <v>0</v>
      </c>
      <c r="AE1277" s="68">
        <v>0</v>
      </c>
      <c r="AF1277" s="68">
        <v>0</v>
      </c>
      <c r="AG1277" s="68">
        <v>0</v>
      </c>
      <c r="AH1277" s="68">
        <v>0</v>
      </c>
      <c r="AI1277" s="68">
        <v>0</v>
      </c>
      <c r="AJ1277" s="68">
        <v>0</v>
      </c>
      <c r="AK1277" s="68">
        <v>0</v>
      </c>
      <c r="AL1277" s="68">
        <v>0</v>
      </c>
      <c r="AM1277" s="68">
        <v>0</v>
      </c>
      <c r="AN1277" s="68">
        <v>0</v>
      </c>
      <c r="AO1277" s="68">
        <v>0</v>
      </c>
      <c r="AP1277" s="68" t="s">
        <v>13732</v>
      </c>
      <c r="AQ1277" s="68">
        <v>1</v>
      </c>
      <c r="AR1277" s="68">
        <v>0</v>
      </c>
      <c r="AS1277" s="68">
        <v>0</v>
      </c>
      <c r="AT1277" s="68">
        <v>0</v>
      </c>
      <c r="AU1277" s="68">
        <v>0</v>
      </c>
      <c r="AV1277" s="86">
        <v>4</v>
      </c>
      <c r="AX1277" s="1">
        <v>0</v>
      </c>
      <c r="AY1277" s="1">
        <v>0</v>
      </c>
      <c r="AZ1277" s="68">
        <v>0</v>
      </c>
      <c r="BA1277" s="68">
        <v>0</v>
      </c>
      <c r="EQ1277" s="68">
        <v>11250006</v>
      </c>
      <c r="ER1277" s="175">
        <v>2</v>
      </c>
      <c r="ES1277" s="68">
        <v>650</v>
      </c>
      <c r="ET1277" s="68">
        <v>6</v>
      </c>
      <c r="EU1277" s="68">
        <v>0</v>
      </c>
      <c r="EV1277" s="68">
        <v>150006</v>
      </c>
      <c r="EW1277" s="68" t="s">
        <v>2644</v>
      </c>
      <c r="EX1277" s="68" t="str">
        <f t="shared" si="52"/>
        <v>중형</v>
      </c>
      <c r="GE1277" s="68">
        <v>34002</v>
      </c>
      <c r="GF1277" s="68" t="s">
        <v>4891</v>
      </c>
    </row>
    <row r="1278" spans="6:188" x14ac:dyDescent="0.3">
      <c r="F1278" s="68">
        <v>85222</v>
      </c>
      <c r="G1278" s="68">
        <v>2</v>
      </c>
      <c r="H1278" s="68">
        <v>185222</v>
      </c>
      <c r="I1278" s="68">
        <v>285222</v>
      </c>
      <c r="J1278" s="68" t="s">
        <v>12659</v>
      </c>
      <c r="K1278" s="68" t="s">
        <v>12660</v>
      </c>
      <c r="L1278" s="68">
        <v>0</v>
      </c>
      <c r="M1278" s="68">
        <v>0</v>
      </c>
      <c r="N1278" s="68">
        <v>0</v>
      </c>
      <c r="O1278" s="68">
        <v>454</v>
      </c>
      <c r="P1278" s="68">
        <v>0</v>
      </c>
      <c r="Q1278" s="68">
        <v>0</v>
      </c>
      <c r="R1278" s="68">
        <v>0</v>
      </c>
      <c r="S1278" s="68">
        <v>0</v>
      </c>
      <c r="T1278" s="68">
        <v>0</v>
      </c>
      <c r="U1278" s="68">
        <v>0</v>
      </c>
      <c r="V1278" s="68">
        <v>0</v>
      </c>
      <c r="W1278" s="68">
        <v>0</v>
      </c>
      <c r="X1278" s="68">
        <v>0</v>
      </c>
      <c r="Y1278" s="68">
        <v>0</v>
      </c>
      <c r="Z1278" s="68">
        <v>0</v>
      </c>
      <c r="AA1278" s="68">
        <v>0</v>
      </c>
      <c r="AB1278" s="68">
        <v>0</v>
      </c>
      <c r="AC1278" s="68">
        <v>0</v>
      </c>
      <c r="AD1278" s="68">
        <v>0</v>
      </c>
      <c r="AE1278" s="68">
        <v>0</v>
      </c>
      <c r="AF1278" s="68">
        <v>0</v>
      </c>
      <c r="AG1278" s="68">
        <v>0</v>
      </c>
      <c r="AH1278" s="68">
        <v>0</v>
      </c>
      <c r="AI1278" s="68">
        <v>0</v>
      </c>
      <c r="AJ1278" s="68">
        <v>0</v>
      </c>
      <c r="AK1278" s="68">
        <v>0</v>
      </c>
      <c r="AL1278" s="68">
        <v>0</v>
      </c>
      <c r="AM1278" s="68">
        <v>0</v>
      </c>
      <c r="AN1278" s="68">
        <v>0</v>
      </c>
      <c r="AO1278" s="68">
        <v>0</v>
      </c>
      <c r="AP1278" s="68" t="s">
        <v>13733</v>
      </c>
      <c r="AQ1278" s="68">
        <v>1</v>
      </c>
      <c r="AR1278" s="68">
        <v>0</v>
      </c>
      <c r="AS1278" s="68">
        <v>0</v>
      </c>
      <c r="AT1278" s="68">
        <v>0</v>
      </c>
      <c r="AU1278" s="68">
        <v>0</v>
      </c>
      <c r="AV1278" s="86">
        <v>4</v>
      </c>
      <c r="AX1278" s="1">
        <v>0</v>
      </c>
      <c r="AY1278" s="1">
        <v>0</v>
      </c>
      <c r="AZ1278" s="68">
        <v>0</v>
      </c>
      <c r="BA1278" s="68">
        <v>0</v>
      </c>
      <c r="EQ1278" s="68">
        <v>20150006</v>
      </c>
      <c r="ER1278" s="175">
        <v>2</v>
      </c>
      <c r="ES1278" s="68">
        <v>650</v>
      </c>
      <c r="ET1278" s="68">
        <v>6</v>
      </c>
      <c r="EU1278" s="68">
        <v>0</v>
      </c>
      <c r="EV1278" s="68">
        <v>150006</v>
      </c>
      <c r="EW1278" s="68" t="s">
        <v>2644</v>
      </c>
      <c r="EX1278" s="68" t="str">
        <f t="shared" si="52"/>
        <v>중형</v>
      </c>
      <c r="GE1278" s="68">
        <v>34003</v>
      </c>
      <c r="GF1278" s="68" t="s">
        <v>4892</v>
      </c>
    </row>
    <row r="1279" spans="6:188" x14ac:dyDescent="0.3">
      <c r="F1279" s="68">
        <v>85223</v>
      </c>
      <c r="G1279" s="68">
        <v>2</v>
      </c>
      <c r="H1279" s="68">
        <v>185223</v>
      </c>
      <c r="I1279" s="68">
        <v>285146</v>
      </c>
      <c r="J1279" s="68" t="s">
        <v>13734</v>
      </c>
      <c r="K1279" s="68" t="s">
        <v>12532</v>
      </c>
      <c r="L1279" s="68">
        <v>0</v>
      </c>
      <c r="M1279" s="68">
        <v>0</v>
      </c>
      <c r="N1279" s="68">
        <v>0</v>
      </c>
      <c r="O1279" s="68">
        <v>457</v>
      </c>
      <c r="P1279" s="68">
        <v>0</v>
      </c>
      <c r="Q1279" s="68">
        <v>0</v>
      </c>
      <c r="R1279" s="68">
        <v>0</v>
      </c>
      <c r="S1279" s="68">
        <v>0</v>
      </c>
      <c r="T1279" s="68">
        <v>0</v>
      </c>
      <c r="U1279" s="68">
        <v>0</v>
      </c>
      <c r="V1279" s="68">
        <v>0</v>
      </c>
      <c r="W1279" s="68">
        <v>0</v>
      </c>
      <c r="X1279" s="68">
        <v>0</v>
      </c>
      <c r="Y1279" s="68">
        <v>0</v>
      </c>
      <c r="Z1279" s="68">
        <v>0</v>
      </c>
      <c r="AA1279" s="68">
        <v>0</v>
      </c>
      <c r="AB1279" s="68">
        <v>0</v>
      </c>
      <c r="AC1279" s="68">
        <v>0</v>
      </c>
      <c r="AD1279" s="68">
        <v>0</v>
      </c>
      <c r="AE1279" s="68">
        <v>0</v>
      </c>
      <c r="AF1279" s="68">
        <v>0</v>
      </c>
      <c r="AG1279" s="68">
        <v>0</v>
      </c>
      <c r="AH1279" s="68">
        <v>0</v>
      </c>
      <c r="AI1279" s="68">
        <v>0</v>
      </c>
      <c r="AJ1279" s="68">
        <v>0</v>
      </c>
      <c r="AK1279" s="68">
        <v>0</v>
      </c>
      <c r="AL1279" s="68">
        <v>0</v>
      </c>
      <c r="AM1279" s="68">
        <v>0</v>
      </c>
      <c r="AN1279" s="68">
        <v>0</v>
      </c>
      <c r="AO1279" s="68">
        <v>0</v>
      </c>
      <c r="AP1279" s="68" t="s">
        <v>13735</v>
      </c>
      <c r="AQ1279" s="68">
        <v>1</v>
      </c>
      <c r="AR1279" s="68">
        <v>0</v>
      </c>
      <c r="AS1279" s="68">
        <v>0</v>
      </c>
      <c r="AT1279" s="68">
        <v>0</v>
      </c>
      <c r="AU1279" s="68">
        <v>0</v>
      </c>
      <c r="AV1279" s="86">
        <v>4</v>
      </c>
      <c r="AX1279" s="1">
        <v>0</v>
      </c>
      <c r="AY1279" s="1">
        <v>0</v>
      </c>
      <c r="AZ1279" s="68">
        <v>0</v>
      </c>
      <c r="BA1279" s="68">
        <v>0</v>
      </c>
      <c r="EQ1279" s="68">
        <v>20250006</v>
      </c>
      <c r="ER1279" s="175">
        <v>2</v>
      </c>
      <c r="ES1279" s="68">
        <v>650</v>
      </c>
      <c r="ET1279" s="68">
        <v>6</v>
      </c>
      <c r="EU1279" s="68">
        <v>0</v>
      </c>
      <c r="EV1279" s="68">
        <v>150006</v>
      </c>
      <c r="EW1279" s="68" t="s">
        <v>2644</v>
      </c>
      <c r="EX1279" s="68" t="str">
        <f t="shared" si="52"/>
        <v>중형</v>
      </c>
      <c r="GE1279" s="68">
        <v>34004</v>
      </c>
      <c r="GF1279" s="68" t="s">
        <v>4893</v>
      </c>
    </row>
    <row r="1280" spans="6:188" x14ac:dyDescent="0.3">
      <c r="F1280" s="68">
        <v>85224</v>
      </c>
      <c r="G1280" s="68">
        <v>2</v>
      </c>
      <c r="H1280" s="68">
        <v>185224</v>
      </c>
      <c r="I1280" s="68">
        <v>285146</v>
      </c>
      <c r="J1280" s="68" t="s">
        <v>13736</v>
      </c>
      <c r="K1280" s="68" t="s">
        <v>12532</v>
      </c>
      <c r="L1280" s="68">
        <v>0</v>
      </c>
      <c r="M1280" s="68">
        <v>0</v>
      </c>
      <c r="N1280" s="68">
        <v>0</v>
      </c>
      <c r="O1280" s="68">
        <v>458</v>
      </c>
      <c r="P1280" s="68">
        <v>0</v>
      </c>
      <c r="Q1280" s="68">
        <v>0</v>
      </c>
      <c r="R1280" s="68">
        <v>0</v>
      </c>
      <c r="S1280" s="68">
        <v>0</v>
      </c>
      <c r="T1280" s="68">
        <v>0</v>
      </c>
      <c r="U1280" s="68">
        <v>0</v>
      </c>
      <c r="V1280" s="68">
        <v>0</v>
      </c>
      <c r="W1280" s="68">
        <v>0</v>
      </c>
      <c r="X1280" s="68">
        <v>0</v>
      </c>
      <c r="Y1280" s="68">
        <v>0</v>
      </c>
      <c r="Z1280" s="68">
        <v>0</v>
      </c>
      <c r="AA1280" s="68">
        <v>0</v>
      </c>
      <c r="AB1280" s="68">
        <v>0</v>
      </c>
      <c r="AC1280" s="68">
        <v>0</v>
      </c>
      <c r="AD1280" s="68">
        <v>0</v>
      </c>
      <c r="AE1280" s="68">
        <v>0</v>
      </c>
      <c r="AF1280" s="68">
        <v>0</v>
      </c>
      <c r="AG1280" s="68">
        <v>0</v>
      </c>
      <c r="AH1280" s="68">
        <v>0</v>
      </c>
      <c r="AI1280" s="68">
        <v>0</v>
      </c>
      <c r="AJ1280" s="68">
        <v>0</v>
      </c>
      <c r="AK1280" s="68">
        <v>0</v>
      </c>
      <c r="AL1280" s="68">
        <v>0</v>
      </c>
      <c r="AM1280" s="68">
        <v>0</v>
      </c>
      <c r="AN1280" s="68">
        <v>0</v>
      </c>
      <c r="AO1280" s="68">
        <v>0</v>
      </c>
      <c r="AP1280" s="68" t="s">
        <v>13735</v>
      </c>
      <c r="AQ1280" s="68">
        <v>1</v>
      </c>
      <c r="AR1280" s="68">
        <v>0</v>
      </c>
      <c r="AS1280" s="68">
        <v>0</v>
      </c>
      <c r="AT1280" s="68">
        <v>0</v>
      </c>
      <c r="AU1280" s="68">
        <v>0</v>
      </c>
      <c r="AV1280" s="86">
        <v>4</v>
      </c>
      <c r="AX1280" s="1">
        <v>0</v>
      </c>
      <c r="AY1280" s="1">
        <v>0</v>
      </c>
      <c r="AZ1280" s="68">
        <v>0</v>
      </c>
      <c r="BA1280" s="68">
        <v>0</v>
      </c>
      <c r="EQ1280" s="68">
        <v>20350006</v>
      </c>
      <c r="ER1280" s="175">
        <v>2</v>
      </c>
      <c r="ES1280" s="68">
        <v>650</v>
      </c>
      <c r="ET1280" s="68">
        <v>6</v>
      </c>
      <c r="EU1280" s="68">
        <v>0</v>
      </c>
      <c r="EV1280" s="68">
        <v>150006</v>
      </c>
      <c r="EW1280" s="68" t="s">
        <v>2644</v>
      </c>
      <c r="EX1280" s="68" t="str">
        <f t="shared" si="52"/>
        <v>중형</v>
      </c>
      <c r="GE1280" s="68">
        <v>34005</v>
      </c>
      <c r="GF1280" s="68" t="s">
        <v>4894</v>
      </c>
    </row>
    <row r="1281" spans="6:188" x14ac:dyDescent="0.3">
      <c r="F1281" s="68">
        <v>85225</v>
      </c>
      <c r="G1281" s="68">
        <v>2</v>
      </c>
      <c r="H1281" s="68">
        <v>185225</v>
      </c>
      <c r="I1281" s="68">
        <v>285146</v>
      </c>
      <c r="J1281" s="68" t="s">
        <v>13737</v>
      </c>
      <c r="K1281" s="68" t="s">
        <v>12532</v>
      </c>
      <c r="L1281" s="68">
        <v>0</v>
      </c>
      <c r="M1281" s="68">
        <v>0</v>
      </c>
      <c r="N1281" s="68">
        <v>0</v>
      </c>
      <c r="O1281" s="68">
        <v>458</v>
      </c>
      <c r="P1281" s="68">
        <v>0</v>
      </c>
      <c r="Q1281" s="68">
        <v>0</v>
      </c>
      <c r="R1281" s="68">
        <v>0</v>
      </c>
      <c r="S1281" s="68">
        <v>0</v>
      </c>
      <c r="T1281" s="68">
        <v>0</v>
      </c>
      <c r="U1281" s="68">
        <v>0</v>
      </c>
      <c r="V1281" s="68">
        <v>0</v>
      </c>
      <c r="W1281" s="68">
        <v>0</v>
      </c>
      <c r="X1281" s="68">
        <v>0</v>
      </c>
      <c r="Y1281" s="68">
        <v>0</v>
      </c>
      <c r="Z1281" s="68">
        <v>0</v>
      </c>
      <c r="AA1281" s="68">
        <v>0</v>
      </c>
      <c r="AB1281" s="68">
        <v>0</v>
      </c>
      <c r="AC1281" s="68">
        <v>0</v>
      </c>
      <c r="AD1281" s="68">
        <v>0</v>
      </c>
      <c r="AE1281" s="68">
        <v>0</v>
      </c>
      <c r="AF1281" s="68">
        <v>0</v>
      </c>
      <c r="AG1281" s="68">
        <v>0</v>
      </c>
      <c r="AH1281" s="68">
        <v>0</v>
      </c>
      <c r="AI1281" s="68">
        <v>0</v>
      </c>
      <c r="AJ1281" s="68">
        <v>0</v>
      </c>
      <c r="AK1281" s="68">
        <v>0</v>
      </c>
      <c r="AL1281" s="68">
        <v>0</v>
      </c>
      <c r="AM1281" s="68">
        <v>0</v>
      </c>
      <c r="AN1281" s="68">
        <v>0</v>
      </c>
      <c r="AO1281" s="68">
        <v>0</v>
      </c>
      <c r="AP1281" s="68" t="s">
        <v>13735</v>
      </c>
      <c r="AQ1281" s="68">
        <v>1</v>
      </c>
      <c r="AR1281" s="68">
        <v>0</v>
      </c>
      <c r="AS1281" s="68">
        <v>0</v>
      </c>
      <c r="AT1281" s="68">
        <v>0</v>
      </c>
      <c r="AU1281" s="68">
        <v>0</v>
      </c>
      <c r="AV1281" s="86">
        <v>4</v>
      </c>
      <c r="AX1281" s="1">
        <v>0</v>
      </c>
      <c r="AY1281" s="1">
        <v>0</v>
      </c>
      <c r="AZ1281" s="68">
        <v>0</v>
      </c>
      <c r="BA1281" s="68">
        <v>0</v>
      </c>
      <c r="EQ1281" s="68">
        <v>20450006</v>
      </c>
      <c r="ER1281" s="175">
        <v>2</v>
      </c>
      <c r="ES1281" s="68">
        <v>650</v>
      </c>
      <c r="ET1281" s="68">
        <v>6</v>
      </c>
      <c r="EU1281" s="68">
        <v>0</v>
      </c>
      <c r="EV1281" s="68">
        <v>150006</v>
      </c>
      <c r="EW1281" s="68" t="s">
        <v>2644</v>
      </c>
      <c r="EX1281" s="68" t="str">
        <f t="shared" si="52"/>
        <v>중형</v>
      </c>
      <c r="GE1281" s="68">
        <v>34006</v>
      </c>
      <c r="GF1281" s="68" t="s">
        <v>4895</v>
      </c>
    </row>
    <row r="1282" spans="6:188" x14ac:dyDescent="0.3">
      <c r="F1282" s="68">
        <v>85226</v>
      </c>
      <c r="G1282" s="68">
        <v>2</v>
      </c>
      <c r="H1282" s="68">
        <v>185226</v>
      </c>
      <c r="I1282" s="68">
        <v>285146</v>
      </c>
      <c r="J1282" s="68" t="s">
        <v>13738</v>
      </c>
      <c r="K1282" s="68" t="s">
        <v>12532</v>
      </c>
      <c r="L1282" s="68">
        <v>0</v>
      </c>
      <c r="M1282" s="68">
        <v>0</v>
      </c>
      <c r="N1282" s="68">
        <v>0</v>
      </c>
      <c r="O1282" s="68">
        <v>458</v>
      </c>
      <c r="P1282" s="68">
        <v>0</v>
      </c>
      <c r="Q1282" s="68">
        <v>0</v>
      </c>
      <c r="R1282" s="68">
        <v>0</v>
      </c>
      <c r="S1282" s="68">
        <v>0</v>
      </c>
      <c r="T1282" s="68">
        <v>0</v>
      </c>
      <c r="U1282" s="68">
        <v>0</v>
      </c>
      <c r="V1282" s="68">
        <v>0</v>
      </c>
      <c r="W1282" s="68">
        <v>0</v>
      </c>
      <c r="X1282" s="68">
        <v>0</v>
      </c>
      <c r="Y1282" s="68">
        <v>0</v>
      </c>
      <c r="Z1282" s="68">
        <v>0</v>
      </c>
      <c r="AA1282" s="68">
        <v>0</v>
      </c>
      <c r="AB1282" s="68">
        <v>0</v>
      </c>
      <c r="AC1282" s="68">
        <v>0</v>
      </c>
      <c r="AD1282" s="68">
        <v>0</v>
      </c>
      <c r="AE1282" s="68">
        <v>0</v>
      </c>
      <c r="AF1282" s="68">
        <v>0</v>
      </c>
      <c r="AG1282" s="68">
        <v>0</v>
      </c>
      <c r="AH1282" s="68">
        <v>0</v>
      </c>
      <c r="AI1282" s="68">
        <v>0</v>
      </c>
      <c r="AJ1282" s="68">
        <v>0</v>
      </c>
      <c r="AK1282" s="68">
        <v>0</v>
      </c>
      <c r="AL1282" s="68">
        <v>0</v>
      </c>
      <c r="AM1282" s="68">
        <v>0</v>
      </c>
      <c r="AN1282" s="68">
        <v>0</v>
      </c>
      <c r="AO1282" s="68">
        <v>0</v>
      </c>
      <c r="AP1282" s="68" t="s">
        <v>13735</v>
      </c>
      <c r="AQ1282" s="68">
        <v>1</v>
      </c>
      <c r="AR1282" s="68">
        <v>0</v>
      </c>
      <c r="AS1282" s="68">
        <v>0</v>
      </c>
      <c r="AT1282" s="68">
        <v>0</v>
      </c>
      <c r="AU1282" s="68">
        <v>0</v>
      </c>
      <c r="AV1282" s="86">
        <v>4</v>
      </c>
      <c r="AX1282" s="1">
        <v>0</v>
      </c>
      <c r="AY1282" s="1">
        <v>0</v>
      </c>
      <c r="AZ1282" s="68">
        <v>0</v>
      </c>
      <c r="BA1282" s="68">
        <v>0</v>
      </c>
      <c r="EQ1282" s="68">
        <v>20550006</v>
      </c>
      <c r="ER1282" s="175">
        <v>2</v>
      </c>
      <c r="ES1282" s="68">
        <v>650</v>
      </c>
      <c r="ET1282" s="68">
        <v>6</v>
      </c>
      <c r="EU1282" s="68">
        <v>0</v>
      </c>
      <c r="EV1282" s="68">
        <v>150006</v>
      </c>
      <c r="EW1282" s="68" t="s">
        <v>2644</v>
      </c>
      <c r="EX1282" s="68" t="str">
        <f t="shared" si="52"/>
        <v>중형</v>
      </c>
      <c r="GE1282" s="68">
        <v>34007</v>
      </c>
      <c r="GF1282" s="68" t="s">
        <v>4896</v>
      </c>
    </row>
    <row r="1283" spans="6:188" x14ac:dyDescent="0.3">
      <c r="F1283" s="68">
        <v>85227</v>
      </c>
      <c r="G1283" s="68">
        <v>2</v>
      </c>
      <c r="H1283" s="68">
        <v>185227</v>
      </c>
      <c r="I1283" s="68">
        <v>285146</v>
      </c>
      <c r="J1283" s="68" t="s">
        <v>13739</v>
      </c>
      <c r="K1283" s="68" t="s">
        <v>12532</v>
      </c>
      <c r="L1283" s="68">
        <v>0</v>
      </c>
      <c r="M1283" s="68">
        <v>0</v>
      </c>
      <c r="N1283" s="68">
        <v>0</v>
      </c>
      <c r="O1283" s="68">
        <v>458</v>
      </c>
      <c r="P1283" s="68">
        <v>0</v>
      </c>
      <c r="Q1283" s="68">
        <v>0</v>
      </c>
      <c r="R1283" s="68">
        <v>0</v>
      </c>
      <c r="S1283" s="68">
        <v>0</v>
      </c>
      <c r="T1283" s="68">
        <v>0</v>
      </c>
      <c r="U1283" s="68">
        <v>0</v>
      </c>
      <c r="V1283" s="68">
        <v>0</v>
      </c>
      <c r="W1283" s="68">
        <v>0</v>
      </c>
      <c r="X1283" s="68">
        <v>0</v>
      </c>
      <c r="Y1283" s="68">
        <v>0</v>
      </c>
      <c r="Z1283" s="68">
        <v>0</v>
      </c>
      <c r="AA1283" s="68">
        <v>0</v>
      </c>
      <c r="AB1283" s="68">
        <v>0</v>
      </c>
      <c r="AC1283" s="68">
        <v>0</v>
      </c>
      <c r="AD1283" s="68">
        <v>0</v>
      </c>
      <c r="AE1283" s="68">
        <v>0</v>
      </c>
      <c r="AF1283" s="68">
        <v>0</v>
      </c>
      <c r="AG1283" s="68">
        <v>0</v>
      </c>
      <c r="AH1283" s="68">
        <v>0</v>
      </c>
      <c r="AI1283" s="68">
        <v>0</v>
      </c>
      <c r="AJ1283" s="68">
        <v>0</v>
      </c>
      <c r="AK1283" s="68">
        <v>0</v>
      </c>
      <c r="AL1283" s="68">
        <v>0</v>
      </c>
      <c r="AM1283" s="68">
        <v>0</v>
      </c>
      <c r="AN1283" s="68">
        <v>0</v>
      </c>
      <c r="AO1283" s="68">
        <v>0</v>
      </c>
      <c r="AP1283" s="68" t="s">
        <v>13735</v>
      </c>
      <c r="AQ1283" s="68">
        <v>1</v>
      </c>
      <c r="AR1283" s="68">
        <v>0</v>
      </c>
      <c r="AS1283" s="68">
        <v>0</v>
      </c>
      <c r="AT1283" s="68">
        <v>0</v>
      </c>
      <c r="AU1283" s="68">
        <v>0</v>
      </c>
      <c r="AV1283" s="86">
        <v>4</v>
      </c>
      <c r="AX1283" s="1">
        <v>0</v>
      </c>
      <c r="AY1283" s="1">
        <v>0</v>
      </c>
      <c r="AZ1283" s="68">
        <v>0</v>
      </c>
      <c r="BA1283" s="68">
        <v>0</v>
      </c>
      <c r="EQ1283" s="68">
        <v>20650006</v>
      </c>
      <c r="ER1283" s="175">
        <v>2</v>
      </c>
      <c r="ES1283" s="68">
        <v>650</v>
      </c>
      <c r="ET1283" s="68">
        <v>6</v>
      </c>
      <c r="EU1283" s="68">
        <v>0</v>
      </c>
      <c r="EV1283" s="68">
        <v>150006</v>
      </c>
      <c r="EW1283" s="68" t="s">
        <v>2644</v>
      </c>
      <c r="EX1283" s="68" t="str">
        <f t="shared" ref="EX1283:EX1346" si="53">IF(ER1283=1,"소형",IF(ER1283=2,"중형","대형"))</f>
        <v>중형</v>
      </c>
      <c r="GE1283" s="68">
        <v>34008</v>
      </c>
      <c r="GF1283" s="68" t="s">
        <v>4442</v>
      </c>
    </row>
    <row r="1284" spans="6:188" x14ac:dyDescent="0.3">
      <c r="F1284" s="68">
        <v>85228</v>
      </c>
      <c r="G1284" s="68">
        <v>2</v>
      </c>
      <c r="H1284" s="68">
        <v>185228</v>
      </c>
      <c r="I1284" s="68">
        <v>285146</v>
      </c>
      <c r="J1284" s="68" t="s">
        <v>13740</v>
      </c>
      <c r="K1284" s="68" t="s">
        <v>12532</v>
      </c>
      <c r="L1284" s="68">
        <v>0</v>
      </c>
      <c r="M1284" s="68">
        <v>0</v>
      </c>
      <c r="N1284" s="68">
        <v>0</v>
      </c>
      <c r="O1284" s="68">
        <v>458</v>
      </c>
      <c r="P1284" s="68">
        <v>0</v>
      </c>
      <c r="Q1284" s="68">
        <v>0</v>
      </c>
      <c r="R1284" s="68">
        <v>0</v>
      </c>
      <c r="S1284" s="68">
        <v>0</v>
      </c>
      <c r="T1284" s="68">
        <v>0</v>
      </c>
      <c r="U1284" s="68">
        <v>0</v>
      </c>
      <c r="V1284" s="68">
        <v>0</v>
      </c>
      <c r="W1284" s="68">
        <v>0</v>
      </c>
      <c r="X1284" s="68">
        <v>0</v>
      </c>
      <c r="Y1284" s="68">
        <v>0</v>
      </c>
      <c r="Z1284" s="68">
        <v>0</v>
      </c>
      <c r="AA1284" s="68">
        <v>0</v>
      </c>
      <c r="AB1284" s="68">
        <v>0</v>
      </c>
      <c r="AC1284" s="68">
        <v>0</v>
      </c>
      <c r="AD1284" s="68">
        <v>0</v>
      </c>
      <c r="AE1284" s="68">
        <v>0</v>
      </c>
      <c r="AF1284" s="68">
        <v>0</v>
      </c>
      <c r="AG1284" s="68">
        <v>0</v>
      </c>
      <c r="AH1284" s="68">
        <v>0</v>
      </c>
      <c r="AI1284" s="68">
        <v>0</v>
      </c>
      <c r="AJ1284" s="68">
        <v>0</v>
      </c>
      <c r="AK1284" s="68">
        <v>0</v>
      </c>
      <c r="AL1284" s="68">
        <v>0</v>
      </c>
      <c r="AM1284" s="68">
        <v>0</v>
      </c>
      <c r="AN1284" s="68">
        <v>0</v>
      </c>
      <c r="AO1284" s="68">
        <v>0</v>
      </c>
      <c r="AP1284" s="68" t="s">
        <v>13735</v>
      </c>
      <c r="AQ1284" s="68">
        <v>1</v>
      </c>
      <c r="AR1284" s="68">
        <v>0</v>
      </c>
      <c r="AS1284" s="68">
        <v>0</v>
      </c>
      <c r="AT1284" s="68">
        <v>0</v>
      </c>
      <c r="AU1284" s="68">
        <v>0</v>
      </c>
      <c r="AV1284" s="86">
        <v>4</v>
      </c>
      <c r="AX1284" s="1">
        <v>0</v>
      </c>
      <c r="AY1284" s="1">
        <v>0</v>
      </c>
      <c r="AZ1284" s="68">
        <v>0</v>
      </c>
      <c r="BA1284" s="68">
        <v>0</v>
      </c>
      <c r="EQ1284" s="68">
        <v>20750006</v>
      </c>
      <c r="ER1284" s="175">
        <v>2</v>
      </c>
      <c r="ES1284" s="68">
        <v>650</v>
      </c>
      <c r="ET1284" s="68">
        <v>6</v>
      </c>
      <c r="EU1284" s="68">
        <v>0</v>
      </c>
      <c r="EV1284" s="68">
        <v>150006</v>
      </c>
      <c r="EW1284" s="68" t="s">
        <v>2644</v>
      </c>
      <c r="EX1284" s="68" t="str">
        <f t="shared" si="53"/>
        <v>중형</v>
      </c>
      <c r="GE1284" s="68">
        <v>34009</v>
      </c>
      <c r="GF1284" s="68" t="s">
        <v>4228</v>
      </c>
    </row>
    <row r="1285" spans="6:188" x14ac:dyDescent="0.3">
      <c r="F1285" s="68">
        <v>85229</v>
      </c>
      <c r="G1285" s="68">
        <v>2</v>
      </c>
      <c r="H1285" s="68">
        <v>185229</v>
      </c>
      <c r="I1285" s="68">
        <v>285146</v>
      </c>
      <c r="J1285" s="68" t="s">
        <v>13741</v>
      </c>
      <c r="K1285" s="68" t="s">
        <v>12532</v>
      </c>
      <c r="L1285" s="68">
        <v>0</v>
      </c>
      <c r="M1285" s="68">
        <v>0</v>
      </c>
      <c r="N1285" s="68">
        <v>0</v>
      </c>
      <c r="O1285" s="68">
        <v>458</v>
      </c>
      <c r="P1285" s="68">
        <v>0</v>
      </c>
      <c r="Q1285" s="68">
        <v>0</v>
      </c>
      <c r="R1285" s="68">
        <v>0</v>
      </c>
      <c r="S1285" s="68">
        <v>0</v>
      </c>
      <c r="T1285" s="68">
        <v>0</v>
      </c>
      <c r="U1285" s="68">
        <v>0</v>
      </c>
      <c r="V1285" s="68">
        <v>0</v>
      </c>
      <c r="W1285" s="68">
        <v>0</v>
      </c>
      <c r="X1285" s="68">
        <v>0</v>
      </c>
      <c r="Y1285" s="68">
        <v>0</v>
      </c>
      <c r="Z1285" s="68">
        <v>0</v>
      </c>
      <c r="AA1285" s="68">
        <v>0</v>
      </c>
      <c r="AB1285" s="68">
        <v>0</v>
      </c>
      <c r="AC1285" s="68">
        <v>0</v>
      </c>
      <c r="AD1285" s="68">
        <v>0</v>
      </c>
      <c r="AE1285" s="68">
        <v>0</v>
      </c>
      <c r="AF1285" s="68">
        <v>0</v>
      </c>
      <c r="AG1285" s="68">
        <v>0</v>
      </c>
      <c r="AH1285" s="68">
        <v>0</v>
      </c>
      <c r="AI1285" s="68">
        <v>0</v>
      </c>
      <c r="AJ1285" s="68">
        <v>0</v>
      </c>
      <c r="AK1285" s="68">
        <v>0</v>
      </c>
      <c r="AL1285" s="68">
        <v>0</v>
      </c>
      <c r="AM1285" s="68">
        <v>0</v>
      </c>
      <c r="AN1285" s="68">
        <v>0</v>
      </c>
      <c r="AO1285" s="68">
        <v>0</v>
      </c>
      <c r="AP1285" s="68" t="s">
        <v>13735</v>
      </c>
      <c r="AQ1285" s="68">
        <v>1</v>
      </c>
      <c r="AR1285" s="68">
        <v>0</v>
      </c>
      <c r="AS1285" s="68">
        <v>0</v>
      </c>
      <c r="AT1285" s="68">
        <v>0</v>
      </c>
      <c r="AU1285" s="68">
        <v>0</v>
      </c>
      <c r="AV1285" s="86">
        <v>4</v>
      </c>
      <c r="AX1285" s="1">
        <v>0</v>
      </c>
      <c r="AY1285" s="1">
        <v>0</v>
      </c>
      <c r="AZ1285" s="68">
        <v>0</v>
      </c>
      <c r="BA1285" s="68">
        <v>0</v>
      </c>
      <c r="EQ1285" s="68">
        <v>20850006</v>
      </c>
      <c r="ER1285" s="175">
        <v>2</v>
      </c>
      <c r="ES1285" s="68">
        <v>650</v>
      </c>
      <c r="ET1285" s="68">
        <v>6</v>
      </c>
      <c r="EU1285" s="68">
        <v>0</v>
      </c>
      <c r="EV1285" s="68">
        <v>150006</v>
      </c>
      <c r="EW1285" s="68" t="s">
        <v>2644</v>
      </c>
      <c r="EX1285" s="68" t="str">
        <f t="shared" si="53"/>
        <v>중형</v>
      </c>
      <c r="GE1285" s="68">
        <v>34010</v>
      </c>
      <c r="GF1285" s="68" t="s">
        <v>4897</v>
      </c>
    </row>
    <row r="1286" spans="6:188" x14ac:dyDescent="0.3">
      <c r="F1286" s="68">
        <v>85230</v>
      </c>
      <c r="G1286" s="68">
        <v>2</v>
      </c>
      <c r="H1286" s="68">
        <v>185230</v>
      </c>
      <c r="I1286" s="68">
        <v>285146</v>
      </c>
      <c r="J1286" s="68" t="s">
        <v>13742</v>
      </c>
      <c r="K1286" s="68" t="s">
        <v>12532</v>
      </c>
      <c r="L1286" s="68">
        <v>0</v>
      </c>
      <c r="M1286" s="68">
        <v>0</v>
      </c>
      <c r="N1286" s="68">
        <v>0</v>
      </c>
      <c r="O1286" s="68">
        <v>458</v>
      </c>
      <c r="P1286" s="68">
        <v>0</v>
      </c>
      <c r="Q1286" s="68">
        <v>0</v>
      </c>
      <c r="R1286" s="68">
        <v>0</v>
      </c>
      <c r="S1286" s="68">
        <v>0</v>
      </c>
      <c r="T1286" s="68">
        <v>0</v>
      </c>
      <c r="U1286" s="68">
        <v>0</v>
      </c>
      <c r="V1286" s="68">
        <v>0</v>
      </c>
      <c r="W1286" s="68">
        <v>0</v>
      </c>
      <c r="X1286" s="68">
        <v>0</v>
      </c>
      <c r="Y1286" s="68">
        <v>0</v>
      </c>
      <c r="Z1286" s="68">
        <v>0</v>
      </c>
      <c r="AA1286" s="68">
        <v>0</v>
      </c>
      <c r="AB1286" s="68">
        <v>0</v>
      </c>
      <c r="AC1286" s="68">
        <v>0</v>
      </c>
      <c r="AD1286" s="68">
        <v>0</v>
      </c>
      <c r="AE1286" s="68">
        <v>0</v>
      </c>
      <c r="AF1286" s="68">
        <v>0</v>
      </c>
      <c r="AG1286" s="68">
        <v>0</v>
      </c>
      <c r="AH1286" s="68">
        <v>0</v>
      </c>
      <c r="AI1286" s="68">
        <v>0</v>
      </c>
      <c r="AJ1286" s="68">
        <v>0</v>
      </c>
      <c r="AK1286" s="68">
        <v>0</v>
      </c>
      <c r="AL1286" s="68">
        <v>0</v>
      </c>
      <c r="AM1286" s="68">
        <v>0</v>
      </c>
      <c r="AN1286" s="68">
        <v>0</v>
      </c>
      <c r="AO1286" s="68">
        <v>0</v>
      </c>
      <c r="AP1286" s="68" t="s">
        <v>13735</v>
      </c>
      <c r="AQ1286" s="68">
        <v>1</v>
      </c>
      <c r="AR1286" s="68">
        <v>0</v>
      </c>
      <c r="AS1286" s="68">
        <v>0</v>
      </c>
      <c r="AT1286" s="68">
        <v>0</v>
      </c>
      <c r="AU1286" s="68">
        <v>0</v>
      </c>
      <c r="AV1286" s="86">
        <v>4</v>
      </c>
      <c r="AX1286" s="1">
        <v>0</v>
      </c>
      <c r="AY1286" s="1">
        <v>0</v>
      </c>
      <c r="AZ1286" s="68">
        <v>0</v>
      </c>
      <c r="BA1286" s="68">
        <v>0</v>
      </c>
      <c r="EQ1286" s="68">
        <v>20950006</v>
      </c>
      <c r="ER1286" s="175">
        <v>2</v>
      </c>
      <c r="ES1286" s="68">
        <v>650</v>
      </c>
      <c r="ET1286" s="68">
        <v>6</v>
      </c>
      <c r="EU1286" s="68">
        <v>0</v>
      </c>
      <c r="EV1286" s="68">
        <v>150006</v>
      </c>
      <c r="EW1286" s="68" t="s">
        <v>2644</v>
      </c>
      <c r="EX1286" s="68" t="str">
        <f t="shared" si="53"/>
        <v>중형</v>
      </c>
      <c r="GE1286" s="68">
        <v>34011</v>
      </c>
      <c r="GF1286" s="68" t="s">
        <v>4898</v>
      </c>
    </row>
    <row r="1287" spans="6:188" x14ac:dyDescent="0.3">
      <c r="F1287" s="68">
        <v>85231</v>
      </c>
      <c r="G1287" s="68">
        <v>2</v>
      </c>
      <c r="H1287" s="68">
        <v>185231</v>
      </c>
      <c r="I1287" s="68">
        <v>285146</v>
      </c>
      <c r="J1287" s="68" t="s">
        <v>13743</v>
      </c>
      <c r="K1287" s="68" t="s">
        <v>12532</v>
      </c>
      <c r="L1287" s="68">
        <v>0</v>
      </c>
      <c r="M1287" s="68">
        <v>0</v>
      </c>
      <c r="N1287" s="68">
        <v>0</v>
      </c>
      <c r="O1287" s="68">
        <v>458</v>
      </c>
      <c r="P1287" s="68">
        <v>0</v>
      </c>
      <c r="Q1287" s="68">
        <v>0</v>
      </c>
      <c r="R1287" s="68">
        <v>0</v>
      </c>
      <c r="S1287" s="68">
        <v>0</v>
      </c>
      <c r="T1287" s="68">
        <v>0</v>
      </c>
      <c r="U1287" s="68">
        <v>0</v>
      </c>
      <c r="V1287" s="68">
        <v>0</v>
      </c>
      <c r="W1287" s="68">
        <v>0</v>
      </c>
      <c r="X1287" s="68">
        <v>0</v>
      </c>
      <c r="Y1287" s="68">
        <v>0</v>
      </c>
      <c r="Z1287" s="68">
        <v>0</v>
      </c>
      <c r="AA1287" s="68">
        <v>0</v>
      </c>
      <c r="AB1287" s="68">
        <v>0</v>
      </c>
      <c r="AC1287" s="68">
        <v>0</v>
      </c>
      <c r="AD1287" s="68">
        <v>0</v>
      </c>
      <c r="AE1287" s="68">
        <v>0</v>
      </c>
      <c r="AF1287" s="68">
        <v>0</v>
      </c>
      <c r="AG1287" s="68">
        <v>0</v>
      </c>
      <c r="AH1287" s="68">
        <v>0</v>
      </c>
      <c r="AI1287" s="68">
        <v>0</v>
      </c>
      <c r="AJ1287" s="68">
        <v>0</v>
      </c>
      <c r="AK1287" s="68">
        <v>0</v>
      </c>
      <c r="AL1287" s="68">
        <v>0</v>
      </c>
      <c r="AM1287" s="68">
        <v>0</v>
      </c>
      <c r="AN1287" s="68">
        <v>0</v>
      </c>
      <c r="AO1287" s="68">
        <v>0</v>
      </c>
      <c r="AP1287" s="68" t="s">
        <v>13735</v>
      </c>
      <c r="AQ1287" s="68">
        <v>1</v>
      </c>
      <c r="AR1287" s="68">
        <v>0</v>
      </c>
      <c r="AS1287" s="68">
        <v>0</v>
      </c>
      <c r="AT1287" s="68">
        <v>0</v>
      </c>
      <c r="AU1287" s="68">
        <v>0</v>
      </c>
      <c r="AV1287" s="86">
        <v>4</v>
      </c>
      <c r="AX1287" s="1">
        <v>0</v>
      </c>
      <c r="AY1287" s="1">
        <v>0</v>
      </c>
      <c r="AZ1287" s="68">
        <v>0</v>
      </c>
      <c r="BA1287" s="68">
        <v>0</v>
      </c>
      <c r="EQ1287" s="68">
        <v>21050006</v>
      </c>
      <c r="ER1287" s="175">
        <v>2</v>
      </c>
      <c r="ES1287" s="68">
        <v>650</v>
      </c>
      <c r="ET1287" s="68">
        <v>6</v>
      </c>
      <c r="EU1287" s="68">
        <v>0</v>
      </c>
      <c r="EV1287" s="68">
        <v>150006</v>
      </c>
      <c r="EW1287" s="68" t="s">
        <v>2644</v>
      </c>
      <c r="EX1287" s="68" t="str">
        <f t="shared" si="53"/>
        <v>중형</v>
      </c>
      <c r="GE1287" s="68">
        <v>34012</v>
      </c>
      <c r="GF1287" s="68" t="s">
        <v>4899</v>
      </c>
    </row>
    <row r="1288" spans="6:188" x14ac:dyDescent="0.3">
      <c r="F1288" s="68">
        <v>85232</v>
      </c>
      <c r="G1288" s="68">
        <v>2</v>
      </c>
      <c r="H1288" s="68">
        <v>185232</v>
      </c>
      <c r="I1288" s="68">
        <v>285146</v>
      </c>
      <c r="J1288" s="68" t="s">
        <v>13744</v>
      </c>
      <c r="K1288" s="68" t="s">
        <v>12532</v>
      </c>
      <c r="L1288" s="68">
        <v>0</v>
      </c>
      <c r="M1288" s="68">
        <v>0</v>
      </c>
      <c r="N1288" s="68">
        <v>0</v>
      </c>
      <c r="O1288" s="68">
        <v>458</v>
      </c>
      <c r="P1288" s="68">
        <v>0</v>
      </c>
      <c r="Q1288" s="68">
        <v>0</v>
      </c>
      <c r="R1288" s="68">
        <v>0</v>
      </c>
      <c r="S1288" s="68">
        <v>0</v>
      </c>
      <c r="T1288" s="68">
        <v>0</v>
      </c>
      <c r="U1288" s="68">
        <v>0</v>
      </c>
      <c r="V1288" s="68">
        <v>0</v>
      </c>
      <c r="W1288" s="68">
        <v>0</v>
      </c>
      <c r="X1288" s="68">
        <v>0</v>
      </c>
      <c r="Y1288" s="68">
        <v>0</v>
      </c>
      <c r="Z1288" s="68">
        <v>0</v>
      </c>
      <c r="AA1288" s="68">
        <v>0</v>
      </c>
      <c r="AB1288" s="68">
        <v>0</v>
      </c>
      <c r="AC1288" s="68">
        <v>0</v>
      </c>
      <c r="AD1288" s="68">
        <v>0</v>
      </c>
      <c r="AE1288" s="68">
        <v>0</v>
      </c>
      <c r="AF1288" s="68">
        <v>0</v>
      </c>
      <c r="AG1288" s="68">
        <v>0</v>
      </c>
      <c r="AH1288" s="68">
        <v>0</v>
      </c>
      <c r="AI1288" s="68">
        <v>0</v>
      </c>
      <c r="AJ1288" s="68">
        <v>0</v>
      </c>
      <c r="AK1288" s="68">
        <v>0</v>
      </c>
      <c r="AL1288" s="68">
        <v>0</v>
      </c>
      <c r="AM1288" s="68">
        <v>0</v>
      </c>
      <c r="AN1288" s="68">
        <v>0</v>
      </c>
      <c r="AO1288" s="68">
        <v>0</v>
      </c>
      <c r="AP1288" s="68" t="s">
        <v>13735</v>
      </c>
      <c r="AQ1288" s="68">
        <v>1</v>
      </c>
      <c r="AR1288" s="68">
        <v>0</v>
      </c>
      <c r="AS1288" s="68">
        <v>0</v>
      </c>
      <c r="AT1288" s="68">
        <v>0</v>
      </c>
      <c r="AU1288" s="68">
        <v>0</v>
      </c>
      <c r="AV1288" s="86">
        <v>4</v>
      </c>
      <c r="AX1288" s="1">
        <v>0</v>
      </c>
      <c r="AY1288" s="1">
        <v>0</v>
      </c>
      <c r="AZ1288" s="68">
        <v>0</v>
      </c>
      <c r="BA1288" s="68">
        <v>0</v>
      </c>
      <c r="EQ1288" s="68">
        <v>21150006</v>
      </c>
      <c r="ER1288" s="175">
        <v>2</v>
      </c>
      <c r="ES1288" s="68">
        <v>650</v>
      </c>
      <c r="ET1288" s="68">
        <v>6</v>
      </c>
      <c r="EU1288" s="68">
        <v>0</v>
      </c>
      <c r="EV1288" s="68">
        <v>150006</v>
      </c>
      <c r="EW1288" s="68" t="s">
        <v>2644</v>
      </c>
      <c r="EX1288" s="68" t="str">
        <f t="shared" si="53"/>
        <v>중형</v>
      </c>
      <c r="GE1288" s="68">
        <v>34013</v>
      </c>
      <c r="GF1288" s="68" t="s">
        <v>4900</v>
      </c>
    </row>
    <row r="1289" spans="6:188" x14ac:dyDescent="0.3">
      <c r="F1289" s="68">
        <v>85233</v>
      </c>
      <c r="G1289" s="68">
        <v>2</v>
      </c>
      <c r="H1289" s="68">
        <v>185233</v>
      </c>
      <c r="I1289" s="68">
        <v>285146</v>
      </c>
      <c r="J1289" s="68" t="s">
        <v>13745</v>
      </c>
      <c r="K1289" s="68" t="s">
        <v>12532</v>
      </c>
      <c r="L1289" s="68">
        <v>0</v>
      </c>
      <c r="M1289" s="68">
        <v>0</v>
      </c>
      <c r="N1289" s="68">
        <v>0</v>
      </c>
      <c r="O1289" s="68">
        <v>458</v>
      </c>
      <c r="P1289" s="68">
        <v>0</v>
      </c>
      <c r="Q1289" s="68">
        <v>0</v>
      </c>
      <c r="R1289" s="68">
        <v>0</v>
      </c>
      <c r="S1289" s="68">
        <v>0</v>
      </c>
      <c r="T1289" s="68">
        <v>0</v>
      </c>
      <c r="U1289" s="68">
        <v>0</v>
      </c>
      <c r="V1289" s="68">
        <v>0</v>
      </c>
      <c r="W1289" s="68">
        <v>0</v>
      </c>
      <c r="X1289" s="68">
        <v>0</v>
      </c>
      <c r="Y1289" s="68">
        <v>0</v>
      </c>
      <c r="Z1289" s="68">
        <v>0</v>
      </c>
      <c r="AA1289" s="68">
        <v>0</v>
      </c>
      <c r="AB1289" s="68">
        <v>0</v>
      </c>
      <c r="AC1289" s="68">
        <v>0</v>
      </c>
      <c r="AD1289" s="68">
        <v>0</v>
      </c>
      <c r="AE1289" s="68">
        <v>0</v>
      </c>
      <c r="AF1289" s="68">
        <v>0</v>
      </c>
      <c r="AG1289" s="68">
        <v>0</v>
      </c>
      <c r="AH1289" s="68">
        <v>0</v>
      </c>
      <c r="AI1289" s="68">
        <v>0</v>
      </c>
      <c r="AJ1289" s="68">
        <v>0</v>
      </c>
      <c r="AK1289" s="68">
        <v>0</v>
      </c>
      <c r="AL1289" s="68">
        <v>0</v>
      </c>
      <c r="AM1289" s="68">
        <v>0</v>
      </c>
      <c r="AN1289" s="68">
        <v>0</v>
      </c>
      <c r="AO1289" s="68">
        <v>0</v>
      </c>
      <c r="AP1289" s="68" t="s">
        <v>13735</v>
      </c>
      <c r="AQ1289" s="68">
        <v>1</v>
      </c>
      <c r="AR1289" s="68">
        <v>0</v>
      </c>
      <c r="AS1289" s="68">
        <v>0</v>
      </c>
      <c r="AT1289" s="68">
        <v>0</v>
      </c>
      <c r="AU1289" s="68">
        <v>0</v>
      </c>
      <c r="AV1289" s="86">
        <v>4</v>
      </c>
      <c r="AX1289" s="1">
        <v>0</v>
      </c>
      <c r="AY1289" s="1">
        <v>0</v>
      </c>
      <c r="AZ1289" s="68">
        <v>0</v>
      </c>
      <c r="BA1289" s="68">
        <v>0</v>
      </c>
      <c r="EQ1289" s="68">
        <v>21250006</v>
      </c>
      <c r="ER1289" s="175">
        <v>2</v>
      </c>
      <c r="ES1289" s="68">
        <v>650</v>
      </c>
      <c r="ET1289" s="68">
        <v>6</v>
      </c>
      <c r="EU1289" s="68">
        <v>0</v>
      </c>
      <c r="EV1289" s="68">
        <v>150006</v>
      </c>
      <c r="EW1289" s="68" t="s">
        <v>2644</v>
      </c>
      <c r="EX1289" s="68" t="str">
        <f t="shared" si="53"/>
        <v>중형</v>
      </c>
      <c r="GE1289" s="68">
        <v>34014</v>
      </c>
      <c r="GF1289" s="68" t="s">
        <v>4901</v>
      </c>
    </row>
    <row r="1290" spans="6:188" x14ac:dyDescent="0.3">
      <c r="F1290" s="68">
        <v>85234</v>
      </c>
      <c r="G1290" s="68">
        <v>2</v>
      </c>
      <c r="H1290" s="68">
        <v>185234</v>
      </c>
      <c r="I1290" s="68">
        <v>285146</v>
      </c>
      <c r="J1290" s="68" t="s">
        <v>13746</v>
      </c>
      <c r="K1290" s="68" t="s">
        <v>12532</v>
      </c>
      <c r="L1290" s="68">
        <v>0</v>
      </c>
      <c r="M1290" s="68">
        <v>0</v>
      </c>
      <c r="N1290" s="68">
        <v>0</v>
      </c>
      <c r="O1290" s="68">
        <v>459</v>
      </c>
      <c r="P1290" s="68">
        <v>0</v>
      </c>
      <c r="Q1290" s="68">
        <v>0</v>
      </c>
      <c r="R1290" s="68">
        <v>0</v>
      </c>
      <c r="S1290" s="68">
        <v>0</v>
      </c>
      <c r="T1290" s="68">
        <v>0</v>
      </c>
      <c r="U1290" s="68">
        <v>0</v>
      </c>
      <c r="V1290" s="68">
        <v>0</v>
      </c>
      <c r="W1290" s="68">
        <v>0</v>
      </c>
      <c r="X1290" s="68">
        <v>0</v>
      </c>
      <c r="Y1290" s="68">
        <v>0</v>
      </c>
      <c r="Z1290" s="68">
        <v>0</v>
      </c>
      <c r="AA1290" s="68">
        <v>0</v>
      </c>
      <c r="AB1290" s="68">
        <v>0</v>
      </c>
      <c r="AC1290" s="68">
        <v>0</v>
      </c>
      <c r="AD1290" s="68">
        <v>0</v>
      </c>
      <c r="AE1290" s="68">
        <v>0</v>
      </c>
      <c r="AF1290" s="68">
        <v>0</v>
      </c>
      <c r="AG1290" s="68">
        <v>0</v>
      </c>
      <c r="AH1290" s="68">
        <v>0</v>
      </c>
      <c r="AI1290" s="68">
        <v>0</v>
      </c>
      <c r="AJ1290" s="68">
        <v>0</v>
      </c>
      <c r="AK1290" s="68">
        <v>0</v>
      </c>
      <c r="AL1290" s="68">
        <v>0</v>
      </c>
      <c r="AM1290" s="68">
        <v>0</v>
      </c>
      <c r="AN1290" s="68">
        <v>0</v>
      </c>
      <c r="AO1290" s="68">
        <v>0</v>
      </c>
      <c r="AP1290" s="68" t="s">
        <v>13735</v>
      </c>
      <c r="AQ1290" s="68">
        <v>1</v>
      </c>
      <c r="AR1290" s="68">
        <v>0</v>
      </c>
      <c r="AS1290" s="68">
        <v>0</v>
      </c>
      <c r="AT1290" s="68">
        <v>0</v>
      </c>
      <c r="AU1290" s="68">
        <v>0</v>
      </c>
      <c r="AV1290" s="86">
        <v>4</v>
      </c>
      <c r="AX1290" s="1">
        <v>0</v>
      </c>
      <c r="AY1290" s="1">
        <v>0</v>
      </c>
      <c r="AZ1290" s="68">
        <v>0</v>
      </c>
      <c r="BA1290" s="68">
        <v>0</v>
      </c>
      <c r="EQ1290" s="68">
        <v>30150006</v>
      </c>
      <c r="ER1290" s="175">
        <v>2</v>
      </c>
      <c r="ES1290" s="68">
        <v>650</v>
      </c>
      <c r="ET1290" s="68">
        <v>6</v>
      </c>
      <c r="EU1290" s="68">
        <v>0</v>
      </c>
      <c r="EV1290" s="68">
        <v>150006</v>
      </c>
      <c r="EW1290" s="68" t="s">
        <v>2644</v>
      </c>
      <c r="EX1290" s="68" t="str">
        <f t="shared" si="53"/>
        <v>중형</v>
      </c>
      <c r="GE1290" s="68">
        <v>34015</v>
      </c>
      <c r="GF1290" s="68" t="s">
        <v>4902</v>
      </c>
    </row>
    <row r="1291" spans="6:188" x14ac:dyDescent="0.3">
      <c r="F1291" s="68">
        <v>85235</v>
      </c>
      <c r="G1291" s="68">
        <v>2</v>
      </c>
      <c r="H1291" s="68">
        <v>185235</v>
      </c>
      <c r="I1291" s="68">
        <v>285146</v>
      </c>
      <c r="J1291" s="68" t="s">
        <v>13747</v>
      </c>
      <c r="K1291" s="68" t="s">
        <v>12532</v>
      </c>
      <c r="L1291" s="68">
        <v>0</v>
      </c>
      <c r="M1291" s="68">
        <v>0</v>
      </c>
      <c r="N1291" s="68">
        <v>0</v>
      </c>
      <c r="O1291" s="68">
        <v>460</v>
      </c>
      <c r="P1291" s="68">
        <v>0</v>
      </c>
      <c r="Q1291" s="68">
        <v>0</v>
      </c>
      <c r="R1291" s="68">
        <v>0</v>
      </c>
      <c r="S1291" s="68">
        <v>0</v>
      </c>
      <c r="T1291" s="68">
        <v>0</v>
      </c>
      <c r="U1291" s="68">
        <v>0</v>
      </c>
      <c r="V1291" s="68">
        <v>0</v>
      </c>
      <c r="W1291" s="68">
        <v>0</v>
      </c>
      <c r="X1291" s="68">
        <v>0</v>
      </c>
      <c r="Y1291" s="68">
        <v>0</v>
      </c>
      <c r="Z1291" s="68">
        <v>0</v>
      </c>
      <c r="AA1291" s="68">
        <v>0</v>
      </c>
      <c r="AB1291" s="68">
        <v>0</v>
      </c>
      <c r="AC1291" s="68">
        <v>0</v>
      </c>
      <c r="AD1291" s="68">
        <v>0</v>
      </c>
      <c r="AE1291" s="68">
        <v>0</v>
      </c>
      <c r="AF1291" s="68">
        <v>0</v>
      </c>
      <c r="AG1291" s="68">
        <v>0</v>
      </c>
      <c r="AH1291" s="68">
        <v>0</v>
      </c>
      <c r="AI1291" s="68">
        <v>0</v>
      </c>
      <c r="AJ1291" s="68">
        <v>0</v>
      </c>
      <c r="AK1291" s="68">
        <v>0</v>
      </c>
      <c r="AL1291" s="68">
        <v>0</v>
      </c>
      <c r="AM1291" s="68">
        <v>0</v>
      </c>
      <c r="AN1291" s="68">
        <v>0</v>
      </c>
      <c r="AO1291" s="68">
        <v>0</v>
      </c>
      <c r="AP1291" s="68" t="s">
        <v>13735</v>
      </c>
      <c r="AQ1291" s="68">
        <v>1</v>
      </c>
      <c r="AR1291" s="68">
        <v>0</v>
      </c>
      <c r="AS1291" s="68">
        <v>0</v>
      </c>
      <c r="AT1291" s="68">
        <v>0</v>
      </c>
      <c r="AU1291" s="68">
        <v>0</v>
      </c>
      <c r="AV1291" s="86">
        <v>4</v>
      </c>
      <c r="AX1291" s="1">
        <v>0</v>
      </c>
      <c r="AY1291" s="1">
        <v>0</v>
      </c>
      <c r="AZ1291" s="68">
        <v>0</v>
      </c>
      <c r="BA1291" s="68">
        <v>0</v>
      </c>
      <c r="EQ1291" s="68">
        <v>30250006</v>
      </c>
      <c r="ER1291" s="175">
        <v>2</v>
      </c>
      <c r="ES1291" s="68">
        <v>650</v>
      </c>
      <c r="ET1291" s="68">
        <v>6</v>
      </c>
      <c r="EU1291" s="68">
        <v>0</v>
      </c>
      <c r="EV1291" s="68">
        <v>150006</v>
      </c>
      <c r="EW1291" s="68" t="s">
        <v>2644</v>
      </c>
      <c r="EX1291" s="68" t="str">
        <f t="shared" si="53"/>
        <v>중형</v>
      </c>
      <c r="GE1291" s="68">
        <v>34016</v>
      </c>
      <c r="GF1291" s="68" t="s">
        <v>4903</v>
      </c>
    </row>
    <row r="1292" spans="6:188" x14ac:dyDescent="0.3">
      <c r="F1292" s="68">
        <v>85236</v>
      </c>
      <c r="G1292" s="68">
        <v>2</v>
      </c>
      <c r="H1292" s="68">
        <v>185236</v>
      </c>
      <c r="I1292" s="68">
        <v>285146</v>
      </c>
      <c r="J1292" s="68" t="s">
        <v>13748</v>
      </c>
      <c r="K1292" s="68" t="s">
        <v>12532</v>
      </c>
      <c r="L1292" s="68">
        <v>0</v>
      </c>
      <c r="M1292" s="68">
        <v>0</v>
      </c>
      <c r="N1292" s="68">
        <v>0</v>
      </c>
      <c r="O1292" s="68">
        <v>461</v>
      </c>
      <c r="P1292" s="68">
        <v>0</v>
      </c>
      <c r="Q1292" s="68">
        <v>0</v>
      </c>
      <c r="R1292" s="68">
        <v>0</v>
      </c>
      <c r="S1292" s="68">
        <v>0</v>
      </c>
      <c r="T1292" s="68">
        <v>0</v>
      </c>
      <c r="U1292" s="68">
        <v>0</v>
      </c>
      <c r="V1292" s="68">
        <v>0</v>
      </c>
      <c r="W1292" s="68">
        <v>0</v>
      </c>
      <c r="X1292" s="68">
        <v>0</v>
      </c>
      <c r="Y1292" s="68">
        <v>0</v>
      </c>
      <c r="Z1292" s="68">
        <v>0</v>
      </c>
      <c r="AA1292" s="68">
        <v>0</v>
      </c>
      <c r="AB1292" s="68">
        <v>0</v>
      </c>
      <c r="AC1292" s="68">
        <v>0</v>
      </c>
      <c r="AD1292" s="68">
        <v>0</v>
      </c>
      <c r="AE1292" s="68">
        <v>0</v>
      </c>
      <c r="AF1292" s="68">
        <v>0</v>
      </c>
      <c r="AG1292" s="68">
        <v>0</v>
      </c>
      <c r="AH1292" s="68">
        <v>0</v>
      </c>
      <c r="AI1292" s="68">
        <v>0</v>
      </c>
      <c r="AJ1292" s="68">
        <v>0</v>
      </c>
      <c r="AK1292" s="68">
        <v>0</v>
      </c>
      <c r="AL1292" s="68">
        <v>0</v>
      </c>
      <c r="AM1292" s="68">
        <v>0</v>
      </c>
      <c r="AN1292" s="68">
        <v>0</v>
      </c>
      <c r="AO1292" s="68">
        <v>0</v>
      </c>
      <c r="AP1292" s="68" t="s">
        <v>13735</v>
      </c>
      <c r="AQ1292" s="68">
        <v>1</v>
      </c>
      <c r="AR1292" s="68">
        <v>0</v>
      </c>
      <c r="AS1292" s="68">
        <v>0</v>
      </c>
      <c r="AT1292" s="68">
        <v>0</v>
      </c>
      <c r="AU1292" s="68">
        <v>0</v>
      </c>
      <c r="AV1292" s="86">
        <v>4</v>
      </c>
      <c r="AX1292" s="1">
        <v>0</v>
      </c>
      <c r="AY1292" s="1">
        <v>0</v>
      </c>
      <c r="AZ1292" s="68">
        <v>0</v>
      </c>
      <c r="BA1292" s="68">
        <v>0</v>
      </c>
      <c r="EQ1292" s="68">
        <v>30350006</v>
      </c>
      <c r="ER1292" s="175">
        <v>2</v>
      </c>
      <c r="ES1292" s="68">
        <v>650</v>
      </c>
      <c r="ET1292" s="68">
        <v>6</v>
      </c>
      <c r="EU1292" s="68">
        <v>0</v>
      </c>
      <c r="EV1292" s="68">
        <v>150006</v>
      </c>
      <c r="EW1292" s="68" t="s">
        <v>2644</v>
      </c>
      <c r="EX1292" s="68" t="str">
        <f t="shared" si="53"/>
        <v>중형</v>
      </c>
      <c r="GE1292" s="68">
        <v>34017</v>
      </c>
      <c r="GF1292" s="68" t="s">
        <v>4904</v>
      </c>
    </row>
    <row r="1293" spans="6:188" x14ac:dyDescent="0.3">
      <c r="F1293" s="68">
        <v>85237</v>
      </c>
      <c r="G1293" s="68">
        <v>2</v>
      </c>
      <c r="H1293" s="68">
        <v>185237</v>
      </c>
      <c r="I1293" s="68">
        <v>285146</v>
      </c>
      <c r="J1293" s="68" t="s">
        <v>13749</v>
      </c>
      <c r="K1293" s="68" t="s">
        <v>12532</v>
      </c>
      <c r="L1293" s="68">
        <v>0</v>
      </c>
      <c r="M1293" s="68">
        <v>0</v>
      </c>
      <c r="N1293" s="68">
        <v>0</v>
      </c>
      <c r="O1293" s="68">
        <v>462</v>
      </c>
      <c r="P1293" s="68">
        <v>0</v>
      </c>
      <c r="Q1293" s="68">
        <v>0</v>
      </c>
      <c r="R1293" s="68">
        <v>0</v>
      </c>
      <c r="S1293" s="68">
        <v>0</v>
      </c>
      <c r="T1293" s="68">
        <v>0</v>
      </c>
      <c r="U1293" s="68">
        <v>0</v>
      </c>
      <c r="V1293" s="68">
        <v>0</v>
      </c>
      <c r="W1293" s="68">
        <v>0</v>
      </c>
      <c r="X1293" s="68">
        <v>0</v>
      </c>
      <c r="Y1293" s="68">
        <v>0</v>
      </c>
      <c r="Z1293" s="68">
        <v>0</v>
      </c>
      <c r="AA1293" s="68">
        <v>0</v>
      </c>
      <c r="AB1293" s="68">
        <v>0</v>
      </c>
      <c r="AC1293" s="68">
        <v>0</v>
      </c>
      <c r="AD1293" s="68">
        <v>0</v>
      </c>
      <c r="AE1293" s="68">
        <v>0</v>
      </c>
      <c r="AF1293" s="68">
        <v>0</v>
      </c>
      <c r="AG1293" s="68">
        <v>0</v>
      </c>
      <c r="AH1293" s="68">
        <v>0</v>
      </c>
      <c r="AI1293" s="68">
        <v>0</v>
      </c>
      <c r="AJ1293" s="68">
        <v>0</v>
      </c>
      <c r="AK1293" s="68">
        <v>0</v>
      </c>
      <c r="AL1293" s="68">
        <v>0</v>
      </c>
      <c r="AM1293" s="68">
        <v>0</v>
      </c>
      <c r="AN1293" s="68">
        <v>0</v>
      </c>
      <c r="AO1293" s="68">
        <v>0</v>
      </c>
      <c r="AP1293" s="68" t="s">
        <v>13735</v>
      </c>
      <c r="AQ1293" s="68">
        <v>1</v>
      </c>
      <c r="AR1293" s="68">
        <v>0</v>
      </c>
      <c r="AS1293" s="68">
        <v>0</v>
      </c>
      <c r="AT1293" s="68">
        <v>0</v>
      </c>
      <c r="AU1293" s="68">
        <v>0</v>
      </c>
      <c r="AV1293" s="86">
        <v>4</v>
      </c>
      <c r="AX1293" s="1">
        <v>0</v>
      </c>
      <c r="AY1293" s="1">
        <v>0</v>
      </c>
      <c r="AZ1293" s="68">
        <v>0</v>
      </c>
      <c r="BA1293" s="68">
        <v>0</v>
      </c>
      <c r="EQ1293" s="68">
        <v>30450006</v>
      </c>
      <c r="ER1293" s="175">
        <v>2</v>
      </c>
      <c r="ES1293" s="68">
        <v>650</v>
      </c>
      <c r="ET1293" s="68">
        <v>6</v>
      </c>
      <c r="EU1293" s="68">
        <v>0</v>
      </c>
      <c r="EV1293" s="68">
        <v>150006</v>
      </c>
      <c r="EW1293" s="68" t="s">
        <v>2644</v>
      </c>
      <c r="EX1293" s="68" t="str">
        <f t="shared" si="53"/>
        <v>중형</v>
      </c>
      <c r="GE1293" s="68">
        <v>34018</v>
      </c>
      <c r="GF1293" s="68" t="s">
        <v>4905</v>
      </c>
    </row>
    <row r="1294" spans="6:188" x14ac:dyDescent="0.3">
      <c r="F1294" s="68">
        <v>85238</v>
      </c>
      <c r="G1294" s="68">
        <v>2</v>
      </c>
      <c r="H1294" s="68">
        <v>185238</v>
      </c>
      <c r="I1294" s="68">
        <v>285146</v>
      </c>
      <c r="J1294" s="68" t="s">
        <v>13750</v>
      </c>
      <c r="K1294" s="68" t="s">
        <v>12532</v>
      </c>
      <c r="L1294" s="68">
        <v>0</v>
      </c>
      <c r="M1294" s="68">
        <v>0</v>
      </c>
      <c r="N1294" s="68">
        <v>0</v>
      </c>
      <c r="O1294" s="68">
        <v>463</v>
      </c>
      <c r="P1294" s="68">
        <v>0</v>
      </c>
      <c r="Q1294" s="68">
        <v>0</v>
      </c>
      <c r="R1294" s="68">
        <v>0</v>
      </c>
      <c r="S1294" s="68">
        <v>0</v>
      </c>
      <c r="T1294" s="68">
        <v>0</v>
      </c>
      <c r="U1294" s="68">
        <v>0</v>
      </c>
      <c r="V1294" s="68">
        <v>0</v>
      </c>
      <c r="W1294" s="68">
        <v>0</v>
      </c>
      <c r="X1294" s="68">
        <v>0</v>
      </c>
      <c r="Y1294" s="68">
        <v>0</v>
      </c>
      <c r="Z1294" s="68">
        <v>0</v>
      </c>
      <c r="AA1294" s="68">
        <v>0</v>
      </c>
      <c r="AB1294" s="68">
        <v>0</v>
      </c>
      <c r="AC1294" s="68">
        <v>0</v>
      </c>
      <c r="AD1294" s="68">
        <v>0</v>
      </c>
      <c r="AE1294" s="68">
        <v>0</v>
      </c>
      <c r="AF1294" s="68">
        <v>0</v>
      </c>
      <c r="AG1294" s="68">
        <v>0</v>
      </c>
      <c r="AH1294" s="68">
        <v>0</v>
      </c>
      <c r="AI1294" s="68">
        <v>0</v>
      </c>
      <c r="AJ1294" s="68">
        <v>0</v>
      </c>
      <c r="AK1294" s="68">
        <v>0</v>
      </c>
      <c r="AL1294" s="68">
        <v>0</v>
      </c>
      <c r="AM1294" s="68">
        <v>0</v>
      </c>
      <c r="AN1294" s="68">
        <v>0</v>
      </c>
      <c r="AO1294" s="68">
        <v>0</v>
      </c>
      <c r="AP1294" s="68" t="s">
        <v>13735</v>
      </c>
      <c r="AQ1294" s="68">
        <v>1</v>
      </c>
      <c r="AR1294" s="68">
        <v>0</v>
      </c>
      <c r="AS1294" s="68">
        <v>0</v>
      </c>
      <c r="AT1294" s="68">
        <v>0</v>
      </c>
      <c r="AU1294" s="68">
        <v>0</v>
      </c>
      <c r="AV1294" s="86">
        <v>4</v>
      </c>
      <c r="AX1294" s="1">
        <v>0</v>
      </c>
      <c r="AY1294" s="1">
        <v>0</v>
      </c>
      <c r="AZ1294" s="68">
        <v>0</v>
      </c>
      <c r="BA1294" s="68">
        <v>0</v>
      </c>
      <c r="EQ1294" s="68">
        <v>30550006</v>
      </c>
      <c r="ER1294" s="175">
        <v>2</v>
      </c>
      <c r="ES1294" s="68">
        <v>650</v>
      </c>
      <c r="ET1294" s="68">
        <v>6</v>
      </c>
      <c r="EU1294" s="68">
        <v>0</v>
      </c>
      <c r="EV1294" s="68">
        <v>150006</v>
      </c>
      <c r="EW1294" s="68" t="s">
        <v>2644</v>
      </c>
      <c r="EX1294" s="68" t="str">
        <f t="shared" si="53"/>
        <v>중형</v>
      </c>
      <c r="GE1294" s="68">
        <v>34019</v>
      </c>
      <c r="GF1294" s="68" t="s">
        <v>4906</v>
      </c>
    </row>
    <row r="1295" spans="6:188" x14ac:dyDescent="0.3">
      <c r="F1295" s="68">
        <v>85239</v>
      </c>
      <c r="G1295" s="68">
        <v>2</v>
      </c>
      <c r="H1295" s="68">
        <v>185239</v>
      </c>
      <c r="I1295" s="68">
        <v>285146</v>
      </c>
      <c r="J1295" s="68" t="s">
        <v>13751</v>
      </c>
      <c r="K1295" s="68" t="s">
        <v>12532</v>
      </c>
      <c r="L1295" s="68">
        <v>0</v>
      </c>
      <c r="M1295" s="68">
        <v>0</v>
      </c>
      <c r="N1295" s="68">
        <v>0</v>
      </c>
      <c r="O1295" s="68">
        <v>464</v>
      </c>
      <c r="P1295" s="68">
        <v>0</v>
      </c>
      <c r="Q1295" s="68">
        <v>0</v>
      </c>
      <c r="R1295" s="68">
        <v>0</v>
      </c>
      <c r="S1295" s="68">
        <v>0</v>
      </c>
      <c r="T1295" s="68">
        <v>0</v>
      </c>
      <c r="U1295" s="68">
        <v>0</v>
      </c>
      <c r="V1295" s="68">
        <v>0</v>
      </c>
      <c r="W1295" s="68">
        <v>0</v>
      </c>
      <c r="X1295" s="68">
        <v>0</v>
      </c>
      <c r="Y1295" s="68">
        <v>0</v>
      </c>
      <c r="Z1295" s="68">
        <v>0</v>
      </c>
      <c r="AA1295" s="68">
        <v>0</v>
      </c>
      <c r="AB1295" s="68">
        <v>0</v>
      </c>
      <c r="AC1295" s="68">
        <v>0</v>
      </c>
      <c r="AD1295" s="68">
        <v>0</v>
      </c>
      <c r="AE1295" s="68">
        <v>0</v>
      </c>
      <c r="AF1295" s="68">
        <v>0</v>
      </c>
      <c r="AG1295" s="68">
        <v>0</v>
      </c>
      <c r="AH1295" s="68">
        <v>0</v>
      </c>
      <c r="AI1295" s="68">
        <v>0</v>
      </c>
      <c r="AJ1295" s="68">
        <v>0</v>
      </c>
      <c r="AK1295" s="68">
        <v>0</v>
      </c>
      <c r="AL1295" s="68">
        <v>0</v>
      </c>
      <c r="AM1295" s="68">
        <v>0</v>
      </c>
      <c r="AN1295" s="68">
        <v>0</v>
      </c>
      <c r="AO1295" s="68">
        <v>0</v>
      </c>
      <c r="AP1295" s="68" t="s">
        <v>13735</v>
      </c>
      <c r="AQ1295" s="68">
        <v>1</v>
      </c>
      <c r="AR1295" s="68">
        <v>0</v>
      </c>
      <c r="AS1295" s="68">
        <v>0</v>
      </c>
      <c r="AT1295" s="68">
        <v>0</v>
      </c>
      <c r="AU1295" s="68">
        <v>0</v>
      </c>
      <c r="AV1295" s="86">
        <v>4</v>
      </c>
      <c r="AX1295" s="1">
        <v>0</v>
      </c>
      <c r="AY1295" s="1">
        <v>0</v>
      </c>
      <c r="AZ1295" s="68">
        <v>0</v>
      </c>
      <c r="BA1295" s="68">
        <v>0</v>
      </c>
      <c r="EQ1295" s="68">
        <v>30650006</v>
      </c>
      <c r="ER1295" s="175">
        <v>2</v>
      </c>
      <c r="ES1295" s="68">
        <v>650</v>
      </c>
      <c r="ET1295" s="68">
        <v>6</v>
      </c>
      <c r="EU1295" s="68">
        <v>0</v>
      </c>
      <c r="EV1295" s="68">
        <v>150006</v>
      </c>
      <c r="EW1295" s="68" t="s">
        <v>2644</v>
      </c>
      <c r="EX1295" s="68" t="str">
        <f t="shared" si="53"/>
        <v>중형</v>
      </c>
      <c r="GE1295" s="68">
        <v>34020</v>
      </c>
      <c r="GF1295" s="68" t="s">
        <v>4907</v>
      </c>
    </row>
    <row r="1296" spans="6:188" x14ac:dyDescent="0.3">
      <c r="F1296" s="68">
        <v>85240</v>
      </c>
      <c r="G1296" s="68">
        <v>2</v>
      </c>
      <c r="H1296" s="68">
        <v>185240</v>
      </c>
      <c r="I1296" s="68">
        <v>285146</v>
      </c>
      <c r="J1296" s="68" t="s">
        <v>13752</v>
      </c>
      <c r="K1296" s="68" t="s">
        <v>12532</v>
      </c>
      <c r="L1296" s="68">
        <v>0</v>
      </c>
      <c r="M1296" s="68">
        <v>0</v>
      </c>
      <c r="N1296" s="68">
        <v>0</v>
      </c>
      <c r="O1296" s="68">
        <v>465</v>
      </c>
      <c r="P1296" s="68">
        <v>0</v>
      </c>
      <c r="Q1296" s="68">
        <v>0</v>
      </c>
      <c r="R1296" s="68">
        <v>0</v>
      </c>
      <c r="S1296" s="68">
        <v>0</v>
      </c>
      <c r="T1296" s="68">
        <v>0</v>
      </c>
      <c r="U1296" s="68">
        <v>0</v>
      </c>
      <c r="V1296" s="68">
        <v>0</v>
      </c>
      <c r="W1296" s="68">
        <v>0</v>
      </c>
      <c r="X1296" s="68">
        <v>0</v>
      </c>
      <c r="Y1296" s="68">
        <v>0</v>
      </c>
      <c r="Z1296" s="68">
        <v>0</v>
      </c>
      <c r="AA1296" s="68">
        <v>0</v>
      </c>
      <c r="AB1296" s="68">
        <v>0</v>
      </c>
      <c r="AC1296" s="68">
        <v>0</v>
      </c>
      <c r="AD1296" s="68">
        <v>0</v>
      </c>
      <c r="AE1296" s="68">
        <v>0</v>
      </c>
      <c r="AF1296" s="68">
        <v>0</v>
      </c>
      <c r="AG1296" s="68">
        <v>0</v>
      </c>
      <c r="AH1296" s="68">
        <v>0</v>
      </c>
      <c r="AI1296" s="68">
        <v>0</v>
      </c>
      <c r="AJ1296" s="68">
        <v>0</v>
      </c>
      <c r="AK1296" s="68">
        <v>0</v>
      </c>
      <c r="AL1296" s="68">
        <v>0</v>
      </c>
      <c r="AM1296" s="68">
        <v>0</v>
      </c>
      <c r="AN1296" s="68">
        <v>0</v>
      </c>
      <c r="AO1296" s="68">
        <v>0</v>
      </c>
      <c r="AP1296" s="68" t="s">
        <v>13735</v>
      </c>
      <c r="AQ1296" s="68">
        <v>1</v>
      </c>
      <c r="AR1296" s="68">
        <v>0</v>
      </c>
      <c r="AS1296" s="68">
        <v>0</v>
      </c>
      <c r="AT1296" s="68">
        <v>0</v>
      </c>
      <c r="AU1296" s="68">
        <v>0</v>
      </c>
      <c r="AV1296" s="86">
        <v>4</v>
      </c>
      <c r="AX1296" s="1">
        <v>0</v>
      </c>
      <c r="AY1296" s="1">
        <v>0</v>
      </c>
      <c r="AZ1296" s="68">
        <v>0</v>
      </c>
      <c r="BA1296" s="68">
        <v>0</v>
      </c>
      <c r="EQ1296" s="68">
        <v>30750006</v>
      </c>
      <c r="ER1296" s="175">
        <v>2</v>
      </c>
      <c r="ES1296" s="68">
        <v>650</v>
      </c>
      <c r="ET1296" s="68">
        <v>6</v>
      </c>
      <c r="EU1296" s="68">
        <v>0</v>
      </c>
      <c r="EV1296" s="68">
        <v>150006</v>
      </c>
      <c r="EW1296" s="68" t="s">
        <v>2644</v>
      </c>
      <c r="EX1296" s="68" t="str">
        <f t="shared" si="53"/>
        <v>중형</v>
      </c>
      <c r="GE1296" s="68">
        <v>34021</v>
      </c>
      <c r="GF1296" s="68" t="s">
        <v>4082</v>
      </c>
    </row>
    <row r="1297" spans="6:188" x14ac:dyDescent="0.3">
      <c r="F1297" s="68">
        <v>85241</v>
      </c>
      <c r="G1297" s="68">
        <v>2</v>
      </c>
      <c r="H1297" s="68">
        <v>185241</v>
      </c>
      <c r="I1297" s="68">
        <v>285146</v>
      </c>
      <c r="J1297" s="68" t="s">
        <v>13753</v>
      </c>
      <c r="K1297" s="68" t="s">
        <v>12532</v>
      </c>
      <c r="L1297" s="68">
        <v>0</v>
      </c>
      <c r="M1297" s="68">
        <v>0</v>
      </c>
      <c r="N1297" s="68">
        <v>0</v>
      </c>
      <c r="O1297" s="68">
        <v>466</v>
      </c>
      <c r="P1297" s="68">
        <v>0</v>
      </c>
      <c r="Q1297" s="68">
        <v>0</v>
      </c>
      <c r="R1297" s="68">
        <v>0</v>
      </c>
      <c r="S1297" s="68">
        <v>0</v>
      </c>
      <c r="T1297" s="68">
        <v>0</v>
      </c>
      <c r="U1297" s="68">
        <v>0</v>
      </c>
      <c r="V1297" s="68">
        <v>0</v>
      </c>
      <c r="W1297" s="68">
        <v>0</v>
      </c>
      <c r="X1297" s="68">
        <v>0</v>
      </c>
      <c r="Y1297" s="68">
        <v>0</v>
      </c>
      <c r="Z1297" s="68">
        <v>0</v>
      </c>
      <c r="AA1297" s="68">
        <v>0</v>
      </c>
      <c r="AB1297" s="68">
        <v>0</v>
      </c>
      <c r="AC1297" s="68">
        <v>0</v>
      </c>
      <c r="AD1297" s="68">
        <v>0</v>
      </c>
      <c r="AE1297" s="68">
        <v>0</v>
      </c>
      <c r="AF1297" s="68">
        <v>0</v>
      </c>
      <c r="AG1297" s="68">
        <v>0</v>
      </c>
      <c r="AH1297" s="68">
        <v>0</v>
      </c>
      <c r="AI1297" s="68">
        <v>0</v>
      </c>
      <c r="AJ1297" s="68">
        <v>0</v>
      </c>
      <c r="AK1297" s="68">
        <v>0</v>
      </c>
      <c r="AL1297" s="68">
        <v>0</v>
      </c>
      <c r="AM1297" s="68">
        <v>0</v>
      </c>
      <c r="AN1297" s="68">
        <v>0</v>
      </c>
      <c r="AO1297" s="68">
        <v>0</v>
      </c>
      <c r="AP1297" s="68" t="s">
        <v>13735</v>
      </c>
      <c r="AQ1297" s="68">
        <v>1</v>
      </c>
      <c r="AR1297" s="68">
        <v>0</v>
      </c>
      <c r="AS1297" s="68">
        <v>0</v>
      </c>
      <c r="AT1297" s="68">
        <v>0</v>
      </c>
      <c r="AU1297" s="68">
        <v>0</v>
      </c>
      <c r="AV1297" s="86">
        <v>4</v>
      </c>
      <c r="AX1297" s="1">
        <v>0</v>
      </c>
      <c r="AY1297" s="1">
        <v>0</v>
      </c>
      <c r="AZ1297" s="68">
        <v>0</v>
      </c>
      <c r="BA1297" s="68">
        <v>0</v>
      </c>
      <c r="EQ1297" s="68">
        <v>30850006</v>
      </c>
      <c r="ER1297" s="175">
        <v>2</v>
      </c>
      <c r="ES1297" s="68">
        <v>650</v>
      </c>
      <c r="ET1297" s="68">
        <v>6</v>
      </c>
      <c r="EU1297" s="68">
        <v>0</v>
      </c>
      <c r="EV1297" s="68">
        <v>150006</v>
      </c>
      <c r="EW1297" s="68" t="s">
        <v>2644</v>
      </c>
      <c r="EX1297" s="68" t="str">
        <f t="shared" si="53"/>
        <v>중형</v>
      </c>
      <c r="GE1297" s="68">
        <v>34022</v>
      </c>
      <c r="GF1297" s="68" t="s">
        <v>4908</v>
      </c>
    </row>
    <row r="1298" spans="6:188" x14ac:dyDescent="0.3">
      <c r="F1298" s="68">
        <v>85242</v>
      </c>
      <c r="G1298" s="68">
        <v>2</v>
      </c>
      <c r="H1298" s="68">
        <v>185242</v>
      </c>
      <c r="I1298" s="68">
        <v>285146</v>
      </c>
      <c r="J1298" s="68" t="s">
        <v>13754</v>
      </c>
      <c r="K1298" s="68" t="s">
        <v>12532</v>
      </c>
      <c r="L1298" s="68">
        <v>0</v>
      </c>
      <c r="M1298" s="68">
        <v>0</v>
      </c>
      <c r="N1298" s="68">
        <v>0</v>
      </c>
      <c r="O1298" s="68">
        <v>467</v>
      </c>
      <c r="P1298" s="68">
        <v>0</v>
      </c>
      <c r="Q1298" s="68">
        <v>0</v>
      </c>
      <c r="R1298" s="68">
        <v>0</v>
      </c>
      <c r="S1298" s="68">
        <v>0</v>
      </c>
      <c r="T1298" s="68">
        <v>0</v>
      </c>
      <c r="U1298" s="68">
        <v>0</v>
      </c>
      <c r="V1298" s="68">
        <v>0</v>
      </c>
      <c r="W1298" s="68">
        <v>0</v>
      </c>
      <c r="X1298" s="68">
        <v>0</v>
      </c>
      <c r="Y1298" s="68">
        <v>0</v>
      </c>
      <c r="Z1298" s="68">
        <v>0</v>
      </c>
      <c r="AA1298" s="68">
        <v>0</v>
      </c>
      <c r="AB1298" s="68">
        <v>0</v>
      </c>
      <c r="AC1298" s="68">
        <v>0</v>
      </c>
      <c r="AD1298" s="68">
        <v>0</v>
      </c>
      <c r="AE1298" s="68">
        <v>0</v>
      </c>
      <c r="AF1298" s="68">
        <v>0</v>
      </c>
      <c r="AG1298" s="68">
        <v>0</v>
      </c>
      <c r="AH1298" s="68">
        <v>0</v>
      </c>
      <c r="AI1298" s="68">
        <v>0</v>
      </c>
      <c r="AJ1298" s="68">
        <v>0</v>
      </c>
      <c r="AK1298" s="68">
        <v>0</v>
      </c>
      <c r="AL1298" s="68">
        <v>0</v>
      </c>
      <c r="AM1298" s="68">
        <v>0</v>
      </c>
      <c r="AN1298" s="68">
        <v>0</v>
      </c>
      <c r="AO1298" s="68">
        <v>0</v>
      </c>
      <c r="AP1298" s="68" t="s">
        <v>13735</v>
      </c>
      <c r="AQ1298" s="68">
        <v>1</v>
      </c>
      <c r="AR1298" s="68">
        <v>0</v>
      </c>
      <c r="AS1298" s="68">
        <v>0</v>
      </c>
      <c r="AT1298" s="68">
        <v>0</v>
      </c>
      <c r="AU1298" s="68">
        <v>0</v>
      </c>
      <c r="AV1298" s="86">
        <v>4</v>
      </c>
      <c r="AX1298" s="1">
        <v>0</v>
      </c>
      <c r="AY1298" s="1">
        <v>0</v>
      </c>
      <c r="AZ1298" s="68">
        <v>0</v>
      </c>
      <c r="BA1298" s="68">
        <v>0</v>
      </c>
      <c r="EQ1298" s="68">
        <v>30950006</v>
      </c>
      <c r="ER1298" s="175">
        <v>2</v>
      </c>
      <c r="ES1298" s="68">
        <v>650</v>
      </c>
      <c r="ET1298" s="68">
        <v>6</v>
      </c>
      <c r="EU1298" s="68">
        <v>0</v>
      </c>
      <c r="EV1298" s="68">
        <v>150006</v>
      </c>
      <c r="EW1298" s="68" t="s">
        <v>2644</v>
      </c>
      <c r="EX1298" s="68" t="str">
        <f t="shared" si="53"/>
        <v>중형</v>
      </c>
      <c r="GE1298" s="68">
        <v>34023</v>
      </c>
      <c r="GF1298" s="68" t="s">
        <v>4909</v>
      </c>
    </row>
    <row r="1299" spans="6:188" x14ac:dyDescent="0.3">
      <c r="F1299" s="68">
        <v>85243</v>
      </c>
      <c r="G1299" s="68">
        <v>2</v>
      </c>
      <c r="H1299" s="68">
        <v>185243</v>
      </c>
      <c r="I1299" s="68">
        <v>285146</v>
      </c>
      <c r="J1299" s="68" t="s">
        <v>13755</v>
      </c>
      <c r="K1299" s="68" t="s">
        <v>12532</v>
      </c>
      <c r="L1299" s="68">
        <v>0</v>
      </c>
      <c r="M1299" s="68">
        <v>0</v>
      </c>
      <c r="N1299" s="68">
        <v>0</v>
      </c>
      <c r="O1299" s="68">
        <v>468</v>
      </c>
      <c r="P1299" s="68">
        <v>0</v>
      </c>
      <c r="Q1299" s="68">
        <v>0</v>
      </c>
      <c r="R1299" s="68">
        <v>0</v>
      </c>
      <c r="S1299" s="68">
        <v>0</v>
      </c>
      <c r="T1299" s="68">
        <v>0</v>
      </c>
      <c r="U1299" s="68">
        <v>0</v>
      </c>
      <c r="V1299" s="68">
        <v>0</v>
      </c>
      <c r="W1299" s="68">
        <v>0</v>
      </c>
      <c r="X1299" s="68">
        <v>0</v>
      </c>
      <c r="Y1299" s="68">
        <v>0</v>
      </c>
      <c r="Z1299" s="68">
        <v>0</v>
      </c>
      <c r="AA1299" s="68">
        <v>0</v>
      </c>
      <c r="AB1299" s="68">
        <v>0</v>
      </c>
      <c r="AC1299" s="68">
        <v>0</v>
      </c>
      <c r="AD1299" s="68">
        <v>0</v>
      </c>
      <c r="AE1299" s="68">
        <v>0</v>
      </c>
      <c r="AF1299" s="68">
        <v>0</v>
      </c>
      <c r="AG1299" s="68">
        <v>0</v>
      </c>
      <c r="AH1299" s="68">
        <v>0</v>
      </c>
      <c r="AI1299" s="68">
        <v>0</v>
      </c>
      <c r="AJ1299" s="68">
        <v>0</v>
      </c>
      <c r="AK1299" s="68">
        <v>0</v>
      </c>
      <c r="AL1299" s="68">
        <v>0</v>
      </c>
      <c r="AM1299" s="68">
        <v>0</v>
      </c>
      <c r="AN1299" s="68">
        <v>0</v>
      </c>
      <c r="AO1299" s="68">
        <v>0</v>
      </c>
      <c r="AP1299" s="68" t="s">
        <v>13735</v>
      </c>
      <c r="AQ1299" s="68">
        <v>1</v>
      </c>
      <c r="AR1299" s="68">
        <v>0</v>
      </c>
      <c r="AS1299" s="68">
        <v>0</v>
      </c>
      <c r="AT1299" s="68">
        <v>0</v>
      </c>
      <c r="AU1299" s="68">
        <v>0</v>
      </c>
      <c r="AV1299" s="86">
        <v>4</v>
      </c>
      <c r="AX1299" s="1">
        <v>0</v>
      </c>
      <c r="AY1299" s="1">
        <v>0</v>
      </c>
      <c r="AZ1299" s="68">
        <v>0</v>
      </c>
      <c r="BA1299" s="68">
        <v>0</v>
      </c>
      <c r="EQ1299" s="68">
        <v>31050006</v>
      </c>
      <c r="ER1299" s="175">
        <v>2</v>
      </c>
      <c r="ES1299" s="68">
        <v>650</v>
      </c>
      <c r="ET1299" s="68">
        <v>6</v>
      </c>
      <c r="EU1299" s="68">
        <v>0</v>
      </c>
      <c r="EV1299" s="68">
        <v>150006</v>
      </c>
      <c r="EW1299" s="68" t="s">
        <v>2644</v>
      </c>
      <c r="EX1299" s="68" t="str">
        <f t="shared" si="53"/>
        <v>중형</v>
      </c>
      <c r="GE1299" s="68">
        <v>34024</v>
      </c>
      <c r="GF1299" s="68" t="s">
        <v>4910</v>
      </c>
    </row>
    <row r="1300" spans="6:188" x14ac:dyDescent="0.3">
      <c r="F1300" s="68">
        <v>85244</v>
      </c>
      <c r="G1300" s="68">
        <v>2</v>
      </c>
      <c r="H1300" s="68">
        <v>185244</v>
      </c>
      <c r="I1300" s="68">
        <v>285146</v>
      </c>
      <c r="J1300" s="68" t="s">
        <v>13756</v>
      </c>
      <c r="K1300" s="68" t="s">
        <v>12532</v>
      </c>
      <c r="L1300" s="68">
        <v>0</v>
      </c>
      <c r="M1300" s="68">
        <v>0</v>
      </c>
      <c r="N1300" s="68">
        <v>0</v>
      </c>
      <c r="O1300" s="68">
        <v>469</v>
      </c>
      <c r="P1300" s="68">
        <v>0</v>
      </c>
      <c r="Q1300" s="68">
        <v>0</v>
      </c>
      <c r="R1300" s="68">
        <v>0</v>
      </c>
      <c r="S1300" s="68">
        <v>0</v>
      </c>
      <c r="T1300" s="68">
        <v>0</v>
      </c>
      <c r="U1300" s="68">
        <v>0</v>
      </c>
      <c r="V1300" s="68">
        <v>0</v>
      </c>
      <c r="W1300" s="68">
        <v>0</v>
      </c>
      <c r="X1300" s="68">
        <v>0</v>
      </c>
      <c r="Y1300" s="68">
        <v>0</v>
      </c>
      <c r="Z1300" s="68">
        <v>0</v>
      </c>
      <c r="AA1300" s="68">
        <v>0</v>
      </c>
      <c r="AB1300" s="68">
        <v>0</v>
      </c>
      <c r="AC1300" s="68">
        <v>0</v>
      </c>
      <c r="AD1300" s="68">
        <v>0</v>
      </c>
      <c r="AE1300" s="68">
        <v>0</v>
      </c>
      <c r="AF1300" s="68">
        <v>0</v>
      </c>
      <c r="AG1300" s="68">
        <v>0</v>
      </c>
      <c r="AH1300" s="68">
        <v>0</v>
      </c>
      <c r="AI1300" s="68">
        <v>0</v>
      </c>
      <c r="AJ1300" s="68">
        <v>0</v>
      </c>
      <c r="AK1300" s="68">
        <v>0</v>
      </c>
      <c r="AL1300" s="68">
        <v>0</v>
      </c>
      <c r="AM1300" s="68">
        <v>0</v>
      </c>
      <c r="AN1300" s="68">
        <v>0</v>
      </c>
      <c r="AO1300" s="68">
        <v>0</v>
      </c>
      <c r="AP1300" s="68" t="s">
        <v>13735</v>
      </c>
      <c r="AQ1300" s="68">
        <v>1</v>
      </c>
      <c r="AR1300" s="68">
        <v>0</v>
      </c>
      <c r="AS1300" s="68">
        <v>0</v>
      </c>
      <c r="AT1300" s="68">
        <v>0</v>
      </c>
      <c r="AU1300" s="68">
        <v>0</v>
      </c>
      <c r="AV1300" s="86">
        <v>4</v>
      </c>
      <c r="AX1300" s="1">
        <v>0</v>
      </c>
      <c r="AY1300" s="1">
        <v>0</v>
      </c>
      <c r="AZ1300" s="68">
        <v>0</v>
      </c>
      <c r="BA1300" s="68">
        <v>0</v>
      </c>
      <c r="EQ1300" s="68">
        <v>31150006</v>
      </c>
      <c r="ER1300" s="175">
        <v>2</v>
      </c>
      <c r="ES1300" s="68">
        <v>650</v>
      </c>
      <c r="ET1300" s="68">
        <v>6</v>
      </c>
      <c r="EU1300" s="68">
        <v>0</v>
      </c>
      <c r="EV1300" s="68">
        <v>150006</v>
      </c>
      <c r="EW1300" s="68" t="s">
        <v>2644</v>
      </c>
      <c r="EX1300" s="68" t="str">
        <f t="shared" si="53"/>
        <v>중형</v>
      </c>
      <c r="GE1300" s="68">
        <v>34100</v>
      </c>
      <c r="GF1300" s="68" t="s">
        <v>4503</v>
      </c>
    </row>
    <row r="1301" spans="6:188" x14ac:dyDescent="0.3">
      <c r="F1301" s="68">
        <v>85245</v>
      </c>
      <c r="G1301" s="68">
        <v>2</v>
      </c>
      <c r="H1301" s="68">
        <v>185245</v>
      </c>
      <c r="I1301" s="68">
        <v>285146</v>
      </c>
      <c r="J1301" s="68" t="s">
        <v>13757</v>
      </c>
      <c r="K1301" s="68" t="s">
        <v>12532</v>
      </c>
      <c r="L1301" s="68">
        <v>0</v>
      </c>
      <c r="M1301" s="68">
        <v>0</v>
      </c>
      <c r="N1301" s="68">
        <v>0</v>
      </c>
      <c r="O1301" s="68">
        <v>469</v>
      </c>
      <c r="P1301" s="68">
        <v>0</v>
      </c>
      <c r="Q1301" s="68">
        <v>0</v>
      </c>
      <c r="R1301" s="68">
        <v>0</v>
      </c>
      <c r="S1301" s="68">
        <v>0</v>
      </c>
      <c r="T1301" s="68">
        <v>0</v>
      </c>
      <c r="U1301" s="68">
        <v>0</v>
      </c>
      <c r="V1301" s="68">
        <v>0</v>
      </c>
      <c r="W1301" s="68">
        <v>0</v>
      </c>
      <c r="X1301" s="68">
        <v>0</v>
      </c>
      <c r="Y1301" s="68">
        <v>0</v>
      </c>
      <c r="Z1301" s="68">
        <v>0</v>
      </c>
      <c r="AA1301" s="68">
        <v>0</v>
      </c>
      <c r="AB1301" s="68">
        <v>0</v>
      </c>
      <c r="AC1301" s="68">
        <v>0</v>
      </c>
      <c r="AD1301" s="68">
        <v>0</v>
      </c>
      <c r="AE1301" s="68">
        <v>0</v>
      </c>
      <c r="AF1301" s="68">
        <v>0</v>
      </c>
      <c r="AG1301" s="68">
        <v>0</v>
      </c>
      <c r="AH1301" s="68">
        <v>0</v>
      </c>
      <c r="AI1301" s="68">
        <v>0</v>
      </c>
      <c r="AJ1301" s="68">
        <v>0</v>
      </c>
      <c r="AK1301" s="68">
        <v>0</v>
      </c>
      <c r="AL1301" s="68">
        <v>0</v>
      </c>
      <c r="AM1301" s="68">
        <v>0</v>
      </c>
      <c r="AN1301" s="68">
        <v>0</v>
      </c>
      <c r="AO1301" s="68">
        <v>0</v>
      </c>
      <c r="AP1301" s="68" t="s">
        <v>13735</v>
      </c>
      <c r="AQ1301" s="68">
        <v>1</v>
      </c>
      <c r="AR1301" s="68">
        <v>0</v>
      </c>
      <c r="AS1301" s="68">
        <v>0</v>
      </c>
      <c r="AT1301" s="68">
        <v>0</v>
      </c>
      <c r="AU1301" s="68">
        <v>0</v>
      </c>
      <c r="AV1301" s="86">
        <v>4</v>
      </c>
      <c r="AX1301" s="1">
        <v>0</v>
      </c>
      <c r="AY1301" s="1">
        <v>0</v>
      </c>
      <c r="AZ1301" s="68">
        <v>0</v>
      </c>
      <c r="BA1301" s="68">
        <v>0</v>
      </c>
      <c r="EQ1301" s="68">
        <v>31250006</v>
      </c>
      <c r="ER1301" s="175">
        <v>2</v>
      </c>
      <c r="ES1301" s="68">
        <v>650</v>
      </c>
      <c r="ET1301" s="68">
        <v>6</v>
      </c>
      <c r="EU1301" s="68">
        <v>0</v>
      </c>
      <c r="EV1301" s="68">
        <v>150006</v>
      </c>
      <c r="EW1301" s="68" t="s">
        <v>2644</v>
      </c>
      <c r="EX1301" s="68" t="str">
        <f t="shared" si="53"/>
        <v>중형</v>
      </c>
      <c r="GE1301" s="68">
        <v>34101</v>
      </c>
      <c r="GF1301" s="68" t="s">
        <v>4194</v>
      </c>
    </row>
    <row r="1302" spans="6:188" x14ac:dyDescent="0.3">
      <c r="F1302" s="68">
        <v>85246</v>
      </c>
      <c r="G1302" s="68">
        <v>2</v>
      </c>
      <c r="H1302" s="68">
        <v>185048</v>
      </c>
      <c r="I1302" s="68">
        <v>285146</v>
      </c>
      <c r="J1302" s="68" t="s">
        <v>10149</v>
      </c>
      <c r="K1302" s="68">
        <v>0</v>
      </c>
      <c r="L1302" s="68">
        <v>0</v>
      </c>
      <c r="M1302" s="68">
        <v>0</v>
      </c>
      <c r="N1302" s="68">
        <v>0</v>
      </c>
      <c r="O1302" s="68">
        <v>470</v>
      </c>
      <c r="P1302" s="68">
        <v>0</v>
      </c>
      <c r="Q1302" s="68">
        <v>0</v>
      </c>
      <c r="R1302" s="68">
        <v>0</v>
      </c>
      <c r="S1302" s="68">
        <v>0</v>
      </c>
      <c r="T1302" s="68">
        <v>0</v>
      </c>
      <c r="U1302" s="68">
        <v>0</v>
      </c>
      <c r="V1302" s="68">
        <v>0</v>
      </c>
      <c r="W1302" s="68">
        <v>0</v>
      </c>
      <c r="X1302" s="68">
        <v>0</v>
      </c>
      <c r="Y1302" s="68">
        <v>0</v>
      </c>
      <c r="Z1302" s="68">
        <v>0</v>
      </c>
      <c r="AA1302" s="68">
        <v>0</v>
      </c>
      <c r="AB1302" s="68">
        <v>0</v>
      </c>
      <c r="AC1302" s="68">
        <v>0</v>
      </c>
      <c r="AD1302" s="68">
        <v>0</v>
      </c>
      <c r="AE1302" s="68">
        <v>0</v>
      </c>
      <c r="AF1302" s="68">
        <v>0</v>
      </c>
      <c r="AG1302" s="68">
        <v>0</v>
      </c>
      <c r="AH1302" s="68">
        <v>0</v>
      </c>
      <c r="AI1302" s="68">
        <v>0</v>
      </c>
      <c r="AJ1302" s="68">
        <v>0</v>
      </c>
      <c r="AK1302" s="68">
        <v>0</v>
      </c>
      <c r="AL1302" s="68">
        <v>0</v>
      </c>
      <c r="AM1302" s="68">
        <v>0</v>
      </c>
      <c r="AN1302" s="68">
        <v>0</v>
      </c>
      <c r="AO1302" s="68">
        <v>0</v>
      </c>
      <c r="AP1302" s="68" t="s">
        <v>13735</v>
      </c>
      <c r="AQ1302" s="68">
        <v>1</v>
      </c>
      <c r="AR1302" s="68">
        <v>0</v>
      </c>
      <c r="AS1302" s="68">
        <v>0</v>
      </c>
      <c r="AT1302" s="68">
        <v>0</v>
      </c>
      <c r="AU1302" s="68">
        <v>0</v>
      </c>
      <c r="AV1302" s="86">
        <v>4</v>
      </c>
      <c r="AX1302" s="1">
        <v>0</v>
      </c>
      <c r="AY1302" s="1">
        <v>0</v>
      </c>
      <c r="AZ1302" s="68">
        <v>0</v>
      </c>
      <c r="BA1302" s="68">
        <v>0</v>
      </c>
      <c r="EQ1302" s="68">
        <v>10150007</v>
      </c>
      <c r="ER1302" s="175">
        <v>2</v>
      </c>
      <c r="ES1302" s="68">
        <v>650</v>
      </c>
      <c r="ET1302" s="68">
        <v>7</v>
      </c>
      <c r="EU1302" s="68">
        <v>0</v>
      </c>
      <c r="EV1302" s="68">
        <v>150007</v>
      </c>
      <c r="EW1302" s="68" t="s">
        <v>2645</v>
      </c>
      <c r="EX1302" s="68" t="str">
        <f t="shared" si="53"/>
        <v>중형</v>
      </c>
      <c r="GE1302" s="68">
        <v>34102</v>
      </c>
      <c r="GF1302" s="68" t="s">
        <v>4232</v>
      </c>
    </row>
    <row r="1303" spans="6:188" x14ac:dyDescent="0.3">
      <c r="F1303" s="68">
        <v>85247</v>
      </c>
      <c r="G1303" s="68">
        <v>2</v>
      </c>
      <c r="H1303" s="68">
        <v>185001</v>
      </c>
      <c r="I1303" s="68">
        <v>285001</v>
      </c>
      <c r="J1303" s="68" t="s">
        <v>13758</v>
      </c>
      <c r="K1303" s="68" t="s">
        <v>13759</v>
      </c>
      <c r="L1303" s="68">
        <v>0</v>
      </c>
      <c r="M1303" s="68">
        <v>0</v>
      </c>
      <c r="N1303" s="68">
        <v>0</v>
      </c>
      <c r="O1303" s="68">
        <v>101</v>
      </c>
      <c r="P1303" s="68">
        <v>0</v>
      </c>
      <c r="Q1303" s="68">
        <v>0</v>
      </c>
      <c r="R1303" s="68">
        <v>0</v>
      </c>
      <c r="S1303" s="68">
        <v>0</v>
      </c>
      <c r="T1303" s="68">
        <v>0</v>
      </c>
      <c r="U1303" s="68">
        <v>0</v>
      </c>
      <c r="V1303" s="68">
        <v>0</v>
      </c>
      <c r="W1303" s="68">
        <v>0</v>
      </c>
      <c r="X1303" s="68">
        <v>0</v>
      </c>
      <c r="Y1303" s="68">
        <v>0</v>
      </c>
      <c r="Z1303" s="68">
        <v>0</v>
      </c>
      <c r="AA1303" s="68">
        <v>0</v>
      </c>
      <c r="AB1303" s="68">
        <v>0</v>
      </c>
      <c r="AC1303" s="68">
        <v>0</v>
      </c>
      <c r="AD1303" s="68">
        <v>0</v>
      </c>
      <c r="AE1303" s="68">
        <v>0</v>
      </c>
      <c r="AF1303" s="68">
        <v>0</v>
      </c>
      <c r="AG1303" s="68">
        <v>0</v>
      </c>
      <c r="AH1303" s="68">
        <v>0</v>
      </c>
      <c r="AI1303" s="68">
        <v>0</v>
      </c>
      <c r="AJ1303" s="68">
        <v>0</v>
      </c>
      <c r="AK1303" s="68">
        <v>0</v>
      </c>
      <c r="AL1303" s="68">
        <v>0</v>
      </c>
      <c r="AM1303" s="68">
        <v>0</v>
      </c>
      <c r="AN1303" s="68">
        <v>0</v>
      </c>
      <c r="AO1303" s="68">
        <v>0</v>
      </c>
      <c r="AP1303" s="68" t="s">
        <v>1439</v>
      </c>
      <c r="AQ1303" s="68">
        <v>1</v>
      </c>
      <c r="AR1303" s="68">
        <v>0</v>
      </c>
      <c r="AS1303" s="68">
        <v>0</v>
      </c>
      <c r="AT1303" s="68">
        <v>0</v>
      </c>
      <c r="AU1303" s="68">
        <v>0</v>
      </c>
      <c r="AV1303" s="86">
        <v>4</v>
      </c>
      <c r="AX1303" s="1">
        <v>0</v>
      </c>
      <c r="AY1303" s="1">
        <v>0</v>
      </c>
      <c r="AZ1303" s="68">
        <v>0</v>
      </c>
      <c r="BA1303" s="68">
        <v>0</v>
      </c>
      <c r="EQ1303" s="68">
        <v>20150007</v>
      </c>
      <c r="ER1303" s="175">
        <v>2</v>
      </c>
      <c r="ES1303" s="68">
        <v>650</v>
      </c>
      <c r="ET1303" s="68">
        <v>7</v>
      </c>
      <c r="EU1303" s="68">
        <v>0</v>
      </c>
      <c r="EV1303" s="68">
        <v>150007</v>
      </c>
      <c r="EW1303" s="68" t="s">
        <v>2645</v>
      </c>
      <c r="EX1303" s="68" t="str">
        <f t="shared" si="53"/>
        <v>중형</v>
      </c>
      <c r="GE1303" s="68">
        <v>34103</v>
      </c>
      <c r="GF1303" s="68" t="s">
        <v>4233</v>
      </c>
    </row>
    <row r="1304" spans="6:188" x14ac:dyDescent="0.3">
      <c r="F1304" s="68">
        <v>85248</v>
      </c>
      <c r="G1304" s="68">
        <v>2</v>
      </c>
      <c r="H1304" s="68">
        <v>185248</v>
      </c>
      <c r="I1304" s="68">
        <v>285146</v>
      </c>
      <c r="J1304" s="68" t="s">
        <v>13760</v>
      </c>
      <c r="K1304" s="68" t="s">
        <v>12532</v>
      </c>
      <c r="L1304" s="68">
        <v>0</v>
      </c>
      <c r="M1304" s="68">
        <v>0</v>
      </c>
      <c r="N1304" s="68">
        <v>0</v>
      </c>
      <c r="O1304" s="68">
        <v>458</v>
      </c>
      <c r="P1304" s="68">
        <v>0</v>
      </c>
      <c r="Q1304" s="68">
        <v>0</v>
      </c>
      <c r="R1304" s="68">
        <v>0</v>
      </c>
      <c r="S1304" s="68">
        <v>0</v>
      </c>
      <c r="T1304" s="68">
        <v>0</v>
      </c>
      <c r="U1304" s="68">
        <v>0</v>
      </c>
      <c r="V1304" s="68">
        <v>0</v>
      </c>
      <c r="W1304" s="68">
        <v>0</v>
      </c>
      <c r="X1304" s="68">
        <v>0</v>
      </c>
      <c r="Y1304" s="68">
        <v>0</v>
      </c>
      <c r="Z1304" s="68">
        <v>0</v>
      </c>
      <c r="AA1304" s="68">
        <v>0</v>
      </c>
      <c r="AB1304" s="68">
        <v>0</v>
      </c>
      <c r="AC1304" s="68">
        <v>0</v>
      </c>
      <c r="AD1304" s="68">
        <v>0</v>
      </c>
      <c r="AE1304" s="68">
        <v>0</v>
      </c>
      <c r="AF1304" s="68">
        <v>0</v>
      </c>
      <c r="AG1304" s="68">
        <v>0</v>
      </c>
      <c r="AH1304" s="68">
        <v>0</v>
      </c>
      <c r="AI1304" s="68">
        <v>0</v>
      </c>
      <c r="AJ1304" s="68">
        <v>0</v>
      </c>
      <c r="AK1304" s="68">
        <v>0</v>
      </c>
      <c r="AL1304" s="68">
        <v>0</v>
      </c>
      <c r="AM1304" s="68">
        <v>0</v>
      </c>
      <c r="AN1304" s="68">
        <v>0</v>
      </c>
      <c r="AO1304" s="68">
        <v>0</v>
      </c>
      <c r="AP1304" s="68" t="s">
        <v>13735</v>
      </c>
      <c r="AQ1304" s="68">
        <v>1</v>
      </c>
      <c r="AR1304" s="68">
        <v>0</v>
      </c>
      <c r="AS1304" s="68">
        <v>0</v>
      </c>
      <c r="AT1304" s="68">
        <v>0</v>
      </c>
      <c r="AU1304" s="68">
        <v>0</v>
      </c>
      <c r="AV1304" s="86">
        <v>4</v>
      </c>
      <c r="AX1304" s="1">
        <v>0</v>
      </c>
      <c r="AY1304" s="1">
        <v>0</v>
      </c>
      <c r="AZ1304" s="68">
        <v>0</v>
      </c>
      <c r="BA1304" s="68">
        <v>0</v>
      </c>
      <c r="EQ1304" s="68">
        <v>30150007</v>
      </c>
      <c r="ER1304" s="175">
        <v>2</v>
      </c>
      <c r="ES1304" s="68">
        <v>650</v>
      </c>
      <c r="ET1304" s="68">
        <v>7</v>
      </c>
      <c r="EU1304" s="68">
        <v>0</v>
      </c>
      <c r="EV1304" s="68">
        <v>150007</v>
      </c>
      <c r="EW1304" s="68" t="s">
        <v>2645</v>
      </c>
      <c r="EX1304" s="68" t="str">
        <f t="shared" si="53"/>
        <v>중형</v>
      </c>
      <c r="GE1304" s="68">
        <v>35000</v>
      </c>
      <c r="GF1304" s="68" t="s">
        <v>3883</v>
      </c>
    </row>
    <row r="1305" spans="6:188" x14ac:dyDescent="0.3">
      <c r="F1305" s="68">
        <v>85249</v>
      </c>
      <c r="G1305" s="68">
        <v>2</v>
      </c>
      <c r="H1305" s="68">
        <v>185249</v>
      </c>
      <c r="I1305" s="68">
        <v>285249</v>
      </c>
      <c r="J1305" s="68" t="s">
        <v>13761</v>
      </c>
      <c r="K1305" s="68" t="s">
        <v>13762</v>
      </c>
      <c r="L1305" s="68">
        <v>0</v>
      </c>
      <c r="M1305" s="68">
        <v>0</v>
      </c>
      <c r="N1305" s="68">
        <v>0</v>
      </c>
      <c r="O1305" s="68">
        <v>471</v>
      </c>
      <c r="P1305" s="68">
        <v>0</v>
      </c>
      <c r="Q1305" s="68">
        <v>0</v>
      </c>
      <c r="R1305" s="68">
        <v>0</v>
      </c>
      <c r="S1305" s="68">
        <v>0</v>
      </c>
      <c r="T1305" s="68">
        <v>0</v>
      </c>
      <c r="U1305" s="68">
        <v>0</v>
      </c>
      <c r="V1305" s="68">
        <v>0</v>
      </c>
      <c r="W1305" s="68">
        <v>0</v>
      </c>
      <c r="X1305" s="68">
        <v>0</v>
      </c>
      <c r="Y1305" s="68">
        <v>0</v>
      </c>
      <c r="Z1305" s="68">
        <v>0</v>
      </c>
      <c r="AA1305" s="68">
        <v>0</v>
      </c>
      <c r="AB1305" s="68">
        <v>0</v>
      </c>
      <c r="AC1305" s="68">
        <v>0</v>
      </c>
      <c r="AD1305" s="68">
        <v>0</v>
      </c>
      <c r="AE1305" s="68">
        <v>0</v>
      </c>
      <c r="AF1305" s="68">
        <v>0</v>
      </c>
      <c r="AG1305" s="68">
        <v>0</v>
      </c>
      <c r="AH1305" s="68">
        <v>0</v>
      </c>
      <c r="AI1305" s="68">
        <v>0</v>
      </c>
      <c r="AJ1305" s="68">
        <v>0</v>
      </c>
      <c r="AK1305" s="68">
        <v>0</v>
      </c>
      <c r="AL1305" s="68">
        <v>0</v>
      </c>
      <c r="AM1305" s="68">
        <v>0</v>
      </c>
      <c r="AN1305" s="68">
        <v>0</v>
      </c>
      <c r="AO1305" s="68">
        <v>0</v>
      </c>
      <c r="AP1305" s="68" t="s">
        <v>13763</v>
      </c>
      <c r="AQ1305" s="68">
        <v>1</v>
      </c>
      <c r="AR1305" s="68">
        <v>0</v>
      </c>
      <c r="AS1305" s="68">
        <v>0</v>
      </c>
      <c r="AT1305" s="68">
        <v>0</v>
      </c>
      <c r="AU1305" s="68">
        <v>0</v>
      </c>
      <c r="AV1305" s="86">
        <v>4</v>
      </c>
      <c r="AX1305" s="1">
        <v>0</v>
      </c>
      <c r="AY1305" s="1">
        <v>0</v>
      </c>
      <c r="AZ1305" s="68">
        <v>0</v>
      </c>
      <c r="BA1305" s="68">
        <v>0</v>
      </c>
      <c r="EQ1305" s="68">
        <v>11050007</v>
      </c>
      <c r="ER1305" s="175">
        <v>2</v>
      </c>
      <c r="ES1305" s="68">
        <v>650</v>
      </c>
      <c r="ET1305" s="68">
        <v>7</v>
      </c>
      <c r="EU1305" s="68">
        <v>0</v>
      </c>
      <c r="EV1305" s="68">
        <v>150007</v>
      </c>
      <c r="EW1305" s="68" t="s">
        <v>2645</v>
      </c>
      <c r="EX1305" s="68" t="str">
        <f t="shared" si="53"/>
        <v>중형</v>
      </c>
      <c r="GE1305" s="68">
        <v>36000</v>
      </c>
      <c r="GF1305" s="68" t="s">
        <v>4911</v>
      </c>
    </row>
    <row r="1306" spans="6:188" x14ac:dyDescent="0.3">
      <c r="F1306" s="68">
        <v>85250</v>
      </c>
      <c r="G1306" s="68">
        <v>2</v>
      </c>
      <c r="H1306" s="68">
        <v>185250</v>
      </c>
      <c r="I1306" s="68">
        <v>285250</v>
      </c>
      <c r="J1306" s="68" t="s">
        <v>13764</v>
      </c>
      <c r="K1306" s="68" t="s">
        <v>13765</v>
      </c>
      <c r="L1306" s="68">
        <v>0</v>
      </c>
      <c r="M1306" s="68">
        <v>0</v>
      </c>
      <c r="N1306" s="68">
        <v>0</v>
      </c>
      <c r="O1306" s="68">
        <v>472</v>
      </c>
      <c r="P1306" s="68">
        <v>0</v>
      </c>
      <c r="Q1306" s="68">
        <v>0</v>
      </c>
      <c r="R1306" s="68">
        <v>0</v>
      </c>
      <c r="S1306" s="68">
        <v>0</v>
      </c>
      <c r="T1306" s="68">
        <v>0</v>
      </c>
      <c r="U1306" s="68">
        <v>0</v>
      </c>
      <c r="V1306" s="68">
        <v>0</v>
      </c>
      <c r="W1306" s="68">
        <v>0</v>
      </c>
      <c r="X1306" s="68">
        <v>0</v>
      </c>
      <c r="Y1306" s="68">
        <v>0</v>
      </c>
      <c r="Z1306" s="68">
        <v>0</v>
      </c>
      <c r="AA1306" s="68">
        <v>0</v>
      </c>
      <c r="AB1306" s="68">
        <v>0</v>
      </c>
      <c r="AC1306" s="68">
        <v>0</v>
      </c>
      <c r="AD1306" s="68">
        <v>0</v>
      </c>
      <c r="AE1306" s="68">
        <v>0</v>
      </c>
      <c r="AF1306" s="68">
        <v>0</v>
      </c>
      <c r="AG1306" s="68">
        <v>0</v>
      </c>
      <c r="AH1306" s="68">
        <v>0</v>
      </c>
      <c r="AI1306" s="68">
        <v>0</v>
      </c>
      <c r="AJ1306" s="68">
        <v>0</v>
      </c>
      <c r="AK1306" s="68">
        <v>0</v>
      </c>
      <c r="AL1306" s="68">
        <v>0</v>
      </c>
      <c r="AM1306" s="68">
        <v>0</v>
      </c>
      <c r="AN1306" s="68">
        <v>0</v>
      </c>
      <c r="AO1306" s="68">
        <v>0</v>
      </c>
      <c r="AP1306" s="68" t="s">
        <v>13766</v>
      </c>
      <c r="AQ1306" s="68">
        <v>1</v>
      </c>
      <c r="AR1306" s="68">
        <v>0</v>
      </c>
      <c r="AS1306" s="68">
        <v>0</v>
      </c>
      <c r="AT1306" s="68">
        <v>0</v>
      </c>
      <c r="AU1306" s="68">
        <v>0</v>
      </c>
      <c r="AV1306" s="86">
        <v>4</v>
      </c>
      <c r="AX1306" s="1">
        <v>0</v>
      </c>
      <c r="AY1306" s="1">
        <v>0</v>
      </c>
      <c r="AZ1306" s="68">
        <v>0</v>
      </c>
      <c r="BA1306" s="68">
        <v>0</v>
      </c>
      <c r="EQ1306" s="68">
        <v>21050007</v>
      </c>
      <c r="ER1306" s="175">
        <v>2</v>
      </c>
      <c r="ES1306" s="68">
        <v>650</v>
      </c>
      <c r="ET1306" s="68">
        <v>7</v>
      </c>
      <c r="EU1306" s="68">
        <v>0</v>
      </c>
      <c r="EV1306" s="68">
        <v>150007</v>
      </c>
      <c r="EW1306" s="68" t="s">
        <v>2645</v>
      </c>
      <c r="EX1306" s="68" t="str">
        <f t="shared" si="53"/>
        <v>중형</v>
      </c>
      <c r="GE1306" s="68">
        <v>36001</v>
      </c>
      <c r="GF1306" s="68" t="s">
        <v>4912</v>
      </c>
    </row>
    <row r="1307" spans="6:188" x14ac:dyDescent="0.3">
      <c r="F1307" s="68">
        <v>85251</v>
      </c>
      <c r="G1307" s="68">
        <v>2</v>
      </c>
      <c r="H1307" s="68">
        <v>185251</v>
      </c>
      <c r="I1307" s="68">
        <v>285146</v>
      </c>
      <c r="J1307" s="68" t="s">
        <v>13767</v>
      </c>
      <c r="K1307" s="68">
        <v>0</v>
      </c>
      <c r="L1307" s="68">
        <v>0</v>
      </c>
      <c r="M1307" s="68">
        <v>0</v>
      </c>
      <c r="N1307" s="68">
        <v>0</v>
      </c>
      <c r="O1307" s="68">
        <v>473</v>
      </c>
      <c r="P1307" s="68">
        <v>0</v>
      </c>
      <c r="Q1307" s="68">
        <v>0</v>
      </c>
      <c r="R1307" s="68">
        <v>0</v>
      </c>
      <c r="S1307" s="68">
        <v>0</v>
      </c>
      <c r="T1307" s="68">
        <v>0</v>
      </c>
      <c r="U1307" s="68">
        <v>0</v>
      </c>
      <c r="V1307" s="68">
        <v>0</v>
      </c>
      <c r="W1307" s="68">
        <v>0</v>
      </c>
      <c r="X1307" s="68">
        <v>0</v>
      </c>
      <c r="Y1307" s="68">
        <v>0</v>
      </c>
      <c r="Z1307" s="68">
        <v>0</v>
      </c>
      <c r="AA1307" s="68">
        <v>0</v>
      </c>
      <c r="AB1307" s="68">
        <v>0</v>
      </c>
      <c r="AC1307" s="68">
        <v>0</v>
      </c>
      <c r="AD1307" s="68">
        <v>0</v>
      </c>
      <c r="AE1307" s="68">
        <v>0</v>
      </c>
      <c r="AF1307" s="68">
        <v>0</v>
      </c>
      <c r="AG1307" s="68">
        <v>0</v>
      </c>
      <c r="AH1307" s="68">
        <v>0</v>
      </c>
      <c r="AI1307" s="68">
        <v>0</v>
      </c>
      <c r="AJ1307" s="68">
        <v>0</v>
      </c>
      <c r="AK1307" s="68">
        <v>0</v>
      </c>
      <c r="AL1307" s="68">
        <v>0</v>
      </c>
      <c r="AM1307" s="68">
        <v>0</v>
      </c>
      <c r="AN1307" s="68">
        <v>0</v>
      </c>
      <c r="AO1307" s="68">
        <v>0</v>
      </c>
      <c r="AP1307" s="68" t="s">
        <v>13735</v>
      </c>
      <c r="AQ1307" s="68">
        <v>1</v>
      </c>
      <c r="AR1307" s="68">
        <v>0</v>
      </c>
      <c r="AS1307" s="68">
        <v>0</v>
      </c>
      <c r="AT1307" s="68">
        <v>0</v>
      </c>
      <c r="AU1307" s="68">
        <v>0</v>
      </c>
      <c r="AV1307" s="86">
        <v>4</v>
      </c>
      <c r="AX1307" s="1">
        <v>0</v>
      </c>
      <c r="AY1307" s="1">
        <v>0</v>
      </c>
      <c r="AZ1307" s="68">
        <v>0</v>
      </c>
      <c r="BA1307" s="68">
        <v>0</v>
      </c>
      <c r="EQ1307" s="68">
        <v>31050007</v>
      </c>
      <c r="ER1307" s="175">
        <v>2</v>
      </c>
      <c r="ES1307" s="68">
        <v>650</v>
      </c>
      <c r="ET1307" s="68">
        <v>7</v>
      </c>
      <c r="EU1307" s="68">
        <v>0</v>
      </c>
      <c r="EV1307" s="68">
        <v>150007</v>
      </c>
      <c r="EW1307" s="68" t="s">
        <v>2645</v>
      </c>
      <c r="EX1307" s="68" t="str">
        <f t="shared" si="53"/>
        <v>중형</v>
      </c>
      <c r="GE1307" s="68">
        <v>36002</v>
      </c>
      <c r="GF1307" s="68" t="s">
        <v>4913</v>
      </c>
    </row>
    <row r="1308" spans="6:188" x14ac:dyDescent="0.3">
      <c r="F1308" s="68">
        <v>85252</v>
      </c>
      <c r="G1308" s="68">
        <v>2</v>
      </c>
      <c r="H1308" s="68">
        <v>185252</v>
      </c>
      <c r="I1308" s="68">
        <v>285146</v>
      </c>
      <c r="J1308" s="68" t="s">
        <v>13768</v>
      </c>
      <c r="K1308" s="68">
        <v>0</v>
      </c>
      <c r="L1308" s="68">
        <v>0</v>
      </c>
      <c r="M1308" s="68">
        <v>0</v>
      </c>
      <c r="N1308" s="68">
        <v>0</v>
      </c>
      <c r="O1308" s="68">
        <v>474</v>
      </c>
      <c r="P1308" s="68">
        <v>0</v>
      </c>
      <c r="Q1308" s="68">
        <v>0</v>
      </c>
      <c r="R1308" s="68">
        <v>0</v>
      </c>
      <c r="S1308" s="68">
        <v>0</v>
      </c>
      <c r="T1308" s="68">
        <v>0</v>
      </c>
      <c r="U1308" s="68">
        <v>0</v>
      </c>
      <c r="V1308" s="68">
        <v>0</v>
      </c>
      <c r="W1308" s="68">
        <v>0</v>
      </c>
      <c r="X1308" s="68">
        <v>0</v>
      </c>
      <c r="Y1308" s="68">
        <v>0</v>
      </c>
      <c r="Z1308" s="68">
        <v>0</v>
      </c>
      <c r="AA1308" s="68">
        <v>0</v>
      </c>
      <c r="AB1308" s="68">
        <v>0</v>
      </c>
      <c r="AC1308" s="68">
        <v>0</v>
      </c>
      <c r="AD1308" s="68">
        <v>0</v>
      </c>
      <c r="AE1308" s="68">
        <v>0</v>
      </c>
      <c r="AF1308" s="68">
        <v>0</v>
      </c>
      <c r="AG1308" s="68">
        <v>0</v>
      </c>
      <c r="AH1308" s="68">
        <v>0</v>
      </c>
      <c r="AI1308" s="68">
        <v>0</v>
      </c>
      <c r="AJ1308" s="68">
        <v>0</v>
      </c>
      <c r="AK1308" s="68">
        <v>0</v>
      </c>
      <c r="AL1308" s="68">
        <v>0</v>
      </c>
      <c r="AM1308" s="68">
        <v>0</v>
      </c>
      <c r="AN1308" s="68">
        <v>0</v>
      </c>
      <c r="AO1308" s="68">
        <v>0</v>
      </c>
      <c r="AP1308" s="68" t="s">
        <v>13735</v>
      </c>
      <c r="AQ1308" s="68">
        <v>1</v>
      </c>
      <c r="AR1308" s="68">
        <v>0</v>
      </c>
      <c r="AS1308" s="68">
        <v>0</v>
      </c>
      <c r="AT1308" s="68">
        <v>0</v>
      </c>
      <c r="AU1308" s="68">
        <v>0</v>
      </c>
      <c r="AV1308" s="86">
        <v>4</v>
      </c>
      <c r="AX1308" s="1">
        <v>0</v>
      </c>
      <c r="AY1308" s="1">
        <v>0</v>
      </c>
      <c r="AZ1308" s="68">
        <v>0</v>
      </c>
      <c r="BA1308" s="68">
        <v>0</v>
      </c>
      <c r="EQ1308" s="68">
        <v>11150007</v>
      </c>
      <c r="ER1308" s="175">
        <v>2</v>
      </c>
      <c r="ES1308" s="68">
        <v>650</v>
      </c>
      <c r="ET1308" s="68">
        <v>7</v>
      </c>
      <c r="EU1308" s="68">
        <v>0</v>
      </c>
      <c r="EV1308" s="68">
        <v>150007</v>
      </c>
      <c r="EW1308" s="68" t="s">
        <v>2645</v>
      </c>
      <c r="EX1308" s="68" t="str">
        <f t="shared" si="53"/>
        <v>중형</v>
      </c>
      <c r="GE1308" s="68">
        <v>36003</v>
      </c>
      <c r="GF1308" s="68" t="s">
        <v>4914</v>
      </c>
    </row>
    <row r="1309" spans="6:188" x14ac:dyDescent="0.3">
      <c r="F1309" s="68">
        <v>85253</v>
      </c>
      <c r="G1309" s="68">
        <v>2</v>
      </c>
      <c r="H1309" s="68">
        <v>185253</v>
      </c>
      <c r="I1309" s="68">
        <v>285253</v>
      </c>
      <c r="J1309" s="68" t="s">
        <v>13769</v>
      </c>
      <c r="K1309" s="68" t="s">
        <v>13770</v>
      </c>
      <c r="L1309" s="68">
        <v>0</v>
      </c>
      <c r="M1309" s="68">
        <v>0</v>
      </c>
      <c r="N1309" s="68">
        <v>0</v>
      </c>
      <c r="O1309" s="68">
        <v>475</v>
      </c>
      <c r="P1309" s="68">
        <v>0</v>
      </c>
      <c r="Q1309" s="68">
        <v>0</v>
      </c>
      <c r="R1309" s="68">
        <v>0</v>
      </c>
      <c r="S1309" s="68">
        <v>0</v>
      </c>
      <c r="T1309" s="68">
        <v>0</v>
      </c>
      <c r="U1309" s="68">
        <v>0</v>
      </c>
      <c r="V1309" s="68">
        <v>0</v>
      </c>
      <c r="W1309" s="68">
        <v>0</v>
      </c>
      <c r="X1309" s="68">
        <v>0</v>
      </c>
      <c r="Y1309" s="68">
        <v>0</v>
      </c>
      <c r="Z1309" s="68">
        <v>0</v>
      </c>
      <c r="AA1309" s="68">
        <v>0</v>
      </c>
      <c r="AB1309" s="68">
        <v>0</v>
      </c>
      <c r="AC1309" s="68">
        <v>0</v>
      </c>
      <c r="AD1309" s="68">
        <v>0</v>
      </c>
      <c r="AE1309" s="68">
        <v>0</v>
      </c>
      <c r="AF1309" s="68">
        <v>0</v>
      </c>
      <c r="AG1309" s="68">
        <v>0</v>
      </c>
      <c r="AH1309" s="68">
        <v>0</v>
      </c>
      <c r="AI1309" s="68">
        <v>0</v>
      </c>
      <c r="AJ1309" s="68">
        <v>0</v>
      </c>
      <c r="AK1309" s="68">
        <v>0</v>
      </c>
      <c r="AL1309" s="68">
        <v>0</v>
      </c>
      <c r="AM1309" s="68">
        <v>0</v>
      </c>
      <c r="AN1309" s="68">
        <v>0</v>
      </c>
      <c r="AO1309" s="68">
        <v>0</v>
      </c>
      <c r="AP1309" s="68" t="s">
        <v>13771</v>
      </c>
      <c r="AQ1309" s="68">
        <v>1</v>
      </c>
      <c r="AR1309" s="68">
        <v>0</v>
      </c>
      <c r="AS1309" s="68">
        <v>0</v>
      </c>
      <c r="AT1309" s="68">
        <v>128</v>
      </c>
      <c r="AU1309" s="68">
        <v>0</v>
      </c>
      <c r="AV1309" s="86">
        <v>4</v>
      </c>
      <c r="AX1309" s="1">
        <v>0</v>
      </c>
      <c r="AY1309" s="1">
        <v>0</v>
      </c>
      <c r="AZ1309" s="68">
        <v>0</v>
      </c>
      <c r="BA1309" s="68">
        <v>0</v>
      </c>
      <c r="EQ1309" s="68">
        <v>21150007</v>
      </c>
      <c r="ER1309" s="175">
        <v>2</v>
      </c>
      <c r="ES1309" s="68">
        <v>650</v>
      </c>
      <c r="ET1309" s="68">
        <v>7</v>
      </c>
      <c r="EU1309" s="68">
        <v>0</v>
      </c>
      <c r="EV1309" s="68">
        <v>150007</v>
      </c>
      <c r="EW1309" s="68" t="s">
        <v>2645</v>
      </c>
      <c r="EX1309" s="68" t="str">
        <f t="shared" si="53"/>
        <v>중형</v>
      </c>
      <c r="GE1309" s="68">
        <v>37000</v>
      </c>
      <c r="GF1309" s="68" t="s">
        <v>4915</v>
      </c>
    </row>
    <row r="1310" spans="6:188" x14ac:dyDescent="0.3">
      <c r="F1310" s="68">
        <v>85254</v>
      </c>
      <c r="G1310" s="68">
        <v>2</v>
      </c>
      <c r="H1310" s="68">
        <v>185254</v>
      </c>
      <c r="I1310" s="68">
        <v>285254</v>
      </c>
      <c r="J1310" s="68" t="s">
        <v>13772</v>
      </c>
      <c r="K1310" s="68" t="s">
        <v>13773</v>
      </c>
      <c r="L1310" s="68">
        <v>0</v>
      </c>
      <c r="M1310" s="68">
        <v>0</v>
      </c>
      <c r="N1310" s="68">
        <v>0</v>
      </c>
      <c r="O1310" s="68">
        <v>476</v>
      </c>
      <c r="P1310" s="68">
        <v>0</v>
      </c>
      <c r="Q1310" s="68">
        <v>0</v>
      </c>
      <c r="R1310" s="68">
        <v>0</v>
      </c>
      <c r="S1310" s="68">
        <v>0</v>
      </c>
      <c r="T1310" s="68">
        <v>0</v>
      </c>
      <c r="U1310" s="68">
        <v>0</v>
      </c>
      <c r="V1310" s="68">
        <v>0</v>
      </c>
      <c r="W1310" s="68">
        <v>0</v>
      </c>
      <c r="X1310" s="68">
        <v>0</v>
      </c>
      <c r="Y1310" s="68">
        <v>0</v>
      </c>
      <c r="Z1310" s="68">
        <v>0</v>
      </c>
      <c r="AA1310" s="68">
        <v>0</v>
      </c>
      <c r="AB1310" s="68">
        <v>0</v>
      </c>
      <c r="AC1310" s="68">
        <v>0</v>
      </c>
      <c r="AD1310" s="68">
        <v>0</v>
      </c>
      <c r="AE1310" s="68">
        <v>0</v>
      </c>
      <c r="AF1310" s="68">
        <v>0</v>
      </c>
      <c r="AG1310" s="68">
        <v>0</v>
      </c>
      <c r="AH1310" s="68">
        <v>0</v>
      </c>
      <c r="AI1310" s="68">
        <v>0</v>
      </c>
      <c r="AJ1310" s="68">
        <v>0</v>
      </c>
      <c r="AK1310" s="68">
        <v>0</v>
      </c>
      <c r="AL1310" s="68">
        <v>0</v>
      </c>
      <c r="AM1310" s="68">
        <v>0</v>
      </c>
      <c r="AN1310" s="68">
        <v>0</v>
      </c>
      <c r="AO1310" s="68">
        <v>0</v>
      </c>
      <c r="AP1310" s="68" t="s">
        <v>2485</v>
      </c>
      <c r="AQ1310" s="68">
        <v>1</v>
      </c>
      <c r="AR1310" s="68">
        <v>0</v>
      </c>
      <c r="AS1310" s="68">
        <v>0</v>
      </c>
      <c r="AT1310" s="68">
        <v>0</v>
      </c>
      <c r="AU1310" s="68">
        <v>0</v>
      </c>
      <c r="AV1310" s="86">
        <v>4</v>
      </c>
      <c r="AX1310" s="1">
        <v>0</v>
      </c>
      <c r="AY1310" s="1">
        <v>0</v>
      </c>
      <c r="AZ1310" s="68">
        <v>0</v>
      </c>
      <c r="BA1310" s="68">
        <v>0</v>
      </c>
      <c r="EQ1310" s="68">
        <v>31150007</v>
      </c>
      <c r="ER1310" s="175">
        <v>2</v>
      </c>
      <c r="ES1310" s="68">
        <v>650</v>
      </c>
      <c r="ET1310" s="68">
        <v>7</v>
      </c>
      <c r="EU1310" s="68">
        <v>0</v>
      </c>
      <c r="EV1310" s="68">
        <v>150007</v>
      </c>
      <c r="EW1310" s="68" t="s">
        <v>2645</v>
      </c>
      <c r="EX1310" s="68" t="str">
        <f t="shared" si="53"/>
        <v>중형</v>
      </c>
      <c r="GE1310" s="68">
        <v>37001</v>
      </c>
      <c r="GF1310" s="68" t="s">
        <v>4916</v>
      </c>
    </row>
    <row r="1311" spans="6:188" x14ac:dyDescent="0.3">
      <c r="F1311" s="68">
        <v>85255</v>
      </c>
      <c r="G1311" s="68">
        <v>2</v>
      </c>
      <c r="H1311" s="68">
        <v>185255</v>
      </c>
      <c r="I1311" s="68">
        <v>285255</v>
      </c>
      <c r="J1311" s="68" t="s">
        <v>13774</v>
      </c>
      <c r="K1311" s="68" t="s">
        <v>13775</v>
      </c>
      <c r="L1311" s="68">
        <v>0</v>
      </c>
      <c r="M1311" s="68">
        <v>0</v>
      </c>
      <c r="N1311" s="68">
        <v>0</v>
      </c>
      <c r="O1311" s="68">
        <v>477</v>
      </c>
      <c r="P1311" s="68">
        <v>0</v>
      </c>
      <c r="Q1311" s="68">
        <v>0</v>
      </c>
      <c r="R1311" s="68">
        <v>0</v>
      </c>
      <c r="S1311" s="68">
        <v>0</v>
      </c>
      <c r="T1311" s="68">
        <v>0</v>
      </c>
      <c r="U1311" s="68">
        <v>0</v>
      </c>
      <c r="V1311" s="68">
        <v>0</v>
      </c>
      <c r="W1311" s="68">
        <v>0</v>
      </c>
      <c r="X1311" s="68">
        <v>0</v>
      </c>
      <c r="Y1311" s="68">
        <v>0</v>
      </c>
      <c r="Z1311" s="68">
        <v>0</v>
      </c>
      <c r="AA1311" s="68">
        <v>0</v>
      </c>
      <c r="AB1311" s="68">
        <v>0</v>
      </c>
      <c r="AC1311" s="68">
        <v>0</v>
      </c>
      <c r="AD1311" s="68">
        <v>0</v>
      </c>
      <c r="AE1311" s="68">
        <v>0</v>
      </c>
      <c r="AF1311" s="68">
        <v>0</v>
      </c>
      <c r="AG1311" s="68">
        <v>0</v>
      </c>
      <c r="AH1311" s="68">
        <v>0</v>
      </c>
      <c r="AI1311" s="68">
        <v>0</v>
      </c>
      <c r="AJ1311" s="68">
        <v>0</v>
      </c>
      <c r="AK1311" s="68">
        <v>0</v>
      </c>
      <c r="AL1311" s="68">
        <v>0</v>
      </c>
      <c r="AM1311" s="68">
        <v>0</v>
      </c>
      <c r="AN1311" s="68">
        <v>0</v>
      </c>
      <c r="AO1311" s="68">
        <v>0</v>
      </c>
      <c r="AP1311" s="68" t="s">
        <v>2483</v>
      </c>
      <c r="AQ1311" s="68">
        <v>1</v>
      </c>
      <c r="AR1311" s="68">
        <v>0</v>
      </c>
      <c r="AS1311" s="68">
        <v>0</v>
      </c>
      <c r="AT1311" s="68">
        <v>0</v>
      </c>
      <c r="AU1311" s="68">
        <v>0</v>
      </c>
      <c r="AV1311" s="86">
        <v>4</v>
      </c>
      <c r="AX1311" s="1">
        <v>0</v>
      </c>
      <c r="AY1311" s="1">
        <v>0</v>
      </c>
      <c r="AZ1311" s="68">
        <v>0</v>
      </c>
      <c r="BA1311" s="68">
        <v>0</v>
      </c>
      <c r="EQ1311" s="68">
        <v>11250007</v>
      </c>
      <c r="ER1311" s="175">
        <v>2</v>
      </c>
      <c r="ES1311" s="68">
        <v>650</v>
      </c>
      <c r="ET1311" s="68">
        <v>7</v>
      </c>
      <c r="EU1311" s="68">
        <v>0</v>
      </c>
      <c r="EV1311" s="68">
        <v>150007</v>
      </c>
      <c r="EW1311" s="68" t="s">
        <v>2645</v>
      </c>
      <c r="EX1311" s="68" t="str">
        <f t="shared" si="53"/>
        <v>중형</v>
      </c>
      <c r="GE1311" s="68">
        <v>38000</v>
      </c>
      <c r="GF1311" s="68" t="s">
        <v>4917</v>
      </c>
    </row>
    <row r="1312" spans="6:188" x14ac:dyDescent="0.3">
      <c r="F1312" s="68">
        <v>85256</v>
      </c>
      <c r="G1312" s="68">
        <v>2</v>
      </c>
      <c r="H1312" s="68">
        <v>185256</v>
      </c>
      <c r="I1312" s="68">
        <v>285256</v>
      </c>
      <c r="J1312" s="68" t="s">
        <v>13776</v>
      </c>
      <c r="K1312" s="68" t="s">
        <v>13777</v>
      </c>
      <c r="L1312" s="68">
        <v>0</v>
      </c>
      <c r="M1312" s="68">
        <v>0</v>
      </c>
      <c r="N1312" s="68">
        <v>0</v>
      </c>
      <c r="O1312" s="68">
        <v>478</v>
      </c>
      <c r="P1312" s="68">
        <v>0</v>
      </c>
      <c r="Q1312" s="68">
        <v>0</v>
      </c>
      <c r="R1312" s="68">
        <v>0</v>
      </c>
      <c r="S1312" s="68">
        <v>0</v>
      </c>
      <c r="T1312" s="68">
        <v>0</v>
      </c>
      <c r="U1312" s="68">
        <v>0</v>
      </c>
      <c r="V1312" s="68">
        <v>0</v>
      </c>
      <c r="W1312" s="68">
        <v>0</v>
      </c>
      <c r="X1312" s="68">
        <v>0</v>
      </c>
      <c r="Y1312" s="68">
        <v>0</v>
      </c>
      <c r="Z1312" s="68">
        <v>0</v>
      </c>
      <c r="AA1312" s="68">
        <v>0</v>
      </c>
      <c r="AB1312" s="68">
        <v>0</v>
      </c>
      <c r="AC1312" s="68">
        <v>0</v>
      </c>
      <c r="AD1312" s="68">
        <v>0</v>
      </c>
      <c r="AE1312" s="68">
        <v>0</v>
      </c>
      <c r="AF1312" s="68">
        <v>0</v>
      </c>
      <c r="AG1312" s="68">
        <v>0</v>
      </c>
      <c r="AH1312" s="68">
        <v>0</v>
      </c>
      <c r="AI1312" s="68">
        <v>0</v>
      </c>
      <c r="AJ1312" s="68">
        <v>0</v>
      </c>
      <c r="AK1312" s="68">
        <v>0</v>
      </c>
      <c r="AL1312" s="68">
        <v>0</v>
      </c>
      <c r="AM1312" s="68">
        <v>0</v>
      </c>
      <c r="AN1312" s="68">
        <v>0</v>
      </c>
      <c r="AO1312" s="68">
        <v>0</v>
      </c>
      <c r="AP1312" s="68" t="s">
        <v>2484</v>
      </c>
      <c r="AQ1312" s="68">
        <v>1</v>
      </c>
      <c r="AR1312" s="68">
        <v>0</v>
      </c>
      <c r="AS1312" s="68">
        <v>0</v>
      </c>
      <c r="AT1312" s="68">
        <v>0</v>
      </c>
      <c r="AU1312" s="68">
        <v>0</v>
      </c>
      <c r="AV1312" s="86">
        <v>4</v>
      </c>
      <c r="AX1312" s="1">
        <v>0</v>
      </c>
      <c r="AY1312" s="1">
        <v>0</v>
      </c>
      <c r="AZ1312" s="68">
        <v>0</v>
      </c>
      <c r="BA1312" s="68">
        <v>0</v>
      </c>
      <c r="EQ1312" s="68">
        <v>21250007</v>
      </c>
      <c r="ER1312" s="175">
        <v>2</v>
      </c>
      <c r="ES1312" s="68">
        <v>650</v>
      </c>
      <c r="ET1312" s="68">
        <v>7</v>
      </c>
      <c r="EU1312" s="68">
        <v>0</v>
      </c>
      <c r="EV1312" s="68">
        <v>150007</v>
      </c>
      <c r="EW1312" s="68" t="s">
        <v>2645</v>
      </c>
      <c r="EX1312" s="68" t="str">
        <f t="shared" si="53"/>
        <v>중형</v>
      </c>
      <c r="GE1312" s="68">
        <v>39000</v>
      </c>
      <c r="GF1312" s="68" t="s">
        <v>612</v>
      </c>
    </row>
    <row r="1313" spans="6:188" x14ac:dyDescent="0.3">
      <c r="F1313" s="68">
        <v>85257</v>
      </c>
      <c r="G1313" s="68">
        <v>2</v>
      </c>
      <c r="H1313" s="68">
        <v>185257</v>
      </c>
      <c r="I1313" s="68">
        <v>285257</v>
      </c>
      <c r="J1313" s="68" t="s">
        <v>13778</v>
      </c>
      <c r="K1313" s="68" t="s">
        <v>13779</v>
      </c>
      <c r="L1313" s="68">
        <v>0</v>
      </c>
      <c r="M1313" s="68">
        <v>0</v>
      </c>
      <c r="N1313" s="68">
        <v>0</v>
      </c>
      <c r="O1313" s="68">
        <v>479</v>
      </c>
      <c r="P1313" s="68">
        <v>0</v>
      </c>
      <c r="Q1313" s="68">
        <v>0</v>
      </c>
      <c r="R1313" s="68">
        <v>0</v>
      </c>
      <c r="S1313" s="68">
        <v>0</v>
      </c>
      <c r="T1313" s="68">
        <v>0</v>
      </c>
      <c r="U1313" s="68">
        <v>0</v>
      </c>
      <c r="V1313" s="68">
        <v>0</v>
      </c>
      <c r="W1313" s="68">
        <v>0</v>
      </c>
      <c r="X1313" s="68">
        <v>0</v>
      </c>
      <c r="Y1313" s="68">
        <v>0</v>
      </c>
      <c r="Z1313" s="68">
        <v>0</v>
      </c>
      <c r="AA1313" s="68">
        <v>0</v>
      </c>
      <c r="AB1313" s="68">
        <v>0</v>
      </c>
      <c r="AC1313" s="68">
        <v>0</v>
      </c>
      <c r="AD1313" s="68">
        <v>0</v>
      </c>
      <c r="AE1313" s="68">
        <v>0</v>
      </c>
      <c r="AF1313" s="68">
        <v>0</v>
      </c>
      <c r="AG1313" s="68">
        <v>0</v>
      </c>
      <c r="AH1313" s="68">
        <v>0</v>
      </c>
      <c r="AI1313" s="68">
        <v>0</v>
      </c>
      <c r="AJ1313" s="68">
        <v>0</v>
      </c>
      <c r="AK1313" s="68">
        <v>0</v>
      </c>
      <c r="AL1313" s="68">
        <v>0</v>
      </c>
      <c r="AM1313" s="68">
        <v>0</v>
      </c>
      <c r="AN1313" s="68">
        <v>0</v>
      </c>
      <c r="AO1313" s="68">
        <v>0</v>
      </c>
      <c r="AP1313" s="68" t="s">
        <v>3625</v>
      </c>
      <c r="AQ1313" s="68">
        <v>1</v>
      </c>
      <c r="AR1313" s="68">
        <v>0</v>
      </c>
      <c r="AS1313" s="68">
        <v>0</v>
      </c>
      <c r="AT1313" s="68">
        <v>0</v>
      </c>
      <c r="AU1313" s="68">
        <v>0</v>
      </c>
      <c r="AV1313" s="86">
        <v>4</v>
      </c>
      <c r="AX1313" s="1">
        <v>0</v>
      </c>
      <c r="AY1313" s="1">
        <v>0</v>
      </c>
      <c r="AZ1313" s="68">
        <v>0</v>
      </c>
      <c r="BA1313" s="68">
        <v>0</v>
      </c>
      <c r="EQ1313" s="68">
        <v>31250007</v>
      </c>
      <c r="ER1313" s="175">
        <v>2</v>
      </c>
      <c r="ES1313" s="68">
        <v>650</v>
      </c>
      <c r="ET1313" s="68">
        <v>7</v>
      </c>
      <c r="EU1313" s="68">
        <v>0</v>
      </c>
      <c r="EV1313" s="68">
        <v>150007</v>
      </c>
      <c r="EW1313" s="68" t="s">
        <v>2645</v>
      </c>
      <c r="EX1313" s="68" t="str">
        <f t="shared" si="53"/>
        <v>중형</v>
      </c>
      <c r="GE1313" s="68">
        <v>39001</v>
      </c>
      <c r="GF1313" s="68" t="s">
        <v>4171</v>
      </c>
    </row>
    <row r="1314" spans="6:188" x14ac:dyDescent="0.3">
      <c r="F1314" s="68">
        <v>85258</v>
      </c>
      <c r="G1314" s="68">
        <v>2</v>
      </c>
      <c r="H1314" s="68">
        <v>185258</v>
      </c>
      <c r="I1314" s="68">
        <v>285258</v>
      </c>
      <c r="J1314" s="68" t="s">
        <v>13780</v>
      </c>
      <c r="K1314" s="68" t="s">
        <v>13781</v>
      </c>
      <c r="L1314" s="68">
        <v>0</v>
      </c>
      <c r="M1314" s="68">
        <v>0</v>
      </c>
      <c r="N1314" s="68">
        <v>0</v>
      </c>
      <c r="O1314" s="68">
        <v>480</v>
      </c>
      <c r="P1314" s="68">
        <v>0</v>
      </c>
      <c r="Q1314" s="68">
        <v>0</v>
      </c>
      <c r="R1314" s="68">
        <v>0</v>
      </c>
      <c r="S1314" s="68">
        <v>0</v>
      </c>
      <c r="T1314" s="68">
        <v>0</v>
      </c>
      <c r="U1314" s="68">
        <v>0</v>
      </c>
      <c r="V1314" s="68">
        <v>0</v>
      </c>
      <c r="W1314" s="68">
        <v>0</v>
      </c>
      <c r="X1314" s="68">
        <v>0</v>
      </c>
      <c r="Y1314" s="68">
        <v>0</v>
      </c>
      <c r="Z1314" s="68">
        <v>0</v>
      </c>
      <c r="AA1314" s="68">
        <v>0</v>
      </c>
      <c r="AB1314" s="68">
        <v>0</v>
      </c>
      <c r="AC1314" s="68">
        <v>0</v>
      </c>
      <c r="AD1314" s="68">
        <v>0</v>
      </c>
      <c r="AE1314" s="68">
        <v>0</v>
      </c>
      <c r="AF1314" s="68">
        <v>0</v>
      </c>
      <c r="AG1314" s="68">
        <v>0</v>
      </c>
      <c r="AH1314" s="68">
        <v>0</v>
      </c>
      <c r="AI1314" s="68">
        <v>0</v>
      </c>
      <c r="AJ1314" s="68">
        <v>0</v>
      </c>
      <c r="AK1314" s="68">
        <v>0</v>
      </c>
      <c r="AL1314" s="68">
        <v>0</v>
      </c>
      <c r="AM1314" s="68">
        <v>0</v>
      </c>
      <c r="AN1314" s="68">
        <v>0</v>
      </c>
      <c r="AO1314" s="68">
        <v>0</v>
      </c>
      <c r="AP1314" s="68" t="s">
        <v>13735</v>
      </c>
      <c r="AQ1314" s="68">
        <v>1</v>
      </c>
      <c r="AR1314" s="68">
        <v>0</v>
      </c>
      <c r="AS1314" s="68">
        <v>0</v>
      </c>
      <c r="AT1314" s="68">
        <v>0</v>
      </c>
      <c r="AU1314" s="68">
        <v>0</v>
      </c>
      <c r="AV1314" s="86">
        <v>4</v>
      </c>
      <c r="AX1314" s="1">
        <v>0</v>
      </c>
      <c r="AY1314" s="1">
        <v>0</v>
      </c>
      <c r="AZ1314" s="68">
        <v>0</v>
      </c>
      <c r="BA1314" s="68">
        <v>0</v>
      </c>
      <c r="EQ1314" s="68">
        <v>10250007</v>
      </c>
      <c r="ER1314" s="175">
        <v>2</v>
      </c>
      <c r="ES1314" s="68">
        <v>650</v>
      </c>
      <c r="ET1314" s="68">
        <v>7</v>
      </c>
      <c r="EU1314" s="68">
        <v>0</v>
      </c>
      <c r="EV1314" s="68">
        <v>150007</v>
      </c>
      <c r="EW1314" s="68" t="s">
        <v>2645</v>
      </c>
      <c r="EX1314" s="68" t="str">
        <f t="shared" si="53"/>
        <v>중형</v>
      </c>
      <c r="GE1314" s="68">
        <v>39002</v>
      </c>
      <c r="GF1314" s="68" t="s">
        <v>4918</v>
      </c>
    </row>
    <row r="1315" spans="6:188" x14ac:dyDescent="0.3">
      <c r="F1315" s="68">
        <v>85259</v>
      </c>
      <c r="G1315" s="68">
        <v>2</v>
      </c>
      <c r="H1315" s="68">
        <v>180001</v>
      </c>
      <c r="I1315" s="68">
        <v>280001</v>
      </c>
      <c r="J1315" s="68" t="s">
        <v>13722</v>
      </c>
      <c r="K1315" s="68">
        <v>0</v>
      </c>
      <c r="L1315" s="68">
        <v>0</v>
      </c>
      <c r="M1315" s="68">
        <v>0</v>
      </c>
      <c r="N1315" s="68">
        <v>0</v>
      </c>
      <c r="O1315" s="68">
        <v>1</v>
      </c>
      <c r="P1315" s="68">
        <v>0</v>
      </c>
      <c r="Q1315" s="68">
        <v>0</v>
      </c>
      <c r="R1315" s="68">
        <v>0</v>
      </c>
      <c r="S1315" s="68">
        <v>0</v>
      </c>
      <c r="T1315" s="68">
        <v>0</v>
      </c>
      <c r="U1315" s="68">
        <v>0</v>
      </c>
      <c r="V1315" s="68">
        <v>0</v>
      </c>
      <c r="W1315" s="68">
        <v>0</v>
      </c>
      <c r="X1315" s="68">
        <v>0</v>
      </c>
      <c r="Y1315" s="68">
        <v>0</v>
      </c>
      <c r="Z1315" s="68">
        <v>0</v>
      </c>
      <c r="AA1315" s="68">
        <v>0</v>
      </c>
      <c r="AB1315" s="68">
        <v>0</v>
      </c>
      <c r="AC1315" s="68">
        <v>0</v>
      </c>
      <c r="AD1315" s="68">
        <v>0</v>
      </c>
      <c r="AE1315" s="68">
        <v>0</v>
      </c>
      <c r="AF1315" s="68">
        <v>0</v>
      </c>
      <c r="AG1315" s="68">
        <v>0</v>
      </c>
      <c r="AH1315" s="68">
        <v>0</v>
      </c>
      <c r="AI1315" s="68">
        <v>0</v>
      </c>
      <c r="AJ1315" s="68">
        <v>0</v>
      </c>
      <c r="AK1315" s="68">
        <v>0</v>
      </c>
      <c r="AL1315" s="68">
        <v>0</v>
      </c>
      <c r="AM1315" s="68">
        <v>0</v>
      </c>
      <c r="AN1315" s="68">
        <v>0</v>
      </c>
      <c r="AO1315" s="68">
        <v>0</v>
      </c>
      <c r="AP1315" s="68" t="s">
        <v>12526</v>
      </c>
      <c r="AQ1315" s="68">
        <v>1</v>
      </c>
      <c r="AR1315" s="68">
        <v>0</v>
      </c>
      <c r="AS1315" s="68">
        <v>0</v>
      </c>
      <c r="AT1315" s="68">
        <v>0</v>
      </c>
      <c r="AU1315" s="68">
        <v>0</v>
      </c>
      <c r="AV1315" s="86">
        <v>4</v>
      </c>
      <c r="AX1315" s="1">
        <v>0</v>
      </c>
      <c r="AY1315" s="1">
        <v>0</v>
      </c>
      <c r="AZ1315" s="68">
        <v>0</v>
      </c>
      <c r="BA1315" s="68">
        <v>0</v>
      </c>
      <c r="EQ1315" s="68">
        <v>20250007</v>
      </c>
      <c r="ER1315" s="175">
        <v>2</v>
      </c>
      <c r="ES1315" s="68">
        <v>650</v>
      </c>
      <c r="ET1315" s="68">
        <v>7</v>
      </c>
      <c r="EU1315" s="68">
        <v>0</v>
      </c>
      <c r="EV1315" s="68">
        <v>150007</v>
      </c>
      <c r="EW1315" s="68" t="s">
        <v>2645</v>
      </c>
      <c r="EX1315" s="68" t="str">
        <f t="shared" si="53"/>
        <v>중형</v>
      </c>
      <c r="GE1315" s="68">
        <v>39003</v>
      </c>
      <c r="GF1315" s="68" t="s">
        <v>4197</v>
      </c>
    </row>
    <row r="1316" spans="6:188" x14ac:dyDescent="0.3">
      <c r="F1316" s="68">
        <v>85260</v>
      </c>
      <c r="G1316" s="68">
        <v>2</v>
      </c>
      <c r="H1316" s="68">
        <v>185260</v>
      </c>
      <c r="I1316" s="68">
        <v>285146</v>
      </c>
      <c r="J1316" s="68" t="s">
        <v>13782</v>
      </c>
      <c r="K1316" s="68" t="s">
        <v>12532</v>
      </c>
      <c r="L1316" s="68">
        <v>0</v>
      </c>
      <c r="M1316" s="68">
        <v>0</v>
      </c>
      <c r="N1316" s="68">
        <v>0</v>
      </c>
      <c r="O1316" s="68">
        <v>482</v>
      </c>
      <c r="P1316" s="68">
        <v>0</v>
      </c>
      <c r="Q1316" s="68">
        <v>0</v>
      </c>
      <c r="R1316" s="68">
        <v>0</v>
      </c>
      <c r="S1316" s="68">
        <v>0</v>
      </c>
      <c r="T1316" s="68">
        <v>0</v>
      </c>
      <c r="U1316" s="68">
        <v>0</v>
      </c>
      <c r="V1316" s="68">
        <v>0</v>
      </c>
      <c r="W1316" s="68">
        <v>0</v>
      </c>
      <c r="X1316" s="68">
        <v>0</v>
      </c>
      <c r="Y1316" s="68">
        <v>0</v>
      </c>
      <c r="Z1316" s="68">
        <v>0</v>
      </c>
      <c r="AA1316" s="68">
        <v>0</v>
      </c>
      <c r="AB1316" s="68">
        <v>0</v>
      </c>
      <c r="AC1316" s="68">
        <v>0</v>
      </c>
      <c r="AD1316" s="68">
        <v>0</v>
      </c>
      <c r="AE1316" s="68">
        <v>0</v>
      </c>
      <c r="AF1316" s="68">
        <v>0</v>
      </c>
      <c r="AG1316" s="68">
        <v>0</v>
      </c>
      <c r="AH1316" s="68">
        <v>0</v>
      </c>
      <c r="AI1316" s="68">
        <v>0</v>
      </c>
      <c r="AJ1316" s="68">
        <v>0</v>
      </c>
      <c r="AK1316" s="68">
        <v>0</v>
      </c>
      <c r="AL1316" s="68">
        <v>0</v>
      </c>
      <c r="AM1316" s="68">
        <v>0</v>
      </c>
      <c r="AN1316" s="68">
        <v>0</v>
      </c>
      <c r="AO1316" s="68">
        <v>0</v>
      </c>
      <c r="AP1316" s="68" t="s">
        <v>13735</v>
      </c>
      <c r="AQ1316" s="68">
        <v>1</v>
      </c>
      <c r="AR1316" s="68">
        <v>0</v>
      </c>
      <c r="AS1316" s="68">
        <v>0</v>
      </c>
      <c r="AT1316" s="68">
        <v>0</v>
      </c>
      <c r="AU1316" s="68">
        <v>0</v>
      </c>
      <c r="AV1316" s="86">
        <v>4</v>
      </c>
      <c r="AX1316" s="1">
        <v>0</v>
      </c>
      <c r="AY1316" s="1">
        <v>0</v>
      </c>
      <c r="AZ1316" s="68">
        <v>0</v>
      </c>
      <c r="BA1316" s="68">
        <v>0</v>
      </c>
      <c r="EQ1316" s="68">
        <v>30250007</v>
      </c>
      <c r="ER1316" s="175">
        <v>2</v>
      </c>
      <c r="ES1316" s="68">
        <v>650</v>
      </c>
      <c r="ET1316" s="68">
        <v>7</v>
      </c>
      <c r="EU1316" s="68">
        <v>0</v>
      </c>
      <c r="EV1316" s="68">
        <v>150007</v>
      </c>
      <c r="EW1316" s="68" t="s">
        <v>2645</v>
      </c>
      <c r="EX1316" s="68" t="str">
        <f t="shared" si="53"/>
        <v>중형</v>
      </c>
      <c r="GE1316" s="68">
        <v>39004</v>
      </c>
      <c r="GF1316" s="68" t="s">
        <v>4919</v>
      </c>
    </row>
    <row r="1317" spans="6:188" x14ac:dyDescent="0.3">
      <c r="F1317" s="68">
        <v>85261</v>
      </c>
      <c r="G1317" s="68">
        <v>2</v>
      </c>
      <c r="H1317" s="68">
        <v>185261</v>
      </c>
      <c r="I1317" s="68">
        <v>285146</v>
      </c>
      <c r="J1317" s="68" t="s">
        <v>13783</v>
      </c>
      <c r="K1317" s="68" t="s">
        <v>12532</v>
      </c>
      <c r="L1317" s="68">
        <v>0</v>
      </c>
      <c r="M1317" s="68">
        <v>0</v>
      </c>
      <c r="N1317" s="68">
        <v>0</v>
      </c>
      <c r="O1317" s="68">
        <v>483</v>
      </c>
      <c r="P1317" s="68">
        <v>0</v>
      </c>
      <c r="Q1317" s="68">
        <v>0</v>
      </c>
      <c r="R1317" s="68">
        <v>0</v>
      </c>
      <c r="S1317" s="68">
        <v>0</v>
      </c>
      <c r="T1317" s="68">
        <v>0</v>
      </c>
      <c r="U1317" s="68">
        <v>0</v>
      </c>
      <c r="V1317" s="68">
        <v>0</v>
      </c>
      <c r="W1317" s="68">
        <v>0</v>
      </c>
      <c r="X1317" s="68">
        <v>0</v>
      </c>
      <c r="Y1317" s="68">
        <v>0</v>
      </c>
      <c r="Z1317" s="68">
        <v>0</v>
      </c>
      <c r="AA1317" s="68">
        <v>0</v>
      </c>
      <c r="AB1317" s="68">
        <v>0</v>
      </c>
      <c r="AC1317" s="68">
        <v>0</v>
      </c>
      <c r="AD1317" s="68">
        <v>0</v>
      </c>
      <c r="AE1317" s="68">
        <v>0</v>
      </c>
      <c r="AF1317" s="68">
        <v>0</v>
      </c>
      <c r="AG1317" s="68">
        <v>0</v>
      </c>
      <c r="AH1317" s="68">
        <v>0</v>
      </c>
      <c r="AI1317" s="68">
        <v>0</v>
      </c>
      <c r="AJ1317" s="68">
        <v>0</v>
      </c>
      <c r="AK1317" s="68">
        <v>0</v>
      </c>
      <c r="AL1317" s="68">
        <v>0</v>
      </c>
      <c r="AM1317" s="68">
        <v>0</v>
      </c>
      <c r="AN1317" s="68">
        <v>0</v>
      </c>
      <c r="AO1317" s="68">
        <v>0</v>
      </c>
      <c r="AP1317" s="68" t="s">
        <v>13735</v>
      </c>
      <c r="AQ1317" s="68">
        <v>1</v>
      </c>
      <c r="AR1317" s="68">
        <v>0</v>
      </c>
      <c r="AS1317" s="68">
        <v>0</v>
      </c>
      <c r="AT1317" s="68">
        <v>0</v>
      </c>
      <c r="AU1317" s="68">
        <v>0</v>
      </c>
      <c r="AV1317" s="86">
        <v>4</v>
      </c>
      <c r="AX1317" s="1">
        <v>0</v>
      </c>
      <c r="AY1317" s="1">
        <v>0</v>
      </c>
      <c r="AZ1317" s="68">
        <v>0</v>
      </c>
      <c r="BA1317" s="68">
        <v>0</v>
      </c>
      <c r="EQ1317" s="68">
        <v>10350007</v>
      </c>
      <c r="ER1317" s="175">
        <v>2</v>
      </c>
      <c r="ES1317" s="68">
        <v>650</v>
      </c>
      <c r="ET1317" s="68">
        <v>7</v>
      </c>
      <c r="EU1317" s="68">
        <v>0</v>
      </c>
      <c r="EV1317" s="68">
        <v>150007</v>
      </c>
      <c r="EW1317" s="68" t="s">
        <v>2645</v>
      </c>
      <c r="EX1317" s="68" t="str">
        <f t="shared" si="53"/>
        <v>중형</v>
      </c>
      <c r="GE1317" s="68">
        <v>39005</v>
      </c>
      <c r="GF1317" s="68" t="s">
        <v>4197</v>
      </c>
    </row>
    <row r="1318" spans="6:188" x14ac:dyDescent="0.3">
      <c r="F1318" s="68">
        <v>85262</v>
      </c>
      <c r="G1318" s="68">
        <v>2</v>
      </c>
      <c r="H1318" s="68">
        <v>185262</v>
      </c>
      <c r="I1318" s="68">
        <v>285146</v>
      </c>
      <c r="J1318" s="68" t="s">
        <v>13784</v>
      </c>
      <c r="K1318" s="68" t="s">
        <v>12532</v>
      </c>
      <c r="L1318" s="68">
        <v>0</v>
      </c>
      <c r="M1318" s="68">
        <v>0</v>
      </c>
      <c r="N1318" s="68">
        <v>0</v>
      </c>
      <c r="O1318" s="68">
        <v>484</v>
      </c>
      <c r="P1318" s="68">
        <v>0</v>
      </c>
      <c r="Q1318" s="68">
        <v>0</v>
      </c>
      <c r="R1318" s="68">
        <v>0</v>
      </c>
      <c r="S1318" s="68">
        <v>0</v>
      </c>
      <c r="T1318" s="68">
        <v>0</v>
      </c>
      <c r="U1318" s="68">
        <v>0</v>
      </c>
      <c r="V1318" s="68">
        <v>0</v>
      </c>
      <c r="W1318" s="68">
        <v>0</v>
      </c>
      <c r="X1318" s="68">
        <v>0</v>
      </c>
      <c r="Y1318" s="68">
        <v>0</v>
      </c>
      <c r="Z1318" s="68">
        <v>0</v>
      </c>
      <c r="AA1318" s="68">
        <v>0</v>
      </c>
      <c r="AB1318" s="68">
        <v>0</v>
      </c>
      <c r="AC1318" s="68">
        <v>0</v>
      </c>
      <c r="AD1318" s="68">
        <v>0</v>
      </c>
      <c r="AE1318" s="68">
        <v>0</v>
      </c>
      <c r="AF1318" s="68">
        <v>0</v>
      </c>
      <c r="AG1318" s="68">
        <v>0</v>
      </c>
      <c r="AH1318" s="68">
        <v>0</v>
      </c>
      <c r="AI1318" s="68">
        <v>0</v>
      </c>
      <c r="AJ1318" s="68">
        <v>0</v>
      </c>
      <c r="AK1318" s="68">
        <v>0</v>
      </c>
      <c r="AL1318" s="68">
        <v>0</v>
      </c>
      <c r="AM1318" s="68">
        <v>0</v>
      </c>
      <c r="AN1318" s="68">
        <v>0</v>
      </c>
      <c r="AO1318" s="68">
        <v>0</v>
      </c>
      <c r="AP1318" s="68" t="s">
        <v>13735</v>
      </c>
      <c r="AQ1318" s="68">
        <v>1</v>
      </c>
      <c r="AR1318" s="68">
        <v>0</v>
      </c>
      <c r="AS1318" s="68">
        <v>0</v>
      </c>
      <c r="AT1318" s="68">
        <v>0</v>
      </c>
      <c r="AU1318" s="68">
        <v>0</v>
      </c>
      <c r="AV1318" s="86">
        <v>4</v>
      </c>
      <c r="AX1318" s="1">
        <v>0</v>
      </c>
      <c r="AY1318" s="1">
        <v>0</v>
      </c>
      <c r="AZ1318" s="68">
        <v>0</v>
      </c>
      <c r="BA1318" s="68">
        <v>0</v>
      </c>
      <c r="EQ1318" s="68">
        <v>20350007</v>
      </c>
      <c r="ER1318" s="175">
        <v>2</v>
      </c>
      <c r="ES1318" s="68">
        <v>650</v>
      </c>
      <c r="ET1318" s="68">
        <v>7</v>
      </c>
      <c r="EU1318" s="68">
        <v>0</v>
      </c>
      <c r="EV1318" s="68">
        <v>150007</v>
      </c>
      <c r="EW1318" s="68" t="s">
        <v>2645</v>
      </c>
      <c r="EX1318" s="68" t="str">
        <f t="shared" si="53"/>
        <v>중형</v>
      </c>
      <c r="GE1318" s="68">
        <v>39006</v>
      </c>
      <c r="GF1318" s="68" t="s">
        <v>4920</v>
      </c>
    </row>
    <row r="1319" spans="6:188" x14ac:dyDescent="0.3">
      <c r="F1319" s="68">
        <v>85263</v>
      </c>
      <c r="G1319" s="68">
        <v>2</v>
      </c>
      <c r="H1319" s="68">
        <v>185263</v>
      </c>
      <c r="I1319" s="68">
        <v>285146</v>
      </c>
      <c r="J1319" s="68" t="s">
        <v>13785</v>
      </c>
      <c r="K1319" s="68" t="s">
        <v>12532</v>
      </c>
      <c r="L1319" s="68">
        <v>0</v>
      </c>
      <c r="M1319" s="68">
        <v>0</v>
      </c>
      <c r="N1319" s="68">
        <v>0</v>
      </c>
      <c r="O1319" s="68">
        <v>485</v>
      </c>
      <c r="P1319" s="68">
        <v>0</v>
      </c>
      <c r="Q1319" s="68">
        <v>0</v>
      </c>
      <c r="R1319" s="68">
        <v>0</v>
      </c>
      <c r="S1319" s="68">
        <v>0</v>
      </c>
      <c r="T1319" s="68">
        <v>0</v>
      </c>
      <c r="U1319" s="68">
        <v>0</v>
      </c>
      <c r="V1319" s="68">
        <v>0</v>
      </c>
      <c r="W1319" s="68">
        <v>0</v>
      </c>
      <c r="X1319" s="68">
        <v>0</v>
      </c>
      <c r="Y1319" s="68">
        <v>0</v>
      </c>
      <c r="Z1319" s="68">
        <v>0</v>
      </c>
      <c r="AA1319" s="68">
        <v>0</v>
      </c>
      <c r="AB1319" s="68">
        <v>0</v>
      </c>
      <c r="AC1319" s="68">
        <v>0</v>
      </c>
      <c r="AD1319" s="68">
        <v>0</v>
      </c>
      <c r="AE1319" s="68">
        <v>0</v>
      </c>
      <c r="AF1319" s="68">
        <v>0</v>
      </c>
      <c r="AG1319" s="68">
        <v>0</v>
      </c>
      <c r="AH1319" s="68">
        <v>0</v>
      </c>
      <c r="AI1319" s="68">
        <v>0</v>
      </c>
      <c r="AJ1319" s="68">
        <v>0</v>
      </c>
      <c r="AK1319" s="68">
        <v>0</v>
      </c>
      <c r="AL1319" s="68">
        <v>0</v>
      </c>
      <c r="AM1319" s="68">
        <v>0</v>
      </c>
      <c r="AN1319" s="68">
        <v>0</v>
      </c>
      <c r="AO1319" s="68">
        <v>0</v>
      </c>
      <c r="AP1319" s="68" t="s">
        <v>13735</v>
      </c>
      <c r="AQ1319" s="68">
        <v>1</v>
      </c>
      <c r="AR1319" s="68">
        <v>0</v>
      </c>
      <c r="AS1319" s="68">
        <v>0</v>
      </c>
      <c r="AT1319" s="68">
        <v>0</v>
      </c>
      <c r="AU1319" s="68">
        <v>0</v>
      </c>
      <c r="AV1319" s="86">
        <v>4</v>
      </c>
      <c r="AX1319" s="1">
        <v>0</v>
      </c>
      <c r="AY1319" s="1">
        <v>0</v>
      </c>
      <c r="AZ1319" s="68">
        <v>0</v>
      </c>
      <c r="BA1319" s="68">
        <v>0</v>
      </c>
      <c r="EQ1319" s="68">
        <v>30350007</v>
      </c>
      <c r="ER1319" s="175">
        <v>2</v>
      </c>
      <c r="ES1319" s="68">
        <v>650</v>
      </c>
      <c r="ET1319" s="68">
        <v>7</v>
      </c>
      <c r="EU1319" s="68">
        <v>0</v>
      </c>
      <c r="EV1319" s="68">
        <v>150007</v>
      </c>
      <c r="EW1319" s="68" t="s">
        <v>2645</v>
      </c>
      <c r="EX1319" s="68" t="str">
        <f t="shared" si="53"/>
        <v>중형</v>
      </c>
      <c r="GE1319" s="68">
        <v>39007</v>
      </c>
      <c r="GF1319" s="68" t="s">
        <v>4184</v>
      </c>
    </row>
    <row r="1320" spans="6:188" x14ac:dyDescent="0.3">
      <c r="F1320" s="68">
        <v>85264</v>
      </c>
      <c r="G1320" s="68">
        <v>2</v>
      </c>
      <c r="H1320" s="68">
        <v>185264</v>
      </c>
      <c r="I1320" s="68">
        <v>285146</v>
      </c>
      <c r="J1320" s="68" t="s">
        <v>13786</v>
      </c>
      <c r="K1320" s="68" t="s">
        <v>12532</v>
      </c>
      <c r="L1320" s="68">
        <v>0</v>
      </c>
      <c r="M1320" s="68">
        <v>0</v>
      </c>
      <c r="N1320" s="68">
        <v>0</v>
      </c>
      <c r="O1320" s="68">
        <v>486</v>
      </c>
      <c r="P1320" s="68">
        <v>0</v>
      </c>
      <c r="Q1320" s="68">
        <v>0</v>
      </c>
      <c r="R1320" s="68">
        <v>0</v>
      </c>
      <c r="S1320" s="68">
        <v>0</v>
      </c>
      <c r="T1320" s="68">
        <v>0</v>
      </c>
      <c r="U1320" s="68">
        <v>0</v>
      </c>
      <c r="V1320" s="68">
        <v>0</v>
      </c>
      <c r="W1320" s="68">
        <v>0</v>
      </c>
      <c r="X1320" s="68">
        <v>0</v>
      </c>
      <c r="Y1320" s="68">
        <v>0</v>
      </c>
      <c r="Z1320" s="68">
        <v>0</v>
      </c>
      <c r="AA1320" s="68">
        <v>0</v>
      </c>
      <c r="AB1320" s="68">
        <v>0</v>
      </c>
      <c r="AC1320" s="68">
        <v>0</v>
      </c>
      <c r="AD1320" s="68">
        <v>0</v>
      </c>
      <c r="AE1320" s="68">
        <v>0</v>
      </c>
      <c r="AF1320" s="68">
        <v>0</v>
      </c>
      <c r="AG1320" s="68">
        <v>0</v>
      </c>
      <c r="AH1320" s="68">
        <v>0</v>
      </c>
      <c r="AI1320" s="68">
        <v>0</v>
      </c>
      <c r="AJ1320" s="68">
        <v>0</v>
      </c>
      <c r="AK1320" s="68">
        <v>0</v>
      </c>
      <c r="AL1320" s="68">
        <v>0</v>
      </c>
      <c r="AM1320" s="68">
        <v>0</v>
      </c>
      <c r="AN1320" s="68">
        <v>0</v>
      </c>
      <c r="AO1320" s="68">
        <v>0</v>
      </c>
      <c r="AP1320" s="68" t="s">
        <v>13735</v>
      </c>
      <c r="AQ1320" s="68">
        <v>1</v>
      </c>
      <c r="AR1320" s="68">
        <v>0</v>
      </c>
      <c r="AS1320" s="68">
        <v>0</v>
      </c>
      <c r="AT1320" s="68">
        <v>0</v>
      </c>
      <c r="AU1320" s="68">
        <v>0</v>
      </c>
      <c r="AV1320" s="86">
        <v>4</v>
      </c>
      <c r="AX1320" s="1">
        <v>0</v>
      </c>
      <c r="AY1320" s="1">
        <v>0</v>
      </c>
      <c r="AZ1320" s="68">
        <v>0</v>
      </c>
      <c r="BA1320" s="68">
        <v>0</v>
      </c>
      <c r="EQ1320" s="68">
        <v>10450007</v>
      </c>
      <c r="ER1320" s="175">
        <v>2</v>
      </c>
      <c r="ES1320" s="68">
        <v>650</v>
      </c>
      <c r="ET1320" s="68">
        <v>7</v>
      </c>
      <c r="EU1320" s="68">
        <v>0</v>
      </c>
      <c r="EV1320" s="68">
        <v>150007</v>
      </c>
      <c r="EW1320" s="68" t="s">
        <v>2645</v>
      </c>
      <c r="EX1320" s="68" t="str">
        <f t="shared" si="53"/>
        <v>중형</v>
      </c>
      <c r="GE1320" s="68">
        <v>39008</v>
      </c>
      <c r="GF1320" s="68" t="s">
        <v>4178</v>
      </c>
    </row>
    <row r="1321" spans="6:188" x14ac:dyDescent="0.3">
      <c r="F1321" s="68">
        <v>85265</v>
      </c>
      <c r="G1321" s="68">
        <v>2</v>
      </c>
      <c r="H1321" s="68">
        <v>185265</v>
      </c>
      <c r="I1321" s="68">
        <v>285265</v>
      </c>
      <c r="J1321" s="68" t="s">
        <v>13787</v>
      </c>
      <c r="K1321" s="68" t="s">
        <v>13788</v>
      </c>
      <c r="L1321" s="68">
        <v>0</v>
      </c>
      <c r="M1321" s="68">
        <v>0</v>
      </c>
      <c r="N1321" s="68">
        <v>0</v>
      </c>
      <c r="O1321" s="68">
        <v>487</v>
      </c>
      <c r="P1321" s="68">
        <v>0</v>
      </c>
      <c r="Q1321" s="68">
        <v>0</v>
      </c>
      <c r="R1321" s="68">
        <v>0</v>
      </c>
      <c r="S1321" s="68">
        <v>0</v>
      </c>
      <c r="T1321" s="68">
        <v>0</v>
      </c>
      <c r="U1321" s="68">
        <v>0</v>
      </c>
      <c r="V1321" s="68">
        <v>0</v>
      </c>
      <c r="W1321" s="68">
        <v>0</v>
      </c>
      <c r="X1321" s="68">
        <v>0</v>
      </c>
      <c r="Y1321" s="68">
        <v>0</v>
      </c>
      <c r="Z1321" s="68">
        <v>0</v>
      </c>
      <c r="AA1321" s="68">
        <v>0</v>
      </c>
      <c r="AB1321" s="68">
        <v>0</v>
      </c>
      <c r="AC1321" s="68">
        <v>0</v>
      </c>
      <c r="AD1321" s="68">
        <v>0</v>
      </c>
      <c r="AE1321" s="68">
        <v>0</v>
      </c>
      <c r="AF1321" s="68">
        <v>0</v>
      </c>
      <c r="AG1321" s="68">
        <v>0</v>
      </c>
      <c r="AH1321" s="68">
        <v>0</v>
      </c>
      <c r="AI1321" s="68">
        <v>0</v>
      </c>
      <c r="AJ1321" s="68">
        <v>0</v>
      </c>
      <c r="AK1321" s="68">
        <v>0</v>
      </c>
      <c r="AL1321" s="68">
        <v>0</v>
      </c>
      <c r="AM1321" s="68">
        <v>0</v>
      </c>
      <c r="AN1321" s="68">
        <v>0</v>
      </c>
      <c r="AO1321" s="68">
        <v>0</v>
      </c>
      <c r="AP1321" s="68" t="s">
        <v>13789</v>
      </c>
      <c r="AQ1321" s="68">
        <v>1</v>
      </c>
      <c r="AR1321" s="68">
        <v>0</v>
      </c>
      <c r="AS1321" s="68">
        <v>0</v>
      </c>
      <c r="AT1321" s="68">
        <v>0</v>
      </c>
      <c r="AU1321" s="68">
        <v>0</v>
      </c>
      <c r="AV1321" s="86">
        <v>4</v>
      </c>
      <c r="AX1321" s="1">
        <v>0</v>
      </c>
      <c r="AY1321" s="1">
        <v>0</v>
      </c>
      <c r="AZ1321" s="68">
        <v>0</v>
      </c>
      <c r="BA1321" s="68">
        <v>0</v>
      </c>
      <c r="EQ1321" s="68">
        <v>20450007</v>
      </c>
      <c r="ER1321" s="175">
        <v>2</v>
      </c>
      <c r="ES1321" s="68">
        <v>650</v>
      </c>
      <c r="ET1321" s="68">
        <v>7</v>
      </c>
      <c r="EU1321" s="68">
        <v>0</v>
      </c>
      <c r="EV1321" s="68">
        <v>150007</v>
      </c>
      <c r="EW1321" s="68" t="s">
        <v>2645</v>
      </c>
      <c r="EX1321" s="68" t="str">
        <f t="shared" si="53"/>
        <v>중형</v>
      </c>
      <c r="GE1321" s="68">
        <v>39009</v>
      </c>
      <c r="GF1321" s="68" t="s">
        <v>4921</v>
      </c>
    </row>
    <row r="1322" spans="6:188" x14ac:dyDescent="0.3">
      <c r="F1322" s="68">
        <v>85266</v>
      </c>
      <c r="G1322" s="68">
        <v>2</v>
      </c>
      <c r="H1322" s="68">
        <v>185176</v>
      </c>
      <c r="I1322" s="68">
        <v>285176</v>
      </c>
      <c r="J1322" s="68" t="s">
        <v>13790</v>
      </c>
      <c r="K1322" s="68" t="s">
        <v>12573</v>
      </c>
      <c r="L1322" s="68">
        <v>0</v>
      </c>
      <c r="M1322" s="68">
        <v>0</v>
      </c>
      <c r="N1322" s="68">
        <v>0</v>
      </c>
      <c r="O1322" s="68">
        <v>488</v>
      </c>
      <c r="P1322" s="68">
        <v>0</v>
      </c>
      <c r="Q1322" s="68">
        <v>0</v>
      </c>
      <c r="R1322" s="68">
        <v>0</v>
      </c>
      <c r="S1322" s="68">
        <v>0</v>
      </c>
      <c r="T1322" s="68">
        <v>0</v>
      </c>
      <c r="U1322" s="68">
        <v>0</v>
      </c>
      <c r="V1322" s="68">
        <v>0</v>
      </c>
      <c r="W1322" s="68">
        <v>0</v>
      </c>
      <c r="X1322" s="68">
        <v>0</v>
      </c>
      <c r="Y1322" s="68">
        <v>0</v>
      </c>
      <c r="Z1322" s="68">
        <v>0</v>
      </c>
      <c r="AA1322" s="68">
        <v>0</v>
      </c>
      <c r="AB1322" s="68">
        <v>0</v>
      </c>
      <c r="AC1322" s="68">
        <v>0</v>
      </c>
      <c r="AD1322" s="68">
        <v>0</v>
      </c>
      <c r="AE1322" s="68">
        <v>0</v>
      </c>
      <c r="AF1322" s="68">
        <v>0</v>
      </c>
      <c r="AG1322" s="68">
        <v>0</v>
      </c>
      <c r="AH1322" s="68">
        <v>0</v>
      </c>
      <c r="AI1322" s="68">
        <v>0</v>
      </c>
      <c r="AJ1322" s="68">
        <v>0</v>
      </c>
      <c r="AK1322" s="68">
        <v>0</v>
      </c>
      <c r="AL1322" s="68">
        <v>0</v>
      </c>
      <c r="AM1322" s="68">
        <v>0</v>
      </c>
      <c r="AN1322" s="68">
        <v>0</v>
      </c>
      <c r="AO1322" s="68">
        <v>0</v>
      </c>
      <c r="AP1322" s="68" t="s">
        <v>10150</v>
      </c>
      <c r="AQ1322" s="68">
        <v>1</v>
      </c>
      <c r="AR1322" s="68">
        <v>0</v>
      </c>
      <c r="AS1322" s="68">
        <v>0</v>
      </c>
      <c r="AT1322" s="68">
        <v>0</v>
      </c>
      <c r="AU1322" s="68">
        <v>0</v>
      </c>
      <c r="AV1322" s="86">
        <v>4</v>
      </c>
      <c r="AX1322" s="1">
        <v>0</v>
      </c>
      <c r="AY1322" s="1">
        <v>0</v>
      </c>
      <c r="AZ1322" s="68">
        <v>0</v>
      </c>
      <c r="BA1322" s="68">
        <v>0</v>
      </c>
      <c r="EQ1322" s="68">
        <v>30450007</v>
      </c>
      <c r="ER1322" s="175">
        <v>2</v>
      </c>
      <c r="ES1322" s="68">
        <v>650</v>
      </c>
      <c r="ET1322" s="68">
        <v>7</v>
      </c>
      <c r="EU1322" s="68">
        <v>0</v>
      </c>
      <c r="EV1322" s="68">
        <v>150007</v>
      </c>
      <c r="EW1322" s="68" t="s">
        <v>2645</v>
      </c>
      <c r="EX1322" s="68" t="str">
        <f t="shared" si="53"/>
        <v>중형</v>
      </c>
      <c r="GE1322" s="68">
        <v>39010</v>
      </c>
      <c r="GF1322" s="68" t="s">
        <v>4922</v>
      </c>
    </row>
    <row r="1323" spans="6:188" x14ac:dyDescent="0.3">
      <c r="F1323" s="68">
        <v>85267</v>
      </c>
      <c r="G1323" s="68">
        <v>2</v>
      </c>
      <c r="H1323" s="68">
        <v>185177</v>
      </c>
      <c r="I1323" s="68">
        <v>285176</v>
      </c>
      <c r="J1323" s="68" t="s">
        <v>13791</v>
      </c>
      <c r="K1323" s="68" t="s">
        <v>12573</v>
      </c>
      <c r="L1323" s="68">
        <v>0</v>
      </c>
      <c r="M1323" s="68">
        <v>0</v>
      </c>
      <c r="N1323" s="68">
        <v>0</v>
      </c>
      <c r="O1323" s="68">
        <v>489</v>
      </c>
      <c r="P1323" s="68">
        <v>0</v>
      </c>
      <c r="Q1323" s="68">
        <v>0</v>
      </c>
      <c r="R1323" s="68">
        <v>0</v>
      </c>
      <c r="S1323" s="68">
        <v>0</v>
      </c>
      <c r="T1323" s="68">
        <v>0</v>
      </c>
      <c r="U1323" s="68">
        <v>0</v>
      </c>
      <c r="V1323" s="68">
        <v>0</v>
      </c>
      <c r="W1323" s="68">
        <v>0</v>
      </c>
      <c r="X1323" s="68">
        <v>0</v>
      </c>
      <c r="Y1323" s="68">
        <v>0</v>
      </c>
      <c r="Z1323" s="68">
        <v>0</v>
      </c>
      <c r="AA1323" s="68">
        <v>0</v>
      </c>
      <c r="AB1323" s="68">
        <v>0</v>
      </c>
      <c r="AC1323" s="68">
        <v>0</v>
      </c>
      <c r="AD1323" s="68">
        <v>0</v>
      </c>
      <c r="AE1323" s="68">
        <v>0</v>
      </c>
      <c r="AF1323" s="68">
        <v>0</v>
      </c>
      <c r="AG1323" s="68">
        <v>0</v>
      </c>
      <c r="AH1323" s="68">
        <v>0</v>
      </c>
      <c r="AI1323" s="68">
        <v>0</v>
      </c>
      <c r="AJ1323" s="68">
        <v>0</v>
      </c>
      <c r="AK1323" s="68">
        <v>0</v>
      </c>
      <c r="AL1323" s="68">
        <v>0</v>
      </c>
      <c r="AM1323" s="68">
        <v>0</v>
      </c>
      <c r="AN1323" s="68">
        <v>0</v>
      </c>
      <c r="AO1323" s="68">
        <v>0</v>
      </c>
      <c r="AP1323" s="68" t="s">
        <v>10150</v>
      </c>
      <c r="AQ1323" s="68">
        <v>1</v>
      </c>
      <c r="AR1323" s="68">
        <v>0</v>
      </c>
      <c r="AS1323" s="68">
        <v>0</v>
      </c>
      <c r="AT1323" s="68">
        <v>0</v>
      </c>
      <c r="AU1323" s="68">
        <v>0</v>
      </c>
      <c r="AV1323" s="86">
        <v>4</v>
      </c>
      <c r="AX1323" s="1">
        <v>0</v>
      </c>
      <c r="AY1323" s="1">
        <v>0</v>
      </c>
      <c r="AZ1323" s="68">
        <v>0</v>
      </c>
      <c r="BA1323" s="68">
        <v>0</v>
      </c>
      <c r="EQ1323" s="68">
        <v>10550007</v>
      </c>
      <c r="ER1323" s="175">
        <v>2</v>
      </c>
      <c r="ES1323" s="68">
        <v>650</v>
      </c>
      <c r="ET1323" s="68">
        <v>7</v>
      </c>
      <c r="EU1323" s="68">
        <v>0</v>
      </c>
      <c r="EV1323" s="68">
        <v>150007</v>
      </c>
      <c r="EW1323" s="68" t="s">
        <v>2645</v>
      </c>
      <c r="EX1323" s="68" t="str">
        <f t="shared" si="53"/>
        <v>중형</v>
      </c>
      <c r="GE1323" s="68">
        <v>39011</v>
      </c>
      <c r="GF1323" s="68" t="s">
        <v>4923</v>
      </c>
    </row>
    <row r="1324" spans="6:188" x14ac:dyDescent="0.3">
      <c r="F1324" s="68">
        <v>85268</v>
      </c>
      <c r="G1324" s="68">
        <v>2</v>
      </c>
      <c r="H1324" s="68">
        <v>185178</v>
      </c>
      <c r="I1324" s="68">
        <v>285176</v>
      </c>
      <c r="J1324" s="68" t="s">
        <v>13792</v>
      </c>
      <c r="K1324" s="68" t="s">
        <v>12573</v>
      </c>
      <c r="L1324" s="68">
        <v>0</v>
      </c>
      <c r="M1324" s="68">
        <v>0</v>
      </c>
      <c r="N1324" s="68">
        <v>0</v>
      </c>
      <c r="O1324" s="68">
        <v>490</v>
      </c>
      <c r="P1324" s="68">
        <v>0</v>
      </c>
      <c r="Q1324" s="68">
        <v>0</v>
      </c>
      <c r="R1324" s="68">
        <v>0</v>
      </c>
      <c r="S1324" s="68">
        <v>0</v>
      </c>
      <c r="T1324" s="68">
        <v>0</v>
      </c>
      <c r="U1324" s="68">
        <v>0</v>
      </c>
      <c r="V1324" s="68">
        <v>0</v>
      </c>
      <c r="W1324" s="68">
        <v>0</v>
      </c>
      <c r="X1324" s="68">
        <v>0</v>
      </c>
      <c r="Y1324" s="68">
        <v>0</v>
      </c>
      <c r="Z1324" s="68">
        <v>0</v>
      </c>
      <c r="AA1324" s="68">
        <v>0</v>
      </c>
      <c r="AB1324" s="68">
        <v>0</v>
      </c>
      <c r="AC1324" s="68">
        <v>0</v>
      </c>
      <c r="AD1324" s="68">
        <v>0</v>
      </c>
      <c r="AE1324" s="68">
        <v>0</v>
      </c>
      <c r="AF1324" s="68">
        <v>0</v>
      </c>
      <c r="AG1324" s="68">
        <v>0</v>
      </c>
      <c r="AH1324" s="68">
        <v>0</v>
      </c>
      <c r="AI1324" s="68">
        <v>0</v>
      </c>
      <c r="AJ1324" s="68">
        <v>0</v>
      </c>
      <c r="AK1324" s="68">
        <v>0</v>
      </c>
      <c r="AL1324" s="68">
        <v>0</v>
      </c>
      <c r="AM1324" s="68">
        <v>0</v>
      </c>
      <c r="AN1324" s="68">
        <v>0</v>
      </c>
      <c r="AO1324" s="68">
        <v>0</v>
      </c>
      <c r="AP1324" s="68" t="s">
        <v>10150</v>
      </c>
      <c r="AQ1324" s="68">
        <v>1</v>
      </c>
      <c r="AR1324" s="68">
        <v>0</v>
      </c>
      <c r="AS1324" s="68">
        <v>0</v>
      </c>
      <c r="AT1324" s="68">
        <v>0</v>
      </c>
      <c r="AU1324" s="68">
        <v>0</v>
      </c>
      <c r="AV1324" s="86">
        <v>4</v>
      </c>
      <c r="AX1324" s="1">
        <v>0</v>
      </c>
      <c r="AY1324" s="1">
        <v>0</v>
      </c>
      <c r="AZ1324" s="68">
        <v>0</v>
      </c>
      <c r="BA1324" s="68">
        <v>0</v>
      </c>
      <c r="EQ1324" s="68">
        <v>20550007</v>
      </c>
      <c r="ER1324" s="175">
        <v>2</v>
      </c>
      <c r="ES1324" s="68">
        <v>650</v>
      </c>
      <c r="ET1324" s="68">
        <v>7</v>
      </c>
      <c r="EU1324" s="68">
        <v>0</v>
      </c>
      <c r="EV1324" s="68">
        <v>150007</v>
      </c>
      <c r="EW1324" s="68" t="s">
        <v>2645</v>
      </c>
      <c r="EX1324" s="68" t="str">
        <f t="shared" si="53"/>
        <v>중형</v>
      </c>
      <c r="GE1324" s="68">
        <v>39012</v>
      </c>
      <c r="GF1324" s="68" t="s">
        <v>4924</v>
      </c>
    </row>
    <row r="1325" spans="6:188" x14ac:dyDescent="0.3">
      <c r="F1325" s="68">
        <v>85269</v>
      </c>
      <c r="G1325" s="68">
        <v>2</v>
      </c>
      <c r="H1325" s="68">
        <v>185179</v>
      </c>
      <c r="I1325" s="68">
        <v>285176</v>
      </c>
      <c r="J1325" s="68" t="s">
        <v>13793</v>
      </c>
      <c r="K1325" s="68" t="s">
        <v>12573</v>
      </c>
      <c r="L1325" s="68">
        <v>0</v>
      </c>
      <c r="M1325" s="68">
        <v>0</v>
      </c>
      <c r="N1325" s="68">
        <v>0</v>
      </c>
      <c r="O1325" s="68">
        <v>491</v>
      </c>
      <c r="P1325" s="68">
        <v>0</v>
      </c>
      <c r="Q1325" s="68">
        <v>0</v>
      </c>
      <c r="R1325" s="68">
        <v>0</v>
      </c>
      <c r="S1325" s="68">
        <v>0</v>
      </c>
      <c r="T1325" s="68">
        <v>0</v>
      </c>
      <c r="U1325" s="68">
        <v>0</v>
      </c>
      <c r="V1325" s="68">
        <v>0</v>
      </c>
      <c r="W1325" s="68">
        <v>0</v>
      </c>
      <c r="X1325" s="68">
        <v>0</v>
      </c>
      <c r="Y1325" s="68">
        <v>0</v>
      </c>
      <c r="Z1325" s="68">
        <v>0</v>
      </c>
      <c r="AA1325" s="68">
        <v>0</v>
      </c>
      <c r="AB1325" s="68">
        <v>0</v>
      </c>
      <c r="AC1325" s="68">
        <v>0</v>
      </c>
      <c r="AD1325" s="68">
        <v>0</v>
      </c>
      <c r="AE1325" s="68">
        <v>0</v>
      </c>
      <c r="AF1325" s="68">
        <v>0</v>
      </c>
      <c r="AG1325" s="68">
        <v>0</v>
      </c>
      <c r="AH1325" s="68">
        <v>0</v>
      </c>
      <c r="AI1325" s="68">
        <v>0</v>
      </c>
      <c r="AJ1325" s="68">
        <v>0</v>
      </c>
      <c r="AK1325" s="68">
        <v>0</v>
      </c>
      <c r="AL1325" s="68">
        <v>0</v>
      </c>
      <c r="AM1325" s="68">
        <v>0</v>
      </c>
      <c r="AN1325" s="68">
        <v>0</v>
      </c>
      <c r="AO1325" s="68">
        <v>0</v>
      </c>
      <c r="AP1325" s="68" t="s">
        <v>10150</v>
      </c>
      <c r="AQ1325" s="68">
        <v>1</v>
      </c>
      <c r="AR1325" s="68">
        <v>0</v>
      </c>
      <c r="AS1325" s="68">
        <v>0</v>
      </c>
      <c r="AT1325" s="68">
        <v>0</v>
      </c>
      <c r="AU1325" s="68">
        <v>0</v>
      </c>
      <c r="AV1325" s="86">
        <v>4</v>
      </c>
      <c r="AX1325" s="1">
        <v>0</v>
      </c>
      <c r="AY1325" s="1">
        <v>0</v>
      </c>
      <c r="AZ1325" s="68">
        <v>0</v>
      </c>
      <c r="BA1325" s="68">
        <v>0</v>
      </c>
      <c r="EQ1325" s="68">
        <v>30550007</v>
      </c>
      <c r="ER1325" s="175">
        <v>2</v>
      </c>
      <c r="ES1325" s="68">
        <v>650</v>
      </c>
      <c r="ET1325" s="68">
        <v>7</v>
      </c>
      <c r="EU1325" s="68">
        <v>0</v>
      </c>
      <c r="EV1325" s="68">
        <v>150007</v>
      </c>
      <c r="EW1325" s="68" t="s">
        <v>2645</v>
      </c>
      <c r="EX1325" s="68" t="str">
        <f t="shared" si="53"/>
        <v>중형</v>
      </c>
      <c r="GE1325" s="68">
        <v>39013</v>
      </c>
      <c r="GF1325" s="68" t="s">
        <v>4925</v>
      </c>
    </row>
    <row r="1326" spans="6:188" x14ac:dyDescent="0.3">
      <c r="F1326" s="68">
        <v>85270</v>
      </c>
      <c r="G1326" s="68">
        <v>2</v>
      </c>
      <c r="H1326" s="68">
        <v>185180</v>
      </c>
      <c r="I1326" s="68">
        <v>285176</v>
      </c>
      <c r="J1326" s="68" t="s">
        <v>13794</v>
      </c>
      <c r="K1326" s="68" t="s">
        <v>12573</v>
      </c>
      <c r="L1326" s="68">
        <v>0</v>
      </c>
      <c r="M1326" s="68">
        <v>0</v>
      </c>
      <c r="N1326" s="68">
        <v>0</v>
      </c>
      <c r="O1326" s="68">
        <v>492</v>
      </c>
      <c r="P1326" s="68">
        <v>0</v>
      </c>
      <c r="Q1326" s="68">
        <v>0</v>
      </c>
      <c r="R1326" s="68">
        <v>0</v>
      </c>
      <c r="S1326" s="68">
        <v>0</v>
      </c>
      <c r="T1326" s="68">
        <v>0</v>
      </c>
      <c r="U1326" s="68">
        <v>0</v>
      </c>
      <c r="V1326" s="68">
        <v>0</v>
      </c>
      <c r="W1326" s="68">
        <v>0</v>
      </c>
      <c r="X1326" s="68">
        <v>0</v>
      </c>
      <c r="Y1326" s="68">
        <v>0</v>
      </c>
      <c r="Z1326" s="68">
        <v>0</v>
      </c>
      <c r="AA1326" s="68">
        <v>0</v>
      </c>
      <c r="AB1326" s="68">
        <v>0</v>
      </c>
      <c r="AC1326" s="68">
        <v>0</v>
      </c>
      <c r="AD1326" s="68">
        <v>0</v>
      </c>
      <c r="AE1326" s="68">
        <v>0</v>
      </c>
      <c r="AF1326" s="68">
        <v>0</v>
      </c>
      <c r="AG1326" s="68">
        <v>0</v>
      </c>
      <c r="AH1326" s="68">
        <v>0</v>
      </c>
      <c r="AI1326" s="68">
        <v>0</v>
      </c>
      <c r="AJ1326" s="68">
        <v>0</v>
      </c>
      <c r="AK1326" s="68">
        <v>0</v>
      </c>
      <c r="AL1326" s="68">
        <v>0</v>
      </c>
      <c r="AM1326" s="68">
        <v>0</v>
      </c>
      <c r="AN1326" s="68">
        <v>0</v>
      </c>
      <c r="AO1326" s="68">
        <v>0</v>
      </c>
      <c r="AP1326" s="68" t="s">
        <v>10150</v>
      </c>
      <c r="AQ1326" s="68">
        <v>1</v>
      </c>
      <c r="AR1326" s="68">
        <v>0</v>
      </c>
      <c r="AS1326" s="68">
        <v>0</v>
      </c>
      <c r="AT1326" s="68">
        <v>0</v>
      </c>
      <c r="AU1326" s="68">
        <v>0</v>
      </c>
      <c r="AV1326" s="86">
        <v>4</v>
      </c>
      <c r="AX1326" s="1">
        <v>0</v>
      </c>
      <c r="AY1326" s="1">
        <v>0</v>
      </c>
      <c r="AZ1326" s="68">
        <v>0</v>
      </c>
      <c r="BA1326" s="68">
        <v>0</v>
      </c>
      <c r="EQ1326" s="68">
        <v>10650007</v>
      </c>
      <c r="ER1326" s="175">
        <v>2</v>
      </c>
      <c r="ES1326" s="68">
        <v>650</v>
      </c>
      <c r="ET1326" s="68">
        <v>7</v>
      </c>
      <c r="EU1326" s="68">
        <v>0</v>
      </c>
      <c r="EV1326" s="68">
        <v>150007</v>
      </c>
      <c r="EW1326" s="68" t="s">
        <v>2645</v>
      </c>
      <c r="EX1326" s="68" t="str">
        <f t="shared" si="53"/>
        <v>중형</v>
      </c>
      <c r="GE1326" s="68">
        <v>39014</v>
      </c>
      <c r="GF1326" s="68" t="s">
        <v>4926</v>
      </c>
    </row>
    <row r="1327" spans="6:188" x14ac:dyDescent="0.3">
      <c r="F1327" s="68">
        <v>85271</v>
      </c>
      <c r="G1327" s="68">
        <v>2</v>
      </c>
      <c r="H1327" s="68">
        <v>185181</v>
      </c>
      <c r="I1327" s="68">
        <v>285176</v>
      </c>
      <c r="J1327" s="68" t="s">
        <v>13795</v>
      </c>
      <c r="K1327" s="68" t="s">
        <v>12573</v>
      </c>
      <c r="L1327" s="68">
        <v>0</v>
      </c>
      <c r="M1327" s="68">
        <v>0</v>
      </c>
      <c r="N1327" s="68">
        <v>0</v>
      </c>
      <c r="O1327" s="68">
        <v>493</v>
      </c>
      <c r="P1327" s="68">
        <v>0</v>
      </c>
      <c r="Q1327" s="68">
        <v>0</v>
      </c>
      <c r="R1327" s="68">
        <v>0</v>
      </c>
      <c r="S1327" s="68">
        <v>0</v>
      </c>
      <c r="T1327" s="68">
        <v>0</v>
      </c>
      <c r="U1327" s="68">
        <v>0</v>
      </c>
      <c r="V1327" s="68">
        <v>0</v>
      </c>
      <c r="W1327" s="68">
        <v>0</v>
      </c>
      <c r="X1327" s="68">
        <v>0</v>
      </c>
      <c r="Y1327" s="68">
        <v>0</v>
      </c>
      <c r="Z1327" s="68">
        <v>0</v>
      </c>
      <c r="AA1327" s="68">
        <v>0</v>
      </c>
      <c r="AB1327" s="68">
        <v>0</v>
      </c>
      <c r="AC1327" s="68">
        <v>0</v>
      </c>
      <c r="AD1327" s="68">
        <v>0</v>
      </c>
      <c r="AE1327" s="68">
        <v>0</v>
      </c>
      <c r="AF1327" s="68">
        <v>0</v>
      </c>
      <c r="AG1327" s="68">
        <v>0</v>
      </c>
      <c r="AH1327" s="68">
        <v>0</v>
      </c>
      <c r="AI1327" s="68">
        <v>0</v>
      </c>
      <c r="AJ1327" s="68">
        <v>0</v>
      </c>
      <c r="AK1327" s="68">
        <v>0</v>
      </c>
      <c r="AL1327" s="68">
        <v>0</v>
      </c>
      <c r="AM1327" s="68">
        <v>0</v>
      </c>
      <c r="AN1327" s="68">
        <v>0</v>
      </c>
      <c r="AO1327" s="68">
        <v>0</v>
      </c>
      <c r="AP1327" s="68" t="s">
        <v>10150</v>
      </c>
      <c r="AQ1327" s="68">
        <v>1</v>
      </c>
      <c r="AR1327" s="68">
        <v>0</v>
      </c>
      <c r="AS1327" s="68">
        <v>0</v>
      </c>
      <c r="AT1327" s="68">
        <v>0</v>
      </c>
      <c r="AU1327" s="68">
        <v>0</v>
      </c>
      <c r="AV1327" s="86">
        <v>4</v>
      </c>
      <c r="AX1327" s="1">
        <v>0</v>
      </c>
      <c r="AY1327" s="1">
        <v>0</v>
      </c>
      <c r="AZ1327" s="68">
        <v>0</v>
      </c>
      <c r="BA1327" s="68">
        <v>0</v>
      </c>
      <c r="EQ1327" s="68">
        <v>20650007</v>
      </c>
      <c r="ER1327" s="175">
        <v>2</v>
      </c>
      <c r="ES1327" s="68">
        <v>650</v>
      </c>
      <c r="ET1327" s="68">
        <v>7</v>
      </c>
      <c r="EU1327" s="68">
        <v>0</v>
      </c>
      <c r="EV1327" s="68">
        <v>150007</v>
      </c>
      <c r="EW1327" s="68" t="s">
        <v>2645</v>
      </c>
      <c r="EX1327" s="68" t="str">
        <f t="shared" si="53"/>
        <v>중형</v>
      </c>
      <c r="GE1327" s="68">
        <v>39015</v>
      </c>
      <c r="GF1327" s="68" t="s">
        <v>4172</v>
      </c>
    </row>
    <row r="1328" spans="6:188" x14ac:dyDescent="0.3">
      <c r="F1328" s="68">
        <v>85272</v>
      </c>
      <c r="G1328" s="68">
        <v>2</v>
      </c>
      <c r="H1328" s="68">
        <v>185182</v>
      </c>
      <c r="I1328" s="68">
        <v>285177</v>
      </c>
      <c r="J1328" s="68" t="s">
        <v>13796</v>
      </c>
      <c r="K1328" s="68" t="s">
        <v>12580</v>
      </c>
      <c r="L1328" s="68">
        <v>0</v>
      </c>
      <c r="M1328" s="68">
        <v>0</v>
      </c>
      <c r="N1328" s="68">
        <v>0</v>
      </c>
      <c r="O1328" s="68">
        <v>494</v>
      </c>
      <c r="P1328" s="68">
        <v>0</v>
      </c>
      <c r="Q1328" s="68">
        <v>0</v>
      </c>
      <c r="R1328" s="68">
        <v>0</v>
      </c>
      <c r="S1328" s="68">
        <v>0</v>
      </c>
      <c r="T1328" s="68">
        <v>0</v>
      </c>
      <c r="U1328" s="68">
        <v>0</v>
      </c>
      <c r="V1328" s="68">
        <v>0</v>
      </c>
      <c r="W1328" s="68">
        <v>0</v>
      </c>
      <c r="X1328" s="68">
        <v>0</v>
      </c>
      <c r="Y1328" s="68">
        <v>0</v>
      </c>
      <c r="Z1328" s="68">
        <v>0</v>
      </c>
      <c r="AA1328" s="68">
        <v>0</v>
      </c>
      <c r="AB1328" s="68">
        <v>0</v>
      </c>
      <c r="AC1328" s="68">
        <v>0</v>
      </c>
      <c r="AD1328" s="68">
        <v>0</v>
      </c>
      <c r="AE1328" s="68">
        <v>0</v>
      </c>
      <c r="AF1328" s="68">
        <v>0</v>
      </c>
      <c r="AG1328" s="68">
        <v>0</v>
      </c>
      <c r="AH1328" s="68">
        <v>0</v>
      </c>
      <c r="AI1328" s="68">
        <v>0</v>
      </c>
      <c r="AJ1328" s="68">
        <v>0</v>
      </c>
      <c r="AK1328" s="68">
        <v>0</v>
      </c>
      <c r="AL1328" s="68">
        <v>0</v>
      </c>
      <c r="AM1328" s="68">
        <v>0</v>
      </c>
      <c r="AN1328" s="68">
        <v>0</v>
      </c>
      <c r="AO1328" s="68">
        <v>0</v>
      </c>
      <c r="AP1328" s="68" t="s">
        <v>10150</v>
      </c>
      <c r="AQ1328" s="68">
        <v>1</v>
      </c>
      <c r="AR1328" s="68">
        <v>0</v>
      </c>
      <c r="AS1328" s="68">
        <v>0</v>
      </c>
      <c r="AT1328" s="68">
        <v>0</v>
      </c>
      <c r="AU1328" s="68">
        <v>0</v>
      </c>
      <c r="AV1328" s="86">
        <v>4</v>
      </c>
      <c r="AX1328" s="1">
        <v>0</v>
      </c>
      <c r="AY1328" s="1">
        <v>0</v>
      </c>
      <c r="AZ1328" s="68">
        <v>0</v>
      </c>
      <c r="BA1328" s="68">
        <v>0</v>
      </c>
      <c r="EQ1328" s="68">
        <v>30650007</v>
      </c>
      <c r="ER1328" s="175">
        <v>2</v>
      </c>
      <c r="ES1328" s="68">
        <v>650</v>
      </c>
      <c r="ET1328" s="68">
        <v>7</v>
      </c>
      <c r="EU1328" s="68">
        <v>0</v>
      </c>
      <c r="EV1328" s="68">
        <v>150007</v>
      </c>
      <c r="EW1328" s="68" t="s">
        <v>2645</v>
      </c>
      <c r="EX1328" s="68" t="str">
        <f t="shared" si="53"/>
        <v>중형</v>
      </c>
      <c r="GE1328" s="68">
        <v>39016</v>
      </c>
      <c r="GF1328" s="68" t="s">
        <v>4545</v>
      </c>
    </row>
    <row r="1329" spans="6:188" x14ac:dyDescent="0.3">
      <c r="F1329" s="68">
        <v>85273</v>
      </c>
      <c r="G1329" s="68">
        <v>2</v>
      </c>
      <c r="H1329" s="68">
        <v>185183</v>
      </c>
      <c r="I1329" s="68">
        <v>285177</v>
      </c>
      <c r="J1329" s="68" t="s">
        <v>13797</v>
      </c>
      <c r="K1329" s="68" t="s">
        <v>12580</v>
      </c>
      <c r="L1329" s="68">
        <v>0</v>
      </c>
      <c r="M1329" s="68">
        <v>0</v>
      </c>
      <c r="N1329" s="68">
        <v>0</v>
      </c>
      <c r="O1329" s="68">
        <v>495</v>
      </c>
      <c r="P1329" s="68">
        <v>0</v>
      </c>
      <c r="Q1329" s="68">
        <v>0</v>
      </c>
      <c r="R1329" s="68">
        <v>0</v>
      </c>
      <c r="S1329" s="68">
        <v>0</v>
      </c>
      <c r="T1329" s="68">
        <v>0</v>
      </c>
      <c r="U1329" s="68">
        <v>0</v>
      </c>
      <c r="V1329" s="68">
        <v>0</v>
      </c>
      <c r="W1329" s="68">
        <v>0</v>
      </c>
      <c r="X1329" s="68">
        <v>0</v>
      </c>
      <c r="Y1329" s="68">
        <v>0</v>
      </c>
      <c r="Z1329" s="68">
        <v>0</v>
      </c>
      <c r="AA1329" s="68">
        <v>0</v>
      </c>
      <c r="AB1329" s="68">
        <v>0</v>
      </c>
      <c r="AC1329" s="68">
        <v>0</v>
      </c>
      <c r="AD1329" s="68">
        <v>0</v>
      </c>
      <c r="AE1329" s="68">
        <v>0</v>
      </c>
      <c r="AF1329" s="68">
        <v>0</v>
      </c>
      <c r="AG1329" s="68">
        <v>0</v>
      </c>
      <c r="AH1329" s="68">
        <v>0</v>
      </c>
      <c r="AI1329" s="68">
        <v>0</v>
      </c>
      <c r="AJ1329" s="68">
        <v>0</v>
      </c>
      <c r="AK1329" s="68">
        <v>0</v>
      </c>
      <c r="AL1329" s="68">
        <v>0</v>
      </c>
      <c r="AM1329" s="68">
        <v>0</v>
      </c>
      <c r="AN1329" s="68">
        <v>0</v>
      </c>
      <c r="AO1329" s="68">
        <v>0</v>
      </c>
      <c r="AP1329" s="68" t="s">
        <v>10150</v>
      </c>
      <c r="AQ1329" s="68">
        <v>1</v>
      </c>
      <c r="AR1329" s="68">
        <v>0</v>
      </c>
      <c r="AS1329" s="68">
        <v>0</v>
      </c>
      <c r="AT1329" s="68">
        <v>0</v>
      </c>
      <c r="AU1329" s="68">
        <v>0</v>
      </c>
      <c r="AV1329" s="86">
        <v>4</v>
      </c>
      <c r="AX1329" s="1">
        <v>0</v>
      </c>
      <c r="AY1329" s="1">
        <v>0</v>
      </c>
      <c r="AZ1329" s="68">
        <v>0</v>
      </c>
      <c r="BA1329" s="68">
        <v>0</v>
      </c>
      <c r="EQ1329" s="68">
        <v>10750007</v>
      </c>
      <c r="ER1329" s="175">
        <v>2</v>
      </c>
      <c r="ES1329" s="68">
        <v>650</v>
      </c>
      <c r="ET1329" s="68">
        <v>7</v>
      </c>
      <c r="EU1329" s="68">
        <v>0</v>
      </c>
      <c r="EV1329" s="68">
        <v>150007</v>
      </c>
      <c r="EW1329" s="68" t="s">
        <v>2645</v>
      </c>
      <c r="EX1329" s="68" t="str">
        <f t="shared" si="53"/>
        <v>중형</v>
      </c>
      <c r="GE1329" s="68">
        <v>39017</v>
      </c>
      <c r="GF1329" s="68" t="s">
        <v>4198</v>
      </c>
    </row>
    <row r="1330" spans="6:188" x14ac:dyDescent="0.3">
      <c r="F1330" s="68">
        <v>85274</v>
      </c>
      <c r="G1330" s="68">
        <v>2</v>
      </c>
      <c r="H1330" s="68">
        <v>185184</v>
      </c>
      <c r="I1330" s="68">
        <v>285177</v>
      </c>
      <c r="J1330" s="68" t="s">
        <v>13798</v>
      </c>
      <c r="K1330" s="68" t="s">
        <v>12580</v>
      </c>
      <c r="L1330" s="68">
        <v>0</v>
      </c>
      <c r="M1330" s="68">
        <v>0</v>
      </c>
      <c r="N1330" s="68">
        <v>0</v>
      </c>
      <c r="O1330" s="68">
        <v>496</v>
      </c>
      <c r="P1330" s="68">
        <v>0</v>
      </c>
      <c r="Q1330" s="68">
        <v>0</v>
      </c>
      <c r="R1330" s="68">
        <v>0</v>
      </c>
      <c r="S1330" s="68">
        <v>0</v>
      </c>
      <c r="T1330" s="68">
        <v>0</v>
      </c>
      <c r="U1330" s="68">
        <v>0</v>
      </c>
      <c r="V1330" s="68">
        <v>0</v>
      </c>
      <c r="W1330" s="68">
        <v>0</v>
      </c>
      <c r="X1330" s="68">
        <v>0</v>
      </c>
      <c r="Y1330" s="68">
        <v>0</v>
      </c>
      <c r="Z1330" s="68">
        <v>0</v>
      </c>
      <c r="AA1330" s="68">
        <v>0</v>
      </c>
      <c r="AB1330" s="68">
        <v>0</v>
      </c>
      <c r="AC1330" s="68">
        <v>0</v>
      </c>
      <c r="AD1330" s="68">
        <v>0</v>
      </c>
      <c r="AE1330" s="68">
        <v>0</v>
      </c>
      <c r="AF1330" s="68">
        <v>0</v>
      </c>
      <c r="AG1330" s="68">
        <v>0</v>
      </c>
      <c r="AH1330" s="68">
        <v>0</v>
      </c>
      <c r="AI1330" s="68">
        <v>0</v>
      </c>
      <c r="AJ1330" s="68">
        <v>0</v>
      </c>
      <c r="AK1330" s="68">
        <v>0</v>
      </c>
      <c r="AL1330" s="68">
        <v>0</v>
      </c>
      <c r="AM1330" s="68">
        <v>0</v>
      </c>
      <c r="AN1330" s="68">
        <v>0</v>
      </c>
      <c r="AO1330" s="68">
        <v>0</v>
      </c>
      <c r="AP1330" s="68" t="s">
        <v>10150</v>
      </c>
      <c r="AQ1330" s="68">
        <v>1</v>
      </c>
      <c r="AR1330" s="68">
        <v>0</v>
      </c>
      <c r="AS1330" s="68">
        <v>0</v>
      </c>
      <c r="AT1330" s="68">
        <v>0</v>
      </c>
      <c r="AU1330" s="68">
        <v>0</v>
      </c>
      <c r="AV1330" s="86">
        <v>4</v>
      </c>
      <c r="AX1330" s="1">
        <v>0</v>
      </c>
      <c r="AY1330" s="1">
        <v>0</v>
      </c>
      <c r="AZ1330" s="68">
        <v>0</v>
      </c>
      <c r="BA1330" s="68">
        <v>0</v>
      </c>
      <c r="EQ1330" s="68">
        <v>20750007</v>
      </c>
      <c r="ER1330" s="175">
        <v>2</v>
      </c>
      <c r="ES1330" s="68">
        <v>650</v>
      </c>
      <c r="ET1330" s="68">
        <v>7</v>
      </c>
      <c r="EU1330" s="68">
        <v>0</v>
      </c>
      <c r="EV1330" s="68">
        <v>150007</v>
      </c>
      <c r="EW1330" s="68" t="s">
        <v>2645</v>
      </c>
      <c r="EX1330" s="68" t="str">
        <f t="shared" si="53"/>
        <v>중형</v>
      </c>
      <c r="GE1330" s="68">
        <v>39018</v>
      </c>
      <c r="GF1330" s="68" t="s">
        <v>4927</v>
      </c>
    </row>
    <row r="1331" spans="6:188" x14ac:dyDescent="0.3">
      <c r="F1331" s="68">
        <v>85275</v>
      </c>
      <c r="G1331" s="68">
        <v>2</v>
      </c>
      <c r="H1331" s="68">
        <v>185185</v>
      </c>
      <c r="I1331" s="68">
        <v>285177</v>
      </c>
      <c r="J1331" s="68" t="s">
        <v>13799</v>
      </c>
      <c r="K1331" s="68" t="s">
        <v>12580</v>
      </c>
      <c r="L1331" s="68">
        <v>0</v>
      </c>
      <c r="M1331" s="68">
        <v>0</v>
      </c>
      <c r="N1331" s="68">
        <v>0</v>
      </c>
      <c r="O1331" s="68">
        <v>497</v>
      </c>
      <c r="P1331" s="68">
        <v>0</v>
      </c>
      <c r="Q1331" s="68">
        <v>0</v>
      </c>
      <c r="R1331" s="68">
        <v>0</v>
      </c>
      <c r="S1331" s="68">
        <v>0</v>
      </c>
      <c r="T1331" s="68">
        <v>0</v>
      </c>
      <c r="U1331" s="68">
        <v>0</v>
      </c>
      <c r="V1331" s="68">
        <v>0</v>
      </c>
      <c r="W1331" s="68">
        <v>0</v>
      </c>
      <c r="X1331" s="68">
        <v>0</v>
      </c>
      <c r="Y1331" s="68">
        <v>0</v>
      </c>
      <c r="Z1331" s="68">
        <v>0</v>
      </c>
      <c r="AA1331" s="68">
        <v>0</v>
      </c>
      <c r="AB1331" s="68">
        <v>0</v>
      </c>
      <c r="AC1331" s="68">
        <v>0</v>
      </c>
      <c r="AD1331" s="68">
        <v>0</v>
      </c>
      <c r="AE1331" s="68">
        <v>0</v>
      </c>
      <c r="AF1331" s="68">
        <v>0</v>
      </c>
      <c r="AG1331" s="68">
        <v>0</v>
      </c>
      <c r="AH1331" s="68">
        <v>0</v>
      </c>
      <c r="AI1331" s="68">
        <v>0</v>
      </c>
      <c r="AJ1331" s="68">
        <v>0</v>
      </c>
      <c r="AK1331" s="68">
        <v>0</v>
      </c>
      <c r="AL1331" s="68">
        <v>0</v>
      </c>
      <c r="AM1331" s="68">
        <v>0</v>
      </c>
      <c r="AN1331" s="68">
        <v>0</v>
      </c>
      <c r="AO1331" s="68">
        <v>0</v>
      </c>
      <c r="AP1331" s="68" t="s">
        <v>10150</v>
      </c>
      <c r="AQ1331" s="68">
        <v>1</v>
      </c>
      <c r="AR1331" s="68">
        <v>0</v>
      </c>
      <c r="AS1331" s="68">
        <v>0</v>
      </c>
      <c r="AT1331" s="68">
        <v>0</v>
      </c>
      <c r="AU1331" s="68">
        <v>0</v>
      </c>
      <c r="AV1331" s="86">
        <v>4</v>
      </c>
      <c r="AX1331" s="1">
        <v>0</v>
      </c>
      <c r="AY1331" s="1">
        <v>0</v>
      </c>
      <c r="AZ1331" s="68">
        <v>0</v>
      </c>
      <c r="BA1331" s="68">
        <v>0</v>
      </c>
      <c r="EQ1331" s="68">
        <v>30750007</v>
      </c>
      <c r="ER1331" s="175">
        <v>2</v>
      </c>
      <c r="ES1331" s="68">
        <v>650</v>
      </c>
      <c r="ET1331" s="68">
        <v>7</v>
      </c>
      <c r="EU1331" s="68">
        <v>0</v>
      </c>
      <c r="EV1331" s="68">
        <v>150007</v>
      </c>
      <c r="EW1331" s="68" t="s">
        <v>2645</v>
      </c>
      <c r="EX1331" s="68" t="str">
        <f t="shared" si="53"/>
        <v>중형</v>
      </c>
      <c r="GE1331" s="68">
        <v>39019</v>
      </c>
      <c r="GF1331" s="68" t="s">
        <v>4928</v>
      </c>
    </row>
    <row r="1332" spans="6:188" x14ac:dyDescent="0.3">
      <c r="F1332" s="68">
        <v>85276</v>
      </c>
      <c r="G1332" s="68">
        <v>2</v>
      </c>
      <c r="H1332" s="68">
        <v>185186</v>
      </c>
      <c r="I1332" s="68">
        <v>285177</v>
      </c>
      <c r="J1332" s="68" t="s">
        <v>13800</v>
      </c>
      <c r="K1332" s="68" t="s">
        <v>12580</v>
      </c>
      <c r="L1332" s="68">
        <v>0</v>
      </c>
      <c r="M1332" s="68">
        <v>0</v>
      </c>
      <c r="N1332" s="68">
        <v>0</v>
      </c>
      <c r="O1332" s="68">
        <v>498</v>
      </c>
      <c r="P1332" s="68">
        <v>0</v>
      </c>
      <c r="Q1332" s="68">
        <v>0</v>
      </c>
      <c r="R1332" s="68">
        <v>0</v>
      </c>
      <c r="S1332" s="68">
        <v>0</v>
      </c>
      <c r="T1332" s="68">
        <v>0</v>
      </c>
      <c r="U1332" s="68">
        <v>0</v>
      </c>
      <c r="V1332" s="68">
        <v>0</v>
      </c>
      <c r="W1332" s="68">
        <v>0</v>
      </c>
      <c r="X1332" s="68">
        <v>0</v>
      </c>
      <c r="Y1332" s="68">
        <v>0</v>
      </c>
      <c r="Z1332" s="68">
        <v>0</v>
      </c>
      <c r="AA1332" s="68">
        <v>0</v>
      </c>
      <c r="AB1332" s="68">
        <v>0</v>
      </c>
      <c r="AC1332" s="68">
        <v>0</v>
      </c>
      <c r="AD1332" s="68">
        <v>0</v>
      </c>
      <c r="AE1332" s="68">
        <v>0</v>
      </c>
      <c r="AF1332" s="68">
        <v>0</v>
      </c>
      <c r="AG1332" s="68">
        <v>0</v>
      </c>
      <c r="AH1332" s="68">
        <v>0</v>
      </c>
      <c r="AI1332" s="68">
        <v>0</v>
      </c>
      <c r="AJ1332" s="68">
        <v>0</v>
      </c>
      <c r="AK1332" s="68">
        <v>0</v>
      </c>
      <c r="AL1332" s="68">
        <v>0</v>
      </c>
      <c r="AM1332" s="68">
        <v>0</v>
      </c>
      <c r="AN1332" s="68">
        <v>0</v>
      </c>
      <c r="AO1332" s="68">
        <v>0</v>
      </c>
      <c r="AP1332" s="68" t="s">
        <v>10150</v>
      </c>
      <c r="AQ1332" s="68">
        <v>1</v>
      </c>
      <c r="AR1332" s="68">
        <v>0</v>
      </c>
      <c r="AS1332" s="68">
        <v>0</v>
      </c>
      <c r="AT1332" s="68">
        <v>0</v>
      </c>
      <c r="AU1332" s="68">
        <v>0</v>
      </c>
      <c r="AV1332" s="86">
        <v>4</v>
      </c>
      <c r="AX1332" s="1">
        <v>0</v>
      </c>
      <c r="AY1332" s="1">
        <v>0</v>
      </c>
      <c r="AZ1332" s="68">
        <v>0</v>
      </c>
      <c r="BA1332" s="68">
        <v>0</v>
      </c>
      <c r="EQ1332" s="68">
        <v>10850007</v>
      </c>
      <c r="ER1332" s="175">
        <v>2</v>
      </c>
      <c r="ES1332" s="68">
        <v>650</v>
      </c>
      <c r="ET1332" s="68">
        <v>7</v>
      </c>
      <c r="EU1332" s="68">
        <v>0</v>
      </c>
      <c r="EV1332" s="68">
        <v>150007</v>
      </c>
      <c r="EW1332" s="68" t="s">
        <v>2645</v>
      </c>
      <c r="EX1332" s="68" t="str">
        <f t="shared" si="53"/>
        <v>중형</v>
      </c>
      <c r="GE1332" s="68">
        <v>39020</v>
      </c>
      <c r="GF1332" s="68" t="s">
        <v>4929</v>
      </c>
    </row>
    <row r="1333" spans="6:188" x14ac:dyDescent="0.3">
      <c r="F1333" s="68">
        <v>85277</v>
      </c>
      <c r="G1333" s="68">
        <v>2</v>
      </c>
      <c r="H1333" s="68">
        <v>185187</v>
      </c>
      <c r="I1333" s="68">
        <v>285177</v>
      </c>
      <c r="J1333" s="68" t="s">
        <v>13801</v>
      </c>
      <c r="K1333" s="68" t="s">
        <v>12580</v>
      </c>
      <c r="L1333" s="68">
        <v>0</v>
      </c>
      <c r="M1333" s="68">
        <v>0</v>
      </c>
      <c r="N1333" s="68">
        <v>0</v>
      </c>
      <c r="O1333" s="68">
        <v>499</v>
      </c>
      <c r="P1333" s="68">
        <v>0</v>
      </c>
      <c r="Q1333" s="68">
        <v>0</v>
      </c>
      <c r="R1333" s="68">
        <v>0</v>
      </c>
      <c r="S1333" s="68">
        <v>0</v>
      </c>
      <c r="T1333" s="68">
        <v>0</v>
      </c>
      <c r="U1333" s="68">
        <v>0</v>
      </c>
      <c r="V1333" s="68">
        <v>0</v>
      </c>
      <c r="W1333" s="68">
        <v>0</v>
      </c>
      <c r="X1333" s="68">
        <v>0</v>
      </c>
      <c r="Y1333" s="68">
        <v>0</v>
      </c>
      <c r="Z1333" s="68">
        <v>0</v>
      </c>
      <c r="AA1333" s="68">
        <v>0</v>
      </c>
      <c r="AB1333" s="68">
        <v>0</v>
      </c>
      <c r="AC1333" s="68">
        <v>0</v>
      </c>
      <c r="AD1333" s="68">
        <v>0</v>
      </c>
      <c r="AE1333" s="68">
        <v>0</v>
      </c>
      <c r="AF1333" s="68">
        <v>0</v>
      </c>
      <c r="AG1333" s="68">
        <v>0</v>
      </c>
      <c r="AH1333" s="68">
        <v>0</v>
      </c>
      <c r="AI1333" s="68">
        <v>0</v>
      </c>
      <c r="AJ1333" s="68">
        <v>0</v>
      </c>
      <c r="AK1333" s="68">
        <v>0</v>
      </c>
      <c r="AL1333" s="68">
        <v>0</v>
      </c>
      <c r="AM1333" s="68">
        <v>0</v>
      </c>
      <c r="AN1333" s="68">
        <v>0</v>
      </c>
      <c r="AO1333" s="68">
        <v>0</v>
      </c>
      <c r="AP1333" s="68" t="s">
        <v>10150</v>
      </c>
      <c r="AQ1333" s="68">
        <v>1</v>
      </c>
      <c r="AR1333" s="68">
        <v>0</v>
      </c>
      <c r="AS1333" s="68">
        <v>0</v>
      </c>
      <c r="AT1333" s="68">
        <v>0</v>
      </c>
      <c r="AU1333" s="68">
        <v>0</v>
      </c>
      <c r="AV1333" s="86">
        <v>4</v>
      </c>
      <c r="AX1333" s="1">
        <v>0</v>
      </c>
      <c r="AY1333" s="1">
        <v>0</v>
      </c>
      <c r="AZ1333" s="68">
        <v>0</v>
      </c>
      <c r="BA1333" s="68">
        <v>0</v>
      </c>
      <c r="EQ1333" s="68">
        <v>20850007</v>
      </c>
      <c r="ER1333" s="175">
        <v>2</v>
      </c>
      <c r="ES1333" s="68">
        <v>650</v>
      </c>
      <c r="ET1333" s="68">
        <v>7</v>
      </c>
      <c r="EU1333" s="68">
        <v>0</v>
      </c>
      <c r="EV1333" s="68">
        <v>150007</v>
      </c>
      <c r="EW1333" s="68" t="s">
        <v>2645</v>
      </c>
      <c r="EX1333" s="68" t="str">
        <f t="shared" si="53"/>
        <v>중형</v>
      </c>
      <c r="GE1333" s="68">
        <v>39021</v>
      </c>
      <c r="GF1333" s="68" t="s">
        <v>4930</v>
      </c>
    </row>
    <row r="1334" spans="6:188" x14ac:dyDescent="0.3">
      <c r="F1334" s="68">
        <v>85278</v>
      </c>
      <c r="G1334" s="68">
        <v>2</v>
      </c>
      <c r="H1334" s="68">
        <v>185278</v>
      </c>
      <c r="I1334" s="68">
        <v>285003</v>
      </c>
      <c r="J1334" s="68" t="s">
        <v>13802</v>
      </c>
      <c r="K1334" s="68" t="s">
        <v>13803</v>
      </c>
      <c r="L1334" s="68">
        <v>0</v>
      </c>
      <c r="M1334" s="68">
        <v>0</v>
      </c>
      <c r="N1334" s="68">
        <v>0</v>
      </c>
      <c r="O1334" s="68">
        <v>500</v>
      </c>
      <c r="P1334" s="68">
        <v>0</v>
      </c>
      <c r="Q1334" s="68">
        <v>0</v>
      </c>
      <c r="R1334" s="68">
        <v>0</v>
      </c>
      <c r="S1334" s="68">
        <v>0</v>
      </c>
      <c r="T1334" s="68">
        <v>0</v>
      </c>
      <c r="U1334" s="68">
        <v>0</v>
      </c>
      <c r="V1334" s="68">
        <v>0</v>
      </c>
      <c r="W1334" s="68">
        <v>0</v>
      </c>
      <c r="X1334" s="68">
        <v>0</v>
      </c>
      <c r="Y1334" s="68">
        <v>0</v>
      </c>
      <c r="Z1334" s="68">
        <v>0</v>
      </c>
      <c r="AA1334" s="68">
        <v>0</v>
      </c>
      <c r="AB1334" s="68">
        <v>0</v>
      </c>
      <c r="AC1334" s="68">
        <v>0</v>
      </c>
      <c r="AD1334" s="68">
        <v>0</v>
      </c>
      <c r="AE1334" s="68">
        <v>0</v>
      </c>
      <c r="AF1334" s="68">
        <v>0</v>
      </c>
      <c r="AG1334" s="68">
        <v>0</v>
      </c>
      <c r="AH1334" s="68">
        <v>0</v>
      </c>
      <c r="AI1334" s="68">
        <v>0</v>
      </c>
      <c r="AJ1334" s="68">
        <v>0</v>
      </c>
      <c r="AK1334" s="68">
        <v>0</v>
      </c>
      <c r="AL1334" s="68">
        <v>0</v>
      </c>
      <c r="AM1334" s="68">
        <v>0</v>
      </c>
      <c r="AN1334" s="68">
        <v>0</v>
      </c>
      <c r="AO1334" s="68">
        <v>0</v>
      </c>
      <c r="AP1334" s="68" t="s">
        <v>1442</v>
      </c>
      <c r="AQ1334" s="68">
        <v>1</v>
      </c>
      <c r="AR1334" s="68">
        <v>0</v>
      </c>
      <c r="AS1334" s="68">
        <v>0</v>
      </c>
      <c r="AT1334" s="68">
        <v>0</v>
      </c>
      <c r="AU1334" s="68">
        <v>0</v>
      </c>
      <c r="AV1334" s="86">
        <v>4</v>
      </c>
      <c r="AX1334" s="1">
        <v>0</v>
      </c>
      <c r="AY1334" s="1">
        <v>0</v>
      </c>
      <c r="AZ1334" s="68">
        <v>0</v>
      </c>
      <c r="BA1334" s="68">
        <v>0</v>
      </c>
      <c r="EQ1334" s="68">
        <v>30850007</v>
      </c>
      <c r="ER1334" s="175">
        <v>2</v>
      </c>
      <c r="ES1334" s="68">
        <v>650</v>
      </c>
      <c r="ET1334" s="68">
        <v>7</v>
      </c>
      <c r="EU1334" s="68">
        <v>0</v>
      </c>
      <c r="EV1334" s="68">
        <v>150007</v>
      </c>
      <c r="EW1334" s="68" t="s">
        <v>2645</v>
      </c>
      <c r="EX1334" s="68" t="str">
        <f t="shared" si="53"/>
        <v>중형</v>
      </c>
      <c r="GE1334" s="68">
        <v>39022</v>
      </c>
      <c r="GF1334" s="68" t="s">
        <v>4931</v>
      </c>
    </row>
    <row r="1335" spans="6:188" x14ac:dyDescent="0.3">
      <c r="F1335" s="68">
        <v>85279</v>
      </c>
      <c r="G1335" s="68">
        <v>2</v>
      </c>
      <c r="H1335" s="68">
        <v>185279</v>
      </c>
      <c r="I1335" s="68">
        <v>285011</v>
      </c>
      <c r="J1335" s="68" t="s">
        <v>13804</v>
      </c>
      <c r="K1335" s="68" t="s">
        <v>13803</v>
      </c>
      <c r="L1335" s="68">
        <v>0</v>
      </c>
      <c r="M1335" s="68">
        <v>0</v>
      </c>
      <c r="N1335" s="68">
        <v>0</v>
      </c>
      <c r="O1335" s="68">
        <v>501</v>
      </c>
      <c r="P1335" s="68">
        <v>0</v>
      </c>
      <c r="Q1335" s="68">
        <v>0</v>
      </c>
      <c r="R1335" s="68">
        <v>0</v>
      </c>
      <c r="S1335" s="68">
        <v>0</v>
      </c>
      <c r="T1335" s="68">
        <v>0</v>
      </c>
      <c r="U1335" s="68">
        <v>0</v>
      </c>
      <c r="V1335" s="68">
        <v>0</v>
      </c>
      <c r="W1335" s="68">
        <v>0</v>
      </c>
      <c r="X1335" s="68">
        <v>0</v>
      </c>
      <c r="Y1335" s="68">
        <v>0</v>
      </c>
      <c r="Z1335" s="68">
        <v>0</v>
      </c>
      <c r="AA1335" s="68">
        <v>0</v>
      </c>
      <c r="AB1335" s="68">
        <v>0</v>
      </c>
      <c r="AC1335" s="68">
        <v>0</v>
      </c>
      <c r="AD1335" s="68">
        <v>0</v>
      </c>
      <c r="AE1335" s="68">
        <v>0</v>
      </c>
      <c r="AF1335" s="68">
        <v>0</v>
      </c>
      <c r="AG1335" s="68">
        <v>0</v>
      </c>
      <c r="AH1335" s="68">
        <v>0</v>
      </c>
      <c r="AI1335" s="68">
        <v>0</v>
      </c>
      <c r="AJ1335" s="68">
        <v>0</v>
      </c>
      <c r="AK1335" s="68">
        <v>0</v>
      </c>
      <c r="AL1335" s="68">
        <v>0</v>
      </c>
      <c r="AM1335" s="68">
        <v>0</v>
      </c>
      <c r="AN1335" s="68">
        <v>0</v>
      </c>
      <c r="AO1335" s="68">
        <v>0</v>
      </c>
      <c r="AP1335" s="68" t="s">
        <v>1460</v>
      </c>
      <c r="AQ1335" s="68">
        <v>1</v>
      </c>
      <c r="AR1335" s="68">
        <v>0</v>
      </c>
      <c r="AS1335" s="68">
        <v>0</v>
      </c>
      <c r="AT1335" s="68">
        <v>0</v>
      </c>
      <c r="AU1335" s="68">
        <v>0</v>
      </c>
      <c r="AV1335" s="86">
        <v>4</v>
      </c>
      <c r="AX1335" s="1">
        <v>0</v>
      </c>
      <c r="AY1335" s="1">
        <v>0</v>
      </c>
      <c r="AZ1335" s="68">
        <v>0</v>
      </c>
      <c r="BA1335" s="68">
        <v>0</v>
      </c>
      <c r="EQ1335" s="68">
        <v>10950007</v>
      </c>
      <c r="ER1335" s="175">
        <v>2</v>
      </c>
      <c r="ES1335" s="68">
        <v>650</v>
      </c>
      <c r="ET1335" s="68">
        <v>7</v>
      </c>
      <c r="EU1335" s="68">
        <v>0</v>
      </c>
      <c r="EV1335" s="68">
        <v>150007</v>
      </c>
      <c r="EW1335" s="68" t="s">
        <v>2645</v>
      </c>
      <c r="EX1335" s="68" t="str">
        <f t="shared" si="53"/>
        <v>중형</v>
      </c>
      <c r="GE1335" s="68">
        <v>39023</v>
      </c>
      <c r="GF1335" s="68" t="s">
        <v>4932</v>
      </c>
    </row>
    <row r="1336" spans="6:188" x14ac:dyDescent="0.3">
      <c r="F1336" s="68">
        <v>85280</v>
      </c>
      <c r="G1336" s="68">
        <v>2</v>
      </c>
      <c r="H1336" s="68">
        <v>185280</v>
      </c>
      <c r="I1336" s="68">
        <v>285146</v>
      </c>
      <c r="J1336" s="68" t="s">
        <v>13805</v>
      </c>
      <c r="K1336" s="68" t="s">
        <v>12532</v>
      </c>
      <c r="L1336" s="68">
        <v>0</v>
      </c>
      <c r="M1336" s="68">
        <v>0</v>
      </c>
      <c r="N1336" s="68">
        <v>0</v>
      </c>
      <c r="O1336" s="68">
        <v>502</v>
      </c>
      <c r="P1336" s="68">
        <v>0</v>
      </c>
      <c r="Q1336" s="68">
        <v>0</v>
      </c>
      <c r="R1336" s="68">
        <v>0</v>
      </c>
      <c r="S1336" s="68">
        <v>0</v>
      </c>
      <c r="T1336" s="68">
        <v>0</v>
      </c>
      <c r="U1336" s="68">
        <v>0</v>
      </c>
      <c r="V1336" s="68">
        <v>0</v>
      </c>
      <c r="W1336" s="68">
        <v>0</v>
      </c>
      <c r="X1336" s="68">
        <v>0</v>
      </c>
      <c r="Y1336" s="68">
        <v>0</v>
      </c>
      <c r="Z1336" s="68">
        <v>0</v>
      </c>
      <c r="AA1336" s="68">
        <v>0</v>
      </c>
      <c r="AB1336" s="68">
        <v>0</v>
      </c>
      <c r="AC1336" s="68">
        <v>0</v>
      </c>
      <c r="AD1336" s="68">
        <v>0</v>
      </c>
      <c r="AE1336" s="68">
        <v>0</v>
      </c>
      <c r="AF1336" s="68">
        <v>0</v>
      </c>
      <c r="AG1336" s="68">
        <v>0</v>
      </c>
      <c r="AH1336" s="68">
        <v>0</v>
      </c>
      <c r="AI1336" s="68">
        <v>0</v>
      </c>
      <c r="AJ1336" s="68">
        <v>0</v>
      </c>
      <c r="AK1336" s="68">
        <v>0</v>
      </c>
      <c r="AL1336" s="68">
        <v>0</v>
      </c>
      <c r="AM1336" s="68">
        <v>0</v>
      </c>
      <c r="AN1336" s="68">
        <v>0</v>
      </c>
      <c r="AO1336" s="68">
        <v>0</v>
      </c>
      <c r="AP1336" s="68" t="s">
        <v>13735</v>
      </c>
      <c r="AQ1336" s="68">
        <v>1</v>
      </c>
      <c r="AR1336" s="68">
        <v>0</v>
      </c>
      <c r="AS1336" s="68">
        <v>0</v>
      </c>
      <c r="AT1336" s="68">
        <v>0</v>
      </c>
      <c r="AU1336" s="68">
        <v>0</v>
      </c>
      <c r="AV1336" s="86">
        <v>4</v>
      </c>
      <c r="AX1336" s="1">
        <v>0</v>
      </c>
      <c r="AY1336" s="1">
        <v>0</v>
      </c>
      <c r="AZ1336" s="68">
        <v>0</v>
      </c>
      <c r="BA1336" s="68">
        <v>0</v>
      </c>
      <c r="EQ1336" s="68">
        <v>20950007</v>
      </c>
      <c r="ER1336" s="175">
        <v>2</v>
      </c>
      <c r="ES1336" s="68">
        <v>650</v>
      </c>
      <c r="ET1336" s="68">
        <v>7</v>
      </c>
      <c r="EU1336" s="68">
        <v>0</v>
      </c>
      <c r="EV1336" s="68">
        <v>150007</v>
      </c>
      <c r="EW1336" s="68" t="s">
        <v>2645</v>
      </c>
      <c r="EX1336" s="68" t="str">
        <f t="shared" si="53"/>
        <v>중형</v>
      </c>
      <c r="GE1336" s="68">
        <v>39100</v>
      </c>
      <c r="GF1336" s="68" t="s">
        <v>4933</v>
      </c>
    </row>
    <row r="1337" spans="6:188" x14ac:dyDescent="0.3">
      <c r="F1337" s="68">
        <v>85281</v>
      </c>
      <c r="G1337" s="68">
        <v>2</v>
      </c>
      <c r="H1337" s="68">
        <v>185261</v>
      </c>
      <c r="I1337" s="68">
        <v>285146</v>
      </c>
      <c r="J1337" s="68" t="s">
        <v>13806</v>
      </c>
      <c r="K1337" s="68" t="s">
        <v>13803</v>
      </c>
      <c r="L1337" s="68">
        <v>0</v>
      </c>
      <c r="M1337" s="68">
        <v>0</v>
      </c>
      <c r="N1337" s="68">
        <v>0</v>
      </c>
      <c r="O1337" s="68">
        <v>503</v>
      </c>
      <c r="P1337" s="68">
        <v>0</v>
      </c>
      <c r="Q1337" s="68">
        <v>0</v>
      </c>
      <c r="R1337" s="68">
        <v>0</v>
      </c>
      <c r="S1337" s="68">
        <v>0</v>
      </c>
      <c r="T1337" s="68">
        <v>0</v>
      </c>
      <c r="U1337" s="68">
        <v>0</v>
      </c>
      <c r="V1337" s="68">
        <v>0</v>
      </c>
      <c r="W1337" s="68">
        <v>0</v>
      </c>
      <c r="X1337" s="68">
        <v>0</v>
      </c>
      <c r="Y1337" s="68">
        <v>0</v>
      </c>
      <c r="Z1337" s="68">
        <v>0</v>
      </c>
      <c r="AA1337" s="68">
        <v>0</v>
      </c>
      <c r="AB1337" s="68">
        <v>0</v>
      </c>
      <c r="AC1337" s="68">
        <v>0</v>
      </c>
      <c r="AD1337" s="68">
        <v>0</v>
      </c>
      <c r="AE1337" s="68">
        <v>0</v>
      </c>
      <c r="AF1337" s="68">
        <v>0</v>
      </c>
      <c r="AG1337" s="68">
        <v>0</v>
      </c>
      <c r="AH1337" s="68">
        <v>0</v>
      </c>
      <c r="AI1337" s="68">
        <v>0</v>
      </c>
      <c r="AJ1337" s="68">
        <v>0</v>
      </c>
      <c r="AK1337" s="68">
        <v>0</v>
      </c>
      <c r="AL1337" s="68">
        <v>0</v>
      </c>
      <c r="AM1337" s="68">
        <v>0</v>
      </c>
      <c r="AN1337" s="68">
        <v>0</v>
      </c>
      <c r="AO1337" s="68">
        <v>0</v>
      </c>
      <c r="AP1337" s="68" t="s">
        <v>13735</v>
      </c>
      <c r="AQ1337" s="68">
        <v>1</v>
      </c>
      <c r="AR1337" s="68">
        <v>0</v>
      </c>
      <c r="AS1337" s="68">
        <v>0</v>
      </c>
      <c r="AT1337" s="68">
        <v>0</v>
      </c>
      <c r="AU1337" s="68">
        <v>0</v>
      </c>
      <c r="AV1337" s="86">
        <v>4</v>
      </c>
      <c r="AX1337" s="1">
        <v>0</v>
      </c>
      <c r="AY1337" s="1">
        <v>0</v>
      </c>
      <c r="AZ1337" s="68">
        <v>0</v>
      </c>
      <c r="BA1337" s="68">
        <v>0</v>
      </c>
      <c r="EQ1337" s="68">
        <v>30950007</v>
      </c>
      <c r="ER1337" s="175">
        <v>2</v>
      </c>
      <c r="ES1337" s="68">
        <v>650</v>
      </c>
      <c r="ET1337" s="68">
        <v>7</v>
      </c>
      <c r="EU1337" s="68">
        <v>0</v>
      </c>
      <c r="EV1337" s="68">
        <v>150007</v>
      </c>
      <c r="EW1337" s="68" t="s">
        <v>2645</v>
      </c>
      <c r="EX1337" s="68" t="str">
        <f t="shared" si="53"/>
        <v>중형</v>
      </c>
      <c r="GE1337" s="68">
        <v>39101</v>
      </c>
      <c r="GF1337" s="68" t="s">
        <v>4934</v>
      </c>
    </row>
    <row r="1338" spans="6:188" x14ac:dyDescent="0.3">
      <c r="F1338" s="68">
        <v>85282</v>
      </c>
      <c r="G1338" s="68">
        <v>2</v>
      </c>
      <c r="H1338" s="68">
        <v>185264</v>
      </c>
      <c r="I1338" s="68">
        <v>285146</v>
      </c>
      <c r="J1338" s="68" t="s">
        <v>13807</v>
      </c>
      <c r="K1338" s="68" t="s">
        <v>13803</v>
      </c>
      <c r="L1338" s="68">
        <v>0</v>
      </c>
      <c r="M1338" s="68">
        <v>0</v>
      </c>
      <c r="N1338" s="68">
        <v>0</v>
      </c>
      <c r="O1338" s="68">
        <v>504</v>
      </c>
      <c r="P1338" s="68">
        <v>0</v>
      </c>
      <c r="Q1338" s="68">
        <v>0</v>
      </c>
      <c r="R1338" s="68">
        <v>0</v>
      </c>
      <c r="S1338" s="68">
        <v>0</v>
      </c>
      <c r="T1338" s="68">
        <v>0</v>
      </c>
      <c r="U1338" s="68">
        <v>0</v>
      </c>
      <c r="V1338" s="68">
        <v>0</v>
      </c>
      <c r="W1338" s="68">
        <v>0</v>
      </c>
      <c r="X1338" s="68">
        <v>0</v>
      </c>
      <c r="Y1338" s="68">
        <v>0</v>
      </c>
      <c r="Z1338" s="68">
        <v>0</v>
      </c>
      <c r="AA1338" s="68">
        <v>0</v>
      </c>
      <c r="AB1338" s="68">
        <v>0</v>
      </c>
      <c r="AC1338" s="68">
        <v>0</v>
      </c>
      <c r="AD1338" s="68">
        <v>0</v>
      </c>
      <c r="AE1338" s="68">
        <v>0</v>
      </c>
      <c r="AF1338" s="68">
        <v>0</v>
      </c>
      <c r="AG1338" s="68">
        <v>0</v>
      </c>
      <c r="AH1338" s="68">
        <v>0</v>
      </c>
      <c r="AI1338" s="68">
        <v>0</v>
      </c>
      <c r="AJ1338" s="68">
        <v>0</v>
      </c>
      <c r="AK1338" s="68">
        <v>0</v>
      </c>
      <c r="AL1338" s="68">
        <v>0</v>
      </c>
      <c r="AM1338" s="68">
        <v>0</v>
      </c>
      <c r="AN1338" s="68">
        <v>0</v>
      </c>
      <c r="AO1338" s="68">
        <v>0</v>
      </c>
      <c r="AP1338" s="68" t="s">
        <v>13735</v>
      </c>
      <c r="AQ1338" s="68">
        <v>1</v>
      </c>
      <c r="AR1338" s="68">
        <v>0</v>
      </c>
      <c r="AS1338" s="68">
        <v>0</v>
      </c>
      <c r="AT1338" s="68">
        <v>0</v>
      </c>
      <c r="AU1338" s="68">
        <v>0</v>
      </c>
      <c r="AV1338" s="86">
        <v>4</v>
      </c>
      <c r="AX1338" s="1">
        <v>0</v>
      </c>
      <c r="AY1338" s="1">
        <v>0</v>
      </c>
      <c r="AZ1338" s="68">
        <v>0</v>
      </c>
      <c r="BA1338" s="68">
        <v>0</v>
      </c>
      <c r="EQ1338" s="68">
        <v>10150008</v>
      </c>
      <c r="ER1338" s="175">
        <v>1</v>
      </c>
      <c r="ES1338" s="68">
        <v>650</v>
      </c>
      <c r="ET1338" s="68">
        <v>8</v>
      </c>
      <c r="EU1338" s="68">
        <v>0</v>
      </c>
      <c r="EV1338" s="68">
        <v>150008</v>
      </c>
      <c r="EW1338" s="68" t="s">
        <v>2646</v>
      </c>
      <c r="EX1338" s="68" t="str">
        <f t="shared" si="53"/>
        <v>소형</v>
      </c>
      <c r="GE1338" s="68">
        <v>39102</v>
      </c>
      <c r="GF1338" s="68" t="s">
        <v>4824</v>
      </c>
    </row>
    <row r="1339" spans="6:188" x14ac:dyDescent="0.3">
      <c r="F1339" s="68">
        <v>85283</v>
      </c>
      <c r="G1339" s="68">
        <v>2</v>
      </c>
      <c r="H1339" s="68">
        <v>185283</v>
      </c>
      <c r="I1339" s="68">
        <v>285283</v>
      </c>
      <c r="J1339" s="68" t="s">
        <v>13808</v>
      </c>
      <c r="K1339" s="68" t="s">
        <v>13809</v>
      </c>
      <c r="L1339" s="68">
        <v>0</v>
      </c>
      <c r="M1339" s="68">
        <v>0</v>
      </c>
      <c r="N1339" s="68">
        <v>0</v>
      </c>
      <c r="O1339" s="68">
        <v>505</v>
      </c>
      <c r="P1339" s="68">
        <v>0</v>
      </c>
      <c r="Q1339" s="68">
        <v>0</v>
      </c>
      <c r="R1339" s="68">
        <v>0</v>
      </c>
      <c r="S1339" s="68">
        <v>0</v>
      </c>
      <c r="T1339" s="68">
        <v>0</v>
      </c>
      <c r="U1339" s="68">
        <v>0</v>
      </c>
      <c r="V1339" s="68">
        <v>0</v>
      </c>
      <c r="W1339" s="68">
        <v>0</v>
      </c>
      <c r="X1339" s="68">
        <v>0</v>
      </c>
      <c r="Y1339" s="68">
        <v>0</v>
      </c>
      <c r="Z1339" s="68">
        <v>0</v>
      </c>
      <c r="AA1339" s="68">
        <v>0</v>
      </c>
      <c r="AB1339" s="68">
        <v>0</v>
      </c>
      <c r="AC1339" s="68">
        <v>0</v>
      </c>
      <c r="AD1339" s="68">
        <v>0</v>
      </c>
      <c r="AE1339" s="68">
        <v>0</v>
      </c>
      <c r="AF1339" s="68">
        <v>0</v>
      </c>
      <c r="AG1339" s="68">
        <v>0</v>
      </c>
      <c r="AH1339" s="68">
        <v>0</v>
      </c>
      <c r="AI1339" s="68">
        <v>0</v>
      </c>
      <c r="AJ1339" s="68">
        <v>0</v>
      </c>
      <c r="AK1339" s="68">
        <v>0</v>
      </c>
      <c r="AL1339" s="68">
        <v>0</v>
      </c>
      <c r="AM1339" s="68">
        <v>0</v>
      </c>
      <c r="AN1339" s="68">
        <v>0</v>
      </c>
      <c r="AO1339" s="68">
        <v>0</v>
      </c>
      <c r="AP1339" s="68" t="s">
        <v>13810</v>
      </c>
      <c r="AQ1339" s="68">
        <v>1</v>
      </c>
      <c r="AR1339" s="68">
        <v>0</v>
      </c>
      <c r="AS1339" s="68">
        <v>0</v>
      </c>
      <c r="AT1339" s="68">
        <v>0</v>
      </c>
      <c r="AU1339" s="68">
        <v>0</v>
      </c>
      <c r="AV1339" s="86">
        <v>4</v>
      </c>
      <c r="AX1339" s="1">
        <v>0</v>
      </c>
      <c r="AY1339" s="1">
        <v>0</v>
      </c>
      <c r="AZ1339" s="68">
        <v>0</v>
      </c>
      <c r="BA1339" s="68">
        <v>0</v>
      </c>
      <c r="EQ1339" s="68">
        <v>10250008</v>
      </c>
      <c r="ER1339" s="175">
        <v>1</v>
      </c>
      <c r="ES1339" s="68">
        <v>650</v>
      </c>
      <c r="ET1339" s="68">
        <v>8</v>
      </c>
      <c r="EU1339" s="68">
        <v>0</v>
      </c>
      <c r="EV1339" s="68">
        <v>150008</v>
      </c>
      <c r="EW1339" s="68" t="s">
        <v>2646</v>
      </c>
      <c r="EX1339" s="68" t="str">
        <f t="shared" si="53"/>
        <v>소형</v>
      </c>
      <c r="GE1339" s="68">
        <v>39103</v>
      </c>
      <c r="GF1339" s="68" t="s">
        <v>4935</v>
      </c>
    </row>
    <row r="1340" spans="6:188" x14ac:dyDescent="0.3">
      <c r="F1340" s="68">
        <v>85284</v>
      </c>
      <c r="G1340" s="68">
        <v>2</v>
      </c>
      <c r="H1340" s="68">
        <v>185284</v>
      </c>
      <c r="I1340" s="68">
        <v>285284</v>
      </c>
      <c r="J1340" s="68" t="s">
        <v>13811</v>
      </c>
      <c r="K1340" s="68" t="s">
        <v>13812</v>
      </c>
      <c r="L1340" s="68">
        <v>0</v>
      </c>
      <c r="M1340" s="68">
        <v>0</v>
      </c>
      <c r="N1340" s="68">
        <v>0</v>
      </c>
      <c r="O1340" s="68">
        <v>506</v>
      </c>
      <c r="P1340" s="68">
        <v>0</v>
      </c>
      <c r="Q1340" s="68">
        <v>0</v>
      </c>
      <c r="R1340" s="68">
        <v>0</v>
      </c>
      <c r="S1340" s="68">
        <v>0</v>
      </c>
      <c r="T1340" s="68">
        <v>0</v>
      </c>
      <c r="U1340" s="68">
        <v>0</v>
      </c>
      <c r="V1340" s="68">
        <v>0</v>
      </c>
      <c r="W1340" s="68">
        <v>0</v>
      </c>
      <c r="X1340" s="68">
        <v>0</v>
      </c>
      <c r="Y1340" s="68">
        <v>0</v>
      </c>
      <c r="Z1340" s="68">
        <v>0</v>
      </c>
      <c r="AA1340" s="68">
        <v>0</v>
      </c>
      <c r="AB1340" s="68">
        <v>0</v>
      </c>
      <c r="AC1340" s="68">
        <v>0</v>
      </c>
      <c r="AD1340" s="68">
        <v>0</v>
      </c>
      <c r="AE1340" s="68">
        <v>0</v>
      </c>
      <c r="AF1340" s="68">
        <v>0</v>
      </c>
      <c r="AG1340" s="68">
        <v>0</v>
      </c>
      <c r="AH1340" s="68">
        <v>0</v>
      </c>
      <c r="AI1340" s="68">
        <v>0</v>
      </c>
      <c r="AJ1340" s="68">
        <v>0</v>
      </c>
      <c r="AK1340" s="68">
        <v>0</v>
      </c>
      <c r="AL1340" s="68">
        <v>0</v>
      </c>
      <c r="AM1340" s="68">
        <v>0</v>
      </c>
      <c r="AN1340" s="68">
        <v>0</v>
      </c>
      <c r="AO1340" s="68">
        <v>0</v>
      </c>
      <c r="AP1340" s="68" t="s">
        <v>13813</v>
      </c>
      <c r="AQ1340" s="68">
        <v>1</v>
      </c>
      <c r="AR1340" s="68">
        <v>0</v>
      </c>
      <c r="AS1340" s="68">
        <v>0</v>
      </c>
      <c r="AT1340" s="68">
        <v>16</v>
      </c>
      <c r="AU1340" s="68">
        <v>0</v>
      </c>
      <c r="AV1340" s="86">
        <v>4</v>
      </c>
      <c r="AX1340" s="1">
        <v>0</v>
      </c>
      <c r="AY1340" s="1">
        <v>0</v>
      </c>
      <c r="AZ1340" s="68">
        <v>0</v>
      </c>
      <c r="BA1340" s="68">
        <v>0</v>
      </c>
      <c r="EQ1340" s="68">
        <v>10350008</v>
      </c>
      <c r="ER1340" s="175">
        <v>1</v>
      </c>
      <c r="ES1340" s="68">
        <v>650</v>
      </c>
      <c r="ET1340" s="68">
        <v>8</v>
      </c>
      <c r="EU1340" s="68">
        <v>0</v>
      </c>
      <c r="EV1340" s="68">
        <v>150008</v>
      </c>
      <c r="EW1340" s="68" t="s">
        <v>2646</v>
      </c>
      <c r="EX1340" s="68" t="str">
        <f t="shared" si="53"/>
        <v>소형</v>
      </c>
      <c r="GE1340" s="68">
        <v>39104</v>
      </c>
      <c r="GF1340" s="68" t="s">
        <v>4936</v>
      </c>
    </row>
    <row r="1341" spans="6:188" x14ac:dyDescent="0.3">
      <c r="F1341" s="68">
        <v>85285</v>
      </c>
      <c r="G1341" s="68">
        <v>2</v>
      </c>
      <c r="H1341" s="68">
        <v>185285</v>
      </c>
      <c r="I1341" s="68">
        <v>285146</v>
      </c>
      <c r="J1341" s="68" t="s">
        <v>13814</v>
      </c>
      <c r="K1341" s="68" t="s">
        <v>12532</v>
      </c>
      <c r="L1341" s="68">
        <v>0</v>
      </c>
      <c r="M1341" s="68">
        <v>0</v>
      </c>
      <c r="N1341" s="68">
        <v>0</v>
      </c>
      <c r="O1341" s="68">
        <v>507</v>
      </c>
      <c r="P1341" s="68">
        <v>0</v>
      </c>
      <c r="Q1341" s="68">
        <v>0</v>
      </c>
      <c r="R1341" s="68">
        <v>0</v>
      </c>
      <c r="S1341" s="68">
        <v>0</v>
      </c>
      <c r="T1341" s="68">
        <v>0</v>
      </c>
      <c r="U1341" s="68">
        <v>0</v>
      </c>
      <c r="V1341" s="68">
        <v>0</v>
      </c>
      <c r="W1341" s="68">
        <v>0</v>
      </c>
      <c r="X1341" s="68">
        <v>0</v>
      </c>
      <c r="Y1341" s="68">
        <v>0</v>
      </c>
      <c r="Z1341" s="68">
        <v>0</v>
      </c>
      <c r="AA1341" s="68">
        <v>0</v>
      </c>
      <c r="AB1341" s="68">
        <v>0</v>
      </c>
      <c r="AC1341" s="68">
        <v>0</v>
      </c>
      <c r="AD1341" s="68">
        <v>0</v>
      </c>
      <c r="AE1341" s="68">
        <v>0</v>
      </c>
      <c r="AF1341" s="68">
        <v>0</v>
      </c>
      <c r="AG1341" s="68">
        <v>0</v>
      </c>
      <c r="AH1341" s="68">
        <v>0</v>
      </c>
      <c r="AI1341" s="68">
        <v>0</v>
      </c>
      <c r="AJ1341" s="68">
        <v>0</v>
      </c>
      <c r="AK1341" s="68">
        <v>0</v>
      </c>
      <c r="AL1341" s="68">
        <v>0</v>
      </c>
      <c r="AM1341" s="68">
        <v>0</v>
      </c>
      <c r="AN1341" s="68">
        <v>0</v>
      </c>
      <c r="AO1341" s="68">
        <v>0</v>
      </c>
      <c r="AP1341" s="68" t="s">
        <v>10150</v>
      </c>
      <c r="AQ1341" s="68">
        <v>1</v>
      </c>
      <c r="AR1341" s="68">
        <v>0</v>
      </c>
      <c r="AS1341" s="68">
        <v>0</v>
      </c>
      <c r="AT1341" s="68">
        <v>0</v>
      </c>
      <c r="AU1341" s="68">
        <v>0</v>
      </c>
      <c r="AV1341" s="86">
        <v>4</v>
      </c>
      <c r="AX1341" s="1">
        <v>0</v>
      </c>
      <c r="AY1341" s="1">
        <v>0</v>
      </c>
      <c r="AZ1341" s="68">
        <v>0</v>
      </c>
      <c r="BA1341" s="68">
        <v>0</v>
      </c>
      <c r="EQ1341" s="68">
        <v>10450008</v>
      </c>
      <c r="ER1341" s="175">
        <v>1</v>
      </c>
      <c r="ES1341" s="68">
        <v>650</v>
      </c>
      <c r="ET1341" s="68">
        <v>8</v>
      </c>
      <c r="EU1341" s="68">
        <v>0</v>
      </c>
      <c r="EV1341" s="68">
        <v>150008</v>
      </c>
      <c r="EW1341" s="68" t="s">
        <v>2646</v>
      </c>
      <c r="EX1341" s="68" t="str">
        <f t="shared" si="53"/>
        <v>소형</v>
      </c>
      <c r="GE1341" s="68">
        <v>39105</v>
      </c>
      <c r="GF1341" s="68" t="s">
        <v>4937</v>
      </c>
    </row>
    <row r="1342" spans="6:188" x14ac:dyDescent="0.3">
      <c r="F1342" s="68">
        <v>85286</v>
      </c>
      <c r="G1342" s="68">
        <v>2</v>
      </c>
      <c r="H1342" s="68">
        <v>185286</v>
      </c>
      <c r="I1342" s="68">
        <v>285286</v>
      </c>
      <c r="J1342" s="68" t="s">
        <v>13815</v>
      </c>
      <c r="K1342" s="68" t="s">
        <v>13816</v>
      </c>
      <c r="L1342" s="68">
        <v>0</v>
      </c>
      <c r="M1342" s="68">
        <v>0</v>
      </c>
      <c r="N1342" s="68">
        <v>0</v>
      </c>
      <c r="O1342" s="68">
        <v>508</v>
      </c>
      <c r="P1342" s="68">
        <v>0</v>
      </c>
      <c r="Q1342" s="68">
        <v>0</v>
      </c>
      <c r="R1342" s="68">
        <v>0</v>
      </c>
      <c r="S1342" s="68">
        <v>0</v>
      </c>
      <c r="T1342" s="68">
        <v>5</v>
      </c>
      <c r="U1342" s="68">
        <v>0</v>
      </c>
      <c r="V1342" s="68">
        <v>0</v>
      </c>
      <c r="W1342" s="68">
        <v>0</v>
      </c>
      <c r="X1342" s="68">
        <v>0</v>
      </c>
      <c r="Y1342" s="68">
        <v>0</v>
      </c>
      <c r="Z1342" s="68">
        <v>0</v>
      </c>
      <c r="AA1342" s="68">
        <v>0</v>
      </c>
      <c r="AB1342" s="68">
        <v>0</v>
      </c>
      <c r="AC1342" s="68">
        <v>0</v>
      </c>
      <c r="AD1342" s="68">
        <v>0</v>
      </c>
      <c r="AE1342" s="68">
        <v>0</v>
      </c>
      <c r="AF1342" s="68">
        <v>0</v>
      </c>
      <c r="AG1342" s="68">
        <v>0</v>
      </c>
      <c r="AH1342" s="68">
        <v>0</v>
      </c>
      <c r="AI1342" s="68">
        <v>0</v>
      </c>
      <c r="AJ1342" s="68">
        <v>0</v>
      </c>
      <c r="AK1342" s="68">
        <v>0</v>
      </c>
      <c r="AL1342" s="68">
        <v>0</v>
      </c>
      <c r="AM1342" s="68">
        <v>0</v>
      </c>
      <c r="AN1342" s="68">
        <v>0</v>
      </c>
      <c r="AO1342" s="68">
        <v>0</v>
      </c>
      <c r="AP1342" s="68" t="s">
        <v>1460</v>
      </c>
      <c r="AQ1342" s="68">
        <v>1</v>
      </c>
      <c r="AR1342" s="68">
        <v>0</v>
      </c>
      <c r="AS1342" s="68">
        <v>0</v>
      </c>
      <c r="AT1342" s="68">
        <v>0</v>
      </c>
      <c r="AU1342" s="68">
        <v>0</v>
      </c>
      <c r="AV1342" s="86">
        <v>4</v>
      </c>
      <c r="AX1342" s="1">
        <v>0</v>
      </c>
      <c r="AY1342" s="1">
        <v>0</v>
      </c>
      <c r="AZ1342" s="68">
        <v>0</v>
      </c>
      <c r="BA1342" s="68">
        <v>0</v>
      </c>
      <c r="EQ1342" s="68">
        <v>10550008</v>
      </c>
      <c r="ER1342" s="175">
        <v>1</v>
      </c>
      <c r="ES1342" s="68">
        <v>650</v>
      </c>
      <c r="ET1342" s="68">
        <v>8</v>
      </c>
      <c r="EU1342" s="68">
        <v>0</v>
      </c>
      <c r="EV1342" s="68">
        <v>150008</v>
      </c>
      <c r="EW1342" s="68" t="s">
        <v>2646</v>
      </c>
      <c r="EX1342" s="68" t="str">
        <f t="shared" si="53"/>
        <v>소형</v>
      </c>
      <c r="GE1342" s="68">
        <v>39200</v>
      </c>
      <c r="GF1342" s="68" t="s">
        <v>4938</v>
      </c>
    </row>
    <row r="1343" spans="6:188" x14ac:dyDescent="0.3">
      <c r="F1343" s="68">
        <v>85287</v>
      </c>
      <c r="G1343" s="68">
        <v>2</v>
      </c>
      <c r="H1343" s="68">
        <v>185287</v>
      </c>
      <c r="I1343" s="68">
        <v>285287</v>
      </c>
      <c r="J1343" s="68" t="s">
        <v>13817</v>
      </c>
      <c r="K1343" s="68" t="s">
        <v>13818</v>
      </c>
      <c r="L1343" s="68">
        <v>0</v>
      </c>
      <c r="M1343" s="68">
        <v>0</v>
      </c>
      <c r="N1343" s="68">
        <v>0</v>
      </c>
      <c r="O1343" s="68">
        <v>511</v>
      </c>
      <c r="P1343" s="68">
        <v>0</v>
      </c>
      <c r="Q1343" s="68">
        <v>0</v>
      </c>
      <c r="R1343" s="68">
        <v>0</v>
      </c>
      <c r="S1343" s="68">
        <v>0</v>
      </c>
      <c r="T1343" s="68">
        <v>0</v>
      </c>
      <c r="U1343" s="68">
        <v>0</v>
      </c>
      <c r="V1343" s="68">
        <v>0</v>
      </c>
      <c r="W1343" s="68">
        <v>0</v>
      </c>
      <c r="X1343" s="68">
        <v>0</v>
      </c>
      <c r="Y1343" s="68">
        <v>0</v>
      </c>
      <c r="Z1343" s="68">
        <v>0</v>
      </c>
      <c r="AA1343" s="68">
        <v>0</v>
      </c>
      <c r="AB1343" s="68">
        <v>0</v>
      </c>
      <c r="AC1343" s="68">
        <v>0</v>
      </c>
      <c r="AD1343" s="68">
        <v>0</v>
      </c>
      <c r="AE1343" s="68">
        <v>0</v>
      </c>
      <c r="AF1343" s="68">
        <v>0</v>
      </c>
      <c r="AG1343" s="68">
        <v>0</v>
      </c>
      <c r="AH1343" s="68">
        <v>0</v>
      </c>
      <c r="AI1343" s="68">
        <v>0</v>
      </c>
      <c r="AJ1343" s="68">
        <v>0</v>
      </c>
      <c r="AK1343" s="68">
        <v>0</v>
      </c>
      <c r="AL1343" s="68">
        <v>0</v>
      </c>
      <c r="AM1343" s="68">
        <v>0</v>
      </c>
      <c r="AN1343" s="68">
        <v>0</v>
      </c>
      <c r="AO1343" s="68">
        <v>0</v>
      </c>
      <c r="AP1343" s="68" t="s">
        <v>12533</v>
      </c>
      <c r="AQ1343" s="68">
        <v>1</v>
      </c>
      <c r="AR1343" s="68">
        <v>0</v>
      </c>
      <c r="AS1343" s="68">
        <v>0</v>
      </c>
      <c r="AT1343" s="68">
        <v>0</v>
      </c>
      <c r="AU1343" s="68">
        <v>0</v>
      </c>
      <c r="AV1343" s="86">
        <v>4</v>
      </c>
      <c r="AX1343" s="1">
        <v>0</v>
      </c>
      <c r="AY1343" s="1">
        <v>0</v>
      </c>
      <c r="AZ1343" s="68">
        <v>0</v>
      </c>
      <c r="BA1343" s="68">
        <v>0</v>
      </c>
      <c r="EQ1343" s="68">
        <v>10650008</v>
      </c>
      <c r="ER1343" s="175">
        <v>1</v>
      </c>
      <c r="ES1343" s="68">
        <v>650</v>
      </c>
      <c r="ET1343" s="68">
        <v>8</v>
      </c>
      <c r="EU1343" s="68">
        <v>0</v>
      </c>
      <c r="EV1343" s="68">
        <v>150008</v>
      </c>
      <c r="EW1343" s="68" t="s">
        <v>2646</v>
      </c>
      <c r="EX1343" s="68" t="str">
        <f t="shared" si="53"/>
        <v>소형</v>
      </c>
      <c r="GE1343" s="68">
        <v>39201</v>
      </c>
      <c r="GF1343" s="68" t="s">
        <v>4195</v>
      </c>
    </row>
    <row r="1344" spans="6:188" x14ac:dyDescent="0.3">
      <c r="F1344" s="68">
        <v>85288</v>
      </c>
      <c r="G1344" s="68">
        <v>2</v>
      </c>
      <c r="H1344" s="68">
        <v>185288</v>
      </c>
      <c r="I1344" s="68">
        <v>285288</v>
      </c>
      <c r="J1344" s="68" t="s">
        <v>13819</v>
      </c>
      <c r="K1344" s="68" t="s">
        <v>13820</v>
      </c>
      <c r="L1344" s="68">
        <v>0</v>
      </c>
      <c r="M1344" s="68">
        <v>0</v>
      </c>
      <c r="N1344" s="68">
        <v>0</v>
      </c>
      <c r="O1344" s="68">
        <v>512</v>
      </c>
      <c r="P1344" s="68">
        <v>0</v>
      </c>
      <c r="Q1344" s="68">
        <v>0</v>
      </c>
      <c r="R1344" s="68">
        <v>0</v>
      </c>
      <c r="S1344" s="68">
        <v>0</v>
      </c>
      <c r="T1344" s="68">
        <v>0</v>
      </c>
      <c r="U1344" s="68">
        <v>0</v>
      </c>
      <c r="V1344" s="68">
        <v>0</v>
      </c>
      <c r="W1344" s="68">
        <v>0</v>
      </c>
      <c r="X1344" s="68">
        <v>0</v>
      </c>
      <c r="Y1344" s="68">
        <v>0</v>
      </c>
      <c r="Z1344" s="68">
        <v>0</v>
      </c>
      <c r="AA1344" s="68">
        <v>0</v>
      </c>
      <c r="AB1344" s="68">
        <v>0</v>
      </c>
      <c r="AC1344" s="68">
        <v>0</v>
      </c>
      <c r="AD1344" s="68">
        <v>0</v>
      </c>
      <c r="AE1344" s="68">
        <v>0</v>
      </c>
      <c r="AF1344" s="68">
        <v>0</v>
      </c>
      <c r="AG1344" s="68">
        <v>0</v>
      </c>
      <c r="AH1344" s="68">
        <v>0</v>
      </c>
      <c r="AI1344" s="68">
        <v>0</v>
      </c>
      <c r="AJ1344" s="68">
        <v>0</v>
      </c>
      <c r="AK1344" s="68">
        <v>0</v>
      </c>
      <c r="AL1344" s="68">
        <v>0</v>
      </c>
      <c r="AM1344" s="68">
        <v>0</v>
      </c>
      <c r="AN1344" s="68">
        <v>0</v>
      </c>
      <c r="AO1344" s="68">
        <v>0</v>
      </c>
      <c r="AP1344" s="68" t="s">
        <v>12610</v>
      </c>
      <c r="AQ1344" s="68">
        <v>1</v>
      </c>
      <c r="AR1344" s="68">
        <v>0</v>
      </c>
      <c r="AS1344" s="68">
        <v>0</v>
      </c>
      <c r="AT1344" s="68">
        <v>0</v>
      </c>
      <c r="AU1344" s="68">
        <v>0</v>
      </c>
      <c r="AV1344" s="86">
        <v>4</v>
      </c>
      <c r="AX1344" s="1">
        <v>0</v>
      </c>
      <c r="AY1344" s="1">
        <v>0</v>
      </c>
      <c r="AZ1344" s="68">
        <v>0</v>
      </c>
      <c r="BA1344" s="68">
        <v>0</v>
      </c>
      <c r="EQ1344" s="68">
        <v>10750008</v>
      </c>
      <c r="ER1344" s="175">
        <v>1</v>
      </c>
      <c r="ES1344" s="68">
        <v>650</v>
      </c>
      <c r="ET1344" s="68">
        <v>8</v>
      </c>
      <c r="EU1344" s="68">
        <v>0</v>
      </c>
      <c r="EV1344" s="68">
        <v>150008</v>
      </c>
      <c r="EW1344" s="68" t="s">
        <v>2646</v>
      </c>
      <c r="EX1344" s="68" t="str">
        <f t="shared" si="53"/>
        <v>소형</v>
      </c>
      <c r="GE1344" s="68">
        <v>44000</v>
      </c>
      <c r="GF1344" s="68" t="s">
        <v>4510</v>
      </c>
    </row>
    <row r="1345" spans="6:188" x14ac:dyDescent="0.3">
      <c r="F1345" s="68">
        <v>85289</v>
      </c>
      <c r="G1345" s="68">
        <v>2</v>
      </c>
      <c r="H1345" s="68">
        <v>185289</v>
      </c>
      <c r="I1345" s="68">
        <v>285289</v>
      </c>
      <c r="J1345" s="68" t="s">
        <v>13821</v>
      </c>
      <c r="K1345" s="68" t="s">
        <v>12638</v>
      </c>
      <c r="L1345" s="68">
        <v>0</v>
      </c>
      <c r="M1345" s="68">
        <v>0</v>
      </c>
      <c r="N1345" s="68">
        <v>0</v>
      </c>
      <c r="O1345" s="68">
        <v>513</v>
      </c>
      <c r="P1345" s="68">
        <v>0</v>
      </c>
      <c r="Q1345" s="68">
        <v>0</v>
      </c>
      <c r="R1345" s="68">
        <v>0</v>
      </c>
      <c r="S1345" s="68">
        <v>0</v>
      </c>
      <c r="T1345" s="68">
        <v>0</v>
      </c>
      <c r="U1345" s="68">
        <v>0</v>
      </c>
      <c r="V1345" s="68">
        <v>0</v>
      </c>
      <c r="W1345" s="68">
        <v>0</v>
      </c>
      <c r="X1345" s="68">
        <v>0</v>
      </c>
      <c r="Y1345" s="68">
        <v>0</v>
      </c>
      <c r="Z1345" s="68">
        <v>0</v>
      </c>
      <c r="AA1345" s="68">
        <v>0</v>
      </c>
      <c r="AB1345" s="68">
        <v>0</v>
      </c>
      <c r="AC1345" s="68">
        <v>0</v>
      </c>
      <c r="AD1345" s="68">
        <v>0</v>
      </c>
      <c r="AE1345" s="68">
        <v>0</v>
      </c>
      <c r="AF1345" s="68">
        <v>0</v>
      </c>
      <c r="AG1345" s="68">
        <v>0</v>
      </c>
      <c r="AH1345" s="68">
        <v>0</v>
      </c>
      <c r="AI1345" s="68">
        <v>0</v>
      </c>
      <c r="AJ1345" s="68">
        <v>0</v>
      </c>
      <c r="AK1345" s="68">
        <v>0</v>
      </c>
      <c r="AL1345" s="68">
        <v>0</v>
      </c>
      <c r="AM1345" s="68">
        <v>0</v>
      </c>
      <c r="AN1345" s="68">
        <v>0</v>
      </c>
      <c r="AO1345" s="68">
        <v>0</v>
      </c>
      <c r="AP1345" s="68" t="s">
        <v>12639</v>
      </c>
      <c r="AQ1345" s="68">
        <v>1</v>
      </c>
      <c r="AR1345" s="68">
        <v>0</v>
      </c>
      <c r="AS1345" s="68">
        <v>0</v>
      </c>
      <c r="AT1345" s="68">
        <v>0</v>
      </c>
      <c r="AU1345" s="68">
        <v>0</v>
      </c>
      <c r="AV1345" s="86">
        <v>4</v>
      </c>
      <c r="AX1345" s="1">
        <v>0</v>
      </c>
      <c r="AY1345" s="1">
        <v>0</v>
      </c>
      <c r="AZ1345" s="68">
        <v>0</v>
      </c>
      <c r="BA1345" s="68">
        <v>0</v>
      </c>
      <c r="EQ1345" s="68">
        <v>10850008</v>
      </c>
      <c r="ER1345" s="175">
        <v>1</v>
      </c>
      <c r="ES1345" s="68">
        <v>650</v>
      </c>
      <c r="ET1345" s="68">
        <v>8</v>
      </c>
      <c r="EU1345" s="68">
        <v>0</v>
      </c>
      <c r="EV1345" s="68">
        <v>150008</v>
      </c>
      <c r="EW1345" s="68" t="s">
        <v>2646</v>
      </c>
      <c r="EX1345" s="68" t="str">
        <f t="shared" si="53"/>
        <v>소형</v>
      </c>
      <c r="GE1345" s="68">
        <v>44001</v>
      </c>
      <c r="GF1345" s="68" t="s">
        <v>4517</v>
      </c>
    </row>
    <row r="1346" spans="6:188" x14ac:dyDescent="0.3">
      <c r="F1346" s="68">
        <v>85290</v>
      </c>
      <c r="G1346" s="68">
        <v>2</v>
      </c>
      <c r="H1346" s="68">
        <v>185290</v>
      </c>
      <c r="I1346" s="68">
        <v>285290</v>
      </c>
      <c r="J1346" s="68" t="s">
        <v>13822</v>
      </c>
      <c r="K1346" s="68" t="s">
        <v>13823</v>
      </c>
      <c r="L1346" s="68">
        <v>0</v>
      </c>
      <c r="M1346" s="68">
        <v>0</v>
      </c>
      <c r="N1346" s="68">
        <v>0</v>
      </c>
      <c r="O1346" s="68">
        <v>514</v>
      </c>
      <c r="P1346" s="68">
        <v>0</v>
      </c>
      <c r="Q1346" s="68">
        <v>0</v>
      </c>
      <c r="R1346" s="68">
        <v>0</v>
      </c>
      <c r="S1346" s="68">
        <v>0</v>
      </c>
      <c r="T1346" s="68">
        <v>4</v>
      </c>
      <c r="U1346" s="68">
        <v>0</v>
      </c>
      <c r="V1346" s="68">
        <v>0</v>
      </c>
      <c r="W1346" s="68">
        <v>0</v>
      </c>
      <c r="X1346" s="68">
        <v>0</v>
      </c>
      <c r="Y1346" s="68">
        <v>0</v>
      </c>
      <c r="Z1346" s="68">
        <v>0</v>
      </c>
      <c r="AA1346" s="68">
        <v>0</v>
      </c>
      <c r="AB1346" s="68">
        <v>0</v>
      </c>
      <c r="AC1346" s="68">
        <v>0</v>
      </c>
      <c r="AD1346" s="68">
        <v>0</v>
      </c>
      <c r="AE1346" s="68">
        <v>0</v>
      </c>
      <c r="AF1346" s="68">
        <v>0</v>
      </c>
      <c r="AG1346" s="68">
        <v>0</v>
      </c>
      <c r="AH1346" s="68">
        <v>0</v>
      </c>
      <c r="AI1346" s="68">
        <v>0</v>
      </c>
      <c r="AJ1346" s="68">
        <v>0</v>
      </c>
      <c r="AK1346" s="68">
        <v>0</v>
      </c>
      <c r="AL1346" s="68">
        <v>0</v>
      </c>
      <c r="AM1346" s="68">
        <v>0</v>
      </c>
      <c r="AN1346" s="68">
        <v>0</v>
      </c>
      <c r="AO1346" s="68">
        <v>0</v>
      </c>
      <c r="AP1346" s="68" t="s">
        <v>12603</v>
      </c>
      <c r="AQ1346" s="68">
        <v>1</v>
      </c>
      <c r="AR1346" s="68">
        <v>0</v>
      </c>
      <c r="AS1346" s="68">
        <v>0</v>
      </c>
      <c r="AT1346" s="68">
        <v>3</v>
      </c>
      <c r="AU1346" s="68">
        <v>0</v>
      </c>
      <c r="AV1346" s="86">
        <v>4</v>
      </c>
      <c r="AX1346" s="1">
        <v>0</v>
      </c>
      <c r="AY1346" s="1">
        <v>0</v>
      </c>
      <c r="AZ1346" s="68">
        <v>0</v>
      </c>
      <c r="BA1346" s="68">
        <v>0</v>
      </c>
      <c r="EQ1346" s="68">
        <v>10950008</v>
      </c>
      <c r="ER1346" s="175">
        <v>1</v>
      </c>
      <c r="ES1346" s="68">
        <v>650</v>
      </c>
      <c r="ET1346" s="68">
        <v>8</v>
      </c>
      <c r="EU1346" s="68">
        <v>0</v>
      </c>
      <c r="EV1346" s="68">
        <v>150008</v>
      </c>
      <c r="EW1346" s="68" t="s">
        <v>2646</v>
      </c>
      <c r="EX1346" s="68" t="str">
        <f t="shared" si="53"/>
        <v>소형</v>
      </c>
      <c r="GE1346" s="68">
        <v>44002</v>
      </c>
      <c r="GF1346" s="68" t="s">
        <v>4516</v>
      </c>
    </row>
    <row r="1347" spans="6:188" x14ac:dyDescent="0.3">
      <c r="F1347" s="68">
        <v>85291</v>
      </c>
      <c r="G1347" s="68">
        <v>2</v>
      </c>
      <c r="H1347" s="68">
        <v>185291</v>
      </c>
      <c r="I1347" s="68">
        <v>285291</v>
      </c>
      <c r="J1347" s="68" t="s">
        <v>13824</v>
      </c>
      <c r="K1347" s="68" t="s">
        <v>13825</v>
      </c>
      <c r="L1347" s="68">
        <v>0</v>
      </c>
      <c r="M1347" s="68">
        <v>0</v>
      </c>
      <c r="N1347" s="68">
        <v>0</v>
      </c>
      <c r="O1347" s="68">
        <v>515</v>
      </c>
      <c r="P1347" s="68">
        <v>0</v>
      </c>
      <c r="Q1347" s="68">
        <v>0</v>
      </c>
      <c r="R1347" s="68">
        <v>0</v>
      </c>
      <c r="S1347" s="68">
        <v>0</v>
      </c>
      <c r="T1347" s="68">
        <v>0</v>
      </c>
      <c r="U1347" s="68">
        <v>0</v>
      </c>
      <c r="V1347" s="68">
        <v>0</v>
      </c>
      <c r="W1347" s="68">
        <v>0</v>
      </c>
      <c r="X1347" s="68">
        <v>0</v>
      </c>
      <c r="Y1347" s="68">
        <v>0</v>
      </c>
      <c r="Z1347" s="68">
        <v>0</v>
      </c>
      <c r="AA1347" s="68">
        <v>0</v>
      </c>
      <c r="AB1347" s="68">
        <v>0</v>
      </c>
      <c r="AC1347" s="68">
        <v>0</v>
      </c>
      <c r="AD1347" s="68">
        <v>0</v>
      </c>
      <c r="AE1347" s="68">
        <v>0</v>
      </c>
      <c r="AF1347" s="68">
        <v>0</v>
      </c>
      <c r="AG1347" s="68">
        <v>0</v>
      </c>
      <c r="AH1347" s="68">
        <v>0</v>
      </c>
      <c r="AI1347" s="68">
        <v>0</v>
      </c>
      <c r="AJ1347" s="68">
        <v>0</v>
      </c>
      <c r="AK1347" s="68">
        <v>0</v>
      </c>
      <c r="AL1347" s="68">
        <v>0</v>
      </c>
      <c r="AM1347" s="68">
        <v>0</v>
      </c>
      <c r="AN1347" s="68">
        <v>0</v>
      </c>
      <c r="AO1347" s="68">
        <v>0</v>
      </c>
      <c r="AP1347" s="68" t="s">
        <v>13826</v>
      </c>
      <c r="AQ1347" s="68">
        <v>1</v>
      </c>
      <c r="AR1347" s="68">
        <v>0</v>
      </c>
      <c r="AS1347" s="68">
        <v>0</v>
      </c>
      <c r="AT1347" s="68">
        <v>3</v>
      </c>
      <c r="AU1347" s="68">
        <v>0</v>
      </c>
      <c r="AV1347" s="86">
        <v>4</v>
      </c>
      <c r="AX1347" s="1">
        <v>0</v>
      </c>
      <c r="AY1347" s="1">
        <v>0</v>
      </c>
      <c r="AZ1347" s="68">
        <v>0</v>
      </c>
      <c r="BA1347" s="68">
        <v>0</v>
      </c>
      <c r="EQ1347" s="68">
        <v>11050008</v>
      </c>
      <c r="ER1347" s="175">
        <v>1</v>
      </c>
      <c r="ES1347" s="68">
        <v>650</v>
      </c>
      <c r="ET1347" s="68">
        <v>8</v>
      </c>
      <c r="EU1347" s="68">
        <v>0</v>
      </c>
      <c r="EV1347" s="68">
        <v>150008</v>
      </c>
      <c r="EW1347" s="68" t="s">
        <v>2646</v>
      </c>
      <c r="EX1347" s="68" t="str">
        <f t="shared" ref="EX1347:EX1410" si="54">IF(ER1347=1,"소형",IF(ER1347=2,"중형","대형"))</f>
        <v>소형</v>
      </c>
      <c r="GE1347" s="68">
        <v>44003</v>
      </c>
      <c r="GF1347" s="68" t="s">
        <v>3883</v>
      </c>
    </row>
    <row r="1348" spans="6:188" x14ac:dyDescent="0.3">
      <c r="F1348" s="68">
        <v>85292</v>
      </c>
      <c r="G1348" s="68">
        <v>2</v>
      </c>
      <c r="H1348" s="68">
        <v>185292</v>
      </c>
      <c r="I1348" s="68">
        <v>285292</v>
      </c>
      <c r="J1348" s="68" t="s">
        <v>13827</v>
      </c>
      <c r="K1348" s="68" t="s">
        <v>13828</v>
      </c>
      <c r="L1348" s="68">
        <v>0</v>
      </c>
      <c r="M1348" s="68">
        <v>0</v>
      </c>
      <c r="N1348" s="68">
        <v>0</v>
      </c>
      <c r="O1348" s="68">
        <v>516</v>
      </c>
      <c r="P1348" s="68">
        <v>0</v>
      </c>
      <c r="Q1348" s="68">
        <v>0</v>
      </c>
      <c r="R1348" s="68">
        <v>0</v>
      </c>
      <c r="S1348" s="68">
        <v>0</v>
      </c>
      <c r="T1348" s="68">
        <v>0</v>
      </c>
      <c r="U1348" s="68">
        <v>0</v>
      </c>
      <c r="V1348" s="68">
        <v>0</v>
      </c>
      <c r="W1348" s="68">
        <v>0</v>
      </c>
      <c r="X1348" s="68">
        <v>0</v>
      </c>
      <c r="Y1348" s="68">
        <v>0</v>
      </c>
      <c r="Z1348" s="68">
        <v>0</v>
      </c>
      <c r="AA1348" s="68">
        <v>0</v>
      </c>
      <c r="AB1348" s="68">
        <v>0</v>
      </c>
      <c r="AC1348" s="68">
        <v>0</v>
      </c>
      <c r="AD1348" s="68">
        <v>0</v>
      </c>
      <c r="AE1348" s="68">
        <v>0</v>
      </c>
      <c r="AF1348" s="68">
        <v>0</v>
      </c>
      <c r="AG1348" s="68">
        <v>0</v>
      </c>
      <c r="AH1348" s="68">
        <v>0</v>
      </c>
      <c r="AI1348" s="68">
        <v>0</v>
      </c>
      <c r="AJ1348" s="68">
        <v>0</v>
      </c>
      <c r="AK1348" s="68">
        <v>0</v>
      </c>
      <c r="AL1348" s="68">
        <v>0</v>
      </c>
      <c r="AM1348" s="68">
        <v>0</v>
      </c>
      <c r="AN1348" s="68">
        <v>0</v>
      </c>
      <c r="AO1348" s="68">
        <v>0</v>
      </c>
      <c r="AP1348" s="68" t="s">
        <v>13829</v>
      </c>
      <c r="AQ1348" s="68">
        <v>1</v>
      </c>
      <c r="AR1348" s="68">
        <v>0</v>
      </c>
      <c r="AS1348" s="68">
        <v>0</v>
      </c>
      <c r="AT1348" s="68">
        <v>3</v>
      </c>
      <c r="AU1348" s="68">
        <v>0</v>
      </c>
      <c r="AV1348" s="86">
        <v>4</v>
      </c>
      <c r="AX1348" s="1">
        <v>0</v>
      </c>
      <c r="AY1348" s="1">
        <v>0</v>
      </c>
      <c r="AZ1348" s="68">
        <v>0</v>
      </c>
      <c r="BA1348" s="68">
        <v>0</v>
      </c>
      <c r="EQ1348" s="68">
        <v>11150008</v>
      </c>
      <c r="ER1348" s="175">
        <v>1</v>
      </c>
      <c r="ES1348" s="68">
        <v>650</v>
      </c>
      <c r="ET1348" s="68">
        <v>8</v>
      </c>
      <c r="EU1348" s="68">
        <v>0</v>
      </c>
      <c r="EV1348" s="68">
        <v>150008</v>
      </c>
      <c r="EW1348" s="68" t="s">
        <v>2646</v>
      </c>
      <c r="EX1348" s="68" t="str">
        <f t="shared" si="54"/>
        <v>소형</v>
      </c>
      <c r="GE1348" s="68">
        <v>44004</v>
      </c>
      <c r="GF1348" s="68" t="s">
        <v>3328</v>
      </c>
    </row>
    <row r="1349" spans="6:188" x14ac:dyDescent="0.3">
      <c r="F1349" s="68">
        <v>85293</v>
      </c>
      <c r="G1349" s="68">
        <v>2</v>
      </c>
      <c r="H1349" s="68">
        <v>185293</v>
      </c>
      <c r="I1349" s="68">
        <v>285293</v>
      </c>
      <c r="J1349" s="68" t="s">
        <v>13830</v>
      </c>
      <c r="K1349" s="68" t="s">
        <v>13831</v>
      </c>
      <c r="L1349" s="68">
        <v>0</v>
      </c>
      <c r="M1349" s="68">
        <v>0</v>
      </c>
      <c r="N1349" s="68">
        <v>0</v>
      </c>
      <c r="O1349" s="68">
        <v>517</v>
      </c>
      <c r="P1349" s="68">
        <v>0</v>
      </c>
      <c r="Q1349" s="68">
        <v>0</v>
      </c>
      <c r="R1349" s="68">
        <v>0</v>
      </c>
      <c r="S1349" s="68">
        <v>0</v>
      </c>
      <c r="T1349" s="68">
        <v>0</v>
      </c>
      <c r="U1349" s="68">
        <v>0</v>
      </c>
      <c r="V1349" s="68">
        <v>0</v>
      </c>
      <c r="W1349" s="68">
        <v>0</v>
      </c>
      <c r="X1349" s="68">
        <v>0</v>
      </c>
      <c r="Y1349" s="68">
        <v>0</v>
      </c>
      <c r="Z1349" s="68">
        <v>0</v>
      </c>
      <c r="AA1349" s="68">
        <v>0</v>
      </c>
      <c r="AB1349" s="68">
        <v>0</v>
      </c>
      <c r="AC1349" s="68">
        <v>0</v>
      </c>
      <c r="AD1349" s="68">
        <v>0</v>
      </c>
      <c r="AE1349" s="68">
        <v>0</v>
      </c>
      <c r="AF1349" s="68">
        <v>0</v>
      </c>
      <c r="AG1349" s="68">
        <v>0</v>
      </c>
      <c r="AH1349" s="68">
        <v>0</v>
      </c>
      <c r="AI1349" s="68">
        <v>0</v>
      </c>
      <c r="AJ1349" s="68">
        <v>0</v>
      </c>
      <c r="AK1349" s="68">
        <v>0</v>
      </c>
      <c r="AL1349" s="68">
        <v>0</v>
      </c>
      <c r="AM1349" s="68">
        <v>0</v>
      </c>
      <c r="AN1349" s="68">
        <v>0</v>
      </c>
      <c r="AO1349" s="68">
        <v>0</v>
      </c>
      <c r="AP1349" s="68" t="s">
        <v>13832</v>
      </c>
      <c r="AQ1349" s="68">
        <v>1</v>
      </c>
      <c r="AR1349" s="68">
        <v>0</v>
      </c>
      <c r="AS1349" s="68">
        <v>0</v>
      </c>
      <c r="AT1349" s="68">
        <v>3</v>
      </c>
      <c r="AU1349" s="68">
        <v>0</v>
      </c>
      <c r="AV1349" s="86">
        <v>4</v>
      </c>
      <c r="AX1349" s="1">
        <v>0</v>
      </c>
      <c r="AY1349" s="1">
        <v>0</v>
      </c>
      <c r="AZ1349" s="68">
        <v>0</v>
      </c>
      <c r="BA1349" s="68">
        <v>0</v>
      </c>
      <c r="EQ1349" s="68">
        <v>11250008</v>
      </c>
      <c r="ER1349" s="175">
        <v>1</v>
      </c>
      <c r="ES1349" s="68">
        <v>650</v>
      </c>
      <c r="ET1349" s="68">
        <v>8</v>
      </c>
      <c r="EU1349" s="68">
        <v>0</v>
      </c>
      <c r="EV1349" s="68">
        <v>150008</v>
      </c>
      <c r="EW1349" s="68" t="s">
        <v>2646</v>
      </c>
      <c r="EX1349" s="68" t="str">
        <f t="shared" si="54"/>
        <v>소형</v>
      </c>
      <c r="GE1349" s="68">
        <v>44100</v>
      </c>
      <c r="GF1349" s="68" t="s">
        <v>4939</v>
      </c>
    </row>
    <row r="1350" spans="6:188" x14ac:dyDescent="0.3">
      <c r="F1350" s="68">
        <v>85294</v>
      </c>
      <c r="G1350" s="68">
        <v>2</v>
      </c>
      <c r="H1350" s="68">
        <v>185294</v>
      </c>
      <c r="I1350" s="68">
        <v>285294</v>
      </c>
      <c r="J1350" s="68" t="s">
        <v>13833</v>
      </c>
      <c r="K1350" s="68" t="s">
        <v>13834</v>
      </c>
      <c r="L1350" s="68">
        <v>0</v>
      </c>
      <c r="M1350" s="68">
        <v>0</v>
      </c>
      <c r="N1350" s="68">
        <v>0</v>
      </c>
      <c r="O1350" s="68">
        <v>518</v>
      </c>
      <c r="P1350" s="68">
        <v>0</v>
      </c>
      <c r="Q1350" s="68">
        <v>0</v>
      </c>
      <c r="R1350" s="68">
        <v>0</v>
      </c>
      <c r="S1350" s="68">
        <v>0</v>
      </c>
      <c r="T1350" s="68">
        <v>0</v>
      </c>
      <c r="U1350" s="68">
        <v>0</v>
      </c>
      <c r="V1350" s="68">
        <v>0</v>
      </c>
      <c r="W1350" s="68">
        <v>0</v>
      </c>
      <c r="X1350" s="68">
        <v>0</v>
      </c>
      <c r="Y1350" s="68">
        <v>0</v>
      </c>
      <c r="Z1350" s="68">
        <v>0</v>
      </c>
      <c r="AA1350" s="68">
        <v>0</v>
      </c>
      <c r="AB1350" s="68">
        <v>0</v>
      </c>
      <c r="AC1350" s="68">
        <v>0</v>
      </c>
      <c r="AD1350" s="68">
        <v>0</v>
      </c>
      <c r="AE1350" s="68">
        <v>0</v>
      </c>
      <c r="AF1350" s="68">
        <v>0</v>
      </c>
      <c r="AG1350" s="68">
        <v>0</v>
      </c>
      <c r="AH1350" s="68">
        <v>0</v>
      </c>
      <c r="AI1350" s="68">
        <v>0</v>
      </c>
      <c r="AJ1350" s="68">
        <v>0</v>
      </c>
      <c r="AK1350" s="68">
        <v>0</v>
      </c>
      <c r="AL1350" s="68">
        <v>0</v>
      </c>
      <c r="AM1350" s="68">
        <v>0</v>
      </c>
      <c r="AN1350" s="68">
        <v>0</v>
      </c>
      <c r="AO1350" s="68">
        <v>0</v>
      </c>
      <c r="AP1350" s="68" t="s">
        <v>10150</v>
      </c>
      <c r="AQ1350" s="68">
        <v>1</v>
      </c>
      <c r="AR1350" s="68">
        <v>0</v>
      </c>
      <c r="AS1350" s="68">
        <v>0</v>
      </c>
      <c r="AT1350" s="68">
        <v>3</v>
      </c>
      <c r="AU1350" s="68">
        <v>0</v>
      </c>
      <c r="AV1350" s="86">
        <v>4</v>
      </c>
      <c r="AX1350" s="1">
        <v>0</v>
      </c>
      <c r="AY1350" s="1">
        <v>0</v>
      </c>
      <c r="AZ1350" s="68">
        <v>0</v>
      </c>
      <c r="BA1350" s="68">
        <v>0</v>
      </c>
      <c r="EQ1350" s="68">
        <v>20150008</v>
      </c>
      <c r="ER1350" s="175">
        <v>1</v>
      </c>
      <c r="ES1350" s="68">
        <v>650</v>
      </c>
      <c r="ET1350" s="68">
        <v>8</v>
      </c>
      <c r="EU1350" s="68">
        <v>0</v>
      </c>
      <c r="EV1350" s="68">
        <v>150008</v>
      </c>
      <c r="EW1350" s="68" t="s">
        <v>2646</v>
      </c>
      <c r="EX1350" s="68" t="str">
        <f t="shared" si="54"/>
        <v>소형</v>
      </c>
      <c r="GE1350" s="68">
        <v>44101</v>
      </c>
      <c r="GF1350" s="68" t="s">
        <v>4940</v>
      </c>
    </row>
    <row r="1351" spans="6:188" x14ac:dyDescent="0.3">
      <c r="F1351" s="68">
        <v>85295</v>
      </c>
      <c r="G1351" s="68">
        <v>2</v>
      </c>
      <c r="H1351" s="68">
        <v>185295</v>
      </c>
      <c r="I1351" s="68">
        <v>285294</v>
      </c>
      <c r="J1351" s="68" t="s">
        <v>13835</v>
      </c>
      <c r="K1351" s="68" t="s">
        <v>13834</v>
      </c>
      <c r="L1351" s="68">
        <v>0</v>
      </c>
      <c r="M1351" s="68">
        <v>0</v>
      </c>
      <c r="N1351" s="68">
        <v>0</v>
      </c>
      <c r="O1351" s="68">
        <v>519</v>
      </c>
      <c r="P1351" s="68">
        <v>0</v>
      </c>
      <c r="Q1351" s="68">
        <v>0</v>
      </c>
      <c r="R1351" s="68">
        <v>0</v>
      </c>
      <c r="S1351" s="68">
        <v>0</v>
      </c>
      <c r="T1351" s="68">
        <v>0</v>
      </c>
      <c r="U1351" s="68">
        <v>0</v>
      </c>
      <c r="V1351" s="68">
        <v>0</v>
      </c>
      <c r="W1351" s="68">
        <v>0</v>
      </c>
      <c r="X1351" s="68">
        <v>0</v>
      </c>
      <c r="Y1351" s="68">
        <v>0</v>
      </c>
      <c r="Z1351" s="68">
        <v>0</v>
      </c>
      <c r="AA1351" s="68">
        <v>0</v>
      </c>
      <c r="AB1351" s="68">
        <v>0</v>
      </c>
      <c r="AC1351" s="68">
        <v>0</v>
      </c>
      <c r="AD1351" s="68">
        <v>0</v>
      </c>
      <c r="AE1351" s="68">
        <v>0</v>
      </c>
      <c r="AF1351" s="68">
        <v>0</v>
      </c>
      <c r="AG1351" s="68">
        <v>0</v>
      </c>
      <c r="AH1351" s="68">
        <v>0</v>
      </c>
      <c r="AI1351" s="68">
        <v>0</v>
      </c>
      <c r="AJ1351" s="68">
        <v>0</v>
      </c>
      <c r="AK1351" s="68">
        <v>0</v>
      </c>
      <c r="AL1351" s="68">
        <v>0</v>
      </c>
      <c r="AM1351" s="68">
        <v>0</v>
      </c>
      <c r="AN1351" s="68">
        <v>0</v>
      </c>
      <c r="AO1351" s="68">
        <v>0</v>
      </c>
      <c r="AP1351" s="68" t="s">
        <v>10150</v>
      </c>
      <c r="AQ1351" s="68">
        <v>1</v>
      </c>
      <c r="AR1351" s="68">
        <v>0</v>
      </c>
      <c r="AS1351" s="68">
        <v>0</v>
      </c>
      <c r="AT1351" s="68">
        <v>3</v>
      </c>
      <c r="AU1351" s="68">
        <v>0</v>
      </c>
      <c r="AV1351" s="86">
        <v>4</v>
      </c>
      <c r="AX1351" s="1">
        <v>0</v>
      </c>
      <c r="AY1351" s="1">
        <v>0</v>
      </c>
      <c r="AZ1351" s="68">
        <v>0</v>
      </c>
      <c r="BA1351" s="68">
        <v>0</v>
      </c>
      <c r="EQ1351" s="68">
        <v>20250008</v>
      </c>
      <c r="ER1351" s="175">
        <v>1</v>
      </c>
      <c r="ES1351" s="68">
        <v>650</v>
      </c>
      <c r="ET1351" s="68">
        <v>8</v>
      </c>
      <c r="EU1351" s="68">
        <v>0</v>
      </c>
      <c r="EV1351" s="68">
        <v>150008</v>
      </c>
      <c r="EW1351" s="68" t="s">
        <v>2646</v>
      </c>
      <c r="EX1351" s="68" t="str">
        <f t="shared" si="54"/>
        <v>소형</v>
      </c>
      <c r="GE1351" s="68">
        <v>44102</v>
      </c>
      <c r="GF1351" s="68" t="s">
        <v>4941</v>
      </c>
    </row>
    <row r="1352" spans="6:188" x14ac:dyDescent="0.3">
      <c r="F1352" s="68">
        <v>85296</v>
      </c>
      <c r="G1352" s="68">
        <v>2</v>
      </c>
      <c r="H1352" s="68">
        <v>185296</v>
      </c>
      <c r="I1352" s="68">
        <v>285294</v>
      </c>
      <c r="J1352" s="68" t="s">
        <v>13836</v>
      </c>
      <c r="K1352" s="68" t="s">
        <v>13834</v>
      </c>
      <c r="L1352" s="68">
        <v>0</v>
      </c>
      <c r="M1352" s="68">
        <v>0</v>
      </c>
      <c r="N1352" s="68">
        <v>0</v>
      </c>
      <c r="O1352" s="68">
        <v>520</v>
      </c>
      <c r="P1352" s="68">
        <v>0</v>
      </c>
      <c r="Q1352" s="68">
        <v>0</v>
      </c>
      <c r="R1352" s="68">
        <v>0</v>
      </c>
      <c r="S1352" s="68">
        <v>0</v>
      </c>
      <c r="T1352" s="68">
        <v>0</v>
      </c>
      <c r="U1352" s="68">
        <v>0</v>
      </c>
      <c r="V1352" s="68">
        <v>0</v>
      </c>
      <c r="W1352" s="68">
        <v>0</v>
      </c>
      <c r="X1352" s="68">
        <v>0</v>
      </c>
      <c r="Y1352" s="68">
        <v>0</v>
      </c>
      <c r="Z1352" s="68">
        <v>0</v>
      </c>
      <c r="AA1352" s="68">
        <v>0</v>
      </c>
      <c r="AB1352" s="68">
        <v>0</v>
      </c>
      <c r="AC1352" s="68">
        <v>0</v>
      </c>
      <c r="AD1352" s="68">
        <v>0</v>
      </c>
      <c r="AE1352" s="68">
        <v>0</v>
      </c>
      <c r="AF1352" s="68">
        <v>0</v>
      </c>
      <c r="AG1352" s="68">
        <v>0</v>
      </c>
      <c r="AH1352" s="68">
        <v>0</v>
      </c>
      <c r="AI1352" s="68">
        <v>0</v>
      </c>
      <c r="AJ1352" s="68">
        <v>0</v>
      </c>
      <c r="AK1352" s="68">
        <v>0</v>
      </c>
      <c r="AL1352" s="68">
        <v>0</v>
      </c>
      <c r="AM1352" s="68">
        <v>0</v>
      </c>
      <c r="AN1352" s="68">
        <v>0</v>
      </c>
      <c r="AO1352" s="68">
        <v>0</v>
      </c>
      <c r="AP1352" s="68" t="s">
        <v>10150</v>
      </c>
      <c r="AQ1352" s="68">
        <v>1</v>
      </c>
      <c r="AR1352" s="68">
        <v>0</v>
      </c>
      <c r="AS1352" s="68">
        <v>0</v>
      </c>
      <c r="AT1352" s="68">
        <v>3</v>
      </c>
      <c r="AU1352" s="68">
        <v>0</v>
      </c>
      <c r="AV1352" s="86">
        <v>4</v>
      </c>
      <c r="AX1352" s="1">
        <v>0</v>
      </c>
      <c r="AY1352" s="1">
        <v>0</v>
      </c>
      <c r="AZ1352" s="68">
        <v>0</v>
      </c>
      <c r="BA1352" s="68">
        <v>0</v>
      </c>
      <c r="EQ1352" s="68">
        <v>20350008</v>
      </c>
      <c r="ER1352" s="175">
        <v>1</v>
      </c>
      <c r="ES1352" s="68">
        <v>650</v>
      </c>
      <c r="ET1352" s="68">
        <v>8</v>
      </c>
      <c r="EU1352" s="68">
        <v>0</v>
      </c>
      <c r="EV1352" s="68">
        <v>150008</v>
      </c>
      <c r="EW1352" s="68" t="s">
        <v>2646</v>
      </c>
      <c r="EX1352" s="68" t="str">
        <f t="shared" si="54"/>
        <v>소형</v>
      </c>
      <c r="GE1352" s="68">
        <v>45000</v>
      </c>
      <c r="GF1352" s="68" t="s">
        <v>4942</v>
      </c>
    </row>
    <row r="1353" spans="6:188" x14ac:dyDescent="0.3">
      <c r="F1353" s="68">
        <v>85297</v>
      </c>
      <c r="G1353" s="68">
        <v>2</v>
      </c>
      <c r="H1353" s="68">
        <v>185297</v>
      </c>
      <c r="I1353" s="68">
        <v>285294</v>
      </c>
      <c r="J1353" s="68" t="s">
        <v>13837</v>
      </c>
      <c r="K1353" s="68" t="s">
        <v>13834</v>
      </c>
      <c r="L1353" s="68">
        <v>0</v>
      </c>
      <c r="M1353" s="68">
        <v>0</v>
      </c>
      <c r="N1353" s="68">
        <v>0</v>
      </c>
      <c r="O1353" s="68">
        <v>521</v>
      </c>
      <c r="P1353" s="68">
        <v>0</v>
      </c>
      <c r="Q1353" s="68">
        <v>0</v>
      </c>
      <c r="R1353" s="68">
        <v>0</v>
      </c>
      <c r="S1353" s="68">
        <v>0</v>
      </c>
      <c r="T1353" s="68">
        <v>0</v>
      </c>
      <c r="U1353" s="68">
        <v>0</v>
      </c>
      <c r="V1353" s="68">
        <v>0</v>
      </c>
      <c r="W1353" s="68">
        <v>0</v>
      </c>
      <c r="X1353" s="68">
        <v>0</v>
      </c>
      <c r="Y1353" s="68">
        <v>0</v>
      </c>
      <c r="Z1353" s="68">
        <v>0</v>
      </c>
      <c r="AA1353" s="68">
        <v>0</v>
      </c>
      <c r="AB1353" s="68">
        <v>0</v>
      </c>
      <c r="AC1353" s="68">
        <v>0</v>
      </c>
      <c r="AD1353" s="68">
        <v>0</v>
      </c>
      <c r="AE1353" s="68">
        <v>0</v>
      </c>
      <c r="AF1353" s="68">
        <v>0</v>
      </c>
      <c r="AG1353" s="68">
        <v>0</v>
      </c>
      <c r="AH1353" s="68">
        <v>0</v>
      </c>
      <c r="AI1353" s="68">
        <v>0</v>
      </c>
      <c r="AJ1353" s="68">
        <v>0</v>
      </c>
      <c r="AK1353" s="68">
        <v>0</v>
      </c>
      <c r="AL1353" s="68">
        <v>0</v>
      </c>
      <c r="AM1353" s="68">
        <v>0</v>
      </c>
      <c r="AN1353" s="68">
        <v>0</v>
      </c>
      <c r="AO1353" s="68">
        <v>0</v>
      </c>
      <c r="AP1353" s="68" t="s">
        <v>10150</v>
      </c>
      <c r="AQ1353" s="68">
        <v>1</v>
      </c>
      <c r="AR1353" s="68">
        <v>0</v>
      </c>
      <c r="AS1353" s="68">
        <v>0</v>
      </c>
      <c r="AT1353" s="68">
        <v>3</v>
      </c>
      <c r="AU1353" s="68">
        <v>0</v>
      </c>
      <c r="AV1353" s="86">
        <v>4</v>
      </c>
      <c r="AX1353" s="1">
        <v>0</v>
      </c>
      <c r="AY1353" s="1">
        <v>0</v>
      </c>
      <c r="AZ1353" s="68">
        <v>0</v>
      </c>
      <c r="BA1353" s="68">
        <v>0</v>
      </c>
      <c r="EQ1353" s="68">
        <v>20450008</v>
      </c>
      <c r="ER1353" s="175">
        <v>1</v>
      </c>
      <c r="ES1353" s="68">
        <v>650</v>
      </c>
      <c r="ET1353" s="68">
        <v>8</v>
      </c>
      <c r="EU1353" s="68">
        <v>0</v>
      </c>
      <c r="EV1353" s="68">
        <v>150008</v>
      </c>
      <c r="EW1353" s="68" t="s">
        <v>2646</v>
      </c>
      <c r="EX1353" s="68" t="str">
        <f t="shared" si="54"/>
        <v>소형</v>
      </c>
      <c r="GE1353" s="68">
        <v>45001</v>
      </c>
      <c r="GF1353" s="68" t="s">
        <v>4943</v>
      </c>
    </row>
    <row r="1354" spans="6:188" x14ac:dyDescent="0.3">
      <c r="F1354" s="68">
        <v>85298</v>
      </c>
      <c r="G1354" s="68">
        <v>2</v>
      </c>
      <c r="H1354" s="68">
        <v>185298</v>
      </c>
      <c r="I1354" s="68">
        <v>285294</v>
      </c>
      <c r="J1354" s="68" t="s">
        <v>13838</v>
      </c>
      <c r="K1354" s="68" t="s">
        <v>13834</v>
      </c>
      <c r="L1354" s="68">
        <v>0</v>
      </c>
      <c r="M1354" s="68">
        <v>0</v>
      </c>
      <c r="N1354" s="68">
        <v>0</v>
      </c>
      <c r="O1354" s="68">
        <v>522</v>
      </c>
      <c r="P1354" s="68">
        <v>0</v>
      </c>
      <c r="Q1354" s="68">
        <v>0</v>
      </c>
      <c r="R1354" s="68">
        <v>0</v>
      </c>
      <c r="S1354" s="68">
        <v>0</v>
      </c>
      <c r="T1354" s="68">
        <v>0</v>
      </c>
      <c r="U1354" s="68">
        <v>0</v>
      </c>
      <c r="V1354" s="68">
        <v>0</v>
      </c>
      <c r="W1354" s="68">
        <v>0</v>
      </c>
      <c r="X1354" s="68">
        <v>0</v>
      </c>
      <c r="Y1354" s="68">
        <v>0</v>
      </c>
      <c r="Z1354" s="68">
        <v>0</v>
      </c>
      <c r="AA1354" s="68">
        <v>0</v>
      </c>
      <c r="AB1354" s="68">
        <v>0</v>
      </c>
      <c r="AC1354" s="68">
        <v>0</v>
      </c>
      <c r="AD1354" s="68">
        <v>0</v>
      </c>
      <c r="AE1354" s="68">
        <v>0</v>
      </c>
      <c r="AF1354" s="68">
        <v>0</v>
      </c>
      <c r="AG1354" s="68">
        <v>0</v>
      </c>
      <c r="AH1354" s="68">
        <v>0</v>
      </c>
      <c r="AI1354" s="68">
        <v>0</v>
      </c>
      <c r="AJ1354" s="68">
        <v>0</v>
      </c>
      <c r="AK1354" s="68">
        <v>0</v>
      </c>
      <c r="AL1354" s="68">
        <v>0</v>
      </c>
      <c r="AM1354" s="68">
        <v>0</v>
      </c>
      <c r="AN1354" s="68">
        <v>0</v>
      </c>
      <c r="AO1354" s="68">
        <v>0</v>
      </c>
      <c r="AP1354" s="68" t="s">
        <v>10150</v>
      </c>
      <c r="AQ1354" s="68">
        <v>1</v>
      </c>
      <c r="AR1354" s="68">
        <v>0</v>
      </c>
      <c r="AS1354" s="68">
        <v>0</v>
      </c>
      <c r="AT1354" s="68">
        <v>3</v>
      </c>
      <c r="AU1354" s="68">
        <v>0</v>
      </c>
      <c r="AV1354" s="86">
        <v>4</v>
      </c>
      <c r="AX1354" s="1">
        <v>0</v>
      </c>
      <c r="AY1354" s="1">
        <v>0</v>
      </c>
      <c r="AZ1354" s="68">
        <v>0</v>
      </c>
      <c r="BA1354" s="68">
        <v>0</v>
      </c>
      <c r="EQ1354" s="68">
        <v>20550008</v>
      </c>
      <c r="ER1354" s="175">
        <v>1</v>
      </c>
      <c r="ES1354" s="68">
        <v>650</v>
      </c>
      <c r="ET1354" s="68">
        <v>8</v>
      </c>
      <c r="EU1354" s="68">
        <v>0</v>
      </c>
      <c r="EV1354" s="68">
        <v>150008</v>
      </c>
      <c r="EW1354" s="68" t="s">
        <v>2646</v>
      </c>
      <c r="EX1354" s="68" t="str">
        <f t="shared" si="54"/>
        <v>소형</v>
      </c>
      <c r="GE1354" s="68">
        <v>45002</v>
      </c>
      <c r="GF1354" s="68" t="s">
        <v>4944</v>
      </c>
    </row>
    <row r="1355" spans="6:188" x14ac:dyDescent="0.3">
      <c r="F1355" s="68">
        <v>85299</v>
      </c>
      <c r="G1355" s="68">
        <v>2</v>
      </c>
      <c r="H1355" s="68">
        <v>185299</v>
      </c>
      <c r="I1355" s="68">
        <v>285294</v>
      </c>
      <c r="J1355" s="68" t="s">
        <v>13839</v>
      </c>
      <c r="K1355" s="68" t="s">
        <v>13834</v>
      </c>
      <c r="L1355" s="68">
        <v>0</v>
      </c>
      <c r="M1355" s="68">
        <v>0</v>
      </c>
      <c r="N1355" s="68">
        <v>0</v>
      </c>
      <c r="O1355" s="68">
        <v>523</v>
      </c>
      <c r="P1355" s="68">
        <v>0</v>
      </c>
      <c r="Q1355" s="68">
        <v>0</v>
      </c>
      <c r="R1355" s="68">
        <v>0</v>
      </c>
      <c r="S1355" s="68">
        <v>0</v>
      </c>
      <c r="T1355" s="68">
        <v>0</v>
      </c>
      <c r="U1355" s="68">
        <v>0</v>
      </c>
      <c r="V1355" s="68">
        <v>0</v>
      </c>
      <c r="W1355" s="68">
        <v>0</v>
      </c>
      <c r="X1355" s="68">
        <v>0</v>
      </c>
      <c r="Y1355" s="68">
        <v>0</v>
      </c>
      <c r="Z1355" s="68">
        <v>0</v>
      </c>
      <c r="AA1355" s="68">
        <v>0</v>
      </c>
      <c r="AB1355" s="68">
        <v>0</v>
      </c>
      <c r="AC1355" s="68">
        <v>0</v>
      </c>
      <c r="AD1355" s="68">
        <v>0</v>
      </c>
      <c r="AE1355" s="68">
        <v>0</v>
      </c>
      <c r="AF1355" s="68">
        <v>0</v>
      </c>
      <c r="AG1355" s="68">
        <v>0</v>
      </c>
      <c r="AH1355" s="68">
        <v>0</v>
      </c>
      <c r="AI1355" s="68">
        <v>0</v>
      </c>
      <c r="AJ1355" s="68">
        <v>0</v>
      </c>
      <c r="AK1355" s="68">
        <v>0</v>
      </c>
      <c r="AL1355" s="68">
        <v>0</v>
      </c>
      <c r="AM1355" s="68">
        <v>0</v>
      </c>
      <c r="AN1355" s="68">
        <v>0</v>
      </c>
      <c r="AO1355" s="68">
        <v>0</v>
      </c>
      <c r="AP1355" s="68" t="s">
        <v>10150</v>
      </c>
      <c r="AQ1355" s="68">
        <v>1</v>
      </c>
      <c r="AR1355" s="68">
        <v>0</v>
      </c>
      <c r="AS1355" s="68">
        <v>0</v>
      </c>
      <c r="AT1355" s="68">
        <v>3</v>
      </c>
      <c r="AU1355" s="68">
        <v>0</v>
      </c>
      <c r="AV1355" s="86">
        <v>4</v>
      </c>
      <c r="AX1355" s="1">
        <v>0</v>
      </c>
      <c r="AY1355" s="1">
        <v>0</v>
      </c>
      <c r="AZ1355" s="68">
        <v>0</v>
      </c>
      <c r="BA1355" s="68">
        <v>0</v>
      </c>
      <c r="EQ1355" s="68">
        <v>20650008</v>
      </c>
      <c r="ER1355" s="175">
        <v>1</v>
      </c>
      <c r="ES1355" s="68">
        <v>650</v>
      </c>
      <c r="ET1355" s="68">
        <v>8</v>
      </c>
      <c r="EU1355" s="68">
        <v>0</v>
      </c>
      <c r="EV1355" s="68">
        <v>150008</v>
      </c>
      <c r="EW1355" s="68" t="s">
        <v>2646</v>
      </c>
      <c r="EX1355" s="68" t="str">
        <f t="shared" si="54"/>
        <v>소형</v>
      </c>
      <c r="GE1355" s="68">
        <v>45003</v>
      </c>
      <c r="GF1355" s="68" t="s">
        <v>4945</v>
      </c>
    </row>
    <row r="1356" spans="6:188" x14ac:dyDescent="0.3">
      <c r="F1356" s="68">
        <v>85300</v>
      </c>
      <c r="G1356" s="68">
        <v>2</v>
      </c>
      <c r="H1356" s="68">
        <v>185300</v>
      </c>
      <c r="I1356" s="68">
        <v>285300</v>
      </c>
      <c r="J1356" s="68" t="s">
        <v>13840</v>
      </c>
      <c r="K1356" s="68" t="s">
        <v>13841</v>
      </c>
      <c r="L1356" s="68">
        <v>0</v>
      </c>
      <c r="M1356" s="68">
        <v>0</v>
      </c>
      <c r="N1356" s="68">
        <v>0</v>
      </c>
      <c r="O1356" s="68">
        <v>524</v>
      </c>
      <c r="P1356" s="68">
        <v>0</v>
      </c>
      <c r="Q1356" s="68">
        <v>0</v>
      </c>
      <c r="R1356" s="68">
        <v>0</v>
      </c>
      <c r="S1356" s="68">
        <v>0</v>
      </c>
      <c r="T1356" s="68">
        <v>0</v>
      </c>
      <c r="U1356" s="68">
        <v>0</v>
      </c>
      <c r="V1356" s="68">
        <v>0</v>
      </c>
      <c r="W1356" s="68">
        <v>0</v>
      </c>
      <c r="X1356" s="68">
        <v>0</v>
      </c>
      <c r="Y1356" s="68">
        <v>0</v>
      </c>
      <c r="Z1356" s="68">
        <v>0</v>
      </c>
      <c r="AA1356" s="68">
        <v>0</v>
      </c>
      <c r="AB1356" s="68">
        <v>0</v>
      </c>
      <c r="AC1356" s="68">
        <v>0</v>
      </c>
      <c r="AD1356" s="68">
        <v>0</v>
      </c>
      <c r="AE1356" s="68">
        <v>0</v>
      </c>
      <c r="AF1356" s="68">
        <v>0</v>
      </c>
      <c r="AG1356" s="68">
        <v>0</v>
      </c>
      <c r="AH1356" s="68">
        <v>0</v>
      </c>
      <c r="AI1356" s="68">
        <v>0</v>
      </c>
      <c r="AJ1356" s="68">
        <v>0</v>
      </c>
      <c r="AK1356" s="68">
        <v>0</v>
      </c>
      <c r="AL1356" s="68">
        <v>0</v>
      </c>
      <c r="AM1356" s="68">
        <v>0</v>
      </c>
      <c r="AN1356" s="68">
        <v>0</v>
      </c>
      <c r="AO1356" s="68">
        <v>0</v>
      </c>
      <c r="AP1356" s="68" t="s">
        <v>10150</v>
      </c>
      <c r="AQ1356" s="68">
        <v>1</v>
      </c>
      <c r="AR1356" s="68">
        <v>0</v>
      </c>
      <c r="AS1356" s="68">
        <v>0</v>
      </c>
      <c r="AT1356" s="68">
        <v>3</v>
      </c>
      <c r="AU1356" s="68">
        <v>0</v>
      </c>
      <c r="AV1356" s="86">
        <v>4</v>
      </c>
      <c r="AX1356" s="1">
        <v>0</v>
      </c>
      <c r="AY1356" s="1">
        <v>0</v>
      </c>
      <c r="AZ1356" s="68">
        <v>0</v>
      </c>
      <c r="BA1356" s="68">
        <v>0</v>
      </c>
      <c r="EQ1356" s="68">
        <v>20750008</v>
      </c>
      <c r="ER1356" s="175">
        <v>1</v>
      </c>
      <c r="ES1356" s="68">
        <v>650</v>
      </c>
      <c r="ET1356" s="68">
        <v>8</v>
      </c>
      <c r="EU1356" s="68">
        <v>0</v>
      </c>
      <c r="EV1356" s="68">
        <v>150008</v>
      </c>
      <c r="EW1356" s="68" t="s">
        <v>2646</v>
      </c>
      <c r="EX1356" s="68" t="str">
        <f t="shared" si="54"/>
        <v>소형</v>
      </c>
      <c r="GE1356" s="68">
        <v>45004</v>
      </c>
      <c r="GF1356" s="68" t="s">
        <v>4946</v>
      </c>
    </row>
    <row r="1357" spans="6:188" x14ac:dyDescent="0.3">
      <c r="F1357" s="68">
        <v>85301</v>
      </c>
      <c r="G1357" s="68">
        <v>2</v>
      </c>
      <c r="H1357" s="68">
        <v>185301</v>
      </c>
      <c r="I1357" s="68">
        <v>285300</v>
      </c>
      <c r="J1357" s="68" t="s">
        <v>13842</v>
      </c>
      <c r="K1357" s="68" t="s">
        <v>13841</v>
      </c>
      <c r="L1357" s="68">
        <v>0</v>
      </c>
      <c r="M1357" s="68">
        <v>0</v>
      </c>
      <c r="N1357" s="68">
        <v>0</v>
      </c>
      <c r="O1357" s="68">
        <v>525</v>
      </c>
      <c r="P1357" s="68">
        <v>0</v>
      </c>
      <c r="Q1357" s="68">
        <v>0</v>
      </c>
      <c r="R1357" s="68">
        <v>0</v>
      </c>
      <c r="S1357" s="68">
        <v>0</v>
      </c>
      <c r="T1357" s="68">
        <v>0</v>
      </c>
      <c r="U1357" s="68">
        <v>0</v>
      </c>
      <c r="V1357" s="68">
        <v>0</v>
      </c>
      <c r="W1357" s="68">
        <v>0</v>
      </c>
      <c r="X1357" s="68">
        <v>0</v>
      </c>
      <c r="Y1357" s="68">
        <v>0</v>
      </c>
      <c r="Z1357" s="68">
        <v>0</v>
      </c>
      <c r="AA1357" s="68">
        <v>0</v>
      </c>
      <c r="AB1357" s="68">
        <v>0</v>
      </c>
      <c r="AC1357" s="68">
        <v>0</v>
      </c>
      <c r="AD1357" s="68">
        <v>0</v>
      </c>
      <c r="AE1357" s="68">
        <v>0</v>
      </c>
      <c r="AF1357" s="68">
        <v>0</v>
      </c>
      <c r="AG1357" s="68">
        <v>0</v>
      </c>
      <c r="AH1357" s="68">
        <v>0</v>
      </c>
      <c r="AI1357" s="68">
        <v>0</v>
      </c>
      <c r="AJ1357" s="68">
        <v>0</v>
      </c>
      <c r="AK1357" s="68">
        <v>0</v>
      </c>
      <c r="AL1357" s="68">
        <v>0</v>
      </c>
      <c r="AM1357" s="68">
        <v>0</v>
      </c>
      <c r="AN1357" s="68">
        <v>0</v>
      </c>
      <c r="AO1357" s="68">
        <v>0</v>
      </c>
      <c r="AP1357" s="68" t="s">
        <v>10150</v>
      </c>
      <c r="AQ1357" s="68">
        <v>1</v>
      </c>
      <c r="AR1357" s="68">
        <v>0</v>
      </c>
      <c r="AS1357" s="68">
        <v>0</v>
      </c>
      <c r="AT1357" s="68">
        <v>3</v>
      </c>
      <c r="AU1357" s="68">
        <v>0</v>
      </c>
      <c r="AV1357" s="86">
        <v>4</v>
      </c>
      <c r="AX1357" s="1">
        <v>0</v>
      </c>
      <c r="AY1357" s="1">
        <v>0</v>
      </c>
      <c r="AZ1357" s="68">
        <v>0</v>
      </c>
      <c r="BA1357" s="68">
        <v>0</v>
      </c>
      <c r="EQ1357" s="68">
        <v>20850008</v>
      </c>
      <c r="ER1357" s="175">
        <v>1</v>
      </c>
      <c r="ES1357" s="68">
        <v>650</v>
      </c>
      <c r="ET1357" s="68">
        <v>8</v>
      </c>
      <c r="EU1357" s="68">
        <v>0</v>
      </c>
      <c r="EV1357" s="68">
        <v>150008</v>
      </c>
      <c r="EW1357" s="68" t="s">
        <v>2646</v>
      </c>
      <c r="EX1357" s="68" t="str">
        <f t="shared" si="54"/>
        <v>소형</v>
      </c>
      <c r="GE1357" s="68">
        <v>45005</v>
      </c>
      <c r="GF1357" s="68" t="s">
        <v>4947</v>
      </c>
    </row>
    <row r="1358" spans="6:188" x14ac:dyDescent="0.3">
      <c r="F1358" s="68">
        <v>85302</v>
      </c>
      <c r="G1358" s="68">
        <v>2</v>
      </c>
      <c r="H1358" s="68">
        <v>185302</v>
      </c>
      <c r="I1358" s="68">
        <v>285300</v>
      </c>
      <c r="J1358" s="68" t="s">
        <v>13843</v>
      </c>
      <c r="K1358" s="68" t="s">
        <v>13841</v>
      </c>
      <c r="L1358" s="68">
        <v>0</v>
      </c>
      <c r="M1358" s="68">
        <v>0</v>
      </c>
      <c r="N1358" s="68">
        <v>0</v>
      </c>
      <c r="O1358" s="68">
        <v>526</v>
      </c>
      <c r="P1358" s="68">
        <v>0</v>
      </c>
      <c r="Q1358" s="68">
        <v>0</v>
      </c>
      <c r="R1358" s="68">
        <v>0</v>
      </c>
      <c r="S1358" s="68">
        <v>0</v>
      </c>
      <c r="T1358" s="68">
        <v>0</v>
      </c>
      <c r="U1358" s="68">
        <v>0</v>
      </c>
      <c r="V1358" s="68">
        <v>0</v>
      </c>
      <c r="W1358" s="68">
        <v>0</v>
      </c>
      <c r="X1358" s="68">
        <v>0</v>
      </c>
      <c r="Y1358" s="68">
        <v>0</v>
      </c>
      <c r="Z1358" s="68">
        <v>0</v>
      </c>
      <c r="AA1358" s="68">
        <v>0</v>
      </c>
      <c r="AB1358" s="68">
        <v>0</v>
      </c>
      <c r="AC1358" s="68">
        <v>0</v>
      </c>
      <c r="AD1358" s="68">
        <v>0</v>
      </c>
      <c r="AE1358" s="68">
        <v>0</v>
      </c>
      <c r="AF1358" s="68">
        <v>0</v>
      </c>
      <c r="AG1358" s="68">
        <v>0</v>
      </c>
      <c r="AH1358" s="68">
        <v>0</v>
      </c>
      <c r="AI1358" s="68">
        <v>0</v>
      </c>
      <c r="AJ1358" s="68">
        <v>0</v>
      </c>
      <c r="AK1358" s="68">
        <v>0</v>
      </c>
      <c r="AL1358" s="68">
        <v>0</v>
      </c>
      <c r="AM1358" s="68">
        <v>0</v>
      </c>
      <c r="AN1358" s="68">
        <v>0</v>
      </c>
      <c r="AO1358" s="68">
        <v>0</v>
      </c>
      <c r="AP1358" s="68" t="s">
        <v>10150</v>
      </c>
      <c r="AQ1358" s="68">
        <v>1</v>
      </c>
      <c r="AR1358" s="68">
        <v>0</v>
      </c>
      <c r="AS1358" s="68">
        <v>0</v>
      </c>
      <c r="AT1358" s="68">
        <v>3</v>
      </c>
      <c r="AU1358" s="68">
        <v>0</v>
      </c>
      <c r="AV1358" s="86">
        <v>4</v>
      </c>
      <c r="AX1358" s="1">
        <v>0</v>
      </c>
      <c r="AY1358" s="1">
        <v>0</v>
      </c>
      <c r="AZ1358" s="68">
        <v>0</v>
      </c>
      <c r="BA1358" s="68">
        <v>0</v>
      </c>
      <c r="EQ1358" s="68">
        <v>20950008</v>
      </c>
      <c r="ER1358" s="175">
        <v>1</v>
      </c>
      <c r="ES1358" s="68">
        <v>650</v>
      </c>
      <c r="ET1358" s="68">
        <v>8</v>
      </c>
      <c r="EU1358" s="68">
        <v>0</v>
      </c>
      <c r="EV1358" s="68">
        <v>150008</v>
      </c>
      <c r="EW1358" s="68" t="s">
        <v>2646</v>
      </c>
      <c r="EX1358" s="68" t="str">
        <f t="shared" si="54"/>
        <v>소형</v>
      </c>
      <c r="GE1358" s="68">
        <v>45006</v>
      </c>
      <c r="GF1358" s="68" t="s">
        <v>4948</v>
      </c>
    </row>
    <row r="1359" spans="6:188" x14ac:dyDescent="0.3">
      <c r="F1359" s="68">
        <v>85303</v>
      </c>
      <c r="G1359" s="68">
        <v>2</v>
      </c>
      <c r="H1359" s="68">
        <v>185303</v>
      </c>
      <c r="I1359" s="68">
        <v>285300</v>
      </c>
      <c r="J1359" s="68" t="s">
        <v>13844</v>
      </c>
      <c r="K1359" s="68" t="s">
        <v>13841</v>
      </c>
      <c r="L1359" s="68">
        <v>0</v>
      </c>
      <c r="M1359" s="68">
        <v>0</v>
      </c>
      <c r="N1359" s="68">
        <v>0</v>
      </c>
      <c r="O1359" s="68">
        <v>527</v>
      </c>
      <c r="P1359" s="68">
        <v>0</v>
      </c>
      <c r="Q1359" s="68">
        <v>0</v>
      </c>
      <c r="R1359" s="68">
        <v>0</v>
      </c>
      <c r="S1359" s="68">
        <v>0</v>
      </c>
      <c r="T1359" s="68">
        <v>0</v>
      </c>
      <c r="U1359" s="68">
        <v>0</v>
      </c>
      <c r="V1359" s="68">
        <v>0</v>
      </c>
      <c r="W1359" s="68">
        <v>0</v>
      </c>
      <c r="X1359" s="68">
        <v>0</v>
      </c>
      <c r="Y1359" s="68">
        <v>0</v>
      </c>
      <c r="Z1359" s="68">
        <v>0</v>
      </c>
      <c r="AA1359" s="68">
        <v>0</v>
      </c>
      <c r="AB1359" s="68">
        <v>0</v>
      </c>
      <c r="AC1359" s="68">
        <v>0</v>
      </c>
      <c r="AD1359" s="68">
        <v>0</v>
      </c>
      <c r="AE1359" s="68">
        <v>0</v>
      </c>
      <c r="AF1359" s="68">
        <v>0</v>
      </c>
      <c r="AG1359" s="68">
        <v>0</v>
      </c>
      <c r="AH1359" s="68">
        <v>0</v>
      </c>
      <c r="AI1359" s="68">
        <v>0</v>
      </c>
      <c r="AJ1359" s="68">
        <v>0</v>
      </c>
      <c r="AK1359" s="68">
        <v>0</v>
      </c>
      <c r="AL1359" s="68">
        <v>0</v>
      </c>
      <c r="AM1359" s="68">
        <v>0</v>
      </c>
      <c r="AN1359" s="68">
        <v>0</v>
      </c>
      <c r="AO1359" s="68">
        <v>0</v>
      </c>
      <c r="AP1359" s="68" t="s">
        <v>10150</v>
      </c>
      <c r="AQ1359" s="68">
        <v>1</v>
      </c>
      <c r="AR1359" s="68">
        <v>0</v>
      </c>
      <c r="AS1359" s="68">
        <v>0</v>
      </c>
      <c r="AT1359" s="68">
        <v>3</v>
      </c>
      <c r="AU1359" s="68">
        <v>0</v>
      </c>
      <c r="AV1359" s="86">
        <v>4</v>
      </c>
      <c r="AX1359" s="1">
        <v>0</v>
      </c>
      <c r="AY1359" s="1">
        <v>0</v>
      </c>
      <c r="AZ1359" s="68">
        <v>0</v>
      </c>
      <c r="BA1359" s="68">
        <v>0</v>
      </c>
      <c r="EQ1359" s="68">
        <v>21050008</v>
      </c>
      <c r="ER1359" s="175">
        <v>1</v>
      </c>
      <c r="ES1359" s="68">
        <v>650</v>
      </c>
      <c r="ET1359" s="68">
        <v>8</v>
      </c>
      <c r="EU1359" s="68">
        <v>0</v>
      </c>
      <c r="EV1359" s="68">
        <v>150008</v>
      </c>
      <c r="EW1359" s="68" t="s">
        <v>2646</v>
      </c>
      <c r="EX1359" s="68" t="str">
        <f t="shared" si="54"/>
        <v>소형</v>
      </c>
      <c r="GE1359" s="68">
        <v>45007</v>
      </c>
      <c r="GF1359" s="68" t="s">
        <v>4949</v>
      </c>
    </row>
    <row r="1360" spans="6:188" x14ac:dyDescent="0.3">
      <c r="F1360" s="68">
        <v>85304</v>
      </c>
      <c r="G1360" s="68">
        <v>2</v>
      </c>
      <c r="H1360" s="68">
        <v>185304</v>
      </c>
      <c r="I1360" s="68">
        <v>285300</v>
      </c>
      <c r="J1360" s="68" t="s">
        <v>13845</v>
      </c>
      <c r="K1360" s="68" t="s">
        <v>13841</v>
      </c>
      <c r="L1360" s="68">
        <v>0</v>
      </c>
      <c r="M1360" s="68">
        <v>0</v>
      </c>
      <c r="N1360" s="68">
        <v>0</v>
      </c>
      <c r="O1360" s="68">
        <v>528</v>
      </c>
      <c r="P1360" s="68">
        <v>0</v>
      </c>
      <c r="Q1360" s="68">
        <v>0</v>
      </c>
      <c r="R1360" s="68">
        <v>0</v>
      </c>
      <c r="S1360" s="68">
        <v>0</v>
      </c>
      <c r="T1360" s="68">
        <v>0</v>
      </c>
      <c r="U1360" s="68">
        <v>0</v>
      </c>
      <c r="V1360" s="68">
        <v>0</v>
      </c>
      <c r="W1360" s="68">
        <v>0</v>
      </c>
      <c r="X1360" s="68">
        <v>0</v>
      </c>
      <c r="Y1360" s="68">
        <v>0</v>
      </c>
      <c r="Z1360" s="68">
        <v>0</v>
      </c>
      <c r="AA1360" s="68">
        <v>0</v>
      </c>
      <c r="AB1360" s="68">
        <v>0</v>
      </c>
      <c r="AC1360" s="68">
        <v>0</v>
      </c>
      <c r="AD1360" s="68">
        <v>0</v>
      </c>
      <c r="AE1360" s="68">
        <v>0</v>
      </c>
      <c r="AF1360" s="68">
        <v>0</v>
      </c>
      <c r="AG1360" s="68">
        <v>0</v>
      </c>
      <c r="AH1360" s="68">
        <v>0</v>
      </c>
      <c r="AI1360" s="68">
        <v>0</v>
      </c>
      <c r="AJ1360" s="68">
        <v>0</v>
      </c>
      <c r="AK1360" s="68">
        <v>0</v>
      </c>
      <c r="AL1360" s="68">
        <v>0</v>
      </c>
      <c r="AM1360" s="68">
        <v>0</v>
      </c>
      <c r="AN1360" s="68">
        <v>0</v>
      </c>
      <c r="AO1360" s="68">
        <v>0</v>
      </c>
      <c r="AP1360" s="68" t="s">
        <v>10150</v>
      </c>
      <c r="AQ1360" s="68">
        <v>1</v>
      </c>
      <c r="AR1360" s="68">
        <v>0</v>
      </c>
      <c r="AS1360" s="68">
        <v>0</v>
      </c>
      <c r="AT1360" s="68">
        <v>3</v>
      </c>
      <c r="AU1360" s="68">
        <v>0</v>
      </c>
      <c r="AV1360" s="86">
        <v>4</v>
      </c>
      <c r="AX1360" s="1">
        <v>0</v>
      </c>
      <c r="AY1360" s="1">
        <v>0</v>
      </c>
      <c r="AZ1360" s="68">
        <v>0</v>
      </c>
      <c r="BA1360" s="68">
        <v>0</v>
      </c>
      <c r="EQ1360" s="68">
        <v>21150008</v>
      </c>
      <c r="ER1360" s="175">
        <v>1</v>
      </c>
      <c r="ES1360" s="68">
        <v>650</v>
      </c>
      <c r="ET1360" s="68">
        <v>8</v>
      </c>
      <c r="EU1360" s="68">
        <v>0</v>
      </c>
      <c r="EV1360" s="68">
        <v>150008</v>
      </c>
      <c r="EW1360" s="68" t="s">
        <v>2646</v>
      </c>
      <c r="EX1360" s="68" t="str">
        <f t="shared" si="54"/>
        <v>소형</v>
      </c>
      <c r="GE1360" s="68">
        <v>45008</v>
      </c>
      <c r="GF1360" s="68" t="s">
        <v>4950</v>
      </c>
    </row>
    <row r="1361" spans="6:188" x14ac:dyDescent="0.3">
      <c r="F1361" s="68">
        <v>85305</v>
      </c>
      <c r="G1361" s="68">
        <v>2</v>
      </c>
      <c r="H1361" s="68">
        <v>185305</v>
      </c>
      <c r="I1361" s="68">
        <v>285300</v>
      </c>
      <c r="J1361" s="68" t="s">
        <v>13846</v>
      </c>
      <c r="K1361" s="68" t="s">
        <v>13841</v>
      </c>
      <c r="L1361" s="68">
        <v>0</v>
      </c>
      <c r="M1361" s="68">
        <v>0</v>
      </c>
      <c r="N1361" s="68">
        <v>0</v>
      </c>
      <c r="O1361" s="68">
        <v>529</v>
      </c>
      <c r="P1361" s="68">
        <v>0</v>
      </c>
      <c r="Q1361" s="68">
        <v>0</v>
      </c>
      <c r="R1361" s="68">
        <v>0</v>
      </c>
      <c r="S1361" s="68">
        <v>0</v>
      </c>
      <c r="T1361" s="68">
        <v>0</v>
      </c>
      <c r="U1361" s="68">
        <v>0</v>
      </c>
      <c r="V1361" s="68">
        <v>0</v>
      </c>
      <c r="W1361" s="68">
        <v>0</v>
      </c>
      <c r="X1361" s="68">
        <v>0</v>
      </c>
      <c r="Y1361" s="68">
        <v>0</v>
      </c>
      <c r="Z1361" s="68">
        <v>0</v>
      </c>
      <c r="AA1361" s="68">
        <v>0</v>
      </c>
      <c r="AB1361" s="68">
        <v>0</v>
      </c>
      <c r="AC1361" s="68">
        <v>0</v>
      </c>
      <c r="AD1361" s="68">
        <v>0</v>
      </c>
      <c r="AE1361" s="68">
        <v>0</v>
      </c>
      <c r="AF1361" s="68">
        <v>0</v>
      </c>
      <c r="AG1361" s="68">
        <v>0</v>
      </c>
      <c r="AH1361" s="68">
        <v>0</v>
      </c>
      <c r="AI1361" s="68">
        <v>0</v>
      </c>
      <c r="AJ1361" s="68">
        <v>0</v>
      </c>
      <c r="AK1361" s="68">
        <v>0</v>
      </c>
      <c r="AL1361" s="68">
        <v>0</v>
      </c>
      <c r="AM1361" s="68">
        <v>0</v>
      </c>
      <c r="AN1361" s="68">
        <v>0</v>
      </c>
      <c r="AO1361" s="68">
        <v>0</v>
      </c>
      <c r="AP1361" s="68" t="s">
        <v>10150</v>
      </c>
      <c r="AQ1361" s="68">
        <v>1</v>
      </c>
      <c r="AR1361" s="68">
        <v>0</v>
      </c>
      <c r="AS1361" s="68">
        <v>0</v>
      </c>
      <c r="AT1361" s="68">
        <v>3</v>
      </c>
      <c r="AU1361" s="68">
        <v>0</v>
      </c>
      <c r="AV1361" s="86">
        <v>4</v>
      </c>
      <c r="AX1361" s="1">
        <v>0</v>
      </c>
      <c r="AY1361" s="1">
        <v>0</v>
      </c>
      <c r="AZ1361" s="68">
        <v>0</v>
      </c>
      <c r="BA1361" s="68">
        <v>0</v>
      </c>
      <c r="EQ1361" s="68">
        <v>21250008</v>
      </c>
      <c r="ER1361" s="175">
        <v>1</v>
      </c>
      <c r="ES1361" s="68">
        <v>650</v>
      </c>
      <c r="ET1361" s="68">
        <v>8</v>
      </c>
      <c r="EU1361" s="68">
        <v>0</v>
      </c>
      <c r="EV1361" s="68">
        <v>150008</v>
      </c>
      <c r="EW1361" s="68" t="s">
        <v>2646</v>
      </c>
      <c r="EX1361" s="68" t="str">
        <f t="shared" si="54"/>
        <v>소형</v>
      </c>
      <c r="GE1361" s="68">
        <v>45009</v>
      </c>
      <c r="GF1361" s="68" t="s">
        <v>4733</v>
      </c>
    </row>
    <row r="1362" spans="6:188" x14ac:dyDescent="0.3">
      <c r="F1362" s="68">
        <v>85306</v>
      </c>
      <c r="G1362" s="68">
        <v>2</v>
      </c>
      <c r="H1362" s="68">
        <v>185306</v>
      </c>
      <c r="I1362" s="68">
        <v>285146</v>
      </c>
      <c r="J1362" s="68" t="s">
        <v>13847</v>
      </c>
      <c r="K1362" s="68" t="s">
        <v>12532</v>
      </c>
      <c r="L1362" s="68">
        <v>0</v>
      </c>
      <c r="M1362" s="68">
        <v>0</v>
      </c>
      <c r="N1362" s="68">
        <v>0</v>
      </c>
      <c r="O1362" s="68">
        <v>530</v>
      </c>
      <c r="P1362" s="68">
        <v>0</v>
      </c>
      <c r="Q1362" s="68">
        <v>0</v>
      </c>
      <c r="R1362" s="68">
        <v>0</v>
      </c>
      <c r="S1362" s="68">
        <v>0</v>
      </c>
      <c r="T1362" s="68">
        <v>0</v>
      </c>
      <c r="U1362" s="68">
        <v>0</v>
      </c>
      <c r="V1362" s="68">
        <v>0</v>
      </c>
      <c r="W1362" s="68">
        <v>0</v>
      </c>
      <c r="X1362" s="68">
        <v>0</v>
      </c>
      <c r="Y1362" s="68">
        <v>0</v>
      </c>
      <c r="Z1362" s="68">
        <v>0</v>
      </c>
      <c r="AA1362" s="68">
        <v>0</v>
      </c>
      <c r="AB1362" s="68">
        <v>0</v>
      </c>
      <c r="AC1362" s="68">
        <v>0</v>
      </c>
      <c r="AD1362" s="68">
        <v>0</v>
      </c>
      <c r="AE1362" s="68">
        <v>0</v>
      </c>
      <c r="AF1362" s="68">
        <v>0</v>
      </c>
      <c r="AG1362" s="68">
        <v>0</v>
      </c>
      <c r="AH1362" s="68">
        <v>0</v>
      </c>
      <c r="AI1362" s="68">
        <v>0</v>
      </c>
      <c r="AJ1362" s="68">
        <v>0</v>
      </c>
      <c r="AK1362" s="68">
        <v>0</v>
      </c>
      <c r="AL1362" s="68">
        <v>0</v>
      </c>
      <c r="AM1362" s="68">
        <v>0</v>
      </c>
      <c r="AN1362" s="68">
        <v>0</v>
      </c>
      <c r="AO1362" s="68">
        <v>0</v>
      </c>
      <c r="AP1362" s="68" t="s">
        <v>10150</v>
      </c>
      <c r="AQ1362" s="68">
        <v>1</v>
      </c>
      <c r="AR1362" s="68">
        <v>0</v>
      </c>
      <c r="AS1362" s="68">
        <v>0</v>
      </c>
      <c r="AT1362" s="68">
        <v>0</v>
      </c>
      <c r="AU1362" s="68">
        <v>0</v>
      </c>
      <c r="AV1362" s="86">
        <v>4</v>
      </c>
      <c r="AX1362" s="1">
        <v>0</v>
      </c>
      <c r="AY1362" s="1">
        <v>0</v>
      </c>
      <c r="AZ1362" s="68">
        <v>0</v>
      </c>
      <c r="BA1362" s="68">
        <v>0</v>
      </c>
      <c r="EQ1362" s="68">
        <v>30150008</v>
      </c>
      <c r="ER1362" s="175">
        <v>1</v>
      </c>
      <c r="ES1362" s="68">
        <v>650</v>
      </c>
      <c r="ET1362" s="68">
        <v>8</v>
      </c>
      <c r="EU1362" s="68">
        <v>0</v>
      </c>
      <c r="EV1362" s="68">
        <v>150008</v>
      </c>
      <c r="EW1362" s="68" t="s">
        <v>2646</v>
      </c>
      <c r="EX1362" s="68" t="str">
        <f t="shared" si="54"/>
        <v>소형</v>
      </c>
      <c r="GE1362" s="68">
        <v>45100</v>
      </c>
      <c r="GF1362" s="68" t="s">
        <v>4951</v>
      </c>
    </row>
    <row r="1363" spans="6:188" x14ac:dyDescent="0.3">
      <c r="F1363" s="68">
        <v>85307</v>
      </c>
      <c r="G1363" s="68">
        <v>2</v>
      </c>
      <c r="H1363" s="68">
        <v>185307</v>
      </c>
      <c r="I1363" s="68">
        <v>285189</v>
      </c>
      <c r="J1363" s="68" t="s">
        <v>13848</v>
      </c>
      <c r="K1363" s="68" t="s">
        <v>12589</v>
      </c>
      <c r="L1363" s="68">
        <v>0</v>
      </c>
      <c r="M1363" s="68">
        <v>0</v>
      </c>
      <c r="N1363" s="68">
        <v>0</v>
      </c>
      <c r="O1363" s="68">
        <v>531</v>
      </c>
      <c r="P1363" s="68">
        <v>0</v>
      </c>
      <c r="Q1363" s="68">
        <v>0</v>
      </c>
      <c r="R1363" s="68">
        <v>0</v>
      </c>
      <c r="S1363" s="68">
        <v>0</v>
      </c>
      <c r="T1363" s="68">
        <v>0</v>
      </c>
      <c r="U1363" s="68">
        <v>0</v>
      </c>
      <c r="V1363" s="68">
        <v>0</v>
      </c>
      <c r="W1363" s="68">
        <v>0</v>
      </c>
      <c r="X1363" s="68">
        <v>0</v>
      </c>
      <c r="Y1363" s="68">
        <v>0</v>
      </c>
      <c r="Z1363" s="68">
        <v>0</v>
      </c>
      <c r="AA1363" s="68">
        <v>0</v>
      </c>
      <c r="AB1363" s="68">
        <v>0</v>
      </c>
      <c r="AC1363" s="68">
        <v>0</v>
      </c>
      <c r="AD1363" s="68">
        <v>0</v>
      </c>
      <c r="AE1363" s="68">
        <v>0</v>
      </c>
      <c r="AF1363" s="68">
        <v>0</v>
      </c>
      <c r="AG1363" s="68">
        <v>0</v>
      </c>
      <c r="AH1363" s="68">
        <v>0</v>
      </c>
      <c r="AI1363" s="68">
        <v>0</v>
      </c>
      <c r="AJ1363" s="68">
        <v>0</v>
      </c>
      <c r="AK1363" s="68">
        <v>0</v>
      </c>
      <c r="AL1363" s="68">
        <v>0</v>
      </c>
      <c r="AM1363" s="68">
        <v>0</v>
      </c>
      <c r="AN1363" s="68">
        <v>0</v>
      </c>
      <c r="AO1363" s="68">
        <v>0</v>
      </c>
      <c r="AP1363" s="68" t="s">
        <v>12590</v>
      </c>
      <c r="AQ1363" s="68">
        <v>1</v>
      </c>
      <c r="AR1363" s="68">
        <v>0</v>
      </c>
      <c r="AS1363" s="68">
        <v>0</v>
      </c>
      <c r="AT1363" s="68">
        <v>640</v>
      </c>
      <c r="AU1363" s="68">
        <v>0</v>
      </c>
      <c r="AV1363" s="86">
        <v>4</v>
      </c>
      <c r="AX1363" s="1">
        <v>0</v>
      </c>
      <c r="AY1363" s="1">
        <v>0</v>
      </c>
      <c r="AZ1363" s="68">
        <v>0</v>
      </c>
      <c r="BA1363" s="68">
        <v>0</v>
      </c>
      <c r="EQ1363" s="68">
        <v>30250008</v>
      </c>
      <c r="ER1363" s="175">
        <v>1</v>
      </c>
      <c r="ES1363" s="68">
        <v>650</v>
      </c>
      <c r="ET1363" s="68">
        <v>8</v>
      </c>
      <c r="EU1363" s="68">
        <v>0</v>
      </c>
      <c r="EV1363" s="68">
        <v>150008</v>
      </c>
      <c r="EW1363" s="68" t="s">
        <v>2646</v>
      </c>
      <c r="EX1363" s="68" t="str">
        <f t="shared" si="54"/>
        <v>소형</v>
      </c>
      <c r="GE1363" s="68">
        <v>45101</v>
      </c>
      <c r="GF1363" s="68" t="s">
        <v>4952</v>
      </c>
    </row>
    <row r="1364" spans="6:188" x14ac:dyDescent="0.3">
      <c r="F1364" s="68">
        <v>85308</v>
      </c>
      <c r="G1364" s="68">
        <v>2</v>
      </c>
      <c r="H1364" s="68">
        <v>185308</v>
      </c>
      <c r="I1364" s="68">
        <v>285308</v>
      </c>
      <c r="J1364" s="68" t="s">
        <v>3637</v>
      </c>
      <c r="K1364" s="68">
        <v>0</v>
      </c>
      <c r="L1364" s="68">
        <v>0</v>
      </c>
      <c r="M1364" s="68">
        <v>0</v>
      </c>
      <c r="N1364" s="68">
        <v>0</v>
      </c>
      <c r="O1364" s="68">
        <v>2061</v>
      </c>
      <c r="P1364" s="68">
        <v>0</v>
      </c>
      <c r="Q1364" s="68">
        <v>0</v>
      </c>
      <c r="R1364" s="68">
        <v>0</v>
      </c>
      <c r="S1364" s="68">
        <v>0</v>
      </c>
      <c r="T1364" s="68">
        <v>0</v>
      </c>
      <c r="U1364" s="68">
        <v>0</v>
      </c>
      <c r="V1364" s="68">
        <v>0</v>
      </c>
      <c r="W1364" s="68">
        <v>0</v>
      </c>
      <c r="X1364" s="68">
        <v>0</v>
      </c>
      <c r="Y1364" s="68">
        <v>0</v>
      </c>
      <c r="Z1364" s="68">
        <v>0</v>
      </c>
      <c r="AA1364" s="68">
        <v>0</v>
      </c>
      <c r="AB1364" s="68">
        <v>0</v>
      </c>
      <c r="AC1364" s="68">
        <v>0</v>
      </c>
      <c r="AD1364" s="68">
        <v>0</v>
      </c>
      <c r="AE1364" s="68">
        <v>0</v>
      </c>
      <c r="AF1364" s="68">
        <v>0</v>
      </c>
      <c r="AG1364" s="68">
        <v>0</v>
      </c>
      <c r="AH1364" s="68">
        <v>0</v>
      </c>
      <c r="AI1364" s="68">
        <v>0</v>
      </c>
      <c r="AJ1364" s="68">
        <v>0</v>
      </c>
      <c r="AK1364" s="68">
        <v>0</v>
      </c>
      <c r="AL1364" s="68">
        <v>0</v>
      </c>
      <c r="AM1364" s="68">
        <v>0</v>
      </c>
      <c r="AN1364" s="68">
        <v>0</v>
      </c>
      <c r="AO1364" s="68">
        <v>0</v>
      </c>
      <c r="AP1364" s="68" t="s">
        <v>13849</v>
      </c>
      <c r="AQ1364" s="68">
        <v>1</v>
      </c>
      <c r="AR1364" s="68">
        <v>0</v>
      </c>
      <c r="AS1364" s="68">
        <v>0</v>
      </c>
      <c r="AT1364" s="68">
        <v>0</v>
      </c>
      <c r="AU1364" s="68">
        <v>0</v>
      </c>
      <c r="AV1364" s="86">
        <v>4</v>
      </c>
      <c r="AX1364" s="1">
        <v>0</v>
      </c>
      <c r="AY1364" s="1">
        <v>0</v>
      </c>
      <c r="AZ1364" s="68">
        <v>0</v>
      </c>
      <c r="BA1364" s="68">
        <v>0</v>
      </c>
      <c r="EQ1364" s="68">
        <v>30350008</v>
      </c>
      <c r="ER1364" s="175">
        <v>1</v>
      </c>
      <c r="ES1364" s="68">
        <v>650</v>
      </c>
      <c r="ET1364" s="68">
        <v>8</v>
      </c>
      <c r="EU1364" s="68">
        <v>0</v>
      </c>
      <c r="EV1364" s="68">
        <v>150008</v>
      </c>
      <c r="EW1364" s="68" t="s">
        <v>2646</v>
      </c>
      <c r="EX1364" s="68" t="str">
        <f t="shared" si="54"/>
        <v>소형</v>
      </c>
      <c r="GE1364" s="68">
        <v>45102</v>
      </c>
      <c r="GF1364" s="68" t="s">
        <v>3884</v>
      </c>
    </row>
    <row r="1365" spans="6:188" x14ac:dyDescent="0.3">
      <c r="F1365" s="68">
        <v>85309</v>
      </c>
      <c r="G1365" s="68">
        <v>2</v>
      </c>
      <c r="H1365" s="68">
        <v>185309</v>
      </c>
      <c r="I1365" s="68">
        <v>285286</v>
      </c>
      <c r="J1365" s="68" t="s">
        <v>13850</v>
      </c>
      <c r="K1365" s="68" t="s">
        <v>13816</v>
      </c>
      <c r="L1365" s="68">
        <v>0</v>
      </c>
      <c r="M1365" s="68">
        <v>0</v>
      </c>
      <c r="N1365" s="68">
        <v>0</v>
      </c>
      <c r="O1365" s="68">
        <v>532</v>
      </c>
      <c r="P1365" s="68">
        <v>0</v>
      </c>
      <c r="Q1365" s="68">
        <v>0</v>
      </c>
      <c r="R1365" s="68">
        <v>0</v>
      </c>
      <c r="S1365" s="68">
        <v>0</v>
      </c>
      <c r="T1365" s="68">
        <v>5</v>
      </c>
      <c r="U1365" s="68">
        <v>0</v>
      </c>
      <c r="V1365" s="68">
        <v>0</v>
      </c>
      <c r="W1365" s="68">
        <v>0</v>
      </c>
      <c r="X1365" s="68">
        <v>0</v>
      </c>
      <c r="Y1365" s="68">
        <v>0</v>
      </c>
      <c r="Z1365" s="68">
        <v>0</v>
      </c>
      <c r="AA1365" s="68">
        <v>0</v>
      </c>
      <c r="AB1365" s="68">
        <v>0</v>
      </c>
      <c r="AC1365" s="68">
        <v>0</v>
      </c>
      <c r="AD1365" s="68">
        <v>0</v>
      </c>
      <c r="AE1365" s="68">
        <v>0</v>
      </c>
      <c r="AF1365" s="68">
        <v>0</v>
      </c>
      <c r="AG1365" s="68">
        <v>0</v>
      </c>
      <c r="AH1365" s="68">
        <v>0</v>
      </c>
      <c r="AI1365" s="68">
        <v>0</v>
      </c>
      <c r="AJ1365" s="68">
        <v>0</v>
      </c>
      <c r="AK1365" s="68">
        <v>0</v>
      </c>
      <c r="AL1365" s="68">
        <v>0</v>
      </c>
      <c r="AM1365" s="68">
        <v>0</v>
      </c>
      <c r="AN1365" s="68">
        <v>0</v>
      </c>
      <c r="AO1365" s="68">
        <v>0</v>
      </c>
      <c r="AP1365" s="68" t="s">
        <v>1460</v>
      </c>
      <c r="AQ1365" s="68">
        <v>1</v>
      </c>
      <c r="AR1365" s="68">
        <v>0</v>
      </c>
      <c r="AS1365" s="68">
        <v>0</v>
      </c>
      <c r="AT1365" s="68">
        <v>0</v>
      </c>
      <c r="AU1365" s="68">
        <v>0</v>
      </c>
      <c r="AV1365" s="86">
        <v>4</v>
      </c>
      <c r="AX1365" s="1">
        <v>0</v>
      </c>
      <c r="AY1365" s="1">
        <v>0</v>
      </c>
      <c r="AZ1365" s="68">
        <v>0</v>
      </c>
      <c r="BA1365" s="68">
        <v>0</v>
      </c>
      <c r="EQ1365" s="68">
        <v>30450008</v>
      </c>
      <c r="ER1365" s="175">
        <v>1</v>
      </c>
      <c r="ES1365" s="68">
        <v>650</v>
      </c>
      <c r="ET1365" s="68">
        <v>8</v>
      </c>
      <c r="EU1365" s="68">
        <v>0</v>
      </c>
      <c r="EV1365" s="68">
        <v>150008</v>
      </c>
      <c r="EW1365" s="68" t="s">
        <v>2646</v>
      </c>
      <c r="EX1365" s="68" t="str">
        <f t="shared" si="54"/>
        <v>소형</v>
      </c>
      <c r="GE1365" s="68">
        <v>45103</v>
      </c>
      <c r="GF1365" s="68" t="s">
        <v>3883</v>
      </c>
    </row>
    <row r="1366" spans="6:188" x14ac:dyDescent="0.3">
      <c r="F1366" s="68">
        <v>85310</v>
      </c>
      <c r="G1366" s="68">
        <v>2</v>
      </c>
      <c r="H1366" s="68">
        <v>185310</v>
      </c>
      <c r="I1366" s="68">
        <v>285310</v>
      </c>
      <c r="J1366" s="68" t="s">
        <v>13851</v>
      </c>
      <c r="K1366" s="68" t="s">
        <v>13852</v>
      </c>
      <c r="L1366" s="68">
        <v>0</v>
      </c>
      <c r="M1366" s="68">
        <v>0</v>
      </c>
      <c r="N1366" s="68">
        <v>0</v>
      </c>
      <c r="O1366" s="68">
        <v>535</v>
      </c>
      <c r="P1366" s="68">
        <v>0</v>
      </c>
      <c r="Q1366" s="68">
        <v>0</v>
      </c>
      <c r="R1366" s="68">
        <v>0</v>
      </c>
      <c r="S1366" s="68">
        <v>0</v>
      </c>
      <c r="T1366" s="68">
        <v>0</v>
      </c>
      <c r="U1366" s="68">
        <v>0</v>
      </c>
      <c r="V1366" s="68">
        <v>0</v>
      </c>
      <c r="W1366" s="68">
        <v>0</v>
      </c>
      <c r="X1366" s="68">
        <v>0</v>
      </c>
      <c r="Y1366" s="68">
        <v>0</v>
      </c>
      <c r="Z1366" s="68">
        <v>0</v>
      </c>
      <c r="AA1366" s="68">
        <v>0</v>
      </c>
      <c r="AB1366" s="68">
        <v>0</v>
      </c>
      <c r="AC1366" s="68">
        <v>0</v>
      </c>
      <c r="AD1366" s="68">
        <v>0</v>
      </c>
      <c r="AE1366" s="68">
        <v>0</v>
      </c>
      <c r="AF1366" s="68">
        <v>0</v>
      </c>
      <c r="AG1366" s="68">
        <v>0</v>
      </c>
      <c r="AH1366" s="68">
        <v>0</v>
      </c>
      <c r="AI1366" s="68">
        <v>0</v>
      </c>
      <c r="AJ1366" s="68">
        <v>0</v>
      </c>
      <c r="AK1366" s="68">
        <v>0</v>
      </c>
      <c r="AL1366" s="68">
        <v>0</v>
      </c>
      <c r="AM1366" s="68">
        <v>0</v>
      </c>
      <c r="AN1366" s="68">
        <v>0</v>
      </c>
      <c r="AO1366" s="68">
        <v>0</v>
      </c>
      <c r="AP1366" s="68" t="s">
        <v>12533</v>
      </c>
      <c r="AQ1366" s="68">
        <v>1</v>
      </c>
      <c r="AR1366" s="68">
        <v>0</v>
      </c>
      <c r="AS1366" s="68">
        <v>0</v>
      </c>
      <c r="AT1366" s="68">
        <v>16</v>
      </c>
      <c r="AU1366" s="68">
        <v>0</v>
      </c>
      <c r="AV1366" s="86">
        <v>4</v>
      </c>
      <c r="AX1366" s="1">
        <v>0</v>
      </c>
      <c r="AY1366" s="1">
        <v>0</v>
      </c>
      <c r="AZ1366" s="68">
        <v>0</v>
      </c>
      <c r="BA1366" s="68">
        <v>0</v>
      </c>
      <c r="EQ1366" s="68">
        <v>30550008</v>
      </c>
      <c r="ER1366" s="175">
        <v>1</v>
      </c>
      <c r="ES1366" s="68">
        <v>650</v>
      </c>
      <c r="ET1366" s="68">
        <v>8</v>
      </c>
      <c r="EU1366" s="68">
        <v>0</v>
      </c>
      <c r="EV1366" s="68">
        <v>150008</v>
      </c>
      <c r="EW1366" s="68" t="s">
        <v>2646</v>
      </c>
      <c r="EX1366" s="68" t="str">
        <f t="shared" si="54"/>
        <v>소형</v>
      </c>
      <c r="GE1366" s="68">
        <v>45200</v>
      </c>
      <c r="GF1366" s="68" t="s">
        <v>4953</v>
      </c>
    </row>
    <row r="1367" spans="6:188" x14ac:dyDescent="0.3">
      <c r="F1367" s="68">
        <v>85311</v>
      </c>
      <c r="G1367" s="68">
        <v>2</v>
      </c>
      <c r="H1367" s="68">
        <v>185311</v>
      </c>
      <c r="I1367" s="68">
        <v>285288</v>
      </c>
      <c r="J1367" s="68" t="s">
        <v>13853</v>
      </c>
      <c r="K1367" s="68" t="s">
        <v>13820</v>
      </c>
      <c r="L1367" s="68">
        <v>0</v>
      </c>
      <c r="M1367" s="68">
        <v>0</v>
      </c>
      <c r="N1367" s="68">
        <v>0</v>
      </c>
      <c r="O1367" s="68">
        <v>536</v>
      </c>
      <c r="P1367" s="68">
        <v>0</v>
      </c>
      <c r="Q1367" s="68">
        <v>0</v>
      </c>
      <c r="R1367" s="68">
        <v>0</v>
      </c>
      <c r="S1367" s="68">
        <v>0</v>
      </c>
      <c r="T1367" s="68">
        <v>0</v>
      </c>
      <c r="U1367" s="68">
        <v>0</v>
      </c>
      <c r="V1367" s="68">
        <v>0</v>
      </c>
      <c r="W1367" s="68">
        <v>0</v>
      </c>
      <c r="X1367" s="68">
        <v>0</v>
      </c>
      <c r="Y1367" s="68">
        <v>0</v>
      </c>
      <c r="Z1367" s="68">
        <v>0</v>
      </c>
      <c r="AA1367" s="68">
        <v>0</v>
      </c>
      <c r="AB1367" s="68">
        <v>0</v>
      </c>
      <c r="AC1367" s="68">
        <v>0</v>
      </c>
      <c r="AD1367" s="68">
        <v>0</v>
      </c>
      <c r="AE1367" s="68">
        <v>0</v>
      </c>
      <c r="AF1367" s="68">
        <v>0</v>
      </c>
      <c r="AG1367" s="68">
        <v>0</v>
      </c>
      <c r="AH1367" s="68">
        <v>0</v>
      </c>
      <c r="AI1367" s="68">
        <v>0</v>
      </c>
      <c r="AJ1367" s="68">
        <v>0</v>
      </c>
      <c r="AK1367" s="68">
        <v>0</v>
      </c>
      <c r="AL1367" s="68">
        <v>0</v>
      </c>
      <c r="AM1367" s="68">
        <v>0</v>
      </c>
      <c r="AN1367" s="68">
        <v>0</v>
      </c>
      <c r="AO1367" s="68">
        <v>0</v>
      </c>
      <c r="AP1367" s="68" t="s">
        <v>12610</v>
      </c>
      <c r="AQ1367" s="68">
        <v>1</v>
      </c>
      <c r="AR1367" s="68">
        <v>0</v>
      </c>
      <c r="AS1367" s="68">
        <v>0</v>
      </c>
      <c r="AT1367" s="68">
        <v>16</v>
      </c>
      <c r="AU1367" s="68">
        <v>0</v>
      </c>
      <c r="AV1367" s="86">
        <v>4</v>
      </c>
      <c r="AX1367" s="1">
        <v>0</v>
      </c>
      <c r="AY1367" s="1">
        <v>0</v>
      </c>
      <c r="AZ1367" s="68">
        <v>0</v>
      </c>
      <c r="BA1367" s="68">
        <v>0</v>
      </c>
      <c r="EQ1367" s="68">
        <v>30650008</v>
      </c>
      <c r="ER1367" s="175">
        <v>1</v>
      </c>
      <c r="ES1367" s="68">
        <v>650</v>
      </c>
      <c r="ET1367" s="68">
        <v>8</v>
      </c>
      <c r="EU1367" s="68">
        <v>0</v>
      </c>
      <c r="EV1367" s="68">
        <v>150008</v>
      </c>
      <c r="EW1367" s="68" t="s">
        <v>2646</v>
      </c>
      <c r="EX1367" s="68" t="str">
        <f t="shared" si="54"/>
        <v>소형</v>
      </c>
      <c r="GE1367" s="68">
        <v>45201</v>
      </c>
      <c r="GF1367" s="68" t="s">
        <v>4954</v>
      </c>
    </row>
    <row r="1368" spans="6:188" x14ac:dyDescent="0.3">
      <c r="F1368" s="68">
        <v>85312</v>
      </c>
      <c r="G1368" s="68">
        <v>2</v>
      </c>
      <c r="H1368" s="68">
        <v>185312</v>
      </c>
      <c r="I1368" s="68">
        <v>285289</v>
      </c>
      <c r="J1368" s="68" t="s">
        <v>13854</v>
      </c>
      <c r="K1368" s="68" t="s">
        <v>12638</v>
      </c>
      <c r="L1368" s="68">
        <v>0</v>
      </c>
      <c r="M1368" s="68">
        <v>0</v>
      </c>
      <c r="N1368" s="68">
        <v>0</v>
      </c>
      <c r="O1368" s="68">
        <v>537</v>
      </c>
      <c r="P1368" s="68">
        <v>0</v>
      </c>
      <c r="Q1368" s="68">
        <v>0</v>
      </c>
      <c r="R1368" s="68">
        <v>0</v>
      </c>
      <c r="S1368" s="68">
        <v>0</v>
      </c>
      <c r="T1368" s="68">
        <v>0</v>
      </c>
      <c r="U1368" s="68">
        <v>0</v>
      </c>
      <c r="V1368" s="68">
        <v>0</v>
      </c>
      <c r="W1368" s="68">
        <v>0</v>
      </c>
      <c r="X1368" s="68">
        <v>0</v>
      </c>
      <c r="Y1368" s="68">
        <v>0</v>
      </c>
      <c r="Z1368" s="68">
        <v>0</v>
      </c>
      <c r="AA1368" s="68">
        <v>0</v>
      </c>
      <c r="AB1368" s="68">
        <v>0</v>
      </c>
      <c r="AC1368" s="68">
        <v>0</v>
      </c>
      <c r="AD1368" s="68">
        <v>0</v>
      </c>
      <c r="AE1368" s="68">
        <v>0</v>
      </c>
      <c r="AF1368" s="68">
        <v>0</v>
      </c>
      <c r="AG1368" s="68">
        <v>0</v>
      </c>
      <c r="AH1368" s="68">
        <v>0</v>
      </c>
      <c r="AI1368" s="68">
        <v>0</v>
      </c>
      <c r="AJ1368" s="68">
        <v>0</v>
      </c>
      <c r="AK1368" s="68">
        <v>0</v>
      </c>
      <c r="AL1368" s="68">
        <v>0</v>
      </c>
      <c r="AM1368" s="68">
        <v>0</v>
      </c>
      <c r="AN1368" s="68">
        <v>0</v>
      </c>
      <c r="AO1368" s="68">
        <v>0</v>
      </c>
      <c r="AP1368" s="68" t="s">
        <v>12639</v>
      </c>
      <c r="AQ1368" s="68">
        <v>1</v>
      </c>
      <c r="AR1368" s="68">
        <v>0</v>
      </c>
      <c r="AS1368" s="68">
        <v>0</v>
      </c>
      <c r="AT1368" s="68">
        <v>16</v>
      </c>
      <c r="AU1368" s="68">
        <v>0</v>
      </c>
      <c r="AV1368" s="86">
        <v>4</v>
      </c>
      <c r="AX1368" s="1">
        <v>0</v>
      </c>
      <c r="AY1368" s="1">
        <v>0</v>
      </c>
      <c r="AZ1368" s="68">
        <v>0</v>
      </c>
      <c r="BA1368" s="68">
        <v>0</v>
      </c>
      <c r="EQ1368" s="68">
        <v>30750008</v>
      </c>
      <c r="ER1368" s="175">
        <v>1</v>
      </c>
      <c r="ES1368" s="68">
        <v>650</v>
      </c>
      <c r="ET1368" s="68">
        <v>8</v>
      </c>
      <c r="EU1368" s="68">
        <v>0</v>
      </c>
      <c r="EV1368" s="68">
        <v>150008</v>
      </c>
      <c r="EW1368" s="68" t="s">
        <v>2646</v>
      </c>
      <c r="EX1368" s="68" t="str">
        <f t="shared" si="54"/>
        <v>소형</v>
      </c>
      <c r="GE1368" s="68">
        <v>45202</v>
      </c>
      <c r="GF1368" s="68" t="s">
        <v>4905</v>
      </c>
    </row>
    <row r="1369" spans="6:188" x14ac:dyDescent="0.3">
      <c r="F1369" s="68">
        <v>85313</v>
      </c>
      <c r="G1369" s="68">
        <v>2</v>
      </c>
      <c r="H1369" s="68">
        <v>185313</v>
      </c>
      <c r="I1369" s="68">
        <v>285146</v>
      </c>
      <c r="J1369" s="68" t="s">
        <v>13855</v>
      </c>
      <c r="K1369" s="68" t="s">
        <v>12532</v>
      </c>
      <c r="L1369" s="68">
        <v>0</v>
      </c>
      <c r="M1369" s="68">
        <v>0</v>
      </c>
      <c r="N1369" s="68">
        <v>0</v>
      </c>
      <c r="O1369" s="68">
        <v>538</v>
      </c>
      <c r="P1369" s="68">
        <v>0</v>
      </c>
      <c r="Q1369" s="68">
        <v>0</v>
      </c>
      <c r="R1369" s="68">
        <v>0</v>
      </c>
      <c r="S1369" s="68">
        <v>0</v>
      </c>
      <c r="T1369" s="68">
        <v>0</v>
      </c>
      <c r="U1369" s="68">
        <v>0</v>
      </c>
      <c r="V1369" s="68">
        <v>0</v>
      </c>
      <c r="W1369" s="68">
        <v>0</v>
      </c>
      <c r="X1369" s="68">
        <v>0</v>
      </c>
      <c r="Y1369" s="68">
        <v>0</v>
      </c>
      <c r="Z1369" s="68">
        <v>0</v>
      </c>
      <c r="AA1369" s="68">
        <v>0</v>
      </c>
      <c r="AB1369" s="68">
        <v>0</v>
      </c>
      <c r="AC1369" s="68">
        <v>0</v>
      </c>
      <c r="AD1369" s="68">
        <v>0</v>
      </c>
      <c r="AE1369" s="68">
        <v>0</v>
      </c>
      <c r="AF1369" s="68">
        <v>0</v>
      </c>
      <c r="AG1369" s="68">
        <v>0</v>
      </c>
      <c r="AH1369" s="68">
        <v>0</v>
      </c>
      <c r="AI1369" s="68">
        <v>0</v>
      </c>
      <c r="AJ1369" s="68">
        <v>0</v>
      </c>
      <c r="AK1369" s="68">
        <v>0</v>
      </c>
      <c r="AL1369" s="68">
        <v>0</v>
      </c>
      <c r="AM1369" s="68">
        <v>0</v>
      </c>
      <c r="AN1369" s="68">
        <v>0</v>
      </c>
      <c r="AO1369" s="68">
        <v>0</v>
      </c>
      <c r="AP1369" s="68" t="s">
        <v>10150</v>
      </c>
      <c r="AQ1369" s="68">
        <v>1</v>
      </c>
      <c r="AR1369" s="68">
        <v>0</v>
      </c>
      <c r="AS1369" s="68">
        <v>0</v>
      </c>
      <c r="AT1369" s="68">
        <v>0</v>
      </c>
      <c r="AU1369" s="68">
        <v>0</v>
      </c>
      <c r="AV1369" s="86">
        <v>4</v>
      </c>
      <c r="AX1369" s="1">
        <v>0</v>
      </c>
      <c r="AY1369" s="1">
        <v>0</v>
      </c>
      <c r="AZ1369" s="68">
        <v>0</v>
      </c>
      <c r="BA1369" s="68">
        <v>0</v>
      </c>
      <c r="EQ1369" s="68">
        <v>30850008</v>
      </c>
      <c r="ER1369" s="175">
        <v>1</v>
      </c>
      <c r="ES1369" s="68">
        <v>650</v>
      </c>
      <c r="ET1369" s="68">
        <v>8</v>
      </c>
      <c r="EU1369" s="68">
        <v>0</v>
      </c>
      <c r="EV1369" s="68">
        <v>150008</v>
      </c>
      <c r="EW1369" s="68" t="s">
        <v>2646</v>
      </c>
      <c r="EX1369" s="68" t="str">
        <f t="shared" si="54"/>
        <v>소형</v>
      </c>
      <c r="GE1369" s="68">
        <v>45203</v>
      </c>
      <c r="GF1369" s="68" t="s">
        <v>4906</v>
      </c>
    </row>
    <row r="1370" spans="6:188" x14ac:dyDescent="0.3">
      <c r="F1370" s="68">
        <v>85314</v>
      </c>
      <c r="G1370" s="68">
        <v>2</v>
      </c>
      <c r="H1370" s="68">
        <v>185314</v>
      </c>
      <c r="I1370" s="68">
        <v>285314</v>
      </c>
      <c r="J1370" s="68" t="s">
        <v>3637</v>
      </c>
      <c r="K1370" s="68">
        <v>0</v>
      </c>
      <c r="L1370" s="68">
        <v>0</v>
      </c>
      <c r="M1370" s="68">
        <v>0</v>
      </c>
      <c r="N1370" s="68">
        <v>0</v>
      </c>
      <c r="O1370" s="68">
        <v>2062</v>
      </c>
      <c r="P1370" s="68">
        <v>0</v>
      </c>
      <c r="Q1370" s="68">
        <v>0</v>
      </c>
      <c r="R1370" s="68">
        <v>0</v>
      </c>
      <c r="S1370" s="68">
        <v>0</v>
      </c>
      <c r="T1370" s="68">
        <v>0</v>
      </c>
      <c r="U1370" s="68">
        <v>0</v>
      </c>
      <c r="V1370" s="68">
        <v>0</v>
      </c>
      <c r="W1370" s="68">
        <v>0</v>
      </c>
      <c r="X1370" s="68">
        <v>0</v>
      </c>
      <c r="Y1370" s="68">
        <v>0</v>
      </c>
      <c r="Z1370" s="68">
        <v>0</v>
      </c>
      <c r="AA1370" s="68">
        <v>0</v>
      </c>
      <c r="AB1370" s="68">
        <v>0</v>
      </c>
      <c r="AC1370" s="68">
        <v>0</v>
      </c>
      <c r="AD1370" s="68">
        <v>0</v>
      </c>
      <c r="AE1370" s="68">
        <v>0</v>
      </c>
      <c r="AF1370" s="68">
        <v>0</v>
      </c>
      <c r="AG1370" s="68">
        <v>0</v>
      </c>
      <c r="AH1370" s="68">
        <v>0</v>
      </c>
      <c r="AI1370" s="68">
        <v>0</v>
      </c>
      <c r="AJ1370" s="68">
        <v>0</v>
      </c>
      <c r="AK1370" s="68">
        <v>0</v>
      </c>
      <c r="AL1370" s="68">
        <v>0</v>
      </c>
      <c r="AM1370" s="68">
        <v>0</v>
      </c>
      <c r="AN1370" s="68">
        <v>0</v>
      </c>
      <c r="AO1370" s="68">
        <v>0</v>
      </c>
      <c r="AP1370" s="68" t="s">
        <v>13856</v>
      </c>
      <c r="AQ1370" s="68">
        <v>1</v>
      </c>
      <c r="AR1370" s="68">
        <v>0</v>
      </c>
      <c r="AS1370" s="68">
        <v>0</v>
      </c>
      <c r="AT1370" s="68">
        <v>0</v>
      </c>
      <c r="AU1370" s="68">
        <v>0</v>
      </c>
      <c r="AV1370" s="86">
        <v>4</v>
      </c>
      <c r="AX1370" s="1">
        <v>0</v>
      </c>
      <c r="AY1370" s="1">
        <v>0</v>
      </c>
      <c r="AZ1370" s="68">
        <v>0</v>
      </c>
      <c r="BA1370" s="68">
        <v>0</v>
      </c>
      <c r="EQ1370" s="68">
        <v>30950008</v>
      </c>
      <c r="ER1370" s="175">
        <v>1</v>
      </c>
      <c r="ES1370" s="68">
        <v>650</v>
      </c>
      <c r="ET1370" s="68">
        <v>8</v>
      </c>
      <c r="EU1370" s="68">
        <v>0</v>
      </c>
      <c r="EV1370" s="68">
        <v>150008</v>
      </c>
      <c r="EW1370" s="68" t="s">
        <v>2646</v>
      </c>
      <c r="EX1370" s="68" t="str">
        <f t="shared" si="54"/>
        <v>소형</v>
      </c>
      <c r="GE1370" s="68">
        <v>45204</v>
      </c>
      <c r="GF1370" s="68" t="s">
        <v>4907</v>
      </c>
    </row>
    <row r="1371" spans="6:188" x14ac:dyDescent="0.3">
      <c r="F1371" s="68">
        <v>85315</v>
      </c>
      <c r="G1371" s="68">
        <v>2</v>
      </c>
      <c r="H1371" s="68">
        <v>185315</v>
      </c>
      <c r="I1371" s="68">
        <v>285314</v>
      </c>
      <c r="J1371" s="68" t="s">
        <v>13857</v>
      </c>
      <c r="K1371" s="68">
        <v>0</v>
      </c>
      <c r="L1371" s="68">
        <v>0</v>
      </c>
      <c r="M1371" s="68">
        <v>0</v>
      </c>
      <c r="N1371" s="68">
        <v>0</v>
      </c>
      <c r="O1371" s="68">
        <v>539</v>
      </c>
      <c r="P1371" s="68">
        <v>0</v>
      </c>
      <c r="Q1371" s="68">
        <v>0</v>
      </c>
      <c r="R1371" s="68">
        <v>0</v>
      </c>
      <c r="S1371" s="68">
        <v>0</v>
      </c>
      <c r="T1371" s="68">
        <v>0</v>
      </c>
      <c r="U1371" s="68">
        <v>0</v>
      </c>
      <c r="V1371" s="68">
        <v>0</v>
      </c>
      <c r="W1371" s="68">
        <v>0</v>
      </c>
      <c r="X1371" s="68">
        <v>0</v>
      </c>
      <c r="Y1371" s="68">
        <v>0</v>
      </c>
      <c r="Z1371" s="68">
        <v>0</v>
      </c>
      <c r="AA1371" s="68">
        <v>0</v>
      </c>
      <c r="AB1371" s="68">
        <v>0</v>
      </c>
      <c r="AC1371" s="68">
        <v>0</v>
      </c>
      <c r="AD1371" s="68">
        <v>0</v>
      </c>
      <c r="AE1371" s="68">
        <v>0</v>
      </c>
      <c r="AF1371" s="68">
        <v>0</v>
      </c>
      <c r="AG1371" s="68">
        <v>0</v>
      </c>
      <c r="AH1371" s="68">
        <v>0</v>
      </c>
      <c r="AI1371" s="68">
        <v>0</v>
      </c>
      <c r="AJ1371" s="68">
        <v>0</v>
      </c>
      <c r="AK1371" s="68">
        <v>0</v>
      </c>
      <c r="AL1371" s="68">
        <v>0</v>
      </c>
      <c r="AM1371" s="68">
        <v>0</v>
      </c>
      <c r="AN1371" s="68">
        <v>0</v>
      </c>
      <c r="AO1371" s="68">
        <v>0</v>
      </c>
      <c r="AP1371" s="68" t="s">
        <v>13376</v>
      </c>
      <c r="AQ1371" s="68">
        <v>1</v>
      </c>
      <c r="AR1371" s="68">
        <v>0</v>
      </c>
      <c r="AS1371" s="68">
        <v>0</v>
      </c>
      <c r="AT1371" s="68">
        <v>0</v>
      </c>
      <c r="AU1371" s="68">
        <v>0</v>
      </c>
      <c r="AV1371" s="86">
        <v>4</v>
      </c>
      <c r="AX1371" s="1">
        <v>0</v>
      </c>
      <c r="AY1371" s="1">
        <v>0</v>
      </c>
      <c r="AZ1371" s="68">
        <v>0</v>
      </c>
      <c r="BA1371" s="68">
        <v>0</v>
      </c>
      <c r="EQ1371" s="68">
        <v>31050008</v>
      </c>
      <c r="ER1371" s="175">
        <v>1</v>
      </c>
      <c r="ES1371" s="68">
        <v>650</v>
      </c>
      <c r="ET1371" s="68">
        <v>8</v>
      </c>
      <c r="EU1371" s="68">
        <v>0</v>
      </c>
      <c r="EV1371" s="68">
        <v>150008</v>
      </c>
      <c r="EW1371" s="68" t="s">
        <v>2646</v>
      </c>
      <c r="EX1371" s="68" t="str">
        <f t="shared" si="54"/>
        <v>소형</v>
      </c>
      <c r="GE1371" s="68">
        <v>45205</v>
      </c>
      <c r="GF1371" s="68" t="s">
        <v>4955</v>
      </c>
    </row>
    <row r="1372" spans="6:188" x14ac:dyDescent="0.3">
      <c r="F1372" s="68">
        <v>85316</v>
      </c>
      <c r="G1372" s="68">
        <v>2</v>
      </c>
      <c r="H1372" s="68">
        <v>185316</v>
      </c>
      <c r="I1372" s="68">
        <v>285314</v>
      </c>
      <c r="J1372" s="68" t="s">
        <v>13390</v>
      </c>
      <c r="K1372" s="68">
        <v>0</v>
      </c>
      <c r="L1372" s="68">
        <v>0</v>
      </c>
      <c r="M1372" s="68">
        <v>0</v>
      </c>
      <c r="N1372" s="68">
        <v>0</v>
      </c>
      <c r="O1372" s="68">
        <v>540</v>
      </c>
      <c r="P1372" s="68">
        <v>0</v>
      </c>
      <c r="Q1372" s="68">
        <v>0</v>
      </c>
      <c r="R1372" s="68">
        <v>0</v>
      </c>
      <c r="S1372" s="68">
        <v>0</v>
      </c>
      <c r="T1372" s="68">
        <v>0</v>
      </c>
      <c r="U1372" s="68">
        <v>0</v>
      </c>
      <c r="V1372" s="68">
        <v>0</v>
      </c>
      <c r="W1372" s="68">
        <v>0</v>
      </c>
      <c r="X1372" s="68">
        <v>0</v>
      </c>
      <c r="Y1372" s="68">
        <v>0</v>
      </c>
      <c r="Z1372" s="68">
        <v>0</v>
      </c>
      <c r="AA1372" s="68">
        <v>0</v>
      </c>
      <c r="AB1372" s="68">
        <v>0</v>
      </c>
      <c r="AC1372" s="68">
        <v>0</v>
      </c>
      <c r="AD1372" s="68">
        <v>0</v>
      </c>
      <c r="AE1372" s="68">
        <v>0</v>
      </c>
      <c r="AF1372" s="68">
        <v>0</v>
      </c>
      <c r="AG1372" s="68">
        <v>0</v>
      </c>
      <c r="AH1372" s="68">
        <v>0</v>
      </c>
      <c r="AI1372" s="68">
        <v>0</v>
      </c>
      <c r="AJ1372" s="68">
        <v>0</v>
      </c>
      <c r="AK1372" s="68">
        <v>0</v>
      </c>
      <c r="AL1372" s="68">
        <v>0</v>
      </c>
      <c r="AM1372" s="68">
        <v>0</v>
      </c>
      <c r="AN1372" s="68">
        <v>0</v>
      </c>
      <c r="AO1372" s="68">
        <v>0</v>
      </c>
      <c r="AP1372" s="68" t="s">
        <v>13376</v>
      </c>
      <c r="AQ1372" s="68">
        <v>1</v>
      </c>
      <c r="AR1372" s="68">
        <v>0</v>
      </c>
      <c r="AS1372" s="68">
        <v>0</v>
      </c>
      <c r="AT1372" s="68">
        <v>0</v>
      </c>
      <c r="AU1372" s="68">
        <v>0</v>
      </c>
      <c r="AV1372" s="86">
        <v>4</v>
      </c>
      <c r="AX1372" s="1">
        <v>0</v>
      </c>
      <c r="AY1372" s="1">
        <v>0</v>
      </c>
      <c r="AZ1372" s="68">
        <v>0</v>
      </c>
      <c r="BA1372" s="68">
        <v>0</v>
      </c>
      <c r="EQ1372" s="68">
        <v>31150008</v>
      </c>
      <c r="ER1372" s="175">
        <v>1</v>
      </c>
      <c r="ES1372" s="68">
        <v>650</v>
      </c>
      <c r="ET1372" s="68">
        <v>8</v>
      </c>
      <c r="EU1372" s="68">
        <v>0</v>
      </c>
      <c r="EV1372" s="68">
        <v>150008</v>
      </c>
      <c r="EW1372" s="68" t="s">
        <v>2646</v>
      </c>
      <c r="EX1372" s="68" t="str">
        <f t="shared" si="54"/>
        <v>소형</v>
      </c>
      <c r="GE1372" s="68">
        <v>45206</v>
      </c>
      <c r="GF1372" s="68" t="s">
        <v>3884</v>
      </c>
    </row>
    <row r="1373" spans="6:188" x14ac:dyDescent="0.3">
      <c r="F1373" s="68">
        <v>85317</v>
      </c>
      <c r="G1373" s="68">
        <v>2</v>
      </c>
      <c r="H1373" s="68">
        <v>185317</v>
      </c>
      <c r="I1373" s="68">
        <v>285314</v>
      </c>
      <c r="J1373" s="68" t="s">
        <v>13391</v>
      </c>
      <c r="K1373" s="68">
        <v>0</v>
      </c>
      <c r="L1373" s="68">
        <v>0</v>
      </c>
      <c r="M1373" s="68">
        <v>0</v>
      </c>
      <c r="N1373" s="68">
        <v>0</v>
      </c>
      <c r="O1373" s="68">
        <v>541</v>
      </c>
      <c r="P1373" s="68">
        <v>0</v>
      </c>
      <c r="Q1373" s="68">
        <v>0</v>
      </c>
      <c r="R1373" s="68">
        <v>0</v>
      </c>
      <c r="S1373" s="68">
        <v>0</v>
      </c>
      <c r="T1373" s="68">
        <v>0</v>
      </c>
      <c r="U1373" s="68">
        <v>0</v>
      </c>
      <c r="V1373" s="68">
        <v>0</v>
      </c>
      <c r="W1373" s="68">
        <v>0</v>
      </c>
      <c r="X1373" s="68">
        <v>0</v>
      </c>
      <c r="Y1373" s="68">
        <v>0</v>
      </c>
      <c r="Z1373" s="68">
        <v>0</v>
      </c>
      <c r="AA1373" s="68">
        <v>0</v>
      </c>
      <c r="AB1373" s="68">
        <v>0</v>
      </c>
      <c r="AC1373" s="68">
        <v>0</v>
      </c>
      <c r="AD1373" s="68">
        <v>0</v>
      </c>
      <c r="AE1373" s="68">
        <v>0</v>
      </c>
      <c r="AF1373" s="68">
        <v>0</v>
      </c>
      <c r="AG1373" s="68">
        <v>0</v>
      </c>
      <c r="AH1373" s="68">
        <v>0</v>
      </c>
      <c r="AI1373" s="68">
        <v>0</v>
      </c>
      <c r="AJ1373" s="68">
        <v>0</v>
      </c>
      <c r="AK1373" s="68">
        <v>0</v>
      </c>
      <c r="AL1373" s="68">
        <v>0</v>
      </c>
      <c r="AM1373" s="68">
        <v>0</v>
      </c>
      <c r="AN1373" s="68">
        <v>0</v>
      </c>
      <c r="AO1373" s="68">
        <v>0</v>
      </c>
      <c r="AP1373" s="68" t="s">
        <v>13376</v>
      </c>
      <c r="AQ1373" s="68">
        <v>1</v>
      </c>
      <c r="AR1373" s="68">
        <v>0</v>
      </c>
      <c r="AS1373" s="68">
        <v>0</v>
      </c>
      <c r="AT1373" s="68">
        <v>0</v>
      </c>
      <c r="AU1373" s="68">
        <v>0</v>
      </c>
      <c r="AV1373" s="86">
        <v>4</v>
      </c>
      <c r="AX1373" s="1">
        <v>0</v>
      </c>
      <c r="AY1373" s="1">
        <v>0</v>
      </c>
      <c r="AZ1373" s="68">
        <v>0</v>
      </c>
      <c r="BA1373" s="68">
        <v>0</v>
      </c>
      <c r="EQ1373" s="68">
        <v>31250008</v>
      </c>
      <c r="ER1373" s="175">
        <v>1</v>
      </c>
      <c r="ES1373" s="68">
        <v>650</v>
      </c>
      <c r="ET1373" s="68">
        <v>8</v>
      </c>
      <c r="EU1373" s="68">
        <v>0</v>
      </c>
      <c r="EV1373" s="68">
        <v>150008</v>
      </c>
      <c r="EW1373" s="68" t="s">
        <v>2646</v>
      </c>
      <c r="EX1373" s="68" t="str">
        <f t="shared" si="54"/>
        <v>소형</v>
      </c>
      <c r="GE1373" s="68">
        <v>45207</v>
      </c>
      <c r="GF1373" s="68" t="s">
        <v>4082</v>
      </c>
    </row>
    <row r="1374" spans="6:188" x14ac:dyDescent="0.3">
      <c r="F1374" s="68">
        <v>85318</v>
      </c>
      <c r="G1374" s="68">
        <v>2</v>
      </c>
      <c r="H1374" s="68">
        <v>185318</v>
      </c>
      <c r="I1374" s="68">
        <v>285314</v>
      </c>
      <c r="J1374" s="68" t="s">
        <v>13392</v>
      </c>
      <c r="K1374" s="68">
        <v>0</v>
      </c>
      <c r="L1374" s="68">
        <v>0</v>
      </c>
      <c r="M1374" s="68">
        <v>0</v>
      </c>
      <c r="N1374" s="68">
        <v>0</v>
      </c>
      <c r="O1374" s="68">
        <v>542</v>
      </c>
      <c r="P1374" s="68">
        <v>0</v>
      </c>
      <c r="Q1374" s="68">
        <v>0</v>
      </c>
      <c r="R1374" s="68">
        <v>0</v>
      </c>
      <c r="S1374" s="68">
        <v>0</v>
      </c>
      <c r="T1374" s="68">
        <v>0</v>
      </c>
      <c r="U1374" s="68">
        <v>0</v>
      </c>
      <c r="V1374" s="68">
        <v>0</v>
      </c>
      <c r="W1374" s="68">
        <v>0</v>
      </c>
      <c r="X1374" s="68">
        <v>0</v>
      </c>
      <c r="Y1374" s="68">
        <v>0</v>
      </c>
      <c r="Z1374" s="68">
        <v>0</v>
      </c>
      <c r="AA1374" s="68">
        <v>0</v>
      </c>
      <c r="AB1374" s="68">
        <v>0</v>
      </c>
      <c r="AC1374" s="68">
        <v>0</v>
      </c>
      <c r="AD1374" s="68">
        <v>0</v>
      </c>
      <c r="AE1374" s="68">
        <v>0</v>
      </c>
      <c r="AF1374" s="68">
        <v>0</v>
      </c>
      <c r="AG1374" s="68">
        <v>0</v>
      </c>
      <c r="AH1374" s="68">
        <v>0</v>
      </c>
      <c r="AI1374" s="68">
        <v>0</v>
      </c>
      <c r="AJ1374" s="68">
        <v>0</v>
      </c>
      <c r="AK1374" s="68">
        <v>0</v>
      </c>
      <c r="AL1374" s="68">
        <v>0</v>
      </c>
      <c r="AM1374" s="68">
        <v>0</v>
      </c>
      <c r="AN1374" s="68">
        <v>0</v>
      </c>
      <c r="AO1374" s="68">
        <v>0</v>
      </c>
      <c r="AP1374" s="68" t="s">
        <v>13376</v>
      </c>
      <c r="AQ1374" s="68">
        <v>1</v>
      </c>
      <c r="AR1374" s="68">
        <v>0</v>
      </c>
      <c r="AS1374" s="68">
        <v>0</v>
      </c>
      <c r="AT1374" s="68">
        <v>0</v>
      </c>
      <c r="AU1374" s="68">
        <v>0</v>
      </c>
      <c r="AV1374" s="86">
        <v>4</v>
      </c>
      <c r="AX1374" s="1">
        <v>0</v>
      </c>
      <c r="AY1374" s="1">
        <v>0</v>
      </c>
      <c r="AZ1374" s="68">
        <v>0</v>
      </c>
      <c r="BA1374" s="68">
        <v>0</v>
      </c>
      <c r="EQ1374" s="68">
        <v>10150009</v>
      </c>
      <c r="ER1374" s="175">
        <v>1</v>
      </c>
      <c r="ES1374" s="68">
        <v>650</v>
      </c>
      <c r="ET1374" s="68">
        <v>9</v>
      </c>
      <c r="EU1374" s="68">
        <v>0</v>
      </c>
      <c r="EV1374" s="68">
        <v>150009</v>
      </c>
      <c r="EW1374" s="68" t="s">
        <v>2647</v>
      </c>
      <c r="EX1374" s="68" t="str">
        <f t="shared" si="54"/>
        <v>소형</v>
      </c>
      <c r="GE1374" s="68">
        <v>45208</v>
      </c>
      <c r="GF1374" s="68" t="s">
        <v>4956</v>
      </c>
    </row>
    <row r="1375" spans="6:188" x14ac:dyDescent="0.3">
      <c r="F1375" s="68">
        <v>85319</v>
      </c>
      <c r="G1375" s="68">
        <v>2</v>
      </c>
      <c r="H1375" s="68">
        <v>185319</v>
      </c>
      <c r="I1375" s="68">
        <v>285314</v>
      </c>
      <c r="J1375" s="68" t="s">
        <v>13393</v>
      </c>
      <c r="K1375" s="68">
        <v>0</v>
      </c>
      <c r="L1375" s="68">
        <v>0</v>
      </c>
      <c r="M1375" s="68">
        <v>0</v>
      </c>
      <c r="N1375" s="68">
        <v>0</v>
      </c>
      <c r="O1375" s="68">
        <v>543</v>
      </c>
      <c r="P1375" s="68">
        <v>0</v>
      </c>
      <c r="Q1375" s="68">
        <v>0</v>
      </c>
      <c r="R1375" s="68">
        <v>0</v>
      </c>
      <c r="S1375" s="68">
        <v>0</v>
      </c>
      <c r="T1375" s="68">
        <v>0</v>
      </c>
      <c r="U1375" s="68">
        <v>0</v>
      </c>
      <c r="V1375" s="68">
        <v>0</v>
      </c>
      <c r="W1375" s="68">
        <v>0</v>
      </c>
      <c r="X1375" s="68">
        <v>0</v>
      </c>
      <c r="Y1375" s="68">
        <v>0</v>
      </c>
      <c r="Z1375" s="68">
        <v>0</v>
      </c>
      <c r="AA1375" s="68">
        <v>0</v>
      </c>
      <c r="AB1375" s="68">
        <v>0</v>
      </c>
      <c r="AC1375" s="68">
        <v>0</v>
      </c>
      <c r="AD1375" s="68">
        <v>0</v>
      </c>
      <c r="AE1375" s="68">
        <v>0</v>
      </c>
      <c r="AF1375" s="68">
        <v>0</v>
      </c>
      <c r="AG1375" s="68">
        <v>0</v>
      </c>
      <c r="AH1375" s="68">
        <v>0</v>
      </c>
      <c r="AI1375" s="68">
        <v>0</v>
      </c>
      <c r="AJ1375" s="68">
        <v>0</v>
      </c>
      <c r="AK1375" s="68">
        <v>0</v>
      </c>
      <c r="AL1375" s="68">
        <v>0</v>
      </c>
      <c r="AM1375" s="68">
        <v>0</v>
      </c>
      <c r="AN1375" s="68">
        <v>0</v>
      </c>
      <c r="AO1375" s="68">
        <v>0</v>
      </c>
      <c r="AP1375" s="68" t="s">
        <v>13376</v>
      </c>
      <c r="AQ1375" s="68">
        <v>1</v>
      </c>
      <c r="AR1375" s="68">
        <v>0</v>
      </c>
      <c r="AS1375" s="68">
        <v>0</v>
      </c>
      <c r="AT1375" s="68">
        <v>0</v>
      </c>
      <c r="AU1375" s="68">
        <v>0</v>
      </c>
      <c r="AV1375" s="86">
        <v>4</v>
      </c>
      <c r="AX1375" s="1">
        <v>0</v>
      </c>
      <c r="AY1375" s="1">
        <v>0</v>
      </c>
      <c r="AZ1375" s="68">
        <v>0</v>
      </c>
      <c r="BA1375" s="68">
        <v>0</v>
      </c>
      <c r="EQ1375" s="68">
        <v>10250009</v>
      </c>
      <c r="ER1375" s="175">
        <v>1</v>
      </c>
      <c r="ES1375" s="68">
        <v>650</v>
      </c>
      <c r="ET1375" s="68">
        <v>9</v>
      </c>
      <c r="EU1375" s="68">
        <v>0</v>
      </c>
      <c r="EV1375" s="68">
        <v>150009</v>
      </c>
      <c r="EW1375" s="68" t="s">
        <v>2647</v>
      </c>
      <c r="EX1375" s="68" t="str">
        <f t="shared" si="54"/>
        <v>소형</v>
      </c>
      <c r="GE1375" s="68">
        <v>45209</v>
      </c>
      <c r="GF1375" s="68" t="s">
        <v>4957</v>
      </c>
    </row>
    <row r="1376" spans="6:188" x14ac:dyDescent="0.3">
      <c r="F1376" s="68">
        <v>86001</v>
      </c>
      <c r="G1376" s="68">
        <v>6</v>
      </c>
      <c r="H1376" s="68">
        <v>186001</v>
      </c>
      <c r="I1376" s="68">
        <v>286001</v>
      </c>
      <c r="J1376" s="68" t="s">
        <v>1477</v>
      </c>
      <c r="K1376" s="68" t="s">
        <v>1478</v>
      </c>
      <c r="L1376" s="68">
        <v>0</v>
      </c>
      <c r="M1376" s="68">
        <v>0</v>
      </c>
      <c r="N1376" s="68">
        <v>0</v>
      </c>
      <c r="O1376" s="68">
        <v>55001</v>
      </c>
      <c r="P1376" s="68">
        <v>0</v>
      </c>
      <c r="Q1376" s="68">
        <v>0</v>
      </c>
      <c r="R1376" s="68">
        <v>0</v>
      </c>
      <c r="S1376" s="68">
        <v>0</v>
      </c>
      <c r="T1376" s="68">
        <v>0</v>
      </c>
      <c r="U1376" s="68">
        <v>0</v>
      </c>
      <c r="V1376" s="68">
        <v>0</v>
      </c>
      <c r="W1376" s="68">
        <v>0</v>
      </c>
      <c r="X1376" s="68">
        <v>0</v>
      </c>
      <c r="Y1376" s="68">
        <v>0</v>
      </c>
      <c r="Z1376" s="68">
        <v>0</v>
      </c>
      <c r="AA1376" s="68">
        <v>0</v>
      </c>
      <c r="AB1376" s="68">
        <v>0</v>
      </c>
      <c r="AC1376" s="68">
        <v>0</v>
      </c>
      <c r="AD1376" s="68">
        <v>0</v>
      </c>
      <c r="AE1376" s="68">
        <v>0</v>
      </c>
      <c r="AF1376" s="68">
        <v>0</v>
      </c>
      <c r="AG1376" s="68">
        <v>0</v>
      </c>
      <c r="AH1376" s="68">
        <v>0</v>
      </c>
      <c r="AI1376" s="68">
        <v>0</v>
      </c>
      <c r="AJ1376" s="68">
        <v>0</v>
      </c>
      <c r="AK1376" s="68">
        <v>0</v>
      </c>
      <c r="AL1376" s="68">
        <v>0</v>
      </c>
      <c r="AM1376" s="68">
        <v>0</v>
      </c>
      <c r="AN1376" s="68">
        <v>0</v>
      </c>
      <c r="AO1376" s="68">
        <v>0</v>
      </c>
      <c r="AP1376" s="68" t="s">
        <v>1839</v>
      </c>
      <c r="AQ1376" s="68">
        <v>1</v>
      </c>
      <c r="AR1376" s="68">
        <v>0</v>
      </c>
      <c r="AS1376" s="68">
        <v>0</v>
      </c>
      <c r="AT1376" s="68">
        <v>8</v>
      </c>
      <c r="AU1376" s="68">
        <v>0</v>
      </c>
      <c r="AV1376" s="86">
        <v>6</v>
      </c>
      <c r="AX1376" s="1">
        <v>0</v>
      </c>
      <c r="AY1376" s="1">
        <v>0</v>
      </c>
      <c r="AZ1376" s="68">
        <v>0</v>
      </c>
      <c r="BA1376" s="68">
        <v>0</v>
      </c>
      <c r="EQ1376" s="68">
        <v>10350009</v>
      </c>
      <c r="ER1376" s="175">
        <v>1</v>
      </c>
      <c r="ES1376" s="68">
        <v>650</v>
      </c>
      <c r="ET1376" s="68">
        <v>9</v>
      </c>
      <c r="EU1376" s="68">
        <v>0</v>
      </c>
      <c r="EV1376" s="68">
        <v>150009</v>
      </c>
      <c r="EW1376" s="68" t="s">
        <v>2647</v>
      </c>
      <c r="EX1376" s="68" t="str">
        <f t="shared" si="54"/>
        <v>소형</v>
      </c>
      <c r="GE1376" s="68">
        <v>45210</v>
      </c>
      <c r="GF1376" s="68" t="s">
        <v>4958</v>
      </c>
    </row>
    <row r="1377" spans="6:188" x14ac:dyDescent="0.3">
      <c r="F1377" s="68">
        <v>86002</v>
      </c>
      <c r="G1377" s="68">
        <v>6</v>
      </c>
      <c r="H1377" s="68">
        <v>186002</v>
      </c>
      <c r="I1377" s="68">
        <v>286002</v>
      </c>
      <c r="J1377" s="68" t="s">
        <v>1479</v>
      </c>
      <c r="K1377" s="68" t="s">
        <v>1480</v>
      </c>
      <c r="L1377" s="68">
        <v>0</v>
      </c>
      <c r="M1377" s="68">
        <v>0</v>
      </c>
      <c r="N1377" s="68">
        <v>0</v>
      </c>
      <c r="O1377" s="68">
        <v>55002</v>
      </c>
      <c r="P1377" s="68">
        <v>0</v>
      </c>
      <c r="Q1377" s="68">
        <v>0</v>
      </c>
      <c r="R1377" s="68">
        <v>0</v>
      </c>
      <c r="S1377" s="68">
        <v>0</v>
      </c>
      <c r="T1377" s="68">
        <v>0</v>
      </c>
      <c r="U1377" s="68">
        <v>0</v>
      </c>
      <c r="V1377" s="68">
        <v>0</v>
      </c>
      <c r="W1377" s="68">
        <v>0</v>
      </c>
      <c r="X1377" s="68">
        <v>0</v>
      </c>
      <c r="Y1377" s="68">
        <v>0</v>
      </c>
      <c r="Z1377" s="68">
        <v>0</v>
      </c>
      <c r="AA1377" s="68">
        <v>0</v>
      </c>
      <c r="AB1377" s="68">
        <v>0</v>
      </c>
      <c r="AC1377" s="68">
        <v>0</v>
      </c>
      <c r="AD1377" s="68">
        <v>0</v>
      </c>
      <c r="AE1377" s="68">
        <v>0</v>
      </c>
      <c r="AF1377" s="68">
        <v>0</v>
      </c>
      <c r="AG1377" s="68">
        <v>0</v>
      </c>
      <c r="AH1377" s="68">
        <v>0</v>
      </c>
      <c r="AI1377" s="68">
        <v>0</v>
      </c>
      <c r="AJ1377" s="68">
        <v>0</v>
      </c>
      <c r="AK1377" s="68">
        <v>0</v>
      </c>
      <c r="AL1377" s="68">
        <v>0</v>
      </c>
      <c r="AM1377" s="68">
        <v>0</v>
      </c>
      <c r="AN1377" s="68">
        <v>0</v>
      </c>
      <c r="AO1377" s="68">
        <v>0</v>
      </c>
      <c r="AP1377" s="68" t="s">
        <v>1840</v>
      </c>
      <c r="AQ1377" s="68">
        <v>1</v>
      </c>
      <c r="AR1377" s="68">
        <v>0</v>
      </c>
      <c r="AS1377" s="68">
        <v>0</v>
      </c>
      <c r="AT1377" s="68">
        <v>8</v>
      </c>
      <c r="AU1377" s="68">
        <v>0</v>
      </c>
      <c r="AV1377" s="86">
        <v>6</v>
      </c>
      <c r="AX1377" s="1">
        <v>0</v>
      </c>
      <c r="AY1377" s="1">
        <v>0</v>
      </c>
      <c r="AZ1377" s="68">
        <v>0</v>
      </c>
      <c r="BA1377" s="68">
        <v>0</v>
      </c>
      <c r="EQ1377" s="68">
        <v>10450009</v>
      </c>
      <c r="ER1377" s="175">
        <v>1</v>
      </c>
      <c r="ES1377" s="68">
        <v>650</v>
      </c>
      <c r="ET1377" s="68">
        <v>9</v>
      </c>
      <c r="EU1377" s="68">
        <v>0</v>
      </c>
      <c r="EV1377" s="68">
        <v>150009</v>
      </c>
      <c r="EW1377" s="68" t="s">
        <v>2647</v>
      </c>
      <c r="EX1377" s="68" t="str">
        <f t="shared" si="54"/>
        <v>소형</v>
      </c>
      <c r="GE1377" s="68">
        <v>45211</v>
      </c>
      <c r="GF1377" s="68" t="s">
        <v>4959</v>
      </c>
    </row>
    <row r="1378" spans="6:188" x14ac:dyDescent="0.3">
      <c r="F1378" s="68">
        <v>86003</v>
      </c>
      <c r="G1378" s="68">
        <v>6</v>
      </c>
      <c r="H1378" s="68">
        <v>186003</v>
      </c>
      <c r="I1378" s="68">
        <v>286003</v>
      </c>
      <c r="J1378" s="68" t="s">
        <v>1481</v>
      </c>
      <c r="K1378" s="68" t="s">
        <v>1482</v>
      </c>
      <c r="L1378" s="68">
        <v>0</v>
      </c>
      <c r="M1378" s="68">
        <v>0</v>
      </c>
      <c r="N1378" s="68">
        <v>0</v>
      </c>
      <c r="O1378" s="68">
        <v>55003</v>
      </c>
      <c r="P1378" s="68">
        <v>0</v>
      </c>
      <c r="Q1378" s="68">
        <v>0</v>
      </c>
      <c r="R1378" s="68">
        <v>0</v>
      </c>
      <c r="S1378" s="68">
        <v>0</v>
      </c>
      <c r="T1378" s="68">
        <v>0</v>
      </c>
      <c r="U1378" s="68">
        <v>0</v>
      </c>
      <c r="V1378" s="68">
        <v>0</v>
      </c>
      <c r="W1378" s="68">
        <v>0</v>
      </c>
      <c r="X1378" s="68">
        <v>0</v>
      </c>
      <c r="Y1378" s="68">
        <v>0</v>
      </c>
      <c r="Z1378" s="68">
        <v>0</v>
      </c>
      <c r="AA1378" s="68">
        <v>0</v>
      </c>
      <c r="AB1378" s="68">
        <v>0</v>
      </c>
      <c r="AC1378" s="68">
        <v>0</v>
      </c>
      <c r="AD1378" s="68">
        <v>0</v>
      </c>
      <c r="AE1378" s="68">
        <v>0</v>
      </c>
      <c r="AF1378" s="68">
        <v>0</v>
      </c>
      <c r="AG1378" s="68">
        <v>0</v>
      </c>
      <c r="AH1378" s="68">
        <v>0</v>
      </c>
      <c r="AI1378" s="68">
        <v>0</v>
      </c>
      <c r="AJ1378" s="68">
        <v>0</v>
      </c>
      <c r="AK1378" s="68">
        <v>0</v>
      </c>
      <c r="AL1378" s="68">
        <v>0</v>
      </c>
      <c r="AM1378" s="68">
        <v>0</v>
      </c>
      <c r="AN1378" s="68">
        <v>0</v>
      </c>
      <c r="AO1378" s="68">
        <v>0</v>
      </c>
      <c r="AP1378" s="68" t="s">
        <v>1841</v>
      </c>
      <c r="AQ1378" s="68">
        <v>1</v>
      </c>
      <c r="AR1378" s="68">
        <v>0</v>
      </c>
      <c r="AS1378" s="68">
        <v>0</v>
      </c>
      <c r="AT1378" s="68">
        <v>8</v>
      </c>
      <c r="AU1378" s="68">
        <v>0</v>
      </c>
      <c r="AV1378" s="86">
        <v>6</v>
      </c>
      <c r="AX1378" s="1">
        <v>0</v>
      </c>
      <c r="AY1378" s="1">
        <v>0</v>
      </c>
      <c r="AZ1378" s="68">
        <v>0</v>
      </c>
      <c r="BA1378" s="68">
        <v>0</v>
      </c>
      <c r="EQ1378" s="68">
        <v>10550009</v>
      </c>
      <c r="ER1378" s="175">
        <v>1</v>
      </c>
      <c r="ES1378" s="68">
        <v>650</v>
      </c>
      <c r="ET1378" s="68">
        <v>9</v>
      </c>
      <c r="EU1378" s="68">
        <v>0</v>
      </c>
      <c r="EV1378" s="68">
        <v>150009</v>
      </c>
      <c r="EW1378" s="68" t="s">
        <v>2647</v>
      </c>
      <c r="EX1378" s="68" t="str">
        <f t="shared" si="54"/>
        <v>소형</v>
      </c>
      <c r="GE1378" s="68">
        <v>45212</v>
      </c>
      <c r="GF1378" s="68" t="s">
        <v>4960</v>
      </c>
    </row>
    <row r="1379" spans="6:188" x14ac:dyDescent="0.3">
      <c r="F1379" s="68">
        <v>86004</v>
      </c>
      <c r="G1379" s="68">
        <v>6</v>
      </c>
      <c r="H1379" s="68">
        <v>186004</v>
      </c>
      <c r="I1379" s="68">
        <v>286004</v>
      </c>
      <c r="J1379" s="68" t="s">
        <v>1483</v>
      </c>
      <c r="K1379" s="68" t="s">
        <v>1484</v>
      </c>
      <c r="L1379" s="68">
        <v>0</v>
      </c>
      <c r="M1379" s="68">
        <v>0</v>
      </c>
      <c r="N1379" s="68">
        <v>0</v>
      </c>
      <c r="O1379" s="68">
        <v>55004</v>
      </c>
      <c r="P1379" s="68">
        <v>0</v>
      </c>
      <c r="Q1379" s="68">
        <v>0</v>
      </c>
      <c r="R1379" s="68">
        <v>0</v>
      </c>
      <c r="S1379" s="68">
        <v>0</v>
      </c>
      <c r="T1379" s="68">
        <v>0</v>
      </c>
      <c r="U1379" s="68">
        <v>0</v>
      </c>
      <c r="V1379" s="68">
        <v>0</v>
      </c>
      <c r="W1379" s="68">
        <v>0</v>
      </c>
      <c r="X1379" s="68">
        <v>0</v>
      </c>
      <c r="Y1379" s="68">
        <v>0</v>
      </c>
      <c r="Z1379" s="68">
        <v>0</v>
      </c>
      <c r="AA1379" s="68">
        <v>0</v>
      </c>
      <c r="AB1379" s="68">
        <v>0</v>
      </c>
      <c r="AC1379" s="68">
        <v>0</v>
      </c>
      <c r="AD1379" s="68">
        <v>0</v>
      </c>
      <c r="AE1379" s="68">
        <v>0</v>
      </c>
      <c r="AF1379" s="68">
        <v>0</v>
      </c>
      <c r="AG1379" s="68">
        <v>0</v>
      </c>
      <c r="AH1379" s="68">
        <v>0</v>
      </c>
      <c r="AI1379" s="68">
        <v>0</v>
      </c>
      <c r="AJ1379" s="68">
        <v>0</v>
      </c>
      <c r="AK1379" s="68">
        <v>0</v>
      </c>
      <c r="AL1379" s="68">
        <v>0</v>
      </c>
      <c r="AM1379" s="68">
        <v>0</v>
      </c>
      <c r="AN1379" s="68">
        <v>0</v>
      </c>
      <c r="AO1379" s="68">
        <v>0</v>
      </c>
      <c r="AP1379" s="68" t="s">
        <v>1842</v>
      </c>
      <c r="AQ1379" s="68">
        <v>1</v>
      </c>
      <c r="AR1379" s="68">
        <v>0</v>
      </c>
      <c r="AS1379" s="68">
        <v>0</v>
      </c>
      <c r="AT1379" s="68">
        <v>8</v>
      </c>
      <c r="AU1379" s="68">
        <v>0</v>
      </c>
      <c r="AV1379" s="86">
        <v>6</v>
      </c>
      <c r="AX1379" s="1">
        <v>0</v>
      </c>
      <c r="AY1379" s="1">
        <v>0</v>
      </c>
      <c r="AZ1379" s="68">
        <v>0</v>
      </c>
      <c r="BA1379" s="68">
        <v>0</v>
      </c>
      <c r="EQ1379" s="68">
        <v>10650009</v>
      </c>
      <c r="ER1379" s="175">
        <v>1</v>
      </c>
      <c r="ES1379" s="68">
        <v>650</v>
      </c>
      <c r="ET1379" s="68">
        <v>9</v>
      </c>
      <c r="EU1379" s="68">
        <v>0</v>
      </c>
      <c r="EV1379" s="68">
        <v>150009</v>
      </c>
      <c r="EW1379" s="68" t="s">
        <v>2647</v>
      </c>
      <c r="EX1379" s="68" t="str">
        <f t="shared" si="54"/>
        <v>소형</v>
      </c>
      <c r="GE1379" s="68">
        <v>45213</v>
      </c>
      <c r="GF1379" s="68" t="s">
        <v>4902</v>
      </c>
    </row>
    <row r="1380" spans="6:188" x14ac:dyDescent="0.3">
      <c r="F1380" s="68">
        <v>86005</v>
      </c>
      <c r="G1380" s="68">
        <v>6</v>
      </c>
      <c r="H1380" s="68">
        <v>186005</v>
      </c>
      <c r="I1380" s="68">
        <v>286005</v>
      </c>
      <c r="J1380" s="68" t="s">
        <v>1485</v>
      </c>
      <c r="K1380" s="68" t="s">
        <v>1486</v>
      </c>
      <c r="L1380" s="68">
        <v>0</v>
      </c>
      <c r="M1380" s="68">
        <v>0</v>
      </c>
      <c r="N1380" s="68">
        <v>0</v>
      </c>
      <c r="O1380" s="68">
        <v>55005</v>
      </c>
      <c r="P1380" s="68">
        <v>0</v>
      </c>
      <c r="Q1380" s="68">
        <v>0</v>
      </c>
      <c r="R1380" s="68">
        <v>0</v>
      </c>
      <c r="S1380" s="68">
        <v>0</v>
      </c>
      <c r="T1380" s="68">
        <v>0</v>
      </c>
      <c r="U1380" s="68">
        <v>0</v>
      </c>
      <c r="V1380" s="68">
        <v>0</v>
      </c>
      <c r="W1380" s="68">
        <v>0</v>
      </c>
      <c r="X1380" s="68">
        <v>0</v>
      </c>
      <c r="Y1380" s="68">
        <v>0</v>
      </c>
      <c r="Z1380" s="68">
        <v>0</v>
      </c>
      <c r="AA1380" s="68">
        <v>0</v>
      </c>
      <c r="AB1380" s="68">
        <v>0</v>
      </c>
      <c r="AC1380" s="68">
        <v>0</v>
      </c>
      <c r="AD1380" s="68">
        <v>0</v>
      </c>
      <c r="AE1380" s="68">
        <v>0</v>
      </c>
      <c r="AF1380" s="68">
        <v>0</v>
      </c>
      <c r="AG1380" s="68">
        <v>0</v>
      </c>
      <c r="AH1380" s="68">
        <v>0</v>
      </c>
      <c r="AI1380" s="68">
        <v>0</v>
      </c>
      <c r="AJ1380" s="68">
        <v>0</v>
      </c>
      <c r="AK1380" s="68">
        <v>0</v>
      </c>
      <c r="AL1380" s="68">
        <v>0</v>
      </c>
      <c r="AM1380" s="68">
        <v>0</v>
      </c>
      <c r="AN1380" s="68">
        <v>0</v>
      </c>
      <c r="AO1380" s="68">
        <v>0</v>
      </c>
      <c r="AP1380" s="68" t="s">
        <v>1843</v>
      </c>
      <c r="AQ1380" s="68">
        <v>1</v>
      </c>
      <c r="AR1380" s="68">
        <v>0</v>
      </c>
      <c r="AS1380" s="68">
        <v>0</v>
      </c>
      <c r="AT1380" s="68">
        <v>8</v>
      </c>
      <c r="AU1380" s="68">
        <v>0</v>
      </c>
      <c r="AV1380" s="86">
        <v>6</v>
      </c>
      <c r="AX1380" s="1">
        <v>0</v>
      </c>
      <c r="AY1380" s="1">
        <v>0</v>
      </c>
      <c r="AZ1380" s="68">
        <v>0</v>
      </c>
      <c r="BA1380" s="68">
        <v>0</v>
      </c>
      <c r="EQ1380" s="68">
        <v>10750009</v>
      </c>
      <c r="ER1380" s="175">
        <v>1</v>
      </c>
      <c r="ES1380" s="68">
        <v>650</v>
      </c>
      <c r="ET1380" s="68">
        <v>9</v>
      </c>
      <c r="EU1380" s="68">
        <v>0</v>
      </c>
      <c r="EV1380" s="68">
        <v>150009</v>
      </c>
      <c r="EW1380" s="68" t="s">
        <v>2647</v>
      </c>
      <c r="EX1380" s="68" t="str">
        <f t="shared" si="54"/>
        <v>소형</v>
      </c>
      <c r="GE1380" s="68">
        <v>45214</v>
      </c>
      <c r="GF1380" s="68" t="s">
        <v>4961</v>
      </c>
    </row>
    <row r="1381" spans="6:188" x14ac:dyDescent="0.3">
      <c r="F1381" s="68">
        <v>86006</v>
      </c>
      <c r="G1381" s="68">
        <v>6</v>
      </c>
      <c r="H1381" s="68">
        <v>186006</v>
      </c>
      <c r="I1381" s="68">
        <v>286006</v>
      </c>
      <c r="J1381" s="68" t="s">
        <v>1487</v>
      </c>
      <c r="K1381" s="68" t="s">
        <v>1488</v>
      </c>
      <c r="L1381" s="68">
        <v>0</v>
      </c>
      <c r="M1381" s="68">
        <v>0</v>
      </c>
      <c r="N1381" s="68">
        <v>0</v>
      </c>
      <c r="O1381" s="68">
        <v>55006</v>
      </c>
      <c r="P1381" s="68">
        <v>0</v>
      </c>
      <c r="Q1381" s="68">
        <v>0</v>
      </c>
      <c r="R1381" s="68">
        <v>0</v>
      </c>
      <c r="S1381" s="68">
        <v>0</v>
      </c>
      <c r="T1381" s="68">
        <v>0</v>
      </c>
      <c r="U1381" s="68">
        <v>0</v>
      </c>
      <c r="V1381" s="68">
        <v>0</v>
      </c>
      <c r="W1381" s="68">
        <v>0</v>
      </c>
      <c r="X1381" s="68">
        <v>0</v>
      </c>
      <c r="Y1381" s="68">
        <v>0</v>
      </c>
      <c r="Z1381" s="68">
        <v>0</v>
      </c>
      <c r="AA1381" s="68">
        <v>0</v>
      </c>
      <c r="AB1381" s="68">
        <v>0</v>
      </c>
      <c r="AC1381" s="68">
        <v>0</v>
      </c>
      <c r="AD1381" s="68">
        <v>0</v>
      </c>
      <c r="AE1381" s="68">
        <v>0</v>
      </c>
      <c r="AF1381" s="68">
        <v>0</v>
      </c>
      <c r="AG1381" s="68">
        <v>0</v>
      </c>
      <c r="AH1381" s="68">
        <v>0</v>
      </c>
      <c r="AI1381" s="68">
        <v>0</v>
      </c>
      <c r="AJ1381" s="68">
        <v>0</v>
      </c>
      <c r="AK1381" s="68">
        <v>0</v>
      </c>
      <c r="AL1381" s="68">
        <v>0</v>
      </c>
      <c r="AM1381" s="68">
        <v>0</v>
      </c>
      <c r="AN1381" s="68">
        <v>0</v>
      </c>
      <c r="AO1381" s="68">
        <v>0</v>
      </c>
      <c r="AP1381" s="68" t="s">
        <v>1844</v>
      </c>
      <c r="AQ1381" s="68">
        <v>1</v>
      </c>
      <c r="AR1381" s="68">
        <v>0</v>
      </c>
      <c r="AS1381" s="68">
        <v>0</v>
      </c>
      <c r="AT1381" s="68">
        <v>8</v>
      </c>
      <c r="AU1381" s="68">
        <v>0</v>
      </c>
      <c r="AV1381" s="86">
        <v>6</v>
      </c>
      <c r="AX1381" s="1">
        <v>0</v>
      </c>
      <c r="AY1381" s="1">
        <v>0</v>
      </c>
      <c r="AZ1381" s="68">
        <v>0</v>
      </c>
      <c r="BA1381" s="68">
        <v>0</v>
      </c>
      <c r="EQ1381" s="68">
        <v>10850009</v>
      </c>
      <c r="ER1381" s="175">
        <v>1</v>
      </c>
      <c r="ES1381" s="68">
        <v>650</v>
      </c>
      <c r="ET1381" s="68">
        <v>9</v>
      </c>
      <c r="EU1381" s="68">
        <v>0</v>
      </c>
      <c r="EV1381" s="68">
        <v>150009</v>
      </c>
      <c r="EW1381" s="68" t="s">
        <v>2647</v>
      </c>
      <c r="EX1381" s="68" t="str">
        <f t="shared" si="54"/>
        <v>소형</v>
      </c>
      <c r="GE1381" s="68">
        <v>45215</v>
      </c>
      <c r="GF1381" s="68" t="s">
        <v>4962</v>
      </c>
    </row>
    <row r="1382" spans="6:188" x14ac:dyDescent="0.3">
      <c r="F1382" s="68">
        <v>86007</v>
      </c>
      <c r="G1382" s="68">
        <v>6</v>
      </c>
      <c r="H1382" s="68">
        <v>186007</v>
      </c>
      <c r="I1382" s="68">
        <v>286007</v>
      </c>
      <c r="J1382" s="68" t="s">
        <v>1489</v>
      </c>
      <c r="K1382" s="68" t="s">
        <v>1490</v>
      </c>
      <c r="L1382" s="68">
        <v>0</v>
      </c>
      <c r="M1382" s="68">
        <v>0</v>
      </c>
      <c r="N1382" s="68">
        <v>0</v>
      </c>
      <c r="O1382" s="68">
        <v>55007</v>
      </c>
      <c r="P1382" s="68">
        <v>0</v>
      </c>
      <c r="Q1382" s="68">
        <v>0</v>
      </c>
      <c r="R1382" s="68">
        <v>0</v>
      </c>
      <c r="S1382" s="68">
        <v>0</v>
      </c>
      <c r="T1382" s="68">
        <v>0</v>
      </c>
      <c r="U1382" s="68">
        <v>0</v>
      </c>
      <c r="V1382" s="68">
        <v>0</v>
      </c>
      <c r="W1382" s="68">
        <v>0</v>
      </c>
      <c r="X1382" s="68">
        <v>0</v>
      </c>
      <c r="Y1382" s="68">
        <v>0</v>
      </c>
      <c r="Z1382" s="68">
        <v>0</v>
      </c>
      <c r="AA1382" s="68">
        <v>0</v>
      </c>
      <c r="AB1382" s="68">
        <v>0</v>
      </c>
      <c r="AC1382" s="68">
        <v>0</v>
      </c>
      <c r="AD1382" s="68">
        <v>0</v>
      </c>
      <c r="AE1382" s="68">
        <v>0</v>
      </c>
      <c r="AF1382" s="68">
        <v>0</v>
      </c>
      <c r="AG1382" s="68">
        <v>0</v>
      </c>
      <c r="AH1382" s="68">
        <v>0</v>
      </c>
      <c r="AI1382" s="68">
        <v>0</v>
      </c>
      <c r="AJ1382" s="68">
        <v>0</v>
      </c>
      <c r="AK1382" s="68">
        <v>0</v>
      </c>
      <c r="AL1382" s="68">
        <v>0</v>
      </c>
      <c r="AM1382" s="68">
        <v>0</v>
      </c>
      <c r="AN1382" s="68">
        <v>0</v>
      </c>
      <c r="AO1382" s="68">
        <v>0</v>
      </c>
      <c r="AP1382" s="68" t="s">
        <v>1845</v>
      </c>
      <c r="AQ1382" s="68">
        <v>1</v>
      </c>
      <c r="AR1382" s="68">
        <v>0</v>
      </c>
      <c r="AS1382" s="68">
        <v>0</v>
      </c>
      <c r="AT1382" s="68">
        <v>8</v>
      </c>
      <c r="AU1382" s="68">
        <v>0</v>
      </c>
      <c r="AV1382" s="86">
        <v>6</v>
      </c>
      <c r="AX1382" s="1">
        <v>0</v>
      </c>
      <c r="AY1382" s="1">
        <v>0</v>
      </c>
      <c r="AZ1382" s="68">
        <v>0</v>
      </c>
      <c r="BA1382" s="68">
        <v>0</v>
      </c>
      <c r="EQ1382" s="68">
        <v>10950009</v>
      </c>
      <c r="ER1382" s="175">
        <v>1</v>
      </c>
      <c r="ES1382" s="68">
        <v>650</v>
      </c>
      <c r="ET1382" s="68">
        <v>9</v>
      </c>
      <c r="EU1382" s="68">
        <v>0</v>
      </c>
      <c r="EV1382" s="68">
        <v>150009</v>
      </c>
      <c r="EW1382" s="68" t="s">
        <v>2647</v>
      </c>
      <c r="EX1382" s="68" t="str">
        <f t="shared" si="54"/>
        <v>소형</v>
      </c>
      <c r="GE1382" s="68">
        <v>45216</v>
      </c>
      <c r="GF1382" s="68" t="s">
        <v>4963</v>
      </c>
    </row>
    <row r="1383" spans="6:188" x14ac:dyDescent="0.3">
      <c r="F1383" s="68">
        <v>86008</v>
      </c>
      <c r="G1383" s="68">
        <v>6</v>
      </c>
      <c r="H1383" s="68">
        <v>186008</v>
      </c>
      <c r="I1383" s="68">
        <v>286008</v>
      </c>
      <c r="J1383" s="68" t="s">
        <v>1491</v>
      </c>
      <c r="K1383" s="68" t="s">
        <v>1492</v>
      </c>
      <c r="L1383" s="68">
        <v>0</v>
      </c>
      <c r="M1383" s="68">
        <v>0</v>
      </c>
      <c r="N1383" s="68">
        <v>0</v>
      </c>
      <c r="O1383" s="68">
        <v>55008</v>
      </c>
      <c r="P1383" s="68">
        <v>0</v>
      </c>
      <c r="Q1383" s="68">
        <v>0</v>
      </c>
      <c r="R1383" s="68">
        <v>0</v>
      </c>
      <c r="S1383" s="68">
        <v>0</v>
      </c>
      <c r="T1383" s="68">
        <v>0</v>
      </c>
      <c r="U1383" s="68">
        <v>0</v>
      </c>
      <c r="V1383" s="68">
        <v>0</v>
      </c>
      <c r="W1383" s="68">
        <v>0</v>
      </c>
      <c r="X1383" s="68">
        <v>0</v>
      </c>
      <c r="Y1383" s="68">
        <v>0</v>
      </c>
      <c r="Z1383" s="68">
        <v>0</v>
      </c>
      <c r="AA1383" s="68">
        <v>0</v>
      </c>
      <c r="AB1383" s="68">
        <v>0</v>
      </c>
      <c r="AC1383" s="68">
        <v>0</v>
      </c>
      <c r="AD1383" s="68">
        <v>0</v>
      </c>
      <c r="AE1383" s="68">
        <v>0</v>
      </c>
      <c r="AF1383" s="68">
        <v>0</v>
      </c>
      <c r="AG1383" s="68">
        <v>0</v>
      </c>
      <c r="AH1383" s="68">
        <v>0</v>
      </c>
      <c r="AI1383" s="68">
        <v>0</v>
      </c>
      <c r="AJ1383" s="68">
        <v>0</v>
      </c>
      <c r="AK1383" s="68">
        <v>0</v>
      </c>
      <c r="AL1383" s="68">
        <v>0</v>
      </c>
      <c r="AM1383" s="68">
        <v>0</v>
      </c>
      <c r="AN1383" s="68">
        <v>0</v>
      </c>
      <c r="AO1383" s="68">
        <v>0</v>
      </c>
      <c r="AP1383" s="68" t="s">
        <v>1846</v>
      </c>
      <c r="AQ1383" s="68">
        <v>1</v>
      </c>
      <c r="AR1383" s="68">
        <v>0</v>
      </c>
      <c r="AS1383" s="68">
        <v>0</v>
      </c>
      <c r="AT1383" s="68">
        <v>8</v>
      </c>
      <c r="AU1383" s="68">
        <v>0</v>
      </c>
      <c r="AV1383" s="86">
        <v>6</v>
      </c>
      <c r="AX1383" s="1">
        <v>0</v>
      </c>
      <c r="AY1383" s="1">
        <v>0</v>
      </c>
      <c r="AZ1383" s="68">
        <v>0</v>
      </c>
      <c r="BA1383" s="68">
        <v>0</v>
      </c>
      <c r="EQ1383" s="68">
        <v>11050009</v>
      </c>
      <c r="ER1383" s="175">
        <v>1</v>
      </c>
      <c r="ES1383" s="68">
        <v>650</v>
      </c>
      <c r="ET1383" s="68">
        <v>9</v>
      </c>
      <c r="EU1383" s="68">
        <v>0</v>
      </c>
      <c r="EV1383" s="68">
        <v>150009</v>
      </c>
      <c r="EW1383" s="68" t="s">
        <v>2647</v>
      </c>
      <c r="EX1383" s="68" t="str">
        <f t="shared" si="54"/>
        <v>소형</v>
      </c>
      <c r="GE1383" s="68">
        <v>45217</v>
      </c>
      <c r="GF1383" s="68" t="s">
        <v>4964</v>
      </c>
    </row>
    <row r="1384" spans="6:188" x14ac:dyDescent="0.3">
      <c r="F1384" s="68">
        <v>86009</v>
      </c>
      <c r="G1384" s="68">
        <v>6</v>
      </c>
      <c r="H1384" s="68">
        <v>186009</v>
      </c>
      <c r="I1384" s="68">
        <v>286009</v>
      </c>
      <c r="J1384" s="68" t="s">
        <v>1493</v>
      </c>
      <c r="K1384" s="68" t="s">
        <v>1494</v>
      </c>
      <c r="L1384" s="68">
        <v>0</v>
      </c>
      <c r="M1384" s="68">
        <v>0</v>
      </c>
      <c r="N1384" s="68">
        <v>0</v>
      </c>
      <c r="O1384" s="68">
        <v>55009</v>
      </c>
      <c r="P1384" s="68">
        <v>0</v>
      </c>
      <c r="Q1384" s="68">
        <v>0</v>
      </c>
      <c r="R1384" s="68">
        <v>0</v>
      </c>
      <c r="S1384" s="68">
        <v>0</v>
      </c>
      <c r="T1384" s="68">
        <v>0</v>
      </c>
      <c r="U1384" s="68">
        <v>0</v>
      </c>
      <c r="V1384" s="68">
        <v>0</v>
      </c>
      <c r="W1384" s="68">
        <v>0</v>
      </c>
      <c r="X1384" s="68">
        <v>0</v>
      </c>
      <c r="Y1384" s="68">
        <v>0</v>
      </c>
      <c r="Z1384" s="68">
        <v>0</v>
      </c>
      <c r="AA1384" s="68">
        <v>0</v>
      </c>
      <c r="AB1384" s="68">
        <v>0</v>
      </c>
      <c r="AC1384" s="68">
        <v>0</v>
      </c>
      <c r="AD1384" s="68">
        <v>0</v>
      </c>
      <c r="AE1384" s="68">
        <v>0</v>
      </c>
      <c r="AF1384" s="68">
        <v>0</v>
      </c>
      <c r="AG1384" s="68">
        <v>0</v>
      </c>
      <c r="AH1384" s="68">
        <v>0</v>
      </c>
      <c r="AI1384" s="68">
        <v>0</v>
      </c>
      <c r="AJ1384" s="68">
        <v>0</v>
      </c>
      <c r="AK1384" s="68">
        <v>0</v>
      </c>
      <c r="AL1384" s="68">
        <v>0</v>
      </c>
      <c r="AM1384" s="68">
        <v>0</v>
      </c>
      <c r="AN1384" s="68">
        <v>0</v>
      </c>
      <c r="AO1384" s="68">
        <v>0</v>
      </c>
      <c r="AP1384" s="68" t="s">
        <v>1847</v>
      </c>
      <c r="AQ1384" s="68">
        <v>1</v>
      </c>
      <c r="AR1384" s="68">
        <v>0</v>
      </c>
      <c r="AS1384" s="68">
        <v>0</v>
      </c>
      <c r="AT1384" s="68">
        <v>8</v>
      </c>
      <c r="AU1384" s="68">
        <v>0</v>
      </c>
      <c r="AV1384" s="86">
        <v>6</v>
      </c>
      <c r="AX1384" s="1">
        <v>0</v>
      </c>
      <c r="AY1384" s="1">
        <v>0</v>
      </c>
      <c r="AZ1384" s="68">
        <v>0</v>
      </c>
      <c r="BA1384" s="68">
        <v>0</v>
      </c>
      <c r="EQ1384" s="68">
        <v>11150009</v>
      </c>
      <c r="ER1384" s="175">
        <v>1</v>
      </c>
      <c r="ES1384" s="68">
        <v>650</v>
      </c>
      <c r="ET1384" s="68">
        <v>9</v>
      </c>
      <c r="EU1384" s="68">
        <v>0</v>
      </c>
      <c r="EV1384" s="68">
        <v>150009</v>
      </c>
      <c r="EW1384" s="68" t="s">
        <v>2647</v>
      </c>
      <c r="EX1384" s="68" t="str">
        <f t="shared" si="54"/>
        <v>소형</v>
      </c>
      <c r="GE1384" s="68">
        <v>45218</v>
      </c>
      <c r="GF1384" s="68" t="s">
        <v>4965</v>
      </c>
    </row>
    <row r="1385" spans="6:188" x14ac:dyDescent="0.3">
      <c r="F1385" s="68">
        <v>86010</v>
      </c>
      <c r="G1385" s="68">
        <v>6</v>
      </c>
      <c r="H1385" s="68">
        <v>186009</v>
      </c>
      <c r="I1385" s="68">
        <v>286010</v>
      </c>
      <c r="J1385" s="68" t="s">
        <v>1495</v>
      </c>
      <c r="K1385" s="68" t="s">
        <v>1496</v>
      </c>
      <c r="L1385" s="68">
        <v>0</v>
      </c>
      <c r="M1385" s="68">
        <v>0</v>
      </c>
      <c r="N1385" s="68">
        <v>0</v>
      </c>
      <c r="O1385" s="68">
        <v>55010</v>
      </c>
      <c r="P1385" s="68">
        <v>0</v>
      </c>
      <c r="Q1385" s="68">
        <v>0</v>
      </c>
      <c r="R1385" s="68">
        <v>0</v>
      </c>
      <c r="S1385" s="68">
        <v>0</v>
      </c>
      <c r="T1385" s="68">
        <v>0</v>
      </c>
      <c r="U1385" s="68">
        <v>0</v>
      </c>
      <c r="V1385" s="68">
        <v>0</v>
      </c>
      <c r="W1385" s="68">
        <v>0</v>
      </c>
      <c r="X1385" s="68">
        <v>0</v>
      </c>
      <c r="Y1385" s="68">
        <v>0</v>
      </c>
      <c r="Z1385" s="68">
        <v>0</v>
      </c>
      <c r="AA1385" s="68">
        <v>0</v>
      </c>
      <c r="AB1385" s="68">
        <v>0</v>
      </c>
      <c r="AC1385" s="68">
        <v>0</v>
      </c>
      <c r="AD1385" s="68">
        <v>0</v>
      </c>
      <c r="AE1385" s="68">
        <v>0</v>
      </c>
      <c r="AF1385" s="68">
        <v>0</v>
      </c>
      <c r="AG1385" s="68">
        <v>0</v>
      </c>
      <c r="AH1385" s="68">
        <v>0</v>
      </c>
      <c r="AI1385" s="68">
        <v>0</v>
      </c>
      <c r="AJ1385" s="68">
        <v>0</v>
      </c>
      <c r="AK1385" s="68">
        <v>0</v>
      </c>
      <c r="AL1385" s="68">
        <v>0</v>
      </c>
      <c r="AM1385" s="68">
        <v>0</v>
      </c>
      <c r="AN1385" s="68">
        <v>0</v>
      </c>
      <c r="AO1385" s="68">
        <v>0</v>
      </c>
      <c r="AP1385" s="68" t="s">
        <v>1848</v>
      </c>
      <c r="AQ1385" s="68">
        <v>1</v>
      </c>
      <c r="AR1385" s="68">
        <v>0</v>
      </c>
      <c r="AS1385" s="68">
        <v>0</v>
      </c>
      <c r="AT1385" s="68">
        <v>8</v>
      </c>
      <c r="AU1385" s="68">
        <v>0</v>
      </c>
      <c r="AV1385" s="86">
        <v>6</v>
      </c>
      <c r="AX1385" s="1">
        <v>0</v>
      </c>
      <c r="AY1385" s="1">
        <v>0</v>
      </c>
      <c r="AZ1385" s="68">
        <v>0</v>
      </c>
      <c r="BA1385" s="68">
        <v>0</v>
      </c>
      <c r="EQ1385" s="68">
        <v>11250009</v>
      </c>
      <c r="ER1385" s="175">
        <v>1</v>
      </c>
      <c r="ES1385" s="68">
        <v>650</v>
      </c>
      <c r="ET1385" s="68">
        <v>9</v>
      </c>
      <c r="EU1385" s="68">
        <v>0</v>
      </c>
      <c r="EV1385" s="68">
        <v>150009</v>
      </c>
      <c r="EW1385" s="68" t="s">
        <v>2647</v>
      </c>
      <c r="EX1385" s="68" t="str">
        <f t="shared" si="54"/>
        <v>소형</v>
      </c>
      <c r="GE1385" s="68">
        <v>45219</v>
      </c>
      <c r="GF1385" s="68" t="s">
        <v>4966</v>
      </c>
    </row>
    <row r="1386" spans="6:188" x14ac:dyDescent="0.3">
      <c r="F1386" s="68">
        <v>86011</v>
      </c>
      <c r="G1386" s="68">
        <v>6</v>
      </c>
      <c r="H1386" s="68">
        <v>186011</v>
      </c>
      <c r="I1386" s="68">
        <v>286011</v>
      </c>
      <c r="J1386" s="68" t="s">
        <v>1497</v>
      </c>
      <c r="K1386" s="68" t="s">
        <v>1498</v>
      </c>
      <c r="L1386" s="68">
        <v>0</v>
      </c>
      <c r="M1386" s="68">
        <v>0</v>
      </c>
      <c r="N1386" s="68">
        <v>0</v>
      </c>
      <c r="O1386" s="68">
        <v>55011</v>
      </c>
      <c r="P1386" s="68">
        <v>0</v>
      </c>
      <c r="Q1386" s="68">
        <v>0</v>
      </c>
      <c r="R1386" s="68">
        <v>0</v>
      </c>
      <c r="S1386" s="68">
        <v>0</v>
      </c>
      <c r="T1386" s="68">
        <v>0</v>
      </c>
      <c r="U1386" s="68">
        <v>0</v>
      </c>
      <c r="V1386" s="68">
        <v>0</v>
      </c>
      <c r="W1386" s="68">
        <v>0</v>
      </c>
      <c r="X1386" s="68">
        <v>0</v>
      </c>
      <c r="Y1386" s="68">
        <v>0</v>
      </c>
      <c r="Z1386" s="68">
        <v>0</v>
      </c>
      <c r="AA1386" s="68">
        <v>0</v>
      </c>
      <c r="AB1386" s="68">
        <v>0</v>
      </c>
      <c r="AC1386" s="68">
        <v>0</v>
      </c>
      <c r="AD1386" s="68">
        <v>0</v>
      </c>
      <c r="AE1386" s="68">
        <v>0</v>
      </c>
      <c r="AF1386" s="68">
        <v>0</v>
      </c>
      <c r="AG1386" s="68">
        <v>0</v>
      </c>
      <c r="AH1386" s="68">
        <v>0</v>
      </c>
      <c r="AI1386" s="68">
        <v>0</v>
      </c>
      <c r="AJ1386" s="68">
        <v>0</v>
      </c>
      <c r="AK1386" s="68">
        <v>0</v>
      </c>
      <c r="AL1386" s="68">
        <v>0</v>
      </c>
      <c r="AM1386" s="68">
        <v>0</v>
      </c>
      <c r="AN1386" s="68">
        <v>0</v>
      </c>
      <c r="AO1386" s="68">
        <v>0</v>
      </c>
      <c r="AP1386" s="68" t="s">
        <v>1849</v>
      </c>
      <c r="AQ1386" s="68">
        <v>1</v>
      </c>
      <c r="AR1386" s="68">
        <v>0</v>
      </c>
      <c r="AS1386" s="68">
        <v>0</v>
      </c>
      <c r="AT1386" s="68">
        <v>8</v>
      </c>
      <c r="AU1386" s="68">
        <v>0</v>
      </c>
      <c r="AV1386" s="86">
        <v>6</v>
      </c>
      <c r="AX1386" s="1">
        <v>0</v>
      </c>
      <c r="AY1386" s="1">
        <v>0</v>
      </c>
      <c r="AZ1386" s="68">
        <v>0</v>
      </c>
      <c r="BA1386" s="68">
        <v>0</v>
      </c>
      <c r="EQ1386" s="68">
        <v>20150009</v>
      </c>
      <c r="ER1386" s="175">
        <v>1</v>
      </c>
      <c r="ES1386" s="68">
        <v>650</v>
      </c>
      <c r="ET1386" s="68">
        <v>9</v>
      </c>
      <c r="EU1386" s="68">
        <v>0</v>
      </c>
      <c r="EV1386" s="68">
        <v>150009</v>
      </c>
      <c r="EW1386" s="68" t="s">
        <v>2647</v>
      </c>
      <c r="EX1386" s="68" t="str">
        <f t="shared" si="54"/>
        <v>소형</v>
      </c>
      <c r="GE1386" s="68">
        <v>45220</v>
      </c>
      <c r="GF1386" s="68" t="s">
        <v>4967</v>
      </c>
    </row>
    <row r="1387" spans="6:188" x14ac:dyDescent="0.3">
      <c r="F1387" s="68">
        <v>86012</v>
      </c>
      <c r="G1387" s="68">
        <v>6</v>
      </c>
      <c r="H1387" s="68">
        <v>186012</v>
      </c>
      <c r="I1387" s="68">
        <v>286012</v>
      </c>
      <c r="J1387" s="68" t="s">
        <v>1499</v>
      </c>
      <c r="K1387" s="68" t="s">
        <v>1500</v>
      </c>
      <c r="L1387" s="68">
        <v>0</v>
      </c>
      <c r="M1387" s="68">
        <v>0</v>
      </c>
      <c r="N1387" s="68">
        <v>0</v>
      </c>
      <c r="O1387" s="68">
        <v>55012</v>
      </c>
      <c r="P1387" s="68">
        <v>0</v>
      </c>
      <c r="Q1387" s="68">
        <v>0</v>
      </c>
      <c r="R1387" s="68">
        <v>0</v>
      </c>
      <c r="S1387" s="68">
        <v>0</v>
      </c>
      <c r="T1387" s="68">
        <v>0</v>
      </c>
      <c r="U1387" s="68">
        <v>0</v>
      </c>
      <c r="V1387" s="68">
        <v>0</v>
      </c>
      <c r="W1387" s="68">
        <v>0</v>
      </c>
      <c r="X1387" s="68">
        <v>0</v>
      </c>
      <c r="Y1387" s="68">
        <v>0</v>
      </c>
      <c r="Z1387" s="68">
        <v>0</v>
      </c>
      <c r="AA1387" s="68">
        <v>0</v>
      </c>
      <c r="AB1387" s="68">
        <v>0</v>
      </c>
      <c r="AC1387" s="68">
        <v>0</v>
      </c>
      <c r="AD1387" s="68">
        <v>0</v>
      </c>
      <c r="AE1387" s="68">
        <v>0</v>
      </c>
      <c r="AF1387" s="68">
        <v>0</v>
      </c>
      <c r="AG1387" s="68">
        <v>0</v>
      </c>
      <c r="AH1387" s="68">
        <v>0</v>
      </c>
      <c r="AI1387" s="68">
        <v>0</v>
      </c>
      <c r="AJ1387" s="68">
        <v>0</v>
      </c>
      <c r="AK1387" s="68">
        <v>0</v>
      </c>
      <c r="AL1387" s="68">
        <v>0</v>
      </c>
      <c r="AM1387" s="68">
        <v>0</v>
      </c>
      <c r="AN1387" s="68">
        <v>0</v>
      </c>
      <c r="AO1387" s="68">
        <v>0</v>
      </c>
      <c r="AP1387" s="68" t="s">
        <v>1850</v>
      </c>
      <c r="AQ1387" s="68">
        <v>1</v>
      </c>
      <c r="AR1387" s="68">
        <v>0</v>
      </c>
      <c r="AS1387" s="68">
        <v>0</v>
      </c>
      <c r="AT1387" s="68">
        <v>8</v>
      </c>
      <c r="AU1387" s="68">
        <v>0</v>
      </c>
      <c r="AV1387" s="86">
        <v>6</v>
      </c>
      <c r="AX1387" s="1">
        <v>0</v>
      </c>
      <c r="AY1387" s="1">
        <v>0</v>
      </c>
      <c r="AZ1387" s="68">
        <v>0</v>
      </c>
      <c r="BA1387" s="68">
        <v>0</v>
      </c>
      <c r="EQ1387" s="68">
        <v>20250009</v>
      </c>
      <c r="ER1387" s="175">
        <v>1</v>
      </c>
      <c r="ES1387" s="68">
        <v>650</v>
      </c>
      <c r="ET1387" s="68">
        <v>9</v>
      </c>
      <c r="EU1387" s="68">
        <v>0</v>
      </c>
      <c r="EV1387" s="68">
        <v>150009</v>
      </c>
      <c r="EW1387" s="68" t="s">
        <v>2647</v>
      </c>
      <c r="EX1387" s="68" t="str">
        <f t="shared" si="54"/>
        <v>소형</v>
      </c>
      <c r="GE1387" s="68">
        <v>45221</v>
      </c>
      <c r="GF1387" s="68" t="s">
        <v>4968</v>
      </c>
    </row>
    <row r="1388" spans="6:188" x14ac:dyDescent="0.3">
      <c r="F1388" s="68">
        <v>86013</v>
      </c>
      <c r="G1388" s="68">
        <v>6</v>
      </c>
      <c r="H1388" s="68">
        <v>186013</v>
      </c>
      <c r="I1388" s="68">
        <v>286013</v>
      </c>
      <c r="J1388" s="68" t="s">
        <v>1501</v>
      </c>
      <c r="K1388" s="68" t="s">
        <v>1502</v>
      </c>
      <c r="L1388" s="68">
        <v>0</v>
      </c>
      <c r="M1388" s="68">
        <v>0</v>
      </c>
      <c r="N1388" s="68">
        <v>0</v>
      </c>
      <c r="O1388" s="68">
        <v>55013</v>
      </c>
      <c r="P1388" s="68">
        <v>0</v>
      </c>
      <c r="Q1388" s="68">
        <v>0</v>
      </c>
      <c r="R1388" s="68">
        <v>0</v>
      </c>
      <c r="S1388" s="68">
        <v>0</v>
      </c>
      <c r="T1388" s="68">
        <v>0</v>
      </c>
      <c r="U1388" s="68">
        <v>0</v>
      </c>
      <c r="V1388" s="68">
        <v>0</v>
      </c>
      <c r="W1388" s="68">
        <v>0</v>
      </c>
      <c r="X1388" s="68">
        <v>0</v>
      </c>
      <c r="Y1388" s="68">
        <v>0</v>
      </c>
      <c r="Z1388" s="68">
        <v>0</v>
      </c>
      <c r="AA1388" s="68">
        <v>0</v>
      </c>
      <c r="AB1388" s="68">
        <v>0</v>
      </c>
      <c r="AC1388" s="68">
        <v>0</v>
      </c>
      <c r="AD1388" s="68">
        <v>0</v>
      </c>
      <c r="AE1388" s="68">
        <v>0</v>
      </c>
      <c r="AF1388" s="68">
        <v>0</v>
      </c>
      <c r="AG1388" s="68">
        <v>0</v>
      </c>
      <c r="AH1388" s="68">
        <v>0</v>
      </c>
      <c r="AI1388" s="68">
        <v>0</v>
      </c>
      <c r="AJ1388" s="68">
        <v>0</v>
      </c>
      <c r="AK1388" s="68">
        <v>0</v>
      </c>
      <c r="AL1388" s="68">
        <v>0</v>
      </c>
      <c r="AM1388" s="68">
        <v>0</v>
      </c>
      <c r="AN1388" s="68">
        <v>0</v>
      </c>
      <c r="AO1388" s="68">
        <v>0</v>
      </c>
      <c r="AP1388" s="68" t="s">
        <v>1851</v>
      </c>
      <c r="AQ1388" s="68">
        <v>1</v>
      </c>
      <c r="AR1388" s="68">
        <v>0</v>
      </c>
      <c r="AS1388" s="68">
        <v>0</v>
      </c>
      <c r="AT1388" s="68">
        <v>8</v>
      </c>
      <c r="AU1388" s="68">
        <v>0</v>
      </c>
      <c r="AV1388" s="86">
        <v>6</v>
      </c>
      <c r="AX1388" s="1">
        <v>0</v>
      </c>
      <c r="AY1388" s="1">
        <v>0</v>
      </c>
      <c r="AZ1388" s="68">
        <v>0</v>
      </c>
      <c r="BA1388" s="68">
        <v>0</v>
      </c>
      <c r="EQ1388" s="68">
        <v>20350009</v>
      </c>
      <c r="ER1388" s="175">
        <v>1</v>
      </c>
      <c r="ES1388" s="68">
        <v>650</v>
      </c>
      <c r="ET1388" s="68">
        <v>9</v>
      </c>
      <c r="EU1388" s="68">
        <v>0</v>
      </c>
      <c r="EV1388" s="68">
        <v>150009</v>
      </c>
      <c r="EW1388" s="68" t="s">
        <v>2647</v>
      </c>
      <c r="EX1388" s="68" t="str">
        <f t="shared" si="54"/>
        <v>소형</v>
      </c>
      <c r="GE1388" s="68">
        <v>45222</v>
      </c>
      <c r="GF1388" s="68" t="s">
        <v>4545</v>
      </c>
    </row>
    <row r="1389" spans="6:188" x14ac:dyDescent="0.3">
      <c r="F1389" s="68">
        <v>86014</v>
      </c>
      <c r="G1389" s="68">
        <v>6</v>
      </c>
      <c r="H1389" s="68">
        <v>186014</v>
      </c>
      <c r="I1389" s="68">
        <v>286014</v>
      </c>
      <c r="J1389" s="68" t="s">
        <v>1503</v>
      </c>
      <c r="K1389" s="68" t="s">
        <v>1504</v>
      </c>
      <c r="L1389" s="68">
        <v>0</v>
      </c>
      <c r="M1389" s="68">
        <v>0</v>
      </c>
      <c r="N1389" s="68">
        <v>0</v>
      </c>
      <c r="O1389" s="68">
        <v>55014</v>
      </c>
      <c r="P1389" s="68">
        <v>0</v>
      </c>
      <c r="Q1389" s="68">
        <v>0</v>
      </c>
      <c r="R1389" s="68">
        <v>0</v>
      </c>
      <c r="S1389" s="68">
        <v>0</v>
      </c>
      <c r="T1389" s="68">
        <v>0</v>
      </c>
      <c r="U1389" s="68">
        <v>0</v>
      </c>
      <c r="V1389" s="68">
        <v>0</v>
      </c>
      <c r="W1389" s="68">
        <v>0</v>
      </c>
      <c r="X1389" s="68">
        <v>0</v>
      </c>
      <c r="Y1389" s="68">
        <v>0</v>
      </c>
      <c r="Z1389" s="68">
        <v>0</v>
      </c>
      <c r="AA1389" s="68">
        <v>0</v>
      </c>
      <c r="AB1389" s="68">
        <v>0</v>
      </c>
      <c r="AC1389" s="68">
        <v>0</v>
      </c>
      <c r="AD1389" s="68">
        <v>0</v>
      </c>
      <c r="AE1389" s="68">
        <v>0</v>
      </c>
      <c r="AF1389" s="68">
        <v>0</v>
      </c>
      <c r="AG1389" s="68">
        <v>0</v>
      </c>
      <c r="AH1389" s="68">
        <v>0</v>
      </c>
      <c r="AI1389" s="68">
        <v>0</v>
      </c>
      <c r="AJ1389" s="68">
        <v>0</v>
      </c>
      <c r="AK1389" s="68">
        <v>0</v>
      </c>
      <c r="AL1389" s="68">
        <v>0</v>
      </c>
      <c r="AM1389" s="68">
        <v>0</v>
      </c>
      <c r="AN1389" s="68">
        <v>0</v>
      </c>
      <c r="AO1389" s="68">
        <v>0</v>
      </c>
      <c r="AP1389" s="68" t="s">
        <v>1852</v>
      </c>
      <c r="AQ1389" s="68">
        <v>1</v>
      </c>
      <c r="AR1389" s="68">
        <v>0</v>
      </c>
      <c r="AS1389" s="68">
        <v>0</v>
      </c>
      <c r="AT1389" s="68">
        <v>8</v>
      </c>
      <c r="AU1389" s="68">
        <v>0</v>
      </c>
      <c r="AV1389" s="86">
        <v>6</v>
      </c>
      <c r="AX1389" s="1">
        <v>0</v>
      </c>
      <c r="AY1389" s="1">
        <v>0</v>
      </c>
      <c r="AZ1389" s="68">
        <v>0</v>
      </c>
      <c r="BA1389" s="68">
        <v>0</v>
      </c>
      <c r="EQ1389" s="68">
        <v>20450009</v>
      </c>
      <c r="ER1389" s="175">
        <v>1</v>
      </c>
      <c r="ES1389" s="68">
        <v>650</v>
      </c>
      <c r="ET1389" s="68">
        <v>9</v>
      </c>
      <c r="EU1389" s="68">
        <v>0</v>
      </c>
      <c r="EV1389" s="68">
        <v>150009</v>
      </c>
      <c r="EW1389" s="68" t="s">
        <v>2647</v>
      </c>
      <c r="EX1389" s="68" t="str">
        <f t="shared" si="54"/>
        <v>소형</v>
      </c>
      <c r="GE1389" s="68">
        <v>45223</v>
      </c>
      <c r="GF1389" s="68" t="s">
        <v>4969</v>
      </c>
    </row>
    <row r="1390" spans="6:188" x14ac:dyDescent="0.3">
      <c r="F1390" s="68">
        <v>86015</v>
      </c>
      <c r="G1390" s="68">
        <v>6</v>
      </c>
      <c r="H1390" s="68">
        <v>186015</v>
      </c>
      <c r="I1390" s="68">
        <v>286015</v>
      </c>
      <c r="J1390" s="68" t="s">
        <v>1505</v>
      </c>
      <c r="K1390" s="68" t="s">
        <v>1506</v>
      </c>
      <c r="L1390" s="68">
        <v>0</v>
      </c>
      <c r="M1390" s="68">
        <v>0</v>
      </c>
      <c r="N1390" s="68">
        <v>0</v>
      </c>
      <c r="O1390" s="68">
        <v>55015</v>
      </c>
      <c r="P1390" s="68">
        <v>0</v>
      </c>
      <c r="Q1390" s="68">
        <v>0</v>
      </c>
      <c r="R1390" s="68">
        <v>0</v>
      </c>
      <c r="S1390" s="68">
        <v>0</v>
      </c>
      <c r="T1390" s="68">
        <v>0</v>
      </c>
      <c r="U1390" s="68">
        <v>0</v>
      </c>
      <c r="V1390" s="68">
        <v>0</v>
      </c>
      <c r="W1390" s="68">
        <v>0</v>
      </c>
      <c r="X1390" s="68">
        <v>0</v>
      </c>
      <c r="Y1390" s="68">
        <v>0</v>
      </c>
      <c r="Z1390" s="68">
        <v>0</v>
      </c>
      <c r="AA1390" s="68">
        <v>0</v>
      </c>
      <c r="AB1390" s="68">
        <v>0</v>
      </c>
      <c r="AC1390" s="68">
        <v>0</v>
      </c>
      <c r="AD1390" s="68">
        <v>0</v>
      </c>
      <c r="AE1390" s="68">
        <v>0</v>
      </c>
      <c r="AF1390" s="68">
        <v>0</v>
      </c>
      <c r="AG1390" s="68">
        <v>0</v>
      </c>
      <c r="AH1390" s="68">
        <v>0</v>
      </c>
      <c r="AI1390" s="68">
        <v>0</v>
      </c>
      <c r="AJ1390" s="68">
        <v>0</v>
      </c>
      <c r="AK1390" s="68">
        <v>0</v>
      </c>
      <c r="AL1390" s="68">
        <v>0</v>
      </c>
      <c r="AM1390" s="68">
        <v>0</v>
      </c>
      <c r="AN1390" s="68">
        <v>0</v>
      </c>
      <c r="AO1390" s="68">
        <v>0</v>
      </c>
      <c r="AP1390" s="68" t="s">
        <v>1853</v>
      </c>
      <c r="AQ1390" s="68">
        <v>1</v>
      </c>
      <c r="AR1390" s="68">
        <v>0</v>
      </c>
      <c r="AS1390" s="68">
        <v>0</v>
      </c>
      <c r="AT1390" s="68">
        <v>8</v>
      </c>
      <c r="AU1390" s="68">
        <v>0</v>
      </c>
      <c r="AV1390" s="86">
        <v>6</v>
      </c>
      <c r="AX1390" s="1">
        <v>0</v>
      </c>
      <c r="AY1390" s="1">
        <v>0</v>
      </c>
      <c r="AZ1390" s="68">
        <v>0</v>
      </c>
      <c r="BA1390" s="68">
        <v>0</v>
      </c>
      <c r="EQ1390" s="68">
        <v>20550009</v>
      </c>
      <c r="ER1390" s="175">
        <v>1</v>
      </c>
      <c r="ES1390" s="68">
        <v>650</v>
      </c>
      <c r="ET1390" s="68">
        <v>9</v>
      </c>
      <c r="EU1390" s="68">
        <v>0</v>
      </c>
      <c r="EV1390" s="68">
        <v>150009</v>
      </c>
      <c r="EW1390" s="68" t="s">
        <v>2647</v>
      </c>
      <c r="EX1390" s="68" t="str">
        <f t="shared" si="54"/>
        <v>소형</v>
      </c>
      <c r="GE1390" s="68">
        <v>45300</v>
      </c>
      <c r="GF1390" s="68" t="s">
        <v>4970</v>
      </c>
    </row>
    <row r="1391" spans="6:188" x14ac:dyDescent="0.3">
      <c r="F1391" s="68">
        <v>86016</v>
      </c>
      <c r="G1391" s="68">
        <v>6</v>
      </c>
      <c r="H1391" s="68">
        <v>186016</v>
      </c>
      <c r="I1391" s="68">
        <v>286016</v>
      </c>
      <c r="J1391" s="68" t="s">
        <v>1507</v>
      </c>
      <c r="K1391" s="68" t="s">
        <v>1508</v>
      </c>
      <c r="L1391" s="68">
        <v>0</v>
      </c>
      <c r="M1391" s="68">
        <v>0</v>
      </c>
      <c r="N1391" s="68">
        <v>0</v>
      </c>
      <c r="O1391" s="68">
        <v>55016</v>
      </c>
      <c r="P1391" s="68">
        <v>0</v>
      </c>
      <c r="Q1391" s="68">
        <v>0</v>
      </c>
      <c r="R1391" s="68">
        <v>0</v>
      </c>
      <c r="S1391" s="68">
        <v>0</v>
      </c>
      <c r="T1391" s="68">
        <v>0</v>
      </c>
      <c r="U1391" s="68">
        <v>0</v>
      </c>
      <c r="V1391" s="68">
        <v>0</v>
      </c>
      <c r="W1391" s="68">
        <v>0</v>
      </c>
      <c r="X1391" s="68">
        <v>0</v>
      </c>
      <c r="Y1391" s="68">
        <v>0</v>
      </c>
      <c r="Z1391" s="68">
        <v>0</v>
      </c>
      <c r="AA1391" s="68">
        <v>0</v>
      </c>
      <c r="AB1391" s="68">
        <v>0</v>
      </c>
      <c r="AC1391" s="68">
        <v>0</v>
      </c>
      <c r="AD1391" s="68">
        <v>0</v>
      </c>
      <c r="AE1391" s="68">
        <v>0</v>
      </c>
      <c r="AF1391" s="68">
        <v>0</v>
      </c>
      <c r="AG1391" s="68">
        <v>0</v>
      </c>
      <c r="AH1391" s="68">
        <v>0</v>
      </c>
      <c r="AI1391" s="68">
        <v>0</v>
      </c>
      <c r="AJ1391" s="68">
        <v>0</v>
      </c>
      <c r="AK1391" s="68">
        <v>0</v>
      </c>
      <c r="AL1391" s="68">
        <v>0</v>
      </c>
      <c r="AM1391" s="68">
        <v>0</v>
      </c>
      <c r="AN1391" s="68">
        <v>0</v>
      </c>
      <c r="AO1391" s="68">
        <v>0</v>
      </c>
      <c r="AP1391" s="68" t="s">
        <v>1854</v>
      </c>
      <c r="AQ1391" s="68">
        <v>1</v>
      </c>
      <c r="AR1391" s="68">
        <v>0</v>
      </c>
      <c r="AS1391" s="68">
        <v>0</v>
      </c>
      <c r="AT1391" s="68">
        <v>8</v>
      </c>
      <c r="AU1391" s="68">
        <v>0</v>
      </c>
      <c r="AV1391" s="86">
        <v>6</v>
      </c>
      <c r="AX1391" s="1">
        <v>0</v>
      </c>
      <c r="AY1391" s="1">
        <v>0</v>
      </c>
      <c r="AZ1391" s="68">
        <v>0</v>
      </c>
      <c r="BA1391" s="68">
        <v>0</v>
      </c>
      <c r="EQ1391" s="68">
        <v>20650009</v>
      </c>
      <c r="ER1391" s="175">
        <v>1</v>
      </c>
      <c r="ES1391" s="68">
        <v>650</v>
      </c>
      <c r="ET1391" s="68">
        <v>9</v>
      </c>
      <c r="EU1391" s="68">
        <v>0</v>
      </c>
      <c r="EV1391" s="68">
        <v>150009</v>
      </c>
      <c r="EW1391" s="68" t="s">
        <v>2647</v>
      </c>
      <c r="EX1391" s="68" t="str">
        <f t="shared" si="54"/>
        <v>소형</v>
      </c>
      <c r="GE1391" s="68">
        <v>46000</v>
      </c>
      <c r="GF1391" s="68" t="s">
        <v>4971</v>
      </c>
    </row>
    <row r="1392" spans="6:188" x14ac:dyDescent="0.3">
      <c r="F1392" s="68">
        <v>86017</v>
      </c>
      <c r="G1392" s="68">
        <v>6</v>
      </c>
      <c r="H1392" s="68">
        <v>186017</v>
      </c>
      <c r="I1392" s="68">
        <v>286017</v>
      </c>
      <c r="J1392" s="68" t="s">
        <v>1509</v>
      </c>
      <c r="K1392" s="68" t="s">
        <v>1510</v>
      </c>
      <c r="L1392" s="68">
        <v>0</v>
      </c>
      <c r="M1392" s="68">
        <v>0</v>
      </c>
      <c r="N1392" s="68">
        <v>0</v>
      </c>
      <c r="O1392" s="68">
        <v>55017</v>
      </c>
      <c r="P1392" s="68">
        <v>0</v>
      </c>
      <c r="Q1392" s="68">
        <v>0</v>
      </c>
      <c r="R1392" s="68">
        <v>0</v>
      </c>
      <c r="S1392" s="68">
        <v>0</v>
      </c>
      <c r="T1392" s="68">
        <v>0</v>
      </c>
      <c r="U1392" s="68">
        <v>0</v>
      </c>
      <c r="V1392" s="68">
        <v>0</v>
      </c>
      <c r="W1392" s="68">
        <v>0</v>
      </c>
      <c r="X1392" s="68">
        <v>0</v>
      </c>
      <c r="Y1392" s="68">
        <v>0</v>
      </c>
      <c r="Z1392" s="68">
        <v>0</v>
      </c>
      <c r="AA1392" s="68">
        <v>0</v>
      </c>
      <c r="AB1392" s="68">
        <v>0</v>
      </c>
      <c r="AC1392" s="68">
        <v>0</v>
      </c>
      <c r="AD1392" s="68">
        <v>0</v>
      </c>
      <c r="AE1392" s="68">
        <v>0</v>
      </c>
      <c r="AF1392" s="68">
        <v>0</v>
      </c>
      <c r="AG1392" s="68">
        <v>0</v>
      </c>
      <c r="AH1392" s="68">
        <v>0</v>
      </c>
      <c r="AI1392" s="68">
        <v>0</v>
      </c>
      <c r="AJ1392" s="68">
        <v>0</v>
      </c>
      <c r="AK1392" s="68">
        <v>0</v>
      </c>
      <c r="AL1392" s="68">
        <v>0</v>
      </c>
      <c r="AM1392" s="68">
        <v>0</v>
      </c>
      <c r="AN1392" s="68">
        <v>0</v>
      </c>
      <c r="AO1392" s="68">
        <v>0</v>
      </c>
      <c r="AP1392" s="68" t="s">
        <v>1855</v>
      </c>
      <c r="AQ1392" s="68">
        <v>1</v>
      </c>
      <c r="AR1392" s="68">
        <v>0</v>
      </c>
      <c r="AS1392" s="68">
        <v>0</v>
      </c>
      <c r="AT1392" s="68">
        <v>8</v>
      </c>
      <c r="AU1392" s="68">
        <v>0</v>
      </c>
      <c r="AV1392" s="86">
        <v>6</v>
      </c>
      <c r="AX1392" s="1">
        <v>0</v>
      </c>
      <c r="AY1392" s="1">
        <v>0</v>
      </c>
      <c r="AZ1392" s="68">
        <v>0</v>
      </c>
      <c r="BA1392" s="68">
        <v>0</v>
      </c>
      <c r="EQ1392" s="68">
        <v>20750009</v>
      </c>
      <c r="ER1392" s="175">
        <v>1</v>
      </c>
      <c r="ES1392" s="68">
        <v>650</v>
      </c>
      <c r="ET1392" s="68">
        <v>9</v>
      </c>
      <c r="EU1392" s="68">
        <v>0</v>
      </c>
      <c r="EV1392" s="68">
        <v>150009</v>
      </c>
      <c r="EW1392" s="68" t="s">
        <v>2647</v>
      </c>
      <c r="EX1392" s="68" t="str">
        <f t="shared" si="54"/>
        <v>소형</v>
      </c>
      <c r="GE1392" s="68">
        <v>46001</v>
      </c>
      <c r="GF1392" s="68" t="s">
        <v>4972</v>
      </c>
    </row>
    <row r="1393" spans="6:188" x14ac:dyDescent="0.3">
      <c r="F1393" s="68">
        <v>86018</v>
      </c>
      <c r="G1393" s="68">
        <v>6</v>
      </c>
      <c r="H1393" s="68">
        <v>186018</v>
      </c>
      <c r="I1393" s="68">
        <v>286018</v>
      </c>
      <c r="J1393" s="68" t="s">
        <v>1511</v>
      </c>
      <c r="K1393" s="68" t="s">
        <v>1512</v>
      </c>
      <c r="L1393" s="68">
        <v>0</v>
      </c>
      <c r="M1393" s="68">
        <v>0</v>
      </c>
      <c r="N1393" s="68">
        <v>0</v>
      </c>
      <c r="O1393" s="68">
        <v>55018</v>
      </c>
      <c r="P1393" s="68">
        <v>0</v>
      </c>
      <c r="Q1393" s="68">
        <v>0</v>
      </c>
      <c r="R1393" s="68">
        <v>0</v>
      </c>
      <c r="S1393" s="68">
        <v>0</v>
      </c>
      <c r="T1393" s="68">
        <v>0</v>
      </c>
      <c r="U1393" s="68">
        <v>0</v>
      </c>
      <c r="V1393" s="68">
        <v>0</v>
      </c>
      <c r="W1393" s="68">
        <v>0</v>
      </c>
      <c r="X1393" s="68">
        <v>0</v>
      </c>
      <c r="Y1393" s="68">
        <v>0</v>
      </c>
      <c r="Z1393" s="68">
        <v>0</v>
      </c>
      <c r="AA1393" s="68">
        <v>0</v>
      </c>
      <c r="AB1393" s="68">
        <v>0</v>
      </c>
      <c r="AC1393" s="68">
        <v>0</v>
      </c>
      <c r="AD1393" s="68">
        <v>0</v>
      </c>
      <c r="AE1393" s="68">
        <v>0</v>
      </c>
      <c r="AF1393" s="68">
        <v>0</v>
      </c>
      <c r="AG1393" s="68">
        <v>0</v>
      </c>
      <c r="AH1393" s="68">
        <v>0</v>
      </c>
      <c r="AI1393" s="68">
        <v>0</v>
      </c>
      <c r="AJ1393" s="68">
        <v>0</v>
      </c>
      <c r="AK1393" s="68">
        <v>0</v>
      </c>
      <c r="AL1393" s="68">
        <v>0</v>
      </c>
      <c r="AM1393" s="68">
        <v>0</v>
      </c>
      <c r="AN1393" s="68">
        <v>0</v>
      </c>
      <c r="AO1393" s="68">
        <v>0</v>
      </c>
      <c r="AP1393" s="68" t="s">
        <v>1856</v>
      </c>
      <c r="AQ1393" s="68">
        <v>1</v>
      </c>
      <c r="AR1393" s="68">
        <v>0</v>
      </c>
      <c r="AS1393" s="68">
        <v>0</v>
      </c>
      <c r="AT1393" s="68">
        <v>8</v>
      </c>
      <c r="AU1393" s="68">
        <v>0</v>
      </c>
      <c r="AV1393" s="86">
        <v>6</v>
      </c>
      <c r="AX1393" s="1">
        <v>0</v>
      </c>
      <c r="AY1393" s="1">
        <v>0</v>
      </c>
      <c r="AZ1393" s="68">
        <v>0</v>
      </c>
      <c r="BA1393" s="68">
        <v>0</v>
      </c>
      <c r="EQ1393" s="68">
        <v>20850009</v>
      </c>
      <c r="ER1393" s="175">
        <v>1</v>
      </c>
      <c r="ES1393" s="68">
        <v>650</v>
      </c>
      <c r="ET1393" s="68">
        <v>9</v>
      </c>
      <c r="EU1393" s="68">
        <v>0</v>
      </c>
      <c r="EV1393" s="68">
        <v>150009</v>
      </c>
      <c r="EW1393" s="68" t="s">
        <v>2647</v>
      </c>
      <c r="EX1393" s="68" t="str">
        <f t="shared" si="54"/>
        <v>소형</v>
      </c>
      <c r="GE1393" s="68">
        <v>46002</v>
      </c>
      <c r="GF1393" s="68" t="s">
        <v>4597</v>
      </c>
    </row>
    <row r="1394" spans="6:188" x14ac:dyDescent="0.3">
      <c r="F1394" s="68">
        <v>86019</v>
      </c>
      <c r="G1394" s="68">
        <v>6</v>
      </c>
      <c r="H1394" s="68">
        <v>186019</v>
      </c>
      <c r="I1394" s="68">
        <v>286019</v>
      </c>
      <c r="J1394" s="68" t="s">
        <v>1513</v>
      </c>
      <c r="K1394" s="68" t="s">
        <v>1514</v>
      </c>
      <c r="L1394" s="68">
        <v>0</v>
      </c>
      <c r="M1394" s="68">
        <v>0</v>
      </c>
      <c r="N1394" s="68">
        <v>0</v>
      </c>
      <c r="O1394" s="68">
        <v>55019</v>
      </c>
      <c r="P1394" s="68">
        <v>0</v>
      </c>
      <c r="Q1394" s="68">
        <v>0</v>
      </c>
      <c r="R1394" s="68">
        <v>0</v>
      </c>
      <c r="S1394" s="68">
        <v>0</v>
      </c>
      <c r="T1394" s="68">
        <v>0</v>
      </c>
      <c r="U1394" s="68">
        <v>0</v>
      </c>
      <c r="V1394" s="68">
        <v>0</v>
      </c>
      <c r="W1394" s="68">
        <v>0</v>
      </c>
      <c r="X1394" s="68">
        <v>0</v>
      </c>
      <c r="Y1394" s="68">
        <v>0</v>
      </c>
      <c r="Z1394" s="68">
        <v>0</v>
      </c>
      <c r="AA1394" s="68">
        <v>0</v>
      </c>
      <c r="AB1394" s="68">
        <v>0</v>
      </c>
      <c r="AC1394" s="68">
        <v>0</v>
      </c>
      <c r="AD1394" s="68">
        <v>0</v>
      </c>
      <c r="AE1394" s="68">
        <v>0</v>
      </c>
      <c r="AF1394" s="68">
        <v>0</v>
      </c>
      <c r="AG1394" s="68">
        <v>0</v>
      </c>
      <c r="AH1394" s="68">
        <v>0</v>
      </c>
      <c r="AI1394" s="68">
        <v>0</v>
      </c>
      <c r="AJ1394" s="68">
        <v>0</v>
      </c>
      <c r="AK1394" s="68">
        <v>0</v>
      </c>
      <c r="AL1394" s="68">
        <v>0</v>
      </c>
      <c r="AM1394" s="68">
        <v>0</v>
      </c>
      <c r="AN1394" s="68">
        <v>0</v>
      </c>
      <c r="AO1394" s="68">
        <v>0</v>
      </c>
      <c r="AP1394" s="68" t="s">
        <v>1857</v>
      </c>
      <c r="AQ1394" s="68">
        <v>1</v>
      </c>
      <c r="AR1394" s="68">
        <v>0</v>
      </c>
      <c r="AS1394" s="68">
        <v>0</v>
      </c>
      <c r="AT1394" s="68">
        <v>8</v>
      </c>
      <c r="AU1394" s="68">
        <v>0</v>
      </c>
      <c r="AV1394" s="86">
        <v>6</v>
      </c>
      <c r="AX1394" s="1">
        <v>0</v>
      </c>
      <c r="AY1394" s="1">
        <v>0</v>
      </c>
      <c r="AZ1394" s="68">
        <v>0</v>
      </c>
      <c r="BA1394" s="68">
        <v>0</v>
      </c>
      <c r="EQ1394" s="68">
        <v>20950009</v>
      </c>
      <c r="ER1394" s="175">
        <v>1</v>
      </c>
      <c r="ES1394" s="68">
        <v>650</v>
      </c>
      <c r="ET1394" s="68">
        <v>9</v>
      </c>
      <c r="EU1394" s="68">
        <v>0</v>
      </c>
      <c r="EV1394" s="68">
        <v>150009</v>
      </c>
      <c r="EW1394" s="68" t="s">
        <v>2647</v>
      </c>
      <c r="EX1394" s="68" t="str">
        <f t="shared" si="54"/>
        <v>소형</v>
      </c>
      <c r="GE1394" s="68">
        <v>46003</v>
      </c>
      <c r="GF1394" s="68" t="s">
        <v>4779</v>
      </c>
    </row>
    <row r="1395" spans="6:188" x14ac:dyDescent="0.3">
      <c r="F1395" s="68">
        <v>86020</v>
      </c>
      <c r="G1395" s="68">
        <v>6</v>
      </c>
      <c r="H1395" s="68">
        <v>186020</v>
      </c>
      <c r="I1395" s="68">
        <v>286020</v>
      </c>
      <c r="J1395" s="68" t="s">
        <v>1515</v>
      </c>
      <c r="K1395" s="68" t="s">
        <v>1516</v>
      </c>
      <c r="L1395" s="68">
        <v>0</v>
      </c>
      <c r="M1395" s="68">
        <v>0</v>
      </c>
      <c r="N1395" s="68">
        <v>0</v>
      </c>
      <c r="O1395" s="68">
        <v>55020</v>
      </c>
      <c r="P1395" s="68">
        <v>0</v>
      </c>
      <c r="Q1395" s="68">
        <v>0</v>
      </c>
      <c r="R1395" s="68">
        <v>0</v>
      </c>
      <c r="S1395" s="68">
        <v>0</v>
      </c>
      <c r="T1395" s="68">
        <v>0</v>
      </c>
      <c r="U1395" s="68">
        <v>0</v>
      </c>
      <c r="V1395" s="68">
        <v>0</v>
      </c>
      <c r="W1395" s="68">
        <v>0</v>
      </c>
      <c r="X1395" s="68">
        <v>0</v>
      </c>
      <c r="Y1395" s="68">
        <v>0</v>
      </c>
      <c r="Z1395" s="68">
        <v>0</v>
      </c>
      <c r="AA1395" s="68">
        <v>0</v>
      </c>
      <c r="AB1395" s="68">
        <v>0</v>
      </c>
      <c r="AC1395" s="68">
        <v>0</v>
      </c>
      <c r="AD1395" s="68">
        <v>0</v>
      </c>
      <c r="AE1395" s="68">
        <v>0</v>
      </c>
      <c r="AF1395" s="68">
        <v>0</v>
      </c>
      <c r="AG1395" s="68">
        <v>0</v>
      </c>
      <c r="AH1395" s="68">
        <v>0</v>
      </c>
      <c r="AI1395" s="68">
        <v>0</v>
      </c>
      <c r="AJ1395" s="68">
        <v>0</v>
      </c>
      <c r="AK1395" s="68">
        <v>0</v>
      </c>
      <c r="AL1395" s="68">
        <v>0</v>
      </c>
      <c r="AM1395" s="68">
        <v>0</v>
      </c>
      <c r="AN1395" s="68">
        <v>0</v>
      </c>
      <c r="AO1395" s="68">
        <v>0</v>
      </c>
      <c r="AP1395" s="68" t="s">
        <v>1858</v>
      </c>
      <c r="AQ1395" s="68">
        <v>1</v>
      </c>
      <c r="AR1395" s="68">
        <v>0</v>
      </c>
      <c r="AS1395" s="68">
        <v>0</v>
      </c>
      <c r="AT1395" s="68">
        <v>8</v>
      </c>
      <c r="AU1395" s="68">
        <v>0</v>
      </c>
      <c r="AV1395" s="86">
        <v>6</v>
      </c>
      <c r="AX1395" s="1">
        <v>0</v>
      </c>
      <c r="AY1395" s="1">
        <v>0</v>
      </c>
      <c r="AZ1395" s="68">
        <v>0</v>
      </c>
      <c r="BA1395" s="68">
        <v>0</v>
      </c>
      <c r="EQ1395" s="68">
        <v>21050009</v>
      </c>
      <c r="ER1395" s="175">
        <v>1</v>
      </c>
      <c r="ES1395" s="68">
        <v>650</v>
      </c>
      <c r="ET1395" s="68">
        <v>9</v>
      </c>
      <c r="EU1395" s="68">
        <v>0</v>
      </c>
      <c r="EV1395" s="68">
        <v>150009</v>
      </c>
      <c r="EW1395" s="68" t="s">
        <v>2647</v>
      </c>
      <c r="EX1395" s="68" t="str">
        <f t="shared" si="54"/>
        <v>소형</v>
      </c>
      <c r="GE1395" s="68">
        <v>46004</v>
      </c>
      <c r="GF1395" s="68" t="s">
        <v>630</v>
      </c>
    </row>
    <row r="1396" spans="6:188" x14ac:dyDescent="0.3">
      <c r="F1396" s="68">
        <v>86021</v>
      </c>
      <c r="G1396" s="68">
        <v>6</v>
      </c>
      <c r="H1396" s="68">
        <v>186021</v>
      </c>
      <c r="I1396" s="68">
        <v>286021</v>
      </c>
      <c r="J1396" s="68" t="s">
        <v>1517</v>
      </c>
      <c r="K1396" s="68" t="s">
        <v>1518</v>
      </c>
      <c r="L1396" s="68">
        <v>0</v>
      </c>
      <c r="M1396" s="68">
        <v>0</v>
      </c>
      <c r="N1396" s="68">
        <v>0</v>
      </c>
      <c r="O1396" s="68">
        <v>55021</v>
      </c>
      <c r="P1396" s="68">
        <v>0</v>
      </c>
      <c r="Q1396" s="68">
        <v>0</v>
      </c>
      <c r="R1396" s="68">
        <v>0</v>
      </c>
      <c r="S1396" s="68">
        <v>0</v>
      </c>
      <c r="T1396" s="68">
        <v>0</v>
      </c>
      <c r="U1396" s="68">
        <v>0</v>
      </c>
      <c r="V1396" s="68">
        <v>0</v>
      </c>
      <c r="W1396" s="68">
        <v>0</v>
      </c>
      <c r="X1396" s="68">
        <v>0</v>
      </c>
      <c r="Y1396" s="68">
        <v>0</v>
      </c>
      <c r="Z1396" s="68">
        <v>0</v>
      </c>
      <c r="AA1396" s="68">
        <v>0</v>
      </c>
      <c r="AB1396" s="68">
        <v>0</v>
      </c>
      <c r="AC1396" s="68">
        <v>0</v>
      </c>
      <c r="AD1396" s="68">
        <v>0</v>
      </c>
      <c r="AE1396" s="68">
        <v>0</v>
      </c>
      <c r="AF1396" s="68">
        <v>0</v>
      </c>
      <c r="AG1396" s="68">
        <v>0</v>
      </c>
      <c r="AH1396" s="68">
        <v>0</v>
      </c>
      <c r="AI1396" s="68">
        <v>0</v>
      </c>
      <c r="AJ1396" s="68">
        <v>0</v>
      </c>
      <c r="AK1396" s="68">
        <v>0</v>
      </c>
      <c r="AL1396" s="68">
        <v>0</v>
      </c>
      <c r="AM1396" s="68">
        <v>0</v>
      </c>
      <c r="AN1396" s="68">
        <v>0</v>
      </c>
      <c r="AO1396" s="68">
        <v>0</v>
      </c>
      <c r="AP1396" s="68" t="s">
        <v>1859</v>
      </c>
      <c r="AQ1396" s="68">
        <v>1</v>
      </c>
      <c r="AR1396" s="68">
        <v>0</v>
      </c>
      <c r="AS1396" s="68">
        <v>0</v>
      </c>
      <c r="AT1396" s="68">
        <v>8</v>
      </c>
      <c r="AU1396" s="68">
        <v>0</v>
      </c>
      <c r="AV1396" s="86">
        <v>6</v>
      </c>
      <c r="AX1396" s="1">
        <v>0</v>
      </c>
      <c r="AY1396" s="1">
        <v>0</v>
      </c>
      <c r="AZ1396" s="68">
        <v>0</v>
      </c>
      <c r="BA1396" s="68">
        <v>0</v>
      </c>
      <c r="EQ1396" s="68">
        <v>21150009</v>
      </c>
      <c r="ER1396" s="175">
        <v>1</v>
      </c>
      <c r="ES1396" s="68">
        <v>650</v>
      </c>
      <c r="ET1396" s="68">
        <v>9</v>
      </c>
      <c r="EU1396" s="68">
        <v>0</v>
      </c>
      <c r="EV1396" s="68">
        <v>150009</v>
      </c>
      <c r="EW1396" s="68" t="s">
        <v>2647</v>
      </c>
      <c r="EX1396" s="68" t="str">
        <f t="shared" si="54"/>
        <v>소형</v>
      </c>
      <c r="GE1396" s="68">
        <v>46005</v>
      </c>
      <c r="GF1396" s="68" t="s">
        <v>2750</v>
      </c>
    </row>
    <row r="1397" spans="6:188" x14ac:dyDescent="0.3">
      <c r="F1397" s="68">
        <v>86022</v>
      </c>
      <c r="G1397" s="68">
        <v>6</v>
      </c>
      <c r="H1397" s="68">
        <v>186022</v>
      </c>
      <c r="I1397" s="68">
        <v>286022</v>
      </c>
      <c r="J1397" s="68" t="s">
        <v>1519</v>
      </c>
      <c r="K1397" s="68" t="s">
        <v>1520</v>
      </c>
      <c r="L1397" s="68">
        <v>0</v>
      </c>
      <c r="M1397" s="68">
        <v>0</v>
      </c>
      <c r="N1397" s="68">
        <v>0</v>
      </c>
      <c r="O1397" s="68">
        <v>55022</v>
      </c>
      <c r="P1397" s="68">
        <v>0</v>
      </c>
      <c r="Q1397" s="68">
        <v>0</v>
      </c>
      <c r="R1397" s="68">
        <v>0</v>
      </c>
      <c r="S1397" s="68">
        <v>0</v>
      </c>
      <c r="T1397" s="68">
        <v>0</v>
      </c>
      <c r="U1397" s="68">
        <v>0</v>
      </c>
      <c r="V1397" s="68">
        <v>0</v>
      </c>
      <c r="W1397" s="68">
        <v>0</v>
      </c>
      <c r="X1397" s="68">
        <v>0</v>
      </c>
      <c r="Y1397" s="68">
        <v>0</v>
      </c>
      <c r="Z1397" s="68">
        <v>0</v>
      </c>
      <c r="AA1397" s="68">
        <v>0</v>
      </c>
      <c r="AB1397" s="68">
        <v>0</v>
      </c>
      <c r="AC1397" s="68">
        <v>0</v>
      </c>
      <c r="AD1397" s="68">
        <v>0</v>
      </c>
      <c r="AE1397" s="68">
        <v>0</v>
      </c>
      <c r="AF1397" s="68">
        <v>0</v>
      </c>
      <c r="AG1397" s="68">
        <v>0</v>
      </c>
      <c r="AH1397" s="68">
        <v>0</v>
      </c>
      <c r="AI1397" s="68">
        <v>0</v>
      </c>
      <c r="AJ1397" s="68">
        <v>0</v>
      </c>
      <c r="AK1397" s="68">
        <v>0</v>
      </c>
      <c r="AL1397" s="68">
        <v>0</v>
      </c>
      <c r="AM1397" s="68">
        <v>0</v>
      </c>
      <c r="AN1397" s="68">
        <v>0</v>
      </c>
      <c r="AO1397" s="68">
        <v>0</v>
      </c>
      <c r="AP1397" s="68" t="s">
        <v>1860</v>
      </c>
      <c r="AQ1397" s="68">
        <v>1</v>
      </c>
      <c r="AR1397" s="68">
        <v>0</v>
      </c>
      <c r="AS1397" s="68">
        <v>0</v>
      </c>
      <c r="AT1397" s="68">
        <v>8</v>
      </c>
      <c r="AU1397" s="68">
        <v>0</v>
      </c>
      <c r="AV1397" s="86">
        <v>6</v>
      </c>
      <c r="AX1397" s="1">
        <v>0</v>
      </c>
      <c r="AY1397" s="1">
        <v>0</v>
      </c>
      <c r="AZ1397" s="68">
        <v>0</v>
      </c>
      <c r="BA1397" s="68">
        <v>0</v>
      </c>
      <c r="EQ1397" s="68">
        <v>21250009</v>
      </c>
      <c r="ER1397" s="175">
        <v>1</v>
      </c>
      <c r="ES1397" s="68">
        <v>650</v>
      </c>
      <c r="ET1397" s="68">
        <v>9</v>
      </c>
      <c r="EU1397" s="68">
        <v>0</v>
      </c>
      <c r="EV1397" s="68">
        <v>150009</v>
      </c>
      <c r="EW1397" s="68" t="s">
        <v>2647</v>
      </c>
      <c r="EX1397" s="68" t="str">
        <f t="shared" si="54"/>
        <v>소형</v>
      </c>
      <c r="GE1397" s="68">
        <v>46006</v>
      </c>
      <c r="GF1397" s="68" t="s">
        <v>4239</v>
      </c>
    </row>
    <row r="1398" spans="6:188" x14ac:dyDescent="0.3">
      <c r="F1398" s="68">
        <v>86023</v>
      </c>
      <c r="G1398" s="68">
        <v>6</v>
      </c>
      <c r="H1398" s="68">
        <v>186023</v>
      </c>
      <c r="I1398" s="68">
        <v>286023</v>
      </c>
      <c r="J1398" s="68" t="s">
        <v>1521</v>
      </c>
      <c r="K1398" s="68" t="s">
        <v>1522</v>
      </c>
      <c r="L1398" s="68">
        <v>0</v>
      </c>
      <c r="M1398" s="68">
        <v>0</v>
      </c>
      <c r="N1398" s="68">
        <v>0</v>
      </c>
      <c r="O1398" s="68">
        <v>55023</v>
      </c>
      <c r="P1398" s="68">
        <v>0</v>
      </c>
      <c r="Q1398" s="68">
        <v>0</v>
      </c>
      <c r="R1398" s="68">
        <v>0</v>
      </c>
      <c r="S1398" s="68">
        <v>0</v>
      </c>
      <c r="T1398" s="68">
        <v>0</v>
      </c>
      <c r="U1398" s="68">
        <v>0</v>
      </c>
      <c r="V1398" s="68">
        <v>0</v>
      </c>
      <c r="W1398" s="68">
        <v>0</v>
      </c>
      <c r="X1398" s="68">
        <v>0</v>
      </c>
      <c r="Y1398" s="68">
        <v>0</v>
      </c>
      <c r="Z1398" s="68">
        <v>0</v>
      </c>
      <c r="AA1398" s="68">
        <v>0</v>
      </c>
      <c r="AB1398" s="68">
        <v>0</v>
      </c>
      <c r="AC1398" s="68">
        <v>0</v>
      </c>
      <c r="AD1398" s="68">
        <v>0</v>
      </c>
      <c r="AE1398" s="68">
        <v>0</v>
      </c>
      <c r="AF1398" s="68">
        <v>0</v>
      </c>
      <c r="AG1398" s="68">
        <v>0</v>
      </c>
      <c r="AH1398" s="68">
        <v>0</v>
      </c>
      <c r="AI1398" s="68">
        <v>0</v>
      </c>
      <c r="AJ1398" s="68">
        <v>0</v>
      </c>
      <c r="AK1398" s="68">
        <v>0</v>
      </c>
      <c r="AL1398" s="68">
        <v>0</v>
      </c>
      <c r="AM1398" s="68">
        <v>0</v>
      </c>
      <c r="AN1398" s="68">
        <v>0</v>
      </c>
      <c r="AO1398" s="68">
        <v>0</v>
      </c>
      <c r="AP1398" s="68" t="s">
        <v>1861</v>
      </c>
      <c r="AQ1398" s="68">
        <v>1</v>
      </c>
      <c r="AR1398" s="68">
        <v>0</v>
      </c>
      <c r="AS1398" s="68">
        <v>0</v>
      </c>
      <c r="AT1398" s="68">
        <v>8</v>
      </c>
      <c r="AU1398" s="68">
        <v>0</v>
      </c>
      <c r="AV1398" s="86">
        <v>6</v>
      </c>
      <c r="AX1398" s="1">
        <v>0</v>
      </c>
      <c r="AY1398" s="1">
        <v>0</v>
      </c>
      <c r="AZ1398" s="68">
        <v>0</v>
      </c>
      <c r="BA1398" s="68">
        <v>0</v>
      </c>
      <c r="EQ1398" s="68">
        <v>30150009</v>
      </c>
      <c r="ER1398" s="175">
        <v>1</v>
      </c>
      <c r="ES1398" s="68">
        <v>650</v>
      </c>
      <c r="ET1398" s="68">
        <v>9</v>
      </c>
      <c r="EU1398" s="68">
        <v>0</v>
      </c>
      <c r="EV1398" s="68">
        <v>150009</v>
      </c>
      <c r="EW1398" s="68" t="s">
        <v>2647</v>
      </c>
      <c r="EX1398" s="68" t="str">
        <f t="shared" si="54"/>
        <v>소형</v>
      </c>
      <c r="GE1398" s="68">
        <v>46007</v>
      </c>
      <c r="GF1398" s="68" t="s">
        <v>599</v>
      </c>
    </row>
    <row r="1399" spans="6:188" x14ac:dyDescent="0.3">
      <c r="F1399" s="68">
        <v>86024</v>
      </c>
      <c r="G1399" s="68">
        <v>6</v>
      </c>
      <c r="H1399" s="68">
        <v>186024</v>
      </c>
      <c r="I1399" s="68">
        <v>286024</v>
      </c>
      <c r="J1399" s="68" t="s">
        <v>1523</v>
      </c>
      <c r="K1399" s="68" t="s">
        <v>1524</v>
      </c>
      <c r="L1399" s="68">
        <v>0</v>
      </c>
      <c r="M1399" s="68">
        <v>0</v>
      </c>
      <c r="N1399" s="68">
        <v>0</v>
      </c>
      <c r="O1399" s="68">
        <v>55024</v>
      </c>
      <c r="P1399" s="68">
        <v>0</v>
      </c>
      <c r="Q1399" s="68">
        <v>0</v>
      </c>
      <c r="R1399" s="68">
        <v>0</v>
      </c>
      <c r="S1399" s="68">
        <v>0</v>
      </c>
      <c r="T1399" s="68">
        <v>0</v>
      </c>
      <c r="U1399" s="68">
        <v>0</v>
      </c>
      <c r="V1399" s="68">
        <v>0</v>
      </c>
      <c r="W1399" s="68">
        <v>0</v>
      </c>
      <c r="X1399" s="68">
        <v>0</v>
      </c>
      <c r="Y1399" s="68">
        <v>0</v>
      </c>
      <c r="Z1399" s="68">
        <v>0</v>
      </c>
      <c r="AA1399" s="68">
        <v>0</v>
      </c>
      <c r="AB1399" s="68">
        <v>0</v>
      </c>
      <c r="AC1399" s="68">
        <v>0</v>
      </c>
      <c r="AD1399" s="68">
        <v>0</v>
      </c>
      <c r="AE1399" s="68">
        <v>0</v>
      </c>
      <c r="AF1399" s="68">
        <v>0</v>
      </c>
      <c r="AG1399" s="68">
        <v>0</v>
      </c>
      <c r="AH1399" s="68">
        <v>0</v>
      </c>
      <c r="AI1399" s="68">
        <v>0</v>
      </c>
      <c r="AJ1399" s="68">
        <v>0</v>
      </c>
      <c r="AK1399" s="68">
        <v>0</v>
      </c>
      <c r="AL1399" s="68">
        <v>0</v>
      </c>
      <c r="AM1399" s="68">
        <v>0</v>
      </c>
      <c r="AN1399" s="68">
        <v>0</v>
      </c>
      <c r="AO1399" s="68">
        <v>0</v>
      </c>
      <c r="AP1399" s="68" t="s">
        <v>1862</v>
      </c>
      <c r="AQ1399" s="68">
        <v>1</v>
      </c>
      <c r="AR1399" s="68">
        <v>0</v>
      </c>
      <c r="AS1399" s="68">
        <v>0</v>
      </c>
      <c r="AT1399" s="68">
        <v>8</v>
      </c>
      <c r="AU1399" s="68">
        <v>0</v>
      </c>
      <c r="AV1399" s="86">
        <v>6</v>
      </c>
      <c r="AX1399" s="1">
        <v>0</v>
      </c>
      <c r="AY1399" s="1">
        <v>0</v>
      </c>
      <c r="AZ1399" s="68">
        <v>0</v>
      </c>
      <c r="BA1399" s="68">
        <v>0</v>
      </c>
      <c r="EQ1399" s="68">
        <v>30250009</v>
      </c>
      <c r="ER1399" s="175">
        <v>1</v>
      </c>
      <c r="ES1399" s="68">
        <v>650</v>
      </c>
      <c r="ET1399" s="68">
        <v>9</v>
      </c>
      <c r="EU1399" s="68">
        <v>0</v>
      </c>
      <c r="EV1399" s="68">
        <v>150009</v>
      </c>
      <c r="EW1399" s="68" t="s">
        <v>2647</v>
      </c>
      <c r="EX1399" s="68" t="str">
        <f t="shared" si="54"/>
        <v>소형</v>
      </c>
      <c r="GE1399" s="68">
        <v>46008</v>
      </c>
      <c r="GF1399" s="68" t="s">
        <v>620</v>
      </c>
    </row>
    <row r="1400" spans="6:188" x14ac:dyDescent="0.3">
      <c r="F1400" s="68">
        <v>86025</v>
      </c>
      <c r="G1400" s="68">
        <v>6</v>
      </c>
      <c r="H1400" s="68">
        <v>186025</v>
      </c>
      <c r="I1400" s="68">
        <v>286025</v>
      </c>
      <c r="J1400" s="68" t="s">
        <v>1525</v>
      </c>
      <c r="K1400" s="68" t="s">
        <v>1526</v>
      </c>
      <c r="L1400" s="68">
        <v>0</v>
      </c>
      <c r="M1400" s="68">
        <v>0</v>
      </c>
      <c r="N1400" s="68">
        <v>0</v>
      </c>
      <c r="O1400" s="68">
        <v>55025</v>
      </c>
      <c r="P1400" s="68">
        <v>0</v>
      </c>
      <c r="Q1400" s="68">
        <v>0</v>
      </c>
      <c r="R1400" s="68">
        <v>0</v>
      </c>
      <c r="S1400" s="68">
        <v>0</v>
      </c>
      <c r="T1400" s="68">
        <v>0</v>
      </c>
      <c r="U1400" s="68">
        <v>0</v>
      </c>
      <c r="V1400" s="68">
        <v>0</v>
      </c>
      <c r="W1400" s="68">
        <v>0</v>
      </c>
      <c r="X1400" s="68">
        <v>0</v>
      </c>
      <c r="Y1400" s="68">
        <v>0</v>
      </c>
      <c r="Z1400" s="68">
        <v>0</v>
      </c>
      <c r="AA1400" s="68">
        <v>0</v>
      </c>
      <c r="AB1400" s="68">
        <v>0</v>
      </c>
      <c r="AC1400" s="68">
        <v>0</v>
      </c>
      <c r="AD1400" s="68">
        <v>0</v>
      </c>
      <c r="AE1400" s="68">
        <v>0</v>
      </c>
      <c r="AF1400" s="68">
        <v>0</v>
      </c>
      <c r="AG1400" s="68">
        <v>0</v>
      </c>
      <c r="AH1400" s="68">
        <v>0</v>
      </c>
      <c r="AI1400" s="68">
        <v>0</v>
      </c>
      <c r="AJ1400" s="68">
        <v>0</v>
      </c>
      <c r="AK1400" s="68">
        <v>0</v>
      </c>
      <c r="AL1400" s="68">
        <v>0</v>
      </c>
      <c r="AM1400" s="68">
        <v>0</v>
      </c>
      <c r="AN1400" s="68">
        <v>0</v>
      </c>
      <c r="AO1400" s="68">
        <v>0</v>
      </c>
      <c r="AP1400" s="68" t="s">
        <v>1863</v>
      </c>
      <c r="AQ1400" s="68">
        <v>1</v>
      </c>
      <c r="AR1400" s="68">
        <v>0</v>
      </c>
      <c r="AS1400" s="68">
        <v>0</v>
      </c>
      <c r="AT1400" s="68">
        <v>8</v>
      </c>
      <c r="AU1400" s="68">
        <v>0</v>
      </c>
      <c r="AV1400" s="86">
        <v>6</v>
      </c>
      <c r="AX1400" s="1">
        <v>0</v>
      </c>
      <c r="AY1400" s="1">
        <v>0</v>
      </c>
      <c r="AZ1400" s="68">
        <v>0</v>
      </c>
      <c r="BA1400" s="68">
        <v>0</v>
      </c>
      <c r="EQ1400" s="68">
        <v>30350009</v>
      </c>
      <c r="ER1400" s="175">
        <v>1</v>
      </c>
      <c r="ES1400" s="68">
        <v>650</v>
      </c>
      <c r="ET1400" s="68">
        <v>9</v>
      </c>
      <c r="EU1400" s="68">
        <v>0</v>
      </c>
      <c r="EV1400" s="68">
        <v>150009</v>
      </c>
      <c r="EW1400" s="68" t="s">
        <v>2647</v>
      </c>
      <c r="EX1400" s="68" t="str">
        <f t="shared" si="54"/>
        <v>소형</v>
      </c>
      <c r="GE1400" s="68">
        <v>46009</v>
      </c>
      <c r="GF1400" s="68" t="s">
        <v>4973</v>
      </c>
    </row>
    <row r="1401" spans="6:188" x14ac:dyDescent="0.3">
      <c r="F1401" s="68">
        <v>86026</v>
      </c>
      <c r="G1401" s="68">
        <v>6</v>
      </c>
      <c r="H1401" s="68">
        <v>186026</v>
      </c>
      <c r="I1401" s="68">
        <v>286026</v>
      </c>
      <c r="J1401" s="68" t="s">
        <v>1527</v>
      </c>
      <c r="K1401" s="68" t="s">
        <v>1528</v>
      </c>
      <c r="L1401" s="68">
        <v>0</v>
      </c>
      <c r="M1401" s="68">
        <v>0</v>
      </c>
      <c r="N1401" s="68">
        <v>0</v>
      </c>
      <c r="O1401" s="68">
        <v>55026</v>
      </c>
      <c r="P1401" s="68">
        <v>0</v>
      </c>
      <c r="Q1401" s="68">
        <v>0</v>
      </c>
      <c r="R1401" s="68">
        <v>0</v>
      </c>
      <c r="S1401" s="68">
        <v>0</v>
      </c>
      <c r="T1401" s="68">
        <v>0</v>
      </c>
      <c r="U1401" s="68">
        <v>0</v>
      </c>
      <c r="V1401" s="68">
        <v>0</v>
      </c>
      <c r="W1401" s="68">
        <v>0</v>
      </c>
      <c r="X1401" s="68">
        <v>0</v>
      </c>
      <c r="Y1401" s="68">
        <v>0</v>
      </c>
      <c r="Z1401" s="68">
        <v>0</v>
      </c>
      <c r="AA1401" s="68">
        <v>0</v>
      </c>
      <c r="AB1401" s="68">
        <v>0</v>
      </c>
      <c r="AC1401" s="68">
        <v>0</v>
      </c>
      <c r="AD1401" s="68">
        <v>0</v>
      </c>
      <c r="AE1401" s="68">
        <v>0</v>
      </c>
      <c r="AF1401" s="68">
        <v>0</v>
      </c>
      <c r="AG1401" s="68">
        <v>0</v>
      </c>
      <c r="AH1401" s="68">
        <v>0</v>
      </c>
      <c r="AI1401" s="68">
        <v>0</v>
      </c>
      <c r="AJ1401" s="68">
        <v>0</v>
      </c>
      <c r="AK1401" s="68">
        <v>0</v>
      </c>
      <c r="AL1401" s="68">
        <v>0</v>
      </c>
      <c r="AM1401" s="68">
        <v>0</v>
      </c>
      <c r="AN1401" s="68">
        <v>0</v>
      </c>
      <c r="AO1401" s="68">
        <v>0</v>
      </c>
      <c r="AP1401" s="68" t="s">
        <v>1864</v>
      </c>
      <c r="AQ1401" s="68">
        <v>1</v>
      </c>
      <c r="AR1401" s="68">
        <v>0</v>
      </c>
      <c r="AS1401" s="68">
        <v>0</v>
      </c>
      <c r="AT1401" s="68">
        <v>8</v>
      </c>
      <c r="AU1401" s="68">
        <v>0</v>
      </c>
      <c r="AV1401" s="86">
        <v>6</v>
      </c>
      <c r="AX1401" s="1">
        <v>0</v>
      </c>
      <c r="AY1401" s="1">
        <v>0</v>
      </c>
      <c r="AZ1401" s="68">
        <v>0</v>
      </c>
      <c r="BA1401" s="68">
        <v>0</v>
      </c>
      <c r="EQ1401" s="68">
        <v>30450009</v>
      </c>
      <c r="ER1401" s="175">
        <v>1</v>
      </c>
      <c r="ES1401" s="68">
        <v>650</v>
      </c>
      <c r="ET1401" s="68">
        <v>9</v>
      </c>
      <c r="EU1401" s="68">
        <v>0</v>
      </c>
      <c r="EV1401" s="68">
        <v>150009</v>
      </c>
      <c r="EW1401" s="68" t="s">
        <v>2647</v>
      </c>
      <c r="EX1401" s="68" t="str">
        <f t="shared" si="54"/>
        <v>소형</v>
      </c>
      <c r="GE1401" s="68">
        <v>46010</v>
      </c>
      <c r="GF1401" s="68" t="s">
        <v>4974</v>
      </c>
    </row>
    <row r="1402" spans="6:188" x14ac:dyDescent="0.3">
      <c r="F1402" s="68">
        <v>86027</v>
      </c>
      <c r="G1402" s="68">
        <v>6</v>
      </c>
      <c r="H1402" s="68">
        <v>186027</v>
      </c>
      <c r="I1402" s="68">
        <v>286027</v>
      </c>
      <c r="J1402" s="68" t="s">
        <v>1529</v>
      </c>
      <c r="K1402" s="68" t="s">
        <v>1530</v>
      </c>
      <c r="L1402" s="68">
        <v>0</v>
      </c>
      <c r="M1402" s="68">
        <v>0</v>
      </c>
      <c r="N1402" s="68">
        <v>0</v>
      </c>
      <c r="O1402" s="68">
        <v>55027</v>
      </c>
      <c r="P1402" s="68">
        <v>0</v>
      </c>
      <c r="Q1402" s="68">
        <v>0</v>
      </c>
      <c r="R1402" s="68">
        <v>0</v>
      </c>
      <c r="S1402" s="68">
        <v>0</v>
      </c>
      <c r="T1402" s="68">
        <v>0</v>
      </c>
      <c r="U1402" s="68">
        <v>0</v>
      </c>
      <c r="V1402" s="68">
        <v>0</v>
      </c>
      <c r="W1402" s="68">
        <v>0</v>
      </c>
      <c r="X1402" s="68">
        <v>0</v>
      </c>
      <c r="Y1402" s="68">
        <v>0</v>
      </c>
      <c r="Z1402" s="68">
        <v>0</v>
      </c>
      <c r="AA1402" s="68">
        <v>0</v>
      </c>
      <c r="AB1402" s="68">
        <v>0</v>
      </c>
      <c r="AC1402" s="68">
        <v>0</v>
      </c>
      <c r="AD1402" s="68">
        <v>0</v>
      </c>
      <c r="AE1402" s="68">
        <v>0</v>
      </c>
      <c r="AF1402" s="68">
        <v>0</v>
      </c>
      <c r="AG1402" s="68">
        <v>0</v>
      </c>
      <c r="AH1402" s="68">
        <v>0</v>
      </c>
      <c r="AI1402" s="68">
        <v>0</v>
      </c>
      <c r="AJ1402" s="68">
        <v>0</v>
      </c>
      <c r="AK1402" s="68">
        <v>0</v>
      </c>
      <c r="AL1402" s="68">
        <v>0</v>
      </c>
      <c r="AM1402" s="68">
        <v>0</v>
      </c>
      <c r="AN1402" s="68">
        <v>0</v>
      </c>
      <c r="AO1402" s="68">
        <v>0</v>
      </c>
      <c r="AP1402" s="68" t="s">
        <v>1865</v>
      </c>
      <c r="AQ1402" s="68">
        <v>1</v>
      </c>
      <c r="AR1402" s="68">
        <v>0</v>
      </c>
      <c r="AS1402" s="68">
        <v>0</v>
      </c>
      <c r="AT1402" s="68">
        <v>8</v>
      </c>
      <c r="AU1402" s="68">
        <v>0</v>
      </c>
      <c r="AV1402" s="86">
        <v>6</v>
      </c>
      <c r="AX1402" s="1">
        <v>0</v>
      </c>
      <c r="AY1402" s="1">
        <v>0</v>
      </c>
      <c r="AZ1402" s="68">
        <v>0</v>
      </c>
      <c r="BA1402" s="68">
        <v>0</v>
      </c>
      <c r="EQ1402" s="68">
        <v>30550009</v>
      </c>
      <c r="ER1402" s="175">
        <v>1</v>
      </c>
      <c r="ES1402" s="68">
        <v>650</v>
      </c>
      <c r="ET1402" s="68">
        <v>9</v>
      </c>
      <c r="EU1402" s="68">
        <v>0</v>
      </c>
      <c r="EV1402" s="68">
        <v>150009</v>
      </c>
      <c r="EW1402" s="68" t="s">
        <v>2647</v>
      </c>
      <c r="EX1402" s="68" t="str">
        <f t="shared" si="54"/>
        <v>소형</v>
      </c>
      <c r="GE1402" s="68">
        <v>46011</v>
      </c>
      <c r="GF1402" s="68" t="s">
        <v>4317</v>
      </c>
    </row>
    <row r="1403" spans="6:188" x14ac:dyDescent="0.3">
      <c r="F1403" s="68">
        <v>86028</v>
      </c>
      <c r="G1403" s="68">
        <v>6</v>
      </c>
      <c r="H1403" s="68">
        <v>186028</v>
      </c>
      <c r="I1403" s="68">
        <v>286028</v>
      </c>
      <c r="J1403" s="68" t="s">
        <v>1531</v>
      </c>
      <c r="K1403" s="68" t="s">
        <v>1532</v>
      </c>
      <c r="L1403" s="68">
        <v>0</v>
      </c>
      <c r="M1403" s="68">
        <v>0</v>
      </c>
      <c r="N1403" s="68">
        <v>0</v>
      </c>
      <c r="O1403" s="68">
        <v>55028</v>
      </c>
      <c r="P1403" s="68">
        <v>0</v>
      </c>
      <c r="Q1403" s="68">
        <v>0</v>
      </c>
      <c r="R1403" s="68">
        <v>0</v>
      </c>
      <c r="S1403" s="68">
        <v>0</v>
      </c>
      <c r="T1403" s="68">
        <v>0</v>
      </c>
      <c r="U1403" s="68">
        <v>0</v>
      </c>
      <c r="V1403" s="68">
        <v>0</v>
      </c>
      <c r="W1403" s="68">
        <v>0</v>
      </c>
      <c r="X1403" s="68">
        <v>0</v>
      </c>
      <c r="Y1403" s="68">
        <v>0</v>
      </c>
      <c r="Z1403" s="68">
        <v>0</v>
      </c>
      <c r="AA1403" s="68">
        <v>0</v>
      </c>
      <c r="AB1403" s="68">
        <v>0</v>
      </c>
      <c r="AC1403" s="68">
        <v>0</v>
      </c>
      <c r="AD1403" s="68">
        <v>0</v>
      </c>
      <c r="AE1403" s="68">
        <v>0</v>
      </c>
      <c r="AF1403" s="68">
        <v>0</v>
      </c>
      <c r="AG1403" s="68">
        <v>0</v>
      </c>
      <c r="AH1403" s="68">
        <v>0</v>
      </c>
      <c r="AI1403" s="68">
        <v>0</v>
      </c>
      <c r="AJ1403" s="68">
        <v>0</v>
      </c>
      <c r="AK1403" s="68">
        <v>0</v>
      </c>
      <c r="AL1403" s="68">
        <v>0</v>
      </c>
      <c r="AM1403" s="68">
        <v>0</v>
      </c>
      <c r="AN1403" s="68">
        <v>0</v>
      </c>
      <c r="AO1403" s="68">
        <v>0</v>
      </c>
      <c r="AP1403" s="68" t="s">
        <v>1866</v>
      </c>
      <c r="AQ1403" s="68">
        <v>1</v>
      </c>
      <c r="AR1403" s="68">
        <v>0</v>
      </c>
      <c r="AS1403" s="68">
        <v>0</v>
      </c>
      <c r="AT1403" s="68">
        <v>8</v>
      </c>
      <c r="AU1403" s="68">
        <v>0</v>
      </c>
      <c r="AV1403" s="86">
        <v>6</v>
      </c>
      <c r="AX1403" s="1">
        <v>0</v>
      </c>
      <c r="AY1403" s="1">
        <v>0</v>
      </c>
      <c r="AZ1403" s="68">
        <v>0</v>
      </c>
      <c r="BA1403" s="68">
        <v>0</v>
      </c>
      <c r="EQ1403" s="68">
        <v>30650009</v>
      </c>
      <c r="ER1403" s="175">
        <v>1</v>
      </c>
      <c r="ES1403" s="68">
        <v>650</v>
      </c>
      <c r="ET1403" s="68">
        <v>9</v>
      </c>
      <c r="EU1403" s="68">
        <v>0</v>
      </c>
      <c r="EV1403" s="68">
        <v>150009</v>
      </c>
      <c r="EW1403" s="68" t="s">
        <v>2647</v>
      </c>
      <c r="EX1403" s="68" t="str">
        <f t="shared" si="54"/>
        <v>소형</v>
      </c>
      <c r="GE1403" s="68">
        <v>46012</v>
      </c>
      <c r="GF1403" s="68" t="s">
        <v>73</v>
      </c>
    </row>
    <row r="1404" spans="6:188" x14ac:dyDescent="0.3">
      <c r="F1404" s="68">
        <v>86029</v>
      </c>
      <c r="G1404" s="68">
        <v>6</v>
      </c>
      <c r="H1404" s="68">
        <v>186029</v>
      </c>
      <c r="I1404" s="68">
        <v>286029</v>
      </c>
      <c r="J1404" s="68" t="s">
        <v>1533</v>
      </c>
      <c r="K1404" s="68" t="s">
        <v>1534</v>
      </c>
      <c r="L1404" s="68">
        <v>0</v>
      </c>
      <c r="M1404" s="68">
        <v>0</v>
      </c>
      <c r="N1404" s="68">
        <v>0</v>
      </c>
      <c r="O1404" s="68">
        <v>55029</v>
      </c>
      <c r="P1404" s="68">
        <v>0</v>
      </c>
      <c r="Q1404" s="68">
        <v>0</v>
      </c>
      <c r="R1404" s="68">
        <v>0</v>
      </c>
      <c r="S1404" s="68">
        <v>0</v>
      </c>
      <c r="T1404" s="68">
        <v>0</v>
      </c>
      <c r="U1404" s="68">
        <v>0</v>
      </c>
      <c r="V1404" s="68">
        <v>0</v>
      </c>
      <c r="W1404" s="68">
        <v>0</v>
      </c>
      <c r="X1404" s="68">
        <v>0</v>
      </c>
      <c r="Y1404" s="68">
        <v>0</v>
      </c>
      <c r="Z1404" s="68">
        <v>0</v>
      </c>
      <c r="AA1404" s="68">
        <v>0</v>
      </c>
      <c r="AB1404" s="68">
        <v>0</v>
      </c>
      <c r="AC1404" s="68">
        <v>0</v>
      </c>
      <c r="AD1404" s="68">
        <v>0</v>
      </c>
      <c r="AE1404" s="68">
        <v>0</v>
      </c>
      <c r="AF1404" s="68">
        <v>0</v>
      </c>
      <c r="AG1404" s="68">
        <v>0</v>
      </c>
      <c r="AH1404" s="68">
        <v>0</v>
      </c>
      <c r="AI1404" s="68">
        <v>0</v>
      </c>
      <c r="AJ1404" s="68">
        <v>0</v>
      </c>
      <c r="AK1404" s="68">
        <v>0</v>
      </c>
      <c r="AL1404" s="68">
        <v>0</v>
      </c>
      <c r="AM1404" s="68">
        <v>0</v>
      </c>
      <c r="AN1404" s="68">
        <v>0</v>
      </c>
      <c r="AO1404" s="68">
        <v>0</v>
      </c>
      <c r="AP1404" s="68" t="s">
        <v>1867</v>
      </c>
      <c r="AQ1404" s="68">
        <v>1</v>
      </c>
      <c r="AR1404" s="68">
        <v>0</v>
      </c>
      <c r="AS1404" s="68">
        <v>0</v>
      </c>
      <c r="AT1404" s="68">
        <v>8</v>
      </c>
      <c r="AU1404" s="68">
        <v>0</v>
      </c>
      <c r="AV1404" s="86">
        <v>6</v>
      </c>
      <c r="AX1404" s="1">
        <v>0</v>
      </c>
      <c r="AY1404" s="1">
        <v>0</v>
      </c>
      <c r="AZ1404" s="68">
        <v>0</v>
      </c>
      <c r="BA1404" s="68">
        <v>0</v>
      </c>
      <c r="EQ1404" s="68">
        <v>30750009</v>
      </c>
      <c r="ER1404" s="175">
        <v>1</v>
      </c>
      <c r="ES1404" s="68">
        <v>650</v>
      </c>
      <c r="ET1404" s="68">
        <v>9</v>
      </c>
      <c r="EU1404" s="68">
        <v>0</v>
      </c>
      <c r="EV1404" s="68">
        <v>150009</v>
      </c>
      <c r="EW1404" s="68" t="s">
        <v>2647</v>
      </c>
      <c r="EX1404" s="68" t="str">
        <f t="shared" si="54"/>
        <v>소형</v>
      </c>
      <c r="GE1404" s="68">
        <v>46013</v>
      </c>
      <c r="GF1404" s="68" t="s">
        <v>61</v>
      </c>
    </row>
    <row r="1405" spans="6:188" x14ac:dyDescent="0.3">
      <c r="F1405" s="68">
        <v>86030</v>
      </c>
      <c r="G1405" s="68">
        <v>6</v>
      </c>
      <c r="H1405" s="68">
        <v>186030</v>
      </c>
      <c r="I1405" s="68">
        <v>286030</v>
      </c>
      <c r="J1405" s="68" t="s">
        <v>1535</v>
      </c>
      <c r="K1405" s="68" t="s">
        <v>1536</v>
      </c>
      <c r="L1405" s="68">
        <v>0</v>
      </c>
      <c r="M1405" s="68">
        <v>0</v>
      </c>
      <c r="N1405" s="68">
        <v>0</v>
      </c>
      <c r="O1405" s="68">
        <v>55030</v>
      </c>
      <c r="P1405" s="68">
        <v>0</v>
      </c>
      <c r="Q1405" s="68">
        <v>0</v>
      </c>
      <c r="R1405" s="68">
        <v>0</v>
      </c>
      <c r="S1405" s="68">
        <v>0</v>
      </c>
      <c r="T1405" s="68">
        <v>0</v>
      </c>
      <c r="U1405" s="68">
        <v>0</v>
      </c>
      <c r="V1405" s="68">
        <v>0</v>
      </c>
      <c r="W1405" s="68">
        <v>0</v>
      </c>
      <c r="X1405" s="68">
        <v>0</v>
      </c>
      <c r="Y1405" s="68">
        <v>0</v>
      </c>
      <c r="Z1405" s="68">
        <v>0</v>
      </c>
      <c r="AA1405" s="68">
        <v>0</v>
      </c>
      <c r="AB1405" s="68">
        <v>0</v>
      </c>
      <c r="AC1405" s="68">
        <v>0</v>
      </c>
      <c r="AD1405" s="68">
        <v>0</v>
      </c>
      <c r="AE1405" s="68">
        <v>0</v>
      </c>
      <c r="AF1405" s="68">
        <v>0</v>
      </c>
      <c r="AG1405" s="68">
        <v>0</v>
      </c>
      <c r="AH1405" s="68">
        <v>0</v>
      </c>
      <c r="AI1405" s="68">
        <v>0</v>
      </c>
      <c r="AJ1405" s="68">
        <v>0</v>
      </c>
      <c r="AK1405" s="68">
        <v>0</v>
      </c>
      <c r="AL1405" s="68">
        <v>0</v>
      </c>
      <c r="AM1405" s="68">
        <v>0</v>
      </c>
      <c r="AN1405" s="68">
        <v>0</v>
      </c>
      <c r="AO1405" s="68">
        <v>0</v>
      </c>
      <c r="AP1405" s="68" t="s">
        <v>1868</v>
      </c>
      <c r="AQ1405" s="68">
        <v>1</v>
      </c>
      <c r="AR1405" s="68">
        <v>0</v>
      </c>
      <c r="AS1405" s="68">
        <v>0</v>
      </c>
      <c r="AT1405" s="68">
        <v>8</v>
      </c>
      <c r="AU1405" s="68">
        <v>0</v>
      </c>
      <c r="AV1405" s="86">
        <v>6</v>
      </c>
      <c r="AX1405" s="1">
        <v>0</v>
      </c>
      <c r="AY1405" s="1">
        <v>0</v>
      </c>
      <c r="AZ1405" s="68">
        <v>0</v>
      </c>
      <c r="BA1405" s="68">
        <v>0</v>
      </c>
      <c r="EQ1405" s="68">
        <v>30850009</v>
      </c>
      <c r="ER1405" s="175">
        <v>1</v>
      </c>
      <c r="ES1405" s="68">
        <v>650</v>
      </c>
      <c r="ET1405" s="68">
        <v>9</v>
      </c>
      <c r="EU1405" s="68">
        <v>0</v>
      </c>
      <c r="EV1405" s="68">
        <v>150009</v>
      </c>
      <c r="EW1405" s="68" t="s">
        <v>2647</v>
      </c>
      <c r="EX1405" s="68" t="str">
        <f t="shared" si="54"/>
        <v>소형</v>
      </c>
      <c r="GE1405" s="68">
        <v>46014</v>
      </c>
      <c r="GF1405" s="68" t="s">
        <v>70</v>
      </c>
    </row>
    <row r="1406" spans="6:188" x14ac:dyDescent="0.3">
      <c r="F1406" s="68">
        <v>86031</v>
      </c>
      <c r="G1406" s="68">
        <v>6</v>
      </c>
      <c r="H1406" s="68">
        <v>186031</v>
      </c>
      <c r="I1406" s="68">
        <v>286031</v>
      </c>
      <c r="J1406" s="68" t="s">
        <v>1537</v>
      </c>
      <c r="K1406" s="68" t="s">
        <v>1538</v>
      </c>
      <c r="L1406" s="68">
        <v>0</v>
      </c>
      <c r="M1406" s="68">
        <v>0</v>
      </c>
      <c r="N1406" s="68">
        <v>0</v>
      </c>
      <c r="O1406" s="68">
        <v>55031</v>
      </c>
      <c r="P1406" s="68">
        <v>0</v>
      </c>
      <c r="Q1406" s="68">
        <v>0</v>
      </c>
      <c r="R1406" s="68">
        <v>0</v>
      </c>
      <c r="S1406" s="68">
        <v>0</v>
      </c>
      <c r="T1406" s="68">
        <v>0</v>
      </c>
      <c r="U1406" s="68">
        <v>0</v>
      </c>
      <c r="V1406" s="68">
        <v>0</v>
      </c>
      <c r="W1406" s="68">
        <v>0</v>
      </c>
      <c r="X1406" s="68">
        <v>0</v>
      </c>
      <c r="Y1406" s="68">
        <v>0</v>
      </c>
      <c r="Z1406" s="68">
        <v>0</v>
      </c>
      <c r="AA1406" s="68">
        <v>0</v>
      </c>
      <c r="AB1406" s="68">
        <v>0</v>
      </c>
      <c r="AC1406" s="68">
        <v>0</v>
      </c>
      <c r="AD1406" s="68">
        <v>0</v>
      </c>
      <c r="AE1406" s="68">
        <v>0</v>
      </c>
      <c r="AF1406" s="68">
        <v>0</v>
      </c>
      <c r="AG1406" s="68">
        <v>0</v>
      </c>
      <c r="AH1406" s="68">
        <v>0</v>
      </c>
      <c r="AI1406" s="68">
        <v>0</v>
      </c>
      <c r="AJ1406" s="68">
        <v>0</v>
      </c>
      <c r="AK1406" s="68">
        <v>0</v>
      </c>
      <c r="AL1406" s="68">
        <v>0</v>
      </c>
      <c r="AM1406" s="68">
        <v>0</v>
      </c>
      <c r="AN1406" s="68">
        <v>0</v>
      </c>
      <c r="AO1406" s="68">
        <v>0</v>
      </c>
      <c r="AP1406" s="68" t="s">
        <v>1869</v>
      </c>
      <c r="AQ1406" s="68">
        <v>1</v>
      </c>
      <c r="AR1406" s="68">
        <v>0</v>
      </c>
      <c r="AS1406" s="68">
        <v>0</v>
      </c>
      <c r="AT1406" s="68">
        <v>8</v>
      </c>
      <c r="AU1406" s="68">
        <v>0</v>
      </c>
      <c r="AV1406" s="86">
        <v>6</v>
      </c>
      <c r="AX1406" s="1">
        <v>0</v>
      </c>
      <c r="AY1406" s="1">
        <v>0</v>
      </c>
      <c r="AZ1406" s="68">
        <v>0</v>
      </c>
      <c r="BA1406" s="68">
        <v>0</v>
      </c>
      <c r="EQ1406" s="68">
        <v>30950009</v>
      </c>
      <c r="ER1406" s="175">
        <v>1</v>
      </c>
      <c r="ES1406" s="68">
        <v>650</v>
      </c>
      <c r="ET1406" s="68">
        <v>9</v>
      </c>
      <c r="EU1406" s="68">
        <v>0</v>
      </c>
      <c r="EV1406" s="68">
        <v>150009</v>
      </c>
      <c r="EW1406" s="68" t="s">
        <v>2647</v>
      </c>
      <c r="EX1406" s="68" t="str">
        <f t="shared" si="54"/>
        <v>소형</v>
      </c>
      <c r="GE1406" s="68">
        <v>46015</v>
      </c>
      <c r="GF1406" s="68" t="s">
        <v>4110</v>
      </c>
    </row>
    <row r="1407" spans="6:188" x14ac:dyDescent="0.3">
      <c r="F1407" s="68">
        <v>86032</v>
      </c>
      <c r="G1407" s="68">
        <v>6</v>
      </c>
      <c r="H1407" s="68">
        <v>186032</v>
      </c>
      <c r="I1407" s="68">
        <v>286032</v>
      </c>
      <c r="J1407" s="68" t="s">
        <v>1539</v>
      </c>
      <c r="K1407" s="68" t="s">
        <v>1540</v>
      </c>
      <c r="L1407" s="68">
        <v>0</v>
      </c>
      <c r="M1407" s="68">
        <v>0</v>
      </c>
      <c r="N1407" s="68">
        <v>0</v>
      </c>
      <c r="O1407" s="68">
        <v>55032</v>
      </c>
      <c r="P1407" s="68">
        <v>0</v>
      </c>
      <c r="Q1407" s="68">
        <v>0</v>
      </c>
      <c r="R1407" s="68">
        <v>0</v>
      </c>
      <c r="S1407" s="68">
        <v>0</v>
      </c>
      <c r="T1407" s="68">
        <v>0</v>
      </c>
      <c r="U1407" s="68">
        <v>0</v>
      </c>
      <c r="V1407" s="68">
        <v>0</v>
      </c>
      <c r="W1407" s="68">
        <v>0</v>
      </c>
      <c r="X1407" s="68">
        <v>0</v>
      </c>
      <c r="Y1407" s="68">
        <v>0</v>
      </c>
      <c r="Z1407" s="68">
        <v>0</v>
      </c>
      <c r="AA1407" s="68">
        <v>0</v>
      </c>
      <c r="AB1407" s="68">
        <v>0</v>
      </c>
      <c r="AC1407" s="68">
        <v>0</v>
      </c>
      <c r="AD1407" s="68">
        <v>0</v>
      </c>
      <c r="AE1407" s="68">
        <v>0</v>
      </c>
      <c r="AF1407" s="68">
        <v>0</v>
      </c>
      <c r="AG1407" s="68">
        <v>0</v>
      </c>
      <c r="AH1407" s="68">
        <v>0</v>
      </c>
      <c r="AI1407" s="68">
        <v>0</v>
      </c>
      <c r="AJ1407" s="68">
        <v>0</v>
      </c>
      <c r="AK1407" s="68">
        <v>0</v>
      </c>
      <c r="AL1407" s="68">
        <v>0</v>
      </c>
      <c r="AM1407" s="68">
        <v>0</v>
      </c>
      <c r="AN1407" s="68">
        <v>0</v>
      </c>
      <c r="AO1407" s="68">
        <v>0</v>
      </c>
      <c r="AP1407" s="68" t="s">
        <v>1870</v>
      </c>
      <c r="AQ1407" s="68">
        <v>1</v>
      </c>
      <c r="AR1407" s="68">
        <v>0</v>
      </c>
      <c r="AS1407" s="68">
        <v>0</v>
      </c>
      <c r="AT1407" s="68">
        <v>8</v>
      </c>
      <c r="AU1407" s="68">
        <v>0</v>
      </c>
      <c r="AV1407" s="86">
        <v>6</v>
      </c>
      <c r="AX1407" s="1">
        <v>0</v>
      </c>
      <c r="AY1407" s="1">
        <v>0</v>
      </c>
      <c r="AZ1407" s="68">
        <v>0</v>
      </c>
      <c r="BA1407" s="68">
        <v>0</v>
      </c>
      <c r="EQ1407" s="68">
        <v>31050009</v>
      </c>
      <c r="ER1407" s="175">
        <v>1</v>
      </c>
      <c r="ES1407" s="68">
        <v>650</v>
      </c>
      <c r="ET1407" s="68">
        <v>9</v>
      </c>
      <c r="EU1407" s="68">
        <v>0</v>
      </c>
      <c r="EV1407" s="68">
        <v>150009</v>
      </c>
      <c r="EW1407" s="68" t="s">
        <v>2647</v>
      </c>
      <c r="EX1407" s="68" t="str">
        <f t="shared" si="54"/>
        <v>소형</v>
      </c>
      <c r="GE1407" s="68">
        <v>46016</v>
      </c>
      <c r="GF1407" s="68" t="s">
        <v>4547</v>
      </c>
    </row>
    <row r="1408" spans="6:188" x14ac:dyDescent="0.3">
      <c r="F1408" s="68">
        <v>86033</v>
      </c>
      <c r="G1408" s="68">
        <v>6</v>
      </c>
      <c r="H1408" s="68">
        <v>186033</v>
      </c>
      <c r="I1408" s="68">
        <v>286033</v>
      </c>
      <c r="J1408" s="68" t="s">
        <v>1541</v>
      </c>
      <c r="K1408" s="68" t="s">
        <v>1542</v>
      </c>
      <c r="L1408" s="68">
        <v>0</v>
      </c>
      <c r="M1408" s="68">
        <v>0</v>
      </c>
      <c r="N1408" s="68">
        <v>0</v>
      </c>
      <c r="O1408" s="68">
        <v>55033</v>
      </c>
      <c r="P1408" s="68">
        <v>0</v>
      </c>
      <c r="Q1408" s="68">
        <v>0</v>
      </c>
      <c r="R1408" s="68">
        <v>0</v>
      </c>
      <c r="S1408" s="68">
        <v>0</v>
      </c>
      <c r="T1408" s="68">
        <v>0</v>
      </c>
      <c r="U1408" s="68">
        <v>0</v>
      </c>
      <c r="V1408" s="68">
        <v>0</v>
      </c>
      <c r="W1408" s="68">
        <v>0</v>
      </c>
      <c r="X1408" s="68">
        <v>0</v>
      </c>
      <c r="Y1408" s="68">
        <v>0</v>
      </c>
      <c r="Z1408" s="68">
        <v>0</v>
      </c>
      <c r="AA1408" s="68">
        <v>0</v>
      </c>
      <c r="AB1408" s="68">
        <v>0</v>
      </c>
      <c r="AC1408" s="68">
        <v>0</v>
      </c>
      <c r="AD1408" s="68">
        <v>0</v>
      </c>
      <c r="AE1408" s="68">
        <v>0</v>
      </c>
      <c r="AF1408" s="68">
        <v>0</v>
      </c>
      <c r="AG1408" s="68">
        <v>0</v>
      </c>
      <c r="AH1408" s="68">
        <v>0</v>
      </c>
      <c r="AI1408" s="68">
        <v>0</v>
      </c>
      <c r="AJ1408" s="68">
        <v>0</v>
      </c>
      <c r="AK1408" s="68">
        <v>0</v>
      </c>
      <c r="AL1408" s="68">
        <v>0</v>
      </c>
      <c r="AM1408" s="68">
        <v>0</v>
      </c>
      <c r="AN1408" s="68">
        <v>0</v>
      </c>
      <c r="AO1408" s="68">
        <v>0</v>
      </c>
      <c r="AP1408" s="68" t="s">
        <v>1871</v>
      </c>
      <c r="AQ1408" s="68">
        <v>1</v>
      </c>
      <c r="AR1408" s="68">
        <v>0</v>
      </c>
      <c r="AS1408" s="68">
        <v>0</v>
      </c>
      <c r="AT1408" s="68">
        <v>8</v>
      </c>
      <c r="AU1408" s="68">
        <v>0</v>
      </c>
      <c r="AV1408" s="86">
        <v>6</v>
      </c>
      <c r="AX1408" s="1">
        <v>0</v>
      </c>
      <c r="AY1408" s="1">
        <v>0</v>
      </c>
      <c r="AZ1408" s="68">
        <v>0</v>
      </c>
      <c r="BA1408" s="68">
        <v>0</v>
      </c>
      <c r="EQ1408" s="68">
        <v>31150009</v>
      </c>
      <c r="ER1408" s="175">
        <v>1</v>
      </c>
      <c r="ES1408" s="68">
        <v>650</v>
      </c>
      <c r="ET1408" s="68">
        <v>9</v>
      </c>
      <c r="EU1408" s="68">
        <v>0</v>
      </c>
      <c r="EV1408" s="68">
        <v>150009</v>
      </c>
      <c r="EW1408" s="68" t="s">
        <v>2647</v>
      </c>
      <c r="EX1408" s="68" t="str">
        <f t="shared" si="54"/>
        <v>소형</v>
      </c>
      <c r="GE1408" s="68">
        <v>46017</v>
      </c>
      <c r="GF1408" s="68" t="s">
        <v>4975</v>
      </c>
    </row>
    <row r="1409" spans="6:188" x14ac:dyDescent="0.3">
      <c r="F1409" s="68">
        <v>86034</v>
      </c>
      <c r="G1409" s="68">
        <v>6</v>
      </c>
      <c r="H1409" s="68">
        <v>186034</v>
      </c>
      <c r="I1409" s="68">
        <v>286034</v>
      </c>
      <c r="J1409" s="68" t="s">
        <v>1543</v>
      </c>
      <c r="K1409" s="68" t="s">
        <v>1544</v>
      </c>
      <c r="L1409" s="68">
        <v>0</v>
      </c>
      <c r="M1409" s="68">
        <v>0</v>
      </c>
      <c r="N1409" s="68">
        <v>0</v>
      </c>
      <c r="O1409" s="68">
        <v>55034</v>
      </c>
      <c r="P1409" s="68">
        <v>0</v>
      </c>
      <c r="Q1409" s="68">
        <v>0</v>
      </c>
      <c r="R1409" s="68">
        <v>0</v>
      </c>
      <c r="S1409" s="68">
        <v>0</v>
      </c>
      <c r="T1409" s="68">
        <v>0</v>
      </c>
      <c r="U1409" s="68">
        <v>0</v>
      </c>
      <c r="V1409" s="68">
        <v>0</v>
      </c>
      <c r="W1409" s="68">
        <v>0</v>
      </c>
      <c r="X1409" s="68">
        <v>0</v>
      </c>
      <c r="Y1409" s="68">
        <v>0</v>
      </c>
      <c r="Z1409" s="68">
        <v>0</v>
      </c>
      <c r="AA1409" s="68">
        <v>0</v>
      </c>
      <c r="AB1409" s="68">
        <v>0</v>
      </c>
      <c r="AC1409" s="68">
        <v>0</v>
      </c>
      <c r="AD1409" s="68">
        <v>0</v>
      </c>
      <c r="AE1409" s="68">
        <v>0</v>
      </c>
      <c r="AF1409" s="68">
        <v>0</v>
      </c>
      <c r="AG1409" s="68">
        <v>0</v>
      </c>
      <c r="AH1409" s="68">
        <v>0</v>
      </c>
      <c r="AI1409" s="68">
        <v>0</v>
      </c>
      <c r="AJ1409" s="68">
        <v>0</v>
      </c>
      <c r="AK1409" s="68">
        <v>0</v>
      </c>
      <c r="AL1409" s="68">
        <v>0</v>
      </c>
      <c r="AM1409" s="68">
        <v>0</v>
      </c>
      <c r="AN1409" s="68">
        <v>0</v>
      </c>
      <c r="AO1409" s="68">
        <v>0</v>
      </c>
      <c r="AP1409" s="68" t="s">
        <v>1872</v>
      </c>
      <c r="AQ1409" s="68">
        <v>1</v>
      </c>
      <c r="AR1409" s="68">
        <v>0</v>
      </c>
      <c r="AS1409" s="68">
        <v>0</v>
      </c>
      <c r="AT1409" s="68">
        <v>8</v>
      </c>
      <c r="AU1409" s="68">
        <v>0</v>
      </c>
      <c r="AV1409" s="86">
        <v>6</v>
      </c>
      <c r="AX1409" s="1">
        <v>0</v>
      </c>
      <c r="AY1409" s="1">
        <v>0</v>
      </c>
      <c r="AZ1409" s="68">
        <v>0</v>
      </c>
      <c r="BA1409" s="68">
        <v>0</v>
      </c>
      <c r="EQ1409" s="68">
        <v>31250009</v>
      </c>
      <c r="ER1409" s="175">
        <v>1</v>
      </c>
      <c r="ES1409" s="68">
        <v>650</v>
      </c>
      <c r="ET1409" s="68">
        <v>9</v>
      </c>
      <c r="EU1409" s="68">
        <v>0</v>
      </c>
      <c r="EV1409" s="68">
        <v>150009</v>
      </c>
      <c r="EW1409" s="68" t="s">
        <v>2647</v>
      </c>
      <c r="EX1409" s="68" t="str">
        <f t="shared" si="54"/>
        <v>소형</v>
      </c>
      <c r="GE1409" s="68">
        <v>46018</v>
      </c>
      <c r="GF1409" s="68" t="s">
        <v>614</v>
      </c>
    </row>
    <row r="1410" spans="6:188" x14ac:dyDescent="0.3">
      <c r="F1410" s="68">
        <v>86035</v>
      </c>
      <c r="G1410" s="68">
        <v>6</v>
      </c>
      <c r="H1410" s="68">
        <v>186035</v>
      </c>
      <c r="I1410" s="68">
        <v>286035</v>
      </c>
      <c r="J1410" s="68" t="s">
        <v>1545</v>
      </c>
      <c r="K1410" s="68" t="s">
        <v>1546</v>
      </c>
      <c r="L1410" s="68">
        <v>0</v>
      </c>
      <c r="M1410" s="68">
        <v>0</v>
      </c>
      <c r="N1410" s="68">
        <v>0</v>
      </c>
      <c r="O1410" s="68">
        <v>55035</v>
      </c>
      <c r="P1410" s="68">
        <v>0</v>
      </c>
      <c r="Q1410" s="68">
        <v>0</v>
      </c>
      <c r="R1410" s="68">
        <v>0</v>
      </c>
      <c r="S1410" s="68">
        <v>0</v>
      </c>
      <c r="T1410" s="68">
        <v>0</v>
      </c>
      <c r="U1410" s="68">
        <v>0</v>
      </c>
      <c r="V1410" s="68">
        <v>0</v>
      </c>
      <c r="W1410" s="68">
        <v>0</v>
      </c>
      <c r="X1410" s="68">
        <v>0</v>
      </c>
      <c r="Y1410" s="68">
        <v>0</v>
      </c>
      <c r="Z1410" s="68">
        <v>0</v>
      </c>
      <c r="AA1410" s="68">
        <v>0</v>
      </c>
      <c r="AB1410" s="68">
        <v>0</v>
      </c>
      <c r="AC1410" s="68">
        <v>0</v>
      </c>
      <c r="AD1410" s="68">
        <v>0</v>
      </c>
      <c r="AE1410" s="68">
        <v>0</v>
      </c>
      <c r="AF1410" s="68">
        <v>0</v>
      </c>
      <c r="AG1410" s="68">
        <v>0</v>
      </c>
      <c r="AH1410" s="68">
        <v>0</v>
      </c>
      <c r="AI1410" s="68">
        <v>0</v>
      </c>
      <c r="AJ1410" s="68">
        <v>0</v>
      </c>
      <c r="AK1410" s="68">
        <v>0</v>
      </c>
      <c r="AL1410" s="68">
        <v>0</v>
      </c>
      <c r="AM1410" s="68">
        <v>0</v>
      </c>
      <c r="AN1410" s="68">
        <v>0</v>
      </c>
      <c r="AO1410" s="68">
        <v>0</v>
      </c>
      <c r="AP1410" s="68" t="s">
        <v>1873</v>
      </c>
      <c r="AQ1410" s="68">
        <v>1</v>
      </c>
      <c r="AR1410" s="68">
        <v>0</v>
      </c>
      <c r="AS1410" s="68">
        <v>0</v>
      </c>
      <c r="AT1410" s="68">
        <v>8</v>
      </c>
      <c r="AU1410" s="68">
        <v>0</v>
      </c>
      <c r="AV1410" s="86">
        <v>6</v>
      </c>
      <c r="AX1410" s="1">
        <v>0</v>
      </c>
      <c r="AY1410" s="1">
        <v>0</v>
      </c>
      <c r="AZ1410" s="68">
        <v>0</v>
      </c>
      <c r="BA1410" s="68">
        <v>0</v>
      </c>
      <c r="EQ1410" s="68">
        <v>10150010</v>
      </c>
      <c r="ER1410" s="175">
        <v>2</v>
      </c>
      <c r="ES1410" s="68">
        <v>650</v>
      </c>
      <c r="ET1410" s="68">
        <v>10</v>
      </c>
      <c r="EU1410" s="68">
        <v>0</v>
      </c>
      <c r="EV1410" s="68">
        <v>150010</v>
      </c>
      <c r="EW1410" s="68" t="s">
        <v>2648</v>
      </c>
      <c r="EX1410" s="68" t="str">
        <f t="shared" si="54"/>
        <v>중형</v>
      </c>
      <c r="GE1410" s="68">
        <v>46019</v>
      </c>
      <c r="GF1410" s="68" t="s">
        <v>4976</v>
      </c>
    </row>
    <row r="1411" spans="6:188" x14ac:dyDescent="0.3">
      <c r="F1411" s="68">
        <v>86036</v>
      </c>
      <c r="G1411" s="68">
        <v>6</v>
      </c>
      <c r="H1411" s="68">
        <v>186036</v>
      </c>
      <c r="I1411" s="68">
        <v>286036</v>
      </c>
      <c r="J1411" s="68" t="s">
        <v>1547</v>
      </c>
      <c r="K1411" s="68" t="s">
        <v>1548</v>
      </c>
      <c r="L1411" s="68">
        <v>0</v>
      </c>
      <c r="M1411" s="68">
        <v>0</v>
      </c>
      <c r="N1411" s="68">
        <v>0</v>
      </c>
      <c r="O1411" s="68">
        <v>55036</v>
      </c>
      <c r="P1411" s="68">
        <v>0</v>
      </c>
      <c r="Q1411" s="68">
        <v>0</v>
      </c>
      <c r="R1411" s="68">
        <v>0</v>
      </c>
      <c r="S1411" s="68">
        <v>0</v>
      </c>
      <c r="T1411" s="68">
        <v>0</v>
      </c>
      <c r="U1411" s="68">
        <v>0</v>
      </c>
      <c r="V1411" s="68">
        <v>0</v>
      </c>
      <c r="W1411" s="68">
        <v>0</v>
      </c>
      <c r="X1411" s="68">
        <v>0</v>
      </c>
      <c r="Y1411" s="68">
        <v>0</v>
      </c>
      <c r="Z1411" s="68">
        <v>0</v>
      </c>
      <c r="AA1411" s="68">
        <v>0</v>
      </c>
      <c r="AB1411" s="68">
        <v>0</v>
      </c>
      <c r="AC1411" s="68">
        <v>0</v>
      </c>
      <c r="AD1411" s="68">
        <v>0</v>
      </c>
      <c r="AE1411" s="68">
        <v>0</v>
      </c>
      <c r="AF1411" s="68">
        <v>0</v>
      </c>
      <c r="AG1411" s="68">
        <v>0</v>
      </c>
      <c r="AH1411" s="68">
        <v>0</v>
      </c>
      <c r="AI1411" s="68">
        <v>0</v>
      </c>
      <c r="AJ1411" s="68">
        <v>0</v>
      </c>
      <c r="AK1411" s="68">
        <v>0</v>
      </c>
      <c r="AL1411" s="68">
        <v>0</v>
      </c>
      <c r="AM1411" s="68">
        <v>0</v>
      </c>
      <c r="AN1411" s="68">
        <v>0</v>
      </c>
      <c r="AO1411" s="68">
        <v>0</v>
      </c>
      <c r="AP1411" s="68" t="s">
        <v>1874</v>
      </c>
      <c r="AQ1411" s="68">
        <v>1</v>
      </c>
      <c r="AR1411" s="68">
        <v>0</v>
      </c>
      <c r="AS1411" s="68">
        <v>0</v>
      </c>
      <c r="AT1411" s="68">
        <v>8</v>
      </c>
      <c r="AU1411" s="68">
        <v>0</v>
      </c>
      <c r="AV1411" s="86">
        <v>6</v>
      </c>
      <c r="AX1411" s="1">
        <v>0</v>
      </c>
      <c r="AY1411" s="1">
        <v>0</v>
      </c>
      <c r="AZ1411" s="68">
        <v>0</v>
      </c>
      <c r="BA1411" s="68">
        <v>0</v>
      </c>
      <c r="EQ1411" s="68">
        <v>10250010</v>
      </c>
      <c r="ER1411" s="175">
        <v>2</v>
      </c>
      <c r="ES1411" s="68">
        <v>650</v>
      </c>
      <c r="ET1411" s="68">
        <v>10</v>
      </c>
      <c r="EU1411" s="68">
        <v>0</v>
      </c>
      <c r="EV1411" s="68">
        <v>150010</v>
      </c>
      <c r="EW1411" s="68" t="s">
        <v>2648</v>
      </c>
      <c r="EX1411" s="68" t="str">
        <f t="shared" ref="EX1411:EX1474" si="55">IF(ER1411=1,"소형",IF(ER1411=2,"중형","대형"))</f>
        <v>중형</v>
      </c>
      <c r="GE1411" s="68">
        <v>46020</v>
      </c>
      <c r="GF1411" s="68" t="s">
        <v>4261</v>
      </c>
    </row>
    <row r="1412" spans="6:188" x14ac:dyDescent="0.3">
      <c r="F1412" s="68">
        <v>86037</v>
      </c>
      <c r="G1412" s="68">
        <v>6</v>
      </c>
      <c r="H1412" s="68">
        <v>186037</v>
      </c>
      <c r="I1412" s="68">
        <v>286037</v>
      </c>
      <c r="J1412" s="68" t="s">
        <v>1549</v>
      </c>
      <c r="K1412" s="68" t="s">
        <v>1550</v>
      </c>
      <c r="L1412" s="68">
        <v>0</v>
      </c>
      <c r="M1412" s="68">
        <v>0</v>
      </c>
      <c r="N1412" s="68">
        <v>0</v>
      </c>
      <c r="O1412" s="68">
        <v>55037</v>
      </c>
      <c r="P1412" s="68">
        <v>0</v>
      </c>
      <c r="Q1412" s="68">
        <v>0</v>
      </c>
      <c r="R1412" s="68">
        <v>0</v>
      </c>
      <c r="S1412" s="68">
        <v>0</v>
      </c>
      <c r="T1412" s="68">
        <v>0</v>
      </c>
      <c r="U1412" s="68">
        <v>0</v>
      </c>
      <c r="V1412" s="68">
        <v>0</v>
      </c>
      <c r="W1412" s="68">
        <v>0</v>
      </c>
      <c r="X1412" s="68">
        <v>0</v>
      </c>
      <c r="Y1412" s="68">
        <v>0</v>
      </c>
      <c r="Z1412" s="68">
        <v>0</v>
      </c>
      <c r="AA1412" s="68">
        <v>0</v>
      </c>
      <c r="AB1412" s="68">
        <v>0</v>
      </c>
      <c r="AC1412" s="68">
        <v>0</v>
      </c>
      <c r="AD1412" s="68">
        <v>0</v>
      </c>
      <c r="AE1412" s="68">
        <v>0</v>
      </c>
      <c r="AF1412" s="68">
        <v>0</v>
      </c>
      <c r="AG1412" s="68">
        <v>0</v>
      </c>
      <c r="AH1412" s="68">
        <v>0</v>
      </c>
      <c r="AI1412" s="68">
        <v>0</v>
      </c>
      <c r="AJ1412" s="68">
        <v>0</v>
      </c>
      <c r="AK1412" s="68">
        <v>0</v>
      </c>
      <c r="AL1412" s="68">
        <v>0</v>
      </c>
      <c r="AM1412" s="68">
        <v>0</v>
      </c>
      <c r="AN1412" s="68">
        <v>0</v>
      </c>
      <c r="AO1412" s="68">
        <v>0</v>
      </c>
      <c r="AP1412" s="68" t="s">
        <v>1875</v>
      </c>
      <c r="AQ1412" s="68">
        <v>1</v>
      </c>
      <c r="AR1412" s="68">
        <v>0</v>
      </c>
      <c r="AS1412" s="68">
        <v>0</v>
      </c>
      <c r="AT1412" s="68">
        <v>8</v>
      </c>
      <c r="AU1412" s="68">
        <v>0</v>
      </c>
      <c r="AV1412" s="86">
        <v>6</v>
      </c>
      <c r="AX1412" s="1">
        <v>0</v>
      </c>
      <c r="AY1412" s="1">
        <v>0</v>
      </c>
      <c r="AZ1412" s="68">
        <v>0</v>
      </c>
      <c r="BA1412" s="68">
        <v>0</v>
      </c>
      <c r="EQ1412" s="68">
        <v>10350010</v>
      </c>
      <c r="ER1412" s="175">
        <v>2</v>
      </c>
      <c r="ES1412" s="68">
        <v>650</v>
      </c>
      <c r="ET1412" s="68">
        <v>10</v>
      </c>
      <c r="EU1412" s="68">
        <v>0</v>
      </c>
      <c r="EV1412" s="68">
        <v>150010</v>
      </c>
      <c r="EW1412" s="68" t="s">
        <v>2648</v>
      </c>
      <c r="EX1412" s="68" t="str">
        <f t="shared" si="55"/>
        <v>중형</v>
      </c>
      <c r="GE1412" s="68">
        <v>46021</v>
      </c>
      <c r="GF1412" s="68" t="s">
        <v>4596</v>
      </c>
    </row>
    <row r="1413" spans="6:188" x14ac:dyDescent="0.3">
      <c r="F1413" s="68">
        <v>86038</v>
      </c>
      <c r="G1413" s="68">
        <v>6</v>
      </c>
      <c r="H1413" s="68">
        <v>186038</v>
      </c>
      <c r="I1413" s="68">
        <v>286038</v>
      </c>
      <c r="J1413" s="68" t="s">
        <v>1551</v>
      </c>
      <c r="K1413" s="68" t="s">
        <v>1552</v>
      </c>
      <c r="L1413" s="68">
        <v>0</v>
      </c>
      <c r="M1413" s="68">
        <v>0</v>
      </c>
      <c r="N1413" s="68">
        <v>0</v>
      </c>
      <c r="O1413" s="68">
        <v>55038</v>
      </c>
      <c r="P1413" s="68">
        <v>0</v>
      </c>
      <c r="Q1413" s="68">
        <v>0</v>
      </c>
      <c r="R1413" s="68">
        <v>0</v>
      </c>
      <c r="S1413" s="68">
        <v>0</v>
      </c>
      <c r="T1413" s="68">
        <v>0</v>
      </c>
      <c r="U1413" s="68">
        <v>0</v>
      </c>
      <c r="V1413" s="68">
        <v>0</v>
      </c>
      <c r="W1413" s="68">
        <v>0</v>
      </c>
      <c r="X1413" s="68">
        <v>0</v>
      </c>
      <c r="Y1413" s="68">
        <v>0</v>
      </c>
      <c r="Z1413" s="68">
        <v>0</v>
      </c>
      <c r="AA1413" s="68">
        <v>0</v>
      </c>
      <c r="AB1413" s="68">
        <v>0</v>
      </c>
      <c r="AC1413" s="68">
        <v>0</v>
      </c>
      <c r="AD1413" s="68">
        <v>0</v>
      </c>
      <c r="AE1413" s="68">
        <v>0</v>
      </c>
      <c r="AF1413" s="68">
        <v>0</v>
      </c>
      <c r="AG1413" s="68">
        <v>0</v>
      </c>
      <c r="AH1413" s="68">
        <v>0</v>
      </c>
      <c r="AI1413" s="68">
        <v>0</v>
      </c>
      <c r="AJ1413" s="68">
        <v>0</v>
      </c>
      <c r="AK1413" s="68">
        <v>0</v>
      </c>
      <c r="AL1413" s="68">
        <v>0</v>
      </c>
      <c r="AM1413" s="68">
        <v>0</v>
      </c>
      <c r="AN1413" s="68">
        <v>0</v>
      </c>
      <c r="AO1413" s="68">
        <v>0</v>
      </c>
      <c r="AP1413" s="68" t="s">
        <v>1876</v>
      </c>
      <c r="AQ1413" s="68">
        <v>1</v>
      </c>
      <c r="AR1413" s="68">
        <v>0</v>
      </c>
      <c r="AS1413" s="68">
        <v>0</v>
      </c>
      <c r="AT1413" s="68">
        <v>8</v>
      </c>
      <c r="AU1413" s="68">
        <v>0</v>
      </c>
      <c r="AV1413" s="86">
        <v>6</v>
      </c>
      <c r="AX1413" s="1">
        <v>0</v>
      </c>
      <c r="AY1413" s="1">
        <v>0</v>
      </c>
      <c r="AZ1413" s="68">
        <v>0</v>
      </c>
      <c r="BA1413" s="68">
        <v>0</v>
      </c>
      <c r="EQ1413" s="68">
        <v>10450010</v>
      </c>
      <c r="ER1413" s="175">
        <v>2</v>
      </c>
      <c r="ES1413" s="68">
        <v>650</v>
      </c>
      <c r="ET1413" s="68">
        <v>10</v>
      </c>
      <c r="EU1413" s="68">
        <v>0</v>
      </c>
      <c r="EV1413" s="68">
        <v>150010</v>
      </c>
      <c r="EW1413" s="68" t="s">
        <v>2648</v>
      </c>
      <c r="EX1413" s="68" t="str">
        <f t="shared" si="55"/>
        <v>중형</v>
      </c>
      <c r="GE1413" s="68">
        <v>46022</v>
      </c>
      <c r="GF1413" s="68" t="s">
        <v>4977</v>
      </c>
    </row>
    <row r="1414" spans="6:188" x14ac:dyDescent="0.3">
      <c r="F1414" s="68">
        <v>86039</v>
      </c>
      <c r="G1414" s="68">
        <v>6</v>
      </c>
      <c r="H1414" s="68">
        <v>186039</v>
      </c>
      <c r="I1414" s="68">
        <v>286039</v>
      </c>
      <c r="J1414" s="68" t="s">
        <v>1553</v>
      </c>
      <c r="K1414" s="68" t="s">
        <v>1554</v>
      </c>
      <c r="L1414" s="68">
        <v>0</v>
      </c>
      <c r="M1414" s="68">
        <v>0</v>
      </c>
      <c r="N1414" s="68">
        <v>0</v>
      </c>
      <c r="O1414" s="68">
        <v>55039</v>
      </c>
      <c r="P1414" s="68">
        <v>0</v>
      </c>
      <c r="Q1414" s="68">
        <v>0</v>
      </c>
      <c r="R1414" s="68">
        <v>0</v>
      </c>
      <c r="S1414" s="68">
        <v>0</v>
      </c>
      <c r="T1414" s="68">
        <v>0</v>
      </c>
      <c r="U1414" s="68">
        <v>0</v>
      </c>
      <c r="V1414" s="68">
        <v>0</v>
      </c>
      <c r="W1414" s="68">
        <v>0</v>
      </c>
      <c r="X1414" s="68">
        <v>0</v>
      </c>
      <c r="Y1414" s="68">
        <v>0</v>
      </c>
      <c r="Z1414" s="68">
        <v>0</v>
      </c>
      <c r="AA1414" s="68">
        <v>0</v>
      </c>
      <c r="AB1414" s="68">
        <v>0</v>
      </c>
      <c r="AC1414" s="68">
        <v>0</v>
      </c>
      <c r="AD1414" s="68">
        <v>0</v>
      </c>
      <c r="AE1414" s="68">
        <v>0</v>
      </c>
      <c r="AF1414" s="68">
        <v>0</v>
      </c>
      <c r="AG1414" s="68">
        <v>0</v>
      </c>
      <c r="AH1414" s="68">
        <v>0</v>
      </c>
      <c r="AI1414" s="68">
        <v>0</v>
      </c>
      <c r="AJ1414" s="68">
        <v>0</v>
      </c>
      <c r="AK1414" s="68">
        <v>0</v>
      </c>
      <c r="AL1414" s="68">
        <v>0</v>
      </c>
      <c r="AM1414" s="68">
        <v>0</v>
      </c>
      <c r="AN1414" s="68">
        <v>0</v>
      </c>
      <c r="AO1414" s="68">
        <v>0</v>
      </c>
      <c r="AP1414" s="68" t="s">
        <v>1877</v>
      </c>
      <c r="AQ1414" s="68">
        <v>1</v>
      </c>
      <c r="AR1414" s="68">
        <v>0</v>
      </c>
      <c r="AS1414" s="68">
        <v>0</v>
      </c>
      <c r="AT1414" s="68">
        <v>8</v>
      </c>
      <c r="AU1414" s="68">
        <v>0</v>
      </c>
      <c r="AV1414" s="86">
        <v>6</v>
      </c>
      <c r="AX1414" s="1">
        <v>0</v>
      </c>
      <c r="AY1414" s="1">
        <v>0</v>
      </c>
      <c r="AZ1414" s="68">
        <v>0</v>
      </c>
      <c r="BA1414" s="68">
        <v>0</v>
      </c>
      <c r="EQ1414" s="68">
        <v>10550010</v>
      </c>
      <c r="ER1414" s="175">
        <v>2</v>
      </c>
      <c r="ES1414" s="68">
        <v>650</v>
      </c>
      <c r="ET1414" s="68">
        <v>10</v>
      </c>
      <c r="EU1414" s="68">
        <v>0</v>
      </c>
      <c r="EV1414" s="68">
        <v>150010</v>
      </c>
      <c r="EW1414" s="68" t="s">
        <v>2648</v>
      </c>
      <c r="EX1414" s="68" t="str">
        <f t="shared" si="55"/>
        <v>중형</v>
      </c>
      <c r="GE1414" s="68">
        <v>46023</v>
      </c>
      <c r="GF1414" s="68" t="s">
        <v>4978</v>
      </c>
    </row>
    <row r="1415" spans="6:188" x14ac:dyDescent="0.3">
      <c r="F1415" s="68">
        <v>86040</v>
      </c>
      <c r="G1415" s="68">
        <v>6</v>
      </c>
      <c r="H1415" s="68">
        <v>186040</v>
      </c>
      <c r="I1415" s="68">
        <v>286040</v>
      </c>
      <c r="J1415" s="68" t="s">
        <v>1555</v>
      </c>
      <c r="K1415" s="68" t="s">
        <v>1556</v>
      </c>
      <c r="L1415" s="68">
        <v>0</v>
      </c>
      <c r="M1415" s="68">
        <v>0</v>
      </c>
      <c r="N1415" s="68">
        <v>0</v>
      </c>
      <c r="O1415" s="68">
        <v>55040</v>
      </c>
      <c r="P1415" s="68">
        <v>0</v>
      </c>
      <c r="Q1415" s="68">
        <v>0</v>
      </c>
      <c r="R1415" s="68">
        <v>0</v>
      </c>
      <c r="S1415" s="68">
        <v>0</v>
      </c>
      <c r="T1415" s="68">
        <v>0</v>
      </c>
      <c r="U1415" s="68">
        <v>0</v>
      </c>
      <c r="V1415" s="68">
        <v>0</v>
      </c>
      <c r="W1415" s="68">
        <v>0</v>
      </c>
      <c r="X1415" s="68">
        <v>0</v>
      </c>
      <c r="Y1415" s="68">
        <v>0</v>
      </c>
      <c r="Z1415" s="68">
        <v>0</v>
      </c>
      <c r="AA1415" s="68">
        <v>0</v>
      </c>
      <c r="AB1415" s="68">
        <v>0</v>
      </c>
      <c r="AC1415" s="68">
        <v>0</v>
      </c>
      <c r="AD1415" s="68">
        <v>0</v>
      </c>
      <c r="AE1415" s="68">
        <v>0</v>
      </c>
      <c r="AF1415" s="68">
        <v>0</v>
      </c>
      <c r="AG1415" s="68">
        <v>0</v>
      </c>
      <c r="AH1415" s="68">
        <v>0</v>
      </c>
      <c r="AI1415" s="68">
        <v>0</v>
      </c>
      <c r="AJ1415" s="68">
        <v>0</v>
      </c>
      <c r="AK1415" s="68">
        <v>0</v>
      </c>
      <c r="AL1415" s="68">
        <v>0</v>
      </c>
      <c r="AM1415" s="68">
        <v>0</v>
      </c>
      <c r="AN1415" s="68">
        <v>0</v>
      </c>
      <c r="AO1415" s="68">
        <v>0</v>
      </c>
      <c r="AP1415" s="68" t="s">
        <v>1878</v>
      </c>
      <c r="AQ1415" s="68">
        <v>1</v>
      </c>
      <c r="AR1415" s="68">
        <v>0</v>
      </c>
      <c r="AS1415" s="68">
        <v>0</v>
      </c>
      <c r="AT1415" s="68">
        <v>8</v>
      </c>
      <c r="AU1415" s="68">
        <v>0</v>
      </c>
      <c r="AV1415" s="86">
        <v>6</v>
      </c>
      <c r="AX1415" s="1">
        <v>0</v>
      </c>
      <c r="AY1415" s="1">
        <v>0</v>
      </c>
      <c r="AZ1415" s="68">
        <v>0</v>
      </c>
      <c r="BA1415" s="68">
        <v>0</v>
      </c>
      <c r="EQ1415" s="68">
        <v>10650010</v>
      </c>
      <c r="ER1415" s="175">
        <v>2</v>
      </c>
      <c r="ES1415" s="68">
        <v>650</v>
      </c>
      <c r="ET1415" s="68">
        <v>10</v>
      </c>
      <c r="EU1415" s="68">
        <v>0</v>
      </c>
      <c r="EV1415" s="68">
        <v>150010</v>
      </c>
      <c r="EW1415" s="68" t="s">
        <v>2648</v>
      </c>
      <c r="EX1415" s="68" t="str">
        <f t="shared" si="55"/>
        <v>중형</v>
      </c>
      <c r="GE1415" s="68">
        <v>46024</v>
      </c>
      <c r="GF1415" s="68" t="s">
        <v>4979</v>
      </c>
    </row>
    <row r="1416" spans="6:188" x14ac:dyDescent="0.3">
      <c r="F1416" s="68">
        <v>86041</v>
      </c>
      <c r="G1416" s="68">
        <v>6</v>
      </c>
      <c r="H1416" s="68">
        <v>186041</v>
      </c>
      <c r="I1416" s="68">
        <v>286041</v>
      </c>
      <c r="J1416" s="68" t="s">
        <v>1557</v>
      </c>
      <c r="K1416" s="68" t="s">
        <v>1558</v>
      </c>
      <c r="L1416" s="68">
        <v>0</v>
      </c>
      <c r="M1416" s="68">
        <v>0</v>
      </c>
      <c r="N1416" s="68">
        <v>0</v>
      </c>
      <c r="O1416" s="68">
        <v>55041</v>
      </c>
      <c r="P1416" s="68">
        <v>0</v>
      </c>
      <c r="Q1416" s="68">
        <v>0</v>
      </c>
      <c r="R1416" s="68">
        <v>0</v>
      </c>
      <c r="S1416" s="68">
        <v>0</v>
      </c>
      <c r="T1416" s="68">
        <v>0</v>
      </c>
      <c r="U1416" s="68">
        <v>0</v>
      </c>
      <c r="V1416" s="68">
        <v>0</v>
      </c>
      <c r="W1416" s="68">
        <v>0</v>
      </c>
      <c r="X1416" s="68">
        <v>0</v>
      </c>
      <c r="Y1416" s="68">
        <v>0</v>
      </c>
      <c r="Z1416" s="68">
        <v>0</v>
      </c>
      <c r="AA1416" s="68">
        <v>0</v>
      </c>
      <c r="AB1416" s="68">
        <v>0</v>
      </c>
      <c r="AC1416" s="68">
        <v>0</v>
      </c>
      <c r="AD1416" s="68">
        <v>0</v>
      </c>
      <c r="AE1416" s="68">
        <v>0</v>
      </c>
      <c r="AF1416" s="68">
        <v>0</v>
      </c>
      <c r="AG1416" s="68">
        <v>0</v>
      </c>
      <c r="AH1416" s="68">
        <v>0</v>
      </c>
      <c r="AI1416" s="68">
        <v>0</v>
      </c>
      <c r="AJ1416" s="68">
        <v>0</v>
      </c>
      <c r="AK1416" s="68">
        <v>0</v>
      </c>
      <c r="AL1416" s="68">
        <v>0</v>
      </c>
      <c r="AM1416" s="68">
        <v>0</v>
      </c>
      <c r="AN1416" s="68">
        <v>0</v>
      </c>
      <c r="AO1416" s="68">
        <v>0</v>
      </c>
      <c r="AP1416" s="68" t="s">
        <v>1879</v>
      </c>
      <c r="AQ1416" s="68">
        <v>1</v>
      </c>
      <c r="AR1416" s="68">
        <v>0</v>
      </c>
      <c r="AS1416" s="68">
        <v>0</v>
      </c>
      <c r="AT1416" s="68">
        <v>8</v>
      </c>
      <c r="AU1416" s="68">
        <v>0</v>
      </c>
      <c r="AV1416" s="86">
        <v>6</v>
      </c>
      <c r="AX1416" s="1">
        <v>0</v>
      </c>
      <c r="AY1416" s="1">
        <v>0</v>
      </c>
      <c r="AZ1416" s="68">
        <v>0</v>
      </c>
      <c r="BA1416" s="68">
        <v>0</v>
      </c>
      <c r="EQ1416" s="68">
        <v>10750010</v>
      </c>
      <c r="ER1416" s="175">
        <v>2</v>
      </c>
      <c r="ES1416" s="68">
        <v>650</v>
      </c>
      <c r="ET1416" s="68">
        <v>10</v>
      </c>
      <c r="EU1416" s="68">
        <v>0</v>
      </c>
      <c r="EV1416" s="68">
        <v>150010</v>
      </c>
      <c r="EW1416" s="68" t="s">
        <v>2648</v>
      </c>
      <c r="EX1416" s="68" t="str">
        <f t="shared" si="55"/>
        <v>중형</v>
      </c>
      <c r="GE1416" s="68">
        <v>46025</v>
      </c>
      <c r="GF1416" s="68" t="s">
        <v>4980</v>
      </c>
    </row>
    <row r="1417" spans="6:188" x14ac:dyDescent="0.3">
      <c r="F1417" s="68">
        <v>86042</v>
      </c>
      <c r="G1417" s="68">
        <v>6</v>
      </c>
      <c r="H1417" s="68">
        <v>186042</v>
      </c>
      <c r="I1417" s="68">
        <v>286042</v>
      </c>
      <c r="J1417" s="68" t="s">
        <v>1559</v>
      </c>
      <c r="K1417" s="68" t="s">
        <v>1560</v>
      </c>
      <c r="L1417" s="68">
        <v>0</v>
      </c>
      <c r="M1417" s="68">
        <v>0</v>
      </c>
      <c r="N1417" s="68">
        <v>0</v>
      </c>
      <c r="O1417" s="68">
        <v>55042</v>
      </c>
      <c r="P1417" s="68">
        <v>0</v>
      </c>
      <c r="Q1417" s="68">
        <v>0</v>
      </c>
      <c r="R1417" s="68">
        <v>0</v>
      </c>
      <c r="S1417" s="68">
        <v>0</v>
      </c>
      <c r="T1417" s="68">
        <v>0</v>
      </c>
      <c r="U1417" s="68">
        <v>0</v>
      </c>
      <c r="V1417" s="68">
        <v>0</v>
      </c>
      <c r="W1417" s="68">
        <v>0</v>
      </c>
      <c r="X1417" s="68">
        <v>0</v>
      </c>
      <c r="Y1417" s="68">
        <v>0</v>
      </c>
      <c r="Z1417" s="68">
        <v>0</v>
      </c>
      <c r="AA1417" s="68">
        <v>0</v>
      </c>
      <c r="AB1417" s="68">
        <v>0</v>
      </c>
      <c r="AC1417" s="68">
        <v>0</v>
      </c>
      <c r="AD1417" s="68">
        <v>0</v>
      </c>
      <c r="AE1417" s="68">
        <v>0</v>
      </c>
      <c r="AF1417" s="68">
        <v>0</v>
      </c>
      <c r="AG1417" s="68">
        <v>0</v>
      </c>
      <c r="AH1417" s="68">
        <v>0</v>
      </c>
      <c r="AI1417" s="68">
        <v>0</v>
      </c>
      <c r="AJ1417" s="68">
        <v>0</v>
      </c>
      <c r="AK1417" s="68">
        <v>0</v>
      </c>
      <c r="AL1417" s="68">
        <v>0</v>
      </c>
      <c r="AM1417" s="68">
        <v>0</v>
      </c>
      <c r="AN1417" s="68">
        <v>0</v>
      </c>
      <c r="AO1417" s="68">
        <v>0</v>
      </c>
      <c r="AP1417" s="68" t="s">
        <v>1880</v>
      </c>
      <c r="AQ1417" s="68">
        <v>1</v>
      </c>
      <c r="AR1417" s="68">
        <v>0</v>
      </c>
      <c r="AS1417" s="68">
        <v>0</v>
      </c>
      <c r="AT1417" s="68">
        <v>8</v>
      </c>
      <c r="AU1417" s="68">
        <v>0</v>
      </c>
      <c r="AV1417" s="86">
        <v>6</v>
      </c>
      <c r="AX1417" s="1">
        <v>0</v>
      </c>
      <c r="AY1417" s="1">
        <v>0</v>
      </c>
      <c r="AZ1417" s="68">
        <v>0</v>
      </c>
      <c r="BA1417" s="68">
        <v>0</v>
      </c>
      <c r="EQ1417" s="68">
        <v>10850010</v>
      </c>
      <c r="ER1417" s="175">
        <v>2</v>
      </c>
      <c r="ES1417" s="68">
        <v>650</v>
      </c>
      <c r="ET1417" s="68">
        <v>10</v>
      </c>
      <c r="EU1417" s="68">
        <v>0</v>
      </c>
      <c r="EV1417" s="68">
        <v>150010</v>
      </c>
      <c r="EW1417" s="68" t="s">
        <v>2648</v>
      </c>
      <c r="EX1417" s="68" t="str">
        <f t="shared" si="55"/>
        <v>중형</v>
      </c>
      <c r="GE1417" s="68">
        <v>46026</v>
      </c>
      <c r="GF1417" s="68" t="s">
        <v>4981</v>
      </c>
    </row>
    <row r="1418" spans="6:188" x14ac:dyDescent="0.3">
      <c r="F1418" s="68">
        <v>86043</v>
      </c>
      <c r="G1418" s="68">
        <v>6</v>
      </c>
      <c r="H1418" s="68">
        <v>186043</v>
      </c>
      <c r="I1418" s="68">
        <v>286043</v>
      </c>
      <c r="J1418" s="68" t="s">
        <v>1561</v>
      </c>
      <c r="K1418" s="68" t="s">
        <v>1562</v>
      </c>
      <c r="L1418" s="68">
        <v>0</v>
      </c>
      <c r="M1418" s="68">
        <v>0</v>
      </c>
      <c r="N1418" s="68">
        <v>0</v>
      </c>
      <c r="O1418" s="68">
        <v>55043</v>
      </c>
      <c r="P1418" s="68">
        <v>0</v>
      </c>
      <c r="Q1418" s="68">
        <v>0</v>
      </c>
      <c r="R1418" s="68">
        <v>0</v>
      </c>
      <c r="S1418" s="68">
        <v>0</v>
      </c>
      <c r="T1418" s="68">
        <v>0</v>
      </c>
      <c r="U1418" s="68">
        <v>0</v>
      </c>
      <c r="V1418" s="68">
        <v>0</v>
      </c>
      <c r="W1418" s="68">
        <v>0</v>
      </c>
      <c r="X1418" s="68">
        <v>0</v>
      </c>
      <c r="Y1418" s="68">
        <v>0</v>
      </c>
      <c r="Z1418" s="68">
        <v>0</v>
      </c>
      <c r="AA1418" s="68">
        <v>0</v>
      </c>
      <c r="AB1418" s="68">
        <v>0</v>
      </c>
      <c r="AC1418" s="68">
        <v>0</v>
      </c>
      <c r="AD1418" s="68">
        <v>0</v>
      </c>
      <c r="AE1418" s="68">
        <v>0</v>
      </c>
      <c r="AF1418" s="68">
        <v>0</v>
      </c>
      <c r="AG1418" s="68">
        <v>0</v>
      </c>
      <c r="AH1418" s="68">
        <v>0</v>
      </c>
      <c r="AI1418" s="68">
        <v>0</v>
      </c>
      <c r="AJ1418" s="68">
        <v>0</v>
      </c>
      <c r="AK1418" s="68">
        <v>0</v>
      </c>
      <c r="AL1418" s="68">
        <v>0</v>
      </c>
      <c r="AM1418" s="68">
        <v>0</v>
      </c>
      <c r="AN1418" s="68">
        <v>0</v>
      </c>
      <c r="AO1418" s="68">
        <v>0</v>
      </c>
      <c r="AP1418" s="68" t="s">
        <v>1881</v>
      </c>
      <c r="AQ1418" s="68">
        <v>1</v>
      </c>
      <c r="AR1418" s="68">
        <v>0</v>
      </c>
      <c r="AS1418" s="68">
        <v>0</v>
      </c>
      <c r="AT1418" s="68">
        <v>8</v>
      </c>
      <c r="AU1418" s="68">
        <v>0</v>
      </c>
      <c r="AV1418" s="86">
        <v>6</v>
      </c>
      <c r="AX1418" s="1">
        <v>0</v>
      </c>
      <c r="AY1418" s="1">
        <v>0</v>
      </c>
      <c r="AZ1418" s="68">
        <v>0</v>
      </c>
      <c r="BA1418" s="68">
        <v>0</v>
      </c>
      <c r="EQ1418" s="68">
        <v>10950010</v>
      </c>
      <c r="ER1418" s="175">
        <v>2</v>
      </c>
      <c r="ES1418" s="68">
        <v>650</v>
      </c>
      <c r="ET1418" s="68">
        <v>10</v>
      </c>
      <c r="EU1418" s="68">
        <v>0</v>
      </c>
      <c r="EV1418" s="68">
        <v>150010</v>
      </c>
      <c r="EW1418" s="68" t="s">
        <v>2648</v>
      </c>
      <c r="EX1418" s="68" t="str">
        <f t="shared" si="55"/>
        <v>중형</v>
      </c>
      <c r="GE1418" s="68">
        <v>46027</v>
      </c>
      <c r="GF1418" s="68" t="s">
        <v>4982</v>
      </c>
    </row>
    <row r="1419" spans="6:188" x14ac:dyDescent="0.3">
      <c r="F1419" s="68">
        <v>86044</v>
      </c>
      <c r="G1419" s="68">
        <v>6</v>
      </c>
      <c r="H1419" s="68">
        <v>186044</v>
      </c>
      <c r="I1419" s="68">
        <v>286044</v>
      </c>
      <c r="J1419" s="68" t="s">
        <v>1563</v>
      </c>
      <c r="K1419" s="68" t="s">
        <v>1564</v>
      </c>
      <c r="L1419" s="68">
        <v>0</v>
      </c>
      <c r="M1419" s="68">
        <v>0</v>
      </c>
      <c r="N1419" s="68">
        <v>0</v>
      </c>
      <c r="O1419" s="68">
        <v>55044</v>
      </c>
      <c r="P1419" s="68">
        <v>0</v>
      </c>
      <c r="Q1419" s="68">
        <v>0</v>
      </c>
      <c r="R1419" s="68">
        <v>0</v>
      </c>
      <c r="S1419" s="68">
        <v>0</v>
      </c>
      <c r="T1419" s="68">
        <v>0</v>
      </c>
      <c r="U1419" s="68">
        <v>0</v>
      </c>
      <c r="V1419" s="68">
        <v>0</v>
      </c>
      <c r="W1419" s="68">
        <v>0</v>
      </c>
      <c r="X1419" s="68">
        <v>0</v>
      </c>
      <c r="Y1419" s="68">
        <v>0</v>
      </c>
      <c r="Z1419" s="68">
        <v>0</v>
      </c>
      <c r="AA1419" s="68">
        <v>0</v>
      </c>
      <c r="AB1419" s="68">
        <v>0</v>
      </c>
      <c r="AC1419" s="68">
        <v>0</v>
      </c>
      <c r="AD1419" s="68">
        <v>0</v>
      </c>
      <c r="AE1419" s="68">
        <v>0</v>
      </c>
      <c r="AF1419" s="68">
        <v>0</v>
      </c>
      <c r="AG1419" s="68">
        <v>0</v>
      </c>
      <c r="AH1419" s="68">
        <v>0</v>
      </c>
      <c r="AI1419" s="68">
        <v>0</v>
      </c>
      <c r="AJ1419" s="68">
        <v>0</v>
      </c>
      <c r="AK1419" s="68">
        <v>0</v>
      </c>
      <c r="AL1419" s="68">
        <v>0</v>
      </c>
      <c r="AM1419" s="68">
        <v>0</v>
      </c>
      <c r="AN1419" s="68">
        <v>0</v>
      </c>
      <c r="AO1419" s="68">
        <v>0</v>
      </c>
      <c r="AP1419" s="68" t="s">
        <v>1882</v>
      </c>
      <c r="AQ1419" s="68">
        <v>1</v>
      </c>
      <c r="AR1419" s="68">
        <v>0</v>
      </c>
      <c r="AS1419" s="68">
        <v>0</v>
      </c>
      <c r="AT1419" s="68">
        <v>8</v>
      </c>
      <c r="AU1419" s="68">
        <v>0</v>
      </c>
      <c r="AV1419" s="86">
        <v>6</v>
      </c>
      <c r="AX1419" s="1">
        <v>0</v>
      </c>
      <c r="AY1419" s="1">
        <v>0</v>
      </c>
      <c r="AZ1419" s="68">
        <v>0</v>
      </c>
      <c r="BA1419" s="68">
        <v>0</v>
      </c>
      <c r="EQ1419" s="68">
        <v>11050010</v>
      </c>
      <c r="ER1419" s="175">
        <v>2</v>
      </c>
      <c r="ES1419" s="68">
        <v>650</v>
      </c>
      <c r="ET1419" s="68">
        <v>10</v>
      </c>
      <c r="EU1419" s="68">
        <v>0</v>
      </c>
      <c r="EV1419" s="68">
        <v>150010</v>
      </c>
      <c r="EW1419" s="68" t="s">
        <v>2648</v>
      </c>
      <c r="EX1419" s="68" t="str">
        <f t="shared" si="55"/>
        <v>중형</v>
      </c>
      <c r="GE1419" s="68">
        <v>46028</v>
      </c>
      <c r="GF1419" s="68" t="s">
        <v>4983</v>
      </c>
    </row>
    <row r="1420" spans="6:188" x14ac:dyDescent="0.3">
      <c r="F1420" s="68">
        <v>86045</v>
      </c>
      <c r="G1420" s="68">
        <v>6</v>
      </c>
      <c r="H1420" s="68">
        <v>186045</v>
      </c>
      <c r="I1420" s="68">
        <v>286045</v>
      </c>
      <c r="J1420" s="68" t="s">
        <v>1565</v>
      </c>
      <c r="K1420" s="68" t="s">
        <v>1566</v>
      </c>
      <c r="L1420" s="68">
        <v>0</v>
      </c>
      <c r="M1420" s="68">
        <v>0</v>
      </c>
      <c r="N1420" s="68">
        <v>0</v>
      </c>
      <c r="O1420" s="68">
        <v>55045</v>
      </c>
      <c r="P1420" s="68">
        <v>0</v>
      </c>
      <c r="Q1420" s="68">
        <v>0</v>
      </c>
      <c r="R1420" s="68">
        <v>0</v>
      </c>
      <c r="S1420" s="68">
        <v>0</v>
      </c>
      <c r="T1420" s="68">
        <v>0</v>
      </c>
      <c r="U1420" s="68">
        <v>0</v>
      </c>
      <c r="V1420" s="68">
        <v>0</v>
      </c>
      <c r="W1420" s="68">
        <v>0</v>
      </c>
      <c r="X1420" s="68">
        <v>0</v>
      </c>
      <c r="Y1420" s="68">
        <v>0</v>
      </c>
      <c r="Z1420" s="68">
        <v>0</v>
      </c>
      <c r="AA1420" s="68">
        <v>0</v>
      </c>
      <c r="AB1420" s="68">
        <v>0</v>
      </c>
      <c r="AC1420" s="68">
        <v>0</v>
      </c>
      <c r="AD1420" s="68">
        <v>0</v>
      </c>
      <c r="AE1420" s="68">
        <v>0</v>
      </c>
      <c r="AF1420" s="68">
        <v>0</v>
      </c>
      <c r="AG1420" s="68">
        <v>0</v>
      </c>
      <c r="AH1420" s="68">
        <v>0</v>
      </c>
      <c r="AI1420" s="68">
        <v>0</v>
      </c>
      <c r="AJ1420" s="68">
        <v>0</v>
      </c>
      <c r="AK1420" s="68">
        <v>0</v>
      </c>
      <c r="AL1420" s="68">
        <v>0</v>
      </c>
      <c r="AM1420" s="68">
        <v>0</v>
      </c>
      <c r="AN1420" s="68">
        <v>0</v>
      </c>
      <c r="AO1420" s="68">
        <v>0</v>
      </c>
      <c r="AP1420" s="68" t="s">
        <v>1883</v>
      </c>
      <c r="AQ1420" s="68">
        <v>1</v>
      </c>
      <c r="AR1420" s="68">
        <v>0</v>
      </c>
      <c r="AS1420" s="68">
        <v>0</v>
      </c>
      <c r="AT1420" s="68">
        <v>8</v>
      </c>
      <c r="AU1420" s="68">
        <v>0</v>
      </c>
      <c r="AV1420" s="86">
        <v>6</v>
      </c>
      <c r="AX1420" s="1">
        <v>0</v>
      </c>
      <c r="AY1420" s="1">
        <v>0</v>
      </c>
      <c r="AZ1420" s="68">
        <v>0</v>
      </c>
      <c r="BA1420" s="68">
        <v>0</v>
      </c>
      <c r="EQ1420" s="68">
        <v>11150010</v>
      </c>
      <c r="ER1420" s="175">
        <v>2</v>
      </c>
      <c r="ES1420" s="68">
        <v>650</v>
      </c>
      <c r="ET1420" s="68">
        <v>10</v>
      </c>
      <c r="EU1420" s="68">
        <v>0</v>
      </c>
      <c r="EV1420" s="68">
        <v>150010</v>
      </c>
      <c r="EW1420" s="68" t="s">
        <v>2648</v>
      </c>
      <c r="EX1420" s="68" t="str">
        <f t="shared" si="55"/>
        <v>중형</v>
      </c>
      <c r="GE1420" s="68">
        <v>46029</v>
      </c>
      <c r="GF1420" s="68" t="s">
        <v>4984</v>
      </c>
    </row>
    <row r="1421" spans="6:188" x14ac:dyDescent="0.3">
      <c r="F1421" s="68">
        <v>86046</v>
      </c>
      <c r="G1421" s="68">
        <v>6</v>
      </c>
      <c r="H1421" s="68">
        <v>186046</v>
      </c>
      <c r="I1421" s="68">
        <v>286046</v>
      </c>
      <c r="J1421" s="68" t="s">
        <v>1567</v>
      </c>
      <c r="K1421" s="68" t="s">
        <v>1568</v>
      </c>
      <c r="L1421" s="68">
        <v>0</v>
      </c>
      <c r="M1421" s="68">
        <v>0</v>
      </c>
      <c r="N1421" s="68">
        <v>0</v>
      </c>
      <c r="O1421" s="68">
        <v>55046</v>
      </c>
      <c r="P1421" s="68">
        <v>0</v>
      </c>
      <c r="Q1421" s="68">
        <v>0</v>
      </c>
      <c r="R1421" s="68">
        <v>0</v>
      </c>
      <c r="S1421" s="68">
        <v>0</v>
      </c>
      <c r="T1421" s="68">
        <v>0</v>
      </c>
      <c r="U1421" s="68">
        <v>0</v>
      </c>
      <c r="V1421" s="68">
        <v>0</v>
      </c>
      <c r="W1421" s="68">
        <v>0</v>
      </c>
      <c r="X1421" s="68">
        <v>0</v>
      </c>
      <c r="Y1421" s="68">
        <v>0</v>
      </c>
      <c r="Z1421" s="68">
        <v>0</v>
      </c>
      <c r="AA1421" s="68">
        <v>0</v>
      </c>
      <c r="AB1421" s="68">
        <v>0</v>
      </c>
      <c r="AC1421" s="68">
        <v>0</v>
      </c>
      <c r="AD1421" s="68">
        <v>0</v>
      </c>
      <c r="AE1421" s="68">
        <v>0</v>
      </c>
      <c r="AF1421" s="68">
        <v>0</v>
      </c>
      <c r="AG1421" s="68">
        <v>0</v>
      </c>
      <c r="AH1421" s="68">
        <v>0</v>
      </c>
      <c r="AI1421" s="68">
        <v>0</v>
      </c>
      <c r="AJ1421" s="68">
        <v>0</v>
      </c>
      <c r="AK1421" s="68">
        <v>0</v>
      </c>
      <c r="AL1421" s="68">
        <v>0</v>
      </c>
      <c r="AM1421" s="68">
        <v>0</v>
      </c>
      <c r="AN1421" s="68">
        <v>0</v>
      </c>
      <c r="AO1421" s="68">
        <v>0</v>
      </c>
      <c r="AP1421" s="68" t="s">
        <v>1884</v>
      </c>
      <c r="AQ1421" s="68">
        <v>1</v>
      </c>
      <c r="AR1421" s="68">
        <v>0</v>
      </c>
      <c r="AS1421" s="68">
        <v>0</v>
      </c>
      <c r="AT1421" s="68">
        <v>8</v>
      </c>
      <c r="AU1421" s="68">
        <v>0</v>
      </c>
      <c r="AV1421" s="86">
        <v>6</v>
      </c>
      <c r="AX1421" s="1">
        <v>0</v>
      </c>
      <c r="AY1421" s="1">
        <v>0</v>
      </c>
      <c r="AZ1421" s="68">
        <v>0</v>
      </c>
      <c r="BA1421" s="68">
        <v>0</v>
      </c>
      <c r="EQ1421" s="68">
        <v>11250010</v>
      </c>
      <c r="ER1421" s="175">
        <v>2</v>
      </c>
      <c r="ES1421" s="68">
        <v>650</v>
      </c>
      <c r="ET1421" s="68">
        <v>10</v>
      </c>
      <c r="EU1421" s="68">
        <v>0</v>
      </c>
      <c r="EV1421" s="68">
        <v>150010</v>
      </c>
      <c r="EW1421" s="68" t="s">
        <v>2648</v>
      </c>
      <c r="EX1421" s="68" t="str">
        <f t="shared" si="55"/>
        <v>중형</v>
      </c>
      <c r="GE1421" s="68">
        <v>46030</v>
      </c>
      <c r="GF1421" s="68" t="s">
        <v>4985</v>
      </c>
    </row>
    <row r="1422" spans="6:188" x14ac:dyDescent="0.3">
      <c r="F1422" s="68">
        <v>86047</v>
      </c>
      <c r="G1422" s="68">
        <v>6</v>
      </c>
      <c r="H1422" s="68">
        <v>186047</v>
      </c>
      <c r="I1422" s="68">
        <v>286047</v>
      </c>
      <c r="J1422" s="68" t="s">
        <v>1569</v>
      </c>
      <c r="K1422" s="68" t="s">
        <v>1570</v>
      </c>
      <c r="L1422" s="68">
        <v>0</v>
      </c>
      <c r="M1422" s="68">
        <v>0</v>
      </c>
      <c r="N1422" s="68">
        <v>0</v>
      </c>
      <c r="O1422" s="68">
        <v>55047</v>
      </c>
      <c r="P1422" s="68">
        <v>0</v>
      </c>
      <c r="Q1422" s="68">
        <v>0</v>
      </c>
      <c r="R1422" s="68">
        <v>0</v>
      </c>
      <c r="S1422" s="68">
        <v>0</v>
      </c>
      <c r="T1422" s="68">
        <v>0</v>
      </c>
      <c r="U1422" s="68">
        <v>0</v>
      </c>
      <c r="V1422" s="68">
        <v>0</v>
      </c>
      <c r="W1422" s="68">
        <v>0</v>
      </c>
      <c r="X1422" s="68">
        <v>0</v>
      </c>
      <c r="Y1422" s="68">
        <v>0</v>
      </c>
      <c r="Z1422" s="68">
        <v>0</v>
      </c>
      <c r="AA1422" s="68">
        <v>0</v>
      </c>
      <c r="AB1422" s="68">
        <v>0</v>
      </c>
      <c r="AC1422" s="68">
        <v>0</v>
      </c>
      <c r="AD1422" s="68">
        <v>0</v>
      </c>
      <c r="AE1422" s="68">
        <v>0</v>
      </c>
      <c r="AF1422" s="68">
        <v>0</v>
      </c>
      <c r="AG1422" s="68">
        <v>0</v>
      </c>
      <c r="AH1422" s="68">
        <v>0</v>
      </c>
      <c r="AI1422" s="68">
        <v>0</v>
      </c>
      <c r="AJ1422" s="68">
        <v>0</v>
      </c>
      <c r="AK1422" s="68">
        <v>0</v>
      </c>
      <c r="AL1422" s="68">
        <v>0</v>
      </c>
      <c r="AM1422" s="68">
        <v>0</v>
      </c>
      <c r="AN1422" s="68">
        <v>0</v>
      </c>
      <c r="AO1422" s="68">
        <v>0</v>
      </c>
      <c r="AP1422" s="68" t="s">
        <v>1885</v>
      </c>
      <c r="AQ1422" s="68">
        <v>1</v>
      </c>
      <c r="AR1422" s="68">
        <v>0</v>
      </c>
      <c r="AS1422" s="68">
        <v>0</v>
      </c>
      <c r="AT1422" s="68">
        <v>8</v>
      </c>
      <c r="AU1422" s="68">
        <v>0</v>
      </c>
      <c r="AV1422" s="86">
        <v>6</v>
      </c>
      <c r="AX1422" s="1">
        <v>0</v>
      </c>
      <c r="AY1422" s="1">
        <v>0</v>
      </c>
      <c r="AZ1422" s="68">
        <v>0</v>
      </c>
      <c r="BA1422" s="68">
        <v>0</v>
      </c>
      <c r="EQ1422" s="68">
        <v>20150010</v>
      </c>
      <c r="ER1422" s="175">
        <v>2</v>
      </c>
      <c r="ES1422" s="68">
        <v>650</v>
      </c>
      <c r="ET1422" s="68">
        <v>10</v>
      </c>
      <c r="EU1422" s="68">
        <v>0</v>
      </c>
      <c r="EV1422" s="68">
        <v>150010</v>
      </c>
      <c r="EW1422" s="68" t="s">
        <v>2648</v>
      </c>
      <c r="EX1422" s="68" t="str">
        <f t="shared" si="55"/>
        <v>중형</v>
      </c>
      <c r="GE1422" s="68">
        <v>46031</v>
      </c>
      <c r="GF1422" s="68" t="s">
        <v>4986</v>
      </c>
    </row>
    <row r="1423" spans="6:188" x14ac:dyDescent="0.3">
      <c r="F1423" s="68">
        <v>86048</v>
      </c>
      <c r="G1423" s="68">
        <v>6</v>
      </c>
      <c r="H1423" s="68">
        <v>186048</v>
      </c>
      <c r="I1423" s="68">
        <v>286048</v>
      </c>
      <c r="J1423" s="68" t="s">
        <v>1571</v>
      </c>
      <c r="K1423" s="68" t="s">
        <v>1572</v>
      </c>
      <c r="L1423" s="68">
        <v>0</v>
      </c>
      <c r="M1423" s="68">
        <v>0</v>
      </c>
      <c r="N1423" s="68">
        <v>0</v>
      </c>
      <c r="O1423" s="68">
        <v>55048</v>
      </c>
      <c r="P1423" s="68">
        <v>0</v>
      </c>
      <c r="Q1423" s="68">
        <v>0</v>
      </c>
      <c r="R1423" s="68">
        <v>0</v>
      </c>
      <c r="S1423" s="68">
        <v>0</v>
      </c>
      <c r="T1423" s="68">
        <v>0</v>
      </c>
      <c r="U1423" s="68">
        <v>0</v>
      </c>
      <c r="V1423" s="68">
        <v>0</v>
      </c>
      <c r="W1423" s="68">
        <v>0</v>
      </c>
      <c r="X1423" s="68">
        <v>0</v>
      </c>
      <c r="Y1423" s="68">
        <v>0</v>
      </c>
      <c r="Z1423" s="68">
        <v>0</v>
      </c>
      <c r="AA1423" s="68">
        <v>0</v>
      </c>
      <c r="AB1423" s="68">
        <v>0</v>
      </c>
      <c r="AC1423" s="68">
        <v>0</v>
      </c>
      <c r="AD1423" s="68">
        <v>0</v>
      </c>
      <c r="AE1423" s="68">
        <v>0</v>
      </c>
      <c r="AF1423" s="68">
        <v>0</v>
      </c>
      <c r="AG1423" s="68">
        <v>0</v>
      </c>
      <c r="AH1423" s="68">
        <v>0</v>
      </c>
      <c r="AI1423" s="68">
        <v>0</v>
      </c>
      <c r="AJ1423" s="68">
        <v>0</v>
      </c>
      <c r="AK1423" s="68">
        <v>0</v>
      </c>
      <c r="AL1423" s="68">
        <v>0</v>
      </c>
      <c r="AM1423" s="68">
        <v>0</v>
      </c>
      <c r="AN1423" s="68">
        <v>0</v>
      </c>
      <c r="AO1423" s="68">
        <v>0</v>
      </c>
      <c r="AP1423" s="68" t="s">
        <v>1886</v>
      </c>
      <c r="AQ1423" s="68">
        <v>1</v>
      </c>
      <c r="AR1423" s="68">
        <v>0</v>
      </c>
      <c r="AS1423" s="68">
        <v>0</v>
      </c>
      <c r="AT1423" s="68">
        <v>8</v>
      </c>
      <c r="AU1423" s="68">
        <v>0</v>
      </c>
      <c r="AV1423" s="86">
        <v>6</v>
      </c>
      <c r="AX1423" s="1">
        <v>0</v>
      </c>
      <c r="AY1423" s="1">
        <v>0</v>
      </c>
      <c r="AZ1423" s="68">
        <v>0</v>
      </c>
      <c r="BA1423" s="68">
        <v>0</v>
      </c>
      <c r="EQ1423" s="68">
        <v>20250010</v>
      </c>
      <c r="ER1423" s="175">
        <v>2</v>
      </c>
      <c r="ES1423" s="68">
        <v>650</v>
      </c>
      <c r="ET1423" s="68">
        <v>10</v>
      </c>
      <c r="EU1423" s="68">
        <v>0</v>
      </c>
      <c r="EV1423" s="68">
        <v>150010</v>
      </c>
      <c r="EW1423" s="68" t="s">
        <v>2648</v>
      </c>
      <c r="EX1423" s="68" t="str">
        <f t="shared" si="55"/>
        <v>중형</v>
      </c>
      <c r="GE1423" s="68">
        <v>46032</v>
      </c>
      <c r="GF1423" s="68" t="s">
        <v>4987</v>
      </c>
    </row>
    <row r="1424" spans="6:188" x14ac:dyDescent="0.3">
      <c r="F1424" s="68">
        <v>86049</v>
      </c>
      <c r="G1424" s="68">
        <v>6</v>
      </c>
      <c r="H1424" s="68">
        <v>186049</v>
      </c>
      <c r="I1424" s="68">
        <v>286049</v>
      </c>
      <c r="J1424" s="68" t="s">
        <v>1573</v>
      </c>
      <c r="K1424" s="68" t="s">
        <v>1574</v>
      </c>
      <c r="L1424" s="68">
        <v>0</v>
      </c>
      <c r="M1424" s="68">
        <v>0</v>
      </c>
      <c r="N1424" s="68">
        <v>0</v>
      </c>
      <c r="O1424" s="68">
        <v>55049</v>
      </c>
      <c r="P1424" s="68">
        <v>0</v>
      </c>
      <c r="Q1424" s="68">
        <v>0</v>
      </c>
      <c r="R1424" s="68">
        <v>0</v>
      </c>
      <c r="S1424" s="68">
        <v>0</v>
      </c>
      <c r="T1424" s="68">
        <v>0</v>
      </c>
      <c r="U1424" s="68">
        <v>0</v>
      </c>
      <c r="V1424" s="68">
        <v>0</v>
      </c>
      <c r="W1424" s="68">
        <v>0</v>
      </c>
      <c r="X1424" s="68">
        <v>0</v>
      </c>
      <c r="Y1424" s="68">
        <v>0</v>
      </c>
      <c r="Z1424" s="68">
        <v>0</v>
      </c>
      <c r="AA1424" s="68">
        <v>0</v>
      </c>
      <c r="AB1424" s="68">
        <v>0</v>
      </c>
      <c r="AC1424" s="68">
        <v>0</v>
      </c>
      <c r="AD1424" s="68">
        <v>0</v>
      </c>
      <c r="AE1424" s="68">
        <v>0</v>
      </c>
      <c r="AF1424" s="68">
        <v>0</v>
      </c>
      <c r="AG1424" s="68">
        <v>0</v>
      </c>
      <c r="AH1424" s="68">
        <v>0</v>
      </c>
      <c r="AI1424" s="68">
        <v>0</v>
      </c>
      <c r="AJ1424" s="68">
        <v>0</v>
      </c>
      <c r="AK1424" s="68">
        <v>0</v>
      </c>
      <c r="AL1424" s="68">
        <v>0</v>
      </c>
      <c r="AM1424" s="68">
        <v>0</v>
      </c>
      <c r="AN1424" s="68">
        <v>0</v>
      </c>
      <c r="AO1424" s="68">
        <v>0</v>
      </c>
      <c r="AP1424" s="68" t="s">
        <v>1887</v>
      </c>
      <c r="AQ1424" s="68">
        <v>1</v>
      </c>
      <c r="AR1424" s="68">
        <v>0</v>
      </c>
      <c r="AS1424" s="68">
        <v>0</v>
      </c>
      <c r="AT1424" s="68">
        <v>8</v>
      </c>
      <c r="AU1424" s="68">
        <v>0</v>
      </c>
      <c r="AV1424" s="86">
        <v>6</v>
      </c>
      <c r="AX1424" s="1">
        <v>0</v>
      </c>
      <c r="AY1424" s="1">
        <v>0</v>
      </c>
      <c r="AZ1424" s="68">
        <v>0</v>
      </c>
      <c r="BA1424" s="68">
        <v>0</v>
      </c>
      <c r="EQ1424" s="68">
        <v>20350010</v>
      </c>
      <c r="ER1424" s="175">
        <v>2</v>
      </c>
      <c r="ES1424" s="68">
        <v>650</v>
      </c>
      <c r="ET1424" s="68">
        <v>10</v>
      </c>
      <c r="EU1424" s="68">
        <v>0</v>
      </c>
      <c r="EV1424" s="68">
        <v>150010</v>
      </c>
      <c r="EW1424" s="68" t="s">
        <v>2648</v>
      </c>
      <c r="EX1424" s="68" t="str">
        <f t="shared" si="55"/>
        <v>중형</v>
      </c>
      <c r="GE1424" s="68">
        <v>46033</v>
      </c>
      <c r="GF1424" s="68" t="s">
        <v>4988</v>
      </c>
    </row>
    <row r="1425" spans="6:188" x14ac:dyDescent="0.3">
      <c r="F1425" s="68">
        <v>86050</v>
      </c>
      <c r="G1425" s="68">
        <v>6</v>
      </c>
      <c r="H1425" s="68">
        <v>186050</v>
      </c>
      <c r="I1425" s="68">
        <v>286050</v>
      </c>
      <c r="J1425" s="68" t="s">
        <v>1575</v>
      </c>
      <c r="K1425" s="68" t="s">
        <v>1576</v>
      </c>
      <c r="L1425" s="68">
        <v>0</v>
      </c>
      <c r="M1425" s="68">
        <v>0</v>
      </c>
      <c r="N1425" s="68">
        <v>0</v>
      </c>
      <c r="O1425" s="68">
        <v>55050</v>
      </c>
      <c r="P1425" s="68">
        <v>0</v>
      </c>
      <c r="Q1425" s="68">
        <v>0</v>
      </c>
      <c r="R1425" s="68">
        <v>0</v>
      </c>
      <c r="S1425" s="68">
        <v>0</v>
      </c>
      <c r="T1425" s="68">
        <v>0</v>
      </c>
      <c r="U1425" s="68">
        <v>0</v>
      </c>
      <c r="V1425" s="68">
        <v>0</v>
      </c>
      <c r="W1425" s="68">
        <v>0</v>
      </c>
      <c r="X1425" s="68">
        <v>0</v>
      </c>
      <c r="Y1425" s="68">
        <v>0</v>
      </c>
      <c r="Z1425" s="68">
        <v>0</v>
      </c>
      <c r="AA1425" s="68">
        <v>0</v>
      </c>
      <c r="AB1425" s="68">
        <v>0</v>
      </c>
      <c r="AC1425" s="68">
        <v>0</v>
      </c>
      <c r="AD1425" s="68">
        <v>0</v>
      </c>
      <c r="AE1425" s="68">
        <v>0</v>
      </c>
      <c r="AF1425" s="68">
        <v>0</v>
      </c>
      <c r="AG1425" s="68">
        <v>0</v>
      </c>
      <c r="AH1425" s="68">
        <v>0</v>
      </c>
      <c r="AI1425" s="68">
        <v>0</v>
      </c>
      <c r="AJ1425" s="68">
        <v>0</v>
      </c>
      <c r="AK1425" s="68">
        <v>0</v>
      </c>
      <c r="AL1425" s="68">
        <v>0</v>
      </c>
      <c r="AM1425" s="68">
        <v>0</v>
      </c>
      <c r="AN1425" s="68">
        <v>0</v>
      </c>
      <c r="AO1425" s="68">
        <v>0</v>
      </c>
      <c r="AP1425" s="68" t="s">
        <v>1888</v>
      </c>
      <c r="AQ1425" s="68">
        <v>1</v>
      </c>
      <c r="AR1425" s="68">
        <v>0</v>
      </c>
      <c r="AS1425" s="68">
        <v>0</v>
      </c>
      <c r="AT1425" s="68">
        <v>8</v>
      </c>
      <c r="AU1425" s="68">
        <v>0</v>
      </c>
      <c r="AV1425" s="86">
        <v>6</v>
      </c>
      <c r="AX1425" s="1">
        <v>0</v>
      </c>
      <c r="AY1425" s="1">
        <v>0</v>
      </c>
      <c r="AZ1425" s="68">
        <v>0</v>
      </c>
      <c r="BA1425" s="68">
        <v>0</v>
      </c>
      <c r="EQ1425" s="68">
        <v>20450010</v>
      </c>
      <c r="ER1425" s="175">
        <v>2</v>
      </c>
      <c r="ES1425" s="68">
        <v>650</v>
      </c>
      <c r="ET1425" s="68">
        <v>10</v>
      </c>
      <c r="EU1425" s="68">
        <v>0</v>
      </c>
      <c r="EV1425" s="68">
        <v>150010</v>
      </c>
      <c r="EW1425" s="68" t="s">
        <v>2648</v>
      </c>
      <c r="EX1425" s="68" t="str">
        <f t="shared" si="55"/>
        <v>중형</v>
      </c>
      <c r="GE1425" s="68">
        <v>46034</v>
      </c>
      <c r="GF1425" s="68" t="s">
        <v>4989</v>
      </c>
    </row>
    <row r="1426" spans="6:188" x14ac:dyDescent="0.3">
      <c r="F1426" s="68">
        <v>86051</v>
      </c>
      <c r="G1426" s="68">
        <v>6</v>
      </c>
      <c r="H1426" s="68">
        <v>186051</v>
      </c>
      <c r="I1426" s="68">
        <v>286051</v>
      </c>
      <c r="J1426" s="68" t="s">
        <v>1577</v>
      </c>
      <c r="K1426" s="68" t="s">
        <v>1578</v>
      </c>
      <c r="L1426" s="68">
        <v>0</v>
      </c>
      <c r="M1426" s="68">
        <v>0</v>
      </c>
      <c r="N1426" s="68">
        <v>0</v>
      </c>
      <c r="O1426" s="68">
        <v>55051</v>
      </c>
      <c r="P1426" s="68">
        <v>0</v>
      </c>
      <c r="Q1426" s="68">
        <v>0</v>
      </c>
      <c r="R1426" s="68">
        <v>0</v>
      </c>
      <c r="S1426" s="68">
        <v>0</v>
      </c>
      <c r="T1426" s="68">
        <v>0</v>
      </c>
      <c r="U1426" s="68">
        <v>0</v>
      </c>
      <c r="V1426" s="68">
        <v>0</v>
      </c>
      <c r="W1426" s="68">
        <v>0</v>
      </c>
      <c r="X1426" s="68">
        <v>0</v>
      </c>
      <c r="Y1426" s="68">
        <v>0</v>
      </c>
      <c r="Z1426" s="68">
        <v>0</v>
      </c>
      <c r="AA1426" s="68">
        <v>0</v>
      </c>
      <c r="AB1426" s="68">
        <v>0</v>
      </c>
      <c r="AC1426" s="68">
        <v>0</v>
      </c>
      <c r="AD1426" s="68">
        <v>0</v>
      </c>
      <c r="AE1426" s="68">
        <v>0</v>
      </c>
      <c r="AF1426" s="68">
        <v>0</v>
      </c>
      <c r="AG1426" s="68">
        <v>0</v>
      </c>
      <c r="AH1426" s="68">
        <v>0</v>
      </c>
      <c r="AI1426" s="68">
        <v>0</v>
      </c>
      <c r="AJ1426" s="68">
        <v>0</v>
      </c>
      <c r="AK1426" s="68">
        <v>0</v>
      </c>
      <c r="AL1426" s="68">
        <v>0</v>
      </c>
      <c r="AM1426" s="68">
        <v>0</v>
      </c>
      <c r="AN1426" s="68">
        <v>0</v>
      </c>
      <c r="AO1426" s="68">
        <v>0</v>
      </c>
      <c r="AP1426" s="68" t="s">
        <v>1889</v>
      </c>
      <c r="AQ1426" s="68">
        <v>1</v>
      </c>
      <c r="AR1426" s="68">
        <v>0</v>
      </c>
      <c r="AS1426" s="68">
        <v>0</v>
      </c>
      <c r="AT1426" s="68">
        <v>8</v>
      </c>
      <c r="AU1426" s="68">
        <v>0</v>
      </c>
      <c r="AV1426" s="86">
        <v>6</v>
      </c>
      <c r="AX1426" s="1">
        <v>0</v>
      </c>
      <c r="AY1426" s="1">
        <v>0</v>
      </c>
      <c r="AZ1426" s="68">
        <v>0</v>
      </c>
      <c r="BA1426" s="68">
        <v>0</v>
      </c>
      <c r="EQ1426" s="68">
        <v>20550010</v>
      </c>
      <c r="ER1426" s="175">
        <v>2</v>
      </c>
      <c r="ES1426" s="68">
        <v>650</v>
      </c>
      <c r="ET1426" s="68">
        <v>10</v>
      </c>
      <c r="EU1426" s="68">
        <v>0</v>
      </c>
      <c r="EV1426" s="68">
        <v>150010</v>
      </c>
      <c r="EW1426" s="68" t="s">
        <v>2648</v>
      </c>
      <c r="EX1426" s="68" t="str">
        <f t="shared" si="55"/>
        <v>중형</v>
      </c>
      <c r="GE1426" s="68">
        <v>46035</v>
      </c>
      <c r="GF1426" s="68" t="s">
        <v>4990</v>
      </c>
    </row>
    <row r="1427" spans="6:188" x14ac:dyDescent="0.3">
      <c r="F1427" s="68">
        <v>86052</v>
      </c>
      <c r="G1427" s="68">
        <v>6</v>
      </c>
      <c r="H1427" s="68">
        <v>186052</v>
      </c>
      <c r="I1427" s="68">
        <v>286052</v>
      </c>
      <c r="J1427" s="68" t="s">
        <v>1579</v>
      </c>
      <c r="K1427" s="68" t="s">
        <v>1580</v>
      </c>
      <c r="L1427" s="68">
        <v>0</v>
      </c>
      <c r="M1427" s="68">
        <v>0</v>
      </c>
      <c r="N1427" s="68">
        <v>0</v>
      </c>
      <c r="O1427" s="68">
        <v>55052</v>
      </c>
      <c r="P1427" s="68">
        <v>0</v>
      </c>
      <c r="Q1427" s="68">
        <v>0</v>
      </c>
      <c r="R1427" s="68">
        <v>0</v>
      </c>
      <c r="S1427" s="68">
        <v>0</v>
      </c>
      <c r="T1427" s="68">
        <v>0</v>
      </c>
      <c r="U1427" s="68">
        <v>0</v>
      </c>
      <c r="V1427" s="68">
        <v>0</v>
      </c>
      <c r="W1427" s="68">
        <v>0</v>
      </c>
      <c r="X1427" s="68">
        <v>0</v>
      </c>
      <c r="Y1427" s="68">
        <v>0</v>
      </c>
      <c r="Z1427" s="68">
        <v>0</v>
      </c>
      <c r="AA1427" s="68">
        <v>0</v>
      </c>
      <c r="AB1427" s="68">
        <v>0</v>
      </c>
      <c r="AC1427" s="68">
        <v>0</v>
      </c>
      <c r="AD1427" s="68">
        <v>0</v>
      </c>
      <c r="AE1427" s="68">
        <v>0</v>
      </c>
      <c r="AF1427" s="68">
        <v>0</v>
      </c>
      <c r="AG1427" s="68">
        <v>0</v>
      </c>
      <c r="AH1427" s="68">
        <v>0</v>
      </c>
      <c r="AI1427" s="68">
        <v>0</v>
      </c>
      <c r="AJ1427" s="68">
        <v>0</v>
      </c>
      <c r="AK1427" s="68">
        <v>0</v>
      </c>
      <c r="AL1427" s="68">
        <v>0</v>
      </c>
      <c r="AM1427" s="68">
        <v>0</v>
      </c>
      <c r="AN1427" s="68">
        <v>0</v>
      </c>
      <c r="AO1427" s="68">
        <v>0</v>
      </c>
      <c r="AP1427" s="68" t="s">
        <v>1890</v>
      </c>
      <c r="AQ1427" s="68">
        <v>1</v>
      </c>
      <c r="AR1427" s="68">
        <v>0</v>
      </c>
      <c r="AS1427" s="68">
        <v>0</v>
      </c>
      <c r="AT1427" s="68">
        <v>8</v>
      </c>
      <c r="AU1427" s="68">
        <v>0</v>
      </c>
      <c r="AV1427" s="86">
        <v>6</v>
      </c>
      <c r="AX1427" s="1">
        <v>0</v>
      </c>
      <c r="AY1427" s="1">
        <v>0</v>
      </c>
      <c r="AZ1427" s="68">
        <v>0</v>
      </c>
      <c r="BA1427" s="68">
        <v>0</v>
      </c>
      <c r="EQ1427" s="68">
        <v>20650010</v>
      </c>
      <c r="ER1427" s="175">
        <v>2</v>
      </c>
      <c r="ES1427" s="68">
        <v>650</v>
      </c>
      <c r="ET1427" s="68">
        <v>10</v>
      </c>
      <c r="EU1427" s="68">
        <v>0</v>
      </c>
      <c r="EV1427" s="68">
        <v>150010</v>
      </c>
      <c r="EW1427" s="68" t="s">
        <v>2648</v>
      </c>
      <c r="EX1427" s="68" t="str">
        <f t="shared" si="55"/>
        <v>중형</v>
      </c>
      <c r="GE1427" s="68">
        <v>46036</v>
      </c>
      <c r="GF1427" s="68" t="s">
        <v>4991</v>
      </c>
    </row>
    <row r="1428" spans="6:188" x14ac:dyDescent="0.3">
      <c r="F1428" s="68">
        <v>86053</v>
      </c>
      <c r="G1428" s="68">
        <v>6</v>
      </c>
      <c r="H1428" s="68">
        <v>186053</v>
      </c>
      <c r="I1428" s="68">
        <v>286053</v>
      </c>
      <c r="J1428" s="68" t="s">
        <v>1581</v>
      </c>
      <c r="K1428" s="68" t="s">
        <v>1582</v>
      </c>
      <c r="L1428" s="68">
        <v>0</v>
      </c>
      <c r="M1428" s="68">
        <v>0</v>
      </c>
      <c r="N1428" s="68">
        <v>0</v>
      </c>
      <c r="O1428" s="68">
        <v>55053</v>
      </c>
      <c r="P1428" s="68">
        <v>0</v>
      </c>
      <c r="Q1428" s="68">
        <v>0</v>
      </c>
      <c r="R1428" s="68">
        <v>0</v>
      </c>
      <c r="S1428" s="68">
        <v>0</v>
      </c>
      <c r="T1428" s="68">
        <v>0</v>
      </c>
      <c r="U1428" s="68">
        <v>0</v>
      </c>
      <c r="V1428" s="68">
        <v>0</v>
      </c>
      <c r="W1428" s="68">
        <v>0</v>
      </c>
      <c r="X1428" s="68">
        <v>0</v>
      </c>
      <c r="Y1428" s="68">
        <v>0</v>
      </c>
      <c r="Z1428" s="68">
        <v>0</v>
      </c>
      <c r="AA1428" s="68">
        <v>0</v>
      </c>
      <c r="AB1428" s="68">
        <v>0</v>
      </c>
      <c r="AC1428" s="68">
        <v>0</v>
      </c>
      <c r="AD1428" s="68">
        <v>0</v>
      </c>
      <c r="AE1428" s="68">
        <v>0</v>
      </c>
      <c r="AF1428" s="68">
        <v>0</v>
      </c>
      <c r="AG1428" s="68">
        <v>0</v>
      </c>
      <c r="AH1428" s="68">
        <v>0</v>
      </c>
      <c r="AI1428" s="68">
        <v>0</v>
      </c>
      <c r="AJ1428" s="68">
        <v>0</v>
      </c>
      <c r="AK1428" s="68">
        <v>0</v>
      </c>
      <c r="AL1428" s="68">
        <v>0</v>
      </c>
      <c r="AM1428" s="68">
        <v>0</v>
      </c>
      <c r="AN1428" s="68">
        <v>0</v>
      </c>
      <c r="AO1428" s="68">
        <v>0</v>
      </c>
      <c r="AP1428" s="68" t="s">
        <v>1891</v>
      </c>
      <c r="AQ1428" s="68">
        <v>1</v>
      </c>
      <c r="AR1428" s="68">
        <v>0</v>
      </c>
      <c r="AS1428" s="68">
        <v>0</v>
      </c>
      <c r="AT1428" s="68">
        <v>8</v>
      </c>
      <c r="AU1428" s="68">
        <v>0</v>
      </c>
      <c r="AV1428" s="86">
        <v>6</v>
      </c>
      <c r="AX1428" s="1">
        <v>0</v>
      </c>
      <c r="AY1428" s="1">
        <v>0</v>
      </c>
      <c r="AZ1428" s="68">
        <v>0</v>
      </c>
      <c r="BA1428" s="68">
        <v>0</v>
      </c>
      <c r="EQ1428" s="68">
        <v>20750010</v>
      </c>
      <c r="ER1428" s="175">
        <v>2</v>
      </c>
      <c r="ES1428" s="68">
        <v>650</v>
      </c>
      <c r="ET1428" s="68">
        <v>10</v>
      </c>
      <c r="EU1428" s="68">
        <v>0</v>
      </c>
      <c r="EV1428" s="68">
        <v>150010</v>
      </c>
      <c r="EW1428" s="68" t="s">
        <v>2648</v>
      </c>
      <c r="EX1428" s="68" t="str">
        <f t="shared" si="55"/>
        <v>중형</v>
      </c>
      <c r="GE1428" s="68">
        <v>46037</v>
      </c>
      <c r="GF1428" s="68" t="s">
        <v>4992</v>
      </c>
    </row>
    <row r="1429" spans="6:188" x14ac:dyDescent="0.3">
      <c r="F1429" s="68">
        <v>86054</v>
      </c>
      <c r="G1429" s="68">
        <v>6</v>
      </c>
      <c r="H1429" s="68">
        <v>186054</v>
      </c>
      <c r="I1429" s="68">
        <v>286054</v>
      </c>
      <c r="J1429" s="68" t="s">
        <v>1583</v>
      </c>
      <c r="K1429" s="68" t="s">
        <v>1584</v>
      </c>
      <c r="L1429" s="68">
        <v>0</v>
      </c>
      <c r="M1429" s="68">
        <v>0</v>
      </c>
      <c r="N1429" s="68">
        <v>0</v>
      </c>
      <c r="O1429" s="68">
        <v>55054</v>
      </c>
      <c r="P1429" s="68">
        <v>0</v>
      </c>
      <c r="Q1429" s="68">
        <v>0</v>
      </c>
      <c r="R1429" s="68">
        <v>0</v>
      </c>
      <c r="S1429" s="68">
        <v>0</v>
      </c>
      <c r="T1429" s="68">
        <v>0</v>
      </c>
      <c r="U1429" s="68">
        <v>0</v>
      </c>
      <c r="V1429" s="68">
        <v>0</v>
      </c>
      <c r="W1429" s="68">
        <v>0</v>
      </c>
      <c r="X1429" s="68">
        <v>0</v>
      </c>
      <c r="Y1429" s="68">
        <v>0</v>
      </c>
      <c r="Z1429" s="68">
        <v>0</v>
      </c>
      <c r="AA1429" s="68">
        <v>0</v>
      </c>
      <c r="AB1429" s="68">
        <v>0</v>
      </c>
      <c r="AC1429" s="68">
        <v>0</v>
      </c>
      <c r="AD1429" s="68">
        <v>0</v>
      </c>
      <c r="AE1429" s="68">
        <v>0</v>
      </c>
      <c r="AF1429" s="68">
        <v>0</v>
      </c>
      <c r="AG1429" s="68">
        <v>0</v>
      </c>
      <c r="AH1429" s="68">
        <v>0</v>
      </c>
      <c r="AI1429" s="68">
        <v>0</v>
      </c>
      <c r="AJ1429" s="68">
        <v>0</v>
      </c>
      <c r="AK1429" s="68">
        <v>0</v>
      </c>
      <c r="AL1429" s="68">
        <v>0</v>
      </c>
      <c r="AM1429" s="68">
        <v>0</v>
      </c>
      <c r="AN1429" s="68">
        <v>0</v>
      </c>
      <c r="AO1429" s="68">
        <v>0</v>
      </c>
      <c r="AP1429" s="68" t="s">
        <v>1892</v>
      </c>
      <c r="AQ1429" s="68">
        <v>1</v>
      </c>
      <c r="AR1429" s="68">
        <v>0</v>
      </c>
      <c r="AS1429" s="68">
        <v>0</v>
      </c>
      <c r="AT1429" s="68">
        <v>8</v>
      </c>
      <c r="AU1429" s="68">
        <v>0</v>
      </c>
      <c r="AV1429" s="86">
        <v>6</v>
      </c>
      <c r="AX1429" s="1">
        <v>0</v>
      </c>
      <c r="AY1429" s="1">
        <v>0</v>
      </c>
      <c r="AZ1429" s="68">
        <v>0</v>
      </c>
      <c r="BA1429" s="68">
        <v>0</v>
      </c>
      <c r="EQ1429" s="68">
        <v>20850010</v>
      </c>
      <c r="ER1429" s="175">
        <v>2</v>
      </c>
      <c r="ES1429" s="68">
        <v>650</v>
      </c>
      <c r="ET1429" s="68">
        <v>10</v>
      </c>
      <c r="EU1429" s="68">
        <v>0</v>
      </c>
      <c r="EV1429" s="68">
        <v>150010</v>
      </c>
      <c r="EW1429" s="68" t="s">
        <v>2648</v>
      </c>
      <c r="EX1429" s="68" t="str">
        <f t="shared" si="55"/>
        <v>중형</v>
      </c>
      <c r="GE1429" s="68">
        <v>46038</v>
      </c>
      <c r="GF1429" s="68" t="s">
        <v>4993</v>
      </c>
    </row>
    <row r="1430" spans="6:188" x14ac:dyDescent="0.3">
      <c r="F1430" s="68">
        <v>86055</v>
      </c>
      <c r="G1430" s="68">
        <v>6</v>
      </c>
      <c r="H1430" s="68">
        <v>186055</v>
      </c>
      <c r="I1430" s="68">
        <v>286055</v>
      </c>
      <c r="J1430" s="68" t="s">
        <v>1585</v>
      </c>
      <c r="K1430" s="68" t="s">
        <v>1586</v>
      </c>
      <c r="L1430" s="68">
        <v>0</v>
      </c>
      <c r="M1430" s="68">
        <v>0</v>
      </c>
      <c r="N1430" s="68">
        <v>0</v>
      </c>
      <c r="O1430" s="68">
        <v>55055</v>
      </c>
      <c r="P1430" s="68">
        <v>0</v>
      </c>
      <c r="Q1430" s="68">
        <v>0</v>
      </c>
      <c r="R1430" s="68">
        <v>0</v>
      </c>
      <c r="S1430" s="68">
        <v>0</v>
      </c>
      <c r="T1430" s="68">
        <v>0</v>
      </c>
      <c r="U1430" s="68">
        <v>0</v>
      </c>
      <c r="V1430" s="68">
        <v>0</v>
      </c>
      <c r="W1430" s="68">
        <v>0</v>
      </c>
      <c r="X1430" s="68">
        <v>0</v>
      </c>
      <c r="Y1430" s="68">
        <v>0</v>
      </c>
      <c r="Z1430" s="68">
        <v>0</v>
      </c>
      <c r="AA1430" s="68">
        <v>0</v>
      </c>
      <c r="AB1430" s="68">
        <v>0</v>
      </c>
      <c r="AC1430" s="68">
        <v>0</v>
      </c>
      <c r="AD1430" s="68">
        <v>0</v>
      </c>
      <c r="AE1430" s="68">
        <v>0</v>
      </c>
      <c r="AF1430" s="68">
        <v>0</v>
      </c>
      <c r="AG1430" s="68">
        <v>0</v>
      </c>
      <c r="AH1430" s="68">
        <v>0</v>
      </c>
      <c r="AI1430" s="68">
        <v>0</v>
      </c>
      <c r="AJ1430" s="68">
        <v>0</v>
      </c>
      <c r="AK1430" s="68">
        <v>0</v>
      </c>
      <c r="AL1430" s="68">
        <v>0</v>
      </c>
      <c r="AM1430" s="68">
        <v>0</v>
      </c>
      <c r="AN1430" s="68">
        <v>0</v>
      </c>
      <c r="AO1430" s="68">
        <v>0</v>
      </c>
      <c r="AP1430" s="68" t="s">
        <v>1893</v>
      </c>
      <c r="AQ1430" s="68">
        <v>1</v>
      </c>
      <c r="AR1430" s="68">
        <v>0</v>
      </c>
      <c r="AS1430" s="68">
        <v>0</v>
      </c>
      <c r="AT1430" s="68">
        <v>8</v>
      </c>
      <c r="AU1430" s="68">
        <v>0</v>
      </c>
      <c r="AV1430" s="86">
        <v>6</v>
      </c>
      <c r="AX1430" s="1">
        <v>0</v>
      </c>
      <c r="AY1430" s="1">
        <v>0</v>
      </c>
      <c r="AZ1430" s="68">
        <v>0</v>
      </c>
      <c r="BA1430" s="68">
        <v>0</v>
      </c>
      <c r="EQ1430" s="68">
        <v>20950010</v>
      </c>
      <c r="ER1430" s="175">
        <v>2</v>
      </c>
      <c r="ES1430" s="68">
        <v>650</v>
      </c>
      <c r="ET1430" s="68">
        <v>10</v>
      </c>
      <c r="EU1430" s="68">
        <v>0</v>
      </c>
      <c r="EV1430" s="68">
        <v>150010</v>
      </c>
      <c r="EW1430" s="68" t="s">
        <v>2648</v>
      </c>
      <c r="EX1430" s="68" t="str">
        <f t="shared" si="55"/>
        <v>중형</v>
      </c>
      <c r="GE1430" s="68">
        <v>46039</v>
      </c>
      <c r="GF1430" s="68" t="s">
        <v>4994</v>
      </c>
    </row>
    <row r="1431" spans="6:188" x14ac:dyDescent="0.3">
      <c r="F1431" s="68">
        <v>86056</v>
      </c>
      <c r="G1431" s="68">
        <v>6</v>
      </c>
      <c r="H1431" s="68">
        <v>186056</v>
      </c>
      <c r="I1431" s="68">
        <v>286056</v>
      </c>
      <c r="J1431" s="68" t="s">
        <v>1587</v>
      </c>
      <c r="K1431" s="68" t="s">
        <v>1588</v>
      </c>
      <c r="L1431" s="68">
        <v>0</v>
      </c>
      <c r="M1431" s="68">
        <v>0</v>
      </c>
      <c r="N1431" s="68">
        <v>0</v>
      </c>
      <c r="O1431" s="68">
        <v>55056</v>
      </c>
      <c r="P1431" s="68">
        <v>0</v>
      </c>
      <c r="Q1431" s="68">
        <v>0</v>
      </c>
      <c r="R1431" s="68">
        <v>0</v>
      </c>
      <c r="S1431" s="68">
        <v>0</v>
      </c>
      <c r="T1431" s="68">
        <v>0</v>
      </c>
      <c r="U1431" s="68">
        <v>0</v>
      </c>
      <c r="V1431" s="68">
        <v>0</v>
      </c>
      <c r="W1431" s="68">
        <v>0</v>
      </c>
      <c r="X1431" s="68">
        <v>0</v>
      </c>
      <c r="Y1431" s="68">
        <v>0</v>
      </c>
      <c r="Z1431" s="68">
        <v>0</v>
      </c>
      <c r="AA1431" s="68">
        <v>0</v>
      </c>
      <c r="AB1431" s="68">
        <v>0</v>
      </c>
      <c r="AC1431" s="68">
        <v>0</v>
      </c>
      <c r="AD1431" s="68">
        <v>0</v>
      </c>
      <c r="AE1431" s="68">
        <v>0</v>
      </c>
      <c r="AF1431" s="68">
        <v>0</v>
      </c>
      <c r="AG1431" s="68">
        <v>0</v>
      </c>
      <c r="AH1431" s="68">
        <v>0</v>
      </c>
      <c r="AI1431" s="68">
        <v>0</v>
      </c>
      <c r="AJ1431" s="68">
        <v>0</v>
      </c>
      <c r="AK1431" s="68">
        <v>0</v>
      </c>
      <c r="AL1431" s="68">
        <v>0</v>
      </c>
      <c r="AM1431" s="68">
        <v>0</v>
      </c>
      <c r="AN1431" s="68">
        <v>0</v>
      </c>
      <c r="AO1431" s="68">
        <v>0</v>
      </c>
      <c r="AP1431" s="68" t="s">
        <v>1894</v>
      </c>
      <c r="AQ1431" s="68">
        <v>1</v>
      </c>
      <c r="AR1431" s="68">
        <v>0</v>
      </c>
      <c r="AS1431" s="68">
        <v>0</v>
      </c>
      <c r="AT1431" s="68">
        <v>8</v>
      </c>
      <c r="AU1431" s="68">
        <v>0</v>
      </c>
      <c r="AV1431" s="86">
        <v>6</v>
      </c>
      <c r="AX1431" s="1">
        <v>0</v>
      </c>
      <c r="AY1431" s="1">
        <v>0</v>
      </c>
      <c r="AZ1431" s="68">
        <v>0</v>
      </c>
      <c r="BA1431" s="68">
        <v>0</v>
      </c>
      <c r="EQ1431" s="68">
        <v>21050010</v>
      </c>
      <c r="ER1431" s="175">
        <v>2</v>
      </c>
      <c r="ES1431" s="68">
        <v>650</v>
      </c>
      <c r="ET1431" s="68">
        <v>10</v>
      </c>
      <c r="EU1431" s="68">
        <v>0</v>
      </c>
      <c r="EV1431" s="68">
        <v>150010</v>
      </c>
      <c r="EW1431" s="68" t="s">
        <v>2648</v>
      </c>
      <c r="EX1431" s="68" t="str">
        <f t="shared" si="55"/>
        <v>중형</v>
      </c>
      <c r="GE1431" s="68">
        <v>46040</v>
      </c>
      <c r="GF1431" s="68" t="s">
        <v>4995</v>
      </c>
    </row>
    <row r="1432" spans="6:188" x14ac:dyDescent="0.3">
      <c r="F1432" s="68">
        <v>86057</v>
      </c>
      <c r="G1432" s="68">
        <v>6</v>
      </c>
      <c r="H1432" s="68">
        <v>186057</v>
      </c>
      <c r="I1432" s="68">
        <v>286057</v>
      </c>
      <c r="J1432" s="68" t="s">
        <v>1589</v>
      </c>
      <c r="K1432" s="68" t="s">
        <v>1590</v>
      </c>
      <c r="L1432" s="68">
        <v>0</v>
      </c>
      <c r="M1432" s="68">
        <v>0</v>
      </c>
      <c r="N1432" s="68">
        <v>0</v>
      </c>
      <c r="O1432" s="68">
        <v>55057</v>
      </c>
      <c r="P1432" s="68">
        <v>0</v>
      </c>
      <c r="Q1432" s="68">
        <v>0</v>
      </c>
      <c r="R1432" s="68">
        <v>0</v>
      </c>
      <c r="S1432" s="68">
        <v>0</v>
      </c>
      <c r="T1432" s="68">
        <v>0</v>
      </c>
      <c r="U1432" s="68">
        <v>0</v>
      </c>
      <c r="V1432" s="68">
        <v>0</v>
      </c>
      <c r="W1432" s="68">
        <v>0</v>
      </c>
      <c r="X1432" s="68">
        <v>0</v>
      </c>
      <c r="Y1432" s="68">
        <v>0</v>
      </c>
      <c r="Z1432" s="68">
        <v>0</v>
      </c>
      <c r="AA1432" s="68">
        <v>0</v>
      </c>
      <c r="AB1432" s="68">
        <v>0</v>
      </c>
      <c r="AC1432" s="68">
        <v>0</v>
      </c>
      <c r="AD1432" s="68">
        <v>0</v>
      </c>
      <c r="AE1432" s="68">
        <v>0</v>
      </c>
      <c r="AF1432" s="68">
        <v>0</v>
      </c>
      <c r="AG1432" s="68">
        <v>0</v>
      </c>
      <c r="AH1432" s="68">
        <v>0</v>
      </c>
      <c r="AI1432" s="68">
        <v>0</v>
      </c>
      <c r="AJ1432" s="68">
        <v>0</v>
      </c>
      <c r="AK1432" s="68">
        <v>0</v>
      </c>
      <c r="AL1432" s="68">
        <v>0</v>
      </c>
      <c r="AM1432" s="68">
        <v>0</v>
      </c>
      <c r="AN1432" s="68">
        <v>0</v>
      </c>
      <c r="AO1432" s="68">
        <v>0</v>
      </c>
      <c r="AP1432" s="68" t="s">
        <v>1895</v>
      </c>
      <c r="AQ1432" s="68">
        <v>1</v>
      </c>
      <c r="AR1432" s="68">
        <v>0</v>
      </c>
      <c r="AS1432" s="68">
        <v>0</v>
      </c>
      <c r="AT1432" s="68">
        <v>8</v>
      </c>
      <c r="AU1432" s="68">
        <v>0</v>
      </c>
      <c r="AV1432" s="86">
        <v>6</v>
      </c>
      <c r="AX1432" s="1">
        <v>0</v>
      </c>
      <c r="AY1432" s="1">
        <v>0</v>
      </c>
      <c r="AZ1432" s="68">
        <v>0</v>
      </c>
      <c r="BA1432" s="68">
        <v>0</v>
      </c>
      <c r="EQ1432" s="68">
        <v>21150010</v>
      </c>
      <c r="ER1432" s="175">
        <v>2</v>
      </c>
      <c r="ES1432" s="68">
        <v>650</v>
      </c>
      <c r="ET1432" s="68">
        <v>10</v>
      </c>
      <c r="EU1432" s="68">
        <v>0</v>
      </c>
      <c r="EV1432" s="68">
        <v>150010</v>
      </c>
      <c r="EW1432" s="68" t="s">
        <v>2648</v>
      </c>
      <c r="EX1432" s="68" t="str">
        <f t="shared" si="55"/>
        <v>중형</v>
      </c>
      <c r="GE1432" s="68">
        <v>46041</v>
      </c>
      <c r="GF1432" s="68" t="s">
        <v>2309</v>
      </c>
    </row>
    <row r="1433" spans="6:188" x14ac:dyDescent="0.3">
      <c r="F1433" s="68">
        <v>86058</v>
      </c>
      <c r="G1433" s="68">
        <v>6</v>
      </c>
      <c r="H1433" s="68">
        <v>186058</v>
      </c>
      <c r="I1433" s="68">
        <v>286058</v>
      </c>
      <c r="J1433" s="68" t="s">
        <v>1591</v>
      </c>
      <c r="K1433" s="68" t="s">
        <v>1592</v>
      </c>
      <c r="L1433" s="68">
        <v>0</v>
      </c>
      <c r="M1433" s="68">
        <v>0</v>
      </c>
      <c r="N1433" s="68">
        <v>0</v>
      </c>
      <c r="O1433" s="68">
        <v>55058</v>
      </c>
      <c r="P1433" s="68">
        <v>0</v>
      </c>
      <c r="Q1433" s="68">
        <v>0</v>
      </c>
      <c r="R1433" s="68">
        <v>0</v>
      </c>
      <c r="S1433" s="68">
        <v>0</v>
      </c>
      <c r="T1433" s="68">
        <v>0</v>
      </c>
      <c r="U1433" s="68">
        <v>0</v>
      </c>
      <c r="V1433" s="68">
        <v>0</v>
      </c>
      <c r="W1433" s="68">
        <v>0</v>
      </c>
      <c r="X1433" s="68">
        <v>0</v>
      </c>
      <c r="Y1433" s="68">
        <v>0</v>
      </c>
      <c r="Z1433" s="68">
        <v>0</v>
      </c>
      <c r="AA1433" s="68">
        <v>0</v>
      </c>
      <c r="AB1433" s="68">
        <v>0</v>
      </c>
      <c r="AC1433" s="68">
        <v>0</v>
      </c>
      <c r="AD1433" s="68">
        <v>0</v>
      </c>
      <c r="AE1433" s="68">
        <v>0</v>
      </c>
      <c r="AF1433" s="68">
        <v>0</v>
      </c>
      <c r="AG1433" s="68">
        <v>0</v>
      </c>
      <c r="AH1433" s="68">
        <v>0</v>
      </c>
      <c r="AI1433" s="68">
        <v>0</v>
      </c>
      <c r="AJ1433" s="68">
        <v>0</v>
      </c>
      <c r="AK1433" s="68">
        <v>0</v>
      </c>
      <c r="AL1433" s="68">
        <v>0</v>
      </c>
      <c r="AM1433" s="68">
        <v>0</v>
      </c>
      <c r="AN1433" s="68">
        <v>0</v>
      </c>
      <c r="AO1433" s="68">
        <v>0</v>
      </c>
      <c r="AP1433" s="68" t="s">
        <v>1896</v>
      </c>
      <c r="AQ1433" s="68">
        <v>1</v>
      </c>
      <c r="AR1433" s="68">
        <v>0</v>
      </c>
      <c r="AS1433" s="68">
        <v>0</v>
      </c>
      <c r="AT1433" s="68">
        <v>8</v>
      </c>
      <c r="AU1433" s="68">
        <v>0</v>
      </c>
      <c r="AV1433" s="86">
        <v>6</v>
      </c>
      <c r="AX1433" s="1">
        <v>0</v>
      </c>
      <c r="AY1433" s="1">
        <v>0</v>
      </c>
      <c r="AZ1433" s="68">
        <v>0</v>
      </c>
      <c r="BA1433" s="68">
        <v>0</v>
      </c>
      <c r="EQ1433" s="68">
        <v>21250010</v>
      </c>
      <c r="ER1433" s="175">
        <v>2</v>
      </c>
      <c r="ES1433" s="68">
        <v>650</v>
      </c>
      <c r="ET1433" s="68">
        <v>10</v>
      </c>
      <c r="EU1433" s="68">
        <v>0</v>
      </c>
      <c r="EV1433" s="68">
        <v>150010</v>
      </c>
      <c r="EW1433" s="68" t="s">
        <v>2648</v>
      </c>
      <c r="EX1433" s="68" t="str">
        <f t="shared" si="55"/>
        <v>중형</v>
      </c>
      <c r="GE1433" s="68">
        <v>46042</v>
      </c>
      <c r="GF1433" s="68" t="s">
        <v>2309</v>
      </c>
    </row>
    <row r="1434" spans="6:188" x14ac:dyDescent="0.3">
      <c r="F1434" s="68">
        <v>86059</v>
      </c>
      <c r="G1434" s="68">
        <v>6</v>
      </c>
      <c r="H1434" s="68">
        <v>186059</v>
      </c>
      <c r="I1434" s="68">
        <v>286059</v>
      </c>
      <c r="J1434" s="68" t="s">
        <v>1593</v>
      </c>
      <c r="K1434" s="68" t="s">
        <v>1594</v>
      </c>
      <c r="L1434" s="68">
        <v>0</v>
      </c>
      <c r="M1434" s="68">
        <v>0</v>
      </c>
      <c r="N1434" s="68">
        <v>0</v>
      </c>
      <c r="O1434" s="68">
        <v>55059</v>
      </c>
      <c r="P1434" s="68">
        <v>0</v>
      </c>
      <c r="Q1434" s="68">
        <v>0</v>
      </c>
      <c r="R1434" s="68">
        <v>0</v>
      </c>
      <c r="S1434" s="68">
        <v>0</v>
      </c>
      <c r="T1434" s="68">
        <v>0</v>
      </c>
      <c r="U1434" s="68">
        <v>0</v>
      </c>
      <c r="V1434" s="68">
        <v>0</v>
      </c>
      <c r="W1434" s="68">
        <v>0</v>
      </c>
      <c r="X1434" s="68">
        <v>0</v>
      </c>
      <c r="Y1434" s="68">
        <v>0</v>
      </c>
      <c r="Z1434" s="68">
        <v>0</v>
      </c>
      <c r="AA1434" s="68">
        <v>0</v>
      </c>
      <c r="AB1434" s="68">
        <v>0</v>
      </c>
      <c r="AC1434" s="68">
        <v>0</v>
      </c>
      <c r="AD1434" s="68">
        <v>0</v>
      </c>
      <c r="AE1434" s="68">
        <v>0</v>
      </c>
      <c r="AF1434" s="68">
        <v>0</v>
      </c>
      <c r="AG1434" s="68">
        <v>0</v>
      </c>
      <c r="AH1434" s="68">
        <v>0</v>
      </c>
      <c r="AI1434" s="68">
        <v>0</v>
      </c>
      <c r="AJ1434" s="68">
        <v>0</v>
      </c>
      <c r="AK1434" s="68">
        <v>0</v>
      </c>
      <c r="AL1434" s="68">
        <v>0</v>
      </c>
      <c r="AM1434" s="68">
        <v>0</v>
      </c>
      <c r="AN1434" s="68">
        <v>0</v>
      </c>
      <c r="AO1434" s="68">
        <v>0</v>
      </c>
      <c r="AP1434" s="68" t="s">
        <v>1897</v>
      </c>
      <c r="AQ1434" s="68">
        <v>1</v>
      </c>
      <c r="AR1434" s="68">
        <v>0</v>
      </c>
      <c r="AS1434" s="68">
        <v>0</v>
      </c>
      <c r="AT1434" s="68">
        <v>8</v>
      </c>
      <c r="AU1434" s="68">
        <v>0</v>
      </c>
      <c r="AV1434" s="86">
        <v>6</v>
      </c>
      <c r="AX1434" s="1">
        <v>0</v>
      </c>
      <c r="AY1434" s="1">
        <v>0</v>
      </c>
      <c r="AZ1434" s="68">
        <v>0</v>
      </c>
      <c r="BA1434" s="68">
        <v>0</v>
      </c>
      <c r="EQ1434" s="68">
        <v>30150010</v>
      </c>
      <c r="ER1434" s="175">
        <v>2</v>
      </c>
      <c r="ES1434" s="68">
        <v>650</v>
      </c>
      <c r="ET1434" s="68">
        <v>10</v>
      </c>
      <c r="EU1434" s="68">
        <v>0</v>
      </c>
      <c r="EV1434" s="68">
        <v>150010</v>
      </c>
      <c r="EW1434" s="68" t="s">
        <v>2648</v>
      </c>
      <c r="EX1434" s="68" t="str">
        <f t="shared" si="55"/>
        <v>중형</v>
      </c>
      <c r="GE1434" s="68">
        <v>46043</v>
      </c>
      <c r="GF1434" s="68" t="s">
        <v>4996</v>
      </c>
    </row>
    <row r="1435" spans="6:188" x14ac:dyDescent="0.3">
      <c r="F1435" s="68">
        <v>86060</v>
      </c>
      <c r="G1435" s="68">
        <v>6</v>
      </c>
      <c r="H1435" s="68">
        <v>186060</v>
      </c>
      <c r="I1435" s="68">
        <v>286060</v>
      </c>
      <c r="J1435" s="68" t="s">
        <v>1595</v>
      </c>
      <c r="K1435" s="68" t="s">
        <v>1596</v>
      </c>
      <c r="L1435" s="68">
        <v>0</v>
      </c>
      <c r="M1435" s="68">
        <v>0</v>
      </c>
      <c r="N1435" s="68">
        <v>0</v>
      </c>
      <c r="O1435" s="68">
        <v>55060</v>
      </c>
      <c r="P1435" s="68">
        <v>0</v>
      </c>
      <c r="Q1435" s="68">
        <v>0</v>
      </c>
      <c r="R1435" s="68">
        <v>0</v>
      </c>
      <c r="S1435" s="68">
        <v>0</v>
      </c>
      <c r="T1435" s="68">
        <v>0</v>
      </c>
      <c r="U1435" s="68">
        <v>0</v>
      </c>
      <c r="V1435" s="68">
        <v>0</v>
      </c>
      <c r="W1435" s="68">
        <v>0</v>
      </c>
      <c r="X1435" s="68">
        <v>0</v>
      </c>
      <c r="Y1435" s="68">
        <v>0</v>
      </c>
      <c r="Z1435" s="68">
        <v>0</v>
      </c>
      <c r="AA1435" s="68">
        <v>0</v>
      </c>
      <c r="AB1435" s="68">
        <v>0</v>
      </c>
      <c r="AC1435" s="68">
        <v>0</v>
      </c>
      <c r="AD1435" s="68">
        <v>0</v>
      </c>
      <c r="AE1435" s="68">
        <v>0</v>
      </c>
      <c r="AF1435" s="68">
        <v>0</v>
      </c>
      <c r="AG1435" s="68">
        <v>0</v>
      </c>
      <c r="AH1435" s="68">
        <v>0</v>
      </c>
      <c r="AI1435" s="68">
        <v>0</v>
      </c>
      <c r="AJ1435" s="68">
        <v>0</v>
      </c>
      <c r="AK1435" s="68">
        <v>0</v>
      </c>
      <c r="AL1435" s="68">
        <v>0</v>
      </c>
      <c r="AM1435" s="68">
        <v>0</v>
      </c>
      <c r="AN1435" s="68">
        <v>0</v>
      </c>
      <c r="AO1435" s="68">
        <v>0</v>
      </c>
      <c r="AP1435" s="68" t="s">
        <v>1898</v>
      </c>
      <c r="AQ1435" s="68">
        <v>1</v>
      </c>
      <c r="AR1435" s="68">
        <v>0</v>
      </c>
      <c r="AS1435" s="68">
        <v>0</v>
      </c>
      <c r="AT1435" s="68">
        <v>8</v>
      </c>
      <c r="AU1435" s="68">
        <v>0</v>
      </c>
      <c r="AV1435" s="86">
        <v>6</v>
      </c>
      <c r="AX1435" s="1">
        <v>0</v>
      </c>
      <c r="AY1435" s="1">
        <v>0</v>
      </c>
      <c r="AZ1435" s="68">
        <v>0</v>
      </c>
      <c r="BA1435" s="68">
        <v>0</v>
      </c>
      <c r="EQ1435" s="68">
        <v>30250010</v>
      </c>
      <c r="ER1435" s="175">
        <v>2</v>
      </c>
      <c r="ES1435" s="68">
        <v>650</v>
      </c>
      <c r="ET1435" s="68">
        <v>10</v>
      </c>
      <c r="EU1435" s="68">
        <v>0</v>
      </c>
      <c r="EV1435" s="68">
        <v>150010</v>
      </c>
      <c r="EW1435" s="68" t="s">
        <v>2648</v>
      </c>
      <c r="EX1435" s="68" t="str">
        <f t="shared" si="55"/>
        <v>중형</v>
      </c>
      <c r="GE1435" s="68">
        <v>46044</v>
      </c>
      <c r="GF1435" s="68" t="s">
        <v>4997</v>
      </c>
    </row>
    <row r="1436" spans="6:188" x14ac:dyDescent="0.3">
      <c r="F1436" s="68">
        <v>86061</v>
      </c>
      <c r="G1436" s="68">
        <v>6</v>
      </c>
      <c r="H1436" s="68">
        <v>186061</v>
      </c>
      <c r="I1436" s="68">
        <v>286061</v>
      </c>
      <c r="J1436" s="68" t="s">
        <v>1597</v>
      </c>
      <c r="K1436" s="68" t="s">
        <v>1598</v>
      </c>
      <c r="L1436" s="68">
        <v>0</v>
      </c>
      <c r="M1436" s="68">
        <v>0</v>
      </c>
      <c r="N1436" s="68">
        <v>0</v>
      </c>
      <c r="O1436" s="68">
        <v>55061</v>
      </c>
      <c r="P1436" s="68">
        <v>0</v>
      </c>
      <c r="Q1436" s="68">
        <v>0</v>
      </c>
      <c r="R1436" s="68">
        <v>0</v>
      </c>
      <c r="S1436" s="68">
        <v>0</v>
      </c>
      <c r="T1436" s="68">
        <v>0</v>
      </c>
      <c r="U1436" s="68">
        <v>0</v>
      </c>
      <c r="V1436" s="68">
        <v>0</v>
      </c>
      <c r="W1436" s="68">
        <v>0</v>
      </c>
      <c r="X1436" s="68">
        <v>0</v>
      </c>
      <c r="Y1436" s="68">
        <v>0</v>
      </c>
      <c r="Z1436" s="68">
        <v>0</v>
      </c>
      <c r="AA1436" s="68">
        <v>0</v>
      </c>
      <c r="AB1436" s="68">
        <v>0</v>
      </c>
      <c r="AC1436" s="68">
        <v>0</v>
      </c>
      <c r="AD1436" s="68">
        <v>0</v>
      </c>
      <c r="AE1436" s="68">
        <v>0</v>
      </c>
      <c r="AF1436" s="68">
        <v>0</v>
      </c>
      <c r="AG1436" s="68">
        <v>0</v>
      </c>
      <c r="AH1436" s="68">
        <v>0</v>
      </c>
      <c r="AI1436" s="68">
        <v>0</v>
      </c>
      <c r="AJ1436" s="68">
        <v>0</v>
      </c>
      <c r="AK1436" s="68">
        <v>0</v>
      </c>
      <c r="AL1436" s="68">
        <v>0</v>
      </c>
      <c r="AM1436" s="68">
        <v>0</v>
      </c>
      <c r="AN1436" s="68">
        <v>0</v>
      </c>
      <c r="AO1436" s="68">
        <v>0</v>
      </c>
      <c r="AP1436" s="68" t="s">
        <v>1899</v>
      </c>
      <c r="AQ1436" s="68">
        <v>1</v>
      </c>
      <c r="AR1436" s="68">
        <v>0</v>
      </c>
      <c r="AS1436" s="68">
        <v>0</v>
      </c>
      <c r="AT1436" s="68">
        <v>8</v>
      </c>
      <c r="AU1436" s="68">
        <v>0</v>
      </c>
      <c r="AV1436" s="86">
        <v>6</v>
      </c>
      <c r="AX1436" s="1">
        <v>0</v>
      </c>
      <c r="AY1436" s="1">
        <v>0</v>
      </c>
      <c r="AZ1436" s="68">
        <v>0</v>
      </c>
      <c r="BA1436" s="68">
        <v>0</v>
      </c>
      <c r="EQ1436" s="68">
        <v>30350010</v>
      </c>
      <c r="ER1436" s="175">
        <v>2</v>
      </c>
      <c r="ES1436" s="68">
        <v>650</v>
      </c>
      <c r="ET1436" s="68">
        <v>10</v>
      </c>
      <c r="EU1436" s="68">
        <v>0</v>
      </c>
      <c r="EV1436" s="68">
        <v>150010</v>
      </c>
      <c r="EW1436" s="68" t="s">
        <v>2648</v>
      </c>
      <c r="EX1436" s="68" t="str">
        <f t="shared" si="55"/>
        <v>중형</v>
      </c>
      <c r="GE1436" s="68">
        <v>46045</v>
      </c>
      <c r="GF1436" s="68" t="s">
        <v>619</v>
      </c>
    </row>
    <row r="1437" spans="6:188" x14ac:dyDescent="0.3">
      <c r="F1437" s="68">
        <v>86062</v>
      </c>
      <c r="G1437" s="68">
        <v>6</v>
      </c>
      <c r="H1437" s="68">
        <v>186062</v>
      </c>
      <c r="I1437" s="68">
        <v>286062</v>
      </c>
      <c r="J1437" s="68" t="s">
        <v>1599</v>
      </c>
      <c r="K1437" s="68" t="s">
        <v>1600</v>
      </c>
      <c r="L1437" s="68">
        <v>0</v>
      </c>
      <c r="M1437" s="68">
        <v>0</v>
      </c>
      <c r="N1437" s="68">
        <v>0</v>
      </c>
      <c r="O1437" s="68">
        <v>55062</v>
      </c>
      <c r="P1437" s="68">
        <v>0</v>
      </c>
      <c r="Q1437" s="68">
        <v>0</v>
      </c>
      <c r="R1437" s="68">
        <v>0</v>
      </c>
      <c r="S1437" s="68">
        <v>0</v>
      </c>
      <c r="T1437" s="68">
        <v>0</v>
      </c>
      <c r="U1437" s="68">
        <v>0</v>
      </c>
      <c r="V1437" s="68">
        <v>0</v>
      </c>
      <c r="W1437" s="68">
        <v>0</v>
      </c>
      <c r="X1437" s="68">
        <v>0</v>
      </c>
      <c r="Y1437" s="68">
        <v>0</v>
      </c>
      <c r="Z1437" s="68">
        <v>0</v>
      </c>
      <c r="AA1437" s="68">
        <v>0</v>
      </c>
      <c r="AB1437" s="68">
        <v>0</v>
      </c>
      <c r="AC1437" s="68">
        <v>0</v>
      </c>
      <c r="AD1437" s="68">
        <v>0</v>
      </c>
      <c r="AE1437" s="68">
        <v>0</v>
      </c>
      <c r="AF1437" s="68">
        <v>0</v>
      </c>
      <c r="AG1437" s="68">
        <v>0</v>
      </c>
      <c r="AH1437" s="68">
        <v>0</v>
      </c>
      <c r="AI1437" s="68">
        <v>0</v>
      </c>
      <c r="AJ1437" s="68">
        <v>0</v>
      </c>
      <c r="AK1437" s="68">
        <v>0</v>
      </c>
      <c r="AL1437" s="68">
        <v>0</v>
      </c>
      <c r="AM1437" s="68">
        <v>0</v>
      </c>
      <c r="AN1437" s="68">
        <v>0</v>
      </c>
      <c r="AO1437" s="68">
        <v>0</v>
      </c>
      <c r="AP1437" s="68" t="s">
        <v>1900</v>
      </c>
      <c r="AQ1437" s="68">
        <v>1</v>
      </c>
      <c r="AR1437" s="68">
        <v>0</v>
      </c>
      <c r="AS1437" s="68">
        <v>0</v>
      </c>
      <c r="AT1437" s="68">
        <v>8</v>
      </c>
      <c r="AU1437" s="68">
        <v>0</v>
      </c>
      <c r="AV1437" s="86">
        <v>6</v>
      </c>
      <c r="AX1437" s="1">
        <v>0</v>
      </c>
      <c r="AY1437" s="1">
        <v>0</v>
      </c>
      <c r="AZ1437" s="68">
        <v>0</v>
      </c>
      <c r="BA1437" s="68">
        <v>0</v>
      </c>
      <c r="EQ1437" s="68">
        <v>30450010</v>
      </c>
      <c r="ER1437" s="175">
        <v>2</v>
      </c>
      <c r="ES1437" s="68">
        <v>650</v>
      </c>
      <c r="ET1437" s="68">
        <v>10</v>
      </c>
      <c r="EU1437" s="68">
        <v>0</v>
      </c>
      <c r="EV1437" s="68">
        <v>150010</v>
      </c>
      <c r="EW1437" s="68" t="s">
        <v>2648</v>
      </c>
      <c r="EX1437" s="68" t="str">
        <f t="shared" si="55"/>
        <v>중형</v>
      </c>
      <c r="GE1437" s="68">
        <v>46046</v>
      </c>
      <c r="GF1437" s="68" t="s">
        <v>4998</v>
      </c>
    </row>
    <row r="1438" spans="6:188" x14ac:dyDescent="0.3">
      <c r="F1438" s="68">
        <v>86063</v>
      </c>
      <c r="G1438" s="68">
        <v>6</v>
      </c>
      <c r="H1438" s="68">
        <v>186063</v>
      </c>
      <c r="I1438" s="68">
        <v>286063</v>
      </c>
      <c r="J1438" s="68" t="s">
        <v>1601</v>
      </c>
      <c r="K1438" s="68" t="s">
        <v>1602</v>
      </c>
      <c r="L1438" s="68">
        <v>0</v>
      </c>
      <c r="M1438" s="68">
        <v>0</v>
      </c>
      <c r="N1438" s="68">
        <v>0</v>
      </c>
      <c r="O1438" s="68">
        <v>55063</v>
      </c>
      <c r="P1438" s="68">
        <v>0</v>
      </c>
      <c r="Q1438" s="68">
        <v>0</v>
      </c>
      <c r="R1438" s="68">
        <v>0</v>
      </c>
      <c r="S1438" s="68">
        <v>0</v>
      </c>
      <c r="T1438" s="68">
        <v>0</v>
      </c>
      <c r="U1438" s="68">
        <v>0</v>
      </c>
      <c r="V1438" s="68">
        <v>0</v>
      </c>
      <c r="W1438" s="68">
        <v>0</v>
      </c>
      <c r="X1438" s="68">
        <v>0</v>
      </c>
      <c r="Y1438" s="68">
        <v>0</v>
      </c>
      <c r="Z1438" s="68">
        <v>0</v>
      </c>
      <c r="AA1438" s="68">
        <v>0</v>
      </c>
      <c r="AB1438" s="68">
        <v>0</v>
      </c>
      <c r="AC1438" s="68">
        <v>0</v>
      </c>
      <c r="AD1438" s="68">
        <v>0</v>
      </c>
      <c r="AE1438" s="68">
        <v>0</v>
      </c>
      <c r="AF1438" s="68">
        <v>0</v>
      </c>
      <c r="AG1438" s="68">
        <v>0</v>
      </c>
      <c r="AH1438" s="68">
        <v>0</v>
      </c>
      <c r="AI1438" s="68">
        <v>0</v>
      </c>
      <c r="AJ1438" s="68">
        <v>0</v>
      </c>
      <c r="AK1438" s="68">
        <v>0</v>
      </c>
      <c r="AL1438" s="68">
        <v>0</v>
      </c>
      <c r="AM1438" s="68">
        <v>0</v>
      </c>
      <c r="AN1438" s="68">
        <v>0</v>
      </c>
      <c r="AO1438" s="68">
        <v>0</v>
      </c>
      <c r="AP1438" s="68" t="s">
        <v>1901</v>
      </c>
      <c r="AQ1438" s="68">
        <v>1</v>
      </c>
      <c r="AR1438" s="68">
        <v>0</v>
      </c>
      <c r="AS1438" s="68">
        <v>0</v>
      </c>
      <c r="AT1438" s="68">
        <v>8</v>
      </c>
      <c r="AU1438" s="68">
        <v>0</v>
      </c>
      <c r="AV1438" s="86">
        <v>6</v>
      </c>
      <c r="AX1438" s="1">
        <v>0</v>
      </c>
      <c r="AY1438" s="1">
        <v>0</v>
      </c>
      <c r="AZ1438" s="68">
        <v>0</v>
      </c>
      <c r="BA1438" s="68">
        <v>0</v>
      </c>
      <c r="EQ1438" s="68">
        <v>30550010</v>
      </c>
      <c r="ER1438" s="175">
        <v>2</v>
      </c>
      <c r="ES1438" s="68">
        <v>650</v>
      </c>
      <c r="ET1438" s="68">
        <v>10</v>
      </c>
      <c r="EU1438" s="68">
        <v>0</v>
      </c>
      <c r="EV1438" s="68">
        <v>150010</v>
      </c>
      <c r="EW1438" s="68" t="s">
        <v>2648</v>
      </c>
      <c r="EX1438" s="68" t="str">
        <f t="shared" si="55"/>
        <v>중형</v>
      </c>
      <c r="GE1438" s="68">
        <v>46047</v>
      </c>
      <c r="GF1438" s="68" t="s">
        <v>4999</v>
      </c>
    </row>
    <row r="1439" spans="6:188" x14ac:dyDescent="0.3">
      <c r="F1439" s="68">
        <v>86064</v>
      </c>
      <c r="G1439" s="68">
        <v>6</v>
      </c>
      <c r="H1439" s="68">
        <v>186064</v>
      </c>
      <c r="I1439" s="68">
        <v>286064</v>
      </c>
      <c r="J1439" s="68" t="s">
        <v>1603</v>
      </c>
      <c r="K1439" s="68" t="s">
        <v>1604</v>
      </c>
      <c r="L1439" s="68">
        <v>0</v>
      </c>
      <c r="M1439" s="68">
        <v>0</v>
      </c>
      <c r="N1439" s="68">
        <v>0</v>
      </c>
      <c r="O1439" s="68">
        <v>55064</v>
      </c>
      <c r="P1439" s="68">
        <v>0</v>
      </c>
      <c r="Q1439" s="68">
        <v>0</v>
      </c>
      <c r="R1439" s="68">
        <v>0</v>
      </c>
      <c r="S1439" s="68">
        <v>0</v>
      </c>
      <c r="T1439" s="68">
        <v>0</v>
      </c>
      <c r="U1439" s="68">
        <v>0</v>
      </c>
      <c r="V1439" s="68">
        <v>0</v>
      </c>
      <c r="W1439" s="68">
        <v>0</v>
      </c>
      <c r="X1439" s="68">
        <v>0</v>
      </c>
      <c r="Y1439" s="68">
        <v>0</v>
      </c>
      <c r="Z1439" s="68">
        <v>0</v>
      </c>
      <c r="AA1439" s="68">
        <v>0</v>
      </c>
      <c r="AB1439" s="68">
        <v>0</v>
      </c>
      <c r="AC1439" s="68">
        <v>0</v>
      </c>
      <c r="AD1439" s="68">
        <v>0</v>
      </c>
      <c r="AE1439" s="68">
        <v>0</v>
      </c>
      <c r="AF1439" s="68">
        <v>0</v>
      </c>
      <c r="AG1439" s="68">
        <v>0</v>
      </c>
      <c r="AH1439" s="68">
        <v>0</v>
      </c>
      <c r="AI1439" s="68">
        <v>0</v>
      </c>
      <c r="AJ1439" s="68">
        <v>0</v>
      </c>
      <c r="AK1439" s="68">
        <v>0</v>
      </c>
      <c r="AL1439" s="68">
        <v>0</v>
      </c>
      <c r="AM1439" s="68">
        <v>0</v>
      </c>
      <c r="AN1439" s="68">
        <v>0</v>
      </c>
      <c r="AO1439" s="68">
        <v>0</v>
      </c>
      <c r="AP1439" s="68" t="s">
        <v>1902</v>
      </c>
      <c r="AQ1439" s="68">
        <v>1</v>
      </c>
      <c r="AR1439" s="68">
        <v>0</v>
      </c>
      <c r="AS1439" s="68">
        <v>0</v>
      </c>
      <c r="AT1439" s="68">
        <v>8</v>
      </c>
      <c r="AU1439" s="68">
        <v>0</v>
      </c>
      <c r="AV1439" s="86">
        <v>6</v>
      </c>
      <c r="AX1439" s="1">
        <v>0</v>
      </c>
      <c r="AY1439" s="1">
        <v>0</v>
      </c>
      <c r="AZ1439" s="68">
        <v>0</v>
      </c>
      <c r="BA1439" s="68">
        <v>0</v>
      </c>
      <c r="EQ1439" s="68">
        <v>30650010</v>
      </c>
      <c r="ER1439" s="175">
        <v>2</v>
      </c>
      <c r="ES1439" s="68">
        <v>650</v>
      </c>
      <c r="ET1439" s="68">
        <v>10</v>
      </c>
      <c r="EU1439" s="68">
        <v>0</v>
      </c>
      <c r="EV1439" s="68">
        <v>150010</v>
      </c>
      <c r="EW1439" s="68" t="s">
        <v>2648</v>
      </c>
      <c r="EX1439" s="68" t="str">
        <f t="shared" si="55"/>
        <v>중형</v>
      </c>
      <c r="GE1439" s="68">
        <v>46048</v>
      </c>
      <c r="GF1439" s="68" t="s">
        <v>5000</v>
      </c>
    </row>
    <row r="1440" spans="6:188" x14ac:dyDescent="0.3">
      <c r="F1440" s="68">
        <v>86065</v>
      </c>
      <c r="G1440" s="68">
        <v>6</v>
      </c>
      <c r="H1440" s="68">
        <v>186065</v>
      </c>
      <c r="I1440" s="68">
        <v>286065</v>
      </c>
      <c r="J1440" s="68" t="s">
        <v>1605</v>
      </c>
      <c r="K1440" s="68" t="s">
        <v>1606</v>
      </c>
      <c r="L1440" s="68">
        <v>0</v>
      </c>
      <c r="M1440" s="68">
        <v>0</v>
      </c>
      <c r="N1440" s="68">
        <v>0</v>
      </c>
      <c r="O1440" s="68">
        <v>55065</v>
      </c>
      <c r="P1440" s="68">
        <v>0</v>
      </c>
      <c r="Q1440" s="68">
        <v>0</v>
      </c>
      <c r="R1440" s="68">
        <v>0</v>
      </c>
      <c r="S1440" s="68">
        <v>0</v>
      </c>
      <c r="T1440" s="68">
        <v>0</v>
      </c>
      <c r="U1440" s="68">
        <v>0</v>
      </c>
      <c r="V1440" s="68">
        <v>0</v>
      </c>
      <c r="W1440" s="68">
        <v>0</v>
      </c>
      <c r="X1440" s="68">
        <v>0</v>
      </c>
      <c r="Y1440" s="68">
        <v>0</v>
      </c>
      <c r="Z1440" s="68">
        <v>0</v>
      </c>
      <c r="AA1440" s="68">
        <v>0</v>
      </c>
      <c r="AB1440" s="68">
        <v>0</v>
      </c>
      <c r="AC1440" s="68">
        <v>0</v>
      </c>
      <c r="AD1440" s="68">
        <v>0</v>
      </c>
      <c r="AE1440" s="68">
        <v>0</v>
      </c>
      <c r="AF1440" s="68">
        <v>0</v>
      </c>
      <c r="AG1440" s="68">
        <v>0</v>
      </c>
      <c r="AH1440" s="68">
        <v>0</v>
      </c>
      <c r="AI1440" s="68">
        <v>0</v>
      </c>
      <c r="AJ1440" s="68">
        <v>0</v>
      </c>
      <c r="AK1440" s="68">
        <v>0</v>
      </c>
      <c r="AL1440" s="68">
        <v>0</v>
      </c>
      <c r="AM1440" s="68">
        <v>0</v>
      </c>
      <c r="AN1440" s="68">
        <v>0</v>
      </c>
      <c r="AO1440" s="68">
        <v>0</v>
      </c>
      <c r="AP1440" s="68" t="s">
        <v>1903</v>
      </c>
      <c r="AQ1440" s="68">
        <v>1</v>
      </c>
      <c r="AR1440" s="68">
        <v>0</v>
      </c>
      <c r="AS1440" s="68">
        <v>0</v>
      </c>
      <c r="AT1440" s="68">
        <v>8</v>
      </c>
      <c r="AU1440" s="68">
        <v>0</v>
      </c>
      <c r="AV1440" s="86">
        <v>6</v>
      </c>
      <c r="AX1440" s="1">
        <v>0</v>
      </c>
      <c r="AY1440" s="1">
        <v>0</v>
      </c>
      <c r="AZ1440" s="68">
        <v>0</v>
      </c>
      <c r="BA1440" s="68">
        <v>0</v>
      </c>
      <c r="EQ1440" s="68">
        <v>30750010</v>
      </c>
      <c r="ER1440" s="175">
        <v>2</v>
      </c>
      <c r="ES1440" s="68">
        <v>650</v>
      </c>
      <c r="ET1440" s="68">
        <v>10</v>
      </c>
      <c r="EU1440" s="68">
        <v>0</v>
      </c>
      <c r="EV1440" s="68">
        <v>150010</v>
      </c>
      <c r="EW1440" s="68" t="s">
        <v>2648</v>
      </c>
      <c r="EX1440" s="68" t="str">
        <f t="shared" si="55"/>
        <v>중형</v>
      </c>
      <c r="GE1440" s="68">
        <v>46049</v>
      </c>
      <c r="GF1440" s="68" t="s">
        <v>5001</v>
      </c>
    </row>
    <row r="1441" spans="6:188" x14ac:dyDescent="0.3">
      <c r="F1441" s="68">
        <v>86066</v>
      </c>
      <c r="G1441" s="68">
        <v>6</v>
      </c>
      <c r="H1441" s="68">
        <v>186066</v>
      </c>
      <c r="I1441" s="68">
        <v>286066</v>
      </c>
      <c r="J1441" s="68" t="s">
        <v>1607</v>
      </c>
      <c r="K1441" s="68" t="s">
        <v>1608</v>
      </c>
      <c r="L1441" s="68">
        <v>0</v>
      </c>
      <c r="M1441" s="68">
        <v>0</v>
      </c>
      <c r="N1441" s="68">
        <v>0</v>
      </c>
      <c r="O1441" s="68">
        <v>55066</v>
      </c>
      <c r="P1441" s="68">
        <v>0</v>
      </c>
      <c r="Q1441" s="68">
        <v>0</v>
      </c>
      <c r="R1441" s="68">
        <v>0</v>
      </c>
      <c r="S1441" s="68">
        <v>0</v>
      </c>
      <c r="T1441" s="68">
        <v>0</v>
      </c>
      <c r="U1441" s="68">
        <v>0</v>
      </c>
      <c r="V1441" s="68">
        <v>0</v>
      </c>
      <c r="W1441" s="68">
        <v>0</v>
      </c>
      <c r="X1441" s="68">
        <v>0</v>
      </c>
      <c r="Y1441" s="68">
        <v>0</v>
      </c>
      <c r="Z1441" s="68">
        <v>0</v>
      </c>
      <c r="AA1441" s="68">
        <v>0</v>
      </c>
      <c r="AB1441" s="68">
        <v>0</v>
      </c>
      <c r="AC1441" s="68">
        <v>0</v>
      </c>
      <c r="AD1441" s="68">
        <v>0</v>
      </c>
      <c r="AE1441" s="68">
        <v>0</v>
      </c>
      <c r="AF1441" s="68">
        <v>0</v>
      </c>
      <c r="AG1441" s="68">
        <v>0</v>
      </c>
      <c r="AH1441" s="68">
        <v>0</v>
      </c>
      <c r="AI1441" s="68">
        <v>0</v>
      </c>
      <c r="AJ1441" s="68">
        <v>0</v>
      </c>
      <c r="AK1441" s="68">
        <v>0</v>
      </c>
      <c r="AL1441" s="68">
        <v>0</v>
      </c>
      <c r="AM1441" s="68">
        <v>0</v>
      </c>
      <c r="AN1441" s="68">
        <v>0</v>
      </c>
      <c r="AO1441" s="68">
        <v>0</v>
      </c>
      <c r="AP1441" s="68" t="s">
        <v>1904</v>
      </c>
      <c r="AQ1441" s="68">
        <v>1</v>
      </c>
      <c r="AR1441" s="68">
        <v>0</v>
      </c>
      <c r="AS1441" s="68">
        <v>0</v>
      </c>
      <c r="AT1441" s="68">
        <v>8</v>
      </c>
      <c r="AU1441" s="68">
        <v>0</v>
      </c>
      <c r="AV1441" s="86">
        <v>6</v>
      </c>
      <c r="AX1441" s="1">
        <v>0</v>
      </c>
      <c r="AY1441" s="1">
        <v>0</v>
      </c>
      <c r="AZ1441" s="68">
        <v>0</v>
      </c>
      <c r="BA1441" s="68">
        <v>0</v>
      </c>
      <c r="EQ1441" s="68">
        <v>30850010</v>
      </c>
      <c r="ER1441" s="175">
        <v>2</v>
      </c>
      <c r="ES1441" s="68">
        <v>650</v>
      </c>
      <c r="ET1441" s="68">
        <v>10</v>
      </c>
      <c r="EU1441" s="68">
        <v>0</v>
      </c>
      <c r="EV1441" s="68">
        <v>150010</v>
      </c>
      <c r="EW1441" s="68" t="s">
        <v>2648</v>
      </c>
      <c r="EX1441" s="68" t="str">
        <f t="shared" si="55"/>
        <v>중형</v>
      </c>
      <c r="GE1441" s="68">
        <v>46050</v>
      </c>
      <c r="GF1441" s="68" t="s">
        <v>2305</v>
      </c>
    </row>
    <row r="1442" spans="6:188" x14ac:dyDescent="0.3">
      <c r="F1442" s="68">
        <v>86067</v>
      </c>
      <c r="G1442" s="68">
        <v>6</v>
      </c>
      <c r="H1442" s="68">
        <v>186067</v>
      </c>
      <c r="I1442" s="68">
        <v>286067</v>
      </c>
      <c r="J1442" s="68" t="s">
        <v>1609</v>
      </c>
      <c r="K1442" s="68" t="s">
        <v>1610</v>
      </c>
      <c r="L1442" s="68">
        <v>0</v>
      </c>
      <c r="M1442" s="68">
        <v>0</v>
      </c>
      <c r="N1442" s="68">
        <v>0</v>
      </c>
      <c r="O1442" s="68">
        <v>55067</v>
      </c>
      <c r="P1442" s="68">
        <v>0</v>
      </c>
      <c r="Q1442" s="68">
        <v>0</v>
      </c>
      <c r="R1442" s="68">
        <v>0</v>
      </c>
      <c r="S1442" s="68">
        <v>0</v>
      </c>
      <c r="T1442" s="68">
        <v>0</v>
      </c>
      <c r="U1442" s="68">
        <v>0</v>
      </c>
      <c r="V1442" s="68">
        <v>0</v>
      </c>
      <c r="W1442" s="68">
        <v>0</v>
      </c>
      <c r="X1442" s="68">
        <v>0</v>
      </c>
      <c r="Y1442" s="68">
        <v>0</v>
      </c>
      <c r="Z1442" s="68">
        <v>0</v>
      </c>
      <c r="AA1442" s="68">
        <v>0</v>
      </c>
      <c r="AB1442" s="68">
        <v>0</v>
      </c>
      <c r="AC1442" s="68">
        <v>0</v>
      </c>
      <c r="AD1442" s="68">
        <v>0</v>
      </c>
      <c r="AE1442" s="68">
        <v>0</v>
      </c>
      <c r="AF1442" s="68">
        <v>0</v>
      </c>
      <c r="AG1442" s="68">
        <v>0</v>
      </c>
      <c r="AH1442" s="68">
        <v>0</v>
      </c>
      <c r="AI1442" s="68">
        <v>0</v>
      </c>
      <c r="AJ1442" s="68">
        <v>0</v>
      </c>
      <c r="AK1442" s="68">
        <v>0</v>
      </c>
      <c r="AL1442" s="68">
        <v>0</v>
      </c>
      <c r="AM1442" s="68">
        <v>0</v>
      </c>
      <c r="AN1442" s="68">
        <v>0</v>
      </c>
      <c r="AO1442" s="68">
        <v>0</v>
      </c>
      <c r="AP1442" s="68" t="s">
        <v>1905</v>
      </c>
      <c r="AQ1442" s="68">
        <v>1</v>
      </c>
      <c r="AR1442" s="68">
        <v>0</v>
      </c>
      <c r="AS1442" s="68">
        <v>0</v>
      </c>
      <c r="AT1442" s="68">
        <v>8</v>
      </c>
      <c r="AU1442" s="68">
        <v>0</v>
      </c>
      <c r="AV1442" s="86">
        <v>6</v>
      </c>
      <c r="AX1442" s="1">
        <v>0</v>
      </c>
      <c r="AY1442" s="1">
        <v>0</v>
      </c>
      <c r="AZ1442" s="68">
        <v>0</v>
      </c>
      <c r="BA1442" s="68">
        <v>0</v>
      </c>
      <c r="EQ1442" s="68">
        <v>30950010</v>
      </c>
      <c r="ER1442" s="175">
        <v>2</v>
      </c>
      <c r="ES1442" s="68">
        <v>650</v>
      </c>
      <c r="ET1442" s="68">
        <v>10</v>
      </c>
      <c r="EU1442" s="68">
        <v>0</v>
      </c>
      <c r="EV1442" s="68">
        <v>150010</v>
      </c>
      <c r="EW1442" s="68" t="s">
        <v>2648</v>
      </c>
      <c r="EX1442" s="68" t="str">
        <f t="shared" si="55"/>
        <v>중형</v>
      </c>
      <c r="GE1442" s="68">
        <v>46051</v>
      </c>
      <c r="GF1442" s="68" t="s">
        <v>2855</v>
      </c>
    </row>
    <row r="1443" spans="6:188" x14ac:dyDescent="0.3">
      <c r="F1443" s="68">
        <v>86068</v>
      </c>
      <c r="G1443" s="68">
        <v>6</v>
      </c>
      <c r="H1443" s="68">
        <v>186068</v>
      </c>
      <c r="I1443" s="68">
        <v>286068</v>
      </c>
      <c r="J1443" s="68" t="s">
        <v>1611</v>
      </c>
      <c r="K1443" s="68" t="s">
        <v>1612</v>
      </c>
      <c r="L1443" s="68">
        <v>0</v>
      </c>
      <c r="M1443" s="68">
        <v>0</v>
      </c>
      <c r="N1443" s="68">
        <v>0</v>
      </c>
      <c r="O1443" s="68">
        <v>55068</v>
      </c>
      <c r="P1443" s="68">
        <v>0</v>
      </c>
      <c r="Q1443" s="68">
        <v>0</v>
      </c>
      <c r="R1443" s="68">
        <v>0</v>
      </c>
      <c r="S1443" s="68">
        <v>0</v>
      </c>
      <c r="T1443" s="68">
        <v>0</v>
      </c>
      <c r="U1443" s="68">
        <v>0</v>
      </c>
      <c r="V1443" s="68">
        <v>0</v>
      </c>
      <c r="W1443" s="68">
        <v>0</v>
      </c>
      <c r="X1443" s="68">
        <v>0</v>
      </c>
      <c r="Y1443" s="68">
        <v>0</v>
      </c>
      <c r="Z1443" s="68">
        <v>0</v>
      </c>
      <c r="AA1443" s="68">
        <v>0</v>
      </c>
      <c r="AB1443" s="68">
        <v>0</v>
      </c>
      <c r="AC1443" s="68">
        <v>0</v>
      </c>
      <c r="AD1443" s="68">
        <v>0</v>
      </c>
      <c r="AE1443" s="68">
        <v>0</v>
      </c>
      <c r="AF1443" s="68">
        <v>0</v>
      </c>
      <c r="AG1443" s="68">
        <v>0</v>
      </c>
      <c r="AH1443" s="68">
        <v>0</v>
      </c>
      <c r="AI1443" s="68">
        <v>0</v>
      </c>
      <c r="AJ1443" s="68">
        <v>0</v>
      </c>
      <c r="AK1443" s="68">
        <v>0</v>
      </c>
      <c r="AL1443" s="68">
        <v>0</v>
      </c>
      <c r="AM1443" s="68">
        <v>0</v>
      </c>
      <c r="AN1443" s="68">
        <v>0</v>
      </c>
      <c r="AO1443" s="68">
        <v>0</v>
      </c>
      <c r="AP1443" s="68" t="s">
        <v>1906</v>
      </c>
      <c r="AQ1443" s="68">
        <v>1</v>
      </c>
      <c r="AR1443" s="68">
        <v>0</v>
      </c>
      <c r="AS1443" s="68">
        <v>0</v>
      </c>
      <c r="AT1443" s="68">
        <v>8</v>
      </c>
      <c r="AU1443" s="68">
        <v>0</v>
      </c>
      <c r="AV1443" s="86">
        <v>6</v>
      </c>
      <c r="AX1443" s="1">
        <v>0</v>
      </c>
      <c r="AY1443" s="1">
        <v>0</v>
      </c>
      <c r="AZ1443" s="68">
        <v>0</v>
      </c>
      <c r="BA1443" s="68">
        <v>0</v>
      </c>
      <c r="EQ1443" s="68">
        <v>31050010</v>
      </c>
      <c r="ER1443" s="175">
        <v>2</v>
      </c>
      <c r="ES1443" s="68">
        <v>650</v>
      </c>
      <c r="ET1443" s="68">
        <v>10</v>
      </c>
      <c r="EU1443" s="68">
        <v>0</v>
      </c>
      <c r="EV1443" s="68">
        <v>150010</v>
      </c>
      <c r="EW1443" s="68" t="s">
        <v>2648</v>
      </c>
      <c r="EX1443" s="68" t="str">
        <f t="shared" si="55"/>
        <v>중형</v>
      </c>
      <c r="GE1443" s="68">
        <v>46052</v>
      </c>
      <c r="GF1443" s="68" t="s">
        <v>5002</v>
      </c>
    </row>
    <row r="1444" spans="6:188" x14ac:dyDescent="0.3">
      <c r="F1444" s="68">
        <v>86069</v>
      </c>
      <c r="G1444" s="68">
        <v>6</v>
      </c>
      <c r="H1444" s="68">
        <v>186069</v>
      </c>
      <c r="I1444" s="68">
        <v>286069</v>
      </c>
      <c r="J1444" s="68" t="s">
        <v>1613</v>
      </c>
      <c r="K1444" s="68" t="s">
        <v>1614</v>
      </c>
      <c r="L1444" s="68">
        <v>0</v>
      </c>
      <c r="M1444" s="68">
        <v>0</v>
      </c>
      <c r="N1444" s="68">
        <v>0</v>
      </c>
      <c r="O1444" s="68">
        <v>55069</v>
      </c>
      <c r="P1444" s="68">
        <v>0</v>
      </c>
      <c r="Q1444" s="68">
        <v>0</v>
      </c>
      <c r="R1444" s="68">
        <v>0</v>
      </c>
      <c r="S1444" s="68">
        <v>0</v>
      </c>
      <c r="T1444" s="68">
        <v>0</v>
      </c>
      <c r="U1444" s="68">
        <v>0</v>
      </c>
      <c r="V1444" s="68">
        <v>0</v>
      </c>
      <c r="W1444" s="68">
        <v>0</v>
      </c>
      <c r="X1444" s="68">
        <v>0</v>
      </c>
      <c r="Y1444" s="68">
        <v>0</v>
      </c>
      <c r="Z1444" s="68">
        <v>0</v>
      </c>
      <c r="AA1444" s="68">
        <v>0</v>
      </c>
      <c r="AB1444" s="68">
        <v>0</v>
      </c>
      <c r="AC1444" s="68">
        <v>0</v>
      </c>
      <c r="AD1444" s="68">
        <v>0</v>
      </c>
      <c r="AE1444" s="68">
        <v>0</v>
      </c>
      <c r="AF1444" s="68">
        <v>0</v>
      </c>
      <c r="AG1444" s="68">
        <v>0</v>
      </c>
      <c r="AH1444" s="68">
        <v>0</v>
      </c>
      <c r="AI1444" s="68">
        <v>0</v>
      </c>
      <c r="AJ1444" s="68">
        <v>0</v>
      </c>
      <c r="AK1444" s="68">
        <v>0</v>
      </c>
      <c r="AL1444" s="68">
        <v>0</v>
      </c>
      <c r="AM1444" s="68">
        <v>0</v>
      </c>
      <c r="AN1444" s="68">
        <v>0</v>
      </c>
      <c r="AO1444" s="68">
        <v>0</v>
      </c>
      <c r="AP1444" s="68" t="s">
        <v>1907</v>
      </c>
      <c r="AQ1444" s="68">
        <v>1</v>
      </c>
      <c r="AR1444" s="68">
        <v>0</v>
      </c>
      <c r="AS1444" s="68">
        <v>0</v>
      </c>
      <c r="AT1444" s="68">
        <v>8</v>
      </c>
      <c r="AU1444" s="68">
        <v>0</v>
      </c>
      <c r="AV1444" s="86">
        <v>6</v>
      </c>
      <c r="AX1444" s="1">
        <v>0</v>
      </c>
      <c r="AY1444" s="1">
        <v>0</v>
      </c>
      <c r="AZ1444" s="68">
        <v>0</v>
      </c>
      <c r="BA1444" s="68">
        <v>0</v>
      </c>
      <c r="EQ1444" s="68">
        <v>31150010</v>
      </c>
      <c r="ER1444" s="175">
        <v>2</v>
      </c>
      <c r="ES1444" s="68">
        <v>650</v>
      </c>
      <c r="ET1444" s="68">
        <v>10</v>
      </c>
      <c r="EU1444" s="68">
        <v>0</v>
      </c>
      <c r="EV1444" s="68">
        <v>150010</v>
      </c>
      <c r="EW1444" s="68" t="s">
        <v>2648</v>
      </c>
      <c r="EX1444" s="68" t="str">
        <f t="shared" si="55"/>
        <v>중형</v>
      </c>
      <c r="GE1444" s="68">
        <v>46053</v>
      </c>
      <c r="GF1444" s="68" t="s">
        <v>5003</v>
      </c>
    </row>
    <row r="1445" spans="6:188" x14ac:dyDescent="0.3">
      <c r="F1445" s="68">
        <v>86070</v>
      </c>
      <c r="G1445" s="68">
        <v>6</v>
      </c>
      <c r="H1445" s="68">
        <v>186070</v>
      </c>
      <c r="I1445" s="68">
        <v>286070</v>
      </c>
      <c r="J1445" s="68" t="s">
        <v>1615</v>
      </c>
      <c r="K1445" s="68" t="s">
        <v>1616</v>
      </c>
      <c r="L1445" s="68">
        <v>0</v>
      </c>
      <c r="M1445" s="68">
        <v>0</v>
      </c>
      <c r="N1445" s="68">
        <v>0</v>
      </c>
      <c r="O1445" s="68">
        <v>55070</v>
      </c>
      <c r="P1445" s="68">
        <v>0</v>
      </c>
      <c r="Q1445" s="68">
        <v>0</v>
      </c>
      <c r="R1445" s="68">
        <v>0</v>
      </c>
      <c r="S1445" s="68">
        <v>0</v>
      </c>
      <c r="T1445" s="68">
        <v>0</v>
      </c>
      <c r="U1445" s="68">
        <v>0</v>
      </c>
      <c r="V1445" s="68">
        <v>0</v>
      </c>
      <c r="W1445" s="68">
        <v>0</v>
      </c>
      <c r="X1445" s="68">
        <v>0</v>
      </c>
      <c r="Y1445" s="68">
        <v>0</v>
      </c>
      <c r="Z1445" s="68">
        <v>0</v>
      </c>
      <c r="AA1445" s="68">
        <v>0</v>
      </c>
      <c r="AB1445" s="68">
        <v>0</v>
      </c>
      <c r="AC1445" s="68">
        <v>0</v>
      </c>
      <c r="AD1445" s="68">
        <v>0</v>
      </c>
      <c r="AE1445" s="68">
        <v>0</v>
      </c>
      <c r="AF1445" s="68">
        <v>0</v>
      </c>
      <c r="AG1445" s="68">
        <v>0</v>
      </c>
      <c r="AH1445" s="68">
        <v>0</v>
      </c>
      <c r="AI1445" s="68">
        <v>0</v>
      </c>
      <c r="AJ1445" s="68">
        <v>0</v>
      </c>
      <c r="AK1445" s="68">
        <v>0</v>
      </c>
      <c r="AL1445" s="68">
        <v>0</v>
      </c>
      <c r="AM1445" s="68">
        <v>0</v>
      </c>
      <c r="AN1445" s="68">
        <v>0</v>
      </c>
      <c r="AO1445" s="68">
        <v>0</v>
      </c>
      <c r="AP1445" s="68" t="s">
        <v>1908</v>
      </c>
      <c r="AQ1445" s="68">
        <v>1</v>
      </c>
      <c r="AR1445" s="68">
        <v>0</v>
      </c>
      <c r="AS1445" s="68">
        <v>0</v>
      </c>
      <c r="AT1445" s="68">
        <v>8</v>
      </c>
      <c r="AU1445" s="68">
        <v>0</v>
      </c>
      <c r="AV1445" s="86">
        <v>6</v>
      </c>
      <c r="AX1445" s="1">
        <v>0</v>
      </c>
      <c r="AY1445" s="1">
        <v>0</v>
      </c>
      <c r="AZ1445" s="68">
        <v>0</v>
      </c>
      <c r="BA1445" s="68">
        <v>0</v>
      </c>
      <c r="EQ1445" s="68">
        <v>31250010</v>
      </c>
      <c r="ER1445" s="175">
        <v>2</v>
      </c>
      <c r="ES1445" s="68">
        <v>650</v>
      </c>
      <c r="ET1445" s="68">
        <v>10</v>
      </c>
      <c r="EU1445" s="68">
        <v>0</v>
      </c>
      <c r="EV1445" s="68">
        <v>150010</v>
      </c>
      <c r="EW1445" s="68" t="s">
        <v>2648</v>
      </c>
      <c r="EX1445" s="68" t="str">
        <f t="shared" si="55"/>
        <v>중형</v>
      </c>
      <c r="GE1445" s="68">
        <v>46054</v>
      </c>
      <c r="GF1445" s="68" t="s">
        <v>5004</v>
      </c>
    </row>
    <row r="1446" spans="6:188" x14ac:dyDescent="0.3">
      <c r="F1446" s="68">
        <v>86071</v>
      </c>
      <c r="G1446" s="68">
        <v>6</v>
      </c>
      <c r="H1446" s="68">
        <v>186071</v>
      </c>
      <c r="I1446" s="68">
        <v>286071</v>
      </c>
      <c r="J1446" s="68" t="s">
        <v>1617</v>
      </c>
      <c r="K1446" s="68" t="s">
        <v>1618</v>
      </c>
      <c r="L1446" s="68">
        <v>0</v>
      </c>
      <c r="M1446" s="68">
        <v>0</v>
      </c>
      <c r="N1446" s="68">
        <v>0</v>
      </c>
      <c r="O1446" s="68">
        <v>55071</v>
      </c>
      <c r="P1446" s="68">
        <v>0</v>
      </c>
      <c r="Q1446" s="68">
        <v>0</v>
      </c>
      <c r="R1446" s="68">
        <v>0</v>
      </c>
      <c r="S1446" s="68">
        <v>0</v>
      </c>
      <c r="T1446" s="68">
        <v>0</v>
      </c>
      <c r="U1446" s="68">
        <v>0</v>
      </c>
      <c r="V1446" s="68">
        <v>0</v>
      </c>
      <c r="W1446" s="68">
        <v>0</v>
      </c>
      <c r="X1446" s="68">
        <v>0</v>
      </c>
      <c r="Y1446" s="68">
        <v>0</v>
      </c>
      <c r="Z1446" s="68">
        <v>0</v>
      </c>
      <c r="AA1446" s="68">
        <v>0</v>
      </c>
      <c r="AB1446" s="68">
        <v>0</v>
      </c>
      <c r="AC1446" s="68">
        <v>0</v>
      </c>
      <c r="AD1446" s="68">
        <v>0</v>
      </c>
      <c r="AE1446" s="68">
        <v>0</v>
      </c>
      <c r="AF1446" s="68">
        <v>0</v>
      </c>
      <c r="AG1446" s="68">
        <v>0</v>
      </c>
      <c r="AH1446" s="68">
        <v>0</v>
      </c>
      <c r="AI1446" s="68">
        <v>0</v>
      </c>
      <c r="AJ1446" s="68">
        <v>0</v>
      </c>
      <c r="AK1446" s="68">
        <v>0</v>
      </c>
      <c r="AL1446" s="68">
        <v>0</v>
      </c>
      <c r="AM1446" s="68">
        <v>0</v>
      </c>
      <c r="AN1446" s="68">
        <v>0</v>
      </c>
      <c r="AO1446" s="68">
        <v>0</v>
      </c>
      <c r="AP1446" s="68" t="s">
        <v>1909</v>
      </c>
      <c r="AQ1446" s="68">
        <v>1</v>
      </c>
      <c r="AR1446" s="68">
        <v>0</v>
      </c>
      <c r="AS1446" s="68">
        <v>0</v>
      </c>
      <c r="AT1446" s="68">
        <v>8</v>
      </c>
      <c r="AU1446" s="68">
        <v>0</v>
      </c>
      <c r="AV1446" s="86">
        <v>6</v>
      </c>
      <c r="AX1446" s="1">
        <v>0</v>
      </c>
      <c r="AY1446" s="1">
        <v>0</v>
      </c>
      <c r="AZ1446" s="68">
        <v>0</v>
      </c>
      <c r="BA1446" s="68">
        <v>0</v>
      </c>
      <c r="EQ1446" s="68">
        <v>10150011</v>
      </c>
      <c r="ER1446" s="175">
        <v>2</v>
      </c>
      <c r="ES1446" s="68">
        <v>650</v>
      </c>
      <c r="ET1446" s="68">
        <v>11</v>
      </c>
      <c r="EU1446" s="68">
        <v>0</v>
      </c>
      <c r="EV1446" s="68">
        <v>150011</v>
      </c>
      <c r="EW1446" s="68" t="s">
        <v>2649</v>
      </c>
      <c r="EX1446" s="68" t="str">
        <f t="shared" si="55"/>
        <v>중형</v>
      </c>
      <c r="GE1446" s="68">
        <v>46055</v>
      </c>
      <c r="GF1446" s="68" t="s">
        <v>5005</v>
      </c>
    </row>
    <row r="1447" spans="6:188" x14ac:dyDescent="0.3">
      <c r="F1447" s="68">
        <v>86072</v>
      </c>
      <c r="G1447" s="68">
        <v>6</v>
      </c>
      <c r="H1447" s="68">
        <v>186072</v>
      </c>
      <c r="I1447" s="68">
        <v>286072</v>
      </c>
      <c r="J1447" s="68" t="s">
        <v>1619</v>
      </c>
      <c r="K1447" s="68" t="s">
        <v>1620</v>
      </c>
      <c r="L1447" s="68">
        <v>0</v>
      </c>
      <c r="M1447" s="68">
        <v>0</v>
      </c>
      <c r="N1447" s="68">
        <v>0</v>
      </c>
      <c r="O1447" s="68">
        <v>55072</v>
      </c>
      <c r="P1447" s="68">
        <v>0</v>
      </c>
      <c r="Q1447" s="68">
        <v>0</v>
      </c>
      <c r="R1447" s="68">
        <v>0</v>
      </c>
      <c r="S1447" s="68">
        <v>0</v>
      </c>
      <c r="T1447" s="68">
        <v>0</v>
      </c>
      <c r="U1447" s="68">
        <v>0</v>
      </c>
      <c r="V1447" s="68">
        <v>0</v>
      </c>
      <c r="W1447" s="68">
        <v>0</v>
      </c>
      <c r="X1447" s="68">
        <v>0</v>
      </c>
      <c r="Y1447" s="68">
        <v>0</v>
      </c>
      <c r="Z1447" s="68">
        <v>0</v>
      </c>
      <c r="AA1447" s="68">
        <v>0</v>
      </c>
      <c r="AB1447" s="68">
        <v>0</v>
      </c>
      <c r="AC1447" s="68">
        <v>0</v>
      </c>
      <c r="AD1447" s="68">
        <v>0</v>
      </c>
      <c r="AE1447" s="68">
        <v>0</v>
      </c>
      <c r="AF1447" s="68">
        <v>0</v>
      </c>
      <c r="AG1447" s="68">
        <v>0</v>
      </c>
      <c r="AH1447" s="68">
        <v>0</v>
      </c>
      <c r="AI1447" s="68">
        <v>0</v>
      </c>
      <c r="AJ1447" s="68">
        <v>0</v>
      </c>
      <c r="AK1447" s="68">
        <v>0</v>
      </c>
      <c r="AL1447" s="68">
        <v>0</v>
      </c>
      <c r="AM1447" s="68">
        <v>0</v>
      </c>
      <c r="AN1447" s="68">
        <v>0</v>
      </c>
      <c r="AO1447" s="68">
        <v>0</v>
      </c>
      <c r="AP1447" s="68" t="s">
        <v>1910</v>
      </c>
      <c r="AQ1447" s="68">
        <v>1</v>
      </c>
      <c r="AR1447" s="68">
        <v>0</v>
      </c>
      <c r="AS1447" s="68">
        <v>0</v>
      </c>
      <c r="AT1447" s="68">
        <v>8</v>
      </c>
      <c r="AU1447" s="68">
        <v>0</v>
      </c>
      <c r="AV1447" s="86">
        <v>6</v>
      </c>
      <c r="AX1447" s="1">
        <v>0</v>
      </c>
      <c r="AY1447" s="1">
        <v>0</v>
      </c>
      <c r="AZ1447" s="68">
        <v>0</v>
      </c>
      <c r="BA1447" s="68">
        <v>0</v>
      </c>
      <c r="EQ1447" s="68">
        <v>10250011</v>
      </c>
      <c r="ER1447" s="175">
        <v>2</v>
      </c>
      <c r="ES1447" s="68">
        <v>650</v>
      </c>
      <c r="ET1447" s="68">
        <v>11</v>
      </c>
      <c r="EU1447" s="68">
        <v>0</v>
      </c>
      <c r="EV1447" s="68">
        <v>150011</v>
      </c>
      <c r="EW1447" s="68" t="s">
        <v>2649</v>
      </c>
      <c r="EX1447" s="68" t="str">
        <f t="shared" si="55"/>
        <v>중형</v>
      </c>
      <c r="GE1447" s="68">
        <v>46056</v>
      </c>
      <c r="GF1447" s="68" t="s">
        <v>5006</v>
      </c>
    </row>
    <row r="1448" spans="6:188" x14ac:dyDescent="0.3">
      <c r="F1448" s="68">
        <v>86073</v>
      </c>
      <c r="G1448" s="68">
        <v>6</v>
      </c>
      <c r="H1448" s="68">
        <v>186073</v>
      </c>
      <c r="I1448" s="68">
        <v>286073</v>
      </c>
      <c r="J1448" s="68" t="s">
        <v>1621</v>
      </c>
      <c r="K1448" s="68" t="s">
        <v>1622</v>
      </c>
      <c r="L1448" s="68">
        <v>0</v>
      </c>
      <c r="M1448" s="68">
        <v>0</v>
      </c>
      <c r="N1448" s="68">
        <v>0</v>
      </c>
      <c r="O1448" s="68">
        <v>55073</v>
      </c>
      <c r="P1448" s="68">
        <v>0</v>
      </c>
      <c r="Q1448" s="68">
        <v>0</v>
      </c>
      <c r="R1448" s="68">
        <v>0</v>
      </c>
      <c r="S1448" s="68">
        <v>0</v>
      </c>
      <c r="T1448" s="68">
        <v>0</v>
      </c>
      <c r="U1448" s="68">
        <v>0</v>
      </c>
      <c r="V1448" s="68">
        <v>0</v>
      </c>
      <c r="W1448" s="68">
        <v>0</v>
      </c>
      <c r="X1448" s="68">
        <v>0</v>
      </c>
      <c r="Y1448" s="68">
        <v>0</v>
      </c>
      <c r="Z1448" s="68">
        <v>0</v>
      </c>
      <c r="AA1448" s="68">
        <v>0</v>
      </c>
      <c r="AB1448" s="68">
        <v>0</v>
      </c>
      <c r="AC1448" s="68">
        <v>0</v>
      </c>
      <c r="AD1448" s="68">
        <v>0</v>
      </c>
      <c r="AE1448" s="68">
        <v>0</v>
      </c>
      <c r="AF1448" s="68">
        <v>0</v>
      </c>
      <c r="AG1448" s="68">
        <v>0</v>
      </c>
      <c r="AH1448" s="68">
        <v>0</v>
      </c>
      <c r="AI1448" s="68">
        <v>0</v>
      </c>
      <c r="AJ1448" s="68">
        <v>0</v>
      </c>
      <c r="AK1448" s="68">
        <v>0</v>
      </c>
      <c r="AL1448" s="68">
        <v>0</v>
      </c>
      <c r="AM1448" s="68">
        <v>0</v>
      </c>
      <c r="AN1448" s="68">
        <v>0</v>
      </c>
      <c r="AO1448" s="68">
        <v>0</v>
      </c>
      <c r="AP1448" s="68" t="s">
        <v>1911</v>
      </c>
      <c r="AQ1448" s="68">
        <v>1</v>
      </c>
      <c r="AR1448" s="68">
        <v>0</v>
      </c>
      <c r="AS1448" s="68">
        <v>0</v>
      </c>
      <c r="AT1448" s="68">
        <v>8</v>
      </c>
      <c r="AU1448" s="68">
        <v>0</v>
      </c>
      <c r="AV1448" s="86">
        <v>6</v>
      </c>
      <c r="AX1448" s="1">
        <v>0</v>
      </c>
      <c r="AY1448" s="1">
        <v>0</v>
      </c>
      <c r="AZ1448" s="68">
        <v>0</v>
      </c>
      <c r="BA1448" s="68">
        <v>0</v>
      </c>
      <c r="EQ1448" s="68">
        <v>10350011</v>
      </c>
      <c r="ER1448" s="175">
        <v>2</v>
      </c>
      <c r="ES1448" s="68">
        <v>650</v>
      </c>
      <c r="ET1448" s="68">
        <v>11</v>
      </c>
      <c r="EU1448" s="68">
        <v>0</v>
      </c>
      <c r="EV1448" s="68">
        <v>150011</v>
      </c>
      <c r="EW1448" s="68" t="s">
        <v>2649</v>
      </c>
      <c r="EX1448" s="68" t="str">
        <f t="shared" si="55"/>
        <v>중형</v>
      </c>
      <c r="GE1448" s="68">
        <v>46100</v>
      </c>
      <c r="GF1448" s="68" t="s">
        <v>4597</v>
      </c>
    </row>
    <row r="1449" spans="6:188" x14ac:dyDescent="0.3">
      <c r="F1449" s="68">
        <v>86074</v>
      </c>
      <c r="G1449" s="68">
        <v>6</v>
      </c>
      <c r="H1449" s="68">
        <v>186074</v>
      </c>
      <c r="I1449" s="68">
        <v>286074</v>
      </c>
      <c r="J1449" s="68" t="s">
        <v>1623</v>
      </c>
      <c r="K1449" s="68" t="s">
        <v>1624</v>
      </c>
      <c r="L1449" s="68">
        <v>0</v>
      </c>
      <c r="M1449" s="68">
        <v>0</v>
      </c>
      <c r="N1449" s="68">
        <v>0</v>
      </c>
      <c r="O1449" s="68">
        <v>55074</v>
      </c>
      <c r="P1449" s="68">
        <v>0</v>
      </c>
      <c r="Q1449" s="68">
        <v>0</v>
      </c>
      <c r="R1449" s="68">
        <v>0</v>
      </c>
      <c r="S1449" s="68">
        <v>0</v>
      </c>
      <c r="T1449" s="68">
        <v>0</v>
      </c>
      <c r="U1449" s="68">
        <v>0</v>
      </c>
      <c r="V1449" s="68">
        <v>0</v>
      </c>
      <c r="W1449" s="68">
        <v>0</v>
      </c>
      <c r="X1449" s="68">
        <v>0</v>
      </c>
      <c r="Y1449" s="68">
        <v>0</v>
      </c>
      <c r="Z1449" s="68">
        <v>0</v>
      </c>
      <c r="AA1449" s="68">
        <v>0</v>
      </c>
      <c r="AB1449" s="68">
        <v>0</v>
      </c>
      <c r="AC1449" s="68">
        <v>0</v>
      </c>
      <c r="AD1449" s="68">
        <v>0</v>
      </c>
      <c r="AE1449" s="68">
        <v>0</v>
      </c>
      <c r="AF1449" s="68">
        <v>0</v>
      </c>
      <c r="AG1449" s="68">
        <v>0</v>
      </c>
      <c r="AH1449" s="68">
        <v>0</v>
      </c>
      <c r="AI1449" s="68">
        <v>0</v>
      </c>
      <c r="AJ1449" s="68">
        <v>0</v>
      </c>
      <c r="AK1449" s="68">
        <v>0</v>
      </c>
      <c r="AL1449" s="68">
        <v>0</v>
      </c>
      <c r="AM1449" s="68">
        <v>0</v>
      </c>
      <c r="AN1449" s="68">
        <v>0</v>
      </c>
      <c r="AO1449" s="68">
        <v>0</v>
      </c>
      <c r="AP1449" s="68" t="s">
        <v>1912</v>
      </c>
      <c r="AQ1449" s="68">
        <v>1</v>
      </c>
      <c r="AR1449" s="68">
        <v>0</v>
      </c>
      <c r="AS1449" s="68">
        <v>0</v>
      </c>
      <c r="AT1449" s="68">
        <v>8</v>
      </c>
      <c r="AU1449" s="68">
        <v>0</v>
      </c>
      <c r="AV1449" s="86">
        <v>6</v>
      </c>
      <c r="AX1449" s="1">
        <v>0</v>
      </c>
      <c r="AY1449" s="1">
        <v>0</v>
      </c>
      <c r="AZ1449" s="68">
        <v>0</v>
      </c>
      <c r="BA1449" s="68">
        <v>0</v>
      </c>
      <c r="EQ1449" s="68">
        <v>10450011</v>
      </c>
      <c r="ER1449" s="175">
        <v>2</v>
      </c>
      <c r="ES1449" s="68">
        <v>650</v>
      </c>
      <c r="ET1449" s="68">
        <v>11</v>
      </c>
      <c r="EU1449" s="68">
        <v>0</v>
      </c>
      <c r="EV1449" s="68">
        <v>150011</v>
      </c>
      <c r="EW1449" s="68" t="s">
        <v>2649</v>
      </c>
      <c r="EX1449" s="68" t="str">
        <f t="shared" si="55"/>
        <v>중형</v>
      </c>
      <c r="GE1449" s="68">
        <v>46101</v>
      </c>
      <c r="GF1449" s="68" t="s">
        <v>4596</v>
      </c>
    </row>
    <row r="1450" spans="6:188" x14ac:dyDescent="0.3">
      <c r="F1450" s="68">
        <v>86075</v>
      </c>
      <c r="G1450" s="68">
        <v>6</v>
      </c>
      <c r="H1450" s="68">
        <v>186075</v>
      </c>
      <c r="I1450" s="68">
        <v>286075</v>
      </c>
      <c r="J1450" s="68" t="s">
        <v>1625</v>
      </c>
      <c r="K1450" s="68" t="s">
        <v>1626</v>
      </c>
      <c r="L1450" s="68">
        <v>0</v>
      </c>
      <c r="M1450" s="68">
        <v>0</v>
      </c>
      <c r="N1450" s="68">
        <v>0</v>
      </c>
      <c r="O1450" s="68">
        <v>55075</v>
      </c>
      <c r="P1450" s="68">
        <v>0</v>
      </c>
      <c r="Q1450" s="68">
        <v>0</v>
      </c>
      <c r="R1450" s="68">
        <v>0</v>
      </c>
      <c r="S1450" s="68">
        <v>0</v>
      </c>
      <c r="T1450" s="68">
        <v>0</v>
      </c>
      <c r="U1450" s="68">
        <v>0</v>
      </c>
      <c r="V1450" s="68">
        <v>0</v>
      </c>
      <c r="W1450" s="68">
        <v>0</v>
      </c>
      <c r="X1450" s="68">
        <v>0</v>
      </c>
      <c r="Y1450" s="68">
        <v>0</v>
      </c>
      <c r="Z1450" s="68">
        <v>0</v>
      </c>
      <c r="AA1450" s="68">
        <v>0</v>
      </c>
      <c r="AB1450" s="68">
        <v>0</v>
      </c>
      <c r="AC1450" s="68">
        <v>0</v>
      </c>
      <c r="AD1450" s="68">
        <v>0</v>
      </c>
      <c r="AE1450" s="68">
        <v>0</v>
      </c>
      <c r="AF1450" s="68">
        <v>0</v>
      </c>
      <c r="AG1450" s="68">
        <v>0</v>
      </c>
      <c r="AH1450" s="68">
        <v>0</v>
      </c>
      <c r="AI1450" s="68">
        <v>0</v>
      </c>
      <c r="AJ1450" s="68">
        <v>0</v>
      </c>
      <c r="AK1450" s="68">
        <v>0</v>
      </c>
      <c r="AL1450" s="68">
        <v>0</v>
      </c>
      <c r="AM1450" s="68">
        <v>0</v>
      </c>
      <c r="AN1450" s="68">
        <v>0</v>
      </c>
      <c r="AO1450" s="68">
        <v>0</v>
      </c>
      <c r="AP1450" s="68" t="s">
        <v>1913</v>
      </c>
      <c r="AQ1450" s="68">
        <v>1</v>
      </c>
      <c r="AR1450" s="68">
        <v>0</v>
      </c>
      <c r="AS1450" s="68">
        <v>0</v>
      </c>
      <c r="AT1450" s="68">
        <v>8</v>
      </c>
      <c r="AU1450" s="68">
        <v>0</v>
      </c>
      <c r="AV1450" s="86">
        <v>6</v>
      </c>
      <c r="AX1450" s="1">
        <v>0</v>
      </c>
      <c r="AY1450" s="1">
        <v>0</v>
      </c>
      <c r="AZ1450" s="68">
        <v>0</v>
      </c>
      <c r="BA1450" s="68">
        <v>0</v>
      </c>
      <c r="EQ1450" s="68">
        <v>10550011</v>
      </c>
      <c r="ER1450" s="175">
        <v>2</v>
      </c>
      <c r="ES1450" s="68">
        <v>650</v>
      </c>
      <c r="ET1450" s="68">
        <v>11</v>
      </c>
      <c r="EU1450" s="68">
        <v>0</v>
      </c>
      <c r="EV1450" s="68">
        <v>150011</v>
      </c>
      <c r="EW1450" s="68" t="s">
        <v>2649</v>
      </c>
      <c r="EX1450" s="68" t="str">
        <f t="shared" si="55"/>
        <v>중형</v>
      </c>
      <c r="GE1450" s="68">
        <v>46102</v>
      </c>
      <c r="GF1450" s="68" t="s">
        <v>4221</v>
      </c>
    </row>
    <row r="1451" spans="6:188" x14ac:dyDescent="0.3">
      <c r="F1451" s="68">
        <v>86076</v>
      </c>
      <c r="G1451" s="68">
        <v>6</v>
      </c>
      <c r="H1451" s="68">
        <v>186076</v>
      </c>
      <c r="I1451" s="68">
        <v>286076</v>
      </c>
      <c r="J1451" s="68" t="s">
        <v>1627</v>
      </c>
      <c r="K1451" s="68" t="s">
        <v>1628</v>
      </c>
      <c r="L1451" s="68">
        <v>0</v>
      </c>
      <c r="M1451" s="68">
        <v>0</v>
      </c>
      <c r="N1451" s="68">
        <v>0</v>
      </c>
      <c r="O1451" s="68">
        <v>55076</v>
      </c>
      <c r="P1451" s="68">
        <v>0</v>
      </c>
      <c r="Q1451" s="68">
        <v>0</v>
      </c>
      <c r="R1451" s="68">
        <v>0</v>
      </c>
      <c r="S1451" s="68">
        <v>0</v>
      </c>
      <c r="T1451" s="68">
        <v>0</v>
      </c>
      <c r="U1451" s="68">
        <v>0</v>
      </c>
      <c r="V1451" s="68">
        <v>0</v>
      </c>
      <c r="W1451" s="68">
        <v>0</v>
      </c>
      <c r="X1451" s="68">
        <v>0</v>
      </c>
      <c r="Y1451" s="68">
        <v>0</v>
      </c>
      <c r="Z1451" s="68">
        <v>0</v>
      </c>
      <c r="AA1451" s="68">
        <v>0</v>
      </c>
      <c r="AB1451" s="68">
        <v>0</v>
      </c>
      <c r="AC1451" s="68">
        <v>0</v>
      </c>
      <c r="AD1451" s="68">
        <v>0</v>
      </c>
      <c r="AE1451" s="68">
        <v>0</v>
      </c>
      <c r="AF1451" s="68">
        <v>0</v>
      </c>
      <c r="AG1451" s="68">
        <v>0</v>
      </c>
      <c r="AH1451" s="68">
        <v>0</v>
      </c>
      <c r="AI1451" s="68">
        <v>0</v>
      </c>
      <c r="AJ1451" s="68">
        <v>0</v>
      </c>
      <c r="AK1451" s="68">
        <v>0</v>
      </c>
      <c r="AL1451" s="68">
        <v>0</v>
      </c>
      <c r="AM1451" s="68">
        <v>0</v>
      </c>
      <c r="AN1451" s="68">
        <v>0</v>
      </c>
      <c r="AO1451" s="68">
        <v>0</v>
      </c>
      <c r="AP1451" s="68" t="s">
        <v>1914</v>
      </c>
      <c r="AQ1451" s="68">
        <v>1</v>
      </c>
      <c r="AR1451" s="68">
        <v>0</v>
      </c>
      <c r="AS1451" s="68">
        <v>0</v>
      </c>
      <c r="AT1451" s="68">
        <v>8</v>
      </c>
      <c r="AU1451" s="68">
        <v>0</v>
      </c>
      <c r="AV1451" s="86">
        <v>6</v>
      </c>
      <c r="AX1451" s="1">
        <v>0</v>
      </c>
      <c r="AY1451" s="1">
        <v>0</v>
      </c>
      <c r="AZ1451" s="68">
        <v>0</v>
      </c>
      <c r="BA1451" s="68">
        <v>0</v>
      </c>
      <c r="EQ1451" s="68">
        <v>10650011</v>
      </c>
      <c r="ER1451" s="175">
        <v>2</v>
      </c>
      <c r="ES1451" s="68">
        <v>650</v>
      </c>
      <c r="ET1451" s="68">
        <v>11</v>
      </c>
      <c r="EU1451" s="68">
        <v>0</v>
      </c>
      <c r="EV1451" s="68">
        <v>150011</v>
      </c>
      <c r="EW1451" s="68" t="s">
        <v>2649</v>
      </c>
      <c r="EX1451" s="68" t="str">
        <f t="shared" si="55"/>
        <v>중형</v>
      </c>
      <c r="GE1451" s="68">
        <v>46200</v>
      </c>
      <c r="GF1451" s="68" t="s">
        <v>5007</v>
      </c>
    </row>
    <row r="1452" spans="6:188" x14ac:dyDescent="0.3">
      <c r="F1452" s="68">
        <v>86077</v>
      </c>
      <c r="G1452" s="68">
        <v>6</v>
      </c>
      <c r="H1452" s="68">
        <v>186077</v>
      </c>
      <c r="I1452" s="68">
        <v>286077</v>
      </c>
      <c r="J1452" s="68" t="s">
        <v>1629</v>
      </c>
      <c r="K1452" s="68" t="s">
        <v>1630</v>
      </c>
      <c r="L1452" s="68">
        <v>0</v>
      </c>
      <c r="M1452" s="68">
        <v>0</v>
      </c>
      <c r="N1452" s="68">
        <v>0</v>
      </c>
      <c r="O1452" s="68">
        <v>55077</v>
      </c>
      <c r="P1452" s="68">
        <v>0</v>
      </c>
      <c r="Q1452" s="68">
        <v>0</v>
      </c>
      <c r="R1452" s="68">
        <v>0</v>
      </c>
      <c r="S1452" s="68">
        <v>0</v>
      </c>
      <c r="T1452" s="68">
        <v>0</v>
      </c>
      <c r="U1452" s="68">
        <v>0</v>
      </c>
      <c r="V1452" s="68">
        <v>0</v>
      </c>
      <c r="W1452" s="68">
        <v>0</v>
      </c>
      <c r="X1452" s="68">
        <v>0</v>
      </c>
      <c r="Y1452" s="68">
        <v>0</v>
      </c>
      <c r="Z1452" s="68">
        <v>0</v>
      </c>
      <c r="AA1452" s="68">
        <v>0</v>
      </c>
      <c r="AB1452" s="68">
        <v>0</v>
      </c>
      <c r="AC1452" s="68">
        <v>0</v>
      </c>
      <c r="AD1452" s="68">
        <v>0</v>
      </c>
      <c r="AE1452" s="68">
        <v>0</v>
      </c>
      <c r="AF1452" s="68">
        <v>0</v>
      </c>
      <c r="AG1452" s="68">
        <v>0</v>
      </c>
      <c r="AH1452" s="68">
        <v>0</v>
      </c>
      <c r="AI1452" s="68">
        <v>0</v>
      </c>
      <c r="AJ1452" s="68">
        <v>0</v>
      </c>
      <c r="AK1452" s="68">
        <v>0</v>
      </c>
      <c r="AL1452" s="68">
        <v>0</v>
      </c>
      <c r="AM1452" s="68">
        <v>0</v>
      </c>
      <c r="AN1452" s="68">
        <v>0</v>
      </c>
      <c r="AO1452" s="68">
        <v>0</v>
      </c>
      <c r="AP1452" s="68" t="s">
        <v>1915</v>
      </c>
      <c r="AQ1452" s="68">
        <v>1</v>
      </c>
      <c r="AR1452" s="68">
        <v>0</v>
      </c>
      <c r="AS1452" s="68">
        <v>0</v>
      </c>
      <c r="AT1452" s="68">
        <v>8</v>
      </c>
      <c r="AU1452" s="68">
        <v>0</v>
      </c>
      <c r="AV1452" s="86">
        <v>6</v>
      </c>
      <c r="AX1452" s="1">
        <v>0</v>
      </c>
      <c r="AY1452" s="1">
        <v>0</v>
      </c>
      <c r="AZ1452" s="68">
        <v>0</v>
      </c>
      <c r="BA1452" s="68">
        <v>0</v>
      </c>
      <c r="EQ1452" s="68">
        <v>10750011</v>
      </c>
      <c r="ER1452" s="175">
        <v>2</v>
      </c>
      <c r="ES1452" s="68">
        <v>650</v>
      </c>
      <c r="ET1452" s="68">
        <v>11</v>
      </c>
      <c r="EU1452" s="68">
        <v>0</v>
      </c>
      <c r="EV1452" s="68">
        <v>150011</v>
      </c>
      <c r="EW1452" s="68" t="s">
        <v>2649</v>
      </c>
      <c r="EX1452" s="68" t="str">
        <f t="shared" si="55"/>
        <v>중형</v>
      </c>
      <c r="GE1452" s="68">
        <v>46300</v>
      </c>
      <c r="GF1452" s="68" t="s">
        <v>5008</v>
      </c>
    </row>
    <row r="1453" spans="6:188" x14ac:dyDescent="0.3">
      <c r="F1453" s="68">
        <v>86078</v>
      </c>
      <c r="G1453" s="68">
        <v>6</v>
      </c>
      <c r="H1453" s="68">
        <v>186078</v>
      </c>
      <c r="I1453" s="68">
        <v>286078</v>
      </c>
      <c r="J1453" s="68" t="s">
        <v>1631</v>
      </c>
      <c r="K1453" s="68" t="s">
        <v>1632</v>
      </c>
      <c r="L1453" s="68">
        <v>0</v>
      </c>
      <c r="M1453" s="68">
        <v>0</v>
      </c>
      <c r="N1453" s="68">
        <v>0</v>
      </c>
      <c r="O1453" s="68">
        <v>55078</v>
      </c>
      <c r="P1453" s="68">
        <v>0</v>
      </c>
      <c r="Q1453" s="68">
        <v>0</v>
      </c>
      <c r="R1453" s="68">
        <v>0</v>
      </c>
      <c r="S1453" s="68">
        <v>0</v>
      </c>
      <c r="T1453" s="68">
        <v>0</v>
      </c>
      <c r="U1453" s="68">
        <v>0</v>
      </c>
      <c r="V1453" s="68">
        <v>0</v>
      </c>
      <c r="W1453" s="68">
        <v>0</v>
      </c>
      <c r="X1453" s="68">
        <v>0</v>
      </c>
      <c r="Y1453" s="68">
        <v>0</v>
      </c>
      <c r="Z1453" s="68">
        <v>0</v>
      </c>
      <c r="AA1453" s="68">
        <v>0</v>
      </c>
      <c r="AB1453" s="68">
        <v>0</v>
      </c>
      <c r="AC1453" s="68">
        <v>0</v>
      </c>
      <c r="AD1453" s="68">
        <v>0</v>
      </c>
      <c r="AE1453" s="68">
        <v>0</v>
      </c>
      <c r="AF1453" s="68">
        <v>0</v>
      </c>
      <c r="AG1453" s="68">
        <v>0</v>
      </c>
      <c r="AH1453" s="68">
        <v>0</v>
      </c>
      <c r="AI1453" s="68">
        <v>0</v>
      </c>
      <c r="AJ1453" s="68">
        <v>0</v>
      </c>
      <c r="AK1453" s="68">
        <v>0</v>
      </c>
      <c r="AL1453" s="68">
        <v>0</v>
      </c>
      <c r="AM1453" s="68">
        <v>0</v>
      </c>
      <c r="AN1453" s="68">
        <v>0</v>
      </c>
      <c r="AO1453" s="68">
        <v>0</v>
      </c>
      <c r="AP1453" s="68" t="s">
        <v>1916</v>
      </c>
      <c r="AQ1453" s="68">
        <v>1</v>
      </c>
      <c r="AR1453" s="68">
        <v>0</v>
      </c>
      <c r="AS1453" s="68">
        <v>0</v>
      </c>
      <c r="AT1453" s="68">
        <v>8</v>
      </c>
      <c r="AU1453" s="68">
        <v>0</v>
      </c>
      <c r="AV1453" s="86">
        <v>6</v>
      </c>
      <c r="AX1453" s="1">
        <v>0</v>
      </c>
      <c r="AY1453" s="1">
        <v>0</v>
      </c>
      <c r="AZ1453" s="68">
        <v>0</v>
      </c>
      <c r="BA1453" s="68">
        <v>0</v>
      </c>
      <c r="EQ1453" s="68">
        <v>10850011</v>
      </c>
      <c r="ER1453" s="175">
        <v>2</v>
      </c>
      <c r="ES1453" s="68">
        <v>650</v>
      </c>
      <c r="ET1453" s="68">
        <v>11</v>
      </c>
      <c r="EU1453" s="68">
        <v>0</v>
      </c>
      <c r="EV1453" s="68">
        <v>150011</v>
      </c>
      <c r="EW1453" s="68" t="s">
        <v>2649</v>
      </c>
      <c r="EX1453" s="68" t="str">
        <f t="shared" si="55"/>
        <v>중형</v>
      </c>
      <c r="GE1453" s="68">
        <v>46301</v>
      </c>
      <c r="GF1453" s="68" t="s">
        <v>5009</v>
      </c>
    </row>
    <row r="1454" spans="6:188" x14ac:dyDescent="0.3">
      <c r="F1454" s="68">
        <v>86079</v>
      </c>
      <c r="G1454" s="68">
        <v>6</v>
      </c>
      <c r="H1454" s="68">
        <v>186079</v>
      </c>
      <c r="I1454" s="68">
        <v>286079</v>
      </c>
      <c r="J1454" s="68" t="s">
        <v>1633</v>
      </c>
      <c r="K1454" s="68" t="s">
        <v>1634</v>
      </c>
      <c r="L1454" s="68">
        <v>0</v>
      </c>
      <c r="M1454" s="68">
        <v>0</v>
      </c>
      <c r="N1454" s="68">
        <v>0</v>
      </c>
      <c r="O1454" s="68">
        <v>55079</v>
      </c>
      <c r="P1454" s="68">
        <v>0</v>
      </c>
      <c r="Q1454" s="68">
        <v>0</v>
      </c>
      <c r="R1454" s="68">
        <v>0</v>
      </c>
      <c r="S1454" s="68">
        <v>0</v>
      </c>
      <c r="T1454" s="68">
        <v>0</v>
      </c>
      <c r="U1454" s="68">
        <v>0</v>
      </c>
      <c r="V1454" s="68">
        <v>0</v>
      </c>
      <c r="W1454" s="68">
        <v>0</v>
      </c>
      <c r="X1454" s="68">
        <v>0</v>
      </c>
      <c r="Y1454" s="68">
        <v>0</v>
      </c>
      <c r="Z1454" s="68">
        <v>0</v>
      </c>
      <c r="AA1454" s="68">
        <v>0</v>
      </c>
      <c r="AB1454" s="68">
        <v>0</v>
      </c>
      <c r="AC1454" s="68">
        <v>0</v>
      </c>
      <c r="AD1454" s="68">
        <v>0</v>
      </c>
      <c r="AE1454" s="68">
        <v>0</v>
      </c>
      <c r="AF1454" s="68">
        <v>0</v>
      </c>
      <c r="AG1454" s="68">
        <v>0</v>
      </c>
      <c r="AH1454" s="68">
        <v>0</v>
      </c>
      <c r="AI1454" s="68">
        <v>0</v>
      </c>
      <c r="AJ1454" s="68">
        <v>0</v>
      </c>
      <c r="AK1454" s="68">
        <v>0</v>
      </c>
      <c r="AL1454" s="68">
        <v>0</v>
      </c>
      <c r="AM1454" s="68">
        <v>0</v>
      </c>
      <c r="AN1454" s="68">
        <v>0</v>
      </c>
      <c r="AO1454" s="68">
        <v>0</v>
      </c>
      <c r="AP1454" s="68" t="s">
        <v>1917</v>
      </c>
      <c r="AQ1454" s="68">
        <v>1</v>
      </c>
      <c r="AR1454" s="68">
        <v>0</v>
      </c>
      <c r="AS1454" s="68">
        <v>0</v>
      </c>
      <c r="AT1454" s="68">
        <v>8</v>
      </c>
      <c r="AU1454" s="68">
        <v>0</v>
      </c>
      <c r="AV1454" s="86">
        <v>6</v>
      </c>
      <c r="AX1454" s="1">
        <v>0</v>
      </c>
      <c r="AY1454" s="1">
        <v>0</v>
      </c>
      <c r="AZ1454" s="68">
        <v>0</v>
      </c>
      <c r="BA1454" s="68">
        <v>0</v>
      </c>
      <c r="EQ1454" s="68">
        <v>10950011</v>
      </c>
      <c r="ER1454" s="175">
        <v>2</v>
      </c>
      <c r="ES1454" s="68">
        <v>650</v>
      </c>
      <c r="ET1454" s="68">
        <v>11</v>
      </c>
      <c r="EU1454" s="68">
        <v>0</v>
      </c>
      <c r="EV1454" s="68">
        <v>150011</v>
      </c>
      <c r="EW1454" s="68" t="s">
        <v>2649</v>
      </c>
      <c r="EX1454" s="68" t="str">
        <f t="shared" si="55"/>
        <v>중형</v>
      </c>
      <c r="GE1454" s="68">
        <v>46302</v>
      </c>
      <c r="GF1454" s="68" t="s">
        <v>5010</v>
      </c>
    </row>
    <row r="1455" spans="6:188" x14ac:dyDescent="0.3">
      <c r="F1455" s="68">
        <v>86080</v>
      </c>
      <c r="G1455" s="68">
        <v>6</v>
      </c>
      <c r="H1455" s="68">
        <v>186080</v>
      </c>
      <c r="I1455" s="68">
        <v>286080</v>
      </c>
      <c r="J1455" s="68" t="s">
        <v>1635</v>
      </c>
      <c r="K1455" s="68" t="s">
        <v>1636</v>
      </c>
      <c r="L1455" s="68">
        <v>0</v>
      </c>
      <c r="M1455" s="68">
        <v>0</v>
      </c>
      <c r="N1455" s="68">
        <v>0</v>
      </c>
      <c r="O1455" s="68">
        <v>55080</v>
      </c>
      <c r="P1455" s="68">
        <v>0</v>
      </c>
      <c r="Q1455" s="68">
        <v>0</v>
      </c>
      <c r="R1455" s="68">
        <v>0</v>
      </c>
      <c r="S1455" s="68">
        <v>0</v>
      </c>
      <c r="T1455" s="68">
        <v>0</v>
      </c>
      <c r="U1455" s="68">
        <v>0</v>
      </c>
      <c r="V1455" s="68">
        <v>0</v>
      </c>
      <c r="W1455" s="68">
        <v>0</v>
      </c>
      <c r="X1455" s="68">
        <v>0</v>
      </c>
      <c r="Y1455" s="68">
        <v>0</v>
      </c>
      <c r="Z1455" s="68">
        <v>0</v>
      </c>
      <c r="AA1455" s="68">
        <v>0</v>
      </c>
      <c r="AB1455" s="68">
        <v>0</v>
      </c>
      <c r="AC1455" s="68">
        <v>0</v>
      </c>
      <c r="AD1455" s="68">
        <v>0</v>
      </c>
      <c r="AE1455" s="68">
        <v>0</v>
      </c>
      <c r="AF1455" s="68">
        <v>0</v>
      </c>
      <c r="AG1455" s="68">
        <v>0</v>
      </c>
      <c r="AH1455" s="68">
        <v>0</v>
      </c>
      <c r="AI1455" s="68">
        <v>0</v>
      </c>
      <c r="AJ1455" s="68">
        <v>0</v>
      </c>
      <c r="AK1455" s="68">
        <v>0</v>
      </c>
      <c r="AL1455" s="68">
        <v>0</v>
      </c>
      <c r="AM1455" s="68">
        <v>0</v>
      </c>
      <c r="AN1455" s="68">
        <v>0</v>
      </c>
      <c r="AO1455" s="68">
        <v>0</v>
      </c>
      <c r="AP1455" s="68" t="s">
        <v>1918</v>
      </c>
      <c r="AQ1455" s="68">
        <v>1</v>
      </c>
      <c r="AR1455" s="68">
        <v>0</v>
      </c>
      <c r="AS1455" s="68">
        <v>0</v>
      </c>
      <c r="AT1455" s="68">
        <v>8</v>
      </c>
      <c r="AU1455" s="68">
        <v>0</v>
      </c>
      <c r="AV1455" s="86">
        <v>6</v>
      </c>
      <c r="AX1455" s="1">
        <v>0</v>
      </c>
      <c r="AY1455" s="1">
        <v>0</v>
      </c>
      <c r="AZ1455" s="68">
        <v>0</v>
      </c>
      <c r="BA1455" s="68">
        <v>0</v>
      </c>
      <c r="EQ1455" s="68">
        <v>11050011</v>
      </c>
      <c r="ER1455" s="175">
        <v>2</v>
      </c>
      <c r="ES1455" s="68">
        <v>650</v>
      </c>
      <c r="ET1455" s="68">
        <v>11</v>
      </c>
      <c r="EU1455" s="68">
        <v>0</v>
      </c>
      <c r="EV1455" s="68">
        <v>150011</v>
      </c>
      <c r="EW1455" s="68" t="s">
        <v>2649</v>
      </c>
      <c r="EX1455" s="68" t="str">
        <f t="shared" si="55"/>
        <v>중형</v>
      </c>
      <c r="GE1455" s="68">
        <v>46303</v>
      </c>
      <c r="GF1455" s="68" t="s">
        <v>5011</v>
      </c>
    </row>
    <row r="1456" spans="6:188" x14ac:dyDescent="0.3">
      <c r="F1456" s="68">
        <v>86081</v>
      </c>
      <c r="G1456" s="68">
        <v>6</v>
      </c>
      <c r="H1456" s="68">
        <v>186081</v>
      </c>
      <c r="I1456" s="68">
        <v>286081</v>
      </c>
      <c r="J1456" s="68" t="s">
        <v>1637</v>
      </c>
      <c r="K1456" s="68" t="s">
        <v>1638</v>
      </c>
      <c r="L1456" s="68">
        <v>0</v>
      </c>
      <c r="M1456" s="68">
        <v>0</v>
      </c>
      <c r="N1456" s="68">
        <v>0</v>
      </c>
      <c r="O1456" s="68">
        <v>55081</v>
      </c>
      <c r="P1456" s="68">
        <v>0</v>
      </c>
      <c r="Q1456" s="68">
        <v>0</v>
      </c>
      <c r="R1456" s="68">
        <v>0</v>
      </c>
      <c r="S1456" s="68">
        <v>0</v>
      </c>
      <c r="T1456" s="68">
        <v>0</v>
      </c>
      <c r="U1456" s="68">
        <v>0</v>
      </c>
      <c r="V1456" s="68">
        <v>0</v>
      </c>
      <c r="W1456" s="68">
        <v>0</v>
      </c>
      <c r="X1456" s="68">
        <v>0</v>
      </c>
      <c r="Y1456" s="68">
        <v>0</v>
      </c>
      <c r="Z1456" s="68">
        <v>0</v>
      </c>
      <c r="AA1456" s="68">
        <v>0</v>
      </c>
      <c r="AB1456" s="68">
        <v>0</v>
      </c>
      <c r="AC1456" s="68">
        <v>0</v>
      </c>
      <c r="AD1456" s="68">
        <v>0</v>
      </c>
      <c r="AE1456" s="68">
        <v>0</v>
      </c>
      <c r="AF1456" s="68">
        <v>0</v>
      </c>
      <c r="AG1456" s="68">
        <v>0</v>
      </c>
      <c r="AH1456" s="68">
        <v>0</v>
      </c>
      <c r="AI1456" s="68">
        <v>0</v>
      </c>
      <c r="AJ1456" s="68">
        <v>0</v>
      </c>
      <c r="AK1456" s="68">
        <v>0</v>
      </c>
      <c r="AL1456" s="68">
        <v>0</v>
      </c>
      <c r="AM1456" s="68">
        <v>0</v>
      </c>
      <c r="AN1456" s="68">
        <v>0</v>
      </c>
      <c r="AO1456" s="68">
        <v>0</v>
      </c>
      <c r="AP1456" s="68" t="s">
        <v>1919</v>
      </c>
      <c r="AQ1456" s="68">
        <v>1</v>
      </c>
      <c r="AR1456" s="68">
        <v>0</v>
      </c>
      <c r="AS1456" s="68">
        <v>0</v>
      </c>
      <c r="AT1456" s="68">
        <v>8</v>
      </c>
      <c r="AU1456" s="68">
        <v>0</v>
      </c>
      <c r="AV1456" s="86">
        <v>6</v>
      </c>
      <c r="AX1456" s="1">
        <v>0</v>
      </c>
      <c r="AY1456" s="1">
        <v>0</v>
      </c>
      <c r="AZ1456" s="68">
        <v>0</v>
      </c>
      <c r="BA1456" s="68">
        <v>0</v>
      </c>
      <c r="EQ1456" s="68">
        <v>11150011</v>
      </c>
      <c r="ER1456" s="175">
        <v>2</v>
      </c>
      <c r="ES1456" s="68">
        <v>650</v>
      </c>
      <c r="ET1456" s="68">
        <v>11</v>
      </c>
      <c r="EU1456" s="68">
        <v>0</v>
      </c>
      <c r="EV1456" s="68">
        <v>150011</v>
      </c>
      <c r="EW1456" s="68" t="s">
        <v>2649</v>
      </c>
      <c r="EX1456" s="68" t="str">
        <f t="shared" si="55"/>
        <v>중형</v>
      </c>
      <c r="GE1456" s="68">
        <v>46304</v>
      </c>
      <c r="GF1456" s="68" t="s">
        <v>5012</v>
      </c>
    </row>
    <row r="1457" spans="6:188" x14ac:dyDescent="0.3">
      <c r="F1457" s="68">
        <v>86082</v>
      </c>
      <c r="G1457" s="68">
        <v>6</v>
      </c>
      <c r="H1457" s="68">
        <v>186082</v>
      </c>
      <c r="I1457" s="68">
        <v>286082</v>
      </c>
      <c r="J1457" s="68" t="s">
        <v>1639</v>
      </c>
      <c r="K1457" s="68" t="s">
        <v>1640</v>
      </c>
      <c r="L1457" s="68">
        <v>0</v>
      </c>
      <c r="M1457" s="68">
        <v>0</v>
      </c>
      <c r="N1457" s="68">
        <v>0</v>
      </c>
      <c r="O1457" s="68">
        <v>55082</v>
      </c>
      <c r="P1457" s="68">
        <v>0</v>
      </c>
      <c r="Q1457" s="68">
        <v>0</v>
      </c>
      <c r="R1457" s="68">
        <v>0</v>
      </c>
      <c r="S1457" s="68">
        <v>0</v>
      </c>
      <c r="T1457" s="68">
        <v>0</v>
      </c>
      <c r="U1457" s="68">
        <v>0</v>
      </c>
      <c r="V1457" s="68">
        <v>0</v>
      </c>
      <c r="W1457" s="68">
        <v>0</v>
      </c>
      <c r="X1457" s="68">
        <v>0</v>
      </c>
      <c r="Y1457" s="68">
        <v>0</v>
      </c>
      <c r="Z1457" s="68">
        <v>0</v>
      </c>
      <c r="AA1457" s="68">
        <v>0</v>
      </c>
      <c r="AB1457" s="68">
        <v>0</v>
      </c>
      <c r="AC1457" s="68">
        <v>0</v>
      </c>
      <c r="AD1457" s="68">
        <v>0</v>
      </c>
      <c r="AE1457" s="68">
        <v>0</v>
      </c>
      <c r="AF1457" s="68">
        <v>0</v>
      </c>
      <c r="AG1457" s="68">
        <v>0</v>
      </c>
      <c r="AH1457" s="68">
        <v>0</v>
      </c>
      <c r="AI1457" s="68">
        <v>0</v>
      </c>
      <c r="AJ1457" s="68">
        <v>0</v>
      </c>
      <c r="AK1457" s="68">
        <v>0</v>
      </c>
      <c r="AL1457" s="68">
        <v>0</v>
      </c>
      <c r="AM1457" s="68">
        <v>0</v>
      </c>
      <c r="AN1457" s="68">
        <v>0</v>
      </c>
      <c r="AO1457" s="68">
        <v>0</v>
      </c>
      <c r="AP1457" s="68" t="s">
        <v>1920</v>
      </c>
      <c r="AQ1457" s="68">
        <v>1</v>
      </c>
      <c r="AR1457" s="68">
        <v>0</v>
      </c>
      <c r="AS1457" s="68">
        <v>0</v>
      </c>
      <c r="AT1457" s="68">
        <v>8</v>
      </c>
      <c r="AU1457" s="68">
        <v>0</v>
      </c>
      <c r="AV1457" s="86">
        <v>6</v>
      </c>
      <c r="AX1457" s="1">
        <v>0</v>
      </c>
      <c r="AY1457" s="1">
        <v>0</v>
      </c>
      <c r="AZ1457" s="68">
        <v>0</v>
      </c>
      <c r="BA1457" s="68">
        <v>0</v>
      </c>
      <c r="EQ1457" s="68">
        <v>11250011</v>
      </c>
      <c r="ER1457" s="175">
        <v>2</v>
      </c>
      <c r="ES1457" s="68">
        <v>650</v>
      </c>
      <c r="ET1457" s="68">
        <v>11</v>
      </c>
      <c r="EU1457" s="68">
        <v>0</v>
      </c>
      <c r="EV1457" s="68">
        <v>150011</v>
      </c>
      <c r="EW1457" s="68" t="s">
        <v>2649</v>
      </c>
      <c r="EX1457" s="68" t="str">
        <f t="shared" si="55"/>
        <v>중형</v>
      </c>
      <c r="GE1457" s="68">
        <v>46305</v>
      </c>
      <c r="GF1457" s="68" t="s">
        <v>5013</v>
      </c>
    </row>
    <row r="1458" spans="6:188" x14ac:dyDescent="0.3">
      <c r="F1458" s="68">
        <v>86083</v>
      </c>
      <c r="G1458" s="68">
        <v>6</v>
      </c>
      <c r="H1458" s="68">
        <v>186083</v>
      </c>
      <c r="I1458" s="68">
        <v>286083</v>
      </c>
      <c r="J1458" s="68" t="s">
        <v>1641</v>
      </c>
      <c r="K1458" s="68" t="s">
        <v>1642</v>
      </c>
      <c r="L1458" s="68">
        <v>0</v>
      </c>
      <c r="M1458" s="68">
        <v>0</v>
      </c>
      <c r="N1458" s="68">
        <v>0</v>
      </c>
      <c r="O1458" s="68">
        <v>55083</v>
      </c>
      <c r="P1458" s="68">
        <v>0</v>
      </c>
      <c r="Q1458" s="68">
        <v>0</v>
      </c>
      <c r="R1458" s="68">
        <v>0</v>
      </c>
      <c r="S1458" s="68">
        <v>0</v>
      </c>
      <c r="T1458" s="68">
        <v>0</v>
      </c>
      <c r="U1458" s="68">
        <v>0</v>
      </c>
      <c r="V1458" s="68">
        <v>0</v>
      </c>
      <c r="W1458" s="68">
        <v>0</v>
      </c>
      <c r="X1458" s="68">
        <v>0</v>
      </c>
      <c r="Y1458" s="68">
        <v>0</v>
      </c>
      <c r="Z1458" s="68">
        <v>0</v>
      </c>
      <c r="AA1458" s="68">
        <v>0</v>
      </c>
      <c r="AB1458" s="68">
        <v>0</v>
      </c>
      <c r="AC1458" s="68">
        <v>0</v>
      </c>
      <c r="AD1458" s="68">
        <v>0</v>
      </c>
      <c r="AE1458" s="68">
        <v>0</v>
      </c>
      <c r="AF1458" s="68">
        <v>0</v>
      </c>
      <c r="AG1458" s="68">
        <v>0</v>
      </c>
      <c r="AH1458" s="68">
        <v>0</v>
      </c>
      <c r="AI1458" s="68">
        <v>0</v>
      </c>
      <c r="AJ1458" s="68">
        <v>0</v>
      </c>
      <c r="AK1458" s="68">
        <v>0</v>
      </c>
      <c r="AL1458" s="68">
        <v>0</v>
      </c>
      <c r="AM1458" s="68">
        <v>0</v>
      </c>
      <c r="AN1458" s="68">
        <v>0</v>
      </c>
      <c r="AO1458" s="68">
        <v>0</v>
      </c>
      <c r="AP1458" s="68" t="s">
        <v>1921</v>
      </c>
      <c r="AQ1458" s="68">
        <v>1</v>
      </c>
      <c r="AR1458" s="68">
        <v>0</v>
      </c>
      <c r="AS1458" s="68">
        <v>0</v>
      </c>
      <c r="AT1458" s="68">
        <v>8</v>
      </c>
      <c r="AU1458" s="68">
        <v>0</v>
      </c>
      <c r="AV1458" s="86">
        <v>6</v>
      </c>
      <c r="AX1458" s="1">
        <v>0</v>
      </c>
      <c r="AY1458" s="1">
        <v>0</v>
      </c>
      <c r="AZ1458" s="68">
        <v>0</v>
      </c>
      <c r="BA1458" s="68">
        <v>0</v>
      </c>
      <c r="EQ1458" s="68">
        <v>20150011</v>
      </c>
      <c r="ER1458" s="175">
        <v>2</v>
      </c>
      <c r="ES1458" s="68">
        <v>650</v>
      </c>
      <c r="ET1458" s="68">
        <v>11</v>
      </c>
      <c r="EU1458" s="68">
        <v>0</v>
      </c>
      <c r="EV1458" s="68">
        <v>150011</v>
      </c>
      <c r="EW1458" s="68" t="s">
        <v>2649</v>
      </c>
      <c r="EX1458" s="68" t="str">
        <f t="shared" si="55"/>
        <v>중형</v>
      </c>
      <c r="GE1458" s="68">
        <v>46306</v>
      </c>
      <c r="GF1458" s="68" t="s">
        <v>5014</v>
      </c>
    </row>
    <row r="1459" spans="6:188" x14ac:dyDescent="0.3">
      <c r="F1459" s="68">
        <v>86084</v>
      </c>
      <c r="G1459" s="68">
        <v>6</v>
      </c>
      <c r="H1459" s="68">
        <v>186084</v>
      </c>
      <c r="I1459" s="68">
        <v>286084</v>
      </c>
      <c r="J1459" s="68" t="s">
        <v>1643</v>
      </c>
      <c r="K1459" s="68" t="s">
        <v>1644</v>
      </c>
      <c r="L1459" s="68">
        <v>0</v>
      </c>
      <c r="M1459" s="68">
        <v>0</v>
      </c>
      <c r="N1459" s="68">
        <v>0</v>
      </c>
      <c r="O1459" s="68">
        <v>55084</v>
      </c>
      <c r="P1459" s="68">
        <v>0</v>
      </c>
      <c r="Q1459" s="68">
        <v>0</v>
      </c>
      <c r="R1459" s="68">
        <v>0</v>
      </c>
      <c r="S1459" s="68">
        <v>0</v>
      </c>
      <c r="T1459" s="68">
        <v>0</v>
      </c>
      <c r="U1459" s="68">
        <v>0</v>
      </c>
      <c r="V1459" s="68">
        <v>0</v>
      </c>
      <c r="W1459" s="68">
        <v>0</v>
      </c>
      <c r="X1459" s="68">
        <v>0</v>
      </c>
      <c r="Y1459" s="68">
        <v>0</v>
      </c>
      <c r="Z1459" s="68">
        <v>0</v>
      </c>
      <c r="AA1459" s="68">
        <v>0</v>
      </c>
      <c r="AB1459" s="68">
        <v>0</v>
      </c>
      <c r="AC1459" s="68">
        <v>0</v>
      </c>
      <c r="AD1459" s="68">
        <v>0</v>
      </c>
      <c r="AE1459" s="68">
        <v>0</v>
      </c>
      <c r="AF1459" s="68">
        <v>0</v>
      </c>
      <c r="AG1459" s="68">
        <v>0</v>
      </c>
      <c r="AH1459" s="68">
        <v>0</v>
      </c>
      <c r="AI1459" s="68">
        <v>0</v>
      </c>
      <c r="AJ1459" s="68">
        <v>0</v>
      </c>
      <c r="AK1459" s="68">
        <v>0</v>
      </c>
      <c r="AL1459" s="68">
        <v>0</v>
      </c>
      <c r="AM1459" s="68">
        <v>0</v>
      </c>
      <c r="AN1459" s="68">
        <v>0</v>
      </c>
      <c r="AO1459" s="68">
        <v>0</v>
      </c>
      <c r="AP1459" s="68" t="s">
        <v>1922</v>
      </c>
      <c r="AQ1459" s="68">
        <v>1</v>
      </c>
      <c r="AR1459" s="68">
        <v>0</v>
      </c>
      <c r="AS1459" s="68">
        <v>0</v>
      </c>
      <c r="AT1459" s="68">
        <v>8</v>
      </c>
      <c r="AU1459" s="68">
        <v>0</v>
      </c>
      <c r="AV1459" s="86">
        <v>6</v>
      </c>
      <c r="AX1459" s="1">
        <v>0</v>
      </c>
      <c r="AY1459" s="1">
        <v>0</v>
      </c>
      <c r="AZ1459" s="68">
        <v>0</v>
      </c>
      <c r="BA1459" s="68">
        <v>0</v>
      </c>
      <c r="EQ1459" s="68">
        <v>20250011</v>
      </c>
      <c r="ER1459" s="175">
        <v>2</v>
      </c>
      <c r="ES1459" s="68">
        <v>650</v>
      </c>
      <c r="ET1459" s="68">
        <v>11</v>
      </c>
      <c r="EU1459" s="68">
        <v>0</v>
      </c>
      <c r="EV1459" s="68">
        <v>150011</v>
      </c>
      <c r="EW1459" s="68" t="s">
        <v>2649</v>
      </c>
      <c r="EX1459" s="68" t="str">
        <f t="shared" si="55"/>
        <v>중형</v>
      </c>
      <c r="GE1459" s="68">
        <v>46307</v>
      </c>
      <c r="GF1459" s="68" t="s">
        <v>5015</v>
      </c>
    </row>
    <row r="1460" spans="6:188" x14ac:dyDescent="0.3">
      <c r="F1460" s="68">
        <v>86085</v>
      </c>
      <c r="G1460" s="68">
        <v>6</v>
      </c>
      <c r="H1460" s="68">
        <v>186085</v>
      </c>
      <c r="I1460" s="68">
        <v>286085</v>
      </c>
      <c r="J1460" s="68" t="s">
        <v>1645</v>
      </c>
      <c r="K1460" s="68" t="s">
        <v>1646</v>
      </c>
      <c r="L1460" s="68">
        <v>0</v>
      </c>
      <c r="M1460" s="68">
        <v>0</v>
      </c>
      <c r="N1460" s="68">
        <v>0</v>
      </c>
      <c r="O1460" s="68">
        <v>55085</v>
      </c>
      <c r="P1460" s="68">
        <v>0</v>
      </c>
      <c r="Q1460" s="68">
        <v>0</v>
      </c>
      <c r="R1460" s="68">
        <v>0</v>
      </c>
      <c r="S1460" s="68">
        <v>0</v>
      </c>
      <c r="T1460" s="68">
        <v>0</v>
      </c>
      <c r="U1460" s="68">
        <v>0</v>
      </c>
      <c r="V1460" s="68">
        <v>0</v>
      </c>
      <c r="W1460" s="68">
        <v>0</v>
      </c>
      <c r="X1460" s="68">
        <v>0</v>
      </c>
      <c r="Y1460" s="68">
        <v>0</v>
      </c>
      <c r="Z1460" s="68">
        <v>0</v>
      </c>
      <c r="AA1460" s="68">
        <v>0</v>
      </c>
      <c r="AB1460" s="68">
        <v>0</v>
      </c>
      <c r="AC1460" s="68">
        <v>0</v>
      </c>
      <c r="AD1460" s="68">
        <v>0</v>
      </c>
      <c r="AE1460" s="68">
        <v>0</v>
      </c>
      <c r="AF1460" s="68">
        <v>0</v>
      </c>
      <c r="AG1460" s="68">
        <v>0</v>
      </c>
      <c r="AH1460" s="68">
        <v>0</v>
      </c>
      <c r="AI1460" s="68">
        <v>0</v>
      </c>
      <c r="AJ1460" s="68">
        <v>0</v>
      </c>
      <c r="AK1460" s="68">
        <v>0</v>
      </c>
      <c r="AL1460" s="68">
        <v>0</v>
      </c>
      <c r="AM1460" s="68">
        <v>0</v>
      </c>
      <c r="AN1460" s="68">
        <v>0</v>
      </c>
      <c r="AO1460" s="68">
        <v>0</v>
      </c>
      <c r="AP1460" s="68" t="s">
        <v>1923</v>
      </c>
      <c r="AQ1460" s="68">
        <v>1</v>
      </c>
      <c r="AR1460" s="68">
        <v>0</v>
      </c>
      <c r="AS1460" s="68">
        <v>0</v>
      </c>
      <c r="AT1460" s="68">
        <v>8</v>
      </c>
      <c r="AU1460" s="68">
        <v>0</v>
      </c>
      <c r="AV1460" s="86">
        <v>6</v>
      </c>
      <c r="AX1460" s="1">
        <v>0</v>
      </c>
      <c r="AY1460" s="1">
        <v>0</v>
      </c>
      <c r="AZ1460" s="68">
        <v>0</v>
      </c>
      <c r="BA1460" s="68">
        <v>0</v>
      </c>
      <c r="EQ1460" s="68">
        <v>20350011</v>
      </c>
      <c r="ER1460" s="175">
        <v>2</v>
      </c>
      <c r="ES1460" s="68">
        <v>650</v>
      </c>
      <c r="ET1460" s="68">
        <v>11</v>
      </c>
      <c r="EU1460" s="68">
        <v>0</v>
      </c>
      <c r="EV1460" s="68">
        <v>150011</v>
      </c>
      <c r="EW1460" s="68" t="s">
        <v>2649</v>
      </c>
      <c r="EX1460" s="68" t="str">
        <f t="shared" si="55"/>
        <v>중형</v>
      </c>
      <c r="GE1460" s="68">
        <v>46308</v>
      </c>
      <c r="GF1460" s="68" t="s">
        <v>5016</v>
      </c>
    </row>
    <row r="1461" spans="6:188" x14ac:dyDescent="0.3">
      <c r="F1461" s="68">
        <v>86086</v>
      </c>
      <c r="G1461" s="68">
        <v>6</v>
      </c>
      <c r="H1461" s="68">
        <v>186086</v>
      </c>
      <c r="I1461" s="68">
        <v>286086</v>
      </c>
      <c r="J1461" s="68" t="s">
        <v>1647</v>
      </c>
      <c r="K1461" s="68" t="s">
        <v>1648</v>
      </c>
      <c r="L1461" s="68">
        <v>0</v>
      </c>
      <c r="M1461" s="68">
        <v>0</v>
      </c>
      <c r="N1461" s="68">
        <v>0</v>
      </c>
      <c r="O1461" s="68">
        <v>55086</v>
      </c>
      <c r="P1461" s="68">
        <v>0</v>
      </c>
      <c r="Q1461" s="68">
        <v>0</v>
      </c>
      <c r="R1461" s="68">
        <v>0</v>
      </c>
      <c r="S1461" s="68">
        <v>0</v>
      </c>
      <c r="T1461" s="68">
        <v>0</v>
      </c>
      <c r="U1461" s="68">
        <v>0</v>
      </c>
      <c r="V1461" s="68">
        <v>0</v>
      </c>
      <c r="W1461" s="68">
        <v>0</v>
      </c>
      <c r="X1461" s="68">
        <v>0</v>
      </c>
      <c r="Y1461" s="68">
        <v>0</v>
      </c>
      <c r="Z1461" s="68">
        <v>0</v>
      </c>
      <c r="AA1461" s="68">
        <v>0</v>
      </c>
      <c r="AB1461" s="68">
        <v>0</v>
      </c>
      <c r="AC1461" s="68">
        <v>0</v>
      </c>
      <c r="AD1461" s="68">
        <v>0</v>
      </c>
      <c r="AE1461" s="68">
        <v>0</v>
      </c>
      <c r="AF1461" s="68">
        <v>0</v>
      </c>
      <c r="AG1461" s="68">
        <v>0</v>
      </c>
      <c r="AH1461" s="68">
        <v>0</v>
      </c>
      <c r="AI1461" s="68">
        <v>0</v>
      </c>
      <c r="AJ1461" s="68">
        <v>0</v>
      </c>
      <c r="AK1461" s="68">
        <v>0</v>
      </c>
      <c r="AL1461" s="68">
        <v>0</v>
      </c>
      <c r="AM1461" s="68">
        <v>0</v>
      </c>
      <c r="AN1461" s="68">
        <v>0</v>
      </c>
      <c r="AO1461" s="68">
        <v>0</v>
      </c>
      <c r="AP1461" s="68" t="s">
        <v>1924</v>
      </c>
      <c r="AQ1461" s="68">
        <v>1</v>
      </c>
      <c r="AR1461" s="68">
        <v>0</v>
      </c>
      <c r="AS1461" s="68">
        <v>0</v>
      </c>
      <c r="AT1461" s="68">
        <v>8</v>
      </c>
      <c r="AU1461" s="68">
        <v>0</v>
      </c>
      <c r="AV1461" s="86">
        <v>6</v>
      </c>
      <c r="AX1461" s="1">
        <v>0</v>
      </c>
      <c r="AY1461" s="1">
        <v>0</v>
      </c>
      <c r="AZ1461" s="68">
        <v>0</v>
      </c>
      <c r="BA1461" s="68">
        <v>0</v>
      </c>
      <c r="EQ1461" s="68">
        <v>20450011</v>
      </c>
      <c r="ER1461" s="175">
        <v>2</v>
      </c>
      <c r="ES1461" s="68">
        <v>650</v>
      </c>
      <c r="ET1461" s="68">
        <v>11</v>
      </c>
      <c r="EU1461" s="68">
        <v>0</v>
      </c>
      <c r="EV1461" s="68">
        <v>150011</v>
      </c>
      <c r="EW1461" s="68" t="s">
        <v>2649</v>
      </c>
      <c r="EX1461" s="68" t="str">
        <f t="shared" si="55"/>
        <v>중형</v>
      </c>
      <c r="GE1461" s="68">
        <v>46309</v>
      </c>
      <c r="GF1461" s="68" t="s">
        <v>5017</v>
      </c>
    </row>
    <row r="1462" spans="6:188" x14ac:dyDescent="0.3">
      <c r="F1462" s="68">
        <v>86087</v>
      </c>
      <c r="G1462" s="68">
        <v>6</v>
      </c>
      <c r="H1462" s="68">
        <v>186087</v>
      </c>
      <c r="I1462" s="68">
        <v>286087</v>
      </c>
      <c r="J1462" s="68" t="s">
        <v>1649</v>
      </c>
      <c r="K1462" s="68" t="s">
        <v>1650</v>
      </c>
      <c r="L1462" s="68">
        <v>0</v>
      </c>
      <c r="M1462" s="68">
        <v>0</v>
      </c>
      <c r="N1462" s="68">
        <v>0</v>
      </c>
      <c r="O1462" s="68">
        <v>55087</v>
      </c>
      <c r="P1462" s="68">
        <v>0</v>
      </c>
      <c r="Q1462" s="68">
        <v>0</v>
      </c>
      <c r="R1462" s="68">
        <v>0</v>
      </c>
      <c r="S1462" s="68">
        <v>0</v>
      </c>
      <c r="T1462" s="68">
        <v>0</v>
      </c>
      <c r="U1462" s="68">
        <v>0</v>
      </c>
      <c r="V1462" s="68">
        <v>0</v>
      </c>
      <c r="W1462" s="68">
        <v>0</v>
      </c>
      <c r="X1462" s="68">
        <v>0</v>
      </c>
      <c r="Y1462" s="68">
        <v>0</v>
      </c>
      <c r="Z1462" s="68">
        <v>0</v>
      </c>
      <c r="AA1462" s="68">
        <v>0</v>
      </c>
      <c r="AB1462" s="68">
        <v>0</v>
      </c>
      <c r="AC1462" s="68">
        <v>0</v>
      </c>
      <c r="AD1462" s="68">
        <v>0</v>
      </c>
      <c r="AE1462" s="68">
        <v>0</v>
      </c>
      <c r="AF1462" s="68">
        <v>0</v>
      </c>
      <c r="AG1462" s="68">
        <v>0</v>
      </c>
      <c r="AH1462" s="68">
        <v>0</v>
      </c>
      <c r="AI1462" s="68">
        <v>0</v>
      </c>
      <c r="AJ1462" s="68">
        <v>0</v>
      </c>
      <c r="AK1462" s="68">
        <v>0</v>
      </c>
      <c r="AL1462" s="68">
        <v>0</v>
      </c>
      <c r="AM1462" s="68">
        <v>0</v>
      </c>
      <c r="AN1462" s="68">
        <v>0</v>
      </c>
      <c r="AO1462" s="68">
        <v>0</v>
      </c>
      <c r="AP1462" s="68" t="s">
        <v>1925</v>
      </c>
      <c r="AQ1462" s="68">
        <v>1</v>
      </c>
      <c r="AR1462" s="68">
        <v>0</v>
      </c>
      <c r="AS1462" s="68">
        <v>0</v>
      </c>
      <c r="AT1462" s="68">
        <v>8</v>
      </c>
      <c r="AU1462" s="68">
        <v>0</v>
      </c>
      <c r="AV1462" s="86">
        <v>6</v>
      </c>
      <c r="AX1462" s="1">
        <v>0</v>
      </c>
      <c r="AY1462" s="1">
        <v>0</v>
      </c>
      <c r="AZ1462" s="68">
        <v>0</v>
      </c>
      <c r="BA1462" s="68">
        <v>0</v>
      </c>
      <c r="EQ1462" s="68">
        <v>20550011</v>
      </c>
      <c r="ER1462" s="175">
        <v>2</v>
      </c>
      <c r="ES1462" s="68">
        <v>650</v>
      </c>
      <c r="ET1462" s="68">
        <v>11</v>
      </c>
      <c r="EU1462" s="68">
        <v>0</v>
      </c>
      <c r="EV1462" s="68">
        <v>150011</v>
      </c>
      <c r="EW1462" s="68" t="s">
        <v>2649</v>
      </c>
      <c r="EX1462" s="68" t="str">
        <f t="shared" si="55"/>
        <v>중형</v>
      </c>
      <c r="GE1462" s="68">
        <v>46400</v>
      </c>
      <c r="GF1462" s="68" t="s">
        <v>5018</v>
      </c>
    </row>
    <row r="1463" spans="6:188" x14ac:dyDescent="0.3">
      <c r="F1463" s="68">
        <v>86088</v>
      </c>
      <c r="G1463" s="68">
        <v>6</v>
      </c>
      <c r="H1463" s="68">
        <v>186088</v>
      </c>
      <c r="I1463" s="68">
        <v>286088</v>
      </c>
      <c r="J1463" s="68" t="s">
        <v>1651</v>
      </c>
      <c r="K1463" s="68" t="s">
        <v>1652</v>
      </c>
      <c r="L1463" s="68">
        <v>0</v>
      </c>
      <c r="M1463" s="68">
        <v>0</v>
      </c>
      <c r="N1463" s="68">
        <v>0</v>
      </c>
      <c r="O1463" s="68">
        <v>55088</v>
      </c>
      <c r="P1463" s="68">
        <v>0</v>
      </c>
      <c r="Q1463" s="68">
        <v>0</v>
      </c>
      <c r="R1463" s="68">
        <v>0</v>
      </c>
      <c r="S1463" s="68">
        <v>0</v>
      </c>
      <c r="T1463" s="68">
        <v>0</v>
      </c>
      <c r="U1463" s="68">
        <v>0</v>
      </c>
      <c r="V1463" s="68">
        <v>0</v>
      </c>
      <c r="W1463" s="68">
        <v>0</v>
      </c>
      <c r="X1463" s="68">
        <v>0</v>
      </c>
      <c r="Y1463" s="68">
        <v>0</v>
      </c>
      <c r="Z1463" s="68">
        <v>0</v>
      </c>
      <c r="AA1463" s="68">
        <v>0</v>
      </c>
      <c r="AB1463" s="68">
        <v>0</v>
      </c>
      <c r="AC1463" s="68">
        <v>0</v>
      </c>
      <c r="AD1463" s="68">
        <v>0</v>
      </c>
      <c r="AE1463" s="68">
        <v>0</v>
      </c>
      <c r="AF1463" s="68">
        <v>0</v>
      </c>
      <c r="AG1463" s="68">
        <v>0</v>
      </c>
      <c r="AH1463" s="68">
        <v>0</v>
      </c>
      <c r="AI1463" s="68">
        <v>0</v>
      </c>
      <c r="AJ1463" s="68">
        <v>0</v>
      </c>
      <c r="AK1463" s="68">
        <v>0</v>
      </c>
      <c r="AL1463" s="68">
        <v>0</v>
      </c>
      <c r="AM1463" s="68">
        <v>0</v>
      </c>
      <c r="AN1463" s="68">
        <v>0</v>
      </c>
      <c r="AO1463" s="68">
        <v>0</v>
      </c>
      <c r="AP1463" s="68" t="s">
        <v>1926</v>
      </c>
      <c r="AQ1463" s="68">
        <v>1</v>
      </c>
      <c r="AR1463" s="68">
        <v>0</v>
      </c>
      <c r="AS1463" s="68">
        <v>0</v>
      </c>
      <c r="AT1463" s="68">
        <v>8</v>
      </c>
      <c r="AU1463" s="68">
        <v>0</v>
      </c>
      <c r="AV1463" s="86">
        <v>6</v>
      </c>
      <c r="AX1463" s="1">
        <v>0</v>
      </c>
      <c r="AY1463" s="1">
        <v>0</v>
      </c>
      <c r="AZ1463" s="68">
        <v>0</v>
      </c>
      <c r="BA1463" s="68">
        <v>0</v>
      </c>
      <c r="EQ1463" s="68">
        <v>20650011</v>
      </c>
      <c r="ER1463" s="175">
        <v>2</v>
      </c>
      <c r="ES1463" s="68">
        <v>650</v>
      </c>
      <c r="ET1463" s="68">
        <v>11</v>
      </c>
      <c r="EU1463" s="68">
        <v>0</v>
      </c>
      <c r="EV1463" s="68">
        <v>150011</v>
      </c>
      <c r="EW1463" s="68" t="s">
        <v>2649</v>
      </c>
      <c r="EX1463" s="68" t="str">
        <f t="shared" si="55"/>
        <v>중형</v>
      </c>
      <c r="GE1463" s="68">
        <v>47000</v>
      </c>
      <c r="GF1463" s="68" t="s">
        <v>2309</v>
      </c>
    </row>
    <row r="1464" spans="6:188" x14ac:dyDescent="0.3">
      <c r="F1464" s="68">
        <v>86089</v>
      </c>
      <c r="G1464" s="68">
        <v>6</v>
      </c>
      <c r="H1464" s="68">
        <v>186089</v>
      </c>
      <c r="I1464" s="68">
        <v>286089</v>
      </c>
      <c r="J1464" s="68" t="s">
        <v>1653</v>
      </c>
      <c r="K1464" s="68" t="s">
        <v>1654</v>
      </c>
      <c r="L1464" s="68">
        <v>0</v>
      </c>
      <c r="M1464" s="68">
        <v>0</v>
      </c>
      <c r="N1464" s="68">
        <v>0</v>
      </c>
      <c r="O1464" s="68">
        <v>55089</v>
      </c>
      <c r="P1464" s="68">
        <v>0</v>
      </c>
      <c r="Q1464" s="68">
        <v>0</v>
      </c>
      <c r="R1464" s="68">
        <v>0</v>
      </c>
      <c r="S1464" s="68">
        <v>0</v>
      </c>
      <c r="T1464" s="68">
        <v>0</v>
      </c>
      <c r="U1464" s="68">
        <v>0</v>
      </c>
      <c r="V1464" s="68">
        <v>0</v>
      </c>
      <c r="W1464" s="68">
        <v>0</v>
      </c>
      <c r="X1464" s="68">
        <v>0</v>
      </c>
      <c r="Y1464" s="68">
        <v>0</v>
      </c>
      <c r="Z1464" s="68">
        <v>0</v>
      </c>
      <c r="AA1464" s="68">
        <v>0</v>
      </c>
      <c r="AB1464" s="68">
        <v>0</v>
      </c>
      <c r="AC1464" s="68">
        <v>0</v>
      </c>
      <c r="AD1464" s="68">
        <v>0</v>
      </c>
      <c r="AE1464" s="68">
        <v>0</v>
      </c>
      <c r="AF1464" s="68">
        <v>0</v>
      </c>
      <c r="AG1464" s="68">
        <v>0</v>
      </c>
      <c r="AH1464" s="68">
        <v>0</v>
      </c>
      <c r="AI1464" s="68">
        <v>0</v>
      </c>
      <c r="AJ1464" s="68">
        <v>0</v>
      </c>
      <c r="AK1464" s="68">
        <v>0</v>
      </c>
      <c r="AL1464" s="68">
        <v>0</v>
      </c>
      <c r="AM1464" s="68">
        <v>0</v>
      </c>
      <c r="AN1464" s="68">
        <v>0</v>
      </c>
      <c r="AO1464" s="68">
        <v>0</v>
      </c>
      <c r="AP1464" s="68" t="s">
        <v>1927</v>
      </c>
      <c r="AQ1464" s="68">
        <v>1</v>
      </c>
      <c r="AR1464" s="68">
        <v>0</v>
      </c>
      <c r="AS1464" s="68">
        <v>0</v>
      </c>
      <c r="AT1464" s="68">
        <v>8</v>
      </c>
      <c r="AU1464" s="68">
        <v>0</v>
      </c>
      <c r="AV1464" s="86">
        <v>6</v>
      </c>
      <c r="AX1464" s="1">
        <v>0</v>
      </c>
      <c r="AY1464" s="1">
        <v>0</v>
      </c>
      <c r="AZ1464" s="68">
        <v>0</v>
      </c>
      <c r="BA1464" s="68">
        <v>0</v>
      </c>
      <c r="EQ1464" s="68">
        <v>20750011</v>
      </c>
      <c r="ER1464" s="175">
        <v>2</v>
      </c>
      <c r="ES1464" s="68">
        <v>650</v>
      </c>
      <c r="ET1464" s="68">
        <v>11</v>
      </c>
      <c r="EU1464" s="68">
        <v>0</v>
      </c>
      <c r="EV1464" s="68">
        <v>150011</v>
      </c>
      <c r="EW1464" s="68" t="s">
        <v>2649</v>
      </c>
      <c r="EX1464" s="68" t="str">
        <f t="shared" si="55"/>
        <v>중형</v>
      </c>
      <c r="GE1464" s="68">
        <v>47001</v>
      </c>
      <c r="GF1464" s="68" t="s">
        <v>5019</v>
      </c>
    </row>
    <row r="1465" spans="6:188" x14ac:dyDescent="0.3">
      <c r="F1465" s="68">
        <v>86090</v>
      </c>
      <c r="G1465" s="68">
        <v>6</v>
      </c>
      <c r="H1465" s="68">
        <v>186090</v>
      </c>
      <c r="I1465" s="68">
        <v>286090</v>
      </c>
      <c r="J1465" s="68" t="s">
        <v>1655</v>
      </c>
      <c r="K1465" s="68" t="s">
        <v>1656</v>
      </c>
      <c r="L1465" s="68">
        <v>0</v>
      </c>
      <c r="M1465" s="68">
        <v>0</v>
      </c>
      <c r="N1465" s="68">
        <v>0</v>
      </c>
      <c r="O1465" s="68">
        <v>55090</v>
      </c>
      <c r="P1465" s="68">
        <v>0</v>
      </c>
      <c r="Q1465" s="68">
        <v>0</v>
      </c>
      <c r="R1465" s="68">
        <v>0</v>
      </c>
      <c r="S1465" s="68">
        <v>0</v>
      </c>
      <c r="T1465" s="68">
        <v>0</v>
      </c>
      <c r="U1465" s="68">
        <v>0</v>
      </c>
      <c r="V1465" s="68">
        <v>0</v>
      </c>
      <c r="W1465" s="68">
        <v>0</v>
      </c>
      <c r="X1465" s="68">
        <v>0</v>
      </c>
      <c r="Y1465" s="68">
        <v>0</v>
      </c>
      <c r="Z1465" s="68">
        <v>0</v>
      </c>
      <c r="AA1465" s="68">
        <v>0</v>
      </c>
      <c r="AB1465" s="68">
        <v>0</v>
      </c>
      <c r="AC1465" s="68">
        <v>0</v>
      </c>
      <c r="AD1465" s="68">
        <v>0</v>
      </c>
      <c r="AE1465" s="68">
        <v>0</v>
      </c>
      <c r="AF1465" s="68">
        <v>0</v>
      </c>
      <c r="AG1465" s="68">
        <v>0</v>
      </c>
      <c r="AH1465" s="68">
        <v>0</v>
      </c>
      <c r="AI1465" s="68">
        <v>0</v>
      </c>
      <c r="AJ1465" s="68">
        <v>0</v>
      </c>
      <c r="AK1465" s="68">
        <v>0</v>
      </c>
      <c r="AL1465" s="68">
        <v>0</v>
      </c>
      <c r="AM1465" s="68">
        <v>0</v>
      </c>
      <c r="AN1465" s="68">
        <v>0</v>
      </c>
      <c r="AO1465" s="68">
        <v>0</v>
      </c>
      <c r="AP1465" s="68" t="s">
        <v>1928</v>
      </c>
      <c r="AQ1465" s="68">
        <v>1</v>
      </c>
      <c r="AR1465" s="68">
        <v>0</v>
      </c>
      <c r="AS1465" s="68">
        <v>0</v>
      </c>
      <c r="AT1465" s="68">
        <v>8</v>
      </c>
      <c r="AU1465" s="68">
        <v>0</v>
      </c>
      <c r="AV1465" s="86">
        <v>6</v>
      </c>
      <c r="AX1465" s="1">
        <v>0</v>
      </c>
      <c r="AY1465" s="1">
        <v>0</v>
      </c>
      <c r="AZ1465" s="68">
        <v>0</v>
      </c>
      <c r="BA1465" s="68">
        <v>0</v>
      </c>
      <c r="EQ1465" s="68">
        <v>20850011</v>
      </c>
      <c r="ER1465" s="175">
        <v>2</v>
      </c>
      <c r="ES1465" s="68">
        <v>650</v>
      </c>
      <c r="ET1465" s="68">
        <v>11</v>
      </c>
      <c r="EU1465" s="68">
        <v>0</v>
      </c>
      <c r="EV1465" s="68">
        <v>150011</v>
      </c>
      <c r="EW1465" s="68" t="s">
        <v>2649</v>
      </c>
      <c r="EX1465" s="68" t="str">
        <f t="shared" si="55"/>
        <v>중형</v>
      </c>
      <c r="GE1465" s="68">
        <v>47002</v>
      </c>
      <c r="GF1465" s="68" t="s">
        <v>5020</v>
      </c>
    </row>
    <row r="1466" spans="6:188" x14ac:dyDescent="0.3">
      <c r="F1466" s="68">
        <v>86091</v>
      </c>
      <c r="G1466" s="68">
        <v>6</v>
      </c>
      <c r="H1466" s="68">
        <v>186091</v>
      </c>
      <c r="I1466" s="68">
        <v>286091</v>
      </c>
      <c r="J1466" s="68" t="s">
        <v>1657</v>
      </c>
      <c r="K1466" s="68" t="s">
        <v>1658</v>
      </c>
      <c r="L1466" s="68">
        <v>0</v>
      </c>
      <c r="M1466" s="68">
        <v>0</v>
      </c>
      <c r="N1466" s="68">
        <v>0</v>
      </c>
      <c r="O1466" s="68">
        <v>55091</v>
      </c>
      <c r="P1466" s="68">
        <v>0</v>
      </c>
      <c r="Q1466" s="68">
        <v>0</v>
      </c>
      <c r="R1466" s="68">
        <v>0</v>
      </c>
      <c r="S1466" s="68">
        <v>0</v>
      </c>
      <c r="T1466" s="68">
        <v>0</v>
      </c>
      <c r="U1466" s="68">
        <v>0</v>
      </c>
      <c r="V1466" s="68">
        <v>0</v>
      </c>
      <c r="W1466" s="68">
        <v>0</v>
      </c>
      <c r="X1466" s="68">
        <v>0</v>
      </c>
      <c r="Y1466" s="68">
        <v>0</v>
      </c>
      <c r="Z1466" s="68">
        <v>0</v>
      </c>
      <c r="AA1466" s="68">
        <v>0</v>
      </c>
      <c r="AB1466" s="68">
        <v>0</v>
      </c>
      <c r="AC1466" s="68">
        <v>0</v>
      </c>
      <c r="AD1466" s="68">
        <v>0</v>
      </c>
      <c r="AE1466" s="68">
        <v>0</v>
      </c>
      <c r="AF1466" s="68">
        <v>0</v>
      </c>
      <c r="AG1466" s="68">
        <v>0</v>
      </c>
      <c r="AH1466" s="68">
        <v>0</v>
      </c>
      <c r="AI1466" s="68">
        <v>0</v>
      </c>
      <c r="AJ1466" s="68">
        <v>0</v>
      </c>
      <c r="AK1466" s="68">
        <v>0</v>
      </c>
      <c r="AL1466" s="68">
        <v>0</v>
      </c>
      <c r="AM1466" s="68">
        <v>0</v>
      </c>
      <c r="AN1466" s="68">
        <v>0</v>
      </c>
      <c r="AO1466" s="68">
        <v>0</v>
      </c>
      <c r="AP1466" s="68" t="s">
        <v>1929</v>
      </c>
      <c r="AQ1466" s="68">
        <v>1</v>
      </c>
      <c r="AR1466" s="68">
        <v>0</v>
      </c>
      <c r="AS1466" s="68">
        <v>0</v>
      </c>
      <c r="AT1466" s="68">
        <v>8</v>
      </c>
      <c r="AU1466" s="68">
        <v>0</v>
      </c>
      <c r="AV1466" s="86">
        <v>6</v>
      </c>
      <c r="AX1466" s="1">
        <v>0</v>
      </c>
      <c r="AY1466" s="1">
        <v>0</v>
      </c>
      <c r="AZ1466" s="68">
        <v>0</v>
      </c>
      <c r="BA1466" s="68">
        <v>0</v>
      </c>
      <c r="EQ1466" s="68">
        <v>20950011</v>
      </c>
      <c r="ER1466" s="175">
        <v>2</v>
      </c>
      <c r="ES1466" s="68">
        <v>650</v>
      </c>
      <c r="ET1466" s="68">
        <v>11</v>
      </c>
      <c r="EU1466" s="68">
        <v>0</v>
      </c>
      <c r="EV1466" s="68">
        <v>150011</v>
      </c>
      <c r="EW1466" s="68" t="s">
        <v>2649</v>
      </c>
      <c r="EX1466" s="68" t="str">
        <f t="shared" si="55"/>
        <v>중형</v>
      </c>
      <c r="GE1466" s="68">
        <v>47003</v>
      </c>
      <c r="GF1466" s="68" t="s">
        <v>4351</v>
      </c>
    </row>
    <row r="1467" spans="6:188" x14ac:dyDescent="0.3">
      <c r="F1467" s="68">
        <v>86092</v>
      </c>
      <c r="G1467" s="68">
        <v>6</v>
      </c>
      <c r="H1467" s="68">
        <v>186092</v>
      </c>
      <c r="I1467" s="68">
        <v>286092</v>
      </c>
      <c r="J1467" s="68" t="s">
        <v>1659</v>
      </c>
      <c r="K1467" s="68" t="s">
        <v>1660</v>
      </c>
      <c r="L1467" s="68">
        <v>0</v>
      </c>
      <c r="M1467" s="68">
        <v>0</v>
      </c>
      <c r="N1467" s="68">
        <v>0</v>
      </c>
      <c r="O1467" s="68">
        <v>55092</v>
      </c>
      <c r="P1467" s="68">
        <v>0</v>
      </c>
      <c r="Q1467" s="68">
        <v>0</v>
      </c>
      <c r="R1467" s="68">
        <v>0</v>
      </c>
      <c r="S1467" s="68">
        <v>0</v>
      </c>
      <c r="T1467" s="68">
        <v>0</v>
      </c>
      <c r="U1467" s="68">
        <v>0</v>
      </c>
      <c r="V1467" s="68">
        <v>0</v>
      </c>
      <c r="W1467" s="68">
        <v>0</v>
      </c>
      <c r="X1467" s="68">
        <v>0</v>
      </c>
      <c r="Y1467" s="68">
        <v>0</v>
      </c>
      <c r="Z1467" s="68">
        <v>0</v>
      </c>
      <c r="AA1467" s="68">
        <v>0</v>
      </c>
      <c r="AB1467" s="68">
        <v>0</v>
      </c>
      <c r="AC1467" s="68">
        <v>0</v>
      </c>
      <c r="AD1467" s="68">
        <v>0</v>
      </c>
      <c r="AE1467" s="68">
        <v>0</v>
      </c>
      <c r="AF1467" s="68">
        <v>0</v>
      </c>
      <c r="AG1467" s="68">
        <v>0</v>
      </c>
      <c r="AH1467" s="68">
        <v>0</v>
      </c>
      <c r="AI1467" s="68">
        <v>0</v>
      </c>
      <c r="AJ1467" s="68">
        <v>0</v>
      </c>
      <c r="AK1467" s="68">
        <v>0</v>
      </c>
      <c r="AL1467" s="68">
        <v>0</v>
      </c>
      <c r="AM1467" s="68">
        <v>0</v>
      </c>
      <c r="AN1467" s="68">
        <v>0</v>
      </c>
      <c r="AO1467" s="68">
        <v>0</v>
      </c>
      <c r="AP1467" s="68" t="s">
        <v>1930</v>
      </c>
      <c r="AQ1467" s="68">
        <v>1</v>
      </c>
      <c r="AR1467" s="68">
        <v>0</v>
      </c>
      <c r="AS1467" s="68">
        <v>0</v>
      </c>
      <c r="AT1467" s="68">
        <v>8</v>
      </c>
      <c r="AU1467" s="68">
        <v>0</v>
      </c>
      <c r="AV1467" s="86">
        <v>6</v>
      </c>
      <c r="AX1467" s="1">
        <v>0</v>
      </c>
      <c r="AY1467" s="1">
        <v>0</v>
      </c>
      <c r="AZ1467" s="68">
        <v>0</v>
      </c>
      <c r="BA1467" s="68">
        <v>0</v>
      </c>
      <c r="EQ1467" s="68">
        <v>21050011</v>
      </c>
      <c r="ER1467" s="175">
        <v>2</v>
      </c>
      <c r="ES1467" s="68">
        <v>650</v>
      </c>
      <c r="ET1467" s="68">
        <v>11</v>
      </c>
      <c r="EU1467" s="68">
        <v>0</v>
      </c>
      <c r="EV1467" s="68">
        <v>150011</v>
      </c>
      <c r="EW1467" s="68" t="s">
        <v>2649</v>
      </c>
      <c r="EX1467" s="68" t="str">
        <f t="shared" si="55"/>
        <v>중형</v>
      </c>
      <c r="GE1467" s="68">
        <v>47004</v>
      </c>
      <c r="GF1467" s="68" t="s">
        <v>4094</v>
      </c>
    </row>
    <row r="1468" spans="6:188" x14ac:dyDescent="0.3">
      <c r="F1468" s="68">
        <v>86093</v>
      </c>
      <c r="G1468" s="68">
        <v>6</v>
      </c>
      <c r="H1468" s="68">
        <v>186093</v>
      </c>
      <c r="I1468" s="68">
        <v>286093</v>
      </c>
      <c r="J1468" s="68" t="s">
        <v>1661</v>
      </c>
      <c r="K1468" s="68" t="s">
        <v>1662</v>
      </c>
      <c r="L1468" s="68">
        <v>0</v>
      </c>
      <c r="M1468" s="68">
        <v>0</v>
      </c>
      <c r="N1468" s="68">
        <v>0</v>
      </c>
      <c r="O1468" s="68">
        <v>55093</v>
      </c>
      <c r="P1468" s="68">
        <v>0</v>
      </c>
      <c r="Q1468" s="68">
        <v>0</v>
      </c>
      <c r="R1468" s="68">
        <v>0</v>
      </c>
      <c r="S1468" s="68">
        <v>0</v>
      </c>
      <c r="T1468" s="68">
        <v>0</v>
      </c>
      <c r="U1468" s="68">
        <v>0</v>
      </c>
      <c r="V1468" s="68">
        <v>0</v>
      </c>
      <c r="W1468" s="68">
        <v>0</v>
      </c>
      <c r="X1468" s="68">
        <v>0</v>
      </c>
      <c r="Y1468" s="68">
        <v>0</v>
      </c>
      <c r="Z1468" s="68">
        <v>0</v>
      </c>
      <c r="AA1468" s="68">
        <v>0</v>
      </c>
      <c r="AB1468" s="68">
        <v>0</v>
      </c>
      <c r="AC1468" s="68">
        <v>0</v>
      </c>
      <c r="AD1468" s="68">
        <v>0</v>
      </c>
      <c r="AE1468" s="68">
        <v>0</v>
      </c>
      <c r="AF1468" s="68">
        <v>0</v>
      </c>
      <c r="AG1468" s="68">
        <v>0</v>
      </c>
      <c r="AH1468" s="68">
        <v>0</v>
      </c>
      <c r="AI1468" s="68">
        <v>0</v>
      </c>
      <c r="AJ1468" s="68">
        <v>0</v>
      </c>
      <c r="AK1468" s="68">
        <v>0</v>
      </c>
      <c r="AL1468" s="68">
        <v>0</v>
      </c>
      <c r="AM1468" s="68">
        <v>0</v>
      </c>
      <c r="AN1468" s="68">
        <v>0</v>
      </c>
      <c r="AO1468" s="68">
        <v>0</v>
      </c>
      <c r="AP1468" s="68" t="s">
        <v>1931</v>
      </c>
      <c r="AQ1468" s="68">
        <v>1</v>
      </c>
      <c r="AR1468" s="68">
        <v>0</v>
      </c>
      <c r="AS1468" s="68">
        <v>0</v>
      </c>
      <c r="AT1468" s="68">
        <v>8</v>
      </c>
      <c r="AU1468" s="68">
        <v>0</v>
      </c>
      <c r="AV1468" s="86">
        <v>6</v>
      </c>
      <c r="AX1468" s="1">
        <v>0</v>
      </c>
      <c r="AY1468" s="1">
        <v>0</v>
      </c>
      <c r="AZ1468" s="68">
        <v>0</v>
      </c>
      <c r="BA1468" s="68">
        <v>0</v>
      </c>
      <c r="EQ1468" s="68">
        <v>21150011</v>
      </c>
      <c r="ER1468" s="175">
        <v>2</v>
      </c>
      <c r="ES1468" s="68">
        <v>650</v>
      </c>
      <c r="ET1468" s="68">
        <v>11</v>
      </c>
      <c r="EU1468" s="68">
        <v>0</v>
      </c>
      <c r="EV1468" s="68">
        <v>150011</v>
      </c>
      <c r="EW1468" s="68" t="s">
        <v>2649</v>
      </c>
      <c r="EX1468" s="68" t="str">
        <f t="shared" si="55"/>
        <v>중형</v>
      </c>
      <c r="GE1468" s="68">
        <v>47005</v>
      </c>
      <c r="GF1468" s="68" t="s">
        <v>5021</v>
      </c>
    </row>
    <row r="1469" spans="6:188" x14ac:dyDescent="0.3">
      <c r="F1469" s="68">
        <v>86094</v>
      </c>
      <c r="G1469" s="68">
        <v>6</v>
      </c>
      <c r="H1469" s="68">
        <v>186094</v>
      </c>
      <c r="I1469" s="68">
        <v>286094</v>
      </c>
      <c r="J1469" s="68" t="s">
        <v>1663</v>
      </c>
      <c r="K1469" s="68" t="s">
        <v>1664</v>
      </c>
      <c r="L1469" s="68">
        <v>0</v>
      </c>
      <c r="M1469" s="68">
        <v>0</v>
      </c>
      <c r="N1469" s="68">
        <v>0</v>
      </c>
      <c r="O1469" s="68">
        <v>55094</v>
      </c>
      <c r="P1469" s="68">
        <v>0</v>
      </c>
      <c r="Q1469" s="68">
        <v>0</v>
      </c>
      <c r="R1469" s="68">
        <v>0</v>
      </c>
      <c r="S1469" s="68">
        <v>0</v>
      </c>
      <c r="T1469" s="68">
        <v>0</v>
      </c>
      <c r="U1469" s="68">
        <v>0</v>
      </c>
      <c r="V1469" s="68">
        <v>0</v>
      </c>
      <c r="W1469" s="68">
        <v>0</v>
      </c>
      <c r="X1469" s="68">
        <v>0</v>
      </c>
      <c r="Y1469" s="68">
        <v>0</v>
      </c>
      <c r="Z1469" s="68">
        <v>0</v>
      </c>
      <c r="AA1469" s="68">
        <v>0</v>
      </c>
      <c r="AB1469" s="68">
        <v>0</v>
      </c>
      <c r="AC1469" s="68">
        <v>0</v>
      </c>
      <c r="AD1469" s="68">
        <v>0</v>
      </c>
      <c r="AE1469" s="68">
        <v>0</v>
      </c>
      <c r="AF1469" s="68">
        <v>0</v>
      </c>
      <c r="AG1469" s="68">
        <v>0</v>
      </c>
      <c r="AH1469" s="68">
        <v>0</v>
      </c>
      <c r="AI1469" s="68">
        <v>0</v>
      </c>
      <c r="AJ1469" s="68">
        <v>0</v>
      </c>
      <c r="AK1469" s="68">
        <v>0</v>
      </c>
      <c r="AL1469" s="68">
        <v>0</v>
      </c>
      <c r="AM1469" s="68">
        <v>0</v>
      </c>
      <c r="AN1469" s="68">
        <v>0</v>
      </c>
      <c r="AO1469" s="68">
        <v>0</v>
      </c>
      <c r="AP1469" s="68" t="s">
        <v>1932</v>
      </c>
      <c r="AQ1469" s="68">
        <v>1</v>
      </c>
      <c r="AR1469" s="68">
        <v>0</v>
      </c>
      <c r="AS1469" s="68">
        <v>0</v>
      </c>
      <c r="AT1469" s="68">
        <v>8</v>
      </c>
      <c r="AU1469" s="68">
        <v>0</v>
      </c>
      <c r="AV1469" s="86">
        <v>6</v>
      </c>
      <c r="AX1469" s="1">
        <v>0</v>
      </c>
      <c r="AY1469" s="1">
        <v>0</v>
      </c>
      <c r="AZ1469" s="68">
        <v>0</v>
      </c>
      <c r="BA1469" s="68">
        <v>0</v>
      </c>
      <c r="EQ1469" s="68">
        <v>21250011</v>
      </c>
      <c r="ER1469" s="175">
        <v>2</v>
      </c>
      <c r="ES1469" s="68">
        <v>650</v>
      </c>
      <c r="ET1469" s="68">
        <v>11</v>
      </c>
      <c r="EU1469" s="68">
        <v>0</v>
      </c>
      <c r="EV1469" s="68">
        <v>150011</v>
      </c>
      <c r="EW1469" s="68" t="s">
        <v>2649</v>
      </c>
      <c r="EX1469" s="68" t="str">
        <f t="shared" si="55"/>
        <v>중형</v>
      </c>
      <c r="GE1469" s="68">
        <v>47006</v>
      </c>
      <c r="GF1469" s="68" t="s">
        <v>5022</v>
      </c>
    </row>
    <row r="1470" spans="6:188" x14ac:dyDescent="0.3">
      <c r="F1470" s="68">
        <v>86095</v>
      </c>
      <c r="G1470" s="68">
        <v>6</v>
      </c>
      <c r="H1470" s="68">
        <v>186095</v>
      </c>
      <c r="I1470" s="68">
        <v>286095</v>
      </c>
      <c r="J1470" s="68" t="s">
        <v>1665</v>
      </c>
      <c r="K1470" s="68" t="s">
        <v>1666</v>
      </c>
      <c r="L1470" s="68">
        <v>0</v>
      </c>
      <c r="M1470" s="68">
        <v>0</v>
      </c>
      <c r="N1470" s="68">
        <v>0</v>
      </c>
      <c r="O1470" s="68">
        <v>55095</v>
      </c>
      <c r="P1470" s="68">
        <v>0</v>
      </c>
      <c r="Q1470" s="68">
        <v>0</v>
      </c>
      <c r="R1470" s="68">
        <v>0</v>
      </c>
      <c r="S1470" s="68">
        <v>0</v>
      </c>
      <c r="T1470" s="68">
        <v>0</v>
      </c>
      <c r="U1470" s="68">
        <v>0</v>
      </c>
      <c r="V1470" s="68">
        <v>0</v>
      </c>
      <c r="W1470" s="68">
        <v>0</v>
      </c>
      <c r="X1470" s="68">
        <v>0</v>
      </c>
      <c r="Y1470" s="68">
        <v>0</v>
      </c>
      <c r="Z1470" s="68">
        <v>0</v>
      </c>
      <c r="AA1470" s="68">
        <v>0</v>
      </c>
      <c r="AB1470" s="68">
        <v>0</v>
      </c>
      <c r="AC1470" s="68">
        <v>0</v>
      </c>
      <c r="AD1470" s="68">
        <v>0</v>
      </c>
      <c r="AE1470" s="68">
        <v>0</v>
      </c>
      <c r="AF1470" s="68">
        <v>0</v>
      </c>
      <c r="AG1470" s="68">
        <v>0</v>
      </c>
      <c r="AH1470" s="68">
        <v>0</v>
      </c>
      <c r="AI1470" s="68">
        <v>0</v>
      </c>
      <c r="AJ1470" s="68">
        <v>0</v>
      </c>
      <c r="AK1470" s="68">
        <v>0</v>
      </c>
      <c r="AL1470" s="68">
        <v>0</v>
      </c>
      <c r="AM1470" s="68">
        <v>0</v>
      </c>
      <c r="AN1470" s="68">
        <v>0</v>
      </c>
      <c r="AO1470" s="68">
        <v>0</v>
      </c>
      <c r="AP1470" s="68" t="s">
        <v>1933</v>
      </c>
      <c r="AQ1470" s="68">
        <v>1</v>
      </c>
      <c r="AR1470" s="68">
        <v>0</v>
      </c>
      <c r="AS1470" s="68">
        <v>0</v>
      </c>
      <c r="AT1470" s="68">
        <v>8</v>
      </c>
      <c r="AU1470" s="68">
        <v>0</v>
      </c>
      <c r="AV1470" s="86">
        <v>6</v>
      </c>
      <c r="AX1470" s="1">
        <v>0</v>
      </c>
      <c r="AY1470" s="1">
        <v>0</v>
      </c>
      <c r="AZ1470" s="68">
        <v>0</v>
      </c>
      <c r="BA1470" s="68">
        <v>0</v>
      </c>
      <c r="EQ1470" s="68">
        <v>30150011</v>
      </c>
      <c r="ER1470" s="175">
        <v>2</v>
      </c>
      <c r="ES1470" s="68">
        <v>650</v>
      </c>
      <c r="ET1470" s="68">
        <v>11</v>
      </c>
      <c r="EU1470" s="68">
        <v>0</v>
      </c>
      <c r="EV1470" s="68">
        <v>150011</v>
      </c>
      <c r="EW1470" s="68" t="s">
        <v>2649</v>
      </c>
      <c r="EX1470" s="68" t="str">
        <f t="shared" si="55"/>
        <v>중형</v>
      </c>
      <c r="GE1470" s="68">
        <v>47007</v>
      </c>
      <c r="GF1470" s="68" t="s">
        <v>5023</v>
      </c>
    </row>
    <row r="1471" spans="6:188" x14ac:dyDescent="0.3">
      <c r="F1471" s="68">
        <v>86096</v>
      </c>
      <c r="G1471" s="68">
        <v>6</v>
      </c>
      <c r="H1471" s="68">
        <v>186096</v>
      </c>
      <c r="I1471" s="68">
        <v>286096</v>
      </c>
      <c r="J1471" s="68" t="s">
        <v>1667</v>
      </c>
      <c r="K1471" s="68" t="s">
        <v>1668</v>
      </c>
      <c r="L1471" s="68">
        <v>0</v>
      </c>
      <c r="M1471" s="68">
        <v>0</v>
      </c>
      <c r="N1471" s="68">
        <v>0</v>
      </c>
      <c r="O1471" s="68">
        <v>55096</v>
      </c>
      <c r="P1471" s="68">
        <v>0</v>
      </c>
      <c r="Q1471" s="68">
        <v>0</v>
      </c>
      <c r="R1471" s="68">
        <v>0</v>
      </c>
      <c r="S1471" s="68">
        <v>0</v>
      </c>
      <c r="T1471" s="68">
        <v>0</v>
      </c>
      <c r="U1471" s="68">
        <v>0</v>
      </c>
      <c r="V1471" s="68">
        <v>0</v>
      </c>
      <c r="W1471" s="68">
        <v>0</v>
      </c>
      <c r="X1471" s="68">
        <v>0</v>
      </c>
      <c r="Y1471" s="68">
        <v>0</v>
      </c>
      <c r="Z1471" s="68">
        <v>0</v>
      </c>
      <c r="AA1471" s="68">
        <v>0</v>
      </c>
      <c r="AB1471" s="68">
        <v>0</v>
      </c>
      <c r="AC1471" s="68">
        <v>0</v>
      </c>
      <c r="AD1471" s="68">
        <v>0</v>
      </c>
      <c r="AE1471" s="68">
        <v>0</v>
      </c>
      <c r="AF1471" s="68">
        <v>0</v>
      </c>
      <c r="AG1471" s="68">
        <v>0</v>
      </c>
      <c r="AH1471" s="68">
        <v>0</v>
      </c>
      <c r="AI1471" s="68">
        <v>0</v>
      </c>
      <c r="AJ1471" s="68">
        <v>0</v>
      </c>
      <c r="AK1471" s="68">
        <v>0</v>
      </c>
      <c r="AL1471" s="68">
        <v>0</v>
      </c>
      <c r="AM1471" s="68">
        <v>0</v>
      </c>
      <c r="AN1471" s="68">
        <v>0</v>
      </c>
      <c r="AO1471" s="68">
        <v>0</v>
      </c>
      <c r="AP1471" s="68" t="s">
        <v>1934</v>
      </c>
      <c r="AQ1471" s="68">
        <v>1</v>
      </c>
      <c r="AR1471" s="68">
        <v>0</v>
      </c>
      <c r="AS1471" s="68">
        <v>0</v>
      </c>
      <c r="AT1471" s="68">
        <v>8</v>
      </c>
      <c r="AU1471" s="68">
        <v>0</v>
      </c>
      <c r="AV1471" s="86">
        <v>6</v>
      </c>
      <c r="AX1471" s="1">
        <v>0</v>
      </c>
      <c r="AY1471" s="1">
        <v>0</v>
      </c>
      <c r="AZ1471" s="68">
        <v>0</v>
      </c>
      <c r="BA1471" s="68">
        <v>0</v>
      </c>
      <c r="EQ1471" s="68">
        <v>30250011</v>
      </c>
      <c r="ER1471" s="175">
        <v>2</v>
      </c>
      <c r="ES1471" s="68">
        <v>650</v>
      </c>
      <c r="ET1471" s="68">
        <v>11</v>
      </c>
      <c r="EU1471" s="68">
        <v>0</v>
      </c>
      <c r="EV1471" s="68">
        <v>150011</v>
      </c>
      <c r="EW1471" s="68" t="s">
        <v>2649</v>
      </c>
      <c r="EX1471" s="68" t="str">
        <f t="shared" si="55"/>
        <v>중형</v>
      </c>
      <c r="GE1471" s="68">
        <v>47008</v>
      </c>
      <c r="GF1471" s="68" t="s">
        <v>5024</v>
      </c>
    </row>
    <row r="1472" spans="6:188" x14ac:dyDescent="0.3">
      <c r="F1472" s="68">
        <v>88001</v>
      </c>
      <c r="G1472" s="68">
        <v>3</v>
      </c>
      <c r="H1472" s="68">
        <v>188001</v>
      </c>
      <c r="I1472" s="68">
        <v>288001</v>
      </c>
      <c r="J1472" s="68" t="s">
        <v>721</v>
      </c>
      <c r="K1472" s="68" t="s">
        <v>1669</v>
      </c>
      <c r="L1472" s="68">
        <v>10000</v>
      </c>
      <c r="M1472" s="68">
        <v>0</v>
      </c>
      <c r="N1472" s="68">
        <v>0</v>
      </c>
      <c r="O1472" s="68">
        <v>0</v>
      </c>
      <c r="P1472" s="68">
        <v>0</v>
      </c>
      <c r="Q1472" s="68">
        <v>0</v>
      </c>
      <c r="R1472" s="68">
        <v>-1</v>
      </c>
      <c r="S1472" s="68">
        <v>0</v>
      </c>
      <c r="T1472" s="68">
        <v>1</v>
      </c>
      <c r="U1472" s="68">
        <v>0</v>
      </c>
      <c r="V1472" s="68">
        <v>0</v>
      </c>
      <c r="W1472" s="68">
        <v>0</v>
      </c>
      <c r="X1472" s="68">
        <v>0</v>
      </c>
      <c r="Y1472" s="68">
        <v>0</v>
      </c>
      <c r="Z1472" s="68">
        <v>0</v>
      </c>
      <c r="AA1472" s="68">
        <v>0</v>
      </c>
      <c r="AB1472" s="68">
        <v>0</v>
      </c>
      <c r="AC1472" s="68">
        <v>0</v>
      </c>
      <c r="AD1472" s="68">
        <v>101</v>
      </c>
      <c r="AE1472" s="68">
        <v>0</v>
      </c>
      <c r="AF1472" s="68">
        <v>0</v>
      </c>
      <c r="AG1472" s="68">
        <v>102</v>
      </c>
      <c r="AH1472" s="68">
        <v>0</v>
      </c>
      <c r="AI1472" s="68">
        <v>0</v>
      </c>
      <c r="AJ1472" s="68">
        <v>103</v>
      </c>
      <c r="AK1472" s="68">
        <v>0</v>
      </c>
      <c r="AL1472" s="68">
        <v>0</v>
      </c>
      <c r="AM1472" s="68">
        <v>271</v>
      </c>
      <c r="AN1472" s="68">
        <v>0</v>
      </c>
      <c r="AO1472" s="68">
        <v>0</v>
      </c>
      <c r="AP1472" s="68" t="s">
        <v>1935</v>
      </c>
      <c r="AQ1472" s="68">
        <v>1</v>
      </c>
      <c r="AR1472" s="68" t="s">
        <v>12403</v>
      </c>
      <c r="AS1472" s="68">
        <v>150</v>
      </c>
      <c r="AT1472" s="68">
        <v>4194312</v>
      </c>
      <c r="AU1472" s="68">
        <v>0</v>
      </c>
      <c r="AV1472" s="86">
        <v>2</v>
      </c>
      <c r="AX1472" s="1">
        <v>3</v>
      </c>
      <c r="AY1472" s="1">
        <v>3</v>
      </c>
      <c r="AZ1472" s="68">
        <v>100000</v>
      </c>
      <c r="BA1472" s="68">
        <v>2</v>
      </c>
      <c r="EQ1472" s="68">
        <v>30350011</v>
      </c>
      <c r="ER1472" s="175">
        <v>2</v>
      </c>
      <c r="ES1472" s="68">
        <v>650</v>
      </c>
      <c r="ET1472" s="68">
        <v>11</v>
      </c>
      <c r="EU1472" s="68">
        <v>0</v>
      </c>
      <c r="EV1472" s="68">
        <v>150011</v>
      </c>
      <c r="EW1472" s="68" t="s">
        <v>2649</v>
      </c>
      <c r="EX1472" s="68" t="str">
        <f t="shared" si="55"/>
        <v>중형</v>
      </c>
      <c r="GE1472" s="68">
        <v>47009</v>
      </c>
      <c r="GF1472" s="68" t="s">
        <v>5025</v>
      </c>
    </row>
    <row r="1473" spans="6:188" x14ac:dyDescent="0.3">
      <c r="F1473" s="68">
        <v>88002</v>
      </c>
      <c r="G1473" s="68">
        <v>3</v>
      </c>
      <c r="H1473" s="68">
        <v>188002</v>
      </c>
      <c r="I1473" s="68">
        <v>288002</v>
      </c>
      <c r="J1473" s="68" t="s">
        <v>1936</v>
      </c>
      <c r="K1473" s="68" t="s">
        <v>1670</v>
      </c>
      <c r="L1473" s="68">
        <v>10000</v>
      </c>
      <c r="M1473" s="68">
        <v>0</v>
      </c>
      <c r="N1473" s="68">
        <v>0</v>
      </c>
      <c r="O1473" s="68">
        <v>0</v>
      </c>
      <c r="P1473" s="68">
        <v>0</v>
      </c>
      <c r="Q1473" s="68">
        <v>0</v>
      </c>
      <c r="R1473" s="68">
        <v>64</v>
      </c>
      <c r="S1473" s="68">
        <v>0</v>
      </c>
      <c r="T1473" s="68">
        <v>1</v>
      </c>
      <c r="U1473" s="68">
        <v>0</v>
      </c>
      <c r="V1473" s="68">
        <v>0</v>
      </c>
      <c r="W1473" s="68">
        <v>0</v>
      </c>
      <c r="X1473" s="68">
        <v>0</v>
      </c>
      <c r="Y1473" s="68">
        <v>0</v>
      </c>
      <c r="Z1473" s="68">
        <v>0</v>
      </c>
      <c r="AA1473" s="68">
        <v>0</v>
      </c>
      <c r="AB1473" s="68">
        <v>0</v>
      </c>
      <c r="AC1473" s="68">
        <v>0</v>
      </c>
      <c r="AD1473" s="68">
        <v>3</v>
      </c>
      <c r="AE1473" s="68">
        <v>0</v>
      </c>
      <c r="AF1473" s="68">
        <v>0</v>
      </c>
      <c r="AG1473" s="68">
        <v>0</v>
      </c>
      <c r="AH1473" s="68">
        <v>0</v>
      </c>
      <c r="AI1473" s="68">
        <v>0</v>
      </c>
      <c r="AJ1473" s="68">
        <v>0</v>
      </c>
      <c r="AK1473" s="68">
        <v>0</v>
      </c>
      <c r="AL1473" s="68">
        <v>0</v>
      </c>
      <c r="AM1473" s="68">
        <v>0</v>
      </c>
      <c r="AN1473" s="68">
        <v>0</v>
      </c>
      <c r="AO1473" s="68">
        <v>0</v>
      </c>
      <c r="AP1473" s="68" t="s">
        <v>1937</v>
      </c>
      <c r="AQ1473" s="68">
        <v>1</v>
      </c>
      <c r="AR1473" s="68" t="s">
        <v>12661</v>
      </c>
      <c r="AS1473" s="68">
        <v>150</v>
      </c>
      <c r="AT1473" s="68">
        <v>4194312</v>
      </c>
      <c r="AU1473" s="68">
        <v>0</v>
      </c>
      <c r="AV1473" s="86">
        <v>2</v>
      </c>
      <c r="AX1473" s="1">
        <v>4</v>
      </c>
      <c r="AY1473" s="1">
        <v>4</v>
      </c>
      <c r="AZ1473" s="68">
        <v>100000</v>
      </c>
      <c r="BA1473" s="68">
        <v>2</v>
      </c>
      <c r="EQ1473" s="68">
        <v>30450011</v>
      </c>
      <c r="ER1473" s="175">
        <v>2</v>
      </c>
      <c r="ES1473" s="68">
        <v>650</v>
      </c>
      <c r="ET1473" s="68">
        <v>11</v>
      </c>
      <c r="EU1473" s="68">
        <v>0</v>
      </c>
      <c r="EV1473" s="68">
        <v>150011</v>
      </c>
      <c r="EW1473" s="68" t="s">
        <v>2649</v>
      </c>
      <c r="EX1473" s="68" t="str">
        <f t="shared" si="55"/>
        <v>중형</v>
      </c>
      <c r="GE1473" s="68">
        <v>47010</v>
      </c>
      <c r="GF1473" s="68" t="s">
        <v>5026</v>
      </c>
    </row>
    <row r="1474" spans="6:188" x14ac:dyDescent="0.3">
      <c r="F1474" s="68">
        <v>88003</v>
      </c>
      <c r="G1474" s="68">
        <v>3</v>
      </c>
      <c r="H1474" s="68">
        <v>188003</v>
      </c>
      <c r="I1474" s="68">
        <v>288003</v>
      </c>
      <c r="J1474" s="68" t="s">
        <v>1938</v>
      </c>
      <c r="K1474" s="68" t="s">
        <v>1671</v>
      </c>
      <c r="L1474" s="68">
        <v>100000</v>
      </c>
      <c r="M1474" s="68">
        <v>0</v>
      </c>
      <c r="N1474" s="68">
        <v>0</v>
      </c>
      <c r="O1474" s="68">
        <v>0</v>
      </c>
      <c r="P1474" s="68">
        <v>0</v>
      </c>
      <c r="Q1474" s="68">
        <v>0</v>
      </c>
      <c r="R1474" s="68">
        <v>63</v>
      </c>
      <c r="S1474" s="68">
        <v>0</v>
      </c>
      <c r="T1474" s="68">
        <v>4</v>
      </c>
      <c r="U1474" s="68">
        <v>0</v>
      </c>
      <c r="V1474" s="68">
        <v>0</v>
      </c>
      <c r="W1474" s="68">
        <v>0</v>
      </c>
      <c r="X1474" s="68">
        <v>0</v>
      </c>
      <c r="Y1474" s="68">
        <v>0</v>
      </c>
      <c r="Z1474" s="68">
        <v>0</v>
      </c>
      <c r="AA1474" s="68">
        <v>0</v>
      </c>
      <c r="AB1474" s="68">
        <v>0</v>
      </c>
      <c r="AC1474" s="68">
        <v>0</v>
      </c>
      <c r="AD1474" s="68">
        <v>2</v>
      </c>
      <c r="AE1474" s="68">
        <v>0</v>
      </c>
      <c r="AF1474" s="68">
        <v>0</v>
      </c>
      <c r="AG1474" s="68">
        <v>105</v>
      </c>
      <c r="AH1474" s="68">
        <v>0</v>
      </c>
      <c r="AI1474" s="68">
        <v>0</v>
      </c>
      <c r="AJ1474" s="68">
        <v>106</v>
      </c>
      <c r="AK1474" s="68">
        <v>0</v>
      </c>
      <c r="AL1474" s="68">
        <v>0</v>
      </c>
      <c r="AM1474" s="68">
        <v>107</v>
      </c>
      <c r="AN1474" s="68">
        <v>0</v>
      </c>
      <c r="AO1474" s="68">
        <v>0</v>
      </c>
      <c r="AP1474" s="68" t="s">
        <v>1939</v>
      </c>
      <c r="AQ1474" s="68">
        <v>1</v>
      </c>
      <c r="AR1474" s="68" t="s">
        <v>12350</v>
      </c>
      <c r="AS1474" s="68">
        <v>150</v>
      </c>
      <c r="AT1474" s="68">
        <v>4194344</v>
      </c>
      <c r="AU1474" s="68">
        <v>0</v>
      </c>
      <c r="AV1474" s="86">
        <v>2</v>
      </c>
      <c r="AX1474" s="1">
        <v>5</v>
      </c>
      <c r="AY1474" s="1">
        <v>5</v>
      </c>
      <c r="AZ1474" s="68">
        <v>2000000</v>
      </c>
      <c r="BA1474" s="68">
        <v>2</v>
      </c>
      <c r="EQ1474" s="68">
        <v>30550011</v>
      </c>
      <c r="ER1474" s="175">
        <v>2</v>
      </c>
      <c r="ES1474" s="68">
        <v>650</v>
      </c>
      <c r="ET1474" s="68">
        <v>11</v>
      </c>
      <c r="EU1474" s="68">
        <v>0</v>
      </c>
      <c r="EV1474" s="68">
        <v>150011</v>
      </c>
      <c r="EW1474" s="68" t="s">
        <v>2649</v>
      </c>
      <c r="EX1474" s="68" t="str">
        <f t="shared" si="55"/>
        <v>중형</v>
      </c>
      <c r="GE1474" s="68">
        <v>47011</v>
      </c>
      <c r="GF1474" s="68" t="s">
        <v>5027</v>
      </c>
    </row>
    <row r="1475" spans="6:188" x14ac:dyDescent="0.3">
      <c r="F1475" s="68">
        <v>88004</v>
      </c>
      <c r="G1475" s="68">
        <v>3</v>
      </c>
      <c r="H1475" s="68">
        <v>188004</v>
      </c>
      <c r="I1475" s="68">
        <v>288004</v>
      </c>
      <c r="J1475" s="68" t="s">
        <v>1940</v>
      </c>
      <c r="K1475" s="68" t="s">
        <v>1672</v>
      </c>
      <c r="L1475" s="68">
        <v>30000</v>
      </c>
      <c r="M1475" s="68">
        <v>0</v>
      </c>
      <c r="N1475" s="68">
        <v>0</v>
      </c>
      <c r="O1475" s="68">
        <v>0</v>
      </c>
      <c r="P1475" s="68">
        <v>0</v>
      </c>
      <c r="Q1475" s="68">
        <v>0</v>
      </c>
      <c r="R1475" s="68">
        <v>64</v>
      </c>
      <c r="S1475" s="68">
        <v>0</v>
      </c>
      <c r="T1475" s="68">
        <v>2</v>
      </c>
      <c r="U1475" s="68">
        <v>0</v>
      </c>
      <c r="V1475" s="68">
        <v>0</v>
      </c>
      <c r="W1475" s="68">
        <v>0</v>
      </c>
      <c r="X1475" s="68">
        <v>0</v>
      </c>
      <c r="Y1475" s="68">
        <v>0</v>
      </c>
      <c r="Z1475" s="68">
        <v>0</v>
      </c>
      <c r="AA1475" s="68">
        <v>0</v>
      </c>
      <c r="AB1475" s="68">
        <v>0</v>
      </c>
      <c r="AC1475" s="68">
        <v>0</v>
      </c>
      <c r="AD1475" s="68">
        <v>3</v>
      </c>
      <c r="AE1475" s="68">
        <v>0</v>
      </c>
      <c r="AF1475" s="68">
        <v>0</v>
      </c>
      <c r="AG1475" s="68">
        <v>109</v>
      </c>
      <c r="AH1475" s="68">
        <v>0</v>
      </c>
      <c r="AI1475" s="68">
        <v>0</v>
      </c>
      <c r="AJ1475" s="68">
        <v>0</v>
      </c>
      <c r="AK1475" s="68">
        <v>0</v>
      </c>
      <c r="AL1475" s="68">
        <v>0</v>
      </c>
      <c r="AM1475" s="68">
        <v>0</v>
      </c>
      <c r="AN1475" s="68">
        <v>0</v>
      </c>
      <c r="AO1475" s="68">
        <v>0</v>
      </c>
      <c r="AP1475" s="68" t="s">
        <v>1941</v>
      </c>
      <c r="AQ1475" s="68">
        <v>1</v>
      </c>
      <c r="AR1475" s="68" t="s">
        <v>12356</v>
      </c>
      <c r="AS1475" s="68">
        <v>150</v>
      </c>
      <c r="AT1475" s="68">
        <v>4194344</v>
      </c>
      <c r="AU1475" s="68">
        <v>0</v>
      </c>
      <c r="AV1475" s="86">
        <v>2</v>
      </c>
      <c r="AX1475" s="1">
        <v>6</v>
      </c>
      <c r="AY1475" s="1">
        <v>6</v>
      </c>
      <c r="AZ1475" s="68">
        <v>500000</v>
      </c>
      <c r="BA1475" s="68">
        <v>2</v>
      </c>
      <c r="EQ1475" s="68">
        <v>30650011</v>
      </c>
      <c r="ER1475" s="175">
        <v>2</v>
      </c>
      <c r="ES1475" s="68">
        <v>650</v>
      </c>
      <c r="ET1475" s="68">
        <v>11</v>
      </c>
      <c r="EU1475" s="68">
        <v>0</v>
      </c>
      <c r="EV1475" s="68">
        <v>150011</v>
      </c>
      <c r="EW1475" s="68" t="s">
        <v>2649</v>
      </c>
      <c r="EX1475" s="68" t="str">
        <f t="shared" ref="EX1475:EX1538" si="56">IF(ER1475=1,"소형",IF(ER1475=2,"중형","대형"))</f>
        <v>중형</v>
      </c>
      <c r="GE1475" s="68">
        <v>47012</v>
      </c>
      <c r="GF1475" s="68" t="s">
        <v>5028</v>
      </c>
    </row>
    <row r="1476" spans="6:188" x14ac:dyDescent="0.3">
      <c r="F1476" s="68">
        <v>88005</v>
      </c>
      <c r="G1476" s="68">
        <v>3</v>
      </c>
      <c r="H1476" s="68">
        <v>188005</v>
      </c>
      <c r="I1476" s="68">
        <v>288005</v>
      </c>
      <c r="J1476" s="68" t="s">
        <v>1942</v>
      </c>
      <c r="K1476" s="68" t="s">
        <v>1673</v>
      </c>
      <c r="L1476" s="68">
        <v>60000</v>
      </c>
      <c r="M1476" s="68">
        <v>0</v>
      </c>
      <c r="N1476" s="68">
        <v>0</v>
      </c>
      <c r="O1476" s="68">
        <v>0</v>
      </c>
      <c r="P1476" s="68">
        <v>0</v>
      </c>
      <c r="Q1476" s="68">
        <v>0</v>
      </c>
      <c r="R1476" s="68">
        <v>64</v>
      </c>
      <c r="S1476" s="68">
        <v>0</v>
      </c>
      <c r="T1476" s="68">
        <v>3</v>
      </c>
      <c r="U1476" s="68">
        <v>0</v>
      </c>
      <c r="V1476" s="68">
        <v>0</v>
      </c>
      <c r="W1476" s="68">
        <v>0</v>
      </c>
      <c r="X1476" s="68">
        <v>0</v>
      </c>
      <c r="Y1476" s="68">
        <v>0</v>
      </c>
      <c r="Z1476" s="68">
        <v>0</v>
      </c>
      <c r="AA1476" s="68">
        <v>0</v>
      </c>
      <c r="AB1476" s="68">
        <v>0</v>
      </c>
      <c r="AC1476" s="68">
        <v>0</v>
      </c>
      <c r="AD1476" s="68">
        <v>3</v>
      </c>
      <c r="AE1476" s="68">
        <v>0</v>
      </c>
      <c r="AF1476" s="68">
        <v>0</v>
      </c>
      <c r="AG1476" s="68">
        <v>110</v>
      </c>
      <c r="AH1476" s="68">
        <v>0</v>
      </c>
      <c r="AI1476" s="68">
        <v>0</v>
      </c>
      <c r="AJ1476" s="68">
        <v>111</v>
      </c>
      <c r="AK1476" s="68">
        <v>0</v>
      </c>
      <c r="AL1476" s="68">
        <v>0</v>
      </c>
      <c r="AM1476" s="68">
        <v>0</v>
      </c>
      <c r="AN1476" s="68">
        <v>0</v>
      </c>
      <c r="AO1476" s="68">
        <v>0</v>
      </c>
      <c r="AP1476" s="68" t="s">
        <v>1943</v>
      </c>
      <c r="AQ1476" s="68">
        <v>1</v>
      </c>
      <c r="AR1476" s="68" t="s">
        <v>12662</v>
      </c>
      <c r="AS1476" s="68">
        <v>150</v>
      </c>
      <c r="AT1476" s="68">
        <v>4194344</v>
      </c>
      <c r="AU1476" s="68">
        <v>0</v>
      </c>
      <c r="AV1476" s="86">
        <v>2</v>
      </c>
      <c r="AX1476" s="1">
        <v>7</v>
      </c>
      <c r="AY1476" s="1">
        <v>7</v>
      </c>
      <c r="AZ1476" s="68">
        <v>1250000</v>
      </c>
      <c r="BA1476" s="68">
        <v>2</v>
      </c>
      <c r="EQ1476" s="68">
        <v>30750011</v>
      </c>
      <c r="ER1476" s="175">
        <v>2</v>
      </c>
      <c r="ES1476" s="68">
        <v>650</v>
      </c>
      <c r="ET1476" s="68">
        <v>11</v>
      </c>
      <c r="EU1476" s="68">
        <v>0</v>
      </c>
      <c r="EV1476" s="68">
        <v>150011</v>
      </c>
      <c r="EW1476" s="68" t="s">
        <v>2649</v>
      </c>
      <c r="EX1476" s="68" t="str">
        <f t="shared" si="56"/>
        <v>중형</v>
      </c>
      <c r="GE1476" s="68">
        <v>47013</v>
      </c>
      <c r="GF1476" s="68" t="s">
        <v>2309</v>
      </c>
    </row>
    <row r="1477" spans="6:188" x14ac:dyDescent="0.3">
      <c r="F1477" s="68">
        <v>88006</v>
      </c>
      <c r="G1477" s="68">
        <v>3</v>
      </c>
      <c r="H1477" s="68">
        <v>188006</v>
      </c>
      <c r="I1477" s="68">
        <v>288006</v>
      </c>
      <c r="J1477" s="68" t="s">
        <v>1944</v>
      </c>
      <c r="K1477" s="68" t="s">
        <v>1674</v>
      </c>
      <c r="L1477" s="68">
        <v>60000</v>
      </c>
      <c r="M1477" s="68">
        <v>0</v>
      </c>
      <c r="N1477" s="68">
        <v>0</v>
      </c>
      <c r="O1477" s="68">
        <v>0</v>
      </c>
      <c r="P1477" s="68">
        <v>0</v>
      </c>
      <c r="Q1477" s="68">
        <v>0</v>
      </c>
      <c r="R1477" s="68">
        <v>256</v>
      </c>
      <c r="S1477" s="68">
        <v>0</v>
      </c>
      <c r="T1477" s="68">
        <v>3</v>
      </c>
      <c r="U1477" s="68">
        <v>0</v>
      </c>
      <c r="V1477" s="68">
        <v>0</v>
      </c>
      <c r="W1477" s="68">
        <v>0</v>
      </c>
      <c r="X1477" s="68">
        <v>0</v>
      </c>
      <c r="Y1477" s="68">
        <v>0</v>
      </c>
      <c r="Z1477" s="68">
        <v>0</v>
      </c>
      <c r="AA1477" s="68">
        <v>0</v>
      </c>
      <c r="AB1477" s="68">
        <v>0</v>
      </c>
      <c r="AC1477" s="68">
        <v>0</v>
      </c>
      <c r="AD1477" s="68">
        <v>5</v>
      </c>
      <c r="AE1477" s="68">
        <v>0</v>
      </c>
      <c r="AF1477" s="68">
        <v>0</v>
      </c>
      <c r="AG1477" s="68">
        <v>112</v>
      </c>
      <c r="AH1477" s="68">
        <v>0</v>
      </c>
      <c r="AI1477" s="68">
        <v>0</v>
      </c>
      <c r="AJ1477" s="68">
        <v>113</v>
      </c>
      <c r="AK1477" s="68">
        <v>0</v>
      </c>
      <c r="AL1477" s="68">
        <v>0</v>
      </c>
      <c r="AM1477" s="68">
        <v>0</v>
      </c>
      <c r="AN1477" s="68">
        <v>0</v>
      </c>
      <c r="AO1477" s="68">
        <v>0</v>
      </c>
      <c r="AP1477" s="68" t="s">
        <v>1945</v>
      </c>
      <c r="AQ1477" s="68">
        <v>1</v>
      </c>
      <c r="AR1477" s="68" t="s">
        <v>12342</v>
      </c>
      <c r="AS1477" s="68">
        <v>150</v>
      </c>
      <c r="AT1477" s="68">
        <v>4194344</v>
      </c>
      <c r="AU1477" s="68">
        <v>0</v>
      </c>
      <c r="AV1477" s="86">
        <v>2</v>
      </c>
      <c r="AX1477" s="1">
        <v>8</v>
      </c>
      <c r="AY1477" s="1">
        <v>8</v>
      </c>
      <c r="AZ1477" s="68">
        <v>1250000</v>
      </c>
      <c r="BA1477" s="68">
        <v>2</v>
      </c>
      <c r="EQ1477" s="68">
        <v>30850011</v>
      </c>
      <c r="ER1477" s="175">
        <v>2</v>
      </c>
      <c r="ES1477" s="68">
        <v>650</v>
      </c>
      <c r="ET1477" s="68">
        <v>11</v>
      </c>
      <c r="EU1477" s="68">
        <v>0</v>
      </c>
      <c r="EV1477" s="68">
        <v>150011</v>
      </c>
      <c r="EW1477" s="68" t="s">
        <v>2649</v>
      </c>
      <c r="EX1477" s="68" t="str">
        <f t="shared" si="56"/>
        <v>중형</v>
      </c>
      <c r="GE1477" s="68">
        <v>47014</v>
      </c>
      <c r="GF1477" s="68" t="s">
        <v>4252</v>
      </c>
    </row>
    <row r="1478" spans="6:188" x14ac:dyDescent="0.3">
      <c r="F1478" s="68">
        <v>88007</v>
      </c>
      <c r="G1478" s="68">
        <v>3</v>
      </c>
      <c r="H1478" s="68">
        <v>188007</v>
      </c>
      <c r="I1478" s="68">
        <v>288007</v>
      </c>
      <c r="J1478" s="68" t="s">
        <v>1946</v>
      </c>
      <c r="K1478" s="68" t="s">
        <v>1675</v>
      </c>
      <c r="L1478" s="68">
        <v>150000</v>
      </c>
      <c r="M1478" s="68">
        <v>0</v>
      </c>
      <c r="N1478" s="68">
        <v>0</v>
      </c>
      <c r="O1478" s="68">
        <v>0</v>
      </c>
      <c r="P1478" s="68">
        <v>0</v>
      </c>
      <c r="Q1478" s="68">
        <v>0</v>
      </c>
      <c r="R1478" s="68">
        <v>256</v>
      </c>
      <c r="S1478" s="68">
        <v>0</v>
      </c>
      <c r="T1478" s="68">
        <v>5</v>
      </c>
      <c r="U1478" s="68">
        <v>0</v>
      </c>
      <c r="V1478" s="68">
        <v>0</v>
      </c>
      <c r="W1478" s="68">
        <v>0</v>
      </c>
      <c r="X1478" s="68">
        <v>0</v>
      </c>
      <c r="Y1478" s="68">
        <v>0</v>
      </c>
      <c r="Z1478" s="68">
        <v>0</v>
      </c>
      <c r="AA1478" s="68">
        <v>0</v>
      </c>
      <c r="AB1478" s="68">
        <v>0</v>
      </c>
      <c r="AC1478" s="68">
        <v>0</v>
      </c>
      <c r="AD1478" s="68">
        <v>5</v>
      </c>
      <c r="AE1478" s="68">
        <v>0</v>
      </c>
      <c r="AF1478" s="68">
        <v>0</v>
      </c>
      <c r="AG1478" s="68">
        <v>114</v>
      </c>
      <c r="AH1478" s="68">
        <v>0</v>
      </c>
      <c r="AI1478" s="68">
        <v>0</v>
      </c>
      <c r="AJ1478" s="68">
        <v>115</v>
      </c>
      <c r="AK1478" s="68">
        <v>0</v>
      </c>
      <c r="AL1478" s="68">
        <v>0</v>
      </c>
      <c r="AM1478" s="68">
        <v>116</v>
      </c>
      <c r="AN1478" s="68">
        <v>0</v>
      </c>
      <c r="AO1478" s="68">
        <v>0</v>
      </c>
      <c r="AP1478" s="68" t="s">
        <v>1947</v>
      </c>
      <c r="AQ1478" s="68">
        <v>1</v>
      </c>
      <c r="AR1478" s="68" t="s">
        <v>12202</v>
      </c>
      <c r="AS1478" s="68">
        <v>150</v>
      </c>
      <c r="AT1478" s="68">
        <v>4194312</v>
      </c>
      <c r="AU1478" s="68">
        <v>0</v>
      </c>
      <c r="AV1478" s="86">
        <v>2</v>
      </c>
      <c r="AX1478" s="1">
        <v>9</v>
      </c>
      <c r="AY1478" s="1">
        <v>9</v>
      </c>
      <c r="AZ1478" s="68">
        <v>10000000</v>
      </c>
      <c r="BA1478" s="68">
        <v>2</v>
      </c>
      <c r="EQ1478" s="68">
        <v>30950011</v>
      </c>
      <c r="ER1478" s="175">
        <v>2</v>
      </c>
      <c r="ES1478" s="68">
        <v>650</v>
      </c>
      <c r="ET1478" s="68">
        <v>11</v>
      </c>
      <c r="EU1478" s="68">
        <v>0</v>
      </c>
      <c r="EV1478" s="68">
        <v>150011</v>
      </c>
      <c r="EW1478" s="68" t="s">
        <v>2649</v>
      </c>
      <c r="EX1478" s="68" t="str">
        <f t="shared" si="56"/>
        <v>중형</v>
      </c>
      <c r="GE1478" s="68">
        <v>47015</v>
      </c>
      <c r="GF1478" s="68" t="s">
        <v>5029</v>
      </c>
    </row>
    <row r="1479" spans="6:188" x14ac:dyDescent="0.3">
      <c r="F1479" s="68">
        <v>88008</v>
      </c>
      <c r="G1479" s="68">
        <v>3</v>
      </c>
      <c r="H1479" s="68">
        <v>188008</v>
      </c>
      <c r="I1479" s="68">
        <v>288008</v>
      </c>
      <c r="J1479" s="68" t="s">
        <v>1948</v>
      </c>
      <c r="K1479" s="68" t="s">
        <v>1676</v>
      </c>
      <c r="L1479" s="68">
        <v>10000</v>
      </c>
      <c r="M1479" s="68">
        <v>0</v>
      </c>
      <c r="N1479" s="68">
        <v>0</v>
      </c>
      <c r="O1479" s="68">
        <v>0</v>
      </c>
      <c r="P1479" s="68">
        <v>0</v>
      </c>
      <c r="Q1479" s="68">
        <v>0</v>
      </c>
      <c r="R1479" s="68">
        <v>64</v>
      </c>
      <c r="S1479" s="68">
        <v>0</v>
      </c>
      <c r="T1479" s="68">
        <v>1</v>
      </c>
      <c r="U1479" s="68">
        <v>0</v>
      </c>
      <c r="V1479" s="68">
        <v>0</v>
      </c>
      <c r="W1479" s="68">
        <v>0</v>
      </c>
      <c r="X1479" s="68">
        <v>0</v>
      </c>
      <c r="Y1479" s="68">
        <v>0</v>
      </c>
      <c r="Z1479" s="68">
        <v>0</v>
      </c>
      <c r="AA1479" s="68">
        <v>0</v>
      </c>
      <c r="AB1479" s="68">
        <v>0</v>
      </c>
      <c r="AC1479" s="68">
        <v>0</v>
      </c>
      <c r="AD1479" s="68">
        <v>3</v>
      </c>
      <c r="AE1479" s="68">
        <v>0</v>
      </c>
      <c r="AF1479" s="68">
        <v>0</v>
      </c>
      <c r="AG1479" s="68">
        <v>117</v>
      </c>
      <c r="AH1479" s="68">
        <v>0</v>
      </c>
      <c r="AI1479" s="68">
        <v>0</v>
      </c>
      <c r="AJ1479" s="68">
        <v>0</v>
      </c>
      <c r="AK1479" s="68">
        <v>0</v>
      </c>
      <c r="AL1479" s="68">
        <v>0</v>
      </c>
      <c r="AM1479" s="68">
        <v>0</v>
      </c>
      <c r="AN1479" s="68">
        <v>0</v>
      </c>
      <c r="AO1479" s="68">
        <v>0</v>
      </c>
      <c r="AP1479" s="68" t="s">
        <v>1949</v>
      </c>
      <c r="AQ1479" s="68">
        <v>1</v>
      </c>
      <c r="AR1479" s="68" t="s">
        <v>12388</v>
      </c>
      <c r="AS1479" s="68">
        <v>150</v>
      </c>
      <c r="AT1479" s="68">
        <v>4194312</v>
      </c>
      <c r="AU1479" s="68">
        <v>0</v>
      </c>
      <c r="AV1479" s="86">
        <v>2</v>
      </c>
      <c r="AX1479" s="1">
        <v>10</v>
      </c>
      <c r="AY1479" s="1">
        <v>10</v>
      </c>
      <c r="AZ1479" s="68">
        <v>100000</v>
      </c>
      <c r="BA1479" s="68">
        <v>2</v>
      </c>
      <c r="EQ1479" s="68">
        <v>31050011</v>
      </c>
      <c r="ER1479" s="175">
        <v>2</v>
      </c>
      <c r="ES1479" s="68">
        <v>650</v>
      </c>
      <c r="ET1479" s="68">
        <v>11</v>
      </c>
      <c r="EU1479" s="68">
        <v>0</v>
      </c>
      <c r="EV1479" s="68">
        <v>150011</v>
      </c>
      <c r="EW1479" s="68" t="s">
        <v>2649</v>
      </c>
      <c r="EX1479" s="68" t="str">
        <f t="shared" si="56"/>
        <v>중형</v>
      </c>
      <c r="GE1479" s="68">
        <v>47016</v>
      </c>
      <c r="GF1479" s="68" t="s">
        <v>5030</v>
      </c>
    </row>
    <row r="1480" spans="6:188" x14ac:dyDescent="0.3">
      <c r="F1480" s="68">
        <v>88009</v>
      </c>
      <c r="G1480" s="68">
        <v>3</v>
      </c>
      <c r="H1480" s="68">
        <v>188009</v>
      </c>
      <c r="I1480" s="68">
        <v>288009</v>
      </c>
      <c r="J1480" s="68" t="s">
        <v>1950</v>
      </c>
      <c r="K1480" s="68" t="s">
        <v>1677</v>
      </c>
      <c r="L1480" s="68">
        <v>10000</v>
      </c>
      <c r="M1480" s="68">
        <v>0</v>
      </c>
      <c r="N1480" s="68">
        <v>0</v>
      </c>
      <c r="O1480" s="68">
        <v>0</v>
      </c>
      <c r="P1480" s="68">
        <v>0</v>
      </c>
      <c r="Q1480" s="68">
        <v>0</v>
      </c>
      <c r="R1480" s="68">
        <v>63</v>
      </c>
      <c r="S1480" s="68">
        <v>0</v>
      </c>
      <c r="T1480" s="68">
        <v>1</v>
      </c>
      <c r="U1480" s="68">
        <v>0</v>
      </c>
      <c r="V1480" s="68">
        <v>0</v>
      </c>
      <c r="W1480" s="68">
        <v>0</v>
      </c>
      <c r="X1480" s="68">
        <v>0</v>
      </c>
      <c r="Y1480" s="68">
        <v>0</v>
      </c>
      <c r="Z1480" s="68">
        <v>0</v>
      </c>
      <c r="AA1480" s="68">
        <v>0</v>
      </c>
      <c r="AB1480" s="68">
        <v>0</v>
      </c>
      <c r="AC1480" s="68">
        <v>0</v>
      </c>
      <c r="AD1480" s="68">
        <v>1</v>
      </c>
      <c r="AE1480" s="68">
        <v>0</v>
      </c>
      <c r="AF1480" s="68">
        <v>0</v>
      </c>
      <c r="AG1480" s="68">
        <v>0</v>
      </c>
      <c r="AH1480" s="68">
        <v>0</v>
      </c>
      <c r="AI1480" s="68">
        <v>0</v>
      </c>
      <c r="AJ1480" s="68">
        <v>0</v>
      </c>
      <c r="AK1480" s="68">
        <v>0</v>
      </c>
      <c r="AL1480" s="68">
        <v>0</v>
      </c>
      <c r="AM1480" s="68">
        <v>0</v>
      </c>
      <c r="AN1480" s="68">
        <v>0</v>
      </c>
      <c r="AO1480" s="68">
        <v>0</v>
      </c>
      <c r="AP1480" s="68" t="s">
        <v>1951</v>
      </c>
      <c r="AQ1480" s="68">
        <v>1</v>
      </c>
      <c r="AR1480" s="68" t="s">
        <v>12314</v>
      </c>
      <c r="AS1480" s="68">
        <v>150</v>
      </c>
      <c r="AT1480" s="68">
        <v>4194312</v>
      </c>
      <c r="AU1480" s="68">
        <v>0</v>
      </c>
      <c r="AV1480" s="86">
        <v>2</v>
      </c>
      <c r="AX1480" s="1">
        <v>11</v>
      </c>
      <c r="AY1480" s="1">
        <v>11</v>
      </c>
      <c r="AZ1480" s="68">
        <v>100000</v>
      </c>
      <c r="BA1480" s="68">
        <v>2</v>
      </c>
      <c r="EQ1480" s="68">
        <v>31150011</v>
      </c>
      <c r="ER1480" s="175">
        <v>2</v>
      </c>
      <c r="ES1480" s="68">
        <v>650</v>
      </c>
      <c r="ET1480" s="68">
        <v>11</v>
      </c>
      <c r="EU1480" s="68">
        <v>0</v>
      </c>
      <c r="EV1480" s="68">
        <v>150011</v>
      </c>
      <c r="EW1480" s="68" t="s">
        <v>2649</v>
      </c>
      <c r="EX1480" s="68" t="str">
        <f t="shared" si="56"/>
        <v>중형</v>
      </c>
      <c r="GE1480" s="68">
        <v>47017</v>
      </c>
      <c r="GF1480" s="68" t="s">
        <v>5031</v>
      </c>
    </row>
    <row r="1481" spans="6:188" x14ac:dyDescent="0.3">
      <c r="F1481" s="68">
        <v>88010</v>
      </c>
      <c r="G1481" s="68">
        <v>3</v>
      </c>
      <c r="H1481" s="68">
        <v>188010</v>
      </c>
      <c r="I1481" s="68">
        <v>288010</v>
      </c>
      <c r="J1481" s="68" t="s">
        <v>1952</v>
      </c>
      <c r="K1481" s="68" t="s">
        <v>1678</v>
      </c>
      <c r="L1481" s="68">
        <v>10000</v>
      </c>
      <c r="M1481" s="68">
        <v>0</v>
      </c>
      <c r="N1481" s="68">
        <v>0</v>
      </c>
      <c r="O1481" s="68">
        <v>0</v>
      </c>
      <c r="P1481" s="68">
        <v>0</v>
      </c>
      <c r="Q1481" s="68">
        <v>0</v>
      </c>
      <c r="R1481" s="68">
        <v>63</v>
      </c>
      <c r="S1481" s="68">
        <v>0</v>
      </c>
      <c r="T1481" s="68">
        <v>1</v>
      </c>
      <c r="U1481" s="68">
        <v>0</v>
      </c>
      <c r="V1481" s="68">
        <v>0</v>
      </c>
      <c r="W1481" s="68">
        <v>0</v>
      </c>
      <c r="X1481" s="68">
        <v>0</v>
      </c>
      <c r="Y1481" s="68">
        <v>0</v>
      </c>
      <c r="Z1481" s="68">
        <v>0</v>
      </c>
      <c r="AA1481" s="68">
        <v>0</v>
      </c>
      <c r="AB1481" s="68">
        <v>0</v>
      </c>
      <c r="AC1481" s="68">
        <v>0</v>
      </c>
      <c r="AD1481" s="68">
        <v>2</v>
      </c>
      <c r="AE1481" s="68">
        <v>0</v>
      </c>
      <c r="AF1481" s="68">
        <v>0</v>
      </c>
      <c r="AG1481" s="68">
        <v>0</v>
      </c>
      <c r="AH1481" s="68">
        <v>0</v>
      </c>
      <c r="AI1481" s="68">
        <v>0</v>
      </c>
      <c r="AJ1481" s="68">
        <v>0</v>
      </c>
      <c r="AK1481" s="68">
        <v>0</v>
      </c>
      <c r="AL1481" s="68">
        <v>0</v>
      </c>
      <c r="AM1481" s="68">
        <v>0</v>
      </c>
      <c r="AN1481" s="68">
        <v>0</v>
      </c>
      <c r="AO1481" s="68">
        <v>0</v>
      </c>
      <c r="AP1481" s="68" t="s">
        <v>1953</v>
      </c>
      <c r="AQ1481" s="68">
        <v>1</v>
      </c>
      <c r="AR1481" s="68" t="s">
        <v>12382</v>
      </c>
      <c r="AS1481" s="68">
        <v>150</v>
      </c>
      <c r="AT1481" s="68">
        <v>4194312</v>
      </c>
      <c r="AU1481" s="68">
        <v>0</v>
      </c>
      <c r="AV1481" s="86">
        <v>2</v>
      </c>
      <c r="AX1481" s="1">
        <v>12</v>
      </c>
      <c r="AY1481" s="1">
        <v>12</v>
      </c>
      <c r="AZ1481" s="68">
        <v>100000</v>
      </c>
      <c r="BA1481" s="68">
        <v>2</v>
      </c>
      <c r="EQ1481" s="68">
        <v>31250011</v>
      </c>
      <c r="ER1481" s="175">
        <v>2</v>
      </c>
      <c r="ES1481" s="68">
        <v>650</v>
      </c>
      <c r="ET1481" s="68">
        <v>11</v>
      </c>
      <c r="EU1481" s="68">
        <v>0</v>
      </c>
      <c r="EV1481" s="68">
        <v>150011</v>
      </c>
      <c r="EW1481" s="68" t="s">
        <v>2649</v>
      </c>
      <c r="EX1481" s="68" t="str">
        <f t="shared" si="56"/>
        <v>중형</v>
      </c>
      <c r="GE1481" s="68">
        <v>47018</v>
      </c>
      <c r="GF1481" s="68" t="s">
        <v>5032</v>
      </c>
    </row>
    <row r="1482" spans="6:188" x14ac:dyDescent="0.3">
      <c r="F1482" s="68">
        <v>88011</v>
      </c>
      <c r="G1482" s="68">
        <v>3</v>
      </c>
      <c r="H1482" s="68">
        <v>188011</v>
      </c>
      <c r="I1482" s="68">
        <v>288011</v>
      </c>
      <c r="J1482" s="68" t="s">
        <v>1954</v>
      </c>
      <c r="K1482" s="68" t="s">
        <v>1679</v>
      </c>
      <c r="L1482" s="68">
        <v>30000</v>
      </c>
      <c r="M1482" s="68">
        <v>0</v>
      </c>
      <c r="N1482" s="68">
        <v>0</v>
      </c>
      <c r="O1482" s="68">
        <v>0</v>
      </c>
      <c r="P1482" s="68">
        <v>0</v>
      </c>
      <c r="Q1482" s="68">
        <v>0</v>
      </c>
      <c r="R1482" s="68">
        <v>128</v>
      </c>
      <c r="S1482" s="68">
        <v>0</v>
      </c>
      <c r="T1482" s="68">
        <v>2</v>
      </c>
      <c r="U1482" s="68">
        <v>0</v>
      </c>
      <c r="V1482" s="68">
        <v>0</v>
      </c>
      <c r="W1482" s="68">
        <v>0</v>
      </c>
      <c r="X1482" s="68">
        <v>0</v>
      </c>
      <c r="Y1482" s="68">
        <v>0</v>
      </c>
      <c r="Z1482" s="68">
        <v>0</v>
      </c>
      <c r="AA1482" s="68">
        <v>0</v>
      </c>
      <c r="AB1482" s="68">
        <v>0</v>
      </c>
      <c r="AC1482" s="68">
        <v>0</v>
      </c>
      <c r="AD1482" s="68">
        <v>4</v>
      </c>
      <c r="AE1482" s="68">
        <v>0</v>
      </c>
      <c r="AF1482" s="68">
        <v>0</v>
      </c>
      <c r="AG1482" s="68">
        <v>120</v>
      </c>
      <c r="AH1482" s="68">
        <v>0</v>
      </c>
      <c r="AI1482" s="68">
        <v>0</v>
      </c>
      <c r="AJ1482" s="68">
        <v>121</v>
      </c>
      <c r="AK1482" s="68">
        <v>0</v>
      </c>
      <c r="AL1482" s="68">
        <v>0</v>
      </c>
      <c r="AM1482" s="68">
        <v>0</v>
      </c>
      <c r="AN1482" s="68">
        <v>0</v>
      </c>
      <c r="AO1482" s="68">
        <v>0</v>
      </c>
      <c r="AP1482" s="68" t="s">
        <v>1955</v>
      </c>
      <c r="AQ1482" s="68">
        <v>1</v>
      </c>
      <c r="AR1482" s="68" t="s">
        <v>12373</v>
      </c>
      <c r="AS1482" s="68">
        <v>150</v>
      </c>
      <c r="AT1482" s="68">
        <v>4194344</v>
      </c>
      <c r="AU1482" s="68">
        <v>0</v>
      </c>
      <c r="AV1482" s="86">
        <v>2</v>
      </c>
      <c r="AX1482" s="1">
        <v>13</v>
      </c>
      <c r="AY1482" s="1">
        <v>13</v>
      </c>
      <c r="AZ1482" s="68">
        <v>500000</v>
      </c>
      <c r="BA1482" s="68">
        <v>2</v>
      </c>
      <c r="EQ1482" s="68">
        <v>10150012</v>
      </c>
      <c r="ER1482" s="175">
        <v>4</v>
      </c>
      <c r="ES1482" s="68">
        <v>650</v>
      </c>
      <c r="ET1482" s="68">
        <v>12</v>
      </c>
      <c r="EU1482" s="68">
        <v>0</v>
      </c>
      <c r="EV1482" s="68">
        <v>150012</v>
      </c>
      <c r="EW1482" s="68" t="s">
        <v>2650</v>
      </c>
      <c r="EX1482" s="68" t="str">
        <f t="shared" si="56"/>
        <v>대형</v>
      </c>
      <c r="GE1482" s="68">
        <v>47019</v>
      </c>
      <c r="GF1482" s="68" t="s">
        <v>3884</v>
      </c>
    </row>
    <row r="1483" spans="6:188" x14ac:dyDescent="0.3">
      <c r="F1483" s="68">
        <v>88012</v>
      </c>
      <c r="G1483" s="68">
        <v>3</v>
      </c>
      <c r="H1483" s="68">
        <v>188012</v>
      </c>
      <c r="I1483" s="68">
        <v>288012</v>
      </c>
      <c r="J1483" s="68" t="s">
        <v>1956</v>
      </c>
      <c r="K1483" s="68" t="s">
        <v>1680</v>
      </c>
      <c r="L1483" s="68">
        <v>150000</v>
      </c>
      <c r="M1483" s="68">
        <v>0</v>
      </c>
      <c r="N1483" s="68">
        <v>0</v>
      </c>
      <c r="O1483" s="68">
        <v>0</v>
      </c>
      <c r="P1483" s="68">
        <v>0</v>
      </c>
      <c r="Q1483" s="68">
        <v>0</v>
      </c>
      <c r="R1483" s="68">
        <v>128</v>
      </c>
      <c r="S1483" s="68">
        <v>0</v>
      </c>
      <c r="T1483" s="68">
        <v>5</v>
      </c>
      <c r="U1483" s="68">
        <v>0</v>
      </c>
      <c r="V1483" s="68">
        <v>0</v>
      </c>
      <c r="W1483" s="68">
        <v>0</v>
      </c>
      <c r="X1483" s="68">
        <v>0</v>
      </c>
      <c r="Y1483" s="68">
        <v>0</v>
      </c>
      <c r="Z1483" s="68">
        <v>0</v>
      </c>
      <c r="AA1483" s="68">
        <v>0</v>
      </c>
      <c r="AB1483" s="68">
        <v>0</v>
      </c>
      <c r="AC1483" s="68">
        <v>0</v>
      </c>
      <c r="AD1483" s="68">
        <v>4</v>
      </c>
      <c r="AE1483" s="68">
        <v>0</v>
      </c>
      <c r="AF1483" s="68">
        <v>0</v>
      </c>
      <c r="AG1483" s="68">
        <v>122</v>
      </c>
      <c r="AH1483" s="68">
        <v>0</v>
      </c>
      <c r="AI1483" s="68">
        <v>0</v>
      </c>
      <c r="AJ1483" s="68">
        <v>123</v>
      </c>
      <c r="AK1483" s="68">
        <v>0</v>
      </c>
      <c r="AL1483" s="68">
        <v>0</v>
      </c>
      <c r="AM1483" s="68">
        <v>0</v>
      </c>
      <c r="AN1483" s="68">
        <v>0</v>
      </c>
      <c r="AO1483" s="68">
        <v>0</v>
      </c>
      <c r="AP1483" s="68" t="s">
        <v>1957</v>
      </c>
      <c r="AQ1483" s="68">
        <v>1</v>
      </c>
      <c r="AR1483" s="68" t="s">
        <v>12230</v>
      </c>
      <c r="AS1483" s="68">
        <v>150</v>
      </c>
      <c r="AT1483" s="68">
        <v>4194312</v>
      </c>
      <c r="AU1483" s="68">
        <v>0</v>
      </c>
      <c r="AV1483" s="86">
        <v>2</v>
      </c>
      <c r="AX1483" s="1">
        <v>14</v>
      </c>
      <c r="AY1483" s="1">
        <v>14</v>
      </c>
      <c r="AZ1483" s="68">
        <v>10000000</v>
      </c>
      <c r="BA1483" s="68">
        <v>2</v>
      </c>
      <c r="EQ1483" s="68">
        <v>10250012</v>
      </c>
      <c r="ER1483" s="175">
        <v>4</v>
      </c>
      <c r="ES1483" s="68">
        <v>650</v>
      </c>
      <c r="ET1483" s="68">
        <v>12</v>
      </c>
      <c r="EU1483" s="68">
        <v>0</v>
      </c>
      <c r="EV1483" s="68">
        <v>150012</v>
      </c>
      <c r="EW1483" s="68" t="s">
        <v>2650</v>
      </c>
      <c r="EX1483" s="68" t="str">
        <f t="shared" si="56"/>
        <v>대형</v>
      </c>
      <c r="GE1483" s="68">
        <v>47020</v>
      </c>
      <c r="GF1483" s="68" t="s">
        <v>3331</v>
      </c>
    </row>
    <row r="1484" spans="6:188" x14ac:dyDescent="0.3">
      <c r="F1484" s="68">
        <v>88013</v>
      </c>
      <c r="G1484" s="68">
        <v>3</v>
      </c>
      <c r="H1484" s="68">
        <v>188013</v>
      </c>
      <c r="I1484" s="68">
        <v>288013</v>
      </c>
      <c r="J1484" s="68" t="s">
        <v>1958</v>
      </c>
      <c r="K1484" s="68">
        <v>0</v>
      </c>
      <c r="L1484" s="68">
        <v>60000</v>
      </c>
      <c r="M1484" s="68">
        <v>0</v>
      </c>
      <c r="N1484" s="68">
        <v>0</v>
      </c>
      <c r="O1484" s="68">
        <v>0</v>
      </c>
      <c r="P1484" s="68">
        <v>0</v>
      </c>
      <c r="Q1484" s="68">
        <v>0</v>
      </c>
      <c r="R1484" s="68">
        <v>63</v>
      </c>
      <c r="S1484" s="68">
        <v>0</v>
      </c>
      <c r="T1484" s="68">
        <v>3</v>
      </c>
      <c r="U1484" s="68">
        <v>0</v>
      </c>
      <c r="V1484" s="68">
        <v>0</v>
      </c>
      <c r="W1484" s="68">
        <v>0</v>
      </c>
      <c r="X1484" s="68">
        <v>0</v>
      </c>
      <c r="Y1484" s="68">
        <v>0</v>
      </c>
      <c r="Z1484" s="68">
        <v>0</v>
      </c>
      <c r="AA1484" s="68">
        <v>0</v>
      </c>
      <c r="AB1484" s="68">
        <v>0</v>
      </c>
      <c r="AC1484" s="68">
        <v>0</v>
      </c>
      <c r="AD1484" s="68">
        <v>1</v>
      </c>
      <c r="AE1484" s="68">
        <v>0</v>
      </c>
      <c r="AF1484" s="68">
        <v>0</v>
      </c>
      <c r="AG1484" s="68">
        <v>124</v>
      </c>
      <c r="AH1484" s="68">
        <v>0</v>
      </c>
      <c r="AI1484" s="68">
        <v>0</v>
      </c>
      <c r="AJ1484" s="68">
        <v>0</v>
      </c>
      <c r="AK1484" s="68">
        <v>0</v>
      </c>
      <c r="AL1484" s="68">
        <v>0</v>
      </c>
      <c r="AM1484" s="68">
        <v>0</v>
      </c>
      <c r="AN1484" s="68">
        <v>0</v>
      </c>
      <c r="AO1484" s="68">
        <v>0</v>
      </c>
      <c r="AP1484" s="68" t="s">
        <v>1959</v>
      </c>
      <c r="AQ1484" s="68">
        <v>1</v>
      </c>
      <c r="AR1484" s="68" t="s">
        <v>12663</v>
      </c>
      <c r="AS1484" s="68">
        <v>150</v>
      </c>
      <c r="AT1484" s="68">
        <v>4194344</v>
      </c>
      <c r="AU1484" s="68">
        <v>0</v>
      </c>
      <c r="AV1484" s="86">
        <v>2</v>
      </c>
      <c r="AX1484" s="1">
        <v>15</v>
      </c>
      <c r="AY1484" s="1">
        <v>15</v>
      </c>
      <c r="AZ1484" s="68">
        <v>1250000</v>
      </c>
      <c r="BA1484" s="68">
        <v>2</v>
      </c>
      <c r="EQ1484" s="68">
        <v>10350012</v>
      </c>
      <c r="ER1484" s="175">
        <v>4</v>
      </c>
      <c r="ES1484" s="68">
        <v>650</v>
      </c>
      <c r="ET1484" s="68">
        <v>12</v>
      </c>
      <c r="EU1484" s="68">
        <v>0</v>
      </c>
      <c r="EV1484" s="68">
        <v>150012</v>
      </c>
      <c r="EW1484" s="68" t="s">
        <v>2650</v>
      </c>
      <c r="EX1484" s="68" t="str">
        <f t="shared" si="56"/>
        <v>대형</v>
      </c>
      <c r="GE1484" s="68">
        <v>47021</v>
      </c>
      <c r="GF1484" s="68" t="s">
        <v>5033</v>
      </c>
    </row>
    <row r="1485" spans="6:188" x14ac:dyDescent="0.3">
      <c r="F1485" s="68">
        <v>88014</v>
      </c>
      <c r="G1485" s="68">
        <v>3</v>
      </c>
      <c r="H1485" s="68">
        <v>188014</v>
      </c>
      <c r="I1485" s="68">
        <v>288014</v>
      </c>
      <c r="J1485" s="68" t="s">
        <v>1960</v>
      </c>
      <c r="K1485" s="68">
        <v>0</v>
      </c>
      <c r="L1485" s="68">
        <v>30000</v>
      </c>
      <c r="M1485" s="68">
        <v>0</v>
      </c>
      <c r="N1485" s="68">
        <v>0</v>
      </c>
      <c r="O1485" s="68">
        <v>0</v>
      </c>
      <c r="P1485" s="68">
        <v>0</v>
      </c>
      <c r="Q1485" s="68">
        <v>0</v>
      </c>
      <c r="R1485" s="68">
        <v>128</v>
      </c>
      <c r="S1485" s="68">
        <v>0</v>
      </c>
      <c r="T1485" s="68">
        <v>2</v>
      </c>
      <c r="U1485" s="68">
        <v>0</v>
      </c>
      <c r="V1485" s="68">
        <v>0</v>
      </c>
      <c r="W1485" s="68">
        <v>0</v>
      </c>
      <c r="X1485" s="68">
        <v>0</v>
      </c>
      <c r="Y1485" s="68">
        <v>0</v>
      </c>
      <c r="Z1485" s="68">
        <v>0</v>
      </c>
      <c r="AA1485" s="68">
        <v>0</v>
      </c>
      <c r="AB1485" s="68">
        <v>0</v>
      </c>
      <c r="AC1485" s="68">
        <v>0</v>
      </c>
      <c r="AD1485" s="68">
        <v>4</v>
      </c>
      <c r="AE1485" s="68">
        <v>0</v>
      </c>
      <c r="AF1485" s="68">
        <v>0</v>
      </c>
      <c r="AG1485" s="68">
        <v>125</v>
      </c>
      <c r="AH1485" s="68">
        <v>0</v>
      </c>
      <c r="AI1485" s="68">
        <v>0</v>
      </c>
      <c r="AJ1485" s="68">
        <v>126</v>
      </c>
      <c r="AK1485" s="68">
        <v>0</v>
      </c>
      <c r="AL1485" s="68">
        <v>0</v>
      </c>
      <c r="AM1485" s="68">
        <v>0</v>
      </c>
      <c r="AN1485" s="68">
        <v>0</v>
      </c>
      <c r="AO1485" s="68">
        <v>0</v>
      </c>
      <c r="AP1485" s="68" t="s">
        <v>1961</v>
      </c>
      <c r="AQ1485" s="68">
        <v>1</v>
      </c>
      <c r="AR1485" s="68" t="s">
        <v>12400</v>
      </c>
      <c r="AS1485" s="68">
        <v>150</v>
      </c>
      <c r="AT1485" s="68">
        <v>4194344</v>
      </c>
      <c r="AU1485" s="68">
        <v>0</v>
      </c>
      <c r="AV1485" s="86">
        <v>2</v>
      </c>
      <c r="AX1485" s="1">
        <v>16</v>
      </c>
      <c r="AY1485" s="1">
        <v>16</v>
      </c>
      <c r="AZ1485" s="68">
        <v>500000</v>
      </c>
      <c r="BA1485" s="68">
        <v>2</v>
      </c>
      <c r="EQ1485" s="68">
        <v>10450012</v>
      </c>
      <c r="ER1485" s="175">
        <v>4</v>
      </c>
      <c r="ES1485" s="68">
        <v>650</v>
      </c>
      <c r="ET1485" s="68">
        <v>12</v>
      </c>
      <c r="EU1485" s="68">
        <v>0</v>
      </c>
      <c r="EV1485" s="68">
        <v>150012</v>
      </c>
      <c r="EW1485" s="68" t="s">
        <v>2650</v>
      </c>
      <c r="EX1485" s="68" t="str">
        <f t="shared" si="56"/>
        <v>대형</v>
      </c>
      <c r="GE1485" s="68">
        <v>47022</v>
      </c>
      <c r="GF1485" s="68" t="s">
        <v>5034</v>
      </c>
    </row>
    <row r="1486" spans="6:188" x14ac:dyDescent="0.3">
      <c r="F1486" s="68">
        <v>88015</v>
      </c>
      <c r="G1486" s="68">
        <v>3</v>
      </c>
      <c r="H1486" s="68">
        <v>188015</v>
      </c>
      <c r="I1486" s="68">
        <v>288015</v>
      </c>
      <c r="J1486" s="68" t="s">
        <v>1962</v>
      </c>
      <c r="K1486" s="68">
        <v>0</v>
      </c>
      <c r="L1486" s="68">
        <v>60000</v>
      </c>
      <c r="M1486" s="68">
        <v>0</v>
      </c>
      <c r="N1486" s="68">
        <v>0</v>
      </c>
      <c r="O1486" s="68">
        <v>0</v>
      </c>
      <c r="P1486" s="68">
        <v>0</v>
      </c>
      <c r="Q1486" s="68">
        <v>0</v>
      </c>
      <c r="R1486" s="68">
        <v>512</v>
      </c>
      <c r="S1486" s="68">
        <v>0</v>
      </c>
      <c r="T1486" s="68">
        <v>3</v>
      </c>
      <c r="U1486" s="68">
        <v>0</v>
      </c>
      <c r="V1486" s="68">
        <v>0</v>
      </c>
      <c r="W1486" s="68">
        <v>0</v>
      </c>
      <c r="X1486" s="68">
        <v>0</v>
      </c>
      <c r="Y1486" s="68">
        <v>0</v>
      </c>
      <c r="Z1486" s="68">
        <v>0</v>
      </c>
      <c r="AA1486" s="68">
        <v>0</v>
      </c>
      <c r="AB1486" s="68">
        <v>0</v>
      </c>
      <c r="AC1486" s="68">
        <v>0</v>
      </c>
      <c r="AD1486" s="68">
        <v>6</v>
      </c>
      <c r="AE1486" s="68">
        <v>0</v>
      </c>
      <c r="AF1486" s="68">
        <v>0</v>
      </c>
      <c r="AG1486" s="68">
        <v>127</v>
      </c>
      <c r="AH1486" s="68">
        <v>0</v>
      </c>
      <c r="AI1486" s="68">
        <v>0</v>
      </c>
      <c r="AJ1486" s="68">
        <v>0</v>
      </c>
      <c r="AK1486" s="68">
        <v>0</v>
      </c>
      <c r="AL1486" s="68">
        <v>0</v>
      </c>
      <c r="AM1486" s="68">
        <v>0</v>
      </c>
      <c r="AN1486" s="68">
        <v>0</v>
      </c>
      <c r="AO1486" s="68">
        <v>0</v>
      </c>
      <c r="AP1486" s="68" t="s">
        <v>1963</v>
      </c>
      <c r="AQ1486" s="68">
        <v>1</v>
      </c>
      <c r="AR1486" s="68" t="s">
        <v>12664</v>
      </c>
      <c r="AS1486" s="68">
        <v>150</v>
      </c>
      <c r="AT1486" s="68">
        <v>4194344</v>
      </c>
      <c r="AU1486" s="68">
        <v>0</v>
      </c>
      <c r="AV1486" s="86">
        <v>2</v>
      </c>
      <c r="AX1486" s="1">
        <v>17</v>
      </c>
      <c r="AY1486" s="1">
        <v>17</v>
      </c>
      <c r="AZ1486" s="68">
        <v>1250000</v>
      </c>
      <c r="BA1486" s="68">
        <v>2</v>
      </c>
      <c r="EQ1486" s="68">
        <v>10550012</v>
      </c>
      <c r="ER1486" s="175">
        <v>4</v>
      </c>
      <c r="ES1486" s="68">
        <v>650</v>
      </c>
      <c r="ET1486" s="68">
        <v>12</v>
      </c>
      <c r="EU1486" s="68">
        <v>0</v>
      </c>
      <c r="EV1486" s="68">
        <v>150012</v>
      </c>
      <c r="EW1486" s="68" t="s">
        <v>2650</v>
      </c>
      <c r="EX1486" s="68" t="str">
        <f t="shared" si="56"/>
        <v>대형</v>
      </c>
      <c r="GE1486" s="68">
        <v>47023</v>
      </c>
      <c r="GF1486" s="68" t="s">
        <v>5023</v>
      </c>
    </row>
    <row r="1487" spans="6:188" x14ac:dyDescent="0.3">
      <c r="F1487" s="68">
        <v>88016</v>
      </c>
      <c r="G1487" s="68">
        <v>3</v>
      </c>
      <c r="H1487" s="68">
        <v>188016</v>
      </c>
      <c r="I1487" s="68">
        <v>288016</v>
      </c>
      <c r="J1487" s="68" t="s">
        <v>1964</v>
      </c>
      <c r="K1487" s="68">
        <v>0</v>
      </c>
      <c r="L1487" s="68">
        <v>30000</v>
      </c>
      <c r="M1487" s="68">
        <v>0</v>
      </c>
      <c r="N1487" s="68">
        <v>0</v>
      </c>
      <c r="O1487" s="68">
        <v>0</v>
      </c>
      <c r="P1487" s="68">
        <v>0</v>
      </c>
      <c r="Q1487" s="68">
        <v>0</v>
      </c>
      <c r="R1487" s="68">
        <v>64</v>
      </c>
      <c r="S1487" s="68">
        <v>0</v>
      </c>
      <c r="T1487" s="68">
        <v>2</v>
      </c>
      <c r="U1487" s="68">
        <v>0</v>
      </c>
      <c r="V1487" s="68">
        <v>0</v>
      </c>
      <c r="W1487" s="68">
        <v>0</v>
      </c>
      <c r="X1487" s="68">
        <v>0</v>
      </c>
      <c r="Y1487" s="68">
        <v>0</v>
      </c>
      <c r="Z1487" s="68">
        <v>0</v>
      </c>
      <c r="AA1487" s="68">
        <v>0</v>
      </c>
      <c r="AB1487" s="68">
        <v>0</v>
      </c>
      <c r="AC1487" s="68">
        <v>0</v>
      </c>
      <c r="AD1487" s="68">
        <v>3</v>
      </c>
      <c r="AE1487" s="68">
        <v>0</v>
      </c>
      <c r="AF1487" s="68">
        <v>0</v>
      </c>
      <c r="AG1487" s="68">
        <v>128</v>
      </c>
      <c r="AH1487" s="68">
        <v>0</v>
      </c>
      <c r="AI1487" s="68">
        <v>0</v>
      </c>
      <c r="AJ1487" s="68">
        <v>0</v>
      </c>
      <c r="AK1487" s="68">
        <v>0</v>
      </c>
      <c r="AL1487" s="68">
        <v>0</v>
      </c>
      <c r="AM1487" s="68">
        <v>0</v>
      </c>
      <c r="AN1487" s="68">
        <v>0</v>
      </c>
      <c r="AO1487" s="68">
        <v>0</v>
      </c>
      <c r="AP1487" s="68" t="s">
        <v>1965</v>
      </c>
      <c r="AQ1487" s="68">
        <v>1</v>
      </c>
      <c r="AR1487" s="68" t="s">
        <v>12353</v>
      </c>
      <c r="AS1487" s="68">
        <v>150</v>
      </c>
      <c r="AT1487" s="68">
        <v>4194344</v>
      </c>
      <c r="AU1487" s="68">
        <v>0</v>
      </c>
      <c r="AV1487" s="86">
        <v>2</v>
      </c>
      <c r="AX1487" s="1">
        <v>18</v>
      </c>
      <c r="AY1487" s="1">
        <v>18</v>
      </c>
      <c r="AZ1487" s="68">
        <v>500000</v>
      </c>
      <c r="BA1487" s="68">
        <v>2</v>
      </c>
      <c r="EQ1487" s="68">
        <v>10650012</v>
      </c>
      <c r="ER1487" s="175">
        <v>4</v>
      </c>
      <c r="ES1487" s="68">
        <v>650</v>
      </c>
      <c r="ET1487" s="68">
        <v>12</v>
      </c>
      <c r="EU1487" s="68">
        <v>0</v>
      </c>
      <c r="EV1487" s="68">
        <v>150012</v>
      </c>
      <c r="EW1487" s="68" t="s">
        <v>2650</v>
      </c>
      <c r="EX1487" s="68" t="str">
        <f t="shared" si="56"/>
        <v>대형</v>
      </c>
      <c r="GE1487" s="68">
        <v>47024</v>
      </c>
      <c r="GF1487" s="68" t="s">
        <v>4365</v>
      </c>
    </row>
    <row r="1488" spans="6:188" x14ac:dyDescent="0.3">
      <c r="F1488" s="68">
        <v>88017</v>
      </c>
      <c r="G1488" s="68">
        <v>3</v>
      </c>
      <c r="H1488" s="68">
        <v>188017</v>
      </c>
      <c r="I1488" s="68">
        <v>288017</v>
      </c>
      <c r="J1488" s="68" t="s">
        <v>1966</v>
      </c>
      <c r="K1488" s="68">
        <v>0</v>
      </c>
      <c r="L1488" s="68">
        <v>30000</v>
      </c>
      <c r="M1488" s="68">
        <v>0</v>
      </c>
      <c r="N1488" s="68">
        <v>0</v>
      </c>
      <c r="O1488" s="68">
        <v>0</v>
      </c>
      <c r="P1488" s="68">
        <v>0</v>
      </c>
      <c r="Q1488" s="68">
        <v>0</v>
      </c>
      <c r="R1488" s="68">
        <v>63</v>
      </c>
      <c r="S1488" s="68">
        <v>0</v>
      </c>
      <c r="T1488" s="68">
        <v>2</v>
      </c>
      <c r="U1488" s="68">
        <v>0</v>
      </c>
      <c r="V1488" s="68">
        <v>0</v>
      </c>
      <c r="W1488" s="68">
        <v>0</v>
      </c>
      <c r="X1488" s="68">
        <v>0</v>
      </c>
      <c r="Y1488" s="68">
        <v>0</v>
      </c>
      <c r="Z1488" s="68">
        <v>0</v>
      </c>
      <c r="AA1488" s="68">
        <v>0</v>
      </c>
      <c r="AB1488" s="68">
        <v>0</v>
      </c>
      <c r="AC1488" s="68">
        <v>0</v>
      </c>
      <c r="AD1488" s="68">
        <v>1</v>
      </c>
      <c r="AE1488" s="68">
        <v>0</v>
      </c>
      <c r="AF1488" s="68">
        <v>0</v>
      </c>
      <c r="AG1488" s="68">
        <v>129</v>
      </c>
      <c r="AH1488" s="68">
        <v>0</v>
      </c>
      <c r="AI1488" s="68">
        <v>0</v>
      </c>
      <c r="AJ1488" s="68">
        <v>130</v>
      </c>
      <c r="AK1488" s="68">
        <v>0</v>
      </c>
      <c r="AL1488" s="68">
        <v>0</v>
      </c>
      <c r="AM1488" s="68">
        <v>0</v>
      </c>
      <c r="AN1488" s="68">
        <v>0</v>
      </c>
      <c r="AO1488" s="68">
        <v>0</v>
      </c>
      <c r="AP1488" s="68" t="s">
        <v>1967</v>
      </c>
      <c r="AQ1488" s="68">
        <v>1</v>
      </c>
      <c r="AR1488" s="68" t="s">
        <v>12190</v>
      </c>
      <c r="AS1488" s="68">
        <v>150</v>
      </c>
      <c r="AT1488" s="68">
        <v>4194344</v>
      </c>
      <c r="AU1488" s="68">
        <v>0</v>
      </c>
      <c r="AV1488" s="86">
        <v>2</v>
      </c>
      <c r="AX1488" s="1">
        <v>19</v>
      </c>
      <c r="AY1488" s="1">
        <v>19</v>
      </c>
      <c r="AZ1488" s="68">
        <v>500000</v>
      </c>
      <c r="BA1488" s="68">
        <v>2</v>
      </c>
      <c r="EQ1488" s="68">
        <v>10750012</v>
      </c>
      <c r="ER1488" s="175">
        <v>4</v>
      </c>
      <c r="ES1488" s="68">
        <v>650</v>
      </c>
      <c r="ET1488" s="68">
        <v>12</v>
      </c>
      <c r="EU1488" s="68">
        <v>0</v>
      </c>
      <c r="EV1488" s="68">
        <v>150012</v>
      </c>
      <c r="EW1488" s="68" t="s">
        <v>2650</v>
      </c>
      <c r="EX1488" s="68" t="str">
        <f t="shared" si="56"/>
        <v>대형</v>
      </c>
      <c r="GE1488" s="68">
        <v>47025</v>
      </c>
      <c r="GF1488" s="68" t="s">
        <v>5035</v>
      </c>
    </row>
    <row r="1489" spans="6:188" x14ac:dyDescent="0.3">
      <c r="F1489" s="68">
        <v>88018</v>
      </c>
      <c r="G1489" s="68">
        <v>3</v>
      </c>
      <c r="H1489" s="68">
        <v>188018</v>
      </c>
      <c r="I1489" s="68">
        <v>288018</v>
      </c>
      <c r="J1489" s="68" t="s">
        <v>1968</v>
      </c>
      <c r="K1489" s="68">
        <v>0</v>
      </c>
      <c r="L1489" s="68">
        <v>30000</v>
      </c>
      <c r="M1489" s="68">
        <v>0</v>
      </c>
      <c r="N1489" s="68">
        <v>0</v>
      </c>
      <c r="O1489" s="68">
        <v>0</v>
      </c>
      <c r="P1489" s="68">
        <v>0</v>
      </c>
      <c r="Q1489" s="68">
        <v>0</v>
      </c>
      <c r="R1489" s="68">
        <v>1024</v>
      </c>
      <c r="S1489" s="68">
        <v>0</v>
      </c>
      <c r="T1489" s="68">
        <v>2</v>
      </c>
      <c r="U1489" s="68">
        <v>0</v>
      </c>
      <c r="V1489" s="68">
        <v>0</v>
      </c>
      <c r="W1489" s="68">
        <v>0</v>
      </c>
      <c r="X1489" s="68">
        <v>0</v>
      </c>
      <c r="Y1489" s="68">
        <v>0</v>
      </c>
      <c r="Z1489" s="68">
        <v>0</v>
      </c>
      <c r="AA1489" s="68">
        <v>0</v>
      </c>
      <c r="AB1489" s="68">
        <v>0</v>
      </c>
      <c r="AC1489" s="68">
        <v>0</v>
      </c>
      <c r="AD1489" s="68">
        <v>7</v>
      </c>
      <c r="AE1489" s="68">
        <v>0</v>
      </c>
      <c r="AF1489" s="68">
        <v>0</v>
      </c>
      <c r="AG1489" s="68">
        <v>131</v>
      </c>
      <c r="AH1489" s="68">
        <v>0</v>
      </c>
      <c r="AI1489" s="68">
        <v>0</v>
      </c>
      <c r="AJ1489" s="68">
        <v>0</v>
      </c>
      <c r="AK1489" s="68">
        <v>0</v>
      </c>
      <c r="AL1489" s="68">
        <v>0</v>
      </c>
      <c r="AM1489" s="68">
        <v>0</v>
      </c>
      <c r="AN1489" s="68">
        <v>0</v>
      </c>
      <c r="AO1489" s="68">
        <v>0</v>
      </c>
      <c r="AP1489" s="68" t="s">
        <v>1969</v>
      </c>
      <c r="AQ1489" s="68">
        <v>1</v>
      </c>
      <c r="AR1489" s="68" t="s">
        <v>12665</v>
      </c>
      <c r="AS1489" s="68">
        <v>150</v>
      </c>
      <c r="AT1489" s="68">
        <v>4194344</v>
      </c>
      <c r="AU1489" s="68">
        <v>0</v>
      </c>
      <c r="AV1489" s="86">
        <v>2</v>
      </c>
      <c r="AX1489" s="1">
        <v>20</v>
      </c>
      <c r="AY1489" s="1">
        <v>20</v>
      </c>
      <c r="AZ1489" s="68">
        <v>500000</v>
      </c>
      <c r="BA1489" s="68">
        <v>2</v>
      </c>
      <c r="EQ1489" s="68">
        <v>10850012</v>
      </c>
      <c r="ER1489" s="175">
        <v>4</v>
      </c>
      <c r="ES1489" s="68">
        <v>650</v>
      </c>
      <c r="ET1489" s="68">
        <v>12</v>
      </c>
      <c r="EU1489" s="68">
        <v>0</v>
      </c>
      <c r="EV1489" s="68">
        <v>150012</v>
      </c>
      <c r="EW1489" s="68" t="s">
        <v>2650</v>
      </c>
      <c r="EX1489" s="68" t="str">
        <f t="shared" si="56"/>
        <v>대형</v>
      </c>
      <c r="GE1489" s="68">
        <v>47026</v>
      </c>
      <c r="GF1489" s="68" t="s">
        <v>3883</v>
      </c>
    </row>
    <row r="1490" spans="6:188" x14ac:dyDescent="0.3">
      <c r="F1490" s="68">
        <v>88019</v>
      </c>
      <c r="G1490" s="68">
        <v>3</v>
      </c>
      <c r="H1490" s="68">
        <v>188019</v>
      </c>
      <c r="I1490" s="68">
        <v>288019</v>
      </c>
      <c r="J1490" s="68" t="s">
        <v>1970</v>
      </c>
      <c r="K1490" s="68">
        <v>0</v>
      </c>
      <c r="L1490" s="68">
        <v>100000</v>
      </c>
      <c r="M1490" s="68">
        <v>0</v>
      </c>
      <c r="N1490" s="68">
        <v>0</v>
      </c>
      <c r="O1490" s="68">
        <v>0</v>
      </c>
      <c r="P1490" s="68">
        <v>0</v>
      </c>
      <c r="Q1490" s="68">
        <v>0</v>
      </c>
      <c r="R1490" s="68">
        <v>128</v>
      </c>
      <c r="S1490" s="68">
        <v>0</v>
      </c>
      <c r="T1490" s="68">
        <v>4</v>
      </c>
      <c r="U1490" s="68">
        <v>0</v>
      </c>
      <c r="V1490" s="68">
        <v>0</v>
      </c>
      <c r="W1490" s="68">
        <v>0</v>
      </c>
      <c r="X1490" s="68">
        <v>0</v>
      </c>
      <c r="Y1490" s="68">
        <v>0</v>
      </c>
      <c r="Z1490" s="68">
        <v>0</v>
      </c>
      <c r="AA1490" s="68">
        <v>0</v>
      </c>
      <c r="AB1490" s="68">
        <v>0</v>
      </c>
      <c r="AC1490" s="68">
        <v>0</v>
      </c>
      <c r="AD1490" s="68">
        <v>4</v>
      </c>
      <c r="AE1490" s="68">
        <v>0</v>
      </c>
      <c r="AF1490" s="68">
        <v>0</v>
      </c>
      <c r="AG1490" s="68">
        <v>132</v>
      </c>
      <c r="AH1490" s="68">
        <v>0</v>
      </c>
      <c r="AI1490" s="68">
        <v>0</v>
      </c>
      <c r="AJ1490" s="68">
        <v>0</v>
      </c>
      <c r="AK1490" s="68">
        <v>0</v>
      </c>
      <c r="AL1490" s="68">
        <v>0</v>
      </c>
      <c r="AM1490" s="68">
        <v>0</v>
      </c>
      <c r="AN1490" s="68">
        <v>0</v>
      </c>
      <c r="AO1490" s="68">
        <v>0</v>
      </c>
      <c r="AP1490" s="68" t="s">
        <v>1971</v>
      </c>
      <c r="AQ1490" s="68">
        <v>1</v>
      </c>
      <c r="AR1490" s="68" t="s">
        <v>12666</v>
      </c>
      <c r="AS1490" s="68">
        <v>150</v>
      </c>
      <c r="AT1490" s="68">
        <v>4194344</v>
      </c>
      <c r="AU1490" s="68">
        <v>0</v>
      </c>
      <c r="AV1490" s="86">
        <v>2</v>
      </c>
      <c r="AX1490" s="1">
        <v>21</v>
      </c>
      <c r="AY1490" s="1">
        <v>21</v>
      </c>
      <c r="AZ1490" s="68">
        <v>2000000</v>
      </c>
      <c r="BA1490" s="68">
        <v>2</v>
      </c>
      <c r="EQ1490" s="68">
        <v>10950012</v>
      </c>
      <c r="ER1490" s="175">
        <v>4</v>
      </c>
      <c r="ES1490" s="68">
        <v>650</v>
      </c>
      <c r="ET1490" s="68">
        <v>12</v>
      </c>
      <c r="EU1490" s="68">
        <v>0</v>
      </c>
      <c r="EV1490" s="68">
        <v>150012</v>
      </c>
      <c r="EW1490" s="68" t="s">
        <v>2650</v>
      </c>
      <c r="EX1490" s="68" t="str">
        <f t="shared" si="56"/>
        <v>대형</v>
      </c>
      <c r="GE1490" s="68">
        <v>47027</v>
      </c>
      <c r="GF1490" s="68" t="s">
        <v>5036</v>
      </c>
    </row>
    <row r="1491" spans="6:188" x14ac:dyDescent="0.3">
      <c r="F1491" s="68">
        <v>88020</v>
      </c>
      <c r="G1491" s="68">
        <v>3</v>
      </c>
      <c r="H1491" s="68">
        <v>188020</v>
      </c>
      <c r="I1491" s="68">
        <v>288020</v>
      </c>
      <c r="J1491" s="68" t="s">
        <v>1972</v>
      </c>
      <c r="K1491" s="68">
        <v>0</v>
      </c>
      <c r="L1491" s="68">
        <v>60000</v>
      </c>
      <c r="M1491" s="68">
        <v>0</v>
      </c>
      <c r="N1491" s="68">
        <v>0</v>
      </c>
      <c r="O1491" s="68">
        <v>0</v>
      </c>
      <c r="P1491" s="68">
        <v>0</v>
      </c>
      <c r="Q1491" s="68">
        <v>0</v>
      </c>
      <c r="R1491" s="68">
        <v>512</v>
      </c>
      <c r="S1491" s="68">
        <v>0</v>
      </c>
      <c r="T1491" s="68">
        <v>3</v>
      </c>
      <c r="U1491" s="68">
        <v>0</v>
      </c>
      <c r="V1491" s="68">
        <v>0</v>
      </c>
      <c r="W1491" s="68">
        <v>0</v>
      </c>
      <c r="X1491" s="68">
        <v>0</v>
      </c>
      <c r="Y1491" s="68">
        <v>0</v>
      </c>
      <c r="Z1491" s="68">
        <v>0</v>
      </c>
      <c r="AA1491" s="68">
        <v>0</v>
      </c>
      <c r="AB1491" s="68">
        <v>0</v>
      </c>
      <c r="AC1491" s="68">
        <v>0</v>
      </c>
      <c r="AD1491" s="68">
        <v>6</v>
      </c>
      <c r="AE1491" s="68">
        <v>0</v>
      </c>
      <c r="AF1491" s="68">
        <v>0</v>
      </c>
      <c r="AG1491" s="68">
        <v>133</v>
      </c>
      <c r="AH1491" s="68">
        <v>0</v>
      </c>
      <c r="AI1491" s="68">
        <v>0</v>
      </c>
      <c r="AJ1491" s="68">
        <v>0</v>
      </c>
      <c r="AK1491" s="68">
        <v>0</v>
      </c>
      <c r="AL1491" s="68">
        <v>0</v>
      </c>
      <c r="AM1491" s="68">
        <v>0</v>
      </c>
      <c r="AN1491" s="68">
        <v>0</v>
      </c>
      <c r="AO1491" s="68">
        <v>0</v>
      </c>
      <c r="AP1491" s="68" t="s">
        <v>1973</v>
      </c>
      <c r="AQ1491" s="68">
        <v>1</v>
      </c>
      <c r="AR1491" s="68" t="s">
        <v>12302</v>
      </c>
      <c r="AS1491" s="68">
        <v>150</v>
      </c>
      <c r="AT1491" s="68">
        <v>4194344</v>
      </c>
      <c r="AU1491" s="68">
        <v>0</v>
      </c>
      <c r="AV1491" s="86">
        <v>2</v>
      </c>
      <c r="AX1491" s="1">
        <v>22</v>
      </c>
      <c r="AY1491" s="1">
        <v>22</v>
      </c>
      <c r="AZ1491" s="68">
        <v>1250000</v>
      </c>
      <c r="BA1491" s="68">
        <v>2</v>
      </c>
      <c r="EQ1491" s="68">
        <v>11050012</v>
      </c>
      <c r="ER1491" s="175">
        <v>4</v>
      </c>
      <c r="ES1491" s="68">
        <v>650</v>
      </c>
      <c r="ET1491" s="68">
        <v>12</v>
      </c>
      <c r="EU1491" s="68">
        <v>0</v>
      </c>
      <c r="EV1491" s="68">
        <v>150012</v>
      </c>
      <c r="EW1491" s="68" t="s">
        <v>2650</v>
      </c>
      <c r="EX1491" s="68" t="str">
        <f t="shared" si="56"/>
        <v>대형</v>
      </c>
      <c r="GE1491" s="68">
        <v>47028</v>
      </c>
      <c r="GF1491" s="68" t="s">
        <v>5037</v>
      </c>
    </row>
    <row r="1492" spans="6:188" x14ac:dyDescent="0.3">
      <c r="F1492" s="68">
        <v>88021</v>
      </c>
      <c r="G1492" s="68">
        <v>3</v>
      </c>
      <c r="H1492" s="68">
        <v>188021</v>
      </c>
      <c r="I1492" s="68">
        <v>288021</v>
      </c>
      <c r="J1492" s="68" t="s">
        <v>1974</v>
      </c>
      <c r="K1492" s="68">
        <v>0</v>
      </c>
      <c r="L1492" s="68">
        <v>100000</v>
      </c>
      <c r="M1492" s="68">
        <v>0</v>
      </c>
      <c r="N1492" s="68">
        <v>0</v>
      </c>
      <c r="O1492" s="68">
        <v>0</v>
      </c>
      <c r="P1492" s="68">
        <v>0</v>
      </c>
      <c r="Q1492" s="68">
        <v>0</v>
      </c>
      <c r="R1492" s="68">
        <v>64</v>
      </c>
      <c r="S1492" s="68">
        <v>0</v>
      </c>
      <c r="T1492" s="68">
        <v>4</v>
      </c>
      <c r="U1492" s="68">
        <v>0</v>
      </c>
      <c r="V1492" s="68">
        <v>0</v>
      </c>
      <c r="W1492" s="68">
        <v>0</v>
      </c>
      <c r="X1492" s="68">
        <v>0</v>
      </c>
      <c r="Y1492" s="68">
        <v>0</v>
      </c>
      <c r="Z1492" s="68">
        <v>0</v>
      </c>
      <c r="AA1492" s="68">
        <v>0</v>
      </c>
      <c r="AB1492" s="68">
        <v>0</v>
      </c>
      <c r="AC1492" s="68">
        <v>0</v>
      </c>
      <c r="AD1492" s="68">
        <v>3</v>
      </c>
      <c r="AE1492" s="68">
        <v>0</v>
      </c>
      <c r="AF1492" s="68">
        <v>0</v>
      </c>
      <c r="AG1492" s="68">
        <v>134</v>
      </c>
      <c r="AH1492" s="68">
        <v>0</v>
      </c>
      <c r="AI1492" s="68">
        <v>0</v>
      </c>
      <c r="AJ1492" s="68">
        <v>0</v>
      </c>
      <c r="AK1492" s="68">
        <v>0</v>
      </c>
      <c r="AL1492" s="68">
        <v>0</v>
      </c>
      <c r="AM1492" s="68">
        <v>0</v>
      </c>
      <c r="AN1492" s="68">
        <v>0</v>
      </c>
      <c r="AO1492" s="68">
        <v>0</v>
      </c>
      <c r="AP1492" s="68" t="s">
        <v>1975</v>
      </c>
      <c r="AQ1492" s="68">
        <v>1</v>
      </c>
      <c r="AR1492" s="68" t="s">
        <v>12667</v>
      </c>
      <c r="AS1492" s="68">
        <v>150</v>
      </c>
      <c r="AT1492" s="68">
        <v>4194344</v>
      </c>
      <c r="AU1492" s="68">
        <v>0</v>
      </c>
      <c r="AV1492" s="86">
        <v>2</v>
      </c>
      <c r="AX1492" s="1">
        <v>23</v>
      </c>
      <c r="AY1492" s="1">
        <v>23</v>
      </c>
      <c r="AZ1492" s="68">
        <v>2000000</v>
      </c>
      <c r="BA1492" s="68">
        <v>2</v>
      </c>
      <c r="EQ1492" s="68">
        <v>11150012</v>
      </c>
      <c r="ER1492" s="175">
        <v>4</v>
      </c>
      <c r="ES1492" s="68">
        <v>650</v>
      </c>
      <c r="ET1492" s="68">
        <v>12</v>
      </c>
      <c r="EU1492" s="68">
        <v>0</v>
      </c>
      <c r="EV1492" s="68">
        <v>150012</v>
      </c>
      <c r="EW1492" s="68" t="s">
        <v>2650</v>
      </c>
      <c r="EX1492" s="68" t="str">
        <f t="shared" si="56"/>
        <v>대형</v>
      </c>
      <c r="GE1492" s="68">
        <v>47029</v>
      </c>
      <c r="GF1492" s="68" t="s">
        <v>5038</v>
      </c>
    </row>
    <row r="1493" spans="6:188" x14ac:dyDescent="0.3">
      <c r="F1493" s="68">
        <v>88022</v>
      </c>
      <c r="G1493" s="68">
        <v>3</v>
      </c>
      <c r="H1493" s="68">
        <v>188022</v>
      </c>
      <c r="I1493" s="68">
        <v>288022</v>
      </c>
      <c r="J1493" s="68" t="s">
        <v>1976</v>
      </c>
      <c r="K1493" s="68">
        <v>0</v>
      </c>
      <c r="L1493" s="68">
        <v>30000</v>
      </c>
      <c r="M1493" s="68">
        <v>0</v>
      </c>
      <c r="N1493" s="68">
        <v>0</v>
      </c>
      <c r="O1493" s="68">
        <v>0</v>
      </c>
      <c r="P1493" s="68">
        <v>0</v>
      </c>
      <c r="Q1493" s="68">
        <v>0</v>
      </c>
      <c r="R1493" s="68">
        <v>64</v>
      </c>
      <c r="S1493" s="68">
        <v>0</v>
      </c>
      <c r="T1493" s="68">
        <v>2</v>
      </c>
      <c r="U1493" s="68">
        <v>0</v>
      </c>
      <c r="V1493" s="68">
        <v>0</v>
      </c>
      <c r="W1493" s="68">
        <v>0</v>
      </c>
      <c r="X1493" s="68">
        <v>0</v>
      </c>
      <c r="Y1493" s="68">
        <v>0</v>
      </c>
      <c r="Z1493" s="68">
        <v>0</v>
      </c>
      <c r="AA1493" s="68">
        <v>0</v>
      </c>
      <c r="AB1493" s="68">
        <v>0</v>
      </c>
      <c r="AC1493" s="68">
        <v>0</v>
      </c>
      <c r="AD1493" s="68">
        <v>3</v>
      </c>
      <c r="AE1493" s="68">
        <v>0</v>
      </c>
      <c r="AF1493" s="68">
        <v>0</v>
      </c>
      <c r="AG1493" s="68">
        <v>135</v>
      </c>
      <c r="AH1493" s="68">
        <v>0</v>
      </c>
      <c r="AI1493" s="68">
        <v>0</v>
      </c>
      <c r="AJ1493" s="68">
        <v>0</v>
      </c>
      <c r="AK1493" s="68">
        <v>0</v>
      </c>
      <c r="AL1493" s="68">
        <v>0</v>
      </c>
      <c r="AM1493" s="68">
        <v>0</v>
      </c>
      <c r="AN1493" s="68">
        <v>0</v>
      </c>
      <c r="AO1493" s="68">
        <v>0</v>
      </c>
      <c r="AP1493" s="68" t="s">
        <v>1977</v>
      </c>
      <c r="AQ1493" s="68">
        <v>1</v>
      </c>
      <c r="AR1493" s="68" t="s">
        <v>12367</v>
      </c>
      <c r="AS1493" s="68">
        <v>150</v>
      </c>
      <c r="AT1493" s="68">
        <v>4194344</v>
      </c>
      <c r="AU1493" s="68">
        <v>0</v>
      </c>
      <c r="AV1493" s="86">
        <v>2</v>
      </c>
      <c r="AX1493" s="1">
        <v>24</v>
      </c>
      <c r="AY1493" s="1">
        <v>24</v>
      </c>
      <c r="AZ1493" s="68">
        <v>500000</v>
      </c>
      <c r="BA1493" s="68">
        <v>2</v>
      </c>
      <c r="EQ1493" s="68">
        <v>11250012</v>
      </c>
      <c r="ER1493" s="175">
        <v>4</v>
      </c>
      <c r="ES1493" s="68">
        <v>650</v>
      </c>
      <c r="ET1493" s="68">
        <v>12</v>
      </c>
      <c r="EU1493" s="68">
        <v>0</v>
      </c>
      <c r="EV1493" s="68">
        <v>150012</v>
      </c>
      <c r="EW1493" s="68" t="s">
        <v>2650</v>
      </c>
      <c r="EX1493" s="68" t="str">
        <f t="shared" si="56"/>
        <v>대형</v>
      </c>
      <c r="GE1493" s="68">
        <v>47030</v>
      </c>
      <c r="GF1493" s="68" t="s">
        <v>5039</v>
      </c>
    </row>
    <row r="1494" spans="6:188" x14ac:dyDescent="0.3">
      <c r="F1494" s="68">
        <v>88023</v>
      </c>
      <c r="G1494" s="68">
        <v>3</v>
      </c>
      <c r="H1494" s="68">
        <v>188023</v>
      </c>
      <c r="I1494" s="68">
        <v>288023</v>
      </c>
      <c r="J1494" s="68" t="s">
        <v>1978</v>
      </c>
      <c r="K1494" s="68">
        <v>0</v>
      </c>
      <c r="L1494" s="68">
        <v>10000</v>
      </c>
      <c r="M1494" s="68">
        <v>0</v>
      </c>
      <c r="N1494" s="68">
        <v>0</v>
      </c>
      <c r="O1494" s="68">
        <v>0</v>
      </c>
      <c r="P1494" s="68">
        <v>0</v>
      </c>
      <c r="Q1494" s="68">
        <v>0</v>
      </c>
      <c r="R1494" s="68">
        <v>256</v>
      </c>
      <c r="S1494" s="68">
        <v>0</v>
      </c>
      <c r="T1494" s="68">
        <v>1</v>
      </c>
      <c r="U1494" s="68">
        <v>0</v>
      </c>
      <c r="V1494" s="68">
        <v>0</v>
      </c>
      <c r="W1494" s="68">
        <v>0</v>
      </c>
      <c r="X1494" s="68">
        <v>0</v>
      </c>
      <c r="Y1494" s="68">
        <v>0</v>
      </c>
      <c r="Z1494" s="68">
        <v>0</v>
      </c>
      <c r="AA1494" s="68">
        <v>0</v>
      </c>
      <c r="AB1494" s="68">
        <v>0</v>
      </c>
      <c r="AC1494" s="68">
        <v>0</v>
      </c>
      <c r="AD1494" s="68">
        <v>5</v>
      </c>
      <c r="AE1494" s="68">
        <v>0</v>
      </c>
      <c r="AF1494" s="68">
        <v>0</v>
      </c>
      <c r="AG1494" s="68">
        <v>136</v>
      </c>
      <c r="AH1494" s="68">
        <v>0</v>
      </c>
      <c r="AI1494" s="68">
        <v>0</v>
      </c>
      <c r="AJ1494" s="68">
        <v>0</v>
      </c>
      <c r="AK1494" s="68">
        <v>0</v>
      </c>
      <c r="AL1494" s="68">
        <v>0</v>
      </c>
      <c r="AM1494" s="68">
        <v>0</v>
      </c>
      <c r="AN1494" s="68">
        <v>0</v>
      </c>
      <c r="AO1494" s="68">
        <v>0</v>
      </c>
      <c r="AP1494" s="68" t="s">
        <v>1979</v>
      </c>
      <c r="AQ1494" s="68">
        <v>1</v>
      </c>
      <c r="AR1494" s="68" t="s">
        <v>12226</v>
      </c>
      <c r="AS1494" s="68">
        <v>150</v>
      </c>
      <c r="AT1494" s="68">
        <v>4194312</v>
      </c>
      <c r="AU1494" s="68">
        <v>0</v>
      </c>
      <c r="AV1494" s="86">
        <v>2</v>
      </c>
      <c r="AX1494" s="1">
        <v>25</v>
      </c>
      <c r="AY1494" s="1">
        <v>25</v>
      </c>
      <c r="AZ1494" s="68">
        <v>100000</v>
      </c>
      <c r="BA1494" s="68">
        <v>2</v>
      </c>
      <c r="EQ1494" s="68">
        <v>20150012</v>
      </c>
      <c r="ER1494" s="175">
        <v>4</v>
      </c>
      <c r="ES1494" s="68">
        <v>650</v>
      </c>
      <c r="ET1494" s="68">
        <v>12</v>
      </c>
      <c r="EU1494" s="68">
        <v>0</v>
      </c>
      <c r="EV1494" s="68">
        <v>150012</v>
      </c>
      <c r="EW1494" s="68" t="s">
        <v>2650</v>
      </c>
      <c r="EX1494" s="68" t="str">
        <f t="shared" si="56"/>
        <v>대형</v>
      </c>
      <c r="GE1494" s="68">
        <v>47031</v>
      </c>
      <c r="GF1494" s="68" t="s">
        <v>5040</v>
      </c>
    </row>
    <row r="1495" spans="6:188" x14ac:dyDescent="0.3">
      <c r="F1495" s="68">
        <v>88024</v>
      </c>
      <c r="G1495" s="68">
        <v>3</v>
      </c>
      <c r="H1495" s="68">
        <v>188024</v>
      </c>
      <c r="I1495" s="68">
        <v>288024</v>
      </c>
      <c r="J1495" s="68" t="s">
        <v>1980</v>
      </c>
      <c r="K1495" s="68">
        <v>0</v>
      </c>
      <c r="L1495" s="68">
        <v>100000</v>
      </c>
      <c r="M1495" s="68">
        <v>0</v>
      </c>
      <c r="N1495" s="68">
        <v>0</v>
      </c>
      <c r="O1495" s="68">
        <v>0</v>
      </c>
      <c r="P1495" s="68">
        <v>0</v>
      </c>
      <c r="Q1495" s="68">
        <v>0</v>
      </c>
      <c r="R1495" s="68">
        <v>1024</v>
      </c>
      <c r="S1495" s="68">
        <v>0</v>
      </c>
      <c r="T1495" s="68">
        <v>4</v>
      </c>
      <c r="U1495" s="68">
        <v>0</v>
      </c>
      <c r="V1495" s="68">
        <v>0</v>
      </c>
      <c r="W1495" s="68">
        <v>0</v>
      </c>
      <c r="X1495" s="68">
        <v>0</v>
      </c>
      <c r="Y1495" s="68">
        <v>0</v>
      </c>
      <c r="Z1495" s="68">
        <v>0</v>
      </c>
      <c r="AA1495" s="68">
        <v>0</v>
      </c>
      <c r="AB1495" s="68">
        <v>0</v>
      </c>
      <c r="AC1495" s="68">
        <v>0</v>
      </c>
      <c r="AD1495" s="68">
        <v>7</v>
      </c>
      <c r="AE1495" s="68">
        <v>0</v>
      </c>
      <c r="AF1495" s="68">
        <v>0</v>
      </c>
      <c r="AG1495" s="68">
        <v>137</v>
      </c>
      <c r="AH1495" s="68">
        <v>0</v>
      </c>
      <c r="AI1495" s="68">
        <v>0</v>
      </c>
      <c r="AJ1495" s="68">
        <v>138</v>
      </c>
      <c r="AK1495" s="68">
        <v>0</v>
      </c>
      <c r="AL1495" s="68">
        <v>0</v>
      </c>
      <c r="AM1495" s="68">
        <v>0</v>
      </c>
      <c r="AN1495" s="68">
        <v>0</v>
      </c>
      <c r="AO1495" s="68">
        <v>0</v>
      </c>
      <c r="AP1495" s="68" t="s">
        <v>1981</v>
      </c>
      <c r="AQ1495" s="68">
        <v>1</v>
      </c>
      <c r="AR1495" s="68" t="s">
        <v>12238</v>
      </c>
      <c r="AS1495" s="68">
        <v>150</v>
      </c>
      <c r="AT1495" s="68">
        <v>4194344</v>
      </c>
      <c r="AU1495" s="68">
        <v>0</v>
      </c>
      <c r="AV1495" s="86">
        <v>2</v>
      </c>
      <c r="AX1495" s="1">
        <v>26</v>
      </c>
      <c r="AY1495" s="1">
        <v>26</v>
      </c>
      <c r="AZ1495" s="68">
        <v>2000000</v>
      </c>
      <c r="BA1495" s="68">
        <v>2</v>
      </c>
      <c r="EQ1495" s="68">
        <v>20250012</v>
      </c>
      <c r="ER1495" s="175">
        <v>4</v>
      </c>
      <c r="ES1495" s="68">
        <v>650</v>
      </c>
      <c r="ET1495" s="68">
        <v>12</v>
      </c>
      <c r="EU1495" s="68">
        <v>0</v>
      </c>
      <c r="EV1495" s="68">
        <v>150012</v>
      </c>
      <c r="EW1495" s="68" t="s">
        <v>2650</v>
      </c>
      <c r="EX1495" s="68" t="str">
        <f t="shared" si="56"/>
        <v>대형</v>
      </c>
      <c r="GE1495" s="68">
        <v>47032</v>
      </c>
      <c r="GF1495" s="68" t="s">
        <v>5041</v>
      </c>
    </row>
    <row r="1496" spans="6:188" x14ac:dyDescent="0.3">
      <c r="F1496" s="68">
        <v>88025</v>
      </c>
      <c r="G1496" s="68">
        <v>3</v>
      </c>
      <c r="H1496" s="68">
        <v>188025</v>
      </c>
      <c r="I1496" s="68">
        <v>288025</v>
      </c>
      <c r="J1496" s="68" t="s">
        <v>1982</v>
      </c>
      <c r="K1496" s="68">
        <v>0</v>
      </c>
      <c r="L1496" s="68">
        <v>100000</v>
      </c>
      <c r="M1496" s="68">
        <v>0</v>
      </c>
      <c r="N1496" s="68">
        <v>0</v>
      </c>
      <c r="O1496" s="68">
        <v>0</v>
      </c>
      <c r="P1496" s="68">
        <v>0</v>
      </c>
      <c r="Q1496" s="68">
        <v>0</v>
      </c>
      <c r="R1496" s="68">
        <v>256</v>
      </c>
      <c r="S1496" s="68">
        <v>0</v>
      </c>
      <c r="T1496" s="68">
        <v>4</v>
      </c>
      <c r="U1496" s="68">
        <v>0</v>
      </c>
      <c r="V1496" s="68">
        <v>0</v>
      </c>
      <c r="W1496" s="68">
        <v>0</v>
      </c>
      <c r="X1496" s="68">
        <v>0</v>
      </c>
      <c r="Y1496" s="68">
        <v>0</v>
      </c>
      <c r="Z1496" s="68">
        <v>0</v>
      </c>
      <c r="AA1496" s="68">
        <v>0</v>
      </c>
      <c r="AB1496" s="68">
        <v>0</v>
      </c>
      <c r="AC1496" s="68">
        <v>0</v>
      </c>
      <c r="AD1496" s="68">
        <v>5</v>
      </c>
      <c r="AE1496" s="68">
        <v>0</v>
      </c>
      <c r="AF1496" s="68">
        <v>0</v>
      </c>
      <c r="AG1496" s="68">
        <v>139</v>
      </c>
      <c r="AH1496" s="68">
        <v>0</v>
      </c>
      <c r="AI1496" s="68">
        <v>0</v>
      </c>
      <c r="AJ1496" s="68">
        <v>140</v>
      </c>
      <c r="AK1496" s="68">
        <v>0</v>
      </c>
      <c r="AL1496" s="68">
        <v>0</v>
      </c>
      <c r="AM1496" s="68">
        <v>0</v>
      </c>
      <c r="AN1496" s="68">
        <v>0</v>
      </c>
      <c r="AO1496" s="68">
        <v>0</v>
      </c>
      <c r="AP1496" s="68" t="s">
        <v>1983</v>
      </c>
      <c r="AQ1496" s="68">
        <v>1</v>
      </c>
      <c r="AR1496" s="68" t="s">
        <v>12322</v>
      </c>
      <c r="AS1496" s="68">
        <v>150</v>
      </c>
      <c r="AT1496" s="68">
        <v>4194344</v>
      </c>
      <c r="AU1496" s="68">
        <v>0</v>
      </c>
      <c r="AV1496" s="86">
        <v>2</v>
      </c>
      <c r="AX1496" s="1">
        <v>27</v>
      </c>
      <c r="AY1496" s="1">
        <v>27</v>
      </c>
      <c r="AZ1496" s="68">
        <v>2000000</v>
      </c>
      <c r="BA1496" s="68">
        <v>2</v>
      </c>
      <c r="EQ1496" s="68">
        <v>20350012</v>
      </c>
      <c r="ER1496" s="175">
        <v>4</v>
      </c>
      <c r="ES1496" s="68">
        <v>650</v>
      </c>
      <c r="ET1496" s="68">
        <v>12</v>
      </c>
      <c r="EU1496" s="68">
        <v>0</v>
      </c>
      <c r="EV1496" s="68">
        <v>150012</v>
      </c>
      <c r="EW1496" s="68" t="s">
        <v>2650</v>
      </c>
      <c r="EX1496" s="68" t="str">
        <f t="shared" si="56"/>
        <v>대형</v>
      </c>
      <c r="GE1496" s="68">
        <v>47033</v>
      </c>
      <c r="GF1496" s="68" t="s">
        <v>5042</v>
      </c>
    </row>
    <row r="1497" spans="6:188" x14ac:dyDescent="0.3">
      <c r="F1497" s="68">
        <v>88026</v>
      </c>
      <c r="G1497" s="68">
        <v>3</v>
      </c>
      <c r="H1497" s="68">
        <v>188026</v>
      </c>
      <c r="I1497" s="68">
        <v>288026</v>
      </c>
      <c r="J1497" s="68" t="s">
        <v>1984</v>
      </c>
      <c r="K1497" s="68">
        <v>0</v>
      </c>
      <c r="L1497" s="68">
        <v>100000</v>
      </c>
      <c r="M1497" s="68">
        <v>0</v>
      </c>
      <c r="N1497" s="68">
        <v>0</v>
      </c>
      <c r="O1497" s="68">
        <v>0</v>
      </c>
      <c r="P1497" s="68">
        <v>0</v>
      </c>
      <c r="Q1497" s="68">
        <v>0</v>
      </c>
      <c r="R1497" s="68">
        <v>63</v>
      </c>
      <c r="S1497" s="68">
        <v>0</v>
      </c>
      <c r="T1497" s="68">
        <v>4</v>
      </c>
      <c r="U1497" s="68">
        <v>0</v>
      </c>
      <c r="V1497" s="68">
        <v>0</v>
      </c>
      <c r="W1497" s="68">
        <v>0</v>
      </c>
      <c r="X1497" s="68">
        <v>0</v>
      </c>
      <c r="Y1497" s="68">
        <v>0</v>
      </c>
      <c r="Z1497" s="68">
        <v>0</v>
      </c>
      <c r="AA1497" s="68">
        <v>0</v>
      </c>
      <c r="AB1497" s="68">
        <v>0</v>
      </c>
      <c r="AC1497" s="68">
        <v>0</v>
      </c>
      <c r="AD1497" s="68">
        <v>1</v>
      </c>
      <c r="AE1497" s="68">
        <v>0</v>
      </c>
      <c r="AF1497" s="68">
        <v>0</v>
      </c>
      <c r="AG1497" s="68">
        <v>141</v>
      </c>
      <c r="AH1497" s="68">
        <v>0</v>
      </c>
      <c r="AI1497" s="68">
        <v>0</v>
      </c>
      <c r="AJ1497" s="68">
        <v>142</v>
      </c>
      <c r="AK1497" s="68">
        <v>0</v>
      </c>
      <c r="AL1497" s="68">
        <v>0</v>
      </c>
      <c r="AM1497" s="68">
        <v>0</v>
      </c>
      <c r="AN1497" s="68">
        <v>0</v>
      </c>
      <c r="AO1497" s="68">
        <v>0</v>
      </c>
      <c r="AP1497" s="68" t="s">
        <v>1985</v>
      </c>
      <c r="AQ1497" s="68">
        <v>1</v>
      </c>
      <c r="AR1497" s="68" t="s">
        <v>12391</v>
      </c>
      <c r="AS1497" s="68">
        <v>150</v>
      </c>
      <c r="AT1497" s="68">
        <v>4194344</v>
      </c>
      <c r="AU1497" s="68">
        <v>0</v>
      </c>
      <c r="AV1497" s="86">
        <v>2</v>
      </c>
      <c r="AX1497" s="1">
        <v>28</v>
      </c>
      <c r="AY1497" s="1">
        <v>28</v>
      </c>
      <c r="AZ1497" s="68">
        <v>2000000</v>
      </c>
      <c r="BA1497" s="68">
        <v>2</v>
      </c>
      <c r="EQ1497" s="68">
        <v>20450012</v>
      </c>
      <c r="ER1497" s="175">
        <v>4</v>
      </c>
      <c r="ES1497" s="68">
        <v>650</v>
      </c>
      <c r="ET1497" s="68">
        <v>12</v>
      </c>
      <c r="EU1497" s="68">
        <v>0</v>
      </c>
      <c r="EV1497" s="68">
        <v>150012</v>
      </c>
      <c r="EW1497" s="68" t="s">
        <v>2650</v>
      </c>
      <c r="EX1497" s="68" t="str">
        <f t="shared" si="56"/>
        <v>대형</v>
      </c>
      <c r="GE1497" s="68">
        <v>47100</v>
      </c>
      <c r="GF1497" s="68" t="s">
        <v>5043</v>
      </c>
    </row>
    <row r="1498" spans="6:188" x14ac:dyDescent="0.3">
      <c r="F1498" s="68">
        <v>88027</v>
      </c>
      <c r="G1498" s="68">
        <v>3</v>
      </c>
      <c r="H1498" s="68">
        <v>188027</v>
      </c>
      <c r="I1498" s="68">
        <v>288027</v>
      </c>
      <c r="J1498" s="68" t="s">
        <v>1986</v>
      </c>
      <c r="K1498" s="68">
        <v>0</v>
      </c>
      <c r="L1498" s="68">
        <v>60000</v>
      </c>
      <c r="M1498" s="68">
        <v>0</v>
      </c>
      <c r="N1498" s="68">
        <v>0</v>
      </c>
      <c r="O1498" s="68">
        <v>0</v>
      </c>
      <c r="P1498" s="68">
        <v>0</v>
      </c>
      <c r="Q1498" s="68">
        <v>0</v>
      </c>
      <c r="R1498" s="68">
        <v>64</v>
      </c>
      <c r="S1498" s="68">
        <v>0</v>
      </c>
      <c r="T1498" s="68">
        <v>3</v>
      </c>
      <c r="U1498" s="68">
        <v>0</v>
      </c>
      <c r="V1498" s="68">
        <v>0</v>
      </c>
      <c r="W1498" s="68">
        <v>0</v>
      </c>
      <c r="X1498" s="68">
        <v>0</v>
      </c>
      <c r="Y1498" s="68">
        <v>0</v>
      </c>
      <c r="Z1498" s="68">
        <v>0</v>
      </c>
      <c r="AA1498" s="68">
        <v>0</v>
      </c>
      <c r="AB1498" s="68">
        <v>0</v>
      </c>
      <c r="AC1498" s="68">
        <v>0</v>
      </c>
      <c r="AD1498" s="68">
        <v>3</v>
      </c>
      <c r="AE1498" s="68">
        <v>0</v>
      </c>
      <c r="AF1498" s="68">
        <v>0</v>
      </c>
      <c r="AG1498" s="68">
        <v>143</v>
      </c>
      <c r="AH1498" s="68">
        <v>0</v>
      </c>
      <c r="AI1498" s="68">
        <v>0</v>
      </c>
      <c r="AJ1498" s="68">
        <v>0</v>
      </c>
      <c r="AK1498" s="68">
        <v>0</v>
      </c>
      <c r="AL1498" s="68">
        <v>0</v>
      </c>
      <c r="AM1498" s="68">
        <v>0</v>
      </c>
      <c r="AN1498" s="68">
        <v>0</v>
      </c>
      <c r="AO1498" s="68">
        <v>0</v>
      </c>
      <c r="AP1498" s="68" t="s">
        <v>1987</v>
      </c>
      <c r="AQ1498" s="68">
        <v>1</v>
      </c>
      <c r="AR1498" s="68" t="s">
        <v>12668</v>
      </c>
      <c r="AS1498" s="68">
        <v>150</v>
      </c>
      <c r="AT1498" s="68">
        <v>4194344</v>
      </c>
      <c r="AU1498" s="68">
        <v>0</v>
      </c>
      <c r="AV1498" s="86">
        <v>2</v>
      </c>
      <c r="AX1498" s="1">
        <v>29</v>
      </c>
      <c r="AY1498" s="1">
        <v>29</v>
      </c>
      <c r="AZ1498" s="68">
        <v>1250000</v>
      </c>
      <c r="BA1498" s="68">
        <v>2</v>
      </c>
      <c r="EQ1498" s="68">
        <v>20550012</v>
      </c>
      <c r="ER1498" s="175">
        <v>4</v>
      </c>
      <c r="ES1498" s="68">
        <v>650</v>
      </c>
      <c r="ET1498" s="68">
        <v>12</v>
      </c>
      <c r="EU1498" s="68">
        <v>0</v>
      </c>
      <c r="EV1498" s="68">
        <v>150012</v>
      </c>
      <c r="EW1498" s="68" t="s">
        <v>2650</v>
      </c>
      <c r="EX1498" s="68" t="str">
        <f t="shared" si="56"/>
        <v>대형</v>
      </c>
      <c r="GE1498" s="68">
        <v>47101</v>
      </c>
      <c r="GF1498" s="68" t="s">
        <v>5044</v>
      </c>
    </row>
    <row r="1499" spans="6:188" x14ac:dyDescent="0.3">
      <c r="F1499" s="68">
        <v>88028</v>
      </c>
      <c r="G1499" s="68">
        <v>3</v>
      </c>
      <c r="H1499" s="68">
        <v>188028</v>
      </c>
      <c r="I1499" s="68">
        <v>288028</v>
      </c>
      <c r="J1499" s="68" t="s">
        <v>1988</v>
      </c>
      <c r="K1499" s="68">
        <v>0</v>
      </c>
      <c r="L1499" s="68">
        <v>30000</v>
      </c>
      <c r="M1499" s="68">
        <v>0</v>
      </c>
      <c r="N1499" s="68">
        <v>0</v>
      </c>
      <c r="O1499" s="68">
        <v>0</v>
      </c>
      <c r="P1499" s="68">
        <v>0</v>
      </c>
      <c r="Q1499" s="68">
        <v>0</v>
      </c>
      <c r="R1499" s="68">
        <v>63</v>
      </c>
      <c r="S1499" s="68">
        <v>0</v>
      </c>
      <c r="T1499" s="68">
        <v>2</v>
      </c>
      <c r="U1499" s="68">
        <v>0</v>
      </c>
      <c r="V1499" s="68">
        <v>0</v>
      </c>
      <c r="W1499" s="68">
        <v>0</v>
      </c>
      <c r="X1499" s="68">
        <v>0</v>
      </c>
      <c r="Y1499" s="68">
        <v>0</v>
      </c>
      <c r="Z1499" s="68">
        <v>0</v>
      </c>
      <c r="AA1499" s="68">
        <v>0</v>
      </c>
      <c r="AB1499" s="68">
        <v>0</v>
      </c>
      <c r="AC1499" s="68">
        <v>0</v>
      </c>
      <c r="AD1499" s="68">
        <v>2</v>
      </c>
      <c r="AE1499" s="68">
        <v>0</v>
      </c>
      <c r="AF1499" s="68">
        <v>0</v>
      </c>
      <c r="AG1499" s="68">
        <v>144</v>
      </c>
      <c r="AH1499" s="68">
        <v>0</v>
      </c>
      <c r="AI1499" s="68">
        <v>0</v>
      </c>
      <c r="AJ1499" s="68">
        <v>0</v>
      </c>
      <c r="AK1499" s="68">
        <v>0</v>
      </c>
      <c r="AL1499" s="68">
        <v>0</v>
      </c>
      <c r="AM1499" s="68">
        <v>0</v>
      </c>
      <c r="AN1499" s="68">
        <v>0</v>
      </c>
      <c r="AO1499" s="68">
        <v>0</v>
      </c>
      <c r="AP1499" s="68" t="s">
        <v>1989</v>
      </c>
      <c r="AQ1499" s="68">
        <v>1</v>
      </c>
      <c r="AR1499" s="68" t="s">
        <v>12669</v>
      </c>
      <c r="AS1499" s="68">
        <v>150</v>
      </c>
      <c r="AT1499" s="68">
        <v>4194344</v>
      </c>
      <c r="AU1499" s="68">
        <v>0</v>
      </c>
      <c r="AV1499" s="86">
        <v>2</v>
      </c>
      <c r="AX1499" s="1">
        <v>30</v>
      </c>
      <c r="AY1499" s="1">
        <v>30</v>
      </c>
      <c r="AZ1499" s="68">
        <v>500000</v>
      </c>
      <c r="BA1499" s="68">
        <v>2</v>
      </c>
      <c r="EQ1499" s="68">
        <v>20650012</v>
      </c>
      <c r="ER1499" s="175">
        <v>4</v>
      </c>
      <c r="ES1499" s="68">
        <v>650</v>
      </c>
      <c r="ET1499" s="68">
        <v>12</v>
      </c>
      <c r="EU1499" s="68">
        <v>0</v>
      </c>
      <c r="EV1499" s="68">
        <v>150012</v>
      </c>
      <c r="EW1499" s="68" t="s">
        <v>2650</v>
      </c>
      <c r="EX1499" s="68" t="str">
        <f t="shared" si="56"/>
        <v>대형</v>
      </c>
      <c r="GE1499" s="68">
        <v>47102</v>
      </c>
      <c r="GF1499" s="68" t="s">
        <v>5045</v>
      </c>
    </row>
    <row r="1500" spans="6:188" x14ac:dyDescent="0.3">
      <c r="F1500" s="68">
        <v>88029</v>
      </c>
      <c r="G1500" s="68">
        <v>3</v>
      </c>
      <c r="H1500" s="68">
        <v>188029</v>
      </c>
      <c r="I1500" s="68">
        <v>288029</v>
      </c>
      <c r="J1500" s="68" t="s">
        <v>1990</v>
      </c>
      <c r="K1500" s="68">
        <v>0</v>
      </c>
      <c r="L1500" s="68">
        <v>60000</v>
      </c>
      <c r="M1500" s="68">
        <v>0</v>
      </c>
      <c r="N1500" s="68">
        <v>0</v>
      </c>
      <c r="O1500" s="68">
        <v>0</v>
      </c>
      <c r="P1500" s="68">
        <v>0</v>
      </c>
      <c r="Q1500" s="68">
        <v>0</v>
      </c>
      <c r="R1500" s="68">
        <v>256</v>
      </c>
      <c r="S1500" s="68">
        <v>0</v>
      </c>
      <c r="T1500" s="68">
        <v>3</v>
      </c>
      <c r="U1500" s="68">
        <v>0</v>
      </c>
      <c r="V1500" s="68">
        <v>0</v>
      </c>
      <c r="W1500" s="68">
        <v>0</v>
      </c>
      <c r="X1500" s="68">
        <v>0</v>
      </c>
      <c r="Y1500" s="68">
        <v>0</v>
      </c>
      <c r="Z1500" s="68">
        <v>0</v>
      </c>
      <c r="AA1500" s="68">
        <v>0</v>
      </c>
      <c r="AB1500" s="68">
        <v>0</v>
      </c>
      <c r="AC1500" s="68">
        <v>0</v>
      </c>
      <c r="AD1500" s="68">
        <v>5</v>
      </c>
      <c r="AE1500" s="68">
        <v>0</v>
      </c>
      <c r="AF1500" s="68">
        <v>0</v>
      </c>
      <c r="AG1500" s="68">
        <v>145</v>
      </c>
      <c r="AH1500" s="68">
        <v>0</v>
      </c>
      <c r="AI1500" s="68">
        <v>0</v>
      </c>
      <c r="AJ1500" s="68">
        <v>146</v>
      </c>
      <c r="AK1500" s="68">
        <v>0</v>
      </c>
      <c r="AL1500" s="68">
        <v>0</v>
      </c>
      <c r="AM1500" s="68">
        <v>0</v>
      </c>
      <c r="AN1500" s="68">
        <v>0</v>
      </c>
      <c r="AO1500" s="68">
        <v>0</v>
      </c>
      <c r="AP1500" s="68" t="s">
        <v>1991</v>
      </c>
      <c r="AQ1500" s="68">
        <v>1</v>
      </c>
      <c r="AR1500" s="68" t="s">
        <v>12670</v>
      </c>
      <c r="AS1500" s="68">
        <v>150</v>
      </c>
      <c r="AT1500" s="68">
        <v>4194344</v>
      </c>
      <c r="AU1500" s="68">
        <v>0</v>
      </c>
      <c r="AV1500" s="86">
        <v>2</v>
      </c>
      <c r="AX1500" s="1">
        <v>31</v>
      </c>
      <c r="AY1500" s="1">
        <v>31</v>
      </c>
      <c r="AZ1500" s="68">
        <v>1250000</v>
      </c>
      <c r="BA1500" s="68">
        <v>2</v>
      </c>
      <c r="EQ1500" s="68">
        <v>20750012</v>
      </c>
      <c r="ER1500" s="175">
        <v>4</v>
      </c>
      <c r="ES1500" s="68">
        <v>650</v>
      </c>
      <c r="ET1500" s="68">
        <v>12</v>
      </c>
      <c r="EU1500" s="68">
        <v>0</v>
      </c>
      <c r="EV1500" s="68">
        <v>150012</v>
      </c>
      <c r="EW1500" s="68" t="s">
        <v>2650</v>
      </c>
      <c r="EX1500" s="68" t="str">
        <f t="shared" si="56"/>
        <v>대형</v>
      </c>
      <c r="GE1500" s="68">
        <v>47200</v>
      </c>
      <c r="GF1500" s="68" t="s">
        <v>5046</v>
      </c>
    </row>
    <row r="1501" spans="6:188" x14ac:dyDescent="0.3">
      <c r="F1501" s="68">
        <v>88030</v>
      </c>
      <c r="G1501" s="68">
        <v>3</v>
      </c>
      <c r="H1501" s="68">
        <v>188030</v>
      </c>
      <c r="I1501" s="68">
        <v>288030</v>
      </c>
      <c r="J1501" s="68" t="s">
        <v>1992</v>
      </c>
      <c r="K1501" s="68">
        <v>0</v>
      </c>
      <c r="L1501" s="68">
        <v>60000</v>
      </c>
      <c r="M1501" s="68">
        <v>0</v>
      </c>
      <c r="N1501" s="68">
        <v>0</v>
      </c>
      <c r="O1501" s="68">
        <v>0</v>
      </c>
      <c r="P1501" s="68">
        <v>0</v>
      </c>
      <c r="Q1501" s="68">
        <v>0</v>
      </c>
      <c r="R1501" s="68">
        <v>63</v>
      </c>
      <c r="S1501" s="68">
        <v>0</v>
      </c>
      <c r="T1501" s="68">
        <v>3</v>
      </c>
      <c r="U1501" s="68">
        <v>0</v>
      </c>
      <c r="V1501" s="68">
        <v>0</v>
      </c>
      <c r="W1501" s="68">
        <v>0</v>
      </c>
      <c r="X1501" s="68">
        <v>0</v>
      </c>
      <c r="Y1501" s="68">
        <v>0</v>
      </c>
      <c r="Z1501" s="68">
        <v>0</v>
      </c>
      <c r="AA1501" s="68">
        <v>0</v>
      </c>
      <c r="AB1501" s="68">
        <v>0</v>
      </c>
      <c r="AC1501" s="68">
        <v>0</v>
      </c>
      <c r="AD1501" s="68">
        <v>1</v>
      </c>
      <c r="AE1501" s="68">
        <v>0</v>
      </c>
      <c r="AF1501" s="68">
        <v>0</v>
      </c>
      <c r="AG1501" s="68">
        <v>147</v>
      </c>
      <c r="AH1501" s="68">
        <v>0</v>
      </c>
      <c r="AI1501" s="68">
        <v>0</v>
      </c>
      <c r="AJ1501" s="68">
        <v>148</v>
      </c>
      <c r="AK1501" s="68">
        <v>0</v>
      </c>
      <c r="AL1501" s="68">
        <v>0</v>
      </c>
      <c r="AM1501" s="68">
        <v>0</v>
      </c>
      <c r="AN1501" s="68">
        <v>0</v>
      </c>
      <c r="AO1501" s="68">
        <v>0</v>
      </c>
      <c r="AP1501" s="68" t="s">
        <v>1993</v>
      </c>
      <c r="AQ1501" s="68">
        <v>1</v>
      </c>
      <c r="AR1501" s="68" t="s">
        <v>12274</v>
      </c>
      <c r="AS1501" s="68">
        <v>150</v>
      </c>
      <c r="AT1501" s="68">
        <v>4194344</v>
      </c>
      <c r="AU1501" s="68">
        <v>0</v>
      </c>
      <c r="AV1501" s="86">
        <v>2</v>
      </c>
      <c r="AX1501" s="1">
        <v>32</v>
      </c>
      <c r="AY1501" s="1">
        <v>32</v>
      </c>
      <c r="AZ1501" s="68">
        <v>1250000</v>
      </c>
      <c r="BA1501" s="68">
        <v>2</v>
      </c>
      <c r="EQ1501" s="68">
        <v>20850012</v>
      </c>
      <c r="ER1501" s="175">
        <v>4</v>
      </c>
      <c r="ES1501" s="68">
        <v>650</v>
      </c>
      <c r="ET1501" s="68">
        <v>12</v>
      </c>
      <c r="EU1501" s="68">
        <v>0</v>
      </c>
      <c r="EV1501" s="68">
        <v>150012</v>
      </c>
      <c r="EW1501" s="68" t="s">
        <v>2650</v>
      </c>
      <c r="EX1501" s="68" t="str">
        <f t="shared" si="56"/>
        <v>대형</v>
      </c>
      <c r="GE1501" s="68">
        <v>47201</v>
      </c>
      <c r="GF1501" s="68" t="s">
        <v>5047</v>
      </c>
    </row>
    <row r="1502" spans="6:188" x14ac:dyDescent="0.3">
      <c r="F1502" s="68">
        <v>88031</v>
      </c>
      <c r="G1502" s="68">
        <v>3</v>
      </c>
      <c r="H1502" s="68">
        <v>188031</v>
      </c>
      <c r="I1502" s="68">
        <v>288031</v>
      </c>
      <c r="J1502" s="68" t="s">
        <v>1994</v>
      </c>
      <c r="K1502" s="68">
        <v>0</v>
      </c>
      <c r="L1502" s="68">
        <v>100000</v>
      </c>
      <c r="M1502" s="68">
        <v>0</v>
      </c>
      <c r="N1502" s="68">
        <v>0</v>
      </c>
      <c r="O1502" s="68">
        <v>0</v>
      </c>
      <c r="P1502" s="68">
        <v>0</v>
      </c>
      <c r="Q1502" s="68">
        <v>0</v>
      </c>
      <c r="R1502" s="68">
        <v>63</v>
      </c>
      <c r="S1502" s="68">
        <v>0</v>
      </c>
      <c r="T1502" s="68">
        <v>4</v>
      </c>
      <c r="U1502" s="68">
        <v>0</v>
      </c>
      <c r="V1502" s="68">
        <v>0</v>
      </c>
      <c r="W1502" s="68">
        <v>0</v>
      </c>
      <c r="X1502" s="68">
        <v>0</v>
      </c>
      <c r="Y1502" s="68">
        <v>0</v>
      </c>
      <c r="Z1502" s="68">
        <v>0</v>
      </c>
      <c r="AA1502" s="68">
        <v>0</v>
      </c>
      <c r="AB1502" s="68">
        <v>0</v>
      </c>
      <c r="AC1502" s="68">
        <v>0</v>
      </c>
      <c r="AD1502" s="68">
        <v>1</v>
      </c>
      <c r="AE1502" s="68">
        <v>0</v>
      </c>
      <c r="AF1502" s="68">
        <v>0</v>
      </c>
      <c r="AG1502" s="68">
        <v>149</v>
      </c>
      <c r="AH1502" s="68">
        <v>0</v>
      </c>
      <c r="AI1502" s="68">
        <v>0</v>
      </c>
      <c r="AJ1502" s="68">
        <v>0</v>
      </c>
      <c r="AK1502" s="68">
        <v>0</v>
      </c>
      <c r="AL1502" s="68">
        <v>0</v>
      </c>
      <c r="AM1502" s="68">
        <v>0</v>
      </c>
      <c r="AN1502" s="68">
        <v>0</v>
      </c>
      <c r="AO1502" s="68">
        <v>0</v>
      </c>
      <c r="AP1502" s="68" t="s">
        <v>3662</v>
      </c>
      <c r="AQ1502" s="68">
        <v>1</v>
      </c>
      <c r="AR1502" s="68" t="s">
        <v>12178</v>
      </c>
      <c r="AS1502" s="68">
        <v>150</v>
      </c>
      <c r="AT1502" s="68">
        <v>4194344</v>
      </c>
      <c r="AU1502" s="68">
        <v>0</v>
      </c>
      <c r="AV1502" s="86">
        <v>2</v>
      </c>
      <c r="AX1502" s="1">
        <v>33</v>
      </c>
      <c r="AY1502" s="1">
        <v>33</v>
      </c>
      <c r="AZ1502" s="68">
        <v>2000000</v>
      </c>
      <c r="BA1502" s="68">
        <v>2</v>
      </c>
      <c r="EQ1502" s="68">
        <v>20950012</v>
      </c>
      <c r="ER1502" s="175">
        <v>4</v>
      </c>
      <c r="ES1502" s="68">
        <v>650</v>
      </c>
      <c r="ET1502" s="68">
        <v>12</v>
      </c>
      <c r="EU1502" s="68">
        <v>0</v>
      </c>
      <c r="EV1502" s="68">
        <v>150012</v>
      </c>
      <c r="EW1502" s="68" t="s">
        <v>2650</v>
      </c>
      <c r="EX1502" s="68" t="str">
        <f t="shared" si="56"/>
        <v>대형</v>
      </c>
      <c r="GE1502" s="68">
        <v>47202</v>
      </c>
      <c r="GF1502" s="68" t="s">
        <v>5048</v>
      </c>
    </row>
    <row r="1503" spans="6:188" x14ac:dyDescent="0.3">
      <c r="F1503" s="68">
        <v>88032</v>
      </c>
      <c r="G1503" s="68">
        <v>3</v>
      </c>
      <c r="H1503" s="68">
        <v>188032</v>
      </c>
      <c r="I1503" s="68">
        <v>288032</v>
      </c>
      <c r="J1503" s="68" t="s">
        <v>1995</v>
      </c>
      <c r="K1503" s="68">
        <v>0</v>
      </c>
      <c r="L1503" s="68">
        <v>30000</v>
      </c>
      <c r="M1503" s="68">
        <v>0</v>
      </c>
      <c r="N1503" s="68">
        <v>0</v>
      </c>
      <c r="O1503" s="68">
        <v>0</v>
      </c>
      <c r="P1503" s="68">
        <v>0</v>
      </c>
      <c r="Q1503" s="68">
        <v>0</v>
      </c>
      <c r="R1503" s="68">
        <v>63</v>
      </c>
      <c r="S1503" s="68">
        <v>0</v>
      </c>
      <c r="T1503" s="68">
        <v>2</v>
      </c>
      <c r="U1503" s="68">
        <v>0</v>
      </c>
      <c r="V1503" s="68">
        <v>0</v>
      </c>
      <c r="W1503" s="68">
        <v>0</v>
      </c>
      <c r="X1503" s="68">
        <v>0</v>
      </c>
      <c r="Y1503" s="68">
        <v>0</v>
      </c>
      <c r="Z1503" s="68">
        <v>0</v>
      </c>
      <c r="AA1503" s="68">
        <v>0</v>
      </c>
      <c r="AB1503" s="68">
        <v>0</v>
      </c>
      <c r="AC1503" s="68">
        <v>0</v>
      </c>
      <c r="AD1503" s="68">
        <v>1</v>
      </c>
      <c r="AE1503" s="68">
        <v>0</v>
      </c>
      <c r="AF1503" s="68">
        <v>0</v>
      </c>
      <c r="AG1503" s="68">
        <v>150</v>
      </c>
      <c r="AH1503" s="68">
        <v>0</v>
      </c>
      <c r="AI1503" s="68">
        <v>0</v>
      </c>
      <c r="AJ1503" s="68">
        <v>0</v>
      </c>
      <c r="AK1503" s="68">
        <v>0</v>
      </c>
      <c r="AL1503" s="68">
        <v>0</v>
      </c>
      <c r="AM1503" s="68">
        <v>0</v>
      </c>
      <c r="AN1503" s="68">
        <v>0</v>
      </c>
      <c r="AO1503" s="68">
        <v>0</v>
      </c>
      <c r="AP1503" s="68" t="s">
        <v>1996</v>
      </c>
      <c r="AQ1503" s="68">
        <v>1</v>
      </c>
      <c r="AR1503" s="68" t="s">
        <v>12338</v>
      </c>
      <c r="AS1503" s="68">
        <v>150</v>
      </c>
      <c r="AT1503" s="68">
        <v>4194344</v>
      </c>
      <c r="AU1503" s="68">
        <v>0</v>
      </c>
      <c r="AV1503" s="86">
        <v>2</v>
      </c>
      <c r="AX1503" s="1">
        <v>34</v>
      </c>
      <c r="AY1503" s="1">
        <v>34</v>
      </c>
      <c r="AZ1503" s="68">
        <v>500000</v>
      </c>
      <c r="BA1503" s="68">
        <v>2</v>
      </c>
      <c r="EQ1503" s="68">
        <v>21050012</v>
      </c>
      <c r="ER1503" s="175">
        <v>4</v>
      </c>
      <c r="ES1503" s="68">
        <v>650</v>
      </c>
      <c r="ET1503" s="68">
        <v>12</v>
      </c>
      <c r="EU1503" s="68">
        <v>0</v>
      </c>
      <c r="EV1503" s="68">
        <v>150012</v>
      </c>
      <c r="EW1503" s="68" t="s">
        <v>2650</v>
      </c>
      <c r="EX1503" s="68" t="str">
        <f t="shared" si="56"/>
        <v>대형</v>
      </c>
      <c r="GE1503" s="68">
        <v>47300</v>
      </c>
      <c r="GF1503" s="68" t="s">
        <v>5049</v>
      </c>
    </row>
    <row r="1504" spans="6:188" x14ac:dyDescent="0.3">
      <c r="F1504" s="68">
        <v>88033</v>
      </c>
      <c r="G1504" s="68">
        <v>3</v>
      </c>
      <c r="H1504" s="68">
        <v>188033</v>
      </c>
      <c r="I1504" s="68">
        <v>288033</v>
      </c>
      <c r="J1504" s="68" t="s">
        <v>1997</v>
      </c>
      <c r="K1504" s="68">
        <v>0</v>
      </c>
      <c r="L1504" s="68">
        <v>100000</v>
      </c>
      <c r="M1504" s="68">
        <v>0</v>
      </c>
      <c r="N1504" s="68">
        <v>0</v>
      </c>
      <c r="O1504" s="68">
        <v>0</v>
      </c>
      <c r="P1504" s="68">
        <v>0</v>
      </c>
      <c r="Q1504" s="68">
        <v>0</v>
      </c>
      <c r="R1504" s="68">
        <v>63</v>
      </c>
      <c r="S1504" s="68">
        <v>0</v>
      </c>
      <c r="T1504" s="68">
        <v>4</v>
      </c>
      <c r="U1504" s="68">
        <v>0</v>
      </c>
      <c r="V1504" s="68">
        <v>0</v>
      </c>
      <c r="W1504" s="68">
        <v>0</v>
      </c>
      <c r="X1504" s="68">
        <v>0</v>
      </c>
      <c r="Y1504" s="68">
        <v>0</v>
      </c>
      <c r="Z1504" s="68">
        <v>0</v>
      </c>
      <c r="AA1504" s="68">
        <v>0</v>
      </c>
      <c r="AB1504" s="68">
        <v>0</v>
      </c>
      <c r="AC1504" s="68">
        <v>0</v>
      </c>
      <c r="AD1504" s="68">
        <v>1</v>
      </c>
      <c r="AE1504" s="68">
        <v>0</v>
      </c>
      <c r="AF1504" s="68">
        <v>0</v>
      </c>
      <c r="AG1504" s="68">
        <v>151</v>
      </c>
      <c r="AH1504" s="68">
        <v>0</v>
      </c>
      <c r="AI1504" s="68">
        <v>0</v>
      </c>
      <c r="AJ1504" s="68">
        <v>152</v>
      </c>
      <c r="AK1504" s="68">
        <v>0</v>
      </c>
      <c r="AL1504" s="68">
        <v>0</v>
      </c>
      <c r="AM1504" s="68">
        <v>0</v>
      </c>
      <c r="AN1504" s="68">
        <v>0</v>
      </c>
      <c r="AO1504" s="68">
        <v>0</v>
      </c>
      <c r="AP1504" s="68" t="s">
        <v>1998</v>
      </c>
      <c r="AQ1504" s="68">
        <v>1</v>
      </c>
      <c r="AR1504" s="68" t="s">
        <v>12671</v>
      </c>
      <c r="AS1504" s="68">
        <v>150</v>
      </c>
      <c r="AT1504" s="68">
        <v>4194344</v>
      </c>
      <c r="AU1504" s="68">
        <v>0</v>
      </c>
      <c r="AV1504" s="86">
        <v>2</v>
      </c>
      <c r="AX1504" s="1">
        <v>35</v>
      </c>
      <c r="AY1504" s="1">
        <v>35</v>
      </c>
      <c r="AZ1504" s="68">
        <v>2000000</v>
      </c>
      <c r="BA1504" s="68">
        <v>2</v>
      </c>
      <c r="EQ1504" s="68">
        <v>21150012</v>
      </c>
      <c r="ER1504" s="175">
        <v>4</v>
      </c>
      <c r="ES1504" s="68">
        <v>650</v>
      </c>
      <c r="ET1504" s="68">
        <v>12</v>
      </c>
      <c r="EU1504" s="68">
        <v>0</v>
      </c>
      <c r="EV1504" s="68">
        <v>150012</v>
      </c>
      <c r="EW1504" s="68" t="s">
        <v>2650</v>
      </c>
      <c r="EX1504" s="68" t="str">
        <f t="shared" si="56"/>
        <v>대형</v>
      </c>
      <c r="GE1504" s="68">
        <v>47301</v>
      </c>
      <c r="GF1504" s="68" t="s">
        <v>5050</v>
      </c>
    </row>
    <row r="1505" spans="6:188" x14ac:dyDescent="0.3">
      <c r="F1505" s="68">
        <v>88034</v>
      </c>
      <c r="G1505" s="68">
        <v>3</v>
      </c>
      <c r="H1505" s="68">
        <v>188034</v>
      </c>
      <c r="I1505" s="68">
        <v>288034</v>
      </c>
      <c r="J1505" s="68" t="s">
        <v>1999</v>
      </c>
      <c r="K1505" s="68">
        <v>0</v>
      </c>
      <c r="L1505" s="68">
        <v>60000</v>
      </c>
      <c r="M1505" s="68">
        <v>0</v>
      </c>
      <c r="N1505" s="68">
        <v>0</v>
      </c>
      <c r="O1505" s="68">
        <v>0</v>
      </c>
      <c r="P1505" s="68">
        <v>0</v>
      </c>
      <c r="Q1505" s="68">
        <v>0</v>
      </c>
      <c r="R1505" s="68">
        <v>64</v>
      </c>
      <c r="S1505" s="68">
        <v>0</v>
      </c>
      <c r="T1505" s="68">
        <v>3</v>
      </c>
      <c r="U1505" s="68">
        <v>0</v>
      </c>
      <c r="V1505" s="68">
        <v>0</v>
      </c>
      <c r="W1505" s="68">
        <v>0</v>
      </c>
      <c r="X1505" s="68">
        <v>0</v>
      </c>
      <c r="Y1505" s="68">
        <v>0</v>
      </c>
      <c r="Z1505" s="68">
        <v>0</v>
      </c>
      <c r="AA1505" s="68">
        <v>0</v>
      </c>
      <c r="AB1505" s="68">
        <v>0</v>
      </c>
      <c r="AC1505" s="68">
        <v>0</v>
      </c>
      <c r="AD1505" s="68">
        <v>3</v>
      </c>
      <c r="AE1505" s="68">
        <v>0</v>
      </c>
      <c r="AF1505" s="68">
        <v>0</v>
      </c>
      <c r="AG1505" s="68">
        <v>153</v>
      </c>
      <c r="AH1505" s="68">
        <v>0</v>
      </c>
      <c r="AI1505" s="68">
        <v>0</v>
      </c>
      <c r="AJ1505" s="68">
        <v>154</v>
      </c>
      <c r="AK1505" s="68">
        <v>0</v>
      </c>
      <c r="AL1505" s="68">
        <v>0</v>
      </c>
      <c r="AM1505" s="68">
        <v>155</v>
      </c>
      <c r="AN1505" s="68">
        <v>0</v>
      </c>
      <c r="AO1505" s="68">
        <v>0</v>
      </c>
      <c r="AP1505" s="68" t="s">
        <v>2000</v>
      </c>
      <c r="AQ1505" s="68">
        <v>1</v>
      </c>
      <c r="AR1505" s="68" t="s">
        <v>12406</v>
      </c>
      <c r="AS1505" s="68">
        <v>150</v>
      </c>
      <c r="AT1505" s="68">
        <v>4194344</v>
      </c>
      <c r="AU1505" s="68">
        <v>0</v>
      </c>
      <c r="AV1505" s="86">
        <v>2</v>
      </c>
      <c r="AX1505" s="1">
        <v>36</v>
      </c>
      <c r="AY1505" s="1">
        <v>36</v>
      </c>
      <c r="AZ1505" s="68">
        <v>1250000</v>
      </c>
      <c r="BA1505" s="68">
        <v>2</v>
      </c>
      <c r="EQ1505" s="68">
        <v>21250012</v>
      </c>
      <c r="ER1505" s="175">
        <v>4</v>
      </c>
      <c r="ES1505" s="68">
        <v>650</v>
      </c>
      <c r="ET1505" s="68">
        <v>12</v>
      </c>
      <c r="EU1505" s="68">
        <v>0</v>
      </c>
      <c r="EV1505" s="68">
        <v>150012</v>
      </c>
      <c r="EW1505" s="68" t="s">
        <v>2650</v>
      </c>
      <c r="EX1505" s="68" t="str">
        <f t="shared" si="56"/>
        <v>대형</v>
      </c>
      <c r="GE1505" s="68">
        <v>47302</v>
      </c>
      <c r="GF1505" s="68" t="s">
        <v>5051</v>
      </c>
    </row>
    <row r="1506" spans="6:188" x14ac:dyDescent="0.3">
      <c r="F1506" s="68">
        <v>88035</v>
      </c>
      <c r="G1506" s="68">
        <v>3</v>
      </c>
      <c r="H1506" s="68">
        <v>188035</v>
      </c>
      <c r="I1506" s="68">
        <v>288035</v>
      </c>
      <c r="J1506" s="68" t="s">
        <v>2001</v>
      </c>
      <c r="K1506" s="68">
        <v>0</v>
      </c>
      <c r="L1506" s="68">
        <v>60000</v>
      </c>
      <c r="M1506" s="68">
        <v>0</v>
      </c>
      <c r="N1506" s="68">
        <v>0</v>
      </c>
      <c r="O1506" s="68">
        <v>0</v>
      </c>
      <c r="P1506" s="68">
        <v>0</v>
      </c>
      <c r="Q1506" s="68">
        <v>0</v>
      </c>
      <c r="R1506" s="68">
        <v>63</v>
      </c>
      <c r="S1506" s="68">
        <v>0</v>
      </c>
      <c r="T1506" s="68">
        <v>3</v>
      </c>
      <c r="U1506" s="68">
        <v>0</v>
      </c>
      <c r="V1506" s="68">
        <v>0</v>
      </c>
      <c r="W1506" s="68">
        <v>0</v>
      </c>
      <c r="X1506" s="68">
        <v>0</v>
      </c>
      <c r="Y1506" s="68">
        <v>0</v>
      </c>
      <c r="Z1506" s="68">
        <v>0</v>
      </c>
      <c r="AA1506" s="68">
        <v>0</v>
      </c>
      <c r="AB1506" s="68">
        <v>0</v>
      </c>
      <c r="AC1506" s="68">
        <v>0</v>
      </c>
      <c r="AD1506" s="68">
        <v>1</v>
      </c>
      <c r="AE1506" s="68">
        <v>0</v>
      </c>
      <c r="AF1506" s="68">
        <v>0</v>
      </c>
      <c r="AG1506" s="68">
        <v>157</v>
      </c>
      <c r="AH1506" s="68">
        <v>0</v>
      </c>
      <c r="AI1506" s="68">
        <v>0</v>
      </c>
      <c r="AJ1506" s="68">
        <v>0</v>
      </c>
      <c r="AK1506" s="68">
        <v>0</v>
      </c>
      <c r="AL1506" s="68">
        <v>0</v>
      </c>
      <c r="AM1506" s="68">
        <v>0</v>
      </c>
      <c r="AN1506" s="68">
        <v>0</v>
      </c>
      <c r="AO1506" s="68">
        <v>0</v>
      </c>
      <c r="AP1506" s="68" t="s">
        <v>2002</v>
      </c>
      <c r="AQ1506" s="68">
        <v>1</v>
      </c>
      <c r="AR1506" s="68" t="s">
        <v>12672</v>
      </c>
      <c r="AS1506" s="68">
        <v>150</v>
      </c>
      <c r="AT1506" s="68">
        <v>4194344</v>
      </c>
      <c r="AU1506" s="68">
        <v>0</v>
      </c>
      <c r="AV1506" s="86">
        <v>2</v>
      </c>
      <c r="AX1506" s="1">
        <v>37</v>
      </c>
      <c r="AY1506" s="1">
        <v>37</v>
      </c>
      <c r="AZ1506" s="68">
        <v>1250000</v>
      </c>
      <c r="BA1506" s="68">
        <v>2</v>
      </c>
      <c r="EQ1506" s="68">
        <v>30150012</v>
      </c>
      <c r="ER1506" s="175">
        <v>4</v>
      </c>
      <c r="ES1506" s="68">
        <v>650</v>
      </c>
      <c r="ET1506" s="68">
        <v>12</v>
      </c>
      <c r="EU1506" s="68">
        <v>0</v>
      </c>
      <c r="EV1506" s="68">
        <v>150012</v>
      </c>
      <c r="EW1506" s="68" t="s">
        <v>2650</v>
      </c>
      <c r="EX1506" s="68" t="str">
        <f t="shared" si="56"/>
        <v>대형</v>
      </c>
      <c r="GE1506" s="68">
        <v>47303</v>
      </c>
      <c r="GF1506" s="68" t="s">
        <v>5052</v>
      </c>
    </row>
    <row r="1507" spans="6:188" x14ac:dyDescent="0.3">
      <c r="F1507" s="68">
        <v>88036</v>
      </c>
      <c r="G1507" s="68">
        <v>3</v>
      </c>
      <c r="H1507" s="68">
        <v>188036</v>
      </c>
      <c r="I1507" s="68">
        <v>288036</v>
      </c>
      <c r="J1507" s="68" t="s">
        <v>2003</v>
      </c>
      <c r="K1507" s="68">
        <v>0</v>
      </c>
      <c r="L1507" s="68">
        <v>100000</v>
      </c>
      <c r="M1507" s="68">
        <v>0</v>
      </c>
      <c r="N1507" s="68">
        <v>0</v>
      </c>
      <c r="O1507" s="68">
        <v>0</v>
      </c>
      <c r="P1507" s="68">
        <v>0</v>
      </c>
      <c r="Q1507" s="68">
        <v>0</v>
      </c>
      <c r="R1507" s="68">
        <v>-1</v>
      </c>
      <c r="S1507" s="68">
        <v>0</v>
      </c>
      <c r="T1507" s="68">
        <v>4</v>
      </c>
      <c r="U1507" s="68">
        <v>0</v>
      </c>
      <c r="V1507" s="68">
        <v>0</v>
      </c>
      <c r="W1507" s="68">
        <v>0</v>
      </c>
      <c r="X1507" s="68">
        <v>0</v>
      </c>
      <c r="Y1507" s="68">
        <v>0</v>
      </c>
      <c r="Z1507" s="68">
        <v>0</v>
      </c>
      <c r="AA1507" s="68">
        <v>0</v>
      </c>
      <c r="AB1507" s="68">
        <v>0</v>
      </c>
      <c r="AC1507" s="68">
        <v>0</v>
      </c>
      <c r="AD1507" s="68">
        <v>101</v>
      </c>
      <c r="AE1507" s="68">
        <v>0</v>
      </c>
      <c r="AF1507" s="68">
        <v>0</v>
      </c>
      <c r="AG1507" s="68">
        <v>102</v>
      </c>
      <c r="AH1507" s="68">
        <v>0</v>
      </c>
      <c r="AI1507" s="68">
        <v>0</v>
      </c>
      <c r="AJ1507" s="68">
        <v>103</v>
      </c>
      <c r="AK1507" s="68">
        <v>0</v>
      </c>
      <c r="AL1507" s="68">
        <v>0</v>
      </c>
      <c r="AM1507" s="68">
        <v>272</v>
      </c>
      <c r="AN1507" s="68">
        <v>0</v>
      </c>
      <c r="AO1507" s="68">
        <v>0</v>
      </c>
      <c r="AP1507" s="68" t="s">
        <v>2004</v>
      </c>
      <c r="AQ1507" s="68">
        <v>1</v>
      </c>
      <c r="AR1507" s="68" t="s">
        <v>12262</v>
      </c>
      <c r="AS1507" s="68">
        <v>150</v>
      </c>
      <c r="AT1507" s="68">
        <v>4194344</v>
      </c>
      <c r="AU1507" s="68">
        <v>0</v>
      </c>
      <c r="AV1507" s="86">
        <v>2</v>
      </c>
      <c r="AX1507" s="1">
        <v>38</v>
      </c>
      <c r="AY1507" s="1">
        <v>38</v>
      </c>
      <c r="AZ1507" s="68">
        <v>2000000</v>
      </c>
      <c r="BA1507" s="68">
        <v>2</v>
      </c>
      <c r="EQ1507" s="68">
        <v>30250012</v>
      </c>
      <c r="ER1507" s="175">
        <v>4</v>
      </c>
      <c r="ES1507" s="68">
        <v>650</v>
      </c>
      <c r="ET1507" s="68">
        <v>12</v>
      </c>
      <c r="EU1507" s="68">
        <v>0</v>
      </c>
      <c r="EV1507" s="68">
        <v>150012</v>
      </c>
      <c r="EW1507" s="68" t="s">
        <v>2650</v>
      </c>
      <c r="EX1507" s="68" t="str">
        <f t="shared" si="56"/>
        <v>대형</v>
      </c>
      <c r="GE1507" s="68">
        <v>47304</v>
      </c>
      <c r="GF1507" s="68" t="s">
        <v>5053</v>
      </c>
    </row>
    <row r="1508" spans="6:188" x14ac:dyDescent="0.3">
      <c r="F1508" s="68">
        <v>88037</v>
      </c>
      <c r="G1508" s="68">
        <v>3</v>
      </c>
      <c r="H1508" s="68">
        <v>188037</v>
      </c>
      <c r="I1508" s="68">
        <v>288037</v>
      </c>
      <c r="J1508" s="68" t="s">
        <v>2005</v>
      </c>
      <c r="K1508" s="68">
        <v>0</v>
      </c>
      <c r="L1508" s="68">
        <v>60000</v>
      </c>
      <c r="M1508" s="68">
        <v>0</v>
      </c>
      <c r="N1508" s="68">
        <v>0</v>
      </c>
      <c r="O1508" s="68">
        <v>0</v>
      </c>
      <c r="P1508" s="68">
        <v>0</v>
      </c>
      <c r="Q1508" s="68">
        <v>0</v>
      </c>
      <c r="R1508" s="68">
        <v>256</v>
      </c>
      <c r="S1508" s="68">
        <v>0</v>
      </c>
      <c r="T1508" s="68">
        <v>3</v>
      </c>
      <c r="U1508" s="68">
        <v>0</v>
      </c>
      <c r="V1508" s="68">
        <v>0</v>
      </c>
      <c r="W1508" s="68">
        <v>0</v>
      </c>
      <c r="X1508" s="68">
        <v>0</v>
      </c>
      <c r="Y1508" s="68">
        <v>0</v>
      </c>
      <c r="Z1508" s="68">
        <v>0</v>
      </c>
      <c r="AA1508" s="68">
        <v>0</v>
      </c>
      <c r="AB1508" s="68">
        <v>0</v>
      </c>
      <c r="AC1508" s="68">
        <v>0</v>
      </c>
      <c r="AD1508" s="68">
        <v>5</v>
      </c>
      <c r="AE1508" s="68">
        <v>0</v>
      </c>
      <c r="AF1508" s="68">
        <v>0</v>
      </c>
      <c r="AG1508" s="68">
        <v>160</v>
      </c>
      <c r="AH1508" s="68">
        <v>0</v>
      </c>
      <c r="AI1508" s="68">
        <v>0</v>
      </c>
      <c r="AJ1508" s="68">
        <v>0</v>
      </c>
      <c r="AK1508" s="68">
        <v>0</v>
      </c>
      <c r="AL1508" s="68">
        <v>0</v>
      </c>
      <c r="AM1508" s="68">
        <v>0</v>
      </c>
      <c r="AN1508" s="68">
        <v>0</v>
      </c>
      <c r="AO1508" s="68">
        <v>0</v>
      </c>
      <c r="AP1508" s="68" t="s">
        <v>2006</v>
      </c>
      <c r="AQ1508" s="68">
        <v>1</v>
      </c>
      <c r="AR1508" s="68" t="s">
        <v>12359</v>
      </c>
      <c r="AS1508" s="68">
        <v>150</v>
      </c>
      <c r="AT1508" s="68">
        <v>4194344</v>
      </c>
      <c r="AU1508" s="68">
        <v>0</v>
      </c>
      <c r="AV1508" s="86">
        <v>2</v>
      </c>
      <c r="AX1508" s="1">
        <v>39</v>
      </c>
      <c r="AY1508" s="1">
        <v>39</v>
      </c>
      <c r="AZ1508" s="68">
        <v>1250000</v>
      </c>
      <c r="BA1508" s="68">
        <v>2</v>
      </c>
      <c r="EQ1508" s="68">
        <v>30350012</v>
      </c>
      <c r="ER1508" s="175">
        <v>4</v>
      </c>
      <c r="ES1508" s="68">
        <v>650</v>
      </c>
      <c r="ET1508" s="68">
        <v>12</v>
      </c>
      <c r="EU1508" s="68">
        <v>0</v>
      </c>
      <c r="EV1508" s="68">
        <v>150012</v>
      </c>
      <c r="EW1508" s="68" t="s">
        <v>2650</v>
      </c>
      <c r="EX1508" s="68" t="str">
        <f t="shared" si="56"/>
        <v>대형</v>
      </c>
      <c r="GE1508" s="68">
        <v>47305</v>
      </c>
      <c r="GF1508" s="68" t="s">
        <v>5054</v>
      </c>
    </row>
    <row r="1509" spans="6:188" x14ac:dyDescent="0.3">
      <c r="F1509" s="68">
        <v>88038</v>
      </c>
      <c r="G1509" s="68">
        <v>3</v>
      </c>
      <c r="H1509" s="68">
        <v>188038</v>
      </c>
      <c r="I1509" s="68">
        <v>288038</v>
      </c>
      <c r="J1509" s="68" t="s">
        <v>2007</v>
      </c>
      <c r="K1509" s="68">
        <v>0</v>
      </c>
      <c r="L1509" s="68">
        <v>10000</v>
      </c>
      <c r="M1509" s="68">
        <v>0</v>
      </c>
      <c r="N1509" s="68">
        <v>0</v>
      </c>
      <c r="O1509" s="68">
        <v>0</v>
      </c>
      <c r="P1509" s="68">
        <v>0</v>
      </c>
      <c r="Q1509" s="68">
        <v>0</v>
      </c>
      <c r="R1509" s="68">
        <v>128</v>
      </c>
      <c r="S1509" s="68">
        <v>0</v>
      </c>
      <c r="T1509" s="68">
        <v>1</v>
      </c>
      <c r="U1509" s="68">
        <v>0</v>
      </c>
      <c r="V1509" s="68">
        <v>0</v>
      </c>
      <c r="W1509" s="68">
        <v>0</v>
      </c>
      <c r="X1509" s="68">
        <v>0</v>
      </c>
      <c r="Y1509" s="68">
        <v>0</v>
      </c>
      <c r="Z1509" s="68">
        <v>0</v>
      </c>
      <c r="AA1509" s="68">
        <v>0</v>
      </c>
      <c r="AB1509" s="68">
        <v>0</v>
      </c>
      <c r="AC1509" s="68">
        <v>0</v>
      </c>
      <c r="AD1509" s="68">
        <v>4</v>
      </c>
      <c r="AE1509" s="68">
        <v>0</v>
      </c>
      <c r="AF1509" s="68">
        <v>0</v>
      </c>
      <c r="AG1509" s="68">
        <v>161</v>
      </c>
      <c r="AH1509" s="68">
        <v>0</v>
      </c>
      <c r="AI1509" s="68">
        <v>0</v>
      </c>
      <c r="AJ1509" s="68">
        <v>162</v>
      </c>
      <c r="AK1509" s="68">
        <v>0</v>
      </c>
      <c r="AL1509" s="68">
        <v>0</v>
      </c>
      <c r="AM1509" s="68">
        <v>0</v>
      </c>
      <c r="AN1509" s="68">
        <v>0</v>
      </c>
      <c r="AO1509" s="68">
        <v>0</v>
      </c>
      <c r="AP1509" s="68" t="s">
        <v>2008</v>
      </c>
      <c r="AQ1509" s="68">
        <v>1</v>
      </c>
      <c r="AR1509" s="68" t="s">
        <v>12673</v>
      </c>
      <c r="AS1509" s="68">
        <v>150</v>
      </c>
      <c r="AT1509" s="68">
        <v>4194312</v>
      </c>
      <c r="AU1509" s="68">
        <v>0</v>
      </c>
      <c r="AV1509" s="86">
        <v>2</v>
      </c>
      <c r="AX1509" s="1">
        <v>40</v>
      </c>
      <c r="AY1509" s="1">
        <v>40</v>
      </c>
      <c r="AZ1509" s="68">
        <v>100000</v>
      </c>
      <c r="BA1509" s="68">
        <v>2</v>
      </c>
      <c r="EQ1509" s="68">
        <v>30450012</v>
      </c>
      <c r="ER1509" s="175">
        <v>4</v>
      </c>
      <c r="ES1509" s="68">
        <v>650</v>
      </c>
      <c r="ET1509" s="68">
        <v>12</v>
      </c>
      <c r="EU1509" s="68">
        <v>0</v>
      </c>
      <c r="EV1509" s="68">
        <v>150012</v>
      </c>
      <c r="EW1509" s="68" t="s">
        <v>2650</v>
      </c>
      <c r="EX1509" s="68" t="str">
        <f t="shared" si="56"/>
        <v>대형</v>
      </c>
      <c r="GE1509" s="68">
        <v>47306</v>
      </c>
      <c r="GF1509" s="68" t="s">
        <v>2882</v>
      </c>
    </row>
    <row r="1510" spans="6:188" x14ac:dyDescent="0.3">
      <c r="F1510" s="68">
        <v>88039</v>
      </c>
      <c r="G1510" s="68">
        <v>3</v>
      </c>
      <c r="H1510" s="68">
        <v>188039</v>
      </c>
      <c r="I1510" s="68">
        <v>288039</v>
      </c>
      <c r="J1510" s="68" t="s">
        <v>2009</v>
      </c>
      <c r="K1510" s="68">
        <v>0</v>
      </c>
      <c r="L1510" s="68">
        <v>60000</v>
      </c>
      <c r="M1510" s="68">
        <v>0</v>
      </c>
      <c r="N1510" s="68">
        <v>0</v>
      </c>
      <c r="O1510" s="68">
        <v>0</v>
      </c>
      <c r="P1510" s="68">
        <v>0</v>
      </c>
      <c r="Q1510" s="68">
        <v>0</v>
      </c>
      <c r="R1510" s="68">
        <v>128</v>
      </c>
      <c r="S1510" s="68">
        <v>0</v>
      </c>
      <c r="T1510" s="68">
        <v>3</v>
      </c>
      <c r="U1510" s="68">
        <v>0</v>
      </c>
      <c r="V1510" s="68">
        <v>0</v>
      </c>
      <c r="W1510" s="68">
        <v>0</v>
      </c>
      <c r="X1510" s="68">
        <v>0</v>
      </c>
      <c r="Y1510" s="68">
        <v>0</v>
      </c>
      <c r="Z1510" s="68">
        <v>0</v>
      </c>
      <c r="AA1510" s="68">
        <v>0</v>
      </c>
      <c r="AB1510" s="68">
        <v>0</v>
      </c>
      <c r="AC1510" s="68">
        <v>0</v>
      </c>
      <c r="AD1510" s="68">
        <v>4</v>
      </c>
      <c r="AE1510" s="68">
        <v>0</v>
      </c>
      <c r="AF1510" s="68">
        <v>0</v>
      </c>
      <c r="AG1510" s="68">
        <v>163</v>
      </c>
      <c r="AH1510" s="68">
        <v>0</v>
      </c>
      <c r="AI1510" s="68">
        <v>0</v>
      </c>
      <c r="AJ1510" s="68">
        <v>164</v>
      </c>
      <c r="AK1510" s="68">
        <v>0</v>
      </c>
      <c r="AL1510" s="68">
        <v>0</v>
      </c>
      <c r="AM1510" s="68">
        <v>0</v>
      </c>
      <c r="AN1510" s="68">
        <v>0</v>
      </c>
      <c r="AO1510" s="68">
        <v>0</v>
      </c>
      <c r="AP1510" s="68" t="s">
        <v>2010</v>
      </c>
      <c r="AQ1510" s="68">
        <v>1</v>
      </c>
      <c r="AR1510" s="68" t="s">
        <v>12362</v>
      </c>
      <c r="AS1510" s="68">
        <v>150</v>
      </c>
      <c r="AT1510" s="68">
        <v>4194344</v>
      </c>
      <c r="AU1510" s="68">
        <v>0</v>
      </c>
      <c r="AV1510" s="86">
        <v>2</v>
      </c>
      <c r="AX1510" s="1">
        <v>41</v>
      </c>
      <c r="AY1510" s="1">
        <v>41</v>
      </c>
      <c r="AZ1510" s="68">
        <v>1250000</v>
      </c>
      <c r="BA1510" s="68">
        <v>2</v>
      </c>
      <c r="EQ1510" s="68">
        <v>30550012</v>
      </c>
      <c r="ER1510" s="175">
        <v>4</v>
      </c>
      <c r="ES1510" s="68">
        <v>650</v>
      </c>
      <c r="ET1510" s="68">
        <v>12</v>
      </c>
      <c r="EU1510" s="68">
        <v>0</v>
      </c>
      <c r="EV1510" s="68">
        <v>150012</v>
      </c>
      <c r="EW1510" s="68" t="s">
        <v>2650</v>
      </c>
      <c r="EX1510" s="68" t="str">
        <f t="shared" si="56"/>
        <v>대형</v>
      </c>
      <c r="GE1510" s="68">
        <v>47307</v>
      </c>
      <c r="GF1510" s="68" t="s">
        <v>5055</v>
      </c>
    </row>
    <row r="1511" spans="6:188" x14ac:dyDescent="0.3">
      <c r="F1511" s="68">
        <v>88040</v>
      </c>
      <c r="G1511" s="68">
        <v>3</v>
      </c>
      <c r="H1511" s="68">
        <v>188040</v>
      </c>
      <c r="I1511" s="68">
        <v>288040</v>
      </c>
      <c r="J1511" s="68" t="s">
        <v>2011</v>
      </c>
      <c r="K1511" s="68">
        <v>0</v>
      </c>
      <c r="L1511" s="68">
        <v>60000</v>
      </c>
      <c r="M1511" s="68">
        <v>0</v>
      </c>
      <c r="N1511" s="68">
        <v>0</v>
      </c>
      <c r="O1511" s="68">
        <v>0</v>
      </c>
      <c r="P1511" s="68">
        <v>0</v>
      </c>
      <c r="Q1511" s="68">
        <v>0</v>
      </c>
      <c r="R1511" s="68">
        <v>1024</v>
      </c>
      <c r="S1511" s="68">
        <v>0</v>
      </c>
      <c r="T1511" s="68">
        <v>3</v>
      </c>
      <c r="U1511" s="68">
        <v>0</v>
      </c>
      <c r="V1511" s="68">
        <v>0</v>
      </c>
      <c r="W1511" s="68">
        <v>0</v>
      </c>
      <c r="X1511" s="68">
        <v>0</v>
      </c>
      <c r="Y1511" s="68">
        <v>0</v>
      </c>
      <c r="Z1511" s="68">
        <v>0</v>
      </c>
      <c r="AA1511" s="68">
        <v>0</v>
      </c>
      <c r="AB1511" s="68">
        <v>0</v>
      </c>
      <c r="AC1511" s="68">
        <v>0</v>
      </c>
      <c r="AD1511" s="68">
        <v>7</v>
      </c>
      <c r="AE1511" s="68">
        <v>0</v>
      </c>
      <c r="AF1511" s="68">
        <v>0</v>
      </c>
      <c r="AG1511" s="68">
        <v>165</v>
      </c>
      <c r="AH1511" s="68">
        <v>0</v>
      </c>
      <c r="AI1511" s="68">
        <v>0</v>
      </c>
      <c r="AJ1511" s="68">
        <v>0</v>
      </c>
      <c r="AK1511" s="68">
        <v>0</v>
      </c>
      <c r="AL1511" s="68">
        <v>0</v>
      </c>
      <c r="AM1511" s="68">
        <v>0</v>
      </c>
      <c r="AN1511" s="68">
        <v>0</v>
      </c>
      <c r="AO1511" s="68">
        <v>0</v>
      </c>
      <c r="AP1511" s="68" t="s">
        <v>2012</v>
      </c>
      <c r="AQ1511" s="68">
        <v>1</v>
      </c>
      <c r="AR1511" s="68" t="s">
        <v>12306</v>
      </c>
      <c r="AS1511" s="68">
        <v>150</v>
      </c>
      <c r="AT1511" s="68">
        <v>4194344</v>
      </c>
      <c r="AU1511" s="68">
        <v>0</v>
      </c>
      <c r="AV1511" s="86">
        <v>2</v>
      </c>
      <c r="AX1511" s="1">
        <v>42</v>
      </c>
      <c r="AY1511" s="1">
        <v>42</v>
      </c>
      <c r="AZ1511" s="68">
        <v>1250000</v>
      </c>
      <c r="BA1511" s="68">
        <v>2</v>
      </c>
      <c r="EQ1511" s="68">
        <v>30650012</v>
      </c>
      <c r="ER1511" s="175">
        <v>4</v>
      </c>
      <c r="ES1511" s="68">
        <v>650</v>
      </c>
      <c r="ET1511" s="68">
        <v>12</v>
      </c>
      <c r="EU1511" s="68">
        <v>0</v>
      </c>
      <c r="EV1511" s="68">
        <v>150012</v>
      </c>
      <c r="EW1511" s="68" t="s">
        <v>2650</v>
      </c>
      <c r="EX1511" s="68" t="str">
        <f t="shared" si="56"/>
        <v>대형</v>
      </c>
      <c r="GE1511" s="68">
        <v>47308</v>
      </c>
      <c r="GF1511" s="68" t="s">
        <v>5056</v>
      </c>
    </row>
    <row r="1512" spans="6:188" x14ac:dyDescent="0.3">
      <c r="F1512" s="68">
        <v>88041</v>
      </c>
      <c r="G1512" s="68">
        <v>3</v>
      </c>
      <c r="H1512" s="68">
        <v>188041</v>
      </c>
      <c r="I1512" s="68">
        <v>288041</v>
      </c>
      <c r="J1512" s="68" t="s">
        <v>2013</v>
      </c>
      <c r="K1512" s="68">
        <v>0</v>
      </c>
      <c r="L1512" s="68">
        <v>30000</v>
      </c>
      <c r="M1512" s="68">
        <v>0</v>
      </c>
      <c r="N1512" s="68">
        <v>0</v>
      </c>
      <c r="O1512" s="68">
        <v>0</v>
      </c>
      <c r="P1512" s="68">
        <v>0</v>
      </c>
      <c r="Q1512" s="68">
        <v>0</v>
      </c>
      <c r="R1512" s="68">
        <v>128</v>
      </c>
      <c r="S1512" s="68">
        <v>0</v>
      </c>
      <c r="T1512" s="68">
        <v>2</v>
      </c>
      <c r="U1512" s="68">
        <v>0</v>
      </c>
      <c r="V1512" s="68">
        <v>0</v>
      </c>
      <c r="W1512" s="68">
        <v>0</v>
      </c>
      <c r="X1512" s="68">
        <v>0</v>
      </c>
      <c r="Y1512" s="68">
        <v>0</v>
      </c>
      <c r="Z1512" s="68">
        <v>0</v>
      </c>
      <c r="AA1512" s="68">
        <v>0</v>
      </c>
      <c r="AB1512" s="68">
        <v>0</v>
      </c>
      <c r="AC1512" s="68">
        <v>0</v>
      </c>
      <c r="AD1512" s="68">
        <v>4</v>
      </c>
      <c r="AE1512" s="68">
        <v>0</v>
      </c>
      <c r="AF1512" s="68">
        <v>0</v>
      </c>
      <c r="AG1512" s="68">
        <v>166</v>
      </c>
      <c r="AH1512" s="68">
        <v>0</v>
      </c>
      <c r="AI1512" s="68">
        <v>0</v>
      </c>
      <c r="AJ1512" s="68">
        <v>0</v>
      </c>
      <c r="AK1512" s="68">
        <v>0</v>
      </c>
      <c r="AL1512" s="68">
        <v>0</v>
      </c>
      <c r="AM1512" s="68">
        <v>0</v>
      </c>
      <c r="AN1512" s="68">
        <v>0</v>
      </c>
      <c r="AO1512" s="68">
        <v>0</v>
      </c>
      <c r="AP1512" s="68" t="s">
        <v>2014</v>
      </c>
      <c r="AQ1512" s="68">
        <v>1</v>
      </c>
      <c r="AR1512" s="68" t="s">
        <v>12385</v>
      </c>
      <c r="AS1512" s="68">
        <v>150</v>
      </c>
      <c r="AT1512" s="68">
        <v>4194344</v>
      </c>
      <c r="AU1512" s="68">
        <v>0</v>
      </c>
      <c r="AV1512" s="86">
        <v>2</v>
      </c>
      <c r="AX1512" s="1">
        <v>43</v>
      </c>
      <c r="AY1512" s="1">
        <v>43</v>
      </c>
      <c r="AZ1512" s="68">
        <v>500000</v>
      </c>
      <c r="BA1512" s="68">
        <v>2</v>
      </c>
      <c r="EQ1512" s="68">
        <v>30750012</v>
      </c>
      <c r="ER1512" s="175">
        <v>4</v>
      </c>
      <c r="ES1512" s="68">
        <v>650</v>
      </c>
      <c r="ET1512" s="68">
        <v>12</v>
      </c>
      <c r="EU1512" s="68">
        <v>0</v>
      </c>
      <c r="EV1512" s="68">
        <v>150012</v>
      </c>
      <c r="EW1512" s="68" t="s">
        <v>2650</v>
      </c>
      <c r="EX1512" s="68" t="str">
        <f t="shared" si="56"/>
        <v>대형</v>
      </c>
      <c r="GE1512" s="68">
        <v>47309</v>
      </c>
      <c r="GF1512" s="68" t="s">
        <v>5057</v>
      </c>
    </row>
    <row r="1513" spans="6:188" x14ac:dyDescent="0.3">
      <c r="F1513" s="68">
        <v>88042</v>
      </c>
      <c r="G1513" s="68">
        <v>3</v>
      </c>
      <c r="H1513" s="68">
        <v>188042</v>
      </c>
      <c r="I1513" s="68">
        <v>288042</v>
      </c>
      <c r="J1513" s="68" t="s">
        <v>2015</v>
      </c>
      <c r="K1513" s="68">
        <v>0</v>
      </c>
      <c r="L1513" s="68">
        <v>60000</v>
      </c>
      <c r="M1513" s="68">
        <v>0</v>
      </c>
      <c r="N1513" s="68">
        <v>0</v>
      </c>
      <c r="O1513" s="68">
        <v>0</v>
      </c>
      <c r="P1513" s="68">
        <v>0</v>
      </c>
      <c r="Q1513" s="68">
        <v>0</v>
      </c>
      <c r="R1513" s="68">
        <v>63</v>
      </c>
      <c r="S1513" s="68">
        <v>0</v>
      </c>
      <c r="T1513" s="68">
        <v>3</v>
      </c>
      <c r="U1513" s="68">
        <v>0</v>
      </c>
      <c r="V1513" s="68">
        <v>0</v>
      </c>
      <c r="W1513" s="68">
        <v>0</v>
      </c>
      <c r="X1513" s="68">
        <v>0</v>
      </c>
      <c r="Y1513" s="68">
        <v>0</v>
      </c>
      <c r="Z1513" s="68">
        <v>0</v>
      </c>
      <c r="AA1513" s="68">
        <v>0</v>
      </c>
      <c r="AB1513" s="68">
        <v>0</v>
      </c>
      <c r="AC1513" s="68">
        <v>0</v>
      </c>
      <c r="AD1513" s="68">
        <v>2</v>
      </c>
      <c r="AE1513" s="68">
        <v>0</v>
      </c>
      <c r="AF1513" s="68">
        <v>0</v>
      </c>
      <c r="AG1513" s="68">
        <v>167</v>
      </c>
      <c r="AH1513" s="68">
        <v>0</v>
      </c>
      <c r="AI1513" s="68">
        <v>0</v>
      </c>
      <c r="AJ1513" s="68">
        <v>0</v>
      </c>
      <c r="AK1513" s="68">
        <v>0</v>
      </c>
      <c r="AL1513" s="68">
        <v>0</v>
      </c>
      <c r="AM1513" s="68">
        <v>0</v>
      </c>
      <c r="AN1513" s="68">
        <v>0</v>
      </c>
      <c r="AO1513" s="68">
        <v>0</v>
      </c>
      <c r="AP1513" s="68" t="s">
        <v>2016</v>
      </c>
      <c r="AQ1513" s="68">
        <v>1</v>
      </c>
      <c r="AR1513" s="68" t="s">
        <v>12376</v>
      </c>
      <c r="AS1513" s="68">
        <v>150</v>
      </c>
      <c r="AT1513" s="68">
        <v>4194344</v>
      </c>
      <c r="AU1513" s="68">
        <v>0</v>
      </c>
      <c r="AV1513" s="86">
        <v>2</v>
      </c>
      <c r="AX1513" s="1">
        <v>44</v>
      </c>
      <c r="AY1513" s="1">
        <v>44</v>
      </c>
      <c r="AZ1513" s="68">
        <v>1250000</v>
      </c>
      <c r="BA1513" s="68">
        <v>2</v>
      </c>
      <c r="EQ1513" s="68">
        <v>30850012</v>
      </c>
      <c r="ER1513" s="175">
        <v>4</v>
      </c>
      <c r="ES1513" s="68">
        <v>650</v>
      </c>
      <c r="ET1513" s="68">
        <v>12</v>
      </c>
      <c r="EU1513" s="68">
        <v>0</v>
      </c>
      <c r="EV1513" s="68">
        <v>150012</v>
      </c>
      <c r="EW1513" s="68" t="s">
        <v>2650</v>
      </c>
      <c r="EX1513" s="68" t="str">
        <f t="shared" si="56"/>
        <v>대형</v>
      </c>
      <c r="GE1513" s="68">
        <v>47310</v>
      </c>
      <c r="GF1513" s="68" t="s">
        <v>5058</v>
      </c>
    </row>
    <row r="1514" spans="6:188" x14ac:dyDescent="0.3">
      <c r="F1514" s="68">
        <v>88043</v>
      </c>
      <c r="G1514" s="68">
        <v>3</v>
      </c>
      <c r="H1514" s="68">
        <v>188043</v>
      </c>
      <c r="I1514" s="68">
        <v>288043</v>
      </c>
      <c r="J1514" s="68" t="s">
        <v>2017</v>
      </c>
      <c r="K1514" s="68">
        <v>0</v>
      </c>
      <c r="L1514" s="68">
        <v>30000</v>
      </c>
      <c r="M1514" s="68">
        <v>0</v>
      </c>
      <c r="N1514" s="68">
        <v>0</v>
      </c>
      <c r="O1514" s="68">
        <v>0</v>
      </c>
      <c r="P1514" s="68">
        <v>0</v>
      </c>
      <c r="Q1514" s="68">
        <v>0</v>
      </c>
      <c r="R1514" s="68">
        <v>63</v>
      </c>
      <c r="S1514" s="68">
        <v>0</v>
      </c>
      <c r="T1514" s="68">
        <v>2</v>
      </c>
      <c r="U1514" s="68">
        <v>0</v>
      </c>
      <c r="V1514" s="68">
        <v>0</v>
      </c>
      <c r="W1514" s="68">
        <v>0</v>
      </c>
      <c r="X1514" s="68">
        <v>0</v>
      </c>
      <c r="Y1514" s="68">
        <v>0</v>
      </c>
      <c r="Z1514" s="68">
        <v>0</v>
      </c>
      <c r="AA1514" s="68">
        <v>0</v>
      </c>
      <c r="AB1514" s="68">
        <v>0</v>
      </c>
      <c r="AC1514" s="68">
        <v>0</v>
      </c>
      <c r="AD1514" s="68">
        <v>1</v>
      </c>
      <c r="AE1514" s="68">
        <v>0</v>
      </c>
      <c r="AF1514" s="68">
        <v>0</v>
      </c>
      <c r="AG1514" s="68">
        <v>168</v>
      </c>
      <c r="AH1514" s="68">
        <v>0</v>
      </c>
      <c r="AI1514" s="68">
        <v>0</v>
      </c>
      <c r="AJ1514" s="68">
        <v>169</v>
      </c>
      <c r="AK1514" s="68">
        <v>0</v>
      </c>
      <c r="AL1514" s="68">
        <v>0</v>
      </c>
      <c r="AM1514" s="68">
        <v>0</v>
      </c>
      <c r="AN1514" s="68">
        <v>0</v>
      </c>
      <c r="AO1514" s="68">
        <v>0</v>
      </c>
      <c r="AP1514" s="68" t="s">
        <v>2018</v>
      </c>
      <c r="AQ1514" s="68">
        <v>1</v>
      </c>
      <c r="AR1514" s="68" t="s">
        <v>12310</v>
      </c>
      <c r="AS1514" s="68">
        <v>150</v>
      </c>
      <c r="AT1514" s="68">
        <v>4194344</v>
      </c>
      <c r="AU1514" s="68">
        <v>0</v>
      </c>
      <c r="AV1514" s="86">
        <v>2</v>
      </c>
      <c r="AX1514" s="1">
        <v>45</v>
      </c>
      <c r="AY1514" s="1">
        <v>45</v>
      </c>
      <c r="AZ1514" s="68">
        <v>500000</v>
      </c>
      <c r="BA1514" s="68">
        <v>2</v>
      </c>
      <c r="EQ1514" s="68">
        <v>30950012</v>
      </c>
      <c r="ER1514" s="175">
        <v>4</v>
      </c>
      <c r="ES1514" s="68">
        <v>650</v>
      </c>
      <c r="ET1514" s="68">
        <v>12</v>
      </c>
      <c r="EU1514" s="68">
        <v>0</v>
      </c>
      <c r="EV1514" s="68">
        <v>150012</v>
      </c>
      <c r="EW1514" s="68" t="s">
        <v>2650</v>
      </c>
      <c r="EX1514" s="68" t="str">
        <f t="shared" si="56"/>
        <v>대형</v>
      </c>
      <c r="GE1514" s="68">
        <v>47311</v>
      </c>
      <c r="GF1514" s="68" t="s">
        <v>5059</v>
      </c>
    </row>
    <row r="1515" spans="6:188" x14ac:dyDescent="0.3">
      <c r="F1515" s="68">
        <v>88044</v>
      </c>
      <c r="G1515" s="68">
        <v>3</v>
      </c>
      <c r="H1515" s="68">
        <v>188044</v>
      </c>
      <c r="I1515" s="68">
        <v>288044</v>
      </c>
      <c r="J1515" s="68" t="s">
        <v>2019</v>
      </c>
      <c r="K1515" s="68">
        <v>0</v>
      </c>
      <c r="L1515" s="68">
        <v>30000</v>
      </c>
      <c r="M1515" s="68">
        <v>0</v>
      </c>
      <c r="N1515" s="68">
        <v>0</v>
      </c>
      <c r="O1515" s="68">
        <v>0</v>
      </c>
      <c r="P1515" s="68">
        <v>0</v>
      </c>
      <c r="Q1515" s="68">
        <v>0</v>
      </c>
      <c r="R1515" s="68">
        <v>63</v>
      </c>
      <c r="S1515" s="68">
        <v>0</v>
      </c>
      <c r="T1515" s="68">
        <v>2</v>
      </c>
      <c r="U1515" s="68">
        <v>0</v>
      </c>
      <c r="V1515" s="68">
        <v>0</v>
      </c>
      <c r="W1515" s="68">
        <v>0</v>
      </c>
      <c r="X1515" s="68">
        <v>0</v>
      </c>
      <c r="Y1515" s="68">
        <v>0</v>
      </c>
      <c r="Z1515" s="68">
        <v>0</v>
      </c>
      <c r="AA1515" s="68">
        <v>0</v>
      </c>
      <c r="AB1515" s="68">
        <v>0</v>
      </c>
      <c r="AC1515" s="68">
        <v>0</v>
      </c>
      <c r="AD1515" s="68">
        <v>1</v>
      </c>
      <c r="AE1515" s="68">
        <v>0</v>
      </c>
      <c r="AF1515" s="68">
        <v>0</v>
      </c>
      <c r="AG1515" s="68">
        <v>170</v>
      </c>
      <c r="AH1515" s="68">
        <v>0</v>
      </c>
      <c r="AI1515" s="68">
        <v>0</v>
      </c>
      <c r="AJ1515" s="68">
        <v>171</v>
      </c>
      <c r="AK1515" s="68">
        <v>0</v>
      </c>
      <c r="AL1515" s="68">
        <v>0</v>
      </c>
      <c r="AM1515" s="68">
        <v>0</v>
      </c>
      <c r="AN1515" s="68">
        <v>0</v>
      </c>
      <c r="AO1515" s="68">
        <v>0</v>
      </c>
      <c r="AP1515" s="68" t="s">
        <v>2020</v>
      </c>
      <c r="AQ1515" s="68">
        <v>1</v>
      </c>
      <c r="AR1515" s="68" t="s">
        <v>12318</v>
      </c>
      <c r="AS1515" s="68">
        <v>150</v>
      </c>
      <c r="AT1515" s="68">
        <v>4194344</v>
      </c>
      <c r="AU1515" s="68">
        <v>0</v>
      </c>
      <c r="AV1515" s="86">
        <v>2</v>
      </c>
      <c r="AX1515" s="1">
        <v>46</v>
      </c>
      <c r="AY1515" s="1">
        <v>46</v>
      </c>
      <c r="AZ1515" s="68">
        <v>500000</v>
      </c>
      <c r="BA1515" s="68">
        <v>2</v>
      </c>
      <c r="EQ1515" s="68">
        <v>31050012</v>
      </c>
      <c r="ER1515" s="175">
        <v>4</v>
      </c>
      <c r="ES1515" s="68">
        <v>650</v>
      </c>
      <c r="ET1515" s="68">
        <v>12</v>
      </c>
      <c r="EU1515" s="68">
        <v>0</v>
      </c>
      <c r="EV1515" s="68">
        <v>150012</v>
      </c>
      <c r="EW1515" s="68" t="s">
        <v>2650</v>
      </c>
      <c r="EX1515" s="68" t="str">
        <f t="shared" si="56"/>
        <v>대형</v>
      </c>
      <c r="GE1515" s="68">
        <v>47312</v>
      </c>
      <c r="GF1515" s="68" t="s">
        <v>5060</v>
      </c>
    </row>
    <row r="1516" spans="6:188" x14ac:dyDescent="0.3">
      <c r="F1516" s="68">
        <v>88045</v>
      </c>
      <c r="G1516" s="68">
        <v>3</v>
      </c>
      <c r="H1516" s="68">
        <v>188045</v>
      </c>
      <c r="I1516" s="68">
        <v>288045</v>
      </c>
      <c r="J1516" s="68" t="s">
        <v>2021</v>
      </c>
      <c r="K1516" s="68">
        <v>0</v>
      </c>
      <c r="L1516" s="68">
        <v>60000</v>
      </c>
      <c r="M1516" s="68">
        <v>0</v>
      </c>
      <c r="N1516" s="68">
        <v>0</v>
      </c>
      <c r="O1516" s="68">
        <v>0</v>
      </c>
      <c r="P1516" s="68">
        <v>0</v>
      </c>
      <c r="Q1516" s="68">
        <v>0</v>
      </c>
      <c r="R1516" s="68">
        <v>63</v>
      </c>
      <c r="S1516" s="68">
        <v>0</v>
      </c>
      <c r="T1516" s="68">
        <v>3</v>
      </c>
      <c r="U1516" s="68">
        <v>0</v>
      </c>
      <c r="V1516" s="68">
        <v>0</v>
      </c>
      <c r="W1516" s="68">
        <v>0</v>
      </c>
      <c r="X1516" s="68">
        <v>0</v>
      </c>
      <c r="Y1516" s="68">
        <v>0</v>
      </c>
      <c r="Z1516" s="68">
        <v>0</v>
      </c>
      <c r="AA1516" s="68">
        <v>0</v>
      </c>
      <c r="AB1516" s="68">
        <v>0</v>
      </c>
      <c r="AC1516" s="68">
        <v>0</v>
      </c>
      <c r="AD1516" s="68">
        <v>2</v>
      </c>
      <c r="AE1516" s="68">
        <v>0</v>
      </c>
      <c r="AF1516" s="68">
        <v>0</v>
      </c>
      <c r="AG1516" s="68">
        <v>172</v>
      </c>
      <c r="AH1516" s="68">
        <v>0</v>
      </c>
      <c r="AI1516" s="68">
        <v>0</v>
      </c>
      <c r="AJ1516" s="68">
        <v>173</v>
      </c>
      <c r="AK1516" s="68">
        <v>0</v>
      </c>
      <c r="AL1516" s="68">
        <v>0</v>
      </c>
      <c r="AM1516" s="68">
        <v>0</v>
      </c>
      <c r="AN1516" s="68">
        <v>0</v>
      </c>
      <c r="AO1516" s="68">
        <v>0</v>
      </c>
      <c r="AP1516" s="68" t="s">
        <v>2022</v>
      </c>
      <c r="AQ1516" s="68">
        <v>1</v>
      </c>
      <c r="AR1516" s="68" t="s">
        <v>12222</v>
      </c>
      <c r="AS1516" s="68">
        <v>150</v>
      </c>
      <c r="AT1516" s="68">
        <v>4194344</v>
      </c>
      <c r="AU1516" s="68">
        <v>0</v>
      </c>
      <c r="AV1516" s="86">
        <v>2</v>
      </c>
      <c r="AX1516" s="1">
        <v>47</v>
      </c>
      <c r="AY1516" s="1">
        <v>47</v>
      </c>
      <c r="AZ1516" s="68">
        <v>1250000</v>
      </c>
      <c r="BA1516" s="68">
        <v>2</v>
      </c>
      <c r="EQ1516" s="68">
        <v>31150012</v>
      </c>
      <c r="ER1516" s="175">
        <v>4</v>
      </c>
      <c r="ES1516" s="68">
        <v>650</v>
      </c>
      <c r="ET1516" s="68">
        <v>12</v>
      </c>
      <c r="EU1516" s="68">
        <v>0</v>
      </c>
      <c r="EV1516" s="68">
        <v>150012</v>
      </c>
      <c r="EW1516" s="68" t="s">
        <v>2650</v>
      </c>
      <c r="EX1516" s="68" t="str">
        <f t="shared" si="56"/>
        <v>대형</v>
      </c>
      <c r="GE1516" s="68">
        <v>47313</v>
      </c>
      <c r="GF1516" s="68" t="s">
        <v>5061</v>
      </c>
    </row>
    <row r="1517" spans="6:188" x14ac:dyDescent="0.3">
      <c r="F1517" s="68">
        <v>88046</v>
      </c>
      <c r="G1517" s="68">
        <v>3</v>
      </c>
      <c r="H1517" s="68">
        <v>188046</v>
      </c>
      <c r="I1517" s="68">
        <v>288046</v>
      </c>
      <c r="J1517" s="68" t="s">
        <v>2023</v>
      </c>
      <c r="K1517" s="68">
        <v>0</v>
      </c>
      <c r="L1517" s="68">
        <v>150000</v>
      </c>
      <c r="M1517" s="68">
        <v>0</v>
      </c>
      <c r="N1517" s="68">
        <v>0</v>
      </c>
      <c r="O1517" s="68">
        <v>0</v>
      </c>
      <c r="P1517" s="68">
        <v>0</v>
      </c>
      <c r="Q1517" s="68">
        <v>0</v>
      </c>
      <c r="R1517" s="68">
        <v>63</v>
      </c>
      <c r="S1517" s="68">
        <v>0</v>
      </c>
      <c r="T1517" s="68">
        <v>5</v>
      </c>
      <c r="U1517" s="68">
        <v>0</v>
      </c>
      <c r="V1517" s="68">
        <v>0</v>
      </c>
      <c r="W1517" s="68">
        <v>0</v>
      </c>
      <c r="X1517" s="68">
        <v>0</v>
      </c>
      <c r="Y1517" s="68">
        <v>0</v>
      </c>
      <c r="Z1517" s="68">
        <v>0</v>
      </c>
      <c r="AA1517" s="68">
        <v>0</v>
      </c>
      <c r="AB1517" s="68">
        <v>0</v>
      </c>
      <c r="AC1517" s="68">
        <v>0</v>
      </c>
      <c r="AD1517" s="68">
        <v>1</v>
      </c>
      <c r="AE1517" s="68">
        <v>0</v>
      </c>
      <c r="AF1517" s="68">
        <v>0</v>
      </c>
      <c r="AG1517" s="68">
        <v>174</v>
      </c>
      <c r="AH1517" s="68">
        <v>0</v>
      </c>
      <c r="AI1517" s="68">
        <v>0</v>
      </c>
      <c r="AJ1517" s="68">
        <v>0</v>
      </c>
      <c r="AK1517" s="68">
        <v>0</v>
      </c>
      <c r="AL1517" s="68">
        <v>0</v>
      </c>
      <c r="AM1517" s="68">
        <v>0</v>
      </c>
      <c r="AN1517" s="68">
        <v>0</v>
      </c>
      <c r="AO1517" s="68">
        <v>0</v>
      </c>
      <c r="AP1517" s="68" t="s">
        <v>2024</v>
      </c>
      <c r="AQ1517" s="68">
        <v>1</v>
      </c>
      <c r="AR1517" s="68" t="s">
        <v>12198</v>
      </c>
      <c r="AS1517" s="68">
        <v>150</v>
      </c>
      <c r="AT1517" s="68">
        <v>4194312</v>
      </c>
      <c r="AU1517" s="68">
        <v>0</v>
      </c>
      <c r="AV1517" s="86">
        <v>2</v>
      </c>
      <c r="AX1517" s="1">
        <v>48</v>
      </c>
      <c r="AY1517" s="1">
        <v>48</v>
      </c>
      <c r="AZ1517" s="68">
        <v>10000000</v>
      </c>
      <c r="BA1517" s="68">
        <v>2</v>
      </c>
      <c r="EQ1517" s="68">
        <v>31250012</v>
      </c>
      <c r="ER1517" s="175">
        <v>4</v>
      </c>
      <c r="ES1517" s="68">
        <v>650</v>
      </c>
      <c r="ET1517" s="68">
        <v>12</v>
      </c>
      <c r="EU1517" s="68">
        <v>0</v>
      </c>
      <c r="EV1517" s="68">
        <v>150012</v>
      </c>
      <c r="EW1517" s="68" t="s">
        <v>2650</v>
      </c>
      <c r="EX1517" s="68" t="str">
        <f t="shared" si="56"/>
        <v>대형</v>
      </c>
      <c r="GE1517" s="68">
        <v>47314</v>
      </c>
      <c r="GF1517" s="68" t="s">
        <v>5062</v>
      </c>
    </row>
    <row r="1518" spans="6:188" x14ac:dyDescent="0.3">
      <c r="F1518" s="68">
        <v>88047</v>
      </c>
      <c r="G1518" s="68">
        <v>3</v>
      </c>
      <c r="H1518" s="68">
        <v>188047</v>
      </c>
      <c r="I1518" s="68">
        <v>288047</v>
      </c>
      <c r="J1518" s="68" t="s">
        <v>2025</v>
      </c>
      <c r="K1518" s="68">
        <v>0</v>
      </c>
      <c r="L1518" s="68">
        <v>100000</v>
      </c>
      <c r="M1518" s="68">
        <v>0</v>
      </c>
      <c r="N1518" s="68">
        <v>0</v>
      </c>
      <c r="O1518" s="68">
        <v>0</v>
      </c>
      <c r="P1518" s="68">
        <v>0</v>
      </c>
      <c r="Q1518" s="68">
        <v>0</v>
      </c>
      <c r="R1518" s="68">
        <v>63</v>
      </c>
      <c r="S1518" s="68">
        <v>0</v>
      </c>
      <c r="T1518" s="68">
        <v>4</v>
      </c>
      <c r="U1518" s="68">
        <v>0</v>
      </c>
      <c r="V1518" s="68">
        <v>0</v>
      </c>
      <c r="W1518" s="68">
        <v>0</v>
      </c>
      <c r="X1518" s="68">
        <v>0</v>
      </c>
      <c r="Y1518" s="68">
        <v>0</v>
      </c>
      <c r="Z1518" s="68">
        <v>0</v>
      </c>
      <c r="AA1518" s="68">
        <v>0</v>
      </c>
      <c r="AB1518" s="68">
        <v>0</v>
      </c>
      <c r="AC1518" s="68">
        <v>0</v>
      </c>
      <c r="AD1518" s="68">
        <v>2</v>
      </c>
      <c r="AE1518" s="68">
        <v>0</v>
      </c>
      <c r="AF1518" s="68">
        <v>0</v>
      </c>
      <c r="AG1518" s="68">
        <v>175</v>
      </c>
      <c r="AH1518" s="68">
        <v>0</v>
      </c>
      <c r="AI1518" s="68">
        <v>0</v>
      </c>
      <c r="AJ1518" s="68">
        <v>0</v>
      </c>
      <c r="AK1518" s="68">
        <v>0</v>
      </c>
      <c r="AL1518" s="68">
        <v>0</v>
      </c>
      <c r="AM1518" s="68">
        <v>0</v>
      </c>
      <c r="AN1518" s="68">
        <v>0</v>
      </c>
      <c r="AO1518" s="68">
        <v>0</v>
      </c>
      <c r="AP1518" s="68" t="s">
        <v>2026</v>
      </c>
      <c r="AQ1518" s="68">
        <v>1</v>
      </c>
      <c r="AR1518" s="68" t="s">
        <v>12370</v>
      </c>
      <c r="AS1518" s="68">
        <v>150</v>
      </c>
      <c r="AT1518" s="68">
        <v>4194344</v>
      </c>
      <c r="AU1518" s="68">
        <v>0</v>
      </c>
      <c r="AV1518" s="86">
        <v>2</v>
      </c>
      <c r="AX1518" s="1">
        <v>49</v>
      </c>
      <c r="AY1518" s="1">
        <v>49</v>
      </c>
      <c r="AZ1518" s="68">
        <v>2000000</v>
      </c>
      <c r="BA1518" s="68">
        <v>2</v>
      </c>
      <c r="EQ1518" s="68">
        <v>10150013</v>
      </c>
      <c r="ER1518" s="175">
        <v>1</v>
      </c>
      <c r="ES1518" s="68">
        <v>650</v>
      </c>
      <c r="ET1518" s="68">
        <v>13</v>
      </c>
      <c r="EU1518" s="68">
        <v>0</v>
      </c>
      <c r="EV1518" s="68">
        <v>150013</v>
      </c>
      <c r="EW1518" s="68" t="s">
        <v>2651</v>
      </c>
      <c r="EX1518" s="68" t="str">
        <f t="shared" si="56"/>
        <v>소형</v>
      </c>
      <c r="GE1518" s="68">
        <v>47315</v>
      </c>
      <c r="GF1518" s="68" t="s">
        <v>5063</v>
      </c>
    </row>
    <row r="1519" spans="6:188" x14ac:dyDescent="0.3">
      <c r="F1519" s="68">
        <v>88048</v>
      </c>
      <c r="G1519" s="68">
        <v>3</v>
      </c>
      <c r="H1519" s="68">
        <v>188048</v>
      </c>
      <c r="I1519" s="68">
        <v>288048</v>
      </c>
      <c r="J1519" s="68" t="s">
        <v>2027</v>
      </c>
      <c r="K1519" s="68">
        <v>0</v>
      </c>
      <c r="L1519" s="68">
        <v>30000</v>
      </c>
      <c r="M1519" s="68">
        <v>0</v>
      </c>
      <c r="N1519" s="68">
        <v>0</v>
      </c>
      <c r="O1519" s="68">
        <v>0</v>
      </c>
      <c r="P1519" s="68">
        <v>0</v>
      </c>
      <c r="Q1519" s="68">
        <v>0</v>
      </c>
      <c r="R1519" s="68">
        <v>512</v>
      </c>
      <c r="S1519" s="68">
        <v>0</v>
      </c>
      <c r="T1519" s="68">
        <v>2</v>
      </c>
      <c r="U1519" s="68">
        <v>0</v>
      </c>
      <c r="V1519" s="68">
        <v>0</v>
      </c>
      <c r="W1519" s="68">
        <v>0</v>
      </c>
      <c r="X1519" s="68">
        <v>0</v>
      </c>
      <c r="Y1519" s="68">
        <v>0</v>
      </c>
      <c r="Z1519" s="68">
        <v>0</v>
      </c>
      <c r="AA1519" s="68">
        <v>0</v>
      </c>
      <c r="AB1519" s="68">
        <v>0</v>
      </c>
      <c r="AC1519" s="68">
        <v>0</v>
      </c>
      <c r="AD1519" s="68">
        <v>6</v>
      </c>
      <c r="AE1519" s="68">
        <v>0</v>
      </c>
      <c r="AF1519" s="68">
        <v>0</v>
      </c>
      <c r="AG1519" s="68">
        <v>176</v>
      </c>
      <c r="AH1519" s="68">
        <v>0</v>
      </c>
      <c r="AI1519" s="68">
        <v>0</v>
      </c>
      <c r="AJ1519" s="68">
        <v>177</v>
      </c>
      <c r="AK1519" s="68">
        <v>0</v>
      </c>
      <c r="AL1519" s="68">
        <v>0</v>
      </c>
      <c r="AM1519" s="68">
        <v>0</v>
      </c>
      <c r="AN1519" s="68">
        <v>0</v>
      </c>
      <c r="AO1519" s="68">
        <v>0</v>
      </c>
      <c r="AP1519" s="68" t="s">
        <v>2028</v>
      </c>
      <c r="AQ1519" s="68">
        <v>1</v>
      </c>
      <c r="AR1519" s="68" t="s">
        <v>12674</v>
      </c>
      <c r="AS1519" s="68">
        <v>150</v>
      </c>
      <c r="AT1519" s="68">
        <v>4194344</v>
      </c>
      <c r="AU1519" s="68">
        <v>0</v>
      </c>
      <c r="AV1519" s="86">
        <v>2</v>
      </c>
      <c r="AX1519" s="1">
        <v>50</v>
      </c>
      <c r="AY1519" s="1">
        <v>50</v>
      </c>
      <c r="AZ1519" s="68">
        <v>500000</v>
      </c>
      <c r="BA1519" s="68">
        <v>2</v>
      </c>
      <c r="EQ1519" s="68">
        <v>10250013</v>
      </c>
      <c r="ER1519" s="175">
        <v>1</v>
      </c>
      <c r="ES1519" s="68">
        <v>650</v>
      </c>
      <c r="ET1519" s="68">
        <v>13</v>
      </c>
      <c r="EU1519" s="68">
        <v>0</v>
      </c>
      <c r="EV1519" s="68">
        <v>150013</v>
      </c>
      <c r="EW1519" s="68" t="s">
        <v>2651</v>
      </c>
      <c r="EX1519" s="68" t="str">
        <f t="shared" si="56"/>
        <v>소형</v>
      </c>
      <c r="GE1519" s="68">
        <v>47316</v>
      </c>
      <c r="GF1519" s="68" t="s">
        <v>5064</v>
      </c>
    </row>
    <row r="1520" spans="6:188" x14ac:dyDescent="0.3">
      <c r="F1520" s="68">
        <v>88049</v>
      </c>
      <c r="G1520" s="68">
        <v>3</v>
      </c>
      <c r="H1520" s="68">
        <v>188049</v>
      </c>
      <c r="I1520" s="68">
        <v>288049</v>
      </c>
      <c r="J1520" s="68" t="s">
        <v>2029</v>
      </c>
      <c r="K1520" s="68">
        <v>0</v>
      </c>
      <c r="L1520" s="68">
        <v>100000</v>
      </c>
      <c r="M1520" s="68">
        <v>0</v>
      </c>
      <c r="N1520" s="68">
        <v>0</v>
      </c>
      <c r="O1520" s="68">
        <v>0</v>
      </c>
      <c r="P1520" s="68">
        <v>0</v>
      </c>
      <c r="Q1520" s="68">
        <v>0</v>
      </c>
      <c r="R1520" s="68">
        <v>256</v>
      </c>
      <c r="S1520" s="68">
        <v>0</v>
      </c>
      <c r="T1520" s="68">
        <v>4</v>
      </c>
      <c r="U1520" s="68">
        <v>0</v>
      </c>
      <c r="V1520" s="68">
        <v>0</v>
      </c>
      <c r="W1520" s="68">
        <v>0</v>
      </c>
      <c r="X1520" s="68">
        <v>0</v>
      </c>
      <c r="Y1520" s="68">
        <v>0</v>
      </c>
      <c r="Z1520" s="68">
        <v>0</v>
      </c>
      <c r="AA1520" s="68">
        <v>0</v>
      </c>
      <c r="AB1520" s="68">
        <v>0</v>
      </c>
      <c r="AC1520" s="68">
        <v>0</v>
      </c>
      <c r="AD1520" s="68">
        <v>5</v>
      </c>
      <c r="AE1520" s="68">
        <v>0</v>
      </c>
      <c r="AF1520" s="68">
        <v>0</v>
      </c>
      <c r="AG1520" s="68">
        <v>178</v>
      </c>
      <c r="AH1520" s="68">
        <v>0</v>
      </c>
      <c r="AI1520" s="68">
        <v>0</v>
      </c>
      <c r="AJ1520" s="68">
        <v>179</v>
      </c>
      <c r="AK1520" s="68">
        <v>0</v>
      </c>
      <c r="AL1520" s="68">
        <v>0</v>
      </c>
      <c r="AM1520" s="68">
        <v>0</v>
      </c>
      <c r="AN1520" s="68">
        <v>0</v>
      </c>
      <c r="AO1520" s="68">
        <v>0</v>
      </c>
      <c r="AP1520" s="68" t="s">
        <v>2030</v>
      </c>
      <c r="AQ1520" s="68">
        <v>1</v>
      </c>
      <c r="AR1520" s="68" t="s">
        <v>12250</v>
      </c>
      <c r="AS1520" s="68">
        <v>150</v>
      </c>
      <c r="AT1520" s="68">
        <v>4194344</v>
      </c>
      <c r="AU1520" s="68">
        <v>0</v>
      </c>
      <c r="AV1520" s="86">
        <v>2</v>
      </c>
      <c r="AX1520" s="1">
        <v>51</v>
      </c>
      <c r="AY1520" s="1">
        <v>51</v>
      </c>
      <c r="AZ1520" s="68">
        <v>2000000</v>
      </c>
      <c r="BA1520" s="68">
        <v>2</v>
      </c>
      <c r="EQ1520" s="68">
        <v>10350013</v>
      </c>
      <c r="ER1520" s="175">
        <v>1</v>
      </c>
      <c r="ES1520" s="68">
        <v>650</v>
      </c>
      <c r="ET1520" s="68">
        <v>13</v>
      </c>
      <c r="EU1520" s="68">
        <v>0</v>
      </c>
      <c r="EV1520" s="68">
        <v>150013</v>
      </c>
      <c r="EW1520" s="68" t="s">
        <v>2651</v>
      </c>
      <c r="EX1520" s="68" t="str">
        <f t="shared" si="56"/>
        <v>소형</v>
      </c>
      <c r="GE1520" s="68">
        <v>47317</v>
      </c>
      <c r="GF1520" s="68" t="s">
        <v>5065</v>
      </c>
    </row>
    <row r="1521" spans="6:188" x14ac:dyDescent="0.3">
      <c r="F1521" s="68">
        <v>88050</v>
      </c>
      <c r="G1521" s="68">
        <v>3</v>
      </c>
      <c r="H1521" s="68">
        <v>188050</v>
      </c>
      <c r="I1521" s="68">
        <v>288050</v>
      </c>
      <c r="J1521" s="68" t="s">
        <v>2031</v>
      </c>
      <c r="K1521" s="68">
        <v>0</v>
      </c>
      <c r="L1521" s="68">
        <v>60000</v>
      </c>
      <c r="M1521" s="68">
        <v>0</v>
      </c>
      <c r="N1521" s="68">
        <v>0</v>
      </c>
      <c r="O1521" s="68">
        <v>0</v>
      </c>
      <c r="P1521" s="68">
        <v>0</v>
      </c>
      <c r="Q1521" s="68">
        <v>0</v>
      </c>
      <c r="R1521" s="68">
        <v>-1</v>
      </c>
      <c r="S1521" s="68">
        <v>0</v>
      </c>
      <c r="T1521" s="68">
        <v>3</v>
      </c>
      <c r="U1521" s="68">
        <v>0</v>
      </c>
      <c r="V1521" s="68">
        <v>0</v>
      </c>
      <c r="W1521" s="68">
        <v>0</v>
      </c>
      <c r="X1521" s="68">
        <v>0</v>
      </c>
      <c r="Y1521" s="68">
        <v>0</v>
      </c>
      <c r="Z1521" s="68">
        <v>0</v>
      </c>
      <c r="AA1521" s="68">
        <v>0</v>
      </c>
      <c r="AB1521" s="68">
        <v>0</v>
      </c>
      <c r="AC1521" s="68">
        <v>0</v>
      </c>
      <c r="AD1521" s="68">
        <v>101</v>
      </c>
      <c r="AE1521" s="68">
        <v>0</v>
      </c>
      <c r="AF1521" s="68">
        <v>0</v>
      </c>
      <c r="AG1521" s="68">
        <v>102</v>
      </c>
      <c r="AH1521" s="68">
        <v>0</v>
      </c>
      <c r="AI1521" s="68">
        <v>0</v>
      </c>
      <c r="AJ1521" s="68">
        <v>103</v>
      </c>
      <c r="AK1521" s="68">
        <v>0</v>
      </c>
      <c r="AL1521" s="68">
        <v>0</v>
      </c>
      <c r="AM1521" s="68">
        <v>276</v>
      </c>
      <c r="AN1521" s="68">
        <v>0</v>
      </c>
      <c r="AO1521" s="68">
        <v>0</v>
      </c>
      <c r="AP1521" s="68" t="s">
        <v>2032</v>
      </c>
      <c r="AQ1521" s="68">
        <v>1</v>
      </c>
      <c r="AR1521" s="68" t="s">
        <v>12675</v>
      </c>
      <c r="AS1521" s="68">
        <v>150</v>
      </c>
      <c r="AT1521" s="68">
        <v>4194344</v>
      </c>
      <c r="AU1521" s="68">
        <v>0</v>
      </c>
      <c r="AV1521" s="86">
        <v>2</v>
      </c>
      <c r="AX1521" s="1">
        <v>52</v>
      </c>
      <c r="AY1521" s="1">
        <v>52</v>
      </c>
      <c r="AZ1521" s="68">
        <v>1250000</v>
      </c>
      <c r="BA1521" s="68">
        <v>2</v>
      </c>
      <c r="EQ1521" s="68">
        <v>10450013</v>
      </c>
      <c r="ER1521" s="175">
        <v>1</v>
      </c>
      <c r="ES1521" s="68">
        <v>650</v>
      </c>
      <c r="ET1521" s="68">
        <v>13</v>
      </c>
      <c r="EU1521" s="68">
        <v>0</v>
      </c>
      <c r="EV1521" s="68">
        <v>150013</v>
      </c>
      <c r="EW1521" s="68" t="s">
        <v>2651</v>
      </c>
      <c r="EX1521" s="68" t="str">
        <f t="shared" si="56"/>
        <v>소형</v>
      </c>
      <c r="GE1521" s="68">
        <v>47318</v>
      </c>
      <c r="GF1521" s="68" t="s">
        <v>5066</v>
      </c>
    </row>
    <row r="1522" spans="6:188" x14ac:dyDescent="0.3">
      <c r="F1522" s="68">
        <v>88051</v>
      </c>
      <c r="G1522" s="68">
        <v>3</v>
      </c>
      <c r="H1522" s="68">
        <v>188051</v>
      </c>
      <c r="I1522" s="68">
        <v>288051</v>
      </c>
      <c r="J1522" s="68" t="s">
        <v>2033</v>
      </c>
      <c r="K1522" s="68">
        <v>0</v>
      </c>
      <c r="L1522" s="68">
        <v>100000</v>
      </c>
      <c r="M1522" s="68">
        <v>0</v>
      </c>
      <c r="N1522" s="68">
        <v>0</v>
      </c>
      <c r="O1522" s="68">
        <v>0</v>
      </c>
      <c r="P1522" s="68">
        <v>0</v>
      </c>
      <c r="Q1522" s="68">
        <v>0</v>
      </c>
      <c r="R1522" s="68">
        <v>1024</v>
      </c>
      <c r="S1522" s="68">
        <v>0</v>
      </c>
      <c r="T1522" s="68">
        <v>4</v>
      </c>
      <c r="U1522" s="68">
        <v>0</v>
      </c>
      <c r="V1522" s="68">
        <v>0</v>
      </c>
      <c r="W1522" s="68">
        <v>0</v>
      </c>
      <c r="X1522" s="68">
        <v>0</v>
      </c>
      <c r="Y1522" s="68">
        <v>0</v>
      </c>
      <c r="Z1522" s="68">
        <v>0</v>
      </c>
      <c r="AA1522" s="68">
        <v>0</v>
      </c>
      <c r="AB1522" s="68">
        <v>0</v>
      </c>
      <c r="AC1522" s="68">
        <v>0</v>
      </c>
      <c r="AD1522" s="68">
        <v>7</v>
      </c>
      <c r="AE1522" s="68">
        <v>0</v>
      </c>
      <c r="AF1522" s="68">
        <v>0</v>
      </c>
      <c r="AG1522" s="68">
        <v>182</v>
      </c>
      <c r="AH1522" s="68">
        <v>0</v>
      </c>
      <c r="AI1522" s="68">
        <v>0</v>
      </c>
      <c r="AJ1522" s="68">
        <v>183</v>
      </c>
      <c r="AK1522" s="68">
        <v>0</v>
      </c>
      <c r="AL1522" s="68">
        <v>0</v>
      </c>
      <c r="AM1522" s="68">
        <v>0</v>
      </c>
      <c r="AN1522" s="68">
        <v>0</v>
      </c>
      <c r="AO1522" s="68">
        <v>0</v>
      </c>
      <c r="AP1522" s="68" t="s">
        <v>2034</v>
      </c>
      <c r="AQ1522" s="68">
        <v>1</v>
      </c>
      <c r="AR1522" s="68" t="s">
        <v>12334</v>
      </c>
      <c r="AS1522" s="68">
        <v>150</v>
      </c>
      <c r="AT1522" s="68">
        <v>4194344</v>
      </c>
      <c r="AU1522" s="68">
        <v>0</v>
      </c>
      <c r="AV1522" s="86">
        <v>2</v>
      </c>
      <c r="AX1522" s="1">
        <v>53</v>
      </c>
      <c r="AY1522" s="1">
        <v>53</v>
      </c>
      <c r="AZ1522" s="68">
        <v>2000000</v>
      </c>
      <c r="BA1522" s="68">
        <v>2</v>
      </c>
      <c r="EQ1522" s="68">
        <v>10550013</v>
      </c>
      <c r="ER1522" s="175">
        <v>1</v>
      </c>
      <c r="ES1522" s="68">
        <v>650</v>
      </c>
      <c r="ET1522" s="68">
        <v>13</v>
      </c>
      <c r="EU1522" s="68">
        <v>0</v>
      </c>
      <c r="EV1522" s="68">
        <v>150013</v>
      </c>
      <c r="EW1522" s="68" t="s">
        <v>2651</v>
      </c>
      <c r="EX1522" s="68" t="str">
        <f t="shared" si="56"/>
        <v>소형</v>
      </c>
      <c r="GE1522" s="68">
        <v>47319</v>
      </c>
      <c r="GF1522" s="68" t="s">
        <v>5067</v>
      </c>
    </row>
    <row r="1523" spans="6:188" x14ac:dyDescent="0.3">
      <c r="F1523" s="68">
        <v>88052</v>
      </c>
      <c r="G1523" s="68">
        <v>3</v>
      </c>
      <c r="H1523" s="68">
        <v>188052</v>
      </c>
      <c r="I1523" s="68">
        <v>288052</v>
      </c>
      <c r="J1523" s="68" t="s">
        <v>2035</v>
      </c>
      <c r="K1523" s="68">
        <v>0</v>
      </c>
      <c r="L1523" s="68">
        <v>10000</v>
      </c>
      <c r="M1523" s="68">
        <v>0</v>
      </c>
      <c r="N1523" s="68">
        <v>0</v>
      </c>
      <c r="O1523" s="68">
        <v>0</v>
      </c>
      <c r="P1523" s="68">
        <v>0</v>
      </c>
      <c r="Q1523" s="68">
        <v>0</v>
      </c>
      <c r="R1523" s="68">
        <v>1024</v>
      </c>
      <c r="S1523" s="68">
        <v>0</v>
      </c>
      <c r="T1523" s="68">
        <v>1</v>
      </c>
      <c r="U1523" s="68">
        <v>0</v>
      </c>
      <c r="V1523" s="68">
        <v>0</v>
      </c>
      <c r="W1523" s="68">
        <v>0</v>
      </c>
      <c r="X1523" s="68">
        <v>0</v>
      </c>
      <c r="Y1523" s="68">
        <v>0</v>
      </c>
      <c r="Z1523" s="68">
        <v>0</v>
      </c>
      <c r="AA1523" s="68">
        <v>0</v>
      </c>
      <c r="AB1523" s="68">
        <v>0</v>
      </c>
      <c r="AC1523" s="68">
        <v>0</v>
      </c>
      <c r="AD1523" s="68">
        <v>7</v>
      </c>
      <c r="AE1523" s="68">
        <v>0</v>
      </c>
      <c r="AF1523" s="68">
        <v>0</v>
      </c>
      <c r="AG1523" s="68">
        <v>184</v>
      </c>
      <c r="AH1523" s="68">
        <v>0</v>
      </c>
      <c r="AI1523" s="68">
        <v>0</v>
      </c>
      <c r="AJ1523" s="68">
        <v>0</v>
      </c>
      <c r="AK1523" s="68">
        <v>0</v>
      </c>
      <c r="AL1523" s="68">
        <v>0</v>
      </c>
      <c r="AM1523" s="68">
        <v>0</v>
      </c>
      <c r="AN1523" s="68">
        <v>0</v>
      </c>
      <c r="AO1523" s="68">
        <v>0</v>
      </c>
      <c r="AP1523" s="68" t="s">
        <v>2036</v>
      </c>
      <c r="AQ1523" s="68">
        <v>1</v>
      </c>
      <c r="AR1523" s="68" t="s">
        <v>12379</v>
      </c>
      <c r="AS1523" s="68">
        <v>150</v>
      </c>
      <c r="AT1523" s="68">
        <v>4194312</v>
      </c>
      <c r="AU1523" s="68">
        <v>0</v>
      </c>
      <c r="AV1523" s="86">
        <v>2</v>
      </c>
      <c r="AX1523" s="1">
        <v>54</v>
      </c>
      <c r="AY1523" s="1">
        <v>54</v>
      </c>
      <c r="AZ1523" s="68">
        <v>100000</v>
      </c>
      <c r="BA1523" s="68">
        <v>2</v>
      </c>
      <c r="EQ1523" s="68">
        <v>10650013</v>
      </c>
      <c r="ER1523" s="175">
        <v>1</v>
      </c>
      <c r="ES1523" s="68">
        <v>650</v>
      </c>
      <c r="ET1523" s="68">
        <v>13</v>
      </c>
      <c r="EU1523" s="68">
        <v>0</v>
      </c>
      <c r="EV1523" s="68">
        <v>150013</v>
      </c>
      <c r="EW1523" s="68" t="s">
        <v>2651</v>
      </c>
      <c r="EX1523" s="68" t="str">
        <f t="shared" si="56"/>
        <v>소형</v>
      </c>
      <c r="GE1523" s="68">
        <v>47320</v>
      </c>
      <c r="GF1523" s="68" t="s">
        <v>5068</v>
      </c>
    </row>
    <row r="1524" spans="6:188" x14ac:dyDescent="0.3">
      <c r="F1524" s="68">
        <v>88053</v>
      </c>
      <c r="G1524" s="68">
        <v>3</v>
      </c>
      <c r="H1524" s="68">
        <v>188053</v>
      </c>
      <c r="I1524" s="68">
        <v>288053</v>
      </c>
      <c r="J1524" s="68" t="s">
        <v>2037</v>
      </c>
      <c r="K1524" s="68">
        <v>0</v>
      </c>
      <c r="L1524" s="68">
        <v>60000</v>
      </c>
      <c r="M1524" s="68">
        <v>0</v>
      </c>
      <c r="N1524" s="68">
        <v>0</v>
      </c>
      <c r="O1524" s="68">
        <v>0</v>
      </c>
      <c r="P1524" s="68">
        <v>0</v>
      </c>
      <c r="Q1524" s="68">
        <v>0</v>
      </c>
      <c r="R1524" s="68">
        <v>63</v>
      </c>
      <c r="S1524" s="68">
        <v>0</v>
      </c>
      <c r="T1524" s="68">
        <v>3</v>
      </c>
      <c r="U1524" s="68">
        <v>0</v>
      </c>
      <c r="V1524" s="68">
        <v>0</v>
      </c>
      <c r="W1524" s="68">
        <v>0</v>
      </c>
      <c r="X1524" s="68">
        <v>0</v>
      </c>
      <c r="Y1524" s="68">
        <v>0</v>
      </c>
      <c r="Z1524" s="68">
        <v>0</v>
      </c>
      <c r="AA1524" s="68">
        <v>0</v>
      </c>
      <c r="AB1524" s="68">
        <v>0</v>
      </c>
      <c r="AC1524" s="68">
        <v>0</v>
      </c>
      <c r="AD1524" s="68">
        <v>2</v>
      </c>
      <c r="AE1524" s="68">
        <v>0</v>
      </c>
      <c r="AF1524" s="68">
        <v>0</v>
      </c>
      <c r="AG1524" s="68">
        <v>185</v>
      </c>
      <c r="AH1524" s="68">
        <v>0</v>
      </c>
      <c r="AI1524" s="68">
        <v>0</v>
      </c>
      <c r="AJ1524" s="68">
        <v>186</v>
      </c>
      <c r="AK1524" s="68">
        <v>0</v>
      </c>
      <c r="AL1524" s="68">
        <v>0</v>
      </c>
      <c r="AM1524" s="68">
        <v>0</v>
      </c>
      <c r="AN1524" s="68">
        <v>0</v>
      </c>
      <c r="AO1524" s="68">
        <v>0</v>
      </c>
      <c r="AP1524" s="68" t="s">
        <v>2038</v>
      </c>
      <c r="AQ1524" s="68">
        <v>1</v>
      </c>
      <c r="AR1524" s="68" t="s">
        <v>12397</v>
      </c>
      <c r="AS1524" s="68">
        <v>150</v>
      </c>
      <c r="AT1524" s="68">
        <v>4194344</v>
      </c>
      <c r="AU1524" s="68">
        <v>0</v>
      </c>
      <c r="AV1524" s="86">
        <v>2</v>
      </c>
      <c r="AX1524" s="1">
        <v>55</v>
      </c>
      <c r="AY1524" s="1">
        <v>55</v>
      </c>
      <c r="AZ1524" s="68">
        <v>1250000</v>
      </c>
      <c r="BA1524" s="68">
        <v>2</v>
      </c>
      <c r="EQ1524" s="68">
        <v>10750013</v>
      </c>
      <c r="ER1524" s="175">
        <v>1</v>
      </c>
      <c r="ES1524" s="68">
        <v>650</v>
      </c>
      <c r="ET1524" s="68">
        <v>13</v>
      </c>
      <c r="EU1524" s="68">
        <v>0</v>
      </c>
      <c r="EV1524" s="68">
        <v>150013</v>
      </c>
      <c r="EW1524" s="68" t="s">
        <v>2651</v>
      </c>
      <c r="EX1524" s="68" t="str">
        <f t="shared" si="56"/>
        <v>소형</v>
      </c>
      <c r="GE1524" s="68">
        <v>47321</v>
      </c>
      <c r="GF1524" s="68" t="s">
        <v>5069</v>
      </c>
    </row>
    <row r="1525" spans="6:188" x14ac:dyDescent="0.3">
      <c r="F1525" s="68">
        <v>88054</v>
      </c>
      <c r="G1525" s="68">
        <v>3</v>
      </c>
      <c r="H1525" s="68">
        <v>188054</v>
      </c>
      <c r="I1525" s="68">
        <v>288054</v>
      </c>
      <c r="J1525" s="68" t="s">
        <v>2039</v>
      </c>
      <c r="K1525" s="68">
        <v>0</v>
      </c>
      <c r="L1525" s="68">
        <v>30000</v>
      </c>
      <c r="M1525" s="68">
        <v>0</v>
      </c>
      <c r="N1525" s="68">
        <v>0</v>
      </c>
      <c r="O1525" s="68">
        <v>0</v>
      </c>
      <c r="P1525" s="68">
        <v>0</v>
      </c>
      <c r="Q1525" s="68">
        <v>0</v>
      </c>
      <c r="R1525" s="68">
        <v>63</v>
      </c>
      <c r="S1525" s="68">
        <v>0</v>
      </c>
      <c r="T1525" s="68">
        <v>2</v>
      </c>
      <c r="U1525" s="68">
        <v>0</v>
      </c>
      <c r="V1525" s="68">
        <v>0</v>
      </c>
      <c r="W1525" s="68">
        <v>0</v>
      </c>
      <c r="X1525" s="68">
        <v>0</v>
      </c>
      <c r="Y1525" s="68">
        <v>0</v>
      </c>
      <c r="Z1525" s="68">
        <v>0</v>
      </c>
      <c r="AA1525" s="68">
        <v>0</v>
      </c>
      <c r="AB1525" s="68">
        <v>0</v>
      </c>
      <c r="AC1525" s="68">
        <v>0</v>
      </c>
      <c r="AD1525" s="68">
        <v>1</v>
      </c>
      <c r="AE1525" s="68">
        <v>0</v>
      </c>
      <c r="AF1525" s="68">
        <v>0</v>
      </c>
      <c r="AG1525" s="68">
        <v>187</v>
      </c>
      <c r="AH1525" s="68">
        <v>0</v>
      </c>
      <c r="AI1525" s="68">
        <v>0</v>
      </c>
      <c r="AJ1525" s="68">
        <v>188</v>
      </c>
      <c r="AK1525" s="68">
        <v>0</v>
      </c>
      <c r="AL1525" s="68">
        <v>0</v>
      </c>
      <c r="AM1525" s="68">
        <v>0</v>
      </c>
      <c r="AN1525" s="68">
        <v>0</v>
      </c>
      <c r="AO1525" s="68">
        <v>0</v>
      </c>
      <c r="AP1525" s="68" t="s">
        <v>2040</v>
      </c>
      <c r="AQ1525" s="68">
        <v>1</v>
      </c>
      <c r="AR1525" s="68" t="s">
        <v>12254</v>
      </c>
      <c r="AS1525" s="68">
        <v>150</v>
      </c>
      <c r="AT1525" s="68">
        <v>4194344</v>
      </c>
      <c r="AU1525" s="68">
        <v>0</v>
      </c>
      <c r="AV1525" s="86">
        <v>2</v>
      </c>
      <c r="AX1525" s="1">
        <v>56</v>
      </c>
      <c r="AY1525" s="1">
        <v>56</v>
      </c>
      <c r="AZ1525" s="68">
        <v>500000</v>
      </c>
      <c r="BA1525" s="68">
        <v>2</v>
      </c>
      <c r="EQ1525" s="68">
        <v>10850013</v>
      </c>
      <c r="ER1525" s="175">
        <v>1</v>
      </c>
      <c r="ES1525" s="68">
        <v>650</v>
      </c>
      <c r="ET1525" s="68">
        <v>13</v>
      </c>
      <c r="EU1525" s="68">
        <v>0</v>
      </c>
      <c r="EV1525" s="68">
        <v>150013</v>
      </c>
      <c r="EW1525" s="68" t="s">
        <v>2651</v>
      </c>
      <c r="EX1525" s="68" t="str">
        <f t="shared" si="56"/>
        <v>소형</v>
      </c>
      <c r="GE1525" s="68">
        <v>47322</v>
      </c>
      <c r="GF1525" s="68" t="s">
        <v>5070</v>
      </c>
    </row>
    <row r="1526" spans="6:188" x14ac:dyDescent="0.3">
      <c r="F1526" s="68">
        <v>88055</v>
      </c>
      <c r="G1526" s="68">
        <v>3</v>
      </c>
      <c r="H1526" s="68">
        <v>188055</v>
      </c>
      <c r="I1526" s="68">
        <v>288055</v>
      </c>
      <c r="J1526" s="68" t="s">
        <v>2041</v>
      </c>
      <c r="K1526" s="68">
        <v>0</v>
      </c>
      <c r="L1526" s="68">
        <v>100000</v>
      </c>
      <c r="M1526" s="68">
        <v>0</v>
      </c>
      <c r="N1526" s="68">
        <v>0</v>
      </c>
      <c r="O1526" s="68">
        <v>0</v>
      </c>
      <c r="P1526" s="68">
        <v>0</v>
      </c>
      <c r="Q1526" s="68">
        <v>0</v>
      </c>
      <c r="R1526" s="68">
        <v>63</v>
      </c>
      <c r="S1526" s="68">
        <v>0</v>
      </c>
      <c r="T1526" s="68">
        <v>4</v>
      </c>
      <c r="U1526" s="68">
        <v>0</v>
      </c>
      <c r="V1526" s="68">
        <v>0</v>
      </c>
      <c r="W1526" s="68">
        <v>0</v>
      </c>
      <c r="X1526" s="68">
        <v>0</v>
      </c>
      <c r="Y1526" s="68">
        <v>0</v>
      </c>
      <c r="Z1526" s="68">
        <v>0</v>
      </c>
      <c r="AA1526" s="68">
        <v>0</v>
      </c>
      <c r="AB1526" s="68">
        <v>0</v>
      </c>
      <c r="AC1526" s="68">
        <v>0</v>
      </c>
      <c r="AD1526" s="68">
        <v>1</v>
      </c>
      <c r="AE1526" s="68">
        <v>0</v>
      </c>
      <c r="AF1526" s="68">
        <v>0</v>
      </c>
      <c r="AG1526" s="68">
        <v>189</v>
      </c>
      <c r="AH1526" s="68">
        <v>0</v>
      </c>
      <c r="AI1526" s="68">
        <v>0</v>
      </c>
      <c r="AJ1526" s="68">
        <v>190</v>
      </c>
      <c r="AK1526" s="68">
        <v>0</v>
      </c>
      <c r="AL1526" s="68">
        <v>0</v>
      </c>
      <c r="AM1526" s="68">
        <v>0</v>
      </c>
      <c r="AN1526" s="68">
        <v>0</v>
      </c>
      <c r="AO1526" s="68">
        <v>0</v>
      </c>
      <c r="AP1526" s="68" t="s">
        <v>2042</v>
      </c>
      <c r="AQ1526" s="68">
        <v>1</v>
      </c>
      <c r="AR1526" s="68" t="s">
        <v>12282</v>
      </c>
      <c r="AS1526" s="68">
        <v>150</v>
      </c>
      <c r="AT1526" s="68">
        <v>4194344</v>
      </c>
      <c r="AU1526" s="68">
        <v>0</v>
      </c>
      <c r="AV1526" s="86">
        <v>2</v>
      </c>
      <c r="AX1526" s="1">
        <v>57</v>
      </c>
      <c r="AY1526" s="1">
        <v>57</v>
      </c>
      <c r="AZ1526" s="68">
        <v>2000000</v>
      </c>
      <c r="BA1526" s="68">
        <v>2</v>
      </c>
      <c r="EQ1526" s="68">
        <v>10950013</v>
      </c>
      <c r="ER1526" s="175">
        <v>1</v>
      </c>
      <c r="ES1526" s="68">
        <v>650</v>
      </c>
      <c r="ET1526" s="68">
        <v>13</v>
      </c>
      <c r="EU1526" s="68">
        <v>0</v>
      </c>
      <c r="EV1526" s="68">
        <v>150013</v>
      </c>
      <c r="EW1526" s="68" t="s">
        <v>2651</v>
      </c>
      <c r="EX1526" s="68" t="str">
        <f t="shared" si="56"/>
        <v>소형</v>
      </c>
      <c r="GE1526" s="68">
        <v>47323</v>
      </c>
      <c r="GF1526" s="68" t="s">
        <v>5071</v>
      </c>
    </row>
    <row r="1527" spans="6:188" x14ac:dyDescent="0.3">
      <c r="F1527" s="68">
        <v>88056</v>
      </c>
      <c r="G1527" s="68">
        <v>3</v>
      </c>
      <c r="H1527" s="68">
        <v>188056</v>
      </c>
      <c r="I1527" s="68">
        <v>288056</v>
      </c>
      <c r="J1527" s="68" t="s">
        <v>2043</v>
      </c>
      <c r="K1527" s="68">
        <v>0</v>
      </c>
      <c r="L1527" s="68">
        <v>60000</v>
      </c>
      <c r="M1527" s="68">
        <v>0</v>
      </c>
      <c r="N1527" s="68">
        <v>0</v>
      </c>
      <c r="O1527" s="68">
        <v>0</v>
      </c>
      <c r="P1527" s="68">
        <v>0</v>
      </c>
      <c r="Q1527" s="68">
        <v>0</v>
      </c>
      <c r="R1527" s="68">
        <v>-1</v>
      </c>
      <c r="S1527" s="68">
        <v>0</v>
      </c>
      <c r="T1527" s="68">
        <v>3</v>
      </c>
      <c r="U1527" s="68">
        <v>0</v>
      </c>
      <c r="V1527" s="68">
        <v>0</v>
      </c>
      <c r="W1527" s="68">
        <v>0</v>
      </c>
      <c r="X1527" s="68">
        <v>0</v>
      </c>
      <c r="Y1527" s="68">
        <v>0</v>
      </c>
      <c r="Z1527" s="68">
        <v>0</v>
      </c>
      <c r="AA1527" s="68">
        <v>0</v>
      </c>
      <c r="AB1527" s="68">
        <v>0</v>
      </c>
      <c r="AC1527" s="68">
        <v>0</v>
      </c>
      <c r="AD1527" s="68">
        <v>101</v>
      </c>
      <c r="AE1527" s="68">
        <v>0</v>
      </c>
      <c r="AF1527" s="68">
        <v>0</v>
      </c>
      <c r="AG1527" s="68">
        <v>102</v>
      </c>
      <c r="AH1527" s="68">
        <v>0</v>
      </c>
      <c r="AI1527" s="68">
        <v>0</v>
      </c>
      <c r="AJ1527" s="68">
        <v>103</v>
      </c>
      <c r="AK1527" s="68">
        <v>0</v>
      </c>
      <c r="AL1527" s="68">
        <v>0</v>
      </c>
      <c r="AM1527" s="68">
        <v>273</v>
      </c>
      <c r="AN1527" s="68">
        <v>0</v>
      </c>
      <c r="AO1527" s="68">
        <v>0</v>
      </c>
      <c r="AP1527" s="68" t="s">
        <v>2044</v>
      </c>
      <c r="AQ1527" s="68">
        <v>1</v>
      </c>
      <c r="AR1527" s="68" t="s">
        <v>12394</v>
      </c>
      <c r="AS1527" s="68">
        <v>150</v>
      </c>
      <c r="AT1527" s="68">
        <v>4194344</v>
      </c>
      <c r="AU1527" s="68">
        <v>0</v>
      </c>
      <c r="AV1527" s="86">
        <v>2</v>
      </c>
      <c r="AX1527" s="1">
        <v>58</v>
      </c>
      <c r="AY1527" s="1">
        <v>58</v>
      </c>
      <c r="AZ1527" s="68">
        <v>1250000</v>
      </c>
      <c r="BA1527" s="68">
        <v>2</v>
      </c>
      <c r="EQ1527" s="68">
        <v>11050013</v>
      </c>
      <c r="ER1527" s="175">
        <v>1</v>
      </c>
      <c r="ES1527" s="68">
        <v>650</v>
      </c>
      <c r="ET1527" s="68">
        <v>13</v>
      </c>
      <c r="EU1527" s="68">
        <v>0</v>
      </c>
      <c r="EV1527" s="68">
        <v>150013</v>
      </c>
      <c r="EW1527" s="68" t="s">
        <v>2651</v>
      </c>
      <c r="EX1527" s="68" t="str">
        <f t="shared" si="56"/>
        <v>소형</v>
      </c>
      <c r="GE1527" s="68">
        <v>47324</v>
      </c>
      <c r="GF1527" s="68" t="s">
        <v>5072</v>
      </c>
    </row>
    <row r="1528" spans="6:188" x14ac:dyDescent="0.3">
      <c r="F1528" s="68">
        <v>88057</v>
      </c>
      <c r="G1528" s="68">
        <v>3</v>
      </c>
      <c r="H1528" s="68">
        <v>188057</v>
      </c>
      <c r="I1528" s="68">
        <v>288057</v>
      </c>
      <c r="J1528" s="68" t="s">
        <v>2045</v>
      </c>
      <c r="K1528" s="68">
        <v>0</v>
      </c>
      <c r="L1528" s="68">
        <v>100000</v>
      </c>
      <c r="M1528" s="68">
        <v>0</v>
      </c>
      <c r="N1528" s="68">
        <v>0</v>
      </c>
      <c r="O1528" s="68">
        <v>0</v>
      </c>
      <c r="P1528" s="68">
        <v>0</v>
      </c>
      <c r="Q1528" s="68">
        <v>0</v>
      </c>
      <c r="R1528" s="68">
        <v>63</v>
      </c>
      <c r="S1528" s="68">
        <v>0</v>
      </c>
      <c r="T1528" s="68">
        <v>4</v>
      </c>
      <c r="U1528" s="68">
        <v>0</v>
      </c>
      <c r="V1528" s="68">
        <v>0</v>
      </c>
      <c r="W1528" s="68">
        <v>0</v>
      </c>
      <c r="X1528" s="68">
        <v>0</v>
      </c>
      <c r="Y1528" s="68">
        <v>0</v>
      </c>
      <c r="Z1528" s="68">
        <v>0</v>
      </c>
      <c r="AA1528" s="68">
        <v>0</v>
      </c>
      <c r="AB1528" s="68">
        <v>0</v>
      </c>
      <c r="AC1528" s="68">
        <v>0</v>
      </c>
      <c r="AD1528" s="68">
        <v>2</v>
      </c>
      <c r="AE1528" s="68">
        <v>0</v>
      </c>
      <c r="AF1528" s="68">
        <v>0</v>
      </c>
      <c r="AG1528" s="68">
        <v>192</v>
      </c>
      <c r="AH1528" s="68">
        <v>0</v>
      </c>
      <c r="AI1528" s="68">
        <v>0</v>
      </c>
      <c r="AJ1528" s="68">
        <v>0</v>
      </c>
      <c r="AK1528" s="68">
        <v>0</v>
      </c>
      <c r="AL1528" s="68">
        <v>0</v>
      </c>
      <c r="AM1528" s="68">
        <v>0</v>
      </c>
      <c r="AN1528" s="68">
        <v>0</v>
      </c>
      <c r="AO1528" s="68">
        <v>0</v>
      </c>
      <c r="AP1528" s="68" t="s">
        <v>2046</v>
      </c>
      <c r="AQ1528" s="68">
        <v>1</v>
      </c>
      <c r="AR1528" s="68" t="s">
        <v>12218</v>
      </c>
      <c r="AS1528" s="68">
        <v>150</v>
      </c>
      <c r="AT1528" s="68">
        <v>4194344</v>
      </c>
      <c r="AU1528" s="68">
        <v>0</v>
      </c>
      <c r="AV1528" s="86">
        <v>2</v>
      </c>
      <c r="AX1528" s="1">
        <v>59</v>
      </c>
      <c r="AY1528" s="1">
        <v>59</v>
      </c>
      <c r="AZ1528" s="68">
        <v>2000000</v>
      </c>
      <c r="BA1528" s="68">
        <v>2</v>
      </c>
      <c r="EQ1528" s="68">
        <v>11150013</v>
      </c>
      <c r="ER1528" s="175">
        <v>1</v>
      </c>
      <c r="ES1528" s="68">
        <v>650</v>
      </c>
      <c r="ET1528" s="68">
        <v>13</v>
      </c>
      <c r="EU1528" s="68">
        <v>0</v>
      </c>
      <c r="EV1528" s="68">
        <v>150013</v>
      </c>
      <c r="EW1528" s="68" t="s">
        <v>2651</v>
      </c>
      <c r="EX1528" s="68" t="str">
        <f t="shared" si="56"/>
        <v>소형</v>
      </c>
      <c r="GE1528" s="68">
        <v>47325</v>
      </c>
      <c r="GF1528" s="68" t="s">
        <v>5073</v>
      </c>
    </row>
    <row r="1529" spans="6:188" x14ac:dyDescent="0.3">
      <c r="F1529" s="68">
        <v>88058</v>
      </c>
      <c r="G1529" s="68">
        <v>3</v>
      </c>
      <c r="H1529" s="68">
        <v>188058</v>
      </c>
      <c r="I1529" s="68">
        <v>288058</v>
      </c>
      <c r="J1529" s="68" t="s">
        <v>2047</v>
      </c>
      <c r="K1529" s="68">
        <v>0</v>
      </c>
      <c r="L1529" s="68">
        <v>100000</v>
      </c>
      <c r="M1529" s="68">
        <v>0</v>
      </c>
      <c r="N1529" s="68">
        <v>0</v>
      </c>
      <c r="O1529" s="68">
        <v>0</v>
      </c>
      <c r="P1529" s="68">
        <v>0</v>
      </c>
      <c r="Q1529" s="68">
        <v>0</v>
      </c>
      <c r="R1529" s="68">
        <v>63</v>
      </c>
      <c r="S1529" s="68">
        <v>0</v>
      </c>
      <c r="T1529" s="68">
        <v>4</v>
      </c>
      <c r="U1529" s="68">
        <v>0</v>
      </c>
      <c r="V1529" s="68">
        <v>0</v>
      </c>
      <c r="W1529" s="68">
        <v>0</v>
      </c>
      <c r="X1529" s="68">
        <v>0</v>
      </c>
      <c r="Y1529" s="68">
        <v>0</v>
      </c>
      <c r="Z1529" s="68">
        <v>0</v>
      </c>
      <c r="AA1529" s="68">
        <v>0</v>
      </c>
      <c r="AB1529" s="68">
        <v>0</v>
      </c>
      <c r="AC1529" s="68">
        <v>0</v>
      </c>
      <c r="AD1529" s="68">
        <v>2</v>
      </c>
      <c r="AE1529" s="68">
        <v>0</v>
      </c>
      <c r="AF1529" s="68">
        <v>0</v>
      </c>
      <c r="AG1529" s="68">
        <v>193</v>
      </c>
      <c r="AH1529" s="68">
        <v>0</v>
      </c>
      <c r="AI1529" s="68">
        <v>0</v>
      </c>
      <c r="AJ1529" s="68">
        <v>194</v>
      </c>
      <c r="AK1529" s="68">
        <v>0</v>
      </c>
      <c r="AL1529" s="68">
        <v>0</v>
      </c>
      <c r="AM1529" s="68">
        <v>0</v>
      </c>
      <c r="AN1529" s="68">
        <v>0</v>
      </c>
      <c r="AO1529" s="68">
        <v>0</v>
      </c>
      <c r="AP1529" s="68" t="s">
        <v>2048</v>
      </c>
      <c r="AQ1529" s="68">
        <v>1</v>
      </c>
      <c r="AR1529" s="68" t="s">
        <v>12298</v>
      </c>
      <c r="AS1529" s="68">
        <v>150</v>
      </c>
      <c r="AT1529" s="68">
        <v>4194344</v>
      </c>
      <c r="AU1529" s="68">
        <v>0</v>
      </c>
      <c r="AV1529" s="86">
        <v>2</v>
      </c>
      <c r="AX1529" s="1">
        <v>60</v>
      </c>
      <c r="AY1529" s="1">
        <v>60</v>
      </c>
      <c r="AZ1529" s="68">
        <v>2000000</v>
      </c>
      <c r="BA1529" s="68">
        <v>2</v>
      </c>
      <c r="EQ1529" s="68">
        <v>11250013</v>
      </c>
      <c r="ER1529" s="175">
        <v>1</v>
      </c>
      <c r="ES1529" s="68">
        <v>650</v>
      </c>
      <c r="ET1529" s="68">
        <v>13</v>
      </c>
      <c r="EU1529" s="68">
        <v>0</v>
      </c>
      <c r="EV1529" s="68">
        <v>150013</v>
      </c>
      <c r="EW1529" s="68" t="s">
        <v>2651</v>
      </c>
      <c r="EX1529" s="68" t="str">
        <f t="shared" si="56"/>
        <v>소형</v>
      </c>
      <c r="GE1529" s="68">
        <v>47326</v>
      </c>
      <c r="GF1529" s="68" t="s">
        <v>5074</v>
      </c>
    </row>
    <row r="1530" spans="6:188" x14ac:dyDescent="0.3">
      <c r="F1530" s="68">
        <v>88059</v>
      </c>
      <c r="G1530" s="68">
        <v>3</v>
      </c>
      <c r="H1530" s="68">
        <v>188059</v>
      </c>
      <c r="I1530" s="68">
        <v>288059</v>
      </c>
      <c r="J1530" s="68" t="s">
        <v>2049</v>
      </c>
      <c r="K1530" s="68">
        <v>0</v>
      </c>
      <c r="L1530" s="68">
        <v>10000</v>
      </c>
      <c r="M1530" s="68">
        <v>0</v>
      </c>
      <c r="N1530" s="68">
        <v>0</v>
      </c>
      <c r="O1530" s="68">
        <v>0</v>
      </c>
      <c r="P1530" s="68">
        <v>0</v>
      </c>
      <c r="Q1530" s="68">
        <v>0</v>
      </c>
      <c r="R1530" s="68">
        <v>64</v>
      </c>
      <c r="S1530" s="68">
        <v>0</v>
      </c>
      <c r="T1530" s="68">
        <v>1</v>
      </c>
      <c r="U1530" s="68">
        <v>0</v>
      </c>
      <c r="V1530" s="68">
        <v>0</v>
      </c>
      <c r="W1530" s="68">
        <v>0</v>
      </c>
      <c r="X1530" s="68">
        <v>0</v>
      </c>
      <c r="Y1530" s="68">
        <v>0</v>
      </c>
      <c r="Z1530" s="68">
        <v>0</v>
      </c>
      <c r="AA1530" s="68">
        <v>0</v>
      </c>
      <c r="AB1530" s="68">
        <v>0</v>
      </c>
      <c r="AC1530" s="68">
        <v>0</v>
      </c>
      <c r="AD1530" s="68">
        <v>3</v>
      </c>
      <c r="AE1530" s="68">
        <v>0</v>
      </c>
      <c r="AF1530" s="68">
        <v>0</v>
      </c>
      <c r="AG1530" s="68">
        <v>195</v>
      </c>
      <c r="AH1530" s="68">
        <v>0</v>
      </c>
      <c r="AI1530" s="68">
        <v>0</v>
      </c>
      <c r="AJ1530" s="68">
        <v>196</v>
      </c>
      <c r="AK1530" s="68">
        <v>0</v>
      </c>
      <c r="AL1530" s="68">
        <v>0</v>
      </c>
      <c r="AM1530" s="68">
        <v>0</v>
      </c>
      <c r="AN1530" s="68">
        <v>0</v>
      </c>
      <c r="AO1530" s="68">
        <v>0</v>
      </c>
      <c r="AP1530" s="68" t="s">
        <v>2050</v>
      </c>
      <c r="AQ1530" s="68">
        <v>1</v>
      </c>
      <c r="AR1530" s="68" t="s">
        <v>12194</v>
      </c>
      <c r="AS1530" s="68">
        <v>150</v>
      </c>
      <c r="AT1530" s="68">
        <v>4194312</v>
      </c>
      <c r="AU1530" s="68">
        <v>0</v>
      </c>
      <c r="AV1530" s="86">
        <v>2</v>
      </c>
      <c r="AX1530" s="1">
        <v>61</v>
      </c>
      <c r="AY1530" s="1">
        <v>61</v>
      </c>
      <c r="AZ1530" s="68">
        <v>100000</v>
      </c>
      <c r="BA1530" s="68">
        <v>2</v>
      </c>
      <c r="EQ1530" s="68">
        <v>20150013</v>
      </c>
      <c r="ER1530" s="175">
        <v>1</v>
      </c>
      <c r="ES1530" s="68">
        <v>650</v>
      </c>
      <c r="ET1530" s="68">
        <v>13</v>
      </c>
      <c r="EU1530" s="68">
        <v>0</v>
      </c>
      <c r="EV1530" s="68">
        <v>150013</v>
      </c>
      <c r="EW1530" s="68" t="s">
        <v>2651</v>
      </c>
      <c r="EX1530" s="68" t="str">
        <f t="shared" si="56"/>
        <v>소형</v>
      </c>
      <c r="GE1530" s="68">
        <v>47327</v>
      </c>
      <c r="GF1530" s="68" t="s">
        <v>5075</v>
      </c>
    </row>
    <row r="1531" spans="6:188" x14ac:dyDescent="0.3">
      <c r="F1531" s="68">
        <v>88060</v>
      </c>
      <c r="G1531" s="68">
        <v>3</v>
      </c>
      <c r="H1531" s="68">
        <v>188060</v>
      </c>
      <c r="I1531" s="68">
        <v>288060</v>
      </c>
      <c r="J1531" s="68" t="s">
        <v>2051</v>
      </c>
      <c r="K1531" s="68">
        <v>0</v>
      </c>
      <c r="L1531" s="68">
        <v>100000</v>
      </c>
      <c r="M1531" s="68">
        <v>0</v>
      </c>
      <c r="N1531" s="68">
        <v>0</v>
      </c>
      <c r="O1531" s="68">
        <v>0</v>
      </c>
      <c r="P1531" s="68">
        <v>0</v>
      </c>
      <c r="Q1531" s="68">
        <v>0</v>
      </c>
      <c r="R1531" s="68">
        <v>-1</v>
      </c>
      <c r="S1531" s="68">
        <v>0</v>
      </c>
      <c r="T1531" s="68">
        <v>4</v>
      </c>
      <c r="U1531" s="68">
        <v>0</v>
      </c>
      <c r="V1531" s="68">
        <v>0</v>
      </c>
      <c r="W1531" s="68">
        <v>0</v>
      </c>
      <c r="X1531" s="68">
        <v>0</v>
      </c>
      <c r="Y1531" s="68">
        <v>0</v>
      </c>
      <c r="Z1531" s="68">
        <v>0</v>
      </c>
      <c r="AA1531" s="68">
        <v>0</v>
      </c>
      <c r="AB1531" s="68">
        <v>0</v>
      </c>
      <c r="AC1531" s="68">
        <v>0</v>
      </c>
      <c r="AD1531" s="68">
        <v>101</v>
      </c>
      <c r="AE1531" s="68">
        <v>0</v>
      </c>
      <c r="AF1531" s="68">
        <v>0</v>
      </c>
      <c r="AG1531" s="68">
        <v>102</v>
      </c>
      <c r="AH1531" s="68">
        <v>0</v>
      </c>
      <c r="AI1531" s="68">
        <v>0</v>
      </c>
      <c r="AJ1531" s="68">
        <v>103</v>
      </c>
      <c r="AK1531" s="68">
        <v>0</v>
      </c>
      <c r="AL1531" s="68">
        <v>0</v>
      </c>
      <c r="AM1531" s="68">
        <v>274</v>
      </c>
      <c r="AN1531" s="68">
        <v>0</v>
      </c>
      <c r="AO1531" s="68">
        <v>0</v>
      </c>
      <c r="AP1531" s="68" t="s">
        <v>2052</v>
      </c>
      <c r="AQ1531" s="68">
        <v>1</v>
      </c>
      <c r="AR1531" s="68" t="s">
        <v>12214</v>
      </c>
      <c r="AS1531" s="68">
        <v>150</v>
      </c>
      <c r="AT1531" s="68">
        <v>4194344</v>
      </c>
      <c r="AU1531" s="68">
        <v>0</v>
      </c>
      <c r="AV1531" s="86">
        <v>2</v>
      </c>
      <c r="AX1531" s="1">
        <v>62</v>
      </c>
      <c r="AY1531" s="1">
        <v>62</v>
      </c>
      <c r="AZ1531" s="68">
        <v>2000000</v>
      </c>
      <c r="BA1531" s="68">
        <v>2</v>
      </c>
      <c r="EQ1531" s="68">
        <v>20250013</v>
      </c>
      <c r="ER1531" s="175">
        <v>1</v>
      </c>
      <c r="ES1531" s="68">
        <v>650</v>
      </c>
      <c r="ET1531" s="68">
        <v>13</v>
      </c>
      <c r="EU1531" s="68">
        <v>0</v>
      </c>
      <c r="EV1531" s="68">
        <v>150013</v>
      </c>
      <c r="EW1531" s="68" t="s">
        <v>2651</v>
      </c>
      <c r="EX1531" s="68" t="str">
        <f t="shared" si="56"/>
        <v>소형</v>
      </c>
      <c r="GE1531" s="68">
        <v>47328</v>
      </c>
      <c r="GF1531" s="68" t="s">
        <v>5076</v>
      </c>
    </row>
    <row r="1532" spans="6:188" x14ac:dyDescent="0.3">
      <c r="F1532" s="68">
        <v>88061</v>
      </c>
      <c r="G1532" s="68">
        <v>3</v>
      </c>
      <c r="H1532" s="68">
        <v>188061</v>
      </c>
      <c r="I1532" s="68">
        <v>288061</v>
      </c>
      <c r="J1532" s="68" t="s">
        <v>2053</v>
      </c>
      <c r="K1532" s="68">
        <v>0</v>
      </c>
      <c r="L1532" s="68">
        <v>100000</v>
      </c>
      <c r="M1532" s="68">
        <v>0</v>
      </c>
      <c r="N1532" s="68">
        <v>0</v>
      </c>
      <c r="O1532" s="68">
        <v>0</v>
      </c>
      <c r="P1532" s="68">
        <v>0</v>
      </c>
      <c r="Q1532" s="68">
        <v>0</v>
      </c>
      <c r="R1532" s="68">
        <v>63</v>
      </c>
      <c r="S1532" s="68">
        <v>0</v>
      </c>
      <c r="T1532" s="68">
        <v>4</v>
      </c>
      <c r="U1532" s="68">
        <v>0</v>
      </c>
      <c r="V1532" s="68">
        <v>0</v>
      </c>
      <c r="W1532" s="68">
        <v>0</v>
      </c>
      <c r="X1532" s="68">
        <v>0</v>
      </c>
      <c r="Y1532" s="68">
        <v>0</v>
      </c>
      <c r="Z1532" s="68">
        <v>0</v>
      </c>
      <c r="AA1532" s="68">
        <v>0</v>
      </c>
      <c r="AB1532" s="68">
        <v>0</v>
      </c>
      <c r="AC1532" s="68">
        <v>0</v>
      </c>
      <c r="AD1532" s="68">
        <v>2</v>
      </c>
      <c r="AE1532" s="68">
        <v>0</v>
      </c>
      <c r="AF1532" s="68">
        <v>0</v>
      </c>
      <c r="AG1532" s="68">
        <v>200</v>
      </c>
      <c r="AH1532" s="68">
        <v>0</v>
      </c>
      <c r="AI1532" s="68">
        <v>0</v>
      </c>
      <c r="AJ1532" s="68">
        <v>0</v>
      </c>
      <c r="AK1532" s="68">
        <v>0</v>
      </c>
      <c r="AL1532" s="68">
        <v>0</v>
      </c>
      <c r="AM1532" s="68">
        <v>0</v>
      </c>
      <c r="AN1532" s="68">
        <v>0</v>
      </c>
      <c r="AO1532" s="68">
        <v>0</v>
      </c>
      <c r="AP1532" s="68" t="s">
        <v>2054</v>
      </c>
      <c r="AQ1532" s="68">
        <v>1</v>
      </c>
      <c r="AR1532" s="68" t="s">
        <v>12676</v>
      </c>
      <c r="AS1532" s="68">
        <v>150</v>
      </c>
      <c r="AT1532" s="68">
        <v>4194344</v>
      </c>
      <c r="AU1532" s="68">
        <v>0</v>
      </c>
      <c r="AV1532" s="86">
        <v>2</v>
      </c>
      <c r="AX1532" s="1">
        <v>63</v>
      </c>
      <c r="AY1532" s="1">
        <v>63</v>
      </c>
      <c r="AZ1532" s="68">
        <v>2000000</v>
      </c>
      <c r="BA1532" s="68">
        <v>2</v>
      </c>
      <c r="EQ1532" s="68">
        <v>20350013</v>
      </c>
      <c r="ER1532" s="175">
        <v>1</v>
      </c>
      <c r="ES1532" s="68">
        <v>650</v>
      </c>
      <c r="ET1532" s="68">
        <v>13</v>
      </c>
      <c r="EU1532" s="68">
        <v>0</v>
      </c>
      <c r="EV1532" s="68">
        <v>150013</v>
      </c>
      <c r="EW1532" s="68" t="s">
        <v>2651</v>
      </c>
      <c r="EX1532" s="68" t="str">
        <f t="shared" si="56"/>
        <v>소형</v>
      </c>
      <c r="GE1532" s="68">
        <v>47329</v>
      </c>
      <c r="GF1532" s="68" t="s">
        <v>5077</v>
      </c>
    </row>
    <row r="1533" spans="6:188" x14ac:dyDescent="0.3">
      <c r="F1533" s="68">
        <v>88062</v>
      </c>
      <c r="G1533" s="68">
        <v>3</v>
      </c>
      <c r="H1533" s="68">
        <v>188062</v>
      </c>
      <c r="I1533" s="68">
        <v>288062</v>
      </c>
      <c r="J1533" s="68" t="s">
        <v>2055</v>
      </c>
      <c r="K1533" s="68">
        <v>0</v>
      </c>
      <c r="L1533" s="68">
        <v>100000</v>
      </c>
      <c r="M1533" s="68">
        <v>0</v>
      </c>
      <c r="N1533" s="68">
        <v>0</v>
      </c>
      <c r="O1533" s="68">
        <v>0</v>
      </c>
      <c r="P1533" s="68">
        <v>0</v>
      </c>
      <c r="Q1533" s="68">
        <v>0</v>
      </c>
      <c r="R1533" s="68">
        <v>63</v>
      </c>
      <c r="S1533" s="68">
        <v>0</v>
      </c>
      <c r="T1533" s="68">
        <v>4</v>
      </c>
      <c r="U1533" s="68">
        <v>0</v>
      </c>
      <c r="V1533" s="68">
        <v>0</v>
      </c>
      <c r="W1533" s="68">
        <v>0</v>
      </c>
      <c r="X1533" s="68">
        <v>0</v>
      </c>
      <c r="Y1533" s="68">
        <v>0</v>
      </c>
      <c r="Z1533" s="68">
        <v>0</v>
      </c>
      <c r="AA1533" s="68">
        <v>0</v>
      </c>
      <c r="AB1533" s="68">
        <v>0</v>
      </c>
      <c r="AC1533" s="68">
        <v>0</v>
      </c>
      <c r="AD1533" s="68">
        <v>1</v>
      </c>
      <c r="AE1533" s="68">
        <v>0</v>
      </c>
      <c r="AF1533" s="68">
        <v>0</v>
      </c>
      <c r="AG1533" s="68">
        <v>201</v>
      </c>
      <c r="AH1533" s="68">
        <v>0</v>
      </c>
      <c r="AI1533" s="68">
        <v>0</v>
      </c>
      <c r="AJ1533" s="68">
        <v>0</v>
      </c>
      <c r="AK1533" s="68">
        <v>0</v>
      </c>
      <c r="AL1533" s="68">
        <v>0</v>
      </c>
      <c r="AM1533" s="68">
        <v>0</v>
      </c>
      <c r="AN1533" s="68">
        <v>0</v>
      </c>
      <c r="AO1533" s="68">
        <v>0</v>
      </c>
      <c r="AP1533" s="68" t="s">
        <v>2056</v>
      </c>
      <c r="AQ1533" s="68">
        <v>1</v>
      </c>
      <c r="AR1533" s="68" t="s">
        <v>12294</v>
      </c>
      <c r="AS1533" s="68">
        <v>150</v>
      </c>
      <c r="AT1533" s="68">
        <v>4194344</v>
      </c>
      <c r="AU1533" s="68">
        <v>0</v>
      </c>
      <c r="AV1533" s="86">
        <v>2</v>
      </c>
      <c r="AX1533" s="1">
        <v>64</v>
      </c>
      <c r="AY1533" s="1">
        <v>64</v>
      </c>
      <c r="AZ1533" s="68">
        <v>2000000</v>
      </c>
      <c r="BA1533" s="68">
        <v>2</v>
      </c>
      <c r="EQ1533" s="68">
        <v>20450013</v>
      </c>
      <c r="ER1533" s="175">
        <v>1</v>
      </c>
      <c r="ES1533" s="68">
        <v>650</v>
      </c>
      <c r="ET1533" s="68">
        <v>13</v>
      </c>
      <c r="EU1533" s="68">
        <v>0</v>
      </c>
      <c r="EV1533" s="68">
        <v>150013</v>
      </c>
      <c r="EW1533" s="68" t="s">
        <v>2651</v>
      </c>
      <c r="EX1533" s="68" t="str">
        <f t="shared" si="56"/>
        <v>소형</v>
      </c>
      <c r="GE1533" s="68">
        <v>47330</v>
      </c>
      <c r="GF1533" s="68" t="s">
        <v>5078</v>
      </c>
    </row>
    <row r="1534" spans="6:188" x14ac:dyDescent="0.3">
      <c r="F1534" s="68">
        <v>88063</v>
      </c>
      <c r="G1534" s="68">
        <v>3</v>
      </c>
      <c r="H1534" s="68">
        <v>188063</v>
      </c>
      <c r="I1534" s="68">
        <v>288063</v>
      </c>
      <c r="J1534" s="68" t="s">
        <v>2057</v>
      </c>
      <c r="K1534" s="68">
        <v>0</v>
      </c>
      <c r="L1534" s="68">
        <v>100000</v>
      </c>
      <c r="M1534" s="68">
        <v>0</v>
      </c>
      <c r="N1534" s="68">
        <v>0</v>
      </c>
      <c r="O1534" s="68">
        <v>0</v>
      </c>
      <c r="P1534" s="68">
        <v>0</v>
      </c>
      <c r="Q1534" s="68">
        <v>0</v>
      </c>
      <c r="R1534" s="68">
        <v>256</v>
      </c>
      <c r="S1534" s="68">
        <v>0</v>
      </c>
      <c r="T1534" s="68">
        <v>4</v>
      </c>
      <c r="U1534" s="68">
        <v>0</v>
      </c>
      <c r="V1534" s="68">
        <v>0</v>
      </c>
      <c r="W1534" s="68">
        <v>0</v>
      </c>
      <c r="X1534" s="68">
        <v>0</v>
      </c>
      <c r="Y1534" s="68">
        <v>0</v>
      </c>
      <c r="Z1534" s="68">
        <v>0</v>
      </c>
      <c r="AA1534" s="68">
        <v>0</v>
      </c>
      <c r="AB1534" s="68">
        <v>0</v>
      </c>
      <c r="AC1534" s="68">
        <v>0</v>
      </c>
      <c r="AD1534" s="68">
        <v>5</v>
      </c>
      <c r="AE1534" s="68">
        <v>0</v>
      </c>
      <c r="AF1534" s="68">
        <v>0</v>
      </c>
      <c r="AG1534" s="68">
        <v>202</v>
      </c>
      <c r="AH1534" s="68">
        <v>0</v>
      </c>
      <c r="AI1534" s="68">
        <v>0</v>
      </c>
      <c r="AJ1534" s="68">
        <v>0</v>
      </c>
      <c r="AK1534" s="68">
        <v>0</v>
      </c>
      <c r="AL1534" s="68">
        <v>0</v>
      </c>
      <c r="AM1534" s="68">
        <v>0</v>
      </c>
      <c r="AN1534" s="68">
        <v>0</v>
      </c>
      <c r="AO1534" s="68">
        <v>0</v>
      </c>
      <c r="AP1534" s="68" t="s">
        <v>2058</v>
      </c>
      <c r="AQ1534" s="68">
        <v>1</v>
      </c>
      <c r="AR1534" s="68" t="s">
        <v>12242</v>
      </c>
      <c r="AS1534" s="68">
        <v>150</v>
      </c>
      <c r="AT1534" s="68">
        <v>4194344</v>
      </c>
      <c r="AU1534" s="68">
        <v>0</v>
      </c>
      <c r="AV1534" s="86">
        <v>2</v>
      </c>
      <c r="AX1534" s="1">
        <v>65</v>
      </c>
      <c r="AY1534" s="1">
        <v>65</v>
      </c>
      <c r="AZ1534" s="68">
        <v>2000000</v>
      </c>
      <c r="BA1534" s="68">
        <v>2</v>
      </c>
      <c r="EQ1534" s="68">
        <v>20550013</v>
      </c>
      <c r="ER1534" s="175">
        <v>1</v>
      </c>
      <c r="ES1534" s="68">
        <v>650</v>
      </c>
      <c r="ET1534" s="68">
        <v>13</v>
      </c>
      <c r="EU1534" s="68">
        <v>0</v>
      </c>
      <c r="EV1534" s="68">
        <v>150013</v>
      </c>
      <c r="EW1534" s="68" t="s">
        <v>2651</v>
      </c>
      <c r="EX1534" s="68" t="str">
        <f t="shared" si="56"/>
        <v>소형</v>
      </c>
      <c r="GE1534" s="68">
        <v>47331</v>
      </c>
      <c r="GF1534" s="68" t="s">
        <v>5079</v>
      </c>
    </row>
    <row r="1535" spans="6:188" x14ac:dyDescent="0.3">
      <c r="F1535" s="68">
        <v>88064</v>
      </c>
      <c r="G1535" s="68">
        <v>3</v>
      </c>
      <c r="H1535" s="68">
        <v>188064</v>
      </c>
      <c r="I1535" s="68">
        <v>288064</v>
      </c>
      <c r="J1535" s="68" t="s">
        <v>2059</v>
      </c>
      <c r="K1535" s="68">
        <v>0</v>
      </c>
      <c r="L1535" s="68">
        <v>30000</v>
      </c>
      <c r="M1535" s="68">
        <v>0</v>
      </c>
      <c r="N1535" s="68">
        <v>0</v>
      </c>
      <c r="O1535" s="68">
        <v>0</v>
      </c>
      <c r="P1535" s="68">
        <v>0</v>
      </c>
      <c r="Q1535" s="68">
        <v>0</v>
      </c>
      <c r="R1535" s="68">
        <v>64</v>
      </c>
      <c r="S1535" s="68">
        <v>0</v>
      </c>
      <c r="T1535" s="68">
        <v>2</v>
      </c>
      <c r="U1535" s="68">
        <v>0</v>
      </c>
      <c r="V1535" s="68">
        <v>0</v>
      </c>
      <c r="W1535" s="68">
        <v>0</v>
      </c>
      <c r="X1535" s="68">
        <v>0</v>
      </c>
      <c r="Y1535" s="68">
        <v>0</v>
      </c>
      <c r="Z1535" s="68">
        <v>0</v>
      </c>
      <c r="AA1535" s="68">
        <v>0</v>
      </c>
      <c r="AB1535" s="68">
        <v>0</v>
      </c>
      <c r="AC1535" s="68">
        <v>0</v>
      </c>
      <c r="AD1535" s="68">
        <v>3</v>
      </c>
      <c r="AE1535" s="68">
        <v>0</v>
      </c>
      <c r="AF1535" s="68">
        <v>0</v>
      </c>
      <c r="AG1535" s="68">
        <v>203</v>
      </c>
      <c r="AH1535" s="68">
        <v>0</v>
      </c>
      <c r="AI1535" s="68">
        <v>0</v>
      </c>
      <c r="AJ1535" s="68">
        <v>0</v>
      </c>
      <c r="AK1535" s="68">
        <v>0</v>
      </c>
      <c r="AL1535" s="68">
        <v>0</v>
      </c>
      <c r="AM1535" s="68">
        <v>0</v>
      </c>
      <c r="AN1535" s="68">
        <v>0</v>
      </c>
      <c r="AO1535" s="68">
        <v>0</v>
      </c>
      <c r="AP1535" s="68" t="s">
        <v>2060</v>
      </c>
      <c r="AQ1535" s="68">
        <v>1</v>
      </c>
      <c r="AR1535" s="68" t="s">
        <v>12677</v>
      </c>
      <c r="AS1535" s="68">
        <v>150</v>
      </c>
      <c r="AT1535" s="68">
        <v>4194344</v>
      </c>
      <c r="AU1535" s="68">
        <v>0</v>
      </c>
      <c r="AV1535" s="86">
        <v>2</v>
      </c>
      <c r="AX1535" s="1">
        <v>66</v>
      </c>
      <c r="AY1535" s="1">
        <v>66</v>
      </c>
      <c r="AZ1535" s="68">
        <v>500000</v>
      </c>
      <c r="BA1535" s="68">
        <v>2</v>
      </c>
      <c r="EQ1535" s="68">
        <v>20650013</v>
      </c>
      <c r="ER1535" s="175">
        <v>1</v>
      </c>
      <c r="ES1535" s="68">
        <v>650</v>
      </c>
      <c r="ET1535" s="68">
        <v>13</v>
      </c>
      <c r="EU1535" s="68">
        <v>0</v>
      </c>
      <c r="EV1535" s="68">
        <v>150013</v>
      </c>
      <c r="EW1535" s="68" t="s">
        <v>2651</v>
      </c>
      <c r="EX1535" s="68" t="str">
        <f t="shared" si="56"/>
        <v>소형</v>
      </c>
      <c r="GE1535" s="68">
        <v>47332</v>
      </c>
      <c r="GF1535" s="68" t="s">
        <v>5080</v>
      </c>
    </row>
    <row r="1536" spans="6:188" x14ac:dyDescent="0.3">
      <c r="F1536" s="68">
        <v>88065</v>
      </c>
      <c r="G1536" s="68">
        <v>3</v>
      </c>
      <c r="H1536" s="68">
        <v>188065</v>
      </c>
      <c r="I1536" s="68">
        <v>288065</v>
      </c>
      <c r="J1536" s="68" t="s">
        <v>2061</v>
      </c>
      <c r="K1536" s="68">
        <v>0</v>
      </c>
      <c r="L1536" s="68">
        <v>100000</v>
      </c>
      <c r="M1536" s="68">
        <v>0</v>
      </c>
      <c r="N1536" s="68">
        <v>0</v>
      </c>
      <c r="O1536" s="68">
        <v>0</v>
      </c>
      <c r="P1536" s="68">
        <v>0</v>
      </c>
      <c r="Q1536" s="68">
        <v>0</v>
      </c>
      <c r="R1536" s="68">
        <v>512</v>
      </c>
      <c r="S1536" s="68">
        <v>0</v>
      </c>
      <c r="T1536" s="68">
        <v>4</v>
      </c>
      <c r="U1536" s="68">
        <v>0</v>
      </c>
      <c r="V1536" s="68">
        <v>0</v>
      </c>
      <c r="W1536" s="68">
        <v>0</v>
      </c>
      <c r="X1536" s="68">
        <v>0</v>
      </c>
      <c r="Y1536" s="68">
        <v>0</v>
      </c>
      <c r="Z1536" s="68">
        <v>0</v>
      </c>
      <c r="AA1536" s="68">
        <v>0</v>
      </c>
      <c r="AB1536" s="68">
        <v>0</v>
      </c>
      <c r="AC1536" s="68">
        <v>0</v>
      </c>
      <c r="AD1536" s="68">
        <v>6</v>
      </c>
      <c r="AE1536" s="68">
        <v>0</v>
      </c>
      <c r="AF1536" s="68">
        <v>0</v>
      </c>
      <c r="AG1536" s="68">
        <v>204</v>
      </c>
      <c r="AH1536" s="68">
        <v>0</v>
      </c>
      <c r="AI1536" s="68">
        <v>0</v>
      </c>
      <c r="AJ1536" s="68">
        <v>205</v>
      </c>
      <c r="AK1536" s="68">
        <v>0</v>
      </c>
      <c r="AL1536" s="68">
        <v>0</v>
      </c>
      <c r="AM1536" s="68">
        <v>0</v>
      </c>
      <c r="AN1536" s="68">
        <v>0</v>
      </c>
      <c r="AO1536" s="68">
        <v>0</v>
      </c>
      <c r="AP1536" s="68" t="s">
        <v>2062</v>
      </c>
      <c r="AQ1536" s="68">
        <v>1</v>
      </c>
      <c r="AR1536" s="68" t="s">
        <v>12210</v>
      </c>
      <c r="AS1536" s="68">
        <v>150</v>
      </c>
      <c r="AT1536" s="68">
        <v>4194344</v>
      </c>
      <c r="AU1536" s="68">
        <v>0</v>
      </c>
      <c r="AV1536" s="86">
        <v>2</v>
      </c>
      <c r="AX1536" s="1">
        <v>67</v>
      </c>
      <c r="AY1536" s="1">
        <v>67</v>
      </c>
      <c r="AZ1536" s="68">
        <v>2000000</v>
      </c>
      <c r="BA1536" s="68">
        <v>2</v>
      </c>
      <c r="EQ1536" s="68">
        <v>20750013</v>
      </c>
      <c r="ER1536" s="175">
        <v>1</v>
      </c>
      <c r="ES1536" s="68">
        <v>650</v>
      </c>
      <c r="ET1536" s="68">
        <v>13</v>
      </c>
      <c r="EU1536" s="68">
        <v>0</v>
      </c>
      <c r="EV1536" s="68">
        <v>150013</v>
      </c>
      <c r="EW1536" s="68" t="s">
        <v>2651</v>
      </c>
      <c r="EX1536" s="68" t="str">
        <f t="shared" si="56"/>
        <v>소형</v>
      </c>
      <c r="GE1536" s="68">
        <v>47333</v>
      </c>
      <c r="GF1536" s="68" t="s">
        <v>5081</v>
      </c>
    </row>
    <row r="1537" spans="6:188" x14ac:dyDescent="0.3">
      <c r="F1537" s="68">
        <v>88066</v>
      </c>
      <c r="G1537" s="68">
        <v>3</v>
      </c>
      <c r="H1537" s="68">
        <v>188066</v>
      </c>
      <c r="I1537" s="68">
        <v>288066</v>
      </c>
      <c r="J1537" s="68" t="s">
        <v>2063</v>
      </c>
      <c r="K1537" s="68">
        <v>0</v>
      </c>
      <c r="L1537" s="68">
        <v>150000</v>
      </c>
      <c r="M1537" s="68">
        <v>0</v>
      </c>
      <c r="N1537" s="68">
        <v>0</v>
      </c>
      <c r="O1537" s="68">
        <v>0</v>
      </c>
      <c r="P1537" s="68">
        <v>0</v>
      </c>
      <c r="Q1537" s="68">
        <v>0</v>
      </c>
      <c r="R1537" s="68">
        <v>256</v>
      </c>
      <c r="S1537" s="68">
        <v>0</v>
      </c>
      <c r="T1537" s="68">
        <v>5</v>
      </c>
      <c r="U1537" s="68">
        <v>0</v>
      </c>
      <c r="V1537" s="68">
        <v>0</v>
      </c>
      <c r="W1537" s="68">
        <v>0</v>
      </c>
      <c r="X1537" s="68">
        <v>0</v>
      </c>
      <c r="Y1537" s="68">
        <v>0</v>
      </c>
      <c r="Z1537" s="68">
        <v>0</v>
      </c>
      <c r="AA1537" s="68">
        <v>0</v>
      </c>
      <c r="AB1537" s="68">
        <v>0</v>
      </c>
      <c r="AC1537" s="68">
        <v>0</v>
      </c>
      <c r="AD1537" s="68">
        <v>5</v>
      </c>
      <c r="AE1537" s="68">
        <v>0</v>
      </c>
      <c r="AF1537" s="68">
        <v>0</v>
      </c>
      <c r="AG1537" s="68">
        <v>206</v>
      </c>
      <c r="AH1537" s="68">
        <v>0</v>
      </c>
      <c r="AI1537" s="68">
        <v>0</v>
      </c>
      <c r="AJ1537" s="68">
        <v>207</v>
      </c>
      <c r="AK1537" s="68">
        <v>0</v>
      </c>
      <c r="AL1537" s="68">
        <v>0</v>
      </c>
      <c r="AM1537" s="68">
        <v>0</v>
      </c>
      <c r="AN1537" s="68">
        <v>0</v>
      </c>
      <c r="AO1537" s="68">
        <v>0</v>
      </c>
      <c r="AP1537" s="68" t="s">
        <v>2064</v>
      </c>
      <c r="AQ1537" s="68">
        <v>1</v>
      </c>
      <c r="AR1537" s="68" t="s">
        <v>12346</v>
      </c>
      <c r="AS1537" s="68">
        <v>150</v>
      </c>
      <c r="AT1537" s="68">
        <v>4194312</v>
      </c>
      <c r="AU1537" s="68">
        <v>0</v>
      </c>
      <c r="AV1537" s="86">
        <v>2</v>
      </c>
      <c r="AX1537" s="1">
        <v>68</v>
      </c>
      <c r="AY1537" s="1">
        <v>68</v>
      </c>
      <c r="AZ1537" s="68">
        <v>10000000</v>
      </c>
      <c r="BA1537" s="68">
        <v>2</v>
      </c>
      <c r="EQ1537" s="68">
        <v>20850013</v>
      </c>
      <c r="ER1537" s="175">
        <v>1</v>
      </c>
      <c r="ES1537" s="68">
        <v>650</v>
      </c>
      <c r="ET1537" s="68">
        <v>13</v>
      </c>
      <c r="EU1537" s="68">
        <v>0</v>
      </c>
      <c r="EV1537" s="68">
        <v>150013</v>
      </c>
      <c r="EW1537" s="68" t="s">
        <v>2651</v>
      </c>
      <c r="EX1537" s="68" t="str">
        <f t="shared" si="56"/>
        <v>소형</v>
      </c>
      <c r="GE1537" s="68">
        <v>47334</v>
      </c>
      <c r="GF1537" s="68" t="s">
        <v>5082</v>
      </c>
    </row>
    <row r="1538" spans="6:188" x14ac:dyDescent="0.3">
      <c r="F1538" s="68">
        <v>88067</v>
      </c>
      <c r="G1538" s="68">
        <v>3</v>
      </c>
      <c r="H1538" s="68">
        <v>188067</v>
      </c>
      <c r="I1538" s="68">
        <v>288067</v>
      </c>
      <c r="J1538" s="68" t="s">
        <v>2065</v>
      </c>
      <c r="K1538" s="68">
        <v>0</v>
      </c>
      <c r="L1538" s="68">
        <v>10000</v>
      </c>
      <c r="M1538" s="68">
        <v>0</v>
      </c>
      <c r="N1538" s="68">
        <v>0</v>
      </c>
      <c r="O1538" s="68">
        <v>0</v>
      </c>
      <c r="P1538" s="68">
        <v>0</v>
      </c>
      <c r="Q1538" s="68">
        <v>0</v>
      </c>
      <c r="R1538" s="68">
        <v>256</v>
      </c>
      <c r="S1538" s="68">
        <v>0</v>
      </c>
      <c r="T1538" s="68">
        <v>1</v>
      </c>
      <c r="U1538" s="68">
        <v>0</v>
      </c>
      <c r="V1538" s="68">
        <v>0</v>
      </c>
      <c r="W1538" s="68">
        <v>0</v>
      </c>
      <c r="X1538" s="68">
        <v>0</v>
      </c>
      <c r="Y1538" s="68">
        <v>0</v>
      </c>
      <c r="Z1538" s="68">
        <v>0</v>
      </c>
      <c r="AA1538" s="68">
        <v>0</v>
      </c>
      <c r="AB1538" s="68">
        <v>0</v>
      </c>
      <c r="AC1538" s="68">
        <v>0</v>
      </c>
      <c r="AD1538" s="68">
        <v>5</v>
      </c>
      <c r="AE1538" s="68">
        <v>0</v>
      </c>
      <c r="AF1538" s="68">
        <v>0</v>
      </c>
      <c r="AG1538" s="68">
        <v>208</v>
      </c>
      <c r="AH1538" s="68">
        <v>0</v>
      </c>
      <c r="AI1538" s="68">
        <v>0</v>
      </c>
      <c r="AJ1538" s="68">
        <v>0</v>
      </c>
      <c r="AK1538" s="68">
        <v>0</v>
      </c>
      <c r="AL1538" s="68">
        <v>0</v>
      </c>
      <c r="AM1538" s="68">
        <v>0</v>
      </c>
      <c r="AN1538" s="68">
        <v>0</v>
      </c>
      <c r="AO1538" s="68">
        <v>0</v>
      </c>
      <c r="AP1538" s="68" t="s">
        <v>2066</v>
      </c>
      <c r="AQ1538" s="68">
        <v>1</v>
      </c>
      <c r="AR1538" s="68" t="s">
        <v>12270</v>
      </c>
      <c r="AS1538" s="68">
        <v>150</v>
      </c>
      <c r="AT1538" s="68">
        <v>4194312</v>
      </c>
      <c r="AU1538" s="68">
        <v>0</v>
      </c>
      <c r="AV1538" s="86">
        <v>2</v>
      </c>
      <c r="AX1538" s="1">
        <v>69</v>
      </c>
      <c r="AY1538" s="1">
        <v>69</v>
      </c>
      <c r="AZ1538" s="68">
        <v>100000</v>
      </c>
      <c r="BA1538" s="68">
        <v>2</v>
      </c>
      <c r="EQ1538" s="68">
        <v>20950013</v>
      </c>
      <c r="ER1538" s="175">
        <v>1</v>
      </c>
      <c r="ES1538" s="68">
        <v>650</v>
      </c>
      <c r="ET1538" s="68">
        <v>13</v>
      </c>
      <c r="EU1538" s="68">
        <v>0</v>
      </c>
      <c r="EV1538" s="68">
        <v>150013</v>
      </c>
      <c r="EW1538" s="68" t="s">
        <v>2651</v>
      </c>
      <c r="EX1538" s="68" t="str">
        <f t="shared" si="56"/>
        <v>소형</v>
      </c>
      <c r="GE1538" s="68">
        <v>47335</v>
      </c>
      <c r="GF1538" s="68" t="s">
        <v>5083</v>
      </c>
    </row>
    <row r="1539" spans="6:188" x14ac:dyDescent="0.3">
      <c r="F1539" s="68">
        <v>88068</v>
      </c>
      <c r="G1539" s="68">
        <v>3</v>
      </c>
      <c r="H1539" s="68">
        <v>188068</v>
      </c>
      <c r="I1539" s="68">
        <v>288068</v>
      </c>
      <c r="J1539" s="68" t="s">
        <v>2067</v>
      </c>
      <c r="K1539" s="68">
        <v>0</v>
      </c>
      <c r="L1539" s="68">
        <v>60000</v>
      </c>
      <c r="M1539" s="68">
        <v>0</v>
      </c>
      <c r="N1539" s="68">
        <v>0</v>
      </c>
      <c r="O1539" s="68">
        <v>0</v>
      </c>
      <c r="P1539" s="68">
        <v>0</v>
      </c>
      <c r="Q1539" s="68">
        <v>0</v>
      </c>
      <c r="R1539" s="68">
        <v>128</v>
      </c>
      <c r="S1539" s="68">
        <v>0</v>
      </c>
      <c r="T1539" s="68">
        <v>3</v>
      </c>
      <c r="U1539" s="68">
        <v>0</v>
      </c>
      <c r="V1539" s="68">
        <v>0</v>
      </c>
      <c r="W1539" s="68">
        <v>0</v>
      </c>
      <c r="X1539" s="68">
        <v>0</v>
      </c>
      <c r="Y1539" s="68">
        <v>0</v>
      </c>
      <c r="Z1539" s="68">
        <v>0</v>
      </c>
      <c r="AA1539" s="68">
        <v>0</v>
      </c>
      <c r="AB1539" s="68">
        <v>0</v>
      </c>
      <c r="AC1539" s="68">
        <v>0</v>
      </c>
      <c r="AD1539" s="68">
        <v>4</v>
      </c>
      <c r="AE1539" s="68">
        <v>0</v>
      </c>
      <c r="AF1539" s="68">
        <v>0</v>
      </c>
      <c r="AG1539" s="68">
        <v>209</v>
      </c>
      <c r="AH1539" s="68">
        <v>0</v>
      </c>
      <c r="AI1539" s="68">
        <v>0</v>
      </c>
      <c r="AJ1539" s="68">
        <v>0</v>
      </c>
      <c r="AK1539" s="68">
        <v>0</v>
      </c>
      <c r="AL1539" s="68">
        <v>0</v>
      </c>
      <c r="AM1539" s="68">
        <v>0</v>
      </c>
      <c r="AN1539" s="68">
        <v>0</v>
      </c>
      <c r="AO1539" s="68">
        <v>0</v>
      </c>
      <c r="AP1539" s="68" t="s">
        <v>2068</v>
      </c>
      <c r="AQ1539" s="68">
        <v>1</v>
      </c>
      <c r="AR1539" s="68" t="s">
        <v>12678</v>
      </c>
      <c r="AS1539" s="68">
        <v>150</v>
      </c>
      <c r="AT1539" s="68">
        <v>4194344</v>
      </c>
      <c r="AU1539" s="68">
        <v>0</v>
      </c>
      <c r="AV1539" s="86">
        <v>2</v>
      </c>
      <c r="AX1539" s="1">
        <v>70</v>
      </c>
      <c r="AY1539" s="1">
        <v>70</v>
      </c>
      <c r="AZ1539" s="68">
        <v>1250000</v>
      </c>
      <c r="BA1539" s="68">
        <v>2</v>
      </c>
      <c r="EQ1539" s="68">
        <v>21050013</v>
      </c>
      <c r="ER1539" s="175">
        <v>1</v>
      </c>
      <c r="ES1539" s="68">
        <v>650</v>
      </c>
      <c r="ET1539" s="68">
        <v>13</v>
      </c>
      <c r="EU1539" s="68">
        <v>0</v>
      </c>
      <c r="EV1539" s="68">
        <v>150013</v>
      </c>
      <c r="EW1539" s="68" t="s">
        <v>2651</v>
      </c>
      <c r="EX1539" s="68" t="str">
        <f t="shared" ref="EX1539:EX1602" si="57">IF(ER1539=1,"소형",IF(ER1539=2,"중형","대형"))</f>
        <v>소형</v>
      </c>
      <c r="GE1539" s="68">
        <v>47336</v>
      </c>
      <c r="GF1539" s="68" t="s">
        <v>5084</v>
      </c>
    </row>
    <row r="1540" spans="6:188" x14ac:dyDescent="0.3">
      <c r="F1540" s="68">
        <v>88069</v>
      </c>
      <c r="G1540" s="68">
        <v>3</v>
      </c>
      <c r="H1540" s="68">
        <v>188069</v>
      </c>
      <c r="I1540" s="68">
        <v>288069</v>
      </c>
      <c r="J1540" s="68" t="s">
        <v>2069</v>
      </c>
      <c r="K1540" s="68">
        <v>0</v>
      </c>
      <c r="L1540" s="68">
        <v>100000</v>
      </c>
      <c r="M1540" s="68">
        <v>0</v>
      </c>
      <c r="N1540" s="68">
        <v>0</v>
      </c>
      <c r="O1540" s="68">
        <v>0</v>
      </c>
      <c r="P1540" s="68">
        <v>0</v>
      </c>
      <c r="Q1540" s="68">
        <v>0</v>
      </c>
      <c r="R1540" s="68">
        <v>63</v>
      </c>
      <c r="S1540" s="68">
        <v>0</v>
      </c>
      <c r="T1540" s="68">
        <v>4</v>
      </c>
      <c r="U1540" s="68">
        <v>0</v>
      </c>
      <c r="V1540" s="68">
        <v>0</v>
      </c>
      <c r="W1540" s="68">
        <v>0</v>
      </c>
      <c r="X1540" s="68">
        <v>0</v>
      </c>
      <c r="Y1540" s="68">
        <v>0</v>
      </c>
      <c r="Z1540" s="68">
        <v>0</v>
      </c>
      <c r="AA1540" s="68">
        <v>0</v>
      </c>
      <c r="AB1540" s="68">
        <v>0</v>
      </c>
      <c r="AC1540" s="68">
        <v>0</v>
      </c>
      <c r="AD1540" s="68">
        <v>1</v>
      </c>
      <c r="AE1540" s="68">
        <v>0</v>
      </c>
      <c r="AF1540" s="68">
        <v>0</v>
      </c>
      <c r="AG1540" s="68">
        <v>210</v>
      </c>
      <c r="AH1540" s="68">
        <v>0</v>
      </c>
      <c r="AI1540" s="68">
        <v>0</v>
      </c>
      <c r="AJ1540" s="68">
        <v>0</v>
      </c>
      <c r="AK1540" s="68">
        <v>0</v>
      </c>
      <c r="AL1540" s="68">
        <v>0</v>
      </c>
      <c r="AM1540" s="68">
        <v>0</v>
      </c>
      <c r="AN1540" s="68">
        <v>0</v>
      </c>
      <c r="AO1540" s="68">
        <v>0</v>
      </c>
      <c r="AP1540" s="68" t="s">
        <v>2070</v>
      </c>
      <c r="AQ1540" s="68">
        <v>1</v>
      </c>
      <c r="AR1540" s="68" t="s">
        <v>12266</v>
      </c>
      <c r="AS1540" s="68">
        <v>150</v>
      </c>
      <c r="AT1540" s="68">
        <v>4194344</v>
      </c>
      <c r="AU1540" s="68">
        <v>0</v>
      </c>
      <c r="AV1540" s="86">
        <v>2</v>
      </c>
      <c r="AX1540" s="1">
        <v>71</v>
      </c>
      <c r="AY1540" s="1">
        <v>71</v>
      </c>
      <c r="AZ1540" s="68">
        <v>2000000</v>
      </c>
      <c r="BA1540" s="68">
        <v>2</v>
      </c>
      <c r="EQ1540" s="68">
        <v>21150013</v>
      </c>
      <c r="ER1540" s="175">
        <v>1</v>
      </c>
      <c r="ES1540" s="68">
        <v>650</v>
      </c>
      <c r="ET1540" s="68">
        <v>13</v>
      </c>
      <c r="EU1540" s="68">
        <v>0</v>
      </c>
      <c r="EV1540" s="68">
        <v>150013</v>
      </c>
      <c r="EW1540" s="68" t="s">
        <v>2651</v>
      </c>
      <c r="EX1540" s="68" t="str">
        <f t="shared" si="57"/>
        <v>소형</v>
      </c>
      <c r="GE1540" s="68">
        <v>47337</v>
      </c>
      <c r="GF1540" s="68" t="s">
        <v>5085</v>
      </c>
    </row>
    <row r="1541" spans="6:188" x14ac:dyDescent="0.3">
      <c r="F1541" s="68">
        <v>88070</v>
      </c>
      <c r="G1541" s="68">
        <v>3</v>
      </c>
      <c r="H1541" s="68">
        <v>188070</v>
      </c>
      <c r="I1541" s="68">
        <v>288070</v>
      </c>
      <c r="J1541" s="68" t="s">
        <v>2071</v>
      </c>
      <c r="K1541" s="68">
        <v>0</v>
      </c>
      <c r="L1541" s="68">
        <v>100000</v>
      </c>
      <c r="M1541" s="68">
        <v>0</v>
      </c>
      <c r="N1541" s="68">
        <v>0</v>
      </c>
      <c r="O1541" s="68">
        <v>0</v>
      </c>
      <c r="P1541" s="68">
        <v>0</v>
      </c>
      <c r="Q1541" s="68">
        <v>0</v>
      </c>
      <c r="R1541" s="68">
        <v>1024</v>
      </c>
      <c r="S1541" s="68">
        <v>0</v>
      </c>
      <c r="T1541" s="68">
        <v>4</v>
      </c>
      <c r="U1541" s="68">
        <v>0</v>
      </c>
      <c r="V1541" s="68">
        <v>0</v>
      </c>
      <c r="W1541" s="68">
        <v>0</v>
      </c>
      <c r="X1541" s="68">
        <v>0</v>
      </c>
      <c r="Y1541" s="68">
        <v>0</v>
      </c>
      <c r="Z1541" s="68">
        <v>0</v>
      </c>
      <c r="AA1541" s="68">
        <v>0</v>
      </c>
      <c r="AB1541" s="68">
        <v>0</v>
      </c>
      <c r="AC1541" s="68">
        <v>0</v>
      </c>
      <c r="AD1541" s="68">
        <v>7</v>
      </c>
      <c r="AE1541" s="68">
        <v>0</v>
      </c>
      <c r="AF1541" s="68">
        <v>0</v>
      </c>
      <c r="AG1541" s="68">
        <v>211</v>
      </c>
      <c r="AH1541" s="68">
        <v>0</v>
      </c>
      <c r="AI1541" s="68">
        <v>0</v>
      </c>
      <c r="AJ1541" s="68">
        <v>212</v>
      </c>
      <c r="AK1541" s="68">
        <v>0</v>
      </c>
      <c r="AL1541" s="68">
        <v>0</v>
      </c>
      <c r="AM1541" s="68">
        <v>0</v>
      </c>
      <c r="AN1541" s="68">
        <v>0</v>
      </c>
      <c r="AO1541" s="68">
        <v>0</v>
      </c>
      <c r="AP1541" s="68" t="s">
        <v>2072</v>
      </c>
      <c r="AQ1541" s="68">
        <v>1</v>
      </c>
      <c r="AR1541" s="68" t="s">
        <v>12326</v>
      </c>
      <c r="AS1541" s="68">
        <v>150</v>
      </c>
      <c r="AT1541" s="68">
        <v>4194344</v>
      </c>
      <c r="AU1541" s="68">
        <v>0</v>
      </c>
      <c r="AV1541" s="86">
        <v>2</v>
      </c>
      <c r="AX1541" s="1">
        <v>72</v>
      </c>
      <c r="AY1541" s="1">
        <v>72</v>
      </c>
      <c r="AZ1541" s="68">
        <v>2000000</v>
      </c>
      <c r="BA1541" s="68">
        <v>2</v>
      </c>
      <c r="EQ1541" s="68">
        <v>21250013</v>
      </c>
      <c r="ER1541" s="175">
        <v>1</v>
      </c>
      <c r="ES1541" s="68">
        <v>650</v>
      </c>
      <c r="ET1541" s="68">
        <v>13</v>
      </c>
      <c r="EU1541" s="68">
        <v>0</v>
      </c>
      <c r="EV1541" s="68">
        <v>150013</v>
      </c>
      <c r="EW1541" s="68" t="s">
        <v>2651</v>
      </c>
      <c r="EX1541" s="68" t="str">
        <f t="shared" si="57"/>
        <v>소형</v>
      </c>
      <c r="GE1541" s="68">
        <v>47338</v>
      </c>
      <c r="GF1541" s="68" t="s">
        <v>5086</v>
      </c>
    </row>
    <row r="1542" spans="6:188" x14ac:dyDescent="0.3">
      <c r="F1542" s="68">
        <v>88071</v>
      </c>
      <c r="G1542" s="68">
        <v>3</v>
      </c>
      <c r="H1542" s="68">
        <v>188071</v>
      </c>
      <c r="I1542" s="68">
        <v>288071</v>
      </c>
      <c r="J1542" s="68" t="s">
        <v>2073</v>
      </c>
      <c r="K1542" s="68">
        <v>0</v>
      </c>
      <c r="L1542" s="68">
        <v>150000</v>
      </c>
      <c r="M1542" s="68">
        <v>0</v>
      </c>
      <c r="N1542" s="68">
        <v>0</v>
      </c>
      <c r="O1542" s="68">
        <v>0</v>
      </c>
      <c r="P1542" s="68">
        <v>0</v>
      </c>
      <c r="Q1542" s="68">
        <v>0</v>
      </c>
      <c r="R1542" s="68">
        <v>128</v>
      </c>
      <c r="S1542" s="68">
        <v>0</v>
      </c>
      <c r="T1542" s="68">
        <v>5</v>
      </c>
      <c r="U1542" s="68">
        <v>0</v>
      </c>
      <c r="V1542" s="68">
        <v>0</v>
      </c>
      <c r="W1542" s="68">
        <v>0</v>
      </c>
      <c r="X1542" s="68">
        <v>0</v>
      </c>
      <c r="Y1542" s="68">
        <v>0</v>
      </c>
      <c r="Z1542" s="68">
        <v>0</v>
      </c>
      <c r="AA1542" s="68">
        <v>0</v>
      </c>
      <c r="AB1542" s="68">
        <v>0</v>
      </c>
      <c r="AC1542" s="68">
        <v>0</v>
      </c>
      <c r="AD1542" s="68">
        <v>4</v>
      </c>
      <c r="AE1542" s="68">
        <v>0</v>
      </c>
      <c r="AF1542" s="68">
        <v>0</v>
      </c>
      <c r="AG1542" s="68">
        <v>213</v>
      </c>
      <c r="AH1542" s="68">
        <v>0</v>
      </c>
      <c r="AI1542" s="68">
        <v>0</v>
      </c>
      <c r="AJ1542" s="68">
        <v>214</v>
      </c>
      <c r="AK1542" s="68">
        <v>0</v>
      </c>
      <c r="AL1542" s="68">
        <v>0</v>
      </c>
      <c r="AM1542" s="68">
        <v>215</v>
      </c>
      <c r="AN1542" s="68">
        <v>0</v>
      </c>
      <c r="AO1542" s="68">
        <v>0</v>
      </c>
      <c r="AP1542" s="68" t="s">
        <v>2074</v>
      </c>
      <c r="AQ1542" s="68">
        <v>1</v>
      </c>
      <c r="AR1542" s="68" t="s">
        <v>12182</v>
      </c>
      <c r="AS1542" s="68">
        <v>150</v>
      </c>
      <c r="AT1542" s="68">
        <v>4194312</v>
      </c>
      <c r="AU1542" s="68">
        <v>0</v>
      </c>
      <c r="AV1542" s="86">
        <v>2</v>
      </c>
      <c r="AX1542" s="1">
        <v>73</v>
      </c>
      <c r="AY1542" s="1">
        <v>73</v>
      </c>
      <c r="AZ1542" s="68">
        <v>10000000</v>
      </c>
      <c r="BA1542" s="68">
        <v>2</v>
      </c>
      <c r="EQ1542" s="68">
        <v>30150013</v>
      </c>
      <c r="ER1542" s="175">
        <v>1</v>
      </c>
      <c r="ES1542" s="68">
        <v>650</v>
      </c>
      <c r="ET1542" s="68">
        <v>13</v>
      </c>
      <c r="EU1542" s="68">
        <v>0</v>
      </c>
      <c r="EV1542" s="68">
        <v>150013</v>
      </c>
      <c r="EW1542" s="68" t="s">
        <v>2651</v>
      </c>
      <c r="EX1542" s="68" t="str">
        <f t="shared" si="57"/>
        <v>소형</v>
      </c>
      <c r="GE1542" s="68">
        <v>47339</v>
      </c>
      <c r="GF1542" s="68" t="s">
        <v>5087</v>
      </c>
    </row>
    <row r="1543" spans="6:188" x14ac:dyDescent="0.3">
      <c r="F1543" s="68">
        <v>88072</v>
      </c>
      <c r="G1543" s="68">
        <v>3</v>
      </c>
      <c r="H1543" s="68">
        <v>188072</v>
      </c>
      <c r="I1543" s="68">
        <v>288072</v>
      </c>
      <c r="J1543" s="68" t="s">
        <v>2075</v>
      </c>
      <c r="K1543" s="68">
        <v>0</v>
      </c>
      <c r="L1543" s="68">
        <v>60000</v>
      </c>
      <c r="M1543" s="68">
        <v>0</v>
      </c>
      <c r="N1543" s="68">
        <v>0</v>
      </c>
      <c r="O1543" s="68">
        <v>0</v>
      </c>
      <c r="P1543" s="68">
        <v>0</v>
      </c>
      <c r="Q1543" s="68">
        <v>0</v>
      </c>
      <c r="R1543" s="68">
        <v>1024</v>
      </c>
      <c r="S1543" s="68">
        <v>0</v>
      </c>
      <c r="T1543" s="68">
        <v>3</v>
      </c>
      <c r="U1543" s="68">
        <v>0</v>
      </c>
      <c r="V1543" s="68">
        <v>0</v>
      </c>
      <c r="W1543" s="68">
        <v>0</v>
      </c>
      <c r="X1543" s="68">
        <v>0</v>
      </c>
      <c r="Y1543" s="68">
        <v>0</v>
      </c>
      <c r="Z1543" s="68">
        <v>0</v>
      </c>
      <c r="AA1543" s="68">
        <v>0</v>
      </c>
      <c r="AB1543" s="68">
        <v>0</v>
      </c>
      <c r="AC1543" s="68">
        <v>0</v>
      </c>
      <c r="AD1543" s="68">
        <v>7</v>
      </c>
      <c r="AE1543" s="68">
        <v>0</v>
      </c>
      <c r="AF1543" s="68">
        <v>0</v>
      </c>
      <c r="AG1543" s="68">
        <v>216</v>
      </c>
      <c r="AH1543" s="68">
        <v>0</v>
      </c>
      <c r="AI1543" s="68">
        <v>0</v>
      </c>
      <c r="AJ1543" s="68">
        <v>0</v>
      </c>
      <c r="AK1543" s="68">
        <v>0</v>
      </c>
      <c r="AL1543" s="68">
        <v>0</v>
      </c>
      <c r="AM1543" s="68">
        <v>0</v>
      </c>
      <c r="AN1543" s="68">
        <v>0</v>
      </c>
      <c r="AO1543" s="68">
        <v>0</v>
      </c>
      <c r="AP1543" s="68" t="s">
        <v>10183</v>
      </c>
      <c r="AQ1543" s="68">
        <v>1</v>
      </c>
      <c r="AR1543" s="68" t="s">
        <v>12278</v>
      </c>
      <c r="AS1543" s="68">
        <v>150</v>
      </c>
      <c r="AT1543" s="68">
        <v>4194344</v>
      </c>
      <c r="AU1543" s="68">
        <v>0</v>
      </c>
      <c r="AV1543" s="86">
        <v>2</v>
      </c>
      <c r="AX1543" s="1">
        <v>74</v>
      </c>
      <c r="AY1543" s="1">
        <v>74</v>
      </c>
      <c r="AZ1543" s="68">
        <v>1250000</v>
      </c>
      <c r="BA1543" s="68">
        <v>2</v>
      </c>
      <c r="EQ1543" s="68">
        <v>30250013</v>
      </c>
      <c r="ER1543" s="175">
        <v>1</v>
      </c>
      <c r="ES1543" s="68">
        <v>650</v>
      </c>
      <c r="ET1543" s="68">
        <v>13</v>
      </c>
      <c r="EU1543" s="68">
        <v>0</v>
      </c>
      <c r="EV1543" s="68">
        <v>150013</v>
      </c>
      <c r="EW1543" s="68" t="s">
        <v>2651</v>
      </c>
      <c r="EX1543" s="68" t="str">
        <f t="shared" si="57"/>
        <v>소형</v>
      </c>
      <c r="GE1543" s="68">
        <v>47340</v>
      </c>
      <c r="GF1543" s="68" t="s">
        <v>5088</v>
      </c>
    </row>
    <row r="1544" spans="6:188" x14ac:dyDescent="0.3">
      <c r="F1544" s="68">
        <v>88073</v>
      </c>
      <c r="G1544" s="68">
        <v>3</v>
      </c>
      <c r="H1544" s="68">
        <v>188073</v>
      </c>
      <c r="I1544" s="68">
        <v>288073</v>
      </c>
      <c r="J1544" s="68" t="s">
        <v>2077</v>
      </c>
      <c r="K1544" s="68">
        <v>0</v>
      </c>
      <c r="L1544" s="68">
        <v>100000</v>
      </c>
      <c r="M1544" s="68">
        <v>0</v>
      </c>
      <c r="N1544" s="68">
        <v>0</v>
      </c>
      <c r="O1544" s="68">
        <v>0</v>
      </c>
      <c r="P1544" s="68">
        <v>0</v>
      </c>
      <c r="Q1544" s="68">
        <v>0</v>
      </c>
      <c r="R1544" s="68">
        <v>512</v>
      </c>
      <c r="S1544" s="68">
        <v>0</v>
      </c>
      <c r="T1544" s="68">
        <v>4</v>
      </c>
      <c r="U1544" s="68">
        <v>0</v>
      </c>
      <c r="V1544" s="68">
        <v>0</v>
      </c>
      <c r="W1544" s="68">
        <v>0</v>
      </c>
      <c r="X1544" s="68">
        <v>0</v>
      </c>
      <c r="Y1544" s="68">
        <v>0</v>
      </c>
      <c r="Z1544" s="68">
        <v>0</v>
      </c>
      <c r="AA1544" s="68">
        <v>0</v>
      </c>
      <c r="AB1544" s="68">
        <v>0</v>
      </c>
      <c r="AC1544" s="68">
        <v>0</v>
      </c>
      <c r="AD1544" s="68">
        <v>6</v>
      </c>
      <c r="AE1544" s="68">
        <v>0</v>
      </c>
      <c r="AF1544" s="68">
        <v>0</v>
      </c>
      <c r="AG1544" s="68">
        <v>217</v>
      </c>
      <c r="AH1544" s="68">
        <v>0</v>
      </c>
      <c r="AI1544" s="68">
        <v>0</v>
      </c>
      <c r="AJ1544" s="68">
        <v>0</v>
      </c>
      <c r="AK1544" s="68">
        <v>0</v>
      </c>
      <c r="AL1544" s="68">
        <v>0</v>
      </c>
      <c r="AM1544" s="68">
        <v>0</v>
      </c>
      <c r="AN1544" s="68">
        <v>0</v>
      </c>
      <c r="AO1544" s="68">
        <v>0</v>
      </c>
      <c r="AP1544" s="68" t="s">
        <v>2076</v>
      </c>
      <c r="AQ1544" s="68">
        <v>1</v>
      </c>
      <c r="AR1544" s="68" t="s">
        <v>12286</v>
      </c>
      <c r="AS1544" s="68">
        <v>150</v>
      </c>
      <c r="AT1544" s="68">
        <v>4194344</v>
      </c>
      <c r="AU1544" s="68">
        <v>0</v>
      </c>
      <c r="AV1544" s="86">
        <v>2</v>
      </c>
      <c r="AX1544" s="1">
        <v>75</v>
      </c>
      <c r="AY1544" s="1">
        <v>75</v>
      </c>
      <c r="AZ1544" s="68">
        <v>2000000</v>
      </c>
      <c r="BA1544" s="68">
        <v>2</v>
      </c>
      <c r="EQ1544" s="68">
        <v>30350013</v>
      </c>
      <c r="ER1544" s="175">
        <v>1</v>
      </c>
      <c r="ES1544" s="68">
        <v>650</v>
      </c>
      <c r="ET1544" s="68">
        <v>13</v>
      </c>
      <c r="EU1544" s="68">
        <v>0</v>
      </c>
      <c r="EV1544" s="68">
        <v>150013</v>
      </c>
      <c r="EW1544" s="68" t="s">
        <v>2651</v>
      </c>
      <c r="EX1544" s="68" t="str">
        <f t="shared" si="57"/>
        <v>소형</v>
      </c>
      <c r="GE1544" s="68">
        <v>47341</v>
      </c>
      <c r="GF1544" s="68" t="s">
        <v>2855</v>
      </c>
    </row>
    <row r="1545" spans="6:188" x14ac:dyDescent="0.3">
      <c r="F1545" s="68">
        <v>88074</v>
      </c>
      <c r="G1545" s="68">
        <v>3</v>
      </c>
      <c r="H1545" s="68">
        <v>188074</v>
      </c>
      <c r="I1545" s="68">
        <v>288074</v>
      </c>
      <c r="J1545" s="68" t="s">
        <v>2078</v>
      </c>
      <c r="K1545" s="68">
        <v>0</v>
      </c>
      <c r="L1545" s="68">
        <v>150000</v>
      </c>
      <c r="M1545" s="68">
        <v>0</v>
      </c>
      <c r="N1545" s="68">
        <v>0</v>
      </c>
      <c r="O1545" s="68">
        <v>0</v>
      </c>
      <c r="P1545" s="68">
        <v>0</v>
      </c>
      <c r="Q1545" s="68">
        <v>0</v>
      </c>
      <c r="R1545" s="68">
        <v>63</v>
      </c>
      <c r="S1545" s="68">
        <v>0</v>
      </c>
      <c r="T1545" s="68">
        <v>5</v>
      </c>
      <c r="U1545" s="68">
        <v>0</v>
      </c>
      <c r="V1545" s="68">
        <v>0</v>
      </c>
      <c r="W1545" s="68">
        <v>0</v>
      </c>
      <c r="X1545" s="68">
        <v>0</v>
      </c>
      <c r="Y1545" s="68">
        <v>0</v>
      </c>
      <c r="Z1545" s="68">
        <v>0</v>
      </c>
      <c r="AA1545" s="68">
        <v>0</v>
      </c>
      <c r="AB1545" s="68">
        <v>0</v>
      </c>
      <c r="AC1545" s="68">
        <v>0</v>
      </c>
      <c r="AD1545" s="68">
        <v>1</v>
      </c>
      <c r="AE1545" s="68">
        <v>0</v>
      </c>
      <c r="AF1545" s="68">
        <v>0</v>
      </c>
      <c r="AG1545" s="68">
        <v>218</v>
      </c>
      <c r="AH1545" s="68">
        <v>0</v>
      </c>
      <c r="AI1545" s="68">
        <v>0</v>
      </c>
      <c r="AJ1545" s="68">
        <v>0</v>
      </c>
      <c r="AK1545" s="68">
        <v>0</v>
      </c>
      <c r="AL1545" s="68">
        <v>0</v>
      </c>
      <c r="AM1545" s="68">
        <v>0</v>
      </c>
      <c r="AN1545" s="68">
        <v>0</v>
      </c>
      <c r="AO1545" s="68">
        <v>0</v>
      </c>
      <c r="AP1545" s="68" t="s">
        <v>2079</v>
      </c>
      <c r="AQ1545" s="68">
        <v>1</v>
      </c>
      <c r="AR1545" s="68" t="s">
        <v>12679</v>
      </c>
      <c r="AS1545" s="68">
        <v>150</v>
      </c>
      <c r="AT1545" s="68">
        <v>4194312</v>
      </c>
      <c r="AU1545" s="68">
        <v>0</v>
      </c>
      <c r="AV1545" s="86">
        <v>2</v>
      </c>
      <c r="AX1545" s="1">
        <v>76</v>
      </c>
      <c r="AY1545" s="1">
        <v>76</v>
      </c>
      <c r="AZ1545" s="68">
        <v>10000000</v>
      </c>
      <c r="BA1545" s="68">
        <v>2</v>
      </c>
      <c r="EQ1545" s="68">
        <v>30450013</v>
      </c>
      <c r="ER1545" s="175">
        <v>1</v>
      </c>
      <c r="ES1545" s="68">
        <v>650</v>
      </c>
      <c r="ET1545" s="68">
        <v>13</v>
      </c>
      <c r="EU1545" s="68">
        <v>0</v>
      </c>
      <c r="EV1545" s="68">
        <v>150013</v>
      </c>
      <c r="EW1545" s="68" t="s">
        <v>2651</v>
      </c>
      <c r="EX1545" s="68" t="str">
        <f t="shared" si="57"/>
        <v>소형</v>
      </c>
      <c r="GE1545" s="68">
        <v>47342</v>
      </c>
      <c r="GF1545" s="68" t="s">
        <v>4977</v>
      </c>
    </row>
    <row r="1546" spans="6:188" x14ac:dyDescent="0.3">
      <c r="F1546" s="68">
        <v>88075</v>
      </c>
      <c r="G1546" s="68">
        <v>3</v>
      </c>
      <c r="H1546" s="68">
        <v>188075</v>
      </c>
      <c r="I1546" s="68">
        <v>288075</v>
      </c>
      <c r="J1546" s="68" t="s">
        <v>2080</v>
      </c>
      <c r="K1546" s="68">
        <v>0</v>
      </c>
      <c r="L1546" s="68">
        <v>100000</v>
      </c>
      <c r="M1546" s="68">
        <v>0</v>
      </c>
      <c r="N1546" s="68">
        <v>0</v>
      </c>
      <c r="O1546" s="68">
        <v>0</v>
      </c>
      <c r="P1546" s="68">
        <v>0</v>
      </c>
      <c r="Q1546" s="68">
        <v>0</v>
      </c>
      <c r="R1546" s="68">
        <v>-1</v>
      </c>
      <c r="S1546" s="68">
        <v>0</v>
      </c>
      <c r="T1546" s="68">
        <v>4</v>
      </c>
      <c r="U1546" s="68">
        <v>0</v>
      </c>
      <c r="V1546" s="68">
        <v>0</v>
      </c>
      <c r="W1546" s="68">
        <v>0</v>
      </c>
      <c r="X1546" s="68">
        <v>0</v>
      </c>
      <c r="Y1546" s="68">
        <v>0</v>
      </c>
      <c r="Z1546" s="68">
        <v>0</v>
      </c>
      <c r="AA1546" s="68">
        <v>0</v>
      </c>
      <c r="AB1546" s="68">
        <v>0</v>
      </c>
      <c r="AC1546" s="68">
        <v>0</v>
      </c>
      <c r="AD1546" s="68">
        <v>101</v>
      </c>
      <c r="AE1546" s="68">
        <v>0</v>
      </c>
      <c r="AF1546" s="68">
        <v>0</v>
      </c>
      <c r="AG1546" s="68">
        <v>102</v>
      </c>
      <c r="AH1546" s="68">
        <v>0</v>
      </c>
      <c r="AI1546" s="68">
        <v>0</v>
      </c>
      <c r="AJ1546" s="68">
        <v>103</v>
      </c>
      <c r="AK1546" s="68">
        <v>0</v>
      </c>
      <c r="AL1546" s="68">
        <v>0</v>
      </c>
      <c r="AM1546" s="68">
        <v>275</v>
      </c>
      <c r="AN1546" s="68">
        <v>0</v>
      </c>
      <c r="AO1546" s="68">
        <v>0</v>
      </c>
      <c r="AP1546" s="68" t="s">
        <v>2081</v>
      </c>
      <c r="AQ1546" s="68">
        <v>1</v>
      </c>
      <c r="AR1546" s="68" t="s">
        <v>12234</v>
      </c>
      <c r="AS1546" s="68">
        <v>150</v>
      </c>
      <c r="AT1546" s="68">
        <v>4194344</v>
      </c>
      <c r="AU1546" s="68">
        <v>0</v>
      </c>
      <c r="AV1546" s="86">
        <v>2</v>
      </c>
      <c r="AX1546" s="1">
        <v>77</v>
      </c>
      <c r="AY1546" s="1">
        <v>77</v>
      </c>
      <c r="AZ1546" s="68">
        <v>2000000</v>
      </c>
      <c r="BA1546" s="68">
        <v>2</v>
      </c>
      <c r="EQ1546" s="68">
        <v>30550013</v>
      </c>
      <c r="ER1546" s="175">
        <v>1</v>
      </c>
      <c r="ES1546" s="68">
        <v>650</v>
      </c>
      <c r="ET1546" s="68">
        <v>13</v>
      </c>
      <c r="EU1546" s="68">
        <v>0</v>
      </c>
      <c r="EV1546" s="68">
        <v>150013</v>
      </c>
      <c r="EW1546" s="68" t="s">
        <v>2651</v>
      </c>
      <c r="EX1546" s="68" t="str">
        <f t="shared" si="57"/>
        <v>소형</v>
      </c>
      <c r="GE1546" s="68">
        <v>47343</v>
      </c>
      <c r="GF1546" s="68" t="s">
        <v>5089</v>
      </c>
    </row>
    <row r="1547" spans="6:188" x14ac:dyDescent="0.3">
      <c r="F1547" s="68">
        <v>88076</v>
      </c>
      <c r="G1547" s="68">
        <v>3</v>
      </c>
      <c r="H1547" s="68">
        <v>188076</v>
      </c>
      <c r="I1547" s="68">
        <v>288076</v>
      </c>
      <c r="J1547" s="68" t="s">
        <v>2082</v>
      </c>
      <c r="K1547" s="68">
        <v>0</v>
      </c>
      <c r="L1547" s="68">
        <v>60000</v>
      </c>
      <c r="M1547" s="68">
        <v>0</v>
      </c>
      <c r="N1547" s="68">
        <v>0</v>
      </c>
      <c r="O1547" s="68">
        <v>0</v>
      </c>
      <c r="P1547" s="68">
        <v>0</v>
      </c>
      <c r="Q1547" s="68">
        <v>0</v>
      </c>
      <c r="R1547" s="68">
        <v>64</v>
      </c>
      <c r="S1547" s="68">
        <v>0</v>
      </c>
      <c r="T1547" s="68">
        <v>3</v>
      </c>
      <c r="U1547" s="68">
        <v>0</v>
      </c>
      <c r="V1547" s="68">
        <v>0</v>
      </c>
      <c r="W1547" s="68">
        <v>0</v>
      </c>
      <c r="X1547" s="68">
        <v>0</v>
      </c>
      <c r="Y1547" s="68">
        <v>0</v>
      </c>
      <c r="Z1547" s="68">
        <v>0</v>
      </c>
      <c r="AA1547" s="68">
        <v>0</v>
      </c>
      <c r="AB1547" s="68">
        <v>0</v>
      </c>
      <c r="AC1547" s="68">
        <v>0</v>
      </c>
      <c r="AD1547" s="68">
        <v>3</v>
      </c>
      <c r="AE1547" s="68">
        <v>0</v>
      </c>
      <c r="AF1547" s="68">
        <v>0</v>
      </c>
      <c r="AG1547" s="68">
        <v>220</v>
      </c>
      <c r="AH1547" s="68">
        <v>0</v>
      </c>
      <c r="AI1547" s="68">
        <v>0</v>
      </c>
      <c r="AJ1547" s="68">
        <v>221</v>
      </c>
      <c r="AK1547" s="68">
        <v>0</v>
      </c>
      <c r="AL1547" s="68">
        <v>0</v>
      </c>
      <c r="AM1547" s="68">
        <v>0</v>
      </c>
      <c r="AN1547" s="68">
        <v>0</v>
      </c>
      <c r="AO1547" s="68">
        <v>0</v>
      </c>
      <c r="AP1547" s="68" t="s">
        <v>2083</v>
      </c>
      <c r="AQ1547" s="68">
        <v>1</v>
      </c>
      <c r="AR1547" s="68" t="s">
        <v>12680</v>
      </c>
      <c r="AS1547" s="68">
        <v>150</v>
      </c>
      <c r="AT1547" s="68">
        <v>4194344</v>
      </c>
      <c r="AU1547" s="68">
        <v>0</v>
      </c>
      <c r="AV1547" s="86">
        <v>2</v>
      </c>
      <c r="AX1547" s="1">
        <v>78</v>
      </c>
      <c r="AY1547" s="1">
        <v>78</v>
      </c>
      <c r="AZ1547" s="68">
        <v>1250000</v>
      </c>
      <c r="BA1547" s="68">
        <v>2</v>
      </c>
      <c r="EQ1547" s="68">
        <v>30650013</v>
      </c>
      <c r="ER1547" s="175">
        <v>1</v>
      </c>
      <c r="ES1547" s="68">
        <v>650</v>
      </c>
      <c r="ET1547" s="68">
        <v>13</v>
      </c>
      <c r="EU1547" s="68">
        <v>0</v>
      </c>
      <c r="EV1547" s="68">
        <v>150013</v>
      </c>
      <c r="EW1547" s="68" t="s">
        <v>2651</v>
      </c>
      <c r="EX1547" s="68" t="str">
        <f t="shared" si="57"/>
        <v>소형</v>
      </c>
      <c r="GE1547" s="68">
        <v>47344</v>
      </c>
      <c r="GF1547" s="68" t="s">
        <v>5090</v>
      </c>
    </row>
    <row r="1548" spans="6:188" x14ac:dyDescent="0.3">
      <c r="F1548" s="68">
        <v>88077</v>
      </c>
      <c r="G1548" s="68">
        <v>3</v>
      </c>
      <c r="H1548" s="68">
        <v>188077</v>
      </c>
      <c r="I1548" s="68">
        <v>288077</v>
      </c>
      <c r="J1548" s="68" t="s">
        <v>2084</v>
      </c>
      <c r="K1548" s="68">
        <v>0</v>
      </c>
      <c r="L1548" s="68">
        <v>100000</v>
      </c>
      <c r="M1548" s="68">
        <v>0</v>
      </c>
      <c r="N1548" s="68">
        <v>0</v>
      </c>
      <c r="O1548" s="68">
        <v>0</v>
      </c>
      <c r="P1548" s="68">
        <v>0</v>
      </c>
      <c r="Q1548" s="68">
        <v>0</v>
      </c>
      <c r="R1548" s="68">
        <v>63</v>
      </c>
      <c r="S1548" s="68">
        <v>0</v>
      </c>
      <c r="T1548" s="68">
        <v>4</v>
      </c>
      <c r="U1548" s="68">
        <v>0</v>
      </c>
      <c r="V1548" s="68">
        <v>0</v>
      </c>
      <c r="W1548" s="68">
        <v>0</v>
      </c>
      <c r="X1548" s="68">
        <v>0</v>
      </c>
      <c r="Y1548" s="68">
        <v>0</v>
      </c>
      <c r="Z1548" s="68">
        <v>0</v>
      </c>
      <c r="AA1548" s="68">
        <v>0</v>
      </c>
      <c r="AB1548" s="68">
        <v>0</v>
      </c>
      <c r="AC1548" s="68">
        <v>0</v>
      </c>
      <c r="AD1548" s="68">
        <v>2</v>
      </c>
      <c r="AE1548" s="68">
        <v>0</v>
      </c>
      <c r="AF1548" s="68">
        <v>0</v>
      </c>
      <c r="AG1548" s="68">
        <v>223</v>
      </c>
      <c r="AH1548" s="68">
        <v>0</v>
      </c>
      <c r="AI1548" s="68">
        <v>0</v>
      </c>
      <c r="AJ1548" s="68">
        <v>0</v>
      </c>
      <c r="AK1548" s="68">
        <v>0</v>
      </c>
      <c r="AL1548" s="68">
        <v>0</v>
      </c>
      <c r="AM1548" s="68">
        <v>0</v>
      </c>
      <c r="AN1548" s="68">
        <v>0</v>
      </c>
      <c r="AO1548" s="68">
        <v>0</v>
      </c>
      <c r="AP1548" s="68" t="s">
        <v>2085</v>
      </c>
      <c r="AQ1548" s="68">
        <v>1</v>
      </c>
      <c r="AR1548" s="68" t="s">
        <v>12365</v>
      </c>
      <c r="AS1548" s="68">
        <v>150</v>
      </c>
      <c r="AT1548" s="68">
        <v>4194344</v>
      </c>
      <c r="AU1548" s="68">
        <v>0</v>
      </c>
      <c r="AV1548" s="86">
        <v>2</v>
      </c>
      <c r="AX1548" s="1">
        <v>79</v>
      </c>
      <c r="AY1548" s="1">
        <v>79</v>
      </c>
      <c r="AZ1548" s="68">
        <v>2000000</v>
      </c>
      <c r="BA1548" s="68">
        <v>2</v>
      </c>
      <c r="EQ1548" s="68">
        <v>30750013</v>
      </c>
      <c r="ER1548" s="175">
        <v>1</v>
      </c>
      <c r="ES1548" s="68">
        <v>650</v>
      </c>
      <c r="ET1548" s="68">
        <v>13</v>
      </c>
      <c r="EU1548" s="68">
        <v>0</v>
      </c>
      <c r="EV1548" s="68">
        <v>150013</v>
      </c>
      <c r="EW1548" s="68" t="s">
        <v>2651</v>
      </c>
      <c r="EX1548" s="68" t="str">
        <f t="shared" si="57"/>
        <v>소형</v>
      </c>
      <c r="GE1548" s="68">
        <v>47345</v>
      </c>
      <c r="GF1548" s="68" t="s">
        <v>5091</v>
      </c>
    </row>
    <row r="1549" spans="6:188" x14ac:dyDescent="0.3">
      <c r="F1549" s="68">
        <v>88078</v>
      </c>
      <c r="G1549" s="68">
        <v>3</v>
      </c>
      <c r="H1549" s="68">
        <v>188078</v>
      </c>
      <c r="I1549" s="68">
        <v>288078</v>
      </c>
      <c r="J1549" s="68" t="s">
        <v>2086</v>
      </c>
      <c r="K1549" s="68">
        <v>0</v>
      </c>
      <c r="L1549" s="68">
        <v>150000</v>
      </c>
      <c r="M1549" s="68">
        <v>0</v>
      </c>
      <c r="N1549" s="68">
        <v>0</v>
      </c>
      <c r="O1549" s="68">
        <v>0</v>
      </c>
      <c r="P1549" s="68">
        <v>0</v>
      </c>
      <c r="Q1549" s="68">
        <v>0</v>
      </c>
      <c r="R1549" s="68">
        <v>64</v>
      </c>
      <c r="S1549" s="68">
        <v>0</v>
      </c>
      <c r="T1549" s="68">
        <v>5</v>
      </c>
      <c r="U1549" s="68">
        <v>0</v>
      </c>
      <c r="V1549" s="68">
        <v>0</v>
      </c>
      <c r="W1549" s="68">
        <v>0</v>
      </c>
      <c r="X1549" s="68">
        <v>0</v>
      </c>
      <c r="Y1549" s="68">
        <v>0</v>
      </c>
      <c r="Z1549" s="68">
        <v>0</v>
      </c>
      <c r="AA1549" s="68">
        <v>0</v>
      </c>
      <c r="AB1549" s="68">
        <v>0</v>
      </c>
      <c r="AC1549" s="68">
        <v>0</v>
      </c>
      <c r="AD1549" s="68">
        <v>3</v>
      </c>
      <c r="AE1549" s="68">
        <v>0</v>
      </c>
      <c r="AF1549" s="68">
        <v>0</v>
      </c>
      <c r="AG1549" s="68">
        <v>224</v>
      </c>
      <c r="AH1549" s="68">
        <v>0</v>
      </c>
      <c r="AI1549" s="68">
        <v>0</v>
      </c>
      <c r="AJ1549" s="68">
        <v>225</v>
      </c>
      <c r="AK1549" s="68">
        <v>0</v>
      </c>
      <c r="AL1549" s="68">
        <v>0</v>
      </c>
      <c r="AM1549" s="68">
        <v>0</v>
      </c>
      <c r="AN1549" s="68">
        <v>0</v>
      </c>
      <c r="AO1549" s="68">
        <v>0</v>
      </c>
      <c r="AP1549" s="68" t="s">
        <v>2087</v>
      </c>
      <c r="AQ1549" s="68">
        <v>1</v>
      </c>
      <c r="AR1549" s="68" t="s">
        <v>12290</v>
      </c>
      <c r="AS1549" s="68">
        <v>150</v>
      </c>
      <c r="AT1549" s="68">
        <v>4194312</v>
      </c>
      <c r="AU1549" s="68">
        <v>0</v>
      </c>
      <c r="AV1549" s="86">
        <v>2</v>
      </c>
      <c r="AX1549" s="1">
        <v>80</v>
      </c>
      <c r="AY1549" s="1">
        <v>80</v>
      </c>
      <c r="AZ1549" s="68">
        <v>10000000</v>
      </c>
      <c r="BA1549" s="68">
        <v>2</v>
      </c>
      <c r="EQ1549" s="68">
        <v>30850013</v>
      </c>
      <c r="ER1549" s="175">
        <v>1</v>
      </c>
      <c r="ES1549" s="68">
        <v>650</v>
      </c>
      <c r="ET1549" s="68">
        <v>13</v>
      </c>
      <c r="EU1549" s="68">
        <v>0</v>
      </c>
      <c r="EV1549" s="68">
        <v>150013</v>
      </c>
      <c r="EW1549" s="68" t="s">
        <v>2651</v>
      </c>
      <c r="EX1549" s="68" t="str">
        <f t="shared" si="57"/>
        <v>소형</v>
      </c>
      <c r="GE1549" s="68">
        <v>47346</v>
      </c>
      <c r="GF1549" s="68" t="s">
        <v>5092</v>
      </c>
    </row>
    <row r="1550" spans="6:188" x14ac:dyDescent="0.3">
      <c r="F1550" s="68">
        <v>88079</v>
      </c>
      <c r="G1550" s="68">
        <v>3</v>
      </c>
      <c r="H1550" s="68">
        <v>188079</v>
      </c>
      <c r="I1550" s="68">
        <v>288079</v>
      </c>
      <c r="J1550" s="68" t="s">
        <v>2088</v>
      </c>
      <c r="K1550" s="68">
        <v>0</v>
      </c>
      <c r="L1550" s="68">
        <v>150000</v>
      </c>
      <c r="M1550" s="68">
        <v>0</v>
      </c>
      <c r="N1550" s="68">
        <v>0</v>
      </c>
      <c r="O1550" s="68">
        <v>0</v>
      </c>
      <c r="P1550" s="68">
        <v>0</v>
      </c>
      <c r="Q1550" s="68">
        <v>0</v>
      </c>
      <c r="R1550" s="68">
        <v>64</v>
      </c>
      <c r="S1550" s="68">
        <v>0</v>
      </c>
      <c r="T1550" s="68">
        <v>5</v>
      </c>
      <c r="U1550" s="68">
        <v>0</v>
      </c>
      <c r="V1550" s="68">
        <v>0</v>
      </c>
      <c r="W1550" s="68">
        <v>0</v>
      </c>
      <c r="X1550" s="68">
        <v>0</v>
      </c>
      <c r="Y1550" s="68">
        <v>0</v>
      </c>
      <c r="Z1550" s="68">
        <v>0</v>
      </c>
      <c r="AA1550" s="68">
        <v>0</v>
      </c>
      <c r="AB1550" s="68">
        <v>0</v>
      </c>
      <c r="AC1550" s="68">
        <v>0</v>
      </c>
      <c r="AD1550" s="68">
        <v>3</v>
      </c>
      <c r="AE1550" s="68">
        <v>0</v>
      </c>
      <c r="AF1550" s="68">
        <v>0</v>
      </c>
      <c r="AG1550" s="68">
        <v>226</v>
      </c>
      <c r="AH1550" s="68">
        <v>0</v>
      </c>
      <c r="AI1550" s="68">
        <v>0</v>
      </c>
      <c r="AJ1550" s="68">
        <v>227</v>
      </c>
      <c r="AK1550" s="68">
        <v>0</v>
      </c>
      <c r="AL1550" s="68">
        <v>0</v>
      </c>
      <c r="AM1550" s="68">
        <v>228</v>
      </c>
      <c r="AN1550" s="68">
        <v>0</v>
      </c>
      <c r="AO1550" s="68">
        <v>0</v>
      </c>
      <c r="AP1550" s="68" t="s">
        <v>2089</v>
      </c>
      <c r="AQ1550" s="68">
        <v>1</v>
      </c>
      <c r="AR1550" s="68" t="s">
        <v>12681</v>
      </c>
      <c r="AS1550" s="68">
        <v>150</v>
      </c>
      <c r="AT1550" s="68">
        <v>4194312</v>
      </c>
      <c r="AU1550" s="68">
        <v>0</v>
      </c>
      <c r="AV1550" s="86">
        <v>2</v>
      </c>
      <c r="AX1550" s="1">
        <v>81</v>
      </c>
      <c r="AY1550" s="1">
        <v>81</v>
      </c>
      <c r="AZ1550" s="68">
        <v>10000000</v>
      </c>
      <c r="BA1550" s="68">
        <v>2</v>
      </c>
      <c r="EQ1550" s="68">
        <v>30950013</v>
      </c>
      <c r="ER1550" s="175">
        <v>1</v>
      </c>
      <c r="ES1550" s="68">
        <v>650</v>
      </c>
      <c r="ET1550" s="68">
        <v>13</v>
      </c>
      <c r="EU1550" s="68">
        <v>0</v>
      </c>
      <c r="EV1550" s="68">
        <v>150013</v>
      </c>
      <c r="EW1550" s="68" t="s">
        <v>2651</v>
      </c>
      <c r="EX1550" s="68" t="str">
        <f t="shared" si="57"/>
        <v>소형</v>
      </c>
      <c r="GE1550" s="68">
        <v>47347</v>
      </c>
      <c r="GF1550" s="68" t="s">
        <v>4281</v>
      </c>
    </row>
    <row r="1551" spans="6:188" x14ac:dyDescent="0.3">
      <c r="F1551" s="68">
        <v>88080</v>
      </c>
      <c r="G1551" s="68">
        <v>3</v>
      </c>
      <c r="H1551" s="68">
        <v>188080</v>
      </c>
      <c r="I1551" s="68">
        <v>288080</v>
      </c>
      <c r="J1551" s="68" t="s">
        <v>2090</v>
      </c>
      <c r="K1551" s="68">
        <v>0</v>
      </c>
      <c r="L1551" s="68">
        <v>150000</v>
      </c>
      <c r="M1551" s="68">
        <v>0</v>
      </c>
      <c r="N1551" s="68">
        <v>0</v>
      </c>
      <c r="O1551" s="68">
        <v>0</v>
      </c>
      <c r="P1551" s="68">
        <v>0</v>
      </c>
      <c r="Q1551" s="68">
        <v>0</v>
      </c>
      <c r="R1551" s="68">
        <v>512</v>
      </c>
      <c r="S1551" s="68">
        <v>0</v>
      </c>
      <c r="T1551" s="68">
        <v>5</v>
      </c>
      <c r="U1551" s="68">
        <v>0</v>
      </c>
      <c r="V1551" s="68">
        <v>0</v>
      </c>
      <c r="W1551" s="68">
        <v>0</v>
      </c>
      <c r="X1551" s="68">
        <v>0</v>
      </c>
      <c r="Y1551" s="68">
        <v>0</v>
      </c>
      <c r="Z1551" s="68">
        <v>0</v>
      </c>
      <c r="AA1551" s="68">
        <v>0</v>
      </c>
      <c r="AB1551" s="68">
        <v>0</v>
      </c>
      <c r="AC1551" s="68">
        <v>0</v>
      </c>
      <c r="AD1551" s="68">
        <v>6</v>
      </c>
      <c r="AE1551" s="68">
        <v>0</v>
      </c>
      <c r="AF1551" s="68">
        <v>0</v>
      </c>
      <c r="AG1551" s="68">
        <v>229</v>
      </c>
      <c r="AH1551" s="68">
        <v>0</v>
      </c>
      <c r="AI1551" s="68">
        <v>0</v>
      </c>
      <c r="AJ1551" s="68">
        <v>230</v>
      </c>
      <c r="AK1551" s="68">
        <v>0</v>
      </c>
      <c r="AL1551" s="68">
        <v>0</v>
      </c>
      <c r="AM1551" s="68">
        <v>231</v>
      </c>
      <c r="AN1551" s="68">
        <v>0</v>
      </c>
      <c r="AO1551" s="68">
        <v>0</v>
      </c>
      <c r="AP1551" s="68" t="s">
        <v>2091</v>
      </c>
      <c r="AQ1551" s="68">
        <v>1</v>
      </c>
      <c r="AR1551" s="68" t="s">
        <v>12682</v>
      </c>
      <c r="AS1551" s="68">
        <v>150</v>
      </c>
      <c r="AT1551" s="68">
        <v>4194312</v>
      </c>
      <c r="AU1551" s="68">
        <v>0</v>
      </c>
      <c r="AV1551" s="86">
        <v>2</v>
      </c>
      <c r="AX1551" s="1">
        <v>82</v>
      </c>
      <c r="AY1551" s="1">
        <v>82</v>
      </c>
      <c r="AZ1551" s="68">
        <v>10000000</v>
      </c>
      <c r="BA1551" s="68">
        <v>2</v>
      </c>
      <c r="EQ1551" s="68">
        <v>31050013</v>
      </c>
      <c r="ER1551" s="175">
        <v>1</v>
      </c>
      <c r="ES1551" s="68">
        <v>650</v>
      </c>
      <c r="ET1551" s="68">
        <v>13</v>
      </c>
      <c r="EU1551" s="68">
        <v>0</v>
      </c>
      <c r="EV1551" s="68">
        <v>150013</v>
      </c>
      <c r="EW1551" s="68" t="s">
        <v>2651</v>
      </c>
      <c r="EX1551" s="68" t="str">
        <f t="shared" si="57"/>
        <v>소형</v>
      </c>
      <c r="GE1551" s="68">
        <v>47348</v>
      </c>
      <c r="GF1551" s="68" t="s">
        <v>5093</v>
      </c>
    </row>
    <row r="1552" spans="6:188" x14ac:dyDescent="0.3">
      <c r="F1552" s="68">
        <v>88081</v>
      </c>
      <c r="G1552" s="68">
        <v>3</v>
      </c>
      <c r="H1552" s="68">
        <v>188081</v>
      </c>
      <c r="I1552" s="68">
        <v>288081</v>
      </c>
      <c r="J1552" s="68" t="s">
        <v>2092</v>
      </c>
      <c r="K1552" s="68">
        <v>0</v>
      </c>
      <c r="L1552" s="68">
        <v>150000</v>
      </c>
      <c r="M1552" s="68">
        <v>0</v>
      </c>
      <c r="N1552" s="68">
        <v>0</v>
      </c>
      <c r="O1552" s="68">
        <v>0</v>
      </c>
      <c r="P1552" s="68">
        <v>0</v>
      </c>
      <c r="Q1552" s="68">
        <v>0</v>
      </c>
      <c r="R1552" s="68">
        <v>63</v>
      </c>
      <c r="S1552" s="68">
        <v>0</v>
      </c>
      <c r="T1552" s="68">
        <v>5</v>
      </c>
      <c r="U1552" s="68">
        <v>0</v>
      </c>
      <c r="V1552" s="68">
        <v>0</v>
      </c>
      <c r="W1552" s="68">
        <v>0</v>
      </c>
      <c r="X1552" s="68">
        <v>0</v>
      </c>
      <c r="Y1552" s="68">
        <v>0</v>
      </c>
      <c r="Z1552" s="68">
        <v>0</v>
      </c>
      <c r="AA1552" s="68">
        <v>0</v>
      </c>
      <c r="AB1552" s="68">
        <v>0</v>
      </c>
      <c r="AC1552" s="68">
        <v>0</v>
      </c>
      <c r="AD1552" s="68">
        <v>1</v>
      </c>
      <c r="AE1552" s="68">
        <v>0</v>
      </c>
      <c r="AF1552" s="68">
        <v>0</v>
      </c>
      <c r="AG1552" s="68">
        <v>232</v>
      </c>
      <c r="AH1552" s="68">
        <v>0</v>
      </c>
      <c r="AI1552" s="68">
        <v>0</v>
      </c>
      <c r="AJ1552" s="68">
        <v>233</v>
      </c>
      <c r="AK1552" s="68">
        <v>0</v>
      </c>
      <c r="AL1552" s="68">
        <v>0</v>
      </c>
      <c r="AM1552" s="68">
        <v>0</v>
      </c>
      <c r="AN1552" s="68">
        <v>0</v>
      </c>
      <c r="AO1552" s="68">
        <v>0</v>
      </c>
      <c r="AP1552" s="68" t="s">
        <v>2093</v>
      </c>
      <c r="AQ1552" s="68">
        <v>1</v>
      </c>
      <c r="AR1552" s="68" t="s">
        <v>12206</v>
      </c>
      <c r="AS1552" s="68">
        <v>150</v>
      </c>
      <c r="AT1552" s="68">
        <v>4194312</v>
      </c>
      <c r="AU1552" s="68">
        <v>0</v>
      </c>
      <c r="AV1552" s="86">
        <v>2</v>
      </c>
      <c r="AX1552" s="1">
        <v>83</v>
      </c>
      <c r="AY1552" s="1">
        <v>83</v>
      </c>
      <c r="AZ1552" s="68">
        <v>10000000</v>
      </c>
      <c r="BA1552" s="68">
        <v>2</v>
      </c>
      <c r="EQ1552" s="68">
        <v>31150013</v>
      </c>
      <c r="ER1552" s="175">
        <v>1</v>
      </c>
      <c r="ES1552" s="68">
        <v>650</v>
      </c>
      <c r="ET1552" s="68">
        <v>13</v>
      </c>
      <c r="EU1552" s="68">
        <v>0</v>
      </c>
      <c r="EV1552" s="68">
        <v>150013</v>
      </c>
      <c r="EW1552" s="68" t="s">
        <v>2651</v>
      </c>
      <c r="EX1552" s="68" t="str">
        <f t="shared" si="57"/>
        <v>소형</v>
      </c>
      <c r="GE1552" s="68">
        <v>47400</v>
      </c>
      <c r="GF1552" s="68" t="s">
        <v>5094</v>
      </c>
    </row>
    <row r="1553" spans="6:188" x14ac:dyDescent="0.3">
      <c r="F1553" s="68">
        <v>88082</v>
      </c>
      <c r="G1553" s="68">
        <v>3</v>
      </c>
      <c r="H1553" s="68">
        <v>188082</v>
      </c>
      <c r="I1553" s="68">
        <v>288082</v>
      </c>
      <c r="J1553" s="68" t="s">
        <v>2094</v>
      </c>
      <c r="K1553" s="68">
        <v>0</v>
      </c>
      <c r="L1553" s="68">
        <v>150000</v>
      </c>
      <c r="M1553" s="68">
        <v>0</v>
      </c>
      <c r="N1553" s="68">
        <v>0</v>
      </c>
      <c r="O1553" s="68">
        <v>0</v>
      </c>
      <c r="P1553" s="68">
        <v>0</v>
      </c>
      <c r="Q1553" s="68">
        <v>0</v>
      </c>
      <c r="R1553" s="68">
        <v>1024</v>
      </c>
      <c r="S1553" s="68">
        <v>0</v>
      </c>
      <c r="T1553" s="68">
        <v>5</v>
      </c>
      <c r="U1553" s="68">
        <v>0</v>
      </c>
      <c r="V1553" s="68">
        <v>0</v>
      </c>
      <c r="W1553" s="68">
        <v>0</v>
      </c>
      <c r="X1553" s="68">
        <v>0</v>
      </c>
      <c r="Y1553" s="68">
        <v>0</v>
      </c>
      <c r="Z1553" s="68">
        <v>0</v>
      </c>
      <c r="AA1553" s="68">
        <v>0</v>
      </c>
      <c r="AB1553" s="68">
        <v>0</v>
      </c>
      <c r="AC1553" s="68">
        <v>0</v>
      </c>
      <c r="AD1553" s="68">
        <v>7</v>
      </c>
      <c r="AE1553" s="68">
        <v>0</v>
      </c>
      <c r="AF1553" s="68">
        <v>0</v>
      </c>
      <c r="AG1553" s="68">
        <v>234</v>
      </c>
      <c r="AH1553" s="68">
        <v>0</v>
      </c>
      <c r="AI1553" s="68">
        <v>0</v>
      </c>
      <c r="AJ1553" s="68">
        <v>235</v>
      </c>
      <c r="AK1553" s="68">
        <v>0</v>
      </c>
      <c r="AL1553" s="68">
        <v>0</v>
      </c>
      <c r="AM1553" s="68">
        <v>0</v>
      </c>
      <c r="AN1553" s="68">
        <v>0</v>
      </c>
      <c r="AO1553" s="68">
        <v>0</v>
      </c>
      <c r="AP1553" s="68" t="s">
        <v>2095</v>
      </c>
      <c r="AQ1553" s="68">
        <v>1</v>
      </c>
      <c r="AR1553" s="68" t="s">
        <v>12683</v>
      </c>
      <c r="AS1553" s="68">
        <v>150</v>
      </c>
      <c r="AT1553" s="68">
        <v>4194312</v>
      </c>
      <c r="AU1553" s="68">
        <v>0</v>
      </c>
      <c r="AV1553" s="86">
        <v>2</v>
      </c>
      <c r="AX1553" s="1">
        <v>84</v>
      </c>
      <c r="AY1553" s="1">
        <v>84</v>
      </c>
      <c r="AZ1553" s="68">
        <v>10000000</v>
      </c>
      <c r="BA1553" s="68">
        <v>2</v>
      </c>
      <c r="EQ1553" s="68">
        <v>31250013</v>
      </c>
      <c r="ER1553" s="175">
        <v>1</v>
      </c>
      <c r="ES1553" s="68">
        <v>650</v>
      </c>
      <c r="ET1553" s="68">
        <v>13</v>
      </c>
      <c r="EU1553" s="68">
        <v>0</v>
      </c>
      <c r="EV1553" s="68">
        <v>150013</v>
      </c>
      <c r="EW1553" s="68" t="s">
        <v>2651</v>
      </c>
      <c r="EX1553" s="68" t="str">
        <f t="shared" si="57"/>
        <v>소형</v>
      </c>
      <c r="GE1553" s="68">
        <v>47401</v>
      </c>
      <c r="GF1553" s="68" t="s">
        <v>5095</v>
      </c>
    </row>
    <row r="1554" spans="6:188" x14ac:dyDescent="0.3">
      <c r="F1554" s="68">
        <v>88083</v>
      </c>
      <c r="G1554" s="68">
        <v>3</v>
      </c>
      <c r="H1554" s="68">
        <v>188083</v>
      </c>
      <c r="I1554" s="68">
        <v>288083</v>
      </c>
      <c r="J1554" s="68" t="s">
        <v>2096</v>
      </c>
      <c r="K1554" s="68">
        <v>0</v>
      </c>
      <c r="L1554" s="68">
        <v>150000</v>
      </c>
      <c r="M1554" s="68">
        <v>0</v>
      </c>
      <c r="N1554" s="68">
        <v>0</v>
      </c>
      <c r="O1554" s="68">
        <v>0</v>
      </c>
      <c r="P1554" s="68">
        <v>0</v>
      </c>
      <c r="Q1554" s="68">
        <v>0</v>
      </c>
      <c r="R1554" s="68">
        <v>64</v>
      </c>
      <c r="S1554" s="68">
        <v>0</v>
      </c>
      <c r="T1554" s="68">
        <v>5</v>
      </c>
      <c r="U1554" s="68">
        <v>0</v>
      </c>
      <c r="V1554" s="68">
        <v>0</v>
      </c>
      <c r="W1554" s="68">
        <v>0</v>
      </c>
      <c r="X1554" s="68">
        <v>0</v>
      </c>
      <c r="Y1554" s="68">
        <v>0</v>
      </c>
      <c r="Z1554" s="68">
        <v>0</v>
      </c>
      <c r="AA1554" s="68">
        <v>0</v>
      </c>
      <c r="AB1554" s="68">
        <v>0</v>
      </c>
      <c r="AC1554" s="68">
        <v>0</v>
      </c>
      <c r="AD1554" s="68">
        <v>3</v>
      </c>
      <c r="AE1554" s="68">
        <v>0</v>
      </c>
      <c r="AF1554" s="68">
        <v>0</v>
      </c>
      <c r="AG1554" s="68">
        <v>236</v>
      </c>
      <c r="AH1554" s="68">
        <v>0</v>
      </c>
      <c r="AI1554" s="68">
        <v>0</v>
      </c>
      <c r="AJ1554" s="68">
        <v>237</v>
      </c>
      <c r="AK1554" s="68">
        <v>0</v>
      </c>
      <c r="AL1554" s="68">
        <v>0</v>
      </c>
      <c r="AM1554" s="68">
        <v>0</v>
      </c>
      <c r="AN1554" s="68">
        <v>0</v>
      </c>
      <c r="AO1554" s="68">
        <v>0</v>
      </c>
      <c r="AP1554" s="68" t="s">
        <v>2097</v>
      </c>
      <c r="AQ1554" s="68">
        <v>1</v>
      </c>
      <c r="AR1554" s="68" t="s">
        <v>12186</v>
      </c>
      <c r="AS1554" s="68">
        <v>150</v>
      </c>
      <c r="AT1554" s="68">
        <v>4194312</v>
      </c>
      <c r="AU1554" s="68">
        <v>0</v>
      </c>
      <c r="AV1554" s="86">
        <v>2</v>
      </c>
      <c r="AX1554" s="1">
        <v>85</v>
      </c>
      <c r="AY1554" s="1">
        <v>85</v>
      </c>
      <c r="AZ1554" s="68">
        <v>10000000</v>
      </c>
      <c r="BA1554" s="68">
        <v>2</v>
      </c>
      <c r="EQ1554" s="68">
        <v>10150014</v>
      </c>
      <c r="ER1554" s="175">
        <v>1</v>
      </c>
      <c r="ES1554" s="68">
        <v>650</v>
      </c>
      <c r="ET1554" s="68">
        <v>14</v>
      </c>
      <c r="EU1554" s="68">
        <v>0</v>
      </c>
      <c r="EV1554" s="68">
        <v>150014</v>
      </c>
      <c r="EW1554" s="68" t="s">
        <v>2652</v>
      </c>
      <c r="EX1554" s="68" t="str">
        <f t="shared" si="57"/>
        <v>소형</v>
      </c>
      <c r="GE1554" s="68">
        <v>47402</v>
      </c>
      <c r="GF1554" s="68" t="s">
        <v>5096</v>
      </c>
    </row>
    <row r="1555" spans="6:188" x14ac:dyDescent="0.3">
      <c r="F1555" s="68">
        <v>88084</v>
      </c>
      <c r="G1555" s="68">
        <v>3</v>
      </c>
      <c r="H1555" s="68">
        <v>188084</v>
      </c>
      <c r="I1555" s="68">
        <v>288084</v>
      </c>
      <c r="J1555" s="68" t="s">
        <v>2098</v>
      </c>
      <c r="K1555" s="68">
        <v>0</v>
      </c>
      <c r="L1555" s="68">
        <v>150000</v>
      </c>
      <c r="M1555" s="68">
        <v>0</v>
      </c>
      <c r="N1555" s="68">
        <v>0</v>
      </c>
      <c r="O1555" s="68">
        <v>0</v>
      </c>
      <c r="P1555" s="68">
        <v>0</v>
      </c>
      <c r="Q1555" s="68">
        <v>0</v>
      </c>
      <c r="R1555" s="68">
        <v>256</v>
      </c>
      <c r="S1555" s="68">
        <v>0</v>
      </c>
      <c r="T1555" s="68">
        <v>5</v>
      </c>
      <c r="U1555" s="68">
        <v>0</v>
      </c>
      <c r="V1555" s="68">
        <v>0</v>
      </c>
      <c r="W1555" s="68">
        <v>0</v>
      </c>
      <c r="X1555" s="68">
        <v>0</v>
      </c>
      <c r="Y1555" s="68">
        <v>0</v>
      </c>
      <c r="Z1555" s="68">
        <v>0</v>
      </c>
      <c r="AA1555" s="68">
        <v>0</v>
      </c>
      <c r="AB1555" s="68">
        <v>0</v>
      </c>
      <c r="AC1555" s="68">
        <v>0</v>
      </c>
      <c r="AD1555" s="68">
        <v>5</v>
      </c>
      <c r="AE1555" s="68">
        <v>0</v>
      </c>
      <c r="AF1555" s="68">
        <v>0</v>
      </c>
      <c r="AG1555" s="68">
        <v>238</v>
      </c>
      <c r="AH1555" s="68">
        <v>0</v>
      </c>
      <c r="AI1555" s="68">
        <v>0</v>
      </c>
      <c r="AJ1555" s="68">
        <v>239</v>
      </c>
      <c r="AK1555" s="68">
        <v>0</v>
      </c>
      <c r="AL1555" s="68">
        <v>0</v>
      </c>
      <c r="AM1555" s="68">
        <v>240</v>
      </c>
      <c r="AN1555" s="68">
        <v>0</v>
      </c>
      <c r="AO1555" s="68">
        <v>0</v>
      </c>
      <c r="AP1555" s="68" t="s">
        <v>2099</v>
      </c>
      <c r="AQ1555" s="68">
        <v>1</v>
      </c>
      <c r="AR1555" s="68" t="s">
        <v>12684</v>
      </c>
      <c r="AS1555" s="68">
        <v>150</v>
      </c>
      <c r="AT1555" s="68">
        <v>4194312</v>
      </c>
      <c r="AU1555" s="68">
        <v>0</v>
      </c>
      <c r="AV1555" s="86">
        <v>2</v>
      </c>
      <c r="AX1555" s="1">
        <v>86</v>
      </c>
      <c r="AY1555" s="1">
        <v>86</v>
      </c>
      <c r="AZ1555" s="68">
        <v>10000000</v>
      </c>
      <c r="BA1555" s="68">
        <v>2</v>
      </c>
      <c r="EQ1555" s="68">
        <v>10250014</v>
      </c>
      <c r="ER1555" s="175">
        <v>1</v>
      </c>
      <c r="ES1555" s="68">
        <v>650</v>
      </c>
      <c r="ET1555" s="68">
        <v>14</v>
      </c>
      <c r="EU1555" s="68">
        <v>0</v>
      </c>
      <c r="EV1555" s="68">
        <v>150014</v>
      </c>
      <c r="EW1555" s="68" t="s">
        <v>2652</v>
      </c>
      <c r="EX1555" s="68" t="str">
        <f t="shared" si="57"/>
        <v>소형</v>
      </c>
      <c r="GE1555" s="68">
        <v>47403</v>
      </c>
      <c r="GF1555" s="68" t="s">
        <v>5097</v>
      </c>
    </row>
    <row r="1556" spans="6:188" x14ac:dyDescent="0.3">
      <c r="F1556" s="68">
        <v>88085</v>
      </c>
      <c r="G1556" s="68">
        <v>3</v>
      </c>
      <c r="H1556" s="68">
        <v>188085</v>
      </c>
      <c r="I1556" s="68">
        <v>288085</v>
      </c>
      <c r="J1556" s="68" t="s">
        <v>2100</v>
      </c>
      <c r="K1556" s="68">
        <v>0</v>
      </c>
      <c r="L1556" s="68">
        <v>150000</v>
      </c>
      <c r="M1556" s="68">
        <v>0</v>
      </c>
      <c r="N1556" s="68">
        <v>0</v>
      </c>
      <c r="O1556" s="68">
        <v>0</v>
      </c>
      <c r="P1556" s="68">
        <v>0</v>
      </c>
      <c r="Q1556" s="68">
        <v>0</v>
      </c>
      <c r="R1556" s="68">
        <v>64</v>
      </c>
      <c r="S1556" s="68">
        <v>0</v>
      </c>
      <c r="T1556" s="68">
        <v>5</v>
      </c>
      <c r="U1556" s="68">
        <v>0</v>
      </c>
      <c r="V1556" s="68">
        <v>0</v>
      </c>
      <c r="W1556" s="68">
        <v>0</v>
      </c>
      <c r="X1556" s="68">
        <v>0</v>
      </c>
      <c r="Y1556" s="68">
        <v>0</v>
      </c>
      <c r="Z1556" s="68">
        <v>0</v>
      </c>
      <c r="AA1556" s="68">
        <v>0</v>
      </c>
      <c r="AB1556" s="68">
        <v>0</v>
      </c>
      <c r="AC1556" s="68">
        <v>0</v>
      </c>
      <c r="AD1556" s="68">
        <v>3</v>
      </c>
      <c r="AE1556" s="68">
        <v>0</v>
      </c>
      <c r="AF1556" s="68">
        <v>0</v>
      </c>
      <c r="AG1556" s="68">
        <v>241</v>
      </c>
      <c r="AH1556" s="68">
        <v>0</v>
      </c>
      <c r="AI1556" s="68">
        <v>0</v>
      </c>
      <c r="AJ1556" s="68">
        <v>0</v>
      </c>
      <c r="AK1556" s="68">
        <v>0</v>
      </c>
      <c r="AL1556" s="68">
        <v>0</v>
      </c>
      <c r="AM1556" s="68">
        <v>0</v>
      </c>
      <c r="AN1556" s="68">
        <v>0</v>
      </c>
      <c r="AO1556" s="68">
        <v>0</v>
      </c>
      <c r="AP1556" s="68" t="s">
        <v>2101</v>
      </c>
      <c r="AQ1556" s="68">
        <v>1</v>
      </c>
      <c r="AR1556" s="68" t="s">
        <v>12246</v>
      </c>
      <c r="AS1556" s="68">
        <v>150</v>
      </c>
      <c r="AT1556" s="68">
        <v>4194312</v>
      </c>
      <c r="AU1556" s="68">
        <v>0</v>
      </c>
      <c r="AV1556" s="86">
        <v>2</v>
      </c>
      <c r="AX1556" s="1">
        <v>87</v>
      </c>
      <c r="AY1556" s="1">
        <v>87</v>
      </c>
      <c r="AZ1556" s="68">
        <v>10000000</v>
      </c>
      <c r="BA1556" s="68">
        <v>2</v>
      </c>
      <c r="EQ1556" s="68">
        <v>10350014</v>
      </c>
      <c r="ER1556" s="175">
        <v>1</v>
      </c>
      <c r="ES1556" s="68">
        <v>650</v>
      </c>
      <c r="ET1556" s="68">
        <v>14</v>
      </c>
      <c r="EU1556" s="68">
        <v>0</v>
      </c>
      <c r="EV1556" s="68">
        <v>150014</v>
      </c>
      <c r="EW1556" s="68" t="s">
        <v>2652</v>
      </c>
      <c r="EX1556" s="68" t="str">
        <f t="shared" si="57"/>
        <v>소형</v>
      </c>
      <c r="GE1556" s="68">
        <v>47404</v>
      </c>
      <c r="GF1556" s="68" t="s">
        <v>5098</v>
      </c>
    </row>
    <row r="1557" spans="6:188" x14ac:dyDescent="0.3">
      <c r="F1557" s="68">
        <v>88086</v>
      </c>
      <c r="G1557" s="68">
        <v>3</v>
      </c>
      <c r="H1557" s="68">
        <v>188086</v>
      </c>
      <c r="I1557" s="68">
        <v>288086</v>
      </c>
      <c r="J1557" s="68" t="s">
        <v>2102</v>
      </c>
      <c r="K1557" s="68">
        <v>0</v>
      </c>
      <c r="L1557" s="68">
        <v>150000</v>
      </c>
      <c r="M1557" s="68">
        <v>0</v>
      </c>
      <c r="N1557" s="68">
        <v>0</v>
      </c>
      <c r="O1557" s="68">
        <v>0</v>
      </c>
      <c r="P1557" s="68">
        <v>0</v>
      </c>
      <c r="Q1557" s="68">
        <v>0</v>
      </c>
      <c r="R1557" s="68">
        <v>63</v>
      </c>
      <c r="S1557" s="68">
        <v>0</v>
      </c>
      <c r="T1557" s="68">
        <v>5</v>
      </c>
      <c r="U1557" s="68">
        <v>0</v>
      </c>
      <c r="V1557" s="68">
        <v>0</v>
      </c>
      <c r="W1557" s="68">
        <v>0</v>
      </c>
      <c r="X1557" s="68">
        <v>0</v>
      </c>
      <c r="Y1557" s="68">
        <v>0</v>
      </c>
      <c r="Z1557" s="68">
        <v>0</v>
      </c>
      <c r="AA1557" s="68">
        <v>0</v>
      </c>
      <c r="AB1557" s="68">
        <v>0</v>
      </c>
      <c r="AC1557" s="68">
        <v>0</v>
      </c>
      <c r="AD1557" s="68">
        <v>1</v>
      </c>
      <c r="AE1557" s="68">
        <v>0</v>
      </c>
      <c r="AF1557" s="68">
        <v>0</v>
      </c>
      <c r="AG1557" s="68">
        <v>244</v>
      </c>
      <c r="AH1557" s="68">
        <v>0</v>
      </c>
      <c r="AI1557" s="68">
        <v>0</v>
      </c>
      <c r="AJ1557" s="68">
        <v>0</v>
      </c>
      <c r="AK1557" s="68">
        <v>0</v>
      </c>
      <c r="AL1557" s="68">
        <v>0</v>
      </c>
      <c r="AM1557" s="68">
        <v>0</v>
      </c>
      <c r="AN1557" s="68">
        <v>0</v>
      </c>
      <c r="AO1557" s="68">
        <v>0</v>
      </c>
      <c r="AP1557" s="68" t="s">
        <v>2103</v>
      </c>
      <c r="AQ1557" s="68">
        <v>1</v>
      </c>
      <c r="AR1557" s="68" t="s">
        <v>12685</v>
      </c>
      <c r="AS1557" s="68">
        <v>150</v>
      </c>
      <c r="AT1557" s="68">
        <v>4194312</v>
      </c>
      <c r="AU1557" s="68">
        <v>0</v>
      </c>
      <c r="AV1557" s="86">
        <v>2</v>
      </c>
      <c r="AX1557" s="1">
        <v>88</v>
      </c>
      <c r="AY1557" s="1">
        <v>88</v>
      </c>
      <c r="AZ1557" s="68">
        <v>10000000</v>
      </c>
      <c r="BA1557" s="68">
        <v>2</v>
      </c>
      <c r="EQ1557" s="68">
        <v>10450014</v>
      </c>
      <c r="ER1557" s="175">
        <v>1</v>
      </c>
      <c r="ES1557" s="68">
        <v>650</v>
      </c>
      <c r="ET1557" s="68">
        <v>14</v>
      </c>
      <c r="EU1557" s="68">
        <v>0</v>
      </c>
      <c r="EV1557" s="68">
        <v>150014</v>
      </c>
      <c r="EW1557" s="68" t="s">
        <v>2652</v>
      </c>
      <c r="EX1557" s="68" t="str">
        <f t="shared" si="57"/>
        <v>소형</v>
      </c>
      <c r="GE1557" s="68">
        <v>47405</v>
      </c>
      <c r="GF1557" s="68" t="s">
        <v>5099</v>
      </c>
    </row>
    <row r="1558" spans="6:188" x14ac:dyDescent="0.3">
      <c r="F1558" s="68">
        <v>88087</v>
      </c>
      <c r="G1558" s="68">
        <v>3</v>
      </c>
      <c r="H1558" s="68">
        <v>188087</v>
      </c>
      <c r="I1558" s="68">
        <v>288087</v>
      </c>
      <c r="J1558" s="68" t="s">
        <v>2104</v>
      </c>
      <c r="K1558" s="68">
        <v>0</v>
      </c>
      <c r="L1558" s="68">
        <v>10000</v>
      </c>
      <c r="M1558" s="68">
        <v>0</v>
      </c>
      <c r="N1558" s="68">
        <v>0</v>
      </c>
      <c r="O1558" s="68">
        <v>0</v>
      </c>
      <c r="P1558" s="68">
        <v>0</v>
      </c>
      <c r="Q1558" s="68">
        <v>0</v>
      </c>
      <c r="R1558" s="68">
        <v>512</v>
      </c>
      <c r="S1558" s="68">
        <v>0</v>
      </c>
      <c r="T1558" s="68">
        <v>1</v>
      </c>
      <c r="U1558" s="68">
        <v>0</v>
      </c>
      <c r="V1558" s="68">
        <v>0</v>
      </c>
      <c r="W1558" s="68">
        <v>0</v>
      </c>
      <c r="X1558" s="68">
        <v>0</v>
      </c>
      <c r="Y1558" s="68">
        <v>0</v>
      </c>
      <c r="Z1558" s="68">
        <v>0</v>
      </c>
      <c r="AA1558" s="68">
        <v>0</v>
      </c>
      <c r="AB1558" s="68">
        <v>0</v>
      </c>
      <c r="AC1558" s="68">
        <v>0</v>
      </c>
      <c r="AD1558" s="68">
        <v>6</v>
      </c>
      <c r="AE1558" s="68">
        <v>0</v>
      </c>
      <c r="AF1558" s="68">
        <v>0</v>
      </c>
      <c r="AG1558" s="68">
        <v>245</v>
      </c>
      <c r="AH1558" s="68">
        <v>0</v>
      </c>
      <c r="AI1558" s="68">
        <v>0</v>
      </c>
      <c r="AJ1558" s="68">
        <v>246</v>
      </c>
      <c r="AK1558" s="68">
        <v>0</v>
      </c>
      <c r="AL1558" s="68">
        <v>0</v>
      </c>
      <c r="AM1558" s="68">
        <v>0</v>
      </c>
      <c r="AN1558" s="68">
        <v>0</v>
      </c>
      <c r="AO1558" s="68">
        <v>0</v>
      </c>
      <c r="AP1558" s="68" t="s">
        <v>2105</v>
      </c>
      <c r="AQ1558" s="68">
        <v>1</v>
      </c>
      <c r="AR1558" s="68" t="s">
        <v>12330</v>
      </c>
      <c r="AS1558" s="68">
        <v>150</v>
      </c>
      <c r="AT1558" s="68">
        <v>4194312</v>
      </c>
      <c r="AU1558" s="68">
        <v>0</v>
      </c>
      <c r="AV1558" s="86">
        <v>2</v>
      </c>
      <c r="AX1558" s="1">
        <v>89</v>
      </c>
      <c r="AY1558" s="1">
        <v>89</v>
      </c>
      <c r="AZ1558" s="68">
        <v>100000</v>
      </c>
      <c r="BA1558" s="68">
        <v>2</v>
      </c>
      <c r="EQ1558" s="68">
        <v>10550014</v>
      </c>
      <c r="ER1558" s="175">
        <v>1</v>
      </c>
      <c r="ES1558" s="68">
        <v>650</v>
      </c>
      <c r="ET1558" s="68">
        <v>14</v>
      </c>
      <c r="EU1558" s="68">
        <v>0</v>
      </c>
      <c r="EV1558" s="68">
        <v>150014</v>
      </c>
      <c r="EW1558" s="68" t="s">
        <v>2652</v>
      </c>
      <c r="EX1558" s="68" t="str">
        <f t="shared" si="57"/>
        <v>소형</v>
      </c>
      <c r="GE1558" s="68">
        <v>47406</v>
      </c>
      <c r="GF1558" s="68" t="s">
        <v>5100</v>
      </c>
    </row>
    <row r="1559" spans="6:188" x14ac:dyDescent="0.3">
      <c r="F1559" s="68">
        <v>88088</v>
      </c>
      <c r="G1559" s="68">
        <v>3</v>
      </c>
      <c r="H1559" s="68">
        <v>188088</v>
      </c>
      <c r="I1559" s="68">
        <v>288088</v>
      </c>
      <c r="J1559" s="68" t="s">
        <v>2106</v>
      </c>
      <c r="K1559" s="68">
        <v>0</v>
      </c>
      <c r="L1559" s="68">
        <v>60000</v>
      </c>
      <c r="M1559" s="68">
        <v>0</v>
      </c>
      <c r="N1559" s="68">
        <v>0</v>
      </c>
      <c r="O1559" s="68">
        <v>0</v>
      </c>
      <c r="P1559" s="68">
        <v>0</v>
      </c>
      <c r="Q1559" s="68">
        <v>0</v>
      </c>
      <c r="R1559" s="68">
        <v>256</v>
      </c>
      <c r="S1559" s="68">
        <v>0</v>
      </c>
      <c r="T1559" s="68">
        <v>3</v>
      </c>
      <c r="U1559" s="68">
        <v>0</v>
      </c>
      <c r="V1559" s="68">
        <v>0</v>
      </c>
      <c r="W1559" s="68">
        <v>0</v>
      </c>
      <c r="X1559" s="68">
        <v>0</v>
      </c>
      <c r="Y1559" s="68">
        <v>0</v>
      </c>
      <c r="Z1559" s="68">
        <v>0</v>
      </c>
      <c r="AA1559" s="68">
        <v>0</v>
      </c>
      <c r="AB1559" s="68">
        <v>0</v>
      </c>
      <c r="AC1559" s="68">
        <v>0</v>
      </c>
      <c r="AD1559" s="68">
        <v>5</v>
      </c>
      <c r="AE1559" s="68">
        <v>0</v>
      </c>
      <c r="AF1559" s="68">
        <v>0</v>
      </c>
      <c r="AG1559" s="68">
        <v>247</v>
      </c>
      <c r="AH1559" s="68">
        <v>0</v>
      </c>
      <c r="AI1559" s="68">
        <v>0</v>
      </c>
      <c r="AJ1559" s="68">
        <v>248</v>
      </c>
      <c r="AK1559" s="68">
        <v>0</v>
      </c>
      <c r="AL1559" s="68">
        <v>0</v>
      </c>
      <c r="AM1559" s="68">
        <v>0</v>
      </c>
      <c r="AN1559" s="68">
        <v>0</v>
      </c>
      <c r="AO1559" s="68">
        <v>0</v>
      </c>
      <c r="AP1559" s="68" t="s">
        <v>2107</v>
      </c>
      <c r="AQ1559" s="68">
        <v>1</v>
      </c>
      <c r="AR1559" s="68" t="s">
        <v>12174</v>
      </c>
      <c r="AS1559" s="68">
        <v>150</v>
      </c>
      <c r="AT1559" s="68">
        <v>4194344</v>
      </c>
      <c r="AU1559" s="68">
        <v>0</v>
      </c>
      <c r="AV1559" s="86">
        <v>2</v>
      </c>
      <c r="AX1559" s="1">
        <v>90</v>
      </c>
      <c r="AY1559" s="1">
        <v>90</v>
      </c>
      <c r="AZ1559" s="68">
        <v>1250000</v>
      </c>
      <c r="BA1559" s="68">
        <v>2</v>
      </c>
      <c r="EQ1559" s="68">
        <v>10650014</v>
      </c>
      <c r="ER1559" s="175">
        <v>1</v>
      </c>
      <c r="ES1559" s="68">
        <v>650</v>
      </c>
      <c r="ET1559" s="68">
        <v>14</v>
      </c>
      <c r="EU1559" s="68">
        <v>0</v>
      </c>
      <c r="EV1559" s="68">
        <v>150014</v>
      </c>
      <c r="EW1559" s="68" t="s">
        <v>2652</v>
      </c>
      <c r="EX1559" s="68" t="str">
        <f t="shared" si="57"/>
        <v>소형</v>
      </c>
      <c r="GE1559" s="68">
        <v>47407</v>
      </c>
      <c r="GF1559" s="68" t="s">
        <v>5101</v>
      </c>
    </row>
    <row r="1560" spans="6:188" x14ac:dyDescent="0.3">
      <c r="F1560" s="68">
        <v>88089</v>
      </c>
      <c r="G1560" s="68">
        <v>3</v>
      </c>
      <c r="H1560" s="68">
        <v>188089</v>
      </c>
      <c r="I1560" s="68">
        <v>288089</v>
      </c>
      <c r="J1560" s="68" t="s">
        <v>2108</v>
      </c>
      <c r="K1560" s="68">
        <v>0</v>
      </c>
      <c r="L1560" s="68">
        <v>100000</v>
      </c>
      <c r="M1560" s="68">
        <v>0</v>
      </c>
      <c r="N1560" s="68">
        <v>0</v>
      </c>
      <c r="O1560" s="68">
        <v>0</v>
      </c>
      <c r="P1560" s="68">
        <v>0</v>
      </c>
      <c r="Q1560" s="68">
        <v>0</v>
      </c>
      <c r="R1560" s="68">
        <v>256</v>
      </c>
      <c r="S1560" s="68">
        <v>0</v>
      </c>
      <c r="T1560" s="68">
        <v>4</v>
      </c>
      <c r="U1560" s="68">
        <v>0</v>
      </c>
      <c r="V1560" s="68">
        <v>0</v>
      </c>
      <c r="W1560" s="68">
        <v>0</v>
      </c>
      <c r="X1560" s="68">
        <v>0</v>
      </c>
      <c r="Y1560" s="68">
        <v>0</v>
      </c>
      <c r="Z1560" s="68">
        <v>0</v>
      </c>
      <c r="AA1560" s="68">
        <v>0</v>
      </c>
      <c r="AB1560" s="68">
        <v>0</v>
      </c>
      <c r="AC1560" s="68">
        <v>0</v>
      </c>
      <c r="AD1560" s="68">
        <v>5</v>
      </c>
      <c r="AE1560" s="68">
        <v>0</v>
      </c>
      <c r="AF1560" s="68">
        <v>0</v>
      </c>
      <c r="AG1560" s="68">
        <v>249</v>
      </c>
      <c r="AH1560" s="68">
        <v>0</v>
      </c>
      <c r="AI1560" s="68">
        <v>0</v>
      </c>
      <c r="AJ1560" s="68">
        <v>250</v>
      </c>
      <c r="AK1560" s="68">
        <v>0</v>
      </c>
      <c r="AL1560" s="68">
        <v>0</v>
      </c>
      <c r="AM1560" s="68">
        <v>251</v>
      </c>
      <c r="AN1560" s="68">
        <v>0</v>
      </c>
      <c r="AO1560" s="68">
        <v>0</v>
      </c>
      <c r="AP1560" s="68" t="s">
        <v>2109</v>
      </c>
      <c r="AQ1560" s="68">
        <v>1</v>
      </c>
      <c r="AR1560" s="68" t="s">
        <v>12170</v>
      </c>
      <c r="AS1560" s="68">
        <v>150</v>
      </c>
      <c r="AT1560" s="68">
        <v>4194344</v>
      </c>
      <c r="AU1560" s="68">
        <v>0</v>
      </c>
      <c r="AV1560" s="86">
        <v>2</v>
      </c>
      <c r="AX1560" s="1">
        <v>91</v>
      </c>
      <c r="AY1560" s="1">
        <v>91</v>
      </c>
      <c r="AZ1560" s="68">
        <v>2000000</v>
      </c>
      <c r="BA1560" s="68">
        <v>2</v>
      </c>
      <c r="EQ1560" s="68">
        <v>10750014</v>
      </c>
      <c r="ER1560" s="175">
        <v>1</v>
      </c>
      <c r="ES1560" s="68">
        <v>650</v>
      </c>
      <c r="ET1560" s="68">
        <v>14</v>
      </c>
      <c r="EU1560" s="68">
        <v>0</v>
      </c>
      <c r="EV1560" s="68">
        <v>150014</v>
      </c>
      <c r="EW1560" s="68" t="s">
        <v>2652</v>
      </c>
      <c r="EX1560" s="68" t="str">
        <f t="shared" si="57"/>
        <v>소형</v>
      </c>
      <c r="GE1560" s="68">
        <v>47408</v>
      </c>
      <c r="GF1560" s="68" t="s">
        <v>5102</v>
      </c>
    </row>
    <row r="1561" spans="6:188" x14ac:dyDescent="0.3">
      <c r="F1561" s="68">
        <v>88090</v>
      </c>
      <c r="G1561" s="68">
        <v>3</v>
      </c>
      <c r="H1561" s="68">
        <v>188090</v>
      </c>
      <c r="I1561" s="68">
        <v>288090</v>
      </c>
      <c r="J1561" s="68" t="s">
        <v>2110</v>
      </c>
      <c r="K1561" s="68">
        <v>0</v>
      </c>
      <c r="L1561" s="68">
        <v>150000</v>
      </c>
      <c r="M1561" s="68">
        <v>0</v>
      </c>
      <c r="N1561" s="68">
        <v>0</v>
      </c>
      <c r="O1561" s="68">
        <v>0</v>
      </c>
      <c r="P1561" s="68">
        <v>0</v>
      </c>
      <c r="Q1561" s="68">
        <v>0</v>
      </c>
      <c r="R1561" s="68">
        <v>1024</v>
      </c>
      <c r="S1561" s="68">
        <v>0</v>
      </c>
      <c r="T1561" s="68">
        <v>5</v>
      </c>
      <c r="U1561" s="68">
        <v>0</v>
      </c>
      <c r="V1561" s="68">
        <v>0</v>
      </c>
      <c r="W1561" s="68">
        <v>0</v>
      </c>
      <c r="X1561" s="68">
        <v>0</v>
      </c>
      <c r="Y1561" s="68">
        <v>0</v>
      </c>
      <c r="Z1561" s="68">
        <v>0</v>
      </c>
      <c r="AA1561" s="68">
        <v>0</v>
      </c>
      <c r="AB1561" s="68">
        <v>0</v>
      </c>
      <c r="AC1561" s="68">
        <v>0</v>
      </c>
      <c r="AD1561" s="68">
        <v>7</v>
      </c>
      <c r="AE1561" s="68">
        <v>0</v>
      </c>
      <c r="AF1561" s="68">
        <v>0</v>
      </c>
      <c r="AG1561" s="68">
        <v>252</v>
      </c>
      <c r="AH1561" s="68">
        <v>0</v>
      </c>
      <c r="AI1561" s="68">
        <v>0</v>
      </c>
      <c r="AJ1561" s="68">
        <v>253</v>
      </c>
      <c r="AK1561" s="68">
        <v>0</v>
      </c>
      <c r="AL1561" s="68">
        <v>0</v>
      </c>
      <c r="AM1561" s="68">
        <v>0</v>
      </c>
      <c r="AN1561" s="68">
        <v>0</v>
      </c>
      <c r="AO1561" s="68">
        <v>0</v>
      </c>
      <c r="AP1561" s="68" t="s">
        <v>2111</v>
      </c>
      <c r="AQ1561" s="68">
        <v>1</v>
      </c>
      <c r="AR1561" s="68" t="s">
        <v>12166</v>
      </c>
      <c r="AS1561" s="68">
        <v>150</v>
      </c>
      <c r="AT1561" s="68">
        <v>4194312</v>
      </c>
      <c r="AU1561" s="68">
        <v>0</v>
      </c>
      <c r="AV1561" s="86">
        <v>2</v>
      </c>
      <c r="AX1561" s="1">
        <v>92</v>
      </c>
      <c r="AY1561" s="1">
        <v>92</v>
      </c>
      <c r="AZ1561" s="68">
        <v>10000000</v>
      </c>
      <c r="BA1561" s="68">
        <v>2</v>
      </c>
      <c r="EQ1561" s="68">
        <v>10850014</v>
      </c>
      <c r="ER1561" s="175">
        <v>1</v>
      </c>
      <c r="ES1561" s="68">
        <v>650</v>
      </c>
      <c r="ET1561" s="68">
        <v>14</v>
      </c>
      <c r="EU1561" s="68">
        <v>0</v>
      </c>
      <c r="EV1561" s="68">
        <v>150014</v>
      </c>
      <c r="EW1561" s="68" t="s">
        <v>2652</v>
      </c>
      <c r="EX1561" s="68" t="str">
        <f t="shared" si="57"/>
        <v>소형</v>
      </c>
      <c r="GE1561" s="68">
        <v>47409</v>
      </c>
      <c r="GF1561" s="68" t="s">
        <v>5103</v>
      </c>
    </row>
    <row r="1562" spans="6:188" x14ac:dyDescent="0.3">
      <c r="F1562" s="68">
        <v>88091</v>
      </c>
      <c r="G1562" s="68">
        <v>3</v>
      </c>
      <c r="H1562" s="68">
        <v>188091</v>
      </c>
      <c r="I1562" s="68">
        <v>288091</v>
      </c>
      <c r="J1562" s="68" t="s">
        <v>2112</v>
      </c>
      <c r="K1562" s="68">
        <v>0</v>
      </c>
      <c r="L1562" s="68">
        <v>100000</v>
      </c>
      <c r="M1562" s="68">
        <v>0</v>
      </c>
      <c r="N1562" s="68">
        <v>0</v>
      </c>
      <c r="O1562" s="68">
        <v>0</v>
      </c>
      <c r="P1562" s="68">
        <v>0</v>
      </c>
      <c r="Q1562" s="68">
        <v>0</v>
      </c>
      <c r="R1562" s="68">
        <v>63</v>
      </c>
      <c r="S1562" s="68">
        <v>0</v>
      </c>
      <c r="T1562" s="68">
        <v>4</v>
      </c>
      <c r="U1562" s="68">
        <v>0</v>
      </c>
      <c r="V1562" s="68">
        <v>0</v>
      </c>
      <c r="W1562" s="68">
        <v>0</v>
      </c>
      <c r="X1562" s="68">
        <v>0</v>
      </c>
      <c r="Y1562" s="68">
        <v>0</v>
      </c>
      <c r="Z1562" s="68">
        <v>0</v>
      </c>
      <c r="AA1562" s="68">
        <v>0</v>
      </c>
      <c r="AB1562" s="68">
        <v>0</v>
      </c>
      <c r="AC1562" s="68">
        <v>0</v>
      </c>
      <c r="AD1562" s="68">
        <v>1</v>
      </c>
      <c r="AE1562" s="68">
        <v>0</v>
      </c>
      <c r="AF1562" s="68">
        <v>0</v>
      </c>
      <c r="AG1562" s="68">
        <v>254</v>
      </c>
      <c r="AH1562" s="68">
        <v>0</v>
      </c>
      <c r="AI1562" s="68">
        <v>0</v>
      </c>
      <c r="AJ1562" s="68">
        <v>0</v>
      </c>
      <c r="AK1562" s="68">
        <v>0</v>
      </c>
      <c r="AL1562" s="68">
        <v>0</v>
      </c>
      <c r="AM1562" s="68">
        <v>0</v>
      </c>
      <c r="AN1562" s="68">
        <v>0</v>
      </c>
      <c r="AO1562" s="68">
        <v>0</v>
      </c>
      <c r="AP1562" s="68" t="s">
        <v>2113</v>
      </c>
      <c r="AQ1562" s="68">
        <v>1</v>
      </c>
      <c r="AR1562" s="68" t="s">
        <v>12686</v>
      </c>
      <c r="AS1562" s="68">
        <v>150</v>
      </c>
      <c r="AT1562" s="68">
        <v>24</v>
      </c>
      <c r="AU1562" s="68">
        <v>0</v>
      </c>
      <c r="AV1562" s="86">
        <v>2</v>
      </c>
      <c r="AX1562" s="1">
        <v>93</v>
      </c>
      <c r="AY1562" s="1">
        <v>93</v>
      </c>
      <c r="AZ1562" s="68">
        <v>2000000</v>
      </c>
      <c r="BA1562" s="68">
        <v>2</v>
      </c>
      <c r="EQ1562" s="68">
        <v>10950014</v>
      </c>
      <c r="ER1562" s="175">
        <v>1</v>
      </c>
      <c r="ES1562" s="68">
        <v>650</v>
      </c>
      <c r="ET1562" s="68">
        <v>14</v>
      </c>
      <c r="EU1562" s="68">
        <v>0</v>
      </c>
      <c r="EV1562" s="68">
        <v>150014</v>
      </c>
      <c r="EW1562" s="68" t="s">
        <v>2652</v>
      </c>
      <c r="EX1562" s="68" t="str">
        <f t="shared" si="57"/>
        <v>소형</v>
      </c>
      <c r="GE1562" s="68">
        <v>47410</v>
      </c>
      <c r="GF1562" s="68" t="s">
        <v>5104</v>
      </c>
    </row>
    <row r="1563" spans="6:188" x14ac:dyDescent="0.3">
      <c r="F1563" s="68">
        <v>88092</v>
      </c>
      <c r="G1563" s="68">
        <v>3</v>
      </c>
      <c r="H1563" s="68">
        <v>188092</v>
      </c>
      <c r="I1563" s="68">
        <v>288092</v>
      </c>
      <c r="J1563" s="68" t="s">
        <v>2114</v>
      </c>
      <c r="K1563" s="68">
        <v>0</v>
      </c>
      <c r="L1563" s="68">
        <v>150000</v>
      </c>
      <c r="M1563" s="68">
        <v>0</v>
      </c>
      <c r="N1563" s="68">
        <v>0</v>
      </c>
      <c r="O1563" s="68">
        <v>0</v>
      </c>
      <c r="P1563" s="68">
        <v>0</v>
      </c>
      <c r="Q1563" s="68">
        <v>0</v>
      </c>
      <c r="R1563" s="68">
        <v>63</v>
      </c>
      <c r="S1563" s="68">
        <v>0</v>
      </c>
      <c r="T1563" s="68">
        <v>5</v>
      </c>
      <c r="U1563" s="68">
        <v>0</v>
      </c>
      <c r="V1563" s="68">
        <v>0</v>
      </c>
      <c r="W1563" s="68">
        <v>0</v>
      </c>
      <c r="X1563" s="68">
        <v>0</v>
      </c>
      <c r="Y1563" s="68">
        <v>0</v>
      </c>
      <c r="Z1563" s="68">
        <v>0</v>
      </c>
      <c r="AA1563" s="68">
        <v>0</v>
      </c>
      <c r="AB1563" s="68">
        <v>0</v>
      </c>
      <c r="AC1563" s="68">
        <v>0</v>
      </c>
      <c r="AD1563" s="68">
        <v>2</v>
      </c>
      <c r="AE1563" s="68">
        <v>0</v>
      </c>
      <c r="AF1563" s="68">
        <v>0</v>
      </c>
      <c r="AG1563" s="68">
        <v>255</v>
      </c>
      <c r="AH1563" s="68">
        <v>0</v>
      </c>
      <c r="AI1563" s="68">
        <v>0</v>
      </c>
      <c r="AJ1563" s="68">
        <v>0</v>
      </c>
      <c r="AK1563" s="68">
        <v>0</v>
      </c>
      <c r="AL1563" s="68">
        <v>0</v>
      </c>
      <c r="AM1563" s="68">
        <v>0</v>
      </c>
      <c r="AN1563" s="68">
        <v>0</v>
      </c>
      <c r="AO1563" s="68">
        <v>0</v>
      </c>
      <c r="AP1563" s="68" t="s">
        <v>2115</v>
      </c>
      <c r="AQ1563" s="68">
        <v>1</v>
      </c>
      <c r="AR1563" s="68" t="s">
        <v>12258</v>
      </c>
      <c r="AS1563" s="68">
        <v>150</v>
      </c>
      <c r="AT1563" s="68">
        <v>4194328</v>
      </c>
      <c r="AU1563" s="68">
        <v>0</v>
      </c>
      <c r="AV1563" s="86">
        <v>2</v>
      </c>
      <c r="AX1563" s="1">
        <v>94</v>
      </c>
      <c r="AY1563" s="1">
        <v>94</v>
      </c>
      <c r="AZ1563" s="68">
        <v>10000000</v>
      </c>
      <c r="BA1563" s="68">
        <v>2</v>
      </c>
      <c r="EQ1563" s="68">
        <v>11050014</v>
      </c>
      <c r="ER1563" s="175">
        <v>1</v>
      </c>
      <c r="ES1563" s="68">
        <v>650</v>
      </c>
      <c r="ET1563" s="68">
        <v>14</v>
      </c>
      <c r="EU1563" s="68">
        <v>0</v>
      </c>
      <c r="EV1563" s="68">
        <v>150014</v>
      </c>
      <c r="EW1563" s="68" t="s">
        <v>2652</v>
      </c>
      <c r="EX1563" s="68" t="str">
        <f t="shared" si="57"/>
        <v>소형</v>
      </c>
      <c r="GE1563" s="68">
        <v>47411</v>
      </c>
      <c r="GF1563" s="68" t="s">
        <v>5105</v>
      </c>
    </row>
    <row r="1564" spans="6:188" x14ac:dyDescent="0.3">
      <c r="F1564" s="68">
        <v>88093</v>
      </c>
      <c r="G1564" s="68">
        <v>3</v>
      </c>
      <c r="H1564" s="68">
        <v>188093</v>
      </c>
      <c r="I1564" s="68">
        <v>288093</v>
      </c>
      <c r="J1564" s="68" t="s">
        <v>2116</v>
      </c>
      <c r="K1564" s="68">
        <v>0</v>
      </c>
      <c r="L1564" s="68">
        <v>30000</v>
      </c>
      <c r="M1564" s="68">
        <v>0</v>
      </c>
      <c r="N1564" s="68">
        <v>0</v>
      </c>
      <c r="O1564" s="68">
        <v>0</v>
      </c>
      <c r="P1564" s="68">
        <v>0</v>
      </c>
      <c r="Q1564" s="68">
        <v>0</v>
      </c>
      <c r="R1564" s="68">
        <v>256</v>
      </c>
      <c r="S1564" s="68">
        <v>0</v>
      </c>
      <c r="T1564" s="68">
        <v>2</v>
      </c>
      <c r="U1564" s="68">
        <v>0</v>
      </c>
      <c r="V1564" s="68">
        <v>0</v>
      </c>
      <c r="W1564" s="68">
        <v>0</v>
      </c>
      <c r="X1564" s="68">
        <v>0</v>
      </c>
      <c r="Y1564" s="68">
        <v>0</v>
      </c>
      <c r="Z1564" s="68">
        <v>0</v>
      </c>
      <c r="AA1564" s="68">
        <v>0</v>
      </c>
      <c r="AB1564" s="68">
        <v>0</v>
      </c>
      <c r="AC1564" s="68">
        <v>0</v>
      </c>
      <c r="AD1564" s="68">
        <v>5</v>
      </c>
      <c r="AE1564" s="68">
        <v>0</v>
      </c>
      <c r="AF1564" s="68">
        <v>0</v>
      </c>
      <c r="AG1564" s="68">
        <v>256</v>
      </c>
      <c r="AH1564" s="68">
        <v>0</v>
      </c>
      <c r="AI1564" s="68">
        <v>0</v>
      </c>
      <c r="AJ1564" s="68">
        <v>0</v>
      </c>
      <c r="AK1564" s="68">
        <v>0</v>
      </c>
      <c r="AL1564" s="68">
        <v>0</v>
      </c>
      <c r="AM1564" s="68">
        <v>0</v>
      </c>
      <c r="AN1564" s="68">
        <v>0</v>
      </c>
      <c r="AO1564" s="68">
        <v>0</v>
      </c>
      <c r="AP1564" s="68" t="s">
        <v>2117</v>
      </c>
      <c r="AQ1564" s="68">
        <v>1</v>
      </c>
      <c r="AR1564" s="68" t="s">
        <v>12687</v>
      </c>
      <c r="AS1564" s="68">
        <v>150</v>
      </c>
      <c r="AT1564" s="68">
        <v>4</v>
      </c>
      <c r="AU1564" s="68">
        <v>0</v>
      </c>
      <c r="AV1564" s="86">
        <v>2</v>
      </c>
      <c r="AX1564" s="1">
        <v>95</v>
      </c>
      <c r="AY1564" s="1">
        <v>95</v>
      </c>
      <c r="AZ1564" s="68">
        <v>500000</v>
      </c>
      <c r="BA1564" s="68">
        <v>2</v>
      </c>
      <c r="EQ1564" s="68">
        <v>11150014</v>
      </c>
      <c r="ER1564" s="175">
        <v>1</v>
      </c>
      <c r="ES1564" s="68">
        <v>650</v>
      </c>
      <c r="ET1564" s="68">
        <v>14</v>
      </c>
      <c r="EU1564" s="68">
        <v>0</v>
      </c>
      <c r="EV1564" s="68">
        <v>150014</v>
      </c>
      <c r="EW1564" s="68" t="s">
        <v>2652</v>
      </c>
      <c r="EX1564" s="68" t="str">
        <f t="shared" si="57"/>
        <v>소형</v>
      </c>
      <c r="GE1564" s="68">
        <v>47412</v>
      </c>
      <c r="GF1564" s="68" t="s">
        <v>5106</v>
      </c>
    </row>
    <row r="1565" spans="6:188" x14ac:dyDescent="0.3">
      <c r="F1565" s="68">
        <v>88094</v>
      </c>
      <c r="G1565" s="68">
        <v>3</v>
      </c>
      <c r="H1565" s="68">
        <v>188094</v>
      </c>
      <c r="I1565" s="68">
        <v>288094</v>
      </c>
      <c r="J1565" s="68" t="s">
        <v>2118</v>
      </c>
      <c r="K1565" s="68">
        <v>0</v>
      </c>
      <c r="L1565" s="68">
        <v>30000</v>
      </c>
      <c r="M1565" s="68">
        <v>0</v>
      </c>
      <c r="N1565" s="68">
        <v>0</v>
      </c>
      <c r="O1565" s="68">
        <v>0</v>
      </c>
      <c r="P1565" s="68">
        <v>0</v>
      </c>
      <c r="Q1565" s="68">
        <v>0</v>
      </c>
      <c r="R1565" s="68">
        <v>128</v>
      </c>
      <c r="S1565" s="68">
        <v>0</v>
      </c>
      <c r="T1565" s="68">
        <v>2</v>
      </c>
      <c r="U1565" s="68">
        <v>0</v>
      </c>
      <c r="V1565" s="68">
        <v>0</v>
      </c>
      <c r="W1565" s="68">
        <v>0</v>
      </c>
      <c r="X1565" s="68">
        <v>0</v>
      </c>
      <c r="Y1565" s="68">
        <v>0</v>
      </c>
      <c r="Z1565" s="68">
        <v>0</v>
      </c>
      <c r="AA1565" s="68">
        <v>0</v>
      </c>
      <c r="AB1565" s="68">
        <v>0</v>
      </c>
      <c r="AC1565" s="68">
        <v>0</v>
      </c>
      <c r="AD1565" s="68">
        <v>4</v>
      </c>
      <c r="AE1565" s="68">
        <v>0</v>
      </c>
      <c r="AF1565" s="68">
        <v>0</v>
      </c>
      <c r="AG1565" s="68">
        <v>257</v>
      </c>
      <c r="AH1565" s="68">
        <v>0</v>
      </c>
      <c r="AI1565" s="68">
        <v>0</v>
      </c>
      <c r="AJ1565" s="68">
        <v>258</v>
      </c>
      <c r="AK1565" s="68">
        <v>0</v>
      </c>
      <c r="AL1565" s="68">
        <v>0</v>
      </c>
      <c r="AM1565" s="68">
        <v>0</v>
      </c>
      <c r="AN1565" s="68">
        <v>0</v>
      </c>
      <c r="AO1565" s="68">
        <v>0</v>
      </c>
      <c r="AP1565" s="68" t="s">
        <v>2119</v>
      </c>
      <c r="AQ1565" s="68">
        <v>1</v>
      </c>
      <c r="AR1565" s="68" t="s">
        <v>12688</v>
      </c>
      <c r="AS1565" s="68">
        <v>150</v>
      </c>
      <c r="AT1565" s="68">
        <v>4</v>
      </c>
      <c r="AU1565" s="68">
        <v>0</v>
      </c>
      <c r="AV1565" s="86">
        <v>2</v>
      </c>
      <c r="AX1565" s="1">
        <v>96</v>
      </c>
      <c r="AY1565" s="1">
        <v>96</v>
      </c>
      <c r="AZ1565" s="68">
        <v>500000</v>
      </c>
      <c r="BA1565" s="68">
        <v>2</v>
      </c>
      <c r="EQ1565" s="68">
        <v>11250014</v>
      </c>
      <c r="ER1565" s="175">
        <v>1</v>
      </c>
      <c r="ES1565" s="68">
        <v>650</v>
      </c>
      <c r="ET1565" s="68">
        <v>14</v>
      </c>
      <c r="EU1565" s="68">
        <v>0</v>
      </c>
      <c r="EV1565" s="68">
        <v>150014</v>
      </c>
      <c r="EW1565" s="68" t="s">
        <v>2652</v>
      </c>
      <c r="EX1565" s="68" t="str">
        <f t="shared" si="57"/>
        <v>소형</v>
      </c>
      <c r="GE1565" s="68">
        <v>47413</v>
      </c>
      <c r="GF1565" s="68" t="s">
        <v>5107</v>
      </c>
    </row>
    <row r="1566" spans="6:188" x14ac:dyDescent="0.3">
      <c r="F1566" s="68">
        <v>88095</v>
      </c>
      <c r="G1566" s="68">
        <v>3</v>
      </c>
      <c r="H1566" s="68">
        <v>188095</v>
      </c>
      <c r="I1566" s="68">
        <v>288095</v>
      </c>
      <c r="J1566" s="68" t="s">
        <v>2120</v>
      </c>
      <c r="K1566" s="68">
        <v>0</v>
      </c>
      <c r="L1566" s="68">
        <v>30000</v>
      </c>
      <c r="M1566" s="68">
        <v>0</v>
      </c>
      <c r="N1566" s="68">
        <v>0</v>
      </c>
      <c r="O1566" s="68">
        <v>0</v>
      </c>
      <c r="P1566" s="68">
        <v>0</v>
      </c>
      <c r="Q1566" s="68">
        <v>0</v>
      </c>
      <c r="R1566" s="68">
        <v>64</v>
      </c>
      <c r="S1566" s="68">
        <v>0</v>
      </c>
      <c r="T1566" s="68">
        <v>2</v>
      </c>
      <c r="U1566" s="68">
        <v>0</v>
      </c>
      <c r="V1566" s="68">
        <v>0</v>
      </c>
      <c r="W1566" s="68">
        <v>0</v>
      </c>
      <c r="X1566" s="68">
        <v>0</v>
      </c>
      <c r="Y1566" s="68">
        <v>0</v>
      </c>
      <c r="Z1566" s="68">
        <v>0</v>
      </c>
      <c r="AA1566" s="68">
        <v>0</v>
      </c>
      <c r="AB1566" s="68">
        <v>0</v>
      </c>
      <c r="AC1566" s="68">
        <v>0</v>
      </c>
      <c r="AD1566" s="68">
        <v>3</v>
      </c>
      <c r="AE1566" s="68">
        <v>0</v>
      </c>
      <c r="AF1566" s="68">
        <v>0</v>
      </c>
      <c r="AG1566" s="68">
        <v>259</v>
      </c>
      <c r="AH1566" s="68">
        <v>0</v>
      </c>
      <c r="AI1566" s="68">
        <v>0</v>
      </c>
      <c r="AJ1566" s="68">
        <v>260</v>
      </c>
      <c r="AK1566" s="68">
        <v>0</v>
      </c>
      <c r="AL1566" s="68">
        <v>0</v>
      </c>
      <c r="AM1566" s="68">
        <v>0</v>
      </c>
      <c r="AN1566" s="68">
        <v>0</v>
      </c>
      <c r="AO1566" s="68">
        <v>0</v>
      </c>
      <c r="AP1566" s="68" t="s">
        <v>2121</v>
      </c>
      <c r="AQ1566" s="68">
        <v>1</v>
      </c>
      <c r="AR1566" s="68" t="s">
        <v>12689</v>
      </c>
      <c r="AS1566" s="68">
        <v>150</v>
      </c>
      <c r="AT1566" s="68">
        <v>4</v>
      </c>
      <c r="AU1566" s="68">
        <v>0</v>
      </c>
      <c r="AV1566" s="86">
        <v>2</v>
      </c>
      <c r="AX1566" s="1">
        <v>97</v>
      </c>
      <c r="AY1566" s="1">
        <v>97</v>
      </c>
      <c r="AZ1566" s="68">
        <v>500000</v>
      </c>
      <c r="BA1566" s="68">
        <v>2</v>
      </c>
      <c r="EQ1566" s="68">
        <v>20150014</v>
      </c>
      <c r="ER1566" s="175">
        <v>1</v>
      </c>
      <c r="ES1566" s="68">
        <v>650</v>
      </c>
      <c r="ET1566" s="68">
        <v>14</v>
      </c>
      <c r="EU1566" s="68">
        <v>0</v>
      </c>
      <c r="EV1566" s="68">
        <v>150014</v>
      </c>
      <c r="EW1566" s="68" t="s">
        <v>2652</v>
      </c>
      <c r="EX1566" s="68" t="str">
        <f t="shared" si="57"/>
        <v>소형</v>
      </c>
      <c r="GE1566" s="68">
        <v>47414</v>
      </c>
      <c r="GF1566" s="68" t="s">
        <v>4361</v>
      </c>
    </row>
    <row r="1567" spans="6:188" x14ac:dyDescent="0.3">
      <c r="F1567" s="68">
        <v>88096</v>
      </c>
      <c r="G1567" s="68">
        <v>3</v>
      </c>
      <c r="H1567" s="68">
        <v>188096</v>
      </c>
      <c r="I1567" s="68">
        <v>288096</v>
      </c>
      <c r="J1567" s="68" t="s">
        <v>2122</v>
      </c>
      <c r="K1567" s="68">
        <v>0</v>
      </c>
      <c r="L1567" s="68">
        <v>60000</v>
      </c>
      <c r="M1567" s="68">
        <v>0</v>
      </c>
      <c r="N1567" s="68">
        <v>0</v>
      </c>
      <c r="O1567" s="68">
        <v>0</v>
      </c>
      <c r="P1567" s="68">
        <v>0</v>
      </c>
      <c r="Q1567" s="68">
        <v>0</v>
      </c>
      <c r="R1567" s="68">
        <v>512</v>
      </c>
      <c r="S1567" s="68">
        <v>0</v>
      </c>
      <c r="T1567" s="68">
        <v>3</v>
      </c>
      <c r="U1567" s="68">
        <v>0</v>
      </c>
      <c r="V1567" s="68">
        <v>0</v>
      </c>
      <c r="W1567" s="68">
        <v>0</v>
      </c>
      <c r="X1567" s="68">
        <v>0</v>
      </c>
      <c r="Y1567" s="68">
        <v>0</v>
      </c>
      <c r="Z1567" s="68">
        <v>0</v>
      </c>
      <c r="AA1567" s="68">
        <v>0</v>
      </c>
      <c r="AB1567" s="68">
        <v>0</v>
      </c>
      <c r="AC1567" s="68">
        <v>0</v>
      </c>
      <c r="AD1567" s="68">
        <v>6</v>
      </c>
      <c r="AE1567" s="68">
        <v>0</v>
      </c>
      <c r="AF1567" s="68">
        <v>0</v>
      </c>
      <c r="AG1567" s="68">
        <v>261</v>
      </c>
      <c r="AH1567" s="68">
        <v>0</v>
      </c>
      <c r="AI1567" s="68">
        <v>0</v>
      </c>
      <c r="AJ1567" s="68">
        <v>0</v>
      </c>
      <c r="AK1567" s="68">
        <v>0</v>
      </c>
      <c r="AL1567" s="68">
        <v>0</v>
      </c>
      <c r="AM1567" s="68">
        <v>0</v>
      </c>
      <c r="AN1567" s="68">
        <v>0</v>
      </c>
      <c r="AO1567" s="68">
        <v>0</v>
      </c>
      <c r="AP1567" s="68" t="s">
        <v>2123</v>
      </c>
      <c r="AQ1567" s="68">
        <v>1</v>
      </c>
      <c r="AR1567" s="68" t="s">
        <v>12690</v>
      </c>
      <c r="AS1567" s="68">
        <v>150</v>
      </c>
      <c r="AT1567" s="68">
        <v>4</v>
      </c>
      <c r="AU1567" s="68">
        <v>0</v>
      </c>
      <c r="AV1567" s="86">
        <v>2</v>
      </c>
      <c r="AX1567" s="1">
        <v>98</v>
      </c>
      <c r="AY1567" s="1">
        <v>98</v>
      </c>
      <c r="AZ1567" s="68">
        <v>1250000</v>
      </c>
      <c r="BA1567" s="68">
        <v>2</v>
      </c>
      <c r="EQ1567" s="68">
        <v>20250014</v>
      </c>
      <c r="ER1567" s="175">
        <v>1</v>
      </c>
      <c r="ES1567" s="68">
        <v>650</v>
      </c>
      <c r="ET1567" s="68">
        <v>14</v>
      </c>
      <c r="EU1567" s="68">
        <v>0</v>
      </c>
      <c r="EV1567" s="68">
        <v>150014</v>
      </c>
      <c r="EW1567" s="68" t="s">
        <v>2652</v>
      </c>
      <c r="EX1567" s="68" t="str">
        <f t="shared" si="57"/>
        <v>소형</v>
      </c>
      <c r="GE1567" s="68">
        <v>47415</v>
      </c>
      <c r="GF1567" s="68" t="s">
        <v>5108</v>
      </c>
    </row>
    <row r="1568" spans="6:188" x14ac:dyDescent="0.3">
      <c r="F1568" s="68">
        <v>88097</v>
      </c>
      <c r="G1568" s="68">
        <v>3</v>
      </c>
      <c r="H1568" s="68">
        <v>188097</v>
      </c>
      <c r="I1568" s="68">
        <v>288097</v>
      </c>
      <c r="J1568" s="68" t="s">
        <v>2124</v>
      </c>
      <c r="K1568" s="68">
        <v>0</v>
      </c>
      <c r="L1568" s="68">
        <v>60000</v>
      </c>
      <c r="M1568" s="68">
        <v>0</v>
      </c>
      <c r="N1568" s="68">
        <v>0</v>
      </c>
      <c r="O1568" s="68">
        <v>0</v>
      </c>
      <c r="P1568" s="68">
        <v>0</v>
      </c>
      <c r="Q1568" s="68">
        <v>0</v>
      </c>
      <c r="R1568" s="68">
        <v>63</v>
      </c>
      <c r="S1568" s="68">
        <v>0</v>
      </c>
      <c r="T1568" s="68">
        <v>3</v>
      </c>
      <c r="U1568" s="68">
        <v>0</v>
      </c>
      <c r="V1568" s="68">
        <v>0</v>
      </c>
      <c r="W1568" s="68">
        <v>0</v>
      </c>
      <c r="X1568" s="68">
        <v>0</v>
      </c>
      <c r="Y1568" s="68">
        <v>0</v>
      </c>
      <c r="Z1568" s="68">
        <v>0</v>
      </c>
      <c r="AA1568" s="68">
        <v>0</v>
      </c>
      <c r="AB1568" s="68">
        <v>0</v>
      </c>
      <c r="AC1568" s="68">
        <v>0</v>
      </c>
      <c r="AD1568" s="68">
        <v>1</v>
      </c>
      <c r="AE1568" s="68">
        <v>0</v>
      </c>
      <c r="AF1568" s="68">
        <v>0</v>
      </c>
      <c r="AG1568" s="68">
        <v>262</v>
      </c>
      <c r="AH1568" s="68">
        <v>0</v>
      </c>
      <c r="AI1568" s="68">
        <v>0</v>
      </c>
      <c r="AJ1568" s="68">
        <v>0</v>
      </c>
      <c r="AK1568" s="68">
        <v>0</v>
      </c>
      <c r="AL1568" s="68">
        <v>0</v>
      </c>
      <c r="AM1568" s="68">
        <v>0</v>
      </c>
      <c r="AN1568" s="68">
        <v>0</v>
      </c>
      <c r="AO1568" s="68">
        <v>0</v>
      </c>
      <c r="AP1568" s="68" t="s">
        <v>2125</v>
      </c>
      <c r="AQ1568" s="68">
        <v>1</v>
      </c>
      <c r="AR1568" s="68" t="s">
        <v>12691</v>
      </c>
      <c r="AS1568" s="68">
        <v>150</v>
      </c>
      <c r="AT1568" s="68">
        <v>4</v>
      </c>
      <c r="AU1568" s="68">
        <v>0</v>
      </c>
      <c r="AV1568" s="86">
        <v>2</v>
      </c>
      <c r="AX1568" s="1">
        <v>99</v>
      </c>
      <c r="AY1568" s="1">
        <v>99</v>
      </c>
      <c r="AZ1568" s="68">
        <v>1250000</v>
      </c>
      <c r="BA1568" s="68">
        <v>2</v>
      </c>
      <c r="EQ1568" s="68">
        <v>20350014</v>
      </c>
      <c r="ER1568" s="175">
        <v>1</v>
      </c>
      <c r="ES1568" s="68">
        <v>650</v>
      </c>
      <c r="ET1568" s="68">
        <v>14</v>
      </c>
      <c r="EU1568" s="68">
        <v>0</v>
      </c>
      <c r="EV1568" s="68">
        <v>150014</v>
      </c>
      <c r="EW1568" s="68" t="s">
        <v>2652</v>
      </c>
      <c r="EX1568" s="68" t="str">
        <f t="shared" si="57"/>
        <v>소형</v>
      </c>
      <c r="GE1568" s="68">
        <v>47416</v>
      </c>
      <c r="GF1568" s="68" t="s">
        <v>5109</v>
      </c>
    </row>
    <row r="1569" spans="6:188" x14ac:dyDescent="0.3">
      <c r="F1569" s="68">
        <v>88098</v>
      </c>
      <c r="G1569" s="68">
        <v>3</v>
      </c>
      <c r="H1569" s="68">
        <v>188098</v>
      </c>
      <c r="I1569" s="68">
        <v>288098</v>
      </c>
      <c r="J1569" s="68" t="s">
        <v>2126</v>
      </c>
      <c r="K1569" s="68">
        <v>0</v>
      </c>
      <c r="L1569" s="68">
        <v>60000</v>
      </c>
      <c r="M1569" s="68">
        <v>0</v>
      </c>
      <c r="N1569" s="68">
        <v>0</v>
      </c>
      <c r="O1569" s="68">
        <v>0</v>
      </c>
      <c r="P1569" s="68">
        <v>0</v>
      </c>
      <c r="Q1569" s="68">
        <v>0</v>
      </c>
      <c r="R1569" s="68">
        <v>1024</v>
      </c>
      <c r="S1569" s="68">
        <v>0</v>
      </c>
      <c r="T1569" s="68">
        <v>3</v>
      </c>
      <c r="U1569" s="68">
        <v>0</v>
      </c>
      <c r="V1569" s="68">
        <v>0</v>
      </c>
      <c r="W1569" s="68">
        <v>0</v>
      </c>
      <c r="X1569" s="68">
        <v>0</v>
      </c>
      <c r="Y1569" s="68">
        <v>0</v>
      </c>
      <c r="Z1569" s="68">
        <v>0</v>
      </c>
      <c r="AA1569" s="68">
        <v>0</v>
      </c>
      <c r="AB1569" s="68">
        <v>0</v>
      </c>
      <c r="AC1569" s="68">
        <v>0</v>
      </c>
      <c r="AD1569" s="68">
        <v>7</v>
      </c>
      <c r="AE1569" s="68">
        <v>0</v>
      </c>
      <c r="AF1569" s="68">
        <v>0</v>
      </c>
      <c r="AG1569" s="68">
        <v>263</v>
      </c>
      <c r="AH1569" s="68">
        <v>0</v>
      </c>
      <c r="AI1569" s="68">
        <v>0</v>
      </c>
      <c r="AJ1569" s="68">
        <v>0</v>
      </c>
      <c r="AK1569" s="68">
        <v>0</v>
      </c>
      <c r="AL1569" s="68">
        <v>0</v>
      </c>
      <c r="AM1569" s="68">
        <v>0</v>
      </c>
      <c r="AN1569" s="68">
        <v>0</v>
      </c>
      <c r="AO1569" s="68">
        <v>0</v>
      </c>
      <c r="AP1569" s="68" t="s">
        <v>2127</v>
      </c>
      <c r="AQ1569" s="68">
        <v>1</v>
      </c>
      <c r="AR1569" s="68" t="s">
        <v>12692</v>
      </c>
      <c r="AS1569" s="68">
        <v>150</v>
      </c>
      <c r="AT1569" s="68">
        <v>4</v>
      </c>
      <c r="AU1569" s="68">
        <v>0</v>
      </c>
      <c r="AV1569" s="86">
        <v>2</v>
      </c>
      <c r="AX1569" s="1">
        <v>100</v>
      </c>
      <c r="AY1569" s="1">
        <v>100</v>
      </c>
      <c r="AZ1569" s="68">
        <v>1250000</v>
      </c>
      <c r="BA1569" s="68">
        <v>2</v>
      </c>
      <c r="EQ1569" s="68">
        <v>20450014</v>
      </c>
      <c r="ER1569" s="175">
        <v>1</v>
      </c>
      <c r="ES1569" s="68">
        <v>650</v>
      </c>
      <c r="ET1569" s="68">
        <v>14</v>
      </c>
      <c r="EU1569" s="68">
        <v>0</v>
      </c>
      <c r="EV1569" s="68">
        <v>150014</v>
      </c>
      <c r="EW1569" s="68" t="s">
        <v>2652</v>
      </c>
      <c r="EX1569" s="68" t="str">
        <f t="shared" si="57"/>
        <v>소형</v>
      </c>
      <c r="GE1569" s="68">
        <v>47417</v>
      </c>
      <c r="GF1569" s="68" t="s">
        <v>5110</v>
      </c>
    </row>
    <row r="1570" spans="6:188" x14ac:dyDescent="0.3">
      <c r="F1570" s="68">
        <v>88099</v>
      </c>
      <c r="G1570" s="68">
        <v>3</v>
      </c>
      <c r="H1570" s="68">
        <v>188099</v>
      </c>
      <c r="I1570" s="68">
        <v>288099</v>
      </c>
      <c r="J1570" s="68" t="s">
        <v>10601</v>
      </c>
      <c r="K1570" s="68">
        <v>0</v>
      </c>
      <c r="L1570" s="68">
        <v>100000</v>
      </c>
      <c r="M1570" s="68">
        <v>0</v>
      </c>
      <c r="N1570" s="68">
        <v>0</v>
      </c>
      <c r="O1570" s="68">
        <v>0</v>
      </c>
      <c r="P1570" s="68">
        <v>0</v>
      </c>
      <c r="Q1570" s="68">
        <v>0</v>
      </c>
      <c r="R1570" s="68">
        <v>64</v>
      </c>
      <c r="S1570" s="68">
        <v>0</v>
      </c>
      <c r="T1570" s="68">
        <v>4</v>
      </c>
      <c r="U1570" s="68">
        <v>0</v>
      </c>
      <c r="V1570" s="68">
        <v>0</v>
      </c>
      <c r="W1570" s="68">
        <v>0</v>
      </c>
      <c r="X1570" s="68">
        <v>0</v>
      </c>
      <c r="Y1570" s="68">
        <v>0</v>
      </c>
      <c r="Z1570" s="68">
        <v>0</v>
      </c>
      <c r="AA1570" s="68">
        <v>0</v>
      </c>
      <c r="AB1570" s="68">
        <v>0</v>
      </c>
      <c r="AC1570" s="68">
        <v>0</v>
      </c>
      <c r="AD1570" s="68">
        <v>3</v>
      </c>
      <c r="AE1570" s="68">
        <v>0</v>
      </c>
      <c r="AF1570" s="68">
        <v>0</v>
      </c>
      <c r="AG1570" s="68">
        <v>264</v>
      </c>
      <c r="AH1570" s="68">
        <v>0</v>
      </c>
      <c r="AI1570" s="68">
        <v>0</v>
      </c>
      <c r="AJ1570" s="68">
        <v>265</v>
      </c>
      <c r="AK1570" s="68">
        <v>0</v>
      </c>
      <c r="AL1570" s="68">
        <v>0</v>
      </c>
      <c r="AM1570" s="68">
        <v>0</v>
      </c>
      <c r="AN1570" s="68">
        <v>0</v>
      </c>
      <c r="AO1570" s="68">
        <v>0</v>
      </c>
      <c r="AP1570" s="68" t="s">
        <v>2129</v>
      </c>
      <c r="AQ1570" s="68">
        <v>1</v>
      </c>
      <c r="AR1570" s="68" t="s">
        <v>12693</v>
      </c>
      <c r="AS1570" s="68">
        <v>150</v>
      </c>
      <c r="AT1570" s="68">
        <v>4</v>
      </c>
      <c r="AU1570" s="68">
        <v>0</v>
      </c>
      <c r="AV1570" s="86">
        <v>2</v>
      </c>
      <c r="AX1570" s="1">
        <v>101</v>
      </c>
      <c r="AY1570" s="1">
        <v>101</v>
      </c>
      <c r="AZ1570" s="68">
        <v>2000000</v>
      </c>
      <c r="BA1570" s="68">
        <v>2</v>
      </c>
      <c r="EQ1570" s="68">
        <v>20550014</v>
      </c>
      <c r="ER1570" s="175">
        <v>1</v>
      </c>
      <c r="ES1570" s="68">
        <v>650</v>
      </c>
      <c r="ET1570" s="68">
        <v>14</v>
      </c>
      <c r="EU1570" s="68">
        <v>0</v>
      </c>
      <c r="EV1570" s="68">
        <v>150014</v>
      </c>
      <c r="EW1570" s="68" t="s">
        <v>2652</v>
      </c>
      <c r="EX1570" s="68" t="str">
        <f t="shared" si="57"/>
        <v>소형</v>
      </c>
      <c r="GE1570" s="68">
        <v>47501</v>
      </c>
      <c r="GF1570" s="68" t="s">
        <v>5111</v>
      </c>
    </row>
    <row r="1571" spans="6:188" x14ac:dyDescent="0.3">
      <c r="F1571" s="68">
        <v>88100</v>
      </c>
      <c r="G1571" s="68">
        <v>3</v>
      </c>
      <c r="H1571" s="68">
        <v>188100</v>
      </c>
      <c r="I1571" s="68">
        <v>288100</v>
      </c>
      <c r="J1571" s="68" t="s">
        <v>2130</v>
      </c>
      <c r="K1571" s="68">
        <v>0</v>
      </c>
      <c r="L1571" s="68">
        <v>100000</v>
      </c>
      <c r="M1571" s="68">
        <v>0</v>
      </c>
      <c r="N1571" s="68">
        <v>0</v>
      </c>
      <c r="O1571" s="68">
        <v>0</v>
      </c>
      <c r="P1571" s="68">
        <v>0</v>
      </c>
      <c r="Q1571" s="68">
        <v>0</v>
      </c>
      <c r="R1571" s="68">
        <v>128</v>
      </c>
      <c r="S1571" s="68">
        <v>0</v>
      </c>
      <c r="T1571" s="68">
        <v>4</v>
      </c>
      <c r="U1571" s="68">
        <v>0</v>
      </c>
      <c r="V1571" s="68">
        <v>0</v>
      </c>
      <c r="W1571" s="68">
        <v>0</v>
      </c>
      <c r="X1571" s="68">
        <v>0</v>
      </c>
      <c r="Y1571" s="68">
        <v>0</v>
      </c>
      <c r="Z1571" s="68">
        <v>0</v>
      </c>
      <c r="AA1571" s="68">
        <v>0</v>
      </c>
      <c r="AB1571" s="68">
        <v>0</v>
      </c>
      <c r="AC1571" s="68">
        <v>0</v>
      </c>
      <c r="AD1571" s="68">
        <v>4</v>
      </c>
      <c r="AE1571" s="68">
        <v>0</v>
      </c>
      <c r="AF1571" s="68">
        <v>0</v>
      </c>
      <c r="AG1571" s="68">
        <v>266</v>
      </c>
      <c r="AH1571" s="68">
        <v>0</v>
      </c>
      <c r="AI1571" s="68">
        <v>0</v>
      </c>
      <c r="AJ1571" s="68">
        <v>0</v>
      </c>
      <c r="AK1571" s="68">
        <v>0</v>
      </c>
      <c r="AL1571" s="68">
        <v>0</v>
      </c>
      <c r="AM1571" s="68">
        <v>0</v>
      </c>
      <c r="AN1571" s="68">
        <v>0</v>
      </c>
      <c r="AO1571" s="68">
        <v>0</v>
      </c>
      <c r="AP1571" s="68" t="s">
        <v>2131</v>
      </c>
      <c r="AQ1571" s="68">
        <v>1</v>
      </c>
      <c r="AR1571" s="68" t="s">
        <v>12694</v>
      </c>
      <c r="AS1571" s="68">
        <v>150</v>
      </c>
      <c r="AT1571" s="68">
        <v>4</v>
      </c>
      <c r="AU1571" s="68">
        <v>0</v>
      </c>
      <c r="AV1571" s="86">
        <v>2</v>
      </c>
      <c r="AX1571" s="1">
        <v>102</v>
      </c>
      <c r="AY1571" s="1">
        <v>102</v>
      </c>
      <c r="AZ1571" s="68">
        <v>2000000</v>
      </c>
      <c r="BA1571" s="68">
        <v>2</v>
      </c>
      <c r="EQ1571" s="68">
        <v>20650014</v>
      </c>
      <c r="ER1571" s="175">
        <v>1</v>
      </c>
      <c r="ES1571" s="68">
        <v>650</v>
      </c>
      <c r="ET1571" s="68">
        <v>14</v>
      </c>
      <c r="EU1571" s="68">
        <v>0</v>
      </c>
      <c r="EV1571" s="68">
        <v>150014</v>
      </c>
      <c r="EW1571" s="68" t="s">
        <v>2652</v>
      </c>
      <c r="EX1571" s="68" t="str">
        <f t="shared" si="57"/>
        <v>소형</v>
      </c>
      <c r="GE1571" s="68">
        <v>47600</v>
      </c>
      <c r="GF1571" s="68" t="s">
        <v>3883</v>
      </c>
    </row>
    <row r="1572" spans="6:188" x14ac:dyDescent="0.3">
      <c r="F1572" s="68">
        <v>88101</v>
      </c>
      <c r="G1572" s="68">
        <v>3</v>
      </c>
      <c r="H1572" s="68">
        <v>188101</v>
      </c>
      <c r="I1572" s="68">
        <v>288101</v>
      </c>
      <c r="J1572" s="68" t="s">
        <v>2132</v>
      </c>
      <c r="K1572" s="68">
        <v>0</v>
      </c>
      <c r="L1572" s="68">
        <v>100000</v>
      </c>
      <c r="M1572" s="68">
        <v>0</v>
      </c>
      <c r="N1572" s="68">
        <v>0</v>
      </c>
      <c r="O1572" s="68">
        <v>0</v>
      </c>
      <c r="P1572" s="68">
        <v>0</v>
      </c>
      <c r="Q1572" s="68">
        <v>0</v>
      </c>
      <c r="R1572" s="68">
        <v>256</v>
      </c>
      <c r="S1572" s="68">
        <v>0</v>
      </c>
      <c r="T1572" s="68">
        <v>4</v>
      </c>
      <c r="U1572" s="68">
        <v>0</v>
      </c>
      <c r="V1572" s="68">
        <v>0</v>
      </c>
      <c r="W1572" s="68">
        <v>0</v>
      </c>
      <c r="X1572" s="68">
        <v>0</v>
      </c>
      <c r="Y1572" s="68">
        <v>0</v>
      </c>
      <c r="Z1572" s="68">
        <v>0</v>
      </c>
      <c r="AA1572" s="68">
        <v>0</v>
      </c>
      <c r="AB1572" s="68">
        <v>0</v>
      </c>
      <c r="AC1572" s="68">
        <v>0</v>
      </c>
      <c r="AD1572" s="68">
        <v>5</v>
      </c>
      <c r="AE1572" s="68">
        <v>0</v>
      </c>
      <c r="AF1572" s="68">
        <v>0</v>
      </c>
      <c r="AG1572" s="68">
        <v>267</v>
      </c>
      <c r="AH1572" s="68">
        <v>0</v>
      </c>
      <c r="AI1572" s="68">
        <v>0</v>
      </c>
      <c r="AJ1572" s="68">
        <v>0</v>
      </c>
      <c r="AK1572" s="68">
        <v>0</v>
      </c>
      <c r="AL1572" s="68">
        <v>0</v>
      </c>
      <c r="AM1572" s="68">
        <v>0</v>
      </c>
      <c r="AN1572" s="68">
        <v>0</v>
      </c>
      <c r="AO1572" s="68">
        <v>0</v>
      </c>
      <c r="AP1572" s="68" t="s">
        <v>2133</v>
      </c>
      <c r="AQ1572" s="68">
        <v>1</v>
      </c>
      <c r="AR1572" s="68" t="s">
        <v>12695</v>
      </c>
      <c r="AS1572" s="68">
        <v>150</v>
      </c>
      <c r="AT1572" s="68">
        <v>4</v>
      </c>
      <c r="AU1572" s="68">
        <v>0</v>
      </c>
      <c r="AV1572" s="86">
        <v>2</v>
      </c>
      <c r="AX1572" s="1">
        <v>103</v>
      </c>
      <c r="AY1572" s="1">
        <v>103</v>
      </c>
      <c r="AZ1572" s="68">
        <v>2000000</v>
      </c>
      <c r="BA1572" s="68">
        <v>2</v>
      </c>
      <c r="EQ1572" s="68">
        <v>20750014</v>
      </c>
      <c r="ER1572" s="175">
        <v>1</v>
      </c>
      <c r="ES1572" s="68">
        <v>650</v>
      </c>
      <c r="ET1572" s="68">
        <v>14</v>
      </c>
      <c r="EU1572" s="68">
        <v>0</v>
      </c>
      <c r="EV1572" s="68">
        <v>150014</v>
      </c>
      <c r="EW1572" s="68" t="s">
        <v>2652</v>
      </c>
      <c r="EX1572" s="68" t="str">
        <f t="shared" si="57"/>
        <v>소형</v>
      </c>
      <c r="GE1572" s="68">
        <v>47601</v>
      </c>
      <c r="GF1572" s="68" t="s">
        <v>5112</v>
      </c>
    </row>
    <row r="1573" spans="6:188" x14ac:dyDescent="0.3">
      <c r="F1573" s="68">
        <v>88102</v>
      </c>
      <c r="G1573" s="68">
        <v>3</v>
      </c>
      <c r="H1573" s="68">
        <v>188102</v>
      </c>
      <c r="I1573" s="68">
        <v>288102</v>
      </c>
      <c r="J1573" s="68" t="s">
        <v>2134</v>
      </c>
      <c r="K1573" s="68">
        <v>0</v>
      </c>
      <c r="L1573" s="68">
        <v>100000</v>
      </c>
      <c r="M1573" s="68">
        <v>0</v>
      </c>
      <c r="N1573" s="68">
        <v>0</v>
      </c>
      <c r="O1573" s="68">
        <v>0</v>
      </c>
      <c r="P1573" s="68">
        <v>0</v>
      </c>
      <c r="Q1573" s="68">
        <v>0</v>
      </c>
      <c r="R1573" s="68">
        <v>64</v>
      </c>
      <c r="S1573" s="68">
        <v>0</v>
      </c>
      <c r="T1573" s="68">
        <v>4</v>
      </c>
      <c r="U1573" s="68">
        <v>0</v>
      </c>
      <c r="V1573" s="68">
        <v>0</v>
      </c>
      <c r="W1573" s="68">
        <v>0</v>
      </c>
      <c r="X1573" s="68">
        <v>0</v>
      </c>
      <c r="Y1573" s="68">
        <v>0</v>
      </c>
      <c r="Z1573" s="68">
        <v>0</v>
      </c>
      <c r="AA1573" s="68">
        <v>0</v>
      </c>
      <c r="AB1573" s="68">
        <v>0</v>
      </c>
      <c r="AC1573" s="68">
        <v>0</v>
      </c>
      <c r="AD1573" s="68">
        <v>3</v>
      </c>
      <c r="AE1573" s="68">
        <v>0</v>
      </c>
      <c r="AF1573" s="68">
        <v>0</v>
      </c>
      <c r="AG1573" s="68">
        <v>268</v>
      </c>
      <c r="AH1573" s="68">
        <v>0</v>
      </c>
      <c r="AI1573" s="68">
        <v>0</v>
      </c>
      <c r="AJ1573" s="68">
        <v>0</v>
      </c>
      <c r="AK1573" s="68">
        <v>0</v>
      </c>
      <c r="AL1573" s="68">
        <v>0</v>
      </c>
      <c r="AM1573" s="68">
        <v>0</v>
      </c>
      <c r="AN1573" s="68">
        <v>0</v>
      </c>
      <c r="AO1573" s="68">
        <v>0</v>
      </c>
      <c r="AP1573" s="68" t="s">
        <v>2135</v>
      </c>
      <c r="AQ1573" s="68">
        <v>1</v>
      </c>
      <c r="AR1573" s="68" t="s">
        <v>12696</v>
      </c>
      <c r="AS1573" s="68">
        <v>150</v>
      </c>
      <c r="AT1573" s="68">
        <v>4</v>
      </c>
      <c r="AU1573" s="68">
        <v>0</v>
      </c>
      <c r="AV1573" s="86">
        <v>2</v>
      </c>
      <c r="AX1573" s="1">
        <v>104</v>
      </c>
      <c r="AY1573" s="1">
        <v>104</v>
      </c>
      <c r="AZ1573" s="68">
        <v>2000000</v>
      </c>
      <c r="BA1573" s="68">
        <v>2</v>
      </c>
      <c r="EQ1573" s="68">
        <v>20850014</v>
      </c>
      <c r="ER1573" s="175">
        <v>1</v>
      </c>
      <c r="ES1573" s="68">
        <v>650</v>
      </c>
      <c r="ET1573" s="68">
        <v>14</v>
      </c>
      <c r="EU1573" s="68">
        <v>0</v>
      </c>
      <c r="EV1573" s="68">
        <v>150014</v>
      </c>
      <c r="EW1573" s="68" t="s">
        <v>2652</v>
      </c>
      <c r="EX1573" s="68" t="str">
        <f t="shared" si="57"/>
        <v>소형</v>
      </c>
      <c r="GE1573" s="68">
        <v>47602</v>
      </c>
      <c r="GF1573" s="68" t="s">
        <v>5113</v>
      </c>
    </row>
    <row r="1574" spans="6:188" x14ac:dyDescent="0.3">
      <c r="F1574" s="68">
        <v>88103</v>
      </c>
      <c r="G1574" s="68">
        <v>3</v>
      </c>
      <c r="H1574" s="68">
        <v>188103</v>
      </c>
      <c r="I1574" s="68">
        <v>288103</v>
      </c>
      <c r="J1574" s="68" t="s">
        <v>2136</v>
      </c>
      <c r="K1574" s="68">
        <v>0</v>
      </c>
      <c r="L1574" s="68">
        <v>100000</v>
      </c>
      <c r="M1574" s="68">
        <v>0</v>
      </c>
      <c r="N1574" s="68">
        <v>0</v>
      </c>
      <c r="O1574" s="68">
        <v>0</v>
      </c>
      <c r="P1574" s="68">
        <v>0</v>
      </c>
      <c r="Q1574" s="68">
        <v>0</v>
      </c>
      <c r="R1574" s="68">
        <v>63</v>
      </c>
      <c r="S1574" s="68">
        <v>0</v>
      </c>
      <c r="T1574" s="68">
        <v>4</v>
      </c>
      <c r="U1574" s="68">
        <v>0</v>
      </c>
      <c r="V1574" s="68">
        <v>0</v>
      </c>
      <c r="W1574" s="68">
        <v>0</v>
      </c>
      <c r="X1574" s="68">
        <v>0</v>
      </c>
      <c r="Y1574" s="68">
        <v>0</v>
      </c>
      <c r="Z1574" s="68">
        <v>0</v>
      </c>
      <c r="AA1574" s="68">
        <v>0</v>
      </c>
      <c r="AB1574" s="68">
        <v>0</v>
      </c>
      <c r="AC1574" s="68">
        <v>0</v>
      </c>
      <c r="AD1574" s="68">
        <v>1</v>
      </c>
      <c r="AE1574" s="68">
        <v>0</v>
      </c>
      <c r="AF1574" s="68">
        <v>0</v>
      </c>
      <c r="AG1574" s="68">
        <v>269</v>
      </c>
      <c r="AH1574" s="68">
        <v>0</v>
      </c>
      <c r="AI1574" s="68">
        <v>0</v>
      </c>
      <c r="AJ1574" s="68">
        <v>0</v>
      </c>
      <c r="AK1574" s="68">
        <v>0</v>
      </c>
      <c r="AL1574" s="68">
        <v>0</v>
      </c>
      <c r="AM1574" s="68">
        <v>0</v>
      </c>
      <c r="AN1574" s="68">
        <v>0</v>
      </c>
      <c r="AO1574" s="68">
        <v>0</v>
      </c>
      <c r="AP1574" s="68" t="s">
        <v>2137</v>
      </c>
      <c r="AQ1574" s="68">
        <v>1</v>
      </c>
      <c r="AR1574" s="68" t="s">
        <v>12697</v>
      </c>
      <c r="AS1574" s="68">
        <v>150</v>
      </c>
      <c r="AT1574" s="68">
        <v>4</v>
      </c>
      <c r="AU1574" s="68">
        <v>0</v>
      </c>
      <c r="AV1574" s="86">
        <v>2</v>
      </c>
      <c r="AX1574" s="1">
        <v>105</v>
      </c>
      <c r="AY1574" s="1">
        <v>105</v>
      </c>
      <c r="AZ1574" s="68">
        <v>2000000</v>
      </c>
      <c r="BA1574" s="68">
        <v>2</v>
      </c>
      <c r="EQ1574" s="68">
        <v>20950014</v>
      </c>
      <c r="ER1574" s="175">
        <v>1</v>
      </c>
      <c r="ES1574" s="68">
        <v>650</v>
      </c>
      <c r="ET1574" s="68">
        <v>14</v>
      </c>
      <c r="EU1574" s="68">
        <v>0</v>
      </c>
      <c r="EV1574" s="68">
        <v>150014</v>
      </c>
      <c r="EW1574" s="68" t="s">
        <v>2652</v>
      </c>
      <c r="EX1574" s="68" t="str">
        <f t="shared" si="57"/>
        <v>소형</v>
      </c>
      <c r="GE1574" s="68">
        <v>47603</v>
      </c>
      <c r="GF1574" s="68" t="s">
        <v>5114</v>
      </c>
    </row>
    <row r="1575" spans="6:188" x14ac:dyDescent="0.3">
      <c r="F1575" s="68">
        <v>88104</v>
      </c>
      <c r="G1575" s="68">
        <v>3</v>
      </c>
      <c r="H1575" s="68">
        <v>188104</v>
      </c>
      <c r="I1575" s="68">
        <v>288104</v>
      </c>
      <c r="J1575" s="68" t="s">
        <v>2138</v>
      </c>
      <c r="K1575" s="68">
        <v>0</v>
      </c>
      <c r="L1575" s="68">
        <v>100000</v>
      </c>
      <c r="M1575" s="68">
        <v>0</v>
      </c>
      <c r="N1575" s="68">
        <v>0</v>
      </c>
      <c r="O1575" s="68">
        <v>0</v>
      </c>
      <c r="P1575" s="68">
        <v>0</v>
      </c>
      <c r="Q1575" s="68">
        <v>0</v>
      </c>
      <c r="R1575" s="68">
        <v>1024</v>
      </c>
      <c r="S1575" s="68">
        <v>0</v>
      </c>
      <c r="T1575" s="68">
        <v>4</v>
      </c>
      <c r="U1575" s="68">
        <v>0</v>
      </c>
      <c r="V1575" s="68">
        <v>0</v>
      </c>
      <c r="W1575" s="68">
        <v>0</v>
      </c>
      <c r="X1575" s="68">
        <v>0</v>
      </c>
      <c r="Y1575" s="68">
        <v>0</v>
      </c>
      <c r="Z1575" s="68">
        <v>0</v>
      </c>
      <c r="AA1575" s="68">
        <v>0</v>
      </c>
      <c r="AB1575" s="68">
        <v>0</v>
      </c>
      <c r="AC1575" s="68">
        <v>0</v>
      </c>
      <c r="AD1575" s="68">
        <v>7</v>
      </c>
      <c r="AE1575" s="68">
        <v>0</v>
      </c>
      <c r="AF1575" s="68">
        <v>0</v>
      </c>
      <c r="AG1575" s="68">
        <v>270</v>
      </c>
      <c r="AH1575" s="68">
        <v>0</v>
      </c>
      <c r="AI1575" s="68">
        <v>0</v>
      </c>
      <c r="AJ1575" s="68">
        <v>0</v>
      </c>
      <c r="AK1575" s="68">
        <v>0</v>
      </c>
      <c r="AL1575" s="68">
        <v>0</v>
      </c>
      <c r="AM1575" s="68">
        <v>0</v>
      </c>
      <c r="AN1575" s="68">
        <v>0</v>
      </c>
      <c r="AO1575" s="68">
        <v>0</v>
      </c>
      <c r="AP1575" s="68" t="s">
        <v>2139</v>
      </c>
      <c r="AQ1575" s="68">
        <v>1</v>
      </c>
      <c r="AR1575" s="68" t="s">
        <v>12698</v>
      </c>
      <c r="AS1575" s="68">
        <v>150</v>
      </c>
      <c r="AT1575" s="68">
        <v>4</v>
      </c>
      <c r="AU1575" s="68">
        <v>0</v>
      </c>
      <c r="AV1575" s="86">
        <v>2</v>
      </c>
      <c r="AX1575" s="1">
        <v>106</v>
      </c>
      <c r="AY1575" s="1">
        <v>106</v>
      </c>
      <c r="AZ1575" s="68">
        <v>2000000</v>
      </c>
      <c r="BA1575" s="68">
        <v>2</v>
      </c>
      <c r="EQ1575" s="68">
        <v>21050014</v>
      </c>
      <c r="ER1575" s="175">
        <v>1</v>
      </c>
      <c r="ES1575" s="68">
        <v>650</v>
      </c>
      <c r="ET1575" s="68">
        <v>14</v>
      </c>
      <c r="EU1575" s="68">
        <v>0</v>
      </c>
      <c r="EV1575" s="68">
        <v>150014</v>
      </c>
      <c r="EW1575" s="68" t="s">
        <v>2652</v>
      </c>
      <c r="EX1575" s="68" t="str">
        <f t="shared" si="57"/>
        <v>소형</v>
      </c>
      <c r="GE1575" s="68">
        <v>47604</v>
      </c>
      <c r="GF1575" s="68" t="s">
        <v>5115</v>
      </c>
    </row>
    <row r="1576" spans="6:188" x14ac:dyDescent="0.3">
      <c r="F1576" s="68">
        <v>88105</v>
      </c>
      <c r="G1576" s="68">
        <v>3</v>
      </c>
      <c r="H1576" s="68">
        <v>188105</v>
      </c>
      <c r="I1576" s="68">
        <v>288105</v>
      </c>
      <c r="J1576" s="68" t="s">
        <v>13858</v>
      </c>
      <c r="K1576" s="68">
        <v>0</v>
      </c>
      <c r="L1576" s="68">
        <v>100000</v>
      </c>
      <c r="M1576" s="68">
        <v>0</v>
      </c>
      <c r="N1576" s="68">
        <v>0</v>
      </c>
      <c r="O1576" s="68">
        <v>0</v>
      </c>
      <c r="P1576" s="68">
        <v>0</v>
      </c>
      <c r="Q1576" s="68">
        <v>0</v>
      </c>
      <c r="R1576" s="68">
        <v>512</v>
      </c>
      <c r="S1576" s="68">
        <v>0</v>
      </c>
      <c r="T1576" s="68">
        <v>4</v>
      </c>
      <c r="U1576" s="68">
        <v>0</v>
      </c>
      <c r="V1576" s="68">
        <v>0</v>
      </c>
      <c r="W1576" s="68">
        <v>0</v>
      </c>
      <c r="X1576" s="68">
        <v>0</v>
      </c>
      <c r="Y1576" s="68">
        <v>0</v>
      </c>
      <c r="Z1576" s="68">
        <v>0</v>
      </c>
      <c r="AA1576" s="68">
        <v>0</v>
      </c>
      <c r="AB1576" s="68">
        <v>0</v>
      </c>
      <c r="AC1576" s="68">
        <v>0</v>
      </c>
      <c r="AD1576" s="68">
        <v>6</v>
      </c>
      <c r="AE1576" s="68">
        <v>0</v>
      </c>
      <c r="AF1576" s="68">
        <v>0</v>
      </c>
      <c r="AG1576" s="68">
        <v>345</v>
      </c>
      <c r="AH1576" s="68">
        <v>0</v>
      </c>
      <c r="AI1576" s="68">
        <v>0</v>
      </c>
      <c r="AJ1576" s="68">
        <v>346</v>
      </c>
      <c r="AK1576" s="68">
        <v>0</v>
      </c>
      <c r="AL1576" s="68">
        <v>0</v>
      </c>
      <c r="AM1576" s="68">
        <v>0</v>
      </c>
      <c r="AN1576" s="68">
        <v>0</v>
      </c>
      <c r="AO1576" s="68">
        <v>0</v>
      </c>
      <c r="AP1576" s="68" t="s">
        <v>13859</v>
      </c>
      <c r="AQ1576" s="68">
        <v>1</v>
      </c>
      <c r="AR1576" s="68" t="s">
        <v>13550</v>
      </c>
      <c r="AS1576" s="68">
        <v>150</v>
      </c>
      <c r="AT1576" s="68">
        <v>4</v>
      </c>
      <c r="AU1576" s="68">
        <v>0</v>
      </c>
      <c r="AV1576" s="86">
        <v>2</v>
      </c>
      <c r="AX1576" s="1">
        <v>146</v>
      </c>
      <c r="AY1576" s="1">
        <v>146</v>
      </c>
      <c r="AZ1576" s="68">
        <v>2000000</v>
      </c>
      <c r="BA1576" s="68">
        <v>2</v>
      </c>
      <c r="EQ1576" s="68">
        <v>21150014</v>
      </c>
      <c r="ER1576" s="175">
        <v>1</v>
      </c>
      <c r="ES1576" s="68">
        <v>650</v>
      </c>
      <c r="ET1576" s="68">
        <v>14</v>
      </c>
      <c r="EU1576" s="68">
        <v>0</v>
      </c>
      <c r="EV1576" s="68">
        <v>150014</v>
      </c>
      <c r="EW1576" s="68" t="s">
        <v>2652</v>
      </c>
      <c r="EX1576" s="68" t="str">
        <f t="shared" si="57"/>
        <v>소형</v>
      </c>
      <c r="GE1576" s="68">
        <v>47605</v>
      </c>
      <c r="GF1576" s="68" t="s">
        <v>5116</v>
      </c>
    </row>
    <row r="1577" spans="6:188" x14ac:dyDescent="0.3">
      <c r="F1577" s="68">
        <v>88106</v>
      </c>
      <c r="G1577" s="68">
        <v>3</v>
      </c>
      <c r="H1577" s="68">
        <v>188106</v>
      </c>
      <c r="I1577" s="68">
        <v>288106</v>
      </c>
      <c r="J1577" s="68" t="s">
        <v>13860</v>
      </c>
      <c r="K1577" s="68">
        <v>0</v>
      </c>
      <c r="L1577" s="68">
        <v>100000</v>
      </c>
      <c r="M1577" s="68">
        <v>0</v>
      </c>
      <c r="N1577" s="68">
        <v>0</v>
      </c>
      <c r="O1577" s="68">
        <v>0</v>
      </c>
      <c r="P1577" s="68">
        <v>0</v>
      </c>
      <c r="Q1577" s="68">
        <v>0</v>
      </c>
      <c r="R1577" s="68">
        <v>128</v>
      </c>
      <c r="S1577" s="68">
        <v>0</v>
      </c>
      <c r="T1577" s="68">
        <v>4</v>
      </c>
      <c r="U1577" s="68">
        <v>0</v>
      </c>
      <c r="V1577" s="68">
        <v>0</v>
      </c>
      <c r="W1577" s="68">
        <v>0</v>
      </c>
      <c r="X1577" s="68">
        <v>0</v>
      </c>
      <c r="Y1577" s="68">
        <v>0</v>
      </c>
      <c r="Z1577" s="68">
        <v>0</v>
      </c>
      <c r="AA1577" s="68">
        <v>0</v>
      </c>
      <c r="AB1577" s="68">
        <v>0</v>
      </c>
      <c r="AC1577" s="68">
        <v>0</v>
      </c>
      <c r="AD1577" s="68">
        <v>4</v>
      </c>
      <c r="AE1577" s="68">
        <v>0</v>
      </c>
      <c r="AF1577" s="68">
        <v>0</v>
      </c>
      <c r="AG1577" s="68">
        <v>355</v>
      </c>
      <c r="AH1577" s="68">
        <v>0</v>
      </c>
      <c r="AI1577" s="68">
        <v>0</v>
      </c>
      <c r="AJ1577" s="68">
        <v>356</v>
      </c>
      <c r="AK1577" s="68">
        <v>0</v>
      </c>
      <c r="AL1577" s="68">
        <v>0</v>
      </c>
      <c r="AM1577" s="68">
        <v>0</v>
      </c>
      <c r="AN1577" s="68">
        <v>0</v>
      </c>
      <c r="AO1577" s="68">
        <v>0</v>
      </c>
      <c r="AP1577" s="68" t="s">
        <v>13861</v>
      </c>
      <c r="AQ1577" s="68">
        <v>1</v>
      </c>
      <c r="AR1577" s="68" t="s">
        <v>13862</v>
      </c>
      <c r="AS1577" s="68">
        <v>150</v>
      </c>
      <c r="AT1577" s="68">
        <v>4</v>
      </c>
      <c r="AU1577" s="68">
        <v>0</v>
      </c>
      <c r="AV1577" s="86">
        <v>2</v>
      </c>
      <c r="AX1577" s="1">
        <v>147</v>
      </c>
      <c r="AY1577" s="1">
        <v>147</v>
      </c>
      <c r="AZ1577" s="68">
        <v>2000000</v>
      </c>
      <c r="BA1577" s="68">
        <v>2</v>
      </c>
      <c r="EQ1577" s="68">
        <v>21250014</v>
      </c>
      <c r="ER1577" s="175">
        <v>1</v>
      </c>
      <c r="ES1577" s="68">
        <v>650</v>
      </c>
      <c r="ET1577" s="68">
        <v>14</v>
      </c>
      <c r="EU1577" s="68">
        <v>0</v>
      </c>
      <c r="EV1577" s="68">
        <v>150014</v>
      </c>
      <c r="EW1577" s="68" t="s">
        <v>2652</v>
      </c>
      <c r="EX1577" s="68" t="str">
        <f t="shared" si="57"/>
        <v>소형</v>
      </c>
      <c r="GE1577" s="68">
        <v>47606</v>
      </c>
      <c r="GF1577" s="68" t="s">
        <v>5117</v>
      </c>
    </row>
    <row r="1578" spans="6:188" x14ac:dyDescent="0.3">
      <c r="F1578" s="68">
        <v>88901</v>
      </c>
      <c r="G1578" s="68">
        <v>3</v>
      </c>
      <c r="H1578" s="68">
        <v>188901</v>
      </c>
      <c r="I1578" s="68">
        <v>288901</v>
      </c>
      <c r="J1578" s="68" t="s">
        <v>10410</v>
      </c>
      <c r="K1578" s="68">
        <v>0</v>
      </c>
      <c r="L1578" s="68">
        <v>150000</v>
      </c>
      <c r="M1578" s="68">
        <v>0</v>
      </c>
      <c r="N1578" s="68">
        <v>0</v>
      </c>
      <c r="O1578" s="68">
        <v>0</v>
      </c>
      <c r="P1578" s="68">
        <v>0</v>
      </c>
      <c r="Q1578" s="68">
        <v>0</v>
      </c>
      <c r="R1578" s="68">
        <v>256</v>
      </c>
      <c r="S1578" s="68">
        <v>0</v>
      </c>
      <c r="T1578" s="68">
        <v>5</v>
      </c>
      <c r="U1578" s="68">
        <v>0</v>
      </c>
      <c r="V1578" s="68">
        <v>0</v>
      </c>
      <c r="W1578" s="68">
        <v>0</v>
      </c>
      <c r="X1578" s="68">
        <v>0</v>
      </c>
      <c r="Y1578" s="68">
        <v>0</v>
      </c>
      <c r="Z1578" s="68">
        <v>0</v>
      </c>
      <c r="AA1578" s="68">
        <v>0</v>
      </c>
      <c r="AB1578" s="68">
        <v>0</v>
      </c>
      <c r="AC1578" s="68">
        <v>0</v>
      </c>
      <c r="AD1578" s="68">
        <v>5</v>
      </c>
      <c r="AE1578" s="68">
        <v>0</v>
      </c>
      <c r="AF1578" s="68">
        <v>0</v>
      </c>
      <c r="AG1578" s="68">
        <v>277</v>
      </c>
      <c r="AH1578" s="68">
        <v>0</v>
      </c>
      <c r="AI1578" s="68">
        <v>0</v>
      </c>
      <c r="AJ1578" s="68">
        <v>0</v>
      </c>
      <c r="AK1578" s="68">
        <v>0</v>
      </c>
      <c r="AL1578" s="68">
        <v>0</v>
      </c>
      <c r="AM1578" s="68">
        <v>0</v>
      </c>
      <c r="AN1578" s="68">
        <v>0</v>
      </c>
      <c r="AO1578" s="68">
        <v>0</v>
      </c>
      <c r="AP1578" s="68" t="s">
        <v>10411</v>
      </c>
      <c r="AQ1578" s="68">
        <v>1</v>
      </c>
      <c r="AR1578" s="68" t="s">
        <v>12699</v>
      </c>
      <c r="AS1578" s="68">
        <v>150</v>
      </c>
      <c r="AT1578" s="68">
        <v>4096</v>
      </c>
      <c r="AU1578" s="68">
        <v>0</v>
      </c>
      <c r="AV1578" s="86">
        <v>2</v>
      </c>
      <c r="AX1578" s="1">
        <v>107</v>
      </c>
      <c r="AY1578" s="1">
        <v>107</v>
      </c>
      <c r="AZ1578" s="68">
        <v>10000000</v>
      </c>
      <c r="BA1578" s="68">
        <v>2</v>
      </c>
      <c r="EQ1578" s="68">
        <v>30150014</v>
      </c>
      <c r="ER1578" s="175">
        <v>1</v>
      </c>
      <c r="ES1578" s="68">
        <v>650</v>
      </c>
      <c r="ET1578" s="68">
        <v>14</v>
      </c>
      <c r="EU1578" s="68">
        <v>0</v>
      </c>
      <c r="EV1578" s="68">
        <v>150014</v>
      </c>
      <c r="EW1578" s="68" t="s">
        <v>2652</v>
      </c>
      <c r="EX1578" s="68" t="str">
        <f t="shared" si="57"/>
        <v>소형</v>
      </c>
      <c r="GE1578" s="68">
        <v>47607</v>
      </c>
      <c r="GF1578" s="68" t="s">
        <v>5118</v>
      </c>
    </row>
    <row r="1579" spans="6:188" x14ac:dyDescent="0.3">
      <c r="F1579" s="68">
        <v>88902</v>
      </c>
      <c r="G1579" s="68">
        <v>3</v>
      </c>
      <c r="H1579" s="68">
        <v>188902</v>
      </c>
      <c r="I1579" s="68">
        <v>288902</v>
      </c>
      <c r="J1579" s="68" t="s">
        <v>12700</v>
      </c>
      <c r="K1579" s="68">
        <v>0</v>
      </c>
      <c r="L1579" s="68">
        <v>150000</v>
      </c>
      <c r="M1579" s="68">
        <v>0</v>
      </c>
      <c r="N1579" s="68">
        <v>0</v>
      </c>
      <c r="O1579" s="68">
        <v>0</v>
      </c>
      <c r="P1579" s="68">
        <v>0</v>
      </c>
      <c r="Q1579" s="68">
        <v>0</v>
      </c>
      <c r="R1579" s="68">
        <v>-1</v>
      </c>
      <c r="S1579" s="68">
        <v>0</v>
      </c>
      <c r="T1579" s="68">
        <v>5</v>
      </c>
      <c r="U1579" s="68">
        <v>0</v>
      </c>
      <c r="V1579" s="68">
        <v>0</v>
      </c>
      <c r="W1579" s="68">
        <v>0</v>
      </c>
      <c r="X1579" s="68">
        <v>0</v>
      </c>
      <c r="Y1579" s="68">
        <v>0</v>
      </c>
      <c r="Z1579" s="68">
        <v>0</v>
      </c>
      <c r="AA1579" s="68">
        <v>0</v>
      </c>
      <c r="AB1579" s="68">
        <v>0</v>
      </c>
      <c r="AC1579" s="68">
        <v>0</v>
      </c>
      <c r="AD1579" s="68">
        <v>101</v>
      </c>
      <c r="AE1579" s="68">
        <v>0</v>
      </c>
      <c r="AF1579" s="68">
        <v>0</v>
      </c>
      <c r="AG1579" s="68">
        <v>102</v>
      </c>
      <c r="AH1579" s="68">
        <v>0</v>
      </c>
      <c r="AI1579" s="68">
        <v>0</v>
      </c>
      <c r="AJ1579" s="68">
        <v>103</v>
      </c>
      <c r="AK1579" s="68">
        <v>0</v>
      </c>
      <c r="AL1579" s="68">
        <v>0</v>
      </c>
      <c r="AM1579" s="68">
        <v>278</v>
      </c>
      <c r="AN1579" s="68">
        <v>0</v>
      </c>
      <c r="AO1579" s="68">
        <v>0</v>
      </c>
      <c r="AP1579" s="68" t="s">
        <v>12701</v>
      </c>
      <c r="AQ1579" s="68">
        <v>1</v>
      </c>
      <c r="AR1579" s="68" t="s">
        <v>12702</v>
      </c>
      <c r="AS1579" s="68">
        <v>150</v>
      </c>
      <c r="AT1579" s="68">
        <v>4096</v>
      </c>
      <c r="AU1579" s="68">
        <v>0</v>
      </c>
      <c r="AV1579" s="86">
        <v>2</v>
      </c>
      <c r="AX1579" s="1">
        <v>108</v>
      </c>
      <c r="AY1579" s="1">
        <v>108</v>
      </c>
      <c r="AZ1579" s="68">
        <v>10000000</v>
      </c>
      <c r="BA1579" s="68">
        <v>2</v>
      </c>
      <c r="EQ1579" s="68">
        <v>30250014</v>
      </c>
      <c r="ER1579" s="175">
        <v>1</v>
      </c>
      <c r="ES1579" s="68">
        <v>650</v>
      </c>
      <c r="ET1579" s="68">
        <v>14</v>
      </c>
      <c r="EU1579" s="68">
        <v>0</v>
      </c>
      <c r="EV1579" s="68">
        <v>150014</v>
      </c>
      <c r="EW1579" s="68" t="s">
        <v>2652</v>
      </c>
      <c r="EX1579" s="68" t="str">
        <f t="shared" si="57"/>
        <v>소형</v>
      </c>
      <c r="GE1579" s="68">
        <v>47700</v>
      </c>
      <c r="GF1579" s="68" t="s">
        <v>5119</v>
      </c>
    </row>
    <row r="1580" spans="6:188" x14ac:dyDescent="0.3">
      <c r="F1580" s="68">
        <v>88903</v>
      </c>
      <c r="G1580" s="68">
        <v>3</v>
      </c>
      <c r="H1580" s="68">
        <v>188903</v>
      </c>
      <c r="I1580" s="68">
        <v>288903</v>
      </c>
      <c r="J1580" s="68" t="s">
        <v>12703</v>
      </c>
      <c r="K1580" s="68">
        <v>0</v>
      </c>
      <c r="L1580" s="68">
        <v>150000</v>
      </c>
      <c r="M1580" s="68">
        <v>0</v>
      </c>
      <c r="N1580" s="68">
        <v>0</v>
      </c>
      <c r="O1580" s="68">
        <v>0</v>
      </c>
      <c r="P1580" s="68">
        <v>0</v>
      </c>
      <c r="Q1580" s="68">
        <v>0</v>
      </c>
      <c r="R1580" s="68">
        <v>256</v>
      </c>
      <c r="S1580" s="68">
        <v>0</v>
      </c>
      <c r="T1580" s="68">
        <v>5</v>
      </c>
      <c r="U1580" s="68">
        <v>0</v>
      </c>
      <c r="V1580" s="68">
        <v>0</v>
      </c>
      <c r="W1580" s="68">
        <v>0</v>
      </c>
      <c r="X1580" s="68">
        <v>0</v>
      </c>
      <c r="Y1580" s="68">
        <v>0</v>
      </c>
      <c r="Z1580" s="68">
        <v>0</v>
      </c>
      <c r="AA1580" s="68">
        <v>0</v>
      </c>
      <c r="AB1580" s="68">
        <v>0</v>
      </c>
      <c r="AC1580" s="68">
        <v>0</v>
      </c>
      <c r="AD1580" s="68">
        <v>279</v>
      </c>
      <c r="AE1580" s="68">
        <v>0</v>
      </c>
      <c r="AF1580" s="68">
        <v>0</v>
      </c>
      <c r="AG1580" s="68">
        <v>280</v>
      </c>
      <c r="AH1580" s="68">
        <v>0</v>
      </c>
      <c r="AI1580" s="68">
        <v>0</v>
      </c>
      <c r="AJ1580" s="68">
        <v>281</v>
      </c>
      <c r="AK1580" s="68">
        <v>0</v>
      </c>
      <c r="AL1580" s="68">
        <v>0</v>
      </c>
      <c r="AM1580" s="68">
        <v>0</v>
      </c>
      <c r="AN1580" s="68">
        <v>0</v>
      </c>
      <c r="AO1580" s="68">
        <v>0</v>
      </c>
      <c r="AP1580" s="68" t="s">
        <v>12704</v>
      </c>
      <c r="AQ1580" s="68">
        <v>1</v>
      </c>
      <c r="AR1580" s="68" t="s">
        <v>12705</v>
      </c>
      <c r="AS1580" s="68">
        <v>0</v>
      </c>
      <c r="AT1580" s="68">
        <v>0</v>
      </c>
      <c r="AU1580" s="68">
        <v>0</v>
      </c>
      <c r="AV1580" s="86">
        <v>2</v>
      </c>
      <c r="AX1580" s="1">
        <v>109</v>
      </c>
      <c r="AY1580" s="1">
        <v>109</v>
      </c>
      <c r="AZ1580" s="68">
        <v>10000000</v>
      </c>
      <c r="BA1580" s="68">
        <v>2</v>
      </c>
      <c r="EQ1580" s="68">
        <v>30350014</v>
      </c>
      <c r="ER1580" s="175">
        <v>1</v>
      </c>
      <c r="ES1580" s="68">
        <v>650</v>
      </c>
      <c r="ET1580" s="68">
        <v>14</v>
      </c>
      <c r="EU1580" s="68">
        <v>0</v>
      </c>
      <c r="EV1580" s="68">
        <v>150014</v>
      </c>
      <c r="EW1580" s="68" t="s">
        <v>2652</v>
      </c>
      <c r="EX1580" s="68" t="str">
        <f t="shared" si="57"/>
        <v>소형</v>
      </c>
      <c r="GE1580" s="68">
        <v>47701</v>
      </c>
      <c r="GF1580" s="68" t="s">
        <v>5120</v>
      </c>
    </row>
    <row r="1581" spans="6:188" x14ac:dyDescent="0.3">
      <c r="F1581" s="68">
        <v>88904</v>
      </c>
      <c r="G1581" s="68">
        <v>3</v>
      </c>
      <c r="H1581" s="68">
        <v>188904</v>
      </c>
      <c r="I1581" s="68">
        <v>288904</v>
      </c>
      <c r="J1581" s="68" t="s">
        <v>12706</v>
      </c>
      <c r="K1581" s="68">
        <v>0</v>
      </c>
      <c r="L1581" s="68">
        <v>10000</v>
      </c>
      <c r="M1581" s="68">
        <v>0</v>
      </c>
      <c r="N1581" s="68">
        <v>0</v>
      </c>
      <c r="O1581" s="68">
        <v>0</v>
      </c>
      <c r="P1581" s="68">
        <v>0</v>
      </c>
      <c r="Q1581" s="68">
        <v>0</v>
      </c>
      <c r="R1581" s="68">
        <v>-1</v>
      </c>
      <c r="S1581" s="68">
        <v>0</v>
      </c>
      <c r="T1581" s="68">
        <v>1</v>
      </c>
      <c r="U1581" s="68">
        <v>0</v>
      </c>
      <c r="V1581" s="68">
        <v>0</v>
      </c>
      <c r="W1581" s="68">
        <v>0</v>
      </c>
      <c r="X1581" s="68">
        <v>0</v>
      </c>
      <c r="Y1581" s="68">
        <v>0</v>
      </c>
      <c r="Z1581" s="68">
        <v>0</v>
      </c>
      <c r="AA1581" s="68">
        <v>0</v>
      </c>
      <c r="AB1581" s="68">
        <v>0</v>
      </c>
      <c r="AC1581" s="68">
        <v>0</v>
      </c>
      <c r="AD1581" s="68">
        <v>101</v>
      </c>
      <c r="AE1581" s="68">
        <v>0</v>
      </c>
      <c r="AF1581" s="68">
        <v>0</v>
      </c>
      <c r="AG1581" s="68">
        <v>102</v>
      </c>
      <c r="AH1581" s="68">
        <v>0</v>
      </c>
      <c r="AI1581" s="68">
        <v>0</v>
      </c>
      <c r="AJ1581" s="68">
        <v>103</v>
      </c>
      <c r="AK1581" s="68">
        <v>0</v>
      </c>
      <c r="AL1581" s="68">
        <v>0</v>
      </c>
      <c r="AM1581" s="68">
        <v>271</v>
      </c>
      <c r="AN1581" s="68">
        <v>0</v>
      </c>
      <c r="AO1581" s="68">
        <v>0</v>
      </c>
      <c r="AP1581" s="68" t="s">
        <v>12707</v>
      </c>
      <c r="AQ1581" s="68">
        <v>1</v>
      </c>
      <c r="AR1581" s="68" t="s">
        <v>12708</v>
      </c>
      <c r="AS1581" s="68">
        <v>150</v>
      </c>
      <c r="AT1581" s="68">
        <v>4194304</v>
      </c>
      <c r="AU1581" s="68">
        <v>0</v>
      </c>
      <c r="AV1581" s="86">
        <v>2</v>
      </c>
      <c r="AX1581" s="1">
        <v>0</v>
      </c>
      <c r="AY1581" s="1">
        <v>0</v>
      </c>
      <c r="AZ1581" s="68">
        <v>100000</v>
      </c>
      <c r="BA1581" s="68">
        <v>0</v>
      </c>
      <c r="EQ1581" s="68">
        <v>30450014</v>
      </c>
      <c r="ER1581" s="175">
        <v>1</v>
      </c>
      <c r="ES1581" s="68">
        <v>650</v>
      </c>
      <c r="ET1581" s="68">
        <v>14</v>
      </c>
      <c r="EU1581" s="68">
        <v>0</v>
      </c>
      <c r="EV1581" s="68">
        <v>150014</v>
      </c>
      <c r="EW1581" s="68" t="s">
        <v>2652</v>
      </c>
      <c r="EX1581" s="68" t="str">
        <f t="shared" si="57"/>
        <v>소형</v>
      </c>
      <c r="GE1581" s="68">
        <v>47800</v>
      </c>
      <c r="GF1581" s="68" t="s">
        <v>5121</v>
      </c>
    </row>
    <row r="1582" spans="6:188" x14ac:dyDescent="0.3">
      <c r="F1582" s="68">
        <v>88905</v>
      </c>
      <c r="G1582" s="68">
        <v>3</v>
      </c>
      <c r="H1582" s="68">
        <v>188905</v>
      </c>
      <c r="I1582" s="68">
        <v>288905</v>
      </c>
      <c r="J1582" s="68" t="s">
        <v>12709</v>
      </c>
      <c r="K1582" s="68">
        <v>0</v>
      </c>
      <c r="L1582" s="68">
        <v>10000</v>
      </c>
      <c r="M1582" s="68">
        <v>0</v>
      </c>
      <c r="N1582" s="68">
        <v>0</v>
      </c>
      <c r="O1582" s="68">
        <v>0</v>
      </c>
      <c r="P1582" s="68">
        <v>0</v>
      </c>
      <c r="Q1582" s="68">
        <v>0</v>
      </c>
      <c r="R1582" s="68">
        <v>-1</v>
      </c>
      <c r="S1582" s="68">
        <v>0</v>
      </c>
      <c r="T1582" s="68">
        <v>1</v>
      </c>
      <c r="U1582" s="68">
        <v>0</v>
      </c>
      <c r="V1582" s="68">
        <v>0</v>
      </c>
      <c r="W1582" s="68">
        <v>0</v>
      </c>
      <c r="X1582" s="68">
        <v>0</v>
      </c>
      <c r="Y1582" s="68">
        <v>0</v>
      </c>
      <c r="Z1582" s="68">
        <v>0</v>
      </c>
      <c r="AA1582" s="68">
        <v>0</v>
      </c>
      <c r="AB1582" s="68">
        <v>0</v>
      </c>
      <c r="AC1582" s="68">
        <v>0</v>
      </c>
      <c r="AD1582" s="68">
        <v>101</v>
      </c>
      <c r="AE1582" s="68">
        <v>0</v>
      </c>
      <c r="AF1582" s="68">
        <v>0</v>
      </c>
      <c r="AG1582" s="68">
        <v>102</v>
      </c>
      <c r="AH1582" s="68">
        <v>0</v>
      </c>
      <c r="AI1582" s="68">
        <v>0</v>
      </c>
      <c r="AJ1582" s="68">
        <v>103</v>
      </c>
      <c r="AK1582" s="68">
        <v>0</v>
      </c>
      <c r="AL1582" s="68">
        <v>0</v>
      </c>
      <c r="AM1582" s="68">
        <v>271</v>
      </c>
      <c r="AN1582" s="68">
        <v>0</v>
      </c>
      <c r="AO1582" s="68">
        <v>0</v>
      </c>
      <c r="AP1582" s="68" t="s">
        <v>12710</v>
      </c>
      <c r="AQ1582" s="68">
        <v>1</v>
      </c>
      <c r="AR1582" s="68" t="s">
        <v>12711</v>
      </c>
      <c r="AS1582" s="68">
        <v>150</v>
      </c>
      <c r="AT1582" s="68">
        <v>4194304</v>
      </c>
      <c r="AU1582" s="68">
        <v>0</v>
      </c>
      <c r="AV1582" s="86">
        <v>2</v>
      </c>
      <c r="AX1582" s="1">
        <v>0</v>
      </c>
      <c r="AY1582" s="1">
        <v>0</v>
      </c>
      <c r="AZ1582" s="68">
        <v>100000</v>
      </c>
      <c r="BA1582" s="68">
        <v>0</v>
      </c>
      <c r="EQ1582" s="68">
        <v>30550014</v>
      </c>
      <c r="ER1582" s="175">
        <v>1</v>
      </c>
      <c r="ES1582" s="68">
        <v>650</v>
      </c>
      <c r="ET1582" s="68">
        <v>14</v>
      </c>
      <c r="EU1582" s="68">
        <v>0</v>
      </c>
      <c r="EV1582" s="68">
        <v>150014</v>
      </c>
      <c r="EW1582" s="68" t="s">
        <v>2652</v>
      </c>
      <c r="EX1582" s="68" t="str">
        <f t="shared" si="57"/>
        <v>소형</v>
      </c>
      <c r="GE1582" s="68">
        <v>47801</v>
      </c>
      <c r="GF1582" s="68" t="s">
        <v>5122</v>
      </c>
    </row>
    <row r="1583" spans="6:188" x14ac:dyDescent="0.3">
      <c r="F1583" s="68">
        <v>88906</v>
      </c>
      <c r="G1583" s="68">
        <v>3</v>
      </c>
      <c r="H1583" s="68">
        <v>188906</v>
      </c>
      <c r="I1583" s="68">
        <v>288906</v>
      </c>
      <c r="J1583" s="68" t="s">
        <v>12712</v>
      </c>
      <c r="K1583" s="68">
        <v>0</v>
      </c>
      <c r="L1583" s="68">
        <v>10000</v>
      </c>
      <c r="M1583" s="68">
        <v>0</v>
      </c>
      <c r="N1583" s="68">
        <v>0</v>
      </c>
      <c r="O1583" s="68">
        <v>0</v>
      </c>
      <c r="P1583" s="68">
        <v>0</v>
      </c>
      <c r="Q1583" s="68">
        <v>0</v>
      </c>
      <c r="R1583" s="68">
        <v>-1</v>
      </c>
      <c r="S1583" s="68">
        <v>0</v>
      </c>
      <c r="T1583" s="68">
        <v>1</v>
      </c>
      <c r="U1583" s="68">
        <v>0</v>
      </c>
      <c r="V1583" s="68">
        <v>0</v>
      </c>
      <c r="W1583" s="68">
        <v>0</v>
      </c>
      <c r="X1583" s="68">
        <v>0</v>
      </c>
      <c r="Y1583" s="68">
        <v>0</v>
      </c>
      <c r="Z1583" s="68">
        <v>0</v>
      </c>
      <c r="AA1583" s="68">
        <v>0</v>
      </c>
      <c r="AB1583" s="68">
        <v>0</v>
      </c>
      <c r="AC1583" s="68">
        <v>0</v>
      </c>
      <c r="AD1583" s="68">
        <v>101</v>
      </c>
      <c r="AE1583" s="68">
        <v>0</v>
      </c>
      <c r="AF1583" s="68">
        <v>0</v>
      </c>
      <c r="AG1583" s="68">
        <v>102</v>
      </c>
      <c r="AH1583" s="68">
        <v>0</v>
      </c>
      <c r="AI1583" s="68">
        <v>0</v>
      </c>
      <c r="AJ1583" s="68">
        <v>103</v>
      </c>
      <c r="AK1583" s="68">
        <v>0</v>
      </c>
      <c r="AL1583" s="68">
        <v>0</v>
      </c>
      <c r="AM1583" s="68">
        <v>271</v>
      </c>
      <c r="AN1583" s="68">
        <v>0</v>
      </c>
      <c r="AO1583" s="68">
        <v>0</v>
      </c>
      <c r="AP1583" s="68" t="s">
        <v>12713</v>
      </c>
      <c r="AQ1583" s="68">
        <v>1</v>
      </c>
      <c r="AR1583" s="68" t="s">
        <v>12714</v>
      </c>
      <c r="AS1583" s="68">
        <v>150</v>
      </c>
      <c r="AT1583" s="68">
        <v>4194304</v>
      </c>
      <c r="AU1583" s="68">
        <v>0</v>
      </c>
      <c r="AV1583" s="86">
        <v>2</v>
      </c>
      <c r="AX1583" s="1">
        <v>0</v>
      </c>
      <c r="AY1583" s="1">
        <v>0</v>
      </c>
      <c r="AZ1583" s="68">
        <v>100000</v>
      </c>
      <c r="BA1583" s="68">
        <v>0</v>
      </c>
      <c r="EQ1583" s="68">
        <v>30650014</v>
      </c>
      <c r="ER1583" s="175">
        <v>1</v>
      </c>
      <c r="ES1583" s="68">
        <v>650</v>
      </c>
      <c r="ET1583" s="68">
        <v>14</v>
      </c>
      <c r="EU1583" s="68">
        <v>0</v>
      </c>
      <c r="EV1583" s="68">
        <v>150014</v>
      </c>
      <c r="EW1583" s="68" t="s">
        <v>2652</v>
      </c>
      <c r="EX1583" s="68" t="str">
        <f t="shared" si="57"/>
        <v>소형</v>
      </c>
      <c r="GE1583" s="68">
        <v>47802</v>
      </c>
      <c r="GF1583" s="68" t="s">
        <v>5123</v>
      </c>
    </row>
    <row r="1584" spans="6:188" x14ac:dyDescent="0.3">
      <c r="F1584" s="68">
        <v>88907</v>
      </c>
      <c r="G1584" s="68">
        <v>3</v>
      </c>
      <c r="H1584" s="68">
        <v>188907</v>
      </c>
      <c r="I1584" s="68">
        <v>288907</v>
      </c>
      <c r="J1584" s="68" t="s">
        <v>12715</v>
      </c>
      <c r="K1584" s="68">
        <v>0</v>
      </c>
      <c r="L1584" s="68">
        <v>10000</v>
      </c>
      <c r="M1584" s="68">
        <v>0</v>
      </c>
      <c r="N1584" s="68">
        <v>0</v>
      </c>
      <c r="O1584" s="68">
        <v>0</v>
      </c>
      <c r="P1584" s="68">
        <v>0</v>
      </c>
      <c r="Q1584" s="68">
        <v>0</v>
      </c>
      <c r="R1584" s="68">
        <v>-1</v>
      </c>
      <c r="S1584" s="68">
        <v>0</v>
      </c>
      <c r="T1584" s="68">
        <v>1</v>
      </c>
      <c r="U1584" s="68">
        <v>0</v>
      </c>
      <c r="V1584" s="68">
        <v>0</v>
      </c>
      <c r="W1584" s="68">
        <v>0</v>
      </c>
      <c r="X1584" s="68">
        <v>0</v>
      </c>
      <c r="Y1584" s="68">
        <v>0</v>
      </c>
      <c r="Z1584" s="68">
        <v>0</v>
      </c>
      <c r="AA1584" s="68">
        <v>0</v>
      </c>
      <c r="AB1584" s="68">
        <v>0</v>
      </c>
      <c r="AC1584" s="68">
        <v>0</v>
      </c>
      <c r="AD1584" s="68">
        <v>101</v>
      </c>
      <c r="AE1584" s="68">
        <v>0</v>
      </c>
      <c r="AF1584" s="68">
        <v>0</v>
      </c>
      <c r="AG1584" s="68">
        <v>102</v>
      </c>
      <c r="AH1584" s="68">
        <v>0</v>
      </c>
      <c r="AI1584" s="68">
        <v>0</v>
      </c>
      <c r="AJ1584" s="68">
        <v>103</v>
      </c>
      <c r="AK1584" s="68">
        <v>0</v>
      </c>
      <c r="AL1584" s="68">
        <v>0</v>
      </c>
      <c r="AM1584" s="68">
        <v>271</v>
      </c>
      <c r="AN1584" s="68">
        <v>0</v>
      </c>
      <c r="AO1584" s="68">
        <v>0</v>
      </c>
      <c r="AP1584" s="68" t="s">
        <v>12716</v>
      </c>
      <c r="AQ1584" s="68">
        <v>1</v>
      </c>
      <c r="AR1584" s="68" t="s">
        <v>12717</v>
      </c>
      <c r="AS1584" s="68">
        <v>150</v>
      </c>
      <c r="AT1584" s="68">
        <v>4194304</v>
      </c>
      <c r="AU1584" s="68">
        <v>0</v>
      </c>
      <c r="AV1584" s="86">
        <v>2</v>
      </c>
      <c r="AX1584" s="1">
        <v>0</v>
      </c>
      <c r="AY1584" s="1">
        <v>0</v>
      </c>
      <c r="AZ1584" s="68">
        <v>100000</v>
      </c>
      <c r="BA1584" s="68">
        <v>0</v>
      </c>
      <c r="EQ1584" s="68">
        <v>30750014</v>
      </c>
      <c r="ER1584" s="175">
        <v>1</v>
      </c>
      <c r="ES1584" s="68">
        <v>650</v>
      </c>
      <c r="ET1584" s="68">
        <v>14</v>
      </c>
      <c r="EU1584" s="68">
        <v>0</v>
      </c>
      <c r="EV1584" s="68">
        <v>150014</v>
      </c>
      <c r="EW1584" s="68" t="s">
        <v>2652</v>
      </c>
      <c r="EX1584" s="68" t="str">
        <f t="shared" si="57"/>
        <v>소형</v>
      </c>
      <c r="GE1584" s="68">
        <v>47803</v>
      </c>
      <c r="GF1584" s="68" t="s">
        <v>5124</v>
      </c>
    </row>
    <row r="1585" spans="6:188" x14ac:dyDescent="0.3">
      <c r="F1585" s="68">
        <v>88908</v>
      </c>
      <c r="G1585" s="68">
        <v>3</v>
      </c>
      <c r="H1585" s="68">
        <v>188908</v>
      </c>
      <c r="I1585" s="68">
        <v>288908</v>
      </c>
      <c r="J1585" s="68" t="s">
        <v>12718</v>
      </c>
      <c r="K1585" s="68">
        <v>0</v>
      </c>
      <c r="L1585" s="68">
        <v>10000</v>
      </c>
      <c r="M1585" s="68">
        <v>0</v>
      </c>
      <c r="N1585" s="68">
        <v>0</v>
      </c>
      <c r="O1585" s="68">
        <v>0</v>
      </c>
      <c r="P1585" s="68">
        <v>0</v>
      </c>
      <c r="Q1585" s="68">
        <v>0</v>
      </c>
      <c r="R1585" s="68">
        <v>-1</v>
      </c>
      <c r="S1585" s="68">
        <v>0</v>
      </c>
      <c r="T1585" s="68">
        <v>1</v>
      </c>
      <c r="U1585" s="68">
        <v>0</v>
      </c>
      <c r="V1585" s="68">
        <v>0</v>
      </c>
      <c r="W1585" s="68">
        <v>0</v>
      </c>
      <c r="X1585" s="68">
        <v>0</v>
      </c>
      <c r="Y1585" s="68">
        <v>0</v>
      </c>
      <c r="Z1585" s="68">
        <v>0</v>
      </c>
      <c r="AA1585" s="68">
        <v>0</v>
      </c>
      <c r="AB1585" s="68">
        <v>0</v>
      </c>
      <c r="AC1585" s="68">
        <v>0</v>
      </c>
      <c r="AD1585" s="68">
        <v>101</v>
      </c>
      <c r="AE1585" s="68">
        <v>0</v>
      </c>
      <c r="AF1585" s="68">
        <v>0</v>
      </c>
      <c r="AG1585" s="68">
        <v>102</v>
      </c>
      <c r="AH1585" s="68">
        <v>0</v>
      </c>
      <c r="AI1585" s="68">
        <v>0</v>
      </c>
      <c r="AJ1585" s="68">
        <v>103</v>
      </c>
      <c r="AK1585" s="68">
        <v>0</v>
      </c>
      <c r="AL1585" s="68">
        <v>0</v>
      </c>
      <c r="AM1585" s="68">
        <v>271</v>
      </c>
      <c r="AN1585" s="68">
        <v>0</v>
      </c>
      <c r="AO1585" s="68">
        <v>0</v>
      </c>
      <c r="AP1585" s="68" t="s">
        <v>13863</v>
      </c>
      <c r="AQ1585" s="68">
        <v>1</v>
      </c>
      <c r="AR1585" s="68" t="s">
        <v>13570</v>
      </c>
      <c r="AS1585" s="68">
        <v>150</v>
      </c>
      <c r="AT1585" s="68">
        <v>4194304</v>
      </c>
      <c r="AU1585" s="68">
        <v>0</v>
      </c>
      <c r="AV1585" s="86">
        <v>2</v>
      </c>
      <c r="AX1585" s="1">
        <v>0</v>
      </c>
      <c r="AY1585" s="1">
        <v>0</v>
      </c>
      <c r="AZ1585" s="68">
        <v>100000</v>
      </c>
      <c r="BA1585" s="68">
        <v>0</v>
      </c>
      <c r="EQ1585" s="68">
        <v>30850014</v>
      </c>
      <c r="ER1585" s="175">
        <v>1</v>
      </c>
      <c r="ES1585" s="68">
        <v>650</v>
      </c>
      <c r="ET1585" s="68">
        <v>14</v>
      </c>
      <c r="EU1585" s="68">
        <v>0</v>
      </c>
      <c r="EV1585" s="68">
        <v>150014</v>
      </c>
      <c r="EW1585" s="68" t="s">
        <v>2652</v>
      </c>
      <c r="EX1585" s="68" t="str">
        <f t="shared" si="57"/>
        <v>소형</v>
      </c>
      <c r="GE1585" s="68">
        <v>47804</v>
      </c>
      <c r="GF1585" s="68" t="s">
        <v>5125</v>
      </c>
    </row>
    <row r="1586" spans="6:188" x14ac:dyDescent="0.3">
      <c r="F1586" s="68">
        <v>88909</v>
      </c>
      <c r="G1586" s="68">
        <v>3</v>
      </c>
      <c r="H1586" s="68">
        <v>188909</v>
      </c>
      <c r="I1586" s="68">
        <v>288909</v>
      </c>
      <c r="J1586" s="68" t="s">
        <v>12720</v>
      </c>
      <c r="K1586" s="68">
        <v>0</v>
      </c>
      <c r="L1586" s="68">
        <v>10000</v>
      </c>
      <c r="M1586" s="68">
        <v>0</v>
      </c>
      <c r="N1586" s="68">
        <v>0</v>
      </c>
      <c r="O1586" s="68">
        <v>0</v>
      </c>
      <c r="P1586" s="68">
        <v>0</v>
      </c>
      <c r="Q1586" s="68">
        <v>0</v>
      </c>
      <c r="R1586" s="68">
        <v>-1</v>
      </c>
      <c r="S1586" s="68">
        <v>0</v>
      </c>
      <c r="T1586" s="68">
        <v>1</v>
      </c>
      <c r="U1586" s="68">
        <v>0</v>
      </c>
      <c r="V1586" s="68">
        <v>0</v>
      </c>
      <c r="W1586" s="68">
        <v>0</v>
      </c>
      <c r="X1586" s="68">
        <v>0</v>
      </c>
      <c r="Y1586" s="68">
        <v>0</v>
      </c>
      <c r="Z1586" s="68">
        <v>0</v>
      </c>
      <c r="AA1586" s="68">
        <v>0</v>
      </c>
      <c r="AB1586" s="68">
        <v>0</v>
      </c>
      <c r="AC1586" s="68">
        <v>0</v>
      </c>
      <c r="AD1586" s="68">
        <v>101</v>
      </c>
      <c r="AE1586" s="68">
        <v>0</v>
      </c>
      <c r="AF1586" s="68">
        <v>0</v>
      </c>
      <c r="AG1586" s="68">
        <v>102</v>
      </c>
      <c r="AH1586" s="68">
        <v>0</v>
      </c>
      <c r="AI1586" s="68">
        <v>0</v>
      </c>
      <c r="AJ1586" s="68">
        <v>103</v>
      </c>
      <c r="AK1586" s="68">
        <v>0</v>
      </c>
      <c r="AL1586" s="68">
        <v>0</v>
      </c>
      <c r="AM1586" s="68">
        <v>271</v>
      </c>
      <c r="AN1586" s="68">
        <v>0</v>
      </c>
      <c r="AO1586" s="68">
        <v>0</v>
      </c>
      <c r="AP1586" s="68" t="s">
        <v>12721</v>
      </c>
      <c r="AQ1586" s="68">
        <v>1</v>
      </c>
      <c r="AR1586" s="68" t="s">
        <v>12722</v>
      </c>
      <c r="AS1586" s="68">
        <v>150</v>
      </c>
      <c r="AT1586" s="68">
        <v>4194304</v>
      </c>
      <c r="AU1586" s="68">
        <v>0</v>
      </c>
      <c r="AV1586" s="86">
        <v>2</v>
      </c>
      <c r="AX1586" s="1">
        <v>0</v>
      </c>
      <c r="AY1586" s="1">
        <v>0</v>
      </c>
      <c r="AZ1586" s="68">
        <v>100000</v>
      </c>
      <c r="BA1586" s="68">
        <v>0</v>
      </c>
      <c r="EQ1586" s="68">
        <v>30950014</v>
      </c>
      <c r="ER1586" s="175">
        <v>1</v>
      </c>
      <c r="ES1586" s="68">
        <v>650</v>
      </c>
      <c r="ET1586" s="68">
        <v>14</v>
      </c>
      <c r="EU1586" s="68">
        <v>0</v>
      </c>
      <c r="EV1586" s="68">
        <v>150014</v>
      </c>
      <c r="EW1586" s="68" t="s">
        <v>2652</v>
      </c>
      <c r="EX1586" s="68" t="str">
        <f t="shared" si="57"/>
        <v>소형</v>
      </c>
      <c r="GE1586" s="68">
        <v>47805</v>
      </c>
      <c r="GF1586" s="68" t="s">
        <v>5126</v>
      </c>
    </row>
    <row r="1587" spans="6:188" x14ac:dyDescent="0.3">
      <c r="F1587" s="68">
        <v>88910</v>
      </c>
      <c r="G1587" s="68">
        <v>3</v>
      </c>
      <c r="H1587" s="68">
        <v>188910</v>
      </c>
      <c r="I1587" s="68">
        <v>288910</v>
      </c>
      <c r="J1587" s="68" t="s">
        <v>12723</v>
      </c>
      <c r="K1587" s="68">
        <v>0</v>
      </c>
      <c r="L1587" s="68">
        <v>10000</v>
      </c>
      <c r="M1587" s="68">
        <v>0</v>
      </c>
      <c r="N1587" s="68">
        <v>0</v>
      </c>
      <c r="O1587" s="68">
        <v>0</v>
      </c>
      <c r="P1587" s="68">
        <v>0</v>
      </c>
      <c r="Q1587" s="68">
        <v>0</v>
      </c>
      <c r="R1587" s="68">
        <v>-1</v>
      </c>
      <c r="S1587" s="68">
        <v>0</v>
      </c>
      <c r="T1587" s="68">
        <v>1</v>
      </c>
      <c r="U1587" s="68">
        <v>0</v>
      </c>
      <c r="V1587" s="68">
        <v>0</v>
      </c>
      <c r="W1587" s="68">
        <v>0</v>
      </c>
      <c r="X1587" s="68">
        <v>0</v>
      </c>
      <c r="Y1587" s="68">
        <v>0</v>
      </c>
      <c r="Z1587" s="68">
        <v>0</v>
      </c>
      <c r="AA1587" s="68">
        <v>0</v>
      </c>
      <c r="AB1587" s="68">
        <v>0</v>
      </c>
      <c r="AC1587" s="68">
        <v>0</v>
      </c>
      <c r="AD1587" s="68">
        <v>101</v>
      </c>
      <c r="AE1587" s="68">
        <v>0</v>
      </c>
      <c r="AF1587" s="68">
        <v>0</v>
      </c>
      <c r="AG1587" s="68">
        <v>102</v>
      </c>
      <c r="AH1587" s="68">
        <v>0</v>
      </c>
      <c r="AI1587" s="68">
        <v>0</v>
      </c>
      <c r="AJ1587" s="68">
        <v>103</v>
      </c>
      <c r="AK1587" s="68">
        <v>0</v>
      </c>
      <c r="AL1587" s="68">
        <v>0</v>
      </c>
      <c r="AM1587" s="68">
        <v>271</v>
      </c>
      <c r="AN1587" s="68">
        <v>0</v>
      </c>
      <c r="AO1587" s="68">
        <v>0</v>
      </c>
      <c r="AP1587" s="68" t="s">
        <v>12724</v>
      </c>
      <c r="AQ1587" s="68">
        <v>1</v>
      </c>
      <c r="AR1587" s="68" t="s">
        <v>12725</v>
      </c>
      <c r="AS1587" s="68">
        <v>150</v>
      </c>
      <c r="AT1587" s="68">
        <v>4194304</v>
      </c>
      <c r="AU1587" s="68">
        <v>0</v>
      </c>
      <c r="AV1587" s="86">
        <v>2</v>
      </c>
      <c r="AX1587" s="1">
        <v>0</v>
      </c>
      <c r="AY1587" s="1">
        <v>0</v>
      </c>
      <c r="AZ1587" s="68">
        <v>100000</v>
      </c>
      <c r="BA1587" s="68">
        <v>0</v>
      </c>
      <c r="EQ1587" s="68">
        <v>31050014</v>
      </c>
      <c r="ER1587" s="175">
        <v>1</v>
      </c>
      <c r="ES1587" s="68">
        <v>650</v>
      </c>
      <c r="ET1587" s="68">
        <v>14</v>
      </c>
      <c r="EU1587" s="68">
        <v>0</v>
      </c>
      <c r="EV1587" s="68">
        <v>150014</v>
      </c>
      <c r="EW1587" s="68" t="s">
        <v>2652</v>
      </c>
      <c r="EX1587" s="68" t="str">
        <f t="shared" si="57"/>
        <v>소형</v>
      </c>
      <c r="GE1587" s="68">
        <v>47806</v>
      </c>
      <c r="GF1587" s="68" t="s">
        <v>5127</v>
      </c>
    </row>
    <row r="1588" spans="6:188" x14ac:dyDescent="0.3">
      <c r="F1588" s="68">
        <v>88911</v>
      </c>
      <c r="G1588" s="68">
        <v>3</v>
      </c>
      <c r="H1588" s="68">
        <v>188911</v>
      </c>
      <c r="I1588" s="68">
        <v>288911</v>
      </c>
      <c r="J1588" s="68" t="s">
        <v>12726</v>
      </c>
      <c r="K1588" s="68">
        <v>0</v>
      </c>
      <c r="L1588" s="68">
        <v>10000</v>
      </c>
      <c r="M1588" s="68">
        <v>0</v>
      </c>
      <c r="N1588" s="68">
        <v>0</v>
      </c>
      <c r="O1588" s="68">
        <v>0</v>
      </c>
      <c r="P1588" s="68">
        <v>0</v>
      </c>
      <c r="Q1588" s="68">
        <v>0</v>
      </c>
      <c r="R1588" s="68">
        <v>-1</v>
      </c>
      <c r="S1588" s="68">
        <v>0</v>
      </c>
      <c r="T1588" s="68">
        <v>1</v>
      </c>
      <c r="U1588" s="68">
        <v>0</v>
      </c>
      <c r="V1588" s="68">
        <v>0</v>
      </c>
      <c r="W1588" s="68">
        <v>0</v>
      </c>
      <c r="X1588" s="68">
        <v>0</v>
      </c>
      <c r="Y1588" s="68">
        <v>0</v>
      </c>
      <c r="Z1588" s="68">
        <v>0</v>
      </c>
      <c r="AA1588" s="68">
        <v>0</v>
      </c>
      <c r="AB1588" s="68">
        <v>0</v>
      </c>
      <c r="AC1588" s="68">
        <v>0</v>
      </c>
      <c r="AD1588" s="68">
        <v>101</v>
      </c>
      <c r="AE1588" s="68">
        <v>0</v>
      </c>
      <c r="AF1588" s="68">
        <v>0</v>
      </c>
      <c r="AG1588" s="68">
        <v>102</v>
      </c>
      <c r="AH1588" s="68">
        <v>0</v>
      </c>
      <c r="AI1588" s="68">
        <v>0</v>
      </c>
      <c r="AJ1588" s="68">
        <v>103</v>
      </c>
      <c r="AK1588" s="68">
        <v>0</v>
      </c>
      <c r="AL1588" s="68">
        <v>0</v>
      </c>
      <c r="AM1588" s="68">
        <v>271</v>
      </c>
      <c r="AN1588" s="68">
        <v>0</v>
      </c>
      <c r="AO1588" s="68">
        <v>0</v>
      </c>
      <c r="AP1588" s="68" t="s">
        <v>12727</v>
      </c>
      <c r="AQ1588" s="68">
        <v>1</v>
      </c>
      <c r="AR1588" s="68" t="s">
        <v>12728</v>
      </c>
      <c r="AS1588" s="68">
        <v>150</v>
      </c>
      <c r="AT1588" s="68">
        <v>4194304</v>
      </c>
      <c r="AU1588" s="68">
        <v>0</v>
      </c>
      <c r="AV1588" s="86">
        <v>2</v>
      </c>
      <c r="AX1588" s="1">
        <v>0</v>
      </c>
      <c r="AY1588" s="1">
        <v>0</v>
      </c>
      <c r="AZ1588" s="68">
        <v>100000</v>
      </c>
      <c r="BA1588" s="68">
        <v>0</v>
      </c>
      <c r="EQ1588" s="68">
        <v>31150014</v>
      </c>
      <c r="ER1588" s="175">
        <v>1</v>
      </c>
      <c r="ES1588" s="68">
        <v>650</v>
      </c>
      <c r="ET1588" s="68">
        <v>14</v>
      </c>
      <c r="EU1588" s="68">
        <v>0</v>
      </c>
      <c r="EV1588" s="68">
        <v>150014</v>
      </c>
      <c r="EW1588" s="68" t="s">
        <v>2652</v>
      </c>
      <c r="EX1588" s="68" t="str">
        <f t="shared" si="57"/>
        <v>소형</v>
      </c>
      <c r="GE1588" s="68">
        <v>47811</v>
      </c>
      <c r="GF1588" s="68" t="s">
        <v>5128</v>
      </c>
    </row>
    <row r="1589" spans="6:188" x14ac:dyDescent="0.3">
      <c r="F1589" s="68">
        <v>88912</v>
      </c>
      <c r="G1589" s="68">
        <v>3</v>
      </c>
      <c r="H1589" s="68">
        <v>188912</v>
      </c>
      <c r="I1589" s="68">
        <v>288912</v>
      </c>
      <c r="J1589" s="68" t="s">
        <v>12729</v>
      </c>
      <c r="K1589" s="68">
        <v>0</v>
      </c>
      <c r="L1589" s="68">
        <v>10000</v>
      </c>
      <c r="M1589" s="68">
        <v>0</v>
      </c>
      <c r="N1589" s="68">
        <v>0</v>
      </c>
      <c r="O1589" s="68">
        <v>0</v>
      </c>
      <c r="P1589" s="68">
        <v>0</v>
      </c>
      <c r="Q1589" s="68">
        <v>0</v>
      </c>
      <c r="R1589" s="68">
        <v>-1</v>
      </c>
      <c r="S1589" s="68">
        <v>0</v>
      </c>
      <c r="T1589" s="68">
        <v>1</v>
      </c>
      <c r="U1589" s="68">
        <v>0</v>
      </c>
      <c r="V1589" s="68">
        <v>0</v>
      </c>
      <c r="W1589" s="68">
        <v>0</v>
      </c>
      <c r="X1589" s="68">
        <v>0</v>
      </c>
      <c r="Y1589" s="68">
        <v>0</v>
      </c>
      <c r="Z1589" s="68">
        <v>0</v>
      </c>
      <c r="AA1589" s="68">
        <v>0</v>
      </c>
      <c r="AB1589" s="68">
        <v>0</v>
      </c>
      <c r="AC1589" s="68">
        <v>0</v>
      </c>
      <c r="AD1589" s="68">
        <v>101</v>
      </c>
      <c r="AE1589" s="68">
        <v>0</v>
      </c>
      <c r="AF1589" s="68">
        <v>0</v>
      </c>
      <c r="AG1589" s="68">
        <v>102</v>
      </c>
      <c r="AH1589" s="68">
        <v>0</v>
      </c>
      <c r="AI1589" s="68">
        <v>0</v>
      </c>
      <c r="AJ1589" s="68">
        <v>103</v>
      </c>
      <c r="AK1589" s="68">
        <v>0</v>
      </c>
      <c r="AL1589" s="68">
        <v>0</v>
      </c>
      <c r="AM1589" s="68">
        <v>271</v>
      </c>
      <c r="AN1589" s="68">
        <v>0</v>
      </c>
      <c r="AO1589" s="68">
        <v>0</v>
      </c>
      <c r="AP1589" s="68" t="s">
        <v>12730</v>
      </c>
      <c r="AQ1589" s="68">
        <v>1</v>
      </c>
      <c r="AR1589" s="68" t="s">
        <v>12731</v>
      </c>
      <c r="AS1589" s="68">
        <v>150</v>
      </c>
      <c r="AT1589" s="68">
        <v>4194304</v>
      </c>
      <c r="AU1589" s="68">
        <v>0</v>
      </c>
      <c r="AV1589" s="86">
        <v>2</v>
      </c>
      <c r="AX1589" s="1">
        <v>0</v>
      </c>
      <c r="AY1589" s="1">
        <v>0</v>
      </c>
      <c r="AZ1589" s="68">
        <v>100000</v>
      </c>
      <c r="BA1589" s="68">
        <v>0</v>
      </c>
      <c r="EQ1589" s="68">
        <v>31250014</v>
      </c>
      <c r="ER1589" s="175">
        <v>1</v>
      </c>
      <c r="ES1589" s="68">
        <v>650</v>
      </c>
      <c r="ET1589" s="68">
        <v>14</v>
      </c>
      <c r="EU1589" s="68">
        <v>0</v>
      </c>
      <c r="EV1589" s="68">
        <v>150014</v>
      </c>
      <c r="EW1589" s="68" t="s">
        <v>2652</v>
      </c>
      <c r="EX1589" s="68" t="str">
        <f t="shared" si="57"/>
        <v>소형</v>
      </c>
      <c r="GE1589" s="68">
        <v>47812</v>
      </c>
      <c r="GF1589" s="68" t="s">
        <v>5129</v>
      </c>
    </row>
    <row r="1590" spans="6:188" x14ac:dyDescent="0.3">
      <c r="F1590" s="68">
        <v>88913</v>
      </c>
      <c r="G1590" s="68">
        <v>3</v>
      </c>
      <c r="H1590" s="68">
        <v>188913</v>
      </c>
      <c r="I1590" s="68">
        <v>288913</v>
      </c>
      <c r="J1590" s="68" t="s">
        <v>13864</v>
      </c>
      <c r="K1590" s="68">
        <v>0</v>
      </c>
      <c r="L1590" s="68">
        <v>10000</v>
      </c>
      <c r="M1590" s="68">
        <v>0</v>
      </c>
      <c r="N1590" s="68">
        <v>0</v>
      </c>
      <c r="O1590" s="68">
        <v>0</v>
      </c>
      <c r="P1590" s="68">
        <v>0</v>
      </c>
      <c r="Q1590" s="68">
        <v>0</v>
      </c>
      <c r="R1590" s="68">
        <v>-1</v>
      </c>
      <c r="S1590" s="68">
        <v>0</v>
      </c>
      <c r="T1590" s="68">
        <v>4</v>
      </c>
      <c r="U1590" s="68">
        <v>0</v>
      </c>
      <c r="V1590" s="68">
        <v>0</v>
      </c>
      <c r="W1590" s="68">
        <v>0</v>
      </c>
      <c r="X1590" s="68">
        <v>0</v>
      </c>
      <c r="Y1590" s="68">
        <v>0</v>
      </c>
      <c r="Z1590" s="68">
        <v>0</v>
      </c>
      <c r="AA1590" s="68">
        <v>0</v>
      </c>
      <c r="AB1590" s="68">
        <v>0</v>
      </c>
      <c r="AC1590" s="68">
        <v>0</v>
      </c>
      <c r="AD1590" s="68">
        <v>101</v>
      </c>
      <c r="AE1590" s="68">
        <v>0</v>
      </c>
      <c r="AF1590" s="68">
        <v>0</v>
      </c>
      <c r="AG1590" s="68">
        <v>102</v>
      </c>
      <c r="AH1590" s="68">
        <v>0</v>
      </c>
      <c r="AI1590" s="68">
        <v>0</v>
      </c>
      <c r="AJ1590" s="68">
        <v>103</v>
      </c>
      <c r="AK1590" s="68">
        <v>0</v>
      </c>
      <c r="AL1590" s="68">
        <v>0</v>
      </c>
      <c r="AM1590" s="68">
        <v>357</v>
      </c>
      <c r="AN1590" s="68">
        <v>0</v>
      </c>
      <c r="AO1590" s="68">
        <v>0</v>
      </c>
      <c r="AP1590" s="68" t="s">
        <v>13865</v>
      </c>
      <c r="AQ1590" s="68">
        <v>1</v>
      </c>
      <c r="AR1590" s="68" t="s">
        <v>13862</v>
      </c>
      <c r="AS1590" s="68">
        <v>0</v>
      </c>
      <c r="AT1590" s="68">
        <v>0</v>
      </c>
      <c r="AU1590" s="68">
        <v>0</v>
      </c>
      <c r="AV1590" s="86">
        <v>2</v>
      </c>
      <c r="AX1590" s="1">
        <v>0</v>
      </c>
      <c r="AY1590" s="1">
        <v>0</v>
      </c>
      <c r="AZ1590" s="68">
        <v>100000</v>
      </c>
      <c r="BA1590" s="68">
        <v>0</v>
      </c>
      <c r="EQ1590" s="68">
        <v>10150015</v>
      </c>
      <c r="ER1590" s="175">
        <v>1</v>
      </c>
      <c r="ES1590" s="68">
        <v>650</v>
      </c>
      <c r="ET1590" s="68">
        <v>15</v>
      </c>
      <c r="EU1590" s="68">
        <v>0</v>
      </c>
      <c r="EV1590" s="68">
        <v>150015</v>
      </c>
      <c r="EW1590" s="68" t="s">
        <v>2653</v>
      </c>
      <c r="EX1590" s="68" t="str">
        <f t="shared" si="57"/>
        <v>소형</v>
      </c>
      <c r="GE1590" s="68">
        <v>47813</v>
      </c>
      <c r="GF1590" s="68" t="s">
        <v>5130</v>
      </c>
    </row>
    <row r="1591" spans="6:188" x14ac:dyDescent="0.3">
      <c r="F1591" s="68">
        <v>89041</v>
      </c>
      <c r="G1591" s="68">
        <v>5</v>
      </c>
      <c r="H1591" s="68">
        <v>189041</v>
      </c>
      <c r="I1591" s="68">
        <v>289041</v>
      </c>
      <c r="J1591" s="68" t="s">
        <v>2147</v>
      </c>
      <c r="K1591" s="68" t="s">
        <v>2148</v>
      </c>
      <c r="L1591" s="68">
        <v>0</v>
      </c>
      <c r="M1591" s="68">
        <v>0</v>
      </c>
      <c r="N1591" s="68">
        <v>0</v>
      </c>
      <c r="O1591" s="68">
        <v>0</v>
      </c>
      <c r="P1591" s="68">
        <v>0</v>
      </c>
      <c r="Q1591" s="68">
        <v>0</v>
      </c>
      <c r="R1591" s="68">
        <v>0</v>
      </c>
      <c r="S1591" s="68">
        <v>0</v>
      </c>
      <c r="T1591" s="68">
        <v>0</v>
      </c>
      <c r="U1591" s="68">
        <v>0</v>
      </c>
      <c r="V1591" s="68">
        <v>0</v>
      </c>
      <c r="W1591" s="68">
        <v>0</v>
      </c>
      <c r="X1591" s="68">
        <v>0</v>
      </c>
      <c r="Y1591" s="68">
        <v>0</v>
      </c>
      <c r="Z1591" s="68">
        <v>0</v>
      </c>
      <c r="AA1591" s="68">
        <v>0</v>
      </c>
      <c r="AB1591" s="68">
        <v>0</v>
      </c>
      <c r="AC1591" s="68">
        <v>0</v>
      </c>
      <c r="AD1591" s="68">
        <v>0</v>
      </c>
      <c r="AE1591" s="68">
        <v>0</v>
      </c>
      <c r="AF1591" s="68">
        <v>0</v>
      </c>
      <c r="AG1591" s="68">
        <v>0</v>
      </c>
      <c r="AH1591" s="68">
        <v>0</v>
      </c>
      <c r="AI1591" s="68">
        <v>0</v>
      </c>
      <c r="AJ1591" s="68">
        <v>0</v>
      </c>
      <c r="AK1591" s="68">
        <v>0</v>
      </c>
      <c r="AL1591" s="68">
        <v>0</v>
      </c>
      <c r="AM1591" s="68">
        <v>0</v>
      </c>
      <c r="AN1591" s="68">
        <v>0</v>
      </c>
      <c r="AO1591" s="68">
        <v>0</v>
      </c>
      <c r="AP1591" s="68" t="s">
        <v>2149</v>
      </c>
      <c r="AQ1591" s="68">
        <v>1</v>
      </c>
      <c r="AR1591" s="68">
        <v>0</v>
      </c>
      <c r="AS1591" s="68">
        <v>0</v>
      </c>
      <c r="AT1591" s="68">
        <v>0</v>
      </c>
      <c r="AU1591" s="68">
        <v>0</v>
      </c>
      <c r="AV1591" s="86">
        <v>3</v>
      </c>
      <c r="AX1591" s="1">
        <v>0</v>
      </c>
      <c r="AY1591" s="1">
        <v>0</v>
      </c>
      <c r="AZ1591" s="68">
        <v>0</v>
      </c>
      <c r="BA1591" s="68">
        <v>0</v>
      </c>
      <c r="EQ1591" s="68">
        <v>10250015</v>
      </c>
      <c r="ER1591" s="175">
        <v>1</v>
      </c>
      <c r="ES1591" s="68">
        <v>650</v>
      </c>
      <c r="ET1591" s="68">
        <v>15</v>
      </c>
      <c r="EU1591" s="68">
        <v>0</v>
      </c>
      <c r="EV1591" s="68">
        <v>150015</v>
      </c>
      <c r="EW1591" s="68" t="s">
        <v>2653</v>
      </c>
      <c r="EX1591" s="68" t="str">
        <f t="shared" si="57"/>
        <v>소형</v>
      </c>
      <c r="GE1591" s="68">
        <v>47814</v>
      </c>
      <c r="GF1591" s="68" t="s">
        <v>5131</v>
      </c>
    </row>
    <row r="1592" spans="6:188" x14ac:dyDescent="0.3">
      <c r="F1592" s="68">
        <v>89071</v>
      </c>
      <c r="G1592" s="68">
        <v>5</v>
      </c>
      <c r="H1592" s="68">
        <v>189071</v>
      </c>
      <c r="I1592" s="68">
        <v>289071</v>
      </c>
      <c r="J1592" s="68" t="s">
        <v>2150</v>
      </c>
      <c r="K1592" s="68" t="s">
        <v>2151</v>
      </c>
      <c r="L1592" s="68">
        <v>0</v>
      </c>
      <c r="M1592" s="68">
        <v>0</v>
      </c>
      <c r="N1592" s="68">
        <v>0</v>
      </c>
      <c r="O1592" s="68">
        <v>0</v>
      </c>
      <c r="P1592" s="68">
        <v>0</v>
      </c>
      <c r="Q1592" s="68">
        <v>0</v>
      </c>
      <c r="R1592" s="68">
        <v>0</v>
      </c>
      <c r="S1592" s="68">
        <v>0</v>
      </c>
      <c r="T1592" s="68">
        <v>0</v>
      </c>
      <c r="U1592" s="68">
        <v>0</v>
      </c>
      <c r="V1592" s="68">
        <v>0</v>
      </c>
      <c r="W1592" s="68">
        <v>0</v>
      </c>
      <c r="X1592" s="68">
        <v>0</v>
      </c>
      <c r="Y1592" s="68">
        <v>0</v>
      </c>
      <c r="Z1592" s="68">
        <v>0</v>
      </c>
      <c r="AA1592" s="68">
        <v>0</v>
      </c>
      <c r="AB1592" s="68">
        <v>0</v>
      </c>
      <c r="AC1592" s="68">
        <v>0</v>
      </c>
      <c r="AD1592" s="68">
        <v>0</v>
      </c>
      <c r="AE1592" s="68">
        <v>0</v>
      </c>
      <c r="AF1592" s="68">
        <v>0</v>
      </c>
      <c r="AG1592" s="68">
        <v>0</v>
      </c>
      <c r="AH1592" s="68">
        <v>0</v>
      </c>
      <c r="AI1592" s="68">
        <v>0</v>
      </c>
      <c r="AJ1592" s="68">
        <v>0</v>
      </c>
      <c r="AK1592" s="68">
        <v>0</v>
      </c>
      <c r="AL1592" s="68">
        <v>0</v>
      </c>
      <c r="AM1592" s="68">
        <v>0</v>
      </c>
      <c r="AN1592" s="68">
        <v>0</v>
      </c>
      <c r="AO1592" s="68">
        <v>0</v>
      </c>
      <c r="AP1592" s="68" t="s">
        <v>2152</v>
      </c>
      <c r="AQ1592" s="68">
        <v>1</v>
      </c>
      <c r="AR1592" s="68">
        <v>0</v>
      </c>
      <c r="AS1592" s="68">
        <v>0</v>
      </c>
      <c r="AT1592" s="68">
        <v>0</v>
      </c>
      <c r="AU1592" s="68">
        <v>0</v>
      </c>
      <c r="AV1592" s="86">
        <v>3</v>
      </c>
      <c r="AX1592" s="1">
        <v>0</v>
      </c>
      <c r="AY1592" s="1">
        <v>0</v>
      </c>
      <c r="AZ1592" s="68">
        <v>0</v>
      </c>
      <c r="BA1592" s="68">
        <v>0</v>
      </c>
      <c r="EQ1592" s="68">
        <v>10350015</v>
      </c>
      <c r="ER1592" s="175">
        <v>1</v>
      </c>
      <c r="ES1592" s="68">
        <v>650</v>
      </c>
      <c r="ET1592" s="68">
        <v>15</v>
      </c>
      <c r="EU1592" s="68">
        <v>0</v>
      </c>
      <c r="EV1592" s="68">
        <v>150015</v>
      </c>
      <c r="EW1592" s="68" t="s">
        <v>2653</v>
      </c>
      <c r="EX1592" s="68" t="str">
        <f t="shared" si="57"/>
        <v>소형</v>
      </c>
      <c r="GE1592" s="68">
        <v>47815</v>
      </c>
      <c r="GF1592" s="68" t="s">
        <v>5132</v>
      </c>
    </row>
    <row r="1593" spans="6:188" x14ac:dyDescent="0.3">
      <c r="F1593" s="68">
        <v>90001</v>
      </c>
      <c r="G1593" s="68">
        <v>10</v>
      </c>
      <c r="H1593" s="68">
        <v>190001</v>
      </c>
      <c r="I1593" s="68">
        <v>290001</v>
      </c>
      <c r="J1593" s="68" t="s">
        <v>753</v>
      </c>
      <c r="K1593" s="68" t="s">
        <v>754</v>
      </c>
      <c r="L1593" s="68">
        <v>0</v>
      </c>
      <c r="M1593" s="68">
        <v>0</v>
      </c>
      <c r="N1593" s="68">
        <v>0</v>
      </c>
      <c r="O1593" s="68">
        <v>0</v>
      </c>
      <c r="P1593" s="68">
        <v>0</v>
      </c>
      <c r="Q1593" s="68">
        <v>0</v>
      </c>
      <c r="R1593" s="68">
        <v>1</v>
      </c>
      <c r="S1593" s="68">
        <v>0</v>
      </c>
      <c r="T1593" s="68">
        <v>0</v>
      </c>
      <c r="U1593" s="68">
        <v>0</v>
      </c>
      <c r="V1593" s="68">
        <v>0</v>
      </c>
      <c r="W1593" s="68">
        <v>0</v>
      </c>
      <c r="X1593" s="68">
        <v>0</v>
      </c>
      <c r="Y1593" s="68">
        <v>0</v>
      </c>
      <c r="Z1593" s="68">
        <v>0</v>
      </c>
      <c r="AA1593" s="68">
        <v>0</v>
      </c>
      <c r="AB1593" s="68">
        <v>0</v>
      </c>
      <c r="AC1593" s="68">
        <v>0</v>
      </c>
      <c r="AD1593" s="68">
        <v>0</v>
      </c>
      <c r="AE1593" s="68">
        <v>0</v>
      </c>
      <c r="AF1593" s="68">
        <v>0</v>
      </c>
      <c r="AG1593" s="68">
        <v>0</v>
      </c>
      <c r="AH1593" s="68">
        <v>0</v>
      </c>
      <c r="AI1593" s="68">
        <v>0</v>
      </c>
      <c r="AJ1593" s="68">
        <v>0</v>
      </c>
      <c r="AK1593" s="68">
        <v>0</v>
      </c>
      <c r="AL1593" s="68">
        <v>0</v>
      </c>
      <c r="AM1593" s="68">
        <v>0</v>
      </c>
      <c r="AN1593" s="68">
        <v>0</v>
      </c>
      <c r="AO1593" s="68">
        <v>0</v>
      </c>
      <c r="AP1593" s="68" t="s">
        <v>755</v>
      </c>
      <c r="AQ1593" s="68">
        <v>1</v>
      </c>
      <c r="AR1593" s="68" t="s">
        <v>10370</v>
      </c>
      <c r="AS1593" s="68">
        <v>0</v>
      </c>
      <c r="AT1593" s="68">
        <v>8</v>
      </c>
      <c r="AU1593" s="68">
        <v>0</v>
      </c>
      <c r="AV1593" s="86">
        <v>5</v>
      </c>
      <c r="AW1593" s="86" t="s">
        <v>8721</v>
      </c>
      <c r="AX1593" s="1">
        <v>3</v>
      </c>
      <c r="AY1593" s="1">
        <v>3</v>
      </c>
      <c r="AZ1593" s="68">
        <v>0</v>
      </c>
      <c r="BA1593" s="68">
        <v>3</v>
      </c>
      <c r="EQ1593" s="68">
        <v>10450015</v>
      </c>
      <c r="ER1593" s="175">
        <v>1</v>
      </c>
      <c r="ES1593" s="68">
        <v>650</v>
      </c>
      <c r="ET1593" s="68">
        <v>15</v>
      </c>
      <c r="EU1593" s="68">
        <v>0</v>
      </c>
      <c r="EV1593" s="68">
        <v>150015</v>
      </c>
      <c r="EW1593" s="68" t="s">
        <v>2653</v>
      </c>
      <c r="EX1593" s="68" t="str">
        <f t="shared" si="57"/>
        <v>소형</v>
      </c>
      <c r="GE1593" s="68">
        <v>47816</v>
      </c>
      <c r="GF1593" s="68" t="s">
        <v>5133</v>
      </c>
    </row>
    <row r="1594" spans="6:188" x14ac:dyDescent="0.3">
      <c r="F1594" s="68">
        <v>90002</v>
      </c>
      <c r="G1594" s="68">
        <v>10</v>
      </c>
      <c r="H1594" s="68">
        <v>190002</v>
      </c>
      <c r="I1594" s="68">
        <v>290002</v>
      </c>
      <c r="J1594" s="68" t="s">
        <v>757</v>
      </c>
      <c r="K1594" s="68" t="s">
        <v>758</v>
      </c>
      <c r="L1594" s="68">
        <v>0</v>
      </c>
      <c r="M1594" s="68">
        <v>0</v>
      </c>
      <c r="N1594" s="68">
        <v>0</v>
      </c>
      <c r="O1594" s="68">
        <v>0</v>
      </c>
      <c r="P1594" s="68">
        <v>0</v>
      </c>
      <c r="Q1594" s="68">
        <v>0</v>
      </c>
      <c r="R1594" s="68">
        <v>1</v>
      </c>
      <c r="S1594" s="68">
        <v>0</v>
      </c>
      <c r="T1594" s="68">
        <v>0</v>
      </c>
      <c r="U1594" s="68">
        <v>0</v>
      </c>
      <c r="V1594" s="68">
        <v>0</v>
      </c>
      <c r="W1594" s="68">
        <v>0</v>
      </c>
      <c r="X1594" s="68">
        <v>0</v>
      </c>
      <c r="Y1594" s="68">
        <v>0</v>
      </c>
      <c r="Z1594" s="68">
        <v>0</v>
      </c>
      <c r="AA1594" s="68">
        <v>0</v>
      </c>
      <c r="AB1594" s="68">
        <v>0</v>
      </c>
      <c r="AC1594" s="68">
        <v>0</v>
      </c>
      <c r="AD1594" s="68">
        <v>0</v>
      </c>
      <c r="AE1594" s="68">
        <v>0</v>
      </c>
      <c r="AF1594" s="68">
        <v>0</v>
      </c>
      <c r="AG1594" s="68">
        <v>0</v>
      </c>
      <c r="AH1594" s="68">
        <v>0</v>
      </c>
      <c r="AI1594" s="68">
        <v>0</v>
      </c>
      <c r="AJ1594" s="68">
        <v>0</v>
      </c>
      <c r="AK1594" s="68">
        <v>0</v>
      </c>
      <c r="AL1594" s="68">
        <v>0</v>
      </c>
      <c r="AM1594" s="68">
        <v>0</v>
      </c>
      <c r="AN1594" s="68">
        <v>0</v>
      </c>
      <c r="AO1594" s="68">
        <v>0</v>
      </c>
      <c r="AP1594" s="68" t="s">
        <v>759</v>
      </c>
      <c r="AQ1594" s="68">
        <v>1</v>
      </c>
      <c r="AR1594" s="68" t="s">
        <v>10371</v>
      </c>
      <c r="AS1594" s="68">
        <v>0</v>
      </c>
      <c r="AT1594" s="68">
        <v>8</v>
      </c>
      <c r="AU1594" s="68">
        <v>0</v>
      </c>
      <c r="AV1594" s="86">
        <v>5</v>
      </c>
      <c r="AW1594" s="86" t="s">
        <v>8721</v>
      </c>
      <c r="AX1594" s="1">
        <v>4</v>
      </c>
      <c r="AY1594" s="1">
        <v>4</v>
      </c>
      <c r="AZ1594" s="68">
        <v>0</v>
      </c>
      <c r="BA1594" s="68">
        <v>3</v>
      </c>
      <c r="EQ1594" s="68">
        <v>10550015</v>
      </c>
      <c r="ER1594" s="175">
        <v>1</v>
      </c>
      <c r="ES1594" s="68">
        <v>650</v>
      </c>
      <c r="ET1594" s="68">
        <v>15</v>
      </c>
      <c r="EU1594" s="68">
        <v>0</v>
      </c>
      <c r="EV1594" s="68">
        <v>150015</v>
      </c>
      <c r="EW1594" s="68" t="s">
        <v>2653</v>
      </c>
      <c r="EX1594" s="68" t="str">
        <f t="shared" si="57"/>
        <v>소형</v>
      </c>
      <c r="GE1594" s="68">
        <v>47817</v>
      </c>
      <c r="GF1594" s="68" t="s">
        <v>5134</v>
      </c>
    </row>
    <row r="1595" spans="6:188" x14ac:dyDescent="0.3">
      <c r="F1595" s="68">
        <v>90003</v>
      </c>
      <c r="G1595" s="68">
        <v>10</v>
      </c>
      <c r="H1595" s="68">
        <v>190003</v>
      </c>
      <c r="I1595" s="68">
        <v>290003</v>
      </c>
      <c r="J1595" s="68" t="s">
        <v>760</v>
      </c>
      <c r="K1595" s="68" t="s">
        <v>761</v>
      </c>
      <c r="L1595" s="68">
        <v>0</v>
      </c>
      <c r="M1595" s="68">
        <v>0</v>
      </c>
      <c r="N1595" s="68">
        <v>0</v>
      </c>
      <c r="O1595" s="68">
        <v>0</v>
      </c>
      <c r="P1595" s="68">
        <v>0</v>
      </c>
      <c r="Q1595" s="68">
        <v>0</v>
      </c>
      <c r="R1595" s="68">
        <v>1</v>
      </c>
      <c r="S1595" s="68">
        <v>0</v>
      </c>
      <c r="T1595" s="68">
        <v>0</v>
      </c>
      <c r="U1595" s="68">
        <v>0</v>
      </c>
      <c r="V1595" s="68">
        <v>0</v>
      </c>
      <c r="W1595" s="68">
        <v>0</v>
      </c>
      <c r="X1595" s="68">
        <v>0</v>
      </c>
      <c r="Y1595" s="68">
        <v>0</v>
      </c>
      <c r="Z1595" s="68">
        <v>0</v>
      </c>
      <c r="AA1595" s="68">
        <v>0</v>
      </c>
      <c r="AB1595" s="68">
        <v>0</v>
      </c>
      <c r="AC1595" s="68">
        <v>0</v>
      </c>
      <c r="AD1595" s="68">
        <v>0</v>
      </c>
      <c r="AE1595" s="68">
        <v>0</v>
      </c>
      <c r="AF1595" s="68">
        <v>0</v>
      </c>
      <c r="AG1595" s="68">
        <v>0</v>
      </c>
      <c r="AH1595" s="68">
        <v>0</v>
      </c>
      <c r="AI1595" s="68">
        <v>0</v>
      </c>
      <c r="AJ1595" s="68">
        <v>0</v>
      </c>
      <c r="AK1595" s="68">
        <v>0</v>
      </c>
      <c r="AL1595" s="68">
        <v>0</v>
      </c>
      <c r="AM1595" s="68">
        <v>0</v>
      </c>
      <c r="AN1595" s="68">
        <v>0</v>
      </c>
      <c r="AO1595" s="68">
        <v>0</v>
      </c>
      <c r="AP1595" s="68" t="s">
        <v>762</v>
      </c>
      <c r="AQ1595" s="68">
        <v>1</v>
      </c>
      <c r="AR1595" s="68" t="s">
        <v>10372</v>
      </c>
      <c r="AS1595" s="68">
        <v>0</v>
      </c>
      <c r="AT1595" s="68">
        <v>8</v>
      </c>
      <c r="AU1595" s="68">
        <v>0</v>
      </c>
      <c r="AV1595" s="86">
        <v>5</v>
      </c>
      <c r="AW1595" s="86" t="s">
        <v>8721</v>
      </c>
      <c r="AX1595" s="1">
        <v>5</v>
      </c>
      <c r="AY1595" s="1">
        <v>5</v>
      </c>
      <c r="AZ1595" s="68">
        <v>0</v>
      </c>
      <c r="BA1595" s="68">
        <v>3</v>
      </c>
      <c r="EQ1595" s="68">
        <v>10650015</v>
      </c>
      <c r="ER1595" s="175">
        <v>1</v>
      </c>
      <c r="ES1595" s="68">
        <v>650</v>
      </c>
      <c r="ET1595" s="68">
        <v>15</v>
      </c>
      <c r="EU1595" s="68">
        <v>0</v>
      </c>
      <c r="EV1595" s="68">
        <v>150015</v>
      </c>
      <c r="EW1595" s="68" t="s">
        <v>2653</v>
      </c>
      <c r="EX1595" s="68" t="str">
        <f t="shared" si="57"/>
        <v>소형</v>
      </c>
      <c r="GE1595" s="68">
        <v>47818</v>
      </c>
      <c r="GF1595" s="68" t="s">
        <v>5135</v>
      </c>
    </row>
    <row r="1596" spans="6:188" x14ac:dyDescent="0.3">
      <c r="F1596" s="68">
        <v>90004</v>
      </c>
      <c r="G1596" s="68">
        <v>10</v>
      </c>
      <c r="H1596" s="68">
        <v>190004</v>
      </c>
      <c r="I1596" s="68">
        <v>290004</v>
      </c>
      <c r="J1596" s="68" t="s">
        <v>763</v>
      </c>
      <c r="K1596" s="68" t="s">
        <v>764</v>
      </c>
      <c r="L1596" s="68">
        <v>0</v>
      </c>
      <c r="M1596" s="68">
        <v>0</v>
      </c>
      <c r="N1596" s="68">
        <v>0</v>
      </c>
      <c r="O1596" s="68">
        <v>0</v>
      </c>
      <c r="P1596" s="68">
        <v>0</v>
      </c>
      <c r="Q1596" s="68">
        <v>0</v>
      </c>
      <c r="R1596" s="68">
        <v>1</v>
      </c>
      <c r="S1596" s="68">
        <v>0</v>
      </c>
      <c r="T1596" s="68">
        <v>0</v>
      </c>
      <c r="U1596" s="68">
        <v>0</v>
      </c>
      <c r="V1596" s="68">
        <v>0</v>
      </c>
      <c r="W1596" s="68">
        <v>0</v>
      </c>
      <c r="X1596" s="68">
        <v>0</v>
      </c>
      <c r="Y1596" s="68">
        <v>0</v>
      </c>
      <c r="Z1596" s="68">
        <v>0</v>
      </c>
      <c r="AA1596" s="68">
        <v>0</v>
      </c>
      <c r="AB1596" s="68">
        <v>0</v>
      </c>
      <c r="AC1596" s="68">
        <v>0</v>
      </c>
      <c r="AD1596" s="68">
        <v>0</v>
      </c>
      <c r="AE1596" s="68">
        <v>0</v>
      </c>
      <c r="AF1596" s="68">
        <v>0</v>
      </c>
      <c r="AG1596" s="68">
        <v>0</v>
      </c>
      <c r="AH1596" s="68">
        <v>0</v>
      </c>
      <c r="AI1596" s="68">
        <v>0</v>
      </c>
      <c r="AJ1596" s="68">
        <v>0</v>
      </c>
      <c r="AK1596" s="68">
        <v>0</v>
      </c>
      <c r="AL1596" s="68">
        <v>0</v>
      </c>
      <c r="AM1596" s="68">
        <v>0</v>
      </c>
      <c r="AN1596" s="68">
        <v>0</v>
      </c>
      <c r="AO1596" s="68">
        <v>0</v>
      </c>
      <c r="AP1596" s="68" t="s">
        <v>765</v>
      </c>
      <c r="AQ1596" s="68">
        <v>1</v>
      </c>
      <c r="AR1596" s="68" t="s">
        <v>10373</v>
      </c>
      <c r="AS1596" s="68">
        <v>0</v>
      </c>
      <c r="AT1596" s="68">
        <v>8</v>
      </c>
      <c r="AU1596" s="68">
        <v>0</v>
      </c>
      <c r="AV1596" s="86">
        <v>5</v>
      </c>
      <c r="AW1596" s="86" t="s">
        <v>8721</v>
      </c>
      <c r="AX1596" s="1">
        <v>6</v>
      </c>
      <c r="AY1596" s="1">
        <v>6</v>
      </c>
      <c r="AZ1596" s="68">
        <v>0</v>
      </c>
      <c r="BA1596" s="68">
        <v>3</v>
      </c>
      <c r="EQ1596" s="68">
        <v>10750015</v>
      </c>
      <c r="ER1596" s="175">
        <v>1</v>
      </c>
      <c r="ES1596" s="68">
        <v>650</v>
      </c>
      <c r="ET1596" s="68">
        <v>15</v>
      </c>
      <c r="EU1596" s="68">
        <v>0</v>
      </c>
      <c r="EV1596" s="68">
        <v>150015</v>
      </c>
      <c r="EW1596" s="68" t="s">
        <v>2653</v>
      </c>
      <c r="EX1596" s="68" t="str">
        <f t="shared" si="57"/>
        <v>소형</v>
      </c>
      <c r="GE1596" s="68">
        <v>47819</v>
      </c>
      <c r="GF1596" s="68" t="s">
        <v>5136</v>
      </c>
    </row>
    <row r="1597" spans="6:188" x14ac:dyDescent="0.3">
      <c r="F1597" s="68">
        <v>90005</v>
      </c>
      <c r="G1597" s="68">
        <v>10</v>
      </c>
      <c r="H1597" s="68">
        <v>190005</v>
      </c>
      <c r="I1597" s="68">
        <v>290005</v>
      </c>
      <c r="J1597" s="68" t="s">
        <v>766</v>
      </c>
      <c r="K1597" s="68" t="s">
        <v>767</v>
      </c>
      <c r="L1597" s="68">
        <v>0</v>
      </c>
      <c r="M1597" s="68">
        <v>0</v>
      </c>
      <c r="N1597" s="68">
        <v>0</v>
      </c>
      <c r="O1597" s="68">
        <v>0</v>
      </c>
      <c r="P1597" s="68">
        <v>0</v>
      </c>
      <c r="Q1597" s="68">
        <v>0</v>
      </c>
      <c r="R1597" s="68">
        <v>1</v>
      </c>
      <c r="S1597" s="68">
        <v>0</v>
      </c>
      <c r="T1597" s="68">
        <v>0</v>
      </c>
      <c r="U1597" s="68">
        <v>0</v>
      </c>
      <c r="V1597" s="68">
        <v>0</v>
      </c>
      <c r="W1597" s="68">
        <v>0</v>
      </c>
      <c r="X1597" s="68">
        <v>0</v>
      </c>
      <c r="Y1597" s="68">
        <v>0</v>
      </c>
      <c r="Z1597" s="68">
        <v>0</v>
      </c>
      <c r="AA1597" s="68">
        <v>0</v>
      </c>
      <c r="AB1597" s="68">
        <v>0</v>
      </c>
      <c r="AC1597" s="68">
        <v>0</v>
      </c>
      <c r="AD1597" s="68">
        <v>0</v>
      </c>
      <c r="AE1597" s="68">
        <v>0</v>
      </c>
      <c r="AF1597" s="68">
        <v>0</v>
      </c>
      <c r="AG1597" s="68">
        <v>0</v>
      </c>
      <c r="AH1597" s="68">
        <v>0</v>
      </c>
      <c r="AI1597" s="68">
        <v>0</v>
      </c>
      <c r="AJ1597" s="68">
        <v>0</v>
      </c>
      <c r="AK1597" s="68">
        <v>0</v>
      </c>
      <c r="AL1597" s="68">
        <v>0</v>
      </c>
      <c r="AM1597" s="68">
        <v>0</v>
      </c>
      <c r="AN1597" s="68">
        <v>0</v>
      </c>
      <c r="AO1597" s="68">
        <v>0</v>
      </c>
      <c r="AP1597" s="68" t="s">
        <v>768</v>
      </c>
      <c r="AQ1597" s="68">
        <v>1</v>
      </c>
      <c r="AR1597" s="68" t="s">
        <v>10374</v>
      </c>
      <c r="AS1597" s="68">
        <v>0</v>
      </c>
      <c r="AT1597" s="68">
        <v>8</v>
      </c>
      <c r="AU1597" s="68">
        <v>0</v>
      </c>
      <c r="AV1597" s="86">
        <v>5</v>
      </c>
      <c r="AW1597" s="86" t="s">
        <v>8721</v>
      </c>
      <c r="AX1597" s="1">
        <v>7</v>
      </c>
      <c r="AY1597" s="1">
        <v>7</v>
      </c>
      <c r="AZ1597" s="68">
        <v>0</v>
      </c>
      <c r="BA1597" s="68">
        <v>3</v>
      </c>
      <c r="EQ1597" s="68">
        <v>10850015</v>
      </c>
      <c r="ER1597" s="175">
        <v>1</v>
      </c>
      <c r="ES1597" s="68">
        <v>650</v>
      </c>
      <c r="ET1597" s="68">
        <v>15</v>
      </c>
      <c r="EU1597" s="68">
        <v>0</v>
      </c>
      <c r="EV1597" s="68">
        <v>150015</v>
      </c>
      <c r="EW1597" s="68" t="s">
        <v>2653</v>
      </c>
      <c r="EX1597" s="68" t="str">
        <f t="shared" si="57"/>
        <v>소형</v>
      </c>
      <c r="GE1597" s="68">
        <v>47820</v>
      </c>
      <c r="GF1597" s="68" t="s">
        <v>4017</v>
      </c>
    </row>
    <row r="1598" spans="6:188" x14ac:dyDescent="0.3">
      <c r="F1598" s="68">
        <v>90006</v>
      </c>
      <c r="G1598" s="68">
        <v>10</v>
      </c>
      <c r="H1598" s="68">
        <v>190006</v>
      </c>
      <c r="I1598" s="68">
        <v>290006</v>
      </c>
      <c r="J1598" s="68" t="s">
        <v>769</v>
      </c>
      <c r="K1598" s="68" t="s">
        <v>770</v>
      </c>
      <c r="L1598" s="68">
        <v>0</v>
      </c>
      <c r="M1598" s="68">
        <v>0</v>
      </c>
      <c r="N1598" s="68">
        <v>0</v>
      </c>
      <c r="O1598" s="68">
        <v>0</v>
      </c>
      <c r="P1598" s="68">
        <v>0</v>
      </c>
      <c r="Q1598" s="68">
        <v>0</v>
      </c>
      <c r="R1598" s="68">
        <v>1</v>
      </c>
      <c r="S1598" s="68">
        <v>0</v>
      </c>
      <c r="T1598" s="68">
        <v>0</v>
      </c>
      <c r="U1598" s="68">
        <v>0</v>
      </c>
      <c r="V1598" s="68">
        <v>0</v>
      </c>
      <c r="W1598" s="68">
        <v>0</v>
      </c>
      <c r="X1598" s="68">
        <v>0</v>
      </c>
      <c r="Y1598" s="68">
        <v>0</v>
      </c>
      <c r="Z1598" s="68">
        <v>0</v>
      </c>
      <c r="AA1598" s="68">
        <v>0</v>
      </c>
      <c r="AB1598" s="68">
        <v>0</v>
      </c>
      <c r="AC1598" s="68">
        <v>0</v>
      </c>
      <c r="AD1598" s="68">
        <v>0</v>
      </c>
      <c r="AE1598" s="68">
        <v>0</v>
      </c>
      <c r="AF1598" s="68">
        <v>0</v>
      </c>
      <c r="AG1598" s="68">
        <v>0</v>
      </c>
      <c r="AH1598" s="68">
        <v>0</v>
      </c>
      <c r="AI1598" s="68">
        <v>0</v>
      </c>
      <c r="AJ1598" s="68">
        <v>0</v>
      </c>
      <c r="AK1598" s="68">
        <v>0</v>
      </c>
      <c r="AL1598" s="68">
        <v>0</v>
      </c>
      <c r="AM1598" s="68">
        <v>0</v>
      </c>
      <c r="AN1598" s="68">
        <v>0</v>
      </c>
      <c r="AO1598" s="68">
        <v>0</v>
      </c>
      <c r="AP1598" s="68" t="s">
        <v>771</v>
      </c>
      <c r="AQ1598" s="68">
        <v>1</v>
      </c>
      <c r="AR1598" s="68" t="s">
        <v>1687</v>
      </c>
      <c r="AS1598" s="68">
        <v>0</v>
      </c>
      <c r="AT1598" s="68">
        <v>8</v>
      </c>
      <c r="AU1598" s="68">
        <v>0</v>
      </c>
      <c r="AV1598" s="86">
        <v>5</v>
      </c>
      <c r="AW1598" s="86" t="s">
        <v>8721</v>
      </c>
      <c r="AX1598" s="1">
        <v>8</v>
      </c>
      <c r="AY1598" s="1">
        <v>8</v>
      </c>
      <c r="AZ1598" s="68">
        <v>0</v>
      </c>
      <c r="BA1598" s="68">
        <v>3</v>
      </c>
      <c r="EQ1598" s="68">
        <v>10950015</v>
      </c>
      <c r="ER1598" s="175">
        <v>1</v>
      </c>
      <c r="ES1598" s="68">
        <v>650</v>
      </c>
      <c r="ET1598" s="68">
        <v>15</v>
      </c>
      <c r="EU1598" s="68">
        <v>0</v>
      </c>
      <c r="EV1598" s="68">
        <v>150015</v>
      </c>
      <c r="EW1598" s="68" t="s">
        <v>2653</v>
      </c>
      <c r="EX1598" s="68" t="str">
        <f t="shared" si="57"/>
        <v>소형</v>
      </c>
      <c r="GE1598" s="68">
        <v>47821</v>
      </c>
      <c r="GF1598" s="68" t="s">
        <v>5137</v>
      </c>
    </row>
    <row r="1599" spans="6:188" x14ac:dyDescent="0.3">
      <c r="F1599" s="68">
        <v>90007</v>
      </c>
      <c r="G1599" s="68">
        <v>10</v>
      </c>
      <c r="H1599" s="68">
        <v>190007</v>
      </c>
      <c r="I1599" s="68">
        <v>290007</v>
      </c>
      <c r="J1599" s="68" t="s">
        <v>772</v>
      </c>
      <c r="K1599" s="68" t="s">
        <v>773</v>
      </c>
      <c r="L1599" s="68">
        <v>0</v>
      </c>
      <c r="M1599" s="68">
        <v>0</v>
      </c>
      <c r="N1599" s="68">
        <v>0</v>
      </c>
      <c r="O1599" s="68">
        <v>0</v>
      </c>
      <c r="P1599" s="68">
        <v>0</v>
      </c>
      <c r="Q1599" s="68">
        <v>0</v>
      </c>
      <c r="R1599" s="68">
        <v>1</v>
      </c>
      <c r="S1599" s="68">
        <v>0</v>
      </c>
      <c r="T1599" s="68">
        <v>0</v>
      </c>
      <c r="U1599" s="68">
        <v>0</v>
      </c>
      <c r="V1599" s="68">
        <v>0</v>
      </c>
      <c r="W1599" s="68">
        <v>0</v>
      </c>
      <c r="X1599" s="68">
        <v>0</v>
      </c>
      <c r="Y1599" s="68">
        <v>0</v>
      </c>
      <c r="Z1599" s="68">
        <v>0</v>
      </c>
      <c r="AA1599" s="68">
        <v>0</v>
      </c>
      <c r="AB1599" s="68">
        <v>0</v>
      </c>
      <c r="AC1599" s="68">
        <v>0</v>
      </c>
      <c r="AD1599" s="68">
        <v>0</v>
      </c>
      <c r="AE1599" s="68">
        <v>0</v>
      </c>
      <c r="AF1599" s="68">
        <v>0</v>
      </c>
      <c r="AG1599" s="68">
        <v>0</v>
      </c>
      <c r="AH1599" s="68">
        <v>0</v>
      </c>
      <c r="AI1599" s="68">
        <v>0</v>
      </c>
      <c r="AJ1599" s="68">
        <v>0</v>
      </c>
      <c r="AK1599" s="68">
        <v>0</v>
      </c>
      <c r="AL1599" s="68">
        <v>0</v>
      </c>
      <c r="AM1599" s="68">
        <v>0</v>
      </c>
      <c r="AN1599" s="68">
        <v>0</v>
      </c>
      <c r="AO1599" s="68">
        <v>0</v>
      </c>
      <c r="AP1599" s="68" t="s">
        <v>774</v>
      </c>
      <c r="AQ1599" s="68">
        <v>1</v>
      </c>
      <c r="AR1599" s="68" t="s">
        <v>2497</v>
      </c>
      <c r="AS1599" s="68">
        <v>0</v>
      </c>
      <c r="AT1599" s="68">
        <v>8</v>
      </c>
      <c r="AU1599" s="68">
        <v>0</v>
      </c>
      <c r="AV1599" s="86">
        <v>5</v>
      </c>
      <c r="AW1599" s="86" t="s">
        <v>8721</v>
      </c>
      <c r="AX1599" s="1">
        <v>9</v>
      </c>
      <c r="AY1599" s="1">
        <v>9</v>
      </c>
      <c r="AZ1599" s="68">
        <v>0</v>
      </c>
      <c r="BA1599" s="68">
        <v>3</v>
      </c>
      <c r="EQ1599" s="68">
        <v>11050015</v>
      </c>
      <c r="ER1599" s="175">
        <v>1</v>
      </c>
      <c r="ES1599" s="68">
        <v>650</v>
      </c>
      <c r="ET1599" s="68">
        <v>15</v>
      </c>
      <c r="EU1599" s="68">
        <v>0</v>
      </c>
      <c r="EV1599" s="68">
        <v>150015</v>
      </c>
      <c r="EW1599" s="68" t="s">
        <v>2653</v>
      </c>
      <c r="EX1599" s="68" t="str">
        <f t="shared" si="57"/>
        <v>소형</v>
      </c>
      <c r="GE1599" s="68">
        <v>47822</v>
      </c>
      <c r="GF1599" s="68" t="s">
        <v>5138</v>
      </c>
    </row>
    <row r="1600" spans="6:188" x14ac:dyDescent="0.3">
      <c r="F1600" s="68">
        <v>90008</v>
      </c>
      <c r="G1600" s="68">
        <v>10</v>
      </c>
      <c r="H1600" s="68">
        <v>190008</v>
      </c>
      <c r="I1600" s="68">
        <v>290008</v>
      </c>
      <c r="J1600" s="68" t="s">
        <v>775</v>
      </c>
      <c r="K1600" s="68" t="s">
        <v>776</v>
      </c>
      <c r="L1600" s="68">
        <v>0</v>
      </c>
      <c r="M1600" s="68">
        <v>0</v>
      </c>
      <c r="N1600" s="68">
        <v>0</v>
      </c>
      <c r="O1600" s="68">
        <v>0</v>
      </c>
      <c r="P1600" s="68">
        <v>0</v>
      </c>
      <c r="Q1600" s="68">
        <v>0</v>
      </c>
      <c r="R1600" s="68">
        <v>1</v>
      </c>
      <c r="S1600" s="68">
        <v>0</v>
      </c>
      <c r="T1600" s="68">
        <v>0</v>
      </c>
      <c r="U1600" s="68">
        <v>0</v>
      </c>
      <c r="V1600" s="68">
        <v>0</v>
      </c>
      <c r="W1600" s="68">
        <v>0</v>
      </c>
      <c r="X1600" s="68">
        <v>0</v>
      </c>
      <c r="Y1600" s="68">
        <v>0</v>
      </c>
      <c r="Z1600" s="68">
        <v>0</v>
      </c>
      <c r="AA1600" s="68">
        <v>0</v>
      </c>
      <c r="AB1600" s="68">
        <v>0</v>
      </c>
      <c r="AC1600" s="68">
        <v>0</v>
      </c>
      <c r="AD1600" s="68">
        <v>0</v>
      </c>
      <c r="AE1600" s="68">
        <v>0</v>
      </c>
      <c r="AF1600" s="68">
        <v>0</v>
      </c>
      <c r="AG1600" s="68">
        <v>0</v>
      </c>
      <c r="AH1600" s="68">
        <v>0</v>
      </c>
      <c r="AI1600" s="68">
        <v>0</v>
      </c>
      <c r="AJ1600" s="68">
        <v>0</v>
      </c>
      <c r="AK1600" s="68">
        <v>0</v>
      </c>
      <c r="AL1600" s="68">
        <v>0</v>
      </c>
      <c r="AM1600" s="68">
        <v>0</v>
      </c>
      <c r="AN1600" s="68">
        <v>0</v>
      </c>
      <c r="AO1600" s="68">
        <v>0</v>
      </c>
      <c r="AP1600" s="68" t="s">
        <v>777</v>
      </c>
      <c r="AQ1600" s="68">
        <v>1</v>
      </c>
      <c r="AR1600" s="68" t="s">
        <v>1688</v>
      </c>
      <c r="AS1600" s="68">
        <v>0</v>
      </c>
      <c r="AT1600" s="68">
        <v>8</v>
      </c>
      <c r="AU1600" s="68">
        <v>0</v>
      </c>
      <c r="AV1600" s="86">
        <v>5</v>
      </c>
      <c r="AW1600" s="86" t="s">
        <v>8721</v>
      </c>
      <c r="AX1600" s="1">
        <v>10</v>
      </c>
      <c r="AY1600" s="1">
        <v>10</v>
      </c>
      <c r="AZ1600" s="68">
        <v>0</v>
      </c>
      <c r="BA1600" s="68">
        <v>3</v>
      </c>
      <c r="EQ1600" s="68">
        <v>11150015</v>
      </c>
      <c r="ER1600" s="175">
        <v>1</v>
      </c>
      <c r="ES1600" s="68">
        <v>650</v>
      </c>
      <c r="ET1600" s="68">
        <v>15</v>
      </c>
      <c r="EU1600" s="68">
        <v>0</v>
      </c>
      <c r="EV1600" s="68">
        <v>150015</v>
      </c>
      <c r="EW1600" s="68" t="s">
        <v>2653</v>
      </c>
      <c r="EX1600" s="68" t="str">
        <f t="shared" si="57"/>
        <v>소형</v>
      </c>
      <c r="GE1600" s="68">
        <v>47823</v>
      </c>
      <c r="GF1600" s="68" t="s">
        <v>5139</v>
      </c>
    </row>
    <row r="1601" spans="6:188" x14ac:dyDescent="0.3">
      <c r="F1601" s="68">
        <v>90009</v>
      </c>
      <c r="G1601" s="68">
        <v>10</v>
      </c>
      <c r="H1601" s="68">
        <v>190009</v>
      </c>
      <c r="I1601" s="68">
        <v>290009</v>
      </c>
      <c r="J1601" s="68" t="s">
        <v>778</v>
      </c>
      <c r="K1601" s="68" t="s">
        <v>779</v>
      </c>
      <c r="L1601" s="68">
        <v>0</v>
      </c>
      <c r="M1601" s="68">
        <v>0</v>
      </c>
      <c r="N1601" s="68">
        <v>0</v>
      </c>
      <c r="O1601" s="68">
        <v>0</v>
      </c>
      <c r="P1601" s="68">
        <v>0</v>
      </c>
      <c r="Q1601" s="68">
        <v>0</v>
      </c>
      <c r="R1601" s="68">
        <v>1</v>
      </c>
      <c r="S1601" s="68">
        <v>0</v>
      </c>
      <c r="T1601" s="68">
        <v>0</v>
      </c>
      <c r="U1601" s="68">
        <v>0</v>
      </c>
      <c r="V1601" s="68">
        <v>0</v>
      </c>
      <c r="W1601" s="68">
        <v>0</v>
      </c>
      <c r="X1601" s="68">
        <v>0</v>
      </c>
      <c r="Y1601" s="68">
        <v>0</v>
      </c>
      <c r="Z1601" s="68">
        <v>0</v>
      </c>
      <c r="AA1601" s="68">
        <v>0</v>
      </c>
      <c r="AB1601" s="68">
        <v>0</v>
      </c>
      <c r="AC1601" s="68">
        <v>0</v>
      </c>
      <c r="AD1601" s="68">
        <v>0</v>
      </c>
      <c r="AE1601" s="68">
        <v>0</v>
      </c>
      <c r="AF1601" s="68">
        <v>0</v>
      </c>
      <c r="AG1601" s="68">
        <v>0</v>
      </c>
      <c r="AH1601" s="68">
        <v>0</v>
      </c>
      <c r="AI1601" s="68">
        <v>0</v>
      </c>
      <c r="AJ1601" s="68">
        <v>0</v>
      </c>
      <c r="AK1601" s="68">
        <v>0</v>
      </c>
      <c r="AL1601" s="68">
        <v>0</v>
      </c>
      <c r="AM1601" s="68">
        <v>0</v>
      </c>
      <c r="AN1601" s="68">
        <v>0</v>
      </c>
      <c r="AO1601" s="68">
        <v>0</v>
      </c>
      <c r="AP1601" s="68" t="s">
        <v>780</v>
      </c>
      <c r="AQ1601" s="68">
        <v>1</v>
      </c>
      <c r="AR1601" s="68" t="s">
        <v>2498</v>
      </c>
      <c r="AS1601" s="68">
        <v>0</v>
      </c>
      <c r="AT1601" s="68">
        <v>8</v>
      </c>
      <c r="AU1601" s="68">
        <v>0</v>
      </c>
      <c r="AV1601" s="86">
        <v>5</v>
      </c>
      <c r="AW1601" s="86" t="s">
        <v>8721</v>
      </c>
      <c r="AX1601" s="1">
        <v>11</v>
      </c>
      <c r="AY1601" s="1">
        <v>11</v>
      </c>
      <c r="AZ1601" s="68">
        <v>0</v>
      </c>
      <c r="BA1601" s="68">
        <v>3</v>
      </c>
      <c r="EQ1601" s="68">
        <v>11250015</v>
      </c>
      <c r="ER1601" s="175">
        <v>1</v>
      </c>
      <c r="ES1601" s="68">
        <v>650</v>
      </c>
      <c r="ET1601" s="68">
        <v>15</v>
      </c>
      <c r="EU1601" s="68">
        <v>0</v>
      </c>
      <c r="EV1601" s="68">
        <v>150015</v>
      </c>
      <c r="EW1601" s="68" t="s">
        <v>2653</v>
      </c>
      <c r="EX1601" s="68" t="str">
        <f t="shared" si="57"/>
        <v>소형</v>
      </c>
      <c r="GE1601" s="68">
        <v>47824</v>
      </c>
      <c r="GF1601" s="68" t="s">
        <v>5140</v>
      </c>
    </row>
    <row r="1602" spans="6:188" x14ac:dyDescent="0.3">
      <c r="F1602" s="68">
        <v>90010</v>
      </c>
      <c r="G1602" s="68">
        <v>10</v>
      </c>
      <c r="H1602" s="68">
        <v>190010</v>
      </c>
      <c r="I1602" s="68">
        <v>290010</v>
      </c>
      <c r="J1602" s="68" t="s">
        <v>781</v>
      </c>
      <c r="K1602" s="68" t="s">
        <v>782</v>
      </c>
      <c r="L1602" s="68">
        <v>0</v>
      </c>
      <c r="M1602" s="68">
        <v>0</v>
      </c>
      <c r="N1602" s="68">
        <v>0</v>
      </c>
      <c r="O1602" s="68">
        <v>0</v>
      </c>
      <c r="P1602" s="68">
        <v>0</v>
      </c>
      <c r="Q1602" s="68">
        <v>0</v>
      </c>
      <c r="R1602" s="68">
        <v>1</v>
      </c>
      <c r="S1602" s="68">
        <v>0</v>
      </c>
      <c r="T1602" s="68">
        <v>0</v>
      </c>
      <c r="U1602" s="68">
        <v>0</v>
      </c>
      <c r="V1602" s="68">
        <v>0</v>
      </c>
      <c r="W1602" s="68">
        <v>0</v>
      </c>
      <c r="X1602" s="68">
        <v>0</v>
      </c>
      <c r="Y1602" s="68">
        <v>0</v>
      </c>
      <c r="Z1602" s="68">
        <v>0</v>
      </c>
      <c r="AA1602" s="68">
        <v>0</v>
      </c>
      <c r="AB1602" s="68">
        <v>0</v>
      </c>
      <c r="AC1602" s="68">
        <v>0</v>
      </c>
      <c r="AD1602" s="68">
        <v>0</v>
      </c>
      <c r="AE1602" s="68">
        <v>0</v>
      </c>
      <c r="AF1602" s="68">
        <v>0</v>
      </c>
      <c r="AG1602" s="68">
        <v>0</v>
      </c>
      <c r="AH1602" s="68">
        <v>0</v>
      </c>
      <c r="AI1602" s="68">
        <v>0</v>
      </c>
      <c r="AJ1602" s="68">
        <v>0</v>
      </c>
      <c r="AK1602" s="68">
        <v>0</v>
      </c>
      <c r="AL1602" s="68">
        <v>0</v>
      </c>
      <c r="AM1602" s="68">
        <v>0</v>
      </c>
      <c r="AN1602" s="68">
        <v>0</v>
      </c>
      <c r="AO1602" s="68">
        <v>0</v>
      </c>
      <c r="AP1602" s="68" t="s">
        <v>783</v>
      </c>
      <c r="AQ1602" s="68">
        <v>1</v>
      </c>
      <c r="AR1602" s="68" t="s">
        <v>1689</v>
      </c>
      <c r="AS1602" s="68">
        <v>0</v>
      </c>
      <c r="AT1602" s="68">
        <v>8</v>
      </c>
      <c r="AU1602" s="68">
        <v>0</v>
      </c>
      <c r="AV1602" s="86">
        <v>5</v>
      </c>
      <c r="AW1602" s="86" t="s">
        <v>8721</v>
      </c>
      <c r="AX1602" s="1">
        <v>12</v>
      </c>
      <c r="AY1602" s="1">
        <v>12</v>
      </c>
      <c r="AZ1602" s="68">
        <v>0</v>
      </c>
      <c r="BA1602" s="68">
        <v>3</v>
      </c>
      <c r="EQ1602" s="68">
        <v>20150015</v>
      </c>
      <c r="ER1602" s="175">
        <v>1</v>
      </c>
      <c r="ES1602" s="68">
        <v>650</v>
      </c>
      <c r="ET1602" s="68">
        <v>15</v>
      </c>
      <c r="EU1602" s="68">
        <v>0</v>
      </c>
      <c r="EV1602" s="68">
        <v>150015</v>
      </c>
      <c r="EW1602" s="68" t="s">
        <v>2653</v>
      </c>
      <c r="EX1602" s="68" t="str">
        <f t="shared" si="57"/>
        <v>소형</v>
      </c>
      <c r="GE1602" s="68">
        <v>47825</v>
      </c>
      <c r="GF1602" s="68" t="s">
        <v>5141</v>
      </c>
    </row>
    <row r="1603" spans="6:188" x14ac:dyDescent="0.3">
      <c r="F1603" s="68">
        <v>90011</v>
      </c>
      <c r="G1603" s="68">
        <v>10</v>
      </c>
      <c r="H1603" s="68">
        <v>190011</v>
      </c>
      <c r="I1603" s="68">
        <v>290011</v>
      </c>
      <c r="J1603" s="68" t="s">
        <v>784</v>
      </c>
      <c r="K1603" s="68" t="s">
        <v>785</v>
      </c>
      <c r="L1603" s="68">
        <v>0</v>
      </c>
      <c r="M1603" s="68">
        <v>0</v>
      </c>
      <c r="N1603" s="68">
        <v>0</v>
      </c>
      <c r="O1603" s="68">
        <v>0</v>
      </c>
      <c r="P1603" s="68">
        <v>0</v>
      </c>
      <c r="Q1603" s="68">
        <v>0</v>
      </c>
      <c r="R1603" s="68">
        <v>1</v>
      </c>
      <c r="S1603" s="68">
        <v>0</v>
      </c>
      <c r="T1603" s="68">
        <v>0</v>
      </c>
      <c r="U1603" s="68">
        <v>0</v>
      </c>
      <c r="V1603" s="68">
        <v>0</v>
      </c>
      <c r="W1603" s="68">
        <v>0</v>
      </c>
      <c r="X1603" s="68">
        <v>0</v>
      </c>
      <c r="Y1603" s="68">
        <v>0</v>
      </c>
      <c r="Z1603" s="68">
        <v>0</v>
      </c>
      <c r="AA1603" s="68">
        <v>0</v>
      </c>
      <c r="AB1603" s="68">
        <v>0</v>
      </c>
      <c r="AC1603" s="68">
        <v>0</v>
      </c>
      <c r="AD1603" s="68">
        <v>0</v>
      </c>
      <c r="AE1603" s="68">
        <v>0</v>
      </c>
      <c r="AF1603" s="68">
        <v>0</v>
      </c>
      <c r="AG1603" s="68">
        <v>0</v>
      </c>
      <c r="AH1603" s="68">
        <v>0</v>
      </c>
      <c r="AI1603" s="68">
        <v>0</v>
      </c>
      <c r="AJ1603" s="68">
        <v>0</v>
      </c>
      <c r="AK1603" s="68">
        <v>0</v>
      </c>
      <c r="AL1603" s="68">
        <v>0</v>
      </c>
      <c r="AM1603" s="68">
        <v>0</v>
      </c>
      <c r="AN1603" s="68">
        <v>0</v>
      </c>
      <c r="AO1603" s="68">
        <v>0</v>
      </c>
      <c r="AP1603" s="68" t="s">
        <v>1690</v>
      </c>
      <c r="AQ1603" s="68">
        <v>1</v>
      </c>
      <c r="AR1603" s="68" t="s">
        <v>2499</v>
      </c>
      <c r="AS1603" s="68">
        <v>0</v>
      </c>
      <c r="AT1603" s="68">
        <v>8</v>
      </c>
      <c r="AU1603" s="68">
        <v>0</v>
      </c>
      <c r="AV1603" s="86">
        <v>5</v>
      </c>
      <c r="AW1603" s="86" t="s">
        <v>8721</v>
      </c>
      <c r="AX1603" s="1">
        <v>13</v>
      </c>
      <c r="AY1603" s="1">
        <v>13</v>
      </c>
      <c r="AZ1603" s="68">
        <v>0</v>
      </c>
      <c r="BA1603" s="68">
        <v>3</v>
      </c>
      <c r="EQ1603" s="68">
        <v>20250015</v>
      </c>
      <c r="ER1603" s="175">
        <v>1</v>
      </c>
      <c r="ES1603" s="68">
        <v>650</v>
      </c>
      <c r="ET1603" s="68">
        <v>15</v>
      </c>
      <c r="EU1603" s="68">
        <v>0</v>
      </c>
      <c r="EV1603" s="68">
        <v>150015</v>
      </c>
      <c r="EW1603" s="68" t="s">
        <v>2653</v>
      </c>
      <c r="EX1603" s="68" t="str">
        <f t="shared" ref="EX1603:EX1666" si="58">IF(ER1603=1,"소형",IF(ER1603=2,"중형","대형"))</f>
        <v>소형</v>
      </c>
      <c r="GE1603" s="68">
        <v>47826</v>
      </c>
      <c r="GF1603" s="68" t="s">
        <v>5142</v>
      </c>
    </row>
    <row r="1604" spans="6:188" x14ac:dyDescent="0.3">
      <c r="F1604" s="68">
        <v>90012</v>
      </c>
      <c r="G1604" s="68">
        <v>10</v>
      </c>
      <c r="H1604" s="68">
        <v>190012</v>
      </c>
      <c r="I1604" s="68">
        <v>290012</v>
      </c>
      <c r="J1604" s="68" t="s">
        <v>786</v>
      </c>
      <c r="K1604" s="68" t="s">
        <v>787</v>
      </c>
      <c r="L1604" s="68">
        <v>0</v>
      </c>
      <c r="M1604" s="68">
        <v>0</v>
      </c>
      <c r="N1604" s="68">
        <v>0</v>
      </c>
      <c r="O1604" s="68">
        <v>0</v>
      </c>
      <c r="P1604" s="68">
        <v>0</v>
      </c>
      <c r="Q1604" s="68">
        <v>0</v>
      </c>
      <c r="R1604" s="68">
        <v>1</v>
      </c>
      <c r="S1604" s="68">
        <v>0</v>
      </c>
      <c r="T1604" s="68">
        <v>0</v>
      </c>
      <c r="U1604" s="68">
        <v>0</v>
      </c>
      <c r="V1604" s="68">
        <v>0</v>
      </c>
      <c r="W1604" s="68">
        <v>0</v>
      </c>
      <c r="X1604" s="68">
        <v>0</v>
      </c>
      <c r="Y1604" s="68">
        <v>0</v>
      </c>
      <c r="Z1604" s="68">
        <v>0</v>
      </c>
      <c r="AA1604" s="68">
        <v>0</v>
      </c>
      <c r="AB1604" s="68">
        <v>0</v>
      </c>
      <c r="AC1604" s="68">
        <v>0</v>
      </c>
      <c r="AD1604" s="68">
        <v>0</v>
      </c>
      <c r="AE1604" s="68">
        <v>0</v>
      </c>
      <c r="AF1604" s="68">
        <v>0</v>
      </c>
      <c r="AG1604" s="68">
        <v>0</v>
      </c>
      <c r="AH1604" s="68">
        <v>0</v>
      </c>
      <c r="AI1604" s="68">
        <v>0</v>
      </c>
      <c r="AJ1604" s="68">
        <v>0</v>
      </c>
      <c r="AK1604" s="68">
        <v>0</v>
      </c>
      <c r="AL1604" s="68">
        <v>0</v>
      </c>
      <c r="AM1604" s="68">
        <v>0</v>
      </c>
      <c r="AN1604" s="68">
        <v>0</v>
      </c>
      <c r="AO1604" s="68">
        <v>0</v>
      </c>
      <c r="AP1604" s="68" t="s">
        <v>1691</v>
      </c>
      <c r="AQ1604" s="68">
        <v>1</v>
      </c>
      <c r="AR1604" s="68" t="s">
        <v>1692</v>
      </c>
      <c r="AS1604" s="68">
        <v>0</v>
      </c>
      <c r="AT1604" s="68">
        <v>8</v>
      </c>
      <c r="AU1604" s="68">
        <v>0</v>
      </c>
      <c r="AV1604" s="86">
        <v>5</v>
      </c>
      <c r="AW1604" s="86" t="s">
        <v>8721</v>
      </c>
      <c r="AX1604" s="1">
        <v>14</v>
      </c>
      <c r="AY1604" s="1">
        <v>14</v>
      </c>
      <c r="AZ1604" s="68">
        <v>0</v>
      </c>
      <c r="BA1604" s="68">
        <v>3</v>
      </c>
      <c r="EQ1604" s="68">
        <v>20350015</v>
      </c>
      <c r="ER1604" s="175">
        <v>1</v>
      </c>
      <c r="ES1604" s="68">
        <v>650</v>
      </c>
      <c r="ET1604" s="68">
        <v>15</v>
      </c>
      <c r="EU1604" s="68">
        <v>0</v>
      </c>
      <c r="EV1604" s="68">
        <v>150015</v>
      </c>
      <c r="EW1604" s="68" t="s">
        <v>2653</v>
      </c>
      <c r="EX1604" s="68" t="str">
        <f t="shared" si="58"/>
        <v>소형</v>
      </c>
      <c r="GE1604" s="68">
        <v>47827</v>
      </c>
      <c r="GF1604" s="68" t="s">
        <v>5143</v>
      </c>
    </row>
    <row r="1605" spans="6:188" x14ac:dyDescent="0.3">
      <c r="F1605" s="68">
        <v>90013</v>
      </c>
      <c r="G1605" s="68">
        <v>10</v>
      </c>
      <c r="H1605" s="68">
        <v>190013</v>
      </c>
      <c r="I1605" s="68">
        <v>290013</v>
      </c>
      <c r="J1605" s="68" t="s">
        <v>788</v>
      </c>
      <c r="K1605" s="68" t="s">
        <v>789</v>
      </c>
      <c r="L1605" s="68">
        <v>0</v>
      </c>
      <c r="M1605" s="68">
        <v>0</v>
      </c>
      <c r="N1605" s="68">
        <v>0</v>
      </c>
      <c r="O1605" s="68">
        <v>0</v>
      </c>
      <c r="P1605" s="68">
        <v>0</v>
      </c>
      <c r="Q1605" s="68">
        <v>0</v>
      </c>
      <c r="R1605" s="68">
        <v>1</v>
      </c>
      <c r="S1605" s="68">
        <v>0</v>
      </c>
      <c r="T1605" s="68">
        <v>0</v>
      </c>
      <c r="U1605" s="68">
        <v>0</v>
      </c>
      <c r="V1605" s="68">
        <v>0</v>
      </c>
      <c r="W1605" s="68">
        <v>0</v>
      </c>
      <c r="X1605" s="68">
        <v>0</v>
      </c>
      <c r="Y1605" s="68">
        <v>0</v>
      </c>
      <c r="Z1605" s="68">
        <v>0</v>
      </c>
      <c r="AA1605" s="68">
        <v>0</v>
      </c>
      <c r="AB1605" s="68">
        <v>0</v>
      </c>
      <c r="AC1605" s="68">
        <v>0</v>
      </c>
      <c r="AD1605" s="68">
        <v>0</v>
      </c>
      <c r="AE1605" s="68">
        <v>0</v>
      </c>
      <c r="AF1605" s="68">
        <v>0</v>
      </c>
      <c r="AG1605" s="68">
        <v>0</v>
      </c>
      <c r="AH1605" s="68">
        <v>0</v>
      </c>
      <c r="AI1605" s="68">
        <v>0</v>
      </c>
      <c r="AJ1605" s="68">
        <v>0</v>
      </c>
      <c r="AK1605" s="68">
        <v>0</v>
      </c>
      <c r="AL1605" s="68">
        <v>0</v>
      </c>
      <c r="AM1605" s="68">
        <v>0</v>
      </c>
      <c r="AN1605" s="68">
        <v>0</v>
      </c>
      <c r="AO1605" s="68">
        <v>0</v>
      </c>
      <c r="AP1605" s="68" t="s">
        <v>1693</v>
      </c>
      <c r="AQ1605" s="68">
        <v>1</v>
      </c>
      <c r="AR1605" s="68" t="s">
        <v>2500</v>
      </c>
      <c r="AS1605" s="68">
        <v>0</v>
      </c>
      <c r="AT1605" s="68">
        <v>8</v>
      </c>
      <c r="AU1605" s="68">
        <v>0</v>
      </c>
      <c r="AV1605" s="86">
        <v>5</v>
      </c>
      <c r="AW1605" s="86" t="s">
        <v>8721</v>
      </c>
      <c r="AX1605" s="1">
        <v>15</v>
      </c>
      <c r="AY1605" s="1">
        <v>15</v>
      </c>
      <c r="AZ1605" s="68">
        <v>0</v>
      </c>
      <c r="BA1605" s="68">
        <v>3</v>
      </c>
      <c r="EQ1605" s="68">
        <v>20450015</v>
      </c>
      <c r="ER1605" s="175">
        <v>1</v>
      </c>
      <c r="ES1605" s="68">
        <v>650</v>
      </c>
      <c r="ET1605" s="68">
        <v>15</v>
      </c>
      <c r="EU1605" s="68">
        <v>0</v>
      </c>
      <c r="EV1605" s="68">
        <v>150015</v>
      </c>
      <c r="EW1605" s="68" t="s">
        <v>2653</v>
      </c>
      <c r="EX1605" s="68" t="str">
        <f t="shared" si="58"/>
        <v>소형</v>
      </c>
      <c r="GE1605" s="68">
        <v>47828</v>
      </c>
      <c r="GF1605" s="68" t="s">
        <v>3106</v>
      </c>
    </row>
    <row r="1606" spans="6:188" x14ac:dyDescent="0.3">
      <c r="F1606" s="68">
        <v>90014</v>
      </c>
      <c r="G1606" s="68">
        <v>10</v>
      </c>
      <c r="H1606" s="68">
        <v>190014</v>
      </c>
      <c r="I1606" s="68">
        <v>290014</v>
      </c>
      <c r="J1606" s="68" t="s">
        <v>790</v>
      </c>
      <c r="K1606" s="68" t="s">
        <v>791</v>
      </c>
      <c r="L1606" s="68">
        <v>0</v>
      </c>
      <c r="M1606" s="68">
        <v>0</v>
      </c>
      <c r="N1606" s="68">
        <v>0</v>
      </c>
      <c r="O1606" s="68">
        <v>0</v>
      </c>
      <c r="P1606" s="68">
        <v>0</v>
      </c>
      <c r="Q1606" s="68">
        <v>0</v>
      </c>
      <c r="R1606" s="68">
        <v>1</v>
      </c>
      <c r="S1606" s="68">
        <v>0</v>
      </c>
      <c r="T1606" s="68">
        <v>0</v>
      </c>
      <c r="U1606" s="68">
        <v>0</v>
      </c>
      <c r="V1606" s="68">
        <v>0</v>
      </c>
      <c r="W1606" s="68">
        <v>0</v>
      </c>
      <c r="X1606" s="68">
        <v>0</v>
      </c>
      <c r="Y1606" s="68">
        <v>0</v>
      </c>
      <c r="Z1606" s="68">
        <v>0</v>
      </c>
      <c r="AA1606" s="68">
        <v>0</v>
      </c>
      <c r="AB1606" s="68">
        <v>0</v>
      </c>
      <c r="AC1606" s="68">
        <v>0</v>
      </c>
      <c r="AD1606" s="68">
        <v>0</v>
      </c>
      <c r="AE1606" s="68">
        <v>0</v>
      </c>
      <c r="AF1606" s="68">
        <v>0</v>
      </c>
      <c r="AG1606" s="68">
        <v>0</v>
      </c>
      <c r="AH1606" s="68">
        <v>0</v>
      </c>
      <c r="AI1606" s="68">
        <v>0</v>
      </c>
      <c r="AJ1606" s="68">
        <v>0</v>
      </c>
      <c r="AK1606" s="68">
        <v>0</v>
      </c>
      <c r="AL1606" s="68">
        <v>0</v>
      </c>
      <c r="AM1606" s="68">
        <v>0</v>
      </c>
      <c r="AN1606" s="68">
        <v>0</v>
      </c>
      <c r="AO1606" s="68">
        <v>0</v>
      </c>
      <c r="AP1606" s="68" t="s">
        <v>1694</v>
      </c>
      <c r="AQ1606" s="68">
        <v>1</v>
      </c>
      <c r="AR1606" s="68" t="s">
        <v>1695</v>
      </c>
      <c r="AS1606" s="68">
        <v>0</v>
      </c>
      <c r="AT1606" s="68">
        <v>8</v>
      </c>
      <c r="AU1606" s="68">
        <v>0</v>
      </c>
      <c r="AV1606" s="86">
        <v>5</v>
      </c>
      <c r="AW1606" s="86" t="s">
        <v>8721</v>
      </c>
      <c r="AX1606" s="1">
        <v>16</v>
      </c>
      <c r="AY1606" s="1">
        <v>16</v>
      </c>
      <c r="AZ1606" s="68">
        <v>0</v>
      </c>
      <c r="BA1606" s="68">
        <v>3</v>
      </c>
      <c r="EQ1606" s="68">
        <v>20550015</v>
      </c>
      <c r="ER1606" s="175">
        <v>1</v>
      </c>
      <c r="ES1606" s="68">
        <v>650</v>
      </c>
      <c r="ET1606" s="68">
        <v>15</v>
      </c>
      <c r="EU1606" s="68">
        <v>0</v>
      </c>
      <c r="EV1606" s="68">
        <v>150015</v>
      </c>
      <c r="EW1606" s="68" t="s">
        <v>2653</v>
      </c>
      <c r="EX1606" s="68" t="str">
        <f t="shared" si="58"/>
        <v>소형</v>
      </c>
      <c r="GE1606" s="68">
        <v>47829</v>
      </c>
      <c r="GF1606" s="68" t="s">
        <v>4110</v>
      </c>
    </row>
    <row r="1607" spans="6:188" x14ac:dyDescent="0.3">
      <c r="F1607" s="68">
        <v>90015</v>
      </c>
      <c r="G1607" s="68">
        <v>10</v>
      </c>
      <c r="H1607" s="68">
        <v>190015</v>
      </c>
      <c r="I1607" s="68">
        <v>290015</v>
      </c>
      <c r="J1607" s="68" t="s">
        <v>792</v>
      </c>
      <c r="K1607" s="68" t="s">
        <v>793</v>
      </c>
      <c r="L1607" s="68">
        <v>0</v>
      </c>
      <c r="M1607" s="68">
        <v>0</v>
      </c>
      <c r="N1607" s="68">
        <v>0</v>
      </c>
      <c r="O1607" s="68">
        <v>0</v>
      </c>
      <c r="P1607" s="68">
        <v>0</v>
      </c>
      <c r="Q1607" s="68">
        <v>0</v>
      </c>
      <c r="R1607" s="68">
        <v>1</v>
      </c>
      <c r="S1607" s="68">
        <v>0</v>
      </c>
      <c r="T1607" s="68">
        <v>0</v>
      </c>
      <c r="U1607" s="68">
        <v>0</v>
      </c>
      <c r="V1607" s="68">
        <v>0</v>
      </c>
      <c r="W1607" s="68">
        <v>0</v>
      </c>
      <c r="X1607" s="68">
        <v>0</v>
      </c>
      <c r="Y1607" s="68">
        <v>0</v>
      </c>
      <c r="Z1607" s="68">
        <v>0</v>
      </c>
      <c r="AA1607" s="68">
        <v>0</v>
      </c>
      <c r="AB1607" s="68">
        <v>0</v>
      </c>
      <c r="AC1607" s="68">
        <v>0</v>
      </c>
      <c r="AD1607" s="68">
        <v>0</v>
      </c>
      <c r="AE1607" s="68">
        <v>0</v>
      </c>
      <c r="AF1607" s="68">
        <v>0</v>
      </c>
      <c r="AG1607" s="68">
        <v>0</v>
      </c>
      <c r="AH1607" s="68">
        <v>0</v>
      </c>
      <c r="AI1607" s="68">
        <v>0</v>
      </c>
      <c r="AJ1607" s="68">
        <v>0</v>
      </c>
      <c r="AK1607" s="68">
        <v>0</v>
      </c>
      <c r="AL1607" s="68">
        <v>0</v>
      </c>
      <c r="AM1607" s="68">
        <v>0</v>
      </c>
      <c r="AN1607" s="68">
        <v>0</v>
      </c>
      <c r="AO1607" s="68">
        <v>0</v>
      </c>
      <c r="AP1607" s="68" t="s">
        <v>1696</v>
      </c>
      <c r="AQ1607" s="68">
        <v>1</v>
      </c>
      <c r="AR1607" s="68" t="s">
        <v>2501</v>
      </c>
      <c r="AS1607" s="68">
        <v>0</v>
      </c>
      <c r="AT1607" s="68">
        <v>8</v>
      </c>
      <c r="AU1607" s="68">
        <v>0</v>
      </c>
      <c r="AV1607" s="86">
        <v>5</v>
      </c>
      <c r="AW1607" s="86" t="s">
        <v>8721</v>
      </c>
      <c r="AX1607" s="1">
        <v>17</v>
      </c>
      <c r="AY1607" s="1">
        <v>17</v>
      </c>
      <c r="AZ1607" s="68">
        <v>0</v>
      </c>
      <c r="BA1607" s="68">
        <v>3</v>
      </c>
      <c r="EQ1607" s="68">
        <v>20650015</v>
      </c>
      <c r="ER1607" s="175">
        <v>1</v>
      </c>
      <c r="ES1607" s="68">
        <v>650</v>
      </c>
      <c r="ET1607" s="68">
        <v>15</v>
      </c>
      <c r="EU1607" s="68">
        <v>0</v>
      </c>
      <c r="EV1607" s="68">
        <v>150015</v>
      </c>
      <c r="EW1607" s="68" t="s">
        <v>2653</v>
      </c>
      <c r="EX1607" s="68" t="str">
        <f t="shared" si="58"/>
        <v>소형</v>
      </c>
      <c r="GE1607" s="68">
        <v>47830</v>
      </c>
      <c r="GF1607" s="68" t="s">
        <v>4439</v>
      </c>
    </row>
    <row r="1608" spans="6:188" x14ac:dyDescent="0.3">
      <c r="F1608" s="68">
        <v>90016</v>
      </c>
      <c r="G1608" s="68">
        <v>10</v>
      </c>
      <c r="H1608" s="68">
        <v>190016</v>
      </c>
      <c r="I1608" s="68">
        <v>290016</v>
      </c>
      <c r="J1608" s="68" t="s">
        <v>794</v>
      </c>
      <c r="K1608" s="68" t="s">
        <v>795</v>
      </c>
      <c r="L1608" s="68">
        <v>0</v>
      </c>
      <c r="M1608" s="68">
        <v>0</v>
      </c>
      <c r="N1608" s="68">
        <v>0</v>
      </c>
      <c r="O1608" s="68">
        <v>0</v>
      </c>
      <c r="P1608" s="68">
        <v>0</v>
      </c>
      <c r="Q1608" s="68">
        <v>0</v>
      </c>
      <c r="R1608" s="68">
        <v>1</v>
      </c>
      <c r="S1608" s="68">
        <v>0</v>
      </c>
      <c r="T1608" s="68">
        <v>0</v>
      </c>
      <c r="U1608" s="68">
        <v>0</v>
      </c>
      <c r="V1608" s="68">
        <v>0</v>
      </c>
      <c r="W1608" s="68">
        <v>0</v>
      </c>
      <c r="X1608" s="68">
        <v>0</v>
      </c>
      <c r="Y1608" s="68">
        <v>0</v>
      </c>
      <c r="Z1608" s="68">
        <v>0</v>
      </c>
      <c r="AA1608" s="68">
        <v>0</v>
      </c>
      <c r="AB1608" s="68">
        <v>0</v>
      </c>
      <c r="AC1608" s="68">
        <v>0</v>
      </c>
      <c r="AD1608" s="68">
        <v>0</v>
      </c>
      <c r="AE1608" s="68">
        <v>0</v>
      </c>
      <c r="AF1608" s="68">
        <v>0</v>
      </c>
      <c r="AG1608" s="68">
        <v>0</v>
      </c>
      <c r="AH1608" s="68">
        <v>0</v>
      </c>
      <c r="AI1608" s="68">
        <v>0</v>
      </c>
      <c r="AJ1608" s="68">
        <v>0</v>
      </c>
      <c r="AK1608" s="68">
        <v>0</v>
      </c>
      <c r="AL1608" s="68">
        <v>0</v>
      </c>
      <c r="AM1608" s="68">
        <v>0</v>
      </c>
      <c r="AN1608" s="68">
        <v>0</v>
      </c>
      <c r="AO1608" s="68">
        <v>0</v>
      </c>
      <c r="AP1608" s="68" t="s">
        <v>1697</v>
      </c>
      <c r="AQ1608" s="68">
        <v>1</v>
      </c>
      <c r="AR1608" s="68" t="s">
        <v>1698</v>
      </c>
      <c r="AS1608" s="68">
        <v>0</v>
      </c>
      <c r="AT1608" s="68">
        <v>8</v>
      </c>
      <c r="AU1608" s="68">
        <v>0</v>
      </c>
      <c r="AV1608" s="86">
        <v>5</v>
      </c>
      <c r="AW1608" s="86" t="s">
        <v>8721</v>
      </c>
      <c r="AX1608" s="1">
        <v>18</v>
      </c>
      <c r="AY1608" s="1">
        <v>18</v>
      </c>
      <c r="AZ1608" s="68">
        <v>0</v>
      </c>
      <c r="BA1608" s="68">
        <v>3</v>
      </c>
      <c r="EQ1608" s="68">
        <v>20750015</v>
      </c>
      <c r="ER1608" s="175">
        <v>1</v>
      </c>
      <c r="ES1608" s="68">
        <v>650</v>
      </c>
      <c r="ET1608" s="68">
        <v>15</v>
      </c>
      <c r="EU1608" s="68">
        <v>0</v>
      </c>
      <c r="EV1608" s="68">
        <v>150015</v>
      </c>
      <c r="EW1608" s="68" t="s">
        <v>2653</v>
      </c>
      <c r="EX1608" s="68" t="str">
        <f t="shared" si="58"/>
        <v>소형</v>
      </c>
      <c r="GE1608" s="68">
        <v>47831</v>
      </c>
      <c r="GF1608" s="68" t="s">
        <v>4381</v>
      </c>
    </row>
    <row r="1609" spans="6:188" x14ac:dyDescent="0.3">
      <c r="F1609" s="68">
        <v>90017</v>
      </c>
      <c r="G1609" s="68">
        <v>10</v>
      </c>
      <c r="H1609" s="68">
        <v>190017</v>
      </c>
      <c r="I1609" s="68">
        <v>290017</v>
      </c>
      <c r="J1609" s="68" t="s">
        <v>796</v>
      </c>
      <c r="K1609" s="68" t="s">
        <v>797</v>
      </c>
      <c r="L1609" s="68">
        <v>0</v>
      </c>
      <c r="M1609" s="68">
        <v>0</v>
      </c>
      <c r="N1609" s="68">
        <v>0</v>
      </c>
      <c r="O1609" s="68">
        <v>0</v>
      </c>
      <c r="P1609" s="68">
        <v>0</v>
      </c>
      <c r="Q1609" s="68">
        <v>0</v>
      </c>
      <c r="R1609" s="68">
        <v>1</v>
      </c>
      <c r="S1609" s="68">
        <v>0</v>
      </c>
      <c r="T1609" s="68">
        <v>0</v>
      </c>
      <c r="U1609" s="68">
        <v>0</v>
      </c>
      <c r="V1609" s="68">
        <v>0</v>
      </c>
      <c r="W1609" s="68">
        <v>0</v>
      </c>
      <c r="X1609" s="68">
        <v>0</v>
      </c>
      <c r="Y1609" s="68">
        <v>0</v>
      </c>
      <c r="Z1609" s="68">
        <v>0</v>
      </c>
      <c r="AA1609" s="68">
        <v>0</v>
      </c>
      <c r="AB1609" s="68">
        <v>0</v>
      </c>
      <c r="AC1609" s="68">
        <v>0</v>
      </c>
      <c r="AD1609" s="68">
        <v>0</v>
      </c>
      <c r="AE1609" s="68">
        <v>0</v>
      </c>
      <c r="AF1609" s="68">
        <v>0</v>
      </c>
      <c r="AG1609" s="68">
        <v>0</v>
      </c>
      <c r="AH1609" s="68">
        <v>0</v>
      </c>
      <c r="AI1609" s="68">
        <v>0</v>
      </c>
      <c r="AJ1609" s="68">
        <v>0</v>
      </c>
      <c r="AK1609" s="68">
        <v>0</v>
      </c>
      <c r="AL1609" s="68">
        <v>0</v>
      </c>
      <c r="AM1609" s="68">
        <v>0</v>
      </c>
      <c r="AN1609" s="68">
        <v>0</v>
      </c>
      <c r="AO1609" s="68">
        <v>0</v>
      </c>
      <c r="AP1609" s="68" t="s">
        <v>1699</v>
      </c>
      <c r="AQ1609" s="68">
        <v>1</v>
      </c>
      <c r="AR1609" s="68" t="s">
        <v>1700</v>
      </c>
      <c r="AS1609" s="68">
        <v>0</v>
      </c>
      <c r="AT1609" s="68">
        <v>8</v>
      </c>
      <c r="AU1609" s="68">
        <v>0</v>
      </c>
      <c r="AV1609" s="86">
        <v>5</v>
      </c>
      <c r="AW1609" s="86" t="s">
        <v>8721</v>
      </c>
      <c r="AX1609" s="1">
        <v>19</v>
      </c>
      <c r="AY1609" s="1">
        <v>19</v>
      </c>
      <c r="AZ1609" s="68">
        <v>0</v>
      </c>
      <c r="BA1609" s="68">
        <v>3</v>
      </c>
      <c r="EQ1609" s="68">
        <v>20850015</v>
      </c>
      <c r="ER1609" s="175">
        <v>1</v>
      </c>
      <c r="ES1609" s="68">
        <v>650</v>
      </c>
      <c r="ET1609" s="68">
        <v>15</v>
      </c>
      <c r="EU1609" s="68">
        <v>0</v>
      </c>
      <c r="EV1609" s="68">
        <v>150015</v>
      </c>
      <c r="EW1609" s="68" t="s">
        <v>2653</v>
      </c>
      <c r="EX1609" s="68" t="str">
        <f t="shared" si="58"/>
        <v>소형</v>
      </c>
      <c r="GE1609" s="68">
        <v>47832</v>
      </c>
      <c r="GF1609" s="68" t="s">
        <v>5144</v>
      </c>
    </row>
    <row r="1610" spans="6:188" x14ac:dyDescent="0.3">
      <c r="F1610" s="68">
        <v>90018</v>
      </c>
      <c r="G1610" s="68">
        <v>10</v>
      </c>
      <c r="H1610" s="68">
        <v>190018</v>
      </c>
      <c r="I1610" s="68">
        <v>290018</v>
      </c>
      <c r="J1610" s="68" t="s">
        <v>798</v>
      </c>
      <c r="K1610" s="68" t="s">
        <v>799</v>
      </c>
      <c r="L1610" s="68">
        <v>0</v>
      </c>
      <c r="M1610" s="68">
        <v>0</v>
      </c>
      <c r="N1610" s="68">
        <v>0</v>
      </c>
      <c r="O1610" s="68">
        <v>0</v>
      </c>
      <c r="P1610" s="68">
        <v>0</v>
      </c>
      <c r="Q1610" s="68">
        <v>0</v>
      </c>
      <c r="R1610" s="68">
        <v>1</v>
      </c>
      <c r="S1610" s="68">
        <v>0</v>
      </c>
      <c r="T1610" s="68">
        <v>0</v>
      </c>
      <c r="U1610" s="68">
        <v>0</v>
      </c>
      <c r="V1610" s="68">
        <v>0</v>
      </c>
      <c r="W1610" s="68">
        <v>0</v>
      </c>
      <c r="X1610" s="68">
        <v>0</v>
      </c>
      <c r="Y1610" s="68">
        <v>0</v>
      </c>
      <c r="Z1610" s="68">
        <v>0</v>
      </c>
      <c r="AA1610" s="68">
        <v>0</v>
      </c>
      <c r="AB1610" s="68">
        <v>0</v>
      </c>
      <c r="AC1610" s="68">
        <v>0</v>
      </c>
      <c r="AD1610" s="68">
        <v>0</v>
      </c>
      <c r="AE1610" s="68">
        <v>0</v>
      </c>
      <c r="AF1610" s="68">
        <v>0</v>
      </c>
      <c r="AG1610" s="68">
        <v>0</v>
      </c>
      <c r="AH1610" s="68">
        <v>0</v>
      </c>
      <c r="AI1610" s="68">
        <v>0</v>
      </c>
      <c r="AJ1610" s="68">
        <v>0</v>
      </c>
      <c r="AK1610" s="68">
        <v>0</v>
      </c>
      <c r="AL1610" s="68">
        <v>0</v>
      </c>
      <c r="AM1610" s="68">
        <v>0</v>
      </c>
      <c r="AN1610" s="68">
        <v>0</v>
      </c>
      <c r="AO1610" s="68">
        <v>0</v>
      </c>
      <c r="AP1610" s="68" t="s">
        <v>1701</v>
      </c>
      <c r="AQ1610" s="68">
        <v>1</v>
      </c>
      <c r="AR1610" s="68" t="s">
        <v>2502</v>
      </c>
      <c r="AS1610" s="68">
        <v>0</v>
      </c>
      <c r="AT1610" s="68">
        <v>8</v>
      </c>
      <c r="AU1610" s="68">
        <v>0</v>
      </c>
      <c r="AV1610" s="86">
        <v>5</v>
      </c>
      <c r="AW1610" s="86" t="s">
        <v>8721</v>
      </c>
      <c r="AX1610" s="1">
        <v>20</v>
      </c>
      <c r="AY1610" s="1">
        <v>20</v>
      </c>
      <c r="AZ1610" s="68">
        <v>0</v>
      </c>
      <c r="BA1610" s="68">
        <v>3</v>
      </c>
      <c r="EQ1610" s="68">
        <v>20950015</v>
      </c>
      <c r="ER1610" s="175">
        <v>1</v>
      </c>
      <c r="ES1610" s="68">
        <v>650</v>
      </c>
      <c r="ET1610" s="68">
        <v>15</v>
      </c>
      <c r="EU1610" s="68">
        <v>0</v>
      </c>
      <c r="EV1610" s="68">
        <v>150015</v>
      </c>
      <c r="EW1610" s="68" t="s">
        <v>2653</v>
      </c>
      <c r="EX1610" s="68" t="str">
        <f t="shared" si="58"/>
        <v>소형</v>
      </c>
      <c r="GE1610" s="68">
        <v>47833</v>
      </c>
      <c r="GF1610" s="68" t="s">
        <v>5145</v>
      </c>
    </row>
    <row r="1611" spans="6:188" x14ac:dyDescent="0.3">
      <c r="F1611" s="68">
        <v>90019</v>
      </c>
      <c r="G1611" s="68">
        <v>10</v>
      </c>
      <c r="H1611" s="68">
        <v>190019</v>
      </c>
      <c r="I1611" s="68">
        <v>290019</v>
      </c>
      <c r="J1611" s="68" t="s">
        <v>800</v>
      </c>
      <c r="K1611" s="68" t="s">
        <v>801</v>
      </c>
      <c r="L1611" s="68">
        <v>0</v>
      </c>
      <c r="M1611" s="68">
        <v>0</v>
      </c>
      <c r="N1611" s="68">
        <v>0</v>
      </c>
      <c r="O1611" s="68">
        <v>0</v>
      </c>
      <c r="P1611" s="68">
        <v>0</v>
      </c>
      <c r="Q1611" s="68">
        <v>0</v>
      </c>
      <c r="R1611" s="68">
        <v>1</v>
      </c>
      <c r="S1611" s="68">
        <v>0</v>
      </c>
      <c r="T1611" s="68">
        <v>0</v>
      </c>
      <c r="U1611" s="68">
        <v>0</v>
      </c>
      <c r="V1611" s="68">
        <v>0</v>
      </c>
      <c r="W1611" s="68">
        <v>0</v>
      </c>
      <c r="X1611" s="68">
        <v>0</v>
      </c>
      <c r="Y1611" s="68">
        <v>0</v>
      </c>
      <c r="Z1611" s="68">
        <v>0</v>
      </c>
      <c r="AA1611" s="68">
        <v>0</v>
      </c>
      <c r="AB1611" s="68">
        <v>0</v>
      </c>
      <c r="AC1611" s="68">
        <v>0</v>
      </c>
      <c r="AD1611" s="68">
        <v>0</v>
      </c>
      <c r="AE1611" s="68">
        <v>0</v>
      </c>
      <c r="AF1611" s="68">
        <v>0</v>
      </c>
      <c r="AG1611" s="68">
        <v>0</v>
      </c>
      <c r="AH1611" s="68">
        <v>0</v>
      </c>
      <c r="AI1611" s="68">
        <v>0</v>
      </c>
      <c r="AJ1611" s="68">
        <v>0</v>
      </c>
      <c r="AK1611" s="68">
        <v>0</v>
      </c>
      <c r="AL1611" s="68">
        <v>0</v>
      </c>
      <c r="AM1611" s="68">
        <v>0</v>
      </c>
      <c r="AN1611" s="68">
        <v>0</v>
      </c>
      <c r="AO1611" s="68">
        <v>0</v>
      </c>
      <c r="AP1611" s="68" t="s">
        <v>1702</v>
      </c>
      <c r="AQ1611" s="68">
        <v>1</v>
      </c>
      <c r="AR1611" s="68" t="s">
        <v>1703</v>
      </c>
      <c r="AS1611" s="68">
        <v>0</v>
      </c>
      <c r="AT1611" s="68">
        <v>8</v>
      </c>
      <c r="AU1611" s="68">
        <v>0</v>
      </c>
      <c r="AV1611" s="86">
        <v>5</v>
      </c>
      <c r="AW1611" s="86" t="s">
        <v>8721</v>
      </c>
      <c r="AX1611" s="1">
        <v>21</v>
      </c>
      <c r="AY1611" s="1">
        <v>21</v>
      </c>
      <c r="AZ1611" s="68">
        <v>0</v>
      </c>
      <c r="BA1611" s="68">
        <v>3</v>
      </c>
      <c r="EQ1611" s="68">
        <v>21050015</v>
      </c>
      <c r="ER1611" s="175">
        <v>1</v>
      </c>
      <c r="ES1611" s="68">
        <v>650</v>
      </c>
      <c r="ET1611" s="68">
        <v>15</v>
      </c>
      <c r="EU1611" s="68">
        <v>0</v>
      </c>
      <c r="EV1611" s="68">
        <v>150015</v>
      </c>
      <c r="EW1611" s="68" t="s">
        <v>2653</v>
      </c>
      <c r="EX1611" s="68" t="str">
        <f t="shared" si="58"/>
        <v>소형</v>
      </c>
      <c r="GE1611" s="68">
        <v>47834</v>
      </c>
      <c r="GF1611" s="68" t="s">
        <v>5146</v>
      </c>
    </row>
    <row r="1612" spans="6:188" x14ac:dyDescent="0.3">
      <c r="F1612" s="68">
        <v>90020</v>
      </c>
      <c r="G1612" s="68">
        <v>10</v>
      </c>
      <c r="H1612" s="68">
        <v>190020</v>
      </c>
      <c r="I1612" s="68">
        <v>290020</v>
      </c>
      <c r="J1612" s="68" t="s">
        <v>802</v>
      </c>
      <c r="K1612" s="68" t="s">
        <v>803</v>
      </c>
      <c r="L1612" s="68">
        <v>0</v>
      </c>
      <c r="M1612" s="68">
        <v>0</v>
      </c>
      <c r="N1612" s="68">
        <v>0</v>
      </c>
      <c r="O1612" s="68">
        <v>0</v>
      </c>
      <c r="P1612" s="68">
        <v>0</v>
      </c>
      <c r="Q1612" s="68">
        <v>0</v>
      </c>
      <c r="R1612" s="68">
        <v>1</v>
      </c>
      <c r="S1612" s="68">
        <v>0</v>
      </c>
      <c r="T1612" s="68">
        <v>0</v>
      </c>
      <c r="U1612" s="68">
        <v>0</v>
      </c>
      <c r="V1612" s="68">
        <v>0</v>
      </c>
      <c r="W1612" s="68">
        <v>0</v>
      </c>
      <c r="X1612" s="68">
        <v>0</v>
      </c>
      <c r="Y1612" s="68">
        <v>0</v>
      </c>
      <c r="Z1612" s="68">
        <v>0</v>
      </c>
      <c r="AA1612" s="68">
        <v>0</v>
      </c>
      <c r="AB1612" s="68">
        <v>0</v>
      </c>
      <c r="AC1612" s="68">
        <v>0</v>
      </c>
      <c r="AD1612" s="68">
        <v>0</v>
      </c>
      <c r="AE1612" s="68">
        <v>0</v>
      </c>
      <c r="AF1612" s="68">
        <v>0</v>
      </c>
      <c r="AG1612" s="68">
        <v>0</v>
      </c>
      <c r="AH1612" s="68">
        <v>0</v>
      </c>
      <c r="AI1612" s="68">
        <v>0</v>
      </c>
      <c r="AJ1612" s="68">
        <v>0</v>
      </c>
      <c r="AK1612" s="68">
        <v>0</v>
      </c>
      <c r="AL1612" s="68">
        <v>0</v>
      </c>
      <c r="AM1612" s="68">
        <v>0</v>
      </c>
      <c r="AN1612" s="68">
        <v>0</v>
      </c>
      <c r="AO1612" s="68">
        <v>0</v>
      </c>
      <c r="AP1612" s="68" t="s">
        <v>1704</v>
      </c>
      <c r="AQ1612" s="68">
        <v>1</v>
      </c>
      <c r="AR1612" s="68" t="s">
        <v>804</v>
      </c>
      <c r="AS1612" s="68">
        <v>0</v>
      </c>
      <c r="AT1612" s="68">
        <v>8</v>
      </c>
      <c r="AU1612" s="68">
        <v>0</v>
      </c>
      <c r="AV1612" s="86">
        <v>5</v>
      </c>
      <c r="AW1612" s="86" t="s">
        <v>8721</v>
      </c>
      <c r="AX1612" s="1">
        <v>22</v>
      </c>
      <c r="AY1612" s="1">
        <v>22</v>
      </c>
      <c r="AZ1612" s="68">
        <v>0</v>
      </c>
      <c r="BA1612" s="68">
        <v>3</v>
      </c>
      <c r="EQ1612" s="68">
        <v>21150015</v>
      </c>
      <c r="ER1612" s="175">
        <v>1</v>
      </c>
      <c r="ES1612" s="68">
        <v>650</v>
      </c>
      <c r="ET1612" s="68">
        <v>15</v>
      </c>
      <c r="EU1612" s="68">
        <v>0</v>
      </c>
      <c r="EV1612" s="68">
        <v>150015</v>
      </c>
      <c r="EW1612" s="68" t="s">
        <v>2653</v>
      </c>
      <c r="EX1612" s="68" t="str">
        <f t="shared" si="58"/>
        <v>소형</v>
      </c>
      <c r="GE1612" s="68">
        <v>47835</v>
      </c>
      <c r="GF1612" s="68" t="s">
        <v>5147</v>
      </c>
    </row>
    <row r="1613" spans="6:188" x14ac:dyDescent="0.3">
      <c r="F1613" s="68">
        <v>90021</v>
      </c>
      <c r="G1613" s="68">
        <v>10</v>
      </c>
      <c r="H1613" s="68">
        <v>190021</v>
      </c>
      <c r="I1613" s="68">
        <v>290021</v>
      </c>
      <c r="J1613" s="68" t="s">
        <v>805</v>
      </c>
      <c r="K1613" s="68" t="s">
        <v>806</v>
      </c>
      <c r="L1613" s="68">
        <v>0</v>
      </c>
      <c r="M1613" s="68">
        <v>0</v>
      </c>
      <c r="N1613" s="68">
        <v>0</v>
      </c>
      <c r="O1613" s="68">
        <v>0</v>
      </c>
      <c r="P1613" s="68">
        <v>0</v>
      </c>
      <c r="Q1613" s="68">
        <v>0</v>
      </c>
      <c r="R1613" s="68">
        <v>2</v>
      </c>
      <c r="S1613" s="68">
        <v>0</v>
      </c>
      <c r="T1613" s="68">
        <v>0</v>
      </c>
      <c r="U1613" s="68">
        <v>0</v>
      </c>
      <c r="V1613" s="68">
        <v>0</v>
      </c>
      <c r="W1613" s="68">
        <v>0</v>
      </c>
      <c r="X1613" s="68">
        <v>0</v>
      </c>
      <c r="Y1613" s="68">
        <v>0</v>
      </c>
      <c r="Z1613" s="68">
        <v>0</v>
      </c>
      <c r="AA1613" s="68">
        <v>0</v>
      </c>
      <c r="AB1613" s="68">
        <v>0</v>
      </c>
      <c r="AC1613" s="68">
        <v>0</v>
      </c>
      <c r="AD1613" s="68">
        <v>0</v>
      </c>
      <c r="AE1613" s="68">
        <v>0</v>
      </c>
      <c r="AF1613" s="68">
        <v>0</v>
      </c>
      <c r="AG1613" s="68">
        <v>0</v>
      </c>
      <c r="AH1613" s="68">
        <v>0</v>
      </c>
      <c r="AI1613" s="68">
        <v>0</v>
      </c>
      <c r="AJ1613" s="68">
        <v>0</v>
      </c>
      <c r="AK1613" s="68">
        <v>0</v>
      </c>
      <c r="AL1613" s="68">
        <v>0</v>
      </c>
      <c r="AM1613" s="68">
        <v>0</v>
      </c>
      <c r="AN1613" s="68">
        <v>0</v>
      </c>
      <c r="AO1613" s="68">
        <v>0</v>
      </c>
      <c r="AP1613" s="68" t="s">
        <v>807</v>
      </c>
      <c r="AQ1613" s="68">
        <v>1</v>
      </c>
      <c r="AR1613" s="68" t="s">
        <v>10375</v>
      </c>
      <c r="AS1613" s="68">
        <v>0</v>
      </c>
      <c r="AT1613" s="68">
        <v>8</v>
      </c>
      <c r="AU1613" s="68">
        <v>0</v>
      </c>
      <c r="AV1613" s="86">
        <v>5</v>
      </c>
      <c r="AW1613" s="86" t="s">
        <v>8722</v>
      </c>
      <c r="AX1613" s="1">
        <v>23</v>
      </c>
      <c r="AY1613" s="1">
        <v>23</v>
      </c>
      <c r="AZ1613" s="68">
        <v>0</v>
      </c>
      <c r="BA1613" s="68">
        <v>3</v>
      </c>
      <c r="EQ1613" s="68">
        <v>21250015</v>
      </c>
      <c r="ER1613" s="175">
        <v>1</v>
      </c>
      <c r="ES1613" s="68">
        <v>650</v>
      </c>
      <c r="ET1613" s="68">
        <v>15</v>
      </c>
      <c r="EU1613" s="68">
        <v>0</v>
      </c>
      <c r="EV1613" s="68">
        <v>150015</v>
      </c>
      <c r="EW1613" s="68" t="s">
        <v>2653</v>
      </c>
      <c r="EX1613" s="68" t="str">
        <f t="shared" si="58"/>
        <v>소형</v>
      </c>
      <c r="GE1613" s="68">
        <v>47836</v>
      </c>
      <c r="GF1613" s="68" t="s">
        <v>4069</v>
      </c>
    </row>
    <row r="1614" spans="6:188" x14ac:dyDescent="0.3">
      <c r="F1614" s="68">
        <v>90022</v>
      </c>
      <c r="G1614" s="68">
        <v>10</v>
      </c>
      <c r="H1614" s="68">
        <v>190022</v>
      </c>
      <c r="I1614" s="68">
        <v>290022</v>
      </c>
      <c r="J1614" s="68" t="s">
        <v>809</v>
      </c>
      <c r="K1614" s="68" t="s">
        <v>810</v>
      </c>
      <c r="L1614" s="68">
        <v>0</v>
      </c>
      <c r="M1614" s="68">
        <v>0</v>
      </c>
      <c r="N1614" s="68">
        <v>0</v>
      </c>
      <c r="O1614" s="68">
        <v>0</v>
      </c>
      <c r="P1614" s="68">
        <v>0</v>
      </c>
      <c r="Q1614" s="68">
        <v>0</v>
      </c>
      <c r="R1614" s="68">
        <v>2</v>
      </c>
      <c r="S1614" s="68">
        <v>0</v>
      </c>
      <c r="T1614" s="68">
        <v>0</v>
      </c>
      <c r="U1614" s="68">
        <v>0</v>
      </c>
      <c r="V1614" s="68">
        <v>0</v>
      </c>
      <c r="W1614" s="68">
        <v>0</v>
      </c>
      <c r="X1614" s="68">
        <v>0</v>
      </c>
      <c r="Y1614" s="68">
        <v>0</v>
      </c>
      <c r="Z1614" s="68">
        <v>0</v>
      </c>
      <c r="AA1614" s="68">
        <v>0</v>
      </c>
      <c r="AB1614" s="68">
        <v>0</v>
      </c>
      <c r="AC1614" s="68">
        <v>0</v>
      </c>
      <c r="AD1614" s="68">
        <v>0</v>
      </c>
      <c r="AE1614" s="68">
        <v>0</v>
      </c>
      <c r="AF1614" s="68">
        <v>0</v>
      </c>
      <c r="AG1614" s="68">
        <v>0</v>
      </c>
      <c r="AH1614" s="68">
        <v>0</v>
      </c>
      <c r="AI1614" s="68">
        <v>0</v>
      </c>
      <c r="AJ1614" s="68">
        <v>0</v>
      </c>
      <c r="AK1614" s="68">
        <v>0</v>
      </c>
      <c r="AL1614" s="68">
        <v>0</v>
      </c>
      <c r="AM1614" s="68">
        <v>0</v>
      </c>
      <c r="AN1614" s="68">
        <v>0</v>
      </c>
      <c r="AO1614" s="68">
        <v>0</v>
      </c>
      <c r="AP1614" s="68" t="s">
        <v>811</v>
      </c>
      <c r="AQ1614" s="68">
        <v>1</v>
      </c>
      <c r="AR1614" s="68" t="s">
        <v>10376</v>
      </c>
      <c r="AS1614" s="68">
        <v>0</v>
      </c>
      <c r="AT1614" s="68">
        <v>8</v>
      </c>
      <c r="AU1614" s="68">
        <v>0</v>
      </c>
      <c r="AV1614" s="86">
        <v>5</v>
      </c>
      <c r="AW1614" s="86" t="s">
        <v>8722</v>
      </c>
      <c r="AX1614" s="1">
        <v>24</v>
      </c>
      <c r="AY1614" s="1">
        <v>24</v>
      </c>
      <c r="AZ1614" s="68">
        <v>0</v>
      </c>
      <c r="BA1614" s="68">
        <v>3</v>
      </c>
      <c r="EQ1614" s="68">
        <v>30150015</v>
      </c>
      <c r="ER1614" s="175">
        <v>1</v>
      </c>
      <c r="ES1614" s="68">
        <v>650</v>
      </c>
      <c r="ET1614" s="68">
        <v>15</v>
      </c>
      <c r="EU1614" s="68">
        <v>0</v>
      </c>
      <c r="EV1614" s="68">
        <v>150015</v>
      </c>
      <c r="EW1614" s="68" t="s">
        <v>2653</v>
      </c>
      <c r="EX1614" s="68" t="str">
        <f t="shared" si="58"/>
        <v>소형</v>
      </c>
      <c r="GE1614" s="68">
        <v>47837</v>
      </c>
      <c r="GF1614" s="68" t="s">
        <v>5148</v>
      </c>
    </row>
    <row r="1615" spans="6:188" x14ac:dyDescent="0.3">
      <c r="F1615" s="68">
        <v>90023</v>
      </c>
      <c r="G1615" s="68">
        <v>10</v>
      </c>
      <c r="H1615" s="68">
        <v>190023</v>
      </c>
      <c r="I1615" s="68">
        <v>290023</v>
      </c>
      <c r="J1615" s="68" t="s">
        <v>812</v>
      </c>
      <c r="K1615" s="68" t="s">
        <v>813</v>
      </c>
      <c r="L1615" s="68">
        <v>0</v>
      </c>
      <c r="M1615" s="68">
        <v>0</v>
      </c>
      <c r="N1615" s="68">
        <v>0</v>
      </c>
      <c r="O1615" s="68">
        <v>0</v>
      </c>
      <c r="P1615" s="68">
        <v>0</v>
      </c>
      <c r="Q1615" s="68">
        <v>0</v>
      </c>
      <c r="R1615" s="68">
        <v>2</v>
      </c>
      <c r="S1615" s="68">
        <v>0</v>
      </c>
      <c r="T1615" s="68">
        <v>0</v>
      </c>
      <c r="U1615" s="68">
        <v>0</v>
      </c>
      <c r="V1615" s="68">
        <v>0</v>
      </c>
      <c r="W1615" s="68">
        <v>0</v>
      </c>
      <c r="X1615" s="68">
        <v>0</v>
      </c>
      <c r="Y1615" s="68">
        <v>0</v>
      </c>
      <c r="Z1615" s="68">
        <v>0</v>
      </c>
      <c r="AA1615" s="68">
        <v>0</v>
      </c>
      <c r="AB1615" s="68">
        <v>0</v>
      </c>
      <c r="AC1615" s="68">
        <v>0</v>
      </c>
      <c r="AD1615" s="68">
        <v>0</v>
      </c>
      <c r="AE1615" s="68">
        <v>0</v>
      </c>
      <c r="AF1615" s="68">
        <v>0</v>
      </c>
      <c r="AG1615" s="68">
        <v>0</v>
      </c>
      <c r="AH1615" s="68">
        <v>0</v>
      </c>
      <c r="AI1615" s="68">
        <v>0</v>
      </c>
      <c r="AJ1615" s="68">
        <v>0</v>
      </c>
      <c r="AK1615" s="68">
        <v>0</v>
      </c>
      <c r="AL1615" s="68">
        <v>0</v>
      </c>
      <c r="AM1615" s="68">
        <v>0</v>
      </c>
      <c r="AN1615" s="68">
        <v>0</v>
      </c>
      <c r="AO1615" s="68">
        <v>0</v>
      </c>
      <c r="AP1615" s="68" t="s">
        <v>814</v>
      </c>
      <c r="AQ1615" s="68">
        <v>1</v>
      </c>
      <c r="AR1615" s="68" t="s">
        <v>10377</v>
      </c>
      <c r="AS1615" s="68">
        <v>0</v>
      </c>
      <c r="AT1615" s="68">
        <v>8</v>
      </c>
      <c r="AU1615" s="68">
        <v>0</v>
      </c>
      <c r="AV1615" s="86">
        <v>5</v>
      </c>
      <c r="AW1615" s="86" t="s">
        <v>8722</v>
      </c>
      <c r="AX1615" s="1">
        <v>25</v>
      </c>
      <c r="AY1615" s="1">
        <v>25</v>
      </c>
      <c r="AZ1615" s="68">
        <v>0</v>
      </c>
      <c r="BA1615" s="68">
        <v>3</v>
      </c>
      <c r="EQ1615" s="68">
        <v>30250015</v>
      </c>
      <c r="ER1615" s="175">
        <v>1</v>
      </c>
      <c r="ES1615" s="68">
        <v>650</v>
      </c>
      <c r="ET1615" s="68">
        <v>15</v>
      </c>
      <c r="EU1615" s="68">
        <v>0</v>
      </c>
      <c r="EV1615" s="68">
        <v>150015</v>
      </c>
      <c r="EW1615" s="68" t="s">
        <v>2653</v>
      </c>
      <c r="EX1615" s="68" t="str">
        <f t="shared" si="58"/>
        <v>소형</v>
      </c>
      <c r="GE1615" s="68">
        <v>47838</v>
      </c>
      <c r="GF1615" s="68" t="s">
        <v>5149</v>
      </c>
    </row>
    <row r="1616" spans="6:188" x14ac:dyDescent="0.3">
      <c r="F1616" s="68">
        <v>90024</v>
      </c>
      <c r="G1616" s="68">
        <v>10</v>
      </c>
      <c r="H1616" s="68">
        <v>190024</v>
      </c>
      <c r="I1616" s="68">
        <v>290024</v>
      </c>
      <c r="J1616" s="68" t="s">
        <v>815</v>
      </c>
      <c r="K1616" s="68" t="s">
        <v>816</v>
      </c>
      <c r="L1616" s="68">
        <v>0</v>
      </c>
      <c r="M1616" s="68">
        <v>0</v>
      </c>
      <c r="N1616" s="68">
        <v>0</v>
      </c>
      <c r="O1616" s="68">
        <v>0</v>
      </c>
      <c r="P1616" s="68">
        <v>0</v>
      </c>
      <c r="Q1616" s="68">
        <v>0</v>
      </c>
      <c r="R1616" s="68">
        <v>2</v>
      </c>
      <c r="S1616" s="68">
        <v>0</v>
      </c>
      <c r="T1616" s="68">
        <v>0</v>
      </c>
      <c r="U1616" s="68">
        <v>0</v>
      </c>
      <c r="V1616" s="68">
        <v>0</v>
      </c>
      <c r="W1616" s="68">
        <v>0</v>
      </c>
      <c r="X1616" s="68">
        <v>0</v>
      </c>
      <c r="Y1616" s="68">
        <v>0</v>
      </c>
      <c r="Z1616" s="68">
        <v>0</v>
      </c>
      <c r="AA1616" s="68">
        <v>0</v>
      </c>
      <c r="AB1616" s="68">
        <v>0</v>
      </c>
      <c r="AC1616" s="68">
        <v>0</v>
      </c>
      <c r="AD1616" s="68">
        <v>0</v>
      </c>
      <c r="AE1616" s="68">
        <v>0</v>
      </c>
      <c r="AF1616" s="68">
        <v>0</v>
      </c>
      <c r="AG1616" s="68">
        <v>0</v>
      </c>
      <c r="AH1616" s="68">
        <v>0</v>
      </c>
      <c r="AI1616" s="68">
        <v>0</v>
      </c>
      <c r="AJ1616" s="68">
        <v>0</v>
      </c>
      <c r="AK1616" s="68">
        <v>0</v>
      </c>
      <c r="AL1616" s="68">
        <v>0</v>
      </c>
      <c r="AM1616" s="68">
        <v>0</v>
      </c>
      <c r="AN1616" s="68">
        <v>0</v>
      </c>
      <c r="AO1616" s="68">
        <v>0</v>
      </c>
      <c r="AP1616" s="68" t="s">
        <v>1705</v>
      </c>
      <c r="AQ1616" s="68">
        <v>1</v>
      </c>
      <c r="AR1616" s="68" t="s">
        <v>817</v>
      </c>
      <c r="AS1616" s="68">
        <v>0</v>
      </c>
      <c r="AT1616" s="68">
        <v>8</v>
      </c>
      <c r="AU1616" s="68">
        <v>0</v>
      </c>
      <c r="AV1616" s="86">
        <v>5</v>
      </c>
      <c r="AW1616" s="86" t="s">
        <v>8722</v>
      </c>
      <c r="AX1616" s="1">
        <v>26</v>
      </c>
      <c r="AY1616" s="1">
        <v>26</v>
      </c>
      <c r="AZ1616" s="68">
        <v>0</v>
      </c>
      <c r="BA1616" s="68">
        <v>3</v>
      </c>
      <c r="EQ1616" s="68">
        <v>30350015</v>
      </c>
      <c r="ER1616" s="175">
        <v>1</v>
      </c>
      <c r="ES1616" s="68">
        <v>650</v>
      </c>
      <c r="ET1616" s="68">
        <v>15</v>
      </c>
      <c r="EU1616" s="68">
        <v>0</v>
      </c>
      <c r="EV1616" s="68">
        <v>150015</v>
      </c>
      <c r="EW1616" s="68" t="s">
        <v>2653</v>
      </c>
      <c r="EX1616" s="68" t="str">
        <f t="shared" si="58"/>
        <v>소형</v>
      </c>
      <c r="GE1616" s="68">
        <v>47839</v>
      </c>
      <c r="GF1616" s="68" t="s">
        <v>5150</v>
      </c>
    </row>
    <row r="1617" spans="6:188" x14ac:dyDescent="0.3">
      <c r="F1617" s="68">
        <v>90025</v>
      </c>
      <c r="G1617" s="68">
        <v>10</v>
      </c>
      <c r="H1617" s="68">
        <v>190025</v>
      </c>
      <c r="I1617" s="68">
        <v>290025</v>
      </c>
      <c r="J1617" s="68" t="s">
        <v>818</v>
      </c>
      <c r="K1617" s="68" t="s">
        <v>819</v>
      </c>
      <c r="L1617" s="68">
        <v>0</v>
      </c>
      <c r="M1617" s="68">
        <v>0</v>
      </c>
      <c r="N1617" s="68">
        <v>0</v>
      </c>
      <c r="O1617" s="68">
        <v>0</v>
      </c>
      <c r="P1617" s="68">
        <v>0</v>
      </c>
      <c r="Q1617" s="68">
        <v>0</v>
      </c>
      <c r="R1617" s="68">
        <v>2</v>
      </c>
      <c r="S1617" s="68">
        <v>0</v>
      </c>
      <c r="T1617" s="68">
        <v>0</v>
      </c>
      <c r="U1617" s="68">
        <v>0</v>
      </c>
      <c r="V1617" s="68">
        <v>0</v>
      </c>
      <c r="W1617" s="68">
        <v>0</v>
      </c>
      <c r="X1617" s="68">
        <v>0</v>
      </c>
      <c r="Y1617" s="68">
        <v>0</v>
      </c>
      <c r="Z1617" s="68">
        <v>0</v>
      </c>
      <c r="AA1617" s="68">
        <v>0</v>
      </c>
      <c r="AB1617" s="68">
        <v>0</v>
      </c>
      <c r="AC1617" s="68">
        <v>0</v>
      </c>
      <c r="AD1617" s="68">
        <v>0</v>
      </c>
      <c r="AE1617" s="68">
        <v>0</v>
      </c>
      <c r="AF1617" s="68">
        <v>0</v>
      </c>
      <c r="AG1617" s="68">
        <v>0</v>
      </c>
      <c r="AH1617" s="68">
        <v>0</v>
      </c>
      <c r="AI1617" s="68">
        <v>0</v>
      </c>
      <c r="AJ1617" s="68">
        <v>0</v>
      </c>
      <c r="AK1617" s="68">
        <v>0</v>
      </c>
      <c r="AL1617" s="68">
        <v>0</v>
      </c>
      <c r="AM1617" s="68">
        <v>0</v>
      </c>
      <c r="AN1617" s="68">
        <v>0</v>
      </c>
      <c r="AO1617" s="68">
        <v>0</v>
      </c>
      <c r="AP1617" s="68" t="s">
        <v>1706</v>
      </c>
      <c r="AQ1617" s="68">
        <v>1</v>
      </c>
      <c r="AR1617" s="68" t="s">
        <v>1707</v>
      </c>
      <c r="AS1617" s="68">
        <v>0</v>
      </c>
      <c r="AT1617" s="68">
        <v>8</v>
      </c>
      <c r="AU1617" s="68">
        <v>0</v>
      </c>
      <c r="AV1617" s="86">
        <v>5</v>
      </c>
      <c r="AW1617" s="86" t="s">
        <v>8722</v>
      </c>
      <c r="AX1617" s="1">
        <v>27</v>
      </c>
      <c r="AY1617" s="1">
        <v>27</v>
      </c>
      <c r="AZ1617" s="68">
        <v>0</v>
      </c>
      <c r="BA1617" s="68">
        <v>3</v>
      </c>
      <c r="EQ1617" s="68">
        <v>30450015</v>
      </c>
      <c r="ER1617" s="175">
        <v>1</v>
      </c>
      <c r="ES1617" s="68">
        <v>650</v>
      </c>
      <c r="ET1617" s="68">
        <v>15</v>
      </c>
      <c r="EU1617" s="68">
        <v>0</v>
      </c>
      <c r="EV1617" s="68">
        <v>150015</v>
      </c>
      <c r="EW1617" s="68" t="s">
        <v>2653</v>
      </c>
      <c r="EX1617" s="68" t="str">
        <f t="shared" si="58"/>
        <v>소형</v>
      </c>
      <c r="GE1617" s="68">
        <v>47840</v>
      </c>
      <c r="GF1617" s="68" t="s">
        <v>5151</v>
      </c>
    </row>
    <row r="1618" spans="6:188" x14ac:dyDescent="0.3">
      <c r="F1618" s="68">
        <v>90026</v>
      </c>
      <c r="G1618" s="68">
        <v>10</v>
      </c>
      <c r="H1618" s="68">
        <v>190026</v>
      </c>
      <c r="I1618" s="68">
        <v>290026</v>
      </c>
      <c r="J1618" s="68" t="s">
        <v>820</v>
      </c>
      <c r="K1618" s="68" t="s">
        <v>821</v>
      </c>
      <c r="L1618" s="68">
        <v>0</v>
      </c>
      <c r="M1618" s="68">
        <v>0</v>
      </c>
      <c r="N1618" s="68">
        <v>0</v>
      </c>
      <c r="O1618" s="68">
        <v>0</v>
      </c>
      <c r="P1618" s="68">
        <v>0</v>
      </c>
      <c r="Q1618" s="68">
        <v>0</v>
      </c>
      <c r="R1618" s="68">
        <v>2</v>
      </c>
      <c r="S1618" s="68">
        <v>0</v>
      </c>
      <c r="T1618" s="68">
        <v>0</v>
      </c>
      <c r="U1618" s="68">
        <v>0</v>
      </c>
      <c r="V1618" s="68">
        <v>0</v>
      </c>
      <c r="W1618" s="68">
        <v>0</v>
      </c>
      <c r="X1618" s="68">
        <v>0</v>
      </c>
      <c r="Y1618" s="68">
        <v>0</v>
      </c>
      <c r="Z1618" s="68">
        <v>0</v>
      </c>
      <c r="AA1618" s="68">
        <v>0</v>
      </c>
      <c r="AB1618" s="68">
        <v>0</v>
      </c>
      <c r="AC1618" s="68">
        <v>0</v>
      </c>
      <c r="AD1618" s="68">
        <v>0</v>
      </c>
      <c r="AE1618" s="68">
        <v>0</v>
      </c>
      <c r="AF1618" s="68">
        <v>0</v>
      </c>
      <c r="AG1618" s="68">
        <v>0</v>
      </c>
      <c r="AH1618" s="68">
        <v>0</v>
      </c>
      <c r="AI1618" s="68">
        <v>0</v>
      </c>
      <c r="AJ1618" s="68">
        <v>0</v>
      </c>
      <c r="AK1618" s="68">
        <v>0</v>
      </c>
      <c r="AL1618" s="68">
        <v>0</v>
      </c>
      <c r="AM1618" s="68">
        <v>0</v>
      </c>
      <c r="AN1618" s="68">
        <v>0</v>
      </c>
      <c r="AO1618" s="68">
        <v>0</v>
      </c>
      <c r="AP1618" s="68" t="s">
        <v>1708</v>
      </c>
      <c r="AQ1618" s="68">
        <v>1</v>
      </c>
      <c r="AR1618" s="68" t="s">
        <v>1709</v>
      </c>
      <c r="AS1618" s="68">
        <v>0</v>
      </c>
      <c r="AT1618" s="68">
        <v>8</v>
      </c>
      <c r="AU1618" s="68">
        <v>0</v>
      </c>
      <c r="AV1618" s="86">
        <v>5</v>
      </c>
      <c r="AW1618" s="86" t="s">
        <v>8722</v>
      </c>
      <c r="AX1618" s="1">
        <v>28</v>
      </c>
      <c r="AY1618" s="1">
        <v>28</v>
      </c>
      <c r="AZ1618" s="68">
        <v>0</v>
      </c>
      <c r="BA1618" s="68">
        <v>3</v>
      </c>
      <c r="EQ1618" s="68">
        <v>30550015</v>
      </c>
      <c r="ER1618" s="175">
        <v>1</v>
      </c>
      <c r="ES1618" s="68">
        <v>650</v>
      </c>
      <c r="ET1618" s="68">
        <v>15</v>
      </c>
      <c r="EU1618" s="68">
        <v>0</v>
      </c>
      <c r="EV1618" s="68">
        <v>150015</v>
      </c>
      <c r="EW1618" s="68" t="s">
        <v>2653</v>
      </c>
      <c r="EX1618" s="68" t="str">
        <f t="shared" si="58"/>
        <v>소형</v>
      </c>
      <c r="GE1618" s="68">
        <v>47841</v>
      </c>
      <c r="GF1618" s="68" t="s">
        <v>4373</v>
      </c>
    </row>
    <row r="1619" spans="6:188" x14ac:dyDescent="0.3">
      <c r="F1619" s="68">
        <v>90027</v>
      </c>
      <c r="G1619" s="68">
        <v>10</v>
      </c>
      <c r="H1619" s="68">
        <v>190027</v>
      </c>
      <c r="I1619" s="68">
        <v>290027</v>
      </c>
      <c r="J1619" s="68" t="s">
        <v>822</v>
      </c>
      <c r="K1619" s="68" t="s">
        <v>823</v>
      </c>
      <c r="L1619" s="68">
        <v>0</v>
      </c>
      <c r="M1619" s="68">
        <v>0</v>
      </c>
      <c r="N1619" s="68">
        <v>0</v>
      </c>
      <c r="O1619" s="68">
        <v>0</v>
      </c>
      <c r="P1619" s="68">
        <v>0</v>
      </c>
      <c r="Q1619" s="68">
        <v>0</v>
      </c>
      <c r="R1619" s="68">
        <v>2</v>
      </c>
      <c r="S1619" s="68">
        <v>0</v>
      </c>
      <c r="T1619" s="68">
        <v>0</v>
      </c>
      <c r="U1619" s="68">
        <v>0</v>
      </c>
      <c r="V1619" s="68">
        <v>0</v>
      </c>
      <c r="W1619" s="68">
        <v>0</v>
      </c>
      <c r="X1619" s="68">
        <v>0</v>
      </c>
      <c r="Y1619" s="68">
        <v>0</v>
      </c>
      <c r="Z1619" s="68">
        <v>0</v>
      </c>
      <c r="AA1619" s="68">
        <v>0</v>
      </c>
      <c r="AB1619" s="68">
        <v>0</v>
      </c>
      <c r="AC1619" s="68">
        <v>0</v>
      </c>
      <c r="AD1619" s="68">
        <v>0</v>
      </c>
      <c r="AE1619" s="68">
        <v>0</v>
      </c>
      <c r="AF1619" s="68">
        <v>0</v>
      </c>
      <c r="AG1619" s="68">
        <v>0</v>
      </c>
      <c r="AH1619" s="68">
        <v>0</v>
      </c>
      <c r="AI1619" s="68">
        <v>0</v>
      </c>
      <c r="AJ1619" s="68">
        <v>0</v>
      </c>
      <c r="AK1619" s="68">
        <v>0</v>
      </c>
      <c r="AL1619" s="68">
        <v>0</v>
      </c>
      <c r="AM1619" s="68">
        <v>0</v>
      </c>
      <c r="AN1619" s="68">
        <v>0</v>
      </c>
      <c r="AO1619" s="68">
        <v>0</v>
      </c>
      <c r="AP1619" s="68" t="s">
        <v>1710</v>
      </c>
      <c r="AQ1619" s="68">
        <v>1</v>
      </c>
      <c r="AR1619" s="68" t="s">
        <v>1711</v>
      </c>
      <c r="AS1619" s="68">
        <v>0</v>
      </c>
      <c r="AT1619" s="68">
        <v>8</v>
      </c>
      <c r="AU1619" s="68">
        <v>0</v>
      </c>
      <c r="AV1619" s="86">
        <v>5</v>
      </c>
      <c r="AW1619" s="86" t="s">
        <v>8722</v>
      </c>
      <c r="AX1619" s="1">
        <v>29</v>
      </c>
      <c r="AY1619" s="1">
        <v>29</v>
      </c>
      <c r="AZ1619" s="68">
        <v>0</v>
      </c>
      <c r="BA1619" s="68">
        <v>3</v>
      </c>
      <c r="EQ1619" s="68">
        <v>30650015</v>
      </c>
      <c r="ER1619" s="175">
        <v>1</v>
      </c>
      <c r="ES1619" s="68">
        <v>650</v>
      </c>
      <c r="ET1619" s="68">
        <v>15</v>
      </c>
      <c r="EU1619" s="68">
        <v>0</v>
      </c>
      <c r="EV1619" s="68">
        <v>150015</v>
      </c>
      <c r="EW1619" s="68" t="s">
        <v>2653</v>
      </c>
      <c r="EX1619" s="68" t="str">
        <f t="shared" si="58"/>
        <v>소형</v>
      </c>
      <c r="GE1619" s="68">
        <v>47842</v>
      </c>
      <c r="GF1619" s="68" t="s">
        <v>5152</v>
      </c>
    </row>
    <row r="1620" spans="6:188" x14ac:dyDescent="0.3">
      <c r="F1620" s="68">
        <v>90028</v>
      </c>
      <c r="G1620" s="68">
        <v>10</v>
      </c>
      <c r="H1620" s="68">
        <v>190028</v>
      </c>
      <c r="I1620" s="68">
        <v>290028</v>
      </c>
      <c r="J1620" s="68" t="s">
        <v>824</v>
      </c>
      <c r="K1620" s="68" t="s">
        <v>825</v>
      </c>
      <c r="L1620" s="68">
        <v>0</v>
      </c>
      <c r="M1620" s="68">
        <v>0</v>
      </c>
      <c r="N1620" s="68">
        <v>0</v>
      </c>
      <c r="O1620" s="68">
        <v>0</v>
      </c>
      <c r="P1620" s="68">
        <v>0</v>
      </c>
      <c r="Q1620" s="68">
        <v>0</v>
      </c>
      <c r="R1620" s="68">
        <v>2</v>
      </c>
      <c r="S1620" s="68">
        <v>0</v>
      </c>
      <c r="T1620" s="68">
        <v>0</v>
      </c>
      <c r="U1620" s="68">
        <v>0</v>
      </c>
      <c r="V1620" s="68">
        <v>0</v>
      </c>
      <c r="W1620" s="68">
        <v>0</v>
      </c>
      <c r="X1620" s="68">
        <v>0</v>
      </c>
      <c r="Y1620" s="68">
        <v>0</v>
      </c>
      <c r="Z1620" s="68">
        <v>0</v>
      </c>
      <c r="AA1620" s="68">
        <v>0</v>
      </c>
      <c r="AB1620" s="68">
        <v>0</v>
      </c>
      <c r="AC1620" s="68">
        <v>0</v>
      </c>
      <c r="AD1620" s="68">
        <v>0</v>
      </c>
      <c r="AE1620" s="68">
        <v>0</v>
      </c>
      <c r="AF1620" s="68">
        <v>0</v>
      </c>
      <c r="AG1620" s="68">
        <v>0</v>
      </c>
      <c r="AH1620" s="68">
        <v>0</v>
      </c>
      <c r="AI1620" s="68">
        <v>0</v>
      </c>
      <c r="AJ1620" s="68">
        <v>0</v>
      </c>
      <c r="AK1620" s="68">
        <v>0</v>
      </c>
      <c r="AL1620" s="68">
        <v>0</v>
      </c>
      <c r="AM1620" s="68">
        <v>0</v>
      </c>
      <c r="AN1620" s="68">
        <v>0</v>
      </c>
      <c r="AO1620" s="68">
        <v>0</v>
      </c>
      <c r="AP1620" s="68" t="s">
        <v>1712</v>
      </c>
      <c r="AQ1620" s="68">
        <v>1</v>
      </c>
      <c r="AR1620" s="68" t="s">
        <v>2503</v>
      </c>
      <c r="AS1620" s="68">
        <v>0</v>
      </c>
      <c r="AT1620" s="68">
        <v>8</v>
      </c>
      <c r="AU1620" s="68">
        <v>0</v>
      </c>
      <c r="AV1620" s="86">
        <v>5</v>
      </c>
      <c r="AW1620" s="86" t="s">
        <v>8722</v>
      </c>
      <c r="AX1620" s="1">
        <v>30</v>
      </c>
      <c r="AY1620" s="1">
        <v>30</v>
      </c>
      <c r="AZ1620" s="68">
        <v>0</v>
      </c>
      <c r="BA1620" s="68">
        <v>3</v>
      </c>
      <c r="EQ1620" s="68">
        <v>30750015</v>
      </c>
      <c r="ER1620" s="175">
        <v>1</v>
      </c>
      <c r="ES1620" s="68">
        <v>650</v>
      </c>
      <c r="ET1620" s="68">
        <v>15</v>
      </c>
      <c r="EU1620" s="68">
        <v>0</v>
      </c>
      <c r="EV1620" s="68">
        <v>150015</v>
      </c>
      <c r="EW1620" s="68" t="s">
        <v>2653</v>
      </c>
      <c r="EX1620" s="68" t="str">
        <f t="shared" si="58"/>
        <v>소형</v>
      </c>
      <c r="GE1620" s="68">
        <v>47843</v>
      </c>
      <c r="GF1620" s="68" t="s">
        <v>5153</v>
      </c>
    </row>
    <row r="1621" spans="6:188" x14ac:dyDescent="0.3">
      <c r="F1621" s="68">
        <v>90029</v>
      </c>
      <c r="G1621" s="68">
        <v>10</v>
      </c>
      <c r="H1621" s="68">
        <v>190029</v>
      </c>
      <c r="I1621" s="68">
        <v>290029</v>
      </c>
      <c r="J1621" s="68" t="s">
        <v>826</v>
      </c>
      <c r="K1621" s="68" t="s">
        <v>827</v>
      </c>
      <c r="L1621" s="68">
        <v>0</v>
      </c>
      <c r="M1621" s="68">
        <v>0</v>
      </c>
      <c r="N1621" s="68">
        <v>0</v>
      </c>
      <c r="O1621" s="68">
        <v>0</v>
      </c>
      <c r="P1621" s="68">
        <v>0</v>
      </c>
      <c r="Q1621" s="68">
        <v>0</v>
      </c>
      <c r="R1621" s="68">
        <v>2</v>
      </c>
      <c r="S1621" s="68">
        <v>0</v>
      </c>
      <c r="T1621" s="68">
        <v>0</v>
      </c>
      <c r="U1621" s="68">
        <v>0</v>
      </c>
      <c r="V1621" s="68">
        <v>0</v>
      </c>
      <c r="W1621" s="68">
        <v>0</v>
      </c>
      <c r="X1621" s="68">
        <v>0</v>
      </c>
      <c r="Y1621" s="68">
        <v>0</v>
      </c>
      <c r="Z1621" s="68">
        <v>0</v>
      </c>
      <c r="AA1621" s="68">
        <v>0</v>
      </c>
      <c r="AB1621" s="68">
        <v>0</v>
      </c>
      <c r="AC1621" s="68">
        <v>0</v>
      </c>
      <c r="AD1621" s="68">
        <v>0</v>
      </c>
      <c r="AE1621" s="68">
        <v>0</v>
      </c>
      <c r="AF1621" s="68">
        <v>0</v>
      </c>
      <c r="AG1621" s="68">
        <v>0</v>
      </c>
      <c r="AH1621" s="68">
        <v>0</v>
      </c>
      <c r="AI1621" s="68">
        <v>0</v>
      </c>
      <c r="AJ1621" s="68">
        <v>0</v>
      </c>
      <c r="AK1621" s="68">
        <v>0</v>
      </c>
      <c r="AL1621" s="68">
        <v>0</v>
      </c>
      <c r="AM1621" s="68">
        <v>0</v>
      </c>
      <c r="AN1621" s="68">
        <v>0</v>
      </c>
      <c r="AO1621" s="68">
        <v>0</v>
      </c>
      <c r="AP1621" s="68" t="s">
        <v>1713</v>
      </c>
      <c r="AQ1621" s="68">
        <v>1</v>
      </c>
      <c r="AR1621" s="68" t="s">
        <v>2504</v>
      </c>
      <c r="AS1621" s="68">
        <v>0</v>
      </c>
      <c r="AT1621" s="68">
        <v>8</v>
      </c>
      <c r="AU1621" s="68">
        <v>0</v>
      </c>
      <c r="AV1621" s="86">
        <v>5</v>
      </c>
      <c r="AW1621" s="86" t="s">
        <v>8722</v>
      </c>
      <c r="AX1621" s="1">
        <v>31</v>
      </c>
      <c r="AY1621" s="1">
        <v>31</v>
      </c>
      <c r="AZ1621" s="68">
        <v>0</v>
      </c>
      <c r="BA1621" s="68">
        <v>3</v>
      </c>
      <c r="EQ1621" s="68">
        <v>30850015</v>
      </c>
      <c r="ER1621" s="175">
        <v>1</v>
      </c>
      <c r="ES1621" s="68">
        <v>650</v>
      </c>
      <c r="ET1621" s="68">
        <v>15</v>
      </c>
      <c r="EU1621" s="68">
        <v>0</v>
      </c>
      <c r="EV1621" s="68">
        <v>150015</v>
      </c>
      <c r="EW1621" s="68" t="s">
        <v>2653</v>
      </c>
      <c r="EX1621" s="68" t="str">
        <f t="shared" si="58"/>
        <v>소형</v>
      </c>
      <c r="GE1621" s="68">
        <v>47844</v>
      </c>
      <c r="GF1621" s="68" t="s">
        <v>5154</v>
      </c>
    </row>
    <row r="1622" spans="6:188" x14ac:dyDescent="0.3">
      <c r="F1622" s="68">
        <v>90030</v>
      </c>
      <c r="G1622" s="68">
        <v>10</v>
      </c>
      <c r="H1622" s="68">
        <v>190030</v>
      </c>
      <c r="I1622" s="68">
        <v>290030</v>
      </c>
      <c r="J1622" s="68" t="s">
        <v>828</v>
      </c>
      <c r="K1622" s="68" t="s">
        <v>829</v>
      </c>
      <c r="L1622" s="68">
        <v>0</v>
      </c>
      <c r="M1622" s="68">
        <v>0</v>
      </c>
      <c r="N1622" s="68">
        <v>0</v>
      </c>
      <c r="O1622" s="68">
        <v>0</v>
      </c>
      <c r="P1622" s="68">
        <v>0</v>
      </c>
      <c r="Q1622" s="68">
        <v>0</v>
      </c>
      <c r="R1622" s="68">
        <v>2</v>
      </c>
      <c r="S1622" s="68">
        <v>0</v>
      </c>
      <c r="T1622" s="68">
        <v>0</v>
      </c>
      <c r="U1622" s="68">
        <v>0</v>
      </c>
      <c r="V1622" s="68">
        <v>0</v>
      </c>
      <c r="W1622" s="68">
        <v>0</v>
      </c>
      <c r="X1622" s="68">
        <v>0</v>
      </c>
      <c r="Y1622" s="68">
        <v>0</v>
      </c>
      <c r="Z1622" s="68">
        <v>0</v>
      </c>
      <c r="AA1622" s="68">
        <v>0</v>
      </c>
      <c r="AB1622" s="68">
        <v>0</v>
      </c>
      <c r="AC1622" s="68">
        <v>0</v>
      </c>
      <c r="AD1622" s="68">
        <v>0</v>
      </c>
      <c r="AE1622" s="68">
        <v>0</v>
      </c>
      <c r="AF1622" s="68">
        <v>0</v>
      </c>
      <c r="AG1622" s="68">
        <v>0</v>
      </c>
      <c r="AH1622" s="68">
        <v>0</v>
      </c>
      <c r="AI1622" s="68">
        <v>0</v>
      </c>
      <c r="AJ1622" s="68">
        <v>0</v>
      </c>
      <c r="AK1622" s="68">
        <v>0</v>
      </c>
      <c r="AL1622" s="68">
        <v>0</v>
      </c>
      <c r="AM1622" s="68">
        <v>0</v>
      </c>
      <c r="AN1622" s="68">
        <v>0</v>
      </c>
      <c r="AO1622" s="68">
        <v>0</v>
      </c>
      <c r="AP1622" s="68" t="s">
        <v>1714</v>
      </c>
      <c r="AQ1622" s="68">
        <v>1</v>
      </c>
      <c r="AR1622" s="68" t="s">
        <v>2505</v>
      </c>
      <c r="AS1622" s="68">
        <v>0</v>
      </c>
      <c r="AT1622" s="68">
        <v>8</v>
      </c>
      <c r="AU1622" s="68">
        <v>0</v>
      </c>
      <c r="AV1622" s="86">
        <v>5</v>
      </c>
      <c r="AW1622" s="86" t="s">
        <v>8722</v>
      </c>
      <c r="AX1622" s="1">
        <v>32</v>
      </c>
      <c r="AY1622" s="1">
        <v>32</v>
      </c>
      <c r="AZ1622" s="68">
        <v>0</v>
      </c>
      <c r="BA1622" s="68">
        <v>3</v>
      </c>
      <c r="EQ1622" s="68">
        <v>30950015</v>
      </c>
      <c r="ER1622" s="175">
        <v>1</v>
      </c>
      <c r="ES1622" s="68">
        <v>650</v>
      </c>
      <c r="ET1622" s="68">
        <v>15</v>
      </c>
      <c r="EU1622" s="68">
        <v>0</v>
      </c>
      <c r="EV1622" s="68">
        <v>150015</v>
      </c>
      <c r="EW1622" s="68" t="s">
        <v>2653</v>
      </c>
      <c r="EX1622" s="68" t="str">
        <f t="shared" si="58"/>
        <v>소형</v>
      </c>
      <c r="GE1622" s="68">
        <v>47845</v>
      </c>
      <c r="GF1622" s="68" t="s">
        <v>4079</v>
      </c>
    </row>
    <row r="1623" spans="6:188" x14ac:dyDescent="0.3">
      <c r="F1623" s="68">
        <v>90031</v>
      </c>
      <c r="G1623" s="68">
        <v>10</v>
      </c>
      <c r="H1623" s="68">
        <v>190031</v>
      </c>
      <c r="I1623" s="68">
        <v>290031</v>
      </c>
      <c r="J1623" s="68" t="s">
        <v>830</v>
      </c>
      <c r="K1623" s="68" t="s">
        <v>831</v>
      </c>
      <c r="L1623" s="68">
        <v>0</v>
      </c>
      <c r="M1623" s="68">
        <v>0</v>
      </c>
      <c r="N1623" s="68">
        <v>0</v>
      </c>
      <c r="O1623" s="68">
        <v>0</v>
      </c>
      <c r="P1623" s="68">
        <v>0</v>
      </c>
      <c r="Q1623" s="68">
        <v>0</v>
      </c>
      <c r="R1623" s="68">
        <v>2</v>
      </c>
      <c r="S1623" s="68">
        <v>0</v>
      </c>
      <c r="T1623" s="68">
        <v>0</v>
      </c>
      <c r="U1623" s="68">
        <v>0</v>
      </c>
      <c r="V1623" s="68">
        <v>0</v>
      </c>
      <c r="W1623" s="68">
        <v>0</v>
      </c>
      <c r="X1623" s="68">
        <v>0</v>
      </c>
      <c r="Y1623" s="68">
        <v>0</v>
      </c>
      <c r="Z1623" s="68">
        <v>0</v>
      </c>
      <c r="AA1623" s="68">
        <v>0</v>
      </c>
      <c r="AB1623" s="68">
        <v>0</v>
      </c>
      <c r="AC1623" s="68">
        <v>0</v>
      </c>
      <c r="AD1623" s="68">
        <v>0</v>
      </c>
      <c r="AE1623" s="68">
        <v>0</v>
      </c>
      <c r="AF1623" s="68">
        <v>0</v>
      </c>
      <c r="AG1623" s="68">
        <v>0</v>
      </c>
      <c r="AH1623" s="68">
        <v>0</v>
      </c>
      <c r="AI1623" s="68">
        <v>0</v>
      </c>
      <c r="AJ1623" s="68">
        <v>0</v>
      </c>
      <c r="AK1623" s="68">
        <v>0</v>
      </c>
      <c r="AL1623" s="68">
        <v>0</v>
      </c>
      <c r="AM1623" s="68">
        <v>0</v>
      </c>
      <c r="AN1623" s="68">
        <v>0</v>
      </c>
      <c r="AO1623" s="68">
        <v>0</v>
      </c>
      <c r="AP1623" s="68" t="s">
        <v>1715</v>
      </c>
      <c r="AQ1623" s="68">
        <v>1</v>
      </c>
      <c r="AR1623" s="68" t="s">
        <v>2506</v>
      </c>
      <c r="AS1623" s="68">
        <v>0</v>
      </c>
      <c r="AT1623" s="68">
        <v>8</v>
      </c>
      <c r="AU1623" s="68">
        <v>0</v>
      </c>
      <c r="AV1623" s="86">
        <v>5</v>
      </c>
      <c r="AW1623" s="86" t="s">
        <v>8722</v>
      </c>
      <c r="AX1623" s="1">
        <v>33</v>
      </c>
      <c r="AY1623" s="1">
        <v>33</v>
      </c>
      <c r="AZ1623" s="68">
        <v>0</v>
      </c>
      <c r="BA1623" s="68">
        <v>3</v>
      </c>
      <c r="EQ1623" s="68">
        <v>31050015</v>
      </c>
      <c r="ER1623" s="175">
        <v>1</v>
      </c>
      <c r="ES1623" s="68">
        <v>650</v>
      </c>
      <c r="ET1623" s="68">
        <v>15</v>
      </c>
      <c r="EU1623" s="68">
        <v>0</v>
      </c>
      <c r="EV1623" s="68">
        <v>150015</v>
      </c>
      <c r="EW1623" s="68" t="s">
        <v>2653</v>
      </c>
      <c r="EX1623" s="68" t="str">
        <f t="shared" si="58"/>
        <v>소형</v>
      </c>
      <c r="GE1623" s="68">
        <v>47846</v>
      </c>
      <c r="GF1623" s="68" t="s">
        <v>4863</v>
      </c>
    </row>
    <row r="1624" spans="6:188" x14ac:dyDescent="0.3">
      <c r="F1624" s="68">
        <v>90032</v>
      </c>
      <c r="G1624" s="68">
        <v>10</v>
      </c>
      <c r="H1624" s="68">
        <v>190032</v>
      </c>
      <c r="I1624" s="68">
        <v>290032</v>
      </c>
      <c r="J1624" s="68" t="s">
        <v>832</v>
      </c>
      <c r="K1624" s="68" t="s">
        <v>833</v>
      </c>
      <c r="L1624" s="68">
        <v>0</v>
      </c>
      <c r="M1624" s="68">
        <v>0</v>
      </c>
      <c r="N1624" s="68">
        <v>0</v>
      </c>
      <c r="O1624" s="68">
        <v>0</v>
      </c>
      <c r="P1624" s="68">
        <v>0</v>
      </c>
      <c r="Q1624" s="68">
        <v>0</v>
      </c>
      <c r="R1624" s="68">
        <v>2</v>
      </c>
      <c r="S1624" s="68">
        <v>0</v>
      </c>
      <c r="T1624" s="68">
        <v>0</v>
      </c>
      <c r="U1624" s="68">
        <v>0</v>
      </c>
      <c r="V1624" s="68">
        <v>0</v>
      </c>
      <c r="W1624" s="68">
        <v>0</v>
      </c>
      <c r="X1624" s="68">
        <v>0</v>
      </c>
      <c r="Y1624" s="68">
        <v>0</v>
      </c>
      <c r="Z1624" s="68">
        <v>0</v>
      </c>
      <c r="AA1624" s="68">
        <v>0</v>
      </c>
      <c r="AB1624" s="68">
        <v>0</v>
      </c>
      <c r="AC1624" s="68">
        <v>0</v>
      </c>
      <c r="AD1624" s="68">
        <v>0</v>
      </c>
      <c r="AE1624" s="68">
        <v>0</v>
      </c>
      <c r="AF1624" s="68">
        <v>0</v>
      </c>
      <c r="AG1624" s="68">
        <v>0</v>
      </c>
      <c r="AH1624" s="68">
        <v>0</v>
      </c>
      <c r="AI1624" s="68">
        <v>0</v>
      </c>
      <c r="AJ1624" s="68">
        <v>0</v>
      </c>
      <c r="AK1624" s="68">
        <v>0</v>
      </c>
      <c r="AL1624" s="68">
        <v>0</v>
      </c>
      <c r="AM1624" s="68">
        <v>0</v>
      </c>
      <c r="AN1624" s="68">
        <v>0</v>
      </c>
      <c r="AO1624" s="68">
        <v>0</v>
      </c>
      <c r="AP1624" s="68" t="s">
        <v>1716</v>
      </c>
      <c r="AQ1624" s="68">
        <v>1</v>
      </c>
      <c r="AR1624" s="68" t="s">
        <v>2507</v>
      </c>
      <c r="AS1624" s="68">
        <v>0</v>
      </c>
      <c r="AT1624" s="68">
        <v>8</v>
      </c>
      <c r="AU1624" s="68">
        <v>0</v>
      </c>
      <c r="AV1624" s="86">
        <v>5</v>
      </c>
      <c r="AW1624" s="86" t="s">
        <v>8722</v>
      </c>
      <c r="AX1624" s="1">
        <v>34</v>
      </c>
      <c r="AY1624" s="1">
        <v>34</v>
      </c>
      <c r="AZ1624" s="68">
        <v>0</v>
      </c>
      <c r="BA1624" s="68">
        <v>3</v>
      </c>
      <c r="EQ1624" s="68">
        <v>31150015</v>
      </c>
      <c r="ER1624" s="175">
        <v>1</v>
      </c>
      <c r="ES1624" s="68">
        <v>650</v>
      </c>
      <c r="ET1624" s="68">
        <v>15</v>
      </c>
      <c r="EU1624" s="68">
        <v>0</v>
      </c>
      <c r="EV1624" s="68">
        <v>150015</v>
      </c>
      <c r="EW1624" s="68" t="s">
        <v>2653</v>
      </c>
      <c r="EX1624" s="68" t="str">
        <f t="shared" si="58"/>
        <v>소형</v>
      </c>
      <c r="GE1624" s="68">
        <v>47847</v>
      </c>
      <c r="GF1624" s="68" t="s">
        <v>5155</v>
      </c>
    </row>
    <row r="1625" spans="6:188" x14ac:dyDescent="0.3">
      <c r="F1625" s="68">
        <v>90033</v>
      </c>
      <c r="G1625" s="68">
        <v>10</v>
      </c>
      <c r="H1625" s="68">
        <v>190033</v>
      </c>
      <c r="I1625" s="68">
        <v>290033</v>
      </c>
      <c r="J1625" s="68" t="s">
        <v>834</v>
      </c>
      <c r="K1625" s="68" t="s">
        <v>835</v>
      </c>
      <c r="L1625" s="68">
        <v>0</v>
      </c>
      <c r="M1625" s="68">
        <v>0</v>
      </c>
      <c r="N1625" s="68">
        <v>0</v>
      </c>
      <c r="O1625" s="68">
        <v>0</v>
      </c>
      <c r="P1625" s="68">
        <v>0</v>
      </c>
      <c r="Q1625" s="68">
        <v>0</v>
      </c>
      <c r="R1625" s="68">
        <v>2</v>
      </c>
      <c r="S1625" s="68">
        <v>0</v>
      </c>
      <c r="T1625" s="68">
        <v>0</v>
      </c>
      <c r="U1625" s="68">
        <v>0</v>
      </c>
      <c r="V1625" s="68">
        <v>0</v>
      </c>
      <c r="W1625" s="68">
        <v>0</v>
      </c>
      <c r="X1625" s="68">
        <v>0</v>
      </c>
      <c r="Y1625" s="68">
        <v>0</v>
      </c>
      <c r="Z1625" s="68">
        <v>0</v>
      </c>
      <c r="AA1625" s="68">
        <v>0</v>
      </c>
      <c r="AB1625" s="68">
        <v>0</v>
      </c>
      <c r="AC1625" s="68">
        <v>0</v>
      </c>
      <c r="AD1625" s="68">
        <v>0</v>
      </c>
      <c r="AE1625" s="68">
        <v>0</v>
      </c>
      <c r="AF1625" s="68">
        <v>0</v>
      </c>
      <c r="AG1625" s="68">
        <v>0</v>
      </c>
      <c r="AH1625" s="68">
        <v>0</v>
      </c>
      <c r="AI1625" s="68">
        <v>0</v>
      </c>
      <c r="AJ1625" s="68">
        <v>0</v>
      </c>
      <c r="AK1625" s="68">
        <v>0</v>
      </c>
      <c r="AL1625" s="68">
        <v>0</v>
      </c>
      <c r="AM1625" s="68">
        <v>0</v>
      </c>
      <c r="AN1625" s="68">
        <v>0</v>
      </c>
      <c r="AO1625" s="68">
        <v>0</v>
      </c>
      <c r="AP1625" s="68" t="s">
        <v>1717</v>
      </c>
      <c r="AQ1625" s="68">
        <v>1</v>
      </c>
      <c r="AR1625" s="68" t="s">
        <v>836</v>
      </c>
      <c r="AS1625" s="68">
        <v>0</v>
      </c>
      <c r="AT1625" s="68">
        <v>8</v>
      </c>
      <c r="AU1625" s="68">
        <v>0</v>
      </c>
      <c r="AV1625" s="86">
        <v>5</v>
      </c>
      <c r="AW1625" s="86" t="s">
        <v>8722</v>
      </c>
      <c r="AX1625" s="1">
        <v>35</v>
      </c>
      <c r="AY1625" s="1">
        <v>35</v>
      </c>
      <c r="AZ1625" s="68">
        <v>0</v>
      </c>
      <c r="BA1625" s="68">
        <v>3</v>
      </c>
      <c r="EQ1625" s="68">
        <v>31250015</v>
      </c>
      <c r="ER1625" s="175">
        <v>1</v>
      </c>
      <c r="ES1625" s="68">
        <v>650</v>
      </c>
      <c r="ET1625" s="68">
        <v>15</v>
      </c>
      <c r="EU1625" s="68">
        <v>0</v>
      </c>
      <c r="EV1625" s="68">
        <v>150015</v>
      </c>
      <c r="EW1625" s="68" t="s">
        <v>2653</v>
      </c>
      <c r="EX1625" s="68" t="str">
        <f t="shared" si="58"/>
        <v>소형</v>
      </c>
      <c r="GE1625" s="68">
        <v>47848</v>
      </c>
      <c r="GF1625" s="68" t="s">
        <v>5023</v>
      </c>
    </row>
    <row r="1626" spans="6:188" x14ac:dyDescent="0.3">
      <c r="F1626" s="68">
        <v>90034</v>
      </c>
      <c r="G1626" s="68">
        <v>10</v>
      </c>
      <c r="H1626" s="68">
        <v>190034</v>
      </c>
      <c r="I1626" s="68">
        <v>290034</v>
      </c>
      <c r="J1626" s="68" t="s">
        <v>837</v>
      </c>
      <c r="K1626" s="68" t="s">
        <v>838</v>
      </c>
      <c r="L1626" s="68">
        <v>0</v>
      </c>
      <c r="M1626" s="68">
        <v>0</v>
      </c>
      <c r="N1626" s="68">
        <v>0</v>
      </c>
      <c r="O1626" s="68">
        <v>0</v>
      </c>
      <c r="P1626" s="68">
        <v>0</v>
      </c>
      <c r="Q1626" s="68">
        <v>0</v>
      </c>
      <c r="R1626" s="68">
        <v>2</v>
      </c>
      <c r="S1626" s="68">
        <v>0</v>
      </c>
      <c r="T1626" s="68">
        <v>0</v>
      </c>
      <c r="U1626" s="68">
        <v>0</v>
      </c>
      <c r="V1626" s="68">
        <v>0</v>
      </c>
      <c r="W1626" s="68">
        <v>0</v>
      </c>
      <c r="X1626" s="68">
        <v>0</v>
      </c>
      <c r="Y1626" s="68">
        <v>0</v>
      </c>
      <c r="Z1626" s="68">
        <v>0</v>
      </c>
      <c r="AA1626" s="68">
        <v>0</v>
      </c>
      <c r="AB1626" s="68">
        <v>0</v>
      </c>
      <c r="AC1626" s="68">
        <v>0</v>
      </c>
      <c r="AD1626" s="68">
        <v>0</v>
      </c>
      <c r="AE1626" s="68">
        <v>0</v>
      </c>
      <c r="AF1626" s="68">
        <v>0</v>
      </c>
      <c r="AG1626" s="68">
        <v>0</v>
      </c>
      <c r="AH1626" s="68">
        <v>0</v>
      </c>
      <c r="AI1626" s="68">
        <v>0</v>
      </c>
      <c r="AJ1626" s="68">
        <v>0</v>
      </c>
      <c r="AK1626" s="68">
        <v>0</v>
      </c>
      <c r="AL1626" s="68">
        <v>0</v>
      </c>
      <c r="AM1626" s="68">
        <v>0</v>
      </c>
      <c r="AN1626" s="68">
        <v>0</v>
      </c>
      <c r="AO1626" s="68">
        <v>0</v>
      </c>
      <c r="AP1626" s="68" t="s">
        <v>1718</v>
      </c>
      <c r="AQ1626" s="68">
        <v>1</v>
      </c>
      <c r="AR1626" s="68" t="s">
        <v>839</v>
      </c>
      <c r="AS1626" s="68">
        <v>0</v>
      </c>
      <c r="AT1626" s="68">
        <v>8</v>
      </c>
      <c r="AU1626" s="68">
        <v>0</v>
      </c>
      <c r="AV1626" s="86">
        <v>5</v>
      </c>
      <c r="AW1626" s="86" t="s">
        <v>8722</v>
      </c>
      <c r="AX1626" s="1">
        <v>36</v>
      </c>
      <c r="AY1626" s="1">
        <v>36</v>
      </c>
      <c r="AZ1626" s="68">
        <v>0</v>
      </c>
      <c r="BA1626" s="68">
        <v>3</v>
      </c>
      <c r="EQ1626" s="68">
        <v>10150016</v>
      </c>
      <c r="ER1626" s="175">
        <v>2</v>
      </c>
      <c r="ES1626" s="68">
        <v>650</v>
      </c>
      <c r="ET1626" s="68">
        <v>16</v>
      </c>
      <c r="EU1626" s="68">
        <v>0</v>
      </c>
      <c r="EV1626" s="68">
        <v>150016</v>
      </c>
      <c r="EW1626" s="68" t="s">
        <v>2654</v>
      </c>
      <c r="EX1626" s="68" t="str">
        <f t="shared" si="58"/>
        <v>중형</v>
      </c>
      <c r="GE1626" s="68">
        <v>47900</v>
      </c>
      <c r="GF1626" s="68" t="s">
        <v>5156</v>
      </c>
    </row>
    <row r="1627" spans="6:188" x14ac:dyDescent="0.3">
      <c r="F1627" s="68">
        <v>90035</v>
      </c>
      <c r="G1627" s="68">
        <v>10</v>
      </c>
      <c r="H1627" s="68">
        <v>190035</v>
      </c>
      <c r="I1627" s="68">
        <v>290035</v>
      </c>
      <c r="J1627" s="68" t="s">
        <v>840</v>
      </c>
      <c r="K1627" s="68" t="s">
        <v>841</v>
      </c>
      <c r="L1627" s="68">
        <v>0</v>
      </c>
      <c r="M1627" s="68">
        <v>0</v>
      </c>
      <c r="N1627" s="68">
        <v>0</v>
      </c>
      <c r="O1627" s="68">
        <v>0</v>
      </c>
      <c r="P1627" s="68">
        <v>0</v>
      </c>
      <c r="Q1627" s="68">
        <v>0</v>
      </c>
      <c r="R1627" s="68">
        <v>2</v>
      </c>
      <c r="S1627" s="68">
        <v>0</v>
      </c>
      <c r="T1627" s="68">
        <v>0</v>
      </c>
      <c r="U1627" s="68">
        <v>0</v>
      </c>
      <c r="V1627" s="68">
        <v>0</v>
      </c>
      <c r="W1627" s="68">
        <v>0</v>
      </c>
      <c r="X1627" s="68">
        <v>0</v>
      </c>
      <c r="Y1627" s="68">
        <v>0</v>
      </c>
      <c r="Z1627" s="68">
        <v>0</v>
      </c>
      <c r="AA1627" s="68">
        <v>0</v>
      </c>
      <c r="AB1627" s="68">
        <v>0</v>
      </c>
      <c r="AC1627" s="68">
        <v>0</v>
      </c>
      <c r="AD1627" s="68">
        <v>0</v>
      </c>
      <c r="AE1627" s="68">
        <v>0</v>
      </c>
      <c r="AF1627" s="68">
        <v>0</v>
      </c>
      <c r="AG1627" s="68">
        <v>0</v>
      </c>
      <c r="AH1627" s="68">
        <v>0</v>
      </c>
      <c r="AI1627" s="68">
        <v>0</v>
      </c>
      <c r="AJ1627" s="68">
        <v>0</v>
      </c>
      <c r="AK1627" s="68">
        <v>0</v>
      </c>
      <c r="AL1627" s="68">
        <v>0</v>
      </c>
      <c r="AM1627" s="68">
        <v>0</v>
      </c>
      <c r="AN1627" s="68">
        <v>0</v>
      </c>
      <c r="AO1627" s="68">
        <v>0</v>
      </c>
      <c r="AP1627" s="68" t="s">
        <v>1719</v>
      </c>
      <c r="AQ1627" s="68">
        <v>1</v>
      </c>
      <c r="AR1627" s="68" t="s">
        <v>842</v>
      </c>
      <c r="AS1627" s="68">
        <v>0</v>
      </c>
      <c r="AT1627" s="68">
        <v>8</v>
      </c>
      <c r="AU1627" s="68">
        <v>0</v>
      </c>
      <c r="AV1627" s="86">
        <v>5</v>
      </c>
      <c r="AW1627" s="86" t="s">
        <v>8722</v>
      </c>
      <c r="AX1627" s="1">
        <v>37</v>
      </c>
      <c r="AY1627" s="1">
        <v>37</v>
      </c>
      <c r="AZ1627" s="68">
        <v>0</v>
      </c>
      <c r="BA1627" s="68">
        <v>3</v>
      </c>
      <c r="EQ1627" s="68">
        <v>10250016</v>
      </c>
      <c r="ER1627" s="175">
        <v>2</v>
      </c>
      <c r="ES1627" s="68">
        <v>650</v>
      </c>
      <c r="ET1627" s="68">
        <v>16</v>
      </c>
      <c r="EU1627" s="68">
        <v>0</v>
      </c>
      <c r="EV1627" s="68">
        <v>150016</v>
      </c>
      <c r="EW1627" s="68" t="s">
        <v>2654</v>
      </c>
      <c r="EX1627" s="68" t="str">
        <f t="shared" si="58"/>
        <v>중형</v>
      </c>
      <c r="GE1627" s="68">
        <v>47901</v>
      </c>
      <c r="GF1627" s="68" t="s">
        <v>5157</v>
      </c>
    </row>
    <row r="1628" spans="6:188" x14ac:dyDescent="0.3">
      <c r="F1628" s="68">
        <v>90036</v>
      </c>
      <c r="G1628" s="68">
        <v>10</v>
      </c>
      <c r="H1628" s="68">
        <v>190036</v>
      </c>
      <c r="I1628" s="68">
        <v>290036</v>
      </c>
      <c r="J1628" s="68" t="s">
        <v>843</v>
      </c>
      <c r="K1628" s="68" t="s">
        <v>844</v>
      </c>
      <c r="L1628" s="68">
        <v>0</v>
      </c>
      <c r="M1628" s="68">
        <v>0</v>
      </c>
      <c r="N1628" s="68">
        <v>0</v>
      </c>
      <c r="O1628" s="68">
        <v>0</v>
      </c>
      <c r="P1628" s="68">
        <v>0</v>
      </c>
      <c r="Q1628" s="68">
        <v>0</v>
      </c>
      <c r="R1628" s="68">
        <v>2</v>
      </c>
      <c r="S1628" s="68">
        <v>0</v>
      </c>
      <c r="T1628" s="68">
        <v>0</v>
      </c>
      <c r="U1628" s="68">
        <v>0</v>
      </c>
      <c r="V1628" s="68">
        <v>0</v>
      </c>
      <c r="W1628" s="68">
        <v>0</v>
      </c>
      <c r="X1628" s="68">
        <v>0</v>
      </c>
      <c r="Y1628" s="68">
        <v>0</v>
      </c>
      <c r="Z1628" s="68">
        <v>0</v>
      </c>
      <c r="AA1628" s="68">
        <v>0</v>
      </c>
      <c r="AB1628" s="68">
        <v>0</v>
      </c>
      <c r="AC1628" s="68">
        <v>0</v>
      </c>
      <c r="AD1628" s="68">
        <v>0</v>
      </c>
      <c r="AE1628" s="68">
        <v>0</v>
      </c>
      <c r="AF1628" s="68">
        <v>0</v>
      </c>
      <c r="AG1628" s="68">
        <v>0</v>
      </c>
      <c r="AH1628" s="68">
        <v>0</v>
      </c>
      <c r="AI1628" s="68">
        <v>0</v>
      </c>
      <c r="AJ1628" s="68">
        <v>0</v>
      </c>
      <c r="AK1628" s="68">
        <v>0</v>
      </c>
      <c r="AL1628" s="68">
        <v>0</v>
      </c>
      <c r="AM1628" s="68">
        <v>0</v>
      </c>
      <c r="AN1628" s="68">
        <v>0</v>
      </c>
      <c r="AO1628" s="68">
        <v>0</v>
      </c>
      <c r="AP1628" s="68" t="s">
        <v>1720</v>
      </c>
      <c r="AQ1628" s="68">
        <v>1</v>
      </c>
      <c r="AR1628" s="68" t="s">
        <v>845</v>
      </c>
      <c r="AS1628" s="68">
        <v>0</v>
      </c>
      <c r="AT1628" s="68">
        <v>8</v>
      </c>
      <c r="AU1628" s="68">
        <v>0</v>
      </c>
      <c r="AV1628" s="86">
        <v>5</v>
      </c>
      <c r="AW1628" s="86" t="s">
        <v>8722</v>
      </c>
      <c r="AX1628" s="1">
        <v>38</v>
      </c>
      <c r="AY1628" s="1">
        <v>38</v>
      </c>
      <c r="AZ1628" s="68">
        <v>0</v>
      </c>
      <c r="BA1628" s="68">
        <v>3</v>
      </c>
      <c r="EQ1628" s="68">
        <v>10350016</v>
      </c>
      <c r="ER1628" s="175">
        <v>2</v>
      </c>
      <c r="ES1628" s="68">
        <v>650</v>
      </c>
      <c r="ET1628" s="68">
        <v>16</v>
      </c>
      <c r="EU1628" s="68">
        <v>0</v>
      </c>
      <c r="EV1628" s="68">
        <v>150016</v>
      </c>
      <c r="EW1628" s="68" t="s">
        <v>2654</v>
      </c>
      <c r="EX1628" s="68" t="str">
        <f t="shared" si="58"/>
        <v>중형</v>
      </c>
      <c r="GE1628" s="68">
        <v>47902</v>
      </c>
      <c r="GF1628" s="68" t="s">
        <v>5158</v>
      </c>
    </row>
    <row r="1629" spans="6:188" x14ac:dyDescent="0.3">
      <c r="F1629" s="68">
        <v>90037</v>
      </c>
      <c r="G1629" s="68">
        <v>10</v>
      </c>
      <c r="H1629" s="68">
        <v>190037</v>
      </c>
      <c r="I1629" s="68">
        <v>290037</v>
      </c>
      <c r="J1629" s="68" t="s">
        <v>846</v>
      </c>
      <c r="K1629" s="68" t="s">
        <v>847</v>
      </c>
      <c r="L1629" s="68">
        <v>0</v>
      </c>
      <c r="M1629" s="68">
        <v>0</v>
      </c>
      <c r="N1629" s="68">
        <v>0</v>
      </c>
      <c r="O1629" s="68">
        <v>0</v>
      </c>
      <c r="P1629" s="68">
        <v>0</v>
      </c>
      <c r="Q1629" s="68">
        <v>0</v>
      </c>
      <c r="R1629" s="68">
        <v>2</v>
      </c>
      <c r="S1629" s="68">
        <v>0</v>
      </c>
      <c r="T1629" s="68">
        <v>0</v>
      </c>
      <c r="U1629" s="68">
        <v>0</v>
      </c>
      <c r="V1629" s="68">
        <v>0</v>
      </c>
      <c r="W1629" s="68">
        <v>0</v>
      </c>
      <c r="X1629" s="68">
        <v>0</v>
      </c>
      <c r="Y1629" s="68">
        <v>0</v>
      </c>
      <c r="Z1629" s="68">
        <v>0</v>
      </c>
      <c r="AA1629" s="68">
        <v>0</v>
      </c>
      <c r="AB1629" s="68">
        <v>0</v>
      </c>
      <c r="AC1629" s="68">
        <v>0</v>
      </c>
      <c r="AD1629" s="68">
        <v>0</v>
      </c>
      <c r="AE1629" s="68">
        <v>0</v>
      </c>
      <c r="AF1629" s="68">
        <v>0</v>
      </c>
      <c r="AG1629" s="68">
        <v>0</v>
      </c>
      <c r="AH1629" s="68">
        <v>0</v>
      </c>
      <c r="AI1629" s="68">
        <v>0</v>
      </c>
      <c r="AJ1629" s="68">
        <v>0</v>
      </c>
      <c r="AK1629" s="68">
        <v>0</v>
      </c>
      <c r="AL1629" s="68">
        <v>0</v>
      </c>
      <c r="AM1629" s="68">
        <v>0</v>
      </c>
      <c r="AN1629" s="68">
        <v>0</v>
      </c>
      <c r="AO1629" s="68">
        <v>0</v>
      </c>
      <c r="AP1629" s="68" t="s">
        <v>1721</v>
      </c>
      <c r="AQ1629" s="68">
        <v>1</v>
      </c>
      <c r="AR1629" s="68" t="s">
        <v>848</v>
      </c>
      <c r="AS1629" s="68">
        <v>0</v>
      </c>
      <c r="AT1629" s="68">
        <v>8</v>
      </c>
      <c r="AU1629" s="68">
        <v>0</v>
      </c>
      <c r="AV1629" s="86">
        <v>5</v>
      </c>
      <c r="AW1629" s="86" t="s">
        <v>8722</v>
      </c>
      <c r="AX1629" s="1">
        <v>39</v>
      </c>
      <c r="AY1629" s="1">
        <v>39</v>
      </c>
      <c r="AZ1629" s="68">
        <v>0</v>
      </c>
      <c r="BA1629" s="68">
        <v>3</v>
      </c>
      <c r="EQ1629" s="68">
        <v>10450016</v>
      </c>
      <c r="ER1629" s="175">
        <v>2</v>
      </c>
      <c r="ES1629" s="68">
        <v>650</v>
      </c>
      <c r="ET1629" s="68">
        <v>16</v>
      </c>
      <c r="EU1629" s="68">
        <v>0</v>
      </c>
      <c r="EV1629" s="68">
        <v>150016</v>
      </c>
      <c r="EW1629" s="68" t="s">
        <v>2654</v>
      </c>
      <c r="EX1629" s="68" t="str">
        <f t="shared" si="58"/>
        <v>중형</v>
      </c>
      <c r="GE1629" s="68">
        <v>47903</v>
      </c>
      <c r="GF1629" s="68" t="s">
        <v>3106</v>
      </c>
    </row>
    <row r="1630" spans="6:188" x14ac:dyDescent="0.3">
      <c r="F1630" s="68">
        <v>90038</v>
      </c>
      <c r="G1630" s="68">
        <v>10</v>
      </c>
      <c r="H1630" s="68">
        <v>190038</v>
      </c>
      <c r="I1630" s="68">
        <v>290038</v>
      </c>
      <c r="J1630" s="68" t="s">
        <v>849</v>
      </c>
      <c r="K1630" s="68" t="s">
        <v>850</v>
      </c>
      <c r="L1630" s="68">
        <v>0</v>
      </c>
      <c r="M1630" s="68">
        <v>0</v>
      </c>
      <c r="N1630" s="68">
        <v>0</v>
      </c>
      <c r="O1630" s="68">
        <v>0</v>
      </c>
      <c r="P1630" s="68">
        <v>0</v>
      </c>
      <c r="Q1630" s="68">
        <v>0</v>
      </c>
      <c r="R1630" s="68">
        <v>2</v>
      </c>
      <c r="S1630" s="68">
        <v>0</v>
      </c>
      <c r="T1630" s="68">
        <v>0</v>
      </c>
      <c r="U1630" s="68">
        <v>0</v>
      </c>
      <c r="V1630" s="68">
        <v>0</v>
      </c>
      <c r="W1630" s="68">
        <v>0</v>
      </c>
      <c r="X1630" s="68">
        <v>0</v>
      </c>
      <c r="Y1630" s="68">
        <v>0</v>
      </c>
      <c r="Z1630" s="68">
        <v>0</v>
      </c>
      <c r="AA1630" s="68">
        <v>0</v>
      </c>
      <c r="AB1630" s="68">
        <v>0</v>
      </c>
      <c r="AC1630" s="68">
        <v>0</v>
      </c>
      <c r="AD1630" s="68">
        <v>0</v>
      </c>
      <c r="AE1630" s="68">
        <v>0</v>
      </c>
      <c r="AF1630" s="68">
        <v>0</v>
      </c>
      <c r="AG1630" s="68">
        <v>0</v>
      </c>
      <c r="AH1630" s="68">
        <v>0</v>
      </c>
      <c r="AI1630" s="68">
        <v>0</v>
      </c>
      <c r="AJ1630" s="68">
        <v>0</v>
      </c>
      <c r="AK1630" s="68">
        <v>0</v>
      </c>
      <c r="AL1630" s="68">
        <v>0</v>
      </c>
      <c r="AM1630" s="68">
        <v>0</v>
      </c>
      <c r="AN1630" s="68">
        <v>0</v>
      </c>
      <c r="AO1630" s="68">
        <v>0</v>
      </c>
      <c r="AP1630" s="68" t="s">
        <v>1722</v>
      </c>
      <c r="AQ1630" s="68">
        <v>1</v>
      </c>
      <c r="AR1630" s="68" t="s">
        <v>851</v>
      </c>
      <c r="AS1630" s="68">
        <v>0</v>
      </c>
      <c r="AT1630" s="68">
        <v>8</v>
      </c>
      <c r="AU1630" s="68">
        <v>0</v>
      </c>
      <c r="AV1630" s="86">
        <v>5</v>
      </c>
      <c r="AW1630" s="86" t="s">
        <v>8722</v>
      </c>
      <c r="AX1630" s="1">
        <v>40</v>
      </c>
      <c r="AY1630" s="1">
        <v>40</v>
      </c>
      <c r="AZ1630" s="68">
        <v>0</v>
      </c>
      <c r="BA1630" s="68">
        <v>3</v>
      </c>
      <c r="EQ1630" s="68">
        <v>10550016</v>
      </c>
      <c r="ER1630" s="175">
        <v>2</v>
      </c>
      <c r="ES1630" s="68">
        <v>650</v>
      </c>
      <c r="ET1630" s="68">
        <v>16</v>
      </c>
      <c r="EU1630" s="68">
        <v>0</v>
      </c>
      <c r="EV1630" s="68">
        <v>150016</v>
      </c>
      <c r="EW1630" s="68" t="s">
        <v>2654</v>
      </c>
      <c r="EX1630" s="68" t="str">
        <f t="shared" si="58"/>
        <v>중형</v>
      </c>
      <c r="GE1630" s="68">
        <v>47904</v>
      </c>
      <c r="GF1630" s="68" t="s">
        <v>4381</v>
      </c>
    </row>
    <row r="1631" spans="6:188" x14ac:dyDescent="0.3">
      <c r="F1631" s="68">
        <v>90039</v>
      </c>
      <c r="G1631" s="68">
        <v>10</v>
      </c>
      <c r="H1631" s="68">
        <v>190039</v>
      </c>
      <c r="I1631" s="68">
        <v>290039</v>
      </c>
      <c r="J1631" s="68" t="s">
        <v>852</v>
      </c>
      <c r="K1631" s="68" t="s">
        <v>853</v>
      </c>
      <c r="L1631" s="68">
        <v>0</v>
      </c>
      <c r="M1631" s="68">
        <v>0</v>
      </c>
      <c r="N1631" s="68">
        <v>0</v>
      </c>
      <c r="O1631" s="68">
        <v>0</v>
      </c>
      <c r="P1631" s="68">
        <v>0</v>
      </c>
      <c r="Q1631" s="68">
        <v>0</v>
      </c>
      <c r="R1631" s="68">
        <v>2</v>
      </c>
      <c r="S1631" s="68">
        <v>0</v>
      </c>
      <c r="T1631" s="68">
        <v>0</v>
      </c>
      <c r="U1631" s="68">
        <v>0</v>
      </c>
      <c r="V1631" s="68">
        <v>0</v>
      </c>
      <c r="W1631" s="68">
        <v>0</v>
      </c>
      <c r="X1631" s="68">
        <v>0</v>
      </c>
      <c r="Y1631" s="68">
        <v>0</v>
      </c>
      <c r="Z1631" s="68">
        <v>0</v>
      </c>
      <c r="AA1631" s="68">
        <v>0</v>
      </c>
      <c r="AB1631" s="68">
        <v>0</v>
      </c>
      <c r="AC1631" s="68">
        <v>0</v>
      </c>
      <c r="AD1631" s="68">
        <v>0</v>
      </c>
      <c r="AE1631" s="68">
        <v>0</v>
      </c>
      <c r="AF1631" s="68">
        <v>0</v>
      </c>
      <c r="AG1631" s="68">
        <v>0</v>
      </c>
      <c r="AH1631" s="68">
        <v>0</v>
      </c>
      <c r="AI1631" s="68">
        <v>0</v>
      </c>
      <c r="AJ1631" s="68">
        <v>0</v>
      </c>
      <c r="AK1631" s="68">
        <v>0</v>
      </c>
      <c r="AL1631" s="68">
        <v>0</v>
      </c>
      <c r="AM1631" s="68">
        <v>0</v>
      </c>
      <c r="AN1631" s="68">
        <v>0</v>
      </c>
      <c r="AO1631" s="68">
        <v>0</v>
      </c>
      <c r="AP1631" s="68" t="s">
        <v>1723</v>
      </c>
      <c r="AQ1631" s="68">
        <v>1</v>
      </c>
      <c r="AR1631" s="68" t="s">
        <v>2508</v>
      </c>
      <c r="AS1631" s="68">
        <v>0</v>
      </c>
      <c r="AT1631" s="68">
        <v>8</v>
      </c>
      <c r="AU1631" s="68">
        <v>0</v>
      </c>
      <c r="AV1631" s="86">
        <v>5</v>
      </c>
      <c r="AW1631" s="86" t="s">
        <v>8722</v>
      </c>
      <c r="AX1631" s="1">
        <v>41</v>
      </c>
      <c r="AY1631" s="1">
        <v>41</v>
      </c>
      <c r="AZ1631" s="68">
        <v>0</v>
      </c>
      <c r="BA1631" s="68">
        <v>3</v>
      </c>
      <c r="EQ1631" s="68">
        <v>10650016</v>
      </c>
      <c r="ER1631" s="175">
        <v>2</v>
      </c>
      <c r="ES1631" s="68">
        <v>650</v>
      </c>
      <c r="ET1631" s="68">
        <v>16</v>
      </c>
      <c r="EU1631" s="68">
        <v>0</v>
      </c>
      <c r="EV1631" s="68">
        <v>150016</v>
      </c>
      <c r="EW1631" s="68" t="s">
        <v>2654</v>
      </c>
      <c r="EX1631" s="68" t="str">
        <f t="shared" si="58"/>
        <v>중형</v>
      </c>
      <c r="GE1631" s="68">
        <v>48000</v>
      </c>
      <c r="GF1631" s="68" t="s">
        <v>4783</v>
      </c>
    </row>
    <row r="1632" spans="6:188" x14ac:dyDescent="0.3">
      <c r="F1632" s="68">
        <v>90040</v>
      </c>
      <c r="G1632" s="68">
        <v>10</v>
      </c>
      <c r="H1632" s="68">
        <v>190040</v>
      </c>
      <c r="I1632" s="68">
        <v>290040</v>
      </c>
      <c r="J1632" s="68" t="s">
        <v>854</v>
      </c>
      <c r="K1632" s="68" t="s">
        <v>855</v>
      </c>
      <c r="L1632" s="68">
        <v>0</v>
      </c>
      <c r="M1632" s="68">
        <v>0</v>
      </c>
      <c r="N1632" s="68">
        <v>0</v>
      </c>
      <c r="O1632" s="68">
        <v>0</v>
      </c>
      <c r="P1632" s="68">
        <v>0</v>
      </c>
      <c r="Q1632" s="68">
        <v>0</v>
      </c>
      <c r="R1632" s="68">
        <v>2</v>
      </c>
      <c r="S1632" s="68">
        <v>0</v>
      </c>
      <c r="T1632" s="68">
        <v>0</v>
      </c>
      <c r="U1632" s="68">
        <v>0</v>
      </c>
      <c r="V1632" s="68">
        <v>0</v>
      </c>
      <c r="W1632" s="68">
        <v>0</v>
      </c>
      <c r="X1632" s="68">
        <v>0</v>
      </c>
      <c r="Y1632" s="68">
        <v>0</v>
      </c>
      <c r="Z1632" s="68">
        <v>0</v>
      </c>
      <c r="AA1632" s="68">
        <v>0</v>
      </c>
      <c r="AB1632" s="68">
        <v>0</v>
      </c>
      <c r="AC1632" s="68">
        <v>0</v>
      </c>
      <c r="AD1632" s="68">
        <v>0</v>
      </c>
      <c r="AE1632" s="68">
        <v>0</v>
      </c>
      <c r="AF1632" s="68">
        <v>0</v>
      </c>
      <c r="AG1632" s="68">
        <v>0</v>
      </c>
      <c r="AH1632" s="68">
        <v>0</v>
      </c>
      <c r="AI1632" s="68">
        <v>0</v>
      </c>
      <c r="AJ1632" s="68">
        <v>0</v>
      </c>
      <c r="AK1632" s="68">
        <v>0</v>
      </c>
      <c r="AL1632" s="68">
        <v>0</v>
      </c>
      <c r="AM1632" s="68">
        <v>0</v>
      </c>
      <c r="AN1632" s="68">
        <v>0</v>
      </c>
      <c r="AO1632" s="68">
        <v>0</v>
      </c>
      <c r="AP1632" s="68" t="s">
        <v>1724</v>
      </c>
      <c r="AQ1632" s="68">
        <v>1</v>
      </c>
      <c r="AR1632" s="68" t="s">
        <v>856</v>
      </c>
      <c r="AS1632" s="68">
        <v>0</v>
      </c>
      <c r="AT1632" s="68">
        <v>8</v>
      </c>
      <c r="AU1632" s="68">
        <v>0</v>
      </c>
      <c r="AV1632" s="86">
        <v>5</v>
      </c>
      <c r="AW1632" s="86" t="s">
        <v>8722</v>
      </c>
      <c r="AX1632" s="1">
        <v>42</v>
      </c>
      <c r="AY1632" s="1">
        <v>42</v>
      </c>
      <c r="AZ1632" s="68">
        <v>0</v>
      </c>
      <c r="BA1632" s="68">
        <v>3</v>
      </c>
      <c r="EQ1632" s="68">
        <v>10750016</v>
      </c>
      <c r="ER1632" s="175">
        <v>2</v>
      </c>
      <c r="ES1632" s="68">
        <v>650</v>
      </c>
      <c r="ET1632" s="68">
        <v>16</v>
      </c>
      <c r="EU1632" s="68">
        <v>0</v>
      </c>
      <c r="EV1632" s="68">
        <v>150016</v>
      </c>
      <c r="EW1632" s="68" t="s">
        <v>2654</v>
      </c>
      <c r="EX1632" s="68" t="str">
        <f t="shared" si="58"/>
        <v>중형</v>
      </c>
      <c r="GE1632" s="68">
        <v>48001</v>
      </c>
      <c r="GF1632" s="68" t="s">
        <v>4155</v>
      </c>
    </row>
    <row r="1633" spans="6:188" x14ac:dyDescent="0.3">
      <c r="F1633" s="68">
        <v>90041</v>
      </c>
      <c r="G1633" s="68">
        <v>10</v>
      </c>
      <c r="H1633" s="68">
        <v>190041</v>
      </c>
      <c r="I1633" s="68">
        <v>290041</v>
      </c>
      <c r="J1633" s="68" t="s">
        <v>857</v>
      </c>
      <c r="K1633" s="68" t="s">
        <v>858</v>
      </c>
      <c r="L1633" s="68">
        <v>0</v>
      </c>
      <c r="M1633" s="68">
        <v>0</v>
      </c>
      <c r="N1633" s="68">
        <v>0</v>
      </c>
      <c r="O1633" s="68">
        <v>0</v>
      </c>
      <c r="P1633" s="68">
        <v>0</v>
      </c>
      <c r="Q1633" s="68">
        <v>0</v>
      </c>
      <c r="R1633" s="68">
        <v>4</v>
      </c>
      <c r="S1633" s="68">
        <v>0</v>
      </c>
      <c r="T1633" s="68">
        <v>0</v>
      </c>
      <c r="U1633" s="68">
        <v>0</v>
      </c>
      <c r="V1633" s="68">
        <v>0</v>
      </c>
      <c r="W1633" s="68">
        <v>0</v>
      </c>
      <c r="X1633" s="68">
        <v>0</v>
      </c>
      <c r="Y1633" s="68">
        <v>0</v>
      </c>
      <c r="Z1633" s="68">
        <v>0</v>
      </c>
      <c r="AA1633" s="68">
        <v>0</v>
      </c>
      <c r="AB1633" s="68">
        <v>0</v>
      </c>
      <c r="AC1633" s="68">
        <v>0</v>
      </c>
      <c r="AD1633" s="68">
        <v>0</v>
      </c>
      <c r="AE1633" s="68">
        <v>0</v>
      </c>
      <c r="AF1633" s="68">
        <v>0</v>
      </c>
      <c r="AG1633" s="68">
        <v>0</v>
      </c>
      <c r="AH1633" s="68">
        <v>0</v>
      </c>
      <c r="AI1633" s="68">
        <v>0</v>
      </c>
      <c r="AJ1633" s="68">
        <v>0</v>
      </c>
      <c r="AK1633" s="68">
        <v>0</v>
      </c>
      <c r="AL1633" s="68">
        <v>0</v>
      </c>
      <c r="AM1633" s="68">
        <v>0</v>
      </c>
      <c r="AN1633" s="68">
        <v>0</v>
      </c>
      <c r="AO1633" s="68">
        <v>0</v>
      </c>
      <c r="AP1633" s="68" t="s">
        <v>859</v>
      </c>
      <c r="AQ1633" s="68">
        <v>1</v>
      </c>
      <c r="AR1633" s="68" t="s">
        <v>10378</v>
      </c>
      <c r="AS1633" s="68">
        <v>0</v>
      </c>
      <c r="AT1633" s="68">
        <v>8</v>
      </c>
      <c r="AU1633" s="68">
        <v>0</v>
      </c>
      <c r="AV1633" s="86">
        <v>5</v>
      </c>
      <c r="AW1633" s="86" t="s">
        <v>8723</v>
      </c>
      <c r="AX1633" s="1">
        <v>43</v>
      </c>
      <c r="AY1633" s="1">
        <v>43</v>
      </c>
      <c r="AZ1633" s="68">
        <v>0</v>
      </c>
      <c r="BA1633" s="68">
        <v>3</v>
      </c>
      <c r="EQ1633" s="68">
        <v>10850016</v>
      </c>
      <c r="ER1633" s="175">
        <v>2</v>
      </c>
      <c r="ES1633" s="68">
        <v>650</v>
      </c>
      <c r="ET1633" s="68">
        <v>16</v>
      </c>
      <c r="EU1633" s="68">
        <v>0</v>
      </c>
      <c r="EV1633" s="68">
        <v>150016</v>
      </c>
      <c r="EW1633" s="68" t="s">
        <v>2654</v>
      </c>
      <c r="EX1633" s="68" t="str">
        <f t="shared" si="58"/>
        <v>중형</v>
      </c>
      <c r="GE1633" s="68">
        <v>48002</v>
      </c>
      <c r="GF1633" s="68" t="s">
        <v>4156</v>
      </c>
    </row>
    <row r="1634" spans="6:188" x14ac:dyDescent="0.3">
      <c r="F1634" s="68">
        <v>90042</v>
      </c>
      <c r="G1634" s="68">
        <v>10</v>
      </c>
      <c r="H1634" s="68">
        <v>190042</v>
      </c>
      <c r="I1634" s="68">
        <v>290042</v>
      </c>
      <c r="J1634" s="68" t="s">
        <v>861</v>
      </c>
      <c r="K1634" s="68" t="s">
        <v>862</v>
      </c>
      <c r="L1634" s="68">
        <v>0</v>
      </c>
      <c r="M1634" s="68">
        <v>0</v>
      </c>
      <c r="N1634" s="68">
        <v>0</v>
      </c>
      <c r="O1634" s="68">
        <v>0</v>
      </c>
      <c r="P1634" s="68">
        <v>0</v>
      </c>
      <c r="Q1634" s="68">
        <v>0</v>
      </c>
      <c r="R1634" s="68">
        <v>4</v>
      </c>
      <c r="S1634" s="68">
        <v>0</v>
      </c>
      <c r="T1634" s="68">
        <v>0</v>
      </c>
      <c r="U1634" s="68">
        <v>0</v>
      </c>
      <c r="V1634" s="68">
        <v>0</v>
      </c>
      <c r="W1634" s="68">
        <v>0</v>
      </c>
      <c r="X1634" s="68">
        <v>0</v>
      </c>
      <c r="Y1634" s="68">
        <v>0</v>
      </c>
      <c r="Z1634" s="68">
        <v>0</v>
      </c>
      <c r="AA1634" s="68">
        <v>0</v>
      </c>
      <c r="AB1634" s="68">
        <v>0</v>
      </c>
      <c r="AC1634" s="68">
        <v>0</v>
      </c>
      <c r="AD1634" s="68">
        <v>0</v>
      </c>
      <c r="AE1634" s="68">
        <v>0</v>
      </c>
      <c r="AF1634" s="68">
        <v>0</v>
      </c>
      <c r="AG1634" s="68">
        <v>0</v>
      </c>
      <c r="AH1634" s="68">
        <v>0</v>
      </c>
      <c r="AI1634" s="68">
        <v>0</v>
      </c>
      <c r="AJ1634" s="68">
        <v>0</v>
      </c>
      <c r="AK1634" s="68">
        <v>0</v>
      </c>
      <c r="AL1634" s="68">
        <v>0</v>
      </c>
      <c r="AM1634" s="68">
        <v>0</v>
      </c>
      <c r="AN1634" s="68">
        <v>0</v>
      </c>
      <c r="AO1634" s="68">
        <v>0</v>
      </c>
      <c r="AP1634" s="68" t="s">
        <v>863</v>
      </c>
      <c r="AQ1634" s="68">
        <v>1</v>
      </c>
      <c r="AR1634" s="68" t="s">
        <v>10379</v>
      </c>
      <c r="AS1634" s="68">
        <v>0</v>
      </c>
      <c r="AT1634" s="68">
        <v>8</v>
      </c>
      <c r="AU1634" s="68">
        <v>0</v>
      </c>
      <c r="AV1634" s="86">
        <v>5</v>
      </c>
      <c r="AW1634" s="86" t="s">
        <v>8723</v>
      </c>
      <c r="AX1634" s="1">
        <v>44</v>
      </c>
      <c r="AY1634" s="1">
        <v>44</v>
      </c>
      <c r="AZ1634" s="68">
        <v>0</v>
      </c>
      <c r="BA1634" s="68">
        <v>3</v>
      </c>
      <c r="EQ1634" s="68">
        <v>10950016</v>
      </c>
      <c r="ER1634" s="175">
        <v>2</v>
      </c>
      <c r="ES1634" s="68">
        <v>650</v>
      </c>
      <c r="ET1634" s="68">
        <v>16</v>
      </c>
      <c r="EU1634" s="68">
        <v>0</v>
      </c>
      <c r="EV1634" s="68">
        <v>150016</v>
      </c>
      <c r="EW1634" s="68" t="s">
        <v>2654</v>
      </c>
      <c r="EX1634" s="68" t="str">
        <f t="shared" si="58"/>
        <v>중형</v>
      </c>
      <c r="GE1634" s="68">
        <v>48003</v>
      </c>
      <c r="GF1634" s="68" t="s">
        <v>4157</v>
      </c>
    </row>
    <row r="1635" spans="6:188" x14ac:dyDescent="0.3">
      <c r="F1635" s="68">
        <v>90043</v>
      </c>
      <c r="G1635" s="68">
        <v>10</v>
      </c>
      <c r="H1635" s="68">
        <v>190043</v>
      </c>
      <c r="I1635" s="68">
        <v>290043</v>
      </c>
      <c r="J1635" s="68" t="s">
        <v>864</v>
      </c>
      <c r="K1635" s="68" t="s">
        <v>865</v>
      </c>
      <c r="L1635" s="68">
        <v>0</v>
      </c>
      <c r="M1635" s="68">
        <v>0</v>
      </c>
      <c r="N1635" s="68">
        <v>0</v>
      </c>
      <c r="O1635" s="68">
        <v>0</v>
      </c>
      <c r="P1635" s="68">
        <v>0</v>
      </c>
      <c r="Q1635" s="68">
        <v>0</v>
      </c>
      <c r="R1635" s="68">
        <v>4</v>
      </c>
      <c r="S1635" s="68">
        <v>0</v>
      </c>
      <c r="T1635" s="68">
        <v>0</v>
      </c>
      <c r="U1635" s="68">
        <v>0</v>
      </c>
      <c r="V1635" s="68">
        <v>0</v>
      </c>
      <c r="W1635" s="68">
        <v>0</v>
      </c>
      <c r="X1635" s="68">
        <v>0</v>
      </c>
      <c r="Y1635" s="68">
        <v>0</v>
      </c>
      <c r="Z1635" s="68">
        <v>0</v>
      </c>
      <c r="AA1635" s="68">
        <v>0</v>
      </c>
      <c r="AB1635" s="68">
        <v>0</v>
      </c>
      <c r="AC1635" s="68">
        <v>0</v>
      </c>
      <c r="AD1635" s="68">
        <v>0</v>
      </c>
      <c r="AE1635" s="68">
        <v>0</v>
      </c>
      <c r="AF1635" s="68">
        <v>0</v>
      </c>
      <c r="AG1635" s="68">
        <v>0</v>
      </c>
      <c r="AH1635" s="68">
        <v>0</v>
      </c>
      <c r="AI1635" s="68">
        <v>0</v>
      </c>
      <c r="AJ1635" s="68">
        <v>0</v>
      </c>
      <c r="AK1635" s="68">
        <v>0</v>
      </c>
      <c r="AL1635" s="68">
        <v>0</v>
      </c>
      <c r="AM1635" s="68">
        <v>0</v>
      </c>
      <c r="AN1635" s="68">
        <v>0</v>
      </c>
      <c r="AO1635" s="68">
        <v>0</v>
      </c>
      <c r="AP1635" s="68" t="s">
        <v>866</v>
      </c>
      <c r="AQ1635" s="68">
        <v>1</v>
      </c>
      <c r="AR1635" s="68" t="s">
        <v>10380</v>
      </c>
      <c r="AS1635" s="68">
        <v>0</v>
      </c>
      <c r="AT1635" s="68">
        <v>8</v>
      </c>
      <c r="AU1635" s="68">
        <v>0</v>
      </c>
      <c r="AV1635" s="86">
        <v>5</v>
      </c>
      <c r="AW1635" s="86" t="s">
        <v>8723</v>
      </c>
      <c r="AX1635" s="1">
        <v>45</v>
      </c>
      <c r="AY1635" s="1">
        <v>45</v>
      </c>
      <c r="AZ1635" s="68">
        <v>0</v>
      </c>
      <c r="BA1635" s="68">
        <v>3</v>
      </c>
      <c r="EQ1635" s="68">
        <v>11050016</v>
      </c>
      <c r="ER1635" s="175">
        <v>2</v>
      </c>
      <c r="ES1635" s="68">
        <v>650</v>
      </c>
      <c r="ET1635" s="68">
        <v>16</v>
      </c>
      <c r="EU1635" s="68">
        <v>0</v>
      </c>
      <c r="EV1635" s="68">
        <v>150016</v>
      </c>
      <c r="EW1635" s="68" t="s">
        <v>2654</v>
      </c>
      <c r="EX1635" s="68" t="str">
        <f t="shared" si="58"/>
        <v>중형</v>
      </c>
      <c r="GE1635" s="68">
        <v>48004</v>
      </c>
      <c r="GF1635" s="68" t="s">
        <v>4158</v>
      </c>
    </row>
    <row r="1636" spans="6:188" x14ac:dyDescent="0.3">
      <c r="F1636" s="68">
        <v>90044</v>
      </c>
      <c r="G1636" s="68">
        <v>10</v>
      </c>
      <c r="H1636" s="68">
        <v>190044</v>
      </c>
      <c r="I1636" s="68">
        <v>290044</v>
      </c>
      <c r="J1636" s="68" t="s">
        <v>867</v>
      </c>
      <c r="K1636" s="68" t="s">
        <v>868</v>
      </c>
      <c r="L1636" s="68">
        <v>0</v>
      </c>
      <c r="M1636" s="68">
        <v>0</v>
      </c>
      <c r="N1636" s="68">
        <v>0</v>
      </c>
      <c r="O1636" s="68">
        <v>0</v>
      </c>
      <c r="P1636" s="68">
        <v>0</v>
      </c>
      <c r="Q1636" s="68">
        <v>0</v>
      </c>
      <c r="R1636" s="68">
        <v>4</v>
      </c>
      <c r="S1636" s="68">
        <v>0</v>
      </c>
      <c r="T1636" s="68">
        <v>0</v>
      </c>
      <c r="U1636" s="68">
        <v>0</v>
      </c>
      <c r="V1636" s="68">
        <v>0</v>
      </c>
      <c r="W1636" s="68">
        <v>0</v>
      </c>
      <c r="X1636" s="68">
        <v>0</v>
      </c>
      <c r="Y1636" s="68">
        <v>0</v>
      </c>
      <c r="Z1636" s="68">
        <v>0</v>
      </c>
      <c r="AA1636" s="68">
        <v>0</v>
      </c>
      <c r="AB1636" s="68">
        <v>0</v>
      </c>
      <c r="AC1636" s="68">
        <v>0</v>
      </c>
      <c r="AD1636" s="68">
        <v>0</v>
      </c>
      <c r="AE1636" s="68">
        <v>0</v>
      </c>
      <c r="AF1636" s="68">
        <v>0</v>
      </c>
      <c r="AG1636" s="68">
        <v>0</v>
      </c>
      <c r="AH1636" s="68">
        <v>0</v>
      </c>
      <c r="AI1636" s="68">
        <v>0</v>
      </c>
      <c r="AJ1636" s="68">
        <v>0</v>
      </c>
      <c r="AK1636" s="68">
        <v>0</v>
      </c>
      <c r="AL1636" s="68">
        <v>0</v>
      </c>
      <c r="AM1636" s="68">
        <v>0</v>
      </c>
      <c r="AN1636" s="68">
        <v>0</v>
      </c>
      <c r="AO1636" s="68">
        <v>0</v>
      </c>
      <c r="AP1636" s="68" t="s">
        <v>869</v>
      </c>
      <c r="AQ1636" s="68">
        <v>1</v>
      </c>
      <c r="AR1636" s="68" t="s">
        <v>876</v>
      </c>
      <c r="AS1636" s="68">
        <v>0</v>
      </c>
      <c r="AT1636" s="68">
        <v>8</v>
      </c>
      <c r="AU1636" s="68">
        <v>0</v>
      </c>
      <c r="AV1636" s="86">
        <v>5</v>
      </c>
      <c r="AW1636" s="86" t="s">
        <v>8723</v>
      </c>
      <c r="AX1636" s="1">
        <v>46</v>
      </c>
      <c r="AY1636" s="1">
        <v>46</v>
      </c>
      <c r="AZ1636" s="68">
        <v>0</v>
      </c>
      <c r="BA1636" s="68">
        <v>3</v>
      </c>
      <c r="EQ1636" s="68">
        <v>11150016</v>
      </c>
      <c r="ER1636" s="175">
        <v>2</v>
      </c>
      <c r="ES1636" s="68">
        <v>650</v>
      </c>
      <c r="ET1636" s="68">
        <v>16</v>
      </c>
      <c r="EU1636" s="68">
        <v>0</v>
      </c>
      <c r="EV1636" s="68">
        <v>150016</v>
      </c>
      <c r="EW1636" s="68" t="s">
        <v>2654</v>
      </c>
      <c r="EX1636" s="68" t="str">
        <f t="shared" si="58"/>
        <v>중형</v>
      </c>
      <c r="GE1636" s="68">
        <v>48005</v>
      </c>
      <c r="GF1636" s="68" t="s">
        <v>4159</v>
      </c>
    </row>
    <row r="1637" spans="6:188" x14ac:dyDescent="0.3">
      <c r="F1637" s="68">
        <v>90045</v>
      </c>
      <c r="G1637" s="68">
        <v>10</v>
      </c>
      <c r="H1637" s="68">
        <v>190045</v>
      </c>
      <c r="I1637" s="68">
        <v>290045</v>
      </c>
      <c r="J1637" s="68" t="s">
        <v>870</v>
      </c>
      <c r="K1637" s="68" t="s">
        <v>871</v>
      </c>
      <c r="L1637" s="68">
        <v>0</v>
      </c>
      <c r="M1637" s="68">
        <v>0</v>
      </c>
      <c r="N1637" s="68">
        <v>0</v>
      </c>
      <c r="O1637" s="68">
        <v>0</v>
      </c>
      <c r="P1637" s="68">
        <v>0</v>
      </c>
      <c r="Q1637" s="68">
        <v>0</v>
      </c>
      <c r="R1637" s="68">
        <v>4</v>
      </c>
      <c r="S1637" s="68">
        <v>0</v>
      </c>
      <c r="T1637" s="68">
        <v>0</v>
      </c>
      <c r="U1637" s="68">
        <v>0</v>
      </c>
      <c r="V1637" s="68">
        <v>0</v>
      </c>
      <c r="W1637" s="68">
        <v>0</v>
      </c>
      <c r="X1637" s="68">
        <v>0</v>
      </c>
      <c r="Y1637" s="68">
        <v>0</v>
      </c>
      <c r="Z1637" s="68">
        <v>0</v>
      </c>
      <c r="AA1637" s="68">
        <v>0</v>
      </c>
      <c r="AB1637" s="68">
        <v>0</v>
      </c>
      <c r="AC1637" s="68">
        <v>0</v>
      </c>
      <c r="AD1637" s="68">
        <v>0</v>
      </c>
      <c r="AE1637" s="68">
        <v>0</v>
      </c>
      <c r="AF1637" s="68">
        <v>0</v>
      </c>
      <c r="AG1637" s="68">
        <v>0</v>
      </c>
      <c r="AH1637" s="68">
        <v>0</v>
      </c>
      <c r="AI1637" s="68">
        <v>0</v>
      </c>
      <c r="AJ1637" s="68">
        <v>0</v>
      </c>
      <c r="AK1637" s="68">
        <v>0</v>
      </c>
      <c r="AL1637" s="68">
        <v>0</v>
      </c>
      <c r="AM1637" s="68">
        <v>0</v>
      </c>
      <c r="AN1637" s="68">
        <v>0</v>
      </c>
      <c r="AO1637" s="68">
        <v>0</v>
      </c>
      <c r="AP1637" s="68" t="s">
        <v>1725</v>
      </c>
      <c r="AQ1637" s="68">
        <v>1</v>
      </c>
      <c r="AR1637" s="68" t="s">
        <v>1726</v>
      </c>
      <c r="AS1637" s="68">
        <v>0</v>
      </c>
      <c r="AT1637" s="68">
        <v>8</v>
      </c>
      <c r="AU1637" s="68">
        <v>0</v>
      </c>
      <c r="AV1637" s="86">
        <v>5</v>
      </c>
      <c r="AW1637" s="86" t="s">
        <v>8723</v>
      </c>
      <c r="AX1637" s="1">
        <v>47</v>
      </c>
      <c r="AY1637" s="1">
        <v>47</v>
      </c>
      <c r="AZ1637" s="68">
        <v>0</v>
      </c>
      <c r="BA1637" s="68">
        <v>3</v>
      </c>
      <c r="EQ1637" s="68">
        <v>11250016</v>
      </c>
      <c r="ER1637" s="175">
        <v>2</v>
      </c>
      <c r="ES1637" s="68">
        <v>650</v>
      </c>
      <c r="ET1637" s="68">
        <v>16</v>
      </c>
      <c r="EU1637" s="68">
        <v>0</v>
      </c>
      <c r="EV1637" s="68">
        <v>150016</v>
      </c>
      <c r="EW1637" s="68" t="s">
        <v>2654</v>
      </c>
      <c r="EX1637" s="68" t="str">
        <f t="shared" si="58"/>
        <v>중형</v>
      </c>
      <c r="GE1637" s="68">
        <v>48006</v>
      </c>
      <c r="GF1637" s="68" t="s">
        <v>4160</v>
      </c>
    </row>
    <row r="1638" spans="6:188" x14ac:dyDescent="0.3">
      <c r="F1638" s="68">
        <v>90046</v>
      </c>
      <c r="G1638" s="68">
        <v>10</v>
      </c>
      <c r="H1638" s="68">
        <v>190046</v>
      </c>
      <c r="I1638" s="68">
        <v>290046</v>
      </c>
      <c r="J1638" s="68" t="s">
        <v>872</v>
      </c>
      <c r="K1638" s="68" t="s">
        <v>873</v>
      </c>
      <c r="L1638" s="68">
        <v>0</v>
      </c>
      <c r="M1638" s="68">
        <v>0</v>
      </c>
      <c r="N1638" s="68">
        <v>0</v>
      </c>
      <c r="O1638" s="68">
        <v>0</v>
      </c>
      <c r="P1638" s="68">
        <v>0</v>
      </c>
      <c r="Q1638" s="68">
        <v>0</v>
      </c>
      <c r="R1638" s="68">
        <v>4</v>
      </c>
      <c r="S1638" s="68">
        <v>0</v>
      </c>
      <c r="T1638" s="68">
        <v>0</v>
      </c>
      <c r="U1638" s="68">
        <v>0</v>
      </c>
      <c r="V1638" s="68">
        <v>0</v>
      </c>
      <c r="W1638" s="68">
        <v>0</v>
      </c>
      <c r="X1638" s="68">
        <v>0</v>
      </c>
      <c r="Y1638" s="68">
        <v>0</v>
      </c>
      <c r="Z1638" s="68">
        <v>0</v>
      </c>
      <c r="AA1638" s="68">
        <v>0</v>
      </c>
      <c r="AB1638" s="68">
        <v>0</v>
      </c>
      <c r="AC1638" s="68">
        <v>0</v>
      </c>
      <c r="AD1638" s="68">
        <v>0</v>
      </c>
      <c r="AE1638" s="68">
        <v>0</v>
      </c>
      <c r="AF1638" s="68">
        <v>0</v>
      </c>
      <c r="AG1638" s="68">
        <v>0</v>
      </c>
      <c r="AH1638" s="68">
        <v>0</v>
      </c>
      <c r="AI1638" s="68">
        <v>0</v>
      </c>
      <c r="AJ1638" s="68">
        <v>0</v>
      </c>
      <c r="AK1638" s="68">
        <v>0</v>
      </c>
      <c r="AL1638" s="68">
        <v>0</v>
      </c>
      <c r="AM1638" s="68">
        <v>0</v>
      </c>
      <c r="AN1638" s="68">
        <v>0</v>
      </c>
      <c r="AO1638" s="68">
        <v>0</v>
      </c>
      <c r="AP1638" s="68" t="s">
        <v>1727</v>
      </c>
      <c r="AQ1638" s="68">
        <v>1</v>
      </c>
      <c r="AR1638" s="68" t="s">
        <v>1728</v>
      </c>
      <c r="AS1638" s="68">
        <v>0</v>
      </c>
      <c r="AT1638" s="68">
        <v>8</v>
      </c>
      <c r="AU1638" s="68">
        <v>0</v>
      </c>
      <c r="AV1638" s="86">
        <v>5</v>
      </c>
      <c r="AW1638" s="86" t="s">
        <v>8723</v>
      </c>
      <c r="AX1638" s="1">
        <v>48</v>
      </c>
      <c r="AY1638" s="1">
        <v>48</v>
      </c>
      <c r="AZ1638" s="68">
        <v>0</v>
      </c>
      <c r="BA1638" s="68">
        <v>3</v>
      </c>
      <c r="EQ1638" s="68">
        <v>20150016</v>
      </c>
      <c r="ER1638" s="175">
        <v>2</v>
      </c>
      <c r="ES1638" s="68">
        <v>650</v>
      </c>
      <c r="ET1638" s="68">
        <v>16</v>
      </c>
      <c r="EU1638" s="68">
        <v>0</v>
      </c>
      <c r="EV1638" s="68">
        <v>150016</v>
      </c>
      <c r="EW1638" s="68" t="s">
        <v>2654</v>
      </c>
      <c r="EX1638" s="68" t="str">
        <f t="shared" si="58"/>
        <v>중형</v>
      </c>
      <c r="GE1638" s="68">
        <v>48007</v>
      </c>
      <c r="GF1638" s="68" t="s">
        <v>4161</v>
      </c>
    </row>
    <row r="1639" spans="6:188" x14ac:dyDescent="0.3">
      <c r="F1639" s="68">
        <v>90047</v>
      </c>
      <c r="G1639" s="68">
        <v>10</v>
      </c>
      <c r="H1639" s="68">
        <v>190047</v>
      </c>
      <c r="I1639" s="68">
        <v>290047</v>
      </c>
      <c r="J1639" s="68" t="s">
        <v>874</v>
      </c>
      <c r="K1639" s="68" t="s">
        <v>875</v>
      </c>
      <c r="L1639" s="68">
        <v>0</v>
      </c>
      <c r="M1639" s="68">
        <v>0</v>
      </c>
      <c r="N1639" s="68">
        <v>0</v>
      </c>
      <c r="O1639" s="68">
        <v>0</v>
      </c>
      <c r="P1639" s="68">
        <v>0</v>
      </c>
      <c r="Q1639" s="68">
        <v>0</v>
      </c>
      <c r="R1639" s="68">
        <v>4</v>
      </c>
      <c r="S1639" s="68">
        <v>0</v>
      </c>
      <c r="T1639" s="68">
        <v>0</v>
      </c>
      <c r="U1639" s="68">
        <v>0</v>
      </c>
      <c r="V1639" s="68">
        <v>0</v>
      </c>
      <c r="W1639" s="68">
        <v>0</v>
      </c>
      <c r="X1639" s="68">
        <v>0</v>
      </c>
      <c r="Y1639" s="68">
        <v>0</v>
      </c>
      <c r="Z1639" s="68">
        <v>0</v>
      </c>
      <c r="AA1639" s="68">
        <v>0</v>
      </c>
      <c r="AB1639" s="68">
        <v>0</v>
      </c>
      <c r="AC1639" s="68">
        <v>0</v>
      </c>
      <c r="AD1639" s="68">
        <v>0</v>
      </c>
      <c r="AE1639" s="68">
        <v>0</v>
      </c>
      <c r="AF1639" s="68">
        <v>0</v>
      </c>
      <c r="AG1639" s="68">
        <v>0</v>
      </c>
      <c r="AH1639" s="68">
        <v>0</v>
      </c>
      <c r="AI1639" s="68">
        <v>0</v>
      </c>
      <c r="AJ1639" s="68">
        <v>0</v>
      </c>
      <c r="AK1639" s="68">
        <v>0</v>
      </c>
      <c r="AL1639" s="68">
        <v>0</v>
      </c>
      <c r="AM1639" s="68">
        <v>0</v>
      </c>
      <c r="AN1639" s="68">
        <v>0</v>
      </c>
      <c r="AO1639" s="68">
        <v>0</v>
      </c>
      <c r="AP1639" s="68" t="s">
        <v>1729</v>
      </c>
      <c r="AQ1639" s="68">
        <v>1</v>
      </c>
      <c r="AR1639" s="68" t="s">
        <v>10105</v>
      </c>
      <c r="AS1639" s="68">
        <v>0</v>
      </c>
      <c r="AT1639" s="68">
        <v>8</v>
      </c>
      <c r="AU1639" s="68">
        <v>0</v>
      </c>
      <c r="AV1639" s="86">
        <v>5</v>
      </c>
      <c r="AW1639" s="86" t="s">
        <v>8723</v>
      </c>
      <c r="AX1639" s="1">
        <v>49</v>
      </c>
      <c r="AY1639" s="1">
        <v>49</v>
      </c>
      <c r="AZ1639" s="68">
        <v>0</v>
      </c>
      <c r="BA1639" s="68">
        <v>3</v>
      </c>
      <c r="EQ1639" s="68">
        <v>20250016</v>
      </c>
      <c r="ER1639" s="175">
        <v>2</v>
      </c>
      <c r="ES1639" s="68">
        <v>650</v>
      </c>
      <c r="ET1639" s="68">
        <v>16</v>
      </c>
      <c r="EU1639" s="68">
        <v>0</v>
      </c>
      <c r="EV1639" s="68">
        <v>150016</v>
      </c>
      <c r="EW1639" s="68" t="s">
        <v>2654</v>
      </c>
      <c r="EX1639" s="68" t="str">
        <f t="shared" si="58"/>
        <v>중형</v>
      </c>
      <c r="GE1639" s="68">
        <v>48008</v>
      </c>
      <c r="GF1639" s="68" t="s">
        <v>4162</v>
      </c>
    </row>
    <row r="1640" spans="6:188" x14ac:dyDescent="0.3">
      <c r="F1640" s="68">
        <v>90048</v>
      </c>
      <c r="G1640" s="68">
        <v>10</v>
      </c>
      <c r="H1640" s="68">
        <v>190048</v>
      </c>
      <c r="I1640" s="68">
        <v>290048</v>
      </c>
      <c r="J1640" s="68" t="s">
        <v>877</v>
      </c>
      <c r="K1640" s="68" t="s">
        <v>878</v>
      </c>
      <c r="L1640" s="68">
        <v>0</v>
      </c>
      <c r="M1640" s="68">
        <v>0</v>
      </c>
      <c r="N1640" s="68">
        <v>0</v>
      </c>
      <c r="O1640" s="68">
        <v>0</v>
      </c>
      <c r="P1640" s="68">
        <v>0</v>
      </c>
      <c r="Q1640" s="68">
        <v>0</v>
      </c>
      <c r="R1640" s="68">
        <v>4</v>
      </c>
      <c r="S1640" s="68">
        <v>0</v>
      </c>
      <c r="T1640" s="68">
        <v>0</v>
      </c>
      <c r="U1640" s="68">
        <v>0</v>
      </c>
      <c r="V1640" s="68">
        <v>0</v>
      </c>
      <c r="W1640" s="68">
        <v>0</v>
      </c>
      <c r="X1640" s="68">
        <v>0</v>
      </c>
      <c r="Y1640" s="68">
        <v>0</v>
      </c>
      <c r="Z1640" s="68">
        <v>0</v>
      </c>
      <c r="AA1640" s="68">
        <v>0</v>
      </c>
      <c r="AB1640" s="68">
        <v>0</v>
      </c>
      <c r="AC1640" s="68">
        <v>0</v>
      </c>
      <c r="AD1640" s="68">
        <v>0</v>
      </c>
      <c r="AE1640" s="68">
        <v>0</v>
      </c>
      <c r="AF1640" s="68">
        <v>0</v>
      </c>
      <c r="AG1640" s="68">
        <v>0</v>
      </c>
      <c r="AH1640" s="68">
        <v>0</v>
      </c>
      <c r="AI1640" s="68">
        <v>0</v>
      </c>
      <c r="AJ1640" s="68">
        <v>0</v>
      </c>
      <c r="AK1640" s="68">
        <v>0</v>
      </c>
      <c r="AL1640" s="68">
        <v>0</v>
      </c>
      <c r="AM1640" s="68">
        <v>0</v>
      </c>
      <c r="AN1640" s="68">
        <v>0</v>
      </c>
      <c r="AO1640" s="68">
        <v>0</v>
      </c>
      <c r="AP1640" s="68" t="s">
        <v>1730</v>
      </c>
      <c r="AQ1640" s="68">
        <v>1</v>
      </c>
      <c r="AR1640" s="68" t="s">
        <v>2509</v>
      </c>
      <c r="AS1640" s="68">
        <v>0</v>
      </c>
      <c r="AT1640" s="68">
        <v>8</v>
      </c>
      <c r="AU1640" s="68">
        <v>0</v>
      </c>
      <c r="AV1640" s="86">
        <v>5</v>
      </c>
      <c r="AW1640" s="86" t="s">
        <v>8723</v>
      </c>
      <c r="AX1640" s="1">
        <v>50</v>
      </c>
      <c r="AY1640" s="1">
        <v>50</v>
      </c>
      <c r="AZ1640" s="68">
        <v>0</v>
      </c>
      <c r="BA1640" s="68">
        <v>3</v>
      </c>
      <c r="EQ1640" s="68">
        <v>20350016</v>
      </c>
      <c r="ER1640" s="175">
        <v>2</v>
      </c>
      <c r="ES1640" s="68">
        <v>650</v>
      </c>
      <c r="ET1640" s="68">
        <v>16</v>
      </c>
      <c r="EU1640" s="68">
        <v>0</v>
      </c>
      <c r="EV1640" s="68">
        <v>150016</v>
      </c>
      <c r="EW1640" s="68" t="s">
        <v>2654</v>
      </c>
      <c r="EX1640" s="68" t="str">
        <f t="shared" si="58"/>
        <v>중형</v>
      </c>
      <c r="GE1640" s="68">
        <v>48100</v>
      </c>
      <c r="GF1640" s="68" t="s">
        <v>4785</v>
      </c>
    </row>
    <row r="1641" spans="6:188" x14ac:dyDescent="0.3">
      <c r="F1641" s="68">
        <v>90049</v>
      </c>
      <c r="G1641" s="68">
        <v>10</v>
      </c>
      <c r="H1641" s="68">
        <v>190049</v>
      </c>
      <c r="I1641" s="68">
        <v>290049</v>
      </c>
      <c r="J1641" s="68" t="s">
        <v>879</v>
      </c>
      <c r="K1641" s="68" t="s">
        <v>880</v>
      </c>
      <c r="L1641" s="68">
        <v>0</v>
      </c>
      <c r="M1641" s="68">
        <v>0</v>
      </c>
      <c r="N1641" s="68">
        <v>0</v>
      </c>
      <c r="O1641" s="68">
        <v>0</v>
      </c>
      <c r="P1641" s="68">
        <v>0</v>
      </c>
      <c r="Q1641" s="68">
        <v>0</v>
      </c>
      <c r="R1641" s="68">
        <v>4</v>
      </c>
      <c r="S1641" s="68">
        <v>0</v>
      </c>
      <c r="T1641" s="68">
        <v>0</v>
      </c>
      <c r="U1641" s="68">
        <v>0</v>
      </c>
      <c r="V1641" s="68">
        <v>0</v>
      </c>
      <c r="W1641" s="68">
        <v>0</v>
      </c>
      <c r="X1641" s="68">
        <v>0</v>
      </c>
      <c r="Y1641" s="68">
        <v>0</v>
      </c>
      <c r="Z1641" s="68">
        <v>0</v>
      </c>
      <c r="AA1641" s="68">
        <v>0</v>
      </c>
      <c r="AB1641" s="68">
        <v>0</v>
      </c>
      <c r="AC1641" s="68">
        <v>0</v>
      </c>
      <c r="AD1641" s="68">
        <v>0</v>
      </c>
      <c r="AE1641" s="68">
        <v>0</v>
      </c>
      <c r="AF1641" s="68">
        <v>0</v>
      </c>
      <c r="AG1641" s="68">
        <v>0</v>
      </c>
      <c r="AH1641" s="68">
        <v>0</v>
      </c>
      <c r="AI1641" s="68">
        <v>0</v>
      </c>
      <c r="AJ1641" s="68">
        <v>0</v>
      </c>
      <c r="AK1641" s="68">
        <v>0</v>
      </c>
      <c r="AL1641" s="68">
        <v>0</v>
      </c>
      <c r="AM1641" s="68">
        <v>0</v>
      </c>
      <c r="AN1641" s="68">
        <v>0</v>
      </c>
      <c r="AO1641" s="68">
        <v>0</v>
      </c>
      <c r="AP1641" s="68" t="s">
        <v>1731</v>
      </c>
      <c r="AQ1641" s="68">
        <v>1</v>
      </c>
      <c r="AR1641" s="68" t="s">
        <v>2510</v>
      </c>
      <c r="AS1641" s="68">
        <v>0</v>
      </c>
      <c r="AT1641" s="68">
        <v>8</v>
      </c>
      <c r="AU1641" s="68">
        <v>0</v>
      </c>
      <c r="AV1641" s="86">
        <v>5</v>
      </c>
      <c r="AW1641" s="86" t="s">
        <v>8723</v>
      </c>
      <c r="AX1641" s="1">
        <v>51</v>
      </c>
      <c r="AY1641" s="1">
        <v>51</v>
      </c>
      <c r="AZ1641" s="68">
        <v>0</v>
      </c>
      <c r="BA1641" s="68">
        <v>3</v>
      </c>
      <c r="EQ1641" s="68">
        <v>20450016</v>
      </c>
      <c r="ER1641" s="175">
        <v>2</v>
      </c>
      <c r="ES1641" s="68">
        <v>650</v>
      </c>
      <c r="ET1641" s="68">
        <v>16</v>
      </c>
      <c r="EU1641" s="68">
        <v>0</v>
      </c>
      <c r="EV1641" s="68">
        <v>150016</v>
      </c>
      <c r="EW1641" s="68" t="s">
        <v>2654</v>
      </c>
      <c r="EX1641" s="68" t="str">
        <f t="shared" si="58"/>
        <v>중형</v>
      </c>
      <c r="GE1641" s="68">
        <v>48200</v>
      </c>
      <c r="GF1641" s="68" t="s">
        <v>3152</v>
      </c>
    </row>
    <row r="1642" spans="6:188" x14ac:dyDescent="0.3">
      <c r="F1642" s="68">
        <v>90050</v>
      </c>
      <c r="G1642" s="68">
        <v>10</v>
      </c>
      <c r="H1642" s="68">
        <v>190050</v>
      </c>
      <c r="I1642" s="68">
        <v>290050</v>
      </c>
      <c r="J1642" s="68" t="s">
        <v>881</v>
      </c>
      <c r="K1642" s="68" t="s">
        <v>882</v>
      </c>
      <c r="L1642" s="68">
        <v>0</v>
      </c>
      <c r="M1642" s="68">
        <v>0</v>
      </c>
      <c r="N1642" s="68">
        <v>0</v>
      </c>
      <c r="O1642" s="68">
        <v>0</v>
      </c>
      <c r="P1642" s="68">
        <v>0</v>
      </c>
      <c r="Q1642" s="68">
        <v>0</v>
      </c>
      <c r="R1642" s="68">
        <v>4</v>
      </c>
      <c r="S1642" s="68">
        <v>0</v>
      </c>
      <c r="T1642" s="68">
        <v>0</v>
      </c>
      <c r="U1642" s="68">
        <v>0</v>
      </c>
      <c r="V1642" s="68">
        <v>0</v>
      </c>
      <c r="W1642" s="68">
        <v>0</v>
      </c>
      <c r="X1642" s="68">
        <v>0</v>
      </c>
      <c r="Y1642" s="68">
        <v>0</v>
      </c>
      <c r="Z1642" s="68">
        <v>0</v>
      </c>
      <c r="AA1642" s="68">
        <v>0</v>
      </c>
      <c r="AB1642" s="68">
        <v>0</v>
      </c>
      <c r="AC1642" s="68">
        <v>0</v>
      </c>
      <c r="AD1642" s="68">
        <v>0</v>
      </c>
      <c r="AE1642" s="68">
        <v>0</v>
      </c>
      <c r="AF1642" s="68">
        <v>0</v>
      </c>
      <c r="AG1642" s="68">
        <v>0</v>
      </c>
      <c r="AH1642" s="68">
        <v>0</v>
      </c>
      <c r="AI1642" s="68">
        <v>0</v>
      </c>
      <c r="AJ1642" s="68">
        <v>0</v>
      </c>
      <c r="AK1642" s="68">
        <v>0</v>
      </c>
      <c r="AL1642" s="68">
        <v>0</v>
      </c>
      <c r="AM1642" s="68">
        <v>0</v>
      </c>
      <c r="AN1642" s="68">
        <v>0</v>
      </c>
      <c r="AO1642" s="68">
        <v>0</v>
      </c>
      <c r="AP1642" s="68" t="s">
        <v>883</v>
      </c>
      <c r="AQ1642" s="68">
        <v>1</v>
      </c>
      <c r="AR1642" s="68" t="s">
        <v>2511</v>
      </c>
      <c r="AS1642" s="68">
        <v>0</v>
      </c>
      <c r="AT1642" s="68">
        <v>8</v>
      </c>
      <c r="AU1642" s="68">
        <v>0</v>
      </c>
      <c r="AV1642" s="86">
        <v>5</v>
      </c>
      <c r="AW1642" s="86" t="s">
        <v>8723</v>
      </c>
      <c r="AX1642" s="1">
        <v>52</v>
      </c>
      <c r="AY1642" s="1">
        <v>52</v>
      </c>
      <c r="AZ1642" s="68">
        <v>0</v>
      </c>
      <c r="BA1642" s="68">
        <v>3</v>
      </c>
      <c r="EQ1642" s="68">
        <v>20550016</v>
      </c>
      <c r="ER1642" s="175">
        <v>2</v>
      </c>
      <c r="ES1642" s="68">
        <v>650</v>
      </c>
      <c r="ET1642" s="68">
        <v>16</v>
      </c>
      <c r="EU1642" s="68">
        <v>0</v>
      </c>
      <c r="EV1642" s="68">
        <v>150016</v>
      </c>
      <c r="EW1642" s="68" t="s">
        <v>2654</v>
      </c>
      <c r="EX1642" s="68" t="str">
        <f t="shared" si="58"/>
        <v>중형</v>
      </c>
      <c r="GE1642" s="68">
        <v>48201</v>
      </c>
      <c r="GF1642" s="68" t="s">
        <v>4072</v>
      </c>
    </row>
    <row r="1643" spans="6:188" x14ac:dyDescent="0.3">
      <c r="F1643" s="68">
        <v>90051</v>
      </c>
      <c r="G1643" s="68">
        <v>10</v>
      </c>
      <c r="H1643" s="68">
        <v>190051</v>
      </c>
      <c r="I1643" s="68">
        <v>290051</v>
      </c>
      <c r="J1643" s="68" t="s">
        <v>884</v>
      </c>
      <c r="K1643" s="68" t="s">
        <v>885</v>
      </c>
      <c r="L1643" s="68">
        <v>0</v>
      </c>
      <c r="M1643" s="68">
        <v>0</v>
      </c>
      <c r="N1643" s="68">
        <v>0</v>
      </c>
      <c r="O1643" s="68">
        <v>0</v>
      </c>
      <c r="P1643" s="68">
        <v>0</v>
      </c>
      <c r="Q1643" s="68">
        <v>0</v>
      </c>
      <c r="R1643" s="68">
        <v>4</v>
      </c>
      <c r="S1643" s="68">
        <v>0</v>
      </c>
      <c r="T1643" s="68">
        <v>0</v>
      </c>
      <c r="U1643" s="68">
        <v>0</v>
      </c>
      <c r="V1643" s="68">
        <v>0</v>
      </c>
      <c r="W1643" s="68">
        <v>0</v>
      </c>
      <c r="X1643" s="68">
        <v>0</v>
      </c>
      <c r="Y1643" s="68">
        <v>0</v>
      </c>
      <c r="Z1643" s="68">
        <v>0</v>
      </c>
      <c r="AA1643" s="68">
        <v>0</v>
      </c>
      <c r="AB1643" s="68">
        <v>0</v>
      </c>
      <c r="AC1643" s="68">
        <v>0</v>
      </c>
      <c r="AD1643" s="68">
        <v>0</v>
      </c>
      <c r="AE1643" s="68">
        <v>0</v>
      </c>
      <c r="AF1643" s="68">
        <v>0</v>
      </c>
      <c r="AG1643" s="68">
        <v>0</v>
      </c>
      <c r="AH1643" s="68">
        <v>0</v>
      </c>
      <c r="AI1643" s="68">
        <v>0</v>
      </c>
      <c r="AJ1643" s="68">
        <v>0</v>
      </c>
      <c r="AK1643" s="68">
        <v>0</v>
      </c>
      <c r="AL1643" s="68">
        <v>0</v>
      </c>
      <c r="AM1643" s="68">
        <v>0</v>
      </c>
      <c r="AN1643" s="68">
        <v>0</v>
      </c>
      <c r="AO1643" s="68">
        <v>0</v>
      </c>
      <c r="AP1643" s="68" t="s">
        <v>886</v>
      </c>
      <c r="AQ1643" s="68">
        <v>1</v>
      </c>
      <c r="AR1643" s="68" t="s">
        <v>2512</v>
      </c>
      <c r="AS1643" s="68">
        <v>0</v>
      </c>
      <c r="AT1643" s="68">
        <v>8</v>
      </c>
      <c r="AU1643" s="68">
        <v>0</v>
      </c>
      <c r="AV1643" s="86">
        <v>5</v>
      </c>
      <c r="AW1643" s="86" t="s">
        <v>8723</v>
      </c>
      <c r="AX1643" s="1">
        <v>53</v>
      </c>
      <c r="AY1643" s="1">
        <v>53</v>
      </c>
      <c r="AZ1643" s="68">
        <v>0</v>
      </c>
      <c r="BA1643" s="68">
        <v>3</v>
      </c>
      <c r="EQ1643" s="68">
        <v>20650016</v>
      </c>
      <c r="ER1643" s="175">
        <v>2</v>
      </c>
      <c r="ES1643" s="68">
        <v>650</v>
      </c>
      <c r="ET1643" s="68">
        <v>16</v>
      </c>
      <c r="EU1643" s="68">
        <v>0</v>
      </c>
      <c r="EV1643" s="68">
        <v>150016</v>
      </c>
      <c r="EW1643" s="68" t="s">
        <v>2654</v>
      </c>
      <c r="EX1643" s="68" t="str">
        <f t="shared" si="58"/>
        <v>중형</v>
      </c>
      <c r="GE1643" s="68">
        <v>48202</v>
      </c>
      <c r="GF1643" s="68" t="s">
        <v>5159</v>
      </c>
    </row>
    <row r="1644" spans="6:188" x14ac:dyDescent="0.3">
      <c r="F1644" s="68">
        <v>90052</v>
      </c>
      <c r="G1644" s="68">
        <v>10</v>
      </c>
      <c r="H1644" s="68">
        <v>190052</v>
      </c>
      <c r="I1644" s="68">
        <v>290052</v>
      </c>
      <c r="J1644" s="68" t="s">
        <v>887</v>
      </c>
      <c r="K1644" s="68" t="s">
        <v>888</v>
      </c>
      <c r="L1644" s="68">
        <v>0</v>
      </c>
      <c r="M1644" s="68">
        <v>0</v>
      </c>
      <c r="N1644" s="68">
        <v>0</v>
      </c>
      <c r="O1644" s="68">
        <v>0</v>
      </c>
      <c r="P1644" s="68">
        <v>0</v>
      </c>
      <c r="Q1644" s="68">
        <v>0</v>
      </c>
      <c r="R1644" s="68">
        <v>4</v>
      </c>
      <c r="S1644" s="68">
        <v>0</v>
      </c>
      <c r="T1644" s="68">
        <v>0</v>
      </c>
      <c r="U1644" s="68">
        <v>0</v>
      </c>
      <c r="V1644" s="68">
        <v>0</v>
      </c>
      <c r="W1644" s="68">
        <v>0</v>
      </c>
      <c r="X1644" s="68">
        <v>0</v>
      </c>
      <c r="Y1644" s="68">
        <v>0</v>
      </c>
      <c r="Z1644" s="68">
        <v>0</v>
      </c>
      <c r="AA1644" s="68">
        <v>0</v>
      </c>
      <c r="AB1644" s="68">
        <v>0</v>
      </c>
      <c r="AC1644" s="68">
        <v>0</v>
      </c>
      <c r="AD1644" s="68">
        <v>0</v>
      </c>
      <c r="AE1644" s="68">
        <v>0</v>
      </c>
      <c r="AF1644" s="68">
        <v>0</v>
      </c>
      <c r="AG1644" s="68">
        <v>0</v>
      </c>
      <c r="AH1644" s="68">
        <v>0</v>
      </c>
      <c r="AI1644" s="68">
        <v>0</v>
      </c>
      <c r="AJ1644" s="68">
        <v>0</v>
      </c>
      <c r="AK1644" s="68">
        <v>0</v>
      </c>
      <c r="AL1644" s="68">
        <v>0</v>
      </c>
      <c r="AM1644" s="68">
        <v>0</v>
      </c>
      <c r="AN1644" s="68">
        <v>0</v>
      </c>
      <c r="AO1644" s="68">
        <v>0</v>
      </c>
      <c r="AP1644" s="68" t="s">
        <v>1732</v>
      </c>
      <c r="AQ1644" s="68">
        <v>1</v>
      </c>
      <c r="AR1644" s="68" t="s">
        <v>2513</v>
      </c>
      <c r="AS1644" s="68">
        <v>0</v>
      </c>
      <c r="AT1644" s="68">
        <v>8</v>
      </c>
      <c r="AU1644" s="68">
        <v>0</v>
      </c>
      <c r="AV1644" s="86">
        <v>5</v>
      </c>
      <c r="AW1644" s="86" t="s">
        <v>8723</v>
      </c>
      <c r="AX1644" s="1">
        <v>54</v>
      </c>
      <c r="AY1644" s="1">
        <v>54</v>
      </c>
      <c r="AZ1644" s="68">
        <v>0</v>
      </c>
      <c r="BA1644" s="68">
        <v>3</v>
      </c>
      <c r="EQ1644" s="68">
        <v>20750016</v>
      </c>
      <c r="ER1644" s="175">
        <v>2</v>
      </c>
      <c r="ES1644" s="68">
        <v>650</v>
      </c>
      <c r="ET1644" s="68">
        <v>16</v>
      </c>
      <c r="EU1644" s="68">
        <v>0</v>
      </c>
      <c r="EV1644" s="68">
        <v>150016</v>
      </c>
      <c r="EW1644" s="68" t="s">
        <v>2654</v>
      </c>
      <c r="EX1644" s="68" t="str">
        <f t="shared" si="58"/>
        <v>중형</v>
      </c>
      <c r="GE1644" s="68">
        <v>48203</v>
      </c>
      <c r="GF1644" s="68" t="s">
        <v>5160</v>
      </c>
    </row>
    <row r="1645" spans="6:188" x14ac:dyDescent="0.3">
      <c r="F1645" s="68">
        <v>90053</v>
      </c>
      <c r="G1645" s="68">
        <v>10</v>
      </c>
      <c r="H1645" s="68">
        <v>190053</v>
      </c>
      <c r="I1645" s="68">
        <v>290053</v>
      </c>
      <c r="J1645" s="68" t="s">
        <v>889</v>
      </c>
      <c r="K1645" s="68" t="s">
        <v>890</v>
      </c>
      <c r="L1645" s="68">
        <v>0</v>
      </c>
      <c r="M1645" s="68">
        <v>0</v>
      </c>
      <c r="N1645" s="68">
        <v>0</v>
      </c>
      <c r="O1645" s="68">
        <v>0</v>
      </c>
      <c r="P1645" s="68">
        <v>0</v>
      </c>
      <c r="Q1645" s="68">
        <v>0</v>
      </c>
      <c r="R1645" s="68">
        <v>4</v>
      </c>
      <c r="S1645" s="68">
        <v>0</v>
      </c>
      <c r="T1645" s="68">
        <v>0</v>
      </c>
      <c r="U1645" s="68">
        <v>0</v>
      </c>
      <c r="V1645" s="68">
        <v>0</v>
      </c>
      <c r="W1645" s="68">
        <v>0</v>
      </c>
      <c r="X1645" s="68">
        <v>0</v>
      </c>
      <c r="Y1645" s="68">
        <v>0</v>
      </c>
      <c r="Z1645" s="68">
        <v>0</v>
      </c>
      <c r="AA1645" s="68">
        <v>0</v>
      </c>
      <c r="AB1645" s="68">
        <v>0</v>
      </c>
      <c r="AC1645" s="68">
        <v>0</v>
      </c>
      <c r="AD1645" s="68">
        <v>0</v>
      </c>
      <c r="AE1645" s="68">
        <v>0</v>
      </c>
      <c r="AF1645" s="68">
        <v>0</v>
      </c>
      <c r="AG1645" s="68">
        <v>0</v>
      </c>
      <c r="AH1645" s="68">
        <v>0</v>
      </c>
      <c r="AI1645" s="68">
        <v>0</v>
      </c>
      <c r="AJ1645" s="68">
        <v>0</v>
      </c>
      <c r="AK1645" s="68">
        <v>0</v>
      </c>
      <c r="AL1645" s="68">
        <v>0</v>
      </c>
      <c r="AM1645" s="68">
        <v>0</v>
      </c>
      <c r="AN1645" s="68">
        <v>0</v>
      </c>
      <c r="AO1645" s="68">
        <v>0</v>
      </c>
      <c r="AP1645" s="68" t="s">
        <v>1733</v>
      </c>
      <c r="AQ1645" s="68">
        <v>1</v>
      </c>
      <c r="AR1645" s="68" t="s">
        <v>1734</v>
      </c>
      <c r="AS1645" s="68">
        <v>0</v>
      </c>
      <c r="AT1645" s="68">
        <v>8</v>
      </c>
      <c r="AU1645" s="68">
        <v>0</v>
      </c>
      <c r="AV1645" s="86">
        <v>5</v>
      </c>
      <c r="AW1645" s="86" t="s">
        <v>8723</v>
      </c>
      <c r="AX1645" s="1">
        <v>55</v>
      </c>
      <c r="AY1645" s="1">
        <v>55</v>
      </c>
      <c r="AZ1645" s="68">
        <v>0</v>
      </c>
      <c r="BA1645" s="68">
        <v>3</v>
      </c>
      <c r="EQ1645" s="68">
        <v>20850016</v>
      </c>
      <c r="ER1645" s="175">
        <v>2</v>
      </c>
      <c r="ES1645" s="68">
        <v>650</v>
      </c>
      <c r="ET1645" s="68">
        <v>16</v>
      </c>
      <c r="EU1645" s="68">
        <v>0</v>
      </c>
      <c r="EV1645" s="68">
        <v>150016</v>
      </c>
      <c r="EW1645" s="68" t="s">
        <v>2654</v>
      </c>
      <c r="EX1645" s="68" t="str">
        <f t="shared" si="58"/>
        <v>중형</v>
      </c>
      <c r="GE1645" s="68">
        <v>48204</v>
      </c>
      <c r="GF1645" s="68" t="s">
        <v>5088</v>
      </c>
    </row>
    <row r="1646" spans="6:188" x14ac:dyDescent="0.3">
      <c r="F1646" s="68">
        <v>90054</v>
      </c>
      <c r="G1646" s="68">
        <v>10</v>
      </c>
      <c r="H1646" s="68">
        <v>190054</v>
      </c>
      <c r="I1646" s="68">
        <v>290054</v>
      </c>
      <c r="J1646" s="68" t="s">
        <v>891</v>
      </c>
      <c r="K1646" s="68" t="s">
        <v>892</v>
      </c>
      <c r="L1646" s="68">
        <v>0</v>
      </c>
      <c r="M1646" s="68">
        <v>0</v>
      </c>
      <c r="N1646" s="68">
        <v>0</v>
      </c>
      <c r="O1646" s="68">
        <v>0</v>
      </c>
      <c r="P1646" s="68">
        <v>0</v>
      </c>
      <c r="Q1646" s="68">
        <v>0</v>
      </c>
      <c r="R1646" s="68">
        <v>4</v>
      </c>
      <c r="S1646" s="68">
        <v>0</v>
      </c>
      <c r="T1646" s="68">
        <v>0</v>
      </c>
      <c r="U1646" s="68">
        <v>0</v>
      </c>
      <c r="V1646" s="68">
        <v>0</v>
      </c>
      <c r="W1646" s="68">
        <v>0</v>
      </c>
      <c r="X1646" s="68">
        <v>0</v>
      </c>
      <c r="Y1646" s="68">
        <v>0</v>
      </c>
      <c r="Z1646" s="68">
        <v>0</v>
      </c>
      <c r="AA1646" s="68">
        <v>0</v>
      </c>
      <c r="AB1646" s="68">
        <v>0</v>
      </c>
      <c r="AC1646" s="68">
        <v>0</v>
      </c>
      <c r="AD1646" s="68">
        <v>0</v>
      </c>
      <c r="AE1646" s="68">
        <v>0</v>
      </c>
      <c r="AF1646" s="68">
        <v>0</v>
      </c>
      <c r="AG1646" s="68">
        <v>0</v>
      </c>
      <c r="AH1646" s="68">
        <v>0</v>
      </c>
      <c r="AI1646" s="68">
        <v>0</v>
      </c>
      <c r="AJ1646" s="68">
        <v>0</v>
      </c>
      <c r="AK1646" s="68">
        <v>0</v>
      </c>
      <c r="AL1646" s="68">
        <v>0</v>
      </c>
      <c r="AM1646" s="68">
        <v>0</v>
      </c>
      <c r="AN1646" s="68">
        <v>0</v>
      </c>
      <c r="AO1646" s="68">
        <v>0</v>
      </c>
      <c r="AP1646" s="68" t="s">
        <v>1735</v>
      </c>
      <c r="AQ1646" s="68">
        <v>1</v>
      </c>
      <c r="AR1646" s="68" t="s">
        <v>1736</v>
      </c>
      <c r="AS1646" s="68">
        <v>0</v>
      </c>
      <c r="AT1646" s="68">
        <v>8</v>
      </c>
      <c r="AU1646" s="68">
        <v>0</v>
      </c>
      <c r="AV1646" s="86">
        <v>5</v>
      </c>
      <c r="AW1646" s="86" t="s">
        <v>8723</v>
      </c>
      <c r="AX1646" s="1">
        <v>56</v>
      </c>
      <c r="AY1646" s="1">
        <v>56</v>
      </c>
      <c r="AZ1646" s="68">
        <v>0</v>
      </c>
      <c r="BA1646" s="68">
        <v>3</v>
      </c>
      <c r="EQ1646" s="68">
        <v>20950016</v>
      </c>
      <c r="ER1646" s="175">
        <v>2</v>
      </c>
      <c r="ES1646" s="68">
        <v>650</v>
      </c>
      <c r="ET1646" s="68">
        <v>16</v>
      </c>
      <c r="EU1646" s="68">
        <v>0</v>
      </c>
      <c r="EV1646" s="68">
        <v>150016</v>
      </c>
      <c r="EW1646" s="68" t="s">
        <v>2654</v>
      </c>
      <c r="EX1646" s="68" t="str">
        <f t="shared" si="58"/>
        <v>중형</v>
      </c>
      <c r="GE1646" s="68">
        <v>48205</v>
      </c>
      <c r="GF1646" s="68" t="s">
        <v>5087</v>
      </c>
    </row>
    <row r="1647" spans="6:188" x14ac:dyDescent="0.3">
      <c r="F1647" s="68">
        <v>90055</v>
      </c>
      <c r="G1647" s="68">
        <v>10</v>
      </c>
      <c r="H1647" s="68">
        <v>190055</v>
      </c>
      <c r="I1647" s="68">
        <v>290055</v>
      </c>
      <c r="J1647" s="68" t="s">
        <v>893</v>
      </c>
      <c r="K1647" s="68" t="s">
        <v>894</v>
      </c>
      <c r="L1647" s="68">
        <v>0</v>
      </c>
      <c r="M1647" s="68">
        <v>0</v>
      </c>
      <c r="N1647" s="68">
        <v>0</v>
      </c>
      <c r="O1647" s="68">
        <v>0</v>
      </c>
      <c r="P1647" s="68">
        <v>0</v>
      </c>
      <c r="Q1647" s="68">
        <v>0</v>
      </c>
      <c r="R1647" s="68">
        <v>4</v>
      </c>
      <c r="S1647" s="68">
        <v>0</v>
      </c>
      <c r="T1647" s="68">
        <v>0</v>
      </c>
      <c r="U1647" s="68">
        <v>0</v>
      </c>
      <c r="V1647" s="68">
        <v>0</v>
      </c>
      <c r="W1647" s="68">
        <v>0</v>
      </c>
      <c r="X1647" s="68">
        <v>0</v>
      </c>
      <c r="Y1647" s="68">
        <v>0</v>
      </c>
      <c r="Z1647" s="68">
        <v>0</v>
      </c>
      <c r="AA1647" s="68">
        <v>0</v>
      </c>
      <c r="AB1647" s="68">
        <v>0</v>
      </c>
      <c r="AC1647" s="68">
        <v>0</v>
      </c>
      <c r="AD1647" s="68">
        <v>0</v>
      </c>
      <c r="AE1647" s="68">
        <v>0</v>
      </c>
      <c r="AF1647" s="68">
        <v>0</v>
      </c>
      <c r="AG1647" s="68">
        <v>0</v>
      </c>
      <c r="AH1647" s="68">
        <v>0</v>
      </c>
      <c r="AI1647" s="68">
        <v>0</v>
      </c>
      <c r="AJ1647" s="68">
        <v>0</v>
      </c>
      <c r="AK1647" s="68">
        <v>0</v>
      </c>
      <c r="AL1647" s="68">
        <v>0</v>
      </c>
      <c r="AM1647" s="68">
        <v>0</v>
      </c>
      <c r="AN1647" s="68">
        <v>0</v>
      </c>
      <c r="AO1647" s="68">
        <v>0</v>
      </c>
      <c r="AP1647" s="68" t="s">
        <v>1737</v>
      </c>
      <c r="AQ1647" s="68">
        <v>1</v>
      </c>
      <c r="AR1647" s="68" t="s">
        <v>1738</v>
      </c>
      <c r="AS1647" s="68">
        <v>0</v>
      </c>
      <c r="AT1647" s="68">
        <v>8</v>
      </c>
      <c r="AU1647" s="68">
        <v>0</v>
      </c>
      <c r="AV1647" s="86">
        <v>5</v>
      </c>
      <c r="AW1647" s="86" t="s">
        <v>8723</v>
      </c>
      <c r="AX1647" s="1">
        <v>57</v>
      </c>
      <c r="AY1647" s="1">
        <v>57</v>
      </c>
      <c r="AZ1647" s="68">
        <v>0</v>
      </c>
      <c r="BA1647" s="68">
        <v>3</v>
      </c>
      <c r="EQ1647" s="68">
        <v>21050016</v>
      </c>
      <c r="ER1647" s="175">
        <v>2</v>
      </c>
      <c r="ES1647" s="68">
        <v>650</v>
      </c>
      <c r="ET1647" s="68">
        <v>16</v>
      </c>
      <c r="EU1647" s="68">
        <v>0</v>
      </c>
      <c r="EV1647" s="68">
        <v>150016</v>
      </c>
      <c r="EW1647" s="68" t="s">
        <v>2654</v>
      </c>
      <c r="EX1647" s="68" t="str">
        <f t="shared" si="58"/>
        <v>중형</v>
      </c>
      <c r="GE1647" s="68">
        <v>48206</v>
      </c>
      <c r="GF1647" s="68" t="s">
        <v>5161</v>
      </c>
    </row>
    <row r="1648" spans="6:188" x14ac:dyDescent="0.3">
      <c r="F1648" s="68">
        <v>90056</v>
      </c>
      <c r="G1648" s="68">
        <v>10</v>
      </c>
      <c r="H1648" s="68">
        <v>190056</v>
      </c>
      <c r="I1648" s="68">
        <v>290056</v>
      </c>
      <c r="J1648" s="68" t="s">
        <v>895</v>
      </c>
      <c r="K1648" s="68" t="s">
        <v>896</v>
      </c>
      <c r="L1648" s="68">
        <v>0</v>
      </c>
      <c r="M1648" s="68">
        <v>0</v>
      </c>
      <c r="N1648" s="68">
        <v>0</v>
      </c>
      <c r="O1648" s="68">
        <v>0</v>
      </c>
      <c r="P1648" s="68">
        <v>0</v>
      </c>
      <c r="Q1648" s="68">
        <v>0</v>
      </c>
      <c r="R1648" s="68">
        <v>4</v>
      </c>
      <c r="S1648" s="68">
        <v>0</v>
      </c>
      <c r="T1648" s="68">
        <v>0</v>
      </c>
      <c r="U1648" s="68">
        <v>0</v>
      </c>
      <c r="V1648" s="68">
        <v>0</v>
      </c>
      <c r="W1648" s="68">
        <v>0</v>
      </c>
      <c r="X1648" s="68">
        <v>0</v>
      </c>
      <c r="Y1648" s="68">
        <v>0</v>
      </c>
      <c r="Z1648" s="68">
        <v>0</v>
      </c>
      <c r="AA1648" s="68">
        <v>0</v>
      </c>
      <c r="AB1648" s="68">
        <v>0</v>
      </c>
      <c r="AC1648" s="68">
        <v>0</v>
      </c>
      <c r="AD1648" s="68">
        <v>0</v>
      </c>
      <c r="AE1648" s="68">
        <v>0</v>
      </c>
      <c r="AF1648" s="68">
        <v>0</v>
      </c>
      <c r="AG1648" s="68">
        <v>0</v>
      </c>
      <c r="AH1648" s="68">
        <v>0</v>
      </c>
      <c r="AI1648" s="68">
        <v>0</v>
      </c>
      <c r="AJ1648" s="68">
        <v>0</v>
      </c>
      <c r="AK1648" s="68">
        <v>0</v>
      </c>
      <c r="AL1648" s="68">
        <v>0</v>
      </c>
      <c r="AM1648" s="68">
        <v>0</v>
      </c>
      <c r="AN1648" s="68">
        <v>0</v>
      </c>
      <c r="AO1648" s="68">
        <v>0</v>
      </c>
      <c r="AP1648" s="68" t="s">
        <v>1739</v>
      </c>
      <c r="AQ1648" s="68">
        <v>1</v>
      </c>
      <c r="AR1648" s="68" t="s">
        <v>1740</v>
      </c>
      <c r="AS1648" s="68">
        <v>0</v>
      </c>
      <c r="AT1648" s="68">
        <v>8</v>
      </c>
      <c r="AU1648" s="68">
        <v>0</v>
      </c>
      <c r="AV1648" s="86">
        <v>5</v>
      </c>
      <c r="AW1648" s="86" t="s">
        <v>8723</v>
      </c>
      <c r="AX1648" s="1">
        <v>58</v>
      </c>
      <c r="AY1648" s="1">
        <v>58</v>
      </c>
      <c r="AZ1648" s="68">
        <v>0</v>
      </c>
      <c r="BA1648" s="68">
        <v>3</v>
      </c>
      <c r="EQ1648" s="68">
        <v>21150016</v>
      </c>
      <c r="ER1648" s="175">
        <v>2</v>
      </c>
      <c r="ES1648" s="68">
        <v>650</v>
      </c>
      <c r="ET1648" s="68">
        <v>16</v>
      </c>
      <c r="EU1648" s="68">
        <v>0</v>
      </c>
      <c r="EV1648" s="68">
        <v>150016</v>
      </c>
      <c r="EW1648" s="68" t="s">
        <v>2654</v>
      </c>
      <c r="EX1648" s="68" t="str">
        <f t="shared" si="58"/>
        <v>중형</v>
      </c>
      <c r="GE1648" s="68">
        <v>48207</v>
      </c>
      <c r="GF1648" s="68" t="s">
        <v>4333</v>
      </c>
    </row>
    <row r="1649" spans="6:188" x14ac:dyDescent="0.3">
      <c r="F1649" s="68">
        <v>90057</v>
      </c>
      <c r="G1649" s="68">
        <v>10</v>
      </c>
      <c r="H1649" s="68">
        <v>190057</v>
      </c>
      <c r="I1649" s="68">
        <v>290057</v>
      </c>
      <c r="J1649" s="68" t="s">
        <v>897</v>
      </c>
      <c r="K1649" s="68" t="s">
        <v>898</v>
      </c>
      <c r="L1649" s="68">
        <v>0</v>
      </c>
      <c r="M1649" s="68">
        <v>0</v>
      </c>
      <c r="N1649" s="68">
        <v>0</v>
      </c>
      <c r="O1649" s="68">
        <v>0</v>
      </c>
      <c r="P1649" s="68">
        <v>0</v>
      </c>
      <c r="Q1649" s="68">
        <v>0</v>
      </c>
      <c r="R1649" s="68">
        <v>4</v>
      </c>
      <c r="S1649" s="68">
        <v>0</v>
      </c>
      <c r="T1649" s="68">
        <v>0</v>
      </c>
      <c r="U1649" s="68">
        <v>0</v>
      </c>
      <c r="V1649" s="68">
        <v>0</v>
      </c>
      <c r="W1649" s="68">
        <v>0</v>
      </c>
      <c r="X1649" s="68">
        <v>0</v>
      </c>
      <c r="Y1649" s="68">
        <v>0</v>
      </c>
      <c r="Z1649" s="68">
        <v>0</v>
      </c>
      <c r="AA1649" s="68">
        <v>0</v>
      </c>
      <c r="AB1649" s="68">
        <v>0</v>
      </c>
      <c r="AC1649" s="68">
        <v>0</v>
      </c>
      <c r="AD1649" s="68">
        <v>0</v>
      </c>
      <c r="AE1649" s="68">
        <v>0</v>
      </c>
      <c r="AF1649" s="68">
        <v>0</v>
      </c>
      <c r="AG1649" s="68">
        <v>0</v>
      </c>
      <c r="AH1649" s="68">
        <v>0</v>
      </c>
      <c r="AI1649" s="68">
        <v>0</v>
      </c>
      <c r="AJ1649" s="68">
        <v>0</v>
      </c>
      <c r="AK1649" s="68">
        <v>0</v>
      </c>
      <c r="AL1649" s="68">
        <v>0</v>
      </c>
      <c r="AM1649" s="68">
        <v>0</v>
      </c>
      <c r="AN1649" s="68">
        <v>0</v>
      </c>
      <c r="AO1649" s="68">
        <v>0</v>
      </c>
      <c r="AP1649" s="68" t="s">
        <v>1741</v>
      </c>
      <c r="AQ1649" s="68">
        <v>1</v>
      </c>
      <c r="AR1649" s="68" t="s">
        <v>899</v>
      </c>
      <c r="AS1649" s="68">
        <v>0</v>
      </c>
      <c r="AT1649" s="68">
        <v>8</v>
      </c>
      <c r="AU1649" s="68">
        <v>0</v>
      </c>
      <c r="AV1649" s="86">
        <v>5</v>
      </c>
      <c r="AW1649" s="86" t="s">
        <v>8723</v>
      </c>
      <c r="AX1649" s="1">
        <v>59</v>
      </c>
      <c r="AY1649" s="1">
        <v>59</v>
      </c>
      <c r="AZ1649" s="68">
        <v>0</v>
      </c>
      <c r="BA1649" s="68">
        <v>3</v>
      </c>
      <c r="EQ1649" s="68">
        <v>21250016</v>
      </c>
      <c r="ER1649" s="175">
        <v>2</v>
      </c>
      <c r="ES1649" s="68">
        <v>650</v>
      </c>
      <c r="ET1649" s="68">
        <v>16</v>
      </c>
      <c r="EU1649" s="68">
        <v>0</v>
      </c>
      <c r="EV1649" s="68">
        <v>150016</v>
      </c>
      <c r="EW1649" s="68" t="s">
        <v>2654</v>
      </c>
      <c r="EX1649" s="68" t="str">
        <f t="shared" si="58"/>
        <v>중형</v>
      </c>
      <c r="GE1649" s="68">
        <v>48208</v>
      </c>
      <c r="GF1649" s="68" t="s">
        <v>3752</v>
      </c>
    </row>
    <row r="1650" spans="6:188" x14ac:dyDescent="0.3">
      <c r="F1650" s="68">
        <v>90058</v>
      </c>
      <c r="G1650" s="68">
        <v>10</v>
      </c>
      <c r="H1650" s="68">
        <v>190058</v>
      </c>
      <c r="I1650" s="68">
        <v>290058</v>
      </c>
      <c r="J1650" s="68" t="s">
        <v>900</v>
      </c>
      <c r="K1650" s="68" t="s">
        <v>901</v>
      </c>
      <c r="L1650" s="68">
        <v>0</v>
      </c>
      <c r="M1650" s="68">
        <v>0</v>
      </c>
      <c r="N1650" s="68">
        <v>0</v>
      </c>
      <c r="O1650" s="68">
        <v>0</v>
      </c>
      <c r="P1650" s="68">
        <v>0</v>
      </c>
      <c r="Q1650" s="68">
        <v>0</v>
      </c>
      <c r="R1650" s="68">
        <v>4</v>
      </c>
      <c r="S1650" s="68">
        <v>0</v>
      </c>
      <c r="T1650" s="68">
        <v>0</v>
      </c>
      <c r="U1650" s="68">
        <v>0</v>
      </c>
      <c r="V1650" s="68">
        <v>0</v>
      </c>
      <c r="W1650" s="68">
        <v>0</v>
      </c>
      <c r="X1650" s="68">
        <v>0</v>
      </c>
      <c r="Y1650" s="68">
        <v>0</v>
      </c>
      <c r="Z1650" s="68">
        <v>0</v>
      </c>
      <c r="AA1650" s="68">
        <v>0</v>
      </c>
      <c r="AB1650" s="68">
        <v>0</v>
      </c>
      <c r="AC1650" s="68">
        <v>0</v>
      </c>
      <c r="AD1650" s="68">
        <v>0</v>
      </c>
      <c r="AE1650" s="68">
        <v>0</v>
      </c>
      <c r="AF1650" s="68">
        <v>0</v>
      </c>
      <c r="AG1650" s="68">
        <v>0</v>
      </c>
      <c r="AH1650" s="68">
        <v>0</v>
      </c>
      <c r="AI1650" s="68">
        <v>0</v>
      </c>
      <c r="AJ1650" s="68">
        <v>0</v>
      </c>
      <c r="AK1650" s="68">
        <v>0</v>
      </c>
      <c r="AL1650" s="68">
        <v>0</v>
      </c>
      <c r="AM1650" s="68">
        <v>0</v>
      </c>
      <c r="AN1650" s="68">
        <v>0</v>
      </c>
      <c r="AO1650" s="68">
        <v>0</v>
      </c>
      <c r="AP1650" s="68" t="s">
        <v>1742</v>
      </c>
      <c r="AQ1650" s="68">
        <v>1</v>
      </c>
      <c r="AR1650" s="68" t="s">
        <v>902</v>
      </c>
      <c r="AS1650" s="68">
        <v>0</v>
      </c>
      <c r="AT1650" s="68">
        <v>8</v>
      </c>
      <c r="AU1650" s="68">
        <v>0</v>
      </c>
      <c r="AV1650" s="86">
        <v>5</v>
      </c>
      <c r="AW1650" s="86" t="s">
        <v>8723</v>
      </c>
      <c r="AX1650" s="1">
        <v>60</v>
      </c>
      <c r="AY1650" s="1">
        <v>60</v>
      </c>
      <c r="AZ1650" s="68">
        <v>0</v>
      </c>
      <c r="BA1650" s="68">
        <v>3</v>
      </c>
      <c r="EQ1650" s="68">
        <v>30150016</v>
      </c>
      <c r="ER1650" s="175">
        <v>2</v>
      </c>
      <c r="ES1650" s="68">
        <v>650</v>
      </c>
      <c r="ET1650" s="68">
        <v>16</v>
      </c>
      <c r="EU1650" s="68">
        <v>0</v>
      </c>
      <c r="EV1650" s="68">
        <v>150016</v>
      </c>
      <c r="EW1650" s="68" t="s">
        <v>2654</v>
      </c>
      <c r="EX1650" s="68" t="str">
        <f t="shared" si="58"/>
        <v>중형</v>
      </c>
      <c r="GE1650" s="68">
        <v>48209</v>
      </c>
      <c r="GF1650" s="68" t="s">
        <v>4071</v>
      </c>
    </row>
    <row r="1651" spans="6:188" x14ac:dyDescent="0.3">
      <c r="F1651" s="68">
        <v>90059</v>
      </c>
      <c r="G1651" s="68">
        <v>10</v>
      </c>
      <c r="H1651" s="68">
        <v>190059</v>
      </c>
      <c r="I1651" s="68">
        <v>290059</v>
      </c>
      <c r="J1651" s="68" t="s">
        <v>903</v>
      </c>
      <c r="K1651" s="68" t="s">
        <v>904</v>
      </c>
      <c r="L1651" s="68">
        <v>0</v>
      </c>
      <c r="M1651" s="68">
        <v>0</v>
      </c>
      <c r="N1651" s="68">
        <v>0</v>
      </c>
      <c r="O1651" s="68">
        <v>0</v>
      </c>
      <c r="P1651" s="68">
        <v>0</v>
      </c>
      <c r="Q1651" s="68">
        <v>0</v>
      </c>
      <c r="R1651" s="68">
        <v>4</v>
      </c>
      <c r="S1651" s="68">
        <v>0</v>
      </c>
      <c r="T1651" s="68">
        <v>0</v>
      </c>
      <c r="U1651" s="68">
        <v>0</v>
      </c>
      <c r="V1651" s="68">
        <v>0</v>
      </c>
      <c r="W1651" s="68">
        <v>0</v>
      </c>
      <c r="X1651" s="68">
        <v>0</v>
      </c>
      <c r="Y1651" s="68">
        <v>0</v>
      </c>
      <c r="Z1651" s="68">
        <v>0</v>
      </c>
      <c r="AA1651" s="68">
        <v>0</v>
      </c>
      <c r="AB1651" s="68">
        <v>0</v>
      </c>
      <c r="AC1651" s="68">
        <v>0</v>
      </c>
      <c r="AD1651" s="68">
        <v>0</v>
      </c>
      <c r="AE1651" s="68">
        <v>0</v>
      </c>
      <c r="AF1651" s="68">
        <v>0</v>
      </c>
      <c r="AG1651" s="68">
        <v>0</v>
      </c>
      <c r="AH1651" s="68">
        <v>0</v>
      </c>
      <c r="AI1651" s="68">
        <v>0</v>
      </c>
      <c r="AJ1651" s="68">
        <v>0</v>
      </c>
      <c r="AK1651" s="68">
        <v>0</v>
      </c>
      <c r="AL1651" s="68">
        <v>0</v>
      </c>
      <c r="AM1651" s="68">
        <v>0</v>
      </c>
      <c r="AN1651" s="68">
        <v>0</v>
      </c>
      <c r="AO1651" s="68">
        <v>0</v>
      </c>
      <c r="AP1651" s="68" t="s">
        <v>1743</v>
      </c>
      <c r="AQ1651" s="68">
        <v>1</v>
      </c>
      <c r="AR1651" s="68" t="s">
        <v>2514</v>
      </c>
      <c r="AS1651" s="68">
        <v>0</v>
      </c>
      <c r="AT1651" s="68">
        <v>8</v>
      </c>
      <c r="AU1651" s="68">
        <v>0</v>
      </c>
      <c r="AV1651" s="86">
        <v>5</v>
      </c>
      <c r="AW1651" s="86" t="s">
        <v>8723</v>
      </c>
      <c r="AX1651" s="1">
        <v>61</v>
      </c>
      <c r="AY1651" s="1">
        <v>61</v>
      </c>
      <c r="AZ1651" s="68">
        <v>0</v>
      </c>
      <c r="BA1651" s="68">
        <v>3</v>
      </c>
      <c r="EQ1651" s="68">
        <v>30250016</v>
      </c>
      <c r="ER1651" s="175">
        <v>2</v>
      </c>
      <c r="ES1651" s="68">
        <v>650</v>
      </c>
      <c r="ET1651" s="68">
        <v>16</v>
      </c>
      <c r="EU1651" s="68">
        <v>0</v>
      </c>
      <c r="EV1651" s="68">
        <v>150016</v>
      </c>
      <c r="EW1651" s="68" t="s">
        <v>2654</v>
      </c>
      <c r="EX1651" s="68" t="str">
        <f t="shared" si="58"/>
        <v>중형</v>
      </c>
      <c r="GE1651" s="68">
        <v>48300</v>
      </c>
      <c r="GF1651" s="68" t="s">
        <v>5162</v>
      </c>
    </row>
    <row r="1652" spans="6:188" x14ac:dyDescent="0.3">
      <c r="F1652" s="68">
        <v>90060</v>
      </c>
      <c r="G1652" s="68">
        <v>10</v>
      </c>
      <c r="H1652" s="68">
        <v>190060</v>
      </c>
      <c r="I1652" s="68">
        <v>290060</v>
      </c>
      <c r="J1652" s="68" t="s">
        <v>905</v>
      </c>
      <c r="K1652" s="68" t="s">
        <v>906</v>
      </c>
      <c r="L1652" s="68">
        <v>0</v>
      </c>
      <c r="M1652" s="68">
        <v>0</v>
      </c>
      <c r="N1652" s="68">
        <v>0</v>
      </c>
      <c r="O1652" s="68">
        <v>0</v>
      </c>
      <c r="P1652" s="68">
        <v>0</v>
      </c>
      <c r="Q1652" s="68">
        <v>0</v>
      </c>
      <c r="R1652" s="68">
        <v>4</v>
      </c>
      <c r="S1652" s="68">
        <v>0</v>
      </c>
      <c r="T1652" s="68">
        <v>0</v>
      </c>
      <c r="U1652" s="68">
        <v>0</v>
      </c>
      <c r="V1652" s="68">
        <v>0</v>
      </c>
      <c r="W1652" s="68">
        <v>0</v>
      </c>
      <c r="X1652" s="68">
        <v>0</v>
      </c>
      <c r="Y1652" s="68">
        <v>0</v>
      </c>
      <c r="Z1652" s="68">
        <v>0</v>
      </c>
      <c r="AA1652" s="68">
        <v>0</v>
      </c>
      <c r="AB1652" s="68">
        <v>0</v>
      </c>
      <c r="AC1652" s="68">
        <v>0</v>
      </c>
      <c r="AD1652" s="68">
        <v>0</v>
      </c>
      <c r="AE1652" s="68">
        <v>0</v>
      </c>
      <c r="AF1652" s="68">
        <v>0</v>
      </c>
      <c r="AG1652" s="68">
        <v>0</v>
      </c>
      <c r="AH1652" s="68">
        <v>0</v>
      </c>
      <c r="AI1652" s="68">
        <v>0</v>
      </c>
      <c r="AJ1652" s="68">
        <v>0</v>
      </c>
      <c r="AK1652" s="68">
        <v>0</v>
      </c>
      <c r="AL1652" s="68">
        <v>0</v>
      </c>
      <c r="AM1652" s="68">
        <v>0</v>
      </c>
      <c r="AN1652" s="68">
        <v>0</v>
      </c>
      <c r="AO1652" s="68">
        <v>0</v>
      </c>
      <c r="AP1652" s="68" t="s">
        <v>1744</v>
      </c>
      <c r="AQ1652" s="68">
        <v>1</v>
      </c>
      <c r="AR1652" s="68" t="s">
        <v>2515</v>
      </c>
      <c r="AS1652" s="68">
        <v>0</v>
      </c>
      <c r="AT1652" s="68">
        <v>8</v>
      </c>
      <c r="AU1652" s="68">
        <v>0</v>
      </c>
      <c r="AV1652" s="86">
        <v>5</v>
      </c>
      <c r="AW1652" s="86" t="s">
        <v>8723</v>
      </c>
      <c r="AX1652" s="1">
        <v>62</v>
      </c>
      <c r="AY1652" s="1">
        <v>62</v>
      </c>
      <c r="AZ1652" s="68">
        <v>0</v>
      </c>
      <c r="BA1652" s="68">
        <v>3</v>
      </c>
      <c r="EQ1652" s="68">
        <v>30350016</v>
      </c>
      <c r="ER1652" s="175">
        <v>2</v>
      </c>
      <c r="ES1652" s="68">
        <v>650</v>
      </c>
      <c r="ET1652" s="68">
        <v>16</v>
      </c>
      <c r="EU1652" s="68">
        <v>0</v>
      </c>
      <c r="EV1652" s="68">
        <v>150016</v>
      </c>
      <c r="EW1652" s="68" t="s">
        <v>2654</v>
      </c>
      <c r="EX1652" s="68" t="str">
        <f t="shared" si="58"/>
        <v>중형</v>
      </c>
      <c r="GE1652" s="68">
        <v>48301</v>
      </c>
      <c r="GF1652" s="68" t="s">
        <v>4545</v>
      </c>
    </row>
    <row r="1653" spans="6:188" x14ac:dyDescent="0.3">
      <c r="F1653" s="68">
        <v>90061</v>
      </c>
      <c r="G1653" s="68">
        <v>10</v>
      </c>
      <c r="H1653" s="68">
        <v>190061</v>
      </c>
      <c r="I1653" s="68">
        <v>290061</v>
      </c>
      <c r="J1653" s="68" t="s">
        <v>907</v>
      </c>
      <c r="K1653" s="68" t="s">
        <v>908</v>
      </c>
      <c r="L1653" s="68">
        <v>0</v>
      </c>
      <c r="M1653" s="68">
        <v>0</v>
      </c>
      <c r="N1653" s="68">
        <v>0</v>
      </c>
      <c r="O1653" s="68">
        <v>0</v>
      </c>
      <c r="P1653" s="68">
        <v>0</v>
      </c>
      <c r="Q1653" s="68">
        <v>0</v>
      </c>
      <c r="R1653" s="68">
        <v>8</v>
      </c>
      <c r="S1653" s="68">
        <v>0</v>
      </c>
      <c r="T1653" s="68">
        <v>0</v>
      </c>
      <c r="U1653" s="68">
        <v>0</v>
      </c>
      <c r="V1653" s="68">
        <v>0</v>
      </c>
      <c r="W1653" s="68">
        <v>0</v>
      </c>
      <c r="X1653" s="68">
        <v>0</v>
      </c>
      <c r="Y1653" s="68">
        <v>0</v>
      </c>
      <c r="Z1653" s="68">
        <v>0</v>
      </c>
      <c r="AA1653" s="68">
        <v>0</v>
      </c>
      <c r="AB1653" s="68">
        <v>0</v>
      </c>
      <c r="AC1653" s="68">
        <v>0</v>
      </c>
      <c r="AD1653" s="68">
        <v>0</v>
      </c>
      <c r="AE1653" s="68">
        <v>0</v>
      </c>
      <c r="AF1653" s="68">
        <v>0</v>
      </c>
      <c r="AG1653" s="68">
        <v>0</v>
      </c>
      <c r="AH1653" s="68">
        <v>0</v>
      </c>
      <c r="AI1653" s="68">
        <v>0</v>
      </c>
      <c r="AJ1653" s="68">
        <v>0</v>
      </c>
      <c r="AK1653" s="68">
        <v>0</v>
      </c>
      <c r="AL1653" s="68">
        <v>0</v>
      </c>
      <c r="AM1653" s="68">
        <v>0</v>
      </c>
      <c r="AN1653" s="68">
        <v>0</v>
      </c>
      <c r="AO1653" s="68">
        <v>0</v>
      </c>
      <c r="AP1653" s="68" t="s">
        <v>909</v>
      </c>
      <c r="AQ1653" s="68">
        <v>1</v>
      </c>
      <c r="AR1653" s="68" t="s">
        <v>10381</v>
      </c>
      <c r="AS1653" s="68">
        <v>0</v>
      </c>
      <c r="AT1653" s="68">
        <v>8</v>
      </c>
      <c r="AU1653" s="68">
        <v>0</v>
      </c>
      <c r="AV1653" s="86">
        <v>5</v>
      </c>
      <c r="AW1653" s="86" t="s">
        <v>8724</v>
      </c>
      <c r="AX1653" s="1">
        <v>63</v>
      </c>
      <c r="AY1653" s="1">
        <v>63</v>
      </c>
      <c r="AZ1653" s="68">
        <v>0</v>
      </c>
      <c r="BA1653" s="68">
        <v>3</v>
      </c>
      <c r="EQ1653" s="68">
        <v>30450016</v>
      </c>
      <c r="ER1653" s="175">
        <v>2</v>
      </c>
      <c r="ES1653" s="68">
        <v>650</v>
      </c>
      <c r="ET1653" s="68">
        <v>16</v>
      </c>
      <c r="EU1653" s="68">
        <v>0</v>
      </c>
      <c r="EV1653" s="68">
        <v>150016</v>
      </c>
      <c r="EW1653" s="68" t="s">
        <v>2654</v>
      </c>
      <c r="EX1653" s="68" t="str">
        <f t="shared" si="58"/>
        <v>중형</v>
      </c>
      <c r="GE1653" s="68">
        <v>48302</v>
      </c>
      <c r="GF1653" s="68" t="s">
        <v>5163</v>
      </c>
    </row>
    <row r="1654" spans="6:188" x14ac:dyDescent="0.3">
      <c r="F1654" s="68">
        <v>90062</v>
      </c>
      <c r="G1654" s="68">
        <v>10</v>
      </c>
      <c r="H1654" s="68">
        <v>190062</v>
      </c>
      <c r="I1654" s="68">
        <v>290062</v>
      </c>
      <c r="J1654" s="68" t="s">
        <v>911</v>
      </c>
      <c r="K1654" s="68" t="s">
        <v>912</v>
      </c>
      <c r="L1654" s="68">
        <v>0</v>
      </c>
      <c r="M1654" s="68">
        <v>0</v>
      </c>
      <c r="N1654" s="68">
        <v>0</v>
      </c>
      <c r="O1654" s="68">
        <v>0</v>
      </c>
      <c r="P1654" s="68">
        <v>0</v>
      </c>
      <c r="Q1654" s="68">
        <v>0</v>
      </c>
      <c r="R1654" s="68">
        <v>8</v>
      </c>
      <c r="S1654" s="68">
        <v>0</v>
      </c>
      <c r="T1654" s="68">
        <v>0</v>
      </c>
      <c r="U1654" s="68">
        <v>0</v>
      </c>
      <c r="V1654" s="68">
        <v>0</v>
      </c>
      <c r="W1654" s="68">
        <v>0</v>
      </c>
      <c r="X1654" s="68">
        <v>0</v>
      </c>
      <c r="Y1654" s="68">
        <v>0</v>
      </c>
      <c r="Z1654" s="68">
        <v>0</v>
      </c>
      <c r="AA1654" s="68">
        <v>0</v>
      </c>
      <c r="AB1654" s="68">
        <v>0</v>
      </c>
      <c r="AC1654" s="68">
        <v>0</v>
      </c>
      <c r="AD1654" s="68">
        <v>0</v>
      </c>
      <c r="AE1654" s="68">
        <v>0</v>
      </c>
      <c r="AF1654" s="68">
        <v>0</v>
      </c>
      <c r="AG1654" s="68">
        <v>0</v>
      </c>
      <c r="AH1654" s="68">
        <v>0</v>
      </c>
      <c r="AI1654" s="68">
        <v>0</v>
      </c>
      <c r="AJ1654" s="68">
        <v>0</v>
      </c>
      <c r="AK1654" s="68">
        <v>0</v>
      </c>
      <c r="AL1654" s="68">
        <v>0</v>
      </c>
      <c r="AM1654" s="68">
        <v>0</v>
      </c>
      <c r="AN1654" s="68">
        <v>0</v>
      </c>
      <c r="AO1654" s="68">
        <v>0</v>
      </c>
      <c r="AP1654" s="68" t="s">
        <v>913</v>
      </c>
      <c r="AQ1654" s="68">
        <v>1</v>
      </c>
      <c r="AR1654" s="68" t="s">
        <v>10382</v>
      </c>
      <c r="AS1654" s="68">
        <v>0</v>
      </c>
      <c r="AT1654" s="68">
        <v>8</v>
      </c>
      <c r="AU1654" s="68">
        <v>0</v>
      </c>
      <c r="AV1654" s="86">
        <v>5</v>
      </c>
      <c r="AW1654" s="86" t="s">
        <v>8724</v>
      </c>
      <c r="AX1654" s="1">
        <v>64</v>
      </c>
      <c r="AY1654" s="1">
        <v>64</v>
      </c>
      <c r="AZ1654" s="68">
        <v>0</v>
      </c>
      <c r="BA1654" s="68">
        <v>3</v>
      </c>
      <c r="EQ1654" s="68">
        <v>30550016</v>
      </c>
      <c r="ER1654" s="175">
        <v>2</v>
      </c>
      <c r="ES1654" s="68">
        <v>650</v>
      </c>
      <c r="ET1654" s="68">
        <v>16</v>
      </c>
      <c r="EU1654" s="68">
        <v>0</v>
      </c>
      <c r="EV1654" s="68">
        <v>150016</v>
      </c>
      <c r="EW1654" s="68" t="s">
        <v>2654</v>
      </c>
      <c r="EX1654" s="68" t="str">
        <f t="shared" si="58"/>
        <v>중형</v>
      </c>
      <c r="GE1654" s="68">
        <v>48303</v>
      </c>
      <c r="GF1654" s="68" t="s">
        <v>5164</v>
      </c>
    </row>
    <row r="1655" spans="6:188" x14ac:dyDescent="0.3">
      <c r="F1655" s="68">
        <v>90063</v>
      </c>
      <c r="G1655" s="68">
        <v>10</v>
      </c>
      <c r="H1655" s="68">
        <v>190063</v>
      </c>
      <c r="I1655" s="68">
        <v>290063</v>
      </c>
      <c r="J1655" s="68" t="s">
        <v>914</v>
      </c>
      <c r="K1655" s="68" t="s">
        <v>915</v>
      </c>
      <c r="L1655" s="68">
        <v>0</v>
      </c>
      <c r="M1655" s="68">
        <v>0</v>
      </c>
      <c r="N1655" s="68">
        <v>0</v>
      </c>
      <c r="O1655" s="68">
        <v>0</v>
      </c>
      <c r="P1655" s="68">
        <v>0</v>
      </c>
      <c r="Q1655" s="68">
        <v>0</v>
      </c>
      <c r="R1655" s="68">
        <v>8</v>
      </c>
      <c r="S1655" s="68">
        <v>0</v>
      </c>
      <c r="T1655" s="68">
        <v>0</v>
      </c>
      <c r="U1655" s="68">
        <v>0</v>
      </c>
      <c r="V1655" s="68">
        <v>0</v>
      </c>
      <c r="W1655" s="68">
        <v>0</v>
      </c>
      <c r="X1655" s="68">
        <v>0</v>
      </c>
      <c r="Y1655" s="68">
        <v>0</v>
      </c>
      <c r="Z1655" s="68">
        <v>0</v>
      </c>
      <c r="AA1655" s="68">
        <v>0</v>
      </c>
      <c r="AB1655" s="68">
        <v>0</v>
      </c>
      <c r="AC1655" s="68">
        <v>0</v>
      </c>
      <c r="AD1655" s="68">
        <v>0</v>
      </c>
      <c r="AE1655" s="68">
        <v>0</v>
      </c>
      <c r="AF1655" s="68">
        <v>0</v>
      </c>
      <c r="AG1655" s="68">
        <v>0</v>
      </c>
      <c r="AH1655" s="68">
        <v>0</v>
      </c>
      <c r="AI1655" s="68">
        <v>0</v>
      </c>
      <c r="AJ1655" s="68">
        <v>0</v>
      </c>
      <c r="AK1655" s="68">
        <v>0</v>
      </c>
      <c r="AL1655" s="68">
        <v>0</v>
      </c>
      <c r="AM1655" s="68">
        <v>0</v>
      </c>
      <c r="AN1655" s="68">
        <v>0</v>
      </c>
      <c r="AO1655" s="68">
        <v>0</v>
      </c>
      <c r="AP1655" s="68" t="s">
        <v>1745</v>
      </c>
      <c r="AQ1655" s="68">
        <v>1</v>
      </c>
      <c r="AR1655" s="68" t="s">
        <v>10383</v>
      </c>
      <c r="AS1655" s="68">
        <v>0</v>
      </c>
      <c r="AT1655" s="68">
        <v>8</v>
      </c>
      <c r="AU1655" s="68">
        <v>0</v>
      </c>
      <c r="AV1655" s="86">
        <v>5</v>
      </c>
      <c r="AW1655" s="86" t="s">
        <v>8724</v>
      </c>
      <c r="AX1655" s="1">
        <v>65</v>
      </c>
      <c r="AY1655" s="1">
        <v>65</v>
      </c>
      <c r="AZ1655" s="68">
        <v>0</v>
      </c>
      <c r="BA1655" s="68">
        <v>3</v>
      </c>
      <c r="EQ1655" s="68">
        <v>30650016</v>
      </c>
      <c r="ER1655" s="175">
        <v>2</v>
      </c>
      <c r="ES1655" s="68">
        <v>650</v>
      </c>
      <c r="ET1655" s="68">
        <v>16</v>
      </c>
      <c r="EU1655" s="68">
        <v>0</v>
      </c>
      <c r="EV1655" s="68">
        <v>150016</v>
      </c>
      <c r="EW1655" s="68" t="s">
        <v>2654</v>
      </c>
      <c r="EX1655" s="68" t="str">
        <f t="shared" si="58"/>
        <v>중형</v>
      </c>
      <c r="GE1655" s="68">
        <v>48304</v>
      </c>
      <c r="GF1655" s="68" t="s">
        <v>3883</v>
      </c>
    </row>
    <row r="1656" spans="6:188" x14ac:dyDescent="0.3">
      <c r="F1656" s="68">
        <v>90064</v>
      </c>
      <c r="G1656" s="68">
        <v>10</v>
      </c>
      <c r="H1656" s="68">
        <v>190064</v>
      </c>
      <c r="I1656" s="68">
        <v>290064</v>
      </c>
      <c r="J1656" s="68" t="s">
        <v>916</v>
      </c>
      <c r="K1656" s="68" t="s">
        <v>917</v>
      </c>
      <c r="L1656" s="68">
        <v>0</v>
      </c>
      <c r="M1656" s="68">
        <v>0</v>
      </c>
      <c r="N1656" s="68">
        <v>0</v>
      </c>
      <c r="O1656" s="68">
        <v>0</v>
      </c>
      <c r="P1656" s="68">
        <v>0</v>
      </c>
      <c r="Q1656" s="68">
        <v>0</v>
      </c>
      <c r="R1656" s="68">
        <v>8</v>
      </c>
      <c r="S1656" s="68">
        <v>0</v>
      </c>
      <c r="T1656" s="68">
        <v>0</v>
      </c>
      <c r="U1656" s="68">
        <v>0</v>
      </c>
      <c r="V1656" s="68">
        <v>0</v>
      </c>
      <c r="W1656" s="68">
        <v>0</v>
      </c>
      <c r="X1656" s="68">
        <v>0</v>
      </c>
      <c r="Y1656" s="68">
        <v>0</v>
      </c>
      <c r="Z1656" s="68">
        <v>0</v>
      </c>
      <c r="AA1656" s="68">
        <v>0</v>
      </c>
      <c r="AB1656" s="68">
        <v>0</v>
      </c>
      <c r="AC1656" s="68">
        <v>0</v>
      </c>
      <c r="AD1656" s="68">
        <v>0</v>
      </c>
      <c r="AE1656" s="68">
        <v>0</v>
      </c>
      <c r="AF1656" s="68">
        <v>0</v>
      </c>
      <c r="AG1656" s="68">
        <v>0</v>
      </c>
      <c r="AH1656" s="68">
        <v>0</v>
      </c>
      <c r="AI1656" s="68">
        <v>0</v>
      </c>
      <c r="AJ1656" s="68">
        <v>0</v>
      </c>
      <c r="AK1656" s="68">
        <v>0</v>
      </c>
      <c r="AL1656" s="68">
        <v>0</v>
      </c>
      <c r="AM1656" s="68">
        <v>0</v>
      </c>
      <c r="AN1656" s="68">
        <v>0</v>
      </c>
      <c r="AO1656" s="68">
        <v>0</v>
      </c>
      <c r="AP1656" s="68" t="s">
        <v>1746</v>
      </c>
      <c r="AQ1656" s="68">
        <v>1</v>
      </c>
      <c r="AR1656" s="68" t="s">
        <v>918</v>
      </c>
      <c r="AS1656" s="68">
        <v>0</v>
      </c>
      <c r="AT1656" s="68">
        <v>8</v>
      </c>
      <c r="AU1656" s="68">
        <v>0</v>
      </c>
      <c r="AV1656" s="86">
        <v>5</v>
      </c>
      <c r="AW1656" s="86" t="s">
        <v>8724</v>
      </c>
      <c r="AX1656" s="1">
        <v>66</v>
      </c>
      <c r="AY1656" s="1">
        <v>66</v>
      </c>
      <c r="AZ1656" s="68">
        <v>0</v>
      </c>
      <c r="BA1656" s="68">
        <v>3</v>
      </c>
      <c r="EQ1656" s="68">
        <v>30750016</v>
      </c>
      <c r="ER1656" s="175">
        <v>2</v>
      </c>
      <c r="ES1656" s="68">
        <v>650</v>
      </c>
      <c r="ET1656" s="68">
        <v>16</v>
      </c>
      <c r="EU1656" s="68">
        <v>0</v>
      </c>
      <c r="EV1656" s="68">
        <v>150016</v>
      </c>
      <c r="EW1656" s="68" t="s">
        <v>2654</v>
      </c>
      <c r="EX1656" s="68" t="str">
        <f t="shared" si="58"/>
        <v>중형</v>
      </c>
      <c r="GE1656" s="68">
        <v>48305</v>
      </c>
      <c r="GF1656" s="68" t="s">
        <v>5165</v>
      </c>
    </row>
    <row r="1657" spans="6:188" x14ac:dyDescent="0.3">
      <c r="F1657" s="68">
        <v>90065</v>
      </c>
      <c r="G1657" s="68">
        <v>10</v>
      </c>
      <c r="H1657" s="68">
        <v>190065</v>
      </c>
      <c r="I1657" s="68">
        <v>290065</v>
      </c>
      <c r="J1657" s="68" t="s">
        <v>919</v>
      </c>
      <c r="K1657" s="68" t="s">
        <v>920</v>
      </c>
      <c r="L1657" s="68">
        <v>0</v>
      </c>
      <c r="M1657" s="68">
        <v>0</v>
      </c>
      <c r="N1657" s="68">
        <v>0</v>
      </c>
      <c r="O1657" s="68">
        <v>0</v>
      </c>
      <c r="P1657" s="68">
        <v>0</v>
      </c>
      <c r="Q1657" s="68">
        <v>0</v>
      </c>
      <c r="R1657" s="68">
        <v>8</v>
      </c>
      <c r="S1657" s="68">
        <v>0</v>
      </c>
      <c r="T1657" s="68">
        <v>0</v>
      </c>
      <c r="U1657" s="68">
        <v>0</v>
      </c>
      <c r="V1657" s="68">
        <v>0</v>
      </c>
      <c r="W1657" s="68">
        <v>0</v>
      </c>
      <c r="X1657" s="68">
        <v>0</v>
      </c>
      <c r="Y1657" s="68">
        <v>0</v>
      </c>
      <c r="Z1657" s="68">
        <v>0</v>
      </c>
      <c r="AA1657" s="68">
        <v>0</v>
      </c>
      <c r="AB1657" s="68">
        <v>0</v>
      </c>
      <c r="AC1657" s="68">
        <v>0</v>
      </c>
      <c r="AD1657" s="68">
        <v>0</v>
      </c>
      <c r="AE1657" s="68">
        <v>0</v>
      </c>
      <c r="AF1657" s="68">
        <v>0</v>
      </c>
      <c r="AG1657" s="68">
        <v>0</v>
      </c>
      <c r="AH1657" s="68">
        <v>0</v>
      </c>
      <c r="AI1657" s="68">
        <v>0</v>
      </c>
      <c r="AJ1657" s="68">
        <v>0</v>
      </c>
      <c r="AK1657" s="68">
        <v>0</v>
      </c>
      <c r="AL1657" s="68">
        <v>0</v>
      </c>
      <c r="AM1657" s="68">
        <v>0</v>
      </c>
      <c r="AN1657" s="68">
        <v>0</v>
      </c>
      <c r="AO1657" s="68">
        <v>0</v>
      </c>
      <c r="AP1657" s="68" t="s">
        <v>1747</v>
      </c>
      <c r="AQ1657" s="68">
        <v>1</v>
      </c>
      <c r="AR1657" s="68" t="s">
        <v>1748</v>
      </c>
      <c r="AS1657" s="68">
        <v>0</v>
      </c>
      <c r="AT1657" s="68">
        <v>8</v>
      </c>
      <c r="AU1657" s="68">
        <v>0</v>
      </c>
      <c r="AV1657" s="86">
        <v>5</v>
      </c>
      <c r="AW1657" s="86" t="s">
        <v>8724</v>
      </c>
      <c r="AX1657" s="1">
        <v>67</v>
      </c>
      <c r="AY1657" s="1">
        <v>67</v>
      </c>
      <c r="AZ1657" s="68">
        <v>0</v>
      </c>
      <c r="BA1657" s="68">
        <v>3</v>
      </c>
      <c r="EQ1657" s="68">
        <v>30850016</v>
      </c>
      <c r="ER1657" s="175">
        <v>2</v>
      </c>
      <c r="ES1657" s="68">
        <v>650</v>
      </c>
      <c r="ET1657" s="68">
        <v>16</v>
      </c>
      <c r="EU1657" s="68">
        <v>0</v>
      </c>
      <c r="EV1657" s="68">
        <v>150016</v>
      </c>
      <c r="EW1657" s="68" t="s">
        <v>2654</v>
      </c>
      <c r="EX1657" s="68" t="str">
        <f t="shared" si="58"/>
        <v>중형</v>
      </c>
      <c r="GE1657" s="68">
        <v>48306</v>
      </c>
      <c r="GF1657" s="68" t="s">
        <v>4936</v>
      </c>
    </row>
    <row r="1658" spans="6:188" x14ac:dyDescent="0.3">
      <c r="F1658" s="68">
        <v>90066</v>
      </c>
      <c r="G1658" s="68">
        <v>10</v>
      </c>
      <c r="H1658" s="68">
        <v>190066</v>
      </c>
      <c r="I1658" s="68">
        <v>290066</v>
      </c>
      <c r="J1658" s="68" t="s">
        <v>921</v>
      </c>
      <c r="K1658" s="68" t="s">
        <v>922</v>
      </c>
      <c r="L1658" s="68">
        <v>0</v>
      </c>
      <c r="M1658" s="68">
        <v>0</v>
      </c>
      <c r="N1658" s="68">
        <v>0</v>
      </c>
      <c r="O1658" s="68">
        <v>0</v>
      </c>
      <c r="P1658" s="68">
        <v>0</v>
      </c>
      <c r="Q1658" s="68">
        <v>0</v>
      </c>
      <c r="R1658" s="68">
        <v>8</v>
      </c>
      <c r="S1658" s="68">
        <v>0</v>
      </c>
      <c r="T1658" s="68">
        <v>0</v>
      </c>
      <c r="U1658" s="68">
        <v>0</v>
      </c>
      <c r="V1658" s="68">
        <v>0</v>
      </c>
      <c r="W1658" s="68">
        <v>0</v>
      </c>
      <c r="X1658" s="68">
        <v>0</v>
      </c>
      <c r="Y1658" s="68">
        <v>0</v>
      </c>
      <c r="Z1658" s="68">
        <v>0</v>
      </c>
      <c r="AA1658" s="68">
        <v>0</v>
      </c>
      <c r="AB1658" s="68">
        <v>0</v>
      </c>
      <c r="AC1658" s="68">
        <v>0</v>
      </c>
      <c r="AD1658" s="68">
        <v>0</v>
      </c>
      <c r="AE1658" s="68">
        <v>0</v>
      </c>
      <c r="AF1658" s="68">
        <v>0</v>
      </c>
      <c r="AG1658" s="68">
        <v>0</v>
      </c>
      <c r="AH1658" s="68">
        <v>0</v>
      </c>
      <c r="AI1658" s="68">
        <v>0</v>
      </c>
      <c r="AJ1658" s="68">
        <v>0</v>
      </c>
      <c r="AK1658" s="68">
        <v>0</v>
      </c>
      <c r="AL1658" s="68">
        <v>0</v>
      </c>
      <c r="AM1658" s="68">
        <v>0</v>
      </c>
      <c r="AN1658" s="68">
        <v>0</v>
      </c>
      <c r="AO1658" s="68">
        <v>0</v>
      </c>
      <c r="AP1658" s="68" t="s">
        <v>1749</v>
      </c>
      <c r="AQ1658" s="68">
        <v>1</v>
      </c>
      <c r="AR1658" s="68" t="s">
        <v>1750</v>
      </c>
      <c r="AS1658" s="68">
        <v>0</v>
      </c>
      <c r="AT1658" s="68">
        <v>8</v>
      </c>
      <c r="AU1658" s="68">
        <v>0</v>
      </c>
      <c r="AV1658" s="86">
        <v>5</v>
      </c>
      <c r="AW1658" s="86" t="s">
        <v>8724</v>
      </c>
      <c r="AX1658" s="1">
        <v>68</v>
      </c>
      <c r="AY1658" s="1">
        <v>68</v>
      </c>
      <c r="AZ1658" s="68">
        <v>0</v>
      </c>
      <c r="BA1658" s="68">
        <v>3</v>
      </c>
      <c r="EQ1658" s="68">
        <v>30950016</v>
      </c>
      <c r="ER1658" s="175">
        <v>2</v>
      </c>
      <c r="ES1658" s="68">
        <v>650</v>
      </c>
      <c r="ET1658" s="68">
        <v>16</v>
      </c>
      <c r="EU1658" s="68">
        <v>0</v>
      </c>
      <c r="EV1658" s="68">
        <v>150016</v>
      </c>
      <c r="EW1658" s="68" t="s">
        <v>2654</v>
      </c>
      <c r="EX1658" s="68" t="str">
        <f t="shared" si="58"/>
        <v>중형</v>
      </c>
      <c r="GE1658" s="68">
        <v>48307</v>
      </c>
      <c r="GF1658" s="68" t="s">
        <v>4620</v>
      </c>
    </row>
    <row r="1659" spans="6:188" x14ac:dyDescent="0.3">
      <c r="F1659" s="68">
        <v>90067</v>
      </c>
      <c r="G1659" s="68">
        <v>10</v>
      </c>
      <c r="H1659" s="68">
        <v>190067</v>
      </c>
      <c r="I1659" s="68">
        <v>290067</v>
      </c>
      <c r="J1659" s="68" t="s">
        <v>923</v>
      </c>
      <c r="K1659" s="68" t="s">
        <v>924</v>
      </c>
      <c r="L1659" s="68">
        <v>0</v>
      </c>
      <c r="M1659" s="68">
        <v>0</v>
      </c>
      <c r="N1659" s="68">
        <v>0</v>
      </c>
      <c r="O1659" s="68">
        <v>0</v>
      </c>
      <c r="P1659" s="68">
        <v>0</v>
      </c>
      <c r="Q1659" s="68">
        <v>0</v>
      </c>
      <c r="R1659" s="68">
        <v>8</v>
      </c>
      <c r="S1659" s="68">
        <v>0</v>
      </c>
      <c r="T1659" s="68">
        <v>0</v>
      </c>
      <c r="U1659" s="68">
        <v>0</v>
      </c>
      <c r="V1659" s="68">
        <v>0</v>
      </c>
      <c r="W1659" s="68">
        <v>0</v>
      </c>
      <c r="X1659" s="68">
        <v>0</v>
      </c>
      <c r="Y1659" s="68">
        <v>0</v>
      </c>
      <c r="Z1659" s="68">
        <v>0</v>
      </c>
      <c r="AA1659" s="68">
        <v>0</v>
      </c>
      <c r="AB1659" s="68">
        <v>0</v>
      </c>
      <c r="AC1659" s="68">
        <v>0</v>
      </c>
      <c r="AD1659" s="68">
        <v>0</v>
      </c>
      <c r="AE1659" s="68">
        <v>0</v>
      </c>
      <c r="AF1659" s="68">
        <v>0</v>
      </c>
      <c r="AG1659" s="68">
        <v>0</v>
      </c>
      <c r="AH1659" s="68">
        <v>0</v>
      </c>
      <c r="AI1659" s="68">
        <v>0</v>
      </c>
      <c r="AJ1659" s="68">
        <v>0</v>
      </c>
      <c r="AK1659" s="68">
        <v>0</v>
      </c>
      <c r="AL1659" s="68">
        <v>0</v>
      </c>
      <c r="AM1659" s="68">
        <v>0</v>
      </c>
      <c r="AN1659" s="68">
        <v>0</v>
      </c>
      <c r="AO1659" s="68">
        <v>0</v>
      </c>
      <c r="AP1659" s="68" t="s">
        <v>1751</v>
      </c>
      <c r="AQ1659" s="68">
        <v>1</v>
      </c>
      <c r="AR1659" s="68" t="s">
        <v>2516</v>
      </c>
      <c r="AS1659" s="68">
        <v>0</v>
      </c>
      <c r="AT1659" s="68">
        <v>8</v>
      </c>
      <c r="AU1659" s="68">
        <v>0</v>
      </c>
      <c r="AV1659" s="86">
        <v>5</v>
      </c>
      <c r="AW1659" s="86" t="s">
        <v>8724</v>
      </c>
      <c r="AX1659" s="1">
        <v>69</v>
      </c>
      <c r="AY1659" s="1">
        <v>69</v>
      </c>
      <c r="AZ1659" s="68">
        <v>0</v>
      </c>
      <c r="BA1659" s="68">
        <v>3</v>
      </c>
      <c r="EQ1659" s="68">
        <v>31050016</v>
      </c>
      <c r="ER1659" s="175">
        <v>2</v>
      </c>
      <c r="ES1659" s="68">
        <v>650</v>
      </c>
      <c r="ET1659" s="68">
        <v>16</v>
      </c>
      <c r="EU1659" s="68">
        <v>0</v>
      </c>
      <c r="EV1659" s="68">
        <v>150016</v>
      </c>
      <c r="EW1659" s="68" t="s">
        <v>2654</v>
      </c>
      <c r="EX1659" s="68" t="str">
        <f t="shared" si="58"/>
        <v>중형</v>
      </c>
      <c r="GE1659" s="68">
        <v>48308</v>
      </c>
      <c r="GF1659" s="68" t="s">
        <v>5166</v>
      </c>
    </row>
    <row r="1660" spans="6:188" x14ac:dyDescent="0.3">
      <c r="F1660" s="68">
        <v>90068</v>
      </c>
      <c r="G1660" s="68">
        <v>10</v>
      </c>
      <c r="H1660" s="68">
        <v>190068</v>
      </c>
      <c r="I1660" s="68">
        <v>290068</v>
      </c>
      <c r="J1660" s="68" t="s">
        <v>925</v>
      </c>
      <c r="K1660" s="68" t="s">
        <v>926</v>
      </c>
      <c r="L1660" s="68">
        <v>0</v>
      </c>
      <c r="M1660" s="68">
        <v>0</v>
      </c>
      <c r="N1660" s="68">
        <v>0</v>
      </c>
      <c r="O1660" s="68">
        <v>0</v>
      </c>
      <c r="P1660" s="68">
        <v>0</v>
      </c>
      <c r="Q1660" s="68">
        <v>0</v>
      </c>
      <c r="R1660" s="68">
        <v>8</v>
      </c>
      <c r="S1660" s="68">
        <v>0</v>
      </c>
      <c r="T1660" s="68">
        <v>0</v>
      </c>
      <c r="U1660" s="68">
        <v>0</v>
      </c>
      <c r="V1660" s="68">
        <v>0</v>
      </c>
      <c r="W1660" s="68">
        <v>0</v>
      </c>
      <c r="X1660" s="68">
        <v>0</v>
      </c>
      <c r="Y1660" s="68">
        <v>0</v>
      </c>
      <c r="Z1660" s="68">
        <v>0</v>
      </c>
      <c r="AA1660" s="68">
        <v>0</v>
      </c>
      <c r="AB1660" s="68">
        <v>0</v>
      </c>
      <c r="AC1660" s="68">
        <v>0</v>
      </c>
      <c r="AD1660" s="68">
        <v>0</v>
      </c>
      <c r="AE1660" s="68">
        <v>0</v>
      </c>
      <c r="AF1660" s="68">
        <v>0</v>
      </c>
      <c r="AG1660" s="68">
        <v>0</v>
      </c>
      <c r="AH1660" s="68">
        <v>0</v>
      </c>
      <c r="AI1660" s="68">
        <v>0</v>
      </c>
      <c r="AJ1660" s="68">
        <v>0</v>
      </c>
      <c r="AK1660" s="68">
        <v>0</v>
      </c>
      <c r="AL1660" s="68">
        <v>0</v>
      </c>
      <c r="AM1660" s="68">
        <v>0</v>
      </c>
      <c r="AN1660" s="68">
        <v>0</v>
      </c>
      <c r="AO1660" s="68">
        <v>0</v>
      </c>
      <c r="AP1660" s="68" t="s">
        <v>1752</v>
      </c>
      <c r="AQ1660" s="68">
        <v>1</v>
      </c>
      <c r="AR1660" s="68" t="s">
        <v>2517</v>
      </c>
      <c r="AS1660" s="68">
        <v>0</v>
      </c>
      <c r="AT1660" s="68">
        <v>8</v>
      </c>
      <c r="AU1660" s="68">
        <v>0</v>
      </c>
      <c r="AV1660" s="86">
        <v>5</v>
      </c>
      <c r="AW1660" s="86" t="s">
        <v>8724</v>
      </c>
      <c r="AX1660" s="1">
        <v>70</v>
      </c>
      <c r="AY1660" s="1">
        <v>70</v>
      </c>
      <c r="AZ1660" s="68">
        <v>0</v>
      </c>
      <c r="BA1660" s="68">
        <v>3</v>
      </c>
      <c r="EQ1660" s="68">
        <v>31150016</v>
      </c>
      <c r="ER1660" s="175">
        <v>2</v>
      </c>
      <c r="ES1660" s="68">
        <v>650</v>
      </c>
      <c r="ET1660" s="68">
        <v>16</v>
      </c>
      <c r="EU1660" s="68">
        <v>0</v>
      </c>
      <c r="EV1660" s="68">
        <v>150016</v>
      </c>
      <c r="EW1660" s="68" t="s">
        <v>2654</v>
      </c>
      <c r="EX1660" s="68" t="str">
        <f t="shared" si="58"/>
        <v>중형</v>
      </c>
      <c r="GE1660" s="68">
        <v>48309</v>
      </c>
      <c r="GF1660" s="68" t="s">
        <v>3884</v>
      </c>
    </row>
    <row r="1661" spans="6:188" x14ac:dyDescent="0.3">
      <c r="F1661" s="68">
        <v>90069</v>
      </c>
      <c r="G1661" s="68">
        <v>10</v>
      </c>
      <c r="H1661" s="68">
        <v>190069</v>
      </c>
      <c r="I1661" s="68">
        <v>290069</v>
      </c>
      <c r="J1661" s="68" t="s">
        <v>927</v>
      </c>
      <c r="K1661" s="68" t="s">
        <v>928</v>
      </c>
      <c r="L1661" s="68">
        <v>0</v>
      </c>
      <c r="M1661" s="68">
        <v>0</v>
      </c>
      <c r="N1661" s="68">
        <v>0</v>
      </c>
      <c r="O1661" s="68">
        <v>0</v>
      </c>
      <c r="P1661" s="68">
        <v>0</v>
      </c>
      <c r="Q1661" s="68">
        <v>0</v>
      </c>
      <c r="R1661" s="68">
        <v>8</v>
      </c>
      <c r="S1661" s="68">
        <v>0</v>
      </c>
      <c r="T1661" s="68">
        <v>0</v>
      </c>
      <c r="U1661" s="68">
        <v>0</v>
      </c>
      <c r="V1661" s="68">
        <v>0</v>
      </c>
      <c r="W1661" s="68">
        <v>0</v>
      </c>
      <c r="X1661" s="68">
        <v>0</v>
      </c>
      <c r="Y1661" s="68">
        <v>0</v>
      </c>
      <c r="Z1661" s="68">
        <v>0</v>
      </c>
      <c r="AA1661" s="68">
        <v>0</v>
      </c>
      <c r="AB1661" s="68">
        <v>0</v>
      </c>
      <c r="AC1661" s="68">
        <v>0</v>
      </c>
      <c r="AD1661" s="68">
        <v>0</v>
      </c>
      <c r="AE1661" s="68">
        <v>0</v>
      </c>
      <c r="AF1661" s="68">
        <v>0</v>
      </c>
      <c r="AG1661" s="68">
        <v>0</v>
      </c>
      <c r="AH1661" s="68">
        <v>0</v>
      </c>
      <c r="AI1661" s="68">
        <v>0</v>
      </c>
      <c r="AJ1661" s="68">
        <v>0</v>
      </c>
      <c r="AK1661" s="68">
        <v>0</v>
      </c>
      <c r="AL1661" s="68">
        <v>0</v>
      </c>
      <c r="AM1661" s="68">
        <v>0</v>
      </c>
      <c r="AN1661" s="68">
        <v>0</v>
      </c>
      <c r="AO1661" s="68">
        <v>0</v>
      </c>
      <c r="AP1661" s="68" t="s">
        <v>1753</v>
      </c>
      <c r="AQ1661" s="68">
        <v>1</v>
      </c>
      <c r="AR1661" s="68" t="s">
        <v>2518</v>
      </c>
      <c r="AS1661" s="68">
        <v>0</v>
      </c>
      <c r="AT1661" s="68">
        <v>8</v>
      </c>
      <c r="AU1661" s="68">
        <v>0</v>
      </c>
      <c r="AV1661" s="86">
        <v>5</v>
      </c>
      <c r="AW1661" s="86" t="s">
        <v>8724</v>
      </c>
      <c r="AX1661" s="1">
        <v>71</v>
      </c>
      <c r="AY1661" s="1">
        <v>71</v>
      </c>
      <c r="AZ1661" s="68">
        <v>0</v>
      </c>
      <c r="BA1661" s="68">
        <v>3</v>
      </c>
      <c r="EQ1661" s="68">
        <v>31250016</v>
      </c>
      <c r="ER1661" s="175">
        <v>2</v>
      </c>
      <c r="ES1661" s="68">
        <v>650</v>
      </c>
      <c r="ET1661" s="68">
        <v>16</v>
      </c>
      <c r="EU1661" s="68">
        <v>0</v>
      </c>
      <c r="EV1661" s="68">
        <v>150016</v>
      </c>
      <c r="EW1661" s="68" t="s">
        <v>2654</v>
      </c>
      <c r="EX1661" s="68" t="str">
        <f t="shared" si="58"/>
        <v>중형</v>
      </c>
      <c r="GE1661" s="68">
        <v>48310</v>
      </c>
      <c r="GF1661" s="68" t="s">
        <v>3331</v>
      </c>
    </row>
    <row r="1662" spans="6:188" x14ac:dyDescent="0.3">
      <c r="F1662" s="68">
        <v>90070</v>
      </c>
      <c r="G1662" s="68">
        <v>10</v>
      </c>
      <c r="H1662" s="68">
        <v>190070</v>
      </c>
      <c r="I1662" s="68">
        <v>290070</v>
      </c>
      <c r="J1662" s="68" t="s">
        <v>929</v>
      </c>
      <c r="K1662" s="68" t="s">
        <v>930</v>
      </c>
      <c r="L1662" s="68">
        <v>0</v>
      </c>
      <c r="M1662" s="68">
        <v>0</v>
      </c>
      <c r="N1662" s="68">
        <v>0</v>
      </c>
      <c r="O1662" s="68">
        <v>0</v>
      </c>
      <c r="P1662" s="68">
        <v>0</v>
      </c>
      <c r="Q1662" s="68">
        <v>0</v>
      </c>
      <c r="R1662" s="68">
        <v>8</v>
      </c>
      <c r="S1662" s="68">
        <v>0</v>
      </c>
      <c r="T1662" s="68">
        <v>0</v>
      </c>
      <c r="U1662" s="68">
        <v>0</v>
      </c>
      <c r="V1662" s="68">
        <v>0</v>
      </c>
      <c r="W1662" s="68">
        <v>0</v>
      </c>
      <c r="X1662" s="68">
        <v>0</v>
      </c>
      <c r="Y1662" s="68">
        <v>0</v>
      </c>
      <c r="Z1662" s="68">
        <v>0</v>
      </c>
      <c r="AA1662" s="68">
        <v>0</v>
      </c>
      <c r="AB1662" s="68">
        <v>0</v>
      </c>
      <c r="AC1662" s="68">
        <v>0</v>
      </c>
      <c r="AD1662" s="68">
        <v>0</v>
      </c>
      <c r="AE1662" s="68">
        <v>0</v>
      </c>
      <c r="AF1662" s="68">
        <v>0</v>
      </c>
      <c r="AG1662" s="68">
        <v>0</v>
      </c>
      <c r="AH1662" s="68">
        <v>0</v>
      </c>
      <c r="AI1662" s="68">
        <v>0</v>
      </c>
      <c r="AJ1662" s="68">
        <v>0</v>
      </c>
      <c r="AK1662" s="68">
        <v>0</v>
      </c>
      <c r="AL1662" s="68">
        <v>0</v>
      </c>
      <c r="AM1662" s="68">
        <v>0</v>
      </c>
      <c r="AN1662" s="68">
        <v>0</v>
      </c>
      <c r="AO1662" s="68">
        <v>0</v>
      </c>
      <c r="AP1662" s="68" t="s">
        <v>1754</v>
      </c>
      <c r="AQ1662" s="68">
        <v>1</v>
      </c>
      <c r="AR1662" s="68" t="s">
        <v>2519</v>
      </c>
      <c r="AS1662" s="68">
        <v>0</v>
      </c>
      <c r="AT1662" s="68">
        <v>8</v>
      </c>
      <c r="AU1662" s="68">
        <v>0</v>
      </c>
      <c r="AV1662" s="86">
        <v>5</v>
      </c>
      <c r="AW1662" s="86" t="s">
        <v>8724</v>
      </c>
      <c r="AX1662" s="1">
        <v>72</v>
      </c>
      <c r="AY1662" s="1">
        <v>72</v>
      </c>
      <c r="AZ1662" s="68">
        <v>0</v>
      </c>
      <c r="BA1662" s="68">
        <v>3</v>
      </c>
      <c r="EQ1662" s="68">
        <v>10150017</v>
      </c>
      <c r="ER1662" s="175">
        <v>1</v>
      </c>
      <c r="ES1662" s="68">
        <v>650</v>
      </c>
      <c r="ET1662" s="68">
        <v>17</v>
      </c>
      <c r="EU1662" s="68">
        <v>0</v>
      </c>
      <c r="EV1662" s="68">
        <v>150017</v>
      </c>
      <c r="EW1662" s="68" t="s">
        <v>2655</v>
      </c>
      <c r="EX1662" s="68" t="str">
        <f t="shared" si="58"/>
        <v>소형</v>
      </c>
      <c r="GE1662" s="68">
        <v>48311</v>
      </c>
      <c r="GF1662" s="68" t="s">
        <v>5167</v>
      </c>
    </row>
    <row r="1663" spans="6:188" x14ac:dyDescent="0.3">
      <c r="F1663" s="68">
        <v>90071</v>
      </c>
      <c r="G1663" s="68">
        <v>10</v>
      </c>
      <c r="H1663" s="68">
        <v>190071</v>
      </c>
      <c r="I1663" s="68">
        <v>290071</v>
      </c>
      <c r="J1663" s="68" t="s">
        <v>931</v>
      </c>
      <c r="K1663" s="68" t="s">
        <v>932</v>
      </c>
      <c r="L1663" s="68">
        <v>0</v>
      </c>
      <c r="M1663" s="68">
        <v>0</v>
      </c>
      <c r="N1663" s="68">
        <v>0</v>
      </c>
      <c r="O1663" s="68">
        <v>0</v>
      </c>
      <c r="P1663" s="68">
        <v>0</v>
      </c>
      <c r="Q1663" s="68">
        <v>0</v>
      </c>
      <c r="R1663" s="68">
        <v>8</v>
      </c>
      <c r="S1663" s="68">
        <v>0</v>
      </c>
      <c r="T1663" s="68">
        <v>0</v>
      </c>
      <c r="U1663" s="68">
        <v>0</v>
      </c>
      <c r="V1663" s="68">
        <v>0</v>
      </c>
      <c r="W1663" s="68">
        <v>0</v>
      </c>
      <c r="X1663" s="68">
        <v>0</v>
      </c>
      <c r="Y1663" s="68">
        <v>0</v>
      </c>
      <c r="Z1663" s="68">
        <v>0</v>
      </c>
      <c r="AA1663" s="68">
        <v>0</v>
      </c>
      <c r="AB1663" s="68">
        <v>0</v>
      </c>
      <c r="AC1663" s="68">
        <v>0</v>
      </c>
      <c r="AD1663" s="68">
        <v>0</v>
      </c>
      <c r="AE1663" s="68">
        <v>0</v>
      </c>
      <c r="AF1663" s="68">
        <v>0</v>
      </c>
      <c r="AG1663" s="68">
        <v>0</v>
      </c>
      <c r="AH1663" s="68">
        <v>0</v>
      </c>
      <c r="AI1663" s="68">
        <v>0</v>
      </c>
      <c r="AJ1663" s="68">
        <v>0</v>
      </c>
      <c r="AK1663" s="68">
        <v>0</v>
      </c>
      <c r="AL1663" s="68">
        <v>0</v>
      </c>
      <c r="AM1663" s="68">
        <v>0</v>
      </c>
      <c r="AN1663" s="68">
        <v>0</v>
      </c>
      <c r="AO1663" s="68">
        <v>0</v>
      </c>
      <c r="AP1663" s="68" t="s">
        <v>1755</v>
      </c>
      <c r="AQ1663" s="68">
        <v>1</v>
      </c>
      <c r="AR1663" s="68" t="s">
        <v>2520</v>
      </c>
      <c r="AS1663" s="68">
        <v>0</v>
      </c>
      <c r="AT1663" s="68">
        <v>8</v>
      </c>
      <c r="AU1663" s="68">
        <v>0</v>
      </c>
      <c r="AV1663" s="86">
        <v>5</v>
      </c>
      <c r="AW1663" s="86" t="s">
        <v>8724</v>
      </c>
      <c r="AX1663" s="1">
        <v>73</v>
      </c>
      <c r="AY1663" s="1">
        <v>73</v>
      </c>
      <c r="AZ1663" s="68">
        <v>0</v>
      </c>
      <c r="BA1663" s="68">
        <v>3</v>
      </c>
      <c r="EQ1663" s="68">
        <v>10250017</v>
      </c>
      <c r="ER1663" s="175">
        <v>1</v>
      </c>
      <c r="ES1663" s="68">
        <v>650</v>
      </c>
      <c r="ET1663" s="68">
        <v>17</v>
      </c>
      <c r="EU1663" s="68">
        <v>0</v>
      </c>
      <c r="EV1663" s="68">
        <v>150017</v>
      </c>
      <c r="EW1663" s="68" t="s">
        <v>2655</v>
      </c>
      <c r="EX1663" s="68" t="str">
        <f t="shared" si="58"/>
        <v>소형</v>
      </c>
      <c r="GE1663" s="68">
        <v>48312</v>
      </c>
      <c r="GF1663" s="68">
        <v>0</v>
      </c>
    </row>
    <row r="1664" spans="6:188" x14ac:dyDescent="0.3">
      <c r="F1664" s="68">
        <v>90072</v>
      </c>
      <c r="G1664" s="68">
        <v>10</v>
      </c>
      <c r="H1664" s="68">
        <v>190072</v>
      </c>
      <c r="I1664" s="68">
        <v>290072</v>
      </c>
      <c r="J1664" s="68" t="s">
        <v>933</v>
      </c>
      <c r="K1664" s="68" t="s">
        <v>934</v>
      </c>
      <c r="L1664" s="68">
        <v>0</v>
      </c>
      <c r="M1664" s="68">
        <v>0</v>
      </c>
      <c r="N1664" s="68">
        <v>0</v>
      </c>
      <c r="O1664" s="68">
        <v>0</v>
      </c>
      <c r="P1664" s="68">
        <v>0</v>
      </c>
      <c r="Q1664" s="68">
        <v>0</v>
      </c>
      <c r="R1664" s="68">
        <v>8</v>
      </c>
      <c r="S1664" s="68">
        <v>0</v>
      </c>
      <c r="T1664" s="68">
        <v>0</v>
      </c>
      <c r="U1664" s="68">
        <v>0</v>
      </c>
      <c r="V1664" s="68">
        <v>0</v>
      </c>
      <c r="W1664" s="68">
        <v>0</v>
      </c>
      <c r="X1664" s="68">
        <v>0</v>
      </c>
      <c r="Y1664" s="68">
        <v>0</v>
      </c>
      <c r="Z1664" s="68">
        <v>0</v>
      </c>
      <c r="AA1664" s="68">
        <v>0</v>
      </c>
      <c r="AB1664" s="68">
        <v>0</v>
      </c>
      <c r="AC1664" s="68">
        <v>0</v>
      </c>
      <c r="AD1664" s="68">
        <v>0</v>
      </c>
      <c r="AE1664" s="68">
        <v>0</v>
      </c>
      <c r="AF1664" s="68">
        <v>0</v>
      </c>
      <c r="AG1664" s="68">
        <v>0</v>
      </c>
      <c r="AH1664" s="68">
        <v>0</v>
      </c>
      <c r="AI1664" s="68">
        <v>0</v>
      </c>
      <c r="AJ1664" s="68">
        <v>0</v>
      </c>
      <c r="AK1664" s="68">
        <v>0</v>
      </c>
      <c r="AL1664" s="68">
        <v>0</v>
      </c>
      <c r="AM1664" s="68">
        <v>0</v>
      </c>
      <c r="AN1664" s="68">
        <v>0</v>
      </c>
      <c r="AO1664" s="68">
        <v>0</v>
      </c>
      <c r="AP1664" s="68" t="s">
        <v>1756</v>
      </c>
      <c r="AQ1664" s="68">
        <v>1</v>
      </c>
      <c r="AR1664" s="68" t="s">
        <v>2521</v>
      </c>
      <c r="AS1664" s="68">
        <v>0</v>
      </c>
      <c r="AT1664" s="68">
        <v>8</v>
      </c>
      <c r="AU1664" s="68">
        <v>0</v>
      </c>
      <c r="AV1664" s="86">
        <v>5</v>
      </c>
      <c r="AW1664" s="86" t="s">
        <v>8724</v>
      </c>
      <c r="AX1664" s="1">
        <v>74</v>
      </c>
      <c r="AY1664" s="1">
        <v>74</v>
      </c>
      <c r="AZ1664" s="68">
        <v>0</v>
      </c>
      <c r="BA1664" s="68">
        <v>3</v>
      </c>
      <c r="EQ1664" s="68">
        <v>10350017</v>
      </c>
      <c r="ER1664" s="175">
        <v>1</v>
      </c>
      <c r="ES1664" s="68">
        <v>650</v>
      </c>
      <c r="ET1664" s="68">
        <v>17</v>
      </c>
      <c r="EU1664" s="68">
        <v>0</v>
      </c>
      <c r="EV1664" s="68">
        <v>150017</v>
      </c>
      <c r="EW1664" s="68" t="s">
        <v>2655</v>
      </c>
      <c r="EX1664" s="68" t="str">
        <f t="shared" si="58"/>
        <v>소형</v>
      </c>
      <c r="GE1664" s="68">
        <v>48313</v>
      </c>
      <c r="GF1664" s="68">
        <v>0</v>
      </c>
    </row>
    <row r="1665" spans="6:188" x14ac:dyDescent="0.3">
      <c r="F1665" s="68">
        <v>90073</v>
      </c>
      <c r="G1665" s="68">
        <v>10</v>
      </c>
      <c r="H1665" s="68">
        <v>190073</v>
      </c>
      <c r="I1665" s="68">
        <v>290073</v>
      </c>
      <c r="J1665" s="68" t="s">
        <v>935</v>
      </c>
      <c r="K1665" s="68" t="s">
        <v>936</v>
      </c>
      <c r="L1665" s="68">
        <v>0</v>
      </c>
      <c r="M1665" s="68">
        <v>0</v>
      </c>
      <c r="N1665" s="68">
        <v>0</v>
      </c>
      <c r="O1665" s="68">
        <v>0</v>
      </c>
      <c r="P1665" s="68">
        <v>0</v>
      </c>
      <c r="Q1665" s="68">
        <v>0</v>
      </c>
      <c r="R1665" s="68">
        <v>8</v>
      </c>
      <c r="S1665" s="68">
        <v>0</v>
      </c>
      <c r="T1665" s="68">
        <v>0</v>
      </c>
      <c r="U1665" s="68">
        <v>0</v>
      </c>
      <c r="V1665" s="68">
        <v>0</v>
      </c>
      <c r="W1665" s="68">
        <v>0</v>
      </c>
      <c r="X1665" s="68">
        <v>0</v>
      </c>
      <c r="Y1665" s="68">
        <v>0</v>
      </c>
      <c r="Z1665" s="68">
        <v>0</v>
      </c>
      <c r="AA1665" s="68">
        <v>0</v>
      </c>
      <c r="AB1665" s="68">
        <v>0</v>
      </c>
      <c r="AC1665" s="68">
        <v>0</v>
      </c>
      <c r="AD1665" s="68">
        <v>0</v>
      </c>
      <c r="AE1665" s="68">
        <v>0</v>
      </c>
      <c r="AF1665" s="68">
        <v>0</v>
      </c>
      <c r="AG1665" s="68">
        <v>0</v>
      </c>
      <c r="AH1665" s="68">
        <v>0</v>
      </c>
      <c r="AI1665" s="68">
        <v>0</v>
      </c>
      <c r="AJ1665" s="68">
        <v>0</v>
      </c>
      <c r="AK1665" s="68">
        <v>0</v>
      </c>
      <c r="AL1665" s="68">
        <v>0</v>
      </c>
      <c r="AM1665" s="68">
        <v>0</v>
      </c>
      <c r="AN1665" s="68">
        <v>0</v>
      </c>
      <c r="AO1665" s="68">
        <v>0</v>
      </c>
      <c r="AP1665" s="68" t="s">
        <v>1757</v>
      </c>
      <c r="AQ1665" s="68">
        <v>1</v>
      </c>
      <c r="AR1665" s="68" t="s">
        <v>1758</v>
      </c>
      <c r="AS1665" s="68">
        <v>0</v>
      </c>
      <c r="AT1665" s="68">
        <v>8</v>
      </c>
      <c r="AU1665" s="68">
        <v>0</v>
      </c>
      <c r="AV1665" s="86">
        <v>5</v>
      </c>
      <c r="AW1665" s="86" t="s">
        <v>8724</v>
      </c>
      <c r="AX1665" s="1">
        <v>75</v>
      </c>
      <c r="AY1665" s="1">
        <v>75</v>
      </c>
      <c r="AZ1665" s="68">
        <v>0</v>
      </c>
      <c r="BA1665" s="68">
        <v>3</v>
      </c>
      <c r="EQ1665" s="68">
        <v>10450017</v>
      </c>
      <c r="ER1665" s="175">
        <v>1</v>
      </c>
      <c r="ES1665" s="68">
        <v>650</v>
      </c>
      <c r="ET1665" s="68">
        <v>17</v>
      </c>
      <c r="EU1665" s="68">
        <v>0</v>
      </c>
      <c r="EV1665" s="68">
        <v>150017</v>
      </c>
      <c r="EW1665" s="68" t="s">
        <v>2655</v>
      </c>
      <c r="EX1665" s="68" t="str">
        <f t="shared" si="58"/>
        <v>소형</v>
      </c>
      <c r="GE1665" s="68">
        <v>48400</v>
      </c>
      <c r="GF1665" s="68" t="s">
        <v>5168</v>
      </c>
    </row>
    <row r="1666" spans="6:188" x14ac:dyDescent="0.3">
      <c r="F1666" s="68">
        <v>90074</v>
      </c>
      <c r="G1666" s="68">
        <v>10</v>
      </c>
      <c r="H1666" s="68">
        <v>190074</v>
      </c>
      <c r="I1666" s="68">
        <v>290074</v>
      </c>
      <c r="J1666" s="68" t="s">
        <v>937</v>
      </c>
      <c r="K1666" s="68" t="s">
        <v>938</v>
      </c>
      <c r="L1666" s="68">
        <v>0</v>
      </c>
      <c r="M1666" s="68">
        <v>0</v>
      </c>
      <c r="N1666" s="68">
        <v>0</v>
      </c>
      <c r="O1666" s="68">
        <v>0</v>
      </c>
      <c r="P1666" s="68">
        <v>0</v>
      </c>
      <c r="Q1666" s="68">
        <v>0</v>
      </c>
      <c r="R1666" s="68">
        <v>8</v>
      </c>
      <c r="S1666" s="68">
        <v>0</v>
      </c>
      <c r="T1666" s="68">
        <v>0</v>
      </c>
      <c r="U1666" s="68">
        <v>0</v>
      </c>
      <c r="V1666" s="68">
        <v>0</v>
      </c>
      <c r="W1666" s="68">
        <v>0</v>
      </c>
      <c r="X1666" s="68">
        <v>0</v>
      </c>
      <c r="Y1666" s="68">
        <v>0</v>
      </c>
      <c r="Z1666" s="68">
        <v>0</v>
      </c>
      <c r="AA1666" s="68">
        <v>0</v>
      </c>
      <c r="AB1666" s="68">
        <v>0</v>
      </c>
      <c r="AC1666" s="68">
        <v>0</v>
      </c>
      <c r="AD1666" s="68">
        <v>0</v>
      </c>
      <c r="AE1666" s="68">
        <v>0</v>
      </c>
      <c r="AF1666" s="68">
        <v>0</v>
      </c>
      <c r="AG1666" s="68">
        <v>0</v>
      </c>
      <c r="AH1666" s="68">
        <v>0</v>
      </c>
      <c r="AI1666" s="68">
        <v>0</v>
      </c>
      <c r="AJ1666" s="68">
        <v>0</v>
      </c>
      <c r="AK1666" s="68">
        <v>0</v>
      </c>
      <c r="AL1666" s="68">
        <v>0</v>
      </c>
      <c r="AM1666" s="68">
        <v>0</v>
      </c>
      <c r="AN1666" s="68">
        <v>0</v>
      </c>
      <c r="AO1666" s="68">
        <v>0</v>
      </c>
      <c r="AP1666" s="68" t="s">
        <v>1759</v>
      </c>
      <c r="AQ1666" s="68">
        <v>1</v>
      </c>
      <c r="AR1666" s="68" t="s">
        <v>1760</v>
      </c>
      <c r="AS1666" s="68">
        <v>0</v>
      </c>
      <c r="AT1666" s="68">
        <v>8</v>
      </c>
      <c r="AU1666" s="68">
        <v>0</v>
      </c>
      <c r="AV1666" s="86">
        <v>5</v>
      </c>
      <c r="AW1666" s="86" t="s">
        <v>8724</v>
      </c>
      <c r="AX1666" s="1">
        <v>76</v>
      </c>
      <c r="AY1666" s="1">
        <v>76</v>
      </c>
      <c r="AZ1666" s="68">
        <v>0</v>
      </c>
      <c r="BA1666" s="68">
        <v>3</v>
      </c>
      <c r="EQ1666" s="68">
        <v>10550017</v>
      </c>
      <c r="ER1666" s="175">
        <v>1</v>
      </c>
      <c r="ES1666" s="68">
        <v>650</v>
      </c>
      <c r="ET1666" s="68">
        <v>17</v>
      </c>
      <c r="EU1666" s="68">
        <v>0</v>
      </c>
      <c r="EV1666" s="68">
        <v>150017</v>
      </c>
      <c r="EW1666" s="68" t="s">
        <v>2655</v>
      </c>
      <c r="EX1666" s="68" t="str">
        <f t="shared" si="58"/>
        <v>소형</v>
      </c>
      <c r="GE1666" s="68">
        <v>48401</v>
      </c>
      <c r="GF1666" s="68" t="s">
        <v>5169</v>
      </c>
    </row>
    <row r="1667" spans="6:188" x14ac:dyDescent="0.3">
      <c r="F1667" s="68">
        <v>90075</v>
      </c>
      <c r="G1667" s="68">
        <v>10</v>
      </c>
      <c r="H1667" s="68">
        <v>190075</v>
      </c>
      <c r="I1667" s="68">
        <v>290075</v>
      </c>
      <c r="J1667" s="68" t="s">
        <v>939</v>
      </c>
      <c r="K1667" s="68" t="s">
        <v>940</v>
      </c>
      <c r="L1667" s="68">
        <v>0</v>
      </c>
      <c r="M1667" s="68">
        <v>0</v>
      </c>
      <c r="N1667" s="68">
        <v>0</v>
      </c>
      <c r="O1667" s="68">
        <v>0</v>
      </c>
      <c r="P1667" s="68">
        <v>0</v>
      </c>
      <c r="Q1667" s="68">
        <v>0</v>
      </c>
      <c r="R1667" s="68">
        <v>8</v>
      </c>
      <c r="S1667" s="68">
        <v>0</v>
      </c>
      <c r="T1667" s="68">
        <v>0</v>
      </c>
      <c r="U1667" s="68">
        <v>0</v>
      </c>
      <c r="V1667" s="68">
        <v>0</v>
      </c>
      <c r="W1667" s="68">
        <v>0</v>
      </c>
      <c r="X1667" s="68">
        <v>0</v>
      </c>
      <c r="Y1667" s="68">
        <v>0</v>
      </c>
      <c r="Z1667" s="68">
        <v>0</v>
      </c>
      <c r="AA1667" s="68">
        <v>0</v>
      </c>
      <c r="AB1667" s="68">
        <v>0</v>
      </c>
      <c r="AC1667" s="68">
        <v>0</v>
      </c>
      <c r="AD1667" s="68">
        <v>0</v>
      </c>
      <c r="AE1667" s="68">
        <v>0</v>
      </c>
      <c r="AF1667" s="68">
        <v>0</v>
      </c>
      <c r="AG1667" s="68">
        <v>0</v>
      </c>
      <c r="AH1667" s="68">
        <v>0</v>
      </c>
      <c r="AI1667" s="68">
        <v>0</v>
      </c>
      <c r="AJ1667" s="68">
        <v>0</v>
      </c>
      <c r="AK1667" s="68">
        <v>0</v>
      </c>
      <c r="AL1667" s="68">
        <v>0</v>
      </c>
      <c r="AM1667" s="68">
        <v>0</v>
      </c>
      <c r="AN1667" s="68">
        <v>0</v>
      </c>
      <c r="AO1667" s="68">
        <v>0</v>
      </c>
      <c r="AP1667" s="68" t="s">
        <v>1761</v>
      </c>
      <c r="AQ1667" s="68">
        <v>1</v>
      </c>
      <c r="AR1667" s="68" t="s">
        <v>1762</v>
      </c>
      <c r="AS1667" s="68">
        <v>0</v>
      </c>
      <c r="AT1667" s="68">
        <v>8</v>
      </c>
      <c r="AU1667" s="68">
        <v>0</v>
      </c>
      <c r="AV1667" s="86">
        <v>5</v>
      </c>
      <c r="AW1667" s="86" t="s">
        <v>8724</v>
      </c>
      <c r="AX1667" s="1">
        <v>77</v>
      </c>
      <c r="AY1667" s="1">
        <v>77</v>
      </c>
      <c r="AZ1667" s="68">
        <v>0</v>
      </c>
      <c r="BA1667" s="68">
        <v>3</v>
      </c>
      <c r="EQ1667" s="68">
        <v>10650017</v>
      </c>
      <c r="ER1667" s="175">
        <v>1</v>
      </c>
      <c r="ES1667" s="68">
        <v>650</v>
      </c>
      <c r="ET1667" s="68">
        <v>17</v>
      </c>
      <c r="EU1667" s="68">
        <v>0</v>
      </c>
      <c r="EV1667" s="68">
        <v>150017</v>
      </c>
      <c r="EW1667" s="68" t="s">
        <v>2655</v>
      </c>
      <c r="EX1667" s="68" t="str">
        <f t="shared" ref="EX1667:EX1730" si="59">IF(ER1667=1,"소형",IF(ER1667=2,"중형","대형"))</f>
        <v>소형</v>
      </c>
      <c r="GE1667" s="68">
        <v>48402</v>
      </c>
      <c r="GF1667" s="68" t="s">
        <v>5170</v>
      </c>
    </row>
    <row r="1668" spans="6:188" x14ac:dyDescent="0.3">
      <c r="F1668" s="68">
        <v>90076</v>
      </c>
      <c r="G1668" s="68">
        <v>10</v>
      </c>
      <c r="H1668" s="68">
        <v>190076</v>
      </c>
      <c r="I1668" s="68">
        <v>290076</v>
      </c>
      <c r="J1668" s="68" t="s">
        <v>941</v>
      </c>
      <c r="K1668" s="68" t="s">
        <v>942</v>
      </c>
      <c r="L1668" s="68">
        <v>0</v>
      </c>
      <c r="M1668" s="68">
        <v>0</v>
      </c>
      <c r="N1668" s="68">
        <v>0</v>
      </c>
      <c r="O1668" s="68">
        <v>0</v>
      </c>
      <c r="P1668" s="68">
        <v>0</v>
      </c>
      <c r="Q1668" s="68">
        <v>0</v>
      </c>
      <c r="R1668" s="68">
        <v>8</v>
      </c>
      <c r="S1668" s="68">
        <v>0</v>
      </c>
      <c r="T1668" s="68">
        <v>0</v>
      </c>
      <c r="U1668" s="68">
        <v>0</v>
      </c>
      <c r="V1668" s="68">
        <v>0</v>
      </c>
      <c r="W1668" s="68">
        <v>0</v>
      </c>
      <c r="X1668" s="68">
        <v>0</v>
      </c>
      <c r="Y1668" s="68">
        <v>0</v>
      </c>
      <c r="Z1668" s="68">
        <v>0</v>
      </c>
      <c r="AA1668" s="68">
        <v>0</v>
      </c>
      <c r="AB1668" s="68">
        <v>0</v>
      </c>
      <c r="AC1668" s="68">
        <v>0</v>
      </c>
      <c r="AD1668" s="68">
        <v>0</v>
      </c>
      <c r="AE1668" s="68">
        <v>0</v>
      </c>
      <c r="AF1668" s="68">
        <v>0</v>
      </c>
      <c r="AG1668" s="68">
        <v>0</v>
      </c>
      <c r="AH1668" s="68">
        <v>0</v>
      </c>
      <c r="AI1668" s="68">
        <v>0</v>
      </c>
      <c r="AJ1668" s="68">
        <v>0</v>
      </c>
      <c r="AK1668" s="68">
        <v>0</v>
      </c>
      <c r="AL1668" s="68">
        <v>0</v>
      </c>
      <c r="AM1668" s="68">
        <v>0</v>
      </c>
      <c r="AN1668" s="68">
        <v>0</v>
      </c>
      <c r="AO1668" s="68">
        <v>0</v>
      </c>
      <c r="AP1668" s="68" t="s">
        <v>1763</v>
      </c>
      <c r="AQ1668" s="68">
        <v>1</v>
      </c>
      <c r="AR1668" s="68" t="s">
        <v>1764</v>
      </c>
      <c r="AS1668" s="68">
        <v>0</v>
      </c>
      <c r="AT1668" s="68">
        <v>8</v>
      </c>
      <c r="AU1668" s="68">
        <v>0</v>
      </c>
      <c r="AV1668" s="86">
        <v>5</v>
      </c>
      <c r="AW1668" s="86" t="s">
        <v>8724</v>
      </c>
      <c r="AX1668" s="1">
        <v>78</v>
      </c>
      <c r="AY1668" s="1">
        <v>78</v>
      </c>
      <c r="AZ1668" s="68">
        <v>0</v>
      </c>
      <c r="BA1668" s="68">
        <v>3</v>
      </c>
      <c r="EQ1668" s="68">
        <v>10750017</v>
      </c>
      <c r="ER1668" s="175">
        <v>1</v>
      </c>
      <c r="ES1668" s="68">
        <v>650</v>
      </c>
      <c r="ET1668" s="68">
        <v>17</v>
      </c>
      <c r="EU1668" s="68">
        <v>0</v>
      </c>
      <c r="EV1668" s="68">
        <v>150017</v>
      </c>
      <c r="EW1668" s="68" t="s">
        <v>2655</v>
      </c>
      <c r="EX1668" s="68" t="str">
        <f t="shared" si="59"/>
        <v>소형</v>
      </c>
      <c r="GE1668" s="68">
        <v>48500</v>
      </c>
      <c r="GF1668" s="68" t="s">
        <v>5171</v>
      </c>
    </row>
    <row r="1669" spans="6:188" x14ac:dyDescent="0.3">
      <c r="F1669" s="68">
        <v>90077</v>
      </c>
      <c r="G1669" s="68">
        <v>10</v>
      </c>
      <c r="H1669" s="68">
        <v>190077</v>
      </c>
      <c r="I1669" s="68">
        <v>290077</v>
      </c>
      <c r="J1669" s="68" t="s">
        <v>943</v>
      </c>
      <c r="K1669" s="68" t="s">
        <v>944</v>
      </c>
      <c r="L1669" s="68">
        <v>0</v>
      </c>
      <c r="M1669" s="68">
        <v>0</v>
      </c>
      <c r="N1669" s="68">
        <v>0</v>
      </c>
      <c r="O1669" s="68">
        <v>0</v>
      </c>
      <c r="P1669" s="68">
        <v>0</v>
      </c>
      <c r="Q1669" s="68">
        <v>0</v>
      </c>
      <c r="R1669" s="68">
        <v>8</v>
      </c>
      <c r="S1669" s="68">
        <v>0</v>
      </c>
      <c r="T1669" s="68">
        <v>0</v>
      </c>
      <c r="U1669" s="68">
        <v>0</v>
      </c>
      <c r="V1669" s="68">
        <v>0</v>
      </c>
      <c r="W1669" s="68">
        <v>0</v>
      </c>
      <c r="X1669" s="68">
        <v>0</v>
      </c>
      <c r="Y1669" s="68">
        <v>0</v>
      </c>
      <c r="Z1669" s="68">
        <v>0</v>
      </c>
      <c r="AA1669" s="68">
        <v>0</v>
      </c>
      <c r="AB1669" s="68">
        <v>0</v>
      </c>
      <c r="AC1669" s="68">
        <v>0</v>
      </c>
      <c r="AD1669" s="68">
        <v>0</v>
      </c>
      <c r="AE1669" s="68">
        <v>0</v>
      </c>
      <c r="AF1669" s="68">
        <v>0</v>
      </c>
      <c r="AG1669" s="68">
        <v>0</v>
      </c>
      <c r="AH1669" s="68">
        <v>0</v>
      </c>
      <c r="AI1669" s="68">
        <v>0</v>
      </c>
      <c r="AJ1669" s="68">
        <v>0</v>
      </c>
      <c r="AK1669" s="68">
        <v>0</v>
      </c>
      <c r="AL1669" s="68">
        <v>0</v>
      </c>
      <c r="AM1669" s="68">
        <v>0</v>
      </c>
      <c r="AN1669" s="68">
        <v>0</v>
      </c>
      <c r="AO1669" s="68">
        <v>0</v>
      </c>
      <c r="AP1669" s="68" t="s">
        <v>1765</v>
      </c>
      <c r="AQ1669" s="68">
        <v>1</v>
      </c>
      <c r="AR1669" s="68" t="s">
        <v>1766</v>
      </c>
      <c r="AS1669" s="68">
        <v>0</v>
      </c>
      <c r="AT1669" s="68">
        <v>8</v>
      </c>
      <c r="AU1669" s="68">
        <v>0</v>
      </c>
      <c r="AV1669" s="86">
        <v>5</v>
      </c>
      <c r="AW1669" s="86" t="s">
        <v>8724</v>
      </c>
      <c r="AX1669" s="1">
        <v>79</v>
      </c>
      <c r="AY1669" s="1">
        <v>79</v>
      </c>
      <c r="AZ1669" s="68">
        <v>0</v>
      </c>
      <c r="BA1669" s="68">
        <v>3</v>
      </c>
      <c r="EQ1669" s="68">
        <v>10850017</v>
      </c>
      <c r="ER1669" s="175">
        <v>1</v>
      </c>
      <c r="ES1669" s="68">
        <v>650</v>
      </c>
      <c r="ET1669" s="68">
        <v>17</v>
      </c>
      <c r="EU1669" s="68">
        <v>0</v>
      </c>
      <c r="EV1669" s="68">
        <v>150017</v>
      </c>
      <c r="EW1669" s="68" t="s">
        <v>2655</v>
      </c>
      <c r="EX1669" s="68" t="str">
        <f t="shared" si="59"/>
        <v>소형</v>
      </c>
      <c r="GE1669" s="68">
        <v>48501</v>
      </c>
      <c r="GF1669" s="68" t="s">
        <v>5052</v>
      </c>
    </row>
    <row r="1670" spans="6:188" x14ac:dyDescent="0.3">
      <c r="F1670" s="68">
        <v>90078</v>
      </c>
      <c r="G1670" s="68">
        <v>10</v>
      </c>
      <c r="H1670" s="68">
        <v>190078</v>
      </c>
      <c r="I1670" s="68">
        <v>290078</v>
      </c>
      <c r="J1670" s="68" t="s">
        <v>945</v>
      </c>
      <c r="K1670" s="68" t="s">
        <v>946</v>
      </c>
      <c r="L1670" s="68">
        <v>0</v>
      </c>
      <c r="M1670" s="68">
        <v>0</v>
      </c>
      <c r="N1670" s="68">
        <v>0</v>
      </c>
      <c r="O1670" s="68">
        <v>0</v>
      </c>
      <c r="P1670" s="68">
        <v>0</v>
      </c>
      <c r="Q1670" s="68">
        <v>0</v>
      </c>
      <c r="R1670" s="68">
        <v>8</v>
      </c>
      <c r="S1670" s="68">
        <v>0</v>
      </c>
      <c r="T1670" s="68">
        <v>0</v>
      </c>
      <c r="U1670" s="68">
        <v>0</v>
      </c>
      <c r="V1670" s="68">
        <v>0</v>
      </c>
      <c r="W1670" s="68">
        <v>0</v>
      </c>
      <c r="X1670" s="68">
        <v>0</v>
      </c>
      <c r="Y1670" s="68">
        <v>0</v>
      </c>
      <c r="Z1670" s="68">
        <v>0</v>
      </c>
      <c r="AA1670" s="68">
        <v>0</v>
      </c>
      <c r="AB1670" s="68">
        <v>0</v>
      </c>
      <c r="AC1670" s="68">
        <v>0</v>
      </c>
      <c r="AD1670" s="68">
        <v>0</v>
      </c>
      <c r="AE1670" s="68">
        <v>0</v>
      </c>
      <c r="AF1670" s="68">
        <v>0</v>
      </c>
      <c r="AG1670" s="68">
        <v>0</v>
      </c>
      <c r="AH1670" s="68">
        <v>0</v>
      </c>
      <c r="AI1670" s="68">
        <v>0</v>
      </c>
      <c r="AJ1670" s="68">
        <v>0</v>
      </c>
      <c r="AK1670" s="68">
        <v>0</v>
      </c>
      <c r="AL1670" s="68">
        <v>0</v>
      </c>
      <c r="AM1670" s="68">
        <v>0</v>
      </c>
      <c r="AN1670" s="68">
        <v>0</v>
      </c>
      <c r="AO1670" s="68">
        <v>0</v>
      </c>
      <c r="AP1670" s="68" t="s">
        <v>1767</v>
      </c>
      <c r="AQ1670" s="68">
        <v>1</v>
      </c>
      <c r="AR1670" s="68" t="s">
        <v>1768</v>
      </c>
      <c r="AS1670" s="68">
        <v>0</v>
      </c>
      <c r="AT1670" s="68">
        <v>8</v>
      </c>
      <c r="AU1670" s="68">
        <v>0</v>
      </c>
      <c r="AV1670" s="86">
        <v>5</v>
      </c>
      <c r="AW1670" s="86" t="s">
        <v>8724</v>
      </c>
      <c r="AX1670" s="1">
        <v>80</v>
      </c>
      <c r="AY1670" s="1">
        <v>80</v>
      </c>
      <c r="AZ1670" s="68">
        <v>0</v>
      </c>
      <c r="BA1670" s="68">
        <v>3</v>
      </c>
      <c r="EQ1670" s="68">
        <v>10950017</v>
      </c>
      <c r="ER1670" s="175">
        <v>1</v>
      </c>
      <c r="ES1670" s="68">
        <v>650</v>
      </c>
      <c r="ET1670" s="68">
        <v>17</v>
      </c>
      <c r="EU1670" s="68">
        <v>0</v>
      </c>
      <c r="EV1670" s="68">
        <v>150017</v>
      </c>
      <c r="EW1670" s="68" t="s">
        <v>2655</v>
      </c>
      <c r="EX1670" s="68" t="str">
        <f t="shared" si="59"/>
        <v>소형</v>
      </c>
      <c r="GE1670" s="68">
        <v>48502</v>
      </c>
      <c r="GF1670" s="68" t="s">
        <v>4333</v>
      </c>
    </row>
    <row r="1671" spans="6:188" x14ac:dyDescent="0.3">
      <c r="F1671" s="68">
        <v>90079</v>
      </c>
      <c r="G1671" s="68">
        <v>10</v>
      </c>
      <c r="H1671" s="68">
        <v>190079</v>
      </c>
      <c r="I1671" s="68">
        <v>290079</v>
      </c>
      <c r="J1671" s="68" t="s">
        <v>947</v>
      </c>
      <c r="K1671" s="68" t="s">
        <v>948</v>
      </c>
      <c r="L1671" s="68">
        <v>0</v>
      </c>
      <c r="M1671" s="68">
        <v>0</v>
      </c>
      <c r="N1671" s="68">
        <v>0</v>
      </c>
      <c r="O1671" s="68">
        <v>0</v>
      </c>
      <c r="P1671" s="68">
        <v>0</v>
      </c>
      <c r="Q1671" s="68">
        <v>0</v>
      </c>
      <c r="R1671" s="68">
        <v>8</v>
      </c>
      <c r="S1671" s="68">
        <v>0</v>
      </c>
      <c r="T1671" s="68">
        <v>0</v>
      </c>
      <c r="U1671" s="68">
        <v>0</v>
      </c>
      <c r="V1671" s="68">
        <v>0</v>
      </c>
      <c r="W1671" s="68">
        <v>0</v>
      </c>
      <c r="X1671" s="68">
        <v>0</v>
      </c>
      <c r="Y1671" s="68">
        <v>0</v>
      </c>
      <c r="Z1671" s="68">
        <v>0</v>
      </c>
      <c r="AA1671" s="68">
        <v>0</v>
      </c>
      <c r="AB1671" s="68">
        <v>0</v>
      </c>
      <c r="AC1671" s="68">
        <v>0</v>
      </c>
      <c r="AD1671" s="68">
        <v>0</v>
      </c>
      <c r="AE1671" s="68">
        <v>0</v>
      </c>
      <c r="AF1671" s="68">
        <v>0</v>
      </c>
      <c r="AG1671" s="68">
        <v>0</v>
      </c>
      <c r="AH1671" s="68">
        <v>0</v>
      </c>
      <c r="AI1671" s="68">
        <v>0</v>
      </c>
      <c r="AJ1671" s="68">
        <v>0</v>
      </c>
      <c r="AK1671" s="68">
        <v>0</v>
      </c>
      <c r="AL1671" s="68">
        <v>0</v>
      </c>
      <c r="AM1671" s="68">
        <v>0</v>
      </c>
      <c r="AN1671" s="68">
        <v>0</v>
      </c>
      <c r="AO1671" s="68">
        <v>0</v>
      </c>
      <c r="AP1671" s="68" t="s">
        <v>1769</v>
      </c>
      <c r="AQ1671" s="68">
        <v>1</v>
      </c>
      <c r="AR1671" s="68" t="s">
        <v>1770</v>
      </c>
      <c r="AS1671" s="68">
        <v>0</v>
      </c>
      <c r="AT1671" s="68">
        <v>8</v>
      </c>
      <c r="AU1671" s="68">
        <v>0</v>
      </c>
      <c r="AV1671" s="86">
        <v>5</v>
      </c>
      <c r="AW1671" s="86" t="s">
        <v>8724</v>
      </c>
      <c r="AX1671" s="1">
        <v>81</v>
      </c>
      <c r="AY1671" s="1">
        <v>81</v>
      </c>
      <c r="AZ1671" s="68">
        <v>0</v>
      </c>
      <c r="BA1671" s="68">
        <v>3</v>
      </c>
      <c r="EQ1671" s="68">
        <v>11050017</v>
      </c>
      <c r="ER1671" s="175">
        <v>1</v>
      </c>
      <c r="ES1671" s="68">
        <v>650</v>
      </c>
      <c r="ET1671" s="68">
        <v>17</v>
      </c>
      <c r="EU1671" s="68">
        <v>0</v>
      </c>
      <c r="EV1671" s="68">
        <v>150017</v>
      </c>
      <c r="EW1671" s="68" t="s">
        <v>2655</v>
      </c>
      <c r="EX1671" s="68" t="str">
        <f t="shared" si="59"/>
        <v>소형</v>
      </c>
      <c r="GE1671" s="68">
        <v>48503</v>
      </c>
      <c r="GF1671" s="68" t="s">
        <v>5172</v>
      </c>
    </row>
    <row r="1672" spans="6:188" x14ac:dyDescent="0.3">
      <c r="F1672" s="68">
        <v>90080</v>
      </c>
      <c r="G1672" s="68">
        <v>10</v>
      </c>
      <c r="H1672" s="68">
        <v>190080</v>
      </c>
      <c r="I1672" s="68">
        <v>290080</v>
      </c>
      <c r="J1672" s="68" t="s">
        <v>949</v>
      </c>
      <c r="K1672" s="68" t="s">
        <v>950</v>
      </c>
      <c r="L1672" s="68">
        <v>0</v>
      </c>
      <c r="M1672" s="68">
        <v>0</v>
      </c>
      <c r="N1672" s="68">
        <v>0</v>
      </c>
      <c r="O1672" s="68">
        <v>0</v>
      </c>
      <c r="P1672" s="68">
        <v>0</v>
      </c>
      <c r="Q1672" s="68">
        <v>0</v>
      </c>
      <c r="R1672" s="68">
        <v>8</v>
      </c>
      <c r="S1672" s="68">
        <v>0</v>
      </c>
      <c r="T1672" s="68">
        <v>0</v>
      </c>
      <c r="U1672" s="68">
        <v>0</v>
      </c>
      <c r="V1672" s="68">
        <v>0</v>
      </c>
      <c r="W1672" s="68">
        <v>0</v>
      </c>
      <c r="X1672" s="68">
        <v>0</v>
      </c>
      <c r="Y1672" s="68">
        <v>0</v>
      </c>
      <c r="Z1672" s="68">
        <v>0</v>
      </c>
      <c r="AA1672" s="68">
        <v>0</v>
      </c>
      <c r="AB1672" s="68">
        <v>0</v>
      </c>
      <c r="AC1672" s="68">
        <v>0</v>
      </c>
      <c r="AD1672" s="68">
        <v>0</v>
      </c>
      <c r="AE1672" s="68">
        <v>0</v>
      </c>
      <c r="AF1672" s="68">
        <v>0</v>
      </c>
      <c r="AG1672" s="68">
        <v>0</v>
      </c>
      <c r="AH1672" s="68">
        <v>0</v>
      </c>
      <c r="AI1672" s="68">
        <v>0</v>
      </c>
      <c r="AJ1672" s="68">
        <v>0</v>
      </c>
      <c r="AK1672" s="68">
        <v>0</v>
      </c>
      <c r="AL1672" s="68">
        <v>0</v>
      </c>
      <c r="AM1672" s="68">
        <v>0</v>
      </c>
      <c r="AN1672" s="68">
        <v>0</v>
      </c>
      <c r="AO1672" s="68">
        <v>0</v>
      </c>
      <c r="AP1672" s="68" t="s">
        <v>1771</v>
      </c>
      <c r="AQ1672" s="68">
        <v>1</v>
      </c>
      <c r="AR1672" s="68" t="s">
        <v>1772</v>
      </c>
      <c r="AS1672" s="68">
        <v>0</v>
      </c>
      <c r="AT1672" s="68">
        <v>8</v>
      </c>
      <c r="AU1672" s="68">
        <v>0</v>
      </c>
      <c r="AV1672" s="86">
        <v>5</v>
      </c>
      <c r="AW1672" s="86" t="s">
        <v>8724</v>
      </c>
      <c r="AX1672" s="1">
        <v>82</v>
      </c>
      <c r="AY1672" s="1">
        <v>82</v>
      </c>
      <c r="AZ1672" s="68">
        <v>0</v>
      </c>
      <c r="BA1672" s="68">
        <v>3</v>
      </c>
      <c r="EQ1672" s="68">
        <v>11150017</v>
      </c>
      <c r="ER1672" s="175">
        <v>1</v>
      </c>
      <c r="ES1672" s="68">
        <v>650</v>
      </c>
      <c r="ET1672" s="68">
        <v>17</v>
      </c>
      <c r="EU1672" s="68">
        <v>0</v>
      </c>
      <c r="EV1672" s="68">
        <v>150017</v>
      </c>
      <c r="EW1672" s="68" t="s">
        <v>2655</v>
      </c>
      <c r="EX1672" s="68" t="str">
        <f t="shared" si="59"/>
        <v>소형</v>
      </c>
      <c r="GE1672" s="68">
        <v>48600</v>
      </c>
      <c r="GF1672" s="68" t="s">
        <v>5173</v>
      </c>
    </row>
    <row r="1673" spans="6:188" x14ac:dyDescent="0.3">
      <c r="F1673" s="68">
        <v>90081</v>
      </c>
      <c r="G1673" s="68">
        <v>10</v>
      </c>
      <c r="H1673" s="68">
        <v>190081</v>
      </c>
      <c r="I1673" s="68">
        <v>290081</v>
      </c>
      <c r="J1673" s="68" t="s">
        <v>951</v>
      </c>
      <c r="K1673" s="68" t="s">
        <v>952</v>
      </c>
      <c r="L1673" s="68">
        <v>0</v>
      </c>
      <c r="M1673" s="68">
        <v>0</v>
      </c>
      <c r="N1673" s="68">
        <v>0</v>
      </c>
      <c r="O1673" s="68">
        <v>0</v>
      </c>
      <c r="P1673" s="68">
        <v>0</v>
      </c>
      <c r="Q1673" s="68">
        <v>0</v>
      </c>
      <c r="R1673" s="68">
        <v>16</v>
      </c>
      <c r="S1673" s="68">
        <v>0</v>
      </c>
      <c r="T1673" s="68">
        <v>0</v>
      </c>
      <c r="U1673" s="68">
        <v>0</v>
      </c>
      <c r="V1673" s="68">
        <v>0</v>
      </c>
      <c r="W1673" s="68">
        <v>0</v>
      </c>
      <c r="X1673" s="68">
        <v>0</v>
      </c>
      <c r="Y1673" s="68">
        <v>0</v>
      </c>
      <c r="Z1673" s="68">
        <v>0</v>
      </c>
      <c r="AA1673" s="68">
        <v>0</v>
      </c>
      <c r="AB1673" s="68">
        <v>0</v>
      </c>
      <c r="AC1673" s="68">
        <v>0</v>
      </c>
      <c r="AD1673" s="68">
        <v>0</v>
      </c>
      <c r="AE1673" s="68">
        <v>0</v>
      </c>
      <c r="AF1673" s="68">
        <v>0</v>
      </c>
      <c r="AG1673" s="68">
        <v>0</v>
      </c>
      <c r="AH1673" s="68">
        <v>0</v>
      </c>
      <c r="AI1673" s="68">
        <v>0</v>
      </c>
      <c r="AJ1673" s="68">
        <v>0</v>
      </c>
      <c r="AK1673" s="68">
        <v>0</v>
      </c>
      <c r="AL1673" s="68">
        <v>0</v>
      </c>
      <c r="AM1673" s="68">
        <v>0</v>
      </c>
      <c r="AN1673" s="68">
        <v>0</v>
      </c>
      <c r="AO1673" s="68">
        <v>0</v>
      </c>
      <c r="AP1673" s="68" t="s">
        <v>1773</v>
      </c>
      <c r="AQ1673" s="68">
        <v>1</v>
      </c>
      <c r="AR1673" s="68" t="s">
        <v>10384</v>
      </c>
      <c r="AS1673" s="68">
        <v>0</v>
      </c>
      <c r="AT1673" s="68">
        <v>8</v>
      </c>
      <c r="AU1673" s="68">
        <v>0</v>
      </c>
      <c r="AV1673" s="86">
        <v>5</v>
      </c>
      <c r="AW1673" s="86" t="s">
        <v>8725</v>
      </c>
      <c r="AX1673" s="1">
        <v>83</v>
      </c>
      <c r="AY1673" s="1">
        <v>83</v>
      </c>
      <c r="AZ1673" s="68">
        <v>0</v>
      </c>
      <c r="BA1673" s="68">
        <v>3</v>
      </c>
      <c r="EQ1673" s="68">
        <v>11250017</v>
      </c>
      <c r="ER1673" s="175">
        <v>1</v>
      </c>
      <c r="ES1673" s="68">
        <v>650</v>
      </c>
      <c r="ET1673" s="68">
        <v>17</v>
      </c>
      <c r="EU1673" s="68">
        <v>0</v>
      </c>
      <c r="EV1673" s="68">
        <v>150017</v>
      </c>
      <c r="EW1673" s="68" t="s">
        <v>2655</v>
      </c>
      <c r="EX1673" s="68" t="str">
        <f t="shared" si="59"/>
        <v>소형</v>
      </c>
      <c r="GE1673" s="68">
        <v>48700</v>
      </c>
      <c r="GF1673" s="68" t="s">
        <v>5174</v>
      </c>
    </row>
    <row r="1674" spans="6:188" x14ac:dyDescent="0.3">
      <c r="F1674" s="68">
        <v>90082</v>
      </c>
      <c r="G1674" s="68">
        <v>10</v>
      </c>
      <c r="H1674" s="68">
        <v>190082</v>
      </c>
      <c r="I1674" s="68">
        <v>290082</v>
      </c>
      <c r="J1674" s="68" t="s">
        <v>953</v>
      </c>
      <c r="K1674" s="68" t="s">
        <v>954</v>
      </c>
      <c r="L1674" s="68">
        <v>0</v>
      </c>
      <c r="M1674" s="68">
        <v>0</v>
      </c>
      <c r="N1674" s="68">
        <v>0</v>
      </c>
      <c r="O1674" s="68">
        <v>0</v>
      </c>
      <c r="P1674" s="68">
        <v>0</v>
      </c>
      <c r="Q1674" s="68">
        <v>0</v>
      </c>
      <c r="R1674" s="68">
        <v>16</v>
      </c>
      <c r="S1674" s="68">
        <v>0</v>
      </c>
      <c r="T1674" s="68">
        <v>0</v>
      </c>
      <c r="U1674" s="68">
        <v>0</v>
      </c>
      <c r="V1674" s="68">
        <v>0</v>
      </c>
      <c r="W1674" s="68">
        <v>0</v>
      </c>
      <c r="X1674" s="68">
        <v>0</v>
      </c>
      <c r="Y1674" s="68">
        <v>0</v>
      </c>
      <c r="Z1674" s="68">
        <v>0</v>
      </c>
      <c r="AA1674" s="68">
        <v>0</v>
      </c>
      <c r="AB1674" s="68">
        <v>0</v>
      </c>
      <c r="AC1674" s="68">
        <v>0</v>
      </c>
      <c r="AD1674" s="68">
        <v>0</v>
      </c>
      <c r="AE1674" s="68">
        <v>0</v>
      </c>
      <c r="AF1674" s="68">
        <v>0</v>
      </c>
      <c r="AG1674" s="68">
        <v>0</v>
      </c>
      <c r="AH1674" s="68">
        <v>0</v>
      </c>
      <c r="AI1674" s="68">
        <v>0</v>
      </c>
      <c r="AJ1674" s="68">
        <v>0</v>
      </c>
      <c r="AK1674" s="68">
        <v>0</v>
      </c>
      <c r="AL1674" s="68">
        <v>0</v>
      </c>
      <c r="AM1674" s="68">
        <v>0</v>
      </c>
      <c r="AN1674" s="68">
        <v>0</v>
      </c>
      <c r="AO1674" s="68">
        <v>0</v>
      </c>
      <c r="AP1674" s="68" t="s">
        <v>955</v>
      </c>
      <c r="AQ1674" s="68">
        <v>1</v>
      </c>
      <c r="AR1674" s="68" t="s">
        <v>10385</v>
      </c>
      <c r="AS1674" s="68">
        <v>0</v>
      </c>
      <c r="AT1674" s="68">
        <v>8</v>
      </c>
      <c r="AU1674" s="68">
        <v>0</v>
      </c>
      <c r="AV1674" s="86">
        <v>5</v>
      </c>
      <c r="AW1674" s="86" t="s">
        <v>8725</v>
      </c>
      <c r="AX1674" s="1">
        <v>84</v>
      </c>
      <c r="AY1674" s="1">
        <v>84</v>
      </c>
      <c r="AZ1674" s="68">
        <v>0</v>
      </c>
      <c r="BA1674" s="68">
        <v>3</v>
      </c>
      <c r="EQ1674" s="68">
        <v>20150017</v>
      </c>
      <c r="ER1674" s="175">
        <v>1</v>
      </c>
      <c r="ES1674" s="68">
        <v>650</v>
      </c>
      <c r="ET1674" s="68">
        <v>17</v>
      </c>
      <c r="EU1674" s="68">
        <v>0</v>
      </c>
      <c r="EV1674" s="68">
        <v>150017</v>
      </c>
      <c r="EW1674" s="68" t="s">
        <v>2655</v>
      </c>
      <c r="EX1674" s="68" t="str">
        <f t="shared" si="59"/>
        <v>소형</v>
      </c>
      <c r="GE1674" s="68">
        <v>48701</v>
      </c>
      <c r="GF1674" s="68" t="s">
        <v>5175</v>
      </c>
    </row>
    <row r="1675" spans="6:188" x14ac:dyDescent="0.3">
      <c r="F1675" s="68">
        <v>90083</v>
      </c>
      <c r="G1675" s="68">
        <v>10</v>
      </c>
      <c r="H1675" s="68">
        <v>190083</v>
      </c>
      <c r="I1675" s="68">
        <v>290083</v>
      </c>
      <c r="J1675" s="68" t="s">
        <v>956</v>
      </c>
      <c r="K1675" s="68" t="s">
        <v>957</v>
      </c>
      <c r="L1675" s="68">
        <v>0</v>
      </c>
      <c r="M1675" s="68">
        <v>0</v>
      </c>
      <c r="N1675" s="68">
        <v>0</v>
      </c>
      <c r="O1675" s="68">
        <v>0</v>
      </c>
      <c r="P1675" s="68">
        <v>0</v>
      </c>
      <c r="Q1675" s="68">
        <v>0</v>
      </c>
      <c r="R1675" s="68">
        <v>16</v>
      </c>
      <c r="S1675" s="68">
        <v>0</v>
      </c>
      <c r="T1675" s="68">
        <v>0</v>
      </c>
      <c r="U1675" s="68">
        <v>0</v>
      </c>
      <c r="V1675" s="68">
        <v>0</v>
      </c>
      <c r="W1675" s="68">
        <v>0</v>
      </c>
      <c r="X1675" s="68">
        <v>0</v>
      </c>
      <c r="Y1675" s="68">
        <v>0</v>
      </c>
      <c r="Z1675" s="68">
        <v>0</v>
      </c>
      <c r="AA1675" s="68">
        <v>0</v>
      </c>
      <c r="AB1675" s="68">
        <v>0</v>
      </c>
      <c r="AC1675" s="68">
        <v>0</v>
      </c>
      <c r="AD1675" s="68">
        <v>0</v>
      </c>
      <c r="AE1675" s="68">
        <v>0</v>
      </c>
      <c r="AF1675" s="68">
        <v>0</v>
      </c>
      <c r="AG1675" s="68">
        <v>0</v>
      </c>
      <c r="AH1675" s="68">
        <v>0</v>
      </c>
      <c r="AI1675" s="68">
        <v>0</v>
      </c>
      <c r="AJ1675" s="68">
        <v>0</v>
      </c>
      <c r="AK1675" s="68">
        <v>0</v>
      </c>
      <c r="AL1675" s="68">
        <v>0</v>
      </c>
      <c r="AM1675" s="68">
        <v>0</v>
      </c>
      <c r="AN1675" s="68">
        <v>0</v>
      </c>
      <c r="AO1675" s="68">
        <v>0</v>
      </c>
      <c r="AP1675" s="68" t="s">
        <v>1774</v>
      </c>
      <c r="AQ1675" s="68">
        <v>1</v>
      </c>
      <c r="AR1675" s="68" t="s">
        <v>2522</v>
      </c>
      <c r="AS1675" s="68">
        <v>0</v>
      </c>
      <c r="AT1675" s="68">
        <v>8</v>
      </c>
      <c r="AU1675" s="68">
        <v>0</v>
      </c>
      <c r="AV1675" s="86">
        <v>5</v>
      </c>
      <c r="AW1675" s="86" t="s">
        <v>8725</v>
      </c>
      <c r="AX1675" s="1">
        <v>85</v>
      </c>
      <c r="AY1675" s="1">
        <v>85</v>
      </c>
      <c r="AZ1675" s="68">
        <v>0</v>
      </c>
      <c r="BA1675" s="68">
        <v>3</v>
      </c>
      <c r="EQ1675" s="68">
        <v>20250017</v>
      </c>
      <c r="ER1675" s="175">
        <v>1</v>
      </c>
      <c r="ES1675" s="68">
        <v>650</v>
      </c>
      <c r="ET1675" s="68">
        <v>17</v>
      </c>
      <c r="EU1675" s="68">
        <v>0</v>
      </c>
      <c r="EV1675" s="68">
        <v>150017</v>
      </c>
      <c r="EW1675" s="68" t="s">
        <v>2655</v>
      </c>
      <c r="EX1675" s="68" t="str">
        <f t="shared" si="59"/>
        <v>소형</v>
      </c>
      <c r="GE1675" s="68">
        <v>48702</v>
      </c>
      <c r="GF1675" s="68" t="s">
        <v>5176</v>
      </c>
    </row>
    <row r="1676" spans="6:188" x14ac:dyDescent="0.3">
      <c r="F1676" s="68">
        <v>90084</v>
      </c>
      <c r="G1676" s="68">
        <v>10</v>
      </c>
      <c r="H1676" s="68">
        <v>190084</v>
      </c>
      <c r="I1676" s="68">
        <v>290084</v>
      </c>
      <c r="J1676" s="68" t="s">
        <v>959</v>
      </c>
      <c r="K1676" s="68" t="s">
        <v>960</v>
      </c>
      <c r="L1676" s="68">
        <v>0</v>
      </c>
      <c r="M1676" s="68">
        <v>0</v>
      </c>
      <c r="N1676" s="68">
        <v>0</v>
      </c>
      <c r="O1676" s="68">
        <v>0</v>
      </c>
      <c r="P1676" s="68">
        <v>0</v>
      </c>
      <c r="Q1676" s="68">
        <v>0</v>
      </c>
      <c r="R1676" s="68">
        <v>16</v>
      </c>
      <c r="S1676" s="68">
        <v>0</v>
      </c>
      <c r="T1676" s="68">
        <v>0</v>
      </c>
      <c r="U1676" s="68">
        <v>0</v>
      </c>
      <c r="V1676" s="68">
        <v>0</v>
      </c>
      <c r="W1676" s="68">
        <v>0</v>
      </c>
      <c r="X1676" s="68">
        <v>0</v>
      </c>
      <c r="Y1676" s="68">
        <v>0</v>
      </c>
      <c r="Z1676" s="68">
        <v>0</v>
      </c>
      <c r="AA1676" s="68">
        <v>0</v>
      </c>
      <c r="AB1676" s="68">
        <v>0</v>
      </c>
      <c r="AC1676" s="68">
        <v>0</v>
      </c>
      <c r="AD1676" s="68">
        <v>0</v>
      </c>
      <c r="AE1676" s="68">
        <v>0</v>
      </c>
      <c r="AF1676" s="68">
        <v>0</v>
      </c>
      <c r="AG1676" s="68">
        <v>0</v>
      </c>
      <c r="AH1676" s="68">
        <v>0</v>
      </c>
      <c r="AI1676" s="68">
        <v>0</v>
      </c>
      <c r="AJ1676" s="68">
        <v>0</v>
      </c>
      <c r="AK1676" s="68">
        <v>0</v>
      </c>
      <c r="AL1676" s="68">
        <v>0</v>
      </c>
      <c r="AM1676" s="68">
        <v>0</v>
      </c>
      <c r="AN1676" s="68">
        <v>0</v>
      </c>
      <c r="AO1676" s="68">
        <v>0</v>
      </c>
      <c r="AP1676" s="68" t="s">
        <v>1775</v>
      </c>
      <c r="AQ1676" s="68">
        <v>1</v>
      </c>
      <c r="AR1676" s="68" t="s">
        <v>2523</v>
      </c>
      <c r="AS1676" s="68">
        <v>0</v>
      </c>
      <c r="AT1676" s="68">
        <v>8</v>
      </c>
      <c r="AU1676" s="68">
        <v>0</v>
      </c>
      <c r="AV1676" s="86">
        <v>5</v>
      </c>
      <c r="AW1676" s="86" t="s">
        <v>8725</v>
      </c>
      <c r="AX1676" s="1">
        <v>86</v>
      </c>
      <c r="AY1676" s="1">
        <v>86</v>
      </c>
      <c r="AZ1676" s="68">
        <v>0</v>
      </c>
      <c r="BA1676" s="68">
        <v>3</v>
      </c>
      <c r="EQ1676" s="68">
        <v>20350017</v>
      </c>
      <c r="ER1676" s="175">
        <v>1</v>
      </c>
      <c r="ES1676" s="68">
        <v>650</v>
      </c>
      <c r="ET1676" s="68">
        <v>17</v>
      </c>
      <c r="EU1676" s="68">
        <v>0</v>
      </c>
      <c r="EV1676" s="68">
        <v>150017</v>
      </c>
      <c r="EW1676" s="68" t="s">
        <v>2655</v>
      </c>
      <c r="EX1676" s="68" t="str">
        <f t="shared" si="59"/>
        <v>소형</v>
      </c>
      <c r="GE1676" s="68">
        <v>48703</v>
      </c>
      <c r="GF1676" s="68" t="s">
        <v>5177</v>
      </c>
    </row>
    <row r="1677" spans="6:188" x14ac:dyDescent="0.3">
      <c r="F1677" s="68">
        <v>90085</v>
      </c>
      <c r="G1677" s="68">
        <v>10</v>
      </c>
      <c r="H1677" s="68">
        <v>190085</v>
      </c>
      <c r="I1677" s="68">
        <v>290085</v>
      </c>
      <c r="J1677" s="68" t="s">
        <v>961</v>
      </c>
      <c r="K1677" s="68" t="s">
        <v>962</v>
      </c>
      <c r="L1677" s="68">
        <v>0</v>
      </c>
      <c r="M1677" s="68">
        <v>0</v>
      </c>
      <c r="N1677" s="68">
        <v>0</v>
      </c>
      <c r="O1677" s="68">
        <v>0</v>
      </c>
      <c r="P1677" s="68">
        <v>0</v>
      </c>
      <c r="Q1677" s="68">
        <v>0</v>
      </c>
      <c r="R1677" s="68">
        <v>16</v>
      </c>
      <c r="S1677" s="68">
        <v>0</v>
      </c>
      <c r="T1677" s="68">
        <v>0</v>
      </c>
      <c r="U1677" s="68">
        <v>0</v>
      </c>
      <c r="V1677" s="68">
        <v>0</v>
      </c>
      <c r="W1677" s="68">
        <v>0</v>
      </c>
      <c r="X1677" s="68">
        <v>0</v>
      </c>
      <c r="Y1677" s="68">
        <v>0</v>
      </c>
      <c r="Z1677" s="68">
        <v>0</v>
      </c>
      <c r="AA1677" s="68">
        <v>0</v>
      </c>
      <c r="AB1677" s="68">
        <v>0</v>
      </c>
      <c r="AC1677" s="68">
        <v>0</v>
      </c>
      <c r="AD1677" s="68">
        <v>0</v>
      </c>
      <c r="AE1677" s="68">
        <v>0</v>
      </c>
      <c r="AF1677" s="68">
        <v>0</v>
      </c>
      <c r="AG1677" s="68">
        <v>0</v>
      </c>
      <c r="AH1677" s="68">
        <v>0</v>
      </c>
      <c r="AI1677" s="68">
        <v>0</v>
      </c>
      <c r="AJ1677" s="68">
        <v>0</v>
      </c>
      <c r="AK1677" s="68">
        <v>0</v>
      </c>
      <c r="AL1677" s="68">
        <v>0</v>
      </c>
      <c r="AM1677" s="68">
        <v>0</v>
      </c>
      <c r="AN1677" s="68">
        <v>0</v>
      </c>
      <c r="AO1677" s="68">
        <v>0</v>
      </c>
      <c r="AP1677" s="68" t="s">
        <v>1776</v>
      </c>
      <c r="AQ1677" s="68">
        <v>1</v>
      </c>
      <c r="AR1677" s="68" t="s">
        <v>2524</v>
      </c>
      <c r="AS1677" s="68">
        <v>0</v>
      </c>
      <c r="AT1677" s="68">
        <v>8</v>
      </c>
      <c r="AU1677" s="68">
        <v>0</v>
      </c>
      <c r="AV1677" s="86">
        <v>5</v>
      </c>
      <c r="AW1677" s="86" t="s">
        <v>8725</v>
      </c>
      <c r="AX1677" s="1">
        <v>87</v>
      </c>
      <c r="AY1677" s="1">
        <v>87</v>
      </c>
      <c r="AZ1677" s="68">
        <v>0</v>
      </c>
      <c r="BA1677" s="68">
        <v>3</v>
      </c>
      <c r="EQ1677" s="68">
        <v>20450017</v>
      </c>
      <c r="ER1677" s="175">
        <v>1</v>
      </c>
      <c r="ES1677" s="68">
        <v>650</v>
      </c>
      <c r="ET1677" s="68">
        <v>17</v>
      </c>
      <c r="EU1677" s="68">
        <v>0</v>
      </c>
      <c r="EV1677" s="68">
        <v>150017</v>
      </c>
      <c r="EW1677" s="68" t="s">
        <v>2655</v>
      </c>
      <c r="EX1677" s="68" t="str">
        <f t="shared" si="59"/>
        <v>소형</v>
      </c>
      <c r="GE1677" s="68">
        <v>48704</v>
      </c>
      <c r="GF1677" s="68">
        <v>0</v>
      </c>
    </row>
    <row r="1678" spans="6:188" x14ac:dyDescent="0.3">
      <c r="F1678" s="68">
        <v>90086</v>
      </c>
      <c r="G1678" s="68">
        <v>10</v>
      </c>
      <c r="H1678" s="68">
        <v>190086</v>
      </c>
      <c r="I1678" s="68">
        <v>290086</v>
      </c>
      <c r="J1678" s="68" t="s">
        <v>963</v>
      </c>
      <c r="K1678" s="68" t="s">
        <v>964</v>
      </c>
      <c r="L1678" s="68">
        <v>0</v>
      </c>
      <c r="M1678" s="68">
        <v>0</v>
      </c>
      <c r="N1678" s="68">
        <v>0</v>
      </c>
      <c r="O1678" s="68">
        <v>0</v>
      </c>
      <c r="P1678" s="68">
        <v>0</v>
      </c>
      <c r="Q1678" s="68">
        <v>0</v>
      </c>
      <c r="R1678" s="68">
        <v>16</v>
      </c>
      <c r="S1678" s="68">
        <v>0</v>
      </c>
      <c r="T1678" s="68">
        <v>0</v>
      </c>
      <c r="U1678" s="68">
        <v>0</v>
      </c>
      <c r="V1678" s="68">
        <v>0</v>
      </c>
      <c r="W1678" s="68">
        <v>0</v>
      </c>
      <c r="X1678" s="68">
        <v>0</v>
      </c>
      <c r="Y1678" s="68">
        <v>0</v>
      </c>
      <c r="Z1678" s="68">
        <v>0</v>
      </c>
      <c r="AA1678" s="68">
        <v>0</v>
      </c>
      <c r="AB1678" s="68">
        <v>0</v>
      </c>
      <c r="AC1678" s="68">
        <v>0</v>
      </c>
      <c r="AD1678" s="68">
        <v>0</v>
      </c>
      <c r="AE1678" s="68">
        <v>0</v>
      </c>
      <c r="AF1678" s="68">
        <v>0</v>
      </c>
      <c r="AG1678" s="68">
        <v>0</v>
      </c>
      <c r="AH1678" s="68">
        <v>0</v>
      </c>
      <c r="AI1678" s="68">
        <v>0</v>
      </c>
      <c r="AJ1678" s="68">
        <v>0</v>
      </c>
      <c r="AK1678" s="68">
        <v>0</v>
      </c>
      <c r="AL1678" s="68">
        <v>0</v>
      </c>
      <c r="AM1678" s="68">
        <v>0</v>
      </c>
      <c r="AN1678" s="68">
        <v>0</v>
      </c>
      <c r="AO1678" s="68">
        <v>0</v>
      </c>
      <c r="AP1678" s="68" t="s">
        <v>1777</v>
      </c>
      <c r="AQ1678" s="68">
        <v>1</v>
      </c>
      <c r="AR1678" s="68" t="s">
        <v>2525</v>
      </c>
      <c r="AS1678" s="68">
        <v>0</v>
      </c>
      <c r="AT1678" s="68">
        <v>8</v>
      </c>
      <c r="AU1678" s="68">
        <v>0</v>
      </c>
      <c r="AV1678" s="86">
        <v>5</v>
      </c>
      <c r="AW1678" s="86" t="s">
        <v>8725</v>
      </c>
      <c r="AX1678" s="1">
        <v>88</v>
      </c>
      <c r="AY1678" s="1">
        <v>88</v>
      </c>
      <c r="AZ1678" s="68">
        <v>0</v>
      </c>
      <c r="BA1678" s="68">
        <v>3</v>
      </c>
      <c r="EQ1678" s="68">
        <v>20550017</v>
      </c>
      <c r="ER1678" s="175">
        <v>1</v>
      </c>
      <c r="ES1678" s="68">
        <v>650</v>
      </c>
      <c r="ET1678" s="68">
        <v>17</v>
      </c>
      <c r="EU1678" s="68">
        <v>0</v>
      </c>
      <c r="EV1678" s="68">
        <v>150017</v>
      </c>
      <c r="EW1678" s="68" t="s">
        <v>2655</v>
      </c>
      <c r="EX1678" s="68" t="str">
        <f t="shared" si="59"/>
        <v>소형</v>
      </c>
      <c r="GE1678" s="68">
        <v>48705</v>
      </c>
      <c r="GF1678" s="68" t="s">
        <v>5178</v>
      </c>
    </row>
    <row r="1679" spans="6:188" x14ac:dyDescent="0.3">
      <c r="F1679" s="68">
        <v>90087</v>
      </c>
      <c r="G1679" s="68">
        <v>10</v>
      </c>
      <c r="H1679" s="68">
        <v>190087</v>
      </c>
      <c r="I1679" s="68">
        <v>290087</v>
      </c>
      <c r="J1679" s="68" t="s">
        <v>965</v>
      </c>
      <c r="K1679" s="68" t="s">
        <v>966</v>
      </c>
      <c r="L1679" s="68">
        <v>0</v>
      </c>
      <c r="M1679" s="68">
        <v>0</v>
      </c>
      <c r="N1679" s="68">
        <v>0</v>
      </c>
      <c r="O1679" s="68">
        <v>0</v>
      </c>
      <c r="P1679" s="68">
        <v>0</v>
      </c>
      <c r="Q1679" s="68">
        <v>0</v>
      </c>
      <c r="R1679" s="68">
        <v>16</v>
      </c>
      <c r="S1679" s="68">
        <v>0</v>
      </c>
      <c r="T1679" s="68">
        <v>0</v>
      </c>
      <c r="U1679" s="68">
        <v>0</v>
      </c>
      <c r="V1679" s="68">
        <v>0</v>
      </c>
      <c r="W1679" s="68">
        <v>0</v>
      </c>
      <c r="X1679" s="68">
        <v>0</v>
      </c>
      <c r="Y1679" s="68">
        <v>0</v>
      </c>
      <c r="Z1679" s="68">
        <v>0</v>
      </c>
      <c r="AA1679" s="68">
        <v>0</v>
      </c>
      <c r="AB1679" s="68">
        <v>0</v>
      </c>
      <c r="AC1679" s="68">
        <v>0</v>
      </c>
      <c r="AD1679" s="68">
        <v>0</v>
      </c>
      <c r="AE1679" s="68">
        <v>0</v>
      </c>
      <c r="AF1679" s="68">
        <v>0</v>
      </c>
      <c r="AG1679" s="68">
        <v>0</v>
      </c>
      <c r="AH1679" s="68">
        <v>0</v>
      </c>
      <c r="AI1679" s="68">
        <v>0</v>
      </c>
      <c r="AJ1679" s="68">
        <v>0</v>
      </c>
      <c r="AK1679" s="68">
        <v>0</v>
      </c>
      <c r="AL1679" s="68">
        <v>0</v>
      </c>
      <c r="AM1679" s="68">
        <v>0</v>
      </c>
      <c r="AN1679" s="68">
        <v>0</v>
      </c>
      <c r="AO1679" s="68">
        <v>0</v>
      </c>
      <c r="AP1679" s="68" t="s">
        <v>967</v>
      </c>
      <c r="AQ1679" s="68">
        <v>1</v>
      </c>
      <c r="AR1679" s="68" t="s">
        <v>2526</v>
      </c>
      <c r="AS1679" s="68">
        <v>0</v>
      </c>
      <c r="AT1679" s="68">
        <v>8</v>
      </c>
      <c r="AU1679" s="68">
        <v>0</v>
      </c>
      <c r="AV1679" s="86">
        <v>5</v>
      </c>
      <c r="AW1679" s="86" t="s">
        <v>8725</v>
      </c>
      <c r="AX1679" s="1">
        <v>89</v>
      </c>
      <c r="AY1679" s="1">
        <v>89</v>
      </c>
      <c r="AZ1679" s="68">
        <v>0</v>
      </c>
      <c r="BA1679" s="68">
        <v>3</v>
      </c>
      <c r="EQ1679" s="68">
        <v>20650017</v>
      </c>
      <c r="ER1679" s="175">
        <v>1</v>
      </c>
      <c r="ES1679" s="68">
        <v>650</v>
      </c>
      <c r="ET1679" s="68">
        <v>17</v>
      </c>
      <c r="EU1679" s="68">
        <v>0</v>
      </c>
      <c r="EV1679" s="68">
        <v>150017</v>
      </c>
      <c r="EW1679" s="68" t="s">
        <v>2655</v>
      </c>
      <c r="EX1679" s="68" t="str">
        <f t="shared" si="59"/>
        <v>소형</v>
      </c>
      <c r="GE1679" s="68">
        <v>48706</v>
      </c>
      <c r="GF1679" s="68" t="s">
        <v>5179</v>
      </c>
    </row>
    <row r="1680" spans="6:188" x14ac:dyDescent="0.3">
      <c r="F1680" s="68">
        <v>90088</v>
      </c>
      <c r="G1680" s="68">
        <v>10</v>
      </c>
      <c r="H1680" s="68">
        <v>190088</v>
      </c>
      <c r="I1680" s="68">
        <v>290088</v>
      </c>
      <c r="J1680" s="68" t="s">
        <v>968</v>
      </c>
      <c r="K1680" s="68" t="s">
        <v>969</v>
      </c>
      <c r="L1680" s="68">
        <v>0</v>
      </c>
      <c r="M1680" s="68">
        <v>0</v>
      </c>
      <c r="N1680" s="68">
        <v>0</v>
      </c>
      <c r="O1680" s="68">
        <v>0</v>
      </c>
      <c r="P1680" s="68">
        <v>0</v>
      </c>
      <c r="Q1680" s="68">
        <v>0</v>
      </c>
      <c r="R1680" s="68">
        <v>16</v>
      </c>
      <c r="S1680" s="68">
        <v>0</v>
      </c>
      <c r="T1680" s="68">
        <v>0</v>
      </c>
      <c r="U1680" s="68">
        <v>0</v>
      </c>
      <c r="V1680" s="68">
        <v>0</v>
      </c>
      <c r="W1680" s="68">
        <v>0</v>
      </c>
      <c r="X1680" s="68">
        <v>0</v>
      </c>
      <c r="Y1680" s="68">
        <v>0</v>
      </c>
      <c r="Z1680" s="68">
        <v>0</v>
      </c>
      <c r="AA1680" s="68">
        <v>0</v>
      </c>
      <c r="AB1680" s="68">
        <v>0</v>
      </c>
      <c r="AC1680" s="68">
        <v>0</v>
      </c>
      <c r="AD1680" s="68">
        <v>0</v>
      </c>
      <c r="AE1680" s="68">
        <v>0</v>
      </c>
      <c r="AF1680" s="68">
        <v>0</v>
      </c>
      <c r="AG1680" s="68">
        <v>0</v>
      </c>
      <c r="AH1680" s="68">
        <v>0</v>
      </c>
      <c r="AI1680" s="68">
        <v>0</v>
      </c>
      <c r="AJ1680" s="68">
        <v>0</v>
      </c>
      <c r="AK1680" s="68">
        <v>0</v>
      </c>
      <c r="AL1680" s="68">
        <v>0</v>
      </c>
      <c r="AM1680" s="68">
        <v>0</v>
      </c>
      <c r="AN1680" s="68">
        <v>0</v>
      </c>
      <c r="AO1680" s="68">
        <v>0</v>
      </c>
      <c r="AP1680" s="68" t="s">
        <v>1778</v>
      </c>
      <c r="AQ1680" s="68">
        <v>1</v>
      </c>
      <c r="AR1680" s="68" t="s">
        <v>1779</v>
      </c>
      <c r="AS1680" s="68">
        <v>0</v>
      </c>
      <c r="AT1680" s="68">
        <v>8</v>
      </c>
      <c r="AU1680" s="68">
        <v>0</v>
      </c>
      <c r="AV1680" s="86">
        <v>5</v>
      </c>
      <c r="AW1680" s="86" t="s">
        <v>8725</v>
      </c>
      <c r="AX1680" s="1">
        <v>90</v>
      </c>
      <c r="AY1680" s="1">
        <v>90</v>
      </c>
      <c r="AZ1680" s="68">
        <v>0</v>
      </c>
      <c r="BA1680" s="68">
        <v>3</v>
      </c>
      <c r="EQ1680" s="68">
        <v>20750017</v>
      </c>
      <c r="ER1680" s="175">
        <v>1</v>
      </c>
      <c r="ES1680" s="68">
        <v>650</v>
      </c>
      <c r="ET1680" s="68">
        <v>17</v>
      </c>
      <c r="EU1680" s="68">
        <v>0</v>
      </c>
      <c r="EV1680" s="68">
        <v>150017</v>
      </c>
      <c r="EW1680" s="68" t="s">
        <v>2655</v>
      </c>
      <c r="EX1680" s="68" t="str">
        <f t="shared" si="59"/>
        <v>소형</v>
      </c>
      <c r="GE1680" s="68">
        <v>48707</v>
      </c>
      <c r="GF1680" s="68" t="s">
        <v>5180</v>
      </c>
    </row>
    <row r="1681" spans="6:188" x14ac:dyDescent="0.3">
      <c r="F1681" s="68">
        <v>90089</v>
      </c>
      <c r="G1681" s="68">
        <v>10</v>
      </c>
      <c r="H1681" s="68">
        <v>190089</v>
      </c>
      <c r="I1681" s="68">
        <v>290089</v>
      </c>
      <c r="J1681" s="68" t="s">
        <v>970</v>
      </c>
      <c r="K1681" s="68" t="s">
        <v>971</v>
      </c>
      <c r="L1681" s="68">
        <v>0</v>
      </c>
      <c r="M1681" s="68">
        <v>0</v>
      </c>
      <c r="N1681" s="68">
        <v>0</v>
      </c>
      <c r="O1681" s="68">
        <v>0</v>
      </c>
      <c r="P1681" s="68">
        <v>0</v>
      </c>
      <c r="Q1681" s="68">
        <v>0</v>
      </c>
      <c r="R1681" s="68">
        <v>16</v>
      </c>
      <c r="S1681" s="68">
        <v>0</v>
      </c>
      <c r="T1681" s="68">
        <v>0</v>
      </c>
      <c r="U1681" s="68">
        <v>0</v>
      </c>
      <c r="V1681" s="68">
        <v>0</v>
      </c>
      <c r="W1681" s="68">
        <v>0</v>
      </c>
      <c r="X1681" s="68">
        <v>0</v>
      </c>
      <c r="Y1681" s="68">
        <v>0</v>
      </c>
      <c r="Z1681" s="68">
        <v>0</v>
      </c>
      <c r="AA1681" s="68">
        <v>0</v>
      </c>
      <c r="AB1681" s="68">
        <v>0</v>
      </c>
      <c r="AC1681" s="68">
        <v>0</v>
      </c>
      <c r="AD1681" s="68">
        <v>0</v>
      </c>
      <c r="AE1681" s="68">
        <v>0</v>
      </c>
      <c r="AF1681" s="68">
        <v>0</v>
      </c>
      <c r="AG1681" s="68">
        <v>0</v>
      </c>
      <c r="AH1681" s="68">
        <v>0</v>
      </c>
      <c r="AI1681" s="68">
        <v>0</v>
      </c>
      <c r="AJ1681" s="68">
        <v>0</v>
      </c>
      <c r="AK1681" s="68">
        <v>0</v>
      </c>
      <c r="AL1681" s="68">
        <v>0</v>
      </c>
      <c r="AM1681" s="68">
        <v>0</v>
      </c>
      <c r="AN1681" s="68">
        <v>0</v>
      </c>
      <c r="AO1681" s="68">
        <v>0</v>
      </c>
      <c r="AP1681" s="68" t="s">
        <v>1780</v>
      </c>
      <c r="AQ1681" s="68">
        <v>1</v>
      </c>
      <c r="AR1681" s="68" t="s">
        <v>1781</v>
      </c>
      <c r="AS1681" s="68">
        <v>0</v>
      </c>
      <c r="AT1681" s="68">
        <v>8</v>
      </c>
      <c r="AU1681" s="68">
        <v>0</v>
      </c>
      <c r="AV1681" s="86">
        <v>5</v>
      </c>
      <c r="AW1681" s="86" t="s">
        <v>8725</v>
      </c>
      <c r="AX1681" s="1">
        <v>91</v>
      </c>
      <c r="AY1681" s="1">
        <v>91</v>
      </c>
      <c r="AZ1681" s="68">
        <v>0</v>
      </c>
      <c r="BA1681" s="68">
        <v>3</v>
      </c>
      <c r="EQ1681" s="68">
        <v>20850017</v>
      </c>
      <c r="ER1681" s="175">
        <v>1</v>
      </c>
      <c r="ES1681" s="68">
        <v>650</v>
      </c>
      <c r="ET1681" s="68">
        <v>17</v>
      </c>
      <c r="EU1681" s="68">
        <v>0</v>
      </c>
      <c r="EV1681" s="68">
        <v>150017</v>
      </c>
      <c r="EW1681" s="68" t="s">
        <v>2655</v>
      </c>
      <c r="EX1681" s="68" t="str">
        <f t="shared" si="59"/>
        <v>소형</v>
      </c>
      <c r="GE1681" s="68">
        <v>48708</v>
      </c>
      <c r="GF1681" s="68" t="s">
        <v>5181</v>
      </c>
    </row>
    <row r="1682" spans="6:188" x14ac:dyDescent="0.3">
      <c r="F1682" s="68">
        <v>90090</v>
      </c>
      <c r="G1682" s="68">
        <v>10</v>
      </c>
      <c r="H1682" s="68">
        <v>190090</v>
      </c>
      <c r="I1682" s="68">
        <v>290090</v>
      </c>
      <c r="J1682" s="68" t="s">
        <v>972</v>
      </c>
      <c r="K1682" s="68" t="s">
        <v>973</v>
      </c>
      <c r="L1682" s="68">
        <v>0</v>
      </c>
      <c r="M1682" s="68">
        <v>0</v>
      </c>
      <c r="N1682" s="68">
        <v>0</v>
      </c>
      <c r="O1682" s="68">
        <v>0</v>
      </c>
      <c r="P1682" s="68">
        <v>0</v>
      </c>
      <c r="Q1682" s="68">
        <v>0</v>
      </c>
      <c r="R1682" s="68">
        <v>16</v>
      </c>
      <c r="S1682" s="68">
        <v>0</v>
      </c>
      <c r="T1682" s="68">
        <v>0</v>
      </c>
      <c r="U1682" s="68">
        <v>0</v>
      </c>
      <c r="V1682" s="68">
        <v>0</v>
      </c>
      <c r="W1682" s="68">
        <v>0</v>
      </c>
      <c r="X1682" s="68">
        <v>0</v>
      </c>
      <c r="Y1682" s="68">
        <v>0</v>
      </c>
      <c r="Z1682" s="68">
        <v>0</v>
      </c>
      <c r="AA1682" s="68">
        <v>0</v>
      </c>
      <c r="AB1682" s="68">
        <v>0</v>
      </c>
      <c r="AC1682" s="68">
        <v>0</v>
      </c>
      <c r="AD1682" s="68">
        <v>0</v>
      </c>
      <c r="AE1682" s="68">
        <v>0</v>
      </c>
      <c r="AF1682" s="68">
        <v>0</v>
      </c>
      <c r="AG1682" s="68">
        <v>0</v>
      </c>
      <c r="AH1682" s="68">
        <v>0</v>
      </c>
      <c r="AI1682" s="68">
        <v>0</v>
      </c>
      <c r="AJ1682" s="68">
        <v>0</v>
      </c>
      <c r="AK1682" s="68">
        <v>0</v>
      </c>
      <c r="AL1682" s="68">
        <v>0</v>
      </c>
      <c r="AM1682" s="68">
        <v>0</v>
      </c>
      <c r="AN1682" s="68">
        <v>0</v>
      </c>
      <c r="AO1682" s="68">
        <v>0</v>
      </c>
      <c r="AP1682" s="68" t="s">
        <v>1782</v>
      </c>
      <c r="AQ1682" s="68">
        <v>1</v>
      </c>
      <c r="AR1682" s="68" t="s">
        <v>2527</v>
      </c>
      <c r="AS1682" s="68">
        <v>0</v>
      </c>
      <c r="AT1682" s="68">
        <v>8</v>
      </c>
      <c r="AU1682" s="68">
        <v>0</v>
      </c>
      <c r="AV1682" s="86">
        <v>5</v>
      </c>
      <c r="AW1682" s="86" t="s">
        <v>8725</v>
      </c>
      <c r="AX1682" s="1">
        <v>92</v>
      </c>
      <c r="AY1682" s="1">
        <v>92</v>
      </c>
      <c r="AZ1682" s="68">
        <v>0</v>
      </c>
      <c r="BA1682" s="68">
        <v>3</v>
      </c>
      <c r="EQ1682" s="68">
        <v>20950017</v>
      </c>
      <c r="ER1682" s="175">
        <v>1</v>
      </c>
      <c r="ES1682" s="68">
        <v>650</v>
      </c>
      <c r="ET1682" s="68">
        <v>17</v>
      </c>
      <c r="EU1682" s="68">
        <v>0</v>
      </c>
      <c r="EV1682" s="68">
        <v>150017</v>
      </c>
      <c r="EW1682" s="68" t="s">
        <v>2655</v>
      </c>
      <c r="EX1682" s="68" t="str">
        <f t="shared" si="59"/>
        <v>소형</v>
      </c>
      <c r="GE1682" s="68">
        <v>48709</v>
      </c>
      <c r="GF1682" s="68" t="s">
        <v>5182</v>
      </c>
    </row>
    <row r="1683" spans="6:188" x14ac:dyDescent="0.3">
      <c r="F1683" s="68">
        <v>90091</v>
      </c>
      <c r="G1683" s="68">
        <v>10</v>
      </c>
      <c r="H1683" s="68">
        <v>190091</v>
      </c>
      <c r="I1683" s="68">
        <v>290091</v>
      </c>
      <c r="J1683" s="68" t="s">
        <v>974</v>
      </c>
      <c r="K1683" s="68" t="s">
        <v>975</v>
      </c>
      <c r="L1683" s="68">
        <v>0</v>
      </c>
      <c r="M1683" s="68">
        <v>0</v>
      </c>
      <c r="N1683" s="68">
        <v>0</v>
      </c>
      <c r="O1683" s="68">
        <v>0</v>
      </c>
      <c r="P1683" s="68">
        <v>0</v>
      </c>
      <c r="Q1683" s="68">
        <v>0</v>
      </c>
      <c r="R1683" s="68">
        <v>16</v>
      </c>
      <c r="S1683" s="68">
        <v>0</v>
      </c>
      <c r="T1683" s="68">
        <v>0</v>
      </c>
      <c r="U1683" s="68">
        <v>0</v>
      </c>
      <c r="V1683" s="68">
        <v>0</v>
      </c>
      <c r="W1683" s="68">
        <v>0</v>
      </c>
      <c r="X1683" s="68">
        <v>0</v>
      </c>
      <c r="Y1683" s="68">
        <v>0</v>
      </c>
      <c r="Z1683" s="68">
        <v>0</v>
      </c>
      <c r="AA1683" s="68">
        <v>0</v>
      </c>
      <c r="AB1683" s="68">
        <v>0</v>
      </c>
      <c r="AC1683" s="68">
        <v>0</v>
      </c>
      <c r="AD1683" s="68">
        <v>0</v>
      </c>
      <c r="AE1683" s="68">
        <v>0</v>
      </c>
      <c r="AF1683" s="68">
        <v>0</v>
      </c>
      <c r="AG1683" s="68">
        <v>0</v>
      </c>
      <c r="AH1683" s="68">
        <v>0</v>
      </c>
      <c r="AI1683" s="68">
        <v>0</v>
      </c>
      <c r="AJ1683" s="68">
        <v>0</v>
      </c>
      <c r="AK1683" s="68">
        <v>0</v>
      </c>
      <c r="AL1683" s="68">
        <v>0</v>
      </c>
      <c r="AM1683" s="68">
        <v>0</v>
      </c>
      <c r="AN1683" s="68">
        <v>0</v>
      </c>
      <c r="AO1683" s="68">
        <v>0</v>
      </c>
      <c r="AP1683" s="68" t="s">
        <v>1783</v>
      </c>
      <c r="AQ1683" s="68">
        <v>1</v>
      </c>
      <c r="AR1683" s="68" t="s">
        <v>1784</v>
      </c>
      <c r="AS1683" s="68">
        <v>0</v>
      </c>
      <c r="AT1683" s="68">
        <v>8</v>
      </c>
      <c r="AU1683" s="68">
        <v>0</v>
      </c>
      <c r="AV1683" s="86">
        <v>5</v>
      </c>
      <c r="AW1683" s="86" t="s">
        <v>8725</v>
      </c>
      <c r="AX1683" s="1">
        <v>93</v>
      </c>
      <c r="AY1683" s="1">
        <v>93</v>
      </c>
      <c r="AZ1683" s="68">
        <v>0</v>
      </c>
      <c r="BA1683" s="68">
        <v>3</v>
      </c>
      <c r="EQ1683" s="68">
        <v>21050017</v>
      </c>
      <c r="ER1683" s="175">
        <v>1</v>
      </c>
      <c r="ES1683" s="68">
        <v>650</v>
      </c>
      <c r="ET1683" s="68">
        <v>17</v>
      </c>
      <c r="EU1683" s="68">
        <v>0</v>
      </c>
      <c r="EV1683" s="68">
        <v>150017</v>
      </c>
      <c r="EW1683" s="68" t="s">
        <v>2655</v>
      </c>
      <c r="EX1683" s="68" t="str">
        <f t="shared" si="59"/>
        <v>소형</v>
      </c>
      <c r="GE1683" s="68">
        <v>48710</v>
      </c>
      <c r="GF1683" s="68" t="s">
        <v>5183</v>
      </c>
    </row>
    <row r="1684" spans="6:188" x14ac:dyDescent="0.3">
      <c r="F1684" s="68">
        <v>90092</v>
      </c>
      <c r="G1684" s="68">
        <v>10</v>
      </c>
      <c r="H1684" s="68">
        <v>190092</v>
      </c>
      <c r="I1684" s="68">
        <v>290092</v>
      </c>
      <c r="J1684" s="68" t="s">
        <v>976</v>
      </c>
      <c r="K1684" s="68" t="s">
        <v>977</v>
      </c>
      <c r="L1684" s="68">
        <v>0</v>
      </c>
      <c r="M1684" s="68">
        <v>0</v>
      </c>
      <c r="N1684" s="68">
        <v>0</v>
      </c>
      <c r="O1684" s="68">
        <v>0</v>
      </c>
      <c r="P1684" s="68">
        <v>0</v>
      </c>
      <c r="Q1684" s="68">
        <v>0</v>
      </c>
      <c r="R1684" s="68">
        <v>16</v>
      </c>
      <c r="S1684" s="68">
        <v>0</v>
      </c>
      <c r="T1684" s="68">
        <v>0</v>
      </c>
      <c r="U1684" s="68">
        <v>0</v>
      </c>
      <c r="V1684" s="68">
        <v>0</v>
      </c>
      <c r="W1684" s="68">
        <v>0</v>
      </c>
      <c r="X1684" s="68">
        <v>0</v>
      </c>
      <c r="Y1684" s="68">
        <v>0</v>
      </c>
      <c r="Z1684" s="68">
        <v>0</v>
      </c>
      <c r="AA1684" s="68">
        <v>0</v>
      </c>
      <c r="AB1684" s="68">
        <v>0</v>
      </c>
      <c r="AC1684" s="68">
        <v>0</v>
      </c>
      <c r="AD1684" s="68">
        <v>0</v>
      </c>
      <c r="AE1684" s="68">
        <v>0</v>
      </c>
      <c r="AF1684" s="68">
        <v>0</v>
      </c>
      <c r="AG1684" s="68">
        <v>0</v>
      </c>
      <c r="AH1684" s="68">
        <v>0</v>
      </c>
      <c r="AI1684" s="68">
        <v>0</v>
      </c>
      <c r="AJ1684" s="68">
        <v>0</v>
      </c>
      <c r="AK1684" s="68">
        <v>0</v>
      </c>
      <c r="AL1684" s="68">
        <v>0</v>
      </c>
      <c r="AM1684" s="68">
        <v>0</v>
      </c>
      <c r="AN1684" s="68">
        <v>0</v>
      </c>
      <c r="AO1684" s="68">
        <v>0</v>
      </c>
      <c r="AP1684" s="68" t="s">
        <v>1785</v>
      </c>
      <c r="AQ1684" s="68">
        <v>1</v>
      </c>
      <c r="AR1684" s="68" t="s">
        <v>1786</v>
      </c>
      <c r="AS1684" s="68">
        <v>0</v>
      </c>
      <c r="AT1684" s="68">
        <v>8</v>
      </c>
      <c r="AU1684" s="68">
        <v>0</v>
      </c>
      <c r="AV1684" s="86">
        <v>5</v>
      </c>
      <c r="AW1684" s="86" t="s">
        <v>8725</v>
      </c>
      <c r="AX1684" s="1">
        <v>94</v>
      </c>
      <c r="AY1684" s="1">
        <v>94</v>
      </c>
      <c r="AZ1684" s="68">
        <v>0</v>
      </c>
      <c r="BA1684" s="68">
        <v>3</v>
      </c>
      <c r="EQ1684" s="68">
        <v>21150017</v>
      </c>
      <c r="ER1684" s="175">
        <v>1</v>
      </c>
      <c r="ES1684" s="68">
        <v>650</v>
      </c>
      <c r="ET1684" s="68">
        <v>17</v>
      </c>
      <c r="EU1684" s="68">
        <v>0</v>
      </c>
      <c r="EV1684" s="68">
        <v>150017</v>
      </c>
      <c r="EW1684" s="68" t="s">
        <v>2655</v>
      </c>
      <c r="EX1684" s="68" t="str">
        <f t="shared" si="59"/>
        <v>소형</v>
      </c>
      <c r="GE1684" s="68">
        <v>48711</v>
      </c>
      <c r="GF1684" s="68" t="s">
        <v>5184</v>
      </c>
    </row>
    <row r="1685" spans="6:188" x14ac:dyDescent="0.3">
      <c r="F1685" s="68">
        <v>90093</v>
      </c>
      <c r="G1685" s="68">
        <v>10</v>
      </c>
      <c r="H1685" s="68">
        <v>190093</v>
      </c>
      <c r="I1685" s="68">
        <v>290093</v>
      </c>
      <c r="J1685" s="68" t="s">
        <v>978</v>
      </c>
      <c r="K1685" s="68" t="s">
        <v>979</v>
      </c>
      <c r="L1685" s="68">
        <v>0</v>
      </c>
      <c r="M1685" s="68">
        <v>0</v>
      </c>
      <c r="N1685" s="68">
        <v>0</v>
      </c>
      <c r="O1685" s="68">
        <v>0</v>
      </c>
      <c r="P1685" s="68">
        <v>0</v>
      </c>
      <c r="Q1685" s="68">
        <v>0</v>
      </c>
      <c r="R1685" s="68">
        <v>32</v>
      </c>
      <c r="S1685" s="68">
        <v>0</v>
      </c>
      <c r="T1685" s="68">
        <v>0</v>
      </c>
      <c r="U1685" s="68">
        <v>0</v>
      </c>
      <c r="V1685" s="68">
        <v>0</v>
      </c>
      <c r="W1685" s="68">
        <v>0</v>
      </c>
      <c r="X1685" s="68">
        <v>0</v>
      </c>
      <c r="Y1685" s="68">
        <v>0</v>
      </c>
      <c r="Z1685" s="68">
        <v>0</v>
      </c>
      <c r="AA1685" s="68">
        <v>0</v>
      </c>
      <c r="AB1685" s="68">
        <v>0</v>
      </c>
      <c r="AC1685" s="68">
        <v>0</v>
      </c>
      <c r="AD1685" s="68">
        <v>0</v>
      </c>
      <c r="AE1685" s="68">
        <v>0</v>
      </c>
      <c r="AF1685" s="68">
        <v>0</v>
      </c>
      <c r="AG1685" s="68">
        <v>0</v>
      </c>
      <c r="AH1685" s="68">
        <v>0</v>
      </c>
      <c r="AI1685" s="68">
        <v>0</v>
      </c>
      <c r="AJ1685" s="68">
        <v>0</v>
      </c>
      <c r="AK1685" s="68">
        <v>0</v>
      </c>
      <c r="AL1685" s="68">
        <v>0</v>
      </c>
      <c r="AM1685" s="68">
        <v>0</v>
      </c>
      <c r="AN1685" s="68">
        <v>0</v>
      </c>
      <c r="AO1685" s="68">
        <v>0</v>
      </c>
      <c r="AP1685" s="68" t="s">
        <v>1787</v>
      </c>
      <c r="AQ1685" s="68">
        <v>1</v>
      </c>
      <c r="AR1685" s="68" t="s">
        <v>10386</v>
      </c>
      <c r="AS1685" s="68">
        <v>0</v>
      </c>
      <c r="AT1685" s="68">
        <v>8</v>
      </c>
      <c r="AU1685" s="68">
        <v>0</v>
      </c>
      <c r="AV1685" s="86">
        <v>5</v>
      </c>
      <c r="AW1685" s="86" t="s">
        <v>8726</v>
      </c>
      <c r="AX1685" s="1">
        <v>95</v>
      </c>
      <c r="AY1685" s="1">
        <v>95</v>
      </c>
      <c r="AZ1685" s="68">
        <v>0</v>
      </c>
      <c r="BA1685" s="68">
        <v>3</v>
      </c>
      <c r="EQ1685" s="68">
        <v>21250017</v>
      </c>
      <c r="ER1685" s="175">
        <v>1</v>
      </c>
      <c r="ES1685" s="68">
        <v>650</v>
      </c>
      <c r="ET1685" s="68">
        <v>17</v>
      </c>
      <c r="EU1685" s="68">
        <v>0</v>
      </c>
      <c r="EV1685" s="68">
        <v>150017</v>
      </c>
      <c r="EW1685" s="68" t="s">
        <v>2655</v>
      </c>
      <c r="EX1685" s="68" t="str">
        <f t="shared" si="59"/>
        <v>소형</v>
      </c>
      <c r="GE1685" s="68">
        <v>48712</v>
      </c>
      <c r="GF1685" s="68" t="s">
        <v>5185</v>
      </c>
    </row>
    <row r="1686" spans="6:188" x14ac:dyDescent="0.3">
      <c r="F1686" s="68">
        <v>90094</v>
      </c>
      <c r="G1686" s="68">
        <v>10</v>
      </c>
      <c r="H1686" s="68">
        <v>190094</v>
      </c>
      <c r="I1686" s="68">
        <v>290094</v>
      </c>
      <c r="J1686" s="68" t="s">
        <v>980</v>
      </c>
      <c r="K1686" s="68" t="s">
        <v>981</v>
      </c>
      <c r="L1686" s="68">
        <v>0</v>
      </c>
      <c r="M1686" s="68">
        <v>0</v>
      </c>
      <c r="N1686" s="68">
        <v>0</v>
      </c>
      <c r="O1686" s="68">
        <v>0</v>
      </c>
      <c r="P1686" s="68">
        <v>0</v>
      </c>
      <c r="Q1686" s="68">
        <v>0</v>
      </c>
      <c r="R1686" s="68">
        <v>32</v>
      </c>
      <c r="S1686" s="68">
        <v>0</v>
      </c>
      <c r="T1686" s="68">
        <v>0</v>
      </c>
      <c r="U1686" s="68">
        <v>0</v>
      </c>
      <c r="V1686" s="68">
        <v>0</v>
      </c>
      <c r="W1686" s="68">
        <v>0</v>
      </c>
      <c r="X1686" s="68">
        <v>0</v>
      </c>
      <c r="Y1686" s="68">
        <v>0</v>
      </c>
      <c r="Z1686" s="68">
        <v>0</v>
      </c>
      <c r="AA1686" s="68">
        <v>0</v>
      </c>
      <c r="AB1686" s="68">
        <v>0</v>
      </c>
      <c r="AC1686" s="68">
        <v>0</v>
      </c>
      <c r="AD1686" s="68">
        <v>0</v>
      </c>
      <c r="AE1686" s="68">
        <v>0</v>
      </c>
      <c r="AF1686" s="68">
        <v>0</v>
      </c>
      <c r="AG1686" s="68">
        <v>0</v>
      </c>
      <c r="AH1686" s="68">
        <v>0</v>
      </c>
      <c r="AI1686" s="68">
        <v>0</v>
      </c>
      <c r="AJ1686" s="68">
        <v>0</v>
      </c>
      <c r="AK1686" s="68">
        <v>0</v>
      </c>
      <c r="AL1686" s="68">
        <v>0</v>
      </c>
      <c r="AM1686" s="68">
        <v>0</v>
      </c>
      <c r="AN1686" s="68">
        <v>0</v>
      </c>
      <c r="AO1686" s="68">
        <v>0</v>
      </c>
      <c r="AP1686" s="68" t="s">
        <v>982</v>
      </c>
      <c r="AQ1686" s="68">
        <v>1</v>
      </c>
      <c r="AR1686" s="68" t="s">
        <v>10387</v>
      </c>
      <c r="AS1686" s="68">
        <v>0</v>
      </c>
      <c r="AT1686" s="68">
        <v>8</v>
      </c>
      <c r="AU1686" s="68">
        <v>0</v>
      </c>
      <c r="AV1686" s="86">
        <v>5</v>
      </c>
      <c r="AW1686" s="86" t="s">
        <v>8726</v>
      </c>
      <c r="AX1686" s="1">
        <v>96</v>
      </c>
      <c r="AY1686" s="1">
        <v>96</v>
      </c>
      <c r="AZ1686" s="68">
        <v>0</v>
      </c>
      <c r="BA1686" s="68">
        <v>3</v>
      </c>
      <c r="EQ1686" s="68">
        <v>30150017</v>
      </c>
      <c r="ER1686" s="175">
        <v>1</v>
      </c>
      <c r="ES1686" s="68">
        <v>650</v>
      </c>
      <c r="ET1686" s="68">
        <v>17</v>
      </c>
      <c r="EU1686" s="68">
        <v>0</v>
      </c>
      <c r="EV1686" s="68">
        <v>150017</v>
      </c>
      <c r="EW1686" s="68" t="s">
        <v>2655</v>
      </c>
      <c r="EX1686" s="68" t="str">
        <f t="shared" si="59"/>
        <v>소형</v>
      </c>
      <c r="GE1686" s="68">
        <v>48800</v>
      </c>
      <c r="GF1686" s="68" t="s">
        <v>5186</v>
      </c>
    </row>
    <row r="1687" spans="6:188" x14ac:dyDescent="0.3">
      <c r="F1687" s="68">
        <v>90095</v>
      </c>
      <c r="G1687" s="68">
        <v>10</v>
      </c>
      <c r="H1687" s="68">
        <v>190095</v>
      </c>
      <c r="I1687" s="68">
        <v>290095</v>
      </c>
      <c r="J1687" s="68" t="s">
        <v>983</v>
      </c>
      <c r="K1687" s="68" t="s">
        <v>984</v>
      </c>
      <c r="L1687" s="68">
        <v>0</v>
      </c>
      <c r="M1687" s="68">
        <v>0</v>
      </c>
      <c r="N1687" s="68">
        <v>0</v>
      </c>
      <c r="O1687" s="68">
        <v>0</v>
      </c>
      <c r="P1687" s="68">
        <v>0</v>
      </c>
      <c r="Q1687" s="68">
        <v>0</v>
      </c>
      <c r="R1687" s="68">
        <v>32</v>
      </c>
      <c r="S1687" s="68">
        <v>0</v>
      </c>
      <c r="T1687" s="68">
        <v>0</v>
      </c>
      <c r="U1687" s="68">
        <v>0</v>
      </c>
      <c r="V1687" s="68">
        <v>0</v>
      </c>
      <c r="W1687" s="68">
        <v>0</v>
      </c>
      <c r="X1687" s="68">
        <v>0</v>
      </c>
      <c r="Y1687" s="68">
        <v>0</v>
      </c>
      <c r="Z1687" s="68">
        <v>0</v>
      </c>
      <c r="AA1687" s="68">
        <v>0</v>
      </c>
      <c r="AB1687" s="68">
        <v>0</v>
      </c>
      <c r="AC1687" s="68">
        <v>0</v>
      </c>
      <c r="AD1687" s="68">
        <v>0</v>
      </c>
      <c r="AE1687" s="68">
        <v>0</v>
      </c>
      <c r="AF1687" s="68">
        <v>0</v>
      </c>
      <c r="AG1687" s="68">
        <v>0</v>
      </c>
      <c r="AH1687" s="68">
        <v>0</v>
      </c>
      <c r="AI1687" s="68">
        <v>0</v>
      </c>
      <c r="AJ1687" s="68">
        <v>0</v>
      </c>
      <c r="AK1687" s="68">
        <v>0</v>
      </c>
      <c r="AL1687" s="68">
        <v>0</v>
      </c>
      <c r="AM1687" s="68">
        <v>0</v>
      </c>
      <c r="AN1687" s="68">
        <v>0</v>
      </c>
      <c r="AO1687" s="68">
        <v>0</v>
      </c>
      <c r="AP1687" s="68" t="s">
        <v>985</v>
      </c>
      <c r="AQ1687" s="68">
        <v>1</v>
      </c>
      <c r="AR1687" s="68" t="s">
        <v>2528</v>
      </c>
      <c r="AS1687" s="68">
        <v>0</v>
      </c>
      <c r="AT1687" s="68">
        <v>8</v>
      </c>
      <c r="AU1687" s="68">
        <v>0</v>
      </c>
      <c r="AV1687" s="86">
        <v>5</v>
      </c>
      <c r="AW1687" s="86" t="s">
        <v>8726</v>
      </c>
      <c r="AX1687" s="1">
        <v>97</v>
      </c>
      <c r="AY1687" s="1">
        <v>97</v>
      </c>
      <c r="AZ1687" s="68">
        <v>0</v>
      </c>
      <c r="BA1687" s="68">
        <v>3</v>
      </c>
      <c r="EQ1687" s="68">
        <v>30250017</v>
      </c>
      <c r="ER1687" s="175">
        <v>1</v>
      </c>
      <c r="ES1687" s="68">
        <v>650</v>
      </c>
      <c r="ET1687" s="68">
        <v>17</v>
      </c>
      <c r="EU1687" s="68">
        <v>0</v>
      </c>
      <c r="EV1687" s="68">
        <v>150017</v>
      </c>
      <c r="EW1687" s="68" t="s">
        <v>2655</v>
      </c>
      <c r="EX1687" s="68" t="str">
        <f t="shared" si="59"/>
        <v>소형</v>
      </c>
      <c r="GE1687" s="68">
        <v>48801</v>
      </c>
      <c r="GF1687" s="68" t="s">
        <v>5187</v>
      </c>
    </row>
    <row r="1688" spans="6:188" x14ac:dyDescent="0.3">
      <c r="F1688" s="68">
        <v>90096</v>
      </c>
      <c r="G1688" s="68">
        <v>10</v>
      </c>
      <c r="H1688" s="68">
        <v>190096</v>
      </c>
      <c r="I1688" s="68">
        <v>290096</v>
      </c>
      <c r="J1688" s="68" t="s">
        <v>986</v>
      </c>
      <c r="K1688" s="68" t="s">
        <v>987</v>
      </c>
      <c r="L1688" s="68">
        <v>0</v>
      </c>
      <c r="M1688" s="68">
        <v>0</v>
      </c>
      <c r="N1688" s="68">
        <v>0</v>
      </c>
      <c r="O1688" s="68">
        <v>0</v>
      </c>
      <c r="P1688" s="68">
        <v>0</v>
      </c>
      <c r="Q1688" s="68">
        <v>0</v>
      </c>
      <c r="R1688" s="68">
        <v>32</v>
      </c>
      <c r="S1688" s="68">
        <v>0</v>
      </c>
      <c r="T1688" s="68">
        <v>0</v>
      </c>
      <c r="U1688" s="68">
        <v>0</v>
      </c>
      <c r="V1688" s="68">
        <v>0</v>
      </c>
      <c r="W1688" s="68">
        <v>0</v>
      </c>
      <c r="X1688" s="68">
        <v>0</v>
      </c>
      <c r="Y1688" s="68">
        <v>0</v>
      </c>
      <c r="Z1688" s="68">
        <v>0</v>
      </c>
      <c r="AA1688" s="68">
        <v>0</v>
      </c>
      <c r="AB1688" s="68">
        <v>0</v>
      </c>
      <c r="AC1688" s="68">
        <v>0</v>
      </c>
      <c r="AD1688" s="68">
        <v>0</v>
      </c>
      <c r="AE1688" s="68">
        <v>0</v>
      </c>
      <c r="AF1688" s="68">
        <v>0</v>
      </c>
      <c r="AG1688" s="68">
        <v>0</v>
      </c>
      <c r="AH1688" s="68">
        <v>0</v>
      </c>
      <c r="AI1688" s="68">
        <v>0</v>
      </c>
      <c r="AJ1688" s="68">
        <v>0</v>
      </c>
      <c r="AK1688" s="68">
        <v>0</v>
      </c>
      <c r="AL1688" s="68">
        <v>0</v>
      </c>
      <c r="AM1688" s="68">
        <v>0</v>
      </c>
      <c r="AN1688" s="68">
        <v>0</v>
      </c>
      <c r="AO1688" s="68">
        <v>0</v>
      </c>
      <c r="AP1688" s="68" t="s">
        <v>988</v>
      </c>
      <c r="AQ1688" s="68">
        <v>1</v>
      </c>
      <c r="AR1688" s="68" t="s">
        <v>2529</v>
      </c>
      <c r="AS1688" s="68">
        <v>0</v>
      </c>
      <c r="AT1688" s="68">
        <v>8</v>
      </c>
      <c r="AU1688" s="68">
        <v>0</v>
      </c>
      <c r="AV1688" s="86">
        <v>5</v>
      </c>
      <c r="AW1688" s="86" t="s">
        <v>8726</v>
      </c>
      <c r="AX1688" s="1">
        <v>98</v>
      </c>
      <c r="AY1688" s="1">
        <v>98</v>
      </c>
      <c r="AZ1688" s="68">
        <v>0</v>
      </c>
      <c r="BA1688" s="68">
        <v>3</v>
      </c>
      <c r="EQ1688" s="68">
        <v>30350017</v>
      </c>
      <c r="ER1688" s="175">
        <v>1</v>
      </c>
      <c r="ES1688" s="68">
        <v>650</v>
      </c>
      <c r="ET1688" s="68">
        <v>17</v>
      </c>
      <c r="EU1688" s="68">
        <v>0</v>
      </c>
      <c r="EV1688" s="68">
        <v>150017</v>
      </c>
      <c r="EW1688" s="68" t="s">
        <v>2655</v>
      </c>
      <c r="EX1688" s="68" t="str">
        <f t="shared" si="59"/>
        <v>소형</v>
      </c>
      <c r="GE1688" s="68">
        <v>48900</v>
      </c>
      <c r="GF1688" s="68" t="s">
        <v>5188</v>
      </c>
    </row>
    <row r="1689" spans="6:188" x14ac:dyDescent="0.3">
      <c r="F1689" s="68">
        <v>90097</v>
      </c>
      <c r="G1689" s="68">
        <v>10</v>
      </c>
      <c r="H1689" s="68">
        <v>190097</v>
      </c>
      <c r="I1689" s="68">
        <v>290097</v>
      </c>
      <c r="J1689" s="68" t="s">
        <v>989</v>
      </c>
      <c r="K1689" s="68" t="s">
        <v>990</v>
      </c>
      <c r="L1689" s="68">
        <v>0</v>
      </c>
      <c r="M1689" s="68">
        <v>0</v>
      </c>
      <c r="N1689" s="68">
        <v>0</v>
      </c>
      <c r="O1689" s="68">
        <v>0</v>
      </c>
      <c r="P1689" s="68">
        <v>0</v>
      </c>
      <c r="Q1689" s="68">
        <v>0</v>
      </c>
      <c r="R1689" s="68">
        <v>32</v>
      </c>
      <c r="S1689" s="68">
        <v>0</v>
      </c>
      <c r="T1689" s="68">
        <v>0</v>
      </c>
      <c r="U1689" s="68">
        <v>0</v>
      </c>
      <c r="V1689" s="68">
        <v>0</v>
      </c>
      <c r="W1689" s="68">
        <v>0</v>
      </c>
      <c r="X1689" s="68">
        <v>0</v>
      </c>
      <c r="Y1689" s="68">
        <v>0</v>
      </c>
      <c r="Z1689" s="68">
        <v>0</v>
      </c>
      <c r="AA1689" s="68">
        <v>0</v>
      </c>
      <c r="AB1689" s="68">
        <v>0</v>
      </c>
      <c r="AC1689" s="68">
        <v>0</v>
      </c>
      <c r="AD1689" s="68">
        <v>0</v>
      </c>
      <c r="AE1689" s="68">
        <v>0</v>
      </c>
      <c r="AF1689" s="68">
        <v>0</v>
      </c>
      <c r="AG1689" s="68">
        <v>0</v>
      </c>
      <c r="AH1689" s="68">
        <v>0</v>
      </c>
      <c r="AI1689" s="68">
        <v>0</v>
      </c>
      <c r="AJ1689" s="68">
        <v>0</v>
      </c>
      <c r="AK1689" s="68">
        <v>0</v>
      </c>
      <c r="AL1689" s="68">
        <v>0</v>
      </c>
      <c r="AM1689" s="68">
        <v>0</v>
      </c>
      <c r="AN1689" s="68">
        <v>0</v>
      </c>
      <c r="AO1689" s="68">
        <v>0</v>
      </c>
      <c r="AP1689" s="68" t="s">
        <v>1788</v>
      </c>
      <c r="AQ1689" s="68">
        <v>1</v>
      </c>
      <c r="AR1689" s="68" t="s">
        <v>2530</v>
      </c>
      <c r="AS1689" s="68">
        <v>0</v>
      </c>
      <c r="AT1689" s="68">
        <v>8</v>
      </c>
      <c r="AU1689" s="68">
        <v>0</v>
      </c>
      <c r="AV1689" s="86">
        <v>5</v>
      </c>
      <c r="AW1689" s="86" t="s">
        <v>8726</v>
      </c>
      <c r="AX1689" s="1">
        <v>99</v>
      </c>
      <c r="AY1689" s="1">
        <v>99</v>
      </c>
      <c r="AZ1689" s="68">
        <v>0</v>
      </c>
      <c r="BA1689" s="68">
        <v>3</v>
      </c>
      <c r="EQ1689" s="68">
        <v>30450017</v>
      </c>
      <c r="ER1689" s="175">
        <v>1</v>
      </c>
      <c r="ES1689" s="68">
        <v>650</v>
      </c>
      <c r="ET1689" s="68">
        <v>17</v>
      </c>
      <c r="EU1689" s="68">
        <v>0</v>
      </c>
      <c r="EV1689" s="68">
        <v>150017</v>
      </c>
      <c r="EW1689" s="68" t="s">
        <v>2655</v>
      </c>
      <c r="EX1689" s="68" t="str">
        <f t="shared" si="59"/>
        <v>소형</v>
      </c>
      <c r="GE1689" s="68">
        <v>48901</v>
      </c>
      <c r="GF1689" s="68" t="s">
        <v>5189</v>
      </c>
    </row>
    <row r="1690" spans="6:188" x14ac:dyDescent="0.3">
      <c r="F1690" s="68">
        <v>90098</v>
      </c>
      <c r="G1690" s="68">
        <v>10</v>
      </c>
      <c r="H1690" s="68">
        <v>190098</v>
      </c>
      <c r="I1690" s="68">
        <v>290098</v>
      </c>
      <c r="J1690" s="68" t="s">
        <v>991</v>
      </c>
      <c r="K1690" s="68" t="s">
        <v>992</v>
      </c>
      <c r="L1690" s="68">
        <v>0</v>
      </c>
      <c r="M1690" s="68">
        <v>0</v>
      </c>
      <c r="N1690" s="68">
        <v>0</v>
      </c>
      <c r="O1690" s="68">
        <v>0</v>
      </c>
      <c r="P1690" s="68">
        <v>0</v>
      </c>
      <c r="Q1690" s="68">
        <v>0</v>
      </c>
      <c r="R1690" s="68">
        <v>32</v>
      </c>
      <c r="S1690" s="68">
        <v>0</v>
      </c>
      <c r="T1690" s="68">
        <v>0</v>
      </c>
      <c r="U1690" s="68">
        <v>0</v>
      </c>
      <c r="V1690" s="68">
        <v>0</v>
      </c>
      <c r="W1690" s="68">
        <v>0</v>
      </c>
      <c r="X1690" s="68">
        <v>0</v>
      </c>
      <c r="Y1690" s="68">
        <v>0</v>
      </c>
      <c r="Z1690" s="68">
        <v>0</v>
      </c>
      <c r="AA1690" s="68">
        <v>0</v>
      </c>
      <c r="AB1690" s="68">
        <v>0</v>
      </c>
      <c r="AC1690" s="68">
        <v>0</v>
      </c>
      <c r="AD1690" s="68">
        <v>0</v>
      </c>
      <c r="AE1690" s="68">
        <v>0</v>
      </c>
      <c r="AF1690" s="68">
        <v>0</v>
      </c>
      <c r="AG1690" s="68">
        <v>0</v>
      </c>
      <c r="AH1690" s="68">
        <v>0</v>
      </c>
      <c r="AI1690" s="68">
        <v>0</v>
      </c>
      <c r="AJ1690" s="68">
        <v>0</v>
      </c>
      <c r="AK1690" s="68">
        <v>0</v>
      </c>
      <c r="AL1690" s="68">
        <v>0</v>
      </c>
      <c r="AM1690" s="68">
        <v>0</v>
      </c>
      <c r="AN1690" s="68">
        <v>0</v>
      </c>
      <c r="AO1690" s="68">
        <v>0</v>
      </c>
      <c r="AP1690" s="68" t="s">
        <v>1789</v>
      </c>
      <c r="AQ1690" s="68">
        <v>1</v>
      </c>
      <c r="AR1690" s="68" t="s">
        <v>2531</v>
      </c>
      <c r="AS1690" s="68">
        <v>0</v>
      </c>
      <c r="AT1690" s="68">
        <v>8</v>
      </c>
      <c r="AU1690" s="68">
        <v>0</v>
      </c>
      <c r="AV1690" s="86">
        <v>5</v>
      </c>
      <c r="AW1690" s="86" t="s">
        <v>8726</v>
      </c>
      <c r="AX1690" s="1">
        <v>100</v>
      </c>
      <c r="AY1690" s="1">
        <v>100</v>
      </c>
      <c r="AZ1690" s="68">
        <v>0</v>
      </c>
      <c r="BA1690" s="68">
        <v>3</v>
      </c>
      <c r="EQ1690" s="68">
        <v>30550017</v>
      </c>
      <c r="ER1690" s="175">
        <v>1</v>
      </c>
      <c r="ES1690" s="68">
        <v>650</v>
      </c>
      <c r="ET1690" s="68">
        <v>17</v>
      </c>
      <c r="EU1690" s="68">
        <v>0</v>
      </c>
      <c r="EV1690" s="68">
        <v>150017</v>
      </c>
      <c r="EW1690" s="68" t="s">
        <v>2655</v>
      </c>
      <c r="EX1690" s="68" t="str">
        <f t="shared" si="59"/>
        <v>소형</v>
      </c>
      <c r="GE1690" s="68">
        <v>48902</v>
      </c>
      <c r="GF1690" s="68" t="s">
        <v>5190</v>
      </c>
    </row>
    <row r="1691" spans="6:188" x14ac:dyDescent="0.3">
      <c r="F1691" s="68">
        <v>90099</v>
      </c>
      <c r="G1691" s="68">
        <v>10</v>
      </c>
      <c r="H1691" s="68">
        <v>190099</v>
      </c>
      <c r="I1691" s="68">
        <v>290099</v>
      </c>
      <c r="J1691" s="68" t="s">
        <v>993</v>
      </c>
      <c r="K1691" s="68" t="s">
        <v>994</v>
      </c>
      <c r="L1691" s="68">
        <v>0</v>
      </c>
      <c r="M1691" s="68">
        <v>0</v>
      </c>
      <c r="N1691" s="68">
        <v>0</v>
      </c>
      <c r="O1691" s="68">
        <v>0</v>
      </c>
      <c r="P1691" s="68">
        <v>0</v>
      </c>
      <c r="Q1691" s="68">
        <v>0</v>
      </c>
      <c r="R1691" s="68">
        <v>32</v>
      </c>
      <c r="S1691" s="68">
        <v>0</v>
      </c>
      <c r="T1691" s="68">
        <v>0</v>
      </c>
      <c r="U1691" s="68">
        <v>0</v>
      </c>
      <c r="V1691" s="68">
        <v>0</v>
      </c>
      <c r="W1691" s="68">
        <v>0</v>
      </c>
      <c r="X1691" s="68">
        <v>0</v>
      </c>
      <c r="Y1691" s="68">
        <v>0</v>
      </c>
      <c r="Z1691" s="68">
        <v>0</v>
      </c>
      <c r="AA1691" s="68">
        <v>0</v>
      </c>
      <c r="AB1691" s="68">
        <v>0</v>
      </c>
      <c r="AC1691" s="68">
        <v>0</v>
      </c>
      <c r="AD1691" s="68">
        <v>0</v>
      </c>
      <c r="AE1691" s="68">
        <v>0</v>
      </c>
      <c r="AF1691" s="68">
        <v>0</v>
      </c>
      <c r="AG1691" s="68">
        <v>0</v>
      </c>
      <c r="AH1691" s="68">
        <v>0</v>
      </c>
      <c r="AI1691" s="68">
        <v>0</v>
      </c>
      <c r="AJ1691" s="68">
        <v>0</v>
      </c>
      <c r="AK1691" s="68">
        <v>0</v>
      </c>
      <c r="AL1691" s="68">
        <v>0</v>
      </c>
      <c r="AM1691" s="68">
        <v>0</v>
      </c>
      <c r="AN1691" s="68">
        <v>0</v>
      </c>
      <c r="AO1691" s="68">
        <v>0</v>
      </c>
      <c r="AP1691" s="68" t="s">
        <v>1790</v>
      </c>
      <c r="AQ1691" s="68">
        <v>1</v>
      </c>
      <c r="AR1691" s="68" t="s">
        <v>2532</v>
      </c>
      <c r="AS1691" s="68">
        <v>0</v>
      </c>
      <c r="AT1691" s="68">
        <v>8</v>
      </c>
      <c r="AU1691" s="68">
        <v>0</v>
      </c>
      <c r="AV1691" s="86">
        <v>5</v>
      </c>
      <c r="AW1691" s="86" t="s">
        <v>8726</v>
      </c>
      <c r="AX1691" s="1">
        <v>101</v>
      </c>
      <c r="AY1691" s="1">
        <v>101</v>
      </c>
      <c r="AZ1691" s="68">
        <v>0</v>
      </c>
      <c r="BA1691" s="68">
        <v>3</v>
      </c>
      <c r="EQ1691" s="68">
        <v>30650017</v>
      </c>
      <c r="ER1691" s="175">
        <v>1</v>
      </c>
      <c r="ES1691" s="68">
        <v>650</v>
      </c>
      <c r="ET1691" s="68">
        <v>17</v>
      </c>
      <c r="EU1691" s="68">
        <v>0</v>
      </c>
      <c r="EV1691" s="68">
        <v>150017</v>
      </c>
      <c r="EW1691" s="68" t="s">
        <v>2655</v>
      </c>
      <c r="EX1691" s="68" t="str">
        <f t="shared" si="59"/>
        <v>소형</v>
      </c>
      <c r="GE1691" s="68">
        <v>48903</v>
      </c>
      <c r="GF1691" s="68" t="s">
        <v>5191</v>
      </c>
    </row>
    <row r="1692" spans="6:188" x14ac:dyDescent="0.3">
      <c r="F1692" s="68">
        <v>90100</v>
      </c>
      <c r="G1692" s="68">
        <v>10</v>
      </c>
      <c r="H1692" s="68">
        <v>190100</v>
      </c>
      <c r="I1692" s="68">
        <v>290100</v>
      </c>
      <c r="J1692" s="68" t="s">
        <v>995</v>
      </c>
      <c r="K1692" s="68" t="s">
        <v>996</v>
      </c>
      <c r="L1692" s="68">
        <v>0</v>
      </c>
      <c r="M1692" s="68">
        <v>0</v>
      </c>
      <c r="N1692" s="68">
        <v>0</v>
      </c>
      <c r="O1692" s="68">
        <v>0</v>
      </c>
      <c r="P1692" s="68">
        <v>0</v>
      </c>
      <c r="Q1692" s="68">
        <v>0</v>
      </c>
      <c r="R1692" s="68">
        <v>32</v>
      </c>
      <c r="S1692" s="68">
        <v>0</v>
      </c>
      <c r="T1692" s="68">
        <v>0</v>
      </c>
      <c r="U1692" s="68">
        <v>0</v>
      </c>
      <c r="V1692" s="68">
        <v>0</v>
      </c>
      <c r="W1692" s="68">
        <v>0</v>
      </c>
      <c r="X1692" s="68">
        <v>0</v>
      </c>
      <c r="Y1692" s="68">
        <v>0</v>
      </c>
      <c r="Z1692" s="68">
        <v>0</v>
      </c>
      <c r="AA1692" s="68">
        <v>0</v>
      </c>
      <c r="AB1692" s="68">
        <v>0</v>
      </c>
      <c r="AC1692" s="68">
        <v>0</v>
      </c>
      <c r="AD1692" s="68">
        <v>0</v>
      </c>
      <c r="AE1692" s="68">
        <v>0</v>
      </c>
      <c r="AF1692" s="68">
        <v>0</v>
      </c>
      <c r="AG1692" s="68">
        <v>0</v>
      </c>
      <c r="AH1692" s="68">
        <v>0</v>
      </c>
      <c r="AI1692" s="68">
        <v>0</v>
      </c>
      <c r="AJ1692" s="68">
        <v>0</v>
      </c>
      <c r="AK1692" s="68">
        <v>0</v>
      </c>
      <c r="AL1692" s="68">
        <v>0</v>
      </c>
      <c r="AM1692" s="68">
        <v>0</v>
      </c>
      <c r="AN1692" s="68">
        <v>0</v>
      </c>
      <c r="AO1692" s="68">
        <v>0</v>
      </c>
      <c r="AP1692" s="68" t="s">
        <v>1791</v>
      </c>
      <c r="AQ1692" s="68">
        <v>1</v>
      </c>
      <c r="AR1692" s="68" t="s">
        <v>1792</v>
      </c>
      <c r="AS1692" s="68">
        <v>0</v>
      </c>
      <c r="AT1692" s="68">
        <v>8</v>
      </c>
      <c r="AU1692" s="68">
        <v>0</v>
      </c>
      <c r="AV1692" s="86">
        <v>5</v>
      </c>
      <c r="AW1692" s="86" t="s">
        <v>8726</v>
      </c>
      <c r="AX1692" s="1">
        <v>102</v>
      </c>
      <c r="AY1692" s="1">
        <v>102</v>
      </c>
      <c r="AZ1692" s="68">
        <v>0</v>
      </c>
      <c r="BA1692" s="68">
        <v>3</v>
      </c>
      <c r="EQ1692" s="68">
        <v>30750017</v>
      </c>
      <c r="ER1692" s="175">
        <v>1</v>
      </c>
      <c r="ES1692" s="68">
        <v>650</v>
      </c>
      <c r="ET1692" s="68">
        <v>17</v>
      </c>
      <c r="EU1692" s="68">
        <v>0</v>
      </c>
      <c r="EV1692" s="68">
        <v>150017</v>
      </c>
      <c r="EW1692" s="68" t="s">
        <v>2655</v>
      </c>
      <c r="EX1692" s="68" t="str">
        <f t="shared" si="59"/>
        <v>소형</v>
      </c>
      <c r="GE1692" s="68">
        <v>48904</v>
      </c>
      <c r="GF1692" s="68" t="s">
        <v>5192</v>
      </c>
    </row>
    <row r="1693" spans="6:188" x14ac:dyDescent="0.3">
      <c r="F1693" s="68">
        <v>90101</v>
      </c>
      <c r="G1693" s="68">
        <v>10</v>
      </c>
      <c r="H1693" s="68">
        <v>190101</v>
      </c>
      <c r="I1693" s="68">
        <v>290101</v>
      </c>
      <c r="J1693" s="68" t="s">
        <v>997</v>
      </c>
      <c r="K1693" s="68" t="s">
        <v>998</v>
      </c>
      <c r="L1693" s="68">
        <v>0</v>
      </c>
      <c r="M1693" s="68">
        <v>0</v>
      </c>
      <c r="N1693" s="68">
        <v>0</v>
      </c>
      <c r="O1693" s="68">
        <v>0</v>
      </c>
      <c r="P1693" s="68">
        <v>0</v>
      </c>
      <c r="Q1693" s="68">
        <v>0</v>
      </c>
      <c r="R1693" s="68">
        <v>32</v>
      </c>
      <c r="S1693" s="68">
        <v>0</v>
      </c>
      <c r="T1693" s="68">
        <v>0</v>
      </c>
      <c r="U1693" s="68">
        <v>0</v>
      </c>
      <c r="V1693" s="68">
        <v>0</v>
      </c>
      <c r="W1693" s="68">
        <v>0</v>
      </c>
      <c r="X1693" s="68">
        <v>0</v>
      </c>
      <c r="Y1693" s="68">
        <v>0</v>
      </c>
      <c r="Z1693" s="68">
        <v>0</v>
      </c>
      <c r="AA1693" s="68">
        <v>0</v>
      </c>
      <c r="AB1693" s="68">
        <v>0</v>
      </c>
      <c r="AC1693" s="68">
        <v>0</v>
      </c>
      <c r="AD1693" s="68">
        <v>0</v>
      </c>
      <c r="AE1693" s="68">
        <v>0</v>
      </c>
      <c r="AF1693" s="68">
        <v>0</v>
      </c>
      <c r="AG1693" s="68">
        <v>0</v>
      </c>
      <c r="AH1693" s="68">
        <v>0</v>
      </c>
      <c r="AI1693" s="68">
        <v>0</v>
      </c>
      <c r="AJ1693" s="68">
        <v>0</v>
      </c>
      <c r="AK1693" s="68">
        <v>0</v>
      </c>
      <c r="AL1693" s="68">
        <v>0</v>
      </c>
      <c r="AM1693" s="68">
        <v>0</v>
      </c>
      <c r="AN1693" s="68">
        <v>0</v>
      </c>
      <c r="AO1693" s="68">
        <v>0</v>
      </c>
      <c r="AP1693" s="68" t="s">
        <v>1793</v>
      </c>
      <c r="AQ1693" s="68">
        <v>1</v>
      </c>
      <c r="AR1693" s="68" t="s">
        <v>2533</v>
      </c>
      <c r="AS1693" s="68">
        <v>0</v>
      </c>
      <c r="AT1693" s="68">
        <v>8</v>
      </c>
      <c r="AU1693" s="68">
        <v>0</v>
      </c>
      <c r="AV1693" s="86">
        <v>5</v>
      </c>
      <c r="AW1693" s="86" t="s">
        <v>8726</v>
      </c>
      <c r="AX1693" s="1">
        <v>103</v>
      </c>
      <c r="AY1693" s="1">
        <v>103</v>
      </c>
      <c r="AZ1693" s="68">
        <v>0</v>
      </c>
      <c r="BA1693" s="68">
        <v>3</v>
      </c>
      <c r="EQ1693" s="68">
        <v>30850017</v>
      </c>
      <c r="ER1693" s="175">
        <v>1</v>
      </c>
      <c r="ES1693" s="68">
        <v>650</v>
      </c>
      <c r="ET1693" s="68">
        <v>17</v>
      </c>
      <c r="EU1693" s="68">
        <v>0</v>
      </c>
      <c r="EV1693" s="68">
        <v>150017</v>
      </c>
      <c r="EW1693" s="68" t="s">
        <v>2655</v>
      </c>
      <c r="EX1693" s="68" t="str">
        <f t="shared" si="59"/>
        <v>소형</v>
      </c>
      <c r="GE1693" s="68">
        <v>49000</v>
      </c>
      <c r="GF1693" s="68" t="s">
        <v>5193</v>
      </c>
    </row>
    <row r="1694" spans="6:188" x14ac:dyDescent="0.3">
      <c r="F1694" s="68">
        <v>90102</v>
      </c>
      <c r="G1694" s="68">
        <v>10</v>
      </c>
      <c r="H1694" s="68">
        <v>190102</v>
      </c>
      <c r="I1694" s="68">
        <v>290102</v>
      </c>
      <c r="J1694" s="68" t="s">
        <v>999</v>
      </c>
      <c r="K1694" s="68" t="s">
        <v>1000</v>
      </c>
      <c r="L1694" s="68">
        <v>0</v>
      </c>
      <c r="M1694" s="68">
        <v>0</v>
      </c>
      <c r="N1694" s="68">
        <v>0</v>
      </c>
      <c r="O1694" s="68">
        <v>0</v>
      </c>
      <c r="P1694" s="68">
        <v>0</v>
      </c>
      <c r="Q1694" s="68">
        <v>0</v>
      </c>
      <c r="R1694" s="68">
        <v>32</v>
      </c>
      <c r="S1694" s="68">
        <v>0</v>
      </c>
      <c r="T1694" s="68">
        <v>0</v>
      </c>
      <c r="U1694" s="68">
        <v>0</v>
      </c>
      <c r="V1694" s="68">
        <v>0</v>
      </c>
      <c r="W1694" s="68">
        <v>0</v>
      </c>
      <c r="X1694" s="68">
        <v>0</v>
      </c>
      <c r="Y1694" s="68">
        <v>0</v>
      </c>
      <c r="Z1694" s="68">
        <v>0</v>
      </c>
      <c r="AA1694" s="68">
        <v>0</v>
      </c>
      <c r="AB1694" s="68">
        <v>0</v>
      </c>
      <c r="AC1694" s="68">
        <v>0</v>
      </c>
      <c r="AD1694" s="68">
        <v>0</v>
      </c>
      <c r="AE1694" s="68">
        <v>0</v>
      </c>
      <c r="AF1694" s="68">
        <v>0</v>
      </c>
      <c r="AG1694" s="68">
        <v>0</v>
      </c>
      <c r="AH1694" s="68">
        <v>0</v>
      </c>
      <c r="AI1694" s="68">
        <v>0</v>
      </c>
      <c r="AJ1694" s="68">
        <v>0</v>
      </c>
      <c r="AK1694" s="68">
        <v>0</v>
      </c>
      <c r="AL1694" s="68">
        <v>0</v>
      </c>
      <c r="AM1694" s="68">
        <v>0</v>
      </c>
      <c r="AN1694" s="68">
        <v>0</v>
      </c>
      <c r="AO1694" s="68">
        <v>0</v>
      </c>
      <c r="AP1694" s="68" t="s">
        <v>1794</v>
      </c>
      <c r="AQ1694" s="68">
        <v>1</v>
      </c>
      <c r="AR1694" s="68" t="s">
        <v>1795</v>
      </c>
      <c r="AS1694" s="68">
        <v>0</v>
      </c>
      <c r="AT1694" s="68">
        <v>8</v>
      </c>
      <c r="AU1694" s="68">
        <v>0</v>
      </c>
      <c r="AV1694" s="86">
        <v>5</v>
      </c>
      <c r="AW1694" s="86" t="s">
        <v>8726</v>
      </c>
      <c r="AX1694" s="1">
        <v>104</v>
      </c>
      <c r="AY1694" s="1">
        <v>104</v>
      </c>
      <c r="AZ1694" s="68">
        <v>0</v>
      </c>
      <c r="BA1694" s="68">
        <v>3</v>
      </c>
      <c r="EQ1694" s="68">
        <v>30950017</v>
      </c>
      <c r="ER1694" s="175">
        <v>1</v>
      </c>
      <c r="ES1694" s="68">
        <v>650</v>
      </c>
      <c r="ET1694" s="68">
        <v>17</v>
      </c>
      <c r="EU1694" s="68">
        <v>0</v>
      </c>
      <c r="EV1694" s="68">
        <v>150017</v>
      </c>
      <c r="EW1694" s="68" t="s">
        <v>2655</v>
      </c>
      <c r="EX1694" s="68" t="str">
        <f t="shared" si="59"/>
        <v>소형</v>
      </c>
      <c r="GE1694" s="68">
        <v>49001</v>
      </c>
      <c r="GF1694" s="68" t="s">
        <v>5194</v>
      </c>
    </row>
    <row r="1695" spans="6:188" x14ac:dyDescent="0.3">
      <c r="F1695" s="68">
        <v>90103</v>
      </c>
      <c r="G1695" s="68">
        <v>10</v>
      </c>
      <c r="H1695" s="68">
        <v>190103</v>
      </c>
      <c r="I1695" s="68">
        <v>290103</v>
      </c>
      <c r="J1695" s="68" t="s">
        <v>1001</v>
      </c>
      <c r="K1695" s="68" t="s">
        <v>1002</v>
      </c>
      <c r="L1695" s="68">
        <v>0</v>
      </c>
      <c r="M1695" s="68">
        <v>0</v>
      </c>
      <c r="N1695" s="68">
        <v>0</v>
      </c>
      <c r="O1695" s="68">
        <v>0</v>
      </c>
      <c r="P1695" s="68">
        <v>0</v>
      </c>
      <c r="Q1695" s="68">
        <v>0</v>
      </c>
      <c r="R1695" s="68">
        <v>32</v>
      </c>
      <c r="S1695" s="68">
        <v>0</v>
      </c>
      <c r="T1695" s="68">
        <v>0</v>
      </c>
      <c r="U1695" s="68">
        <v>0</v>
      </c>
      <c r="V1695" s="68">
        <v>0</v>
      </c>
      <c r="W1695" s="68">
        <v>0</v>
      </c>
      <c r="X1695" s="68">
        <v>0</v>
      </c>
      <c r="Y1695" s="68">
        <v>0</v>
      </c>
      <c r="Z1695" s="68">
        <v>0</v>
      </c>
      <c r="AA1695" s="68">
        <v>0</v>
      </c>
      <c r="AB1695" s="68">
        <v>0</v>
      </c>
      <c r="AC1695" s="68">
        <v>0</v>
      </c>
      <c r="AD1695" s="68">
        <v>0</v>
      </c>
      <c r="AE1695" s="68">
        <v>0</v>
      </c>
      <c r="AF1695" s="68">
        <v>0</v>
      </c>
      <c r="AG1695" s="68">
        <v>0</v>
      </c>
      <c r="AH1695" s="68">
        <v>0</v>
      </c>
      <c r="AI1695" s="68">
        <v>0</v>
      </c>
      <c r="AJ1695" s="68">
        <v>0</v>
      </c>
      <c r="AK1695" s="68">
        <v>0</v>
      </c>
      <c r="AL1695" s="68">
        <v>0</v>
      </c>
      <c r="AM1695" s="68">
        <v>0</v>
      </c>
      <c r="AN1695" s="68">
        <v>0</v>
      </c>
      <c r="AO1695" s="68">
        <v>0</v>
      </c>
      <c r="AP1695" s="68" t="s">
        <v>1796</v>
      </c>
      <c r="AQ1695" s="68">
        <v>1</v>
      </c>
      <c r="AR1695" s="68" t="s">
        <v>1797</v>
      </c>
      <c r="AS1695" s="68">
        <v>0</v>
      </c>
      <c r="AT1695" s="68">
        <v>8</v>
      </c>
      <c r="AU1695" s="68">
        <v>0</v>
      </c>
      <c r="AV1695" s="86">
        <v>5</v>
      </c>
      <c r="AW1695" s="86" t="s">
        <v>8726</v>
      </c>
      <c r="AX1695" s="1">
        <v>105</v>
      </c>
      <c r="AY1695" s="1">
        <v>105</v>
      </c>
      <c r="AZ1695" s="68">
        <v>0</v>
      </c>
      <c r="BA1695" s="68">
        <v>3</v>
      </c>
      <c r="EQ1695" s="68">
        <v>31050017</v>
      </c>
      <c r="ER1695" s="175">
        <v>1</v>
      </c>
      <c r="ES1695" s="68">
        <v>650</v>
      </c>
      <c r="ET1695" s="68">
        <v>17</v>
      </c>
      <c r="EU1695" s="68">
        <v>0</v>
      </c>
      <c r="EV1695" s="68">
        <v>150017</v>
      </c>
      <c r="EW1695" s="68" t="s">
        <v>2655</v>
      </c>
      <c r="EX1695" s="68" t="str">
        <f t="shared" si="59"/>
        <v>소형</v>
      </c>
      <c r="GE1695" s="68">
        <v>49002</v>
      </c>
      <c r="GF1695" s="68" t="s">
        <v>2854</v>
      </c>
    </row>
    <row r="1696" spans="6:188" x14ac:dyDescent="0.3">
      <c r="F1696" s="68">
        <v>90104</v>
      </c>
      <c r="G1696" s="68">
        <v>10</v>
      </c>
      <c r="H1696" s="68">
        <v>190104</v>
      </c>
      <c r="I1696" s="68">
        <v>290104</v>
      </c>
      <c r="J1696" s="68" t="s">
        <v>1003</v>
      </c>
      <c r="K1696" s="68" t="s">
        <v>1004</v>
      </c>
      <c r="L1696" s="68">
        <v>0</v>
      </c>
      <c r="M1696" s="68">
        <v>0</v>
      </c>
      <c r="N1696" s="68">
        <v>0</v>
      </c>
      <c r="O1696" s="68">
        <v>0</v>
      </c>
      <c r="P1696" s="68">
        <v>0</v>
      </c>
      <c r="Q1696" s="68">
        <v>0</v>
      </c>
      <c r="R1696" s="68">
        <v>32</v>
      </c>
      <c r="S1696" s="68">
        <v>0</v>
      </c>
      <c r="T1696" s="68">
        <v>0</v>
      </c>
      <c r="U1696" s="68">
        <v>0</v>
      </c>
      <c r="V1696" s="68">
        <v>0</v>
      </c>
      <c r="W1696" s="68">
        <v>0</v>
      </c>
      <c r="X1696" s="68">
        <v>0</v>
      </c>
      <c r="Y1696" s="68">
        <v>0</v>
      </c>
      <c r="Z1696" s="68">
        <v>0</v>
      </c>
      <c r="AA1696" s="68">
        <v>0</v>
      </c>
      <c r="AB1696" s="68">
        <v>0</v>
      </c>
      <c r="AC1696" s="68">
        <v>0</v>
      </c>
      <c r="AD1696" s="68">
        <v>0</v>
      </c>
      <c r="AE1696" s="68">
        <v>0</v>
      </c>
      <c r="AF1696" s="68">
        <v>0</v>
      </c>
      <c r="AG1696" s="68">
        <v>0</v>
      </c>
      <c r="AH1696" s="68">
        <v>0</v>
      </c>
      <c r="AI1696" s="68">
        <v>0</v>
      </c>
      <c r="AJ1696" s="68">
        <v>0</v>
      </c>
      <c r="AK1696" s="68">
        <v>0</v>
      </c>
      <c r="AL1696" s="68">
        <v>0</v>
      </c>
      <c r="AM1696" s="68">
        <v>0</v>
      </c>
      <c r="AN1696" s="68">
        <v>0</v>
      </c>
      <c r="AO1696" s="68">
        <v>0</v>
      </c>
      <c r="AP1696" s="68" t="s">
        <v>1798</v>
      </c>
      <c r="AQ1696" s="68">
        <v>1</v>
      </c>
      <c r="AR1696" s="68" t="s">
        <v>1799</v>
      </c>
      <c r="AS1696" s="68">
        <v>0</v>
      </c>
      <c r="AT1696" s="68">
        <v>8</v>
      </c>
      <c r="AU1696" s="68">
        <v>0</v>
      </c>
      <c r="AV1696" s="86">
        <v>5</v>
      </c>
      <c r="AW1696" s="86" t="s">
        <v>8726</v>
      </c>
      <c r="AX1696" s="1">
        <v>106</v>
      </c>
      <c r="AY1696" s="1">
        <v>106</v>
      </c>
      <c r="AZ1696" s="68">
        <v>0</v>
      </c>
      <c r="BA1696" s="68">
        <v>3</v>
      </c>
      <c r="EQ1696" s="68">
        <v>31150017</v>
      </c>
      <c r="ER1696" s="175">
        <v>1</v>
      </c>
      <c r="ES1696" s="68">
        <v>650</v>
      </c>
      <c r="ET1696" s="68">
        <v>17</v>
      </c>
      <c r="EU1696" s="68">
        <v>0</v>
      </c>
      <c r="EV1696" s="68">
        <v>150017</v>
      </c>
      <c r="EW1696" s="68" t="s">
        <v>2655</v>
      </c>
      <c r="EX1696" s="68" t="str">
        <f t="shared" si="59"/>
        <v>소형</v>
      </c>
      <c r="GE1696" s="68">
        <v>49003</v>
      </c>
      <c r="GF1696" s="68" t="s">
        <v>5195</v>
      </c>
    </row>
    <row r="1697" spans="6:188" x14ac:dyDescent="0.3">
      <c r="F1697" s="68">
        <v>90105</v>
      </c>
      <c r="G1697" s="68">
        <v>10</v>
      </c>
      <c r="H1697" s="68">
        <v>190105</v>
      </c>
      <c r="I1697" s="68">
        <v>290105</v>
      </c>
      <c r="J1697" s="68" t="s">
        <v>1005</v>
      </c>
      <c r="K1697" s="68" t="s">
        <v>1006</v>
      </c>
      <c r="L1697" s="68">
        <v>0</v>
      </c>
      <c r="M1697" s="68">
        <v>0</v>
      </c>
      <c r="N1697" s="68">
        <v>0</v>
      </c>
      <c r="O1697" s="68">
        <v>0</v>
      </c>
      <c r="P1697" s="68">
        <v>0</v>
      </c>
      <c r="Q1697" s="68">
        <v>0</v>
      </c>
      <c r="R1697" s="68">
        <v>1</v>
      </c>
      <c r="S1697" s="68">
        <v>0</v>
      </c>
      <c r="T1697" s="68">
        <v>0</v>
      </c>
      <c r="U1697" s="68">
        <v>0</v>
      </c>
      <c r="V1697" s="68">
        <v>0</v>
      </c>
      <c r="W1697" s="68">
        <v>0</v>
      </c>
      <c r="X1697" s="68">
        <v>0</v>
      </c>
      <c r="Y1697" s="68">
        <v>0</v>
      </c>
      <c r="Z1697" s="68">
        <v>0</v>
      </c>
      <c r="AA1697" s="68">
        <v>0</v>
      </c>
      <c r="AB1697" s="68">
        <v>0</v>
      </c>
      <c r="AC1697" s="68">
        <v>0</v>
      </c>
      <c r="AD1697" s="68">
        <v>0</v>
      </c>
      <c r="AE1697" s="68">
        <v>0</v>
      </c>
      <c r="AF1697" s="68">
        <v>0</v>
      </c>
      <c r="AG1697" s="68">
        <v>0</v>
      </c>
      <c r="AH1697" s="68">
        <v>0</v>
      </c>
      <c r="AI1697" s="68">
        <v>0</v>
      </c>
      <c r="AJ1697" s="68">
        <v>0</v>
      </c>
      <c r="AK1697" s="68">
        <v>0</v>
      </c>
      <c r="AL1697" s="68">
        <v>0</v>
      </c>
      <c r="AM1697" s="68">
        <v>0</v>
      </c>
      <c r="AN1697" s="68">
        <v>0</v>
      </c>
      <c r="AO1697" s="68">
        <v>0</v>
      </c>
      <c r="AP1697" s="68" t="s">
        <v>1800</v>
      </c>
      <c r="AQ1697" s="68">
        <v>1</v>
      </c>
      <c r="AR1697" s="68" t="s">
        <v>2534</v>
      </c>
      <c r="AS1697" s="68">
        <v>0</v>
      </c>
      <c r="AT1697" s="68">
        <v>8</v>
      </c>
      <c r="AU1697" s="68">
        <v>0</v>
      </c>
      <c r="AV1697" s="86">
        <v>5</v>
      </c>
      <c r="AW1697" s="86" t="s">
        <v>8721</v>
      </c>
      <c r="AX1697" s="1">
        <v>107</v>
      </c>
      <c r="AY1697" s="1">
        <v>107</v>
      </c>
      <c r="AZ1697" s="68">
        <v>0</v>
      </c>
      <c r="BA1697" s="68">
        <v>3</v>
      </c>
      <c r="EQ1697" s="68">
        <v>31250017</v>
      </c>
      <c r="ER1697" s="175">
        <v>1</v>
      </c>
      <c r="ES1697" s="68">
        <v>650</v>
      </c>
      <c r="ET1697" s="68">
        <v>17</v>
      </c>
      <c r="EU1697" s="68">
        <v>0</v>
      </c>
      <c r="EV1697" s="68">
        <v>150017</v>
      </c>
      <c r="EW1697" s="68" t="s">
        <v>2655</v>
      </c>
      <c r="EX1697" s="68" t="str">
        <f t="shared" si="59"/>
        <v>소형</v>
      </c>
      <c r="GE1697" s="68">
        <v>49004</v>
      </c>
      <c r="GF1697" s="68" t="s">
        <v>5196</v>
      </c>
    </row>
    <row r="1698" spans="6:188" x14ac:dyDescent="0.3">
      <c r="F1698" s="68">
        <v>90106</v>
      </c>
      <c r="G1698" s="68">
        <v>10</v>
      </c>
      <c r="H1698" s="68">
        <v>190106</v>
      </c>
      <c r="I1698" s="68">
        <v>290106</v>
      </c>
      <c r="J1698" s="68" t="s">
        <v>1007</v>
      </c>
      <c r="K1698" s="68" t="s">
        <v>1008</v>
      </c>
      <c r="L1698" s="68">
        <v>0</v>
      </c>
      <c r="M1698" s="68">
        <v>0</v>
      </c>
      <c r="N1698" s="68">
        <v>0</v>
      </c>
      <c r="O1698" s="68">
        <v>0</v>
      </c>
      <c r="P1698" s="68">
        <v>0</v>
      </c>
      <c r="Q1698" s="68">
        <v>0</v>
      </c>
      <c r="R1698" s="68">
        <v>2</v>
      </c>
      <c r="S1698" s="68">
        <v>0</v>
      </c>
      <c r="T1698" s="68">
        <v>0</v>
      </c>
      <c r="U1698" s="68">
        <v>0</v>
      </c>
      <c r="V1698" s="68">
        <v>0</v>
      </c>
      <c r="W1698" s="68">
        <v>0</v>
      </c>
      <c r="X1698" s="68">
        <v>0</v>
      </c>
      <c r="Y1698" s="68">
        <v>0</v>
      </c>
      <c r="Z1698" s="68">
        <v>0</v>
      </c>
      <c r="AA1698" s="68">
        <v>0</v>
      </c>
      <c r="AB1698" s="68">
        <v>0</v>
      </c>
      <c r="AC1698" s="68">
        <v>0</v>
      </c>
      <c r="AD1698" s="68">
        <v>0</v>
      </c>
      <c r="AE1698" s="68">
        <v>0</v>
      </c>
      <c r="AF1698" s="68">
        <v>0</v>
      </c>
      <c r="AG1698" s="68">
        <v>0</v>
      </c>
      <c r="AH1698" s="68">
        <v>0</v>
      </c>
      <c r="AI1698" s="68">
        <v>0</v>
      </c>
      <c r="AJ1698" s="68">
        <v>0</v>
      </c>
      <c r="AK1698" s="68">
        <v>0</v>
      </c>
      <c r="AL1698" s="68">
        <v>0</v>
      </c>
      <c r="AM1698" s="68">
        <v>0</v>
      </c>
      <c r="AN1698" s="68">
        <v>0</v>
      </c>
      <c r="AO1698" s="68">
        <v>0</v>
      </c>
      <c r="AP1698" s="68" t="s">
        <v>1009</v>
      </c>
      <c r="AQ1698" s="68">
        <v>1</v>
      </c>
      <c r="AR1698" s="68" t="s">
        <v>2535</v>
      </c>
      <c r="AS1698" s="68">
        <v>0</v>
      </c>
      <c r="AT1698" s="68">
        <v>8</v>
      </c>
      <c r="AU1698" s="68">
        <v>0</v>
      </c>
      <c r="AV1698" s="86">
        <v>5</v>
      </c>
      <c r="AW1698" s="86" t="s">
        <v>8722</v>
      </c>
      <c r="AX1698" s="1">
        <v>108</v>
      </c>
      <c r="AY1698" s="1">
        <v>108</v>
      </c>
      <c r="AZ1698" s="68">
        <v>0</v>
      </c>
      <c r="BA1698" s="68">
        <v>3</v>
      </c>
      <c r="EQ1698" s="68">
        <v>10150018</v>
      </c>
      <c r="ER1698" s="175">
        <v>1</v>
      </c>
      <c r="ES1698" s="68">
        <v>650</v>
      </c>
      <c r="ET1698" s="68">
        <v>18</v>
      </c>
      <c r="EU1698" s="68">
        <v>0</v>
      </c>
      <c r="EV1698" s="68">
        <v>150018</v>
      </c>
      <c r="EW1698" s="68" t="s">
        <v>2656</v>
      </c>
      <c r="EX1698" s="68" t="str">
        <f t="shared" si="59"/>
        <v>소형</v>
      </c>
      <c r="GE1698" s="68">
        <v>49005</v>
      </c>
      <c r="GF1698" s="68" t="s">
        <v>5197</v>
      </c>
    </row>
    <row r="1699" spans="6:188" x14ac:dyDescent="0.3">
      <c r="F1699" s="68">
        <v>90107</v>
      </c>
      <c r="G1699" s="68">
        <v>10</v>
      </c>
      <c r="H1699" s="68">
        <v>190107</v>
      </c>
      <c r="I1699" s="68">
        <v>290107</v>
      </c>
      <c r="J1699" s="68" t="s">
        <v>1010</v>
      </c>
      <c r="K1699" s="68" t="s">
        <v>1011</v>
      </c>
      <c r="L1699" s="68">
        <v>0</v>
      </c>
      <c r="M1699" s="68">
        <v>0</v>
      </c>
      <c r="N1699" s="68">
        <v>0</v>
      </c>
      <c r="O1699" s="68">
        <v>0</v>
      </c>
      <c r="P1699" s="68">
        <v>0</v>
      </c>
      <c r="Q1699" s="68">
        <v>0</v>
      </c>
      <c r="R1699" s="68">
        <v>4</v>
      </c>
      <c r="S1699" s="68">
        <v>0</v>
      </c>
      <c r="T1699" s="68">
        <v>0</v>
      </c>
      <c r="U1699" s="68">
        <v>0</v>
      </c>
      <c r="V1699" s="68">
        <v>0</v>
      </c>
      <c r="W1699" s="68">
        <v>0</v>
      </c>
      <c r="X1699" s="68">
        <v>0</v>
      </c>
      <c r="Y1699" s="68">
        <v>0</v>
      </c>
      <c r="Z1699" s="68">
        <v>0</v>
      </c>
      <c r="AA1699" s="68">
        <v>0</v>
      </c>
      <c r="AB1699" s="68">
        <v>0</v>
      </c>
      <c r="AC1699" s="68">
        <v>0</v>
      </c>
      <c r="AD1699" s="68">
        <v>0</v>
      </c>
      <c r="AE1699" s="68">
        <v>0</v>
      </c>
      <c r="AF1699" s="68">
        <v>0</v>
      </c>
      <c r="AG1699" s="68">
        <v>0</v>
      </c>
      <c r="AH1699" s="68">
        <v>0</v>
      </c>
      <c r="AI1699" s="68">
        <v>0</v>
      </c>
      <c r="AJ1699" s="68">
        <v>0</v>
      </c>
      <c r="AK1699" s="68">
        <v>0</v>
      </c>
      <c r="AL1699" s="68">
        <v>0</v>
      </c>
      <c r="AM1699" s="68">
        <v>0</v>
      </c>
      <c r="AN1699" s="68">
        <v>0</v>
      </c>
      <c r="AO1699" s="68">
        <v>0</v>
      </c>
      <c r="AP1699" s="68" t="s">
        <v>1012</v>
      </c>
      <c r="AQ1699" s="68">
        <v>1</v>
      </c>
      <c r="AR1699" s="68" t="s">
        <v>2536</v>
      </c>
      <c r="AS1699" s="68">
        <v>0</v>
      </c>
      <c r="AT1699" s="68">
        <v>8</v>
      </c>
      <c r="AU1699" s="68">
        <v>0</v>
      </c>
      <c r="AV1699" s="86">
        <v>5</v>
      </c>
      <c r="AW1699" s="86" t="s">
        <v>8723</v>
      </c>
      <c r="AX1699" s="1">
        <v>109</v>
      </c>
      <c r="AY1699" s="1">
        <v>109</v>
      </c>
      <c r="AZ1699" s="68">
        <v>0</v>
      </c>
      <c r="BA1699" s="68">
        <v>3</v>
      </c>
      <c r="EQ1699" s="68">
        <v>10250018</v>
      </c>
      <c r="ER1699" s="175">
        <v>1</v>
      </c>
      <c r="ES1699" s="68">
        <v>650</v>
      </c>
      <c r="ET1699" s="68">
        <v>18</v>
      </c>
      <c r="EU1699" s="68">
        <v>0</v>
      </c>
      <c r="EV1699" s="68">
        <v>150018</v>
      </c>
      <c r="EW1699" s="68" t="s">
        <v>2656</v>
      </c>
      <c r="EX1699" s="68" t="str">
        <f t="shared" si="59"/>
        <v>소형</v>
      </c>
      <c r="GE1699" s="68">
        <v>49006</v>
      </c>
      <c r="GF1699" s="68" t="s">
        <v>5198</v>
      </c>
    </row>
    <row r="1700" spans="6:188" x14ac:dyDescent="0.3">
      <c r="F1700" s="68">
        <v>90108</v>
      </c>
      <c r="G1700" s="68">
        <v>10</v>
      </c>
      <c r="H1700" s="68">
        <v>190108</v>
      </c>
      <c r="I1700" s="68">
        <v>290108</v>
      </c>
      <c r="J1700" s="68" t="s">
        <v>1013</v>
      </c>
      <c r="K1700" s="68" t="s">
        <v>1014</v>
      </c>
      <c r="L1700" s="68">
        <v>0</v>
      </c>
      <c r="M1700" s="68">
        <v>0</v>
      </c>
      <c r="N1700" s="68">
        <v>0</v>
      </c>
      <c r="O1700" s="68">
        <v>0</v>
      </c>
      <c r="P1700" s="68">
        <v>0</v>
      </c>
      <c r="Q1700" s="68">
        <v>0</v>
      </c>
      <c r="R1700" s="68">
        <v>8</v>
      </c>
      <c r="S1700" s="68">
        <v>0</v>
      </c>
      <c r="T1700" s="68">
        <v>0</v>
      </c>
      <c r="U1700" s="68">
        <v>0</v>
      </c>
      <c r="V1700" s="68">
        <v>0</v>
      </c>
      <c r="W1700" s="68">
        <v>0</v>
      </c>
      <c r="X1700" s="68">
        <v>0</v>
      </c>
      <c r="Y1700" s="68">
        <v>0</v>
      </c>
      <c r="Z1700" s="68">
        <v>0</v>
      </c>
      <c r="AA1700" s="68">
        <v>0</v>
      </c>
      <c r="AB1700" s="68">
        <v>0</v>
      </c>
      <c r="AC1700" s="68">
        <v>0</v>
      </c>
      <c r="AD1700" s="68">
        <v>0</v>
      </c>
      <c r="AE1700" s="68">
        <v>0</v>
      </c>
      <c r="AF1700" s="68">
        <v>0</v>
      </c>
      <c r="AG1700" s="68">
        <v>0</v>
      </c>
      <c r="AH1700" s="68">
        <v>0</v>
      </c>
      <c r="AI1700" s="68">
        <v>0</v>
      </c>
      <c r="AJ1700" s="68">
        <v>0</v>
      </c>
      <c r="AK1700" s="68">
        <v>0</v>
      </c>
      <c r="AL1700" s="68">
        <v>0</v>
      </c>
      <c r="AM1700" s="68">
        <v>0</v>
      </c>
      <c r="AN1700" s="68">
        <v>0</v>
      </c>
      <c r="AO1700" s="68">
        <v>0</v>
      </c>
      <c r="AP1700" s="68" t="s">
        <v>1015</v>
      </c>
      <c r="AQ1700" s="68">
        <v>1</v>
      </c>
      <c r="AR1700" s="68" t="s">
        <v>2537</v>
      </c>
      <c r="AS1700" s="68">
        <v>0</v>
      </c>
      <c r="AT1700" s="68">
        <v>8</v>
      </c>
      <c r="AU1700" s="68">
        <v>0</v>
      </c>
      <c r="AV1700" s="86">
        <v>5</v>
      </c>
      <c r="AW1700" s="86" t="s">
        <v>8724</v>
      </c>
      <c r="AX1700" s="1">
        <v>110</v>
      </c>
      <c r="AY1700" s="1">
        <v>110</v>
      </c>
      <c r="AZ1700" s="68">
        <v>0</v>
      </c>
      <c r="BA1700" s="68">
        <v>3</v>
      </c>
      <c r="EQ1700" s="68">
        <v>10350018</v>
      </c>
      <c r="ER1700" s="175">
        <v>1</v>
      </c>
      <c r="ES1700" s="68">
        <v>650</v>
      </c>
      <c r="ET1700" s="68">
        <v>18</v>
      </c>
      <c r="EU1700" s="68">
        <v>0</v>
      </c>
      <c r="EV1700" s="68">
        <v>150018</v>
      </c>
      <c r="EW1700" s="68" t="s">
        <v>2656</v>
      </c>
      <c r="EX1700" s="68" t="str">
        <f t="shared" si="59"/>
        <v>소형</v>
      </c>
      <c r="GE1700" s="68">
        <v>49007</v>
      </c>
      <c r="GF1700" s="68" t="s">
        <v>5199</v>
      </c>
    </row>
    <row r="1701" spans="6:188" x14ac:dyDescent="0.3">
      <c r="F1701" s="68">
        <v>90109</v>
      </c>
      <c r="G1701" s="68">
        <v>10</v>
      </c>
      <c r="H1701" s="68">
        <v>190109</v>
      </c>
      <c r="I1701" s="68">
        <v>290109</v>
      </c>
      <c r="J1701" s="68" t="s">
        <v>1016</v>
      </c>
      <c r="K1701" s="68" t="s">
        <v>1017</v>
      </c>
      <c r="L1701" s="68">
        <v>0</v>
      </c>
      <c r="M1701" s="68">
        <v>0</v>
      </c>
      <c r="N1701" s="68">
        <v>0</v>
      </c>
      <c r="O1701" s="68">
        <v>0</v>
      </c>
      <c r="P1701" s="68">
        <v>0</v>
      </c>
      <c r="Q1701" s="68">
        <v>0</v>
      </c>
      <c r="R1701" s="68">
        <v>16</v>
      </c>
      <c r="S1701" s="68">
        <v>0</v>
      </c>
      <c r="T1701" s="68">
        <v>0</v>
      </c>
      <c r="U1701" s="68">
        <v>0</v>
      </c>
      <c r="V1701" s="68">
        <v>0</v>
      </c>
      <c r="W1701" s="68">
        <v>0</v>
      </c>
      <c r="X1701" s="68">
        <v>0</v>
      </c>
      <c r="Y1701" s="68">
        <v>0</v>
      </c>
      <c r="Z1701" s="68">
        <v>0</v>
      </c>
      <c r="AA1701" s="68">
        <v>0</v>
      </c>
      <c r="AB1701" s="68">
        <v>0</v>
      </c>
      <c r="AC1701" s="68">
        <v>0</v>
      </c>
      <c r="AD1701" s="68">
        <v>0</v>
      </c>
      <c r="AE1701" s="68">
        <v>0</v>
      </c>
      <c r="AF1701" s="68">
        <v>0</v>
      </c>
      <c r="AG1701" s="68">
        <v>0</v>
      </c>
      <c r="AH1701" s="68">
        <v>0</v>
      </c>
      <c r="AI1701" s="68">
        <v>0</v>
      </c>
      <c r="AJ1701" s="68">
        <v>0</v>
      </c>
      <c r="AK1701" s="68">
        <v>0</v>
      </c>
      <c r="AL1701" s="68">
        <v>0</v>
      </c>
      <c r="AM1701" s="68">
        <v>0</v>
      </c>
      <c r="AN1701" s="68">
        <v>0</v>
      </c>
      <c r="AO1701" s="68">
        <v>0</v>
      </c>
      <c r="AP1701" s="68" t="s">
        <v>1018</v>
      </c>
      <c r="AQ1701" s="68">
        <v>1</v>
      </c>
      <c r="AR1701" s="68" t="s">
        <v>2538</v>
      </c>
      <c r="AS1701" s="68">
        <v>0</v>
      </c>
      <c r="AT1701" s="68">
        <v>8</v>
      </c>
      <c r="AU1701" s="68">
        <v>0</v>
      </c>
      <c r="AV1701" s="86">
        <v>5</v>
      </c>
      <c r="AW1701" s="86" t="s">
        <v>8725</v>
      </c>
      <c r="AX1701" s="1">
        <v>111</v>
      </c>
      <c r="AY1701" s="1">
        <v>111</v>
      </c>
      <c r="AZ1701" s="68">
        <v>0</v>
      </c>
      <c r="BA1701" s="68">
        <v>3</v>
      </c>
      <c r="EQ1701" s="68">
        <v>10450018</v>
      </c>
      <c r="ER1701" s="175">
        <v>1</v>
      </c>
      <c r="ES1701" s="68">
        <v>650</v>
      </c>
      <c r="ET1701" s="68">
        <v>18</v>
      </c>
      <c r="EU1701" s="68">
        <v>0</v>
      </c>
      <c r="EV1701" s="68">
        <v>150018</v>
      </c>
      <c r="EW1701" s="68" t="s">
        <v>2656</v>
      </c>
      <c r="EX1701" s="68" t="str">
        <f t="shared" si="59"/>
        <v>소형</v>
      </c>
      <c r="GE1701" s="68">
        <v>49008</v>
      </c>
      <c r="GF1701" s="68" t="s">
        <v>5200</v>
      </c>
    </row>
    <row r="1702" spans="6:188" x14ac:dyDescent="0.3">
      <c r="F1702" s="68">
        <v>90110</v>
      </c>
      <c r="G1702" s="68">
        <v>10</v>
      </c>
      <c r="H1702" s="68">
        <v>190110</v>
      </c>
      <c r="I1702" s="68">
        <v>290110</v>
      </c>
      <c r="J1702" s="68" t="s">
        <v>1019</v>
      </c>
      <c r="K1702" s="68" t="s">
        <v>1020</v>
      </c>
      <c r="L1702" s="68">
        <v>0</v>
      </c>
      <c r="M1702" s="68">
        <v>0</v>
      </c>
      <c r="N1702" s="68">
        <v>0</v>
      </c>
      <c r="O1702" s="68">
        <v>0</v>
      </c>
      <c r="P1702" s="68">
        <v>0</v>
      </c>
      <c r="Q1702" s="68">
        <v>0</v>
      </c>
      <c r="R1702" s="68">
        <v>32</v>
      </c>
      <c r="S1702" s="68">
        <v>0</v>
      </c>
      <c r="T1702" s="68">
        <v>0</v>
      </c>
      <c r="U1702" s="68">
        <v>0</v>
      </c>
      <c r="V1702" s="68">
        <v>0</v>
      </c>
      <c r="W1702" s="68">
        <v>0</v>
      </c>
      <c r="X1702" s="68">
        <v>0</v>
      </c>
      <c r="Y1702" s="68">
        <v>0</v>
      </c>
      <c r="Z1702" s="68">
        <v>0</v>
      </c>
      <c r="AA1702" s="68">
        <v>0</v>
      </c>
      <c r="AB1702" s="68">
        <v>0</v>
      </c>
      <c r="AC1702" s="68">
        <v>0</v>
      </c>
      <c r="AD1702" s="68">
        <v>0</v>
      </c>
      <c r="AE1702" s="68">
        <v>0</v>
      </c>
      <c r="AF1702" s="68">
        <v>0</v>
      </c>
      <c r="AG1702" s="68">
        <v>0</v>
      </c>
      <c r="AH1702" s="68">
        <v>0</v>
      </c>
      <c r="AI1702" s="68">
        <v>0</v>
      </c>
      <c r="AJ1702" s="68">
        <v>0</v>
      </c>
      <c r="AK1702" s="68">
        <v>0</v>
      </c>
      <c r="AL1702" s="68">
        <v>0</v>
      </c>
      <c r="AM1702" s="68">
        <v>0</v>
      </c>
      <c r="AN1702" s="68">
        <v>0</v>
      </c>
      <c r="AO1702" s="68">
        <v>0</v>
      </c>
      <c r="AP1702" s="68" t="s">
        <v>1021</v>
      </c>
      <c r="AQ1702" s="68">
        <v>1</v>
      </c>
      <c r="AR1702" s="68" t="s">
        <v>2539</v>
      </c>
      <c r="AS1702" s="68">
        <v>0</v>
      </c>
      <c r="AT1702" s="68">
        <v>8</v>
      </c>
      <c r="AU1702" s="68">
        <v>0</v>
      </c>
      <c r="AV1702" s="86">
        <v>5</v>
      </c>
      <c r="AW1702" s="86" t="s">
        <v>8726</v>
      </c>
      <c r="AX1702" s="1">
        <v>112</v>
      </c>
      <c r="AY1702" s="1">
        <v>112</v>
      </c>
      <c r="AZ1702" s="68">
        <v>0</v>
      </c>
      <c r="BA1702" s="68">
        <v>3</v>
      </c>
      <c r="EQ1702" s="68">
        <v>10550018</v>
      </c>
      <c r="ER1702" s="175">
        <v>1</v>
      </c>
      <c r="ES1702" s="68">
        <v>650</v>
      </c>
      <c r="ET1702" s="68">
        <v>18</v>
      </c>
      <c r="EU1702" s="68">
        <v>0</v>
      </c>
      <c r="EV1702" s="68">
        <v>150018</v>
      </c>
      <c r="EW1702" s="68" t="s">
        <v>2656</v>
      </c>
      <c r="EX1702" s="68" t="str">
        <f t="shared" si="59"/>
        <v>소형</v>
      </c>
      <c r="GE1702" s="68">
        <v>49009</v>
      </c>
      <c r="GF1702" s="68" t="s">
        <v>5201</v>
      </c>
    </row>
    <row r="1703" spans="6:188" x14ac:dyDescent="0.3">
      <c r="F1703" s="68">
        <v>90111</v>
      </c>
      <c r="G1703" s="68">
        <v>10</v>
      </c>
      <c r="H1703" s="68">
        <v>190111</v>
      </c>
      <c r="I1703" s="68">
        <v>290111</v>
      </c>
      <c r="J1703" s="68" t="s">
        <v>1022</v>
      </c>
      <c r="K1703" s="68" t="s">
        <v>1023</v>
      </c>
      <c r="L1703" s="68">
        <v>0</v>
      </c>
      <c r="M1703" s="68">
        <v>0</v>
      </c>
      <c r="N1703" s="68">
        <v>0</v>
      </c>
      <c r="O1703" s="68">
        <v>0</v>
      </c>
      <c r="P1703" s="68">
        <v>0</v>
      </c>
      <c r="Q1703" s="68">
        <v>0</v>
      </c>
      <c r="R1703" s="68">
        <v>1</v>
      </c>
      <c r="S1703" s="68">
        <v>0</v>
      </c>
      <c r="T1703" s="68">
        <v>0</v>
      </c>
      <c r="U1703" s="68">
        <v>0</v>
      </c>
      <c r="V1703" s="68">
        <v>0</v>
      </c>
      <c r="W1703" s="68">
        <v>0</v>
      </c>
      <c r="X1703" s="68">
        <v>0</v>
      </c>
      <c r="Y1703" s="68">
        <v>0</v>
      </c>
      <c r="Z1703" s="68">
        <v>0</v>
      </c>
      <c r="AA1703" s="68">
        <v>0</v>
      </c>
      <c r="AB1703" s="68">
        <v>0</v>
      </c>
      <c r="AC1703" s="68">
        <v>0</v>
      </c>
      <c r="AD1703" s="68">
        <v>0</v>
      </c>
      <c r="AE1703" s="68">
        <v>0</v>
      </c>
      <c r="AF1703" s="68">
        <v>0</v>
      </c>
      <c r="AG1703" s="68">
        <v>0</v>
      </c>
      <c r="AH1703" s="68">
        <v>0</v>
      </c>
      <c r="AI1703" s="68">
        <v>0</v>
      </c>
      <c r="AJ1703" s="68">
        <v>0</v>
      </c>
      <c r="AK1703" s="68">
        <v>0</v>
      </c>
      <c r="AL1703" s="68">
        <v>0</v>
      </c>
      <c r="AM1703" s="68">
        <v>0</v>
      </c>
      <c r="AN1703" s="68">
        <v>0</v>
      </c>
      <c r="AO1703" s="68">
        <v>0</v>
      </c>
      <c r="AP1703" s="68" t="s">
        <v>1024</v>
      </c>
      <c r="AQ1703" s="68">
        <v>1</v>
      </c>
      <c r="AR1703" s="68" t="s">
        <v>2540</v>
      </c>
      <c r="AS1703" s="68">
        <v>0</v>
      </c>
      <c r="AT1703" s="68">
        <v>8</v>
      </c>
      <c r="AU1703" s="68">
        <v>0</v>
      </c>
      <c r="AV1703" s="86">
        <v>5</v>
      </c>
      <c r="AW1703" s="86" t="s">
        <v>8721</v>
      </c>
      <c r="AX1703" s="1">
        <v>113</v>
      </c>
      <c r="AY1703" s="1">
        <v>113</v>
      </c>
      <c r="AZ1703" s="68">
        <v>0</v>
      </c>
      <c r="BA1703" s="68">
        <v>3</v>
      </c>
      <c r="EQ1703" s="68">
        <v>10650018</v>
      </c>
      <c r="ER1703" s="175">
        <v>1</v>
      </c>
      <c r="ES1703" s="68">
        <v>650</v>
      </c>
      <c r="ET1703" s="68">
        <v>18</v>
      </c>
      <c r="EU1703" s="68">
        <v>0</v>
      </c>
      <c r="EV1703" s="68">
        <v>150018</v>
      </c>
      <c r="EW1703" s="68" t="s">
        <v>2656</v>
      </c>
      <c r="EX1703" s="68" t="str">
        <f t="shared" si="59"/>
        <v>소형</v>
      </c>
      <c r="GE1703" s="68">
        <v>49010</v>
      </c>
      <c r="GF1703" s="68" t="s">
        <v>5202</v>
      </c>
    </row>
    <row r="1704" spans="6:188" x14ac:dyDescent="0.3">
      <c r="F1704" s="68">
        <v>90112</v>
      </c>
      <c r="G1704" s="68">
        <v>10</v>
      </c>
      <c r="H1704" s="68">
        <v>190112</v>
      </c>
      <c r="I1704" s="68">
        <v>290112</v>
      </c>
      <c r="J1704" s="68" t="s">
        <v>1025</v>
      </c>
      <c r="K1704" s="68" t="s">
        <v>1026</v>
      </c>
      <c r="L1704" s="68">
        <v>0</v>
      </c>
      <c r="M1704" s="68">
        <v>0</v>
      </c>
      <c r="N1704" s="68">
        <v>0</v>
      </c>
      <c r="O1704" s="68">
        <v>0</v>
      </c>
      <c r="P1704" s="68">
        <v>0</v>
      </c>
      <c r="Q1704" s="68">
        <v>0</v>
      </c>
      <c r="R1704" s="68">
        <v>2</v>
      </c>
      <c r="S1704" s="68">
        <v>0</v>
      </c>
      <c r="T1704" s="68">
        <v>0</v>
      </c>
      <c r="U1704" s="68">
        <v>0</v>
      </c>
      <c r="V1704" s="68">
        <v>0</v>
      </c>
      <c r="W1704" s="68">
        <v>0</v>
      </c>
      <c r="X1704" s="68">
        <v>0</v>
      </c>
      <c r="Y1704" s="68">
        <v>0</v>
      </c>
      <c r="Z1704" s="68">
        <v>0</v>
      </c>
      <c r="AA1704" s="68">
        <v>0</v>
      </c>
      <c r="AB1704" s="68">
        <v>0</v>
      </c>
      <c r="AC1704" s="68">
        <v>0</v>
      </c>
      <c r="AD1704" s="68">
        <v>0</v>
      </c>
      <c r="AE1704" s="68">
        <v>0</v>
      </c>
      <c r="AF1704" s="68">
        <v>0</v>
      </c>
      <c r="AG1704" s="68">
        <v>0</v>
      </c>
      <c r="AH1704" s="68">
        <v>0</v>
      </c>
      <c r="AI1704" s="68">
        <v>0</v>
      </c>
      <c r="AJ1704" s="68">
        <v>0</v>
      </c>
      <c r="AK1704" s="68">
        <v>0</v>
      </c>
      <c r="AL1704" s="68">
        <v>0</v>
      </c>
      <c r="AM1704" s="68">
        <v>0</v>
      </c>
      <c r="AN1704" s="68">
        <v>0</v>
      </c>
      <c r="AO1704" s="68">
        <v>0</v>
      </c>
      <c r="AP1704" s="68" t="s">
        <v>1027</v>
      </c>
      <c r="AQ1704" s="68">
        <v>1</v>
      </c>
      <c r="AR1704" s="68" t="s">
        <v>2541</v>
      </c>
      <c r="AS1704" s="68">
        <v>0</v>
      </c>
      <c r="AT1704" s="68">
        <v>8</v>
      </c>
      <c r="AU1704" s="68">
        <v>0</v>
      </c>
      <c r="AV1704" s="86">
        <v>5</v>
      </c>
      <c r="AW1704" s="86" t="s">
        <v>8722</v>
      </c>
      <c r="AX1704" s="1">
        <v>114</v>
      </c>
      <c r="AY1704" s="1">
        <v>114</v>
      </c>
      <c r="AZ1704" s="68">
        <v>0</v>
      </c>
      <c r="BA1704" s="68">
        <v>3</v>
      </c>
      <c r="EQ1704" s="68">
        <v>10750018</v>
      </c>
      <c r="ER1704" s="175">
        <v>1</v>
      </c>
      <c r="ES1704" s="68">
        <v>650</v>
      </c>
      <c r="ET1704" s="68">
        <v>18</v>
      </c>
      <c r="EU1704" s="68">
        <v>0</v>
      </c>
      <c r="EV1704" s="68">
        <v>150018</v>
      </c>
      <c r="EW1704" s="68" t="s">
        <v>2656</v>
      </c>
      <c r="EX1704" s="68" t="str">
        <f t="shared" si="59"/>
        <v>소형</v>
      </c>
      <c r="GE1704" s="68">
        <v>49011</v>
      </c>
      <c r="GF1704" s="68" t="s">
        <v>5203</v>
      </c>
    </row>
    <row r="1705" spans="6:188" x14ac:dyDescent="0.3">
      <c r="F1705" s="68">
        <v>90113</v>
      </c>
      <c r="G1705" s="68">
        <v>10</v>
      </c>
      <c r="H1705" s="68">
        <v>190113</v>
      </c>
      <c r="I1705" s="68">
        <v>290113</v>
      </c>
      <c r="J1705" s="68" t="s">
        <v>1028</v>
      </c>
      <c r="K1705" s="68" t="s">
        <v>1029</v>
      </c>
      <c r="L1705" s="68">
        <v>0</v>
      </c>
      <c r="M1705" s="68">
        <v>0</v>
      </c>
      <c r="N1705" s="68">
        <v>0</v>
      </c>
      <c r="O1705" s="68">
        <v>0</v>
      </c>
      <c r="P1705" s="68">
        <v>0</v>
      </c>
      <c r="Q1705" s="68">
        <v>0</v>
      </c>
      <c r="R1705" s="68">
        <v>4</v>
      </c>
      <c r="S1705" s="68">
        <v>0</v>
      </c>
      <c r="T1705" s="68">
        <v>0</v>
      </c>
      <c r="U1705" s="68">
        <v>0</v>
      </c>
      <c r="V1705" s="68">
        <v>0</v>
      </c>
      <c r="W1705" s="68">
        <v>0</v>
      </c>
      <c r="X1705" s="68">
        <v>0</v>
      </c>
      <c r="Y1705" s="68">
        <v>0</v>
      </c>
      <c r="Z1705" s="68">
        <v>0</v>
      </c>
      <c r="AA1705" s="68">
        <v>0</v>
      </c>
      <c r="AB1705" s="68">
        <v>0</v>
      </c>
      <c r="AC1705" s="68">
        <v>0</v>
      </c>
      <c r="AD1705" s="68">
        <v>0</v>
      </c>
      <c r="AE1705" s="68">
        <v>0</v>
      </c>
      <c r="AF1705" s="68">
        <v>0</v>
      </c>
      <c r="AG1705" s="68">
        <v>0</v>
      </c>
      <c r="AH1705" s="68">
        <v>0</v>
      </c>
      <c r="AI1705" s="68">
        <v>0</v>
      </c>
      <c r="AJ1705" s="68">
        <v>0</v>
      </c>
      <c r="AK1705" s="68">
        <v>0</v>
      </c>
      <c r="AL1705" s="68">
        <v>0</v>
      </c>
      <c r="AM1705" s="68">
        <v>0</v>
      </c>
      <c r="AN1705" s="68">
        <v>0</v>
      </c>
      <c r="AO1705" s="68">
        <v>0</v>
      </c>
      <c r="AP1705" s="68" t="s">
        <v>1030</v>
      </c>
      <c r="AQ1705" s="68">
        <v>1</v>
      </c>
      <c r="AR1705" s="68" t="s">
        <v>2542</v>
      </c>
      <c r="AS1705" s="68">
        <v>0</v>
      </c>
      <c r="AT1705" s="68">
        <v>8</v>
      </c>
      <c r="AU1705" s="68">
        <v>0</v>
      </c>
      <c r="AV1705" s="86">
        <v>5</v>
      </c>
      <c r="AW1705" s="86" t="s">
        <v>8723</v>
      </c>
      <c r="AX1705" s="1">
        <v>115</v>
      </c>
      <c r="AY1705" s="1">
        <v>115</v>
      </c>
      <c r="AZ1705" s="68">
        <v>0</v>
      </c>
      <c r="BA1705" s="68">
        <v>3</v>
      </c>
      <c r="EQ1705" s="68">
        <v>10850018</v>
      </c>
      <c r="ER1705" s="175">
        <v>1</v>
      </c>
      <c r="ES1705" s="68">
        <v>650</v>
      </c>
      <c r="ET1705" s="68">
        <v>18</v>
      </c>
      <c r="EU1705" s="68">
        <v>0</v>
      </c>
      <c r="EV1705" s="68">
        <v>150018</v>
      </c>
      <c r="EW1705" s="68" t="s">
        <v>2656</v>
      </c>
      <c r="EX1705" s="68" t="str">
        <f t="shared" si="59"/>
        <v>소형</v>
      </c>
      <c r="GE1705" s="68">
        <v>49012</v>
      </c>
      <c r="GF1705" s="68" t="s">
        <v>5204</v>
      </c>
    </row>
    <row r="1706" spans="6:188" x14ac:dyDescent="0.3">
      <c r="F1706" s="68">
        <v>90114</v>
      </c>
      <c r="G1706" s="68">
        <v>10</v>
      </c>
      <c r="H1706" s="68">
        <v>190114</v>
      </c>
      <c r="I1706" s="68">
        <v>290114</v>
      </c>
      <c r="J1706" s="68" t="s">
        <v>1031</v>
      </c>
      <c r="K1706" s="68" t="s">
        <v>1032</v>
      </c>
      <c r="L1706" s="68">
        <v>0</v>
      </c>
      <c r="M1706" s="68">
        <v>0</v>
      </c>
      <c r="N1706" s="68">
        <v>0</v>
      </c>
      <c r="O1706" s="68">
        <v>0</v>
      </c>
      <c r="P1706" s="68">
        <v>0</v>
      </c>
      <c r="Q1706" s="68">
        <v>0</v>
      </c>
      <c r="R1706" s="68">
        <v>8</v>
      </c>
      <c r="S1706" s="68">
        <v>0</v>
      </c>
      <c r="T1706" s="68">
        <v>0</v>
      </c>
      <c r="U1706" s="68">
        <v>0</v>
      </c>
      <c r="V1706" s="68">
        <v>0</v>
      </c>
      <c r="W1706" s="68">
        <v>0</v>
      </c>
      <c r="X1706" s="68">
        <v>0</v>
      </c>
      <c r="Y1706" s="68">
        <v>0</v>
      </c>
      <c r="Z1706" s="68">
        <v>0</v>
      </c>
      <c r="AA1706" s="68">
        <v>0</v>
      </c>
      <c r="AB1706" s="68">
        <v>0</v>
      </c>
      <c r="AC1706" s="68">
        <v>0</v>
      </c>
      <c r="AD1706" s="68">
        <v>0</v>
      </c>
      <c r="AE1706" s="68">
        <v>0</v>
      </c>
      <c r="AF1706" s="68">
        <v>0</v>
      </c>
      <c r="AG1706" s="68">
        <v>0</v>
      </c>
      <c r="AH1706" s="68">
        <v>0</v>
      </c>
      <c r="AI1706" s="68">
        <v>0</v>
      </c>
      <c r="AJ1706" s="68">
        <v>0</v>
      </c>
      <c r="AK1706" s="68">
        <v>0</v>
      </c>
      <c r="AL1706" s="68">
        <v>0</v>
      </c>
      <c r="AM1706" s="68">
        <v>0</v>
      </c>
      <c r="AN1706" s="68">
        <v>0</v>
      </c>
      <c r="AO1706" s="68">
        <v>0</v>
      </c>
      <c r="AP1706" s="68" t="s">
        <v>1033</v>
      </c>
      <c r="AQ1706" s="68">
        <v>1</v>
      </c>
      <c r="AR1706" s="68" t="s">
        <v>2543</v>
      </c>
      <c r="AS1706" s="68">
        <v>0</v>
      </c>
      <c r="AT1706" s="68">
        <v>8</v>
      </c>
      <c r="AU1706" s="68">
        <v>0</v>
      </c>
      <c r="AV1706" s="86">
        <v>5</v>
      </c>
      <c r="AW1706" s="86" t="s">
        <v>8724</v>
      </c>
      <c r="AX1706" s="1">
        <v>116</v>
      </c>
      <c r="AY1706" s="1">
        <v>116</v>
      </c>
      <c r="AZ1706" s="68">
        <v>0</v>
      </c>
      <c r="BA1706" s="68">
        <v>3</v>
      </c>
      <c r="EQ1706" s="68">
        <v>10950018</v>
      </c>
      <c r="ER1706" s="175">
        <v>1</v>
      </c>
      <c r="ES1706" s="68">
        <v>650</v>
      </c>
      <c r="ET1706" s="68">
        <v>18</v>
      </c>
      <c r="EU1706" s="68">
        <v>0</v>
      </c>
      <c r="EV1706" s="68">
        <v>150018</v>
      </c>
      <c r="EW1706" s="68" t="s">
        <v>2656</v>
      </c>
      <c r="EX1706" s="68" t="str">
        <f t="shared" si="59"/>
        <v>소형</v>
      </c>
      <c r="GE1706" s="68">
        <v>49013</v>
      </c>
      <c r="GF1706" s="68" t="s">
        <v>5205</v>
      </c>
    </row>
    <row r="1707" spans="6:188" x14ac:dyDescent="0.3">
      <c r="F1707" s="68">
        <v>90115</v>
      </c>
      <c r="G1707" s="68">
        <v>10</v>
      </c>
      <c r="H1707" s="68">
        <v>190115</v>
      </c>
      <c r="I1707" s="68">
        <v>290115</v>
      </c>
      <c r="J1707" s="68" t="s">
        <v>1034</v>
      </c>
      <c r="K1707" s="68" t="s">
        <v>1035</v>
      </c>
      <c r="L1707" s="68">
        <v>0</v>
      </c>
      <c r="M1707" s="68">
        <v>0</v>
      </c>
      <c r="N1707" s="68">
        <v>0</v>
      </c>
      <c r="O1707" s="68">
        <v>0</v>
      </c>
      <c r="P1707" s="68">
        <v>0</v>
      </c>
      <c r="Q1707" s="68">
        <v>0</v>
      </c>
      <c r="R1707" s="68">
        <v>16</v>
      </c>
      <c r="S1707" s="68">
        <v>0</v>
      </c>
      <c r="T1707" s="68">
        <v>0</v>
      </c>
      <c r="U1707" s="68">
        <v>0</v>
      </c>
      <c r="V1707" s="68">
        <v>0</v>
      </c>
      <c r="W1707" s="68">
        <v>0</v>
      </c>
      <c r="X1707" s="68">
        <v>0</v>
      </c>
      <c r="Y1707" s="68">
        <v>0</v>
      </c>
      <c r="Z1707" s="68">
        <v>0</v>
      </c>
      <c r="AA1707" s="68">
        <v>0</v>
      </c>
      <c r="AB1707" s="68">
        <v>0</v>
      </c>
      <c r="AC1707" s="68">
        <v>0</v>
      </c>
      <c r="AD1707" s="68">
        <v>0</v>
      </c>
      <c r="AE1707" s="68">
        <v>0</v>
      </c>
      <c r="AF1707" s="68">
        <v>0</v>
      </c>
      <c r="AG1707" s="68">
        <v>0</v>
      </c>
      <c r="AH1707" s="68">
        <v>0</v>
      </c>
      <c r="AI1707" s="68">
        <v>0</v>
      </c>
      <c r="AJ1707" s="68">
        <v>0</v>
      </c>
      <c r="AK1707" s="68">
        <v>0</v>
      </c>
      <c r="AL1707" s="68">
        <v>0</v>
      </c>
      <c r="AM1707" s="68">
        <v>0</v>
      </c>
      <c r="AN1707" s="68">
        <v>0</v>
      </c>
      <c r="AO1707" s="68">
        <v>0</v>
      </c>
      <c r="AP1707" s="68" t="s">
        <v>1036</v>
      </c>
      <c r="AQ1707" s="68">
        <v>1</v>
      </c>
      <c r="AR1707" s="68" t="s">
        <v>2544</v>
      </c>
      <c r="AS1707" s="68">
        <v>0</v>
      </c>
      <c r="AT1707" s="68">
        <v>8</v>
      </c>
      <c r="AU1707" s="68">
        <v>0</v>
      </c>
      <c r="AV1707" s="86">
        <v>5</v>
      </c>
      <c r="AW1707" s="86" t="s">
        <v>8725</v>
      </c>
      <c r="AX1707" s="1">
        <v>117</v>
      </c>
      <c r="AY1707" s="1">
        <v>117</v>
      </c>
      <c r="AZ1707" s="68">
        <v>0</v>
      </c>
      <c r="BA1707" s="68">
        <v>3</v>
      </c>
      <c r="EQ1707" s="68">
        <v>11050018</v>
      </c>
      <c r="ER1707" s="175">
        <v>1</v>
      </c>
      <c r="ES1707" s="68">
        <v>650</v>
      </c>
      <c r="ET1707" s="68">
        <v>18</v>
      </c>
      <c r="EU1707" s="68">
        <v>0</v>
      </c>
      <c r="EV1707" s="68">
        <v>150018</v>
      </c>
      <c r="EW1707" s="68" t="s">
        <v>2656</v>
      </c>
      <c r="EX1707" s="68" t="str">
        <f t="shared" si="59"/>
        <v>소형</v>
      </c>
      <c r="GE1707" s="68">
        <v>49014</v>
      </c>
      <c r="GF1707" s="68" t="s">
        <v>5206</v>
      </c>
    </row>
    <row r="1708" spans="6:188" x14ac:dyDescent="0.3">
      <c r="F1708" s="68">
        <v>90116</v>
      </c>
      <c r="G1708" s="68">
        <v>10</v>
      </c>
      <c r="H1708" s="68">
        <v>190116</v>
      </c>
      <c r="I1708" s="68">
        <v>290116</v>
      </c>
      <c r="J1708" s="68" t="s">
        <v>1037</v>
      </c>
      <c r="K1708" s="68" t="s">
        <v>1038</v>
      </c>
      <c r="L1708" s="68">
        <v>0</v>
      </c>
      <c r="M1708" s="68">
        <v>0</v>
      </c>
      <c r="N1708" s="68">
        <v>0</v>
      </c>
      <c r="O1708" s="68">
        <v>0</v>
      </c>
      <c r="P1708" s="68">
        <v>0</v>
      </c>
      <c r="Q1708" s="68">
        <v>0</v>
      </c>
      <c r="R1708" s="68">
        <v>32</v>
      </c>
      <c r="S1708" s="68">
        <v>0</v>
      </c>
      <c r="T1708" s="68">
        <v>0</v>
      </c>
      <c r="U1708" s="68">
        <v>0</v>
      </c>
      <c r="V1708" s="68">
        <v>0</v>
      </c>
      <c r="W1708" s="68">
        <v>0</v>
      </c>
      <c r="X1708" s="68">
        <v>0</v>
      </c>
      <c r="Y1708" s="68">
        <v>0</v>
      </c>
      <c r="Z1708" s="68">
        <v>0</v>
      </c>
      <c r="AA1708" s="68">
        <v>0</v>
      </c>
      <c r="AB1708" s="68">
        <v>0</v>
      </c>
      <c r="AC1708" s="68">
        <v>0</v>
      </c>
      <c r="AD1708" s="68">
        <v>0</v>
      </c>
      <c r="AE1708" s="68">
        <v>0</v>
      </c>
      <c r="AF1708" s="68">
        <v>0</v>
      </c>
      <c r="AG1708" s="68">
        <v>0</v>
      </c>
      <c r="AH1708" s="68">
        <v>0</v>
      </c>
      <c r="AI1708" s="68">
        <v>0</v>
      </c>
      <c r="AJ1708" s="68">
        <v>0</v>
      </c>
      <c r="AK1708" s="68">
        <v>0</v>
      </c>
      <c r="AL1708" s="68">
        <v>0</v>
      </c>
      <c r="AM1708" s="68">
        <v>0</v>
      </c>
      <c r="AN1708" s="68">
        <v>0</v>
      </c>
      <c r="AO1708" s="68">
        <v>0</v>
      </c>
      <c r="AP1708" s="68" t="s">
        <v>1039</v>
      </c>
      <c r="AQ1708" s="68">
        <v>1</v>
      </c>
      <c r="AR1708" s="68" t="s">
        <v>2545</v>
      </c>
      <c r="AS1708" s="68">
        <v>0</v>
      </c>
      <c r="AT1708" s="68">
        <v>8</v>
      </c>
      <c r="AU1708" s="68">
        <v>0</v>
      </c>
      <c r="AV1708" s="86">
        <v>5</v>
      </c>
      <c r="AW1708" s="86" t="s">
        <v>8726</v>
      </c>
      <c r="AX1708" s="1">
        <v>118</v>
      </c>
      <c r="AY1708" s="1">
        <v>118</v>
      </c>
      <c r="AZ1708" s="68">
        <v>0</v>
      </c>
      <c r="BA1708" s="68">
        <v>3</v>
      </c>
      <c r="EQ1708" s="68">
        <v>11150018</v>
      </c>
      <c r="ER1708" s="175">
        <v>1</v>
      </c>
      <c r="ES1708" s="68">
        <v>650</v>
      </c>
      <c r="ET1708" s="68">
        <v>18</v>
      </c>
      <c r="EU1708" s="68">
        <v>0</v>
      </c>
      <c r="EV1708" s="68">
        <v>150018</v>
      </c>
      <c r="EW1708" s="68" t="s">
        <v>2656</v>
      </c>
      <c r="EX1708" s="68" t="str">
        <f t="shared" si="59"/>
        <v>소형</v>
      </c>
      <c r="GE1708" s="68">
        <v>49015</v>
      </c>
      <c r="GF1708" s="68" t="s">
        <v>5207</v>
      </c>
    </row>
    <row r="1709" spans="6:188" x14ac:dyDescent="0.3">
      <c r="F1709" s="68">
        <v>90117</v>
      </c>
      <c r="G1709" s="68">
        <v>10</v>
      </c>
      <c r="H1709" s="68">
        <v>190117</v>
      </c>
      <c r="I1709" s="68">
        <v>290117</v>
      </c>
      <c r="J1709" s="68" t="s">
        <v>10412</v>
      </c>
      <c r="K1709" s="68" t="s">
        <v>12732</v>
      </c>
      <c r="L1709" s="68">
        <v>0</v>
      </c>
      <c r="M1709" s="68">
        <v>0</v>
      </c>
      <c r="N1709" s="68">
        <v>0</v>
      </c>
      <c r="O1709" s="68">
        <v>0</v>
      </c>
      <c r="P1709" s="68">
        <v>0</v>
      </c>
      <c r="Q1709" s="68">
        <v>0</v>
      </c>
      <c r="R1709" s="68">
        <v>1</v>
      </c>
      <c r="S1709" s="68">
        <v>0</v>
      </c>
      <c r="T1709" s="68">
        <v>0</v>
      </c>
      <c r="U1709" s="68">
        <v>0</v>
      </c>
      <c r="V1709" s="68">
        <v>0</v>
      </c>
      <c r="W1709" s="68">
        <v>0</v>
      </c>
      <c r="X1709" s="68">
        <v>0</v>
      </c>
      <c r="Y1709" s="68">
        <v>0</v>
      </c>
      <c r="Z1709" s="68">
        <v>0</v>
      </c>
      <c r="AA1709" s="68">
        <v>0</v>
      </c>
      <c r="AB1709" s="68">
        <v>0</v>
      </c>
      <c r="AC1709" s="68">
        <v>0</v>
      </c>
      <c r="AD1709" s="68">
        <v>0</v>
      </c>
      <c r="AE1709" s="68">
        <v>0</v>
      </c>
      <c r="AF1709" s="68">
        <v>0</v>
      </c>
      <c r="AG1709" s="68">
        <v>0</v>
      </c>
      <c r="AH1709" s="68">
        <v>0</v>
      </c>
      <c r="AI1709" s="68">
        <v>0</v>
      </c>
      <c r="AJ1709" s="68">
        <v>0</v>
      </c>
      <c r="AK1709" s="68">
        <v>0</v>
      </c>
      <c r="AL1709" s="68">
        <v>0</v>
      </c>
      <c r="AM1709" s="68">
        <v>0</v>
      </c>
      <c r="AN1709" s="68">
        <v>0</v>
      </c>
      <c r="AO1709" s="68">
        <v>0</v>
      </c>
      <c r="AP1709" s="68" t="s">
        <v>10413</v>
      </c>
      <c r="AQ1709" s="68">
        <v>1</v>
      </c>
      <c r="AR1709" s="68" t="s">
        <v>10414</v>
      </c>
      <c r="AS1709" s="68">
        <v>0</v>
      </c>
      <c r="AT1709" s="68">
        <v>0</v>
      </c>
      <c r="AU1709" s="68">
        <v>0</v>
      </c>
      <c r="AV1709" s="86">
        <v>5</v>
      </c>
      <c r="AW1709" s="86" t="s">
        <v>10415</v>
      </c>
      <c r="AX1709" s="1">
        <v>163</v>
      </c>
      <c r="AY1709" s="1">
        <v>163</v>
      </c>
      <c r="AZ1709" s="68">
        <v>0</v>
      </c>
      <c r="BA1709" s="68">
        <v>0</v>
      </c>
      <c r="EQ1709" s="68">
        <v>11250018</v>
      </c>
      <c r="ER1709" s="175">
        <v>1</v>
      </c>
      <c r="ES1709" s="68">
        <v>650</v>
      </c>
      <c r="ET1709" s="68">
        <v>18</v>
      </c>
      <c r="EU1709" s="68">
        <v>0</v>
      </c>
      <c r="EV1709" s="68">
        <v>150018</v>
      </c>
      <c r="EW1709" s="68" t="s">
        <v>2656</v>
      </c>
      <c r="EX1709" s="68" t="str">
        <f t="shared" si="59"/>
        <v>소형</v>
      </c>
      <c r="GE1709" s="68">
        <v>49016</v>
      </c>
      <c r="GF1709" s="68" t="s">
        <v>5208</v>
      </c>
    </row>
    <row r="1710" spans="6:188" x14ac:dyDescent="0.3">
      <c r="F1710" s="68">
        <v>90118</v>
      </c>
      <c r="G1710" s="68">
        <v>10</v>
      </c>
      <c r="H1710" s="68">
        <v>190118</v>
      </c>
      <c r="I1710" s="68">
        <v>290118</v>
      </c>
      <c r="J1710" s="68" t="s">
        <v>10416</v>
      </c>
      <c r="K1710" s="68" t="s">
        <v>12732</v>
      </c>
      <c r="L1710" s="68">
        <v>0</v>
      </c>
      <c r="M1710" s="68">
        <v>0</v>
      </c>
      <c r="N1710" s="68">
        <v>0</v>
      </c>
      <c r="O1710" s="68">
        <v>0</v>
      </c>
      <c r="P1710" s="68">
        <v>0</v>
      </c>
      <c r="Q1710" s="68">
        <v>0</v>
      </c>
      <c r="R1710" s="68">
        <v>2</v>
      </c>
      <c r="S1710" s="68">
        <v>0</v>
      </c>
      <c r="T1710" s="68">
        <v>0</v>
      </c>
      <c r="U1710" s="68">
        <v>0</v>
      </c>
      <c r="V1710" s="68">
        <v>0</v>
      </c>
      <c r="W1710" s="68">
        <v>0</v>
      </c>
      <c r="X1710" s="68">
        <v>0</v>
      </c>
      <c r="Y1710" s="68">
        <v>0</v>
      </c>
      <c r="Z1710" s="68">
        <v>0</v>
      </c>
      <c r="AA1710" s="68">
        <v>0</v>
      </c>
      <c r="AB1710" s="68">
        <v>0</v>
      </c>
      <c r="AC1710" s="68">
        <v>0</v>
      </c>
      <c r="AD1710" s="68">
        <v>0</v>
      </c>
      <c r="AE1710" s="68">
        <v>0</v>
      </c>
      <c r="AF1710" s="68">
        <v>0</v>
      </c>
      <c r="AG1710" s="68">
        <v>0</v>
      </c>
      <c r="AH1710" s="68">
        <v>0</v>
      </c>
      <c r="AI1710" s="68">
        <v>0</v>
      </c>
      <c r="AJ1710" s="68">
        <v>0</v>
      </c>
      <c r="AK1710" s="68">
        <v>0</v>
      </c>
      <c r="AL1710" s="68">
        <v>0</v>
      </c>
      <c r="AM1710" s="68">
        <v>0</v>
      </c>
      <c r="AN1710" s="68">
        <v>0</v>
      </c>
      <c r="AO1710" s="68">
        <v>0</v>
      </c>
      <c r="AP1710" s="68" t="s">
        <v>10417</v>
      </c>
      <c r="AQ1710" s="68">
        <v>1</v>
      </c>
      <c r="AR1710" s="68" t="s">
        <v>10418</v>
      </c>
      <c r="AS1710" s="68">
        <v>0</v>
      </c>
      <c r="AT1710" s="68">
        <v>0</v>
      </c>
      <c r="AU1710" s="68">
        <v>0</v>
      </c>
      <c r="AV1710" s="86">
        <v>5</v>
      </c>
      <c r="AW1710" s="86" t="s">
        <v>10419</v>
      </c>
      <c r="AX1710" s="1">
        <v>164</v>
      </c>
      <c r="AY1710" s="1">
        <v>164</v>
      </c>
      <c r="AZ1710" s="68">
        <v>0</v>
      </c>
      <c r="BA1710" s="68">
        <v>0</v>
      </c>
      <c r="EQ1710" s="68">
        <v>20150018</v>
      </c>
      <c r="ER1710" s="175">
        <v>1</v>
      </c>
      <c r="ES1710" s="68">
        <v>650</v>
      </c>
      <c r="ET1710" s="68">
        <v>18</v>
      </c>
      <c r="EU1710" s="68">
        <v>0</v>
      </c>
      <c r="EV1710" s="68">
        <v>150018</v>
      </c>
      <c r="EW1710" s="68" t="s">
        <v>2656</v>
      </c>
      <c r="EX1710" s="68" t="str">
        <f t="shared" si="59"/>
        <v>소형</v>
      </c>
      <c r="GE1710" s="68">
        <v>49017</v>
      </c>
      <c r="GF1710" s="68" t="s">
        <v>5209</v>
      </c>
    </row>
    <row r="1711" spans="6:188" x14ac:dyDescent="0.3">
      <c r="F1711" s="68">
        <v>90119</v>
      </c>
      <c r="G1711" s="68">
        <v>10</v>
      </c>
      <c r="H1711" s="68">
        <v>190119</v>
      </c>
      <c r="I1711" s="68">
        <v>290119</v>
      </c>
      <c r="J1711" s="68" t="s">
        <v>10420</v>
      </c>
      <c r="K1711" s="68" t="s">
        <v>12732</v>
      </c>
      <c r="L1711" s="68">
        <v>0</v>
      </c>
      <c r="M1711" s="68">
        <v>0</v>
      </c>
      <c r="N1711" s="68">
        <v>0</v>
      </c>
      <c r="O1711" s="68">
        <v>0</v>
      </c>
      <c r="P1711" s="68">
        <v>0</v>
      </c>
      <c r="Q1711" s="68">
        <v>0</v>
      </c>
      <c r="R1711" s="68">
        <v>4</v>
      </c>
      <c r="S1711" s="68">
        <v>0</v>
      </c>
      <c r="T1711" s="68">
        <v>0</v>
      </c>
      <c r="U1711" s="68">
        <v>0</v>
      </c>
      <c r="V1711" s="68">
        <v>0</v>
      </c>
      <c r="W1711" s="68">
        <v>0</v>
      </c>
      <c r="X1711" s="68">
        <v>0</v>
      </c>
      <c r="Y1711" s="68">
        <v>0</v>
      </c>
      <c r="Z1711" s="68">
        <v>0</v>
      </c>
      <c r="AA1711" s="68">
        <v>0</v>
      </c>
      <c r="AB1711" s="68">
        <v>0</v>
      </c>
      <c r="AC1711" s="68">
        <v>0</v>
      </c>
      <c r="AD1711" s="68">
        <v>0</v>
      </c>
      <c r="AE1711" s="68">
        <v>0</v>
      </c>
      <c r="AF1711" s="68">
        <v>0</v>
      </c>
      <c r="AG1711" s="68">
        <v>0</v>
      </c>
      <c r="AH1711" s="68">
        <v>0</v>
      </c>
      <c r="AI1711" s="68">
        <v>0</v>
      </c>
      <c r="AJ1711" s="68">
        <v>0</v>
      </c>
      <c r="AK1711" s="68">
        <v>0</v>
      </c>
      <c r="AL1711" s="68">
        <v>0</v>
      </c>
      <c r="AM1711" s="68">
        <v>0</v>
      </c>
      <c r="AN1711" s="68">
        <v>0</v>
      </c>
      <c r="AO1711" s="68">
        <v>0</v>
      </c>
      <c r="AP1711" s="68" t="s">
        <v>10421</v>
      </c>
      <c r="AQ1711" s="68">
        <v>1</v>
      </c>
      <c r="AR1711" s="68" t="s">
        <v>10422</v>
      </c>
      <c r="AS1711" s="68">
        <v>0</v>
      </c>
      <c r="AT1711" s="68">
        <v>0</v>
      </c>
      <c r="AU1711" s="68">
        <v>0</v>
      </c>
      <c r="AV1711" s="86">
        <v>5</v>
      </c>
      <c r="AW1711" s="86" t="s">
        <v>10423</v>
      </c>
      <c r="AX1711" s="1">
        <v>165</v>
      </c>
      <c r="AY1711" s="1">
        <v>165</v>
      </c>
      <c r="AZ1711" s="68">
        <v>0</v>
      </c>
      <c r="BA1711" s="68">
        <v>0</v>
      </c>
      <c r="EQ1711" s="68">
        <v>20250018</v>
      </c>
      <c r="ER1711" s="175">
        <v>1</v>
      </c>
      <c r="ES1711" s="68">
        <v>650</v>
      </c>
      <c r="ET1711" s="68">
        <v>18</v>
      </c>
      <c r="EU1711" s="68">
        <v>0</v>
      </c>
      <c r="EV1711" s="68">
        <v>150018</v>
      </c>
      <c r="EW1711" s="68" t="s">
        <v>2656</v>
      </c>
      <c r="EX1711" s="68" t="str">
        <f t="shared" si="59"/>
        <v>소형</v>
      </c>
      <c r="GE1711" s="68">
        <v>49018</v>
      </c>
      <c r="GF1711" s="68" t="s">
        <v>5210</v>
      </c>
    </row>
    <row r="1712" spans="6:188" x14ac:dyDescent="0.3">
      <c r="F1712" s="68">
        <v>90120</v>
      </c>
      <c r="G1712" s="68">
        <v>10</v>
      </c>
      <c r="H1712" s="68">
        <v>190120</v>
      </c>
      <c r="I1712" s="68">
        <v>290120</v>
      </c>
      <c r="J1712" s="68" t="s">
        <v>10424</v>
      </c>
      <c r="K1712" s="68" t="s">
        <v>12732</v>
      </c>
      <c r="L1712" s="68">
        <v>0</v>
      </c>
      <c r="M1712" s="68">
        <v>0</v>
      </c>
      <c r="N1712" s="68">
        <v>0</v>
      </c>
      <c r="O1712" s="68">
        <v>0</v>
      </c>
      <c r="P1712" s="68">
        <v>0</v>
      </c>
      <c r="Q1712" s="68">
        <v>0</v>
      </c>
      <c r="R1712" s="68">
        <v>8</v>
      </c>
      <c r="S1712" s="68">
        <v>0</v>
      </c>
      <c r="T1712" s="68">
        <v>0</v>
      </c>
      <c r="U1712" s="68">
        <v>0</v>
      </c>
      <c r="V1712" s="68">
        <v>0</v>
      </c>
      <c r="W1712" s="68">
        <v>0</v>
      </c>
      <c r="X1712" s="68">
        <v>0</v>
      </c>
      <c r="Y1712" s="68">
        <v>0</v>
      </c>
      <c r="Z1712" s="68">
        <v>0</v>
      </c>
      <c r="AA1712" s="68">
        <v>0</v>
      </c>
      <c r="AB1712" s="68">
        <v>0</v>
      </c>
      <c r="AC1712" s="68">
        <v>0</v>
      </c>
      <c r="AD1712" s="68">
        <v>0</v>
      </c>
      <c r="AE1712" s="68">
        <v>0</v>
      </c>
      <c r="AF1712" s="68">
        <v>0</v>
      </c>
      <c r="AG1712" s="68">
        <v>0</v>
      </c>
      <c r="AH1712" s="68">
        <v>0</v>
      </c>
      <c r="AI1712" s="68">
        <v>0</v>
      </c>
      <c r="AJ1712" s="68">
        <v>0</v>
      </c>
      <c r="AK1712" s="68">
        <v>0</v>
      </c>
      <c r="AL1712" s="68">
        <v>0</v>
      </c>
      <c r="AM1712" s="68">
        <v>0</v>
      </c>
      <c r="AN1712" s="68">
        <v>0</v>
      </c>
      <c r="AO1712" s="68">
        <v>0</v>
      </c>
      <c r="AP1712" s="68" t="s">
        <v>10425</v>
      </c>
      <c r="AQ1712" s="68">
        <v>1</v>
      </c>
      <c r="AR1712" s="68" t="s">
        <v>10426</v>
      </c>
      <c r="AS1712" s="68">
        <v>0</v>
      </c>
      <c r="AT1712" s="68">
        <v>0</v>
      </c>
      <c r="AU1712" s="68">
        <v>0</v>
      </c>
      <c r="AV1712" s="86">
        <v>5</v>
      </c>
      <c r="AW1712" s="86" t="s">
        <v>10427</v>
      </c>
      <c r="AX1712" s="1">
        <v>166</v>
      </c>
      <c r="AY1712" s="1">
        <v>166</v>
      </c>
      <c r="AZ1712" s="68">
        <v>0</v>
      </c>
      <c r="BA1712" s="68">
        <v>0</v>
      </c>
      <c r="EQ1712" s="68">
        <v>20350018</v>
      </c>
      <c r="ER1712" s="175">
        <v>1</v>
      </c>
      <c r="ES1712" s="68">
        <v>650</v>
      </c>
      <c r="ET1712" s="68">
        <v>18</v>
      </c>
      <c r="EU1712" s="68">
        <v>0</v>
      </c>
      <c r="EV1712" s="68">
        <v>150018</v>
      </c>
      <c r="EW1712" s="68" t="s">
        <v>2656</v>
      </c>
      <c r="EX1712" s="68" t="str">
        <f t="shared" si="59"/>
        <v>소형</v>
      </c>
      <c r="GE1712" s="68">
        <v>49019</v>
      </c>
      <c r="GF1712" s="68" t="s">
        <v>5211</v>
      </c>
    </row>
    <row r="1713" spans="6:188" x14ac:dyDescent="0.3">
      <c r="F1713" s="68">
        <v>90121</v>
      </c>
      <c r="G1713" s="68">
        <v>10</v>
      </c>
      <c r="H1713" s="68">
        <v>190121</v>
      </c>
      <c r="I1713" s="68">
        <v>290121</v>
      </c>
      <c r="J1713" s="68" t="s">
        <v>10428</v>
      </c>
      <c r="K1713" s="68" t="s">
        <v>12732</v>
      </c>
      <c r="L1713" s="68">
        <v>0</v>
      </c>
      <c r="M1713" s="68">
        <v>0</v>
      </c>
      <c r="N1713" s="68">
        <v>0</v>
      </c>
      <c r="O1713" s="68">
        <v>0</v>
      </c>
      <c r="P1713" s="68">
        <v>0</v>
      </c>
      <c r="Q1713" s="68">
        <v>0</v>
      </c>
      <c r="R1713" s="68">
        <v>16</v>
      </c>
      <c r="S1713" s="68">
        <v>0</v>
      </c>
      <c r="T1713" s="68">
        <v>0</v>
      </c>
      <c r="U1713" s="68">
        <v>0</v>
      </c>
      <c r="V1713" s="68">
        <v>0</v>
      </c>
      <c r="W1713" s="68">
        <v>0</v>
      </c>
      <c r="X1713" s="68">
        <v>0</v>
      </c>
      <c r="Y1713" s="68">
        <v>0</v>
      </c>
      <c r="Z1713" s="68">
        <v>0</v>
      </c>
      <c r="AA1713" s="68">
        <v>0</v>
      </c>
      <c r="AB1713" s="68">
        <v>0</v>
      </c>
      <c r="AC1713" s="68">
        <v>0</v>
      </c>
      <c r="AD1713" s="68">
        <v>0</v>
      </c>
      <c r="AE1713" s="68">
        <v>0</v>
      </c>
      <c r="AF1713" s="68">
        <v>0</v>
      </c>
      <c r="AG1713" s="68">
        <v>0</v>
      </c>
      <c r="AH1713" s="68">
        <v>0</v>
      </c>
      <c r="AI1713" s="68">
        <v>0</v>
      </c>
      <c r="AJ1713" s="68">
        <v>0</v>
      </c>
      <c r="AK1713" s="68">
        <v>0</v>
      </c>
      <c r="AL1713" s="68">
        <v>0</v>
      </c>
      <c r="AM1713" s="68">
        <v>0</v>
      </c>
      <c r="AN1713" s="68">
        <v>0</v>
      </c>
      <c r="AO1713" s="68">
        <v>0</v>
      </c>
      <c r="AP1713" s="68" t="s">
        <v>10429</v>
      </c>
      <c r="AQ1713" s="68">
        <v>1</v>
      </c>
      <c r="AR1713" s="68" t="s">
        <v>10430</v>
      </c>
      <c r="AS1713" s="68">
        <v>0</v>
      </c>
      <c r="AT1713" s="68">
        <v>0</v>
      </c>
      <c r="AU1713" s="68">
        <v>0</v>
      </c>
      <c r="AV1713" s="86">
        <v>5</v>
      </c>
      <c r="AW1713" s="86" t="s">
        <v>10431</v>
      </c>
      <c r="AX1713" s="1">
        <v>167</v>
      </c>
      <c r="AY1713" s="1">
        <v>167</v>
      </c>
      <c r="AZ1713" s="68">
        <v>0</v>
      </c>
      <c r="BA1713" s="68">
        <v>0</v>
      </c>
      <c r="EQ1713" s="68">
        <v>20450018</v>
      </c>
      <c r="ER1713" s="175">
        <v>1</v>
      </c>
      <c r="ES1713" s="68">
        <v>650</v>
      </c>
      <c r="ET1713" s="68">
        <v>18</v>
      </c>
      <c r="EU1713" s="68">
        <v>0</v>
      </c>
      <c r="EV1713" s="68">
        <v>150018</v>
      </c>
      <c r="EW1713" s="68" t="s">
        <v>2656</v>
      </c>
      <c r="EX1713" s="68" t="str">
        <f t="shared" si="59"/>
        <v>소형</v>
      </c>
      <c r="GE1713" s="68">
        <v>49020</v>
      </c>
      <c r="GF1713" s="68" t="s">
        <v>5212</v>
      </c>
    </row>
    <row r="1714" spans="6:188" x14ac:dyDescent="0.3">
      <c r="F1714" s="68">
        <v>90122</v>
      </c>
      <c r="G1714" s="68">
        <v>10</v>
      </c>
      <c r="H1714" s="68">
        <v>190122</v>
      </c>
      <c r="I1714" s="68">
        <v>290122</v>
      </c>
      <c r="J1714" s="68" t="s">
        <v>10432</v>
      </c>
      <c r="K1714" s="68" t="s">
        <v>12732</v>
      </c>
      <c r="L1714" s="68">
        <v>0</v>
      </c>
      <c r="M1714" s="68">
        <v>0</v>
      </c>
      <c r="N1714" s="68">
        <v>0</v>
      </c>
      <c r="O1714" s="68">
        <v>0</v>
      </c>
      <c r="P1714" s="68">
        <v>0</v>
      </c>
      <c r="Q1714" s="68">
        <v>0</v>
      </c>
      <c r="R1714" s="68">
        <v>32</v>
      </c>
      <c r="S1714" s="68">
        <v>0</v>
      </c>
      <c r="T1714" s="68">
        <v>0</v>
      </c>
      <c r="U1714" s="68">
        <v>0</v>
      </c>
      <c r="V1714" s="68">
        <v>0</v>
      </c>
      <c r="W1714" s="68">
        <v>0</v>
      </c>
      <c r="X1714" s="68">
        <v>0</v>
      </c>
      <c r="Y1714" s="68">
        <v>0</v>
      </c>
      <c r="Z1714" s="68">
        <v>0</v>
      </c>
      <c r="AA1714" s="68">
        <v>0</v>
      </c>
      <c r="AB1714" s="68">
        <v>0</v>
      </c>
      <c r="AC1714" s="68">
        <v>0</v>
      </c>
      <c r="AD1714" s="68">
        <v>0</v>
      </c>
      <c r="AE1714" s="68">
        <v>0</v>
      </c>
      <c r="AF1714" s="68">
        <v>0</v>
      </c>
      <c r="AG1714" s="68">
        <v>0</v>
      </c>
      <c r="AH1714" s="68">
        <v>0</v>
      </c>
      <c r="AI1714" s="68">
        <v>0</v>
      </c>
      <c r="AJ1714" s="68">
        <v>0</v>
      </c>
      <c r="AK1714" s="68">
        <v>0</v>
      </c>
      <c r="AL1714" s="68">
        <v>0</v>
      </c>
      <c r="AM1714" s="68">
        <v>0</v>
      </c>
      <c r="AN1714" s="68">
        <v>0</v>
      </c>
      <c r="AO1714" s="68">
        <v>0</v>
      </c>
      <c r="AP1714" s="68" t="s">
        <v>10433</v>
      </c>
      <c r="AQ1714" s="68">
        <v>1</v>
      </c>
      <c r="AR1714" s="68" t="s">
        <v>10434</v>
      </c>
      <c r="AS1714" s="68">
        <v>0</v>
      </c>
      <c r="AT1714" s="68">
        <v>0</v>
      </c>
      <c r="AU1714" s="68">
        <v>0</v>
      </c>
      <c r="AV1714" s="86">
        <v>5</v>
      </c>
      <c r="AW1714" s="86" t="s">
        <v>10435</v>
      </c>
      <c r="AX1714" s="1">
        <v>168</v>
      </c>
      <c r="AY1714" s="1">
        <v>168</v>
      </c>
      <c r="AZ1714" s="68">
        <v>0</v>
      </c>
      <c r="BA1714" s="68">
        <v>0</v>
      </c>
      <c r="EQ1714" s="68">
        <v>20550018</v>
      </c>
      <c r="ER1714" s="175">
        <v>1</v>
      </c>
      <c r="ES1714" s="68">
        <v>650</v>
      </c>
      <c r="ET1714" s="68">
        <v>18</v>
      </c>
      <c r="EU1714" s="68">
        <v>0</v>
      </c>
      <c r="EV1714" s="68">
        <v>150018</v>
      </c>
      <c r="EW1714" s="68" t="s">
        <v>2656</v>
      </c>
      <c r="EX1714" s="68" t="str">
        <f t="shared" si="59"/>
        <v>소형</v>
      </c>
      <c r="GE1714" s="68">
        <v>49021</v>
      </c>
      <c r="GF1714" s="68" t="s">
        <v>5213</v>
      </c>
    </row>
    <row r="1715" spans="6:188" x14ac:dyDescent="0.3">
      <c r="F1715" s="68">
        <v>91001</v>
      </c>
      <c r="G1715" s="68">
        <v>10</v>
      </c>
      <c r="H1715" s="68">
        <v>191001</v>
      </c>
      <c r="I1715" s="68">
        <v>291001</v>
      </c>
      <c r="J1715" s="68" t="s">
        <v>8727</v>
      </c>
      <c r="K1715" s="68" t="s">
        <v>8728</v>
      </c>
      <c r="L1715" s="68">
        <v>0</v>
      </c>
      <c r="M1715" s="68">
        <v>0</v>
      </c>
      <c r="N1715" s="68">
        <v>0</v>
      </c>
      <c r="O1715" s="68">
        <v>1</v>
      </c>
      <c r="P1715" s="68">
        <v>0</v>
      </c>
      <c r="Q1715" s="68">
        <v>0</v>
      </c>
      <c r="R1715" s="68">
        <v>64</v>
      </c>
      <c r="S1715" s="68">
        <v>0</v>
      </c>
      <c r="T1715" s="68">
        <v>0</v>
      </c>
      <c r="U1715" s="68">
        <v>0</v>
      </c>
      <c r="V1715" s="68">
        <v>0</v>
      </c>
      <c r="W1715" s="68">
        <v>0</v>
      </c>
      <c r="X1715" s="68">
        <v>0</v>
      </c>
      <c r="Y1715" s="68">
        <v>0</v>
      </c>
      <c r="Z1715" s="68">
        <v>0</v>
      </c>
      <c r="AA1715" s="68">
        <v>0</v>
      </c>
      <c r="AB1715" s="68">
        <v>0</v>
      </c>
      <c r="AC1715" s="68">
        <v>0</v>
      </c>
      <c r="AD1715" s="68">
        <v>0</v>
      </c>
      <c r="AE1715" s="68">
        <v>0</v>
      </c>
      <c r="AF1715" s="68">
        <v>0</v>
      </c>
      <c r="AG1715" s="68">
        <v>0</v>
      </c>
      <c r="AH1715" s="68">
        <v>0</v>
      </c>
      <c r="AI1715" s="68">
        <v>0</v>
      </c>
      <c r="AJ1715" s="68">
        <v>0</v>
      </c>
      <c r="AK1715" s="68">
        <v>0</v>
      </c>
      <c r="AL1715" s="68">
        <v>0</v>
      </c>
      <c r="AM1715" s="68">
        <v>0</v>
      </c>
      <c r="AN1715" s="68">
        <v>0</v>
      </c>
      <c r="AO1715" s="68">
        <v>0</v>
      </c>
      <c r="AP1715" s="68" t="s">
        <v>8729</v>
      </c>
      <c r="AQ1715" s="68">
        <v>1</v>
      </c>
      <c r="AR1715" s="68">
        <v>400000</v>
      </c>
      <c r="AS1715" s="68">
        <v>0</v>
      </c>
      <c r="AT1715" s="68">
        <v>8</v>
      </c>
      <c r="AU1715" s="68">
        <v>0</v>
      </c>
      <c r="AV1715" s="86">
        <v>5</v>
      </c>
      <c r="AX1715" s="1">
        <v>119</v>
      </c>
      <c r="AY1715" s="1">
        <v>119</v>
      </c>
      <c r="AZ1715" s="68">
        <v>0</v>
      </c>
      <c r="BA1715" s="68">
        <v>3</v>
      </c>
      <c r="EQ1715" s="68">
        <v>20650018</v>
      </c>
      <c r="ER1715" s="175">
        <v>1</v>
      </c>
      <c r="ES1715" s="68">
        <v>650</v>
      </c>
      <c r="ET1715" s="68">
        <v>18</v>
      </c>
      <c r="EU1715" s="68">
        <v>0</v>
      </c>
      <c r="EV1715" s="68">
        <v>150018</v>
      </c>
      <c r="EW1715" s="68" t="s">
        <v>2656</v>
      </c>
      <c r="EX1715" s="68" t="str">
        <f t="shared" si="59"/>
        <v>소형</v>
      </c>
      <c r="GE1715" s="68">
        <v>49022</v>
      </c>
      <c r="GF1715" s="68" t="s">
        <v>5214</v>
      </c>
    </row>
    <row r="1716" spans="6:188" x14ac:dyDescent="0.3">
      <c r="F1716" s="68">
        <v>91002</v>
      </c>
      <c r="G1716" s="68">
        <v>10</v>
      </c>
      <c r="H1716" s="68">
        <v>191002</v>
      </c>
      <c r="I1716" s="68">
        <v>291002</v>
      </c>
      <c r="J1716" s="68" t="s">
        <v>8730</v>
      </c>
      <c r="K1716" s="68" t="s">
        <v>8731</v>
      </c>
      <c r="L1716" s="68">
        <v>0</v>
      </c>
      <c r="M1716" s="68">
        <v>0</v>
      </c>
      <c r="N1716" s="68">
        <v>0</v>
      </c>
      <c r="O1716" s="68">
        <v>2</v>
      </c>
      <c r="P1716" s="68">
        <v>0</v>
      </c>
      <c r="Q1716" s="68">
        <v>0</v>
      </c>
      <c r="R1716" s="68">
        <v>64</v>
      </c>
      <c r="S1716" s="68">
        <v>0</v>
      </c>
      <c r="T1716" s="68">
        <v>0</v>
      </c>
      <c r="U1716" s="68">
        <v>0</v>
      </c>
      <c r="V1716" s="68">
        <v>0</v>
      </c>
      <c r="W1716" s="68">
        <v>0</v>
      </c>
      <c r="X1716" s="68">
        <v>0</v>
      </c>
      <c r="Y1716" s="68">
        <v>0</v>
      </c>
      <c r="Z1716" s="68">
        <v>0</v>
      </c>
      <c r="AA1716" s="68">
        <v>0</v>
      </c>
      <c r="AB1716" s="68">
        <v>0</v>
      </c>
      <c r="AC1716" s="68">
        <v>0</v>
      </c>
      <c r="AD1716" s="68">
        <v>0</v>
      </c>
      <c r="AE1716" s="68">
        <v>0</v>
      </c>
      <c r="AF1716" s="68">
        <v>0</v>
      </c>
      <c r="AG1716" s="68">
        <v>0</v>
      </c>
      <c r="AH1716" s="68">
        <v>0</v>
      </c>
      <c r="AI1716" s="68">
        <v>0</v>
      </c>
      <c r="AJ1716" s="68">
        <v>0</v>
      </c>
      <c r="AK1716" s="68">
        <v>0</v>
      </c>
      <c r="AL1716" s="68">
        <v>0</v>
      </c>
      <c r="AM1716" s="68">
        <v>0</v>
      </c>
      <c r="AN1716" s="68">
        <v>0</v>
      </c>
      <c r="AO1716" s="68">
        <v>0</v>
      </c>
      <c r="AP1716" s="68" t="s">
        <v>8732</v>
      </c>
      <c r="AQ1716" s="68">
        <v>1</v>
      </c>
      <c r="AR1716" s="68">
        <v>400001</v>
      </c>
      <c r="AS1716" s="68">
        <v>0</v>
      </c>
      <c r="AT1716" s="68">
        <v>8</v>
      </c>
      <c r="AU1716" s="68">
        <v>0</v>
      </c>
      <c r="AV1716" s="86">
        <v>5</v>
      </c>
      <c r="AX1716" s="1">
        <v>120</v>
      </c>
      <c r="AY1716" s="1">
        <v>120</v>
      </c>
      <c r="AZ1716" s="68">
        <v>0</v>
      </c>
      <c r="BA1716" s="68">
        <v>3</v>
      </c>
      <c r="EQ1716" s="68">
        <v>20750018</v>
      </c>
      <c r="ER1716" s="175">
        <v>1</v>
      </c>
      <c r="ES1716" s="68">
        <v>650</v>
      </c>
      <c r="ET1716" s="68">
        <v>18</v>
      </c>
      <c r="EU1716" s="68">
        <v>0</v>
      </c>
      <c r="EV1716" s="68">
        <v>150018</v>
      </c>
      <c r="EW1716" s="68" t="s">
        <v>2656</v>
      </c>
      <c r="EX1716" s="68" t="str">
        <f t="shared" si="59"/>
        <v>소형</v>
      </c>
      <c r="GE1716" s="68">
        <v>49023</v>
      </c>
      <c r="GF1716" s="68" t="s">
        <v>5215</v>
      </c>
    </row>
    <row r="1717" spans="6:188" x14ac:dyDescent="0.3">
      <c r="F1717" s="68">
        <v>91003</v>
      </c>
      <c r="G1717" s="68">
        <v>10</v>
      </c>
      <c r="H1717" s="68">
        <v>191003</v>
      </c>
      <c r="I1717" s="68">
        <v>291003</v>
      </c>
      <c r="J1717" s="68" t="s">
        <v>8733</v>
      </c>
      <c r="K1717" s="68" t="s">
        <v>8734</v>
      </c>
      <c r="L1717" s="68">
        <v>0</v>
      </c>
      <c r="M1717" s="68">
        <v>0</v>
      </c>
      <c r="N1717" s="68">
        <v>0</v>
      </c>
      <c r="O1717" s="68">
        <v>3</v>
      </c>
      <c r="P1717" s="68">
        <v>0</v>
      </c>
      <c r="Q1717" s="68">
        <v>0</v>
      </c>
      <c r="R1717" s="68">
        <v>64</v>
      </c>
      <c r="S1717" s="68">
        <v>0</v>
      </c>
      <c r="T1717" s="68">
        <v>0</v>
      </c>
      <c r="U1717" s="68">
        <v>0</v>
      </c>
      <c r="V1717" s="68">
        <v>0</v>
      </c>
      <c r="W1717" s="68">
        <v>0</v>
      </c>
      <c r="X1717" s="68">
        <v>0</v>
      </c>
      <c r="Y1717" s="68">
        <v>0</v>
      </c>
      <c r="Z1717" s="68">
        <v>0</v>
      </c>
      <c r="AA1717" s="68">
        <v>0</v>
      </c>
      <c r="AB1717" s="68">
        <v>0</v>
      </c>
      <c r="AC1717" s="68">
        <v>0</v>
      </c>
      <c r="AD1717" s="68">
        <v>0</v>
      </c>
      <c r="AE1717" s="68">
        <v>0</v>
      </c>
      <c r="AF1717" s="68">
        <v>0</v>
      </c>
      <c r="AG1717" s="68">
        <v>0</v>
      </c>
      <c r="AH1717" s="68">
        <v>0</v>
      </c>
      <c r="AI1717" s="68">
        <v>0</v>
      </c>
      <c r="AJ1717" s="68">
        <v>0</v>
      </c>
      <c r="AK1717" s="68">
        <v>0</v>
      </c>
      <c r="AL1717" s="68">
        <v>0</v>
      </c>
      <c r="AM1717" s="68">
        <v>0</v>
      </c>
      <c r="AN1717" s="68">
        <v>0</v>
      </c>
      <c r="AO1717" s="68">
        <v>0</v>
      </c>
      <c r="AP1717" s="68" t="s">
        <v>8735</v>
      </c>
      <c r="AQ1717" s="68">
        <v>1</v>
      </c>
      <c r="AR1717" s="68">
        <v>400002</v>
      </c>
      <c r="AS1717" s="68">
        <v>0</v>
      </c>
      <c r="AT1717" s="68">
        <v>8</v>
      </c>
      <c r="AU1717" s="68">
        <v>0</v>
      </c>
      <c r="AV1717" s="86">
        <v>5</v>
      </c>
      <c r="AX1717" s="1">
        <v>121</v>
      </c>
      <c r="AY1717" s="1">
        <v>121</v>
      </c>
      <c r="AZ1717" s="68">
        <v>0</v>
      </c>
      <c r="BA1717" s="68">
        <v>3</v>
      </c>
      <c r="EQ1717" s="68">
        <v>20850018</v>
      </c>
      <c r="ER1717" s="175">
        <v>1</v>
      </c>
      <c r="ES1717" s="68">
        <v>650</v>
      </c>
      <c r="ET1717" s="68">
        <v>18</v>
      </c>
      <c r="EU1717" s="68">
        <v>0</v>
      </c>
      <c r="EV1717" s="68">
        <v>150018</v>
      </c>
      <c r="EW1717" s="68" t="s">
        <v>2656</v>
      </c>
      <c r="EX1717" s="68" t="str">
        <f t="shared" si="59"/>
        <v>소형</v>
      </c>
      <c r="GE1717" s="68">
        <v>49024</v>
      </c>
      <c r="GF1717" s="68" t="s">
        <v>5216</v>
      </c>
    </row>
    <row r="1718" spans="6:188" x14ac:dyDescent="0.3">
      <c r="F1718" s="68">
        <v>91004</v>
      </c>
      <c r="G1718" s="68">
        <v>10</v>
      </c>
      <c r="H1718" s="68">
        <v>191004</v>
      </c>
      <c r="I1718" s="68">
        <v>291004</v>
      </c>
      <c r="J1718" s="68" t="s">
        <v>8736</v>
      </c>
      <c r="K1718" s="68" t="s">
        <v>8737</v>
      </c>
      <c r="L1718" s="68">
        <v>0</v>
      </c>
      <c r="M1718" s="68">
        <v>0</v>
      </c>
      <c r="N1718" s="68">
        <v>0</v>
      </c>
      <c r="O1718" s="68">
        <v>4</v>
      </c>
      <c r="P1718" s="68">
        <v>0</v>
      </c>
      <c r="Q1718" s="68">
        <v>0</v>
      </c>
      <c r="R1718" s="68">
        <v>64</v>
      </c>
      <c r="S1718" s="68">
        <v>0</v>
      </c>
      <c r="T1718" s="68">
        <v>0</v>
      </c>
      <c r="U1718" s="68">
        <v>0</v>
      </c>
      <c r="V1718" s="68">
        <v>0</v>
      </c>
      <c r="W1718" s="68">
        <v>0</v>
      </c>
      <c r="X1718" s="68">
        <v>0</v>
      </c>
      <c r="Y1718" s="68">
        <v>0</v>
      </c>
      <c r="Z1718" s="68">
        <v>0</v>
      </c>
      <c r="AA1718" s="68">
        <v>0</v>
      </c>
      <c r="AB1718" s="68">
        <v>0</v>
      </c>
      <c r="AC1718" s="68">
        <v>0</v>
      </c>
      <c r="AD1718" s="68">
        <v>0</v>
      </c>
      <c r="AE1718" s="68">
        <v>0</v>
      </c>
      <c r="AF1718" s="68">
        <v>0</v>
      </c>
      <c r="AG1718" s="68">
        <v>0</v>
      </c>
      <c r="AH1718" s="68">
        <v>0</v>
      </c>
      <c r="AI1718" s="68">
        <v>0</v>
      </c>
      <c r="AJ1718" s="68">
        <v>0</v>
      </c>
      <c r="AK1718" s="68">
        <v>0</v>
      </c>
      <c r="AL1718" s="68">
        <v>0</v>
      </c>
      <c r="AM1718" s="68">
        <v>0</v>
      </c>
      <c r="AN1718" s="68">
        <v>0</v>
      </c>
      <c r="AO1718" s="68">
        <v>0</v>
      </c>
      <c r="AP1718" s="68" t="s">
        <v>8738</v>
      </c>
      <c r="AQ1718" s="68">
        <v>1</v>
      </c>
      <c r="AR1718" s="68">
        <v>400003</v>
      </c>
      <c r="AS1718" s="68">
        <v>0</v>
      </c>
      <c r="AT1718" s="68">
        <v>8</v>
      </c>
      <c r="AU1718" s="68">
        <v>0</v>
      </c>
      <c r="AV1718" s="86">
        <v>5</v>
      </c>
      <c r="AX1718" s="1">
        <v>122</v>
      </c>
      <c r="AY1718" s="1">
        <v>122</v>
      </c>
      <c r="AZ1718" s="68">
        <v>0</v>
      </c>
      <c r="BA1718" s="68">
        <v>3</v>
      </c>
      <c r="EQ1718" s="68">
        <v>20950018</v>
      </c>
      <c r="ER1718" s="175">
        <v>1</v>
      </c>
      <c r="ES1718" s="68">
        <v>650</v>
      </c>
      <c r="ET1718" s="68">
        <v>18</v>
      </c>
      <c r="EU1718" s="68">
        <v>0</v>
      </c>
      <c r="EV1718" s="68">
        <v>150018</v>
      </c>
      <c r="EW1718" s="68" t="s">
        <v>2656</v>
      </c>
      <c r="EX1718" s="68" t="str">
        <f t="shared" si="59"/>
        <v>소형</v>
      </c>
      <c r="GE1718" s="68">
        <v>49025</v>
      </c>
      <c r="GF1718" s="68" t="s">
        <v>5217</v>
      </c>
    </row>
    <row r="1719" spans="6:188" x14ac:dyDescent="0.3">
      <c r="F1719" s="68">
        <v>91005</v>
      </c>
      <c r="G1719" s="68">
        <v>10</v>
      </c>
      <c r="H1719" s="68">
        <v>191005</v>
      </c>
      <c r="I1719" s="68">
        <v>291005</v>
      </c>
      <c r="J1719" s="68" t="s">
        <v>8739</v>
      </c>
      <c r="K1719" s="68" t="s">
        <v>8740</v>
      </c>
      <c r="L1719" s="68">
        <v>0</v>
      </c>
      <c r="M1719" s="68">
        <v>0</v>
      </c>
      <c r="N1719" s="68">
        <v>0</v>
      </c>
      <c r="O1719" s="68">
        <v>5</v>
      </c>
      <c r="P1719" s="68">
        <v>0</v>
      </c>
      <c r="Q1719" s="68">
        <v>0</v>
      </c>
      <c r="R1719" s="68">
        <v>64</v>
      </c>
      <c r="S1719" s="68">
        <v>0</v>
      </c>
      <c r="T1719" s="68">
        <v>0</v>
      </c>
      <c r="U1719" s="68">
        <v>0</v>
      </c>
      <c r="V1719" s="68">
        <v>0</v>
      </c>
      <c r="W1719" s="68">
        <v>0</v>
      </c>
      <c r="X1719" s="68">
        <v>0</v>
      </c>
      <c r="Y1719" s="68">
        <v>0</v>
      </c>
      <c r="Z1719" s="68">
        <v>0</v>
      </c>
      <c r="AA1719" s="68">
        <v>0</v>
      </c>
      <c r="AB1719" s="68">
        <v>0</v>
      </c>
      <c r="AC1719" s="68">
        <v>0</v>
      </c>
      <c r="AD1719" s="68">
        <v>0</v>
      </c>
      <c r="AE1719" s="68">
        <v>0</v>
      </c>
      <c r="AF1719" s="68">
        <v>0</v>
      </c>
      <c r="AG1719" s="68">
        <v>0</v>
      </c>
      <c r="AH1719" s="68">
        <v>0</v>
      </c>
      <c r="AI1719" s="68">
        <v>0</v>
      </c>
      <c r="AJ1719" s="68">
        <v>0</v>
      </c>
      <c r="AK1719" s="68">
        <v>0</v>
      </c>
      <c r="AL1719" s="68">
        <v>0</v>
      </c>
      <c r="AM1719" s="68">
        <v>0</v>
      </c>
      <c r="AN1719" s="68">
        <v>0</v>
      </c>
      <c r="AO1719" s="68">
        <v>0</v>
      </c>
      <c r="AP1719" s="68" t="s">
        <v>8741</v>
      </c>
      <c r="AQ1719" s="68">
        <v>1</v>
      </c>
      <c r="AR1719" s="68">
        <v>400004</v>
      </c>
      <c r="AS1719" s="68">
        <v>0</v>
      </c>
      <c r="AT1719" s="68">
        <v>8</v>
      </c>
      <c r="AU1719" s="68">
        <v>0</v>
      </c>
      <c r="AV1719" s="86">
        <v>5</v>
      </c>
      <c r="AX1719" s="1">
        <v>123</v>
      </c>
      <c r="AY1719" s="1">
        <v>123</v>
      </c>
      <c r="AZ1719" s="68">
        <v>0</v>
      </c>
      <c r="BA1719" s="68">
        <v>3</v>
      </c>
      <c r="EQ1719" s="68">
        <v>21050018</v>
      </c>
      <c r="ER1719" s="175">
        <v>1</v>
      </c>
      <c r="ES1719" s="68">
        <v>650</v>
      </c>
      <c r="ET1719" s="68">
        <v>18</v>
      </c>
      <c r="EU1719" s="68">
        <v>0</v>
      </c>
      <c r="EV1719" s="68">
        <v>150018</v>
      </c>
      <c r="EW1719" s="68" t="s">
        <v>2656</v>
      </c>
      <c r="EX1719" s="68" t="str">
        <f t="shared" si="59"/>
        <v>소형</v>
      </c>
      <c r="GE1719" s="68">
        <v>49100</v>
      </c>
      <c r="GF1719" s="68" t="s">
        <v>5218</v>
      </c>
    </row>
    <row r="1720" spans="6:188" x14ac:dyDescent="0.3">
      <c r="F1720" s="68">
        <v>91006</v>
      </c>
      <c r="G1720" s="68">
        <v>10</v>
      </c>
      <c r="H1720" s="68">
        <v>191006</v>
      </c>
      <c r="I1720" s="68">
        <v>291006</v>
      </c>
      <c r="J1720" s="68" t="s">
        <v>8742</v>
      </c>
      <c r="K1720" s="68" t="s">
        <v>8743</v>
      </c>
      <c r="L1720" s="68">
        <v>0</v>
      </c>
      <c r="M1720" s="68">
        <v>0</v>
      </c>
      <c r="N1720" s="68">
        <v>0</v>
      </c>
      <c r="O1720" s="68">
        <v>6</v>
      </c>
      <c r="P1720" s="68">
        <v>0</v>
      </c>
      <c r="Q1720" s="68">
        <v>0</v>
      </c>
      <c r="R1720" s="68">
        <v>64</v>
      </c>
      <c r="S1720" s="68">
        <v>0</v>
      </c>
      <c r="T1720" s="68">
        <v>0</v>
      </c>
      <c r="U1720" s="68">
        <v>0</v>
      </c>
      <c r="V1720" s="68">
        <v>0</v>
      </c>
      <c r="W1720" s="68">
        <v>0</v>
      </c>
      <c r="X1720" s="68">
        <v>0</v>
      </c>
      <c r="Y1720" s="68">
        <v>0</v>
      </c>
      <c r="Z1720" s="68">
        <v>0</v>
      </c>
      <c r="AA1720" s="68">
        <v>0</v>
      </c>
      <c r="AB1720" s="68">
        <v>0</v>
      </c>
      <c r="AC1720" s="68">
        <v>0</v>
      </c>
      <c r="AD1720" s="68">
        <v>0</v>
      </c>
      <c r="AE1720" s="68">
        <v>0</v>
      </c>
      <c r="AF1720" s="68">
        <v>0</v>
      </c>
      <c r="AG1720" s="68">
        <v>0</v>
      </c>
      <c r="AH1720" s="68">
        <v>0</v>
      </c>
      <c r="AI1720" s="68">
        <v>0</v>
      </c>
      <c r="AJ1720" s="68">
        <v>0</v>
      </c>
      <c r="AK1720" s="68">
        <v>0</v>
      </c>
      <c r="AL1720" s="68">
        <v>0</v>
      </c>
      <c r="AM1720" s="68">
        <v>0</v>
      </c>
      <c r="AN1720" s="68">
        <v>0</v>
      </c>
      <c r="AO1720" s="68">
        <v>0</v>
      </c>
      <c r="AP1720" s="68" t="s">
        <v>8744</v>
      </c>
      <c r="AQ1720" s="68">
        <v>1</v>
      </c>
      <c r="AR1720" s="68">
        <v>400005</v>
      </c>
      <c r="AS1720" s="68">
        <v>0</v>
      </c>
      <c r="AT1720" s="68">
        <v>8</v>
      </c>
      <c r="AU1720" s="68">
        <v>0</v>
      </c>
      <c r="AV1720" s="86">
        <v>5</v>
      </c>
      <c r="AX1720" s="1">
        <v>124</v>
      </c>
      <c r="AY1720" s="1">
        <v>124</v>
      </c>
      <c r="AZ1720" s="68">
        <v>0</v>
      </c>
      <c r="BA1720" s="68">
        <v>3</v>
      </c>
      <c r="EQ1720" s="68">
        <v>21150018</v>
      </c>
      <c r="ER1720" s="175">
        <v>1</v>
      </c>
      <c r="ES1720" s="68">
        <v>650</v>
      </c>
      <c r="ET1720" s="68">
        <v>18</v>
      </c>
      <c r="EU1720" s="68">
        <v>0</v>
      </c>
      <c r="EV1720" s="68">
        <v>150018</v>
      </c>
      <c r="EW1720" s="68" t="s">
        <v>2656</v>
      </c>
      <c r="EX1720" s="68" t="str">
        <f t="shared" si="59"/>
        <v>소형</v>
      </c>
      <c r="GE1720" s="68">
        <v>49200</v>
      </c>
      <c r="GF1720" s="68" t="s">
        <v>5219</v>
      </c>
    </row>
    <row r="1721" spans="6:188" x14ac:dyDescent="0.3">
      <c r="F1721" s="68">
        <v>91007</v>
      </c>
      <c r="G1721" s="68">
        <v>10</v>
      </c>
      <c r="H1721" s="68">
        <v>191007</v>
      </c>
      <c r="I1721" s="68">
        <v>291007</v>
      </c>
      <c r="J1721" s="68" t="s">
        <v>8745</v>
      </c>
      <c r="K1721" s="68" t="s">
        <v>8746</v>
      </c>
      <c r="L1721" s="68">
        <v>0</v>
      </c>
      <c r="M1721" s="68">
        <v>0</v>
      </c>
      <c r="N1721" s="68">
        <v>0</v>
      </c>
      <c r="O1721" s="68">
        <v>7</v>
      </c>
      <c r="P1721" s="68">
        <v>0</v>
      </c>
      <c r="Q1721" s="68">
        <v>0</v>
      </c>
      <c r="R1721" s="68">
        <v>64</v>
      </c>
      <c r="S1721" s="68">
        <v>0</v>
      </c>
      <c r="T1721" s="68">
        <v>0</v>
      </c>
      <c r="U1721" s="68">
        <v>0</v>
      </c>
      <c r="V1721" s="68">
        <v>0</v>
      </c>
      <c r="W1721" s="68">
        <v>0</v>
      </c>
      <c r="X1721" s="68">
        <v>0</v>
      </c>
      <c r="Y1721" s="68">
        <v>0</v>
      </c>
      <c r="Z1721" s="68">
        <v>0</v>
      </c>
      <c r="AA1721" s="68">
        <v>0</v>
      </c>
      <c r="AB1721" s="68">
        <v>0</v>
      </c>
      <c r="AC1721" s="68">
        <v>0</v>
      </c>
      <c r="AD1721" s="68">
        <v>0</v>
      </c>
      <c r="AE1721" s="68">
        <v>0</v>
      </c>
      <c r="AF1721" s="68">
        <v>0</v>
      </c>
      <c r="AG1721" s="68">
        <v>0</v>
      </c>
      <c r="AH1721" s="68">
        <v>0</v>
      </c>
      <c r="AI1721" s="68">
        <v>0</v>
      </c>
      <c r="AJ1721" s="68">
        <v>0</v>
      </c>
      <c r="AK1721" s="68">
        <v>0</v>
      </c>
      <c r="AL1721" s="68">
        <v>0</v>
      </c>
      <c r="AM1721" s="68">
        <v>0</v>
      </c>
      <c r="AN1721" s="68">
        <v>0</v>
      </c>
      <c r="AO1721" s="68">
        <v>0</v>
      </c>
      <c r="AP1721" s="68" t="s">
        <v>8747</v>
      </c>
      <c r="AQ1721" s="68">
        <v>1</v>
      </c>
      <c r="AR1721" s="68">
        <v>400006</v>
      </c>
      <c r="AS1721" s="68">
        <v>0</v>
      </c>
      <c r="AT1721" s="68">
        <v>8</v>
      </c>
      <c r="AU1721" s="68">
        <v>0</v>
      </c>
      <c r="AV1721" s="86">
        <v>5</v>
      </c>
      <c r="AX1721" s="1">
        <v>125</v>
      </c>
      <c r="AY1721" s="1">
        <v>125</v>
      </c>
      <c r="AZ1721" s="68">
        <v>0</v>
      </c>
      <c r="BA1721" s="68">
        <v>3</v>
      </c>
      <c r="EQ1721" s="68">
        <v>21250018</v>
      </c>
      <c r="ER1721" s="175">
        <v>1</v>
      </c>
      <c r="ES1721" s="68">
        <v>650</v>
      </c>
      <c r="ET1721" s="68">
        <v>18</v>
      </c>
      <c r="EU1721" s="68">
        <v>0</v>
      </c>
      <c r="EV1721" s="68">
        <v>150018</v>
      </c>
      <c r="EW1721" s="68" t="s">
        <v>2656</v>
      </c>
      <c r="EX1721" s="68" t="str">
        <f t="shared" si="59"/>
        <v>소형</v>
      </c>
      <c r="GE1721" s="68">
        <v>49300</v>
      </c>
      <c r="GF1721" s="68" t="s">
        <v>5220</v>
      </c>
    </row>
    <row r="1722" spans="6:188" x14ac:dyDescent="0.3">
      <c r="F1722" s="68">
        <v>91008</v>
      </c>
      <c r="G1722" s="68">
        <v>10</v>
      </c>
      <c r="H1722" s="68">
        <v>191008</v>
      </c>
      <c r="I1722" s="68">
        <v>291008</v>
      </c>
      <c r="J1722" s="68" t="s">
        <v>8748</v>
      </c>
      <c r="K1722" s="68" t="s">
        <v>8749</v>
      </c>
      <c r="L1722" s="68">
        <v>0</v>
      </c>
      <c r="M1722" s="68">
        <v>0</v>
      </c>
      <c r="N1722" s="68">
        <v>0</v>
      </c>
      <c r="O1722" s="68">
        <v>8</v>
      </c>
      <c r="P1722" s="68">
        <v>0</v>
      </c>
      <c r="Q1722" s="68">
        <v>0</v>
      </c>
      <c r="R1722" s="68">
        <v>64</v>
      </c>
      <c r="S1722" s="68">
        <v>0</v>
      </c>
      <c r="T1722" s="68">
        <v>0</v>
      </c>
      <c r="U1722" s="68">
        <v>0</v>
      </c>
      <c r="V1722" s="68">
        <v>0</v>
      </c>
      <c r="W1722" s="68">
        <v>0</v>
      </c>
      <c r="X1722" s="68">
        <v>0</v>
      </c>
      <c r="Y1722" s="68">
        <v>0</v>
      </c>
      <c r="Z1722" s="68">
        <v>0</v>
      </c>
      <c r="AA1722" s="68">
        <v>0</v>
      </c>
      <c r="AB1722" s="68">
        <v>0</v>
      </c>
      <c r="AC1722" s="68">
        <v>0</v>
      </c>
      <c r="AD1722" s="68">
        <v>0</v>
      </c>
      <c r="AE1722" s="68">
        <v>0</v>
      </c>
      <c r="AF1722" s="68">
        <v>0</v>
      </c>
      <c r="AG1722" s="68">
        <v>0</v>
      </c>
      <c r="AH1722" s="68">
        <v>0</v>
      </c>
      <c r="AI1722" s="68">
        <v>0</v>
      </c>
      <c r="AJ1722" s="68">
        <v>0</v>
      </c>
      <c r="AK1722" s="68">
        <v>0</v>
      </c>
      <c r="AL1722" s="68">
        <v>0</v>
      </c>
      <c r="AM1722" s="68">
        <v>0</v>
      </c>
      <c r="AN1722" s="68">
        <v>0</v>
      </c>
      <c r="AO1722" s="68">
        <v>0</v>
      </c>
      <c r="AP1722" s="68" t="s">
        <v>8750</v>
      </c>
      <c r="AQ1722" s="68">
        <v>1</v>
      </c>
      <c r="AR1722" s="68">
        <v>400007</v>
      </c>
      <c r="AS1722" s="68">
        <v>0</v>
      </c>
      <c r="AT1722" s="68">
        <v>8</v>
      </c>
      <c r="AU1722" s="68">
        <v>0</v>
      </c>
      <c r="AV1722" s="86">
        <v>5</v>
      </c>
      <c r="AX1722" s="1">
        <v>126</v>
      </c>
      <c r="AY1722" s="1">
        <v>126</v>
      </c>
      <c r="AZ1722" s="68">
        <v>0</v>
      </c>
      <c r="BA1722" s="68">
        <v>3</v>
      </c>
      <c r="EQ1722" s="68">
        <v>30150018</v>
      </c>
      <c r="ER1722" s="175">
        <v>1</v>
      </c>
      <c r="ES1722" s="68">
        <v>650</v>
      </c>
      <c r="ET1722" s="68">
        <v>18</v>
      </c>
      <c r="EU1722" s="68">
        <v>0</v>
      </c>
      <c r="EV1722" s="68">
        <v>150018</v>
      </c>
      <c r="EW1722" s="68" t="s">
        <v>2656</v>
      </c>
      <c r="EX1722" s="68" t="str">
        <f t="shared" si="59"/>
        <v>소형</v>
      </c>
      <c r="GE1722" s="68">
        <v>49301</v>
      </c>
      <c r="GF1722" s="68" t="s">
        <v>5221</v>
      </c>
    </row>
    <row r="1723" spans="6:188" x14ac:dyDescent="0.3">
      <c r="F1723" s="68">
        <v>91009</v>
      </c>
      <c r="G1723" s="68">
        <v>10</v>
      </c>
      <c r="H1723" s="68">
        <v>191009</v>
      </c>
      <c r="I1723" s="68">
        <v>291009</v>
      </c>
      <c r="J1723" s="68" t="s">
        <v>8751</v>
      </c>
      <c r="K1723" s="68" t="s">
        <v>8752</v>
      </c>
      <c r="L1723" s="68">
        <v>0</v>
      </c>
      <c r="M1723" s="68">
        <v>0</v>
      </c>
      <c r="N1723" s="68">
        <v>0</v>
      </c>
      <c r="O1723" s="68">
        <v>9</v>
      </c>
      <c r="P1723" s="68">
        <v>0</v>
      </c>
      <c r="Q1723" s="68">
        <v>0</v>
      </c>
      <c r="R1723" s="68">
        <v>64</v>
      </c>
      <c r="S1723" s="68">
        <v>0</v>
      </c>
      <c r="T1723" s="68">
        <v>0</v>
      </c>
      <c r="U1723" s="68">
        <v>0</v>
      </c>
      <c r="V1723" s="68">
        <v>0</v>
      </c>
      <c r="W1723" s="68">
        <v>0</v>
      </c>
      <c r="X1723" s="68">
        <v>0</v>
      </c>
      <c r="Y1723" s="68">
        <v>0</v>
      </c>
      <c r="Z1723" s="68">
        <v>0</v>
      </c>
      <c r="AA1723" s="68">
        <v>0</v>
      </c>
      <c r="AB1723" s="68">
        <v>0</v>
      </c>
      <c r="AC1723" s="68">
        <v>0</v>
      </c>
      <c r="AD1723" s="68">
        <v>0</v>
      </c>
      <c r="AE1723" s="68">
        <v>0</v>
      </c>
      <c r="AF1723" s="68">
        <v>0</v>
      </c>
      <c r="AG1723" s="68">
        <v>0</v>
      </c>
      <c r="AH1723" s="68">
        <v>0</v>
      </c>
      <c r="AI1723" s="68">
        <v>0</v>
      </c>
      <c r="AJ1723" s="68">
        <v>0</v>
      </c>
      <c r="AK1723" s="68">
        <v>0</v>
      </c>
      <c r="AL1723" s="68">
        <v>0</v>
      </c>
      <c r="AM1723" s="68">
        <v>0</v>
      </c>
      <c r="AN1723" s="68">
        <v>0</v>
      </c>
      <c r="AO1723" s="68">
        <v>0</v>
      </c>
      <c r="AP1723" s="68" t="s">
        <v>8753</v>
      </c>
      <c r="AQ1723" s="68">
        <v>1</v>
      </c>
      <c r="AR1723" s="68">
        <v>400008</v>
      </c>
      <c r="AS1723" s="68">
        <v>0</v>
      </c>
      <c r="AT1723" s="68">
        <v>8</v>
      </c>
      <c r="AU1723" s="68">
        <v>0</v>
      </c>
      <c r="AV1723" s="86">
        <v>5</v>
      </c>
      <c r="AX1723" s="1">
        <v>127</v>
      </c>
      <c r="AY1723" s="1">
        <v>127</v>
      </c>
      <c r="AZ1723" s="68">
        <v>0</v>
      </c>
      <c r="BA1723" s="68">
        <v>3</v>
      </c>
      <c r="EQ1723" s="68">
        <v>30250018</v>
      </c>
      <c r="ER1723" s="175">
        <v>1</v>
      </c>
      <c r="ES1723" s="68">
        <v>650</v>
      </c>
      <c r="ET1723" s="68">
        <v>18</v>
      </c>
      <c r="EU1723" s="68">
        <v>0</v>
      </c>
      <c r="EV1723" s="68">
        <v>150018</v>
      </c>
      <c r="EW1723" s="68" t="s">
        <v>2656</v>
      </c>
      <c r="EX1723" s="68" t="str">
        <f t="shared" si="59"/>
        <v>소형</v>
      </c>
      <c r="GE1723" s="68">
        <v>49302</v>
      </c>
      <c r="GF1723" s="68" t="s">
        <v>5222</v>
      </c>
    </row>
    <row r="1724" spans="6:188" x14ac:dyDescent="0.3">
      <c r="F1724" s="68">
        <v>91010</v>
      </c>
      <c r="G1724" s="68">
        <v>10</v>
      </c>
      <c r="H1724" s="68">
        <v>191010</v>
      </c>
      <c r="I1724" s="68">
        <v>291010</v>
      </c>
      <c r="J1724" s="68" t="s">
        <v>8754</v>
      </c>
      <c r="K1724" s="68" t="s">
        <v>8755</v>
      </c>
      <c r="L1724" s="68">
        <v>0</v>
      </c>
      <c r="M1724" s="68">
        <v>0</v>
      </c>
      <c r="N1724" s="68">
        <v>0</v>
      </c>
      <c r="O1724" s="68">
        <v>10</v>
      </c>
      <c r="P1724" s="68">
        <v>0</v>
      </c>
      <c r="Q1724" s="68">
        <v>0</v>
      </c>
      <c r="R1724" s="68">
        <v>64</v>
      </c>
      <c r="S1724" s="68">
        <v>0</v>
      </c>
      <c r="T1724" s="68">
        <v>0</v>
      </c>
      <c r="U1724" s="68">
        <v>0</v>
      </c>
      <c r="V1724" s="68">
        <v>0</v>
      </c>
      <c r="W1724" s="68">
        <v>0</v>
      </c>
      <c r="X1724" s="68">
        <v>0</v>
      </c>
      <c r="Y1724" s="68">
        <v>0</v>
      </c>
      <c r="Z1724" s="68">
        <v>0</v>
      </c>
      <c r="AA1724" s="68">
        <v>0</v>
      </c>
      <c r="AB1724" s="68">
        <v>0</v>
      </c>
      <c r="AC1724" s="68">
        <v>0</v>
      </c>
      <c r="AD1724" s="68">
        <v>0</v>
      </c>
      <c r="AE1724" s="68">
        <v>0</v>
      </c>
      <c r="AF1724" s="68">
        <v>0</v>
      </c>
      <c r="AG1724" s="68">
        <v>0</v>
      </c>
      <c r="AH1724" s="68">
        <v>0</v>
      </c>
      <c r="AI1724" s="68">
        <v>0</v>
      </c>
      <c r="AJ1724" s="68">
        <v>0</v>
      </c>
      <c r="AK1724" s="68">
        <v>0</v>
      </c>
      <c r="AL1724" s="68">
        <v>0</v>
      </c>
      <c r="AM1724" s="68">
        <v>0</v>
      </c>
      <c r="AN1724" s="68">
        <v>0</v>
      </c>
      <c r="AO1724" s="68">
        <v>0</v>
      </c>
      <c r="AP1724" s="68" t="s">
        <v>8756</v>
      </c>
      <c r="AQ1724" s="68">
        <v>1</v>
      </c>
      <c r="AR1724" s="68">
        <v>400009</v>
      </c>
      <c r="AS1724" s="68">
        <v>0</v>
      </c>
      <c r="AT1724" s="68">
        <v>8</v>
      </c>
      <c r="AU1724" s="68">
        <v>0</v>
      </c>
      <c r="AV1724" s="86">
        <v>5</v>
      </c>
      <c r="AX1724" s="1">
        <v>128</v>
      </c>
      <c r="AY1724" s="1">
        <v>128</v>
      </c>
      <c r="AZ1724" s="68">
        <v>0</v>
      </c>
      <c r="BA1724" s="68">
        <v>3</v>
      </c>
      <c r="EQ1724" s="68">
        <v>30350018</v>
      </c>
      <c r="ER1724" s="175">
        <v>1</v>
      </c>
      <c r="ES1724" s="68">
        <v>650</v>
      </c>
      <c r="ET1724" s="68">
        <v>18</v>
      </c>
      <c r="EU1724" s="68">
        <v>0</v>
      </c>
      <c r="EV1724" s="68">
        <v>150018</v>
      </c>
      <c r="EW1724" s="68" t="s">
        <v>2656</v>
      </c>
      <c r="EX1724" s="68" t="str">
        <f t="shared" si="59"/>
        <v>소형</v>
      </c>
      <c r="GE1724" s="68">
        <v>49400</v>
      </c>
      <c r="GF1724" s="68" t="s">
        <v>5223</v>
      </c>
    </row>
    <row r="1725" spans="6:188" x14ac:dyDescent="0.3">
      <c r="F1725" s="68">
        <v>91011</v>
      </c>
      <c r="G1725" s="68">
        <v>10</v>
      </c>
      <c r="H1725" s="68">
        <v>191011</v>
      </c>
      <c r="I1725" s="68">
        <v>291011</v>
      </c>
      <c r="J1725" s="68" t="s">
        <v>8757</v>
      </c>
      <c r="K1725" s="68" t="s">
        <v>8758</v>
      </c>
      <c r="L1725" s="68">
        <v>0</v>
      </c>
      <c r="M1725" s="68">
        <v>0</v>
      </c>
      <c r="N1725" s="68">
        <v>0</v>
      </c>
      <c r="O1725" s="68">
        <v>11</v>
      </c>
      <c r="P1725" s="68">
        <v>0</v>
      </c>
      <c r="Q1725" s="68">
        <v>0</v>
      </c>
      <c r="R1725" s="68">
        <v>64</v>
      </c>
      <c r="S1725" s="68">
        <v>0</v>
      </c>
      <c r="T1725" s="68">
        <v>0</v>
      </c>
      <c r="U1725" s="68">
        <v>0</v>
      </c>
      <c r="V1725" s="68">
        <v>0</v>
      </c>
      <c r="W1725" s="68">
        <v>0</v>
      </c>
      <c r="X1725" s="68">
        <v>0</v>
      </c>
      <c r="Y1725" s="68">
        <v>0</v>
      </c>
      <c r="Z1725" s="68">
        <v>0</v>
      </c>
      <c r="AA1725" s="68">
        <v>0</v>
      </c>
      <c r="AB1725" s="68">
        <v>0</v>
      </c>
      <c r="AC1725" s="68">
        <v>0</v>
      </c>
      <c r="AD1725" s="68">
        <v>0</v>
      </c>
      <c r="AE1725" s="68">
        <v>0</v>
      </c>
      <c r="AF1725" s="68">
        <v>0</v>
      </c>
      <c r="AG1725" s="68">
        <v>0</v>
      </c>
      <c r="AH1725" s="68">
        <v>0</v>
      </c>
      <c r="AI1725" s="68">
        <v>0</v>
      </c>
      <c r="AJ1725" s="68">
        <v>0</v>
      </c>
      <c r="AK1725" s="68">
        <v>0</v>
      </c>
      <c r="AL1725" s="68">
        <v>0</v>
      </c>
      <c r="AM1725" s="68">
        <v>0</v>
      </c>
      <c r="AN1725" s="68">
        <v>0</v>
      </c>
      <c r="AO1725" s="68">
        <v>0</v>
      </c>
      <c r="AP1725" s="68" t="s">
        <v>8759</v>
      </c>
      <c r="AQ1725" s="68">
        <v>1</v>
      </c>
      <c r="AR1725" s="68">
        <v>400010</v>
      </c>
      <c r="AS1725" s="68">
        <v>0</v>
      </c>
      <c r="AT1725" s="68">
        <v>8</v>
      </c>
      <c r="AU1725" s="68">
        <v>0</v>
      </c>
      <c r="AV1725" s="86">
        <v>5</v>
      </c>
      <c r="AX1725" s="1">
        <v>129</v>
      </c>
      <c r="AY1725" s="1">
        <v>129</v>
      </c>
      <c r="AZ1725" s="68">
        <v>0</v>
      </c>
      <c r="BA1725" s="68">
        <v>3</v>
      </c>
      <c r="EQ1725" s="68">
        <v>30450018</v>
      </c>
      <c r="ER1725" s="175">
        <v>1</v>
      </c>
      <c r="ES1725" s="68">
        <v>650</v>
      </c>
      <c r="ET1725" s="68">
        <v>18</v>
      </c>
      <c r="EU1725" s="68">
        <v>0</v>
      </c>
      <c r="EV1725" s="68">
        <v>150018</v>
      </c>
      <c r="EW1725" s="68" t="s">
        <v>2656</v>
      </c>
      <c r="EX1725" s="68" t="str">
        <f t="shared" si="59"/>
        <v>소형</v>
      </c>
      <c r="GE1725" s="68">
        <v>49401</v>
      </c>
      <c r="GF1725" s="68" t="s">
        <v>5224</v>
      </c>
    </row>
    <row r="1726" spans="6:188" x14ac:dyDescent="0.3">
      <c r="F1726" s="68">
        <v>91012</v>
      </c>
      <c r="G1726" s="68">
        <v>10</v>
      </c>
      <c r="H1726" s="68">
        <v>191012</v>
      </c>
      <c r="I1726" s="68">
        <v>291012</v>
      </c>
      <c r="J1726" s="68" t="s">
        <v>8760</v>
      </c>
      <c r="K1726" s="68" t="s">
        <v>8761</v>
      </c>
      <c r="L1726" s="68">
        <v>0</v>
      </c>
      <c r="M1726" s="68">
        <v>0</v>
      </c>
      <c r="N1726" s="68">
        <v>0</v>
      </c>
      <c r="O1726" s="68">
        <v>12</v>
      </c>
      <c r="P1726" s="68">
        <v>0</v>
      </c>
      <c r="Q1726" s="68">
        <v>0</v>
      </c>
      <c r="R1726" s="68">
        <v>64</v>
      </c>
      <c r="S1726" s="68">
        <v>0</v>
      </c>
      <c r="T1726" s="68">
        <v>0</v>
      </c>
      <c r="U1726" s="68">
        <v>0</v>
      </c>
      <c r="V1726" s="68">
        <v>0</v>
      </c>
      <c r="W1726" s="68">
        <v>0</v>
      </c>
      <c r="X1726" s="68">
        <v>0</v>
      </c>
      <c r="Y1726" s="68">
        <v>0</v>
      </c>
      <c r="Z1726" s="68">
        <v>0</v>
      </c>
      <c r="AA1726" s="68">
        <v>0</v>
      </c>
      <c r="AB1726" s="68">
        <v>0</v>
      </c>
      <c r="AC1726" s="68">
        <v>0</v>
      </c>
      <c r="AD1726" s="68">
        <v>0</v>
      </c>
      <c r="AE1726" s="68">
        <v>0</v>
      </c>
      <c r="AF1726" s="68">
        <v>0</v>
      </c>
      <c r="AG1726" s="68">
        <v>0</v>
      </c>
      <c r="AH1726" s="68">
        <v>0</v>
      </c>
      <c r="AI1726" s="68">
        <v>0</v>
      </c>
      <c r="AJ1726" s="68">
        <v>0</v>
      </c>
      <c r="AK1726" s="68">
        <v>0</v>
      </c>
      <c r="AL1726" s="68">
        <v>0</v>
      </c>
      <c r="AM1726" s="68">
        <v>0</v>
      </c>
      <c r="AN1726" s="68">
        <v>0</v>
      </c>
      <c r="AO1726" s="68">
        <v>0</v>
      </c>
      <c r="AP1726" s="68" t="s">
        <v>8762</v>
      </c>
      <c r="AQ1726" s="68">
        <v>1</v>
      </c>
      <c r="AR1726" s="68">
        <v>400011</v>
      </c>
      <c r="AS1726" s="68">
        <v>0</v>
      </c>
      <c r="AT1726" s="68">
        <v>8</v>
      </c>
      <c r="AU1726" s="68">
        <v>0</v>
      </c>
      <c r="AV1726" s="86">
        <v>5</v>
      </c>
      <c r="AX1726" s="1">
        <v>130</v>
      </c>
      <c r="AY1726" s="1">
        <v>130</v>
      </c>
      <c r="AZ1726" s="68">
        <v>0</v>
      </c>
      <c r="BA1726" s="68">
        <v>3</v>
      </c>
      <c r="EQ1726" s="68">
        <v>30550018</v>
      </c>
      <c r="ER1726" s="175">
        <v>1</v>
      </c>
      <c r="ES1726" s="68">
        <v>650</v>
      </c>
      <c r="ET1726" s="68">
        <v>18</v>
      </c>
      <c r="EU1726" s="68">
        <v>0</v>
      </c>
      <c r="EV1726" s="68">
        <v>150018</v>
      </c>
      <c r="EW1726" s="68" t="s">
        <v>2656</v>
      </c>
      <c r="EX1726" s="68" t="str">
        <f t="shared" si="59"/>
        <v>소형</v>
      </c>
      <c r="GE1726" s="68">
        <v>49402</v>
      </c>
      <c r="GF1726" s="68" t="s">
        <v>5225</v>
      </c>
    </row>
    <row r="1727" spans="6:188" x14ac:dyDescent="0.3">
      <c r="F1727" s="68">
        <v>91013</v>
      </c>
      <c r="G1727" s="68">
        <v>10</v>
      </c>
      <c r="H1727" s="68">
        <v>191013</v>
      </c>
      <c r="I1727" s="68">
        <v>291013</v>
      </c>
      <c r="J1727" s="68" t="s">
        <v>10436</v>
      </c>
      <c r="K1727" s="68" t="s">
        <v>12732</v>
      </c>
      <c r="L1727" s="68">
        <v>0</v>
      </c>
      <c r="M1727" s="68">
        <v>0</v>
      </c>
      <c r="N1727" s="68">
        <v>0</v>
      </c>
      <c r="O1727" s="68">
        <v>13</v>
      </c>
      <c r="P1727" s="68">
        <v>0</v>
      </c>
      <c r="Q1727" s="68">
        <v>0</v>
      </c>
      <c r="R1727" s="68">
        <v>64</v>
      </c>
      <c r="S1727" s="68">
        <v>0</v>
      </c>
      <c r="T1727" s="68">
        <v>0</v>
      </c>
      <c r="U1727" s="68">
        <v>0</v>
      </c>
      <c r="V1727" s="68">
        <v>0</v>
      </c>
      <c r="W1727" s="68">
        <v>0</v>
      </c>
      <c r="X1727" s="68">
        <v>0</v>
      </c>
      <c r="Y1727" s="68">
        <v>0</v>
      </c>
      <c r="Z1727" s="68">
        <v>0</v>
      </c>
      <c r="AA1727" s="68">
        <v>0</v>
      </c>
      <c r="AB1727" s="68">
        <v>0</v>
      </c>
      <c r="AC1727" s="68">
        <v>0</v>
      </c>
      <c r="AD1727" s="68">
        <v>0</v>
      </c>
      <c r="AE1727" s="68">
        <v>0</v>
      </c>
      <c r="AF1727" s="68">
        <v>0</v>
      </c>
      <c r="AG1727" s="68">
        <v>0</v>
      </c>
      <c r="AH1727" s="68">
        <v>0</v>
      </c>
      <c r="AI1727" s="68">
        <v>0</v>
      </c>
      <c r="AJ1727" s="68">
        <v>0</v>
      </c>
      <c r="AK1727" s="68">
        <v>0</v>
      </c>
      <c r="AL1727" s="68">
        <v>0</v>
      </c>
      <c r="AM1727" s="68">
        <v>0</v>
      </c>
      <c r="AN1727" s="68">
        <v>0</v>
      </c>
      <c r="AO1727" s="68">
        <v>0</v>
      </c>
      <c r="AP1727" s="68" t="s">
        <v>10437</v>
      </c>
      <c r="AQ1727" s="68">
        <v>1</v>
      </c>
      <c r="AR1727" s="68">
        <v>400031</v>
      </c>
      <c r="AS1727" s="68">
        <v>0</v>
      </c>
      <c r="AT1727" s="68">
        <v>0</v>
      </c>
      <c r="AU1727" s="68">
        <v>0</v>
      </c>
      <c r="AV1727" s="86">
        <v>5</v>
      </c>
      <c r="AX1727" s="1">
        <v>169</v>
      </c>
      <c r="AY1727" s="1">
        <v>169</v>
      </c>
      <c r="AZ1727" s="68">
        <v>0</v>
      </c>
      <c r="BA1727" s="68">
        <v>0</v>
      </c>
      <c r="EQ1727" s="68">
        <v>30650018</v>
      </c>
      <c r="ER1727" s="175">
        <v>1</v>
      </c>
      <c r="ES1727" s="68">
        <v>650</v>
      </c>
      <c r="ET1727" s="68">
        <v>18</v>
      </c>
      <c r="EU1727" s="68">
        <v>0</v>
      </c>
      <c r="EV1727" s="68">
        <v>150018</v>
      </c>
      <c r="EW1727" s="68" t="s">
        <v>2656</v>
      </c>
      <c r="EX1727" s="68" t="str">
        <f t="shared" si="59"/>
        <v>소형</v>
      </c>
      <c r="GE1727" s="68">
        <v>49403</v>
      </c>
      <c r="GF1727" s="68" t="s">
        <v>5226</v>
      </c>
    </row>
    <row r="1728" spans="6:188" x14ac:dyDescent="0.3">
      <c r="F1728" s="68">
        <v>91014</v>
      </c>
      <c r="G1728" s="68">
        <v>10</v>
      </c>
      <c r="H1728" s="68">
        <v>191014</v>
      </c>
      <c r="I1728" s="68">
        <v>291014</v>
      </c>
      <c r="J1728" s="68" t="s">
        <v>10438</v>
      </c>
      <c r="K1728" s="68" t="s">
        <v>12732</v>
      </c>
      <c r="L1728" s="68">
        <v>0</v>
      </c>
      <c r="M1728" s="68">
        <v>0</v>
      </c>
      <c r="N1728" s="68">
        <v>0</v>
      </c>
      <c r="O1728" s="68">
        <v>14</v>
      </c>
      <c r="P1728" s="68">
        <v>0</v>
      </c>
      <c r="Q1728" s="68">
        <v>0</v>
      </c>
      <c r="R1728" s="68">
        <v>64</v>
      </c>
      <c r="S1728" s="68">
        <v>0</v>
      </c>
      <c r="T1728" s="68">
        <v>0</v>
      </c>
      <c r="U1728" s="68">
        <v>0</v>
      </c>
      <c r="V1728" s="68">
        <v>0</v>
      </c>
      <c r="W1728" s="68">
        <v>0</v>
      </c>
      <c r="X1728" s="68">
        <v>0</v>
      </c>
      <c r="Y1728" s="68">
        <v>0</v>
      </c>
      <c r="Z1728" s="68">
        <v>0</v>
      </c>
      <c r="AA1728" s="68">
        <v>0</v>
      </c>
      <c r="AB1728" s="68">
        <v>0</v>
      </c>
      <c r="AC1728" s="68">
        <v>0</v>
      </c>
      <c r="AD1728" s="68">
        <v>0</v>
      </c>
      <c r="AE1728" s="68">
        <v>0</v>
      </c>
      <c r="AF1728" s="68">
        <v>0</v>
      </c>
      <c r="AG1728" s="68">
        <v>0</v>
      </c>
      <c r="AH1728" s="68">
        <v>0</v>
      </c>
      <c r="AI1728" s="68">
        <v>0</v>
      </c>
      <c r="AJ1728" s="68">
        <v>0</v>
      </c>
      <c r="AK1728" s="68">
        <v>0</v>
      </c>
      <c r="AL1728" s="68">
        <v>0</v>
      </c>
      <c r="AM1728" s="68">
        <v>0</v>
      </c>
      <c r="AN1728" s="68">
        <v>0</v>
      </c>
      <c r="AO1728" s="68">
        <v>0</v>
      </c>
      <c r="AP1728" s="68" t="s">
        <v>10439</v>
      </c>
      <c r="AQ1728" s="68">
        <v>1</v>
      </c>
      <c r="AR1728" s="68">
        <v>400032</v>
      </c>
      <c r="AS1728" s="68">
        <v>0</v>
      </c>
      <c r="AT1728" s="68">
        <v>0</v>
      </c>
      <c r="AU1728" s="68">
        <v>0</v>
      </c>
      <c r="AV1728" s="86">
        <v>5</v>
      </c>
      <c r="AX1728" s="1">
        <v>170</v>
      </c>
      <c r="AY1728" s="1">
        <v>170</v>
      </c>
      <c r="AZ1728" s="68">
        <v>0</v>
      </c>
      <c r="BA1728" s="68">
        <v>0</v>
      </c>
      <c r="EQ1728" s="68">
        <v>30750018</v>
      </c>
      <c r="ER1728" s="175">
        <v>1</v>
      </c>
      <c r="ES1728" s="68">
        <v>650</v>
      </c>
      <c r="ET1728" s="68">
        <v>18</v>
      </c>
      <c r="EU1728" s="68">
        <v>0</v>
      </c>
      <c r="EV1728" s="68">
        <v>150018</v>
      </c>
      <c r="EW1728" s="68" t="s">
        <v>2656</v>
      </c>
      <c r="EX1728" s="68" t="str">
        <f t="shared" si="59"/>
        <v>소형</v>
      </c>
      <c r="GE1728" s="68">
        <v>50000</v>
      </c>
      <c r="GF1728" s="68" t="s">
        <v>3719</v>
      </c>
    </row>
    <row r="1729" spans="6:188" x14ac:dyDescent="0.3">
      <c r="F1729" s="68">
        <v>92001</v>
      </c>
      <c r="G1729" s="68">
        <v>10</v>
      </c>
      <c r="H1729" s="68">
        <v>192001</v>
      </c>
      <c r="I1729" s="68">
        <v>292001</v>
      </c>
      <c r="J1729" s="68" t="s">
        <v>8763</v>
      </c>
      <c r="K1729" s="68" t="s">
        <v>8764</v>
      </c>
      <c r="L1729" s="68">
        <v>0</v>
      </c>
      <c r="M1729" s="68">
        <v>0</v>
      </c>
      <c r="N1729" s="68">
        <v>0</v>
      </c>
      <c r="O1729" s="68">
        <v>0</v>
      </c>
      <c r="P1729" s="68">
        <v>0</v>
      </c>
      <c r="Q1729" s="68">
        <v>0</v>
      </c>
      <c r="R1729" s="68">
        <v>128</v>
      </c>
      <c r="S1729" s="68">
        <v>0</v>
      </c>
      <c r="T1729" s="68">
        <v>0</v>
      </c>
      <c r="U1729" s="68">
        <v>0</v>
      </c>
      <c r="V1729" s="68">
        <v>0</v>
      </c>
      <c r="W1729" s="68">
        <v>0</v>
      </c>
      <c r="X1729" s="68">
        <v>0</v>
      </c>
      <c r="Y1729" s="68">
        <v>0</v>
      </c>
      <c r="Z1729" s="68">
        <v>0</v>
      </c>
      <c r="AA1729" s="68">
        <v>0</v>
      </c>
      <c r="AB1729" s="68">
        <v>0</v>
      </c>
      <c r="AC1729" s="68">
        <v>0</v>
      </c>
      <c r="AD1729" s="68">
        <v>0</v>
      </c>
      <c r="AE1729" s="68">
        <v>0</v>
      </c>
      <c r="AF1729" s="68">
        <v>0</v>
      </c>
      <c r="AG1729" s="68">
        <v>0</v>
      </c>
      <c r="AH1729" s="68">
        <v>0</v>
      </c>
      <c r="AI1729" s="68">
        <v>0</v>
      </c>
      <c r="AJ1729" s="68">
        <v>0</v>
      </c>
      <c r="AK1729" s="68">
        <v>0</v>
      </c>
      <c r="AL1729" s="68">
        <v>0</v>
      </c>
      <c r="AM1729" s="68">
        <v>0</v>
      </c>
      <c r="AN1729" s="68">
        <v>0</v>
      </c>
      <c r="AO1729" s="68">
        <v>0</v>
      </c>
      <c r="AP1729" s="68" t="s">
        <v>8765</v>
      </c>
      <c r="AQ1729" s="68">
        <v>1</v>
      </c>
      <c r="AR1729" s="68">
        <v>400012</v>
      </c>
      <c r="AS1729" s="68">
        <v>0</v>
      </c>
      <c r="AT1729" s="68">
        <v>8</v>
      </c>
      <c r="AU1729" s="68">
        <v>0</v>
      </c>
      <c r="AV1729" s="86">
        <v>5</v>
      </c>
      <c r="AX1729" s="1">
        <v>131</v>
      </c>
      <c r="AY1729" s="1">
        <v>131</v>
      </c>
      <c r="AZ1729" s="68">
        <v>0</v>
      </c>
      <c r="BA1729" s="68">
        <v>3</v>
      </c>
      <c r="EQ1729" s="68">
        <v>30850018</v>
      </c>
      <c r="ER1729" s="175">
        <v>1</v>
      </c>
      <c r="ES1729" s="68">
        <v>650</v>
      </c>
      <c r="ET1729" s="68">
        <v>18</v>
      </c>
      <c r="EU1729" s="68">
        <v>0</v>
      </c>
      <c r="EV1729" s="68">
        <v>150018</v>
      </c>
      <c r="EW1729" s="68" t="s">
        <v>2656</v>
      </c>
      <c r="EX1729" s="68" t="str">
        <f t="shared" si="59"/>
        <v>소형</v>
      </c>
      <c r="GE1729" s="68">
        <v>50001</v>
      </c>
      <c r="GF1729" s="68" t="s">
        <v>3722</v>
      </c>
    </row>
    <row r="1730" spans="6:188" x14ac:dyDescent="0.3">
      <c r="F1730" s="68">
        <v>92002</v>
      </c>
      <c r="G1730" s="68">
        <v>10</v>
      </c>
      <c r="H1730" s="68">
        <v>192002</v>
      </c>
      <c r="I1730" s="68">
        <v>292002</v>
      </c>
      <c r="J1730" s="68" t="s">
        <v>8766</v>
      </c>
      <c r="K1730" s="68" t="s">
        <v>8767</v>
      </c>
      <c r="L1730" s="68">
        <v>0</v>
      </c>
      <c r="M1730" s="68">
        <v>0</v>
      </c>
      <c r="N1730" s="68">
        <v>0</v>
      </c>
      <c r="O1730" s="68">
        <v>0</v>
      </c>
      <c r="P1730" s="68">
        <v>0</v>
      </c>
      <c r="Q1730" s="68">
        <v>0</v>
      </c>
      <c r="R1730" s="68">
        <v>128</v>
      </c>
      <c r="S1730" s="68">
        <v>0</v>
      </c>
      <c r="T1730" s="68">
        <v>0</v>
      </c>
      <c r="U1730" s="68">
        <v>0</v>
      </c>
      <c r="V1730" s="68">
        <v>0</v>
      </c>
      <c r="W1730" s="68">
        <v>0</v>
      </c>
      <c r="X1730" s="68">
        <v>0</v>
      </c>
      <c r="Y1730" s="68">
        <v>0</v>
      </c>
      <c r="Z1730" s="68">
        <v>0</v>
      </c>
      <c r="AA1730" s="68">
        <v>0</v>
      </c>
      <c r="AB1730" s="68">
        <v>0</v>
      </c>
      <c r="AC1730" s="68">
        <v>0</v>
      </c>
      <c r="AD1730" s="68">
        <v>0</v>
      </c>
      <c r="AE1730" s="68">
        <v>0</v>
      </c>
      <c r="AF1730" s="68">
        <v>0</v>
      </c>
      <c r="AG1730" s="68">
        <v>0</v>
      </c>
      <c r="AH1730" s="68">
        <v>0</v>
      </c>
      <c r="AI1730" s="68">
        <v>0</v>
      </c>
      <c r="AJ1730" s="68">
        <v>0</v>
      </c>
      <c r="AK1730" s="68">
        <v>0</v>
      </c>
      <c r="AL1730" s="68">
        <v>0</v>
      </c>
      <c r="AM1730" s="68">
        <v>0</v>
      </c>
      <c r="AN1730" s="68">
        <v>0</v>
      </c>
      <c r="AO1730" s="68">
        <v>0</v>
      </c>
      <c r="AP1730" s="68" t="s">
        <v>8768</v>
      </c>
      <c r="AQ1730" s="68">
        <v>1</v>
      </c>
      <c r="AR1730" s="68">
        <v>400013</v>
      </c>
      <c r="AS1730" s="68">
        <v>0</v>
      </c>
      <c r="AT1730" s="68">
        <v>8</v>
      </c>
      <c r="AU1730" s="68">
        <v>0</v>
      </c>
      <c r="AV1730" s="86">
        <v>5</v>
      </c>
      <c r="AX1730" s="1">
        <v>132</v>
      </c>
      <c r="AY1730" s="1">
        <v>132</v>
      </c>
      <c r="AZ1730" s="68">
        <v>0</v>
      </c>
      <c r="BA1730" s="68">
        <v>3</v>
      </c>
      <c r="EQ1730" s="68">
        <v>30950018</v>
      </c>
      <c r="ER1730" s="175">
        <v>1</v>
      </c>
      <c r="ES1730" s="68">
        <v>650</v>
      </c>
      <c r="ET1730" s="68">
        <v>18</v>
      </c>
      <c r="EU1730" s="68">
        <v>0</v>
      </c>
      <c r="EV1730" s="68">
        <v>150018</v>
      </c>
      <c r="EW1730" s="68" t="s">
        <v>2656</v>
      </c>
      <c r="EX1730" s="68" t="str">
        <f t="shared" si="59"/>
        <v>소형</v>
      </c>
      <c r="GE1730" s="68">
        <v>50002</v>
      </c>
      <c r="GF1730" s="68" t="s">
        <v>3725</v>
      </c>
    </row>
    <row r="1731" spans="6:188" x14ac:dyDescent="0.3">
      <c r="F1731" s="68">
        <v>92003</v>
      </c>
      <c r="G1731" s="68">
        <v>10</v>
      </c>
      <c r="H1731" s="68">
        <v>192003</v>
      </c>
      <c r="I1731" s="68">
        <v>292003</v>
      </c>
      <c r="J1731" s="68" t="s">
        <v>8769</v>
      </c>
      <c r="K1731" s="68" t="s">
        <v>8770</v>
      </c>
      <c r="L1731" s="68">
        <v>0</v>
      </c>
      <c r="M1731" s="68">
        <v>0</v>
      </c>
      <c r="N1731" s="68">
        <v>0</v>
      </c>
      <c r="O1731" s="68">
        <v>0</v>
      </c>
      <c r="P1731" s="68">
        <v>0</v>
      </c>
      <c r="Q1731" s="68">
        <v>0</v>
      </c>
      <c r="R1731" s="68">
        <v>128</v>
      </c>
      <c r="S1731" s="68">
        <v>0</v>
      </c>
      <c r="T1731" s="68">
        <v>0</v>
      </c>
      <c r="U1731" s="68">
        <v>0</v>
      </c>
      <c r="V1731" s="68">
        <v>0</v>
      </c>
      <c r="W1731" s="68">
        <v>0</v>
      </c>
      <c r="X1731" s="68">
        <v>0</v>
      </c>
      <c r="Y1731" s="68">
        <v>0</v>
      </c>
      <c r="Z1731" s="68">
        <v>0</v>
      </c>
      <c r="AA1731" s="68">
        <v>0</v>
      </c>
      <c r="AB1731" s="68">
        <v>0</v>
      </c>
      <c r="AC1731" s="68">
        <v>0</v>
      </c>
      <c r="AD1731" s="68">
        <v>0</v>
      </c>
      <c r="AE1731" s="68">
        <v>0</v>
      </c>
      <c r="AF1731" s="68">
        <v>0</v>
      </c>
      <c r="AG1731" s="68">
        <v>0</v>
      </c>
      <c r="AH1731" s="68">
        <v>0</v>
      </c>
      <c r="AI1731" s="68">
        <v>0</v>
      </c>
      <c r="AJ1731" s="68">
        <v>0</v>
      </c>
      <c r="AK1731" s="68">
        <v>0</v>
      </c>
      <c r="AL1731" s="68">
        <v>0</v>
      </c>
      <c r="AM1731" s="68">
        <v>0</v>
      </c>
      <c r="AN1731" s="68">
        <v>0</v>
      </c>
      <c r="AO1731" s="68">
        <v>0</v>
      </c>
      <c r="AP1731" s="68" t="s">
        <v>8771</v>
      </c>
      <c r="AQ1731" s="68">
        <v>1</v>
      </c>
      <c r="AR1731" s="68">
        <v>400014</v>
      </c>
      <c r="AS1731" s="68">
        <v>0</v>
      </c>
      <c r="AT1731" s="68">
        <v>8</v>
      </c>
      <c r="AU1731" s="68">
        <v>0</v>
      </c>
      <c r="AV1731" s="86">
        <v>5</v>
      </c>
      <c r="AX1731" s="1">
        <v>133</v>
      </c>
      <c r="AY1731" s="1">
        <v>133</v>
      </c>
      <c r="AZ1731" s="68">
        <v>0</v>
      </c>
      <c r="BA1731" s="68">
        <v>3</v>
      </c>
      <c r="EQ1731" s="68">
        <v>31050018</v>
      </c>
      <c r="ER1731" s="175">
        <v>1</v>
      </c>
      <c r="ES1731" s="68">
        <v>650</v>
      </c>
      <c r="ET1731" s="68">
        <v>18</v>
      </c>
      <c r="EU1731" s="68">
        <v>0</v>
      </c>
      <c r="EV1731" s="68">
        <v>150018</v>
      </c>
      <c r="EW1731" s="68" t="s">
        <v>2656</v>
      </c>
      <c r="EX1731" s="68" t="str">
        <f t="shared" ref="EX1731:EX1794" si="60">IF(ER1731=1,"소형",IF(ER1731=2,"중형","대형"))</f>
        <v>소형</v>
      </c>
      <c r="GE1731" s="68">
        <v>50003</v>
      </c>
      <c r="GF1731" s="68" t="s">
        <v>3728</v>
      </c>
    </row>
    <row r="1732" spans="6:188" x14ac:dyDescent="0.3">
      <c r="F1732" s="68">
        <v>92004</v>
      </c>
      <c r="G1732" s="68">
        <v>10</v>
      </c>
      <c r="H1732" s="68">
        <v>192004</v>
      </c>
      <c r="I1732" s="68">
        <v>292004</v>
      </c>
      <c r="J1732" s="68" t="s">
        <v>8772</v>
      </c>
      <c r="K1732" s="68" t="s">
        <v>8773</v>
      </c>
      <c r="L1732" s="68">
        <v>0</v>
      </c>
      <c r="M1732" s="68">
        <v>0</v>
      </c>
      <c r="N1732" s="68">
        <v>0</v>
      </c>
      <c r="O1732" s="68">
        <v>0</v>
      </c>
      <c r="P1732" s="68">
        <v>0</v>
      </c>
      <c r="Q1732" s="68">
        <v>0</v>
      </c>
      <c r="R1732" s="68">
        <v>128</v>
      </c>
      <c r="S1732" s="68">
        <v>0</v>
      </c>
      <c r="T1732" s="68">
        <v>0</v>
      </c>
      <c r="U1732" s="68">
        <v>0</v>
      </c>
      <c r="V1732" s="68">
        <v>0</v>
      </c>
      <c r="W1732" s="68">
        <v>0</v>
      </c>
      <c r="X1732" s="68">
        <v>0</v>
      </c>
      <c r="Y1732" s="68">
        <v>0</v>
      </c>
      <c r="Z1732" s="68">
        <v>0</v>
      </c>
      <c r="AA1732" s="68">
        <v>0</v>
      </c>
      <c r="AB1732" s="68">
        <v>0</v>
      </c>
      <c r="AC1732" s="68">
        <v>0</v>
      </c>
      <c r="AD1732" s="68">
        <v>0</v>
      </c>
      <c r="AE1732" s="68">
        <v>0</v>
      </c>
      <c r="AF1732" s="68">
        <v>0</v>
      </c>
      <c r="AG1732" s="68">
        <v>0</v>
      </c>
      <c r="AH1732" s="68">
        <v>0</v>
      </c>
      <c r="AI1732" s="68">
        <v>0</v>
      </c>
      <c r="AJ1732" s="68">
        <v>0</v>
      </c>
      <c r="AK1732" s="68">
        <v>0</v>
      </c>
      <c r="AL1732" s="68">
        <v>0</v>
      </c>
      <c r="AM1732" s="68">
        <v>0</v>
      </c>
      <c r="AN1732" s="68">
        <v>0</v>
      </c>
      <c r="AO1732" s="68">
        <v>0</v>
      </c>
      <c r="AP1732" s="68" t="s">
        <v>8774</v>
      </c>
      <c r="AQ1732" s="68">
        <v>1</v>
      </c>
      <c r="AR1732" s="68">
        <v>400015</v>
      </c>
      <c r="AS1732" s="68">
        <v>0</v>
      </c>
      <c r="AT1732" s="68">
        <v>8</v>
      </c>
      <c r="AU1732" s="68">
        <v>0</v>
      </c>
      <c r="AV1732" s="86">
        <v>5</v>
      </c>
      <c r="AX1732" s="1">
        <v>134</v>
      </c>
      <c r="AY1732" s="1">
        <v>134</v>
      </c>
      <c r="AZ1732" s="68">
        <v>0</v>
      </c>
      <c r="BA1732" s="68">
        <v>3</v>
      </c>
      <c r="EQ1732" s="68">
        <v>31150018</v>
      </c>
      <c r="ER1732" s="175">
        <v>1</v>
      </c>
      <c r="ES1732" s="68">
        <v>650</v>
      </c>
      <c r="ET1732" s="68">
        <v>18</v>
      </c>
      <c r="EU1732" s="68">
        <v>0</v>
      </c>
      <c r="EV1732" s="68">
        <v>150018</v>
      </c>
      <c r="EW1732" s="68" t="s">
        <v>2656</v>
      </c>
      <c r="EX1732" s="68" t="str">
        <f t="shared" si="60"/>
        <v>소형</v>
      </c>
      <c r="GE1732" s="68">
        <v>50004</v>
      </c>
      <c r="GF1732" s="68" t="s">
        <v>3731</v>
      </c>
    </row>
    <row r="1733" spans="6:188" x14ac:dyDescent="0.3">
      <c r="F1733" s="68">
        <v>92005</v>
      </c>
      <c r="G1733" s="68">
        <v>10</v>
      </c>
      <c r="H1733" s="68">
        <v>192005</v>
      </c>
      <c r="I1733" s="68">
        <v>292005</v>
      </c>
      <c r="J1733" s="68" t="s">
        <v>8775</v>
      </c>
      <c r="K1733" s="68" t="s">
        <v>8776</v>
      </c>
      <c r="L1733" s="68">
        <v>0</v>
      </c>
      <c r="M1733" s="68">
        <v>0</v>
      </c>
      <c r="N1733" s="68">
        <v>0</v>
      </c>
      <c r="O1733" s="68">
        <v>0</v>
      </c>
      <c r="P1733" s="68">
        <v>0</v>
      </c>
      <c r="Q1733" s="68">
        <v>0</v>
      </c>
      <c r="R1733" s="68">
        <v>128</v>
      </c>
      <c r="S1733" s="68">
        <v>0</v>
      </c>
      <c r="T1733" s="68">
        <v>0</v>
      </c>
      <c r="U1733" s="68">
        <v>0</v>
      </c>
      <c r="V1733" s="68">
        <v>0</v>
      </c>
      <c r="W1733" s="68">
        <v>0</v>
      </c>
      <c r="X1733" s="68">
        <v>0</v>
      </c>
      <c r="Y1733" s="68">
        <v>0</v>
      </c>
      <c r="Z1733" s="68">
        <v>0</v>
      </c>
      <c r="AA1733" s="68">
        <v>0</v>
      </c>
      <c r="AB1733" s="68">
        <v>0</v>
      </c>
      <c r="AC1733" s="68">
        <v>0</v>
      </c>
      <c r="AD1733" s="68">
        <v>0</v>
      </c>
      <c r="AE1733" s="68">
        <v>0</v>
      </c>
      <c r="AF1733" s="68">
        <v>0</v>
      </c>
      <c r="AG1733" s="68">
        <v>0</v>
      </c>
      <c r="AH1733" s="68">
        <v>0</v>
      </c>
      <c r="AI1733" s="68">
        <v>0</v>
      </c>
      <c r="AJ1733" s="68">
        <v>0</v>
      </c>
      <c r="AK1733" s="68">
        <v>0</v>
      </c>
      <c r="AL1733" s="68">
        <v>0</v>
      </c>
      <c r="AM1733" s="68">
        <v>0</v>
      </c>
      <c r="AN1733" s="68">
        <v>0</v>
      </c>
      <c r="AO1733" s="68">
        <v>0</v>
      </c>
      <c r="AP1733" s="68" t="s">
        <v>8777</v>
      </c>
      <c r="AQ1733" s="68">
        <v>1</v>
      </c>
      <c r="AR1733" s="68">
        <v>400016</v>
      </c>
      <c r="AS1733" s="68">
        <v>0</v>
      </c>
      <c r="AT1733" s="68">
        <v>8</v>
      </c>
      <c r="AU1733" s="68">
        <v>0</v>
      </c>
      <c r="AV1733" s="86">
        <v>5</v>
      </c>
      <c r="AX1733" s="1">
        <v>135</v>
      </c>
      <c r="AY1733" s="1">
        <v>135</v>
      </c>
      <c r="AZ1733" s="68">
        <v>0</v>
      </c>
      <c r="BA1733" s="68">
        <v>3</v>
      </c>
      <c r="EQ1733" s="68">
        <v>31250018</v>
      </c>
      <c r="ER1733" s="175">
        <v>1</v>
      </c>
      <c r="ES1733" s="68">
        <v>650</v>
      </c>
      <c r="ET1733" s="68">
        <v>18</v>
      </c>
      <c r="EU1733" s="68">
        <v>0</v>
      </c>
      <c r="EV1733" s="68">
        <v>150018</v>
      </c>
      <c r="EW1733" s="68" t="s">
        <v>2656</v>
      </c>
      <c r="EX1733" s="68" t="str">
        <f t="shared" si="60"/>
        <v>소형</v>
      </c>
      <c r="GE1733" s="68">
        <v>50005</v>
      </c>
      <c r="GF1733" s="68" t="s">
        <v>3734</v>
      </c>
    </row>
    <row r="1734" spans="6:188" x14ac:dyDescent="0.3">
      <c r="F1734" s="68">
        <v>92006</v>
      </c>
      <c r="G1734" s="68">
        <v>10</v>
      </c>
      <c r="H1734" s="68">
        <v>192006</v>
      </c>
      <c r="I1734" s="68">
        <v>292006</v>
      </c>
      <c r="J1734" s="68" t="s">
        <v>8778</v>
      </c>
      <c r="K1734" s="68" t="s">
        <v>8779</v>
      </c>
      <c r="L1734" s="68">
        <v>0</v>
      </c>
      <c r="M1734" s="68">
        <v>0</v>
      </c>
      <c r="N1734" s="68">
        <v>0</v>
      </c>
      <c r="O1734" s="68">
        <v>0</v>
      </c>
      <c r="P1734" s="68">
        <v>0</v>
      </c>
      <c r="Q1734" s="68">
        <v>0</v>
      </c>
      <c r="R1734" s="68">
        <v>128</v>
      </c>
      <c r="S1734" s="68">
        <v>0</v>
      </c>
      <c r="T1734" s="68">
        <v>0</v>
      </c>
      <c r="U1734" s="68">
        <v>0</v>
      </c>
      <c r="V1734" s="68">
        <v>0</v>
      </c>
      <c r="W1734" s="68">
        <v>0</v>
      </c>
      <c r="X1734" s="68">
        <v>0</v>
      </c>
      <c r="Y1734" s="68">
        <v>0</v>
      </c>
      <c r="Z1734" s="68">
        <v>0</v>
      </c>
      <c r="AA1734" s="68">
        <v>0</v>
      </c>
      <c r="AB1734" s="68">
        <v>0</v>
      </c>
      <c r="AC1734" s="68">
        <v>0</v>
      </c>
      <c r="AD1734" s="68">
        <v>0</v>
      </c>
      <c r="AE1734" s="68">
        <v>0</v>
      </c>
      <c r="AF1734" s="68">
        <v>0</v>
      </c>
      <c r="AG1734" s="68">
        <v>0</v>
      </c>
      <c r="AH1734" s="68">
        <v>0</v>
      </c>
      <c r="AI1734" s="68">
        <v>0</v>
      </c>
      <c r="AJ1734" s="68">
        <v>0</v>
      </c>
      <c r="AK1734" s="68">
        <v>0</v>
      </c>
      <c r="AL1734" s="68">
        <v>0</v>
      </c>
      <c r="AM1734" s="68">
        <v>0</v>
      </c>
      <c r="AN1734" s="68">
        <v>0</v>
      </c>
      <c r="AO1734" s="68">
        <v>0</v>
      </c>
      <c r="AP1734" s="68" t="s">
        <v>8780</v>
      </c>
      <c r="AQ1734" s="68">
        <v>1</v>
      </c>
      <c r="AR1734" s="68">
        <v>400017</v>
      </c>
      <c r="AS1734" s="68">
        <v>0</v>
      </c>
      <c r="AT1734" s="68">
        <v>8</v>
      </c>
      <c r="AU1734" s="68">
        <v>0</v>
      </c>
      <c r="AV1734" s="86">
        <v>5</v>
      </c>
      <c r="AX1734" s="1">
        <v>136</v>
      </c>
      <c r="AY1734" s="1">
        <v>136</v>
      </c>
      <c r="AZ1734" s="68">
        <v>0</v>
      </c>
      <c r="BA1734" s="68">
        <v>3</v>
      </c>
      <c r="EQ1734" s="68">
        <v>10150019</v>
      </c>
      <c r="ER1734" s="175">
        <v>2</v>
      </c>
      <c r="ES1734" s="68">
        <v>650</v>
      </c>
      <c r="ET1734" s="68">
        <v>19</v>
      </c>
      <c r="EU1734" s="68">
        <v>0</v>
      </c>
      <c r="EV1734" s="68">
        <v>150019</v>
      </c>
      <c r="EW1734" s="68" t="s">
        <v>2657</v>
      </c>
      <c r="EX1734" s="68" t="str">
        <f t="shared" si="60"/>
        <v>중형</v>
      </c>
      <c r="GE1734" s="68">
        <v>50006</v>
      </c>
      <c r="GF1734" s="68" t="s">
        <v>3737</v>
      </c>
    </row>
    <row r="1735" spans="6:188" x14ac:dyDescent="0.3">
      <c r="F1735" s="68">
        <v>92007</v>
      </c>
      <c r="G1735" s="68">
        <v>10</v>
      </c>
      <c r="H1735" s="68">
        <v>192007</v>
      </c>
      <c r="I1735" s="68">
        <v>292007</v>
      </c>
      <c r="J1735" s="68" t="s">
        <v>8781</v>
      </c>
      <c r="K1735" s="68" t="s">
        <v>8782</v>
      </c>
      <c r="L1735" s="68">
        <v>0</v>
      </c>
      <c r="M1735" s="68">
        <v>0</v>
      </c>
      <c r="N1735" s="68">
        <v>0</v>
      </c>
      <c r="O1735" s="68">
        <v>0</v>
      </c>
      <c r="P1735" s="68">
        <v>0</v>
      </c>
      <c r="Q1735" s="68">
        <v>0</v>
      </c>
      <c r="R1735" s="68">
        <v>128</v>
      </c>
      <c r="S1735" s="68">
        <v>0</v>
      </c>
      <c r="T1735" s="68">
        <v>0</v>
      </c>
      <c r="U1735" s="68">
        <v>0</v>
      </c>
      <c r="V1735" s="68">
        <v>0</v>
      </c>
      <c r="W1735" s="68">
        <v>0</v>
      </c>
      <c r="X1735" s="68">
        <v>0</v>
      </c>
      <c r="Y1735" s="68">
        <v>0</v>
      </c>
      <c r="Z1735" s="68">
        <v>0</v>
      </c>
      <c r="AA1735" s="68">
        <v>0</v>
      </c>
      <c r="AB1735" s="68">
        <v>0</v>
      </c>
      <c r="AC1735" s="68">
        <v>0</v>
      </c>
      <c r="AD1735" s="68">
        <v>0</v>
      </c>
      <c r="AE1735" s="68">
        <v>0</v>
      </c>
      <c r="AF1735" s="68">
        <v>0</v>
      </c>
      <c r="AG1735" s="68">
        <v>0</v>
      </c>
      <c r="AH1735" s="68">
        <v>0</v>
      </c>
      <c r="AI1735" s="68">
        <v>0</v>
      </c>
      <c r="AJ1735" s="68">
        <v>0</v>
      </c>
      <c r="AK1735" s="68">
        <v>0</v>
      </c>
      <c r="AL1735" s="68">
        <v>0</v>
      </c>
      <c r="AM1735" s="68">
        <v>0</v>
      </c>
      <c r="AN1735" s="68">
        <v>0</v>
      </c>
      <c r="AO1735" s="68">
        <v>0</v>
      </c>
      <c r="AP1735" s="68" t="s">
        <v>8783</v>
      </c>
      <c r="AQ1735" s="68">
        <v>1</v>
      </c>
      <c r="AR1735" s="68">
        <v>400018</v>
      </c>
      <c r="AS1735" s="68">
        <v>0</v>
      </c>
      <c r="AT1735" s="68">
        <v>8</v>
      </c>
      <c r="AU1735" s="68">
        <v>0</v>
      </c>
      <c r="AV1735" s="86">
        <v>5</v>
      </c>
      <c r="AX1735" s="1">
        <v>137</v>
      </c>
      <c r="AY1735" s="1">
        <v>137</v>
      </c>
      <c r="AZ1735" s="68">
        <v>0</v>
      </c>
      <c r="BA1735" s="68">
        <v>3</v>
      </c>
      <c r="EQ1735" s="68">
        <v>10250019</v>
      </c>
      <c r="ER1735" s="175">
        <v>2</v>
      </c>
      <c r="ES1735" s="68">
        <v>650</v>
      </c>
      <c r="ET1735" s="68">
        <v>19</v>
      </c>
      <c r="EU1735" s="68">
        <v>0</v>
      </c>
      <c r="EV1735" s="68">
        <v>150019</v>
      </c>
      <c r="EW1735" s="68" t="s">
        <v>2657</v>
      </c>
      <c r="EX1735" s="68" t="str">
        <f t="shared" si="60"/>
        <v>중형</v>
      </c>
      <c r="GE1735" s="68">
        <v>50007</v>
      </c>
      <c r="GF1735" s="68" t="s">
        <v>3740</v>
      </c>
    </row>
    <row r="1736" spans="6:188" x14ac:dyDescent="0.3">
      <c r="F1736" s="68">
        <v>92008</v>
      </c>
      <c r="G1736" s="68">
        <v>10</v>
      </c>
      <c r="H1736" s="68">
        <v>192008</v>
      </c>
      <c r="I1736" s="68">
        <v>292008</v>
      </c>
      <c r="J1736" s="68" t="s">
        <v>8784</v>
      </c>
      <c r="K1736" s="68" t="s">
        <v>8785</v>
      </c>
      <c r="L1736" s="68">
        <v>0</v>
      </c>
      <c r="M1736" s="68">
        <v>0</v>
      </c>
      <c r="N1736" s="68">
        <v>0</v>
      </c>
      <c r="O1736" s="68">
        <v>0</v>
      </c>
      <c r="P1736" s="68">
        <v>0</v>
      </c>
      <c r="Q1736" s="68">
        <v>0</v>
      </c>
      <c r="R1736" s="68">
        <v>128</v>
      </c>
      <c r="S1736" s="68">
        <v>0</v>
      </c>
      <c r="T1736" s="68">
        <v>0</v>
      </c>
      <c r="U1736" s="68">
        <v>0</v>
      </c>
      <c r="V1736" s="68">
        <v>0</v>
      </c>
      <c r="W1736" s="68">
        <v>0</v>
      </c>
      <c r="X1736" s="68">
        <v>0</v>
      </c>
      <c r="Y1736" s="68">
        <v>0</v>
      </c>
      <c r="Z1736" s="68">
        <v>0</v>
      </c>
      <c r="AA1736" s="68">
        <v>0</v>
      </c>
      <c r="AB1736" s="68">
        <v>0</v>
      </c>
      <c r="AC1736" s="68">
        <v>0</v>
      </c>
      <c r="AD1736" s="68">
        <v>0</v>
      </c>
      <c r="AE1736" s="68">
        <v>0</v>
      </c>
      <c r="AF1736" s="68">
        <v>0</v>
      </c>
      <c r="AG1736" s="68">
        <v>0</v>
      </c>
      <c r="AH1736" s="68">
        <v>0</v>
      </c>
      <c r="AI1736" s="68">
        <v>0</v>
      </c>
      <c r="AJ1736" s="68">
        <v>0</v>
      </c>
      <c r="AK1736" s="68">
        <v>0</v>
      </c>
      <c r="AL1736" s="68">
        <v>0</v>
      </c>
      <c r="AM1736" s="68">
        <v>0</v>
      </c>
      <c r="AN1736" s="68">
        <v>0</v>
      </c>
      <c r="AO1736" s="68">
        <v>0</v>
      </c>
      <c r="AP1736" s="68" t="s">
        <v>8786</v>
      </c>
      <c r="AQ1736" s="68">
        <v>1</v>
      </c>
      <c r="AR1736" s="68">
        <v>400019</v>
      </c>
      <c r="AS1736" s="68">
        <v>0</v>
      </c>
      <c r="AT1736" s="68">
        <v>8</v>
      </c>
      <c r="AU1736" s="68">
        <v>0</v>
      </c>
      <c r="AV1736" s="86">
        <v>5</v>
      </c>
      <c r="AX1736" s="1">
        <v>138</v>
      </c>
      <c r="AY1736" s="1">
        <v>138</v>
      </c>
      <c r="AZ1736" s="68">
        <v>0</v>
      </c>
      <c r="BA1736" s="68">
        <v>3</v>
      </c>
      <c r="EQ1736" s="68">
        <v>10350019</v>
      </c>
      <c r="ER1736" s="175">
        <v>2</v>
      </c>
      <c r="ES1736" s="68">
        <v>650</v>
      </c>
      <c r="ET1736" s="68">
        <v>19</v>
      </c>
      <c r="EU1736" s="68">
        <v>0</v>
      </c>
      <c r="EV1736" s="68">
        <v>150019</v>
      </c>
      <c r="EW1736" s="68" t="s">
        <v>2657</v>
      </c>
      <c r="EX1736" s="68" t="str">
        <f t="shared" si="60"/>
        <v>중형</v>
      </c>
      <c r="GE1736" s="68">
        <v>50008</v>
      </c>
      <c r="GF1736" s="68" t="s">
        <v>5227</v>
      </c>
    </row>
    <row r="1737" spans="6:188" x14ac:dyDescent="0.3">
      <c r="F1737" s="68">
        <v>92009</v>
      </c>
      <c r="G1737" s="68">
        <v>10</v>
      </c>
      <c r="H1737" s="68">
        <v>192009</v>
      </c>
      <c r="I1737" s="68">
        <v>292009</v>
      </c>
      <c r="J1737" s="68" t="s">
        <v>8787</v>
      </c>
      <c r="K1737" s="68" t="s">
        <v>8788</v>
      </c>
      <c r="L1737" s="68">
        <v>0</v>
      </c>
      <c r="M1737" s="68">
        <v>0</v>
      </c>
      <c r="N1737" s="68">
        <v>0</v>
      </c>
      <c r="O1737" s="68">
        <v>0</v>
      </c>
      <c r="P1737" s="68">
        <v>0</v>
      </c>
      <c r="Q1737" s="68">
        <v>0</v>
      </c>
      <c r="R1737" s="68">
        <v>128</v>
      </c>
      <c r="S1737" s="68">
        <v>0</v>
      </c>
      <c r="T1737" s="68">
        <v>0</v>
      </c>
      <c r="U1737" s="68">
        <v>0</v>
      </c>
      <c r="V1737" s="68">
        <v>0</v>
      </c>
      <c r="W1737" s="68">
        <v>0</v>
      </c>
      <c r="X1737" s="68">
        <v>0</v>
      </c>
      <c r="Y1737" s="68">
        <v>0</v>
      </c>
      <c r="Z1737" s="68">
        <v>0</v>
      </c>
      <c r="AA1737" s="68">
        <v>0</v>
      </c>
      <c r="AB1737" s="68">
        <v>0</v>
      </c>
      <c r="AC1737" s="68">
        <v>0</v>
      </c>
      <c r="AD1737" s="68">
        <v>0</v>
      </c>
      <c r="AE1737" s="68">
        <v>0</v>
      </c>
      <c r="AF1737" s="68">
        <v>0</v>
      </c>
      <c r="AG1737" s="68">
        <v>0</v>
      </c>
      <c r="AH1737" s="68">
        <v>0</v>
      </c>
      <c r="AI1737" s="68">
        <v>0</v>
      </c>
      <c r="AJ1737" s="68">
        <v>0</v>
      </c>
      <c r="AK1737" s="68">
        <v>0</v>
      </c>
      <c r="AL1737" s="68">
        <v>0</v>
      </c>
      <c r="AM1737" s="68">
        <v>0</v>
      </c>
      <c r="AN1737" s="68">
        <v>0</v>
      </c>
      <c r="AO1737" s="68">
        <v>0</v>
      </c>
      <c r="AP1737" s="68" t="s">
        <v>8789</v>
      </c>
      <c r="AQ1737" s="68">
        <v>1</v>
      </c>
      <c r="AR1737" s="68">
        <v>400020</v>
      </c>
      <c r="AS1737" s="68">
        <v>0</v>
      </c>
      <c r="AT1737" s="68">
        <v>8</v>
      </c>
      <c r="AU1737" s="68">
        <v>0</v>
      </c>
      <c r="AV1737" s="86">
        <v>5</v>
      </c>
      <c r="AX1737" s="1">
        <v>139</v>
      </c>
      <c r="AY1737" s="1">
        <v>139</v>
      </c>
      <c r="AZ1737" s="68">
        <v>0</v>
      </c>
      <c r="BA1737" s="68">
        <v>3</v>
      </c>
      <c r="EQ1737" s="68">
        <v>10450019</v>
      </c>
      <c r="ER1737" s="175">
        <v>2</v>
      </c>
      <c r="ES1737" s="68">
        <v>650</v>
      </c>
      <c r="ET1737" s="68">
        <v>19</v>
      </c>
      <c r="EU1737" s="68">
        <v>0</v>
      </c>
      <c r="EV1737" s="68">
        <v>150019</v>
      </c>
      <c r="EW1737" s="68" t="s">
        <v>2657</v>
      </c>
      <c r="EX1737" s="68" t="str">
        <f t="shared" si="60"/>
        <v>중형</v>
      </c>
      <c r="GE1737" s="68">
        <v>50009</v>
      </c>
      <c r="GF1737" s="68" t="s">
        <v>3743</v>
      </c>
    </row>
    <row r="1738" spans="6:188" x14ac:dyDescent="0.3">
      <c r="F1738" s="68">
        <v>92010</v>
      </c>
      <c r="G1738" s="68">
        <v>10</v>
      </c>
      <c r="H1738" s="68">
        <v>192010</v>
      </c>
      <c r="I1738" s="68">
        <v>292010</v>
      </c>
      <c r="J1738" s="68" t="s">
        <v>8790</v>
      </c>
      <c r="K1738" s="68" t="s">
        <v>8791</v>
      </c>
      <c r="L1738" s="68">
        <v>0</v>
      </c>
      <c r="M1738" s="68">
        <v>0</v>
      </c>
      <c r="N1738" s="68">
        <v>0</v>
      </c>
      <c r="O1738" s="68">
        <v>0</v>
      </c>
      <c r="P1738" s="68">
        <v>0</v>
      </c>
      <c r="Q1738" s="68">
        <v>0</v>
      </c>
      <c r="R1738" s="68">
        <v>128</v>
      </c>
      <c r="S1738" s="68">
        <v>0</v>
      </c>
      <c r="T1738" s="68">
        <v>0</v>
      </c>
      <c r="U1738" s="68">
        <v>0</v>
      </c>
      <c r="V1738" s="68">
        <v>0</v>
      </c>
      <c r="W1738" s="68">
        <v>0</v>
      </c>
      <c r="X1738" s="68">
        <v>0</v>
      </c>
      <c r="Y1738" s="68">
        <v>0</v>
      </c>
      <c r="Z1738" s="68">
        <v>0</v>
      </c>
      <c r="AA1738" s="68">
        <v>0</v>
      </c>
      <c r="AB1738" s="68">
        <v>0</v>
      </c>
      <c r="AC1738" s="68">
        <v>0</v>
      </c>
      <c r="AD1738" s="68">
        <v>0</v>
      </c>
      <c r="AE1738" s="68">
        <v>0</v>
      </c>
      <c r="AF1738" s="68">
        <v>0</v>
      </c>
      <c r="AG1738" s="68">
        <v>0</v>
      </c>
      <c r="AH1738" s="68">
        <v>0</v>
      </c>
      <c r="AI1738" s="68">
        <v>0</v>
      </c>
      <c r="AJ1738" s="68">
        <v>0</v>
      </c>
      <c r="AK1738" s="68">
        <v>0</v>
      </c>
      <c r="AL1738" s="68">
        <v>0</v>
      </c>
      <c r="AM1738" s="68">
        <v>0</v>
      </c>
      <c r="AN1738" s="68">
        <v>0</v>
      </c>
      <c r="AO1738" s="68">
        <v>0</v>
      </c>
      <c r="AP1738" s="68" t="s">
        <v>8792</v>
      </c>
      <c r="AQ1738" s="68">
        <v>1</v>
      </c>
      <c r="AR1738" s="68">
        <v>400021</v>
      </c>
      <c r="AS1738" s="68">
        <v>0</v>
      </c>
      <c r="AT1738" s="68">
        <v>8</v>
      </c>
      <c r="AU1738" s="68">
        <v>0</v>
      </c>
      <c r="AV1738" s="86">
        <v>5</v>
      </c>
      <c r="AX1738" s="1">
        <v>140</v>
      </c>
      <c r="AY1738" s="1">
        <v>140</v>
      </c>
      <c r="AZ1738" s="68">
        <v>0</v>
      </c>
      <c r="BA1738" s="68">
        <v>3</v>
      </c>
      <c r="EQ1738" s="68">
        <v>10550019</v>
      </c>
      <c r="ER1738" s="175">
        <v>2</v>
      </c>
      <c r="ES1738" s="68">
        <v>650</v>
      </c>
      <c r="ET1738" s="68">
        <v>19</v>
      </c>
      <c r="EU1738" s="68">
        <v>0</v>
      </c>
      <c r="EV1738" s="68">
        <v>150019</v>
      </c>
      <c r="EW1738" s="68" t="s">
        <v>2657</v>
      </c>
      <c r="EX1738" s="68" t="str">
        <f t="shared" si="60"/>
        <v>중형</v>
      </c>
      <c r="GE1738" s="68">
        <v>50100</v>
      </c>
      <c r="GF1738" s="68" t="s">
        <v>5228</v>
      </c>
    </row>
    <row r="1739" spans="6:188" x14ac:dyDescent="0.3">
      <c r="F1739" s="68">
        <v>92011</v>
      </c>
      <c r="G1739" s="68">
        <v>10</v>
      </c>
      <c r="H1739" s="68">
        <v>192011</v>
      </c>
      <c r="I1739" s="68">
        <v>292011</v>
      </c>
      <c r="J1739" s="68" t="s">
        <v>8793</v>
      </c>
      <c r="K1739" s="68" t="s">
        <v>8794</v>
      </c>
      <c r="L1739" s="68">
        <v>0</v>
      </c>
      <c r="M1739" s="68">
        <v>0</v>
      </c>
      <c r="N1739" s="68">
        <v>0</v>
      </c>
      <c r="O1739" s="68">
        <v>0</v>
      </c>
      <c r="P1739" s="68">
        <v>0</v>
      </c>
      <c r="Q1739" s="68">
        <v>0</v>
      </c>
      <c r="R1739" s="68">
        <v>128</v>
      </c>
      <c r="S1739" s="68">
        <v>0</v>
      </c>
      <c r="T1739" s="68">
        <v>0</v>
      </c>
      <c r="U1739" s="68">
        <v>0</v>
      </c>
      <c r="V1739" s="68">
        <v>0</v>
      </c>
      <c r="W1739" s="68">
        <v>0</v>
      </c>
      <c r="X1739" s="68">
        <v>0</v>
      </c>
      <c r="Y1739" s="68">
        <v>0</v>
      </c>
      <c r="Z1739" s="68">
        <v>0</v>
      </c>
      <c r="AA1739" s="68">
        <v>0</v>
      </c>
      <c r="AB1739" s="68">
        <v>0</v>
      </c>
      <c r="AC1739" s="68">
        <v>0</v>
      </c>
      <c r="AD1739" s="68">
        <v>0</v>
      </c>
      <c r="AE1739" s="68">
        <v>0</v>
      </c>
      <c r="AF1739" s="68">
        <v>0</v>
      </c>
      <c r="AG1739" s="68">
        <v>0</v>
      </c>
      <c r="AH1739" s="68">
        <v>0</v>
      </c>
      <c r="AI1739" s="68">
        <v>0</v>
      </c>
      <c r="AJ1739" s="68">
        <v>0</v>
      </c>
      <c r="AK1739" s="68">
        <v>0</v>
      </c>
      <c r="AL1739" s="68">
        <v>0</v>
      </c>
      <c r="AM1739" s="68">
        <v>0</v>
      </c>
      <c r="AN1739" s="68">
        <v>0</v>
      </c>
      <c r="AO1739" s="68">
        <v>0</v>
      </c>
      <c r="AP1739" s="68" t="s">
        <v>8795</v>
      </c>
      <c r="AQ1739" s="68">
        <v>1</v>
      </c>
      <c r="AR1739" s="68">
        <v>400022</v>
      </c>
      <c r="AS1739" s="68">
        <v>0</v>
      </c>
      <c r="AT1739" s="68">
        <v>8</v>
      </c>
      <c r="AU1739" s="68">
        <v>0</v>
      </c>
      <c r="AV1739" s="86">
        <v>5</v>
      </c>
      <c r="AX1739" s="1">
        <v>141</v>
      </c>
      <c r="AY1739" s="1">
        <v>141</v>
      </c>
      <c r="AZ1739" s="68">
        <v>0</v>
      </c>
      <c r="BA1739" s="68">
        <v>3</v>
      </c>
      <c r="EQ1739" s="68">
        <v>10650019</v>
      </c>
      <c r="ER1739" s="175">
        <v>2</v>
      </c>
      <c r="ES1739" s="68">
        <v>650</v>
      </c>
      <c r="ET1739" s="68">
        <v>19</v>
      </c>
      <c r="EU1739" s="68">
        <v>0</v>
      </c>
      <c r="EV1739" s="68">
        <v>150019</v>
      </c>
      <c r="EW1739" s="68" t="s">
        <v>2657</v>
      </c>
      <c r="EX1739" s="68" t="str">
        <f t="shared" si="60"/>
        <v>중형</v>
      </c>
      <c r="GE1739" s="68">
        <v>50101</v>
      </c>
      <c r="GF1739" s="68" t="s">
        <v>5229</v>
      </c>
    </row>
    <row r="1740" spans="6:188" x14ac:dyDescent="0.3">
      <c r="F1740" s="68">
        <v>92012</v>
      </c>
      <c r="G1740" s="68">
        <v>10</v>
      </c>
      <c r="H1740" s="68">
        <v>192012</v>
      </c>
      <c r="I1740" s="68">
        <v>292012</v>
      </c>
      <c r="J1740" s="68" t="s">
        <v>8796</v>
      </c>
      <c r="K1740" s="68" t="s">
        <v>8797</v>
      </c>
      <c r="L1740" s="68">
        <v>0</v>
      </c>
      <c r="M1740" s="68">
        <v>0</v>
      </c>
      <c r="N1740" s="68">
        <v>0</v>
      </c>
      <c r="O1740" s="68">
        <v>0</v>
      </c>
      <c r="P1740" s="68">
        <v>0</v>
      </c>
      <c r="Q1740" s="68">
        <v>0</v>
      </c>
      <c r="R1740" s="68">
        <v>128</v>
      </c>
      <c r="S1740" s="68">
        <v>0</v>
      </c>
      <c r="T1740" s="68">
        <v>0</v>
      </c>
      <c r="U1740" s="68">
        <v>0</v>
      </c>
      <c r="V1740" s="68">
        <v>0</v>
      </c>
      <c r="W1740" s="68">
        <v>0</v>
      </c>
      <c r="X1740" s="68">
        <v>0</v>
      </c>
      <c r="Y1740" s="68">
        <v>0</v>
      </c>
      <c r="Z1740" s="68">
        <v>0</v>
      </c>
      <c r="AA1740" s="68">
        <v>0</v>
      </c>
      <c r="AB1740" s="68">
        <v>0</v>
      </c>
      <c r="AC1740" s="68">
        <v>0</v>
      </c>
      <c r="AD1740" s="68">
        <v>0</v>
      </c>
      <c r="AE1740" s="68">
        <v>0</v>
      </c>
      <c r="AF1740" s="68">
        <v>0</v>
      </c>
      <c r="AG1740" s="68">
        <v>0</v>
      </c>
      <c r="AH1740" s="68">
        <v>0</v>
      </c>
      <c r="AI1740" s="68">
        <v>0</v>
      </c>
      <c r="AJ1740" s="68">
        <v>0</v>
      </c>
      <c r="AK1740" s="68">
        <v>0</v>
      </c>
      <c r="AL1740" s="68">
        <v>0</v>
      </c>
      <c r="AM1740" s="68">
        <v>0</v>
      </c>
      <c r="AN1740" s="68">
        <v>0</v>
      </c>
      <c r="AO1740" s="68">
        <v>0</v>
      </c>
      <c r="AP1740" s="68" t="s">
        <v>8798</v>
      </c>
      <c r="AQ1740" s="68">
        <v>1</v>
      </c>
      <c r="AR1740" s="68">
        <v>400023</v>
      </c>
      <c r="AS1740" s="68">
        <v>0</v>
      </c>
      <c r="AT1740" s="68">
        <v>8</v>
      </c>
      <c r="AU1740" s="68">
        <v>0</v>
      </c>
      <c r="AV1740" s="86">
        <v>5</v>
      </c>
      <c r="AX1740" s="1">
        <v>142</v>
      </c>
      <c r="AY1740" s="1">
        <v>142</v>
      </c>
      <c r="AZ1740" s="68">
        <v>0</v>
      </c>
      <c r="BA1740" s="68">
        <v>3</v>
      </c>
      <c r="EQ1740" s="68">
        <v>10750019</v>
      </c>
      <c r="ER1740" s="175">
        <v>2</v>
      </c>
      <c r="ES1740" s="68">
        <v>650</v>
      </c>
      <c r="ET1740" s="68">
        <v>19</v>
      </c>
      <c r="EU1740" s="68">
        <v>0</v>
      </c>
      <c r="EV1740" s="68">
        <v>150019</v>
      </c>
      <c r="EW1740" s="68" t="s">
        <v>2657</v>
      </c>
      <c r="EX1740" s="68" t="str">
        <f t="shared" si="60"/>
        <v>중형</v>
      </c>
      <c r="GE1740" s="68">
        <v>50102</v>
      </c>
      <c r="GF1740" s="68" t="s">
        <v>5230</v>
      </c>
    </row>
    <row r="1741" spans="6:188" x14ac:dyDescent="0.3">
      <c r="F1741" s="68">
        <v>92013</v>
      </c>
      <c r="G1741" s="68">
        <v>10</v>
      </c>
      <c r="H1741" s="68">
        <v>192013</v>
      </c>
      <c r="I1741" s="68">
        <v>292013</v>
      </c>
      <c r="J1741" s="68" t="s">
        <v>8799</v>
      </c>
      <c r="K1741" s="68" t="s">
        <v>8800</v>
      </c>
      <c r="L1741" s="68">
        <v>0</v>
      </c>
      <c r="M1741" s="68">
        <v>0</v>
      </c>
      <c r="N1741" s="68">
        <v>0</v>
      </c>
      <c r="O1741" s="68">
        <v>0</v>
      </c>
      <c r="P1741" s="68">
        <v>0</v>
      </c>
      <c r="Q1741" s="68">
        <v>0</v>
      </c>
      <c r="R1741" s="68">
        <v>128</v>
      </c>
      <c r="S1741" s="68">
        <v>0</v>
      </c>
      <c r="T1741" s="68">
        <v>0</v>
      </c>
      <c r="U1741" s="68">
        <v>0</v>
      </c>
      <c r="V1741" s="68">
        <v>0</v>
      </c>
      <c r="W1741" s="68">
        <v>0</v>
      </c>
      <c r="X1741" s="68">
        <v>0</v>
      </c>
      <c r="Y1741" s="68">
        <v>0</v>
      </c>
      <c r="Z1741" s="68">
        <v>0</v>
      </c>
      <c r="AA1741" s="68">
        <v>0</v>
      </c>
      <c r="AB1741" s="68">
        <v>0</v>
      </c>
      <c r="AC1741" s="68">
        <v>0</v>
      </c>
      <c r="AD1741" s="68">
        <v>0</v>
      </c>
      <c r="AE1741" s="68">
        <v>0</v>
      </c>
      <c r="AF1741" s="68">
        <v>0</v>
      </c>
      <c r="AG1741" s="68">
        <v>0</v>
      </c>
      <c r="AH1741" s="68">
        <v>0</v>
      </c>
      <c r="AI1741" s="68">
        <v>0</v>
      </c>
      <c r="AJ1741" s="68">
        <v>0</v>
      </c>
      <c r="AK1741" s="68">
        <v>0</v>
      </c>
      <c r="AL1741" s="68">
        <v>0</v>
      </c>
      <c r="AM1741" s="68">
        <v>0</v>
      </c>
      <c r="AN1741" s="68">
        <v>0</v>
      </c>
      <c r="AO1741" s="68">
        <v>0</v>
      </c>
      <c r="AP1741" s="68" t="s">
        <v>8801</v>
      </c>
      <c r="AQ1741" s="68">
        <v>1</v>
      </c>
      <c r="AR1741" s="68">
        <v>400024</v>
      </c>
      <c r="AS1741" s="68">
        <v>0</v>
      </c>
      <c r="AT1741" s="68">
        <v>8</v>
      </c>
      <c r="AU1741" s="68">
        <v>0</v>
      </c>
      <c r="AV1741" s="86">
        <v>5</v>
      </c>
      <c r="AX1741" s="1">
        <v>143</v>
      </c>
      <c r="AY1741" s="1">
        <v>143</v>
      </c>
      <c r="AZ1741" s="68">
        <v>0</v>
      </c>
      <c r="BA1741" s="68">
        <v>3</v>
      </c>
      <c r="EQ1741" s="68">
        <v>10850019</v>
      </c>
      <c r="ER1741" s="175">
        <v>2</v>
      </c>
      <c r="ES1741" s="68">
        <v>650</v>
      </c>
      <c r="ET1741" s="68">
        <v>19</v>
      </c>
      <c r="EU1741" s="68">
        <v>0</v>
      </c>
      <c r="EV1741" s="68">
        <v>150019</v>
      </c>
      <c r="EW1741" s="68" t="s">
        <v>2657</v>
      </c>
      <c r="EX1741" s="68" t="str">
        <f t="shared" si="60"/>
        <v>중형</v>
      </c>
      <c r="GE1741" s="68">
        <v>50103</v>
      </c>
      <c r="GF1741" s="68" t="s">
        <v>5231</v>
      </c>
    </row>
    <row r="1742" spans="6:188" x14ac:dyDescent="0.3">
      <c r="F1742" s="68">
        <v>92014</v>
      </c>
      <c r="G1742" s="68">
        <v>10</v>
      </c>
      <c r="H1742" s="68">
        <v>192014</v>
      </c>
      <c r="I1742" s="68">
        <v>292014</v>
      </c>
      <c r="J1742" s="68" t="s">
        <v>8802</v>
      </c>
      <c r="K1742" s="68" t="s">
        <v>8803</v>
      </c>
      <c r="L1742" s="68">
        <v>0</v>
      </c>
      <c r="M1742" s="68">
        <v>0</v>
      </c>
      <c r="N1742" s="68">
        <v>0</v>
      </c>
      <c r="O1742" s="68">
        <v>0</v>
      </c>
      <c r="P1742" s="68">
        <v>0</v>
      </c>
      <c r="Q1742" s="68">
        <v>0</v>
      </c>
      <c r="R1742" s="68">
        <v>128</v>
      </c>
      <c r="S1742" s="68">
        <v>0</v>
      </c>
      <c r="T1742" s="68">
        <v>0</v>
      </c>
      <c r="U1742" s="68">
        <v>0</v>
      </c>
      <c r="V1742" s="68">
        <v>0</v>
      </c>
      <c r="W1742" s="68">
        <v>0</v>
      </c>
      <c r="X1742" s="68">
        <v>0</v>
      </c>
      <c r="Y1742" s="68">
        <v>0</v>
      </c>
      <c r="Z1742" s="68">
        <v>0</v>
      </c>
      <c r="AA1742" s="68">
        <v>0</v>
      </c>
      <c r="AB1742" s="68">
        <v>0</v>
      </c>
      <c r="AC1742" s="68">
        <v>0</v>
      </c>
      <c r="AD1742" s="68">
        <v>0</v>
      </c>
      <c r="AE1742" s="68">
        <v>0</v>
      </c>
      <c r="AF1742" s="68">
        <v>0</v>
      </c>
      <c r="AG1742" s="68">
        <v>0</v>
      </c>
      <c r="AH1742" s="68">
        <v>0</v>
      </c>
      <c r="AI1742" s="68">
        <v>0</v>
      </c>
      <c r="AJ1742" s="68">
        <v>0</v>
      </c>
      <c r="AK1742" s="68">
        <v>0</v>
      </c>
      <c r="AL1742" s="68">
        <v>0</v>
      </c>
      <c r="AM1742" s="68">
        <v>0</v>
      </c>
      <c r="AN1742" s="68">
        <v>0</v>
      </c>
      <c r="AO1742" s="68">
        <v>0</v>
      </c>
      <c r="AP1742" s="68" t="s">
        <v>8804</v>
      </c>
      <c r="AQ1742" s="68">
        <v>1</v>
      </c>
      <c r="AR1742" s="68">
        <v>400025</v>
      </c>
      <c r="AS1742" s="68">
        <v>0</v>
      </c>
      <c r="AT1742" s="68">
        <v>8</v>
      </c>
      <c r="AU1742" s="68">
        <v>0</v>
      </c>
      <c r="AV1742" s="86">
        <v>5</v>
      </c>
      <c r="AX1742" s="1">
        <v>144</v>
      </c>
      <c r="AY1742" s="1">
        <v>144</v>
      </c>
      <c r="AZ1742" s="68">
        <v>0</v>
      </c>
      <c r="BA1742" s="68">
        <v>3</v>
      </c>
      <c r="EQ1742" s="68">
        <v>10950019</v>
      </c>
      <c r="ER1742" s="175">
        <v>2</v>
      </c>
      <c r="ES1742" s="68">
        <v>650</v>
      </c>
      <c r="ET1742" s="68">
        <v>19</v>
      </c>
      <c r="EU1742" s="68">
        <v>0</v>
      </c>
      <c r="EV1742" s="68">
        <v>150019</v>
      </c>
      <c r="EW1742" s="68" t="s">
        <v>2657</v>
      </c>
      <c r="EX1742" s="68" t="str">
        <f t="shared" si="60"/>
        <v>중형</v>
      </c>
      <c r="GE1742" s="68">
        <v>50104</v>
      </c>
      <c r="GF1742" s="68" t="s">
        <v>5232</v>
      </c>
    </row>
    <row r="1743" spans="6:188" x14ac:dyDescent="0.3">
      <c r="F1743" s="68">
        <v>92015</v>
      </c>
      <c r="G1743" s="68">
        <v>10</v>
      </c>
      <c r="H1743" s="68">
        <v>192015</v>
      </c>
      <c r="I1743" s="68">
        <v>292015</v>
      </c>
      <c r="J1743" s="68" t="s">
        <v>8805</v>
      </c>
      <c r="K1743" s="68" t="s">
        <v>8806</v>
      </c>
      <c r="L1743" s="68">
        <v>0</v>
      </c>
      <c r="M1743" s="68">
        <v>0</v>
      </c>
      <c r="N1743" s="68">
        <v>0</v>
      </c>
      <c r="O1743" s="68">
        <v>0</v>
      </c>
      <c r="P1743" s="68">
        <v>0</v>
      </c>
      <c r="Q1743" s="68">
        <v>0</v>
      </c>
      <c r="R1743" s="68">
        <v>128</v>
      </c>
      <c r="S1743" s="68">
        <v>0</v>
      </c>
      <c r="T1743" s="68">
        <v>0</v>
      </c>
      <c r="U1743" s="68">
        <v>0</v>
      </c>
      <c r="V1743" s="68">
        <v>0</v>
      </c>
      <c r="W1743" s="68">
        <v>0</v>
      </c>
      <c r="X1743" s="68">
        <v>0</v>
      </c>
      <c r="Y1743" s="68">
        <v>0</v>
      </c>
      <c r="Z1743" s="68">
        <v>0</v>
      </c>
      <c r="AA1743" s="68">
        <v>0</v>
      </c>
      <c r="AB1743" s="68">
        <v>0</v>
      </c>
      <c r="AC1743" s="68">
        <v>0</v>
      </c>
      <c r="AD1743" s="68">
        <v>0</v>
      </c>
      <c r="AE1743" s="68">
        <v>0</v>
      </c>
      <c r="AF1743" s="68">
        <v>0</v>
      </c>
      <c r="AG1743" s="68">
        <v>0</v>
      </c>
      <c r="AH1743" s="68">
        <v>0</v>
      </c>
      <c r="AI1743" s="68">
        <v>0</v>
      </c>
      <c r="AJ1743" s="68">
        <v>0</v>
      </c>
      <c r="AK1743" s="68">
        <v>0</v>
      </c>
      <c r="AL1743" s="68">
        <v>0</v>
      </c>
      <c r="AM1743" s="68">
        <v>0</v>
      </c>
      <c r="AN1743" s="68">
        <v>0</v>
      </c>
      <c r="AO1743" s="68">
        <v>0</v>
      </c>
      <c r="AP1743" s="68" t="s">
        <v>8807</v>
      </c>
      <c r="AQ1743" s="68">
        <v>1</v>
      </c>
      <c r="AR1743" s="68">
        <v>400026</v>
      </c>
      <c r="AS1743" s="68">
        <v>0</v>
      </c>
      <c r="AT1743" s="68">
        <v>8</v>
      </c>
      <c r="AU1743" s="68">
        <v>0</v>
      </c>
      <c r="AV1743" s="86">
        <v>5</v>
      </c>
      <c r="AX1743" s="1">
        <v>145</v>
      </c>
      <c r="AY1743" s="1">
        <v>145</v>
      </c>
      <c r="AZ1743" s="68">
        <v>0</v>
      </c>
      <c r="BA1743" s="68">
        <v>3</v>
      </c>
      <c r="EQ1743" s="68">
        <v>11050019</v>
      </c>
      <c r="ER1743" s="175">
        <v>2</v>
      </c>
      <c r="ES1743" s="68">
        <v>650</v>
      </c>
      <c r="ET1743" s="68">
        <v>19</v>
      </c>
      <c r="EU1743" s="68">
        <v>0</v>
      </c>
      <c r="EV1743" s="68">
        <v>150019</v>
      </c>
      <c r="EW1743" s="68" t="s">
        <v>2657</v>
      </c>
      <c r="EX1743" s="68" t="str">
        <f t="shared" si="60"/>
        <v>중형</v>
      </c>
      <c r="GE1743" s="68">
        <v>50105</v>
      </c>
      <c r="GF1743" s="68" t="s">
        <v>5233</v>
      </c>
    </row>
    <row r="1744" spans="6:188" x14ac:dyDescent="0.3">
      <c r="F1744" s="68">
        <v>92016</v>
      </c>
      <c r="G1744" s="68">
        <v>10</v>
      </c>
      <c r="H1744" s="68">
        <v>192016</v>
      </c>
      <c r="I1744" s="68">
        <v>292016</v>
      </c>
      <c r="J1744" s="68" t="s">
        <v>8808</v>
      </c>
      <c r="K1744" s="68" t="s">
        <v>8809</v>
      </c>
      <c r="L1744" s="68">
        <v>0</v>
      </c>
      <c r="M1744" s="68">
        <v>0</v>
      </c>
      <c r="N1744" s="68">
        <v>0</v>
      </c>
      <c r="O1744" s="68">
        <v>0</v>
      </c>
      <c r="P1744" s="68">
        <v>0</v>
      </c>
      <c r="Q1744" s="68">
        <v>0</v>
      </c>
      <c r="R1744" s="68">
        <v>128</v>
      </c>
      <c r="S1744" s="68">
        <v>0</v>
      </c>
      <c r="T1744" s="68">
        <v>0</v>
      </c>
      <c r="U1744" s="68">
        <v>0</v>
      </c>
      <c r="V1744" s="68">
        <v>0</v>
      </c>
      <c r="W1744" s="68">
        <v>0</v>
      </c>
      <c r="X1744" s="68">
        <v>0</v>
      </c>
      <c r="Y1744" s="68">
        <v>0</v>
      </c>
      <c r="Z1744" s="68">
        <v>0</v>
      </c>
      <c r="AA1744" s="68">
        <v>0</v>
      </c>
      <c r="AB1744" s="68">
        <v>0</v>
      </c>
      <c r="AC1744" s="68">
        <v>0</v>
      </c>
      <c r="AD1744" s="68">
        <v>0</v>
      </c>
      <c r="AE1744" s="68">
        <v>0</v>
      </c>
      <c r="AF1744" s="68">
        <v>0</v>
      </c>
      <c r="AG1744" s="68">
        <v>0</v>
      </c>
      <c r="AH1744" s="68">
        <v>0</v>
      </c>
      <c r="AI1744" s="68">
        <v>0</v>
      </c>
      <c r="AJ1744" s="68">
        <v>0</v>
      </c>
      <c r="AK1744" s="68">
        <v>0</v>
      </c>
      <c r="AL1744" s="68">
        <v>0</v>
      </c>
      <c r="AM1744" s="68">
        <v>0</v>
      </c>
      <c r="AN1744" s="68">
        <v>0</v>
      </c>
      <c r="AO1744" s="68">
        <v>0</v>
      </c>
      <c r="AP1744" s="68" t="s">
        <v>8810</v>
      </c>
      <c r="AQ1744" s="68">
        <v>1</v>
      </c>
      <c r="AR1744" s="68">
        <v>400027</v>
      </c>
      <c r="AS1744" s="68">
        <v>0</v>
      </c>
      <c r="AT1744" s="68">
        <v>8</v>
      </c>
      <c r="AU1744" s="68">
        <v>0</v>
      </c>
      <c r="AV1744" s="86">
        <v>5</v>
      </c>
      <c r="AX1744" s="1">
        <v>146</v>
      </c>
      <c r="AY1744" s="1">
        <v>146</v>
      </c>
      <c r="AZ1744" s="68">
        <v>0</v>
      </c>
      <c r="BA1744" s="68">
        <v>3</v>
      </c>
      <c r="EQ1744" s="68">
        <v>11150019</v>
      </c>
      <c r="ER1744" s="175">
        <v>2</v>
      </c>
      <c r="ES1744" s="68">
        <v>650</v>
      </c>
      <c r="ET1744" s="68">
        <v>19</v>
      </c>
      <c r="EU1744" s="68">
        <v>0</v>
      </c>
      <c r="EV1744" s="68">
        <v>150019</v>
      </c>
      <c r="EW1744" s="68" t="s">
        <v>2657</v>
      </c>
      <c r="EX1744" s="68" t="str">
        <f t="shared" si="60"/>
        <v>중형</v>
      </c>
      <c r="GE1744" s="68">
        <v>50106</v>
      </c>
      <c r="GF1744" s="68" t="s">
        <v>5234</v>
      </c>
    </row>
    <row r="1745" spans="6:188" x14ac:dyDescent="0.3">
      <c r="F1745" s="68">
        <v>92017</v>
      </c>
      <c r="G1745" s="68">
        <v>10</v>
      </c>
      <c r="H1745" s="68">
        <v>192017</v>
      </c>
      <c r="I1745" s="68">
        <v>292017</v>
      </c>
      <c r="J1745" s="68" t="s">
        <v>8811</v>
      </c>
      <c r="K1745" s="68" t="s">
        <v>8812</v>
      </c>
      <c r="L1745" s="68">
        <v>0</v>
      </c>
      <c r="M1745" s="68">
        <v>0</v>
      </c>
      <c r="N1745" s="68">
        <v>0</v>
      </c>
      <c r="O1745" s="68">
        <v>0</v>
      </c>
      <c r="P1745" s="68">
        <v>0</v>
      </c>
      <c r="Q1745" s="68">
        <v>0</v>
      </c>
      <c r="R1745" s="68">
        <v>128</v>
      </c>
      <c r="S1745" s="68">
        <v>0</v>
      </c>
      <c r="T1745" s="68">
        <v>0</v>
      </c>
      <c r="U1745" s="68">
        <v>0</v>
      </c>
      <c r="V1745" s="68">
        <v>0</v>
      </c>
      <c r="W1745" s="68">
        <v>0</v>
      </c>
      <c r="X1745" s="68">
        <v>0</v>
      </c>
      <c r="Y1745" s="68">
        <v>0</v>
      </c>
      <c r="Z1745" s="68">
        <v>0</v>
      </c>
      <c r="AA1745" s="68">
        <v>0</v>
      </c>
      <c r="AB1745" s="68">
        <v>0</v>
      </c>
      <c r="AC1745" s="68">
        <v>0</v>
      </c>
      <c r="AD1745" s="68">
        <v>0</v>
      </c>
      <c r="AE1745" s="68">
        <v>0</v>
      </c>
      <c r="AF1745" s="68">
        <v>0</v>
      </c>
      <c r="AG1745" s="68">
        <v>0</v>
      </c>
      <c r="AH1745" s="68">
        <v>0</v>
      </c>
      <c r="AI1745" s="68">
        <v>0</v>
      </c>
      <c r="AJ1745" s="68">
        <v>0</v>
      </c>
      <c r="AK1745" s="68">
        <v>0</v>
      </c>
      <c r="AL1745" s="68">
        <v>0</v>
      </c>
      <c r="AM1745" s="68">
        <v>0</v>
      </c>
      <c r="AN1745" s="68">
        <v>0</v>
      </c>
      <c r="AO1745" s="68">
        <v>0</v>
      </c>
      <c r="AP1745" s="68" t="s">
        <v>8813</v>
      </c>
      <c r="AQ1745" s="68">
        <v>1</v>
      </c>
      <c r="AR1745" s="68">
        <v>400028</v>
      </c>
      <c r="AS1745" s="68">
        <v>0</v>
      </c>
      <c r="AT1745" s="68">
        <v>8</v>
      </c>
      <c r="AU1745" s="68">
        <v>0</v>
      </c>
      <c r="AV1745" s="86">
        <v>5</v>
      </c>
      <c r="AX1745" s="1">
        <v>147</v>
      </c>
      <c r="AY1745" s="1">
        <v>147</v>
      </c>
      <c r="AZ1745" s="68">
        <v>0</v>
      </c>
      <c r="BA1745" s="68">
        <v>3</v>
      </c>
      <c r="EQ1745" s="68">
        <v>11250019</v>
      </c>
      <c r="ER1745" s="175">
        <v>2</v>
      </c>
      <c r="ES1745" s="68">
        <v>650</v>
      </c>
      <c r="ET1745" s="68">
        <v>19</v>
      </c>
      <c r="EU1745" s="68">
        <v>0</v>
      </c>
      <c r="EV1745" s="68">
        <v>150019</v>
      </c>
      <c r="EW1745" s="68" t="s">
        <v>2657</v>
      </c>
      <c r="EX1745" s="68" t="str">
        <f t="shared" si="60"/>
        <v>중형</v>
      </c>
      <c r="GE1745" s="68">
        <v>50107</v>
      </c>
      <c r="GF1745" s="68" t="s">
        <v>5235</v>
      </c>
    </row>
    <row r="1746" spans="6:188" x14ac:dyDescent="0.3">
      <c r="F1746" s="68">
        <v>92018</v>
      </c>
      <c r="G1746" s="68">
        <v>10</v>
      </c>
      <c r="H1746" s="68">
        <v>192018</v>
      </c>
      <c r="I1746" s="68">
        <v>292018</v>
      </c>
      <c r="J1746" s="68" t="s">
        <v>8814</v>
      </c>
      <c r="K1746" s="68" t="s">
        <v>8815</v>
      </c>
      <c r="L1746" s="68">
        <v>0</v>
      </c>
      <c r="M1746" s="68">
        <v>0</v>
      </c>
      <c r="N1746" s="68">
        <v>0</v>
      </c>
      <c r="O1746" s="68">
        <v>0</v>
      </c>
      <c r="P1746" s="68">
        <v>0</v>
      </c>
      <c r="Q1746" s="68">
        <v>0</v>
      </c>
      <c r="R1746" s="68">
        <v>128</v>
      </c>
      <c r="S1746" s="68">
        <v>0</v>
      </c>
      <c r="T1746" s="68">
        <v>0</v>
      </c>
      <c r="U1746" s="68">
        <v>0</v>
      </c>
      <c r="V1746" s="68">
        <v>0</v>
      </c>
      <c r="W1746" s="68">
        <v>0</v>
      </c>
      <c r="X1746" s="68">
        <v>0</v>
      </c>
      <c r="Y1746" s="68">
        <v>0</v>
      </c>
      <c r="Z1746" s="68">
        <v>0</v>
      </c>
      <c r="AA1746" s="68">
        <v>0</v>
      </c>
      <c r="AB1746" s="68">
        <v>0</v>
      </c>
      <c r="AC1746" s="68">
        <v>0</v>
      </c>
      <c r="AD1746" s="68">
        <v>0</v>
      </c>
      <c r="AE1746" s="68">
        <v>0</v>
      </c>
      <c r="AF1746" s="68">
        <v>0</v>
      </c>
      <c r="AG1746" s="68">
        <v>0</v>
      </c>
      <c r="AH1746" s="68">
        <v>0</v>
      </c>
      <c r="AI1746" s="68">
        <v>0</v>
      </c>
      <c r="AJ1746" s="68">
        <v>0</v>
      </c>
      <c r="AK1746" s="68">
        <v>0</v>
      </c>
      <c r="AL1746" s="68">
        <v>0</v>
      </c>
      <c r="AM1746" s="68">
        <v>0</v>
      </c>
      <c r="AN1746" s="68">
        <v>0</v>
      </c>
      <c r="AO1746" s="68">
        <v>0</v>
      </c>
      <c r="AP1746" s="68" t="s">
        <v>8816</v>
      </c>
      <c r="AQ1746" s="68">
        <v>1</v>
      </c>
      <c r="AR1746" s="68">
        <v>400029</v>
      </c>
      <c r="AS1746" s="68">
        <v>0</v>
      </c>
      <c r="AT1746" s="68">
        <v>8</v>
      </c>
      <c r="AU1746" s="68">
        <v>0</v>
      </c>
      <c r="AV1746" s="86">
        <v>5</v>
      </c>
      <c r="AX1746" s="1">
        <v>148</v>
      </c>
      <c r="AY1746" s="1">
        <v>148</v>
      </c>
      <c r="AZ1746" s="68">
        <v>0</v>
      </c>
      <c r="BA1746" s="68">
        <v>3</v>
      </c>
      <c r="EQ1746" s="68">
        <v>20150019</v>
      </c>
      <c r="ER1746" s="175">
        <v>2</v>
      </c>
      <c r="ES1746" s="68">
        <v>650</v>
      </c>
      <c r="ET1746" s="68">
        <v>19</v>
      </c>
      <c r="EU1746" s="68">
        <v>0</v>
      </c>
      <c r="EV1746" s="68">
        <v>150019</v>
      </c>
      <c r="EW1746" s="68" t="s">
        <v>2657</v>
      </c>
      <c r="EX1746" s="68" t="str">
        <f t="shared" si="60"/>
        <v>중형</v>
      </c>
      <c r="GE1746" s="68">
        <v>50108</v>
      </c>
      <c r="GF1746" s="68" t="s">
        <v>5236</v>
      </c>
    </row>
    <row r="1747" spans="6:188" x14ac:dyDescent="0.3">
      <c r="F1747" s="68">
        <v>92019</v>
      </c>
      <c r="G1747" s="68">
        <v>10</v>
      </c>
      <c r="H1747" s="68">
        <v>192019</v>
      </c>
      <c r="I1747" s="68">
        <v>292019</v>
      </c>
      <c r="J1747" s="68" t="s">
        <v>8817</v>
      </c>
      <c r="K1747" s="68" t="s">
        <v>8818</v>
      </c>
      <c r="L1747" s="68">
        <v>0</v>
      </c>
      <c r="M1747" s="68">
        <v>0</v>
      </c>
      <c r="N1747" s="68">
        <v>0</v>
      </c>
      <c r="O1747" s="68">
        <v>0</v>
      </c>
      <c r="P1747" s="68">
        <v>0</v>
      </c>
      <c r="Q1747" s="68">
        <v>0</v>
      </c>
      <c r="R1747" s="68">
        <v>128</v>
      </c>
      <c r="S1747" s="68">
        <v>0</v>
      </c>
      <c r="T1747" s="68">
        <v>0</v>
      </c>
      <c r="U1747" s="68">
        <v>0</v>
      </c>
      <c r="V1747" s="68">
        <v>0</v>
      </c>
      <c r="W1747" s="68">
        <v>0</v>
      </c>
      <c r="X1747" s="68">
        <v>0</v>
      </c>
      <c r="Y1747" s="68">
        <v>0</v>
      </c>
      <c r="Z1747" s="68">
        <v>0</v>
      </c>
      <c r="AA1747" s="68">
        <v>0</v>
      </c>
      <c r="AB1747" s="68">
        <v>0</v>
      </c>
      <c r="AC1747" s="68">
        <v>0</v>
      </c>
      <c r="AD1747" s="68">
        <v>0</v>
      </c>
      <c r="AE1747" s="68">
        <v>0</v>
      </c>
      <c r="AF1747" s="68">
        <v>0</v>
      </c>
      <c r="AG1747" s="68">
        <v>0</v>
      </c>
      <c r="AH1747" s="68">
        <v>0</v>
      </c>
      <c r="AI1747" s="68">
        <v>0</v>
      </c>
      <c r="AJ1747" s="68">
        <v>0</v>
      </c>
      <c r="AK1747" s="68">
        <v>0</v>
      </c>
      <c r="AL1747" s="68">
        <v>0</v>
      </c>
      <c r="AM1747" s="68">
        <v>0</v>
      </c>
      <c r="AN1747" s="68">
        <v>0</v>
      </c>
      <c r="AO1747" s="68">
        <v>0</v>
      </c>
      <c r="AP1747" s="68" t="s">
        <v>8819</v>
      </c>
      <c r="AQ1747" s="68">
        <v>1</v>
      </c>
      <c r="AR1747" s="68">
        <v>400030</v>
      </c>
      <c r="AS1747" s="68">
        <v>0</v>
      </c>
      <c r="AT1747" s="68">
        <v>8</v>
      </c>
      <c r="AU1747" s="68">
        <v>0</v>
      </c>
      <c r="AV1747" s="86">
        <v>5</v>
      </c>
      <c r="AX1747" s="1">
        <v>149</v>
      </c>
      <c r="AY1747" s="1">
        <v>149</v>
      </c>
      <c r="AZ1747" s="68">
        <v>0</v>
      </c>
      <c r="BA1747" s="68">
        <v>3</v>
      </c>
      <c r="EQ1747" s="68">
        <v>20250019</v>
      </c>
      <c r="ER1747" s="175">
        <v>2</v>
      </c>
      <c r="ES1747" s="68">
        <v>650</v>
      </c>
      <c r="ET1747" s="68">
        <v>19</v>
      </c>
      <c r="EU1747" s="68">
        <v>0</v>
      </c>
      <c r="EV1747" s="68">
        <v>150019</v>
      </c>
      <c r="EW1747" s="68" t="s">
        <v>2657</v>
      </c>
      <c r="EX1747" s="68" t="str">
        <f t="shared" si="60"/>
        <v>중형</v>
      </c>
      <c r="GE1747" s="68">
        <v>50109</v>
      </c>
      <c r="GF1747" s="68" t="s">
        <v>5237</v>
      </c>
    </row>
    <row r="1748" spans="6:188" x14ac:dyDescent="0.3">
      <c r="F1748" s="68">
        <v>92020</v>
      </c>
      <c r="G1748" s="68">
        <v>10</v>
      </c>
      <c r="H1748" s="68">
        <v>192020</v>
      </c>
      <c r="I1748" s="68">
        <v>292020</v>
      </c>
      <c r="J1748" s="68" t="s">
        <v>10440</v>
      </c>
      <c r="K1748" s="68" t="s">
        <v>12732</v>
      </c>
      <c r="L1748" s="68">
        <v>0</v>
      </c>
      <c r="M1748" s="68">
        <v>0</v>
      </c>
      <c r="N1748" s="68">
        <v>0</v>
      </c>
      <c r="O1748" s="68">
        <v>0</v>
      </c>
      <c r="P1748" s="68">
        <v>0</v>
      </c>
      <c r="Q1748" s="68">
        <v>0</v>
      </c>
      <c r="R1748" s="68">
        <v>128</v>
      </c>
      <c r="S1748" s="68">
        <v>0</v>
      </c>
      <c r="T1748" s="68">
        <v>0</v>
      </c>
      <c r="U1748" s="68">
        <v>0</v>
      </c>
      <c r="V1748" s="68">
        <v>0</v>
      </c>
      <c r="W1748" s="68">
        <v>0</v>
      </c>
      <c r="X1748" s="68">
        <v>0</v>
      </c>
      <c r="Y1748" s="68">
        <v>0</v>
      </c>
      <c r="Z1748" s="68">
        <v>0</v>
      </c>
      <c r="AA1748" s="68">
        <v>0</v>
      </c>
      <c r="AB1748" s="68">
        <v>0</v>
      </c>
      <c r="AC1748" s="68">
        <v>0</v>
      </c>
      <c r="AD1748" s="68">
        <v>0</v>
      </c>
      <c r="AE1748" s="68">
        <v>0</v>
      </c>
      <c r="AF1748" s="68">
        <v>0</v>
      </c>
      <c r="AG1748" s="68">
        <v>0</v>
      </c>
      <c r="AH1748" s="68">
        <v>0</v>
      </c>
      <c r="AI1748" s="68">
        <v>0</v>
      </c>
      <c r="AJ1748" s="68">
        <v>0</v>
      </c>
      <c r="AK1748" s="68">
        <v>0</v>
      </c>
      <c r="AL1748" s="68">
        <v>0</v>
      </c>
      <c r="AM1748" s="68">
        <v>0</v>
      </c>
      <c r="AN1748" s="68">
        <v>0</v>
      </c>
      <c r="AO1748" s="68">
        <v>0</v>
      </c>
      <c r="AP1748" s="68" t="s">
        <v>10441</v>
      </c>
      <c r="AQ1748" s="68">
        <v>1</v>
      </c>
      <c r="AR1748" s="68">
        <v>400033</v>
      </c>
      <c r="AS1748" s="68">
        <v>0</v>
      </c>
      <c r="AT1748" s="68">
        <v>0</v>
      </c>
      <c r="AU1748" s="68">
        <v>0</v>
      </c>
      <c r="AV1748" s="86">
        <v>5</v>
      </c>
      <c r="AX1748" s="1">
        <v>171</v>
      </c>
      <c r="AY1748" s="1">
        <v>171</v>
      </c>
      <c r="AZ1748" s="68">
        <v>0</v>
      </c>
      <c r="BA1748" s="68">
        <v>0</v>
      </c>
      <c r="EQ1748" s="68">
        <v>20350019</v>
      </c>
      <c r="ER1748" s="175">
        <v>2</v>
      </c>
      <c r="ES1748" s="68">
        <v>650</v>
      </c>
      <c r="ET1748" s="68">
        <v>19</v>
      </c>
      <c r="EU1748" s="68">
        <v>0</v>
      </c>
      <c r="EV1748" s="68">
        <v>150019</v>
      </c>
      <c r="EW1748" s="68" t="s">
        <v>2657</v>
      </c>
      <c r="EX1748" s="68" t="str">
        <f t="shared" si="60"/>
        <v>중형</v>
      </c>
      <c r="GE1748" s="68">
        <v>51000</v>
      </c>
      <c r="GF1748" s="68" t="s">
        <v>5238</v>
      </c>
    </row>
    <row r="1749" spans="6:188" x14ac:dyDescent="0.3">
      <c r="F1749" s="68">
        <v>92021</v>
      </c>
      <c r="G1749" s="68">
        <v>10</v>
      </c>
      <c r="H1749" s="68">
        <v>192021</v>
      </c>
      <c r="I1749" s="68">
        <v>292021</v>
      </c>
      <c r="J1749" s="68" t="s">
        <v>10442</v>
      </c>
      <c r="K1749" s="68" t="s">
        <v>12732</v>
      </c>
      <c r="L1749" s="68">
        <v>0</v>
      </c>
      <c r="M1749" s="68">
        <v>0</v>
      </c>
      <c r="N1749" s="68">
        <v>0</v>
      </c>
      <c r="O1749" s="68">
        <v>0</v>
      </c>
      <c r="P1749" s="68">
        <v>0</v>
      </c>
      <c r="Q1749" s="68">
        <v>0</v>
      </c>
      <c r="R1749" s="68">
        <v>128</v>
      </c>
      <c r="S1749" s="68">
        <v>0</v>
      </c>
      <c r="T1749" s="68">
        <v>0</v>
      </c>
      <c r="U1749" s="68">
        <v>0</v>
      </c>
      <c r="V1749" s="68">
        <v>0</v>
      </c>
      <c r="W1749" s="68">
        <v>0</v>
      </c>
      <c r="X1749" s="68">
        <v>0</v>
      </c>
      <c r="Y1749" s="68">
        <v>0</v>
      </c>
      <c r="Z1749" s="68">
        <v>0</v>
      </c>
      <c r="AA1749" s="68">
        <v>0</v>
      </c>
      <c r="AB1749" s="68">
        <v>0</v>
      </c>
      <c r="AC1749" s="68">
        <v>0</v>
      </c>
      <c r="AD1749" s="68">
        <v>0</v>
      </c>
      <c r="AE1749" s="68">
        <v>0</v>
      </c>
      <c r="AF1749" s="68">
        <v>0</v>
      </c>
      <c r="AG1749" s="68">
        <v>0</v>
      </c>
      <c r="AH1749" s="68">
        <v>0</v>
      </c>
      <c r="AI1749" s="68">
        <v>0</v>
      </c>
      <c r="AJ1749" s="68">
        <v>0</v>
      </c>
      <c r="AK1749" s="68">
        <v>0</v>
      </c>
      <c r="AL1749" s="68">
        <v>0</v>
      </c>
      <c r="AM1749" s="68">
        <v>0</v>
      </c>
      <c r="AN1749" s="68">
        <v>0</v>
      </c>
      <c r="AO1749" s="68">
        <v>0</v>
      </c>
      <c r="AP1749" s="68" t="s">
        <v>10443</v>
      </c>
      <c r="AQ1749" s="68">
        <v>1</v>
      </c>
      <c r="AR1749" s="68">
        <v>400034</v>
      </c>
      <c r="AS1749" s="68">
        <v>0</v>
      </c>
      <c r="AT1749" s="68">
        <v>0</v>
      </c>
      <c r="AU1749" s="68">
        <v>0</v>
      </c>
      <c r="AV1749" s="86">
        <v>5</v>
      </c>
      <c r="AX1749" s="1">
        <v>172</v>
      </c>
      <c r="AY1749" s="1">
        <v>172</v>
      </c>
      <c r="AZ1749" s="68">
        <v>0</v>
      </c>
      <c r="BA1749" s="68">
        <v>0</v>
      </c>
      <c r="EQ1749" s="68">
        <v>20450019</v>
      </c>
      <c r="ER1749" s="175">
        <v>2</v>
      </c>
      <c r="ES1749" s="68">
        <v>650</v>
      </c>
      <c r="ET1749" s="68">
        <v>19</v>
      </c>
      <c r="EU1749" s="68">
        <v>0</v>
      </c>
      <c r="EV1749" s="68">
        <v>150019</v>
      </c>
      <c r="EW1749" s="68" t="s">
        <v>2657</v>
      </c>
      <c r="EX1749" s="68" t="str">
        <f t="shared" si="60"/>
        <v>중형</v>
      </c>
      <c r="GE1749" s="68">
        <v>51001</v>
      </c>
      <c r="GF1749" s="68" t="s">
        <v>5239</v>
      </c>
    </row>
    <row r="1750" spans="6:188" x14ac:dyDescent="0.3">
      <c r="F1750" s="68">
        <v>93001</v>
      </c>
      <c r="G1750" s="68">
        <v>10</v>
      </c>
      <c r="H1750" s="68">
        <v>193001</v>
      </c>
      <c r="I1750" s="68">
        <v>293001</v>
      </c>
      <c r="J1750" s="68" t="s">
        <v>8820</v>
      </c>
      <c r="K1750" s="68" t="s">
        <v>8821</v>
      </c>
      <c r="L1750" s="68">
        <v>0</v>
      </c>
      <c r="M1750" s="68">
        <v>0</v>
      </c>
      <c r="N1750" s="68">
        <v>0</v>
      </c>
      <c r="O1750" s="68">
        <v>0</v>
      </c>
      <c r="P1750" s="68">
        <v>0</v>
      </c>
      <c r="Q1750" s="68">
        <v>0</v>
      </c>
      <c r="R1750" s="68">
        <v>256</v>
      </c>
      <c r="S1750" s="68">
        <v>0</v>
      </c>
      <c r="T1750" s="68">
        <v>0</v>
      </c>
      <c r="U1750" s="68">
        <v>0</v>
      </c>
      <c r="V1750" s="68">
        <v>0</v>
      </c>
      <c r="W1750" s="68">
        <v>0</v>
      </c>
      <c r="X1750" s="68">
        <v>0</v>
      </c>
      <c r="Y1750" s="68">
        <v>0</v>
      </c>
      <c r="Z1750" s="68">
        <v>0</v>
      </c>
      <c r="AA1750" s="68">
        <v>0</v>
      </c>
      <c r="AB1750" s="68">
        <v>0</v>
      </c>
      <c r="AC1750" s="68">
        <v>0</v>
      </c>
      <c r="AD1750" s="68">
        <v>0</v>
      </c>
      <c r="AE1750" s="68">
        <v>0</v>
      </c>
      <c r="AF1750" s="68">
        <v>0</v>
      </c>
      <c r="AG1750" s="68">
        <v>0</v>
      </c>
      <c r="AH1750" s="68">
        <v>0</v>
      </c>
      <c r="AI1750" s="68">
        <v>0</v>
      </c>
      <c r="AJ1750" s="68">
        <v>0</v>
      </c>
      <c r="AK1750" s="68">
        <v>0</v>
      </c>
      <c r="AL1750" s="68">
        <v>0</v>
      </c>
      <c r="AM1750" s="68">
        <v>0</v>
      </c>
      <c r="AN1750" s="68">
        <v>0</v>
      </c>
      <c r="AO1750" s="68">
        <v>0</v>
      </c>
      <c r="AP1750" s="68" t="s">
        <v>8822</v>
      </c>
      <c r="AQ1750" s="68">
        <v>1</v>
      </c>
      <c r="AR1750" s="68">
        <v>500000</v>
      </c>
      <c r="AS1750" s="68">
        <v>0</v>
      </c>
      <c r="AT1750" s="68">
        <v>8</v>
      </c>
      <c r="AU1750" s="68">
        <v>0</v>
      </c>
      <c r="AV1750" s="86">
        <v>5</v>
      </c>
      <c r="AX1750" s="1">
        <v>150</v>
      </c>
      <c r="AY1750" s="1">
        <v>150</v>
      </c>
      <c r="AZ1750" s="68">
        <v>0</v>
      </c>
      <c r="BA1750" s="68">
        <v>3</v>
      </c>
      <c r="EQ1750" s="68">
        <v>20550019</v>
      </c>
      <c r="ER1750" s="175">
        <v>2</v>
      </c>
      <c r="ES1750" s="68">
        <v>650</v>
      </c>
      <c r="ET1750" s="68">
        <v>19</v>
      </c>
      <c r="EU1750" s="68">
        <v>0</v>
      </c>
      <c r="EV1750" s="68">
        <v>150019</v>
      </c>
      <c r="EW1750" s="68" t="s">
        <v>2657</v>
      </c>
      <c r="EX1750" s="68" t="str">
        <f t="shared" si="60"/>
        <v>중형</v>
      </c>
      <c r="GE1750" s="68">
        <v>51002</v>
      </c>
      <c r="GF1750" s="68" t="s">
        <v>5240</v>
      </c>
    </row>
    <row r="1751" spans="6:188" x14ac:dyDescent="0.3">
      <c r="F1751" s="68">
        <v>93002</v>
      </c>
      <c r="G1751" s="68">
        <v>10</v>
      </c>
      <c r="H1751" s="68">
        <v>193002</v>
      </c>
      <c r="I1751" s="68">
        <v>293002</v>
      </c>
      <c r="J1751" s="68" t="s">
        <v>8823</v>
      </c>
      <c r="K1751" s="68" t="s">
        <v>8824</v>
      </c>
      <c r="L1751" s="68">
        <v>0</v>
      </c>
      <c r="M1751" s="68">
        <v>0</v>
      </c>
      <c r="N1751" s="68">
        <v>0</v>
      </c>
      <c r="O1751" s="68">
        <v>0</v>
      </c>
      <c r="P1751" s="68">
        <v>0</v>
      </c>
      <c r="Q1751" s="68">
        <v>0</v>
      </c>
      <c r="R1751" s="68">
        <v>256</v>
      </c>
      <c r="S1751" s="68">
        <v>0</v>
      </c>
      <c r="T1751" s="68">
        <v>0</v>
      </c>
      <c r="U1751" s="68">
        <v>0</v>
      </c>
      <c r="V1751" s="68">
        <v>0</v>
      </c>
      <c r="W1751" s="68">
        <v>0</v>
      </c>
      <c r="X1751" s="68">
        <v>0</v>
      </c>
      <c r="Y1751" s="68">
        <v>0</v>
      </c>
      <c r="Z1751" s="68">
        <v>0</v>
      </c>
      <c r="AA1751" s="68">
        <v>0</v>
      </c>
      <c r="AB1751" s="68">
        <v>0</v>
      </c>
      <c r="AC1751" s="68">
        <v>0</v>
      </c>
      <c r="AD1751" s="68">
        <v>0</v>
      </c>
      <c r="AE1751" s="68">
        <v>0</v>
      </c>
      <c r="AF1751" s="68">
        <v>0</v>
      </c>
      <c r="AG1751" s="68">
        <v>0</v>
      </c>
      <c r="AH1751" s="68">
        <v>0</v>
      </c>
      <c r="AI1751" s="68">
        <v>0</v>
      </c>
      <c r="AJ1751" s="68">
        <v>0</v>
      </c>
      <c r="AK1751" s="68">
        <v>0</v>
      </c>
      <c r="AL1751" s="68">
        <v>0</v>
      </c>
      <c r="AM1751" s="68">
        <v>0</v>
      </c>
      <c r="AN1751" s="68">
        <v>0</v>
      </c>
      <c r="AO1751" s="68">
        <v>0</v>
      </c>
      <c r="AP1751" s="68" t="s">
        <v>8825</v>
      </c>
      <c r="AQ1751" s="68">
        <v>1</v>
      </c>
      <c r="AR1751" s="68">
        <v>500001</v>
      </c>
      <c r="AS1751" s="68">
        <v>0</v>
      </c>
      <c r="AT1751" s="68">
        <v>8</v>
      </c>
      <c r="AU1751" s="68">
        <v>0</v>
      </c>
      <c r="AV1751" s="86">
        <v>5</v>
      </c>
      <c r="AX1751" s="1">
        <v>151</v>
      </c>
      <c r="AY1751" s="1">
        <v>151</v>
      </c>
      <c r="AZ1751" s="68">
        <v>0</v>
      </c>
      <c r="BA1751" s="68">
        <v>3</v>
      </c>
      <c r="EQ1751" s="68">
        <v>20650019</v>
      </c>
      <c r="ER1751" s="175">
        <v>2</v>
      </c>
      <c r="ES1751" s="68">
        <v>650</v>
      </c>
      <c r="ET1751" s="68">
        <v>19</v>
      </c>
      <c r="EU1751" s="68">
        <v>0</v>
      </c>
      <c r="EV1751" s="68">
        <v>150019</v>
      </c>
      <c r="EW1751" s="68" t="s">
        <v>2657</v>
      </c>
      <c r="EX1751" s="68" t="str">
        <f t="shared" si="60"/>
        <v>중형</v>
      </c>
      <c r="GE1751" s="68">
        <v>51500</v>
      </c>
      <c r="GF1751" s="68" t="s">
        <v>5241</v>
      </c>
    </row>
    <row r="1752" spans="6:188" x14ac:dyDescent="0.3">
      <c r="F1752" s="68">
        <v>93003</v>
      </c>
      <c r="G1752" s="68">
        <v>10</v>
      </c>
      <c r="H1752" s="68">
        <v>193003</v>
      </c>
      <c r="I1752" s="68">
        <v>293003</v>
      </c>
      <c r="J1752" s="68" t="s">
        <v>8826</v>
      </c>
      <c r="K1752" s="68" t="s">
        <v>8827</v>
      </c>
      <c r="L1752" s="68">
        <v>0</v>
      </c>
      <c r="M1752" s="68">
        <v>0</v>
      </c>
      <c r="N1752" s="68">
        <v>0</v>
      </c>
      <c r="O1752" s="68">
        <v>0</v>
      </c>
      <c r="P1752" s="68">
        <v>0</v>
      </c>
      <c r="Q1752" s="68">
        <v>0</v>
      </c>
      <c r="R1752" s="68">
        <v>256</v>
      </c>
      <c r="S1752" s="68">
        <v>0</v>
      </c>
      <c r="T1752" s="68">
        <v>0</v>
      </c>
      <c r="U1752" s="68">
        <v>0</v>
      </c>
      <c r="V1752" s="68">
        <v>0</v>
      </c>
      <c r="W1752" s="68">
        <v>0</v>
      </c>
      <c r="X1752" s="68">
        <v>0</v>
      </c>
      <c r="Y1752" s="68">
        <v>0</v>
      </c>
      <c r="Z1752" s="68">
        <v>0</v>
      </c>
      <c r="AA1752" s="68">
        <v>0</v>
      </c>
      <c r="AB1752" s="68">
        <v>0</v>
      </c>
      <c r="AC1752" s="68">
        <v>0</v>
      </c>
      <c r="AD1752" s="68">
        <v>0</v>
      </c>
      <c r="AE1752" s="68">
        <v>0</v>
      </c>
      <c r="AF1752" s="68">
        <v>0</v>
      </c>
      <c r="AG1752" s="68">
        <v>0</v>
      </c>
      <c r="AH1752" s="68">
        <v>0</v>
      </c>
      <c r="AI1752" s="68">
        <v>0</v>
      </c>
      <c r="AJ1752" s="68">
        <v>0</v>
      </c>
      <c r="AK1752" s="68">
        <v>0</v>
      </c>
      <c r="AL1752" s="68">
        <v>0</v>
      </c>
      <c r="AM1752" s="68">
        <v>0</v>
      </c>
      <c r="AN1752" s="68">
        <v>0</v>
      </c>
      <c r="AO1752" s="68">
        <v>0</v>
      </c>
      <c r="AP1752" s="68" t="s">
        <v>8828</v>
      </c>
      <c r="AQ1752" s="68">
        <v>1</v>
      </c>
      <c r="AR1752" s="68">
        <v>500002</v>
      </c>
      <c r="AS1752" s="68">
        <v>0</v>
      </c>
      <c r="AT1752" s="68">
        <v>8</v>
      </c>
      <c r="AU1752" s="68">
        <v>0</v>
      </c>
      <c r="AV1752" s="86">
        <v>5</v>
      </c>
      <c r="AX1752" s="1">
        <v>152</v>
      </c>
      <c r="AY1752" s="1">
        <v>152</v>
      </c>
      <c r="AZ1752" s="68">
        <v>0</v>
      </c>
      <c r="BA1752" s="68">
        <v>3</v>
      </c>
      <c r="EQ1752" s="68">
        <v>20750019</v>
      </c>
      <c r="ER1752" s="175">
        <v>2</v>
      </c>
      <c r="ES1752" s="68">
        <v>650</v>
      </c>
      <c r="ET1752" s="68">
        <v>19</v>
      </c>
      <c r="EU1752" s="68">
        <v>0</v>
      </c>
      <c r="EV1752" s="68">
        <v>150019</v>
      </c>
      <c r="EW1752" s="68" t="s">
        <v>2657</v>
      </c>
      <c r="EX1752" s="68" t="str">
        <f t="shared" si="60"/>
        <v>중형</v>
      </c>
      <c r="GE1752" s="68">
        <v>51501</v>
      </c>
      <c r="GF1752" s="68" t="s">
        <v>5242</v>
      </c>
    </row>
    <row r="1753" spans="6:188" x14ac:dyDescent="0.3">
      <c r="F1753" s="68">
        <v>93004</v>
      </c>
      <c r="G1753" s="68">
        <v>10</v>
      </c>
      <c r="H1753" s="68">
        <v>193004</v>
      </c>
      <c r="I1753" s="68">
        <v>293004</v>
      </c>
      <c r="J1753" s="68" t="s">
        <v>8829</v>
      </c>
      <c r="K1753" s="68" t="s">
        <v>8830</v>
      </c>
      <c r="L1753" s="68">
        <v>0</v>
      </c>
      <c r="M1753" s="68">
        <v>0</v>
      </c>
      <c r="N1753" s="68">
        <v>0</v>
      </c>
      <c r="O1753" s="68">
        <v>0</v>
      </c>
      <c r="P1753" s="68">
        <v>0</v>
      </c>
      <c r="Q1753" s="68">
        <v>0</v>
      </c>
      <c r="R1753" s="68">
        <v>256</v>
      </c>
      <c r="S1753" s="68">
        <v>0</v>
      </c>
      <c r="T1753" s="68">
        <v>0</v>
      </c>
      <c r="U1753" s="68">
        <v>0</v>
      </c>
      <c r="V1753" s="68">
        <v>0</v>
      </c>
      <c r="W1753" s="68">
        <v>0</v>
      </c>
      <c r="X1753" s="68">
        <v>0</v>
      </c>
      <c r="Y1753" s="68">
        <v>0</v>
      </c>
      <c r="Z1753" s="68">
        <v>0</v>
      </c>
      <c r="AA1753" s="68">
        <v>0</v>
      </c>
      <c r="AB1753" s="68">
        <v>0</v>
      </c>
      <c r="AC1753" s="68">
        <v>0</v>
      </c>
      <c r="AD1753" s="68">
        <v>0</v>
      </c>
      <c r="AE1753" s="68">
        <v>0</v>
      </c>
      <c r="AF1753" s="68">
        <v>0</v>
      </c>
      <c r="AG1753" s="68">
        <v>0</v>
      </c>
      <c r="AH1753" s="68">
        <v>0</v>
      </c>
      <c r="AI1753" s="68">
        <v>0</v>
      </c>
      <c r="AJ1753" s="68">
        <v>0</v>
      </c>
      <c r="AK1753" s="68">
        <v>0</v>
      </c>
      <c r="AL1753" s="68">
        <v>0</v>
      </c>
      <c r="AM1753" s="68">
        <v>0</v>
      </c>
      <c r="AN1753" s="68">
        <v>0</v>
      </c>
      <c r="AO1753" s="68">
        <v>0</v>
      </c>
      <c r="AP1753" s="68" t="s">
        <v>8831</v>
      </c>
      <c r="AQ1753" s="68">
        <v>1</v>
      </c>
      <c r="AR1753" s="68">
        <v>500003</v>
      </c>
      <c r="AS1753" s="68">
        <v>0</v>
      </c>
      <c r="AT1753" s="68">
        <v>8</v>
      </c>
      <c r="AU1753" s="68">
        <v>0</v>
      </c>
      <c r="AV1753" s="86">
        <v>5</v>
      </c>
      <c r="AX1753" s="1">
        <v>153</v>
      </c>
      <c r="AY1753" s="1">
        <v>153</v>
      </c>
      <c r="AZ1753" s="68">
        <v>0</v>
      </c>
      <c r="BA1753" s="68">
        <v>3</v>
      </c>
      <c r="EQ1753" s="68">
        <v>20850019</v>
      </c>
      <c r="ER1753" s="175">
        <v>2</v>
      </c>
      <c r="ES1753" s="68">
        <v>650</v>
      </c>
      <c r="ET1753" s="68">
        <v>19</v>
      </c>
      <c r="EU1753" s="68">
        <v>0</v>
      </c>
      <c r="EV1753" s="68">
        <v>150019</v>
      </c>
      <c r="EW1753" s="68" t="s">
        <v>2657</v>
      </c>
      <c r="EX1753" s="68" t="str">
        <f t="shared" si="60"/>
        <v>중형</v>
      </c>
      <c r="GE1753" s="68">
        <v>51502</v>
      </c>
      <c r="GF1753" s="68" t="s">
        <v>5243</v>
      </c>
    </row>
    <row r="1754" spans="6:188" x14ac:dyDescent="0.3">
      <c r="F1754" s="68">
        <v>93005</v>
      </c>
      <c r="G1754" s="68">
        <v>10</v>
      </c>
      <c r="H1754" s="68">
        <v>193005</v>
      </c>
      <c r="I1754" s="68">
        <v>293005</v>
      </c>
      <c r="J1754" s="68" t="s">
        <v>8832</v>
      </c>
      <c r="K1754" s="68" t="s">
        <v>8833</v>
      </c>
      <c r="L1754" s="68">
        <v>0</v>
      </c>
      <c r="M1754" s="68">
        <v>0</v>
      </c>
      <c r="N1754" s="68">
        <v>0</v>
      </c>
      <c r="O1754" s="68">
        <v>0</v>
      </c>
      <c r="P1754" s="68">
        <v>0</v>
      </c>
      <c r="Q1754" s="68">
        <v>0</v>
      </c>
      <c r="R1754" s="68">
        <v>256</v>
      </c>
      <c r="S1754" s="68">
        <v>0</v>
      </c>
      <c r="T1754" s="68">
        <v>0</v>
      </c>
      <c r="U1754" s="68">
        <v>0</v>
      </c>
      <c r="V1754" s="68">
        <v>0</v>
      </c>
      <c r="W1754" s="68">
        <v>0</v>
      </c>
      <c r="X1754" s="68">
        <v>0</v>
      </c>
      <c r="Y1754" s="68">
        <v>0</v>
      </c>
      <c r="Z1754" s="68">
        <v>0</v>
      </c>
      <c r="AA1754" s="68">
        <v>0</v>
      </c>
      <c r="AB1754" s="68">
        <v>0</v>
      </c>
      <c r="AC1754" s="68">
        <v>0</v>
      </c>
      <c r="AD1754" s="68">
        <v>0</v>
      </c>
      <c r="AE1754" s="68">
        <v>0</v>
      </c>
      <c r="AF1754" s="68">
        <v>0</v>
      </c>
      <c r="AG1754" s="68">
        <v>0</v>
      </c>
      <c r="AH1754" s="68">
        <v>0</v>
      </c>
      <c r="AI1754" s="68">
        <v>0</v>
      </c>
      <c r="AJ1754" s="68">
        <v>0</v>
      </c>
      <c r="AK1754" s="68">
        <v>0</v>
      </c>
      <c r="AL1754" s="68">
        <v>0</v>
      </c>
      <c r="AM1754" s="68">
        <v>0</v>
      </c>
      <c r="AN1754" s="68">
        <v>0</v>
      </c>
      <c r="AO1754" s="68">
        <v>0</v>
      </c>
      <c r="AP1754" s="68" t="s">
        <v>8834</v>
      </c>
      <c r="AQ1754" s="68">
        <v>1</v>
      </c>
      <c r="AR1754" s="68">
        <v>500004</v>
      </c>
      <c r="AS1754" s="68">
        <v>0</v>
      </c>
      <c r="AT1754" s="68">
        <v>8</v>
      </c>
      <c r="AU1754" s="68">
        <v>0</v>
      </c>
      <c r="AV1754" s="86">
        <v>5</v>
      </c>
      <c r="AX1754" s="1">
        <v>154</v>
      </c>
      <c r="AY1754" s="1">
        <v>154</v>
      </c>
      <c r="AZ1754" s="68">
        <v>0</v>
      </c>
      <c r="BA1754" s="68">
        <v>3</v>
      </c>
      <c r="EQ1754" s="68">
        <v>20950019</v>
      </c>
      <c r="ER1754" s="175">
        <v>2</v>
      </c>
      <c r="ES1754" s="68">
        <v>650</v>
      </c>
      <c r="ET1754" s="68">
        <v>19</v>
      </c>
      <c r="EU1754" s="68">
        <v>0</v>
      </c>
      <c r="EV1754" s="68">
        <v>150019</v>
      </c>
      <c r="EW1754" s="68" t="s">
        <v>2657</v>
      </c>
      <c r="EX1754" s="68" t="str">
        <f t="shared" si="60"/>
        <v>중형</v>
      </c>
      <c r="GE1754" s="68">
        <v>52000</v>
      </c>
      <c r="GF1754" s="68" t="s">
        <v>4354</v>
      </c>
    </row>
    <row r="1755" spans="6:188" x14ac:dyDescent="0.3">
      <c r="F1755" s="68">
        <v>93006</v>
      </c>
      <c r="G1755" s="68">
        <v>10</v>
      </c>
      <c r="H1755" s="68">
        <v>193006</v>
      </c>
      <c r="I1755" s="68">
        <v>293006</v>
      </c>
      <c r="J1755" s="68" t="s">
        <v>8835</v>
      </c>
      <c r="K1755" s="68" t="s">
        <v>8836</v>
      </c>
      <c r="L1755" s="68">
        <v>0</v>
      </c>
      <c r="M1755" s="68">
        <v>0</v>
      </c>
      <c r="N1755" s="68">
        <v>0</v>
      </c>
      <c r="O1755" s="68">
        <v>0</v>
      </c>
      <c r="P1755" s="68">
        <v>0</v>
      </c>
      <c r="Q1755" s="68">
        <v>0</v>
      </c>
      <c r="R1755" s="68">
        <v>256</v>
      </c>
      <c r="S1755" s="68">
        <v>0</v>
      </c>
      <c r="T1755" s="68">
        <v>0</v>
      </c>
      <c r="U1755" s="68">
        <v>0</v>
      </c>
      <c r="V1755" s="68">
        <v>0</v>
      </c>
      <c r="W1755" s="68">
        <v>0</v>
      </c>
      <c r="X1755" s="68">
        <v>0</v>
      </c>
      <c r="Y1755" s="68">
        <v>0</v>
      </c>
      <c r="Z1755" s="68">
        <v>0</v>
      </c>
      <c r="AA1755" s="68">
        <v>0</v>
      </c>
      <c r="AB1755" s="68">
        <v>0</v>
      </c>
      <c r="AC1755" s="68">
        <v>0</v>
      </c>
      <c r="AD1755" s="68">
        <v>0</v>
      </c>
      <c r="AE1755" s="68">
        <v>0</v>
      </c>
      <c r="AF1755" s="68">
        <v>0</v>
      </c>
      <c r="AG1755" s="68">
        <v>0</v>
      </c>
      <c r="AH1755" s="68">
        <v>0</v>
      </c>
      <c r="AI1755" s="68">
        <v>0</v>
      </c>
      <c r="AJ1755" s="68">
        <v>0</v>
      </c>
      <c r="AK1755" s="68">
        <v>0</v>
      </c>
      <c r="AL1755" s="68">
        <v>0</v>
      </c>
      <c r="AM1755" s="68">
        <v>0</v>
      </c>
      <c r="AN1755" s="68">
        <v>0</v>
      </c>
      <c r="AO1755" s="68">
        <v>0</v>
      </c>
      <c r="AP1755" s="68" t="s">
        <v>8837</v>
      </c>
      <c r="AQ1755" s="68">
        <v>1</v>
      </c>
      <c r="AR1755" s="68">
        <v>500005</v>
      </c>
      <c r="AS1755" s="68">
        <v>0</v>
      </c>
      <c r="AT1755" s="68">
        <v>8</v>
      </c>
      <c r="AU1755" s="68">
        <v>0</v>
      </c>
      <c r="AV1755" s="86">
        <v>5</v>
      </c>
      <c r="AX1755" s="1">
        <v>155</v>
      </c>
      <c r="AY1755" s="1">
        <v>155</v>
      </c>
      <c r="AZ1755" s="68">
        <v>0</v>
      </c>
      <c r="BA1755" s="68">
        <v>3</v>
      </c>
      <c r="EQ1755" s="68">
        <v>21050019</v>
      </c>
      <c r="ER1755" s="175">
        <v>2</v>
      </c>
      <c r="ES1755" s="68">
        <v>650</v>
      </c>
      <c r="ET1755" s="68">
        <v>19</v>
      </c>
      <c r="EU1755" s="68">
        <v>0</v>
      </c>
      <c r="EV1755" s="68">
        <v>150019</v>
      </c>
      <c r="EW1755" s="68" t="s">
        <v>2657</v>
      </c>
      <c r="EX1755" s="68" t="str">
        <f t="shared" si="60"/>
        <v>중형</v>
      </c>
      <c r="GE1755" s="68">
        <v>52001</v>
      </c>
      <c r="GF1755" s="68" t="s">
        <v>4351</v>
      </c>
    </row>
    <row r="1756" spans="6:188" x14ac:dyDescent="0.3">
      <c r="F1756" s="68">
        <v>93007</v>
      </c>
      <c r="G1756" s="68">
        <v>10</v>
      </c>
      <c r="H1756" s="68">
        <v>193007</v>
      </c>
      <c r="I1756" s="68">
        <v>293007</v>
      </c>
      <c r="J1756" s="68" t="s">
        <v>8838</v>
      </c>
      <c r="K1756" s="68" t="s">
        <v>8839</v>
      </c>
      <c r="L1756" s="68">
        <v>0</v>
      </c>
      <c r="M1756" s="68">
        <v>0</v>
      </c>
      <c r="N1756" s="68">
        <v>0</v>
      </c>
      <c r="O1756" s="68">
        <v>0</v>
      </c>
      <c r="P1756" s="68">
        <v>0</v>
      </c>
      <c r="Q1756" s="68">
        <v>0</v>
      </c>
      <c r="R1756" s="68">
        <v>256</v>
      </c>
      <c r="S1756" s="68">
        <v>0</v>
      </c>
      <c r="T1756" s="68">
        <v>0</v>
      </c>
      <c r="U1756" s="68">
        <v>0</v>
      </c>
      <c r="V1756" s="68">
        <v>0</v>
      </c>
      <c r="W1756" s="68">
        <v>0</v>
      </c>
      <c r="X1756" s="68">
        <v>0</v>
      </c>
      <c r="Y1756" s="68">
        <v>0</v>
      </c>
      <c r="Z1756" s="68">
        <v>0</v>
      </c>
      <c r="AA1756" s="68">
        <v>0</v>
      </c>
      <c r="AB1756" s="68">
        <v>0</v>
      </c>
      <c r="AC1756" s="68">
        <v>0</v>
      </c>
      <c r="AD1756" s="68">
        <v>0</v>
      </c>
      <c r="AE1756" s="68">
        <v>0</v>
      </c>
      <c r="AF1756" s="68">
        <v>0</v>
      </c>
      <c r="AG1756" s="68">
        <v>0</v>
      </c>
      <c r="AH1756" s="68">
        <v>0</v>
      </c>
      <c r="AI1756" s="68">
        <v>0</v>
      </c>
      <c r="AJ1756" s="68">
        <v>0</v>
      </c>
      <c r="AK1756" s="68">
        <v>0</v>
      </c>
      <c r="AL1756" s="68">
        <v>0</v>
      </c>
      <c r="AM1756" s="68">
        <v>0</v>
      </c>
      <c r="AN1756" s="68">
        <v>0</v>
      </c>
      <c r="AO1756" s="68">
        <v>0</v>
      </c>
      <c r="AP1756" s="68" t="s">
        <v>8840</v>
      </c>
      <c r="AQ1756" s="68">
        <v>1</v>
      </c>
      <c r="AR1756" s="68">
        <v>500006</v>
      </c>
      <c r="AS1756" s="68">
        <v>0</v>
      </c>
      <c r="AT1756" s="68">
        <v>8</v>
      </c>
      <c r="AU1756" s="68">
        <v>0</v>
      </c>
      <c r="AV1756" s="86">
        <v>5</v>
      </c>
      <c r="AX1756" s="1">
        <v>156</v>
      </c>
      <c r="AY1756" s="1">
        <v>156</v>
      </c>
      <c r="AZ1756" s="68">
        <v>0</v>
      </c>
      <c r="BA1756" s="68">
        <v>3</v>
      </c>
      <c r="EQ1756" s="68">
        <v>21150019</v>
      </c>
      <c r="ER1756" s="175">
        <v>2</v>
      </c>
      <c r="ES1756" s="68">
        <v>650</v>
      </c>
      <c r="ET1756" s="68">
        <v>19</v>
      </c>
      <c r="EU1756" s="68">
        <v>0</v>
      </c>
      <c r="EV1756" s="68">
        <v>150019</v>
      </c>
      <c r="EW1756" s="68" t="s">
        <v>2657</v>
      </c>
      <c r="EX1756" s="68" t="str">
        <f t="shared" si="60"/>
        <v>중형</v>
      </c>
      <c r="GE1756" s="68">
        <v>52002</v>
      </c>
      <c r="GF1756" s="68" t="s">
        <v>4353</v>
      </c>
    </row>
    <row r="1757" spans="6:188" x14ac:dyDescent="0.3">
      <c r="F1757" s="68">
        <v>93008</v>
      </c>
      <c r="G1757" s="68">
        <v>10</v>
      </c>
      <c r="H1757" s="68">
        <v>193008</v>
      </c>
      <c r="I1757" s="68">
        <v>293008</v>
      </c>
      <c r="J1757" s="68" t="s">
        <v>8841</v>
      </c>
      <c r="K1757" s="68" t="s">
        <v>8842</v>
      </c>
      <c r="L1757" s="68">
        <v>0</v>
      </c>
      <c r="M1757" s="68">
        <v>0</v>
      </c>
      <c r="N1757" s="68">
        <v>0</v>
      </c>
      <c r="O1757" s="68">
        <v>0</v>
      </c>
      <c r="P1757" s="68">
        <v>0</v>
      </c>
      <c r="Q1757" s="68">
        <v>0</v>
      </c>
      <c r="R1757" s="68">
        <v>256</v>
      </c>
      <c r="S1757" s="68">
        <v>0</v>
      </c>
      <c r="T1757" s="68">
        <v>0</v>
      </c>
      <c r="U1757" s="68">
        <v>0</v>
      </c>
      <c r="V1757" s="68">
        <v>0</v>
      </c>
      <c r="W1757" s="68">
        <v>0</v>
      </c>
      <c r="X1757" s="68">
        <v>0</v>
      </c>
      <c r="Y1757" s="68">
        <v>0</v>
      </c>
      <c r="Z1757" s="68">
        <v>0</v>
      </c>
      <c r="AA1757" s="68">
        <v>0</v>
      </c>
      <c r="AB1757" s="68">
        <v>0</v>
      </c>
      <c r="AC1757" s="68">
        <v>0</v>
      </c>
      <c r="AD1757" s="68">
        <v>0</v>
      </c>
      <c r="AE1757" s="68">
        <v>0</v>
      </c>
      <c r="AF1757" s="68">
        <v>0</v>
      </c>
      <c r="AG1757" s="68">
        <v>0</v>
      </c>
      <c r="AH1757" s="68">
        <v>0</v>
      </c>
      <c r="AI1757" s="68">
        <v>0</v>
      </c>
      <c r="AJ1757" s="68">
        <v>0</v>
      </c>
      <c r="AK1757" s="68">
        <v>0</v>
      </c>
      <c r="AL1757" s="68">
        <v>0</v>
      </c>
      <c r="AM1757" s="68">
        <v>0</v>
      </c>
      <c r="AN1757" s="68">
        <v>0</v>
      </c>
      <c r="AO1757" s="68">
        <v>0</v>
      </c>
      <c r="AP1757" s="68" t="s">
        <v>8843</v>
      </c>
      <c r="AQ1757" s="68">
        <v>1</v>
      </c>
      <c r="AR1757" s="68">
        <v>500007</v>
      </c>
      <c r="AS1757" s="68">
        <v>0</v>
      </c>
      <c r="AT1757" s="68">
        <v>8</v>
      </c>
      <c r="AU1757" s="68">
        <v>0</v>
      </c>
      <c r="AV1757" s="86">
        <v>5</v>
      </c>
      <c r="AX1757" s="1">
        <v>157</v>
      </c>
      <c r="AY1757" s="1">
        <v>157</v>
      </c>
      <c r="AZ1757" s="68">
        <v>0</v>
      </c>
      <c r="BA1757" s="68">
        <v>3</v>
      </c>
      <c r="EQ1757" s="68">
        <v>21250019</v>
      </c>
      <c r="ER1757" s="175">
        <v>2</v>
      </c>
      <c r="ES1757" s="68">
        <v>650</v>
      </c>
      <c r="ET1757" s="68">
        <v>19</v>
      </c>
      <c r="EU1757" s="68">
        <v>0</v>
      </c>
      <c r="EV1757" s="68">
        <v>150019</v>
      </c>
      <c r="EW1757" s="68" t="s">
        <v>2657</v>
      </c>
      <c r="EX1757" s="68" t="str">
        <f t="shared" si="60"/>
        <v>중형</v>
      </c>
      <c r="GE1757" s="68">
        <v>52003</v>
      </c>
      <c r="GF1757" s="68" t="s">
        <v>4110</v>
      </c>
    </row>
    <row r="1758" spans="6:188" x14ac:dyDescent="0.3">
      <c r="F1758" s="68">
        <v>93009</v>
      </c>
      <c r="G1758" s="68">
        <v>10</v>
      </c>
      <c r="H1758" s="68">
        <v>193009</v>
      </c>
      <c r="I1758" s="68">
        <v>293009</v>
      </c>
      <c r="J1758" s="68" t="s">
        <v>8844</v>
      </c>
      <c r="K1758" s="68" t="s">
        <v>8845</v>
      </c>
      <c r="L1758" s="68">
        <v>0</v>
      </c>
      <c r="M1758" s="68">
        <v>0</v>
      </c>
      <c r="N1758" s="68">
        <v>0</v>
      </c>
      <c r="O1758" s="68">
        <v>0</v>
      </c>
      <c r="P1758" s="68">
        <v>0</v>
      </c>
      <c r="Q1758" s="68">
        <v>0</v>
      </c>
      <c r="R1758" s="68">
        <v>256</v>
      </c>
      <c r="S1758" s="68">
        <v>0</v>
      </c>
      <c r="T1758" s="68">
        <v>0</v>
      </c>
      <c r="U1758" s="68">
        <v>0</v>
      </c>
      <c r="V1758" s="68">
        <v>0</v>
      </c>
      <c r="W1758" s="68">
        <v>0</v>
      </c>
      <c r="X1758" s="68">
        <v>0</v>
      </c>
      <c r="Y1758" s="68">
        <v>0</v>
      </c>
      <c r="Z1758" s="68">
        <v>0</v>
      </c>
      <c r="AA1758" s="68">
        <v>0</v>
      </c>
      <c r="AB1758" s="68">
        <v>0</v>
      </c>
      <c r="AC1758" s="68">
        <v>0</v>
      </c>
      <c r="AD1758" s="68">
        <v>0</v>
      </c>
      <c r="AE1758" s="68">
        <v>0</v>
      </c>
      <c r="AF1758" s="68">
        <v>0</v>
      </c>
      <c r="AG1758" s="68">
        <v>0</v>
      </c>
      <c r="AH1758" s="68">
        <v>0</v>
      </c>
      <c r="AI1758" s="68">
        <v>0</v>
      </c>
      <c r="AJ1758" s="68">
        <v>0</v>
      </c>
      <c r="AK1758" s="68">
        <v>0</v>
      </c>
      <c r="AL1758" s="68">
        <v>0</v>
      </c>
      <c r="AM1758" s="68">
        <v>0</v>
      </c>
      <c r="AN1758" s="68">
        <v>0</v>
      </c>
      <c r="AO1758" s="68">
        <v>0</v>
      </c>
      <c r="AP1758" s="68" t="s">
        <v>8846</v>
      </c>
      <c r="AQ1758" s="68">
        <v>1</v>
      </c>
      <c r="AR1758" s="68">
        <v>500008</v>
      </c>
      <c r="AS1758" s="68">
        <v>0</v>
      </c>
      <c r="AT1758" s="68">
        <v>8</v>
      </c>
      <c r="AU1758" s="68">
        <v>0</v>
      </c>
      <c r="AV1758" s="86">
        <v>5</v>
      </c>
      <c r="AX1758" s="1">
        <v>158</v>
      </c>
      <c r="AY1758" s="1">
        <v>158</v>
      </c>
      <c r="AZ1758" s="68">
        <v>0</v>
      </c>
      <c r="BA1758" s="68">
        <v>3</v>
      </c>
      <c r="EQ1758" s="68">
        <v>30150019</v>
      </c>
      <c r="ER1758" s="175">
        <v>2</v>
      </c>
      <c r="ES1758" s="68">
        <v>650</v>
      </c>
      <c r="ET1758" s="68">
        <v>19</v>
      </c>
      <c r="EU1758" s="68">
        <v>0</v>
      </c>
      <c r="EV1758" s="68">
        <v>150019</v>
      </c>
      <c r="EW1758" s="68" t="s">
        <v>2657</v>
      </c>
      <c r="EX1758" s="68" t="str">
        <f t="shared" si="60"/>
        <v>중형</v>
      </c>
      <c r="GE1758" s="68">
        <v>52004</v>
      </c>
      <c r="GF1758" s="68" t="s">
        <v>4093</v>
      </c>
    </row>
    <row r="1759" spans="6:188" x14ac:dyDescent="0.3">
      <c r="F1759" s="68">
        <v>93010</v>
      </c>
      <c r="G1759" s="68">
        <v>10</v>
      </c>
      <c r="H1759" s="68">
        <v>193010</v>
      </c>
      <c r="I1759" s="68">
        <v>293010</v>
      </c>
      <c r="J1759" s="68" t="s">
        <v>8847</v>
      </c>
      <c r="K1759" s="68" t="s">
        <v>8848</v>
      </c>
      <c r="L1759" s="68">
        <v>0</v>
      </c>
      <c r="M1759" s="68">
        <v>0</v>
      </c>
      <c r="N1759" s="68">
        <v>0</v>
      </c>
      <c r="O1759" s="68">
        <v>0</v>
      </c>
      <c r="P1759" s="68">
        <v>0</v>
      </c>
      <c r="Q1759" s="68">
        <v>0</v>
      </c>
      <c r="R1759" s="68">
        <v>256</v>
      </c>
      <c r="S1759" s="68">
        <v>0</v>
      </c>
      <c r="T1759" s="68">
        <v>0</v>
      </c>
      <c r="U1759" s="68">
        <v>0</v>
      </c>
      <c r="V1759" s="68">
        <v>0</v>
      </c>
      <c r="W1759" s="68">
        <v>0</v>
      </c>
      <c r="X1759" s="68">
        <v>0</v>
      </c>
      <c r="Y1759" s="68">
        <v>0</v>
      </c>
      <c r="Z1759" s="68">
        <v>0</v>
      </c>
      <c r="AA1759" s="68">
        <v>0</v>
      </c>
      <c r="AB1759" s="68">
        <v>0</v>
      </c>
      <c r="AC1759" s="68">
        <v>0</v>
      </c>
      <c r="AD1759" s="68">
        <v>0</v>
      </c>
      <c r="AE1759" s="68">
        <v>0</v>
      </c>
      <c r="AF1759" s="68">
        <v>0</v>
      </c>
      <c r="AG1759" s="68">
        <v>0</v>
      </c>
      <c r="AH1759" s="68">
        <v>0</v>
      </c>
      <c r="AI1759" s="68">
        <v>0</v>
      </c>
      <c r="AJ1759" s="68">
        <v>0</v>
      </c>
      <c r="AK1759" s="68">
        <v>0</v>
      </c>
      <c r="AL1759" s="68">
        <v>0</v>
      </c>
      <c r="AM1759" s="68">
        <v>0</v>
      </c>
      <c r="AN1759" s="68">
        <v>0</v>
      </c>
      <c r="AO1759" s="68">
        <v>0</v>
      </c>
      <c r="AP1759" s="68" t="s">
        <v>8849</v>
      </c>
      <c r="AQ1759" s="68">
        <v>1</v>
      </c>
      <c r="AR1759" s="68">
        <v>500009</v>
      </c>
      <c r="AS1759" s="68">
        <v>0</v>
      </c>
      <c r="AT1759" s="68">
        <v>8</v>
      </c>
      <c r="AU1759" s="68">
        <v>0</v>
      </c>
      <c r="AV1759" s="86">
        <v>5</v>
      </c>
      <c r="AX1759" s="1">
        <v>159</v>
      </c>
      <c r="AY1759" s="1">
        <v>159</v>
      </c>
      <c r="AZ1759" s="68">
        <v>0</v>
      </c>
      <c r="BA1759" s="68">
        <v>3</v>
      </c>
      <c r="EQ1759" s="68">
        <v>30250019</v>
      </c>
      <c r="ER1759" s="175">
        <v>2</v>
      </c>
      <c r="ES1759" s="68">
        <v>650</v>
      </c>
      <c r="ET1759" s="68">
        <v>19</v>
      </c>
      <c r="EU1759" s="68">
        <v>0</v>
      </c>
      <c r="EV1759" s="68">
        <v>150019</v>
      </c>
      <c r="EW1759" s="68" t="s">
        <v>2657</v>
      </c>
      <c r="EX1759" s="68" t="str">
        <f t="shared" si="60"/>
        <v>중형</v>
      </c>
      <c r="GE1759" s="68">
        <v>52005</v>
      </c>
      <c r="GF1759" s="68" t="s">
        <v>4352</v>
      </c>
    </row>
    <row r="1760" spans="6:188" x14ac:dyDescent="0.3">
      <c r="F1760" s="68">
        <v>93011</v>
      </c>
      <c r="G1760" s="68">
        <v>10</v>
      </c>
      <c r="H1760" s="68">
        <v>193011</v>
      </c>
      <c r="I1760" s="68">
        <v>293011</v>
      </c>
      <c r="J1760" s="68" t="s">
        <v>8850</v>
      </c>
      <c r="K1760" s="68" t="s">
        <v>8851</v>
      </c>
      <c r="L1760" s="68">
        <v>0</v>
      </c>
      <c r="M1760" s="68">
        <v>0</v>
      </c>
      <c r="N1760" s="68">
        <v>0</v>
      </c>
      <c r="O1760" s="68">
        <v>0</v>
      </c>
      <c r="P1760" s="68">
        <v>0</v>
      </c>
      <c r="Q1760" s="68">
        <v>0</v>
      </c>
      <c r="R1760" s="68">
        <v>256</v>
      </c>
      <c r="S1760" s="68">
        <v>0</v>
      </c>
      <c r="T1760" s="68">
        <v>0</v>
      </c>
      <c r="U1760" s="68">
        <v>0</v>
      </c>
      <c r="V1760" s="68">
        <v>0</v>
      </c>
      <c r="W1760" s="68">
        <v>0</v>
      </c>
      <c r="X1760" s="68">
        <v>0</v>
      </c>
      <c r="Y1760" s="68">
        <v>0</v>
      </c>
      <c r="Z1760" s="68">
        <v>0</v>
      </c>
      <c r="AA1760" s="68">
        <v>0</v>
      </c>
      <c r="AB1760" s="68">
        <v>0</v>
      </c>
      <c r="AC1760" s="68">
        <v>0</v>
      </c>
      <c r="AD1760" s="68">
        <v>0</v>
      </c>
      <c r="AE1760" s="68">
        <v>0</v>
      </c>
      <c r="AF1760" s="68">
        <v>0</v>
      </c>
      <c r="AG1760" s="68">
        <v>0</v>
      </c>
      <c r="AH1760" s="68">
        <v>0</v>
      </c>
      <c r="AI1760" s="68">
        <v>0</v>
      </c>
      <c r="AJ1760" s="68">
        <v>0</v>
      </c>
      <c r="AK1760" s="68">
        <v>0</v>
      </c>
      <c r="AL1760" s="68">
        <v>0</v>
      </c>
      <c r="AM1760" s="68">
        <v>0</v>
      </c>
      <c r="AN1760" s="68">
        <v>0</v>
      </c>
      <c r="AO1760" s="68">
        <v>0</v>
      </c>
      <c r="AP1760" s="68" t="s">
        <v>8852</v>
      </c>
      <c r="AQ1760" s="68">
        <v>1</v>
      </c>
      <c r="AR1760" s="68">
        <v>500010</v>
      </c>
      <c r="AS1760" s="68">
        <v>0</v>
      </c>
      <c r="AT1760" s="68">
        <v>8</v>
      </c>
      <c r="AU1760" s="68">
        <v>0</v>
      </c>
      <c r="AV1760" s="86">
        <v>5</v>
      </c>
      <c r="AX1760" s="1">
        <v>160</v>
      </c>
      <c r="AY1760" s="1">
        <v>160</v>
      </c>
      <c r="AZ1760" s="68">
        <v>0</v>
      </c>
      <c r="BA1760" s="68">
        <v>3</v>
      </c>
      <c r="EQ1760" s="68">
        <v>30350019</v>
      </c>
      <c r="ER1760" s="175">
        <v>2</v>
      </c>
      <c r="ES1760" s="68">
        <v>650</v>
      </c>
      <c r="ET1760" s="68">
        <v>19</v>
      </c>
      <c r="EU1760" s="68">
        <v>0</v>
      </c>
      <c r="EV1760" s="68">
        <v>150019</v>
      </c>
      <c r="EW1760" s="68" t="s">
        <v>2657</v>
      </c>
      <c r="EX1760" s="68" t="str">
        <f t="shared" si="60"/>
        <v>중형</v>
      </c>
      <c r="GE1760" s="68">
        <v>52006</v>
      </c>
      <c r="GF1760" s="68" t="s">
        <v>5244</v>
      </c>
    </row>
    <row r="1761" spans="6:188" x14ac:dyDescent="0.3">
      <c r="F1761" s="68">
        <v>93012</v>
      </c>
      <c r="G1761" s="68">
        <v>10</v>
      </c>
      <c r="H1761" s="68">
        <v>193012</v>
      </c>
      <c r="I1761" s="68">
        <v>293012</v>
      </c>
      <c r="J1761" s="68" t="s">
        <v>8853</v>
      </c>
      <c r="K1761" s="68" t="s">
        <v>8854</v>
      </c>
      <c r="L1761" s="68">
        <v>0</v>
      </c>
      <c r="M1761" s="68">
        <v>0</v>
      </c>
      <c r="N1761" s="68">
        <v>0</v>
      </c>
      <c r="O1761" s="68">
        <v>0</v>
      </c>
      <c r="P1761" s="68">
        <v>0</v>
      </c>
      <c r="Q1761" s="68">
        <v>0</v>
      </c>
      <c r="R1761" s="68">
        <v>256</v>
      </c>
      <c r="S1761" s="68">
        <v>0</v>
      </c>
      <c r="T1761" s="68">
        <v>0</v>
      </c>
      <c r="U1761" s="68">
        <v>0</v>
      </c>
      <c r="V1761" s="68">
        <v>0</v>
      </c>
      <c r="W1761" s="68">
        <v>0</v>
      </c>
      <c r="X1761" s="68">
        <v>0</v>
      </c>
      <c r="Y1761" s="68">
        <v>0</v>
      </c>
      <c r="Z1761" s="68">
        <v>0</v>
      </c>
      <c r="AA1761" s="68">
        <v>0</v>
      </c>
      <c r="AB1761" s="68">
        <v>0</v>
      </c>
      <c r="AC1761" s="68">
        <v>0</v>
      </c>
      <c r="AD1761" s="68">
        <v>0</v>
      </c>
      <c r="AE1761" s="68">
        <v>0</v>
      </c>
      <c r="AF1761" s="68">
        <v>0</v>
      </c>
      <c r="AG1761" s="68">
        <v>0</v>
      </c>
      <c r="AH1761" s="68">
        <v>0</v>
      </c>
      <c r="AI1761" s="68">
        <v>0</v>
      </c>
      <c r="AJ1761" s="68">
        <v>0</v>
      </c>
      <c r="AK1761" s="68">
        <v>0</v>
      </c>
      <c r="AL1761" s="68">
        <v>0</v>
      </c>
      <c r="AM1761" s="68">
        <v>0</v>
      </c>
      <c r="AN1761" s="68">
        <v>0</v>
      </c>
      <c r="AO1761" s="68">
        <v>0</v>
      </c>
      <c r="AP1761" s="68" t="s">
        <v>8855</v>
      </c>
      <c r="AQ1761" s="68">
        <v>1</v>
      </c>
      <c r="AR1761" s="68">
        <v>500011</v>
      </c>
      <c r="AS1761" s="68">
        <v>0</v>
      </c>
      <c r="AT1761" s="68">
        <v>8</v>
      </c>
      <c r="AU1761" s="68">
        <v>0</v>
      </c>
      <c r="AV1761" s="86">
        <v>5</v>
      </c>
      <c r="AX1761" s="1">
        <v>161</v>
      </c>
      <c r="AY1761" s="1">
        <v>161</v>
      </c>
      <c r="AZ1761" s="68">
        <v>0</v>
      </c>
      <c r="BA1761" s="68">
        <v>3</v>
      </c>
      <c r="EQ1761" s="68">
        <v>30450019</v>
      </c>
      <c r="ER1761" s="175">
        <v>2</v>
      </c>
      <c r="ES1761" s="68">
        <v>650</v>
      </c>
      <c r="ET1761" s="68">
        <v>19</v>
      </c>
      <c r="EU1761" s="68">
        <v>0</v>
      </c>
      <c r="EV1761" s="68">
        <v>150019</v>
      </c>
      <c r="EW1761" s="68" t="s">
        <v>2657</v>
      </c>
      <c r="EX1761" s="68" t="str">
        <f t="shared" si="60"/>
        <v>중형</v>
      </c>
      <c r="GE1761" s="68">
        <v>52007</v>
      </c>
      <c r="GF1761" s="68" t="s">
        <v>2303</v>
      </c>
    </row>
    <row r="1762" spans="6:188" x14ac:dyDescent="0.3">
      <c r="F1762" s="68">
        <v>93013</v>
      </c>
      <c r="G1762" s="68">
        <v>10</v>
      </c>
      <c r="H1762" s="68">
        <v>193013</v>
      </c>
      <c r="I1762" s="68">
        <v>293013</v>
      </c>
      <c r="J1762" s="68" t="s">
        <v>8856</v>
      </c>
      <c r="K1762" s="68" t="s">
        <v>8857</v>
      </c>
      <c r="L1762" s="68">
        <v>0</v>
      </c>
      <c r="M1762" s="68">
        <v>0</v>
      </c>
      <c r="N1762" s="68">
        <v>0</v>
      </c>
      <c r="O1762" s="68">
        <v>0</v>
      </c>
      <c r="P1762" s="68">
        <v>0</v>
      </c>
      <c r="Q1762" s="68">
        <v>0</v>
      </c>
      <c r="R1762" s="68">
        <v>256</v>
      </c>
      <c r="S1762" s="68">
        <v>0</v>
      </c>
      <c r="T1762" s="68">
        <v>0</v>
      </c>
      <c r="U1762" s="68">
        <v>0</v>
      </c>
      <c r="V1762" s="68">
        <v>0</v>
      </c>
      <c r="W1762" s="68">
        <v>0</v>
      </c>
      <c r="X1762" s="68">
        <v>0</v>
      </c>
      <c r="Y1762" s="68">
        <v>0</v>
      </c>
      <c r="Z1762" s="68">
        <v>0</v>
      </c>
      <c r="AA1762" s="68">
        <v>0</v>
      </c>
      <c r="AB1762" s="68">
        <v>0</v>
      </c>
      <c r="AC1762" s="68">
        <v>0</v>
      </c>
      <c r="AD1762" s="68">
        <v>0</v>
      </c>
      <c r="AE1762" s="68">
        <v>0</v>
      </c>
      <c r="AF1762" s="68">
        <v>0</v>
      </c>
      <c r="AG1762" s="68">
        <v>0</v>
      </c>
      <c r="AH1762" s="68">
        <v>0</v>
      </c>
      <c r="AI1762" s="68">
        <v>0</v>
      </c>
      <c r="AJ1762" s="68">
        <v>0</v>
      </c>
      <c r="AK1762" s="68">
        <v>0</v>
      </c>
      <c r="AL1762" s="68">
        <v>0</v>
      </c>
      <c r="AM1762" s="68">
        <v>0</v>
      </c>
      <c r="AN1762" s="68">
        <v>0</v>
      </c>
      <c r="AO1762" s="68">
        <v>0</v>
      </c>
      <c r="AP1762" s="68" t="s">
        <v>8858</v>
      </c>
      <c r="AQ1762" s="68">
        <v>1</v>
      </c>
      <c r="AR1762" s="68">
        <v>500012</v>
      </c>
      <c r="AS1762" s="68">
        <v>0</v>
      </c>
      <c r="AT1762" s="68">
        <v>8</v>
      </c>
      <c r="AU1762" s="68">
        <v>0</v>
      </c>
      <c r="AV1762" s="86">
        <v>5</v>
      </c>
      <c r="AX1762" s="1">
        <v>162</v>
      </c>
      <c r="AY1762" s="1">
        <v>162</v>
      </c>
      <c r="AZ1762" s="68">
        <v>0</v>
      </c>
      <c r="BA1762" s="68">
        <v>3</v>
      </c>
      <c r="EQ1762" s="68">
        <v>30550019</v>
      </c>
      <c r="ER1762" s="175">
        <v>2</v>
      </c>
      <c r="ES1762" s="68">
        <v>650</v>
      </c>
      <c r="ET1762" s="68">
        <v>19</v>
      </c>
      <c r="EU1762" s="68">
        <v>0</v>
      </c>
      <c r="EV1762" s="68">
        <v>150019</v>
      </c>
      <c r="EW1762" s="68" t="s">
        <v>2657</v>
      </c>
      <c r="EX1762" s="68" t="str">
        <f t="shared" si="60"/>
        <v>중형</v>
      </c>
      <c r="GE1762" s="68">
        <v>53000</v>
      </c>
      <c r="GF1762" s="68" t="s">
        <v>5245</v>
      </c>
    </row>
    <row r="1763" spans="6:188" x14ac:dyDescent="0.3">
      <c r="F1763" s="68">
        <v>93014</v>
      </c>
      <c r="G1763" s="68">
        <v>10</v>
      </c>
      <c r="H1763" s="68">
        <v>193014</v>
      </c>
      <c r="I1763" s="68">
        <v>293014</v>
      </c>
      <c r="J1763" s="68" t="s">
        <v>8835</v>
      </c>
      <c r="K1763" s="68" t="s">
        <v>12732</v>
      </c>
      <c r="L1763" s="68">
        <v>0</v>
      </c>
      <c r="M1763" s="68">
        <v>0</v>
      </c>
      <c r="N1763" s="68">
        <v>0</v>
      </c>
      <c r="O1763" s="68">
        <v>0</v>
      </c>
      <c r="P1763" s="68">
        <v>0</v>
      </c>
      <c r="Q1763" s="68">
        <v>0</v>
      </c>
      <c r="R1763" s="68">
        <v>256</v>
      </c>
      <c r="S1763" s="68">
        <v>0</v>
      </c>
      <c r="T1763" s="68">
        <v>0</v>
      </c>
      <c r="U1763" s="68">
        <v>0</v>
      </c>
      <c r="V1763" s="68">
        <v>0</v>
      </c>
      <c r="W1763" s="68">
        <v>0</v>
      </c>
      <c r="X1763" s="68">
        <v>0</v>
      </c>
      <c r="Y1763" s="68">
        <v>0</v>
      </c>
      <c r="Z1763" s="68">
        <v>0</v>
      </c>
      <c r="AA1763" s="68">
        <v>0</v>
      </c>
      <c r="AB1763" s="68">
        <v>0</v>
      </c>
      <c r="AC1763" s="68">
        <v>0</v>
      </c>
      <c r="AD1763" s="68">
        <v>0</v>
      </c>
      <c r="AE1763" s="68">
        <v>0</v>
      </c>
      <c r="AF1763" s="68">
        <v>0</v>
      </c>
      <c r="AG1763" s="68">
        <v>0</v>
      </c>
      <c r="AH1763" s="68">
        <v>0</v>
      </c>
      <c r="AI1763" s="68">
        <v>0</v>
      </c>
      <c r="AJ1763" s="68">
        <v>0</v>
      </c>
      <c r="AK1763" s="68">
        <v>0</v>
      </c>
      <c r="AL1763" s="68">
        <v>0</v>
      </c>
      <c r="AM1763" s="68">
        <v>0</v>
      </c>
      <c r="AN1763" s="68">
        <v>0</v>
      </c>
      <c r="AO1763" s="68">
        <v>0</v>
      </c>
      <c r="AP1763" s="68" t="s">
        <v>10444</v>
      </c>
      <c r="AQ1763" s="68">
        <v>1</v>
      </c>
      <c r="AR1763" s="68">
        <v>500013</v>
      </c>
      <c r="AS1763" s="68">
        <v>0</v>
      </c>
      <c r="AT1763" s="68">
        <v>0</v>
      </c>
      <c r="AU1763" s="68">
        <v>0</v>
      </c>
      <c r="AV1763" s="86">
        <v>5</v>
      </c>
      <c r="AX1763" s="1">
        <v>173</v>
      </c>
      <c r="AY1763" s="1">
        <v>173</v>
      </c>
      <c r="AZ1763" s="68">
        <v>0</v>
      </c>
      <c r="BA1763" s="68">
        <v>0</v>
      </c>
      <c r="EQ1763" s="68">
        <v>30650019</v>
      </c>
      <c r="ER1763" s="175">
        <v>2</v>
      </c>
      <c r="ES1763" s="68">
        <v>650</v>
      </c>
      <c r="ET1763" s="68">
        <v>19</v>
      </c>
      <c r="EU1763" s="68">
        <v>0</v>
      </c>
      <c r="EV1763" s="68">
        <v>150019</v>
      </c>
      <c r="EW1763" s="68" t="s">
        <v>2657</v>
      </c>
      <c r="EX1763" s="68" t="str">
        <f t="shared" si="60"/>
        <v>중형</v>
      </c>
      <c r="GE1763" s="68">
        <v>53001</v>
      </c>
      <c r="GF1763" s="68" t="s">
        <v>5246</v>
      </c>
    </row>
    <row r="1764" spans="6:188" x14ac:dyDescent="0.3">
      <c r="F1764" s="68">
        <v>93015</v>
      </c>
      <c r="G1764" s="68">
        <v>10</v>
      </c>
      <c r="H1764" s="68">
        <v>193015</v>
      </c>
      <c r="I1764" s="68">
        <v>293015</v>
      </c>
      <c r="J1764" s="68" t="s">
        <v>8850</v>
      </c>
      <c r="K1764" s="68" t="s">
        <v>12732</v>
      </c>
      <c r="L1764" s="68">
        <v>0</v>
      </c>
      <c r="M1764" s="68">
        <v>0</v>
      </c>
      <c r="N1764" s="68">
        <v>0</v>
      </c>
      <c r="O1764" s="68">
        <v>0</v>
      </c>
      <c r="P1764" s="68">
        <v>0</v>
      </c>
      <c r="Q1764" s="68">
        <v>0</v>
      </c>
      <c r="R1764" s="68">
        <v>256</v>
      </c>
      <c r="S1764" s="68">
        <v>0</v>
      </c>
      <c r="T1764" s="68">
        <v>0</v>
      </c>
      <c r="U1764" s="68">
        <v>0</v>
      </c>
      <c r="V1764" s="68">
        <v>0</v>
      </c>
      <c r="W1764" s="68">
        <v>0</v>
      </c>
      <c r="X1764" s="68">
        <v>0</v>
      </c>
      <c r="Y1764" s="68">
        <v>0</v>
      </c>
      <c r="Z1764" s="68">
        <v>0</v>
      </c>
      <c r="AA1764" s="68">
        <v>0</v>
      </c>
      <c r="AB1764" s="68">
        <v>0</v>
      </c>
      <c r="AC1764" s="68">
        <v>0</v>
      </c>
      <c r="AD1764" s="68">
        <v>0</v>
      </c>
      <c r="AE1764" s="68">
        <v>0</v>
      </c>
      <c r="AF1764" s="68">
        <v>0</v>
      </c>
      <c r="AG1764" s="68">
        <v>0</v>
      </c>
      <c r="AH1764" s="68">
        <v>0</v>
      </c>
      <c r="AI1764" s="68">
        <v>0</v>
      </c>
      <c r="AJ1764" s="68">
        <v>0</v>
      </c>
      <c r="AK1764" s="68">
        <v>0</v>
      </c>
      <c r="AL1764" s="68">
        <v>0</v>
      </c>
      <c r="AM1764" s="68">
        <v>0</v>
      </c>
      <c r="AN1764" s="68">
        <v>0</v>
      </c>
      <c r="AO1764" s="68">
        <v>0</v>
      </c>
      <c r="AP1764" s="68" t="s">
        <v>10445</v>
      </c>
      <c r="AQ1764" s="68">
        <v>1</v>
      </c>
      <c r="AR1764" s="68">
        <v>500014</v>
      </c>
      <c r="AS1764" s="68">
        <v>0</v>
      </c>
      <c r="AT1764" s="68">
        <v>0</v>
      </c>
      <c r="AU1764" s="68">
        <v>0</v>
      </c>
      <c r="AV1764" s="86">
        <v>5</v>
      </c>
      <c r="AX1764" s="1">
        <v>174</v>
      </c>
      <c r="AY1764" s="1">
        <v>174</v>
      </c>
      <c r="AZ1764" s="68">
        <v>0</v>
      </c>
      <c r="BA1764" s="68">
        <v>0</v>
      </c>
      <c r="EQ1764" s="68">
        <v>30750019</v>
      </c>
      <c r="ER1764" s="175">
        <v>2</v>
      </c>
      <c r="ES1764" s="68">
        <v>650</v>
      </c>
      <c r="ET1764" s="68">
        <v>19</v>
      </c>
      <c r="EU1764" s="68">
        <v>0</v>
      </c>
      <c r="EV1764" s="68">
        <v>150019</v>
      </c>
      <c r="EW1764" s="68" t="s">
        <v>2657</v>
      </c>
      <c r="EX1764" s="68" t="str">
        <f t="shared" si="60"/>
        <v>중형</v>
      </c>
      <c r="GE1764" s="68">
        <v>53002</v>
      </c>
      <c r="GF1764" s="68" t="s">
        <v>5247</v>
      </c>
    </row>
    <row r="1765" spans="6:188" x14ac:dyDescent="0.3">
      <c r="F1765" s="68">
        <v>93016</v>
      </c>
      <c r="G1765" s="68">
        <v>10</v>
      </c>
      <c r="H1765" s="68">
        <v>193016</v>
      </c>
      <c r="I1765" s="68">
        <v>293016</v>
      </c>
      <c r="J1765" s="68" t="s">
        <v>10602</v>
      </c>
      <c r="K1765" s="68" t="s">
        <v>10603</v>
      </c>
      <c r="L1765" s="68">
        <v>0</v>
      </c>
      <c r="M1765" s="68">
        <v>0</v>
      </c>
      <c r="N1765" s="68">
        <v>0</v>
      </c>
      <c r="O1765" s="68">
        <v>0</v>
      </c>
      <c r="P1765" s="68">
        <v>0</v>
      </c>
      <c r="Q1765" s="68">
        <v>0</v>
      </c>
      <c r="R1765" s="68">
        <v>512</v>
      </c>
      <c r="S1765" s="68">
        <v>0</v>
      </c>
      <c r="T1765" s="68">
        <v>0</v>
      </c>
      <c r="U1765" s="68">
        <v>0</v>
      </c>
      <c r="V1765" s="68">
        <v>0</v>
      </c>
      <c r="W1765" s="68">
        <v>0</v>
      </c>
      <c r="X1765" s="68">
        <v>0</v>
      </c>
      <c r="Y1765" s="68">
        <v>0</v>
      </c>
      <c r="Z1765" s="68">
        <v>0</v>
      </c>
      <c r="AA1765" s="68">
        <v>0</v>
      </c>
      <c r="AB1765" s="68">
        <v>0</v>
      </c>
      <c r="AC1765" s="68">
        <v>0</v>
      </c>
      <c r="AD1765" s="68">
        <v>0</v>
      </c>
      <c r="AE1765" s="68">
        <v>0</v>
      </c>
      <c r="AF1765" s="68">
        <v>0</v>
      </c>
      <c r="AG1765" s="68">
        <v>0</v>
      </c>
      <c r="AH1765" s="68">
        <v>0</v>
      </c>
      <c r="AI1765" s="68">
        <v>0</v>
      </c>
      <c r="AJ1765" s="68">
        <v>0</v>
      </c>
      <c r="AK1765" s="68">
        <v>0</v>
      </c>
      <c r="AL1765" s="68">
        <v>0</v>
      </c>
      <c r="AM1765" s="68">
        <v>0</v>
      </c>
      <c r="AN1765" s="68">
        <v>0</v>
      </c>
      <c r="AO1765" s="68">
        <v>0</v>
      </c>
      <c r="AP1765" s="68" t="s">
        <v>12733</v>
      </c>
      <c r="AQ1765" s="68">
        <v>1</v>
      </c>
      <c r="AR1765" s="68" t="s">
        <v>10604</v>
      </c>
      <c r="AS1765" s="68">
        <v>0</v>
      </c>
      <c r="AT1765" s="68">
        <v>0</v>
      </c>
      <c r="AU1765" s="68">
        <v>0</v>
      </c>
      <c r="AV1765" s="86">
        <v>5</v>
      </c>
      <c r="AW1765" s="86" t="s">
        <v>12734</v>
      </c>
      <c r="AX1765" s="1">
        <v>1</v>
      </c>
      <c r="AY1765" s="1">
        <v>1</v>
      </c>
      <c r="AZ1765" s="68">
        <v>0</v>
      </c>
      <c r="BA1765" s="68">
        <v>4</v>
      </c>
      <c r="EQ1765" s="68">
        <v>30850019</v>
      </c>
      <c r="ER1765" s="175">
        <v>2</v>
      </c>
      <c r="ES1765" s="68">
        <v>650</v>
      </c>
      <c r="ET1765" s="68">
        <v>19</v>
      </c>
      <c r="EU1765" s="68">
        <v>0</v>
      </c>
      <c r="EV1765" s="68">
        <v>150019</v>
      </c>
      <c r="EW1765" s="68" t="s">
        <v>2657</v>
      </c>
      <c r="EX1765" s="68" t="str">
        <f t="shared" si="60"/>
        <v>중형</v>
      </c>
      <c r="GE1765" s="68">
        <v>53003</v>
      </c>
      <c r="GF1765" s="68" t="s">
        <v>5248</v>
      </c>
    </row>
    <row r="1766" spans="6:188" x14ac:dyDescent="0.3">
      <c r="F1766" s="68">
        <v>93017</v>
      </c>
      <c r="G1766" s="68">
        <v>10</v>
      </c>
      <c r="H1766" s="68">
        <v>193017</v>
      </c>
      <c r="I1766" s="68">
        <v>293017</v>
      </c>
      <c r="J1766" s="68" t="s">
        <v>10605</v>
      </c>
      <c r="K1766" s="68" t="s">
        <v>10603</v>
      </c>
      <c r="L1766" s="68">
        <v>0</v>
      </c>
      <c r="M1766" s="68">
        <v>0</v>
      </c>
      <c r="N1766" s="68">
        <v>0</v>
      </c>
      <c r="O1766" s="68">
        <v>0</v>
      </c>
      <c r="P1766" s="68">
        <v>0</v>
      </c>
      <c r="Q1766" s="68">
        <v>0</v>
      </c>
      <c r="R1766" s="68">
        <v>512</v>
      </c>
      <c r="S1766" s="68">
        <v>0</v>
      </c>
      <c r="T1766" s="68">
        <v>0</v>
      </c>
      <c r="U1766" s="68">
        <v>0</v>
      </c>
      <c r="V1766" s="68">
        <v>0</v>
      </c>
      <c r="W1766" s="68">
        <v>0</v>
      </c>
      <c r="X1766" s="68">
        <v>0</v>
      </c>
      <c r="Y1766" s="68">
        <v>0</v>
      </c>
      <c r="Z1766" s="68">
        <v>0</v>
      </c>
      <c r="AA1766" s="68">
        <v>0</v>
      </c>
      <c r="AB1766" s="68">
        <v>0</v>
      </c>
      <c r="AC1766" s="68">
        <v>0</v>
      </c>
      <c r="AD1766" s="68">
        <v>0</v>
      </c>
      <c r="AE1766" s="68">
        <v>0</v>
      </c>
      <c r="AF1766" s="68">
        <v>0</v>
      </c>
      <c r="AG1766" s="68">
        <v>0</v>
      </c>
      <c r="AH1766" s="68">
        <v>0</v>
      </c>
      <c r="AI1766" s="68">
        <v>0</v>
      </c>
      <c r="AJ1766" s="68">
        <v>0</v>
      </c>
      <c r="AK1766" s="68">
        <v>0</v>
      </c>
      <c r="AL1766" s="68">
        <v>0</v>
      </c>
      <c r="AM1766" s="68">
        <v>0</v>
      </c>
      <c r="AN1766" s="68">
        <v>0</v>
      </c>
      <c r="AO1766" s="68">
        <v>0</v>
      </c>
      <c r="AP1766" s="68" t="s">
        <v>12735</v>
      </c>
      <c r="AQ1766" s="68">
        <v>1</v>
      </c>
      <c r="AR1766" s="68" t="s">
        <v>10606</v>
      </c>
      <c r="AS1766" s="68">
        <v>0</v>
      </c>
      <c r="AT1766" s="68">
        <v>0</v>
      </c>
      <c r="AU1766" s="68">
        <v>0</v>
      </c>
      <c r="AV1766" s="86">
        <v>5</v>
      </c>
      <c r="AW1766" s="86" t="s">
        <v>12736</v>
      </c>
      <c r="AX1766" s="1">
        <v>2</v>
      </c>
      <c r="AY1766" s="1">
        <v>2</v>
      </c>
      <c r="AZ1766" s="68">
        <v>0</v>
      </c>
      <c r="BA1766" s="68">
        <v>4</v>
      </c>
      <c r="EQ1766" s="68">
        <v>30950019</v>
      </c>
      <c r="ER1766" s="175">
        <v>2</v>
      </c>
      <c r="ES1766" s="68">
        <v>650</v>
      </c>
      <c r="ET1766" s="68">
        <v>19</v>
      </c>
      <c r="EU1766" s="68">
        <v>0</v>
      </c>
      <c r="EV1766" s="68">
        <v>150019</v>
      </c>
      <c r="EW1766" s="68" t="s">
        <v>2657</v>
      </c>
      <c r="EX1766" s="68" t="str">
        <f t="shared" si="60"/>
        <v>중형</v>
      </c>
      <c r="GE1766" s="68">
        <v>53004</v>
      </c>
      <c r="GF1766" s="68" t="s">
        <v>4547</v>
      </c>
    </row>
    <row r="1767" spans="6:188" x14ac:dyDescent="0.3">
      <c r="F1767" s="68">
        <v>93018</v>
      </c>
      <c r="G1767" s="68">
        <v>10</v>
      </c>
      <c r="H1767" s="68">
        <v>193018</v>
      </c>
      <c r="I1767" s="68">
        <v>293018</v>
      </c>
      <c r="J1767" s="68" t="s">
        <v>10607</v>
      </c>
      <c r="K1767" s="68" t="s">
        <v>10603</v>
      </c>
      <c r="L1767" s="68">
        <v>0</v>
      </c>
      <c r="M1767" s="68">
        <v>0</v>
      </c>
      <c r="N1767" s="68">
        <v>0</v>
      </c>
      <c r="O1767" s="68">
        <v>0</v>
      </c>
      <c r="P1767" s="68">
        <v>0</v>
      </c>
      <c r="Q1767" s="68">
        <v>0</v>
      </c>
      <c r="R1767" s="68">
        <v>512</v>
      </c>
      <c r="S1767" s="68">
        <v>0</v>
      </c>
      <c r="T1767" s="68">
        <v>0</v>
      </c>
      <c r="U1767" s="68">
        <v>0</v>
      </c>
      <c r="V1767" s="68">
        <v>0</v>
      </c>
      <c r="W1767" s="68">
        <v>0</v>
      </c>
      <c r="X1767" s="68">
        <v>0</v>
      </c>
      <c r="Y1767" s="68">
        <v>0</v>
      </c>
      <c r="Z1767" s="68">
        <v>0</v>
      </c>
      <c r="AA1767" s="68">
        <v>0</v>
      </c>
      <c r="AB1767" s="68">
        <v>0</v>
      </c>
      <c r="AC1767" s="68">
        <v>0</v>
      </c>
      <c r="AD1767" s="68">
        <v>0</v>
      </c>
      <c r="AE1767" s="68">
        <v>0</v>
      </c>
      <c r="AF1767" s="68">
        <v>0</v>
      </c>
      <c r="AG1767" s="68">
        <v>0</v>
      </c>
      <c r="AH1767" s="68">
        <v>0</v>
      </c>
      <c r="AI1767" s="68">
        <v>0</v>
      </c>
      <c r="AJ1767" s="68">
        <v>0</v>
      </c>
      <c r="AK1767" s="68">
        <v>0</v>
      </c>
      <c r="AL1767" s="68">
        <v>0</v>
      </c>
      <c r="AM1767" s="68">
        <v>0</v>
      </c>
      <c r="AN1767" s="68">
        <v>0</v>
      </c>
      <c r="AO1767" s="68">
        <v>0</v>
      </c>
      <c r="AP1767" s="68" t="s">
        <v>12737</v>
      </c>
      <c r="AQ1767" s="68">
        <v>1</v>
      </c>
      <c r="AR1767" s="68" t="s">
        <v>10608</v>
      </c>
      <c r="AS1767" s="68">
        <v>0</v>
      </c>
      <c r="AT1767" s="68">
        <v>0</v>
      </c>
      <c r="AU1767" s="68">
        <v>0</v>
      </c>
      <c r="AV1767" s="86">
        <v>5</v>
      </c>
      <c r="AW1767" s="86" t="s">
        <v>12738</v>
      </c>
      <c r="AX1767" s="1">
        <v>3</v>
      </c>
      <c r="AY1767" s="1">
        <v>3</v>
      </c>
      <c r="AZ1767" s="68">
        <v>0</v>
      </c>
      <c r="BA1767" s="68">
        <v>4</v>
      </c>
      <c r="EQ1767" s="68">
        <v>31050019</v>
      </c>
      <c r="ER1767" s="175">
        <v>2</v>
      </c>
      <c r="ES1767" s="68">
        <v>650</v>
      </c>
      <c r="ET1767" s="68">
        <v>19</v>
      </c>
      <c r="EU1767" s="68">
        <v>0</v>
      </c>
      <c r="EV1767" s="68">
        <v>150019</v>
      </c>
      <c r="EW1767" s="68" t="s">
        <v>2657</v>
      </c>
      <c r="EX1767" s="68" t="str">
        <f t="shared" si="60"/>
        <v>중형</v>
      </c>
      <c r="GE1767" s="68">
        <v>53005</v>
      </c>
      <c r="GF1767" s="68" t="s">
        <v>5249</v>
      </c>
    </row>
    <row r="1768" spans="6:188" x14ac:dyDescent="0.3">
      <c r="F1768" s="68">
        <v>93019</v>
      </c>
      <c r="G1768" s="68">
        <v>10</v>
      </c>
      <c r="H1768" s="68">
        <v>193019</v>
      </c>
      <c r="I1768" s="68">
        <v>293019</v>
      </c>
      <c r="J1768" s="68" t="s">
        <v>10609</v>
      </c>
      <c r="K1768" s="68" t="s">
        <v>10603</v>
      </c>
      <c r="L1768" s="68">
        <v>0</v>
      </c>
      <c r="M1768" s="68">
        <v>0</v>
      </c>
      <c r="N1768" s="68">
        <v>0</v>
      </c>
      <c r="O1768" s="68">
        <v>0</v>
      </c>
      <c r="P1768" s="68">
        <v>0</v>
      </c>
      <c r="Q1768" s="68">
        <v>0</v>
      </c>
      <c r="R1768" s="68">
        <v>512</v>
      </c>
      <c r="S1768" s="68">
        <v>0</v>
      </c>
      <c r="T1768" s="68">
        <v>0</v>
      </c>
      <c r="U1768" s="68">
        <v>0</v>
      </c>
      <c r="V1768" s="68">
        <v>0</v>
      </c>
      <c r="W1768" s="68">
        <v>0</v>
      </c>
      <c r="X1768" s="68">
        <v>0</v>
      </c>
      <c r="Y1768" s="68">
        <v>0</v>
      </c>
      <c r="Z1768" s="68">
        <v>0</v>
      </c>
      <c r="AA1768" s="68">
        <v>0</v>
      </c>
      <c r="AB1768" s="68">
        <v>0</v>
      </c>
      <c r="AC1768" s="68">
        <v>0</v>
      </c>
      <c r="AD1768" s="68">
        <v>0</v>
      </c>
      <c r="AE1768" s="68">
        <v>0</v>
      </c>
      <c r="AF1768" s="68">
        <v>0</v>
      </c>
      <c r="AG1768" s="68">
        <v>0</v>
      </c>
      <c r="AH1768" s="68">
        <v>0</v>
      </c>
      <c r="AI1768" s="68">
        <v>0</v>
      </c>
      <c r="AJ1768" s="68">
        <v>0</v>
      </c>
      <c r="AK1768" s="68">
        <v>0</v>
      </c>
      <c r="AL1768" s="68">
        <v>0</v>
      </c>
      <c r="AM1768" s="68">
        <v>0</v>
      </c>
      <c r="AN1768" s="68">
        <v>0</v>
      </c>
      <c r="AO1768" s="68">
        <v>0</v>
      </c>
      <c r="AP1768" s="68" t="s">
        <v>12739</v>
      </c>
      <c r="AQ1768" s="68">
        <v>1</v>
      </c>
      <c r="AR1768" s="68" t="s">
        <v>10610</v>
      </c>
      <c r="AS1768" s="68">
        <v>0</v>
      </c>
      <c r="AT1768" s="68">
        <v>0</v>
      </c>
      <c r="AU1768" s="68">
        <v>0</v>
      </c>
      <c r="AV1768" s="86">
        <v>5</v>
      </c>
      <c r="AW1768" s="86" t="s">
        <v>12740</v>
      </c>
      <c r="AX1768" s="1">
        <v>4</v>
      </c>
      <c r="AY1768" s="1">
        <v>4</v>
      </c>
      <c r="AZ1768" s="68">
        <v>0</v>
      </c>
      <c r="BA1768" s="68">
        <v>4</v>
      </c>
      <c r="EQ1768" s="68">
        <v>31150019</v>
      </c>
      <c r="ER1768" s="175">
        <v>2</v>
      </c>
      <c r="ES1768" s="68">
        <v>650</v>
      </c>
      <c r="ET1768" s="68">
        <v>19</v>
      </c>
      <c r="EU1768" s="68">
        <v>0</v>
      </c>
      <c r="EV1768" s="68">
        <v>150019</v>
      </c>
      <c r="EW1768" s="68" t="s">
        <v>2657</v>
      </c>
      <c r="EX1768" s="68" t="str">
        <f t="shared" si="60"/>
        <v>중형</v>
      </c>
      <c r="GE1768" s="68">
        <v>54000</v>
      </c>
      <c r="GF1768" s="68" t="s">
        <v>5250</v>
      </c>
    </row>
    <row r="1769" spans="6:188" x14ac:dyDescent="0.3">
      <c r="F1769" s="68">
        <v>93020</v>
      </c>
      <c r="G1769" s="68">
        <v>10</v>
      </c>
      <c r="H1769" s="68">
        <v>193020</v>
      </c>
      <c r="I1769" s="68">
        <v>293020</v>
      </c>
      <c r="J1769" s="68" t="s">
        <v>10611</v>
      </c>
      <c r="K1769" s="68" t="s">
        <v>10603</v>
      </c>
      <c r="L1769" s="68">
        <v>0</v>
      </c>
      <c r="M1769" s="68">
        <v>0</v>
      </c>
      <c r="N1769" s="68">
        <v>0</v>
      </c>
      <c r="O1769" s="68">
        <v>0</v>
      </c>
      <c r="P1769" s="68">
        <v>0</v>
      </c>
      <c r="Q1769" s="68">
        <v>0</v>
      </c>
      <c r="R1769" s="68">
        <v>512</v>
      </c>
      <c r="S1769" s="68">
        <v>0</v>
      </c>
      <c r="T1769" s="68">
        <v>0</v>
      </c>
      <c r="U1769" s="68">
        <v>0</v>
      </c>
      <c r="V1769" s="68">
        <v>0</v>
      </c>
      <c r="W1769" s="68">
        <v>0</v>
      </c>
      <c r="X1769" s="68">
        <v>0</v>
      </c>
      <c r="Y1769" s="68">
        <v>0</v>
      </c>
      <c r="Z1769" s="68">
        <v>0</v>
      </c>
      <c r="AA1769" s="68">
        <v>0</v>
      </c>
      <c r="AB1769" s="68">
        <v>0</v>
      </c>
      <c r="AC1769" s="68">
        <v>0</v>
      </c>
      <c r="AD1769" s="68">
        <v>0</v>
      </c>
      <c r="AE1769" s="68">
        <v>0</v>
      </c>
      <c r="AF1769" s="68">
        <v>0</v>
      </c>
      <c r="AG1769" s="68">
        <v>0</v>
      </c>
      <c r="AH1769" s="68">
        <v>0</v>
      </c>
      <c r="AI1769" s="68">
        <v>0</v>
      </c>
      <c r="AJ1769" s="68">
        <v>0</v>
      </c>
      <c r="AK1769" s="68">
        <v>0</v>
      </c>
      <c r="AL1769" s="68">
        <v>0</v>
      </c>
      <c r="AM1769" s="68">
        <v>0</v>
      </c>
      <c r="AN1769" s="68">
        <v>0</v>
      </c>
      <c r="AO1769" s="68">
        <v>0</v>
      </c>
      <c r="AP1769" s="68" t="s">
        <v>12741</v>
      </c>
      <c r="AQ1769" s="68">
        <v>1</v>
      </c>
      <c r="AR1769" s="68" t="s">
        <v>10612</v>
      </c>
      <c r="AS1769" s="68">
        <v>0</v>
      </c>
      <c r="AT1769" s="68">
        <v>0</v>
      </c>
      <c r="AU1769" s="68">
        <v>0</v>
      </c>
      <c r="AV1769" s="86">
        <v>5</v>
      </c>
      <c r="AW1769" s="86" t="s">
        <v>12742</v>
      </c>
      <c r="AX1769" s="1">
        <v>5</v>
      </c>
      <c r="AY1769" s="1">
        <v>5</v>
      </c>
      <c r="AZ1769" s="68">
        <v>0</v>
      </c>
      <c r="BA1769" s="68">
        <v>4</v>
      </c>
      <c r="EQ1769" s="68">
        <v>31250019</v>
      </c>
      <c r="ER1769" s="175">
        <v>2</v>
      </c>
      <c r="ES1769" s="68">
        <v>650</v>
      </c>
      <c r="ET1769" s="68">
        <v>19</v>
      </c>
      <c r="EU1769" s="68">
        <v>0</v>
      </c>
      <c r="EV1769" s="68">
        <v>150019</v>
      </c>
      <c r="EW1769" s="68" t="s">
        <v>2657</v>
      </c>
      <c r="EX1769" s="68" t="str">
        <f t="shared" si="60"/>
        <v>중형</v>
      </c>
      <c r="GE1769" s="68">
        <v>54001</v>
      </c>
      <c r="GF1769" s="68" t="s">
        <v>5251</v>
      </c>
    </row>
    <row r="1770" spans="6:188" x14ac:dyDescent="0.3">
      <c r="F1770" s="68">
        <v>93021</v>
      </c>
      <c r="G1770" s="68">
        <v>10</v>
      </c>
      <c r="H1770" s="68">
        <v>193021</v>
      </c>
      <c r="I1770" s="68">
        <v>293021</v>
      </c>
      <c r="J1770" s="68" t="s">
        <v>10613</v>
      </c>
      <c r="K1770" s="68" t="s">
        <v>10603</v>
      </c>
      <c r="L1770" s="68">
        <v>0</v>
      </c>
      <c r="M1770" s="68">
        <v>0</v>
      </c>
      <c r="N1770" s="68">
        <v>0</v>
      </c>
      <c r="O1770" s="68">
        <v>0</v>
      </c>
      <c r="P1770" s="68">
        <v>0</v>
      </c>
      <c r="Q1770" s="68">
        <v>0</v>
      </c>
      <c r="R1770" s="68">
        <v>512</v>
      </c>
      <c r="S1770" s="68">
        <v>0</v>
      </c>
      <c r="T1770" s="68">
        <v>0</v>
      </c>
      <c r="U1770" s="68">
        <v>0</v>
      </c>
      <c r="V1770" s="68">
        <v>0</v>
      </c>
      <c r="W1770" s="68">
        <v>0</v>
      </c>
      <c r="X1770" s="68">
        <v>0</v>
      </c>
      <c r="Y1770" s="68">
        <v>0</v>
      </c>
      <c r="Z1770" s="68">
        <v>0</v>
      </c>
      <c r="AA1770" s="68">
        <v>0</v>
      </c>
      <c r="AB1770" s="68">
        <v>0</v>
      </c>
      <c r="AC1770" s="68">
        <v>0</v>
      </c>
      <c r="AD1770" s="68">
        <v>0</v>
      </c>
      <c r="AE1770" s="68">
        <v>0</v>
      </c>
      <c r="AF1770" s="68">
        <v>0</v>
      </c>
      <c r="AG1770" s="68">
        <v>0</v>
      </c>
      <c r="AH1770" s="68">
        <v>0</v>
      </c>
      <c r="AI1770" s="68">
        <v>0</v>
      </c>
      <c r="AJ1770" s="68">
        <v>0</v>
      </c>
      <c r="AK1770" s="68">
        <v>0</v>
      </c>
      <c r="AL1770" s="68">
        <v>0</v>
      </c>
      <c r="AM1770" s="68">
        <v>0</v>
      </c>
      <c r="AN1770" s="68">
        <v>0</v>
      </c>
      <c r="AO1770" s="68">
        <v>0</v>
      </c>
      <c r="AP1770" s="68" t="s">
        <v>12743</v>
      </c>
      <c r="AQ1770" s="68">
        <v>1</v>
      </c>
      <c r="AR1770" s="68" t="s">
        <v>10614</v>
      </c>
      <c r="AS1770" s="68">
        <v>0</v>
      </c>
      <c r="AT1770" s="68">
        <v>0</v>
      </c>
      <c r="AU1770" s="68">
        <v>0</v>
      </c>
      <c r="AV1770" s="86">
        <v>5</v>
      </c>
      <c r="AW1770" s="86" t="s">
        <v>12744</v>
      </c>
      <c r="AX1770" s="1">
        <v>6</v>
      </c>
      <c r="AY1770" s="1">
        <v>6</v>
      </c>
      <c r="AZ1770" s="68">
        <v>0</v>
      </c>
      <c r="BA1770" s="68">
        <v>4</v>
      </c>
      <c r="EQ1770" s="68">
        <v>10150020</v>
      </c>
      <c r="ER1770" s="175">
        <v>2</v>
      </c>
      <c r="ES1770" s="68">
        <v>650</v>
      </c>
      <c r="ET1770" s="68">
        <v>20</v>
      </c>
      <c r="EU1770" s="68">
        <v>0</v>
      </c>
      <c r="EV1770" s="68">
        <v>150020</v>
      </c>
      <c r="EW1770" s="68" t="s">
        <v>2658</v>
      </c>
      <c r="EX1770" s="68" t="str">
        <f t="shared" si="60"/>
        <v>중형</v>
      </c>
      <c r="GE1770" s="68">
        <v>54002</v>
      </c>
      <c r="GF1770" s="68" t="s">
        <v>5252</v>
      </c>
    </row>
    <row r="1771" spans="6:188" x14ac:dyDescent="0.3">
      <c r="F1771" s="68">
        <v>93022</v>
      </c>
      <c r="G1771" s="68">
        <v>10</v>
      </c>
      <c r="H1771" s="68">
        <v>193022</v>
      </c>
      <c r="I1771" s="68">
        <v>293022</v>
      </c>
      <c r="J1771" s="68" t="s">
        <v>10615</v>
      </c>
      <c r="K1771" s="68" t="s">
        <v>10603</v>
      </c>
      <c r="L1771" s="68">
        <v>0</v>
      </c>
      <c r="M1771" s="68">
        <v>0</v>
      </c>
      <c r="N1771" s="68">
        <v>0</v>
      </c>
      <c r="O1771" s="68">
        <v>0</v>
      </c>
      <c r="P1771" s="68">
        <v>0</v>
      </c>
      <c r="Q1771" s="68">
        <v>0</v>
      </c>
      <c r="R1771" s="68">
        <v>512</v>
      </c>
      <c r="S1771" s="68">
        <v>0</v>
      </c>
      <c r="T1771" s="68">
        <v>0</v>
      </c>
      <c r="U1771" s="68">
        <v>0</v>
      </c>
      <c r="V1771" s="68">
        <v>0</v>
      </c>
      <c r="W1771" s="68">
        <v>0</v>
      </c>
      <c r="X1771" s="68">
        <v>0</v>
      </c>
      <c r="Y1771" s="68">
        <v>0</v>
      </c>
      <c r="Z1771" s="68">
        <v>0</v>
      </c>
      <c r="AA1771" s="68">
        <v>0</v>
      </c>
      <c r="AB1771" s="68">
        <v>0</v>
      </c>
      <c r="AC1771" s="68">
        <v>0</v>
      </c>
      <c r="AD1771" s="68">
        <v>0</v>
      </c>
      <c r="AE1771" s="68">
        <v>0</v>
      </c>
      <c r="AF1771" s="68">
        <v>0</v>
      </c>
      <c r="AG1771" s="68">
        <v>0</v>
      </c>
      <c r="AH1771" s="68">
        <v>0</v>
      </c>
      <c r="AI1771" s="68">
        <v>0</v>
      </c>
      <c r="AJ1771" s="68">
        <v>0</v>
      </c>
      <c r="AK1771" s="68">
        <v>0</v>
      </c>
      <c r="AL1771" s="68">
        <v>0</v>
      </c>
      <c r="AM1771" s="68">
        <v>0</v>
      </c>
      <c r="AN1771" s="68">
        <v>0</v>
      </c>
      <c r="AO1771" s="68">
        <v>0</v>
      </c>
      <c r="AP1771" s="68" t="s">
        <v>12745</v>
      </c>
      <c r="AQ1771" s="68">
        <v>1</v>
      </c>
      <c r="AR1771" s="68" t="s">
        <v>10616</v>
      </c>
      <c r="AS1771" s="68">
        <v>0</v>
      </c>
      <c r="AT1771" s="68">
        <v>0</v>
      </c>
      <c r="AU1771" s="68">
        <v>0</v>
      </c>
      <c r="AV1771" s="86">
        <v>5</v>
      </c>
      <c r="AW1771" s="86" t="s">
        <v>12746</v>
      </c>
      <c r="AX1771" s="1">
        <v>7</v>
      </c>
      <c r="AY1771" s="1">
        <v>7</v>
      </c>
      <c r="AZ1771" s="68">
        <v>0</v>
      </c>
      <c r="BA1771" s="68">
        <v>4</v>
      </c>
      <c r="EQ1771" s="68">
        <v>10250020</v>
      </c>
      <c r="ER1771" s="175">
        <v>2</v>
      </c>
      <c r="ES1771" s="68">
        <v>650</v>
      </c>
      <c r="ET1771" s="68">
        <v>20</v>
      </c>
      <c r="EU1771" s="68">
        <v>0</v>
      </c>
      <c r="EV1771" s="68">
        <v>150020</v>
      </c>
      <c r="EW1771" s="68" t="s">
        <v>2658</v>
      </c>
      <c r="EX1771" s="68" t="str">
        <f t="shared" si="60"/>
        <v>중형</v>
      </c>
      <c r="GE1771" s="68">
        <v>54003</v>
      </c>
      <c r="GF1771" s="68" t="s">
        <v>5253</v>
      </c>
    </row>
    <row r="1772" spans="6:188" x14ac:dyDescent="0.3">
      <c r="F1772" s="68">
        <v>93023</v>
      </c>
      <c r="G1772" s="68">
        <v>10</v>
      </c>
      <c r="H1772" s="68">
        <v>193023</v>
      </c>
      <c r="I1772" s="68">
        <v>293023</v>
      </c>
      <c r="J1772" s="68" t="s">
        <v>10617</v>
      </c>
      <c r="K1772" s="68" t="s">
        <v>10603</v>
      </c>
      <c r="L1772" s="68">
        <v>0</v>
      </c>
      <c r="M1772" s="68">
        <v>0</v>
      </c>
      <c r="N1772" s="68">
        <v>0</v>
      </c>
      <c r="O1772" s="68">
        <v>0</v>
      </c>
      <c r="P1772" s="68">
        <v>0</v>
      </c>
      <c r="Q1772" s="68">
        <v>0</v>
      </c>
      <c r="R1772" s="68">
        <v>512</v>
      </c>
      <c r="S1772" s="68">
        <v>0</v>
      </c>
      <c r="T1772" s="68">
        <v>0</v>
      </c>
      <c r="U1772" s="68">
        <v>0</v>
      </c>
      <c r="V1772" s="68">
        <v>0</v>
      </c>
      <c r="W1772" s="68">
        <v>0</v>
      </c>
      <c r="X1772" s="68">
        <v>0</v>
      </c>
      <c r="Y1772" s="68">
        <v>0</v>
      </c>
      <c r="Z1772" s="68">
        <v>0</v>
      </c>
      <c r="AA1772" s="68">
        <v>0</v>
      </c>
      <c r="AB1772" s="68">
        <v>0</v>
      </c>
      <c r="AC1772" s="68">
        <v>0</v>
      </c>
      <c r="AD1772" s="68">
        <v>0</v>
      </c>
      <c r="AE1772" s="68">
        <v>0</v>
      </c>
      <c r="AF1772" s="68">
        <v>0</v>
      </c>
      <c r="AG1772" s="68">
        <v>0</v>
      </c>
      <c r="AH1772" s="68">
        <v>0</v>
      </c>
      <c r="AI1772" s="68">
        <v>0</v>
      </c>
      <c r="AJ1772" s="68">
        <v>0</v>
      </c>
      <c r="AK1772" s="68">
        <v>0</v>
      </c>
      <c r="AL1772" s="68">
        <v>0</v>
      </c>
      <c r="AM1772" s="68">
        <v>0</v>
      </c>
      <c r="AN1772" s="68">
        <v>0</v>
      </c>
      <c r="AO1772" s="68">
        <v>0</v>
      </c>
      <c r="AP1772" s="68" t="s">
        <v>12747</v>
      </c>
      <c r="AQ1772" s="68">
        <v>1</v>
      </c>
      <c r="AR1772" s="68" t="s">
        <v>10618</v>
      </c>
      <c r="AS1772" s="68">
        <v>0</v>
      </c>
      <c r="AT1772" s="68">
        <v>0</v>
      </c>
      <c r="AU1772" s="68">
        <v>0</v>
      </c>
      <c r="AV1772" s="86">
        <v>5</v>
      </c>
      <c r="AW1772" s="86" t="s">
        <v>12748</v>
      </c>
      <c r="AX1772" s="1">
        <v>8</v>
      </c>
      <c r="AY1772" s="1">
        <v>8</v>
      </c>
      <c r="AZ1772" s="68">
        <v>0</v>
      </c>
      <c r="BA1772" s="68">
        <v>4</v>
      </c>
      <c r="EQ1772" s="68">
        <v>10350020</v>
      </c>
      <c r="ER1772" s="175">
        <v>2</v>
      </c>
      <c r="ES1772" s="68">
        <v>650</v>
      </c>
      <c r="ET1772" s="68">
        <v>20</v>
      </c>
      <c r="EU1772" s="68">
        <v>0</v>
      </c>
      <c r="EV1772" s="68">
        <v>150020</v>
      </c>
      <c r="EW1772" s="68" t="s">
        <v>2658</v>
      </c>
      <c r="EX1772" s="68" t="str">
        <f t="shared" si="60"/>
        <v>중형</v>
      </c>
      <c r="GE1772" s="68">
        <v>54004</v>
      </c>
      <c r="GF1772" s="68" t="s">
        <v>5254</v>
      </c>
    </row>
    <row r="1773" spans="6:188" x14ac:dyDescent="0.3">
      <c r="F1773" s="68">
        <v>93024</v>
      </c>
      <c r="G1773" s="68">
        <v>10</v>
      </c>
      <c r="H1773" s="68">
        <v>193024</v>
      </c>
      <c r="I1773" s="68">
        <v>293024</v>
      </c>
      <c r="J1773" s="68" t="s">
        <v>10619</v>
      </c>
      <c r="K1773" s="68" t="s">
        <v>10603</v>
      </c>
      <c r="L1773" s="68">
        <v>0</v>
      </c>
      <c r="M1773" s="68">
        <v>0</v>
      </c>
      <c r="N1773" s="68">
        <v>0</v>
      </c>
      <c r="O1773" s="68">
        <v>0</v>
      </c>
      <c r="P1773" s="68">
        <v>0</v>
      </c>
      <c r="Q1773" s="68">
        <v>0</v>
      </c>
      <c r="R1773" s="68">
        <v>512</v>
      </c>
      <c r="S1773" s="68">
        <v>0</v>
      </c>
      <c r="T1773" s="68">
        <v>0</v>
      </c>
      <c r="U1773" s="68">
        <v>0</v>
      </c>
      <c r="V1773" s="68">
        <v>0</v>
      </c>
      <c r="W1773" s="68">
        <v>0</v>
      </c>
      <c r="X1773" s="68">
        <v>0</v>
      </c>
      <c r="Y1773" s="68">
        <v>0</v>
      </c>
      <c r="Z1773" s="68">
        <v>0</v>
      </c>
      <c r="AA1773" s="68">
        <v>0</v>
      </c>
      <c r="AB1773" s="68">
        <v>0</v>
      </c>
      <c r="AC1773" s="68">
        <v>0</v>
      </c>
      <c r="AD1773" s="68">
        <v>0</v>
      </c>
      <c r="AE1773" s="68">
        <v>0</v>
      </c>
      <c r="AF1773" s="68">
        <v>0</v>
      </c>
      <c r="AG1773" s="68">
        <v>0</v>
      </c>
      <c r="AH1773" s="68">
        <v>0</v>
      </c>
      <c r="AI1773" s="68">
        <v>0</v>
      </c>
      <c r="AJ1773" s="68">
        <v>0</v>
      </c>
      <c r="AK1773" s="68">
        <v>0</v>
      </c>
      <c r="AL1773" s="68">
        <v>0</v>
      </c>
      <c r="AM1773" s="68">
        <v>0</v>
      </c>
      <c r="AN1773" s="68">
        <v>0</v>
      </c>
      <c r="AO1773" s="68">
        <v>0</v>
      </c>
      <c r="AP1773" s="68" t="s">
        <v>12749</v>
      </c>
      <c r="AQ1773" s="68">
        <v>1</v>
      </c>
      <c r="AR1773" s="68" t="s">
        <v>10620</v>
      </c>
      <c r="AS1773" s="68">
        <v>0</v>
      </c>
      <c r="AT1773" s="68">
        <v>0</v>
      </c>
      <c r="AU1773" s="68">
        <v>0</v>
      </c>
      <c r="AV1773" s="86">
        <v>5</v>
      </c>
      <c r="AW1773" s="86" t="s">
        <v>12750</v>
      </c>
      <c r="AX1773" s="1">
        <v>9</v>
      </c>
      <c r="AY1773" s="1">
        <v>9</v>
      </c>
      <c r="AZ1773" s="68">
        <v>0</v>
      </c>
      <c r="BA1773" s="68">
        <v>4</v>
      </c>
      <c r="EQ1773" s="68">
        <v>10450020</v>
      </c>
      <c r="ER1773" s="175">
        <v>2</v>
      </c>
      <c r="ES1773" s="68">
        <v>650</v>
      </c>
      <c r="ET1773" s="68">
        <v>20</v>
      </c>
      <c r="EU1773" s="68">
        <v>0</v>
      </c>
      <c r="EV1773" s="68">
        <v>150020</v>
      </c>
      <c r="EW1773" s="68" t="s">
        <v>2658</v>
      </c>
      <c r="EX1773" s="68" t="str">
        <f t="shared" si="60"/>
        <v>중형</v>
      </c>
      <c r="GE1773" s="68">
        <v>54005</v>
      </c>
      <c r="GF1773" s="68" t="s">
        <v>5255</v>
      </c>
    </row>
    <row r="1774" spans="6:188" x14ac:dyDescent="0.3">
      <c r="F1774" s="68">
        <v>93025</v>
      </c>
      <c r="G1774" s="68">
        <v>10</v>
      </c>
      <c r="H1774" s="68">
        <v>193025</v>
      </c>
      <c r="I1774" s="68">
        <v>293025</v>
      </c>
      <c r="J1774" s="68" t="s">
        <v>10621</v>
      </c>
      <c r="K1774" s="68" t="s">
        <v>10603</v>
      </c>
      <c r="L1774" s="68">
        <v>0</v>
      </c>
      <c r="M1774" s="68">
        <v>0</v>
      </c>
      <c r="N1774" s="68">
        <v>0</v>
      </c>
      <c r="O1774" s="68">
        <v>0</v>
      </c>
      <c r="P1774" s="68">
        <v>0</v>
      </c>
      <c r="Q1774" s="68">
        <v>0</v>
      </c>
      <c r="R1774" s="68">
        <v>512</v>
      </c>
      <c r="S1774" s="68">
        <v>0</v>
      </c>
      <c r="T1774" s="68">
        <v>0</v>
      </c>
      <c r="U1774" s="68">
        <v>0</v>
      </c>
      <c r="V1774" s="68">
        <v>0</v>
      </c>
      <c r="W1774" s="68">
        <v>0</v>
      </c>
      <c r="X1774" s="68">
        <v>0</v>
      </c>
      <c r="Y1774" s="68">
        <v>0</v>
      </c>
      <c r="Z1774" s="68">
        <v>0</v>
      </c>
      <c r="AA1774" s="68">
        <v>0</v>
      </c>
      <c r="AB1774" s="68">
        <v>0</v>
      </c>
      <c r="AC1774" s="68">
        <v>0</v>
      </c>
      <c r="AD1774" s="68">
        <v>0</v>
      </c>
      <c r="AE1774" s="68">
        <v>0</v>
      </c>
      <c r="AF1774" s="68">
        <v>0</v>
      </c>
      <c r="AG1774" s="68">
        <v>0</v>
      </c>
      <c r="AH1774" s="68">
        <v>0</v>
      </c>
      <c r="AI1774" s="68">
        <v>0</v>
      </c>
      <c r="AJ1774" s="68">
        <v>0</v>
      </c>
      <c r="AK1774" s="68">
        <v>0</v>
      </c>
      <c r="AL1774" s="68">
        <v>0</v>
      </c>
      <c r="AM1774" s="68">
        <v>0</v>
      </c>
      <c r="AN1774" s="68">
        <v>0</v>
      </c>
      <c r="AO1774" s="68">
        <v>0</v>
      </c>
      <c r="AP1774" s="68" t="s">
        <v>12751</v>
      </c>
      <c r="AQ1774" s="68">
        <v>1</v>
      </c>
      <c r="AR1774" s="68" t="s">
        <v>10622</v>
      </c>
      <c r="AS1774" s="68">
        <v>0</v>
      </c>
      <c r="AT1774" s="68">
        <v>0</v>
      </c>
      <c r="AU1774" s="68">
        <v>0</v>
      </c>
      <c r="AV1774" s="86">
        <v>5</v>
      </c>
      <c r="AW1774" s="86" t="s">
        <v>12752</v>
      </c>
      <c r="AX1774" s="1">
        <v>10</v>
      </c>
      <c r="AY1774" s="1">
        <v>10</v>
      </c>
      <c r="AZ1774" s="68">
        <v>0</v>
      </c>
      <c r="BA1774" s="68">
        <v>4</v>
      </c>
      <c r="EQ1774" s="68">
        <v>10550020</v>
      </c>
      <c r="ER1774" s="175">
        <v>2</v>
      </c>
      <c r="ES1774" s="68">
        <v>650</v>
      </c>
      <c r="ET1774" s="68">
        <v>20</v>
      </c>
      <c r="EU1774" s="68">
        <v>0</v>
      </c>
      <c r="EV1774" s="68">
        <v>150020</v>
      </c>
      <c r="EW1774" s="68" t="s">
        <v>2658</v>
      </c>
      <c r="EX1774" s="68" t="str">
        <f t="shared" si="60"/>
        <v>중형</v>
      </c>
      <c r="GE1774" s="68">
        <v>54006</v>
      </c>
      <c r="GF1774" s="68" t="s">
        <v>5256</v>
      </c>
    </row>
    <row r="1775" spans="6:188" x14ac:dyDescent="0.3">
      <c r="F1775" s="68">
        <v>93026</v>
      </c>
      <c r="G1775" s="68">
        <v>10</v>
      </c>
      <c r="H1775" s="68">
        <v>193026</v>
      </c>
      <c r="I1775" s="68">
        <v>293026</v>
      </c>
      <c r="J1775" s="68" t="s">
        <v>12753</v>
      </c>
      <c r="K1775" s="68">
        <v>0</v>
      </c>
      <c r="L1775" s="68">
        <v>0</v>
      </c>
      <c r="M1775" s="68">
        <v>0</v>
      </c>
      <c r="N1775" s="68">
        <v>0</v>
      </c>
      <c r="O1775" s="68">
        <v>0</v>
      </c>
      <c r="P1775" s="68">
        <v>0</v>
      </c>
      <c r="Q1775" s="68">
        <v>0</v>
      </c>
      <c r="R1775" s="68">
        <v>512</v>
      </c>
      <c r="S1775" s="68">
        <v>0</v>
      </c>
      <c r="T1775" s="68">
        <v>0</v>
      </c>
      <c r="U1775" s="68">
        <v>0</v>
      </c>
      <c r="V1775" s="68">
        <v>0</v>
      </c>
      <c r="W1775" s="68">
        <v>0</v>
      </c>
      <c r="X1775" s="68">
        <v>0</v>
      </c>
      <c r="Y1775" s="68">
        <v>0</v>
      </c>
      <c r="Z1775" s="68">
        <v>0</v>
      </c>
      <c r="AA1775" s="68">
        <v>0</v>
      </c>
      <c r="AB1775" s="68">
        <v>0</v>
      </c>
      <c r="AC1775" s="68">
        <v>0</v>
      </c>
      <c r="AD1775" s="68">
        <v>0</v>
      </c>
      <c r="AE1775" s="68">
        <v>0</v>
      </c>
      <c r="AF1775" s="68">
        <v>0</v>
      </c>
      <c r="AG1775" s="68">
        <v>0</v>
      </c>
      <c r="AH1775" s="68">
        <v>0</v>
      </c>
      <c r="AI1775" s="68">
        <v>0</v>
      </c>
      <c r="AJ1775" s="68">
        <v>0</v>
      </c>
      <c r="AK1775" s="68">
        <v>0</v>
      </c>
      <c r="AL1775" s="68">
        <v>0</v>
      </c>
      <c r="AM1775" s="68">
        <v>0</v>
      </c>
      <c r="AN1775" s="68">
        <v>0</v>
      </c>
      <c r="AO1775" s="68">
        <v>0</v>
      </c>
      <c r="AP1775" s="68" t="s">
        <v>12754</v>
      </c>
      <c r="AQ1775" s="68">
        <v>1</v>
      </c>
      <c r="AR1775" s="68" t="s">
        <v>12755</v>
      </c>
      <c r="AS1775" s="68">
        <v>0</v>
      </c>
      <c r="AT1775" s="68">
        <v>0</v>
      </c>
      <c r="AU1775" s="68">
        <v>0</v>
      </c>
      <c r="AV1775" s="86">
        <v>5</v>
      </c>
      <c r="AW1775" s="86" t="s">
        <v>12756</v>
      </c>
      <c r="AX1775" s="1">
        <v>11</v>
      </c>
      <c r="AY1775" s="1">
        <v>11</v>
      </c>
      <c r="AZ1775" s="68">
        <v>0</v>
      </c>
      <c r="BA1775" s="68">
        <v>4</v>
      </c>
      <c r="EQ1775" s="68">
        <v>10650020</v>
      </c>
      <c r="ER1775" s="175">
        <v>2</v>
      </c>
      <c r="ES1775" s="68">
        <v>650</v>
      </c>
      <c r="ET1775" s="68">
        <v>20</v>
      </c>
      <c r="EU1775" s="68">
        <v>0</v>
      </c>
      <c r="EV1775" s="68">
        <v>150020</v>
      </c>
      <c r="EW1775" s="68" t="s">
        <v>2658</v>
      </c>
      <c r="EX1775" s="68" t="str">
        <f t="shared" si="60"/>
        <v>중형</v>
      </c>
      <c r="GE1775" s="68">
        <v>54007</v>
      </c>
      <c r="GF1775" s="68" t="s">
        <v>5257</v>
      </c>
    </row>
    <row r="1776" spans="6:188" x14ac:dyDescent="0.3">
      <c r="F1776" s="68">
        <v>93027</v>
      </c>
      <c r="G1776" s="68">
        <v>10</v>
      </c>
      <c r="H1776" s="68">
        <v>193027</v>
      </c>
      <c r="I1776" s="68">
        <v>293027</v>
      </c>
      <c r="J1776" s="68" t="s">
        <v>12757</v>
      </c>
      <c r="K1776" s="68">
        <v>0</v>
      </c>
      <c r="L1776" s="68">
        <v>0</v>
      </c>
      <c r="M1776" s="68">
        <v>0</v>
      </c>
      <c r="N1776" s="68">
        <v>0</v>
      </c>
      <c r="O1776" s="68">
        <v>0</v>
      </c>
      <c r="P1776" s="68">
        <v>0</v>
      </c>
      <c r="Q1776" s="68">
        <v>0</v>
      </c>
      <c r="R1776" s="68">
        <v>512</v>
      </c>
      <c r="S1776" s="68">
        <v>0</v>
      </c>
      <c r="T1776" s="68">
        <v>0</v>
      </c>
      <c r="U1776" s="68">
        <v>0</v>
      </c>
      <c r="V1776" s="68">
        <v>0</v>
      </c>
      <c r="W1776" s="68">
        <v>0</v>
      </c>
      <c r="X1776" s="68">
        <v>0</v>
      </c>
      <c r="Y1776" s="68">
        <v>0</v>
      </c>
      <c r="Z1776" s="68">
        <v>0</v>
      </c>
      <c r="AA1776" s="68">
        <v>0</v>
      </c>
      <c r="AB1776" s="68">
        <v>0</v>
      </c>
      <c r="AC1776" s="68">
        <v>0</v>
      </c>
      <c r="AD1776" s="68">
        <v>0</v>
      </c>
      <c r="AE1776" s="68">
        <v>0</v>
      </c>
      <c r="AF1776" s="68">
        <v>0</v>
      </c>
      <c r="AG1776" s="68">
        <v>0</v>
      </c>
      <c r="AH1776" s="68">
        <v>0</v>
      </c>
      <c r="AI1776" s="68">
        <v>0</v>
      </c>
      <c r="AJ1776" s="68">
        <v>0</v>
      </c>
      <c r="AK1776" s="68">
        <v>0</v>
      </c>
      <c r="AL1776" s="68">
        <v>0</v>
      </c>
      <c r="AM1776" s="68">
        <v>0</v>
      </c>
      <c r="AN1776" s="68">
        <v>0</v>
      </c>
      <c r="AO1776" s="68">
        <v>0</v>
      </c>
      <c r="AP1776" s="68" t="s">
        <v>12758</v>
      </c>
      <c r="AQ1776" s="68">
        <v>1</v>
      </c>
      <c r="AR1776" s="68" t="s">
        <v>12759</v>
      </c>
      <c r="AS1776" s="68">
        <v>0</v>
      </c>
      <c r="AT1776" s="68">
        <v>0</v>
      </c>
      <c r="AU1776" s="68">
        <v>0</v>
      </c>
      <c r="AV1776" s="86">
        <v>5</v>
      </c>
      <c r="AW1776" s="86" t="s">
        <v>12760</v>
      </c>
      <c r="AX1776" s="1">
        <v>12</v>
      </c>
      <c r="AY1776" s="1">
        <v>12</v>
      </c>
      <c r="AZ1776" s="68">
        <v>0</v>
      </c>
      <c r="BA1776" s="68">
        <v>4</v>
      </c>
      <c r="EQ1776" s="68">
        <v>10750020</v>
      </c>
      <c r="ER1776" s="175">
        <v>2</v>
      </c>
      <c r="ES1776" s="68">
        <v>650</v>
      </c>
      <c r="ET1776" s="68">
        <v>20</v>
      </c>
      <c r="EU1776" s="68">
        <v>0</v>
      </c>
      <c r="EV1776" s="68">
        <v>150020</v>
      </c>
      <c r="EW1776" s="68" t="s">
        <v>2658</v>
      </c>
      <c r="EX1776" s="68" t="str">
        <f t="shared" si="60"/>
        <v>중형</v>
      </c>
      <c r="GE1776" s="68">
        <v>54008</v>
      </c>
      <c r="GF1776" s="68" t="s">
        <v>5258</v>
      </c>
    </row>
    <row r="1777" spans="6:188" x14ac:dyDescent="0.3">
      <c r="F1777" s="68">
        <v>93028</v>
      </c>
      <c r="G1777" s="68">
        <v>10</v>
      </c>
      <c r="H1777" s="68">
        <v>193028</v>
      </c>
      <c r="I1777" s="68">
        <v>293028</v>
      </c>
      <c r="J1777" s="68" t="s">
        <v>12761</v>
      </c>
      <c r="K1777" s="68">
        <v>0</v>
      </c>
      <c r="L1777" s="68">
        <v>0</v>
      </c>
      <c r="M1777" s="68">
        <v>0</v>
      </c>
      <c r="N1777" s="68">
        <v>0</v>
      </c>
      <c r="O1777" s="68">
        <v>0</v>
      </c>
      <c r="P1777" s="68">
        <v>0</v>
      </c>
      <c r="Q1777" s="68">
        <v>0</v>
      </c>
      <c r="R1777" s="68">
        <v>512</v>
      </c>
      <c r="S1777" s="68">
        <v>0</v>
      </c>
      <c r="T1777" s="68">
        <v>0</v>
      </c>
      <c r="U1777" s="68">
        <v>0</v>
      </c>
      <c r="V1777" s="68">
        <v>0</v>
      </c>
      <c r="W1777" s="68">
        <v>0</v>
      </c>
      <c r="X1777" s="68">
        <v>0</v>
      </c>
      <c r="Y1777" s="68">
        <v>0</v>
      </c>
      <c r="Z1777" s="68">
        <v>0</v>
      </c>
      <c r="AA1777" s="68">
        <v>0</v>
      </c>
      <c r="AB1777" s="68">
        <v>0</v>
      </c>
      <c r="AC1777" s="68">
        <v>0</v>
      </c>
      <c r="AD1777" s="68">
        <v>0</v>
      </c>
      <c r="AE1777" s="68">
        <v>0</v>
      </c>
      <c r="AF1777" s="68">
        <v>0</v>
      </c>
      <c r="AG1777" s="68">
        <v>0</v>
      </c>
      <c r="AH1777" s="68">
        <v>0</v>
      </c>
      <c r="AI1777" s="68">
        <v>0</v>
      </c>
      <c r="AJ1777" s="68">
        <v>0</v>
      </c>
      <c r="AK1777" s="68">
        <v>0</v>
      </c>
      <c r="AL1777" s="68">
        <v>0</v>
      </c>
      <c r="AM1777" s="68">
        <v>0</v>
      </c>
      <c r="AN1777" s="68">
        <v>0</v>
      </c>
      <c r="AO1777" s="68">
        <v>0</v>
      </c>
      <c r="AP1777" s="68" t="s">
        <v>12762</v>
      </c>
      <c r="AQ1777" s="68">
        <v>1</v>
      </c>
      <c r="AR1777" s="68" t="s">
        <v>12763</v>
      </c>
      <c r="AS1777" s="68">
        <v>0</v>
      </c>
      <c r="AT1777" s="68">
        <v>0</v>
      </c>
      <c r="AU1777" s="68">
        <v>0</v>
      </c>
      <c r="AV1777" s="86">
        <v>5</v>
      </c>
      <c r="AW1777" s="86" t="s">
        <v>12764</v>
      </c>
      <c r="AX1777" s="1">
        <v>13</v>
      </c>
      <c r="AY1777" s="1">
        <v>13</v>
      </c>
      <c r="AZ1777" s="68">
        <v>0</v>
      </c>
      <c r="BA1777" s="68">
        <v>4</v>
      </c>
      <c r="EQ1777" s="68">
        <v>10850020</v>
      </c>
      <c r="ER1777" s="175">
        <v>2</v>
      </c>
      <c r="ES1777" s="68">
        <v>650</v>
      </c>
      <c r="ET1777" s="68">
        <v>20</v>
      </c>
      <c r="EU1777" s="68">
        <v>0</v>
      </c>
      <c r="EV1777" s="68">
        <v>150020</v>
      </c>
      <c r="EW1777" s="68" t="s">
        <v>2658</v>
      </c>
      <c r="EX1777" s="68" t="str">
        <f t="shared" si="60"/>
        <v>중형</v>
      </c>
      <c r="GE1777" s="68">
        <v>54009</v>
      </c>
      <c r="GF1777" s="68" t="s">
        <v>5259</v>
      </c>
    </row>
    <row r="1778" spans="6:188" x14ac:dyDescent="0.3">
      <c r="F1778" s="68">
        <v>93029</v>
      </c>
      <c r="G1778" s="68">
        <v>10</v>
      </c>
      <c r="H1778" s="68">
        <v>193029</v>
      </c>
      <c r="I1778" s="68">
        <v>293029</v>
      </c>
      <c r="J1778" s="68" t="s">
        <v>12765</v>
      </c>
      <c r="K1778" s="68">
        <v>0</v>
      </c>
      <c r="L1778" s="68">
        <v>0</v>
      </c>
      <c r="M1778" s="68">
        <v>0</v>
      </c>
      <c r="N1778" s="68">
        <v>0</v>
      </c>
      <c r="O1778" s="68">
        <v>0</v>
      </c>
      <c r="P1778" s="68">
        <v>0</v>
      </c>
      <c r="Q1778" s="68">
        <v>0</v>
      </c>
      <c r="R1778" s="68">
        <v>512</v>
      </c>
      <c r="S1778" s="68">
        <v>0</v>
      </c>
      <c r="T1778" s="68">
        <v>0</v>
      </c>
      <c r="U1778" s="68">
        <v>0</v>
      </c>
      <c r="V1778" s="68">
        <v>0</v>
      </c>
      <c r="W1778" s="68">
        <v>0</v>
      </c>
      <c r="X1778" s="68">
        <v>0</v>
      </c>
      <c r="Y1778" s="68">
        <v>0</v>
      </c>
      <c r="Z1778" s="68">
        <v>0</v>
      </c>
      <c r="AA1778" s="68">
        <v>0</v>
      </c>
      <c r="AB1778" s="68">
        <v>0</v>
      </c>
      <c r="AC1778" s="68">
        <v>0</v>
      </c>
      <c r="AD1778" s="68">
        <v>0</v>
      </c>
      <c r="AE1778" s="68">
        <v>0</v>
      </c>
      <c r="AF1778" s="68">
        <v>0</v>
      </c>
      <c r="AG1778" s="68">
        <v>0</v>
      </c>
      <c r="AH1778" s="68">
        <v>0</v>
      </c>
      <c r="AI1778" s="68">
        <v>0</v>
      </c>
      <c r="AJ1778" s="68">
        <v>0</v>
      </c>
      <c r="AK1778" s="68">
        <v>0</v>
      </c>
      <c r="AL1778" s="68">
        <v>0</v>
      </c>
      <c r="AM1778" s="68">
        <v>0</v>
      </c>
      <c r="AN1778" s="68">
        <v>0</v>
      </c>
      <c r="AO1778" s="68">
        <v>0</v>
      </c>
      <c r="AP1778" s="68" t="s">
        <v>12766</v>
      </c>
      <c r="AQ1778" s="68">
        <v>1</v>
      </c>
      <c r="AR1778" s="68" t="s">
        <v>12767</v>
      </c>
      <c r="AS1778" s="68">
        <v>0</v>
      </c>
      <c r="AT1778" s="68">
        <v>0</v>
      </c>
      <c r="AU1778" s="68">
        <v>0</v>
      </c>
      <c r="AV1778" s="86">
        <v>5</v>
      </c>
      <c r="AW1778" s="86" t="s">
        <v>12768</v>
      </c>
      <c r="AX1778" s="1">
        <v>14</v>
      </c>
      <c r="AY1778" s="1">
        <v>14</v>
      </c>
      <c r="AZ1778" s="68">
        <v>0</v>
      </c>
      <c r="BA1778" s="68">
        <v>4</v>
      </c>
      <c r="EQ1778" s="68">
        <v>10950020</v>
      </c>
      <c r="ER1778" s="175">
        <v>2</v>
      </c>
      <c r="ES1778" s="68">
        <v>650</v>
      </c>
      <c r="ET1778" s="68">
        <v>20</v>
      </c>
      <c r="EU1778" s="68">
        <v>0</v>
      </c>
      <c r="EV1778" s="68">
        <v>150020</v>
      </c>
      <c r="EW1778" s="68" t="s">
        <v>2658</v>
      </c>
      <c r="EX1778" s="68" t="str">
        <f t="shared" si="60"/>
        <v>중형</v>
      </c>
      <c r="GE1778" s="68">
        <v>54010</v>
      </c>
      <c r="GF1778" s="68" t="s">
        <v>5260</v>
      </c>
    </row>
    <row r="1779" spans="6:188" x14ac:dyDescent="0.3">
      <c r="F1779" s="68">
        <v>93030</v>
      </c>
      <c r="G1779" s="68">
        <v>10</v>
      </c>
      <c r="H1779" s="68">
        <v>193030</v>
      </c>
      <c r="I1779" s="68">
        <v>293030</v>
      </c>
      <c r="J1779" s="68" t="s">
        <v>12769</v>
      </c>
      <c r="K1779" s="68">
        <v>0</v>
      </c>
      <c r="L1779" s="68">
        <v>0</v>
      </c>
      <c r="M1779" s="68">
        <v>0</v>
      </c>
      <c r="N1779" s="68">
        <v>0</v>
      </c>
      <c r="O1779" s="68">
        <v>0</v>
      </c>
      <c r="P1779" s="68">
        <v>0</v>
      </c>
      <c r="Q1779" s="68">
        <v>0</v>
      </c>
      <c r="R1779" s="68">
        <v>512</v>
      </c>
      <c r="S1779" s="68">
        <v>0</v>
      </c>
      <c r="T1779" s="68">
        <v>0</v>
      </c>
      <c r="U1779" s="68">
        <v>0</v>
      </c>
      <c r="V1779" s="68">
        <v>0</v>
      </c>
      <c r="W1779" s="68">
        <v>0</v>
      </c>
      <c r="X1779" s="68">
        <v>0</v>
      </c>
      <c r="Y1779" s="68">
        <v>0</v>
      </c>
      <c r="Z1779" s="68">
        <v>0</v>
      </c>
      <c r="AA1779" s="68">
        <v>0</v>
      </c>
      <c r="AB1779" s="68">
        <v>0</v>
      </c>
      <c r="AC1779" s="68">
        <v>0</v>
      </c>
      <c r="AD1779" s="68">
        <v>0</v>
      </c>
      <c r="AE1779" s="68">
        <v>0</v>
      </c>
      <c r="AF1779" s="68">
        <v>0</v>
      </c>
      <c r="AG1779" s="68">
        <v>0</v>
      </c>
      <c r="AH1779" s="68">
        <v>0</v>
      </c>
      <c r="AI1779" s="68">
        <v>0</v>
      </c>
      <c r="AJ1779" s="68">
        <v>0</v>
      </c>
      <c r="AK1779" s="68">
        <v>0</v>
      </c>
      <c r="AL1779" s="68">
        <v>0</v>
      </c>
      <c r="AM1779" s="68">
        <v>0</v>
      </c>
      <c r="AN1779" s="68">
        <v>0</v>
      </c>
      <c r="AO1779" s="68">
        <v>0</v>
      </c>
      <c r="AP1779" s="68" t="s">
        <v>12770</v>
      </c>
      <c r="AQ1779" s="68">
        <v>1</v>
      </c>
      <c r="AR1779" s="68" t="s">
        <v>12771</v>
      </c>
      <c r="AS1779" s="68">
        <v>0</v>
      </c>
      <c r="AT1779" s="68">
        <v>0</v>
      </c>
      <c r="AU1779" s="68">
        <v>0</v>
      </c>
      <c r="AV1779" s="86">
        <v>5</v>
      </c>
      <c r="AW1779" s="86" t="s">
        <v>12772</v>
      </c>
      <c r="AX1779" s="1">
        <v>15</v>
      </c>
      <c r="AY1779" s="1">
        <v>15</v>
      </c>
      <c r="AZ1779" s="68">
        <v>0</v>
      </c>
      <c r="BA1779" s="68">
        <v>4</v>
      </c>
      <c r="EQ1779" s="68">
        <v>11050020</v>
      </c>
      <c r="ER1779" s="175">
        <v>2</v>
      </c>
      <c r="ES1779" s="68">
        <v>650</v>
      </c>
      <c r="ET1779" s="68">
        <v>20</v>
      </c>
      <c r="EU1779" s="68">
        <v>0</v>
      </c>
      <c r="EV1779" s="68">
        <v>150020</v>
      </c>
      <c r="EW1779" s="68" t="s">
        <v>2658</v>
      </c>
      <c r="EX1779" s="68" t="str">
        <f t="shared" si="60"/>
        <v>중형</v>
      </c>
      <c r="GE1779" s="68">
        <v>54011</v>
      </c>
      <c r="GF1779" s="68" t="s">
        <v>5261</v>
      </c>
    </row>
    <row r="1780" spans="6:188" x14ac:dyDescent="0.3">
      <c r="F1780" s="68">
        <v>93031</v>
      </c>
      <c r="G1780" s="68">
        <v>10</v>
      </c>
      <c r="H1780" s="68">
        <v>193031</v>
      </c>
      <c r="I1780" s="68">
        <v>293031</v>
      </c>
      <c r="J1780" s="68" t="s">
        <v>12773</v>
      </c>
      <c r="K1780" s="68">
        <v>0</v>
      </c>
      <c r="L1780" s="68">
        <v>0</v>
      </c>
      <c r="M1780" s="68">
        <v>0</v>
      </c>
      <c r="N1780" s="68">
        <v>0</v>
      </c>
      <c r="O1780" s="68">
        <v>0</v>
      </c>
      <c r="P1780" s="68">
        <v>0</v>
      </c>
      <c r="Q1780" s="68">
        <v>0</v>
      </c>
      <c r="R1780" s="68">
        <v>512</v>
      </c>
      <c r="S1780" s="68">
        <v>0</v>
      </c>
      <c r="T1780" s="68">
        <v>0</v>
      </c>
      <c r="U1780" s="68">
        <v>0</v>
      </c>
      <c r="V1780" s="68">
        <v>0</v>
      </c>
      <c r="W1780" s="68">
        <v>0</v>
      </c>
      <c r="X1780" s="68">
        <v>0</v>
      </c>
      <c r="Y1780" s="68">
        <v>0</v>
      </c>
      <c r="Z1780" s="68">
        <v>0</v>
      </c>
      <c r="AA1780" s="68">
        <v>0</v>
      </c>
      <c r="AB1780" s="68">
        <v>0</v>
      </c>
      <c r="AC1780" s="68">
        <v>0</v>
      </c>
      <c r="AD1780" s="68">
        <v>0</v>
      </c>
      <c r="AE1780" s="68">
        <v>0</v>
      </c>
      <c r="AF1780" s="68">
        <v>0</v>
      </c>
      <c r="AG1780" s="68">
        <v>0</v>
      </c>
      <c r="AH1780" s="68">
        <v>0</v>
      </c>
      <c r="AI1780" s="68">
        <v>0</v>
      </c>
      <c r="AJ1780" s="68">
        <v>0</v>
      </c>
      <c r="AK1780" s="68">
        <v>0</v>
      </c>
      <c r="AL1780" s="68">
        <v>0</v>
      </c>
      <c r="AM1780" s="68">
        <v>0</v>
      </c>
      <c r="AN1780" s="68">
        <v>0</v>
      </c>
      <c r="AO1780" s="68">
        <v>0</v>
      </c>
      <c r="AP1780" s="68" t="s">
        <v>12774</v>
      </c>
      <c r="AQ1780" s="68">
        <v>1</v>
      </c>
      <c r="AR1780" s="68" t="s">
        <v>12775</v>
      </c>
      <c r="AS1780" s="68">
        <v>0</v>
      </c>
      <c r="AT1780" s="68">
        <v>0</v>
      </c>
      <c r="AU1780" s="68">
        <v>0</v>
      </c>
      <c r="AV1780" s="86">
        <v>5</v>
      </c>
      <c r="AW1780" s="86" t="s">
        <v>12776</v>
      </c>
      <c r="AX1780" s="1">
        <v>16</v>
      </c>
      <c r="AY1780" s="1">
        <v>16</v>
      </c>
      <c r="AZ1780" s="68">
        <v>0</v>
      </c>
      <c r="BA1780" s="68">
        <v>4</v>
      </c>
      <c r="EQ1780" s="68">
        <v>11150020</v>
      </c>
      <c r="ER1780" s="175">
        <v>2</v>
      </c>
      <c r="ES1780" s="68">
        <v>650</v>
      </c>
      <c r="ET1780" s="68">
        <v>20</v>
      </c>
      <c r="EU1780" s="68">
        <v>0</v>
      </c>
      <c r="EV1780" s="68">
        <v>150020</v>
      </c>
      <c r="EW1780" s="68" t="s">
        <v>2658</v>
      </c>
      <c r="EX1780" s="68" t="str">
        <f t="shared" si="60"/>
        <v>중형</v>
      </c>
      <c r="GE1780" s="68">
        <v>54012</v>
      </c>
      <c r="GF1780" s="68" t="s">
        <v>5262</v>
      </c>
    </row>
    <row r="1781" spans="6:188" x14ac:dyDescent="0.3">
      <c r="F1781" s="68">
        <v>93032</v>
      </c>
      <c r="G1781" s="68">
        <v>10</v>
      </c>
      <c r="H1781" s="68">
        <v>193032</v>
      </c>
      <c r="I1781" s="68">
        <v>293032</v>
      </c>
      <c r="J1781" s="68" t="s">
        <v>12777</v>
      </c>
      <c r="K1781" s="68">
        <v>0</v>
      </c>
      <c r="L1781" s="68">
        <v>0</v>
      </c>
      <c r="M1781" s="68">
        <v>0</v>
      </c>
      <c r="N1781" s="68">
        <v>0</v>
      </c>
      <c r="O1781" s="68">
        <v>0</v>
      </c>
      <c r="P1781" s="68">
        <v>0</v>
      </c>
      <c r="Q1781" s="68">
        <v>0</v>
      </c>
      <c r="R1781" s="68">
        <v>512</v>
      </c>
      <c r="S1781" s="68">
        <v>0</v>
      </c>
      <c r="T1781" s="68">
        <v>0</v>
      </c>
      <c r="U1781" s="68">
        <v>0</v>
      </c>
      <c r="V1781" s="68">
        <v>0</v>
      </c>
      <c r="W1781" s="68">
        <v>0</v>
      </c>
      <c r="X1781" s="68">
        <v>0</v>
      </c>
      <c r="Y1781" s="68">
        <v>0</v>
      </c>
      <c r="Z1781" s="68">
        <v>0</v>
      </c>
      <c r="AA1781" s="68">
        <v>0</v>
      </c>
      <c r="AB1781" s="68">
        <v>0</v>
      </c>
      <c r="AC1781" s="68">
        <v>0</v>
      </c>
      <c r="AD1781" s="68">
        <v>0</v>
      </c>
      <c r="AE1781" s="68">
        <v>0</v>
      </c>
      <c r="AF1781" s="68">
        <v>0</v>
      </c>
      <c r="AG1781" s="68">
        <v>0</v>
      </c>
      <c r="AH1781" s="68">
        <v>0</v>
      </c>
      <c r="AI1781" s="68">
        <v>0</v>
      </c>
      <c r="AJ1781" s="68">
        <v>0</v>
      </c>
      <c r="AK1781" s="68">
        <v>0</v>
      </c>
      <c r="AL1781" s="68">
        <v>0</v>
      </c>
      <c r="AM1781" s="68">
        <v>0</v>
      </c>
      <c r="AN1781" s="68">
        <v>0</v>
      </c>
      <c r="AO1781" s="68">
        <v>0</v>
      </c>
      <c r="AP1781" s="68" t="s">
        <v>12778</v>
      </c>
      <c r="AQ1781" s="68">
        <v>1</v>
      </c>
      <c r="AR1781" s="68" t="s">
        <v>12779</v>
      </c>
      <c r="AS1781" s="68">
        <v>0</v>
      </c>
      <c r="AT1781" s="68">
        <v>0</v>
      </c>
      <c r="AU1781" s="68">
        <v>0</v>
      </c>
      <c r="AV1781" s="86">
        <v>5</v>
      </c>
      <c r="AW1781" s="86" t="s">
        <v>12780</v>
      </c>
      <c r="AX1781" s="1">
        <v>17</v>
      </c>
      <c r="AY1781" s="1">
        <v>17</v>
      </c>
      <c r="AZ1781" s="68">
        <v>0</v>
      </c>
      <c r="BA1781" s="68">
        <v>4</v>
      </c>
      <c r="EQ1781" s="68">
        <v>11250020</v>
      </c>
      <c r="ER1781" s="175">
        <v>2</v>
      </c>
      <c r="ES1781" s="68">
        <v>650</v>
      </c>
      <c r="ET1781" s="68">
        <v>20</v>
      </c>
      <c r="EU1781" s="68">
        <v>0</v>
      </c>
      <c r="EV1781" s="68">
        <v>150020</v>
      </c>
      <c r="EW1781" s="68" t="s">
        <v>2658</v>
      </c>
      <c r="EX1781" s="68" t="str">
        <f t="shared" si="60"/>
        <v>중형</v>
      </c>
      <c r="GE1781" s="68">
        <v>54013</v>
      </c>
      <c r="GF1781" s="68" t="s">
        <v>5263</v>
      </c>
    </row>
    <row r="1782" spans="6:188" x14ac:dyDescent="0.3">
      <c r="F1782" s="68">
        <v>93033</v>
      </c>
      <c r="G1782" s="68">
        <v>10</v>
      </c>
      <c r="H1782" s="68">
        <v>193033</v>
      </c>
      <c r="I1782" s="68">
        <v>293033</v>
      </c>
      <c r="J1782" s="68" t="s">
        <v>12781</v>
      </c>
      <c r="K1782" s="68">
        <v>0</v>
      </c>
      <c r="L1782" s="68">
        <v>0</v>
      </c>
      <c r="M1782" s="68">
        <v>0</v>
      </c>
      <c r="N1782" s="68">
        <v>0</v>
      </c>
      <c r="O1782" s="68">
        <v>0</v>
      </c>
      <c r="P1782" s="68">
        <v>0</v>
      </c>
      <c r="Q1782" s="68">
        <v>0</v>
      </c>
      <c r="R1782" s="68">
        <v>512</v>
      </c>
      <c r="S1782" s="68">
        <v>0</v>
      </c>
      <c r="T1782" s="68">
        <v>0</v>
      </c>
      <c r="U1782" s="68">
        <v>0</v>
      </c>
      <c r="V1782" s="68">
        <v>0</v>
      </c>
      <c r="W1782" s="68">
        <v>0</v>
      </c>
      <c r="X1782" s="68">
        <v>0</v>
      </c>
      <c r="Y1782" s="68">
        <v>0</v>
      </c>
      <c r="Z1782" s="68">
        <v>0</v>
      </c>
      <c r="AA1782" s="68">
        <v>0</v>
      </c>
      <c r="AB1782" s="68">
        <v>0</v>
      </c>
      <c r="AC1782" s="68">
        <v>0</v>
      </c>
      <c r="AD1782" s="68">
        <v>0</v>
      </c>
      <c r="AE1782" s="68">
        <v>0</v>
      </c>
      <c r="AF1782" s="68">
        <v>0</v>
      </c>
      <c r="AG1782" s="68">
        <v>0</v>
      </c>
      <c r="AH1782" s="68">
        <v>0</v>
      </c>
      <c r="AI1782" s="68">
        <v>0</v>
      </c>
      <c r="AJ1782" s="68">
        <v>0</v>
      </c>
      <c r="AK1782" s="68">
        <v>0</v>
      </c>
      <c r="AL1782" s="68">
        <v>0</v>
      </c>
      <c r="AM1782" s="68">
        <v>0</v>
      </c>
      <c r="AN1782" s="68">
        <v>0</v>
      </c>
      <c r="AO1782" s="68">
        <v>0</v>
      </c>
      <c r="AP1782" s="68" t="s">
        <v>12782</v>
      </c>
      <c r="AQ1782" s="68">
        <v>1</v>
      </c>
      <c r="AR1782" s="68" t="s">
        <v>12783</v>
      </c>
      <c r="AS1782" s="68">
        <v>0</v>
      </c>
      <c r="AT1782" s="68">
        <v>0</v>
      </c>
      <c r="AU1782" s="68">
        <v>0</v>
      </c>
      <c r="AV1782" s="86">
        <v>5</v>
      </c>
      <c r="AW1782" s="86" t="s">
        <v>12784</v>
      </c>
      <c r="AX1782" s="1">
        <v>18</v>
      </c>
      <c r="AY1782" s="1">
        <v>18</v>
      </c>
      <c r="AZ1782" s="68">
        <v>0</v>
      </c>
      <c r="BA1782" s="68">
        <v>4</v>
      </c>
      <c r="EQ1782" s="68">
        <v>20150020</v>
      </c>
      <c r="ER1782" s="175">
        <v>2</v>
      </c>
      <c r="ES1782" s="68">
        <v>650</v>
      </c>
      <c r="ET1782" s="68">
        <v>20</v>
      </c>
      <c r="EU1782" s="68">
        <v>0</v>
      </c>
      <c r="EV1782" s="68">
        <v>150020</v>
      </c>
      <c r="EW1782" s="68" t="s">
        <v>2658</v>
      </c>
      <c r="EX1782" s="68" t="str">
        <f t="shared" si="60"/>
        <v>중형</v>
      </c>
      <c r="GE1782" s="68">
        <v>54014</v>
      </c>
      <c r="GF1782" s="68" t="s">
        <v>5264</v>
      </c>
    </row>
    <row r="1783" spans="6:188" x14ac:dyDescent="0.3">
      <c r="F1783" s="68">
        <v>93034</v>
      </c>
      <c r="G1783" s="68">
        <v>10</v>
      </c>
      <c r="H1783" s="68">
        <v>193034</v>
      </c>
      <c r="I1783" s="68">
        <v>293034</v>
      </c>
      <c r="J1783" s="68" t="s">
        <v>12785</v>
      </c>
      <c r="K1783" s="68">
        <v>0</v>
      </c>
      <c r="L1783" s="68">
        <v>0</v>
      </c>
      <c r="M1783" s="68">
        <v>0</v>
      </c>
      <c r="N1783" s="68">
        <v>0</v>
      </c>
      <c r="O1783" s="68">
        <v>0</v>
      </c>
      <c r="P1783" s="68">
        <v>0</v>
      </c>
      <c r="Q1783" s="68">
        <v>0</v>
      </c>
      <c r="R1783" s="68">
        <v>512</v>
      </c>
      <c r="S1783" s="68">
        <v>0</v>
      </c>
      <c r="T1783" s="68">
        <v>0</v>
      </c>
      <c r="U1783" s="68">
        <v>0</v>
      </c>
      <c r="V1783" s="68">
        <v>0</v>
      </c>
      <c r="W1783" s="68">
        <v>0</v>
      </c>
      <c r="X1783" s="68">
        <v>0</v>
      </c>
      <c r="Y1783" s="68">
        <v>0</v>
      </c>
      <c r="Z1783" s="68">
        <v>0</v>
      </c>
      <c r="AA1783" s="68">
        <v>0</v>
      </c>
      <c r="AB1783" s="68">
        <v>0</v>
      </c>
      <c r="AC1783" s="68">
        <v>0</v>
      </c>
      <c r="AD1783" s="68">
        <v>0</v>
      </c>
      <c r="AE1783" s="68">
        <v>0</v>
      </c>
      <c r="AF1783" s="68">
        <v>0</v>
      </c>
      <c r="AG1783" s="68">
        <v>0</v>
      </c>
      <c r="AH1783" s="68">
        <v>0</v>
      </c>
      <c r="AI1783" s="68">
        <v>0</v>
      </c>
      <c r="AJ1783" s="68">
        <v>0</v>
      </c>
      <c r="AK1783" s="68">
        <v>0</v>
      </c>
      <c r="AL1783" s="68">
        <v>0</v>
      </c>
      <c r="AM1783" s="68">
        <v>0</v>
      </c>
      <c r="AN1783" s="68">
        <v>0</v>
      </c>
      <c r="AO1783" s="68">
        <v>0</v>
      </c>
      <c r="AP1783" s="68" t="s">
        <v>12786</v>
      </c>
      <c r="AQ1783" s="68">
        <v>1</v>
      </c>
      <c r="AR1783" s="68" t="s">
        <v>12787</v>
      </c>
      <c r="AS1783" s="68">
        <v>0</v>
      </c>
      <c r="AT1783" s="68">
        <v>0</v>
      </c>
      <c r="AU1783" s="68">
        <v>0</v>
      </c>
      <c r="AV1783" s="86">
        <v>5</v>
      </c>
      <c r="AW1783" s="86" t="s">
        <v>12788</v>
      </c>
      <c r="AX1783" s="1">
        <v>19</v>
      </c>
      <c r="AY1783" s="1">
        <v>19</v>
      </c>
      <c r="AZ1783" s="68">
        <v>0</v>
      </c>
      <c r="BA1783" s="68">
        <v>4</v>
      </c>
      <c r="EQ1783" s="68">
        <v>20250020</v>
      </c>
      <c r="ER1783" s="175">
        <v>2</v>
      </c>
      <c r="ES1783" s="68">
        <v>650</v>
      </c>
      <c r="ET1783" s="68">
        <v>20</v>
      </c>
      <c r="EU1783" s="68">
        <v>0</v>
      </c>
      <c r="EV1783" s="68">
        <v>150020</v>
      </c>
      <c r="EW1783" s="68" t="s">
        <v>2658</v>
      </c>
      <c r="EX1783" s="68" t="str">
        <f t="shared" si="60"/>
        <v>중형</v>
      </c>
      <c r="GE1783" s="68">
        <v>54015</v>
      </c>
      <c r="GF1783" s="68" t="s">
        <v>5264</v>
      </c>
    </row>
    <row r="1784" spans="6:188" x14ac:dyDescent="0.3">
      <c r="F1784" s="68">
        <v>93035</v>
      </c>
      <c r="G1784" s="68">
        <v>10</v>
      </c>
      <c r="H1784" s="68">
        <v>193035</v>
      </c>
      <c r="I1784" s="68">
        <v>293035</v>
      </c>
      <c r="J1784" s="68" t="s">
        <v>12789</v>
      </c>
      <c r="K1784" s="68">
        <v>0</v>
      </c>
      <c r="L1784" s="68">
        <v>0</v>
      </c>
      <c r="M1784" s="68">
        <v>0</v>
      </c>
      <c r="N1784" s="68">
        <v>0</v>
      </c>
      <c r="O1784" s="68">
        <v>0</v>
      </c>
      <c r="P1784" s="68">
        <v>0</v>
      </c>
      <c r="Q1784" s="68">
        <v>0</v>
      </c>
      <c r="R1784" s="68">
        <v>512</v>
      </c>
      <c r="S1784" s="68">
        <v>0</v>
      </c>
      <c r="T1784" s="68">
        <v>0</v>
      </c>
      <c r="U1784" s="68">
        <v>0</v>
      </c>
      <c r="V1784" s="68">
        <v>0</v>
      </c>
      <c r="W1784" s="68">
        <v>0</v>
      </c>
      <c r="X1784" s="68">
        <v>0</v>
      </c>
      <c r="Y1784" s="68">
        <v>0</v>
      </c>
      <c r="Z1784" s="68">
        <v>0</v>
      </c>
      <c r="AA1784" s="68">
        <v>0</v>
      </c>
      <c r="AB1784" s="68">
        <v>0</v>
      </c>
      <c r="AC1784" s="68">
        <v>0</v>
      </c>
      <c r="AD1784" s="68">
        <v>0</v>
      </c>
      <c r="AE1784" s="68">
        <v>0</v>
      </c>
      <c r="AF1784" s="68">
        <v>0</v>
      </c>
      <c r="AG1784" s="68">
        <v>0</v>
      </c>
      <c r="AH1784" s="68">
        <v>0</v>
      </c>
      <c r="AI1784" s="68">
        <v>0</v>
      </c>
      <c r="AJ1784" s="68">
        <v>0</v>
      </c>
      <c r="AK1784" s="68">
        <v>0</v>
      </c>
      <c r="AL1784" s="68">
        <v>0</v>
      </c>
      <c r="AM1784" s="68">
        <v>0</v>
      </c>
      <c r="AN1784" s="68">
        <v>0</v>
      </c>
      <c r="AO1784" s="68">
        <v>0</v>
      </c>
      <c r="AP1784" s="68" t="s">
        <v>12790</v>
      </c>
      <c r="AQ1784" s="68">
        <v>1</v>
      </c>
      <c r="AR1784" s="68" t="s">
        <v>12791</v>
      </c>
      <c r="AS1784" s="68">
        <v>0</v>
      </c>
      <c r="AT1784" s="68">
        <v>0</v>
      </c>
      <c r="AU1784" s="68">
        <v>0</v>
      </c>
      <c r="AV1784" s="86">
        <v>5</v>
      </c>
      <c r="AW1784" s="86" t="s">
        <v>12792</v>
      </c>
      <c r="AX1784" s="1">
        <v>20</v>
      </c>
      <c r="AY1784" s="1">
        <v>20</v>
      </c>
      <c r="AZ1784" s="68">
        <v>0</v>
      </c>
      <c r="BA1784" s="68">
        <v>4</v>
      </c>
      <c r="EQ1784" s="68">
        <v>20350020</v>
      </c>
      <c r="ER1784" s="175">
        <v>2</v>
      </c>
      <c r="ES1784" s="68">
        <v>650</v>
      </c>
      <c r="ET1784" s="68">
        <v>20</v>
      </c>
      <c r="EU1784" s="68">
        <v>0</v>
      </c>
      <c r="EV1784" s="68">
        <v>150020</v>
      </c>
      <c r="EW1784" s="68" t="s">
        <v>2658</v>
      </c>
      <c r="EX1784" s="68" t="str">
        <f t="shared" si="60"/>
        <v>중형</v>
      </c>
      <c r="GE1784" s="68">
        <v>54016</v>
      </c>
      <c r="GF1784" s="68" t="s">
        <v>5265</v>
      </c>
    </row>
    <row r="1785" spans="6:188" x14ac:dyDescent="0.3">
      <c r="F1785" s="68">
        <v>93036</v>
      </c>
      <c r="G1785" s="68">
        <v>10</v>
      </c>
      <c r="H1785" s="68">
        <v>193036</v>
      </c>
      <c r="I1785" s="68">
        <v>293036</v>
      </c>
      <c r="J1785" s="68" t="s">
        <v>12793</v>
      </c>
      <c r="K1785" s="68">
        <v>0</v>
      </c>
      <c r="L1785" s="68">
        <v>0</v>
      </c>
      <c r="M1785" s="68">
        <v>0</v>
      </c>
      <c r="N1785" s="68">
        <v>0</v>
      </c>
      <c r="O1785" s="68">
        <v>0</v>
      </c>
      <c r="P1785" s="68">
        <v>0</v>
      </c>
      <c r="Q1785" s="68">
        <v>0</v>
      </c>
      <c r="R1785" s="68">
        <v>512</v>
      </c>
      <c r="S1785" s="68">
        <v>0</v>
      </c>
      <c r="T1785" s="68">
        <v>0</v>
      </c>
      <c r="U1785" s="68">
        <v>0</v>
      </c>
      <c r="V1785" s="68">
        <v>0</v>
      </c>
      <c r="W1785" s="68">
        <v>0</v>
      </c>
      <c r="X1785" s="68">
        <v>0</v>
      </c>
      <c r="Y1785" s="68">
        <v>0</v>
      </c>
      <c r="Z1785" s="68">
        <v>0</v>
      </c>
      <c r="AA1785" s="68">
        <v>0</v>
      </c>
      <c r="AB1785" s="68">
        <v>0</v>
      </c>
      <c r="AC1785" s="68">
        <v>0</v>
      </c>
      <c r="AD1785" s="68">
        <v>0</v>
      </c>
      <c r="AE1785" s="68">
        <v>0</v>
      </c>
      <c r="AF1785" s="68">
        <v>0</v>
      </c>
      <c r="AG1785" s="68">
        <v>0</v>
      </c>
      <c r="AH1785" s="68">
        <v>0</v>
      </c>
      <c r="AI1785" s="68">
        <v>0</v>
      </c>
      <c r="AJ1785" s="68">
        <v>0</v>
      </c>
      <c r="AK1785" s="68">
        <v>0</v>
      </c>
      <c r="AL1785" s="68">
        <v>0</v>
      </c>
      <c r="AM1785" s="68">
        <v>0</v>
      </c>
      <c r="AN1785" s="68">
        <v>0</v>
      </c>
      <c r="AO1785" s="68">
        <v>0</v>
      </c>
      <c r="AP1785" s="68" t="s">
        <v>12794</v>
      </c>
      <c r="AQ1785" s="68">
        <v>1</v>
      </c>
      <c r="AR1785" s="68" t="s">
        <v>12795</v>
      </c>
      <c r="AS1785" s="68">
        <v>0</v>
      </c>
      <c r="AT1785" s="68">
        <v>0</v>
      </c>
      <c r="AU1785" s="68">
        <v>0</v>
      </c>
      <c r="AV1785" s="86">
        <v>5</v>
      </c>
      <c r="AW1785" s="86" t="s">
        <v>12796</v>
      </c>
      <c r="AX1785" s="1">
        <v>21</v>
      </c>
      <c r="AY1785" s="1">
        <v>21</v>
      </c>
      <c r="AZ1785" s="68">
        <v>0</v>
      </c>
      <c r="BA1785" s="68">
        <v>4</v>
      </c>
      <c r="EQ1785" s="68">
        <v>20450020</v>
      </c>
      <c r="ER1785" s="175">
        <v>2</v>
      </c>
      <c r="ES1785" s="68">
        <v>650</v>
      </c>
      <c r="ET1785" s="68">
        <v>20</v>
      </c>
      <c r="EU1785" s="68">
        <v>0</v>
      </c>
      <c r="EV1785" s="68">
        <v>150020</v>
      </c>
      <c r="EW1785" s="68" t="s">
        <v>2658</v>
      </c>
      <c r="EX1785" s="68" t="str">
        <f t="shared" si="60"/>
        <v>중형</v>
      </c>
      <c r="GE1785" s="68">
        <v>54017</v>
      </c>
      <c r="GF1785" s="68" t="s">
        <v>5266</v>
      </c>
    </row>
    <row r="1786" spans="6:188" x14ac:dyDescent="0.3">
      <c r="F1786" s="68">
        <v>93037</v>
      </c>
      <c r="G1786" s="68">
        <v>10</v>
      </c>
      <c r="H1786" s="68">
        <v>193037</v>
      </c>
      <c r="I1786" s="68">
        <v>293037</v>
      </c>
      <c r="J1786" s="68" t="s">
        <v>12797</v>
      </c>
      <c r="K1786" s="68">
        <v>0</v>
      </c>
      <c r="L1786" s="68">
        <v>0</v>
      </c>
      <c r="M1786" s="68">
        <v>0</v>
      </c>
      <c r="N1786" s="68">
        <v>0</v>
      </c>
      <c r="O1786" s="68">
        <v>0</v>
      </c>
      <c r="P1786" s="68">
        <v>0</v>
      </c>
      <c r="Q1786" s="68">
        <v>0</v>
      </c>
      <c r="R1786" s="68">
        <v>512</v>
      </c>
      <c r="S1786" s="68">
        <v>0</v>
      </c>
      <c r="T1786" s="68">
        <v>0</v>
      </c>
      <c r="U1786" s="68">
        <v>0</v>
      </c>
      <c r="V1786" s="68">
        <v>0</v>
      </c>
      <c r="W1786" s="68">
        <v>0</v>
      </c>
      <c r="X1786" s="68">
        <v>0</v>
      </c>
      <c r="Y1786" s="68">
        <v>0</v>
      </c>
      <c r="Z1786" s="68">
        <v>0</v>
      </c>
      <c r="AA1786" s="68">
        <v>0</v>
      </c>
      <c r="AB1786" s="68">
        <v>0</v>
      </c>
      <c r="AC1786" s="68">
        <v>0</v>
      </c>
      <c r="AD1786" s="68">
        <v>0</v>
      </c>
      <c r="AE1786" s="68">
        <v>0</v>
      </c>
      <c r="AF1786" s="68">
        <v>0</v>
      </c>
      <c r="AG1786" s="68">
        <v>0</v>
      </c>
      <c r="AH1786" s="68">
        <v>0</v>
      </c>
      <c r="AI1786" s="68">
        <v>0</v>
      </c>
      <c r="AJ1786" s="68">
        <v>0</v>
      </c>
      <c r="AK1786" s="68">
        <v>0</v>
      </c>
      <c r="AL1786" s="68">
        <v>0</v>
      </c>
      <c r="AM1786" s="68">
        <v>0</v>
      </c>
      <c r="AN1786" s="68">
        <v>0</v>
      </c>
      <c r="AO1786" s="68">
        <v>0</v>
      </c>
      <c r="AP1786" s="68" t="s">
        <v>12798</v>
      </c>
      <c r="AQ1786" s="68">
        <v>1</v>
      </c>
      <c r="AR1786" s="68" t="s">
        <v>12799</v>
      </c>
      <c r="AS1786" s="68">
        <v>0</v>
      </c>
      <c r="AT1786" s="68">
        <v>0</v>
      </c>
      <c r="AU1786" s="68">
        <v>0</v>
      </c>
      <c r="AV1786" s="86">
        <v>5</v>
      </c>
      <c r="AW1786" s="86" t="s">
        <v>12800</v>
      </c>
      <c r="AX1786" s="1">
        <v>22</v>
      </c>
      <c r="AY1786" s="1">
        <v>22</v>
      </c>
      <c r="AZ1786" s="68">
        <v>0</v>
      </c>
      <c r="BA1786" s="68">
        <v>4</v>
      </c>
      <c r="EQ1786" s="68">
        <v>20550020</v>
      </c>
      <c r="ER1786" s="175">
        <v>2</v>
      </c>
      <c r="ES1786" s="68">
        <v>650</v>
      </c>
      <c r="ET1786" s="68">
        <v>20</v>
      </c>
      <c r="EU1786" s="68">
        <v>0</v>
      </c>
      <c r="EV1786" s="68">
        <v>150020</v>
      </c>
      <c r="EW1786" s="68" t="s">
        <v>2658</v>
      </c>
      <c r="EX1786" s="68" t="str">
        <f t="shared" si="60"/>
        <v>중형</v>
      </c>
      <c r="GE1786" s="68">
        <v>54018</v>
      </c>
      <c r="GF1786" s="68" t="s">
        <v>5267</v>
      </c>
    </row>
    <row r="1787" spans="6:188" x14ac:dyDescent="0.3">
      <c r="F1787" s="68">
        <v>93038</v>
      </c>
      <c r="G1787" s="68">
        <v>10</v>
      </c>
      <c r="H1787" s="68">
        <v>193038</v>
      </c>
      <c r="I1787" s="68">
        <v>293038</v>
      </c>
      <c r="J1787" s="68" t="s">
        <v>12801</v>
      </c>
      <c r="K1787" s="68">
        <v>0</v>
      </c>
      <c r="L1787" s="68">
        <v>0</v>
      </c>
      <c r="M1787" s="68">
        <v>0</v>
      </c>
      <c r="N1787" s="68">
        <v>0</v>
      </c>
      <c r="O1787" s="68">
        <v>0</v>
      </c>
      <c r="P1787" s="68">
        <v>0</v>
      </c>
      <c r="Q1787" s="68">
        <v>0</v>
      </c>
      <c r="R1787" s="68">
        <v>512</v>
      </c>
      <c r="S1787" s="68">
        <v>0</v>
      </c>
      <c r="T1787" s="68">
        <v>0</v>
      </c>
      <c r="U1787" s="68">
        <v>0</v>
      </c>
      <c r="V1787" s="68">
        <v>0</v>
      </c>
      <c r="W1787" s="68">
        <v>0</v>
      </c>
      <c r="X1787" s="68">
        <v>0</v>
      </c>
      <c r="Y1787" s="68">
        <v>0</v>
      </c>
      <c r="Z1787" s="68">
        <v>0</v>
      </c>
      <c r="AA1787" s="68">
        <v>0</v>
      </c>
      <c r="AB1787" s="68">
        <v>0</v>
      </c>
      <c r="AC1787" s="68">
        <v>0</v>
      </c>
      <c r="AD1787" s="68">
        <v>0</v>
      </c>
      <c r="AE1787" s="68">
        <v>0</v>
      </c>
      <c r="AF1787" s="68">
        <v>0</v>
      </c>
      <c r="AG1787" s="68">
        <v>0</v>
      </c>
      <c r="AH1787" s="68">
        <v>0</v>
      </c>
      <c r="AI1787" s="68">
        <v>0</v>
      </c>
      <c r="AJ1787" s="68">
        <v>0</v>
      </c>
      <c r="AK1787" s="68">
        <v>0</v>
      </c>
      <c r="AL1787" s="68">
        <v>0</v>
      </c>
      <c r="AM1787" s="68">
        <v>0</v>
      </c>
      <c r="AN1787" s="68">
        <v>0</v>
      </c>
      <c r="AO1787" s="68">
        <v>0</v>
      </c>
      <c r="AP1787" s="68" t="s">
        <v>12802</v>
      </c>
      <c r="AQ1787" s="68">
        <v>1</v>
      </c>
      <c r="AR1787" s="68" t="s">
        <v>12803</v>
      </c>
      <c r="AS1787" s="68">
        <v>0</v>
      </c>
      <c r="AT1787" s="68">
        <v>0</v>
      </c>
      <c r="AU1787" s="68">
        <v>0</v>
      </c>
      <c r="AV1787" s="86">
        <v>5</v>
      </c>
      <c r="AW1787" s="86" t="s">
        <v>12804</v>
      </c>
      <c r="AX1787" s="1">
        <v>23</v>
      </c>
      <c r="AY1787" s="1">
        <v>23</v>
      </c>
      <c r="AZ1787" s="68">
        <v>0</v>
      </c>
      <c r="BA1787" s="68">
        <v>4</v>
      </c>
      <c r="EQ1787" s="68">
        <v>20650020</v>
      </c>
      <c r="ER1787" s="175">
        <v>2</v>
      </c>
      <c r="ES1787" s="68">
        <v>650</v>
      </c>
      <c r="ET1787" s="68">
        <v>20</v>
      </c>
      <c r="EU1787" s="68">
        <v>0</v>
      </c>
      <c r="EV1787" s="68">
        <v>150020</v>
      </c>
      <c r="EW1787" s="68" t="s">
        <v>2658</v>
      </c>
      <c r="EX1787" s="68" t="str">
        <f t="shared" si="60"/>
        <v>중형</v>
      </c>
      <c r="GE1787" s="68">
        <v>54019</v>
      </c>
      <c r="GF1787" s="68" t="s">
        <v>5268</v>
      </c>
    </row>
    <row r="1788" spans="6:188" x14ac:dyDescent="0.3">
      <c r="F1788" s="68">
        <v>93039</v>
      </c>
      <c r="G1788" s="68">
        <v>10</v>
      </c>
      <c r="H1788" s="68">
        <v>193039</v>
      </c>
      <c r="I1788" s="68">
        <v>293039</v>
      </c>
      <c r="J1788" s="68" t="s">
        <v>11438</v>
      </c>
      <c r="K1788" s="68" t="s">
        <v>12805</v>
      </c>
      <c r="L1788" s="68">
        <v>0</v>
      </c>
      <c r="M1788" s="68">
        <v>0</v>
      </c>
      <c r="N1788" s="68">
        <v>0</v>
      </c>
      <c r="O1788" s="68">
        <v>15</v>
      </c>
      <c r="P1788" s="68">
        <v>0</v>
      </c>
      <c r="Q1788" s="68">
        <v>0</v>
      </c>
      <c r="R1788" s="68">
        <v>64</v>
      </c>
      <c r="S1788" s="68">
        <v>0</v>
      </c>
      <c r="T1788" s="68">
        <v>0</v>
      </c>
      <c r="U1788" s="68">
        <v>0</v>
      </c>
      <c r="V1788" s="68">
        <v>0</v>
      </c>
      <c r="W1788" s="68">
        <v>0</v>
      </c>
      <c r="X1788" s="68">
        <v>0</v>
      </c>
      <c r="Y1788" s="68">
        <v>0</v>
      </c>
      <c r="Z1788" s="68">
        <v>0</v>
      </c>
      <c r="AA1788" s="68">
        <v>0</v>
      </c>
      <c r="AB1788" s="68">
        <v>0</v>
      </c>
      <c r="AC1788" s="68">
        <v>0</v>
      </c>
      <c r="AD1788" s="68">
        <v>0</v>
      </c>
      <c r="AE1788" s="68">
        <v>0</v>
      </c>
      <c r="AF1788" s="68">
        <v>0</v>
      </c>
      <c r="AG1788" s="68">
        <v>0</v>
      </c>
      <c r="AH1788" s="68">
        <v>0</v>
      </c>
      <c r="AI1788" s="68">
        <v>0</v>
      </c>
      <c r="AJ1788" s="68">
        <v>0</v>
      </c>
      <c r="AK1788" s="68">
        <v>0</v>
      </c>
      <c r="AL1788" s="68">
        <v>0</v>
      </c>
      <c r="AM1788" s="68">
        <v>0</v>
      </c>
      <c r="AN1788" s="68">
        <v>0</v>
      </c>
      <c r="AO1788" s="68">
        <v>0</v>
      </c>
      <c r="AP1788" s="68" t="s">
        <v>12806</v>
      </c>
      <c r="AQ1788" s="68">
        <v>1</v>
      </c>
      <c r="AR1788" s="68">
        <v>400035</v>
      </c>
      <c r="AS1788" s="68">
        <v>0</v>
      </c>
      <c r="AT1788" s="68">
        <v>0</v>
      </c>
      <c r="AU1788" s="68">
        <v>0</v>
      </c>
      <c r="AV1788" s="86">
        <v>5</v>
      </c>
      <c r="AX1788" s="1">
        <v>175</v>
      </c>
      <c r="AY1788" s="1">
        <v>175</v>
      </c>
      <c r="AZ1788" s="68">
        <v>0</v>
      </c>
      <c r="BA1788" s="68">
        <v>3</v>
      </c>
      <c r="EQ1788" s="68">
        <v>20750020</v>
      </c>
      <c r="ER1788" s="175">
        <v>2</v>
      </c>
      <c r="ES1788" s="68">
        <v>650</v>
      </c>
      <c r="ET1788" s="68">
        <v>20</v>
      </c>
      <c r="EU1788" s="68">
        <v>0</v>
      </c>
      <c r="EV1788" s="68">
        <v>150020</v>
      </c>
      <c r="EW1788" s="68" t="s">
        <v>2658</v>
      </c>
      <c r="EX1788" s="68" t="str">
        <f t="shared" si="60"/>
        <v>중형</v>
      </c>
      <c r="GE1788" s="68">
        <v>54020</v>
      </c>
      <c r="GF1788" s="68" t="s">
        <v>5269</v>
      </c>
    </row>
    <row r="1789" spans="6:188" x14ac:dyDescent="0.3">
      <c r="F1789" s="68">
        <v>93040</v>
      </c>
      <c r="G1789" s="68">
        <v>10</v>
      </c>
      <c r="H1789" s="68">
        <v>193040</v>
      </c>
      <c r="I1789" s="68">
        <v>293040</v>
      </c>
      <c r="J1789" s="68" t="s">
        <v>11439</v>
      </c>
      <c r="K1789" s="68" t="s">
        <v>12807</v>
      </c>
      <c r="L1789" s="68">
        <v>0</v>
      </c>
      <c r="M1789" s="68">
        <v>0</v>
      </c>
      <c r="N1789" s="68">
        <v>0</v>
      </c>
      <c r="O1789" s="68">
        <v>0</v>
      </c>
      <c r="P1789" s="68">
        <v>0</v>
      </c>
      <c r="Q1789" s="68">
        <v>0</v>
      </c>
      <c r="R1789" s="68">
        <v>128</v>
      </c>
      <c r="S1789" s="68">
        <v>0</v>
      </c>
      <c r="T1789" s="68">
        <v>0</v>
      </c>
      <c r="U1789" s="68">
        <v>0</v>
      </c>
      <c r="V1789" s="68">
        <v>0</v>
      </c>
      <c r="W1789" s="68">
        <v>0</v>
      </c>
      <c r="X1789" s="68">
        <v>0</v>
      </c>
      <c r="Y1789" s="68">
        <v>0</v>
      </c>
      <c r="Z1789" s="68">
        <v>0</v>
      </c>
      <c r="AA1789" s="68">
        <v>0</v>
      </c>
      <c r="AB1789" s="68">
        <v>0</v>
      </c>
      <c r="AC1789" s="68">
        <v>0</v>
      </c>
      <c r="AD1789" s="68">
        <v>0</v>
      </c>
      <c r="AE1789" s="68">
        <v>0</v>
      </c>
      <c r="AF1789" s="68">
        <v>0</v>
      </c>
      <c r="AG1789" s="68">
        <v>0</v>
      </c>
      <c r="AH1789" s="68">
        <v>0</v>
      </c>
      <c r="AI1789" s="68">
        <v>0</v>
      </c>
      <c r="AJ1789" s="68">
        <v>0</v>
      </c>
      <c r="AK1789" s="68">
        <v>0</v>
      </c>
      <c r="AL1789" s="68">
        <v>0</v>
      </c>
      <c r="AM1789" s="68">
        <v>0</v>
      </c>
      <c r="AN1789" s="68">
        <v>0</v>
      </c>
      <c r="AO1789" s="68">
        <v>0</v>
      </c>
      <c r="AP1789" s="68" t="s">
        <v>12808</v>
      </c>
      <c r="AQ1789" s="68">
        <v>1</v>
      </c>
      <c r="AR1789" s="68">
        <v>400036</v>
      </c>
      <c r="AS1789" s="68">
        <v>0</v>
      </c>
      <c r="AT1789" s="68">
        <v>0</v>
      </c>
      <c r="AU1789" s="68">
        <v>0</v>
      </c>
      <c r="AV1789" s="86">
        <v>5</v>
      </c>
      <c r="AX1789" s="1">
        <v>176</v>
      </c>
      <c r="AY1789" s="1">
        <v>176</v>
      </c>
      <c r="AZ1789" s="68">
        <v>0</v>
      </c>
      <c r="BA1789" s="68">
        <v>3</v>
      </c>
      <c r="EQ1789" s="68">
        <v>20850020</v>
      </c>
      <c r="ER1789" s="175">
        <v>2</v>
      </c>
      <c r="ES1789" s="68">
        <v>650</v>
      </c>
      <c r="ET1789" s="68">
        <v>20</v>
      </c>
      <c r="EU1789" s="68">
        <v>0</v>
      </c>
      <c r="EV1789" s="68">
        <v>150020</v>
      </c>
      <c r="EW1789" s="68" t="s">
        <v>2658</v>
      </c>
      <c r="EX1789" s="68" t="str">
        <f t="shared" si="60"/>
        <v>중형</v>
      </c>
      <c r="GE1789" s="68">
        <v>54021</v>
      </c>
      <c r="GF1789" s="68" t="s">
        <v>5270</v>
      </c>
    </row>
    <row r="1790" spans="6:188" x14ac:dyDescent="0.3">
      <c r="F1790" s="68">
        <v>93041</v>
      </c>
      <c r="G1790" s="68">
        <v>10</v>
      </c>
      <c r="H1790" s="68">
        <v>193041</v>
      </c>
      <c r="I1790" s="68">
        <v>293041</v>
      </c>
      <c r="J1790" s="68" t="s">
        <v>11440</v>
      </c>
      <c r="K1790" s="68" t="s">
        <v>12809</v>
      </c>
      <c r="L1790" s="68">
        <v>0</v>
      </c>
      <c r="M1790" s="68">
        <v>0</v>
      </c>
      <c r="N1790" s="68">
        <v>0</v>
      </c>
      <c r="O1790" s="68">
        <v>0</v>
      </c>
      <c r="P1790" s="68">
        <v>0</v>
      </c>
      <c r="Q1790" s="68">
        <v>0</v>
      </c>
      <c r="R1790" s="68">
        <v>256</v>
      </c>
      <c r="S1790" s="68">
        <v>0</v>
      </c>
      <c r="T1790" s="68">
        <v>0</v>
      </c>
      <c r="U1790" s="68">
        <v>0</v>
      </c>
      <c r="V1790" s="68">
        <v>0</v>
      </c>
      <c r="W1790" s="68">
        <v>0</v>
      </c>
      <c r="X1790" s="68">
        <v>0</v>
      </c>
      <c r="Y1790" s="68">
        <v>0</v>
      </c>
      <c r="Z1790" s="68">
        <v>0</v>
      </c>
      <c r="AA1790" s="68">
        <v>0</v>
      </c>
      <c r="AB1790" s="68">
        <v>0</v>
      </c>
      <c r="AC1790" s="68">
        <v>0</v>
      </c>
      <c r="AD1790" s="68">
        <v>0</v>
      </c>
      <c r="AE1790" s="68">
        <v>0</v>
      </c>
      <c r="AF1790" s="68">
        <v>0</v>
      </c>
      <c r="AG1790" s="68">
        <v>0</v>
      </c>
      <c r="AH1790" s="68">
        <v>0</v>
      </c>
      <c r="AI1790" s="68">
        <v>0</v>
      </c>
      <c r="AJ1790" s="68">
        <v>0</v>
      </c>
      <c r="AK1790" s="68">
        <v>0</v>
      </c>
      <c r="AL1790" s="68">
        <v>0</v>
      </c>
      <c r="AM1790" s="68">
        <v>0</v>
      </c>
      <c r="AN1790" s="68">
        <v>0</v>
      </c>
      <c r="AO1790" s="68">
        <v>0</v>
      </c>
      <c r="AP1790" s="68" t="s">
        <v>12514</v>
      </c>
      <c r="AQ1790" s="68">
        <v>1</v>
      </c>
      <c r="AR1790" s="68">
        <v>500015</v>
      </c>
      <c r="AS1790" s="68">
        <v>0</v>
      </c>
      <c r="AT1790" s="68">
        <v>0</v>
      </c>
      <c r="AU1790" s="68">
        <v>0</v>
      </c>
      <c r="AV1790" s="86">
        <v>5</v>
      </c>
      <c r="AX1790" s="1">
        <v>177</v>
      </c>
      <c r="AY1790" s="1">
        <v>177</v>
      </c>
      <c r="AZ1790" s="68">
        <v>0</v>
      </c>
      <c r="BA1790" s="68">
        <v>3</v>
      </c>
      <c r="EQ1790" s="68">
        <v>20950020</v>
      </c>
      <c r="ER1790" s="175">
        <v>2</v>
      </c>
      <c r="ES1790" s="68">
        <v>650</v>
      </c>
      <c r="ET1790" s="68">
        <v>20</v>
      </c>
      <c r="EU1790" s="68">
        <v>0</v>
      </c>
      <c r="EV1790" s="68">
        <v>150020</v>
      </c>
      <c r="EW1790" s="68" t="s">
        <v>2658</v>
      </c>
      <c r="EX1790" s="68" t="str">
        <f t="shared" si="60"/>
        <v>중형</v>
      </c>
      <c r="GE1790" s="68">
        <v>54022</v>
      </c>
      <c r="GF1790" s="68" t="s">
        <v>5271</v>
      </c>
    </row>
    <row r="1791" spans="6:188" x14ac:dyDescent="0.3">
      <c r="F1791" s="68">
        <v>93042</v>
      </c>
      <c r="G1791" s="68">
        <v>10</v>
      </c>
      <c r="H1791" s="68">
        <v>193042</v>
      </c>
      <c r="I1791" s="68">
        <v>293042</v>
      </c>
      <c r="J1791" s="68" t="s">
        <v>12810</v>
      </c>
      <c r="K1791" s="68" t="s">
        <v>12811</v>
      </c>
      <c r="L1791" s="68">
        <v>0</v>
      </c>
      <c r="M1791" s="68">
        <v>0</v>
      </c>
      <c r="N1791" s="68">
        <v>0</v>
      </c>
      <c r="O1791" s="68">
        <v>0</v>
      </c>
      <c r="P1791" s="68">
        <v>0</v>
      </c>
      <c r="Q1791" s="68">
        <v>0</v>
      </c>
      <c r="R1791" s="68">
        <v>256</v>
      </c>
      <c r="S1791" s="68">
        <v>0</v>
      </c>
      <c r="T1791" s="68">
        <v>0</v>
      </c>
      <c r="U1791" s="68">
        <v>0</v>
      </c>
      <c r="V1791" s="68">
        <v>0</v>
      </c>
      <c r="W1791" s="68">
        <v>0</v>
      </c>
      <c r="X1791" s="68">
        <v>0</v>
      </c>
      <c r="Y1791" s="68">
        <v>0</v>
      </c>
      <c r="Z1791" s="68">
        <v>0</v>
      </c>
      <c r="AA1791" s="68">
        <v>0</v>
      </c>
      <c r="AB1791" s="68">
        <v>0</v>
      </c>
      <c r="AC1791" s="68">
        <v>0</v>
      </c>
      <c r="AD1791" s="68">
        <v>0</v>
      </c>
      <c r="AE1791" s="68">
        <v>0</v>
      </c>
      <c r="AF1791" s="68">
        <v>0</v>
      </c>
      <c r="AG1791" s="68">
        <v>0</v>
      </c>
      <c r="AH1791" s="68">
        <v>0</v>
      </c>
      <c r="AI1791" s="68">
        <v>0</v>
      </c>
      <c r="AJ1791" s="68">
        <v>0</v>
      </c>
      <c r="AK1791" s="68">
        <v>0</v>
      </c>
      <c r="AL1791" s="68">
        <v>0</v>
      </c>
      <c r="AM1791" s="68">
        <v>0</v>
      </c>
      <c r="AN1791" s="68">
        <v>0</v>
      </c>
      <c r="AO1791" s="68">
        <v>0</v>
      </c>
      <c r="AP1791" s="68" t="s">
        <v>12812</v>
      </c>
      <c r="AQ1791" s="68">
        <v>1</v>
      </c>
      <c r="AR1791" s="68">
        <v>500016</v>
      </c>
      <c r="AS1791" s="68">
        <v>0</v>
      </c>
      <c r="AT1791" s="68">
        <v>0</v>
      </c>
      <c r="AU1791" s="68">
        <v>0</v>
      </c>
      <c r="AV1791" s="86">
        <v>5</v>
      </c>
      <c r="AX1791" s="1">
        <v>178</v>
      </c>
      <c r="AY1791" s="1">
        <v>178</v>
      </c>
      <c r="AZ1791" s="68">
        <v>0</v>
      </c>
      <c r="BA1791" s="68">
        <v>3</v>
      </c>
      <c r="EQ1791" s="68">
        <v>21050020</v>
      </c>
      <c r="ER1791" s="175">
        <v>2</v>
      </c>
      <c r="ES1791" s="68">
        <v>650</v>
      </c>
      <c r="ET1791" s="68">
        <v>20</v>
      </c>
      <c r="EU1791" s="68">
        <v>0</v>
      </c>
      <c r="EV1791" s="68">
        <v>150020</v>
      </c>
      <c r="EW1791" s="68" t="s">
        <v>2658</v>
      </c>
      <c r="EX1791" s="68" t="str">
        <f t="shared" si="60"/>
        <v>중형</v>
      </c>
      <c r="GE1791" s="68">
        <v>54023</v>
      </c>
      <c r="GF1791" s="68" t="s">
        <v>5272</v>
      </c>
    </row>
    <row r="1792" spans="6:188" x14ac:dyDescent="0.3">
      <c r="F1792" s="68">
        <v>93043</v>
      </c>
      <c r="G1792" s="68">
        <v>10</v>
      </c>
      <c r="H1792" s="68">
        <v>193043</v>
      </c>
      <c r="I1792" s="68">
        <v>293043</v>
      </c>
      <c r="J1792" s="68" t="s">
        <v>11441</v>
      </c>
      <c r="K1792" s="68" t="s">
        <v>12813</v>
      </c>
      <c r="L1792" s="68">
        <v>0</v>
      </c>
      <c r="M1792" s="68">
        <v>0</v>
      </c>
      <c r="N1792" s="68">
        <v>0</v>
      </c>
      <c r="O1792" s="68">
        <v>0</v>
      </c>
      <c r="P1792" s="68">
        <v>0</v>
      </c>
      <c r="Q1792" s="68">
        <v>0</v>
      </c>
      <c r="R1792" s="68">
        <v>8</v>
      </c>
      <c r="S1792" s="68">
        <v>0</v>
      </c>
      <c r="T1792" s="68">
        <v>0</v>
      </c>
      <c r="U1792" s="68">
        <v>0</v>
      </c>
      <c r="V1792" s="68">
        <v>0</v>
      </c>
      <c r="W1792" s="68">
        <v>0</v>
      </c>
      <c r="X1792" s="68">
        <v>0</v>
      </c>
      <c r="Y1792" s="68">
        <v>0</v>
      </c>
      <c r="Z1792" s="68">
        <v>0</v>
      </c>
      <c r="AA1792" s="68">
        <v>0</v>
      </c>
      <c r="AB1792" s="68">
        <v>0</v>
      </c>
      <c r="AC1792" s="68">
        <v>0</v>
      </c>
      <c r="AD1792" s="68">
        <v>0</v>
      </c>
      <c r="AE1792" s="68">
        <v>0</v>
      </c>
      <c r="AF1792" s="68">
        <v>0</v>
      </c>
      <c r="AG1792" s="68">
        <v>0</v>
      </c>
      <c r="AH1792" s="68">
        <v>0</v>
      </c>
      <c r="AI1792" s="68">
        <v>0</v>
      </c>
      <c r="AJ1792" s="68">
        <v>0</v>
      </c>
      <c r="AK1792" s="68">
        <v>0</v>
      </c>
      <c r="AL1792" s="68">
        <v>0</v>
      </c>
      <c r="AM1792" s="68">
        <v>0</v>
      </c>
      <c r="AN1792" s="68">
        <v>0</v>
      </c>
      <c r="AO1792" s="68">
        <v>0</v>
      </c>
      <c r="AP1792" s="68" t="s">
        <v>12814</v>
      </c>
      <c r="AQ1792" s="68">
        <v>1</v>
      </c>
      <c r="AR1792" s="68" t="s">
        <v>12815</v>
      </c>
      <c r="AS1792" s="68">
        <v>0</v>
      </c>
      <c r="AT1792" s="68">
        <v>0</v>
      </c>
      <c r="AU1792" s="68">
        <v>0</v>
      </c>
      <c r="AV1792" s="86">
        <v>5</v>
      </c>
      <c r="AW1792" s="86" t="s">
        <v>12816</v>
      </c>
      <c r="AX1792" s="1">
        <v>179</v>
      </c>
      <c r="AY1792" s="1">
        <v>179</v>
      </c>
      <c r="AZ1792" s="68">
        <v>0</v>
      </c>
      <c r="BA1792" s="68">
        <v>3</v>
      </c>
      <c r="EQ1792" s="68">
        <v>21150020</v>
      </c>
      <c r="ER1792" s="175">
        <v>2</v>
      </c>
      <c r="ES1792" s="68">
        <v>650</v>
      </c>
      <c r="ET1792" s="68">
        <v>20</v>
      </c>
      <c r="EU1792" s="68">
        <v>0</v>
      </c>
      <c r="EV1792" s="68">
        <v>150020</v>
      </c>
      <c r="EW1792" s="68" t="s">
        <v>2658</v>
      </c>
      <c r="EX1792" s="68" t="str">
        <f t="shared" si="60"/>
        <v>중형</v>
      </c>
      <c r="GE1792" s="68">
        <v>54024</v>
      </c>
      <c r="GF1792" s="68" t="s">
        <v>5273</v>
      </c>
    </row>
    <row r="1793" spans="6:188" x14ac:dyDescent="0.3">
      <c r="F1793" s="68">
        <v>93044</v>
      </c>
      <c r="G1793" s="68">
        <v>10</v>
      </c>
      <c r="H1793" s="68">
        <v>193044</v>
      </c>
      <c r="I1793" s="68">
        <v>293044</v>
      </c>
      <c r="J1793" s="68" t="s">
        <v>11442</v>
      </c>
      <c r="K1793" s="68" t="s">
        <v>12817</v>
      </c>
      <c r="L1793" s="68">
        <v>0</v>
      </c>
      <c r="M1793" s="68">
        <v>0</v>
      </c>
      <c r="N1793" s="68">
        <v>0</v>
      </c>
      <c r="O1793" s="68">
        <v>0</v>
      </c>
      <c r="P1793" s="68">
        <v>0</v>
      </c>
      <c r="Q1793" s="68">
        <v>0</v>
      </c>
      <c r="R1793" s="68">
        <v>2</v>
      </c>
      <c r="S1793" s="68">
        <v>0</v>
      </c>
      <c r="T1793" s="68">
        <v>0</v>
      </c>
      <c r="U1793" s="68">
        <v>0</v>
      </c>
      <c r="V1793" s="68">
        <v>0</v>
      </c>
      <c r="W1793" s="68">
        <v>0</v>
      </c>
      <c r="X1793" s="68">
        <v>0</v>
      </c>
      <c r="Y1793" s="68">
        <v>0</v>
      </c>
      <c r="Z1793" s="68">
        <v>0</v>
      </c>
      <c r="AA1793" s="68">
        <v>0</v>
      </c>
      <c r="AB1793" s="68">
        <v>0</v>
      </c>
      <c r="AC1793" s="68">
        <v>0</v>
      </c>
      <c r="AD1793" s="68">
        <v>0</v>
      </c>
      <c r="AE1793" s="68">
        <v>0</v>
      </c>
      <c r="AF1793" s="68">
        <v>0</v>
      </c>
      <c r="AG1793" s="68">
        <v>0</v>
      </c>
      <c r="AH1793" s="68">
        <v>0</v>
      </c>
      <c r="AI1793" s="68">
        <v>0</v>
      </c>
      <c r="AJ1793" s="68">
        <v>0</v>
      </c>
      <c r="AK1793" s="68">
        <v>0</v>
      </c>
      <c r="AL1793" s="68">
        <v>0</v>
      </c>
      <c r="AM1793" s="68">
        <v>0</v>
      </c>
      <c r="AN1793" s="68">
        <v>0</v>
      </c>
      <c r="AO1793" s="68">
        <v>0</v>
      </c>
      <c r="AP1793" s="68" t="s">
        <v>12818</v>
      </c>
      <c r="AQ1793" s="68">
        <v>1</v>
      </c>
      <c r="AR1793" s="68" t="s">
        <v>12819</v>
      </c>
      <c r="AS1793" s="68">
        <v>0</v>
      </c>
      <c r="AT1793" s="68">
        <v>0</v>
      </c>
      <c r="AU1793" s="68">
        <v>0</v>
      </c>
      <c r="AV1793" s="86">
        <v>5</v>
      </c>
      <c r="AW1793" s="86" t="s">
        <v>12820</v>
      </c>
      <c r="AX1793" s="1">
        <v>180</v>
      </c>
      <c r="AY1793" s="1">
        <v>180</v>
      </c>
      <c r="AZ1793" s="68">
        <v>0</v>
      </c>
      <c r="BA1793" s="68">
        <v>3</v>
      </c>
      <c r="EQ1793" s="68">
        <v>21250020</v>
      </c>
      <c r="ER1793" s="175">
        <v>2</v>
      </c>
      <c r="ES1793" s="68">
        <v>650</v>
      </c>
      <c r="ET1793" s="68">
        <v>20</v>
      </c>
      <c r="EU1793" s="68">
        <v>0</v>
      </c>
      <c r="EV1793" s="68">
        <v>150020</v>
      </c>
      <c r="EW1793" s="68" t="s">
        <v>2658</v>
      </c>
      <c r="EX1793" s="68" t="str">
        <f t="shared" si="60"/>
        <v>중형</v>
      </c>
      <c r="GE1793" s="68">
        <v>54025</v>
      </c>
      <c r="GF1793" s="68" t="s">
        <v>5274</v>
      </c>
    </row>
    <row r="1794" spans="6:188" x14ac:dyDescent="0.3">
      <c r="F1794" s="68">
        <v>93045</v>
      </c>
      <c r="G1794" s="68">
        <v>10</v>
      </c>
      <c r="H1794" s="68">
        <v>193045</v>
      </c>
      <c r="I1794" s="68">
        <v>293045</v>
      </c>
      <c r="J1794" s="68" t="s">
        <v>11443</v>
      </c>
      <c r="K1794" s="68" t="s">
        <v>12821</v>
      </c>
      <c r="L1794" s="68">
        <v>0</v>
      </c>
      <c r="M1794" s="68">
        <v>0</v>
      </c>
      <c r="N1794" s="68">
        <v>0</v>
      </c>
      <c r="O1794" s="68">
        <v>0</v>
      </c>
      <c r="P1794" s="68">
        <v>0</v>
      </c>
      <c r="Q1794" s="68">
        <v>0</v>
      </c>
      <c r="R1794" s="68">
        <v>1</v>
      </c>
      <c r="S1794" s="68">
        <v>0</v>
      </c>
      <c r="T1794" s="68">
        <v>0</v>
      </c>
      <c r="U1794" s="68">
        <v>0</v>
      </c>
      <c r="V1794" s="68">
        <v>0</v>
      </c>
      <c r="W1794" s="68">
        <v>0</v>
      </c>
      <c r="X1794" s="68">
        <v>0</v>
      </c>
      <c r="Y1794" s="68">
        <v>0</v>
      </c>
      <c r="Z1794" s="68">
        <v>0</v>
      </c>
      <c r="AA1794" s="68">
        <v>0</v>
      </c>
      <c r="AB1794" s="68">
        <v>0</v>
      </c>
      <c r="AC1794" s="68">
        <v>0</v>
      </c>
      <c r="AD1794" s="68">
        <v>0</v>
      </c>
      <c r="AE1794" s="68">
        <v>0</v>
      </c>
      <c r="AF1794" s="68">
        <v>0</v>
      </c>
      <c r="AG1794" s="68">
        <v>0</v>
      </c>
      <c r="AH1794" s="68">
        <v>0</v>
      </c>
      <c r="AI1794" s="68">
        <v>0</v>
      </c>
      <c r="AJ1794" s="68">
        <v>0</v>
      </c>
      <c r="AK1794" s="68">
        <v>0</v>
      </c>
      <c r="AL1794" s="68">
        <v>0</v>
      </c>
      <c r="AM1794" s="68">
        <v>0</v>
      </c>
      <c r="AN1794" s="68">
        <v>0</v>
      </c>
      <c r="AO1794" s="68">
        <v>0</v>
      </c>
      <c r="AP1794" s="68" t="s">
        <v>12822</v>
      </c>
      <c r="AQ1794" s="68">
        <v>1</v>
      </c>
      <c r="AR1794" s="68" t="s">
        <v>12823</v>
      </c>
      <c r="AS1794" s="68">
        <v>0</v>
      </c>
      <c r="AT1794" s="68">
        <v>0</v>
      </c>
      <c r="AU1794" s="68">
        <v>0</v>
      </c>
      <c r="AV1794" s="86">
        <v>5</v>
      </c>
      <c r="AW1794" s="86" t="s">
        <v>12824</v>
      </c>
      <c r="AX1794" s="1">
        <v>181</v>
      </c>
      <c r="AY1794" s="1">
        <v>181</v>
      </c>
      <c r="AZ1794" s="68">
        <v>0</v>
      </c>
      <c r="BA1794" s="68">
        <v>3</v>
      </c>
      <c r="EQ1794" s="68">
        <v>30150020</v>
      </c>
      <c r="ER1794" s="175">
        <v>2</v>
      </c>
      <c r="ES1794" s="68">
        <v>650</v>
      </c>
      <c r="ET1794" s="68">
        <v>20</v>
      </c>
      <c r="EU1794" s="68">
        <v>0</v>
      </c>
      <c r="EV1794" s="68">
        <v>150020</v>
      </c>
      <c r="EW1794" s="68" t="s">
        <v>2658</v>
      </c>
      <c r="EX1794" s="68" t="str">
        <f t="shared" si="60"/>
        <v>중형</v>
      </c>
      <c r="GE1794" s="68">
        <v>54026</v>
      </c>
      <c r="GF1794" s="68" t="s">
        <v>5275</v>
      </c>
    </row>
    <row r="1795" spans="6:188" x14ac:dyDescent="0.3">
      <c r="F1795" s="68">
        <v>93046</v>
      </c>
      <c r="G1795" s="68">
        <v>10</v>
      </c>
      <c r="H1795" s="68">
        <v>193046</v>
      </c>
      <c r="I1795" s="68">
        <v>293046</v>
      </c>
      <c r="J1795" s="68" t="s">
        <v>11444</v>
      </c>
      <c r="K1795" s="68" t="s">
        <v>12825</v>
      </c>
      <c r="L1795" s="68">
        <v>0</v>
      </c>
      <c r="M1795" s="68">
        <v>0</v>
      </c>
      <c r="N1795" s="68">
        <v>0</v>
      </c>
      <c r="O1795" s="68">
        <v>0</v>
      </c>
      <c r="P1795" s="68">
        <v>0</v>
      </c>
      <c r="Q1795" s="68">
        <v>0</v>
      </c>
      <c r="R1795" s="68">
        <v>4</v>
      </c>
      <c r="S1795" s="68">
        <v>0</v>
      </c>
      <c r="T1795" s="68">
        <v>0</v>
      </c>
      <c r="U1795" s="68">
        <v>0</v>
      </c>
      <c r="V1795" s="68">
        <v>0</v>
      </c>
      <c r="W1795" s="68">
        <v>0</v>
      </c>
      <c r="X1795" s="68">
        <v>0</v>
      </c>
      <c r="Y1795" s="68">
        <v>0</v>
      </c>
      <c r="Z1795" s="68">
        <v>0</v>
      </c>
      <c r="AA1795" s="68">
        <v>0</v>
      </c>
      <c r="AB1795" s="68">
        <v>0</v>
      </c>
      <c r="AC1795" s="68">
        <v>0</v>
      </c>
      <c r="AD1795" s="68">
        <v>0</v>
      </c>
      <c r="AE1795" s="68">
        <v>0</v>
      </c>
      <c r="AF1795" s="68">
        <v>0</v>
      </c>
      <c r="AG1795" s="68">
        <v>0</v>
      </c>
      <c r="AH1795" s="68">
        <v>0</v>
      </c>
      <c r="AI1795" s="68">
        <v>0</v>
      </c>
      <c r="AJ1795" s="68">
        <v>0</v>
      </c>
      <c r="AK1795" s="68">
        <v>0</v>
      </c>
      <c r="AL1795" s="68">
        <v>0</v>
      </c>
      <c r="AM1795" s="68">
        <v>0</v>
      </c>
      <c r="AN1795" s="68">
        <v>0</v>
      </c>
      <c r="AO1795" s="68">
        <v>0</v>
      </c>
      <c r="AP1795" s="68" t="s">
        <v>12826</v>
      </c>
      <c r="AQ1795" s="68">
        <v>1</v>
      </c>
      <c r="AR1795" s="68" t="s">
        <v>12827</v>
      </c>
      <c r="AS1795" s="68">
        <v>0</v>
      </c>
      <c r="AT1795" s="68">
        <v>0</v>
      </c>
      <c r="AU1795" s="68">
        <v>0</v>
      </c>
      <c r="AV1795" s="86">
        <v>5</v>
      </c>
      <c r="AW1795" s="86" t="s">
        <v>12828</v>
      </c>
      <c r="AX1795" s="1">
        <v>182</v>
      </c>
      <c r="AY1795" s="1">
        <v>182</v>
      </c>
      <c r="AZ1795" s="68">
        <v>0</v>
      </c>
      <c r="BA1795" s="68">
        <v>3</v>
      </c>
      <c r="EQ1795" s="68">
        <v>30250020</v>
      </c>
      <c r="ER1795" s="175">
        <v>2</v>
      </c>
      <c r="ES1795" s="68">
        <v>650</v>
      </c>
      <c r="ET1795" s="68">
        <v>20</v>
      </c>
      <c r="EU1795" s="68">
        <v>0</v>
      </c>
      <c r="EV1795" s="68">
        <v>150020</v>
      </c>
      <c r="EW1795" s="68" t="s">
        <v>2658</v>
      </c>
      <c r="EX1795" s="68" t="str">
        <f t="shared" ref="EX1795:EX1858" si="61">IF(ER1795=1,"소형",IF(ER1795=2,"중형","대형"))</f>
        <v>중형</v>
      </c>
      <c r="GE1795" s="68">
        <v>54027</v>
      </c>
      <c r="GF1795" s="68" t="s">
        <v>5276</v>
      </c>
    </row>
    <row r="1796" spans="6:188" x14ac:dyDescent="0.3">
      <c r="F1796" s="68">
        <v>93047</v>
      </c>
      <c r="G1796" s="68">
        <v>10</v>
      </c>
      <c r="H1796" s="68">
        <v>193047</v>
      </c>
      <c r="I1796" s="68">
        <v>293047</v>
      </c>
      <c r="J1796" s="68" t="s">
        <v>11445</v>
      </c>
      <c r="K1796" s="68" t="s">
        <v>12829</v>
      </c>
      <c r="L1796" s="68">
        <v>0</v>
      </c>
      <c r="M1796" s="68">
        <v>0</v>
      </c>
      <c r="N1796" s="68">
        <v>0</v>
      </c>
      <c r="O1796" s="68">
        <v>0</v>
      </c>
      <c r="P1796" s="68">
        <v>0</v>
      </c>
      <c r="Q1796" s="68">
        <v>0</v>
      </c>
      <c r="R1796" s="68">
        <v>16</v>
      </c>
      <c r="S1796" s="68">
        <v>0</v>
      </c>
      <c r="T1796" s="68">
        <v>0</v>
      </c>
      <c r="U1796" s="68">
        <v>0</v>
      </c>
      <c r="V1796" s="68">
        <v>0</v>
      </c>
      <c r="W1796" s="68">
        <v>0</v>
      </c>
      <c r="X1796" s="68">
        <v>0</v>
      </c>
      <c r="Y1796" s="68">
        <v>0</v>
      </c>
      <c r="Z1796" s="68">
        <v>0</v>
      </c>
      <c r="AA1796" s="68">
        <v>0</v>
      </c>
      <c r="AB1796" s="68">
        <v>0</v>
      </c>
      <c r="AC1796" s="68">
        <v>0</v>
      </c>
      <c r="AD1796" s="68">
        <v>0</v>
      </c>
      <c r="AE1796" s="68">
        <v>0</v>
      </c>
      <c r="AF1796" s="68">
        <v>0</v>
      </c>
      <c r="AG1796" s="68">
        <v>0</v>
      </c>
      <c r="AH1796" s="68">
        <v>0</v>
      </c>
      <c r="AI1796" s="68">
        <v>0</v>
      </c>
      <c r="AJ1796" s="68">
        <v>0</v>
      </c>
      <c r="AK1796" s="68">
        <v>0</v>
      </c>
      <c r="AL1796" s="68">
        <v>0</v>
      </c>
      <c r="AM1796" s="68">
        <v>0</v>
      </c>
      <c r="AN1796" s="68">
        <v>0</v>
      </c>
      <c r="AO1796" s="68">
        <v>0</v>
      </c>
      <c r="AP1796" s="68" t="s">
        <v>12830</v>
      </c>
      <c r="AQ1796" s="68">
        <v>1</v>
      </c>
      <c r="AR1796" s="68" t="s">
        <v>12831</v>
      </c>
      <c r="AS1796" s="68">
        <v>0</v>
      </c>
      <c r="AT1796" s="68">
        <v>0</v>
      </c>
      <c r="AU1796" s="68">
        <v>0</v>
      </c>
      <c r="AV1796" s="86">
        <v>5</v>
      </c>
      <c r="AW1796" s="86" t="s">
        <v>12832</v>
      </c>
      <c r="AX1796" s="1">
        <v>183</v>
      </c>
      <c r="AY1796" s="1">
        <v>183</v>
      </c>
      <c r="AZ1796" s="68">
        <v>0</v>
      </c>
      <c r="BA1796" s="68">
        <v>3</v>
      </c>
      <c r="EQ1796" s="68">
        <v>30350020</v>
      </c>
      <c r="ER1796" s="175">
        <v>2</v>
      </c>
      <c r="ES1796" s="68">
        <v>650</v>
      </c>
      <c r="ET1796" s="68">
        <v>20</v>
      </c>
      <c r="EU1796" s="68">
        <v>0</v>
      </c>
      <c r="EV1796" s="68">
        <v>150020</v>
      </c>
      <c r="EW1796" s="68" t="s">
        <v>2658</v>
      </c>
      <c r="EX1796" s="68" t="str">
        <f t="shared" si="61"/>
        <v>중형</v>
      </c>
      <c r="GE1796" s="68">
        <v>54028</v>
      </c>
      <c r="GF1796" s="68" t="s">
        <v>5277</v>
      </c>
    </row>
    <row r="1797" spans="6:188" x14ac:dyDescent="0.3">
      <c r="F1797" s="68">
        <v>93048</v>
      </c>
      <c r="G1797" s="68">
        <v>10</v>
      </c>
      <c r="H1797" s="68">
        <v>193048</v>
      </c>
      <c r="I1797" s="68">
        <v>293048</v>
      </c>
      <c r="J1797" s="68" t="s">
        <v>11446</v>
      </c>
      <c r="K1797" s="68" t="s">
        <v>12829</v>
      </c>
      <c r="L1797" s="68">
        <v>0</v>
      </c>
      <c r="M1797" s="68">
        <v>0</v>
      </c>
      <c r="N1797" s="68">
        <v>0</v>
      </c>
      <c r="O1797" s="68">
        <v>0</v>
      </c>
      <c r="P1797" s="68">
        <v>0</v>
      </c>
      <c r="Q1797" s="68">
        <v>0</v>
      </c>
      <c r="R1797" s="68">
        <v>32</v>
      </c>
      <c r="S1797" s="68">
        <v>0</v>
      </c>
      <c r="T1797" s="68">
        <v>0</v>
      </c>
      <c r="U1797" s="68">
        <v>0</v>
      </c>
      <c r="V1797" s="68">
        <v>0</v>
      </c>
      <c r="W1797" s="68">
        <v>0</v>
      </c>
      <c r="X1797" s="68">
        <v>0</v>
      </c>
      <c r="Y1797" s="68">
        <v>0</v>
      </c>
      <c r="Z1797" s="68">
        <v>0</v>
      </c>
      <c r="AA1797" s="68">
        <v>0</v>
      </c>
      <c r="AB1797" s="68">
        <v>0</v>
      </c>
      <c r="AC1797" s="68">
        <v>0</v>
      </c>
      <c r="AD1797" s="68">
        <v>0</v>
      </c>
      <c r="AE1797" s="68">
        <v>0</v>
      </c>
      <c r="AF1797" s="68">
        <v>0</v>
      </c>
      <c r="AG1797" s="68">
        <v>0</v>
      </c>
      <c r="AH1797" s="68">
        <v>0</v>
      </c>
      <c r="AI1797" s="68">
        <v>0</v>
      </c>
      <c r="AJ1797" s="68">
        <v>0</v>
      </c>
      <c r="AK1797" s="68">
        <v>0</v>
      </c>
      <c r="AL1797" s="68">
        <v>0</v>
      </c>
      <c r="AM1797" s="68">
        <v>0</v>
      </c>
      <c r="AN1797" s="68">
        <v>0</v>
      </c>
      <c r="AO1797" s="68">
        <v>0</v>
      </c>
      <c r="AP1797" s="68" t="s">
        <v>12833</v>
      </c>
      <c r="AQ1797" s="68">
        <v>1</v>
      </c>
      <c r="AR1797" s="68" t="s">
        <v>12834</v>
      </c>
      <c r="AS1797" s="68">
        <v>0</v>
      </c>
      <c r="AT1797" s="68">
        <v>0</v>
      </c>
      <c r="AU1797" s="68">
        <v>0</v>
      </c>
      <c r="AV1797" s="86">
        <v>5</v>
      </c>
      <c r="AW1797" s="86" t="s">
        <v>12835</v>
      </c>
      <c r="AX1797" s="1">
        <v>184</v>
      </c>
      <c r="AY1797" s="1">
        <v>184</v>
      </c>
      <c r="AZ1797" s="68">
        <v>0</v>
      </c>
      <c r="BA1797" s="68">
        <v>3</v>
      </c>
      <c r="EQ1797" s="68">
        <v>30450020</v>
      </c>
      <c r="ER1797" s="175">
        <v>2</v>
      </c>
      <c r="ES1797" s="68">
        <v>650</v>
      </c>
      <c r="ET1797" s="68">
        <v>20</v>
      </c>
      <c r="EU1797" s="68">
        <v>0</v>
      </c>
      <c r="EV1797" s="68">
        <v>150020</v>
      </c>
      <c r="EW1797" s="68" t="s">
        <v>2658</v>
      </c>
      <c r="EX1797" s="68" t="str">
        <f t="shared" si="61"/>
        <v>중형</v>
      </c>
      <c r="GE1797" s="68">
        <v>54029</v>
      </c>
      <c r="GF1797" s="68" t="s">
        <v>5278</v>
      </c>
    </row>
    <row r="1798" spans="6:188" x14ac:dyDescent="0.3">
      <c r="F1798" s="68">
        <v>93049</v>
      </c>
      <c r="G1798" s="68">
        <v>10</v>
      </c>
      <c r="H1798" s="68">
        <v>193049</v>
      </c>
      <c r="I1798" s="68">
        <v>293049</v>
      </c>
      <c r="J1798" s="68" t="s">
        <v>12836</v>
      </c>
      <c r="K1798" s="68" t="s">
        <v>12837</v>
      </c>
      <c r="L1798" s="68">
        <v>0</v>
      </c>
      <c r="M1798" s="68">
        <v>0</v>
      </c>
      <c r="N1798" s="68">
        <v>0</v>
      </c>
      <c r="O1798" s="68">
        <v>0</v>
      </c>
      <c r="P1798" s="68">
        <v>0</v>
      </c>
      <c r="Q1798" s="68">
        <v>0</v>
      </c>
      <c r="R1798" s="68">
        <v>512</v>
      </c>
      <c r="S1798" s="68">
        <v>0</v>
      </c>
      <c r="T1798" s="68">
        <v>0</v>
      </c>
      <c r="U1798" s="68">
        <v>0</v>
      </c>
      <c r="V1798" s="68">
        <v>0</v>
      </c>
      <c r="W1798" s="68">
        <v>0</v>
      </c>
      <c r="X1798" s="68">
        <v>0</v>
      </c>
      <c r="Y1798" s="68">
        <v>0</v>
      </c>
      <c r="Z1798" s="68">
        <v>0</v>
      </c>
      <c r="AA1798" s="68">
        <v>0</v>
      </c>
      <c r="AB1798" s="68">
        <v>0</v>
      </c>
      <c r="AC1798" s="68">
        <v>0</v>
      </c>
      <c r="AD1798" s="68">
        <v>0</v>
      </c>
      <c r="AE1798" s="68">
        <v>0</v>
      </c>
      <c r="AF1798" s="68">
        <v>0</v>
      </c>
      <c r="AG1798" s="68">
        <v>0</v>
      </c>
      <c r="AH1798" s="68">
        <v>0</v>
      </c>
      <c r="AI1798" s="68">
        <v>0</v>
      </c>
      <c r="AJ1798" s="68">
        <v>0</v>
      </c>
      <c r="AK1798" s="68">
        <v>0</v>
      </c>
      <c r="AL1798" s="68">
        <v>0</v>
      </c>
      <c r="AM1798" s="68">
        <v>0</v>
      </c>
      <c r="AN1798" s="68">
        <v>0</v>
      </c>
      <c r="AO1798" s="68">
        <v>0</v>
      </c>
      <c r="AP1798" s="68" t="s">
        <v>12838</v>
      </c>
      <c r="AQ1798" s="68">
        <v>1</v>
      </c>
      <c r="AR1798" s="68" t="s">
        <v>12839</v>
      </c>
      <c r="AS1798" s="68">
        <v>0</v>
      </c>
      <c r="AT1798" s="68">
        <v>0</v>
      </c>
      <c r="AU1798" s="68">
        <v>0</v>
      </c>
      <c r="AV1798" s="86">
        <v>5</v>
      </c>
      <c r="AW1798" s="86" t="s">
        <v>12840</v>
      </c>
      <c r="AX1798" s="1">
        <v>24</v>
      </c>
      <c r="AY1798" s="1">
        <v>24</v>
      </c>
      <c r="AZ1798" s="68">
        <v>0</v>
      </c>
      <c r="BA1798" s="68">
        <v>4</v>
      </c>
      <c r="EQ1798" s="68">
        <v>30550020</v>
      </c>
      <c r="ER1798" s="175">
        <v>2</v>
      </c>
      <c r="ES1798" s="68">
        <v>650</v>
      </c>
      <c r="ET1798" s="68">
        <v>20</v>
      </c>
      <c r="EU1798" s="68">
        <v>0</v>
      </c>
      <c r="EV1798" s="68">
        <v>150020</v>
      </c>
      <c r="EW1798" s="68" t="s">
        <v>2658</v>
      </c>
      <c r="EX1798" s="68" t="str">
        <f t="shared" si="61"/>
        <v>중형</v>
      </c>
      <c r="GE1798" s="68">
        <v>54030</v>
      </c>
      <c r="GF1798" s="68" t="s">
        <v>5279</v>
      </c>
    </row>
    <row r="1799" spans="6:188" x14ac:dyDescent="0.3">
      <c r="F1799" s="68">
        <v>93050</v>
      </c>
      <c r="G1799" s="68">
        <v>10</v>
      </c>
      <c r="H1799" s="68">
        <v>193050</v>
      </c>
      <c r="I1799" s="68">
        <v>293050</v>
      </c>
      <c r="J1799" s="68" t="s">
        <v>11592</v>
      </c>
      <c r="K1799" s="68" t="s">
        <v>12841</v>
      </c>
      <c r="L1799" s="68">
        <v>0</v>
      </c>
      <c r="M1799" s="68">
        <v>0</v>
      </c>
      <c r="N1799" s="68">
        <v>0</v>
      </c>
      <c r="O1799" s="68">
        <v>0</v>
      </c>
      <c r="P1799" s="68">
        <v>0</v>
      </c>
      <c r="Q1799" s="68">
        <v>0</v>
      </c>
      <c r="R1799" s="68">
        <v>512</v>
      </c>
      <c r="S1799" s="68">
        <v>0</v>
      </c>
      <c r="T1799" s="68">
        <v>0</v>
      </c>
      <c r="U1799" s="68">
        <v>0</v>
      </c>
      <c r="V1799" s="68">
        <v>0</v>
      </c>
      <c r="W1799" s="68">
        <v>0</v>
      </c>
      <c r="X1799" s="68">
        <v>0</v>
      </c>
      <c r="Y1799" s="68">
        <v>0</v>
      </c>
      <c r="Z1799" s="68">
        <v>0</v>
      </c>
      <c r="AA1799" s="68">
        <v>0</v>
      </c>
      <c r="AB1799" s="68">
        <v>0</v>
      </c>
      <c r="AC1799" s="68">
        <v>0</v>
      </c>
      <c r="AD1799" s="68">
        <v>0</v>
      </c>
      <c r="AE1799" s="68">
        <v>0</v>
      </c>
      <c r="AF1799" s="68">
        <v>0</v>
      </c>
      <c r="AG1799" s="68">
        <v>0</v>
      </c>
      <c r="AH1799" s="68">
        <v>0</v>
      </c>
      <c r="AI1799" s="68">
        <v>0</v>
      </c>
      <c r="AJ1799" s="68">
        <v>0</v>
      </c>
      <c r="AK1799" s="68">
        <v>0</v>
      </c>
      <c r="AL1799" s="68">
        <v>0</v>
      </c>
      <c r="AM1799" s="68">
        <v>0</v>
      </c>
      <c r="AN1799" s="68">
        <v>0</v>
      </c>
      <c r="AO1799" s="68">
        <v>0</v>
      </c>
      <c r="AP1799" s="68" t="s">
        <v>12842</v>
      </c>
      <c r="AQ1799" s="68">
        <v>1</v>
      </c>
      <c r="AR1799" s="68" t="s">
        <v>12843</v>
      </c>
      <c r="AS1799" s="68">
        <v>0</v>
      </c>
      <c r="AT1799" s="68">
        <v>0</v>
      </c>
      <c r="AU1799" s="68">
        <v>0</v>
      </c>
      <c r="AV1799" s="86">
        <v>5</v>
      </c>
      <c r="AW1799" s="86" t="s">
        <v>12844</v>
      </c>
      <c r="AX1799" s="1">
        <v>25</v>
      </c>
      <c r="AY1799" s="1">
        <v>25</v>
      </c>
      <c r="AZ1799" s="68">
        <v>0</v>
      </c>
      <c r="BA1799" s="68">
        <v>4</v>
      </c>
      <c r="EQ1799" s="68">
        <v>30650020</v>
      </c>
      <c r="ER1799" s="175">
        <v>2</v>
      </c>
      <c r="ES1799" s="68">
        <v>650</v>
      </c>
      <c r="ET1799" s="68">
        <v>20</v>
      </c>
      <c r="EU1799" s="68">
        <v>0</v>
      </c>
      <c r="EV1799" s="68">
        <v>150020</v>
      </c>
      <c r="EW1799" s="68" t="s">
        <v>2658</v>
      </c>
      <c r="EX1799" s="68" t="str">
        <f t="shared" si="61"/>
        <v>중형</v>
      </c>
      <c r="GE1799" s="68">
        <v>54031</v>
      </c>
      <c r="GF1799" s="68" t="s">
        <v>5280</v>
      </c>
    </row>
    <row r="1800" spans="6:188" x14ac:dyDescent="0.3">
      <c r="F1800" s="68">
        <v>93051</v>
      </c>
      <c r="G1800" s="68">
        <v>10</v>
      </c>
      <c r="H1800" s="68">
        <v>193051</v>
      </c>
      <c r="I1800" s="68">
        <v>293051</v>
      </c>
      <c r="J1800" s="68" t="s">
        <v>12845</v>
      </c>
      <c r="K1800" s="68" t="s">
        <v>12846</v>
      </c>
      <c r="L1800" s="68">
        <v>0</v>
      </c>
      <c r="M1800" s="68">
        <v>0</v>
      </c>
      <c r="N1800" s="68">
        <v>0</v>
      </c>
      <c r="O1800" s="68">
        <v>0</v>
      </c>
      <c r="P1800" s="68">
        <v>0</v>
      </c>
      <c r="Q1800" s="68">
        <v>0</v>
      </c>
      <c r="R1800" s="68">
        <v>512</v>
      </c>
      <c r="S1800" s="68">
        <v>0</v>
      </c>
      <c r="T1800" s="68">
        <v>0</v>
      </c>
      <c r="U1800" s="68">
        <v>0</v>
      </c>
      <c r="V1800" s="68">
        <v>0</v>
      </c>
      <c r="W1800" s="68">
        <v>0</v>
      </c>
      <c r="X1800" s="68">
        <v>0</v>
      </c>
      <c r="Y1800" s="68">
        <v>0</v>
      </c>
      <c r="Z1800" s="68">
        <v>0</v>
      </c>
      <c r="AA1800" s="68">
        <v>0</v>
      </c>
      <c r="AB1800" s="68">
        <v>0</v>
      </c>
      <c r="AC1800" s="68">
        <v>0</v>
      </c>
      <c r="AD1800" s="68">
        <v>0</v>
      </c>
      <c r="AE1800" s="68">
        <v>0</v>
      </c>
      <c r="AF1800" s="68">
        <v>0</v>
      </c>
      <c r="AG1800" s="68">
        <v>0</v>
      </c>
      <c r="AH1800" s="68">
        <v>0</v>
      </c>
      <c r="AI1800" s="68">
        <v>0</v>
      </c>
      <c r="AJ1800" s="68">
        <v>0</v>
      </c>
      <c r="AK1800" s="68">
        <v>0</v>
      </c>
      <c r="AL1800" s="68">
        <v>0</v>
      </c>
      <c r="AM1800" s="68">
        <v>0</v>
      </c>
      <c r="AN1800" s="68">
        <v>0</v>
      </c>
      <c r="AO1800" s="68">
        <v>0</v>
      </c>
      <c r="AP1800" s="68" t="s">
        <v>12847</v>
      </c>
      <c r="AQ1800" s="68">
        <v>1</v>
      </c>
      <c r="AR1800" s="68" t="s">
        <v>12848</v>
      </c>
      <c r="AS1800" s="68">
        <v>0</v>
      </c>
      <c r="AT1800" s="68">
        <v>0</v>
      </c>
      <c r="AU1800" s="68">
        <v>0</v>
      </c>
      <c r="AV1800" s="86">
        <v>5</v>
      </c>
      <c r="AW1800" s="86" t="s">
        <v>12849</v>
      </c>
      <c r="AX1800" s="1">
        <v>26</v>
      </c>
      <c r="AY1800" s="1">
        <v>26</v>
      </c>
      <c r="AZ1800" s="68">
        <v>0</v>
      </c>
      <c r="BA1800" s="68">
        <v>4</v>
      </c>
      <c r="EQ1800" s="68">
        <v>30750020</v>
      </c>
      <c r="ER1800" s="175">
        <v>2</v>
      </c>
      <c r="ES1800" s="68">
        <v>650</v>
      </c>
      <c r="ET1800" s="68">
        <v>20</v>
      </c>
      <c r="EU1800" s="68">
        <v>0</v>
      </c>
      <c r="EV1800" s="68">
        <v>150020</v>
      </c>
      <c r="EW1800" s="68" t="s">
        <v>2658</v>
      </c>
      <c r="EX1800" s="68" t="str">
        <f t="shared" si="61"/>
        <v>중형</v>
      </c>
      <c r="GE1800" s="68">
        <v>54032</v>
      </c>
      <c r="GF1800" s="68" t="s">
        <v>5281</v>
      </c>
    </row>
    <row r="1801" spans="6:188" x14ac:dyDescent="0.3">
      <c r="F1801" s="68">
        <v>93052</v>
      </c>
      <c r="G1801" s="68">
        <v>10</v>
      </c>
      <c r="H1801" s="68">
        <v>193052</v>
      </c>
      <c r="I1801" s="68">
        <v>293052</v>
      </c>
      <c r="J1801" s="68" t="s">
        <v>12850</v>
      </c>
      <c r="K1801" s="68">
        <v>0</v>
      </c>
      <c r="L1801" s="68">
        <v>0</v>
      </c>
      <c r="M1801" s="68">
        <v>0</v>
      </c>
      <c r="N1801" s="68">
        <v>0</v>
      </c>
      <c r="O1801" s="68">
        <v>0</v>
      </c>
      <c r="P1801" s="68">
        <v>0</v>
      </c>
      <c r="Q1801" s="68">
        <v>299052</v>
      </c>
      <c r="R1801" s="68">
        <v>2048</v>
      </c>
      <c r="S1801" s="68">
        <v>0</v>
      </c>
      <c r="T1801" s="68">
        <v>0</v>
      </c>
      <c r="U1801" s="68">
        <v>0</v>
      </c>
      <c r="V1801" s="68">
        <v>0</v>
      </c>
      <c r="W1801" s="68">
        <v>0</v>
      </c>
      <c r="X1801" s="68">
        <v>0</v>
      </c>
      <c r="Y1801" s="68">
        <v>0</v>
      </c>
      <c r="Z1801" s="68">
        <v>0</v>
      </c>
      <c r="AA1801" s="68">
        <v>0</v>
      </c>
      <c r="AB1801" s="68">
        <v>0</v>
      </c>
      <c r="AC1801" s="68">
        <v>0</v>
      </c>
      <c r="AD1801" s="68">
        <v>0</v>
      </c>
      <c r="AE1801" s="68">
        <v>0</v>
      </c>
      <c r="AF1801" s="68">
        <v>0</v>
      </c>
      <c r="AG1801" s="68">
        <v>0</v>
      </c>
      <c r="AH1801" s="68">
        <v>0</v>
      </c>
      <c r="AI1801" s="68">
        <v>0</v>
      </c>
      <c r="AJ1801" s="68">
        <v>0</v>
      </c>
      <c r="AK1801" s="68">
        <v>0</v>
      </c>
      <c r="AL1801" s="68">
        <v>0</v>
      </c>
      <c r="AM1801" s="68">
        <v>0</v>
      </c>
      <c r="AN1801" s="68">
        <v>0</v>
      </c>
      <c r="AO1801" s="68">
        <v>0</v>
      </c>
      <c r="AP1801" s="68" t="s">
        <v>12851</v>
      </c>
      <c r="AQ1801" s="68">
        <v>1</v>
      </c>
      <c r="AR1801" s="68">
        <v>0</v>
      </c>
      <c r="AS1801" s="68">
        <v>0</v>
      </c>
      <c r="AT1801" s="68">
        <v>0</v>
      </c>
      <c r="AU1801" s="68">
        <v>0</v>
      </c>
      <c r="AV1801" s="86">
        <v>5</v>
      </c>
      <c r="AX1801" s="1">
        <v>32</v>
      </c>
      <c r="AY1801" s="1">
        <v>32</v>
      </c>
      <c r="AZ1801" s="68">
        <v>0</v>
      </c>
      <c r="BA1801" s="68">
        <v>4</v>
      </c>
      <c r="EQ1801" s="68">
        <v>30850020</v>
      </c>
      <c r="ER1801" s="175">
        <v>2</v>
      </c>
      <c r="ES1801" s="68">
        <v>650</v>
      </c>
      <c r="ET1801" s="68">
        <v>20</v>
      </c>
      <c r="EU1801" s="68">
        <v>0</v>
      </c>
      <c r="EV1801" s="68">
        <v>150020</v>
      </c>
      <c r="EW1801" s="68" t="s">
        <v>2658</v>
      </c>
      <c r="EX1801" s="68" t="str">
        <f t="shared" si="61"/>
        <v>중형</v>
      </c>
      <c r="GE1801" s="68">
        <v>54033</v>
      </c>
      <c r="GF1801" s="68" t="s">
        <v>5282</v>
      </c>
    </row>
    <row r="1802" spans="6:188" x14ac:dyDescent="0.3">
      <c r="F1802" s="68">
        <v>93053</v>
      </c>
      <c r="G1802" s="68">
        <v>10</v>
      </c>
      <c r="H1802" s="68">
        <v>193053</v>
      </c>
      <c r="I1802" s="68">
        <v>293053</v>
      </c>
      <c r="J1802" s="68" t="s">
        <v>12852</v>
      </c>
      <c r="K1802" s="68" t="s">
        <v>12853</v>
      </c>
      <c r="L1802" s="68">
        <v>0</v>
      </c>
      <c r="M1802" s="68">
        <v>0</v>
      </c>
      <c r="N1802" s="68">
        <v>0</v>
      </c>
      <c r="O1802" s="68">
        <v>0</v>
      </c>
      <c r="P1802" s="68">
        <v>0</v>
      </c>
      <c r="Q1802" s="68">
        <v>0</v>
      </c>
      <c r="R1802" s="68">
        <v>512</v>
      </c>
      <c r="S1802" s="68">
        <v>0</v>
      </c>
      <c r="T1802" s="68">
        <v>0</v>
      </c>
      <c r="U1802" s="68">
        <v>0</v>
      </c>
      <c r="V1802" s="68">
        <v>0</v>
      </c>
      <c r="W1802" s="68">
        <v>0</v>
      </c>
      <c r="X1802" s="68">
        <v>0</v>
      </c>
      <c r="Y1802" s="68">
        <v>0</v>
      </c>
      <c r="Z1802" s="68">
        <v>0</v>
      </c>
      <c r="AA1802" s="68">
        <v>0</v>
      </c>
      <c r="AB1802" s="68">
        <v>0</v>
      </c>
      <c r="AC1802" s="68">
        <v>0</v>
      </c>
      <c r="AD1802" s="68">
        <v>0</v>
      </c>
      <c r="AE1802" s="68">
        <v>0</v>
      </c>
      <c r="AF1802" s="68">
        <v>0</v>
      </c>
      <c r="AG1802" s="68">
        <v>0</v>
      </c>
      <c r="AH1802" s="68">
        <v>0</v>
      </c>
      <c r="AI1802" s="68">
        <v>0</v>
      </c>
      <c r="AJ1802" s="68">
        <v>0</v>
      </c>
      <c r="AK1802" s="68">
        <v>0</v>
      </c>
      <c r="AL1802" s="68">
        <v>0</v>
      </c>
      <c r="AM1802" s="68">
        <v>0</v>
      </c>
      <c r="AN1802" s="68">
        <v>0</v>
      </c>
      <c r="AO1802" s="68">
        <v>0</v>
      </c>
      <c r="AP1802" s="68" t="s">
        <v>12854</v>
      </c>
      <c r="AQ1802" s="68">
        <v>1</v>
      </c>
      <c r="AR1802" s="68" t="s">
        <v>12855</v>
      </c>
      <c r="AS1802" s="68">
        <v>0</v>
      </c>
      <c r="AT1802" s="68">
        <v>0</v>
      </c>
      <c r="AU1802" s="68">
        <v>0</v>
      </c>
      <c r="AV1802" s="86">
        <v>5</v>
      </c>
      <c r="AW1802" s="86" t="s">
        <v>12856</v>
      </c>
      <c r="AX1802" s="1">
        <v>27</v>
      </c>
      <c r="AY1802" s="1">
        <v>27</v>
      </c>
      <c r="AZ1802" s="68">
        <v>0</v>
      </c>
      <c r="BA1802" s="68">
        <v>4</v>
      </c>
      <c r="EQ1802" s="68">
        <v>30950020</v>
      </c>
      <c r="ER1802" s="175">
        <v>2</v>
      </c>
      <c r="ES1802" s="68">
        <v>650</v>
      </c>
      <c r="ET1802" s="68">
        <v>20</v>
      </c>
      <c r="EU1802" s="68">
        <v>0</v>
      </c>
      <c r="EV1802" s="68">
        <v>150020</v>
      </c>
      <c r="EW1802" s="68" t="s">
        <v>2658</v>
      </c>
      <c r="EX1802" s="68" t="str">
        <f t="shared" si="61"/>
        <v>중형</v>
      </c>
      <c r="GE1802" s="68">
        <v>54034</v>
      </c>
      <c r="GF1802" s="68" t="s">
        <v>5283</v>
      </c>
    </row>
    <row r="1803" spans="6:188" x14ac:dyDescent="0.3">
      <c r="F1803" s="68">
        <v>93054</v>
      </c>
      <c r="G1803" s="68">
        <v>10</v>
      </c>
      <c r="H1803" s="68">
        <v>193054</v>
      </c>
      <c r="I1803" s="68">
        <v>293054</v>
      </c>
      <c r="J1803" s="68" t="s">
        <v>12857</v>
      </c>
      <c r="K1803" s="68" t="s">
        <v>12858</v>
      </c>
      <c r="L1803" s="68">
        <v>0</v>
      </c>
      <c r="M1803" s="68">
        <v>0</v>
      </c>
      <c r="N1803" s="68">
        <v>0</v>
      </c>
      <c r="O1803" s="68">
        <v>0</v>
      </c>
      <c r="P1803" s="68">
        <v>0</v>
      </c>
      <c r="Q1803" s="68">
        <v>0</v>
      </c>
      <c r="R1803" s="68">
        <v>512</v>
      </c>
      <c r="S1803" s="68">
        <v>0</v>
      </c>
      <c r="T1803" s="68">
        <v>0</v>
      </c>
      <c r="U1803" s="68">
        <v>0</v>
      </c>
      <c r="V1803" s="68">
        <v>0</v>
      </c>
      <c r="W1803" s="68">
        <v>0</v>
      </c>
      <c r="X1803" s="68">
        <v>0</v>
      </c>
      <c r="Y1803" s="68">
        <v>0</v>
      </c>
      <c r="Z1803" s="68">
        <v>0</v>
      </c>
      <c r="AA1803" s="68">
        <v>0</v>
      </c>
      <c r="AB1803" s="68">
        <v>0</v>
      </c>
      <c r="AC1803" s="68">
        <v>0</v>
      </c>
      <c r="AD1803" s="68">
        <v>0</v>
      </c>
      <c r="AE1803" s="68">
        <v>0</v>
      </c>
      <c r="AF1803" s="68">
        <v>0</v>
      </c>
      <c r="AG1803" s="68">
        <v>0</v>
      </c>
      <c r="AH1803" s="68">
        <v>0</v>
      </c>
      <c r="AI1803" s="68">
        <v>0</v>
      </c>
      <c r="AJ1803" s="68">
        <v>0</v>
      </c>
      <c r="AK1803" s="68">
        <v>0</v>
      </c>
      <c r="AL1803" s="68">
        <v>0</v>
      </c>
      <c r="AM1803" s="68">
        <v>0</v>
      </c>
      <c r="AN1803" s="68">
        <v>0</v>
      </c>
      <c r="AO1803" s="68">
        <v>0</v>
      </c>
      <c r="AP1803" s="68" t="s">
        <v>12859</v>
      </c>
      <c r="AQ1803" s="68">
        <v>1</v>
      </c>
      <c r="AR1803" s="68" t="s">
        <v>12860</v>
      </c>
      <c r="AS1803" s="68">
        <v>0</v>
      </c>
      <c r="AT1803" s="68">
        <v>0</v>
      </c>
      <c r="AU1803" s="68">
        <v>0</v>
      </c>
      <c r="AV1803" s="86">
        <v>5</v>
      </c>
      <c r="AW1803" s="86" t="s">
        <v>12861</v>
      </c>
      <c r="AX1803" s="1">
        <v>28</v>
      </c>
      <c r="AY1803" s="1">
        <v>28</v>
      </c>
      <c r="AZ1803" s="68">
        <v>0</v>
      </c>
      <c r="BA1803" s="68">
        <v>4</v>
      </c>
      <c r="EQ1803" s="68">
        <v>31050020</v>
      </c>
      <c r="ER1803" s="175">
        <v>2</v>
      </c>
      <c r="ES1803" s="68">
        <v>650</v>
      </c>
      <c r="ET1803" s="68">
        <v>20</v>
      </c>
      <c r="EU1803" s="68">
        <v>0</v>
      </c>
      <c r="EV1803" s="68">
        <v>150020</v>
      </c>
      <c r="EW1803" s="68" t="s">
        <v>2658</v>
      </c>
      <c r="EX1803" s="68" t="str">
        <f t="shared" si="61"/>
        <v>중형</v>
      </c>
      <c r="GE1803" s="68">
        <v>54035</v>
      </c>
      <c r="GF1803" s="68" t="s">
        <v>5284</v>
      </c>
    </row>
    <row r="1804" spans="6:188" x14ac:dyDescent="0.3">
      <c r="F1804" s="68">
        <v>93055</v>
      </c>
      <c r="G1804" s="68">
        <v>10</v>
      </c>
      <c r="H1804" s="68">
        <v>193055</v>
      </c>
      <c r="I1804" s="68">
        <v>293055</v>
      </c>
      <c r="J1804" s="68" t="s">
        <v>12862</v>
      </c>
      <c r="K1804" s="68" t="s">
        <v>12863</v>
      </c>
      <c r="L1804" s="68">
        <v>0</v>
      </c>
      <c r="M1804" s="68">
        <v>0</v>
      </c>
      <c r="N1804" s="68">
        <v>0</v>
      </c>
      <c r="O1804" s="68">
        <v>0</v>
      </c>
      <c r="P1804" s="68">
        <v>0</v>
      </c>
      <c r="Q1804" s="68">
        <v>0</v>
      </c>
      <c r="R1804" s="68">
        <v>512</v>
      </c>
      <c r="S1804" s="68">
        <v>0</v>
      </c>
      <c r="T1804" s="68">
        <v>0</v>
      </c>
      <c r="U1804" s="68">
        <v>0</v>
      </c>
      <c r="V1804" s="68">
        <v>0</v>
      </c>
      <c r="W1804" s="68">
        <v>0</v>
      </c>
      <c r="X1804" s="68">
        <v>0</v>
      </c>
      <c r="Y1804" s="68">
        <v>0</v>
      </c>
      <c r="Z1804" s="68">
        <v>0</v>
      </c>
      <c r="AA1804" s="68">
        <v>0</v>
      </c>
      <c r="AB1804" s="68">
        <v>0</v>
      </c>
      <c r="AC1804" s="68">
        <v>0</v>
      </c>
      <c r="AD1804" s="68">
        <v>0</v>
      </c>
      <c r="AE1804" s="68">
        <v>0</v>
      </c>
      <c r="AF1804" s="68">
        <v>0</v>
      </c>
      <c r="AG1804" s="68">
        <v>0</v>
      </c>
      <c r="AH1804" s="68">
        <v>0</v>
      </c>
      <c r="AI1804" s="68">
        <v>0</v>
      </c>
      <c r="AJ1804" s="68">
        <v>0</v>
      </c>
      <c r="AK1804" s="68">
        <v>0</v>
      </c>
      <c r="AL1804" s="68">
        <v>0</v>
      </c>
      <c r="AM1804" s="68">
        <v>0</v>
      </c>
      <c r="AN1804" s="68">
        <v>0</v>
      </c>
      <c r="AO1804" s="68">
        <v>0</v>
      </c>
      <c r="AP1804" s="68" t="s">
        <v>12864</v>
      </c>
      <c r="AQ1804" s="68">
        <v>1</v>
      </c>
      <c r="AR1804" s="68" t="s">
        <v>12865</v>
      </c>
      <c r="AS1804" s="68">
        <v>0</v>
      </c>
      <c r="AT1804" s="68">
        <v>0</v>
      </c>
      <c r="AU1804" s="68">
        <v>0</v>
      </c>
      <c r="AV1804" s="86">
        <v>5</v>
      </c>
      <c r="AW1804" s="86" t="s">
        <v>12866</v>
      </c>
      <c r="AX1804" s="1">
        <v>29</v>
      </c>
      <c r="AY1804" s="1">
        <v>29</v>
      </c>
      <c r="AZ1804" s="68">
        <v>0</v>
      </c>
      <c r="BA1804" s="68">
        <v>4</v>
      </c>
      <c r="EQ1804" s="68">
        <v>31150020</v>
      </c>
      <c r="ER1804" s="175">
        <v>2</v>
      </c>
      <c r="ES1804" s="68">
        <v>650</v>
      </c>
      <c r="ET1804" s="68">
        <v>20</v>
      </c>
      <c r="EU1804" s="68">
        <v>0</v>
      </c>
      <c r="EV1804" s="68">
        <v>150020</v>
      </c>
      <c r="EW1804" s="68" t="s">
        <v>2658</v>
      </c>
      <c r="EX1804" s="68" t="str">
        <f t="shared" si="61"/>
        <v>중형</v>
      </c>
      <c r="GE1804" s="68">
        <v>54036</v>
      </c>
      <c r="GF1804" s="68" t="s">
        <v>5285</v>
      </c>
    </row>
    <row r="1805" spans="6:188" x14ac:dyDescent="0.3">
      <c r="F1805" s="68">
        <v>93056</v>
      </c>
      <c r="G1805" s="68">
        <v>10</v>
      </c>
      <c r="H1805" s="68">
        <v>193056</v>
      </c>
      <c r="I1805" s="68">
        <v>293056</v>
      </c>
      <c r="J1805" s="68" t="s">
        <v>12867</v>
      </c>
      <c r="K1805" s="68" t="s">
        <v>12868</v>
      </c>
      <c r="L1805" s="68">
        <v>0</v>
      </c>
      <c r="M1805" s="68">
        <v>0</v>
      </c>
      <c r="N1805" s="68">
        <v>0</v>
      </c>
      <c r="O1805" s="68">
        <v>0</v>
      </c>
      <c r="P1805" s="68">
        <v>0</v>
      </c>
      <c r="Q1805" s="68">
        <v>0</v>
      </c>
      <c r="R1805" s="68">
        <v>512</v>
      </c>
      <c r="S1805" s="68">
        <v>0</v>
      </c>
      <c r="T1805" s="68">
        <v>0</v>
      </c>
      <c r="U1805" s="68">
        <v>0</v>
      </c>
      <c r="V1805" s="68">
        <v>0</v>
      </c>
      <c r="W1805" s="68">
        <v>0</v>
      </c>
      <c r="X1805" s="68">
        <v>0</v>
      </c>
      <c r="Y1805" s="68">
        <v>0</v>
      </c>
      <c r="Z1805" s="68">
        <v>0</v>
      </c>
      <c r="AA1805" s="68">
        <v>0</v>
      </c>
      <c r="AB1805" s="68">
        <v>0</v>
      </c>
      <c r="AC1805" s="68">
        <v>0</v>
      </c>
      <c r="AD1805" s="68">
        <v>0</v>
      </c>
      <c r="AE1805" s="68">
        <v>0</v>
      </c>
      <c r="AF1805" s="68">
        <v>0</v>
      </c>
      <c r="AG1805" s="68">
        <v>0</v>
      </c>
      <c r="AH1805" s="68">
        <v>0</v>
      </c>
      <c r="AI1805" s="68">
        <v>0</v>
      </c>
      <c r="AJ1805" s="68">
        <v>0</v>
      </c>
      <c r="AK1805" s="68">
        <v>0</v>
      </c>
      <c r="AL1805" s="68">
        <v>0</v>
      </c>
      <c r="AM1805" s="68">
        <v>0</v>
      </c>
      <c r="AN1805" s="68">
        <v>0</v>
      </c>
      <c r="AO1805" s="68">
        <v>0</v>
      </c>
      <c r="AP1805" s="68" t="s">
        <v>12869</v>
      </c>
      <c r="AQ1805" s="68">
        <v>1</v>
      </c>
      <c r="AR1805" s="68" t="s">
        <v>12870</v>
      </c>
      <c r="AS1805" s="68">
        <v>0</v>
      </c>
      <c r="AT1805" s="68">
        <v>0</v>
      </c>
      <c r="AU1805" s="68">
        <v>0</v>
      </c>
      <c r="AV1805" s="86">
        <v>5</v>
      </c>
      <c r="AW1805" s="86" t="s">
        <v>12871</v>
      </c>
      <c r="AX1805" s="1">
        <v>30</v>
      </c>
      <c r="AY1805" s="1">
        <v>30</v>
      </c>
      <c r="AZ1805" s="68">
        <v>0</v>
      </c>
      <c r="BA1805" s="68">
        <v>4</v>
      </c>
      <c r="EQ1805" s="68">
        <v>31250020</v>
      </c>
      <c r="ER1805" s="175">
        <v>2</v>
      </c>
      <c r="ES1805" s="68">
        <v>650</v>
      </c>
      <c r="ET1805" s="68">
        <v>20</v>
      </c>
      <c r="EU1805" s="68">
        <v>0</v>
      </c>
      <c r="EV1805" s="68">
        <v>150020</v>
      </c>
      <c r="EW1805" s="68" t="s">
        <v>2658</v>
      </c>
      <c r="EX1805" s="68" t="str">
        <f t="shared" si="61"/>
        <v>중형</v>
      </c>
      <c r="GE1805" s="68">
        <v>54037</v>
      </c>
      <c r="GF1805" s="68" t="s">
        <v>5286</v>
      </c>
    </row>
    <row r="1806" spans="6:188" x14ac:dyDescent="0.3">
      <c r="F1806" s="68">
        <v>93057</v>
      </c>
      <c r="G1806" s="68">
        <v>10</v>
      </c>
      <c r="H1806" s="68">
        <v>193057</v>
      </c>
      <c r="I1806" s="68">
        <v>293057</v>
      </c>
      <c r="J1806" s="68" t="s">
        <v>12872</v>
      </c>
      <c r="K1806" s="68" t="s">
        <v>12873</v>
      </c>
      <c r="L1806" s="68">
        <v>0</v>
      </c>
      <c r="M1806" s="68">
        <v>0</v>
      </c>
      <c r="N1806" s="68">
        <v>0</v>
      </c>
      <c r="O1806" s="68">
        <v>0</v>
      </c>
      <c r="P1806" s="68">
        <v>0</v>
      </c>
      <c r="Q1806" s="68">
        <v>0</v>
      </c>
      <c r="R1806" s="68">
        <v>512</v>
      </c>
      <c r="S1806" s="68">
        <v>0</v>
      </c>
      <c r="T1806" s="68">
        <v>0</v>
      </c>
      <c r="U1806" s="68">
        <v>0</v>
      </c>
      <c r="V1806" s="68">
        <v>0</v>
      </c>
      <c r="W1806" s="68">
        <v>0</v>
      </c>
      <c r="X1806" s="68">
        <v>0</v>
      </c>
      <c r="Y1806" s="68">
        <v>0</v>
      </c>
      <c r="Z1806" s="68">
        <v>0</v>
      </c>
      <c r="AA1806" s="68">
        <v>0</v>
      </c>
      <c r="AB1806" s="68">
        <v>0</v>
      </c>
      <c r="AC1806" s="68">
        <v>0</v>
      </c>
      <c r="AD1806" s="68">
        <v>0</v>
      </c>
      <c r="AE1806" s="68">
        <v>0</v>
      </c>
      <c r="AF1806" s="68">
        <v>0</v>
      </c>
      <c r="AG1806" s="68">
        <v>0</v>
      </c>
      <c r="AH1806" s="68">
        <v>0</v>
      </c>
      <c r="AI1806" s="68">
        <v>0</v>
      </c>
      <c r="AJ1806" s="68">
        <v>0</v>
      </c>
      <c r="AK1806" s="68">
        <v>0</v>
      </c>
      <c r="AL1806" s="68">
        <v>0</v>
      </c>
      <c r="AM1806" s="68">
        <v>0</v>
      </c>
      <c r="AN1806" s="68">
        <v>0</v>
      </c>
      <c r="AO1806" s="68">
        <v>0</v>
      </c>
      <c r="AP1806" s="68" t="s">
        <v>12874</v>
      </c>
      <c r="AQ1806" s="68">
        <v>1</v>
      </c>
      <c r="AR1806" s="68" t="s">
        <v>12875</v>
      </c>
      <c r="AS1806" s="68">
        <v>0</v>
      </c>
      <c r="AT1806" s="68">
        <v>0</v>
      </c>
      <c r="AU1806" s="68">
        <v>0</v>
      </c>
      <c r="AV1806" s="86">
        <v>5</v>
      </c>
      <c r="AW1806" s="86" t="s">
        <v>12876</v>
      </c>
      <c r="AX1806" s="1">
        <v>31</v>
      </c>
      <c r="AY1806" s="1">
        <v>31</v>
      </c>
      <c r="AZ1806" s="68">
        <v>0</v>
      </c>
      <c r="BA1806" s="68">
        <v>4</v>
      </c>
      <c r="EQ1806" s="68">
        <v>10150021</v>
      </c>
      <c r="ER1806" s="175">
        <v>4</v>
      </c>
      <c r="ES1806" s="68">
        <v>650</v>
      </c>
      <c r="ET1806" s="68">
        <v>21</v>
      </c>
      <c r="EU1806" s="68">
        <v>0</v>
      </c>
      <c r="EV1806" s="68">
        <v>150021</v>
      </c>
      <c r="EW1806" s="68" t="s">
        <v>2659</v>
      </c>
      <c r="EX1806" s="68" t="str">
        <f t="shared" si="61"/>
        <v>대형</v>
      </c>
      <c r="GE1806" s="68">
        <v>54038</v>
      </c>
      <c r="GF1806" s="68" t="s">
        <v>5287</v>
      </c>
    </row>
    <row r="1807" spans="6:188" x14ac:dyDescent="0.3">
      <c r="F1807" s="68">
        <v>93058</v>
      </c>
      <c r="G1807" s="68">
        <v>10</v>
      </c>
      <c r="H1807" s="68">
        <v>193058</v>
      </c>
      <c r="I1807" s="68">
        <v>293058</v>
      </c>
      <c r="J1807" s="68" t="s">
        <v>12877</v>
      </c>
      <c r="K1807" s="68">
        <v>0</v>
      </c>
      <c r="L1807" s="68">
        <v>0</v>
      </c>
      <c r="M1807" s="68">
        <v>0</v>
      </c>
      <c r="N1807" s="68">
        <v>0</v>
      </c>
      <c r="O1807" s="68">
        <v>0</v>
      </c>
      <c r="P1807" s="68">
        <v>0</v>
      </c>
      <c r="Q1807" s="68">
        <v>299058</v>
      </c>
      <c r="R1807" s="68">
        <v>2048</v>
      </c>
      <c r="S1807" s="68">
        <v>0</v>
      </c>
      <c r="T1807" s="68">
        <v>0</v>
      </c>
      <c r="U1807" s="68">
        <v>0</v>
      </c>
      <c r="V1807" s="68">
        <v>0</v>
      </c>
      <c r="W1807" s="68">
        <v>0</v>
      </c>
      <c r="X1807" s="68">
        <v>0</v>
      </c>
      <c r="Y1807" s="68">
        <v>0</v>
      </c>
      <c r="Z1807" s="68">
        <v>0</v>
      </c>
      <c r="AA1807" s="68">
        <v>0</v>
      </c>
      <c r="AB1807" s="68">
        <v>0</v>
      </c>
      <c r="AC1807" s="68">
        <v>0</v>
      </c>
      <c r="AD1807" s="68">
        <v>0</v>
      </c>
      <c r="AE1807" s="68">
        <v>0</v>
      </c>
      <c r="AF1807" s="68">
        <v>0</v>
      </c>
      <c r="AG1807" s="68">
        <v>0</v>
      </c>
      <c r="AH1807" s="68">
        <v>0</v>
      </c>
      <c r="AI1807" s="68">
        <v>0</v>
      </c>
      <c r="AJ1807" s="68">
        <v>0</v>
      </c>
      <c r="AK1807" s="68">
        <v>0</v>
      </c>
      <c r="AL1807" s="68">
        <v>0</v>
      </c>
      <c r="AM1807" s="68">
        <v>0</v>
      </c>
      <c r="AN1807" s="68">
        <v>0</v>
      </c>
      <c r="AO1807" s="68">
        <v>0</v>
      </c>
      <c r="AP1807" s="68" t="s">
        <v>12878</v>
      </c>
      <c r="AQ1807" s="68">
        <v>1</v>
      </c>
      <c r="AR1807" s="68">
        <v>0</v>
      </c>
      <c r="AS1807" s="68">
        <v>0</v>
      </c>
      <c r="AT1807" s="68">
        <v>16</v>
      </c>
      <c r="AU1807" s="68">
        <v>0</v>
      </c>
      <c r="AV1807" s="86">
        <v>5</v>
      </c>
      <c r="AX1807" s="1">
        <v>33</v>
      </c>
      <c r="AY1807" s="1">
        <v>33</v>
      </c>
      <c r="AZ1807" s="68">
        <v>0</v>
      </c>
      <c r="BA1807" s="68">
        <v>4</v>
      </c>
      <c r="EQ1807" s="68">
        <v>10250021</v>
      </c>
      <c r="ER1807" s="175">
        <v>4</v>
      </c>
      <c r="ES1807" s="68">
        <v>650</v>
      </c>
      <c r="ET1807" s="68">
        <v>21</v>
      </c>
      <c r="EU1807" s="68">
        <v>0</v>
      </c>
      <c r="EV1807" s="68">
        <v>150021</v>
      </c>
      <c r="EW1807" s="68" t="s">
        <v>2659</v>
      </c>
      <c r="EX1807" s="68" t="str">
        <f t="shared" si="61"/>
        <v>대형</v>
      </c>
      <c r="GE1807" s="68">
        <v>54039</v>
      </c>
      <c r="GF1807" s="68" t="s">
        <v>5288</v>
      </c>
    </row>
    <row r="1808" spans="6:188" x14ac:dyDescent="0.3">
      <c r="F1808" s="68">
        <v>93059</v>
      </c>
      <c r="G1808" s="68">
        <v>10</v>
      </c>
      <c r="H1808" s="68">
        <v>193059</v>
      </c>
      <c r="I1808" s="68">
        <v>293059</v>
      </c>
      <c r="J1808" s="68" t="s">
        <v>12879</v>
      </c>
      <c r="K1808" s="68">
        <v>0</v>
      </c>
      <c r="L1808" s="68">
        <v>0</v>
      </c>
      <c r="M1808" s="68">
        <v>0</v>
      </c>
      <c r="N1808" s="68">
        <v>0</v>
      </c>
      <c r="O1808" s="68">
        <v>0</v>
      </c>
      <c r="P1808" s="68">
        <v>0</v>
      </c>
      <c r="Q1808" s="68">
        <v>299059</v>
      </c>
      <c r="R1808" s="68">
        <v>2048</v>
      </c>
      <c r="S1808" s="68">
        <v>0</v>
      </c>
      <c r="T1808" s="68">
        <v>0</v>
      </c>
      <c r="U1808" s="68">
        <v>0</v>
      </c>
      <c r="V1808" s="68">
        <v>0</v>
      </c>
      <c r="W1808" s="68">
        <v>0</v>
      </c>
      <c r="X1808" s="68">
        <v>0</v>
      </c>
      <c r="Y1808" s="68">
        <v>0</v>
      </c>
      <c r="Z1808" s="68">
        <v>0</v>
      </c>
      <c r="AA1808" s="68">
        <v>0</v>
      </c>
      <c r="AB1808" s="68">
        <v>0</v>
      </c>
      <c r="AC1808" s="68">
        <v>0</v>
      </c>
      <c r="AD1808" s="68">
        <v>0</v>
      </c>
      <c r="AE1808" s="68">
        <v>0</v>
      </c>
      <c r="AF1808" s="68">
        <v>0</v>
      </c>
      <c r="AG1808" s="68">
        <v>0</v>
      </c>
      <c r="AH1808" s="68">
        <v>0</v>
      </c>
      <c r="AI1808" s="68">
        <v>0</v>
      </c>
      <c r="AJ1808" s="68">
        <v>0</v>
      </c>
      <c r="AK1808" s="68">
        <v>0</v>
      </c>
      <c r="AL1808" s="68">
        <v>0</v>
      </c>
      <c r="AM1808" s="68">
        <v>0</v>
      </c>
      <c r="AN1808" s="68">
        <v>0</v>
      </c>
      <c r="AO1808" s="68">
        <v>0</v>
      </c>
      <c r="AP1808" s="68" t="s">
        <v>12880</v>
      </c>
      <c r="AQ1808" s="68">
        <v>1</v>
      </c>
      <c r="AR1808" s="68">
        <v>0</v>
      </c>
      <c r="AS1808" s="68">
        <v>0</v>
      </c>
      <c r="AT1808" s="68">
        <v>16</v>
      </c>
      <c r="AU1808" s="68">
        <v>0</v>
      </c>
      <c r="AV1808" s="86">
        <v>5</v>
      </c>
      <c r="AX1808" s="1">
        <v>34</v>
      </c>
      <c r="AY1808" s="1">
        <v>34</v>
      </c>
      <c r="AZ1808" s="68">
        <v>0</v>
      </c>
      <c r="BA1808" s="68">
        <v>4</v>
      </c>
      <c r="EQ1808" s="68">
        <v>10350021</v>
      </c>
      <c r="ER1808" s="175">
        <v>4</v>
      </c>
      <c r="ES1808" s="68">
        <v>650</v>
      </c>
      <c r="ET1808" s="68">
        <v>21</v>
      </c>
      <c r="EU1808" s="68">
        <v>0</v>
      </c>
      <c r="EV1808" s="68">
        <v>150021</v>
      </c>
      <c r="EW1808" s="68" t="s">
        <v>2659</v>
      </c>
      <c r="EX1808" s="68" t="str">
        <f t="shared" si="61"/>
        <v>대형</v>
      </c>
      <c r="GE1808" s="68">
        <v>54040</v>
      </c>
      <c r="GF1808" s="68" t="s">
        <v>5289</v>
      </c>
    </row>
    <row r="1809" spans="6:188" x14ac:dyDescent="0.3">
      <c r="F1809" s="68">
        <v>93060</v>
      </c>
      <c r="G1809" s="68">
        <v>10</v>
      </c>
      <c r="H1809" s="68">
        <v>193060</v>
      </c>
      <c r="I1809" s="68">
        <v>293060</v>
      </c>
      <c r="J1809" s="68" t="s">
        <v>12881</v>
      </c>
      <c r="K1809" s="68">
        <v>0</v>
      </c>
      <c r="L1809" s="68">
        <v>0</v>
      </c>
      <c r="M1809" s="68">
        <v>0</v>
      </c>
      <c r="N1809" s="68">
        <v>0</v>
      </c>
      <c r="O1809" s="68">
        <v>0</v>
      </c>
      <c r="P1809" s="68">
        <v>0</v>
      </c>
      <c r="Q1809" s="68">
        <v>299060</v>
      </c>
      <c r="R1809" s="68">
        <v>2048</v>
      </c>
      <c r="S1809" s="68">
        <v>0</v>
      </c>
      <c r="T1809" s="68">
        <v>0</v>
      </c>
      <c r="U1809" s="68">
        <v>0</v>
      </c>
      <c r="V1809" s="68">
        <v>0</v>
      </c>
      <c r="W1809" s="68">
        <v>0</v>
      </c>
      <c r="X1809" s="68">
        <v>0</v>
      </c>
      <c r="Y1809" s="68">
        <v>0</v>
      </c>
      <c r="Z1809" s="68">
        <v>0</v>
      </c>
      <c r="AA1809" s="68">
        <v>0</v>
      </c>
      <c r="AB1809" s="68">
        <v>0</v>
      </c>
      <c r="AC1809" s="68">
        <v>0</v>
      </c>
      <c r="AD1809" s="68">
        <v>0</v>
      </c>
      <c r="AE1809" s="68">
        <v>0</v>
      </c>
      <c r="AF1809" s="68">
        <v>0</v>
      </c>
      <c r="AG1809" s="68">
        <v>0</v>
      </c>
      <c r="AH1809" s="68">
        <v>0</v>
      </c>
      <c r="AI1809" s="68">
        <v>0</v>
      </c>
      <c r="AJ1809" s="68">
        <v>0</v>
      </c>
      <c r="AK1809" s="68">
        <v>0</v>
      </c>
      <c r="AL1809" s="68">
        <v>0</v>
      </c>
      <c r="AM1809" s="68">
        <v>0</v>
      </c>
      <c r="AN1809" s="68">
        <v>0</v>
      </c>
      <c r="AO1809" s="68">
        <v>0</v>
      </c>
      <c r="AP1809" s="68" t="s">
        <v>12882</v>
      </c>
      <c r="AQ1809" s="68">
        <v>1</v>
      </c>
      <c r="AR1809" s="68">
        <v>0</v>
      </c>
      <c r="AS1809" s="68">
        <v>0</v>
      </c>
      <c r="AT1809" s="68">
        <v>16</v>
      </c>
      <c r="AU1809" s="68">
        <v>0</v>
      </c>
      <c r="AV1809" s="86">
        <v>5</v>
      </c>
      <c r="AX1809" s="1">
        <v>35</v>
      </c>
      <c r="AY1809" s="1">
        <v>35</v>
      </c>
      <c r="AZ1809" s="68">
        <v>0</v>
      </c>
      <c r="BA1809" s="68">
        <v>4</v>
      </c>
      <c r="EQ1809" s="68">
        <v>10450021</v>
      </c>
      <c r="ER1809" s="175">
        <v>4</v>
      </c>
      <c r="ES1809" s="68">
        <v>650</v>
      </c>
      <c r="ET1809" s="68">
        <v>21</v>
      </c>
      <c r="EU1809" s="68">
        <v>0</v>
      </c>
      <c r="EV1809" s="68">
        <v>150021</v>
      </c>
      <c r="EW1809" s="68" t="s">
        <v>2659</v>
      </c>
      <c r="EX1809" s="68" t="str">
        <f t="shared" si="61"/>
        <v>대형</v>
      </c>
      <c r="GE1809" s="68">
        <v>54041</v>
      </c>
      <c r="GF1809" s="68" t="s">
        <v>5290</v>
      </c>
    </row>
    <row r="1810" spans="6:188" x14ac:dyDescent="0.3">
      <c r="F1810" s="68">
        <v>93061</v>
      </c>
      <c r="G1810" s="68">
        <v>10</v>
      </c>
      <c r="H1810" s="68">
        <v>193061</v>
      </c>
      <c r="I1810" s="68">
        <v>293061</v>
      </c>
      <c r="J1810" s="68" t="s">
        <v>12883</v>
      </c>
      <c r="K1810" s="68" t="s">
        <v>12884</v>
      </c>
      <c r="L1810" s="68">
        <v>0</v>
      </c>
      <c r="M1810" s="68">
        <v>0</v>
      </c>
      <c r="N1810" s="68">
        <v>0</v>
      </c>
      <c r="O1810" s="68">
        <v>0</v>
      </c>
      <c r="P1810" s="68">
        <v>0</v>
      </c>
      <c r="Q1810" s="68">
        <v>299061</v>
      </c>
      <c r="R1810" s="68">
        <v>2048</v>
      </c>
      <c r="S1810" s="68">
        <v>0</v>
      </c>
      <c r="T1810" s="68">
        <v>0</v>
      </c>
      <c r="U1810" s="68">
        <v>0</v>
      </c>
      <c r="V1810" s="68">
        <v>0</v>
      </c>
      <c r="W1810" s="68">
        <v>0</v>
      </c>
      <c r="X1810" s="68">
        <v>0</v>
      </c>
      <c r="Y1810" s="68">
        <v>0</v>
      </c>
      <c r="Z1810" s="68">
        <v>0</v>
      </c>
      <c r="AA1810" s="68">
        <v>0</v>
      </c>
      <c r="AB1810" s="68">
        <v>0</v>
      </c>
      <c r="AC1810" s="68">
        <v>0</v>
      </c>
      <c r="AD1810" s="68">
        <v>0</v>
      </c>
      <c r="AE1810" s="68">
        <v>0</v>
      </c>
      <c r="AF1810" s="68">
        <v>0</v>
      </c>
      <c r="AG1810" s="68">
        <v>0</v>
      </c>
      <c r="AH1810" s="68">
        <v>0</v>
      </c>
      <c r="AI1810" s="68">
        <v>0</v>
      </c>
      <c r="AJ1810" s="68">
        <v>0</v>
      </c>
      <c r="AK1810" s="68">
        <v>0</v>
      </c>
      <c r="AL1810" s="68">
        <v>0</v>
      </c>
      <c r="AM1810" s="68">
        <v>0</v>
      </c>
      <c r="AN1810" s="68">
        <v>0</v>
      </c>
      <c r="AO1810" s="68">
        <v>0</v>
      </c>
      <c r="AP1810" s="68" t="s">
        <v>12885</v>
      </c>
      <c r="AQ1810" s="68">
        <v>1</v>
      </c>
      <c r="AR1810" s="68">
        <v>0</v>
      </c>
      <c r="AS1810" s="68">
        <v>0</v>
      </c>
      <c r="AT1810" s="68">
        <v>0</v>
      </c>
      <c r="AU1810" s="68">
        <v>0</v>
      </c>
      <c r="AV1810" s="86">
        <v>5</v>
      </c>
      <c r="AX1810" s="1">
        <v>36</v>
      </c>
      <c r="AY1810" s="1">
        <v>36</v>
      </c>
      <c r="AZ1810" s="68">
        <v>0</v>
      </c>
      <c r="BA1810" s="68">
        <v>4</v>
      </c>
      <c r="EQ1810" s="68">
        <v>10550021</v>
      </c>
      <c r="ER1810" s="175">
        <v>4</v>
      </c>
      <c r="ES1810" s="68">
        <v>650</v>
      </c>
      <c r="ET1810" s="68">
        <v>21</v>
      </c>
      <c r="EU1810" s="68">
        <v>0</v>
      </c>
      <c r="EV1810" s="68">
        <v>150021</v>
      </c>
      <c r="EW1810" s="68" t="s">
        <v>2659</v>
      </c>
      <c r="EX1810" s="68" t="str">
        <f t="shared" si="61"/>
        <v>대형</v>
      </c>
      <c r="GE1810" s="68">
        <v>54042</v>
      </c>
      <c r="GF1810" s="68" t="s">
        <v>5291</v>
      </c>
    </row>
    <row r="1811" spans="6:188" x14ac:dyDescent="0.3">
      <c r="F1811" s="68">
        <v>93062</v>
      </c>
      <c r="G1811" s="68">
        <v>10</v>
      </c>
      <c r="H1811" s="68">
        <v>193062</v>
      </c>
      <c r="I1811" s="68">
        <v>293062</v>
      </c>
      <c r="J1811" s="68" t="s">
        <v>12886</v>
      </c>
      <c r="K1811" s="68" t="s">
        <v>12887</v>
      </c>
      <c r="L1811" s="68">
        <v>0</v>
      </c>
      <c r="M1811" s="68">
        <v>0</v>
      </c>
      <c r="N1811" s="68">
        <v>0</v>
      </c>
      <c r="O1811" s="68">
        <v>0</v>
      </c>
      <c r="P1811" s="68">
        <v>0</v>
      </c>
      <c r="Q1811" s="68">
        <v>299062</v>
      </c>
      <c r="R1811" s="68">
        <v>2048</v>
      </c>
      <c r="S1811" s="68">
        <v>0</v>
      </c>
      <c r="T1811" s="68">
        <v>0</v>
      </c>
      <c r="U1811" s="68">
        <v>0</v>
      </c>
      <c r="V1811" s="68">
        <v>0</v>
      </c>
      <c r="W1811" s="68">
        <v>0</v>
      </c>
      <c r="X1811" s="68">
        <v>0</v>
      </c>
      <c r="Y1811" s="68">
        <v>0</v>
      </c>
      <c r="Z1811" s="68">
        <v>0</v>
      </c>
      <c r="AA1811" s="68">
        <v>0</v>
      </c>
      <c r="AB1811" s="68">
        <v>0</v>
      </c>
      <c r="AC1811" s="68">
        <v>0</v>
      </c>
      <c r="AD1811" s="68">
        <v>0</v>
      </c>
      <c r="AE1811" s="68">
        <v>0</v>
      </c>
      <c r="AF1811" s="68">
        <v>0</v>
      </c>
      <c r="AG1811" s="68">
        <v>0</v>
      </c>
      <c r="AH1811" s="68">
        <v>0</v>
      </c>
      <c r="AI1811" s="68">
        <v>0</v>
      </c>
      <c r="AJ1811" s="68">
        <v>0</v>
      </c>
      <c r="AK1811" s="68">
        <v>0</v>
      </c>
      <c r="AL1811" s="68">
        <v>0</v>
      </c>
      <c r="AM1811" s="68">
        <v>0</v>
      </c>
      <c r="AN1811" s="68">
        <v>0</v>
      </c>
      <c r="AO1811" s="68">
        <v>0</v>
      </c>
      <c r="AP1811" s="68" t="s">
        <v>12888</v>
      </c>
      <c r="AQ1811" s="68">
        <v>1</v>
      </c>
      <c r="AR1811" s="68">
        <v>0</v>
      </c>
      <c r="AS1811" s="68">
        <v>0</v>
      </c>
      <c r="AT1811" s="68">
        <v>0</v>
      </c>
      <c r="AU1811" s="68">
        <v>0</v>
      </c>
      <c r="AV1811" s="86">
        <v>5</v>
      </c>
      <c r="AX1811" s="1">
        <v>37</v>
      </c>
      <c r="AY1811" s="1">
        <v>37</v>
      </c>
      <c r="AZ1811" s="68">
        <v>0</v>
      </c>
      <c r="BA1811" s="68">
        <v>4</v>
      </c>
      <c r="EQ1811" s="68">
        <v>10650021</v>
      </c>
      <c r="ER1811" s="175">
        <v>4</v>
      </c>
      <c r="ES1811" s="68">
        <v>650</v>
      </c>
      <c r="ET1811" s="68">
        <v>21</v>
      </c>
      <c r="EU1811" s="68">
        <v>0</v>
      </c>
      <c r="EV1811" s="68">
        <v>150021</v>
      </c>
      <c r="EW1811" s="68" t="s">
        <v>2659</v>
      </c>
      <c r="EX1811" s="68" t="str">
        <f t="shared" si="61"/>
        <v>대형</v>
      </c>
      <c r="GE1811" s="68">
        <v>54043</v>
      </c>
      <c r="GF1811" s="68" t="s">
        <v>5292</v>
      </c>
    </row>
    <row r="1812" spans="6:188" x14ac:dyDescent="0.3">
      <c r="F1812" s="68">
        <v>93063</v>
      </c>
      <c r="G1812" s="68">
        <v>10</v>
      </c>
      <c r="H1812" s="68">
        <v>193063</v>
      </c>
      <c r="I1812" s="68">
        <v>293063</v>
      </c>
      <c r="J1812" s="68">
        <v>0</v>
      </c>
      <c r="K1812" s="68" t="s">
        <v>12889</v>
      </c>
      <c r="L1812" s="68">
        <v>0</v>
      </c>
      <c r="M1812" s="68">
        <v>0</v>
      </c>
      <c r="N1812" s="68">
        <v>0</v>
      </c>
      <c r="O1812" s="68">
        <v>17</v>
      </c>
      <c r="P1812" s="68">
        <v>0</v>
      </c>
      <c r="Q1812" s="68">
        <v>0</v>
      </c>
      <c r="R1812" s="68">
        <v>64</v>
      </c>
      <c r="S1812" s="68">
        <v>0</v>
      </c>
      <c r="T1812" s="68">
        <v>0</v>
      </c>
      <c r="U1812" s="68">
        <v>0</v>
      </c>
      <c r="V1812" s="68">
        <v>0</v>
      </c>
      <c r="W1812" s="68">
        <v>0</v>
      </c>
      <c r="X1812" s="68">
        <v>0</v>
      </c>
      <c r="Y1812" s="68">
        <v>0</v>
      </c>
      <c r="Z1812" s="68">
        <v>0</v>
      </c>
      <c r="AA1812" s="68">
        <v>0</v>
      </c>
      <c r="AB1812" s="68">
        <v>0</v>
      </c>
      <c r="AC1812" s="68">
        <v>0</v>
      </c>
      <c r="AD1812" s="68">
        <v>0</v>
      </c>
      <c r="AE1812" s="68">
        <v>0</v>
      </c>
      <c r="AF1812" s="68">
        <v>0</v>
      </c>
      <c r="AG1812" s="68">
        <v>0</v>
      </c>
      <c r="AH1812" s="68">
        <v>0</v>
      </c>
      <c r="AI1812" s="68">
        <v>0</v>
      </c>
      <c r="AJ1812" s="68">
        <v>0</v>
      </c>
      <c r="AK1812" s="68">
        <v>0</v>
      </c>
      <c r="AL1812" s="68">
        <v>0</v>
      </c>
      <c r="AM1812" s="68">
        <v>0</v>
      </c>
      <c r="AN1812" s="68">
        <v>0</v>
      </c>
      <c r="AO1812" s="68">
        <v>0</v>
      </c>
      <c r="AP1812" s="68" t="s">
        <v>12890</v>
      </c>
      <c r="AQ1812" s="68">
        <v>1</v>
      </c>
      <c r="AR1812" s="68">
        <v>0</v>
      </c>
      <c r="AS1812" s="68">
        <v>0</v>
      </c>
      <c r="AT1812" s="68">
        <v>0</v>
      </c>
      <c r="AU1812" s="68">
        <v>0</v>
      </c>
      <c r="AV1812" s="86">
        <v>5</v>
      </c>
      <c r="AX1812" s="1">
        <v>35</v>
      </c>
      <c r="AY1812" s="1">
        <v>35</v>
      </c>
      <c r="AZ1812" s="68">
        <v>0</v>
      </c>
      <c r="BA1812" s="68">
        <v>4</v>
      </c>
      <c r="EQ1812" s="68">
        <v>10750021</v>
      </c>
      <c r="ER1812" s="175">
        <v>4</v>
      </c>
      <c r="ES1812" s="68">
        <v>650</v>
      </c>
      <c r="ET1812" s="68">
        <v>21</v>
      </c>
      <c r="EU1812" s="68">
        <v>0</v>
      </c>
      <c r="EV1812" s="68">
        <v>150021</v>
      </c>
      <c r="EW1812" s="68" t="s">
        <v>2659</v>
      </c>
      <c r="EX1812" s="68" t="str">
        <f t="shared" si="61"/>
        <v>대형</v>
      </c>
      <c r="GE1812" s="68">
        <v>54044</v>
      </c>
      <c r="GF1812" s="68" t="s">
        <v>5293</v>
      </c>
    </row>
    <row r="1813" spans="6:188" x14ac:dyDescent="0.3">
      <c r="F1813" s="68">
        <v>93064</v>
      </c>
      <c r="G1813" s="68">
        <v>10</v>
      </c>
      <c r="H1813" s="68">
        <v>193064</v>
      </c>
      <c r="I1813" s="68">
        <v>293064</v>
      </c>
      <c r="J1813" s="68">
        <v>0</v>
      </c>
      <c r="K1813" s="68">
        <v>0</v>
      </c>
      <c r="L1813" s="68">
        <v>0</v>
      </c>
      <c r="M1813" s="68">
        <v>0</v>
      </c>
      <c r="N1813" s="68">
        <v>0</v>
      </c>
      <c r="O1813" s="68">
        <v>0</v>
      </c>
      <c r="P1813" s="68">
        <v>0</v>
      </c>
      <c r="Q1813" s="68">
        <v>0</v>
      </c>
      <c r="R1813" s="68">
        <v>128</v>
      </c>
      <c r="S1813" s="68">
        <v>0</v>
      </c>
      <c r="T1813" s="68">
        <v>0</v>
      </c>
      <c r="U1813" s="68">
        <v>0</v>
      </c>
      <c r="V1813" s="68">
        <v>0</v>
      </c>
      <c r="W1813" s="68">
        <v>0</v>
      </c>
      <c r="X1813" s="68">
        <v>0</v>
      </c>
      <c r="Y1813" s="68">
        <v>0</v>
      </c>
      <c r="Z1813" s="68">
        <v>0</v>
      </c>
      <c r="AA1813" s="68">
        <v>0</v>
      </c>
      <c r="AB1813" s="68">
        <v>0</v>
      </c>
      <c r="AC1813" s="68">
        <v>0</v>
      </c>
      <c r="AD1813" s="68">
        <v>0</v>
      </c>
      <c r="AE1813" s="68">
        <v>0</v>
      </c>
      <c r="AF1813" s="68">
        <v>0</v>
      </c>
      <c r="AG1813" s="68">
        <v>0</v>
      </c>
      <c r="AH1813" s="68">
        <v>0</v>
      </c>
      <c r="AI1813" s="68">
        <v>0</v>
      </c>
      <c r="AJ1813" s="68">
        <v>0</v>
      </c>
      <c r="AK1813" s="68">
        <v>0</v>
      </c>
      <c r="AL1813" s="68">
        <v>0</v>
      </c>
      <c r="AM1813" s="68">
        <v>0</v>
      </c>
      <c r="AN1813" s="68">
        <v>0</v>
      </c>
      <c r="AO1813" s="68">
        <v>0</v>
      </c>
      <c r="AP1813" s="68" t="s">
        <v>12891</v>
      </c>
      <c r="AQ1813" s="68">
        <v>1</v>
      </c>
      <c r="AR1813" s="68">
        <v>0</v>
      </c>
      <c r="AS1813" s="68">
        <v>0</v>
      </c>
      <c r="AT1813" s="68">
        <v>0</v>
      </c>
      <c r="AU1813" s="68">
        <v>0</v>
      </c>
      <c r="AV1813" s="86">
        <v>5</v>
      </c>
      <c r="AX1813" s="1">
        <v>36</v>
      </c>
      <c r="AY1813" s="1">
        <v>36</v>
      </c>
      <c r="AZ1813" s="68">
        <v>0</v>
      </c>
      <c r="BA1813" s="68">
        <v>4</v>
      </c>
      <c r="EQ1813" s="68">
        <v>10850021</v>
      </c>
      <c r="ER1813" s="175">
        <v>4</v>
      </c>
      <c r="ES1813" s="68">
        <v>650</v>
      </c>
      <c r="ET1813" s="68">
        <v>21</v>
      </c>
      <c r="EU1813" s="68">
        <v>0</v>
      </c>
      <c r="EV1813" s="68">
        <v>150021</v>
      </c>
      <c r="EW1813" s="68" t="s">
        <v>2659</v>
      </c>
      <c r="EX1813" s="68" t="str">
        <f t="shared" si="61"/>
        <v>대형</v>
      </c>
      <c r="GE1813" s="68">
        <v>54045</v>
      </c>
      <c r="GF1813" s="68" t="s">
        <v>5294</v>
      </c>
    </row>
    <row r="1814" spans="6:188" x14ac:dyDescent="0.3">
      <c r="F1814" s="68">
        <v>93065</v>
      </c>
      <c r="G1814" s="68">
        <v>10</v>
      </c>
      <c r="H1814" s="68">
        <v>193065</v>
      </c>
      <c r="I1814" s="68">
        <v>293065</v>
      </c>
      <c r="J1814" s="68">
        <v>0</v>
      </c>
      <c r="K1814" s="68">
        <v>0</v>
      </c>
      <c r="L1814" s="68">
        <v>0</v>
      </c>
      <c r="M1814" s="68">
        <v>0</v>
      </c>
      <c r="N1814" s="68">
        <v>0</v>
      </c>
      <c r="O1814" s="68">
        <v>0</v>
      </c>
      <c r="P1814" s="68">
        <v>0</v>
      </c>
      <c r="Q1814" s="68">
        <v>0</v>
      </c>
      <c r="R1814" s="68">
        <v>256</v>
      </c>
      <c r="S1814" s="68">
        <v>0</v>
      </c>
      <c r="T1814" s="68">
        <v>0</v>
      </c>
      <c r="U1814" s="68">
        <v>0</v>
      </c>
      <c r="V1814" s="68">
        <v>0</v>
      </c>
      <c r="W1814" s="68">
        <v>0</v>
      </c>
      <c r="X1814" s="68">
        <v>0</v>
      </c>
      <c r="Y1814" s="68">
        <v>0</v>
      </c>
      <c r="Z1814" s="68">
        <v>0</v>
      </c>
      <c r="AA1814" s="68">
        <v>0</v>
      </c>
      <c r="AB1814" s="68">
        <v>0</v>
      </c>
      <c r="AC1814" s="68">
        <v>0</v>
      </c>
      <c r="AD1814" s="68">
        <v>0</v>
      </c>
      <c r="AE1814" s="68">
        <v>0</v>
      </c>
      <c r="AF1814" s="68">
        <v>0</v>
      </c>
      <c r="AG1814" s="68">
        <v>0</v>
      </c>
      <c r="AH1814" s="68">
        <v>0</v>
      </c>
      <c r="AI1814" s="68">
        <v>0</v>
      </c>
      <c r="AJ1814" s="68">
        <v>0</v>
      </c>
      <c r="AK1814" s="68">
        <v>0</v>
      </c>
      <c r="AL1814" s="68">
        <v>0</v>
      </c>
      <c r="AM1814" s="68">
        <v>0</v>
      </c>
      <c r="AN1814" s="68">
        <v>0</v>
      </c>
      <c r="AO1814" s="68">
        <v>0</v>
      </c>
      <c r="AP1814" s="68" t="s">
        <v>12892</v>
      </c>
      <c r="AQ1814" s="68">
        <v>1</v>
      </c>
      <c r="AR1814" s="68">
        <v>0</v>
      </c>
      <c r="AS1814" s="68">
        <v>0</v>
      </c>
      <c r="AT1814" s="68">
        <v>0</v>
      </c>
      <c r="AU1814" s="68">
        <v>0</v>
      </c>
      <c r="AV1814" s="86">
        <v>5</v>
      </c>
      <c r="AX1814" s="1">
        <v>37</v>
      </c>
      <c r="AY1814" s="1">
        <v>37</v>
      </c>
      <c r="AZ1814" s="68">
        <v>0</v>
      </c>
      <c r="BA1814" s="68">
        <v>4</v>
      </c>
      <c r="EQ1814" s="68">
        <v>10950021</v>
      </c>
      <c r="ER1814" s="175">
        <v>4</v>
      </c>
      <c r="ES1814" s="68">
        <v>650</v>
      </c>
      <c r="ET1814" s="68">
        <v>21</v>
      </c>
      <c r="EU1814" s="68">
        <v>0</v>
      </c>
      <c r="EV1814" s="68">
        <v>150021</v>
      </c>
      <c r="EW1814" s="68" t="s">
        <v>2659</v>
      </c>
      <c r="EX1814" s="68" t="str">
        <f t="shared" si="61"/>
        <v>대형</v>
      </c>
      <c r="GE1814" s="68">
        <v>54046</v>
      </c>
      <c r="GF1814" s="68" t="s">
        <v>80</v>
      </c>
    </row>
    <row r="1815" spans="6:188" x14ac:dyDescent="0.3">
      <c r="F1815" s="68">
        <v>93066</v>
      </c>
      <c r="G1815" s="68">
        <v>10</v>
      </c>
      <c r="H1815" s="68">
        <v>193066</v>
      </c>
      <c r="I1815" s="68">
        <v>293066</v>
      </c>
      <c r="J1815" s="68" t="s">
        <v>12893</v>
      </c>
      <c r="K1815" s="68" t="s">
        <v>12894</v>
      </c>
      <c r="L1815" s="68">
        <v>0</v>
      </c>
      <c r="M1815" s="68">
        <v>0</v>
      </c>
      <c r="N1815" s="68">
        <v>0</v>
      </c>
      <c r="O1815" s="68">
        <v>0</v>
      </c>
      <c r="P1815" s="68">
        <v>0</v>
      </c>
      <c r="Q1815" s="68">
        <v>0</v>
      </c>
      <c r="R1815" s="68">
        <v>512</v>
      </c>
      <c r="S1815" s="68">
        <v>0</v>
      </c>
      <c r="T1815" s="68">
        <v>0</v>
      </c>
      <c r="U1815" s="68">
        <v>0</v>
      </c>
      <c r="V1815" s="68">
        <v>0</v>
      </c>
      <c r="W1815" s="68">
        <v>0</v>
      </c>
      <c r="X1815" s="68">
        <v>0</v>
      </c>
      <c r="Y1815" s="68">
        <v>0</v>
      </c>
      <c r="Z1815" s="68">
        <v>0</v>
      </c>
      <c r="AA1815" s="68">
        <v>0</v>
      </c>
      <c r="AB1815" s="68">
        <v>0</v>
      </c>
      <c r="AC1815" s="68">
        <v>0</v>
      </c>
      <c r="AD1815" s="68">
        <v>0</v>
      </c>
      <c r="AE1815" s="68">
        <v>0</v>
      </c>
      <c r="AF1815" s="68">
        <v>0</v>
      </c>
      <c r="AG1815" s="68">
        <v>0</v>
      </c>
      <c r="AH1815" s="68">
        <v>0</v>
      </c>
      <c r="AI1815" s="68">
        <v>0</v>
      </c>
      <c r="AJ1815" s="68">
        <v>0</v>
      </c>
      <c r="AK1815" s="68">
        <v>0</v>
      </c>
      <c r="AL1815" s="68">
        <v>0</v>
      </c>
      <c r="AM1815" s="68">
        <v>0</v>
      </c>
      <c r="AN1815" s="68">
        <v>0</v>
      </c>
      <c r="AO1815" s="68">
        <v>0</v>
      </c>
      <c r="AP1815" s="68" t="s">
        <v>12895</v>
      </c>
      <c r="AQ1815" s="68">
        <v>1</v>
      </c>
      <c r="AR1815" s="68" t="s">
        <v>12896</v>
      </c>
      <c r="AS1815" s="68">
        <v>0</v>
      </c>
      <c r="AT1815" s="68">
        <v>0</v>
      </c>
      <c r="AU1815" s="68">
        <v>0</v>
      </c>
      <c r="AV1815" s="86">
        <v>5</v>
      </c>
      <c r="AW1815" s="86" t="s">
        <v>12897</v>
      </c>
      <c r="AX1815" s="1">
        <v>38</v>
      </c>
      <c r="AY1815" s="1">
        <v>38</v>
      </c>
      <c r="AZ1815" s="68">
        <v>0</v>
      </c>
      <c r="BA1815" s="68">
        <v>4</v>
      </c>
      <c r="EQ1815" s="68">
        <v>11050021</v>
      </c>
      <c r="ER1815" s="175">
        <v>4</v>
      </c>
      <c r="ES1815" s="68">
        <v>650</v>
      </c>
      <c r="ET1815" s="68">
        <v>21</v>
      </c>
      <c r="EU1815" s="68">
        <v>0</v>
      </c>
      <c r="EV1815" s="68">
        <v>150021</v>
      </c>
      <c r="EW1815" s="68" t="s">
        <v>2659</v>
      </c>
      <c r="EX1815" s="68" t="str">
        <f t="shared" si="61"/>
        <v>대형</v>
      </c>
      <c r="GE1815" s="68">
        <v>54047</v>
      </c>
      <c r="GF1815" s="68" t="s">
        <v>5271</v>
      </c>
    </row>
    <row r="1816" spans="6:188" x14ac:dyDescent="0.3">
      <c r="F1816" s="68">
        <v>93500</v>
      </c>
      <c r="G1816" s="68">
        <v>10</v>
      </c>
      <c r="H1816" s="68">
        <v>193500</v>
      </c>
      <c r="I1816" s="68">
        <v>293500</v>
      </c>
      <c r="J1816" s="68" t="s">
        <v>12898</v>
      </c>
      <c r="K1816" s="68" t="s">
        <v>12898</v>
      </c>
      <c r="L1816" s="68">
        <v>0</v>
      </c>
      <c r="M1816" s="68">
        <v>0</v>
      </c>
      <c r="N1816" s="68">
        <v>0</v>
      </c>
      <c r="O1816" s="68">
        <v>0</v>
      </c>
      <c r="P1816" s="68">
        <v>0</v>
      </c>
      <c r="Q1816" s="68">
        <v>299500</v>
      </c>
      <c r="R1816" s="68">
        <v>2048</v>
      </c>
      <c r="S1816" s="68">
        <v>0</v>
      </c>
      <c r="T1816" s="68">
        <v>0</v>
      </c>
      <c r="U1816" s="68">
        <v>0</v>
      </c>
      <c r="V1816" s="68">
        <v>0</v>
      </c>
      <c r="W1816" s="68">
        <v>0</v>
      </c>
      <c r="X1816" s="68">
        <v>0</v>
      </c>
      <c r="Y1816" s="68">
        <v>0</v>
      </c>
      <c r="Z1816" s="68">
        <v>0</v>
      </c>
      <c r="AA1816" s="68">
        <v>0</v>
      </c>
      <c r="AB1816" s="68">
        <v>0</v>
      </c>
      <c r="AC1816" s="68">
        <v>0</v>
      </c>
      <c r="AD1816" s="68">
        <v>0</v>
      </c>
      <c r="AE1816" s="68">
        <v>0</v>
      </c>
      <c r="AF1816" s="68">
        <v>0</v>
      </c>
      <c r="AG1816" s="68">
        <v>0</v>
      </c>
      <c r="AH1816" s="68">
        <v>0</v>
      </c>
      <c r="AI1816" s="68">
        <v>0</v>
      </c>
      <c r="AJ1816" s="68">
        <v>0</v>
      </c>
      <c r="AK1816" s="68">
        <v>0</v>
      </c>
      <c r="AL1816" s="68">
        <v>0</v>
      </c>
      <c r="AM1816" s="68">
        <v>0</v>
      </c>
      <c r="AN1816" s="68">
        <v>0</v>
      </c>
      <c r="AO1816" s="68">
        <v>0</v>
      </c>
      <c r="AP1816" s="68" t="s">
        <v>12899</v>
      </c>
      <c r="AQ1816" s="68">
        <v>1</v>
      </c>
      <c r="AR1816" s="68">
        <v>0</v>
      </c>
      <c r="AS1816" s="68">
        <v>0</v>
      </c>
      <c r="AT1816" s="68">
        <v>0</v>
      </c>
      <c r="AU1816" s="68">
        <v>0</v>
      </c>
      <c r="AV1816" s="86">
        <v>5</v>
      </c>
      <c r="AX1816" s="1">
        <v>0</v>
      </c>
      <c r="AY1816" s="1">
        <v>0</v>
      </c>
      <c r="AZ1816" s="68">
        <v>0</v>
      </c>
      <c r="BA1816" s="68">
        <v>0</v>
      </c>
      <c r="EQ1816" s="68">
        <v>11150021</v>
      </c>
      <c r="ER1816" s="175">
        <v>4</v>
      </c>
      <c r="ES1816" s="68">
        <v>650</v>
      </c>
      <c r="ET1816" s="68">
        <v>21</v>
      </c>
      <c r="EU1816" s="68">
        <v>0</v>
      </c>
      <c r="EV1816" s="68">
        <v>150021</v>
      </c>
      <c r="EW1816" s="68" t="s">
        <v>2659</v>
      </c>
      <c r="EX1816" s="68" t="str">
        <f t="shared" si="61"/>
        <v>대형</v>
      </c>
      <c r="GE1816" s="68">
        <v>54048</v>
      </c>
      <c r="GF1816" s="68" t="s">
        <v>5281</v>
      </c>
    </row>
    <row r="1817" spans="6:188" x14ac:dyDescent="0.3">
      <c r="F1817" s="68">
        <v>93501</v>
      </c>
      <c r="G1817" s="68">
        <v>10</v>
      </c>
      <c r="H1817" s="68">
        <v>193501</v>
      </c>
      <c r="I1817" s="68">
        <v>293501</v>
      </c>
      <c r="J1817" s="68" t="s">
        <v>12900</v>
      </c>
      <c r="K1817" s="68" t="s">
        <v>12900</v>
      </c>
      <c r="L1817" s="68">
        <v>0</v>
      </c>
      <c r="M1817" s="68">
        <v>0</v>
      </c>
      <c r="N1817" s="68">
        <v>0</v>
      </c>
      <c r="O1817" s="68">
        <v>0</v>
      </c>
      <c r="P1817" s="68">
        <v>0</v>
      </c>
      <c r="Q1817" s="68">
        <v>299501</v>
      </c>
      <c r="R1817" s="68">
        <v>2048</v>
      </c>
      <c r="S1817" s="68">
        <v>0</v>
      </c>
      <c r="T1817" s="68">
        <v>0</v>
      </c>
      <c r="U1817" s="68">
        <v>0</v>
      </c>
      <c r="V1817" s="68">
        <v>0</v>
      </c>
      <c r="W1817" s="68">
        <v>0</v>
      </c>
      <c r="X1817" s="68">
        <v>0</v>
      </c>
      <c r="Y1817" s="68">
        <v>0</v>
      </c>
      <c r="Z1817" s="68">
        <v>0</v>
      </c>
      <c r="AA1817" s="68">
        <v>0</v>
      </c>
      <c r="AB1817" s="68">
        <v>0</v>
      </c>
      <c r="AC1817" s="68">
        <v>0</v>
      </c>
      <c r="AD1817" s="68">
        <v>0</v>
      </c>
      <c r="AE1817" s="68">
        <v>0</v>
      </c>
      <c r="AF1817" s="68">
        <v>0</v>
      </c>
      <c r="AG1817" s="68">
        <v>0</v>
      </c>
      <c r="AH1817" s="68">
        <v>0</v>
      </c>
      <c r="AI1817" s="68">
        <v>0</v>
      </c>
      <c r="AJ1817" s="68">
        <v>0</v>
      </c>
      <c r="AK1817" s="68">
        <v>0</v>
      </c>
      <c r="AL1817" s="68">
        <v>0</v>
      </c>
      <c r="AM1817" s="68">
        <v>0</v>
      </c>
      <c r="AN1817" s="68">
        <v>0</v>
      </c>
      <c r="AO1817" s="68">
        <v>0</v>
      </c>
      <c r="AP1817" s="68" t="s">
        <v>12901</v>
      </c>
      <c r="AQ1817" s="68">
        <v>1</v>
      </c>
      <c r="AR1817" s="68">
        <v>0</v>
      </c>
      <c r="AS1817" s="68">
        <v>0</v>
      </c>
      <c r="AT1817" s="68">
        <v>0</v>
      </c>
      <c r="AU1817" s="68">
        <v>0</v>
      </c>
      <c r="AV1817" s="86">
        <v>5</v>
      </c>
      <c r="AX1817" s="1">
        <v>0</v>
      </c>
      <c r="AY1817" s="1">
        <v>0</v>
      </c>
      <c r="AZ1817" s="68">
        <v>0</v>
      </c>
      <c r="BA1817" s="68">
        <v>0</v>
      </c>
      <c r="EQ1817" s="68">
        <v>11250021</v>
      </c>
      <c r="ER1817" s="175">
        <v>4</v>
      </c>
      <c r="ES1817" s="68">
        <v>650</v>
      </c>
      <c r="ET1817" s="68">
        <v>21</v>
      </c>
      <c r="EU1817" s="68">
        <v>0</v>
      </c>
      <c r="EV1817" s="68">
        <v>150021</v>
      </c>
      <c r="EW1817" s="68" t="s">
        <v>2659</v>
      </c>
      <c r="EX1817" s="68" t="str">
        <f t="shared" si="61"/>
        <v>대형</v>
      </c>
      <c r="GE1817" s="68">
        <v>54049</v>
      </c>
      <c r="GF1817" s="68" t="s">
        <v>5282</v>
      </c>
    </row>
    <row r="1818" spans="6:188" x14ac:dyDescent="0.3">
      <c r="F1818" s="68">
        <v>93502</v>
      </c>
      <c r="G1818" s="68">
        <v>10</v>
      </c>
      <c r="H1818" s="68">
        <v>193502</v>
      </c>
      <c r="I1818" s="68">
        <v>293501</v>
      </c>
      <c r="J1818" s="68" t="s">
        <v>12902</v>
      </c>
      <c r="K1818" s="68" t="s">
        <v>12902</v>
      </c>
      <c r="L1818" s="68">
        <v>0</v>
      </c>
      <c r="M1818" s="68">
        <v>0</v>
      </c>
      <c r="N1818" s="68">
        <v>0</v>
      </c>
      <c r="O1818" s="68">
        <v>0</v>
      </c>
      <c r="P1818" s="68">
        <v>0</v>
      </c>
      <c r="Q1818" s="68">
        <v>299502</v>
      </c>
      <c r="R1818" s="68">
        <v>2048</v>
      </c>
      <c r="S1818" s="68">
        <v>0</v>
      </c>
      <c r="T1818" s="68">
        <v>0</v>
      </c>
      <c r="U1818" s="68">
        <v>0</v>
      </c>
      <c r="V1818" s="68">
        <v>0</v>
      </c>
      <c r="W1818" s="68">
        <v>0</v>
      </c>
      <c r="X1818" s="68">
        <v>0</v>
      </c>
      <c r="Y1818" s="68">
        <v>0</v>
      </c>
      <c r="Z1818" s="68">
        <v>0</v>
      </c>
      <c r="AA1818" s="68">
        <v>0</v>
      </c>
      <c r="AB1818" s="68">
        <v>0</v>
      </c>
      <c r="AC1818" s="68">
        <v>0</v>
      </c>
      <c r="AD1818" s="68">
        <v>0</v>
      </c>
      <c r="AE1818" s="68">
        <v>0</v>
      </c>
      <c r="AF1818" s="68">
        <v>0</v>
      </c>
      <c r="AG1818" s="68">
        <v>0</v>
      </c>
      <c r="AH1818" s="68">
        <v>0</v>
      </c>
      <c r="AI1818" s="68">
        <v>0</v>
      </c>
      <c r="AJ1818" s="68">
        <v>0</v>
      </c>
      <c r="AK1818" s="68">
        <v>0</v>
      </c>
      <c r="AL1818" s="68">
        <v>0</v>
      </c>
      <c r="AM1818" s="68">
        <v>0</v>
      </c>
      <c r="AN1818" s="68">
        <v>0</v>
      </c>
      <c r="AO1818" s="68">
        <v>0</v>
      </c>
      <c r="AP1818" s="68" t="s">
        <v>12901</v>
      </c>
      <c r="AQ1818" s="68">
        <v>1</v>
      </c>
      <c r="AR1818" s="68">
        <v>0</v>
      </c>
      <c r="AS1818" s="68">
        <v>0</v>
      </c>
      <c r="AT1818" s="68">
        <v>0</v>
      </c>
      <c r="AU1818" s="68">
        <v>0</v>
      </c>
      <c r="AV1818" s="86">
        <v>5</v>
      </c>
      <c r="AX1818" s="1">
        <v>0</v>
      </c>
      <c r="AY1818" s="1">
        <v>0</v>
      </c>
      <c r="AZ1818" s="68">
        <v>0</v>
      </c>
      <c r="BA1818" s="68">
        <v>0</v>
      </c>
      <c r="EQ1818" s="68">
        <v>20150021</v>
      </c>
      <c r="ER1818" s="175">
        <v>4</v>
      </c>
      <c r="ES1818" s="68">
        <v>650</v>
      </c>
      <c r="ET1818" s="68">
        <v>21</v>
      </c>
      <c r="EU1818" s="68">
        <v>0</v>
      </c>
      <c r="EV1818" s="68">
        <v>150021</v>
      </c>
      <c r="EW1818" s="68" t="s">
        <v>2659</v>
      </c>
      <c r="EX1818" s="68" t="str">
        <f t="shared" si="61"/>
        <v>대형</v>
      </c>
      <c r="GE1818" s="68">
        <v>54050</v>
      </c>
      <c r="GF1818" s="68" t="s">
        <v>5283</v>
      </c>
    </row>
    <row r="1819" spans="6:188" x14ac:dyDescent="0.3">
      <c r="F1819" s="68">
        <v>93503</v>
      </c>
      <c r="G1819" s="68">
        <v>10</v>
      </c>
      <c r="H1819" s="68">
        <v>193503</v>
      </c>
      <c r="I1819" s="68">
        <v>293501</v>
      </c>
      <c r="J1819" s="68" t="s">
        <v>12903</v>
      </c>
      <c r="K1819" s="68" t="s">
        <v>12903</v>
      </c>
      <c r="L1819" s="68">
        <v>0</v>
      </c>
      <c r="M1819" s="68">
        <v>0</v>
      </c>
      <c r="N1819" s="68">
        <v>0</v>
      </c>
      <c r="O1819" s="68">
        <v>0</v>
      </c>
      <c r="P1819" s="68">
        <v>0</v>
      </c>
      <c r="Q1819" s="68">
        <v>299503</v>
      </c>
      <c r="R1819" s="68">
        <v>2048</v>
      </c>
      <c r="S1819" s="68">
        <v>0</v>
      </c>
      <c r="T1819" s="68">
        <v>0</v>
      </c>
      <c r="U1819" s="68">
        <v>0</v>
      </c>
      <c r="V1819" s="68">
        <v>0</v>
      </c>
      <c r="W1819" s="68">
        <v>0</v>
      </c>
      <c r="X1819" s="68">
        <v>0</v>
      </c>
      <c r="Y1819" s="68">
        <v>0</v>
      </c>
      <c r="Z1819" s="68">
        <v>0</v>
      </c>
      <c r="AA1819" s="68">
        <v>0</v>
      </c>
      <c r="AB1819" s="68">
        <v>0</v>
      </c>
      <c r="AC1819" s="68">
        <v>0</v>
      </c>
      <c r="AD1819" s="68">
        <v>0</v>
      </c>
      <c r="AE1819" s="68">
        <v>0</v>
      </c>
      <c r="AF1819" s="68">
        <v>0</v>
      </c>
      <c r="AG1819" s="68">
        <v>0</v>
      </c>
      <c r="AH1819" s="68">
        <v>0</v>
      </c>
      <c r="AI1819" s="68">
        <v>0</v>
      </c>
      <c r="AJ1819" s="68">
        <v>0</v>
      </c>
      <c r="AK1819" s="68">
        <v>0</v>
      </c>
      <c r="AL1819" s="68">
        <v>0</v>
      </c>
      <c r="AM1819" s="68">
        <v>0</v>
      </c>
      <c r="AN1819" s="68">
        <v>0</v>
      </c>
      <c r="AO1819" s="68">
        <v>0</v>
      </c>
      <c r="AP1819" s="68" t="s">
        <v>12901</v>
      </c>
      <c r="AQ1819" s="68">
        <v>1</v>
      </c>
      <c r="AR1819" s="68">
        <v>0</v>
      </c>
      <c r="AS1819" s="68">
        <v>0</v>
      </c>
      <c r="AT1819" s="68">
        <v>0</v>
      </c>
      <c r="AU1819" s="68">
        <v>0</v>
      </c>
      <c r="AV1819" s="86">
        <v>5</v>
      </c>
      <c r="AX1819" s="1">
        <v>0</v>
      </c>
      <c r="AY1819" s="1">
        <v>0</v>
      </c>
      <c r="AZ1819" s="68">
        <v>0</v>
      </c>
      <c r="BA1819" s="68">
        <v>0</v>
      </c>
      <c r="EQ1819" s="68">
        <v>20250021</v>
      </c>
      <c r="ER1819" s="175">
        <v>4</v>
      </c>
      <c r="ES1819" s="68">
        <v>650</v>
      </c>
      <c r="ET1819" s="68">
        <v>21</v>
      </c>
      <c r="EU1819" s="68">
        <v>0</v>
      </c>
      <c r="EV1819" s="68">
        <v>150021</v>
      </c>
      <c r="EW1819" s="68" t="s">
        <v>2659</v>
      </c>
      <c r="EX1819" s="68" t="str">
        <f t="shared" si="61"/>
        <v>대형</v>
      </c>
      <c r="GE1819" s="68">
        <v>54051</v>
      </c>
      <c r="GF1819" s="68" t="s">
        <v>5295</v>
      </c>
    </row>
    <row r="1820" spans="6:188" x14ac:dyDescent="0.3">
      <c r="F1820" s="68">
        <v>93504</v>
      </c>
      <c r="G1820" s="68">
        <v>10</v>
      </c>
      <c r="H1820" s="68">
        <v>193504</v>
      </c>
      <c r="I1820" s="68">
        <v>293501</v>
      </c>
      <c r="J1820" s="68" t="s">
        <v>12904</v>
      </c>
      <c r="K1820" s="68" t="s">
        <v>12904</v>
      </c>
      <c r="L1820" s="68">
        <v>0</v>
      </c>
      <c r="M1820" s="68">
        <v>0</v>
      </c>
      <c r="N1820" s="68">
        <v>0</v>
      </c>
      <c r="O1820" s="68">
        <v>0</v>
      </c>
      <c r="P1820" s="68">
        <v>0</v>
      </c>
      <c r="Q1820" s="68">
        <v>299504</v>
      </c>
      <c r="R1820" s="68">
        <v>2048</v>
      </c>
      <c r="S1820" s="68">
        <v>0</v>
      </c>
      <c r="T1820" s="68">
        <v>0</v>
      </c>
      <c r="U1820" s="68">
        <v>0</v>
      </c>
      <c r="V1820" s="68">
        <v>0</v>
      </c>
      <c r="W1820" s="68">
        <v>0</v>
      </c>
      <c r="X1820" s="68">
        <v>0</v>
      </c>
      <c r="Y1820" s="68">
        <v>0</v>
      </c>
      <c r="Z1820" s="68">
        <v>0</v>
      </c>
      <c r="AA1820" s="68">
        <v>0</v>
      </c>
      <c r="AB1820" s="68">
        <v>0</v>
      </c>
      <c r="AC1820" s="68">
        <v>0</v>
      </c>
      <c r="AD1820" s="68">
        <v>0</v>
      </c>
      <c r="AE1820" s="68">
        <v>0</v>
      </c>
      <c r="AF1820" s="68">
        <v>0</v>
      </c>
      <c r="AG1820" s="68">
        <v>0</v>
      </c>
      <c r="AH1820" s="68">
        <v>0</v>
      </c>
      <c r="AI1820" s="68">
        <v>0</v>
      </c>
      <c r="AJ1820" s="68">
        <v>0</v>
      </c>
      <c r="AK1820" s="68">
        <v>0</v>
      </c>
      <c r="AL1820" s="68">
        <v>0</v>
      </c>
      <c r="AM1820" s="68">
        <v>0</v>
      </c>
      <c r="AN1820" s="68">
        <v>0</v>
      </c>
      <c r="AO1820" s="68">
        <v>0</v>
      </c>
      <c r="AP1820" s="68" t="s">
        <v>12901</v>
      </c>
      <c r="AQ1820" s="68">
        <v>1</v>
      </c>
      <c r="AR1820" s="68">
        <v>0</v>
      </c>
      <c r="AS1820" s="68">
        <v>0</v>
      </c>
      <c r="AT1820" s="68">
        <v>0</v>
      </c>
      <c r="AU1820" s="68">
        <v>0</v>
      </c>
      <c r="AV1820" s="86">
        <v>5</v>
      </c>
      <c r="AX1820" s="1">
        <v>0</v>
      </c>
      <c r="AY1820" s="1">
        <v>0</v>
      </c>
      <c r="AZ1820" s="68">
        <v>0</v>
      </c>
      <c r="BA1820" s="68">
        <v>0</v>
      </c>
      <c r="EQ1820" s="68">
        <v>20350021</v>
      </c>
      <c r="ER1820" s="175">
        <v>4</v>
      </c>
      <c r="ES1820" s="68">
        <v>650</v>
      </c>
      <c r="ET1820" s="68">
        <v>21</v>
      </c>
      <c r="EU1820" s="68">
        <v>0</v>
      </c>
      <c r="EV1820" s="68">
        <v>150021</v>
      </c>
      <c r="EW1820" s="68" t="s">
        <v>2659</v>
      </c>
      <c r="EX1820" s="68" t="str">
        <f t="shared" si="61"/>
        <v>대형</v>
      </c>
      <c r="GE1820" s="68">
        <v>54052</v>
      </c>
      <c r="GF1820" s="68" t="s">
        <v>5296</v>
      </c>
    </row>
    <row r="1821" spans="6:188" x14ac:dyDescent="0.3">
      <c r="F1821" s="68">
        <v>93505</v>
      </c>
      <c r="G1821" s="68">
        <v>10</v>
      </c>
      <c r="H1821" s="68">
        <v>193505</v>
      </c>
      <c r="I1821" s="68">
        <v>293501</v>
      </c>
      <c r="J1821" s="68" t="s">
        <v>12905</v>
      </c>
      <c r="K1821" s="68" t="s">
        <v>12905</v>
      </c>
      <c r="L1821" s="68">
        <v>0</v>
      </c>
      <c r="M1821" s="68">
        <v>0</v>
      </c>
      <c r="N1821" s="68">
        <v>0</v>
      </c>
      <c r="O1821" s="68">
        <v>0</v>
      </c>
      <c r="P1821" s="68">
        <v>0</v>
      </c>
      <c r="Q1821" s="68">
        <v>299505</v>
      </c>
      <c r="R1821" s="68">
        <v>2048</v>
      </c>
      <c r="S1821" s="68">
        <v>0</v>
      </c>
      <c r="T1821" s="68">
        <v>0</v>
      </c>
      <c r="U1821" s="68">
        <v>0</v>
      </c>
      <c r="V1821" s="68">
        <v>0</v>
      </c>
      <c r="W1821" s="68">
        <v>0</v>
      </c>
      <c r="X1821" s="68">
        <v>0</v>
      </c>
      <c r="Y1821" s="68">
        <v>0</v>
      </c>
      <c r="Z1821" s="68">
        <v>0</v>
      </c>
      <c r="AA1821" s="68">
        <v>0</v>
      </c>
      <c r="AB1821" s="68">
        <v>0</v>
      </c>
      <c r="AC1821" s="68">
        <v>0</v>
      </c>
      <c r="AD1821" s="68">
        <v>0</v>
      </c>
      <c r="AE1821" s="68">
        <v>0</v>
      </c>
      <c r="AF1821" s="68">
        <v>0</v>
      </c>
      <c r="AG1821" s="68">
        <v>0</v>
      </c>
      <c r="AH1821" s="68">
        <v>0</v>
      </c>
      <c r="AI1821" s="68">
        <v>0</v>
      </c>
      <c r="AJ1821" s="68">
        <v>0</v>
      </c>
      <c r="AK1821" s="68">
        <v>0</v>
      </c>
      <c r="AL1821" s="68">
        <v>0</v>
      </c>
      <c r="AM1821" s="68">
        <v>0</v>
      </c>
      <c r="AN1821" s="68">
        <v>0</v>
      </c>
      <c r="AO1821" s="68">
        <v>0</v>
      </c>
      <c r="AP1821" s="68" t="s">
        <v>12901</v>
      </c>
      <c r="AQ1821" s="68">
        <v>1</v>
      </c>
      <c r="AR1821" s="68">
        <v>0</v>
      </c>
      <c r="AS1821" s="68">
        <v>0</v>
      </c>
      <c r="AT1821" s="68">
        <v>0</v>
      </c>
      <c r="AU1821" s="68">
        <v>0</v>
      </c>
      <c r="AV1821" s="86">
        <v>5</v>
      </c>
      <c r="AX1821" s="1">
        <v>0</v>
      </c>
      <c r="AY1821" s="1">
        <v>0</v>
      </c>
      <c r="AZ1821" s="68">
        <v>0</v>
      </c>
      <c r="BA1821" s="68">
        <v>0</v>
      </c>
      <c r="EQ1821" s="68">
        <v>20450021</v>
      </c>
      <c r="ER1821" s="175">
        <v>4</v>
      </c>
      <c r="ES1821" s="68">
        <v>650</v>
      </c>
      <c r="ET1821" s="68">
        <v>21</v>
      </c>
      <c r="EU1821" s="68">
        <v>0</v>
      </c>
      <c r="EV1821" s="68">
        <v>150021</v>
      </c>
      <c r="EW1821" s="68" t="s">
        <v>2659</v>
      </c>
      <c r="EX1821" s="68" t="str">
        <f t="shared" si="61"/>
        <v>대형</v>
      </c>
      <c r="GE1821" s="68">
        <v>54053</v>
      </c>
      <c r="GF1821" s="68" t="s">
        <v>5297</v>
      </c>
    </row>
    <row r="1822" spans="6:188" x14ac:dyDescent="0.3">
      <c r="F1822" s="68">
        <v>93506</v>
      </c>
      <c r="G1822" s="68">
        <v>10</v>
      </c>
      <c r="H1822" s="68">
        <v>193506</v>
      </c>
      <c r="I1822" s="68">
        <v>293501</v>
      </c>
      <c r="J1822" s="68" t="s">
        <v>12906</v>
      </c>
      <c r="K1822" s="68" t="s">
        <v>12906</v>
      </c>
      <c r="L1822" s="68">
        <v>0</v>
      </c>
      <c r="M1822" s="68">
        <v>0</v>
      </c>
      <c r="N1822" s="68">
        <v>0</v>
      </c>
      <c r="O1822" s="68">
        <v>0</v>
      </c>
      <c r="P1822" s="68">
        <v>0</v>
      </c>
      <c r="Q1822" s="68">
        <v>299506</v>
      </c>
      <c r="R1822" s="68">
        <v>2048</v>
      </c>
      <c r="S1822" s="68">
        <v>0</v>
      </c>
      <c r="T1822" s="68">
        <v>0</v>
      </c>
      <c r="U1822" s="68">
        <v>0</v>
      </c>
      <c r="V1822" s="68">
        <v>0</v>
      </c>
      <c r="W1822" s="68">
        <v>0</v>
      </c>
      <c r="X1822" s="68">
        <v>0</v>
      </c>
      <c r="Y1822" s="68">
        <v>0</v>
      </c>
      <c r="Z1822" s="68">
        <v>0</v>
      </c>
      <c r="AA1822" s="68">
        <v>0</v>
      </c>
      <c r="AB1822" s="68">
        <v>0</v>
      </c>
      <c r="AC1822" s="68">
        <v>0</v>
      </c>
      <c r="AD1822" s="68">
        <v>0</v>
      </c>
      <c r="AE1822" s="68">
        <v>0</v>
      </c>
      <c r="AF1822" s="68">
        <v>0</v>
      </c>
      <c r="AG1822" s="68">
        <v>0</v>
      </c>
      <c r="AH1822" s="68">
        <v>0</v>
      </c>
      <c r="AI1822" s="68">
        <v>0</v>
      </c>
      <c r="AJ1822" s="68">
        <v>0</v>
      </c>
      <c r="AK1822" s="68">
        <v>0</v>
      </c>
      <c r="AL1822" s="68">
        <v>0</v>
      </c>
      <c r="AM1822" s="68">
        <v>0</v>
      </c>
      <c r="AN1822" s="68">
        <v>0</v>
      </c>
      <c r="AO1822" s="68">
        <v>0</v>
      </c>
      <c r="AP1822" s="68" t="s">
        <v>12901</v>
      </c>
      <c r="AQ1822" s="68">
        <v>1</v>
      </c>
      <c r="AR1822" s="68">
        <v>0</v>
      </c>
      <c r="AS1822" s="68">
        <v>0</v>
      </c>
      <c r="AT1822" s="68">
        <v>0</v>
      </c>
      <c r="AU1822" s="68">
        <v>0</v>
      </c>
      <c r="AV1822" s="86">
        <v>5</v>
      </c>
      <c r="AX1822" s="1">
        <v>0</v>
      </c>
      <c r="AY1822" s="1">
        <v>0</v>
      </c>
      <c r="AZ1822" s="68">
        <v>0</v>
      </c>
      <c r="BA1822" s="68">
        <v>0</v>
      </c>
      <c r="EQ1822" s="68">
        <v>20550021</v>
      </c>
      <c r="ER1822" s="175">
        <v>4</v>
      </c>
      <c r="ES1822" s="68">
        <v>650</v>
      </c>
      <c r="ET1822" s="68">
        <v>21</v>
      </c>
      <c r="EU1822" s="68">
        <v>0</v>
      </c>
      <c r="EV1822" s="68">
        <v>150021</v>
      </c>
      <c r="EW1822" s="68" t="s">
        <v>2659</v>
      </c>
      <c r="EX1822" s="68" t="str">
        <f t="shared" si="61"/>
        <v>대형</v>
      </c>
      <c r="GE1822" s="68">
        <v>54054</v>
      </c>
      <c r="GF1822" s="68" t="s">
        <v>5298</v>
      </c>
    </row>
    <row r="1823" spans="6:188" x14ac:dyDescent="0.3">
      <c r="F1823" s="68">
        <v>93507</v>
      </c>
      <c r="G1823" s="68">
        <v>10</v>
      </c>
      <c r="H1823" s="68">
        <v>193507</v>
      </c>
      <c r="I1823" s="68">
        <v>293501</v>
      </c>
      <c r="J1823" s="68" t="s">
        <v>12907</v>
      </c>
      <c r="K1823" s="68" t="s">
        <v>12907</v>
      </c>
      <c r="L1823" s="68">
        <v>0</v>
      </c>
      <c r="M1823" s="68">
        <v>0</v>
      </c>
      <c r="N1823" s="68">
        <v>0</v>
      </c>
      <c r="O1823" s="68">
        <v>0</v>
      </c>
      <c r="P1823" s="68">
        <v>0</v>
      </c>
      <c r="Q1823" s="68">
        <v>299507</v>
      </c>
      <c r="R1823" s="68">
        <v>2048</v>
      </c>
      <c r="S1823" s="68">
        <v>0</v>
      </c>
      <c r="T1823" s="68">
        <v>0</v>
      </c>
      <c r="U1823" s="68">
        <v>0</v>
      </c>
      <c r="V1823" s="68">
        <v>0</v>
      </c>
      <c r="W1823" s="68">
        <v>0</v>
      </c>
      <c r="X1823" s="68">
        <v>0</v>
      </c>
      <c r="Y1823" s="68">
        <v>0</v>
      </c>
      <c r="Z1823" s="68">
        <v>0</v>
      </c>
      <c r="AA1823" s="68">
        <v>0</v>
      </c>
      <c r="AB1823" s="68">
        <v>0</v>
      </c>
      <c r="AC1823" s="68">
        <v>0</v>
      </c>
      <c r="AD1823" s="68">
        <v>0</v>
      </c>
      <c r="AE1823" s="68">
        <v>0</v>
      </c>
      <c r="AF1823" s="68">
        <v>0</v>
      </c>
      <c r="AG1823" s="68">
        <v>0</v>
      </c>
      <c r="AH1823" s="68">
        <v>0</v>
      </c>
      <c r="AI1823" s="68">
        <v>0</v>
      </c>
      <c r="AJ1823" s="68">
        <v>0</v>
      </c>
      <c r="AK1823" s="68">
        <v>0</v>
      </c>
      <c r="AL1823" s="68">
        <v>0</v>
      </c>
      <c r="AM1823" s="68">
        <v>0</v>
      </c>
      <c r="AN1823" s="68">
        <v>0</v>
      </c>
      <c r="AO1823" s="68">
        <v>0</v>
      </c>
      <c r="AP1823" s="68" t="s">
        <v>12901</v>
      </c>
      <c r="AQ1823" s="68">
        <v>1</v>
      </c>
      <c r="AR1823" s="68">
        <v>0</v>
      </c>
      <c r="AS1823" s="68">
        <v>0</v>
      </c>
      <c r="AT1823" s="68">
        <v>0</v>
      </c>
      <c r="AU1823" s="68">
        <v>0</v>
      </c>
      <c r="AV1823" s="86">
        <v>5</v>
      </c>
      <c r="AX1823" s="1">
        <v>0</v>
      </c>
      <c r="AY1823" s="1">
        <v>0</v>
      </c>
      <c r="AZ1823" s="68">
        <v>0</v>
      </c>
      <c r="BA1823" s="68">
        <v>0</v>
      </c>
      <c r="EQ1823" s="68">
        <v>20650021</v>
      </c>
      <c r="ER1823" s="175">
        <v>4</v>
      </c>
      <c r="ES1823" s="68">
        <v>650</v>
      </c>
      <c r="ET1823" s="68">
        <v>21</v>
      </c>
      <c r="EU1823" s="68">
        <v>0</v>
      </c>
      <c r="EV1823" s="68">
        <v>150021</v>
      </c>
      <c r="EW1823" s="68" t="s">
        <v>2659</v>
      </c>
      <c r="EX1823" s="68" t="str">
        <f t="shared" si="61"/>
        <v>대형</v>
      </c>
      <c r="GE1823" s="68">
        <v>54055</v>
      </c>
      <c r="GF1823" s="68" t="s">
        <v>5299</v>
      </c>
    </row>
    <row r="1824" spans="6:188" x14ac:dyDescent="0.3">
      <c r="F1824" s="68">
        <v>93508</v>
      </c>
      <c r="G1824" s="68">
        <v>10</v>
      </c>
      <c r="H1824" s="68">
        <v>193508</v>
      </c>
      <c r="I1824" s="68">
        <v>293501</v>
      </c>
      <c r="J1824" s="68" t="s">
        <v>12908</v>
      </c>
      <c r="K1824" s="68" t="s">
        <v>12908</v>
      </c>
      <c r="L1824" s="68">
        <v>0</v>
      </c>
      <c r="M1824" s="68">
        <v>0</v>
      </c>
      <c r="N1824" s="68">
        <v>0</v>
      </c>
      <c r="O1824" s="68">
        <v>0</v>
      </c>
      <c r="P1824" s="68">
        <v>0</v>
      </c>
      <c r="Q1824" s="68">
        <v>299508</v>
      </c>
      <c r="R1824" s="68">
        <v>2048</v>
      </c>
      <c r="S1824" s="68">
        <v>0</v>
      </c>
      <c r="T1824" s="68">
        <v>0</v>
      </c>
      <c r="U1824" s="68">
        <v>0</v>
      </c>
      <c r="V1824" s="68">
        <v>0</v>
      </c>
      <c r="W1824" s="68">
        <v>0</v>
      </c>
      <c r="X1824" s="68">
        <v>0</v>
      </c>
      <c r="Y1824" s="68">
        <v>0</v>
      </c>
      <c r="Z1824" s="68">
        <v>0</v>
      </c>
      <c r="AA1824" s="68">
        <v>0</v>
      </c>
      <c r="AB1824" s="68">
        <v>0</v>
      </c>
      <c r="AC1824" s="68">
        <v>0</v>
      </c>
      <c r="AD1824" s="68">
        <v>0</v>
      </c>
      <c r="AE1824" s="68">
        <v>0</v>
      </c>
      <c r="AF1824" s="68">
        <v>0</v>
      </c>
      <c r="AG1824" s="68">
        <v>0</v>
      </c>
      <c r="AH1824" s="68">
        <v>0</v>
      </c>
      <c r="AI1824" s="68">
        <v>0</v>
      </c>
      <c r="AJ1824" s="68">
        <v>0</v>
      </c>
      <c r="AK1824" s="68">
        <v>0</v>
      </c>
      <c r="AL1824" s="68">
        <v>0</v>
      </c>
      <c r="AM1824" s="68">
        <v>0</v>
      </c>
      <c r="AN1824" s="68">
        <v>0</v>
      </c>
      <c r="AO1824" s="68">
        <v>0</v>
      </c>
      <c r="AP1824" s="68" t="s">
        <v>12901</v>
      </c>
      <c r="AQ1824" s="68">
        <v>1</v>
      </c>
      <c r="AR1824" s="68">
        <v>0</v>
      </c>
      <c r="AS1824" s="68">
        <v>0</v>
      </c>
      <c r="AT1824" s="68">
        <v>0</v>
      </c>
      <c r="AU1824" s="68">
        <v>0</v>
      </c>
      <c r="AV1824" s="86">
        <v>5</v>
      </c>
      <c r="AX1824" s="1">
        <v>0</v>
      </c>
      <c r="AY1824" s="1">
        <v>0</v>
      </c>
      <c r="AZ1824" s="68">
        <v>0</v>
      </c>
      <c r="BA1824" s="68">
        <v>0</v>
      </c>
      <c r="EQ1824" s="68">
        <v>20750021</v>
      </c>
      <c r="ER1824" s="175">
        <v>4</v>
      </c>
      <c r="ES1824" s="68">
        <v>650</v>
      </c>
      <c r="ET1824" s="68">
        <v>21</v>
      </c>
      <c r="EU1824" s="68">
        <v>0</v>
      </c>
      <c r="EV1824" s="68">
        <v>150021</v>
      </c>
      <c r="EW1824" s="68" t="s">
        <v>2659</v>
      </c>
      <c r="EX1824" s="68" t="str">
        <f t="shared" si="61"/>
        <v>대형</v>
      </c>
      <c r="GE1824" s="68">
        <v>54056</v>
      </c>
      <c r="GF1824" s="68" t="s">
        <v>5300</v>
      </c>
    </row>
    <row r="1825" spans="6:188" x14ac:dyDescent="0.3">
      <c r="F1825" s="68">
        <v>93509</v>
      </c>
      <c r="G1825" s="68">
        <v>10</v>
      </c>
      <c r="H1825" s="68">
        <v>193509</v>
      </c>
      <c r="I1825" s="68">
        <v>293501</v>
      </c>
      <c r="J1825" s="68" t="s">
        <v>12909</v>
      </c>
      <c r="K1825" s="68" t="s">
        <v>12909</v>
      </c>
      <c r="L1825" s="68">
        <v>0</v>
      </c>
      <c r="M1825" s="68">
        <v>0</v>
      </c>
      <c r="N1825" s="68">
        <v>0</v>
      </c>
      <c r="O1825" s="68">
        <v>0</v>
      </c>
      <c r="P1825" s="68">
        <v>0</v>
      </c>
      <c r="Q1825" s="68">
        <v>299509</v>
      </c>
      <c r="R1825" s="68">
        <v>2048</v>
      </c>
      <c r="S1825" s="68">
        <v>0</v>
      </c>
      <c r="T1825" s="68">
        <v>0</v>
      </c>
      <c r="U1825" s="68">
        <v>0</v>
      </c>
      <c r="V1825" s="68">
        <v>0</v>
      </c>
      <c r="W1825" s="68">
        <v>0</v>
      </c>
      <c r="X1825" s="68">
        <v>0</v>
      </c>
      <c r="Y1825" s="68">
        <v>0</v>
      </c>
      <c r="Z1825" s="68">
        <v>0</v>
      </c>
      <c r="AA1825" s="68">
        <v>0</v>
      </c>
      <c r="AB1825" s="68">
        <v>0</v>
      </c>
      <c r="AC1825" s="68">
        <v>0</v>
      </c>
      <c r="AD1825" s="68">
        <v>0</v>
      </c>
      <c r="AE1825" s="68">
        <v>0</v>
      </c>
      <c r="AF1825" s="68">
        <v>0</v>
      </c>
      <c r="AG1825" s="68">
        <v>0</v>
      </c>
      <c r="AH1825" s="68">
        <v>0</v>
      </c>
      <c r="AI1825" s="68">
        <v>0</v>
      </c>
      <c r="AJ1825" s="68">
        <v>0</v>
      </c>
      <c r="AK1825" s="68">
        <v>0</v>
      </c>
      <c r="AL1825" s="68">
        <v>0</v>
      </c>
      <c r="AM1825" s="68">
        <v>0</v>
      </c>
      <c r="AN1825" s="68">
        <v>0</v>
      </c>
      <c r="AO1825" s="68">
        <v>0</v>
      </c>
      <c r="AP1825" s="68" t="s">
        <v>12901</v>
      </c>
      <c r="AQ1825" s="68">
        <v>1</v>
      </c>
      <c r="AR1825" s="68">
        <v>0</v>
      </c>
      <c r="AS1825" s="68">
        <v>0</v>
      </c>
      <c r="AT1825" s="68">
        <v>0</v>
      </c>
      <c r="AU1825" s="68">
        <v>0</v>
      </c>
      <c r="AV1825" s="86">
        <v>5</v>
      </c>
      <c r="AX1825" s="1">
        <v>0</v>
      </c>
      <c r="AY1825" s="1">
        <v>0</v>
      </c>
      <c r="AZ1825" s="68">
        <v>0</v>
      </c>
      <c r="BA1825" s="68">
        <v>0</v>
      </c>
      <c r="EQ1825" s="68">
        <v>20850021</v>
      </c>
      <c r="ER1825" s="175">
        <v>4</v>
      </c>
      <c r="ES1825" s="68">
        <v>650</v>
      </c>
      <c r="ET1825" s="68">
        <v>21</v>
      </c>
      <c r="EU1825" s="68">
        <v>0</v>
      </c>
      <c r="EV1825" s="68">
        <v>150021</v>
      </c>
      <c r="EW1825" s="68" t="s">
        <v>2659</v>
      </c>
      <c r="EX1825" s="68" t="str">
        <f t="shared" si="61"/>
        <v>대형</v>
      </c>
      <c r="GE1825" s="68">
        <v>54057</v>
      </c>
      <c r="GF1825" s="68" t="s">
        <v>5301</v>
      </c>
    </row>
    <row r="1826" spans="6:188" x14ac:dyDescent="0.3">
      <c r="F1826" s="68">
        <v>93510</v>
      </c>
      <c r="G1826" s="68">
        <v>10</v>
      </c>
      <c r="H1826" s="68">
        <v>193510</v>
      </c>
      <c r="I1826" s="68">
        <v>293501</v>
      </c>
      <c r="J1826" s="68" t="s">
        <v>12910</v>
      </c>
      <c r="K1826" s="68" t="s">
        <v>12910</v>
      </c>
      <c r="L1826" s="68">
        <v>0</v>
      </c>
      <c r="M1826" s="68">
        <v>0</v>
      </c>
      <c r="N1826" s="68">
        <v>0</v>
      </c>
      <c r="O1826" s="68">
        <v>0</v>
      </c>
      <c r="P1826" s="68">
        <v>0</v>
      </c>
      <c r="Q1826" s="68">
        <v>299510</v>
      </c>
      <c r="R1826" s="68">
        <v>2048</v>
      </c>
      <c r="S1826" s="68">
        <v>0</v>
      </c>
      <c r="T1826" s="68">
        <v>0</v>
      </c>
      <c r="U1826" s="68">
        <v>0</v>
      </c>
      <c r="V1826" s="68">
        <v>0</v>
      </c>
      <c r="W1826" s="68">
        <v>0</v>
      </c>
      <c r="X1826" s="68">
        <v>0</v>
      </c>
      <c r="Y1826" s="68">
        <v>0</v>
      </c>
      <c r="Z1826" s="68">
        <v>0</v>
      </c>
      <c r="AA1826" s="68">
        <v>0</v>
      </c>
      <c r="AB1826" s="68">
        <v>0</v>
      </c>
      <c r="AC1826" s="68">
        <v>0</v>
      </c>
      <c r="AD1826" s="68">
        <v>0</v>
      </c>
      <c r="AE1826" s="68">
        <v>0</v>
      </c>
      <c r="AF1826" s="68">
        <v>0</v>
      </c>
      <c r="AG1826" s="68">
        <v>0</v>
      </c>
      <c r="AH1826" s="68">
        <v>0</v>
      </c>
      <c r="AI1826" s="68">
        <v>0</v>
      </c>
      <c r="AJ1826" s="68">
        <v>0</v>
      </c>
      <c r="AK1826" s="68">
        <v>0</v>
      </c>
      <c r="AL1826" s="68">
        <v>0</v>
      </c>
      <c r="AM1826" s="68">
        <v>0</v>
      </c>
      <c r="AN1826" s="68">
        <v>0</v>
      </c>
      <c r="AO1826" s="68">
        <v>0</v>
      </c>
      <c r="AP1826" s="68" t="s">
        <v>12901</v>
      </c>
      <c r="AQ1826" s="68">
        <v>1</v>
      </c>
      <c r="AR1826" s="68">
        <v>0</v>
      </c>
      <c r="AS1826" s="68">
        <v>0</v>
      </c>
      <c r="AT1826" s="68">
        <v>0</v>
      </c>
      <c r="AU1826" s="68">
        <v>0</v>
      </c>
      <c r="AV1826" s="86">
        <v>5</v>
      </c>
      <c r="AX1826" s="1">
        <v>0</v>
      </c>
      <c r="AY1826" s="1">
        <v>0</v>
      </c>
      <c r="AZ1826" s="68">
        <v>0</v>
      </c>
      <c r="BA1826" s="68">
        <v>0</v>
      </c>
      <c r="EQ1826" s="68">
        <v>20950021</v>
      </c>
      <c r="ER1826" s="175">
        <v>4</v>
      </c>
      <c r="ES1826" s="68">
        <v>650</v>
      </c>
      <c r="ET1826" s="68">
        <v>21</v>
      </c>
      <c r="EU1826" s="68">
        <v>0</v>
      </c>
      <c r="EV1826" s="68">
        <v>150021</v>
      </c>
      <c r="EW1826" s="68" t="s">
        <v>2659</v>
      </c>
      <c r="EX1826" s="68" t="str">
        <f t="shared" si="61"/>
        <v>대형</v>
      </c>
      <c r="GE1826" s="68">
        <v>54058</v>
      </c>
      <c r="GF1826" s="68" t="s">
        <v>5302</v>
      </c>
    </row>
    <row r="1827" spans="6:188" x14ac:dyDescent="0.3">
      <c r="F1827" s="68">
        <v>93067</v>
      </c>
      <c r="G1827" s="68">
        <v>10</v>
      </c>
      <c r="H1827" s="68">
        <v>193067</v>
      </c>
      <c r="I1827" s="68">
        <v>293067</v>
      </c>
      <c r="J1827" s="68" t="s">
        <v>12911</v>
      </c>
      <c r="K1827" s="68" t="s">
        <v>12912</v>
      </c>
      <c r="L1827" s="68">
        <v>0</v>
      </c>
      <c r="M1827" s="68">
        <v>0</v>
      </c>
      <c r="N1827" s="68">
        <v>0</v>
      </c>
      <c r="O1827" s="68">
        <v>0</v>
      </c>
      <c r="P1827" s="68">
        <v>0</v>
      </c>
      <c r="Q1827" s="68">
        <v>299063</v>
      </c>
      <c r="R1827" s="68">
        <v>2048</v>
      </c>
      <c r="S1827" s="68">
        <v>0</v>
      </c>
      <c r="T1827" s="68">
        <v>0</v>
      </c>
      <c r="U1827" s="68">
        <v>0</v>
      </c>
      <c r="V1827" s="68">
        <v>0</v>
      </c>
      <c r="W1827" s="68">
        <v>0</v>
      </c>
      <c r="X1827" s="68">
        <v>0</v>
      </c>
      <c r="Y1827" s="68">
        <v>0</v>
      </c>
      <c r="Z1827" s="68">
        <v>0</v>
      </c>
      <c r="AA1827" s="68">
        <v>0</v>
      </c>
      <c r="AB1827" s="68">
        <v>0</v>
      </c>
      <c r="AC1827" s="68">
        <v>0</v>
      </c>
      <c r="AD1827" s="68">
        <v>0</v>
      </c>
      <c r="AE1827" s="68">
        <v>0</v>
      </c>
      <c r="AF1827" s="68">
        <v>0</v>
      </c>
      <c r="AG1827" s="68">
        <v>0</v>
      </c>
      <c r="AH1827" s="68">
        <v>0</v>
      </c>
      <c r="AI1827" s="68">
        <v>0</v>
      </c>
      <c r="AJ1827" s="68">
        <v>0</v>
      </c>
      <c r="AK1827" s="68">
        <v>0</v>
      </c>
      <c r="AL1827" s="68">
        <v>0</v>
      </c>
      <c r="AM1827" s="68">
        <v>0</v>
      </c>
      <c r="AN1827" s="68">
        <v>0</v>
      </c>
      <c r="AO1827" s="68">
        <v>0</v>
      </c>
      <c r="AP1827" s="68" t="s">
        <v>12913</v>
      </c>
      <c r="AQ1827" s="68">
        <v>1</v>
      </c>
      <c r="AR1827" s="68">
        <v>0</v>
      </c>
      <c r="AS1827" s="68">
        <v>0</v>
      </c>
      <c r="AT1827" s="68">
        <v>0</v>
      </c>
      <c r="AU1827" s="68">
        <v>0</v>
      </c>
      <c r="AV1827" s="86">
        <v>5</v>
      </c>
      <c r="AX1827" s="1">
        <v>39</v>
      </c>
      <c r="AY1827" s="1">
        <v>39</v>
      </c>
      <c r="AZ1827" s="68">
        <v>0</v>
      </c>
      <c r="BA1827" s="68">
        <v>4</v>
      </c>
      <c r="EQ1827" s="68">
        <v>21050021</v>
      </c>
      <c r="ER1827" s="175">
        <v>4</v>
      </c>
      <c r="ES1827" s="68">
        <v>650</v>
      </c>
      <c r="ET1827" s="68">
        <v>21</v>
      </c>
      <c r="EU1827" s="68">
        <v>0</v>
      </c>
      <c r="EV1827" s="68">
        <v>150021</v>
      </c>
      <c r="EW1827" s="68" t="s">
        <v>2659</v>
      </c>
      <c r="EX1827" s="68" t="str">
        <f t="shared" si="61"/>
        <v>대형</v>
      </c>
      <c r="GE1827" s="68">
        <v>54059</v>
      </c>
      <c r="GF1827" s="68" t="s">
        <v>5303</v>
      </c>
    </row>
    <row r="1828" spans="6:188" x14ac:dyDescent="0.3">
      <c r="F1828" s="68">
        <v>93068</v>
      </c>
      <c r="G1828" s="68">
        <v>10</v>
      </c>
      <c r="H1828" s="68">
        <v>193068</v>
      </c>
      <c r="I1828" s="68">
        <v>293068</v>
      </c>
      <c r="J1828" s="68" t="s">
        <v>12914</v>
      </c>
      <c r="K1828" s="68" t="s">
        <v>12915</v>
      </c>
      <c r="L1828" s="68">
        <v>0</v>
      </c>
      <c r="M1828" s="68">
        <v>0</v>
      </c>
      <c r="N1828" s="68">
        <v>0</v>
      </c>
      <c r="O1828" s="68">
        <v>0</v>
      </c>
      <c r="P1828" s="68">
        <v>0</v>
      </c>
      <c r="Q1828" s="68">
        <v>299064</v>
      </c>
      <c r="R1828" s="68">
        <v>2048</v>
      </c>
      <c r="S1828" s="68">
        <v>0</v>
      </c>
      <c r="T1828" s="68">
        <v>0</v>
      </c>
      <c r="U1828" s="68">
        <v>0</v>
      </c>
      <c r="V1828" s="68">
        <v>0</v>
      </c>
      <c r="W1828" s="68">
        <v>0</v>
      </c>
      <c r="X1828" s="68">
        <v>0</v>
      </c>
      <c r="Y1828" s="68">
        <v>0</v>
      </c>
      <c r="Z1828" s="68">
        <v>0</v>
      </c>
      <c r="AA1828" s="68">
        <v>0</v>
      </c>
      <c r="AB1828" s="68">
        <v>0</v>
      </c>
      <c r="AC1828" s="68">
        <v>0</v>
      </c>
      <c r="AD1828" s="68">
        <v>0</v>
      </c>
      <c r="AE1828" s="68">
        <v>0</v>
      </c>
      <c r="AF1828" s="68">
        <v>0</v>
      </c>
      <c r="AG1828" s="68">
        <v>0</v>
      </c>
      <c r="AH1828" s="68">
        <v>0</v>
      </c>
      <c r="AI1828" s="68">
        <v>0</v>
      </c>
      <c r="AJ1828" s="68">
        <v>0</v>
      </c>
      <c r="AK1828" s="68">
        <v>0</v>
      </c>
      <c r="AL1828" s="68">
        <v>0</v>
      </c>
      <c r="AM1828" s="68">
        <v>0</v>
      </c>
      <c r="AN1828" s="68">
        <v>0</v>
      </c>
      <c r="AO1828" s="68">
        <v>0</v>
      </c>
      <c r="AP1828" s="68" t="s">
        <v>12916</v>
      </c>
      <c r="AQ1828" s="68">
        <v>1</v>
      </c>
      <c r="AR1828" s="68">
        <v>0</v>
      </c>
      <c r="AS1828" s="68">
        <v>0</v>
      </c>
      <c r="AT1828" s="68">
        <v>0</v>
      </c>
      <c r="AU1828" s="68">
        <v>0</v>
      </c>
      <c r="AV1828" s="86">
        <v>5</v>
      </c>
      <c r="AX1828" s="1">
        <v>40</v>
      </c>
      <c r="AY1828" s="1">
        <v>40</v>
      </c>
      <c r="AZ1828" s="68">
        <v>0</v>
      </c>
      <c r="BA1828" s="68">
        <v>4</v>
      </c>
      <c r="EQ1828" s="68">
        <v>21150021</v>
      </c>
      <c r="ER1828" s="175">
        <v>4</v>
      </c>
      <c r="ES1828" s="68">
        <v>650</v>
      </c>
      <c r="ET1828" s="68">
        <v>21</v>
      </c>
      <c r="EU1828" s="68">
        <v>0</v>
      </c>
      <c r="EV1828" s="68">
        <v>150021</v>
      </c>
      <c r="EW1828" s="68" t="s">
        <v>2659</v>
      </c>
      <c r="EX1828" s="68" t="str">
        <f t="shared" si="61"/>
        <v>대형</v>
      </c>
      <c r="GE1828" s="68">
        <v>54060</v>
      </c>
      <c r="GF1828" s="68" t="s">
        <v>5304</v>
      </c>
    </row>
    <row r="1829" spans="6:188" x14ac:dyDescent="0.3">
      <c r="F1829" s="68">
        <v>93069</v>
      </c>
      <c r="G1829" s="68">
        <v>10</v>
      </c>
      <c r="H1829" s="68">
        <v>193069</v>
      </c>
      <c r="I1829" s="68">
        <v>293069</v>
      </c>
      <c r="J1829" s="68" t="s">
        <v>12917</v>
      </c>
      <c r="K1829" s="68" t="s">
        <v>12918</v>
      </c>
      <c r="L1829" s="68">
        <v>0</v>
      </c>
      <c r="M1829" s="68">
        <v>0</v>
      </c>
      <c r="N1829" s="68">
        <v>0</v>
      </c>
      <c r="O1829" s="68">
        <v>0</v>
      </c>
      <c r="P1829" s="68">
        <v>0</v>
      </c>
      <c r="Q1829" s="68">
        <v>299065</v>
      </c>
      <c r="R1829" s="68">
        <v>2048</v>
      </c>
      <c r="S1829" s="68">
        <v>0</v>
      </c>
      <c r="T1829" s="68">
        <v>0</v>
      </c>
      <c r="U1829" s="68">
        <v>0</v>
      </c>
      <c r="V1829" s="68">
        <v>0</v>
      </c>
      <c r="W1829" s="68">
        <v>0</v>
      </c>
      <c r="X1829" s="68">
        <v>0</v>
      </c>
      <c r="Y1829" s="68">
        <v>0</v>
      </c>
      <c r="Z1829" s="68">
        <v>0</v>
      </c>
      <c r="AA1829" s="68">
        <v>0</v>
      </c>
      <c r="AB1829" s="68">
        <v>0</v>
      </c>
      <c r="AC1829" s="68">
        <v>0</v>
      </c>
      <c r="AD1829" s="68">
        <v>0</v>
      </c>
      <c r="AE1829" s="68">
        <v>0</v>
      </c>
      <c r="AF1829" s="68">
        <v>0</v>
      </c>
      <c r="AG1829" s="68">
        <v>0</v>
      </c>
      <c r="AH1829" s="68">
        <v>0</v>
      </c>
      <c r="AI1829" s="68">
        <v>0</v>
      </c>
      <c r="AJ1829" s="68">
        <v>0</v>
      </c>
      <c r="AK1829" s="68">
        <v>0</v>
      </c>
      <c r="AL1829" s="68">
        <v>0</v>
      </c>
      <c r="AM1829" s="68">
        <v>0</v>
      </c>
      <c r="AN1829" s="68">
        <v>0</v>
      </c>
      <c r="AO1829" s="68">
        <v>0</v>
      </c>
      <c r="AP1829" s="68" t="s">
        <v>12919</v>
      </c>
      <c r="AQ1829" s="68">
        <v>1</v>
      </c>
      <c r="AR1829" s="68">
        <v>0</v>
      </c>
      <c r="AS1829" s="68">
        <v>0</v>
      </c>
      <c r="AT1829" s="68">
        <v>0</v>
      </c>
      <c r="AU1829" s="68">
        <v>0</v>
      </c>
      <c r="AV1829" s="86">
        <v>5</v>
      </c>
      <c r="AX1829" s="1">
        <v>41</v>
      </c>
      <c r="AY1829" s="1">
        <v>41</v>
      </c>
      <c r="AZ1829" s="68">
        <v>0</v>
      </c>
      <c r="BA1829" s="68">
        <v>4</v>
      </c>
      <c r="EQ1829" s="68">
        <v>21250021</v>
      </c>
      <c r="ER1829" s="175">
        <v>4</v>
      </c>
      <c r="ES1829" s="68">
        <v>650</v>
      </c>
      <c r="ET1829" s="68">
        <v>21</v>
      </c>
      <c r="EU1829" s="68">
        <v>0</v>
      </c>
      <c r="EV1829" s="68">
        <v>150021</v>
      </c>
      <c r="EW1829" s="68" t="s">
        <v>2659</v>
      </c>
      <c r="EX1829" s="68" t="str">
        <f t="shared" si="61"/>
        <v>대형</v>
      </c>
      <c r="GE1829" s="68">
        <v>54061</v>
      </c>
      <c r="GF1829" s="68" t="s">
        <v>5305</v>
      </c>
    </row>
    <row r="1830" spans="6:188" x14ac:dyDescent="0.3">
      <c r="F1830" s="68">
        <v>93070</v>
      </c>
      <c r="G1830" s="68">
        <v>10</v>
      </c>
      <c r="H1830" s="68">
        <v>193070</v>
      </c>
      <c r="I1830" s="68">
        <v>293070</v>
      </c>
      <c r="J1830" s="68" t="s">
        <v>12920</v>
      </c>
      <c r="K1830" s="68" t="s">
        <v>12921</v>
      </c>
      <c r="L1830" s="68">
        <v>0</v>
      </c>
      <c r="M1830" s="68">
        <v>0</v>
      </c>
      <c r="N1830" s="68">
        <v>0</v>
      </c>
      <c r="O1830" s="68">
        <v>0</v>
      </c>
      <c r="P1830" s="68">
        <v>0</v>
      </c>
      <c r="Q1830" s="68">
        <v>299066</v>
      </c>
      <c r="R1830" s="68">
        <v>2048</v>
      </c>
      <c r="S1830" s="68">
        <v>0</v>
      </c>
      <c r="T1830" s="68">
        <v>0</v>
      </c>
      <c r="U1830" s="68">
        <v>0</v>
      </c>
      <c r="V1830" s="68">
        <v>0</v>
      </c>
      <c r="W1830" s="68">
        <v>0</v>
      </c>
      <c r="X1830" s="68">
        <v>0</v>
      </c>
      <c r="Y1830" s="68">
        <v>0</v>
      </c>
      <c r="Z1830" s="68">
        <v>0</v>
      </c>
      <c r="AA1830" s="68">
        <v>0</v>
      </c>
      <c r="AB1830" s="68">
        <v>0</v>
      </c>
      <c r="AC1830" s="68">
        <v>0</v>
      </c>
      <c r="AD1830" s="68">
        <v>0</v>
      </c>
      <c r="AE1830" s="68">
        <v>0</v>
      </c>
      <c r="AF1830" s="68">
        <v>0</v>
      </c>
      <c r="AG1830" s="68">
        <v>0</v>
      </c>
      <c r="AH1830" s="68">
        <v>0</v>
      </c>
      <c r="AI1830" s="68">
        <v>0</v>
      </c>
      <c r="AJ1830" s="68">
        <v>0</v>
      </c>
      <c r="AK1830" s="68">
        <v>0</v>
      </c>
      <c r="AL1830" s="68">
        <v>0</v>
      </c>
      <c r="AM1830" s="68">
        <v>0</v>
      </c>
      <c r="AN1830" s="68">
        <v>0</v>
      </c>
      <c r="AO1830" s="68">
        <v>0</v>
      </c>
      <c r="AP1830" s="68" t="s">
        <v>12922</v>
      </c>
      <c r="AQ1830" s="68">
        <v>1</v>
      </c>
      <c r="AR1830" s="68">
        <v>0</v>
      </c>
      <c r="AS1830" s="68">
        <v>0</v>
      </c>
      <c r="AT1830" s="68">
        <v>0</v>
      </c>
      <c r="AU1830" s="68">
        <v>0</v>
      </c>
      <c r="AV1830" s="86">
        <v>5</v>
      </c>
      <c r="AX1830" s="1">
        <v>42</v>
      </c>
      <c r="AY1830" s="1">
        <v>42</v>
      </c>
      <c r="AZ1830" s="68">
        <v>0</v>
      </c>
      <c r="BA1830" s="68">
        <v>4</v>
      </c>
      <c r="EQ1830" s="68">
        <v>30150021</v>
      </c>
      <c r="ER1830" s="175">
        <v>4</v>
      </c>
      <c r="ES1830" s="68">
        <v>650</v>
      </c>
      <c r="ET1830" s="68">
        <v>21</v>
      </c>
      <c r="EU1830" s="68">
        <v>0</v>
      </c>
      <c r="EV1830" s="68">
        <v>150021</v>
      </c>
      <c r="EW1830" s="68" t="s">
        <v>2659</v>
      </c>
      <c r="EX1830" s="68" t="str">
        <f t="shared" si="61"/>
        <v>대형</v>
      </c>
      <c r="GE1830" s="68">
        <v>54062</v>
      </c>
      <c r="GF1830" s="68" t="s">
        <v>5306</v>
      </c>
    </row>
    <row r="1831" spans="6:188" x14ac:dyDescent="0.3">
      <c r="F1831" s="68">
        <v>93071</v>
      </c>
      <c r="G1831" s="68">
        <v>10</v>
      </c>
      <c r="H1831" s="68">
        <v>193071</v>
      </c>
      <c r="I1831" s="68">
        <v>293071</v>
      </c>
      <c r="J1831" s="68" t="s">
        <v>12923</v>
      </c>
      <c r="K1831" s="68" t="s">
        <v>12924</v>
      </c>
      <c r="L1831" s="68">
        <v>0</v>
      </c>
      <c r="M1831" s="68">
        <v>0</v>
      </c>
      <c r="N1831" s="68">
        <v>0</v>
      </c>
      <c r="O1831" s="68">
        <v>0</v>
      </c>
      <c r="P1831" s="68">
        <v>0</v>
      </c>
      <c r="Q1831" s="68">
        <v>0</v>
      </c>
      <c r="R1831" s="68">
        <v>128</v>
      </c>
      <c r="S1831" s="68">
        <v>0</v>
      </c>
      <c r="T1831" s="68">
        <v>0</v>
      </c>
      <c r="U1831" s="68">
        <v>0</v>
      </c>
      <c r="V1831" s="68">
        <v>0</v>
      </c>
      <c r="W1831" s="68">
        <v>0</v>
      </c>
      <c r="X1831" s="68">
        <v>0</v>
      </c>
      <c r="Y1831" s="68">
        <v>0</v>
      </c>
      <c r="Z1831" s="68">
        <v>0</v>
      </c>
      <c r="AA1831" s="68">
        <v>0</v>
      </c>
      <c r="AB1831" s="68">
        <v>0</v>
      </c>
      <c r="AC1831" s="68">
        <v>0</v>
      </c>
      <c r="AD1831" s="68">
        <v>0</v>
      </c>
      <c r="AE1831" s="68">
        <v>0</v>
      </c>
      <c r="AF1831" s="68">
        <v>0</v>
      </c>
      <c r="AG1831" s="68">
        <v>0</v>
      </c>
      <c r="AH1831" s="68">
        <v>0</v>
      </c>
      <c r="AI1831" s="68">
        <v>0</v>
      </c>
      <c r="AJ1831" s="68">
        <v>0</v>
      </c>
      <c r="AK1831" s="68">
        <v>0</v>
      </c>
      <c r="AL1831" s="68">
        <v>0</v>
      </c>
      <c r="AM1831" s="68">
        <v>0</v>
      </c>
      <c r="AN1831" s="68">
        <v>0</v>
      </c>
      <c r="AO1831" s="68">
        <v>0</v>
      </c>
      <c r="AP1831" s="68" t="s">
        <v>12925</v>
      </c>
      <c r="AQ1831" s="68">
        <v>1</v>
      </c>
      <c r="AR1831" s="68">
        <v>400037</v>
      </c>
      <c r="AS1831" s="68">
        <v>0</v>
      </c>
      <c r="AT1831" s="68">
        <v>0</v>
      </c>
      <c r="AU1831" s="68">
        <v>0</v>
      </c>
      <c r="AV1831" s="86">
        <v>5</v>
      </c>
      <c r="AX1831" s="1">
        <v>185</v>
      </c>
      <c r="AY1831" s="1">
        <v>185</v>
      </c>
      <c r="AZ1831" s="68">
        <v>0</v>
      </c>
      <c r="BA1831" s="68">
        <v>3</v>
      </c>
      <c r="EQ1831" s="68">
        <v>30250021</v>
      </c>
      <c r="ER1831" s="175">
        <v>4</v>
      </c>
      <c r="ES1831" s="68">
        <v>650</v>
      </c>
      <c r="ET1831" s="68">
        <v>21</v>
      </c>
      <c r="EU1831" s="68">
        <v>0</v>
      </c>
      <c r="EV1831" s="68">
        <v>150021</v>
      </c>
      <c r="EW1831" s="68" t="s">
        <v>2659</v>
      </c>
      <c r="EX1831" s="68" t="str">
        <f t="shared" si="61"/>
        <v>대형</v>
      </c>
      <c r="GE1831" s="68">
        <v>54063</v>
      </c>
      <c r="GF1831" s="68" t="s">
        <v>5307</v>
      </c>
    </row>
    <row r="1832" spans="6:188" x14ac:dyDescent="0.3">
      <c r="F1832" s="68">
        <v>93072</v>
      </c>
      <c r="G1832" s="68">
        <v>10</v>
      </c>
      <c r="H1832" s="68">
        <v>193072</v>
      </c>
      <c r="I1832" s="68">
        <v>293072</v>
      </c>
      <c r="J1832" s="68" t="s">
        <v>12926</v>
      </c>
      <c r="K1832" s="68" t="s">
        <v>12927</v>
      </c>
      <c r="L1832" s="68">
        <v>0</v>
      </c>
      <c r="M1832" s="68">
        <v>0</v>
      </c>
      <c r="N1832" s="68">
        <v>0</v>
      </c>
      <c r="O1832" s="68">
        <v>0</v>
      </c>
      <c r="P1832" s="68">
        <v>0</v>
      </c>
      <c r="Q1832" s="68">
        <v>0</v>
      </c>
      <c r="R1832" s="68">
        <v>256</v>
      </c>
      <c r="S1832" s="68">
        <v>0</v>
      </c>
      <c r="T1832" s="68">
        <v>0</v>
      </c>
      <c r="U1832" s="68">
        <v>0</v>
      </c>
      <c r="V1832" s="68">
        <v>0</v>
      </c>
      <c r="W1832" s="68">
        <v>0</v>
      </c>
      <c r="X1832" s="68">
        <v>0</v>
      </c>
      <c r="Y1832" s="68">
        <v>0</v>
      </c>
      <c r="Z1832" s="68">
        <v>0</v>
      </c>
      <c r="AA1832" s="68">
        <v>0</v>
      </c>
      <c r="AB1832" s="68">
        <v>0</v>
      </c>
      <c r="AC1832" s="68">
        <v>0</v>
      </c>
      <c r="AD1832" s="68">
        <v>0</v>
      </c>
      <c r="AE1832" s="68">
        <v>0</v>
      </c>
      <c r="AF1832" s="68">
        <v>0</v>
      </c>
      <c r="AG1832" s="68">
        <v>0</v>
      </c>
      <c r="AH1832" s="68">
        <v>0</v>
      </c>
      <c r="AI1832" s="68">
        <v>0</v>
      </c>
      <c r="AJ1832" s="68">
        <v>0</v>
      </c>
      <c r="AK1832" s="68">
        <v>0</v>
      </c>
      <c r="AL1832" s="68">
        <v>0</v>
      </c>
      <c r="AM1832" s="68">
        <v>0</v>
      </c>
      <c r="AN1832" s="68">
        <v>0</v>
      </c>
      <c r="AO1832" s="68">
        <v>0</v>
      </c>
      <c r="AP1832" s="68" t="s">
        <v>12928</v>
      </c>
      <c r="AQ1832" s="68">
        <v>1</v>
      </c>
      <c r="AR1832" s="68">
        <v>500017</v>
      </c>
      <c r="AS1832" s="68">
        <v>0</v>
      </c>
      <c r="AT1832" s="68">
        <v>0</v>
      </c>
      <c r="AU1832" s="68">
        <v>0</v>
      </c>
      <c r="AV1832" s="86">
        <v>5</v>
      </c>
      <c r="AW1832" s="86" t="s">
        <v>12929</v>
      </c>
      <c r="AX1832" s="1">
        <v>186</v>
      </c>
      <c r="AY1832" s="1">
        <v>186</v>
      </c>
      <c r="AZ1832" s="68">
        <v>0</v>
      </c>
      <c r="BA1832" s="68">
        <v>3</v>
      </c>
      <c r="EQ1832" s="68">
        <v>30350021</v>
      </c>
      <c r="ER1832" s="175">
        <v>4</v>
      </c>
      <c r="ES1832" s="68">
        <v>650</v>
      </c>
      <c r="ET1832" s="68">
        <v>21</v>
      </c>
      <c r="EU1832" s="68">
        <v>0</v>
      </c>
      <c r="EV1832" s="68">
        <v>150021</v>
      </c>
      <c r="EW1832" s="68" t="s">
        <v>2659</v>
      </c>
      <c r="EX1832" s="68" t="str">
        <f t="shared" si="61"/>
        <v>대형</v>
      </c>
      <c r="GE1832" s="68">
        <v>54064</v>
      </c>
      <c r="GF1832" s="68" t="s">
        <v>5308</v>
      </c>
    </row>
    <row r="1833" spans="6:188" x14ac:dyDescent="0.3">
      <c r="F1833" s="68">
        <v>93073</v>
      </c>
      <c r="G1833" s="68">
        <v>10</v>
      </c>
      <c r="H1833" s="68">
        <v>193073</v>
      </c>
      <c r="I1833" s="68">
        <v>293073</v>
      </c>
      <c r="J1833" s="68" t="s">
        <v>12930</v>
      </c>
      <c r="K1833" s="68" t="s">
        <v>12931</v>
      </c>
      <c r="L1833" s="68">
        <v>0</v>
      </c>
      <c r="M1833" s="68">
        <v>0</v>
      </c>
      <c r="N1833" s="68">
        <v>0</v>
      </c>
      <c r="O1833" s="68">
        <v>16</v>
      </c>
      <c r="P1833" s="68">
        <v>0</v>
      </c>
      <c r="Q1833" s="68">
        <v>0</v>
      </c>
      <c r="R1833" s="68">
        <v>64</v>
      </c>
      <c r="S1833" s="68">
        <v>0</v>
      </c>
      <c r="T1833" s="68">
        <v>0</v>
      </c>
      <c r="U1833" s="68">
        <v>0</v>
      </c>
      <c r="V1833" s="68">
        <v>0</v>
      </c>
      <c r="W1833" s="68">
        <v>0</v>
      </c>
      <c r="X1833" s="68">
        <v>0</v>
      </c>
      <c r="Y1833" s="68">
        <v>0</v>
      </c>
      <c r="Z1833" s="68">
        <v>0</v>
      </c>
      <c r="AA1833" s="68">
        <v>0</v>
      </c>
      <c r="AB1833" s="68">
        <v>0</v>
      </c>
      <c r="AC1833" s="68">
        <v>0</v>
      </c>
      <c r="AD1833" s="68">
        <v>0</v>
      </c>
      <c r="AE1833" s="68">
        <v>0</v>
      </c>
      <c r="AF1833" s="68">
        <v>0</v>
      </c>
      <c r="AG1833" s="68">
        <v>0</v>
      </c>
      <c r="AH1833" s="68">
        <v>0</v>
      </c>
      <c r="AI1833" s="68">
        <v>0</v>
      </c>
      <c r="AJ1833" s="68">
        <v>0</v>
      </c>
      <c r="AK1833" s="68">
        <v>0</v>
      </c>
      <c r="AL1833" s="68">
        <v>0</v>
      </c>
      <c r="AM1833" s="68">
        <v>0</v>
      </c>
      <c r="AN1833" s="68">
        <v>0</v>
      </c>
      <c r="AO1833" s="68">
        <v>0</v>
      </c>
      <c r="AP1833" s="68" t="s">
        <v>12932</v>
      </c>
      <c r="AQ1833" s="68">
        <v>1</v>
      </c>
      <c r="AR1833" s="68">
        <v>400038</v>
      </c>
      <c r="AS1833" s="68">
        <v>0</v>
      </c>
      <c r="AT1833" s="68">
        <v>0</v>
      </c>
      <c r="AU1833" s="68">
        <v>0</v>
      </c>
      <c r="AV1833" s="86">
        <v>5</v>
      </c>
      <c r="AX1833" s="1">
        <v>187</v>
      </c>
      <c r="AY1833" s="1">
        <v>187</v>
      </c>
      <c r="AZ1833" s="68">
        <v>0</v>
      </c>
      <c r="BA1833" s="68">
        <v>3</v>
      </c>
      <c r="EQ1833" s="68">
        <v>30450021</v>
      </c>
      <c r="ER1833" s="175">
        <v>4</v>
      </c>
      <c r="ES1833" s="68">
        <v>650</v>
      </c>
      <c r="ET1833" s="68">
        <v>21</v>
      </c>
      <c r="EU1833" s="68">
        <v>0</v>
      </c>
      <c r="EV1833" s="68">
        <v>150021</v>
      </c>
      <c r="EW1833" s="68" t="s">
        <v>2659</v>
      </c>
      <c r="EX1833" s="68" t="str">
        <f t="shared" si="61"/>
        <v>대형</v>
      </c>
      <c r="GE1833" s="68">
        <v>54065</v>
      </c>
      <c r="GF1833" s="68" t="s">
        <v>5309</v>
      </c>
    </row>
    <row r="1834" spans="6:188" x14ac:dyDescent="0.3">
      <c r="F1834" s="68">
        <v>93074</v>
      </c>
      <c r="G1834" s="68">
        <v>10</v>
      </c>
      <c r="H1834" s="68">
        <v>193074</v>
      </c>
      <c r="I1834" s="68">
        <v>293074</v>
      </c>
      <c r="J1834" s="68" t="s">
        <v>12933</v>
      </c>
      <c r="K1834" s="68" t="s">
        <v>12934</v>
      </c>
      <c r="L1834" s="68">
        <v>0</v>
      </c>
      <c r="M1834" s="68">
        <v>0</v>
      </c>
      <c r="N1834" s="68">
        <v>0</v>
      </c>
      <c r="O1834" s="68">
        <v>0</v>
      </c>
      <c r="P1834" s="68">
        <v>0</v>
      </c>
      <c r="Q1834" s="68">
        <v>299067</v>
      </c>
      <c r="R1834" s="68">
        <v>2048</v>
      </c>
      <c r="S1834" s="68">
        <v>0</v>
      </c>
      <c r="T1834" s="68">
        <v>0</v>
      </c>
      <c r="U1834" s="68">
        <v>0</v>
      </c>
      <c r="V1834" s="68">
        <v>0</v>
      </c>
      <c r="W1834" s="68">
        <v>0</v>
      </c>
      <c r="X1834" s="68">
        <v>0</v>
      </c>
      <c r="Y1834" s="68">
        <v>0</v>
      </c>
      <c r="Z1834" s="68">
        <v>0</v>
      </c>
      <c r="AA1834" s="68">
        <v>0</v>
      </c>
      <c r="AB1834" s="68">
        <v>0</v>
      </c>
      <c r="AC1834" s="68">
        <v>0</v>
      </c>
      <c r="AD1834" s="68">
        <v>0</v>
      </c>
      <c r="AE1834" s="68">
        <v>0</v>
      </c>
      <c r="AF1834" s="68">
        <v>0</v>
      </c>
      <c r="AG1834" s="68">
        <v>0</v>
      </c>
      <c r="AH1834" s="68">
        <v>0</v>
      </c>
      <c r="AI1834" s="68">
        <v>0</v>
      </c>
      <c r="AJ1834" s="68">
        <v>0</v>
      </c>
      <c r="AK1834" s="68">
        <v>0</v>
      </c>
      <c r="AL1834" s="68">
        <v>0</v>
      </c>
      <c r="AM1834" s="68">
        <v>0</v>
      </c>
      <c r="AN1834" s="68">
        <v>0</v>
      </c>
      <c r="AO1834" s="68">
        <v>0</v>
      </c>
      <c r="AP1834" s="68" t="s">
        <v>12935</v>
      </c>
      <c r="AQ1834" s="68">
        <v>1</v>
      </c>
      <c r="AR1834" s="68">
        <v>0</v>
      </c>
      <c r="AS1834" s="68">
        <v>0</v>
      </c>
      <c r="AT1834" s="68">
        <v>0</v>
      </c>
      <c r="AU1834" s="68">
        <v>0</v>
      </c>
      <c r="AV1834" s="86">
        <v>5</v>
      </c>
      <c r="AX1834" s="1">
        <v>43</v>
      </c>
      <c r="AY1834" s="1">
        <v>43</v>
      </c>
      <c r="AZ1834" s="68">
        <v>0</v>
      </c>
      <c r="BA1834" s="68">
        <v>4</v>
      </c>
      <c r="EQ1834" s="68">
        <v>30550021</v>
      </c>
      <c r="ER1834" s="175">
        <v>4</v>
      </c>
      <c r="ES1834" s="68">
        <v>650</v>
      </c>
      <c r="ET1834" s="68">
        <v>21</v>
      </c>
      <c r="EU1834" s="68">
        <v>0</v>
      </c>
      <c r="EV1834" s="68">
        <v>150021</v>
      </c>
      <c r="EW1834" s="68" t="s">
        <v>2659</v>
      </c>
      <c r="EX1834" s="68" t="str">
        <f t="shared" si="61"/>
        <v>대형</v>
      </c>
      <c r="GE1834" s="68">
        <v>54066</v>
      </c>
      <c r="GF1834" s="68" t="s">
        <v>5310</v>
      </c>
    </row>
    <row r="1835" spans="6:188" x14ac:dyDescent="0.3">
      <c r="F1835" s="68">
        <v>93075</v>
      </c>
      <c r="G1835" s="68">
        <v>10</v>
      </c>
      <c r="H1835" s="68">
        <v>193075</v>
      </c>
      <c r="I1835" s="68">
        <v>293075</v>
      </c>
      <c r="J1835" s="68" t="s">
        <v>12936</v>
      </c>
      <c r="K1835" s="68" t="s">
        <v>12937</v>
      </c>
      <c r="L1835" s="68">
        <v>0</v>
      </c>
      <c r="M1835" s="68">
        <v>0</v>
      </c>
      <c r="N1835" s="68">
        <v>0</v>
      </c>
      <c r="O1835" s="68">
        <v>17</v>
      </c>
      <c r="P1835" s="68">
        <v>0</v>
      </c>
      <c r="Q1835" s="68">
        <v>0</v>
      </c>
      <c r="R1835" s="68">
        <v>64</v>
      </c>
      <c r="S1835" s="68">
        <v>0</v>
      </c>
      <c r="T1835" s="68">
        <v>0</v>
      </c>
      <c r="U1835" s="68">
        <v>0</v>
      </c>
      <c r="V1835" s="68">
        <v>0</v>
      </c>
      <c r="W1835" s="68">
        <v>0</v>
      </c>
      <c r="X1835" s="68">
        <v>0</v>
      </c>
      <c r="Y1835" s="68">
        <v>0</v>
      </c>
      <c r="Z1835" s="68">
        <v>0</v>
      </c>
      <c r="AA1835" s="68">
        <v>0</v>
      </c>
      <c r="AB1835" s="68">
        <v>0</v>
      </c>
      <c r="AC1835" s="68">
        <v>0</v>
      </c>
      <c r="AD1835" s="68">
        <v>0</v>
      </c>
      <c r="AE1835" s="68">
        <v>0</v>
      </c>
      <c r="AF1835" s="68">
        <v>0</v>
      </c>
      <c r="AG1835" s="68">
        <v>0</v>
      </c>
      <c r="AH1835" s="68">
        <v>0</v>
      </c>
      <c r="AI1835" s="68">
        <v>0</v>
      </c>
      <c r="AJ1835" s="68">
        <v>0</v>
      </c>
      <c r="AK1835" s="68">
        <v>0</v>
      </c>
      <c r="AL1835" s="68">
        <v>0</v>
      </c>
      <c r="AM1835" s="68">
        <v>0</v>
      </c>
      <c r="AN1835" s="68">
        <v>0</v>
      </c>
      <c r="AO1835" s="68">
        <v>0</v>
      </c>
      <c r="AP1835" s="68" t="s">
        <v>12938</v>
      </c>
      <c r="AQ1835" s="68">
        <v>1</v>
      </c>
      <c r="AR1835" s="68">
        <v>400039</v>
      </c>
      <c r="AS1835" s="68">
        <v>0</v>
      </c>
      <c r="AT1835" s="68">
        <v>0</v>
      </c>
      <c r="AU1835" s="68">
        <v>0</v>
      </c>
      <c r="AV1835" s="86">
        <v>5</v>
      </c>
      <c r="AX1835" s="1">
        <v>190</v>
      </c>
      <c r="AY1835" s="1">
        <v>190</v>
      </c>
      <c r="AZ1835" s="68">
        <v>0</v>
      </c>
      <c r="BA1835" s="68">
        <v>3</v>
      </c>
      <c r="EQ1835" s="68">
        <v>30650021</v>
      </c>
      <c r="ER1835" s="175">
        <v>4</v>
      </c>
      <c r="ES1835" s="68">
        <v>650</v>
      </c>
      <c r="ET1835" s="68">
        <v>21</v>
      </c>
      <c r="EU1835" s="68">
        <v>0</v>
      </c>
      <c r="EV1835" s="68">
        <v>150021</v>
      </c>
      <c r="EW1835" s="68" t="s">
        <v>2659</v>
      </c>
      <c r="EX1835" s="68" t="str">
        <f t="shared" si="61"/>
        <v>대형</v>
      </c>
      <c r="GE1835" s="68">
        <v>54067</v>
      </c>
      <c r="GF1835" s="68" t="s">
        <v>5311</v>
      </c>
    </row>
    <row r="1836" spans="6:188" x14ac:dyDescent="0.3">
      <c r="F1836" s="68">
        <v>93076</v>
      </c>
      <c r="G1836" s="68">
        <v>10</v>
      </c>
      <c r="H1836" s="68">
        <v>193076</v>
      </c>
      <c r="I1836" s="68">
        <v>293076</v>
      </c>
      <c r="J1836" s="68" t="s">
        <v>12939</v>
      </c>
      <c r="K1836" s="68" t="s">
        <v>12937</v>
      </c>
      <c r="L1836" s="68">
        <v>0</v>
      </c>
      <c r="M1836" s="68">
        <v>0</v>
      </c>
      <c r="N1836" s="68">
        <v>0</v>
      </c>
      <c r="O1836" s="68">
        <v>0</v>
      </c>
      <c r="P1836" s="68">
        <v>0</v>
      </c>
      <c r="Q1836" s="68">
        <v>0</v>
      </c>
      <c r="R1836" s="68">
        <v>128</v>
      </c>
      <c r="S1836" s="68">
        <v>0</v>
      </c>
      <c r="T1836" s="68">
        <v>0</v>
      </c>
      <c r="U1836" s="68">
        <v>0</v>
      </c>
      <c r="V1836" s="68">
        <v>0</v>
      </c>
      <c r="W1836" s="68">
        <v>0</v>
      </c>
      <c r="X1836" s="68">
        <v>0</v>
      </c>
      <c r="Y1836" s="68">
        <v>0</v>
      </c>
      <c r="Z1836" s="68">
        <v>0</v>
      </c>
      <c r="AA1836" s="68">
        <v>0</v>
      </c>
      <c r="AB1836" s="68">
        <v>0</v>
      </c>
      <c r="AC1836" s="68">
        <v>0</v>
      </c>
      <c r="AD1836" s="68">
        <v>0</v>
      </c>
      <c r="AE1836" s="68">
        <v>0</v>
      </c>
      <c r="AF1836" s="68">
        <v>0</v>
      </c>
      <c r="AG1836" s="68">
        <v>0</v>
      </c>
      <c r="AH1836" s="68">
        <v>0</v>
      </c>
      <c r="AI1836" s="68">
        <v>0</v>
      </c>
      <c r="AJ1836" s="68">
        <v>0</v>
      </c>
      <c r="AK1836" s="68">
        <v>0</v>
      </c>
      <c r="AL1836" s="68">
        <v>0</v>
      </c>
      <c r="AM1836" s="68">
        <v>0</v>
      </c>
      <c r="AN1836" s="68">
        <v>0</v>
      </c>
      <c r="AO1836" s="68">
        <v>0</v>
      </c>
      <c r="AP1836" s="68" t="s">
        <v>12940</v>
      </c>
      <c r="AQ1836" s="68">
        <v>1</v>
      </c>
      <c r="AR1836" s="68">
        <v>400040</v>
      </c>
      <c r="AS1836" s="68">
        <v>0</v>
      </c>
      <c r="AT1836" s="68">
        <v>0</v>
      </c>
      <c r="AU1836" s="68">
        <v>0</v>
      </c>
      <c r="AV1836" s="86">
        <v>5</v>
      </c>
      <c r="AX1836" s="1">
        <v>191</v>
      </c>
      <c r="AY1836" s="1">
        <v>191</v>
      </c>
      <c r="AZ1836" s="68">
        <v>0</v>
      </c>
      <c r="BA1836" s="68">
        <v>3</v>
      </c>
      <c r="EQ1836" s="68">
        <v>30750021</v>
      </c>
      <c r="ER1836" s="175">
        <v>4</v>
      </c>
      <c r="ES1836" s="68">
        <v>650</v>
      </c>
      <c r="ET1836" s="68">
        <v>21</v>
      </c>
      <c r="EU1836" s="68">
        <v>0</v>
      </c>
      <c r="EV1836" s="68">
        <v>150021</v>
      </c>
      <c r="EW1836" s="68" t="s">
        <v>2659</v>
      </c>
      <c r="EX1836" s="68" t="str">
        <f t="shared" si="61"/>
        <v>대형</v>
      </c>
      <c r="GE1836" s="68">
        <v>54068</v>
      </c>
      <c r="GF1836" s="68" t="s">
        <v>5312</v>
      </c>
    </row>
    <row r="1837" spans="6:188" x14ac:dyDescent="0.3">
      <c r="F1837" s="68">
        <v>93077</v>
      </c>
      <c r="G1837" s="68">
        <v>10</v>
      </c>
      <c r="H1837" s="68">
        <v>193077</v>
      </c>
      <c r="I1837" s="68">
        <v>293077</v>
      </c>
      <c r="J1837" s="68" t="s">
        <v>12941</v>
      </c>
      <c r="K1837" s="68" t="s">
        <v>12937</v>
      </c>
      <c r="L1837" s="68">
        <v>0</v>
      </c>
      <c r="M1837" s="68">
        <v>0</v>
      </c>
      <c r="N1837" s="68">
        <v>0</v>
      </c>
      <c r="O1837" s="68">
        <v>0</v>
      </c>
      <c r="P1837" s="68">
        <v>0</v>
      </c>
      <c r="Q1837" s="68">
        <v>0</v>
      </c>
      <c r="R1837" s="68">
        <v>256</v>
      </c>
      <c r="S1837" s="68">
        <v>0</v>
      </c>
      <c r="T1837" s="68">
        <v>0</v>
      </c>
      <c r="U1837" s="68">
        <v>0</v>
      </c>
      <c r="V1837" s="68">
        <v>0</v>
      </c>
      <c r="W1837" s="68">
        <v>0</v>
      </c>
      <c r="X1837" s="68">
        <v>0</v>
      </c>
      <c r="Y1837" s="68">
        <v>0</v>
      </c>
      <c r="Z1837" s="68">
        <v>0</v>
      </c>
      <c r="AA1837" s="68">
        <v>0</v>
      </c>
      <c r="AB1837" s="68">
        <v>0</v>
      </c>
      <c r="AC1837" s="68">
        <v>0</v>
      </c>
      <c r="AD1837" s="68">
        <v>0</v>
      </c>
      <c r="AE1837" s="68">
        <v>0</v>
      </c>
      <c r="AF1837" s="68">
        <v>0</v>
      </c>
      <c r="AG1837" s="68">
        <v>0</v>
      </c>
      <c r="AH1837" s="68">
        <v>0</v>
      </c>
      <c r="AI1837" s="68">
        <v>0</v>
      </c>
      <c r="AJ1837" s="68">
        <v>0</v>
      </c>
      <c r="AK1837" s="68">
        <v>0</v>
      </c>
      <c r="AL1837" s="68">
        <v>0</v>
      </c>
      <c r="AM1837" s="68">
        <v>0</v>
      </c>
      <c r="AN1837" s="68">
        <v>0</v>
      </c>
      <c r="AO1837" s="68">
        <v>0</v>
      </c>
      <c r="AP1837" s="68" t="s">
        <v>12942</v>
      </c>
      <c r="AQ1837" s="68">
        <v>1</v>
      </c>
      <c r="AR1837" s="68">
        <v>500018</v>
      </c>
      <c r="AS1837" s="68">
        <v>0</v>
      </c>
      <c r="AT1837" s="68">
        <v>0</v>
      </c>
      <c r="AU1837" s="68">
        <v>0</v>
      </c>
      <c r="AV1837" s="86">
        <v>5</v>
      </c>
      <c r="AX1837" s="1">
        <v>192</v>
      </c>
      <c r="AY1837" s="1">
        <v>192</v>
      </c>
      <c r="AZ1837" s="68">
        <v>0</v>
      </c>
      <c r="BA1837" s="68">
        <v>3</v>
      </c>
      <c r="EQ1837" s="68">
        <v>30850021</v>
      </c>
      <c r="ER1837" s="175">
        <v>4</v>
      </c>
      <c r="ES1837" s="68">
        <v>650</v>
      </c>
      <c r="ET1837" s="68">
        <v>21</v>
      </c>
      <c r="EU1837" s="68">
        <v>0</v>
      </c>
      <c r="EV1837" s="68">
        <v>150021</v>
      </c>
      <c r="EW1837" s="68" t="s">
        <v>2659</v>
      </c>
      <c r="EX1837" s="68" t="str">
        <f t="shared" si="61"/>
        <v>대형</v>
      </c>
      <c r="GE1837" s="68">
        <v>54069</v>
      </c>
      <c r="GF1837" s="68" t="s">
        <v>5313</v>
      </c>
    </row>
    <row r="1838" spans="6:188" x14ac:dyDescent="0.3">
      <c r="F1838" s="68">
        <v>93078</v>
      </c>
      <c r="G1838" s="68">
        <v>10</v>
      </c>
      <c r="H1838" s="68">
        <v>193078</v>
      </c>
      <c r="I1838" s="68">
        <v>293078</v>
      </c>
      <c r="J1838" s="68" t="s">
        <v>12943</v>
      </c>
      <c r="K1838" s="68" t="s">
        <v>12944</v>
      </c>
      <c r="L1838" s="68">
        <v>0</v>
      </c>
      <c r="M1838" s="68">
        <v>0</v>
      </c>
      <c r="N1838" s="68">
        <v>0</v>
      </c>
      <c r="O1838" s="68">
        <v>0</v>
      </c>
      <c r="P1838" s="68">
        <v>0</v>
      </c>
      <c r="Q1838" s="68">
        <v>299068</v>
      </c>
      <c r="R1838" s="68">
        <v>2048</v>
      </c>
      <c r="S1838" s="68">
        <v>0</v>
      </c>
      <c r="T1838" s="68">
        <v>0</v>
      </c>
      <c r="U1838" s="68">
        <v>0</v>
      </c>
      <c r="V1838" s="68">
        <v>0</v>
      </c>
      <c r="W1838" s="68">
        <v>0</v>
      </c>
      <c r="X1838" s="68">
        <v>0</v>
      </c>
      <c r="Y1838" s="68">
        <v>0</v>
      </c>
      <c r="Z1838" s="68">
        <v>0</v>
      </c>
      <c r="AA1838" s="68">
        <v>0</v>
      </c>
      <c r="AB1838" s="68">
        <v>0</v>
      </c>
      <c r="AC1838" s="68">
        <v>0</v>
      </c>
      <c r="AD1838" s="68">
        <v>0</v>
      </c>
      <c r="AE1838" s="68">
        <v>0</v>
      </c>
      <c r="AF1838" s="68">
        <v>0</v>
      </c>
      <c r="AG1838" s="68">
        <v>0</v>
      </c>
      <c r="AH1838" s="68">
        <v>0</v>
      </c>
      <c r="AI1838" s="68">
        <v>0</v>
      </c>
      <c r="AJ1838" s="68">
        <v>0</v>
      </c>
      <c r="AK1838" s="68">
        <v>0</v>
      </c>
      <c r="AL1838" s="68">
        <v>0</v>
      </c>
      <c r="AM1838" s="68">
        <v>0</v>
      </c>
      <c r="AN1838" s="68">
        <v>0</v>
      </c>
      <c r="AO1838" s="68">
        <v>0</v>
      </c>
      <c r="AP1838" s="68" t="s">
        <v>12945</v>
      </c>
      <c r="AQ1838" s="68">
        <v>1</v>
      </c>
      <c r="AR1838" s="68">
        <v>0</v>
      </c>
      <c r="AS1838" s="68">
        <v>0</v>
      </c>
      <c r="AT1838" s="68">
        <v>0</v>
      </c>
      <c r="AU1838" s="68">
        <v>0</v>
      </c>
      <c r="AV1838" s="86">
        <v>5</v>
      </c>
      <c r="AX1838" s="1">
        <v>44</v>
      </c>
      <c r="AY1838" s="1">
        <v>44</v>
      </c>
      <c r="AZ1838" s="68">
        <v>0</v>
      </c>
      <c r="BA1838" s="68">
        <v>4</v>
      </c>
      <c r="EQ1838" s="68">
        <v>30950021</v>
      </c>
      <c r="ER1838" s="175">
        <v>4</v>
      </c>
      <c r="ES1838" s="68">
        <v>650</v>
      </c>
      <c r="ET1838" s="68">
        <v>21</v>
      </c>
      <c r="EU1838" s="68">
        <v>0</v>
      </c>
      <c r="EV1838" s="68">
        <v>150021</v>
      </c>
      <c r="EW1838" s="68" t="s">
        <v>2659</v>
      </c>
      <c r="EX1838" s="68" t="str">
        <f t="shared" si="61"/>
        <v>대형</v>
      </c>
      <c r="GE1838" s="68">
        <v>54070</v>
      </c>
      <c r="GF1838" s="68" t="s">
        <v>5314</v>
      </c>
    </row>
    <row r="1839" spans="6:188" x14ac:dyDescent="0.3">
      <c r="F1839" s="68">
        <v>93079</v>
      </c>
      <c r="G1839" s="68">
        <v>10</v>
      </c>
      <c r="H1839" s="68">
        <v>193079</v>
      </c>
      <c r="I1839" s="68">
        <v>293079</v>
      </c>
      <c r="J1839" s="68" t="s">
        <v>13866</v>
      </c>
      <c r="K1839" s="68" t="s">
        <v>13867</v>
      </c>
      <c r="L1839" s="68">
        <v>0</v>
      </c>
      <c r="M1839" s="68">
        <v>0</v>
      </c>
      <c r="N1839" s="68">
        <v>0</v>
      </c>
      <c r="O1839" s="68">
        <v>0</v>
      </c>
      <c r="P1839" s="68">
        <v>0</v>
      </c>
      <c r="Q1839" s="68">
        <v>0</v>
      </c>
      <c r="R1839" s="68">
        <v>512</v>
      </c>
      <c r="S1839" s="68">
        <v>0</v>
      </c>
      <c r="T1839" s="68">
        <v>0</v>
      </c>
      <c r="U1839" s="68">
        <v>0</v>
      </c>
      <c r="V1839" s="68">
        <v>0</v>
      </c>
      <c r="W1839" s="68">
        <v>0</v>
      </c>
      <c r="X1839" s="68">
        <v>0</v>
      </c>
      <c r="Y1839" s="68">
        <v>0</v>
      </c>
      <c r="Z1839" s="68">
        <v>0</v>
      </c>
      <c r="AA1839" s="68">
        <v>0</v>
      </c>
      <c r="AB1839" s="68">
        <v>0</v>
      </c>
      <c r="AC1839" s="68">
        <v>0</v>
      </c>
      <c r="AD1839" s="68">
        <v>0</v>
      </c>
      <c r="AE1839" s="68">
        <v>0</v>
      </c>
      <c r="AF1839" s="68">
        <v>0</v>
      </c>
      <c r="AG1839" s="68">
        <v>0</v>
      </c>
      <c r="AH1839" s="68">
        <v>0</v>
      </c>
      <c r="AI1839" s="68">
        <v>0</v>
      </c>
      <c r="AJ1839" s="68">
        <v>0</v>
      </c>
      <c r="AK1839" s="68">
        <v>0</v>
      </c>
      <c r="AL1839" s="68">
        <v>0</v>
      </c>
      <c r="AM1839" s="68">
        <v>0</v>
      </c>
      <c r="AN1839" s="68">
        <v>0</v>
      </c>
      <c r="AO1839" s="68">
        <v>0</v>
      </c>
      <c r="AP1839" s="68" t="s">
        <v>13868</v>
      </c>
      <c r="AQ1839" s="68">
        <v>1</v>
      </c>
      <c r="AR1839" s="68" t="s">
        <v>13869</v>
      </c>
      <c r="AS1839" s="68">
        <v>0</v>
      </c>
      <c r="AT1839" s="68">
        <v>0</v>
      </c>
      <c r="AU1839" s="68">
        <v>0</v>
      </c>
      <c r="AV1839" s="86">
        <v>5</v>
      </c>
      <c r="AW1839" s="86" t="s">
        <v>13870</v>
      </c>
      <c r="AX1839" s="1">
        <v>45</v>
      </c>
      <c r="AY1839" s="1">
        <v>45</v>
      </c>
      <c r="AZ1839" s="68">
        <v>0</v>
      </c>
      <c r="BA1839" s="68">
        <v>4</v>
      </c>
      <c r="EQ1839" s="68">
        <v>31050021</v>
      </c>
      <c r="ER1839" s="175">
        <v>4</v>
      </c>
      <c r="ES1839" s="68">
        <v>650</v>
      </c>
      <c r="ET1839" s="68">
        <v>21</v>
      </c>
      <c r="EU1839" s="68">
        <v>0</v>
      </c>
      <c r="EV1839" s="68">
        <v>150021</v>
      </c>
      <c r="EW1839" s="68" t="s">
        <v>2659</v>
      </c>
      <c r="EX1839" s="68" t="str">
        <f t="shared" si="61"/>
        <v>대형</v>
      </c>
      <c r="GE1839" s="68">
        <v>54071</v>
      </c>
      <c r="GF1839" s="68" t="s">
        <v>5315</v>
      </c>
    </row>
    <row r="1840" spans="6:188" x14ac:dyDescent="0.3">
      <c r="F1840" s="68">
        <v>93080</v>
      </c>
      <c r="G1840" s="68">
        <v>10</v>
      </c>
      <c r="H1840" s="68">
        <v>193080</v>
      </c>
      <c r="I1840" s="68">
        <v>293080</v>
      </c>
      <c r="J1840" s="68" t="s">
        <v>13871</v>
      </c>
      <c r="K1840" s="68" t="s">
        <v>13872</v>
      </c>
      <c r="L1840" s="68">
        <v>0</v>
      </c>
      <c r="M1840" s="68">
        <v>0</v>
      </c>
      <c r="N1840" s="68">
        <v>0</v>
      </c>
      <c r="O1840" s="68">
        <v>0</v>
      </c>
      <c r="P1840" s="68">
        <v>0</v>
      </c>
      <c r="Q1840" s="68">
        <v>0</v>
      </c>
      <c r="R1840" s="68">
        <v>512</v>
      </c>
      <c r="S1840" s="68">
        <v>0</v>
      </c>
      <c r="T1840" s="68">
        <v>0</v>
      </c>
      <c r="U1840" s="68">
        <v>0</v>
      </c>
      <c r="V1840" s="68">
        <v>0</v>
      </c>
      <c r="W1840" s="68">
        <v>0</v>
      </c>
      <c r="X1840" s="68">
        <v>0</v>
      </c>
      <c r="Y1840" s="68">
        <v>0</v>
      </c>
      <c r="Z1840" s="68">
        <v>0</v>
      </c>
      <c r="AA1840" s="68">
        <v>0</v>
      </c>
      <c r="AB1840" s="68">
        <v>0</v>
      </c>
      <c r="AC1840" s="68">
        <v>0</v>
      </c>
      <c r="AD1840" s="68">
        <v>0</v>
      </c>
      <c r="AE1840" s="68">
        <v>0</v>
      </c>
      <c r="AF1840" s="68">
        <v>0</v>
      </c>
      <c r="AG1840" s="68">
        <v>0</v>
      </c>
      <c r="AH1840" s="68">
        <v>0</v>
      </c>
      <c r="AI1840" s="68">
        <v>0</v>
      </c>
      <c r="AJ1840" s="68">
        <v>0</v>
      </c>
      <c r="AK1840" s="68">
        <v>0</v>
      </c>
      <c r="AL1840" s="68">
        <v>0</v>
      </c>
      <c r="AM1840" s="68">
        <v>0</v>
      </c>
      <c r="AN1840" s="68">
        <v>0</v>
      </c>
      <c r="AO1840" s="68">
        <v>0</v>
      </c>
      <c r="AP1840" s="68" t="s">
        <v>13873</v>
      </c>
      <c r="AQ1840" s="68">
        <v>1</v>
      </c>
      <c r="AR1840" s="68" t="s">
        <v>13874</v>
      </c>
      <c r="AS1840" s="68">
        <v>0</v>
      </c>
      <c r="AT1840" s="68">
        <v>0</v>
      </c>
      <c r="AU1840" s="68">
        <v>0</v>
      </c>
      <c r="AV1840" s="86">
        <v>5</v>
      </c>
      <c r="AW1840" s="86" t="s">
        <v>13875</v>
      </c>
      <c r="AX1840" s="1">
        <v>46</v>
      </c>
      <c r="AY1840" s="1">
        <v>46</v>
      </c>
      <c r="AZ1840" s="68">
        <v>0</v>
      </c>
      <c r="BA1840" s="68">
        <v>4</v>
      </c>
      <c r="EQ1840" s="68">
        <v>31150021</v>
      </c>
      <c r="ER1840" s="175">
        <v>4</v>
      </c>
      <c r="ES1840" s="68">
        <v>650</v>
      </c>
      <c r="ET1840" s="68">
        <v>21</v>
      </c>
      <c r="EU1840" s="68">
        <v>0</v>
      </c>
      <c r="EV1840" s="68">
        <v>150021</v>
      </c>
      <c r="EW1840" s="68" t="s">
        <v>2659</v>
      </c>
      <c r="EX1840" s="68" t="str">
        <f t="shared" si="61"/>
        <v>대형</v>
      </c>
      <c r="GE1840" s="68">
        <v>54072</v>
      </c>
      <c r="GF1840" s="68" t="s">
        <v>5316</v>
      </c>
    </row>
    <row r="1841" spans="6:188" x14ac:dyDescent="0.3">
      <c r="F1841" s="68">
        <v>93081</v>
      </c>
      <c r="G1841" s="68">
        <v>10</v>
      </c>
      <c r="H1841" s="68">
        <v>193081</v>
      </c>
      <c r="I1841" s="68">
        <v>293081</v>
      </c>
      <c r="J1841" s="68" t="s">
        <v>13876</v>
      </c>
      <c r="K1841" s="68" t="s">
        <v>13877</v>
      </c>
      <c r="L1841" s="68">
        <v>0</v>
      </c>
      <c r="M1841" s="68">
        <v>0</v>
      </c>
      <c r="N1841" s="68">
        <v>0</v>
      </c>
      <c r="O1841" s="68">
        <v>0</v>
      </c>
      <c r="P1841" s="68">
        <v>0</v>
      </c>
      <c r="Q1841" s="68">
        <v>0</v>
      </c>
      <c r="R1841" s="68">
        <v>512</v>
      </c>
      <c r="S1841" s="68">
        <v>0</v>
      </c>
      <c r="T1841" s="68">
        <v>0</v>
      </c>
      <c r="U1841" s="68">
        <v>0</v>
      </c>
      <c r="V1841" s="68">
        <v>0</v>
      </c>
      <c r="W1841" s="68">
        <v>0</v>
      </c>
      <c r="X1841" s="68">
        <v>0</v>
      </c>
      <c r="Y1841" s="68">
        <v>0</v>
      </c>
      <c r="Z1841" s="68">
        <v>0</v>
      </c>
      <c r="AA1841" s="68">
        <v>0</v>
      </c>
      <c r="AB1841" s="68">
        <v>0</v>
      </c>
      <c r="AC1841" s="68">
        <v>0</v>
      </c>
      <c r="AD1841" s="68">
        <v>0</v>
      </c>
      <c r="AE1841" s="68">
        <v>0</v>
      </c>
      <c r="AF1841" s="68">
        <v>0</v>
      </c>
      <c r="AG1841" s="68">
        <v>0</v>
      </c>
      <c r="AH1841" s="68">
        <v>0</v>
      </c>
      <c r="AI1841" s="68">
        <v>0</v>
      </c>
      <c r="AJ1841" s="68">
        <v>0</v>
      </c>
      <c r="AK1841" s="68">
        <v>0</v>
      </c>
      <c r="AL1841" s="68">
        <v>0</v>
      </c>
      <c r="AM1841" s="68">
        <v>0</v>
      </c>
      <c r="AN1841" s="68">
        <v>0</v>
      </c>
      <c r="AO1841" s="68">
        <v>0</v>
      </c>
      <c r="AP1841" s="68" t="s">
        <v>13878</v>
      </c>
      <c r="AQ1841" s="68">
        <v>1</v>
      </c>
      <c r="AR1841" s="68" t="s">
        <v>13879</v>
      </c>
      <c r="AS1841" s="68">
        <v>0</v>
      </c>
      <c r="AT1841" s="68">
        <v>0</v>
      </c>
      <c r="AU1841" s="68">
        <v>0</v>
      </c>
      <c r="AV1841" s="86">
        <v>5</v>
      </c>
      <c r="AW1841" s="86" t="s">
        <v>13880</v>
      </c>
      <c r="AX1841" s="1">
        <v>47</v>
      </c>
      <c r="AY1841" s="1">
        <v>47</v>
      </c>
      <c r="AZ1841" s="68">
        <v>0</v>
      </c>
      <c r="BA1841" s="68">
        <v>4</v>
      </c>
      <c r="EQ1841" s="68">
        <v>31250021</v>
      </c>
      <c r="ER1841" s="175">
        <v>4</v>
      </c>
      <c r="ES1841" s="68">
        <v>650</v>
      </c>
      <c r="ET1841" s="68">
        <v>21</v>
      </c>
      <c r="EU1841" s="68">
        <v>0</v>
      </c>
      <c r="EV1841" s="68">
        <v>150021</v>
      </c>
      <c r="EW1841" s="68" t="s">
        <v>2659</v>
      </c>
      <c r="EX1841" s="68" t="str">
        <f t="shared" si="61"/>
        <v>대형</v>
      </c>
      <c r="GE1841" s="68">
        <v>54073</v>
      </c>
      <c r="GF1841" s="68" t="s">
        <v>5317</v>
      </c>
    </row>
    <row r="1842" spans="6:188" x14ac:dyDescent="0.3">
      <c r="F1842" s="68">
        <v>93082</v>
      </c>
      <c r="G1842" s="68">
        <v>10</v>
      </c>
      <c r="H1842" s="68">
        <v>193082</v>
      </c>
      <c r="I1842" s="68">
        <v>293082</v>
      </c>
      <c r="J1842" s="68" t="s">
        <v>13881</v>
      </c>
      <c r="K1842" s="68" t="s">
        <v>13882</v>
      </c>
      <c r="L1842" s="68">
        <v>0</v>
      </c>
      <c r="M1842" s="68">
        <v>0</v>
      </c>
      <c r="N1842" s="68">
        <v>0</v>
      </c>
      <c r="O1842" s="68">
        <v>0</v>
      </c>
      <c r="P1842" s="68">
        <v>0</v>
      </c>
      <c r="Q1842" s="68">
        <v>0</v>
      </c>
      <c r="R1842" s="68">
        <v>512</v>
      </c>
      <c r="S1842" s="68">
        <v>0</v>
      </c>
      <c r="T1842" s="68">
        <v>0</v>
      </c>
      <c r="U1842" s="68">
        <v>0</v>
      </c>
      <c r="V1842" s="68">
        <v>0</v>
      </c>
      <c r="W1842" s="68">
        <v>0</v>
      </c>
      <c r="X1842" s="68">
        <v>0</v>
      </c>
      <c r="Y1842" s="68">
        <v>0</v>
      </c>
      <c r="Z1842" s="68">
        <v>0</v>
      </c>
      <c r="AA1842" s="68">
        <v>0</v>
      </c>
      <c r="AB1842" s="68">
        <v>0</v>
      </c>
      <c r="AC1842" s="68">
        <v>0</v>
      </c>
      <c r="AD1842" s="68">
        <v>0</v>
      </c>
      <c r="AE1842" s="68">
        <v>0</v>
      </c>
      <c r="AF1842" s="68">
        <v>0</v>
      </c>
      <c r="AG1842" s="68">
        <v>0</v>
      </c>
      <c r="AH1842" s="68">
        <v>0</v>
      </c>
      <c r="AI1842" s="68">
        <v>0</v>
      </c>
      <c r="AJ1842" s="68">
        <v>0</v>
      </c>
      <c r="AK1842" s="68">
        <v>0</v>
      </c>
      <c r="AL1842" s="68">
        <v>0</v>
      </c>
      <c r="AM1842" s="68">
        <v>0</v>
      </c>
      <c r="AN1842" s="68">
        <v>0</v>
      </c>
      <c r="AO1842" s="68">
        <v>0</v>
      </c>
      <c r="AP1842" s="68" t="s">
        <v>13883</v>
      </c>
      <c r="AQ1842" s="68">
        <v>1</v>
      </c>
      <c r="AR1842" s="68" t="s">
        <v>13884</v>
      </c>
      <c r="AS1842" s="68">
        <v>0</v>
      </c>
      <c r="AT1842" s="68">
        <v>0</v>
      </c>
      <c r="AU1842" s="68">
        <v>0</v>
      </c>
      <c r="AV1842" s="86">
        <v>5</v>
      </c>
      <c r="AW1842" s="86" t="s">
        <v>13885</v>
      </c>
      <c r="AX1842" s="1">
        <v>48</v>
      </c>
      <c r="AY1842" s="1">
        <v>48</v>
      </c>
      <c r="AZ1842" s="68">
        <v>0</v>
      </c>
      <c r="BA1842" s="68">
        <v>4</v>
      </c>
      <c r="EQ1842" s="68">
        <v>10150022</v>
      </c>
      <c r="ER1842" s="175">
        <v>1</v>
      </c>
      <c r="ES1842" s="68">
        <v>650</v>
      </c>
      <c r="ET1842" s="68">
        <v>22</v>
      </c>
      <c r="EU1842" s="68">
        <v>0</v>
      </c>
      <c r="EV1842" s="68">
        <v>150022</v>
      </c>
      <c r="EW1842" s="68" t="s">
        <v>2660</v>
      </c>
      <c r="EX1842" s="68" t="str">
        <f t="shared" si="61"/>
        <v>소형</v>
      </c>
      <c r="GE1842" s="68">
        <v>54074</v>
      </c>
      <c r="GF1842" s="68" t="s">
        <v>5318</v>
      </c>
    </row>
    <row r="1843" spans="6:188" x14ac:dyDescent="0.3">
      <c r="F1843" s="68">
        <v>93083</v>
      </c>
      <c r="G1843" s="68">
        <v>10</v>
      </c>
      <c r="H1843" s="68">
        <v>193083</v>
      </c>
      <c r="I1843" s="68">
        <v>293083</v>
      </c>
      <c r="J1843" s="68" t="s">
        <v>13886</v>
      </c>
      <c r="K1843" s="68" t="s">
        <v>13887</v>
      </c>
      <c r="L1843" s="68">
        <v>0</v>
      </c>
      <c r="M1843" s="68">
        <v>0</v>
      </c>
      <c r="N1843" s="68">
        <v>0</v>
      </c>
      <c r="O1843" s="68">
        <v>0</v>
      </c>
      <c r="P1843" s="68">
        <v>0</v>
      </c>
      <c r="Q1843" s="68">
        <v>299072</v>
      </c>
      <c r="R1843" s="68">
        <v>2048</v>
      </c>
      <c r="S1843" s="68">
        <v>0</v>
      </c>
      <c r="T1843" s="68">
        <v>0</v>
      </c>
      <c r="U1843" s="68">
        <v>0</v>
      </c>
      <c r="V1843" s="68">
        <v>0</v>
      </c>
      <c r="W1843" s="68">
        <v>0</v>
      </c>
      <c r="X1843" s="68">
        <v>0</v>
      </c>
      <c r="Y1843" s="68">
        <v>0</v>
      </c>
      <c r="Z1843" s="68">
        <v>0</v>
      </c>
      <c r="AA1843" s="68">
        <v>0</v>
      </c>
      <c r="AB1843" s="68">
        <v>0</v>
      </c>
      <c r="AC1843" s="68">
        <v>0</v>
      </c>
      <c r="AD1843" s="68">
        <v>0</v>
      </c>
      <c r="AE1843" s="68">
        <v>0</v>
      </c>
      <c r="AF1843" s="68">
        <v>0</v>
      </c>
      <c r="AG1843" s="68">
        <v>0</v>
      </c>
      <c r="AH1843" s="68">
        <v>0</v>
      </c>
      <c r="AI1843" s="68">
        <v>0</v>
      </c>
      <c r="AJ1843" s="68">
        <v>0</v>
      </c>
      <c r="AK1843" s="68">
        <v>0</v>
      </c>
      <c r="AL1843" s="68">
        <v>0</v>
      </c>
      <c r="AM1843" s="68">
        <v>0</v>
      </c>
      <c r="AN1843" s="68">
        <v>0</v>
      </c>
      <c r="AO1843" s="68">
        <v>0</v>
      </c>
      <c r="AP1843" s="68" t="s">
        <v>13888</v>
      </c>
      <c r="AQ1843" s="68">
        <v>1</v>
      </c>
      <c r="AR1843" s="68">
        <v>0</v>
      </c>
      <c r="AS1843" s="68">
        <v>0</v>
      </c>
      <c r="AT1843" s="68">
        <v>0</v>
      </c>
      <c r="AU1843" s="68">
        <v>0</v>
      </c>
      <c r="AV1843" s="86">
        <v>5</v>
      </c>
      <c r="AX1843" s="1">
        <v>0</v>
      </c>
      <c r="AY1843" s="1">
        <v>0</v>
      </c>
      <c r="AZ1843" s="68">
        <v>0</v>
      </c>
      <c r="BA1843" s="68">
        <v>0</v>
      </c>
      <c r="EQ1843" s="68">
        <v>10250022</v>
      </c>
      <c r="ER1843" s="175">
        <v>1</v>
      </c>
      <c r="ES1843" s="68">
        <v>650</v>
      </c>
      <c r="ET1843" s="68">
        <v>22</v>
      </c>
      <c r="EU1843" s="68">
        <v>0</v>
      </c>
      <c r="EV1843" s="68">
        <v>150022</v>
      </c>
      <c r="EW1843" s="68" t="s">
        <v>2660</v>
      </c>
      <c r="EX1843" s="68" t="str">
        <f t="shared" si="61"/>
        <v>소형</v>
      </c>
      <c r="GE1843" s="68">
        <v>54075</v>
      </c>
      <c r="GF1843" s="68" t="s">
        <v>5319</v>
      </c>
    </row>
    <row r="1844" spans="6:188" x14ac:dyDescent="0.3">
      <c r="F1844" s="68">
        <v>93084</v>
      </c>
      <c r="G1844" s="68">
        <v>10</v>
      </c>
      <c r="H1844" s="68">
        <v>193084</v>
      </c>
      <c r="I1844" s="68">
        <v>293084</v>
      </c>
      <c r="J1844" s="68" t="s">
        <v>13889</v>
      </c>
      <c r="K1844" s="68" t="s">
        <v>13890</v>
      </c>
      <c r="L1844" s="68">
        <v>0</v>
      </c>
      <c r="M1844" s="68">
        <v>0</v>
      </c>
      <c r="N1844" s="68">
        <v>0</v>
      </c>
      <c r="O1844" s="68">
        <v>0</v>
      </c>
      <c r="P1844" s="68">
        <v>0</v>
      </c>
      <c r="Q1844" s="68">
        <v>299069</v>
      </c>
      <c r="R1844" s="68">
        <v>2048</v>
      </c>
      <c r="S1844" s="68">
        <v>0</v>
      </c>
      <c r="T1844" s="68">
        <v>0</v>
      </c>
      <c r="U1844" s="68">
        <v>0</v>
      </c>
      <c r="V1844" s="68">
        <v>0</v>
      </c>
      <c r="W1844" s="68">
        <v>0</v>
      </c>
      <c r="X1844" s="68">
        <v>0</v>
      </c>
      <c r="Y1844" s="68">
        <v>0</v>
      </c>
      <c r="Z1844" s="68">
        <v>0</v>
      </c>
      <c r="AA1844" s="68">
        <v>0</v>
      </c>
      <c r="AB1844" s="68">
        <v>0</v>
      </c>
      <c r="AC1844" s="68">
        <v>0</v>
      </c>
      <c r="AD1844" s="68">
        <v>0</v>
      </c>
      <c r="AE1844" s="68">
        <v>0</v>
      </c>
      <c r="AF1844" s="68">
        <v>0</v>
      </c>
      <c r="AG1844" s="68">
        <v>0</v>
      </c>
      <c r="AH1844" s="68">
        <v>0</v>
      </c>
      <c r="AI1844" s="68">
        <v>0</v>
      </c>
      <c r="AJ1844" s="68">
        <v>0</v>
      </c>
      <c r="AK1844" s="68">
        <v>0</v>
      </c>
      <c r="AL1844" s="68">
        <v>0</v>
      </c>
      <c r="AM1844" s="68">
        <v>0</v>
      </c>
      <c r="AN1844" s="68">
        <v>0</v>
      </c>
      <c r="AO1844" s="68">
        <v>0</v>
      </c>
      <c r="AP1844" s="68" t="s">
        <v>13891</v>
      </c>
      <c r="AQ1844" s="68">
        <v>1</v>
      </c>
      <c r="AR1844" s="68">
        <v>0</v>
      </c>
      <c r="AS1844" s="68">
        <v>0</v>
      </c>
      <c r="AT1844" s="68">
        <v>0</v>
      </c>
      <c r="AU1844" s="68">
        <v>0</v>
      </c>
      <c r="AV1844" s="86">
        <v>5</v>
      </c>
      <c r="AX1844" s="1">
        <v>49</v>
      </c>
      <c r="AY1844" s="1">
        <v>49</v>
      </c>
      <c r="AZ1844" s="68">
        <v>0</v>
      </c>
      <c r="BA1844" s="68">
        <v>4</v>
      </c>
      <c r="EQ1844" s="68">
        <v>10350022</v>
      </c>
      <c r="ER1844" s="175">
        <v>1</v>
      </c>
      <c r="ES1844" s="68">
        <v>650</v>
      </c>
      <c r="ET1844" s="68">
        <v>22</v>
      </c>
      <c r="EU1844" s="68">
        <v>0</v>
      </c>
      <c r="EV1844" s="68">
        <v>150022</v>
      </c>
      <c r="EW1844" s="68" t="s">
        <v>2660</v>
      </c>
      <c r="EX1844" s="68" t="str">
        <f t="shared" si="61"/>
        <v>소형</v>
      </c>
      <c r="GE1844" s="68">
        <v>54076</v>
      </c>
      <c r="GF1844" s="68" t="s">
        <v>5320</v>
      </c>
    </row>
    <row r="1845" spans="6:188" x14ac:dyDescent="0.3">
      <c r="F1845" s="68">
        <v>93085</v>
      </c>
      <c r="G1845" s="68">
        <v>10</v>
      </c>
      <c r="H1845" s="68">
        <v>193085</v>
      </c>
      <c r="I1845" s="68">
        <v>293085</v>
      </c>
      <c r="J1845" s="68" t="s">
        <v>13892</v>
      </c>
      <c r="K1845" s="68" t="s">
        <v>13893</v>
      </c>
      <c r="L1845" s="68">
        <v>0</v>
      </c>
      <c r="M1845" s="68">
        <v>0</v>
      </c>
      <c r="N1845" s="68">
        <v>0</v>
      </c>
      <c r="O1845" s="68">
        <v>0</v>
      </c>
      <c r="P1845" s="68">
        <v>0</v>
      </c>
      <c r="Q1845" s="68">
        <v>299070</v>
      </c>
      <c r="R1845" s="68">
        <v>2048</v>
      </c>
      <c r="S1845" s="68">
        <v>0</v>
      </c>
      <c r="T1845" s="68">
        <v>0</v>
      </c>
      <c r="U1845" s="68">
        <v>0</v>
      </c>
      <c r="V1845" s="68">
        <v>0</v>
      </c>
      <c r="W1845" s="68">
        <v>0</v>
      </c>
      <c r="X1845" s="68">
        <v>0</v>
      </c>
      <c r="Y1845" s="68">
        <v>0</v>
      </c>
      <c r="Z1845" s="68">
        <v>0</v>
      </c>
      <c r="AA1845" s="68">
        <v>0</v>
      </c>
      <c r="AB1845" s="68">
        <v>0</v>
      </c>
      <c r="AC1845" s="68">
        <v>0</v>
      </c>
      <c r="AD1845" s="68">
        <v>0</v>
      </c>
      <c r="AE1845" s="68">
        <v>0</v>
      </c>
      <c r="AF1845" s="68">
        <v>0</v>
      </c>
      <c r="AG1845" s="68">
        <v>0</v>
      </c>
      <c r="AH1845" s="68">
        <v>0</v>
      </c>
      <c r="AI1845" s="68">
        <v>0</v>
      </c>
      <c r="AJ1845" s="68">
        <v>0</v>
      </c>
      <c r="AK1845" s="68">
        <v>0</v>
      </c>
      <c r="AL1845" s="68">
        <v>0</v>
      </c>
      <c r="AM1845" s="68">
        <v>0</v>
      </c>
      <c r="AN1845" s="68">
        <v>0</v>
      </c>
      <c r="AO1845" s="68">
        <v>0</v>
      </c>
      <c r="AP1845" s="68" t="s">
        <v>13894</v>
      </c>
      <c r="AQ1845" s="68">
        <v>1</v>
      </c>
      <c r="AR1845" s="68">
        <v>0</v>
      </c>
      <c r="AS1845" s="68">
        <v>0</v>
      </c>
      <c r="AT1845" s="68">
        <v>0</v>
      </c>
      <c r="AU1845" s="68">
        <v>0</v>
      </c>
      <c r="AV1845" s="86">
        <v>5</v>
      </c>
      <c r="AX1845" s="1">
        <v>50</v>
      </c>
      <c r="AY1845" s="1">
        <v>50</v>
      </c>
      <c r="AZ1845" s="68">
        <v>0</v>
      </c>
      <c r="BA1845" s="68">
        <v>4</v>
      </c>
      <c r="EQ1845" s="68">
        <v>10450022</v>
      </c>
      <c r="ER1845" s="175">
        <v>1</v>
      </c>
      <c r="ES1845" s="68">
        <v>650</v>
      </c>
      <c r="ET1845" s="68">
        <v>22</v>
      </c>
      <c r="EU1845" s="68">
        <v>0</v>
      </c>
      <c r="EV1845" s="68">
        <v>150022</v>
      </c>
      <c r="EW1845" s="68" t="s">
        <v>2660</v>
      </c>
      <c r="EX1845" s="68" t="str">
        <f t="shared" si="61"/>
        <v>소형</v>
      </c>
      <c r="GE1845" s="68">
        <v>54077</v>
      </c>
      <c r="GF1845" s="68" t="s">
        <v>5321</v>
      </c>
    </row>
    <row r="1846" spans="6:188" x14ac:dyDescent="0.3">
      <c r="F1846" s="68">
        <v>93086</v>
      </c>
      <c r="G1846" s="68">
        <v>10</v>
      </c>
      <c r="H1846" s="68">
        <v>193086</v>
      </c>
      <c r="I1846" s="68">
        <v>293086</v>
      </c>
      <c r="J1846" s="68" t="s">
        <v>13895</v>
      </c>
      <c r="K1846" s="68" t="s">
        <v>13896</v>
      </c>
      <c r="L1846" s="68">
        <v>0</v>
      </c>
      <c r="M1846" s="68">
        <v>0</v>
      </c>
      <c r="N1846" s="68">
        <v>0</v>
      </c>
      <c r="O1846" s="68">
        <v>0</v>
      </c>
      <c r="P1846" s="68">
        <v>0</v>
      </c>
      <c r="Q1846" s="68">
        <v>299071</v>
      </c>
      <c r="R1846" s="68">
        <v>2048</v>
      </c>
      <c r="S1846" s="68">
        <v>0</v>
      </c>
      <c r="T1846" s="68">
        <v>0</v>
      </c>
      <c r="U1846" s="68">
        <v>0</v>
      </c>
      <c r="V1846" s="68">
        <v>0</v>
      </c>
      <c r="W1846" s="68">
        <v>0</v>
      </c>
      <c r="X1846" s="68">
        <v>0</v>
      </c>
      <c r="Y1846" s="68">
        <v>0</v>
      </c>
      <c r="Z1846" s="68">
        <v>0</v>
      </c>
      <c r="AA1846" s="68">
        <v>0</v>
      </c>
      <c r="AB1846" s="68">
        <v>0</v>
      </c>
      <c r="AC1846" s="68">
        <v>0</v>
      </c>
      <c r="AD1846" s="68">
        <v>0</v>
      </c>
      <c r="AE1846" s="68">
        <v>0</v>
      </c>
      <c r="AF1846" s="68">
        <v>0</v>
      </c>
      <c r="AG1846" s="68">
        <v>0</v>
      </c>
      <c r="AH1846" s="68">
        <v>0</v>
      </c>
      <c r="AI1846" s="68">
        <v>0</v>
      </c>
      <c r="AJ1846" s="68">
        <v>0</v>
      </c>
      <c r="AK1846" s="68">
        <v>0</v>
      </c>
      <c r="AL1846" s="68">
        <v>0</v>
      </c>
      <c r="AM1846" s="68">
        <v>0</v>
      </c>
      <c r="AN1846" s="68">
        <v>0</v>
      </c>
      <c r="AO1846" s="68">
        <v>0</v>
      </c>
      <c r="AP1846" s="68" t="s">
        <v>13897</v>
      </c>
      <c r="AQ1846" s="68">
        <v>1</v>
      </c>
      <c r="AR1846" s="68">
        <v>0</v>
      </c>
      <c r="AS1846" s="68">
        <v>0</v>
      </c>
      <c r="AT1846" s="68">
        <v>0</v>
      </c>
      <c r="AU1846" s="68">
        <v>0</v>
      </c>
      <c r="AV1846" s="86">
        <v>5</v>
      </c>
      <c r="AX1846" s="1">
        <v>51</v>
      </c>
      <c r="AY1846" s="1">
        <v>51</v>
      </c>
      <c r="AZ1846" s="68">
        <v>0</v>
      </c>
      <c r="BA1846" s="68">
        <v>4</v>
      </c>
      <c r="EQ1846" s="68">
        <v>10550022</v>
      </c>
      <c r="ER1846" s="175">
        <v>1</v>
      </c>
      <c r="ES1846" s="68">
        <v>650</v>
      </c>
      <c r="ET1846" s="68">
        <v>22</v>
      </c>
      <c r="EU1846" s="68">
        <v>0</v>
      </c>
      <c r="EV1846" s="68">
        <v>150022</v>
      </c>
      <c r="EW1846" s="68" t="s">
        <v>2660</v>
      </c>
      <c r="EX1846" s="68" t="str">
        <f t="shared" si="61"/>
        <v>소형</v>
      </c>
      <c r="GE1846" s="68">
        <v>54078</v>
      </c>
      <c r="GF1846" s="68" t="s">
        <v>5322</v>
      </c>
    </row>
    <row r="1847" spans="6:188" x14ac:dyDescent="0.3">
      <c r="F1847" s="68">
        <v>93087</v>
      </c>
      <c r="G1847" s="68">
        <v>10</v>
      </c>
      <c r="H1847" s="68">
        <v>193083</v>
      </c>
      <c r="I1847" s="68">
        <v>293087</v>
      </c>
      <c r="J1847" s="68" t="s">
        <v>13886</v>
      </c>
      <c r="K1847" s="68" t="s">
        <v>13898</v>
      </c>
      <c r="L1847" s="68">
        <v>0</v>
      </c>
      <c r="M1847" s="68">
        <v>0</v>
      </c>
      <c r="N1847" s="68">
        <v>0</v>
      </c>
      <c r="O1847" s="68">
        <v>0</v>
      </c>
      <c r="P1847" s="68">
        <v>0</v>
      </c>
      <c r="Q1847" s="68">
        <v>299073</v>
      </c>
      <c r="R1847" s="68">
        <v>2048</v>
      </c>
      <c r="S1847" s="68">
        <v>0</v>
      </c>
      <c r="T1847" s="68">
        <v>0</v>
      </c>
      <c r="U1847" s="68">
        <v>0</v>
      </c>
      <c r="V1847" s="68">
        <v>0</v>
      </c>
      <c r="W1847" s="68">
        <v>0</v>
      </c>
      <c r="X1847" s="68">
        <v>0</v>
      </c>
      <c r="Y1847" s="68">
        <v>0</v>
      </c>
      <c r="Z1847" s="68">
        <v>0</v>
      </c>
      <c r="AA1847" s="68">
        <v>0</v>
      </c>
      <c r="AB1847" s="68">
        <v>0</v>
      </c>
      <c r="AC1847" s="68">
        <v>0</v>
      </c>
      <c r="AD1847" s="68">
        <v>0</v>
      </c>
      <c r="AE1847" s="68">
        <v>0</v>
      </c>
      <c r="AF1847" s="68">
        <v>0</v>
      </c>
      <c r="AG1847" s="68">
        <v>0</v>
      </c>
      <c r="AH1847" s="68">
        <v>0</v>
      </c>
      <c r="AI1847" s="68">
        <v>0</v>
      </c>
      <c r="AJ1847" s="68">
        <v>0</v>
      </c>
      <c r="AK1847" s="68">
        <v>0</v>
      </c>
      <c r="AL1847" s="68">
        <v>0</v>
      </c>
      <c r="AM1847" s="68">
        <v>0</v>
      </c>
      <c r="AN1847" s="68">
        <v>0</v>
      </c>
      <c r="AO1847" s="68">
        <v>0</v>
      </c>
      <c r="AP1847" s="68" t="s">
        <v>13888</v>
      </c>
      <c r="AQ1847" s="68">
        <v>1</v>
      </c>
      <c r="AR1847" s="68">
        <v>0</v>
      </c>
      <c r="AS1847" s="68">
        <v>0</v>
      </c>
      <c r="AT1847" s="68">
        <v>0</v>
      </c>
      <c r="AU1847" s="68">
        <v>0</v>
      </c>
      <c r="AV1847" s="86">
        <v>5</v>
      </c>
      <c r="AX1847" s="1">
        <v>0</v>
      </c>
      <c r="AY1847" s="1">
        <v>0</v>
      </c>
      <c r="AZ1847" s="68">
        <v>0</v>
      </c>
      <c r="BA1847" s="68">
        <v>0</v>
      </c>
      <c r="EQ1847" s="68">
        <v>10650022</v>
      </c>
      <c r="ER1847" s="175">
        <v>1</v>
      </c>
      <c r="ES1847" s="68">
        <v>650</v>
      </c>
      <c r="ET1847" s="68">
        <v>22</v>
      </c>
      <c r="EU1847" s="68">
        <v>0</v>
      </c>
      <c r="EV1847" s="68">
        <v>150022</v>
      </c>
      <c r="EW1847" s="68" t="s">
        <v>2660</v>
      </c>
      <c r="EX1847" s="68" t="str">
        <f t="shared" si="61"/>
        <v>소형</v>
      </c>
      <c r="GE1847" s="68">
        <v>54079</v>
      </c>
      <c r="GF1847" s="68" t="s">
        <v>5323</v>
      </c>
    </row>
    <row r="1848" spans="6:188" x14ac:dyDescent="0.3">
      <c r="F1848" s="68">
        <v>93088</v>
      </c>
      <c r="G1848" s="68">
        <v>10</v>
      </c>
      <c r="H1848" s="68">
        <v>193083</v>
      </c>
      <c r="I1848" s="68">
        <v>293088</v>
      </c>
      <c r="J1848" s="68" t="s">
        <v>13886</v>
      </c>
      <c r="K1848" s="68" t="s">
        <v>13899</v>
      </c>
      <c r="L1848" s="68">
        <v>0</v>
      </c>
      <c r="M1848" s="68">
        <v>0</v>
      </c>
      <c r="N1848" s="68">
        <v>0</v>
      </c>
      <c r="O1848" s="68">
        <v>0</v>
      </c>
      <c r="P1848" s="68">
        <v>0</v>
      </c>
      <c r="Q1848" s="68">
        <v>299074</v>
      </c>
      <c r="R1848" s="68">
        <v>2048</v>
      </c>
      <c r="S1848" s="68">
        <v>0</v>
      </c>
      <c r="T1848" s="68">
        <v>0</v>
      </c>
      <c r="U1848" s="68">
        <v>0</v>
      </c>
      <c r="V1848" s="68">
        <v>0</v>
      </c>
      <c r="W1848" s="68">
        <v>0</v>
      </c>
      <c r="X1848" s="68">
        <v>0</v>
      </c>
      <c r="Y1848" s="68">
        <v>0</v>
      </c>
      <c r="Z1848" s="68">
        <v>0</v>
      </c>
      <c r="AA1848" s="68">
        <v>0</v>
      </c>
      <c r="AB1848" s="68">
        <v>0</v>
      </c>
      <c r="AC1848" s="68">
        <v>0</v>
      </c>
      <c r="AD1848" s="68">
        <v>0</v>
      </c>
      <c r="AE1848" s="68">
        <v>0</v>
      </c>
      <c r="AF1848" s="68">
        <v>0</v>
      </c>
      <c r="AG1848" s="68">
        <v>0</v>
      </c>
      <c r="AH1848" s="68">
        <v>0</v>
      </c>
      <c r="AI1848" s="68">
        <v>0</v>
      </c>
      <c r="AJ1848" s="68">
        <v>0</v>
      </c>
      <c r="AK1848" s="68">
        <v>0</v>
      </c>
      <c r="AL1848" s="68">
        <v>0</v>
      </c>
      <c r="AM1848" s="68">
        <v>0</v>
      </c>
      <c r="AN1848" s="68">
        <v>0</v>
      </c>
      <c r="AO1848" s="68">
        <v>0</v>
      </c>
      <c r="AP1848" s="68" t="s">
        <v>13888</v>
      </c>
      <c r="AQ1848" s="68">
        <v>1</v>
      </c>
      <c r="AR1848" s="68">
        <v>0</v>
      </c>
      <c r="AS1848" s="68">
        <v>0</v>
      </c>
      <c r="AT1848" s="68">
        <v>0</v>
      </c>
      <c r="AU1848" s="68">
        <v>0</v>
      </c>
      <c r="AV1848" s="86">
        <v>5</v>
      </c>
      <c r="AX1848" s="1">
        <v>0</v>
      </c>
      <c r="AY1848" s="1">
        <v>0</v>
      </c>
      <c r="AZ1848" s="68">
        <v>0</v>
      </c>
      <c r="BA1848" s="68">
        <v>0</v>
      </c>
      <c r="EQ1848" s="68">
        <v>10750022</v>
      </c>
      <c r="ER1848" s="175">
        <v>1</v>
      </c>
      <c r="ES1848" s="68">
        <v>650</v>
      </c>
      <c r="ET1848" s="68">
        <v>22</v>
      </c>
      <c r="EU1848" s="68">
        <v>0</v>
      </c>
      <c r="EV1848" s="68">
        <v>150022</v>
      </c>
      <c r="EW1848" s="68" t="s">
        <v>2660</v>
      </c>
      <c r="EX1848" s="68" t="str">
        <f t="shared" si="61"/>
        <v>소형</v>
      </c>
      <c r="GE1848" s="68">
        <v>54080</v>
      </c>
      <c r="GF1848" s="68" t="s">
        <v>5324</v>
      </c>
    </row>
    <row r="1849" spans="6:188" x14ac:dyDescent="0.3">
      <c r="F1849" s="68">
        <v>93089</v>
      </c>
      <c r="G1849" s="68">
        <v>10</v>
      </c>
      <c r="H1849" s="68">
        <v>193083</v>
      </c>
      <c r="I1849" s="68">
        <v>293089</v>
      </c>
      <c r="J1849" s="68" t="s">
        <v>13886</v>
      </c>
      <c r="K1849" s="68" t="s">
        <v>13900</v>
      </c>
      <c r="L1849" s="68">
        <v>0</v>
      </c>
      <c r="M1849" s="68">
        <v>0</v>
      </c>
      <c r="N1849" s="68">
        <v>0</v>
      </c>
      <c r="O1849" s="68">
        <v>0</v>
      </c>
      <c r="P1849" s="68">
        <v>0</v>
      </c>
      <c r="Q1849" s="68">
        <v>299075</v>
      </c>
      <c r="R1849" s="68">
        <v>2048</v>
      </c>
      <c r="S1849" s="68">
        <v>0</v>
      </c>
      <c r="T1849" s="68">
        <v>0</v>
      </c>
      <c r="U1849" s="68">
        <v>0</v>
      </c>
      <c r="V1849" s="68">
        <v>0</v>
      </c>
      <c r="W1849" s="68">
        <v>0</v>
      </c>
      <c r="X1849" s="68">
        <v>0</v>
      </c>
      <c r="Y1849" s="68">
        <v>0</v>
      </c>
      <c r="Z1849" s="68">
        <v>0</v>
      </c>
      <c r="AA1849" s="68">
        <v>0</v>
      </c>
      <c r="AB1849" s="68">
        <v>0</v>
      </c>
      <c r="AC1849" s="68">
        <v>0</v>
      </c>
      <c r="AD1849" s="68">
        <v>0</v>
      </c>
      <c r="AE1849" s="68">
        <v>0</v>
      </c>
      <c r="AF1849" s="68">
        <v>0</v>
      </c>
      <c r="AG1849" s="68">
        <v>0</v>
      </c>
      <c r="AH1849" s="68">
        <v>0</v>
      </c>
      <c r="AI1849" s="68">
        <v>0</v>
      </c>
      <c r="AJ1849" s="68">
        <v>0</v>
      </c>
      <c r="AK1849" s="68">
        <v>0</v>
      </c>
      <c r="AL1849" s="68">
        <v>0</v>
      </c>
      <c r="AM1849" s="68">
        <v>0</v>
      </c>
      <c r="AN1849" s="68">
        <v>0</v>
      </c>
      <c r="AO1849" s="68">
        <v>0</v>
      </c>
      <c r="AP1849" s="68" t="s">
        <v>13888</v>
      </c>
      <c r="AQ1849" s="68">
        <v>1</v>
      </c>
      <c r="AR1849" s="68">
        <v>0</v>
      </c>
      <c r="AS1849" s="68">
        <v>0</v>
      </c>
      <c r="AT1849" s="68">
        <v>0</v>
      </c>
      <c r="AU1849" s="68">
        <v>0</v>
      </c>
      <c r="AV1849" s="86">
        <v>5</v>
      </c>
      <c r="AX1849" s="1">
        <v>0</v>
      </c>
      <c r="AY1849" s="1">
        <v>0</v>
      </c>
      <c r="AZ1849" s="68">
        <v>0</v>
      </c>
      <c r="BA1849" s="68">
        <v>0</v>
      </c>
      <c r="EQ1849" s="68">
        <v>10850022</v>
      </c>
      <c r="ER1849" s="175">
        <v>1</v>
      </c>
      <c r="ES1849" s="68">
        <v>650</v>
      </c>
      <c r="ET1849" s="68">
        <v>22</v>
      </c>
      <c r="EU1849" s="68">
        <v>0</v>
      </c>
      <c r="EV1849" s="68">
        <v>150022</v>
      </c>
      <c r="EW1849" s="68" t="s">
        <v>2660</v>
      </c>
      <c r="EX1849" s="68" t="str">
        <f t="shared" si="61"/>
        <v>소형</v>
      </c>
      <c r="GE1849" s="68">
        <v>54081</v>
      </c>
      <c r="GF1849" s="68" t="s">
        <v>5325</v>
      </c>
    </row>
    <row r="1850" spans="6:188" x14ac:dyDescent="0.3">
      <c r="F1850" s="68">
        <v>93090</v>
      </c>
      <c r="G1850" s="68">
        <v>10</v>
      </c>
      <c r="H1850" s="68">
        <v>193083</v>
      </c>
      <c r="I1850" s="68">
        <v>293090</v>
      </c>
      <c r="J1850" s="68" t="s">
        <v>13886</v>
      </c>
      <c r="K1850" s="68" t="s">
        <v>13901</v>
      </c>
      <c r="L1850" s="68">
        <v>0</v>
      </c>
      <c r="M1850" s="68">
        <v>0</v>
      </c>
      <c r="N1850" s="68">
        <v>0</v>
      </c>
      <c r="O1850" s="68">
        <v>0</v>
      </c>
      <c r="P1850" s="68">
        <v>0</v>
      </c>
      <c r="Q1850" s="68">
        <v>299076</v>
      </c>
      <c r="R1850" s="68">
        <v>2048</v>
      </c>
      <c r="S1850" s="68">
        <v>0</v>
      </c>
      <c r="T1850" s="68">
        <v>0</v>
      </c>
      <c r="U1850" s="68">
        <v>0</v>
      </c>
      <c r="V1850" s="68">
        <v>0</v>
      </c>
      <c r="W1850" s="68">
        <v>0</v>
      </c>
      <c r="X1850" s="68">
        <v>0</v>
      </c>
      <c r="Y1850" s="68">
        <v>0</v>
      </c>
      <c r="Z1850" s="68">
        <v>0</v>
      </c>
      <c r="AA1850" s="68">
        <v>0</v>
      </c>
      <c r="AB1850" s="68">
        <v>0</v>
      </c>
      <c r="AC1850" s="68">
        <v>0</v>
      </c>
      <c r="AD1850" s="68">
        <v>0</v>
      </c>
      <c r="AE1850" s="68">
        <v>0</v>
      </c>
      <c r="AF1850" s="68">
        <v>0</v>
      </c>
      <c r="AG1850" s="68">
        <v>0</v>
      </c>
      <c r="AH1850" s="68">
        <v>0</v>
      </c>
      <c r="AI1850" s="68">
        <v>0</v>
      </c>
      <c r="AJ1850" s="68">
        <v>0</v>
      </c>
      <c r="AK1850" s="68">
        <v>0</v>
      </c>
      <c r="AL1850" s="68">
        <v>0</v>
      </c>
      <c r="AM1850" s="68">
        <v>0</v>
      </c>
      <c r="AN1850" s="68">
        <v>0</v>
      </c>
      <c r="AO1850" s="68">
        <v>0</v>
      </c>
      <c r="AP1850" s="68" t="s">
        <v>13888</v>
      </c>
      <c r="AQ1850" s="68">
        <v>1</v>
      </c>
      <c r="AR1850" s="68">
        <v>0</v>
      </c>
      <c r="AS1850" s="68">
        <v>0</v>
      </c>
      <c r="AT1850" s="68">
        <v>0</v>
      </c>
      <c r="AU1850" s="68">
        <v>0</v>
      </c>
      <c r="AV1850" s="86">
        <v>5</v>
      </c>
      <c r="AX1850" s="1">
        <v>0</v>
      </c>
      <c r="AY1850" s="1">
        <v>0</v>
      </c>
      <c r="AZ1850" s="68">
        <v>0</v>
      </c>
      <c r="BA1850" s="68">
        <v>0</v>
      </c>
      <c r="EQ1850" s="68">
        <v>10950022</v>
      </c>
      <c r="ER1850" s="175">
        <v>1</v>
      </c>
      <c r="ES1850" s="68">
        <v>650</v>
      </c>
      <c r="ET1850" s="68">
        <v>22</v>
      </c>
      <c r="EU1850" s="68">
        <v>0</v>
      </c>
      <c r="EV1850" s="68">
        <v>150022</v>
      </c>
      <c r="EW1850" s="68" t="s">
        <v>2660</v>
      </c>
      <c r="EX1850" s="68" t="str">
        <f t="shared" si="61"/>
        <v>소형</v>
      </c>
      <c r="GE1850" s="68">
        <v>54082</v>
      </c>
      <c r="GF1850" s="68" t="s">
        <v>5326</v>
      </c>
    </row>
    <row r="1851" spans="6:188" x14ac:dyDescent="0.3">
      <c r="F1851" s="68">
        <v>93091</v>
      </c>
      <c r="G1851" s="68">
        <v>10</v>
      </c>
      <c r="H1851" s="68">
        <v>193083</v>
      </c>
      <c r="I1851" s="68">
        <v>293091</v>
      </c>
      <c r="J1851" s="68" t="s">
        <v>13886</v>
      </c>
      <c r="K1851" s="68" t="s">
        <v>13902</v>
      </c>
      <c r="L1851" s="68">
        <v>0</v>
      </c>
      <c r="M1851" s="68">
        <v>0</v>
      </c>
      <c r="N1851" s="68">
        <v>0</v>
      </c>
      <c r="O1851" s="68">
        <v>0</v>
      </c>
      <c r="P1851" s="68">
        <v>0</v>
      </c>
      <c r="Q1851" s="68">
        <v>299077</v>
      </c>
      <c r="R1851" s="68">
        <v>2048</v>
      </c>
      <c r="S1851" s="68">
        <v>0</v>
      </c>
      <c r="T1851" s="68">
        <v>0</v>
      </c>
      <c r="U1851" s="68">
        <v>0</v>
      </c>
      <c r="V1851" s="68">
        <v>0</v>
      </c>
      <c r="W1851" s="68">
        <v>0</v>
      </c>
      <c r="X1851" s="68">
        <v>0</v>
      </c>
      <c r="Y1851" s="68">
        <v>0</v>
      </c>
      <c r="Z1851" s="68">
        <v>0</v>
      </c>
      <c r="AA1851" s="68">
        <v>0</v>
      </c>
      <c r="AB1851" s="68">
        <v>0</v>
      </c>
      <c r="AC1851" s="68">
        <v>0</v>
      </c>
      <c r="AD1851" s="68">
        <v>0</v>
      </c>
      <c r="AE1851" s="68">
        <v>0</v>
      </c>
      <c r="AF1851" s="68">
        <v>0</v>
      </c>
      <c r="AG1851" s="68">
        <v>0</v>
      </c>
      <c r="AH1851" s="68">
        <v>0</v>
      </c>
      <c r="AI1851" s="68">
        <v>0</v>
      </c>
      <c r="AJ1851" s="68">
        <v>0</v>
      </c>
      <c r="AK1851" s="68">
        <v>0</v>
      </c>
      <c r="AL1851" s="68">
        <v>0</v>
      </c>
      <c r="AM1851" s="68">
        <v>0</v>
      </c>
      <c r="AN1851" s="68">
        <v>0</v>
      </c>
      <c r="AO1851" s="68">
        <v>0</v>
      </c>
      <c r="AP1851" s="68" t="s">
        <v>13888</v>
      </c>
      <c r="AQ1851" s="68">
        <v>1</v>
      </c>
      <c r="AR1851" s="68">
        <v>0</v>
      </c>
      <c r="AS1851" s="68">
        <v>0</v>
      </c>
      <c r="AT1851" s="68">
        <v>0</v>
      </c>
      <c r="AU1851" s="68">
        <v>0</v>
      </c>
      <c r="AV1851" s="86">
        <v>5</v>
      </c>
      <c r="AX1851" s="1">
        <v>0</v>
      </c>
      <c r="AY1851" s="1">
        <v>0</v>
      </c>
      <c r="AZ1851" s="68">
        <v>0</v>
      </c>
      <c r="BA1851" s="68">
        <v>0</v>
      </c>
      <c r="EQ1851" s="68">
        <v>11050022</v>
      </c>
      <c r="ER1851" s="175">
        <v>1</v>
      </c>
      <c r="ES1851" s="68">
        <v>650</v>
      </c>
      <c r="ET1851" s="68">
        <v>22</v>
      </c>
      <c r="EU1851" s="68">
        <v>0</v>
      </c>
      <c r="EV1851" s="68">
        <v>150022</v>
      </c>
      <c r="EW1851" s="68" t="s">
        <v>2660</v>
      </c>
      <c r="EX1851" s="68" t="str">
        <f t="shared" si="61"/>
        <v>소형</v>
      </c>
      <c r="GE1851" s="68">
        <v>54083</v>
      </c>
      <c r="GF1851" s="68" t="s">
        <v>5327</v>
      </c>
    </row>
    <row r="1852" spans="6:188" x14ac:dyDescent="0.3">
      <c r="F1852" s="68">
        <v>93092</v>
      </c>
      <c r="G1852" s="68">
        <v>10</v>
      </c>
      <c r="H1852" s="68">
        <v>193083</v>
      </c>
      <c r="I1852" s="68">
        <v>293092</v>
      </c>
      <c r="J1852" s="68" t="s">
        <v>13886</v>
      </c>
      <c r="K1852" s="68" t="s">
        <v>13903</v>
      </c>
      <c r="L1852" s="68">
        <v>0</v>
      </c>
      <c r="M1852" s="68">
        <v>0</v>
      </c>
      <c r="N1852" s="68">
        <v>0</v>
      </c>
      <c r="O1852" s="68">
        <v>0</v>
      </c>
      <c r="P1852" s="68">
        <v>0</v>
      </c>
      <c r="Q1852" s="68">
        <v>299078</v>
      </c>
      <c r="R1852" s="68">
        <v>2048</v>
      </c>
      <c r="S1852" s="68">
        <v>0</v>
      </c>
      <c r="T1852" s="68">
        <v>0</v>
      </c>
      <c r="U1852" s="68">
        <v>0</v>
      </c>
      <c r="V1852" s="68">
        <v>0</v>
      </c>
      <c r="W1852" s="68">
        <v>0</v>
      </c>
      <c r="X1852" s="68">
        <v>0</v>
      </c>
      <c r="Y1852" s="68">
        <v>0</v>
      </c>
      <c r="Z1852" s="68">
        <v>0</v>
      </c>
      <c r="AA1852" s="68">
        <v>0</v>
      </c>
      <c r="AB1852" s="68">
        <v>0</v>
      </c>
      <c r="AC1852" s="68">
        <v>0</v>
      </c>
      <c r="AD1852" s="68">
        <v>0</v>
      </c>
      <c r="AE1852" s="68">
        <v>0</v>
      </c>
      <c r="AF1852" s="68">
        <v>0</v>
      </c>
      <c r="AG1852" s="68">
        <v>0</v>
      </c>
      <c r="AH1852" s="68">
        <v>0</v>
      </c>
      <c r="AI1852" s="68">
        <v>0</v>
      </c>
      <c r="AJ1852" s="68">
        <v>0</v>
      </c>
      <c r="AK1852" s="68">
        <v>0</v>
      </c>
      <c r="AL1852" s="68">
        <v>0</v>
      </c>
      <c r="AM1852" s="68">
        <v>0</v>
      </c>
      <c r="AN1852" s="68">
        <v>0</v>
      </c>
      <c r="AO1852" s="68">
        <v>0</v>
      </c>
      <c r="AP1852" s="68" t="s">
        <v>13888</v>
      </c>
      <c r="AQ1852" s="68">
        <v>1</v>
      </c>
      <c r="AR1852" s="68">
        <v>0</v>
      </c>
      <c r="AS1852" s="68">
        <v>0</v>
      </c>
      <c r="AT1852" s="68">
        <v>0</v>
      </c>
      <c r="AU1852" s="68">
        <v>0</v>
      </c>
      <c r="AV1852" s="86">
        <v>5</v>
      </c>
      <c r="AX1852" s="1">
        <v>0</v>
      </c>
      <c r="AY1852" s="1">
        <v>0</v>
      </c>
      <c r="AZ1852" s="68">
        <v>0</v>
      </c>
      <c r="BA1852" s="68">
        <v>0</v>
      </c>
      <c r="EQ1852" s="68">
        <v>11150022</v>
      </c>
      <c r="ER1852" s="175">
        <v>1</v>
      </c>
      <c r="ES1852" s="68">
        <v>650</v>
      </c>
      <c r="ET1852" s="68">
        <v>22</v>
      </c>
      <c r="EU1852" s="68">
        <v>0</v>
      </c>
      <c r="EV1852" s="68">
        <v>150022</v>
      </c>
      <c r="EW1852" s="68" t="s">
        <v>2660</v>
      </c>
      <c r="EX1852" s="68" t="str">
        <f t="shared" si="61"/>
        <v>소형</v>
      </c>
      <c r="GE1852" s="68">
        <v>55000</v>
      </c>
      <c r="GF1852" s="68" t="s">
        <v>5328</v>
      </c>
    </row>
    <row r="1853" spans="6:188" x14ac:dyDescent="0.3">
      <c r="F1853" s="68">
        <v>93093</v>
      </c>
      <c r="G1853" s="68">
        <v>10</v>
      </c>
      <c r="H1853" s="68">
        <v>193083</v>
      </c>
      <c r="I1853" s="68">
        <v>293093</v>
      </c>
      <c r="J1853" s="68" t="s">
        <v>13886</v>
      </c>
      <c r="K1853" s="68" t="s">
        <v>13904</v>
      </c>
      <c r="L1853" s="68">
        <v>0</v>
      </c>
      <c r="M1853" s="68">
        <v>0</v>
      </c>
      <c r="N1853" s="68">
        <v>0</v>
      </c>
      <c r="O1853" s="68">
        <v>0</v>
      </c>
      <c r="P1853" s="68">
        <v>0</v>
      </c>
      <c r="Q1853" s="68">
        <v>299079</v>
      </c>
      <c r="R1853" s="68">
        <v>2048</v>
      </c>
      <c r="S1853" s="68">
        <v>0</v>
      </c>
      <c r="T1853" s="68">
        <v>0</v>
      </c>
      <c r="U1853" s="68">
        <v>0</v>
      </c>
      <c r="V1853" s="68">
        <v>0</v>
      </c>
      <c r="W1853" s="68">
        <v>0</v>
      </c>
      <c r="X1853" s="68">
        <v>0</v>
      </c>
      <c r="Y1853" s="68">
        <v>0</v>
      </c>
      <c r="Z1853" s="68">
        <v>0</v>
      </c>
      <c r="AA1853" s="68">
        <v>0</v>
      </c>
      <c r="AB1853" s="68">
        <v>0</v>
      </c>
      <c r="AC1853" s="68">
        <v>0</v>
      </c>
      <c r="AD1853" s="68">
        <v>0</v>
      </c>
      <c r="AE1853" s="68">
        <v>0</v>
      </c>
      <c r="AF1853" s="68">
        <v>0</v>
      </c>
      <c r="AG1853" s="68">
        <v>0</v>
      </c>
      <c r="AH1853" s="68">
        <v>0</v>
      </c>
      <c r="AI1853" s="68">
        <v>0</v>
      </c>
      <c r="AJ1853" s="68">
        <v>0</v>
      </c>
      <c r="AK1853" s="68">
        <v>0</v>
      </c>
      <c r="AL1853" s="68">
        <v>0</v>
      </c>
      <c r="AM1853" s="68">
        <v>0</v>
      </c>
      <c r="AN1853" s="68">
        <v>0</v>
      </c>
      <c r="AO1853" s="68">
        <v>0</v>
      </c>
      <c r="AP1853" s="68" t="s">
        <v>13888</v>
      </c>
      <c r="AQ1853" s="68">
        <v>1</v>
      </c>
      <c r="AR1853" s="68">
        <v>0</v>
      </c>
      <c r="AS1853" s="68">
        <v>0</v>
      </c>
      <c r="AT1853" s="68">
        <v>0</v>
      </c>
      <c r="AU1853" s="68">
        <v>0</v>
      </c>
      <c r="AV1853" s="86">
        <v>5</v>
      </c>
      <c r="AX1853" s="1">
        <v>0</v>
      </c>
      <c r="AY1853" s="1">
        <v>0</v>
      </c>
      <c r="AZ1853" s="68">
        <v>0</v>
      </c>
      <c r="BA1853" s="68">
        <v>0</v>
      </c>
      <c r="EQ1853" s="68">
        <v>11250022</v>
      </c>
      <c r="ER1853" s="175">
        <v>1</v>
      </c>
      <c r="ES1853" s="68">
        <v>650</v>
      </c>
      <c r="ET1853" s="68">
        <v>22</v>
      </c>
      <c r="EU1853" s="68">
        <v>0</v>
      </c>
      <c r="EV1853" s="68">
        <v>150022</v>
      </c>
      <c r="EW1853" s="68" t="s">
        <v>2660</v>
      </c>
      <c r="EX1853" s="68" t="str">
        <f t="shared" si="61"/>
        <v>소형</v>
      </c>
      <c r="GE1853" s="68">
        <v>55001</v>
      </c>
      <c r="GF1853" s="68" t="s">
        <v>5329</v>
      </c>
    </row>
    <row r="1854" spans="6:188" x14ac:dyDescent="0.3">
      <c r="F1854" s="68">
        <v>93094</v>
      </c>
      <c r="G1854" s="68">
        <v>10</v>
      </c>
      <c r="H1854" s="68">
        <v>193083</v>
      </c>
      <c r="I1854" s="68">
        <v>293094</v>
      </c>
      <c r="J1854" s="68" t="s">
        <v>13886</v>
      </c>
      <c r="K1854" s="68" t="s">
        <v>13905</v>
      </c>
      <c r="L1854" s="68">
        <v>0</v>
      </c>
      <c r="M1854" s="68">
        <v>0</v>
      </c>
      <c r="N1854" s="68">
        <v>0</v>
      </c>
      <c r="O1854" s="68">
        <v>0</v>
      </c>
      <c r="P1854" s="68">
        <v>0</v>
      </c>
      <c r="Q1854" s="68">
        <v>299080</v>
      </c>
      <c r="R1854" s="68">
        <v>2048</v>
      </c>
      <c r="S1854" s="68">
        <v>0</v>
      </c>
      <c r="T1854" s="68">
        <v>0</v>
      </c>
      <c r="U1854" s="68">
        <v>0</v>
      </c>
      <c r="V1854" s="68">
        <v>0</v>
      </c>
      <c r="W1854" s="68">
        <v>0</v>
      </c>
      <c r="X1854" s="68">
        <v>0</v>
      </c>
      <c r="Y1854" s="68">
        <v>0</v>
      </c>
      <c r="Z1854" s="68">
        <v>0</v>
      </c>
      <c r="AA1854" s="68">
        <v>0</v>
      </c>
      <c r="AB1854" s="68">
        <v>0</v>
      </c>
      <c r="AC1854" s="68">
        <v>0</v>
      </c>
      <c r="AD1854" s="68">
        <v>0</v>
      </c>
      <c r="AE1854" s="68">
        <v>0</v>
      </c>
      <c r="AF1854" s="68">
        <v>0</v>
      </c>
      <c r="AG1854" s="68">
        <v>0</v>
      </c>
      <c r="AH1854" s="68">
        <v>0</v>
      </c>
      <c r="AI1854" s="68">
        <v>0</v>
      </c>
      <c r="AJ1854" s="68">
        <v>0</v>
      </c>
      <c r="AK1854" s="68">
        <v>0</v>
      </c>
      <c r="AL1854" s="68">
        <v>0</v>
      </c>
      <c r="AM1854" s="68">
        <v>0</v>
      </c>
      <c r="AN1854" s="68">
        <v>0</v>
      </c>
      <c r="AO1854" s="68">
        <v>0</v>
      </c>
      <c r="AP1854" s="68" t="s">
        <v>13888</v>
      </c>
      <c r="AQ1854" s="68">
        <v>1</v>
      </c>
      <c r="AR1854" s="68">
        <v>0</v>
      </c>
      <c r="AS1854" s="68">
        <v>0</v>
      </c>
      <c r="AT1854" s="68">
        <v>0</v>
      </c>
      <c r="AU1854" s="68">
        <v>0</v>
      </c>
      <c r="AV1854" s="86">
        <v>5</v>
      </c>
      <c r="AX1854" s="1">
        <v>0</v>
      </c>
      <c r="AY1854" s="1">
        <v>0</v>
      </c>
      <c r="AZ1854" s="68">
        <v>0</v>
      </c>
      <c r="BA1854" s="68">
        <v>0</v>
      </c>
      <c r="EQ1854" s="68">
        <v>20150022</v>
      </c>
      <c r="ER1854" s="175">
        <v>1</v>
      </c>
      <c r="ES1854" s="68">
        <v>650</v>
      </c>
      <c r="ET1854" s="68">
        <v>22</v>
      </c>
      <c r="EU1854" s="68">
        <v>0</v>
      </c>
      <c r="EV1854" s="68">
        <v>150022</v>
      </c>
      <c r="EW1854" s="68" t="s">
        <v>2660</v>
      </c>
      <c r="EX1854" s="68" t="str">
        <f t="shared" si="61"/>
        <v>소형</v>
      </c>
      <c r="GE1854" s="68">
        <v>55002</v>
      </c>
      <c r="GF1854" s="68" t="s">
        <v>5330</v>
      </c>
    </row>
    <row r="1855" spans="6:188" x14ac:dyDescent="0.3">
      <c r="F1855" s="68">
        <v>93095</v>
      </c>
      <c r="G1855" s="68">
        <v>10</v>
      </c>
      <c r="H1855" s="68">
        <v>193083</v>
      </c>
      <c r="I1855" s="68">
        <v>293095</v>
      </c>
      <c r="J1855" s="68" t="s">
        <v>13886</v>
      </c>
      <c r="K1855" s="68" t="s">
        <v>13906</v>
      </c>
      <c r="L1855" s="68">
        <v>0</v>
      </c>
      <c r="M1855" s="68">
        <v>0</v>
      </c>
      <c r="N1855" s="68">
        <v>0</v>
      </c>
      <c r="O1855" s="68">
        <v>0</v>
      </c>
      <c r="P1855" s="68">
        <v>0</v>
      </c>
      <c r="Q1855" s="68">
        <v>299081</v>
      </c>
      <c r="R1855" s="68">
        <v>2048</v>
      </c>
      <c r="S1855" s="68">
        <v>0</v>
      </c>
      <c r="T1855" s="68">
        <v>0</v>
      </c>
      <c r="U1855" s="68">
        <v>0</v>
      </c>
      <c r="V1855" s="68">
        <v>0</v>
      </c>
      <c r="W1855" s="68">
        <v>0</v>
      </c>
      <c r="X1855" s="68">
        <v>0</v>
      </c>
      <c r="Y1855" s="68">
        <v>0</v>
      </c>
      <c r="Z1855" s="68">
        <v>0</v>
      </c>
      <c r="AA1855" s="68">
        <v>0</v>
      </c>
      <c r="AB1855" s="68">
        <v>0</v>
      </c>
      <c r="AC1855" s="68">
        <v>0</v>
      </c>
      <c r="AD1855" s="68">
        <v>0</v>
      </c>
      <c r="AE1855" s="68">
        <v>0</v>
      </c>
      <c r="AF1855" s="68">
        <v>0</v>
      </c>
      <c r="AG1855" s="68">
        <v>0</v>
      </c>
      <c r="AH1855" s="68">
        <v>0</v>
      </c>
      <c r="AI1855" s="68">
        <v>0</v>
      </c>
      <c r="AJ1855" s="68">
        <v>0</v>
      </c>
      <c r="AK1855" s="68">
        <v>0</v>
      </c>
      <c r="AL1855" s="68">
        <v>0</v>
      </c>
      <c r="AM1855" s="68">
        <v>0</v>
      </c>
      <c r="AN1855" s="68">
        <v>0</v>
      </c>
      <c r="AO1855" s="68">
        <v>0</v>
      </c>
      <c r="AP1855" s="68" t="s">
        <v>13888</v>
      </c>
      <c r="AQ1855" s="68">
        <v>1</v>
      </c>
      <c r="AR1855" s="68">
        <v>0</v>
      </c>
      <c r="AS1855" s="68">
        <v>0</v>
      </c>
      <c r="AT1855" s="68">
        <v>0</v>
      </c>
      <c r="AU1855" s="68">
        <v>0</v>
      </c>
      <c r="AV1855" s="86">
        <v>5</v>
      </c>
      <c r="AX1855" s="1">
        <v>0</v>
      </c>
      <c r="AY1855" s="1">
        <v>0</v>
      </c>
      <c r="AZ1855" s="68">
        <v>0</v>
      </c>
      <c r="BA1855" s="68">
        <v>0</v>
      </c>
      <c r="EQ1855" s="68">
        <v>20250022</v>
      </c>
      <c r="ER1855" s="175">
        <v>1</v>
      </c>
      <c r="ES1855" s="68">
        <v>650</v>
      </c>
      <c r="ET1855" s="68">
        <v>22</v>
      </c>
      <c r="EU1855" s="68">
        <v>0</v>
      </c>
      <c r="EV1855" s="68">
        <v>150022</v>
      </c>
      <c r="EW1855" s="68" t="s">
        <v>2660</v>
      </c>
      <c r="EX1855" s="68" t="str">
        <f t="shared" si="61"/>
        <v>소형</v>
      </c>
      <c r="GE1855" s="68">
        <v>55003</v>
      </c>
      <c r="GF1855" s="68" t="s">
        <v>5331</v>
      </c>
    </row>
    <row r="1856" spans="6:188" x14ac:dyDescent="0.3">
      <c r="F1856" s="68">
        <v>93096</v>
      </c>
      <c r="G1856" s="68">
        <v>10</v>
      </c>
      <c r="H1856" s="68">
        <v>193083</v>
      </c>
      <c r="I1856" s="68">
        <v>293096</v>
      </c>
      <c r="J1856" s="68" t="s">
        <v>13886</v>
      </c>
      <c r="K1856" s="68" t="s">
        <v>13907</v>
      </c>
      <c r="L1856" s="68">
        <v>0</v>
      </c>
      <c r="M1856" s="68">
        <v>0</v>
      </c>
      <c r="N1856" s="68">
        <v>0</v>
      </c>
      <c r="O1856" s="68">
        <v>0</v>
      </c>
      <c r="P1856" s="68">
        <v>0</v>
      </c>
      <c r="Q1856" s="68">
        <v>299082</v>
      </c>
      <c r="R1856" s="68">
        <v>2048</v>
      </c>
      <c r="S1856" s="68">
        <v>0</v>
      </c>
      <c r="T1856" s="68">
        <v>0</v>
      </c>
      <c r="U1856" s="68">
        <v>0</v>
      </c>
      <c r="V1856" s="68">
        <v>0</v>
      </c>
      <c r="W1856" s="68">
        <v>0</v>
      </c>
      <c r="X1856" s="68">
        <v>0</v>
      </c>
      <c r="Y1856" s="68">
        <v>0</v>
      </c>
      <c r="Z1856" s="68">
        <v>0</v>
      </c>
      <c r="AA1856" s="68">
        <v>0</v>
      </c>
      <c r="AB1856" s="68">
        <v>0</v>
      </c>
      <c r="AC1856" s="68">
        <v>0</v>
      </c>
      <c r="AD1856" s="68">
        <v>0</v>
      </c>
      <c r="AE1856" s="68">
        <v>0</v>
      </c>
      <c r="AF1856" s="68">
        <v>0</v>
      </c>
      <c r="AG1856" s="68">
        <v>0</v>
      </c>
      <c r="AH1856" s="68">
        <v>0</v>
      </c>
      <c r="AI1856" s="68">
        <v>0</v>
      </c>
      <c r="AJ1856" s="68">
        <v>0</v>
      </c>
      <c r="AK1856" s="68">
        <v>0</v>
      </c>
      <c r="AL1856" s="68">
        <v>0</v>
      </c>
      <c r="AM1856" s="68">
        <v>0</v>
      </c>
      <c r="AN1856" s="68">
        <v>0</v>
      </c>
      <c r="AO1856" s="68">
        <v>0</v>
      </c>
      <c r="AP1856" s="68" t="s">
        <v>13888</v>
      </c>
      <c r="AQ1856" s="68">
        <v>1</v>
      </c>
      <c r="AR1856" s="68">
        <v>0</v>
      </c>
      <c r="AS1856" s="68">
        <v>0</v>
      </c>
      <c r="AT1856" s="68">
        <v>0</v>
      </c>
      <c r="AU1856" s="68">
        <v>0</v>
      </c>
      <c r="AV1856" s="86">
        <v>5</v>
      </c>
      <c r="AX1856" s="1">
        <v>0</v>
      </c>
      <c r="AY1856" s="1">
        <v>0</v>
      </c>
      <c r="AZ1856" s="68">
        <v>0</v>
      </c>
      <c r="BA1856" s="68">
        <v>0</v>
      </c>
      <c r="EQ1856" s="68">
        <v>20350022</v>
      </c>
      <c r="ER1856" s="175">
        <v>1</v>
      </c>
      <c r="ES1856" s="68">
        <v>650</v>
      </c>
      <c r="ET1856" s="68">
        <v>22</v>
      </c>
      <c r="EU1856" s="68">
        <v>0</v>
      </c>
      <c r="EV1856" s="68">
        <v>150022</v>
      </c>
      <c r="EW1856" s="68" t="s">
        <v>2660</v>
      </c>
      <c r="EX1856" s="68" t="str">
        <f t="shared" si="61"/>
        <v>소형</v>
      </c>
      <c r="GE1856" s="68">
        <v>55004</v>
      </c>
      <c r="GF1856" s="68" t="s">
        <v>5332</v>
      </c>
    </row>
    <row r="1857" spans="6:188" x14ac:dyDescent="0.3">
      <c r="F1857" s="68">
        <v>93097</v>
      </c>
      <c r="G1857" s="68">
        <v>10</v>
      </c>
      <c r="H1857" s="68">
        <v>193083</v>
      </c>
      <c r="I1857" s="68">
        <v>293097</v>
      </c>
      <c r="J1857" s="68" t="s">
        <v>13886</v>
      </c>
      <c r="K1857" s="68" t="s">
        <v>13908</v>
      </c>
      <c r="L1857" s="68">
        <v>0</v>
      </c>
      <c r="M1857" s="68">
        <v>0</v>
      </c>
      <c r="N1857" s="68">
        <v>0</v>
      </c>
      <c r="O1857" s="68">
        <v>0</v>
      </c>
      <c r="P1857" s="68">
        <v>0</v>
      </c>
      <c r="Q1857" s="68">
        <v>299083</v>
      </c>
      <c r="R1857" s="68">
        <v>2048</v>
      </c>
      <c r="S1857" s="68">
        <v>0</v>
      </c>
      <c r="T1857" s="68">
        <v>0</v>
      </c>
      <c r="U1857" s="68">
        <v>0</v>
      </c>
      <c r="V1857" s="68">
        <v>0</v>
      </c>
      <c r="W1857" s="68">
        <v>0</v>
      </c>
      <c r="X1857" s="68">
        <v>0</v>
      </c>
      <c r="Y1857" s="68">
        <v>0</v>
      </c>
      <c r="Z1857" s="68">
        <v>0</v>
      </c>
      <c r="AA1857" s="68">
        <v>0</v>
      </c>
      <c r="AB1857" s="68">
        <v>0</v>
      </c>
      <c r="AC1857" s="68">
        <v>0</v>
      </c>
      <c r="AD1857" s="68">
        <v>0</v>
      </c>
      <c r="AE1857" s="68">
        <v>0</v>
      </c>
      <c r="AF1857" s="68">
        <v>0</v>
      </c>
      <c r="AG1857" s="68">
        <v>0</v>
      </c>
      <c r="AH1857" s="68">
        <v>0</v>
      </c>
      <c r="AI1857" s="68">
        <v>0</v>
      </c>
      <c r="AJ1857" s="68">
        <v>0</v>
      </c>
      <c r="AK1857" s="68">
        <v>0</v>
      </c>
      <c r="AL1857" s="68">
        <v>0</v>
      </c>
      <c r="AM1857" s="68">
        <v>0</v>
      </c>
      <c r="AN1857" s="68">
        <v>0</v>
      </c>
      <c r="AO1857" s="68">
        <v>0</v>
      </c>
      <c r="AP1857" s="68" t="s">
        <v>13888</v>
      </c>
      <c r="AQ1857" s="68">
        <v>1</v>
      </c>
      <c r="AR1857" s="68">
        <v>0</v>
      </c>
      <c r="AS1857" s="68">
        <v>0</v>
      </c>
      <c r="AT1857" s="68">
        <v>0</v>
      </c>
      <c r="AU1857" s="68">
        <v>0</v>
      </c>
      <c r="AV1857" s="86">
        <v>5</v>
      </c>
      <c r="AX1857" s="1">
        <v>0</v>
      </c>
      <c r="AY1857" s="1">
        <v>0</v>
      </c>
      <c r="AZ1857" s="68">
        <v>0</v>
      </c>
      <c r="BA1857" s="68">
        <v>0</v>
      </c>
      <c r="EQ1857" s="68">
        <v>20450022</v>
      </c>
      <c r="ER1857" s="175">
        <v>1</v>
      </c>
      <c r="ES1857" s="68">
        <v>650</v>
      </c>
      <c r="ET1857" s="68">
        <v>22</v>
      </c>
      <c r="EU1857" s="68">
        <v>0</v>
      </c>
      <c r="EV1857" s="68">
        <v>150022</v>
      </c>
      <c r="EW1857" s="68" t="s">
        <v>2660</v>
      </c>
      <c r="EX1857" s="68" t="str">
        <f t="shared" si="61"/>
        <v>소형</v>
      </c>
      <c r="GE1857" s="68">
        <v>55005</v>
      </c>
      <c r="GF1857" s="68" t="s">
        <v>5333</v>
      </c>
    </row>
    <row r="1858" spans="6:188" x14ac:dyDescent="0.3">
      <c r="F1858" s="68">
        <v>93098</v>
      </c>
      <c r="G1858" s="68">
        <v>10</v>
      </c>
      <c r="H1858" s="68">
        <v>193083</v>
      </c>
      <c r="I1858" s="68">
        <v>293098</v>
      </c>
      <c r="J1858" s="68" t="s">
        <v>13886</v>
      </c>
      <c r="K1858" s="68" t="s">
        <v>13909</v>
      </c>
      <c r="L1858" s="68">
        <v>0</v>
      </c>
      <c r="M1858" s="68">
        <v>0</v>
      </c>
      <c r="N1858" s="68">
        <v>0</v>
      </c>
      <c r="O1858" s="68">
        <v>0</v>
      </c>
      <c r="P1858" s="68">
        <v>0</v>
      </c>
      <c r="Q1858" s="68">
        <v>299084</v>
      </c>
      <c r="R1858" s="68">
        <v>2048</v>
      </c>
      <c r="S1858" s="68">
        <v>0</v>
      </c>
      <c r="T1858" s="68">
        <v>0</v>
      </c>
      <c r="U1858" s="68">
        <v>0</v>
      </c>
      <c r="V1858" s="68">
        <v>0</v>
      </c>
      <c r="W1858" s="68">
        <v>0</v>
      </c>
      <c r="X1858" s="68">
        <v>0</v>
      </c>
      <c r="Y1858" s="68">
        <v>0</v>
      </c>
      <c r="Z1858" s="68">
        <v>0</v>
      </c>
      <c r="AA1858" s="68">
        <v>0</v>
      </c>
      <c r="AB1858" s="68">
        <v>0</v>
      </c>
      <c r="AC1858" s="68">
        <v>0</v>
      </c>
      <c r="AD1858" s="68">
        <v>0</v>
      </c>
      <c r="AE1858" s="68">
        <v>0</v>
      </c>
      <c r="AF1858" s="68">
        <v>0</v>
      </c>
      <c r="AG1858" s="68">
        <v>0</v>
      </c>
      <c r="AH1858" s="68">
        <v>0</v>
      </c>
      <c r="AI1858" s="68">
        <v>0</v>
      </c>
      <c r="AJ1858" s="68">
        <v>0</v>
      </c>
      <c r="AK1858" s="68">
        <v>0</v>
      </c>
      <c r="AL1858" s="68">
        <v>0</v>
      </c>
      <c r="AM1858" s="68">
        <v>0</v>
      </c>
      <c r="AN1858" s="68">
        <v>0</v>
      </c>
      <c r="AO1858" s="68">
        <v>0</v>
      </c>
      <c r="AP1858" s="68" t="s">
        <v>13888</v>
      </c>
      <c r="AQ1858" s="68">
        <v>1</v>
      </c>
      <c r="AR1858" s="68">
        <v>0</v>
      </c>
      <c r="AS1858" s="68">
        <v>0</v>
      </c>
      <c r="AT1858" s="68">
        <v>0</v>
      </c>
      <c r="AU1858" s="68">
        <v>0</v>
      </c>
      <c r="AV1858" s="86">
        <v>5</v>
      </c>
      <c r="AX1858" s="1">
        <v>0</v>
      </c>
      <c r="AY1858" s="1">
        <v>0</v>
      </c>
      <c r="AZ1858" s="68">
        <v>0</v>
      </c>
      <c r="BA1858" s="68">
        <v>0</v>
      </c>
      <c r="EQ1858" s="68">
        <v>20550022</v>
      </c>
      <c r="ER1858" s="175">
        <v>1</v>
      </c>
      <c r="ES1858" s="68">
        <v>650</v>
      </c>
      <c r="ET1858" s="68">
        <v>22</v>
      </c>
      <c r="EU1858" s="68">
        <v>0</v>
      </c>
      <c r="EV1858" s="68">
        <v>150022</v>
      </c>
      <c r="EW1858" s="68" t="s">
        <v>2660</v>
      </c>
      <c r="EX1858" s="68" t="str">
        <f t="shared" si="61"/>
        <v>소형</v>
      </c>
      <c r="GE1858" s="68">
        <v>55006</v>
      </c>
      <c r="GF1858" s="68" t="s">
        <v>5334</v>
      </c>
    </row>
    <row r="1859" spans="6:188" x14ac:dyDescent="0.3">
      <c r="F1859" s="68">
        <v>93099</v>
      </c>
      <c r="G1859" s="68">
        <v>10</v>
      </c>
      <c r="H1859" s="68">
        <v>193099</v>
      </c>
      <c r="I1859" s="68">
        <v>293099</v>
      </c>
      <c r="J1859" s="68" t="s">
        <v>13910</v>
      </c>
      <c r="K1859" s="68" t="s">
        <v>13911</v>
      </c>
      <c r="L1859" s="68">
        <v>0</v>
      </c>
      <c r="M1859" s="68">
        <v>0</v>
      </c>
      <c r="N1859" s="68">
        <v>0</v>
      </c>
      <c r="O1859" s="68">
        <v>18</v>
      </c>
      <c r="P1859" s="68">
        <v>0</v>
      </c>
      <c r="Q1859" s="68">
        <v>0</v>
      </c>
      <c r="R1859" s="68">
        <v>64</v>
      </c>
      <c r="S1859" s="68">
        <v>0</v>
      </c>
      <c r="T1859" s="68">
        <v>0</v>
      </c>
      <c r="U1859" s="68">
        <v>0</v>
      </c>
      <c r="V1859" s="68">
        <v>0</v>
      </c>
      <c r="W1859" s="68">
        <v>0</v>
      </c>
      <c r="X1859" s="68">
        <v>0</v>
      </c>
      <c r="Y1859" s="68">
        <v>0</v>
      </c>
      <c r="Z1859" s="68">
        <v>0</v>
      </c>
      <c r="AA1859" s="68">
        <v>0</v>
      </c>
      <c r="AB1859" s="68">
        <v>0</v>
      </c>
      <c r="AC1859" s="68">
        <v>0</v>
      </c>
      <c r="AD1859" s="68">
        <v>0</v>
      </c>
      <c r="AE1859" s="68">
        <v>0</v>
      </c>
      <c r="AF1859" s="68">
        <v>0</v>
      </c>
      <c r="AG1859" s="68">
        <v>0</v>
      </c>
      <c r="AH1859" s="68">
        <v>0</v>
      </c>
      <c r="AI1859" s="68">
        <v>0</v>
      </c>
      <c r="AJ1859" s="68">
        <v>0</v>
      </c>
      <c r="AK1859" s="68">
        <v>0</v>
      </c>
      <c r="AL1859" s="68">
        <v>0</v>
      </c>
      <c r="AM1859" s="68">
        <v>0</v>
      </c>
      <c r="AN1859" s="68">
        <v>0</v>
      </c>
      <c r="AO1859" s="68">
        <v>0</v>
      </c>
      <c r="AP1859" s="68" t="s">
        <v>13912</v>
      </c>
      <c r="AQ1859" s="68">
        <v>1</v>
      </c>
      <c r="AR1859" s="68">
        <v>400041</v>
      </c>
      <c r="AS1859" s="68">
        <v>0</v>
      </c>
      <c r="AT1859" s="68">
        <v>0</v>
      </c>
      <c r="AU1859" s="68">
        <v>0</v>
      </c>
      <c r="AV1859" s="86">
        <v>5</v>
      </c>
      <c r="AX1859" s="1">
        <v>0</v>
      </c>
      <c r="AY1859" s="1">
        <v>188</v>
      </c>
      <c r="AZ1859" s="68">
        <v>0</v>
      </c>
      <c r="BA1859" s="68">
        <v>3</v>
      </c>
      <c r="EQ1859" s="68">
        <v>20650022</v>
      </c>
      <c r="ER1859" s="175">
        <v>1</v>
      </c>
      <c r="ES1859" s="68">
        <v>650</v>
      </c>
      <c r="ET1859" s="68">
        <v>22</v>
      </c>
      <c r="EU1859" s="68">
        <v>0</v>
      </c>
      <c r="EV1859" s="68">
        <v>150022</v>
      </c>
      <c r="EW1859" s="68" t="s">
        <v>2660</v>
      </c>
      <c r="EX1859" s="68" t="str">
        <f t="shared" ref="EX1859:EX1922" si="62">IF(ER1859=1,"소형",IF(ER1859=2,"중형","대형"))</f>
        <v>소형</v>
      </c>
      <c r="GE1859" s="68">
        <v>55007</v>
      </c>
      <c r="GF1859" s="68" t="s">
        <v>5335</v>
      </c>
    </row>
    <row r="1860" spans="6:188" x14ac:dyDescent="0.3">
      <c r="F1860" s="68">
        <v>93100</v>
      </c>
      <c r="G1860" s="68">
        <v>10</v>
      </c>
      <c r="H1860" s="68">
        <v>193100</v>
      </c>
      <c r="I1860" s="68">
        <v>293100</v>
      </c>
      <c r="J1860" s="68" t="s">
        <v>13913</v>
      </c>
      <c r="K1860" s="68" t="s">
        <v>13914</v>
      </c>
      <c r="L1860" s="68">
        <v>0</v>
      </c>
      <c r="M1860" s="68">
        <v>0</v>
      </c>
      <c r="N1860" s="68">
        <v>0</v>
      </c>
      <c r="O1860" s="68">
        <v>0</v>
      </c>
      <c r="P1860" s="68">
        <v>0</v>
      </c>
      <c r="Q1860" s="68">
        <v>0</v>
      </c>
      <c r="R1860" s="68">
        <v>128</v>
      </c>
      <c r="S1860" s="68">
        <v>0</v>
      </c>
      <c r="T1860" s="68">
        <v>0</v>
      </c>
      <c r="U1860" s="68">
        <v>0</v>
      </c>
      <c r="V1860" s="68">
        <v>0</v>
      </c>
      <c r="W1860" s="68">
        <v>0</v>
      </c>
      <c r="X1860" s="68">
        <v>0</v>
      </c>
      <c r="Y1860" s="68">
        <v>0</v>
      </c>
      <c r="Z1860" s="68">
        <v>0</v>
      </c>
      <c r="AA1860" s="68">
        <v>0</v>
      </c>
      <c r="AB1860" s="68">
        <v>0</v>
      </c>
      <c r="AC1860" s="68">
        <v>0</v>
      </c>
      <c r="AD1860" s="68">
        <v>0</v>
      </c>
      <c r="AE1860" s="68">
        <v>0</v>
      </c>
      <c r="AF1860" s="68">
        <v>0</v>
      </c>
      <c r="AG1860" s="68">
        <v>0</v>
      </c>
      <c r="AH1860" s="68">
        <v>0</v>
      </c>
      <c r="AI1860" s="68">
        <v>0</v>
      </c>
      <c r="AJ1860" s="68">
        <v>0</v>
      </c>
      <c r="AK1860" s="68">
        <v>0</v>
      </c>
      <c r="AL1860" s="68">
        <v>0</v>
      </c>
      <c r="AM1860" s="68">
        <v>0</v>
      </c>
      <c r="AN1860" s="68">
        <v>0</v>
      </c>
      <c r="AO1860" s="68">
        <v>0</v>
      </c>
      <c r="AP1860" s="68" t="s">
        <v>13915</v>
      </c>
      <c r="AQ1860" s="68">
        <v>1</v>
      </c>
      <c r="AR1860" s="68">
        <v>400042</v>
      </c>
      <c r="AS1860" s="68">
        <v>0</v>
      </c>
      <c r="AT1860" s="68">
        <v>0</v>
      </c>
      <c r="AU1860" s="68">
        <v>0</v>
      </c>
      <c r="AV1860" s="86">
        <v>5</v>
      </c>
      <c r="AX1860" s="1">
        <v>0</v>
      </c>
      <c r="AY1860" s="1">
        <v>189</v>
      </c>
      <c r="AZ1860" s="68">
        <v>0</v>
      </c>
      <c r="BA1860" s="68">
        <v>3</v>
      </c>
      <c r="EQ1860" s="68">
        <v>20750022</v>
      </c>
      <c r="ER1860" s="175">
        <v>1</v>
      </c>
      <c r="ES1860" s="68">
        <v>650</v>
      </c>
      <c r="ET1860" s="68">
        <v>22</v>
      </c>
      <c r="EU1860" s="68">
        <v>0</v>
      </c>
      <c r="EV1860" s="68">
        <v>150022</v>
      </c>
      <c r="EW1860" s="68" t="s">
        <v>2660</v>
      </c>
      <c r="EX1860" s="68" t="str">
        <f t="shared" si="62"/>
        <v>소형</v>
      </c>
      <c r="GE1860" s="68">
        <v>56000</v>
      </c>
      <c r="GF1860" s="68" t="s">
        <v>5336</v>
      </c>
    </row>
    <row r="1861" spans="6:188" x14ac:dyDescent="0.3">
      <c r="F1861" s="68">
        <v>93101</v>
      </c>
      <c r="G1861" s="68">
        <v>10</v>
      </c>
      <c r="H1861" s="68">
        <v>193101</v>
      </c>
      <c r="I1861" s="68">
        <v>293101</v>
      </c>
      <c r="J1861" s="68" t="s">
        <v>13916</v>
      </c>
      <c r="K1861" s="68" t="s">
        <v>13917</v>
      </c>
      <c r="L1861" s="68">
        <v>0</v>
      </c>
      <c r="M1861" s="68">
        <v>0</v>
      </c>
      <c r="N1861" s="68">
        <v>0</v>
      </c>
      <c r="O1861" s="68">
        <v>0</v>
      </c>
      <c r="P1861" s="68">
        <v>0</v>
      </c>
      <c r="Q1861" s="68">
        <v>0</v>
      </c>
      <c r="R1861" s="68">
        <v>512</v>
      </c>
      <c r="S1861" s="68">
        <v>0</v>
      </c>
      <c r="T1861" s="68">
        <v>0</v>
      </c>
      <c r="U1861" s="68">
        <v>0</v>
      </c>
      <c r="V1861" s="68">
        <v>0</v>
      </c>
      <c r="W1861" s="68">
        <v>0</v>
      </c>
      <c r="X1861" s="68">
        <v>0</v>
      </c>
      <c r="Y1861" s="68">
        <v>0</v>
      </c>
      <c r="Z1861" s="68">
        <v>0</v>
      </c>
      <c r="AA1861" s="68">
        <v>0</v>
      </c>
      <c r="AB1861" s="68">
        <v>0</v>
      </c>
      <c r="AC1861" s="68">
        <v>0</v>
      </c>
      <c r="AD1861" s="68">
        <v>0</v>
      </c>
      <c r="AE1861" s="68">
        <v>0</v>
      </c>
      <c r="AF1861" s="68">
        <v>0</v>
      </c>
      <c r="AG1861" s="68">
        <v>0</v>
      </c>
      <c r="AH1861" s="68">
        <v>0</v>
      </c>
      <c r="AI1861" s="68">
        <v>0</v>
      </c>
      <c r="AJ1861" s="68">
        <v>0</v>
      </c>
      <c r="AK1861" s="68">
        <v>0</v>
      </c>
      <c r="AL1861" s="68">
        <v>0</v>
      </c>
      <c r="AM1861" s="68">
        <v>0</v>
      </c>
      <c r="AN1861" s="68">
        <v>0</v>
      </c>
      <c r="AO1861" s="68">
        <v>0</v>
      </c>
      <c r="AP1861" s="68" t="s">
        <v>13918</v>
      </c>
      <c r="AQ1861" s="68">
        <v>1</v>
      </c>
      <c r="AR1861" s="68" t="s">
        <v>13919</v>
      </c>
      <c r="AS1861" s="68">
        <v>0</v>
      </c>
      <c r="AT1861" s="68">
        <v>0</v>
      </c>
      <c r="AU1861" s="68">
        <v>0</v>
      </c>
      <c r="AV1861" s="86">
        <v>5</v>
      </c>
      <c r="AW1861" s="86" t="s">
        <v>13920</v>
      </c>
      <c r="AX1861" s="1">
        <v>0</v>
      </c>
      <c r="AY1861" s="1">
        <v>52</v>
      </c>
      <c r="AZ1861" s="68">
        <v>0</v>
      </c>
      <c r="BA1861" s="68">
        <v>4</v>
      </c>
      <c r="EQ1861" s="68">
        <v>20850022</v>
      </c>
      <c r="ER1861" s="175">
        <v>1</v>
      </c>
      <c r="ES1861" s="68">
        <v>650</v>
      </c>
      <c r="ET1861" s="68">
        <v>22</v>
      </c>
      <c r="EU1861" s="68">
        <v>0</v>
      </c>
      <c r="EV1861" s="68">
        <v>150022</v>
      </c>
      <c r="EW1861" s="68" t="s">
        <v>2660</v>
      </c>
      <c r="EX1861" s="68" t="str">
        <f t="shared" si="62"/>
        <v>소형</v>
      </c>
      <c r="GE1861" s="68">
        <v>56001</v>
      </c>
      <c r="GF1861" s="68" t="s">
        <v>5337</v>
      </c>
    </row>
    <row r="1862" spans="6:188" x14ac:dyDescent="0.3">
      <c r="F1862" s="68">
        <v>93102</v>
      </c>
      <c r="G1862" s="68">
        <v>10</v>
      </c>
      <c r="H1862" s="68">
        <v>193102</v>
      </c>
      <c r="I1862" s="68">
        <v>293102</v>
      </c>
      <c r="J1862" s="68" t="s">
        <v>13921</v>
      </c>
      <c r="K1862" s="68" t="s">
        <v>13922</v>
      </c>
      <c r="L1862" s="68">
        <v>0</v>
      </c>
      <c r="M1862" s="68">
        <v>0</v>
      </c>
      <c r="N1862" s="68">
        <v>0</v>
      </c>
      <c r="O1862" s="68">
        <v>0</v>
      </c>
      <c r="P1862" s="68">
        <v>0</v>
      </c>
      <c r="Q1862" s="68">
        <v>0</v>
      </c>
      <c r="R1862" s="68">
        <v>8</v>
      </c>
      <c r="S1862" s="68">
        <v>0</v>
      </c>
      <c r="T1862" s="68">
        <v>0</v>
      </c>
      <c r="U1862" s="68">
        <v>0</v>
      </c>
      <c r="V1862" s="68">
        <v>0</v>
      </c>
      <c r="W1862" s="68">
        <v>0</v>
      </c>
      <c r="X1862" s="68">
        <v>0</v>
      </c>
      <c r="Y1862" s="68">
        <v>0</v>
      </c>
      <c r="Z1862" s="68">
        <v>0</v>
      </c>
      <c r="AA1862" s="68">
        <v>0</v>
      </c>
      <c r="AB1862" s="68">
        <v>0</v>
      </c>
      <c r="AC1862" s="68">
        <v>0</v>
      </c>
      <c r="AD1862" s="68">
        <v>0</v>
      </c>
      <c r="AE1862" s="68">
        <v>0</v>
      </c>
      <c r="AF1862" s="68">
        <v>0</v>
      </c>
      <c r="AG1862" s="68">
        <v>0</v>
      </c>
      <c r="AH1862" s="68">
        <v>0</v>
      </c>
      <c r="AI1862" s="68">
        <v>0</v>
      </c>
      <c r="AJ1862" s="68">
        <v>0</v>
      </c>
      <c r="AK1862" s="68">
        <v>0</v>
      </c>
      <c r="AL1862" s="68">
        <v>0</v>
      </c>
      <c r="AM1862" s="68">
        <v>0</v>
      </c>
      <c r="AN1862" s="68">
        <v>0</v>
      </c>
      <c r="AO1862" s="68">
        <v>0</v>
      </c>
      <c r="AP1862" s="68" t="s">
        <v>13923</v>
      </c>
      <c r="AQ1862" s="68">
        <v>1</v>
      </c>
      <c r="AR1862" s="68" t="s">
        <v>13924</v>
      </c>
      <c r="AS1862" s="68">
        <v>0</v>
      </c>
      <c r="AT1862" s="68">
        <v>0</v>
      </c>
      <c r="AU1862" s="68">
        <v>0</v>
      </c>
      <c r="AV1862" s="86">
        <v>5</v>
      </c>
      <c r="AW1862" s="86" t="s">
        <v>13925</v>
      </c>
      <c r="AX1862" s="1">
        <v>193</v>
      </c>
      <c r="AY1862" s="1">
        <v>193</v>
      </c>
      <c r="AZ1862" s="68">
        <v>0</v>
      </c>
      <c r="BA1862" s="68">
        <v>3</v>
      </c>
      <c r="EQ1862" s="68">
        <v>20950022</v>
      </c>
      <c r="ER1862" s="175">
        <v>1</v>
      </c>
      <c r="ES1862" s="68">
        <v>650</v>
      </c>
      <c r="ET1862" s="68">
        <v>22</v>
      </c>
      <c r="EU1862" s="68">
        <v>0</v>
      </c>
      <c r="EV1862" s="68">
        <v>150022</v>
      </c>
      <c r="EW1862" s="68" t="s">
        <v>2660</v>
      </c>
      <c r="EX1862" s="68" t="str">
        <f t="shared" si="62"/>
        <v>소형</v>
      </c>
      <c r="GE1862" s="68">
        <v>56002</v>
      </c>
      <c r="GF1862" s="68" t="s">
        <v>5338</v>
      </c>
    </row>
    <row r="1863" spans="6:188" x14ac:dyDescent="0.3">
      <c r="F1863" s="68">
        <v>93103</v>
      </c>
      <c r="G1863" s="68">
        <v>10</v>
      </c>
      <c r="H1863" s="68">
        <v>193103</v>
      </c>
      <c r="I1863" s="68">
        <v>293103</v>
      </c>
      <c r="J1863" s="68" t="s">
        <v>13926</v>
      </c>
      <c r="K1863" s="68" t="s">
        <v>13927</v>
      </c>
      <c r="L1863" s="68">
        <v>0</v>
      </c>
      <c r="M1863" s="68">
        <v>0</v>
      </c>
      <c r="N1863" s="68">
        <v>0</v>
      </c>
      <c r="O1863" s="68">
        <v>0</v>
      </c>
      <c r="P1863" s="68">
        <v>0</v>
      </c>
      <c r="Q1863" s="68">
        <v>0</v>
      </c>
      <c r="R1863" s="68">
        <v>2</v>
      </c>
      <c r="S1863" s="68">
        <v>0</v>
      </c>
      <c r="T1863" s="68">
        <v>0</v>
      </c>
      <c r="U1863" s="68">
        <v>0</v>
      </c>
      <c r="V1863" s="68">
        <v>0</v>
      </c>
      <c r="W1863" s="68">
        <v>0</v>
      </c>
      <c r="X1863" s="68">
        <v>0</v>
      </c>
      <c r="Y1863" s="68">
        <v>0</v>
      </c>
      <c r="Z1863" s="68">
        <v>0</v>
      </c>
      <c r="AA1863" s="68">
        <v>0</v>
      </c>
      <c r="AB1863" s="68">
        <v>0</v>
      </c>
      <c r="AC1863" s="68">
        <v>0</v>
      </c>
      <c r="AD1863" s="68">
        <v>0</v>
      </c>
      <c r="AE1863" s="68">
        <v>0</v>
      </c>
      <c r="AF1863" s="68">
        <v>0</v>
      </c>
      <c r="AG1863" s="68">
        <v>0</v>
      </c>
      <c r="AH1863" s="68">
        <v>0</v>
      </c>
      <c r="AI1863" s="68">
        <v>0</v>
      </c>
      <c r="AJ1863" s="68">
        <v>0</v>
      </c>
      <c r="AK1863" s="68">
        <v>0</v>
      </c>
      <c r="AL1863" s="68">
        <v>0</v>
      </c>
      <c r="AM1863" s="68">
        <v>0</v>
      </c>
      <c r="AN1863" s="68">
        <v>0</v>
      </c>
      <c r="AO1863" s="68">
        <v>0</v>
      </c>
      <c r="AP1863" s="68" t="s">
        <v>13928</v>
      </c>
      <c r="AQ1863" s="68">
        <v>1</v>
      </c>
      <c r="AR1863" s="68" t="s">
        <v>13929</v>
      </c>
      <c r="AS1863" s="68">
        <v>0</v>
      </c>
      <c r="AT1863" s="68">
        <v>0</v>
      </c>
      <c r="AU1863" s="68">
        <v>0</v>
      </c>
      <c r="AV1863" s="86">
        <v>5</v>
      </c>
      <c r="AW1863" s="86" t="s">
        <v>13930</v>
      </c>
      <c r="AX1863" s="1">
        <v>194</v>
      </c>
      <c r="AY1863" s="1">
        <v>194</v>
      </c>
      <c r="AZ1863" s="68">
        <v>0</v>
      </c>
      <c r="BA1863" s="68">
        <v>3</v>
      </c>
      <c r="EQ1863" s="68">
        <v>21050022</v>
      </c>
      <c r="ER1863" s="175">
        <v>1</v>
      </c>
      <c r="ES1863" s="68">
        <v>650</v>
      </c>
      <c r="ET1863" s="68">
        <v>22</v>
      </c>
      <c r="EU1863" s="68">
        <v>0</v>
      </c>
      <c r="EV1863" s="68">
        <v>150022</v>
      </c>
      <c r="EW1863" s="68" t="s">
        <v>2660</v>
      </c>
      <c r="EX1863" s="68" t="str">
        <f t="shared" si="62"/>
        <v>소형</v>
      </c>
      <c r="GE1863" s="68">
        <v>56003</v>
      </c>
      <c r="GF1863" s="68" t="s">
        <v>5339</v>
      </c>
    </row>
    <row r="1864" spans="6:188" x14ac:dyDescent="0.3">
      <c r="F1864" s="68">
        <v>93104</v>
      </c>
      <c r="G1864" s="68">
        <v>10</v>
      </c>
      <c r="H1864" s="68">
        <v>193104</v>
      </c>
      <c r="I1864" s="68">
        <v>293104</v>
      </c>
      <c r="J1864" s="68" t="s">
        <v>13931</v>
      </c>
      <c r="K1864" s="68" t="s">
        <v>13932</v>
      </c>
      <c r="L1864" s="68">
        <v>0</v>
      </c>
      <c r="M1864" s="68">
        <v>0</v>
      </c>
      <c r="N1864" s="68">
        <v>0</v>
      </c>
      <c r="O1864" s="68">
        <v>0</v>
      </c>
      <c r="P1864" s="68">
        <v>0</v>
      </c>
      <c r="Q1864" s="68">
        <v>0</v>
      </c>
      <c r="R1864" s="68">
        <v>1</v>
      </c>
      <c r="S1864" s="68">
        <v>0</v>
      </c>
      <c r="T1864" s="68">
        <v>0</v>
      </c>
      <c r="U1864" s="68">
        <v>0</v>
      </c>
      <c r="V1864" s="68">
        <v>0</v>
      </c>
      <c r="W1864" s="68">
        <v>0</v>
      </c>
      <c r="X1864" s="68">
        <v>0</v>
      </c>
      <c r="Y1864" s="68">
        <v>0</v>
      </c>
      <c r="Z1864" s="68">
        <v>0</v>
      </c>
      <c r="AA1864" s="68">
        <v>0</v>
      </c>
      <c r="AB1864" s="68">
        <v>0</v>
      </c>
      <c r="AC1864" s="68">
        <v>0</v>
      </c>
      <c r="AD1864" s="68">
        <v>0</v>
      </c>
      <c r="AE1864" s="68">
        <v>0</v>
      </c>
      <c r="AF1864" s="68">
        <v>0</v>
      </c>
      <c r="AG1864" s="68">
        <v>0</v>
      </c>
      <c r="AH1864" s="68">
        <v>0</v>
      </c>
      <c r="AI1864" s="68">
        <v>0</v>
      </c>
      <c r="AJ1864" s="68">
        <v>0</v>
      </c>
      <c r="AK1864" s="68">
        <v>0</v>
      </c>
      <c r="AL1864" s="68">
        <v>0</v>
      </c>
      <c r="AM1864" s="68">
        <v>0</v>
      </c>
      <c r="AN1864" s="68">
        <v>0</v>
      </c>
      <c r="AO1864" s="68">
        <v>0</v>
      </c>
      <c r="AP1864" s="68" t="s">
        <v>13933</v>
      </c>
      <c r="AQ1864" s="68">
        <v>1</v>
      </c>
      <c r="AR1864" s="68" t="s">
        <v>13934</v>
      </c>
      <c r="AS1864" s="68">
        <v>0</v>
      </c>
      <c r="AT1864" s="68">
        <v>0</v>
      </c>
      <c r="AU1864" s="68">
        <v>0</v>
      </c>
      <c r="AV1864" s="86">
        <v>5</v>
      </c>
      <c r="AW1864" s="86" t="s">
        <v>13935</v>
      </c>
      <c r="AX1864" s="1">
        <v>195</v>
      </c>
      <c r="AY1864" s="1">
        <v>195</v>
      </c>
      <c r="AZ1864" s="68">
        <v>0</v>
      </c>
      <c r="BA1864" s="68">
        <v>3</v>
      </c>
      <c r="EQ1864" s="68">
        <v>21150022</v>
      </c>
      <c r="ER1864" s="175">
        <v>1</v>
      </c>
      <c r="ES1864" s="68">
        <v>650</v>
      </c>
      <c r="ET1864" s="68">
        <v>22</v>
      </c>
      <c r="EU1864" s="68">
        <v>0</v>
      </c>
      <c r="EV1864" s="68">
        <v>150022</v>
      </c>
      <c r="EW1864" s="68" t="s">
        <v>2660</v>
      </c>
      <c r="EX1864" s="68" t="str">
        <f t="shared" si="62"/>
        <v>소형</v>
      </c>
      <c r="GE1864" s="68">
        <v>57000</v>
      </c>
      <c r="GF1864" s="68" t="s">
        <v>4228</v>
      </c>
    </row>
    <row r="1865" spans="6:188" x14ac:dyDescent="0.3">
      <c r="F1865" s="68">
        <v>93105</v>
      </c>
      <c r="G1865" s="68">
        <v>10</v>
      </c>
      <c r="H1865" s="68">
        <v>193105</v>
      </c>
      <c r="I1865" s="68">
        <v>293105</v>
      </c>
      <c r="J1865" s="68" t="s">
        <v>13936</v>
      </c>
      <c r="K1865" s="68" t="s">
        <v>13937</v>
      </c>
      <c r="L1865" s="68">
        <v>0</v>
      </c>
      <c r="M1865" s="68">
        <v>0</v>
      </c>
      <c r="N1865" s="68">
        <v>0</v>
      </c>
      <c r="O1865" s="68">
        <v>0</v>
      </c>
      <c r="P1865" s="68">
        <v>0</v>
      </c>
      <c r="Q1865" s="68">
        <v>0</v>
      </c>
      <c r="R1865" s="68">
        <v>4</v>
      </c>
      <c r="S1865" s="68">
        <v>0</v>
      </c>
      <c r="T1865" s="68">
        <v>0</v>
      </c>
      <c r="U1865" s="68">
        <v>0</v>
      </c>
      <c r="V1865" s="68">
        <v>0</v>
      </c>
      <c r="W1865" s="68">
        <v>0</v>
      </c>
      <c r="X1865" s="68">
        <v>0</v>
      </c>
      <c r="Y1865" s="68">
        <v>0</v>
      </c>
      <c r="Z1865" s="68">
        <v>0</v>
      </c>
      <c r="AA1865" s="68">
        <v>0</v>
      </c>
      <c r="AB1865" s="68">
        <v>0</v>
      </c>
      <c r="AC1865" s="68">
        <v>0</v>
      </c>
      <c r="AD1865" s="68">
        <v>0</v>
      </c>
      <c r="AE1865" s="68">
        <v>0</v>
      </c>
      <c r="AF1865" s="68">
        <v>0</v>
      </c>
      <c r="AG1865" s="68">
        <v>0</v>
      </c>
      <c r="AH1865" s="68">
        <v>0</v>
      </c>
      <c r="AI1865" s="68">
        <v>0</v>
      </c>
      <c r="AJ1865" s="68">
        <v>0</v>
      </c>
      <c r="AK1865" s="68">
        <v>0</v>
      </c>
      <c r="AL1865" s="68">
        <v>0</v>
      </c>
      <c r="AM1865" s="68">
        <v>0</v>
      </c>
      <c r="AN1865" s="68">
        <v>0</v>
      </c>
      <c r="AO1865" s="68">
        <v>0</v>
      </c>
      <c r="AP1865" s="68" t="s">
        <v>13938</v>
      </c>
      <c r="AQ1865" s="68">
        <v>1</v>
      </c>
      <c r="AR1865" s="68" t="s">
        <v>13939</v>
      </c>
      <c r="AS1865" s="68">
        <v>0</v>
      </c>
      <c r="AT1865" s="68">
        <v>0</v>
      </c>
      <c r="AU1865" s="68">
        <v>0</v>
      </c>
      <c r="AV1865" s="86">
        <v>5</v>
      </c>
      <c r="AW1865" s="86" t="s">
        <v>13940</v>
      </c>
      <c r="AX1865" s="1">
        <v>196</v>
      </c>
      <c r="AY1865" s="1">
        <v>196</v>
      </c>
      <c r="AZ1865" s="68">
        <v>0</v>
      </c>
      <c r="BA1865" s="68">
        <v>3</v>
      </c>
      <c r="EQ1865" s="68">
        <v>21250022</v>
      </c>
      <c r="ER1865" s="175">
        <v>1</v>
      </c>
      <c r="ES1865" s="68">
        <v>650</v>
      </c>
      <c r="ET1865" s="68">
        <v>22</v>
      </c>
      <c r="EU1865" s="68">
        <v>0</v>
      </c>
      <c r="EV1865" s="68">
        <v>150022</v>
      </c>
      <c r="EW1865" s="68" t="s">
        <v>2660</v>
      </c>
      <c r="EX1865" s="68" t="str">
        <f t="shared" si="62"/>
        <v>소형</v>
      </c>
      <c r="GE1865" s="68">
        <v>57001</v>
      </c>
      <c r="GF1865" s="68" t="s">
        <v>4685</v>
      </c>
    </row>
    <row r="1866" spans="6:188" x14ac:dyDescent="0.3">
      <c r="F1866" s="68">
        <v>93106</v>
      </c>
      <c r="G1866" s="68">
        <v>10</v>
      </c>
      <c r="H1866" s="68">
        <v>193106</v>
      </c>
      <c r="I1866" s="68">
        <v>293106</v>
      </c>
      <c r="J1866" s="68" t="s">
        <v>13941</v>
      </c>
      <c r="K1866" s="68" t="s">
        <v>13942</v>
      </c>
      <c r="L1866" s="68">
        <v>0</v>
      </c>
      <c r="M1866" s="68">
        <v>0</v>
      </c>
      <c r="N1866" s="68">
        <v>0</v>
      </c>
      <c r="O1866" s="68">
        <v>0</v>
      </c>
      <c r="P1866" s="68">
        <v>0</v>
      </c>
      <c r="Q1866" s="68">
        <v>0</v>
      </c>
      <c r="R1866" s="68">
        <v>16</v>
      </c>
      <c r="S1866" s="68">
        <v>0</v>
      </c>
      <c r="T1866" s="68">
        <v>0</v>
      </c>
      <c r="U1866" s="68">
        <v>0</v>
      </c>
      <c r="V1866" s="68">
        <v>0</v>
      </c>
      <c r="W1866" s="68">
        <v>0</v>
      </c>
      <c r="X1866" s="68">
        <v>0</v>
      </c>
      <c r="Y1866" s="68">
        <v>0</v>
      </c>
      <c r="Z1866" s="68">
        <v>0</v>
      </c>
      <c r="AA1866" s="68">
        <v>0</v>
      </c>
      <c r="AB1866" s="68">
        <v>0</v>
      </c>
      <c r="AC1866" s="68">
        <v>0</v>
      </c>
      <c r="AD1866" s="68">
        <v>0</v>
      </c>
      <c r="AE1866" s="68">
        <v>0</v>
      </c>
      <c r="AF1866" s="68">
        <v>0</v>
      </c>
      <c r="AG1866" s="68">
        <v>0</v>
      </c>
      <c r="AH1866" s="68">
        <v>0</v>
      </c>
      <c r="AI1866" s="68">
        <v>0</v>
      </c>
      <c r="AJ1866" s="68">
        <v>0</v>
      </c>
      <c r="AK1866" s="68">
        <v>0</v>
      </c>
      <c r="AL1866" s="68">
        <v>0</v>
      </c>
      <c r="AM1866" s="68">
        <v>0</v>
      </c>
      <c r="AN1866" s="68">
        <v>0</v>
      </c>
      <c r="AO1866" s="68">
        <v>0</v>
      </c>
      <c r="AP1866" s="68" t="s">
        <v>13943</v>
      </c>
      <c r="AQ1866" s="68">
        <v>1</v>
      </c>
      <c r="AR1866" s="68" t="s">
        <v>13944</v>
      </c>
      <c r="AS1866" s="68">
        <v>0</v>
      </c>
      <c r="AT1866" s="68">
        <v>0</v>
      </c>
      <c r="AU1866" s="68">
        <v>0</v>
      </c>
      <c r="AV1866" s="86">
        <v>5</v>
      </c>
      <c r="AW1866" s="86" t="s">
        <v>13945</v>
      </c>
      <c r="AX1866" s="1">
        <v>197</v>
      </c>
      <c r="AY1866" s="1">
        <v>197</v>
      </c>
      <c r="AZ1866" s="68">
        <v>0</v>
      </c>
      <c r="BA1866" s="68">
        <v>3</v>
      </c>
      <c r="EQ1866" s="68">
        <v>30150022</v>
      </c>
      <c r="ER1866" s="175">
        <v>1</v>
      </c>
      <c r="ES1866" s="68">
        <v>650</v>
      </c>
      <c r="ET1866" s="68">
        <v>22</v>
      </c>
      <c r="EU1866" s="68">
        <v>0</v>
      </c>
      <c r="EV1866" s="68">
        <v>150022</v>
      </c>
      <c r="EW1866" s="68" t="s">
        <v>2660</v>
      </c>
      <c r="EX1866" s="68" t="str">
        <f t="shared" si="62"/>
        <v>소형</v>
      </c>
      <c r="GE1866" s="68">
        <v>57002</v>
      </c>
      <c r="GF1866" s="68" t="s">
        <v>3669</v>
      </c>
    </row>
    <row r="1867" spans="6:188" x14ac:dyDescent="0.3">
      <c r="F1867" s="68">
        <v>93107</v>
      </c>
      <c r="G1867" s="68">
        <v>10</v>
      </c>
      <c r="H1867" s="68">
        <v>193107</v>
      </c>
      <c r="I1867" s="68">
        <v>293107</v>
      </c>
      <c r="J1867" s="68" t="s">
        <v>13946</v>
      </c>
      <c r="K1867" s="68" t="s">
        <v>13947</v>
      </c>
      <c r="L1867" s="68">
        <v>0</v>
      </c>
      <c r="M1867" s="68">
        <v>0</v>
      </c>
      <c r="N1867" s="68">
        <v>0</v>
      </c>
      <c r="O1867" s="68">
        <v>0</v>
      </c>
      <c r="P1867" s="68">
        <v>0</v>
      </c>
      <c r="Q1867" s="68">
        <v>0</v>
      </c>
      <c r="R1867" s="68">
        <v>32</v>
      </c>
      <c r="S1867" s="68">
        <v>0</v>
      </c>
      <c r="T1867" s="68">
        <v>0</v>
      </c>
      <c r="U1867" s="68">
        <v>0</v>
      </c>
      <c r="V1867" s="68">
        <v>0</v>
      </c>
      <c r="W1867" s="68">
        <v>0</v>
      </c>
      <c r="X1867" s="68">
        <v>0</v>
      </c>
      <c r="Y1867" s="68">
        <v>0</v>
      </c>
      <c r="Z1867" s="68">
        <v>0</v>
      </c>
      <c r="AA1867" s="68">
        <v>0</v>
      </c>
      <c r="AB1867" s="68">
        <v>0</v>
      </c>
      <c r="AC1867" s="68">
        <v>0</v>
      </c>
      <c r="AD1867" s="68">
        <v>0</v>
      </c>
      <c r="AE1867" s="68">
        <v>0</v>
      </c>
      <c r="AF1867" s="68">
        <v>0</v>
      </c>
      <c r="AG1867" s="68">
        <v>0</v>
      </c>
      <c r="AH1867" s="68">
        <v>0</v>
      </c>
      <c r="AI1867" s="68">
        <v>0</v>
      </c>
      <c r="AJ1867" s="68">
        <v>0</v>
      </c>
      <c r="AK1867" s="68">
        <v>0</v>
      </c>
      <c r="AL1867" s="68">
        <v>0</v>
      </c>
      <c r="AM1867" s="68">
        <v>0</v>
      </c>
      <c r="AN1867" s="68">
        <v>0</v>
      </c>
      <c r="AO1867" s="68">
        <v>0</v>
      </c>
      <c r="AP1867" s="68" t="s">
        <v>13948</v>
      </c>
      <c r="AQ1867" s="68">
        <v>1</v>
      </c>
      <c r="AR1867" s="68" t="s">
        <v>13949</v>
      </c>
      <c r="AS1867" s="68">
        <v>0</v>
      </c>
      <c r="AT1867" s="68">
        <v>0</v>
      </c>
      <c r="AU1867" s="68">
        <v>0</v>
      </c>
      <c r="AV1867" s="86">
        <v>5</v>
      </c>
      <c r="AW1867" s="86" t="s">
        <v>13950</v>
      </c>
      <c r="AX1867" s="1">
        <v>198</v>
      </c>
      <c r="AY1867" s="1">
        <v>198</v>
      </c>
      <c r="AZ1867" s="68">
        <v>0</v>
      </c>
      <c r="BA1867" s="68">
        <v>3</v>
      </c>
      <c r="EQ1867" s="68">
        <v>30250022</v>
      </c>
      <c r="ER1867" s="175">
        <v>1</v>
      </c>
      <c r="ES1867" s="68">
        <v>650</v>
      </c>
      <c r="ET1867" s="68">
        <v>22</v>
      </c>
      <c r="EU1867" s="68">
        <v>0</v>
      </c>
      <c r="EV1867" s="68">
        <v>150022</v>
      </c>
      <c r="EW1867" s="68" t="s">
        <v>2660</v>
      </c>
      <c r="EX1867" s="68" t="str">
        <f t="shared" si="62"/>
        <v>소형</v>
      </c>
      <c r="GE1867" s="68">
        <v>57003</v>
      </c>
      <c r="GF1867" s="68" t="s">
        <v>4684</v>
      </c>
    </row>
    <row r="1868" spans="6:188" x14ac:dyDescent="0.3">
      <c r="F1868" s="68">
        <v>93108</v>
      </c>
      <c r="G1868" s="68">
        <v>10</v>
      </c>
      <c r="H1868" s="68">
        <v>193108</v>
      </c>
      <c r="I1868" s="68">
        <v>293108</v>
      </c>
      <c r="J1868" s="68" t="s">
        <v>13951</v>
      </c>
      <c r="K1868" s="68" t="s">
        <v>13952</v>
      </c>
      <c r="L1868" s="68">
        <v>0</v>
      </c>
      <c r="M1868" s="68">
        <v>0</v>
      </c>
      <c r="N1868" s="68">
        <v>0</v>
      </c>
      <c r="O1868" s="68">
        <v>0</v>
      </c>
      <c r="P1868" s="68">
        <v>0</v>
      </c>
      <c r="Q1868" s="68">
        <v>0</v>
      </c>
      <c r="R1868" s="68">
        <v>1024</v>
      </c>
      <c r="S1868" s="68">
        <v>1</v>
      </c>
      <c r="T1868" s="68">
        <v>0</v>
      </c>
      <c r="U1868" s="68">
        <v>0</v>
      </c>
      <c r="V1868" s="68">
        <v>0</v>
      </c>
      <c r="W1868" s="68">
        <v>0</v>
      </c>
      <c r="X1868" s="68">
        <v>0</v>
      </c>
      <c r="Y1868" s="68">
        <v>0</v>
      </c>
      <c r="Z1868" s="68">
        <v>0</v>
      </c>
      <c r="AA1868" s="68">
        <v>0</v>
      </c>
      <c r="AB1868" s="68">
        <v>0</v>
      </c>
      <c r="AC1868" s="68">
        <v>0</v>
      </c>
      <c r="AD1868" s="68">
        <v>0</v>
      </c>
      <c r="AE1868" s="68">
        <v>0</v>
      </c>
      <c r="AF1868" s="68">
        <v>0</v>
      </c>
      <c r="AG1868" s="68">
        <v>0</v>
      </c>
      <c r="AH1868" s="68">
        <v>0</v>
      </c>
      <c r="AI1868" s="68">
        <v>0</v>
      </c>
      <c r="AJ1868" s="68">
        <v>0</v>
      </c>
      <c r="AK1868" s="68">
        <v>0</v>
      </c>
      <c r="AL1868" s="68">
        <v>0</v>
      </c>
      <c r="AM1868" s="68">
        <v>0</v>
      </c>
      <c r="AN1868" s="68">
        <v>0</v>
      </c>
      <c r="AO1868" s="68">
        <v>0</v>
      </c>
      <c r="AP1868" s="68" t="s">
        <v>13953</v>
      </c>
      <c r="AQ1868" s="68">
        <v>1</v>
      </c>
      <c r="AR1868" s="68" t="s">
        <v>13954</v>
      </c>
      <c r="AS1868" s="68">
        <v>0</v>
      </c>
      <c r="AT1868" s="68">
        <v>0</v>
      </c>
      <c r="AU1868" s="68">
        <v>0</v>
      </c>
      <c r="AV1868" s="86">
        <v>5</v>
      </c>
      <c r="AX1868" s="1">
        <v>199</v>
      </c>
      <c r="AY1868" s="1">
        <v>199</v>
      </c>
      <c r="AZ1868" s="68">
        <v>0</v>
      </c>
      <c r="BA1868" s="68">
        <v>3</v>
      </c>
      <c r="EQ1868" s="68">
        <v>30350022</v>
      </c>
      <c r="ER1868" s="175">
        <v>1</v>
      </c>
      <c r="ES1868" s="68">
        <v>650</v>
      </c>
      <c r="ET1868" s="68">
        <v>22</v>
      </c>
      <c r="EU1868" s="68">
        <v>0</v>
      </c>
      <c r="EV1868" s="68">
        <v>150022</v>
      </c>
      <c r="EW1868" s="68" t="s">
        <v>2660</v>
      </c>
      <c r="EX1868" s="68" t="str">
        <f t="shared" si="62"/>
        <v>소형</v>
      </c>
      <c r="GE1868" s="68">
        <v>57004</v>
      </c>
      <c r="GF1868" s="68" t="s">
        <v>4688</v>
      </c>
    </row>
    <row r="1869" spans="6:188" x14ac:dyDescent="0.3">
      <c r="F1869" s="68">
        <v>93109</v>
      </c>
      <c r="G1869" s="68">
        <v>10</v>
      </c>
      <c r="H1869" s="68">
        <v>193109</v>
      </c>
      <c r="I1869" s="68">
        <v>293109</v>
      </c>
      <c r="J1869" s="68" t="s">
        <v>13955</v>
      </c>
      <c r="K1869" s="68" t="s">
        <v>13956</v>
      </c>
      <c r="L1869" s="68">
        <v>0</v>
      </c>
      <c r="M1869" s="68">
        <v>0</v>
      </c>
      <c r="N1869" s="68">
        <v>0</v>
      </c>
      <c r="O1869" s="68">
        <v>0</v>
      </c>
      <c r="P1869" s="68">
        <v>0</v>
      </c>
      <c r="Q1869" s="68">
        <v>0</v>
      </c>
      <c r="R1869" s="68">
        <v>1024</v>
      </c>
      <c r="S1869" s="68">
        <v>2</v>
      </c>
      <c r="T1869" s="68">
        <v>0</v>
      </c>
      <c r="U1869" s="68">
        <v>0</v>
      </c>
      <c r="V1869" s="68">
        <v>0</v>
      </c>
      <c r="W1869" s="68">
        <v>0</v>
      </c>
      <c r="X1869" s="68">
        <v>0</v>
      </c>
      <c r="Y1869" s="68">
        <v>0</v>
      </c>
      <c r="Z1869" s="68">
        <v>0</v>
      </c>
      <c r="AA1869" s="68">
        <v>0</v>
      </c>
      <c r="AB1869" s="68">
        <v>0</v>
      </c>
      <c r="AC1869" s="68">
        <v>0</v>
      </c>
      <c r="AD1869" s="68">
        <v>0</v>
      </c>
      <c r="AE1869" s="68">
        <v>0</v>
      </c>
      <c r="AF1869" s="68">
        <v>0</v>
      </c>
      <c r="AG1869" s="68">
        <v>0</v>
      </c>
      <c r="AH1869" s="68">
        <v>0</v>
      </c>
      <c r="AI1869" s="68">
        <v>0</v>
      </c>
      <c r="AJ1869" s="68">
        <v>0</v>
      </c>
      <c r="AK1869" s="68">
        <v>0</v>
      </c>
      <c r="AL1869" s="68">
        <v>0</v>
      </c>
      <c r="AM1869" s="68">
        <v>0</v>
      </c>
      <c r="AN1869" s="68">
        <v>0</v>
      </c>
      <c r="AO1869" s="68">
        <v>0</v>
      </c>
      <c r="AP1869" s="68" t="s">
        <v>13957</v>
      </c>
      <c r="AQ1869" s="68">
        <v>1</v>
      </c>
      <c r="AR1869" s="68" t="s">
        <v>13958</v>
      </c>
      <c r="AS1869" s="68">
        <v>0</v>
      </c>
      <c r="AT1869" s="68">
        <v>0</v>
      </c>
      <c r="AU1869" s="68">
        <v>0</v>
      </c>
      <c r="AV1869" s="86">
        <v>5</v>
      </c>
      <c r="AX1869" s="1">
        <v>200</v>
      </c>
      <c r="AY1869" s="1">
        <v>200</v>
      </c>
      <c r="AZ1869" s="68">
        <v>0</v>
      </c>
      <c r="BA1869" s="68">
        <v>3</v>
      </c>
      <c r="EQ1869" s="68">
        <v>30450022</v>
      </c>
      <c r="ER1869" s="175">
        <v>1</v>
      </c>
      <c r="ES1869" s="68">
        <v>650</v>
      </c>
      <c r="ET1869" s="68">
        <v>22</v>
      </c>
      <c r="EU1869" s="68">
        <v>0</v>
      </c>
      <c r="EV1869" s="68">
        <v>150022</v>
      </c>
      <c r="EW1869" s="68" t="s">
        <v>2660</v>
      </c>
      <c r="EX1869" s="68" t="str">
        <f t="shared" si="62"/>
        <v>소형</v>
      </c>
      <c r="GE1869" s="68">
        <v>57005</v>
      </c>
      <c r="GF1869" s="68" t="s">
        <v>5340</v>
      </c>
    </row>
    <row r="1870" spans="6:188" x14ac:dyDescent="0.3">
      <c r="F1870" s="68">
        <v>94000</v>
      </c>
      <c r="G1870" s="68">
        <v>5</v>
      </c>
      <c r="H1870" s="68">
        <v>194000</v>
      </c>
      <c r="I1870" s="68">
        <v>294000</v>
      </c>
      <c r="J1870" s="68" t="s">
        <v>2153</v>
      </c>
      <c r="K1870" s="68" t="s">
        <v>3670</v>
      </c>
      <c r="L1870" s="68">
        <v>100</v>
      </c>
      <c r="M1870" s="68">
        <v>0</v>
      </c>
      <c r="N1870" s="68">
        <v>0</v>
      </c>
      <c r="O1870" s="68">
        <v>0</v>
      </c>
      <c r="P1870" s="68">
        <v>1</v>
      </c>
      <c r="Q1870" s="68">
        <v>0</v>
      </c>
      <c r="R1870" s="68">
        <v>0</v>
      </c>
      <c r="S1870" s="68">
        <v>0</v>
      </c>
      <c r="T1870" s="68">
        <v>0</v>
      </c>
      <c r="U1870" s="68">
        <v>0</v>
      </c>
      <c r="V1870" s="68">
        <v>0</v>
      </c>
      <c r="W1870" s="68">
        <v>0</v>
      </c>
      <c r="X1870" s="68">
        <v>0</v>
      </c>
      <c r="Y1870" s="68">
        <v>0</v>
      </c>
      <c r="Z1870" s="68">
        <v>0</v>
      </c>
      <c r="AA1870" s="68">
        <v>0</v>
      </c>
      <c r="AB1870" s="68">
        <v>0</v>
      </c>
      <c r="AC1870" s="68">
        <v>0</v>
      </c>
      <c r="AD1870" s="68">
        <v>0</v>
      </c>
      <c r="AE1870" s="68">
        <v>0</v>
      </c>
      <c r="AF1870" s="68">
        <v>0</v>
      </c>
      <c r="AG1870" s="68">
        <v>0</v>
      </c>
      <c r="AH1870" s="68">
        <v>0</v>
      </c>
      <c r="AI1870" s="68">
        <v>0</v>
      </c>
      <c r="AJ1870" s="68">
        <v>0</v>
      </c>
      <c r="AK1870" s="68">
        <v>0</v>
      </c>
      <c r="AL1870" s="68">
        <v>0</v>
      </c>
      <c r="AM1870" s="68">
        <v>0</v>
      </c>
      <c r="AN1870" s="68">
        <v>0</v>
      </c>
      <c r="AO1870" s="68">
        <v>0</v>
      </c>
      <c r="AP1870" s="68" t="s">
        <v>2154</v>
      </c>
      <c r="AQ1870" s="68">
        <v>0</v>
      </c>
      <c r="AR1870" s="68">
        <v>0</v>
      </c>
      <c r="AS1870" s="68">
        <v>30</v>
      </c>
      <c r="AT1870" s="68">
        <v>17</v>
      </c>
      <c r="AU1870" s="68">
        <v>8192</v>
      </c>
      <c r="AV1870" s="86">
        <v>3</v>
      </c>
      <c r="AX1870" s="1">
        <v>0</v>
      </c>
      <c r="AY1870" s="1">
        <v>0</v>
      </c>
      <c r="AZ1870" s="68">
        <v>1000</v>
      </c>
      <c r="BA1870" s="68">
        <v>0</v>
      </c>
      <c r="EQ1870" s="68">
        <v>30550022</v>
      </c>
      <c r="ER1870" s="175">
        <v>1</v>
      </c>
      <c r="ES1870" s="68">
        <v>650</v>
      </c>
      <c r="ET1870" s="68">
        <v>22</v>
      </c>
      <c r="EU1870" s="68">
        <v>0</v>
      </c>
      <c r="EV1870" s="68">
        <v>150022</v>
      </c>
      <c r="EW1870" s="68" t="s">
        <v>2660</v>
      </c>
      <c r="EX1870" s="68" t="str">
        <f t="shared" si="62"/>
        <v>소형</v>
      </c>
      <c r="GE1870" s="68">
        <v>57006</v>
      </c>
      <c r="GF1870" s="68" t="s">
        <v>4687</v>
      </c>
    </row>
    <row r="1871" spans="6:188" x14ac:dyDescent="0.3">
      <c r="F1871" s="68">
        <v>94001</v>
      </c>
      <c r="G1871" s="68">
        <v>5</v>
      </c>
      <c r="H1871" s="68">
        <v>194001</v>
      </c>
      <c r="I1871" s="68">
        <v>294001</v>
      </c>
      <c r="J1871" s="68" t="s">
        <v>2155</v>
      </c>
      <c r="K1871" s="68" t="s">
        <v>3671</v>
      </c>
      <c r="L1871" s="68">
        <v>100</v>
      </c>
      <c r="M1871" s="68">
        <v>0</v>
      </c>
      <c r="N1871" s="68">
        <v>0</v>
      </c>
      <c r="O1871" s="68">
        <v>0</v>
      </c>
      <c r="P1871" s="68">
        <v>1</v>
      </c>
      <c r="Q1871" s="68">
        <v>0</v>
      </c>
      <c r="R1871" s="68">
        <v>0</v>
      </c>
      <c r="S1871" s="68">
        <v>0</v>
      </c>
      <c r="T1871" s="68">
        <v>0</v>
      </c>
      <c r="U1871" s="68">
        <v>0</v>
      </c>
      <c r="V1871" s="68">
        <v>0</v>
      </c>
      <c r="W1871" s="68">
        <v>0</v>
      </c>
      <c r="X1871" s="68">
        <v>0</v>
      </c>
      <c r="Y1871" s="68">
        <v>0</v>
      </c>
      <c r="Z1871" s="68">
        <v>0</v>
      </c>
      <c r="AA1871" s="68">
        <v>0</v>
      </c>
      <c r="AB1871" s="68">
        <v>0</v>
      </c>
      <c r="AC1871" s="68">
        <v>0</v>
      </c>
      <c r="AD1871" s="68">
        <v>0</v>
      </c>
      <c r="AE1871" s="68">
        <v>0</v>
      </c>
      <c r="AF1871" s="68">
        <v>0</v>
      </c>
      <c r="AG1871" s="68">
        <v>0</v>
      </c>
      <c r="AH1871" s="68">
        <v>0</v>
      </c>
      <c r="AI1871" s="68">
        <v>0</v>
      </c>
      <c r="AJ1871" s="68">
        <v>0</v>
      </c>
      <c r="AK1871" s="68">
        <v>0</v>
      </c>
      <c r="AL1871" s="68">
        <v>0</v>
      </c>
      <c r="AM1871" s="68">
        <v>0</v>
      </c>
      <c r="AN1871" s="68">
        <v>0</v>
      </c>
      <c r="AO1871" s="68">
        <v>0</v>
      </c>
      <c r="AP1871" s="68" t="s">
        <v>2156</v>
      </c>
      <c r="AQ1871" s="68">
        <v>1</v>
      </c>
      <c r="AR1871" s="68">
        <v>0</v>
      </c>
      <c r="AS1871" s="68">
        <v>30</v>
      </c>
      <c r="AT1871" s="68">
        <v>48</v>
      </c>
      <c r="AU1871" s="68">
        <v>8192</v>
      </c>
      <c r="AV1871" s="86">
        <v>3</v>
      </c>
      <c r="AX1871" s="1">
        <v>0</v>
      </c>
      <c r="AY1871" s="1">
        <v>0</v>
      </c>
      <c r="AZ1871" s="68">
        <v>1000</v>
      </c>
      <c r="BA1871" s="68">
        <v>0</v>
      </c>
      <c r="EQ1871" s="68">
        <v>30650022</v>
      </c>
      <c r="ER1871" s="175">
        <v>1</v>
      </c>
      <c r="ES1871" s="68">
        <v>650</v>
      </c>
      <c r="ET1871" s="68">
        <v>22</v>
      </c>
      <c r="EU1871" s="68">
        <v>0</v>
      </c>
      <c r="EV1871" s="68">
        <v>150022</v>
      </c>
      <c r="EW1871" s="68" t="s">
        <v>2660</v>
      </c>
      <c r="EX1871" s="68" t="str">
        <f t="shared" si="62"/>
        <v>소형</v>
      </c>
      <c r="GE1871" s="68">
        <v>58000</v>
      </c>
      <c r="GF1871" s="68" t="s">
        <v>2616</v>
      </c>
    </row>
    <row r="1872" spans="6:188" x14ac:dyDescent="0.3">
      <c r="F1872" s="68">
        <v>94002</v>
      </c>
      <c r="G1872" s="68">
        <v>5</v>
      </c>
      <c r="H1872" s="68">
        <v>194002</v>
      </c>
      <c r="I1872" s="68">
        <v>294002</v>
      </c>
      <c r="J1872" s="68" t="s">
        <v>2157</v>
      </c>
      <c r="K1872" s="68" t="s">
        <v>3672</v>
      </c>
      <c r="L1872" s="68">
        <v>100</v>
      </c>
      <c r="M1872" s="68">
        <v>0</v>
      </c>
      <c r="N1872" s="68">
        <v>0</v>
      </c>
      <c r="O1872" s="68">
        <v>0</v>
      </c>
      <c r="P1872" s="68">
        <v>1</v>
      </c>
      <c r="Q1872" s="68">
        <v>0</v>
      </c>
      <c r="R1872" s="68">
        <v>0</v>
      </c>
      <c r="S1872" s="68">
        <v>0</v>
      </c>
      <c r="T1872" s="68">
        <v>0</v>
      </c>
      <c r="U1872" s="68">
        <v>0</v>
      </c>
      <c r="V1872" s="68">
        <v>0</v>
      </c>
      <c r="W1872" s="68">
        <v>0</v>
      </c>
      <c r="X1872" s="68">
        <v>0</v>
      </c>
      <c r="Y1872" s="68">
        <v>0</v>
      </c>
      <c r="Z1872" s="68">
        <v>0</v>
      </c>
      <c r="AA1872" s="68">
        <v>0</v>
      </c>
      <c r="AB1872" s="68">
        <v>0</v>
      </c>
      <c r="AC1872" s="68">
        <v>0</v>
      </c>
      <c r="AD1872" s="68">
        <v>0</v>
      </c>
      <c r="AE1872" s="68">
        <v>0</v>
      </c>
      <c r="AF1872" s="68">
        <v>0</v>
      </c>
      <c r="AG1872" s="68">
        <v>0</v>
      </c>
      <c r="AH1872" s="68">
        <v>0</v>
      </c>
      <c r="AI1872" s="68">
        <v>0</v>
      </c>
      <c r="AJ1872" s="68">
        <v>0</v>
      </c>
      <c r="AK1872" s="68">
        <v>0</v>
      </c>
      <c r="AL1872" s="68">
        <v>0</v>
      </c>
      <c r="AM1872" s="68">
        <v>0</v>
      </c>
      <c r="AN1872" s="68">
        <v>0</v>
      </c>
      <c r="AO1872" s="68">
        <v>0</v>
      </c>
      <c r="AP1872" s="68" t="s">
        <v>2158</v>
      </c>
      <c r="AQ1872" s="68">
        <v>0</v>
      </c>
      <c r="AR1872" s="68">
        <v>0</v>
      </c>
      <c r="AS1872" s="68">
        <v>30</v>
      </c>
      <c r="AT1872" s="68">
        <v>17</v>
      </c>
      <c r="AU1872" s="68">
        <v>8192</v>
      </c>
      <c r="AV1872" s="86">
        <v>3</v>
      </c>
      <c r="AX1872" s="1">
        <v>0</v>
      </c>
      <c r="AY1872" s="1">
        <v>0</v>
      </c>
      <c r="AZ1872" s="68">
        <v>1000</v>
      </c>
      <c r="BA1872" s="68">
        <v>0</v>
      </c>
      <c r="EQ1872" s="68">
        <v>30750022</v>
      </c>
      <c r="ER1872" s="175">
        <v>1</v>
      </c>
      <c r="ES1872" s="68">
        <v>650</v>
      </c>
      <c r="ET1872" s="68">
        <v>22</v>
      </c>
      <c r="EU1872" s="68">
        <v>0</v>
      </c>
      <c r="EV1872" s="68">
        <v>150022</v>
      </c>
      <c r="EW1872" s="68" t="s">
        <v>2660</v>
      </c>
      <c r="EX1872" s="68" t="str">
        <f t="shared" si="62"/>
        <v>소형</v>
      </c>
      <c r="GE1872" s="68">
        <v>58001</v>
      </c>
      <c r="GF1872" s="68" t="s">
        <v>4341</v>
      </c>
    </row>
    <row r="1873" spans="6:188" x14ac:dyDescent="0.3">
      <c r="F1873" s="68">
        <v>94003</v>
      </c>
      <c r="G1873" s="68">
        <v>5</v>
      </c>
      <c r="H1873" s="68">
        <v>194003</v>
      </c>
      <c r="I1873" s="68">
        <v>294003</v>
      </c>
      <c r="J1873" s="68" t="s">
        <v>2159</v>
      </c>
      <c r="K1873" s="68" t="s">
        <v>3673</v>
      </c>
      <c r="L1873" s="68">
        <v>100</v>
      </c>
      <c r="M1873" s="68">
        <v>0</v>
      </c>
      <c r="N1873" s="68">
        <v>0</v>
      </c>
      <c r="O1873" s="68">
        <v>0</v>
      </c>
      <c r="P1873" s="68">
        <v>1</v>
      </c>
      <c r="Q1873" s="68">
        <v>0</v>
      </c>
      <c r="R1873" s="68">
        <v>0</v>
      </c>
      <c r="S1873" s="68">
        <v>0</v>
      </c>
      <c r="T1873" s="68">
        <v>0</v>
      </c>
      <c r="U1873" s="68">
        <v>0</v>
      </c>
      <c r="V1873" s="68">
        <v>0</v>
      </c>
      <c r="W1873" s="68">
        <v>0</v>
      </c>
      <c r="X1873" s="68">
        <v>0</v>
      </c>
      <c r="Y1873" s="68">
        <v>0</v>
      </c>
      <c r="Z1873" s="68">
        <v>0</v>
      </c>
      <c r="AA1873" s="68">
        <v>0</v>
      </c>
      <c r="AB1873" s="68">
        <v>0</v>
      </c>
      <c r="AC1873" s="68">
        <v>0</v>
      </c>
      <c r="AD1873" s="68">
        <v>0</v>
      </c>
      <c r="AE1873" s="68">
        <v>0</v>
      </c>
      <c r="AF1873" s="68">
        <v>0</v>
      </c>
      <c r="AG1873" s="68">
        <v>0</v>
      </c>
      <c r="AH1873" s="68">
        <v>0</v>
      </c>
      <c r="AI1873" s="68">
        <v>0</v>
      </c>
      <c r="AJ1873" s="68">
        <v>0</v>
      </c>
      <c r="AK1873" s="68">
        <v>0</v>
      </c>
      <c r="AL1873" s="68">
        <v>0</v>
      </c>
      <c r="AM1873" s="68">
        <v>0</v>
      </c>
      <c r="AN1873" s="68">
        <v>0</v>
      </c>
      <c r="AO1873" s="68">
        <v>0</v>
      </c>
      <c r="AP1873" s="68" t="s">
        <v>2160</v>
      </c>
      <c r="AQ1873" s="68">
        <v>1</v>
      </c>
      <c r="AR1873" s="68">
        <v>0</v>
      </c>
      <c r="AS1873" s="68">
        <v>30</v>
      </c>
      <c r="AT1873" s="68">
        <v>48</v>
      </c>
      <c r="AU1873" s="68">
        <v>8192</v>
      </c>
      <c r="AV1873" s="86">
        <v>3</v>
      </c>
      <c r="AX1873" s="1">
        <v>0</v>
      </c>
      <c r="AY1873" s="1">
        <v>0</v>
      </c>
      <c r="AZ1873" s="68">
        <v>1000</v>
      </c>
      <c r="BA1873" s="68">
        <v>0</v>
      </c>
      <c r="EQ1873" s="68">
        <v>30850022</v>
      </c>
      <c r="ER1873" s="175">
        <v>1</v>
      </c>
      <c r="ES1873" s="68">
        <v>650</v>
      </c>
      <c r="ET1873" s="68">
        <v>22</v>
      </c>
      <c r="EU1873" s="68">
        <v>0</v>
      </c>
      <c r="EV1873" s="68">
        <v>150022</v>
      </c>
      <c r="EW1873" s="68" t="s">
        <v>2660</v>
      </c>
      <c r="EX1873" s="68" t="str">
        <f t="shared" si="62"/>
        <v>소형</v>
      </c>
      <c r="GE1873" s="68">
        <v>58002</v>
      </c>
      <c r="GF1873" s="68" t="s">
        <v>5341</v>
      </c>
    </row>
    <row r="1874" spans="6:188" x14ac:dyDescent="0.3">
      <c r="F1874" s="68">
        <v>94004</v>
      </c>
      <c r="G1874" s="68">
        <v>5</v>
      </c>
      <c r="H1874" s="68">
        <v>194004</v>
      </c>
      <c r="I1874" s="68">
        <v>294004</v>
      </c>
      <c r="J1874" s="68" t="s">
        <v>2161</v>
      </c>
      <c r="K1874" s="68" t="s">
        <v>3674</v>
      </c>
      <c r="L1874" s="68">
        <v>100</v>
      </c>
      <c r="M1874" s="68">
        <v>0</v>
      </c>
      <c r="N1874" s="68">
        <v>0</v>
      </c>
      <c r="O1874" s="68">
        <v>0</v>
      </c>
      <c r="P1874" s="68">
        <v>1</v>
      </c>
      <c r="Q1874" s="68">
        <v>0</v>
      </c>
      <c r="R1874" s="68">
        <v>0</v>
      </c>
      <c r="S1874" s="68">
        <v>0</v>
      </c>
      <c r="T1874" s="68">
        <v>0</v>
      </c>
      <c r="U1874" s="68">
        <v>0</v>
      </c>
      <c r="V1874" s="68">
        <v>0</v>
      </c>
      <c r="W1874" s="68">
        <v>0</v>
      </c>
      <c r="X1874" s="68">
        <v>0</v>
      </c>
      <c r="Y1874" s="68">
        <v>0</v>
      </c>
      <c r="Z1874" s="68">
        <v>0</v>
      </c>
      <c r="AA1874" s="68">
        <v>0</v>
      </c>
      <c r="AB1874" s="68">
        <v>0</v>
      </c>
      <c r="AC1874" s="68">
        <v>0</v>
      </c>
      <c r="AD1874" s="68">
        <v>0</v>
      </c>
      <c r="AE1874" s="68">
        <v>0</v>
      </c>
      <c r="AF1874" s="68">
        <v>0</v>
      </c>
      <c r="AG1874" s="68">
        <v>0</v>
      </c>
      <c r="AH1874" s="68">
        <v>0</v>
      </c>
      <c r="AI1874" s="68">
        <v>0</v>
      </c>
      <c r="AJ1874" s="68">
        <v>0</v>
      </c>
      <c r="AK1874" s="68">
        <v>0</v>
      </c>
      <c r="AL1874" s="68">
        <v>0</v>
      </c>
      <c r="AM1874" s="68">
        <v>0</v>
      </c>
      <c r="AN1874" s="68">
        <v>0</v>
      </c>
      <c r="AO1874" s="68">
        <v>0</v>
      </c>
      <c r="AP1874" s="68" t="s">
        <v>2162</v>
      </c>
      <c r="AQ1874" s="68">
        <v>0</v>
      </c>
      <c r="AR1874" s="68">
        <v>0</v>
      </c>
      <c r="AS1874" s="68">
        <v>30</v>
      </c>
      <c r="AT1874" s="68">
        <v>49</v>
      </c>
      <c r="AU1874" s="68">
        <v>8192</v>
      </c>
      <c r="AV1874" s="86">
        <v>3</v>
      </c>
      <c r="AX1874" s="1">
        <v>0</v>
      </c>
      <c r="AY1874" s="1">
        <v>0</v>
      </c>
      <c r="AZ1874" s="68">
        <v>1000</v>
      </c>
      <c r="BA1874" s="68">
        <v>0</v>
      </c>
      <c r="EQ1874" s="68">
        <v>30950022</v>
      </c>
      <c r="ER1874" s="175">
        <v>1</v>
      </c>
      <c r="ES1874" s="68">
        <v>650</v>
      </c>
      <c r="ET1874" s="68">
        <v>22</v>
      </c>
      <c r="EU1874" s="68">
        <v>0</v>
      </c>
      <c r="EV1874" s="68">
        <v>150022</v>
      </c>
      <c r="EW1874" s="68" t="s">
        <v>2660</v>
      </c>
      <c r="EX1874" s="68" t="str">
        <f t="shared" si="62"/>
        <v>소형</v>
      </c>
      <c r="GE1874" s="68">
        <v>58003</v>
      </c>
      <c r="GF1874" s="68" t="s">
        <v>5342</v>
      </c>
    </row>
    <row r="1875" spans="6:188" x14ac:dyDescent="0.3">
      <c r="F1875" s="68">
        <v>94005</v>
      </c>
      <c r="G1875" s="68">
        <v>5</v>
      </c>
      <c r="H1875" s="68">
        <v>194005</v>
      </c>
      <c r="I1875" s="68">
        <v>294005</v>
      </c>
      <c r="J1875" s="68" t="s">
        <v>2163</v>
      </c>
      <c r="K1875" s="68" t="s">
        <v>3675</v>
      </c>
      <c r="L1875" s="68">
        <v>100</v>
      </c>
      <c r="M1875" s="68">
        <v>0</v>
      </c>
      <c r="N1875" s="68">
        <v>0</v>
      </c>
      <c r="O1875" s="68">
        <v>0</v>
      </c>
      <c r="P1875" s="68">
        <v>1</v>
      </c>
      <c r="Q1875" s="68">
        <v>0</v>
      </c>
      <c r="R1875" s="68">
        <v>0</v>
      </c>
      <c r="S1875" s="68">
        <v>0</v>
      </c>
      <c r="T1875" s="68">
        <v>0</v>
      </c>
      <c r="U1875" s="68">
        <v>0</v>
      </c>
      <c r="V1875" s="68">
        <v>0</v>
      </c>
      <c r="W1875" s="68">
        <v>0</v>
      </c>
      <c r="X1875" s="68">
        <v>0</v>
      </c>
      <c r="Y1875" s="68">
        <v>0</v>
      </c>
      <c r="Z1875" s="68">
        <v>0</v>
      </c>
      <c r="AA1875" s="68">
        <v>0</v>
      </c>
      <c r="AB1875" s="68">
        <v>0</v>
      </c>
      <c r="AC1875" s="68">
        <v>0</v>
      </c>
      <c r="AD1875" s="68">
        <v>0</v>
      </c>
      <c r="AE1875" s="68">
        <v>0</v>
      </c>
      <c r="AF1875" s="68">
        <v>0</v>
      </c>
      <c r="AG1875" s="68">
        <v>0</v>
      </c>
      <c r="AH1875" s="68">
        <v>0</v>
      </c>
      <c r="AI1875" s="68">
        <v>0</v>
      </c>
      <c r="AJ1875" s="68">
        <v>0</v>
      </c>
      <c r="AK1875" s="68">
        <v>0</v>
      </c>
      <c r="AL1875" s="68">
        <v>0</v>
      </c>
      <c r="AM1875" s="68">
        <v>0</v>
      </c>
      <c r="AN1875" s="68">
        <v>0</v>
      </c>
      <c r="AO1875" s="68">
        <v>0</v>
      </c>
      <c r="AP1875" s="68" t="s">
        <v>2164</v>
      </c>
      <c r="AQ1875" s="68">
        <v>0</v>
      </c>
      <c r="AR1875" s="68">
        <v>0</v>
      </c>
      <c r="AS1875" s="68">
        <v>30</v>
      </c>
      <c r="AT1875" s="68">
        <v>49</v>
      </c>
      <c r="AU1875" s="68">
        <v>8192</v>
      </c>
      <c r="AV1875" s="86">
        <v>3</v>
      </c>
      <c r="AX1875" s="1">
        <v>0</v>
      </c>
      <c r="AY1875" s="1">
        <v>0</v>
      </c>
      <c r="AZ1875" s="68">
        <v>1000</v>
      </c>
      <c r="BA1875" s="68">
        <v>0</v>
      </c>
      <c r="EQ1875" s="68">
        <v>31050022</v>
      </c>
      <c r="ER1875" s="175">
        <v>1</v>
      </c>
      <c r="ES1875" s="68">
        <v>650</v>
      </c>
      <c r="ET1875" s="68">
        <v>22</v>
      </c>
      <c r="EU1875" s="68">
        <v>0</v>
      </c>
      <c r="EV1875" s="68">
        <v>150022</v>
      </c>
      <c r="EW1875" s="68" t="s">
        <v>2660</v>
      </c>
      <c r="EX1875" s="68" t="str">
        <f t="shared" si="62"/>
        <v>소형</v>
      </c>
      <c r="GE1875" s="68">
        <v>58004</v>
      </c>
      <c r="GF1875" s="68" t="s">
        <v>5343</v>
      </c>
    </row>
    <row r="1876" spans="6:188" x14ac:dyDescent="0.3">
      <c r="F1876" s="68">
        <v>94006</v>
      </c>
      <c r="G1876" s="68">
        <v>5</v>
      </c>
      <c r="H1876" s="68">
        <v>194006</v>
      </c>
      <c r="I1876" s="68">
        <v>294006</v>
      </c>
      <c r="J1876" s="68" t="s">
        <v>2165</v>
      </c>
      <c r="K1876" s="68" t="s">
        <v>3676</v>
      </c>
      <c r="L1876" s="68">
        <v>100</v>
      </c>
      <c r="M1876" s="68">
        <v>0</v>
      </c>
      <c r="N1876" s="68">
        <v>0</v>
      </c>
      <c r="O1876" s="68">
        <v>0</v>
      </c>
      <c r="P1876" s="68">
        <v>1</v>
      </c>
      <c r="Q1876" s="68">
        <v>0</v>
      </c>
      <c r="R1876" s="68">
        <v>0</v>
      </c>
      <c r="S1876" s="68">
        <v>0</v>
      </c>
      <c r="T1876" s="68">
        <v>0</v>
      </c>
      <c r="U1876" s="68">
        <v>0</v>
      </c>
      <c r="V1876" s="68">
        <v>0</v>
      </c>
      <c r="W1876" s="68">
        <v>0</v>
      </c>
      <c r="X1876" s="68">
        <v>0</v>
      </c>
      <c r="Y1876" s="68">
        <v>0</v>
      </c>
      <c r="Z1876" s="68">
        <v>0</v>
      </c>
      <c r="AA1876" s="68">
        <v>0</v>
      </c>
      <c r="AB1876" s="68">
        <v>0</v>
      </c>
      <c r="AC1876" s="68">
        <v>0</v>
      </c>
      <c r="AD1876" s="68">
        <v>0</v>
      </c>
      <c r="AE1876" s="68">
        <v>0</v>
      </c>
      <c r="AF1876" s="68">
        <v>0</v>
      </c>
      <c r="AG1876" s="68">
        <v>0</v>
      </c>
      <c r="AH1876" s="68">
        <v>0</v>
      </c>
      <c r="AI1876" s="68">
        <v>0</v>
      </c>
      <c r="AJ1876" s="68">
        <v>0</v>
      </c>
      <c r="AK1876" s="68">
        <v>0</v>
      </c>
      <c r="AL1876" s="68">
        <v>0</v>
      </c>
      <c r="AM1876" s="68">
        <v>0</v>
      </c>
      <c r="AN1876" s="68">
        <v>0</v>
      </c>
      <c r="AO1876" s="68">
        <v>0</v>
      </c>
      <c r="AP1876" s="68" t="s">
        <v>2166</v>
      </c>
      <c r="AQ1876" s="68">
        <v>1</v>
      </c>
      <c r="AR1876" s="68">
        <v>0</v>
      </c>
      <c r="AS1876" s="68">
        <v>30</v>
      </c>
      <c r="AT1876" s="68">
        <v>0</v>
      </c>
      <c r="AU1876" s="68">
        <v>0</v>
      </c>
      <c r="AV1876" s="86">
        <v>3</v>
      </c>
      <c r="AX1876" s="1">
        <v>0</v>
      </c>
      <c r="AY1876" s="1">
        <v>0</v>
      </c>
      <c r="AZ1876" s="68">
        <v>1000</v>
      </c>
      <c r="BA1876" s="68">
        <v>0</v>
      </c>
      <c r="EQ1876" s="68">
        <v>31150022</v>
      </c>
      <c r="ER1876" s="175">
        <v>1</v>
      </c>
      <c r="ES1876" s="68">
        <v>650</v>
      </c>
      <c r="ET1876" s="68">
        <v>22</v>
      </c>
      <c r="EU1876" s="68">
        <v>0</v>
      </c>
      <c r="EV1876" s="68">
        <v>150022</v>
      </c>
      <c r="EW1876" s="68" t="s">
        <v>2660</v>
      </c>
      <c r="EX1876" s="68" t="str">
        <f t="shared" si="62"/>
        <v>소형</v>
      </c>
      <c r="GE1876" s="68">
        <v>58005</v>
      </c>
      <c r="GF1876" s="68" t="s">
        <v>5344</v>
      </c>
    </row>
    <row r="1877" spans="6:188" x14ac:dyDescent="0.3">
      <c r="F1877" s="68">
        <v>94007</v>
      </c>
      <c r="G1877" s="68">
        <v>5</v>
      </c>
      <c r="H1877" s="68">
        <v>194007</v>
      </c>
      <c r="I1877" s="68">
        <v>294007</v>
      </c>
      <c r="J1877" s="68" t="s">
        <v>2167</v>
      </c>
      <c r="K1877" s="68" t="s">
        <v>3677</v>
      </c>
      <c r="L1877" s="68">
        <v>100</v>
      </c>
      <c r="M1877" s="68">
        <v>0</v>
      </c>
      <c r="N1877" s="68">
        <v>0</v>
      </c>
      <c r="O1877" s="68">
        <v>0</v>
      </c>
      <c r="P1877" s="68">
        <v>1</v>
      </c>
      <c r="Q1877" s="68">
        <v>0</v>
      </c>
      <c r="R1877" s="68">
        <v>0</v>
      </c>
      <c r="S1877" s="68">
        <v>0</v>
      </c>
      <c r="T1877" s="68">
        <v>0</v>
      </c>
      <c r="U1877" s="68">
        <v>0</v>
      </c>
      <c r="V1877" s="68">
        <v>0</v>
      </c>
      <c r="W1877" s="68">
        <v>0</v>
      </c>
      <c r="X1877" s="68">
        <v>0</v>
      </c>
      <c r="Y1877" s="68">
        <v>0</v>
      </c>
      <c r="Z1877" s="68">
        <v>0</v>
      </c>
      <c r="AA1877" s="68">
        <v>0</v>
      </c>
      <c r="AB1877" s="68">
        <v>0</v>
      </c>
      <c r="AC1877" s="68">
        <v>0</v>
      </c>
      <c r="AD1877" s="68">
        <v>0</v>
      </c>
      <c r="AE1877" s="68">
        <v>0</v>
      </c>
      <c r="AF1877" s="68">
        <v>0</v>
      </c>
      <c r="AG1877" s="68">
        <v>0</v>
      </c>
      <c r="AH1877" s="68">
        <v>0</v>
      </c>
      <c r="AI1877" s="68">
        <v>0</v>
      </c>
      <c r="AJ1877" s="68">
        <v>0</v>
      </c>
      <c r="AK1877" s="68">
        <v>0</v>
      </c>
      <c r="AL1877" s="68">
        <v>0</v>
      </c>
      <c r="AM1877" s="68">
        <v>0</v>
      </c>
      <c r="AN1877" s="68">
        <v>0</v>
      </c>
      <c r="AO1877" s="68">
        <v>0</v>
      </c>
      <c r="AP1877" s="68" t="s">
        <v>2168</v>
      </c>
      <c r="AQ1877" s="68">
        <v>0</v>
      </c>
      <c r="AR1877" s="68">
        <v>0</v>
      </c>
      <c r="AS1877" s="68">
        <v>30</v>
      </c>
      <c r="AT1877" s="68">
        <v>49</v>
      </c>
      <c r="AU1877" s="68">
        <v>8192</v>
      </c>
      <c r="AV1877" s="86">
        <v>3</v>
      </c>
      <c r="AX1877" s="1">
        <v>0</v>
      </c>
      <c r="AY1877" s="1">
        <v>0</v>
      </c>
      <c r="AZ1877" s="68">
        <v>1000</v>
      </c>
      <c r="BA1877" s="68">
        <v>0</v>
      </c>
      <c r="EQ1877" s="68">
        <v>31250022</v>
      </c>
      <c r="ER1877" s="175">
        <v>1</v>
      </c>
      <c r="ES1877" s="68">
        <v>650</v>
      </c>
      <c r="ET1877" s="68">
        <v>22</v>
      </c>
      <c r="EU1877" s="68">
        <v>0</v>
      </c>
      <c r="EV1877" s="68">
        <v>150022</v>
      </c>
      <c r="EW1877" s="68" t="s">
        <v>2660</v>
      </c>
      <c r="EX1877" s="68" t="str">
        <f t="shared" si="62"/>
        <v>소형</v>
      </c>
      <c r="GE1877" s="68">
        <v>58006</v>
      </c>
      <c r="GF1877" s="68" t="s">
        <v>5345</v>
      </c>
    </row>
    <row r="1878" spans="6:188" x14ac:dyDescent="0.3">
      <c r="F1878" s="68">
        <v>94008</v>
      </c>
      <c r="G1878" s="68">
        <v>5</v>
      </c>
      <c r="H1878" s="68">
        <v>194008</v>
      </c>
      <c r="I1878" s="68">
        <v>294008</v>
      </c>
      <c r="J1878" s="68" t="s">
        <v>2169</v>
      </c>
      <c r="K1878" s="68" t="s">
        <v>3678</v>
      </c>
      <c r="L1878" s="68">
        <v>100</v>
      </c>
      <c r="M1878" s="68">
        <v>0</v>
      </c>
      <c r="N1878" s="68">
        <v>0</v>
      </c>
      <c r="O1878" s="68">
        <v>0</v>
      </c>
      <c r="P1878" s="68">
        <v>1</v>
      </c>
      <c r="Q1878" s="68">
        <v>0</v>
      </c>
      <c r="R1878" s="68">
        <v>0</v>
      </c>
      <c r="S1878" s="68">
        <v>0</v>
      </c>
      <c r="T1878" s="68">
        <v>0</v>
      </c>
      <c r="U1878" s="68">
        <v>0</v>
      </c>
      <c r="V1878" s="68">
        <v>0</v>
      </c>
      <c r="W1878" s="68">
        <v>0</v>
      </c>
      <c r="X1878" s="68">
        <v>0</v>
      </c>
      <c r="Y1878" s="68">
        <v>0</v>
      </c>
      <c r="Z1878" s="68">
        <v>0</v>
      </c>
      <c r="AA1878" s="68">
        <v>0</v>
      </c>
      <c r="AB1878" s="68">
        <v>0</v>
      </c>
      <c r="AC1878" s="68">
        <v>0</v>
      </c>
      <c r="AD1878" s="68">
        <v>0</v>
      </c>
      <c r="AE1878" s="68">
        <v>0</v>
      </c>
      <c r="AF1878" s="68">
        <v>0</v>
      </c>
      <c r="AG1878" s="68">
        <v>0</v>
      </c>
      <c r="AH1878" s="68">
        <v>0</v>
      </c>
      <c r="AI1878" s="68">
        <v>0</v>
      </c>
      <c r="AJ1878" s="68">
        <v>0</v>
      </c>
      <c r="AK1878" s="68">
        <v>0</v>
      </c>
      <c r="AL1878" s="68">
        <v>0</v>
      </c>
      <c r="AM1878" s="68">
        <v>0</v>
      </c>
      <c r="AN1878" s="68">
        <v>0</v>
      </c>
      <c r="AO1878" s="68">
        <v>0</v>
      </c>
      <c r="AP1878" s="68" t="s">
        <v>2170</v>
      </c>
      <c r="AQ1878" s="68">
        <v>0</v>
      </c>
      <c r="AR1878" s="68">
        <v>0</v>
      </c>
      <c r="AS1878" s="68">
        <v>30</v>
      </c>
      <c r="AT1878" s="68">
        <v>49</v>
      </c>
      <c r="AU1878" s="68">
        <v>8192</v>
      </c>
      <c r="AV1878" s="86">
        <v>3</v>
      </c>
      <c r="AX1878" s="1">
        <v>0</v>
      </c>
      <c r="AY1878" s="1">
        <v>0</v>
      </c>
      <c r="AZ1878" s="68">
        <v>1000</v>
      </c>
      <c r="BA1878" s="68">
        <v>0</v>
      </c>
      <c r="EQ1878" s="68">
        <v>10150023</v>
      </c>
      <c r="ER1878" s="175">
        <v>1</v>
      </c>
      <c r="ES1878" s="68">
        <v>650</v>
      </c>
      <c r="ET1878" s="68">
        <v>23</v>
      </c>
      <c r="EU1878" s="68">
        <v>0</v>
      </c>
      <c r="EV1878" s="68">
        <v>150023</v>
      </c>
      <c r="EW1878" s="68" t="s">
        <v>2661</v>
      </c>
      <c r="EX1878" s="68" t="str">
        <f t="shared" si="62"/>
        <v>소형</v>
      </c>
      <c r="GE1878" s="68">
        <v>58007</v>
      </c>
      <c r="GF1878" s="68" t="s">
        <v>5346</v>
      </c>
    </row>
    <row r="1879" spans="6:188" x14ac:dyDescent="0.3">
      <c r="F1879" s="68">
        <v>94009</v>
      </c>
      <c r="G1879" s="68">
        <v>5</v>
      </c>
      <c r="H1879" s="68">
        <v>194009</v>
      </c>
      <c r="I1879" s="68">
        <v>294009</v>
      </c>
      <c r="J1879" s="68" t="s">
        <v>2171</v>
      </c>
      <c r="K1879" s="68" t="s">
        <v>3679</v>
      </c>
      <c r="L1879" s="68">
        <v>100</v>
      </c>
      <c r="M1879" s="68">
        <v>0</v>
      </c>
      <c r="N1879" s="68">
        <v>0</v>
      </c>
      <c r="O1879" s="68">
        <v>0</v>
      </c>
      <c r="P1879" s="68">
        <v>1</v>
      </c>
      <c r="Q1879" s="68">
        <v>0</v>
      </c>
      <c r="R1879" s="68">
        <v>0</v>
      </c>
      <c r="S1879" s="68">
        <v>0</v>
      </c>
      <c r="T1879" s="68">
        <v>0</v>
      </c>
      <c r="U1879" s="68">
        <v>0</v>
      </c>
      <c r="V1879" s="68">
        <v>0</v>
      </c>
      <c r="W1879" s="68">
        <v>0</v>
      </c>
      <c r="X1879" s="68">
        <v>0</v>
      </c>
      <c r="Y1879" s="68">
        <v>0</v>
      </c>
      <c r="Z1879" s="68">
        <v>0</v>
      </c>
      <c r="AA1879" s="68">
        <v>0</v>
      </c>
      <c r="AB1879" s="68">
        <v>0</v>
      </c>
      <c r="AC1879" s="68">
        <v>0</v>
      </c>
      <c r="AD1879" s="68">
        <v>0</v>
      </c>
      <c r="AE1879" s="68">
        <v>0</v>
      </c>
      <c r="AF1879" s="68">
        <v>0</v>
      </c>
      <c r="AG1879" s="68">
        <v>0</v>
      </c>
      <c r="AH1879" s="68">
        <v>0</v>
      </c>
      <c r="AI1879" s="68">
        <v>0</v>
      </c>
      <c r="AJ1879" s="68">
        <v>0</v>
      </c>
      <c r="AK1879" s="68">
        <v>0</v>
      </c>
      <c r="AL1879" s="68">
        <v>0</v>
      </c>
      <c r="AM1879" s="68">
        <v>0</v>
      </c>
      <c r="AN1879" s="68">
        <v>0</v>
      </c>
      <c r="AO1879" s="68">
        <v>0</v>
      </c>
      <c r="AP1879" s="68" t="s">
        <v>2172</v>
      </c>
      <c r="AQ1879" s="68">
        <v>0</v>
      </c>
      <c r="AR1879" s="68">
        <v>0</v>
      </c>
      <c r="AS1879" s="68">
        <v>30</v>
      </c>
      <c r="AT1879" s="68">
        <v>48</v>
      </c>
      <c r="AU1879" s="68">
        <v>8192</v>
      </c>
      <c r="AV1879" s="86">
        <v>3</v>
      </c>
      <c r="AX1879" s="1">
        <v>0</v>
      </c>
      <c r="AY1879" s="1">
        <v>0</v>
      </c>
      <c r="AZ1879" s="68">
        <v>1000</v>
      </c>
      <c r="BA1879" s="68">
        <v>0</v>
      </c>
      <c r="EQ1879" s="68">
        <v>10250023</v>
      </c>
      <c r="ER1879" s="175">
        <v>1</v>
      </c>
      <c r="ES1879" s="68">
        <v>650</v>
      </c>
      <c r="ET1879" s="68">
        <v>23</v>
      </c>
      <c r="EU1879" s="68">
        <v>0</v>
      </c>
      <c r="EV1879" s="68">
        <v>150023</v>
      </c>
      <c r="EW1879" s="68" t="s">
        <v>2661</v>
      </c>
      <c r="EX1879" s="68" t="str">
        <f t="shared" si="62"/>
        <v>소형</v>
      </c>
      <c r="GE1879" s="68">
        <v>58008</v>
      </c>
      <c r="GF1879" s="68" t="s">
        <v>5346</v>
      </c>
    </row>
    <row r="1880" spans="6:188" x14ac:dyDescent="0.3">
      <c r="F1880" s="68">
        <v>94010</v>
      </c>
      <c r="G1880" s="68">
        <v>5</v>
      </c>
      <c r="H1880" s="68">
        <v>194010</v>
      </c>
      <c r="I1880" s="68">
        <v>294010</v>
      </c>
      <c r="J1880" s="68" t="s">
        <v>2173</v>
      </c>
      <c r="K1880" s="68" t="s">
        <v>3680</v>
      </c>
      <c r="L1880" s="68">
        <v>100</v>
      </c>
      <c r="M1880" s="68">
        <v>0</v>
      </c>
      <c r="N1880" s="68">
        <v>0</v>
      </c>
      <c r="O1880" s="68">
        <v>0</v>
      </c>
      <c r="P1880" s="68">
        <v>1</v>
      </c>
      <c r="Q1880" s="68">
        <v>0</v>
      </c>
      <c r="R1880" s="68">
        <v>0</v>
      </c>
      <c r="S1880" s="68">
        <v>0</v>
      </c>
      <c r="T1880" s="68">
        <v>0</v>
      </c>
      <c r="U1880" s="68">
        <v>0</v>
      </c>
      <c r="V1880" s="68">
        <v>0</v>
      </c>
      <c r="W1880" s="68">
        <v>0</v>
      </c>
      <c r="X1880" s="68">
        <v>0</v>
      </c>
      <c r="Y1880" s="68">
        <v>0</v>
      </c>
      <c r="Z1880" s="68">
        <v>0</v>
      </c>
      <c r="AA1880" s="68">
        <v>0</v>
      </c>
      <c r="AB1880" s="68">
        <v>0</v>
      </c>
      <c r="AC1880" s="68">
        <v>0</v>
      </c>
      <c r="AD1880" s="68">
        <v>0</v>
      </c>
      <c r="AE1880" s="68">
        <v>0</v>
      </c>
      <c r="AF1880" s="68">
        <v>0</v>
      </c>
      <c r="AG1880" s="68">
        <v>0</v>
      </c>
      <c r="AH1880" s="68">
        <v>0</v>
      </c>
      <c r="AI1880" s="68">
        <v>0</v>
      </c>
      <c r="AJ1880" s="68">
        <v>0</v>
      </c>
      <c r="AK1880" s="68">
        <v>0</v>
      </c>
      <c r="AL1880" s="68">
        <v>0</v>
      </c>
      <c r="AM1880" s="68">
        <v>0</v>
      </c>
      <c r="AN1880" s="68">
        <v>0</v>
      </c>
      <c r="AO1880" s="68">
        <v>0</v>
      </c>
      <c r="AP1880" s="68" t="s">
        <v>2174</v>
      </c>
      <c r="AQ1880" s="68">
        <v>0</v>
      </c>
      <c r="AR1880" s="68">
        <v>0</v>
      </c>
      <c r="AS1880" s="68">
        <v>30</v>
      </c>
      <c r="AT1880" s="68">
        <v>49</v>
      </c>
      <c r="AU1880" s="68">
        <v>8192</v>
      </c>
      <c r="AV1880" s="86">
        <v>3</v>
      </c>
      <c r="AX1880" s="1">
        <v>0</v>
      </c>
      <c r="AY1880" s="1">
        <v>0</v>
      </c>
      <c r="AZ1880" s="68">
        <v>1000</v>
      </c>
      <c r="BA1880" s="68">
        <v>0</v>
      </c>
      <c r="EQ1880" s="68">
        <v>10350023</v>
      </c>
      <c r="ER1880" s="175">
        <v>1</v>
      </c>
      <c r="ES1880" s="68">
        <v>650</v>
      </c>
      <c r="ET1880" s="68">
        <v>23</v>
      </c>
      <c r="EU1880" s="68">
        <v>0</v>
      </c>
      <c r="EV1880" s="68">
        <v>150023</v>
      </c>
      <c r="EW1880" s="68" t="s">
        <v>2661</v>
      </c>
      <c r="EX1880" s="68" t="str">
        <f t="shared" si="62"/>
        <v>소형</v>
      </c>
      <c r="GE1880" s="68">
        <v>58009</v>
      </c>
      <c r="GF1880" s="68" t="s">
        <v>5346</v>
      </c>
    </row>
    <row r="1881" spans="6:188" x14ac:dyDescent="0.3">
      <c r="F1881" s="68">
        <v>94011</v>
      </c>
      <c r="G1881" s="68">
        <v>5</v>
      </c>
      <c r="H1881" s="68">
        <v>194011</v>
      </c>
      <c r="I1881" s="68">
        <v>294011</v>
      </c>
      <c r="J1881" s="68" t="s">
        <v>2175</v>
      </c>
      <c r="K1881" s="68" t="s">
        <v>3681</v>
      </c>
      <c r="L1881" s="68">
        <v>100</v>
      </c>
      <c r="M1881" s="68">
        <v>0</v>
      </c>
      <c r="N1881" s="68">
        <v>0</v>
      </c>
      <c r="O1881" s="68">
        <v>0</v>
      </c>
      <c r="P1881" s="68">
        <v>1</v>
      </c>
      <c r="Q1881" s="68">
        <v>0</v>
      </c>
      <c r="R1881" s="68">
        <v>0</v>
      </c>
      <c r="S1881" s="68">
        <v>0</v>
      </c>
      <c r="T1881" s="68">
        <v>0</v>
      </c>
      <c r="U1881" s="68">
        <v>0</v>
      </c>
      <c r="V1881" s="68">
        <v>0</v>
      </c>
      <c r="W1881" s="68">
        <v>0</v>
      </c>
      <c r="X1881" s="68">
        <v>0</v>
      </c>
      <c r="Y1881" s="68">
        <v>0</v>
      </c>
      <c r="Z1881" s="68">
        <v>0</v>
      </c>
      <c r="AA1881" s="68">
        <v>0</v>
      </c>
      <c r="AB1881" s="68">
        <v>0</v>
      </c>
      <c r="AC1881" s="68">
        <v>0</v>
      </c>
      <c r="AD1881" s="68">
        <v>0</v>
      </c>
      <c r="AE1881" s="68">
        <v>0</v>
      </c>
      <c r="AF1881" s="68">
        <v>0</v>
      </c>
      <c r="AG1881" s="68">
        <v>0</v>
      </c>
      <c r="AH1881" s="68">
        <v>0</v>
      </c>
      <c r="AI1881" s="68">
        <v>0</v>
      </c>
      <c r="AJ1881" s="68">
        <v>0</v>
      </c>
      <c r="AK1881" s="68">
        <v>0</v>
      </c>
      <c r="AL1881" s="68">
        <v>0</v>
      </c>
      <c r="AM1881" s="68">
        <v>0</v>
      </c>
      <c r="AN1881" s="68">
        <v>0</v>
      </c>
      <c r="AO1881" s="68">
        <v>0</v>
      </c>
      <c r="AP1881" s="68" t="s">
        <v>2176</v>
      </c>
      <c r="AQ1881" s="68">
        <v>0</v>
      </c>
      <c r="AR1881" s="68">
        <v>0</v>
      </c>
      <c r="AS1881" s="68">
        <v>30</v>
      </c>
      <c r="AT1881" s="68">
        <v>17</v>
      </c>
      <c r="AU1881" s="68">
        <v>8192</v>
      </c>
      <c r="AV1881" s="86">
        <v>3</v>
      </c>
      <c r="AX1881" s="1">
        <v>0</v>
      </c>
      <c r="AY1881" s="1">
        <v>0</v>
      </c>
      <c r="AZ1881" s="68">
        <v>1000</v>
      </c>
      <c r="BA1881" s="68">
        <v>0</v>
      </c>
      <c r="EQ1881" s="68">
        <v>10450023</v>
      </c>
      <c r="ER1881" s="175">
        <v>1</v>
      </c>
      <c r="ES1881" s="68">
        <v>650</v>
      </c>
      <c r="ET1881" s="68">
        <v>23</v>
      </c>
      <c r="EU1881" s="68">
        <v>0</v>
      </c>
      <c r="EV1881" s="68">
        <v>150023</v>
      </c>
      <c r="EW1881" s="68" t="s">
        <v>2661</v>
      </c>
      <c r="EX1881" s="68" t="str">
        <f t="shared" si="62"/>
        <v>소형</v>
      </c>
      <c r="GE1881" s="68">
        <v>58010</v>
      </c>
      <c r="GF1881" s="68" t="s">
        <v>3661</v>
      </c>
    </row>
    <row r="1882" spans="6:188" x14ac:dyDescent="0.3">
      <c r="F1882" s="68">
        <v>94012</v>
      </c>
      <c r="G1882" s="68">
        <v>5</v>
      </c>
      <c r="H1882" s="68">
        <v>194012</v>
      </c>
      <c r="I1882" s="68">
        <v>294012</v>
      </c>
      <c r="J1882" s="68" t="s">
        <v>2177</v>
      </c>
      <c r="K1882" s="68" t="s">
        <v>3682</v>
      </c>
      <c r="L1882" s="68">
        <v>100</v>
      </c>
      <c r="M1882" s="68">
        <v>0</v>
      </c>
      <c r="N1882" s="68">
        <v>0</v>
      </c>
      <c r="O1882" s="68">
        <v>0</v>
      </c>
      <c r="P1882" s="68">
        <v>1</v>
      </c>
      <c r="Q1882" s="68">
        <v>0</v>
      </c>
      <c r="R1882" s="68">
        <v>0</v>
      </c>
      <c r="S1882" s="68">
        <v>0</v>
      </c>
      <c r="T1882" s="68">
        <v>0</v>
      </c>
      <c r="U1882" s="68">
        <v>0</v>
      </c>
      <c r="V1882" s="68">
        <v>0</v>
      </c>
      <c r="W1882" s="68">
        <v>0</v>
      </c>
      <c r="X1882" s="68">
        <v>0</v>
      </c>
      <c r="Y1882" s="68">
        <v>0</v>
      </c>
      <c r="Z1882" s="68">
        <v>0</v>
      </c>
      <c r="AA1882" s="68">
        <v>0</v>
      </c>
      <c r="AB1882" s="68">
        <v>0</v>
      </c>
      <c r="AC1882" s="68">
        <v>0</v>
      </c>
      <c r="AD1882" s="68">
        <v>0</v>
      </c>
      <c r="AE1882" s="68">
        <v>0</v>
      </c>
      <c r="AF1882" s="68">
        <v>0</v>
      </c>
      <c r="AG1882" s="68">
        <v>0</v>
      </c>
      <c r="AH1882" s="68">
        <v>0</v>
      </c>
      <c r="AI1882" s="68">
        <v>0</v>
      </c>
      <c r="AJ1882" s="68">
        <v>0</v>
      </c>
      <c r="AK1882" s="68">
        <v>0</v>
      </c>
      <c r="AL1882" s="68">
        <v>0</v>
      </c>
      <c r="AM1882" s="68">
        <v>0</v>
      </c>
      <c r="AN1882" s="68">
        <v>0</v>
      </c>
      <c r="AO1882" s="68">
        <v>0</v>
      </c>
      <c r="AP1882" s="68" t="s">
        <v>2178</v>
      </c>
      <c r="AQ1882" s="68">
        <v>1</v>
      </c>
      <c r="AR1882" s="68">
        <v>0</v>
      </c>
      <c r="AS1882" s="68">
        <v>30</v>
      </c>
      <c r="AT1882" s="68">
        <v>48</v>
      </c>
      <c r="AU1882" s="68">
        <v>8192</v>
      </c>
      <c r="AV1882" s="86">
        <v>3</v>
      </c>
      <c r="AX1882" s="1">
        <v>0</v>
      </c>
      <c r="AY1882" s="1">
        <v>0</v>
      </c>
      <c r="AZ1882" s="68">
        <v>1000</v>
      </c>
      <c r="BA1882" s="68">
        <v>0</v>
      </c>
      <c r="EQ1882" s="68">
        <v>10550023</v>
      </c>
      <c r="ER1882" s="175">
        <v>1</v>
      </c>
      <c r="ES1882" s="68">
        <v>650</v>
      </c>
      <c r="ET1882" s="68">
        <v>23</v>
      </c>
      <c r="EU1882" s="68">
        <v>0</v>
      </c>
      <c r="EV1882" s="68">
        <v>150023</v>
      </c>
      <c r="EW1882" s="68" t="s">
        <v>2661</v>
      </c>
      <c r="EX1882" s="68" t="str">
        <f t="shared" si="62"/>
        <v>소형</v>
      </c>
      <c r="GE1882" s="68">
        <v>58011</v>
      </c>
      <c r="GF1882" s="68" t="s">
        <v>5347</v>
      </c>
    </row>
    <row r="1883" spans="6:188" x14ac:dyDescent="0.3">
      <c r="F1883" s="68">
        <v>94013</v>
      </c>
      <c r="G1883" s="68">
        <v>5</v>
      </c>
      <c r="H1883" s="68">
        <v>194013</v>
      </c>
      <c r="I1883" s="68">
        <v>294013</v>
      </c>
      <c r="J1883" s="68" t="s">
        <v>2179</v>
      </c>
      <c r="K1883" s="68" t="s">
        <v>3683</v>
      </c>
      <c r="L1883" s="68">
        <v>100</v>
      </c>
      <c r="M1883" s="68">
        <v>0</v>
      </c>
      <c r="N1883" s="68">
        <v>0</v>
      </c>
      <c r="O1883" s="68">
        <v>0</v>
      </c>
      <c r="P1883" s="68">
        <v>1</v>
      </c>
      <c r="Q1883" s="68">
        <v>0</v>
      </c>
      <c r="R1883" s="68">
        <v>0</v>
      </c>
      <c r="S1883" s="68">
        <v>0</v>
      </c>
      <c r="T1883" s="68">
        <v>0</v>
      </c>
      <c r="U1883" s="68">
        <v>0</v>
      </c>
      <c r="V1883" s="68">
        <v>0</v>
      </c>
      <c r="W1883" s="68">
        <v>0</v>
      </c>
      <c r="X1883" s="68">
        <v>0</v>
      </c>
      <c r="Y1883" s="68">
        <v>0</v>
      </c>
      <c r="Z1883" s="68">
        <v>0</v>
      </c>
      <c r="AA1883" s="68">
        <v>0</v>
      </c>
      <c r="AB1883" s="68">
        <v>0</v>
      </c>
      <c r="AC1883" s="68">
        <v>0</v>
      </c>
      <c r="AD1883" s="68">
        <v>0</v>
      </c>
      <c r="AE1883" s="68">
        <v>0</v>
      </c>
      <c r="AF1883" s="68">
        <v>0</v>
      </c>
      <c r="AG1883" s="68">
        <v>0</v>
      </c>
      <c r="AH1883" s="68">
        <v>0</v>
      </c>
      <c r="AI1883" s="68">
        <v>0</v>
      </c>
      <c r="AJ1883" s="68">
        <v>0</v>
      </c>
      <c r="AK1883" s="68">
        <v>0</v>
      </c>
      <c r="AL1883" s="68">
        <v>0</v>
      </c>
      <c r="AM1883" s="68">
        <v>0</v>
      </c>
      <c r="AN1883" s="68">
        <v>0</v>
      </c>
      <c r="AO1883" s="68">
        <v>0</v>
      </c>
      <c r="AP1883" s="68" t="s">
        <v>2180</v>
      </c>
      <c r="AQ1883" s="68">
        <v>1</v>
      </c>
      <c r="AR1883" s="68">
        <v>0</v>
      </c>
      <c r="AS1883" s="68">
        <v>30</v>
      </c>
      <c r="AT1883" s="68">
        <v>0</v>
      </c>
      <c r="AU1883" s="68">
        <v>0</v>
      </c>
      <c r="AV1883" s="86">
        <v>3</v>
      </c>
      <c r="AX1883" s="1">
        <v>0</v>
      </c>
      <c r="AY1883" s="1">
        <v>0</v>
      </c>
      <c r="AZ1883" s="68">
        <v>1000</v>
      </c>
      <c r="BA1883" s="68">
        <v>0</v>
      </c>
      <c r="EQ1883" s="68">
        <v>10650023</v>
      </c>
      <c r="ER1883" s="175">
        <v>1</v>
      </c>
      <c r="ES1883" s="68">
        <v>650</v>
      </c>
      <c r="ET1883" s="68">
        <v>23</v>
      </c>
      <c r="EU1883" s="68">
        <v>0</v>
      </c>
      <c r="EV1883" s="68">
        <v>150023</v>
      </c>
      <c r="EW1883" s="68" t="s">
        <v>2661</v>
      </c>
      <c r="EX1883" s="68" t="str">
        <f t="shared" si="62"/>
        <v>소형</v>
      </c>
      <c r="GE1883" s="68">
        <v>58012</v>
      </c>
      <c r="GF1883" s="68" t="s">
        <v>5348</v>
      </c>
    </row>
    <row r="1884" spans="6:188" x14ac:dyDescent="0.3">
      <c r="F1884" s="68">
        <v>94014</v>
      </c>
      <c r="G1884" s="68">
        <v>5</v>
      </c>
      <c r="H1884" s="68">
        <v>194014</v>
      </c>
      <c r="I1884" s="68">
        <v>294014</v>
      </c>
      <c r="J1884" s="68" t="s">
        <v>2181</v>
      </c>
      <c r="K1884" s="68" t="s">
        <v>3684</v>
      </c>
      <c r="L1884" s="68">
        <v>100</v>
      </c>
      <c r="M1884" s="68">
        <v>0</v>
      </c>
      <c r="N1884" s="68">
        <v>0</v>
      </c>
      <c r="O1884" s="68">
        <v>0</v>
      </c>
      <c r="P1884" s="68">
        <v>1</v>
      </c>
      <c r="Q1884" s="68">
        <v>0</v>
      </c>
      <c r="R1884" s="68">
        <v>0</v>
      </c>
      <c r="S1884" s="68">
        <v>0</v>
      </c>
      <c r="T1884" s="68">
        <v>0</v>
      </c>
      <c r="U1884" s="68">
        <v>0</v>
      </c>
      <c r="V1884" s="68">
        <v>0</v>
      </c>
      <c r="W1884" s="68">
        <v>0</v>
      </c>
      <c r="X1884" s="68">
        <v>0</v>
      </c>
      <c r="Y1884" s="68">
        <v>0</v>
      </c>
      <c r="Z1884" s="68">
        <v>0</v>
      </c>
      <c r="AA1884" s="68">
        <v>0</v>
      </c>
      <c r="AB1884" s="68">
        <v>0</v>
      </c>
      <c r="AC1884" s="68">
        <v>0</v>
      </c>
      <c r="AD1884" s="68">
        <v>0</v>
      </c>
      <c r="AE1884" s="68">
        <v>0</v>
      </c>
      <c r="AF1884" s="68">
        <v>0</v>
      </c>
      <c r="AG1884" s="68">
        <v>0</v>
      </c>
      <c r="AH1884" s="68">
        <v>0</v>
      </c>
      <c r="AI1884" s="68">
        <v>0</v>
      </c>
      <c r="AJ1884" s="68">
        <v>0</v>
      </c>
      <c r="AK1884" s="68">
        <v>0</v>
      </c>
      <c r="AL1884" s="68">
        <v>0</v>
      </c>
      <c r="AM1884" s="68">
        <v>0</v>
      </c>
      <c r="AN1884" s="68">
        <v>0</v>
      </c>
      <c r="AO1884" s="68">
        <v>0</v>
      </c>
      <c r="AP1884" s="68" t="s">
        <v>2182</v>
      </c>
      <c r="AQ1884" s="68">
        <v>0</v>
      </c>
      <c r="AR1884" s="68">
        <v>0</v>
      </c>
      <c r="AS1884" s="68">
        <v>30</v>
      </c>
      <c r="AT1884" s="68">
        <v>17</v>
      </c>
      <c r="AU1884" s="68">
        <v>8192</v>
      </c>
      <c r="AV1884" s="86">
        <v>3</v>
      </c>
      <c r="AX1884" s="1">
        <v>0</v>
      </c>
      <c r="AY1884" s="1">
        <v>0</v>
      </c>
      <c r="AZ1884" s="68">
        <v>1000</v>
      </c>
      <c r="BA1884" s="68">
        <v>0</v>
      </c>
      <c r="EQ1884" s="68">
        <v>10750023</v>
      </c>
      <c r="ER1884" s="175">
        <v>1</v>
      </c>
      <c r="ES1884" s="68">
        <v>650</v>
      </c>
      <c r="ET1884" s="68">
        <v>23</v>
      </c>
      <c r="EU1884" s="68">
        <v>0</v>
      </c>
      <c r="EV1884" s="68">
        <v>150023</v>
      </c>
      <c r="EW1884" s="68" t="s">
        <v>2661</v>
      </c>
      <c r="EX1884" s="68" t="str">
        <f t="shared" si="62"/>
        <v>소형</v>
      </c>
      <c r="GE1884" s="68">
        <v>58013</v>
      </c>
      <c r="GF1884" s="68" t="s">
        <v>5349</v>
      </c>
    </row>
    <row r="1885" spans="6:188" x14ac:dyDescent="0.3">
      <c r="F1885" s="68">
        <v>94015</v>
      </c>
      <c r="G1885" s="68">
        <v>5</v>
      </c>
      <c r="H1885" s="68">
        <v>194015</v>
      </c>
      <c r="I1885" s="68">
        <v>294015</v>
      </c>
      <c r="J1885" s="68" t="s">
        <v>2183</v>
      </c>
      <c r="K1885" s="68" t="s">
        <v>3685</v>
      </c>
      <c r="L1885" s="68">
        <v>100</v>
      </c>
      <c r="M1885" s="68">
        <v>0</v>
      </c>
      <c r="N1885" s="68">
        <v>0</v>
      </c>
      <c r="O1885" s="68">
        <v>0</v>
      </c>
      <c r="P1885" s="68">
        <v>1</v>
      </c>
      <c r="Q1885" s="68">
        <v>0</v>
      </c>
      <c r="R1885" s="68">
        <v>0</v>
      </c>
      <c r="S1885" s="68">
        <v>0</v>
      </c>
      <c r="T1885" s="68">
        <v>0</v>
      </c>
      <c r="U1885" s="68">
        <v>0</v>
      </c>
      <c r="V1885" s="68">
        <v>0</v>
      </c>
      <c r="W1885" s="68">
        <v>0</v>
      </c>
      <c r="X1885" s="68">
        <v>0</v>
      </c>
      <c r="Y1885" s="68">
        <v>0</v>
      </c>
      <c r="Z1885" s="68">
        <v>0</v>
      </c>
      <c r="AA1885" s="68">
        <v>0</v>
      </c>
      <c r="AB1885" s="68">
        <v>0</v>
      </c>
      <c r="AC1885" s="68">
        <v>0</v>
      </c>
      <c r="AD1885" s="68">
        <v>0</v>
      </c>
      <c r="AE1885" s="68">
        <v>0</v>
      </c>
      <c r="AF1885" s="68">
        <v>0</v>
      </c>
      <c r="AG1885" s="68">
        <v>0</v>
      </c>
      <c r="AH1885" s="68">
        <v>0</v>
      </c>
      <c r="AI1885" s="68">
        <v>0</v>
      </c>
      <c r="AJ1885" s="68">
        <v>0</v>
      </c>
      <c r="AK1885" s="68">
        <v>0</v>
      </c>
      <c r="AL1885" s="68">
        <v>0</v>
      </c>
      <c r="AM1885" s="68">
        <v>0</v>
      </c>
      <c r="AN1885" s="68">
        <v>0</v>
      </c>
      <c r="AO1885" s="68">
        <v>0</v>
      </c>
      <c r="AP1885" s="68" t="s">
        <v>2184</v>
      </c>
      <c r="AQ1885" s="68">
        <v>1</v>
      </c>
      <c r="AR1885" s="68">
        <v>0</v>
      </c>
      <c r="AS1885" s="68">
        <v>30</v>
      </c>
      <c r="AT1885" s="68">
        <v>16</v>
      </c>
      <c r="AU1885" s="68">
        <v>8192</v>
      </c>
      <c r="AV1885" s="86">
        <v>3</v>
      </c>
      <c r="AX1885" s="1">
        <v>0</v>
      </c>
      <c r="AY1885" s="1">
        <v>0</v>
      </c>
      <c r="AZ1885" s="68">
        <v>1000</v>
      </c>
      <c r="BA1885" s="68">
        <v>0</v>
      </c>
      <c r="EQ1885" s="68">
        <v>10850023</v>
      </c>
      <c r="ER1885" s="175">
        <v>1</v>
      </c>
      <c r="ES1885" s="68">
        <v>650</v>
      </c>
      <c r="ET1885" s="68">
        <v>23</v>
      </c>
      <c r="EU1885" s="68">
        <v>0</v>
      </c>
      <c r="EV1885" s="68">
        <v>150023</v>
      </c>
      <c r="EW1885" s="68" t="s">
        <v>2661</v>
      </c>
      <c r="EX1885" s="68" t="str">
        <f t="shared" si="62"/>
        <v>소형</v>
      </c>
      <c r="GE1885" s="68">
        <v>58014</v>
      </c>
      <c r="GF1885" s="68" t="s">
        <v>5350</v>
      </c>
    </row>
    <row r="1886" spans="6:188" x14ac:dyDescent="0.3">
      <c r="F1886" s="68">
        <v>94016</v>
      </c>
      <c r="G1886" s="68">
        <v>5</v>
      </c>
      <c r="H1886" s="68">
        <v>194016</v>
      </c>
      <c r="I1886" s="68">
        <v>294016</v>
      </c>
      <c r="J1886" s="68" t="s">
        <v>2185</v>
      </c>
      <c r="K1886" s="68" t="s">
        <v>2186</v>
      </c>
      <c r="L1886" s="68">
        <v>100</v>
      </c>
      <c r="M1886" s="68">
        <v>0</v>
      </c>
      <c r="N1886" s="68">
        <v>0</v>
      </c>
      <c r="O1886" s="68">
        <v>0</v>
      </c>
      <c r="P1886" s="68">
        <v>1</v>
      </c>
      <c r="Q1886" s="68">
        <v>0</v>
      </c>
      <c r="R1886" s="68">
        <v>0</v>
      </c>
      <c r="S1886" s="68">
        <v>0</v>
      </c>
      <c r="T1886" s="68">
        <v>0</v>
      </c>
      <c r="U1886" s="68">
        <v>0</v>
      </c>
      <c r="V1886" s="68">
        <v>0</v>
      </c>
      <c r="W1886" s="68">
        <v>0</v>
      </c>
      <c r="X1886" s="68">
        <v>0</v>
      </c>
      <c r="Y1886" s="68">
        <v>0</v>
      </c>
      <c r="Z1886" s="68">
        <v>0</v>
      </c>
      <c r="AA1886" s="68">
        <v>0</v>
      </c>
      <c r="AB1886" s="68">
        <v>0</v>
      </c>
      <c r="AC1886" s="68">
        <v>0</v>
      </c>
      <c r="AD1886" s="68">
        <v>0</v>
      </c>
      <c r="AE1886" s="68">
        <v>0</v>
      </c>
      <c r="AF1886" s="68">
        <v>0</v>
      </c>
      <c r="AG1886" s="68">
        <v>0</v>
      </c>
      <c r="AH1886" s="68">
        <v>0</v>
      </c>
      <c r="AI1886" s="68">
        <v>0</v>
      </c>
      <c r="AJ1886" s="68">
        <v>0</v>
      </c>
      <c r="AK1886" s="68">
        <v>0</v>
      </c>
      <c r="AL1886" s="68">
        <v>0</v>
      </c>
      <c r="AM1886" s="68">
        <v>0</v>
      </c>
      <c r="AN1886" s="68">
        <v>0</v>
      </c>
      <c r="AO1886" s="68">
        <v>0</v>
      </c>
      <c r="AP1886" s="68" t="s">
        <v>2187</v>
      </c>
      <c r="AQ1886" s="68">
        <v>1</v>
      </c>
      <c r="AR1886" s="68">
        <v>0</v>
      </c>
      <c r="AS1886" s="68">
        <v>30</v>
      </c>
      <c r="AT1886" s="68">
        <v>16777248</v>
      </c>
      <c r="AU1886" s="68">
        <v>8192</v>
      </c>
      <c r="AV1886" s="86">
        <v>3</v>
      </c>
      <c r="AX1886" s="1">
        <v>0</v>
      </c>
      <c r="AY1886" s="1">
        <v>0</v>
      </c>
      <c r="AZ1886" s="68">
        <v>1000</v>
      </c>
      <c r="BA1886" s="68">
        <v>0</v>
      </c>
      <c r="EQ1886" s="68">
        <v>10950023</v>
      </c>
      <c r="ER1886" s="175">
        <v>1</v>
      </c>
      <c r="ES1886" s="68">
        <v>650</v>
      </c>
      <c r="ET1886" s="68">
        <v>23</v>
      </c>
      <c r="EU1886" s="68">
        <v>0</v>
      </c>
      <c r="EV1886" s="68">
        <v>150023</v>
      </c>
      <c r="EW1886" s="68" t="s">
        <v>2661</v>
      </c>
      <c r="EX1886" s="68" t="str">
        <f t="shared" si="62"/>
        <v>소형</v>
      </c>
      <c r="GE1886" s="68">
        <v>58500</v>
      </c>
      <c r="GF1886" s="68" t="s">
        <v>2635</v>
      </c>
    </row>
    <row r="1887" spans="6:188" x14ac:dyDescent="0.3">
      <c r="F1887" s="68">
        <v>94017</v>
      </c>
      <c r="G1887" s="68">
        <v>5</v>
      </c>
      <c r="H1887" s="68">
        <v>194017</v>
      </c>
      <c r="I1887" s="68">
        <v>294017</v>
      </c>
      <c r="J1887" s="68" t="s">
        <v>2188</v>
      </c>
      <c r="K1887" s="68" t="s">
        <v>3686</v>
      </c>
      <c r="L1887" s="68">
        <v>100</v>
      </c>
      <c r="M1887" s="68">
        <v>0</v>
      </c>
      <c r="N1887" s="68">
        <v>0</v>
      </c>
      <c r="O1887" s="68">
        <v>0</v>
      </c>
      <c r="P1887" s="68">
        <v>3</v>
      </c>
      <c r="Q1887" s="68">
        <v>0</v>
      </c>
      <c r="R1887" s="68">
        <v>0</v>
      </c>
      <c r="S1887" s="68">
        <v>0</v>
      </c>
      <c r="T1887" s="68">
        <v>0</v>
      </c>
      <c r="U1887" s="68">
        <v>0</v>
      </c>
      <c r="V1887" s="68">
        <v>0</v>
      </c>
      <c r="W1887" s="68">
        <v>0</v>
      </c>
      <c r="X1887" s="68">
        <v>0</v>
      </c>
      <c r="Y1887" s="68">
        <v>0</v>
      </c>
      <c r="Z1887" s="68">
        <v>0</v>
      </c>
      <c r="AA1887" s="68">
        <v>0</v>
      </c>
      <c r="AB1887" s="68">
        <v>0</v>
      </c>
      <c r="AC1887" s="68">
        <v>0</v>
      </c>
      <c r="AD1887" s="68">
        <v>0</v>
      </c>
      <c r="AE1887" s="68">
        <v>0</v>
      </c>
      <c r="AF1887" s="68">
        <v>0</v>
      </c>
      <c r="AG1887" s="68">
        <v>0</v>
      </c>
      <c r="AH1887" s="68">
        <v>0</v>
      </c>
      <c r="AI1887" s="68">
        <v>0</v>
      </c>
      <c r="AJ1887" s="68">
        <v>0</v>
      </c>
      <c r="AK1887" s="68">
        <v>0</v>
      </c>
      <c r="AL1887" s="68">
        <v>0</v>
      </c>
      <c r="AM1887" s="68">
        <v>0</v>
      </c>
      <c r="AN1887" s="68">
        <v>0</v>
      </c>
      <c r="AO1887" s="68">
        <v>0</v>
      </c>
      <c r="AP1887" s="68" t="s">
        <v>2189</v>
      </c>
      <c r="AQ1887" s="68">
        <v>1</v>
      </c>
      <c r="AR1887" s="68">
        <v>0</v>
      </c>
      <c r="AS1887" s="68">
        <v>30</v>
      </c>
      <c r="AT1887" s="68">
        <v>16777264</v>
      </c>
      <c r="AU1887" s="68">
        <v>8192</v>
      </c>
      <c r="AV1887" s="86">
        <v>3</v>
      </c>
      <c r="AX1887" s="1">
        <v>0</v>
      </c>
      <c r="AY1887" s="1">
        <v>0</v>
      </c>
      <c r="AZ1887" s="68">
        <v>1000</v>
      </c>
      <c r="BA1887" s="68">
        <v>0</v>
      </c>
      <c r="EQ1887" s="68">
        <v>11050023</v>
      </c>
      <c r="ER1887" s="175">
        <v>1</v>
      </c>
      <c r="ES1887" s="68">
        <v>650</v>
      </c>
      <c r="ET1887" s="68">
        <v>23</v>
      </c>
      <c r="EU1887" s="68">
        <v>0</v>
      </c>
      <c r="EV1887" s="68">
        <v>150023</v>
      </c>
      <c r="EW1887" s="68" t="s">
        <v>2661</v>
      </c>
      <c r="EX1887" s="68" t="str">
        <f t="shared" si="62"/>
        <v>소형</v>
      </c>
      <c r="GE1887" s="68">
        <v>58501</v>
      </c>
      <c r="GF1887" s="68" t="s">
        <v>5351</v>
      </c>
    </row>
    <row r="1888" spans="6:188" x14ac:dyDescent="0.3">
      <c r="F1888" s="68">
        <v>94018</v>
      </c>
      <c r="G1888" s="68">
        <v>5</v>
      </c>
      <c r="H1888" s="68">
        <v>194018</v>
      </c>
      <c r="I1888" s="68">
        <v>294018</v>
      </c>
      <c r="J1888" s="68" t="s">
        <v>2190</v>
      </c>
      <c r="K1888" s="68" t="s">
        <v>3687</v>
      </c>
      <c r="L1888" s="68">
        <v>100</v>
      </c>
      <c r="M1888" s="68">
        <v>0</v>
      </c>
      <c r="N1888" s="68">
        <v>0</v>
      </c>
      <c r="O1888" s="68">
        <v>0</v>
      </c>
      <c r="P1888" s="68">
        <v>3</v>
      </c>
      <c r="Q1888" s="68">
        <v>0</v>
      </c>
      <c r="R1888" s="68">
        <v>0</v>
      </c>
      <c r="S1888" s="68">
        <v>0</v>
      </c>
      <c r="T1888" s="68">
        <v>0</v>
      </c>
      <c r="U1888" s="68">
        <v>0</v>
      </c>
      <c r="V1888" s="68">
        <v>0</v>
      </c>
      <c r="W1888" s="68">
        <v>0</v>
      </c>
      <c r="X1888" s="68">
        <v>0</v>
      </c>
      <c r="Y1888" s="68">
        <v>0</v>
      </c>
      <c r="Z1888" s="68">
        <v>0</v>
      </c>
      <c r="AA1888" s="68">
        <v>0</v>
      </c>
      <c r="AB1888" s="68">
        <v>0</v>
      </c>
      <c r="AC1888" s="68">
        <v>0</v>
      </c>
      <c r="AD1888" s="68">
        <v>0</v>
      </c>
      <c r="AE1888" s="68">
        <v>0</v>
      </c>
      <c r="AF1888" s="68">
        <v>0</v>
      </c>
      <c r="AG1888" s="68">
        <v>0</v>
      </c>
      <c r="AH1888" s="68">
        <v>0</v>
      </c>
      <c r="AI1888" s="68">
        <v>0</v>
      </c>
      <c r="AJ1888" s="68">
        <v>0</v>
      </c>
      <c r="AK1888" s="68">
        <v>0</v>
      </c>
      <c r="AL1888" s="68">
        <v>0</v>
      </c>
      <c r="AM1888" s="68">
        <v>0</v>
      </c>
      <c r="AN1888" s="68">
        <v>0</v>
      </c>
      <c r="AO1888" s="68">
        <v>0</v>
      </c>
      <c r="AP1888" s="68" t="s">
        <v>2191</v>
      </c>
      <c r="AQ1888" s="68">
        <v>1</v>
      </c>
      <c r="AR1888" s="68">
        <v>0</v>
      </c>
      <c r="AS1888" s="68">
        <v>30</v>
      </c>
      <c r="AT1888" s="68">
        <v>16777264</v>
      </c>
      <c r="AU1888" s="68">
        <v>8192</v>
      </c>
      <c r="AV1888" s="86">
        <v>3</v>
      </c>
      <c r="AX1888" s="1">
        <v>0</v>
      </c>
      <c r="AY1888" s="1">
        <v>0</v>
      </c>
      <c r="AZ1888" s="68">
        <v>1000</v>
      </c>
      <c r="BA1888" s="68">
        <v>0</v>
      </c>
      <c r="EQ1888" s="68">
        <v>11150023</v>
      </c>
      <c r="ER1888" s="175">
        <v>1</v>
      </c>
      <c r="ES1888" s="68">
        <v>650</v>
      </c>
      <c r="ET1888" s="68">
        <v>23</v>
      </c>
      <c r="EU1888" s="68">
        <v>0</v>
      </c>
      <c r="EV1888" s="68">
        <v>150023</v>
      </c>
      <c r="EW1888" s="68" t="s">
        <v>2661</v>
      </c>
      <c r="EX1888" s="68" t="str">
        <f t="shared" si="62"/>
        <v>소형</v>
      </c>
      <c r="GE1888" s="68">
        <v>58502</v>
      </c>
      <c r="GF1888" s="68" t="s">
        <v>2634</v>
      </c>
    </row>
    <row r="1889" spans="6:188" x14ac:dyDescent="0.3">
      <c r="F1889" s="68">
        <v>94019</v>
      </c>
      <c r="G1889" s="68">
        <v>5</v>
      </c>
      <c r="H1889" s="68">
        <v>194019</v>
      </c>
      <c r="I1889" s="68">
        <v>294019</v>
      </c>
      <c r="J1889" s="68" t="s">
        <v>2192</v>
      </c>
      <c r="K1889" s="68" t="s">
        <v>3688</v>
      </c>
      <c r="L1889" s="68">
        <v>100</v>
      </c>
      <c r="M1889" s="68">
        <v>0</v>
      </c>
      <c r="N1889" s="68">
        <v>0</v>
      </c>
      <c r="O1889" s="68">
        <v>0</v>
      </c>
      <c r="P1889" s="68">
        <v>3</v>
      </c>
      <c r="Q1889" s="68">
        <v>0</v>
      </c>
      <c r="R1889" s="68">
        <v>0</v>
      </c>
      <c r="S1889" s="68">
        <v>0</v>
      </c>
      <c r="T1889" s="68">
        <v>0</v>
      </c>
      <c r="U1889" s="68">
        <v>0</v>
      </c>
      <c r="V1889" s="68">
        <v>0</v>
      </c>
      <c r="W1889" s="68">
        <v>0</v>
      </c>
      <c r="X1889" s="68">
        <v>0</v>
      </c>
      <c r="Y1889" s="68">
        <v>0</v>
      </c>
      <c r="Z1889" s="68">
        <v>0</v>
      </c>
      <c r="AA1889" s="68">
        <v>0</v>
      </c>
      <c r="AB1889" s="68">
        <v>0</v>
      </c>
      <c r="AC1889" s="68">
        <v>0</v>
      </c>
      <c r="AD1889" s="68">
        <v>0</v>
      </c>
      <c r="AE1889" s="68">
        <v>0</v>
      </c>
      <c r="AF1889" s="68">
        <v>0</v>
      </c>
      <c r="AG1889" s="68">
        <v>0</v>
      </c>
      <c r="AH1889" s="68">
        <v>0</v>
      </c>
      <c r="AI1889" s="68">
        <v>0</v>
      </c>
      <c r="AJ1889" s="68">
        <v>0</v>
      </c>
      <c r="AK1889" s="68">
        <v>0</v>
      </c>
      <c r="AL1889" s="68">
        <v>0</v>
      </c>
      <c r="AM1889" s="68">
        <v>0</v>
      </c>
      <c r="AN1889" s="68">
        <v>0</v>
      </c>
      <c r="AO1889" s="68">
        <v>0</v>
      </c>
      <c r="AP1889" s="68" t="s">
        <v>2193</v>
      </c>
      <c r="AQ1889" s="68">
        <v>1</v>
      </c>
      <c r="AR1889" s="68">
        <v>0</v>
      </c>
      <c r="AS1889" s="68">
        <v>30</v>
      </c>
      <c r="AT1889" s="68">
        <v>16777264</v>
      </c>
      <c r="AU1889" s="68">
        <v>8192</v>
      </c>
      <c r="AV1889" s="86">
        <v>3</v>
      </c>
      <c r="AX1889" s="1">
        <v>0</v>
      </c>
      <c r="AY1889" s="1">
        <v>0</v>
      </c>
      <c r="AZ1889" s="68">
        <v>1000</v>
      </c>
      <c r="BA1889" s="68">
        <v>0</v>
      </c>
      <c r="EQ1889" s="68">
        <v>11250023</v>
      </c>
      <c r="ER1889" s="175">
        <v>1</v>
      </c>
      <c r="ES1889" s="68">
        <v>650</v>
      </c>
      <c r="ET1889" s="68">
        <v>23</v>
      </c>
      <c r="EU1889" s="68">
        <v>0</v>
      </c>
      <c r="EV1889" s="68">
        <v>150023</v>
      </c>
      <c r="EW1889" s="68" t="s">
        <v>2661</v>
      </c>
      <c r="EX1889" s="68" t="str">
        <f t="shared" si="62"/>
        <v>소형</v>
      </c>
      <c r="GE1889" s="68">
        <v>58503</v>
      </c>
      <c r="GF1889" s="68" t="s">
        <v>5352</v>
      </c>
    </row>
    <row r="1890" spans="6:188" x14ac:dyDescent="0.3">
      <c r="F1890" s="68">
        <v>94020</v>
      </c>
      <c r="G1890" s="68">
        <v>5</v>
      </c>
      <c r="H1890" s="68">
        <v>194020</v>
      </c>
      <c r="I1890" s="68">
        <v>294020</v>
      </c>
      <c r="J1890" s="68" t="s">
        <v>2194</v>
      </c>
      <c r="K1890" s="68" t="s">
        <v>3689</v>
      </c>
      <c r="L1890" s="68">
        <v>100</v>
      </c>
      <c r="M1890" s="68">
        <v>0</v>
      </c>
      <c r="N1890" s="68">
        <v>0</v>
      </c>
      <c r="O1890" s="68">
        <v>0</v>
      </c>
      <c r="P1890" s="68">
        <v>3</v>
      </c>
      <c r="Q1890" s="68">
        <v>0</v>
      </c>
      <c r="R1890" s="68">
        <v>0</v>
      </c>
      <c r="S1890" s="68">
        <v>0</v>
      </c>
      <c r="T1890" s="68">
        <v>0</v>
      </c>
      <c r="U1890" s="68">
        <v>0</v>
      </c>
      <c r="V1890" s="68">
        <v>0</v>
      </c>
      <c r="W1890" s="68">
        <v>0</v>
      </c>
      <c r="X1890" s="68">
        <v>0</v>
      </c>
      <c r="Y1890" s="68">
        <v>0</v>
      </c>
      <c r="Z1890" s="68">
        <v>0</v>
      </c>
      <c r="AA1890" s="68">
        <v>0</v>
      </c>
      <c r="AB1890" s="68">
        <v>0</v>
      </c>
      <c r="AC1890" s="68">
        <v>0</v>
      </c>
      <c r="AD1890" s="68">
        <v>0</v>
      </c>
      <c r="AE1890" s="68">
        <v>0</v>
      </c>
      <c r="AF1890" s="68">
        <v>0</v>
      </c>
      <c r="AG1890" s="68">
        <v>0</v>
      </c>
      <c r="AH1890" s="68">
        <v>0</v>
      </c>
      <c r="AI1890" s="68">
        <v>0</v>
      </c>
      <c r="AJ1890" s="68">
        <v>0</v>
      </c>
      <c r="AK1890" s="68">
        <v>0</v>
      </c>
      <c r="AL1890" s="68">
        <v>0</v>
      </c>
      <c r="AM1890" s="68">
        <v>0</v>
      </c>
      <c r="AN1890" s="68">
        <v>0</v>
      </c>
      <c r="AO1890" s="68">
        <v>0</v>
      </c>
      <c r="AP1890" s="68" t="s">
        <v>2195</v>
      </c>
      <c r="AQ1890" s="68">
        <v>1</v>
      </c>
      <c r="AR1890" s="68">
        <v>0</v>
      </c>
      <c r="AS1890" s="68">
        <v>30</v>
      </c>
      <c r="AT1890" s="68">
        <v>16777264</v>
      </c>
      <c r="AU1890" s="68">
        <v>8192</v>
      </c>
      <c r="AV1890" s="86">
        <v>3</v>
      </c>
      <c r="AX1890" s="1">
        <v>0</v>
      </c>
      <c r="AY1890" s="1">
        <v>0</v>
      </c>
      <c r="AZ1890" s="68">
        <v>1000</v>
      </c>
      <c r="BA1890" s="68">
        <v>0</v>
      </c>
      <c r="EQ1890" s="68">
        <v>20150023</v>
      </c>
      <c r="ER1890" s="175">
        <v>1</v>
      </c>
      <c r="ES1890" s="68">
        <v>650</v>
      </c>
      <c r="ET1890" s="68">
        <v>23</v>
      </c>
      <c r="EU1890" s="68">
        <v>0</v>
      </c>
      <c r="EV1890" s="68">
        <v>150023</v>
      </c>
      <c r="EW1890" s="68" t="s">
        <v>2661</v>
      </c>
      <c r="EX1890" s="68" t="str">
        <f t="shared" si="62"/>
        <v>소형</v>
      </c>
      <c r="GE1890" s="68">
        <v>58504</v>
      </c>
      <c r="GF1890" s="68" t="s">
        <v>5353</v>
      </c>
    </row>
    <row r="1891" spans="6:188" x14ac:dyDescent="0.3">
      <c r="F1891" s="68">
        <v>94021</v>
      </c>
      <c r="G1891" s="68">
        <v>5</v>
      </c>
      <c r="H1891" s="68">
        <v>194021</v>
      </c>
      <c r="I1891" s="68">
        <v>294021</v>
      </c>
      <c r="J1891" s="68" t="s">
        <v>2196</v>
      </c>
      <c r="K1891" s="68" t="s">
        <v>3690</v>
      </c>
      <c r="L1891" s="68">
        <v>100</v>
      </c>
      <c r="M1891" s="68">
        <v>0</v>
      </c>
      <c r="N1891" s="68">
        <v>0</v>
      </c>
      <c r="O1891" s="68">
        <v>0</v>
      </c>
      <c r="P1891" s="68">
        <v>3</v>
      </c>
      <c r="Q1891" s="68">
        <v>0</v>
      </c>
      <c r="R1891" s="68">
        <v>0</v>
      </c>
      <c r="S1891" s="68">
        <v>0</v>
      </c>
      <c r="T1891" s="68">
        <v>0</v>
      </c>
      <c r="U1891" s="68">
        <v>0</v>
      </c>
      <c r="V1891" s="68">
        <v>0</v>
      </c>
      <c r="W1891" s="68">
        <v>0</v>
      </c>
      <c r="X1891" s="68">
        <v>0</v>
      </c>
      <c r="Y1891" s="68">
        <v>0</v>
      </c>
      <c r="Z1891" s="68">
        <v>0</v>
      </c>
      <c r="AA1891" s="68">
        <v>0</v>
      </c>
      <c r="AB1891" s="68">
        <v>0</v>
      </c>
      <c r="AC1891" s="68">
        <v>0</v>
      </c>
      <c r="AD1891" s="68">
        <v>0</v>
      </c>
      <c r="AE1891" s="68">
        <v>0</v>
      </c>
      <c r="AF1891" s="68">
        <v>0</v>
      </c>
      <c r="AG1891" s="68">
        <v>0</v>
      </c>
      <c r="AH1891" s="68">
        <v>0</v>
      </c>
      <c r="AI1891" s="68">
        <v>0</v>
      </c>
      <c r="AJ1891" s="68">
        <v>0</v>
      </c>
      <c r="AK1891" s="68">
        <v>0</v>
      </c>
      <c r="AL1891" s="68">
        <v>0</v>
      </c>
      <c r="AM1891" s="68">
        <v>0</v>
      </c>
      <c r="AN1891" s="68">
        <v>0</v>
      </c>
      <c r="AO1891" s="68">
        <v>0</v>
      </c>
      <c r="AP1891" s="68" t="s">
        <v>2197</v>
      </c>
      <c r="AQ1891" s="68">
        <v>1</v>
      </c>
      <c r="AR1891" s="68">
        <v>0</v>
      </c>
      <c r="AS1891" s="68">
        <v>30</v>
      </c>
      <c r="AT1891" s="68">
        <v>16777264</v>
      </c>
      <c r="AU1891" s="68">
        <v>8192</v>
      </c>
      <c r="AV1891" s="86">
        <v>3</v>
      </c>
      <c r="AX1891" s="1">
        <v>0</v>
      </c>
      <c r="AY1891" s="1">
        <v>0</v>
      </c>
      <c r="AZ1891" s="68">
        <v>1000</v>
      </c>
      <c r="BA1891" s="68">
        <v>0</v>
      </c>
      <c r="EQ1891" s="68">
        <v>20250023</v>
      </c>
      <c r="ER1891" s="175">
        <v>1</v>
      </c>
      <c r="ES1891" s="68">
        <v>650</v>
      </c>
      <c r="ET1891" s="68">
        <v>23</v>
      </c>
      <c r="EU1891" s="68">
        <v>0</v>
      </c>
      <c r="EV1891" s="68">
        <v>150023</v>
      </c>
      <c r="EW1891" s="68" t="s">
        <v>2661</v>
      </c>
      <c r="EX1891" s="68" t="str">
        <f t="shared" si="62"/>
        <v>소형</v>
      </c>
      <c r="GE1891" s="68">
        <v>58505</v>
      </c>
      <c r="GF1891" s="68" t="s">
        <v>5354</v>
      </c>
    </row>
    <row r="1892" spans="6:188" x14ac:dyDescent="0.3">
      <c r="F1892" s="68">
        <v>94022</v>
      </c>
      <c r="G1892" s="68">
        <v>5</v>
      </c>
      <c r="H1892" s="68">
        <v>194022</v>
      </c>
      <c r="I1892" s="68">
        <v>294022</v>
      </c>
      <c r="J1892" s="68" t="s">
        <v>2198</v>
      </c>
      <c r="K1892" s="68" t="s">
        <v>3691</v>
      </c>
      <c r="L1892" s="68">
        <v>100</v>
      </c>
      <c r="M1892" s="68">
        <v>0</v>
      </c>
      <c r="N1892" s="68">
        <v>0</v>
      </c>
      <c r="O1892" s="68">
        <v>0</v>
      </c>
      <c r="P1892" s="68">
        <v>1</v>
      </c>
      <c r="Q1892" s="68">
        <v>0</v>
      </c>
      <c r="R1892" s="68">
        <v>0</v>
      </c>
      <c r="S1892" s="68">
        <v>0</v>
      </c>
      <c r="T1892" s="68">
        <v>0</v>
      </c>
      <c r="U1892" s="68">
        <v>0</v>
      </c>
      <c r="V1892" s="68">
        <v>0</v>
      </c>
      <c r="W1892" s="68">
        <v>0</v>
      </c>
      <c r="X1892" s="68">
        <v>0</v>
      </c>
      <c r="Y1892" s="68">
        <v>0</v>
      </c>
      <c r="Z1892" s="68">
        <v>0</v>
      </c>
      <c r="AA1892" s="68">
        <v>0</v>
      </c>
      <c r="AB1892" s="68">
        <v>0</v>
      </c>
      <c r="AC1892" s="68">
        <v>0</v>
      </c>
      <c r="AD1892" s="68">
        <v>0</v>
      </c>
      <c r="AE1892" s="68">
        <v>0</v>
      </c>
      <c r="AF1892" s="68">
        <v>0</v>
      </c>
      <c r="AG1892" s="68">
        <v>0</v>
      </c>
      <c r="AH1892" s="68">
        <v>0</v>
      </c>
      <c r="AI1892" s="68">
        <v>0</v>
      </c>
      <c r="AJ1892" s="68">
        <v>0</v>
      </c>
      <c r="AK1892" s="68">
        <v>0</v>
      </c>
      <c r="AL1892" s="68">
        <v>0</v>
      </c>
      <c r="AM1892" s="68">
        <v>0</v>
      </c>
      <c r="AN1892" s="68">
        <v>0</v>
      </c>
      <c r="AO1892" s="68">
        <v>0</v>
      </c>
      <c r="AP1892" s="68" t="s">
        <v>2199</v>
      </c>
      <c r="AQ1892" s="68">
        <v>1</v>
      </c>
      <c r="AR1892" s="68">
        <v>0</v>
      </c>
      <c r="AS1892" s="68">
        <v>30</v>
      </c>
      <c r="AT1892" s="68">
        <v>16777248</v>
      </c>
      <c r="AU1892" s="68">
        <v>8192</v>
      </c>
      <c r="AV1892" s="86">
        <v>3</v>
      </c>
      <c r="AX1892" s="1">
        <v>0</v>
      </c>
      <c r="AY1892" s="1">
        <v>0</v>
      </c>
      <c r="AZ1892" s="68">
        <v>1000</v>
      </c>
      <c r="BA1892" s="68">
        <v>0</v>
      </c>
      <c r="EQ1892" s="68">
        <v>20350023</v>
      </c>
      <c r="ER1892" s="175">
        <v>1</v>
      </c>
      <c r="ES1892" s="68">
        <v>650</v>
      </c>
      <c r="ET1892" s="68">
        <v>23</v>
      </c>
      <c r="EU1892" s="68">
        <v>0</v>
      </c>
      <c r="EV1892" s="68">
        <v>150023</v>
      </c>
      <c r="EW1892" s="68" t="s">
        <v>2661</v>
      </c>
      <c r="EX1892" s="68" t="str">
        <f t="shared" si="62"/>
        <v>소형</v>
      </c>
      <c r="GE1892" s="68">
        <v>58506</v>
      </c>
      <c r="GF1892" s="68" t="s">
        <v>5355</v>
      </c>
    </row>
    <row r="1893" spans="6:188" x14ac:dyDescent="0.3">
      <c r="F1893" s="68">
        <v>94023</v>
      </c>
      <c r="G1893" s="68">
        <v>5</v>
      </c>
      <c r="H1893" s="68">
        <v>194023</v>
      </c>
      <c r="I1893" s="68">
        <v>294023</v>
      </c>
      <c r="J1893" s="68" t="s">
        <v>2200</v>
      </c>
      <c r="K1893" s="68" t="s">
        <v>3692</v>
      </c>
      <c r="L1893" s="68">
        <v>100</v>
      </c>
      <c r="M1893" s="68">
        <v>0</v>
      </c>
      <c r="N1893" s="68">
        <v>0</v>
      </c>
      <c r="O1893" s="68">
        <v>0</v>
      </c>
      <c r="P1893" s="68">
        <v>1</v>
      </c>
      <c r="Q1893" s="68">
        <v>0</v>
      </c>
      <c r="R1893" s="68">
        <v>0</v>
      </c>
      <c r="S1893" s="68">
        <v>0</v>
      </c>
      <c r="T1893" s="68">
        <v>0</v>
      </c>
      <c r="U1893" s="68">
        <v>0</v>
      </c>
      <c r="V1893" s="68">
        <v>0</v>
      </c>
      <c r="W1893" s="68">
        <v>0</v>
      </c>
      <c r="X1893" s="68">
        <v>0</v>
      </c>
      <c r="Y1893" s="68">
        <v>0</v>
      </c>
      <c r="Z1893" s="68">
        <v>0</v>
      </c>
      <c r="AA1893" s="68">
        <v>0</v>
      </c>
      <c r="AB1893" s="68">
        <v>0</v>
      </c>
      <c r="AC1893" s="68">
        <v>0</v>
      </c>
      <c r="AD1893" s="68">
        <v>0</v>
      </c>
      <c r="AE1893" s="68">
        <v>0</v>
      </c>
      <c r="AF1893" s="68">
        <v>0</v>
      </c>
      <c r="AG1893" s="68">
        <v>0</v>
      </c>
      <c r="AH1893" s="68">
        <v>0</v>
      </c>
      <c r="AI1893" s="68">
        <v>0</v>
      </c>
      <c r="AJ1893" s="68">
        <v>0</v>
      </c>
      <c r="AK1893" s="68">
        <v>0</v>
      </c>
      <c r="AL1893" s="68">
        <v>0</v>
      </c>
      <c r="AM1893" s="68">
        <v>0</v>
      </c>
      <c r="AN1893" s="68">
        <v>0</v>
      </c>
      <c r="AO1893" s="68">
        <v>0</v>
      </c>
      <c r="AP1893" s="68" t="s">
        <v>2201</v>
      </c>
      <c r="AQ1893" s="68">
        <v>1</v>
      </c>
      <c r="AR1893" s="68">
        <v>0</v>
      </c>
      <c r="AS1893" s="68">
        <v>30</v>
      </c>
      <c r="AT1893" s="68">
        <v>16777248</v>
      </c>
      <c r="AU1893" s="68">
        <v>8192</v>
      </c>
      <c r="AV1893" s="86">
        <v>3</v>
      </c>
      <c r="AX1893" s="1">
        <v>0</v>
      </c>
      <c r="AY1893" s="1">
        <v>0</v>
      </c>
      <c r="AZ1893" s="68">
        <v>1000</v>
      </c>
      <c r="BA1893" s="68">
        <v>0</v>
      </c>
      <c r="EQ1893" s="68">
        <v>20450023</v>
      </c>
      <c r="ER1893" s="175">
        <v>1</v>
      </c>
      <c r="ES1893" s="68">
        <v>650</v>
      </c>
      <c r="ET1893" s="68">
        <v>23</v>
      </c>
      <c r="EU1893" s="68">
        <v>0</v>
      </c>
      <c r="EV1893" s="68">
        <v>150023</v>
      </c>
      <c r="EW1893" s="68" t="s">
        <v>2661</v>
      </c>
      <c r="EX1893" s="68" t="str">
        <f t="shared" si="62"/>
        <v>소형</v>
      </c>
      <c r="GE1893" s="68">
        <v>58507</v>
      </c>
      <c r="GF1893" s="68" t="s">
        <v>5356</v>
      </c>
    </row>
    <row r="1894" spans="6:188" x14ac:dyDescent="0.3">
      <c r="F1894" s="68">
        <v>94024</v>
      </c>
      <c r="G1894" s="68">
        <v>5</v>
      </c>
      <c r="H1894" s="68">
        <v>194024</v>
      </c>
      <c r="I1894" s="68">
        <v>294024</v>
      </c>
      <c r="J1894" s="68" t="s">
        <v>2202</v>
      </c>
      <c r="K1894" s="68" t="s">
        <v>3693</v>
      </c>
      <c r="L1894" s="68">
        <v>100</v>
      </c>
      <c r="M1894" s="68">
        <v>0</v>
      </c>
      <c r="N1894" s="68">
        <v>0</v>
      </c>
      <c r="O1894" s="68">
        <v>0</v>
      </c>
      <c r="P1894" s="68">
        <v>3</v>
      </c>
      <c r="Q1894" s="68">
        <v>0</v>
      </c>
      <c r="R1894" s="68">
        <v>0</v>
      </c>
      <c r="S1894" s="68">
        <v>0</v>
      </c>
      <c r="T1894" s="68">
        <v>0</v>
      </c>
      <c r="U1894" s="68">
        <v>0</v>
      </c>
      <c r="V1894" s="68">
        <v>0</v>
      </c>
      <c r="W1894" s="68">
        <v>0</v>
      </c>
      <c r="X1894" s="68">
        <v>0</v>
      </c>
      <c r="Y1894" s="68">
        <v>0</v>
      </c>
      <c r="Z1894" s="68">
        <v>0</v>
      </c>
      <c r="AA1894" s="68">
        <v>0</v>
      </c>
      <c r="AB1894" s="68">
        <v>0</v>
      </c>
      <c r="AC1894" s="68">
        <v>0</v>
      </c>
      <c r="AD1894" s="68">
        <v>0</v>
      </c>
      <c r="AE1894" s="68">
        <v>0</v>
      </c>
      <c r="AF1894" s="68">
        <v>0</v>
      </c>
      <c r="AG1894" s="68">
        <v>0</v>
      </c>
      <c r="AH1894" s="68">
        <v>0</v>
      </c>
      <c r="AI1894" s="68">
        <v>0</v>
      </c>
      <c r="AJ1894" s="68">
        <v>0</v>
      </c>
      <c r="AK1894" s="68">
        <v>0</v>
      </c>
      <c r="AL1894" s="68">
        <v>0</v>
      </c>
      <c r="AM1894" s="68">
        <v>0</v>
      </c>
      <c r="AN1894" s="68">
        <v>0</v>
      </c>
      <c r="AO1894" s="68">
        <v>0</v>
      </c>
      <c r="AP1894" s="68" t="s">
        <v>2203</v>
      </c>
      <c r="AQ1894" s="68">
        <v>1</v>
      </c>
      <c r="AR1894" s="68">
        <v>0</v>
      </c>
      <c r="AS1894" s="68">
        <v>30</v>
      </c>
      <c r="AT1894" s="68">
        <v>16777264</v>
      </c>
      <c r="AU1894" s="68">
        <v>8192</v>
      </c>
      <c r="AV1894" s="86">
        <v>3</v>
      </c>
      <c r="AX1894" s="1">
        <v>0</v>
      </c>
      <c r="AY1894" s="1">
        <v>0</v>
      </c>
      <c r="AZ1894" s="68">
        <v>1000</v>
      </c>
      <c r="BA1894" s="68">
        <v>0</v>
      </c>
      <c r="EQ1894" s="68">
        <v>20550023</v>
      </c>
      <c r="ER1894" s="175">
        <v>1</v>
      </c>
      <c r="ES1894" s="68">
        <v>650</v>
      </c>
      <c r="ET1894" s="68">
        <v>23</v>
      </c>
      <c r="EU1894" s="68">
        <v>0</v>
      </c>
      <c r="EV1894" s="68">
        <v>150023</v>
      </c>
      <c r="EW1894" s="68" t="s">
        <v>2661</v>
      </c>
      <c r="EX1894" s="68" t="str">
        <f t="shared" si="62"/>
        <v>소형</v>
      </c>
      <c r="GE1894" s="68">
        <v>58508</v>
      </c>
      <c r="GF1894" s="68" t="s">
        <v>5357</v>
      </c>
    </row>
    <row r="1895" spans="6:188" x14ac:dyDescent="0.3">
      <c r="F1895" s="68">
        <v>94025</v>
      </c>
      <c r="G1895" s="68">
        <v>5</v>
      </c>
      <c r="H1895" s="68">
        <v>194025</v>
      </c>
      <c r="I1895" s="68">
        <v>294025</v>
      </c>
      <c r="J1895" s="68" t="s">
        <v>2204</v>
      </c>
      <c r="K1895" s="68" t="s">
        <v>3694</v>
      </c>
      <c r="L1895" s="68">
        <v>100</v>
      </c>
      <c r="M1895" s="68">
        <v>0</v>
      </c>
      <c r="N1895" s="68">
        <v>0</v>
      </c>
      <c r="O1895" s="68">
        <v>0</v>
      </c>
      <c r="P1895" s="68">
        <v>0</v>
      </c>
      <c r="Q1895" s="68">
        <v>0</v>
      </c>
      <c r="R1895" s="68">
        <v>0</v>
      </c>
      <c r="S1895" s="68">
        <v>0</v>
      </c>
      <c r="T1895" s="68">
        <v>0</v>
      </c>
      <c r="U1895" s="68">
        <v>0</v>
      </c>
      <c r="V1895" s="68">
        <v>0</v>
      </c>
      <c r="W1895" s="68">
        <v>0</v>
      </c>
      <c r="X1895" s="68">
        <v>0</v>
      </c>
      <c r="Y1895" s="68">
        <v>0</v>
      </c>
      <c r="Z1895" s="68">
        <v>0</v>
      </c>
      <c r="AA1895" s="68">
        <v>0</v>
      </c>
      <c r="AB1895" s="68">
        <v>0</v>
      </c>
      <c r="AC1895" s="68">
        <v>0</v>
      </c>
      <c r="AD1895" s="68">
        <v>0</v>
      </c>
      <c r="AE1895" s="68">
        <v>0</v>
      </c>
      <c r="AF1895" s="68">
        <v>0</v>
      </c>
      <c r="AG1895" s="68">
        <v>0</v>
      </c>
      <c r="AH1895" s="68">
        <v>0</v>
      </c>
      <c r="AI1895" s="68">
        <v>0</v>
      </c>
      <c r="AJ1895" s="68">
        <v>0</v>
      </c>
      <c r="AK1895" s="68">
        <v>0</v>
      </c>
      <c r="AL1895" s="68">
        <v>0</v>
      </c>
      <c r="AM1895" s="68">
        <v>0</v>
      </c>
      <c r="AN1895" s="68">
        <v>0</v>
      </c>
      <c r="AO1895" s="68">
        <v>0</v>
      </c>
      <c r="AP1895" s="68" t="s">
        <v>2205</v>
      </c>
      <c r="AQ1895" s="68">
        <v>0</v>
      </c>
      <c r="AR1895" s="68">
        <v>0</v>
      </c>
      <c r="AS1895" s="68">
        <v>0</v>
      </c>
      <c r="AT1895" s="68">
        <v>8388640</v>
      </c>
      <c r="AU1895" s="68">
        <v>24576</v>
      </c>
      <c r="AV1895" s="86">
        <v>3</v>
      </c>
      <c r="AX1895" s="1">
        <v>0</v>
      </c>
      <c r="AY1895" s="1">
        <v>0</v>
      </c>
      <c r="AZ1895" s="68">
        <v>0</v>
      </c>
      <c r="BA1895" s="68">
        <v>0</v>
      </c>
      <c r="EQ1895" s="68">
        <v>20650023</v>
      </c>
      <c r="ER1895" s="175">
        <v>1</v>
      </c>
      <c r="ES1895" s="68">
        <v>650</v>
      </c>
      <c r="ET1895" s="68">
        <v>23</v>
      </c>
      <c r="EU1895" s="68">
        <v>0</v>
      </c>
      <c r="EV1895" s="68">
        <v>150023</v>
      </c>
      <c r="EW1895" s="68" t="s">
        <v>2661</v>
      </c>
      <c r="EX1895" s="68" t="str">
        <f t="shared" si="62"/>
        <v>소형</v>
      </c>
      <c r="GE1895" s="68">
        <v>58509</v>
      </c>
      <c r="GF1895" s="68" t="s">
        <v>5358</v>
      </c>
    </row>
    <row r="1896" spans="6:188" x14ac:dyDescent="0.3">
      <c r="F1896" s="68">
        <v>94026</v>
      </c>
      <c r="G1896" s="68">
        <v>5</v>
      </c>
      <c r="H1896" s="68">
        <v>194026</v>
      </c>
      <c r="I1896" s="68">
        <v>294026</v>
      </c>
      <c r="J1896" s="68" t="s">
        <v>2206</v>
      </c>
      <c r="K1896" s="68" t="s">
        <v>3695</v>
      </c>
      <c r="L1896" s="68">
        <v>100</v>
      </c>
      <c r="M1896" s="68">
        <v>0</v>
      </c>
      <c r="N1896" s="68">
        <v>0</v>
      </c>
      <c r="O1896" s="68">
        <v>0</v>
      </c>
      <c r="P1896" s="68">
        <v>0</v>
      </c>
      <c r="Q1896" s="68">
        <v>0</v>
      </c>
      <c r="R1896" s="68">
        <v>0</v>
      </c>
      <c r="S1896" s="68">
        <v>0</v>
      </c>
      <c r="T1896" s="68">
        <v>0</v>
      </c>
      <c r="U1896" s="68">
        <v>0</v>
      </c>
      <c r="V1896" s="68">
        <v>0</v>
      </c>
      <c r="W1896" s="68">
        <v>0</v>
      </c>
      <c r="X1896" s="68">
        <v>0</v>
      </c>
      <c r="Y1896" s="68">
        <v>0</v>
      </c>
      <c r="Z1896" s="68">
        <v>0</v>
      </c>
      <c r="AA1896" s="68">
        <v>0</v>
      </c>
      <c r="AB1896" s="68">
        <v>0</v>
      </c>
      <c r="AC1896" s="68">
        <v>0</v>
      </c>
      <c r="AD1896" s="68">
        <v>0</v>
      </c>
      <c r="AE1896" s="68">
        <v>0</v>
      </c>
      <c r="AF1896" s="68">
        <v>0</v>
      </c>
      <c r="AG1896" s="68">
        <v>0</v>
      </c>
      <c r="AH1896" s="68">
        <v>0</v>
      </c>
      <c r="AI1896" s="68">
        <v>0</v>
      </c>
      <c r="AJ1896" s="68">
        <v>0</v>
      </c>
      <c r="AK1896" s="68">
        <v>0</v>
      </c>
      <c r="AL1896" s="68">
        <v>0</v>
      </c>
      <c r="AM1896" s="68">
        <v>0</v>
      </c>
      <c r="AN1896" s="68">
        <v>0</v>
      </c>
      <c r="AO1896" s="68">
        <v>0</v>
      </c>
      <c r="AP1896" s="68" t="s">
        <v>2207</v>
      </c>
      <c r="AQ1896" s="68">
        <v>1</v>
      </c>
      <c r="AR1896" s="68">
        <v>0</v>
      </c>
      <c r="AS1896" s="68">
        <v>0</v>
      </c>
      <c r="AT1896" s="68">
        <v>48</v>
      </c>
      <c r="AU1896" s="68">
        <v>8192</v>
      </c>
      <c r="AV1896" s="86">
        <v>3</v>
      </c>
      <c r="AX1896" s="1">
        <v>0</v>
      </c>
      <c r="AY1896" s="1">
        <v>0</v>
      </c>
      <c r="AZ1896" s="68">
        <v>0</v>
      </c>
      <c r="BA1896" s="68">
        <v>0</v>
      </c>
      <c r="EQ1896" s="68">
        <v>20750023</v>
      </c>
      <c r="ER1896" s="175">
        <v>1</v>
      </c>
      <c r="ES1896" s="68">
        <v>650</v>
      </c>
      <c r="ET1896" s="68">
        <v>23</v>
      </c>
      <c r="EU1896" s="68">
        <v>0</v>
      </c>
      <c r="EV1896" s="68">
        <v>150023</v>
      </c>
      <c r="EW1896" s="68" t="s">
        <v>2661</v>
      </c>
      <c r="EX1896" s="68" t="str">
        <f t="shared" si="62"/>
        <v>소형</v>
      </c>
      <c r="GE1896" s="68">
        <v>59000</v>
      </c>
      <c r="GF1896" s="68" t="s">
        <v>5359</v>
      </c>
    </row>
    <row r="1897" spans="6:188" x14ac:dyDescent="0.3">
      <c r="F1897" s="68">
        <v>94027</v>
      </c>
      <c r="G1897" s="68">
        <v>5</v>
      </c>
      <c r="H1897" s="68">
        <v>194027</v>
      </c>
      <c r="I1897" s="68">
        <v>294027</v>
      </c>
      <c r="J1897" s="68" t="s">
        <v>2208</v>
      </c>
      <c r="K1897" s="68" t="s">
        <v>3696</v>
      </c>
      <c r="L1897" s="68">
        <v>100</v>
      </c>
      <c r="M1897" s="68">
        <v>0</v>
      </c>
      <c r="N1897" s="68">
        <v>0</v>
      </c>
      <c r="O1897" s="68">
        <v>0</v>
      </c>
      <c r="P1897" s="68">
        <v>0</v>
      </c>
      <c r="Q1897" s="68">
        <v>0</v>
      </c>
      <c r="R1897" s="68">
        <v>0</v>
      </c>
      <c r="S1897" s="68">
        <v>0</v>
      </c>
      <c r="T1897" s="68">
        <v>0</v>
      </c>
      <c r="U1897" s="68">
        <v>0</v>
      </c>
      <c r="V1897" s="68">
        <v>0</v>
      </c>
      <c r="W1897" s="68">
        <v>0</v>
      </c>
      <c r="X1897" s="68">
        <v>0</v>
      </c>
      <c r="Y1897" s="68">
        <v>0</v>
      </c>
      <c r="Z1897" s="68">
        <v>0</v>
      </c>
      <c r="AA1897" s="68">
        <v>0</v>
      </c>
      <c r="AB1897" s="68">
        <v>0</v>
      </c>
      <c r="AC1897" s="68">
        <v>0</v>
      </c>
      <c r="AD1897" s="68">
        <v>0</v>
      </c>
      <c r="AE1897" s="68">
        <v>0</v>
      </c>
      <c r="AF1897" s="68">
        <v>0</v>
      </c>
      <c r="AG1897" s="68">
        <v>0</v>
      </c>
      <c r="AH1897" s="68">
        <v>0</v>
      </c>
      <c r="AI1897" s="68">
        <v>0</v>
      </c>
      <c r="AJ1897" s="68">
        <v>0</v>
      </c>
      <c r="AK1897" s="68">
        <v>0</v>
      </c>
      <c r="AL1897" s="68">
        <v>0</v>
      </c>
      <c r="AM1897" s="68">
        <v>0</v>
      </c>
      <c r="AN1897" s="68">
        <v>0</v>
      </c>
      <c r="AO1897" s="68">
        <v>0</v>
      </c>
      <c r="AP1897" s="68" t="s">
        <v>2209</v>
      </c>
      <c r="AQ1897" s="68">
        <v>0</v>
      </c>
      <c r="AR1897" s="68">
        <v>0</v>
      </c>
      <c r="AS1897" s="68">
        <v>0</v>
      </c>
      <c r="AT1897" s="68">
        <v>8388640</v>
      </c>
      <c r="AU1897" s="68">
        <v>24576</v>
      </c>
      <c r="AV1897" s="86">
        <v>3</v>
      </c>
      <c r="AX1897" s="1">
        <v>0</v>
      </c>
      <c r="AY1897" s="1">
        <v>0</v>
      </c>
      <c r="AZ1897" s="68">
        <v>0</v>
      </c>
      <c r="BA1897" s="68">
        <v>0</v>
      </c>
      <c r="EQ1897" s="68">
        <v>20850023</v>
      </c>
      <c r="ER1897" s="175">
        <v>1</v>
      </c>
      <c r="ES1897" s="68">
        <v>650</v>
      </c>
      <c r="ET1897" s="68">
        <v>23</v>
      </c>
      <c r="EU1897" s="68">
        <v>0</v>
      </c>
      <c r="EV1897" s="68">
        <v>150023</v>
      </c>
      <c r="EW1897" s="68" t="s">
        <v>2661</v>
      </c>
      <c r="EX1897" s="68" t="str">
        <f t="shared" si="62"/>
        <v>소형</v>
      </c>
      <c r="GE1897" s="68">
        <v>59001</v>
      </c>
      <c r="GF1897" s="68" t="s">
        <v>5360</v>
      </c>
    </row>
    <row r="1898" spans="6:188" x14ac:dyDescent="0.3">
      <c r="F1898" s="68">
        <v>94028</v>
      </c>
      <c r="G1898" s="68">
        <v>5</v>
      </c>
      <c r="H1898" s="68">
        <v>194028</v>
      </c>
      <c r="I1898" s="68">
        <v>294028</v>
      </c>
      <c r="J1898" s="68" t="s">
        <v>2210</v>
      </c>
      <c r="K1898" s="68" t="s">
        <v>3697</v>
      </c>
      <c r="L1898" s="68">
        <v>100</v>
      </c>
      <c r="M1898" s="68">
        <v>0</v>
      </c>
      <c r="N1898" s="68">
        <v>0</v>
      </c>
      <c r="O1898" s="68">
        <v>0</v>
      </c>
      <c r="P1898" s="68">
        <v>0</v>
      </c>
      <c r="Q1898" s="68">
        <v>0</v>
      </c>
      <c r="R1898" s="68">
        <v>0</v>
      </c>
      <c r="S1898" s="68">
        <v>0</v>
      </c>
      <c r="T1898" s="68">
        <v>0</v>
      </c>
      <c r="U1898" s="68">
        <v>0</v>
      </c>
      <c r="V1898" s="68">
        <v>0</v>
      </c>
      <c r="W1898" s="68">
        <v>0</v>
      </c>
      <c r="X1898" s="68">
        <v>0</v>
      </c>
      <c r="Y1898" s="68">
        <v>0</v>
      </c>
      <c r="Z1898" s="68">
        <v>0</v>
      </c>
      <c r="AA1898" s="68">
        <v>0</v>
      </c>
      <c r="AB1898" s="68">
        <v>0</v>
      </c>
      <c r="AC1898" s="68">
        <v>0</v>
      </c>
      <c r="AD1898" s="68">
        <v>0</v>
      </c>
      <c r="AE1898" s="68">
        <v>0</v>
      </c>
      <c r="AF1898" s="68">
        <v>0</v>
      </c>
      <c r="AG1898" s="68">
        <v>0</v>
      </c>
      <c r="AH1898" s="68">
        <v>0</v>
      </c>
      <c r="AI1898" s="68">
        <v>0</v>
      </c>
      <c r="AJ1898" s="68">
        <v>0</v>
      </c>
      <c r="AK1898" s="68">
        <v>0</v>
      </c>
      <c r="AL1898" s="68">
        <v>0</v>
      </c>
      <c r="AM1898" s="68">
        <v>0</v>
      </c>
      <c r="AN1898" s="68">
        <v>0</v>
      </c>
      <c r="AO1898" s="68">
        <v>0</v>
      </c>
      <c r="AP1898" s="68" t="s">
        <v>2211</v>
      </c>
      <c r="AQ1898" s="68">
        <v>1</v>
      </c>
      <c r="AR1898" s="68">
        <v>0</v>
      </c>
      <c r="AS1898" s="68">
        <v>0</v>
      </c>
      <c r="AT1898" s="68">
        <v>48</v>
      </c>
      <c r="AU1898" s="68">
        <v>8192</v>
      </c>
      <c r="AV1898" s="86">
        <v>3</v>
      </c>
      <c r="AX1898" s="1">
        <v>0</v>
      </c>
      <c r="AY1898" s="1">
        <v>0</v>
      </c>
      <c r="AZ1898" s="68">
        <v>0</v>
      </c>
      <c r="BA1898" s="68">
        <v>0</v>
      </c>
      <c r="EQ1898" s="68">
        <v>20950023</v>
      </c>
      <c r="ER1898" s="175">
        <v>1</v>
      </c>
      <c r="ES1898" s="68">
        <v>650</v>
      </c>
      <c r="ET1898" s="68">
        <v>23</v>
      </c>
      <c r="EU1898" s="68">
        <v>0</v>
      </c>
      <c r="EV1898" s="68">
        <v>150023</v>
      </c>
      <c r="EW1898" s="68" t="s">
        <v>2661</v>
      </c>
      <c r="EX1898" s="68" t="str">
        <f t="shared" si="62"/>
        <v>소형</v>
      </c>
      <c r="GE1898" s="68">
        <v>59002</v>
      </c>
      <c r="GF1898" s="68" t="s">
        <v>5361</v>
      </c>
    </row>
    <row r="1899" spans="6:188" x14ac:dyDescent="0.3">
      <c r="F1899" s="68">
        <v>94029</v>
      </c>
      <c r="G1899" s="68">
        <v>5</v>
      </c>
      <c r="H1899" s="68">
        <v>194029</v>
      </c>
      <c r="I1899" s="68">
        <v>294029</v>
      </c>
      <c r="J1899" s="68" t="s">
        <v>2212</v>
      </c>
      <c r="K1899" s="68" t="s">
        <v>2213</v>
      </c>
      <c r="L1899" s="68">
        <v>1000</v>
      </c>
      <c r="M1899" s="68">
        <v>0</v>
      </c>
      <c r="N1899" s="68">
        <v>0</v>
      </c>
      <c r="O1899" s="68">
        <v>0</v>
      </c>
      <c r="P1899" s="68">
        <v>1</v>
      </c>
      <c r="Q1899" s="68">
        <v>0</v>
      </c>
      <c r="R1899" s="68">
        <v>0</v>
      </c>
      <c r="S1899" s="68">
        <v>0</v>
      </c>
      <c r="T1899" s="68">
        <v>0</v>
      </c>
      <c r="U1899" s="68">
        <v>0</v>
      </c>
      <c r="V1899" s="68">
        <v>0</v>
      </c>
      <c r="W1899" s="68">
        <v>0</v>
      </c>
      <c r="X1899" s="68">
        <v>0</v>
      </c>
      <c r="Y1899" s="68">
        <v>0</v>
      </c>
      <c r="Z1899" s="68">
        <v>0</v>
      </c>
      <c r="AA1899" s="68">
        <v>0</v>
      </c>
      <c r="AB1899" s="68">
        <v>0</v>
      </c>
      <c r="AC1899" s="68">
        <v>0</v>
      </c>
      <c r="AD1899" s="68">
        <v>0</v>
      </c>
      <c r="AE1899" s="68">
        <v>0</v>
      </c>
      <c r="AF1899" s="68">
        <v>0</v>
      </c>
      <c r="AG1899" s="68">
        <v>0</v>
      </c>
      <c r="AH1899" s="68">
        <v>0</v>
      </c>
      <c r="AI1899" s="68">
        <v>0</v>
      </c>
      <c r="AJ1899" s="68">
        <v>0</v>
      </c>
      <c r="AK1899" s="68">
        <v>0</v>
      </c>
      <c r="AL1899" s="68">
        <v>0</v>
      </c>
      <c r="AM1899" s="68">
        <v>0</v>
      </c>
      <c r="AN1899" s="68">
        <v>0</v>
      </c>
      <c r="AO1899" s="68">
        <v>0</v>
      </c>
      <c r="AP1899" s="68" t="s">
        <v>2214</v>
      </c>
      <c r="AQ1899" s="68">
        <v>0</v>
      </c>
      <c r="AR1899" s="68">
        <v>0</v>
      </c>
      <c r="AS1899" s="68">
        <v>100</v>
      </c>
      <c r="AT1899" s="68">
        <v>1048608</v>
      </c>
      <c r="AU1899" s="68">
        <v>8192</v>
      </c>
      <c r="AV1899" s="86">
        <v>3</v>
      </c>
      <c r="AX1899" s="1">
        <v>0</v>
      </c>
      <c r="AY1899" s="1">
        <v>0</v>
      </c>
      <c r="AZ1899" s="68">
        <v>1000</v>
      </c>
      <c r="BA1899" s="68">
        <v>0</v>
      </c>
      <c r="EQ1899" s="68">
        <v>21050023</v>
      </c>
      <c r="ER1899" s="175">
        <v>1</v>
      </c>
      <c r="ES1899" s="68">
        <v>650</v>
      </c>
      <c r="ET1899" s="68">
        <v>23</v>
      </c>
      <c r="EU1899" s="68">
        <v>0</v>
      </c>
      <c r="EV1899" s="68">
        <v>150023</v>
      </c>
      <c r="EW1899" s="68" t="s">
        <v>2661</v>
      </c>
      <c r="EX1899" s="68" t="str">
        <f t="shared" si="62"/>
        <v>소형</v>
      </c>
      <c r="GE1899" s="68">
        <v>59003</v>
      </c>
      <c r="GF1899" s="68" t="s">
        <v>5362</v>
      </c>
    </row>
    <row r="1900" spans="6:188" x14ac:dyDescent="0.3">
      <c r="F1900" s="68">
        <v>94030</v>
      </c>
      <c r="G1900" s="68">
        <v>5</v>
      </c>
      <c r="H1900" s="68">
        <v>194030</v>
      </c>
      <c r="I1900" s="68">
        <v>294030</v>
      </c>
      <c r="J1900" s="68" t="s">
        <v>2215</v>
      </c>
      <c r="K1900" s="68" t="s">
        <v>2216</v>
      </c>
      <c r="L1900" s="68">
        <v>0</v>
      </c>
      <c r="M1900" s="68">
        <v>0</v>
      </c>
      <c r="N1900" s="68">
        <v>0</v>
      </c>
      <c r="O1900" s="68">
        <v>0</v>
      </c>
      <c r="P1900" s="68">
        <v>100</v>
      </c>
      <c r="Q1900" s="68">
        <v>0</v>
      </c>
      <c r="R1900" s="68">
        <v>0</v>
      </c>
      <c r="S1900" s="68">
        <v>0</v>
      </c>
      <c r="T1900" s="68">
        <v>0</v>
      </c>
      <c r="U1900" s="68">
        <v>0</v>
      </c>
      <c r="V1900" s="68">
        <v>0</v>
      </c>
      <c r="W1900" s="68">
        <v>0</v>
      </c>
      <c r="X1900" s="68">
        <v>0</v>
      </c>
      <c r="Y1900" s="68">
        <v>0</v>
      </c>
      <c r="Z1900" s="68">
        <v>0</v>
      </c>
      <c r="AA1900" s="68">
        <v>0</v>
      </c>
      <c r="AB1900" s="68">
        <v>0</v>
      </c>
      <c r="AC1900" s="68">
        <v>0</v>
      </c>
      <c r="AD1900" s="68">
        <v>0</v>
      </c>
      <c r="AE1900" s="68">
        <v>0</v>
      </c>
      <c r="AF1900" s="68">
        <v>0</v>
      </c>
      <c r="AG1900" s="68">
        <v>0</v>
      </c>
      <c r="AH1900" s="68">
        <v>0</v>
      </c>
      <c r="AI1900" s="68">
        <v>0</v>
      </c>
      <c r="AJ1900" s="68">
        <v>0</v>
      </c>
      <c r="AK1900" s="68">
        <v>0</v>
      </c>
      <c r="AL1900" s="68">
        <v>0</v>
      </c>
      <c r="AM1900" s="68">
        <v>0</v>
      </c>
      <c r="AN1900" s="68">
        <v>0</v>
      </c>
      <c r="AO1900" s="68">
        <v>0</v>
      </c>
      <c r="AP1900" s="68" t="s">
        <v>2217</v>
      </c>
      <c r="AQ1900" s="68">
        <v>1</v>
      </c>
      <c r="AR1900" s="68">
        <v>0</v>
      </c>
      <c r="AS1900" s="68">
        <v>0</v>
      </c>
      <c r="AT1900" s="68">
        <v>1048592</v>
      </c>
      <c r="AU1900" s="68">
        <v>8192</v>
      </c>
      <c r="AV1900" s="86">
        <v>3</v>
      </c>
      <c r="AX1900" s="1">
        <v>0</v>
      </c>
      <c r="AY1900" s="1">
        <v>0</v>
      </c>
      <c r="AZ1900" s="68">
        <v>0</v>
      </c>
      <c r="BA1900" s="68">
        <v>0</v>
      </c>
      <c r="EQ1900" s="68">
        <v>21150023</v>
      </c>
      <c r="ER1900" s="175">
        <v>1</v>
      </c>
      <c r="ES1900" s="68">
        <v>650</v>
      </c>
      <c r="ET1900" s="68">
        <v>23</v>
      </c>
      <c r="EU1900" s="68">
        <v>0</v>
      </c>
      <c r="EV1900" s="68">
        <v>150023</v>
      </c>
      <c r="EW1900" s="68" t="s">
        <v>2661</v>
      </c>
      <c r="EX1900" s="68" t="str">
        <f t="shared" si="62"/>
        <v>소형</v>
      </c>
      <c r="GE1900" s="68">
        <v>59004</v>
      </c>
      <c r="GF1900" s="68" t="s">
        <v>5361</v>
      </c>
    </row>
    <row r="1901" spans="6:188" x14ac:dyDescent="0.3">
      <c r="F1901" s="68">
        <v>94031</v>
      </c>
      <c r="G1901" s="68">
        <v>5</v>
      </c>
      <c r="H1901" s="68">
        <v>194031</v>
      </c>
      <c r="I1901" s="68">
        <v>294031</v>
      </c>
      <c r="J1901" s="68" t="s">
        <v>2218</v>
      </c>
      <c r="K1901" s="68" t="s">
        <v>2219</v>
      </c>
      <c r="L1901" s="68">
        <v>0</v>
      </c>
      <c r="M1901" s="68">
        <v>0</v>
      </c>
      <c r="N1901" s="68">
        <v>0</v>
      </c>
      <c r="O1901" s="68">
        <v>0</v>
      </c>
      <c r="P1901" s="68">
        <v>500</v>
      </c>
      <c r="Q1901" s="68">
        <v>0</v>
      </c>
      <c r="R1901" s="68">
        <v>0</v>
      </c>
      <c r="S1901" s="68">
        <v>0</v>
      </c>
      <c r="T1901" s="68">
        <v>0</v>
      </c>
      <c r="U1901" s="68">
        <v>0</v>
      </c>
      <c r="V1901" s="68">
        <v>0</v>
      </c>
      <c r="W1901" s="68">
        <v>0</v>
      </c>
      <c r="X1901" s="68">
        <v>0</v>
      </c>
      <c r="Y1901" s="68">
        <v>0</v>
      </c>
      <c r="Z1901" s="68">
        <v>0</v>
      </c>
      <c r="AA1901" s="68">
        <v>0</v>
      </c>
      <c r="AB1901" s="68">
        <v>0</v>
      </c>
      <c r="AC1901" s="68">
        <v>0</v>
      </c>
      <c r="AD1901" s="68">
        <v>0</v>
      </c>
      <c r="AE1901" s="68">
        <v>0</v>
      </c>
      <c r="AF1901" s="68">
        <v>0</v>
      </c>
      <c r="AG1901" s="68">
        <v>0</v>
      </c>
      <c r="AH1901" s="68">
        <v>0</v>
      </c>
      <c r="AI1901" s="68">
        <v>0</v>
      </c>
      <c r="AJ1901" s="68">
        <v>0</v>
      </c>
      <c r="AK1901" s="68">
        <v>0</v>
      </c>
      <c r="AL1901" s="68">
        <v>0</v>
      </c>
      <c r="AM1901" s="68">
        <v>0</v>
      </c>
      <c r="AN1901" s="68">
        <v>0</v>
      </c>
      <c r="AO1901" s="68">
        <v>0</v>
      </c>
      <c r="AP1901" s="68" t="s">
        <v>2220</v>
      </c>
      <c r="AQ1901" s="68">
        <v>1</v>
      </c>
      <c r="AR1901" s="68">
        <v>0</v>
      </c>
      <c r="AS1901" s="68">
        <v>0</v>
      </c>
      <c r="AT1901" s="68">
        <v>1048624</v>
      </c>
      <c r="AU1901" s="68">
        <v>8192</v>
      </c>
      <c r="AV1901" s="86">
        <v>3</v>
      </c>
      <c r="AX1901" s="1">
        <v>0</v>
      </c>
      <c r="AY1901" s="1">
        <v>0</v>
      </c>
      <c r="AZ1901" s="68">
        <v>0</v>
      </c>
      <c r="BA1901" s="68">
        <v>0</v>
      </c>
      <c r="EQ1901" s="68">
        <v>21250023</v>
      </c>
      <c r="ER1901" s="175">
        <v>1</v>
      </c>
      <c r="ES1901" s="68">
        <v>650</v>
      </c>
      <c r="ET1901" s="68">
        <v>23</v>
      </c>
      <c r="EU1901" s="68">
        <v>0</v>
      </c>
      <c r="EV1901" s="68">
        <v>150023</v>
      </c>
      <c r="EW1901" s="68" t="s">
        <v>2661</v>
      </c>
      <c r="EX1901" s="68" t="str">
        <f t="shared" si="62"/>
        <v>소형</v>
      </c>
      <c r="GE1901" s="68">
        <v>59005</v>
      </c>
      <c r="GF1901" s="68" t="s">
        <v>5363</v>
      </c>
    </row>
    <row r="1902" spans="6:188" x14ac:dyDescent="0.3">
      <c r="F1902" s="68">
        <v>94032</v>
      </c>
      <c r="G1902" s="68">
        <v>5</v>
      </c>
      <c r="H1902" s="68">
        <v>194032</v>
      </c>
      <c r="I1902" s="68">
        <v>294032</v>
      </c>
      <c r="J1902" s="68" t="s">
        <v>2221</v>
      </c>
      <c r="K1902" s="68" t="s">
        <v>12597</v>
      </c>
      <c r="L1902" s="68">
        <v>100</v>
      </c>
      <c r="M1902" s="68">
        <v>0</v>
      </c>
      <c r="N1902" s="68">
        <v>0</v>
      </c>
      <c r="O1902" s="68">
        <v>0</v>
      </c>
      <c r="P1902" s="68">
        <v>0</v>
      </c>
      <c r="Q1902" s="68">
        <v>0</v>
      </c>
      <c r="R1902" s="68">
        <v>0</v>
      </c>
      <c r="S1902" s="68">
        <v>0</v>
      </c>
      <c r="T1902" s="68">
        <v>0</v>
      </c>
      <c r="U1902" s="68">
        <v>0</v>
      </c>
      <c r="V1902" s="68">
        <v>0</v>
      </c>
      <c r="W1902" s="68">
        <v>0</v>
      </c>
      <c r="X1902" s="68">
        <v>0</v>
      </c>
      <c r="Y1902" s="68">
        <v>0</v>
      </c>
      <c r="Z1902" s="68">
        <v>0</v>
      </c>
      <c r="AA1902" s="68">
        <v>0</v>
      </c>
      <c r="AB1902" s="68">
        <v>0</v>
      </c>
      <c r="AC1902" s="68">
        <v>0</v>
      </c>
      <c r="AD1902" s="68">
        <v>0</v>
      </c>
      <c r="AE1902" s="68">
        <v>0</v>
      </c>
      <c r="AF1902" s="68">
        <v>0</v>
      </c>
      <c r="AG1902" s="68">
        <v>0</v>
      </c>
      <c r="AH1902" s="68">
        <v>0</v>
      </c>
      <c r="AI1902" s="68">
        <v>0</v>
      </c>
      <c r="AJ1902" s="68">
        <v>0</v>
      </c>
      <c r="AK1902" s="68">
        <v>0</v>
      </c>
      <c r="AL1902" s="68">
        <v>0</v>
      </c>
      <c r="AM1902" s="68">
        <v>0</v>
      </c>
      <c r="AN1902" s="68">
        <v>0</v>
      </c>
      <c r="AO1902" s="68">
        <v>0</v>
      </c>
      <c r="AP1902" s="68" t="s">
        <v>2223</v>
      </c>
      <c r="AQ1902" s="68">
        <v>1</v>
      </c>
      <c r="AR1902" s="68">
        <v>0</v>
      </c>
      <c r="AS1902" s="68">
        <v>0</v>
      </c>
      <c r="AT1902" s="68">
        <v>0</v>
      </c>
      <c r="AU1902" s="68">
        <v>0</v>
      </c>
      <c r="AV1902" s="86">
        <v>3</v>
      </c>
      <c r="AX1902" s="1">
        <v>0</v>
      </c>
      <c r="AY1902" s="1">
        <v>0</v>
      </c>
      <c r="AZ1902" s="68">
        <v>0</v>
      </c>
      <c r="BA1902" s="68">
        <v>0</v>
      </c>
      <c r="EQ1902" s="68">
        <v>30150023</v>
      </c>
      <c r="ER1902" s="175">
        <v>1</v>
      </c>
      <c r="ES1902" s="68">
        <v>650</v>
      </c>
      <c r="ET1902" s="68">
        <v>23</v>
      </c>
      <c r="EU1902" s="68">
        <v>0</v>
      </c>
      <c r="EV1902" s="68">
        <v>150023</v>
      </c>
      <c r="EW1902" s="68" t="s">
        <v>2661</v>
      </c>
      <c r="EX1902" s="68" t="str">
        <f t="shared" si="62"/>
        <v>소형</v>
      </c>
      <c r="GE1902" s="68">
        <v>59006</v>
      </c>
      <c r="GF1902" s="68" t="s">
        <v>5364</v>
      </c>
    </row>
    <row r="1903" spans="6:188" x14ac:dyDescent="0.3">
      <c r="F1903" s="68">
        <v>94033</v>
      </c>
      <c r="G1903" s="68">
        <v>5</v>
      </c>
      <c r="H1903" s="68">
        <v>194033</v>
      </c>
      <c r="I1903" s="68">
        <v>294033</v>
      </c>
      <c r="J1903" s="68" t="s">
        <v>2224</v>
      </c>
      <c r="K1903" s="68" t="s">
        <v>2225</v>
      </c>
      <c r="L1903" s="68">
        <v>0</v>
      </c>
      <c r="M1903" s="68">
        <v>0</v>
      </c>
      <c r="N1903" s="68">
        <v>0</v>
      </c>
      <c r="O1903" s="68">
        <v>0</v>
      </c>
      <c r="P1903" s="68">
        <v>0</v>
      </c>
      <c r="Q1903" s="68">
        <v>0</v>
      </c>
      <c r="R1903" s="68">
        <v>0</v>
      </c>
      <c r="S1903" s="68">
        <v>0</v>
      </c>
      <c r="T1903" s="68">
        <v>0</v>
      </c>
      <c r="U1903" s="68">
        <v>0</v>
      </c>
      <c r="V1903" s="68">
        <v>0</v>
      </c>
      <c r="W1903" s="68">
        <v>0</v>
      </c>
      <c r="X1903" s="68">
        <v>0</v>
      </c>
      <c r="Y1903" s="68">
        <v>0</v>
      </c>
      <c r="Z1903" s="68">
        <v>0</v>
      </c>
      <c r="AA1903" s="68">
        <v>0</v>
      </c>
      <c r="AB1903" s="68">
        <v>0</v>
      </c>
      <c r="AC1903" s="68">
        <v>0</v>
      </c>
      <c r="AD1903" s="68">
        <v>0</v>
      </c>
      <c r="AE1903" s="68">
        <v>0</v>
      </c>
      <c r="AF1903" s="68">
        <v>0</v>
      </c>
      <c r="AG1903" s="68">
        <v>0</v>
      </c>
      <c r="AH1903" s="68">
        <v>0</v>
      </c>
      <c r="AI1903" s="68">
        <v>0</v>
      </c>
      <c r="AJ1903" s="68">
        <v>0</v>
      </c>
      <c r="AK1903" s="68">
        <v>0</v>
      </c>
      <c r="AL1903" s="68">
        <v>0</v>
      </c>
      <c r="AM1903" s="68">
        <v>0</v>
      </c>
      <c r="AN1903" s="68">
        <v>0</v>
      </c>
      <c r="AO1903" s="68">
        <v>0</v>
      </c>
      <c r="AP1903" s="68" t="s">
        <v>2226</v>
      </c>
      <c r="AQ1903" s="68">
        <v>0</v>
      </c>
      <c r="AR1903" s="68">
        <v>0</v>
      </c>
      <c r="AS1903" s="68">
        <v>0</v>
      </c>
      <c r="AT1903" s="68">
        <v>16777249</v>
      </c>
      <c r="AU1903" s="68">
        <v>8192</v>
      </c>
      <c r="AV1903" s="86">
        <v>3</v>
      </c>
      <c r="AX1903" s="1">
        <v>0</v>
      </c>
      <c r="AY1903" s="1">
        <v>0</v>
      </c>
      <c r="AZ1903" s="68">
        <v>0</v>
      </c>
      <c r="BA1903" s="68">
        <v>0</v>
      </c>
      <c r="EQ1903" s="68">
        <v>30250023</v>
      </c>
      <c r="ER1903" s="175">
        <v>1</v>
      </c>
      <c r="ES1903" s="68">
        <v>650</v>
      </c>
      <c r="ET1903" s="68">
        <v>23</v>
      </c>
      <c r="EU1903" s="68">
        <v>0</v>
      </c>
      <c r="EV1903" s="68">
        <v>150023</v>
      </c>
      <c r="EW1903" s="68" t="s">
        <v>2661</v>
      </c>
      <c r="EX1903" s="68" t="str">
        <f t="shared" si="62"/>
        <v>소형</v>
      </c>
      <c r="GE1903" s="68">
        <v>59007</v>
      </c>
      <c r="GF1903" s="68" t="s">
        <v>4149</v>
      </c>
    </row>
    <row r="1904" spans="6:188" x14ac:dyDescent="0.3">
      <c r="F1904" s="68">
        <v>94034</v>
      </c>
      <c r="G1904" s="68">
        <v>5</v>
      </c>
      <c r="H1904" s="68">
        <v>194034</v>
      </c>
      <c r="I1904" s="68">
        <v>294034</v>
      </c>
      <c r="J1904" s="68" t="s">
        <v>2227</v>
      </c>
      <c r="K1904" s="68" t="s">
        <v>12946</v>
      </c>
      <c r="L1904" s="68">
        <v>0</v>
      </c>
      <c r="M1904" s="68">
        <v>0</v>
      </c>
      <c r="N1904" s="68">
        <v>0</v>
      </c>
      <c r="O1904" s="68">
        <v>0</v>
      </c>
      <c r="P1904" s="68">
        <v>0</v>
      </c>
      <c r="Q1904" s="68">
        <v>0</v>
      </c>
      <c r="R1904" s="68">
        <v>0</v>
      </c>
      <c r="S1904" s="68">
        <v>0</v>
      </c>
      <c r="T1904" s="68">
        <v>0</v>
      </c>
      <c r="U1904" s="68">
        <v>0</v>
      </c>
      <c r="V1904" s="68">
        <v>0</v>
      </c>
      <c r="W1904" s="68">
        <v>0</v>
      </c>
      <c r="X1904" s="68">
        <v>0</v>
      </c>
      <c r="Y1904" s="68">
        <v>0</v>
      </c>
      <c r="Z1904" s="68">
        <v>0</v>
      </c>
      <c r="AA1904" s="68">
        <v>0</v>
      </c>
      <c r="AB1904" s="68">
        <v>0</v>
      </c>
      <c r="AC1904" s="68">
        <v>0</v>
      </c>
      <c r="AD1904" s="68">
        <v>0</v>
      </c>
      <c r="AE1904" s="68">
        <v>0</v>
      </c>
      <c r="AF1904" s="68">
        <v>0</v>
      </c>
      <c r="AG1904" s="68">
        <v>0</v>
      </c>
      <c r="AH1904" s="68">
        <v>0</v>
      </c>
      <c r="AI1904" s="68">
        <v>0</v>
      </c>
      <c r="AJ1904" s="68">
        <v>0</v>
      </c>
      <c r="AK1904" s="68">
        <v>0</v>
      </c>
      <c r="AL1904" s="68">
        <v>0</v>
      </c>
      <c r="AM1904" s="68">
        <v>0</v>
      </c>
      <c r="AN1904" s="68">
        <v>0</v>
      </c>
      <c r="AO1904" s="68">
        <v>0</v>
      </c>
      <c r="AP1904" s="68" t="s">
        <v>2229</v>
      </c>
      <c r="AQ1904" s="68">
        <v>0</v>
      </c>
      <c r="AR1904" s="68">
        <v>0</v>
      </c>
      <c r="AS1904" s="68">
        <v>0</v>
      </c>
      <c r="AT1904" s="68">
        <v>16777249</v>
      </c>
      <c r="AU1904" s="68">
        <v>8192</v>
      </c>
      <c r="AV1904" s="86">
        <v>3</v>
      </c>
      <c r="AX1904" s="1">
        <v>0</v>
      </c>
      <c r="AY1904" s="1">
        <v>0</v>
      </c>
      <c r="AZ1904" s="68">
        <v>0</v>
      </c>
      <c r="BA1904" s="68">
        <v>0</v>
      </c>
      <c r="EQ1904" s="68">
        <v>30350023</v>
      </c>
      <c r="ER1904" s="175">
        <v>1</v>
      </c>
      <c r="ES1904" s="68">
        <v>650</v>
      </c>
      <c r="ET1904" s="68">
        <v>23</v>
      </c>
      <c r="EU1904" s="68">
        <v>0</v>
      </c>
      <c r="EV1904" s="68">
        <v>150023</v>
      </c>
      <c r="EW1904" s="68" t="s">
        <v>2661</v>
      </c>
      <c r="EX1904" s="68" t="str">
        <f t="shared" si="62"/>
        <v>소형</v>
      </c>
      <c r="GE1904" s="68">
        <v>59008</v>
      </c>
      <c r="GF1904" s="68" t="s">
        <v>4150</v>
      </c>
    </row>
    <row r="1905" spans="6:188" x14ac:dyDescent="0.3">
      <c r="F1905" s="68">
        <v>94035</v>
      </c>
      <c r="G1905" s="68">
        <v>5</v>
      </c>
      <c r="H1905" s="68">
        <v>194035</v>
      </c>
      <c r="I1905" s="68">
        <v>294035</v>
      </c>
      <c r="J1905" s="68" t="s">
        <v>2230</v>
      </c>
      <c r="K1905" s="68" t="s">
        <v>2231</v>
      </c>
      <c r="L1905" s="68">
        <v>0</v>
      </c>
      <c r="M1905" s="68">
        <v>0</v>
      </c>
      <c r="N1905" s="68">
        <v>0</v>
      </c>
      <c r="O1905" s="68">
        <v>0</v>
      </c>
      <c r="P1905" s="68">
        <v>0</v>
      </c>
      <c r="Q1905" s="68">
        <v>0</v>
      </c>
      <c r="R1905" s="68">
        <v>0</v>
      </c>
      <c r="S1905" s="68">
        <v>0</v>
      </c>
      <c r="T1905" s="68">
        <v>0</v>
      </c>
      <c r="U1905" s="68">
        <v>0</v>
      </c>
      <c r="V1905" s="68">
        <v>0</v>
      </c>
      <c r="W1905" s="68">
        <v>0</v>
      </c>
      <c r="X1905" s="68">
        <v>0</v>
      </c>
      <c r="Y1905" s="68">
        <v>0</v>
      </c>
      <c r="Z1905" s="68">
        <v>0</v>
      </c>
      <c r="AA1905" s="68">
        <v>0</v>
      </c>
      <c r="AB1905" s="68">
        <v>0</v>
      </c>
      <c r="AC1905" s="68">
        <v>0</v>
      </c>
      <c r="AD1905" s="68">
        <v>0</v>
      </c>
      <c r="AE1905" s="68">
        <v>0</v>
      </c>
      <c r="AF1905" s="68">
        <v>0</v>
      </c>
      <c r="AG1905" s="68">
        <v>0</v>
      </c>
      <c r="AH1905" s="68">
        <v>0</v>
      </c>
      <c r="AI1905" s="68">
        <v>0</v>
      </c>
      <c r="AJ1905" s="68">
        <v>0</v>
      </c>
      <c r="AK1905" s="68">
        <v>0</v>
      </c>
      <c r="AL1905" s="68">
        <v>0</v>
      </c>
      <c r="AM1905" s="68">
        <v>0</v>
      </c>
      <c r="AN1905" s="68">
        <v>0</v>
      </c>
      <c r="AO1905" s="68">
        <v>0</v>
      </c>
      <c r="AP1905" s="68" t="s">
        <v>2232</v>
      </c>
      <c r="AQ1905" s="68">
        <v>0</v>
      </c>
      <c r="AR1905" s="68">
        <v>0</v>
      </c>
      <c r="AS1905" s="68">
        <v>0</v>
      </c>
      <c r="AT1905" s="68">
        <v>16777249</v>
      </c>
      <c r="AU1905" s="68">
        <v>8192</v>
      </c>
      <c r="AV1905" s="86">
        <v>3</v>
      </c>
      <c r="AX1905" s="1">
        <v>0</v>
      </c>
      <c r="AY1905" s="1">
        <v>0</v>
      </c>
      <c r="AZ1905" s="68">
        <v>0</v>
      </c>
      <c r="BA1905" s="68">
        <v>0</v>
      </c>
      <c r="EQ1905" s="68">
        <v>30450023</v>
      </c>
      <c r="ER1905" s="175">
        <v>1</v>
      </c>
      <c r="ES1905" s="68">
        <v>650</v>
      </c>
      <c r="ET1905" s="68">
        <v>23</v>
      </c>
      <c r="EU1905" s="68">
        <v>0</v>
      </c>
      <c r="EV1905" s="68">
        <v>150023</v>
      </c>
      <c r="EW1905" s="68" t="s">
        <v>2661</v>
      </c>
      <c r="EX1905" s="68" t="str">
        <f t="shared" si="62"/>
        <v>소형</v>
      </c>
      <c r="GE1905" s="68">
        <v>59009</v>
      </c>
      <c r="GF1905" s="68" t="s">
        <v>4151</v>
      </c>
    </row>
    <row r="1906" spans="6:188" x14ac:dyDescent="0.3">
      <c r="F1906" s="68">
        <v>94036</v>
      </c>
      <c r="G1906" s="68">
        <v>5</v>
      </c>
      <c r="H1906" s="68">
        <v>194036</v>
      </c>
      <c r="I1906" s="68">
        <v>294036</v>
      </c>
      <c r="J1906" s="68" t="s">
        <v>2546</v>
      </c>
      <c r="K1906" s="68" t="s">
        <v>3698</v>
      </c>
      <c r="L1906" s="68">
        <v>0</v>
      </c>
      <c r="M1906" s="68">
        <v>0</v>
      </c>
      <c r="N1906" s="68">
        <v>0</v>
      </c>
      <c r="O1906" s="68">
        <v>0</v>
      </c>
      <c r="P1906" s="68">
        <v>0</v>
      </c>
      <c r="Q1906" s="68">
        <v>0</v>
      </c>
      <c r="R1906" s="68">
        <v>0</v>
      </c>
      <c r="S1906" s="68">
        <v>0</v>
      </c>
      <c r="T1906" s="68">
        <v>0</v>
      </c>
      <c r="U1906" s="68">
        <v>0</v>
      </c>
      <c r="V1906" s="68">
        <v>0</v>
      </c>
      <c r="W1906" s="68">
        <v>0</v>
      </c>
      <c r="X1906" s="68">
        <v>0</v>
      </c>
      <c r="Y1906" s="68">
        <v>0</v>
      </c>
      <c r="Z1906" s="68">
        <v>0</v>
      </c>
      <c r="AA1906" s="68">
        <v>0</v>
      </c>
      <c r="AB1906" s="68">
        <v>0</v>
      </c>
      <c r="AC1906" s="68">
        <v>0</v>
      </c>
      <c r="AD1906" s="68">
        <v>0</v>
      </c>
      <c r="AE1906" s="68">
        <v>0</v>
      </c>
      <c r="AF1906" s="68">
        <v>0</v>
      </c>
      <c r="AG1906" s="68">
        <v>0</v>
      </c>
      <c r="AH1906" s="68">
        <v>0</v>
      </c>
      <c r="AI1906" s="68">
        <v>0</v>
      </c>
      <c r="AJ1906" s="68">
        <v>0</v>
      </c>
      <c r="AK1906" s="68">
        <v>0</v>
      </c>
      <c r="AL1906" s="68">
        <v>0</v>
      </c>
      <c r="AM1906" s="68">
        <v>0</v>
      </c>
      <c r="AN1906" s="68">
        <v>0</v>
      </c>
      <c r="AO1906" s="68">
        <v>0</v>
      </c>
      <c r="AP1906" s="68" t="s">
        <v>2233</v>
      </c>
      <c r="AQ1906" s="68">
        <v>0</v>
      </c>
      <c r="AR1906" s="68">
        <v>0</v>
      </c>
      <c r="AS1906" s="68">
        <v>0</v>
      </c>
      <c r="AT1906" s="68">
        <v>6291488</v>
      </c>
      <c r="AU1906" s="68">
        <v>8192</v>
      </c>
      <c r="AV1906" s="86">
        <v>3</v>
      </c>
      <c r="AX1906" s="1">
        <v>0</v>
      </c>
      <c r="AY1906" s="1">
        <v>0</v>
      </c>
      <c r="AZ1906" s="68">
        <v>0</v>
      </c>
      <c r="BA1906" s="68">
        <v>0</v>
      </c>
      <c r="EQ1906" s="68">
        <v>30550023</v>
      </c>
      <c r="ER1906" s="175">
        <v>1</v>
      </c>
      <c r="ES1906" s="68">
        <v>650</v>
      </c>
      <c r="ET1906" s="68">
        <v>23</v>
      </c>
      <c r="EU1906" s="68">
        <v>0</v>
      </c>
      <c r="EV1906" s="68">
        <v>150023</v>
      </c>
      <c r="EW1906" s="68" t="s">
        <v>2661</v>
      </c>
      <c r="EX1906" s="68" t="str">
        <f t="shared" si="62"/>
        <v>소형</v>
      </c>
      <c r="GE1906" s="68">
        <v>59010</v>
      </c>
      <c r="GF1906" s="68" t="s">
        <v>4152</v>
      </c>
    </row>
    <row r="1907" spans="6:188" x14ac:dyDescent="0.3">
      <c r="F1907" s="68">
        <v>94037</v>
      </c>
      <c r="G1907" s="68">
        <v>5</v>
      </c>
      <c r="H1907" s="68">
        <v>194037</v>
      </c>
      <c r="I1907" s="68">
        <v>294037</v>
      </c>
      <c r="J1907" s="68" t="s">
        <v>2547</v>
      </c>
      <c r="K1907" s="68" t="s">
        <v>3699</v>
      </c>
      <c r="L1907" s="68">
        <v>0</v>
      </c>
      <c r="M1907" s="68">
        <v>0</v>
      </c>
      <c r="N1907" s="68">
        <v>0</v>
      </c>
      <c r="O1907" s="68">
        <v>0</v>
      </c>
      <c r="P1907" s="68">
        <v>0</v>
      </c>
      <c r="Q1907" s="68">
        <v>0</v>
      </c>
      <c r="R1907" s="68">
        <v>0</v>
      </c>
      <c r="S1907" s="68">
        <v>0</v>
      </c>
      <c r="T1907" s="68">
        <v>0</v>
      </c>
      <c r="U1907" s="68">
        <v>0</v>
      </c>
      <c r="V1907" s="68">
        <v>0</v>
      </c>
      <c r="W1907" s="68">
        <v>0</v>
      </c>
      <c r="X1907" s="68">
        <v>0</v>
      </c>
      <c r="Y1907" s="68">
        <v>0</v>
      </c>
      <c r="Z1907" s="68">
        <v>0</v>
      </c>
      <c r="AA1907" s="68">
        <v>0</v>
      </c>
      <c r="AB1907" s="68">
        <v>0</v>
      </c>
      <c r="AC1907" s="68">
        <v>0</v>
      </c>
      <c r="AD1907" s="68">
        <v>0</v>
      </c>
      <c r="AE1907" s="68">
        <v>0</v>
      </c>
      <c r="AF1907" s="68">
        <v>0</v>
      </c>
      <c r="AG1907" s="68">
        <v>0</v>
      </c>
      <c r="AH1907" s="68">
        <v>0</v>
      </c>
      <c r="AI1907" s="68">
        <v>0</v>
      </c>
      <c r="AJ1907" s="68">
        <v>0</v>
      </c>
      <c r="AK1907" s="68">
        <v>0</v>
      </c>
      <c r="AL1907" s="68">
        <v>0</v>
      </c>
      <c r="AM1907" s="68">
        <v>0</v>
      </c>
      <c r="AN1907" s="68">
        <v>0</v>
      </c>
      <c r="AO1907" s="68">
        <v>0</v>
      </c>
      <c r="AP1907" s="68" t="s">
        <v>2234</v>
      </c>
      <c r="AQ1907" s="68">
        <v>1</v>
      </c>
      <c r="AR1907" s="68">
        <v>0</v>
      </c>
      <c r="AS1907" s="68">
        <v>0</v>
      </c>
      <c r="AT1907" s="68">
        <v>2097184</v>
      </c>
      <c r="AU1907" s="68">
        <v>8192</v>
      </c>
      <c r="AV1907" s="86">
        <v>3</v>
      </c>
      <c r="AX1907" s="1">
        <v>0</v>
      </c>
      <c r="AY1907" s="1">
        <v>0</v>
      </c>
      <c r="AZ1907" s="68">
        <v>0</v>
      </c>
      <c r="BA1907" s="68">
        <v>0</v>
      </c>
      <c r="EQ1907" s="68">
        <v>30650023</v>
      </c>
      <c r="ER1907" s="175">
        <v>1</v>
      </c>
      <c r="ES1907" s="68">
        <v>650</v>
      </c>
      <c r="ET1907" s="68">
        <v>23</v>
      </c>
      <c r="EU1907" s="68">
        <v>0</v>
      </c>
      <c r="EV1907" s="68">
        <v>150023</v>
      </c>
      <c r="EW1907" s="68" t="s">
        <v>2661</v>
      </c>
      <c r="EX1907" s="68" t="str">
        <f t="shared" si="62"/>
        <v>소형</v>
      </c>
      <c r="GE1907" s="68">
        <v>59011</v>
      </c>
      <c r="GF1907" s="68" t="s">
        <v>4153</v>
      </c>
    </row>
    <row r="1908" spans="6:188" x14ac:dyDescent="0.3">
      <c r="F1908" s="68">
        <v>94038</v>
      </c>
      <c r="G1908" s="68">
        <v>5</v>
      </c>
      <c r="H1908" s="68">
        <v>194038</v>
      </c>
      <c r="I1908" s="68">
        <v>294038</v>
      </c>
      <c r="J1908" s="68" t="s">
        <v>3700</v>
      </c>
      <c r="K1908" s="68" t="s">
        <v>3700</v>
      </c>
      <c r="L1908" s="68">
        <v>0</v>
      </c>
      <c r="M1908" s="68">
        <v>0</v>
      </c>
      <c r="N1908" s="68">
        <v>0</v>
      </c>
      <c r="O1908" s="68">
        <v>0</v>
      </c>
      <c r="P1908" s="68">
        <v>0</v>
      </c>
      <c r="Q1908" s="68">
        <v>0</v>
      </c>
      <c r="R1908" s="68">
        <v>0</v>
      </c>
      <c r="S1908" s="68">
        <v>0</v>
      </c>
      <c r="T1908" s="68">
        <v>0</v>
      </c>
      <c r="U1908" s="68">
        <v>0</v>
      </c>
      <c r="V1908" s="68">
        <v>0</v>
      </c>
      <c r="W1908" s="68">
        <v>0</v>
      </c>
      <c r="X1908" s="68">
        <v>0</v>
      </c>
      <c r="Y1908" s="68">
        <v>0</v>
      </c>
      <c r="Z1908" s="68">
        <v>0</v>
      </c>
      <c r="AA1908" s="68">
        <v>0</v>
      </c>
      <c r="AB1908" s="68">
        <v>0</v>
      </c>
      <c r="AC1908" s="68">
        <v>0</v>
      </c>
      <c r="AD1908" s="68">
        <v>0</v>
      </c>
      <c r="AE1908" s="68">
        <v>0</v>
      </c>
      <c r="AF1908" s="68">
        <v>0</v>
      </c>
      <c r="AG1908" s="68">
        <v>0</v>
      </c>
      <c r="AH1908" s="68">
        <v>0</v>
      </c>
      <c r="AI1908" s="68">
        <v>0</v>
      </c>
      <c r="AJ1908" s="68">
        <v>0</v>
      </c>
      <c r="AK1908" s="68">
        <v>0</v>
      </c>
      <c r="AL1908" s="68">
        <v>0</v>
      </c>
      <c r="AM1908" s="68">
        <v>0</v>
      </c>
      <c r="AN1908" s="68">
        <v>0</v>
      </c>
      <c r="AO1908" s="68">
        <v>0</v>
      </c>
      <c r="AP1908" s="68" t="s">
        <v>3701</v>
      </c>
      <c r="AQ1908" s="68">
        <v>1</v>
      </c>
      <c r="AR1908" s="68">
        <v>0</v>
      </c>
      <c r="AS1908" s="68">
        <v>0</v>
      </c>
      <c r="AT1908" s="68">
        <v>16</v>
      </c>
      <c r="AU1908" s="68">
        <v>8192</v>
      </c>
      <c r="AV1908" s="86">
        <v>3</v>
      </c>
      <c r="AX1908" s="1">
        <v>0</v>
      </c>
      <c r="AY1908" s="1">
        <v>0</v>
      </c>
      <c r="AZ1908" s="68">
        <v>0</v>
      </c>
      <c r="BA1908" s="68">
        <v>0</v>
      </c>
      <c r="EQ1908" s="68">
        <v>30750023</v>
      </c>
      <c r="ER1908" s="175">
        <v>1</v>
      </c>
      <c r="ES1908" s="68">
        <v>650</v>
      </c>
      <c r="ET1908" s="68">
        <v>23</v>
      </c>
      <c r="EU1908" s="68">
        <v>0</v>
      </c>
      <c r="EV1908" s="68">
        <v>150023</v>
      </c>
      <c r="EW1908" s="68" t="s">
        <v>2661</v>
      </c>
      <c r="EX1908" s="68" t="str">
        <f t="shared" si="62"/>
        <v>소형</v>
      </c>
      <c r="GE1908" s="68">
        <v>59012</v>
      </c>
      <c r="GF1908" s="68" t="s">
        <v>4154</v>
      </c>
    </row>
    <row r="1909" spans="6:188" x14ac:dyDescent="0.3">
      <c r="F1909" s="68">
        <v>94039</v>
      </c>
      <c r="G1909" s="68">
        <v>5</v>
      </c>
      <c r="H1909" s="68">
        <v>194039</v>
      </c>
      <c r="I1909" s="68">
        <v>294039</v>
      </c>
      <c r="J1909" s="68" t="s">
        <v>3702</v>
      </c>
      <c r="K1909" s="68" t="s">
        <v>8859</v>
      </c>
      <c r="L1909" s="68">
        <v>0</v>
      </c>
      <c r="M1909" s="68">
        <v>0</v>
      </c>
      <c r="N1909" s="68">
        <v>0</v>
      </c>
      <c r="O1909" s="68">
        <v>0</v>
      </c>
      <c r="P1909" s="68">
        <v>0</v>
      </c>
      <c r="Q1909" s="68">
        <v>0</v>
      </c>
      <c r="R1909" s="68">
        <v>0</v>
      </c>
      <c r="S1909" s="68">
        <v>0</v>
      </c>
      <c r="T1909" s="68">
        <v>0</v>
      </c>
      <c r="U1909" s="68">
        <v>0</v>
      </c>
      <c r="V1909" s="68">
        <v>0</v>
      </c>
      <c r="W1909" s="68">
        <v>0</v>
      </c>
      <c r="X1909" s="68">
        <v>0</v>
      </c>
      <c r="Y1909" s="68">
        <v>0</v>
      </c>
      <c r="Z1909" s="68">
        <v>0</v>
      </c>
      <c r="AA1909" s="68">
        <v>0</v>
      </c>
      <c r="AB1909" s="68">
        <v>0</v>
      </c>
      <c r="AC1909" s="68">
        <v>0</v>
      </c>
      <c r="AD1909" s="68">
        <v>0</v>
      </c>
      <c r="AE1909" s="68">
        <v>0</v>
      </c>
      <c r="AF1909" s="68">
        <v>0</v>
      </c>
      <c r="AG1909" s="68">
        <v>0</v>
      </c>
      <c r="AH1909" s="68">
        <v>0</v>
      </c>
      <c r="AI1909" s="68">
        <v>0</v>
      </c>
      <c r="AJ1909" s="68">
        <v>0</v>
      </c>
      <c r="AK1909" s="68">
        <v>0</v>
      </c>
      <c r="AL1909" s="68">
        <v>0</v>
      </c>
      <c r="AM1909" s="68">
        <v>0</v>
      </c>
      <c r="AN1909" s="68">
        <v>0</v>
      </c>
      <c r="AO1909" s="68">
        <v>0</v>
      </c>
      <c r="AP1909" s="68" t="s">
        <v>3703</v>
      </c>
      <c r="AQ1909" s="68">
        <v>1</v>
      </c>
      <c r="AR1909" s="68">
        <v>0</v>
      </c>
      <c r="AS1909" s="68">
        <v>0</v>
      </c>
      <c r="AT1909" s="68">
        <v>262160</v>
      </c>
      <c r="AU1909" s="68">
        <v>8192</v>
      </c>
      <c r="AV1909" s="86">
        <v>3</v>
      </c>
      <c r="AX1909" s="1">
        <v>0</v>
      </c>
      <c r="AY1909" s="1">
        <v>0</v>
      </c>
      <c r="AZ1909" s="68">
        <v>0</v>
      </c>
      <c r="BA1909" s="68">
        <v>0</v>
      </c>
      <c r="EQ1909" s="68">
        <v>30850023</v>
      </c>
      <c r="ER1909" s="175">
        <v>1</v>
      </c>
      <c r="ES1909" s="68">
        <v>650</v>
      </c>
      <c r="ET1909" s="68">
        <v>23</v>
      </c>
      <c r="EU1909" s="68">
        <v>0</v>
      </c>
      <c r="EV1909" s="68">
        <v>150023</v>
      </c>
      <c r="EW1909" s="68" t="s">
        <v>2661</v>
      </c>
      <c r="EX1909" s="68" t="str">
        <f t="shared" si="62"/>
        <v>소형</v>
      </c>
      <c r="GE1909" s="68">
        <v>59013</v>
      </c>
      <c r="GF1909" s="68" t="s">
        <v>5365</v>
      </c>
    </row>
    <row r="1910" spans="6:188" x14ac:dyDescent="0.3">
      <c r="F1910" s="68">
        <v>94041</v>
      </c>
      <c r="G1910" s="68">
        <v>5</v>
      </c>
      <c r="H1910" s="68">
        <v>194041</v>
      </c>
      <c r="I1910" s="68">
        <v>294041</v>
      </c>
      <c r="J1910" s="68" t="s">
        <v>2235</v>
      </c>
      <c r="K1910" s="68" t="s">
        <v>2236</v>
      </c>
      <c r="L1910" s="68">
        <v>0</v>
      </c>
      <c r="M1910" s="68">
        <v>0</v>
      </c>
      <c r="N1910" s="68">
        <v>0</v>
      </c>
      <c r="O1910" s="68">
        <v>0</v>
      </c>
      <c r="P1910" s="68">
        <v>0</v>
      </c>
      <c r="Q1910" s="68">
        <v>0</v>
      </c>
      <c r="R1910" s="68">
        <v>0</v>
      </c>
      <c r="S1910" s="68">
        <v>0</v>
      </c>
      <c r="T1910" s="68">
        <v>0</v>
      </c>
      <c r="U1910" s="68">
        <v>0</v>
      </c>
      <c r="V1910" s="68">
        <v>0</v>
      </c>
      <c r="W1910" s="68">
        <v>0</v>
      </c>
      <c r="X1910" s="68">
        <v>0</v>
      </c>
      <c r="Y1910" s="68">
        <v>0</v>
      </c>
      <c r="Z1910" s="68">
        <v>0</v>
      </c>
      <c r="AA1910" s="68">
        <v>0</v>
      </c>
      <c r="AB1910" s="68">
        <v>0</v>
      </c>
      <c r="AC1910" s="68">
        <v>0</v>
      </c>
      <c r="AD1910" s="68">
        <v>0</v>
      </c>
      <c r="AE1910" s="68">
        <v>0</v>
      </c>
      <c r="AF1910" s="68">
        <v>0</v>
      </c>
      <c r="AG1910" s="68">
        <v>0</v>
      </c>
      <c r="AH1910" s="68">
        <v>0</v>
      </c>
      <c r="AI1910" s="68">
        <v>0</v>
      </c>
      <c r="AJ1910" s="68">
        <v>0</v>
      </c>
      <c r="AK1910" s="68">
        <v>0</v>
      </c>
      <c r="AL1910" s="68">
        <v>0</v>
      </c>
      <c r="AM1910" s="68">
        <v>0</v>
      </c>
      <c r="AN1910" s="68">
        <v>0</v>
      </c>
      <c r="AO1910" s="68">
        <v>0</v>
      </c>
      <c r="AP1910" s="68" t="s">
        <v>2237</v>
      </c>
      <c r="AQ1910" s="68">
        <v>1</v>
      </c>
      <c r="AR1910" s="68">
        <v>0</v>
      </c>
      <c r="AS1910" s="68">
        <v>0</v>
      </c>
      <c r="AT1910" s="68">
        <v>512</v>
      </c>
      <c r="AU1910" s="68">
        <v>524288</v>
      </c>
      <c r="AV1910" s="86">
        <v>3</v>
      </c>
      <c r="AX1910" s="1">
        <v>0</v>
      </c>
      <c r="AY1910" s="1">
        <v>0</v>
      </c>
      <c r="AZ1910" s="68">
        <v>0</v>
      </c>
      <c r="BA1910" s="68">
        <v>0</v>
      </c>
      <c r="EQ1910" s="68">
        <v>30950023</v>
      </c>
      <c r="ER1910" s="175">
        <v>1</v>
      </c>
      <c r="ES1910" s="68">
        <v>650</v>
      </c>
      <c r="ET1910" s="68">
        <v>23</v>
      </c>
      <c r="EU1910" s="68">
        <v>0</v>
      </c>
      <c r="EV1910" s="68">
        <v>150023</v>
      </c>
      <c r="EW1910" s="68" t="s">
        <v>2661</v>
      </c>
      <c r="EX1910" s="68" t="str">
        <f t="shared" si="62"/>
        <v>소형</v>
      </c>
      <c r="GE1910" s="68">
        <v>59014</v>
      </c>
      <c r="GF1910" s="68" t="s">
        <v>5366</v>
      </c>
    </row>
    <row r="1911" spans="6:188" x14ac:dyDescent="0.3">
      <c r="F1911" s="68">
        <v>94042</v>
      </c>
      <c r="G1911" s="68">
        <v>5</v>
      </c>
      <c r="H1911" s="68">
        <v>194042</v>
      </c>
      <c r="I1911" s="68">
        <v>294042</v>
      </c>
      <c r="J1911" s="68" t="s">
        <v>2238</v>
      </c>
      <c r="K1911" s="68" t="s">
        <v>2239</v>
      </c>
      <c r="L1911" s="68">
        <v>0</v>
      </c>
      <c r="M1911" s="68">
        <v>0</v>
      </c>
      <c r="N1911" s="68">
        <v>0</v>
      </c>
      <c r="O1911" s="68">
        <v>0</v>
      </c>
      <c r="P1911" s="68">
        <v>0</v>
      </c>
      <c r="Q1911" s="68">
        <v>0</v>
      </c>
      <c r="R1911" s="68">
        <v>0</v>
      </c>
      <c r="S1911" s="68">
        <v>0</v>
      </c>
      <c r="T1911" s="68">
        <v>0</v>
      </c>
      <c r="U1911" s="68">
        <v>0</v>
      </c>
      <c r="V1911" s="68">
        <v>0</v>
      </c>
      <c r="W1911" s="68">
        <v>0</v>
      </c>
      <c r="X1911" s="68">
        <v>0</v>
      </c>
      <c r="Y1911" s="68">
        <v>0</v>
      </c>
      <c r="Z1911" s="68">
        <v>0</v>
      </c>
      <c r="AA1911" s="68">
        <v>0</v>
      </c>
      <c r="AB1911" s="68">
        <v>0</v>
      </c>
      <c r="AC1911" s="68">
        <v>0</v>
      </c>
      <c r="AD1911" s="68">
        <v>0</v>
      </c>
      <c r="AE1911" s="68">
        <v>0</v>
      </c>
      <c r="AF1911" s="68">
        <v>0</v>
      </c>
      <c r="AG1911" s="68">
        <v>0</v>
      </c>
      <c r="AH1911" s="68">
        <v>0</v>
      </c>
      <c r="AI1911" s="68">
        <v>0</v>
      </c>
      <c r="AJ1911" s="68">
        <v>0</v>
      </c>
      <c r="AK1911" s="68">
        <v>0</v>
      </c>
      <c r="AL1911" s="68">
        <v>0</v>
      </c>
      <c r="AM1911" s="68">
        <v>0</v>
      </c>
      <c r="AN1911" s="68">
        <v>0</v>
      </c>
      <c r="AO1911" s="68">
        <v>0</v>
      </c>
      <c r="AP1911" s="68" t="s">
        <v>2240</v>
      </c>
      <c r="AQ1911" s="68">
        <v>1</v>
      </c>
      <c r="AR1911" s="68">
        <v>0</v>
      </c>
      <c r="AS1911" s="68">
        <v>0</v>
      </c>
      <c r="AT1911" s="68">
        <v>36</v>
      </c>
      <c r="AU1911" s="68">
        <v>8192</v>
      </c>
      <c r="AV1911" s="86">
        <v>3</v>
      </c>
      <c r="AX1911" s="1">
        <v>0</v>
      </c>
      <c r="AY1911" s="1">
        <v>0</v>
      </c>
      <c r="AZ1911" s="68">
        <v>0</v>
      </c>
      <c r="BA1911" s="68">
        <v>0</v>
      </c>
      <c r="EQ1911" s="68">
        <v>31050023</v>
      </c>
      <c r="ER1911" s="175">
        <v>1</v>
      </c>
      <c r="ES1911" s="68">
        <v>650</v>
      </c>
      <c r="ET1911" s="68">
        <v>23</v>
      </c>
      <c r="EU1911" s="68">
        <v>0</v>
      </c>
      <c r="EV1911" s="68">
        <v>150023</v>
      </c>
      <c r="EW1911" s="68" t="s">
        <v>2661</v>
      </c>
      <c r="EX1911" s="68" t="str">
        <f t="shared" si="62"/>
        <v>소형</v>
      </c>
      <c r="GE1911" s="68">
        <v>59015</v>
      </c>
      <c r="GF1911" s="68" t="s">
        <v>4156</v>
      </c>
    </row>
    <row r="1912" spans="6:188" x14ac:dyDescent="0.3">
      <c r="F1912" s="68">
        <v>94043</v>
      </c>
      <c r="G1912" s="68">
        <v>5</v>
      </c>
      <c r="H1912" s="68">
        <v>194043</v>
      </c>
      <c r="I1912" s="68">
        <v>294043</v>
      </c>
      <c r="J1912" s="68" t="s">
        <v>2241</v>
      </c>
      <c r="K1912" s="68" t="s">
        <v>2242</v>
      </c>
      <c r="L1912" s="68">
        <v>0</v>
      </c>
      <c r="M1912" s="68">
        <v>0</v>
      </c>
      <c r="N1912" s="68">
        <v>0</v>
      </c>
      <c r="O1912" s="68">
        <v>0</v>
      </c>
      <c r="P1912" s="68">
        <v>0</v>
      </c>
      <c r="Q1912" s="68">
        <v>0</v>
      </c>
      <c r="R1912" s="68">
        <v>0</v>
      </c>
      <c r="S1912" s="68">
        <v>0</v>
      </c>
      <c r="T1912" s="68">
        <v>0</v>
      </c>
      <c r="U1912" s="68">
        <v>0</v>
      </c>
      <c r="V1912" s="68">
        <v>0</v>
      </c>
      <c r="W1912" s="68">
        <v>0</v>
      </c>
      <c r="X1912" s="68">
        <v>0</v>
      </c>
      <c r="Y1912" s="68">
        <v>0</v>
      </c>
      <c r="Z1912" s="68">
        <v>0</v>
      </c>
      <c r="AA1912" s="68">
        <v>0</v>
      </c>
      <c r="AB1912" s="68">
        <v>0</v>
      </c>
      <c r="AC1912" s="68">
        <v>0</v>
      </c>
      <c r="AD1912" s="68">
        <v>0</v>
      </c>
      <c r="AE1912" s="68">
        <v>0</v>
      </c>
      <c r="AF1912" s="68">
        <v>0</v>
      </c>
      <c r="AG1912" s="68">
        <v>0</v>
      </c>
      <c r="AH1912" s="68">
        <v>0</v>
      </c>
      <c r="AI1912" s="68">
        <v>0</v>
      </c>
      <c r="AJ1912" s="68">
        <v>0</v>
      </c>
      <c r="AK1912" s="68">
        <v>0</v>
      </c>
      <c r="AL1912" s="68">
        <v>0</v>
      </c>
      <c r="AM1912" s="68">
        <v>0</v>
      </c>
      <c r="AN1912" s="68">
        <v>0</v>
      </c>
      <c r="AO1912" s="68">
        <v>0</v>
      </c>
      <c r="AP1912" s="68" t="s">
        <v>2243</v>
      </c>
      <c r="AQ1912" s="68">
        <v>1</v>
      </c>
      <c r="AR1912" s="68">
        <v>0</v>
      </c>
      <c r="AS1912" s="68">
        <v>0</v>
      </c>
      <c r="AT1912" s="68">
        <v>2</v>
      </c>
      <c r="AU1912" s="68">
        <v>8192</v>
      </c>
      <c r="AV1912" s="86">
        <v>3</v>
      </c>
      <c r="AX1912" s="1">
        <v>0</v>
      </c>
      <c r="AY1912" s="1">
        <v>0</v>
      </c>
      <c r="AZ1912" s="68">
        <v>0</v>
      </c>
      <c r="BA1912" s="68">
        <v>0</v>
      </c>
      <c r="EQ1912" s="68">
        <v>31150023</v>
      </c>
      <c r="ER1912" s="175">
        <v>1</v>
      </c>
      <c r="ES1912" s="68">
        <v>650</v>
      </c>
      <c r="ET1912" s="68">
        <v>23</v>
      </c>
      <c r="EU1912" s="68">
        <v>0</v>
      </c>
      <c r="EV1912" s="68">
        <v>150023</v>
      </c>
      <c r="EW1912" s="68" t="s">
        <v>2661</v>
      </c>
      <c r="EX1912" s="68" t="str">
        <f t="shared" si="62"/>
        <v>소형</v>
      </c>
      <c r="GE1912" s="68">
        <v>59016</v>
      </c>
      <c r="GF1912" s="68" t="s">
        <v>4158</v>
      </c>
    </row>
    <row r="1913" spans="6:188" x14ac:dyDescent="0.3">
      <c r="F1913" s="68">
        <v>94044</v>
      </c>
      <c r="G1913" s="68">
        <v>2</v>
      </c>
      <c r="H1913" s="68">
        <v>194044</v>
      </c>
      <c r="I1913" s="68">
        <v>294044</v>
      </c>
      <c r="J1913" s="68" t="s">
        <v>2244</v>
      </c>
      <c r="K1913" s="68" t="s">
        <v>2245</v>
      </c>
      <c r="L1913" s="68">
        <v>0</v>
      </c>
      <c r="M1913" s="68">
        <v>0</v>
      </c>
      <c r="N1913" s="68">
        <v>0</v>
      </c>
      <c r="O1913" s="68">
        <v>104</v>
      </c>
      <c r="P1913" s="68">
        <v>0</v>
      </c>
      <c r="Q1913" s="68">
        <v>0</v>
      </c>
      <c r="R1913" s="68">
        <v>0</v>
      </c>
      <c r="S1913" s="68">
        <v>0</v>
      </c>
      <c r="T1913" s="68">
        <v>0</v>
      </c>
      <c r="U1913" s="68">
        <v>0</v>
      </c>
      <c r="V1913" s="68">
        <v>0</v>
      </c>
      <c r="W1913" s="68">
        <v>0</v>
      </c>
      <c r="X1913" s="68">
        <v>0</v>
      </c>
      <c r="Y1913" s="68">
        <v>0</v>
      </c>
      <c r="Z1913" s="68">
        <v>0</v>
      </c>
      <c r="AA1913" s="68">
        <v>0</v>
      </c>
      <c r="AB1913" s="68">
        <v>0</v>
      </c>
      <c r="AC1913" s="68">
        <v>0</v>
      </c>
      <c r="AD1913" s="68">
        <v>0</v>
      </c>
      <c r="AE1913" s="68">
        <v>0</v>
      </c>
      <c r="AF1913" s="68">
        <v>0</v>
      </c>
      <c r="AG1913" s="68">
        <v>0</v>
      </c>
      <c r="AH1913" s="68">
        <v>0</v>
      </c>
      <c r="AI1913" s="68">
        <v>0</v>
      </c>
      <c r="AJ1913" s="68">
        <v>0</v>
      </c>
      <c r="AK1913" s="68">
        <v>0</v>
      </c>
      <c r="AL1913" s="68">
        <v>0</v>
      </c>
      <c r="AM1913" s="68">
        <v>0</v>
      </c>
      <c r="AN1913" s="68">
        <v>0</v>
      </c>
      <c r="AO1913" s="68">
        <v>0</v>
      </c>
      <c r="AP1913" s="68" t="s">
        <v>2246</v>
      </c>
      <c r="AQ1913" s="68">
        <v>1</v>
      </c>
      <c r="AR1913" s="68">
        <v>0</v>
      </c>
      <c r="AS1913" s="68">
        <v>0</v>
      </c>
      <c r="AT1913" s="68">
        <v>16</v>
      </c>
      <c r="AU1913" s="68">
        <v>0</v>
      </c>
      <c r="AV1913" s="86">
        <v>4</v>
      </c>
      <c r="AX1913" s="1">
        <v>0</v>
      </c>
      <c r="AY1913" s="1">
        <v>0</v>
      </c>
      <c r="AZ1913" s="68">
        <v>0</v>
      </c>
      <c r="BA1913" s="68">
        <v>0</v>
      </c>
      <c r="EQ1913" s="68">
        <v>31250023</v>
      </c>
      <c r="ER1913" s="175">
        <v>1</v>
      </c>
      <c r="ES1913" s="68">
        <v>650</v>
      </c>
      <c r="ET1913" s="68">
        <v>23</v>
      </c>
      <c r="EU1913" s="68">
        <v>0</v>
      </c>
      <c r="EV1913" s="68">
        <v>150023</v>
      </c>
      <c r="EW1913" s="68" t="s">
        <v>2661</v>
      </c>
      <c r="EX1913" s="68" t="str">
        <f t="shared" si="62"/>
        <v>소형</v>
      </c>
      <c r="GE1913" s="68">
        <v>59017</v>
      </c>
      <c r="GF1913" s="68" t="s">
        <v>4157</v>
      </c>
    </row>
    <row r="1914" spans="6:188" x14ac:dyDescent="0.3">
      <c r="F1914" s="68">
        <v>94045</v>
      </c>
      <c r="G1914" s="68">
        <v>2</v>
      </c>
      <c r="H1914" s="68">
        <v>194045</v>
      </c>
      <c r="I1914" s="68">
        <v>294045</v>
      </c>
      <c r="J1914" s="68" t="s">
        <v>2247</v>
      </c>
      <c r="K1914" s="68" t="s">
        <v>2248</v>
      </c>
      <c r="L1914" s="68">
        <v>0</v>
      </c>
      <c r="M1914" s="68">
        <v>0</v>
      </c>
      <c r="N1914" s="68">
        <v>0</v>
      </c>
      <c r="O1914" s="68">
        <v>105</v>
      </c>
      <c r="P1914" s="68">
        <v>0</v>
      </c>
      <c r="Q1914" s="68">
        <v>0</v>
      </c>
      <c r="R1914" s="68">
        <v>0</v>
      </c>
      <c r="S1914" s="68">
        <v>0</v>
      </c>
      <c r="T1914" s="68">
        <v>0</v>
      </c>
      <c r="U1914" s="68">
        <v>0</v>
      </c>
      <c r="V1914" s="68">
        <v>0</v>
      </c>
      <c r="W1914" s="68">
        <v>0</v>
      </c>
      <c r="X1914" s="68">
        <v>0</v>
      </c>
      <c r="Y1914" s="68">
        <v>0</v>
      </c>
      <c r="Z1914" s="68">
        <v>0</v>
      </c>
      <c r="AA1914" s="68">
        <v>0</v>
      </c>
      <c r="AB1914" s="68">
        <v>0</v>
      </c>
      <c r="AC1914" s="68">
        <v>0</v>
      </c>
      <c r="AD1914" s="68">
        <v>0</v>
      </c>
      <c r="AE1914" s="68">
        <v>0</v>
      </c>
      <c r="AF1914" s="68">
        <v>0</v>
      </c>
      <c r="AG1914" s="68">
        <v>0</v>
      </c>
      <c r="AH1914" s="68">
        <v>0</v>
      </c>
      <c r="AI1914" s="68">
        <v>0</v>
      </c>
      <c r="AJ1914" s="68">
        <v>0</v>
      </c>
      <c r="AK1914" s="68">
        <v>0</v>
      </c>
      <c r="AL1914" s="68">
        <v>0</v>
      </c>
      <c r="AM1914" s="68">
        <v>0</v>
      </c>
      <c r="AN1914" s="68">
        <v>0</v>
      </c>
      <c r="AO1914" s="68">
        <v>0</v>
      </c>
      <c r="AP1914" s="68" t="s">
        <v>2249</v>
      </c>
      <c r="AQ1914" s="68">
        <v>1</v>
      </c>
      <c r="AR1914" s="68">
        <v>0</v>
      </c>
      <c r="AS1914" s="68">
        <v>0</v>
      </c>
      <c r="AT1914" s="68">
        <v>16</v>
      </c>
      <c r="AU1914" s="68">
        <v>0</v>
      </c>
      <c r="AV1914" s="86">
        <v>4</v>
      </c>
      <c r="AX1914" s="1">
        <v>0</v>
      </c>
      <c r="AY1914" s="1">
        <v>0</v>
      </c>
      <c r="AZ1914" s="68">
        <v>0</v>
      </c>
      <c r="BA1914" s="68">
        <v>0</v>
      </c>
      <c r="EQ1914" s="68">
        <v>10150024</v>
      </c>
      <c r="ER1914" s="175">
        <v>1</v>
      </c>
      <c r="ES1914" s="68">
        <v>650</v>
      </c>
      <c r="ET1914" s="68">
        <v>24</v>
      </c>
      <c r="EU1914" s="68">
        <v>0</v>
      </c>
      <c r="EV1914" s="68">
        <v>150024</v>
      </c>
      <c r="EW1914" s="68" t="s">
        <v>2662</v>
      </c>
      <c r="EX1914" s="68" t="str">
        <f t="shared" si="62"/>
        <v>소형</v>
      </c>
      <c r="GE1914" s="68">
        <v>59018</v>
      </c>
      <c r="GF1914" s="68" t="s">
        <v>4159</v>
      </c>
    </row>
    <row r="1915" spans="6:188" x14ac:dyDescent="0.3">
      <c r="F1915" s="68">
        <v>94046</v>
      </c>
      <c r="G1915" s="68">
        <v>5</v>
      </c>
      <c r="H1915" s="68">
        <v>194046</v>
      </c>
      <c r="I1915" s="68">
        <v>294046</v>
      </c>
      <c r="J1915" s="68" t="s">
        <v>2250</v>
      </c>
      <c r="K1915" s="68" t="s">
        <v>2251</v>
      </c>
      <c r="L1915" s="68">
        <v>0</v>
      </c>
      <c r="M1915" s="68">
        <v>0</v>
      </c>
      <c r="N1915" s="68">
        <v>0</v>
      </c>
      <c r="O1915" s="68">
        <v>0</v>
      </c>
      <c r="P1915" s="68">
        <v>0</v>
      </c>
      <c r="Q1915" s="68">
        <v>0</v>
      </c>
      <c r="R1915" s="68">
        <v>0</v>
      </c>
      <c r="S1915" s="68">
        <v>0</v>
      </c>
      <c r="T1915" s="68">
        <v>0</v>
      </c>
      <c r="U1915" s="68">
        <v>0</v>
      </c>
      <c r="V1915" s="68">
        <v>0</v>
      </c>
      <c r="W1915" s="68">
        <v>0</v>
      </c>
      <c r="X1915" s="68">
        <v>0</v>
      </c>
      <c r="Y1915" s="68">
        <v>0</v>
      </c>
      <c r="Z1915" s="68">
        <v>0</v>
      </c>
      <c r="AA1915" s="68">
        <v>0</v>
      </c>
      <c r="AB1915" s="68">
        <v>0</v>
      </c>
      <c r="AC1915" s="68">
        <v>0</v>
      </c>
      <c r="AD1915" s="68">
        <v>0</v>
      </c>
      <c r="AE1915" s="68">
        <v>0</v>
      </c>
      <c r="AF1915" s="68">
        <v>0</v>
      </c>
      <c r="AG1915" s="68">
        <v>0</v>
      </c>
      <c r="AH1915" s="68">
        <v>0</v>
      </c>
      <c r="AI1915" s="68">
        <v>0</v>
      </c>
      <c r="AJ1915" s="68">
        <v>0</v>
      </c>
      <c r="AK1915" s="68">
        <v>0</v>
      </c>
      <c r="AL1915" s="68">
        <v>0</v>
      </c>
      <c r="AM1915" s="68">
        <v>0</v>
      </c>
      <c r="AN1915" s="68">
        <v>0</v>
      </c>
      <c r="AO1915" s="68">
        <v>0</v>
      </c>
      <c r="AP1915" s="68" t="s">
        <v>2237</v>
      </c>
      <c r="AQ1915" s="68">
        <v>1</v>
      </c>
      <c r="AR1915" s="68">
        <v>0</v>
      </c>
      <c r="AS1915" s="68">
        <v>0</v>
      </c>
      <c r="AT1915" s="68">
        <v>0</v>
      </c>
      <c r="AU1915" s="68">
        <v>0</v>
      </c>
      <c r="AV1915" s="86">
        <v>3</v>
      </c>
      <c r="AX1915" s="1">
        <v>0</v>
      </c>
      <c r="AY1915" s="1">
        <v>0</v>
      </c>
      <c r="AZ1915" s="68">
        <v>0</v>
      </c>
      <c r="BA1915" s="68">
        <v>0</v>
      </c>
      <c r="EQ1915" s="68">
        <v>10250024</v>
      </c>
      <c r="ER1915" s="175">
        <v>1</v>
      </c>
      <c r="ES1915" s="68">
        <v>650</v>
      </c>
      <c r="ET1915" s="68">
        <v>24</v>
      </c>
      <c r="EU1915" s="68">
        <v>0</v>
      </c>
      <c r="EV1915" s="68">
        <v>150024</v>
      </c>
      <c r="EW1915" s="68" t="s">
        <v>2662</v>
      </c>
      <c r="EX1915" s="68" t="str">
        <f t="shared" si="62"/>
        <v>소형</v>
      </c>
      <c r="GE1915" s="68">
        <v>59019</v>
      </c>
      <c r="GF1915" s="68" t="s">
        <v>5367</v>
      </c>
    </row>
    <row r="1916" spans="6:188" x14ac:dyDescent="0.3">
      <c r="F1916" s="68">
        <v>94047</v>
      </c>
      <c r="G1916" s="68">
        <v>5</v>
      </c>
      <c r="H1916" s="68">
        <v>194047</v>
      </c>
      <c r="I1916" s="68">
        <v>294047</v>
      </c>
      <c r="J1916" s="68" t="s">
        <v>2252</v>
      </c>
      <c r="K1916" s="68" t="s">
        <v>2253</v>
      </c>
      <c r="L1916" s="68">
        <v>0</v>
      </c>
      <c r="M1916" s="68">
        <v>0</v>
      </c>
      <c r="N1916" s="68">
        <v>0</v>
      </c>
      <c r="O1916" s="68">
        <v>0</v>
      </c>
      <c r="P1916" s="68">
        <v>0</v>
      </c>
      <c r="Q1916" s="68">
        <v>0</v>
      </c>
      <c r="R1916" s="68">
        <v>0</v>
      </c>
      <c r="S1916" s="68">
        <v>0</v>
      </c>
      <c r="T1916" s="68">
        <v>0</v>
      </c>
      <c r="U1916" s="68">
        <v>0</v>
      </c>
      <c r="V1916" s="68">
        <v>0</v>
      </c>
      <c r="W1916" s="68">
        <v>0</v>
      </c>
      <c r="X1916" s="68">
        <v>0</v>
      </c>
      <c r="Y1916" s="68">
        <v>0</v>
      </c>
      <c r="Z1916" s="68">
        <v>0</v>
      </c>
      <c r="AA1916" s="68">
        <v>0</v>
      </c>
      <c r="AB1916" s="68">
        <v>0</v>
      </c>
      <c r="AC1916" s="68">
        <v>0</v>
      </c>
      <c r="AD1916" s="68">
        <v>0</v>
      </c>
      <c r="AE1916" s="68">
        <v>0</v>
      </c>
      <c r="AF1916" s="68">
        <v>0</v>
      </c>
      <c r="AG1916" s="68">
        <v>0</v>
      </c>
      <c r="AH1916" s="68">
        <v>0</v>
      </c>
      <c r="AI1916" s="68">
        <v>0</v>
      </c>
      <c r="AJ1916" s="68">
        <v>0</v>
      </c>
      <c r="AK1916" s="68">
        <v>0</v>
      </c>
      <c r="AL1916" s="68">
        <v>0</v>
      </c>
      <c r="AM1916" s="68">
        <v>0</v>
      </c>
      <c r="AN1916" s="68">
        <v>0</v>
      </c>
      <c r="AO1916" s="68">
        <v>0</v>
      </c>
      <c r="AP1916" s="68" t="s">
        <v>2237</v>
      </c>
      <c r="AQ1916" s="68">
        <v>1</v>
      </c>
      <c r="AR1916" s="68">
        <v>0</v>
      </c>
      <c r="AS1916" s="68">
        <v>0</v>
      </c>
      <c r="AT1916" s="68">
        <v>0</v>
      </c>
      <c r="AU1916" s="68">
        <v>0</v>
      </c>
      <c r="AV1916" s="86">
        <v>3</v>
      </c>
      <c r="AX1916" s="1">
        <v>0</v>
      </c>
      <c r="AY1916" s="1">
        <v>0</v>
      </c>
      <c r="AZ1916" s="68">
        <v>0</v>
      </c>
      <c r="BA1916" s="68">
        <v>0</v>
      </c>
      <c r="EQ1916" s="68">
        <v>10350024</v>
      </c>
      <c r="ER1916" s="175">
        <v>1</v>
      </c>
      <c r="ES1916" s="68">
        <v>650</v>
      </c>
      <c r="ET1916" s="68">
        <v>24</v>
      </c>
      <c r="EU1916" s="68">
        <v>0</v>
      </c>
      <c r="EV1916" s="68">
        <v>150024</v>
      </c>
      <c r="EW1916" s="68" t="s">
        <v>2662</v>
      </c>
      <c r="EX1916" s="68" t="str">
        <f t="shared" si="62"/>
        <v>소형</v>
      </c>
      <c r="GE1916" s="68">
        <v>59020</v>
      </c>
      <c r="GF1916" s="68" t="s">
        <v>5368</v>
      </c>
    </row>
    <row r="1917" spans="6:188" x14ac:dyDescent="0.3">
      <c r="F1917" s="68">
        <v>94048</v>
      </c>
      <c r="G1917" s="68">
        <v>5</v>
      </c>
      <c r="H1917" s="68">
        <v>194048</v>
      </c>
      <c r="I1917" s="68">
        <v>294048</v>
      </c>
      <c r="J1917" s="68" t="s">
        <v>2254</v>
      </c>
      <c r="K1917" s="68" t="s">
        <v>2255</v>
      </c>
      <c r="L1917" s="68">
        <v>0</v>
      </c>
      <c r="M1917" s="68">
        <v>0</v>
      </c>
      <c r="N1917" s="68">
        <v>0</v>
      </c>
      <c r="O1917" s="68">
        <v>0</v>
      </c>
      <c r="P1917" s="68">
        <v>0</v>
      </c>
      <c r="Q1917" s="68">
        <v>0</v>
      </c>
      <c r="R1917" s="68">
        <v>0</v>
      </c>
      <c r="S1917" s="68">
        <v>0</v>
      </c>
      <c r="T1917" s="68">
        <v>0</v>
      </c>
      <c r="U1917" s="68">
        <v>0</v>
      </c>
      <c r="V1917" s="68">
        <v>0</v>
      </c>
      <c r="W1917" s="68">
        <v>0</v>
      </c>
      <c r="X1917" s="68">
        <v>0</v>
      </c>
      <c r="Y1917" s="68">
        <v>0</v>
      </c>
      <c r="Z1917" s="68">
        <v>0</v>
      </c>
      <c r="AA1917" s="68">
        <v>0</v>
      </c>
      <c r="AB1917" s="68">
        <v>0</v>
      </c>
      <c r="AC1917" s="68">
        <v>0</v>
      </c>
      <c r="AD1917" s="68">
        <v>0</v>
      </c>
      <c r="AE1917" s="68">
        <v>0</v>
      </c>
      <c r="AF1917" s="68">
        <v>0</v>
      </c>
      <c r="AG1917" s="68">
        <v>0</v>
      </c>
      <c r="AH1917" s="68">
        <v>0</v>
      </c>
      <c r="AI1917" s="68">
        <v>0</v>
      </c>
      <c r="AJ1917" s="68">
        <v>0</v>
      </c>
      <c r="AK1917" s="68">
        <v>0</v>
      </c>
      <c r="AL1917" s="68">
        <v>0</v>
      </c>
      <c r="AM1917" s="68">
        <v>0</v>
      </c>
      <c r="AN1917" s="68">
        <v>0</v>
      </c>
      <c r="AO1917" s="68">
        <v>0</v>
      </c>
      <c r="AP1917" s="68" t="s">
        <v>2237</v>
      </c>
      <c r="AQ1917" s="68">
        <v>1</v>
      </c>
      <c r="AR1917" s="68">
        <v>0</v>
      </c>
      <c r="AS1917" s="68">
        <v>0</v>
      </c>
      <c r="AT1917" s="68">
        <v>0</v>
      </c>
      <c r="AU1917" s="68">
        <v>0</v>
      </c>
      <c r="AV1917" s="86">
        <v>3</v>
      </c>
      <c r="AX1917" s="1">
        <v>0</v>
      </c>
      <c r="AY1917" s="1">
        <v>0</v>
      </c>
      <c r="AZ1917" s="68">
        <v>0</v>
      </c>
      <c r="BA1917" s="68">
        <v>0</v>
      </c>
      <c r="EQ1917" s="68">
        <v>10450024</v>
      </c>
      <c r="ER1917" s="175">
        <v>1</v>
      </c>
      <c r="ES1917" s="68">
        <v>650</v>
      </c>
      <c r="ET1917" s="68">
        <v>24</v>
      </c>
      <c r="EU1917" s="68">
        <v>0</v>
      </c>
      <c r="EV1917" s="68">
        <v>150024</v>
      </c>
      <c r="EW1917" s="68" t="s">
        <v>2662</v>
      </c>
      <c r="EX1917" s="68" t="str">
        <f t="shared" si="62"/>
        <v>소형</v>
      </c>
      <c r="GE1917" s="68">
        <v>59021</v>
      </c>
      <c r="GF1917" s="68" t="s">
        <v>5369</v>
      </c>
    </row>
    <row r="1918" spans="6:188" x14ac:dyDescent="0.3">
      <c r="F1918" s="68">
        <v>94049</v>
      </c>
      <c r="G1918" s="68">
        <v>8</v>
      </c>
      <c r="H1918" s="68">
        <v>194049</v>
      </c>
      <c r="I1918" s="68">
        <v>294049</v>
      </c>
      <c r="J1918" s="68" t="s">
        <v>3704</v>
      </c>
      <c r="K1918" s="68" t="s">
        <v>3705</v>
      </c>
      <c r="L1918" s="68">
        <v>0</v>
      </c>
      <c r="M1918" s="68">
        <v>0</v>
      </c>
      <c r="N1918" s="68">
        <v>0</v>
      </c>
      <c r="O1918" s="68">
        <v>0</v>
      </c>
      <c r="P1918" s="68">
        <v>0</v>
      </c>
      <c r="Q1918" s="68">
        <v>0</v>
      </c>
      <c r="R1918" s="68">
        <v>0</v>
      </c>
      <c r="S1918" s="68">
        <v>0</v>
      </c>
      <c r="T1918" s="68">
        <v>0</v>
      </c>
      <c r="U1918" s="68">
        <v>0</v>
      </c>
      <c r="V1918" s="68">
        <v>10</v>
      </c>
      <c r="W1918" s="68">
        <v>0</v>
      </c>
      <c r="X1918" s="68">
        <v>0</v>
      </c>
      <c r="Y1918" s="68">
        <v>0</v>
      </c>
      <c r="Z1918" s="68">
        <v>0</v>
      </c>
      <c r="AA1918" s="68">
        <v>0</v>
      </c>
      <c r="AB1918" s="68">
        <v>0</v>
      </c>
      <c r="AC1918" s="68">
        <v>0</v>
      </c>
      <c r="AD1918" s="68">
        <v>0</v>
      </c>
      <c r="AE1918" s="68">
        <v>0</v>
      </c>
      <c r="AF1918" s="68">
        <v>0</v>
      </c>
      <c r="AG1918" s="68">
        <v>0</v>
      </c>
      <c r="AH1918" s="68">
        <v>0</v>
      </c>
      <c r="AI1918" s="68">
        <v>0</v>
      </c>
      <c r="AJ1918" s="68">
        <v>0</v>
      </c>
      <c r="AK1918" s="68">
        <v>0</v>
      </c>
      <c r="AL1918" s="68">
        <v>0</v>
      </c>
      <c r="AM1918" s="68">
        <v>0</v>
      </c>
      <c r="AN1918" s="68">
        <v>0</v>
      </c>
      <c r="AO1918" s="68">
        <v>0</v>
      </c>
      <c r="AP1918" s="68" t="s">
        <v>8860</v>
      </c>
      <c r="AQ1918" s="68">
        <v>0</v>
      </c>
      <c r="AR1918" s="68">
        <v>0</v>
      </c>
      <c r="AS1918" s="68">
        <v>0</v>
      </c>
      <c r="AT1918" s="68">
        <v>8388608</v>
      </c>
      <c r="AU1918" s="68">
        <v>0</v>
      </c>
      <c r="AV1918" s="86">
        <v>3</v>
      </c>
      <c r="AX1918" s="1">
        <v>0</v>
      </c>
      <c r="AY1918" s="1">
        <v>0</v>
      </c>
      <c r="AZ1918" s="68">
        <v>0</v>
      </c>
      <c r="BA1918" s="68">
        <v>0</v>
      </c>
      <c r="EQ1918" s="68">
        <v>10550024</v>
      </c>
      <c r="ER1918" s="175">
        <v>1</v>
      </c>
      <c r="ES1918" s="68">
        <v>650</v>
      </c>
      <c r="ET1918" s="68">
        <v>24</v>
      </c>
      <c r="EU1918" s="68">
        <v>0</v>
      </c>
      <c r="EV1918" s="68">
        <v>150024</v>
      </c>
      <c r="EW1918" s="68" t="s">
        <v>2662</v>
      </c>
      <c r="EX1918" s="68" t="str">
        <f t="shared" si="62"/>
        <v>소형</v>
      </c>
      <c r="GE1918" s="68">
        <v>59022</v>
      </c>
      <c r="GF1918" s="68" t="s">
        <v>5370</v>
      </c>
    </row>
    <row r="1919" spans="6:188" x14ac:dyDescent="0.3">
      <c r="F1919" s="68">
        <v>94050</v>
      </c>
      <c r="G1919" s="68">
        <v>8</v>
      </c>
      <c r="H1919" s="68">
        <v>194050</v>
      </c>
      <c r="I1919" s="68">
        <v>294050</v>
      </c>
      <c r="J1919" s="68" t="s">
        <v>3706</v>
      </c>
      <c r="K1919" s="68" t="s">
        <v>3707</v>
      </c>
      <c r="L1919" s="68">
        <v>0</v>
      </c>
      <c r="M1919" s="68">
        <v>0</v>
      </c>
      <c r="N1919" s="68">
        <v>0</v>
      </c>
      <c r="O1919" s="68">
        <v>0</v>
      </c>
      <c r="P1919" s="68">
        <v>0</v>
      </c>
      <c r="Q1919" s="68">
        <v>0</v>
      </c>
      <c r="R1919" s="68">
        <v>0</v>
      </c>
      <c r="S1919" s="68">
        <v>0</v>
      </c>
      <c r="T1919" s="68">
        <v>0</v>
      </c>
      <c r="U1919" s="68">
        <v>10</v>
      </c>
      <c r="V1919" s="68">
        <v>20</v>
      </c>
      <c r="W1919" s="68">
        <v>0</v>
      </c>
      <c r="X1919" s="68">
        <v>0</v>
      </c>
      <c r="Y1919" s="68">
        <v>0</v>
      </c>
      <c r="Z1919" s="68">
        <v>0</v>
      </c>
      <c r="AA1919" s="68">
        <v>0</v>
      </c>
      <c r="AB1919" s="68">
        <v>0</v>
      </c>
      <c r="AC1919" s="68">
        <v>0</v>
      </c>
      <c r="AD1919" s="68">
        <v>0</v>
      </c>
      <c r="AE1919" s="68">
        <v>0</v>
      </c>
      <c r="AF1919" s="68">
        <v>0</v>
      </c>
      <c r="AG1919" s="68">
        <v>0</v>
      </c>
      <c r="AH1919" s="68">
        <v>0</v>
      </c>
      <c r="AI1919" s="68">
        <v>0</v>
      </c>
      <c r="AJ1919" s="68">
        <v>0</v>
      </c>
      <c r="AK1919" s="68">
        <v>0</v>
      </c>
      <c r="AL1919" s="68">
        <v>0</v>
      </c>
      <c r="AM1919" s="68">
        <v>0</v>
      </c>
      <c r="AN1919" s="68">
        <v>0</v>
      </c>
      <c r="AO1919" s="68">
        <v>0</v>
      </c>
      <c r="AP1919" s="68" t="s">
        <v>2473</v>
      </c>
      <c r="AQ1919" s="68">
        <v>0</v>
      </c>
      <c r="AR1919" s="68">
        <v>0</v>
      </c>
      <c r="AS1919" s="68">
        <v>0</v>
      </c>
      <c r="AT1919" s="68">
        <v>8388608</v>
      </c>
      <c r="AU1919" s="68">
        <v>0</v>
      </c>
      <c r="AV1919" s="86">
        <v>3</v>
      </c>
      <c r="AX1919" s="1">
        <v>0</v>
      </c>
      <c r="AY1919" s="1">
        <v>0</v>
      </c>
      <c r="AZ1919" s="68">
        <v>0</v>
      </c>
      <c r="BA1919" s="68">
        <v>0</v>
      </c>
      <c r="EQ1919" s="68">
        <v>10650024</v>
      </c>
      <c r="ER1919" s="175">
        <v>1</v>
      </c>
      <c r="ES1919" s="68">
        <v>650</v>
      </c>
      <c r="ET1919" s="68">
        <v>24</v>
      </c>
      <c r="EU1919" s="68">
        <v>0</v>
      </c>
      <c r="EV1919" s="68">
        <v>150024</v>
      </c>
      <c r="EW1919" s="68" t="s">
        <v>2662</v>
      </c>
      <c r="EX1919" s="68" t="str">
        <f t="shared" si="62"/>
        <v>소형</v>
      </c>
      <c r="GE1919" s="68">
        <v>59023</v>
      </c>
      <c r="GF1919" s="68" t="s">
        <v>5371</v>
      </c>
    </row>
    <row r="1920" spans="6:188" x14ac:dyDescent="0.3">
      <c r="F1920" s="68">
        <v>94051</v>
      </c>
      <c r="G1920" s="68">
        <v>8</v>
      </c>
      <c r="H1920" s="68">
        <v>194051</v>
      </c>
      <c r="I1920" s="68">
        <v>294051</v>
      </c>
      <c r="J1920" s="68" t="s">
        <v>3708</v>
      </c>
      <c r="K1920" s="68" t="s">
        <v>3709</v>
      </c>
      <c r="L1920" s="68">
        <v>0</v>
      </c>
      <c r="M1920" s="68">
        <v>0</v>
      </c>
      <c r="N1920" s="68">
        <v>0</v>
      </c>
      <c r="O1920" s="68">
        <v>0</v>
      </c>
      <c r="P1920" s="68">
        <v>0</v>
      </c>
      <c r="Q1920" s="68">
        <v>0</v>
      </c>
      <c r="R1920" s="68">
        <v>0</v>
      </c>
      <c r="S1920" s="68">
        <v>0</v>
      </c>
      <c r="T1920" s="68">
        <v>0</v>
      </c>
      <c r="U1920" s="68">
        <v>20</v>
      </c>
      <c r="V1920" s="68">
        <v>30</v>
      </c>
      <c r="W1920" s="68">
        <v>0</v>
      </c>
      <c r="X1920" s="68">
        <v>0</v>
      </c>
      <c r="Y1920" s="68">
        <v>0</v>
      </c>
      <c r="Z1920" s="68">
        <v>0</v>
      </c>
      <c r="AA1920" s="68">
        <v>0</v>
      </c>
      <c r="AB1920" s="68">
        <v>0</v>
      </c>
      <c r="AC1920" s="68">
        <v>0</v>
      </c>
      <c r="AD1920" s="68">
        <v>0</v>
      </c>
      <c r="AE1920" s="68">
        <v>0</v>
      </c>
      <c r="AF1920" s="68">
        <v>0</v>
      </c>
      <c r="AG1920" s="68">
        <v>0</v>
      </c>
      <c r="AH1920" s="68">
        <v>0</v>
      </c>
      <c r="AI1920" s="68">
        <v>0</v>
      </c>
      <c r="AJ1920" s="68">
        <v>0</v>
      </c>
      <c r="AK1920" s="68">
        <v>0</v>
      </c>
      <c r="AL1920" s="68">
        <v>0</v>
      </c>
      <c r="AM1920" s="68">
        <v>0</v>
      </c>
      <c r="AN1920" s="68">
        <v>0</v>
      </c>
      <c r="AO1920" s="68">
        <v>0</v>
      </c>
      <c r="AP1920" s="68" t="s">
        <v>8861</v>
      </c>
      <c r="AQ1920" s="68">
        <v>0</v>
      </c>
      <c r="AR1920" s="68">
        <v>0</v>
      </c>
      <c r="AS1920" s="68">
        <v>0</v>
      </c>
      <c r="AT1920" s="68">
        <v>8388608</v>
      </c>
      <c r="AU1920" s="68">
        <v>0</v>
      </c>
      <c r="AV1920" s="86">
        <v>3</v>
      </c>
      <c r="AX1920" s="1">
        <v>0</v>
      </c>
      <c r="AY1920" s="1">
        <v>0</v>
      </c>
      <c r="AZ1920" s="68">
        <v>0</v>
      </c>
      <c r="BA1920" s="68">
        <v>0</v>
      </c>
      <c r="EQ1920" s="68">
        <v>10750024</v>
      </c>
      <c r="ER1920" s="175">
        <v>1</v>
      </c>
      <c r="ES1920" s="68">
        <v>650</v>
      </c>
      <c r="ET1920" s="68">
        <v>24</v>
      </c>
      <c r="EU1920" s="68">
        <v>0</v>
      </c>
      <c r="EV1920" s="68">
        <v>150024</v>
      </c>
      <c r="EW1920" s="68" t="s">
        <v>2662</v>
      </c>
      <c r="EX1920" s="68" t="str">
        <f t="shared" si="62"/>
        <v>소형</v>
      </c>
      <c r="GE1920" s="68">
        <v>59024</v>
      </c>
      <c r="GF1920" s="68" t="s">
        <v>5372</v>
      </c>
    </row>
    <row r="1921" spans="6:188" x14ac:dyDescent="0.3">
      <c r="F1921" s="68">
        <v>94052</v>
      </c>
      <c r="G1921" s="68">
        <v>8</v>
      </c>
      <c r="H1921" s="68">
        <v>194052</v>
      </c>
      <c r="I1921" s="68">
        <v>294052</v>
      </c>
      <c r="J1921" s="68" t="s">
        <v>3710</v>
      </c>
      <c r="K1921" s="68" t="s">
        <v>3711</v>
      </c>
      <c r="L1921" s="68">
        <v>0</v>
      </c>
      <c r="M1921" s="68">
        <v>0</v>
      </c>
      <c r="N1921" s="68">
        <v>0</v>
      </c>
      <c r="O1921" s="68">
        <v>0</v>
      </c>
      <c r="P1921" s="68">
        <v>0</v>
      </c>
      <c r="Q1921" s="68">
        <v>0</v>
      </c>
      <c r="R1921" s="68">
        <v>0</v>
      </c>
      <c r="S1921" s="68">
        <v>0</v>
      </c>
      <c r="T1921" s="68">
        <v>0</v>
      </c>
      <c r="U1921" s="68">
        <v>30</v>
      </c>
      <c r="V1921" s="68">
        <v>40</v>
      </c>
      <c r="W1921" s="68">
        <v>0</v>
      </c>
      <c r="X1921" s="68">
        <v>0</v>
      </c>
      <c r="Y1921" s="68">
        <v>0</v>
      </c>
      <c r="Z1921" s="68">
        <v>0</v>
      </c>
      <c r="AA1921" s="68">
        <v>0</v>
      </c>
      <c r="AB1921" s="68">
        <v>0</v>
      </c>
      <c r="AC1921" s="68">
        <v>0</v>
      </c>
      <c r="AD1921" s="68">
        <v>0</v>
      </c>
      <c r="AE1921" s="68">
        <v>0</v>
      </c>
      <c r="AF1921" s="68">
        <v>0</v>
      </c>
      <c r="AG1921" s="68">
        <v>0</v>
      </c>
      <c r="AH1921" s="68">
        <v>0</v>
      </c>
      <c r="AI1921" s="68">
        <v>0</v>
      </c>
      <c r="AJ1921" s="68">
        <v>0</v>
      </c>
      <c r="AK1921" s="68">
        <v>0</v>
      </c>
      <c r="AL1921" s="68">
        <v>0</v>
      </c>
      <c r="AM1921" s="68">
        <v>0</v>
      </c>
      <c r="AN1921" s="68">
        <v>0</v>
      </c>
      <c r="AO1921" s="68">
        <v>0</v>
      </c>
      <c r="AP1921" s="68" t="s">
        <v>2474</v>
      </c>
      <c r="AQ1921" s="68">
        <v>0</v>
      </c>
      <c r="AR1921" s="68">
        <v>0</v>
      </c>
      <c r="AS1921" s="68">
        <v>0</v>
      </c>
      <c r="AT1921" s="68">
        <v>8388608</v>
      </c>
      <c r="AU1921" s="68">
        <v>0</v>
      </c>
      <c r="AV1921" s="86">
        <v>3</v>
      </c>
      <c r="AX1921" s="1">
        <v>0</v>
      </c>
      <c r="AY1921" s="1">
        <v>0</v>
      </c>
      <c r="AZ1921" s="68">
        <v>0</v>
      </c>
      <c r="BA1921" s="68">
        <v>0</v>
      </c>
      <c r="EQ1921" s="68">
        <v>10850024</v>
      </c>
      <c r="ER1921" s="175">
        <v>1</v>
      </c>
      <c r="ES1921" s="68">
        <v>650</v>
      </c>
      <c r="ET1921" s="68">
        <v>24</v>
      </c>
      <c r="EU1921" s="68">
        <v>0</v>
      </c>
      <c r="EV1921" s="68">
        <v>150024</v>
      </c>
      <c r="EW1921" s="68" t="s">
        <v>2662</v>
      </c>
      <c r="EX1921" s="68" t="str">
        <f t="shared" si="62"/>
        <v>소형</v>
      </c>
      <c r="GE1921" s="68">
        <v>59025</v>
      </c>
      <c r="GF1921" s="68" t="s">
        <v>4924</v>
      </c>
    </row>
    <row r="1922" spans="6:188" x14ac:dyDescent="0.3">
      <c r="F1922" s="68">
        <v>94053</v>
      </c>
      <c r="G1922" s="68">
        <v>8</v>
      </c>
      <c r="H1922" s="68">
        <v>194053</v>
      </c>
      <c r="I1922" s="68">
        <v>294053</v>
      </c>
      <c r="J1922" s="68" t="s">
        <v>3712</v>
      </c>
      <c r="K1922" s="68" t="s">
        <v>3713</v>
      </c>
      <c r="L1922" s="68">
        <v>0</v>
      </c>
      <c r="M1922" s="68">
        <v>0</v>
      </c>
      <c r="N1922" s="68">
        <v>0</v>
      </c>
      <c r="O1922" s="68">
        <v>0</v>
      </c>
      <c r="P1922" s="68">
        <v>0</v>
      </c>
      <c r="Q1922" s="68">
        <v>0</v>
      </c>
      <c r="R1922" s="68">
        <v>0</v>
      </c>
      <c r="S1922" s="68">
        <v>0</v>
      </c>
      <c r="T1922" s="68">
        <v>0</v>
      </c>
      <c r="U1922" s="68">
        <v>40</v>
      </c>
      <c r="V1922" s="68">
        <v>50</v>
      </c>
      <c r="W1922" s="68">
        <v>0</v>
      </c>
      <c r="X1922" s="68">
        <v>0</v>
      </c>
      <c r="Y1922" s="68">
        <v>0</v>
      </c>
      <c r="Z1922" s="68">
        <v>0</v>
      </c>
      <c r="AA1922" s="68">
        <v>0</v>
      </c>
      <c r="AB1922" s="68">
        <v>0</v>
      </c>
      <c r="AC1922" s="68">
        <v>0</v>
      </c>
      <c r="AD1922" s="68">
        <v>0</v>
      </c>
      <c r="AE1922" s="68">
        <v>0</v>
      </c>
      <c r="AF1922" s="68">
        <v>0</v>
      </c>
      <c r="AG1922" s="68">
        <v>0</v>
      </c>
      <c r="AH1922" s="68">
        <v>0</v>
      </c>
      <c r="AI1922" s="68">
        <v>0</v>
      </c>
      <c r="AJ1922" s="68">
        <v>0</v>
      </c>
      <c r="AK1922" s="68">
        <v>0</v>
      </c>
      <c r="AL1922" s="68">
        <v>0</v>
      </c>
      <c r="AM1922" s="68">
        <v>0</v>
      </c>
      <c r="AN1922" s="68">
        <v>0</v>
      </c>
      <c r="AO1922" s="68">
        <v>0</v>
      </c>
      <c r="AP1922" s="68" t="s">
        <v>8862</v>
      </c>
      <c r="AQ1922" s="68">
        <v>0</v>
      </c>
      <c r="AR1922" s="68">
        <v>0</v>
      </c>
      <c r="AS1922" s="68">
        <v>0</v>
      </c>
      <c r="AT1922" s="68">
        <v>8388608</v>
      </c>
      <c r="AU1922" s="68">
        <v>0</v>
      </c>
      <c r="AV1922" s="86">
        <v>3</v>
      </c>
      <c r="AX1922" s="1">
        <v>0</v>
      </c>
      <c r="AY1922" s="1">
        <v>0</v>
      </c>
      <c r="AZ1922" s="68">
        <v>0</v>
      </c>
      <c r="BA1922" s="68">
        <v>0</v>
      </c>
      <c r="EQ1922" s="68">
        <v>10950024</v>
      </c>
      <c r="ER1922" s="175">
        <v>1</v>
      </c>
      <c r="ES1922" s="68">
        <v>650</v>
      </c>
      <c r="ET1922" s="68">
        <v>24</v>
      </c>
      <c r="EU1922" s="68">
        <v>0</v>
      </c>
      <c r="EV1922" s="68">
        <v>150024</v>
      </c>
      <c r="EW1922" s="68" t="s">
        <v>2662</v>
      </c>
      <c r="EX1922" s="68" t="str">
        <f t="shared" si="62"/>
        <v>소형</v>
      </c>
      <c r="GE1922" s="68">
        <v>59026</v>
      </c>
      <c r="GF1922" s="68" t="s">
        <v>5373</v>
      </c>
    </row>
    <row r="1923" spans="6:188" x14ac:dyDescent="0.3">
      <c r="F1923" s="68">
        <v>94054</v>
      </c>
      <c r="G1923" s="68">
        <v>8</v>
      </c>
      <c r="H1923" s="68">
        <v>194054</v>
      </c>
      <c r="I1923" s="68">
        <v>294054</v>
      </c>
      <c r="J1923" s="68" t="s">
        <v>3714</v>
      </c>
      <c r="K1923" s="68" t="s">
        <v>3715</v>
      </c>
      <c r="L1923" s="68">
        <v>0</v>
      </c>
      <c r="M1923" s="68">
        <v>0</v>
      </c>
      <c r="N1923" s="68">
        <v>0</v>
      </c>
      <c r="O1923" s="68">
        <v>0</v>
      </c>
      <c r="P1923" s="68">
        <v>0</v>
      </c>
      <c r="Q1923" s="68">
        <v>0</v>
      </c>
      <c r="R1923" s="68">
        <v>0</v>
      </c>
      <c r="S1923" s="68">
        <v>0</v>
      </c>
      <c r="T1923" s="68">
        <v>0</v>
      </c>
      <c r="U1923" s="68">
        <v>50</v>
      </c>
      <c r="V1923" s="68">
        <v>60</v>
      </c>
      <c r="W1923" s="68">
        <v>0</v>
      </c>
      <c r="X1923" s="68">
        <v>0</v>
      </c>
      <c r="Y1923" s="68">
        <v>0</v>
      </c>
      <c r="Z1923" s="68">
        <v>0</v>
      </c>
      <c r="AA1923" s="68">
        <v>0</v>
      </c>
      <c r="AB1923" s="68">
        <v>0</v>
      </c>
      <c r="AC1923" s="68">
        <v>0</v>
      </c>
      <c r="AD1923" s="68">
        <v>0</v>
      </c>
      <c r="AE1923" s="68">
        <v>0</v>
      </c>
      <c r="AF1923" s="68">
        <v>0</v>
      </c>
      <c r="AG1923" s="68">
        <v>0</v>
      </c>
      <c r="AH1923" s="68">
        <v>0</v>
      </c>
      <c r="AI1923" s="68">
        <v>0</v>
      </c>
      <c r="AJ1923" s="68">
        <v>0</v>
      </c>
      <c r="AK1923" s="68">
        <v>0</v>
      </c>
      <c r="AL1923" s="68">
        <v>0</v>
      </c>
      <c r="AM1923" s="68">
        <v>0</v>
      </c>
      <c r="AN1923" s="68">
        <v>0</v>
      </c>
      <c r="AO1923" s="68">
        <v>0</v>
      </c>
      <c r="AP1923" s="68" t="s">
        <v>2475</v>
      </c>
      <c r="AQ1923" s="68">
        <v>1</v>
      </c>
      <c r="AR1923" s="68">
        <v>0</v>
      </c>
      <c r="AS1923" s="68">
        <v>0</v>
      </c>
      <c r="AT1923" s="68">
        <v>8388608</v>
      </c>
      <c r="AU1923" s="68">
        <v>0</v>
      </c>
      <c r="AV1923" s="86">
        <v>3</v>
      </c>
      <c r="AX1923" s="1">
        <v>0</v>
      </c>
      <c r="AY1923" s="1">
        <v>0</v>
      </c>
      <c r="AZ1923" s="68">
        <v>0</v>
      </c>
      <c r="BA1923" s="68">
        <v>0</v>
      </c>
      <c r="EQ1923" s="68">
        <v>11050024</v>
      </c>
      <c r="ER1923" s="175">
        <v>1</v>
      </c>
      <c r="ES1923" s="68">
        <v>650</v>
      </c>
      <c r="ET1923" s="68">
        <v>24</v>
      </c>
      <c r="EU1923" s="68">
        <v>0</v>
      </c>
      <c r="EV1923" s="68">
        <v>150024</v>
      </c>
      <c r="EW1923" s="68" t="s">
        <v>2662</v>
      </c>
      <c r="EX1923" s="68" t="str">
        <f t="shared" ref="EX1923:EX1986" si="63">IF(ER1923=1,"소형",IF(ER1923=2,"중형","대형"))</f>
        <v>소형</v>
      </c>
      <c r="GE1923" s="68">
        <v>59027</v>
      </c>
      <c r="GF1923" s="68" t="s">
        <v>5374</v>
      </c>
    </row>
    <row r="1924" spans="6:188" x14ac:dyDescent="0.3">
      <c r="F1924" s="68">
        <v>94055</v>
      </c>
      <c r="G1924" s="68">
        <v>8</v>
      </c>
      <c r="H1924" s="68">
        <v>194055</v>
      </c>
      <c r="I1924" s="68">
        <v>294055</v>
      </c>
      <c r="J1924" s="68" t="s">
        <v>8863</v>
      </c>
      <c r="K1924" s="68" t="s">
        <v>8864</v>
      </c>
      <c r="L1924" s="68">
        <v>0</v>
      </c>
      <c r="M1924" s="68">
        <v>0</v>
      </c>
      <c r="N1924" s="68">
        <v>0</v>
      </c>
      <c r="O1924" s="68">
        <v>0</v>
      </c>
      <c r="P1924" s="68">
        <v>0</v>
      </c>
      <c r="Q1924" s="68">
        <v>0</v>
      </c>
      <c r="R1924" s="68">
        <v>0</v>
      </c>
      <c r="S1924" s="68">
        <v>0</v>
      </c>
      <c r="T1924" s="68">
        <v>0</v>
      </c>
      <c r="U1924" s="68">
        <v>60</v>
      </c>
      <c r="V1924" s="68">
        <v>70</v>
      </c>
      <c r="W1924" s="68">
        <v>0</v>
      </c>
      <c r="X1924" s="68">
        <v>0</v>
      </c>
      <c r="Y1924" s="68">
        <v>0</v>
      </c>
      <c r="Z1924" s="68">
        <v>0</v>
      </c>
      <c r="AA1924" s="68">
        <v>0</v>
      </c>
      <c r="AB1924" s="68">
        <v>0</v>
      </c>
      <c r="AC1924" s="68">
        <v>0</v>
      </c>
      <c r="AD1924" s="68">
        <v>0</v>
      </c>
      <c r="AE1924" s="68">
        <v>0</v>
      </c>
      <c r="AF1924" s="68">
        <v>0</v>
      </c>
      <c r="AG1924" s="68">
        <v>0</v>
      </c>
      <c r="AH1924" s="68">
        <v>0</v>
      </c>
      <c r="AI1924" s="68">
        <v>0</v>
      </c>
      <c r="AJ1924" s="68">
        <v>0</v>
      </c>
      <c r="AK1924" s="68">
        <v>0</v>
      </c>
      <c r="AL1924" s="68">
        <v>0</v>
      </c>
      <c r="AM1924" s="68">
        <v>0</v>
      </c>
      <c r="AN1924" s="68">
        <v>0</v>
      </c>
      <c r="AO1924" s="68">
        <v>0</v>
      </c>
      <c r="AP1924" s="68" t="s">
        <v>2476</v>
      </c>
      <c r="AQ1924" s="68">
        <v>1</v>
      </c>
      <c r="AR1924" s="68">
        <v>0</v>
      </c>
      <c r="AS1924" s="68">
        <v>0</v>
      </c>
      <c r="AT1924" s="68">
        <v>0</v>
      </c>
      <c r="AU1924" s="68">
        <v>0</v>
      </c>
      <c r="AV1924" s="86">
        <v>3</v>
      </c>
      <c r="AX1924" s="1">
        <v>0</v>
      </c>
      <c r="AY1924" s="1">
        <v>0</v>
      </c>
      <c r="AZ1924" s="68">
        <v>0</v>
      </c>
      <c r="BA1924" s="68">
        <v>0</v>
      </c>
      <c r="EQ1924" s="68">
        <v>11150024</v>
      </c>
      <c r="ER1924" s="175">
        <v>1</v>
      </c>
      <c r="ES1924" s="68">
        <v>650</v>
      </c>
      <c r="ET1924" s="68">
        <v>24</v>
      </c>
      <c r="EU1924" s="68">
        <v>0</v>
      </c>
      <c r="EV1924" s="68">
        <v>150024</v>
      </c>
      <c r="EW1924" s="68" t="s">
        <v>2662</v>
      </c>
      <c r="EX1924" s="68" t="str">
        <f t="shared" si="63"/>
        <v>소형</v>
      </c>
      <c r="GE1924" s="68">
        <v>59028</v>
      </c>
      <c r="GF1924" s="68" t="s">
        <v>5375</v>
      </c>
    </row>
    <row r="1925" spans="6:188" x14ac:dyDescent="0.3">
      <c r="F1925" s="68">
        <v>94056</v>
      </c>
      <c r="G1925" s="68">
        <v>8</v>
      </c>
      <c r="H1925" s="68">
        <v>194056</v>
      </c>
      <c r="I1925" s="68">
        <v>294056</v>
      </c>
      <c r="J1925" s="68" t="s">
        <v>8865</v>
      </c>
      <c r="K1925" s="68" t="s">
        <v>8866</v>
      </c>
      <c r="L1925" s="68">
        <v>0</v>
      </c>
      <c r="M1925" s="68">
        <v>0</v>
      </c>
      <c r="N1925" s="68">
        <v>0</v>
      </c>
      <c r="O1925" s="68">
        <v>0</v>
      </c>
      <c r="P1925" s="68">
        <v>0</v>
      </c>
      <c r="Q1925" s="68">
        <v>0</v>
      </c>
      <c r="R1925" s="68">
        <v>0</v>
      </c>
      <c r="S1925" s="68">
        <v>0</v>
      </c>
      <c r="T1925" s="68">
        <v>0</v>
      </c>
      <c r="U1925" s="68">
        <v>70</v>
      </c>
      <c r="V1925" s="68">
        <v>80</v>
      </c>
      <c r="W1925" s="68">
        <v>0</v>
      </c>
      <c r="X1925" s="68">
        <v>0</v>
      </c>
      <c r="Y1925" s="68">
        <v>0</v>
      </c>
      <c r="Z1925" s="68">
        <v>0</v>
      </c>
      <c r="AA1925" s="68">
        <v>0</v>
      </c>
      <c r="AB1925" s="68">
        <v>0</v>
      </c>
      <c r="AC1925" s="68">
        <v>0</v>
      </c>
      <c r="AD1925" s="68">
        <v>0</v>
      </c>
      <c r="AE1925" s="68">
        <v>0</v>
      </c>
      <c r="AF1925" s="68">
        <v>0</v>
      </c>
      <c r="AG1925" s="68">
        <v>0</v>
      </c>
      <c r="AH1925" s="68">
        <v>0</v>
      </c>
      <c r="AI1925" s="68">
        <v>0</v>
      </c>
      <c r="AJ1925" s="68">
        <v>0</v>
      </c>
      <c r="AK1925" s="68">
        <v>0</v>
      </c>
      <c r="AL1925" s="68">
        <v>0</v>
      </c>
      <c r="AM1925" s="68">
        <v>0</v>
      </c>
      <c r="AN1925" s="68">
        <v>0</v>
      </c>
      <c r="AO1925" s="68">
        <v>0</v>
      </c>
      <c r="AP1925" s="68" t="s">
        <v>2477</v>
      </c>
      <c r="AQ1925" s="68">
        <v>1</v>
      </c>
      <c r="AR1925" s="68">
        <v>0</v>
      </c>
      <c r="AS1925" s="68">
        <v>0</v>
      </c>
      <c r="AT1925" s="68">
        <v>0</v>
      </c>
      <c r="AU1925" s="68">
        <v>0</v>
      </c>
      <c r="AV1925" s="86">
        <v>3</v>
      </c>
      <c r="AX1925" s="1">
        <v>0</v>
      </c>
      <c r="AY1925" s="1">
        <v>0</v>
      </c>
      <c r="AZ1925" s="68">
        <v>0</v>
      </c>
      <c r="BA1925" s="68">
        <v>0</v>
      </c>
      <c r="EQ1925" s="68">
        <v>11250024</v>
      </c>
      <c r="ER1925" s="175">
        <v>1</v>
      </c>
      <c r="ES1925" s="68">
        <v>650</v>
      </c>
      <c r="ET1925" s="68">
        <v>24</v>
      </c>
      <c r="EU1925" s="68">
        <v>0</v>
      </c>
      <c r="EV1925" s="68">
        <v>150024</v>
      </c>
      <c r="EW1925" s="68" t="s">
        <v>2662</v>
      </c>
      <c r="EX1925" s="68" t="str">
        <f t="shared" si="63"/>
        <v>소형</v>
      </c>
      <c r="GE1925" s="68">
        <v>59029</v>
      </c>
      <c r="GF1925" s="68" t="s">
        <v>5376</v>
      </c>
    </row>
    <row r="1926" spans="6:188" x14ac:dyDescent="0.3">
      <c r="F1926" s="68">
        <v>94057</v>
      </c>
      <c r="G1926" s="68">
        <v>8</v>
      </c>
      <c r="H1926" s="68">
        <v>194057</v>
      </c>
      <c r="I1926" s="68">
        <v>294057</v>
      </c>
      <c r="J1926" s="68" t="s">
        <v>8867</v>
      </c>
      <c r="K1926" s="68" t="s">
        <v>8868</v>
      </c>
      <c r="L1926" s="68">
        <v>0</v>
      </c>
      <c r="M1926" s="68">
        <v>0</v>
      </c>
      <c r="N1926" s="68">
        <v>0</v>
      </c>
      <c r="O1926" s="68">
        <v>0</v>
      </c>
      <c r="P1926" s="68">
        <v>0</v>
      </c>
      <c r="Q1926" s="68">
        <v>0</v>
      </c>
      <c r="R1926" s="68">
        <v>0</v>
      </c>
      <c r="S1926" s="68">
        <v>0</v>
      </c>
      <c r="T1926" s="68">
        <v>0</v>
      </c>
      <c r="U1926" s="68">
        <v>80</v>
      </c>
      <c r="V1926" s="68">
        <v>90</v>
      </c>
      <c r="W1926" s="68">
        <v>0</v>
      </c>
      <c r="X1926" s="68">
        <v>0</v>
      </c>
      <c r="Y1926" s="68">
        <v>0</v>
      </c>
      <c r="Z1926" s="68">
        <v>0</v>
      </c>
      <c r="AA1926" s="68">
        <v>0</v>
      </c>
      <c r="AB1926" s="68">
        <v>0</v>
      </c>
      <c r="AC1926" s="68">
        <v>0</v>
      </c>
      <c r="AD1926" s="68">
        <v>0</v>
      </c>
      <c r="AE1926" s="68">
        <v>0</v>
      </c>
      <c r="AF1926" s="68">
        <v>0</v>
      </c>
      <c r="AG1926" s="68">
        <v>0</v>
      </c>
      <c r="AH1926" s="68">
        <v>0</v>
      </c>
      <c r="AI1926" s="68">
        <v>0</v>
      </c>
      <c r="AJ1926" s="68">
        <v>0</v>
      </c>
      <c r="AK1926" s="68">
        <v>0</v>
      </c>
      <c r="AL1926" s="68">
        <v>0</v>
      </c>
      <c r="AM1926" s="68">
        <v>0</v>
      </c>
      <c r="AN1926" s="68">
        <v>0</v>
      </c>
      <c r="AO1926" s="68">
        <v>0</v>
      </c>
      <c r="AP1926" s="68" t="s">
        <v>2478</v>
      </c>
      <c r="AQ1926" s="68">
        <v>1</v>
      </c>
      <c r="AR1926" s="68">
        <v>0</v>
      </c>
      <c r="AS1926" s="68">
        <v>0</v>
      </c>
      <c r="AT1926" s="68">
        <v>0</v>
      </c>
      <c r="AU1926" s="68">
        <v>0</v>
      </c>
      <c r="AV1926" s="86">
        <v>3</v>
      </c>
      <c r="AX1926" s="1">
        <v>0</v>
      </c>
      <c r="AY1926" s="1">
        <v>0</v>
      </c>
      <c r="AZ1926" s="68">
        <v>0</v>
      </c>
      <c r="BA1926" s="68">
        <v>0</v>
      </c>
      <c r="EQ1926" s="68">
        <v>20150024</v>
      </c>
      <c r="ER1926" s="175">
        <v>1</v>
      </c>
      <c r="ES1926" s="68">
        <v>650</v>
      </c>
      <c r="ET1926" s="68">
        <v>24</v>
      </c>
      <c r="EU1926" s="68">
        <v>0</v>
      </c>
      <c r="EV1926" s="68">
        <v>150024</v>
      </c>
      <c r="EW1926" s="68" t="s">
        <v>2662</v>
      </c>
      <c r="EX1926" s="68" t="str">
        <f t="shared" si="63"/>
        <v>소형</v>
      </c>
      <c r="GE1926" s="68">
        <v>59030</v>
      </c>
      <c r="GF1926" s="68" t="s">
        <v>5377</v>
      </c>
    </row>
    <row r="1927" spans="6:188" x14ac:dyDescent="0.3">
      <c r="F1927" s="68">
        <v>94058</v>
      </c>
      <c r="G1927" s="68">
        <v>8</v>
      </c>
      <c r="H1927" s="68">
        <v>194058</v>
      </c>
      <c r="I1927" s="68">
        <v>294058</v>
      </c>
      <c r="J1927" s="68" t="s">
        <v>8869</v>
      </c>
      <c r="K1927" s="68" t="s">
        <v>8870</v>
      </c>
      <c r="L1927" s="68">
        <v>0</v>
      </c>
      <c r="M1927" s="68">
        <v>0</v>
      </c>
      <c r="N1927" s="68">
        <v>0</v>
      </c>
      <c r="O1927" s="68">
        <v>0</v>
      </c>
      <c r="P1927" s="68">
        <v>0</v>
      </c>
      <c r="Q1927" s="68">
        <v>0</v>
      </c>
      <c r="R1927" s="68">
        <v>0</v>
      </c>
      <c r="S1927" s="68">
        <v>0</v>
      </c>
      <c r="T1927" s="68">
        <v>0</v>
      </c>
      <c r="U1927" s="68">
        <v>90</v>
      </c>
      <c r="V1927" s="68">
        <v>100</v>
      </c>
      <c r="W1927" s="68">
        <v>0</v>
      </c>
      <c r="X1927" s="68">
        <v>0</v>
      </c>
      <c r="Y1927" s="68">
        <v>0</v>
      </c>
      <c r="Z1927" s="68">
        <v>0</v>
      </c>
      <c r="AA1927" s="68">
        <v>0</v>
      </c>
      <c r="AB1927" s="68">
        <v>0</v>
      </c>
      <c r="AC1927" s="68">
        <v>0</v>
      </c>
      <c r="AD1927" s="68">
        <v>0</v>
      </c>
      <c r="AE1927" s="68">
        <v>0</v>
      </c>
      <c r="AF1927" s="68">
        <v>0</v>
      </c>
      <c r="AG1927" s="68">
        <v>0</v>
      </c>
      <c r="AH1927" s="68">
        <v>0</v>
      </c>
      <c r="AI1927" s="68">
        <v>0</v>
      </c>
      <c r="AJ1927" s="68">
        <v>0</v>
      </c>
      <c r="AK1927" s="68">
        <v>0</v>
      </c>
      <c r="AL1927" s="68">
        <v>0</v>
      </c>
      <c r="AM1927" s="68">
        <v>0</v>
      </c>
      <c r="AN1927" s="68">
        <v>0</v>
      </c>
      <c r="AO1927" s="68">
        <v>0</v>
      </c>
      <c r="AP1927" s="68" t="s">
        <v>2479</v>
      </c>
      <c r="AQ1927" s="68">
        <v>1</v>
      </c>
      <c r="AR1927" s="68">
        <v>0</v>
      </c>
      <c r="AS1927" s="68">
        <v>0</v>
      </c>
      <c r="AT1927" s="68">
        <v>0</v>
      </c>
      <c r="AU1927" s="68">
        <v>0</v>
      </c>
      <c r="AV1927" s="86">
        <v>3</v>
      </c>
      <c r="AX1927" s="1">
        <v>0</v>
      </c>
      <c r="AY1927" s="1">
        <v>0</v>
      </c>
      <c r="AZ1927" s="68">
        <v>0</v>
      </c>
      <c r="BA1927" s="68">
        <v>0</v>
      </c>
      <c r="EQ1927" s="68">
        <v>20250024</v>
      </c>
      <c r="ER1927" s="175">
        <v>1</v>
      </c>
      <c r="ES1927" s="68">
        <v>650</v>
      </c>
      <c r="ET1927" s="68">
        <v>24</v>
      </c>
      <c r="EU1927" s="68">
        <v>0</v>
      </c>
      <c r="EV1927" s="68">
        <v>150024</v>
      </c>
      <c r="EW1927" s="68" t="s">
        <v>2662</v>
      </c>
      <c r="EX1927" s="68" t="str">
        <f t="shared" si="63"/>
        <v>소형</v>
      </c>
      <c r="GE1927" s="68">
        <v>59031</v>
      </c>
      <c r="GF1927" s="68" t="s">
        <v>5378</v>
      </c>
    </row>
    <row r="1928" spans="6:188" x14ac:dyDescent="0.3">
      <c r="F1928" s="68">
        <v>94059</v>
      </c>
      <c r="G1928" s="68">
        <v>8</v>
      </c>
      <c r="H1928" s="68">
        <v>194059</v>
      </c>
      <c r="I1928" s="68">
        <v>294059</v>
      </c>
      <c r="J1928" s="68" t="s">
        <v>8871</v>
      </c>
      <c r="K1928" s="68" t="s">
        <v>8872</v>
      </c>
      <c r="L1928" s="68">
        <v>0</v>
      </c>
      <c r="M1928" s="68">
        <v>0</v>
      </c>
      <c r="N1928" s="68">
        <v>0</v>
      </c>
      <c r="O1928" s="68">
        <v>0</v>
      </c>
      <c r="P1928" s="68">
        <v>0</v>
      </c>
      <c r="Q1928" s="68">
        <v>0</v>
      </c>
      <c r="R1928" s="68">
        <v>0</v>
      </c>
      <c r="S1928" s="68">
        <v>0</v>
      </c>
      <c r="T1928" s="68">
        <v>0</v>
      </c>
      <c r="U1928" s="68">
        <v>100</v>
      </c>
      <c r="V1928" s="68">
        <v>110</v>
      </c>
      <c r="W1928" s="68">
        <v>0</v>
      </c>
      <c r="X1928" s="68">
        <v>0</v>
      </c>
      <c r="Y1928" s="68">
        <v>0</v>
      </c>
      <c r="Z1928" s="68">
        <v>0</v>
      </c>
      <c r="AA1928" s="68">
        <v>0</v>
      </c>
      <c r="AB1928" s="68">
        <v>0</v>
      </c>
      <c r="AC1928" s="68">
        <v>0</v>
      </c>
      <c r="AD1928" s="68">
        <v>0</v>
      </c>
      <c r="AE1928" s="68">
        <v>0</v>
      </c>
      <c r="AF1928" s="68">
        <v>0</v>
      </c>
      <c r="AG1928" s="68">
        <v>0</v>
      </c>
      <c r="AH1928" s="68">
        <v>0</v>
      </c>
      <c r="AI1928" s="68">
        <v>0</v>
      </c>
      <c r="AJ1928" s="68">
        <v>0</v>
      </c>
      <c r="AK1928" s="68">
        <v>0</v>
      </c>
      <c r="AL1928" s="68">
        <v>0</v>
      </c>
      <c r="AM1928" s="68">
        <v>0</v>
      </c>
      <c r="AN1928" s="68">
        <v>0</v>
      </c>
      <c r="AO1928" s="68">
        <v>0</v>
      </c>
      <c r="AP1928" s="68" t="s">
        <v>2480</v>
      </c>
      <c r="AQ1928" s="68">
        <v>1</v>
      </c>
      <c r="AR1928" s="68">
        <v>0</v>
      </c>
      <c r="AS1928" s="68">
        <v>0</v>
      </c>
      <c r="AT1928" s="68">
        <v>0</v>
      </c>
      <c r="AU1928" s="68">
        <v>0</v>
      </c>
      <c r="AV1928" s="86">
        <v>3</v>
      </c>
      <c r="AX1928" s="1">
        <v>0</v>
      </c>
      <c r="AY1928" s="1">
        <v>0</v>
      </c>
      <c r="AZ1928" s="68">
        <v>0</v>
      </c>
      <c r="BA1928" s="68">
        <v>0</v>
      </c>
      <c r="EQ1928" s="68">
        <v>20350024</v>
      </c>
      <c r="ER1928" s="175">
        <v>1</v>
      </c>
      <c r="ES1928" s="68">
        <v>650</v>
      </c>
      <c r="ET1928" s="68">
        <v>24</v>
      </c>
      <c r="EU1928" s="68">
        <v>0</v>
      </c>
      <c r="EV1928" s="68">
        <v>150024</v>
      </c>
      <c r="EW1928" s="68" t="s">
        <v>2662</v>
      </c>
      <c r="EX1928" s="68" t="str">
        <f t="shared" si="63"/>
        <v>소형</v>
      </c>
      <c r="GE1928" s="68">
        <v>59032</v>
      </c>
      <c r="GF1928" s="68" t="s">
        <v>5379</v>
      </c>
    </row>
    <row r="1929" spans="6:188" x14ac:dyDescent="0.3">
      <c r="F1929" s="68">
        <v>94060</v>
      </c>
      <c r="G1929" s="68">
        <v>8</v>
      </c>
      <c r="H1929" s="68">
        <v>194060</v>
      </c>
      <c r="I1929" s="68">
        <v>294060</v>
      </c>
      <c r="J1929" s="68" t="s">
        <v>8873</v>
      </c>
      <c r="K1929" s="68" t="s">
        <v>8874</v>
      </c>
      <c r="L1929" s="68">
        <v>0</v>
      </c>
      <c r="M1929" s="68">
        <v>0</v>
      </c>
      <c r="N1929" s="68">
        <v>0</v>
      </c>
      <c r="O1929" s="68">
        <v>0</v>
      </c>
      <c r="P1929" s="68">
        <v>0</v>
      </c>
      <c r="Q1929" s="68">
        <v>0</v>
      </c>
      <c r="R1929" s="68">
        <v>0</v>
      </c>
      <c r="S1929" s="68">
        <v>0</v>
      </c>
      <c r="T1929" s="68">
        <v>0</v>
      </c>
      <c r="U1929" s="68">
        <v>110</v>
      </c>
      <c r="V1929" s="68">
        <v>120</v>
      </c>
      <c r="W1929" s="68">
        <v>0</v>
      </c>
      <c r="X1929" s="68">
        <v>0</v>
      </c>
      <c r="Y1929" s="68">
        <v>0</v>
      </c>
      <c r="Z1929" s="68">
        <v>0</v>
      </c>
      <c r="AA1929" s="68">
        <v>0</v>
      </c>
      <c r="AB1929" s="68">
        <v>0</v>
      </c>
      <c r="AC1929" s="68">
        <v>0</v>
      </c>
      <c r="AD1929" s="68">
        <v>0</v>
      </c>
      <c r="AE1929" s="68">
        <v>0</v>
      </c>
      <c r="AF1929" s="68">
        <v>0</v>
      </c>
      <c r="AG1929" s="68">
        <v>0</v>
      </c>
      <c r="AH1929" s="68">
        <v>0</v>
      </c>
      <c r="AI1929" s="68">
        <v>0</v>
      </c>
      <c r="AJ1929" s="68">
        <v>0</v>
      </c>
      <c r="AK1929" s="68">
        <v>0</v>
      </c>
      <c r="AL1929" s="68">
        <v>0</v>
      </c>
      <c r="AM1929" s="68">
        <v>0</v>
      </c>
      <c r="AN1929" s="68">
        <v>0</v>
      </c>
      <c r="AO1929" s="68">
        <v>0</v>
      </c>
      <c r="AP1929" s="68" t="s">
        <v>2481</v>
      </c>
      <c r="AQ1929" s="68">
        <v>1</v>
      </c>
      <c r="AR1929" s="68">
        <v>0</v>
      </c>
      <c r="AS1929" s="68">
        <v>0</v>
      </c>
      <c r="AT1929" s="68">
        <v>0</v>
      </c>
      <c r="AU1929" s="68">
        <v>0</v>
      </c>
      <c r="AV1929" s="86">
        <v>3</v>
      </c>
      <c r="AX1929" s="1">
        <v>0</v>
      </c>
      <c r="AY1929" s="1">
        <v>0</v>
      </c>
      <c r="AZ1929" s="68">
        <v>0</v>
      </c>
      <c r="BA1929" s="68">
        <v>0</v>
      </c>
      <c r="EQ1929" s="68">
        <v>20450024</v>
      </c>
      <c r="ER1929" s="175">
        <v>1</v>
      </c>
      <c r="ES1929" s="68">
        <v>650</v>
      </c>
      <c r="ET1929" s="68">
        <v>24</v>
      </c>
      <c r="EU1929" s="68">
        <v>0</v>
      </c>
      <c r="EV1929" s="68">
        <v>150024</v>
      </c>
      <c r="EW1929" s="68" t="s">
        <v>2662</v>
      </c>
      <c r="EX1929" s="68" t="str">
        <f t="shared" si="63"/>
        <v>소형</v>
      </c>
      <c r="GE1929" s="68">
        <v>59033</v>
      </c>
      <c r="GF1929" s="68" t="s">
        <v>5380</v>
      </c>
    </row>
    <row r="1930" spans="6:188" x14ac:dyDescent="0.3">
      <c r="F1930" s="68">
        <v>94061</v>
      </c>
      <c r="G1930" s="68">
        <v>2</v>
      </c>
      <c r="H1930" s="68">
        <v>194061</v>
      </c>
      <c r="I1930" s="68">
        <v>294061</v>
      </c>
      <c r="J1930" s="68" t="s">
        <v>12947</v>
      </c>
      <c r="K1930" s="68" t="s">
        <v>12948</v>
      </c>
      <c r="L1930" s="68">
        <v>0</v>
      </c>
      <c r="M1930" s="68">
        <v>0</v>
      </c>
      <c r="N1930" s="68">
        <v>0</v>
      </c>
      <c r="O1930" s="68">
        <v>1</v>
      </c>
      <c r="P1930" s="68">
        <v>0</v>
      </c>
      <c r="Q1930" s="68">
        <v>0</v>
      </c>
      <c r="R1930" s="68">
        <v>0</v>
      </c>
      <c r="S1930" s="68">
        <v>0</v>
      </c>
      <c r="T1930" s="68">
        <v>0</v>
      </c>
      <c r="U1930" s="68">
        <v>0</v>
      </c>
      <c r="V1930" s="68">
        <v>0</v>
      </c>
      <c r="W1930" s="68">
        <v>0</v>
      </c>
      <c r="X1930" s="68">
        <v>0</v>
      </c>
      <c r="Y1930" s="68">
        <v>0</v>
      </c>
      <c r="Z1930" s="68">
        <v>0</v>
      </c>
      <c r="AA1930" s="68">
        <v>0</v>
      </c>
      <c r="AB1930" s="68">
        <v>0</v>
      </c>
      <c r="AC1930" s="68">
        <v>0</v>
      </c>
      <c r="AD1930" s="68">
        <v>0</v>
      </c>
      <c r="AE1930" s="68">
        <v>0</v>
      </c>
      <c r="AF1930" s="68">
        <v>0</v>
      </c>
      <c r="AG1930" s="68">
        <v>0</v>
      </c>
      <c r="AH1930" s="68">
        <v>0</v>
      </c>
      <c r="AI1930" s="68">
        <v>0</v>
      </c>
      <c r="AJ1930" s="68">
        <v>0</v>
      </c>
      <c r="AK1930" s="68">
        <v>0</v>
      </c>
      <c r="AL1930" s="68">
        <v>0</v>
      </c>
      <c r="AM1930" s="68">
        <v>0</v>
      </c>
      <c r="AN1930" s="68">
        <v>0</v>
      </c>
      <c r="AO1930" s="68">
        <v>0</v>
      </c>
      <c r="AP1930" s="68" t="s">
        <v>2609</v>
      </c>
      <c r="AQ1930" s="68">
        <v>1</v>
      </c>
      <c r="AR1930" s="68">
        <v>0</v>
      </c>
      <c r="AS1930" s="68">
        <v>0</v>
      </c>
      <c r="AT1930" s="68">
        <v>0</v>
      </c>
      <c r="AU1930" s="68">
        <v>0</v>
      </c>
      <c r="AV1930" s="86">
        <v>4</v>
      </c>
      <c r="AX1930" s="1">
        <v>0</v>
      </c>
      <c r="AY1930" s="1">
        <v>0</v>
      </c>
      <c r="AZ1930" s="68">
        <v>0</v>
      </c>
      <c r="BA1930" s="68">
        <v>0</v>
      </c>
      <c r="EQ1930" s="68">
        <v>20550024</v>
      </c>
      <c r="ER1930" s="175">
        <v>1</v>
      </c>
      <c r="ES1930" s="68">
        <v>650</v>
      </c>
      <c r="ET1930" s="68">
        <v>24</v>
      </c>
      <c r="EU1930" s="68">
        <v>0</v>
      </c>
      <c r="EV1930" s="68">
        <v>150024</v>
      </c>
      <c r="EW1930" s="68" t="s">
        <v>2662</v>
      </c>
      <c r="EX1930" s="68" t="str">
        <f t="shared" si="63"/>
        <v>소형</v>
      </c>
      <c r="GE1930" s="68">
        <v>59034</v>
      </c>
      <c r="GF1930" s="68" t="s">
        <v>5381</v>
      </c>
    </row>
    <row r="1931" spans="6:188" x14ac:dyDescent="0.3">
      <c r="F1931" s="68">
        <v>94062</v>
      </c>
      <c r="G1931" s="68">
        <v>5</v>
      </c>
      <c r="H1931" s="68">
        <v>194062</v>
      </c>
      <c r="I1931" s="68">
        <v>294062</v>
      </c>
      <c r="J1931" s="68" t="s">
        <v>12949</v>
      </c>
      <c r="K1931" s="68" t="s">
        <v>3720</v>
      </c>
      <c r="L1931" s="68">
        <v>100</v>
      </c>
      <c r="M1931" s="68">
        <v>0</v>
      </c>
      <c r="N1931" s="68">
        <v>0</v>
      </c>
      <c r="O1931" s="68">
        <v>0</v>
      </c>
      <c r="P1931" s="68">
        <v>0</v>
      </c>
      <c r="Q1931" s="68">
        <v>0</v>
      </c>
      <c r="R1931" s="68">
        <v>0</v>
      </c>
      <c r="S1931" s="68">
        <v>1</v>
      </c>
      <c r="T1931" s="68">
        <v>0</v>
      </c>
      <c r="U1931" s="68">
        <v>0</v>
      </c>
      <c r="V1931" s="68">
        <v>0</v>
      </c>
      <c r="W1931" s="68">
        <v>0</v>
      </c>
      <c r="X1931" s="68">
        <v>0</v>
      </c>
      <c r="Y1931" s="68">
        <v>0</v>
      </c>
      <c r="Z1931" s="68">
        <v>0</v>
      </c>
      <c r="AA1931" s="68">
        <v>0</v>
      </c>
      <c r="AB1931" s="68">
        <v>0</v>
      </c>
      <c r="AC1931" s="68">
        <v>0</v>
      </c>
      <c r="AD1931" s="68">
        <v>0</v>
      </c>
      <c r="AE1931" s="68">
        <v>0</v>
      </c>
      <c r="AF1931" s="68">
        <v>0</v>
      </c>
      <c r="AG1931" s="68">
        <v>0</v>
      </c>
      <c r="AH1931" s="68">
        <v>0</v>
      </c>
      <c r="AI1931" s="68">
        <v>0</v>
      </c>
      <c r="AJ1931" s="68">
        <v>0</v>
      </c>
      <c r="AK1931" s="68">
        <v>0</v>
      </c>
      <c r="AL1931" s="68">
        <v>0</v>
      </c>
      <c r="AM1931" s="68">
        <v>0</v>
      </c>
      <c r="AN1931" s="68">
        <v>0</v>
      </c>
      <c r="AO1931" s="68">
        <v>0</v>
      </c>
      <c r="AP1931" s="68" t="s">
        <v>3721</v>
      </c>
      <c r="AQ1931" s="68">
        <v>1</v>
      </c>
      <c r="AR1931" s="68">
        <v>0</v>
      </c>
      <c r="AS1931" s="68">
        <v>100</v>
      </c>
      <c r="AT1931" s="68">
        <v>48</v>
      </c>
      <c r="AU1931" s="68">
        <v>8192</v>
      </c>
      <c r="AV1931" s="86">
        <v>3</v>
      </c>
      <c r="AX1931" s="1">
        <v>0</v>
      </c>
      <c r="AY1931" s="1">
        <v>0</v>
      </c>
      <c r="AZ1931" s="68">
        <v>25000</v>
      </c>
      <c r="BA1931" s="68">
        <v>0</v>
      </c>
      <c r="EQ1931" s="68">
        <v>20650024</v>
      </c>
      <c r="ER1931" s="175">
        <v>1</v>
      </c>
      <c r="ES1931" s="68">
        <v>650</v>
      </c>
      <c r="ET1931" s="68">
        <v>24</v>
      </c>
      <c r="EU1931" s="68">
        <v>0</v>
      </c>
      <c r="EV1931" s="68">
        <v>150024</v>
      </c>
      <c r="EW1931" s="68" t="s">
        <v>2662</v>
      </c>
      <c r="EX1931" s="68" t="str">
        <f t="shared" si="63"/>
        <v>소형</v>
      </c>
      <c r="GE1931" s="68">
        <v>59035</v>
      </c>
      <c r="GF1931" s="68" t="s">
        <v>5382</v>
      </c>
    </row>
    <row r="1932" spans="6:188" x14ac:dyDescent="0.3">
      <c r="F1932" s="68">
        <v>94063</v>
      </c>
      <c r="G1932" s="68">
        <v>5</v>
      </c>
      <c r="H1932" s="68">
        <v>194063</v>
      </c>
      <c r="I1932" s="68">
        <v>294063</v>
      </c>
      <c r="J1932" s="68" t="s">
        <v>12950</v>
      </c>
      <c r="K1932" s="68" t="s">
        <v>3723</v>
      </c>
      <c r="L1932" s="68">
        <v>100</v>
      </c>
      <c r="M1932" s="68">
        <v>0</v>
      </c>
      <c r="N1932" s="68">
        <v>0</v>
      </c>
      <c r="O1932" s="68">
        <v>0</v>
      </c>
      <c r="P1932" s="68">
        <v>0</v>
      </c>
      <c r="Q1932" s="68">
        <v>0</v>
      </c>
      <c r="R1932" s="68">
        <v>0</v>
      </c>
      <c r="S1932" s="68">
        <v>2</v>
      </c>
      <c r="T1932" s="68">
        <v>0</v>
      </c>
      <c r="U1932" s="68">
        <v>0</v>
      </c>
      <c r="V1932" s="68">
        <v>0</v>
      </c>
      <c r="W1932" s="68">
        <v>0</v>
      </c>
      <c r="X1932" s="68">
        <v>0</v>
      </c>
      <c r="Y1932" s="68">
        <v>0</v>
      </c>
      <c r="Z1932" s="68">
        <v>0</v>
      </c>
      <c r="AA1932" s="68">
        <v>0</v>
      </c>
      <c r="AB1932" s="68">
        <v>0</v>
      </c>
      <c r="AC1932" s="68">
        <v>0</v>
      </c>
      <c r="AD1932" s="68">
        <v>0</v>
      </c>
      <c r="AE1932" s="68">
        <v>0</v>
      </c>
      <c r="AF1932" s="68">
        <v>0</v>
      </c>
      <c r="AG1932" s="68">
        <v>0</v>
      </c>
      <c r="AH1932" s="68">
        <v>0</v>
      </c>
      <c r="AI1932" s="68">
        <v>0</v>
      </c>
      <c r="AJ1932" s="68">
        <v>0</v>
      </c>
      <c r="AK1932" s="68">
        <v>0</v>
      </c>
      <c r="AL1932" s="68">
        <v>0</v>
      </c>
      <c r="AM1932" s="68">
        <v>0</v>
      </c>
      <c r="AN1932" s="68">
        <v>0</v>
      </c>
      <c r="AO1932" s="68">
        <v>0</v>
      </c>
      <c r="AP1932" s="68" t="s">
        <v>3724</v>
      </c>
      <c r="AQ1932" s="68">
        <v>1</v>
      </c>
      <c r="AR1932" s="68">
        <v>0</v>
      </c>
      <c r="AS1932" s="68">
        <v>100</v>
      </c>
      <c r="AT1932" s="68">
        <v>48</v>
      </c>
      <c r="AU1932" s="68">
        <v>8192</v>
      </c>
      <c r="AV1932" s="86">
        <v>3</v>
      </c>
      <c r="AX1932" s="1">
        <v>0</v>
      </c>
      <c r="AY1932" s="1">
        <v>0</v>
      </c>
      <c r="AZ1932" s="68">
        <v>25000</v>
      </c>
      <c r="BA1932" s="68">
        <v>0</v>
      </c>
      <c r="EQ1932" s="68">
        <v>20750024</v>
      </c>
      <c r="ER1932" s="175">
        <v>1</v>
      </c>
      <c r="ES1932" s="68">
        <v>650</v>
      </c>
      <c r="ET1932" s="68">
        <v>24</v>
      </c>
      <c r="EU1932" s="68">
        <v>0</v>
      </c>
      <c r="EV1932" s="68">
        <v>150024</v>
      </c>
      <c r="EW1932" s="68" t="s">
        <v>2662</v>
      </c>
      <c r="EX1932" s="68" t="str">
        <f t="shared" si="63"/>
        <v>소형</v>
      </c>
      <c r="GE1932" s="68">
        <v>59036</v>
      </c>
      <c r="GF1932" s="68" t="s">
        <v>5383</v>
      </c>
    </row>
    <row r="1933" spans="6:188" x14ac:dyDescent="0.3">
      <c r="F1933" s="68">
        <v>94064</v>
      </c>
      <c r="G1933" s="68">
        <v>5</v>
      </c>
      <c r="H1933" s="68">
        <v>194064</v>
      </c>
      <c r="I1933" s="68">
        <v>294064</v>
      </c>
      <c r="J1933" s="68" t="s">
        <v>12951</v>
      </c>
      <c r="K1933" s="68" t="s">
        <v>3726</v>
      </c>
      <c r="L1933" s="68">
        <v>100</v>
      </c>
      <c r="M1933" s="68">
        <v>0</v>
      </c>
      <c r="N1933" s="68">
        <v>0</v>
      </c>
      <c r="O1933" s="68">
        <v>0</v>
      </c>
      <c r="P1933" s="68">
        <v>0</v>
      </c>
      <c r="Q1933" s="68">
        <v>0</v>
      </c>
      <c r="R1933" s="68">
        <v>0</v>
      </c>
      <c r="S1933" s="68">
        <v>3</v>
      </c>
      <c r="T1933" s="68">
        <v>0</v>
      </c>
      <c r="U1933" s="68">
        <v>0</v>
      </c>
      <c r="V1933" s="68">
        <v>0</v>
      </c>
      <c r="W1933" s="68">
        <v>0</v>
      </c>
      <c r="X1933" s="68">
        <v>0</v>
      </c>
      <c r="Y1933" s="68">
        <v>0</v>
      </c>
      <c r="Z1933" s="68">
        <v>0</v>
      </c>
      <c r="AA1933" s="68">
        <v>0</v>
      </c>
      <c r="AB1933" s="68">
        <v>0</v>
      </c>
      <c r="AC1933" s="68">
        <v>0</v>
      </c>
      <c r="AD1933" s="68">
        <v>0</v>
      </c>
      <c r="AE1933" s="68">
        <v>0</v>
      </c>
      <c r="AF1933" s="68">
        <v>0</v>
      </c>
      <c r="AG1933" s="68">
        <v>0</v>
      </c>
      <c r="AH1933" s="68">
        <v>0</v>
      </c>
      <c r="AI1933" s="68">
        <v>0</v>
      </c>
      <c r="AJ1933" s="68">
        <v>0</v>
      </c>
      <c r="AK1933" s="68">
        <v>0</v>
      </c>
      <c r="AL1933" s="68">
        <v>0</v>
      </c>
      <c r="AM1933" s="68">
        <v>0</v>
      </c>
      <c r="AN1933" s="68">
        <v>0</v>
      </c>
      <c r="AO1933" s="68">
        <v>0</v>
      </c>
      <c r="AP1933" s="68" t="s">
        <v>3727</v>
      </c>
      <c r="AQ1933" s="68">
        <v>1</v>
      </c>
      <c r="AR1933" s="68">
        <v>0</v>
      </c>
      <c r="AS1933" s="68">
        <v>100</v>
      </c>
      <c r="AT1933" s="68">
        <v>48</v>
      </c>
      <c r="AU1933" s="68">
        <v>8192</v>
      </c>
      <c r="AV1933" s="86">
        <v>3</v>
      </c>
      <c r="AX1933" s="1">
        <v>0</v>
      </c>
      <c r="AY1933" s="1">
        <v>0</v>
      </c>
      <c r="AZ1933" s="68">
        <v>25000</v>
      </c>
      <c r="BA1933" s="68">
        <v>0</v>
      </c>
      <c r="EQ1933" s="68">
        <v>20850024</v>
      </c>
      <c r="ER1933" s="175">
        <v>1</v>
      </c>
      <c r="ES1933" s="68">
        <v>650</v>
      </c>
      <c r="ET1933" s="68">
        <v>24</v>
      </c>
      <c r="EU1933" s="68">
        <v>0</v>
      </c>
      <c r="EV1933" s="68">
        <v>150024</v>
      </c>
      <c r="EW1933" s="68" t="s">
        <v>2662</v>
      </c>
      <c r="EX1933" s="68" t="str">
        <f t="shared" si="63"/>
        <v>소형</v>
      </c>
      <c r="GE1933" s="68">
        <v>59037</v>
      </c>
      <c r="GF1933" s="68" t="s">
        <v>5384</v>
      </c>
    </row>
    <row r="1934" spans="6:188" x14ac:dyDescent="0.3">
      <c r="F1934" s="68">
        <v>94065</v>
      </c>
      <c r="G1934" s="68">
        <v>5</v>
      </c>
      <c r="H1934" s="68">
        <v>194065</v>
      </c>
      <c r="I1934" s="68">
        <v>294065</v>
      </c>
      <c r="J1934" s="68" t="s">
        <v>12952</v>
      </c>
      <c r="K1934" s="68" t="s">
        <v>3729</v>
      </c>
      <c r="L1934" s="68">
        <v>100</v>
      </c>
      <c r="M1934" s="68">
        <v>0</v>
      </c>
      <c r="N1934" s="68">
        <v>0</v>
      </c>
      <c r="O1934" s="68">
        <v>0</v>
      </c>
      <c r="P1934" s="68">
        <v>0</v>
      </c>
      <c r="Q1934" s="68">
        <v>0</v>
      </c>
      <c r="R1934" s="68">
        <v>0</v>
      </c>
      <c r="S1934" s="68">
        <v>4</v>
      </c>
      <c r="T1934" s="68">
        <v>0</v>
      </c>
      <c r="U1934" s="68">
        <v>0</v>
      </c>
      <c r="V1934" s="68">
        <v>0</v>
      </c>
      <c r="W1934" s="68">
        <v>0</v>
      </c>
      <c r="X1934" s="68">
        <v>0</v>
      </c>
      <c r="Y1934" s="68">
        <v>0</v>
      </c>
      <c r="Z1934" s="68">
        <v>0</v>
      </c>
      <c r="AA1934" s="68">
        <v>0</v>
      </c>
      <c r="AB1934" s="68">
        <v>0</v>
      </c>
      <c r="AC1934" s="68">
        <v>0</v>
      </c>
      <c r="AD1934" s="68">
        <v>0</v>
      </c>
      <c r="AE1934" s="68">
        <v>0</v>
      </c>
      <c r="AF1934" s="68">
        <v>0</v>
      </c>
      <c r="AG1934" s="68">
        <v>0</v>
      </c>
      <c r="AH1934" s="68">
        <v>0</v>
      </c>
      <c r="AI1934" s="68">
        <v>0</v>
      </c>
      <c r="AJ1934" s="68">
        <v>0</v>
      </c>
      <c r="AK1934" s="68">
        <v>0</v>
      </c>
      <c r="AL1934" s="68">
        <v>0</v>
      </c>
      <c r="AM1934" s="68">
        <v>0</v>
      </c>
      <c r="AN1934" s="68">
        <v>0</v>
      </c>
      <c r="AO1934" s="68">
        <v>0</v>
      </c>
      <c r="AP1934" s="68" t="s">
        <v>3730</v>
      </c>
      <c r="AQ1934" s="68">
        <v>1</v>
      </c>
      <c r="AR1934" s="68">
        <v>0</v>
      </c>
      <c r="AS1934" s="68">
        <v>100</v>
      </c>
      <c r="AT1934" s="68">
        <v>48</v>
      </c>
      <c r="AU1934" s="68">
        <v>8192</v>
      </c>
      <c r="AV1934" s="86">
        <v>3</v>
      </c>
      <c r="AX1934" s="1">
        <v>0</v>
      </c>
      <c r="AY1934" s="1">
        <v>0</v>
      </c>
      <c r="AZ1934" s="68">
        <v>25000</v>
      </c>
      <c r="BA1934" s="68">
        <v>0</v>
      </c>
      <c r="EQ1934" s="68">
        <v>20950024</v>
      </c>
      <c r="ER1934" s="175">
        <v>1</v>
      </c>
      <c r="ES1934" s="68">
        <v>650</v>
      </c>
      <c r="ET1934" s="68">
        <v>24</v>
      </c>
      <c r="EU1934" s="68">
        <v>0</v>
      </c>
      <c r="EV1934" s="68">
        <v>150024</v>
      </c>
      <c r="EW1934" s="68" t="s">
        <v>2662</v>
      </c>
      <c r="EX1934" s="68" t="str">
        <f t="shared" si="63"/>
        <v>소형</v>
      </c>
      <c r="GE1934" s="68">
        <v>59038</v>
      </c>
      <c r="GF1934" s="68" t="s">
        <v>5385</v>
      </c>
    </row>
    <row r="1935" spans="6:188" x14ac:dyDescent="0.3">
      <c r="F1935" s="68">
        <v>94066</v>
      </c>
      <c r="G1935" s="68">
        <v>5</v>
      </c>
      <c r="H1935" s="68">
        <v>194066</v>
      </c>
      <c r="I1935" s="68">
        <v>294066</v>
      </c>
      <c r="J1935" s="68" t="s">
        <v>12953</v>
      </c>
      <c r="K1935" s="68" t="s">
        <v>3732</v>
      </c>
      <c r="L1935" s="68">
        <v>100</v>
      </c>
      <c r="M1935" s="68">
        <v>0</v>
      </c>
      <c r="N1935" s="68">
        <v>0</v>
      </c>
      <c r="O1935" s="68">
        <v>0</v>
      </c>
      <c r="P1935" s="68">
        <v>0</v>
      </c>
      <c r="Q1935" s="68">
        <v>0</v>
      </c>
      <c r="R1935" s="68">
        <v>0</v>
      </c>
      <c r="S1935" s="68">
        <v>5</v>
      </c>
      <c r="T1935" s="68">
        <v>0</v>
      </c>
      <c r="U1935" s="68">
        <v>0</v>
      </c>
      <c r="V1935" s="68">
        <v>0</v>
      </c>
      <c r="W1935" s="68">
        <v>0</v>
      </c>
      <c r="X1935" s="68">
        <v>0</v>
      </c>
      <c r="Y1935" s="68">
        <v>0</v>
      </c>
      <c r="Z1935" s="68">
        <v>0</v>
      </c>
      <c r="AA1935" s="68">
        <v>0</v>
      </c>
      <c r="AB1935" s="68">
        <v>0</v>
      </c>
      <c r="AC1935" s="68">
        <v>0</v>
      </c>
      <c r="AD1935" s="68">
        <v>0</v>
      </c>
      <c r="AE1935" s="68">
        <v>0</v>
      </c>
      <c r="AF1935" s="68">
        <v>0</v>
      </c>
      <c r="AG1935" s="68">
        <v>0</v>
      </c>
      <c r="AH1935" s="68">
        <v>0</v>
      </c>
      <c r="AI1935" s="68">
        <v>0</v>
      </c>
      <c r="AJ1935" s="68">
        <v>0</v>
      </c>
      <c r="AK1935" s="68">
        <v>0</v>
      </c>
      <c r="AL1935" s="68">
        <v>0</v>
      </c>
      <c r="AM1935" s="68">
        <v>0</v>
      </c>
      <c r="AN1935" s="68">
        <v>0</v>
      </c>
      <c r="AO1935" s="68">
        <v>0</v>
      </c>
      <c r="AP1935" s="68" t="s">
        <v>3733</v>
      </c>
      <c r="AQ1935" s="68">
        <v>1</v>
      </c>
      <c r="AR1935" s="68">
        <v>0</v>
      </c>
      <c r="AS1935" s="68">
        <v>100</v>
      </c>
      <c r="AT1935" s="68">
        <v>48</v>
      </c>
      <c r="AU1935" s="68">
        <v>8192</v>
      </c>
      <c r="AV1935" s="86">
        <v>3</v>
      </c>
      <c r="AX1935" s="1">
        <v>0</v>
      </c>
      <c r="AY1935" s="1">
        <v>0</v>
      </c>
      <c r="AZ1935" s="68">
        <v>25000</v>
      </c>
      <c r="BA1935" s="68">
        <v>0</v>
      </c>
      <c r="EQ1935" s="68">
        <v>21050024</v>
      </c>
      <c r="ER1935" s="175">
        <v>1</v>
      </c>
      <c r="ES1935" s="68">
        <v>650</v>
      </c>
      <c r="ET1935" s="68">
        <v>24</v>
      </c>
      <c r="EU1935" s="68">
        <v>0</v>
      </c>
      <c r="EV1935" s="68">
        <v>150024</v>
      </c>
      <c r="EW1935" s="68" t="s">
        <v>2662</v>
      </c>
      <c r="EX1935" s="68" t="str">
        <f t="shared" si="63"/>
        <v>소형</v>
      </c>
      <c r="GE1935" s="68">
        <v>59039</v>
      </c>
      <c r="GF1935" s="68" t="s">
        <v>5386</v>
      </c>
    </row>
    <row r="1936" spans="6:188" x14ac:dyDescent="0.3">
      <c r="F1936" s="68">
        <v>94067</v>
      </c>
      <c r="G1936" s="68">
        <v>5</v>
      </c>
      <c r="H1936" s="68">
        <v>194067</v>
      </c>
      <c r="I1936" s="68">
        <v>294067</v>
      </c>
      <c r="J1936" s="68" t="s">
        <v>12954</v>
      </c>
      <c r="K1936" s="68" t="s">
        <v>3735</v>
      </c>
      <c r="L1936" s="68">
        <v>100</v>
      </c>
      <c r="M1936" s="68">
        <v>0</v>
      </c>
      <c r="N1936" s="68">
        <v>0</v>
      </c>
      <c r="O1936" s="68">
        <v>0</v>
      </c>
      <c r="P1936" s="68">
        <v>0</v>
      </c>
      <c r="Q1936" s="68">
        <v>0</v>
      </c>
      <c r="R1936" s="68">
        <v>0</v>
      </c>
      <c r="S1936" s="68">
        <v>6</v>
      </c>
      <c r="T1936" s="68">
        <v>0</v>
      </c>
      <c r="U1936" s="68">
        <v>0</v>
      </c>
      <c r="V1936" s="68">
        <v>0</v>
      </c>
      <c r="W1936" s="68">
        <v>0</v>
      </c>
      <c r="X1936" s="68">
        <v>0</v>
      </c>
      <c r="Y1936" s="68">
        <v>0</v>
      </c>
      <c r="Z1936" s="68">
        <v>0</v>
      </c>
      <c r="AA1936" s="68">
        <v>0</v>
      </c>
      <c r="AB1936" s="68">
        <v>0</v>
      </c>
      <c r="AC1936" s="68">
        <v>0</v>
      </c>
      <c r="AD1936" s="68">
        <v>0</v>
      </c>
      <c r="AE1936" s="68">
        <v>0</v>
      </c>
      <c r="AF1936" s="68">
        <v>0</v>
      </c>
      <c r="AG1936" s="68">
        <v>0</v>
      </c>
      <c r="AH1936" s="68">
        <v>0</v>
      </c>
      <c r="AI1936" s="68">
        <v>0</v>
      </c>
      <c r="AJ1936" s="68">
        <v>0</v>
      </c>
      <c r="AK1936" s="68">
        <v>0</v>
      </c>
      <c r="AL1936" s="68">
        <v>0</v>
      </c>
      <c r="AM1936" s="68">
        <v>0</v>
      </c>
      <c r="AN1936" s="68">
        <v>0</v>
      </c>
      <c r="AO1936" s="68">
        <v>0</v>
      </c>
      <c r="AP1936" s="68" t="s">
        <v>3736</v>
      </c>
      <c r="AQ1936" s="68">
        <v>1</v>
      </c>
      <c r="AR1936" s="68">
        <v>0</v>
      </c>
      <c r="AS1936" s="68">
        <v>100</v>
      </c>
      <c r="AT1936" s="68">
        <v>48</v>
      </c>
      <c r="AU1936" s="68">
        <v>8192</v>
      </c>
      <c r="AV1936" s="86">
        <v>3</v>
      </c>
      <c r="AX1936" s="1">
        <v>0</v>
      </c>
      <c r="AY1936" s="1">
        <v>0</v>
      </c>
      <c r="AZ1936" s="68">
        <v>25000</v>
      </c>
      <c r="BA1936" s="68">
        <v>0</v>
      </c>
      <c r="EQ1936" s="68">
        <v>21150024</v>
      </c>
      <c r="ER1936" s="175">
        <v>1</v>
      </c>
      <c r="ES1936" s="68">
        <v>650</v>
      </c>
      <c r="ET1936" s="68">
        <v>24</v>
      </c>
      <c r="EU1936" s="68">
        <v>0</v>
      </c>
      <c r="EV1936" s="68">
        <v>150024</v>
      </c>
      <c r="EW1936" s="68" t="s">
        <v>2662</v>
      </c>
      <c r="EX1936" s="68" t="str">
        <f t="shared" si="63"/>
        <v>소형</v>
      </c>
      <c r="GE1936" s="68">
        <v>59040</v>
      </c>
      <c r="GF1936" s="68" t="s">
        <v>5387</v>
      </c>
    </row>
    <row r="1937" spans="6:188" x14ac:dyDescent="0.3">
      <c r="F1937" s="68">
        <v>94068</v>
      </c>
      <c r="G1937" s="68">
        <v>5</v>
      </c>
      <c r="H1937" s="68">
        <v>194068</v>
      </c>
      <c r="I1937" s="68">
        <v>294068</v>
      </c>
      <c r="J1937" s="68" t="s">
        <v>12955</v>
      </c>
      <c r="K1937" s="68" t="s">
        <v>3738</v>
      </c>
      <c r="L1937" s="68">
        <v>100</v>
      </c>
      <c r="M1937" s="68">
        <v>0</v>
      </c>
      <c r="N1937" s="68">
        <v>0</v>
      </c>
      <c r="O1937" s="68">
        <v>0</v>
      </c>
      <c r="P1937" s="68">
        <v>0</v>
      </c>
      <c r="Q1937" s="68">
        <v>0</v>
      </c>
      <c r="R1937" s="68">
        <v>0</v>
      </c>
      <c r="S1937" s="68">
        <v>7</v>
      </c>
      <c r="T1937" s="68">
        <v>0</v>
      </c>
      <c r="U1937" s="68">
        <v>0</v>
      </c>
      <c r="V1937" s="68">
        <v>0</v>
      </c>
      <c r="W1937" s="68">
        <v>0</v>
      </c>
      <c r="X1937" s="68">
        <v>0</v>
      </c>
      <c r="Y1937" s="68">
        <v>0</v>
      </c>
      <c r="Z1937" s="68">
        <v>0</v>
      </c>
      <c r="AA1937" s="68">
        <v>0</v>
      </c>
      <c r="AB1937" s="68">
        <v>0</v>
      </c>
      <c r="AC1937" s="68">
        <v>0</v>
      </c>
      <c r="AD1937" s="68">
        <v>0</v>
      </c>
      <c r="AE1937" s="68">
        <v>0</v>
      </c>
      <c r="AF1937" s="68">
        <v>0</v>
      </c>
      <c r="AG1937" s="68">
        <v>0</v>
      </c>
      <c r="AH1937" s="68">
        <v>0</v>
      </c>
      <c r="AI1937" s="68">
        <v>0</v>
      </c>
      <c r="AJ1937" s="68">
        <v>0</v>
      </c>
      <c r="AK1937" s="68">
        <v>0</v>
      </c>
      <c r="AL1937" s="68">
        <v>0</v>
      </c>
      <c r="AM1937" s="68">
        <v>0</v>
      </c>
      <c r="AN1937" s="68">
        <v>0</v>
      </c>
      <c r="AO1937" s="68">
        <v>0</v>
      </c>
      <c r="AP1937" s="68" t="s">
        <v>3739</v>
      </c>
      <c r="AQ1937" s="68">
        <v>1</v>
      </c>
      <c r="AR1937" s="68">
        <v>0</v>
      </c>
      <c r="AS1937" s="68">
        <v>100</v>
      </c>
      <c r="AT1937" s="68">
        <v>48</v>
      </c>
      <c r="AU1937" s="68">
        <v>8192</v>
      </c>
      <c r="AV1937" s="86">
        <v>3</v>
      </c>
      <c r="AX1937" s="1">
        <v>0</v>
      </c>
      <c r="AY1937" s="1">
        <v>0</v>
      </c>
      <c r="AZ1937" s="68">
        <v>25000</v>
      </c>
      <c r="BA1937" s="68">
        <v>0</v>
      </c>
      <c r="EQ1937" s="68">
        <v>21250024</v>
      </c>
      <c r="ER1937" s="175">
        <v>1</v>
      </c>
      <c r="ES1937" s="68">
        <v>650</v>
      </c>
      <c r="ET1937" s="68">
        <v>24</v>
      </c>
      <c r="EU1937" s="68">
        <v>0</v>
      </c>
      <c r="EV1937" s="68">
        <v>150024</v>
      </c>
      <c r="EW1937" s="68" t="s">
        <v>2662</v>
      </c>
      <c r="EX1937" s="68" t="str">
        <f t="shared" si="63"/>
        <v>소형</v>
      </c>
      <c r="GE1937" s="68">
        <v>59041</v>
      </c>
      <c r="GF1937" s="68" t="s">
        <v>5388</v>
      </c>
    </row>
    <row r="1938" spans="6:188" x14ac:dyDescent="0.3">
      <c r="F1938" s="68">
        <v>94069</v>
      </c>
      <c r="G1938" s="68">
        <v>5</v>
      </c>
      <c r="H1938" s="68">
        <v>194069</v>
      </c>
      <c r="I1938" s="68">
        <v>294069</v>
      </c>
      <c r="J1938" s="68" t="s">
        <v>12956</v>
      </c>
      <c r="K1938" s="68" t="s">
        <v>3741</v>
      </c>
      <c r="L1938" s="68">
        <v>100</v>
      </c>
      <c r="M1938" s="68">
        <v>0</v>
      </c>
      <c r="N1938" s="68">
        <v>0</v>
      </c>
      <c r="O1938" s="68">
        <v>0</v>
      </c>
      <c r="P1938" s="68">
        <v>0</v>
      </c>
      <c r="Q1938" s="68">
        <v>0</v>
      </c>
      <c r="R1938" s="68">
        <v>0</v>
      </c>
      <c r="S1938" s="68">
        <v>8</v>
      </c>
      <c r="T1938" s="68">
        <v>0</v>
      </c>
      <c r="U1938" s="68">
        <v>0</v>
      </c>
      <c r="V1938" s="68">
        <v>0</v>
      </c>
      <c r="W1938" s="68">
        <v>0</v>
      </c>
      <c r="X1938" s="68">
        <v>0</v>
      </c>
      <c r="Y1938" s="68">
        <v>0</v>
      </c>
      <c r="Z1938" s="68">
        <v>0</v>
      </c>
      <c r="AA1938" s="68">
        <v>0</v>
      </c>
      <c r="AB1938" s="68">
        <v>0</v>
      </c>
      <c r="AC1938" s="68">
        <v>0</v>
      </c>
      <c r="AD1938" s="68">
        <v>0</v>
      </c>
      <c r="AE1938" s="68">
        <v>0</v>
      </c>
      <c r="AF1938" s="68">
        <v>0</v>
      </c>
      <c r="AG1938" s="68">
        <v>0</v>
      </c>
      <c r="AH1938" s="68">
        <v>0</v>
      </c>
      <c r="AI1938" s="68">
        <v>0</v>
      </c>
      <c r="AJ1938" s="68">
        <v>0</v>
      </c>
      <c r="AK1938" s="68">
        <v>0</v>
      </c>
      <c r="AL1938" s="68">
        <v>0</v>
      </c>
      <c r="AM1938" s="68">
        <v>0</v>
      </c>
      <c r="AN1938" s="68">
        <v>0</v>
      </c>
      <c r="AO1938" s="68">
        <v>0</v>
      </c>
      <c r="AP1938" s="68" t="s">
        <v>3742</v>
      </c>
      <c r="AQ1938" s="68">
        <v>1</v>
      </c>
      <c r="AR1938" s="68">
        <v>0</v>
      </c>
      <c r="AS1938" s="68">
        <v>100</v>
      </c>
      <c r="AT1938" s="68">
        <v>48</v>
      </c>
      <c r="AU1938" s="68">
        <v>8192</v>
      </c>
      <c r="AV1938" s="86">
        <v>3</v>
      </c>
      <c r="AX1938" s="1">
        <v>0</v>
      </c>
      <c r="AY1938" s="1">
        <v>0</v>
      </c>
      <c r="AZ1938" s="68">
        <v>25000</v>
      </c>
      <c r="BA1938" s="68">
        <v>0</v>
      </c>
      <c r="EQ1938" s="68">
        <v>30150024</v>
      </c>
      <c r="ER1938" s="175">
        <v>1</v>
      </c>
      <c r="ES1938" s="68">
        <v>650</v>
      </c>
      <c r="ET1938" s="68">
        <v>24</v>
      </c>
      <c r="EU1938" s="68">
        <v>0</v>
      </c>
      <c r="EV1938" s="68">
        <v>150024</v>
      </c>
      <c r="EW1938" s="68" t="s">
        <v>2662</v>
      </c>
      <c r="EX1938" s="68" t="str">
        <f t="shared" si="63"/>
        <v>소형</v>
      </c>
      <c r="GE1938" s="68">
        <v>59042</v>
      </c>
      <c r="GF1938" s="68" t="s">
        <v>5389</v>
      </c>
    </row>
    <row r="1939" spans="6:188" x14ac:dyDescent="0.3">
      <c r="F1939" s="68">
        <v>94070</v>
      </c>
      <c r="G1939" s="68">
        <v>5</v>
      </c>
      <c r="H1939" s="68">
        <v>194070</v>
      </c>
      <c r="I1939" s="68">
        <v>294070</v>
      </c>
      <c r="J1939" s="68" t="s">
        <v>12957</v>
      </c>
      <c r="K1939" s="68" t="s">
        <v>3744</v>
      </c>
      <c r="L1939" s="68">
        <v>100</v>
      </c>
      <c r="M1939" s="68">
        <v>0</v>
      </c>
      <c r="N1939" s="68">
        <v>0</v>
      </c>
      <c r="O1939" s="68">
        <v>0</v>
      </c>
      <c r="P1939" s="68">
        <v>0</v>
      </c>
      <c r="Q1939" s="68">
        <v>0</v>
      </c>
      <c r="R1939" s="68">
        <v>0</v>
      </c>
      <c r="S1939" s="68">
        <v>9</v>
      </c>
      <c r="T1939" s="68">
        <v>0</v>
      </c>
      <c r="U1939" s="68">
        <v>0</v>
      </c>
      <c r="V1939" s="68">
        <v>0</v>
      </c>
      <c r="W1939" s="68">
        <v>0</v>
      </c>
      <c r="X1939" s="68">
        <v>0</v>
      </c>
      <c r="Y1939" s="68">
        <v>0</v>
      </c>
      <c r="Z1939" s="68">
        <v>0</v>
      </c>
      <c r="AA1939" s="68">
        <v>0</v>
      </c>
      <c r="AB1939" s="68">
        <v>0</v>
      </c>
      <c r="AC1939" s="68">
        <v>0</v>
      </c>
      <c r="AD1939" s="68">
        <v>0</v>
      </c>
      <c r="AE1939" s="68">
        <v>0</v>
      </c>
      <c r="AF1939" s="68">
        <v>0</v>
      </c>
      <c r="AG1939" s="68">
        <v>0</v>
      </c>
      <c r="AH1939" s="68">
        <v>0</v>
      </c>
      <c r="AI1939" s="68">
        <v>0</v>
      </c>
      <c r="AJ1939" s="68">
        <v>0</v>
      </c>
      <c r="AK1939" s="68">
        <v>0</v>
      </c>
      <c r="AL1939" s="68">
        <v>0</v>
      </c>
      <c r="AM1939" s="68">
        <v>0</v>
      </c>
      <c r="AN1939" s="68">
        <v>0</v>
      </c>
      <c r="AO1939" s="68">
        <v>0</v>
      </c>
      <c r="AP1939" s="68" t="s">
        <v>3745</v>
      </c>
      <c r="AQ1939" s="68">
        <v>1</v>
      </c>
      <c r="AR1939" s="68">
        <v>0</v>
      </c>
      <c r="AS1939" s="68">
        <v>100</v>
      </c>
      <c r="AT1939" s="68">
        <v>48</v>
      </c>
      <c r="AU1939" s="68">
        <v>8192</v>
      </c>
      <c r="AV1939" s="86">
        <v>3</v>
      </c>
      <c r="AX1939" s="1">
        <v>0</v>
      </c>
      <c r="AY1939" s="1">
        <v>0</v>
      </c>
      <c r="AZ1939" s="68">
        <v>25000</v>
      </c>
      <c r="BA1939" s="68">
        <v>0</v>
      </c>
      <c r="EQ1939" s="68">
        <v>30250024</v>
      </c>
      <c r="ER1939" s="175">
        <v>1</v>
      </c>
      <c r="ES1939" s="68">
        <v>650</v>
      </c>
      <c r="ET1939" s="68">
        <v>24</v>
      </c>
      <c r="EU1939" s="68">
        <v>0</v>
      </c>
      <c r="EV1939" s="68">
        <v>150024</v>
      </c>
      <c r="EW1939" s="68" t="s">
        <v>2662</v>
      </c>
      <c r="EX1939" s="68" t="str">
        <f t="shared" si="63"/>
        <v>소형</v>
      </c>
      <c r="GE1939" s="68">
        <v>59043</v>
      </c>
      <c r="GF1939" s="68" t="s">
        <v>5390</v>
      </c>
    </row>
    <row r="1940" spans="6:188" x14ac:dyDescent="0.3">
      <c r="F1940" s="68">
        <v>94071</v>
      </c>
      <c r="G1940" s="68">
        <v>5</v>
      </c>
      <c r="H1940" s="68">
        <v>194071</v>
      </c>
      <c r="I1940" s="68">
        <v>294071</v>
      </c>
      <c r="J1940" s="68" t="s">
        <v>12958</v>
      </c>
      <c r="K1940" s="68" t="s">
        <v>3746</v>
      </c>
      <c r="L1940" s="68">
        <v>100</v>
      </c>
      <c r="M1940" s="68">
        <v>0</v>
      </c>
      <c r="N1940" s="68">
        <v>0</v>
      </c>
      <c r="O1940" s="68">
        <v>0</v>
      </c>
      <c r="P1940" s="68">
        <v>0</v>
      </c>
      <c r="Q1940" s="68">
        <v>0</v>
      </c>
      <c r="R1940" s="68">
        <v>0</v>
      </c>
      <c r="S1940" s="68">
        <v>10</v>
      </c>
      <c r="T1940" s="68">
        <v>0</v>
      </c>
      <c r="U1940" s="68">
        <v>0</v>
      </c>
      <c r="V1940" s="68">
        <v>0</v>
      </c>
      <c r="W1940" s="68">
        <v>0</v>
      </c>
      <c r="X1940" s="68">
        <v>0</v>
      </c>
      <c r="Y1940" s="68">
        <v>0</v>
      </c>
      <c r="Z1940" s="68">
        <v>0</v>
      </c>
      <c r="AA1940" s="68">
        <v>0</v>
      </c>
      <c r="AB1940" s="68">
        <v>0</v>
      </c>
      <c r="AC1940" s="68">
        <v>0</v>
      </c>
      <c r="AD1940" s="68">
        <v>0</v>
      </c>
      <c r="AE1940" s="68">
        <v>0</v>
      </c>
      <c r="AF1940" s="68">
        <v>0</v>
      </c>
      <c r="AG1940" s="68">
        <v>0</v>
      </c>
      <c r="AH1940" s="68">
        <v>0</v>
      </c>
      <c r="AI1940" s="68">
        <v>0</v>
      </c>
      <c r="AJ1940" s="68">
        <v>0</v>
      </c>
      <c r="AK1940" s="68">
        <v>0</v>
      </c>
      <c r="AL1940" s="68">
        <v>0</v>
      </c>
      <c r="AM1940" s="68">
        <v>0</v>
      </c>
      <c r="AN1940" s="68">
        <v>0</v>
      </c>
      <c r="AO1940" s="68">
        <v>0</v>
      </c>
      <c r="AP1940" s="68" t="s">
        <v>3747</v>
      </c>
      <c r="AQ1940" s="68">
        <v>1</v>
      </c>
      <c r="AR1940" s="68">
        <v>0</v>
      </c>
      <c r="AS1940" s="68">
        <v>100</v>
      </c>
      <c r="AT1940" s="68">
        <v>48</v>
      </c>
      <c r="AU1940" s="68">
        <v>8192</v>
      </c>
      <c r="AV1940" s="86">
        <v>3</v>
      </c>
      <c r="AX1940" s="1">
        <v>0</v>
      </c>
      <c r="AY1940" s="1">
        <v>0</v>
      </c>
      <c r="AZ1940" s="68">
        <v>25000</v>
      </c>
      <c r="BA1940" s="68">
        <v>0</v>
      </c>
      <c r="EQ1940" s="68">
        <v>30350024</v>
      </c>
      <c r="ER1940" s="175">
        <v>1</v>
      </c>
      <c r="ES1940" s="68">
        <v>650</v>
      </c>
      <c r="ET1940" s="68">
        <v>24</v>
      </c>
      <c r="EU1940" s="68">
        <v>0</v>
      </c>
      <c r="EV1940" s="68">
        <v>150024</v>
      </c>
      <c r="EW1940" s="68" t="s">
        <v>2662</v>
      </c>
      <c r="EX1940" s="68" t="str">
        <f t="shared" si="63"/>
        <v>소형</v>
      </c>
      <c r="GE1940" s="68">
        <v>59044</v>
      </c>
      <c r="GF1940" s="68" t="s">
        <v>5391</v>
      </c>
    </row>
    <row r="1941" spans="6:188" x14ac:dyDescent="0.3">
      <c r="F1941" s="68">
        <v>94072</v>
      </c>
      <c r="G1941" s="68">
        <v>5</v>
      </c>
      <c r="H1941" s="68">
        <v>194072</v>
      </c>
      <c r="I1941" s="68">
        <v>294072</v>
      </c>
      <c r="J1941" s="68" t="s">
        <v>3748</v>
      </c>
      <c r="K1941" s="68" t="s">
        <v>3749</v>
      </c>
      <c r="L1941" s="68">
        <v>0</v>
      </c>
      <c r="M1941" s="68">
        <v>0</v>
      </c>
      <c r="N1941" s="68">
        <v>0</v>
      </c>
      <c r="O1941" s="68">
        <v>0</v>
      </c>
      <c r="P1941" s="68">
        <v>3000</v>
      </c>
      <c r="Q1941" s="68">
        <v>0</v>
      </c>
      <c r="R1941" s="68">
        <v>0</v>
      </c>
      <c r="S1941" s="68">
        <v>0</v>
      </c>
      <c r="T1941" s="68">
        <v>0</v>
      </c>
      <c r="U1941" s="68">
        <v>0</v>
      </c>
      <c r="V1941" s="68">
        <v>0</v>
      </c>
      <c r="W1941" s="68">
        <v>0</v>
      </c>
      <c r="X1941" s="68">
        <v>0</v>
      </c>
      <c r="Y1941" s="68">
        <v>0</v>
      </c>
      <c r="Z1941" s="68">
        <v>0</v>
      </c>
      <c r="AA1941" s="68">
        <v>0</v>
      </c>
      <c r="AB1941" s="68">
        <v>0</v>
      </c>
      <c r="AC1941" s="68">
        <v>0</v>
      </c>
      <c r="AD1941" s="68">
        <v>0</v>
      </c>
      <c r="AE1941" s="68">
        <v>0</v>
      </c>
      <c r="AF1941" s="68">
        <v>0</v>
      </c>
      <c r="AG1941" s="68">
        <v>0</v>
      </c>
      <c r="AH1941" s="68">
        <v>0</v>
      </c>
      <c r="AI1941" s="68">
        <v>0</v>
      </c>
      <c r="AJ1941" s="68">
        <v>0</v>
      </c>
      <c r="AK1941" s="68">
        <v>0</v>
      </c>
      <c r="AL1941" s="68">
        <v>0</v>
      </c>
      <c r="AM1941" s="68">
        <v>0</v>
      </c>
      <c r="AN1941" s="68">
        <v>0</v>
      </c>
      <c r="AO1941" s="68">
        <v>0</v>
      </c>
      <c r="AP1941" s="68" t="s">
        <v>3750</v>
      </c>
      <c r="AQ1941" s="68">
        <v>1</v>
      </c>
      <c r="AR1941" s="68">
        <v>0</v>
      </c>
      <c r="AS1941" s="68">
        <v>0</v>
      </c>
      <c r="AT1941" s="68">
        <v>0</v>
      </c>
      <c r="AU1941" s="68">
        <v>0</v>
      </c>
      <c r="AV1941" s="86">
        <v>3</v>
      </c>
      <c r="AX1941" s="1">
        <v>0</v>
      </c>
      <c r="AY1941" s="1">
        <v>0</v>
      </c>
      <c r="AZ1941" s="68">
        <v>0</v>
      </c>
      <c r="BA1941" s="68">
        <v>0</v>
      </c>
      <c r="EQ1941" s="68">
        <v>30450024</v>
      </c>
      <c r="ER1941" s="175">
        <v>1</v>
      </c>
      <c r="ES1941" s="68">
        <v>650</v>
      </c>
      <c r="ET1941" s="68">
        <v>24</v>
      </c>
      <c r="EU1941" s="68">
        <v>0</v>
      </c>
      <c r="EV1941" s="68">
        <v>150024</v>
      </c>
      <c r="EW1941" s="68" t="s">
        <v>2662</v>
      </c>
      <c r="EX1941" s="68" t="str">
        <f t="shared" si="63"/>
        <v>소형</v>
      </c>
      <c r="GE1941" s="68">
        <v>59045</v>
      </c>
      <c r="GF1941" s="68" t="s">
        <v>5392</v>
      </c>
    </row>
    <row r="1942" spans="6:188" x14ac:dyDescent="0.3">
      <c r="F1942" s="68">
        <v>94073</v>
      </c>
      <c r="G1942" s="68">
        <v>5</v>
      </c>
      <c r="H1942" s="68">
        <v>194073</v>
      </c>
      <c r="I1942" s="68">
        <v>294073</v>
      </c>
      <c r="J1942" s="68" t="s">
        <v>3751</v>
      </c>
      <c r="K1942" s="68" t="s">
        <v>3749</v>
      </c>
      <c r="L1942" s="68">
        <v>75000</v>
      </c>
      <c r="M1942" s="68">
        <v>0</v>
      </c>
      <c r="N1942" s="68">
        <v>0</v>
      </c>
      <c r="O1942" s="68">
        <v>0</v>
      </c>
      <c r="P1942" s="68">
        <v>3000</v>
      </c>
      <c r="Q1942" s="68">
        <v>0</v>
      </c>
      <c r="R1942" s="68">
        <v>0</v>
      </c>
      <c r="S1942" s="68">
        <v>0</v>
      </c>
      <c r="T1942" s="68">
        <v>0</v>
      </c>
      <c r="U1942" s="68">
        <v>0</v>
      </c>
      <c r="V1942" s="68">
        <v>0</v>
      </c>
      <c r="W1942" s="68">
        <v>0</v>
      </c>
      <c r="X1942" s="68">
        <v>0</v>
      </c>
      <c r="Y1942" s="68">
        <v>0</v>
      </c>
      <c r="Z1942" s="68">
        <v>0</v>
      </c>
      <c r="AA1942" s="68">
        <v>0</v>
      </c>
      <c r="AB1942" s="68">
        <v>0</v>
      </c>
      <c r="AC1942" s="68">
        <v>0</v>
      </c>
      <c r="AD1942" s="68">
        <v>0</v>
      </c>
      <c r="AE1942" s="68">
        <v>0</v>
      </c>
      <c r="AF1942" s="68">
        <v>0</v>
      </c>
      <c r="AG1942" s="68">
        <v>0</v>
      </c>
      <c r="AH1942" s="68">
        <v>0</v>
      </c>
      <c r="AI1942" s="68">
        <v>0</v>
      </c>
      <c r="AJ1942" s="68">
        <v>0</v>
      </c>
      <c r="AK1942" s="68">
        <v>0</v>
      </c>
      <c r="AL1942" s="68">
        <v>0</v>
      </c>
      <c r="AM1942" s="68">
        <v>0</v>
      </c>
      <c r="AN1942" s="68">
        <v>0</v>
      </c>
      <c r="AO1942" s="68">
        <v>0</v>
      </c>
      <c r="AP1942" s="68" t="s">
        <v>3750</v>
      </c>
      <c r="AQ1942" s="68">
        <v>1</v>
      </c>
      <c r="AR1942" s="68">
        <v>0</v>
      </c>
      <c r="AS1942" s="68">
        <v>2000</v>
      </c>
      <c r="AT1942" s="68">
        <v>48</v>
      </c>
      <c r="AU1942" s="68">
        <v>8192</v>
      </c>
      <c r="AV1942" s="86">
        <v>3</v>
      </c>
      <c r="AX1942" s="1">
        <v>0</v>
      </c>
      <c r="AY1942" s="1">
        <v>0</v>
      </c>
      <c r="AZ1942" s="68">
        <v>0</v>
      </c>
      <c r="BA1942" s="68">
        <v>0</v>
      </c>
      <c r="EQ1942" s="68">
        <v>30550024</v>
      </c>
      <c r="ER1942" s="175">
        <v>1</v>
      </c>
      <c r="ES1942" s="68">
        <v>650</v>
      </c>
      <c r="ET1942" s="68">
        <v>24</v>
      </c>
      <c r="EU1942" s="68">
        <v>0</v>
      </c>
      <c r="EV1942" s="68">
        <v>150024</v>
      </c>
      <c r="EW1942" s="68" t="s">
        <v>2662</v>
      </c>
      <c r="EX1942" s="68" t="str">
        <f t="shared" si="63"/>
        <v>소형</v>
      </c>
      <c r="GE1942" s="68">
        <v>59046</v>
      </c>
      <c r="GF1942" s="68" t="s">
        <v>5393</v>
      </c>
    </row>
    <row r="1943" spans="6:188" x14ac:dyDescent="0.3">
      <c r="F1943" s="68">
        <v>94074</v>
      </c>
      <c r="G1943" s="68">
        <v>9</v>
      </c>
      <c r="H1943" s="68">
        <v>194074</v>
      </c>
      <c r="I1943" s="68">
        <v>294074</v>
      </c>
      <c r="J1943" s="68" t="s">
        <v>8875</v>
      </c>
      <c r="K1943" s="68">
        <v>0</v>
      </c>
      <c r="L1943" s="68">
        <v>0</v>
      </c>
      <c r="M1943" s="68">
        <v>0</v>
      </c>
      <c r="N1943" s="68">
        <v>0</v>
      </c>
      <c r="O1943" s="68">
        <v>5</v>
      </c>
      <c r="P1943" s="68">
        <v>0</v>
      </c>
      <c r="Q1943" s="68">
        <v>0</v>
      </c>
      <c r="R1943" s="68">
        <v>0</v>
      </c>
      <c r="S1943" s="68">
        <v>0</v>
      </c>
      <c r="T1943" s="68">
        <v>0</v>
      </c>
      <c r="U1943" s="68">
        <v>0</v>
      </c>
      <c r="V1943" s="68">
        <v>0</v>
      </c>
      <c r="W1943" s="68">
        <v>0</v>
      </c>
      <c r="X1943" s="68">
        <v>0</v>
      </c>
      <c r="Y1943" s="68">
        <v>0</v>
      </c>
      <c r="Z1943" s="68">
        <v>0</v>
      </c>
      <c r="AA1943" s="68">
        <v>0</v>
      </c>
      <c r="AB1943" s="68">
        <v>0</v>
      </c>
      <c r="AC1943" s="68">
        <v>0</v>
      </c>
      <c r="AD1943" s="68">
        <v>0</v>
      </c>
      <c r="AE1943" s="68">
        <v>0</v>
      </c>
      <c r="AF1943" s="68">
        <v>0</v>
      </c>
      <c r="AG1943" s="68">
        <v>0</v>
      </c>
      <c r="AH1943" s="68">
        <v>0</v>
      </c>
      <c r="AI1943" s="68">
        <v>0</v>
      </c>
      <c r="AJ1943" s="68">
        <v>0</v>
      </c>
      <c r="AK1943" s="68">
        <v>0</v>
      </c>
      <c r="AL1943" s="68">
        <v>0</v>
      </c>
      <c r="AM1943" s="68">
        <v>0</v>
      </c>
      <c r="AN1943" s="68">
        <v>0</v>
      </c>
      <c r="AO1943" s="68">
        <v>0</v>
      </c>
      <c r="AP1943" s="68" t="s">
        <v>8876</v>
      </c>
      <c r="AQ1943" s="68">
        <v>1</v>
      </c>
      <c r="AR1943" s="68">
        <v>0</v>
      </c>
      <c r="AS1943" s="68">
        <v>0</v>
      </c>
      <c r="AT1943" s="68">
        <v>0</v>
      </c>
      <c r="AU1943" s="68">
        <v>8192</v>
      </c>
      <c r="AV1943" s="86">
        <v>3</v>
      </c>
      <c r="AX1943" s="1">
        <v>0</v>
      </c>
      <c r="AY1943" s="1">
        <v>0</v>
      </c>
      <c r="AZ1943" s="68">
        <v>0</v>
      </c>
      <c r="BA1943" s="68">
        <v>0</v>
      </c>
      <c r="EQ1943" s="68">
        <v>30650024</v>
      </c>
      <c r="ER1943" s="175">
        <v>1</v>
      </c>
      <c r="ES1943" s="68">
        <v>650</v>
      </c>
      <c r="ET1943" s="68">
        <v>24</v>
      </c>
      <c r="EU1943" s="68">
        <v>0</v>
      </c>
      <c r="EV1943" s="68">
        <v>150024</v>
      </c>
      <c r="EW1943" s="68" t="s">
        <v>2662</v>
      </c>
      <c r="EX1943" s="68" t="str">
        <f t="shared" si="63"/>
        <v>소형</v>
      </c>
      <c r="GE1943" s="68">
        <v>59047</v>
      </c>
      <c r="GF1943" s="68" t="s">
        <v>5394</v>
      </c>
    </row>
    <row r="1944" spans="6:188" x14ac:dyDescent="0.3">
      <c r="F1944" s="68">
        <v>94075</v>
      </c>
      <c r="G1944" s="68">
        <v>9</v>
      </c>
      <c r="H1944" s="68">
        <v>194075</v>
      </c>
      <c r="I1944" s="68">
        <v>294075</v>
      </c>
      <c r="J1944" s="68" t="s">
        <v>8877</v>
      </c>
      <c r="K1944" s="68">
        <v>0</v>
      </c>
      <c r="L1944" s="68">
        <v>0</v>
      </c>
      <c r="M1944" s="68">
        <v>0</v>
      </c>
      <c r="N1944" s="68">
        <v>0</v>
      </c>
      <c r="O1944" s="68">
        <v>15000</v>
      </c>
      <c r="P1944" s="68">
        <v>0</v>
      </c>
      <c r="Q1944" s="68">
        <v>0</v>
      </c>
      <c r="R1944" s="68">
        <v>0</v>
      </c>
      <c r="S1944" s="68">
        <v>0</v>
      </c>
      <c r="T1944" s="68">
        <v>0</v>
      </c>
      <c r="U1944" s="68">
        <v>0</v>
      </c>
      <c r="V1944" s="68">
        <v>0</v>
      </c>
      <c r="W1944" s="68">
        <v>0</v>
      </c>
      <c r="X1944" s="68">
        <v>0</v>
      </c>
      <c r="Y1944" s="68">
        <v>0</v>
      </c>
      <c r="Z1944" s="68">
        <v>0</v>
      </c>
      <c r="AA1944" s="68">
        <v>0</v>
      </c>
      <c r="AB1944" s="68">
        <v>0</v>
      </c>
      <c r="AC1944" s="68">
        <v>0</v>
      </c>
      <c r="AD1944" s="68">
        <v>0</v>
      </c>
      <c r="AE1944" s="68">
        <v>0</v>
      </c>
      <c r="AF1944" s="68">
        <v>0</v>
      </c>
      <c r="AG1944" s="68">
        <v>0</v>
      </c>
      <c r="AH1944" s="68">
        <v>0</v>
      </c>
      <c r="AI1944" s="68">
        <v>0</v>
      </c>
      <c r="AJ1944" s="68">
        <v>0</v>
      </c>
      <c r="AK1944" s="68">
        <v>0</v>
      </c>
      <c r="AL1944" s="68">
        <v>0</v>
      </c>
      <c r="AM1944" s="68">
        <v>0</v>
      </c>
      <c r="AN1944" s="68">
        <v>0</v>
      </c>
      <c r="AO1944" s="68">
        <v>0</v>
      </c>
      <c r="AP1944" s="68" t="s">
        <v>8878</v>
      </c>
      <c r="AQ1944" s="68">
        <v>1</v>
      </c>
      <c r="AR1944" s="68">
        <v>0</v>
      </c>
      <c r="AS1944" s="68">
        <v>0</v>
      </c>
      <c r="AT1944" s="68">
        <v>0</v>
      </c>
      <c r="AU1944" s="68">
        <v>0</v>
      </c>
      <c r="AV1944" s="86">
        <v>3</v>
      </c>
      <c r="AX1944" s="1">
        <v>0</v>
      </c>
      <c r="AY1944" s="1">
        <v>0</v>
      </c>
      <c r="AZ1944" s="68">
        <v>0</v>
      </c>
      <c r="BA1944" s="68">
        <v>0</v>
      </c>
      <c r="EQ1944" s="68">
        <v>30750024</v>
      </c>
      <c r="ER1944" s="175">
        <v>1</v>
      </c>
      <c r="ES1944" s="68">
        <v>650</v>
      </c>
      <c r="ET1944" s="68">
        <v>24</v>
      </c>
      <c r="EU1944" s="68">
        <v>0</v>
      </c>
      <c r="EV1944" s="68">
        <v>150024</v>
      </c>
      <c r="EW1944" s="68" t="s">
        <v>2662</v>
      </c>
      <c r="EX1944" s="68" t="str">
        <f t="shared" si="63"/>
        <v>소형</v>
      </c>
      <c r="GE1944" s="68">
        <v>59048</v>
      </c>
      <c r="GF1944" s="68" t="s">
        <v>5395</v>
      </c>
    </row>
    <row r="1945" spans="6:188" x14ac:dyDescent="0.3">
      <c r="F1945" s="68">
        <v>94076</v>
      </c>
      <c r="G1945" s="68">
        <v>9</v>
      </c>
      <c r="H1945" s="68">
        <v>194076</v>
      </c>
      <c r="I1945" s="68">
        <v>294076</v>
      </c>
      <c r="J1945" s="68" t="s">
        <v>8879</v>
      </c>
      <c r="K1945" s="68">
        <v>0</v>
      </c>
      <c r="L1945" s="68">
        <v>0</v>
      </c>
      <c r="M1945" s="68">
        <v>0</v>
      </c>
      <c r="N1945" s="68">
        <v>0</v>
      </c>
      <c r="O1945" s="68">
        <v>100</v>
      </c>
      <c r="P1945" s="68">
        <v>0</v>
      </c>
      <c r="Q1945" s="68">
        <v>0</v>
      </c>
      <c r="R1945" s="68">
        <v>0</v>
      </c>
      <c r="S1945" s="68">
        <v>0</v>
      </c>
      <c r="T1945" s="68">
        <v>0</v>
      </c>
      <c r="U1945" s="68">
        <v>0</v>
      </c>
      <c r="V1945" s="68">
        <v>0</v>
      </c>
      <c r="W1945" s="68">
        <v>0</v>
      </c>
      <c r="X1945" s="68">
        <v>0</v>
      </c>
      <c r="Y1945" s="68">
        <v>0</v>
      </c>
      <c r="Z1945" s="68">
        <v>0</v>
      </c>
      <c r="AA1945" s="68">
        <v>0</v>
      </c>
      <c r="AB1945" s="68">
        <v>0</v>
      </c>
      <c r="AC1945" s="68">
        <v>0</v>
      </c>
      <c r="AD1945" s="68">
        <v>0</v>
      </c>
      <c r="AE1945" s="68">
        <v>0</v>
      </c>
      <c r="AF1945" s="68">
        <v>0</v>
      </c>
      <c r="AG1945" s="68">
        <v>0</v>
      </c>
      <c r="AH1945" s="68">
        <v>0</v>
      </c>
      <c r="AI1945" s="68">
        <v>0</v>
      </c>
      <c r="AJ1945" s="68">
        <v>0</v>
      </c>
      <c r="AK1945" s="68">
        <v>0</v>
      </c>
      <c r="AL1945" s="68">
        <v>0</v>
      </c>
      <c r="AM1945" s="68">
        <v>0</v>
      </c>
      <c r="AN1945" s="68">
        <v>0</v>
      </c>
      <c r="AO1945" s="68">
        <v>0</v>
      </c>
      <c r="AP1945" s="68" t="s">
        <v>8880</v>
      </c>
      <c r="AQ1945" s="68">
        <v>1</v>
      </c>
      <c r="AR1945" s="68">
        <v>0</v>
      </c>
      <c r="AS1945" s="68">
        <v>0</v>
      </c>
      <c r="AT1945" s="68">
        <v>0</v>
      </c>
      <c r="AU1945" s="68">
        <v>8192</v>
      </c>
      <c r="AV1945" s="86">
        <v>3</v>
      </c>
      <c r="AX1945" s="1">
        <v>0</v>
      </c>
      <c r="AY1945" s="1">
        <v>0</v>
      </c>
      <c r="AZ1945" s="68">
        <v>0</v>
      </c>
      <c r="BA1945" s="68">
        <v>0</v>
      </c>
      <c r="EQ1945" s="68">
        <v>30850024</v>
      </c>
      <c r="ER1945" s="175">
        <v>1</v>
      </c>
      <c r="ES1945" s="68">
        <v>650</v>
      </c>
      <c r="ET1945" s="68">
        <v>24</v>
      </c>
      <c r="EU1945" s="68">
        <v>0</v>
      </c>
      <c r="EV1945" s="68">
        <v>150024</v>
      </c>
      <c r="EW1945" s="68" t="s">
        <v>2662</v>
      </c>
      <c r="EX1945" s="68" t="str">
        <f t="shared" si="63"/>
        <v>소형</v>
      </c>
      <c r="GE1945" s="68">
        <v>59049</v>
      </c>
      <c r="GF1945" s="68" t="s">
        <v>5396</v>
      </c>
    </row>
    <row r="1946" spans="6:188" x14ac:dyDescent="0.3">
      <c r="F1946" s="68">
        <v>94077</v>
      </c>
      <c r="G1946" s="68">
        <v>5</v>
      </c>
      <c r="H1946" s="68">
        <v>194077</v>
      </c>
      <c r="I1946" s="68">
        <v>294077</v>
      </c>
      <c r="J1946" s="68" t="s">
        <v>3753</v>
      </c>
      <c r="K1946" s="68">
        <v>0</v>
      </c>
      <c r="L1946" s="68">
        <v>0</v>
      </c>
      <c r="M1946" s="68">
        <v>0</v>
      </c>
      <c r="N1946" s="68">
        <v>0</v>
      </c>
      <c r="O1946" s="68">
        <v>0</v>
      </c>
      <c r="P1946" s="68">
        <v>0</v>
      </c>
      <c r="Q1946" s="68">
        <v>0</v>
      </c>
      <c r="R1946" s="68">
        <v>0</v>
      </c>
      <c r="S1946" s="68">
        <v>0</v>
      </c>
      <c r="T1946" s="68">
        <v>0</v>
      </c>
      <c r="U1946" s="68">
        <v>0</v>
      </c>
      <c r="V1946" s="68">
        <v>0</v>
      </c>
      <c r="W1946" s="68">
        <v>0</v>
      </c>
      <c r="X1946" s="68">
        <v>0</v>
      </c>
      <c r="Y1946" s="68">
        <v>0</v>
      </c>
      <c r="Z1946" s="68">
        <v>0</v>
      </c>
      <c r="AA1946" s="68">
        <v>0</v>
      </c>
      <c r="AB1946" s="68">
        <v>0</v>
      </c>
      <c r="AC1946" s="68">
        <v>0</v>
      </c>
      <c r="AD1946" s="68">
        <v>0</v>
      </c>
      <c r="AE1946" s="68">
        <v>0</v>
      </c>
      <c r="AF1946" s="68">
        <v>0</v>
      </c>
      <c r="AG1946" s="68">
        <v>0</v>
      </c>
      <c r="AH1946" s="68">
        <v>0</v>
      </c>
      <c r="AI1946" s="68">
        <v>0</v>
      </c>
      <c r="AJ1946" s="68">
        <v>0</v>
      </c>
      <c r="AK1946" s="68">
        <v>0</v>
      </c>
      <c r="AL1946" s="68">
        <v>0</v>
      </c>
      <c r="AM1946" s="68">
        <v>0</v>
      </c>
      <c r="AN1946" s="68">
        <v>0</v>
      </c>
      <c r="AO1946" s="68">
        <v>0</v>
      </c>
      <c r="AP1946" s="68" t="s">
        <v>8881</v>
      </c>
      <c r="AQ1946" s="68">
        <v>1</v>
      </c>
      <c r="AR1946" s="68">
        <v>0</v>
      </c>
      <c r="AS1946" s="68">
        <v>0</v>
      </c>
      <c r="AT1946" s="68">
        <v>512</v>
      </c>
      <c r="AU1946" s="68">
        <v>0</v>
      </c>
      <c r="AV1946" s="86">
        <v>3</v>
      </c>
      <c r="AX1946" s="1">
        <v>0</v>
      </c>
      <c r="AY1946" s="1">
        <v>0</v>
      </c>
      <c r="AZ1946" s="68">
        <v>0</v>
      </c>
      <c r="BA1946" s="68">
        <v>0</v>
      </c>
      <c r="EQ1946" s="68">
        <v>30950024</v>
      </c>
      <c r="ER1946" s="175">
        <v>1</v>
      </c>
      <c r="ES1946" s="68">
        <v>650</v>
      </c>
      <c r="ET1946" s="68">
        <v>24</v>
      </c>
      <c r="EU1946" s="68">
        <v>0</v>
      </c>
      <c r="EV1946" s="68">
        <v>150024</v>
      </c>
      <c r="EW1946" s="68" t="s">
        <v>2662</v>
      </c>
      <c r="EX1946" s="68" t="str">
        <f t="shared" si="63"/>
        <v>소형</v>
      </c>
      <c r="GE1946" s="68">
        <v>59050</v>
      </c>
      <c r="GF1946" s="68" t="s">
        <v>5397</v>
      </c>
    </row>
    <row r="1947" spans="6:188" x14ac:dyDescent="0.3">
      <c r="F1947" s="68">
        <v>94078</v>
      </c>
      <c r="G1947" s="68">
        <v>5</v>
      </c>
      <c r="H1947" s="68">
        <v>194078</v>
      </c>
      <c r="I1947" s="68">
        <v>294078</v>
      </c>
      <c r="J1947" s="68" t="s">
        <v>8882</v>
      </c>
      <c r="K1947" s="68">
        <v>0</v>
      </c>
      <c r="L1947" s="68">
        <v>0</v>
      </c>
      <c r="M1947" s="68">
        <v>0</v>
      </c>
      <c r="N1947" s="68">
        <v>0</v>
      </c>
      <c r="O1947" s="68">
        <v>0</v>
      </c>
      <c r="P1947" s="68">
        <v>0</v>
      </c>
      <c r="Q1947" s="68">
        <v>0</v>
      </c>
      <c r="R1947" s="68">
        <v>0</v>
      </c>
      <c r="S1947" s="68">
        <v>0</v>
      </c>
      <c r="T1947" s="68">
        <v>0</v>
      </c>
      <c r="U1947" s="68">
        <v>0</v>
      </c>
      <c r="V1947" s="68">
        <v>0</v>
      </c>
      <c r="W1947" s="68">
        <v>0</v>
      </c>
      <c r="X1947" s="68">
        <v>0</v>
      </c>
      <c r="Y1947" s="68">
        <v>0</v>
      </c>
      <c r="Z1947" s="68">
        <v>0</v>
      </c>
      <c r="AA1947" s="68">
        <v>0</v>
      </c>
      <c r="AB1947" s="68">
        <v>0</v>
      </c>
      <c r="AC1947" s="68">
        <v>0</v>
      </c>
      <c r="AD1947" s="68">
        <v>0</v>
      </c>
      <c r="AE1947" s="68">
        <v>0</v>
      </c>
      <c r="AF1947" s="68">
        <v>0</v>
      </c>
      <c r="AG1947" s="68">
        <v>0</v>
      </c>
      <c r="AH1947" s="68">
        <v>0</v>
      </c>
      <c r="AI1947" s="68">
        <v>0</v>
      </c>
      <c r="AJ1947" s="68">
        <v>0</v>
      </c>
      <c r="AK1947" s="68">
        <v>0</v>
      </c>
      <c r="AL1947" s="68">
        <v>0</v>
      </c>
      <c r="AM1947" s="68">
        <v>0</v>
      </c>
      <c r="AN1947" s="68">
        <v>0</v>
      </c>
      <c r="AO1947" s="68">
        <v>0</v>
      </c>
      <c r="AP1947" s="68" t="s">
        <v>8883</v>
      </c>
      <c r="AQ1947" s="68">
        <v>1</v>
      </c>
      <c r="AR1947" s="68">
        <v>0</v>
      </c>
      <c r="AS1947" s="68">
        <v>0</v>
      </c>
      <c r="AT1947" s="68">
        <v>2147483648</v>
      </c>
      <c r="AU1947" s="68">
        <v>8192</v>
      </c>
      <c r="AV1947" s="86">
        <v>3</v>
      </c>
      <c r="AX1947" s="1">
        <v>0</v>
      </c>
      <c r="AY1947" s="1">
        <v>0</v>
      </c>
      <c r="AZ1947" s="68">
        <v>0</v>
      </c>
      <c r="BA1947" s="68">
        <v>0</v>
      </c>
      <c r="EQ1947" s="68">
        <v>31050024</v>
      </c>
      <c r="ER1947" s="175">
        <v>1</v>
      </c>
      <c r="ES1947" s="68">
        <v>650</v>
      </c>
      <c r="ET1947" s="68">
        <v>24</v>
      </c>
      <c r="EU1947" s="68">
        <v>0</v>
      </c>
      <c r="EV1947" s="68">
        <v>150024</v>
      </c>
      <c r="EW1947" s="68" t="s">
        <v>2662</v>
      </c>
      <c r="EX1947" s="68" t="str">
        <f t="shared" si="63"/>
        <v>소형</v>
      </c>
      <c r="GE1947" s="68">
        <v>59051</v>
      </c>
      <c r="GF1947" s="68" t="s">
        <v>5398</v>
      </c>
    </row>
    <row r="1948" spans="6:188" x14ac:dyDescent="0.3">
      <c r="F1948" s="68">
        <v>94080</v>
      </c>
      <c r="G1948" s="68">
        <v>5</v>
      </c>
      <c r="H1948" s="68">
        <v>194080</v>
      </c>
      <c r="I1948" s="68">
        <v>294080</v>
      </c>
      <c r="J1948" s="68" t="s">
        <v>8884</v>
      </c>
      <c r="K1948" s="68" t="s">
        <v>12959</v>
      </c>
      <c r="L1948" s="68">
        <v>5000</v>
      </c>
      <c r="M1948" s="68">
        <v>0</v>
      </c>
      <c r="N1948" s="68">
        <v>0</v>
      </c>
      <c r="O1948" s="68">
        <v>0</v>
      </c>
      <c r="P1948" s="68">
        <v>1</v>
      </c>
      <c r="Q1948" s="68">
        <v>0</v>
      </c>
      <c r="R1948" s="68">
        <v>0</v>
      </c>
      <c r="S1948" s="68">
        <v>0</v>
      </c>
      <c r="T1948" s="68">
        <v>0</v>
      </c>
      <c r="U1948" s="68">
        <v>0</v>
      </c>
      <c r="V1948" s="68">
        <v>0</v>
      </c>
      <c r="W1948" s="68">
        <v>0</v>
      </c>
      <c r="X1948" s="68">
        <v>0</v>
      </c>
      <c r="Y1948" s="68">
        <v>0</v>
      </c>
      <c r="Z1948" s="68">
        <v>0</v>
      </c>
      <c r="AA1948" s="68">
        <v>0</v>
      </c>
      <c r="AB1948" s="68">
        <v>0</v>
      </c>
      <c r="AC1948" s="68">
        <v>0</v>
      </c>
      <c r="AD1948" s="68">
        <v>0</v>
      </c>
      <c r="AE1948" s="68">
        <v>0</v>
      </c>
      <c r="AF1948" s="68">
        <v>0</v>
      </c>
      <c r="AG1948" s="68">
        <v>0</v>
      </c>
      <c r="AH1948" s="68">
        <v>0</v>
      </c>
      <c r="AI1948" s="68">
        <v>0</v>
      </c>
      <c r="AJ1948" s="68">
        <v>0</v>
      </c>
      <c r="AK1948" s="68">
        <v>0</v>
      </c>
      <c r="AL1948" s="68">
        <v>0</v>
      </c>
      <c r="AM1948" s="68">
        <v>0</v>
      </c>
      <c r="AN1948" s="68">
        <v>0</v>
      </c>
      <c r="AO1948" s="68">
        <v>0</v>
      </c>
      <c r="AP1948" s="68" t="s">
        <v>8885</v>
      </c>
      <c r="AQ1948" s="68">
        <v>1</v>
      </c>
      <c r="AR1948" s="68">
        <v>0</v>
      </c>
      <c r="AS1948" s="68">
        <v>1</v>
      </c>
      <c r="AT1948" s="68">
        <v>4096</v>
      </c>
      <c r="AU1948" s="68">
        <v>0</v>
      </c>
      <c r="AV1948" s="86">
        <v>3</v>
      </c>
      <c r="AX1948" s="1">
        <v>0</v>
      </c>
      <c r="AY1948" s="1">
        <v>0</v>
      </c>
      <c r="AZ1948" s="68">
        <v>20000</v>
      </c>
      <c r="BA1948" s="68">
        <v>0</v>
      </c>
      <c r="EQ1948" s="68">
        <v>31150024</v>
      </c>
      <c r="ER1948" s="175">
        <v>1</v>
      </c>
      <c r="ES1948" s="68">
        <v>650</v>
      </c>
      <c r="ET1948" s="68">
        <v>24</v>
      </c>
      <c r="EU1948" s="68">
        <v>0</v>
      </c>
      <c r="EV1948" s="68">
        <v>150024</v>
      </c>
      <c r="EW1948" s="68" t="s">
        <v>2662</v>
      </c>
      <c r="EX1948" s="68" t="str">
        <f t="shared" si="63"/>
        <v>소형</v>
      </c>
      <c r="GE1948" s="68">
        <v>59052</v>
      </c>
      <c r="GF1948" s="68" t="s">
        <v>5399</v>
      </c>
    </row>
    <row r="1949" spans="6:188" x14ac:dyDescent="0.3">
      <c r="F1949" s="68">
        <v>94081</v>
      </c>
      <c r="G1949" s="68">
        <v>5</v>
      </c>
      <c r="H1949" s="68">
        <v>194081</v>
      </c>
      <c r="I1949" s="68">
        <v>294081</v>
      </c>
      <c r="J1949" s="68" t="s">
        <v>8886</v>
      </c>
      <c r="K1949" s="68" t="s">
        <v>12959</v>
      </c>
      <c r="L1949" s="68">
        <v>5000</v>
      </c>
      <c r="M1949" s="68">
        <v>0</v>
      </c>
      <c r="N1949" s="68">
        <v>0</v>
      </c>
      <c r="O1949" s="68">
        <v>0</v>
      </c>
      <c r="P1949" s="68">
        <v>1</v>
      </c>
      <c r="Q1949" s="68">
        <v>0</v>
      </c>
      <c r="R1949" s="68">
        <v>0</v>
      </c>
      <c r="S1949" s="68">
        <v>0</v>
      </c>
      <c r="T1949" s="68">
        <v>0</v>
      </c>
      <c r="U1949" s="68">
        <v>0</v>
      </c>
      <c r="V1949" s="68">
        <v>0</v>
      </c>
      <c r="W1949" s="68">
        <v>0</v>
      </c>
      <c r="X1949" s="68">
        <v>0</v>
      </c>
      <c r="Y1949" s="68">
        <v>0</v>
      </c>
      <c r="Z1949" s="68">
        <v>0</v>
      </c>
      <c r="AA1949" s="68">
        <v>0</v>
      </c>
      <c r="AB1949" s="68">
        <v>0</v>
      </c>
      <c r="AC1949" s="68">
        <v>0</v>
      </c>
      <c r="AD1949" s="68">
        <v>0</v>
      </c>
      <c r="AE1949" s="68">
        <v>0</v>
      </c>
      <c r="AF1949" s="68">
        <v>0</v>
      </c>
      <c r="AG1949" s="68">
        <v>0</v>
      </c>
      <c r="AH1949" s="68">
        <v>0</v>
      </c>
      <c r="AI1949" s="68">
        <v>0</v>
      </c>
      <c r="AJ1949" s="68">
        <v>0</v>
      </c>
      <c r="AK1949" s="68">
        <v>0</v>
      </c>
      <c r="AL1949" s="68">
        <v>0</v>
      </c>
      <c r="AM1949" s="68">
        <v>0</v>
      </c>
      <c r="AN1949" s="68">
        <v>0</v>
      </c>
      <c r="AO1949" s="68">
        <v>0</v>
      </c>
      <c r="AP1949" s="68" t="s">
        <v>8887</v>
      </c>
      <c r="AQ1949" s="68">
        <v>1</v>
      </c>
      <c r="AR1949" s="68">
        <v>0</v>
      </c>
      <c r="AS1949" s="68">
        <v>1</v>
      </c>
      <c r="AT1949" s="68">
        <v>4096</v>
      </c>
      <c r="AU1949" s="68">
        <v>0</v>
      </c>
      <c r="AV1949" s="86">
        <v>3</v>
      </c>
      <c r="AX1949" s="1">
        <v>0</v>
      </c>
      <c r="AY1949" s="1">
        <v>0</v>
      </c>
      <c r="AZ1949" s="68">
        <v>20000</v>
      </c>
      <c r="BA1949" s="68">
        <v>0</v>
      </c>
      <c r="EQ1949" s="68">
        <v>31250024</v>
      </c>
      <c r="ER1949" s="175">
        <v>1</v>
      </c>
      <c r="ES1949" s="68">
        <v>650</v>
      </c>
      <c r="ET1949" s="68">
        <v>24</v>
      </c>
      <c r="EU1949" s="68">
        <v>0</v>
      </c>
      <c r="EV1949" s="68">
        <v>150024</v>
      </c>
      <c r="EW1949" s="68" t="s">
        <v>2662</v>
      </c>
      <c r="EX1949" s="68" t="str">
        <f t="shared" si="63"/>
        <v>소형</v>
      </c>
      <c r="GE1949" s="68">
        <v>59053</v>
      </c>
      <c r="GF1949" s="68" t="s">
        <v>5400</v>
      </c>
    </row>
    <row r="1950" spans="6:188" x14ac:dyDescent="0.3">
      <c r="F1950" s="68">
        <v>94082</v>
      </c>
      <c r="G1950" s="68">
        <v>5</v>
      </c>
      <c r="H1950" s="68">
        <v>194082</v>
      </c>
      <c r="I1950" s="68">
        <v>294082</v>
      </c>
      <c r="J1950" s="68" t="s">
        <v>8888</v>
      </c>
      <c r="K1950" s="68" t="s">
        <v>12959</v>
      </c>
      <c r="L1950" s="68">
        <v>5000</v>
      </c>
      <c r="M1950" s="68">
        <v>0</v>
      </c>
      <c r="N1950" s="68">
        <v>0</v>
      </c>
      <c r="O1950" s="68">
        <v>0</v>
      </c>
      <c r="P1950" s="68">
        <v>1</v>
      </c>
      <c r="Q1950" s="68">
        <v>0</v>
      </c>
      <c r="R1950" s="68">
        <v>0</v>
      </c>
      <c r="S1950" s="68">
        <v>0</v>
      </c>
      <c r="T1950" s="68">
        <v>0</v>
      </c>
      <c r="U1950" s="68">
        <v>0</v>
      </c>
      <c r="V1950" s="68">
        <v>0</v>
      </c>
      <c r="W1950" s="68">
        <v>0</v>
      </c>
      <c r="X1950" s="68">
        <v>0</v>
      </c>
      <c r="Y1950" s="68">
        <v>0</v>
      </c>
      <c r="Z1950" s="68">
        <v>0</v>
      </c>
      <c r="AA1950" s="68">
        <v>0</v>
      </c>
      <c r="AB1950" s="68">
        <v>0</v>
      </c>
      <c r="AC1950" s="68">
        <v>0</v>
      </c>
      <c r="AD1950" s="68">
        <v>0</v>
      </c>
      <c r="AE1950" s="68">
        <v>0</v>
      </c>
      <c r="AF1950" s="68">
        <v>0</v>
      </c>
      <c r="AG1950" s="68">
        <v>0</v>
      </c>
      <c r="AH1950" s="68">
        <v>0</v>
      </c>
      <c r="AI1950" s="68">
        <v>0</v>
      </c>
      <c r="AJ1950" s="68">
        <v>0</v>
      </c>
      <c r="AK1950" s="68">
        <v>0</v>
      </c>
      <c r="AL1950" s="68">
        <v>0</v>
      </c>
      <c r="AM1950" s="68">
        <v>0</v>
      </c>
      <c r="AN1950" s="68">
        <v>0</v>
      </c>
      <c r="AO1950" s="68">
        <v>0</v>
      </c>
      <c r="AP1950" s="68" t="s">
        <v>8889</v>
      </c>
      <c r="AQ1950" s="68">
        <v>1</v>
      </c>
      <c r="AR1950" s="68">
        <v>0</v>
      </c>
      <c r="AS1950" s="68">
        <v>1</v>
      </c>
      <c r="AT1950" s="68">
        <v>4096</v>
      </c>
      <c r="AU1950" s="68">
        <v>0</v>
      </c>
      <c r="AV1950" s="86">
        <v>3</v>
      </c>
      <c r="AX1950" s="1">
        <v>0</v>
      </c>
      <c r="AY1950" s="1">
        <v>0</v>
      </c>
      <c r="AZ1950" s="68">
        <v>20000</v>
      </c>
      <c r="BA1950" s="68">
        <v>0</v>
      </c>
      <c r="EQ1950" s="68">
        <v>10150025</v>
      </c>
      <c r="ER1950" s="175">
        <v>1</v>
      </c>
      <c r="ES1950" s="68">
        <v>650</v>
      </c>
      <c r="ET1950" s="68">
        <v>25</v>
      </c>
      <c r="EU1950" s="68">
        <v>0</v>
      </c>
      <c r="EV1950" s="68">
        <v>150025</v>
      </c>
      <c r="EW1950" s="68" t="s">
        <v>2663</v>
      </c>
      <c r="EX1950" s="68" t="str">
        <f t="shared" si="63"/>
        <v>소형</v>
      </c>
      <c r="GE1950" s="68">
        <v>59054</v>
      </c>
      <c r="GF1950" s="68" t="s">
        <v>5401</v>
      </c>
    </row>
    <row r="1951" spans="6:188" x14ac:dyDescent="0.3">
      <c r="F1951" s="68">
        <v>94083</v>
      </c>
      <c r="G1951" s="68">
        <v>5</v>
      </c>
      <c r="H1951" s="68">
        <v>194083</v>
      </c>
      <c r="I1951" s="68">
        <v>294083</v>
      </c>
      <c r="J1951" s="68" t="s">
        <v>8890</v>
      </c>
      <c r="K1951" s="68" t="s">
        <v>12959</v>
      </c>
      <c r="L1951" s="68">
        <v>5000</v>
      </c>
      <c r="M1951" s="68">
        <v>0</v>
      </c>
      <c r="N1951" s="68">
        <v>0</v>
      </c>
      <c r="O1951" s="68">
        <v>0</v>
      </c>
      <c r="P1951" s="68">
        <v>1</v>
      </c>
      <c r="Q1951" s="68">
        <v>0</v>
      </c>
      <c r="R1951" s="68">
        <v>0</v>
      </c>
      <c r="S1951" s="68">
        <v>0</v>
      </c>
      <c r="T1951" s="68">
        <v>0</v>
      </c>
      <c r="U1951" s="68">
        <v>0</v>
      </c>
      <c r="V1951" s="68">
        <v>0</v>
      </c>
      <c r="W1951" s="68">
        <v>0</v>
      </c>
      <c r="X1951" s="68">
        <v>0</v>
      </c>
      <c r="Y1951" s="68">
        <v>0</v>
      </c>
      <c r="Z1951" s="68">
        <v>0</v>
      </c>
      <c r="AA1951" s="68">
        <v>0</v>
      </c>
      <c r="AB1951" s="68">
        <v>0</v>
      </c>
      <c r="AC1951" s="68">
        <v>0</v>
      </c>
      <c r="AD1951" s="68">
        <v>0</v>
      </c>
      <c r="AE1951" s="68">
        <v>0</v>
      </c>
      <c r="AF1951" s="68">
        <v>0</v>
      </c>
      <c r="AG1951" s="68">
        <v>0</v>
      </c>
      <c r="AH1951" s="68">
        <v>0</v>
      </c>
      <c r="AI1951" s="68">
        <v>0</v>
      </c>
      <c r="AJ1951" s="68">
        <v>0</v>
      </c>
      <c r="AK1951" s="68">
        <v>0</v>
      </c>
      <c r="AL1951" s="68">
        <v>0</v>
      </c>
      <c r="AM1951" s="68">
        <v>0</v>
      </c>
      <c r="AN1951" s="68">
        <v>0</v>
      </c>
      <c r="AO1951" s="68">
        <v>0</v>
      </c>
      <c r="AP1951" s="68" t="s">
        <v>8891</v>
      </c>
      <c r="AQ1951" s="68">
        <v>1</v>
      </c>
      <c r="AR1951" s="68">
        <v>0</v>
      </c>
      <c r="AS1951" s="68">
        <v>1</v>
      </c>
      <c r="AT1951" s="68">
        <v>4096</v>
      </c>
      <c r="AU1951" s="68">
        <v>0</v>
      </c>
      <c r="AV1951" s="86">
        <v>3</v>
      </c>
      <c r="AX1951" s="1">
        <v>0</v>
      </c>
      <c r="AY1951" s="1">
        <v>0</v>
      </c>
      <c r="AZ1951" s="68">
        <v>20000</v>
      </c>
      <c r="BA1951" s="68">
        <v>0</v>
      </c>
      <c r="EQ1951" s="68">
        <v>10250025</v>
      </c>
      <c r="ER1951" s="175">
        <v>1</v>
      </c>
      <c r="ES1951" s="68">
        <v>650</v>
      </c>
      <c r="ET1951" s="68">
        <v>25</v>
      </c>
      <c r="EU1951" s="68">
        <v>0</v>
      </c>
      <c r="EV1951" s="68">
        <v>150025</v>
      </c>
      <c r="EW1951" s="68" t="s">
        <v>2663</v>
      </c>
      <c r="EX1951" s="68" t="str">
        <f t="shared" si="63"/>
        <v>소형</v>
      </c>
      <c r="GE1951" s="68">
        <v>59055</v>
      </c>
      <c r="GF1951" s="68" t="s">
        <v>5402</v>
      </c>
    </row>
    <row r="1952" spans="6:188" x14ac:dyDescent="0.3">
      <c r="F1952" s="68">
        <v>94084</v>
      </c>
      <c r="G1952" s="68">
        <v>5</v>
      </c>
      <c r="H1952" s="68">
        <v>194084</v>
      </c>
      <c r="I1952" s="68">
        <v>294084</v>
      </c>
      <c r="J1952" s="68" t="s">
        <v>8892</v>
      </c>
      <c r="K1952" s="68" t="s">
        <v>12959</v>
      </c>
      <c r="L1952" s="68">
        <v>5000</v>
      </c>
      <c r="M1952" s="68">
        <v>0</v>
      </c>
      <c r="N1952" s="68">
        <v>0</v>
      </c>
      <c r="O1952" s="68">
        <v>0</v>
      </c>
      <c r="P1952" s="68">
        <v>1</v>
      </c>
      <c r="Q1952" s="68">
        <v>0</v>
      </c>
      <c r="R1952" s="68">
        <v>0</v>
      </c>
      <c r="S1952" s="68">
        <v>0</v>
      </c>
      <c r="T1952" s="68">
        <v>0</v>
      </c>
      <c r="U1952" s="68">
        <v>0</v>
      </c>
      <c r="V1952" s="68">
        <v>0</v>
      </c>
      <c r="W1952" s="68">
        <v>0</v>
      </c>
      <c r="X1952" s="68">
        <v>0</v>
      </c>
      <c r="Y1952" s="68">
        <v>0</v>
      </c>
      <c r="Z1952" s="68">
        <v>0</v>
      </c>
      <c r="AA1952" s="68">
        <v>0</v>
      </c>
      <c r="AB1952" s="68">
        <v>0</v>
      </c>
      <c r="AC1952" s="68">
        <v>0</v>
      </c>
      <c r="AD1952" s="68">
        <v>0</v>
      </c>
      <c r="AE1952" s="68">
        <v>0</v>
      </c>
      <c r="AF1952" s="68">
        <v>0</v>
      </c>
      <c r="AG1952" s="68">
        <v>0</v>
      </c>
      <c r="AH1952" s="68">
        <v>0</v>
      </c>
      <c r="AI1952" s="68">
        <v>0</v>
      </c>
      <c r="AJ1952" s="68">
        <v>0</v>
      </c>
      <c r="AK1952" s="68">
        <v>0</v>
      </c>
      <c r="AL1952" s="68">
        <v>0</v>
      </c>
      <c r="AM1952" s="68">
        <v>0</v>
      </c>
      <c r="AN1952" s="68">
        <v>0</v>
      </c>
      <c r="AO1952" s="68">
        <v>0</v>
      </c>
      <c r="AP1952" s="68" t="s">
        <v>8893</v>
      </c>
      <c r="AQ1952" s="68">
        <v>1</v>
      </c>
      <c r="AR1952" s="68">
        <v>0</v>
      </c>
      <c r="AS1952" s="68">
        <v>1</v>
      </c>
      <c r="AT1952" s="68">
        <v>4096</v>
      </c>
      <c r="AU1952" s="68">
        <v>0</v>
      </c>
      <c r="AV1952" s="86">
        <v>3</v>
      </c>
      <c r="AX1952" s="1">
        <v>0</v>
      </c>
      <c r="AY1952" s="1">
        <v>0</v>
      </c>
      <c r="AZ1952" s="68">
        <v>20000</v>
      </c>
      <c r="BA1952" s="68">
        <v>0</v>
      </c>
      <c r="EQ1952" s="68">
        <v>10350025</v>
      </c>
      <c r="ER1952" s="175">
        <v>1</v>
      </c>
      <c r="ES1952" s="68">
        <v>650</v>
      </c>
      <c r="ET1952" s="68">
        <v>25</v>
      </c>
      <c r="EU1952" s="68">
        <v>0</v>
      </c>
      <c r="EV1952" s="68">
        <v>150025</v>
      </c>
      <c r="EW1952" s="68" t="s">
        <v>2663</v>
      </c>
      <c r="EX1952" s="68" t="str">
        <f t="shared" si="63"/>
        <v>소형</v>
      </c>
      <c r="GE1952" s="68">
        <v>59056</v>
      </c>
      <c r="GF1952" s="68" t="s">
        <v>5403</v>
      </c>
    </row>
    <row r="1953" spans="6:188" x14ac:dyDescent="0.3">
      <c r="F1953" s="68">
        <v>94085</v>
      </c>
      <c r="G1953" s="68">
        <v>5</v>
      </c>
      <c r="H1953" s="68">
        <v>194085</v>
      </c>
      <c r="I1953" s="68">
        <v>294085</v>
      </c>
      <c r="J1953" s="68" t="s">
        <v>8894</v>
      </c>
      <c r="K1953" s="68" t="s">
        <v>12959</v>
      </c>
      <c r="L1953" s="68">
        <v>5000</v>
      </c>
      <c r="M1953" s="68">
        <v>0</v>
      </c>
      <c r="N1953" s="68">
        <v>0</v>
      </c>
      <c r="O1953" s="68">
        <v>0</v>
      </c>
      <c r="P1953" s="68">
        <v>1</v>
      </c>
      <c r="Q1953" s="68">
        <v>0</v>
      </c>
      <c r="R1953" s="68">
        <v>0</v>
      </c>
      <c r="S1953" s="68">
        <v>0</v>
      </c>
      <c r="T1953" s="68">
        <v>0</v>
      </c>
      <c r="U1953" s="68">
        <v>0</v>
      </c>
      <c r="V1953" s="68">
        <v>0</v>
      </c>
      <c r="W1953" s="68">
        <v>0</v>
      </c>
      <c r="X1953" s="68">
        <v>0</v>
      </c>
      <c r="Y1953" s="68">
        <v>0</v>
      </c>
      <c r="Z1953" s="68">
        <v>0</v>
      </c>
      <c r="AA1953" s="68">
        <v>0</v>
      </c>
      <c r="AB1953" s="68">
        <v>0</v>
      </c>
      <c r="AC1953" s="68">
        <v>0</v>
      </c>
      <c r="AD1953" s="68">
        <v>0</v>
      </c>
      <c r="AE1953" s="68">
        <v>0</v>
      </c>
      <c r="AF1953" s="68">
        <v>0</v>
      </c>
      <c r="AG1953" s="68">
        <v>0</v>
      </c>
      <c r="AH1953" s="68">
        <v>0</v>
      </c>
      <c r="AI1953" s="68">
        <v>0</v>
      </c>
      <c r="AJ1953" s="68">
        <v>0</v>
      </c>
      <c r="AK1953" s="68">
        <v>0</v>
      </c>
      <c r="AL1953" s="68">
        <v>0</v>
      </c>
      <c r="AM1953" s="68">
        <v>0</v>
      </c>
      <c r="AN1953" s="68">
        <v>0</v>
      </c>
      <c r="AO1953" s="68">
        <v>0</v>
      </c>
      <c r="AP1953" s="68" t="s">
        <v>8895</v>
      </c>
      <c r="AQ1953" s="68">
        <v>1</v>
      </c>
      <c r="AR1953" s="68">
        <v>0</v>
      </c>
      <c r="AS1953" s="68">
        <v>1</v>
      </c>
      <c r="AT1953" s="68">
        <v>4096</v>
      </c>
      <c r="AU1953" s="68">
        <v>0</v>
      </c>
      <c r="AV1953" s="86">
        <v>3</v>
      </c>
      <c r="AX1953" s="1">
        <v>0</v>
      </c>
      <c r="AY1953" s="1">
        <v>0</v>
      </c>
      <c r="AZ1953" s="68">
        <v>20000</v>
      </c>
      <c r="BA1953" s="68">
        <v>0</v>
      </c>
      <c r="EQ1953" s="68">
        <v>10450025</v>
      </c>
      <c r="ER1953" s="175">
        <v>1</v>
      </c>
      <c r="ES1953" s="68">
        <v>650</v>
      </c>
      <c r="ET1953" s="68">
        <v>25</v>
      </c>
      <c r="EU1953" s="68">
        <v>0</v>
      </c>
      <c r="EV1953" s="68">
        <v>150025</v>
      </c>
      <c r="EW1953" s="68" t="s">
        <v>2663</v>
      </c>
      <c r="EX1953" s="68" t="str">
        <f t="shared" si="63"/>
        <v>소형</v>
      </c>
      <c r="GE1953" s="68">
        <v>59057</v>
      </c>
      <c r="GF1953" s="68" t="s">
        <v>5404</v>
      </c>
    </row>
    <row r="1954" spans="6:188" x14ac:dyDescent="0.3">
      <c r="F1954" s="68">
        <v>94086</v>
      </c>
      <c r="G1954" s="68">
        <v>5</v>
      </c>
      <c r="H1954" s="68">
        <v>194086</v>
      </c>
      <c r="I1954" s="68">
        <v>294086</v>
      </c>
      <c r="J1954" s="68" t="s">
        <v>8896</v>
      </c>
      <c r="K1954" s="68" t="s">
        <v>12959</v>
      </c>
      <c r="L1954" s="68">
        <v>5000</v>
      </c>
      <c r="M1954" s="68">
        <v>0</v>
      </c>
      <c r="N1954" s="68">
        <v>0</v>
      </c>
      <c r="O1954" s="68">
        <v>0</v>
      </c>
      <c r="P1954" s="68">
        <v>1</v>
      </c>
      <c r="Q1954" s="68">
        <v>0</v>
      </c>
      <c r="R1954" s="68">
        <v>0</v>
      </c>
      <c r="S1954" s="68">
        <v>0</v>
      </c>
      <c r="T1954" s="68">
        <v>0</v>
      </c>
      <c r="U1954" s="68">
        <v>0</v>
      </c>
      <c r="V1954" s="68">
        <v>0</v>
      </c>
      <c r="W1954" s="68">
        <v>0</v>
      </c>
      <c r="X1954" s="68">
        <v>0</v>
      </c>
      <c r="Y1954" s="68">
        <v>0</v>
      </c>
      <c r="Z1954" s="68">
        <v>0</v>
      </c>
      <c r="AA1954" s="68">
        <v>0</v>
      </c>
      <c r="AB1954" s="68">
        <v>0</v>
      </c>
      <c r="AC1954" s="68">
        <v>0</v>
      </c>
      <c r="AD1954" s="68">
        <v>0</v>
      </c>
      <c r="AE1954" s="68">
        <v>0</v>
      </c>
      <c r="AF1954" s="68">
        <v>0</v>
      </c>
      <c r="AG1954" s="68">
        <v>0</v>
      </c>
      <c r="AH1954" s="68">
        <v>0</v>
      </c>
      <c r="AI1954" s="68">
        <v>0</v>
      </c>
      <c r="AJ1954" s="68">
        <v>0</v>
      </c>
      <c r="AK1954" s="68">
        <v>0</v>
      </c>
      <c r="AL1954" s="68">
        <v>0</v>
      </c>
      <c r="AM1954" s="68">
        <v>0</v>
      </c>
      <c r="AN1954" s="68">
        <v>0</v>
      </c>
      <c r="AO1954" s="68">
        <v>0</v>
      </c>
      <c r="AP1954" s="68" t="s">
        <v>8897</v>
      </c>
      <c r="AQ1954" s="68">
        <v>1</v>
      </c>
      <c r="AR1954" s="68">
        <v>0</v>
      </c>
      <c r="AS1954" s="68">
        <v>1</v>
      </c>
      <c r="AT1954" s="68">
        <v>4096</v>
      </c>
      <c r="AU1954" s="68">
        <v>0</v>
      </c>
      <c r="AV1954" s="86">
        <v>3</v>
      </c>
      <c r="AX1954" s="1">
        <v>0</v>
      </c>
      <c r="AY1954" s="1">
        <v>0</v>
      </c>
      <c r="AZ1954" s="68">
        <v>20000</v>
      </c>
      <c r="BA1954" s="68">
        <v>0</v>
      </c>
      <c r="EQ1954" s="68">
        <v>10550025</v>
      </c>
      <c r="ER1954" s="175">
        <v>1</v>
      </c>
      <c r="ES1954" s="68">
        <v>650</v>
      </c>
      <c r="ET1954" s="68">
        <v>25</v>
      </c>
      <c r="EU1954" s="68">
        <v>0</v>
      </c>
      <c r="EV1954" s="68">
        <v>150025</v>
      </c>
      <c r="EW1954" s="68" t="s">
        <v>2663</v>
      </c>
      <c r="EX1954" s="68" t="str">
        <f t="shared" si="63"/>
        <v>소형</v>
      </c>
      <c r="GE1954" s="68">
        <v>59058</v>
      </c>
      <c r="GF1954" s="68" t="s">
        <v>5405</v>
      </c>
    </row>
    <row r="1955" spans="6:188" x14ac:dyDescent="0.3">
      <c r="F1955" s="68">
        <v>94087</v>
      </c>
      <c r="G1955" s="68">
        <v>5</v>
      </c>
      <c r="H1955" s="68">
        <v>194087</v>
      </c>
      <c r="I1955" s="68">
        <v>294087</v>
      </c>
      <c r="J1955" s="68" t="s">
        <v>8898</v>
      </c>
      <c r="K1955" s="68" t="s">
        <v>12959</v>
      </c>
      <c r="L1955" s="68">
        <v>5000</v>
      </c>
      <c r="M1955" s="68">
        <v>0</v>
      </c>
      <c r="N1955" s="68">
        <v>0</v>
      </c>
      <c r="O1955" s="68">
        <v>0</v>
      </c>
      <c r="P1955" s="68">
        <v>1</v>
      </c>
      <c r="Q1955" s="68">
        <v>0</v>
      </c>
      <c r="R1955" s="68">
        <v>0</v>
      </c>
      <c r="S1955" s="68">
        <v>0</v>
      </c>
      <c r="T1955" s="68">
        <v>0</v>
      </c>
      <c r="U1955" s="68">
        <v>0</v>
      </c>
      <c r="V1955" s="68">
        <v>0</v>
      </c>
      <c r="W1955" s="68">
        <v>0</v>
      </c>
      <c r="X1955" s="68">
        <v>0</v>
      </c>
      <c r="Y1955" s="68">
        <v>0</v>
      </c>
      <c r="Z1955" s="68">
        <v>0</v>
      </c>
      <c r="AA1955" s="68">
        <v>0</v>
      </c>
      <c r="AB1955" s="68">
        <v>0</v>
      </c>
      <c r="AC1955" s="68">
        <v>0</v>
      </c>
      <c r="AD1955" s="68">
        <v>0</v>
      </c>
      <c r="AE1955" s="68">
        <v>0</v>
      </c>
      <c r="AF1955" s="68">
        <v>0</v>
      </c>
      <c r="AG1955" s="68">
        <v>0</v>
      </c>
      <c r="AH1955" s="68">
        <v>0</v>
      </c>
      <c r="AI1955" s="68">
        <v>0</v>
      </c>
      <c r="AJ1955" s="68">
        <v>0</v>
      </c>
      <c r="AK1955" s="68">
        <v>0</v>
      </c>
      <c r="AL1955" s="68">
        <v>0</v>
      </c>
      <c r="AM1955" s="68">
        <v>0</v>
      </c>
      <c r="AN1955" s="68">
        <v>0</v>
      </c>
      <c r="AO1955" s="68">
        <v>0</v>
      </c>
      <c r="AP1955" s="68" t="s">
        <v>8899</v>
      </c>
      <c r="AQ1955" s="68">
        <v>1</v>
      </c>
      <c r="AR1955" s="68">
        <v>0</v>
      </c>
      <c r="AS1955" s="68">
        <v>1</v>
      </c>
      <c r="AT1955" s="68">
        <v>4096</v>
      </c>
      <c r="AU1955" s="68">
        <v>0</v>
      </c>
      <c r="AV1955" s="86">
        <v>3</v>
      </c>
      <c r="AX1955" s="1">
        <v>0</v>
      </c>
      <c r="AY1955" s="1">
        <v>0</v>
      </c>
      <c r="AZ1955" s="68">
        <v>20000</v>
      </c>
      <c r="BA1955" s="68">
        <v>0</v>
      </c>
      <c r="EQ1955" s="68">
        <v>10650025</v>
      </c>
      <c r="ER1955" s="175">
        <v>1</v>
      </c>
      <c r="ES1955" s="68">
        <v>650</v>
      </c>
      <c r="ET1955" s="68">
        <v>25</v>
      </c>
      <c r="EU1955" s="68">
        <v>0</v>
      </c>
      <c r="EV1955" s="68">
        <v>150025</v>
      </c>
      <c r="EW1955" s="68" t="s">
        <v>2663</v>
      </c>
      <c r="EX1955" s="68" t="str">
        <f t="shared" si="63"/>
        <v>소형</v>
      </c>
      <c r="GE1955" s="68">
        <v>59059</v>
      </c>
      <c r="GF1955" s="68" t="s">
        <v>5406</v>
      </c>
    </row>
    <row r="1956" spans="6:188" x14ac:dyDescent="0.3">
      <c r="F1956" s="68">
        <v>94088</v>
      </c>
      <c r="G1956" s="68">
        <v>5</v>
      </c>
      <c r="H1956" s="68">
        <v>194088</v>
      </c>
      <c r="I1956" s="68">
        <v>294088</v>
      </c>
      <c r="J1956" s="68" t="s">
        <v>8900</v>
      </c>
      <c r="K1956" s="68" t="s">
        <v>12959</v>
      </c>
      <c r="L1956" s="68">
        <v>5000</v>
      </c>
      <c r="M1956" s="68">
        <v>0</v>
      </c>
      <c r="N1956" s="68">
        <v>0</v>
      </c>
      <c r="O1956" s="68">
        <v>0</v>
      </c>
      <c r="P1956" s="68">
        <v>1</v>
      </c>
      <c r="Q1956" s="68">
        <v>0</v>
      </c>
      <c r="R1956" s="68">
        <v>0</v>
      </c>
      <c r="S1956" s="68">
        <v>0</v>
      </c>
      <c r="T1956" s="68">
        <v>0</v>
      </c>
      <c r="U1956" s="68">
        <v>0</v>
      </c>
      <c r="V1956" s="68">
        <v>0</v>
      </c>
      <c r="W1956" s="68">
        <v>0</v>
      </c>
      <c r="X1956" s="68">
        <v>0</v>
      </c>
      <c r="Y1956" s="68">
        <v>0</v>
      </c>
      <c r="Z1956" s="68">
        <v>0</v>
      </c>
      <c r="AA1956" s="68">
        <v>0</v>
      </c>
      <c r="AB1956" s="68">
        <v>0</v>
      </c>
      <c r="AC1956" s="68">
        <v>0</v>
      </c>
      <c r="AD1956" s="68">
        <v>0</v>
      </c>
      <c r="AE1956" s="68">
        <v>0</v>
      </c>
      <c r="AF1956" s="68">
        <v>0</v>
      </c>
      <c r="AG1956" s="68">
        <v>0</v>
      </c>
      <c r="AH1956" s="68">
        <v>0</v>
      </c>
      <c r="AI1956" s="68">
        <v>0</v>
      </c>
      <c r="AJ1956" s="68">
        <v>0</v>
      </c>
      <c r="AK1956" s="68">
        <v>0</v>
      </c>
      <c r="AL1956" s="68">
        <v>0</v>
      </c>
      <c r="AM1956" s="68">
        <v>0</v>
      </c>
      <c r="AN1956" s="68">
        <v>0</v>
      </c>
      <c r="AO1956" s="68">
        <v>0</v>
      </c>
      <c r="AP1956" s="68" t="s">
        <v>8901</v>
      </c>
      <c r="AQ1956" s="68">
        <v>1</v>
      </c>
      <c r="AR1956" s="68">
        <v>0</v>
      </c>
      <c r="AS1956" s="68">
        <v>1</v>
      </c>
      <c r="AT1956" s="68">
        <v>4096</v>
      </c>
      <c r="AU1956" s="68">
        <v>0</v>
      </c>
      <c r="AV1956" s="86">
        <v>3</v>
      </c>
      <c r="AX1956" s="1">
        <v>0</v>
      </c>
      <c r="AY1956" s="1">
        <v>0</v>
      </c>
      <c r="AZ1956" s="68">
        <v>20000</v>
      </c>
      <c r="BA1956" s="68">
        <v>0</v>
      </c>
      <c r="EQ1956" s="68">
        <v>10750025</v>
      </c>
      <c r="ER1956" s="175">
        <v>1</v>
      </c>
      <c r="ES1956" s="68">
        <v>650</v>
      </c>
      <c r="ET1956" s="68">
        <v>25</v>
      </c>
      <c r="EU1956" s="68">
        <v>0</v>
      </c>
      <c r="EV1956" s="68">
        <v>150025</v>
      </c>
      <c r="EW1956" s="68" t="s">
        <v>2663</v>
      </c>
      <c r="EX1956" s="68" t="str">
        <f t="shared" si="63"/>
        <v>소형</v>
      </c>
      <c r="GE1956" s="68">
        <v>59500</v>
      </c>
      <c r="GF1956" s="68" t="s">
        <v>5407</v>
      </c>
    </row>
    <row r="1957" spans="6:188" x14ac:dyDescent="0.3">
      <c r="F1957" s="68">
        <v>94089</v>
      </c>
      <c r="G1957" s="68">
        <v>5</v>
      </c>
      <c r="H1957" s="68">
        <v>194089</v>
      </c>
      <c r="I1957" s="68">
        <v>294089</v>
      </c>
      <c r="J1957" s="68" t="s">
        <v>8902</v>
      </c>
      <c r="K1957" s="68" t="s">
        <v>12959</v>
      </c>
      <c r="L1957" s="68">
        <v>5000</v>
      </c>
      <c r="M1957" s="68">
        <v>0</v>
      </c>
      <c r="N1957" s="68">
        <v>0</v>
      </c>
      <c r="O1957" s="68">
        <v>0</v>
      </c>
      <c r="P1957" s="68">
        <v>1</v>
      </c>
      <c r="Q1957" s="68">
        <v>0</v>
      </c>
      <c r="R1957" s="68">
        <v>0</v>
      </c>
      <c r="S1957" s="68">
        <v>0</v>
      </c>
      <c r="T1957" s="68">
        <v>0</v>
      </c>
      <c r="U1957" s="68">
        <v>0</v>
      </c>
      <c r="V1957" s="68">
        <v>0</v>
      </c>
      <c r="W1957" s="68">
        <v>0</v>
      </c>
      <c r="X1957" s="68">
        <v>0</v>
      </c>
      <c r="Y1957" s="68">
        <v>0</v>
      </c>
      <c r="Z1957" s="68">
        <v>0</v>
      </c>
      <c r="AA1957" s="68">
        <v>0</v>
      </c>
      <c r="AB1957" s="68">
        <v>0</v>
      </c>
      <c r="AC1957" s="68">
        <v>0</v>
      </c>
      <c r="AD1957" s="68">
        <v>0</v>
      </c>
      <c r="AE1957" s="68">
        <v>0</v>
      </c>
      <c r="AF1957" s="68">
        <v>0</v>
      </c>
      <c r="AG1957" s="68">
        <v>0</v>
      </c>
      <c r="AH1957" s="68">
        <v>0</v>
      </c>
      <c r="AI1957" s="68">
        <v>0</v>
      </c>
      <c r="AJ1957" s="68">
        <v>0</v>
      </c>
      <c r="AK1957" s="68">
        <v>0</v>
      </c>
      <c r="AL1957" s="68">
        <v>0</v>
      </c>
      <c r="AM1957" s="68">
        <v>0</v>
      </c>
      <c r="AN1957" s="68">
        <v>0</v>
      </c>
      <c r="AO1957" s="68">
        <v>0</v>
      </c>
      <c r="AP1957" s="68" t="s">
        <v>8903</v>
      </c>
      <c r="AQ1957" s="68">
        <v>1</v>
      </c>
      <c r="AR1957" s="68">
        <v>0</v>
      </c>
      <c r="AS1957" s="68">
        <v>1</v>
      </c>
      <c r="AT1957" s="68">
        <v>4096</v>
      </c>
      <c r="AU1957" s="68">
        <v>0</v>
      </c>
      <c r="AV1957" s="86">
        <v>3</v>
      </c>
      <c r="AX1957" s="1">
        <v>0</v>
      </c>
      <c r="AY1957" s="1">
        <v>0</v>
      </c>
      <c r="AZ1957" s="68">
        <v>20000</v>
      </c>
      <c r="BA1957" s="68">
        <v>0</v>
      </c>
      <c r="EQ1957" s="68">
        <v>10850025</v>
      </c>
      <c r="ER1957" s="175">
        <v>1</v>
      </c>
      <c r="ES1957" s="68">
        <v>650</v>
      </c>
      <c r="ET1957" s="68">
        <v>25</v>
      </c>
      <c r="EU1957" s="68">
        <v>0</v>
      </c>
      <c r="EV1957" s="68">
        <v>150025</v>
      </c>
      <c r="EW1957" s="68" t="s">
        <v>2663</v>
      </c>
      <c r="EX1957" s="68" t="str">
        <f t="shared" si="63"/>
        <v>소형</v>
      </c>
      <c r="GE1957" s="68">
        <v>59501</v>
      </c>
      <c r="GF1957" s="68" t="s">
        <v>5408</v>
      </c>
    </row>
    <row r="1958" spans="6:188" x14ac:dyDescent="0.3">
      <c r="F1958" s="68">
        <v>94090</v>
      </c>
      <c r="G1958" s="68">
        <v>5</v>
      </c>
      <c r="H1958" s="68">
        <v>194090</v>
      </c>
      <c r="I1958" s="68">
        <v>294090</v>
      </c>
      <c r="J1958" s="68" t="s">
        <v>8904</v>
      </c>
      <c r="K1958" s="68" t="s">
        <v>12959</v>
      </c>
      <c r="L1958" s="68">
        <v>5000</v>
      </c>
      <c r="M1958" s="68">
        <v>0</v>
      </c>
      <c r="N1958" s="68">
        <v>0</v>
      </c>
      <c r="O1958" s="68">
        <v>0</v>
      </c>
      <c r="P1958" s="68">
        <v>1</v>
      </c>
      <c r="Q1958" s="68">
        <v>0</v>
      </c>
      <c r="R1958" s="68">
        <v>0</v>
      </c>
      <c r="S1958" s="68">
        <v>0</v>
      </c>
      <c r="T1958" s="68">
        <v>0</v>
      </c>
      <c r="U1958" s="68">
        <v>0</v>
      </c>
      <c r="V1958" s="68">
        <v>0</v>
      </c>
      <c r="W1958" s="68">
        <v>0</v>
      </c>
      <c r="X1958" s="68">
        <v>0</v>
      </c>
      <c r="Y1958" s="68">
        <v>0</v>
      </c>
      <c r="Z1958" s="68">
        <v>0</v>
      </c>
      <c r="AA1958" s="68">
        <v>0</v>
      </c>
      <c r="AB1958" s="68">
        <v>0</v>
      </c>
      <c r="AC1958" s="68">
        <v>0</v>
      </c>
      <c r="AD1958" s="68">
        <v>0</v>
      </c>
      <c r="AE1958" s="68">
        <v>0</v>
      </c>
      <c r="AF1958" s="68">
        <v>0</v>
      </c>
      <c r="AG1958" s="68">
        <v>0</v>
      </c>
      <c r="AH1958" s="68">
        <v>0</v>
      </c>
      <c r="AI1958" s="68">
        <v>0</v>
      </c>
      <c r="AJ1958" s="68">
        <v>0</v>
      </c>
      <c r="AK1958" s="68">
        <v>0</v>
      </c>
      <c r="AL1958" s="68">
        <v>0</v>
      </c>
      <c r="AM1958" s="68">
        <v>0</v>
      </c>
      <c r="AN1958" s="68">
        <v>0</v>
      </c>
      <c r="AO1958" s="68">
        <v>0</v>
      </c>
      <c r="AP1958" s="68" t="s">
        <v>8905</v>
      </c>
      <c r="AQ1958" s="68">
        <v>1</v>
      </c>
      <c r="AR1958" s="68">
        <v>0</v>
      </c>
      <c r="AS1958" s="68">
        <v>1</v>
      </c>
      <c r="AT1958" s="68">
        <v>4096</v>
      </c>
      <c r="AU1958" s="68">
        <v>0</v>
      </c>
      <c r="AV1958" s="86">
        <v>3</v>
      </c>
      <c r="AX1958" s="1">
        <v>0</v>
      </c>
      <c r="AY1958" s="1">
        <v>0</v>
      </c>
      <c r="AZ1958" s="68">
        <v>20000</v>
      </c>
      <c r="BA1958" s="68">
        <v>0</v>
      </c>
      <c r="EQ1958" s="68">
        <v>10950025</v>
      </c>
      <c r="ER1958" s="175">
        <v>1</v>
      </c>
      <c r="ES1958" s="68">
        <v>650</v>
      </c>
      <c r="ET1958" s="68">
        <v>25</v>
      </c>
      <c r="EU1958" s="68">
        <v>0</v>
      </c>
      <c r="EV1958" s="68">
        <v>150025</v>
      </c>
      <c r="EW1958" s="68" t="s">
        <v>2663</v>
      </c>
      <c r="EX1958" s="68" t="str">
        <f t="shared" si="63"/>
        <v>소형</v>
      </c>
      <c r="GE1958" s="68">
        <v>59502</v>
      </c>
      <c r="GF1958" s="68" t="s">
        <v>5409</v>
      </c>
    </row>
    <row r="1959" spans="6:188" x14ac:dyDescent="0.3">
      <c r="F1959" s="68">
        <v>94091</v>
      </c>
      <c r="G1959" s="68">
        <v>5</v>
      </c>
      <c r="H1959" s="68">
        <v>194091</v>
      </c>
      <c r="I1959" s="68">
        <v>294091</v>
      </c>
      <c r="J1959" s="68" t="s">
        <v>8906</v>
      </c>
      <c r="K1959" s="68" t="s">
        <v>12959</v>
      </c>
      <c r="L1959" s="68">
        <v>5000</v>
      </c>
      <c r="M1959" s="68">
        <v>0</v>
      </c>
      <c r="N1959" s="68">
        <v>0</v>
      </c>
      <c r="O1959" s="68">
        <v>0</v>
      </c>
      <c r="P1959" s="68">
        <v>1</v>
      </c>
      <c r="Q1959" s="68">
        <v>0</v>
      </c>
      <c r="R1959" s="68">
        <v>0</v>
      </c>
      <c r="S1959" s="68">
        <v>0</v>
      </c>
      <c r="T1959" s="68">
        <v>0</v>
      </c>
      <c r="U1959" s="68">
        <v>0</v>
      </c>
      <c r="V1959" s="68">
        <v>0</v>
      </c>
      <c r="W1959" s="68">
        <v>0</v>
      </c>
      <c r="X1959" s="68">
        <v>0</v>
      </c>
      <c r="Y1959" s="68">
        <v>0</v>
      </c>
      <c r="Z1959" s="68">
        <v>0</v>
      </c>
      <c r="AA1959" s="68">
        <v>0</v>
      </c>
      <c r="AB1959" s="68">
        <v>0</v>
      </c>
      <c r="AC1959" s="68">
        <v>0</v>
      </c>
      <c r="AD1959" s="68">
        <v>0</v>
      </c>
      <c r="AE1959" s="68">
        <v>0</v>
      </c>
      <c r="AF1959" s="68">
        <v>0</v>
      </c>
      <c r="AG1959" s="68">
        <v>0</v>
      </c>
      <c r="AH1959" s="68">
        <v>0</v>
      </c>
      <c r="AI1959" s="68">
        <v>0</v>
      </c>
      <c r="AJ1959" s="68">
        <v>0</v>
      </c>
      <c r="AK1959" s="68">
        <v>0</v>
      </c>
      <c r="AL1959" s="68">
        <v>0</v>
      </c>
      <c r="AM1959" s="68">
        <v>0</v>
      </c>
      <c r="AN1959" s="68">
        <v>0</v>
      </c>
      <c r="AO1959" s="68">
        <v>0</v>
      </c>
      <c r="AP1959" s="68" t="s">
        <v>8907</v>
      </c>
      <c r="AQ1959" s="68">
        <v>1</v>
      </c>
      <c r="AR1959" s="68">
        <v>0</v>
      </c>
      <c r="AS1959" s="68">
        <v>1</v>
      </c>
      <c r="AT1959" s="68">
        <v>4096</v>
      </c>
      <c r="AU1959" s="68">
        <v>0</v>
      </c>
      <c r="AV1959" s="86">
        <v>3</v>
      </c>
      <c r="AX1959" s="1">
        <v>0</v>
      </c>
      <c r="AY1959" s="1">
        <v>0</v>
      </c>
      <c r="AZ1959" s="68">
        <v>20000</v>
      </c>
      <c r="BA1959" s="68">
        <v>0</v>
      </c>
      <c r="EQ1959" s="68">
        <v>11050025</v>
      </c>
      <c r="ER1959" s="175">
        <v>1</v>
      </c>
      <c r="ES1959" s="68">
        <v>650</v>
      </c>
      <c r="ET1959" s="68">
        <v>25</v>
      </c>
      <c r="EU1959" s="68">
        <v>0</v>
      </c>
      <c r="EV1959" s="68">
        <v>150025</v>
      </c>
      <c r="EW1959" s="68" t="s">
        <v>2663</v>
      </c>
      <c r="EX1959" s="68" t="str">
        <f t="shared" si="63"/>
        <v>소형</v>
      </c>
      <c r="GE1959" s="68">
        <v>59503</v>
      </c>
      <c r="GF1959" s="68" t="s">
        <v>5410</v>
      </c>
    </row>
    <row r="1960" spans="6:188" x14ac:dyDescent="0.3">
      <c r="F1960" s="68">
        <v>94092</v>
      </c>
      <c r="G1960" s="68">
        <v>5</v>
      </c>
      <c r="H1960" s="68">
        <v>194092</v>
      </c>
      <c r="I1960" s="68">
        <v>294092</v>
      </c>
      <c r="J1960" s="68" t="s">
        <v>8908</v>
      </c>
      <c r="K1960" s="68" t="s">
        <v>12959</v>
      </c>
      <c r="L1960" s="68">
        <v>5000</v>
      </c>
      <c r="M1960" s="68">
        <v>0</v>
      </c>
      <c r="N1960" s="68">
        <v>0</v>
      </c>
      <c r="O1960" s="68">
        <v>0</v>
      </c>
      <c r="P1960" s="68">
        <v>1</v>
      </c>
      <c r="Q1960" s="68">
        <v>0</v>
      </c>
      <c r="R1960" s="68">
        <v>0</v>
      </c>
      <c r="S1960" s="68">
        <v>0</v>
      </c>
      <c r="T1960" s="68">
        <v>0</v>
      </c>
      <c r="U1960" s="68">
        <v>0</v>
      </c>
      <c r="V1960" s="68">
        <v>0</v>
      </c>
      <c r="W1960" s="68">
        <v>0</v>
      </c>
      <c r="X1960" s="68">
        <v>0</v>
      </c>
      <c r="Y1960" s="68">
        <v>0</v>
      </c>
      <c r="Z1960" s="68">
        <v>0</v>
      </c>
      <c r="AA1960" s="68">
        <v>0</v>
      </c>
      <c r="AB1960" s="68">
        <v>0</v>
      </c>
      <c r="AC1960" s="68">
        <v>0</v>
      </c>
      <c r="AD1960" s="68">
        <v>0</v>
      </c>
      <c r="AE1960" s="68">
        <v>0</v>
      </c>
      <c r="AF1960" s="68">
        <v>0</v>
      </c>
      <c r="AG1960" s="68">
        <v>0</v>
      </c>
      <c r="AH1960" s="68">
        <v>0</v>
      </c>
      <c r="AI1960" s="68">
        <v>0</v>
      </c>
      <c r="AJ1960" s="68">
        <v>0</v>
      </c>
      <c r="AK1960" s="68">
        <v>0</v>
      </c>
      <c r="AL1960" s="68">
        <v>0</v>
      </c>
      <c r="AM1960" s="68">
        <v>0</v>
      </c>
      <c r="AN1960" s="68">
        <v>0</v>
      </c>
      <c r="AO1960" s="68">
        <v>0</v>
      </c>
      <c r="AP1960" s="68" t="s">
        <v>8909</v>
      </c>
      <c r="AQ1960" s="68">
        <v>1</v>
      </c>
      <c r="AR1960" s="68">
        <v>0</v>
      </c>
      <c r="AS1960" s="68">
        <v>1</v>
      </c>
      <c r="AT1960" s="68">
        <v>4096</v>
      </c>
      <c r="AU1960" s="68">
        <v>0</v>
      </c>
      <c r="AV1960" s="86">
        <v>3</v>
      </c>
      <c r="AX1960" s="1">
        <v>0</v>
      </c>
      <c r="AY1960" s="1">
        <v>0</v>
      </c>
      <c r="AZ1960" s="68">
        <v>20000</v>
      </c>
      <c r="BA1960" s="68">
        <v>0</v>
      </c>
      <c r="EQ1960" s="68">
        <v>11150025</v>
      </c>
      <c r="ER1960" s="175">
        <v>1</v>
      </c>
      <c r="ES1960" s="68">
        <v>650</v>
      </c>
      <c r="ET1960" s="68">
        <v>25</v>
      </c>
      <c r="EU1960" s="68">
        <v>0</v>
      </c>
      <c r="EV1960" s="68">
        <v>150025</v>
      </c>
      <c r="EW1960" s="68" t="s">
        <v>2663</v>
      </c>
      <c r="EX1960" s="68" t="str">
        <f t="shared" si="63"/>
        <v>소형</v>
      </c>
      <c r="GE1960" s="68">
        <v>59504</v>
      </c>
      <c r="GF1960" s="68" t="s">
        <v>5411</v>
      </c>
    </row>
    <row r="1961" spans="6:188" x14ac:dyDescent="0.3">
      <c r="F1961" s="68">
        <v>94093</v>
      </c>
      <c r="G1961" s="68">
        <v>5</v>
      </c>
      <c r="H1961" s="68">
        <v>194093</v>
      </c>
      <c r="I1961" s="68">
        <v>294093</v>
      </c>
      <c r="J1961" s="68" t="s">
        <v>8910</v>
      </c>
      <c r="K1961" s="68" t="s">
        <v>12959</v>
      </c>
      <c r="L1961" s="68">
        <v>5000</v>
      </c>
      <c r="M1961" s="68">
        <v>0</v>
      </c>
      <c r="N1961" s="68">
        <v>0</v>
      </c>
      <c r="O1961" s="68">
        <v>0</v>
      </c>
      <c r="P1961" s="68">
        <v>1</v>
      </c>
      <c r="Q1961" s="68">
        <v>0</v>
      </c>
      <c r="R1961" s="68">
        <v>0</v>
      </c>
      <c r="S1961" s="68">
        <v>0</v>
      </c>
      <c r="T1961" s="68">
        <v>0</v>
      </c>
      <c r="U1961" s="68">
        <v>0</v>
      </c>
      <c r="V1961" s="68">
        <v>0</v>
      </c>
      <c r="W1961" s="68">
        <v>0</v>
      </c>
      <c r="X1961" s="68">
        <v>0</v>
      </c>
      <c r="Y1961" s="68">
        <v>0</v>
      </c>
      <c r="Z1961" s="68">
        <v>0</v>
      </c>
      <c r="AA1961" s="68">
        <v>0</v>
      </c>
      <c r="AB1961" s="68">
        <v>0</v>
      </c>
      <c r="AC1961" s="68">
        <v>0</v>
      </c>
      <c r="AD1961" s="68">
        <v>0</v>
      </c>
      <c r="AE1961" s="68">
        <v>0</v>
      </c>
      <c r="AF1961" s="68">
        <v>0</v>
      </c>
      <c r="AG1961" s="68">
        <v>0</v>
      </c>
      <c r="AH1961" s="68">
        <v>0</v>
      </c>
      <c r="AI1961" s="68">
        <v>0</v>
      </c>
      <c r="AJ1961" s="68">
        <v>0</v>
      </c>
      <c r="AK1961" s="68">
        <v>0</v>
      </c>
      <c r="AL1961" s="68">
        <v>0</v>
      </c>
      <c r="AM1961" s="68">
        <v>0</v>
      </c>
      <c r="AN1961" s="68">
        <v>0</v>
      </c>
      <c r="AO1961" s="68">
        <v>0</v>
      </c>
      <c r="AP1961" s="68" t="s">
        <v>8911</v>
      </c>
      <c r="AQ1961" s="68">
        <v>1</v>
      </c>
      <c r="AR1961" s="68">
        <v>0</v>
      </c>
      <c r="AS1961" s="68">
        <v>1</v>
      </c>
      <c r="AT1961" s="68">
        <v>4096</v>
      </c>
      <c r="AU1961" s="68">
        <v>0</v>
      </c>
      <c r="AV1961" s="86">
        <v>3</v>
      </c>
      <c r="AX1961" s="1">
        <v>0</v>
      </c>
      <c r="AY1961" s="1">
        <v>0</v>
      </c>
      <c r="AZ1961" s="68">
        <v>20000</v>
      </c>
      <c r="BA1961" s="68">
        <v>0</v>
      </c>
      <c r="EQ1961" s="68">
        <v>11250025</v>
      </c>
      <c r="ER1961" s="175">
        <v>1</v>
      </c>
      <c r="ES1961" s="68">
        <v>650</v>
      </c>
      <c r="ET1961" s="68">
        <v>25</v>
      </c>
      <c r="EU1961" s="68">
        <v>0</v>
      </c>
      <c r="EV1961" s="68">
        <v>150025</v>
      </c>
      <c r="EW1961" s="68" t="s">
        <v>2663</v>
      </c>
      <c r="EX1961" s="68" t="str">
        <f t="shared" si="63"/>
        <v>소형</v>
      </c>
      <c r="GE1961" s="68">
        <v>59505</v>
      </c>
      <c r="GF1961" s="68" t="s">
        <v>5412</v>
      </c>
    </row>
    <row r="1962" spans="6:188" x14ac:dyDescent="0.3">
      <c r="F1962" s="68">
        <v>94094</v>
      </c>
      <c r="G1962" s="68">
        <v>5</v>
      </c>
      <c r="H1962" s="68">
        <v>194094</v>
      </c>
      <c r="I1962" s="68">
        <v>294094</v>
      </c>
      <c r="J1962" s="68" t="s">
        <v>8912</v>
      </c>
      <c r="K1962" s="68" t="s">
        <v>12959</v>
      </c>
      <c r="L1962" s="68">
        <v>5000</v>
      </c>
      <c r="M1962" s="68">
        <v>0</v>
      </c>
      <c r="N1962" s="68">
        <v>0</v>
      </c>
      <c r="O1962" s="68">
        <v>0</v>
      </c>
      <c r="P1962" s="68">
        <v>1</v>
      </c>
      <c r="Q1962" s="68">
        <v>0</v>
      </c>
      <c r="R1962" s="68">
        <v>0</v>
      </c>
      <c r="S1962" s="68">
        <v>0</v>
      </c>
      <c r="T1962" s="68">
        <v>0</v>
      </c>
      <c r="U1962" s="68">
        <v>0</v>
      </c>
      <c r="V1962" s="68">
        <v>0</v>
      </c>
      <c r="W1962" s="68">
        <v>0</v>
      </c>
      <c r="X1962" s="68">
        <v>0</v>
      </c>
      <c r="Y1962" s="68">
        <v>0</v>
      </c>
      <c r="Z1962" s="68">
        <v>0</v>
      </c>
      <c r="AA1962" s="68">
        <v>0</v>
      </c>
      <c r="AB1962" s="68">
        <v>0</v>
      </c>
      <c r="AC1962" s="68">
        <v>0</v>
      </c>
      <c r="AD1962" s="68">
        <v>0</v>
      </c>
      <c r="AE1962" s="68">
        <v>0</v>
      </c>
      <c r="AF1962" s="68">
        <v>0</v>
      </c>
      <c r="AG1962" s="68">
        <v>0</v>
      </c>
      <c r="AH1962" s="68">
        <v>0</v>
      </c>
      <c r="AI1962" s="68">
        <v>0</v>
      </c>
      <c r="AJ1962" s="68">
        <v>0</v>
      </c>
      <c r="AK1962" s="68">
        <v>0</v>
      </c>
      <c r="AL1962" s="68">
        <v>0</v>
      </c>
      <c r="AM1962" s="68">
        <v>0</v>
      </c>
      <c r="AN1962" s="68">
        <v>0</v>
      </c>
      <c r="AO1962" s="68">
        <v>0</v>
      </c>
      <c r="AP1962" s="68" t="s">
        <v>8913</v>
      </c>
      <c r="AQ1962" s="68">
        <v>1</v>
      </c>
      <c r="AR1962" s="68">
        <v>0</v>
      </c>
      <c r="AS1962" s="68">
        <v>1</v>
      </c>
      <c r="AT1962" s="68">
        <v>4096</v>
      </c>
      <c r="AU1962" s="68">
        <v>0</v>
      </c>
      <c r="AV1962" s="86">
        <v>3</v>
      </c>
      <c r="AX1962" s="1">
        <v>0</v>
      </c>
      <c r="AY1962" s="1">
        <v>0</v>
      </c>
      <c r="AZ1962" s="68">
        <v>20000</v>
      </c>
      <c r="BA1962" s="68">
        <v>0</v>
      </c>
      <c r="EQ1962" s="68">
        <v>20150025</v>
      </c>
      <c r="ER1962" s="175">
        <v>1</v>
      </c>
      <c r="ES1962" s="68">
        <v>650</v>
      </c>
      <c r="ET1962" s="68">
        <v>25</v>
      </c>
      <c r="EU1962" s="68">
        <v>0</v>
      </c>
      <c r="EV1962" s="68">
        <v>150025</v>
      </c>
      <c r="EW1962" s="68" t="s">
        <v>2663</v>
      </c>
      <c r="EX1962" s="68" t="str">
        <f t="shared" si="63"/>
        <v>소형</v>
      </c>
      <c r="GE1962" s="68">
        <v>59506</v>
      </c>
      <c r="GF1962" s="68" t="s">
        <v>5413</v>
      </c>
    </row>
    <row r="1963" spans="6:188" x14ac:dyDescent="0.3">
      <c r="F1963" s="68">
        <v>94095</v>
      </c>
      <c r="G1963" s="68">
        <v>5</v>
      </c>
      <c r="H1963" s="68">
        <v>194095</v>
      </c>
      <c r="I1963" s="68">
        <v>294095</v>
      </c>
      <c r="J1963" s="68" t="s">
        <v>8914</v>
      </c>
      <c r="K1963" s="68" t="s">
        <v>12959</v>
      </c>
      <c r="L1963" s="68">
        <v>5000</v>
      </c>
      <c r="M1963" s="68">
        <v>0</v>
      </c>
      <c r="N1963" s="68">
        <v>0</v>
      </c>
      <c r="O1963" s="68">
        <v>0</v>
      </c>
      <c r="P1963" s="68">
        <v>1</v>
      </c>
      <c r="Q1963" s="68">
        <v>0</v>
      </c>
      <c r="R1963" s="68">
        <v>0</v>
      </c>
      <c r="S1963" s="68">
        <v>0</v>
      </c>
      <c r="T1963" s="68">
        <v>0</v>
      </c>
      <c r="U1963" s="68">
        <v>0</v>
      </c>
      <c r="V1963" s="68">
        <v>0</v>
      </c>
      <c r="W1963" s="68">
        <v>0</v>
      </c>
      <c r="X1963" s="68">
        <v>0</v>
      </c>
      <c r="Y1963" s="68">
        <v>0</v>
      </c>
      <c r="Z1963" s="68">
        <v>0</v>
      </c>
      <c r="AA1963" s="68">
        <v>0</v>
      </c>
      <c r="AB1963" s="68">
        <v>0</v>
      </c>
      <c r="AC1963" s="68">
        <v>0</v>
      </c>
      <c r="AD1963" s="68">
        <v>0</v>
      </c>
      <c r="AE1963" s="68">
        <v>0</v>
      </c>
      <c r="AF1963" s="68">
        <v>0</v>
      </c>
      <c r="AG1963" s="68">
        <v>0</v>
      </c>
      <c r="AH1963" s="68">
        <v>0</v>
      </c>
      <c r="AI1963" s="68">
        <v>0</v>
      </c>
      <c r="AJ1963" s="68">
        <v>0</v>
      </c>
      <c r="AK1963" s="68">
        <v>0</v>
      </c>
      <c r="AL1963" s="68">
        <v>0</v>
      </c>
      <c r="AM1963" s="68">
        <v>0</v>
      </c>
      <c r="AN1963" s="68">
        <v>0</v>
      </c>
      <c r="AO1963" s="68">
        <v>0</v>
      </c>
      <c r="AP1963" s="68" t="s">
        <v>8915</v>
      </c>
      <c r="AQ1963" s="68">
        <v>1</v>
      </c>
      <c r="AR1963" s="68">
        <v>0</v>
      </c>
      <c r="AS1963" s="68">
        <v>1</v>
      </c>
      <c r="AT1963" s="68">
        <v>4096</v>
      </c>
      <c r="AU1963" s="68">
        <v>0</v>
      </c>
      <c r="AV1963" s="86">
        <v>3</v>
      </c>
      <c r="AX1963" s="1">
        <v>0</v>
      </c>
      <c r="AY1963" s="1">
        <v>0</v>
      </c>
      <c r="AZ1963" s="68">
        <v>20000</v>
      </c>
      <c r="BA1963" s="68">
        <v>0</v>
      </c>
      <c r="EQ1963" s="68">
        <v>20250025</v>
      </c>
      <c r="ER1963" s="175">
        <v>1</v>
      </c>
      <c r="ES1963" s="68">
        <v>650</v>
      </c>
      <c r="ET1963" s="68">
        <v>25</v>
      </c>
      <c r="EU1963" s="68">
        <v>0</v>
      </c>
      <c r="EV1963" s="68">
        <v>150025</v>
      </c>
      <c r="EW1963" s="68" t="s">
        <v>2663</v>
      </c>
      <c r="EX1963" s="68" t="str">
        <f t="shared" si="63"/>
        <v>소형</v>
      </c>
      <c r="GE1963" s="68">
        <v>59507</v>
      </c>
      <c r="GF1963" s="68" t="s">
        <v>5414</v>
      </c>
    </row>
    <row r="1964" spans="6:188" x14ac:dyDescent="0.3">
      <c r="F1964" s="68">
        <v>94096</v>
      </c>
      <c r="G1964" s="68">
        <v>5</v>
      </c>
      <c r="H1964" s="68">
        <v>194096</v>
      </c>
      <c r="I1964" s="68">
        <v>294096</v>
      </c>
      <c r="J1964" s="68" t="s">
        <v>8916</v>
      </c>
      <c r="K1964" s="68" t="s">
        <v>12959</v>
      </c>
      <c r="L1964" s="68">
        <v>5000</v>
      </c>
      <c r="M1964" s="68">
        <v>0</v>
      </c>
      <c r="N1964" s="68">
        <v>0</v>
      </c>
      <c r="O1964" s="68">
        <v>0</v>
      </c>
      <c r="P1964" s="68">
        <v>1</v>
      </c>
      <c r="Q1964" s="68">
        <v>0</v>
      </c>
      <c r="R1964" s="68">
        <v>0</v>
      </c>
      <c r="S1964" s="68">
        <v>0</v>
      </c>
      <c r="T1964" s="68">
        <v>0</v>
      </c>
      <c r="U1964" s="68">
        <v>0</v>
      </c>
      <c r="V1964" s="68">
        <v>0</v>
      </c>
      <c r="W1964" s="68">
        <v>0</v>
      </c>
      <c r="X1964" s="68">
        <v>0</v>
      </c>
      <c r="Y1964" s="68">
        <v>0</v>
      </c>
      <c r="Z1964" s="68">
        <v>0</v>
      </c>
      <c r="AA1964" s="68">
        <v>0</v>
      </c>
      <c r="AB1964" s="68">
        <v>0</v>
      </c>
      <c r="AC1964" s="68">
        <v>0</v>
      </c>
      <c r="AD1964" s="68">
        <v>0</v>
      </c>
      <c r="AE1964" s="68">
        <v>0</v>
      </c>
      <c r="AF1964" s="68">
        <v>0</v>
      </c>
      <c r="AG1964" s="68">
        <v>0</v>
      </c>
      <c r="AH1964" s="68">
        <v>0</v>
      </c>
      <c r="AI1964" s="68">
        <v>0</v>
      </c>
      <c r="AJ1964" s="68">
        <v>0</v>
      </c>
      <c r="AK1964" s="68">
        <v>0</v>
      </c>
      <c r="AL1964" s="68">
        <v>0</v>
      </c>
      <c r="AM1964" s="68">
        <v>0</v>
      </c>
      <c r="AN1964" s="68">
        <v>0</v>
      </c>
      <c r="AO1964" s="68">
        <v>0</v>
      </c>
      <c r="AP1964" s="68" t="s">
        <v>8917</v>
      </c>
      <c r="AQ1964" s="68">
        <v>1</v>
      </c>
      <c r="AR1964" s="68">
        <v>0</v>
      </c>
      <c r="AS1964" s="68">
        <v>1</v>
      </c>
      <c r="AT1964" s="68">
        <v>4096</v>
      </c>
      <c r="AU1964" s="68">
        <v>0</v>
      </c>
      <c r="AV1964" s="86">
        <v>3</v>
      </c>
      <c r="AX1964" s="1">
        <v>0</v>
      </c>
      <c r="AY1964" s="1">
        <v>0</v>
      </c>
      <c r="AZ1964" s="68">
        <v>20000</v>
      </c>
      <c r="BA1964" s="68">
        <v>0</v>
      </c>
      <c r="EQ1964" s="68">
        <v>20350025</v>
      </c>
      <c r="ER1964" s="175">
        <v>1</v>
      </c>
      <c r="ES1964" s="68">
        <v>650</v>
      </c>
      <c r="ET1964" s="68">
        <v>25</v>
      </c>
      <c r="EU1964" s="68">
        <v>0</v>
      </c>
      <c r="EV1964" s="68">
        <v>150025</v>
      </c>
      <c r="EW1964" s="68" t="s">
        <v>2663</v>
      </c>
      <c r="EX1964" s="68" t="str">
        <f t="shared" si="63"/>
        <v>소형</v>
      </c>
      <c r="GE1964" s="68">
        <v>59508</v>
      </c>
      <c r="GF1964" s="68" t="s">
        <v>5415</v>
      </c>
    </row>
    <row r="1965" spans="6:188" x14ac:dyDescent="0.3">
      <c r="F1965" s="68">
        <v>94097</v>
      </c>
      <c r="G1965" s="68">
        <v>5</v>
      </c>
      <c r="H1965" s="68">
        <v>194097</v>
      </c>
      <c r="I1965" s="68">
        <v>294097</v>
      </c>
      <c r="J1965" s="68" t="s">
        <v>8918</v>
      </c>
      <c r="K1965" s="68" t="s">
        <v>12959</v>
      </c>
      <c r="L1965" s="68">
        <v>5000</v>
      </c>
      <c r="M1965" s="68">
        <v>0</v>
      </c>
      <c r="N1965" s="68">
        <v>0</v>
      </c>
      <c r="O1965" s="68">
        <v>0</v>
      </c>
      <c r="P1965" s="68">
        <v>1</v>
      </c>
      <c r="Q1965" s="68">
        <v>0</v>
      </c>
      <c r="R1965" s="68">
        <v>0</v>
      </c>
      <c r="S1965" s="68">
        <v>0</v>
      </c>
      <c r="T1965" s="68">
        <v>0</v>
      </c>
      <c r="U1965" s="68">
        <v>0</v>
      </c>
      <c r="V1965" s="68">
        <v>0</v>
      </c>
      <c r="W1965" s="68">
        <v>0</v>
      </c>
      <c r="X1965" s="68">
        <v>0</v>
      </c>
      <c r="Y1965" s="68">
        <v>0</v>
      </c>
      <c r="Z1965" s="68">
        <v>0</v>
      </c>
      <c r="AA1965" s="68">
        <v>0</v>
      </c>
      <c r="AB1965" s="68">
        <v>0</v>
      </c>
      <c r="AC1965" s="68">
        <v>0</v>
      </c>
      <c r="AD1965" s="68">
        <v>0</v>
      </c>
      <c r="AE1965" s="68">
        <v>0</v>
      </c>
      <c r="AF1965" s="68">
        <v>0</v>
      </c>
      <c r="AG1965" s="68">
        <v>0</v>
      </c>
      <c r="AH1965" s="68">
        <v>0</v>
      </c>
      <c r="AI1965" s="68">
        <v>0</v>
      </c>
      <c r="AJ1965" s="68">
        <v>0</v>
      </c>
      <c r="AK1965" s="68">
        <v>0</v>
      </c>
      <c r="AL1965" s="68">
        <v>0</v>
      </c>
      <c r="AM1965" s="68">
        <v>0</v>
      </c>
      <c r="AN1965" s="68">
        <v>0</v>
      </c>
      <c r="AO1965" s="68">
        <v>0</v>
      </c>
      <c r="AP1965" s="68" t="s">
        <v>8919</v>
      </c>
      <c r="AQ1965" s="68">
        <v>1</v>
      </c>
      <c r="AR1965" s="68">
        <v>0</v>
      </c>
      <c r="AS1965" s="68">
        <v>1</v>
      </c>
      <c r="AT1965" s="68">
        <v>4096</v>
      </c>
      <c r="AU1965" s="68">
        <v>0</v>
      </c>
      <c r="AV1965" s="86">
        <v>3</v>
      </c>
      <c r="AX1965" s="1">
        <v>0</v>
      </c>
      <c r="AY1965" s="1">
        <v>0</v>
      </c>
      <c r="AZ1965" s="68">
        <v>20000</v>
      </c>
      <c r="BA1965" s="68">
        <v>0</v>
      </c>
      <c r="EQ1965" s="68">
        <v>20450025</v>
      </c>
      <c r="ER1965" s="175">
        <v>1</v>
      </c>
      <c r="ES1965" s="68">
        <v>650</v>
      </c>
      <c r="ET1965" s="68">
        <v>25</v>
      </c>
      <c r="EU1965" s="68">
        <v>0</v>
      </c>
      <c r="EV1965" s="68">
        <v>150025</v>
      </c>
      <c r="EW1965" s="68" t="s">
        <v>2663</v>
      </c>
      <c r="EX1965" s="68" t="str">
        <f t="shared" si="63"/>
        <v>소형</v>
      </c>
      <c r="GE1965" s="68">
        <v>60000</v>
      </c>
      <c r="GF1965" s="68" t="s">
        <v>5416</v>
      </c>
    </row>
    <row r="1966" spans="6:188" x14ac:dyDescent="0.3">
      <c r="F1966" s="68">
        <v>94098</v>
      </c>
      <c r="G1966" s="68">
        <v>5</v>
      </c>
      <c r="H1966" s="68">
        <v>194098</v>
      </c>
      <c r="I1966" s="68">
        <v>294098</v>
      </c>
      <c r="J1966" s="68" t="s">
        <v>8920</v>
      </c>
      <c r="K1966" s="68" t="s">
        <v>12959</v>
      </c>
      <c r="L1966" s="68">
        <v>5000</v>
      </c>
      <c r="M1966" s="68">
        <v>0</v>
      </c>
      <c r="N1966" s="68">
        <v>0</v>
      </c>
      <c r="O1966" s="68">
        <v>0</v>
      </c>
      <c r="P1966" s="68">
        <v>1</v>
      </c>
      <c r="Q1966" s="68">
        <v>0</v>
      </c>
      <c r="R1966" s="68">
        <v>0</v>
      </c>
      <c r="S1966" s="68">
        <v>0</v>
      </c>
      <c r="T1966" s="68">
        <v>0</v>
      </c>
      <c r="U1966" s="68">
        <v>0</v>
      </c>
      <c r="V1966" s="68">
        <v>0</v>
      </c>
      <c r="W1966" s="68">
        <v>0</v>
      </c>
      <c r="X1966" s="68">
        <v>0</v>
      </c>
      <c r="Y1966" s="68">
        <v>0</v>
      </c>
      <c r="Z1966" s="68">
        <v>0</v>
      </c>
      <c r="AA1966" s="68">
        <v>0</v>
      </c>
      <c r="AB1966" s="68">
        <v>0</v>
      </c>
      <c r="AC1966" s="68">
        <v>0</v>
      </c>
      <c r="AD1966" s="68">
        <v>0</v>
      </c>
      <c r="AE1966" s="68">
        <v>0</v>
      </c>
      <c r="AF1966" s="68">
        <v>0</v>
      </c>
      <c r="AG1966" s="68">
        <v>0</v>
      </c>
      <c r="AH1966" s="68">
        <v>0</v>
      </c>
      <c r="AI1966" s="68">
        <v>0</v>
      </c>
      <c r="AJ1966" s="68">
        <v>0</v>
      </c>
      <c r="AK1966" s="68">
        <v>0</v>
      </c>
      <c r="AL1966" s="68">
        <v>0</v>
      </c>
      <c r="AM1966" s="68">
        <v>0</v>
      </c>
      <c r="AN1966" s="68">
        <v>0</v>
      </c>
      <c r="AO1966" s="68">
        <v>0</v>
      </c>
      <c r="AP1966" s="68" t="s">
        <v>8921</v>
      </c>
      <c r="AQ1966" s="68">
        <v>1</v>
      </c>
      <c r="AR1966" s="68">
        <v>0</v>
      </c>
      <c r="AS1966" s="68">
        <v>1</v>
      </c>
      <c r="AT1966" s="68">
        <v>4096</v>
      </c>
      <c r="AU1966" s="68">
        <v>0</v>
      </c>
      <c r="AV1966" s="86">
        <v>3</v>
      </c>
      <c r="AX1966" s="1">
        <v>0</v>
      </c>
      <c r="AY1966" s="1">
        <v>0</v>
      </c>
      <c r="AZ1966" s="68">
        <v>20000</v>
      </c>
      <c r="BA1966" s="68">
        <v>0</v>
      </c>
      <c r="EQ1966" s="68">
        <v>20550025</v>
      </c>
      <c r="ER1966" s="175">
        <v>1</v>
      </c>
      <c r="ES1966" s="68">
        <v>650</v>
      </c>
      <c r="ET1966" s="68">
        <v>25</v>
      </c>
      <c r="EU1966" s="68">
        <v>0</v>
      </c>
      <c r="EV1966" s="68">
        <v>150025</v>
      </c>
      <c r="EW1966" s="68" t="s">
        <v>2663</v>
      </c>
      <c r="EX1966" s="68" t="str">
        <f t="shared" si="63"/>
        <v>소형</v>
      </c>
      <c r="GE1966" s="68">
        <v>60001</v>
      </c>
      <c r="GF1966" s="68" t="s">
        <v>5417</v>
      </c>
    </row>
    <row r="1967" spans="6:188" x14ac:dyDescent="0.3">
      <c r="F1967" s="68">
        <v>94099</v>
      </c>
      <c r="G1967" s="68">
        <v>5</v>
      </c>
      <c r="H1967" s="68">
        <v>194099</v>
      </c>
      <c r="I1967" s="68">
        <v>294099</v>
      </c>
      <c r="J1967" s="68" t="s">
        <v>8922</v>
      </c>
      <c r="K1967" s="68" t="s">
        <v>12959</v>
      </c>
      <c r="L1967" s="68">
        <v>5000</v>
      </c>
      <c r="M1967" s="68">
        <v>0</v>
      </c>
      <c r="N1967" s="68">
        <v>0</v>
      </c>
      <c r="O1967" s="68">
        <v>0</v>
      </c>
      <c r="P1967" s="68">
        <v>1</v>
      </c>
      <c r="Q1967" s="68">
        <v>0</v>
      </c>
      <c r="R1967" s="68">
        <v>0</v>
      </c>
      <c r="S1967" s="68">
        <v>0</v>
      </c>
      <c r="T1967" s="68">
        <v>0</v>
      </c>
      <c r="U1967" s="68">
        <v>0</v>
      </c>
      <c r="V1967" s="68">
        <v>0</v>
      </c>
      <c r="W1967" s="68">
        <v>0</v>
      </c>
      <c r="X1967" s="68">
        <v>0</v>
      </c>
      <c r="Y1967" s="68">
        <v>0</v>
      </c>
      <c r="Z1967" s="68">
        <v>0</v>
      </c>
      <c r="AA1967" s="68">
        <v>0</v>
      </c>
      <c r="AB1967" s="68">
        <v>0</v>
      </c>
      <c r="AC1967" s="68">
        <v>0</v>
      </c>
      <c r="AD1967" s="68">
        <v>0</v>
      </c>
      <c r="AE1967" s="68">
        <v>0</v>
      </c>
      <c r="AF1967" s="68">
        <v>0</v>
      </c>
      <c r="AG1967" s="68">
        <v>0</v>
      </c>
      <c r="AH1967" s="68">
        <v>0</v>
      </c>
      <c r="AI1967" s="68">
        <v>0</v>
      </c>
      <c r="AJ1967" s="68">
        <v>0</v>
      </c>
      <c r="AK1967" s="68">
        <v>0</v>
      </c>
      <c r="AL1967" s="68">
        <v>0</v>
      </c>
      <c r="AM1967" s="68">
        <v>0</v>
      </c>
      <c r="AN1967" s="68">
        <v>0</v>
      </c>
      <c r="AO1967" s="68">
        <v>0</v>
      </c>
      <c r="AP1967" s="68" t="s">
        <v>8923</v>
      </c>
      <c r="AQ1967" s="68">
        <v>1</v>
      </c>
      <c r="AR1967" s="68">
        <v>0</v>
      </c>
      <c r="AS1967" s="68">
        <v>1</v>
      </c>
      <c r="AT1967" s="68">
        <v>4096</v>
      </c>
      <c r="AU1967" s="68">
        <v>0</v>
      </c>
      <c r="AV1967" s="86">
        <v>3</v>
      </c>
      <c r="AX1967" s="1">
        <v>0</v>
      </c>
      <c r="AY1967" s="1">
        <v>0</v>
      </c>
      <c r="AZ1967" s="68">
        <v>20000</v>
      </c>
      <c r="BA1967" s="68">
        <v>0</v>
      </c>
      <c r="EQ1967" s="68">
        <v>20650025</v>
      </c>
      <c r="ER1967" s="175">
        <v>1</v>
      </c>
      <c r="ES1967" s="68">
        <v>650</v>
      </c>
      <c r="ET1967" s="68">
        <v>25</v>
      </c>
      <c r="EU1967" s="68">
        <v>0</v>
      </c>
      <c r="EV1967" s="68">
        <v>150025</v>
      </c>
      <c r="EW1967" s="68" t="s">
        <v>2663</v>
      </c>
      <c r="EX1967" s="68" t="str">
        <f t="shared" si="63"/>
        <v>소형</v>
      </c>
      <c r="GE1967" s="68">
        <v>60002</v>
      </c>
      <c r="GF1967" s="68" t="s">
        <v>631</v>
      </c>
    </row>
    <row r="1968" spans="6:188" x14ac:dyDescent="0.3">
      <c r="F1968" s="68">
        <v>94100</v>
      </c>
      <c r="G1968" s="68">
        <v>5</v>
      </c>
      <c r="H1968" s="68">
        <v>194100</v>
      </c>
      <c r="I1968" s="68">
        <v>294100</v>
      </c>
      <c r="J1968" s="68" t="s">
        <v>8924</v>
      </c>
      <c r="K1968" s="68" t="s">
        <v>12959</v>
      </c>
      <c r="L1968" s="68">
        <v>5000</v>
      </c>
      <c r="M1968" s="68">
        <v>0</v>
      </c>
      <c r="N1968" s="68">
        <v>0</v>
      </c>
      <c r="O1968" s="68">
        <v>0</v>
      </c>
      <c r="P1968" s="68">
        <v>1</v>
      </c>
      <c r="Q1968" s="68">
        <v>0</v>
      </c>
      <c r="R1968" s="68">
        <v>0</v>
      </c>
      <c r="S1968" s="68">
        <v>0</v>
      </c>
      <c r="T1968" s="68">
        <v>0</v>
      </c>
      <c r="U1968" s="68">
        <v>0</v>
      </c>
      <c r="V1968" s="68">
        <v>0</v>
      </c>
      <c r="W1968" s="68">
        <v>0</v>
      </c>
      <c r="X1968" s="68">
        <v>0</v>
      </c>
      <c r="Y1968" s="68">
        <v>0</v>
      </c>
      <c r="Z1968" s="68">
        <v>0</v>
      </c>
      <c r="AA1968" s="68">
        <v>0</v>
      </c>
      <c r="AB1968" s="68">
        <v>0</v>
      </c>
      <c r="AC1968" s="68">
        <v>0</v>
      </c>
      <c r="AD1968" s="68">
        <v>0</v>
      </c>
      <c r="AE1968" s="68">
        <v>0</v>
      </c>
      <c r="AF1968" s="68">
        <v>0</v>
      </c>
      <c r="AG1968" s="68">
        <v>0</v>
      </c>
      <c r="AH1968" s="68">
        <v>0</v>
      </c>
      <c r="AI1968" s="68">
        <v>0</v>
      </c>
      <c r="AJ1968" s="68">
        <v>0</v>
      </c>
      <c r="AK1968" s="68">
        <v>0</v>
      </c>
      <c r="AL1968" s="68">
        <v>0</v>
      </c>
      <c r="AM1968" s="68">
        <v>0</v>
      </c>
      <c r="AN1968" s="68">
        <v>0</v>
      </c>
      <c r="AO1968" s="68">
        <v>0</v>
      </c>
      <c r="AP1968" s="68" t="s">
        <v>8925</v>
      </c>
      <c r="AQ1968" s="68">
        <v>1</v>
      </c>
      <c r="AR1968" s="68">
        <v>0</v>
      </c>
      <c r="AS1968" s="68">
        <v>1</v>
      </c>
      <c r="AT1968" s="68">
        <v>4096</v>
      </c>
      <c r="AU1968" s="68">
        <v>0</v>
      </c>
      <c r="AV1968" s="86">
        <v>3</v>
      </c>
      <c r="AX1968" s="1">
        <v>0</v>
      </c>
      <c r="AY1968" s="1">
        <v>0</v>
      </c>
      <c r="AZ1968" s="68">
        <v>20000</v>
      </c>
      <c r="BA1968" s="68">
        <v>0</v>
      </c>
      <c r="EQ1968" s="68">
        <v>20750025</v>
      </c>
      <c r="ER1968" s="175">
        <v>1</v>
      </c>
      <c r="ES1968" s="68">
        <v>650</v>
      </c>
      <c r="ET1968" s="68">
        <v>25</v>
      </c>
      <c r="EU1968" s="68">
        <v>0</v>
      </c>
      <c r="EV1968" s="68">
        <v>150025</v>
      </c>
      <c r="EW1968" s="68" t="s">
        <v>2663</v>
      </c>
      <c r="EX1968" s="68" t="str">
        <f t="shared" si="63"/>
        <v>소형</v>
      </c>
      <c r="GE1968" s="68">
        <v>60003</v>
      </c>
      <c r="GF1968" s="68" t="s">
        <v>5418</v>
      </c>
    </row>
    <row r="1969" spans="6:188" x14ac:dyDescent="0.3">
      <c r="F1969" s="68">
        <v>94101</v>
      </c>
      <c r="G1969" s="68">
        <v>5</v>
      </c>
      <c r="H1969" s="68">
        <v>194101</v>
      </c>
      <c r="I1969" s="68">
        <v>294101</v>
      </c>
      <c r="J1969" s="68" t="s">
        <v>8926</v>
      </c>
      <c r="K1969" s="68" t="s">
        <v>12959</v>
      </c>
      <c r="L1969" s="68">
        <v>5000</v>
      </c>
      <c r="M1969" s="68">
        <v>0</v>
      </c>
      <c r="N1969" s="68">
        <v>0</v>
      </c>
      <c r="O1969" s="68">
        <v>0</v>
      </c>
      <c r="P1969" s="68">
        <v>1</v>
      </c>
      <c r="Q1969" s="68">
        <v>0</v>
      </c>
      <c r="R1969" s="68">
        <v>0</v>
      </c>
      <c r="S1969" s="68">
        <v>0</v>
      </c>
      <c r="T1969" s="68">
        <v>0</v>
      </c>
      <c r="U1969" s="68">
        <v>0</v>
      </c>
      <c r="V1969" s="68">
        <v>0</v>
      </c>
      <c r="W1969" s="68">
        <v>0</v>
      </c>
      <c r="X1969" s="68">
        <v>0</v>
      </c>
      <c r="Y1969" s="68">
        <v>0</v>
      </c>
      <c r="Z1969" s="68">
        <v>0</v>
      </c>
      <c r="AA1969" s="68">
        <v>0</v>
      </c>
      <c r="AB1969" s="68">
        <v>0</v>
      </c>
      <c r="AC1969" s="68">
        <v>0</v>
      </c>
      <c r="AD1969" s="68">
        <v>0</v>
      </c>
      <c r="AE1969" s="68">
        <v>0</v>
      </c>
      <c r="AF1969" s="68">
        <v>0</v>
      </c>
      <c r="AG1969" s="68">
        <v>0</v>
      </c>
      <c r="AH1969" s="68">
        <v>0</v>
      </c>
      <c r="AI1969" s="68">
        <v>0</v>
      </c>
      <c r="AJ1969" s="68">
        <v>0</v>
      </c>
      <c r="AK1969" s="68">
        <v>0</v>
      </c>
      <c r="AL1969" s="68">
        <v>0</v>
      </c>
      <c r="AM1969" s="68">
        <v>0</v>
      </c>
      <c r="AN1969" s="68">
        <v>0</v>
      </c>
      <c r="AO1969" s="68">
        <v>0</v>
      </c>
      <c r="AP1969" s="68" t="s">
        <v>8927</v>
      </c>
      <c r="AQ1969" s="68">
        <v>1</v>
      </c>
      <c r="AR1969" s="68">
        <v>0</v>
      </c>
      <c r="AS1969" s="68">
        <v>1</v>
      </c>
      <c r="AT1969" s="68">
        <v>4096</v>
      </c>
      <c r="AU1969" s="68">
        <v>0</v>
      </c>
      <c r="AV1969" s="86">
        <v>3</v>
      </c>
      <c r="AX1969" s="1">
        <v>0</v>
      </c>
      <c r="AY1969" s="1">
        <v>0</v>
      </c>
      <c r="AZ1969" s="68">
        <v>20000</v>
      </c>
      <c r="BA1969" s="68">
        <v>0</v>
      </c>
      <c r="EQ1969" s="68">
        <v>20850025</v>
      </c>
      <c r="ER1969" s="175">
        <v>1</v>
      </c>
      <c r="ES1969" s="68">
        <v>650</v>
      </c>
      <c r="ET1969" s="68">
        <v>25</v>
      </c>
      <c r="EU1969" s="68">
        <v>0</v>
      </c>
      <c r="EV1969" s="68">
        <v>150025</v>
      </c>
      <c r="EW1969" s="68" t="s">
        <v>2663</v>
      </c>
      <c r="EX1969" s="68" t="str">
        <f t="shared" si="63"/>
        <v>소형</v>
      </c>
      <c r="GE1969" s="68">
        <v>60004</v>
      </c>
      <c r="GF1969" s="68" t="s">
        <v>5419</v>
      </c>
    </row>
    <row r="1970" spans="6:188" x14ac:dyDescent="0.3">
      <c r="F1970" s="68">
        <v>94102</v>
      </c>
      <c r="G1970" s="68">
        <v>5</v>
      </c>
      <c r="H1970" s="68">
        <v>194102</v>
      </c>
      <c r="I1970" s="68">
        <v>294102</v>
      </c>
      <c r="J1970" s="68" t="s">
        <v>8928</v>
      </c>
      <c r="K1970" s="68" t="s">
        <v>12959</v>
      </c>
      <c r="L1970" s="68">
        <v>5000</v>
      </c>
      <c r="M1970" s="68">
        <v>0</v>
      </c>
      <c r="N1970" s="68">
        <v>0</v>
      </c>
      <c r="O1970" s="68">
        <v>0</v>
      </c>
      <c r="P1970" s="68">
        <v>1</v>
      </c>
      <c r="Q1970" s="68">
        <v>0</v>
      </c>
      <c r="R1970" s="68">
        <v>0</v>
      </c>
      <c r="S1970" s="68">
        <v>0</v>
      </c>
      <c r="T1970" s="68">
        <v>0</v>
      </c>
      <c r="U1970" s="68">
        <v>0</v>
      </c>
      <c r="V1970" s="68">
        <v>0</v>
      </c>
      <c r="W1970" s="68">
        <v>0</v>
      </c>
      <c r="X1970" s="68">
        <v>0</v>
      </c>
      <c r="Y1970" s="68">
        <v>0</v>
      </c>
      <c r="Z1970" s="68">
        <v>0</v>
      </c>
      <c r="AA1970" s="68">
        <v>0</v>
      </c>
      <c r="AB1970" s="68">
        <v>0</v>
      </c>
      <c r="AC1970" s="68">
        <v>0</v>
      </c>
      <c r="AD1970" s="68">
        <v>0</v>
      </c>
      <c r="AE1970" s="68">
        <v>0</v>
      </c>
      <c r="AF1970" s="68">
        <v>0</v>
      </c>
      <c r="AG1970" s="68">
        <v>0</v>
      </c>
      <c r="AH1970" s="68">
        <v>0</v>
      </c>
      <c r="AI1970" s="68">
        <v>0</v>
      </c>
      <c r="AJ1970" s="68">
        <v>0</v>
      </c>
      <c r="AK1970" s="68">
        <v>0</v>
      </c>
      <c r="AL1970" s="68">
        <v>0</v>
      </c>
      <c r="AM1970" s="68">
        <v>0</v>
      </c>
      <c r="AN1970" s="68">
        <v>0</v>
      </c>
      <c r="AO1970" s="68">
        <v>0</v>
      </c>
      <c r="AP1970" s="68" t="s">
        <v>8929</v>
      </c>
      <c r="AQ1970" s="68">
        <v>1</v>
      </c>
      <c r="AR1970" s="68">
        <v>0</v>
      </c>
      <c r="AS1970" s="68">
        <v>1</v>
      </c>
      <c r="AT1970" s="68">
        <v>4096</v>
      </c>
      <c r="AU1970" s="68">
        <v>0</v>
      </c>
      <c r="AV1970" s="86">
        <v>3</v>
      </c>
      <c r="AX1970" s="1">
        <v>0</v>
      </c>
      <c r="AY1970" s="1">
        <v>0</v>
      </c>
      <c r="AZ1970" s="68">
        <v>20000</v>
      </c>
      <c r="BA1970" s="68">
        <v>0</v>
      </c>
      <c r="EQ1970" s="68">
        <v>20950025</v>
      </c>
      <c r="ER1970" s="175">
        <v>1</v>
      </c>
      <c r="ES1970" s="68">
        <v>650</v>
      </c>
      <c r="ET1970" s="68">
        <v>25</v>
      </c>
      <c r="EU1970" s="68">
        <v>0</v>
      </c>
      <c r="EV1970" s="68">
        <v>150025</v>
      </c>
      <c r="EW1970" s="68" t="s">
        <v>2663</v>
      </c>
      <c r="EX1970" s="68" t="str">
        <f t="shared" si="63"/>
        <v>소형</v>
      </c>
      <c r="GE1970" s="68">
        <v>60005</v>
      </c>
      <c r="GF1970" s="68" t="s">
        <v>5420</v>
      </c>
    </row>
    <row r="1971" spans="6:188" x14ac:dyDescent="0.3">
      <c r="F1971" s="68">
        <v>94103</v>
      </c>
      <c r="G1971" s="68">
        <v>5</v>
      </c>
      <c r="H1971" s="68">
        <v>194103</v>
      </c>
      <c r="I1971" s="68">
        <v>294103</v>
      </c>
      <c r="J1971" s="68" t="s">
        <v>8930</v>
      </c>
      <c r="K1971" s="68" t="s">
        <v>12959</v>
      </c>
      <c r="L1971" s="68">
        <v>5000</v>
      </c>
      <c r="M1971" s="68">
        <v>0</v>
      </c>
      <c r="N1971" s="68">
        <v>0</v>
      </c>
      <c r="O1971" s="68">
        <v>0</v>
      </c>
      <c r="P1971" s="68">
        <v>1</v>
      </c>
      <c r="Q1971" s="68">
        <v>0</v>
      </c>
      <c r="R1971" s="68">
        <v>0</v>
      </c>
      <c r="S1971" s="68">
        <v>0</v>
      </c>
      <c r="T1971" s="68">
        <v>0</v>
      </c>
      <c r="U1971" s="68">
        <v>0</v>
      </c>
      <c r="V1971" s="68">
        <v>0</v>
      </c>
      <c r="W1971" s="68">
        <v>0</v>
      </c>
      <c r="X1971" s="68">
        <v>0</v>
      </c>
      <c r="Y1971" s="68">
        <v>0</v>
      </c>
      <c r="Z1971" s="68">
        <v>0</v>
      </c>
      <c r="AA1971" s="68">
        <v>0</v>
      </c>
      <c r="AB1971" s="68">
        <v>0</v>
      </c>
      <c r="AC1971" s="68">
        <v>0</v>
      </c>
      <c r="AD1971" s="68">
        <v>0</v>
      </c>
      <c r="AE1971" s="68">
        <v>0</v>
      </c>
      <c r="AF1971" s="68">
        <v>0</v>
      </c>
      <c r="AG1971" s="68">
        <v>0</v>
      </c>
      <c r="AH1971" s="68">
        <v>0</v>
      </c>
      <c r="AI1971" s="68">
        <v>0</v>
      </c>
      <c r="AJ1971" s="68">
        <v>0</v>
      </c>
      <c r="AK1971" s="68">
        <v>0</v>
      </c>
      <c r="AL1971" s="68">
        <v>0</v>
      </c>
      <c r="AM1971" s="68">
        <v>0</v>
      </c>
      <c r="AN1971" s="68">
        <v>0</v>
      </c>
      <c r="AO1971" s="68">
        <v>0</v>
      </c>
      <c r="AP1971" s="68" t="s">
        <v>8931</v>
      </c>
      <c r="AQ1971" s="68">
        <v>1</v>
      </c>
      <c r="AR1971" s="68">
        <v>0</v>
      </c>
      <c r="AS1971" s="68">
        <v>1</v>
      </c>
      <c r="AT1971" s="68">
        <v>4096</v>
      </c>
      <c r="AU1971" s="68">
        <v>0</v>
      </c>
      <c r="AV1971" s="86">
        <v>3</v>
      </c>
      <c r="AX1971" s="1">
        <v>0</v>
      </c>
      <c r="AY1971" s="1">
        <v>0</v>
      </c>
      <c r="AZ1971" s="68">
        <v>20000</v>
      </c>
      <c r="BA1971" s="68">
        <v>0</v>
      </c>
      <c r="EQ1971" s="68">
        <v>21050025</v>
      </c>
      <c r="ER1971" s="175">
        <v>1</v>
      </c>
      <c r="ES1971" s="68">
        <v>650</v>
      </c>
      <c r="ET1971" s="68">
        <v>25</v>
      </c>
      <c r="EU1971" s="68">
        <v>0</v>
      </c>
      <c r="EV1971" s="68">
        <v>150025</v>
      </c>
      <c r="EW1971" s="68" t="s">
        <v>2663</v>
      </c>
      <c r="EX1971" s="68" t="str">
        <f t="shared" si="63"/>
        <v>소형</v>
      </c>
      <c r="GE1971" s="68">
        <v>61000</v>
      </c>
      <c r="GF1971" s="68" t="s">
        <v>4178</v>
      </c>
    </row>
    <row r="1972" spans="6:188" x14ac:dyDescent="0.3">
      <c r="F1972" s="68">
        <v>94104</v>
      </c>
      <c r="G1972" s="68">
        <v>5</v>
      </c>
      <c r="H1972" s="68">
        <v>194104</v>
      </c>
      <c r="I1972" s="68">
        <v>294104</v>
      </c>
      <c r="J1972" s="68" t="s">
        <v>8932</v>
      </c>
      <c r="K1972" s="68" t="s">
        <v>12959</v>
      </c>
      <c r="L1972" s="68">
        <v>5000</v>
      </c>
      <c r="M1972" s="68">
        <v>0</v>
      </c>
      <c r="N1972" s="68">
        <v>0</v>
      </c>
      <c r="O1972" s="68">
        <v>0</v>
      </c>
      <c r="P1972" s="68">
        <v>1</v>
      </c>
      <c r="Q1972" s="68">
        <v>0</v>
      </c>
      <c r="R1972" s="68">
        <v>0</v>
      </c>
      <c r="S1972" s="68">
        <v>0</v>
      </c>
      <c r="T1972" s="68">
        <v>0</v>
      </c>
      <c r="U1972" s="68">
        <v>0</v>
      </c>
      <c r="V1972" s="68">
        <v>0</v>
      </c>
      <c r="W1972" s="68">
        <v>0</v>
      </c>
      <c r="X1972" s="68">
        <v>0</v>
      </c>
      <c r="Y1972" s="68">
        <v>0</v>
      </c>
      <c r="Z1972" s="68">
        <v>0</v>
      </c>
      <c r="AA1972" s="68">
        <v>0</v>
      </c>
      <c r="AB1972" s="68">
        <v>0</v>
      </c>
      <c r="AC1972" s="68">
        <v>0</v>
      </c>
      <c r="AD1972" s="68">
        <v>0</v>
      </c>
      <c r="AE1972" s="68">
        <v>0</v>
      </c>
      <c r="AF1972" s="68">
        <v>0</v>
      </c>
      <c r="AG1972" s="68">
        <v>0</v>
      </c>
      <c r="AH1972" s="68">
        <v>0</v>
      </c>
      <c r="AI1972" s="68">
        <v>0</v>
      </c>
      <c r="AJ1972" s="68">
        <v>0</v>
      </c>
      <c r="AK1972" s="68">
        <v>0</v>
      </c>
      <c r="AL1972" s="68">
        <v>0</v>
      </c>
      <c r="AM1972" s="68">
        <v>0</v>
      </c>
      <c r="AN1972" s="68">
        <v>0</v>
      </c>
      <c r="AO1972" s="68">
        <v>0</v>
      </c>
      <c r="AP1972" s="68" t="s">
        <v>8933</v>
      </c>
      <c r="AQ1972" s="68">
        <v>1</v>
      </c>
      <c r="AR1972" s="68">
        <v>0</v>
      </c>
      <c r="AS1972" s="68">
        <v>1</v>
      </c>
      <c r="AT1972" s="68">
        <v>4096</v>
      </c>
      <c r="AU1972" s="68">
        <v>0</v>
      </c>
      <c r="AV1972" s="86">
        <v>3</v>
      </c>
      <c r="AX1972" s="1">
        <v>0</v>
      </c>
      <c r="AY1972" s="1">
        <v>0</v>
      </c>
      <c r="AZ1972" s="68">
        <v>20000</v>
      </c>
      <c r="BA1972" s="68">
        <v>0</v>
      </c>
      <c r="EQ1972" s="68">
        <v>21150025</v>
      </c>
      <c r="ER1972" s="175">
        <v>1</v>
      </c>
      <c r="ES1972" s="68">
        <v>650</v>
      </c>
      <c r="ET1972" s="68">
        <v>25</v>
      </c>
      <c r="EU1972" s="68">
        <v>0</v>
      </c>
      <c r="EV1972" s="68">
        <v>150025</v>
      </c>
      <c r="EW1972" s="68" t="s">
        <v>2663</v>
      </c>
      <c r="EX1972" s="68" t="str">
        <f t="shared" si="63"/>
        <v>소형</v>
      </c>
      <c r="GE1972" s="68">
        <v>61001</v>
      </c>
      <c r="GF1972" s="68" t="s">
        <v>4184</v>
      </c>
    </row>
    <row r="1973" spans="6:188" x14ac:dyDescent="0.3">
      <c r="F1973" s="68">
        <v>94105</v>
      </c>
      <c r="G1973" s="68">
        <v>5</v>
      </c>
      <c r="H1973" s="68">
        <v>194105</v>
      </c>
      <c r="I1973" s="68">
        <v>294105</v>
      </c>
      <c r="J1973" s="68" t="s">
        <v>8934</v>
      </c>
      <c r="K1973" s="68" t="s">
        <v>8935</v>
      </c>
      <c r="L1973" s="68">
        <v>0</v>
      </c>
      <c r="M1973" s="68">
        <v>0</v>
      </c>
      <c r="N1973" s="68">
        <v>0</v>
      </c>
      <c r="O1973" s="68">
        <v>0</v>
      </c>
      <c r="P1973" s="68">
        <v>0</v>
      </c>
      <c r="Q1973" s="68">
        <v>0</v>
      </c>
      <c r="R1973" s="68">
        <v>0</v>
      </c>
      <c r="S1973" s="68">
        <v>0</v>
      </c>
      <c r="T1973" s="68">
        <v>0</v>
      </c>
      <c r="U1973" s="68">
        <v>0</v>
      </c>
      <c r="V1973" s="68">
        <v>0</v>
      </c>
      <c r="W1973" s="68">
        <v>0</v>
      </c>
      <c r="X1973" s="68">
        <v>5</v>
      </c>
      <c r="Y1973" s="68">
        <v>0</v>
      </c>
      <c r="Z1973" s="68">
        <v>0</v>
      </c>
      <c r="AA1973" s="68">
        <v>0</v>
      </c>
      <c r="AB1973" s="68">
        <v>0</v>
      </c>
      <c r="AC1973" s="68">
        <v>0</v>
      </c>
      <c r="AD1973" s="68">
        <v>0</v>
      </c>
      <c r="AE1973" s="68">
        <v>0</v>
      </c>
      <c r="AF1973" s="68">
        <v>0</v>
      </c>
      <c r="AG1973" s="68">
        <v>0</v>
      </c>
      <c r="AH1973" s="68">
        <v>0</v>
      </c>
      <c r="AI1973" s="68">
        <v>0</v>
      </c>
      <c r="AJ1973" s="68">
        <v>0</v>
      </c>
      <c r="AK1973" s="68">
        <v>0</v>
      </c>
      <c r="AL1973" s="68">
        <v>0</v>
      </c>
      <c r="AM1973" s="68">
        <v>0</v>
      </c>
      <c r="AN1973" s="68">
        <v>0</v>
      </c>
      <c r="AO1973" s="68">
        <v>0</v>
      </c>
      <c r="AP1973" s="68" t="s">
        <v>8936</v>
      </c>
      <c r="AQ1973" s="68">
        <v>1</v>
      </c>
      <c r="AR1973" s="68">
        <v>0</v>
      </c>
      <c r="AS1973" s="68">
        <v>0</v>
      </c>
      <c r="AT1973" s="68">
        <v>2048</v>
      </c>
      <c r="AU1973" s="68">
        <v>0</v>
      </c>
      <c r="AV1973" s="86">
        <v>3</v>
      </c>
      <c r="AX1973" s="1">
        <v>0</v>
      </c>
      <c r="AY1973" s="1">
        <v>0</v>
      </c>
      <c r="AZ1973" s="68">
        <v>0</v>
      </c>
      <c r="BA1973" s="68">
        <v>0</v>
      </c>
      <c r="EQ1973" s="68">
        <v>21250025</v>
      </c>
      <c r="ER1973" s="175">
        <v>1</v>
      </c>
      <c r="ES1973" s="68">
        <v>650</v>
      </c>
      <c r="ET1973" s="68">
        <v>25</v>
      </c>
      <c r="EU1973" s="68">
        <v>0</v>
      </c>
      <c r="EV1973" s="68">
        <v>150025</v>
      </c>
      <c r="EW1973" s="68" t="s">
        <v>2663</v>
      </c>
      <c r="EX1973" s="68" t="str">
        <f t="shared" si="63"/>
        <v>소형</v>
      </c>
      <c r="GE1973" s="68">
        <v>61002</v>
      </c>
      <c r="GF1973" s="68" t="s">
        <v>5421</v>
      </c>
    </row>
    <row r="1974" spans="6:188" x14ac:dyDescent="0.3">
      <c r="F1974" s="68">
        <v>94106</v>
      </c>
      <c r="G1974" s="68">
        <v>5</v>
      </c>
      <c r="H1974" s="68">
        <v>194106</v>
      </c>
      <c r="I1974" s="68">
        <v>294106</v>
      </c>
      <c r="J1974" s="68" t="s">
        <v>6480</v>
      </c>
      <c r="K1974" s="68" t="s">
        <v>8937</v>
      </c>
      <c r="L1974" s="68">
        <v>0</v>
      </c>
      <c r="M1974" s="68">
        <v>0</v>
      </c>
      <c r="N1974" s="68">
        <v>0</v>
      </c>
      <c r="O1974" s="68">
        <v>0</v>
      </c>
      <c r="P1974" s="68">
        <v>0</v>
      </c>
      <c r="Q1974" s="68">
        <v>0</v>
      </c>
      <c r="R1974" s="68">
        <v>0</v>
      </c>
      <c r="S1974" s="68">
        <v>0</v>
      </c>
      <c r="T1974" s="68">
        <v>0</v>
      </c>
      <c r="U1974" s="68">
        <v>0</v>
      </c>
      <c r="V1974" s="68">
        <v>0</v>
      </c>
      <c r="W1974" s="68">
        <v>0</v>
      </c>
      <c r="X1974" s="68">
        <v>5</v>
      </c>
      <c r="Y1974" s="68">
        <v>0</v>
      </c>
      <c r="Z1974" s="68">
        <v>0</v>
      </c>
      <c r="AA1974" s="68">
        <v>0</v>
      </c>
      <c r="AB1974" s="68">
        <v>0</v>
      </c>
      <c r="AC1974" s="68">
        <v>0</v>
      </c>
      <c r="AD1974" s="68">
        <v>0</v>
      </c>
      <c r="AE1974" s="68">
        <v>0</v>
      </c>
      <c r="AF1974" s="68">
        <v>0</v>
      </c>
      <c r="AG1974" s="68">
        <v>0</v>
      </c>
      <c r="AH1974" s="68">
        <v>0</v>
      </c>
      <c r="AI1974" s="68">
        <v>0</v>
      </c>
      <c r="AJ1974" s="68">
        <v>0</v>
      </c>
      <c r="AK1974" s="68">
        <v>0</v>
      </c>
      <c r="AL1974" s="68">
        <v>0</v>
      </c>
      <c r="AM1974" s="68">
        <v>0</v>
      </c>
      <c r="AN1974" s="68">
        <v>0</v>
      </c>
      <c r="AO1974" s="68">
        <v>0</v>
      </c>
      <c r="AP1974" s="68" t="s">
        <v>8938</v>
      </c>
      <c r="AQ1974" s="68">
        <v>1</v>
      </c>
      <c r="AR1974" s="68">
        <v>0</v>
      </c>
      <c r="AS1974" s="68">
        <v>0</v>
      </c>
      <c r="AT1974" s="68">
        <v>2048</v>
      </c>
      <c r="AU1974" s="68">
        <v>0</v>
      </c>
      <c r="AV1974" s="86">
        <v>3</v>
      </c>
      <c r="AX1974" s="1">
        <v>0</v>
      </c>
      <c r="AY1974" s="1">
        <v>0</v>
      </c>
      <c r="AZ1974" s="68">
        <v>0</v>
      </c>
      <c r="BA1974" s="68">
        <v>0</v>
      </c>
      <c r="EQ1974" s="68">
        <v>30150025</v>
      </c>
      <c r="ER1974" s="175">
        <v>1</v>
      </c>
      <c r="ES1974" s="68">
        <v>650</v>
      </c>
      <c r="ET1974" s="68">
        <v>25</v>
      </c>
      <c r="EU1974" s="68">
        <v>0</v>
      </c>
      <c r="EV1974" s="68">
        <v>150025</v>
      </c>
      <c r="EW1974" s="68" t="s">
        <v>2663</v>
      </c>
      <c r="EX1974" s="68" t="str">
        <f t="shared" si="63"/>
        <v>소형</v>
      </c>
      <c r="GE1974" s="68">
        <v>62000</v>
      </c>
      <c r="GF1974" s="68" t="s">
        <v>5422</v>
      </c>
    </row>
    <row r="1975" spans="6:188" x14ac:dyDescent="0.3">
      <c r="F1975" s="68">
        <v>94107</v>
      </c>
      <c r="G1975" s="68">
        <v>5</v>
      </c>
      <c r="H1975" s="68">
        <v>194107</v>
      </c>
      <c r="I1975" s="68">
        <v>294107</v>
      </c>
      <c r="J1975" s="68" t="s">
        <v>8939</v>
      </c>
      <c r="K1975" s="68" t="s">
        <v>8940</v>
      </c>
      <c r="L1975" s="68">
        <v>0</v>
      </c>
      <c r="M1975" s="68">
        <v>0</v>
      </c>
      <c r="N1975" s="68">
        <v>0</v>
      </c>
      <c r="O1975" s="68">
        <v>0</v>
      </c>
      <c r="P1975" s="68">
        <v>0</v>
      </c>
      <c r="Q1975" s="68">
        <v>0</v>
      </c>
      <c r="R1975" s="68">
        <v>0</v>
      </c>
      <c r="S1975" s="68">
        <v>0</v>
      </c>
      <c r="T1975" s="68">
        <v>0</v>
      </c>
      <c r="U1975" s="68">
        <v>0</v>
      </c>
      <c r="V1975" s="68">
        <v>0</v>
      </c>
      <c r="W1975" s="68">
        <v>0</v>
      </c>
      <c r="X1975" s="68">
        <v>5</v>
      </c>
      <c r="Y1975" s="68">
        <v>0</v>
      </c>
      <c r="Z1975" s="68">
        <v>0</v>
      </c>
      <c r="AA1975" s="68">
        <v>0</v>
      </c>
      <c r="AB1975" s="68">
        <v>0</v>
      </c>
      <c r="AC1975" s="68">
        <v>0</v>
      </c>
      <c r="AD1975" s="68">
        <v>0</v>
      </c>
      <c r="AE1975" s="68">
        <v>0</v>
      </c>
      <c r="AF1975" s="68">
        <v>0</v>
      </c>
      <c r="AG1975" s="68">
        <v>0</v>
      </c>
      <c r="AH1975" s="68">
        <v>0</v>
      </c>
      <c r="AI1975" s="68">
        <v>0</v>
      </c>
      <c r="AJ1975" s="68">
        <v>0</v>
      </c>
      <c r="AK1975" s="68">
        <v>0</v>
      </c>
      <c r="AL1975" s="68">
        <v>0</v>
      </c>
      <c r="AM1975" s="68">
        <v>0</v>
      </c>
      <c r="AN1975" s="68">
        <v>0</v>
      </c>
      <c r="AO1975" s="68">
        <v>0</v>
      </c>
      <c r="AP1975" s="68" t="s">
        <v>8941</v>
      </c>
      <c r="AQ1975" s="68">
        <v>1</v>
      </c>
      <c r="AR1975" s="68">
        <v>0</v>
      </c>
      <c r="AS1975" s="68">
        <v>0</v>
      </c>
      <c r="AT1975" s="68">
        <v>2048</v>
      </c>
      <c r="AU1975" s="68">
        <v>0</v>
      </c>
      <c r="AV1975" s="86">
        <v>3</v>
      </c>
      <c r="AX1975" s="1">
        <v>0</v>
      </c>
      <c r="AY1975" s="1">
        <v>0</v>
      </c>
      <c r="AZ1975" s="68">
        <v>0</v>
      </c>
      <c r="BA1975" s="68">
        <v>0</v>
      </c>
      <c r="EQ1975" s="68">
        <v>30250025</v>
      </c>
      <c r="ER1975" s="175">
        <v>1</v>
      </c>
      <c r="ES1975" s="68">
        <v>650</v>
      </c>
      <c r="ET1975" s="68">
        <v>25</v>
      </c>
      <c r="EU1975" s="68">
        <v>0</v>
      </c>
      <c r="EV1975" s="68">
        <v>150025</v>
      </c>
      <c r="EW1975" s="68" t="s">
        <v>2663</v>
      </c>
      <c r="EX1975" s="68" t="str">
        <f t="shared" si="63"/>
        <v>소형</v>
      </c>
      <c r="GE1975" s="68">
        <v>62001</v>
      </c>
      <c r="GF1975" s="68" t="s">
        <v>5423</v>
      </c>
    </row>
    <row r="1976" spans="6:188" x14ac:dyDescent="0.3">
      <c r="F1976" s="68">
        <v>94108</v>
      </c>
      <c r="G1976" s="68">
        <v>5</v>
      </c>
      <c r="H1976" s="68">
        <v>194108</v>
      </c>
      <c r="I1976" s="68">
        <v>294108</v>
      </c>
      <c r="J1976" s="68" t="s">
        <v>8942</v>
      </c>
      <c r="K1976" s="68" t="s">
        <v>8943</v>
      </c>
      <c r="L1976" s="68">
        <v>0</v>
      </c>
      <c r="M1976" s="68">
        <v>0</v>
      </c>
      <c r="N1976" s="68">
        <v>0</v>
      </c>
      <c r="O1976" s="68">
        <v>0</v>
      </c>
      <c r="P1976" s="68">
        <v>0</v>
      </c>
      <c r="Q1976" s="68">
        <v>0</v>
      </c>
      <c r="R1976" s="68">
        <v>0</v>
      </c>
      <c r="S1976" s="68">
        <v>0</v>
      </c>
      <c r="T1976" s="68">
        <v>0</v>
      </c>
      <c r="U1976" s="68">
        <v>0</v>
      </c>
      <c r="V1976" s="68">
        <v>0</v>
      </c>
      <c r="W1976" s="68">
        <v>0</v>
      </c>
      <c r="X1976" s="68">
        <v>5</v>
      </c>
      <c r="Y1976" s="68">
        <v>0</v>
      </c>
      <c r="Z1976" s="68">
        <v>0</v>
      </c>
      <c r="AA1976" s="68">
        <v>0</v>
      </c>
      <c r="AB1976" s="68">
        <v>0</v>
      </c>
      <c r="AC1976" s="68">
        <v>0</v>
      </c>
      <c r="AD1976" s="68">
        <v>0</v>
      </c>
      <c r="AE1976" s="68">
        <v>0</v>
      </c>
      <c r="AF1976" s="68">
        <v>0</v>
      </c>
      <c r="AG1976" s="68">
        <v>0</v>
      </c>
      <c r="AH1976" s="68">
        <v>0</v>
      </c>
      <c r="AI1976" s="68">
        <v>0</v>
      </c>
      <c r="AJ1976" s="68">
        <v>0</v>
      </c>
      <c r="AK1976" s="68">
        <v>0</v>
      </c>
      <c r="AL1976" s="68">
        <v>0</v>
      </c>
      <c r="AM1976" s="68">
        <v>0</v>
      </c>
      <c r="AN1976" s="68">
        <v>0</v>
      </c>
      <c r="AO1976" s="68">
        <v>0</v>
      </c>
      <c r="AP1976" s="68" t="s">
        <v>8944</v>
      </c>
      <c r="AQ1976" s="68">
        <v>1</v>
      </c>
      <c r="AR1976" s="68">
        <v>0</v>
      </c>
      <c r="AS1976" s="68">
        <v>0</v>
      </c>
      <c r="AT1976" s="68">
        <v>2048</v>
      </c>
      <c r="AU1976" s="68">
        <v>0</v>
      </c>
      <c r="AV1976" s="86">
        <v>3</v>
      </c>
      <c r="AX1976" s="1">
        <v>0</v>
      </c>
      <c r="AY1976" s="1">
        <v>0</v>
      </c>
      <c r="AZ1976" s="68">
        <v>0</v>
      </c>
      <c r="BA1976" s="68">
        <v>0</v>
      </c>
      <c r="EQ1976" s="68">
        <v>30350025</v>
      </c>
      <c r="ER1976" s="175">
        <v>1</v>
      </c>
      <c r="ES1976" s="68">
        <v>650</v>
      </c>
      <c r="ET1976" s="68">
        <v>25</v>
      </c>
      <c r="EU1976" s="68">
        <v>0</v>
      </c>
      <c r="EV1976" s="68">
        <v>150025</v>
      </c>
      <c r="EW1976" s="68" t="s">
        <v>2663</v>
      </c>
      <c r="EX1976" s="68" t="str">
        <f t="shared" si="63"/>
        <v>소형</v>
      </c>
      <c r="GE1976" s="68">
        <v>62002</v>
      </c>
      <c r="GF1976" s="68" t="s">
        <v>5424</v>
      </c>
    </row>
    <row r="1977" spans="6:188" x14ac:dyDescent="0.3">
      <c r="F1977" s="68">
        <v>94109</v>
      </c>
      <c r="G1977" s="68">
        <v>5</v>
      </c>
      <c r="H1977" s="68">
        <v>194109</v>
      </c>
      <c r="I1977" s="68">
        <v>294109</v>
      </c>
      <c r="J1977" s="68" t="s">
        <v>8945</v>
      </c>
      <c r="K1977" s="68" t="s">
        <v>8946</v>
      </c>
      <c r="L1977" s="68">
        <v>0</v>
      </c>
      <c r="M1977" s="68">
        <v>0</v>
      </c>
      <c r="N1977" s="68">
        <v>0</v>
      </c>
      <c r="O1977" s="68">
        <v>0</v>
      </c>
      <c r="P1977" s="68">
        <v>0</v>
      </c>
      <c r="Q1977" s="68">
        <v>0</v>
      </c>
      <c r="R1977" s="68">
        <v>0</v>
      </c>
      <c r="S1977" s="68">
        <v>0</v>
      </c>
      <c r="T1977" s="68">
        <v>0</v>
      </c>
      <c r="U1977" s="68">
        <v>0</v>
      </c>
      <c r="V1977" s="68">
        <v>0</v>
      </c>
      <c r="W1977" s="68">
        <v>0</v>
      </c>
      <c r="X1977" s="68">
        <v>5</v>
      </c>
      <c r="Y1977" s="68">
        <v>0</v>
      </c>
      <c r="Z1977" s="68">
        <v>0</v>
      </c>
      <c r="AA1977" s="68">
        <v>0</v>
      </c>
      <c r="AB1977" s="68">
        <v>0</v>
      </c>
      <c r="AC1977" s="68">
        <v>0</v>
      </c>
      <c r="AD1977" s="68">
        <v>0</v>
      </c>
      <c r="AE1977" s="68">
        <v>0</v>
      </c>
      <c r="AF1977" s="68">
        <v>0</v>
      </c>
      <c r="AG1977" s="68">
        <v>0</v>
      </c>
      <c r="AH1977" s="68">
        <v>0</v>
      </c>
      <c r="AI1977" s="68">
        <v>0</v>
      </c>
      <c r="AJ1977" s="68">
        <v>0</v>
      </c>
      <c r="AK1977" s="68">
        <v>0</v>
      </c>
      <c r="AL1977" s="68">
        <v>0</v>
      </c>
      <c r="AM1977" s="68">
        <v>0</v>
      </c>
      <c r="AN1977" s="68">
        <v>0</v>
      </c>
      <c r="AO1977" s="68">
        <v>0</v>
      </c>
      <c r="AP1977" s="68" t="s">
        <v>8947</v>
      </c>
      <c r="AQ1977" s="68">
        <v>1</v>
      </c>
      <c r="AR1977" s="68">
        <v>0</v>
      </c>
      <c r="AS1977" s="68">
        <v>0</v>
      </c>
      <c r="AT1977" s="68">
        <v>2048</v>
      </c>
      <c r="AU1977" s="68">
        <v>0</v>
      </c>
      <c r="AV1977" s="86">
        <v>3</v>
      </c>
      <c r="AX1977" s="1">
        <v>0</v>
      </c>
      <c r="AY1977" s="1">
        <v>0</v>
      </c>
      <c r="AZ1977" s="68">
        <v>0</v>
      </c>
      <c r="BA1977" s="68">
        <v>0</v>
      </c>
      <c r="EQ1977" s="68">
        <v>30450025</v>
      </c>
      <c r="ER1977" s="175">
        <v>1</v>
      </c>
      <c r="ES1977" s="68">
        <v>650</v>
      </c>
      <c r="ET1977" s="68">
        <v>25</v>
      </c>
      <c r="EU1977" s="68">
        <v>0</v>
      </c>
      <c r="EV1977" s="68">
        <v>150025</v>
      </c>
      <c r="EW1977" s="68" t="s">
        <v>2663</v>
      </c>
      <c r="EX1977" s="68" t="str">
        <f t="shared" si="63"/>
        <v>소형</v>
      </c>
      <c r="GE1977" s="68">
        <v>63000</v>
      </c>
      <c r="GF1977" s="68" t="s">
        <v>5425</v>
      </c>
    </row>
    <row r="1978" spans="6:188" x14ac:dyDescent="0.3">
      <c r="F1978" s="68">
        <v>94110</v>
      </c>
      <c r="G1978" s="68">
        <v>5</v>
      </c>
      <c r="H1978" s="68">
        <v>194110</v>
      </c>
      <c r="I1978" s="68">
        <v>294110</v>
      </c>
      <c r="J1978" s="68" t="s">
        <v>8948</v>
      </c>
      <c r="K1978" s="68" t="s">
        <v>8949</v>
      </c>
      <c r="L1978" s="68">
        <v>0</v>
      </c>
      <c r="M1978" s="68">
        <v>0</v>
      </c>
      <c r="N1978" s="68">
        <v>0</v>
      </c>
      <c r="O1978" s="68">
        <v>0</v>
      </c>
      <c r="P1978" s="68">
        <v>0</v>
      </c>
      <c r="Q1978" s="68">
        <v>0</v>
      </c>
      <c r="R1978" s="68">
        <v>0</v>
      </c>
      <c r="S1978" s="68">
        <v>0</v>
      </c>
      <c r="T1978" s="68">
        <v>0</v>
      </c>
      <c r="U1978" s="68">
        <v>0</v>
      </c>
      <c r="V1978" s="68">
        <v>0</v>
      </c>
      <c r="W1978" s="68">
        <v>0</v>
      </c>
      <c r="X1978" s="68">
        <v>5</v>
      </c>
      <c r="Y1978" s="68">
        <v>0</v>
      </c>
      <c r="Z1978" s="68">
        <v>0</v>
      </c>
      <c r="AA1978" s="68">
        <v>0</v>
      </c>
      <c r="AB1978" s="68">
        <v>0</v>
      </c>
      <c r="AC1978" s="68">
        <v>0</v>
      </c>
      <c r="AD1978" s="68">
        <v>0</v>
      </c>
      <c r="AE1978" s="68">
        <v>0</v>
      </c>
      <c r="AF1978" s="68">
        <v>0</v>
      </c>
      <c r="AG1978" s="68">
        <v>0</v>
      </c>
      <c r="AH1978" s="68">
        <v>0</v>
      </c>
      <c r="AI1978" s="68">
        <v>0</v>
      </c>
      <c r="AJ1978" s="68">
        <v>0</v>
      </c>
      <c r="AK1978" s="68">
        <v>0</v>
      </c>
      <c r="AL1978" s="68">
        <v>0</v>
      </c>
      <c r="AM1978" s="68">
        <v>0</v>
      </c>
      <c r="AN1978" s="68">
        <v>0</v>
      </c>
      <c r="AO1978" s="68">
        <v>0</v>
      </c>
      <c r="AP1978" s="68" t="s">
        <v>8950</v>
      </c>
      <c r="AQ1978" s="68">
        <v>1</v>
      </c>
      <c r="AR1978" s="68">
        <v>0</v>
      </c>
      <c r="AS1978" s="68">
        <v>0</v>
      </c>
      <c r="AT1978" s="68">
        <v>2048</v>
      </c>
      <c r="AU1978" s="68">
        <v>0</v>
      </c>
      <c r="AV1978" s="86">
        <v>3</v>
      </c>
      <c r="AX1978" s="1">
        <v>0</v>
      </c>
      <c r="AY1978" s="1">
        <v>0</v>
      </c>
      <c r="AZ1978" s="68">
        <v>0</v>
      </c>
      <c r="BA1978" s="68">
        <v>0</v>
      </c>
      <c r="EQ1978" s="68">
        <v>30550025</v>
      </c>
      <c r="ER1978" s="175">
        <v>1</v>
      </c>
      <c r="ES1978" s="68">
        <v>650</v>
      </c>
      <c r="ET1978" s="68">
        <v>25</v>
      </c>
      <c r="EU1978" s="68">
        <v>0</v>
      </c>
      <c r="EV1978" s="68">
        <v>150025</v>
      </c>
      <c r="EW1978" s="68" t="s">
        <v>2663</v>
      </c>
      <c r="EX1978" s="68" t="str">
        <f t="shared" si="63"/>
        <v>소형</v>
      </c>
      <c r="GE1978" s="68">
        <v>63001</v>
      </c>
      <c r="GF1978" s="68" t="s">
        <v>5426</v>
      </c>
    </row>
    <row r="1979" spans="6:188" x14ac:dyDescent="0.3">
      <c r="F1979" s="68">
        <v>94111</v>
      </c>
      <c r="G1979" s="68">
        <v>5</v>
      </c>
      <c r="H1979" s="68">
        <v>194111</v>
      </c>
      <c r="I1979" s="68">
        <v>294111</v>
      </c>
      <c r="J1979" s="68" t="s">
        <v>8951</v>
      </c>
      <c r="K1979" s="68" t="s">
        <v>8952</v>
      </c>
      <c r="L1979" s="68">
        <v>0</v>
      </c>
      <c r="M1979" s="68">
        <v>0</v>
      </c>
      <c r="N1979" s="68">
        <v>0</v>
      </c>
      <c r="O1979" s="68">
        <v>0</v>
      </c>
      <c r="P1979" s="68">
        <v>0</v>
      </c>
      <c r="Q1979" s="68">
        <v>0</v>
      </c>
      <c r="R1979" s="68">
        <v>0</v>
      </c>
      <c r="S1979" s="68">
        <v>0</v>
      </c>
      <c r="T1979" s="68">
        <v>0</v>
      </c>
      <c r="U1979" s="68">
        <v>0</v>
      </c>
      <c r="V1979" s="68">
        <v>0</v>
      </c>
      <c r="W1979" s="68">
        <v>0</v>
      </c>
      <c r="X1979" s="68">
        <v>5</v>
      </c>
      <c r="Y1979" s="68">
        <v>0</v>
      </c>
      <c r="Z1979" s="68">
        <v>0</v>
      </c>
      <c r="AA1979" s="68">
        <v>0</v>
      </c>
      <c r="AB1979" s="68">
        <v>0</v>
      </c>
      <c r="AC1979" s="68">
        <v>0</v>
      </c>
      <c r="AD1979" s="68">
        <v>0</v>
      </c>
      <c r="AE1979" s="68">
        <v>0</v>
      </c>
      <c r="AF1979" s="68">
        <v>0</v>
      </c>
      <c r="AG1979" s="68">
        <v>0</v>
      </c>
      <c r="AH1979" s="68">
        <v>0</v>
      </c>
      <c r="AI1979" s="68">
        <v>0</v>
      </c>
      <c r="AJ1979" s="68">
        <v>0</v>
      </c>
      <c r="AK1979" s="68">
        <v>0</v>
      </c>
      <c r="AL1979" s="68">
        <v>0</v>
      </c>
      <c r="AM1979" s="68">
        <v>0</v>
      </c>
      <c r="AN1979" s="68">
        <v>0</v>
      </c>
      <c r="AO1979" s="68">
        <v>0</v>
      </c>
      <c r="AP1979" s="68" t="s">
        <v>8953</v>
      </c>
      <c r="AQ1979" s="68">
        <v>1</v>
      </c>
      <c r="AR1979" s="68">
        <v>0</v>
      </c>
      <c r="AS1979" s="68">
        <v>0</v>
      </c>
      <c r="AT1979" s="68">
        <v>2048</v>
      </c>
      <c r="AU1979" s="68">
        <v>0</v>
      </c>
      <c r="AV1979" s="86">
        <v>3</v>
      </c>
      <c r="AX1979" s="1">
        <v>0</v>
      </c>
      <c r="AY1979" s="1">
        <v>0</v>
      </c>
      <c r="AZ1979" s="68">
        <v>0</v>
      </c>
      <c r="BA1979" s="68">
        <v>0</v>
      </c>
      <c r="EQ1979" s="68">
        <v>30650025</v>
      </c>
      <c r="ER1979" s="175">
        <v>1</v>
      </c>
      <c r="ES1979" s="68">
        <v>650</v>
      </c>
      <c r="ET1979" s="68">
        <v>25</v>
      </c>
      <c r="EU1979" s="68">
        <v>0</v>
      </c>
      <c r="EV1979" s="68">
        <v>150025</v>
      </c>
      <c r="EW1979" s="68" t="s">
        <v>2663</v>
      </c>
      <c r="EX1979" s="68" t="str">
        <f t="shared" si="63"/>
        <v>소형</v>
      </c>
      <c r="GE1979" s="68">
        <v>63002</v>
      </c>
      <c r="GF1979" s="68" t="s">
        <v>5427</v>
      </c>
    </row>
    <row r="1980" spans="6:188" x14ac:dyDescent="0.3">
      <c r="F1980" s="68">
        <v>94112</v>
      </c>
      <c r="G1980" s="68">
        <v>5</v>
      </c>
      <c r="H1980" s="68">
        <v>194112</v>
      </c>
      <c r="I1980" s="68">
        <v>294112</v>
      </c>
      <c r="J1980" s="68" t="s">
        <v>10184</v>
      </c>
      <c r="K1980" s="68" t="s">
        <v>10185</v>
      </c>
      <c r="L1980" s="68">
        <v>0</v>
      </c>
      <c r="M1980" s="68">
        <v>0</v>
      </c>
      <c r="N1980" s="68">
        <v>0</v>
      </c>
      <c r="O1980" s="68">
        <v>0</v>
      </c>
      <c r="P1980" s="68">
        <v>0</v>
      </c>
      <c r="Q1980" s="68">
        <v>0</v>
      </c>
      <c r="R1980" s="68">
        <v>0</v>
      </c>
      <c r="S1980" s="68">
        <v>0</v>
      </c>
      <c r="T1980" s="68">
        <v>0</v>
      </c>
      <c r="U1980" s="68">
        <v>0</v>
      </c>
      <c r="V1980" s="68">
        <v>0</v>
      </c>
      <c r="W1980" s="68">
        <v>0</v>
      </c>
      <c r="X1980" s="68">
        <v>0</v>
      </c>
      <c r="Y1980" s="68">
        <v>0</v>
      </c>
      <c r="Z1980" s="68">
        <v>0</v>
      </c>
      <c r="AA1980" s="68">
        <v>0</v>
      </c>
      <c r="AB1980" s="68">
        <v>0</v>
      </c>
      <c r="AC1980" s="68">
        <v>0</v>
      </c>
      <c r="AD1980" s="68">
        <v>0</v>
      </c>
      <c r="AE1980" s="68">
        <v>0</v>
      </c>
      <c r="AF1980" s="68">
        <v>0</v>
      </c>
      <c r="AG1980" s="68">
        <v>0</v>
      </c>
      <c r="AH1980" s="68">
        <v>0</v>
      </c>
      <c r="AI1980" s="68">
        <v>0</v>
      </c>
      <c r="AJ1980" s="68">
        <v>0</v>
      </c>
      <c r="AK1980" s="68">
        <v>0</v>
      </c>
      <c r="AL1980" s="68">
        <v>0</v>
      </c>
      <c r="AM1980" s="68">
        <v>0</v>
      </c>
      <c r="AN1980" s="68">
        <v>0</v>
      </c>
      <c r="AO1980" s="68">
        <v>0</v>
      </c>
      <c r="AP1980" s="68" t="s">
        <v>10186</v>
      </c>
      <c r="AQ1980" s="68">
        <v>1</v>
      </c>
      <c r="AR1980" s="68">
        <v>0</v>
      </c>
      <c r="AS1980" s="68">
        <v>0</v>
      </c>
      <c r="AT1980" s="68">
        <v>0</v>
      </c>
      <c r="AU1980" s="68">
        <v>8192</v>
      </c>
      <c r="AV1980" s="86">
        <v>3</v>
      </c>
      <c r="AX1980" s="1">
        <v>0</v>
      </c>
      <c r="AY1980" s="1">
        <v>0</v>
      </c>
      <c r="AZ1980" s="68">
        <v>0</v>
      </c>
      <c r="BA1980" s="68">
        <v>0</v>
      </c>
      <c r="EQ1980" s="68">
        <v>30750025</v>
      </c>
      <c r="ER1980" s="175">
        <v>1</v>
      </c>
      <c r="ES1980" s="68">
        <v>650</v>
      </c>
      <c r="ET1980" s="68">
        <v>25</v>
      </c>
      <c r="EU1980" s="68">
        <v>0</v>
      </c>
      <c r="EV1980" s="68">
        <v>150025</v>
      </c>
      <c r="EW1980" s="68" t="s">
        <v>2663</v>
      </c>
      <c r="EX1980" s="68" t="str">
        <f t="shared" si="63"/>
        <v>소형</v>
      </c>
      <c r="GE1980" s="68">
        <v>63003</v>
      </c>
      <c r="GF1980" s="68" t="s">
        <v>5428</v>
      </c>
    </row>
    <row r="1981" spans="6:188" x14ac:dyDescent="0.3">
      <c r="F1981" s="68">
        <v>94113</v>
      </c>
      <c r="G1981" s="68">
        <v>5</v>
      </c>
      <c r="H1981" s="68">
        <v>194113</v>
      </c>
      <c r="I1981" s="68">
        <v>294113</v>
      </c>
      <c r="J1981" s="68" t="s">
        <v>10446</v>
      </c>
      <c r="K1981" s="68" t="s">
        <v>10447</v>
      </c>
      <c r="L1981" s="68">
        <v>0</v>
      </c>
      <c r="M1981" s="68">
        <v>0</v>
      </c>
      <c r="N1981" s="68">
        <v>0</v>
      </c>
      <c r="O1981" s="68">
        <v>0</v>
      </c>
      <c r="P1981" s="68">
        <v>0</v>
      </c>
      <c r="Q1981" s="68">
        <v>0</v>
      </c>
      <c r="R1981" s="68">
        <v>0</v>
      </c>
      <c r="S1981" s="68">
        <v>0</v>
      </c>
      <c r="T1981" s="68">
        <v>0</v>
      </c>
      <c r="U1981" s="68">
        <v>0</v>
      </c>
      <c r="V1981" s="68">
        <v>0</v>
      </c>
      <c r="W1981" s="68">
        <v>0</v>
      </c>
      <c r="X1981" s="68">
        <v>0</v>
      </c>
      <c r="Y1981" s="68">
        <v>0</v>
      </c>
      <c r="Z1981" s="68">
        <v>0</v>
      </c>
      <c r="AA1981" s="68">
        <v>0</v>
      </c>
      <c r="AB1981" s="68">
        <v>0</v>
      </c>
      <c r="AC1981" s="68">
        <v>0</v>
      </c>
      <c r="AD1981" s="68">
        <v>0</v>
      </c>
      <c r="AE1981" s="68">
        <v>0</v>
      </c>
      <c r="AF1981" s="68">
        <v>0</v>
      </c>
      <c r="AG1981" s="68">
        <v>0</v>
      </c>
      <c r="AH1981" s="68">
        <v>0</v>
      </c>
      <c r="AI1981" s="68">
        <v>0</v>
      </c>
      <c r="AJ1981" s="68">
        <v>0</v>
      </c>
      <c r="AK1981" s="68">
        <v>0</v>
      </c>
      <c r="AL1981" s="68">
        <v>0</v>
      </c>
      <c r="AM1981" s="68">
        <v>0</v>
      </c>
      <c r="AN1981" s="68">
        <v>0</v>
      </c>
      <c r="AO1981" s="68">
        <v>0</v>
      </c>
      <c r="AP1981" s="68" t="s">
        <v>10448</v>
      </c>
      <c r="AQ1981" s="68">
        <v>1</v>
      </c>
      <c r="AR1981" s="68">
        <v>0</v>
      </c>
      <c r="AS1981" s="68">
        <v>0</v>
      </c>
      <c r="AT1981" s="68">
        <v>4096</v>
      </c>
      <c r="AU1981" s="68">
        <v>33554432</v>
      </c>
      <c r="AV1981" s="86">
        <v>3</v>
      </c>
      <c r="AX1981" s="1">
        <v>0</v>
      </c>
      <c r="AY1981" s="1">
        <v>0</v>
      </c>
      <c r="AZ1981" s="68">
        <v>0</v>
      </c>
      <c r="BA1981" s="68">
        <v>0</v>
      </c>
      <c r="EQ1981" s="68">
        <v>30850025</v>
      </c>
      <c r="ER1981" s="175">
        <v>1</v>
      </c>
      <c r="ES1981" s="68">
        <v>650</v>
      </c>
      <c r="ET1981" s="68">
        <v>25</v>
      </c>
      <c r="EU1981" s="68">
        <v>0</v>
      </c>
      <c r="EV1981" s="68">
        <v>150025</v>
      </c>
      <c r="EW1981" s="68" t="s">
        <v>2663</v>
      </c>
      <c r="EX1981" s="68" t="str">
        <f t="shared" si="63"/>
        <v>소형</v>
      </c>
      <c r="GE1981" s="68">
        <v>64000</v>
      </c>
      <c r="GF1981" s="68" t="s">
        <v>5429</v>
      </c>
    </row>
    <row r="1982" spans="6:188" x14ac:dyDescent="0.3">
      <c r="F1982" s="68">
        <v>94114</v>
      </c>
      <c r="G1982" s="68">
        <v>5</v>
      </c>
      <c r="H1982" s="68">
        <v>194114</v>
      </c>
      <c r="I1982" s="68">
        <v>294114</v>
      </c>
      <c r="J1982" s="68" t="s">
        <v>10449</v>
      </c>
      <c r="K1982" s="68" t="s">
        <v>10450</v>
      </c>
      <c r="L1982" s="68">
        <v>0</v>
      </c>
      <c r="M1982" s="68">
        <v>0</v>
      </c>
      <c r="N1982" s="68">
        <v>0</v>
      </c>
      <c r="O1982" s="68">
        <v>0</v>
      </c>
      <c r="P1982" s="68">
        <v>0</v>
      </c>
      <c r="Q1982" s="68">
        <v>0</v>
      </c>
      <c r="R1982" s="68">
        <v>0</v>
      </c>
      <c r="S1982" s="68">
        <v>0</v>
      </c>
      <c r="T1982" s="68">
        <v>0</v>
      </c>
      <c r="U1982" s="68">
        <v>0</v>
      </c>
      <c r="V1982" s="68">
        <v>0</v>
      </c>
      <c r="W1982" s="68">
        <v>0</v>
      </c>
      <c r="X1982" s="68">
        <v>0</v>
      </c>
      <c r="Y1982" s="68">
        <v>0</v>
      </c>
      <c r="Z1982" s="68">
        <v>0</v>
      </c>
      <c r="AA1982" s="68">
        <v>0</v>
      </c>
      <c r="AB1982" s="68">
        <v>0</v>
      </c>
      <c r="AC1982" s="68">
        <v>0</v>
      </c>
      <c r="AD1982" s="68">
        <v>0</v>
      </c>
      <c r="AE1982" s="68">
        <v>0</v>
      </c>
      <c r="AF1982" s="68">
        <v>0</v>
      </c>
      <c r="AG1982" s="68">
        <v>0</v>
      </c>
      <c r="AH1982" s="68">
        <v>0</v>
      </c>
      <c r="AI1982" s="68">
        <v>0</v>
      </c>
      <c r="AJ1982" s="68">
        <v>0</v>
      </c>
      <c r="AK1982" s="68">
        <v>0</v>
      </c>
      <c r="AL1982" s="68">
        <v>0</v>
      </c>
      <c r="AM1982" s="68">
        <v>0</v>
      </c>
      <c r="AN1982" s="68">
        <v>0</v>
      </c>
      <c r="AO1982" s="68">
        <v>0</v>
      </c>
      <c r="AP1982" s="68" t="s">
        <v>10451</v>
      </c>
      <c r="AQ1982" s="68">
        <v>1</v>
      </c>
      <c r="AR1982" s="68">
        <v>0</v>
      </c>
      <c r="AS1982" s="68">
        <v>0</v>
      </c>
      <c r="AT1982" s="68">
        <v>4096</v>
      </c>
      <c r="AU1982" s="68">
        <v>0</v>
      </c>
      <c r="AV1982" s="86">
        <v>3</v>
      </c>
      <c r="AX1982" s="1">
        <v>0</v>
      </c>
      <c r="AY1982" s="1">
        <v>0</v>
      </c>
      <c r="AZ1982" s="68">
        <v>0</v>
      </c>
      <c r="BA1982" s="68">
        <v>0</v>
      </c>
      <c r="EQ1982" s="68">
        <v>30950025</v>
      </c>
      <c r="ER1982" s="175">
        <v>1</v>
      </c>
      <c r="ES1982" s="68">
        <v>650</v>
      </c>
      <c r="ET1982" s="68">
        <v>25</v>
      </c>
      <c r="EU1982" s="68">
        <v>0</v>
      </c>
      <c r="EV1982" s="68">
        <v>150025</v>
      </c>
      <c r="EW1982" s="68" t="s">
        <v>2663</v>
      </c>
      <c r="EX1982" s="68" t="str">
        <f t="shared" si="63"/>
        <v>소형</v>
      </c>
      <c r="GE1982" s="68">
        <v>64001</v>
      </c>
      <c r="GF1982" s="68" t="s">
        <v>5430</v>
      </c>
    </row>
    <row r="1983" spans="6:188" x14ac:dyDescent="0.3">
      <c r="F1983" s="68">
        <v>94115</v>
      </c>
      <c r="G1983" s="68">
        <v>5</v>
      </c>
      <c r="H1983" s="68">
        <v>194115</v>
      </c>
      <c r="I1983" s="68">
        <v>294115</v>
      </c>
      <c r="J1983" s="68" t="s">
        <v>10360</v>
      </c>
      <c r="K1983" s="68" t="s">
        <v>10452</v>
      </c>
      <c r="L1983" s="68">
        <v>0</v>
      </c>
      <c r="M1983" s="68">
        <v>0</v>
      </c>
      <c r="N1983" s="68">
        <v>0</v>
      </c>
      <c r="O1983" s="68">
        <v>0</v>
      </c>
      <c r="P1983" s="68">
        <v>0</v>
      </c>
      <c r="Q1983" s="68">
        <v>0</v>
      </c>
      <c r="R1983" s="68">
        <v>0</v>
      </c>
      <c r="S1983" s="68">
        <v>0</v>
      </c>
      <c r="T1983" s="68">
        <v>0</v>
      </c>
      <c r="U1983" s="68">
        <v>0</v>
      </c>
      <c r="V1983" s="68">
        <v>0</v>
      </c>
      <c r="W1983" s="68">
        <v>0</v>
      </c>
      <c r="X1983" s="68">
        <v>0</v>
      </c>
      <c r="Y1983" s="68">
        <v>0</v>
      </c>
      <c r="Z1983" s="68">
        <v>0</v>
      </c>
      <c r="AA1983" s="68">
        <v>0</v>
      </c>
      <c r="AB1983" s="68">
        <v>0</v>
      </c>
      <c r="AC1983" s="68">
        <v>0</v>
      </c>
      <c r="AD1983" s="68">
        <v>0</v>
      </c>
      <c r="AE1983" s="68">
        <v>0</v>
      </c>
      <c r="AF1983" s="68">
        <v>0</v>
      </c>
      <c r="AG1983" s="68">
        <v>0</v>
      </c>
      <c r="AH1983" s="68">
        <v>0</v>
      </c>
      <c r="AI1983" s="68">
        <v>0</v>
      </c>
      <c r="AJ1983" s="68">
        <v>0</v>
      </c>
      <c r="AK1983" s="68">
        <v>0</v>
      </c>
      <c r="AL1983" s="68">
        <v>0</v>
      </c>
      <c r="AM1983" s="68">
        <v>0</v>
      </c>
      <c r="AN1983" s="68">
        <v>0</v>
      </c>
      <c r="AO1983" s="68">
        <v>0</v>
      </c>
      <c r="AP1983" s="68" t="s">
        <v>10453</v>
      </c>
      <c r="AQ1983" s="68">
        <v>0</v>
      </c>
      <c r="AR1983" s="68">
        <v>0</v>
      </c>
      <c r="AS1983" s="68">
        <v>0</v>
      </c>
      <c r="AT1983" s="68">
        <v>0</v>
      </c>
      <c r="AU1983" s="68">
        <v>33554432</v>
      </c>
      <c r="AV1983" s="86">
        <v>3</v>
      </c>
      <c r="AX1983" s="1">
        <v>0</v>
      </c>
      <c r="AY1983" s="1">
        <v>0</v>
      </c>
      <c r="AZ1983" s="68">
        <v>0</v>
      </c>
      <c r="BA1983" s="68">
        <v>0</v>
      </c>
      <c r="EQ1983" s="68">
        <v>31050025</v>
      </c>
      <c r="ER1983" s="175">
        <v>1</v>
      </c>
      <c r="ES1983" s="68">
        <v>650</v>
      </c>
      <c r="ET1983" s="68">
        <v>25</v>
      </c>
      <c r="EU1983" s="68">
        <v>0</v>
      </c>
      <c r="EV1983" s="68">
        <v>150025</v>
      </c>
      <c r="EW1983" s="68" t="s">
        <v>2663</v>
      </c>
      <c r="EX1983" s="68" t="str">
        <f t="shared" si="63"/>
        <v>소형</v>
      </c>
      <c r="GE1983" s="68">
        <v>64002</v>
      </c>
      <c r="GF1983" s="68" t="s">
        <v>5431</v>
      </c>
    </row>
    <row r="1984" spans="6:188" x14ac:dyDescent="0.3">
      <c r="F1984" s="68">
        <v>94116</v>
      </c>
      <c r="G1984" s="68">
        <v>2</v>
      </c>
      <c r="H1984" s="68">
        <v>194116</v>
      </c>
      <c r="I1984" s="68">
        <v>294116</v>
      </c>
      <c r="J1984" s="68" t="s">
        <v>10454</v>
      </c>
      <c r="K1984" s="68">
        <v>0</v>
      </c>
      <c r="L1984" s="68">
        <v>0</v>
      </c>
      <c r="M1984" s="68">
        <v>0</v>
      </c>
      <c r="N1984" s="68">
        <v>0</v>
      </c>
      <c r="O1984" s="68">
        <v>12</v>
      </c>
      <c r="P1984" s="68">
        <v>0</v>
      </c>
      <c r="Q1984" s="68">
        <v>0</v>
      </c>
      <c r="R1984" s="68">
        <v>0</v>
      </c>
      <c r="S1984" s="68">
        <v>0</v>
      </c>
      <c r="T1984" s="68">
        <v>0</v>
      </c>
      <c r="U1984" s="68">
        <v>0</v>
      </c>
      <c r="V1984" s="68">
        <v>0</v>
      </c>
      <c r="W1984" s="68">
        <v>0</v>
      </c>
      <c r="X1984" s="68">
        <v>0</v>
      </c>
      <c r="Y1984" s="68">
        <v>0</v>
      </c>
      <c r="Z1984" s="68">
        <v>0</v>
      </c>
      <c r="AA1984" s="68">
        <v>0</v>
      </c>
      <c r="AB1984" s="68">
        <v>0</v>
      </c>
      <c r="AC1984" s="68">
        <v>0</v>
      </c>
      <c r="AD1984" s="68">
        <v>0</v>
      </c>
      <c r="AE1984" s="68">
        <v>0</v>
      </c>
      <c r="AF1984" s="68">
        <v>0</v>
      </c>
      <c r="AG1984" s="68">
        <v>0</v>
      </c>
      <c r="AH1984" s="68">
        <v>0</v>
      </c>
      <c r="AI1984" s="68">
        <v>0</v>
      </c>
      <c r="AJ1984" s="68">
        <v>0</v>
      </c>
      <c r="AK1984" s="68">
        <v>0</v>
      </c>
      <c r="AL1984" s="68">
        <v>0</v>
      </c>
      <c r="AM1984" s="68">
        <v>0</v>
      </c>
      <c r="AN1984" s="68">
        <v>0</v>
      </c>
      <c r="AO1984" s="68">
        <v>0</v>
      </c>
      <c r="AP1984" s="68" t="s">
        <v>2608</v>
      </c>
      <c r="AQ1984" s="68">
        <v>1</v>
      </c>
      <c r="AR1984" s="68">
        <v>0</v>
      </c>
      <c r="AS1984" s="68">
        <v>0</v>
      </c>
      <c r="AT1984" s="68">
        <v>0</v>
      </c>
      <c r="AU1984" s="68">
        <v>0</v>
      </c>
      <c r="AV1984" s="86">
        <v>4</v>
      </c>
      <c r="AX1984" s="1">
        <v>0</v>
      </c>
      <c r="AY1984" s="1">
        <v>0</v>
      </c>
      <c r="AZ1984" s="68">
        <v>0</v>
      </c>
      <c r="BA1984" s="68">
        <v>0</v>
      </c>
      <c r="EQ1984" s="68">
        <v>31150025</v>
      </c>
      <c r="ER1984" s="175">
        <v>1</v>
      </c>
      <c r="ES1984" s="68">
        <v>650</v>
      </c>
      <c r="ET1984" s="68">
        <v>25</v>
      </c>
      <c r="EU1984" s="68">
        <v>0</v>
      </c>
      <c r="EV1984" s="68">
        <v>150025</v>
      </c>
      <c r="EW1984" s="68" t="s">
        <v>2663</v>
      </c>
      <c r="EX1984" s="68" t="str">
        <f t="shared" si="63"/>
        <v>소형</v>
      </c>
      <c r="GE1984" s="68">
        <v>64003</v>
      </c>
      <c r="GF1984" s="68" t="s">
        <v>5432</v>
      </c>
    </row>
    <row r="1985" spans="6:188" x14ac:dyDescent="0.3">
      <c r="F1985" s="68">
        <v>94117</v>
      </c>
      <c r="G1985" s="68">
        <v>5</v>
      </c>
      <c r="H1985" s="68">
        <v>194117</v>
      </c>
      <c r="I1985" s="68">
        <v>294117</v>
      </c>
      <c r="J1985" s="68" t="s">
        <v>10623</v>
      </c>
      <c r="K1985" s="68">
        <v>0</v>
      </c>
      <c r="L1985" s="68">
        <v>0</v>
      </c>
      <c r="M1985" s="68">
        <v>0</v>
      </c>
      <c r="N1985" s="68">
        <v>0</v>
      </c>
      <c r="O1985" s="68">
        <v>0</v>
      </c>
      <c r="P1985" s="68">
        <v>0</v>
      </c>
      <c r="Q1985" s="68">
        <v>0</v>
      </c>
      <c r="R1985" s="68">
        <v>0</v>
      </c>
      <c r="S1985" s="68">
        <v>0</v>
      </c>
      <c r="T1985" s="68">
        <v>0</v>
      </c>
      <c r="U1985" s="68">
        <v>0</v>
      </c>
      <c r="V1985" s="68">
        <v>0</v>
      </c>
      <c r="W1985" s="68">
        <v>0</v>
      </c>
      <c r="X1985" s="68">
        <v>0</v>
      </c>
      <c r="Y1985" s="68">
        <v>0</v>
      </c>
      <c r="Z1985" s="68">
        <v>0</v>
      </c>
      <c r="AA1985" s="68">
        <v>0</v>
      </c>
      <c r="AB1985" s="68">
        <v>0</v>
      </c>
      <c r="AC1985" s="68">
        <v>0</v>
      </c>
      <c r="AD1985" s="68">
        <v>0</v>
      </c>
      <c r="AE1985" s="68">
        <v>0</v>
      </c>
      <c r="AF1985" s="68">
        <v>0</v>
      </c>
      <c r="AG1985" s="68">
        <v>0</v>
      </c>
      <c r="AH1985" s="68">
        <v>0</v>
      </c>
      <c r="AI1985" s="68">
        <v>0</v>
      </c>
      <c r="AJ1985" s="68">
        <v>0</v>
      </c>
      <c r="AK1985" s="68">
        <v>0</v>
      </c>
      <c r="AL1985" s="68">
        <v>0</v>
      </c>
      <c r="AM1985" s="68">
        <v>0</v>
      </c>
      <c r="AN1985" s="68">
        <v>0</v>
      </c>
      <c r="AO1985" s="68">
        <v>0</v>
      </c>
      <c r="AP1985" s="68" t="s">
        <v>10455</v>
      </c>
      <c r="AQ1985" s="68">
        <v>1</v>
      </c>
      <c r="AR1985" s="68">
        <v>0</v>
      </c>
      <c r="AS1985" s="68">
        <v>0</v>
      </c>
      <c r="AT1985" s="68">
        <v>4096</v>
      </c>
      <c r="AU1985" s="68">
        <v>0</v>
      </c>
      <c r="AV1985" s="86">
        <v>3</v>
      </c>
      <c r="AX1985" s="1">
        <v>0</v>
      </c>
      <c r="AY1985" s="1">
        <v>0</v>
      </c>
      <c r="AZ1985" s="68">
        <v>0</v>
      </c>
      <c r="BA1985" s="68">
        <v>0</v>
      </c>
      <c r="EQ1985" s="68">
        <v>31250025</v>
      </c>
      <c r="ER1985" s="175">
        <v>1</v>
      </c>
      <c r="ES1985" s="68">
        <v>650</v>
      </c>
      <c r="ET1985" s="68">
        <v>25</v>
      </c>
      <c r="EU1985" s="68">
        <v>0</v>
      </c>
      <c r="EV1985" s="68">
        <v>150025</v>
      </c>
      <c r="EW1985" s="68" t="s">
        <v>2663</v>
      </c>
      <c r="EX1985" s="68" t="str">
        <f t="shared" si="63"/>
        <v>소형</v>
      </c>
      <c r="GE1985" s="68">
        <v>64004</v>
      </c>
      <c r="GF1985" s="68" t="s">
        <v>5433</v>
      </c>
    </row>
    <row r="1986" spans="6:188" x14ac:dyDescent="0.3">
      <c r="F1986" s="68">
        <v>94118</v>
      </c>
      <c r="G1986" s="68">
        <v>5</v>
      </c>
      <c r="H1986" s="68">
        <v>194080</v>
      </c>
      <c r="I1986" s="68">
        <v>294080</v>
      </c>
      <c r="J1986" s="68" t="s">
        <v>8884</v>
      </c>
      <c r="K1986" s="68" t="s">
        <v>12960</v>
      </c>
      <c r="L1986" s="68">
        <v>5000</v>
      </c>
      <c r="M1986" s="68">
        <v>0</v>
      </c>
      <c r="N1986" s="68">
        <v>0</v>
      </c>
      <c r="O1986" s="68">
        <v>0</v>
      </c>
      <c r="P1986" s="68">
        <v>1</v>
      </c>
      <c r="Q1986" s="68">
        <v>0</v>
      </c>
      <c r="R1986" s="68">
        <v>0</v>
      </c>
      <c r="S1986" s="68">
        <v>0</v>
      </c>
      <c r="T1986" s="68">
        <v>0</v>
      </c>
      <c r="U1986" s="68">
        <v>0</v>
      </c>
      <c r="V1986" s="68">
        <v>0</v>
      </c>
      <c r="W1986" s="68">
        <v>0</v>
      </c>
      <c r="X1986" s="68">
        <v>0</v>
      </c>
      <c r="Y1986" s="68">
        <v>0</v>
      </c>
      <c r="Z1986" s="68">
        <v>0</v>
      </c>
      <c r="AA1986" s="68">
        <v>0</v>
      </c>
      <c r="AB1986" s="68">
        <v>0</v>
      </c>
      <c r="AC1986" s="68">
        <v>0</v>
      </c>
      <c r="AD1986" s="68">
        <v>0</v>
      </c>
      <c r="AE1986" s="68">
        <v>0</v>
      </c>
      <c r="AF1986" s="68">
        <v>0</v>
      </c>
      <c r="AG1986" s="68">
        <v>0</v>
      </c>
      <c r="AH1986" s="68">
        <v>0</v>
      </c>
      <c r="AI1986" s="68">
        <v>0</v>
      </c>
      <c r="AJ1986" s="68">
        <v>0</v>
      </c>
      <c r="AK1986" s="68">
        <v>0</v>
      </c>
      <c r="AL1986" s="68">
        <v>0</v>
      </c>
      <c r="AM1986" s="68">
        <v>0</v>
      </c>
      <c r="AN1986" s="68">
        <v>0</v>
      </c>
      <c r="AO1986" s="68">
        <v>0</v>
      </c>
      <c r="AP1986" s="68" t="s">
        <v>10624</v>
      </c>
      <c r="AQ1986" s="68">
        <v>1</v>
      </c>
      <c r="AR1986" s="68">
        <v>0</v>
      </c>
      <c r="AS1986" s="68">
        <v>1</v>
      </c>
      <c r="AT1986" s="68">
        <v>4096</v>
      </c>
      <c r="AU1986" s="68">
        <v>33554432</v>
      </c>
      <c r="AV1986" s="86">
        <v>3</v>
      </c>
      <c r="AX1986" s="1">
        <v>0</v>
      </c>
      <c r="AY1986" s="1">
        <v>0</v>
      </c>
      <c r="AZ1986" s="68">
        <v>20000</v>
      </c>
      <c r="BA1986" s="68">
        <v>0</v>
      </c>
      <c r="EQ1986" s="68">
        <v>10150026</v>
      </c>
      <c r="ER1986" s="175">
        <v>2</v>
      </c>
      <c r="ES1986" s="68">
        <v>650</v>
      </c>
      <c r="ET1986" s="68">
        <v>26</v>
      </c>
      <c r="EU1986" s="68">
        <v>0</v>
      </c>
      <c r="EV1986" s="68">
        <v>150026</v>
      </c>
      <c r="EW1986" s="68" t="s">
        <v>2664</v>
      </c>
      <c r="EX1986" s="68" t="str">
        <f t="shared" si="63"/>
        <v>중형</v>
      </c>
      <c r="GE1986" s="68">
        <v>65000</v>
      </c>
      <c r="GF1986" s="68" t="s">
        <v>5434</v>
      </c>
    </row>
    <row r="1987" spans="6:188" x14ac:dyDescent="0.3">
      <c r="F1987" s="68">
        <v>94119</v>
      </c>
      <c r="G1987" s="68">
        <v>5</v>
      </c>
      <c r="H1987" s="68">
        <v>194081</v>
      </c>
      <c r="I1987" s="68">
        <v>294081</v>
      </c>
      <c r="J1987" s="68" t="s">
        <v>8886</v>
      </c>
      <c r="K1987" s="68" t="s">
        <v>12960</v>
      </c>
      <c r="L1987" s="68">
        <v>5000</v>
      </c>
      <c r="M1987" s="68">
        <v>0</v>
      </c>
      <c r="N1987" s="68">
        <v>0</v>
      </c>
      <c r="O1987" s="68">
        <v>0</v>
      </c>
      <c r="P1987" s="68">
        <v>1</v>
      </c>
      <c r="Q1987" s="68">
        <v>0</v>
      </c>
      <c r="R1987" s="68">
        <v>0</v>
      </c>
      <c r="S1987" s="68">
        <v>0</v>
      </c>
      <c r="T1987" s="68">
        <v>0</v>
      </c>
      <c r="U1987" s="68">
        <v>0</v>
      </c>
      <c r="V1987" s="68">
        <v>0</v>
      </c>
      <c r="W1987" s="68">
        <v>0</v>
      </c>
      <c r="X1987" s="68">
        <v>0</v>
      </c>
      <c r="Y1987" s="68">
        <v>0</v>
      </c>
      <c r="Z1987" s="68">
        <v>0</v>
      </c>
      <c r="AA1987" s="68">
        <v>0</v>
      </c>
      <c r="AB1987" s="68">
        <v>0</v>
      </c>
      <c r="AC1987" s="68">
        <v>0</v>
      </c>
      <c r="AD1987" s="68">
        <v>0</v>
      </c>
      <c r="AE1987" s="68">
        <v>0</v>
      </c>
      <c r="AF1987" s="68">
        <v>0</v>
      </c>
      <c r="AG1987" s="68">
        <v>0</v>
      </c>
      <c r="AH1987" s="68">
        <v>0</v>
      </c>
      <c r="AI1987" s="68">
        <v>0</v>
      </c>
      <c r="AJ1987" s="68">
        <v>0</v>
      </c>
      <c r="AK1987" s="68">
        <v>0</v>
      </c>
      <c r="AL1987" s="68">
        <v>0</v>
      </c>
      <c r="AM1987" s="68">
        <v>0</v>
      </c>
      <c r="AN1987" s="68">
        <v>0</v>
      </c>
      <c r="AO1987" s="68">
        <v>0</v>
      </c>
      <c r="AP1987" s="68" t="s">
        <v>10625</v>
      </c>
      <c r="AQ1987" s="68">
        <v>1</v>
      </c>
      <c r="AR1987" s="68">
        <v>0</v>
      </c>
      <c r="AS1987" s="68">
        <v>1</v>
      </c>
      <c r="AT1987" s="68">
        <v>4096</v>
      </c>
      <c r="AU1987" s="68">
        <v>33554432</v>
      </c>
      <c r="AV1987" s="86">
        <v>3</v>
      </c>
      <c r="AX1987" s="1">
        <v>0</v>
      </c>
      <c r="AY1987" s="1">
        <v>0</v>
      </c>
      <c r="AZ1987" s="68">
        <v>20000</v>
      </c>
      <c r="BA1987" s="68">
        <v>0</v>
      </c>
      <c r="EQ1987" s="68">
        <v>10250026</v>
      </c>
      <c r="ER1987" s="175">
        <v>2</v>
      </c>
      <c r="ES1987" s="68">
        <v>650</v>
      </c>
      <c r="ET1987" s="68">
        <v>26</v>
      </c>
      <c r="EU1987" s="68">
        <v>0</v>
      </c>
      <c r="EV1987" s="68">
        <v>150026</v>
      </c>
      <c r="EW1987" s="68" t="s">
        <v>2664</v>
      </c>
      <c r="EX1987" s="68" t="str">
        <f t="shared" ref="EX1987:EX2050" si="64">IF(ER1987=1,"소형",IF(ER1987=2,"중형","대형"))</f>
        <v>중형</v>
      </c>
      <c r="GE1987" s="68">
        <v>65001</v>
      </c>
      <c r="GF1987" s="68" t="s">
        <v>5435</v>
      </c>
    </row>
    <row r="1988" spans="6:188" x14ac:dyDescent="0.3">
      <c r="F1988" s="68">
        <v>94120</v>
      </c>
      <c r="G1988" s="68">
        <v>5</v>
      </c>
      <c r="H1988" s="68">
        <v>194082</v>
      </c>
      <c r="I1988" s="68">
        <v>294082</v>
      </c>
      <c r="J1988" s="68" t="s">
        <v>8888</v>
      </c>
      <c r="K1988" s="68" t="s">
        <v>12960</v>
      </c>
      <c r="L1988" s="68">
        <v>5000</v>
      </c>
      <c r="M1988" s="68">
        <v>0</v>
      </c>
      <c r="N1988" s="68">
        <v>0</v>
      </c>
      <c r="O1988" s="68">
        <v>0</v>
      </c>
      <c r="P1988" s="68">
        <v>1</v>
      </c>
      <c r="Q1988" s="68">
        <v>0</v>
      </c>
      <c r="R1988" s="68">
        <v>0</v>
      </c>
      <c r="S1988" s="68">
        <v>0</v>
      </c>
      <c r="T1988" s="68">
        <v>0</v>
      </c>
      <c r="U1988" s="68">
        <v>0</v>
      </c>
      <c r="V1988" s="68">
        <v>0</v>
      </c>
      <c r="W1988" s="68">
        <v>0</v>
      </c>
      <c r="X1988" s="68">
        <v>0</v>
      </c>
      <c r="Y1988" s="68">
        <v>0</v>
      </c>
      <c r="Z1988" s="68">
        <v>0</v>
      </c>
      <c r="AA1988" s="68">
        <v>0</v>
      </c>
      <c r="AB1988" s="68">
        <v>0</v>
      </c>
      <c r="AC1988" s="68">
        <v>0</v>
      </c>
      <c r="AD1988" s="68">
        <v>0</v>
      </c>
      <c r="AE1988" s="68">
        <v>0</v>
      </c>
      <c r="AF1988" s="68">
        <v>0</v>
      </c>
      <c r="AG1988" s="68">
        <v>0</v>
      </c>
      <c r="AH1988" s="68">
        <v>0</v>
      </c>
      <c r="AI1988" s="68">
        <v>0</v>
      </c>
      <c r="AJ1988" s="68">
        <v>0</v>
      </c>
      <c r="AK1988" s="68">
        <v>0</v>
      </c>
      <c r="AL1988" s="68">
        <v>0</v>
      </c>
      <c r="AM1988" s="68">
        <v>0</v>
      </c>
      <c r="AN1988" s="68">
        <v>0</v>
      </c>
      <c r="AO1988" s="68">
        <v>0</v>
      </c>
      <c r="AP1988" s="68" t="s">
        <v>10626</v>
      </c>
      <c r="AQ1988" s="68">
        <v>1</v>
      </c>
      <c r="AR1988" s="68">
        <v>0</v>
      </c>
      <c r="AS1988" s="68">
        <v>1</v>
      </c>
      <c r="AT1988" s="68">
        <v>4096</v>
      </c>
      <c r="AU1988" s="68">
        <v>33554432</v>
      </c>
      <c r="AV1988" s="86">
        <v>3</v>
      </c>
      <c r="AX1988" s="1">
        <v>0</v>
      </c>
      <c r="AY1988" s="1">
        <v>0</v>
      </c>
      <c r="AZ1988" s="68">
        <v>20000</v>
      </c>
      <c r="BA1988" s="68">
        <v>0</v>
      </c>
      <c r="EQ1988" s="68">
        <v>10350026</v>
      </c>
      <c r="ER1988" s="175">
        <v>2</v>
      </c>
      <c r="ES1988" s="68">
        <v>650</v>
      </c>
      <c r="ET1988" s="68">
        <v>26</v>
      </c>
      <c r="EU1988" s="68">
        <v>0</v>
      </c>
      <c r="EV1988" s="68">
        <v>150026</v>
      </c>
      <c r="EW1988" s="68" t="s">
        <v>2664</v>
      </c>
      <c r="EX1988" s="68" t="str">
        <f t="shared" si="64"/>
        <v>중형</v>
      </c>
      <c r="GE1988" s="68">
        <v>65002</v>
      </c>
      <c r="GF1988" s="68" t="s">
        <v>5436</v>
      </c>
    </row>
    <row r="1989" spans="6:188" x14ac:dyDescent="0.3">
      <c r="F1989" s="68">
        <v>94121</v>
      </c>
      <c r="G1989" s="68">
        <v>5</v>
      </c>
      <c r="H1989" s="68">
        <v>194083</v>
      </c>
      <c r="I1989" s="68">
        <v>294083</v>
      </c>
      <c r="J1989" s="68" t="s">
        <v>8890</v>
      </c>
      <c r="K1989" s="68" t="s">
        <v>12960</v>
      </c>
      <c r="L1989" s="68">
        <v>5000</v>
      </c>
      <c r="M1989" s="68">
        <v>0</v>
      </c>
      <c r="N1989" s="68">
        <v>0</v>
      </c>
      <c r="O1989" s="68">
        <v>0</v>
      </c>
      <c r="P1989" s="68">
        <v>1</v>
      </c>
      <c r="Q1989" s="68">
        <v>0</v>
      </c>
      <c r="R1989" s="68">
        <v>0</v>
      </c>
      <c r="S1989" s="68">
        <v>0</v>
      </c>
      <c r="T1989" s="68">
        <v>0</v>
      </c>
      <c r="U1989" s="68">
        <v>0</v>
      </c>
      <c r="V1989" s="68">
        <v>0</v>
      </c>
      <c r="W1989" s="68">
        <v>0</v>
      </c>
      <c r="X1989" s="68">
        <v>0</v>
      </c>
      <c r="Y1989" s="68">
        <v>0</v>
      </c>
      <c r="Z1989" s="68">
        <v>0</v>
      </c>
      <c r="AA1989" s="68">
        <v>0</v>
      </c>
      <c r="AB1989" s="68">
        <v>0</v>
      </c>
      <c r="AC1989" s="68">
        <v>0</v>
      </c>
      <c r="AD1989" s="68">
        <v>0</v>
      </c>
      <c r="AE1989" s="68">
        <v>0</v>
      </c>
      <c r="AF1989" s="68">
        <v>0</v>
      </c>
      <c r="AG1989" s="68">
        <v>0</v>
      </c>
      <c r="AH1989" s="68">
        <v>0</v>
      </c>
      <c r="AI1989" s="68">
        <v>0</v>
      </c>
      <c r="AJ1989" s="68">
        <v>0</v>
      </c>
      <c r="AK1989" s="68">
        <v>0</v>
      </c>
      <c r="AL1989" s="68">
        <v>0</v>
      </c>
      <c r="AM1989" s="68">
        <v>0</v>
      </c>
      <c r="AN1989" s="68">
        <v>0</v>
      </c>
      <c r="AO1989" s="68">
        <v>0</v>
      </c>
      <c r="AP1989" s="68" t="s">
        <v>10627</v>
      </c>
      <c r="AQ1989" s="68">
        <v>1</v>
      </c>
      <c r="AR1989" s="68">
        <v>0</v>
      </c>
      <c r="AS1989" s="68">
        <v>1</v>
      </c>
      <c r="AT1989" s="68">
        <v>4096</v>
      </c>
      <c r="AU1989" s="68">
        <v>33554432</v>
      </c>
      <c r="AV1989" s="86">
        <v>3</v>
      </c>
      <c r="AX1989" s="1">
        <v>0</v>
      </c>
      <c r="AY1989" s="1">
        <v>0</v>
      </c>
      <c r="AZ1989" s="68">
        <v>20000</v>
      </c>
      <c r="BA1989" s="68">
        <v>0</v>
      </c>
      <c r="EQ1989" s="68">
        <v>10450026</v>
      </c>
      <c r="ER1989" s="175">
        <v>2</v>
      </c>
      <c r="ES1989" s="68">
        <v>650</v>
      </c>
      <c r="ET1989" s="68">
        <v>26</v>
      </c>
      <c r="EU1989" s="68">
        <v>0</v>
      </c>
      <c r="EV1989" s="68">
        <v>150026</v>
      </c>
      <c r="EW1989" s="68" t="s">
        <v>2664</v>
      </c>
      <c r="EX1989" s="68" t="str">
        <f t="shared" si="64"/>
        <v>중형</v>
      </c>
      <c r="GE1989" s="68">
        <v>65003</v>
      </c>
      <c r="GF1989" s="68" t="s">
        <v>4406</v>
      </c>
    </row>
    <row r="1990" spans="6:188" x14ac:dyDescent="0.3">
      <c r="F1990" s="68">
        <v>94122</v>
      </c>
      <c r="G1990" s="68">
        <v>5</v>
      </c>
      <c r="H1990" s="68">
        <v>194084</v>
      </c>
      <c r="I1990" s="68">
        <v>294084</v>
      </c>
      <c r="J1990" s="68" t="s">
        <v>8892</v>
      </c>
      <c r="K1990" s="68" t="s">
        <v>12960</v>
      </c>
      <c r="L1990" s="68">
        <v>5000</v>
      </c>
      <c r="M1990" s="68">
        <v>0</v>
      </c>
      <c r="N1990" s="68">
        <v>0</v>
      </c>
      <c r="O1990" s="68">
        <v>0</v>
      </c>
      <c r="P1990" s="68">
        <v>1</v>
      </c>
      <c r="Q1990" s="68">
        <v>0</v>
      </c>
      <c r="R1990" s="68">
        <v>0</v>
      </c>
      <c r="S1990" s="68">
        <v>0</v>
      </c>
      <c r="T1990" s="68">
        <v>0</v>
      </c>
      <c r="U1990" s="68">
        <v>0</v>
      </c>
      <c r="V1990" s="68">
        <v>0</v>
      </c>
      <c r="W1990" s="68">
        <v>0</v>
      </c>
      <c r="X1990" s="68">
        <v>0</v>
      </c>
      <c r="Y1990" s="68">
        <v>0</v>
      </c>
      <c r="Z1990" s="68">
        <v>0</v>
      </c>
      <c r="AA1990" s="68">
        <v>0</v>
      </c>
      <c r="AB1990" s="68">
        <v>0</v>
      </c>
      <c r="AC1990" s="68">
        <v>0</v>
      </c>
      <c r="AD1990" s="68">
        <v>0</v>
      </c>
      <c r="AE1990" s="68">
        <v>0</v>
      </c>
      <c r="AF1990" s="68">
        <v>0</v>
      </c>
      <c r="AG1990" s="68">
        <v>0</v>
      </c>
      <c r="AH1990" s="68">
        <v>0</v>
      </c>
      <c r="AI1990" s="68">
        <v>0</v>
      </c>
      <c r="AJ1990" s="68">
        <v>0</v>
      </c>
      <c r="AK1990" s="68">
        <v>0</v>
      </c>
      <c r="AL1990" s="68">
        <v>0</v>
      </c>
      <c r="AM1990" s="68">
        <v>0</v>
      </c>
      <c r="AN1990" s="68">
        <v>0</v>
      </c>
      <c r="AO1990" s="68">
        <v>0</v>
      </c>
      <c r="AP1990" s="68" t="s">
        <v>10628</v>
      </c>
      <c r="AQ1990" s="68">
        <v>1</v>
      </c>
      <c r="AR1990" s="68">
        <v>0</v>
      </c>
      <c r="AS1990" s="68">
        <v>1</v>
      </c>
      <c r="AT1990" s="68">
        <v>4096</v>
      </c>
      <c r="AU1990" s="68">
        <v>33554432</v>
      </c>
      <c r="AV1990" s="86">
        <v>3</v>
      </c>
      <c r="AX1990" s="1">
        <v>0</v>
      </c>
      <c r="AY1990" s="1">
        <v>0</v>
      </c>
      <c r="AZ1990" s="68">
        <v>20000</v>
      </c>
      <c r="BA1990" s="68">
        <v>0</v>
      </c>
      <c r="EQ1990" s="68">
        <v>10550026</v>
      </c>
      <c r="ER1990" s="175">
        <v>2</v>
      </c>
      <c r="ES1990" s="68">
        <v>650</v>
      </c>
      <c r="ET1990" s="68">
        <v>26</v>
      </c>
      <c r="EU1990" s="68">
        <v>0</v>
      </c>
      <c r="EV1990" s="68">
        <v>150026</v>
      </c>
      <c r="EW1990" s="68" t="s">
        <v>2664</v>
      </c>
      <c r="EX1990" s="68" t="str">
        <f t="shared" si="64"/>
        <v>중형</v>
      </c>
      <c r="GE1990" s="68">
        <v>65004</v>
      </c>
      <c r="GF1990" s="68" t="s">
        <v>4391</v>
      </c>
    </row>
    <row r="1991" spans="6:188" x14ac:dyDescent="0.3">
      <c r="F1991" s="68">
        <v>94123</v>
      </c>
      <c r="G1991" s="68">
        <v>5</v>
      </c>
      <c r="H1991" s="68">
        <v>194085</v>
      </c>
      <c r="I1991" s="68">
        <v>294085</v>
      </c>
      <c r="J1991" s="68" t="s">
        <v>8894</v>
      </c>
      <c r="K1991" s="68" t="s">
        <v>12960</v>
      </c>
      <c r="L1991" s="68">
        <v>5000</v>
      </c>
      <c r="M1991" s="68">
        <v>0</v>
      </c>
      <c r="N1991" s="68">
        <v>0</v>
      </c>
      <c r="O1991" s="68">
        <v>0</v>
      </c>
      <c r="P1991" s="68">
        <v>1</v>
      </c>
      <c r="Q1991" s="68">
        <v>0</v>
      </c>
      <c r="R1991" s="68">
        <v>0</v>
      </c>
      <c r="S1991" s="68">
        <v>0</v>
      </c>
      <c r="T1991" s="68">
        <v>0</v>
      </c>
      <c r="U1991" s="68">
        <v>0</v>
      </c>
      <c r="V1991" s="68">
        <v>0</v>
      </c>
      <c r="W1991" s="68">
        <v>0</v>
      </c>
      <c r="X1991" s="68">
        <v>0</v>
      </c>
      <c r="Y1991" s="68">
        <v>0</v>
      </c>
      <c r="Z1991" s="68">
        <v>0</v>
      </c>
      <c r="AA1991" s="68">
        <v>0</v>
      </c>
      <c r="AB1991" s="68">
        <v>0</v>
      </c>
      <c r="AC1991" s="68">
        <v>0</v>
      </c>
      <c r="AD1991" s="68">
        <v>0</v>
      </c>
      <c r="AE1991" s="68">
        <v>0</v>
      </c>
      <c r="AF1991" s="68">
        <v>0</v>
      </c>
      <c r="AG1991" s="68">
        <v>0</v>
      </c>
      <c r="AH1991" s="68">
        <v>0</v>
      </c>
      <c r="AI1991" s="68">
        <v>0</v>
      </c>
      <c r="AJ1991" s="68">
        <v>0</v>
      </c>
      <c r="AK1991" s="68">
        <v>0</v>
      </c>
      <c r="AL1991" s="68">
        <v>0</v>
      </c>
      <c r="AM1991" s="68">
        <v>0</v>
      </c>
      <c r="AN1991" s="68">
        <v>0</v>
      </c>
      <c r="AO1991" s="68">
        <v>0</v>
      </c>
      <c r="AP1991" s="68" t="s">
        <v>10629</v>
      </c>
      <c r="AQ1991" s="68">
        <v>1</v>
      </c>
      <c r="AR1991" s="68">
        <v>0</v>
      </c>
      <c r="AS1991" s="68">
        <v>1</v>
      </c>
      <c r="AT1991" s="68">
        <v>4096</v>
      </c>
      <c r="AU1991" s="68">
        <v>33554432</v>
      </c>
      <c r="AV1991" s="86">
        <v>3</v>
      </c>
      <c r="AX1991" s="1">
        <v>0</v>
      </c>
      <c r="AY1991" s="1">
        <v>0</v>
      </c>
      <c r="AZ1991" s="68">
        <v>20000</v>
      </c>
      <c r="BA1991" s="68">
        <v>0</v>
      </c>
      <c r="EQ1991" s="68">
        <v>10650026</v>
      </c>
      <c r="ER1991" s="175">
        <v>2</v>
      </c>
      <c r="ES1991" s="68">
        <v>650</v>
      </c>
      <c r="ET1991" s="68">
        <v>26</v>
      </c>
      <c r="EU1991" s="68">
        <v>0</v>
      </c>
      <c r="EV1991" s="68">
        <v>150026</v>
      </c>
      <c r="EW1991" s="68" t="s">
        <v>2664</v>
      </c>
      <c r="EX1991" s="68" t="str">
        <f t="shared" si="64"/>
        <v>중형</v>
      </c>
      <c r="GE1991" s="68">
        <v>65005</v>
      </c>
      <c r="GF1991" s="68" t="s">
        <v>5437</v>
      </c>
    </row>
    <row r="1992" spans="6:188" x14ac:dyDescent="0.3">
      <c r="F1992" s="68">
        <v>94124</v>
      </c>
      <c r="G1992" s="68">
        <v>5</v>
      </c>
      <c r="H1992" s="68">
        <v>194086</v>
      </c>
      <c r="I1992" s="68">
        <v>294086</v>
      </c>
      <c r="J1992" s="68" t="s">
        <v>8896</v>
      </c>
      <c r="K1992" s="68" t="s">
        <v>12960</v>
      </c>
      <c r="L1992" s="68">
        <v>5000</v>
      </c>
      <c r="M1992" s="68">
        <v>0</v>
      </c>
      <c r="N1992" s="68">
        <v>0</v>
      </c>
      <c r="O1992" s="68">
        <v>0</v>
      </c>
      <c r="P1992" s="68">
        <v>1</v>
      </c>
      <c r="Q1992" s="68">
        <v>0</v>
      </c>
      <c r="R1992" s="68">
        <v>0</v>
      </c>
      <c r="S1992" s="68">
        <v>0</v>
      </c>
      <c r="T1992" s="68">
        <v>0</v>
      </c>
      <c r="U1992" s="68">
        <v>0</v>
      </c>
      <c r="V1992" s="68">
        <v>0</v>
      </c>
      <c r="W1992" s="68">
        <v>0</v>
      </c>
      <c r="X1992" s="68">
        <v>0</v>
      </c>
      <c r="Y1992" s="68">
        <v>0</v>
      </c>
      <c r="Z1992" s="68">
        <v>0</v>
      </c>
      <c r="AA1992" s="68">
        <v>0</v>
      </c>
      <c r="AB1992" s="68">
        <v>0</v>
      </c>
      <c r="AC1992" s="68">
        <v>0</v>
      </c>
      <c r="AD1992" s="68">
        <v>0</v>
      </c>
      <c r="AE1992" s="68">
        <v>0</v>
      </c>
      <c r="AF1992" s="68">
        <v>0</v>
      </c>
      <c r="AG1992" s="68">
        <v>0</v>
      </c>
      <c r="AH1992" s="68">
        <v>0</v>
      </c>
      <c r="AI1992" s="68">
        <v>0</v>
      </c>
      <c r="AJ1992" s="68">
        <v>0</v>
      </c>
      <c r="AK1992" s="68">
        <v>0</v>
      </c>
      <c r="AL1992" s="68">
        <v>0</v>
      </c>
      <c r="AM1992" s="68">
        <v>0</v>
      </c>
      <c r="AN1992" s="68">
        <v>0</v>
      </c>
      <c r="AO1992" s="68">
        <v>0</v>
      </c>
      <c r="AP1992" s="68" t="s">
        <v>10630</v>
      </c>
      <c r="AQ1992" s="68">
        <v>1</v>
      </c>
      <c r="AR1992" s="68">
        <v>0</v>
      </c>
      <c r="AS1992" s="68">
        <v>1</v>
      </c>
      <c r="AT1992" s="68">
        <v>4096</v>
      </c>
      <c r="AU1992" s="68">
        <v>33554432</v>
      </c>
      <c r="AV1992" s="86">
        <v>3</v>
      </c>
      <c r="AX1992" s="1">
        <v>0</v>
      </c>
      <c r="AY1992" s="1">
        <v>0</v>
      </c>
      <c r="AZ1992" s="68">
        <v>20000</v>
      </c>
      <c r="BA1992" s="68">
        <v>0</v>
      </c>
      <c r="EQ1992" s="68">
        <v>10750026</v>
      </c>
      <c r="ER1992" s="175">
        <v>2</v>
      </c>
      <c r="ES1992" s="68">
        <v>650</v>
      </c>
      <c r="ET1992" s="68">
        <v>26</v>
      </c>
      <c r="EU1992" s="68">
        <v>0</v>
      </c>
      <c r="EV1992" s="68">
        <v>150026</v>
      </c>
      <c r="EW1992" s="68" t="s">
        <v>2664</v>
      </c>
      <c r="EX1992" s="68" t="str">
        <f t="shared" si="64"/>
        <v>중형</v>
      </c>
      <c r="GE1992" s="68">
        <v>65006</v>
      </c>
      <c r="GF1992" s="68" t="s">
        <v>5438</v>
      </c>
    </row>
    <row r="1993" spans="6:188" x14ac:dyDescent="0.3">
      <c r="F1993" s="68">
        <v>94125</v>
      </c>
      <c r="G1993" s="68">
        <v>5</v>
      </c>
      <c r="H1993" s="68">
        <v>194087</v>
      </c>
      <c r="I1993" s="68">
        <v>294087</v>
      </c>
      <c r="J1993" s="68" t="s">
        <v>8898</v>
      </c>
      <c r="K1993" s="68" t="s">
        <v>12960</v>
      </c>
      <c r="L1993" s="68">
        <v>5000</v>
      </c>
      <c r="M1993" s="68">
        <v>0</v>
      </c>
      <c r="N1993" s="68">
        <v>0</v>
      </c>
      <c r="O1993" s="68">
        <v>0</v>
      </c>
      <c r="P1993" s="68">
        <v>1</v>
      </c>
      <c r="Q1993" s="68">
        <v>0</v>
      </c>
      <c r="R1993" s="68">
        <v>0</v>
      </c>
      <c r="S1993" s="68">
        <v>0</v>
      </c>
      <c r="T1993" s="68">
        <v>0</v>
      </c>
      <c r="U1993" s="68">
        <v>0</v>
      </c>
      <c r="V1993" s="68">
        <v>0</v>
      </c>
      <c r="W1993" s="68">
        <v>0</v>
      </c>
      <c r="X1993" s="68">
        <v>0</v>
      </c>
      <c r="Y1993" s="68">
        <v>0</v>
      </c>
      <c r="Z1993" s="68">
        <v>0</v>
      </c>
      <c r="AA1993" s="68">
        <v>0</v>
      </c>
      <c r="AB1993" s="68">
        <v>0</v>
      </c>
      <c r="AC1993" s="68">
        <v>0</v>
      </c>
      <c r="AD1993" s="68">
        <v>0</v>
      </c>
      <c r="AE1993" s="68">
        <v>0</v>
      </c>
      <c r="AF1993" s="68">
        <v>0</v>
      </c>
      <c r="AG1993" s="68">
        <v>0</v>
      </c>
      <c r="AH1993" s="68">
        <v>0</v>
      </c>
      <c r="AI1993" s="68">
        <v>0</v>
      </c>
      <c r="AJ1993" s="68">
        <v>0</v>
      </c>
      <c r="AK1993" s="68">
        <v>0</v>
      </c>
      <c r="AL1993" s="68">
        <v>0</v>
      </c>
      <c r="AM1993" s="68">
        <v>0</v>
      </c>
      <c r="AN1993" s="68">
        <v>0</v>
      </c>
      <c r="AO1993" s="68">
        <v>0</v>
      </c>
      <c r="AP1993" s="68" t="s">
        <v>10631</v>
      </c>
      <c r="AQ1993" s="68">
        <v>1</v>
      </c>
      <c r="AR1993" s="68">
        <v>0</v>
      </c>
      <c r="AS1993" s="68">
        <v>1</v>
      </c>
      <c r="AT1993" s="68">
        <v>4096</v>
      </c>
      <c r="AU1993" s="68">
        <v>33554432</v>
      </c>
      <c r="AV1993" s="86">
        <v>3</v>
      </c>
      <c r="AX1993" s="1">
        <v>0</v>
      </c>
      <c r="AY1993" s="1">
        <v>0</v>
      </c>
      <c r="AZ1993" s="68">
        <v>20000</v>
      </c>
      <c r="BA1993" s="68">
        <v>0</v>
      </c>
      <c r="EQ1993" s="68">
        <v>10850026</v>
      </c>
      <c r="ER1993" s="175">
        <v>2</v>
      </c>
      <c r="ES1993" s="68">
        <v>650</v>
      </c>
      <c r="ET1993" s="68">
        <v>26</v>
      </c>
      <c r="EU1993" s="68">
        <v>0</v>
      </c>
      <c r="EV1993" s="68">
        <v>150026</v>
      </c>
      <c r="EW1993" s="68" t="s">
        <v>2664</v>
      </c>
      <c r="EX1993" s="68" t="str">
        <f t="shared" si="64"/>
        <v>중형</v>
      </c>
      <c r="GE1993" s="68">
        <v>65007</v>
      </c>
      <c r="GF1993" s="68" t="s">
        <v>4597</v>
      </c>
    </row>
    <row r="1994" spans="6:188" x14ac:dyDescent="0.3">
      <c r="F1994" s="68">
        <v>94126</v>
      </c>
      <c r="G1994" s="68">
        <v>5</v>
      </c>
      <c r="H1994" s="68">
        <v>194088</v>
      </c>
      <c r="I1994" s="68">
        <v>294088</v>
      </c>
      <c r="J1994" s="68" t="s">
        <v>8900</v>
      </c>
      <c r="K1994" s="68" t="s">
        <v>12960</v>
      </c>
      <c r="L1994" s="68">
        <v>5000</v>
      </c>
      <c r="M1994" s="68">
        <v>0</v>
      </c>
      <c r="N1994" s="68">
        <v>0</v>
      </c>
      <c r="O1994" s="68">
        <v>0</v>
      </c>
      <c r="P1994" s="68">
        <v>1</v>
      </c>
      <c r="Q1994" s="68">
        <v>0</v>
      </c>
      <c r="R1994" s="68">
        <v>0</v>
      </c>
      <c r="S1994" s="68">
        <v>0</v>
      </c>
      <c r="T1994" s="68">
        <v>0</v>
      </c>
      <c r="U1994" s="68">
        <v>0</v>
      </c>
      <c r="V1994" s="68">
        <v>0</v>
      </c>
      <c r="W1994" s="68">
        <v>0</v>
      </c>
      <c r="X1994" s="68">
        <v>0</v>
      </c>
      <c r="Y1994" s="68">
        <v>0</v>
      </c>
      <c r="Z1994" s="68">
        <v>0</v>
      </c>
      <c r="AA1994" s="68">
        <v>0</v>
      </c>
      <c r="AB1994" s="68">
        <v>0</v>
      </c>
      <c r="AC1994" s="68">
        <v>0</v>
      </c>
      <c r="AD1994" s="68">
        <v>0</v>
      </c>
      <c r="AE1994" s="68">
        <v>0</v>
      </c>
      <c r="AF1994" s="68">
        <v>0</v>
      </c>
      <c r="AG1994" s="68">
        <v>0</v>
      </c>
      <c r="AH1994" s="68">
        <v>0</v>
      </c>
      <c r="AI1994" s="68">
        <v>0</v>
      </c>
      <c r="AJ1994" s="68">
        <v>0</v>
      </c>
      <c r="AK1994" s="68">
        <v>0</v>
      </c>
      <c r="AL1994" s="68">
        <v>0</v>
      </c>
      <c r="AM1994" s="68">
        <v>0</v>
      </c>
      <c r="AN1994" s="68">
        <v>0</v>
      </c>
      <c r="AO1994" s="68">
        <v>0</v>
      </c>
      <c r="AP1994" s="68" t="s">
        <v>10632</v>
      </c>
      <c r="AQ1994" s="68">
        <v>1</v>
      </c>
      <c r="AR1994" s="68">
        <v>0</v>
      </c>
      <c r="AS1994" s="68">
        <v>1</v>
      </c>
      <c r="AT1994" s="68">
        <v>4096</v>
      </c>
      <c r="AU1994" s="68">
        <v>33554432</v>
      </c>
      <c r="AV1994" s="86">
        <v>3</v>
      </c>
      <c r="AX1994" s="1">
        <v>0</v>
      </c>
      <c r="AY1994" s="1">
        <v>0</v>
      </c>
      <c r="AZ1994" s="68">
        <v>20000</v>
      </c>
      <c r="BA1994" s="68">
        <v>0</v>
      </c>
      <c r="EQ1994" s="68">
        <v>10950026</v>
      </c>
      <c r="ER1994" s="175">
        <v>2</v>
      </c>
      <c r="ES1994" s="68">
        <v>650</v>
      </c>
      <c r="ET1994" s="68">
        <v>26</v>
      </c>
      <c r="EU1994" s="68">
        <v>0</v>
      </c>
      <c r="EV1994" s="68">
        <v>150026</v>
      </c>
      <c r="EW1994" s="68" t="s">
        <v>2664</v>
      </c>
      <c r="EX1994" s="68" t="str">
        <f t="shared" si="64"/>
        <v>중형</v>
      </c>
      <c r="GE1994" s="68">
        <v>65008</v>
      </c>
      <c r="GF1994" s="68" t="s">
        <v>5439</v>
      </c>
    </row>
    <row r="1995" spans="6:188" x14ac:dyDescent="0.3">
      <c r="F1995" s="68">
        <v>94127</v>
      </c>
      <c r="G1995" s="68">
        <v>5</v>
      </c>
      <c r="H1995" s="68">
        <v>194089</v>
      </c>
      <c r="I1995" s="68">
        <v>294089</v>
      </c>
      <c r="J1995" s="68" t="s">
        <v>8902</v>
      </c>
      <c r="K1995" s="68" t="s">
        <v>12960</v>
      </c>
      <c r="L1995" s="68">
        <v>5000</v>
      </c>
      <c r="M1995" s="68">
        <v>0</v>
      </c>
      <c r="N1995" s="68">
        <v>0</v>
      </c>
      <c r="O1995" s="68">
        <v>0</v>
      </c>
      <c r="P1995" s="68">
        <v>1</v>
      </c>
      <c r="Q1995" s="68">
        <v>0</v>
      </c>
      <c r="R1995" s="68">
        <v>0</v>
      </c>
      <c r="S1995" s="68">
        <v>0</v>
      </c>
      <c r="T1995" s="68">
        <v>0</v>
      </c>
      <c r="U1995" s="68">
        <v>0</v>
      </c>
      <c r="V1995" s="68">
        <v>0</v>
      </c>
      <c r="W1995" s="68">
        <v>0</v>
      </c>
      <c r="X1995" s="68">
        <v>0</v>
      </c>
      <c r="Y1995" s="68">
        <v>0</v>
      </c>
      <c r="Z1995" s="68">
        <v>0</v>
      </c>
      <c r="AA1995" s="68">
        <v>0</v>
      </c>
      <c r="AB1995" s="68">
        <v>0</v>
      </c>
      <c r="AC1995" s="68">
        <v>0</v>
      </c>
      <c r="AD1995" s="68">
        <v>0</v>
      </c>
      <c r="AE1995" s="68">
        <v>0</v>
      </c>
      <c r="AF1995" s="68">
        <v>0</v>
      </c>
      <c r="AG1995" s="68">
        <v>0</v>
      </c>
      <c r="AH1995" s="68">
        <v>0</v>
      </c>
      <c r="AI1995" s="68">
        <v>0</v>
      </c>
      <c r="AJ1995" s="68">
        <v>0</v>
      </c>
      <c r="AK1995" s="68">
        <v>0</v>
      </c>
      <c r="AL1995" s="68">
        <v>0</v>
      </c>
      <c r="AM1995" s="68">
        <v>0</v>
      </c>
      <c r="AN1995" s="68">
        <v>0</v>
      </c>
      <c r="AO1995" s="68">
        <v>0</v>
      </c>
      <c r="AP1995" s="68" t="s">
        <v>10633</v>
      </c>
      <c r="AQ1995" s="68">
        <v>1</v>
      </c>
      <c r="AR1995" s="68">
        <v>0</v>
      </c>
      <c r="AS1995" s="68">
        <v>1</v>
      </c>
      <c r="AT1995" s="68">
        <v>4096</v>
      </c>
      <c r="AU1995" s="68">
        <v>33554432</v>
      </c>
      <c r="AV1995" s="86">
        <v>3</v>
      </c>
      <c r="AX1995" s="1">
        <v>0</v>
      </c>
      <c r="AY1995" s="1">
        <v>0</v>
      </c>
      <c r="AZ1995" s="68">
        <v>20000</v>
      </c>
      <c r="BA1995" s="68">
        <v>0</v>
      </c>
      <c r="EQ1995" s="68">
        <v>11050026</v>
      </c>
      <c r="ER1995" s="175">
        <v>2</v>
      </c>
      <c r="ES1995" s="68">
        <v>650</v>
      </c>
      <c r="ET1995" s="68">
        <v>26</v>
      </c>
      <c r="EU1995" s="68">
        <v>0</v>
      </c>
      <c r="EV1995" s="68">
        <v>150026</v>
      </c>
      <c r="EW1995" s="68" t="s">
        <v>2664</v>
      </c>
      <c r="EX1995" s="68" t="str">
        <f t="shared" si="64"/>
        <v>중형</v>
      </c>
      <c r="GE1995" s="68">
        <v>66000</v>
      </c>
      <c r="GF1995" s="68" t="s">
        <v>5440</v>
      </c>
    </row>
    <row r="1996" spans="6:188" x14ac:dyDescent="0.3">
      <c r="F1996" s="68">
        <v>94128</v>
      </c>
      <c r="G1996" s="68">
        <v>5</v>
      </c>
      <c r="H1996" s="68">
        <v>194090</v>
      </c>
      <c r="I1996" s="68">
        <v>294090</v>
      </c>
      <c r="J1996" s="68" t="s">
        <v>8904</v>
      </c>
      <c r="K1996" s="68" t="s">
        <v>12960</v>
      </c>
      <c r="L1996" s="68">
        <v>5000</v>
      </c>
      <c r="M1996" s="68">
        <v>0</v>
      </c>
      <c r="N1996" s="68">
        <v>0</v>
      </c>
      <c r="O1996" s="68">
        <v>0</v>
      </c>
      <c r="P1996" s="68">
        <v>1</v>
      </c>
      <c r="Q1996" s="68">
        <v>0</v>
      </c>
      <c r="R1996" s="68">
        <v>0</v>
      </c>
      <c r="S1996" s="68">
        <v>0</v>
      </c>
      <c r="T1996" s="68">
        <v>0</v>
      </c>
      <c r="U1996" s="68">
        <v>0</v>
      </c>
      <c r="V1996" s="68">
        <v>0</v>
      </c>
      <c r="W1996" s="68">
        <v>0</v>
      </c>
      <c r="X1996" s="68">
        <v>0</v>
      </c>
      <c r="Y1996" s="68">
        <v>0</v>
      </c>
      <c r="Z1996" s="68">
        <v>0</v>
      </c>
      <c r="AA1996" s="68">
        <v>0</v>
      </c>
      <c r="AB1996" s="68">
        <v>0</v>
      </c>
      <c r="AC1996" s="68">
        <v>0</v>
      </c>
      <c r="AD1996" s="68">
        <v>0</v>
      </c>
      <c r="AE1996" s="68">
        <v>0</v>
      </c>
      <c r="AF1996" s="68">
        <v>0</v>
      </c>
      <c r="AG1996" s="68">
        <v>0</v>
      </c>
      <c r="AH1996" s="68">
        <v>0</v>
      </c>
      <c r="AI1996" s="68">
        <v>0</v>
      </c>
      <c r="AJ1996" s="68">
        <v>0</v>
      </c>
      <c r="AK1996" s="68">
        <v>0</v>
      </c>
      <c r="AL1996" s="68">
        <v>0</v>
      </c>
      <c r="AM1996" s="68">
        <v>0</v>
      </c>
      <c r="AN1996" s="68">
        <v>0</v>
      </c>
      <c r="AO1996" s="68">
        <v>0</v>
      </c>
      <c r="AP1996" s="68" t="s">
        <v>10634</v>
      </c>
      <c r="AQ1996" s="68">
        <v>1</v>
      </c>
      <c r="AR1996" s="68">
        <v>0</v>
      </c>
      <c r="AS1996" s="68">
        <v>1</v>
      </c>
      <c r="AT1996" s="68">
        <v>4096</v>
      </c>
      <c r="AU1996" s="68">
        <v>33554432</v>
      </c>
      <c r="AV1996" s="86">
        <v>3</v>
      </c>
      <c r="AX1996" s="1">
        <v>0</v>
      </c>
      <c r="AY1996" s="1">
        <v>0</v>
      </c>
      <c r="AZ1996" s="68">
        <v>20000</v>
      </c>
      <c r="BA1996" s="68">
        <v>0</v>
      </c>
      <c r="EQ1996" s="68">
        <v>11150026</v>
      </c>
      <c r="ER1996" s="175">
        <v>2</v>
      </c>
      <c r="ES1996" s="68">
        <v>650</v>
      </c>
      <c r="ET1996" s="68">
        <v>26</v>
      </c>
      <c r="EU1996" s="68">
        <v>0</v>
      </c>
      <c r="EV1996" s="68">
        <v>150026</v>
      </c>
      <c r="EW1996" s="68" t="s">
        <v>2664</v>
      </c>
      <c r="EX1996" s="68" t="str">
        <f t="shared" si="64"/>
        <v>중형</v>
      </c>
      <c r="GE1996" s="68">
        <v>66001</v>
      </c>
      <c r="GF1996" s="68" t="s">
        <v>5441</v>
      </c>
    </row>
    <row r="1997" spans="6:188" x14ac:dyDescent="0.3">
      <c r="F1997" s="68">
        <v>94129</v>
      </c>
      <c r="G1997" s="68">
        <v>5</v>
      </c>
      <c r="H1997" s="68">
        <v>194091</v>
      </c>
      <c r="I1997" s="68">
        <v>294091</v>
      </c>
      <c r="J1997" s="68" t="s">
        <v>8906</v>
      </c>
      <c r="K1997" s="68" t="s">
        <v>12960</v>
      </c>
      <c r="L1997" s="68">
        <v>5000</v>
      </c>
      <c r="M1997" s="68">
        <v>0</v>
      </c>
      <c r="N1997" s="68">
        <v>0</v>
      </c>
      <c r="O1997" s="68">
        <v>0</v>
      </c>
      <c r="P1997" s="68">
        <v>1</v>
      </c>
      <c r="Q1997" s="68">
        <v>0</v>
      </c>
      <c r="R1997" s="68">
        <v>0</v>
      </c>
      <c r="S1997" s="68">
        <v>0</v>
      </c>
      <c r="T1997" s="68">
        <v>0</v>
      </c>
      <c r="U1997" s="68">
        <v>0</v>
      </c>
      <c r="V1997" s="68">
        <v>0</v>
      </c>
      <c r="W1997" s="68">
        <v>0</v>
      </c>
      <c r="X1997" s="68">
        <v>0</v>
      </c>
      <c r="Y1997" s="68">
        <v>0</v>
      </c>
      <c r="Z1997" s="68">
        <v>0</v>
      </c>
      <c r="AA1997" s="68">
        <v>0</v>
      </c>
      <c r="AB1997" s="68">
        <v>0</v>
      </c>
      <c r="AC1997" s="68">
        <v>0</v>
      </c>
      <c r="AD1997" s="68">
        <v>0</v>
      </c>
      <c r="AE1997" s="68">
        <v>0</v>
      </c>
      <c r="AF1997" s="68">
        <v>0</v>
      </c>
      <c r="AG1997" s="68">
        <v>0</v>
      </c>
      <c r="AH1997" s="68">
        <v>0</v>
      </c>
      <c r="AI1997" s="68">
        <v>0</v>
      </c>
      <c r="AJ1997" s="68">
        <v>0</v>
      </c>
      <c r="AK1997" s="68">
        <v>0</v>
      </c>
      <c r="AL1997" s="68">
        <v>0</v>
      </c>
      <c r="AM1997" s="68">
        <v>0</v>
      </c>
      <c r="AN1997" s="68">
        <v>0</v>
      </c>
      <c r="AO1997" s="68">
        <v>0</v>
      </c>
      <c r="AP1997" s="68" t="s">
        <v>10635</v>
      </c>
      <c r="AQ1997" s="68">
        <v>1</v>
      </c>
      <c r="AR1997" s="68">
        <v>0</v>
      </c>
      <c r="AS1997" s="68">
        <v>1</v>
      </c>
      <c r="AT1997" s="68">
        <v>4096</v>
      </c>
      <c r="AU1997" s="68">
        <v>33554432</v>
      </c>
      <c r="AV1997" s="86">
        <v>3</v>
      </c>
      <c r="AX1997" s="1">
        <v>0</v>
      </c>
      <c r="AY1997" s="1">
        <v>0</v>
      </c>
      <c r="AZ1997" s="68">
        <v>20000</v>
      </c>
      <c r="BA1997" s="68">
        <v>0</v>
      </c>
      <c r="EQ1997" s="68">
        <v>11250026</v>
      </c>
      <c r="ER1997" s="175">
        <v>2</v>
      </c>
      <c r="ES1997" s="68">
        <v>650</v>
      </c>
      <c r="ET1997" s="68">
        <v>26</v>
      </c>
      <c r="EU1997" s="68">
        <v>0</v>
      </c>
      <c r="EV1997" s="68">
        <v>150026</v>
      </c>
      <c r="EW1997" s="68" t="s">
        <v>2664</v>
      </c>
      <c r="EX1997" s="68" t="str">
        <f t="shared" si="64"/>
        <v>중형</v>
      </c>
      <c r="GE1997" s="68">
        <v>66002</v>
      </c>
      <c r="GF1997" s="68" t="s">
        <v>5442</v>
      </c>
    </row>
    <row r="1998" spans="6:188" x14ac:dyDescent="0.3">
      <c r="F1998" s="68">
        <v>94130</v>
      </c>
      <c r="G1998" s="68">
        <v>5</v>
      </c>
      <c r="H1998" s="68">
        <v>194092</v>
      </c>
      <c r="I1998" s="68">
        <v>294092</v>
      </c>
      <c r="J1998" s="68" t="s">
        <v>8908</v>
      </c>
      <c r="K1998" s="68" t="s">
        <v>12960</v>
      </c>
      <c r="L1998" s="68">
        <v>5000</v>
      </c>
      <c r="M1998" s="68">
        <v>0</v>
      </c>
      <c r="N1998" s="68">
        <v>0</v>
      </c>
      <c r="O1998" s="68">
        <v>0</v>
      </c>
      <c r="P1998" s="68">
        <v>1</v>
      </c>
      <c r="Q1998" s="68">
        <v>0</v>
      </c>
      <c r="R1998" s="68">
        <v>0</v>
      </c>
      <c r="S1998" s="68">
        <v>0</v>
      </c>
      <c r="T1998" s="68">
        <v>0</v>
      </c>
      <c r="U1998" s="68">
        <v>0</v>
      </c>
      <c r="V1998" s="68">
        <v>0</v>
      </c>
      <c r="W1998" s="68">
        <v>0</v>
      </c>
      <c r="X1998" s="68">
        <v>0</v>
      </c>
      <c r="Y1998" s="68">
        <v>0</v>
      </c>
      <c r="Z1998" s="68">
        <v>0</v>
      </c>
      <c r="AA1998" s="68">
        <v>0</v>
      </c>
      <c r="AB1998" s="68">
        <v>0</v>
      </c>
      <c r="AC1998" s="68">
        <v>0</v>
      </c>
      <c r="AD1998" s="68">
        <v>0</v>
      </c>
      <c r="AE1998" s="68">
        <v>0</v>
      </c>
      <c r="AF1998" s="68">
        <v>0</v>
      </c>
      <c r="AG1998" s="68">
        <v>0</v>
      </c>
      <c r="AH1998" s="68">
        <v>0</v>
      </c>
      <c r="AI1998" s="68">
        <v>0</v>
      </c>
      <c r="AJ1998" s="68">
        <v>0</v>
      </c>
      <c r="AK1998" s="68">
        <v>0</v>
      </c>
      <c r="AL1998" s="68">
        <v>0</v>
      </c>
      <c r="AM1998" s="68">
        <v>0</v>
      </c>
      <c r="AN1998" s="68">
        <v>0</v>
      </c>
      <c r="AO1998" s="68">
        <v>0</v>
      </c>
      <c r="AP1998" s="68" t="s">
        <v>10636</v>
      </c>
      <c r="AQ1998" s="68">
        <v>1</v>
      </c>
      <c r="AR1998" s="68">
        <v>0</v>
      </c>
      <c r="AS1998" s="68">
        <v>1</v>
      </c>
      <c r="AT1998" s="68">
        <v>4096</v>
      </c>
      <c r="AU1998" s="68">
        <v>33554432</v>
      </c>
      <c r="AV1998" s="86">
        <v>3</v>
      </c>
      <c r="AX1998" s="1">
        <v>0</v>
      </c>
      <c r="AY1998" s="1">
        <v>0</v>
      </c>
      <c r="AZ1998" s="68">
        <v>20000</v>
      </c>
      <c r="BA1998" s="68">
        <v>0</v>
      </c>
      <c r="EQ1998" s="68">
        <v>20150026</v>
      </c>
      <c r="ER1998" s="175">
        <v>2</v>
      </c>
      <c r="ES1998" s="68">
        <v>650</v>
      </c>
      <c r="ET1998" s="68">
        <v>26</v>
      </c>
      <c r="EU1998" s="68">
        <v>0</v>
      </c>
      <c r="EV1998" s="68">
        <v>150026</v>
      </c>
      <c r="EW1998" s="68" t="s">
        <v>2664</v>
      </c>
      <c r="EX1998" s="68" t="str">
        <f t="shared" si="64"/>
        <v>중형</v>
      </c>
      <c r="GE1998" s="68">
        <v>66003</v>
      </c>
      <c r="GF1998" s="68" t="s">
        <v>5443</v>
      </c>
    </row>
    <row r="1999" spans="6:188" x14ac:dyDescent="0.3">
      <c r="F1999" s="68">
        <v>94131</v>
      </c>
      <c r="G1999" s="68">
        <v>5</v>
      </c>
      <c r="H1999" s="68">
        <v>194093</v>
      </c>
      <c r="I1999" s="68">
        <v>294093</v>
      </c>
      <c r="J1999" s="68" t="s">
        <v>8910</v>
      </c>
      <c r="K1999" s="68" t="s">
        <v>12960</v>
      </c>
      <c r="L1999" s="68">
        <v>5000</v>
      </c>
      <c r="M1999" s="68">
        <v>0</v>
      </c>
      <c r="N1999" s="68">
        <v>0</v>
      </c>
      <c r="O1999" s="68">
        <v>0</v>
      </c>
      <c r="P1999" s="68">
        <v>1</v>
      </c>
      <c r="Q1999" s="68">
        <v>0</v>
      </c>
      <c r="R1999" s="68">
        <v>0</v>
      </c>
      <c r="S1999" s="68">
        <v>0</v>
      </c>
      <c r="T1999" s="68">
        <v>0</v>
      </c>
      <c r="U1999" s="68">
        <v>0</v>
      </c>
      <c r="V1999" s="68">
        <v>0</v>
      </c>
      <c r="W1999" s="68">
        <v>0</v>
      </c>
      <c r="X1999" s="68">
        <v>0</v>
      </c>
      <c r="Y1999" s="68">
        <v>0</v>
      </c>
      <c r="Z1999" s="68">
        <v>0</v>
      </c>
      <c r="AA1999" s="68">
        <v>0</v>
      </c>
      <c r="AB1999" s="68">
        <v>0</v>
      </c>
      <c r="AC1999" s="68">
        <v>0</v>
      </c>
      <c r="AD1999" s="68">
        <v>0</v>
      </c>
      <c r="AE1999" s="68">
        <v>0</v>
      </c>
      <c r="AF1999" s="68">
        <v>0</v>
      </c>
      <c r="AG1999" s="68">
        <v>0</v>
      </c>
      <c r="AH1999" s="68">
        <v>0</v>
      </c>
      <c r="AI1999" s="68">
        <v>0</v>
      </c>
      <c r="AJ1999" s="68">
        <v>0</v>
      </c>
      <c r="AK1999" s="68">
        <v>0</v>
      </c>
      <c r="AL1999" s="68">
        <v>0</v>
      </c>
      <c r="AM1999" s="68">
        <v>0</v>
      </c>
      <c r="AN1999" s="68">
        <v>0</v>
      </c>
      <c r="AO1999" s="68">
        <v>0</v>
      </c>
      <c r="AP1999" s="68" t="s">
        <v>10637</v>
      </c>
      <c r="AQ1999" s="68">
        <v>1</v>
      </c>
      <c r="AR1999" s="68">
        <v>0</v>
      </c>
      <c r="AS1999" s="68">
        <v>1</v>
      </c>
      <c r="AT1999" s="68">
        <v>4096</v>
      </c>
      <c r="AU1999" s="68">
        <v>33554432</v>
      </c>
      <c r="AV1999" s="86">
        <v>3</v>
      </c>
      <c r="AX1999" s="1">
        <v>0</v>
      </c>
      <c r="AY1999" s="1">
        <v>0</v>
      </c>
      <c r="AZ1999" s="68">
        <v>20000</v>
      </c>
      <c r="BA1999" s="68">
        <v>0</v>
      </c>
      <c r="EQ1999" s="68">
        <v>20250026</v>
      </c>
      <c r="ER1999" s="175">
        <v>2</v>
      </c>
      <c r="ES1999" s="68">
        <v>650</v>
      </c>
      <c r="ET1999" s="68">
        <v>26</v>
      </c>
      <c r="EU1999" s="68">
        <v>0</v>
      </c>
      <c r="EV1999" s="68">
        <v>150026</v>
      </c>
      <c r="EW1999" s="68" t="s">
        <v>2664</v>
      </c>
      <c r="EX1999" s="68" t="str">
        <f t="shared" si="64"/>
        <v>중형</v>
      </c>
      <c r="GE1999" s="68">
        <v>66004</v>
      </c>
      <c r="GF1999" s="68" t="s">
        <v>5444</v>
      </c>
    </row>
    <row r="2000" spans="6:188" x14ac:dyDescent="0.3">
      <c r="F2000" s="68">
        <v>94132</v>
      </c>
      <c r="G2000" s="68">
        <v>5</v>
      </c>
      <c r="H2000" s="68">
        <v>194094</v>
      </c>
      <c r="I2000" s="68">
        <v>294094</v>
      </c>
      <c r="J2000" s="68" t="s">
        <v>8912</v>
      </c>
      <c r="K2000" s="68" t="s">
        <v>12960</v>
      </c>
      <c r="L2000" s="68">
        <v>5000</v>
      </c>
      <c r="M2000" s="68">
        <v>0</v>
      </c>
      <c r="N2000" s="68">
        <v>0</v>
      </c>
      <c r="O2000" s="68">
        <v>0</v>
      </c>
      <c r="P2000" s="68">
        <v>1</v>
      </c>
      <c r="Q2000" s="68">
        <v>0</v>
      </c>
      <c r="R2000" s="68">
        <v>0</v>
      </c>
      <c r="S2000" s="68">
        <v>0</v>
      </c>
      <c r="T2000" s="68">
        <v>0</v>
      </c>
      <c r="U2000" s="68">
        <v>0</v>
      </c>
      <c r="V2000" s="68">
        <v>0</v>
      </c>
      <c r="W2000" s="68">
        <v>0</v>
      </c>
      <c r="X2000" s="68">
        <v>0</v>
      </c>
      <c r="Y2000" s="68">
        <v>0</v>
      </c>
      <c r="Z2000" s="68">
        <v>0</v>
      </c>
      <c r="AA2000" s="68">
        <v>0</v>
      </c>
      <c r="AB2000" s="68">
        <v>0</v>
      </c>
      <c r="AC2000" s="68">
        <v>0</v>
      </c>
      <c r="AD2000" s="68">
        <v>0</v>
      </c>
      <c r="AE2000" s="68">
        <v>0</v>
      </c>
      <c r="AF2000" s="68">
        <v>0</v>
      </c>
      <c r="AG2000" s="68">
        <v>0</v>
      </c>
      <c r="AH2000" s="68">
        <v>0</v>
      </c>
      <c r="AI2000" s="68">
        <v>0</v>
      </c>
      <c r="AJ2000" s="68">
        <v>0</v>
      </c>
      <c r="AK2000" s="68">
        <v>0</v>
      </c>
      <c r="AL2000" s="68">
        <v>0</v>
      </c>
      <c r="AM2000" s="68">
        <v>0</v>
      </c>
      <c r="AN2000" s="68">
        <v>0</v>
      </c>
      <c r="AO2000" s="68">
        <v>0</v>
      </c>
      <c r="AP2000" s="68" t="s">
        <v>10638</v>
      </c>
      <c r="AQ2000" s="68">
        <v>1</v>
      </c>
      <c r="AR2000" s="68">
        <v>0</v>
      </c>
      <c r="AS2000" s="68">
        <v>1</v>
      </c>
      <c r="AT2000" s="68">
        <v>4096</v>
      </c>
      <c r="AU2000" s="68">
        <v>33554432</v>
      </c>
      <c r="AV2000" s="86">
        <v>3</v>
      </c>
      <c r="AX2000" s="1">
        <v>0</v>
      </c>
      <c r="AY2000" s="1">
        <v>0</v>
      </c>
      <c r="AZ2000" s="68">
        <v>20000</v>
      </c>
      <c r="BA2000" s="68">
        <v>0</v>
      </c>
      <c r="EQ2000" s="68">
        <v>20350026</v>
      </c>
      <c r="ER2000" s="175">
        <v>2</v>
      </c>
      <c r="ES2000" s="68">
        <v>650</v>
      </c>
      <c r="ET2000" s="68">
        <v>26</v>
      </c>
      <c r="EU2000" s="68">
        <v>0</v>
      </c>
      <c r="EV2000" s="68">
        <v>150026</v>
      </c>
      <c r="EW2000" s="68" t="s">
        <v>2664</v>
      </c>
      <c r="EX2000" s="68" t="str">
        <f t="shared" si="64"/>
        <v>중형</v>
      </c>
      <c r="GE2000" s="68">
        <v>66005</v>
      </c>
      <c r="GF2000" s="68" t="s">
        <v>5445</v>
      </c>
    </row>
    <row r="2001" spans="6:188" x14ac:dyDescent="0.3">
      <c r="F2001" s="68">
        <v>94133</v>
      </c>
      <c r="G2001" s="68">
        <v>5</v>
      </c>
      <c r="H2001" s="68">
        <v>194095</v>
      </c>
      <c r="I2001" s="68">
        <v>294095</v>
      </c>
      <c r="J2001" s="68" t="s">
        <v>8914</v>
      </c>
      <c r="K2001" s="68" t="s">
        <v>12960</v>
      </c>
      <c r="L2001" s="68">
        <v>5000</v>
      </c>
      <c r="M2001" s="68">
        <v>0</v>
      </c>
      <c r="N2001" s="68">
        <v>0</v>
      </c>
      <c r="O2001" s="68">
        <v>0</v>
      </c>
      <c r="P2001" s="68">
        <v>1</v>
      </c>
      <c r="Q2001" s="68">
        <v>0</v>
      </c>
      <c r="R2001" s="68">
        <v>0</v>
      </c>
      <c r="S2001" s="68">
        <v>0</v>
      </c>
      <c r="T2001" s="68">
        <v>0</v>
      </c>
      <c r="U2001" s="68">
        <v>0</v>
      </c>
      <c r="V2001" s="68">
        <v>0</v>
      </c>
      <c r="W2001" s="68">
        <v>0</v>
      </c>
      <c r="X2001" s="68">
        <v>0</v>
      </c>
      <c r="Y2001" s="68">
        <v>0</v>
      </c>
      <c r="Z2001" s="68">
        <v>0</v>
      </c>
      <c r="AA2001" s="68">
        <v>0</v>
      </c>
      <c r="AB2001" s="68">
        <v>0</v>
      </c>
      <c r="AC2001" s="68">
        <v>0</v>
      </c>
      <c r="AD2001" s="68">
        <v>0</v>
      </c>
      <c r="AE2001" s="68">
        <v>0</v>
      </c>
      <c r="AF2001" s="68">
        <v>0</v>
      </c>
      <c r="AG2001" s="68">
        <v>0</v>
      </c>
      <c r="AH2001" s="68">
        <v>0</v>
      </c>
      <c r="AI2001" s="68">
        <v>0</v>
      </c>
      <c r="AJ2001" s="68">
        <v>0</v>
      </c>
      <c r="AK2001" s="68">
        <v>0</v>
      </c>
      <c r="AL2001" s="68">
        <v>0</v>
      </c>
      <c r="AM2001" s="68">
        <v>0</v>
      </c>
      <c r="AN2001" s="68">
        <v>0</v>
      </c>
      <c r="AO2001" s="68">
        <v>0</v>
      </c>
      <c r="AP2001" s="68" t="s">
        <v>10639</v>
      </c>
      <c r="AQ2001" s="68">
        <v>1</v>
      </c>
      <c r="AR2001" s="68">
        <v>0</v>
      </c>
      <c r="AS2001" s="68">
        <v>1</v>
      </c>
      <c r="AT2001" s="68">
        <v>4096</v>
      </c>
      <c r="AU2001" s="68">
        <v>33554432</v>
      </c>
      <c r="AV2001" s="86">
        <v>3</v>
      </c>
      <c r="AX2001" s="1">
        <v>0</v>
      </c>
      <c r="AY2001" s="1">
        <v>0</v>
      </c>
      <c r="AZ2001" s="68">
        <v>20000</v>
      </c>
      <c r="BA2001" s="68">
        <v>0</v>
      </c>
      <c r="EQ2001" s="68">
        <v>20450026</v>
      </c>
      <c r="ER2001" s="175">
        <v>2</v>
      </c>
      <c r="ES2001" s="68">
        <v>650</v>
      </c>
      <c r="ET2001" s="68">
        <v>26</v>
      </c>
      <c r="EU2001" s="68">
        <v>0</v>
      </c>
      <c r="EV2001" s="68">
        <v>150026</v>
      </c>
      <c r="EW2001" s="68" t="s">
        <v>2664</v>
      </c>
      <c r="EX2001" s="68" t="str">
        <f t="shared" si="64"/>
        <v>중형</v>
      </c>
      <c r="GE2001" s="68">
        <v>66006</v>
      </c>
      <c r="GF2001" s="68" t="s">
        <v>5446</v>
      </c>
    </row>
    <row r="2002" spans="6:188" x14ac:dyDescent="0.3">
      <c r="F2002" s="68">
        <v>94134</v>
      </c>
      <c r="G2002" s="68">
        <v>5</v>
      </c>
      <c r="H2002" s="68">
        <v>194096</v>
      </c>
      <c r="I2002" s="68">
        <v>294096</v>
      </c>
      <c r="J2002" s="68" t="s">
        <v>8916</v>
      </c>
      <c r="K2002" s="68" t="s">
        <v>12960</v>
      </c>
      <c r="L2002" s="68">
        <v>5000</v>
      </c>
      <c r="M2002" s="68">
        <v>0</v>
      </c>
      <c r="N2002" s="68">
        <v>0</v>
      </c>
      <c r="O2002" s="68">
        <v>0</v>
      </c>
      <c r="P2002" s="68">
        <v>1</v>
      </c>
      <c r="Q2002" s="68">
        <v>0</v>
      </c>
      <c r="R2002" s="68">
        <v>0</v>
      </c>
      <c r="S2002" s="68">
        <v>0</v>
      </c>
      <c r="T2002" s="68">
        <v>0</v>
      </c>
      <c r="U2002" s="68">
        <v>0</v>
      </c>
      <c r="V2002" s="68">
        <v>0</v>
      </c>
      <c r="W2002" s="68">
        <v>0</v>
      </c>
      <c r="X2002" s="68">
        <v>0</v>
      </c>
      <c r="Y2002" s="68">
        <v>0</v>
      </c>
      <c r="Z2002" s="68">
        <v>0</v>
      </c>
      <c r="AA2002" s="68">
        <v>0</v>
      </c>
      <c r="AB2002" s="68">
        <v>0</v>
      </c>
      <c r="AC2002" s="68">
        <v>0</v>
      </c>
      <c r="AD2002" s="68">
        <v>0</v>
      </c>
      <c r="AE2002" s="68">
        <v>0</v>
      </c>
      <c r="AF2002" s="68">
        <v>0</v>
      </c>
      <c r="AG2002" s="68">
        <v>0</v>
      </c>
      <c r="AH2002" s="68">
        <v>0</v>
      </c>
      <c r="AI2002" s="68">
        <v>0</v>
      </c>
      <c r="AJ2002" s="68">
        <v>0</v>
      </c>
      <c r="AK2002" s="68">
        <v>0</v>
      </c>
      <c r="AL2002" s="68">
        <v>0</v>
      </c>
      <c r="AM2002" s="68">
        <v>0</v>
      </c>
      <c r="AN2002" s="68">
        <v>0</v>
      </c>
      <c r="AO2002" s="68">
        <v>0</v>
      </c>
      <c r="AP2002" s="68" t="s">
        <v>10640</v>
      </c>
      <c r="AQ2002" s="68">
        <v>1</v>
      </c>
      <c r="AR2002" s="68">
        <v>0</v>
      </c>
      <c r="AS2002" s="68">
        <v>1</v>
      </c>
      <c r="AT2002" s="68">
        <v>4096</v>
      </c>
      <c r="AU2002" s="68">
        <v>33554432</v>
      </c>
      <c r="AV2002" s="86">
        <v>3</v>
      </c>
      <c r="AX2002" s="1">
        <v>0</v>
      </c>
      <c r="AY2002" s="1">
        <v>0</v>
      </c>
      <c r="AZ2002" s="68">
        <v>20000</v>
      </c>
      <c r="BA2002" s="68">
        <v>0</v>
      </c>
      <c r="EQ2002" s="68">
        <v>20550026</v>
      </c>
      <c r="ER2002" s="175">
        <v>2</v>
      </c>
      <c r="ES2002" s="68">
        <v>650</v>
      </c>
      <c r="ET2002" s="68">
        <v>26</v>
      </c>
      <c r="EU2002" s="68">
        <v>0</v>
      </c>
      <c r="EV2002" s="68">
        <v>150026</v>
      </c>
      <c r="EW2002" s="68" t="s">
        <v>2664</v>
      </c>
      <c r="EX2002" s="68" t="str">
        <f t="shared" si="64"/>
        <v>중형</v>
      </c>
      <c r="GE2002" s="68">
        <v>66007</v>
      </c>
      <c r="GF2002" s="68" t="s">
        <v>5447</v>
      </c>
    </row>
    <row r="2003" spans="6:188" x14ac:dyDescent="0.3">
      <c r="F2003" s="68">
        <v>94135</v>
      </c>
      <c r="G2003" s="68">
        <v>5</v>
      </c>
      <c r="H2003" s="68">
        <v>194097</v>
      </c>
      <c r="I2003" s="68">
        <v>294097</v>
      </c>
      <c r="J2003" s="68" t="s">
        <v>8918</v>
      </c>
      <c r="K2003" s="68" t="s">
        <v>12960</v>
      </c>
      <c r="L2003" s="68">
        <v>5000</v>
      </c>
      <c r="M2003" s="68">
        <v>0</v>
      </c>
      <c r="N2003" s="68">
        <v>0</v>
      </c>
      <c r="O2003" s="68">
        <v>0</v>
      </c>
      <c r="P2003" s="68">
        <v>1</v>
      </c>
      <c r="Q2003" s="68">
        <v>0</v>
      </c>
      <c r="R2003" s="68">
        <v>0</v>
      </c>
      <c r="S2003" s="68">
        <v>0</v>
      </c>
      <c r="T2003" s="68">
        <v>0</v>
      </c>
      <c r="U2003" s="68">
        <v>0</v>
      </c>
      <c r="V2003" s="68">
        <v>0</v>
      </c>
      <c r="W2003" s="68">
        <v>0</v>
      </c>
      <c r="X2003" s="68">
        <v>0</v>
      </c>
      <c r="Y2003" s="68">
        <v>0</v>
      </c>
      <c r="Z2003" s="68">
        <v>0</v>
      </c>
      <c r="AA2003" s="68">
        <v>0</v>
      </c>
      <c r="AB2003" s="68">
        <v>0</v>
      </c>
      <c r="AC2003" s="68">
        <v>0</v>
      </c>
      <c r="AD2003" s="68">
        <v>0</v>
      </c>
      <c r="AE2003" s="68">
        <v>0</v>
      </c>
      <c r="AF2003" s="68">
        <v>0</v>
      </c>
      <c r="AG2003" s="68">
        <v>0</v>
      </c>
      <c r="AH2003" s="68">
        <v>0</v>
      </c>
      <c r="AI2003" s="68">
        <v>0</v>
      </c>
      <c r="AJ2003" s="68">
        <v>0</v>
      </c>
      <c r="AK2003" s="68">
        <v>0</v>
      </c>
      <c r="AL2003" s="68">
        <v>0</v>
      </c>
      <c r="AM2003" s="68">
        <v>0</v>
      </c>
      <c r="AN2003" s="68">
        <v>0</v>
      </c>
      <c r="AO2003" s="68">
        <v>0</v>
      </c>
      <c r="AP2003" s="68" t="s">
        <v>10641</v>
      </c>
      <c r="AQ2003" s="68">
        <v>1</v>
      </c>
      <c r="AR2003" s="68">
        <v>0</v>
      </c>
      <c r="AS2003" s="68">
        <v>1</v>
      </c>
      <c r="AT2003" s="68">
        <v>4096</v>
      </c>
      <c r="AU2003" s="68">
        <v>33554432</v>
      </c>
      <c r="AV2003" s="86">
        <v>3</v>
      </c>
      <c r="AX2003" s="1">
        <v>0</v>
      </c>
      <c r="AY2003" s="1">
        <v>0</v>
      </c>
      <c r="AZ2003" s="68">
        <v>20000</v>
      </c>
      <c r="BA2003" s="68">
        <v>0</v>
      </c>
      <c r="EQ2003" s="68">
        <v>20650026</v>
      </c>
      <c r="ER2003" s="175">
        <v>2</v>
      </c>
      <c r="ES2003" s="68">
        <v>650</v>
      </c>
      <c r="ET2003" s="68">
        <v>26</v>
      </c>
      <c r="EU2003" s="68">
        <v>0</v>
      </c>
      <c r="EV2003" s="68">
        <v>150026</v>
      </c>
      <c r="EW2003" s="68" t="s">
        <v>2664</v>
      </c>
      <c r="EX2003" s="68" t="str">
        <f t="shared" si="64"/>
        <v>중형</v>
      </c>
      <c r="GE2003" s="68">
        <v>66008</v>
      </c>
      <c r="GF2003" s="68" t="s">
        <v>5448</v>
      </c>
    </row>
    <row r="2004" spans="6:188" x14ac:dyDescent="0.3">
      <c r="F2004" s="68">
        <v>94136</v>
      </c>
      <c r="G2004" s="68">
        <v>5</v>
      </c>
      <c r="H2004" s="68">
        <v>194098</v>
      </c>
      <c r="I2004" s="68">
        <v>294098</v>
      </c>
      <c r="J2004" s="68" t="s">
        <v>8920</v>
      </c>
      <c r="K2004" s="68" t="s">
        <v>12960</v>
      </c>
      <c r="L2004" s="68">
        <v>5000</v>
      </c>
      <c r="M2004" s="68">
        <v>0</v>
      </c>
      <c r="N2004" s="68">
        <v>0</v>
      </c>
      <c r="O2004" s="68">
        <v>0</v>
      </c>
      <c r="P2004" s="68">
        <v>1</v>
      </c>
      <c r="Q2004" s="68">
        <v>0</v>
      </c>
      <c r="R2004" s="68">
        <v>0</v>
      </c>
      <c r="S2004" s="68">
        <v>0</v>
      </c>
      <c r="T2004" s="68">
        <v>0</v>
      </c>
      <c r="U2004" s="68">
        <v>0</v>
      </c>
      <c r="V2004" s="68">
        <v>0</v>
      </c>
      <c r="W2004" s="68">
        <v>0</v>
      </c>
      <c r="X2004" s="68">
        <v>0</v>
      </c>
      <c r="Y2004" s="68">
        <v>0</v>
      </c>
      <c r="Z2004" s="68">
        <v>0</v>
      </c>
      <c r="AA2004" s="68">
        <v>0</v>
      </c>
      <c r="AB2004" s="68">
        <v>0</v>
      </c>
      <c r="AC2004" s="68">
        <v>0</v>
      </c>
      <c r="AD2004" s="68">
        <v>0</v>
      </c>
      <c r="AE2004" s="68">
        <v>0</v>
      </c>
      <c r="AF2004" s="68">
        <v>0</v>
      </c>
      <c r="AG2004" s="68">
        <v>0</v>
      </c>
      <c r="AH2004" s="68">
        <v>0</v>
      </c>
      <c r="AI2004" s="68">
        <v>0</v>
      </c>
      <c r="AJ2004" s="68">
        <v>0</v>
      </c>
      <c r="AK2004" s="68">
        <v>0</v>
      </c>
      <c r="AL2004" s="68">
        <v>0</v>
      </c>
      <c r="AM2004" s="68">
        <v>0</v>
      </c>
      <c r="AN2004" s="68">
        <v>0</v>
      </c>
      <c r="AO2004" s="68">
        <v>0</v>
      </c>
      <c r="AP2004" s="68" t="s">
        <v>10642</v>
      </c>
      <c r="AQ2004" s="68">
        <v>1</v>
      </c>
      <c r="AR2004" s="68">
        <v>0</v>
      </c>
      <c r="AS2004" s="68">
        <v>1</v>
      </c>
      <c r="AT2004" s="68">
        <v>4096</v>
      </c>
      <c r="AU2004" s="68">
        <v>33554432</v>
      </c>
      <c r="AV2004" s="86">
        <v>3</v>
      </c>
      <c r="AX2004" s="1">
        <v>0</v>
      </c>
      <c r="AY2004" s="1">
        <v>0</v>
      </c>
      <c r="AZ2004" s="68">
        <v>20000</v>
      </c>
      <c r="BA2004" s="68">
        <v>0</v>
      </c>
      <c r="EQ2004" s="68">
        <v>20750026</v>
      </c>
      <c r="ER2004" s="175">
        <v>2</v>
      </c>
      <c r="ES2004" s="68">
        <v>650</v>
      </c>
      <c r="ET2004" s="68">
        <v>26</v>
      </c>
      <c r="EU2004" s="68">
        <v>0</v>
      </c>
      <c r="EV2004" s="68">
        <v>150026</v>
      </c>
      <c r="EW2004" s="68" t="s">
        <v>2664</v>
      </c>
      <c r="EX2004" s="68" t="str">
        <f t="shared" si="64"/>
        <v>중형</v>
      </c>
      <c r="GE2004" s="68">
        <v>66009</v>
      </c>
      <c r="GF2004" s="68" t="s">
        <v>5449</v>
      </c>
    </row>
    <row r="2005" spans="6:188" x14ac:dyDescent="0.3">
      <c r="F2005" s="68">
        <v>94137</v>
      </c>
      <c r="G2005" s="68">
        <v>5</v>
      </c>
      <c r="H2005" s="68">
        <v>194099</v>
      </c>
      <c r="I2005" s="68">
        <v>294099</v>
      </c>
      <c r="J2005" s="68" t="s">
        <v>8922</v>
      </c>
      <c r="K2005" s="68" t="s">
        <v>12960</v>
      </c>
      <c r="L2005" s="68">
        <v>5000</v>
      </c>
      <c r="M2005" s="68">
        <v>0</v>
      </c>
      <c r="N2005" s="68">
        <v>0</v>
      </c>
      <c r="O2005" s="68">
        <v>0</v>
      </c>
      <c r="P2005" s="68">
        <v>1</v>
      </c>
      <c r="Q2005" s="68">
        <v>0</v>
      </c>
      <c r="R2005" s="68">
        <v>0</v>
      </c>
      <c r="S2005" s="68">
        <v>0</v>
      </c>
      <c r="T2005" s="68">
        <v>0</v>
      </c>
      <c r="U2005" s="68">
        <v>0</v>
      </c>
      <c r="V2005" s="68">
        <v>0</v>
      </c>
      <c r="W2005" s="68">
        <v>0</v>
      </c>
      <c r="X2005" s="68">
        <v>0</v>
      </c>
      <c r="Y2005" s="68">
        <v>0</v>
      </c>
      <c r="Z2005" s="68">
        <v>0</v>
      </c>
      <c r="AA2005" s="68">
        <v>0</v>
      </c>
      <c r="AB2005" s="68">
        <v>0</v>
      </c>
      <c r="AC2005" s="68">
        <v>0</v>
      </c>
      <c r="AD2005" s="68">
        <v>0</v>
      </c>
      <c r="AE2005" s="68">
        <v>0</v>
      </c>
      <c r="AF2005" s="68">
        <v>0</v>
      </c>
      <c r="AG2005" s="68">
        <v>0</v>
      </c>
      <c r="AH2005" s="68">
        <v>0</v>
      </c>
      <c r="AI2005" s="68">
        <v>0</v>
      </c>
      <c r="AJ2005" s="68">
        <v>0</v>
      </c>
      <c r="AK2005" s="68">
        <v>0</v>
      </c>
      <c r="AL2005" s="68">
        <v>0</v>
      </c>
      <c r="AM2005" s="68">
        <v>0</v>
      </c>
      <c r="AN2005" s="68">
        <v>0</v>
      </c>
      <c r="AO2005" s="68">
        <v>0</v>
      </c>
      <c r="AP2005" s="68" t="s">
        <v>10643</v>
      </c>
      <c r="AQ2005" s="68">
        <v>1</v>
      </c>
      <c r="AR2005" s="68">
        <v>0</v>
      </c>
      <c r="AS2005" s="68">
        <v>1</v>
      </c>
      <c r="AT2005" s="68">
        <v>4096</v>
      </c>
      <c r="AU2005" s="68">
        <v>33554432</v>
      </c>
      <c r="AV2005" s="86">
        <v>3</v>
      </c>
      <c r="AX2005" s="1">
        <v>0</v>
      </c>
      <c r="AY2005" s="1">
        <v>0</v>
      </c>
      <c r="AZ2005" s="68">
        <v>20000</v>
      </c>
      <c r="BA2005" s="68">
        <v>0</v>
      </c>
      <c r="EQ2005" s="68">
        <v>20850026</v>
      </c>
      <c r="ER2005" s="175">
        <v>2</v>
      </c>
      <c r="ES2005" s="68">
        <v>650</v>
      </c>
      <c r="ET2005" s="68">
        <v>26</v>
      </c>
      <c r="EU2005" s="68">
        <v>0</v>
      </c>
      <c r="EV2005" s="68">
        <v>150026</v>
      </c>
      <c r="EW2005" s="68" t="s">
        <v>2664</v>
      </c>
      <c r="EX2005" s="68" t="str">
        <f t="shared" si="64"/>
        <v>중형</v>
      </c>
      <c r="GE2005" s="68">
        <v>66010</v>
      </c>
      <c r="GF2005" s="68" t="s">
        <v>5450</v>
      </c>
    </row>
    <row r="2006" spans="6:188" x14ac:dyDescent="0.3">
      <c r="F2006" s="68">
        <v>94138</v>
      </c>
      <c r="G2006" s="68">
        <v>5</v>
      </c>
      <c r="H2006" s="68">
        <v>194100</v>
      </c>
      <c r="I2006" s="68">
        <v>294100</v>
      </c>
      <c r="J2006" s="68" t="s">
        <v>8924</v>
      </c>
      <c r="K2006" s="68" t="s">
        <v>12960</v>
      </c>
      <c r="L2006" s="68">
        <v>5000</v>
      </c>
      <c r="M2006" s="68">
        <v>0</v>
      </c>
      <c r="N2006" s="68">
        <v>0</v>
      </c>
      <c r="O2006" s="68">
        <v>0</v>
      </c>
      <c r="P2006" s="68">
        <v>1</v>
      </c>
      <c r="Q2006" s="68">
        <v>0</v>
      </c>
      <c r="R2006" s="68">
        <v>0</v>
      </c>
      <c r="S2006" s="68">
        <v>0</v>
      </c>
      <c r="T2006" s="68">
        <v>0</v>
      </c>
      <c r="U2006" s="68">
        <v>0</v>
      </c>
      <c r="V2006" s="68">
        <v>0</v>
      </c>
      <c r="W2006" s="68">
        <v>0</v>
      </c>
      <c r="X2006" s="68">
        <v>0</v>
      </c>
      <c r="Y2006" s="68">
        <v>0</v>
      </c>
      <c r="Z2006" s="68">
        <v>0</v>
      </c>
      <c r="AA2006" s="68">
        <v>0</v>
      </c>
      <c r="AB2006" s="68">
        <v>0</v>
      </c>
      <c r="AC2006" s="68">
        <v>0</v>
      </c>
      <c r="AD2006" s="68">
        <v>0</v>
      </c>
      <c r="AE2006" s="68">
        <v>0</v>
      </c>
      <c r="AF2006" s="68">
        <v>0</v>
      </c>
      <c r="AG2006" s="68">
        <v>0</v>
      </c>
      <c r="AH2006" s="68">
        <v>0</v>
      </c>
      <c r="AI2006" s="68">
        <v>0</v>
      </c>
      <c r="AJ2006" s="68">
        <v>0</v>
      </c>
      <c r="AK2006" s="68">
        <v>0</v>
      </c>
      <c r="AL2006" s="68">
        <v>0</v>
      </c>
      <c r="AM2006" s="68">
        <v>0</v>
      </c>
      <c r="AN2006" s="68">
        <v>0</v>
      </c>
      <c r="AO2006" s="68">
        <v>0</v>
      </c>
      <c r="AP2006" s="68" t="s">
        <v>10644</v>
      </c>
      <c r="AQ2006" s="68">
        <v>1</v>
      </c>
      <c r="AR2006" s="68">
        <v>0</v>
      </c>
      <c r="AS2006" s="68">
        <v>1</v>
      </c>
      <c r="AT2006" s="68">
        <v>4096</v>
      </c>
      <c r="AU2006" s="68">
        <v>33554432</v>
      </c>
      <c r="AV2006" s="86">
        <v>3</v>
      </c>
      <c r="AX2006" s="1">
        <v>0</v>
      </c>
      <c r="AY2006" s="1">
        <v>0</v>
      </c>
      <c r="AZ2006" s="68">
        <v>20000</v>
      </c>
      <c r="BA2006" s="68">
        <v>0</v>
      </c>
      <c r="EQ2006" s="68">
        <v>20950026</v>
      </c>
      <c r="ER2006" s="175">
        <v>2</v>
      </c>
      <c r="ES2006" s="68">
        <v>650</v>
      </c>
      <c r="ET2006" s="68">
        <v>26</v>
      </c>
      <c r="EU2006" s="68">
        <v>0</v>
      </c>
      <c r="EV2006" s="68">
        <v>150026</v>
      </c>
      <c r="EW2006" s="68" t="s">
        <v>2664</v>
      </c>
      <c r="EX2006" s="68" t="str">
        <f t="shared" si="64"/>
        <v>중형</v>
      </c>
      <c r="GE2006" s="68">
        <v>66011</v>
      </c>
      <c r="GF2006" s="68" t="s">
        <v>5451</v>
      </c>
    </row>
    <row r="2007" spans="6:188" x14ac:dyDescent="0.3">
      <c r="F2007" s="68">
        <v>94139</v>
      </c>
      <c r="G2007" s="68">
        <v>5</v>
      </c>
      <c r="H2007" s="68">
        <v>194101</v>
      </c>
      <c r="I2007" s="68">
        <v>294101</v>
      </c>
      <c r="J2007" s="68" t="s">
        <v>8926</v>
      </c>
      <c r="K2007" s="68" t="s">
        <v>12960</v>
      </c>
      <c r="L2007" s="68">
        <v>5000</v>
      </c>
      <c r="M2007" s="68">
        <v>0</v>
      </c>
      <c r="N2007" s="68">
        <v>0</v>
      </c>
      <c r="O2007" s="68">
        <v>0</v>
      </c>
      <c r="P2007" s="68">
        <v>1</v>
      </c>
      <c r="Q2007" s="68">
        <v>0</v>
      </c>
      <c r="R2007" s="68">
        <v>0</v>
      </c>
      <c r="S2007" s="68">
        <v>0</v>
      </c>
      <c r="T2007" s="68">
        <v>0</v>
      </c>
      <c r="U2007" s="68">
        <v>0</v>
      </c>
      <c r="V2007" s="68">
        <v>0</v>
      </c>
      <c r="W2007" s="68">
        <v>0</v>
      </c>
      <c r="X2007" s="68">
        <v>0</v>
      </c>
      <c r="Y2007" s="68">
        <v>0</v>
      </c>
      <c r="Z2007" s="68">
        <v>0</v>
      </c>
      <c r="AA2007" s="68">
        <v>0</v>
      </c>
      <c r="AB2007" s="68">
        <v>0</v>
      </c>
      <c r="AC2007" s="68">
        <v>0</v>
      </c>
      <c r="AD2007" s="68">
        <v>0</v>
      </c>
      <c r="AE2007" s="68">
        <v>0</v>
      </c>
      <c r="AF2007" s="68">
        <v>0</v>
      </c>
      <c r="AG2007" s="68">
        <v>0</v>
      </c>
      <c r="AH2007" s="68">
        <v>0</v>
      </c>
      <c r="AI2007" s="68">
        <v>0</v>
      </c>
      <c r="AJ2007" s="68">
        <v>0</v>
      </c>
      <c r="AK2007" s="68">
        <v>0</v>
      </c>
      <c r="AL2007" s="68">
        <v>0</v>
      </c>
      <c r="AM2007" s="68">
        <v>0</v>
      </c>
      <c r="AN2007" s="68">
        <v>0</v>
      </c>
      <c r="AO2007" s="68">
        <v>0</v>
      </c>
      <c r="AP2007" s="68" t="s">
        <v>10645</v>
      </c>
      <c r="AQ2007" s="68">
        <v>1</v>
      </c>
      <c r="AR2007" s="68">
        <v>0</v>
      </c>
      <c r="AS2007" s="68">
        <v>1</v>
      </c>
      <c r="AT2007" s="68">
        <v>4096</v>
      </c>
      <c r="AU2007" s="68">
        <v>33554432</v>
      </c>
      <c r="AV2007" s="86">
        <v>3</v>
      </c>
      <c r="AX2007" s="1">
        <v>0</v>
      </c>
      <c r="AY2007" s="1">
        <v>0</v>
      </c>
      <c r="AZ2007" s="68">
        <v>20000</v>
      </c>
      <c r="BA2007" s="68">
        <v>0</v>
      </c>
      <c r="EQ2007" s="68">
        <v>21050026</v>
      </c>
      <c r="ER2007" s="175">
        <v>2</v>
      </c>
      <c r="ES2007" s="68">
        <v>650</v>
      </c>
      <c r="ET2007" s="68">
        <v>26</v>
      </c>
      <c r="EU2007" s="68">
        <v>0</v>
      </c>
      <c r="EV2007" s="68">
        <v>150026</v>
      </c>
      <c r="EW2007" s="68" t="s">
        <v>2664</v>
      </c>
      <c r="EX2007" s="68" t="str">
        <f t="shared" si="64"/>
        <v>중형</v>
      </c>
      <c r="GE2007" s="68">
        <v>66012</v>
      </c>
      <c r="GF2007" s="68" t="s">
        <v>5452</v>
      </c>
    </row>
    <row r="2008" spans="6:188" x14ac:dyDescent="0.3">
      <c r="F2008" s="68">
        <v>94140</v>
      </c>
      <c r="G2008" s="68">
        <v>5</v>
      </c>
      <c r="H2008" s="68">
        <v>194102</v>
      </c>
      <c r="I2008" s="68">
        <v>294102</v>
      </c>
      <c r="J2008" s="68" t="s">
        <v>8928</v>
      </c>
      <c r="K2008" s="68" t="s">
        <v>12960</v>
      </c>
      <c r="L2008" s="68">
        <v>5000</v>
      </c>
      <c r="M2008" s="68">
        <v>0</v>
      </c>
      <c r="N2008" s="68">
        <v>0</v>
      </c>
      <c r="O2008" s="68">
        <v>0</v>
      </c>
      <c r="P2008" s="68">
        <v>1</v>
      </c>
      <c r="Q2008" s="68">
        <v>0</v>
      </c>
      <c r="R2008" s="68">
        <v>0</v>
      </c>
      <c r="S2008" s="68">
        <v>0</v>
      </c>
      <c r="T2008" s="68">
        <v>0</v>
      </c>
      <c r="U2008" s="68">
        <v>0</v>
      </c>
      <c r="V2008" s="68">
        <v>0</v>
      </c>
      <c r="W2008" s="68">
        <v>0</v>
      </c>
      <c r="X2008" s="68">
        <v>0</v>
      </c>
      <c r="Y2008" s="68">
        <v>0</v>
      </c>
      <c r="Z2008" s="68">
        <v>0</v>
      </c>
      <c r="AA2008" s="68">
        <v>0</v>
      </c>
      <c r="AB2008" s="68">
        <v>0</v>
      </c>
      <c r="AC2008" s="68">
        <v>0</v>
      </c>
      <c r="AD2008" s="68">
        <v>0</v>
      </c>
      <c r="AE2008" s="68">
        <v>0</v>
      </c>
      <c r="AF2008" s="68">
        <v>0</v>
      </c>
      <c r="AG2008" s="68">
        <v>0</v>
      </c>
      <c r="AH2008" s="68">
        <v>0</v>
      </c>
      <c r="AI2008" s="68">
        <v>0</v>
      </c>
      <c r="AJ2008" s="68">
        <v>0</v>
      </c>
      <c r="AK2008" s="68">
        <v>0</v>
      </c>
      <c r="AL2008" s="68">
        <v>0</v>
      </c>
      <c r="AM2008" s="68">
        <v>0</v>
      </c>
      <c r="AN2008" s="68">
        <v>0</v>
      </c>
      <c r="AO2008" s="68">
        <v>0</v>
      </c>
      <c r="AP2008" s="68" t="s">
        <v>10646</v>
      </c>
      <c r="AQ2008" s="68">
        <v>1</v>
      </c>
      <c r="AR2008" s="68">
        <v>0</v>
      </c>
      <c r="AS2008" s="68">
        <v>1</v>
      </c>
      <c r="AT2008" s="68">
        <v>4096</v>
      </c>
      <c r="AU2008" s="68">
        <v>33554432</v>
      </c>
      <c r="AV2008" s="86">
        <v>3</v>
      </c>
      <c r="AX2008" s="1">
        <v>0</v>
      </c>
      <c r="AY2008" s="1">
        <v>0</v>
      </c>
      <c r="AZ2008" s="68">
        <v>20000</v>
      </c>
      <c r="BA2008" s="68">
        <v>0</v>
      </c>
      <c r="EQ2008" s="68">
        <v>21150026</v>
      </c>
      <c r="ER2008" s="175">
        <v>2</v>
      </c>
      <c r="ES2008" s="68">
        <v>650</v>
      </c>
      <c r="ET2008" s="68">
        <v>26</v>
      </c>
      <c r="EU2008" s="68">
        <v>0</v>
      </c>
      <c r="EV2008" s="68">
        <v>150026</v>
      </c>
      <c r="EW2008" s="68" t="s">
        <v>2664</v>
      </c>
      <c r="EX2008" s="68" t="str">
        <f t="shared" si="64"/>
        <v>중형</v>
      </c>
      <c r="GE2008" s="68">
        <v>66013</v>
      </c>
      <c r="GF2008" s="68" t="s">
        <v>5453</v>
      </c>
    </row>
    <row r="2009" spans="6:188" x14ac:dyDescent="0.3">
      <c r="F2009" s="68">
        <v>94141</v>
      </c>
      <c r="G2009" s="68">
        <v>5</v>
      </c>
      <c r="H2009" s="68">
        <v>194103</v>
      </c>
      <c r="I2009" s="68">
        <v>294103</v>
      </c>
      <c r="J2009" s="68" t="s">
        <v>8930</v>
      </c>
      <c r="K2009" s="68" t="s">
        <v>12960</v>
      </c>
      <c r="L2009" s="68">
        <v>5000</v>
      </c>
      <c r="M2009" s="68">
        <v>0</v>
      </c>
      <c r="N2009" s="68">
        <v>0</v>
      </c>
      <c r="O2009" s="68">
        <v>0</v>
      </c>
      <c r="P2009" s="68">
        <v>1</v>
      </c>
      <c r="Q2009" s="68">
        <v>0</v>
      </c>
      <c r="R2009" s="68">
        <v>0</v>
      </c>
      <c r="S2009" s="68">
        <v>0</v>
      </c>
      <c r="T2009" s="68">
        <v>0</v>
      </c>
      <c r="U2009" s="68">
        <v>0</v>
      </c>
      <c r="V2009" s="68">
        <v>0</v>
      </c>
      <c r="W2009" s="68">
        <v>0</v>
      </c>
      <c r="X2009" s="68">
        <v>0</v>
      </c>
      <c r="Y2009" s="68">
        <v>0</v>
      </c>
      <c r="Z2009" s="68">
        <v>0</v>
      </c>
      <c r="AA2009" s="68">
        <v>0</v>
      </c>
      <c r="AB2009" s="68">
        <v>0</v>
      </c>
      <c r="AC2009" s="68">
        <v>0</v>
      </c>
      <c r="AD2009" s="68">
        <v>0</v>
      </c>
      <c r="AE2009" s="68">
        <v>0</v>
      </c>
      <c r="AF2009" s="68">
        <v>0</v>
      </c>
      <c r="AG2009" s="68">
        <v>0</v>
      </c>
      <c r="AH2009" s="68">
        <v>0</v>
      </c>
      <c r="AI2009" s="68">
        <v>0</v>
      </c>
      <c r="AJ2009" s="68">
        <v>0</v>
      </c>
      <c r="AK2009" s="68">
        <v>0</v>
      </c>
      <c r="AL2009" s="68">
        <v>0</v>
      </c>
      <c r="AM2009" s="68">
        <v>0</v>
      </c>
      <c r="AN2009" s="68">
        <v>0</v>
      </c>
      <c r="AO2009" s="68">
        <v>0</v>
      </c>
      <c r="AP2009" s="68" t="s">
        <v>10647</v>
      </c>
      <c r="AQ2009" s="68">
        <v>1</v>
      </c>
      <c r="AR2009" s="68">
        <v>0</v>
      </c>
      <c r="AS2009" s="68">
        <v>1</v>
      </c>
      <c r="AT2009" s="68">
        <v>4096</v>
      </c>
      <c r="AU2009" s="68">
        <v>33554432</v>
      </c>
      <c r="AV2009" s="86">
        <v>3</v>
      </c>
      <c r="AX2009" s="1">
        <v>0</v>
      </c>
      <c r="AY2009" s="1">
        <v>0</v>
      </c>
      <c r="AZ2009" s="68">
        <v>20000</v>
      </c>
      <c r="BA2009" s="68">
        <v>0</v>
      </c>
      <c r="EQ2009" s="68">
        <v>21250026</v>
      </c>
      <c r="ER2009" s="175">
        <v>2</v>
      </c>
      <c r="ES2009" s="68">
        <v>650</v>
      </c>
      <c r="ET2009" s="68">
        <v>26</v>
      </c>
      <c r="EU2009" s="68">
        <v>0</v>
      </c>
      <c r="EV2009" s="68">
        <v>150026</v>
      </c>
      <c r="EW2009" s="68" t="s">
        <v>2664</v>
      </c>
      <c r="EX2009" s="68" t="str">
        <f t="shared" si="64"/>
        <v>중형</v>
      </c>
      <c r="GE2009" s="68">
        <v>66014</v>
      </c>
      <c r="GF2009" s="68" t="s">
        <v>5454</v>
      </c>
    </row>
    <row r="2010" spans="6:188" x14ac:dyDescent="0.3">
      <c r="F2010" s="68">
        <v>94142</v>
      </c>
      <c r="G2010" s="68">
        <v>5</v>
      </c>
      <c r="H2010" s="68">
        <v>194104</v>
      </c>
      <c r="I2010" s="68">
        <v>294104</v>
      </c>
      <c r="J2010" s="68" t="s">
        <v>8932</v>
      </c>
      <c r="K2010" s="68" t="s">
        <v>12960</v>
      </c>
      <c r="L2010" s="68">
        <v>5000</v>
      </c>
      <c r="M2010" s="68">
        <v>0</v>
      </c>
      <c r="N2010" s="68">
        <v>0</v>
      </c>
      <c r="O2010" s="68">
        <v>0</v>
      </c>
      <c r="P2010" s="68">
        <v>1</v>
      </c>
      <c r="Q2010" s="68">
        <v>0</v>
      </c>
      <c r="R2010" s="68">
        <v>0</v>
      </c>
      <c r="S2010" s="68">
        <v>0</v>
      </c>
      <c r="T2010" s="68">
        <v>0</v>
      </c>
      <c r="U2010" s="68">
        <v>0</v>
      </c>
      <c r="V2010" s="68">
        <v>0</v>
      </c>
      <c r="W2010" s="68">
        <v>0</v>
      </c>
      <c r="X2010" s="68">
        <v>0</v>
      </c>
      <c r="Y2010" s="68">
        <v>0</v>
      </c>
      <c r="Z2010" s="68">
        <v>0</v>
      </c>
      <c r="AA2010" s="68">
        <v>0</v>
      </c>
      <c r="AB2010" s="68">
        <v>0</v>
      </c>
      <c r="AC2010" s="68">
        <v>0</v>
      </c>
      <c r="AD2010" s="68">
        <v>0</v>
      </c>
      <c r="AE2010" s="68">
        <v>0</v>
      </c>
      <c r="AF2010" s="68">
        <v>0</v>
      </c>
      <c r="AG2010" s="68">
        <v>0</v>
      </c>
      <c r="AH2010" s="68">
        <v>0</v>
      </c>
      <c r="AI2010" s="68">
        <v>0</v>
      </c>
      <c r="AJ2010" s="68">
        <v>0</v>
      </c>
      <c r="AK2010" s="68">
        <v>0</v>
      </c>
      <c r="AL2010" s="68">
        <v>0</v>
      </c>
      <c r="AM2010" s="68">
        <v>0</v>
      </c>
      <c r="AN2010" s="68">
        <v>0</v>
      </c>
      <c r="AO2010" s="68">
        <v>0</v>
      </c>
      <c r="AP2010" s="68" t="s">
        <v>10648</v>
      </c>
      <c r="AQ2010" s="68">
        <v>1</v>
      </c>
      <c r="AR2010" s="68">
        <v>0</v>
      </c>
      <c r="AS2010" s="68">
        <v>1</v>
      </c>
      <c r="AT2010" s="68">
        <v>4096</v>
      </c>
      <c r="AU2010" s="68">
        <v>33554432</v>
      </c>
      <c r="AV2010" s="86">
        <v>3</v>
      </c>
      <c r="AX2010" s="1">
        <v>0</v>
      </c>
      <c r="AY2010" s="1">
        <v>0</v>
      </c>
      <c r="AZ2010" s="68">
        <v>20000</v>
      </c>
      <c r="BA2010" s="68">
        <v>0</v>
      </c>
      <c r="EQ2010" s="68">
        <v>30150026</v>
      </c>
      <c r="ER2010" s="175">
        <v>2</v>
      </c>
      <c r="ES2010" s="68">
        <v>650</v>
      </c>
      <c r="ET2010" s="68">
        <v>26</v>
      </c>
      <c r="EU2010" s="68">
        <v>0</v>
      </c>
      <c r="EV2010" s="68">
        <v>150026</v>
      </c>
      <c r="EW2010" s="68" t="s">
        <v>2664</v>
      </c>
      <c r="EX2010" s="68" t="str">
        <f t="shared" si="64"/>
        <v>중형</v>
      </c>
      <c r="GE2010" s="68">
        <v>66015</v>
      </c>
      <c r="GF2010" s="68" t="s">
        <v>5455</v>
      </c>
    </row>
    <row r="2011" spans="6:188" x14ac:dyDescent="0.3">
      <c r="F2011" s="68">
        <v>94143</v>
      </c>
      <c r="G2011" s="68">
        <v>5</v>
      </c>
      <c r="H2011" s="68">
        <v>194143</v>
      </c>
      <c r="I2011" s="68">
        <v>294062</v>
      </c>
      <c r="J2011" s="68" t="s">
        <v>12961</v>
      </c>
      <c r="K2011" s="68" t="s">
        <v>3720</v>
      </c>
      <c r="L2011" s="68">
        <v>100000</v>
      </c>
      <c r="M2011" s="68">
        <v>0</v>
      </c>
      <c r="N2011" s="68">
        <v>0</v>
      </c>
      <c r="O2011" s="68">
        <v>1</v>
      </c>
      <c r="P2011" s="68">
        <v>0</v>
      </c>
      <c r="Q2011" s="68">
        <v>0</v>
      </c>
      <c r="R2011" s="68">
        <v>0</v>
      </c>
      <c r="S2011" s="68">
        <v>1</v>
      </c>
      <c r="T2011" s="68">
        <v>0</v>
      </c>
      <c r="U2011" s="68">
        <v>0</v>
      </c>
      <c r="V2011" s="68">
        <v>0</v>
      </c>
      <c r="W2011" s="68">
        <v>0</v>
      </c>
      <c r="X2011" s="68">
        <v>0</v>
      </c>
      <c r="Y2011" s="68">
        <v>0</v>
      </c>
      <c r="Z2011" s="68">
        <v>0</v>
      </c>
      <c r="AA2011" s="68">
        <v>0</v>
      </c>
      <c r="AB2011" s="68">
        <v>0</v>
      </c>
      <c r="AC2011" s="68">
        <v>0</v>
      </c>
      <c r="AD2011" s="68">
        <v>0</v>
      </c>
      <c r="AE2011" s="68">
        <v>0</v>
      </c>
      <c r="AF2011" s="68">
        <v>0</v>
      </c>
      <c r="AG2011" s="68">
        <v>0</v>
      </c>
      <c r="AH2011" s="68">
        <v>0</v>
      </c>
      <c r="AI2011" s="68">
        <v>0</v>
      </c>
      <c r="AJ2011" s="68">
        <v>0</v>
      </c>
      <c r="AK2011" s="68">
        <v>0</v>
      </c>
      <c r="AL2011" s="68">
        <v>0</v>
      </c>
      <c r="AM2011" s="68">
        <v>0</v>
      </c>
      <c r="AN2011" s="68">
        <v>0</v>
      </c>
      <c r="AO2011" s="68">
        <v>0</v>
      </c>
      <c r="AP2011" s="68" t="s">
        <v>3721</v>
      </c>
      <c r="AQ2011" s="68">
        <v>1</v>
      </c>
      <c r="AR2011" s="68">
        <v>0</v>
      </c>
      <c r="AS2011" s="68">
        <v>500</v>
      </c>
      <c r="AT2011" s="68">
        <v>48</v>
      </c>
      <c r="AU2011" s="68">
        <v>8192</v>
      </c>
      <c r="AV2011" s="86">
        <v>3</v>
      </c>
      <c r="AX2011" s="1">
        <v>0</v>
      </c>
      <c r="AY2011" s="1">
        <v>0</v>
      </c>
      <c r="AZ2011" s="68">
        <v>500000</v>
      </c>
      <c r="BA2011" s="68">
        <v>0</v>
      </c>
      <c r="EQ2011" s="68">
        <v>30250026</v>
      </c>
      <c r="ER2011" s="175">
        <v>2</v>
      </c>
      <c r="ES2011" s="68">
        <v>650</v>
      </c>
      <c r="ET2011" s="68">
        <v>26</v>
      </c>
      <c r="EU2011" s="68">
        <v>0</v>
      </c>
      <c r="EV2011" s="68">
        <v>150026</v>
      </c>
      <c r="EW2011" s="68" t="s">
        <v>2664</v>
      </c>
      <c r="EX2011" s="68" t="str">
        <f t="shared" si="64"/>
        <v>중형</v>
      </c>
      <c r="GE2011" s="68">
        <v>66016</v>
      </c>
      <c r="GF2011" s="68" t="s">
        <v>5456</v>
      </c>
    </row>
    <row r="2012" spans="6:188" x14ac:dyDescent="0.3">
      <c r="F2012" s="68">
        <v>94144</v>
      </c>
      <c r="G2012" s="68">
        <v>5</v>
      </c>
      <c r="H2012" s="68">
        <v>194144</v>
      </c>
      <c r="I2012" s="68">
        <v>294063</v>
      </c>
      <c r="J2012" s="68" t="s">
        <v>12962</v>
      </c>
      <c r="K2012" s="68" t="s">
        <v>3723</v>
      </c>
      <c r="L2012" s="68">
        <v>100000</v>
      </c>
      <c r="M2012" s="68">
        <v>0</v>
      </c>
      <c r="N2012" s="68">
        <v>0</v>
      </c>
      <c r="O2012" s="68">
        <v>1</v>
      </c>
      <c r="P2012" s="68">
        <v>0</v>
      </c>
      <c r="Q2012" s="68">
        <v>0</v>
      </c>
      <c r="R2012" s="68">
        <v>0</v>
      </c>
      <c r="S2012" s="68">
        <v>2</v>
      </c>
      <c r="T2012" s="68">
        <v>0</v>
      </c>
      <c r="U2012" s="68">
        <v>0</v>
      </c>
      <c r="V2012" s="68">
        <v>0</v>
      </c>
      <c r="W2012" s="68">
        <v>0</v>
      </c>
      <c r="X2012" s="68">
        <v>0</v>
      </c>
      <c r="Y2012" s="68">
        <v>0</v>
      </c>
      <c r="Z2012" s="68">
        <v>0</v>
      </c>
      <c r="AA2012" s="68">
        <v>0</v>
      </c>
      <c r="AB2012" s="68">
        <v>0</v>
      </c>
      <c r="AC2012" s="68">
        <v>0</v>
      </c>
      <c r="AD2012" s="68">
        <v>0</v>
      </c>
      <c r="AE2012" s="68">
        <v>0</v>
      </c>
      <c r="AF2012" s="68">
        <v>0</v>
      </c>
      <c r="AG2012" s="68">
        <v>0</v>
      </c>
      <c r="AH2012" s="68">
        <v>0</v>
      </c>
      <c r="AI2012" s="68">
        <v>0</v>
      </c>
      <c r="AJ2012" s="68">
        <v>0</v>
      </c>
      <c r="AK2012" s="68">
        <v>0</v>
      </c>
      <c r="AL2012" s="68">
        <v>0</v>
      </c>
      <c r="AM2012" s="68">
        <v>0</v>
      </c>
      <c r="AN2012" s="68">
        <v>0</v>
      </c>
      <c r="AO2012" s="68">
        <v>0</v>
      </c>
      <c r="AP2012" s="68" t="s">
        <v>3724</v>
      </c>
      <c r="AQ2012" s="68">
        <v>1</v>
      </c>
      <c r="AR2012" s="68">
        <v>0</v>
      </c>
      <c r="AS2012" s="68">
        <v>500</v>
      </c>
      <c r="AT2012" s="68">
        <v>48</v>
      </c>
      <c r="AU2012" s="68">
        <v>8192</v>
      </c>
      <c r="AV2012" s="86">
        <v>3</v>
      </c>
      <c r="AX2012" s="1">
        <v>0</v>
      </c>
      <c r="AY2012" s="1">
        <v>0</v>
      </c>
      <c r="AZ2012" s="68">
        <v>500000</v>
      </c>
      <c r="BA2012" s="68">
        <v>0</v>
      </c>
      <c r="EQ2012" s="68">
        <v>30350026</v>
      </c>
      <c r="ER2012" s="175">
        <v>2</v>
      </c>
      <c r="ES2012" s="68">
        <v>650</v>
      </c>
      <c r="ET2012" s="68">
        <v>26</v>
      </c>
      <c r="EU2012" s="68">
        <v>0</v>
      </c>
      <c r="EV2012" s="68">
        <v>150026</v>
      </c>
      <c r="EW2012" s="68" t="s">
        <v>2664</v>
      </c>
      <c r="EX2012" s="68" t="str">
        <f t="shared" si="64"/>
        <v>중형</v>
      </c>
      <c r="GE2012" s="68">
        <v>66017</v>
      </c>
      <c r="GF2012" s="68" t="s">
        <v>5457</v>
      </c>
    </row>
    <row r="2013" spans="6:188" x14ac:dyDescent="0.3">
      <c r="F2013" s="68">
        <v>94145</v>
      </c>
      <c r="G2013" s="68">
        <v>5</v>
      </c>
      <c r="H2013" s="68">
        <v>194145</v>
      </c>
      <c r="I2013" s="68">
        <v>294064</v>
      </c>
      <c r="J2013" s="68" t="s">
        <v>12963</v>
      </c>
      <c r="K2013" s="68" t="s">
        <v>3726</v>
      </c>
      <c r="L2013" s="68">
        <v>100000</v>
      </c>
      <c r="M2013" s="68">
        <v>0</v>
      </c>
      <c r="N2013" s="68">
        <v>0</v>
      </c>
      <c r="O2013" s="68">
        <v>1</v>
      </c>
      <c r="P2013" s="68">
        <v>0</v>
      </c>
      <c r="Q2013" s="68">
        <v>0</v>
      </c>
      <c r="R2013" s="68">
        <v>0</v>
      </c>
      <c r="S2013" s="68">
        <v>3</v>
      </c>
      <c r="T2013" s="68">
        <v>0</v>
      </c>
      <c r="U2013" s="68">
        <v>0</v>
      </c>
      <c r="V2013" s="68">
        <v>0</v>
      </c>
      <c r="W2013" s="68">
        <v>0</v>
      </c>
      <c r="X2013" s="68">
        <v>0</v>
      </c>
      <c r="Y2013" s="68">
        <v>0</v>
      </c>
      <c r="Z2013" s="68">
        <v>0</v>
      </c>
      <c r="AA2013" s="68">
        <v>0</v>
      </c>
      <c r="AB2013" s="68">
        <v>0</v>
      </c>
      <c r="AC2013" s="68">
        <v>0</v>
      </c>
      <c r="AD2013" s="68">
        <v>0</v>
      </c>
      <c r="AE2013" s="68">
        <v>0</v>
      </c>
      <c r="AF2013" s="68">
        <v>0</v>
      </c>
      <c r="AG2013" s="68">
        <v>0</v>
      </c>
      <c r="AH2013" s="68">
        <v>0</v>
      </c>
      <c r="AI2013" s="68">
        <v>0</v>
      </c>
      <c r="AJ2013" s="68">
        <v>0</v>
      </c>
      <c r="AK2013" s="68">
        <v>0</v>
      </c>
      <c r="AL2013" s="68">
        <v>0</v>
      </c>
      <c r="AM2013" s="68">
        <v>0</v>
      </c>
      <c r="AN2013" s="68">
        <v>0</v>
      </c>
      <c r="AO2013" s="68">
        <v>0</v>
      </c>
      <c r="AP2013" s="68" t="s">
        <v>3727</v>
      </c>
      <c r="AQ2013" s="68">
        <v>1</v>
      </c>
      <c r="AR2013" s="68">
        <v>0</v>
      </c>
      <c r="AS2013" s="68">
        <v>500</v>
      </c>
      <c r="AT2013" s="68">
        <v>48</v>
      </c>
      <c r="AU2013" s="68">
        <v>8192</v>
      </c>
      <c r="AV2013" s="86">
        <v>3</v>
      </c>
      <c r="AX2013" s="1">
        <v>0</v>
      </c>
      <c r="AY2013" s="1">
        <v>0</v>
      </c>
      <c r="AZ2013" s="68">
        <v>500000</v>
      </c>
      <c r="BA2013" s="68">
        <v>0</v>
      </c>
      <c r="EQ2013" s="68">
        <v>30450026</v>
      </c>
      <c r="ER2013" s="175">
        <v>2</v>
      </c>
      <c r="ES2013" s="68">
        <v>650</v>
      </c>
      <c r="ET2013" s="68">
        <v>26</v>
      </c>
      <c r="EU2013" s="68">
        <v>0</v>
      </c>
      <c r="EV2013" s="68">
        <v>150026</v>
      </c>
      <c r="EW2013" s="68" t="s">
        <v>2664</v>
      </c>
      <c r="EX2013" s="68" t="str">
        <f t="shared" si="64"/>
        <v>중형</v>
      </c>
      <c r="GE2013" s="68">
        <v>66018</v>
      </c>
      <c r="GF2013" s="68" t="s">
        <v>5458</v>
      </c>
    </row>
    <row r="2014" spans="6:188" x14ac:dyDescent="0.3">
      <c r="F2014" s="68">
        <v>94146</v>
      </c>
      <c r="G2014" s="68">
        <v>5</v>
      </c>
      <c r="H2014" s="68">
        <v>194146</v>
      </c>
      <c r="I2014" s="68">
        <v>294065</v>
      </c>
      <c r="J2014" s="68" t="s">
        <v>12964</v>
      </c>
      <c r="K2014" s="68" t="s">
        <v>3729</v>
      </c>
      <c r="L2014" s="68">
        <v>100000</v>
      </c>
      <c r="M2014" s="68">
        <v>0</v>
      </c>
      <c r="N2014" s="68">
        <v>0</v>
      </c>
      <c r="O2014" s="68">
        <v>1</v>
      </c>
      <c r="P2014" s="68">
        <v>0</v>
      </c>
      <c r="Q2014" s="68">
        <v>0</v>
      </c>
      <c r="R2014" s="68">
        <v>0</v>
      </c>
      <c r="S2014" s="68">
        <v>4</v>
      </c>
      <c r="T2014" s="68">
        <v>0</v>
      </c>
      <c r="U2014" s="68">
        <v>0</v>
      </c>
      <c r="V2014" s="68">
        <v>0</v>
      </c>
      <c r="W2014" s="68">
        <v>0</v>
      </c>
      <c r="X2014" s="68">
        <v>0</v>
      </c>
      <c r="Y2014" s="68">
        <v>0</v>
      </c>
      <c r="Z2014" s="68">
        <v>0</v>
      </c>
      <c r="AA2014" s="68">
        <v>0</v>
      </c>
      <c r="AB2014" s="68">
        <v>0</v>
      </c>
      <c r="AC2014" s="68">
        <v>0</v>
      </c>
      <c r="AD2014" s="68">
        <v>0</v>
      </c>
      <c r="AE2014" s="68">
        <v>0</v>
      </c>
      <c r="AF2014" s="68">
        <v>0</v>
      </c>
      <c r="AG2014" s="68">
        <v>0</v>
      </c>
      <c r="AH2014" s="68">
        <v>0</v>
      </c>
      <c r="AI2014" s="68">
        <v>0</v>
      </c>
      <c r="AJ2014" s="68">
        <v>0</v>
      </c>
      <c r="AK2014" s="68">
        <v>0</v>
      </c>
      <c r="AL2014" s="68">
        <v>0</v>
      </c>
      <c r="AM2014" s="68">
        <v>0</v>
      </c>
      <c r="AN2014" s="68">
        <v>0</v>
      </c>
      <c r="AO2014" s="68">
        <v>0</v>
      </c>
      <c r="AP2014" s="68" t="s">
        <v>3730</v>
      </c>
      <c r="AQ2014" s="68">
        <v>1</v>
      </c>
      <c r="AR2014" s="68">
        <v>0</v>
      </c>
      <c r="AS2014" s="68">
        <v>500</v>
      </c>
      <c r="AT2014" s="68">
        <v>48</v>
      </c>
      <c r="AU2014" s="68">
        <v>8192</v>
      </c>
      <c r="AV2014" s="86">
        <v>3</v>
      </c>
      <c r="AX2014" s="1">
        <v>0</v>
      </c>
      <c r="AY2014" s="1">
        <v>0</v>
      </c>
      <c r="AZ2014" s="68">
        <v>500000</v>
      </c>
      <c r="BA2014" s="68">
        <v>0</v>
      </c>
      <c r="EQ2014" s="68">
        <v>30550026</v>
      </c>
      <c r="ER2014" s="175">
        <v>2</v>
      </c>
      <c r="ES2014" s="68">
        <v>650</v>
      </c>
      <c r="ET2014" s="68">
        <v>26</v>
      </c>
      <c r="EU2014" s="68">
        <v>0</v>
      </c>
      <c r="EV2014" s="68">
        <v>150026</v>
      </c>
      <c r="EW2014" s="68" t="s">
        <v>2664</v>
      </c>
      <c r="EX2014" s="68" t="str">
        <f t="shared" si="64"/>
        <v>중형</v>
      </c>
      <c r="GE2014" s="68">
        <v>66019</v>
      </c>
      <c r="GF2014" s="68" t="s">
        <v>5459</v>
      </c>
    </row>
    <row r="2015" spans="6:188" x14ac:dyDescent="0.3">
      <c r="F2015" s="68">
        <v>94147</v>
      </c>
      <c r="G2015" s="68">
        <v>5</v>
      </c>
      <c r="H2015" s="68">
        <v>194147</v>
      </c>
      <c r="I2015" s="68">
        <v>294066</v>
      </c>
      <c r="J2015" s="68" t="s">
        <v>12965</v>
      </c>
      <c r="K2015" s="68" t="s">
        <v>3732</v>
      </c>
      <c r="L2015" s="68">
        <v>100000</v>
      </c>
      <c r="M2015" s="68">
        <v>0</v>
      </c>
      <c r="N2015" s="68">
        <v>0</v>
      </c>
      <c r="O2015" s="68">
        <v>1</v>
      </c>
      <c r="P2015" s="68">
        <v>0</v>
      </c>
      <c r="Q2015" s="68">
        <v>0</v>
      </c>
      <c r="R2015" s="68">
        <v>0</v>
      </c>
      <c r="S2015" s="68">
        <v>5</v>
      </c>
      <c r="T2015" s="68">
        <v>0</v>
      </c>
      <c r="U2015" s="68">
        <v>0</v>
      </c>
      <c r="V2015" s="68">
        <v>0</v>
      </c>
      <c r="W2015" s="68">
        <v>0</v>
      </c>
      <c r="X2015" s="68">
        <v>0</v>
      </c>
      <c r="Y2015" s="68">
        <v>0</v>
      </c>
      <c r="Z2015" s="68">
        <v>0</v>
      </c>
      <c r="AA2015" s="68">
        <v>0</v>
      </c>
      <c r="AB2015" s="68">
        <v>0</v>
      </c>
      <c r="AC2015" s="68">
        <v>0</v>
      </c>
      <c r="AD2015" s="68">
        <v>0</v>
      </c>
      <c r="AE2015" s="68">
        <v>0</v>
      </c>
      <c r="AF2015" s="68">
        <v>0</v>
      </c>
      <c r="AG2015" s="68">
        <v>0</v>
      </c>
      <c r="AH2015" s="68">
        <v>0</v>
      </c>
      <c r="AI2015" s="68">
        <v>0</v>
      </c>
      <c r="AJ2015" s="68">
        <v>0</v>
      </c>
      <c r="AK2015" s="68">
        <v>0</v>
      </c>
      <c r="AL2015" s="68">
        <v>0</v>
      </c>
      <c r="AM2015" s="68">
        <v>0</v>
      </c>
      <c r="AN2015" s="68">
        <v>0</v>
      </c>
      <c r="AO2015" s="68">
        <v>0</v>
      </c>
      <c r="AP2015" s="68" t="s">
        <v>3733</v>
      </c>
      <c r="AQ2015" s="68">
        <v>1</v>
      </c>
      <c r="AR2015" s="68">
        <v>0</v>
      </c>
      <c r="AS2015" s="68">
        <v>500</v>
      </c>
      <c r="AT2015" s="68">
        <v>48</v>
      </c>
      <c r="AU2015" s="68">
        <v>8192</v>
      </c>
      <c r="AV2015" s="86">
        <v>3</v>
      </c>
      <c r="AX2015" s="1">
        <v>0</v>
      </c>
      <c r="AY2015" s="1">
        <v>0</v>
      </c>
      <c r="AZ2015" s="68">
        <v>500000</v>
      </c>
      <c r="BA2015" s="68">
        <v>0</v>
      </c>
      <c r="EQ2015" s="68">
        <v>30650026</v>
      </c>
      <c r="ER2015" s="175">
        <v>2</v>
      </c>
      <c r="ES2015" s="68">
        <v>650</v>
      </c>
      <c r="ET2015" s="68">
        <v>26</v>
      </c>
      <c r="EU2015" s="68">
        <v>0</v>
      </c>
      <c r="EV2015" s="68">
        <v>150026</v>
      </c>
      <c r="EW2015" s="68" t="s">
        <v>2664</v>
      </c>
      <c r="EX2015" s="68" t="str">
        <f t="shared" si="64"/>
        <v>중형</v>
      </c>
      <c r="GE2015" s="68">
        <v>66020</v>
      </c>
      <c r="GF2015" s="68" t="s">
        <v>5460</v>
      </c>
    </row>
    <row r="2016" spans="6:188" x14ac:dyDescent="0.3">
      <c r="F2016" s="68">
        <v>94148</v>
      </c>
      <c r="G2016" s="68">
        <v>5</v>
      </c>
      <c r="H2016" s="68">
        <v>194148</v>
      </c>
      <c r="I2016" s="68">
        <v>294067</v>
      </c>
      <c r="J2016" s="68" t="s">
        <v>12966</v>
      </c>
      <c r="K2016" s="68" t="s">
        <v>3735</v>
      </c>
      <c r="L2016" s="68">
        <v>100000</v>
      </c>
      <c r="M2016" s="68">
        <v>0</v>
      </c>
      <c r="N2016" s="68">
        <v>0</v>
      </c>
      <c r="O2016" s="68">
        <v>1</v>
      </c>
      <c r="P2016" s="68">
        <v>0</v>
      </c>
      <c r="Q2016" s="68">
        <v>0</v>
      </c>
      <c r="R2016" s="68">
        <v>0</v>
      </c>
      <c r="S2016" s="68">
        <v>6</v>
      </c>
      <c r="T2016" s="68">
        <v>0</v>
      </c>
      <c r="U2016" s="68">
        <v>0</v>
      </c>
      <c r="V2016" s="68">
        <v>0</v>
      </c>
      <c r="W2016" s="68">
        <v>0</v>
      </c>
      <c r="X2016" s="68">
        <v>0</v>
      </c>
      <c r="Y2016" s="68">
        <v>0</v>
      </c>
      <c r="Z2016" s="68">
        <v>0</v>
      </c>
      <c r="AA2016" s="68">
        <v>0</v>
      </c>
      <c r="AB2016" s="68">
        <v>0</v>
      </c>
      <c r="AC2016" s="68">
        <v>0</v>
      </c>
      <c r="AD2016" s="68">
        <v>0</v>
      </c>
      <c r="AE2016" s="68">
        <v>0</v>
      </c>
      <c r="AF2016" s="68">
        <v>0</v>
      </c>
      <c r="AG2016" s="68">
        <v>0</v>
      </c>
      <c r="AH2016" s="68">
        <v>0</v>
      </c>
      <c r="AI2016" s="68">
        <v>0</v>
      </c>
      <c r="AJ2016" s="68">
        <v>0</v>
      </c>
      <c r="AK2016" s="68">
        <v>0</v>
      </c>
      <c r="AL2016" s="68">
        <v>0</v>
      </c>
      <c r="AM2016" s="68">
        <v>0</v>
      </c>
      <c r="AN2016" s="68">
        <v>0</v>
      </c>
      <c r="AO2016" s="68">
        <v>0</v>
      </c>
      <c r="AP2016" s="68" t="s">
        <v>3736</v>
      </c>
      <c r="AQ2016" s="68">
        <v>1</v>
      </c>
      <c r="AR2016" s="68">
        <v>0</v>
      </c>
      <c r="AS2016" s="68">
        <v>500</v>
      </c>
      <c r="AT2016" s="68">
        <v>48</v>
      </c>
      <c r="AU2016" s="68">
        <v>8192</v>
      </c>
      <c r="AV2016" s="86">
        <v>3</v>
      </c>
      <c r="AX2016" s="1">
        <v>0</v>
      </c>
      <c r="AY2016" s="1">
        <v>0</v>
      </c>
      <c r="AZ2016" s="68">
        <v>500000</v>
      </c>
      <c r="BA2016" s="68">
        <v>0</v>
      </c>
      <c r="EQ2016" s="68">
        <v>30750026</v>
      </c>
      <c r="ER2016" s="175">
        <v>2</v>
      </c>
      <c r="ES2016" s="68">
        <v>650</v>
      </c>
      <c r="ET2016" s="68">
        <v>26</v>
      </c>
      <c r="EU2016" s="68">
        <v>0</v>
      </c>
      <c r="EV2016" s="68">
        <v>150026</v>
      </c>
      <c r="EW2016" s="68" t="s">
        <v>2664</v>
      </c>
      <c r="EX2016" s="68" t="str">
        <f t="shared" si="64"/>
        <v>중형</v>
      </c>
      <c r="GE2016" s="68">
        <v>68000</v>
      </c>
      <c r="GF2016" s="68" t="s">
        <v>5461</v>
      </c>
    </row>
    <row r="2017" spans="6:188" x14ac:dyDescent="0.3">
      <c r="F2017" s="68">
        <v>94149</v>
      </c>
      <c r="G2017" s="68">
        <v>5</v>
      </c>
      <c r="H2017" s="68">
        <v>194149</v>
      </c>
      <c r="I2017" s="68">
        <v>294068</v>
      </c>
      <c r="J2017" s="68" t="s">
        <v>12967</v>
      </c>
      <c r="K2017" s="68" t="s">
        <v>3738</v>
      </c>
      <c r="L2017" s="68">
        <v>100000</v>
      </c>
      <c r="M2017" s="68">
        <v>0</v>
      </c>
      <c r="N2017" s="68">
        <v>0</v>
      </c>
      <c r="O2017" s="68">
        <v>1</v>
      </c>
      <c r="P2017" s="68">
        <v>0</v>
      </c>
      <c r="Q2017" s="68">
        <v>0</v>
      </c>
      <c r="R2017" s="68">
        <v>0</v>
      </c>
      <c r="S2017" s="68">
        <v>7</v>
      </c>
      <c r="T2017" s="68">
        <v>0</v>
      </c>
      <c r="U2017" s="68">
        <v>0</v>
      </c>
      <c r="V2017" s="68">
        <v>0</v>
      </c>
      <c r="W2017" s="68">
        <v>0</v>
      </c>
      <c r="X2017" s="68">
        <v>0</v>
      </c>
      <c r="Y2017" s="68">
        <v>0</v>
      </c>
      <c r="Z2017" s="68">
        <v>0</v>
      </c>
      <c r="AA2017" s="68">
        <v>0</v>
      </c>
      <c r="AB2017" s="68">
        <v>0</v>
      </c>
      <c r="AC2017" s="68">
        <v>0</v>
      </c>
      <c r="AD2017" s="68">
        <v>0</v>
      </c>
      <c r="AE2017" s="68">
        <v>0</v>
      </c>
      <c r="AF2017" s="68">
        <v>0</v>
      </c>
      <c r="AG2017" s="68">
        <v>0</v>
      </c>
      <c r="AH2017" s="68">
        <v>0</v>
      </c>
      <c r="AI2017" s="68">
        <v>0</v>
      </c>
      <c r="AJ2017" s="68">
        <v>0</v>
      </c>
      <c r="AK2017" s="68">
        <v>0</v>
      </c>
      <c r="AL2017" s="68">
        <v>0</v>
      </c>
      <c r="AM2017" s="68">
        <v>0</v>
      </c>
      <c r="AN2017" s="68">
        <v>0</v>
      </c>
      <c r="AO2017" s="68">
        <v>0</v>
      </c>
      <c r="AP2017" s="68" t="s">
        <v>3739</v>
      </c>
      <c r="AQ2017" s="68">
        <v>1</v>
      </c>
      <c r="AR2017" s="68">
        <v>0</v>
      </c>
      <c r="AS2017" s="68">
        <v>500</v>
      </c>
      <c r="AT2017" s="68">
        <v>48</v>
      </c>
      <c r="AU2017" s="68">
        <v>8192</v>
      </c>
      <c r="AV2017" s="86">
        <v>3</v>
      </c>
      <c r="AX2017" s="1">
        <v>0</v>
      </c>
      <c r="AY2017" s="1">
        <v>0</v>
      </c>
      <c r="AZ2017" s="68">
        <v>500000</v>
      </c>
      <c r="BA2017" s="68">
        <v>0</v>
      </c>
      <c r="EQ2017" s="68">
        <v>30850026</v>
      </c>
      <c r="ER2017" s="175">
        <v>2</v>
      </c>
      <c r="ES2017" s="68">
        <v>650</v>
      </c>
      <c r="ET2017" s="68">
        <v>26</v>
      </c>
      <c r="EU2017" s="68">
        <v>0</v>
      </c>
      <c r="EV2017" s="68">
        <v>150026</v>
      </c>
      <c r="EW2017" s="68" t="s">
        <v>2664</v>
      </c>
      <c r="EX2017" s="68" t="str">
        <f t="shared" si="64"/>
        <v>중형</v>
      </c>
      <c r="GE2017" s="68">
        <v>68001</v>
      </c>
      <c r="GF2017" s="68" t="s">
        <v>4196</v>
      </c>
    </row>
    <row r="2018" spans="6:188" x14ac:dyDescent="0.3">
      <c r="F2018" s="68">
        <v>94150</v>
      </c>
      <c r="G2018" s="68">
        <v>5</v>
      </c>
      <c r="H2018" s="68">
        <v>194150</v>
      </c>
      <c r="I2018" s="68">
        <v>294069</v>
      </c>
      <c r="J2018" s="68" t="s">
        <v>12968</v>
      </c>
      <c r="K2018" s="68" t="s">
        <v>3741</v>
      </c>
      <c r="L2018" s="68">
        <v>100000</v>
      </c>
      <c r="M2018" s="68">
        <v>0</v>
      </c>
      <c r="N2018" s="68">
        <v>0</v>
      </c>
      <c r="O2018" s="68">
        <v>1</v>
      </c>
      <c r="P2018" s="68">
        <v>0</v>
      </c>
      <c r="Q2018" s="68">
        <v>0</v>
      </c>
      <c r="R2018" s="68">
        <v>0</v>
      </c>
      <c r="S2018" s="68">
        <v>8</v>
      </c>
      <c r="T2018" s="68">
        <v>0</v>
      </c>
      <c r="U2018" s="68">
        <v>0</v>
      </c>
      <c r="V2018" s="68">
        <v>0</v>
      </c>
      <c r="W2018" s="68">
        <v>0</v>
      </c>
      <c r="X2018" s="68">
        <v>0</v>
      </c>
      <c r="Y2018" s="68">
        <v>0</v>
      </c>
      <c r="Z2018" s="68">
        <v>0</v>
      </c>
      <c r="AA2018" s="68">
        <v>0</v>
      </c>
      <c r="AB2018" s="68">
        <v>0</v>
      </c>
      <c r="AC2018" s="68">
        <v>0</v>
      </c>
      <c r="AD2018" s="68">
        <v>0</v>
      </c>
      <c r="AE2018" s="68">
        <v>0</v>
      </c>
      <c r="AF2018" s="68">
        <v>0</v>
      </c>
      <c r="AG2018" s="68">
        <v>0</v>
      </c>
      <c r="AH2018" s="68">
        <v>0</v>
      </c>
      <c r="AI2018" s="68">
        <v>0</v>
      </c>
      <c r="AJ2018" s="68">
        <v>0</v>
      </c>
      <c r="AK2018" s="68">
        <v>0</v>
      </c>
      <c r="AL2018" s="68">
        <v>0</v>
      </c>
      <c r="AM2018" s="68">
        <v>0</v>
      </c>
      <c r="AN2018" s="68">
        <v>0</v>
      </c>
      <c r="AO2018" s="68">
        <v>0</v>
      </c>
      <c r="AP2018" s="68" t="s">
        <v>3742</v>
      </c>
      <c r="AQ2018" s="68">
        <v>1</v>
      </c>
      <c r="AR2018" s="68">
        <v>0</v>
      </c>
      <c r="AS2018" s="68">
        <v>500</v>
      </c>
      <c r="AT2018" s="68">
        <v>48</v>
      </c>
      <c r="AU2018" s="68">
        <v>8192</v>
      </c>
      <c r="AV2018" s="86">
        <v>3</v>
      </c>
      <c r="AX2018" s="1">
        <v>0</v>
      </c>
      <c r="AY2018" s="1">
        <v>0</v>
      </c>
      <c r="AZ2018" s="68">
        <v>500000</v>
      </c>
      <c r="BA2018" s="68">
        <v>0</v>
      </c>
      <c r="EQ2018" s="68">
        <v>30950026</v>
      </c>
      <c r="ER2018" s="175">
        <v>2</v>
      </c>
      <c r="ES2018" s="68">
        <v>650</v>
      </c>
      <c r="ET2018" s="68">
        <v>26</v>
      </c>
      <c r="EU2018" s="68">
        <v>0</v>
      </c>
      <c r="EV2018" s="68">
        <v>150026</v>
      </c>
      <c r="EW2018" s="68" t="s">
        <v>2664</v>
      </c>
      <c r="EX2018" s="68" t="str">
        <f t="shared" si="64"/>
        <v>중형</v>
      </c>
      <c r="GE2018" s="68">
        <v>80000</v>
      </c>
      <c r="GF2018" s="68" t="s">
        <v>5462</v>
      </c>
    </row>
    <row r="2019" spans="6:188" x14ac:dyDescent="0.3">
      <c r="F2019" s="68">
        <v>94151</v>
      </c>
      <c r="G2019" s="68">
        <v>5</v>
      </c>
      <c r="H2019" s="68">
        <v>194151</v>
      </c>
      <c r="I2019" s="68">
        <v>294070</v>
      </c>
      <c r="J2019" s="68" t="s">
        <v>12969</v>
      </c>
      <c r="K2019" s="68" t="s">
        <v>3744</v>
      </c>
      <c r="L2019" s="68">
        <v>100000</v>
      </c>
      <c r="M2019" s="68">
        <v>0</v>
      </c>
      <c r="N2019" s="68">
        <v>0</v>
      </c>
      <c r="O2019" s="68">
        <v>1</v>
      </c>
      <c r="P2019" s="68">
        <v>0</v>
      </c>
      <c r="Q2019" s="68">
        <v>0</v>
      </c>
      <c r="R2019" s="68">
        <v>0</v>
      </c>
      <c r="S2019" s="68">
        <v>9</v>
      </c>
      <c r="T2019" s="68">
        <v>0</v>
      </c>
      <c r="U2019" s="68">
        <v>0</v>
      </c>
      <c r="V2019" s="68">
        <v>0</v>
      </c>
      <c r="W2019" s="68">
        <v>0</v>
      </c>
      <c r="X2019" s="68">
        <v>0</v>
      </c>
      <c r="Y2019" s="68">
        <v>0</v>
      </c>
      <c r="Z2019" s="68">
        <v>0</v>
      </c>
      <c r="AA2019" s="68">
        <v>0</v>
      </c>
      <c r="AB2019" s="68">
        <v>0</v>
      </c>
      <c r="AC2019" s="68">
        <v>0</v>
      </c>
      <c r="AD2019" s="68">
        <v>0</v>
      </c>
      <c r="AE2019" s="68">
        <v>0</v>
      </c>
      <c r="AF2019" s="68">
        <v>0</v>
      </c>
      <c r="AG2019" s="68">
        <v>0</v>
      </c>
      <c r="AH2019" s="68">
        <v>0</v>
      </c>
      <c r="AI2019" s="68">
        <v>0</v>
      </c>
      <c r="AJ2019" s="68">
        <v>0</v>
      </c>
      <c r="AK2019" s="68">
        <v>0</v>
      </c>
      <c r="AL2019" s="68">
        <v>0</v>
      </c>
      <c r="AM2019" s="68">
        <v>0</v>
      </c>
      <c r="AN2019" s="68">
        <v>0</v>
      </c>
      <c r="AO2019" s="68">
        <v>0</v>
      </c>
      <c r="AP2019" s="68" t="s">
        <v>3745</v>
      </c>
      <c r="AQ2019" s="68">
        <v>1</v>
      </c>
      <c r="AR2019" s="68">
        <v>0</v>
      </c>
      <c r="AS2019" s="68">
        <v>500</v>
      </c>
      <c r="AT2019" s="68">
        <v>48</v>
      </c>
      <c r="AU2019" s="68">
        <v>8192</v>
      </c>
      <c r="AV2019" s="86">
        <v>3</v>
      </c>
      <c r="AX2019" s="1">
        <v>0</v>
      </c>
      <c r="AY2019" s="1">
        <v>0</v>
      </c>
      <c r="AZ2019" s="68">
        <v>500000</v>
      </c>
      <c r="BA2019" s="68">
        <v>0</v>
      </c>
      <c r="EQ2019" s="68">
        <v>31050026</v>
      </c>
      <c r="ER2019" s="175">
        <v>2</v>
      </c>
      <c r="ES2019" s="68">
        <v>650</v>
      </c>
      <c r="ET2019" s="68">
        <v>26</v>
      </c>
      <c r="EU2019" s="68">
        <v>0</v>
      </c>
      <c r="EV2019" s="68">
        <v>150026</v>
      </c>
      <c r="EW2019" s="68" t="s">
        <v>2664</v>
      </c>
      <c r="EX2019" s="68" t="str">
        <f t="shared" si="64"/>
        <v>중형</v>
      </c>
      <c r="GE2019" s="68">
        <v>80001</v>
      </c>
      <c r="GF2019" s="68" t="s">
        <v>5463</v>
      </c>
    </row>
    <row r="2020" spans="6:188" x14ac:dyDescent="0.3">
      <c r="F2020" s="68">
        <v>94152</v>
      </c>
      <c r="G2020" s="68">
        <v>5</v>
      </c>
      <c r="H2020" s="68">
        <v>194152</v>
      </c>
      <c r="I2020" s="68">
        <v>294071</v>
      </c>
      <c r="J2020" s="68" t="s">
        <v>12970</v>
      </c>
      <c r="K2020" s="68" t="s">
        <v>3746</v>
      </c>
      <c r="L2020" s="68">
        <v>100000</v>
      </c>
      <c r="M2020" s="68">
        <v>0</v>
      </c>
      <c r="N2020" s="68">
        <v>0</v>
      </c>
      <c r="O2020" s="68">
        <v>1</v>
      </c>
      <c r="P2020" s="68">
        <v>0</v>
      </c>
      <c r="Q2020" s="68">
        <v>0</v>
      </c>
      <c r="R2020" s="68">
        <v>0</v>
      </c>
      <c r="S2020" s="68">
        <v>10</v>
      </c>
      <c r="T2020" s="68">
        <v>0</v>
      </c>
      <c r="U2020" s="68">
        <v>0</v>
      </c>
      <c r="V2020" s="68">
        <v>0</v>
      </c>
      <c r="W2020" s="68">
        <v>0</v>
      </c>
      <c r="X2020" s="68">
        <v>0</v>
      </c>
      <c r="Y2020" s="68">
        <v>0</v>
      </c>
      <c r="Z2020" s="68">
        <v>0</v>
      </c>
      <c r="AA2020" s="68">
        <v>0</v>
      </c>
      <c r="AB2020" s="68">
        <v>0</v>
      </c>
      <c r="AC2020" s="68">
        <v>0</v>
      </c>
      <c r="AD2020" s="68">
        <v>0</v>
      </c>
      <c r="AE2020" s="68">
        <v>0</v>
      </c>
      <c r="AF2020" s="68">
        <v>0</v>
      </c>
      <c r="AG2020" s="68">
        <v>0</v>
      </c>
      <c r="AH2020" s="68">
        <v>0</v>
      </c>
      <c r="AI2020" s="68">
        <v>0</v>
      </c>
      <c r="AJ2020" s="68">
        <v>0</v>
      </c>
      <c r="AK2020" s="68">
        <v>0</v>
      </c>
      <c r="AL2020" s="68">
        <v>0</v>
      </c>
      <c r="AM2020" s="68">
        <v>0</v>
      </c>
      <c r="AN2020" s="68">
        <v>0</v>
      </c>
      <c r="AO2020" s="68">
        <v>0</v>
      </c>
      <c r="AP2020" s="68" t="s">
        <v>3747</v>
      </c>
      <c r="AQ2020" s="68">
        <v>1</v>
      </c>
      <c r="AR2020" s="68">
        <v>0</v>
      </c>
      <c r="AS2020" s="68">
        <v>500</v>
      </c>
      <c r="AT2020" s="68">
        <v>48</v>
      </c>
      <c r="AU2020" s="68">
        <v>8192</v>
      </c>
      <c r="AV2020" s="86">
        <v>3</v>
      </c>
      <c r="AX2020" s="1">
        <v>0</v>
      </c>
      <c r="AY2020" s="1">
        <v>0</v>
      </c>
      <c r="AZ2020" s="68">
        <v>500000</v>
      </c>
      <c r="BA2020" s="68">
        <v>0</v>
      </c>
      <c r="EQ2020" s="68">
        <v>31150026</v>
      </c>
      <c r="ER2020" s="175">
        <v>2</v>
      </c>
      <c r="ES2020" s="68">
        <v>650</v>
      </c>
      <c r="ET2020" s="68">
        <v>26</v>
      </c>
      <c r="EU2020" s="68">
        <v>0</v>
      </c>
      <c r="EV2020" s="68">
        <v>150026</v>
      </c>
      <c r="EW2020" s="68" t="s">
        <v>2664</v>
      </c>
      <c r="EX2020" s="68" t="str">
        <f t="shared" si="64"/>
        <v>중형</v>
      </c>
      <c r="GE2020" s="68">
        <v>80002</v>
      </c>
      <c r="GF2020" s="68" t="s">
        <v>5464</v>
      </c>
    </row>
    <row r="2021" spans="6:188" x14ac:dyDescent="0.3">
      <c r="F2021" s="68">
        <v>94153</v>
      </c>
      <c r="G2021" s="68">
        <v>5</v>
      </c>
      <c r="H2021" s="68">
        <v>194153</v>
      </c>
      <c r="I2021" s="68">
        <v>294062</v>
      </c>
      <c r="J2021" s="68" t="s">
        <v>12971</v>
      </c>
      <c r="K2021" s="68" t="s">
        <v>3720</v>
      </c>
      <c r="L2021" s="68">
        <v>500000</v>
      </c>
      <c r="M2021" s="68">
        <v>0</v>
      </c>
      <c r="N2021" s="68">
        <v>0</v>
      </c>
      <c r="O2021" s="68">
        <v>2</v>
      </c>
      <c r="P2021" s="68">
        <v>0</v>
      </c>
      <c r="Q2021" s="68">
        <v>0</v>
      </c>
      <c r="R2021" s="68">
        <v>0</v>
      </c>
      <c r="S2021" s="68">
        <v>1</v>
      </c>
      <c r="T2021" s="68">
        <v>0</v>
      </c>
      <c r="U2021" s="68">
        <v>0</v>
      </c>
      <c r="V2021" s="68">
        <v>0</v>
      </c>
      <c r="W2021" s="68">
        <v>0</v>
      </c>
      <c r="X2021" s="68">
        <v>0</v>
      </c>
      <c r="Y2021" s="68">
        <v>0</v>
      </c>
      <c r="Z2021" s="68">
        <v>0</v>
      </c>
      <c r="AA2021" s="68">
        <v>0</v>
      </c>
      <c r="AB2021" s="68">
        <v>0</v>
      </c>
      <c r="AC2021" s="68">
        <v>0</v>
      </c>
      <c r="AD2021" s="68">
        <v>0</v>
      </c>
      <c r="AE2021" s="68">
        <v>0</v>
      </c>
      <c r="AF2021" s="68">
        <v>0</v>
      </c>
      <c r="AG2021" s="68">
        <v>0</v>
      </c>
      <c r="AH2021" s="68">
        <v>0</v>
      </c>
      <c r="AI2021" s="68">
        <v>0</v>
      </c>
      <c r="AJ2021" s="68">
        <v>0</v>
      </c>
      <c r="AK2021" s="68">
        <v>0</v>
      </c>
      <c r="AL2021" s="68">
        <v>0</v>
      </c>
      <c r="AM2021" s="68">
        <v>0</v>
      </c>
      <c r="AN2021" s="68">
        <v>0</v>
      </c>
      <c r="AO2021" s="68">
        <v>0</v>
      </c>
      <c r="AP2021" s="68" t="s">
        <v>3721</v>
      </c>
      <c r="AQ2021" s="68">
        <v>1</v>
      </c>
      <c r="AR2021" s="68">
        <v>0</v>
      </c>
      <c r="AS2021" s="68">
        <v>1000</v>
      </c>
      <c r="AT2021" s="68">
        <v>16</v>
      </c>
      <c r="AU2021" s="68">
        <v>8192</v>
      </c>
      <c r="AV2021" s="86">
        <v>3</v>
      </c>
      <c r="AX2021" s="1">
        <v>0</v>
      </c>
      <c r="AY2021" s="1">
        <v>0</v>
      </c>
      <c r="AZ2021" s="68">
        <v>5000000</v>
      </c>
      <c r="BA2021" s="68">
        <v>0</v>
      </c>
      <c r="EQ2021" s="68">
        <v>31250026</v>
      </c>
      <c r="ER2021" s="175">
        <v>2</v>
      </c>
      <c r="ES2021" s="68">
        <v>650</v>
      </c>
      <c r="ET2021" s="68">
        <v>26</v>
      </c>
      <c r="EU2021" s="68">
        <v>0</v>
      </c>
      <c r="EV2021" s="68">
        <v>150026</v>
      </c>
      <c r="EW2021" s="68" t="s">
        <v>2664</v>
      </c>
      <c r="EX2021" s="68" t="str">
        <f t="shared" si="64"/>
        <v>중형</v>
      </c>
      <c r="GE2021" s="68">
        <v>80003</v>
      </c>
      <c r="GF2021" s="68" t="s">
        <v>5465</v>
      </c>
    </row>
    <row r="2022" spans="6:188" x14ac:dyDescent="0.3">
      <c r="F2022" s="68">
        <v>94154</v>
      </c>
      <c r="G2022" s="68">
        <v>5</v>
      </c>
      <c r="H2022" s="68">
        <v>194154</v>
      </c>
      <c r="I2022" s="68">
        <v>294063</v>
      </c>
      <c r="J2022" s="68" t="s">
        <v>12972</v>
      </c>
      <c r="K2022" s="68" t="s">
        <v>3723</v>
      </c>
      <c r="L2022" s="68">
        <v>500000</v>
      </c>
      <c r="M2022" s="68">
        <v>0</v>
      </c>
      <c r="N2022" s="68">
        <v>0</v>
      </c>
      <c r="O2022" s="68">
        <v>2</v>
      </c>
      <c r="P2022" s="68">
        <v>0</v>
      </c>
      <c r="Q2022" s="68">
        <v>0</v>
      </c>
      <c r="R2022" s="68">
        <v>0</v>
      </c>
      <c r="S2022" s="68">
        <v>2</v>
      </c>
      <c r="T2022" s="68">
        <v>0</v>
      </c>
      <c r="U2022" s="68">
        <v>0</v>
      </c>
      <c r="V2022" s="68">
        <v>0</v>
      </c>
      <c r="W2022" s="68">
        <v>0</v>
      </c>
      <c r="X2022" s="68">
        <v>0</v>
      </c>
      <c r="Y2022" s="68">
        <v>0</v>
      </c>
      <c r="Z2022" s="68">
        <v>0</v>
      </c>
      <c r="AA2022" s="68">
        <v>0</v>
      </c>
      <c r="AB2022" s="68">
        <v>0</v>
      </c>
      <c r="AC2022" s="68">
        <v>0</v>
      </c>
      <c r="AD2022" s="68">
        <v>0</v>
      </c>
      <c r="AE2022" s="68">
        <v>0</v>
      </c>
      <c r="AF2022" s="68">
        <v>0</v>
      </c>
      <c r="AG2022" s="68">
        <v>0</v>
      </c>
      <c r="AH2022" s="68">
        <v>0</v>
      </c>
      <c r="AI2022" s="68">
        <v>0</v>
      </c>
      <c r="AJ2022" s="68">
        <v>0</v>
      </c>
      <c r="AK2022" s="68">
        <v>0</v>
      </c>
      <c r="AL2022" s="68">
        <v>0</v>
      </c>
      <c r="AM2022" s="68">
        <v>0</v>
      </c>
      <c r="AN2022" s="68">
        <v>0</v>
      </c>
      <c r="AO2022" s="68">
        <v>0</v>
      </c>
      <c r="AP2022" s="68" t="s">
        <v>3724</v>
      </c>
      <c r="AQ2022" s="68">
        <v>1</v>
      </c>
      <c r="AR2022" s="68">
        <v>0</v>
      </c>
      <c r="AS2022" s="68">
        <v>1000</v>
      </c>
      <c r="AT2022" s="68">
        <v>16</v>
      </c>
      <c r="AU2022" s="68">
        <v>8192</v>
      </c>
      <c r="AV2022" s="86">
        <v>3</v>
      </c>
      <c r="AX2022" s="1">
        <v>0</v>
      </c>
      <c r="AY2022" s="1">
        <v>0</v>
      </c>
      <c r="AZ2022" s="68">
        <v>5000000</v>
      </c>
      <c r="BA2022" s="68">
        <v>0</v>
      </c>
      <c r="EQ2022" s="68">
        <v>10150027</v>
      </c>
      <c r="ER2022" s="175">
        <v>4</v>
      </c>
      <c r="ES2022" s="68">
        <v>650</v>
      </c>
      <c r="ET2022" s="68">
        <v>27</v>
      </c>
      <c r="EU2022" s="68">
        <v>0</v>
      </c>
      <c r="EV2022" s="68">
        <v>150027</v>
      </c>
      <c r="EW2022" s="68" t="s">
        <v>2665</v>
      </c>
      <c r="EX2022" s="68" t="str">
        <f t="shared" si="64"/>
        <v>대형</v>
      </c>
      <c r="GE2022" s="68">
        <v>80004</v>
      </c>
      <c r="GF2022" s="68" t="s">
        <v>5466</v>
      </c>
    </row>
    <row r="2023" spans="6:188" x14ac:dyDescent="0.3">
      <c r="F2023" s="68">
        <v>94155</v>
      </c>
      <c r="G2023" s="68">
        <v>5</v>
      </c>
      <c r="H2023" s="68">
        <v>194155</v>
      </c>
      <c r="I2023" s="68">
        <v>294064</v>
      </c>
      <c r="J2023" s="68" t="s">
        <v>12973</v>
      </c>
      <c r="K2023" s="68" t="s">
        <v>3726</v>
      </c>
      <c r="L2023" s="68">
        <v>500000</v>
      </c>
      <c r="M2023" s="68">
        <v>0</v>
      </c>
      <c r="N2023" s="68">
        <v>0</v>
      </c>
      <c r="O2023" s="68">
        <v>2</v>
      </c>
      <c r="P2023" s="68">
        <v>0</v>
      </c>
      <c r="Q2023" s="68">
        <v>0</v>
      </c>
      <c r="R2023" s="68">
        <v>0</v>
      </c>
      <c r="S2023" s="68">
        <v>3</v>
      </c>
      <c r="T2023" s="68">
        <v>0</v>
      </c>
      <c r="U2023" s="68">
        <v>0</v>
      </c>
      <c r="V2023" s="68">
        <v>0</v>
      </c>
      <c r="W2023" s="68">
        <v>0</v>
      </c>
      <c r="X2023" s="68">
        <v>0</v>
      </c>
      <c r="Y2023" s="68">
        <v>0</v>
      </c>
      <c r="Z2023" s="68">
        <v>0</v>
      </c>
      <c r="AA2023" s="68">
        <v>0</v>
      </c>
      <c r="AB2023" s="68">
        <v>0</v>
      </c>
      <c r="AC2023" s="68">
        <v>0</v>
      </c>
      <c r="AD2023" s="68">
        <v>0</v>
      </c>
      <c r="AE2023" s="68">
        <v>0</v>
      </c>
      <c r="AF2023" s="68">
        <v>0</v>
      </c>
      <c r="AG2023" s="68">
        <v>0</v>
      </c>
      <c r="AH2023" s="68">
        <v>0</v>
      </c>
      <c r="AI2023" s="68">
        <v>0</v>
      </c>
      <c r="AJ2023" s="68">
        <v>0</v>
      </c>
      <c r="AK2023" s="68">
        <v>0</v>
      </c>
      <c r="AL2023" s="68">
        <v>0</v>
      </c>
      <c r="AM2023" s="68">
        <v>0</v>
      </c>
      <c r="AN2023" s="68">
        <v>0</v>
      </c>
      <c r="AO2023" s="68">
        <v>0</v>
      </c>
      <c r="AP2023" s="68" t="s">
        <v>3727</v>
      </c>
      <c r="AQ2023" s="68">
        <v>1</v>
      </c>
      <c r="AR2023" s="68">
        <v>0</v>
      </c>
      <c r="AS2023" s="68">
        <v>1000</v>
      </c>
      <c r="AT2023" s="68">
        <v>16</v>
      </c>
      <c r="AU2023" s="68">
        <v>8192</v>
      </c>
      <c r="AV2023" s="86">
        <v>3</v>
      </c>
      <c r="AX2023" s="1">
        <v>0</v>
      </c>
      <c r="AY2023" s="1">
        <v>0</v>
      </c>
      <c r="AZ2023" s="68">
        <v>5000000</v>
      </c>
      <c r="BA2023" s="68">
        <v>0</v>
      </c>
      <c r="EQ2023" s="68">
        <v>10250027</v>
      </c>
      <c r="ER2023" s="175">
        <v>4</v>
      </c>
      <c r="ES2023" s="68">
        <v>650</v>
      </c>
      <c r="ET2023" s="68">
        <v>27</v>
      </c>
      <c r="EU2023" s="68">
        <v>0</v>
      </c>
      <c r="EV2023" s="68">
        <v>150027</v>
      </c>
      <c r="EW2023" s="68" t="s">
        <v>2665</v>
      </c>
      <c r="EX2023" s="68" t="str">
        <f t="shared" si="64"/>
        <v>대형</v>
      </c>
      <c r="GE2023" s="68">
        <v>80005</v>
      </c>
      <c r="GF2023" s="68" t="s">
        <v>5467</v>
      </c>
    </row>
    <row r="2024" spans="6:188" x14ac:dyDescent="0.3">
      <c r="F2024" s="68">
        <v>94156</v>
      </c>
      <c r="G2024" s="68">
        <v>5</v>
      </c>
      <c r="H2024" s="68">
        <v>194156</v>
      </c>
      <c r="I2024" s="68">
        <v>294065</v>
      </c>
      <c r="J2024" s="68" t="s">
        <v>12974</v>
      </c>
      <c r="K2024" s="68" t="s">
        <v>3729</v>
      </c>
      <c r="L2024" s="68">
        <v>500000</v>
      </c>
      <c r="M2024" s="68">
        <v>0</v>
      </c>
      <c r="N2024" s="68">
        <v>0</v>
      </c>
      <c r="O2024" s="68">
        <v>2</v>
      </c>
      <c r="P2024" s="68">
        <v>0</v>
      </c>
      <c r="Q2024" s="68">
        <v>0</v>
      </c>
      <c r="R2024" s="68">
        <v>0</v>
      </c>
      <c r="S2024" s="68">
        <v>4</v>
      </c>
      <c r="T2024" s="68">
        <v>0</v>
      </c>
      <c r="U2024" s="68">
        <v>0</v>
      </c>
      <c r="V2024" s="68">
        <v>0</v>
      </c>
      <c r="W2024" s="68">
        <v>0</v>
      </c>
      <c r="X2024" s="68">
        <v>0</v>
      </c>
      <c r="Y2024" s="68">
        <v>0</v>
      </c>
      <c r="Z2024" s="68">
        <v>0</v>
      </c>
      <c r="AA2024" s="68">
        <v>0</v>
      </c>
      <c r="AB2024" s="68">
        <v>0</v>
      </c>
      <c r="AC2024" s="68">
        <v>0</v>
      </c>
      <c r="AD2024" s="68">
        <v>0</v>
      </c>
      <c r="AE2024" s="68">
        <v>0</v>
      </c>
      <c r="AF2024" s="68">
        <v>0</v>
      </c>
      <c r="AG2024" s="68">
        <v>0</v>
      </c>
      <c r="AH2024" s="68">
        <v>0</v>
      </c>
      <c r="AI2024" s="68">
        <v>0</v>
      </c>
      <c r="AJ2024" s="68">
        <v>0</v>
      </c>
      <c r="AK2024" s="68">
        <v>0</v>
      </c>
      <c r="AL2024" s="68">
        <v>0</v>
      </c>
      <c r="AM2024" s="68">
        <v>0</v>
      </c>
      <c r="AN2024" s="68">
        <v>0</v>
      </c>
      <c r="AO2024" s="68">
        <v>0</v>
      </c>
      <c r="AP2024" s="68" t="s">
        <v>3730</v>
      </c>
      <c r="AQ2024" s="68">
        <v>1</v>
      </c>
      <c r="AR2024" s="68">
        <v>0</v>
      </c>
      <c r="AS2024" s="68">
        <v>1000</v>
      </c>
      <c r="AT2024" s="68">
        <v>16</v>
      </c>
      <c r="AU2024" s="68">
        <v>8192</v>
      </c>
      <c r="AV2024" s="86">
        <v>3</v>
      </c>
      <c r="AX2024" s="1">
        <v>0</v>
      </c>
      <c r="AY2024" s="1">
        <v>0</v>
      </c>
      <c r="AZ2024" s="68">
        <v>5000000</v>
      </c>
      <c r="BA2024" s="68">
        <v>0</v>
      </c>
      <c r="EQ2024" s="68">
        <v>10350027</v>
      </c>
      <c r="ER2024" s="175">
        <v>4</v>
      </c>
      <c r="ES2024" s="68">
        <v>650</v>
      </c>
      <c r="ET2024" s="68">
        <v>27</v>
      </c>
      <c r="EU2024" s="68">
        <v>0</v>
      </c>
      <c r="EV2024" s="68">
        <v>150027</v>
      </c>
      <c r="EW2024" s="68" t="s">
        <v>2665</v>
      </c>
      <c r="EX2024" s="68" t="str">
        <f t="shared" si="64"/>
        <v>대형</v>
      </c>
      <c r="GE2024" s="68">
        <v>80006</v>
      </c>
      <c r="GF2024" s="68" t="s">
        <v>5468</v>
      </c>
    </row>
    <row r="2025" spans="6:188" x14ac:dyDescent="0.3">
      <c r="F2025" s="68">
        <v>94157</v>
      </c>
      <c r="G2025" s="68">
        <v>5</v>
      </c>
      <c r="H2025" s="68">
        <v>194157</v>
      </c>
      <c r="I2025" s="68">
        <v>294066</v>
      </c>
      <c r="J2025" s="68" t="s">
        <v>12975</v>
      </c>
      <c r="K2025" s="68" t="s">
        <v>3732</v>
      </c>
      <c r="L2025" s="68">
        <v>500000</v>
      </c>
      <c r="M2025" s="68">
        <v>0</v>
      </c>
      <c r="N2025" s="68">
        <v>0</v>
      </c>
      <c r="O2025" s="68">
        <v>2</v>
      </c>
      <c r="P2025" s="68">
        <v>0</v>
      </c>
      <c r="Q2025" s="68">
        <v>0</v>
      </c>
      <c r="R2025" s="68">
        <v>0</v>
      </c>
      <c r="S2025" s="68">
        <v>5</v>
      </c>
      <c r="T2025" s="68">
        <v>0</v>
      </c>
      <c r="U2025" s="68">
        <v>0</v>
      </c>
      <c r="V2025" s="68">
        <v>0</v>
      </c>
      <c r="W2025" s="68">
        <v>0</v>
      </c>
      <c r="X2025" s="68">
        <v>0</v>
      </c>
      <c r="Y2025" s="68">
        <v>0</v>
      </c>
      <c r="Z2025" s="68">
        <v>0</v>
      </c>
      <c r="AA2025" s="68">
        <v>0</v>
      </c>
      <c r="AB2025" s="68">
        <v>0</v>
      </c>
      <c r="AC2025" s="68">
        <v>0</v>
      </c>
      <c r="AD2025" s="68">
        <v>0</v>
      </c>
      <c r="AE2025" s="68">
        <v>0</v>
      </c>
      <c r="AF2025" s="68">
        <v>0</v>
      </c>
      <c r="AG2025" s="68">
        <v>0</v>
      </c>
      <c r="AH2025" s="68">
        <v>0</v>
      </c>
      <c r="AI2025" s="68">
        <v>0</v>
      </c>
      <c r="AJ2025" s="68">
        <v>0</v>
      </c>
      <c r="AK2025" s="68">
        <v>0</v>
      </c>
      <c r="AL2025" s="68">
        <v>0</v>
      </c>
      <c r="AM2025" s="68">
        <v>0</v>
      </c>
      <c r="AN2025" s="68">
        <v>0</v>
      </c>
      <c r="AO2025" s="68">
        <v>0</v>
      </c>
      <c r="AP2025" s="68" t="s">
        <v>3733</v>
      </c>
      <c r="AQ2025" s="68">
        <v>1</v>
      </c>
      <c r="AR2025" s="68">
        <v>0</v>
      </c>
      <c r="AS2025" s="68">
        <v>1000</v>
      </c>
      <c r="AT2025" s="68">
        <v>16</v>
      </c>
      <c r="AU2025" s="68">
        <v>8192</v>
      </c>
      <c r="AV2025" s="86">
        <v>3</v>
      </c>
      <c r="AX2025" s="1">
        <v>0</v>
      </c>
      <c r="AY2025" s="1">
        <v>0</v>
      </c>
      <c r="AZ2025" s="68">
        <v>5000000</v>
      </c>
      <c r="BA2025" s="68">
        <v>0</v>
      </c>
      <c r="EQ2025" s="68">
        <v>10450027</v>
      </c>
      <c r="ER2025" s="175">
        <v>4</v>
      </c>
      <c r="ES2025" s="68">
        <v>650</v>
      </c>
      <c r="ET2025" s="68">
        <v>27</v>
      </c>
      <c r="EU2025" s="68">
        <v>0</v>
      </c>
      <c r="EV2025" s="68">
        <v>150027</v>
      </c>
      <c r="EW2025" s="68" t="s">
        <v>2665</v>
      </c>
      <c r="EX2025" s="68" t="str">
        <f t="shared" si="64"/>
        <v>대형</v>
      </c>
      <c r="GE2025" s="68">
        <v>80007</v>
      </c>
      <c r="GF2025" s="68" t="s">
        <v>3939</v>
      </c>
    </row>
    <row r="2026" spans="6:188" x14ac:dyDescent="0.3">
      <c r="F2026" s="68">
        <v>94158</v>
      </c>
      <c r="G2026" s="68">
        <v>5</v>
      </c>
      <c r="H2026" s="68">
        <v>194158</v>
      </c>
      <c r="I2026" s="68">
        <v>294067</v>
      </c>
      <c r="J2026" s="68" t="s">
        <v>12976</v>
      </c>
      <c r="K2026" s="68" t="s">
        <v>3735</v>
      </c>
      <c r="L2026" s="68">
        <v>500000</v>
      </c>
      <c r="M2026" s="68">
        <v>0</v>
      </c>
      <c r="N2026" s="68">
        <v>0</v>
      </c>
      <c r="O2026" s="68">
        <v>2</v>
      </c>
      <c r="P2026" s="68">
        <v>0</v>
      </c>
      <c r="Q2026" s="68">
        <v>0</v>
      </c>
      <c r="R2026" s="68">
        <v>0</v>
      </c>
      <c r="S2026" s="68">
        <v>6</v>
      </c>
      <c r="T2026" s="68">
        <v>0</v>
      </c>
      <c r="U2026" s="68">
        <v>0</v>
      </c>
      <c r="V2026" s="68">
        <v>0</v>
      </c>
      <c r="W2026" s="68">
        <v>0</v>
      </c>
      <c r="X2026" s="68">
        <v>0</v>
      </c>
      <c r="Y2026" s="68">
        <v>0</v>
      </c>
      <c r="Z2026" s="68">
        <v>0</v>
      </c>
      <c r="AA2026" s="68">
        <v>0</v>
      </c>
      <c r="AB2026" s="68">
        <v>0</v>
      </c>
      <c r="AC2026" s="68">
        <v>0</v>
      </c>
      <c r="AD2026" s="68">
        <v>0</v>
      </c>
      <c r="AE2026" s="68">
        <v>0</v>
      </c>
      <c r="AF2026" s="68">
        <v>0</v>
      </c>
      <c r="AG2026" s="68">
        <v>0</v>
      </c>
      <c r="AH2026" s="68">
        <v>0</v>
      </c>
      <c r="AI2026" s="68">
        <v>0</v>
      </c>
      <c r="AJ2026" s="68">
        <v>0</v>
      </c>
      <c r="AK2026" s="68">
        <v>0</v>
      </c>
      <c r="AL2026" s="68">
        <v>0</v>
      </c>
      <c r="AM2026" s="68">
        <v>0</v>
      </c>
      <c r="AN2026" s="68">
        <v>0</v>
      </c>
      <c r="AO2026" s="68">
        <v>0</v>
      </c>
      <c r="AP2026" s="68" t="s">
        <v>3736</v>
      </c>
      <c r="AQ2026" s="68">
        <v>1</v>
      </c>
      <c r="AR2026" s="68">
        <v>0</v>
      </c>
      <c r="AS2026" s="68">
        <v>1000</v>
      </c>
      <c r="AT2026" s="68">
        <v>16</v>
      </c>
      <c r="AU2026" s="68">
        <v>8192</v>
      </c>
      <c r="AV2026" s="86">
        <v>3</v>
      </c>
      <c r="AX2026" s="1">
        <v>0</v>
      </c>
      <c r="AY2026" s="1">
        <v>0</v>
      </c>
      <c r="AZ2026" s="68">
        <v>5000000</v>
      </c>
      <c r="BA2026" s="68">
        <v>0</v>
      </c>
      <c r="EQ2026" s="68">
        <v>10550027</v>
      </c>
      <c r="ER2026" s="175">
        <v>4</v>
      </c>
      <c r="ES2026" s="68">
        <v>650</v>
      </c>
      <c r="ET2026" s="68">
        <v>27</v>
      </c>
      <c r="EU2026" s="68">
        <v>0</v>
      </c>
      <c r="EV2026" s="68">
        <v>150027</v>
      </c>
      <c r="EW2026" s="68" t="s">
        <v>2665</v>
      </c>
      <c r="EX2026" s="68" t="str">
        <f t="shared" si="64"/>
        <v>대형</v>
      </c>
      <c r="GE2026" s="68">
        <v>80008</v>
      </c>
      <c r="GF2026" s="68" t="s">
        <v>5469</v>
      </c>
    </row>
    <row r="2027" spans="6:188" x14ac:dyDescent="0.3">
      <c r="F2027" s="68">
        <v>94159</v>
      </c>
      <c r="G2027" s="68">
        <v>5</v>
      </c>
      <c r="H2027" s="68">
        <v>194159</v>
      </c>
      <c r="I2027" s="68">
        <v>294068</v>
      </c>
      <c r="J2027" s="68" t="s">
        <v>12977</v>
      </c>
      <c r="K2027" s="68" t="s">
        <v>3738</v>
      </c>
      <c r="L2027" s="68">
        <v>500000</v>
      </c>
      <c r="M2027" s="68">
        <v>0</v>
      </c>
      <c r="N2027" s="68">
        <v>0</v>
      </c>
      <c r="O2027" s="68">
        <v>2</v>
      </c>
      <c r="P2027" s="68">
        <v>0</v>
      </c>
      <c r="Q2027" s="68">
        <v>0</v>
      </c>
      <c r="R2027" s="68">
        <v>0</v>
      </c>
      <c r="S2027" s="68">
        <v>7</v>
      </c>
      <c r="T2027" s="68">
        <v>0</v>
      </c>
      <c r="U2027" s="68">
        <v>0</v>
      </c>
      <c r="V2027" s="68">
        <v>0</v>
      </c>
      <c r="W2027" s="68">
        <v>0</v>
      </c>
      <c r="X2027" s="68">
        <v>0</v>
      </c>
      <c r="Y2027" s="68">
        <v>0</v>
      </c>
      <c r="Z2027" s="68">
        <v>0</v>
      </c>
      <c r="AA2027" s="68">
        <v>0</v>
      </c>
      <c r="AB2027" s="68">
        <v>0</v>
      </c>
      <c r="AC2027" s="68">
        <v>0</v>
      </c>
      <c r="AD2027" s="68">
        <v>0</v>
      </c>
      <c r="AE2027" s="68">
        <v>0</v>
      </c>
      <c r="AF2027" s="68">
        <v>0</v>
      </c>
      <c r="AG2027" s="68">
        <v>0</v>
      </c>
      <c r="AH2027" s="68">
        <v>0</v>
      </c>
      <c r="AI2027" s="68">
        <v>0</v>
      </c>
      <c r="AJ2027" s="68">
        <v>0</v>
      </c>
      <c r="AK2027" s="68">
        <v>0</v>
      </c>
      <c r="AL2027" s="68">
        <v>0</v>
      </c>
      <c r="AM2027" s="68">
        <v>0</v>
      </c>
      <c r="AN2027" s="68">
        <v>0</v>
      </c>
      <c r="AO2027" s="68">
        <v>0</v>
      </c>
      <c r="AP2027" s="68" t="s">
        <v>3739</v>
      </c>
      <c r="AQ2027" s="68">
        <v>1</v>
      </c>
      <c r="AR2027" s="68">
        <v>0</v>
      </c>
      <c r="AS2027" s="68">
        <v>1000</v>
      </c>
      <c r="AT2027" s="68">
        <v>16</v>
      </c>
      <c r="AU2027" s="68">
        <v>0</v>
      </c>
      <c r="AV2027" s="86">
        <v>3</v>
      </c>
      <c r="AX2027" s="1">
        <v>0</v>
      </c>
      <c r="AY2027" s="1">
        <v>0</v>
      </c>
      <c r="AZ2027" s="68">
        <v>5000000</v>
      </c>
      <c r="BA2027" s="68">
        <v>0</v>
      </c>
      <c r="EQ2027" s="68">
        <v>10650027</v>
      </c>
      <c r="ER2027" s="175">
        <v>4</v>
      </c>
      <c r="ES2027" s="68">
        <v>650</v>
      </c>
      <c r="ET2027" s="68">
        <v>27</v>
      </c>
      <c r="EU2027" s="68">
        <v>0</v>
      </c>
      <c r="EV2027" s="68">
        <v>150027</v>
      </c>
      <c r="EW2027" s="68" t="s">
        <v>2665</v>
      </c>
      <c r="EX2027" s="68" t="str">
        <f t="shared" si="64"/>
        <v>대형</v>
      </c>
      <c r="GE2027" s="68">
        <v>80009</v>
      </c>
      <c r="GF2027" s="68" t="s">
        <v>5470</v>
      </c>
    </row>
    <row r="2028" spans="6:188" x14ac:dyDescent="0.3">
      <c r="F2028" s="68">
        <v>94160</v>
      </c>
      <c r="G2028" s="68">
        <v>5</v>
      </c>
      <c r="H2028" s="68">
        <v>194160</v>
      </c>
      <c r="I2028" s="68">
        <v>294069</v>
      </c>
      <c r="J2028" s="68" t="s">
        <v>12978</v>
      </c>
      <c r="K2028" s="68" t="s">
        <v>3741</v>
      </c>
      <c r="L2028" s="68">
        <v>500000</v>
      </c>
      <c r="M2028" s="68">
        <v>0</v>
      </c>
      <c r="N2028" s="68">
        <v>0</v>
      </c>
      <c r="O2028" s="68">
        <v>2</v>
      </c>
      <c r="P2028" s="68">
        <v>0</v>
      </c>
      <c r="Q2028" s="68">
        <v>0</v>
      </c>
      <c r="R2028" s="68">
        <v>0</v>
      </c>
      <c r="S2028" s="68">
        <v>8</v>
      </c>
      <c r="T2028" s="68">
        <v>0</v>
      </c>
      <c r="U2028" s="68">
        <v>0</v>
      </c>
      <c r="V2028" s="68">
        <v>0</v>
      </c>
      <c r="W2028" s="68">
        <v>0</v>
      </c>
      <c r="X2028" s="68">
        <v>0</v>
      </c>
      <c r="Y2028" s="68">
        <v>0</v>
      </c>
      <c r="Z2028" s="68">
        <v>0</v>
      </c>
      <c r="AA2028" s="68">
        <v>0</v>
      </c>
      <c r="AB2028" s="68">
        <v>0</v>
      </c>
      <c r="AC2028" s="68">
        <v>0</v>
      </c>
      <c r="AD2028" s="68">
        <v>0</v>
      </c>
      <c r="AE2028" s="68">
        <v>0</v>
      </c>
      <c r="AF2028" s="68">
        <v>0</v>
      </c>
      <c r="AG2028" s="68">
        <v>0</v>
      </c>
      <c r="AH2028" s="68">
        <v>0</v>
      </c>
      <c r="AI2028" s="68">
        <v>0</v>
      </c>
      <c r="AJ2028" s="68">
        <v>0</v>
      </c>
      <c r="AK2028" s="68">
        <v>0</v>
      </c>
      <c r="AL2028" s="68">
        <v>0</v>
      </c>
      <c r="AM2028" s="68">
        <v>0</v>
      </c>
      <c r="AN2028" s="68">
        <v>0</v>
      </c>
      <c r="AO2028" s="68">
        <v>0</v>
      </c>
      <c r="AP2028" s="68" t="s">
        <v>3742</v>
      </c>
      <c r="AQ2028" s="68">
        <v>1</v>
      </c>
      <c r="AR2028" s="68">
        <v>0</v>
      </c>
      <c r="AS2028" s="68">
        <v>1000</v>
      </c>
      <c r="AT2028" s="68">
        <v>16</v>
      </c>
      <c r="AU2028" s="68">
        <v>8192</v>
      </c>
      <c r="AV2028" s="86">
        <v>3</v>
      </c>
      <c r="AX2028" s="1">
        <v>0</v>
      </c>
      <c r="AY2028" s="1">
        <v>0</v>
      </c>
      <c r="AZ2028" s="68">
        <v>5000000</v>
      </c>
      <c r="BA2028" s="68">
        <v>0</v>
      </c>
      <c r="EQ2028" s="68">
        <v>10750027</v>
      </c>
      <c r="ER2028" s="175">
        <v>4</v>
      </c>
      <c r="ES2028" s="68">
        <v>650</v>
      </c>
      <c r="ET2028" s="68">
        <v>27</v>
      </c>
      <c r="EU2028" s="68">
        <v>0</v>
      </c>
      <c r="EV2028" s="68">
        <v>150027</v>
      </c>
      <c r="EW2028" s="68" t="s">
        <v>2665</v>
      </c>
      <c r="EX2028" s="68" t="str">
        <f t="shared" si="64"/>
        <v>대형</v>
      </c>
      <c r="GE2028" s="68">
        <v>80010</v>
      </c>
      <c r="GF2028" s="68" t="s">
        <v>5471</v>
      </c>
    </row>
    <row r="2029" spans="6:188" x14ac:dyDescent="0.3">
      <c r="F2029" s="68">
        <v>94161</v>
      </c>
      <c r="G2029" s="68">
        <v>5</v>
      </c>
      <c r="H2029" s="68">
        <v>194161</v>
      </c>
      <c r="I2029" s="68">
        <v>294070</v>
      </c>
      <c r="J2029" s="68" t="s">
        <v>12979</v>
      </c>
      <c r="K2029" s="68" t="s">
        <v>3744</v>
      </c>
      <c r="L2029" s="68">
        <v>500000</v>
      </c>
      <c r="M2029" s="68">
        <v>0</v>
      </c>
      <c r="N2029" s="68">
        <v>0</v>
      </c>
      <c r="O2029" s="68">
        <v>2</v>
      </c>
      <c r="P2029" s="68">
        <v>0</v>
      </c>
      <c r="Q2029" s="68">
        <v>0</v>
      </c>
      <c r="R2029" s="68">
        <v>0</v>
      </c>
      <c r="S2029" s="68">
        <v>9</v>
      </c>
      <c r="T2029" s="68">
        <v>0</v>
      </c>
      <c r="U2029" s="68">
        <v>0</v>
      </c>
      <c r="V2029" s="68">
        <v>0</v>
      </c>
      <c r="W2029" s="68">
        <v>0</v>
      </c>
      <c r="X2029" s="68">
        <v>0</v>
      </c>
      <c r="Y2029" s="68">
        <v>0</v>
      </c>
      <c r="Z2029" s="68">
        <v>0</v>
      </c>
      <c r="AA2029" s="68">
        <v>0</v>
      </c>
      <c r="AB2029" s="68">
        <v>0</v>
      </c>
      <c r="AC2029" s="68">
        <v>0</v>
      </c>
      <c r="AD2029" s="68">
        <v>0</v>
      </c>
      <c r="AE2029" s="68">
        <v>0</v>
      </c>
      <c r="AF2029" s="68">
        <v>0</v>
      </c>
      <c r="AG2029" s="68">
        <v>0</v>
      </c>
      <c r="AH2029" s="68">
        <v>0</v>
      </c>
      <c r="AI2029" s="68">
        <v>0</v>
      </c>
      <c r="AJ2029" s="68">
        <v>0</v>
      </c>
      <c r="AK2029" s="68">
        <v>0</v>
      </c>
      <c r="AL2029" s="68">
        <v>0</v>
      </c>
      <c r="AM2029" s="68">
        <v>0</v>
      </c>
      <c r="AN2029" s="68">
        <v>0</v>
      </c>
      <c r="AO2029" s="68">
        <v>0</v>
      </c>
      <c r="AP2029" s="68" t="s">
        <v>3745</v>
      </c>
      <c r="AQ2029" s="68">
        <v>1</v>
      </c>
      <c r="AR2029" s="68">
        <v>0</v>
      </c>
      <c r="AS2029" s="68">
        <v>1000</v>
      </c>
      <c r="AT2029" s="68">
        <v>16</v>
      </c>
      <c r="AU2029" s="68">
        <v>8192</v>
      </c>
      <c r="AV2029" s="86">
        <v>3</v>
      </c>
      <c r="AX2029" s="1">
        <v>0</v>
      </c>
      <c r="AY2029" s="1">
        <v>0</v>
      </c>
      <c r="AZ2029" s="68">
        <v>5000000</v>
      </c>
      <c r="BA2029" s="68">
        <v>0</v>
      </c>
      <c r="EQ2029" s="68">
        <v>10850027</v>
      </c>
      <c r="ER2029" s="175">
        <v>4</v>
      </c>
      <c r="ES2029" s="68">
        <v>650</v>
      </c>
      <c r="ET2029" s="68">
        <v>27</v>
      </c>
      <c r="EU2029" s="68">
        <v>0</v>
      </c>
      <c r="EV2029" s="68">
        <v>150027</v>
      </c>
      <c r="EW2029" s="68" t="s">
        <v>2665</v>
      </c>
      <c r="EX2029" s="68" t="str">
        <f t="shared" si="64"/>
        <v>대형</v>
      </c>
      <c r="GE2029" s="68">
        <v>80011</v>
      </c>
      <c r="GF2029" s="68" t="s">
        <v>5472</v>
      </c>
    </row>
    <row r="2030" spans="6:188" x14ac:dyDescent="0.3">
      <c r="F2030" s="68">
        <v>94162</v>
      </c>
      <c r="G2030" s="68">
        <v>5</v>
      </c>
      <c r="H2030" s="68">
        <v>194162</v>
      </c>
      <c r="I2030" s="68">
        <v>294071</v>
      </c>
      <c r="J2030" s="68" t="s">
        <v>12980</v>
      </c>
      <c r="K2030" s="68" t="s">
        <v>3746</v>
      </c>
      <c r="L2030" s="68">
        <v>500000</v>
      </c>
      <c r="M2030" s="68">
        <v>0</v>
      </c>
      <c r="N2030" s="68">
        <v>0</v>
      </c>
      <c r="O2030" s="68">
        <v>2</v>
      </c>
      <c r="P2030" s="68">
        <v>0</v>
      </c>
      <c r="Q2030" s="68">
        <v>0</v>
      </c>
      <c r="R2030" s="68">
        <v>0</v>
      </c>
      <c r="S2030" s="68">
        <v>10</v>
      </c>
      <c r="T2030" s="68">
        <v>0</v>
      </c>
      <c r="U2030" s="68">
        <v>0</v>
      </c>
      <c r="V2030" s="68">
        <v>0</v>
      </c>
      <c r="W2030" s="68">
        <v>0</v>
      </c>
      <c r="X2030" s="68">
        <v>0</v>
      </c>
      <c r="Y2030" s="68">
        <v>0</v>
      </c>
      <c r="Z2030" s="68">
        <v>0</v>
      </c>
      <c r="AA2030" s="68">
        <v>0</v>
      </c>
      <c r="AB2030" s="68">
        <v>0</v>
      </c>
      <c r="AC2030" s="68">
        <v>0</v>
      </c>
      <c r="AD2030" s="68">
        <v>0</v>
      </c>
      <c r="AE2030" s="68">
        <v>0</v>
      </c>
      <c r="AF2030" s="68">
        <v>0</v>
      </c>
      <c r="AG2030" s="68">
        <v>0</v>
      </c>
      <c r="AH2030" s="68">
        <v>0</v>
      </c>
      <c r="AI2030" s="68">
        <v>0</v>
      </c>
      <c r="AJ2030" s="68">
        <v>0</v>
      </c>
      <c r="AK2030" s="68">
        <v>0</v>
      </c>
      <c r="AL2030" s="68">
        <v>0</v>
      </c>
      <c r="AM2030" s="68">
        <v>0</v>
      </c>
      <c r="AN2030" s="68">
        <v>0</v>
      </c>
      <c r="AO2030" s="68">
        <v>0</v>
      </c>
      <c r="AP2030" s="68" t="s">
        <v>3747</v>
      </c>
      <c r="AQ2030" s="68">
        <v>1</v>
      </c>
      <c r="AR2030" s="68">
        <v>0</v>
      </c>
      <c r="AS2030" s="68">
        <v>1000</v>
      </c>
      <c r="AT2030" s="68">
        <v>16</v>
      </c>
      <c r="AU2030" s="68">
        <v>8192</v>
      </c>
      <c r="AV2030" s="86">
        <v>3</v>
      </c>
      <c r="AX2030" s="1">
        <v>0</v>
      </c>
      <c r="AY2030" s="1">
        <v>0</v>
      </c>
      <c r="AZ2030" s="68">
        <v>5000000</v>
      </c>
      <c r="BA2030" s="68">
        <v>0</v>
      </c>
      <c r="EQ2030" s="68">
        <v>10950027</v>
      </c>
      <c r="ER2030" s="175">
        <v>4</v>
      </c>
      <c r="ES2030" s="68">
        <v>650</v>
      </c>
      <c r="ET2030" s="68">
        <v>27</v>
      </c>
      <c r="EU2030" s="68">
        <v>0</v>
      </c>
      <c r="EV2030" s="68">
        <v>150027</v>
      </c>
      <c r="EW2030" s="68" t="s">
        <v>2665</v>
      </c>
      <c r="EX2030" s="68" t="str">
        <f t="shared" si="64"/>
        <v>대형</v>
      </c>
      <c r="GE2030" s="68">
        <v>80012</v>
      </c>
      <c r="GF2030" s="68" t="s">
        <v>5473</v>
      </c>
    </row>
    <row r="2031" spans="6:188" x14ac:dyDescent="0.3">
      <c r="F2031" s="68">
        <v>94163</v>
      </c>
      <c r="G2031" s="68">
        <v>5</v>
      </c>
      <c r="H2031" s="68">
        <v>194163</v>
      </c>
      <c r="I2031" s="68">
        <v>294062</v>
      </c>
      <c r="J2031" s="68" t="s">
        <v>12981</v>
      </c>
      <c r="K2031" s="68" t="s">
        <v>3720</v>
      </c>
      <c r="L2031" s="68">
        <v>1000000</v>
      </c>
      <c r="M2031" s="68">
        <v>0</v>
      </c>
      <c r="N2031" s="68">
        <v>0</v>
      </c>
      <c r="O2031" s="68">
        <v>3</v>
      </c>
      <c r="P2031" s="68">
        <v>0</v>
      </c>
      <c r="Q2031" s="68">
        <v>0</v>
      </c>
      <c r="R2031" s="68">
        <v>0</v>
      </c>
      <c r="S2031" s="68">
        <v>1</v>
      </c>
      <c r="T2031" s="68">
        <v>0</v>
      </c>
      <c r="U2031" s="68">
        <v>0</v>
      </c>
      <c r="V2031" s="68">
        <v>0</v>
      </c>
      <c r="W2031" s="68">
        <v>0</v>
      </c>
      <c r="X2031" s="68">
        <v>0</v>
      </c>
      <c r="Y2031" s="68">
        <v>0</v>
      </c>
      <c r="Z2031" s="68">
        <v>0</v>
      </c>
      <c r="AA2031" s="68">
        <v>0</v>
      </c>
      <c r="AB2031" s="68">
        <v>0</v>
      </c>
      <c r="AC2031" s="68">
        <v>0</v>
      </c>
      <c r="AD2031" s="68">
        <v>0</v>
      </c>
      <c r="AE2031" s="68">
        <v>0</v>
      </c>
      <c r="AF2031" s="68">
        <v>0</v>
      </c>
      <c r="AG2031" s="68">
        <v>0</v>
      </c>
      <c r="AH2031" s="68">
        <v>0</v>
      </c>
      <c r="AI2031" s="68">
        <v>0</v>
      </c>
      <c r="AJ2031" s="68">
        <v>0</v>
      </c>
      <c r="AK2031" s="68">
        <v>0</v>
      </c>
      <c r="AL2031" s="68">
        <v>0</v>
      </c>
      <c r="AM2031" s="68">
        <v>0</v>
      </c>
      <c r="AN2031" s="68">
        <v>0</v>
      </c>
      <c r="AO2031" s="68">
        <v>0</v>
      </c>
      <c r="AP2031" s="68" t="s">
        <v>3721</v>
      </c>
      <c r="AQ2031" s="68">
        <v>1</v>
      </c>
      <c r="AR2031" s="68">
        <v>0</v>
      </c>
      <c r="AS2031" s="68">
        <v>1000</v>
      </c>
      <c r="AT2031" s="68">
        <v>16</v>
      </c>
      <c r="AU2031" s="68">
        <v>0</v>
      </c>
      <c r="AV2031" s="86">
        <v>3</v>
      </c>
      <c r="AX2031" s="1">
        <v>0</v>
      </c>
      <c r="AY2031" s="1">
        <v>0</v>
      </c>
      <c r="AZ2031" s="68">
        <v>0</v>
      </c>
      <c r="BA2031" s="68">
        <v>0</v>
      </c>
      <c r="EQ2031" s="68">
        <v>11050027</v>
      </c>
      <c r="ER2031" s="175">
        <v>4</v>
      </c>
      <c r="ES2031" s="68">
        <v>650</v>
      </c>
      <c r="ET2031" s="68">
        <v>27</v>
      </c>
      <c r="EU2031" s="68">
        <v>0</v>
      </c>
      <c r="EV2031" s="68">
        <v>150027</v>
      </c>
      <c r="EW2031" s="68" t="s">
        <v>2665</v>
      </c>
      <c r="EX2031" s="68" t="str">
        <f t="shared" si="64"/>
        <v>대형</v>
      </c>
      <c r="GE2031" s="68">
        <v>80013</v>
      </c>
      <c r="GF2031" s="68" t="s">
        <v>5474</v>
      </c>
    </row>
    <row r="2032" spans="6:188" x14ac:dyDescent="0.3">
      <c r="F2032" s="68">
        <v>94164</v>
      </c>
      <c r="G2032" s="68">
        <v>5</v>
      </c>
      <c r="H2032" s="68">
        <v>194164</v>
      </c>
      <c r="I2032" s="68">
        <v>294063</v>
      </c>
      <c r="J2032" s="68" t="s">
        <v>12982</v>
      </c>
      <c r="K2032" s="68" t="s">
        <v>3723</v>
      </c>
      <c r="L2032" s="68">
        <v>1000000</v>
      </c>
      <c r="M2032" s="68">
        <v>0</v>
      </c>
      <c r="N2032" s="68">
        <v>0</v>
      </c>
      <c r="O2032" s="68">
        <v>3</v>
      </c>
      <c r="P2032" s="68">
        <v>0</v>
      </c>
      <c r="Q2032" s="68">
        <v>0</v>
      </c>
      <c r="R2032" s="68">
        <v>0</v>
      </c>
      <c r="S2032" s="68">
        <v>2</v>
      </c>
      <c r="T2032" s="68">
        <v>0</v>
      </c>
      <c r="U2032" s="68">
        <v>0</v>
      </c>
      <c r="V2032" s="68">
        <v>0</v>
      </c>
      <c r="W2032" s="68">
        <v>0</v>
      </c>
      <c r="X2032" s="68">
        <v>0</v>
      </c>
      <c r="Y2032" s="68">
        <v>0</v>
      </c>
      <c r="Z2032" s="68">
        <v>0</v>
      </c>
      <c r="AA2032" s="68">
        <v>0</v>
      </c>
      <c r="AB2032" s="68">
        <v>0</v>
      </c>
      <c r="AC2032" s="68">
        <v>0</v>
      </c>
      <c r="AD2032" s="68">
        <v>0</v>
      </c>
      <c r="AE2032" s="68">
        <v>0</v>
      </c>
      <c r="AF2032" s="68">
        <v>0</v>
      </c>
      <c r="AG2032" s="68">
        <v>0</v>
      </c>
      <c r="AH2032" s="68">
        <v>0</v>
      </c>
      <c r="AI2032" s="68">
        <v>0</v>
      </c>
      <c r="AJ2032" s="68">
        <v>0</v>
      </c>
      <c r="AK2032" s="68">
        <v>0</v>
      </c>
      <c r="AL2032" s="68">
        <v>0</v>
      </c>
      <c r="AM2032" s="68">
        <v>0</v>
      </c>
      <c r="AN2032" s="68">
        <v>0</v>
      </c>
      <c r="AO2032" s="68">
        <v>0</v>
      </c>
      <c r="AP2032" s="68" t="s">
        <v>3724</v>
      </c>
      <c r="AQ2032" s="68">
        <v>1</v>
      </c>
      <c r="AR2032" s="68">
        <v>0</v>
      </c>
      <c r="AS2032" s="68">
        <v>1000</v>
      </c>
      <c r="AT2032" s="68">
        <v>16</v>
      </c>
      <c r="AU2032" s="68">
        <v>0</v>
      </c>
      <c r="AV2032" s="86">
        <v>3</v>
      </c>
      <c r="AX2032" s="1">
        <v>0</v>
      </c>
      <c r="AY2032" s="1">
        <v>0</v>
      </c>
      <c r="AZ2032" s="68">
        <v>0</v>
      </c>
      <c r="BA2032" s="68">
        <v>0</v>
      </c>
      <c r="EQ2032" s="68">
        <v>11150027</v>
      </c>
      <c r="ER2032" s="175">
        <v>4</v>
      </c>
      <c r="ES2032" s="68">
        <v>650</v>
      </c>
      <c r="ET2032" s="68">
        <v>27</v>
      </c>
      <c r="EU2032" s="68">
        <v>0</v>
      </c>
      <c r="EV2032" s="68">
        <v>150027</v>
      </c>
      <c r="EW2032" s="68" t="s">
        <v>2665</v>
      </c>
      <c r="EX2032" s="68" t="str">
        <f t="shared" si="64"/>
        <v>대형</v>
      </c>
      <c r="GE2032" s="68">
        <v>80014</v>
      </c>
      <c r="GF2032" s="68" t="s">
        <v>5475</v>
      </c>
    </row>
    <row r="2033" spans="6:188" x14ac:dyDescent="0.3">
      <c r="F2033" s="68">
        <v>94165</v>
      </c>
      <c r="G2033" s="68">
        <v>5</v>
      </c>
      <c r="H2033" s="68">
        <v>194165</v>
      </c>
      <c r="I2033" s="68">
        <v>294064</v>
      </c>
      <c r="J2033" s="68" t="s">
        <v>12983</v>
      </c>
      <c r="K2033" s="68" t="s">
        <v>3726</v>
      </c>
      <c r="L2033" s="68">
        <v>1000000</v>
      </c>
      <c r="M2033" s="68">
        <v>0</v>
      </c>
      <c r="N2033" s="68">
        <v>0</v>
      </c>
      <c r="O2033" s="68">
        <v>3</v>
      </c>
      <c r="P2033" s="68">
        <v>0</v>
      </c>
      <c r="Q2033" s="68">
        <v>0</v>
      </c>
      <c r="R2033" s="68">
        <v>0</v>
      </c>
      <c r="S2033" s="68">
        <v>3</v>
      </c>
      <c r="T2033" s="68">
        <v>0</v>
      </c>
      <c r="U2033" s="68">
        <v>0</v>
      </c>
      <c r="V2033" s="68">
        <v>0</v>
      </c>
      <c r="W2033" s="68">
        <v>0</v>
      </c>
      <c r="X2033" s="68">
        <v>0</v>
      </c>
      <c r="Y2033" s="68">
        <v>0</v>
      </c>
      <c r="Z2033" s="68">
        <v>0</v>
      </c>
      <c r="AA2033" s="68">
        <v>0</v>
      </c>
      <c r="AB2033" s="68">
        <v>0</v>
      </c>
      <c r="AC2033" s="68">
        <v>0</v>
      </c>
      <c r="AD2033" s="68">
        <v>0</v>
      </c>
      <c r="AE2033" s="68">
        <v>0</v>
      </c>
      <c r="AF2033" s="68">
        <v>0</v>
      </c>
      <c r="AG2033" s="68">
        <v>0</v>
      </c>
      <c r="AH2033" s="68">
        <v>0</v>
      </c>
      <c r="AI2033" s="68">
        <v>0</v>
      </c>
      <c r="AJ2033" s="68">
        <v>0</v>
      </c>
      <c r="AK2033" s="68">
        <v>0</v>
      </c>
      <c r="AL2033" s="68">
        <v>0</v>
      </c>
      <c r="AM2033" s="68">
        <v>0</v>
      </c>
      <c r="AN2033" s="68">
        <v>0</v>
      </c>
      <c r="AO2033" s="68">
        <v>0</v>
      </c>
      <c r="AP2033" s="68" t="s">
        <v>3727</v>
      </c>
      <c r="AQ2033" s="68">
        <v>1</v>
      </c>
      <c r="AR2033" s="68">
        <v>0</v>
      </c>
      <c r="AS2033" s="68">
        <v>1000</v>
      </c>
      <c r="AT2033" s="68">
        <v>16</v>
      </c>
      <c r="AU2033" s="68">
        <v>0</v>
      </c>
      <c r="AV2033" s="86">
        <v>3</v>
      </c>
      <c r="AX2033" s="1">
        <v>0</v>
      </c>
      <c r="AY2033" s="1">
        <v>0</v>
      </c>
      <c r="AZ2033" s="68">
        <v>0</v>
      </c>
      <c r="BA2033" s="68">
        <v>0</v>
      </c>
      <c r="EQ2033" s="68">
        <v>11250027</v>
      </c>
      <c r="ER2033" s="175">
        <v>4</v>
      </c>
      <c r="ES2033" s="68">
        <v>650</v>
      </c>
      <c r="ET2033" s="68">
        <v>27</v>
      </c>
      <c r="EU2033" s="68">
        <v>0</v>
      </c>
      <c r="EV2033" s="68">
        <v>150027</v>
      </c>
      <c r="EW2033" s="68" t="s">
        <v>2665</v>
      </c>
      <c r="EX2033" s="68" t="str">
        <f t="shared" si="64"/>
        <v>대형</v>
      </c>
      <c r="GE2033" s="68">
        <v>80015</v>
      </c>
      <c r="GF2033" s="68" t="s">
        <v>5476</v>
      </c>
    </row>
    <row r="2034" spans="6:188" x14ac:dyDescent="0.3">
      <c r="F2034" s="68">
        <v>94166</v>
      </c>
      <c r="G2034" s="68">
        <v>5</v>
      </c>
      <c r="H2034" s="68">
        <v>194166</v>
      </c>
      <c r="I2034" s="68">
        <v>294065</v>
      </c>
      <c r="J2034" s="68" t="s">
        <v>12984</v>
      </c>
      <c r="K2034" s="68" t="s">
        <v>3729</v>
      </c>
      <c r="L2034" s="68">
        <v>1000000</v>
      </c>
      <c r="M2034" s="68">
        <v>0</v>
      </c>
      <c r="N2034" s="68">
        <v>0</v>
      </c>
      <c r="O2034" s="68">
        <v>3</v>
      </c>
      <c r="P2034" s="68">
        <v>0</v>
      </c>
      <c r="Q2034" s="68">
        <v>0</v>
      </c>
      <c r="R2034" s="68">
        <v>0</v>
      </c>
      <c r="S2034" s="68">
        <v>4</v>
      </c>
      <c r="T2034" s="68">
        <v>0</v>
      </c>
      <c r="U2034" s="68">
        <v>0</v>
      </c>
      <c r="V2034" s="68">
        <v>0</v>
      </c>
      <c r="W2034" s="68">
        <v>0</v>
      </c>
      <c r="X2034" s="68">
        <v>0</v>
      </c>
      <c r="Y2034" s="68">
        <v>0</v>
      </c>
      <c r="Z2034" s="68">
        <v>0</v>
      </c>
      <c r="AA2034" s="68">
        <v>0</v>
      </c>
      <c r="AB2034" s="68">
        <v>0</v>
      </c>
      <c r="AC2034" s="68">
        <v>0</v>
      </c>
      <c r="AD2034" s="68">
        <v>0</v>
      </c>
      <c r="AE2034" s="68">
        <v>0</v>
      </c>
      <c r="AF2034" s="68">
        <v>0</v>
      </c>
      <c r="AG2034" s="68">
        <v>0</v>
      </c>
      <c r="AH2034" s="68">
        <v>0</v>
      </c>
      <c r="AI2034" s="68">
        <v>0</v>
      </c>
      <c r="AJ2034" s="68">
        <v>0</v>
      </c>
      <c r="AK2034" s="68">
        <v>0</v>
      </c>
      <c r="AL2034" s="68">
        <v>0</v>
      </c>
      <c r="AM2034" s="68">
        <v>0</v>
      </c>
      <c r="AN2034" s="68">
        <v>0</v>
      </c>
      <c r="AO2034" s="68">
        <v>0</v>
      </c>
      <c r="AP2034" s="68" t="s">
        <v>3730</v>
      </c>
      <c r="AQ2034" s="68">
        <v>1</v>
      </c>
      <c r="AR2034" s="68">
        <v>0</v>
      </c>
      <c r="AS2034" s="68">
        <v>1000</v>
      </c>
      <c r="AT2034" s="68">
        <v>16</v>
      </c>
      <c r="AU2034" s="68">
        <v>0</v>
      </c>
      <c r="AV2034" s="86">
        <v>3</v>
      </c>
      <c r="AX2034" s="1">
        <v>0</v>
      </c>
      <c r="AY2034" s="1">
        <v>0</v>
      </c>
      <c r="AZ2034" s="68">
        <v>0</v>
      </c>
      <c r="BA2034" s="68">
        <v>0</v>
      </c>
      <c r="EQ2034" s="68">
        <v>20150027</v>
      </c>
      <c r="ER2034" s="175">
        <v>4</v>
      </c>
      <c r="ES2034" s="68">
        <v>650</v>
      </c>
      <c r="ET2034" s="68">
        <v>27</v>
      </c>
      <c r="EU2034" s="68">
        <v>0</v>
      </c>
      <c r="EV2034" s="68">
        <v>150027</v>
      </c>
      <c r="EW2034" s="68" t="s">
        <v>2665</v>
      </c>
      <c r="EX2034" s="68" t="str">
        <f t="shared" si="64"/>
        <v>대형</v>
      </c>
      <c r="GE2034" s="68">
        <v>80016</v>
      </c>
      <c r="GF2034" s="68" t="s">
        <v>5477</v>
      </c>
    </row>
    <row r="2035" spans="6:188" x14ac:dyDescent="0.3">
      <c r="F2035" s="68">
        <v>94167</v>
      </c>
      <c r="G2035" s="68">
        <v>5</v>
      </c>
      <c r="H2035" s="68">
        <v>194167</v>
      </c>
      <c r="I2035" s="68">
        <v>294066</v>
      </c>
      <c r="J2035" s="68" t="s">
        <v>12985</v>
      </c>
      <c r="K2035" s="68" t="s">
        <v>3732</v>
      </c>
      <c r="L2035" s="68">
        <v>1000000</v>
      </c>
      <c r="M2035" s="68">
        <v>0</v>
      </c>
      <c r="N2035" s="68">
        <v>0</v>
      </c>
      <c r="O2035" s="68">
        <v>3</v>
      </c>
      <c r="P2035" s="68">
        <v>0</v>
      </c>
      <c r="Q2035" s="68">
        <v>0</v>
      </c>
      <c r="R2035" s="68">
        <v>0</v>
      </c>
      <c r="S2035" s="68">
        <v>5</v>
      </c>
      <c r="T2035" s="68">
        <v>0</v>
      </c>
      <c r="U2035" s="68">
        <v>0</v>
      </c>
      <c r="V2035" s="68">
        <v>0</v>
      </c>
      <c r="W2035" s="68">
        <v>0</v>
      </c>
      <c r="X2035" s="68">
        <v>0</v>
      </c>
      <c r="Y2035" s="68">
        <v>0</v>
      </c>
      <c r="Z2035" s="68">
        <v>0</v>
      </c>
      <c r="AA2035" s="68">
        <v>0</v>
      </c>
      <c r="AB2035" s="68">
        <v>0</v>
      </c>
      <c r="AC2035" s="68">
        <v>0</v>
      </c>
      <c r="AD2035" s="68">
        <v>0</v>
      </c>
      <c r="AE2035" s="68">
        <v>0</v>
      </c>
      <c r="AF2035" s="68">
        <v>0</v>
      </c>
      <c r="AG2035" s="68">
        <v>0</v>
      </c>
      <c r="AH2035" s="68">
        <v>0</v>
      </c>
      <c r="AI2035" s="68">
        <v>0</v>
      </c>
      <c r="AJ2035" s="68">
        <v>0</v>
      </c>
      <c r="AK2035" s="68">
        <v>0</v>
      </c>
      <c r="AL2035" s="68">
        <v>0</v>
      </c>
      <c r="AM2035" s="68">
        <v>0</v>
      </c>
      <c r="AN2035" s="68">
        <v>0</v>
      </c>
      <c r="AO2035" s="68">
        <v>0</v>
      </c>
      <c r="AP2035" s="68" t="s">
        <v>3733</v>
      </c>
      <c r="AQ2035" s="68">
        <v>1</v>
      </c>
      <c r="AR2035" s="68">
        <v>0</v>
      </c>
      <c r="AS2035" s="68">
        <v>1000</v>
      </c>
      <c r="AT2035" s="68">
        <v>16</v>
      </c>
      <c r="AU2035" s="68">
        <v>0</v>
      </c>
      <c r="AV2035" s="86">
        <v>3</v>
      </c>
      <c r="AX2035" s="1">
        <v>0</v>
      </c>
      <c r="AY2035" s="1">
        <v>0</v>
      </c>
      <c r="AZ2035" s="68">
        <v>0</v>
      </c>
      <c r="BA2035" s="68">
        <v>0</v>
      </c>
      <c r="EQ2035" s="68">
        <v>20250027</v>
      </c>
      <c r="ER2035" s="175">
        <v>4</v>
      </c>
      <c r="ES2035" s="68">
        <v>650</v>
      </c>
      <c r="ET2035" s="68">
        <v>27</v>
      </c>
      <c r="EU2035" s="68">
        <v>0</v>
      </c>
      <c r="EV2035" s="68">
        <v>150027</v>
      </c>
      <c r="EW2035" s="68" t="s">
        <v>2665</v>
      </c>
      <c r="EX2035" s="68" t="str">
        <f t="shared" si="64"/>
        <v>대형</v>
      </c>
      <c r="GE2035" s="68">
        <v>80017</v>
      </c>
      <c r="GF2035" s="68" t="s">
        <v>5478</v>
      </c>
    </row>
    <row r="2036" spans="6:188" x14ac:dyDescent="0.3">
      <c r="F2036" s="68">
        <v>94168</v>
      </c>
      <c r="G2036" s="68">
        <v>5</v>
      </c>
      <c r="H2036" s="68">
        <v>194168</v>
      </c>
      <c r="I2036" s="68">
        <v>294067</v>
      </c>
      <c r="J2036" s="68" t="s">
        <v>12986</v>
      </c>
      <c r="K2036" s="68" t="s">
        <v>3735</v>
      </c>
      <c r="L2036" s="68">
        <v>1000000</v>
      </c>
      <c r="M2036" s="68">
        <v>0</v>
      </c>
      <c r="N2036" s="68">
        <v>0</v>
      </c>
      <c r="O2036" s="68">
        <v>3</v>
      </c>
      <c r="P2036" s="68">
        <v>0</v>
      </c>
      <c r="Q2036" s="68">
        <v>0</v>
      </c>
      <c r="R2036" s="68">
        <v>0</v>
      </c>
      <c r="S2036" s="68">
        <v>6</v>
      </c>
      <c r="T2036" s="68">
        <v>0</v>
      </c>
      <c r="U2036" s="68">
        <v>0</v>
      </c>
      <c r="V2036" s="68">
        <v>0</v>
      </c>
      <c r="W2036" s="68">
        <v>0</v>
      </c>
      <c r="X2036" s="68">
        <v>0</v>
      </c>
      <c r="Y2036" s="68">
        <v>0</v>
      </c>
      <c r="Z2036" s="68">
        <v>0</v>
      </c>
      <c r="AA2036" s="68">
        <v>0</v>
      </c>
      <c r="AB2036" s="68">
        <v>0</v>
      </c>
      <c r="AC2036" s="68">
        <v>0</v>
      </c>
      <c r="AD2036" s="68">
        <v>0</v>
      </c>
      <c r="AE2036" s="68">
        <v>0</v>
      </c>
      <c r="AF2036" s="68">
        <v>0</v>
      </c>
      <c r="AG2036" s="68">
        <v>0</v>
      </c>
      <c r="AH2036" s="68">
        <v>0</v>
      </c>
      <c r="AI2036" s="68">
        <v>0</v>
      </c>
      <c r="AJ2036" s="68">
        <v>0</v>
      </c>
      <c r="AK2036" s="68">
        <v>0</v>
      </c>
      <c r="AL2036" s="68">
        <v>0</v>
      </c>
      <c r="AM2036" s="68">
        <v>0</v>
      </c>
      <c r="AN2036" s="68">
        <v>0</v>
      </c>
      <c r="AO2036" s="68">
        <v>0</v>
      </c>
      <c r="AP2036" s="68" t="s">
        <v>3736</v>
      </c>
      <c r="AQ2036" s="68">
        <v>1</v>
      </c>
      <c r="AR2036" s="68">
        <v>0</v>
      </c>
      <c r="AS2036" s="68">
        <v>1000</v>
      </c>
      <c r="AT2036" s="68">
        <v>16</v>
      </c>
      <c r="AU2036" s="68">
        <v>0</v>
      </c>
      <c r="AV2036" s="86">
        <v>3</v>
      </c>
      <c r="AX2036" s="1">
        <v>0</v>
      </c>
      <c r="AY2036" s="1">
        <v>0</v>
      </c>
      <c r="AZ2036" s="68">
        <v>0</v>
      </c>
      <c r="BA2036" s="68">
        <v>0</v>
      </c>
      <c r="EQ2036" s="68">
        <v>20350027</v>
      </c>
      <c r="ER2036" s="175">
        <v>4</v>
      </c>
      <c r="ES2036" s="68">
        <v>650</v>
      </c>
      <c r="ET2036" s="68">
        <v>27</v>
      </c>
      <c r="EU2036" s="68">
        <v>0</v>
      </c>
      <c r="EV2036" s="68">
        <v>150027</v>
      </c>
      <c r="EW2036" s="68" t="s">
        <v>2665</v>
      </c>
      <c r="EX2036" s="68" t="str">
        <f t="shared" si="64"/>
        <v>대형</v>
      </c>
      <c r="GE2036" s="68">
        <v>81000</v>
      </c>
      <c r="GF2036" s="68" t="s">
        <v>5479</v>
      </c>
    </row>
    <row r="2037" spans="6:188" x14ac:dyDescent="0.3">
      <c r="F2037" s="68">
        <v>94169</v>
      </c>
      <c r="G2037" s="68">
        <v>5</v>
      </c>
      <c r="H2037" s="68">
        <v>194169</v>
      </c>
      <c r="I2037" s="68">
        <v>294068</v>
      </c>
      <c r="J2037" s="68" t="s">
        <v>12987</v>
      </c>
      <c r="K2037" s="68" t="s">
        <v>3738</v>
      </c>
      <c r="L2037" s="68">
        <v>1000000</v>
      </c>
      <c r="M2037" s="68">
        <v>0</v>
      </c>
      <c r="N2037" s="68">
        <v>0</v>
      </c>
      <c r="O2037" s="68">
        <v>3</v>
      </c>
      <c r="P2037" s="68">
        <v>0</v>
      </c>
      <c r="Q2037" s="68">
        <v>0</v>
      </c>
      <c r="R2037" s="68">
        <v>0</v>
      </c>
      <c r="S2037" s="68">
        <v>7</v>
      </c>
      <c r="T2037" s="68">
        <v>0</v>
      </c>
      <c r="U2037" s="68">
        <v>0</v>
      </c>
      <c r="V2037" s="68">
        <v>0</v>
      </c>
      <c r="W2037" s="68">
        <v>0</v>
      </c>
      <c r="X2037" s="68">
        <v>0</v>
      </c>
      <c r="Y2037" s="68">
        <v>0</v>
      </c>
      <c r="Z2037" s="68">
        <v>0</v>
      </c>
      <c r="AA2037" s="68">
        <v>0</v>
      </c>
      <c r="AB2037" s="68">
        <v>0</v>
      </c>
      <c r="AC2037" s="68">
        <v>0</v>
      </c>
      <c r="AD2037" s="68">
        <v>0</v>
      </c>
      <c r="AE2037" s="68">
        <v>0</v>
      </c>
      <c r="AF2037" s="68">
        <v>0</v>
      </c>
      <c r="AG2037" s="68">
        <v>0</v>
      </c>
      <c r="AH2037" s="68">
        <v>0</v>
      </c>
      <c r="AI2037" s="68">
        <v>0</v>
      </c>
      <c r="AJ2037" s="68">
        <v>0</v>
      </c>
      <c r="AK2037" s="68">
        <v>0</v>
      </c>
      <c r="AL2037" s="68">
        <v>0</v>
      </c>
      <c r="AM2037" s="68">
        <v>0</v>
      </c>
      <c r="AN2037" s="68">
        <v>0</v>
      </c>
      <c r="AO2037" s="68">
        <v>0</v>
      </c>
      <c r="AP2037" s="68" t="s">
        <v>3739</v>
      </c>
      <c r="AQ2037" s="68">
        <v>1</v>
      </c>
      <c r="AR2037" s="68">
        <v>0</v>
      </c>
      <c r="AS2037" s="68">
        <v>1000</v>
      </c>
      <c r="AT2037" s="68">
        <v>16</v>
      </c>
      <c r="AU2037" s="68">
        <v>0</v>
      </c>
      <c r="AV2037" s="86">
        <v>3</v>
      </c>
      <c r="AX2037" s="1">
        <v>0</v>
      </c>
      <c r="AY2037" s="1">
        <v>0</v>
      </c>
      <c r="AZ2037" s="68">
        <v>0</v>
      </c>
      <c r="BA2037" s="68">
        <v>0</v>
      </c>
      <c r="EQ2037" s="68">
        <v>20450027</v>
      </c>
      <c r="ER2037" s="175">
        <v>4</v>
      </c>
      <c r="ES2037" s="68">
        <v>650</v>
      </c>
      <c r="ET2037" s="68">
        <v>27</v>
      </c>
      <c r="EU2037" s="68">
        <v>0</v>
      </c>
      <c r="EV2037" s="68">
        <v>150027</v>
      </c>
      <c r="EW2037" s="68" t="s">
        <v>2665</v>
      </c>
      <c r="EX2037" s="68" t="str">
        <f t="shared" si="64"/>
        <v>대형</v>
      </c>
      <c r="GE2037" s="68">
        <v>81001</v>
      </c>
      <c r="GF2037" s="68" t="s">
        <v>5480</v>
      </c>
    </row>
    <row r="2038" spans="6:188" x14ac:dyDescent="0.3">
      <c r="F2038" s="68">
        <v>94170</v>
      </c>
      <c r="G2038" s="68">
        <v>5</v>
      </c>
      <c r="H2038" s="68">
        <v>194170</v>
      </c>
      <c r="I2038" s="68">
        <v>294069</v>
      </c>
      <c r="J2038" s="68" t="s">
        <v>12988</v>
      </c>
      <c r="K2038" s="68" t="s">
        <v>3741</v>
      </c>
      <c r="L2038" s="68">
        <v>1000000</v>
      </c>
      <c r="M2038" s="68">
        <v>0</v>
      </c>
      <c r="N2038" s="68">
        <v>0</v>
      </c>
      <c r="O2038" s="68">
        <v>3</v>
      </c>
      <c r="P2038" s="68">
        <v>0</v>
      </c>
      <c r="Q2038" s="68">
        <v>0</v>
      </c>
      <c r="R2038" s="68">
        <v>0</v>
      </c>
      <c r="S2038" s="68">
        <v>8</v>
      </c>
      <c r="T2038" s="68">
        <v>0</v>
      </c>
      <c r="U2038" s="68">
        <v>0</v>
      </c>
      <c r="V2038" s="68">
        <v>0</v>
      </c>
      <c r="W2038" s="68">
        <v>0</v>
      </c>
      <c r="X2038" s="68">
        <v>0</v>
      </c>
      <c r="Y2038" s="68">
        <v>0</v>
      </c>
      <c r="Z2038" s="68">
        <v>0</v>
      </c>
      <c r="AA2038" s="68">
        <v>0</v>
      </c>
      <c r="AB2038" s="68">
        <v>0</v>
      </c>
      <c r="AC2038" s="68">
        <v>0</v>
      </c>
      <c r="AD2038" s="68">
        <v>0</v>
      </c>
      <c r="AE2038" s="68">
        <v>0</v>
      </c>
      <c r="AF2038" s="68">
        <v>0</v>
      </c>
      <c r="AG2038" s="68">
        <v>0</v>
      </c>
      <c r="AH2038" s="68">
        <v>0</v>
      </c>
      <c r="AI2038" s="68">
        <v>0</v>
      </c>
      <c r="AJ2038" s="68">
        <v>0</v>
      </c>
      <c r="AK2038" s="68">
        <v>0</v>
      </c>
      <c r="AL2038" s="68">
        <v>0</v>
      </c>
      <c r="AM2038" s="68">
        <v>0</v>
      </c>
      <c r="AN2038" s="68">
        <v>0</v>
      </c>
      <c r="AO2038" s="68">
        <v>0</v>
      </c>
      <c r="AP2038" s="68" t="s">
        <v>3742</v>
      </c>
      <c r="AQ2038" s="68">
        <v>1</v>
      </c>
      <c r="AR2038" s="68">
        <v>0</v>
      </c>
      <c r="AS2038" s="68">
        <v>1000</v>
      </c>
      <c r="AT2038" s="68">
        <v>16</v>
      </c>
      <c r="AU2038" s="68">
        <v>0</v>
      </c>
      <c r="AV2038" s="86">
        <v>3</v>
      </c>
      <c r="AX2038" s="1">
        <v>0</v>
      </c>
      <c r="AY2038" s="1">
        <v>0</v>
      </c>
      <c r="AZ2038" s="68">
        <v>0</v>
      </c>
      <c r="BA2038" s="68">
        <v>0</v>
      </c>
      <c r="EQ2038" s="68">
        <v>20550027</v>
      </c>
      <c r="ER2038" s="175">
        <v>4</v>
      </c>
      <c r="ES2038" s="68">
        <v>650</v>
      </c>
      <c r="ET2038" s="68">
        <v>27</v>
      </c>
      <c r="EU2038" s="68">
        <v>0</v>
      </c>
      <c r="EV2038" s="68">
        <v>150027</v>
      </c>
      <c r="EW2038" s="68" t="s">
        <v>2665</v>
      </c>
      <c r="EX2038" s="68" t="str">
        <f t="shared" si="64"/>
        <v>대형</v>
      </c>
      <c r="GE2038" s="68">
        <v>81002</v>
      </c>
      <c r="GF2038" s="68" t="s">
        <v>5481</v>
      </c>
    </row>
    <row r="2039" spans="6:188" x14ac:dyDescent="0.3">
      <c r="F2039" s="68">
        <v>94171</v>
      </c>
      <c r="G2039" s="68">
        <v>5</v>
      </c>
      <c r="H2039" s="68">
        <v>194171</v>
      </c>
      <c r="I2039" s="68">
        <v>294070</v>
      </c>
      <c r="J2039" s="68" t="s">
        <v>12989</v>
      </c>
      <c r="K2039" s="68" t="s">
        <v>3744</v>
      </c>
      <c r="L2039" s="68">
        <v>1000000</v>
      </c>
      <c r="M2039" s="68">
        <v>0</v>
      </c>
      <c r="N2039" s="68">
        <v>0</v>
      </c>
      <c r="O2039" s="68">
        <v>3</v>
      </c>
      <c r="P2039" s="68">
        <v>0</v>
      </c>
      <c r="Q2039" s="68">
        <v>0</v>
      </c>
      <c r="R2039" s="68">
        <v>0</v>
      </c>
      <c r="S2039" s="68">
        <v>9</v>
      </c>
      <c r="T2039" s="68">
        <v>0</v>
      </c>
      <c r="U2039" s="68">
        <v>0</v>
      </c>
      <c r="V2039" s="68">
        <v>0</v>
      </c>
      <c r="W2039" s="68">
        <v>0</v>
      </c>
      <c r="X2039" s="68">
        <v>0</v>
      </c>
      <c r="Y2039" s="68">
        <v>0</v>
      </c>
      <c r="Z2039" s="68">
        <v>0</v>
      </c>
      <c r="AA2039" s="68">
        <v>0</v>
      </c>
      <c r="AB2039" s="68">
        <v>0</v>
      </c>
      <c r="AC2039" s="68">
        <v>0</v>
      </c>
      <c r="AD2039" s="68">
        <v>0</v>
      </c>
      <c r="AE2039" s="68">
        <v>0</v>
      </c>
      <c r="AF2039" s="68">
        <v>0</v>
      </c>
      <c r="AG2039" s="68">
        <v>0</v>
      </c>
      <c r="AH2039" s="68">
        <v>0</v>
      </c>
      <c r="AI2039" s="68">
        <v>0</v>
      </c>
      <c r="AJ2039" s="68">
        <v>0</v>
      </c>
      <c r="AK2039" s="68">
        <v>0</v>
      </c>
      <c r="AL2039" s="68">
        <v>0</v>
      </c>
      <c r="AM2039" s="68">
        <v>0</v>
      </c>
      <c r="AN2039" s="68">
        <v>0</v>
      </c>
      <c r="AO2039" s="68">
        <v>0</v>
      </c>
      <c r="AP2039" s="68" t="s">
        <v>3745</v>
      </c>
      <c r="AQ2039" s="68">
        <v>1</v>
      </c>
      <c r="AR2039" s="68">
        <v>0</v>
      </c>
      <c r="AS2039" s="68">
        <v>1000</v>
      </c>
      <c r="AT2039" s="68">
        <v>16</v>
      </c>
      <c r="AU2039" s="68">
        <v>0</v>
      </c>
      <c r="AV2039" s="86">
        <v>3</v>
      </c>
      <c r="AX2039" s="1">
        <v>0</v>
      </c>
      <c r="AY2039" s="1">
        <v>0</v>
      </c>
      <c r="AZ2039" s="68">
        <v>0</v>
      </c>
      <c r="BA2039" s="68">
        <v>0</v>
      </c>
      <c r="EQ2039" s="68">
        <v>20650027</v>
      </c>
      <c r="ER2039" s="175">
        <v>4</v>
      </c>
      <c r="ES2039" s="68">
        <v>650</v>
      </c>
      <c r="ET2039" s="68">
        <v>27</v>
      </c>
      <c r="EU2039" s="68">
        <v>0</v>
      </c>
      <c r="EV2039" s="68">
        <v>150027</v>
      </c>
      <c r="EW2039" s="68" t="s">
        <v>2665</v>
      </c>
      <c r="EX2039" s="68" t="str">
        <f t="shared" si="64"/>
        <v>대형</v>
      </c>
      <c r="GE2039" s="68">
        <v>82000</v>
      </c>
      <c r="GF2039" s="68" t="s">
        <v>5482</v>
      </c>
    </row>
    <row r="2040" spans="6:188" x14ac:dyDescent="0.3">
      <c r="F2040" s="68">
        <v>94172</v>
      </c>
      <c r="G2040" s="68">
        <v>5</v>
      </c>
      <c r="H2040" s="68">
        <v>194172</v>
      </c>
      <c r="I2040" s="68">
        <v>294071</v>
      </c>
      <c r="J2040" s="68" t="s">
        <v>12990</v>
      </c>
      <c r="K2040" s="68" t="s">
        <v>3746</v>
      </c>
      <c r="L2040" s="68">
        <v>1000000</v>
      </c>
      <c r="M2040" s="68">
        <v>0</v>
      </c>
      <c r="N2040" s="68">
        <v>0</v>
      </c>
      <c r="O2040" s="68">
        <v>3</v>
      </c>
      <c r="P2040" s="68">
        <v>0</v>
      </c>
      <c r="Q2040" s="68">
        <v>0</v>
      </c>
      <c r="R2040" s="68">
        <v>0</v>
      </c>
      <c r="S2040" s="68">
        <v>10</v>
      </c>
      <c r="T2040" s="68">
        <v>0</v>
      </c>
      <c r="U2040" s="68">
        <v>0</v>
      </c>
      <c r="V2040" s="68">
        <v>0</v>
      </c>
      <c r="W2040" s="68">
        <v>0</v>
      </c>
      <c r="X2040" s="68">
        <v>0</v>
      </c>
      <c r="Y2040" s="68">
        <v>0</v>
      </c>
      <c r="Z2040" s="68">
        <v>0</v>
      </c>
      <c r="AA2040" s="68">
        <v>0</v>
      </c>
      <c r="AB2040" s="68">
        <v>0</v>
      </c>
      <c r="AC2040" s="68">
        <v>0</v>
      </c>
      <c r="AD2040" s="68">
        <v>0</v>
      </c>
      <c r="AE2040" s="68">
        <v>0</v>
      </c>
      <c r="AF2040" s="68">
        <v>0</v>
      </c>
      <c r="AG2040" s="68">
        <v>0</v>
      </c>
      <c r="AH2040" s="68">
        <v>0</v>
      </c>
      <c r="AI2040" s="68">
        <v>0</v>
      </c>
      <c r="AJ2040" s="68">
        <v>0</v>
      </c>
      <c r="AK2040" s="68">
        <v>0</v>
      </c>
      <c r="AL2040" s="68">
        <v>0</v>
      </c>
      <c r="AM2040" s="68">
        <v>0</v>
      </c>
      <c r="AN2040" s="68">
        <v>0</v>
      </c>
      <c r="AO2040" s="68">
        <v>0</v>
      </c>
      <c r="AP2040" s="68" t="s">
        <v>3747</v>
      </c>
      <c r="AQ2040" s="68">
        <v>1</v>
      </c>
      <c r="AR2040" s="68">
        <v>0</v>
      </c>
      <c r="AS2040" s="68">
        <v>1000</v>
      </c>
      <c r="AT2040" s="68">
        <v>16</v>
      </c>
      <c r="AU2040" s="68">
        <v>0</v>
      </c>
      <c r="AV2040" s="86">
        <v>3</v>
      </c>
      <c r="AX2040" s="1">
        <v>0</v>
      </c>
      <c r="AY2040" s="1">
        <v>0</v>
      </c>
      <c r="AZ2040" s="68">
        <v>0</v>
      </c>
      <c r="BA2040" s="68">
        <v>0</v>
      </c>
      <c r="EQ2040" s="68">
        <v>20750027</v>
      </c>
      <c r="ER2040" s="175">
        <v>4</v>
      </c>
      <c r="ES2040" s="68">
        <v>650</v>
      </c>
      <c r="ET2040" s="68">
        <v>27</v>
      </c>
      <c r="EU2040" s="68">
        <v>0</v>
      </c>
      <c r="EV2040" s="68">
        <v>150027</v>
      </c>
      <c r="EW2040" s="68" t="s">
        <v>2665</v>
      </c>
      <c r="EX2040" s="68" t="str">
        <f t="shared" si="64"/>
        <v>대형</v>
      </c>
      <c r="GE2040" s="68">
        <v>83000</v>
      </c>
      <c r="GF2040" s="68" t="s">
        <v>5483</v>
      </c>
    </row>
    <row r="2041" spans="6:188" x14ac:dyDescent="0.3">
      <c r="F2041" s="68">
        <v>94173</v>
      </c>
      <c r="G2041" s="68">
        <v>5</v>
      </c>
      <c r="H2041" s="68">
        <v>194173</v>
      </c>
      <c r="I2041" s="68">
        <v>294173</v>
      </c>
      <c r="J2041" s="68" t="s">
        <v>12991</v>
      </c>
      <c r="K2041" s="68" t="s">
        <v>12992</v>
      </c>
      <c r="L2041" s="68">
        <v>0</v>
      </c>
      <c r="M2041" s="68">
        <v>0</v>
      </c>
      <c r="N2041" s="68">
        <v>0</v>
      </c>
      <c r="O2041" s="68">
        <v>0</v>
      </c>
      <c r="P2041" s="68">
        <v>0</v>
      </c>
      <c r="Q2041" s="68">
        <v>0</v>
      </c>
      <c r="R2041" s="68">
        <v>0</v>
      </c>
      <c r="S2041" s="68">
        <v>0</v>
      </c>
      <c r="T2041" s="68">
        <v>0</v>
      </c>
      <c r="U2041" s="68">
        <v>0</v>
      </c>
      <c r="V2041" s="68">
        <v>0</v>
      </c>
      <c r="W2041" s="68">
        <v>0</v>
      </c>
      <c r="X2041" s="68">
        <v>0</v>
      </c>
      <c r="Y2041" s="68">
        <v>0</v>
      </c>
      <c r="Z2041" s="68">
        <v>0</v>
      </c>
      <c r="AA2041" s="68">
        <v>0</v>
      </c>
      <c r="AB2041" s="68">
        <v>0</v>
      </c>
      <c r="AC2041" s="68">
        <v>0</v>
      </c>
      <c r="AD2041" s="68">
        <v>0</v>
      </c>
      <c r="AE2041" s="68">
        <v>0</v>
      </c>
      <c r="AF2041" s="68">
        <v>0</v>
      </c>
      <c r="AG2041" s="68">
        <v>0</v>
      </c>
      <c r="AH2041" s="68">
        <v>0</v>
      </c>
      <c r="AI2041" s="68">
        <v>0</v>
      </c>
      <c r="AJ2041" s="68">
        <v>0</v>
      </c>
      <c r="AK2041" s="68">
        <v>0</v>
      </c>
      <c r="AL2041" s="68">
        <v>0</v>
      </c>
      <c r="AM2041" s="68">
        <v>0</v>
      </c>
      <c r="AN2041" s="68">
        <v>0</v>
      </c>
      <c r="AO2041" s="68">
        <v>0</v>
      </c>
      <c r="AP2041" s="68" t="s">
        <v>12993</v>
      </c>
      <c r="AQ2041" s="68">
        <v>0</v>
      </c>
      <c r="AR2041" s="68">
        <v>0</v>
      </c>
      <c r="AS2041" s="68">
        <v>0</v>
      </c>
      <c r="AT2041" s="68">
        <v>0</v>
      </c>
      <c r="AU2041" s="68">
        <v>33554432</v>
      </c>
      <c r="AV2041" s="86">
        <v>3</v>
      </c>
      <c r="AX2041" s="1">
        <v>0</v>
      </c>
      <c r="AY2041" s="1">
        <v>0</v>
      </c>
      <c r="AZ2041" s="68">
        <v>0</v>
      </c>
      <c r="BA2041" s="68">
        <v>0</v>
      </c>
      <c r="EQ2041" s="68">
        <v>20850027</v>
      </c>
      <c r="ER2041" s="175">
        <v>4</v>
      </c>
      <c r="ES2041" s="68">
        <v>650</v>
      </c>
      <c r="ET2041" s="68">
        <v>27</v>
      </c>
      <c r="EU2041" s="68">
        <v>0</v>
      </c>
      <c r="EV2041" s="68">
        <v>150027</v>
      </c>
      <c r="EW2041" s="68" t="s">
        <v>2665</v>
      </c>
      <c r="EX2041" s="68" t="str">
        <f t="shared" si="64"/>
        <v>대형</v>
      </c>
      <c r="GE2041" s="68">
        <v>84000</v>
      </c>
      <c r="GF2041" s="68" t="s">
        <v>5484</v>
      </c>
    </row>
    <row r="2042" spans="6:188" x14ac:dyDescent="0.3">
      <c r="F2042" s="68">
        <v>94174</v>
      </c>
      <c r="G2042" s="68">
        <v>5</v>
      </c>
      <c r="H2042" s="68">
        <v>194174</v>
      </c>
      <c r="I2042" s="68">
        <v>294174</v>
      </c>
      <c r="J2042" s="68" t="s">
        <v>12994</v>
      </c>
      <c r="K2042" s="68" t="s">
        <v>12995</v>
      </c>
      <c r="L2042" s="68">
        <v>0</v>
      </c>
      <c r="M2042" s="68">
        <v>0</v>
      </c>
      <c r="N2042" s="68">
        <v>0</v>
      </c>
      <c r="O2042" s="68">
        <v>0</v>
      </c>
      <c r="P2042" s="68">
        <v>0</v>
      </c>
      <c r="Q2042" s="68">
        <v>0</v>
      </c>
      <c r="R2042" s="68">
        <v>0</v>
      </c>
      <c r="S2042" s="68">
        <v>0</v>
      </c>
      <c r="T2042" s="68">
        <v>0</v>
      </c>
      <c r="U2042" s="68">
        <v>0</v>
      </c>
      <c r="V2042" s="68">
        <v>0</v>
      </c>
      <c r="W2042" s="68">
        <v>0</v>
      </c>
      <c r="X2042" s="68">
        <v>0</v>
      </c>
      <c r="Y2042" s="68">
        <v>0</v>
      </c>
      <c r="Z2042" s="68">
        <v>0</v>
      </c>
      <c r="AA2042" s="68">
        <v>0</v>
      </c>
      <c r="AB2042" s="68">
        <v>0</v>
      </c>
      <c r="AC2042" s="68">
        <v>0</v>
      </c>
      <c r="AD2042" s="68">
        <v>0</v>
      </c>
      <c r="AE2042" s="68">
        <v>0</v>
      </c>
      <c r="AF2042" s="68">
        <v>0</v>
      </c>
      <c r="AG2042" s="68">
        <v>0</v>
      </c>
      <c r="AH2042" s="68">
        <v>0</v>
      </c>
      <c r="AI2042" s="68">
        <v>0</v>
      </c>
      <c r="AJ2042" s="68">
        <v>0</v>
      </c>
      <c r="AK2042" s="68">
        <v>0</v>
      </c>
      <c r="AL2042" s="68">
        <v>0</v>
      </c>
      <c r="AM2042" s="68">
        <v>0</v>
      </c>
      <c r="AN2042" s="68">
        <v>0</v>
      </c>
      <c r="AO2042" s="68">
        <v>0</v>
      </c>
      <c r="AP2042" s="68" t="s">
        <v>12996</v>
      </c>
      <c r="AQ2042" s="68">
        <v>1</v>
      </c>
      <c r="AR2042" s="68">
        <v>0</v>
      </c>
      <c r="AS2042" s="68">
        <v>0</v>
      </c>
      <c r="AT2042" s="68">
        <v>4096</v>
      </c>
      <c r="AU2042" s="68">
        <v>33554432</v>
      </c>
      <c r="AV2042" s="86">
        <v>3</v>
      </c>
      <c r="AX2042" s="1">
        <v>0</v>
      </c>
      <c r="AY2042" s="1">
        <v>0</v>
      </c>
      <c r="AZ2042" s="68">
        <v>0</v>
      </c>
      <c r="BA2042" s="68">
        <v>0</v>
      </c>
      <c r="EQ2042" s="68">
        <v>20950027</v>
      </c>
      <c r="ER2042" s="175">
        <v>4</v>
      </c>
      <c r="ES2042" s="68">
        <v>650</v>
      </c>
      <c r="ET2042" s="68">
        <v>27</v>
      </c>
      <c r="EU2042" s="68">
        <v>0</v>
      </c>
      <c r="EV2042" s="68">
        <v>150027</v>
      </c>
      <c r="EW2042" s="68" t="s">
        <v>2665</v>
      </c>
      <c r="EX2042" s="68" t="str">
        <f t="shared" si="64"/>
        <v>대형</v>
      </c>
      <c r="GE2042" s="68">
        <v>84001</v>
      </c>
      <c r="GF2042" s="68" t="s">
        <v>5485</v>
      </c>
    </row>
    <row r="2043" spans="6:188" x14ac:dyDescent="0.3">
      <c r="F2043" s="68">
        <v>94175</v>
      </c>
      <c r="G2043" s="68">
        <v>5</v>
      </c>
      <c r="H2043" s="68">
        <v>194175</v>
      </c>
      <c r="I2043" s="68">
        <v>294175</v>
      </c>
      <c r="J2043" s="68" t="s">
        <v>12997</v>
      </c>
      <c r="K2043" s="68" t="s">
        <v>12998</v>
      </c>
      <c r="L2043" s="68">
        <v>0</v>
      </c>
      <c r="M2043" s="68">
        <v>0</v>
      </c>
      <c r="N2043" s="68">
        <v>0</v>
      </c>
      <c r="O2043" s="68">
        <v>0</v>
      </c>
      <c r="P2043" s="68">
        <v>0</v>
      </c>
      <c r="Q2043" s="68">
        <v>0</v>
      </c>
      <c r="R2043" s="68">
        <v>0</v>
      </c>
      <c r="S2043" s="68">
        <v>0</v>
      </c>
      <c r="T2043" s="68">
        <v>0</v>
      </c>
      <c r="U2043" s="68">
        <v>0</v>
      </c>
      <c r="V2043" s="68">
        <v>0</v>
      </c>
      <c r="W2043" s="68">
        <v>0</v>
      </c>
      <c r="X2043" s="68">
        <v>0</v>
      </c>
      <c r="Y2043" s="68">
        <v>0</v>
      </c>
      <c r="Z2043" s="68">
        <v>0</v>
      </c>
      <c r="AA2043" s="68">
        <v>0</v>
      </c>
      <c r="AB2043" s="68">
        <v>0</v>
      </c>
      <c r="AC2043" s="68">
        <v>0</v>
      </c>
      <c r="AD2043" s="68">
        <v>0</v>
      </c>
      <c r="AE2043" s="68">
        <v>0</v>
      </c>
      <c r="AF2043" s="68">
        <v>0</v>
      </c>
      <c r="AG2043" s="68">
        <v>0</v>
      </c>
      <c r="AH2043" s="68">
        <v>0</v>
      </c>
      <c r="AI2043" s="68">
        <v>0</v>
      </c>
      <c r="AJ2043" s="68">
        <v>0</v>
      </c>
      <c r="AK2043" s="68">
        <v>0</v>
      </c>
      <c r="AL2043" s="68">
        <v>0</v>
      </c>
      <c r="AM2043" s="68">
        <v>0</v>
      </c>
      <c r="AN2043" s="68">
        <v>0</v>
      </c>
      <c r="AO2043" s="68">
        <v>0</v>
      </c>
      <c r="AP2043" s="68" t="s">
        <v>12999</v>
      </c>
      <c r="AQ2043" s="68">
        <v>1</v>
      </c>
      <c r="AR2043" s="68">
        <v>0</v>
      </c>
      <c r="AS2043" s="68">
        <v>0</v>
      </c>
      <c r="AT2043" s="68">
        <v>4096</v>
      </c>
      <c r="AU2043" s="68">
        <v>0</v>
      </c>
      <c r="AV2043" s="86">
        <v>3</v>
      </c>
      <c r="AX2043" s="1">
        <v>0</v>
      </c>
      <c r="AY2043" s="1">
        <v>0</v>
      </c>
      <c r="AZ2043" s="68">
        <v>0</v>
      </c>
      <c r="BA2043" s="68">
        <v>0</v>
      </c>
      <c r="EQ2043" s="68">
        <v>21050027</v>
      </c>
      <c r="ER2043" s="175">
        <v>4</v>
      </c>
      <c r="ES2043" s="68">
        <v>650</v>
      </c>
      <c r="ET2043" s="68">
        <v>27</v>
      </c>
      <c r="EU2043" s="68">
        <v>0</v>
      </c>
      <c r="EV2043" s="68">
        <v>150027</v>
      </c>
      <c r="EW2043" s="68" t="s">
        <v>2665</v>
      </c>
      <c r="EX2043" s="68" t="str">
        <f t="shared" si="64"/>
        <v>대형</v>
      </c>
      <c r="GE2043" s="68">
        <v>84002</v>
      </c>
      <c r="GF2043" s="68" t="s">
        <v>5486</v>
      </c>
    </row>
    <row r="2044" spans="6:188" x14ac:dyDescent="0.3">
      <c r="F2044" s="68">
        <v>94176</v>
      </c>
      <c r="G2044" s="68">
        <v>5</v>
      </c>
      <c r="H2044" s="68">
        <v>194176</v>
      </c>
      <c r="I2044" s="68">
        <v>294176</v>
      </c>
      <c r="J2044" s="68" t="s">
        <v>13000</v>
      </c>
      <c r="K2044" s="68" t="s">
        <v>13001</v>
      </c>
      <c r="L2044" s="68">
        <v>0</v>
      </c>
      <c r="M2044" s="68">
        <v>0</v>
      </c>
      <c r="N2044" s="68">
        <v>0</v>
      </c>
      <c r="O2044" s="68">
        <v>0</v>
      </c>
      <c r="P2044" s="68">
        <v>0</v>
      </c>
      <c r="Q2044" s="68">
        <v>0</v>
      </c>
      <c r="R2044" s="68">
        <v>0</v>
      </c>
      <c r="S2044" s="68">
        <v>0</v>
      </c>
      <c r="T2044" s="68">
        <v>0</v>
      </c>
      <c r="U2044" s="68">
        <v>0</v>
      </c>
      <c r="V2044" s="68">
        <v>0</v>
      </c>
      <c r="W2044" s="68">
        <v>0</v>
      </c>
      <c r="X2044" s="68">
        <v>0</v>
      </c>
      <c r="Y2044" s="68">
        <v>0</v>
      </c>
      <c r="Z2044" s="68">
        <v>0</v>
      </c>
      <c r="AA2044" s="68">
        <v>0</v>
      </c>
      <c r="AB2044" s="68">
        <v>0</v>
      </c>
      <c r="AC2044" s="68">
        <v>0</v>
      </c>
      <c r="AD2044" s="68">
        <v>0</v>
      </c>
      <c r="AE2044" s="68">
        <v>0</v>
      </c>
      <c r="AF2044" s="68">
        <v>0</v>
      </c>
      <c r="AG2044" s="68">
        <v>0</v>
      </c>
      <c r="AH2044" s="68">
        <v>0</v>
      </c>
      <c r="AI2044" s="68">
        <v>0</v>
      </c>
      <c r="AJ2044" s="68">
        <v>0</v>
      </c>
      <c r="AK2044" s="68">
        <v>0</v>
      </c>
      <c r="AL2044" s="68">
        <v>0</v>
      </c>
      <c r="AM2044" s="68">
        <v>0</v>
      </c>
      <c r="AN2044" s="68">
        <v>0</v>
      </c>
      <c r="AO2044" s="68">
        <v>0</v>
      </c>
      <c r="AP2044" s="68" t="s">
        <v>13002</v>
      </c>
      <c r="AQ2044" s="68">
        <v>1</v>
      </c>
      <c r="AR2044" s="68">
        <v>0</v>
      </c>
      <c r="AS2044" s="68">
        <v>0</v>
      </c>
      <c r="AT2044" s="68">
        <v>0</v>
      </c>
      <c r="AU2044" s="68">
        <v>0</v>
      </c>
      <c r="AV2044" s="86">
        <v>3</v>
      </c>
      <c r="AX2044" s="1">
        <v>0</v>
      </c>
      <c r="AY2044" s="1">
        <v>0</v>
      </c>
      <c r="AZ2044" s="68">
        <v>0</v>
      </c>
      <c r="BA2044" s="68">
        <v>0</v>
      </c>
      <c r="EQ2044" s="68">
        <v>21150027</v>
      </c>
      <c r="ER2044" s="175">
        <v>4</v>
      </c>
      <c r="ES2044" s="68">
        <v>650</v>
      </c>
      <c r="ET2044" s="68">
        <v>27</v>
      </c>
      <c r="EU2044" s="68">
        <v>0</v>
      </c>
      <c r="EV2044" s="68">
        <v>150027</v>
      </c>
      <c r="EW2044" s="68" t="s">
        <v>2665</v>
      </c>
      <c r="EX2044" s="68" t="str">
        <f t="shared" si="64"/>
        <v>대형</v>
      </c>
      <c r="GE2044" s="68">
        <v>84003</v>
      </c>
      <c r="GF2044" s="68" t="s">
        <v>5487</v>
      </c>
    </row>
    <row r="2045" spans="6:188" x14ac:dyDescent="0.3">
      <c r="F2045" s="68">
        <v>94177</v>
      </c>
      <c r="G2045" s="68">
        <v>5</v>
      </c>
      <c r="H2045" s="68">
        <v>194177</v>
      </c>
      <c r="I2045" s="68">
        <v>294177</v>
      </c>
      <c r="J2045" s="68" t="s">
        <v>13003</v>
      </c>
      <c r="K2045" s="68" t="s">
        <v>13004</v>
      </c>
      <c r="L2045" s="68">
        <v>0</v>
      </c>
      <c r="M2045" s="68">
        <v>0</v>
      </c>
      <c r="N2045" s="68">
        <v>0</v>
      </c>
      <c r="O2045" s="68">
        <v>0</v>
      </c>
      <c r="P2045" s="68">
        <v>0</v>
      </c>
      <c r="Q2045" s="68">
        <v>0</v>
      </c>
      <c r="R2045" s="68">
        <v>0</v>
      </c>
      <c r="S2045" s="68">
        <v>0</v>
      </c>
      <c r="T2045" s="68">
        <v>0</v>
      </c>
      <c r="U2045" s="68">
        <v>0</v>
      </c>
      <c r="V2045" s="68">
        <v>0</v>
      </c>
      <c r="W2045" s="68">
        <v>0</v>
      </c>
      <c r="X2045" s="68">
        <v>0</v>
      </c>
      <c r="Y2045" s="68">
        <v>0</v>
      </c>
      <c r="Z2045" s="68">
        <v>0</v>
      </c>
      <c r="AA2045" s="68">
        <v>0</v>
      </c>
      <c r="AB2045" s="68">
        <v>0</v>
      </c>
      <c r="AC2045" s="68">
        <v>0</v>
      </c>
      <c r="AD2045" s="68">
        <v>0</v>
      </c>
      <c r="AE2045" s="68">
        <v>0</v>
      </c>
      <c r="AF2045" s="68">
        <v>0</v>
      </c>
      <c r="AG2045" s="68">
        <v>0</v>
      </c>
      <c r="AH2045" s="68">
        <v>0</v>
      </c>
      <c r="AI2045" s="68">
        <v>0</v>
      </c>
      <c r="AJ2045" s="68">
        <v>0</v>
      </c>
      <c r="AK2045" s="68">
        <v>0</v>
      </c>
      <c r="AL2045" s="68">
        <v>0</v>
      </c>
      <c r="AM2045" s="68">
        <v>0</v>
      </c>
      <c r="AN2045" s="68">
        <v>0</v>
      </c>
      <c r="AO2045" s="68">
        <v>0</v>
      </c>
      <c r="AP2045" s="68" t="s">
        <v>13005</v>
      </c>
      <c r="AQ2045" s="68">
        <v>1</v>
      </c>
      <c r="AR2045" s="68">
        <v>0</v>
      </c>
      <c r="AS2045" s="68">
        <v>0</v>
      </c>
      <c r="AT2045" s="68">
        <v>16777216</v>
      </c>
      <c r="AU2045" s="68">
        <v>8192</v>
      </c>
      <c r="AV2045" s="86">
        <v>3</v>
      </c>
      <c r="AX2045" s="1">
        <v>0</v>
      </c>
      <c r="AY2045" s="1">
        <v>0</v>
      </c>
      <c r="AZ2045" s="68">
        <v>0</v>
      </c>
      <c r="BA2045" s="68">
        <v>0</v>
      </c>
      <c r="EQ2045" s="68">
        <v>21250027</v>
      </c>
      <c r="ER2045" s="175">
        <v>4</v>
      </c>
      <c r="ES2045" s="68">
        <v>650</v>
      </c>
      <c r="ET2045" s="68">
        <v>27</v>
      </c>
      <c r="EU2045" s="68">
        <v>0</v>
      </c>
      <c r="EV2045" s="68">
        <v>150027</v>
      </c>
      <c r="EW2045" s="68" t="s">
        <v>2665</v>
      </c>
      <c r="EX2045" s="68" t="str">
        <f t="shared" si="64"/>
        <v>대형</v>
      </c>
      <c r="GE2045" s="68">
        <v>84004</v>
      </c>
      <c r="GF2045" s="68" t="s">
        <v>5488</v>
      </c>
    </row>
    <row r="2046" spans="6:188" x14ac:dyDescent="0.3">
      <c r="F2046" s="68">
        <v>94178</v>
      </c>
      <c r="G2046" s="68">
        <v>2</v>
      </c>
      <c r="H2046" s="68">
        <v>194178</v>
      </c>
      <c r="I2046" s="68">
        <v>294178</v>
      </c>
      <c r="J2046" s="68" t="s">
        <v>13006</v>
      </c>
      <c r="K2046" s="68" t="s">
        <v>13007</v>
      </c>
      <c r="L2046" s="68">
        <v>0</v>
      </c>
      <c r="M2046" s="68">
        <v>0</v>
      </c>
      <c r="N2046" s="68">
        <v>0</v>
      </c>
      <c r="O2046" s="68">
        <v>194</v>
      </c>
      <c r="P2046" s="68">
        <v>0</v>
      </c>
      <c r="Q2046" s="68">
        <v>0</v>
      </c>
      <c r="R2046" s="68">
        <v>0</v>
      </c>
      <c r="S2046" s="68">
        <v>0</v>
      </c>
      <c r="T2046" s="68">
        <v>0</v>
      </c>
      <c r="U2046" s="68">
        <v>0</v>
      </c>
      <c r="V2046" s="68">
        <v>0</v>
      </c>
      <c r="W2046" s="68">
        <v>0</v>
      </c>
      <c r="X2046" s="68">
        <v>0</v>
      </c>
      <c r="Y2046" s="68">
        <v>0</v>
      </c>
      <c r="Z2046" s="68">
        <v>0</v>
      </c>
      <c r="AA2046" s="68">
        <v>0</v>
      </c>
      <c r="AB2046" s="68">
        <v>0</v>
      </c>
      <c r="AC2046" s="68">
        <v>0</v>
      </c>
      <c r="AD2046" s="68">
        <v>0</v>
      </c>
      <c r="AE2046" s="68">
        <v>0</v>
      </c>
      <c r="AF2046" s="68">
        <v>0</v>
      </c>
      <c r="AG2046" s="68">
        <v>0</v>
      </c>
      <c r="AH2046" s="68">
        <v>0</v>
      </c>
      <c r="AI2046" s="68">
        <v>0</v>
      </c>
      <c r="AJ2046" s="68">
        <v>0</v>
      </c>
      <c r="AK2046" s="68">
        <v>0</v>
      </c>
      <c r="AL2046" s="68">
        <v>0</v>
      </c>
      <c r="AM2046" s="68">
        <v>0</v>
      </c>
      <c r="AN2046" s="68">
        <v>0</v>
      </c>
      <c r="AO2046" s="68">
        <v>0</v>
      </c>
      <c r="AP2046" s="68" t="s">
        <v>12512</v>
      </c>
      <c r="AQ2046" s="68">
        <v>1</v>
      </c>
      <c r="AR2046" s="68">
        <v>0</v>
      </c>
      <c r="AS2046" s="68">
        <v>0</v>
      </c>
      <c r="AT2046" s="68">
        <v>4194304</v>
      </c>
      <c r="AU2046" s="68">
        <v>0</v>
      </c>
      <c r="AV2046" s="86">
        <v>4</v>
      </c>
      <c r="AX2046" s="1">
        <v>0</v>
      </c>
      <c r="AY2046" s="1">
        <v>0</v>
      </c>
      <c r="AZ2046" s="68">
        <v>0</v>
      </c>
      <c r="BA2046" s="68">
        <v>0</v>
      </c>
      <c r="EQ2046" s="68">
        <v>30150027</v>
      </c>
      <c r="ER2046" s="175">
        <v>4</v>
      </c>
      <c r="ES2046" s="68">
        <v>650</v>
      </c>
      <c r="ET2046" s="68">
        <v>27</v>
      </c>
      <c r="EU2046" s="68">
        <v>0</v>
      </c>
      <c r="EV2046" s="68">
        <v>150027</v>
      </c>
      <c r="EW2046" s="68" t="s">
        <v>2665</v>
      </c>
      <c r="EX2046" s="68" t="str">
        <f t="shared" si="64"/>
        <v>대형</v>
      </c>
      <c r="GE2046" s="68">
        <v>84005</v>
      </c>
      <c r="GF2046" s="68" t="s">
        <v>5489</v>
      </c>
    </row>
    <row r="2047" spans="6:188" x14ac:dyDescent="0.3">
      <c r="F2047" s="68">
        <v>94179</v>
      </c>
      <c r="G2047" s="68">
        <v>5</v>
      </c>
      <c r="H2047" s="68">
        <v>194179</v>
      </c>
      <c r="I2047" s="68">
        <v>294179</v>
      </c>
      <c r="J2047" s="68" t="s">
        <v>13008</v>
      </c>
      <c r="K2047" s="68" t="s">
        <v>13009</v>
      </c>
      <c r="L2047" s="68">
        <v>0</v>
      </c>
      <c r="M2047" s="68">
        <v>0</v>
      </c>
      <c r="N2047" s="68">
        <v>0</v>
      </c>
      <c r="O2047" s="68">
        <v>0</v>
      </c>
      <c r="P2047" s="68">
        <v>0</v>
      </c>
      <c r="Q2047" s="68">
        <v>0</v>
      </c>
      <c r="R2047" s="68">
        <v>0</v>
      </c>
      <c r="S2047" s="68">
        <v>0</v>
      </c>
      <c r="T2047" s="68">
        <v>0</v>
      </c>
      <c r="U2047" s="68">
        <v>0</v>
      </c>
      <c r="V2047" s="68">
        <v>0</v>
      </c>
      <c r="W2047" s="68">
        <v>0</v>
      </c>
      <c r="X2047" s="68">
        <v>0</v>
      </c>
      <c r="Y2047" s="68">
        <v>0</v>
      </c>
      <c r="Z2047" s="68">
        <v>0</v>
      </c>
      <c r="AA2047" s="68">
        <v>0</v>
      </c>
      <c r="AB2047" s="68">
        <v>0</v>
      </c>
      <c r="AC2047" s="68">
        <v>0</v>
      </c>
      <c r="AD2047" s="68">
        <v>0</v>
      </c>
      <c r="AE2047" s="68">
        <v>0</v>
      </c>
      <c r="AF2047" s="68">
        <v>0</v>
      </c>
      <c r="AG2047" s="68">
        <v>0</v>
      </c>
      <c r="AH2047" s="68">
        <v>0</v>
      </c>
      <c r="AI2047" s="68">
        <v>0</v>
      </c>
      <c r="AJ2047" s="68">
        <v>0</v>
      </c>
      <c r="AK2047" s="68">
        <v>0</v>
      </c>
      <c r="AL2047" s="68">
        <v>0</v>
      </c>
      <c r="AM2047" s="68">
        <v>0</v>
      </c>
      <c r="AN2047" s="68">
        <v>0</v>
      </c>
      <c r="AO2047" s="68">
        <v>0</v>
      </c>
      <c r="AP2047" s="68" t="s">
        <v>13010</v>
      </c>
      <c r="AQ2047" s="68">
        <v>1</v>
      </c>
      <c r="AR2047" s="68">
        <v>0</v>
      </c>
      <c r="AS2047" s="68">
        <v>0</v>
      </c>
      <c r="AT2047" s="68">
        <v>4096</v>
      </c>
      <c r="AU2047" s="68">
        <v>0</v>
      </c>
      <c r="AV2047" s="86">
        <v>3</v>
      </c>
      <c r="AX2047" s="1">
        <v>0</v>
      </c>
      <c r="AY2047" s="1">
        <v>0</v>
      </c>
      <c r="AZ2047" s="68">
        <v>0</v>
      </c>
      <c r="BA2047" s="68">
        <v>0</v>
      </c>
      <c r="EQ2047" s="68">
        <v>30250027</v>
      </c>
      <c r="ER2047" s="175">
        <v>4</v>
      </c>
      <c r="ES2047" s="68">
        <v>650</v>
      </c>
      <c r="ET2047" s="68">
        <v>27</v>
      </c>
      <c r="EU2047" s="68">
        <v>0</v>
      </c>
      <c r="EV2047" s="68">
        <v>150027</v>
      </c>
      <c r="EW2047" s="68" t="s">
        <v>2665</v>
      </c>
      <c r="EX2047" s="68" t="str">
        <f t="shared" si="64"/>
        <v>대형</v>
      </c>
      <c r="GE2047" s="68">
        <v>84006</v>
      </c>
      <c r="GF2047" s="68" t="s">
        <v>5490</v>
      </c>
    </row>
    <row r="2048" spans="6:188" x14ac:dyDescent="0.3">
      <c r="F2048" s="68">
        <v>94180</v>
      </c>
      <c r="G2048" s="68">
        <v>5</v>
      </c>
      <c r="H2048" s="68">
        <v>194180</v>
      </c>
      <c r="I2048" s="68">
        <v>294180</v>
      </c>
      <c r="J2048" s="68" t="s">
        <v>13011</v>
      </c>
      <c r="K2048" s="68" t="s">
        <v>13012</v>
      </c>
      <c r="L2048" s="68">
        <v>0</v>
      </c>
      <c r="M2048" s="68">
        <v>0</v>
      </c>
      <c r="N2048" s="68">
        <v>0</v>
      </c>
      <c r="O2048" s="68">
        <v>0</v>
      </c>
      <c r="P2048" s="68">
        <v>0</v>
      </c>
      <c r="Q2048" s="68">
        <v>0</v>
      </c>
      <c r="R2048" s="68">
        <v>0</v>
      </c>
      <c r="S2048" s="68">
        <v>0</v>
      </c>
      <c r="T2048" s="68">
        <v>0</v>
      </c>
      <c r="U2048" s="68">
        <v>0</v>
      </c>
      <c r="V2048" s="68">
        <v>0</v>
      </c>
      <c r="W2048" s="68">
        <v>0</v>
      </c>
      <c r="X2048" s="68">
        <v>0</v>
      </c>
      <c r="Y2048" s="68">
        <v>0</v>
      </c>
      <c r="Z2048" s="68">
        <v>0</v>
      </c>
      <c r="AA2048" s="68">
        <v>0</v>
      </c>
      <c r="AB2048" s="68">
        <v>0</v>
      </c>
      <c r="AC2048" s="68">
        <v>0</v>
      </c>
      <c r="AD2048" s="68">
        <v>0</v>
      </c>
      <c r="AE2048" s="68">
        <v>0</v>
      </c>
      <c r="AF2048" s="68">
        <v>0</v>
      </c>
      <c r="AG2048" s="68">
        <v>0</v>
      </c>
      <c r="AH2048" s="68">
        <v>0</v>
      </c>
      <c r="AI2048" s="68">
        <v>0</v>
      </c>
      <c r="AJ2048" s="68">
        <v>0</v>
      </c>
      <c r="AK2048" s="68">
        <v>0</v>
      </c>
      <c r="AL2048" s="68">
        <v>0</v>
      </c>
      <c r="AM2048" s="68">
        <v>0</v>
      </c>
      <c r="AN2048" s="68">
        <v>0</v>
      </c>
      <c r="AO2048" s="68">
        <v>0</v>
      </c>
      <c r="AP2048" s="68" t="s">
        <v>13013</v>
      </c>
      <c r="AQ2048" s="68">
        <v>1</v>
      </c>
      <c r="AR2048" s="68">
        <v>0</v>
      </c>
      <c r="AS2048" s="68">
        <v>0</v>
      </c>
      <c r="AT2048" s="68">
        <v>4194304</v>
      </c>
      <c r="AU2048" s="68">
        <v>0</v>
      </c>
      <c r="AV2048" s="86">
        <v>3</v>
      </c>
      <c r="AX2048" s="1">
        <v>0</v>
      </c>
      <c r="AY2048" s="1">
        <v>0</v>
      </c>
      <c r="AZ2048" s="68">
        <v>0</v>
      </c>
      <c r="BA2048" s="68">
        <v>0</v>
      </c>
      <c r="EQ2048" s="68">
        <v>30350027</v>
      </c>
      <c r="ER2048" s="175">
        <v>4</v>
      </c>
      <c r="ES2048" s="68">
        <v>650</v>
      </c>
      <c r="ET2048" s="68">
        <v>27</v>
      </c>
      <c r="EU2048" s="68">
        <v>0</v>
      </c>
      <c r="EV2048" s="68">
        <v>150027</v>
      </c>
      <c r="EW2048" s="68" t="s">
        <v>2665</v>
      </c>
      <c r="EX2048" s="68" t="str">
        <f t="shared" si="64"/>
        <v>대형</v>
      </c>
      <c r="GE2048" s="68">
        <v>84007</v>
      </c>
      <c r="GF2048" s="68" t="s">
        <v>5491</v>
      </c>
    </row>
    <row r="2049" spans="6:188" x14ac:dyDescent="0.3">
      <c r="F2049" s="68">
        <v>94181</v>
      </c>
      <c r="G2049" s="68">
        <v>5</v>
      </c>
      <c r="H2049" s="68">
        <v>194181</v>
      </c>
      <c r="I2049" s="68">
        <v>294181</v>
      </c>
      <c r="J2049" s="68" t="s">
        <v>13014</v>
      </c>
      <c r="K2049" s="68" t="s">
        <v>13015</v>
      </c>
      <c r="L2049" s="68">
        <v>0</v>
      </c>
      <c r="M2049" s="68">
        <v>0</v>
      </c>
      <c r="N2049" s="68">
        <v>0</v>
      </c>
      <c r="O2049" s="68">
        <v>0</v>
      </c>
      <c r="P2049" s="68">
        <v>0</v>
      </c>
      <c r="Q2049" s="68">
        <v>0</v>
      </c>
      <c r="R2049" s="68">
        <v>0</v>
      </c>
      <c r="S2049" s="68">
        <v>0</v>
      </c>
      <c r="T2049" s="68">
        <v>0</v>
      </c>
      <c r="U2049" s="68">
        <v>0</v>
      </c>
      <c r="V2049" s="68">
        <v>0</v>
      </c>
      <c r="W2049" s="68">
        <v>0</v>
      </c>
      <c r="X2049" s="68">
        <v>0</v>
      </c>
      <c r="Y2049" s="68">
        <v>0</v>
      </c>
      <c r="Z2049" s="68">
        <v>0</v>
      </c>
      <c r="AA2049" s="68">
        <v>0</v>
      </c>
      <c r="AB2049" s="68">
        <v>0</v>
      </c>
      <c r="AC2049" s="68">
        <v>0</v>
      </c>
      <c r="AD2049" s="68">
        <v>0</v>
      </c>
      <c r="AE2049" s="68">
        <v>0</v>
      </c>
      <c r="AF2049" s="68">
        <v>0</v>
      </c>
      <c r="AG2049" s="68">
        <v>0</v>
      </c>
      <c r="AH2049" s="68">
        <v>0</v>
      </c>
      <c r="AI2049" s="68">
        <v>0</v>
      </c>
      <c r="AJ2049" s="68">
        <v>0</v>
      </c>
      <c r="AK2049" s="68">
        <v>0</v>
      </c>
      <c r="AL2049" s="68">
        <v>0</v>
      </c>
      <c r="AM2049" s="68">
        <v>0</v>
      </c>
      <c r="AN2049" s="68">
        <v>0</v>
      </c>
      <c r="AO2049" s="68">
        <v>0</v>
      </c>
      <c r="AP2049" s="68" t="s">
        <v>13016</v>
      </c>
      <c r="AQ2049" s="68">
        <v>1</v>
      </c>
      <c r="AR2049" s="68">
        <v>0</v>
      </c>
      <c r="AS2049" s="68">
        <v>0</v>
      </c>
      <c r="AT2049" s="68">
        <v>0</v>
      </c>
      <c r="AU2049" s="68">
        <v>33554432</v>
      </c>
      <c r="AV2049" s="86">
        <v>3</v>
      </c>
      <c r="AX2049" s="1">
        <v>0</v>
      </c>
      <c r="AY2049" s="1">
        <v>0</v>
      </c>
      <c r="AZ2049" s="68">
        <v>0</v>
      </c>
      <c r="BA2049" s="68">
        <v>0</v>
      </c>
      <c r="EQ2049" s="68">
        <v>30450027</v>
      </c>
      <c r="ER2049" s="175">
        <v>4</v>
      </c>
      <c r="ES2049" s="68">
        <v>650</v>
      </c>
      <c r="ET2049" s="68">
        <v>27</v>
      </c>
      <c r="EU2049" s="68">
        <v>0</v>
      </c>
      <c r="EV2049" s="68">
        <v>150027</v>
      </c>
      <c r="EW2049" s="68" t="s">
        <v>2665</v>
      </c>
      <c r="EX2049" s="68" t="str">
        <f t="shared" si="64"/>
        <v>대형</v>
      </c>
      <c r="GE2049" s="68">
        <v>84008</v>
      </c>
      <c r="GF2049" s="68" t="s">
        <v>5492</v>
      </c>
    </row>
    <row r="2050" spans="6:188" x14ac:dyDescent="0.3">
      <c r="F2050" s="68">
        <v>94182</v>
      </c>
      <c r="G2050" s="68">
        <v>5</v>
      </c>
      <c r="H2050" s="68">
        <v>194182</v>
      </c>
      <c r="I2050" s="68">
        <v>294182</v>
      </c>
      <c r="J2050" s="68" t="s">
        <v>13017</v>
      </c>
      <c r="K2050" s="68" t="s">
        <v>13018</v>
      </c>
      <c r="L2050" s="68">
        <v>0</v>
      </c>
      <c r="M2050" s="68">
        <v>0</v>
      </c>
      <c r="N2050" s="68">
        <v>0</v>
      </c>
      <c r="O2050" s="68">
        <v>0</v>
      </c>
      <c r="P2050" s="68">
        <v>0</v>
      </c>
      <c r="Q2050" s="68">
        <v>0</v>
      </c>
      <c r="R2050" s="68">
        <v>0</v>
      </c>
      <c r="S2050" s="68">
        <v>0</v>
      </c>
      <c r="T2050" s="68">
        <v>0</v>
      </c>
      <c r="U2050" s="68">
        <v>0</v>
      </c>
      <c r="V2050" s="68">
        <v>0</v>
      </c>
      <c r="W2050" s="68">
        <v>0</v>
      </c>
      <c r="X2050" s="68">
        <v>0</v>
      </c>
      <c r="Y2050" s="68">
        <v>0</v>
      </c>
      <c r="Z2050" s="68">
        <v>0</v>
      </c>
      <c r="AA2050" s="68">
        <v>0</v>
      </c>
      <c r="AB2050" s="68">
        <v>0</v>
      </c>
      <c r="AC2050" s="68">
        <v>0</v>
      </c>
      <c r="AD2050" s="68">
        <v>0</v>
      </c>
      <c r="AE2050" s="68">
        <v>0</v>
      </c>
      <c r="AF2050" s="68">
        <v>0</v>
      </c>
      <c r="AG2050" s="68">
        <v>0</v>
      </c>
      <c r="AH2050" s="68">
        <v>0</v>
      </c>
      <c r="AI2050" s="68">
        <v>0</v>
      </c>
      <c r="AJ2050" s="68">
        <v>0</v>
      </c>
      <c r="AK2050" s="68">
        <v>0</v>
      </c>
      <c r="AL2050" s="68">
        <v>0</v>
      </c>
      <c r="AM2050" s="68">
        <v>0</v>
      </c>
      <c r="AN2050" s="68">
        <v>0</v>
      </c>
      <c r="AO2050" s="68">
        <v>0</v>
      </c>
      <c r="AP2050" s="68" t="s">
        <v>13019</v>
      </c>
      <c r="AQ2050" s="68">
        <v>1</v>
      </c>
      <c r="AR2050" s="68">
        <v>0</v>
      </c>
      <c r="AS2050" s="68">
        <v>0</v>
      </c>
      <c r="AT2050" s="68">
        <v>0</v>
      </c>
      <c r="AU2050" s="68">
        <v>0</v>
      </c>
      <c r="AV2050" s="86">
        <v>3</v>
      </c>
      <c r="AX2050" s="1">
        <v>0</v>
      </c>
      <c r="AY2050" s="1">
        <v>0</v>
      </c>
      <c r="AZ2050" s="68">
        <v>0</v>
      </c>
      <c r="BA2050" s="68">
        <v>0</v>
      </c>
      <c r="EQ2050" s="68">
        <v>30550027</v>
      </c>
      <c r="ER2050" s="175">
        <v>4</v>
      </c>
      <c r="ES2050" s="68">
        <v>650</v>
      </c>
      <c r="ET2050" s="68">
        <v>27</v>
      </c>
      <c r="EU2050" s="68">
        <v>0</v>
      </c>
      <c r="EV2050" s="68">
        <v>150027</v>
      </c>
      <c r="EW2050" s="68" t="s">
        <v>2665</v>
      </c>
      <c r="EX2050" s="68" t="str">
        <f t="shared" si="64"/>
        <v>대형</v>
      </c>
      <c r="GE2050" s="68">
        <v>84009</v>
      </c>
      <c r="GF2050" s="68" t="s">
        <v>5493</v>
      </c>
    </row>
    <row r="2051" spans="6:188" x14ac:dyDescent="0.3">
      <c r="F2051" s="68">
        <v>94183</v>
      </c>
      <c r="G2051" s="68">
        <v>5</v>
      </c>
      <c r="H2051" s="68">
        <v>194183</v>
      </c>
      <c r="I2051" s="68">
        <v>294183</v>
      </c>
      <c r="J2051" s="68" t="s">
        <v>13020</v>
      </c>
      <c r="K2051" s="68">
        <v>0</v>
      </c>
      <c r="L2051" s="68">
        <v>0</v>
      </c>
      <c r="M2051" s="68">
        <v>0</v>
      </c>
      <c r="N2051" s="68">
        <v>0</v>
      </c>
      <c r="O2051" s="68">
        <v>0</v>
      </c>
      <c r="P2051" s="68">
        <v>0</v>
      </c>
      <c r="Q2051" s="68">
        <v>0</v>
      </c>
      <c r="R2051" s="68">
        <v>0</v>
      </c>
      <c r="S2051" s="68">
        <v>0</v>
      </c>
      <c r="T2051" s="68">
        <v>0</v>
      </c>
      <c r="U2051" s="68">
        <v>0</v>
      </c>
      <c r="V2051" s="68">
        <v>0</v>
      </c>
      <c r="W2051" s="68">
        <v>0</v>
      </c>
      <c r="X2051" s="68">
        <v>0</v>
      </c>
      <c r="Y2051" s="68">
        <v>0</v>
      </c>
      <c r="Z2051" s="68">
        <v>0</v>
      </c>
      <c r="AA2051" s="68">
        <v>0</v>
      </c>
      <c r="AB2051" s="68">
        <v>0</v>
      </c>
      <c r="AC2051" s="68">
        <v>0</v>
      </c>
      <c r="AD2051" s="68">
        <v>0</v>
      </c>
      <c r="AE2051" s="68">
        <v>0</v>
      </c>
      <c r="AF2051" s="68">
        <v>0</v>
      </c>
      <c r="AG2051" s="68">
        <v>0</v>
      </c>
      <c r="AH2051" s="68">
        <v>0</v>
      </c>
      <c r="AI2051" s="68">
        <v>0</v>
      </c>
      <c r="AJ2051" s="68">
        <v>0</v>
      </c>
      <c r="AK2051" s="68">
        <v>0</v>
      </c>
      <c r="AL2051" s="68">
        <v>0</v>
      </c>
      <c r="AM2051" s="68">
        <v>0</v>
      </c>
      <c r="AN2051" s="68">
        <v>0</v>
      </c>
      <c r="AO2051" s="68">
        <v>0</v>
      </c>
      <c r="AP2051" s="68" t="s">
        <v>13021</v>
      </c>
      <c r="AQ2051" s="68">
        <v>1</v>
      </c>
      <c r="AR2051" s="68">
        <v>0</v>
      </c>
      <c r="AS2051" s="68">
        <v>0</v>
      </c>
      <c r="AT2051" s="68">
        <v>4096</v>
      </c>
      <c r="AU2051" s="68">
        <v>0</v>
      </c>
      <c r="AV2051" s="86">
        <v>3</v>
      </c>
      <c r="AX2051" s="1">
        <v>0</v>
      </c>
      <c r="AY2051" s="1">
        <v>0</v>
      </c>
      <c r="AZ2051" s="68">
        <v>0</v>
      </c>
      <c r="BA2051" s="68">
        <v>0</v>
      </c>
      <c r="EQ2051" s="68">
        <v>30650027</v>
      </c>
      <c r="ER2051" s="175">
        <v>4</v>
      </c>
      <c r="ES2051" s="68">
        <v>650</v>
      </c>
      <c r="ET2051" s="68">
        <v>27</v>
      </c>
      <c r="EU2051" s="68">
        <v>0</v>
      </c>
      <c r="EV2051" s="68">
        <v>150027</v>
      </c>
      <c r="EW2051" s="68" t="s">
        <v>2665</v>
      </c>
      <c r="EX2051" s="68" t="str">
        <f t="shared" ref="EX2051:EX2114" si="65">IF(ER2051=1,"소형",IF(ER2051=2,"중형","대형"))</f>
        <v>대형</v>
      </c>
      <c r="GE2051" s="68">
        <v>84010</v>
      </c>
      <c r="GF2051" s="68" t="s">
        <v>5494</v>
      </c>
    </row>
    <row r="2052" spans="6:188" x14ac:dyDescent="0.3">
      <c r="F2052" s="68">
        <v>94184</v>
      </c>
      <c r="G2052" s="68">
        <v>5</v>
      </c>
      <c r="H2052" s="68">
        <v>194184</v>
      </c>
      <c r="I2052" s="68">
        <v>294184</v>
      </c>
      <c r="J2052" s="68" t="s">
        <v>13022</v>
      </c>
      <c r="K2052" s="68" t="s">
        <v>13023</v>
      </c>
      <c r="L2052" s="68">
        <v>0</v>
      </c>
      <c r="M2052" s="68">
        <v>0</v>
      </c>
      <c r="N2052" s="68">
        <v>0</v>
      </c>
      <c r="O2052" s="68">
        <v>0</v>
      </c>
      <c r="P2052" s="68">
        <v>0</v>
      </c>
      <c r="Q2052" s="68">
        <v>0</v>
      </c>
      <c r="R2052" s="68">
        <v>0</v>
      </c>
      <c r="S2052" s="68">
        <v>0</v>
      </c>
      <c r="T2052" s="68">
        <v>0</v>
      </c>
      <c r="U2052" s="68">
        <v>0</v>
      </c>
      <c r="V2052" s="68">
        <v>0</v>
      </c>
      <c r="W2052" s="68">
        <v>0</v>
      </c>
      <c r="X2052" s="68">
        <v>0</v>
      </c>
      <c r="Y2052" s="68">
        <v>0</v>
      </c>
      <c r="Z2052" s="68">
        <v>0</v>
      </c>
      <c r="AA2052" s="68">
        <v>0</v>
      </c>
      <c r="AB2052" s="68">
        <v>0</v>
      </c>
      <c r="AC2052" s="68">
        <v>0</v>
      </c>
      <c r="AD2052" s="68">
        <v>0</v>
      </c>
      <c r="AE2052" s="68">
        <v>0</v>
      </c>
      <c r="AF2052" s="68">
        <v>0</v>
      </c>
      <c r="AG2052" s="68">
        <v>0</v>
      </c>
      <c r="AH2052" s="68">
        <v>0</v>
      </c>
      <c r="AI2052" s="68">
        <v>0</v>
      </c>
      <c r="AJ2052" s="68">
        <v>0</v>
      </c>
      <c r="AK2052" s="68">
        <v>0</v>
      </c>
      <c r="AL2052" s="68">
        <v>0</v>
      </c>
      <c r="AM2052" s="68">
        <v>0</v>
      </c>
      <c r="AN2052" s="68">
        <v>0</v>
      </c>
      <c r="AO2052" s="68">
        <v>0</v>
      </c>
      <c r="AP2052" s="68" t="s">
        <v>13024</v>
      </c>
      <c r="AQ2052" s="68">
        <v>1</v>
      </c>
      <c r="AR2052" s="68">
        <v>0</v>
      </c>
      <c r="AS2052" s="68">
        <v>0</v>
      </c>
      <c r="AT2052" s="68">
        <v>0</v>
      </c>
      <c r="AU2052" s="68">
        <v>0</v>
      </c>
      <c r="AV2052" s="86">
        <v>3</v>
      </c>
      <c r="AX2052" s="1">
        <v>0</v>
      </c>
      <c r="AY2052" s="1">
        <v>0</v>
      </c>
      <c r="AZ2052" s="68">
        <v>0</v>
      </c>
      <c r="BA2052" s="68">
        <v>0</v>
      </c>
      <c r="EQ2052" s="68">
        <v>30750027</v>
      </c>
      <c r="ER2052" s="175">
        <v>4</v>
      </c>
      <c r="ES2052" s="68">
        <v>650</v>
      </c>
      <c r="ET2052" s="68">
        <v>27</v>
      </c>
      <c r="EU2052" s="68">
        <v>0</v>
      </c>
      <c r="EV2052" s="68">
        <v>150027</v>
      </c>
      <c r="EW2052" s="68" t="s">
        <v>2665</v>
      </c>
      <c r="EX2052" s="68" t="str">
        <f t="shared" si="65"/>
        <v>대형</v>
      </c>
      <c r="GE2052" s="68">
        <v>84011</v>
      </c>
      <c r="GF2052" s="68" t="s">
        <v>5495</v>
      </c>
    </row>
    <row r="2053" spans="6:188" x14ac:dyDescent="0.3">
      <c r="F2053" s="68">
        <v>94185</v>
      </c>
      <c r="G2053" s="68">
        <v>2</v>
      </c>
      <c r="H2053" s="68">
        <v>194185</v>
      </c>
      <c r="I2053" s="68">
        <v>294185</v>
      </c>
      <c r="J2053" s="68" t="s">
        <v>13025</v>
      </c>
      <c r="K2053" s="68" t="s">
        <v>13026</v>
      </c>
      <c r="L2053" s="68">
        <v>0</v>
      </c>
      <c r="M2053" s="68">
        <v>0</v>
      </c>
      <c r="N2053" s="68">
        <v>1</v>
      </c>
      <c r="O2053" s="68">
        <v>0</v>
      </c>
      <c r="P2053" s="68">
        <v>0</v>
      </c>
      <c r="Q2053" s="68">
        <v>0</v>
      </c>
      <c r="R2053" s="68">
        <v>0</v>
      </c>
      <c r="S2053" s="68">
        <v>0</v>
      </c>
      <c r="T2053" s="68">
        <v>0</v>
      </c>
      <c r="U2053" s="68">
        <v>0</v>
      </c>
      <c r="V2053" s="68">
        <v>0</v>
      </c>
      <c r="W2053" s="68">
        <v>0</v>
      </c>
      <c r="X2053" s="68">
        <v>0</v>
      </c>
      <c r="Y2053" s="68">
        <v>0</v>
      </c>
      <c r="Z2053" s="68">
        <v>0</v>
      </c>
      <c r="AA2053" s="68">
        <v>0</v>
      </c>
      <c r="AB2053" s="68">
        <v>0</v>
      </c>
      <c r="AC2053" s="68">
        <v>1800000</v>
      </c>
      <c r="AD2053" s="68">
        <v>106</v>
      </c>
      <c r="AE2053" s="68">
        <v>77</v>
      </c>
      <c r="AF2053" s="68">
        <v>0</v>
      </c>
      <c r="AG2053" s="68">
        <v>0</v>
      </c>
      <c r="AH2053" s="68">
        <v>0</v>
      </c>
      <c r="AI2053" s="68">
        <v>0</v>
      </c>
      <c r="AJ2053" s="68">
        <v>0</v>
      </c>
      <c r="AK2053" s="68">
        <v>0</v>
      </c>
      <c r="AL2053" s="68">
        <v>0</v>
      </c>
      <c r="AM2053" s="68">
        <v>0</v>
      </c>
      <c r="AN2053" s="68">
        <v>0</v>
      </c>
      <c r="AO2053" s="68">
        <v>0</v>
      </c>
      <c r="AP2053" s="68" t="s">
        <v>13027</v>
      </c>
      <c r="AQ2053" s="68">
        <v>1</v>
      </c>
      <c r="AR2053" s="68">
        <v>0</v>
      </c>
      <c r="AS2053" s="68">
        <v>0</v>
      </c>
      <c r="AT2053" s="68">
        <v>0</v>
      </c>
      <c r="AU2053" s="68">
        <v>0</v>
      </c>
      <c r="AV2053" s="86">
        <v>4</v>
      </c>
      <c r="AX2053" s="1">
        <v>0</v>
      </c>
      <c r="AY2053" s="1">
        <v>0</v>
      </c>
      <c r="AZ2053" s="68">
        <v>0</v>
      </c>
      <c r="BA2053" s="68">
        <v>0</v>
      </c>
      <c r="EQ2053" s="68">
        <v>30850027</v>
      </c>
      <c r="ER2053" s="175">
        <v>4</v>
      </c>
      <c r="ES2053" s="68">
        <v>650</v>
      </c>
      <c r="ET2053" s="68">
        <v>27</v>
      </c>
      <c r="EU2053" s="68">
        <v>0</v>
      </c>
      <c r="EV2053" s="68">
        <v>150027</v>
      </c>
      <c r="EW2053" s="68" t="s">
        <v>2665</v>
      </c>
      <c r="EX2053" s="68" t="str">
        <f t="shared" si="65"/>
        <v>대형</v>
      </c>
      <c r="GE2053" s="68">
        <v>90000</v>
      </c>
      <c r="GF2053" s="68" t="s">
        <v>5496</v>
      </c>
    </row>
    <row r="2054" spans="6:188" x14ac:dyDescent="0.3">
      <c r="F2054" s="68">
        <v>94186</v>
      </c>
      <c r="G2054" s="68">
        <v>5</v>
      </c>
      <c r="H2054" s="68">
        <v>194186</v>
      </c>
      <c r="I2054" s="68">
        <v>294186</v>
      </c>
      <c r="J2054" s="68" t="s">
        <v>13028</v>
      </c>
      <c r="K2054" s="68" t="s">
        <v>13029</v>
      </c>
      <c r="L2054" s="68">
        <v>0</v>
      </c>
      <c r="M2054" s="68">
        <v>0</v>
      </c>
      <c r="N2054" s="68">
        <v>0</v>
      </c>
      <c r="O2054" s="68">
        <v>0</v>
      </c>
      <c r="P2054" s="68">
        <v>0</v>
      </c>
      <c r="Q2054" s="68">
        <v>0</v>
      </c>
      <c r="R2054" s="68">
        <v>0</v>
      </c>
      <c r="S2054" s="68">
        <v>0</v>
      </c>
      <c r="T2054" s="68">
        <v>0</v>
      </c>
      <c r="U2054" s="68">
        <v>0</v>
      </c>
      <c r="V2054" s="68">
        <v>0</v>
      </c>
      <c r="W2054" s="68">
        <v>0</v>
      </c>
      <c r="X2054" s="68">
        <v>0</v>
      </c>
      <c r="Y2054" s="68">
        <v>0</v>
      </c>
      <c r="Z2054" s="68">
        <v>0</v>
      </c>
      <c r="AA2054" s="68">
        <v>0</v>
      </c>
      <c r="AB2054" s="68">
        <v>0</v>
      </c>
      <c r="AC2054" s="68">
        <v>0</v>
      </c>
      <c r="AD2054" s="68">
        <v>0</v>
      </c>
      <c r="AE2054" s="68">
        <v>0</v>
      </c>
      <c r="AF2054" s="68">
        <v>0</v>
      </c>
      <c r="AG2054" s="68">
        <v>0</v>
      </c>
      <c r="AH2054" s="68">
        <v>0</v>
      </c>
      <c r="AI2054" s="68">
        <v>0</v>
      </c>
      <c r="AJ2054" s="68">
        <v>0</v>
      </c>
      <c r="AK2054" s="68">
        <v>0</v>
      </c>
      <c r="AL2054" s="68">
        <v>0</v>
      </c>
      <c r="AM2054" s="68">
        <v>0</v>
      </c>
      <c r="AN2054" s="68">
        <v>0</v>
      </c>
      <c r="AO2054" s="68">
        <v>0</v>
      </c>
      <c r="AP2054" s="68" t="s">
        <v>13030</v>
      </c>
      <c r="AQ2054" s="68">
        <v>1</v>
      </c>
      <c r="AR2054" s="68">
        <v>0</v>
      </c>
      <c r="AS2054" s="68">
        <v>0</v>
      </c>
      <c r="AT2054" s="68">
        <v>4194304</v>
      </c>
      <c r="AU2054" s="68">
        <v>8192</v>
      </c>
      <c r="AV2054" s="86">
        <v>3</v>
      </c>
      <c r="AX2054" s="1">
        <v>0</v>
      </c>
      <c r="AY2054" s="1">
        <v>0</v>
      </c>
      <c r="AZ2054" s="68">
        <v>0</v>
      </c>
      <c r="BA2054" s="68">
        <v>0</v>
      </c>
      <c r="EQ2054" s="68">
        <v>30950027</v>
      </c>
      <c r="ER2054" s="175">
        <v>4</v>
      </c>
      <c r="ES2054" s="68">
        <v>650</v>
      </c>
      <c r="ET2054" s="68">
        <v>27</v>
      </c>
      <c r="EU2054" s="68">
        <v>0</v>
      </c>
      <c r="EV2054" s="68">
        <v>150027</v>
      </c>
      <c r="EW2054" s="68" t="s">
        <v>2665</v>
      </c>
      <c r="EX2054" s="68" t="str">
        <f t="shared" si="65"/>
        <v>대형</v>
      </c>
      <c r="GE2054" s="68">
        <v>90001</v>
      </c>
      <c r="GF2054" s="68" t="s">
        <v>5497</v>
      </c>
    </row>
    <row r="2055" spans="6:188" x14ac:dyDescent="0.3">
      <c r="F2055" s="68">
        <v>94187</v>
      </c>
      <c r="G2055" s="68">
        <v>5</v>
      </c>
      <c r="H2055" s="68">
        <v>194187</v>
      </c>
      <c r="I2055" s="68">
        <v>294187</v>
      </c>
      <c r="J2055" s="68" t="s">
        <v>13031</v>
      </c>
      <c r="K2055" s="68" t="s">
        <v>13032</v>
      </c>
      <c r="L2055" s="68">
        <v>0</v>
      </c>
      <c r="M2055" s="68">
        <v>0</v>
      </c>
      <c r="N2055" s="68">
        <v>0</v>
      </c>
      <c r="O2055" s="68">
        <v>0</v>
      </c>
      <c r="P2055" s="68">
        <v>0</v>
      </c>
      <c r="Q2055" s="68">
        <v>0</v>
      </c>
      <c r="R2055" s="68">
        <v>0</v>
      </c>
      <c r="S2055" s="68">
        <v>0</v>
      </c>
      <c r="T2055" s="68">
        <v>0</v>
      </c>
      <c r="U2055" s="68">
        <v>0</v>
      </c>
      <c r="V2055" s="68">
        <v>0</v>
      </c>
      <c r="W2055" s="68">
        <v>0</v>
      </c>
      <c r="X2055" s="68">
        <v>0</v>
      </c>
      <c r="Y2055" s="68">
        <v>0</v>
      </c>
      <c r="Z2055" s="68">
        <v>0</v>
      </c>
      <c r="AA2055" s="68">
        <v>0</v>
      </c>
      <c r="AB2055" s="68">
        <v>0</v>
      </c>
      <c r="AC2055" s="68">
        <v>0</v>
      </c>
      <c r="AD2055" s="68">
        <v>0</v>
      </c>
      <c r="AE2055" s="68">
        <v>0</v>
      </c>
      <c r="AF2055" s="68">
        <v>0</v>
      </c>
      <c r="AG2055" s="68">
        <v>0</v>
      </c>
      <c r="AH2055" s="68">
        <v>0</v>
      </c>
      <c r="AI2055" s="68">
        <v>0</v>
      </c>
      <c r="AJ2055" s="68">
        <v>0</v>
      </c>
      <c r="AK2055" s="68">
        <v>0</v>
      </c>
      <c r="AL2055" s="68">
        <v>0</v>
      </c>
      <c r="AM2055" s="68">
        <v>0</v>
      </c>
      <c r="AN2055" s="68">
        <v>0</v>
      </c>
      <c r="AO2055" s="68">
        <v>0</v>
      </c>
      <c r="AP2055" s="68" t="s">
        <v>13033</v>
      </c>
      <c r="AQ2055" s="68">
        <v>1</v>
      </c>
      <c r="AR2055" s="68">
        <v>0</v>
      </c>
      <c r="AS2055" s="68">
        <v>0</v>
      </c>
      <c r="AT2055" s="68">
        <v>0</v>
      </c>
      <c r="AU2055" s="68">
        <v>0</v>
      </c>
      <c r="AV2055" s="86">
        <v>3</v>
      </c>
      <c r="AX2055" s="1">
        <v>0</v>
      </c>
      <c r="AY2055" s="1">
        <v>0</v>
      </c>
      <c r="AZ2055" s="68">
        <v>0</v>
      </c>
      <c r="BA2055" s="68">
        <v>0</v>
      </c>
      <c r="EQ2055" s="68">
        <v>31050027</v>
      </c>
      <c r="ER2055" s="175">
        <v>4</v>
      </c>
      <c r="ES2055" s="68">
        <v>650</v>
      </c>
      <c r="ET2055" s="68">
        <v>27</v>
      </c>
      <c r="EU2055" s="68">
        <v>0</v>
      </c>
      <c r="EV2055" s="68">
        <v>150027</v>
      </c>
      <c r="EW2055" s="68" t="s">
        <v>2665</v>
      </c>
      <c r="EX2055" s="68" t="str">
        <f t="shared" si="65"/>
        <v>대형</v>
      </c>
      <c r="GE2055" s="68">
        <v>90002</v>
      </c>
      <c r="GF2055" s="68" t="s">
        <v>5498</v>
      </c>
    </row>
    <row r="2056" spans="6:188" x14ac:dyDescent="0.3">
      <c r="F2056" s="68">
        <v>94188</v>
      </c>
      <c r="G2056" s="68">
        <v>5</v>
      </c>
      <c r="H2056" s="68">
        <v>194188</v>
      </c>
      <c r="I2056" s="68">
        <v>294188</v>
      </c>
      <c r="J2056" s="68" t="s">
        <v>13034</v>
      </c>
      <c r="K2056" s="68" t="s">
        <v>13035</v>
      </c>
      <c r="L2056" s="68">
        <v>0</v>
      </c>
      <c r="M2056" s="68">
        <v>0</v>
      </c>
      <c r="N2056" s="68">
        <v>0</v>
      </c>
      <c r="O2056" s="68">
        <v>0</v>
      </c>
      <c r="P2056" s="68">
        <v>0</v>
      </c>
      <c r="Q2056" s="68">
        <v>0</v>
      </c>
      <c r="R2056" s="68">
        <v>0</v>
      </c>
      <c r="S2056" s="68">
        <v>0</v>
      </c>
      <c r="T2056" s="68">
        <v>0</v>
      </c>
      <c r="U2056" s="68">
        <v>0</v>
      </c>
      <c r="V2056" s="68">
        <v>0</v>
      </c>
      <c r="W2056" s="68">
        <v>0</v>
      </c>
      <c r="X2056" s="68">
        <v>0</v>
      </c>
      <c r="Y2056" s="68">
        <v>0</v>
      </c>
      <c r="Z2056" s="68">
        <v>0</v>
      </c>
      <c r="AA2056" s="68">
        <v>0</v>
      </c>
      <c r="AB2056" s="68">
        <v>0</v>
      </c>
      <c r="AC2056" s="68">
        <v>0</v>
      </c>
      <c r="AD2056" s="68">
        <v>0</v>
      </c>
      <c r="AE2056" s="68">
        <v>0</v>
      </c>
      <c r="AF2056" s="68">
        <v>0</v>
      </c>
      <c r="AG2056" s="68">
        <v>0</v>
      </c>
      <c r="AH2056" s="68">
        <v>0</v>
      </c>
      <c r="AI2056" s="68">
        <v>0</v>
      </c>
      <c r="AJ2056" s="68">
        <v>0</v>
      </c>
      <c r="AK2056" s="68">
        <v>0</v>
      </c>
      <c r="AL2056" s="68">
        <v>0</v>
      </c>
      <c r="AM2056" s="68">
        <v>0</v>
      </c>
      <c r="AN2056" s="68">
        <v>0</v>
      </c>
      <c r="AO2056" s="68">
        <v>0</v>
      </c>
      <c r="AP2056" s="68" t="s">
        <v>13036</v>
      </c>
      <c r="AQ2056" s="68">
        <v>1</v>
      </c>
      <c r="AR2056" s="68">
        <v>0</v>
      </c>
      <c r="AS2056" s="68">
        <v>0</v>
      </c>
      <c r="AT2056" s="68">
        <v>0</v>
      </c>
      <c r="AU2056" s="68">
        <v>0</v>
      </c>
      <c r="AV2056" s="86">
        <v>3</v>
      </c>
      <c r="AX2056" s="1">
        <v>0</v>
      </c>
      <c r="AY2056" s="1">
        <v>0</v>
      </c>
      <c r="AZ2056" s="68">
        <v>0</v>
      </c>
      <c r="BA2056" s="68">
        <v>0</v>
      </c>
      <c r="EQ2056" s="68">
        <v>31150027</v>
      </c>
      <c r="ER2056" s="175">
        <v>4</v>
      </c>
      <c r="ES2056" s="68">
        <v>650</v>
      </c>
      <c r="ET2056" s="68">
        <v>27</v>
      </c>
      <c r="EU2056" s="68">
        <v>0</v>
      </c>
      <c r="EV2056" s="68">
        <v>150027</v>
      </c>
      <c r="EW2056" s="68" t="s">
        <v>2665</v>
      </c>
      <c r="EX2056" s="68" t="str">
        <f t="shared" si="65"/>
        <v>대형</v>
      </c>
      <c r="GE2056" s="68">
        <v>90003</v>
      </c>
      <c r="GF2056" s="68" t="s">
        <v>4167</v>
      </c>
    </row>
    <row r="2057" spans="6:188" x14ac:dyDescent="0.3">
      <c r="F2057" s="68">
        <v>94189</v>
      </c>
      <c r="G2057" s="68">
        <v>5</v>
      </c>
      <c r="H2057" s="68">
        <v>194189</v>
      </c>
      <c r="I2057" s="68">
        <v>294189</v>
      </c>
      <c r="J2057" s="68" t="s">
        <v>13037</v>
      </c>
      <c r="K2057" s="68" t="s">
        <v>13038</v>
      </c>
      <c r="L2057" s="68">
        <v>0</v>
      </c>
      <c r="M2057" s="68">
        <v>0</v>
      </c>
      <c r="N2057" s="68">
        <v>0</v>
      </c>
      <c r="O2057" s="68">
        <v>0</v>
      </c>
      <c r="P2057" s="68">
        <v>0</v>
      </c>
      <c r="Q2057" s="68">
        <v>0</v>
      </c>
      <c r="R2057" s="68">
        <v>0</v>
      </c>
      <c r="S2057" s="68">
        <v>0</v>
      </c>
      <c r="T2057" s="68">
        <v>0</v>
      </c>
      <c r="U2057" s="68">
        <v>0</v>
      </c>
      <c r="V2057" s="68">
        <v>0</v>
      </c>
      <c r="W2057" s="68">
        <v>0</v>
      </c>
      <c r="X2057" s="68">
        <v>0</v>
      </c>
      <c r="Y2057" s="68">
        <v>0</v>
      </c>
      <c r="Z2057" s="68">
        <v>0</v>
      </c>
      <c r="AA2057" s="68">
        <v>0</v>
      </c>
      <c r="AB2057" s="68">
        <v>0</v>
      </c>
      <c r="AC2057" s="68">
        <v>0</v>
      </c>
      <c r="AD2057" s="68">
        <v>0</v>
      </c>
      <c r="AE2057" s="68">
        <v>0</v>
      </c>
      <c r="AF2057" s="68">
        <v>0</v>
      </c>
      <c r="AG2057" s="68">
        <v>0</v>
      </c>
      <c r="AH2057" s="68">
        <v>0</v>
      </c>
      <c r="AI2057" s="68">
        <v>0</v>
      </c>
      <c r="AJ2057" s="68">
        <v>0</v>
      </c>
      <c r="AK2057" s="68">
        <v>0</v>
      </c>
      <c r="AL2057" s="68">
        <v>0</v>
      </c>
      <c r="AM2057" s="68">
        <v>0</v>
      </c>
      <c r="AN2057" s="68">
        <v>0</v>
      </c>
      <c r="AO2057" s="68">
        <v>0</v>
      </c>
      <c r="AP2057" s="68" t="s">
        <v>13039</v>
      </c>
      <c r="AQ2057" s="68">
        <v>1</v>
      </c>
      <c r="AR2057" s="68">
        <v>0</v>
      </c>
      <c r="AS2057" s="68">
        <v>0</v>
      </c>
      <c r="AT2057" s="68">
        <v>0</v>
      </c>
      <c r="AU2057" s="68">
        <v>33554432</v>
      </c>
      <c r="AV2057" s="86">
        <v>3</v>
      </c>
      <c r="AX2057" s="1">
        <v>0</v>
      </c>
      <c r="AY2057" s="1">
        <v>0</v>
      </c>
      <c r="AZ2057" s="68">
        <v>0</v>
      </c>
      <c r="BA2057" s="68">
        <v>0</v>
      </c>
      <c r="EQ2057" s="68">
        <v>31250027</v>
      </c>
      <c r="ER2057" s="175">
        <v>4</v>
      </c>
      <c r="ES2057" s="68">
        <v>650</v>
      </c>
      <c r="ET2057" s="68">
        <v>27</v>
      </c>
      <c r="EU2057" s="68">
        <v>0</v>
      </c>
      <c r="EV2057" s="68">
        <v>150027</v>
      </c>
      <c r="EW2057" s="68" t="s">
        <v>2665</v>
      </c>
      <c r="EX2057" s="68" t="str">
        <f t="shared" si="65"/>
        <v>대형</v>
      </c>
      <c r="GE2057" s="68">
        <v>90004</v>
      </c>
      <c r="GF2057" s="68" t="s">
        <v>5499</v>
      </c>
    </row>
    <row r="2058" spans="6:188" x14ac:dyDescent="0.3">
      <c r="F2058" s="68">
        <v>94190</v>
      </c>
      <c r="G2058" s="68">
        <v>5</v>
      </c>
      <c r="H2058" s="68">
        <v>194190</v>
      </c>
      <c r="I2058" s="68">
        <v>294190</v>
      </c>
      <c r="J2058" s="68" t="s">
        <v>13040</v>
      </c>
      <c r="K2058" s="68" t="s">
        <v>13041</v>
      </c>
      <c r="L2058" s="68">
        <v>0</v>
      </c>
      <c r="M2058" s="68">
        <v>0</v>
      </c>
      <c r="N2058" s="68">
        <v>0</v>
      </c>
      <c r="O2058" s="68">
        <v>0</v>
      </c>
      <c r="P2058" s="68">
        <v>0</v>
      </c>
      <c r="Q2058" s="68">
        <v>0</v>
      </c>
      <c r="R2058" s="68">
        <v>0</v>
      </c>
      <c r="S2058" s="68">
        <v>0</v>
      </c>
      <c r="T2058" s="68">
        <v>0</v>
      </c>
      <c r="U2058" s="68">
        <v>0</v>
      </c>
      <c r="V2058" s="68">
        <v>0</v>
      </c>
      <c r="W2058" s="68">
        <v>0</v>
      </c>
      <c r="X2058" s="68">
        <v>0</v>
      </c>
      <c r="Y2058" s="68">
        <v>0</v>
      </c>
      <c r="Z2058" s="68">
        <v>0</v>
      </c>
      <c r="AA2058" s="68">
        <v>0</v>
      </c>
      <c r="AB2058" s="68">
        <v>0</v>
      </c>
      <c r="AC2058" s="68">
        <v>0</v>
      </c>
      <c r="AD2058" s="68">
        <v>0</v>
      </c>
      <c r="AE2058" s="68">
        <v>0</v>
      </c>
      <c r="AF2058" s="68">
        <v>0</v>
      </c>
      <c r="AG2058" s="68">
        <v>0</v>
      </c>
      <c r="AH2058" s="68">
        <v>0</v>
      </c>
      <c r="AI2058" s="68">
        <v>0</v>
      </c>
      <c r="AJ2058" s="68">
        <v>0</v>
      </c>
      <c r="AK2058" s="68">
        <v>0</v>
      </c>
      <c r="AL2058" s="68">
        <v>0</v>
      </c>
      <c r="AM2058" s="68">
        <v>0</v>
      </c>
      <c r="AN2058" s="68">
        <v>0</v>
      </c>
      <c r="AO2058" s="68">
        <v>0</v>
      </c>
      <c r="AP2058" s="68" t="s">
        <v>13042</v>
      </c>
      <c r="AQ2058" s="68">
        <v>1</v>
      </c>
      <c r="AR2058" s="68">
        <v>0</v>
      </c>
      <c r="AS2058" s="68">
        <v>0</v>
      </c>
      <c r="AT2058" s="68">
        <v>134217728</v>
      </c>
      <c r="AU2058" s="68">
        <v>8192</v>
      </c>
      <c r="AV2058" s="86">
        <v>3</v>
      </c>
      <c r="AX2058" s="1">
        <v>0</v>
      </c>
      <c r="AY2058" s="1">
        <v>0</v>
      </c>
      <c r="AZ2058" s="68">
        <v>0</v>
      </c>
      <c r="BA2058" s="68">
        <v>0</v>
      </c>
      <c r="EQ2058" s="68">
        <v>10150028</v>
      </c>
      <c r="ER2058" s="175">
        <v>1</v>
      </c>
      <c r="ES2058" s="68">
        <v>650</v>
      </c>
      <c r="ET2058" s="68">
        <v>28</v>
      </c>
      <c r="EU2058" s="68">
        <v>0</v>
      </c>
      <c r="EV2058" s="68">
        <v>150028</v>
      </c>
      <c r="EW2058" s="68" t="s">
        <v>2666</v>
      </c>
      <c r="EX2058" s="68" t="str">
        <f t="shared" si="65"/>
        <v>소형</v>
      </c>
      <c r="GE2058" s="68">
        <v>90005</v>
      </c>
      <c r="GF2058" s="68" t="s">
        <v>5500</v>
      </c>
    </row>
    <row r="2059" spans="6:188" x14ac:dyDescent="0.3">
      <c r="F2059" s="68">
        <v>94191</v>
      </c>
      <c r="G2059" s="68">
        <v>5</v>
      </c>
      <c r="H2059" s="68">
        <v>194191</v>
      </c>
      <c r="I2059" s="68">
        <v>294191</v>
      </c>
      <c r="J2059" s="68" t="s">
        <v>13043</v>
      </c>
      <c r="K2059" s="68" t="s">
        <v>13044</v>
      </c>
      <c r="L2059" s="68">
        <v>0</v>
      </c>
      <c r="M2059" s="68">
        <v>0</v>
      </c>
      <c r="N2059" s="68">
        <v>0</v>
      </c>
      <c r="O2059" s="68">
        <v>0</v>
      </c>
      <c r="P2059" s="68">
        <v>0</v>
      </c>
      <c r="Q2059" s="68">
        <v>0</v>
      </c>
      <c r="R2059" s="68">
        <v>0</v>
      </c>
      <c r="S2059" s="68">
        <v>0</v>
      </c>
      <c r="T2059" s="68">
        <v>0</v>
      </c>
      <c r="U2059" s="68">
        <v>0</v>
      </c>
      <c r="V2059" s="68">
        <v>0</v>
      </c>
      <c r="W2059" s="68">
        <v>0</v>
      </c>
      <c r="X2059" s="68">
        <v>0</v>
      </c>
      <c r="Y2059" s="68">
        <v>0</v>
      </c>
      <c r="Z2059" s="68">
        <v>0</v>
      </c>
      <c r="AA2059" s="68">
        <v>0</v>
      </c>
      <c r="AB2059" s="68">
        <v>0</v>
      </c>
      <c r="AC2059" s="68">
        <v>0</v>
      </c>
      <c r="AD2059" s="68">
        <v>0</v>
      </c>
      <c r="AE2059" s="68">
        <v>0</v>
      </c>
      <c r="AF2059" s="68">
        <v>0</v>
      </c>
      <c r="AG2059" s="68">
        <v>0</v>
      </c>
      <c r="AH2059" s="68">
        <v>0</v>
      </c>
      <c r="AI2059" s="68">
        <v>0</v>
      </c>
      <c r="AJ2059" s="68">
        <v>0</v>
      </c>
      <c r="AK2059" s="68">
        <v>0</v>
      </c>
      <c r="AL2059" s="68">
        <v>0</v>
      </c>
      <c r="AM2059" s="68">
        <v>0</v>
      </c>
      <c r="AN2059" s="68">
        <v>0</v>
      </c>
      <c r="AO2059" s="68">
        <v>0</v>
      </c>
      <c r="AP2059" s="68" t="s">
        <v>13045</v>
      </c>
      <c r="AQ2059" s="68">
        <v>1</v>
      </c>
      <c r="AR2059" s="68">
        <v>0</v>
      </c>
      <c r="AS2059" s="68">
        <v>0</v>
      </c>
      <c r="AT2059" s="68">
        <v>16</v>
      </c>
      <c r="AU2059" s="68">
        <v>24576</v>
      </c>
      <c r="AV2059" s="86">
        <v>3</v>
      </c>
      <c r="AX2059" s="1">
        <v>0</v>
      </c>
      <c r="AY2059" s="1">
        <v>0</v>
      </c>
      <c r="AZ2059" s="68">
        <v>0</v>
      </c>
      <c r="BA2059" s="68">
        <v>0</v>
      </c>
      <c r="EQ2059" s="68">
        <v>10250028</v>
      </c>
      <c r="ER2059" s="175">
        <v>1</v>
      </c>
      <c r="ES2059" s="68">
        <v>650</v>
      </c>
      <c r="ET2059" s="68">
        <v>28</v>
      </c>
      <c r="EU2059" s="68">
        <v>0</v>
      </c>
      <c r="EV2059" s="68">
        <v>150028</v>
      </c>
      <c r="EW2059" s="68" t="s">
        <v>2666</v>
      </c>
      <c r="EX2059" s="68" t="str">
        <f t="shared" si="65"/>
        <v>소형</v>
      </c>
      <c r="GE2059" s="68">
        <v>90006</v>
      </c>
      <c r="GF2059" s="68" t="s">
        <v>5501</v>
      </c>
    </row>
    <row r="2060" spans="6:188" x14ac:dyDescent="0.3">
      <c r="F2060" s="68">
        <v>94192</v>
      </c>
      <c r="G2060" s="68">
        <v>5</v>
      </c>
      <c r="H2060" s="68">
        <v>194192</v>
      </c>
      <c r="I2060" s="68">
        <v>294192</v>
      </c>
      <c r="J2060" s="68" t="s">
        <v>13046</v>
      </c>
      <c r="K2060" s="68" t="s">
        <v>13047</v>
      </c>
      <c r="L2060" s="68">
        <v>0</v>
      </c>
      <c r="M2060" s="68">
        <v>0</v>
      </c>
      <c r="N2060" s="68">
        <v>0</v>
      </c>
      <c r="O2060" s="68">
        <v>0</v>
      </c>
      <c r="P2060" s="68">
        <v>0</v>
      </c>
      <c r="Q2060" s="68">
        <v>0</v>
      </c>
      <c r="R2060" s="68">
        <v>0</v>
      </c>
      <c r="S2060" s="68">
        <v>0</v>
      </c>
      <c r="T2060" s="68">
        <v>0</v>
      </c>
      <c r="U2060" s="68">
        <v>0</v>
      </c>
      <c r="V2060" s="68">
        <v>0</v>
      </c>
      <c r="W2060" s="68">
        <v>0</v>
      </c>
      <c r="X2060" s="68">
        <v>0</v>
      </c>
      <c r="Y2060" s="68">
        <v>0</v>
      </c>
      <c r="Z2060" s="68">
        <v>0</v>
      </c>
      <c r="AA2060" s="68">
        <v>0</v>
      </c>
      <c r="AB2060" s="68">
        <v>0</v>
      </c>
      <c r="AC2060" s="68">
        <v>0</v>
      </c>
      <c r="AD2060" s="68">
        <v>0</v>
      </c>
      <c r="AE2060" s="68">
        <v>0</v>
      </c>
      <c r="AF2060" s="68">
        <v>0</v>
      </c>
      <c r="AG2060" s="68">
        <v>0</v>
      </c>
      <c r="AH2060" s="68">
        <v>0</v>
      </c>
      <c r="AI2060" s="68">
        <v>0</v>
      </c>
      <c r="AJ2060" s="68">
        <v>0</v>
      </c>
      <c r="AK2060" s="68">
        <v>0</v>
      </c>
      <c r="AL2060" s="68">
        <v>0</v>
      </c>
      <c r="AM2060" s="68">
        <v>0</v>
      </c>
      <c r="AN2060" s="68">
        <v>0</v>
      </c>
      <c r="AO2060" s="68">
        <v>0</v>
      </c>
      <c r="AP2060" s="68" t="s">
        <v>13048</v>
      </c>
      <c r="AQ2060" s="68">
        <v>1</v>
      </c>
      <c r="AR2060" s="68">
        <v>0</v>
      </c>
      <c r="AS2060" s="68">
        <v>0</v>
      </c>
      <c r="AT2060" s="68">
        <v>64</v>
      </c>
      <c r="AU2060" s="68">
        <v>0</v>
      </c>
      <c r="AV2060" s="86">
        <v>3</v>
      </c>
      <c r="AX2060" s="1">
        <v>0</v>
      </c>
      <c r="AY2060" s="1">
        <v>0</v>
      </c>
      <c r="AZ2060" s="68">
        <v>0</v>
      </c>
      <c r="BA2060" s="68">
        <v>0</v>
      </c>
      <c r="EQ2060" s="68">
        <v>10350028</v>
      </c>
      <c r="ER2060" s="175">
        <v>1</v>
      </c>
      <c r="ES2060" s="68">
        <v>650</v>
      </c>
      <c r="ET2060" s="68">
        <v>28</v>
      </c>
      <c r="EU2060" s="68">
        <v>0</v>
      </c>
      <c r="EV2060" s="68">
        <v>150028</v>
      </c>
      <c r="EW2060" s="68" t="s">
        <v>2666</v>
      </c>
      <c r="EX2060" s="68" t="str">
        <f t="shared" si="65"/>
        <v>소형</v>
      </c>
      <c r="GE2060" s="68">
        <v>90007</v>
      </c>
      <c r="GF2060" s="68" t="s">
        <v>4171</v>
      </c>
    </row>
    <row r="2061" spans="6:188" x14ac:dyDescent="0.3">
      <c r="F2061" s="68">
        <v>94193</v>
      </c>
      <c r="G2061" s="68">
        <v>5</v>
      </c>
      <c r="H2061" s="68">
        <v>194193</v>
      </c>
      <c r="I2061" s="68">
        <v>294193</v>
      </c>
      <c r="J2061" s="68" t="s">
        <v>13049</v>
      </c>
      <c r="K2061" s="68" t="s">
        <v>13050</v>
      </c>
      <c r="L2061" s="68">
        <v>0</v>
      </c>
      <c r="M2061" s="68">
        <v>0</v>
      </c>
      <c r="N2061" s="68">
        <v>0</v>
      </c>
      <c r="O2061" s="68">
        <v>0</v>
      </c>
      <c r="P2061" s="68">
        <v>0</v>
      </c>
      <c r="Q2061" s="68">
        <v>0</v>
      </c>
      <c r="R2061" s="68">
        <v>0</v>
      </c>
      <c r="S2061" s="68">
        <v>0</v>
      </c>
      <c r="T2061" s="68">
        <v>0</v>
      </c>
      <c r="U2061" s="68">
        <v>0</v>
      </c>
      <c r="V2061" s="68">
        <v>0</v>
      </c>
      <c r="W2061" s="68">
        <v>0</v>
      </c>
      <c r="X2061" s="68">
        <v>0</v>
      </c>
      <c r="Y2061" s="68">
        <v>0</v>
      </c>
      <c r="Z2061" s="68">
        <v>0</v>
      </c>
      <c r="AA2061" s="68">
        <v>0</v>
      </c>
      <c r="AB2061" s="68">
        <v>0</v>
      </c>
      <c r="AC2061" s="68">
        <v>0</v>
      </c>
      <c r="AD2061" s="68">
        <v>0</v>
      </c>
      <c r="AE2061" s="68">
        <v>0</v>
      </c>
      <c r="AF2061" s="68">
        <v>0</v>
      </c>
      <c r="AG2061" s="68">
        <v>0</v>
      </c>
      <c r="AH2061" s="68">
        <v>0</v>
      </c>
      <c r="AI2061" s="68">
        <v>0</v>
      </c>
      <c r="AJ2061" s="68">
        <v>0</v>
      </c>
      <c r="AK2061" s="68">
        <v>0</v>
      </c>
      <c r="AL2061" s="68">
        <v>0</v>
      </c>
      <c r="AM2061" s="68">
        <v>0</v>
      </c>
      <c r="AN2061" s="68">
        <v>0</v>
      </c>
      <c r="AO2061" s="68">
        <v>0</v>
      </c>
      <c r="AP2061" s="68" t="s">
        <v>13051</v>
      </c>
      <c r="AQ2061" s="68">
        <v>1</v>
      </c>
      <c r="AR2061" s="68">
        <v>0</v>
      </c>
      <c r="AS2061" s="68">
        <v>0</v>
      </c>
      <c r="AT2061" s="68">
        <v>134217728</v>
      </c>
      <c r="AU2061" s="68">
        <v>0</v>
      </c>
      <c r="AV2061" s="86">
        <v>3</v>
      </c>
      <c r="AX2061" s="1">
        <v>0</v>
      </c>
      <c r="AY2061" s="1">
        <v>0</v>
      </c>
      <c r="AZ2061" s="68">
        <v>0</v>
      </c>
      <c r="BA2061" s="68">
        <v>0</v>
      </c>
      <c r="EQ2061" s="68">
        <v>10450028</v>
      </c>
      <c r="ER2061" s="175">
        <v>1</v>
      </c>
      <c r="ES2061" s="68">
        <v>650</v>
      </c>
      <c r="ET2061" s="68">
        <v>28</v>
      </c>
      <c r="EU2061" s="68">
        <v>0</v>
      </c>
      <c r="EV2061" s="68">
        <v>150028</v>
      </c>
      <c r="EW2061" s="68" t="s">
        <v>2666</v>
      </c>
      <c r="EX2061" s="68" t="str">
        <f t="shared" si="65"/>
        <v>소형</v>
      </c>
      <c r="GE2061" s="68">
        <v>90008</v>
      </c>
      <c r="GF2061" s="68" t="s">
        <v>5502</v>
      </c>
    </row>
    <row r="2062" spans="6:188" x14ac:dyDescent="0.3">
      <c r="F2062" s="68">
        <v>94194</v>
      </c>
      <c r="G2062" s="68">
        <v>5</v>
      </c>
      <c r="H2062" s="68">
        <v>194194</v>
      </c>
      <c r="I2062" s="68">
        <v>294194</v>
      </c>
      <c r="J2062" s="68" t="s">
        <v>13052</v>
      </c>
      <c r="K2062" s="68" t="s">
        <v>13053</v>
      </c>
      <c r="L2062" s="68">
        <v>0</v>
      </c>
      <c r="M2062" s="68">
        <v>0</v>
      </c>
      <c r="N2062" s="68">
        <v>0</v>
      </c>
      <c r="O2062" s="68">
        <v>0</v>
      </c>
      <c r="P2062" s="68">
        <v>0</v>
      </c>
      <c r="Q2062" s="68">
        <v>0</v>
      </c>
      <c r="R2062" s="68">
        <v>0</v>
      </c>
      <c r="S2062" s="68">
        <v>0</v>
      </c>
      <c r="T2062" s="68">
        <v>0</v>
      </c>
      <c r="U2062" s="68">
        <v>0</v>
      </c>
      <c r="V2062" s="68">
        <v>0</v>
      </c>
      <c r="W2062" s="68">
        <v>0</v>
      </c>
      <c r="X2062" s="68">
        <v>0</v>
      </c>
      <c r="Y2062" s="68">
        <v>0</v>
      </c>
      <c r="Z2062" s="68">
        <v>0</v>
      </c>
      <c r="AA2062" s="68">
        <v>0</v>
      </c>
      <c r="AB2062" s="68">
        <v>0</v>
      </c>
      <c r="AC2062" s="68">
        <v>0</v>
      </c>
      <c r="AD2062" s="68">
        <v>0</v>
      </c>
      <c r="AE2062" s="68">
        <v>0</v>
      </c>
      <c r="AF2062" s="68">
        <v>0</v>
      </c>
      <c r="AG2062" s="68">
        <v>0</v>
      </c>
      <c r="AH2062" s="68">
        <v>0</v>
      </c>
      <c r="AI2062" s="68">
        <v>0</v>
      </c>
      <c r="AJ2062" s="68">
        <v>0</v>
      </c>
      <c r="AK2062" s="68">
        <v>0</v>
      </c>
      <c r="AL2062" s="68">
        <v>0</v>
      </c>
      <c r="AM2062" s="68">
        <v>0</v>
      </c>
      <c r="AN2062" s="68">
        <v>0</v>
      </c>
      <c r="AO2062" s="68">
        <v>0</v>
      </c>
      <c r="AP2062" s="68" t="s">
        <v>13054</v>
      </c>
      <c r="AQ2062" s="68">
        <v>1</v>
      </c>
      <c r="AR2062" s="68">
        <v>0</v>
      </c>
      <c r="AS2062" s="68">
        <v>0</v>
      </c>
      <c r="AT2062" s="68">
        <v>0</v>
      </c>
      <c r="AU2062" s="68">
        <v>0</v>
      </c>
      <c r="AV2062" s="86">
        <v>3</v>
      </c>
      <c r="AX2062" s="1">
        <v>0</v>
      </c>
      <c r="AY2062" s="1">
        <v>0</v>
      </c>
      <c r="AZ2062" s="68">
        <v>0</v>
      </c>
      <c r="BA2062" s="68">
        <v>0</v>
      </c>
      <c r="EQ2062" s="68">
        <v>10550028</v>
      </c>
      <c r="ER2062" s="175">
        <v>1</v>
      </c>
      <c r="ES2062" s="68">
        <v>650</v>
      </c>
      <c r="ET2062" s="68">
        <v>28</v>
      </c>
      <c r="EU2062" s="68">
        <v>0</v>
      </c>
      <c r="EV2062" s="68">
        <v>150028</v>
      </c>
      <c r="EW2062" s="68" t="s">
        <v>2666</v>
      </c>
      <c r="EX2062" s="68" t="str">
        <f t="shared" si="65"/>
        <v>소형</v>
      </c>
      <c r="GE2062" s="68">
        <v>90009</v>
      </c>
      <c r="GF2062" s="68" t="s">
        <v>5503</v>
      </c>
    </row>
    <row r="2063" spans="6:188" x14ac:dyDescent="0.3">
      <c r="F2063" s="68">
        <v>94195</v>
      </c>
      <c r="G2063" s="68">
        <v>5</v>
      </c>
      <c r="H2063" s="68">
        <v>194195</v>
      </c>
      <c r="I2063" s="68">
        <v>294195</v>
      </c>
      <c r="J2063" s="68" t="s">
        <v>13055</v>
      </c>
      <c r="K2063" s="68" t="s">
        <v>13056</v>
      </c>
      <c r="L2063" s="68">
        <v>0</v>
      </c>
      <c r="M2063" s="68">
        <v>0</v>
      </c>
      <c r="N2063" s="68">
        <v>0</v>
      </c>
      <c r="O2063" s="68">
        <v>0</v>
      </c>
      <c r="P2063" s="68">
        <v>0</v>
      </c>
      <c r="Q2063" s="68">
        <v>0</v>
      </c>
      <c r="R2063" s="68">
        <v>0</v>
      </c>
      <c r="S2063" s="68">
        <v>0</v>
      </c>
      <c r="T2063" s="68">
        <v>0</v>
      </c>
      <c r="U2063" s="68">
        <v>0</v>
      </c>
      <c r="V2063" s="68">
        <v>0</v>
      </c>
      <c r="W2063" s="68">
        <v>0</v>
      </c>
      <c r="X2063" s="68">
        <v>0</v>
      </c>
      <c r="Y2063" s="68">
        <v>0</v>
      </c>
      <c r="Z2063" s="68">
        <v>0</v>
      </c>
      <c r="AA2063" s="68">
        <v>0</v>
      </c>
      <c r="AB2063" s="68">
        <v>0</v>
      </c>
      <c r="AC2063" s="68">
        <v>0</v>
      </c>
      <c r="AD2063" s="68">
        <v>0</v>
      </c>
      <c r="AE2063" s="68">
        <v>0</v>
      </c>
      <c r="AF2063" s="68">
        <v>0</v>
      </c>
      <c r="AG2063" s="68">
        <v>0</v>
      </c>
      <c r="AH2063" s="68">
        <v>0</v>
      </c>
      <c r="AI2063" s="68">
        <v>0</v>
      </c>
      <c r="AJ2063" s="68">
        <v>0</v>
      </c>
      <c r="AK2063" s="68">
        <v>0</v>
      </c>
      <c r="AL2063" s="68">
        <v>0</v>
      </c>
      <c r="AM2063" s="68">
        <v>0</v>
      </c>
      <c r="AN2063" s="68">
        <v>0</v>
      </c>
      <c r="AO2063" s="68">
        <v>0</v>
      </c>
      <c r="AP2063" s="68" t="s">
        <v>13057</v>
      </c>
      <c r="AQ2063" s="68">
        <v>1</v>
      </c>
      <c r="AR2063" s="68">
        <v>0</v>
      </c>
      <c r="AS2063" s="68">
        <v>0</v>
      </c>
      <c r="AT2063" s="68">
        <v>0</v>
      </c>
      <c r="AU2063" s="68">
        <v>8192</v>
      </c>
      <c r="AV2063" s="86">
        <v>3</v>
      </c>
      <c r="AX2063" s="1">
        <v>0</v>
      </c>
      <c r="AY2063" s="1">
        <v>0</v>
      </c>
      <c r="AZ2063" s="68">
        <v>0</v>
      </c>
      <c r="BA2063" s="68">
        <v>0</v>
      </c>
      <c r="EQ2063" s="68">
        <v>10650028</v>
      </c>
      <c r="ER2063" s="175">
        <v>1</v>
      </c>
      <c r="ES2063" s="68">
        <v>650</v>
      </c>
      <c r="ET2063" s="68">
        <v>28</v>
      </c>
      <c r="EU2063" s="68">
        <v>0</v>
      </c>
      <c r="EV2063" s="68">
        <v>150028</v>
      </c>
      <c r="EW2063" s="68" t="s">
        <v>2666</v>
      </c>
      <c r="EX2063" s="68" t="str">
        <f t="shared" si="65"/>
        <v>소형</v>
      </c>
      <c r="GE2063" s="68">
        <v>90010</v>
      </c>
      <c r="GF2063" s="68" t="s">
        <v>5504</v>
      </c>
    </row>
    <row r="2064" spans="6:188" x14ac:dyDescent="0.3">
      <c r="F2064" s="68">
        <v>94196</v>
      </c>
      <c r="G2064" s="68">
        <v>5</v>
      </c>
      <c r="H2064" s="68">
        <v>194196</v>
      </c>
      <c r="I2064" s="68">
        <v>294196</v>
      </c>
      <c r="J2064" s="68" t="s">
        <v>13058</v>
      </c>
      <c r="K2064" s="68" t="s">
        <v>13059</v>
      </c>
      <c r="L2064" s="68">
        <v>0</v>
      </c>
      <c r="M2064" s="68">
        <v>0</v>
      </c>
      <c r="N2064" s="68">
        <v>0</v>
      </c>
      <c r="O2064" s="68">
        <v>0</v>
      </c>
      <c r="P2064" s="68">
        <v>0</v>
      </c>
      <c r="Q2064" s="68">
        <v>0</v>
      </c>
      <c r="R2064" s="68">
        <v>0</v>
      </c>
      <c r="S2064" s="68">
        <v>0</v>
      </c>
      <c r="T2064" s="68">
        <v>0</v>
      </c>
      <c r="U2064" s="68">
        <v>0</v>
      </c>
      <c r="V2064" s="68">
        <v>0</v>
      </c>
      <c r="W2064" s="68">
        <v>0</v>
      </c>
      <c r="X2064" s="68">
        <v>0</v>
      </c>
      <c r="Y2064" s="68">
        <v>0</v>
      </c>
      <c r="Z2064" s="68">
        <v>0</v>
      </c>
      <c r="AA2064" s="68">
        <v>0</v>
      </c>
      <c r="AB2064" s="68">
        <v>0</v>
      </c>
      <c r="AC2064" s="68">
        <v>0</v>
      </c>
      <c r="AD2064" s="68">
        <v>0</v>
      </c>
      <c r="AE2064" s="68">
        <v>0</v>
      </c>
      <c r="AF2064" s="68">
        <v>0</v>
      </c>
      <c r="AG2064" s="68">
        <v>0</v>
      </c>
      <c r="AH2064" s="68">
        <v>0</v>
      </c>
      <c r="AI2064" s="68">
        <v>0</v>
      </c>
      <c r="AJ2064" s="68">
        <v>0</v>
      </c>
      <c r="AK2064" s="68">
        <v>0</v>
      </c>
      <c r="AL2064" s="68">
        <v>0</v>
      </c>
      <c r="AM2064" s="68">
        <v>0</v>
      </c>
      <c r="AN2064" s="68">
        <v>0</v>
      </c>
      <c r="AO2064" s="68">
        <v>0</v>
      </c>
      <c r="AP2064" s="68" t="s">
        <v>13060</v>
      </c>
      <c r="AQ2064" s="68">
        <v>1</v>
      </c>
      <c r="AR2064" s="68">
        <v>0</v>
      </c>
      <c r="AS2064" s="68">
        <v>0</v>
      </c>
      <c r="AT2064" s="68">
        <v>0</v>
      </c>
      <c r="AU2064" s="68">
        <v>0</v>
      </c>
      <c r="AV2064" s="86">
        <v>3</v>
      </c>
      <c r="AX2064" s="1">
        <v>0</v>
      </c>
      <c r="AY2064" s="1">
        <v>0</v>
      </c>
      <c r="AZ2064" s="68">
        <v>0</v>
      </c>
      <c r="BA2064" s="68">
        <v>0</v>
      </c>
      <c r="EQ2064" s="68">
        <v>10750028</v>
      </c>
      <c r="ER2064" s="175">
        <v>1</v>
      </c>
      <c r="ES2064" s="68">
        <v>650</v>
      </c>
      <c r="ET2064" s="68">
        <v>28</v>
      </c>
      <c r="EU2064" s="68">
        <v>0</v>
      </c>
      <c r="EV2064" s="68">
        <v>150028</v>
      </c>
      <c r="EW2064" s="68" t="s">
        <v>2666</v>
      </c>
      <c r="EX2064" s="68" t="str">
        <f t="shared" si="65"/>
        <v>소형</v>
      </c>
      <c r="GE2064" s="68">
        <v>90011</v>
      </c>
      <c r="GF2064" s="68" t="s">
        <v>5505</v>
      </c>
    </row>
    <row r="2065" spans="6:188" x14ac:dyDescent="0.3">
      <c r="F2065" s="68">
        <v>94197</v>
      </c>
      <c r="G2065" s="68">
        <v>5</v>
      </c>
      <c r="H2065" s="68">
        <v>194197</v>
      </c>
      <c r="I2065" s="68">
        <v>294197</v>
      </c>
      <c r="J2065" s="68" t="s">
        <v>13061</v>
      </c>
      <c r="K2065" s="68" t="s">
        <v>13062</v>
      </c>
      <c r="L2065" s="68">
        <v>0</v>
      </c>
      <c r="M2065" s="68">
        <v>0</v>
      </c>
      <c r="N2065" s="68">
        <v>0</v>
      </c>
      <c r="O2065" s="68">
        <v>0</v>
      </c>
      <c r="P2065" s="68">
        <v>0</v>
      </c>
      <c r="Q2065" s="68">
        <v>0</v>
      </c>
      <c r="R2065" s="68">
        <v>0</v>
      </c>
      <c r="S2065" s="68">
        <v>0</v>
      </c>
      <c r="T2065" s="68">
        <v>0</v>
      </c>
      <c r="U2065" s="68">
        <v>0</v>
      </c>
      <c r="V2065" s="68">
        <v>0</v>
      </c>
      <c r="W2065" s="68">
        <v>0</v>
      </c>
      <c r="X2065" s="68">
        <v>0</v>
      </c>
      <c r="Y2065" s="68">
        <v>0</v>
      </c>
      <c r="Z2065" s="68">
        <v>0</v>
      </c>
      <c r="AA2065" s="68">
        <v>0</v>
      </c>
      <c r="AB2065" s="68">
        <v>0</v>
      </c>
      <c r="AC2065" s="68">
        <v>0</v>
      </c>
      <c r="AD2065" s="68">
        <v>0</v>
      </c>
      <c r="AE2065" s="68">
        <v>0</v>
      </c>
      <c r="AF2065" s="68">
        <v>0</v>
      </c>
      <c r="AG2065" s="68">
        <v>0</v>
      </c>
      <c r="AH2065" s="68">
        <v>0</v>
      </c>
      <c r="AI2065" s="68">
        <v>0</v>
      </c>
      <c r="AJ2065" s="68">
        <v>0</v>
      </c>
      <c r="AK2065" s="68">
        <v>0</v>
      </c>
      <c r="AL2065" s="68">
        <v>0</v>
      </c>
      <c r="AM2065" s="68">
        <v>0</v>
      </c>
      <c r="AN2065" s="68">
        <v>0</v>
      </c>
      <c r="AO2065" s="68">
        <v>0</v>
      </c>
      <c r="AP2065" s="68" t="s">
        <v>13063</v>
      </c>
      <c r="AQ2065" s="68">
        <v>1</v>
      </c>
      <c r="AR2065" s="68">
        <v>0</v>
      </c>
      <c r="AS2065" s="68">
        <v>0</v>
      </c>
      <c r="AT2065" s="68">
        <v>0</v>
      </c>
      <c r="AU2065" s="68">
        <v>8192</v>
      </c>
      <c r="AV2065" s="86">
        <v>3</v>
      </c>
      <c r="AX2065" s="1">
        <v>0</v>
      </c>
      <c r="AY2065" s="1">
        <v>0</v>
      </c>
      <c r="AZ2065" s="68">
        <v>0</v>
      </c>
      <c r="BA2065" s="68">
        <v>0</v>
      </c>
      <c r="EQ2065" s="68">
        <v>10850028</v>
      </c>
      <c r="ER2065" s="175">
        <v>1</v>
      </c>
      <c r="ES2065" s="68">
        <v>650</v>
      </c>
      <c r="ET2065" s="68">
        <v>28</v>
      </c>
      <c r="EU2065" s="68">
        <v>0</v>
      </c>
      <c r="EV2065" s="68">
        <v>150028</v>
      </c>
      <c r="EW2065" s="68" t="s">
        <v>2666</v>
      </c>
      <c r="EX2065" s="68" t="str">
        <f t="shared" si="65"/>
        <v>소형</v>
      </c>
      <c r="GE2065" s="68">
        <v>90012</v>
      </c>
      <c r="GF2065" s="68" t="s">
        <v>5506</v>
      </c>
    </row>
    <row r="2066" spans="6:188" x14ac:dyDescent="0.3">
      <c r="F2066" s="68">
        <v>94198</v>
      </c>
      <c r="G2066" s="68">
        <v>5</v>
      </c>
      <c r="H2066" s="68">
        <v>194198</v>
      </c>
      <c r="I2066" s="68">
        <v>294198</v>
      </c>
      <c r="J2066" s="68" t="s">
        <v>13064</v>
      </c>
      <c r="K2066" s="68" t="s">
        <v>13065</v>
      </c>
      <c r="L2066" s="68">
        <v>0</v>
      </c>
      <c r="M2066" s="68">
        <v>0</v>
      </c>
      <c r="N2066" s="68">
        <v>0</v>
      </c>
      <c r="O2066" s="68">
        <v>0</v>
      </c>
      <c r="P2066" s="68">
        <v>0</v>
      </c>
      <c r="Q2066" s="68">
        <v>0</v>
      </c>
      <c r="R2066" s="68">
        <v>0</v>
      </c>
      <c r="S2066" s="68">
        <v>0</v>
      </c>
      <c r="T2066" s="68">
        <v>0</v>
      </c>
      <c r="U2066" s="68">
        <v>0</v>
      </c>
      <c r="V2066" s="68">
        <v>0</v>
      </c>
      <c r="W2066" s="68">
        <v>0</v>
      </c>
      <c r="X2066" s="68">
        <v>0</v>
      </c>
      <c r="Y2066" s="68">
        <v>0</v>
      </c>
      <c r="Z2066" s="68">
        <v>0</v>
      </c>
      <c r="AA2066" s="68">
        <v>0</v>
      </c>
      <c r="AB2066" s="68">
        <v>0</v>
      </c>
      <c r="AC2066" s="68">
        <v>0</v>
      </c>
      <c r="AD2066" s="68">
        <v>0</v>
      </c>
      <c r="AE2066" s="68">
        <v>0</v>
      </c>
      <c r="AF2066" s="68">
        <v>0</v>
      </c>
      <c r="AG2066" s="68">
        <v>0</v>
      </c>
      <c r="AH2066" s="68">
        <v>0</v>
      </c>
      <c r="AI2066" s="68">
        <v>0</v>
      </c>
      <c r="AJ2066" s="68">
        <v>0</v>
      </c>
      <c r="AK2066" s="68">
        <v>0</v>
      </c>
      <c r="AL2066" s="68">
        <v>0</v>
      </c>
      <c r="AM2066" s="68">
        <v>0</v>
      </c>
      <c r="AN2066" s="68">
        <v>0</v>
      </c>
      <c r="AO2066" s="68">
        <v>0</v>
      </c>
      <c r="AP2066" s="68" t="s">
        <v>13066</v>
      </c>
      <c r="AQ2066" s="68">
        <v>1</v>
      </c>
      <c r="AR2066" s="68">
        <v>0</v>
      </c>
      <c r="AS2066" s="68">
        <v>0</v>
      </c>
      <c r="AT2066" s="68">
        <v>268435456</v>
      </c>
      <c r="AU2066" s="68">
        <v>8192</v>
      </c>
      <c r="AV2066" s="86">
        <v>3</v>
      </c>
      <c r="AX2066" s="1">
        <v>0</v>
      </c>
      <c r="AY2066" s="1">
        <v>0</v>
      </c>
      <c r="AZ2066" s="68">
        <v>0</v>
      </c>
      <c r="BA2066" s="68">
        <v>0</v>
      </c>
      <c r="EQ2066" s="68">
        <v>10950028</v>
      </c>
      <c r="ER2066" s="175">
        <v>1</v>
      </c>
      <c r="ES2066" s="68">
        <v>650</v>
      </c>
      <c r="ET2066" s="68">
        <v>28</v>
      </c>
      <c r="EU2066" s="68">
        <v>0</v>
      </c>
      <c r="EV2066" s="68">
        <v>150028</v>
      </c>
      <c r="EW2066" s="68" t="s">
        <v>2666</v>
      </c>
      <c r="EX2066" s="68" t="str">
        <f t="shared" si="65"/>
        <v>소형</v>
      </c>
      <c r="GE2066" s="68">
        <v>90013</v>
      </c>
      <c r="GF2066" s="68" t="s">
        <v>5507</v>
      </c>
    </row>
    <row r="2067" spans="6:188" x14ac:dyDescent="0.3">
      <c r="F2067" s="68">
        <v>94199</v>
      </c>
      <c r="G2067" s="68">
        <v>5</v>
      </c>
      <c r="H2067" s="68">
        <v>194199</v>
      </c>
      <c r="I2067" s="68">
        <v>294199</v>
      </c>
      <c r="J2067" s="68" t="s">
        <v>13067</v>
      </c>
      <c r="K2067" s="68" t="s">
        <v>13068</v>
      </c>
      <c r="L2067" s="68">
        <v>0</v>
      </c>
      <c r="M2067" s="68">
        <v>0</v>
      </c>
      <c r="N2067" s="68">
        <v>0</v>
      </c>
      <c r="O2067" s="68">
        <v>1</v>
      </c>
      <c r="P2067" s="68">
        <v>0</v>
      </c>
      <c r="Q2067" s="68">
        <v>0</v>
      </c>
      <c r="R2067" s="68">
        <v>0</v>
      </c>
      <c r="S2067" s="68">
        <v>0</v>
      </c>
      <c r="T2067" s="68">
        <v>0</v>
      </c>
      <c r="U2067" s="68">
        <v>0</v>
      </c>
      <c r="V2067" s="68">
        <v>0</v>
      </c>
      <c r="W2067" s="68">
        <v>0</v>
      </c>
      <c r="X2067" s="68">
        <v>0</v>
      </c>
      <c r="Y2067" s="68">
        <v>0</v>
      </c>
      <c r="Z2067" s="68">
        <v>0</v>
      </c>
      <c r="AA2067" s="68">
        <v>0</v>
      </c>
      <c r="AB2067" s="68">
        <v>0</v>
      </c>
      <c r="AC2067" s="68">
        <v>0</v>
      </c>
      <c r="AD2067" s="68">
        <v>0</v>
      </c>
      <c r="AE2067" s="68">
        <v>0</v>
      </c>
      <c r="AF2067" s="68">
        <v>0</v>
      </c>
      <c r="AG2067" s="68">
        <v>0</v>
      </c>
      <c r="AH2067" s="68">
        <v>0</v>
      </c>
      <c r="AI2067" s="68">
        <v>0</v>
      </c>
      <c r="AJ2067" s="68">
        <v>0</v>
      </c>
      <c r="AK2067" s="68">
        <v>0</v>
      </c>
      <c r="AL2067" s="68">
        <v>0</v>
      </c>
      <c r="AM2067" s="68">
        <v>0</v>
      </c>
      <c r="AN2067" s="68">
        <v>0</v>
      </c>
      <c r="AO2067" s="68">
        <v>0</v>
      </c>
      <c r="AP2067" s="68" t="s">
        <v>13069</v>
      </c>
      <c r="AQ2067" s="68">
        <v>1</v>
      </c>
      <c r="AR2067" s="68">
        <v>0</v>
      </c>
      <c r="AS2067" s="68">
        <v>0</v>
      </c>
      <c r="AT2067" s="68">
        <v>4294967296</v>
      </c>
      <c r="AU2067" s="68">
        <v>8192</v>
      </c>
      <c r="AV2067" s="86">
        <v>3</v>
      </c>
      <c r="AX2067" s="1">
        <v>0</v>
      </c>
      <c r="AY2067" s="1">
        <v>0</v>
      </c>
      <c r="AZ2067" s="68">
        <v>0</v>
      </c>
      <c r="BA2067" s="68">
        <v>0</v>
      </c>
      <c r="EQ2067" s="68">
        <v>11050028</v>
      </c>
      <c r="ER2067" s="175">
        <v>1</v>
      </c>
      <c r="ES2067" s="68">
        <v>650</v>
      </c>
      <c r="ET2067" s="68">
        <v>28</v>
      </c>
      <c r="EU2067" s="68">
        <v>0</v>
      </c>
      <c r="EV2067" s="68">
        <v>150028</v>
      </c>
      <c r="EW2067" s="68" t="s">
        <v>2666</v>
      </c>
      <c r="EX2067" s="68" t="str">
        <f t="shared" si="65"/>
        <v>소형</v>
      </c>
      <c r="GE2067" s="68">
        <v>90014</v>
      </c>
      <c r="GF2067" s="68" t="s">
        <v>5508</v>
      </c>
    </row>
    <row r="2068" spans="6:188" x14ac:dyDescent="0.3">
      <c r="F2068" s="68">
        <v>94200</v>
      </c>
      <c r="G2068" s="68">
        <v>5</v>
      </c>
      <c r="H2068" s="68">
        <v>194200</v>
      </c>
      <c r="I2068" s="68">
        <v>294200</v>
      </c>
      <c r="J2068" s="68" t="s">
        <v>13070</v>
      </c>
      <c r="K2068" s="68" t="s">
        <v>13071</v>
      </c>
      <c r="L2068" s="68">
        <v>0</v>
      </c>
      <c r="M2068" s="68">
        <v>0</v>
      </c>
      <c r="N2068" s="68">
        <v>0</v>
      </c>
      <c r="O2068" s="68">
        <v>10</v>
      </c>
      <c r="P2068" s="68">
        <v>0</v>
      </c>
      <c r="Q2068" s="68">
        <v>0</v>
      </c>
      <c r="R2068" s="68">
        <v>0</v>
      </c>
      <c r="S2068" s="68">
        <v>0</v>
      </c>
      <c r="T2068" s="68">
        <v>0</v>
      </c>
      <c r="U2068" s="68">
        <v>0</v>
      </c>
      <c r="V2068" s="68">
        <v>0</v>
      </c>
      <c r="W2068" s="68">
        <v>0</v>
      </c>
      <c r="X2068" s="68">
        <v>0</v>
      </c>
      <c r="Y2068" s="68">
        <v>0</v>
      </c>
      <c r="Z2068" s="68">
        <v>0</v>
      </c>
      <c r="AA2068" s="68">
        <v>0</v>
      </c>
      <c r="AB2068" s="68">
        <v>0</v>
      </c>
      <c r="AC2068" s="68">
        <v>0</v>
      </c>
      <c r="AD2068" s="68">
        <v>0</v>
      </c>
      <c r="AE2068" s="68">
        <v>0</v>
      </c>
      <c r="AF2068" s="68">
        <v>0</v>
      </c>
      <c r="AG2068" s="68">
        <v>0</v>
      </c>
      <c r="AH2068" s="68">
        <v>0</v>
      </c>
      <c r="AI2068" s="68">
        <v>0</v>
      </c>
      <c r="AJ2068" s="68">
        <v>0</v>
      </c>
      <c r="AK2068" s="68">
        <v>0</v>
      </c>
      <c r="AL2068" s="68">
        <v>0</v>
      </c>
      <c r="AM2068" s="68">
        <v>0</v>
      </c>
      <c r="AN2068" s="68">
        <v>0</v>
      </c>
      <c r="AO2068" s="68">
        <v>0</v>
      </c>
      <c r="AP2068" s="68" t="s">
        <v>13072</v>
      </c>
      <c r="AQ2068" s="68">
        <v>1</v>
      </c>
      <c r="AR2068" s="68">
        <v>0</v>
      </c>
      <c r="AS2068" s="68">
        <v>0</v>
      </c>
      <c r="AT2068" s="68">
        <v>16</v>
      </c>
      <c r="AU2068" s="68">
        <v>0</v>
      </c>
      <c r="AV2068" s="86">
        <v>3</v>
      </c>
      <c r="AX2068" s="1">
        <v>0</v>
      </c>
      <c r="AY2068" s="1">
        <v>0</v>
      </c>
      <c r="AZ2068" s="68">
        <v>0</v>
      </c>
      <c r="BA2068" s="68">
        <v>0</v>
      </c>
      <c r="EQ2068" s="68">
        <v>11150028</v>
      </c>
      <c r="ER2068" s="175">
        <v>1</v>
      </c>
      <c r="ES2068" s="68">
        <v>650</v>
      </c>
      <c r="ET2068" s="68">
        <v>28</v>
      </c>
      <c r="EU2068" s="68">
        <v>0</v>
      </c>
      <c r="EV2068" s="68">
        <v>150028</v>
      </c>
      <c r="EW2068" s="68" t="s">
        <v>2666</v>
      </c>
      <c r="EX2068" s="68" t="str">
        <f t="shared" si="65"/>
        <v>소형</v>
      </c>
      <c r="GE2068" s="68">
        <v>90015</v>
      </c>
      <c r="GF2068" s="68" t="s">
        <v>5509</v>
      </c>
    </row>
    <row r="2069" spans="6:188" x14ac:dyDescent="0.3">
      <c r="F2069" s="68">
        <v>94201</v>
      </c>
      <c r="G2069" s="68">
        <v>5</v>
      </c>
      <c r="H2069" s="68">
        <v>194201</v>
      </c>
      <c r="I2069" s="68">
        <v>294201</v>
      </c>
      <c r="J2069" s="68" t="s">
        <v>13073</v>
      </c>
      <c r="K2069" s="68">
        <v>0</v>
      </c>
      <c r="L2069" s="68">
        <v>0</v>
      </c>
      <c r="M2069" s="68">
        <v>0</v>
      </c>
      <c r="N2069" s="68">
        <v>0</v>
      </c>
      <c r="O2069" s="68">
        <v>5</v>
      </c>
      <c r="P2069" s="68">
        <v>0</v>
      </c>
      <c r="Q2069" s="68">
        <v>0</v>
      </c>
      <c r="R2069" s="68">
        <v>0</v>
      </c>
      <c r="S2069" s="68">
        <v>0</v>
      </c>
      <c r="T2069" s="68">
        <v>0</v>
      </c>
      <c r="U2069" s="68">
        <v>0</v>
      </c>
      <c r="V2069" s="68">
        <v>0</v>
      </c>
      <c r="W2069" s="68">
        <v>0</v>
      </c>
      <c r="X2069" s="68">
        <v>0</v>
      </c>
      <c r="Y2069" s="68">
        <v>0</v>
      </c>
      <c r="Z2069" s="68">
        <v>0</v>
      </c>
      <c r="AA2069" s="68">
        <v>0</v>
      </c>
      <c r="AB2069" s="68">
        <v>0</v>
      </c>
      <c r="AC2069" s="68">
        <v>0</v>
      </c>
      <c r="AD2069" s="68">
        <v>0</v>
      </c>
      <c r="AE2069" s="68">
        <v>0</v>
      </c>
      <c r="AF2069" s="68">
        <v>0</v>
      </c>
      <c r="AG2069" s="68">
        <v>0</v>
      </c>
      <c r="AH2069" s="68">
        <v>0</v>
      </c>
      <c r="AI2069" s="68">
        <v>0</v>
      </c>
      <c r="AJ2069" s="68">
        <v>0</v>
      </c>
      <c r="AK2069" s="68">
        <v>0</v>
      </c>
      <c r="AL2069" s="68">
        <v>0</v>
      </c>
      <c r="AM2069" s="68">
        <v>0</v>
      </c>
      <c r="AN2069" s="68">
        <v>0</v>
      </c>
      <c r="AO2069" s="68">
        <v>0</v>
      </c>
      <c r="AP2069" s="68" t="s">
        <v>13074</v>
      </c>
      <c r="AQ2069" s="68">
        <v>1</v>
      </c>
      <c r="AR2069" s="68">
        <v>0</v>
      </c>
      <c r="AS2069" s="68">
        <v>0</v>
      </c>
      <c r="AT2069" s="68">
        <v>4294967296</v>
      </c>
      <c r="AU2069" s="68">
        <v>0</v>
      </c>
      <c r="AV2069" s="86">
        <v>3</v>
      </c>
      <c r="AX2069" s="1">
        <v>0</v>
      </c>
      <c r="AY2069" s="1">
        <v>0</v>
      </c>
      <c r="AZ2069" s="68">
        <v>0</v>
      </c>
      <c r="BA2069" s="68">
        <v>0</v>
      </c>
      <c r="EQ2069" s="68">
        <v>11250028</v>
      </c>
      <c r="ER2069" s="175">
        <v>1</v>
      </c>
      <c r="ES2069" s="68">
        <v>650</v>
      </c>
      <c r="ET2069" s="68">
        <v>28</v>
      </c>
      <c r="EU2069" s="68">
        <v>0</v>
      </c>
      <c r="EV2069" s="68">
        <v>150028</v>
      </c>
      <c r="EW2069" s="68" t="s">
        <v>2666</v>
      </c>
      <c r="EX2069" s="68" t="str">
        <f t="shared" si="65"/>
        <v>소형</v>
      </c>
      <c r="GE2069" s="68">
        <v>90016</v>
      </c>
      <c r="GF2069" s="68" t="s">
        <v>5510</v>
      </c>
    </row>
    <row r="2070" spans="6:188" x14ac:dyDescent="0.3">
      <c r="F2070" s="68">
        <v>94202</v>
      </c>
      <c r="G2070" s="68">
        <v>5</v>
      </c>
      <c r="H2070" s="68">
        <v>194202</v>
      </c>
      <c r="I2070" s="68">
        <v>294201</v>
      </c>
      <c r="J2070" s="68" t="s">
        <v>13075</v>
      </c>
      <c r="K2070" s="68">
        <v>0</v>
      </c>
      <c r="L2070" s="68">
        <v>0</v>
      </c>
      <c r="M2070" s="68">
        <v>0</v>
      </c>
      <c r="N2070" s="68">
        <v>0</v>
      </c>
      <c r="O2070" s="68">
        <v>5</v>
      </c>
      <c r="P2070" s="68">
        <v>0</v>
      </c>
      <c r="Q2070" s="68">
        <v>0</v>
      </c>
      <c r="R2070" s="68">
        <v>0</v>
      </c>
      <c r="S2070" s="68">
        <v>0</v>
      </c>
      <c r="T2070" s="68">
        <v>0</v>
      </c>
      <c r="U2070" s="68">
        <v>0</v>
      </c>
      <c r="V2070" s="68">
        <v>0</v>
      </c>
      <c r="W2070" s="68">
        <v>0</v>
      </c>
      <c r="X2070" s="68">
        <v>0</v>
      </c>
      <c r="Y2070" s="68">
        <v>0</v>
      </c>
      <c r="Z2070" s="68">
        <v>0</v>
      </c>
      <c r="AA2070" s="68">
        <v>0</v>
      </c>
      <c r="AB2070" s="68">
        <v>0</v>
      </c>
      <c r="AC2070" s="68">
        <v>0</v>
      </c>
      <c r="AD2070" s="68">
        <v>0</v>
      </c>
      <c r="AE2070" s="68">
        <v>0</v>
      </c>
      <c r="AF2070" s="68">
        <v>0</v>
      </c>
      <c r="AG2070" s="68">
        <v>0</v>
      </c>
      <c r="AH2070" s="68">
        <v>0</v>
      </c>
      <c r="AI2070" s="68">
        <v>0</v>
      </c>
      <c r="AJ2070" s="68">
        <v>0</v>
      </c>
      <c r="AK2070" s="68">
        <v>0</v>
      </c>
      <c r="AL2070" s="68">
        <v>0</v>
      </c>
      <c r="AM2070" s="68">
        <v>0</v>
      </c>
      <c r="AN2070" s="68">
        <v>0</v>
      </c>
      <c r="AO2070" s="68">
        <v>0</v>
      </c>
      <c r="AP2070" s="68" t="s">
        <v>13076</v>
      </c>
      <c r="AQ2070" s="68">
        <v>1</v>
      </c>
      <c r="AR2070" s="68">
        <v>0</v>
      </c>
      <c r="AS2070" s="68">
        <v>0</v>
      </c>
      <c r="AT2070" s="68">
        <v>4294967296</v>
      </c>
      <c r="AU2070" s="68">
        <v>0</v>
      </c>
      <c r="AV2070" s="86">
        <v>3</v>
      </c>
      <c r="AX2070" s="1">
        <v>0</v>
      </c>
      <c r="AY2070" s="1">
        <v>0</v>
      </c>
      <c r="AZ2070" s="68">
        <v>0</v>
      </c>
      <c r="BA2070" s="68">
        <v>0</v>
      </c>
      <c r="EQ2070" s="68">
        <v>20150028</v>
      </c>
      <c r="ER2070" s="175">
        <v>1</v>
      </c>
      <c r="ES2070" s="68">
        <v>650</v>
      </c>
      <c r="ET2070" s="68">
        <v>28</v>
      </c>
      <c r="EU2070" s="68">
        <v>0</v>
      </c>
      <c r="EV2070" s="68">
        <v>150028</v>
      </c>
      <c r="EW2070" s="68" t="s">
        <v>2666</v>
      </c>
      <c r="EX2070" s="68" t="str">
        <f t="shared" si="65"/>
        <v>소형</v>
      </c>
      <c r="GE2070" s="68">
        <v>90017</v>
      </c>
      <c r="GF2070" s="68" t="s">
        <v>5511</v>
      </c>
    </row>
    <row r="2071" spans="6:188" x14ac:dyDescent="0.3">
      <c r="F2071" s="68">
        <v>94203</v>
      </c>
      <c r="G2071" s="68">
        <v>5</v>
      </c>
      <c r="H2071" s="68">
        <v>194203</v>
      </c>
      <c r="I2071" s="68">
        <v>294201</v>
      </c>
      <c r="J2071" s="68" t="s">
        <v>13077</v>
      </c>
      <c r="K2071" s="68">
        <v>0</v>
      </c>
      <c r="L2071" s="68">
        <v>0</v>
      </c>
      <c r="M2071" s="68">
        <v>0</v>
      </c>
      <c r="N2071" s="68">
        <v>0</v>
      </c>
      <c r="O2071" s="68">
        <v>5</v>
      </c>
      <c r="P2071" s="68">
        <v>0</v>
      </c>
      <c r="Q2071" s="68">
        <v>0</v>
      </c>
      <c r="R2071" s="68">
        <v>0</v>
      </c>
      <c r="S2071" s="68">
        <v>0</v>
      </c>
      <c r="T2071" s="68">
        <v>0</v>
      </c>
      <c r="U2071" s="68">
        <v>0</v>
      </c>
      <c r="V2071" s="68">
        <v>0</v>
      </c>
      <c r="W2071" s="68">
        <v>0</v>
      </c>
      <c r="X2071" s="68">
        <v>0</v>
      </c>
      <c r="Y2071" s="68">
        <v>0</v>
      </c>
      <c r="Z2071" s="68">
        <v>0</v>
      </c>
      <c r="AA2071" s="68">
        <v>0</v>
      </c>
      <c r="AB2071" s="68">
        <v>0</v>
      </c>
      <c r="AC2071" s="68">
        <v>0</v>
      </c>
      <c r="AD2071" s="68">
        <v>0</v>
      </c>
      <c r="AE2071" s="68">
        <v>0</v>
      </c>
      <c r="AF2071" s="68">
        <v>0</v>
      </c>
      <c r="AG2071" s="68">
        <v>0</v>
      </c>
      <c r="AH2071" s="68">
        <v>0</v>
      </c>
      <c r="AI2071" s="68">
        <v>0</v>
      </c>
      <c r="AJ2071" s="68">
        <v>0</v>
      </c>
      <c r="AK2071" s="68">
        <v>0</v>
      </c>
      <c r="AL2071" s="68">
        <v>0</v>
      </c>
      <c r="AM2071" s="68">
        <v>0</v>
      </c>
      <c r="AN2071" s="68">
        <v>0</v>
      </c>
      <c r="AO2071" s="68">
        <v>0</v>
      </c>
      <c r="AP2071" s="68" t="s">
        <v>13078</v>
      </c>
      <c r="AQ2071" s="68">
        <v>1</v>
      </c>
      <c r="AR2071" s="68">
        <v>0</v>
      </c>
      <c r="AS2071" s="68">
        <v>0</v>
      </c>
      <c r="AT2071" s="68">
        <v>4294967296</v>
      </c>
      <c r="AU2071" s="68">
        <v>0</v>
      </c>
      <c r="AV2071" s="86">
        <v>3</v>
      </c>
      <c r="AX2071" s="1">
        <v>0</v>
      </c>
      <c r="AY2071" s="1">
        <v>0</v>
      </c>
      <c r="AZ2071" s="68">
        <v>0</v>
      </c>
      <c r="BA2071" s="68">
        <v>0</v>
      </c>
      <c r="EQ2071" s="68">
        <v>20250028</v>
      </c>
      <c r="ER2071" s="175">
        <v>1</v>
      </c>
      <c r="ES2071" s="68">
        <v>650</v>
      </c>
      <c r="ET2071" s="68">
        <v>28</v>
      </c>
      <c r="EU2071" s="68">
        <v>0</v>
      </c>
      <c r="EV2071" s="68">
        <v>150028</v>
      </c>
      <c r="EW2071" s="68" t="s">
        <v>2666</v>
      </c>
      <c r="EX2071" s="68" t="str">
        <f t="shared" si="65"/>
        <v>소형</v>
      </c>
      <c r="GE2071" s="68">
        <v>90018</v>
      </c>
      <c r="GF2071" s="68" t="s">
        <v>5512</v>
      </c>
    </row>
    <row r="2072" spans="6:188" x14ac:dyDescent="0.3">
      <c r="F2072" s="68">
        <v>94204</v>
      </c>
      <c r="G2072" s="68">
        <v>5</v>
      </c>
      <c r="H2072" s="68">
        <v>194204</v>
      </c>
      <c r="I2072" s="68">
        <v>294201</v>
      </c>
      <c r="J2072" s="68" t="s">
        <v>13079</v>
      </c>
      <c r="K2072" s="68">
        <v>0</v>
      </c>
      <c r="L2072" s="68">
        <v>0</v>
      </c>
      <c r="M2072" s="68">
        <v>0</v>
      </c>
      <c r="N2072" s="68">
        <v>0</v>
      </c>
      <c r="O2072" s="68">
        <v>5</v>
      </c>
      <c r="P2072" s="68">
        <v>0</v>
      </c>
      <c r="Q2072" s="68">
        <v>0</v>
      </c>
      <c r="R2072" s="68">
        <v>0</v>
      </c>
      <c r="S2072" s="68">
        <v>0</v>
      </c>
      <c r="T2072" s="68">
        <v>0</v>
      </c>
      <c r="U2072" s="68">
        <v>0</v>
      </c>
      <c r="V2072" s="68">
        <v>0</v>
      </c>
      <c r="W2072" s="68">
        <v>0</v>
      </c>
      <c r="X2072" s="68">
        <v>0</v>
      </c>
      <c r="Y2072" s="68">
        <v>0</v>
      </c>
      <c r="Z2072" s="68">
        <v>0</v>
      </c>
      <c r="AA2072" s="68">
        <v>0</v>
      </c>
      <c r="AB2072" s="68">
        <v>0</v>
      </c>
      <c r="AC2072" s="68">
        <v>0</v>
      </c>
      <c r="AD2072" s="68">
        <v>0</v>
      </c>
      <c r="AE2072" s="68">
        <v>0</v>
      </c>
      <c r="AF2072" s="68">
        <v>0</v>
      </c>
      <c r="AG2072" s="68">
        <v>0</v>
      </c>
      <c r="AH2072" s="68">
        <v>0</v>
      </c>
      <c r="AI2072" s="68">
        <v>0</v>
      </c>
      <c r="AJ2072" s="68">
        <v>0</v>
      </c>
      <c r="AK2072" s="68">
        <v>0</v>
      </c>
      <c r="AL2072" s="68">
        <v>0</v>
      </c>
      <c r="AM2072" s="68">
        <v>0</v>
      </c>
      <c r="AN2072" s="68">
        <v>0</v>
      </c>
      <c r="AO2072" s="68">
        <v>0</v>
      </c>
      <c r="AP2072" s="68" t="s">
        <v>13080</v>
      </c>
      <c r="AQ2072" s="68">
        <v>1</v>
      </c>
      <c r="AR2072" s="68">
        <v>0</v>
      </c>
      <c r="AS2072" s="68">
        <v>0</v>
      </c>
      <c r="AT2072" s="68">
        <v>4294967296</v>
      </c>
      <c r="AU2072" s="68">
        <v>0</v>
      </c>
      <c r="AV2072" s="86">
        <v>3</v>
      </c>
      <c r="AX2072" s="1">
        <v>0</v>
      </c>
      <c r="AY2072" s="1">
        <v>0</v>
      </c>
      <c r="AZ2072" s="68">
        <v>0</v>
      </c>
      <c r="BA2072" s="68">
        <v>0</v>
      </c>
      <c r="EQ2072" s="68">
        <v>20350028</v>
      </c>
      <c r="ER2072" s="175">
        <v>1</v>
      </c>
      <c r="ES2072" s="68">
        <v>650</v>
      </c>
      <c r="ET2072" s="68">
        <v>28</v>
      </c>
      <c r="EU2072" s="68">
        <v>0</v>
      </c>
      <c r="EV2072" s="68">
        <v>150028</v>
      </c>
      <c r="EW2072" s="68" t="s">
        <v>2666</v>
      </c>
      <c r="EX2072" s="68" t="str">
        <f t="shared" si="65"/>
        <v>소형</v>
      </c>
      <c r="GE2072" s="68">
        <v>90019</v>
      </c>
      <c r="GF2072" s="68" t="s">
        <v>5513</v>
      </c>
    </row>
    <row r="2073" spans="6:188" x14ac:dyDescent="0.3">
      <c r="F2073" s="68">
        <v>94205</v>
      </c>
      <c r="G2073" s="68">
        <v>5</v>
      </c>
      <c r="H2073" s="68">
        <v>194205</v>
      </c>
      <c r="I2073" s="68">
        <v>294201</v>
      </c>
      <c r="J2073" s="68" t="s">
        <v>13081</v>
      </c>
      <c r="K2073" s="68">
        <v>0</v>
      </c>
      <c r="L2073" s="68">
        <v>0</v>
      </c>
      <c r="M2073" s="68">
        <v>0</v>
      </c>
      <c r="N2073" s="68">
        <v>0</v>
      </c>
      <c r="O2073" s="68">
        <v>5</v>
      </c>
      <c r="P2073" s="68">
        <v>0</v>
      </c>
      <c r="Q2073" s="68">
        <v>0</v>
      </c>
      <c r="R2073" s="68">
        <v>0</v>
      </c>
      <c r="S2073" s="68">
        <v>0</v>
      </c>
      <c r="T2073" s="68">
        <v>0</v>
      </c>
      <c r="U2073" s="68">
        <v>0</v>
      </c>
      <c r="V2073" s="68">
        <v>0</v>
      </c>
      <c r="W2073" s="68">
        <v>0</v>
      </c>
      <c r="X2073" s="68">
        <v>0</v>
      </c>
      <c r="Y2073" s="68">
        <v>0</v>
      </c>
      <c r="Z2073" s="68">
        <v>0</v>
      </c>
      <c r="AA2073" s="68">
        <v>0</v>
      </c>
      <c r="AB2073" s="68">
        <v>0</v>
      </c>
      <c r="AC2073" s="68">
        <v>0</v>
      </c>
      <c r="AD2073" s="68">
        <v>0</v>
      </c>
      <c r="AE2073" s="68">
        <v>0</v>
      </c>
      <c r="AF2073" s="68">
        <v>0</v>
      </c>
      <c r="AG2073" s="68">
        <v>0</v>
      </c>
      <c r="AH2073" s="68">
        <v>0</v>
      </c>
      <c r="AI2073" s="68">
        <v>0</v>
      </c>
      <c r="AJ2073" s="68">
        <v>0</v>
      </c>
      <c r="AK2073" s="68">
        <v>0</v>
      </c>
      <c r="AL2073" s="68">
        <v>0</v>
      </c>
      <c r="AM2073" s="68">
        <v>0</v>
      </c>
      <c r="AN2073" s="68">
        <v>0</v>
      </c>
      <c r="AO2073" s="68">
        <v>0</v>
      </c>
      <c r="AP2073" s="68" t="s">
        <v>13082</v>
      </c>
      <c r="AQ2073" s="68">
        <v>1</v>
      </c>
      <c r="AR2073" s="68">
        <v>0</v>
      </c>
      <c r="AS2073" s="68">
        <v>0</v>
      </c>
      <c r="AT2073" s="68">
        <v>4294967296</v>
      </c>
      <c r="AU2073" s="68">
        <v>0</v>
      </c>
      <c r="AV2073" s="86">
        <v>3</v>
      </c>
      <c r="AX2073" s="1">
        <v>0</v>
      </c>
      <c r="AY2073" s="1">
        <v>0</v>
      </c>
      <c r="AZ2073" s="68">
        <v>0</v>
      </c>
      <c r="BA2073" s="68">
        <v>0</v>
      </c>
      <c r="EQ2073" s="68">
        <v>20450028</v>
      </c>
      <c r="ER2073" s="175">
        <v>1</v>
      </c>
      <c r="ES2073" s="68">
        <v>650</v>
      </c>
      <c r="ET2073" s="68">
        <v>28</v>
      </c>
      <c r="EU2073" s="68">
        <v>0</v>
      </c>
      <c r="EV2073" s="68">
        <v>150028</v>
      </c>
      <c r="EW2073" s="68" t="s">
        <v>2666</v>
      </c>
      <c r="EX2073" s="68" t="str">
        <f t="shared" si="65"/>
        <v>소형</v>
      </c>
      <c r="GE2073" s="68">
        <v>90020</v>
      </c>
      <c r="GF2073" s="68" t="s">
        <v>3888</v>
      </c>
    </row>
    <row r="2074" spans="6:188" x14ac:dyDescent="0.3">
      <c r="F2074" s="68">
        <v>94206</v>
      </c>
      <c r="G2074" s="68">
        <v>5</v>
      </c>
      <c r="H2074" s="68">
        <v>194206</v>
      </c>
      <c r="I2074" s="68">
        <v>294201</v>
      </c>
      <c r="J2074" s="68" t="s">
        <v>13083</v>
      </c>
      <c r="K2074" s="68">
        <v>0</v>
      </c>
      <c r="L2074" s="68">
        <v>0</v>
      </c>
      <c r="M2074" s="68">
        <v>0</v>
      </c>
      <c r="N2074" s="68">
        <v>0</v>
      </c>
      <c r="O2074" s="68">
        <v>5</v>
      </c>
      <c r="P2074" s="68">
        <v>0</v>
      </c>
      <c r="Q2074" s="68">
        <v>0</v>
      </c>
      <c r="R2074" s="68">
        <v>0</v>
      </c>
      <c r="S2074" s="68">
        <v>0</v>
      </c>
      <c r="T2074" s="68">
        <v>0</v>
      </c>
      <c r="U2074" s="68">
        <v>0</v>
      </c>
      <c r="V2074" s="68">
        <v>0</v>
      </c>
      <c r="W2074" s="68">
        <v>0</v>
      </c>
      <c r="X2074" s="68">
        <v>0</v>
      </c>
      <c r="Y2074" s="68">
        <v>0</v>
      </c>
      <c r="Z2074" s="68">
        <v>0</v>
      </c>
      <c r="AA2074" s="68">
        <v>0</v>
      </c>
      <c r="AB2074" s="68">
        <v>0</v>
      </c>
      <c r="AC2074" s="68">
        <v>0</v>
      </c>
      <c r="AD2074" s="68">
        <v>0</v>
      </c>
      <c r="AE2074" s="68">
        <v>0</v>
      </c>
      <c r="AF2074" s="68">
        <v>0</v>
      </c>
      <c r="AG2074" s="68">
        <v>0</v>
      </c>
      <c r="AH2074" s="68">
        <v>0</v>
      </c>
      <c r="AI2074" s="68">
        <v>0</v>
      </c>
      <c r="AJ2074" s="68">
        <v>0</v>
      </c>
      <c r="AK2074" s="68">
        <v>0</v>
      </c>
      <c r="AL2074" s="68">
        <v>0</v>
      </c>
      <c r="AM2074" s="68">
        <v>0</v>
      </c>
      <c r="AN2074" s="68">
        <v>0</v>
      </c>
      <c r="AO2074" s="68">
        <v>0</v>
      </c>
      <c r="AP2074" s="68" t="s">
        <v>13084</v>
      </c>
      <c r="AQ2074" s="68">
        <v>1</v>
      </c>
      <c r="AR2074" s="68">
        <v>0</v>
      </c>
      <c r="AS2074" s="68">
        <v>0</v>
      </c>
      <c r="AT2074" s="68">
        <v>4294967296</v>
      </c>
      <c r="AU2074" s="68">
        <v>0</v>
      </c>
      <c r="AV2074" s="86">
        <v>3</v>
      </c>
      <c r="AX2074" s="1">
        <v>0</v>
      </c>
      <c r="AY2074" s="1">
        <v>0</v>
      </c>
      <c r="AZ2074" s="68">
        <v>0</v>
      </c>
      <c r="BA2074" s="68">
        <v>0</v>
      </c>
      <c r="EQ2074" s="68">
        <v>20550028</v>
      </c>
      <c r="ER2074" s="175">
        <v>1</v>
      </c>
      <c r="ES2074" s="68">
        <v>650</v>
      </c>
      <c r="ET2074" s="68">
        <v>28</v>
      </c>
      <c r="EU2074" s="68">
        <v>0</v>
      </c>
      <c r="EV2074" s="68">
        <v>150028</v>
      </c>
      <c r="EW2074" s="68" t="s">
        <v>2666</v>
      </c>
      <c r="EX2074" s="68" t="str">
        <f t="shared" si="65"/>
        <v>소형</v>
      </c>
      <c r="GE2074" s="68">
        <v>90021</v>
      </c>
      <c r="GF2074" s="68" t="s">
        <v>5514</v>
      </c>
    </row>
    <row r="2075" spans="6:188" x14ac:dyDescent="0.3">
      <c r="F2075" s="68">
        <v>94207</v>
      </c>
      <c r="G2075" s="68">
        <v>5</v>
      </c>
      <c r="H2075" s="68">
        <v>194207</v>
      </c>
      <c r="I2075" s="68">
        <v>294207</v>
      </c>
      <c r="J2075" s="68" t="s">
        <v>13085</v>
      </c>
      <c r="K2075" s="68" t="s">
        <v>13086</v>
      </c>
      <c r="L2075" s="68">
        <v>0</v>
      </c>
      <c r="M2075" s="68">
        <v>0</v>
      </c>
      <c r="N2075" s="68">
        <v>0</v>
      </c>
      <c r="O2075" s="68">
        <v>0</v>
      </c>
      <c r="P2075" s="68">
        <v>0</v>
      </c>
      <c r="Q2075" s="68">
        <v>0</v>
      </c>
      <c r="R2075" s="68">
        <v>0</v>
      </c>
      <c r="S2075" s="68">
        <v>0</v>
      </c>
      <c r="T2075" s="68">
        <v>0</v>
      </c>
      <c r="U2075" s="68">
        <v>0</v>
      </c>
      <c r="V2075" s="68">
        <v>0</v>
      </c>
      <c r="W2075" s="68">
        <v>0</v>
      </c>
      <c r="X2075" s="68">
        <v>0</v>
      </c>
      <c r="Y2075" s="68">
        <v>0</v>
      </c>
      <c r="Z2075" s="68">
        <v>0</v>
      </c>
      <c r="AA2075" s="68">
        <v>0</v>
      </c>
      <c r="AB2075" s="68">
        <v>0</v>
      </c>
      <c r="AC2075" s="68">
        <v>0</v>
      </c>
      <c r="AD2075" s="68">
        <v>0</v>
      </c>
      <c r="AE2075" s="68">
        <v>0</v>
      </c>
      <c r="AF2075" s="68">
        <v>0</v>
      </c>
      <c r="AG2075" s="68">
        <v>0</v>
      </c>
      <c r="AH2075" s="68">
        <v>0</v>
      </c>
      <c r="AI2075" s="68">
        <v>0</v>
      </c>
      <c r="AJ2075" s="68">
        <v>0</v>
      </c>
      <c r="AK2075" s="68">
        <v>0</v>
      </c>
      <c r="AL2075" s="68">
        <v>0</v>
      </c>
      <c r="AM2075" s="68">
        <v>0</v>
      </c>
      <c r="AN2075" s="68">
        <v>0</v>
      </c>
      <c r="AO2075" s="68">
        <v>0</v>
      </c>
      <c r="AP2075" s="68" t="s">
        <v>13087</v>
      </c>
      <c r="AQ2075" s="68">
        <v>1</v>
      </c>
      <c r="AR2075" s="68">
        <v>0</v>
      </c>
      <c r="AS2075" s="68">
        <v>0</v>
      </c>
      <c r="AT2075" s="68">
        <v>64</v>
      </c>
      <c r="AU2075" s="68">
        <v>0</v>
      </c>
      <c r="AV2075" s="86">
        <v>3</v>
      </c>
      <c r="AX2075" s="1">
        <v>0</v>
      </c>
      <c r="AY2075" s="1">
        <v>0</v>
      </c>
      <c r="AZ2075" s="68">
        <v>0</v>
      </c>
      <c r="BA2075" s="68">
        <v>0</v>
      </c>
      <c r="EQ2075" s="68">
        <v>20650028</v>
      </c>
      <c r="ER2075" s="175">
        <v>1</v>
      </c>
      <c r="ES2075" s="68">
        <v>650</v>
      </c>
      <c r="ET2075" s="68">
        <v>28</v>
      </c>
      <c r="EU2075" s="68">
        <v>0</v>
      </c>
      <c r="EV2075" s="68">
        <v>150028</v>
      </c>
      <c r="EW2075" s="68" t="s">
        <v>2666</v>
      </c>
      <c r="EX2075" s="68" t="str">
        <f t="shared" si="65"/>
        <v>소형</v>
      </c>
      <c r="GE2075" s="68">
        <v>90022</v>
      </c>
      <c r="GF2075" s="68" t="s">
        <v>5515</v>
      </c>
    </row>
    <row r="2076" spans="6:188" x14ac:dyDescent="0.3">
      <c r="F2076" s="68">
        <v>94208</v>
      </c>
      <c r="G2076" s="68">
        <v>5</v>
      </c>
      <c r="H2076" s="68">
        <v>194208</v>
      </c>
      <c r="I2076" s="68">
        <v>294208</v>
      </c>
      <c r="J2076" s="68" t="s">
        <v>13088</v>
      </c>
      <c r="K2076" s="68" t="s">
        <v>13089</v>
      </c>
      <c r="L2076" s="68">
        <v>0</v>
      </c>
      <c r="M2076" s="68">
        <v>0</v>
      </c>
      <c r="N2076" s="68">
        <v>0</v>
      </c>
      <c r="O2076" s="68">
        <v>0</v>
      </c>
      <c r="P2076" s="68">
        <v>0</v>
      </c>
      <c r="Q2076" s="68">
        <v>0</v>
      </c>
      <c r="R2076" s="68">
        <v>0</v>
      </c>
      <c r="S2076" s="68">
        <v>0</v>
      </c>
      <c r="T2076" s="68">
        <v>0</v>
      </c>
      <c r="U2076" s="68">
        <v>0</v>
      </c>
      <c r="V2076" s="68">
        <v>0</v>
      </c>
      <c r="W2076" s="68">
        <v>0</v>
      </c>
      <c r="X2076" s="68">
        <v>0</v>
      </c>
      <c r="Y2076" s="68">
        <v>0</v>
      </c>
      <c r="Z2076" s="68">
        <v>0</v>
      </c>
      <c r="AA2076" s="68">
        <v>0</v>
      </c>
      <c r="AB2076" s="68">
        <v>0</v>
      </c>
      <c r="AC2076" s="68">
        <v>0</v>
      </c>
      <c r="AD2076" s="68">
        <v>0</v>
      </c>
      <c r="AE2076" s="68">
        <v>0</v>
      </c>
      <c r="AF2076" s="68">
        <v>0</v>
      </c>
      <c r="AG2076" s="68">
        <v>0</v>
      </c>
      <c r="AH2076" s="68">
        <v>0</v>
      </c>
      <c r="AI2076" s="68">
        <v>0</v>
      </c>
      <c r="AJ2076" s="68">
        <v>0</v>
      </c>
      <c r="AK2076" s="68">
        <v>0</v>
      </c>
      <c r="AL2076" s="68">
        <v>0</v>
      </c>
      <c r="AM2076" s="68">
        <v>0</v>
      </c>
      <c r="AN2076" s="68">
        <v>0</v>
      </c>
      <c r="AO2076" s="68">
        <v>0</v>
      </c>
      <c r="AP2076" s="68" t="s">
        <v>13090</v>
      </c>
      <c r="AQ2076" s="68">
        <v>1</v>
      </c>
      <c r="AR2076" s="68">
        <v>0</v>
      </c>
      <c r="AS2076" s="68">
        <v>0</v>
      </c>
      <c r="AT2076" s="68">
        <v>4294967296</v>
      </c>
      <c r="AU2076" s="68">
        <v>8192</v>
      </c>
      <c r="AV2076" s="86">
        <v>3</v>
      </c>
      <c r="AX2076" s="1">
        <v>0</v>
      </c>
      <c r="AY2076" s="1">
        <v>0</v>
      </c>
      <c r="AZ2076" s="68">
        <v>0</v>
      </c>
      <c r="BA2076" s="68">
        <v>0</v>
      </c>
      <c r="EQ2076" s="68">
        <v>20750028</v>
      </c>
      <c r="ER2076" s="175">
        <v>1</v>
      </c>
      <c r="ES2076" s="68">
        <v>650</v>
      </c>
      <c r="ET2076" s="68">
        <v>28</v>
      </c>
      <c r="EU2076" s="68">
        <v>0</v>
      </c>
      <c r="EV2076" s="68">
        <v>150028</v>
      </c>
      <c r="EW2076" s="68" t="s">
        <v>2666</v>
      </c>
      <c r="EX2076" s="68" t="str">
        <f t="shared" si="65"/>
        <v>소형</v>
      </c>
      <c r="GE2076" s="68">
        <v>90023</v>
      </c>
      <c r="GF2076" s="68" t="s">
        <v>5516</v>
      </c>
    </row>
    <row r="2077" spans="6:188" x14ac:dyDescent="0.3">
      <c r="F2077" s="68">
        <v>94209</v>
      </c>
      <c r="G2077" s="68">
        <v>9</v>
      </c>
      <c r="H2077" s="68">
        <v>194209</v>
      </c>
      <c r="I2077" s="68">
        <v>294209</v>
      </c>
      <c r="J2077" s="68" t="s">
        <v>13091</v>
      </c>
      <c r="K2077" s="68">
        <v>0</v>
      </c>
      <c r="L2077" s="68">
        <v>0</v>
      </c>
      <c r="M2077" s="68">
        <v>0</v>
      </c>
      <c r="N2077" s="68">
        <v>0</v>
      </c>
      <c r="O2077" s="68">
        <v>500</v>
      </c>
      <c r="P2077" s="68">
        <v>0</v>
      </c>
      <c r="Q2077" s="68">
        <v>0</v>
      </c>
      <c r="R2077" s="68">
        <v>0</v>
      </c>
      <c r="S2077" s="68">
        <v>0</v>
      </c>
      <c r="T2077" s="68">
        <v>0</v>
      </c>
      <c r="U2077" s="68">
        <v>0</v>
      </c>
      <c r="V2077" s="68">
        <v>0</v>
      </c>
      <c r="W2077" s="68">
        <v>0</v>
      </c>
      <c r="X2077" s="68">
        <v>0</v>
      </c>
      <c r="Y2077" s="68">
        <v>0</v>
      </c>
      <c r="Z2077" s="68">
        <v>0</v>
      </c>
      <c r="AA2077" s="68">
        <v>0</v>
      </c>
      <c r="AB2077" s="68">
        <v>0</v>
      </c>
      <c r="AC2077" s="68">
        <v>0</v>
      </c>
      <c r="AD2077" s="68">
        <v>0</v>
      </c>
      <c r="AE2077" s="68">
        <v>0</v>
      </c>
      <c r="AF2077" s="68">
        <v>0</v>
      </c>
      <c r="AG2077" s="68">
        <v>0</v>
      </c>
      <c r="AH2077" s="68">
        <v>0</v>
      </c>
      <c r="AI2077" s="68">
        <v>0</v>
      </c>
      <c r="AJ2077" s="68">
        <v>0</v>
      </c>
      <c r="AK2077" s="68">
        <v>0</v>
      </c>
      <c r="AL2077" s="68">
        <v>0</v>
      </c>
      <c r="AM2077" s="68">
        <v>0</v>
      </c>
      <c r="AN2077" s="68">
        <v>0</v>
      </c>
      <c r="AO2077" s="68">
        <v>0</v>
      </c>
      <c r="AP2077" s="68" t="s">
        <v>13092</v>
      </c>
      <c r="AQ2077" s="68">
        <v>1</v>
      </c>
      <c r="AR2077" s="68">
        <v>0</v>
      </c>
      <c r="AS2077" s="68">
        <v>0</v>
      </c>
      <c r="AT2077" s="68">
        <v>16</v>
      </c>
      <c r="AU2077" s="68">
        <v>8192</v>
      </c>
      <c r="AV2077" s="86">
        <v>3</v>
      </c>
      <c r="AX2077" s="1">
        <v>0</v>
      </c>
      <c r="AY2077" s="1">
        <v>0</v>
      </c>
      <c r="AZ2077" s="68">
        <v>0</v>
      </c>
      <c r="BA2077" s="68">
        <v>0</v>
      </c>
      <c r="EQ2077" s="68">
        <v>20850028</v>
      </c>
      <c r="ER2077" s="175">
        <v>1</v>
      </c>
      <c r="ES2077" s="68">
        <v>650</v>
      </c>
      <c r="ET2077" s="68">
        <v>28</v>
      </c>
      <c r="EU2077" s="68">
        <v>0</v>
      </c>
      <c r="EV2077" s="68">
        <v>150028</v>
      </c>
      <c r="EW2077" s="68" t="s">
        <v>2666</v>
      </c>
      <c r="EX2077" s="68" t="str">
        <f t="shared" si="65"/>
        <v>소형</v>
      </c>
      <c r="GE2077" s="68">
        <v>90024</v>
      </c>
      <c r="GF2077" s="68" t="s">
        <v>5517</v>
      </c>
    </row>
    <row r="2078" spans="6:188" x14ac:dyDescent="0.3">
      <c r="F2078" s="68">
        <v>94210</v>
      </c>
      <c r="G2078" s="68">
        <v>5</v>
      </c>
      <c r="H2078" s="68">
        <v>194210</v>
      </c>
      <c r="I2078" s="68">
        <v>294210</v>
      </c>
      <c r="J2078" s="68" t="s">
        <v>13093</v>
      </c>
      <c r="K2078" s="68" t="s">
        <v>13094</v>
      </c>
      <c r="L2078" s="68">
        <v>0</v>
      </c>
      <c r="M2078" s="68">
        <v>0</v>
      </c>
      <c r="N2078" s="68">
        <v>0</v>
      </c>
      <c r="O2078" s="68">
        <v>0</v>
      </c>
      <c r="P2078" s="68">
        <v>0</v>
      </c>
      <c r="Q2078" s="68">
        <v>0</v>
      </c>
      <c r="R2078" s="68">
        <v>0</v>
      </c>
      <c r="S2078" s="68">
        <v>0</v>
      </c>
      <c r="T2078" s="68">
        <v>0</v>
      </c>
      <c r="U2078" s="68">
        <v>0</v>
      </c>
      <c r="V2078" s="68">
        <v>0</v>
      </c>
      <c r="W2078" s="68">
        <v>0</v>
      </c>
      <c r="X2078" s="68">
        <v>0</v>
      </c>
      <c r="Y2078" s="68">
        <v>0</v>
      </c>
      <c r="Z2078" s="68">
        <v>0</v>
      </c>
      <c r="AA2078" s="68">
        <v>0</v>
      </c>
      <c r="AB2078" s="68">
        <v>0</v>
      </c>
      <c r="AC2078" s="68">
        <v>0</v>
      </c>
      <c r="AD2078" s="68">
        <v>0</v>
      </c>
      <c r="AE2078" s="68">
        <v>0</v>
      </c>
      <c r="AF2078" s="68">
        <v>0</v>
      </c>
      <c r="AG2078" s="68">
        <v>0</v>
      </c>
      <c r="AH2078" s="68">
        <v>0</v>
      </c>
      <c r="AI2078" s="68">
        <v>0</v>
      </c>
      <c r="AJ2078" s="68">
        <v>0</v>
      </c>
      <c r="AK2078" s="68">
        <v>0</v>
      </c>
      <c r="AL2078" s="68">
        <v>0</v>
      </c>
      <c r="AM2078" s="68">
        <v>0</v>
      </c>
      <c r="AN2078" s="68">
        <v>0</v>
      </c>
      <c r="AO2078" s="68">
        <v>0</v>
      </c>
      <c r="AP2078" s="68" t="s">
        <v>12895</v>
      </c>
      <c r="AQ2078" s="68">
        <v>1</v>
      </c>
      <c r="AR2078" s="68">
        <v>0</v>
      </c>
      <c r="AS2078" s="68">
        <v>0</v>
      </c>
      <c r="AT2078" s="68">
        <v>268435456</v>
      </c>
      <c r="AU2078" s="68">
        <v>8192</v>
      </c>
      <c r="AV2078" s="86">
        <v>3</v>
      </c>
      <c r="AX2078" s="1">
        <v>0</v>
      </c>
      <c r="AY2078" s="1">
        <v>0</v>
      </c>
      <c r="AZ2078" s="68">
        <v>0</v>
      </c>
      <c r="BA2078" s="68">
        <v>0</v>
      </c>
      <c r="EQ2078" s="68">
        <v>20950028</v>
      </c>
      <c r="ER2078" s="175">
        <v>1</v>
      </c>
      <c r="ES2078" s="68">
        <v>650</v>
      </c>
      <c r="ET2078" s="68">
        <v>28</v>
      </c>
      <c r="EU2078" s="68">
        <v>0</v>
      </c>
      <c r="EV2078" s="68">
        <v>150028</v>
      </c>
      <c r="EW2078" s="68" t="s">
        <v>2666</v>
      </c>
      <c r="EX2078" s="68" t="str">
        <f t="shared" si="65"/>
        <v>소형</v>
      </c>
      <c r="GE2078" s="68">
        <v>90025</v>
      </c>
      <c r="GF2078" s="68" t="s">
        <v>5518</v>
      </c>
    </row>
    <row r="2079" spans="6:188" x14ac:dyDescent="0.3">
      <c r="F2079" s="68">
        <v>94211</v>
      </c>
      <c r="G2079" s="68">
        <v>5</v>
      </c>
      <c r="H2079" s="68">
        <v>194211</v>
      </c>
      <c r="I2079" s="68">
        <v>294211</v>
      </c>
      <c r="J2079" s="68" t="s">
        <v>13959</v>
      </c>
      <c r="K2079" s="68" t="s">
        <v>13960</v>
      </c>
      <c r="L2079" s="68">
        <v>0</v>
      </c>
      <c r="M2079" s="68">
        <v>0</v>
      </c>
      <c r="N2079" s="68">
        <v>0</v>
      </c>
      <c r="O2079" s="68">
        <v>0</v>
      </c>
      <c r="P2079" s="68">
        <v>0</v>
      </c>
      <c r="Q2079" s="68">
        <v>0</v>
      </c>
      <c r="R2079" s="68">
        <v>0</v>
      </c>
      <c r="S2079" s="68">
        <v>0</v>
      </c>
      <c r="T2079" s="68">
        <v>0</v>
      </c>
      <c r="U2079" s="68">
        <v>0</v>
      </c>
      <c r="V2079" s="68">
        <v>0</v>
      </c>
      <c r="W2079" s="68">
        <v>0</v>
      </c>
      <c r="X2079" s="68">
        <v>0</v>
      </c>
      <c r="Y2079" s="68">
        <v>0</v>
      </c>
      <c r="Z2079" s="68">
        <v>0</v>
      </c>
      <c r="AA2079" s="68">
        <v>0</v>
      </c>
      <c r="AB2079" s="68">
        <v>0</v>
      </c>
      <c r="AC2079" s="68">
        <v>0</v>
      </c>
      <c r="AD2079" s="68">
        <v>0</v>
      </c>
      <c r="AE2079" s="68">
        <v>0</v>
      </c>
      <c r="AF2079" s="68">
        <v>0</v>
      </c>
      <c r="AG2079" s="68">
        <v>0</v>
      </c>
      <c r="AH2079" s="68">
        <v>0</v>
      </c>
      <c r="AI2079" s="68">
        <v>0</v>
      </c>
      <c r="AJ2079" s="68">
        <v>0</v>
      </c>
      <c r="AK2079" s="68">
        <v>0</v>
      </c>
      <c r="AL2079" s="68">
        <v>0</v>
      </c>
      <c r="AM2079" s="68">
        <v>0</v>
      </c>
      <c r="AN2079" s="68">
        <v>0</v>
      </c>
      <c r="AO2079" s="68">
        <v>0</v>
      </c>
      <c r="AP2079" s="68" t="s">
        <v>13961</v>
      </c>
      <c r="AQ2079" s="68">
        <v>1</v>
      </c>
      <c r="AR2079" s="68">
        <v>0</v>
      </c>
      <c r="AS2079" s="68">
        <v>0</v>
      </c>
      <c r="AT2079" s="68">
        <v>1</v>
      </c>
      <c r="AU2079" s="68">
        <v>8192</v>
      </c>
      <c r="AV2079" s="86">
        <v>3</v>
      </c>
      <c r="AX2079" s="1">
        <v>0</v>
      </c>
      <c r="AY2079" s="1">
        <v>0</v>
      </c>
      <c r="AZ2079" s="68">
        <v>0</v>
      </c>
      <c r="BA2079" s="68">
        <v>0</v>
      </c>
      <c r="EQ2079" s="68">
        <v>21050028</v>
      </c>
      <c r="ER2079" s="175">
        <v>1</v>
      </c>
      <c r="ES2079" s="68">
        <v>650</v>
      </c>
      <c r="ET2079" s="68">
        <v>28</v>
      </c>
      <c r="EU2079" s="68">
        <v>0</v>
      </c>
      <c r="EV2079" s="68">
        <v>150028</v>
      </c>
      <c r="EW2079" s="68" t="s">
        <v>2666</v>
      </c>
      <c r="EX2079" s="68" t="str">
        <f t="shared" si="65"/>
        <v>소형</v>
      </c>
      <c r="GE2079" s="68">
        <v>90026</v>
      </c>
      <c r="GF2079" s="68" t="s">
        <v>5519</v>
      </c>
    </row>
    <row r="2080" spans="6:188" x14ac:dyDescent="0.3">
      <c r="F2080" s="68">
        <v>94212</v>
      </c>
      <c r="G2080" s="68">
        <v>5</v>
      </c>
      <c r="H2080" s="68">
        <v>194212</v>
      </c>
      <c r="I2080" s="68">
        <v>294212</v>
      </c>
      <c r="J2080" s="68" t="s">
        <v>13962</v>
      </c>
      <c r="K2080" s="68" t="s">
        <v>13963</v>
      </c>
      <c r="L2080" s="68">
        <v>0</v>
      </c>
      <c r="M2080" s="68">
        <v>0</v>
      </c>
      <c r="N2080" s="68">
        <v>0</v>
      </c>
      <c r="O2080" s="68">
        <v>0</v>
      </c>
      <c r="P2080" s="68">
        <v>0</v>
      </c>
      <c r="Q2080" s="68">
        <v>0</v>
      </c>
      <c r="R2080" s="68">
        <v>0</v>
      </c>
      <c r="S2080" s="68">
        <v>0</v>
      </c>
      <c r="T2080" s="68">
        <v>0</v>
      </c>
      <c r="U2080" s="68">
        <v>0</v>
      </c>
      <c r="V2080" s="68">
        <v>0</v>
      </c>
      <c r="W2080" s="68">
        <v>0</v>
      </c>
      <c r="X2080" s="68">
        <v>0</v>
      </c>
      <c r="Y2080" s="68">
        <v>0</v>
      </c>
      <c r="Z2080" s="68">
        <v>0</v>
      </c>
      <c r="AA2080" s="68">
        <v>0</v>
      </c>
      <c r="AB2080" s="68">
        <v>0</v>
      </c>
      <c r="AC2080" s="68">
        <v>0</v>
      </c>
      <c r="AD2080" s="68">
        <v>0</v>
      </c>
      <c r="AE2080" s="68">
        <v>0</v>
      </c>
      <c r="AF2080" s="68">
        <v>0</v>
      </c>
      <c r="AG2080" s="68">
        <v>0</v>
      </c>
      <c r="AH2080" s="68">
        <v>0</v>
      </c>
      <c r="AI2080" s="68">
        <v>0</v>
      </c>
      <c r="AJ2080" s="68">
        <v>0</v>
      </c>
      <c r="AK2080" s="68">
        <v>0</v>
      </c>
      <c r="AL2080" s="68">
        <v>0</v>
      </c>
      <c r="AM2080" s="68">
        <v>0</v>
      </c>
      <c r="AN2080" s="68">
        <v>0</v>
      </c>
      <c r="AO2080" s="68">
        <v>0</v>
      </c>
      <c r="AP2080" s="68" t="s">
        <v>13964</v>
      </c>
      <c r="AQ2080" s="68">
        <v>1</v>
      </c>
      <c r="AR2080" s="68">
        <v>0</v>
      </c>
      <c r="AS2080" s="68">
        <v>0</v>
      </c>
      <c r="AT2080" s="68">
        <v>16</v>
      </c>
      <c r="AU2080" s="68">
        <v>1610612736</v>
      </c>
      <c r="AV2080" s="86">
        <v>3</v>
      </c>
      <c r="AX2080" s="1">
        <v>0</v>
      </c>
      <c r="AY2080" s="1">
        <v>0</v>
      </c>
      <c r="AZ2080" s="68">
        <v>0</v>
      </c>
      <c r="BA2080" s="68">
        <v>0</v>
      </c>
      <c r="EQ2080" s="68">
        <v>21150028</v>
      </c>
      <c r="ER2080" s="175">
        <v>1</v>
      </c>
      <c r="ES2080" s="68">
        <v>650</v>
      </c>
      <c r="ET2080" s="68">
        <v>28</v>
      </c>
      <c r="EU2080" s="68">
        <v>0</v>
      </c>
      <c r="EV2080" s="68">
        <v>150028</v>
      </c>
      <c r="EW2080" s="68" t="s">
        <v>2666</v>
      </c>
      <c r="EX2080" s="68" t="str">
        <f t="shared" si="65"/>
        <v>소형</v>
      </c>
      <c r="GE2080" s="68">
        <v>90027</v>
      </c>
      <c r="GF2080" s="68" t="s">
        <v>5520</v>
      </c>
    </row>
    <row r="2081" spans="6:188" x14ac:dyDescent="0.3">
      <c r="F2081" s="68">
        <v>94213</v>
      </c>
      <c r="G2081" s="68">
        <v>5</v>
      </c>
      <c r="H2081" s="68">
        <v>194213</v>
      </c>
      <c r="I2081" s="68">
        <v>294213</v>
      </c>
      <c r="J2081" s="68" t="s">
        <v>13965</v>
      </c>
      <c r="K2081" s="68" t="s">
        <v>13966</v>
      </c>
      <c r="L2081" s="68">
        <v>0</v>
      </c>
      <c r="M2081" s="68">
        <v>0</v>
      </c>
      <c r="N2081" s="68">
        <v>0</v>
      </c>
      <c r="O2081" s="68">
        <v>0</v>
      </c>
      <c r="P2081" s="68">
        <v>0</v>
      </c>
      <c r="Q2081" s="68">
        <v>0</v>
      </c>
      <c r="R2081" s="68">
        <v>0</v>
      </c>
      <c r="S2081" s="68">
        <v>0</v>
      </c>
      <c r="T2081" s="68">
        <v>0</v>
      </c>
      <c r="U2081" s="68">
        <v>0</v>
      </c>
      <c r="V2081" s="68">
        <v>0</v>
      </c>
      <c r="W2081" s="68">
        <v>0</v>
      </c>
      <c r="X2081" s="68">
        <v>0</v>
      </c>
      <c r="Y2081" s="68">
        <v>0</v>
      </c>
      <c r="Z2081" s="68">
        <v>0</v>
      </c>
      <c r="AA2081" s="68">
        <v>0</v>
      </c>
      <c r="AB2081" s="68">
        <v>0</v>
      </c>
      <c r="AC2081" s="68">
        <v>0</v>
      </c>
      <c r="AD2081" s="68">
        <v>0</v>
      </c>
      <c r="AE2081" s="68">
        <v>0</v>
      </c>
      <c r="AF2081" s="68">
        <v>0</v>
      </c>
      <c r="AG2081" s="68">
        <v>0</v>
      </c>
      <c r="AH2081" s="68">
        <v>0</v>
      </c>
      <c r="AI2081" s="68">
        <v>0</v>
      </c>
      <c r="AJ2081" s="68">
        <v>0</v>
      </c>
      <c r="AK2081" s="68">
        <v>0</v>
      </c>
      <c r="AL2081" s="68">
        <v>0</v>
      </c>
      <c r="AM2081" s="68">
        <v>0</v>
      </c>
      <c r="AN2081" s="68">
        <v>0</v>
      </c>
      <c r="AO2081" s="68">
        <v>0</v>
      </c>
      <c r="AP2081" s="68" t="s">
        <v>13967</v>
      </c>
      <c r="AQ2081" s="68">
        <v>1</v>
      </c>
      <c r="AR2081" s="68">
        <v>0</v>
      </c>
      <c r="AS2081" s="68">
        <v>0</v>
      </c>
      <c r="AT2081" s="68">
        <v>0</v>
      </c>
      <c r="AU2081" s="68">
        <v>1610612736</v>
      </c>
      <c r="AV2081" s="86">
        <v>3</v>
      </c>
      <c r="AX2081" s="1">
        <v>0</v>
      </c>
      <c r="AY2081" s="1">
        <v>0</v>
      </c>
      <c r="AZ2081" s="68">
        <v>0</v>
      </c>
      <c r="BA2081" s="68">
        <v>0</v>
      </c>
      <c r="EQ2081" s="68">
        <v>21250028</v>
      </c>
      <c r="ER2081" s="175">
        <v>1</v>
      </c>
      <c r="ES2081" s="68">
        <v>650</v>
      </c>
      <c r="ET2081" s="68">
        <v>28</v>
      </c>
      <c r="EU2081" s="68">
        <v>0</v>
      </c>
      <c r="EV2081" s="68">
        <v>150028</v>
      </c>
      <c r="EW2081" s="68" t="s">
        <v>2666</v>
      </c>
      <c r="EX2081" s="68" t="str">
        <f t="shared" si="65"/>
        <v>소형</v>
      </c>
      <c r="GE2081" s="68">
        <v>90028</v>
      </c>
      <c r="GF2081" s="68" t="s">
        <v>5521</v>
      </c>
    </row>
    <row r="2082" spans="6:188" x14ac:dyDescent="0.3">
      <c r="F2082" s="68">
        <v>94214</v>
      </c>
      <c r="G2082" s="68">
        <v>5</v>
      </c>
      <c r="H2082" s="68">
        <v>194214</v>
      </c>
      <c r="I2082" s="68">
        <v>294214</v>
      </c>
      <c r="J2082" s="68" t="s">
        <v>13968</v>
      </c>
      <c r="K2082" s="68" t="s">
        <v>13969</v>
      </c>
      <c r="L2082" s="68">
        <v>0</v>
      </c>
      <c r="M2082" s="68">
        <v>0</v>
      </c>
      <c r="N2082" s="68">
        <v>0</v>
      </c>
      <c r="O2082" s="68">
        <v>0</v>
      </c>
      <c r="P2082" s="68">
        <v>0</v>
      </c>
      <c r="Q2082" s="68">
        <v>0</v>
      </c>
      <c r="R2082" s="68">
        <v>0</v>
      </c>
      <c r="S2082" s="68">
        <v>0</v>
      </c>
      <c r="T2082" s="68">
        <v>0</v>
      </c>
      <c r="U2082" s="68">
        <v>0</v>
      </c>
      <c r="V2082" s="68">
        <v>0</v>
      </c>
      <c r="W2082" s="68">
        <v>0</v>
      </c>
      <c r="X2082" s="68">
        <v>0</v>
      </c>
      <c r="Y2082" s="68">
        <v>0</v>
      </c>
      <c r="Z2082" s="68">
        <v>0</v>
      </c>
      <c r="AA2082" s="68">
        <v>0</v>
      </c>
      <c r="AB2082" s="68">
        <v>0</v>
      </c>
      <c r="AC2082" s="68">
        <v>0</v>
      </c>
      <c r="AD2082" s="68">
        <v>0</v>
      </c>
      <c r="AE2082" s="68">
        <v>0</v>
      </c>
      <c r="AF2082" s="68">
        <v>0</v>
      </c>
      <c r="AG2082" s="68">
        <v>0</v>
      </c>
      <c r="AH2082" s="68">
        <v>0</v>
      </c>
      <c r="AI2082" s="68">
        <v>0</v>
      </c>
      <c r="AJ2082" s="68">
        <v>0</v>
      </c>
      <c r="AK2082" s="68">
        <v>0</v>
      </c>
      <c r="AL2082" s="68">
        <v>0</v>
      </c>
      <c r="AM2082" s="68">
        <v>0</v>
      </c>
      <c r="AN2082" s="68">
        <v>0</v>
      </c>
      <c r="AO2082" s="68">
        <v>0</v>
      </c>
      <c r="AP2082" s="68" t="s">
        <v>13970</v>
      </c>
      <c r="AQ2082" s="68">
        <v>1</v>
      </c>
      <c r="AR2082" s="68">
        <v>0</v>
      </c>
      <c r="AS2082" s="68">
        <v>0</v>
      </c>
      <c r="AT2082" s="68">
        <v>0</v>
      </c>
      <c r="AU2082" s="68">
        <v>1610612736</v>
      </c>
      <c r="AV2082" s="86">
        <v>3</v>
      </c>
      <c r="AX2082" s="1">
        <v>0</v>
      </c>
      <c r="AY2082" s="1">
        <v>0</v>
      </c>
      <c r="AZ2082" s="68">
        <v>0</v>
      </c>
      <c r="BA2082" s="68">
        <v>0</v>
      </c>
      <c r="EQ2082" s="68">
        <v>30150028</v>
      </c>
      <c r="ER2082" s="175">
        <v>1</v>
      </c>
      <c r="ES2082" s="68">
        <v>650</v>
      </c>
      <c r="ET2082" s="68">
        <v>28</v>
      </c>
      <c r="EU2082" s="68">
        <v>0</v>
      </c>
      <c r="EV2082" s="68">
        <v>150028</v>
      </c>
      <c r="EW2082" s="68" t="s">
        <v>2666</v>
      </c>
      <c r="EX2082" s="68" t="str">
        <f t="shared" si="65"/>
        <v>소형</v>
      </c>
      <c r="GE2082" s="68">
        <v>90029</v>
      </c>
      <c r="GF2082" s="68" t="s">
        <v>5522</v>
      </c>
    </row>
    <row r="2083" spans="6:188" x14ac:dyDescent="0.3">
      <c r="F2083" s="68">
        <v>94215</v>
      </c>
      <c r="G2083" s="68">
        <v>5</v>
      </c>
      <c r="H2083" s="68">
        <v>194215</v>
      </c>
      <c r="I2083" s="68">
        <v>294215</v>
      </c>
      <c r="J2083" s="68" t="s">
        <v>13971</v>
      </c>
      <c r="K2083" s="68" t="s">
        <v>13972</v>
      </c>
      <c r="L2083" s="68">
        <v>0</v>
      </c>
      <c r="M2083" s="68">
        <v>0</v>
      </c>
      <c r="N2083" s="68">
        <v>0</v>
      </c>
      <c r="O2083" s="68">
        <v>0</v>
      </c>
      <c r="P2083" s="68">
        <v>0</v>
      </c>
      <c r="Q2083" s="68">
        <v>0</v>
      </c>
      <c r="R2083" s="68">
        <v>0</v>
      </c>
      <c r="S2083" s="68">
        <v>0</v>
      </c>
      <c r="T2083" s="68">
        <v>0</v>
      </c>
      <c r="U2083" s="68">
        <v>0</v>
      </c>
      <c r="V2083" s="68">
        <v>0</v>
      </c>
      <c r="W2083" s="68">
        <v>0</v>
      </c>
      <c r="X2083" s="68">
        <v>0</v>
      </c>
      <c r="Y2083" s="68">
        <v>0</v>
      </c>
      <c r="Z2083" s="68">
        <v>0</v>
      </c>
      <c r="AA2083" s="68">
        <v>0</v>
      </c>
      <c r="AB2083" s="68">
        <v>0</v>
      </c>
      <c r="AC2083" s="68">
        <v>0</v>
      </c>
      <c r="AD2083" s="68">
        <v>0</v>
      </c>
      <c r="AE2083" s="68">
        <v>0</v>
      </c>
      <c r="AF2083" s="68">
        <v>0</v>
      </c>
      <c r="AG2083" s="68">
        <v>0</v>
      </c>
      <c r="AH2083" s="68">
        <v>0</v>
      </c>
      <c r="AI2083" s="68">
        <v>0</v>
      </c>
      <c r="AJ2083" s="68">
        <v>0</v>
      </c>
      <c r="AK2083" s="68">
        <v>0</v>
      </c>
      <c r="AL2083" s="68">
        <v>0</v>
      </c>
      <c r="AM2083" s="68">
        <v>0</v>
      </c>
      <c r="AN2083" s="68">
        <v>0</v>
      </c>
      <c r="AO2083" s="68">
        <v>0</v>
      </c>
      <c r="AP2083" s="68" t="s">
        <v>13973</v>
      </c>
      <c r="AQ2083" s="68">
        <v>1</v>
      </c>
      <c r="AR2083" s="68">
        <v>0</v>
      </c>
      <c r="AS2083" s="68">
        <v>0</v>
      </c>
      <c r="AT2083" s="68">
        <v>0</v>
      </c>
      <c r="AU2083" s="68">
        <v>1610612736</v>
      </c>
      <c r="AV2083" s="86">
        <v>3</v>
      </c>
      <c r="AX2083" s="1">
        <v>0</v>
      </c>
      <c r="AY2083" s="1">
        <v>0</v>
      </c>
      <c r="AZ2083" s="68">
        <v>0</v>
      </c>
      <c r="BA2083" s="68">
        <v>0</v>
      </c>
      <c r="EQ2083" s="68">
        <v>30250028</v>
      </c>
      <c r="ER2083" s="175">
        <v>1</v>
      </c>
      <c r="ES2083" s="68">
        <v>650</v>
      </c>
      <c r="ET2083" s="68">
        <v>28</v>
      </c>
      <c r="EU2083" s="68">
        <v>0</v>
      </c>
      <c r="EV2083" s="68">
        <v>150028</v>
      </c>
      <c r="EW2083" s="68" t="s">
        <v>2666</v>
      </c>
      <c r="EX2083" s="68" t="str">
        <f t="shared" si="65"/>
        <v>소형</v>
      </c>
      <c r="GE2083" s="68">
        <v>90030</v>
      </c>
      <c r="GF2083" s="68" t="s">
        <v>5523</v>
      </c>
    </row>
    <row r="2084" spans="6:188" x14ac:dyDescent="0.3">
      <c r="F2084" s="68">
        <v>94216</v>
      </c>
      <c r="G2084" s="68">
        <v>5</v>
      </c>
      <c r="H2084" s="68">
        <v>194216</v>
      </c>
      <c r="I2084" s="68">
        <v>294216</v>
      </c>
      <c r="J2084" s="68" t="s">
        <v>13974</v>
      </c>
      <c r="K2084" s="68" t="s">
        <v>13975</v>
      </c>
      <c r="L2084" s="68">
        <v>0</v>
      </c>
      <c r="M2084" s="68">
        <v>0</v>
      </c>
      <c r="N2084" s="68">
        <v>0</v>
      </c>
      <c r="O2084" s="68">
        <v>0</v>
      </c>
      <c r="P2084" s="68">
        <v>0</v>
      </c>
      <c r="Q2084" s="68">
        <v>0</v>
      </c>
      <c r="R2084" s="68">
        <v>0</v>
      </c>
      <c r="S2084" s="68">
        <v>0</v>
      </c>
      <c r="T2084" s="68">
        <v>0</v>
      </c>
      <c r="U2084" s="68">
        <v>0</v>
      </c>
      <c r="V2084" s="68">
        <v>0</v>
      </c>
      <c r="W2084" s="68">
        <v>0</v>
      </c>
      <c r="X2084" s="68">
        <v>0</v>
      </c>
      <c r="Y2084" s="68">
        <v>0</v>
      </c>
      <c r="Z2084" s="68">
        <v>0</v>
      </c>
      <c r="AA2084" s="68">
        <v>0</v>
      </c>
      <c r="AB2084" s="68">
        <v>0</v>
      </c>
      <c r="AC2084" s="68">
        <v>0</v>
      </c>
      <c r="AD2084" s="68">
        <v>0</v>
      </c>
      <c r="AE2084" s="68">
        <v>0</v>
      </c>
      <c r="AF2084" s="68">
        <v>0</v>
      </c>
      <c r="AG2084" s="68">
        <v>0</v>
      </c>
      <c r="AH2084" s="68">
        <v>0</v>
      </c>
      <c r="AI2084" s="68">
        <v>0</v>
      </c>
      <c r="AJ2084" s="68">
        <v>0</v>
      </c>
      <c r="AK2084" s="68">
        <v>0</v>
      </c>
      <c r="AL2084" s="68">
        <v>0</v>
      </c>
      <c r="AM2084" s="68">
        <v>0</v>
      </c>
      <c r="AN2084" s="68">
        <v>0</v>
      </c>
      <c r="AO2084" s="68">
        <v>0</v>
      </c>
      <c r="AP2084" s="68" t="s">
        <v>13976</v>
      </c>
      <c r="AQ2084" s="68">
        <v>1</v>
      </c>
      <c r="AR2084" s="68">
        <v>0</v>
      </c>
      <c r="AS2084" s="68">
        <v>0</v>
      </c>
      <c r="AT2084" s="68">
        <v>0</v>
      </c>
      <c r="AU2084" s="68">
        <v>0</v>
      </c>
      <c r="AV2084" s="86">
        <v>3</v>
      </c>
      <c r="AX2084" s="1">
        <v>0</v>
      </c>
      <c r="AY2084" s="1">
        <v>0</v>
      </c>
      <c r="AZ2084" s="68">
        <v>0</v>
      </c>
      <c r="BA2084" s="68">
        <v>0</v>
      </c>
      <c r="EQ2084" s="68">
        <v>30350028</v>
      </c>
      <c r="ER2084" s="175">
        <v>1</v>
      </c>
      <c r="ES2084" s="68">
        <v>650</v>
      </c>
      <c r="ET2084" s="68">
        <v>28</v>
      </c>
      <c r="EU2084" s="68">
        <v>0</v>
      </c>
      <c r="EV2084" s="68">
        <v>150028</v>
      </c>
      <c r="EW2084" s="68" t="s">
        <v>2666</v>
      </c>
      <c r="EX2084" s="68" t="str">
        <f t="shared" si="65"/>
        <v>소형</v>
      </c>
      <c r="GE2084" s="68">
        <v>90031</v>
      </c>
      <c r="GF2084" s="68" t="s">
        <v>5524</v>
      </c>
    </row>
    <row r="2085" spans="6:188" x14ac:dyDescent="0.3">
      <c r="F2085" s="68">
        <v>94217</v>
      </c>
      <c r="G2085" s="68">
        <v>5</v>
      </c>
      <c r="H2085" s="68">
        <v>194217</v>
      </c>
      <c r="I2085" s="68">
        <v>294217</v>
      </c>
      <c r="J2085" s="68" t="s">
        <v>13977</v>
      </c>
      <c r="K2085" s="68" t="s">
        <v>13978</v>
      </c>
      <c r="L2085" s="68">
        <v>0</v>
      </c>
      <c r="M2085" s="68">
        <v>0</v>
      </c>
      <c r="N2085" s="68">
        <v>0</v>
      </c>
      <c r="O2085" s="68">
        <v>0</v>
      </c>
      <c r="P2085" s="68">
        <v>0</v>
      </c>
      <c r="Q2085" s="68">
        <v>0</v>
      </c>
      <c r="R2085" s="68">
        <v>0</v>
      </c>
      <c r="S2085" s="68">
        <v>0</v>
      </c>
      <c r="T2085" s="68">
        <v>0</v>
      </c>
      <c r="U2085" s="68">
        <v>0</v>
      </c>
      <c r="V2085" s="68">
        <v>0</v>
      </c>
      <c r="W2085" s="68">
        <v>0</v>
      </c>
      <c r="X2085" s="68">
        <v>0</v>
      </c>
      <c r="Y2085" s="68">
        <v>0</v>
      </c>
      <c r="Z2085" s="68">
        <v>0</v>
      </c>
      <c r="AA2085" s="68">
        <v>0</v>
      </c>
      <c r="AB2085" s="68">
        <v>0</v>
      </c>
      <c r="AC2085" s="68">
        <v>0</v>
      </c>
      <c r="AD2085" s="68">
        <v>0</v>
      </c>
      <c r="AE2085" s="68">
        <v>0</v>
      </c>
      <c r="AF2085" s="68">
        <v>0</v>
      </c>
      <c r="AG2085" s="68">
        <v>0</v>
      </c>
      <c r="AH2085" s="68">
        <v>0</v>
      </c>
      <c r="AI2085" s="68">
        <v>0</v>
      </c>
      <c r="AJ2085" s="68">
        <v>0</v>
      </c>
      <c r="AK2085" s="68">
        <v>0</v>
      </c>
      <c r="AL2085" s="68">
        <v>0</v>
      </c>
      <c r="AM2085" s="68">
        <v>0</v>
      </c>
      <c r="AN2085" s="68">
        <v>0</v>
      </c>
      <c r="AO2085" s="68">
        <v>0</v>
      </c>
      <c r="AP2085" s="68" t="s">
        <v>13979</v>
      </c>
      <c r="AQ2085" s="68">
        <v>1</v>
      </c>
      <c r="AR2085" s="68">
        <v>0</v>
      </c>
      <c r="AS2085" s="68">
        <v>0</v>
      </c>
      <c r="AT2085" s="68">
        <v>0</v>
      </c>
      <c r="AU2085" s="68">
        <v>0</v>
      </c>
      <c r="AV2085" s="86">
        <v>3</v>
      </c>
      <c r="AX2085" s="1">
        <v>0</v>
      </c>
      <c r="AY2085" s="1">
        <v>0</v>
      </c>
      <c r="AZ2085" s="68">
        <v>0</v>
      </c>
      <c r="BA2085" s="68">
        <v>0</v>
      </c>
      <c r="EQ2085" s="68">
        <v>30450028</v>
      </c>
      <c r="ER2085" s="175">
        <v>1</v>
      </c>
      <c r="ES2085" s="68">
        <v>650</v>
      </c>
      <c r="ET2085" s="68">
        <v>28</v>
      </c>
      <c r="EU2085" s="68">
        <v>0</v>
      </c>
      <c r="EV2085" s="68">
        <v>150028</v>
      </c>
      <c r="EW2085" s="68" t="s">
        <v>2666</v>
      </c>
      <c r="EX2085" s="68" t="str">
        <f t="shared" si="65"/>
        <v>소형</v>
      </c>
      <c r="GE2085" s="68">
        <v>90032</v>
      </c>
      <c r="GF2085" s="68" t="s">
        <v>5525</v>
      </c>
    </row>
    <row r="2086" spans="6:188" x14ac:dyDescent="0.3">
      <c r="F2086" s="68">
        <v>94218</v>
      </c>
      <c r="G2086" s="68">
        <v>5</v>
      </c>
      <c r="H2086" s="68">
        <v>194218</v>
      </c>
      <c r="I2086" s="68">
        <v>294218</v>
      </c>
      <c r="J2086" s="68" t="s">
        <v>13980</v>
      </c>
      <c r="K2086" s="68" t="s">
        <v>13981</v>
      </c>
      <c r="L2086" s="68">
        <v>0</v>
      </c>
      <c r="M2086" s="68">
        <v>0</v>
      </c>
      <c r="N2086" s="68">
        <v>0</v>
      </c>
      <c r="O2086" s="68">
        <v>0</v>
      </c>
      <c r="P2086" s="68">
        <v>0</v>
      </c>
      <c r="Q2086" s="68">
        <v>0</v>
      </c>
      <c r="R2086" s="68">
        <v>0</v>
      </c>
      <c r="S2086" s="68">
        <v>0</v>
      </c>
      <c r="T2086" s="68">
        <v>0</v>
      </c>
      <c r="U2086" s="68">
        <v>0</v>
      </c>
      <c r="V2086" s="68">
        <v>0</v>
      </c>
      <c r="W2086" s="68">
        <v>0</v>
      </c>
      <c r="X2086" s="68">
        <v>0</v>
      </c>
      <c r="Y2086" s="68">
        <v>0</v>
      </c>
      <c r="Z2086" s="68">
        <v>0</v>
      </c>
      <c r="AA2086" s="68">
        <v>0</v>
      </c>
      <c r="AB2086" s="68">
        <v>0</v>
      </c>
      <c r="AC2086" s="68">
        <v>0</v>
      </c>
      <c r="AD2086" s="68">
        <v>0</v>
      </c>
      <c r="AE2086" s="68">
        <v>0</v>
      </c>
      <c r="AF2086" s="68">
        <v>0</v>
      </c>
      <c r="AG2086" s="68">
        <v>0</v>
      </c>
      <c r="AH2086" s="68">
        <v>0</v>
      </c>
      <c r="AI2086" s="68">
        <v>0</v>
      </c>
      <c r="AJ2086" s="68">
        <v>0</v>
      </c>
      <c r="AK2086" s="68">
        <v>0</v>
      </c>
      <c r="AL2086" s="68">
        <v>0</v>
      </c>
      <c r="AM2086" s="68">
        <v>0</v>
      </c>
      <c r="AN2086" s="68">
        <v>0</v>
      </c>
      <c r="AO2086" s="68">
        <v>0</v>
      </c>
      <c r="AP2086" s="68" t="s">
        <v>13982</v>
      </c>
      <c r="AQ2086" s="68">
        <v>1</v>
      </c>
      <c r="AR2086" s="68">
        <v>0</v>
      </c>
      <c r="AS2086" s="68">
        <v>0</v>
      </c>
      <c r="AT2086" s="68">
        <v>0</v>
      </c>
      <c r="AU2086" s="68">
        <v>8192</v>
      </c>
      <c r="AV2086" s="86">
        <v>3</v>
      </c>
      <c r="AX2086" s="1">
        <v>0</v>
      </c>
      <c r="AY2086" s="1">
        <v>0</v>
      </c>
      <c r="AZ2086" s="68">
        <v>0</v>
      </c>
      <c r="BA2086" s="68">
        <v>0</v>
      </c>
      <c r="EQ2086" s="68">
        <v>30550028</v>
      </c>
      <c r="ER2086" s="175">
        <v>1</v>
      </c>
      <c r="ES2086" s="68">
        <v>650</v>
      </c>
      <c r="ET2086" s="68">
        <v>28</v>
      </c>
      <c r="EU2086" s="68">
        <v>0</v>
      </c>
      <c r="EV2086" s="68">
        <v>150028</v>
      </c>
      <c r="EW2086" s="68" t="s">
        <v>2666</v>
      </c>
      <c r="EX2086" s="68" t="str">
        <f t="shared" si="65"/>
        <v>소형</v>
      </c>
      <c r="GE2086" s="68">
        <v>90033</v>
      </c>
      <c r="GF2086" s="68" t="s">
        <v>5526</v>
      </c>
    </row>
    <row r="2087" spans="6:188" x14ac:dyDescent="0.3">
      <c r="F2087" s="68">
        <v>94219</v>
      </c>
      <c r="G2087" s="68">
        <v>5</v>
      </c>
      <c r="H2087" s="68">
        <v>194219</v>
      </c>
      <c r="I2087" s="68">
        <v>294219</v>
      </c>
      <c r="J2087" s="68" t="s">
        <v>13983</v>
      </c>
      <c r="K2087" s="68" t="s">
        <v>13984</v>
      </c>
      <c r="L2087" s="68">
        <v>0</v>
      </c>
      <c r="M2087" s="68">
        <v>0</v>
      </c>
      <c r="N2087" s="68">
        <v>0</v>
      </c>
      <c r="O2087" s="68">
        <v>0</v>
      </c>
      <c r="P2087" s="68">
        <v>0</v>
      </c>
      <c r="Q2087" s="68">
        <v>0</v>
      </c>
      <c r="R2087" s="68">
        <v>0</v>
      </c>
      <c r="S2087" s="68">
        <v>0</v>
      </c>
      <c r="T2087" s="68">
        <v>0</v>
      </c>
      <c r="U2087" s="68">
        <v>0</v>
      </c>
      <c r="V2087" s="68">
        <v>0</v>
      </c>
      <c r="W2087" s="68">
        <v>100</v>
      </c>
      <c r="X2087" s="68">
        <v>0</v>
      </c>
      <c r="Y2087" s="68">
        <v>0</v>
      </c>
      <c r="Z2087" s="68">
        <v>0</v>
      </c>
      <c r="AA2087" s="68">
        <v>0</v>
      </c>
      <c r="AB2087" s="68">
        <v>0</v>
      </c>
      <c r="AC2087" s="68">
        <v>0</v>
      </c>
      <c r="AD2087" s="68">
        <v>0</v>
      </c>
      <c r="AE2087" s="68">
        <v>0</v>
      </c>
      <c r="AF2087" s="68">
        <v>0</v>
      </c>
      <c r="AG2087" s="68">
        <v>0</v>
      </c>
      <c r="AH2087" s="68">
        <v>0</v>
      </c>
      <c r="AI2087" s="68">
        <v>0</v>
      </c>
      <c r="AJ2087" s="68">
        <v>0</v>
      </c>
      <c r="AK2087" s="68">
        <v>0</v>
      </c>
      <c r="AL2087" s="68">
        <v>0</v>
      </c>
      <c r="AM2087" s="68">
        <v>0</v>
      </c>
      <c r="AN2087" s="68">
        <v>0</v>
      </c>
      <c r="AO2087" s="68">
        <v>0</v>
      </c>
      <c r="AP2087" s="68" t="s">
        <v>13985</v>
      </c>
      <c r="AQ2087" s="68">
        <v>1</v>
      </c>
      <c r="AR2087" s="68">
        <v>0</v>
      </c>
      <c r="AS2087" s="68">
        <v>0</v>
      </c>
      <c r="AT2087" s="68">
        <v>0</v>
      </c>
      <c r="AU2087" s="68">
        <v>0</v>
      </c>
      <c r="AV2087" s="86">
        <v>3</v>
      </c>
      <c r="AX2087" s="1">
        <v>0</v>
      </c>
      <c r="AY2087" s="1">
        <v>0</v>
      </c>
      <c r="AZ2087" s="68">
        <v>0</v>
      </c>
      <c r="BA2087" s="68">
        <v>0</v>
      </c>
      <c r="EQ2087" s="68">
        <v>30650028</v>
      </c>
      <c r="ER2087" s="175">
        <v>1</v>
      </c>
      <c r="ES2087" s="68">
        <v>650</v>
      </c>
      <c r="ET2087" s="68">
        <v>28</v>
      </c>
      <c r="EU2087" s="68">
        <v>0</v>
      </c>
      <c r="EV2087" s="68">
        <v>150028</v>
      </c>
      <c r="EW2087" s="68" t="s">
        <v>2666</v>
      </c>
      <c r="EX2087" s="68" t="str">
        <f t="shared" si="65"/>
        <v>소형</v>
      </c>
      <c r="GE2087" s="68">
        <v>90034</v>
      </c>
      <c r="GF2087" s="68" t="s">
        <v>5527</v>
      </c>
    </row>
    <row r="2088" spans="6:188" x14ac:dyDescent="0.3">
      <c r="F2088" s="68">
        <v>94220</v>
      </c>
      <c r="G2088" s="68">
        <v>5</v>
      </c>
      <c r="H2088" s="68">
        <v>194220</v>
      </c>
      <c r="I2088" s="68">
        <v>294220</v>
      </c>
      <c r="J2088" s="68" t="s">
        <v>13986</v>
      </c>
      <c r="K2088" s="68" t="s">
        <v>13987</v>
      </c>
      <c r="L2088" s="68">
        <v>0</v>
      </c>
      <c r="M2088" s="68">
        <v>0</v>
      </c>
      <c r="N2088" s="68">
        <v>0</v>
      </c>
      <c r="O2088" s="68">
        <v>0</v>
      </c>
      <c r="P2088" s="68">
        <v>0</v>
      </c>
      <c r="Q2088" s="68">
        <v>0</v>
      </c>
      <c r="R2088" s="68">
        <v>0</v>
      </c>
      <c r="S2088" s="68">
        <v>0</v>
      </c>
      <c r="T2088" s="68">
        <v>0</v>
      </c>
      <c r="U2088" s="68">
        <v>0</v>
      </c>
      <c r="V2088" s="68">
        <v>0</v>
      </c>
      <c r="W2088" s="68">
        <v>200</v>
      </c>
      <c r="X2088" s="68">
        <v>0</v>
      </c>
      <c r="Y2088" s="68">
        <v>0</v>
      </c>
      <c r="Z2088" s="68">
        <v>0</v>
      </c>
      <c r="AA2088" s="68">
        <v>0</v>
      </c>
      <c r="AB2088" s="68">
        <v>0</v>
      </c>
      <c r="AC2088" s="68">
        <v>0</v>
      </c>
      <c r="AD2088" s="68">
        <v>0</v>
      </c>
      <c r="AE2088" s="68">
        <v>0</v>
      </c>
      <c r="AF2088" s="68">
        <v>0</v>
      </c>
      <c r="AG2088" s="68">
        <v>0</v>
      </c>
      <c r="AH2088" s="68">
        <v>0</v>
      </c>
      <c r="AI2088" s="68">
        <v>0</v>
      </c>
      <c r="AJ2088" s="68">
        <v>0</v>
      </c>
      <c r="AK2088" s="68">
        <v>0</v>
      </c>
      <c r="AL2088" s="68">
        <v>0</v>
      </c>
      <c r="AM2088" s="68">
        <v>0</v>
      </c>
      <c r="AN2088" s="68">
        <v>0</v>
      </c>
      <c r="AO2088" s="68">
        <v>0</v>
      </c>
      <c r="AP2088" s="68" t="s">
        <v>13988</v>
      </c>
      <c r="AQ2088" s="68">
        <v>1</v>
      </c>
      <c r="AR2088" s="68">
        <v>0</v>
      </c>
      <c r="AS2088" s="68">
        <v>0</v>
      </c>
      <c r="AT2088" s="68">
        <v>0</v>
      </c>
      <c r="AU2088" s="68">
        <v>0</v>
      </c>
      <c r="AV2088" s="86">
        <v>3</v>
      </c>
      <c r="AX2088" s="1">
        <v>0</v>
      </c>
      <c r="AY2088" s="1">
        <v>0</v>
      </c>
      <c r="AZ2088" s="68">
        <v>0</v>
      </c>
      <c r="BA2088" s="68">
        <v>0</v>
      </c>
      <c r="EQ2088" s="68">
        <v>30750028</v>
      </c>
      <c r="ER2088" s="175">
        <v>1</v>
      </c>
      <c r="ES2088" s="68">
        <v>650</v>
      </c>
      <c r="ET2088" s="68">
        <v>28</v>
      </c>
      <c r="EU2088" s="68">
        <v>0</v>
      </c>
      <c r="EV2088" s="68">
        <v>150028</v>
      </c>
      <c r="EW2088" s="68" t="s">
        <v>2666</v>
      </c>
      <c r="EX2088" s="68" t="str">
        <f t="shared" si="65"/>
        <v>소형</v>
      </c>
      <c r="GE2088" s="68">
        <v>90035</v>
      </c>
      <c r="GF2088" s="68" t="s">
        <v>5528</v>
      </c>
    </row>
    <row r="2089" spans="6:188" x14ac:dyDescent="0.3">
      <c r="F2089" s="68">
        <v>94221</v>
      </c>
      <c r="G2089" s="68">
        <v>5</v>
      </c>
      <c r="H2089" s="68">
        <v>194221</v>
      </c>
      <c r="I2089" s="68">
        <v>294221</v>
      </c>
      <c r="J2089" s="68" t="s">
        <v>13989</v>
      </c>
      <c r="K2089" s="68" t="s">
        <v>13990</v>
      </c>
      <c r="L2089" s="68">
        <v>0</v>
      </c>
      <c r="M2089" s="68">
        <v>0</v>
      </c>
      <c r="N2089" s="68">
        <v>0</v>
      </c>
      <c r="O2089" s="68">
        <v>0</v>
      </c>
      <c r="P2089" s="68">
        <v>0</v>
      </c>
      <c r="Q2089" s="68">
        <v>0</v>
      </c>
      <c r="R2089" s="68">
        <v>0</v>
      </c>
      <c r="S2089" s="68">
        <v>0</v>
      </c>
      <c r="T2089" s="68">
        <v>0</v>
      </c>
      <c r="U2089" s="68">
        <v>0</v>
      </c>
      <c r="V2089" s="68">
        <v>0</v>
      </c>
      <c r="W2089" s="68">
        <v>400</v>
      </c>
      <c r="X2089" s="68">
        <v>0</v>
      </c>
      <c r="Y2089" s="68">
        <v>0</v>
      </c>
      <c r="Z2089" s="68">
        <v>0</v>
      </c>
      <c r="AA2089" s="68">
        <v>0</v>
      </c>
      <c r="AB2089" s="68">
        <v>0</v>
      </c>
      <c r="AC2089" s="68">
        <v>0</v>
      </c>
      <c r="AD2089" s="68">
        <v>0</v>
      </c>
      <c r="AE2089" s="68">
        <v>0</v>
      </c>
      <c r="AF2089" s="68">
        <v>0</v>
      </c>
      <c r="AG2089" s="68">
        <v>0</v>
      </c>
      <c r="AH2089" s="68">
        <v>0</v>
      </c>
      <c r="AI2089" s="68">
        <v>0</v>
      </c>
      <c r="AJ2089" s="68">
        <v>0</v>
      </c>
      <c r="AK2089" s="68">
        <v>0</v>
      </c>
      <c r="AL2089" s="68">
        <v>0</v>
      </c>
      <c r="AM2089" s="68">
        <v>0</v>
      </c>
      <c r="AN2089" s="68">
        <v>0</v>
      </c>
      <c r="AO2089" s="68">
        <v>0</v>
      </c>
      <c r="AP2089" s="68" t="s">
        <v>13991</v>
      </c>
      <c r="AQ2089" s="68">
        <v>1</v>
      </c>
      <c r="AR2089" s="68">
        <v>0</v>
      </c>
      <c r="AS2089" s="68">
        <v>0</v>
      </c>
      <c r="AT2089" s="68">
        <v>0</v>
      </c>
      <c r="AU2089" s="68">
        <v>0</v>
      </c>
      <c r="AV2089" s="86">
        <v>3</v>
      </c>
      <c r="AX2089" s="1">
        <v>0</v>
      </c>
      <c r="AY2089" s="1">
        <v>0</v>
      </c>
      <c r="AZ2089" s="68">
        <v>0</v>
      </c>
      <c r="BA2089" s="68">
        <v>0</v>
      </c>
      <c r="EQ2089" s="68">
        <v>30850028</v>
      </c>
      <c r="ER2089" s="175">
        <v>1</v>
      </c>
      <c r="ES2089" s="68">
        <v>650</v>
      </c>
      <c r="ET2089" s="68">
        <v>28</v>
      </c>
      <c r="EU2089" s="68">
        <v>0</v>
      </c>
      <c r="EV2089" s="68">
        <v>150028</v>
      </c>
      <c r="EW2089" s="68" t="s">
        <v>2666</v>
      </c>
      <c r="EX2089" s="68" t="str">
        <f t="shared" si="65"/>
        <v>소형</v>
      </c>
      <c r="GE2089" s="68">
        <v>90036</v>
      </c>
      <c r="GF2089" s="68" t="s">
        <v>5529</v>
      </c>
    </row>
    <row r="2090" spans="6:188" x14ac:dyDescent="0.3">
      <c r="F2090" s="68">
        <v>94222</v>
      </c>
      <c r="G2090" s="68">
        <v>5</v>
      </c>
      <c r="H2090" s="68">
        <v>194222</v>
      </c>
      <c r="I2090" s="68">
        <v>294222</v>
      </c>
      <c r="J2090" s="68" t="s">
        <v>13992</v>
      </c>
      <c r="K2090" s="68" t="s">
        <v>13993</v>
      </c>
      <c r="L2090" s="68">
        <v>0</v>
      </c>
      <c r="M2090" s="68">
        <v>0</v>
      </c>
      <c r="N2090" s="68">
        <v>0</v>
      </c>
      <c r="O2090" s="68">
        <v>0</v>
      </c>
      <c r="P2090" s="68">
        <v>0</v>
      </c>
      <c r="Q2090" s="68">
        <v>0</v>
      </c>
      <c r="R2090" s="68">
        <v>0</v>
      </c>
      <c r="S2090" s="68">
        <v>0</v>
      </c>
      <c r="T2090" s="68">
        <v>0</v>
      </c>
      <c r="U2090" s="68">
        <v>0</v>
      </c>
      <c r="V2090" s="68">
        <v>0</v>
      </c>
      <c r="W2090" s="68">
        <v>1000</v>
      </c>
      <c r="X2090" s="68">
        <v>0</v>
      </c>
      <c r="Y2090" s="68">
        <v>0</v>
      </c>
      <c r="Z2090" s="68">
        <v>0</v>
      </c>
      <c r="AA2090" s="68">
        <v>0</v>
      </c>
      <c r="AB2090" s="68">
        <v>0</v>
      </c>
      <c r="AC2090" s="68">
        <v>0</v>
      </c>
      <c r="AD2090" s="68">
        <v>0</v>
      </c>
      <c r="AE2090" s="68">
        <v>0</v>
      </c>
      <c r="AF2090" s="68">
        <v>0</v>
      </c>
      <c r="AG2090" s="68">
        <v>0</v>
      </c>
      <c r="AH2090" s="68">
        <v>0</v>
      </c>
      <c r="AI2090" s="68">
        <v>0</v>
      </c>
      <c r="AJ2090" s="68">
        <v>0</v>
      </c>
      <c r="AK2090" s="68">
        <v>0</v>
      </c>
      <c r="AL2090" s="68">
        <v>0</v>
      </c>
      <c r="AM2090" s="68">
        <v>0</v>
      </c>
      <c r="AN2090" s="68">
        <v>0</v>
      </c>
      <c r="AO2090" s="68">
        <v>0</v>
      </c>
      <c r="AP2090" s="68" t="s">
        <v>13994</v>
      </c>
      <c r="AQ2090" s="68">
        <v>1</v>
      </c>
      <c r="AR2090" s="68">
        <v>0</v>
      </c>
      <c r="AS2090" s="68">
        <v>0</v>
      </c>
      <c r="AT2090" s="68">
        <v>0</v>
      </c>
      <c r="AU2090" s="68">
        <v>0</v>
      </c>
      <c r="AV2090" s="86">
        <v>3</v>
      </c>
      <c r="AX2090" s="1">
        <v>0</v>
      </c>
      <c r="AY2090" s="1">
        <v>0</v>
      </c>
      <c r="AZ2090" s="68">
        <v>0</v>
      </c>
      <c r="BA2090" s="68">
        <v>0</v>
      </c>
      <c r="EQ2090" s="68">
        <v>30950028</v>
      </c>
      <c r="ER2090" s="175">
        <v>1</v>
      </c>
      <c r="ES2090" s="68">
        <v>650</v>
      </c>
      <c r="ET2090" s="68">
        <v>28</v>
      </c>
      <c r="EU2090" s="68">
        <v>0</v>
      </c>
      <c r="EV2090" s="68">
        <v>150028</v>
      </c>
      <c r="EW2090" s="68" t="s">
        <v>2666</v>
      </c>
      <c r="EX2090" s="68" t="str">
        <f t="shared" si="65"/>
        <v>소형</v>
      </c>
      <c r="GE2090" s="68">
        <v>90037</v>
      </c>
      <c r="GF2090" s="68" t="s">
        <v>5530</v>
      </c>
    </row>
    <row r="2091" spans="6:188" x14ac:dyDescent="0.3">
      <c r="F2091" s="68">
        <v>94223</v>
      </c>
      <c r="G2091" s="68">
        <v>5</v>
      </c>
      <c r="H2091" s="68">
        <v>194223</v>
      </c>
      <c r="I2091" s="68">
        <v>294223</v>
      </c>
      <c r="J2091" s="68" t="s">
        <v>13995</v>
      </c>
      <c r="K2091" s="68" t="s">
        <v>13996</v>
      </c>
      <c r="L2091" s="68">
        <v>0</v>
      </c>
      <c r="M2091" s="68">
        <v>0</v>
      </c>
      <c r="N2091" s="68">
        <v>0</v>
      </c>
      <c r="O2091" s="68">
        <v>0</v>
      </c>
      <c r="P2091" s="68">
        <v>0</v>
      </c>
      <c r="Q2091" s="68">
        <v>0</v>
      </c>
      <c r="R2091" s="68">
        <v>0</v>
      </c>
      <c r="S2091" s="68">
        <v>0</v>
      </c>
      <c r="T2091" s="68">
        <v>0</v>
      </c>
      <c r="U2091" s="68">
        <v>0</v>
      </c>
      <c r="V2091" s="68">
        <v>0</v>
      </c>
      <c r="W2091" s="68">
        <v>0</v>
      </c>
      <c r="X2091" s="68">
        <v>0</v>
      </c>
      <c r="Y2091" s="68">
        <v>0</v>
      </c>
      <c r="Z2091" s="68">
        <v>0</v>
      </c>
      <c r="AA2091" s="68">
        <v>0</v>
      </c>
      <c r="AB2091" s="68">
        <v>0</v>
      </c>
      <c r="AC2091" s="68">
        <v>0</v>
      </c>
      <c r="AD2091" s="68">
        <v>0</v>
      </c>
      <c r="AE2091" s="68">
        <v>0</v>
      </c>
      <c r="AF2091" s="68">
        <v>0</v>
      </c>
      <c r="AG2091" s="68">
        <v>0</v>
      </c>
      <c r="AH2091" s="68">
        <v>0</v>
      </c>
      <c r="AI2091" s="68">
        <v>0</v>
      </c>
      <c r="AJ2091" s="68">
        <v>0</v>
      </c>
      <c r="AK2091" s="68">
        <v>0</v>
      </c>
      <c r="AL2091" s="68">
        <v>0</v>
      </c>
      <c r="AM2091" s="68">
        <v>0</v>
      </c>
      <c r="AN2091" s="68">
        <v>0</v>
      </c>
      <c r="AO2091" s="68">
        <v>0</v>
      </c>
      <c r="AP2091" s="68" t="s">
        <v>13997</v>
      </c>
      <c r="AQ2091" s="68">
        <v>1</v>
      </c>
      <c r="AR2091" s="68">
        <v>0</v>
      </c>
      <c r="AS2091" s="68">
        <v>0</v>
      </c>
      <c r="AT2091" s="68">
        <v>0</v>
      </c>
      <c r="AU2091" s="68">
        <v>8192</v>
      </c>
      <c r="AV2091" s="86">
        <v>3</v>
      </c>
      <c r="AX2091" s="1">
        <v>0</v>
      </c>
      <c r="AY2091" s="1">
        <v>0</v>
      </c>
      <c r="AZ2091" s="68">
        <v>0</v>
      </c>
      <c r="BA2091" s="68">
        <v>0</v>
      </c>
      <c r="EQ2091" s="68">
        <v>31050028</v>
      </c>
      <c r="ER2091" s="175">
        <v>1</v>
      </c>
      <c r="ES2091" s="68">
        <v>650</v>
      </c>
      <c r="ET2091" s="68">
        <v>28</v>
      </c>
      <c r="EU2091" s="68">
        <v>0</v>
      </c>
      <c r="EV2091" s="68">
        <v>150028</v>
      </c>
      <c r="EW2091" s="68" t="s">
        <v>2666</v>
      </c>
      <c r="EX2091" s="68" t="str">
        <f t="shared" si="65"/>
        <v>소형</v>
      </c>
      <c r="GE2091" s="68">
        <v>90038</v>
      </c>
      <c r="GF2091" s="68" t="s">
        <v>5531</v>
      </c>
    </row>
    <row r="2092" spans="6:188" x14ac:dyDescent="0.3">
      <c r="F2092" s="68">
        <v>94224</v>
      </c>
      <c r="G2092" s="68">
        <v>5</v>
      </c>
      <c r="H2092" s="68">
        <v>194224</v>
      </c>
      <c r="I2092" s="68">
        <v>294224</v>
      </c>
      <c r="J2092" s="68" t="s">
        <v>13998</v>
      </c>
      <c r="K2092" s="68" t="s">
        <v>13999</v>
      </c>
      <c r="L2092" s="68">
        <v>0</v>
      </c>
      <c r="M2092" s="68">
        <v>0</v>
      </c>
      <c r="N2092" s="68">
        <v>0</v>
      </c>
      <c r="O2092" s="68">
        <v>0</v>
      </c>
      <c r="P2092" s="68">
        <v>0</v>
      </c>
      <c r="Q2092" s="68">
        <v>0</v>
      </c>
      <c r="R2092" s="68">
        <v>0</v>
      </c>
      <c r="S2092" s="68">
        <v>0</v>
      </c>
      <c r="T2092" s="68">
        <v>0</v>
      </c>
      <c r="U2092" s="68">
        <v>0</v>
      </c>
      <c r="V2092" s="68">
        <v>0</v>
      </c>
      <c r="W2092" s="68">
        <v>0</v>
      </c>
      <c r="X2092" s="68">
        <v>0</v>
      </c>
      <c r="Y2092" s="68">
        <v>0</v>
      </c>
      <c r="Z2092" s="68">
        <v>0</v>
      </c>
      <c r="AA2092" s="68">
        <v>0</v>
      </c>
      <c r="AB2092" s="68">
        <v>0</v>
      </c>
      <c r="AC2092" s="68">
        <v>0</v>
      </c>
      <c r="AD2092" s="68">
        <v>0</v>
      </c>
      <c r="AE2092" s="68">
        <v>0</v>
      </c>
      <c r="AF2092" s="68">
        <v>0</v>
      </c>
      <c r="AG2092" s="68">
        <v>0</v>
      </c>
      <c r="AH2092" s="68">
        <v>0</v>
      </c>
      <c r="AI2092" s="68">
        <v>0</v>
      </c>
      <c r="AJ2092" s="68">
        <v>0</v>
      </c>
      <c r="AK2092" s="68">
        <v>0</v>
      </c>
      <c r="AL2092" s="68">
        <v>0</v>
      </c>
      <c r="AM2092" s="68">
        <v>0</v>
      </c>
      <c r="AN2092" s="68">
        <v>0</v>
      </c>
      <c r="AO2092" s="68">
        <v>0</v>
      </c>
      <c r="AP2092" s="68" t="s">
        <v>14000</v>
      </c>
      <c r="AQ2092" s="68">
        <v>1</v>
      </c>
      <c r="AR2092" s="68">
        <v>0</v>
      </c>
      <c r="AS2092" s="68">
        <v>0</v>
      </c>
      <c r="AT2092" s="68">
        <v>0</v>
      </c>
      <c r="AU2092" s="68">
        <v>8192</v>
      </c>
      <c r="AV2092" s="86">
        <v>3</v>
      </c>
      <c r="AX2092" s="1">
        <v>0</v>
      </c>
      <c r="AY2092" s="1">
        <v>0</v>
      </c>
      <c r="AZ2092" s="68">
        <v>0</v>
      </c>
      <c r="BA2092" s="68">
        <v>0</v>
      </c>
      <c r="EQ2092" s="68">
        <v>31150028</v>
      </c>
      <c r="ER2092" s="175">
        <v>1</v>
      </c>
      <c r="ES2092" s="68">
        <v>650</v>
      </c>
      <c r="ET2092" s="68">
        <v>28</v>
      </c>
      <c r="EU2092" s="68">
        <v>0</v>
      </c>
      <c r="EV2092" s="68">
        <v>150028</v>
      </c>
      <c r="EW2092" s="68" t="s">
        <v>2666</v>
      </c>
      <c r="EX2092" s="68" t="str">
        <f t="shared" si="65"/>
        <v>소형</v>
      </c>
      <c r="GE2092" s="68">
        <v>90039</v>
      </c>
      <c r="GF2092" s="68" t="s">
        <v>5532</v>
      </c>
    </row>
    <row r="2093" spans="6:188" x14ac:dyDescent="0.3">
      <c r="F2093" s="68">
        <v>94225</v>
      </c>
      <c r="G2093" s="68">
        <v>5</v>
      </c>
      <c r="H2093" s="68">
        <v>194225</v>
      </c>
      <c r="I2093" s="68">
        <v>294225</v>
      </c>
      <c r="J2093" s="68" t="s">
        <v>14001</v>
      </c>
      <c r="K2093" s="68" t="s">
        <v>14002</v>
      </c>
      <c r="L2093" s="68">
        <v>0</v>
      </c>
      <c r="M2093" s="68">
        <v>0</v>
      </c>
      <c r="N2093" s="68">
        <v>0</v>
      </c>
      <c r="O2093" s="68">
        <v>0</v>
      </c>
      <c r="P2093" s="68">
        <v>0</v>
      </c>
      <c r="Q2093" s="68">
        <v>0</v>
      </c>
      <c r="R2093" s="68">
        <v>0</v>
      </c>
      <c r="S2093" s="68">
        <v>0</v>
      </c>
      <c r="T2093" s="68">
        <v>0</v>
      </c>
      <c r="U2093" s="68">
        <v>0</v>
      </c>
      <c r="V2093" s="68">
        <v>0</v>
      </c>
      <c r="W2093" s="68">
        <v>0</v>
      </c>
      <c r="X2093" s="68">
        <v>0</v>
      </c>
      <c r="Y2093" s="68">
        <v>0</v>
      </c>
      <c r="Z2093" s="68">
        <v>0</v>
      </c>
      <c r="AA2093" s="68">
        <v>0</v>
      </c>
      <c r="AB2093" s="68">
        <v>0</v>
      </c>
      <c r="AC2093" s="68">
        <v>0</v>
      </c>
      <c r="AD2093" s="68">
        <v>0</v>
      </c>
      <c r="AE2093" s="68">
        <v>0</v>
      </c>
      <c r="AF2093" s="68">
        <v>0</v>
      </c>
      <c r="AG2093" s="68">
        <v>0</v>
      </c>
      <c r="AH2093" s="68">
        <v>0</v>
      </c>
      <c r="AI2093" s="68">
        <v>0</v>
      </c>
      <c r="AJ2093" s="68">
        <v>0</v>
      </c>
      <c r="AK2093" s="68">
        <v>0</v>
      </c>
      <c r="AL2093" s="68">
        <v>0</v>
      </c>
      <c r="AM2093" s="68">
        <v>0</v>
      </c>
      <c r="AN2093" s="68">
        <v>0</v>
      </c>
      <c r="AO2093" s="68">
        <v>0</v>
      </c>
      <c r="AP2093" s="68" t="s">
        <v>14003</v>
      </c>
      <c r="AQ2093" s="68">
        <v>1</v>
      </c>
      <c r="AR2093" s="68">
        <v>0</v>
      </c>
      <c r="AS2093" s="68">
        <v>0</v>
      </c>
      <c r="AT2093" s="68">
        <v>0</v>
      </c>
      <c r="AU2093" s="68">
        <v>8192</v>
      </c>
      <c r="AV2093" s="86">
        <v>3</v>
      </c>
      <c r="AX2093" s="1">
        <v>0</v>
      </c>
      <c r="AY2093" s="1">
        <v>0</v>
      </c>
      <c r="AZ2093" s="68">
        <v>0</v>
      </c>
      <c r="BA2093" s="68">
        <v>0</v>
      </c>
      <c r="EQ2093" s="68">
        <v>31250028</v>
      </c>
      <c r="ER2093" s="175">
        <v>1</v>
      </c>
      <c r="ES2093" s="68">
        <v>650</v>
      </c>
      <c r="ET2093" s="68">
        <v>28</v>
      </c>
      <c r="EU2093" s="68">
        <v>0</v>
      </c>
      <c r="EV2093" s="68">
        <v>150028</v>
      </c>
      <c r="EW2093" s="68" t="s">
        <v>2666</v>
      </c>
      <c r="EX2093" s="68" t="str">
        <f t="shared" si="65"/>
        <v>소형</v>
      </c>
      <c r="GE2093" s="68">
        <v>90040</v>
      </c>
      <c r="GF2093" s="68" t="s">
        <v>5533</v>
      </c>
    </row>
    <row r="2094" spans="6:188" x14ac:dyDescent="0.3">
      <c r="F2094" s="68">
        <v>94226</v>
      </c>
      <c r="G2094" s="68">
        <v>8</v>
      </c>
      <c r="H2094" s="68">
        <v>194226</v>
      </c>
      <c r="I2094" s="68">
        <v>294226</v>
      </c>
      <c r="J2094" s="68" t="s">
        <v>14004</v>
      </c>
      <c r="K2094" s="68" t="s">
        <v>14005</v>
      </c>
      <c r="L2094" s="68">
        <v>0</v>
      </c>
      <c r="M2094" s="68">
        <v>0</v>
      </c>
      <c r="N2094" s="68">
        <v>0</v>
      </c>
      <c r="O2094" s="68">
        <v>0</v>
      </c>
      <c r="P2094" s="68">
        <v>0</v>
      </c>
      <c r="Q2094" s="68">
        <v>0</v>
      </c>
      <c r="R2094" s="68">
        <v>0</v>
      </c>
      <c r="S2094" s="68">
        <v>0</v>
      </c>
      <c r="T2094" s="68">
        <v>0</v>
      </c>
      <c r="U2094" s="68">
        <v>120</v>
      </c>
      <c r="V2094" s="68">
        <v>130</v>
      </c>
      <c r="W2094" s="68">
        <v>0</v>
      </c>
      <c r="X2094" s="68">
        <v>0</v>
      </c>
      <c r="Y2094" s="68">
        <v>0</v>
      </c>
      <c r="Z2094" s="68">
        <v>0</v>
      </c>
      <c r="AA2094" s="68">
        <v>0</v>
      </c>
      <c r="AB2094" s="68">
        <v>0</v>
      </c>
      <c r="AC2094" s="68">
        <v>0</v>
      </c>
      <c r="AD2094" s="68">
        <v>0</v>
      </c>
      <c r="AE2094" s="68">
        <v>0</v>
      </c>
      <c r="AF2094" s="68">
        <v>0</v>
      </c>
      <c r="AG2094" s="68">
        <v>0</v>
      </c>
      <c r="AH2094" s="68">
        <v>0</v>
      </c>
      <c r="AI2094" s="68">
        <v>0</v>
      </c>
      <c r="AJ2094" s="68">
        <v>0</v>
      </c>
      <c r="AK2094" s="68">
        <v>0</v>
      </c>
      <c r="AL2094" s="68">
        <v>0</v>
      </c>
      <c r="AM2094" s="68">
        <v>0</v>
      </c>
      <c r="AN2094" s="68">
        <v>0</v>
      </c>
      <c r="AO2094" s="68">
        <v>0</v>
      </c>
      <c r="AP2094" s="68" t="s">
        <v>14006</v>
      </c>
      <c r="AQ2094" s="68">
        <v>1</v>
      </c>
      <c r="AR2094" s="68">
        <v>0</v>
      </c>
      <c r="AS2094" s="68">
        <v>0</v>
      </c>
      <c r="AT2094" s="68">
        <v>0</v>
      </c>
      <c r="AU2094" s="68">
        <v>0</v>
      </c>
      <c r="AV2094" s="86">
        <v>3</v>
      </c>
      <c r="AX2094" s="1">
        <v>0</v>
      </c>
      <c r="AY2094" s="1">
        <v>0</v>
      </c>
      <c r="AZ2094" s="68">
        <v>0</v>
      </c>
      <c r="BA2094" s="68">
        <v>0</v>
      </c>
      <c r="EQ2094" s="68">
        <v>10150029</v>
      </c>
      <c r="ER2094" s="175">
        <v>2</v>
      </c>
      <c r="ES2094" s="68">
        <v>650</v>
      </c>
      <c r="ET2094" s="68">
        <v>29</v>
      </c>
      <c r="EU2094" s="68">
        <v>0</v>
      </c>
      <c r="EV2094" s="68">
        <v>150029</v>
      </c>
      <c r="EW2094" s="68" t="s">
        <v>2667</v>
      </c>
      <c r="EX2094" s="68" t="str">
        <f t="shared" si="65"/>
        <v>중형</v>
      </c>
      <c r="GE2094" s="68">
        <v>90041</v>
      </c>
      <c r="GF2094" s="68" t="s">
        <v>5534</v>
      </c>
    </row>
    <row r="2095" spans="6:188" x14ac:dyDescent="0.3">
      <c r="F2095" s="68">
        <v>94227</v>
      </c>
      <c r="G2095" s="68">
        <v>8</v>
      </c>
      <c r="H2095" s="68">
        <v>194227</v>
      </c>
      <c r="I2095" s="68">
        <v>294227</v>
      </c>
      <c r="J2095" s="68" t="s">
        <v>14007</v>
      </c>
      <c r="K2095" s="68" t="s">
        <v>14008</v>
      </c>
      <c r="L2095" s="68">
        <v>0</v>
      </c>
      <c r="M2095" s="68">
        <v>0</v>
      </c>
      <c r="N2095" s="68">
        <v>0</v>
      </c>
      <c r="O2095" s="68">
        <v>0</v>
      </c>
      <c r="P2095" s="68">
        <v>0</v>
      </c>
      <c r="Q2095" s="68">
        <v>0</v>
      </c>
      <c r="R2095" s="68">
        <v>0</v>
      </c>
      <c r="S2095" s="68">
        <v>0</v>
      </c>
      <c r="T2095" s="68">
        <v>0</v>
      </c>
      <c r="U2095" s="68">
        <v>130</v>
      </c>
      <c r="V2095" s="68">
        <v>140</v>
      </c>
      <c r="W2095" s="68">
        <v>0</v>
      </c>
      <c r="X2095" s="68">
        <v>0</v>
      </c>
      <c r="Y2095" s="68">
        <v>0</v>
      </c>
      <c r="Z2095" s="68">
        <v>0</v>
      </c>
      <c r="AA2095" s="68">
        <v>0</v>
      </c>
      <c r="AB2095" s="68">
        <v>0</v>
      </c>
      <c r="AC2095" s="68">
        <v>0</v>
      </c>
      <c r="AD2095" s="68">
        <v>0</v>
      </c>
      <c r="AE2095" s="68">
        <v>0</v>
      </c>
      <c r="AF2095" s="68">
        <v>0</v>
      </c>
      <c r="AG2095" s="68">
        <v>0</v>
      </c>
      <c r="AH2095" s="68">
        <v>0</v>
      </c>
      <c r="AI2095" s="68">
        <v>0</v>
      </c>
      <c r="AJ2095" s="68">
        <v>0</v>
      </c>
      <c r="AK2095" s="68">
        <v>0</v>
      </c>
      <c r="AL2095" s="68">
        <v>0</v>
      </c>
      <c r="AM2095" s="68">
        <v>0</v>
      </c>
      <c r="AN2095" s="68">
        <v>0</v>
      </c>
      <c r="AO2095" s="68">
        <v>0</v>
      </c>
      <c r="AP2095" s="68" t="s">
        <v>14009</v>
      </c>
      <c r="AQ2095" s="68">
        <v>1</v>
      </c>
      <c r="AR2095" s="68">
        <v>0</v>
      </c>
      <c r="AS2095" s="68">
        <v>0</v>
      </c>
      <c r="AT2095" s="68">
        <v>0</v>
      </c>
      <c r="AU2095" s="68">
        <v>0</v>
      </c>
      <c r="AV2095" s="86">
        <v>3</v>
      </c>
      <c r="AX2095" s="1">
        <v>0</v>
      </c>
      <c r="AY2095" s="1">
        <v>0</v>
      </c>
      <c r="AZ2095" s="68">
        <v>0</v>
      </c>
      <c r="BA2095" s="68">
        <v>0</v>
      </c>
      <c r="EQ2095" s="68">
        <v>10250029</v>
      </c>
      <c r="ER2095" s="175">
        <v>2</v>
      </c>
      <c r="ES2095" s="68">
        <v>650</v>
      </c>
      <c r="ET2095" s="68">
        <v>29</v>
      </c>
      <c r="EU2095" s="68">
        <v>0</v>
      </c>
      <c r="EV2095" s="68">
        <v>150029</v>
      </c>
      <c r="EW2095" s="68" t="s">
        <v>2667</v>
      </c>
      <c r="EX2095" s="68" t="str">
        <f t="shared" si="65"/>
        <v>중형</v>
      </c>
      <c r="GE2095" s="68">
        <v>90042</v>
      </c>
      <c r="GF2095" s="68" t="s">
        <v>5535</v>
      </c>
    </row>
    <row r="2096" spans="6:188" x14ac:dyDescent="0.3">
      <c r="F2096" s="68">
        <v>94228</v>
      </c>
      <c r="G2096" s="68">
        <v>8</v>
      </c>
      <c r="H2096" s="68">
        <v>194228</v>
      </c>
      <c r="I2096" s="68">
        <v>294228</v>
      </c>
      <c r="J2096" s="68" t="s">
        <v>14010</v>
      </c>
      <c r="K2096" s="68" t="s">
        <v>14011</v>
      </c>
      <c r="L2096" s="68">
        <v>0</v>
      </c>
      <c r="M2096" s="68">
        <v>0</v>
      </c>
      <c r="N2096" s="68">
        <v>0</v>
      </c>
      <c r="O2096" s="68">
        <v>0</v>
      </c>
      <c r="P2096" s="68">
        <v>0</v>
      </c>
      <c r="Q2096" s="68">
        <v>0</v>
      </c>
      <c r="R2096" s="68">
        <v>0</v>
      </c>
      <c r="S2096" s="68">
        <v>0</v>
      </c>
      <c r="T2096" s="68">
        <v>0</v>
      </c>
      <c r="U2096" s="68">
        <v>140</v>
      </c>
      <c r="V2096" s="68">
        <v>150</v>
      </c>
      <c r="W2096" s="68">
        <v>0</v>
      </c>
      <c r="X2096" s="68">
        <v>0</v>
      </c>
      <c r="Y2096" s="68">
        <v>0</v>
      </c>
      <c r="Z2096" s="68">
        <v>0</v>
      </c>
      <c r="AA2096" s="68">
        <v>0</v>
      </c>
      <c r="AB2096" s="68">
        <v>0</v>
      </c>
      <c r="AC2096" s="68">
        <v>0</v>
      </c>
      <c r="AD2096" s="68">
        <v>0</v>
      </c>
      <c r="AE2096" s="68">
        <v>0</v>
      </c>
      <c r="AF2096" s="68">
        <v>0</v>
      </c>
      <c r="AG2096" s="68">
        <v>0</v>
      </c>
      <c r="AH2096" s="68">
        <v>0</v>
      </c>
      <c r="AI2096" s="68">
        <v>0</v>
      </c>
      <c r="AJ2096" s="68">
        <v>0</v>
      </c>
      <c r="AK2096" s="68">
        <v>0</v>
      </c>
      <c r="AL2096" s="68">
        <v>0</v>
      </c>
      <c r="AM2096" s="68">
        <v>0</v>
      </c>
      <c r="AN2096" s="68">
        <v>0</v>
      </c>
      <c r="AO2096" s="68">
        <v>0</v>
      </c>
      <c r="AP2096" s="68" t="s">
        <v>14012</v>
      </c>
      <c r="AQ2096" s="68">
        <v>1</v>
      </c>
      <c r="AR2096" s="68">
        <v>0</v>
      </c>
      <c r="AS2096" s="68">
        <v>0</v>
      </c>
      <c r="AT2096" s="68">
        <v>0</v>
      </c>
      <c r="AU2096" s="68">
        <v>0</v>
      </c>
      <c r="AV2096" s="86">
        <v>3</v>
      </c>
      <c r="AX2096" s="1">
        <v>0</v>
      </c>
      <c r="AY2096" s="1">
        <v>0</v>
      </c>
      <c r="AZ2096" s="68">
        <v>0</v>
      </c>
      <c r="BA2096" s="68">
        <v>0</v>
      </c>
      <c r="EQ2096" s="68">
        <v>10350029</v>
      </c>
      <c r="ER2096" s="175">
        <v>2</v>
      </c>
      <c r="ES2096" s="68">
        <v>650</v>
      </c>
      <c r="ET2096" s="68">
        <v>29</v>
      </c>
      <c r="EU2096" s="68">
        <v>0</v>
      </c>
      <c r="EV2096" s="68">
        <v>150029</v>
      </c>
      <c r="EW2096" s="68" t="s">
        <v>2667</v>
      </c>
      <c r="EX2096" s="68" t="str">
        <f t="shared" si="65"/>
        <v>중형</v>
      </c>
      <c r="GE2096" s="68">
        <v>90043</v>
      </c>
      <c r="GF2096" s="68" t="s">
        <v>5536</v>
      </c>
    </row>
    <row r="2097" spans="6:188" x14ac:dyDescent="0.3">
      <c r="F2097" s="68">
        <v>94229</v>
      </c>
      <c r="G2097" s="68">
        <v>8</v>
      </c>
      <c r="H2097" s="68">
        <v>194229</v>
      </c>
      <c r="I2097" s="68">
        <v>294229</v>
      </c>
      <c r="J2097" s="68" t="s">
        <v>14013</v>
      </c>
      <c r="K2097" s="68" t="s">
        <v>14014</v>
      </c>
      <c r="L2097" s="68">
        <v>0</v>
      </c>
      <c r="M2097" s="68">
        <v>0</v>
      </c>
      <c r="N2097" s="68">
        <v>0</v>
      </c>
      <c r="O2097" s="68">
        <v>0</v>
      </c>
      <c r="P2097" s="68">
        <v>0</v>
      </c>
      <c r="Q2097" s="68">
        <v>0</v>
      </c>
      <c r="R2097" s="68">
        <v>0</v>
      </c>
      <c r="S2097" s="68">
        <v>0</v>
      </c>
      <c r="T2097" s="68">
        <v>0</v>
      </c>
      <c r="U2097" s="68">
        <v>150</v>
      </c>
      <c r="V2097" s="68">
        <v>160</v>
      </c>
      <c r="W2097" s="68">
        <v>0</v>
      </c>
      <c r="X2097" s="68">
        <v>0</v>
      </c>
      <c r="Y2097" s="68">
        <v>0</v>
      </c>
      <c r="Z2097" s="68">
        <v>0</v>
      </c>
      <c r="AA2097" s="68">
        <v>0</v>
      </c>
      <c r="AB2097" s="68">
        <v>0</v>
      </c>
      <c r="AC2097" s="68">
        <v>0</v>
      </c>
      <c r="AD2097" s="68">
        <v>0</v>
      </c>
      <c r="AE2097" s="68">
        <v>0</v>
      </c>
      <c r="AF2097" s="68">
        <v>0</v>
      </c>
      <c r="AG2097" s="68">
        <v>0</v>
      </c>
      <c r="AH2097" s="68">
        <v>0</v>
      </c>
      <c r="AI2097" s="68">
        <v>0</v>
      </c>
      <c r="AJ2097" s="68">
        <v>0</v>
      </c>
      <c r="AK2097" s="68">
        <v>0</v>
      </c>
      <c r="AL2097" s="68">
        <v>0</v>
      </c>
      <c r="AM2097" s="68">
        <v>0</v>
      </c>
      <c r="AN2097" s="68">
        <v>0</v>
      </c>
      <c r="AO2097" s="68">
        <v>0</v>
      </c>
      <c r="AP2097" s="68" t="s">
        <v>14015</v>
      </c>
      <c r="AQ2097" s="68">
        <v>1</v>
      </c>
      <c r="AR2097" s="68">
        <v>0</v>
      </c>
      <c r="AS2097" s="68">
        <v>0</v>
      </c>
      <c r="AT2097" s="68">
        <v>0</v>
      </c>
      <c r="AU2097" s="68">
        <v>0</v>
      </c>
      <c r="AV2097" s="86">
        <v>3</v>
      </c>
      <c r="AX2097" s="1">
        <v>0</v>
      </c>
      <c r="AY2097" s="1">
        <v>0</v>
      </c>
      <c r="AZ2097" s="68">
        <v>0</v>
      </c>
      <c r="BA2097" s="68">
        <v>0</v>
      </c>
      <c r="EQ2097" s="68">
        <v>10450029</v>
      </c>
      <c r="ER2097" s="175">
        <v>2</v>
      </c>
      <c r="ES2097" s="68">
        <v>650</v>
      </c>
      <c r="ET2097" s="68">
        <v>29</v>
      </c>
      <c r="EU2097" s="68">
        <v>0</v>
      </c>
      <c r="EV2097" s="68">
        <v>150029</v>
      </c>
      <c r="EW2097" s="68" t="s">
        <v>2667</v>
      </c>
      <c r="EX2097" s="68" t="str">
        <f t="shared" si="65"/>
        <v>중형</v>
      </c>
      <c r="GE2097" s="68">
        <v>90044</v>
      </c>
      <c r="GF2097" s="68" t="s">
        <v>5537</v>
      </c>
    </row>
    <row r="2098" spans="6:188" x14ac:dyDescent="0.3">
      <c r="F2098" s="68">
        <v>94230</v>
      </c>
      <c r="G2098" s="68">
        <v>8</v>
      </c>
      <c r="H2098" s="68">
        <v>194230</v>
      </c>
      <c r="I2098" s="68">
        <v>294230</v>
      </c>
      <c r="J2098" s="68" t="s">
        <v>14016</v>
      </c>
      <c r="K2098" s="68" t="s">
        <v>14017</v>
      </c>
      <c r="L2098" s="68">
        <v>0</v>
      </c>
      <c r="M2098" s="68">
        <v>0</v>
      </c>
      <c r="N2098" s="68">
        <v>0</v>
      </c>
      <c r="O2098" s="68">
        <v>0</v>
      </c>
      <c r="P2098" s="68">
        <v>0</v>
      </c>
      <c r="Q2098" s="68">
        <v>0</v>
      </c>
      <c r="R2098" s="68">
        <v>0</v>
      </c>
      <c r="S2098" s="68">
        <v>0</v>
      </c>
      <c r="T2098" s="68">
        <v>0</v>
      </c>
      <c r="U2098" s="68">
        <v>160</v>
      </c>
      <c r="V2098" s="68">
        <v>170</v>
      </c>
      <c r="W2098" s="68">
        <v>0</v>
      </c>
      <c r="X2098" s="68">
        <v>0</v>
      </c>
      <c r="Y2098" s="68">
        <v>0</v>
      </c>
      <c r="Z2098" s="68">
        <v>0</v>
      </c>
      <c r="AA2098" s="68">
        <v>0</v>
      </c>
      <c r="AB2098" s="68">
        <v>0</v>
      </c>
      <c r="AC2098" s="68">
        <v>0</v>
      </c>
      <c r="AD2098" s="68">
        <v>0</v>
      </c>
      <c r="AE2098" s="68">
        <v>0</v>
      </c>
      <c r="AF2098" s="68">
        <v>0</v>
      </c>
      <c r="AG2098" s="68">
        <v>0</v>
      </c>
      <c r="AH2098" s="68">
        <v>0</v>
      </c>
      <c r="AI2098" s="68">
        <v>0</v>
      </c>
      <c r="AJ2098" s="68">
        <v>0</v>
      </c>
      <c r="AK2098" s="68">
        <v>0</v>
      </c>
      <c r="AL2098" s="68">
        <v>0</v>
      </c>
      <c r="AM2098" s="68">
        <v>0</v>
      </c>
      <c r="AN2098" s="68">
        <v>0</v>
      </c>
      <c r="AO2098" s="68">
        <v>0</v>
      </c>
      <c r="AP2098" s="68" t="s">
        <v>14018</v>
      </c>
      <c r="AQ2098" s="68">
        <v>1</v>
      </c>
      <c r="AR2098" s="68">
        <v>0</v>
      </c>
      <c r="AS2098" s="68">
        <v>0</v>
      </c>
      <c r="AT2098" s="68">
        <v>0</v>
      </c>
      <c r="AU2098" s="68">
        <v>0</v>
      </c>
      <c r="AV2098" s="86">
        <v>3</v>
      </c>
      <c r="AX2098" s="1">
        <v>0</v>
      </c>
      <c r="AY2098" s="1">
        <v>0</v>
      </c>
      <c r="AZ2098" s="68">
        <v>0</v>
      </c>
      <c r="BA2098" s="68">
        <v>0</v>
      </c>
      <c r="EQ2098" s="68">
        <v>10550029</v>
      </c>
      <c r="ER2098" s="175">
        <v>2</v>
      </c>
      <c r="ES2098" s="68">
        <v>650</v>
      </c>
      <c r="ET2098" s="68">
        <v>29</v>
      </c>
      <c r="EU2098" s="68">
        <v>0</v>
      </c>
      <c r="EV2098" s="68">
        <v>150029</v>
      </c>
      <c r="EW2098" s="68" t="s">
        <v>2667</v>
      </c>
      <c r="EX2098" s="68" t="str">
        <f t="shared" si="65"/>
        <v>중형</v>
      </c>
      <c r="GE2098" s="68">
        <v>90045</v>
      </c>
      <c r="GF2098" s="68" t="s">
        <v>5538</v>
      </c>
    </row>
    <row r="2099" spans="6:188" x14ac:dyDescent="0.3">
      <c r="F2099" s="68">
        <v>94231</v>
      </c>
      <c r="G2099" s="68">
        <v>8</v>
      </c>
      <c r="H2099" s="68">
        <v>194231</v>
      </c>
      <c r="I2099" s="68">
        <v>294231</v>
      </c>
      <c r="J2099" s="68" t="s">
        <v>14019</v>
      </c>
      <c r="K2099" s="68" t="s">
        <v>14020</v>
      </c>
      <c r="L2099" s="68">
        <v>0</v>
      </c>
      <c r="M2099" s="68">
        <v>0</v>
      </c>
      <c r="N2099" s="68">
        <v>0</v>
      </c>
      <c r="O2099" s="68">
        <v>0</v>
      </c>
      <c r="P2099" s="68">
        <v>0</v>
      </c>
      <c r="Q2099" s="68">
        <v>0</v>
      </c>
      <c r="R2099" s="68">
        <v>0</v>
      </c>
      <c r="S2099" s="68">
        <v>0</v>
      </c>
      <c r="T2099" s="68">
        <v>0</v>
      </c>
      <c r="U2099" s="68">
        <v>170</v>
      </c>
      <c r="V2099" s="68">
        <v>180</v>
      </c>
      <c r="W2099" s="68">
        <v>0</v>
      </c>
      <c r="X2099" s="68">
        <v>0</v>
      </c>
      <c r="Y2099" s="68">
        <v>0</v>
      </c>
      <c r="Z2099" s="68">
        <v>0</v>
      </c>
      <c r="AA2099" s="68">
        <v>0</v>
      </c>
      <c r="AB2099" s="68">
        <v>0</v>
      </c>
      <c r="AC2099" s="68">
        <v>0</v>
      </c>
      <c r="AD2099" s="68">
        <v>0</v>
      </c>
      <c r="AE2099" s="68">
        <v>0</v>
      </c>
      <c r="AF2099" s="68">
        <v>0</v>
      </c>
      <c r="AG2099" s="68">
        <v>0</v>
      </c>
      <c r="AH2099" s="68">
        <v>0</v>
      </c>
      <c r="AI2099" s="68">
        <v>0</v>
      </c>
      <c r="AJ2099" s="68">
        <v>0</v>
      </c>
      <c r="AK2099" s="68">
        <v>0</v>
      </c>
      <c r="AL2099" s="68">
        <v>0</v>
      </c>
      <c r="AM2099" s="68">
        <v>0</v>
      </c>
      <c r="AN2099" s="68">
        <v>0</v>
      </c>
      <c r="AO2099" s="68">
        <v>0</v>
      </c>
      <c r="AP2099" s="68" t="s">
        <v>14021</v>
      </c>
      <c r="AQ2099" s="68">
        <v>1</v>
      </c>
      <c r="AR2099" s="68">
        <v>0</v>
      </c>
      <c r="AS2099" s="68">
        <v>0</v>
      </c>
      <c r="AT2099" s="68">
        <v>0</v>
      </c>
      <c r="AU2099" s="68">
        <v>0</v>
      </c>
      <c r="AV2099" s="86">
        <v>3</v>
      </c>
      <c r="AX2099" s="1">
        <v>0</v>
      </c>
      <c r="AY2099" s="1">
        <v>0</v>
      </c>
      <c r="AZ2099" s="68">
        <v>0</v>
      </c>
      <c r="BA2099" s="68">
        <v>0</v>
      </c>
      <c r="EQ2099" s="68">
        <v>10650029</v>
      </c>
      <c r="ER2099" s="175">
        <v>2</v>
      </c>
      <c r="ES2099" s="68">
        <v>650</v>
      </c>
      <c r="ET2099" s="68">
        <v>29</v>
      </c>
      <c r="EU2099" s="68">
        <v>0</v>
      </c>
      <c r="EV2099" s="68">
        <v>150029</v>
      </c>
      <c r="EW2099" s="68" t="s">
        <v>2667</v>
      </c>
      <c r="EX2099" s="68" t="str">
        <f t="shared" si="65"/>
        <v>중형</v>
      </c>
      <c r="GE2099" s="68">
        <v>90046</v>
      </c>
      <c r="GF2099" s="68" t="s">
        <v>5539</v>
      </c>
    </row>
    <row r="2100" spans="6:188" x14ac:dyDescent="0.3">
      <c r="F2100" s="68">
        <v>94232</v>
      </c>
      <c r="G2100" s="68">
        <v>8</v>
      </c>
      <c r="H2100" s="68">
        <v>194232</v>
      </c>
      <c r="I2100" s="68">
        <v>294232</v>
      </c>
      <c r="J2100" s="68" t="s">
        <v>14022</v>
      </c>
      <c r="K2100" s="68" t="s">
        <v>14023</v>
      </c>
      <c r="L2100" s="68">
        <v>0</v>
      </c>
      <c r="M2100" s="68">
        <v>0</v>
      </c>
      <c r="N2100" s="68">
        <v>0</v>
      </c>
      <c r="O2100" s="68">
        <v>0</v>
      </c>
      <c r="P2100" s="68">
        <v>0</v>
      </c>
      <c r="Q2100" s="68">
        <v>0</v>
      </c>
      <c r="R2100" s="68">
        <v>0</v>
      </c>
      <c r="S2100" s="68">
        <v>0</v>
      </c>
      <c r="T2100" s="68">
        <v>0</v>
      </c>
      <c r="U2100" s="68">
        <v>180</v>
      </c>
      <c r="V2100" s="68">
        <v>190</v>
      </c>
      <c r="W2100" s="68">
        <v>0</v>
      </c>
      <c r="X2100" s="68">
        <v>0</v>
      </c>
      <c r="Y2100" s="68">
        <v>0</v>
      </c>
      <c r="Z2100" s="68">
        <v>0</v>
      </c>
      <c r="AA2100" s="68">
        <v>0</v>
      </c>
      <c r="AB2100" s="68">
        <v>0</v>
      </c>
      <c r="AC2100" s="68">
        <v>0</v>
      </c>
      <c r="AD2100" s="68">
        <v>0</v>
      </c>
      <c r="AE2100" s="68">
        <v>0</v>
      </c>
      <c r="AF2100" s="68">
        <v>0</v>
      </c>
      <c r="AG2100" s="68">
        <v>0</v>
      </c>
      <c r="AH2100" s="68">
        <v>0</v>
      </c>
      <c r="AI2100" s="68">
        <v>0</v>
      </c>
      <c r="AJ2100" s="68">
        <v>0</v>
      </c>
      <c r="AK2100" s="68">
        <v>0</v>
      </c>
      <c r="AL2100" s="68">
        <v>0</v>
      </c>
      <c r="AM2100" s="68">
        <v>0</v>
      </c>
      <c r="AN2100" s="68">
        <v>0</v>
      </c>
      <c r="AO2100" s="68">
        <v>0</v>
      </c>
      <c r="AP2100" s="68" t="s">
        <v>14024</v>
      </c>
      <c r="AQ2100" s="68">
        <v>1</v>
      </c>
      <c r="AR2100" s="68">
        <v>0</v>
      </c>
      <c r="AS2100" s="68">
        <v>0</v>
      </c>
      <c r="AT2100" s="68">
        <v>0</v>
      </c>
      <c r="AU2100" s="68">
        <v>0</v>
      </c>
      <c r="AV2100" s="86">
        <v>3</v>
      </c>
      <c r="AX2100" s="1">
        <v>0</v>
      </c>
      <c r="AY2100" s="1">
        <v>0</v>
      </c>
      <c r="AZ2100" s="68">
        <v>0</v>
      </c>
      <c r="BA2100" s="68">
        <v>0</v>
      </c>
      <c r="EQ2100" s="68">
        <v>10750029</v>
      </c>
      <c r="ER2100" s="175">
        <v>2</v>
      </c>
      <c r="ES2100" s="68">
        <v>650</v>
      </c>
      <c r="ET2100" s="68">
        <v>29</v>
      </c>
      <c r="EU2100" s="68">
        <v>0</v>
      </c>
      <c r="EV2100" s="68">
        <v>150029</v>
      </c>
      <c r="EW2100" s="68" t="s">
        <v>2667</v>
      </c>
      <c r="EX2100" s="68" t="str">
        <f t="shared" si="65"/>
        <v>중형</v>
      </c>
      <c r="GE2100" s="68">
        <v>90047</v>
      </c>
      <c r="GF2100" s="68" t="s">
        <v>5540</v>
      </c>
    </row>
    <row r="2101" spans="6:188" x14ac:dyDescent="0.3">
      <c r="F2101" s="68">
        <v>94233</v>
      </c>
      <c r="G2101" s="68">
        <v>8</v>
      </c>
      <c r="H2101" s="68">
        <v>194233</v>
      </c>
      <c r="I2101" s="68">
        <v>294233</v>
      </c>
      <c r="J2101" s="68" t="s">
        <v>14025</v>
      </c>
      <c r="K2101" s="68" t="s">
        <v>14026</v>
      </c>
      <c r="L2101" s="68">
        <v>0</v>
      </c>
      <c r="M2101" s="68">
        <v>0</v>
      </c>
      <c r="N2101" s="68">
        <v>0</v>
      </c>
      <c r="O2101" s="68">
        <v>0</v>
      </c>
      <c r="P2101" s="68">
        <v>0</v>
      </c>
      <c r="Q2101" s="68">
        <v>0</v>
      </c>
      <c r="R2101" s="68">
        <v>0</v>
      </c>
      <c r="S2101" s="68">
        <v>0</v>
      </c>
      <c r="T2101" s="68">
        <v>0</v>
      </c>
      <c r="U2101" s="68">
        <v>190</v>
      </c>
      <c r="V2101" s="68">
        <v>199</v>
      </c>
      <c r="W2101" s="68">
        <v>0</v>
      </c>
      <c r="X2101" s="68">
        <v>0</v>
      </c>
      <c r="Y2101" s="68">
        <v>0</v>
      </c>
      <c r="Z2101" s="68">
        <v>0</v>
      </c>
      <c r="AA2101" s="68">
        <v>0</v>
      </c>
      <c r="AB2101" s="68">
        <v>0</v>
      </c>
      <c r="AC2101" s="68">
        <v>0</v>
      </c>
      <c r="AD2101" s="68">
        <v>0</v>
      </c>
      <c r="AE2101" s="68">
        <v>0</v>
      </c>
      <c r="AF2101" s="68">
        <v>0</v>
      </c>
      <c r="AG2101" s="68">
        <v>0</v>
      </c>
      <c r="AH2101" s="68">
        <v>0</v>
      </c>
      <c r="AI2101" s="68">
        <v>0</v>
      </c>
      <c r="AJ2101" s="68">
        <v>0</v>
      </c>
      <c r="AK2101" s="68">
        <v>0</v>
      </c>
      <c r="AL2101" s="68">
        <v>0</v>
      </c>
      <c r="AM2101" s="68">
        <v>0</v>
      </c>
      <c r="AN2101" s="68">
        <v>0</v>
      </c>
      <c r="AO2101" s="68">
        <v>0</v>
      </c>
      <c r="AP2101" s="68" t="s">
        <v>14027</v>
      </c>
      <c r="AQ2101" s="68">
        <v>1</v>
      </c>
      <c r="AR2101" s="68">
        <v>0</v>
      </c>
      <c r="AS2101" s="68">
        <v>0</v>
      </c>
      <c r="AT2101" s="68">
        <v>0</v>
      </c>
      <c r="AU2101" s="68">
        <v>0</v>
      </c>
      <c r="AV2101" s="86">
        <v>3</v>
      </c>
      <c r="AX2101" s="1">
        <v>0</v>
      </c>
      <c r="AY2101" s="1">
        <v>0</v>
      </c>
      <c r="AZ2101" s="68">
        <v>0</v>
      </c>
      <c r="BA2101" s="68">
        <v>0</v>
      </c>
      <c r="EQ2101" s="68">
        <v>10850029</v>
      </c>
      <c r="ER2101" s="175">
        <v>2</v>
      </c>
      <c r="ES2101" s="68">
        <v>650</v>
      </c>
      <c r="ET2101" s="68">
        <v>29</v>
      </c>
      <c r="EU2101" s="68">
        <v>0</v>
      </c>
      <c r="EV2101" s="68">
        <v>150029</v>
      </c>
      <c r="EW2101" s="68" t="s">
        <v>2667</v>
      </c>
      <c r="EX2101" s="68" t="str">
        <f t="shared" si="65"/>
        <v>중형</v>
      </c>
      <c r="GE2101" s="68">
        <v>90048</v>
      </c>
      <c r="GF2101" s="68" t="s">
        <v>5541</v>
      </c>
    </row>
    <row r="2102" spans="6:188" x14ac:dyDescent="0.3">
      <c r="F2102" s="68">
        <v>94234</v>
      </c>
      <c r="G2102" s="68">
        <v>9</v>
      </c>
      <c r="H2102" s="68">
        <v>194234</v>
      </c>
      <c r="I2102" s="68">
        <v>294234</v>
      </c>
      <c r="J2102" s="68" t="s">
        <v>14028</v>
      </c>
      <c r="K2102" s="68">
        <v>0</v>
      </c>
      <c r="L2102" s="68">
        <v>0</v>
      </c>
      <c r="M2102" s="68">
        <v>0</v>
      </c>
      <c r="N2102" s="68">
        <v>0</v>
      </c>
      <c r="O2102" s="68">
        <v>30000</v>
      </c>
      <c r="P2102" s="68">
        <v>0</v>
      </c>
      <c r="Q2102" s="68">
        <v>0</v>
      </c>
      <c r="R2102" s="68">
        <v>0</v>
      </c>
      <c r="S2102" s="68">
        <v>0</v>
      </c>
      <c r="T2102" s="68">
        <v>0</v>
      </c>
      <c r="U2102" s="68">
        <v>0</v>
      </c>
      <c r="V2102" s="68">
        <v>0</v>
      </c>
      <c r="W2102" s="68">
        <v>0</v>
      </c>
      <c r="X2102" s="68">
        <v>0</v>
      </c>
      <c r="Y2102" s="68">
        <v>0</v>
      </c>
      <c r="Z2102" s="68">
        <v>0</v>
      </c>
      <c r="AA2102" s="68">
        <v>0</v>
      </c>
      <c r="AB2102" s="68">
        <v>0</v>
      </c>
      <c r="AC2102" s="68">
        <v>0</v>
      </c>
      <c r="AD2102" s="68">
        <v>0</v>
      </c>
      <c r="AE2102" s="68">
        <v>0</v>
      </c>
      <c r="AF2102" s="68">
        <v>0</v>
      </c>
      <c r="AG2102" s="68">
        <v>0</v>
      </c>
      <c r="AH2102" s="68">
        <v>0</v>
      </c>
      <c r="AI2102" s="68">
        <v>0</v>
      </c>
      <c r="AJ2102" s="68">
        <v>0</v>
      </c>
      <c r="AK2102" s="68">
        <v>0</v>
      </c>
      <c r="AL2102" s="68">
        <v>0</v>
      </c>
      <c r="AM2102" s="68">
        <v>0</v>
      </c>
      <c r="AN2102" s="68">
        <v>0</v>
      </c>
      <c r="AO2102" s="68">
        <v>0</v>
      </c>
      <c r="AP2102" s="68" t="s">
        <v>13370</v>
      </c>
      <c r="AQ2102" s="68">
        <v>1</v>
      </c>
      <c r="AR2102" s="68">
        <v>0</v>
      </c>
      <c r="AS2102" s="68">
        <v>0</v>
      </c>
      <c r="AT2102" s="68">
        <v>16</v>
      </c>
      <c r="AU2102" s="68">
        <v>0</v>
      </c>
      <c r="AV2102" s="86">
        <v>3</v>
      </c>
      <c r="AX2102" s="1">
        <v>0</v>
      </c>
      <c r="AY2102" s="1">
        <v>0</v>
      </c>
      <c r="AZ2102" s="68">
        <v>0</v>
      </c>
      <c r="BA2102" s="68">
        <v>0</v>
      </c>
      <c r="EQ2102" s="68">
        <v>10950029</v>
      </c>
      <c r="ER2102" s="175">
        <v>2</v>
      </c>
      <c r="ES2102" s="68">
        <v>650</v>
      </c>
      <c r="ET2102" s="68">
        <v>29</v>
      </c>
      <c r="EU2102" s="68">
        <v>0</v>
      </c>
      <c r="EV2102" s="68">
        <v>150029</v>
      </c>
      <c r="EW2102" s="68" t="s">
        <v>2667</v>
      </c>
      <c r="EX2102" s="68" t="str">
        <f t="shared" si="65"/>
        <v>중형</v>
      </c>
      <c r="GE2102" s="68">
        <v>90049</v>
      </c>
      <c r="GF2102" s="68" t="s">
        <v>5542</v>
      </c>
    </row>
    <row r="2103" spans="6:188" x14ac:dyDescent="0.3">
      <c r="F2103" s="68">
        <v>94235</v>
      </c>
      <c r="G2103" s="68">
        <v>5</v>
      </c>
      <c r="H2103" s="68">
        <v>194235</v>
      </c>
      <c r="I2103" s="68">
        <v>294235</v>
      </c>
      <c r="J2103" s="68" t="s">
        <v>14029</v>
      </c>
      <c r="K2103" s="68" t="s">
        <v>14030</v>
      </c>
      <c r="L2103" s="68">
        <v>0</v>
      </c>
      <c r="M2103" s="68">
        <v>0</v>
      </c>
      <c r="N2103" s="68">
        <v>0</v>
      </c>
      <c r="O2103" s="68">
        <v>0</v>
      </c>
      <c r="P2103" s="68">
        <v>0</v>
      </c>
      <c r="Q2103" s="68">
        <v>0</v>
      </c>
      <c r="R2103" s="68">
        <v>0</v>
      </c>
      <c r="S2103" s="68">
        <v>0</v>
      </c>
      <c r="T2103" s="68">
        <v>0</v>
      </c>
      <c r="U2103" s="68">
        <v>0</v>
      </c>
      <c r="V2103" s="68">
        <v>0</v>
      </c>
      <c r="W2103" s="68">
        <v>0</v>
      </c>
      <c r="X2103" s="68">
        <v>0</v>
      </c>
      <c r="Y2103" s="68">
        <v>0</v>
      </c>
      <c r="Z2103" s="68">
        <v>0</v>
      </c>
      <c r="AA2103" s="68">
        <v>0</v>
      </c>
      <c r="AB2103" s="68">
        <v>0</v>
      </c>
      <c r="AC2103" s="68">
        <v>0</v>
      </c>
      <c r="AD2103" s="68">
        <v>0</v>
      </c>
      <c r="AE2103" s="68">
        <v>0</v>
      </c>
      <c r="AF2103" s="68">
        <v>0</v>
      </c>
      <c r="AG2103" s="68">
        <v>0</v>
      </c>
      <c r="AH2103" s="68">
        <v>0</v>
      </c>
      <c r="AI2103" s="68">
        <v>0</v>
      </c>
      <c r="AJ2103" s="68">
        <v>0</v>
      </c>
      <c r="AK2103" s="68">
        <v>0</v>
      </c>
      <c r="AL2103" s="68">
        <v>0</v>
      </c>
      <c r="AM2103" s="68">
        <v>0</v>
      </c>
      <c r="AN2103" s="68">
        <v>0</v>
      </c>
      <c r="AO2103" s="68">
        <v>0</v>
      </c>
      <c r="AP2103" s="68" t="s">
        <v>14031</v>
      </c>
      <c r="AQ2103" s="68">
        <v>1</v>
      </c>
      <c r="AR2103" s="68">
        <v>0</v>
      </c>
      <c r="AS2103" s="68">
        <v>0</v>
      </c>
      <c r="AT2103" s="68">
        <v>4096</v>
      </c>
      <c r="AU2103" s="68">
        <v>8192</v>
      </c>
      <c r="AV2103" s="86">
        <v>3</v>
      </c>
      <c r="AX2103" s="1">
        <v>0</v>
      </c>
      <c r="AY2103" s="1">
        <v>0</v>
      </c>
      <c r="AZ2103" s="68">
        <v>0</v>
      </c>
      <c r="BA2103" s="68">
        <v>0</v>
      </c>
      <c r="EQ2103" s="68">
        <v>11050029</v>
      </c>
      <c r="ER2103" s="175">
        <v>2</v>
      </c>
      <c r="ES2103" s="68">
        <v>650</v>
      </c>
      <c r="ET2103" s="68">
        <v>29</v>
      </c>
      <c r="EU2103" s="68">
        <v>0</v>
      </c>
      <c r="EV2103" s="68">
        <v>150029</v>
      </c>
      <c r="EW2103" s="68" t="s">
        <v>2667</v>
      </c>
      <c r="EX2103" s="68" t="str">
        <f t="shared" si="65"/>
        <v>중형</v>
      </c>
      <c r="GE2103" s="68">
        <v>90050</v>
      </c>
      <c r="GF2103" s="68" t="s">
        <v>5543</v>
      </c>
    </row>
    <row r="2104" spans="6:188" x14ac:dyDescent="0.3">
      <c r="F2104" s="68">
        <v>94236</v>
      </c>
      <c r="G2104" s="68">
        <v>5</v>
      </c>
      <c r="H2104" s="68">
        <v>194236</v>
      </c>
      <c r="I2104" s="68">
        <v>294236</v>
      </c>
      <c r="J2104" s="68" t="s">
        <v>14032</v>
      </c>
      <c r="K2104" s="68" t="s">
        <v>14033</v>
      </c>
      <c r="L2104" s="68">
        <v>0</v>
      </c>
      <c r="M2104" s="68">
        <v>0</v>
      </c>
      <c r="N2104" s="68">
        <v>0</v>
      </c>
      <c r="O2104" s="68">
        <v>0</v>
      </c>
      <c r="P2104" s="68">
        <v>0</v>
      </c>
      <c r="Q2104" s="68">
        <v>0</v>
      </c>
      <c r="R2104" s="68">
        <v>0</v>
      </c>
      <c r="S2104" s="68">
        <v>0</v>
      </c>
      <c r="T2104" s="68">
        <v>0</v>
      </c>
      <c r="U2104" s="68">
        <v>0</v>
      </c>
      <c r="V2104" s="68">
        <v>0</v>
      </c>
      <c r="W2104" s="68">
        <v>0</v>
      </c>
      <c r="X2104" s="68">
        <v>0</v>
      </c>
      <c r="Y2104" s="68">
        <v>0</v>
      </c>
      <c r="Z2104" s="68">
        <v>0</v>
      </c>
      <c r="AA2104" s="68">
        <v>0</v>
      </c>
      <c r="AB2104" s="68">
        <v>0</v>
      </c>
      <c r="AC2104" s="68">
        <v>0</v>
      </c>
      <c r="AD2104" s="68">
        <v>0</v>
      </c>
      <c r="AE2104" s="68">
        <v>0</v>
      </c>
      <c r="AF2104" s="68">
        <v>0</v>
      </c>
      <c r="AG2104" s="68">
        <v>0</v>
      </c>
      <c r="AH2104" s="68">
        <v>0</v>
      </c>
      <c r="AI2104" s="68">
        <v>0</v>
      </c>
      <c r="AJ2104" s="68">
        <v>0</v>
      </c>
      <c r="AK2104" s="68">
        <v>0</v>
      </c>
      <c r="AL2104" s="68">
        <v>0</v>
      </c>
      <c r="AM2104" s="68">
        <v>0</v>
      </c>
      <c r="AN2104" s="68">
        <v>0</v>
      </c>
      <c r="AO2104" s="68">
        <v>0</v>
      </c>
      <c r="AP2104" s="68" t="s">
        <v>14034</v>
      </c>
      <c r="AQ2104" s="68">
        <v>1</v>
      </c>
      <c r="AR2104" s="68">
        <v>0</v>
      </c>
      <c r="AS2104" s="68">
        <v>0</v>
      </c>
      <c r="AT2104" s="68">
        <v>2</v>
      </c>
      <c r="AU2104" s="68">
        <v>8192</v>
      </c>
      <c r="AV2104" s="86">
        <v>3</v>
      </c>
      <c r="AX2104" s="1">
        <v>0</v>
      </c>
      <c r="AY2104" s="1">
        <v>0</v>
      </c>
      <c r="AZ2104" s="68">
        <v>0</v>
      </c>
      <c r="BA2104" s="68">
        <v>0</v>
      </c>
      <c r="EQ2104" s="68">
        <v>11150029</v>
      </c>
      <c r="ER2104" s="175">
        <v>2</v>
      </c>
      <c r="ES2104" s="68">
        <v>650</v>
      </c>
      <c r="ET2104" s="68">
        <v>29</v>
      </c>
      <c r="EU2104" s="68">
        <v>0</v>
      </c>
      <c r="EV2104" s="68">
        <v>150029</v>
      </c>
      <c r="EW2104" s="68" t="s">
        <v>2667</v>
      </c>
      <c r="EX2104" s="68" t="str">
        <f t="shared" si="65"/>
        <v>중형</v>
      </c>
      <c r="GE2104" s="68">
        <v>90051</v>
      </c>
      <c r="GF2104" s="68" t="s">
        <v>5544</v>
      </c>
    </row>
    <row r="2105" spans="6:188" x14ac:dyDescent="0.3">
      <c r="F2105" s="68">
        <v>94237</v>
      </c>
      <c r="G2105" s="68">
        <v>5</v>
      </c>
      <c r="H2105" s="68">
        <v>194237</v>
      </c>
      <c r="I2105" s="68">
        <v>294237</v>
      </c>
      <c r="J2105" s="68" t="s">
        <v>14035</v>
      </c>
      <c r="K2105" s="68" t="s">
        <v>14036</v>
      </c>
      <c r="L2105" s="68">
        <v>0</v>
      </c>
      <c r="M2105" s="68">
        <v>0</v>
      </c>
      <c r="N2105" s="68">
        <v>0</v>
      </c>
      <c r="O2105" s="68">
        <v>0</v>
      </c>
      <c r="P2105" s="68">
        <v>0</v>
      </c>
      <c r="Q2105" s="68">
        <v>0</v>
      </c>
      <c r="R2105" s="68">
        <v>0</v>
      </c>
      <c r="S2105" s="68">
        <v>0</v>
      </c>
      <c r="T2105" s="68">
        <v>0</v>
      </c>
      <c r="U2105" s="68">
        <v>0</v>
      </c>
      <c r="V2105" s="68">
        <v>0</v>
      </c>
      <c r="W2105" s="68">
        <v>0</v>
      </c>
      <c r="X2105" s="68">
        <v>0</v>
      </c>
      <c r="Y2105" s="68">
        <v>0</v>
      </c>
      <c r="Z2105" s="68">
        <v>0</v>
      </c>
      <c r="AA2105" s="68">
        <v>0</v>
      </c>
      <c r="AB2105" s="68">
        <v>0</v>
      </c>
      <c r="AC2105" s="68">
        <v>0</v>
      </c>
      <c r="AD2105" s="68">
        <v>0</v>
      </c>
      <c r="AE2105" s="68">
        <v>0</v>
      </c>
      <c r="AF2105" s="68">
        <v>0</v>
      </c>
      <c r="AG2105" s="68">
        <v>0</v>
      </c>
      <c r="AH2105" s="68">
        <v>0</v>
      </c>
      <c r="AI2105" s="68">
        <v>0</v>
      </c>
      <c r="AJ2105" s="68">
        <v>0</v>
      </c>
      <c r="AK2105" s="68">
        <v>0</v>
      </c>
      <c r="AL2105" s="68">
        <v>0</v>
      </c>
      <c r="AM2105" s="68">
        <v>0</v>
      </c>
      <c r="AN2105" s="68">
        <v>0</v>
      </c>
      <c r="AO2105" s="68">
        <v>0</v>
      </c>
      <c r="AP2105" s="68" t="s">
        <v>13376</v>
      </c>
      <c r="AQ2105" s="68">
        <v>1</v>
      </c>
      <c r="AR2105" s="68">
        <v>0</v>
      </c>
      <c r="AS2105" s="68">
        <v>0</v>
      </c>
      <c r="AT2105" s="68">
        <v>16</v>
      </c>
      <c r="AU2105" s="68">
        <v>0</v>
      </c>
      <c r="AV2105" s="86">
        <v>3</v>
      </c>
      <c r="AX2105" s="1">
        <v>0</v>
      </c>
      <c r="AY2105" s="1">
        <v>0</v>
      </c>
      <c r="AZ2105" s="68">
        <v>0</v>
      </c>
      <c r="BA2105" s="68">
        <v>0</v>
      </c>
      <c r="EQ2105" s="68">
        <v>11250029</v>
      </c>
      <c r="ER2105" s="175">
        <v>2</v>
      </c>
      <c r="ES2105" s="68">
        <v>650</v>
      </c>
      <c r="ET2105" s="68">
        <v>29</v>
      </c>
      <c r="EU2105" s="68">
        <v>0</v>
      </c>
      <c r="EV2105" s="68">
        <v>150029</v>
      </c>
      <c r="EW2105" s="68" t="s">
        <v>2667</v>
      </c>
      <c r="EX2105" s="68" t="str">
        <f t="shared" si="65"/>
        <v>중형</v>
      </c>
      <c r="GE2105" s="68">
        <v>90052</v>
      </c>
      <c r="GF2105" s="68" t="s">
        <v>5545</v>
      </c>
    </row>
    <row r="2106" spans="6:188" x14ac:dyDescent="0.3">
      <c r="F2106" s="68">
        <v>300001</v>
      </c>
      <c r="G2106" s="68">
        <v>1</v>
      </c>
      <c r="H2106" s="68">
        <v>180001</v>
      </c>
      <c r="I2106" s="68">
        <v>280001</v>
      </c>
      <c r="J2106" s="68" t="s">
        <v>753</v>
      </c>
      <c r="K2106" s="68" t="s">
        <v>2256</v>
      </c>
      <c r="L2106" s="68">
        <v>0</v>
      </c>
      <c r="M2106" s="68">
        <v>20</v>
      </c>
      <c r="N2106" s="68">
        <v>0</v>
      </c>
      <c r="O2106" s="68">
        <v>0</v>
      </c>
      <c r="P2106" s="68">
        <v>0</v>
      </c>
      <c r="Q2106" s="68">
        <v>0</v>
      </c>
      <c r="R2106" s="68">
        <v>1</v>
      </c>
      <c r="S2106" s="68">
        <v>1</v>
      </c>
      <c r="T2106" s="68">
        <v>1</v>
      </c>
      <c r="U2106" s="68">
        <v>6</v>
      </c>
      <c r="V2106" s="68">
        <v>8</v>
      </c>
      <c r="W2106" s="68">
        <v>6</v>
      </c>
      <c r="X2106" s="68">
        <v>8</v>
      </c>
      <c r="Y2106" s="68">
        <v>0</v>
      </c>
      <c r="Z2106" s="68">
        <v>0</v>
      </c>
      <c r="AA2106" s="68">
        <v>0</v>
      </c>
      <c r="AB2106" s="68">
        <v>0</v>
      </c>
      <c r="AC2106" s="68">
        <v>0</v>
      </c>
      <c r="AD2106" s="68">
        <v>0</v>
      </c>
      <c r="AE2106" s="68">
        <v>0</v>
      </c>
      <c r="AF2106" s="68">
        <v>0</v>
      </c>
      <c r="AG2106" s="68">
        <v>0</v>
      </c>
      <c r="AH2106" s="68">
        <v>0</v>
      </c>
      <c r="AI2106" s="68">
        <v>0</v>
      </c>
      <c r="AJ2106" s="68">
        <v>0</v>
      </c>
      <c r="AK2106" s="68">
        <v>0</v>
      </c>
      <c r="AL2106" s="68">
        <v>0</v>
      </c>
      <c r="AM2106" s="68">
        <v>0</v>
      </c>
      <c r="AN2106" s="68">
        <v>0</v>
      </c>
      <c r="AO2106" s="68">
        <v>0</v>
      </c>
      <c r="AP2106" s="68" t="s">
        <v>755</v>
      </c>
      <c r="AQ2106" s="68">
        <v>1</v>
      </c>
      <c r="AR2106" s="68" t="s">
        <v>756</v>
      </c>
      <c r="AS2106" s="68">
        <v>0</v>
      </c>
      <c r="AT2106" s="68">
        <v>0</v>
      </c>
      <c r="AU2106" s="68">
        <v>0</v>
      </c>
      <c r="AV2106" s="86">
        <v>1</v>
      </c>
      <c r="AX2106" s="1">
        <v>0</v>
      </c>
      <c r="AY2106" s="1">
        <v>0</v>
      </c>
      <c r="AZ2106" s="68">
        <v>0</v>
      </c>
      <c r="BA2106" s="68">
        <v>0</v>
      </c>
      <c r="EQ2106" s="68">
        <v>20150029</v>
      </c>
      <c r="ER2106" s="175">
        <v>2</v>
      </c>
      <c r="ES2106" s="68">
        <v>650</v>
      </c>
      <c r="ET2106" s="68">
        <v>29</v>
      </c>
      <c r="EU2106" s="68">
        <v>0</v>
      </c>
      <c r="EV2106" s="68">
        <v>150029</v>
      </c>
      <c r="EW2106" s="68" t="s">
        <v>2667</v>
      </c>
      <c r="EX2106" s="68" t="str">
        <f t="shared" si="65"/>
        <v>중형</v>
      </c>
      <c r="GE2106" s="68">
        <v>90053</v>
      </c>
      <c r="GF2106" s="68" t="s">
        <v>5546</v>
      </c>
    </row>
    <row r="2107" spans="6:188" x14ac:dyDescent="0.3">
      <c r="F2107" s="68">
        <v>300002</v>
      </c>
      <c r="G2107" s="68">
        <v>1</v>
      </c>
      <c r="H2107" s="68">
        <v>180001</v>
      </c>
      <c r="I2107" s="68">
        <v>280001</v>
      </c>
      <c r="J2107" s="68" t="s">
        <v>753</v>
      </c>
      <c r="K2107" s="68" t="s">
        <v>2256</v>
      </c>
      <c r="L2107" s="68">
        <v>0</v>
      </c>
      <c r="M2107" s="68">
        <v>20</v>
      </c>
      <c r="N2107" s="68">
        <v>0</v>
      </c>
      <c r="O2107" s="68">
        <v>0</v>
      </c>
      <c r="P2107" s="68">
        <v>0</v>
      </c>
      <c r="Q2107" s="68">
        <v>0</v>
      </c>
      <c r="R2107" s="68">
        <v>1</v>
      </c>
      <c r="S2107" s="68">
        <v>1</v>
      </c>
      <c r="T2107" s="68">
        <v>2</v>
      </c>
      <c r="U2107" s="68">
        <v>14</v>
      </c>
      <c r="V2107" s="68">
        <v>21</v>
      </c>
      <c r="W2107" s="68">
        <v>14</v>
      </c>
      <c r="X2107" s="68">
        <v>21</v>
      </c>
      <c r="Y2107" s="68">
        <v>0</v>
      </c>
      <c r="Z2107" s="68">
        <v>0</v>
      </c>
      <c r="AA2107" s="68">
        <v>0</v>
      </c>
      <c r="AB2107" s="68">
        <v>0</v>
      </c>
      <c r="AC2107" s="68">
        <v>0</v>
      </c>
      <c r="AD2107" s="68">
        <v>0</v>
      </c>
      <c r="AE2107" s="68">
        <v>0</v>
      </c>
      <c r="AF2107" s="68">
        <v>0</v>
      </c>
      <c r="AG2107" s="68">
        <v>0</v>
      </c>
      <c r="AH2107" s="68">
        <v>0</v>
      </c>
      <c r="AI2107" s="68">
        <v>0</v>
      </c>
      <c r="AJ2107" s="68">
        <v>0</v>
      </c>
      <c r="AK2107" s="68">
        <v>0</v>
      </c>
      <c r="AL2107" s="68">
        <v>0</v>
      </c>
      <c r="AM2107" s="68">
        <v>0</v>
      </c>
      <c r="AN2107" s="68">
        <v>0</v>
      </c>
      <c r="AO2107" s="68">
        <v>0</v>
      </c>
      <c r="AP2107" s="68" t="s">
        <v>755</v>
      </c>
      <c r="AQ2107" s="68">
        <v>1</v>
      </c>
      <c r="AR2107" s="68" t="s">
        <v>756</v>
      </c>
      <c r="AS2107" s="68">
        <v>0</v>
      </c>
      <c r="AT2107" s="68">
        <v>0</v>
      </c>
      <c r="AU2107" s="68">
        <v>0</v>
      </c>
      <c r="AV2107" s="86">
        <v>1</v>
      </c>
      <c r="AX2107" s="1">
        <v>0</v>
      </c>
      <c r="AY2107" s="1">
        <v>0</v>
      </c>
      <c r="AZ2107" s="68">
        <v>0</v>
      </c>
      <c r="BA2107" s="68">
        <v>0</v>
      </c>
      <c r="EQ2107" s="68">
        <v>20250029</v>
      </c>
      <c r="ER2107" s="175">
        <v>2</v>
      </c>
      <c r="ES2107" s="68">
        <v>650</v>
      </c>
      <c r="ET2107" s="68">
        <v>29</v>
      </c>
      <c r="EU2107" s="68">
        <v>0</v>
      </c>
      <c r="EV2107" s="68">
        <v>150029</v>
      </c>
      <c r="EW2107" s="68" t="s">
        <v>2667</v>
      </c>
      <c r="EX2107" s="68" t="str">
        <f t="shared" si="65"/>
        <v>중형</v>
      </c>
      <c r="GE2107" s="68">
        <v>90054</v>
      </c>
      <c r="GF2107" s="68" t="s">
        <v>5547</v>
      </c>
    </row>
    <row r="2108" spans="6:188" x14ac:dyDescent="0.3">
      <c r="F2108" s="68">
        <v>300003</v>
      </c>
      <c r="G2108" s="68">
        <v>1</v>
      </c>
      <c r="H2108" s="68">
        <v>180001</v>
      </c>
      <c r="I2108" s="68">
        <v>280001</v>
      </c>
      <c r="J2108" s="68" t="s">
        <v>753</v>
      </c>
      <c r="K2108" s="68" t="s">
        <v>2256</v>
      </c>
      <c r="L2108" s="68">
        <v>0</v>
      </c>
      <c r="M2108" s="68">
        <v>20</v>
      </c>
      <c r="N2108" s="68">
        <v>0</v>
      </c>
      <c r="O2108" s="68">
        <v>0</v>
      </c>
      <c r="P2108" s="68">
        <v>0</v>
      </c>
      <c r="Q2108" s="68">
        <v>0</v>
      </c>
      <c r="R2108" s="68">
        <v>1</v>
      </c>
      <c r="S2108" s="68">
        <v>1</v>
      </c>
      <c r="T2108" s="68">
        <v>3</v>
      </c>
      <c r="U2108" s="68">
        <v>60</v>
      </c>
      <c r="V2108" s="68">
        <v>81</v>
      </c>
      <c r="W2108" s="68">
        <v>60</v>
      </c>
      <c r="X2108" s="68">
        <v>81</v>
      </c>
      <c r="Y2108" s="68">
        <v>0</v>
      </c>
      <c r="Z2108" s="68">
        <v>0</v>
      </c>
      <c r="AA2108" s="68">
        <v>0</v>
      </c>
      <c r="AB2108" s="68">
        <v>0</v>
      </c>
      <c r="AC2108" s="68">
        <v>0</v>
      </c>
      <c r="AD2108" s="68">
        <v>0</v>
      </c>
      <c r="AE2108" s="68">
        <v>0</v>
      </c>
      <c r="AF2108" s="68">
        <v>0</v>
      </c>
      <c r="AG2108" s="68">
        <v>0</v>
      </c>
      <c r="AH2108" s="68">
        <v>0</v>
      </c>
      <c r="AI2108" s="68">
        <v>0</v>
      </c>
      <c r="AJ2108" s="68">
        <v>0</v>
      </c>
      <c r="AK2108" s="68">
        <v>0</v>
      </c>
      <c r="AL2108" s="68">
        <v>0</v>
      </c>
      <c r="AM2108" s="68">
        <v>0</v>
      </c>
      <c r="AN2108" s="68">
        <v>0</v>
      </c>
      <c r="AO2108" s="68">
        <v>0</v>
      </c>
      <c r="AP2108" s="68" t="s">
        <v>755</v>
      </c>
      <c r="AQ2108" s="68">
        <v>1</v>
      </c>
      <c r="AR2108" s="68" t="s">
        <v>756</v>
      </c>
      <c r="AS2108" s="68">
        <v>0</v>
      </c>
      <c r="AT2108" s="68">
        <v>0</v>
      </c>
      <c r="AU2108" s="68">
        <v>0</v>
      </c>
      <c r="AV2108" s="86">
        <v>1</v>
      </c>
      <c r="AX2108" s="1">
        <v>0</v>
      </c>
      <c r="AY2108" s="1">
        <v>0</v>
      </c>
      <c r="AZ2108" s="68">
        <v>0</v>
      </c>
      <c r="BA2108" s="68">
        <v>0</v>
      </c>
      <c r="EQ2108" s="68">
        <v>20350029</v>
      </c>
      <c r="ER2108" s="175">
        <v>2</v>
      </c>
      <c r="ES2108" s="68">
        <v>650</v>
      </c>
      <c r="ET2108" s="68">
        <v>29</v>
      </c>
      <c r="EU2108" s="68">
        <v>0</v>
      </c>
      <c r="EV2108" s="68">
        <v>150029</v>
      </c>
      <c r="EW2108" s="68" t="s">
        <v>2667</v>
      </c>
      <c r="EX2108" s="68" t="str">
        <f t="shared" si="65"/>
        <v>중형</v>
      </c>
      <c r="GE2108" s="68">
        <v>90055</v>
      </c>
      <c r="GF2108" s="68" t="s">
        <v>5548</v>
      </c>
    </row>
    <row r="2109" spans="6:188" x14ac:dyDescent="0.3">
      <c r="F2109" s="68">
        <v>300004</v>
      </c>
      <c r="G2109" s="68">
        <v>1</v>
      </c>
      <c r="H2109" s="68">
        <v>180001</v>
      </c>
      <c r="I2109" s="68">
        <v>280001</v>
      </c>
      <c r="J2109" s="68" t="s">
        <v>753</v>
      </c>
      <c r="K2109" s="68" t="s">
        <v>2256</v>
      </c>
      <c r="L2109" s="68">
        <v>0</v>
      </c>
      <c r="M2109" s="68">
        <v>20</v>
      </c>
      <c r="N2109" s="68">
        <v>0</v>
      </c>
      <c r="O2109" s="68">
        <v>0</v>
      </c>
      <c r="P2109" s="68">
        <v>0</v>
      </c>
      <c r="Q2109" s="68">
        <v>0</v>
      </c>
      <c r="R2109" s="68">
        <v>1</v>
      </c>
      <c r="S2109" s="68">
        <v>1</v>
      </c>
      <c r="T2109" s="68">
        <v>4</v>
      </c>
      <c r="U2109" s="68">
        <v>140</v>
      </c>
      <c r="V2109" s="68">
        <v>210</v>
      </c>
      <c r="W2109" s="68">
        <v>140</v>
      </c>
      <c r="X2109" s="68">
        <v>210</v>
      </c>
      <c r="Y2109" s="68">
        <v>0</v>
      </c>
      <c r="Z2109" s="68">
        <v>0</v>
      </c>
      <c r="AA2109" s="68">
        <v>0</v>
      </c>
      <c r="AB2109" s="68">
        <v>0</v>
      </c>
      <c r="AC2109" s="68">
        <v>0</v>
      </c>
      <c r="AD2109" s="68">
        <v>0</v>
      </c>
      <c r="AE2109" s="68">
        <v>0</v>
      </c>
      <c r="AF2109" s="68">
        <v>0</v>
      </c>
      <c r="AG2109" s="68">
        <v>0</v>
      </c>
      <c r="AH2109" s="68">
        <v>0</v>
      </c>
      <c r="AI2109" s="68">
        <v>0</v>
      </c>
      <c r="AJ2109" s="68">
        <v>0</v>
      </c>
      <c r="AK2109" s="68">
        <v>0</v>
      </c>
      <c r="AL2109" s="68">
        <v>0</v>
      </c>
      <c r="AM2109" s="68">
        <v>0</v>
      </c>
      <c r="AN2109" s="68">
        <v>0</v>
      </c>
      <c r="AO2109" s="68">
        <v>0</v>
      </c>
      <c r="AP2109" s="68" t="s">
        <v>755</v>
      </c>
      <c r="AQ2109" s="68">
        <v>1</v>
      </c>
      <c r="AR2109" s="68" t="s">
        <v>756</v>
      </c>
      <c r="AS2109" s="68">
        <v>0</v>
      </c>
      <c r="AT2109" s="68">
        <v>0</v>
      </c>
      <c r="AU2109" s="68">
        <v>0</v>
      </c>
      <c r="AV2109" s="86">
        <v>1</v>
      </c>
      <c r="AX2109" s="1">
        <v>0</v>
      </c>
      <c r="AY2109" s="1">
        <v>0</v>
      </c>
      <c r="AZ2109" s="68">
        <v>0</v>
      </c>
      <c r="BA2109" s="68">
        <v>0</v>
      </c>
      <c r="EQ2109" s="68">
        <v>20450029</v>
      </c>
      <c r="ER2109" s="175">
        <v>2</v>
      </c>
      <c r="ES2109" s="68">
        <v>650</v>
      </c>
      <c r="ET2109" s="68">
        <v>29</v>
      </c>
      <c r="EU2109" s="68">
        <v>0</v>
      </c>
      <c r="EV2109" s="68">
        <v>150029</v>
      </c>
      <c r="EW2109" s="68" t="s">
        <v>2667</v>
      </c>
      <c r="EX2109" s="68" t="str">
        <f t="shared" si="65"/>
        <v>중형</v>
      </c>
      <c r="GE2109" s="68">
        <v>90056</v>
      </c>
      <c r="GF2109" s="68" t="s">
        <v>5549</v>
      </c>
    </row>
    <row r="2110" spans="6:188" x14ac:dyDescent="0.3">
      <c r="F2110" s="68">
        <v>300005</v>
      </c>
      <c r="G2110" s="68">
        <v>1</v>
      </c>
      <c r="H2110" s="68">
        <v>180001</v>
      </c>
      <c r="I2110" s="68">
        <v>280001</v>
      </c>
      <c r="J2110" s="68" t="s">
        <v>753</v>
      </c>
      <c r="K2110" s="68" t="s">
        <v>2256</v>
      </c>
      <c r="L2110" s="68">
        <v>0</v>
      </c>
      <c r="M2110" s="68">
        <v>20</v>
      </c>
      <c r="N2110" s="68">
        <v>0</v>
      </c>
      <c r="O2110" s="68">
        <v>0</v>
      </c>
      <c r="P2110" s="68">
        <v>0</v>
      </c>
      <c r="Q2110" s="68">
        <v>0</v>
      </c>
      <c r="R2110" s="68">
        <v>1</v>
      </c>
      <c r="S2110" s="68">
        <v>1</v>
      </c>
      <c r="T2110" s="68">
        <v>5</v>
      </c>
      <c r="U2110" s="68">
        <v>263</v>
      </c>
      <c r="V2110" s="68">
        <v>438</v>
      </c>
      <c r="W2110" s="68">
        <v>263</v>
      </c>
      <c r="X2110" s="68">
        <v>438</v>
      </c>
      <c r="Y2110" s="68">
        <v>0</v>
      </c>
      <c r="Z2110" s="68">
        <v>0</v>
      </c>
      <c r="AA2110" s="68">
        <v>0</v>
      </c>
      <c r="AB2110" s="68">
        <v>0</v>
      </c>
      <c r="AC2110" s="68">
        <v>0</v>
      </c>
      <c r="AD2110" s="68">
        <v>0</v>
      </c>
      <c r="AE2110" s="68">
        <v>0</v>
      </c>
      <c r="AF2110" s="68">
        <v>0</v>
      </c>
      <c r="AG2110" s="68">
        <v>0</v>
      </c>
      <c r="AH2110" s="68">
        <v>0</v>
      </c>
      <c r="AI2110" s="68">
        <v>0</v>
      </c>
      <c r="AJ2110" s="68">
        <v>0</v>
      </c>
      <c r="AK2110" s="68">
        <v>0</v>
      </c>
      <c r="AL2110" s="68">
        <v>0</v>
      </c>
      <c r="AM2110" s="68">
        <v>0</v>
      </c>
      <c r="AN2110" s="68">
        <v>0</v>
      </c>
      <c r="AO2110" s="68">
        <v>0</v>
      </c>
      <c r="AP2110" s="68" t="s">
        <v>755</v>
      </c>
      <c r="AQ2110" s="68">
        <v>1</v>
      </c>
      <c r="AR2110" s="68" t="s">
        <v>756</v>
      </c>
      <c r="AS2110" s="68">
        <v>0</v>
      </c>
      <c r="AT2110" s="68">
        <v>0</v>
      </c>
      <c r="AU2110" s="68">
        <v>0</v>
      </c>
      <c r="AV2110" s="86">
        <v>1</v>
      </c>
      <c r="AX2110" s="1">
        <v>0</v>
      </c>
      <c r="AY2110" s="1">
        <v>0</v>
      </c>
      <c r="AZ2110" s="68">
        <v>0</v>
      </c>
      <c r="BA2110" s="68">
        <v>0</v>
      </c>
      <c r="EQ2110" s="68">
        <v>20550029</v>
      </c>
      <c r="ER2110" s="175">
        <v>2</v>
      </c>
      <c r="ES2110" s="68">
        <v>650</v>
      </c>
      <c r="ET2110" s="68">
        <v>29</v>
      </c>
      <c r="EU2110" s="68">
        <v>0</v>
      </c>
      <c r="EV2110" s="68">
        <v>150029</v>
      </c>
      <c r="EW2110" s="68" t="s">
        <v>2667</v>
      </c>
      <c r="EX2110" s="68" t="str">
        <f t="shared" si="65"/>
        <v>중형</v>
      </c>
      <c r="GE2110" s="68">
        <v>90057</v>
      </c>
      <c r="GF2110" s="68" t="s">
        <v>5550</v>
      </c>
    </row>
    <row r="2111" spans="6:188" x14ac:dyDescent="0.3">
      <c r="F2111" s="68">
        <v>300006</v>
      </c>
      <c r="G2111" s="68">
        <v>1</v>
      </c>
      <c r="H2111" s="68">
        <v>180501</v>
      </c>
      <c r="I2111" s="68">
        <v>280501</v>
      </c>
      <c r="J2111" s="68" t="s">
        <v>1041</v>
      </c>
      <c r="K2111" s="68" t="s">
        <v>2257</v>
      </c>
      <c r="L2111" s="68">
        <v>0</v>
      </c>
      <c r="M2111" s="68">
        <v>20</v>
      </c>
      <c r="N2111" s="68">
        <v>0</v>
      </c>
      <c r="O2111" s="68">
        <v>0</v>
      </c>
      <c r="P2111" s="68">
        <v>0</v>
      </c>
      <c r="Q2111" s="68">
        <v>0</v>
      </c>
      <c r="R2111" s="68">
        <v>64</v>
      </c>
      <c r="S2111" s="68">
        <v>0</v>
      </c>
      <c r="T2111" s="68">
        <v>1</v>
      </c>
      <c r="U2111" s="68">
        <v>0</v>
      </c>
      <c r="V2111" s="68">
        <v>0</v>
      </c>
      <c r="W2111" s="68">
        <v>0</v>
      </c>
      <c r="X2111" s="68">
        <v>0</v>
      </c>
      <c r="Y2111" s="68">
        <v>38</v>
      </c>
      <c r="Z2111" s="68">
        <v>42</v>
      </c>
      <c r="AA2111" s="68">
        <v>38</v>
      </c>
      <c r="AB2111" s="68">
        <v>42</v>
      </c>
      <c r="AC2111" s="68">
        <v>0</v>
      </c>
      <c r="AD2111" s="68">
        <v>0</v>
      </c>
      <c r="AE2111" s="68">
        <v>0</v>
      </c>
      <c r="AF2111" s="68">
        <v>0</v>
      </c>
      <c r="AG2111" s="68">
        <v>0</v>
      </c>
      <c r="AH2111" s="68">
        <v>0</v>
      </c>
      <c r="AI2111" s="68">
        <v>0</v>
      </c>
      <c r="AJ2111" s="68">
        <v>0</v>
      </c>
      <c r="AK2111" s="68">
        <v>0</v>
      </c>
      <c r="AL2111" s="68">
        <v>0</v>
      </c>
      <c r="AM2111" s="68">
        <v>0</v>
      </c>
      <c r="AN2111" s="68">
        <v>0</v>
      </c>
      <c r="AO2111" s="68">
        <v>0</v>
      </c>
      <c r="AP2111" s="68" t="s">
        <v>1040</v>
      </c>
      <c r="AQ2111" s="68">
        <v>1</v>
      </c>
      <c r="AR2111" s="68">
        <v>0</v>
      </c>
      <c r="AS2111" s="68">
        <v>0</v>
      </c>
      <c r="AT2111" s="68">
        <v>0</v>
      </c>
      <c r="AU2111" s="68">
        <v>0</v>
      </c>
      <c r="AV2111" s="86">
        <v>1</v>
      </c>
      <c r="AX2111" s="1">
        <v>0</v>
      </c>
      <c r="AY2111" s="1">
        <v>0</v>
      </c>
      <c r="AZ2111" s="68">
        <v>0</v>
      </c>
      <c r="BA2111" s="68">
        <v>0</v>
      </c>
      <c r="EQ2111" s="68">
        <v>20650029</v>
      </c>
      <c r="ER2111" s="175">
        <v>2</v>
      </c>
      <c r="ES2111" s="68">
        <v>650</v>
      </c>
      <c r="ET2111" s="68">
        <v>29</v>
      </c>
      <c r="EU2111" s="68">
        <v>0</v>
      </c>
      <c r="EV2111" s="68">
        <v>150029</v>
      </c>
      <c r="EW2111" s="68" t="s">
        <v>2667</v>
      </c>
      <c r="EX2111" s="68" t="str">
        <f t="shared" si="65"/>
        <v>중형</v>
      </c>
      <c r="GE2111" s="68">
        <v>90058</v>
      </c>
      <c r="GF2111" s="68" t="s">
        <v>5551</v>
      </c>
    </row>
    <row r="2112" spans="6:188" x14ac:dyDescent="0.3">
      <c r="F2112" s="68">
        <v>300007</v>
      </c>
      <c r="G2112" s="68">
        <v>1</v>
      </c>
      <c r="H2112" s="68">
        <v>180501</v>
      </c>
      <c r="I2112" s="68">
        <v>280501</v>
      </c>
      <c r="J2112" s="68" t="s">
        <v>1041</v>
      </c>
      <c r="K2112" s="68" t="s">
        <v>2257</v>
      </c>
      <c r="L2112" s="68">
        <v>0</v>
      </c>
      <c r="M2112" s="68">
        <v>20</v>
      </c>
      <c r="N2112" s="68">
        <v>0</v>
      </c>
      <c r="O2112" s="68">
        <v>0</v>
      </c>
      <c r="P2112" s="68">
        <v>0</v>
      </c>
      <c r="Q2112" s="68">
        <v>0</v>
      </c>
      <c r="R2112" s="68">
        <v>64</v>
      </c>
      <c r="S2112" s="68">
        <v>0</v>
      </c>
      <c r="T2112" s="68">
        <v>2</v>
      </c>
      <c r="U2112" s="68">
        <v>0</v>
      </c>
      <c r="V2112" s="68">
        <v>0</v>
      </c>
      <c r="W2112" s="68">
        <v>0</v>
      </c>
      <c r="X2112" s="68">
        <v>0</v>
      </c>
      <c r="Y2112" s="68">
        <v>72</v>
      </c>
      <c r="Z2112" s="68">
        <v>88</v>
      </c>
      <c r="AA2112" s="68">
        <v>72</v>
      </c>
      <c r="AB2112" s="68">
        <v>88</v>
      </c>
      <c r="AC2112" s="68">
        <v>0</v>
      </c>
      <c r="AD2112" s="68">
        <v>0</v>
      </c>
      <c r="AE2112" s="68">
        <v>0</v>
      </c>
      <c r="AF2112" s="68">
        <v>0</v>
      </c>
      <c r="AG2112" s="68">
        <v>0</v>
      </c>
      <c r="AH2112" s="68">
        <v>0</v>
      </c>
      <c r="AI2112" s="68">
        <v>0</v>
      </c>
      <c r="AJ2112" s="68">
        <v>0</v>
      </c>
      <c r="AK2112" s="68">
        <v>0</v>
      </c>
      <c r="AL2112" s="68">
        <v>0</v>
      </c>
      <c r="AM2112" s="68">
        <v>0</v>
      </c>
      <c r="AN2112" s="68">
        <v>0</v>
      </c>
      <c r="AO2112" s="68">
        <v>0</v>
      </c>
      <c r="AP2112" s="68" t="s">
        <v>1040</v>
      </c>
      <c r="AQ2112" s="68">
        <v>1</v>
      </c>
      <c r="AR2112" s="68">
        <v>0</v>
      </c>
      <c r="AS2112" s="68">
        <v>0</v>
      </c>
      <c r="AT2112" s="68">
        <v>0</v>
      </c>
      <c r="AU2112" s="68">
        <v>0</v>
      </c>
      <c r="AV2112" s="86">
        <v>1</v>
      </c>
      <c r="AX2112" s="1">
        <v>0</v>
      </c>
      <c r="AY2112" s="1">
        <v>0</v>
      </c>
      <c r="AZ2112" s="68">
        <v>0</v>
      </c>
      <c r="BA2112" s="68">
        <v>0</v>
      </c>
      <c r="EQ2112" s="68">
        <v>20750029</v>
      </c>
      <c r="ER2112" s="175">
        <v>2</v>
      </c>
      <c r="ES2112" s="68">
        <v>650</v>
      </c>
      <c r="ET2112" s="68">
        <v>29</v>
      </c>
      <c r="EU2112" s="68">
        <v>0</v>
      </c>
      <c r="EV2112" s="68">
        <v>150029</v>
      </c>
      <c r="EW2112" s="68" t="s">
        <v>2667</v>
      </c>
      <c r="EX2112" s="68" t="str">
        <f t="shared" si="65"/>
        <v>중형</v>
      </c>
      <c r="GE2112" s="68">
        <v>90059</v>
      </c>
      <c r="GF2112" s="68" t="s">
        <v>5552</v>
      </c>
    </row>
    <row r="2113" spans="6:188" x14ac:dyDescent="0.3">
      <c r="F2113" s="68">
        <v>300008</v>
      </c>
      <c r="G2113" s="68">
        <v>1</v>
      </c>
      <c r="H2113" s="68">
        <v>180501</v>
      </c>
      <c r="I2113" s="68">
        <v>280501</v>
      </c>
      <c r="J2113" s="68" t="s">
        <v>1041</v>
      </c>
      <c r="K2113" s="68" t="s">
        <v>2257</v>
      </c>
      <c r="L2113" s="68">
        <v>0</v>
      </c>
      <c r="M2113" s="68">
        <v>20</v>
      </c>
      <c r="N2113" s="68">
        <v>0</v>
      </c>
      <c r="O2113" s="68">
        <v>0</v>
      </c>
      <c r="P2113" s="68">
        <v>0</v>
      </c>
      <c r="Q2113" s="68">
        <v>0</v>
      </c>
      <c r="R2113" s="68">
        <v>64</v>
      </c>
      <c r="S2113" s="68">
        <v>0</v>
      </c>
      <c r="T2113" s="68">
        <v>3</v>
      </c>
      <c r="U2113" s="68">
        <v>0</v>
      </c>
      <c r="V2113" s="68">
        <v>0</v>
      </c>
      <c r="W2113" s="68">
        <v>0</v>
      </c>
      <c r="X2113" s="68">
        <v>0</v>
      </c>
      <c r="Y2113" s="68">
        <v>102</v>
      </c>
      <c r="Z2113" s="68">
        <v>138</v>
      </c>
      <c r="AA2113" s="68">
        <v>102</v>
      </c>
      <c r="AB2113" s="68">
        <v>138</v>
      </c>
      <c r="AC2113" s="68">
        <v>0</v>
      </c>
      <c r="AD2113" s="68">
        <v>0</v>
      </c>
      <c r="AE2113" s="68">
        <v>0</v>
      </c>
      <c r="AF2113" s="68">
        <v>0</v>
      </c>
      <c r="AG2113" s="68">
        <v>0</v>
      </c>
      <c r="AH2113" s="68">
        <v>0</v>
      </c>
      <c r="AI2113" s="68">
        <v>0</v>
      </c>
      <c r="AJ2113" s="68">
        <v>0</v>
      </c>
      <c r="AK2113" s="68">
        <v>0</v>
      </c>
      <c r="AL2113" s="68">
        <v>0</v>
      </c>
      <c r="AM2113" s="68">
        <v>0</v>
      </c>
      <c r="AN2113" s="68">
        <v>0</v>
      </c>
      <c r="AO2113" s="68">
        <v>0</v>
      </c>
      <c r="AP2113" s="68" t="s">
        <v>1040</v>
      </c>
      <c r="AQ2113" s="68">
        <v>1</v>
      </c>
      <c r="AR2113" s="68">
        <v>0</v>
      </c>
      <c r="AS2113" s="68">
        <v>0</v>
      </c>
      <c r="AT2113" s="68">
        <v>0</v>
      </c>
      <c r="AU2113" s="68">
        <v>0</v>
      </c>
      <c r="AV2113" s="86">
        <v>1</v>
      </c>
      <c r="AX2113" s="1">
        <v>0</v>
      </c>
      <c r="AY2113" s="1">
        <v>0</v>
      </c>
      <c r="AZ2113" s="68">
        <v>0</v>
      </c>
      <c r="BA2113" s="68">
        <v>0</v>
      </c>
      <c r="EQ2113" s="68">
        <v>20850029</v>
      </c>
      <c r="ER2113" s="175">
        <v>2</v>
      </c>
      <c r="ES2113" s="68">
        <v>650</v>
      </c>
      <c r="ET2113" s="68">
        <v>29</v>
      </c>
      <c r="EU2113" s="68">
        <v>0</v>
      </c>
      <c r="EV2113" s="68">
        <v>150029</v>
      </c>
      <c r="EW2113" s="68" t="s">
        <v>2667</v>
      </c>
      <c r="EX2113" s="68" t="str">
        <f t="shared" si="65"/>
        <v>중형</v>
      </c>
      <c r="GE2113" s="68">
        <v>90060</v>
      </c>
      <c r="GF2113" s="68" t="s">
        <v>5553</v>
      </c>
    </row>
    <row r="2114" spans="6:188" x14ac:dyDescent="0.3">
      <c r="F2114" s="68">
        <v>300009</v>
      </c>
      <c r="G2114" s="68">
        <v>1</v>
      </c>
      <c r="H2114" s="68">
        <v>180501</v>
      </c>
      <c r="I2114" s="68">
        <v>280501</v>
      </c>
      <c r="J2114" s="68" t="s">
        <v>1041</v>
      </c>
      <c r="K2114" s="68" t="s">
        <v>2257</v>
      </c>
      <c r="L2114" s="68">
        <v>0</v>
      </c>
      <c r="M2114" s="68">
        <v>20</v>
      </c>
      <c r="N2114" s="68">
        <v>0</v>
      </c>
      <c r="O2114" s="68">
        <v>0</v>
      </c>
      <c r="P2114" s="68">
        <v>0</v>
      </c>
      <c r="Q2114" s="68">
        <v>0</v>
      </c>
      <c r="R2114" s="68">
        <v>64</v>
      </c>
      <c r="S2114" s="68">
        <v>0</v>
      </c>
      <c r="T2114" s="68">
        <v>4</v>
      </c>
      <c r="U2114" s="68">
        <v>0</v>
      </c>
      <c r="V2114" s="68">
        <v>0</v>
      </c>
      <c r="W2114" s="68">
        <v>0</v>
      </c>
      <c r="X2114" s="68">
        <v>0</v>
      </c>
      <c r="Y2114" s="68">
        <v>128</v>
      </c>
      <c r="Z2114" s="68">
        <v>192</v>
      </c>
      <c r="AA2114" s="68">
        <v>128</v>
      </c>
      <c r="AB2114" s="68">
        <v>192</v>
      </c>
      <c r="AC2114" s="68">
        <v>0</v>
      </c>
      <c r="AD2114" s="68">
        <v>0</v>
      </c>
      <c r="AE2114" s="68">
        <v>0</v>
      </c>
      <c r="AF2114" s="68">
        <v>0</v>
      </c>
      <c r="AG2114" s="68">
        <v>0</v>
      </c>
      <c r="AH2114" s="68">
        <v>0</v>
      </c>
      <c r="AI2114" s="68">
        <v>0</v>
      </c>
      <c r="AJ2114" s="68">
        <v>0</v>
      </c>
      <c r="AK2114" s="68">
        <v>0</v>
      </c>
      <c r="AL2114" s="68">
        <v>0</v>
      </c>
      <c r="AM2114" s="68">
        <v>0</v>
      </c>
      <c r="AN2114" s="68">
        <v>0</v>
      </c>
      <c r="AO2114" s="68">
        <v>0</v>
      </c>
      <c r="AP2114" s="68" t="s">
        <v>1040</v>
      </c>
      <c r="AQ2114" s="68">
        <v>1</v>
      </c>
      <c r="AR2114" s="68">
        <v>0</v>
      </c>
      <c r="AS2114" s="68">
        <v>0</v>
      </c>
      <c r="AT2114" s="68">
        <v>0</v>
      </c>
      <c r="AU2114" s="68">
        <v>0</v>
      </c>
      <c r="AV2114" s="86">
        <v>1</v>
      </c>
      <c r="AX2114" s="1">
        <v>0</v>
      </c>
      <c r="AY2114" s="1">
        <v>0</v>
      </c>
      <c r="AZ2114" s="68">
        <v>0</v>
      </c>
      <c r="BA2114" s="68">
        <v>0</v>
      </c>
      <c r="EQ2114" s="68">
        <v>20950029</v>
      </c>
      <c r="ER2114" s="175">
        <v>2</v>
      </c>
      <c r="ES2114" s="68">
        <v>650</v>
      </c>
      <c r="ET2114" s="68">
        <v>29</v>
      </c>
      <c r="EU2114" s="68">
        <v>0</v>
      </c>
      <c r="EV2114" s="68">
        <v>150029</v>
      </c>
      <c r="EW2114" s="68" t="s">
        <v>2667</v>
      </c>
      <c r="EX2114" s="68" t="str">
        <f t="shared" si="65"/>
        <v>중형</v>
      </c>
      <c r="GE2114" s="68">
        <v>90061</v>
      </c>
      <c r="GF2114" s="68" t="s">
        <v>5477</v>
      </c>
    </row>
    <row r="2115" spans="6:188" x14ac:dyDescent="0.3">
      <c r="F2115" s="68">
        <v>300010</v>
      </c>
      <c r="G2115" s="68">
        <v>1</v>
      </c>
      <c r="H2115" s="68">
        <v>180501</v>
      </c>
      <c r="I2115" s="68">
        <v>280501</v>
      </c>
      <c r="J2115" s="68" t="s">
        <v>1041</v>
      </c>
      <c r="K2115" s="68" t="s">
        <v>2257</v>
      </c>
      <c r="L2115" s="68">
        <v>0</v>
      </c>
      <c r="M2115" s="68">
        <v>20</v>
      </c>
      <c r="N2115" s="68">
        <v>0</v>
      </c>
      <c r="O2115" s="68">
        <v>0</v>
      </c>
      <c r="P2115" s="68">
        <v>0</v>
      </c>
      <c r="Q2115" s="68">
        <v>0</v>
      </c>
      <c r="R2115" s="68">
        <v>64</v>
      </c>
      <c r="S2115" s="68">
        <v>0</v>
      </c>
      <c r="T2115" s="68">
        <v>5</v>
      </c>
      <c r="U2115" s="68">
        <v>0</v>
      </c>
      <c r="V2115" s="68">
        <v>0</v>
      </c>
      <c r="W2115" s="68">
        <v>0</v>
      </c>
      <c r="X2115" s="68">
        <v>0</v>
      </c>
      <c r="Y2115" s="68">
        <v>300</v>
      </c>
      <c r="Z2115" s="68">
        <v>500</v>
      </c>
      <c r="AA2115" s="68">
        <v>300</v>
      </c>
      <c r="AB2115" s="68">
        <v>500</v>
      </c>
      <c r="AC2115" s="68">
        <v>0</v>
      </c>
      <c r="AD2115" s="68">
        <v>0</v>
      </c>
      <c r="AE2115" s="68">
        <v>0</v>
      </c>
      <c r="AF2115" s="68">
        <v>0</v>
      </c>
      <c r="AG2115" s="68">
        <v>0</v>
      </c>
      <c r="AH2115" s="68">
        <v>0</v>
      </c>
      <c r="AI2115" s="68">
        <v>0</v>
      </c>
      <c r="AJ2115" s="68">
        <v>0</v>
      </c>
      <c r="AK2115" s="68">
        <v>0</v>
      </c>
      <c r="AL2115" s="68">
        <v>0</v>
      </c>
      <c r="AM2115" s="68">
        <v>0</v>
      </c>
      <c r="AN2115" s="68">
        <v>0</v>
      </c>
      <c r="AO2115" s="68">
        <v>0</v>
      </c>
      <c r="AP2115" s="68" t="s">
        <v>1040</v>
      </c>
      <c r="AQ2115" s="68">
        <v>1</v>
      </c>
      <c r="AR2115" s="68">
        <v>0</v>
      </c>
      <c r="AS2115" s="68">
        <v>0</v>
      </c>
      <c r="AT2115" s="68">
        <v>0</v>
      </c>
      <c r="AU2115" s="68">
        <v>0</v>
      </c>
      <c r="AV2115" s="86">
        <v>1</v>
      </c>
      <c r="AX2115" s="1">
        <v>0</v>
      </c>
      <c r="AY2115" s="1">
        <v>0</v>
      </c>
      <c r="AZ2115" s="68">
        <v>0</v>
      </c>
      <c r="BA2115" s="68">
        <v>0</v>
      </c>
      <c r="EQ2115" s="68">
        <v>21050029</v>
      </c>
      <c r="ER2115" s="175">
        <v>2</v>
      </c>
      <c r="ES2115" s="68">
        <v>650</v>
      </c>
      <c r="ET2115" s="68">
        <v>29</v>
      </c>
      <c r="EU2115" s="68">
        <v>0</v>
      </c>
      <c r="EV2115" s="68">
        <v>150029</v>
      </c>
      <c r="EW2115" s="68" t="s">
        <v>2667</v>
      </c>
      <c r="EX2115" s="68" t="str">
        <f t="shared" ref="EX2115:EX2178" si="66">IF(ER2115=1,"소형",IF(ER2115=2,"중형","대형"))</f>
        <v>중형</v>
      </c>
      <c r="GE2115" s="68">
        <v>90062</v>
      </c>
      <c r="GF2115" s="68" t="s">
        <v>5554</v>
      </c>
    </row>
    <row r="2116" spans="6:188" x14ac:dyDescent="0.3">
      <c r="F2116" s="68">
        <v>300011</v>
      </c>
      <c r="G2116" s="68">
        <v>1</v>
      </c>
      <c r="H2116" s="68">
        <v>181001</v>
      </c>
      <c r="I2116" s="68">
        <v>281001</v>
      </c>
      <c r="J2116" s="68" t="s">
        <v>1135</v>
      </c>
      <c r="K2116" s="68" t="s">
        <v>2258</v>
      </c>
      <c r="L2116" s="68">
        <v>0</v>
      </c>
      <c r="M2116" s="68">
        <v>20</v>
      </c>
      <c r="N2116" s="68">
        <v>0</v>
      </c>
      <c r="O2116" s="68">
        <v>0</v>
      </c>
      <c r="P2116" s="68">
        <v>0</v>
      </c>
      <c r="Q2116" s="68">
        <v>0</v>
      </c>
      <c r="R2116" s="68">
        <v>128</v>
      </c>
      <c r="S2116" s="68">
        <v>0</v>
      </c>
      <c r="T2116" s="68">
        <v>1</v>
      </c>
      <c r="U2116" s="68">
        <v>0</v>
      </c>
      <c r="V2116" s="68">
        <v>0</v>
      </c>
      <c r="W2116" s="68">
        <v>0</v>
      </c>
      <c r="X2116" s="68">
        <v>0</v>
      </c>
      <c r="Y2116" s="68">
        <v>29</v>
      </c>
      <c r="Z2116" s="68">
        <v>32</v>
      </c>
      <c r="AA2116" s="68">
        <v>29</v>
      </c>
      <c r="AB2116" s="68">
        <v>32</v>
      </c>
      <c r="AC2116" s="68">
        <v>0</v>
      </c>
      <c r="AD2116" s="68">
        <v>0</v>
      </c>
      <c r="AE2116" s="68">
        <v>0</v>
      </c>
      <c r="AF2116" s="68">
        <v>0</v>
      </c>
      <c r="AG2116" s="68">
        <v>0</v>
      </c>
      <c r="AH2116" s="68">
        <v>0</v>
      </c>
      <c r="AI2116" s="68">
        <v>0</v>
      </c>
      <c r="AJ2116" s="68">
        <v>0</v>
      </c>
      <c r="AK2116" s="68">
        <v>0</v>
      </c>
      <c r="AL2116" s="68">
        <v>0</v>
      </c>
      <c r="AM2116" s="68">
        <v>0</v>
      </c>
      <c r="AN2116" s="68">
        <v>0</v>
      </c>
      <c r="AO2116" s="68">
        <v>0</v>
      </c>
      <c r="AP2116" s="68" t="s">
        <v>1134</v>
      </c>
      <c r="AQ2116" s="68">
        <v>1</v>
      </c>
      <c r="AR2116" s="68">
        <v>0</v>
      </c>
      <c r="AS2116" s="68">
        <v>0</v>
      </c>
      <c r="AT2116" s="68">
        <v>0</v>
      </c>
      <c r="AU2116" s="68">
        <v>0</v>
      </c>
      <c r="AV2116" s="86">
        <v>1</v>
      </c>
      <c r="AX2116" s="1">
        <v>0</v>
      </c>
      <c r="AY2116" s="1">
        <v>0</v>
      </c>
      <c r="AZ2116" s="68">
        <v>0</v>
      </c>
      <c r="BA2116" s="68">
        <v>0</v>
      </c>
      <c r="EQ2116" s="68">
        <v>21150029</v>
      </c>
      <c r="ER2116" s="175">
        <v>2</v>
      </c>
      <c r="ES2116" s="68">
        <v>650</v>
      </c>
      <c r="ET2116" s="68">
        <v>29</v>
      </c>
      <c r="EU2116" s="68">
        <v>0</v>
      </c>
      <c r="EV2116" s="68">
        <v>150029</v>
      </c>
      <c r="EW2116" s="68" t="s">
        <v>2667</v>
      </c>
      <c r="EX2116" s="68" t="str">
        <f t="shared" si="66"/>
        <v>중형</v>
      </c>
      <c r="GE2116" s="68">
        <v>90063</v>
      </c>
      <c r="GF2116" s="68" t="s">
        <v>5555</v>
      </c>
    </row>
    <row r="2117" spans="6:188" x14ac:dyDescent="0.3">
      <c r="F2117" s="68">
        <v>300012</v>
      </c>
      <c r="G2117" s="68">
        <v>1</v>
      </c>
      <c r="H2117" s="68">
        <v>181001</v>
      </c>
      <c r="I2117" s="68">
        <v>281001</v>
      </c>
      <c r="J2117" s="68" t="s">
        <v>1135</v>
      </c>
      <c r="K2117" s="68" t="s">
        <v>2258</v>
      </c>
      <c r="L2117" s="68">
        <v>0</v>
      </c>
      <c r="M2117" s="68">
        <v>20</v>
      </c>
      <c r="N2117" s="68">
        <v>0</v>
      </c>
      <c r="O2117" s="68">
        <v>0</v>
      </c>
      <c r="P2117" s="68">
        <v>0</v>
      </c>
      <c r="Q2117" s="68">
        <v>0</v>
      </c>
      <c r="R2117" s="68">
        <v>128</v>
      </c>
      <c r="S2117" s="68">
        <v>0</v>
      </c>
      <c r="T2117" s="68">
        <v>2</v>
      </c>
      <c r="U2117" s="68">
        <v>0</v>
      </c>
      <c r="V2117" s="68">
        <v>0</v>
      </c>
      <c r="W2117" s="68">
        <v>0</v>
      </c>
      <c r="X2117" s="68">
        <v>0</v>
      </c>
      <c r="Y2117" s="68">
        <v>54</v>
      </c>
      <c r="Z2117" s="68">
        <v>66</v>
      </c>
      <c r="AA2117" s="68">
        <v>54</v>
      </c>
      <c r="AB2117" s="68">
        <v>66</v>
      </c>
      <c r="AC2117" s="68">
        <v>0</v>
      </c>
      <c r="AD2117" s="68">
        <v>0</v>
      </c>
      <c r="AE2117" s="68">
        <v>0</v>
      </c>
      <c r="AF2117" s="68">
        <v>0</v>
      </c>
      <c r="AG2117" s="68">
        <v>0</v>
      </c>
      <c r="AH2117" s="68">
        <v>0</v>
      </c>
      <c r="AI2117" s="68">
        <v>0</v>
      </c>
      <c r="AJ2117" s="68">
        <v>0</v>
      </c>
      <c r="AK2117" s="68">
        <v>0</v>
      </c>
      <c r="AL2117" s="68">
        <v>0</v>
      </c>
      <c r="AM2117" s="68">
        <v>0</v>
      </c>
      <c r="AN2117" s="68">
        <v>0</v>
      </c>
      <c r="AO2117" s="68">
        <v>0</v>
      </c>
      <c r="AP2117" s="68" t="s">
        <v>1134</v>
      </c>
      <c r="AQ2117" s="68">
        <v>1</v>
      </c>
      <c r="AR2117" s="68">
        <v>0</v>
      </c>
      <c r="AS2117" s="68">
        <v>0</v>
      </c>
      <c r="AT2117" s="68">
        <v>0</v>
      </c>
      <c r="AU2117" s="68">
        <v>0</v>
      </c>
      <c r="AV2117" s="86">
        <v>1</v>
      </c>
      <c r="AX2117" s="1">
        <v>0</v>
      </c>
      <c r="AY2117" s="1">
        <v>0</v>
      </c>
      <c r="AZ2117" s="68">
        <v>0</v>
      </c>
      <c r="BA2117" s="68">
        <v>0</v>
      </c>
      <c r="EQ2117" s="68">
        <v>21250029</v>
      </c>
      <c r="ER2117" s="175">
        <v>2</v>
      </c>
      <c r="ES2117" s="68">
        <v>650</v>
      </c>
      <c r="ET2117" s="68">
        <v>29</v>
      </c>
      <c r="EU2117" s="68">
        <v>0</v>
      </c>
      <c r="EV2117" s="68">
        <v>150029</v>
      </c>
      <c r="EW2117" s="68" t="s">
        <v>2667</v>
      </c>
      <c r="EX2117" s="68" t="str">
        <f t="shared" si="66"/>
        <v>중형</v>
      </c>
      <c r="GE2117" s="68">
        <v>90064</v>
      </c>
      <c r="GF2117" s="68" t="s">
        <v>5556</v>
      </c>
    </row>
    <row r="2118" spans="6:188" x14ac:dyDescent="0.3">
      <c r="F2118" s="68">
        <v>300013</v>
      </c>
      <c r="G2118" s="68">
        <v>1</v>
      </c>
      <c r="H2118" s="68">
        <v>181001</v>
      </c>
      <c r="I2118" s="68">
        <v>281001</v>
      </c>
      <c r="J2118" s="68" t="s">
        <v>1135</v>
      </c>
      <c r="K2118" s="68" t="s">
        <v>2258</v>
      </c>
      <c r="L2118" s="68">
        <v>0</v>
      </c>
      <c r="M2118" s="68">
        <v>20</v>
      </c>
      <c r="N2118" s="68">
        <v>0</v>
      </c>
      <c r="O2118" s="68">
        <v>0</v>
      </c>
      <c r="P2118" s="68">
        <v>0</v>
      </c>
      <c r="Q2118" s="68">
        <v>0</v>
      </c>
      <c r="R2118" s="68">
        <v>128</v>
      </c>
      <c r="S2118" s="68">
        <v>0</v>
      </c>
      <c r="T2118" s="68">
        <v>3</v>
      </c>
      <c r="U2118" s="68">
        <v>0</v>
      </c>
      <c r="V2118" s="68">
        <v>0</v>
      </c>
      <c r="W2118" s="68">
        <v>0</v>
      </c>
      <c r="X2118" s="68">
        <v>0</v>
      </c>
      <c r="Y2118" s="68">
        <v>77</v>
      </c>
      <c r="Z2118" s="68">
        <v>104</v>
      </c>
      <c r="AA2118" s="68">
        <v>77</v>
      </c>
      <c r="AB2118" s="68">
        <v>104</v>
      </c>
      <c r="AC2118" s="68">
        <v>0</v>
      </c>
      <c r="AD2118" s="68">
        <v>0</v>
      </c>
      <c r="AE2118" s="68">
        <v>0</v>
      </c>
      <c r="AF2118" s="68">
        <v>0</v>
      </c>
      <c r="AG2118" s="68">
        <v>0</v>
      </c>
      <c r="AH2118" s="68">
        <v>0</v>
      </c>
      <c r="AI2118" s="68">
        <v>0</v>
      </c>
      <c r="AJ2118" s="68">
        <v>0</v>
      </c>
      <c r="AK2118" s="68">
        <v>0</v>
      </c>
      <c r="AL2118" s="68">
        <v>0</v>
      </c>
      <c r="AM2118" s="68">
        <v>0</v>
      </c>
      <c r="AN2118" s="68">
        <v>0</v>
      </c>
      <c r="AO2118" s="68">
        <v>0</v>
      </c>
      <c r="AP2118" s="68" t="s">
        <v>1134</v>
      </c>
      <c r="AQ2118" s="68">
        <v>1</v>
      </c>
      <c r="AR2118" s="68">
        <v>0</v>
      </c>
      <c r="AS2118" s="68">
        <v>0</v>
      </c>
      <c r="AT2118" s="68">
        <v>0</v>
      </c>
      <c r="AU2118" s="68">
        <v>0</v>
      </c>
      <c r="AV2118" s="86">
        <v>1</v>
      </c>
      <c r="AX2118" s="1">
        <v>0</v>
      </c>
      <c r="AY2118" s="1">
        <v>0</v>
      </c>
      <c r="AZ2118" s="68">
        <v>0</v>
      </c>
      <c r="BA2118" s="68">
        <v>0</v>
      </c>
      <c r="EQ2118" s="68">
        <v>30150029</v>
      </c>
      <c r="ER2118" s="175">
        <v>2</v>
      </c>
      <c r="ES2118" s="68">
        <v>650</v>
      </c>
      <c r="ET2118" s="68">
        <v>29</v>
      </c>
      <c r="EU2118" s="68">
        <v>0</v>
      </c>
      <c r="EV2118" s="68">
        <v>150029</v>
      </c>
      <c r="EW2118" s="68" t="s">
        <v>2667</v>
      </c>
      <c r="EX2118" s="68" t="str">
        <f t="shared" si="66"/>
        <v>중형</v>
      </c>
      <c r="GE2118" s="68">
        <v>90065</v>
      </c>
      <c r="GF2118" s="68" t="s">
        <v>5557</v>
      </c>
    </row>
    <row r="2119" spans="6:188" x14ac:dyDescent="0.3">
      <c r="F2119" s="68">
        <v>300014</v>
      </c>
      <c r="G2119" s="68">
        <v>1</v>
      </c>
      <c r="H2119" s="68">
        <v>181001</v>
      </c>
      <c r="I2119" s="68">
        <v>281001</v>
      </c>
      <c r="J2119" s="68" t="s">
        <v>1135</v>
      </c>
      <c r="K2119" s="68" t="s">
        <v>2258</v>
      </c>
      <c r="L2119" s="68">
        <v>0</v>
      </c>
      <c r="M2119" s="68">
        <v>20</v>
      </c>
      <c r="N2119" s="68">
        <v>0</v>
      </c>
      <c r="O2119" s="68">
        <v>0</v>
      </c>
      <c r="P2119" s="68">
        <v>0</v>
      </c>
      <c r="Q2119" s="68">
        <v>0</v>
      </c>
      <c r="R2119" s="68">
        <v>128</v>
      </c>
      <c r="S2119" s="68">
        <v>0</v>
      </c>
      <c r="T2119" s="68">
        <v>4</v>
      </c>
      <c r="U2119" s="68">
        <v>0</v>
      </c>
      <c r="V2119" s="68">
        <v>0</v>
      </c>
      <c r="W2119" s="68">
        <v>0</v>
      </c>
      <c r="X2119" s="68">
        <v>0</v>
      </c>
      <c r="Y2119" s="68">
        <v>96</v>
      </c>
      <c r="Z2119" s="68">
        <v>144</v>
      </c>
      <c r="AA2119" s="68">
        <v>96</v>
      </c>
      <c r="AB2119" s="68">
        <v>144</v>
      </c>
      <c r="AC2119" s="68">
        <v>0</v>
      </c>
      <c r="AD2119" s="68">
        <v>0</v>
      </c>
      <c r="AE2119" s="68">
        <v>0</v>
      </c>
      <c r="AF2119" s="68">
        <v>0</v>
      </c>
      <c r="AG2119" s="68">
        <v>0</v>
      </c>
      <c r="AH2119" s="68">
        <v>0</v>
      </c>
      <c r="AI2119" s="68">
        <v>0</v>
      </c>
      <c r="AJ2119" s="68">
        <v>0</v>
      </c>
      <c r="AK2119" s="68">
        <v>0</v>
      </c>
      <c r="AL2119" s="68">
        <v>0</v>
      </c>
      <c r="AM2119" s="68">
        <v>0</v>
      </c>
      <c r="AN2119" s="68">
        <v>0</v>
      </c>
      <c r="AO2119" s="68">
        <v>0</v>
      </c>
      <c r="AP2119" s="68" t="s">
        <v>1134</v>
      </c>
      <c r="AQ2119" s="68">
        <v>1</v>
      </c>
      <c r="AR2119" s="68">
        <v>0</v>
      </c>
      <c r="AS2119" s="68">
        <v>0</v>
      </c>
      <c r="AT2119" s="68">
        <v>0</v>
      </c>
      <c r="AU2119" s="68">
        <v>0</v>
      </c>
      <c r="AV2119" s="86">
        <v>1</v>
      </c>
      <c r="AX2119" s="1">
        <v>0</v>
      </c>
      <c r="AY2119" s="1">
        <v>0</v>
      </c>
      <c r="AZ2119" s="68">
        <v>0</v>
      </c>
      <c r="BA2119" s="68">
        <v>0</v>
      </c>
      <c r="EQ2119" s="68">
        <v>30250029</v>
      </c>
      <c r="ER2119" s="175">
        <v>2</v>
      </c>
      <c r="ES2119" s="68">
        <v>650</v>
      </c>
      <c r="ET2119" s="68">
        <v>29</v>
      </c>
      <c r="EU2119" s="68">
        <v>0</v>
      </c>
      <c r="EV2119" s="68">
        <v>150029</v>
      </c>
      <c r="EW2119" s="68" t="s">
        <v>2667</v>
      </c>
      <c r="EX2119" s="68" t="str">
        <f t="shared" si="66"/>
        <v>중형</v>
      </c>
      <c r="GE2119" s="68">
        <v>90066</v>
      </c>
      <c r="GF2119" s="68" t="s">
        <v>5558</v>
      </c>
    </row>
    <row r="2120" spans="6:188" x14ac:dyDescent="0.3">
      <c r="F2120" s="68">
        <v>300015</v>
      </c>
      <c r="G2120" s="68">
        <v>1</v>
      </c>
      <c r="H2120" s="68">
        <v>181001</v>
      </c>
      <c r="I2120" s="68">
        <v>281001</v>
      </c>
      <c r="J2120" s="68" t="s">
        <v>1135</v>
      </c>
      <c r="K2120" s="68" t="s">
        <v>2258</v>
      </c>
      <c r="L2120" s="68">
        <v>0</v>
      </c>
      <c r="M2120" s="68">
        <v>20</v>
      </c>
      <c r="N2120" s="68">
        <v>0</v>
      </c>
      <c r="O2120" s="68">
        <v>0</v>
      </c>
      <c r="P2120" s="68">
        <v>0</v>
      </c>
      <c r="Q2120" s="68">
        <v>0</v>
      </c>
      <c r="R2120" s="68">
        <v>128</v>
      </c>
      <c r="S2120" s="68">
        <v>0</v>
      </c>
      <c r="T2120" s="68">
        <v>5</v>
      </c>
      <c r="U2120" s="68">
        <v>0</v>
      </c>
      <c r="V2120" s="68">
        <v>0</v>
      </c>
      <c r="W2120" s="68">
        <v>0</v>
      </c>
      <c r="X2120" s="68">
        <v>0</v>
      </c>
      <c r="Y2120" s="68">
        <v>225</v>
      </c>
      <c r="Z2120" s="68">
        <v>375</v>
      </c>
      <c r="AA2120" s="68">
        <v>225</v>
      </c>
      <c r="AB2120" s="68">
        <v>375</v>
      </c>
      <c r="AC2120" s="68">
        <v>0</v>
      </c>
      <c r="AD2120" s="68">
        <v>0</v>
      </c>
      <c r="AE2120" s="68">
        <v>0</v>
      </c>
      <c r="AF2120" s="68">
        <v>0</v>
      </c>
      <c r="AG2120" s="68">
        <v>0</v>
      </c>
      <c r="AH2120" s="68">
        <v>0</v>
      </c>
      <c r="AI2120" s="68">
        <v>0</v>
      </c>
      <c r="AJ2120" s="68">
        <v>0</v>
      </c>
      <c r="AK2120" s="68">
        <v>0</v>
      </c>
      <c r="AL2120" s="68">
        <v>0</v>
      </c>
      <c r="AM2120" s="68">
        <v>0</v>
      </c>
      <c r="AN2120" s="68">
        <v>0</v>
      </c>
      <c r="AO2120" s="68">
        <v>0</v>
      </c>
      <c r="AP2120" s="68" t="s">
        <v>1134</v>
      </c>
      <c r="AQ2120" s="68">
        <v>1</v>
      </c>
      <c r="AR2120" s="68">
        <v>0</v>
      </c>
      <c r="AS2120" s="68">
        <v>0</v>
      </c>
      <c r="AT2120" s="68">
        <v>0</v>
      </c>
      <c r="AU2120" s="68">
        <v>0</v>
      </c>
      <c r="AV2120" s="86">
        <v>1</v>
      </c>
      <c r="AX2120" s="1">
        <v>0</v>
      </c>
      <c r="AY2120" s="1">
        <v>0</v>
      </c>
      <c r="AZ2120" s="68">
        <v>0</v>
      </c>
      <c r="BA2120" s="68">
        <v>0</v>
      </c>
      <c r="EQ2120" s="68">
        <v>30350029</v>
      </c>
      <c r="ER2120" s="175">
        <v>2</v>
      </c>
      <c r="ES2120" s="68">
        <v>650</v>
      </c>
      <c r="ET2120" s="68">
        <v>29</v>
      </c>
      <c r="EU2120" s="68">
        <v>0</v>
      </c>
      <c r="EV2120" s="68">
        <v>150029</v>
      </c>
      <c r="EW2120" s="68" t="s">
        <v>2667</v>
      </c>
      <c r="EX2120" s="68" t="str">
        <f t="shared" si="66"/>
        <v>중형</v>
      </c>
      <c r="GE2120" s="68">
        <v>90067</v>
      </c>
      <c r="GF2120" s="68" t="s">
        <v>5467</v>
      </c>
    </row>
    <row r="2121" spans="6:188" x14ac:dyDescent="0.3">
      <c r="F2121" s="68">
        <v>300016</v>
      </c>
      <c r="G2121" s="68">
        <v>1</v>
      </c>
      <c r="H2121" s="68">
        <v>181501</v>
      </c>
      <c r="I2121" s="68">
        <v>281501</v>
      </c>
      <c r="J2121" s="68" t="s">
        <v>1227</v>
      </c>
      <c r="K2121" s="68" t="s">
        <v>2259</v>
      </c>
      <c r="L2121" s="68">
        <v>0</v>
      </c>
      <c r="M2121" s="68">
        <v>20</v>
      </c>
      <c r="N2121" s="68">
        <v>0</v>
      </c>
      <c r="O2121" s="68">
        <v>0</v>
      </c>
      <c r="P2121" s="68">
        <v>0</v>
      </c>
      <c r="Q2121" s="68">
        <v>0</v>
      </c>
      <c r="R2121" s="68">
        <v>256</v>
      </c>
      <c r="S2121" s="68">
        <v>0</v>
      </c>
      <c r="T2121" s="68">
        <v>1</v>
      </c>
      <c r="U2121" s="68">
        <v>1</v>
      </c>
      <c r="V2121" s="68">
        <v>2</v>
      </c>
      <c r="W2121" s="68">
        <v>1</v>
      </c>
      <c r="X2121" s="68">
        <v>2</v>
      </c>
      <c r="Y2121" s="68">
        <v>5</v>
      </c>
      <c r="Z2121" s="68">
        <v>5</v>
      </c>
      <c r="AA2121" s="68">
        <v>5</v>
      </c>
      <c r="AB2121" s="68">
        <v>5</v>
      </c>
      <c r="AC2121" s="68">
        <v>0</v>
      </c>
      <c r="AD2121" s="68">
        <v>0</v>
      </c>
      <c r="AE2121" s="68">
        <v>0</v>
      </c>
      <c r="AF2121" s="68">
        <v>0</v>
      </c>
      <c r="AG2121" s="68">
        <v>0</v>
      </c>
      <c r="AH2121" s="68">
        <v>0</v>
      </c>
      <c r="AI2121" s="68">
        <v>0</v>
      </c>
      <c r="AJ2121" s="68">
        <v>0</v>
      </c>
      <c r="AK2121" s="68">
        <v>0</v>
      </c>
      <c r="AL2121" s="68">
        <v>0</v>
      </c>
      <c r="AM2121" s="68">
        <v>0</v>
      </c>
      <c r="AN2121" s="68">
        <v>0</v>
      </c>
      <c r="AO2121" s="68">
        <v>0</v>
      </c>
      <c r="AP2121" s="68" t="s">
        <v>1229</v>
      </c>
      <c r="AQ2121" s="68">
        <v>1</v>
      </c>
      <c r="AR2121" s="68">
        <v>0</v>
      </c>
      <c r="AS2121" s="68">
        <v>0</v>
      </c>
      <c r="AT2121" s="68">
        <v>0</v>
      </c>
      <c r="AU2121" s="68">
        <v>0</v>
      </c>
      <c r="AV2121" s="86">
        <v>1</v>
      </c>
      <c r="AX2121" s="1">
        <v>0</v>
      </c>
      <c r="AY2121" s="1">
        <v>0</v>
      </c>
      <c r="AZ2121" s="68">
        <v>0</v>
      </c>
      <c r="BA2121" s="68">
        <v>0</v>
      </c>
      <c r="EQ2121" s="68">
        <v>30450029</v>
      </c>
      <c r="ER2121" s="175">
        <v>2</v>
      </c>
      <c r="ES2121" s="68">
        <v>650</v>
      </c>
      <c r="ET2121" s="68">
        <v>29</v>
      </c>
      <c r="EU2121" s="68">
        <v>0</v>
      </c>
      <c r="EV2121" s="68">
        <v>150029</v>
      </c>
      <c r="EW2121" s="68" t="s">
        <v>2667</v>
      </c>
      <c r="EX2121" s="68" t="str">
        <f t="shared" si="66"/>
        <v>중형</v>
      </c>
      <c r="GE2121" s="68">
        <v>90068</v>
      </c>
      <c r="GF2121" s="68" t="s">
        <v>5473</v>
      </c>
    </row>
    <row r="2122" spans="6:188" x14ac:dyDescent="0.3">
      <c r="F2122" s="68">
        <v>300017</v>
      </c>
      <c r="G2122" s="68">
        <v>1</v>
      </c>
      <c r="H2122" s="68">
        <v>181501</v>
      </c>
      <c r="I2122" s="68">
        <v>281501</v>
      </c>
      <c r="J2122" s="68" t="s">
        <v>1227</v>
      </c>
      <c r="K2122" s="68" t="s">
        <v>2259</v>
      </c>
      <c r="L2122" s="68">
        <v>0</v>
      </c>
      <c r="M2122" s="68">
        <v>20</v>
      </c>
      <c r="N2122" s="68">
        <v>0</v>
      </c>
      <c r="O2122" s="68">
        <v>0</v>
      </c>
      <c r="P2122" s="68">
        <v>0</v>
      </c>
      <c r="Q2122" s="68">
        <v>0</v>
      </c>
      <c r="R2122" s="68">
        <v>256</v>
      </c>
      <c r="S2122" s="68">
        <v>0</v>
      </c>
      <c r="T2122" s="68">
        <v>2</v>
      </c>
      <c r="U2122" s="68">
        <v>3</v>
      </c>
      <c r="V2122" s="68">
        <v>5</v>
      </c>
      <c r="W2122" s="68">
        <v>3</v>
      </c>
      <c r="X2122" s="68">
        <v>5</v>
      </c>
      <c r="Y2122" s="68">
        <v>9</v>
      </c>
      <c r="Z2122" s="68">
        <v>11</v>
      </c>
      <c r="AA2122" s="68">
        <v>9</v>
      </c>
      <c r="AB2122" s="68">
        <v>11</v>
      </c>
      <c r="AC2122" s="68">
        <v>0</v>
      </c>
      <c r="AD2122" s="68">
        <v>0</v>
      </c>
      <c r="AE2122" s="68">
        <v>0</v>
      </c>
      <c r="AF2122" s="68">
        <v>0</v>
      </c>
      <c r="AG2122" s="68">
        <v>0</v>
      </c>
      <c r="AH2122" s="68">
        <v>0</v>
      </c>
      <c r="AI2122" s="68">
        <v>0</v>
      </c>
      <c r="AJ2122" s="68">
        <v>0</v>
      </c>
      <c r="AK2122" s="68">
        <v>0</v>
      </c>
      <c r="AL2122" s="68">
        <v>0</v>
      </c>
      <c r="AM2122" s="68">
        <v>0</v>
      </c>
      <c r="AN2122" s="68">
        <v>0</v>
      </c>
      <c r="AO2122" s="68">
        <v>0</v>
      </c>
      <c r="AP2122" s="68" t="s">
        <v>1229</v>
      </c>
      <c r="AQ2122" s="68">
        <v>1</v>
      </c>
      <c r="AR2122" s="68">
        <v>0</v>
      </c>
      <c r="AS2122" s="68">
        <v>0</v>
      </c>
      <c r="AT2122" s="68">
        <v>0</v>
      </c>
      <c r="AU2122" s="68">
        <v>0</v>
      </c>
      <c r="AV2122" s="86">
        <v>1</v>
      </c>
      <c r="AX2122" s="1">
        <v>0</v>
      </c>
      <c r="AY2122" s="1">
        <v>0</v>
      </c>
      <c r="AZ2122" s="68">
        <v>0</v>
      </c>
      <c r="BA2122" s="68">
        <v>0</v>
      </c>
      <c r="EQ2122" s="68">
        <v>30550029</v>
      </c>
      <c r="ER2122" s="175">
        <v>2</v>
      </c>
      <c r="ES2122" s="68">
        <v>650</v>
      </c>
      <c r="ET2122" s="68">
        <v>29</v>
      </c>
      <c r="EU2122" s="68">
        <v>0</v>
      </c>
      <c r="EV2122" s="68">
        <v>150029</v>
      </c>
      <c r="EW2122" s="68" t="s">
        <v>2667</v>
      </c>
      <c r="EX2122" s="68" t="str">
        <f t="shared" si="66"/>
        <v>중형</v>
      </c>
      <c r="GE2122" s="68">
        <v>90069</v>
      </c>
      <c r="GF2122" s="68" t="s">
        <v>5559</v>
      </c>
    </row>
    <row r="2123" spans="6:188" x14ac:dyDescent="0.3">
      <c r="F2123" s="68">
        <v>300018</v>
      </c>
      <c r="G2123" s="68">
        <v>1</v>
      </c>
      <c r="H2123" s="68">
        <v>181501</v>
      </c>
      <c r="I2123" s="68">
        <v>281501</v>
      </c>
      <c r="J2123" s="68" t="s">
        <v>1227</v>
      </c>
      <c r="K2123" s="68" t="s">
        <v>2259</v>
      </c>
      <c r="L2123" s="68">
        <v>0</v>
      </c>
      <c r="M2123" s="68">
        <v>20</v>
      </c>
      <c r="N2123" s="68">
        <v>0</v>
      </c>
      <c r="O2123" s="68">
        <v>0</v>
      </c>
      <c r="P2123" s="68">
        <v>0</v>
      </c>
      <c r="Q2123" s="68">
        <v>0</v>
      </c>
      <c r="R2123" s="68">
        <v>256</v>
      </c>
      <c r="S2123" s="68">
        <v>0</v>
      </c>
      <c r="T2123" s="68">
        <v>3</v>
      </c>
      <c r="U2123" s="68">
        <v>13</v>
      </c>
      <c r="V2123" s="68">
        <v>17</v>
      </c>
      <c r="W2123" s="68">
        <v>13</v>
      </c>
      <c r="X2123" s="68">
        <v>17</v>
      </c>
      <c r="Y2123" s="68">
        <v>13</v>
      </c>
      <c r="Z2123" s="68">
        <v>17</v>
      </c>
      <c r="AA2123" s="68">
        <v>13</v>
      </c>
      <c r="AB2123" s="68">
        <v>17</v>
      </c>
      <c r="AC2123" s="68">
        <v>0</v>
      </c>
      <c r="AD2123" s="68">
        <v>0</v>
      </c>
      <c r="AE2123" s="68">
        <v>0</v>
      </c>
      <c r="AF2123" s="68">
        <v>0</v>
      </c>
      <c r="AG2123" s="68">
        <v>0</v>
      </c>
      <c r="AH2123" s="68">
        <v>0</v>
      </c>
      <c r="AI2123" s="68">
        <v>0</v>
      </c>
      <c r="AJ2123" s="68">
        <v>0</v>
      </c>
      <c r="AK2123" s="68">
        <v>0</v>
      </c>
      <c r="AL2123" s="68">
        <v>0</v>
      </c>
      <c r="AM2123" s="68">
        <v>0</v>
      </c>
      <c r="AN2123" s="68">
        <v>0</v>
      </c>
      <c r="AO2123" s="68">
        <v>0</v>
      </c>
      <c r="AP2123" s="68" t="s">
        <v>1229</v>
      </c>
      <c r="AQ2123" s="68">
        <v>1</v>
      </c>
      <c r="AR2123" s="68">
        <v>0</v>
      </c>
      <c r="AS2123" s="68">
        <v>0</v>
      </c>
      <c r="AT2123" s="68">
        <v>0</v>
      </c>
      <c r="AU2123" s="68">
        <v>0</v>
      </c>
      <c r="AV2123" s="86">
        <v>1</v>
      </c>
      <c r="AX2123" s="1">
        <v>0</v>
      </c>
      <c r="AY2123" s="1">
        <v>0</v>
      </c>
      <c r="AZ2123" s="68">
        <v>0</v>
      </c>
      <c r="BA2123" s="68">
        <v>0</v>
      </c>
      <c r="EQ2123" s="68">
        <v>30650029</v>
      </c>
      <c r="ER2123" s="175">
        <v>2</v>
      </c>
      <c r="ES2123" s="68">
        <v>650</v>
      </c>
      <c r="ET2123" s="68">
        <v>29</v>
      </c>
      <c r="EU2123" s="68">
        <v>0</v>
      </c>
      <c r="EV2123" s="68">
        <v>150029</v>
      </c>
      <c r="EW2123" s="68" t="s">
        <v>2667</v>
      </c>
      <c r="EX2123" s="68" t="str">
        <f t="shared" si="66"/>
        <v>중형</v>
      </c>
      <c r="GE2123" s="68">
        <v>90070</v>
      </c>
      <c r="GF2123" s="68" t="s">
        <v>5560</v>
      </c>
    </row>
    <row r="2124" spans="6:188" x14ac:dyDescent="0.3">
      <c r="F2124" s="68">
        <v>300019</v>
      </c>
      <c r="G2124" s="68">
        <v>1</v>
      </c>
      <c r="H2124" s="68">
        <v>181501</v>
      </c>
      <c r="I2124" s="68">
        <v>281501</v>
      </c>
      <c r="J2124" s="68" t="s">
        <v>1227</v>
      </c>
      <c r="K2124" s="68" t="s">
        <v>2259</v>
      </c>
      <c r="L2124" s="68">
        <v>0</v>
      </c>
      <c r="M2124" s="68">
        <v>20</v>
      </c>
      <c r="N2124" s="68">
        <v>0</v>
      </c>
      <c r="O2124" s="68">
        <v>0</v>
      </c>
      <c r="P2124" s="68">
        <v>0</v>
      </c>
      <c r="Q2124" s="68">
        <v>0</v>
      </c>
      <c r="R2124" s="68">
        <v>256</v>
      </c>
      <c r="S2124" s="68">
        <v>0</v>
      </c>
      <c r="T2124" s="68">
        <v>4</v>
      </c>
      <c r="U2124" s="68">
        <v>30</v>
      </c>
      <c r="V2124" s="68">
        <v>45</v>
      </c>
      <c r="W2124" s="68">
        <v>30</v>
      </c>
      <c r="X2124" s="68">
        <v>45</v>
      </c>
      <c r="Y2124" s="68">
        <v>16</v>
      </c>
      <c r="Z2124" s="68">
        <v>24</v>
      </c>
      <c r="AA2124" s="68">
        <v>16</v>
      </c>
      <c r="AB2124" s="68">
        <v>24</v>
      </c>
      <c r="AC2124" s="68">
        <v>0</v>
      </c>
      <c r="AD2124" s="68">
        <v>0</v>
      </c>
      <c r="AE2124" s="68">
        <v>0</v>
      </c>
      <c r="AF2124" s="68">
        <v>0</v>
      </c>
      <c r="AG2124" s="68">
        <v>0</v>
      </c>
      <c r="AH2124" s="68">
        <v>0</v>
      </c>
      <c r="AI2124" s="68">
        <v>0</v>
      </c>
      <c r="AJ2124" s="68">
        <v>0</v>
      </c>
      <c r="AK2124" s="68">
        <v>0</v>
      </c>
      <c r="AL2124" s="68">
        <v>0</v>
      </c>
      <c r="AM2124" s="68">
        <v>0</v>
      </c>
      <c r="AN2124" s="68">
        <v>0</v>
      </c>
      <c r="AO2124" s="68">
        <v>0</v>
      </c>
      <c r="AP2124" s="68" t="s">
        <v>1229</v>
      </c>
      <c r="AQ2124" s="68">
        <v>1</v>
      </c>
      <c r="AR2124" s="68">
        <v>0</v>
      </c>
      <c r="AS2124" s="68">
        <v>0</v>
      </c>
      <c r="AT2124" s="68">
        <v>0</v>
      </c>
      <c r="AU2124" s="68">
        <v>0</v>
      </c>
      <c r="AV2124" s="86">
        <v>1</v>
      </c>
      <c r="AX2124" s="1">
        <v>0</v>
      </c>
      <c r="AY2124" s="1">
        <v>0</v>
      </c>
      <c r="AZ2124" s="68">
        <v>0</v>
      </c>
      <c r="BA2124" s="68">
        <v>0</v>
      </c>
      <c r="EQ2124" s="68">
        <v>30750029</v>
      </c>
      <c r="ER2124" s="175">
        <v>2</v>
      </c>
      <c r="ES2124" s="68">
        <v>650</v>
      </c>
      <c r="ET2124" s="68">
        <v>29</v>
      </c>
      <c r="EU2124" s="68">
        <v>0</v>
      </c>
      <c r="EV2124" s="68">
        <v>150029</v>
      </c>
      <c r="EW2124" s="68" t="s">
        <v>2667</v>
      </c>
      <c r="EX2124" s="68" t="str">
        <f t="shared" si="66"/>
        <v>중형</v>
      </c>
      <c r="GE2124" s="68">
        <v>90071</v>
      </c>
      <c r="GF2124" s="68" t="s">
        <v>5561</v>
      </c>
    </row>
    <row r="2125" spans="6:188" x14ac:dyDescent="0.3">
      <c r="F2125" s="68">
        <v>300020</v>
      </c>
      <c r="G2125" s="68">
        <v>1</v>
      </c>
      <c r="H2125" s="68">
        <v>181501</v>
      </c>
      <c r="I2125" s="68">
        <v>281501</v>
      </c>
      <c r="J2125" s="68" t="s">
        <v>1227</v>
      </c>
      <c r="K2125" s="68" t="s">
        <v>2259</v>
      </c>
      <c r="L2125" s="68">
        <v>0</v>
      </c>
      <c r="M2125" s="68">
        <v>20</v>
      </c>
      <c r="N2125" s="68">
        <v>0</v>
      </c>
      <c r="O2125" s="68">
        <v>0</v>
      </c>
      <c r="P2125" s="68">
        <v>0</v>
      </c>
      <c r="Q2125" s="68">
        <v>0</v>
      </c>
      <c r="R2125" s="68">
        <v>256</v>
      </c>
      <c r="S2125" s="68">
        <v>0</v>
      </c>
      <c r="T2125" s="68">
        <v>5</v>
      </c>
      <c r="U2125" s="68">
        <v>56</v>
      </c>
      <c r="V2125" s="68">
        <v>94</v>
      </c>
      <c r="W2125" s="68">
        <v>56</v>
      </c>
      <c r="X2125" s="68">
        <v>94</v>
      </c>
      <c r="Y2125" s="68">
        <v>38</v>
      </c>
      <c r="Z2125" s="68">
        <v>63</v>
      </c>
      <c r="AA2125" s="68">
        <v>38</v>
      </c>
      <c r="AB2125" s="68">
        <v>63</v>
      </c>
      <c r="AC2125" s="68">
        <v>0</v>
      </c>
      <c r="AD2125" s="68">
        <v>0</v>
      </c>
      <c r="AE2125" s="68">
        <v>0</v>
      </c>
      <c r="AF2125" s="68">
        <v>0</v>
      </c>
      <c r="AG2125" s="68">
        <v>0</v>
      </c>
      <c r="AH2125" s="68">
        <v>0</v>
      </c>
      <c r="AI2125" s="68">
        <v>0</v>
      </c>
      <c r="AJ2125" s="68">
        <v>0</v>
      </c>
      <c r="AK2125" s="68">
        <v>0</v>
      </c>
      <c r="AL2125" s="68">
        <v>0</v>
      </c>
      <c r="AM2125" s="68">
        <v>0</v>
      </c>
      <c r="AN2125" s="68">
        <v>0</v>
      </c>
      <c r="AO2125" s="68">
        <v>0</v>
      </c>
      <c r="AP2125" s="68" t="s">
        <v>1229</v>
      </c>
      <c r="AQ2125" s="68">
        <v>1</v>
      </c>
      <c r="AR2125" s="68">
        <v>0</v>
      </c>
      <c r="AS2125" s="68">
        <v>0</v>
      </c>
      <c r="AT2125" s="68">
        <v>0</v>
      </c>
      <c r="AU2125" s="68">
        <v>0</v>
      </c>
      <c r="AV2125" s="86">
        <v>1</v>
      </c>
      <c r="AX2125" s="1">
        <v>0</v>
      </c>
      <c r="AY2125" s="1">
        <v>0</v>
      </c>
      <c r="AZ2125" s="68">
        <v>0</v>
      </c>
      <c r="BA2125" s="68">
        <v>0</v>
      </c>
      <c r="EQ2125" s="68">
        <v>30850029</v>
      </c>
      <c r="ER2125" s="175">
        <v>2</v>
      </c>
      <c r="ES2125" s="68">
        <v>650</v>
      </c>
      <c r="ET2125" s="68">
        <v>29</v>
      </c>
      <c r="EU2125" s="68">
        <v>0</v>
      </c>
      <c r="EV2125" s="68">
        <v>150029</v>
      </c>
      <c r="EW2125" s="68" t="s">
        <v>2667</v>
      </c>
      <c r="EX2125" s="68" t="str">
        <f t="shared" si="66"/>
        <v>중형</v>
      </c>
      <c r="GE2125" s="68">
        <v>90072</v>
      </c>
      <c r="GF2125" s="68" t="s">
        <v>5562</v>
      </c>
    </row>
    <row r="2126" spans="6:188" x14ac:dyDescent="0.3">
      <c r="F2126" s="68">
        <v>300021</v>
      </c>
      <c r="G2126" s="68">
        <v>1</v>
      </c>
      <c r="H2126" s="68">
        <v>182001</v>
      </c>
      <c r="I2126" s="68">
        <v>282001</v>
      </c>
      <c r="J2126" s="68" t="s">
        <v>1289</v>
      </c>
      <c r="K2126" s="68" t="s">
        <v>2260</v>
      </c>
      <c r="L2126" s="68">
        <v>0</v>
      </c>
      <c r="M2126" s="68">
        <v>20</v>
      </c>
      <c r="N2126" s="68">
        <v>0</v>
      </c>
      <c r="O2126" s="68">
        <v>0</v>
      </c>
      <c r="P2126" s="68">
        <v>0</v>
      </c>
      <c r="Q2126" s="68">
        <v>0</v>
      </c>
      <c r="R2126" s="68">
        <v>512</v>
      </c>
      <c r="S2126" s="68">
        <v>0</v>
      </c>
      <c r="T2126" s="68">
        <v>1</v>
      </c>
      <c r="U2126" s="68">
        <v>1</v>
      </c>
      <c r="V2126" s="68">
        <v>1</v>
      </c>
      <c r="W2126" s="68">
        <v>1</v>
      </c>
      <c r="X2126" s="68">
        <v>1</v>
      </c>
      <c r="Y2126" s="68">
        <v>10</v>
      </c>
      <c r="Z2126" s="68">
        <v>11</v>
      </c>
      <c r="AA2126" s="68">
        <v>10</v>
      </c>
      <c r="AB2126" s="68">
        <v>11</v>
      </c>
      <c r="AC2126" s="68">
        <v>0</v>
      </c>
      <c r="AD2126" s="68">
        <v>0</v>
      </c>
      <c r="AE2126" s="68">
        <v>0</v>
      </c>
      <c r="AF2126" s="68">
        <v>0</v>
      </c>
      <c r="AG2126" s="68">
        <v>0</v>
      </c>
      <c r="AH2126" s="68">
        <v>0</v>
      </c>
      <c r="AI2126" s="68">
        <v>0</v>
      </c>
      <c r="AJ2126" s="68">
        <v>0</v>
      </c>
      <c r="AK2126" s="68">
        <v>0</v>
      </c>
      <c r="AL2126" s="68">
        <v>0</v>
      </c>
      <c r="AM2126" s="68">
        <v>0</v>
      </c>
      <c r="AN2126" s="68">
        <v>0</v>
      </c>
      <c r="AO2126" s="68">
        <v>0</v>
      </c>
      <c r="AP2126" s="68" t="s">
        <v>1291</v>
      </c>
      <c r="AQ2126" s="68">
        <v>1</v>
      </c>
      <c r="AR2126" s="68">
        <v>0</v>
      </c>
      <c r="AS2126" s="68">
        <v>0</v>
      </c>
      <c r="AT2126" s="68">
        <v>0</v>
      </c>
      <c r="AU2126" s="68">
        <v>0</v>
      </c>
      <c r="AV2126" s="86">
        <v>1</v>
      </c>
      <c r="AX2126" s="1">
        <v>0</v>
      </c>
      <c r="AY2126" s="1">
        <v>0</v>
      </c>
      <c r="AZ2126" s="68">
        <v>0</v>
      </c>
      <c r="BA2126" s="68">
        <v>0</v>
      </c>
      <c r="EQ2126" s="68">
        <v>30950029</v>
      </c>
      <c r="ER2126" s="175">
        <v>2</v>
      </c>
      <c r="ES2126" s="68">
        <v>650</v>
      </c>
      <c r="ET2126" s="68">
        <v>29</v>
      </c>
      <c r="EU2126" s="68">
        <v>0</v>
      </c>
      <c r="EV2126" s="68">
        <v>150029</v>
      </c>
      <c r="EW2126" s="68" t="s">
        <v>2667</v>
      </c>
      <c r="EX2126" s="68" t="str">
        <f t="shared" si="66"/>
        <v>중형</v>
      </c>
      <c r="GE2126" s="68">
        <v>90073</v>
      </c>
      <c r="GF2126" s="68" t="s">
        <v>5563</v>
      </c>
    </row>
    <row r="2127" spans="6:188" x14ac:dyDescent="0.3">
      <c r="F2127" s="68">
        <v>300022</v>
      </c>
      <c r="G2127" s="68">
        <v>1</v>
      </c>
      <c r="H2127" s="68">
        <v>182001</v>
      </c>
      <c r="I2127" s="68">
        <v>282001</v>
      </c>
      <c r="J2127" s="68" t="s">
        <v>1289</v>
      </c>
      <c r="K2127" s="68" t="s">
        <v>2260</v>
      </c>
      <c r="L2127" s="68">
        <v>0</v>
      </c>
      <c r="M2127" s="68">
        <v>20</v>
      </c>
      <c r="N2127" s="68">
        <v>0</v>
      </c>
      <c r="O2127" s="68">
        <v>0</v>
      </c>
      <c r="P2127" s="68">
        <v>0</v>
      </c>
      <c r="Q2127" s="68">
        <v>0</v>
      </c>
      <c r="R2127" s="68">
        <v>512</v>
      </c>
      <c r="S2127" s="68">
        <v>0</v>
      </c>
      <c r="T2127" s="68">
        <v>2</v>
      </c>
      <c r="U2127" s="68">
        <v>2</v>
      </c>
      <c r="V2127" s="68">
        <v>3</v>
      </c>
      <c r="W2127" s="68">
        <v>2</v>
      </c>
      <c r="X2127" s="68">
        <v>3</v>
      </c>
      <c r="Y2127" s="68">
        <v>18</v>
      </c>
      <c r="Z2127" s="68">
        <v>22</v>
      </c>
      <c r="AA2127" s="68">
        <v>18</v>
      </c>
      <c r="AB2127" s="68">
        <v>22</v>
      </c>
      <c r="AC2127" s="68">
        <v>0</v>
      </c>
      <c r="AD2127" s="68">
        <v>0</v>
      </c>
      <c r="AE2127" s="68">
        <v>0</v>
      </c>
      <c r="AF2127" s="68">
        <v>0</v>
      </c>
      <c r="AG2127" s="68">
        <v>0</v>
      </c>
      <c r="AH2127" s="68">
        <v>0</v>
      </c>
      <c r="AI2127" s="68">
        <v>0</v>
      </c>
      <c r="AJ2127" s="68">
        <v>0</v>
      </c>
      <c r="AK2127" s="68">
        <v>0</v>
      </c>
      <c r="AL2127" s="68">
        <v>0</v>
      </c>
      <c r="AM2127" s="68">
        <v>0</v>
      </c>
      <c r="AN2127" s="68">
        <v>0</v>
      </c>
      <c r="AO2127" s="68">
        <v>0</v>
      </c>
      <c r="AP2127" s="68" t="s">
        <v>1291</v>
      </c>
      <c r="AQ2127" s="68">
        <v>1</v>
      </c>
      <c r="AR2127" s="68">
        <v>0</v>
      </c>
      <c r="AS2127" s="68">
        <v>0</v>
      </c>
      <c r="AT2127" s="68">
        <v>0</v>
      </c>
      <c r="AU2127" s="68">
        <v>0</v>
      </c>
      <c r="AV2127" s="86">
        <v>1</v>
      </c>
      <c r="AX2127" s="1">
        <v>0</v>
      </c>
      <c r="AY2127" s="1">
        <v>0</v>
      </c>
      <c r="AZ2127" s="68">
        <v>0</v>
      </c>
      <c r="BA2127" s="68">
        <v>0</v>
      </c>
      <c r="EQ2127" s="68">
        <v>31050029</v>
      </c>
      <c r="ER2127" s="175">
        <v>2</v>
      </c>
      <c r="ES2127" s="68">
        <v>650</v>
      </c>
      <c r="ET2127" s="68">
        <v>29</v>
      </c>
      <c r="EU2127" s="68">
        <v>0</v>
      </c>
      <c r="EV2127" s="68">
        <v>150029</v>
      </c>
      <c r="EW2127" s="68" t="s">
        <v>2667</v>
      </c>
      <c r="EX2127" s="68" t="str">
        <f t="shared" si="66"/>
        <v>중형</v>
      </c>
      <c r="GE2127" s="68">
        <v>90074</v>
      </c>
      <c r="GF2127" s="68" t="s">
        <v>5564</v>
      </c>
    </row>
    <row r="2128" spans="6:188" x14ac:dyDescent="0.3">
      <c r="F2128" s="68">
        <v>300023</v>
      </c>
      <c r="G2128" s="68">
        <v>1</v>
      </c>
      <c r="H2128" s="68">
        <v>182001</v>
      </c>
      <c r="I2128" s="68">
        <v>282001</v>
      </c>
      <c r="J2128" s="68" t="s">
        <v>1289</v>
      </c>
      <c r="K2128" s="68" t="s">
        <v>2260</v>
      </c>
      <c r="L2128" s="68">
        <v>0</v>
      </c>
      <c r="M2128" s="68">
        <v>20</v>
      </c>
      <c r="N2128" s="68">
        <v>0</v>
      </c>
      <c r="O2128" s="68">
        <v>0</v>
      </c>
      <c r="P2128" s="68">
        <v>0</v>
      </c>
      <c r="Q2128" s="68">
        <v>0</v>
      </c>
      <c r="R2128" s="68">
        <v>512</v>
      </c>
      <c r="S2128" s="68">
        <v>0</v>
      </c>
      <c r="T2128" s="68">
        <v>3</v>
      </c>
      <c r="U2128" s="68">
        <v>9</v>
      </c>
      <c r="V2128" s="68">
        <v>12</v>
      </c>
      <c r="W2128" s="68">
        <v>9</v>
      </c>
      <c r="X2128" s="68">
        <v>12</v>
      </c>
      <c r="Y2128" s="68">
        <v>26</v>
      </c>
      <c r="Z2128" s="68">
        <v>35</v>
      </c>
      <c r="AA2128" s="68">
        <v>26</v>
      </c>
      <c r="AB2128" s="68">
        <v>35</v>
      </c>
      <c r="AC2128" s="68">
        <v>0</v>
      </c>
      <c r="AD2128" s="68">
        <v>0</v>
      </c>
      <c r="AE2128" s="68">
        <v>0</v>
      </c>
      <c r="AF2128" s="68">
        <v>0</v>
      </c>
      <c r="AG2128" s="68">
        <v>0</v>
      </c>
      <c r="AH2128" s="68">
        <v>0</v>
      </c>
      <c r="AI2128" s="68">
        <v>0</v>
      </c>
      <c r="AJ2128" s="68">
        <v>0</v>
      </c>
      <c r="AK2128" s="68">
        <v>0</v>
      </c>
      <c r="AL2128" s="68">
        <v>0</v>
      </c>
      <c r="AM2128" s="68">
        <v>0</v>
      </c>
      <c r="AN2128" s="68">
        <v>0</v>
      </c>
      <c r="AO2128" s="68">
        <v>0</v>
      </c>
      <c r="AP2128" s="68" t="s">
        <v>1291</v>
      </c>
      <c r="AQ2128" s="68">
        <v>1</v>
      </c>
      <c r="AR2128" s="68">
        <v>0</v>
      </c>
      <c r="AS2128" s="68">
        <v>0</v>
      </c>
      <c r="AT2128" s="68">
        <v>0</v>
      </c>
      <c r="AU2128" s="68">
        <v>0</v>
      </c>
      <c r="AV2128" s="86">
        <v>1</v>
      </c>
      <c r="AX2128" s="1">
        <v>0</v>
      </c>
      <c r="AY2128" s="1">
        <v>0</v>
      </c>
      <c r="AZ2128" s="68">
        <v>0</v>
      </c>
      <c r="BA2128" s="68">
        <v>0</v>
      </c>
      <c r="EQ2128" s="68">
        <v>31150029</v>
      </c>
      <c r="ER2128" s="175">
        <v>2</v>
      </c>
      <c r="ES2128" s="68">
        <v>650</v>
      </c>
      <c r="ET2128" s="68">
        <v>29</v>
      </c>
      <c r="EU2128" s="68">
        <v>0</v>
      </c>
      <c r="EV2128" s="68">
        <v>150029</v>
      </c>
      <c r="EW2128" s="68" t="s">
        <v>2667</v>
      </c>
      <c r="EX2128" s="68" t="str">
        <f t="shared" si="66"/>
        <v>중형</v>
      </c>
      <c r="GE2128" s="68">
        <v>90075</v>
      </c>
      <c r="GF2128" s="68" t="s">
        <v>5565</v>
      </c>
    </row>
    <row r="2129" spans="6:188" x14ac:dyDescent="0.3">
      <c r="F2129" s="68">
        <v>300024</v>
      </c>
      <c r="G2129" s="68">
        <v>1</v>
      </c>
      <c r="H2129" s="68">
        <v>182001</v>
      </c>
      <c r="I2129" s="68">
        <v>282001</v>
      </c>
      <c r="J2129" s="68" t="s">
        <v>1289</v>
      </c>
      <c r="K2129" s="68" t="s">
        <v>2260</v>
      </c>
      <c r="L2129" s="68">
        <v>0</v>
      </c>
      <c r="M2129" s="68">
        <v>20</v>
      </c>
      <c r="N2129" s="68">
        <v>0</v>
      </c>
      <c r="O2129" s="68">
        <v>0</v>
      </c>
      <c r="P2129" s="68">
        <v>0</v>
      </c>
      <c r="Q2129" s="68">
        <v>0</v>
      </c>
      <c r="R2129" s="68">
        <v>512</v>
      </c>
      <c r="S2129" s="68">
        <v>0</v>
      </c>
      <c r="T2129" s="68">
        <v>4</v>
      </c>
      <c r="U2129" s="68">
        <v>20</v>
      </c>
      <c r="V2129" s="68">
        <v>30</v>
      </c>
      <c r="W2129" s="68">
        <v>20</v>
      </c>
      <c r="X2129" s="68">
        <v>30</v>
      </c>
      <c r="Y2129" s="68">
        <v>32</v>
      </c>
      <c r="Z2129" s="68">
        <v>48</v>
      </c>
      <c r="AA2129" s="68">
        <v>32</v>
      </c>
      <c r="AB2129" s="68">
        <v>48</v>
      </c>
      <c r="AC2129" s="68">
        <v>0</v>
      </c>
      <c r="AD2129" s="68">
        <v>0</v>
      </c>
      <c r="AE2129" s="68">
        <v>0</v>
      </c>
      <c r="AF2129" s="68">
        <v>0</v>
      </c>
      <c r="AG2129" s="68">
        <v>0</v>
      </c>
      <c r="AH2129" s="68">
        <v>0</v>
      </c>
      <c r="AI2129" s="68">
        <v>0</v>
      </c>
      <c r="AJ2129" s="68">
        <v>0</v>
      </c>
      <c r="AK2129" s="68">
        <v>0</v>
      </c>
      <c r="AL2129" s="68">
        <v>0</v>
      </c>
      <c r="AM2129" s="68">
        <v>0</v>
      </c>
      <c r="AN2129" s="68">
        <v>0</v>
      </c>
      <c r="AO2129" s="68">
        <v>0</v>
      </c>
      <c r="AP2129" s="68" t="s">
        <v>1291</v>
      </c>
      <c r="AQ2129" s="68">
        <v>1</v>
      </c>
      <c r="AR2129" s="68">
        <v>0</v>
      </c>
      <c r="AS2129" s="68">
        <v>0</v>
      </c>
      <c r="AT2129" s="68">
        <v>0</v>
      </c>
      <c r="AU2129" s="68">
        <v>0</v>
      </c>
      <c r="AV2129" s="86">
        <v>1</v>
      </c>
      <c r="AX2129" s="1">
        <v>0</v>
      </c>
      <c r="AY2129" s="1">
        <v>0</v>
      </c>
      <c r="AZ2129" s="68">
        <v>0</v>
      </c>
      <c r="BA2129" s="68">
        <v>0</v>
      </c>
      <c r="EQ2129" s="68">
        <v>31250029</v>
      </c>
      <c r="ER2129" s="175">
        <v>2</v>
      </c>
      <c r="ES2129" s="68">
        <v>650</v>
      </c>
      <c r="ET2129" s="68">
        <v>29</v>
      </c>
      <c r="EU2129" s="68">
        <v>0</v>
      </c>
      <c r="EV2129" s="68">
        <v>150029</v>
      </c>
      <c r="EW2129" s="68" t="s">
        <v>2667</v>
      </c>
      <c r="EX2129" s="68" t="str">
        <f t="shared" si="66"/>
        <v>중형</v>
      </c>
      <c r="GE2129" s="68">
        <v>90076</v>
      </c>
      <c r="GF2129" s="68" t="s">
        <v>5566</v>
      </c>
    </row>
    <row r="2130" spans="6:188" x14ac:dyDescent="0.3">
      <c r="F2130" s="68">
        <v>300025</v>
      </c>
      <c r="G2130" s="68">
        <v>1</v>
      </c>
      <c r="H2130" s="68">
        <v>182001</v>
      </c>
      <c r="I2130" s="68">
        <v>282001</v>
      </c>
      <c r="J2130" s="68" t="s">
        <v>1289</v>
      </c>
      <c r="K2130" s="68" t="s">
        <v>2260</v>
      </c>
      <c r="L2130" s="68">
        <v>0</v>
      </c>
      <c r="M2130" s="68">
        <v>20</v>
      </c>
      <c r="N2130" s="68">
        <v>0</v>
      </c>
      <c r="O2130" s="68">
        <v>0</v>
      </c>
      <c r="P2130" s="68">
        <v>0</v>
      </c>
      <c r="Q2130" s="68">
        <v>0</v>
      </c>
      <c r="R2130" s="68">
        <v>512</v>
      </c>
      <c r="S2130" s="68">
        <v>0</v>
      </c>
      <c r="T2130" s="68">
        <v>5</v>
      </c>
      <c r="U2130" s="68">
        <v>38</v>
      </c>
      <c r="V2130" s="68">
        <v>63</v>
      </c>
      <c r="W2130" s="68">
        <v>38</v>
      </c>
      <c r="X2130" s="68">
        <v>63</v>
      </c>
      <c r="Y2130" s="68">
        <v>75</v>
      </c>
      <c r="Z2130" s="68">
        <v>125</v>
      </c>
      <c r="AA2130" s="68">
        <v>75</v>
      </c>
      <c r="AB2130" s="68">
        <v>125</v>
      </c>
      <c r="AC2130" s="68">
        <v>0</v>
      </c>
      <c r="AD2130" s="68">
        <v>0</v>
      </c>
      <c r="AE2130" s="68">
        <v>0</v>
      </c>
      <c r="AF2130" s="68">
        <v>0</v>
      </c>
      <c r="AG2130" s="68">
        <v>0</v>
      </c>
      <c r="AH2130" s="68">
        <v>0</v>
      </c>
      <c r="AI2130" s="68">
        <v>0</v>
      </c>
      <c r="AJ2130" s="68">
        <v>0</v>
      </c>
      <c r="AK2130" s="68">
        <v>0</v>
      </c>
      <c r="AL2130" s="68">
        <v>0</v>
      </c>
      <c r="AM2130" s="68">
        <v>0</v>
      </c>
      <c r="AN2130" s="68">
        <v>0</v>
      </c>
      <c r="AO2130" s="68">
        <v>0</v>
      </c>
      <c r="AP2130" s="68" t="s">
        <v>1291</v>
      </c>
      <c r="AQ2130" s="68">
        <v>1</v>
      </c>
      <c r="AR2130" s="68">
        <v>0</v>
      </c>
      <c r="AS2130" s="68">
        <v>0</v>
      </c>
      <c r="AT2130" s="68">
        <v>0</v>
      </c>
      <c r="AU2130" s="68">
        <v>0</v>
      </c>
      <c r="AV2130" s="86">
        <v>1</v>
      </c>
      <c r="AX2130" s="1">
        <v>0</v>
      </c>
      <c r="AY2130" s="1">
        <v>0</v>
      </c>
      <c r="AZ2130" s="68">
        <v>0</v>
      </c>
      <c r="BA2130" s="68">
        <v>0</v>
      </c>
      <c r="EQ2130" s="68">
        <v>10150030</v>
      </c>
      <c r="ER2130" s="175">
        <v>2</v>
      </c>
      <c r="ES2130" s="68">
        <v>650</v>
      </c>
      <c r="ET2130" s="68">
        <v>30</v>
      </c>
      <c r="EU2130" s="68">
        <v>0</v>
      </c>
      <c r="EV2130" s="68">
        <v>150030</v>
      </c>
      <c r="EW2130" s="68" t="s">
        <v>2668</v>
      </c>
      <c r="EX2130" s="68" t="str">
        <f t="shared" si="66"/>
        <v>중형</v>
      </c>
      <c r="GE2130" s="68">
        <v>90077</v>
      </c>
      <c r="GF2130" s="68" t="s">
        <v>4952</v>
      </c>
    </row>
    <row r="2131" spans="6:188" x14ac:dyDescent="0.3">
      <c r="F2131" s="68">
        <v>300026</v>
      </c>
      <c r="G2131" s="68">
        <v>1</v>
      </c>
      <c r="H2131" s="68">
        <v>182501</v>
      </c>
      <c r="I2131" s="68">
        <v>282501</v>
      </c>
      <c r="J2131" s="68" t="s">
        <v>1348</v>
      </c>
      <c r="K2131" s="68" t="s">
        <v>2261</v>
      </c>
      <c r="L2131" s="68">
        <v>0</v>
      </c>
      <c r="M2131" s="68">
        <v>20</v>
      </c>
      <c r="N2131" s="68">
        <v>0</v>
      </c>
      <c r="O2131" s="68">
        <v>0</v>
      </c>
      <c r="P2131" s="68">
        <v>0</v>
      </c>
      <c r="Q2131" s="68">
        <v>0</v>
      </c>
      <c r="R2131" s="68">
        <v>1024</v>
      </c>
      <c r="S2131" s="68">
        <v>0</v>
      </c>
      <c r="T2131" s="68">
        <v>1</v>
      </c>
      <c r="U2131" s="68">
        <v>1</v>
      </c>
      <c r="V2131" s="68">
        <v>4</v>
      </c>
      <c r="W2131" s="68">
        <v>1</v>
      </c>
      <c r="X2131" s="68">
        <v>4</v>
      </c>
      <c r="Y2131" s="68">
        <v>14</v>
      </c>
      <c r="Z2131" s="68">
        <v>16</v>
      </c>
      <c r="AA2131" s="68">
        <v>14</v>
      </c>
      <c r="AB2131" s="68">
        <v>16</v>
      </c>
      <c r="AC2131" s="68">
        <v>0</v>
      </c>
      <c r="AD2131" s="68">
        <v>0</v>
      </c>
      <c r="AE2131" s="68">
        <v>0</v>
      </c>
      <c r="AF2131" s="68">
        <v>0</v>
      </c>
      <c r="AG2131" s="68">
        <v>0</v>
      </c>
      <c r="AH2131" s="68">
        <v>0</v>
      </c>
      <c r="AI2131" s="68">
        <v>0</v>
      </c>
      <c r="AJ2131" s="68">
        <v>0</v>
      </c>
      <c r="AK2131" s="68">
        <v>0</v>
      </c>
      <c r="AL2131" s="68">
        <v>0</v>
      </c>
      <c r="AM2131" s="68">
        <v>0</v>
      </c>
      <c r="AN2131" s="68">
        <v>0</v>
      </c>
      <c r="AO2131" s="68">
        <v>0</v>
      </c>
      <c r="AP2131" s="68" t="s">
        <v>1350</v>
      </c>
      <c r="AQ2131" s="68">
        <v>1</v>
      </c>
      <c r="AR2131" s="68">
        <v>0</v>
      </c>
      <c r="AS2131" s="68">
        <v>0</v>
      </c>
      <c r="AT2131" s="68">
        <v>0</v>
      </c>
      <c r="AU2131" s="68">
        <v>0</v>
      </c>
      <c r="AV2131" s="86">
        <v>1</v>
      </c>
      <c r="AX2131" s="1">
        <v>0</v>
      </c>
      <c r="AY2131" s="1">
        <v>0</v>
      </c>
      <c r="AZ2131" s="68">
        <v>0</v>
      </c>
      <c r="BA2131" s="68">
        <v>0</v>
      </c>
      <c r="EQ2131" s="68">
        <v>10250030</v>
      </c>
      <c r="ER2131" s="175">
        <v>2</v>
      </c>
      <c r="ES2131" s="68">
        <v>650</v>
      </c>
      <c r="ET2131" s="68">
        <v>30</v>
      </c>
      <c r="EU2131" s="68">
        <v>0</v>
      </c>
      <c r="EV2131" s="68">
        <v>150030</v>
      </c>
      <c r="EW2131" s="68" t="s">
        <v>2668</v>
      </c>
      <c r="EX2131" s="68" t="str">
        <f t="shared" si="66"/>
        <v>중형</v>
      </c>
      <c r="GE2131" s="68">
        <v>90078</v>
      </c>
      <c r="GF2131" s="68" t="s">
        <v>5567</v>
      </c>
    </row>
    <row r="2132" spans="6:188" x14ac:dyDescent="0.3">
      <c r="F2132" s="68">
        <v>300027</v>
      </c>
      <c r="G2132" s="68">
        <v>1</v>
      </c>
      <c r="H2132" s="68">
        <v>182501</v>
      </c>
      <c r="I2132" s="68">
        <v>282501</v>
      </c>
      <c r="J2132" s="68" t="s">
        <v>1348</v>
      </c>
      <c r="K2132" s="68" t="s">
        <v>2261</v>
      </c>
      <c r="L2132" s="68">
        <v>0</v>
      </c>
      <c r="M2132" s="68">
        <v>20</v>
      </c>
      <c r="N2132" s="68">
        <v>0</v>
      </c>
      <c r="O2132" s="68">
        <v>0</v>
      </c>
      <c r="P2132" s="68">
        <v>0</v>
      </c>
      <c r="Q2132" s="68">
        <v>0</v>
      </c>
      <c r="R2132" s="68">
        <v>1024</v>
      </c>
      <c r="S2132" s="68">
        <v>0</v>
      </c>
      <c r="T2132" s="68">
        <v>2</v>
      </c>
      <c r="U2132" s="68">
        <v>1</v>
      </c>
      <c r="V2132" s="68">
        <v>4</v>
      </c>
      <c r="W2132" s="68">
        <v>1</v>
      </c>
      <c r="X2132" s="68">
        <v>4</v>
      </c>
      <c r="Y2132" s="68">
        <v>27</v>
      </c>
      <c r="Z2132" s="68">
        <v>33</v>
      </c>
      <c r="AA2132" s="68">
        <v>27</v>
      </c>
      <c r="AB2132" s="68">
        <v>33</v>
      </c>
      <c r="AC2132" s="68">
        <v>0</v>
      </c>
      <c r="AD2132" s="68">
        <v>0</v>
      </c>
      <c r="AE2132" s="68">
        <v>0</v>
      </c>
      <c r="AF2132" s="68">
        <v>0</v>
      </c>
      <c r="AG2132" s="68">
        <v>0</v>
      </c>
      <c r="AH2132" s="68">
        <v>0</v>
      </c>
      <c r="AI2132" s="68">
        <v>0</v>
      </c>
      <c r="AJ2132" s="68">
        <v>0</v>
      </c>
      <c r="AK2132" s="68">
        <v>0</v>
      </c>
      <c r="AL2132" s="68">
        <v>0</v>
      </c>
      <c r="AM2132" s="68">
        <v>0</v>
      </c>
      <c r="AN2132" s="68">
        <v>0</v>
      </c>
      <c r="AO2132" s="68">
        <v>0</v>
      </c>
      <c r="AP2132" s="68" t="s">
        <v>1350</v>
      </c>
      <c r="AQ2132" s="68">
        <v>1</v>
      </c>
      <c r="AR2132" s="68">
        <v>0</v>
      </c>
      <c r="AS2132" s="68">
        <v>0</v>
      </c>
      <c r="AT2132" s="68">
        <v>0</v>
      </c>
      <c r="AU2132" s="68">
        <v>0</v>
      </c>
      <c r="AV2132" s="86">
        <v>1</v>
      </c>
      <c r="AX2132" s="1">
        <v>0</v>
      </c>
      <c r="AY2132" s="1">
        <v>0</v>
      </c>
      <c r="AZ2132" s="68">
        <v>0</v>
      </c>
      <c r="BA2132" s="68">
        <v>0</v>
      </c>
      <c r="EQ2132" s="68">
        <v>10350030</v>
      </c>
      <c r="ER2132" s="175">
        <v>2</v>
      </c>
      <c r="ES2132" s="68">
        <v>650</v>
      </c>
      <c r="ET2132" s="68">
        <v>30</v>
      </c>
      <c r="EU2132" s="68">
        <v>0</v>
      </c>
      <c r="EV2132" s="68">
        <v>150030</v>
      </c>
      <c r="EW2132" s="68" t="s">
        <v>2668</v>
      </c>
      <c r="EX2132" s="68" t="str">
        <f t="shared" si="66"/>
        <v>중형</v>
      </c>
      <c r="GE2132" s="68">
        <v>90079</v>
      </c>
      <c r="GF2132" s="68" t="s">
        <v>5568</v>
      </c>
    </row>
    <row r="2133" spans="6:188" x14ac:dyDescent="0.3">
      <c r="F2133" s="68">
        <v>300028</v>
      </c>
      <c r="G2133" s="68">
        <v>1</v>
      </c>
      <c r="H2133" s="68">
        <v>182501</v>
      </c>
      <c r="I2133" s="68">
        <v>282501</v>
      </c>
      <c r="J2133" s="68" t="s">
        <v>1348</v>
      </c>
      <c r="K2133" s="68" t="s">
        <v>2261</v>
      </c>
      <c r="L2133" s="68">
        <v>0</v>
      </c>
      <c r="M2133" s="68">
        <v>20</v>
      </c>
      <c r="N2133" s="68">
        <v>0</v>
      </c>
      <c r="O2133" s="68">
        <v>0</v>
      </c>
      <c r="P2133" s="68">
        <v>0</v>
      </c>
      <c r="Q2133" s="68">
        <v>0</v>
      </c>
      <c r="R2133" s="68">
        <v>1024</v>
      </c>
      <c r="S2133" s="68">
        <v>0</v>
      </c>
      <c r="T2133" s="68">
        <v>3</v>
      </c>
      <c r="U2133" s="68">
        <v>4</v>
      </c>
      <c r="V2133" s="68">
        <v>6</v>
      </c>
      <c r="W2133" s="68">
        <v>4</v>
      </c>
      <c r="X2133" s="68">
        <v>6</v>
      </c>
      <c r="Y2133" s="68">
        <v>38</v>
      </c>
      <c r="Z2133" s="68">
        <v>52</v>
      </c>
      <c r="AA2133" s="68">
        <v>38</v>
      </c>
      <c r="AB2133" s="68">
        <v>52</v>
      </c>
      <c r="AC2133" s="68">
        <v>0</v>
      </c>
      <c r="AD2133" s="68">
        <v>0</v>
      </c>
      <c r="AE2133" s="68">
        <v>0</v>
      </c>
      <c r="AF2133" s="68">
        <v>0</v>
      </c>
      <c r="AG2133" s="68">
        <v>0</v>
      </c>
      <c r="AH2133" s="68">
        <v>0</v>
      </c>
      <c r="AI2133" s="68">
        <v>0</v>
      </c>
      <c r="AJ2133" s="68">
        <v>0</v>
      </c>
      <c r="AK2133" s="68">
        <v>0</v>
      </c>
      <c r="AL2133" s="68">
        <v>0</v>
      </c>
      <c r="AM2133" s="68">
        <v>0</v>
      </c>
      <c r="AN2133" s="68">
        <v>0</v>
      </c>
      <c r="AO2133" s="68">
        <v>0</v>
      </c>
      <c r="AP2133" s="68" t="s">
        <v>1350</v>
      </c>
      <c r="AQ2133" s="68">
        <v>1</v>
      </c>
      <c r="AR2133" s="68">
        <v>0</v>
      </c>
      <c r="AS2133" s="68">
        <v>0</v>
      </c>
      <c r="AT2133" s="68">
        <v>0</v>
      </c>
      <c r="AU2133" s="68">
        <v>0</v>
      </c>
      <c r="AV2133" s="86">
        <v>1</v>
      </c>
      <c r="AX2133" s="1">
        <v>0</v>
      </c>
      <c r="AY2133" s="1">
        <v>0</v>
      </c>
      <c r="AZ2133" s="68">
        <v>0</v>
      </c>
      <c r="BA2133" s="68">
        <v>0</v>
      </c>
      <c r="EQ2133" s="68">
        <v>10450030</v>
      </c>
      <c r="ER2133" s="175">
        <v>2</v>
      </c>
      <c r="ES2133" s="68">
        <v>650</v>
      </c>
      <c r="ET2133" s="68">
        <v>30</v>
      </c>
      <c r="EU2133" s="68">
        <v>0</v>
      </c>
      <c r="EV2133" s="68">
        <v>150030</v>
      </c>
      <c r="EW2133" s="68" t="s">
        <v>2668</v>
      </c>
      <c r="EX2133" s="68" t="str">
        <f t="shared" si="66"/>
        <v>중형</v>
      </c>
      <c r="GE2133" s="68">
        <v>90080</v>
      </c>
      <c r="GF2133" s="68" t="s">
        <v>5468</v>
      </c>
    </row>
    <row r="2134" spans="6:188" x14ac:dyDescent="0.3">
      <c r="F2134" s="68">
        <v>300029</v>
      </c>
      <c r="G2134" s="68">
        <v>1</v>
      </c>
      <c r="H2134" s="68">
        <v>182501</v>
      </c>
      <c r="I2134" s="68">
        <v>282501</v>
      </c>
      <c r="J2134" s="68" t="s">
        <v>1348</v>
      </c>
      <c r="K2134" s="68" t="s">
        <v>2261</v>
      </c>
      <c r="L2134" s="68">
        <v>0</v>
      </c>
      <c r="M2134" s="68">
        <v>20</v>
      </c>
      <c r="N2134" s="68">
        <v>0</v>
      </c>
      <c r="O2134" s="68">
        <v>0</v>
      </c>
      <c r="P2134" s="68">
        <v>0</v>
      </c>
      <c r="Q2134" s="68">
        <v>0</v>
      </c>
      <c r="R2134" s="68">
        <v>1024</v>
      </c>
      <c r="S2134" s="68">
        <v>0</v>
      </c>
      <c r="T2134" s="68">
        <v>4</v>
      </c>
      <c r="U2134" s="68">
        <v>10</v>
      </c>
      <c r="V2134" s="68">
        <v>15</v>
      </c>
      <c r="W2134" s="68">
        <v>10</v>
      </c>
      <c r="X2134" s="68">
        <v>15</v>
      </c>
      <c r="Y2134" s="68">
        <v>48</v>
      </c>
      <c r="Z2134" s="68">
        <v>72</v>
      </c>
      <c r="AA2134" s="68">
        <v>48</v>
      </c>
      <c r="AB2134" s="68">
        <v>72</v>
      </c>
      <c r="AC2134" s="68">
        <v>0</v>
      </c>
      <c r="AD2134" s="68">
        <v>0</v>
      </c>
      <c r="AE2134" s="68">
        <v>0</v>
      </c>
      <c r="AF2134" s="68">
        <v>0</v>
      </c>
      <c r="AG2134" s="68">
        <v>0</v>
      </c>
      <c r="AH2134" s="68">
        <v>0</v>
      </c>
      <c r="AI2134" s="68">
        <v>0</v>
      </c>
      <c r="AJ2134" s="68">
        <v>0</v>
      </c>
      <c r="AK2134" s="68">
        <v>0</v>
      </c>
      <c r="AL2134" s="68">
        <v>0</v>
      </c>
      <c r="AM2134" s="68">
        <v>0</v>
      </c>
      <c r="AN2134" s="68">
        <v>0</v>
      </c>
      <c r="AO2134" s="68">
        <v>0</v>
      </c>
      <c r="AP2134" s="68" t="s">
        <v>1350</v>
      </c>
      <c r="AQ2134" s="68">
        <v>1</v>
      </c>
      <c r="AR2134" s="68">
        <v>0</v>
      </c>
      <c r="AS2134" s="68">
        <v>0</v>
      </c>
      <c r="AT2134" s="68">
        <v>0</v>
      </c>
      <c r="AU2134" s="68">
        <v>0</v>
      </c>
      <c r="AV2134" s="86">
        <v>1</v>
      </c>
      <c r="AX2134" s="1">
        <v>0</v>
      </c>
      <c r="AY2134" s="1">
        <v>0</v>
      </c>
      <c r="AZ2134" s="68">
        <v>0</v>
      </c>
      <c r="BA2134" s="68">
        <v>0</v>
      </c>
      <c r="EQ2134" s="68">
        <v>10550030</v>
      </c>
      <c r="ER2134" s="175">
        <v>2</v>
      </c>
      <c r="ES2134" s="68">
        <v>650</v>
      </c>
      <c r="ET2134" s="68">
        <v>30</v>
      </c>
      <c r="EU2134" s="68">
        <v>0</v>
      </c>
      <c r="EV2134" s="68">
        <v>150030</v>
      </c>
      <c r="EW2134" s="68" t="s">
        <v>2668</v>
      </c>
      <c r="EX2134" s="68" t="str">
        <f t="shared" si="66"/>
        <v>중형</v>
      </c>
      <c r="GE2134" s="68">
        <v>90081</v>
      </c>
      <c r="GF2134" s="68" t="s">
        <v>5569</v>
      </c>
    </row>
    <row r="2135" spans="6:188" x14ac:dyDescent="0.3">
      <c r="F2135" s="68">
        <v>300030</v>
      </c>
      <c r="G2135" s="68">
        <v>1</v>
      </c>
      <c r="H2135" s="68">
        <v>182501</v>
      </c>
      <c r="I2135" s="68">
        <v>282501</v>
      </c>
      <c r="J2135" s="68" t="s">
        <v>1348</v>
      </c>
      <c r="K2135" s="68" t="s">
        <v>2261</v>
      </c>
      <c r="L2135" s="68">
        <v>0</v>
      </c>
      <c r="M2135" s="68">
        <v>20</v>
      </c>
      <c r="N2135" s="68">
        <v>0</v>
      </c>
      <c r="O2135" s="68">
        <v>0</v>
      </c>
      <c r="P2135" s="68">
        <v>0</v>
      </c>
      <c r="Q2135" s="68">
        <v>0</v>
      </c>
      <c r="R2135" s="68">
        <v>1024</v>
      </c>
      <c r="S2135" s="68">
        <v>0</v>
      </c>
      <c r="T2135" s="68">
        <v>5</v>
      </c>
      <c r="U2135" s="68">
        <v>19</v>
      </c>
      <c r="V2135" s="68">
        <v>31</v>
      </c>
      <c r="W2135" s="68">
        <v>19</v>
      </c>
      <c r="X2135" s="68">
        <v>31</v>
      </c>
      <c r="Y2135" s="68">
        <v>113</v>
      </c>
      <c r="Z2135" s="68">
        <v>188</v>
      </c>
      <c r="AA2135" s="68">
        <v>113</v>
      </c>
      <c r="AB2135" s="68">
        <v>188</v>
      </c>
      <c r="AC2135" s="68">
        <v>0</v>
      </c>
      <c r="AD2135" s="68">
        <v>0</v>
      </c>
      <c r="AE2135" s="68">
        <v>0</v>
      </c>
      <c r="AF2135" s="68">
        <v>0</v>
      </c>
      <c r="AG2135" s="68">
        <v>0</v>
      </c>
      <c r="AH2135" s="68">
        <v>0</v>
      </c>
      <c r="AI2135" s="68">
        <v>0</v>
      </c>
      <c r="AJ2135" s="68">
        <v>0</v>
      </c>
      <c r="AK2135" s="68">
        <v>0</v>
      </c>
      <c r="AL2135" s="68">
        <v>0</v>
      </c>
      <c r="AM2135" s="68">
        <v>0</v>
      </c>
      <c r="AN2135" s="68">
        <v>0</v>
      </c>
      <c r="AO2135" s="68">
        <v>0</v>
      </c>
      <c r="AP2135" s="68" t="s">
        <v>1350</v>
      </c>
      <c r="AQ2135" s="68">
        <v>1</v>
      </c>
      <c r="AR2135" s="68">
        <v>0</v>
      </c>
      <c r="AS2135" s="68">
        <v>0</v>
      </c>
      <c r="AT2135" s="68">
        <v>0</v>
      </c>
      <c r="AU2135" s="68">
        <v>0</v>
      </c>
      <c r="AV2135" s="86">
        <v>1</v>
      </c>
      <c r="AX2135" s="1">
        <v>0</v>
      </c>
      <c r="AY2135" s="1">
        <v>0</v>
      </c>
      <c r="AZ2135" s="68">
        <v>0</v>
      </c>
      <c r="BA2135" s="68">
        <v>0</v>
      </c>
      <c r="EQ2135" s="68">
        <v>10650030</v>
      </c>
      <c r="ER2135" s="175">
        <v>2</v>
      </c>
      <c r="ES2135" s="68">
        <v>650</v>
      </c>
      <c r="ET2135" s="68">
        <v>30</v>
      </c>
      <c r="EU2135" s="68">
        <v>0</v>
      </c>
      <c r="EV2135" s="68">
        <v>150030</v>
      </c>
      <c r="EW2135" s="68" t="s">
        <v>2668</v>
      </c>
      <c r="EX2135" s="68" t="str">
        <f t="shared" si="66"/>
        <v>중형</v>
      </c>
      <c r="GE2135" s="68">
        <v>90082</v>
      </c>
      <c r="GF2135" s="68" t="s">
        <v>5570</v>
      </c>
    </row>
    <row r="2136" spans="6:188" x14ac:dyDescent="0.3">
      <c r="F2136" s="68">
        <v>300031</v>
      </c>
      <c r="G2136" s="68">
        <v>1</v>
      </c>
      <c r="H2136" s="68">
        <v>180006</v>
      </c>
      <c r="I2136" s="68">
        <v>280006</v>
      </c>
      <c r="J2136" s="68" t="s">
        <v>769</v>
      </c>
      <c r="K2136" s="68" t="s">
        <v>2256</v>
      </c>
      <c r="L2136" s="68">
        <v>0</v>
      </c>
      <c r="M2136" s="68">
        <v>20</v>
      </c>
      <c r="N2136" s="68">
        <v>0</v>
      </c>
      <c r="O2136" s="68">
        <v>0</v>
      </c>
      <c r="P2136" s="68">
        <v>0</v>
      </c>
      <c r="Q2136" s="68">
        <v>0</v>
      </c>
      <c r="R2136" s="68">
        <v>1</v>
      </c>
      <c r="S2136" s="68">
        <v>0</v>
      </c>
      <c r="T2136" s="68">
        <v>1</v>
      </c>
      <c r="U2136" s="68">
        <v>8</v>
      </c>
      <c r="V2136" s="68">
        <v>14</v>
      </c>
      <c r="W2136" s="68">
        <v>0</v>
      </c>
      <c r="X2136" s="68">
        <v>0</v>
      </c>
      <c r="Y2136" s="68">
        <v>0</v>
      </c>
      <c r="Z2136" s="68">
        <v>0</v>
      </c>
      <c r="AA2136" s="68">
        <v>0</v>
      </c>
      <c r="AB2136" s="68">
        <v>0</v>
      </c>
      <c r="AC2136" s="68">
        <v>0</v>
      </c>
      <c r="AD2136" s="68">
        <v>108</v>
      </c>
      <c r="AE2136" s="68">
        <v>100</v>
      </c>
      <c r="AF2136" s="68">
        <v>0</v>
      </c>
      <c r="AG2136" s="68">
        <v>0</v>
      </c>
      <c r="AH2136" s="68">
        <v>0</v>
      </c>
      <c r="AI2136" s="68">
        <v>0</v>
      </c>
      <c r="AJ2136" s="68">
        <v>0</v>
      </c>
      <c r="AK2136" s="68">
        <v>0</v>
      </c>
      <c r="AL2136" s="68">
        <v>0</v>
      </c>
      <c r="AM2136" s="68">
        <v>0</v>
      </c>
      <c r="AN2136" s="68">
        <v>0</v>
      </c>
      <c r="AO2136" s="68">
        <v>0</v>
      </c>
      <c r="AP2136" s="68" t="s">
        <v>783</v>
      </c>
      <c r="AQ2136" s="68">
        <v>1</v>
      </c>
      <c r="AR2136" s="68" t="s">
        <v>1689</v>
      </c>
      <c r="AS2136" s="68">
        <v>0</v>
      </c>
      <c r="AT2136" s="68">
        <v>0</v>
      </c>
      <c r="AU2136" s="68">
        <v>0</v>
      </c>
      <c r="AV2136" s="86">
        <v>1</v>
      </c>
      <c r="AX2136" s="1">
        <v>0</v>
      </c>
      <c r="AY2136" s="1">
        <v>0</v>
      </c>
      <c r="AZ2136" s="68">
        <v>0</v>
      </c>
      <c r="BA2136" s="68">
        <v>0</v>
      </c>
      <c r="EQ2136" s="68">
        <v>10750030</v>
      </c>
      <c r="ER2136" s="175">
        <v>2</v>
      </c>
      <c r="ES2136" s="68">
        <v>650</v>
      </c>
      <c r="ET2136" s="68">
        <v>30</v>
      </c>
      <c r="EU2136" s="68">
        <v>0</v>
      </c>
      <c r="EV2136" s="68">
        <v>150030</v>
      </c>
      <c r="EW2136" s="68" t="s">
        <v>2668</v>
      </c>
      <c r="EX2136" s="68" t="str">
        <f t="shared" si="66"/>
        <v>중형</v>
      </c>
      <c r="GE2136" s="68">
        <v>90083</v>
      </c>
      <c r="GF2136" s="68" t="s">
        <v>5571</v>
      </c>
    </row>
    <row r="2137" spans="6:188" x14ac:dyDescent="0.3">
      <c r="F2137" s="68">
        <v>300032</v>
      </c>
      <c r="G2137" s="68">
        <v>1</v>
      </c>
      <c r="H2137" s="68">
        <v>180026</v>
      </c>
      <c r="I2137" s="68">
        <v>280026</v>
      </c>
      <c r="J2137" s="68" t="s">
        <v>2482</v>
      </c>
      <c r="K2137" s="68" t="s">
        <v>2256</v>
      </c>
      <c r="L2137" s="68">
        <v>0</v>
      </c>
      <c r="M2137" s="68">
        <v>20</v>
      </c>
      <c r="N2137" s="68">
        <v>0</v>
      </c>
      <c r="O2137" s="68">
        <v>0</v>
      </c>
      <c r="P2137" s="68">
        <v>0</v>
      </c>
      <c r="Q2137" s="68">
        <v>0</v>
      </c>
      <c r="R2137" s="68">
        <v>2</v>
      </c>
      <c r="S2137" s="68">
        <v>0</v>
      </c>
      <c r="T2137" s="68">
        <v>1</v>
      </c>
      <c r="U2137" s="68">
        <v>4</v>
      </c>
      <c r="V2137" s="68">
        <v>8</v>
      </c>
      <c r="W2137" s="68">
        <v>6</v>
      </c>
      <c r="X2137" s="68">
        <v>12</v>
      </c>
      <c r="Y2137" s="68">
        <v>0</v>
      </c>
      <c r="Z2137" s="68">
        <v>0</v>
      </c>
      <c r="AA2137" s="68">
        <v>0</v>
      </c>
      <c r="AB2137" s="68">
        <v>0</v>
      </c>
      <c r="AC2137" s="68">
        <v>0</v>
      </c>
      <c r="AD2137" s="68">
        <v>108</v>
      </c>
      <c r="AE2137" s="68">
        <v>100</v>
      </c>
      <c r="AF2137" s="68">
        <v>0</v>
      </c>
      <c r="AG2137" s="68">
        <v>0</v>
      </c>
      <c r="AH2137" s="68">
        <v>0</v>
      </c>
      <c r="AI2137" s="68">
        <v>0</v>
      </c>
      <c r="AJ2137" s="68">
        <v>0</v>
      </c>
      <c r="AK2137" s="68">
        <v>0</v>
      </c>
      <c r="AL2137" s="68">
        <v>0</v>
      </c>
      <c r="AM2137" s="68">
        <v>0</v>
      </c>
      <c r="AN2137" s="68">
        <v>0</v>
      </c>
      <c r="AO2137" s="68">
        <v>0</v>
      </c>
      <c r="AP2137" s="68" t="s">
        <v>1708</v>
      </c>
      <c r="AQ2137" s="68">
        <v>1</v>
      </c>
      <c r="AR2137" s="68" t="s">
        <v>1709</v>
      </c>
      <c r="AS2137" s="68">
        <v>0</v>
      </c>
      <c r="AT2137" s="68">
        <v>0</v>
      </c>
      <c r="AU2137" s="68">
        <v>0</v>
      </c>
      <c r="AV2137" s="86">
        <v>1</v>
      </c>
      <c r="AX2137" s="1">
        <v>0</v>
      </c>
      <c r="AY2137" s="1">
        <v>0</v>
      </c>
      <c r="AZ2137" s="68">
        <v>0</v>
      </c>
      <c r="BA2137" s="68">
        <v>0</v>
      </c>
      <c r="EQ2137" s="68">
        <v>10850030</v>
      </c>
      <c r="ER2137" s="175">
        <v>2</v>
      </c>
      <c r="ES2137" s="68">
        <v>650</v>
      </c>
      <c r="ET2137" s="68">
        <v>30</v>
      </c>
      <c r="EU2137" s="68">
        <v>0</v>
      </c>
      <c r="EV2137" s="68">
        <v>150030</v>
      </c>
      <c r="EW2137" s="68" t="s">
        <v>2668</v>
      </c>
      <c r="EX2137" s="68" t="str">
        <f t="shared" si="66"/>
        <v>중형</v>
      </c>
      <c r="GE2137" s="68">
        <v>90084</v>
      </c>
      <c r="GF2137" s="68" t="s">
        <v>5572</v>
      </c>
    </row>
    <row r="2138" spans="6:188" x14ac:dyDescent="0.3">
      <c r="F2138" s="68">
        <v>300033</v>
      </c>
      <c r="G2138" s="68">
        <v>1</v>
      </c>
      <c r="H2138" s="68">
        <v>180046</v>
      </c>
      <c r="I2138" s="68">
        <v>280046</v>
      </c>
      <c r="J2138" s="68" t="s">
        <v>872</v>
      </c>
      <c r="K2138" s="68" t="s">
        <v>2256</v>
      </c>
      <c r="L2138" s="68">
        <v>0</v>
      </c>
      <c r="M2138" s="68">
        <v>20</v>
      </c>
      <c r="N2138" s="68">
        <v>0</v>
      </c>
      <c r="O2138" s="68">
        <v>0</v>
      </c>
      <c r="P2138" s="68">
        <v>0</v>
      </c>
      <c r="Q2138" s="68">
        <v>0</v>
      </c>
      <c r="R2138" s="68">
        <v>4</v>
      </c>
      <c r="S2138" s="68">
        <v>0</v>
      </c>
      <c r="T2138" s="68">
        <v>1</v>
      </c>
      <c r="U2138" s="68">
        <v>6</v>
      </c>
      <c r="V2138" s="68">
        <v>12</v>
      </c>
      <c r="W2138" s="68">
        <v>0</v>
      </c>
      <c r="X2138" s="68">
        <v>0</v>
      </c>
      <c r="Y2138" s="68">
        <v>0</v>
      </c>
      <c r="Z2138" s="68">
        <v>0</v>
      </c>
      <c r="AA2138" s="68">
        <v>0</v>
      </c>
      <c r="AB2138" s="68">
        <v>0</v>
      </c>
      <c r="AC2138" s="68">
        <v>0</v>
      </c>
      <c r="AD2138" s="68">
        <v>108</v>
      </c>
      <c r="AE2138" s="68">
        <v>100</v>
      </c>
      <c r="AF2138" s="68">
        <v>0</v>
      </c>
      <c r="AG2138" s="68">
        <v>0</v>
      </c>
      <c r="AH2138" s="68">
        <v>0</v>
      </c>
      <c r="AI2138" s="68">
        <v>0</v>
      </c>
      <c r="AJ2138" s="68">
        <v>0</v>
      </c>
      <c r="AK2138" s="68">
        <v>0</v>
      </c>
      <c r="AL2138" s="68">
        <v>0</v>
      </c>
      <c r="AM2138" s="68">
        <v>0</v>
      </c>
      <c r="AN2138" s="68">
        <v>0</v>
      </c>
      <c r="AO2138" s="68">
        <v>0</v>
      </c>
      <c r="AP2138" s="68" t="s">
        <v>1727</v>
      </c>
      <c r="AQ2138" s="68">
        <v>1</v>
      </c>
      <c r="AR2138" s="68" t="s">
        <v>1728</v>
      </c>
      <c r="AS2138" s="68">
        <v>0</v>
      </c>
      <c r="AT2138" s="68">
        <v>0</v>
      </c>
      <c r="AU2138" s="68">
        <v>0</v>
      </c>
      <c r="AV2138" s="86">
        <v>1</v>
      </c>
      <c r="AX2138" s="1">
        <v>0</v>
      </c>
      <c r="AY2138" s="1">
        <v>0</v>
      </c>
      <c r="AZ2138" s="68">
        <v>0</v>
      </c>
      <c r="BA2138" s="68">
        <v>0</v>
      </c>
      <c r="EQ2138" s="68">
        <v>10950030</v>
      </c>
      <c r="ER2138" s="175">
        <v>2</v>
      </c>
      <c r="ES2138" s="68">
        <v>650</v>
      </c>
      <c r="ET2138" s="68">
        <v>30</v>
      </c>
      <c r="EU2138" s="68">
        <v>0</v>
      </c>
      <c r="EV2138" s="68">
        <v>150030</v>
      </c>
      <c r="EW2138" s="68" t="s">
        <v>2668</v>
      </c>
      <c r="EX2138" s="68" t="str">
        <f t="shared" si="66"/>
        <v>중형</v>
      </c>
      <c r="GE2138" s="68">
        <v>90085</v>
      </c>
      <c r="GF2138" s="68" t="s">
        <v>5573</v>
      </c>
    </row>
    <row r="2139" spans="6:188" x14ac:dyDescent="0.3">
      <c r="F2139" s="68">
        <v>300034</v>
      </c>
      <c r="G2139" s="68">
        <v>1</v>
      </c>
      <c r="H2139" s="68">
        <v>180064</v>
      </c>
      <c r="I2139" s="68">
        <v>280064</v>
      </c>
      <c r="J2139" s="68" t="s">
        <v>916</v>
      </c>
      <c r="K2139" s="68" t="s">
        <v>2256</v>
      </c>
      <c r="L2139" s="68">
        <v>0</v>
      </c>
      <c r="M2139" s="68">
        <v>20</v>
      </c>
      <c r="N2139" s="68">
        <v>0</v>
      </c>
      <c r="O2139" s="68">
        <v>0</v>
      </c>
      <c r="P2139" s="68">
        <v>0</v>
      </c>
      <c r="Q2139" s="68">
        <v>0</v>
      </c>
      <c r="R2139" s="68">
        <v>8</v>
      </c>
      <c r="S2139" s="68">
        <v>0</v>
      </c>
      <c r="T2139" s="68">
        <v>1</v>
      </c>
      <c r="U2139" s="68">
        <v>6</v>
      </c>
      <c r="V2139" s="68">
        <v>12</v>
      </c>
      <c r="W2139" s="68">
        <v>0</v>
      </c>
      <c r="X2139" s="68">
        <v>0</v>
      </c>
      <c r="Y2139" s="68">
        <v>0</v>
      </c>
      <c r="Z2139" s="68">
        <v>0</v>
      </c>
      <c r="AA2139" s="68">
        <v>0</v>
      </c>
      <c r="AB2139" s="68">
        <v>0</v>
      </c>
      <c r="AC2139" s="68">
        <v>0</v>
      </c>
      <c r="AD2139" s="68">
        <v>108</v>
      </c>
      <c r="AE2139" s="68">
        <v>100</v>
      </c>
      <c r="AF2139" s="68">
        <v>0</v>
      </c>
      <c r="AG2139" s="68">
        <v>0</v>
      </c>
      <c r="AH2139" s="68">
        <v>0</v>
      </c>
      <c r="AI2139" s="68">
        <v>0</v>
      </c>
      <c r="AJ2139" s="68">
        <v>0</v>
      </c>
      <c r="AK2139" s="68">
        <v>0</v>
      </c>
      <c r="AL2139" s="68">
        <v>0</v>
      </c>
      <c r="AM2139" s="68">
        <v>0</v>
      </c>
      <c r="AN2139" s="68">
        <v>0</v>
      </c>
      <c r="AO2139" s="68">
        <v>0</v>
      </c>
      <c r="AP2139" s="68" t="s">
        <v>1746</v>
      </c>
      <c r="AQ2139" s="68">
        <v>1</v>
      </c>
      <c r="AR2139" s="68" t="s">
        <v>918</v>
      </c>
      <c r="AS2139" s="68">
        <v>0</v>
      </c>
      <c r="AT2139" s="68">
        <v>0</v>
      </c>
      <c r="AU2139" s="68">
        <v>0</v>
      </c>
      <c r="AV2139" s="86">
        <v>1</v>
      </c>
      <c r="AX2139" s="1">
        <v>0</v>
      </c>
      <c r="AY2139" s="1">
        <v>0</v>
      </c>
      <c r="AZ2139" s="68">
        <v>0</v>
      </c>
      <c r="BA2139" s="68">
        <v>0</v>
      </c>
      <c r="EQ2139" s="68">
        <v>11050030</v>
      </c>
      <c r="ER2139" s="175">
        <v>2</v>
      </c>
      <c r="ES2139" s="68">
        <v>650</v>
      </c>
      <c r="ET2139" s="68">
        <v>30</v>
      </c>
      <c r="EU2139" s="68">
        <v>0</v>
      </c>
      <c r="EV2139" s="68">
        <v>150030</v>
      </c>
      <c r="EW2139" s="68" t="s">
        <v>2668</v>
      </c>
      <c r="EX2139" s="68" t="str">
        <f t="shared" si="66"/>
        <v>중형</v>
      </c>
      <c r="GE2139" s="68">
        <v>90086</v>
      </c>
      <c r="GF2139" s="68" t="s">
        <v>5574</v>
      </c>
    </row>
    <row r="2140" spans="6:188" x14ac:dyDescent="0.3">
      <c r="F2140" s="68">
        <v>320001</v>
      </c>
      <c r="G2140" s="68">
        <v>1</v>
      </c>
      <c r="H2140" s="68">
        <v>180002</v>
      </c>
      <c r="I2140" s="68">
        <v>280002</v>
      </c>
      <c r="J2140" s="68" t="s">
        <v>2551</v>
      </c>
      <c r="K2140" s="68" t="s">
        <v>2552</v>
      </c>
      <c r="L2140" s="68">
        <v>0</v>
      </c>
      <c r="M2140" s="68">
        <v>20</v>
      </c>
      <c r="N2140" s="68">
        <v>0</v>
      </c>
      <c r="O2140" s="68">
        <v>0</v>
      </c>
      <c r="P2140" s="68">
        <v>0</v>
      </c>
      <c r="Q2140" s="68">
        <v>0</v>
      </c>
      <c r="R2140" s="68">
        <v>1</v>
      </c>
      <c r="S2140" s="68">
        <v>1</v>
      </c>
      <c r="T2140" s="68">
        <v>1</v>
      </c>
      <c r="U2140" s="68">
        <v>0</v>
      </c>
      <c r="V2140" s="68">
        <v>0</v>
      </c>
      <c r="W2140" s="68">
        <v>0</v>
      </c>
      <c r="X2140" s="68">
        <v>0</v>
      </c>
      <c r="Y2140" s="68">
        <v>0</v>
      </c>
      <c r="Z2140" s="68">
        <v>0</v>
      </c>
      <c r="AA2140" s="68">
        <v>0</v>
      </c>
      <c r="AB2140" s="68">
        <v>0</v>
      </c>
      <c r="AC2140" s="68">
        <v>0</v>
      </c>
      <c r="AD2140" s="68">
        <v>107</v>
      </c>
      <c r="AE2140" s="68">
        <v>0</v>
      </c>
      <c r="AF2140" s="68">
        <v>8000</v>
      </c>
      <c r="AG2140" s="68">
        <v>109</v>
      </c>
      <c r="AH2140" s="68">
        <v>0</v>
      </c>
      <c r="AI2140" s="68">
        <v>15000</v>
      </c>
      <c r="AJ2140" s="68">
        <v>110</v>
      </c>
      <c r="AK2140" s="68">
        <v>0</v>
      </c>
      <c r="AL2140" s="68">
        <v>15000</v>
      </c>
      <c r="AM2140" s="68">
        <v>122</v>
      </c>
      <c r="AN2140" s="68">
        <v>500</v>
      </c>
      <c r="AO2140" s="68">
        <v>0</v>
      </c>
      <c r="AP2140" s="68" t="s">
        <v>762</v>
      </c>
      <c r="AQ2140" s="68">
        <v>1</v>
      </c>
      <c r="AR2140" s="68" t="s">
        <v>756</v>
      </c>
      <c r="AS2140" s="68">
        <v>0</v>
      </c>
      <c r="AT2140" s="68">
        <v>0</v>
      </c>
      <c r="AU2140" s="68">
        <v>0</v>
      </c>
      <c r="AV2140" s="86">
        <v>1</v>
      </c>
      <c r="AX2140" s="1">
        <v>0</v>
      </c>
      <c r="AY2140" s="1">
        <v>0</v>
      </c>
      <c r="AZ2140" s="68">
        <v>0</v>
      </c>
      <c r="BA2140" s="68">
        <v>0</v>
      </c>
      <c r="EQ2140" s="68">
        <v>11150030</v>
      </c>
      <c r="ER2140" s="175">
        <v>2</v>
      </c>
      <c r="ES2140" s="68">
        <v>650</v>
      </c>
      <c r="ET2140" s="68">
        <v>30</v>
      </c>
      <c r="EU2140" s="68">
        <v>0</v>
      </c>
      <c r="EV2140" s="68">
        <v>150030</v>
      </c>
      <c r="EW2140" s="68" t="s">
        <v>2668</v>
      </c>
      <c r="EX2140" s="68" t="str">
        <f t="shared" si="66"/>
        <v>중형</v>
      </c>
      <c r="GE2140" s="68">
        <v>90087</v>
      </c>
      <c r="GF2140" s="68" t="s">
        <v>5575</v>
      </c>
    </row>
    <row r="2141" spans="6:188" x14ac:dyDescent="0.3">
      <c r="F2141" s="68">
        <v>320002</v>
      </c>
      <c r="G2141" s="68">
        <v>1</v>
      </c>
      <c r="H2141" s="68">
        <v>180002</v>
      </c>
      <c r="I2141" s="68">
        <v>280002</v>
      </c>
      <c r="J2141" s="68" t="s">
        <v>2551</v>
      </c>
      <c r="K2141" s="68" t="s">
        <v>2552</v>
      </c>
      <c r="L2141" s="68">
        <v>0</v>
      </c>
      <c r="M2141" s="68">
        <v>20</v>
      </c>
      <c r="N2141" s="68">
        <v>0</v>
      </c>
      <c r="O2141" s="68">
        <v>0</v>
      </c>
      <c r="P2141" s="68">
        <v>0</v>
      </c>
      <c r="Q2141" s="68">
        <v>0</v>
      </c>
      <c r="R2141" s="68">
        <v>1</v>
      </c>
      <c r="S2141" s="68">
        <v>1</v>
      </c>
      <c r="T2141" s="68">
        <v>1</v>
      </c>
      <c r="U2141" s="68">
        <v>0</v>
      </c>
      <c r="V2141" s="68">
        <v>0</v>
      </c>
      <c r="W2141" s="68">
        <v>0</v>
      </c>
      <c r="X2141" s="68">
        <v>0</v>
      </c>
      <c r="Y2141" s="68">
        <v>0</v>
      </c>
      <c r="Z2141" s="68">
        <v>0</v>
      </c>
      <c r="AA2141" s="68">
        <v>0</v>
      </c>
      <c r="AB2141" s="68">
        <v>0</v>
      </c>
      <c r="AC2141" s="68">
        <v>0</v>
      </c>
      <c r="AD2141" s="68">
        <v>107</v>
      </c>
      <c r="AE2141" s="68">
        <v>0</v>
      </c>
      <c r="AF2141" s="68">
        <v>8000</v>
      </c>
      <c r="AG2141" s="68">
        <v>109</v>
      </c>
      <c r="AH2141" s="68">
        <v>0</v>
      </c>
      <c r="AI2141" s="68">
        <v>15000</v>
      </c>
      <c r="AJ2141" s="68">
        <v>110</v>
      </c>
      <c r="AK2141" s="68">
        <v>0</v>
      </c>
      <c r="AL2141" s="68">
        <v>15000</v>
      </c>
      <c r="AM2141" s="68">
        <v>122</v>
      </c>
      <c r="AN2141" s="68">
        <v>500</v>
      </c>
      <c r="AO2141" s="68">
        <v>0</v>
      </c>
      <c r="AP2141" s="68" t="s">
        <v>762</v>
      </c>
      <c r="AQ2141" s="68">
        <v>1</v>
      </c>
      <c r="AR2141" s="68" t="s">
        <v>756</v>
      </c>
      <c r="AS2141" s="68">
        <v>0</v>
      </c>
      <c r="AT2141" s="68">
        <v>0</v>
      </c>
      <c r="AU2141" s="68">
        <v>0</v>
      </c>
      <c r="AV2141" s="86">
        <v>1</v>
      </c>
      <c r="AX2141" s="1">
        <v>0</v>
      </c>
      <c r="AY2141" s="1">
        <v>0</v>
      </c>
      <c r="AZ2141" s="68">
        <v>0</v>
      </c>
      <c r="BA2141" s="68">
        <v>0</v>
      </c>
      <c r="EQ2141" s="68">
        <v>11250030</v>
      </c>
      <c r="ER2141" s="175">
        <v>2</v>
      </c>
      <c r="ES2141" s="68">
        <v>650</v>
      </c>
      <c r="ET2141" s="68">
        <v>30</v>
      </c>
      <c r="EU2141" s="68">
        <v>0</v>
      </c>
      <c r="EV2141" s="68">
        <v>150030</v>
      </c>
      <c r="EW2141" s="68" t="s">
        <v>2668</v>
      </c>
      <c r="EX2141" s="68" t="str">
        <f t="shared" si="66"/>
        <v>중형</v>
      </c>
      <c r="GE2141" s="68">
        <v>90088</v>
      </c>
      <c r="GF2141" s="68" t="s">
        <v>5576</v>
      </c>
    </row>
    <row r="2142" spans="6:188" x14ac:dyDescent="0.3">
      <c r="F2142" s="68">
        <v>320003</v>
      </c>
      <c r="G2142" s="68">
        <v>1</v>
      </c>
      <c r="H2142" s="68">
        <v>180002</v>
      </c>
      <c r="I2142" s="68">
        <v>280002</v>
      </c>
      <c r="J2142" s="68" t="s">
        <v>2551</v>
      </c>
      <c r="K2142" s="68" t="s">
        <v>2552</v>
      </c>
      <c r="L2142" s="68">
        <v>0</v>
      </c>
      <c r="M2142" s="68">
        <v>20</v>
      </c>
      <c r="N2142" s="68">
        <v>0</v>
      </c>
      <c r="O2142" s="68">
        <v>0</v>
      </c>
      <c r="P2142" s="68">
        <v>0</v>
      </c>
      <c r="Q2142" s="68">
        <v>0</v>
      </c>
      <c r="R2142" s="68">
        <v>2</v>
      </c>
      <c r="S2142" s="68">
        <v>1</v>
      </c>
      <c r="T2142" s="68">
        <v>1</v>
      </c>
      <c r="U2142" s="68">
        <v>0</v>
      </c>
      <c r="V2142" s="68">
        <v>0</v>
      </c>
      <c r="W2142" s="68">
        <v>0</v>
      </c>
      <c r="X2142" s="68">
        <v>0</v>
      </c>
      <c r="Y2142" s="68">
        <v>0</v>
      </c>
      <c r="Z2142" s="68">
        <v>0</v>
      </c>
      <c r="AA2142" s="68">
        <v>0</v>
      </c>
      <c r="AB2142" s="68">
        <v>0</v>
      </c>
      <c r="AC2142" s="68">
        <v>0</v>
      </c>
      <c r="AD2142" s="68">
        <v>107</v>
      </c>
      <c r="AE2142" s="68">
        <v>0</v>
      </c>
      <c r="AF2142" s="68">
        <v>8000</v>
      </c>
      <c r="AG2142" s="68">
        <v>109</v>
      </c>
      <c r="AH2142" s="68">
        <v>0</v>
      </c>
      <c r="AI2142" s="68">
        <v>15000</v>
      </c>
      <c r="AJ2142" s="68">
        <v>110</v>
      </c>
      <c r="AK2142" s="68">
        <v>0</v>
      </c>
      <c r="AL2142" s="68">
        <v>15000</v>
      </c>
      <c r="AM2142" s="68">
        <v>122</v>
      </c>
      <c r="AN2142" s="68">
        <v>500</v>
      </c>
      <c r="AO2142" s="68">
        <v>0</v>
      </c>
      <c r="AP2142" s="68" t="s">
        <v>811</v>
      </c>
      <c r="AQ2142" s="68">
        <v>1</v>
      </c>
      <c r="AR2142" s="68" t="s">
        <v>808</v>
      </c>
      <c r="AS2142" s="68">
        <v>0</v>
      </c>
      <c r="AT2142" s="68">
        <v>0</v>
      </c>
      <c r="AU2142" s="68">
        <v>0</v>
      </c>
      <c r="AV2142" s="86">
        <v>1</v>
      </c>
      <c r="AX2142" s="1">
        <v>0</v>
      </c>
      <c r="AY2142" s="1">
        <v>0</v>
      </c>
      <c r="AZ2142" s="68">
        <v>0</v>
      </c>
      <c r="BA2142" s="68">
        <v>0</v>
      </c>
      <c r="EQ2142" s="68">
        <v>20150030</v>
      </c>
      <c r="ER2142" s="175">
        <v>2</v>
      </c>
      <c r="ES2142" s="68">
        <v>650</v>
      </c>
      <c r="ET2142" s="68">
        <v>30</v>
      </c>
      <c r="EU2142" s="68">
        <v>0</v>
      </c>
      <c r="EV2142" s="68">
        <v>150030</v>
      </c>
      <c r="EW2142" s="68" t="s">
        <v>2668</v>
      </c>
      <c r="EX2142" s="68" t="str">
        <f t="shared" si="66"/>
        <v>중형</v>
      </c>
      <c r="GE2142" s="68">
        <v>90089</v>
      </c>
      <c r="GF2142" s="68" t="s">
        <v>5577</v>
      </c>
    </row>
    <row r="2143" spans="6:188" x14ac:dyDescent="0.3">
      <c r="F2143" s="68">
        <v>320004</v>
      </c>
      <c r="G2143" s="68">
        <v>1</v>
      </c>
      <c r="H2143" s="68">
        <v>180002</v>
      </c>
      <c r="I2143" s="68">
        <v>280002</v>
      </c>
      <c r="J2143" s="68" t="s">
        <v>2551</v>
      </c>
      <c r="K2143" s="68" t="s">
        <v>2552</v>
      </c>
      <c r="L2143" s="68">
        <v>0</v>
      </c>
      <c r="M2143" s="68">
        <v>20</v>
      </c>
      <c r="N2143" s="68">
        <v>0</v>
      </c>
      <c r="O2143" s="68">
        <v>0</v>
      </c>
      <c r="P2143" s="68">
        <v>0</v>
      </c>
      <c r="Q2143" s="68">
        <v>0</v>
      </c>
      <c r="R2143" s="68">
        <v>2</v>
      </c>
      <c r="S2143" s="68">
        <v>1</v>
      </c>
      <c r="T2143" s="68">
        <v>1</v>
      </c>
      <c r="U2143" s="68">
        <v>0</v>
      </c>
      <c r="V2143" s="68">
        <v>0</v>
      </c>
      <c r="W2143" s="68">
        <v>0</v>
      </c>
      <c r="X2143" s="68">
        <v>0</v>
      </c>
      <c r="Y2143" s="68">
        <v>0</v>
      </c>
      <c r="Z2143" s="68">
        <v>0</v>
      </c>
      <c r="AA2143" s="68">
        <v>0</v>
      </c>
      <c r="AB2143" s="68">
        <v>0</v>
      </c>
      <c r="AC2143" s="68">
        <v>0</v>
      </c>
      <c r="AD2143" s="68">
        <v>107</v>
      </c>
      <c r="AE2143" s="68">
        <v>0</v>
      </c>
      <c r="AF2143" s="68">
        <v>8000</v>
      </c>
      <c r="AG2143" s="68">
        <v>109</v>
      </c>
      <c r="AH2143" s="68">
        <v>0</v>
      </c>
      <c r="AI2143" s="68">
        <v>15000</v>
      </c>
      <c r="AJ2143" s="68">
        <v>110</v>
      </c>
      <c r="AK2143" s="68">
        <v>0</v>
      </c>
      <c r="AL2143" s="68">
        <v>15000</v>
      </c>
      <c r="AM2143" s="68">
        <v>122</v>
      </c>
      <c r="AN2143" s="68">
        <v>500</v>
      </c>
      <c r="AO2143" s="68">
        <v>0</v>
      </c>
      <c r="AP2143" s="68" t="s">
        <v>811</v>
      </c>
      <c r="AQ2143" s="68">
        <v>1</v>
      </c>
      <c r="AR2143" s="68" t="s">
        <v>808</v>
      </c>
      <c r="AS2143" s="68">
        <v>0</v>
      </c>
      <c r="AT2143" s="68">
        <v>0</v>
      </c>
      <c r="AU2143" s="68">
        <v>0</v>
      </c>
      <c r="AV2143" s="86">
        <v>1</v>
      </c>
      <c r="AX2143" s="1">
        <v>0</v>
      </c>
      <c r="AY2143" s="1">
        <v>0</v>
      </c>
      <c r="AZ2143" s="68">
        <v>0</v>
      </c>
      <c r="BA2143" s="68">
        <v>0</v>
      </c>
      <c r="EQ2143" s="68">
        <v>20250030</v>
      </c>
      <c r="ER2143" s="175">
        <v>2</v>
      </c>
      <c r="ES2143" s="68">
        <v>650</v>
      </c>
      <c r="ET2143" s="68">
        <v>30</v>
      </c>
      <c r="EU2143" s="68">
        <v>0</v>
      </c>
      <c r="EV2143" s="68">
        <v>150030</v>
      </c>
      <c r="EW2143" s="68" t="s">
        <v>2668</v>
      </c>
      <c r="EX2143" s="68" t="str">
        <f t="shared" si="66"/>
        <v>중형</v>
      </c>
      <c r="GE2143" s="68">
        <v>90090</v>
      </c>
      <c r="GF2143" s="68" t="s">
        <v>5578</v>
      </c>
    </row>
    <row r="2144" spans="6:188" x14ac:dyDescent="0.3">
      <c r="F2144" s="68">
        <v>320005</v>
      </c>
      <c r="G2144" s="68">
        <v>1</v>
      </c>
      <c r="H2144" s="68">
        <v>180002</v>
      </c>
      <c r="I2144" s="68">
        <v>280002</v>
      </c>
      <c r="J2144" s="68" t="s">
        <v>2551</v>
      </c>
      <c r="K2144" s="68" t="s">
        <v>2552</v>
      </c>
      <c r="L2144" s="68">
        <v>0</v>
      </c>
      <c r="M2144" s="68">
        <v>20</v>
      </c>
      <c r="N2144" s="68">
        <v>0</v>
      </c>
      <c r="O2144" s="68">
        <v>0</v>
      </c>
      <c r="P2144" s="68">
        <v>0</v>
      </c>
      <c r="Q2144" s="68">
        <v>0</v>
      </c>
      <c r="R2144" s="68">
        <v>4</v>
      </c>
      <c r="S2144" s="68">
        <v>1</v>
      </c>
      <c r="T2144" s="68">
        <v>1</v>
      </c>
      <c r="U2144" s="68">
        <v>0</v>
      </c>
      <c r="V2144" s="68">
        <v>0</v>
      </c>
      <c r="W2144" s="68">
        <v>0</v>
      </c>
      <c r="X2144" s="68">
        <v>0</v>
      </c>
      <c r="Y2144" s="68">
        <v>0</v>
      </c>
      <c r="Z2144" s="68">
        <v>0</v>
      </c>
      <c r="AA2144" s="68">
        <v>0</v>
      </c>
      <c r="AB2144" s="68">
        <v>0</v>
      </c>
      <c r="AC2144" s="68">
        <v>0</v>
      </c>
      <c r="AD2144" s="68">
        <v>107</v>
      </c>
      <c r="AE2144" s="68">
        <v>0</v>
      </c>
      <c r="AF2144" s="68">
        <v>8000</v>
      </c>
      <c r="AG2144" s="68">
        <v>109</v>
      </c>
      <c r="AH2144" s="68">
        <v>0</v>
      </c>
      <c r="AI2144" s="68">
        <v>15000</v>
      </c>
      <c r="AJ2144" s="68">
        <v>110</v>
      </c>
      <c r="AK2144" s="68">
        <v>0</v>
      </c>
      <c r="AL2144" s="68">
        <v>15000</v>
      </c>
      <c r="AM2144" s="68">
        <v>122</v>
      </c>
      <c r="AN2144" s="68">
        <v>500</v>
      </c>
      <c r="AO2144" s="68">
        <v>0</v>
      </c>
      <c r="AP2144" s="68" t="s">
        <v>863</v>
      </c>
      <c r="AQ2144" s="68">
        <v>1</v>
      </c>
      <c r="AR2144" s="68" t="s">
        <v>860</v>
      </c>
      <c r="AS2144" s="68">
        <v>0</v>
      </c>
      <c r="AT2144" s="68">
        <v>0</v>
      </c>
      <c r="AU2144" s="68">
        <v>0</v>
      </c>
      <c r="AV2144" s="86">
        <v>1</v>
      </c>
      <c r="AX2144" s="1">
        <v>0</v>
      </c>
      <c r="AY2144" s="1">
        <v>0</v>
      </c>
      <c r="AZ2144" s="68">
        <v>0</v>
      </c>
      <c r="BA2144" s="68">
        <v>0</v>
      </c>
      <c r="EQ2144" s="68">
        <v>20350030</v>
      </c>
      <c r="ER2144" s="175">
        <v>2</v>
      </c>
      <c r="ES2144" s="68">
        <v>650</v>
      </c>
      <c r="ET2144" s="68">
        <v>30</v>
      </c>
      <c r="EU2144" s="68">
        <v>0</v>
      </c>
      <c r="EV2144" s="68">
        <v>150030</v>
      </c>
      <c r="EW2144" s="68" t="s">
        <v>2668</v>
      </c>
      <c r="EX2144" s="68" t="str">
        <f t="shared" si="66"/>
        <v>중형</v>
      </c>
      <c r="GE2144" s="68">
        <v>90091</v>
      </c>
      <c r="GF2144" s="68" t="s">
        <v>5579</v>
      </c>
    </row>
    <row r="2145" spans="6:188" x14ac:dyDescent="0.3">
      <c r="F2145" s="68">
        <v>320006</v>
      </c>
      <c r="G2145" s="68">
        <v>1</v>
      </c>
      <c r="H2145" s="68">
        <v>180002</v>
      </c>
      <c r="I2145" s="68">
        <v>280002</v>
      </c>
      <c r="J2145" s="68" t="s">
        <v>2551</v>
      </c>
      <c r="K2145" s="68" t="s">
        <v>2552</v>
      </c>
      <c r="L2145" s="68">
        <v>0</v>
      </c>
      <c r="M2145" s="68">
        <v>20</v>
      </c>
      <c r="N2145" s="68">
        <v>0</v>
      </c>
      <c r="O2145" s="68">
        <v>0</v>
      </c>
      <c r="P2145" s="68">
        <v>0</v>
      </c>
      <c r="Q2145" s="68">
        <v>0</v>
      </c>
      <c r="R2145" s="68">
        <v>4</v>
      </c>
      <c r="S2145" s="68">
        <v>1</v>
      </c>
      <c r="T2145" s="68">
        <v>1</v>
      </c>
      <c r="U2145" s="68">
        <v>0</v>
      </c>
      <c r="V2145" s="68">
        <v>0</v>
      </c>
      <c r="W2145" s="68">
        <v>0</v>
      </c>
      <c r="X2145" s="68">
        <v>0</v>
      </c>
      <c r="Y2145" s="68">
        <v>0</v>
      </c>
      <c r="Z2145" s="68">
        <v>0</v>
      </c>
      <c r="AA2145" s="68">
        <v>0</v>
      </c>
      <c r="AB2145" s="68">
        <v>0</v>
      </c>
      <c r="AC2145" s="68">
        <v>0</v>
      </c>
      <c r="AD2145" s="68">
        <v>107</v>
      </c>
      <c r="AE2145" s="68">
        <v>0</v>
      </c>
      <c r="AF2145" s="68">
        <v>8000</v>
      </c>
      <c r="AG2145" s="68">
        <v>109</v>
      </c>
      <c r="AH2145" s="68">
        <v>0</v>
      </c>
      <c r="AI2145" s="68">
        <v>15000</v>
      </c>
      <c r="AJ2145" s="68">
        <v>110</v>
      </c>
      <c r="AK2145" s="68">
        <v>0</v>
      </c>
      <c r="AL2145" s="68">
        <v>15000</v>
      </c>
      <c r="AM2145" s="68">
        <v>122</v>
      </c>
      <c r="AN2145" s="68">
        <v>500</v>
      </c>
      <c r="AO2145" s="68">
        <v>0</v>
      </c>
      <c r="AP2145" s="68" t="s">
        <v>863</v>
      </c>
      <c r="AQ2145" s="68">
        <v>1</v>
      </c>
      <c r="AR2145" s="68" t="s">
        <v>860</v>
      </c>
      <c r="AS2145" s="68">
        <v>0</v>
      </c>
      <c r="AT2145" s="68">
        <v>0</v>
      </c>
      <c r="AU2145" s="68">
        <v>0</v>
      </c>
      <c r="AV2145" s="86">
        <v>1</v>
      </c>
      <c r="AX2145" s="1">
        <v>0</v>
      </c>
      <c r="AY2145" s="1">
        <v>0</v>
      </c>
      <c r="AZ2145" s="68">
        <v>0</v>
      </c>
      <c r="BA2145" s="68">
        <v>0</v>
      </c>
      <c r="EQ2145" s="68">
        <v>20450030</v>
      </c>
      <c r="ER2145" s="175">
        <v>2</v>
      </c>
      <c r="ES2145" s="68">
        <v>650</v>
      </c>
      <c r="ET2145" s="68">
        <v>30</v>
      </c>
      <c r="EU2145" s="68">
        <v>0</v>
      </c>
      <c r="EV2145" s="68">
        <v>150030</v>
      </c>
      <c r="EW2145" s="68" t="s">
        <v>2668</v>
      </c>
      <c r="EX2145" s="68" t="str">
        <f t="shared" si="66"/>
        <v>중형</v>
      </c>
      <c r="GE2145" s="68">
        <v>90092</v>
      </c>
      <c r="GF2145" s="68" t="s">
        <v>5580</v>
      </c>
    </row>
    <row r="2146" spans="6:188" x14ac:dyDescent="0.3">
      <c r="F2146" s="68">
        <v>320007</v>
      </c>
      <c r="G2146" s="68">
        <v>1</v>
      </c>
      <c r="H2146" s="68">
        <v>180002</v>
      </c>
      <c r="I2146" s="68">
        <v>280002</v>
      </c>
      <c r="J2146" s="68" t="s">
        <v>2551</v>
      </c>
      <c r="K2146" s="68" t="s">
        <v>2552</v>
      </c>
      <c r="L2146" s="68">
        <v>0</v>
      </c>
      <c r="M2146" s="68">
        <v>20</v>
      </c>
      <c r="N2146" s="68">
        <v>0</v>
      </c>
      <c r="O2146" s="68">
        <v>0</v>
      </c>
      <c r="P2146" s="68">
        <v>0</v>
      </c>
      <c r="Q2146" s="68">
        <v>0</v>
      </c>
      <c r="R2146" s="68">
        <v>8</v>
      </c>
      <c r="S2146" s="68">
        <v>1</v>
      </c>
      <c r="T2146" s="68">
        <v>1</v>
      </c>
      <c r="U2146" s="68">
        <v>0</v>
      </c>
      <c r="V2146" s="68">
        <v>0</v>
      </c>
      <c r="W2146" s="68">
        <v>0</v>
      </c>
      <c r="X2146" s="68">
        <v>0</v>
      </c>
      <c r="Y2146" s="68">
        <v>0</v>
      </c>
      <c r="Z2146" s="68">
        <v>0</v>
      </c>
      <c r="AA2146" s="68">
        <v>0</v>
      </c>
      <c r="AB2146" s="68">
        <v>0</v>
      </c>
      <c r="AC2146" s="68">
        <v>0</v>
      </c>
      <c r="AD2146" s="68">
        <v>107</v>
      </c>
      <c r="AE2146" s="68">
        <v>0</v>
      </c>
      <c r="AF2146" s="68">
        <v>8000</v>
      </c>
      <c r="AG2146" s="68">
        <v>109</v>
      </c>
      <c r="AH2146" s="68">
        <v>0</v>
      </c>
      <c r="AI2146" s="68">
        <v>15000</v>
      </c>
      <c r="AJ2146" s="68">
        <v>110</v>
      </c>
      <c r="AK2146" s="68">
        <v>0</v>
      </c>
      <c r="AL2146" s="68">
        <v>15000</v>
      </c>
      <c r="AM2146" s="68">
        <v>122</v>
      </c>
      <c r="AN2146" s="68">
        <v>500</v>
      </c>
      <c r="AO2146" s="68">
        <v>0</v>
      </c>
      <c r="AP2146" s="68" t="s">
        <v>913</v>
      </c>
      <c r="AQ2146" s="68">
        <v>1</v>
      </c>
      <c r="AR2146" s="68" t="s">
        <v>910</v>
      </c>
      <c r="AS2146" s="68">
        <v>0</v>
      </c>
      <c r="AT2146" s="68">
        <v>0</v>
      </c>
      <c r="AU2146" s="68">
        <v>0</v>
      </c>
      <c r="AV2146" s="86">
        <v>1</v>
      </c>
      <c r="AX2146" s="1">
        <v>0</v>
      </c>
      <c r="AY2146" s="1">
        <v>0</v>
      </c>
      <c r="AZ2146" s="68">
        <v>0</v>
      </c>
      <c r="BA2146" s="68">
        <v>0</v>
      </c>
      <c r="EQ2146" s="68">
        <v>20550030</v>
      </c>
      <c r="ER2146" s="175">
        <v>2</v>
      </c>
      <c r="ES2146" s="68">
        <v>650</v>
      </c>
      <c r="ET2146" s="68">
        <v>30</v>
      </c>
      <c r="EU2146" s="68">
        <v>0</v>
      </c>
      <c r="EV2146" s="68">
        <v>150030</v>
      </c>
      <c r="EW2146" s="68" t="s">
        <v>2668</v>
      </c>
      <c r="EX2146" s="68" t="str">
        <f t="shared" si="66"/>
        <v>중형</v>
      </c>
      <c r="GE2146" s="68">
        <v>90093</v>
      </c>
      <c r="GF2146" s="68" t="s">
        <v>5581</v>
      </c>
    </row>
    <row r="2147" spans="6:188" x14ac:dyDescent="0.3">
      <c r="F2147" s="68">
        <v>320008</v>
      </c>
      <c r="G2147" s="68">
        <v>1</v>
      </c>
      <c r="H2147" s="68">
        <v>180002</v>
      </c>
      <c r="I2147" s="68">
        <v>280002</v>
      </c>
      <c r="J2147" s="68" t="s">
        <v>2551</v>
      </c>
      <c r="K2147" s="68" t="s">
        <v>2552</v>
      </c>
      <c r="L2147" s="68">
        <v>0</v>
      </c>
      <c r="M2147" s="68">
        <v>20</v>
      </c>
      <c r="N2147" s="68">
        <v>0</v>
      </c>
      <c r="O2147" s="68">
        <v>0</v>
      </c>
      <c r="P2147" s="68">
        <v>0</v>
      </c>
      <c r="Q2147" s="68">
        <v>0</v>
      </c>
      <c r="R2147" s="68">
        <v>8</v>
      </c>
      <c r="S2147" s="68">
        <v>1</v>
      </c>
      <c r="T2147" s="68">
        <v>1</v>
      </c>
      <c r="U2147" s="68">
        <v>0</v>
      </c>
      <c r="V2147" s="68">
        <v>0</v>
      </c>
      <c r="W2147" s="68">
        <v>0</v>
      </c>
      <c r="X2147" s="68">
        <v>0</v>
      </c>
      <c r="Y2147" s="68">
        <v>0</v>
      </c>
      <c r="Z2147" s="68">
        <v>0</v>
      </c>
      <c r="AA2147" s="68">
        <v>0</v>
      </c>
      <c r="AB2147" s="68">
        <v>0</v>
      </c>
      <c r="AC2147" s="68">
        <v>0</v>
      </c>
      <c r="AD2147" s="68">
        <v>107</v>
      </c>
      <c r="AE2147" s="68">
        <v>0</v>
      </c>
      <c r="AF2147" s="68">
        <v>8000</v>
      </c>
      <c r="AG2147" s="68">
        <v>109</v>
      </c>
      <c r="AH2147" s="68">
        <v>0</v>
      </c>
      <c r="AI2147" s="68">
        <v>15000</v>
      </c>
      <c r="AJ2147" s="68">
        <v>110</v>
      </c>
      <c r="AK2147" s="68">
        <v>0</v>
      </c>
      <c r="AL2147" s="68">
        <v>15000</v>
      </c>
      <c r="AM2147" s="68">
        <v>122</v>
      </c>
      <c r="AN2147" s="68">
        <v>500</v>
      </c>
      <c r="AO2147" s="68">
        <v>0</v>
      </c>
      <c r="AP2147" s="68" t="s">
        <v>913</v>
      </c>
      <c r="AQ2147" s="68">
        <v>1</v>
      </c>
      <c r="AR2147" s="68" t="s">
        <v>910</v>
      </c>
      <c r="AS2147" s="68">
        <v>0</v>
      </c>
      <c r="AT2147" s="68">
        <v>0</v>
      </c>
      <c r="AU2147" s="68">
        <v>0</v>
      </c>
      <c r="AV2147" s="86">
        <v>1</v>
      </c>
      <c r="AX2147" s="1">
        <v>0</v>
      </c>
      <c r="AY2147" s="1">
        <v>0</v>
      </c>
      <c r="AZ2147" s="68">
        <v>0</v>
      </c>
      <c r="BA2147" s="68">
        <v>0</v>
      </c>
      <c r="EQ2147" s="68">
        <v>20650030</v>
      </c>
      <c r="ER2147" s="175">
        <v>2</v>
      </c>
      <c r="ES2147" s="68">
        <v>650</v>
      </c>
      <c r="ET2147" s="68">
        <v>30</v>
      </c>
      <c r="EU2147" s="68">
        <v>0</v>
      </c>
      <c r="EV2147" s="68">
        <v>150030</v>
      </c>
      <c r="EW2147" s="68" t="s">
        <v>2668</v>
      </c>
      <c r="EX2147" s="68" t="str">
        <f t="shared" si="66"/>
        <v>중형</v>
      </c>
      <c r="GE2147" s="68">
        <v>90094</v>
      </c>
      <c r="GF2147" s="68" t="s">
        <v>5582</v>
      </c>
    </row>
    <row r="2148" spans="6:188" x14ac:dyDescent="0.3">
      <c r="F2148" s="68">
        <v>320009</v>
      </c>
      <c r="G2148" s="68">
        <v>1</v>
      </c>
      <c r="H2148" s="68">
        <v>180002</v>
      </c>
      <c r="I2148" s="68">
        <v>280002</v>
      </c>
      <c r="J2148" s="68" t="s">
        <v>2551</v>
      </c>
      <c r="K2148" s="68" t="s">
        <v>2552</v>
      </c>
      <c r="L2148" s="68">
        <v>0</v>
      </c>
      <c r="M2148" s="68">
        <v>20</v>
      </c>
      <c r="N2148" s="68">
        <v>0</v>
      </c>
      <c r="O2148" s="68">
        <v>0</v>
      </c>
      <c r="P2148" s="68">
        <v>0</v>
      </c>
      <c r="Q2148" s="68">
        <v>0</v>
      </c>
      <c r="R2148" s="68">
        <v>16</v>
      </c>
      <c r="S2148" s="68">
        <v>1</v>
      </c>
      <c r="T2148" s="68">
        <v>2</v>
      </c>
      <c r="U2148" s="68">
        <v>0</v>
      </c>
      <c r="V2148" s="68">
        <v>0</v>
      </c>
      <c r="W2148" s="68">
        <v>0</v>
      </c>
      <c r="X2148" s="68">
        <v>0</v>
      </c>
      <c r="Y2148" s="68">
        <v>0</v>
      </c>
      <c r="Z2148" s="68">
        <v>0</v>
      </c>
      <c r="AA2148" s="68">
        <v>0</v>
      </c>
      <c r="AB2148" s="68">
        <v>0</v>
      </c>
      <c r="AC2148" s="68">
        <v>0</v>
      </c>
      <c r="AD2148" s="68">
        <v>107</v>
      </c>
      <c r="AE2148" s="68">
        <v>0</v>
      </c>
      <c r="AF2148" s="68">
        <v>10000</v>
      </c>
      <c r="AG2148" s="68">
        <v>109</v>
      </c>
      <c r="AH2148" s="68">
        <v>0</v>
      </c>
      <c r="AI2148" s="68">
        <v>15000</v>
      </c>
      <c r="AJ2148" s="68">
        <v>110</v>
      </c>
      <c r="AK2148" s="68">
        <v>0</v>
      </c>
      <c r="AL2148" s="68">
        <v>15000</v>
      </c>
      <c r="AM2148" s="68">
        <v>122</v>
      </c>
      <c r="AN2148" s="68">
        <v>5000</v>
      </c>
      <c r="AO2148" s="68">
        <v>0</v>
      </c>
      <c r="AP2148" s="68" t="s">
        <v>1773</v>
      </c>
      <c r="AQ2148" s="68">
        <v>1</v>
      </c>
      <c r="AR2148" s="68" t="s">
        <v>958</v>
      </c>
      <c r="AS2148" s="68">
        <v>0</v>
      </c>
      <c r="AT2148" s="68">
        <v>0</v>
      </c>
      <c r="AU2148" s="68">
        <v>0</v>
      </c>
      <c r="AV2148" s="86">
        <v>1</v>
      </c>
      <c r="AX2148" s="1">
        <v>0</v>
      </c>
      <c r="AY2148" s="1">
        <v>0</v>
      </c>
      <c r="AZ2148" s="68">
        <v>0</v>
      </c>
      <c r="BA2148" s="68">
        <v>0</v>
      </c>
      <c r="EQ2148" s="68">
        <v>20750030</v>
      </c>
      <c r="ER2148" s="175">
        <v>2</v>
      </c>
      <c r="ES2148" s="68">
        <v>650</v>
      </c>
      <c r="ET2148" s="68">
        <v>30</v>
      </c>
      <c r="EU2148" s="68">
        <v>0</v>
      </c>
      <c r="EV2148" s="68">
        <v>150030</v>
      </c>
      <c r="EW2148" s="68" t="s">
        <v>2668</v>
      </c>
      <c r="EX2148" s="68" t="str">
        <f t="shared" si="66"/>
        <v>중형</v>
      </c>
      <c r="GE2148" s="68">
        <v>90095</v>
      </c>
      <c r="GF2148" s="68" t="s">
        <v>5583</v>
      </c>
    </row>
    <row r="2149" spans="6:188" x14ac:dyDescent="0.3">
      <c r="F2149" s="68">
        <v>320010</v>
      </c>
      <c r="G2149" s="68">
        <v>1</v>
      </c>
      <c r="H2149" s="68">
        <v>180002</v>
      </c>
      <c r="I2149" s="68">
        <v>280002</v>
      </c>
      <c r="J2149" s="68" t="s">
        <v>2551</v>
      </c>
      <c r="K2149" s="68" t="s">
        <v>2552</v>
      </c>
      <c r="L2149" s="68">
        <v>0</v>
      </c>
      <c r="M2149" s="68">
        <v>20</v>
      </c>
      <c r="N2149" s="68">
        <v>0</v>
      </c>
      <c r="O2149" s="68">
        <v>0</v>
      </c>
      <c r="P2149" s="68">
        <v>0</v>
      </c>
      <c r="Q2149" s="68">
        <v>0</v>
      </c>
      <c r="R2149" s="68">
        <v>16</v>
      </c>
      <c r="S2149" s="68">
        <v>1</v>
      </c>
      <c r="T2149" s="68">
        <v>2</v>
      </c>
      <c r="U2149" s="68">
        <v>0</v>
      </c>
      <c r="V2149" s="68">
        <v>0</v>
      </c>
      <c r="W2149" s="68">
        <v>0</v>
      </c>
      <c r="X2149" s="68">
        <v>0</v>
      </c>
      <c r="Y2149" s="68">
        <v>0</v>
      </c>
      <c r="Z2149" s="68">
        <v>0</v>
      </c>
      <c r="AA2149" s="68">
        <v>0</v>
      </c>
      <c r="AB2149" s="68">
        <v>0</v>
      </c>
      <c r="AC2149" s="68">
        <v>0</v>
      </c>
      <c r="AD2149" s="68">
        <v>107</v>
      </c>
      <c r="AE2149" s="68">
        <v>0</v>
      </c>
      <c r="AF2149" s="68">
        <v>10000</v>
      </c>
      <c r="AG2149" s="68">
        <v>109</v>
      </c>
      <c r="AH2149" s="68">
        <v>0</v>
      </c>
      <c r="AI2149" s="68">
        <v>15000</v>
      </c>
      <c r="AJ2149" s="68">
        <v>110</v>
      </c>
      <c r="AK2149" s="68">
        <v>0</v>
      </c>
      <c r="AL2149" s="68">
        <v>15000</v>
      </c>
      <c r="AM2149" s="68">
        <v>122</v>
      </c>
      <c r="AN2149" s="68">
        <v>5000</v>
      </c>
      <c r="AO2149" s="68">
        <v>0</v>
      </c>
      <c r="AP2149" s="68" t="s">
        <v>1773</v>
      </c>
      <c r="AQ2149" s="68">
        <v>1</v>
      </c>
      <c r="AR2149" s="68" t="s">
        <v>958</v>
      </c>
      <c r="AS2149" s="68">
        <v>0</v>
      </c>
      <c r="AT2149" s="68">
        <v>0</v>
      </c>
      <c r="AU2149" s="68">
        <v>0</v>
      </c>
      <c r="AV2149" s="86">
        <v>1</v>
      </c>
      <c r="AX2149" s="1">
        <v>0</v>
      </c>
      <c r="AY2149" s="1">
        <v>0</v>
      </c>
      <c r="AZ2149" s="68">
        <v>0</v>
      </c>
      <c r="BA2149" s="68">
        <v>0</v>
      </c>
      <c r="EQ2149" s="68">
        <v>20850030</v>
      </c>
      <c r="ER2149" s="175">
        <v>2</v>
      </c>
      <c r="ES2149" s="68">
        <v>650</v>
      </c>
      <c r="ET2149" s="68">
        <v>30</v>
      </c>
      <c r="EU2149" s="68">
        <v>0</v>
      </c>
      <c r="EV2149" s="68">
        <v>150030</v>
      </c>
      <c r="EW2149" s="68" t="s">
        <v>2668</v>
      </c>
      <c r="EX2149" s="68" t="str">
        <f t="shared" si="66"/>
        <v>중형</v>
      </c>
      <c r="GE2149" s="68">
        <v>90096</v>
      </c>
      <c r="GF2149" s="68" t="s">
        <v>5584</v>
      </c>
    </row>
    <row r="2150" spans="6:188" x14ac:dyDescent="0.3">
      <c r="F2150" s="68">
        <v>320011</v>
      </c>
      <c r="G2150" s="68">
        <v>1</v>
      </c>
      <c r="H2150" s="68">
        <v>180002</v>
      </c>
      <c r="I2150" s="68">
        <v>280002</v>
      </c>
      <c r="J2150" s="68" t="s">
        <v>2551</v>
      </c>
      <c r="K2150" s="68" t="s">
        <v>2552</v>
      </c>
      <c r="L2150" s="68">
        <v>0</v>
      </c>
      <c r="M2150" s="68">
        <v>20</v>
      </c>
      <c r="N2150" s="68">
        <v>0</v>
      </c>
      <c r="O2150" s="68">
        <v>0</v>
      </c>
      <c r="P2150" s="68">
        <v>0</v>
      </c>
      <c r="Q2150" s="68">
        <v>0</v>
      </c>
      <c r="R2150" s="68">
        <v>32</v>
      </c>
      <c r="S2150" s="68">
        <v>1</v>
      </c>
      <c r="T2150" s="68">
        <v>2</v>
      </c>
      <c r="U2150" s="68">
        <v>0</v>
      </c>
      <c r="V2150" s="68">
        <v>0</v>
      </c>
      <c r="W2150" s="68">
        <v>0</v>
      </c>
      <c r="X2150" s="68">
        <v>0</v>
      </c>
      <c r="Y2150" s="68">
        <v>0</v>
      </c>
      <c r="Z2150" s="68">
        <v>0</v>
      </c>
      <c r="AA2150" s="68">
        <v>0</v>
      </c>
      <c r="AB2150" s="68">
        <v>0</v>
      </c>
      <c r="AC2150" s="68">
        <v>0</v>
      </c>
      <c r="AD2150" s="68">
        <v>107</v>
      </c>
      <c r="AE2150" s="68">
        <v>0</v>
      </c>
      <c r="AF2150" s="68">
        <v>10000</v>
      </c>
      <c r="AG2150" s="68">
        <v>109</v>
      </c>
      <c r="AH2150" s="68">
        <v>0</v>
      </c>
      <c r="AI2150" s="68">
        <v>15000</v>
      </c>
      <c r="AJ2150" s="68">
        <v>110</v>
      </c>
      <c r="AK2150" s="68">
        <v>0</v>
      </c>
      <c r="AL2150" s="68">
        <v>15000</v>
      </c>
      <c r="AM2150" s="68">
        <v>122</v>
      </c>
      <c r="AN2150" s="68">
        <v>5000</v>
      </c>
      <c r="AO2150" s="68">
        <v>0</v>
      </c>
      <c r="AP2150" s="68" t="s">
        <v>982</v>
      </c>
      <c r="AQ2150" s="68">
        <v>1</v>
      </c>
      <c r="AR2150" s="68" t="s">
        <v>3600</v>
      </c>
      <c r="AS2150" s="68">
        <v>0</v>
      </c>
      <c r="AT2150" s="68">
        <v>0</v>
      </c>
      <c r="AU2150" s="68">
        <v>0</v>
      </c>
      <c r="AV2150" s="86">
        <v>1</v>
      </c>
      <c r="AX2150" s="1">
        <v>0</v>
      </c>
      <c r="AY2150" s="1">
        <v>0</v>
      </c>
      <c r="AZ2150" s="68">
        <v>0</v>
      </c>
      <c r="BA2150" s="68">
        <v>0</v>
      </c>
      <c r="EQ2150" s="68">
        <v>20950030</v>
      </c>
      <c r="ER2150" s="175">
        <v>2</v>
      </c>
      <c r="ES2150" s="68">
        <v>650</v>
      </c>
      <c r="ET2150" s="68">
        <v>30</v>
      </c>
      <c r="EU2150" s="68">
        <v>0</v>
      </c>
      <c r="EV2150" s="68">
        <v>150030</v>
      </c>
      <c r="EW2150" s="68" t="s">
        <v>2668</v>
      </c>
      <c r="EX2150" s="68" t="str">
        <f t="shared" si="66"/>
        <v>중형</v>
      </c>
      <c r="GE2150" s="68">
        <v>90097</v>
      </c>
      <c r="GF2150" s="68" t="s">
        <v>5585</v>
      </c>
    </row>
    <row r="2151" spans="6:188" x14ac:dyDescent="0.3">
      <c r="F2151" s="68">
        <v>320012</v>
      </c>
      <c r="G2151" s="68">
        <v>1</v>
      </c>
      <c r="H2151" s="68">
        <v>180002</v>
      </c>
      <c r="I2151" s="68">
        <v>280002</v>
      </c>
      <c r="J2151" s="68" t="s">
        <v>2551</v>
      </c>
      <c r="K2151" s="68" t="s">
        <v>2552</v>
      </c>
      <c r="L2151" s="68">
        <v>0</v>
      </c>
      <c r="M2151" s="68">
        <v>20</v>
      </c>
      <c r="N2151" s="68">
        <v>0</v>
      </c>
      <c r="O2151" s="68">
        <v>0</v>
      </c>
      <c r="P2151" s="68">
        <v>0</v>
      </c>
      <c r="Q2151" s="68">
        <v>0</v>
      </c>
      <c r="R2151" s="68">
        <v>32</v>
      </c>
      <c r="S2151" s="68">
        <v>1</v>
      </c>
      <c r="T2151" s="68">
        <v>2</v>
      </c>
      <c r="U2151" s="68">
        <v>0</v>
      </c>
      <c r="V2151" s="68">
        <v>0</v>
      </c>
      <c r="W2151" s="68">
        <v>0</v>
      </c>
      <c r="X2151" s="68">
        <v>0</v>
      </c>
      <c r="Y2151" s="68">
        <v>0</v>
      </c>
      <c r="Z2151" s="68">
        <v>0</v>
      </c>
      <c r="AA2151" s="68">
        <v>0</v>
      </c>
      <c r="AB2151" s="68">
        <v>0</v>
      </c>
      <c r="AC2151" s="68">
        <v>0</v>
      </c>
      <c r="AD2151" s="68">
        <v>107</v>
      </c>
      <c r="AE2151" s="68">
        <v>0</v>
      </c>
      <c r="AF2151" s="68">
        <v>10000</v>
      </c>
      <c r="AG2151" s="68">
        <v>109</v>
      </c>
      <c r="AH2151" s="68">
        <v>0</v>
      </c>
      <c r="AI2151" s="68">
        <v>15000</v>
      </c>
      <c r="AJ2151" s="68">
        <v>110</v>
      </c>
      <c r="AK2151" s="68">
        <v>0</v>
      </c>
      <c r="AL2151" s="68">
        <v>15000</v>
      </c>
      <c r="AM2151" s="68">
        <v>122</v>
      </c>
      <c r="AN2151" s="68">
        <v>5000</v>
      </c>
      <c r="AO2151" s="68">
        <v>0</v>
      </c>
      <c r="AP2151" s="68" t="s">
        <v>982</v>
      </c>
      <c r="AQ2151" s="68">
        <v>1</v>
      </c>
      <c r="AR2151" s="68" t="s">
        <v>3600</v>
      </c>
      <c r="AS2151" s="68">
        <v>0</v>
      </c>
      <c r="AT2151" s="68">
        <v>0</v>
      </c>
      <c r="AU2151" s="68">
        <v>0</v>
      </c>
      <c r="AV2151" s="86">
        <v>1</v>
      </c>
      <c r="AX2151" s="1">
        <v>0</v>
      </c>
      <c r="AY2151" s="1">
        <v>0</v>
      </c>
      <c r="AZ2151" s="68">
        <v>0</v>
      </c>
      <c r="BA2151" s="68">
        <v>0</v>
      </c>
      <c r="EQ2151" s="68">
        <v>21050030</v>
      </c>
      <c r="ER2151" s="175">
        <v>2</v>
      </c>
      <c r="ES2151" s="68">
        <v>650</v>
      </c>
      <c r="ET2151" s="68">
        <v>30</v>
      </c>
      <c r="EU2151" s="68">
        <v>0</v>
      </c>
      <c r="EV2151" s="68">
        <v>150030</v>
      </c>
      <c r="EW2151" s="68" t="s">
        <v>2668</v>
      </c>
      <c r="EX2151" s="68" t="str">
        <f t="shared" si="66"/>
        <v>중형</v>
      </c>
      <c r="GE2151" s="68">
        <v>90098</v>
      </c>
      <c r="GF2151" s="68" t="s">
        <v>5586</v>
      </c>
    </row>
    <row r="2152" spans="6:188" x14ac:dyDescent="0.3">
      <c r="F2152" s="68">
        <v>320013</v>
      </c>
      <c r="G2152" s="68">
        <v>1</v>
      </c>
      <c r="H2152" s="68">
        <v>180002</v>
      </c>
      <c r="I2152" s="68">
        <v>280002</v>
      </c>
      <c r="J2152" s="68" t="s">
        <v>2551</v>
      </c>
      <c r="K2152" s="68" t="s">
        <v>2552</v>
      </c>
      <c r="L2152" s="68">
        <v>0</v>
      </c>
      <c r="M2152" s="68">
        <v>20</v>
      </c>
      <c r="N2152" s="68">
        <v>0</v>
      </c>
      <c r="O2152" s="68">
        <v>0</v>
      </c>
      <c r="P2152" s="68">
        <v>0</v>
      </c>
      <c r="Q2152" s="68">
        <v>0</v>
      </c>
      <c r="R2152" s="68">
        <v>2</v>
      </c>
      <c r="S2152" s="68">
        <v>1</v>
      </c>
      <c r="T2152" s="68">
        <v>2</v>
      </c>
      <c r="U2152" s="68">
        <v>0</v>
      </c>
      <c r="V2152" s="68">
        <v>0</v>
      </c>
      <c r="W2152" s="68">
        <v>0</v>
      </c>
      <c r="X2152" s="68">
        <v>0</v>
      </c>
      <c r="Y2152" s="68">
        <v>0</v>
      </c>
      <c r="Z2152" s="68">
        <v>0</v>
      </c>
      <c r="AA2152" s="68">
        <v>0</v>
      </c>
      <c r="AB2152" s="68">
        <v>0</v>
      </c>
      <c r="AC2152" s="68">
        <v>0</v>
      </c>
      <c r="AD2152" s="68">
        <v>107</v>
      </c>
      <c r="AE2152" s="68">
        <v>0</v>
      </c>
      <c r="AF2152" s="68">
        <v>10000</v>
      </c>
      <c r="AG2152" s="68">
        <v>109</v>
      </c>
      <c r="AH2152" s="68">
        <v>0</v>
      </c>
      <c r="AI2152" s="68">
        <v>15000</v>
      </c>
      <c r="AJ2152" s="68">
        <v>110</v>
      </c>
      <c r="AK2152" s="68">
        <v>0</v>
      </c>
      <c r="AL2152" s="68">
        <v>15000</v>
      </c>
      <c r="AM2152" s="68">
        <v>122</v>
      </c>
      <c r="AN2152" s="68">
        <v>5000</v>
      </c>
      <c r="AO2152" s="68">
        <v>0</v>
      </c>
      <c r="AP2152" s="68" t="s">
        <v>811</v>
      </c>
      <c r="AQ2152" s="68">
        <v>1</v>
      </c>
      <c r="AR2152" s="68" t="s">
        <v>808</v>
      </c>
      <c r="AS2152" s="68">
        <v>0</v>
      </c>
      <c r="AT2152" s="68">
        <v>0</v>
      </c>
      <c r="AU2152" s="68">
        <v>0</v>
      </c>
      <c r="AV2152" s="86">
        <v>1</v>
      </c>
      <c r="AX2152" s="1">
        <v>0</v>
      </c>
      <c r="AY2152" s="1">
        <v>0</v>
      </c>
      <c r="AZ2152" s="68">
        <v>0</v>
      </c>
      <c r="BA2152" s="68">
        <v>0</v>
      </c>
      <c r="EQ2152" s="68">
        <v>21150030</v>
      </c>
      <c r="ER2152" s="175">
        <v>2</v>
      </c>
      <c r="ES2152" s="68">
        <v>650</v>
      </c>
      <c r="ET2152" s="68">
        <v>30</v>
      </c>
      <c r="EU2152" s="68">
        <v>0</v>
      </c>
      <c r="EV2152" s="68">
        <v>150030</v>
      </c>
      <c r="EW2152" s="68" t="s">
        <v>2668</v>
      </c>
      <c r="EX2152" s="68" t="str">
        <f t="shared" si="66"/>
        <v>중형</v>
      </c>
      <c r="GE2152" s="68">
        <v>90099</v>
      </c>
      <c r="GF2152" s="68" t="s">
        <v>5587</v>
      </c>
    </row>
    <row r="2153" spans="6:188" x14ac:dyDescent="0.3">
      <c r="F2153" s="68">
        <v>320014</v>
      </c>
      <c r="G2153" s="68">
        <v>1</v>
      </c>
      <c r="H2153" s="68">
        <v>180002</v>
      </c>
      <c r="I2153" s="68">
        <v>280002</v>
      </c>
      <c r="J2153" s="68" t="s">
        <v>2551</v>
      </c>
      <c r="K2153" s="68" t="s">
        <v>2552</v>
      </c>
      <c r="L2153" s="68">
        <v>0</v>
      </c>
      <c r="M2153" s="68">
        <v>20</v>
      </c>
      <c r="N2153" s="68">
        <v>0</v>
      </c>
      <c r="O2153" s="68">
        <v>0</v>
      </c>
      <c r="P2153" s="68">
        <v>0</v>
      </c>
      <c r="Q2153" s="68">
        <v>0</v>
      </c>
      <c r="R2153" s="68">
        <v>2</v>
      </c>
      <c r="S2153" s="68">
        <v>1</v>
      </c>
      <c r="T2153" s="68">
        <v>2</v>
      </c>
      <c r="U2153" s="68">
        <v>0</v>
      </c>
      <c r="V2153" s="68">
        <v>0</v>
      </c>
      <c r="W2153" s="68">
        <v>0</v>
      </c>
      <c r="X2153" s="68">
        <v>0</v>
      </c>
      <c r="Y2153" s="68">
        <v>0</v>
      </c>
      <c r="Z2153" s="68">
        <v>0</v>
      </c>
      <c r="AA2153" s="68">
        <v>0</v>
      </c>
      <c r="AB2153" s="68">
        <v>0</v>
      </c>
      <c r="AC2153" s="68">
        <v>0</v>
      </c>
      <c r="AD2153" s="68">
        <v>107</v>
      </c>
      <c r="AE2153" s="68">
        <v>0</v>
      </c>
      <c r="AF2153" s="68">
        <v>10000</v>
      </c>
      <c r="AG2153" s="68">
        <v>109</v>
      </c>
      <c r="AH2153" s="68">
        <v>0</v>
      </c>
      <c r="AI2153" s="68">
        <v>15000</v>
      </c>
      <c r="AJ2153" s="68">
        <v>110</v>
      </c>
      <c r="AK2153" s="68">
        <v>0</v>
      </c>
      <c r="AL2153" s="68">
        <v>15000</v>
      </c>
      <c r="AM2153" s="68">
        <v>122</v>
      </c>
      <c r="AN2153" s="68">
        <v>5000</v>
      </c>
      <c r="AO2153" s="68">
        <v>0</v>
      </c>
      <c r="AP2153" s="68" t="s">
        <v>811</v>
      </c>
      <c r="AQ2153" s="68">
        <v>1</v>
      </c>
      <c r="AR2153" s="68" t="s">
        <v>808</v>
      </c>
      <c r="AS2153" s="68">
        <v>0</v>
      </c>
      <c r="AT2153" s="68">
        <v>0</v>
      </c>
      <c r="AU2153" s="68">
        <v>0</v>
      </c>
      <c r="AV2153" s="86">
        <v>1</v>
      </c>
      <c r="AX2153" s="1">
        <v>0</v>
      </c>
      <c r="AY2153" s="1">
        <v>0</v>
      </c>
      <c r="AZ2153" s="68">
        <v>0</v>
      </c>
      <c r="BA2153" s="68">
        <v>0</v>
      </c>
      <c r="EQ2153" s="68">
        <v>21250030</v>
      </c>
      <c r="ER2153" s="175">
        <v>2</v>
      </c>
      <c r="ES2153" s="68">
        <v>650</v>
      </c>
      <c r="ET2153" s="68">
        <v>30</v>
      </c>
      <c r="EU2153" s="68">
        <v>0</v>
      </c>
      <c r="EV2153" s="68">
        <v>150030</v>
      </c>
      <c r="EW2153" s="68" t="s">
        <v>2668</v>
      </c>
      <c r="EX2153" s="68" t="str">
        <f t="shared" si="66"/>
        <v>중형</v>
      </c>
      <c r="GE2153" s="68">
        <v>90100</v>
      </c>
      <c r="GF2153" s="68" t="s">
        <v>5588</v>
      </c>
    </row>
    <row r="2154" spans="6:188" x14ac:dyDescent="0.3">
      <c r="F2154" s="68">
        <v>320015</v>
      </c>
      <c r="G2154" s="68">
        <v>1</v>
      </c>
      <c r="H2154" s="68">
        <v>180002</v>
      </c>
      <c r="I2154" s="68">
        <v>280002</v>
      </c>
      <c r="J2154" s="68" t="s">
        <v>2551</v>
      </c>
      <c r="K2154" s="68" t="s">
        <v>2552</v>
      </c>
      <c r="L2154" s="68">
        <v>0</v>
      </c>
      <c r="M2154" s="68">
        <v>20</v>
      </c>
      <c r="N2154" s="68">
        <v>0</v>
      </c>
      <c r="O2154" s="68">
        <v>0</v>
      </c>
      <c r="P2154" s="68">
        <v>0</v>
      </c>
      <c r="Q2154" s="68">
        <v>0</v>
      </c>
      <c r="R2154" s="68">
        <v>2</v>
      </c>
      <c r="S2154" s="68">
        <v>1</v>
      </c>
      <c r="T2154" s="68">
        <v>2</v>
      </c>
      <c r="U2154" s="68">
        <v>0</v>
      </c>
      <c r="V2154" s="68">
        <v>0</v>
      </c>
      <c r="W2154" s="68">
        <v>0</v>
      </c>
      <c r="X2154" s="68">
        <v>0</v>
      </c>
      <c r="Y2154" s="68">
        <v>0</v>
      </c>
      <c r="Z2154" s="68">
        <v>0</v>
      </c>
      <c r="AA2154" s="68">
        <v>0</v>
      </c>
      <c r="AB2154" s="68">
        <v>0</v>
      </c>
      <c r="AC2154" s="68">
        <v>0</v>
      </c>
      <c r="AD2154" s="68">
        <v>107</v>
      </c>
      <c r="AE2154" s="68">
        <v>0</v>
      </c>
      <c r="AF2154" s="68">
        <v>10000</v>
      </c>
      <c r="AG2154" s="68">
        <v>109</v>
      </c>
      <c r="AH2154" s="68">
        <v>0</v>
      </c>
      <c r="AI2154" s="68">
        <v>15000</v>
      </c>
      <c r="AJ2154" s="68">
        <v>110</v>
      </c>
      <c r="AK2154" s="68">
        <v>0</v>
      </c>
      <c r="AL2154" s="68">
        <v>15000</v>
      </c>
      <c r="AM2154" s="68">
        <v>122</v>
      </c>
      <c r="AN2154" s="68">
        <v>5000</v>
      </c>
      <c r="AO2154" s="68">
        <v>0</v>
      </c>
      <c r="AP2154" s="68" t="s">
        <v>811</v>
      </c>
      <c r="AQ2154" s="68">
        <v>1</v>
      </c>
      <c r="AR2154" s="68" t="s">
        <v>808</v>
      </c>
      <c r="AS2154" s="68">
        <v>0</v>
      </c>
      <c r="AT2154" s="68">
        <v>0</v>
      </c>
      <c r="AU2154" s="68">
        <v>0</v>
      </c>
      <c r="AV2154" s="86">
        <v>1</v>
      </c>
      <c r="AX2154" s="1">
        <v>0</v>
      </c>
      <c r="AY2154" s="1">
        <v>0</v>
      </c>
      <c r="AZ2154" s="68">
        <v>0</v>
      </c>
      <c r="BA2154" s="68">
        <v>0</v>
      </c>
      <c r="EQ2154" s="68">
        <v>30150030</v>
      </c>
      <c r="ER2154" s="175">
        <v>2</v>
      </c>
      <c r="ES2154" s="68">
        <v>650</v>
      </c>
      <c r="ET2154" s="68">
        <v>30</v>
      </c>
      <c r="EU2154" s="68">
        <v>0</v>
      </c>
      <c r="EV2154" s="68">
        <v>150030</v>
      </c>
      <c r="EW2154" s="68" t="s">
        <v>2668</v>
      </c>
      <c r="EX2154" s="68" t="str">
        <f t="shared" si="66"/>
        <v>중형</v>
      </c>
      <c r="GE2154" s="68">
        <v>90101</v>
      </c>
      <c r="GF2154" s="68" t="s">
        <v>5589</v>
      </c>
    </row>
    <row r="2155" spans="6:188" x14ac:dyDescent="0.3">
      <c r="F2155" s="68">
        <v>320016</v>
      </c>
      <c r="G2155" s="68">
        <v>1</v>
      </c>
      <c r="H2155" s="68">
        <v>180002</v>
      </c>
      <c r="I2155" s="68">
        <v>280002</v>
      </c>
      <c r="J2155" s="68" t="s">
        <v>2551</v>
      </c>
      <c r="K2155" s="68" t="s">
        <v>2552</v>
      </c>
      <c r="L2155" s="68">
        <v>0</v>
      </c>
      <c r="M2155" s="68">
        <v>20</v>
      </c>
      <c r="N2155" s="68">
        <v>0</v>
      </c>
      <c r="O2155" s="68">
        <v>0</v>
      </c>
      <c r="P2155" s="68">
        <v>0</v>
      </c>
      <c r="Q2155" s="68">
        <v>0</v>
      </c>
      <c r="R2155" s="68">
        <v>2</v>
      </c>
      <c r="S2155" s="68">
        <v>1</v>
      </c>
      <c r="T2155" s="68">
        <v>2</v>
      </c>
      <c r="U2155" s="68">
        <v>0</v>
      </c>
      <c r="V2155" s="68">
        <v>0</v>
      </c>
      <c r="W2155" s="68">
        <v>0</v>
      </c>
      <c r="X2155" s="68">
        <v>0</v>
      </c>
      <c r="Y2155" s="68">
        <v>0</v>
      </c>
      <c r="Z2155" s="68">
        <v>0</v>
      </c>
      <c r="AA2155" s="68">
        <v>0</v>
      </c>
      <c r="AB2155" s="68">
        <v>0</v>
      </c>
      <c r="AC2155" s="68">
        <v>0</v>
      </c>
      <c r="AD2155" s="68">
        <v>107</v>
      </c>
      <c r="AE2155" s="68">
        <v>0</v>
      </c>
      <c r="AF2155" s="68">
        <v>10000</v>
      </c>
      <c r="AG2155" s="68">
        <v>109</v>
      </c>
      <c r="AH2155" s="68">
        <v>0</v>
      </c>
      <c r="AI2155" s="68">
        <v>15000</v>
      </c>
      <c r="AJ2155" s="68">
        <v>110</v>
      </c>
      <c r="AK2155" s="68">
        <v>0</v>
      </c>
      <c r="AL2155" s="68">
        <v>15000</v>
      </c>
      <c r="AM2155" s="68">
        <v>122</v>
      </c>
      <c r="AN2155" s="68">
        <v>5000</v>
      </c>
      <c r="AO2155" s="68">
        <v>0</v>
      </c>
      <c r="AP2155" s="68" t="s">
        <v>811</v>
      </c>
      <c r="AQ2155" s="68">
        <v>1</v>
      </c>
      <c r="AR2155" s="68" t="s">
        <v>808</v>
      </c>
      <c r="AS2155" s="68">
        <v>0</v>
      </c>
      <c r="AT2155" s="68">
        <v>0</v>
      </c>
      <c r="AU2155" s="68">
        <v>0</v>
      </c>
      <c r="AV2155" s="86">
        <v>1</v>
      </c>
      <c r="AX2155" s="1">
        <v>0</v>
      </c>
      <c r="AY2155" s="1">
        <v>0</v>
      </c>
      <c r="AZ2155" s="68">
        <v>0</v>
      </c>
      <c r="BA2155" s="68">
        <v>0</v>
      </c>
      <c r="EQ2155" s="68">
        <v>30250030</v>
      </c>
      <c r="ER2155" s="175">
        <v>2</v>
      </c>
      <c r="ES2155" s="68">
        <v>650</v>
      </c>
      <c r="ET2155" s="68">
        <v>30</v>
      </c>
      <c r="EU2155" s="68">
        <v>0</v>
      </c>
      <c r="EV2155" s="68">
        <v>150030</v>
      </c>
      <c r="EW2155" s="68" t="s">
        <v>2668</v>
      </c>
      <c r="EX2155" s="68" t="str">
        <f t="shared" si="66"/>
        <v>중형</v>
      </c>
      <c r="GE2155" s="68">
        <v>90102</v>
      </c>
      <c r="GF2155" s="68" t="s">
        <v>5590</v>
      </c>
    </row>
    <row r="2156" spans="6:188" x14ac:dyDescent="0.3">
      <c r="F2156" s="68">
        <v>320017</v>
      </c>
      <c r="G2156" s="68">
        <v>1</v>
      </c>
      <c r="H2156" s="68">
        <v>180002</v>
      </c>
      <c r="I2156" s="68">
        <v>280002</v>
      </c>
      <c r="J2156" s="68" t="s">
        <v>2551</v>
      </c>
      <c r="K2156" s="68" t="s">
        <v>2552</v>
      </c>
      <c r="L2156" s="68">
        <v>0</v>
      </c>
      <c r="M2156" s="68">
        <v>20</v>
      </c>
      <c r="N2156" s="68">
        <v>0</v>
      </c>
      <c r="O2156" s="68">
        <v>0</v>
      </c>
      <c r="P2156" s="68">
        <v>0</v>
      </c>
      <c r="Q2156" s="68">
        <v>0</v>
      </c>
      <c r="R2156" s="68">
        <v>4</v>
      </c>
      <c r="S2156" s="68">
        <v>1</v>
      </c>
      <c r="T2156" s="68">
        <v>2</v>
      </c>
      <c r="U2156" s="68">
        <v>0</v>
      </c>
      <c r="V2156" s="68">
        <v>0</v>
      </c>
      <c r="W2156" s="68">
        <v>0</v>
      </c>
      <c r="X2156" s="68">
        <v>0</v>
      </c>
      <c r="Y2156" s="68">
        <v>0</v>
      </c>
      <c r="Z2156" s="68">
        <v>0</v>
      </c>
      <c r="AA2156" s="68">
        <v>0</v>
      </c>
      <c r="AB2156" s="68">
        <v>0</v>
      </c>
      <c r="AC2156" s="68">
        <v>0</v>
      </c>
      <c r="AD2156" s="68">
        <v>107</v>
      </c>
      <c r="AE2156" s="68">
        <v>0</v>
      </c>
      <c r="AF2156" s="68">
        <v>10000</v>
      </c>
      <c r="AG2156" s="68">
        <v>109</v>
      </c>
      <c r="AH2156" s="68">
        <v>0</v>
      </c>
      <c r="AI2156" s="68">
        <v>15000</v>
      </c>
      <c r="AJ2156" s="68">
        <v>110</v>
      </c>
      <c r="AK2156" s="68">
        <v>0</v>
      </c>
      <c r="AL2156" s="68">
        <v>15000</v>
      </c>
      <c r="AM2156" s="68">
        <v>122</v>
      </c>
      <c r="AN2156" s="68">
        <v>5000</v>
      </c>
      <c r="AO2156" s="68">
        <v>0</v>
      </c>
      <c r="AP2156" s="68" t="s">
        <v>863</v>
      </c>
      <c r="AQ2156" s="68">
        <v>1</v>
      </c>
      <c r="AR2156" s="68" t="s">
        <v>860</v>
      </c>
      <c r="AS2156" s="68">
        <v>0</v>
      </c>
      <c r="AT2156" s="68">
        <v>0</v>
      </c>
      <c r="AU2156" s="68">
        <v>0</v>
      </c>
      <c r="AV2156" s="86">
        <v>1</v>
      </c>
      <c r="AX2156" s="1">
        <v>0</v>
      </c>
      <c r="AY2156" s="1">
        <v>0</v>
      </c>
      <c r="AZ2156" s="68">
        <v>0</v>
      </c>
      <c r="BA2156" s="68">
        <v>0</v>
      </c>
      <c r="EQ2156" s="68">
        <v>30350030</v>
      </c>
      <c r="ER2156" s="175">
        <v>2</v>
      </c>
      <c r="ES2156" s="68">
        <v>650</v>
      </c>
      <c r="ET2156" s="68">
        <v>30</v>
      </c>
      <c r="EU2156" s="68">
        <v>0</v>
      </c>
      <c r="EV2156" s="68">
        <v>150030</v>
      </c>
      <c r="EW2156" s="68" t="s">
        <v>2668</v>
      </c>
      <c r="EX2156" s="68" t="str">
        <f t="shared" si="66"/>
        <v>중형</v>
      </c>
      <c r="GE2156" s="68">
        <v>90103</v>
      </c>
      <c r="GF2156" s="68" t="s">
        <v>5591</v>
      </c>
    </row>
    <row r="2157" spans="6:188" x14ac:dyDescent="0.3">
      <c r="F2157" s="68">
        <v>320018</v>
      </c>
      <c r="G2157" s="68">
        <v>1</v>
      </c>
      <c r="H2157" s="68">
        <v>180002</v>
      </c>
      <c r="I2157" s="68">
        <v>280002</v>
      </c>
      <c r="J2157" s="68" t="s">
        <v>2551</v>
      </c>
      <c r="K2157" s="68" t="s">
        <v>2552</v>
      </c>
      <c r="L2157" s="68">
        <v>0</v>
      </c>
      <c r="M2157" s="68">
        <v>20</v>
      </c>
      <c r="N2157" s="68">
        <v>0</v>
      </c>
      <c r="O2157" s="68">
        <v>0</v>
      </c>
      <c r="P2157" s="68">
        <v>0</v>
      </c>
      <c r="Q2157" s="68">
        <v>0</v>
      </c>
      <c r="R2157" s="68">
        <v>4</v>
      </c>
      <c r="S2157" s="68">
        <v>1</v>
      </c>
      <c r="T2157" s="68">
        <v>2</v>
      </c>
      <c r="U2157" s="68">
        <v>0</v>
      </c>
      <c r="V2157" s="68">
        <v>0</v>
      </c>
      <c r="W2157" s="68">
        <v>0</v>
      </c>
      <c r="X2157" s="68">
        <v>0</v>
      </c>
      <c r="Y2157" s="68">
        <v>0</v>
      </c>
      <c r="Z2157" s="68">
        <v>0</v>
      </c>
      <c r="AA2157" s="68">
        <v>0</v>
      </c>
      <c r="AB2157" s="68">
        <v>0</v>
      </c>
      <c r="AC2157" s="68">
        <v>0</v>
      </c>
      <c r="AD2157" s="68">
        <v>107</v>
      </c>
      <c r="AE2157" s="68">
        <v>0</v>
      </c>
      <c r="AF2157" s="68">
        <v>10000</v>
      </c>
      <c r="AG2157" s="68">
        <v>109</v>
      </c>
      <c r="AH2157" s="68">
        <v>0</v>
      </c>
      <c r="AI2157" s="68">
        <v>15000</v>
      </c>
      <c r="AJ2157" s="68">
        <v>110</v>
      </c>
      <c r="AK2157" s="68">
        <v>0</v>
      </c>
      <c r="AL2157" s="68">
        <v>15000</v>
      </c>
      <c r="AM2157" s="68">
        <v>122</v>
      </c>
      <c r="AN2157" s="68">
        <v>5000</v>
      </c>
      <c r="AO2157" s="68">
        <v>0</v>
      </c>
      <c r="AP2157" s="68" t="s">
        <v>863</v>
      </c>
      <c r="AQ2157" s="68">
        <v>1</v>
      </c>
      <c r="AR2157" s="68" t="s">
        <v>860</v>
      </c>
      <c r="AS2157" s="68">
        <v>0</v>
      </c>
      <c r="AT2157" s="68">
        <v>0</v>
      </c>
      <c r="AU2157" s="68">
        <v>0</v>
      </c>
      <c r="AV2157" s="86">
        <v>1</v>
      </c>
      <c r="AX2157" s="1">
        <v>0</v>
      </c>
      <c r="AY2157" s="1">
        <v>0</v>
      </c>
      <c r="AZ2157" s="68">
        <v>0</v>
      </c>
      <c r="BA2157" s="68">
        <v>0</v>
      </c>
      <c r="EQ2157" s="68">
        <v>30450030</v>
      </c>
      <c r="ER2157" s="175">
        <v>2</v>
      </c>
      <c r="ES2157" s="68">
        <v>650</v>
      </c>
      <c r="ET2157" s="68">
        <v>30</v>
      </c>
      <c r="EU2157" s="68">
        <v>0</v>
      </c>
      <c r="EV2157" s="68">
        <v>150030</v>
      </c>
      <c r="EW2157" s="68" t="s">
        <v>2668</v>
      </c>
      <c r="EX2157" s="68" t="str">
        <f t="shared" si="66"/>
        <v>중형</v>
      </c>
      <c r="GE2157" s="68">
        <v>90104</v>
      </c>
      <c r="GF2157" s="68" t="s">
        <v>5592</v>
      </c>
    </row>
    <row r="2158" spans="6:188" x14ac:dyDescent="0.3">
      <c r="F2158" s="68">
        <v>320019</v>
      </c>
      <c r="G2158" s="68">
        <v>1</v>
      </c>
      <c r="H2158" s="68">
        <v>180002</v>
      </c>
      <c r="I2158" s="68">
        <v>280002</v>
      </c>
      <c r="J2158" s="68" t="s">
        <v>2551</v>
      </c>
      <c r="K2158" s="68" t="s">
        <v>2552</v>
      </c>
      <c r="L2158" s="68">
        <v>0</v>
      </c>
      <c r="M2158" s="68">
        <v>20</v>
      </c>
      <c r="N2158" s="68">
        <v>0</v>
      </c>
      <c r="O2158" s="68">
        <v>0</v>
      </c>
      <c r="P2158" s="68">
        <v>0</v>
      </c>
      <c r="Q2158" s="68">
        <v>0</v>
      </c>
      <c r="R2158" s="68">
        <v>8</v>
      </c>
      <c r="S2158" s="68">
        <v>1</v>
      </c>
      <c r="T2158" s="68">
        <v>2</v>
      </c>
      <c r="U2158" s="68">
        <v>0</v>
      </c>
      <c r="V2158" s="68">
        <v>0</v>
      </c>
      <c r="W2158" s="68">
        <v>0</v>
      </c>
      <c r="X2158" s="68">
        <v>0</v>
      </c>
      <c r="Y2158" s="68">
        <v>0</v>
      </c>
      <c r="Z2158" s="68">
        <v>0</v>
      </c>
      <c r="AA2158" s="68">
        <v>0</v>
      </c>
      <c r="AB2158" s="68">
        <v>0</v>
      </c>
      <c r="AC2158" s="68">
        <v>0</v>
      </c>
      <c r="AD2158" s="68">
        <v>107</v>
      </c>
      <c r="AE2158" s="68">
        <v>0</v>
      </c>
      <c r="AF2158" s="68">
        <v>10000</v>
      </c>
      <c r="AG2158" s="68">
        <v>109</v>
      </c>
      <c r="AH2158" s="68">
        <v>0</v>
      </c>
      <c r="AI2158" s="68">
        <v>15000</v>
      </c>
      <c r="AJ2158" s="68">
        <v>110</v>
      </c>
      <c r="AK2158" s="68">
        <v>0</v>
      </c>
      <c r="AL2158" s="68">
        <v>15000</v>
      </c>
      <c r="AM2158" s="68">
        <v>122</v>
      </c>
      <c r="AN2158" s="68">
        <v>5000</v>
      </c>
      <c r="AO2158" s="68">
        <v>0</v>
      </c>
      <c r="AP2158" s="68" t="s">
        <v>913</v>
      </c>
      <c r="AQ2158" s="68">
        <v>1</v>
      </c>
      <c r="AR2158" s="68" t="s">
        <v>910</v>
      </c>
      <c r="AS2158" s="68">
        <v>0</v>
      </c>
      <c r="AT2158" s="68">
        <v>0</v>
      </c>
      <c r="AU2158" s="68">
        <v>0</v>
      </c>
      <c r="AV2158" s="86">
        <v>1</v>
      </c>
      <c r="AX2158" s="1">
        <v>0</v>
      </c>
      <c r="AY2158" s="1">
        <v>0</v>
      </c>
      <c r="AZ2158" s="68">
        <v>0</v>
      </c>
      <c r="BA2158" s="68">
        <v>0</v>
      </c>
      <c r="EQ2158" s="68">
        <v>30550030</v>
      </c>
      <c r="ER2158" s="175">
        <v>2</v>
      </c>
      <c r="ES2158" s="68">
        <v>650</v>
      </c>
      <c r="ET2158" s="68">
        <v>30</v>
      </c>
      <c r="EU2158" s="68">
        <v>0</v>
      </c>
      <c r="EV2158" s="68">
        <v>150030</v>
      </c>
      <c r="EW2158" s="68" t="s">
        <v>2668</v>
      </c>
      <c r="EX2158" s="68" t="str">
        <f t="shared" si="66"/>
        <v>중형</v>
      </c>
      <c r="GE2158" s="68">
        <v>90105</v>
      </c>
      <c r="GF2158" s="68" t="s">
        <v>5593</v>
      </c>
    </row>
    <row r="2159" spans="6:188" x14ac:dyDescent="0.3">
      <c r="F2159" s="68">
        <v>320020</v>
      </c>
      <c r="G2159" s="68">
        <v>1</v>
      </c>
      <c r="H2159" s="68">
        <v>180002</v>
      </c>
      <c r="I2159" s="68">
        <v>280002</v>
      </c>
      <c r="J2159" s="68" t="s">
        <v>2551</v>
      </c>
      <c r="K2159" s="68" t="s">
        <v>2552</v>
      </c>
      <c r="L2159" s="68">
        <v>0</v>
      </c>
      <c r="M2159" s="68">
        <v>20</v>
      </c>
      <c r="N2159" s="68">
        <v>0</v>
      </c>
      <c r="O2159" s="68">
        <v>0</v>
      </c>
      <c r="P2159" s="68">
        <v>0</v>
      </c>
      <c r="Q2159" s="68">
        <v>0</v>
      </c>
      <c r="R2159" s="68">
        <v>4</v>
      </c>
      <c r="S2159" s="68">
        <v>1</v>
      </c>
      <c r="T2159" s="68">
        <v>2</v>
      </c>
      <c r="U2159" s="68">
        <v>0</v>
      </c>
      <c r="V2159" s="68">
        <v>0</v>
      </c>
      <c r="W2159" s="68">
        <v>0</v>
      </c>
      <c r="X2159" s="68">
        <v>0</v>
      </c>
      <c r="Y2159" s="68">
        <v>0</v>
      </c>
      <c r="Z2159" s="68">
        <v>0</v>
      </c>
      <c r="AA2159" s="68">
        <v>0</v>
      </c>
      <c r="AB2159" s="68">
        <v>0</v>
      </c>
      <c r="AC2159" s="68">
        <v>0</v>
      </c>
      <c r="AD2159" s="68">
        <v>107</v>
      </c>
      <c r="AE2159" s="68">
        <v>0</v>
      </c>
      <c r="AF2159" s="68">
        <v>10000</v>
      </c>
      <c r="AG2159" s="68">
        <v>109</v>
      </c>
      <c r="AH2159" s="68">
        <v>0</v>
      </c>
      <c r="AI2159" s="68">
        <v>15000</v>
      </c>
      <c r="AJ2159" s="68">
        <v>110</v>
      </c>
      <c r="AK2159" s="68">
        <v>0</v>
      </c>
      <c r="AL2159" s="68">
        <v>15000</v>
      </c>
      <c r="AM2159" s="68">
        <v>122</v>
      </c>
      <c r="AN2159" s="68">
        <v>5000</v>
      </c>
      <c r="AO2159" s="68">
        <v>0</v>
      </c>
      <c r="AP2159" s="68" t="s">
        <v>863</v>
      </c>
      <c r="AQ2159" s="68">
        <v>1</v>
      </c>
      <c r="AR2159" s="68" t="s">
        <v>860</v>
      </c>
      <c r="AS2159" s="68">
        <v>0</v>
      </c>
      <c r="AT2159" s="68">
        <v>0</v>
      </c>
      <c r="AU2159" s="68">
        <v>0</v>
      </c>
      <c r="AV2159" s="86">
        <v>1</v>
      </c>
      <c r="AX2159" s="1">
        <v>0</v>
      </c>
      <c r="AY2159" s="1">
        <v>0</v>
      </c>
      <c r="AZ2159" s="68">
        <v>0</v>
      </c>
      <c r="BA2159" s="68">
        <v>0</v>
      </c>
      <c r="EQ2159" s="68">
        <v>30650030</v>
      </c>
      <c r="ER2159" s="175">
        <v>2</v>
      </c>
      <c r="ES2159" s="68">
        <v>650</v>
      </c>
      <c r="ET2159" s="68">
        <v>30</v>
      </c>
      <c r="EU2159" s="68">
        <v>0</v>
      </c>
      <c r="EV2159" s="68">
        <v>150030</v>
      </c>
      <c r="EW2159" s="68" t="s">
        <v>2668</v>
      </c>
      <c r="EX2159" s="68" t="str">
        <f t="shared" si="66"/>
        <v>중형</v>
      </c>
      <c r="GE2159" s="68">
        <v>90106</v>
      </c>
      <c r="GF2159" s="68" t="s">
        <v>5594</v>
      </c>
    </row>
    <row r="2160" spans="6:188" x14ac:dyDescent="0.3">
      <c r="F2160" s="68">
        <v>320021</v>
      </c>
      <c r="G2160" s="68">
        <v>1</v>
      </c>
      <c r="H2160" s="68">
        <v>180002</v>
      </c>
      <c r="I2160" s="68">
        <v>280002</v>
      </c>
      <c r="J2160" s="68" t="s">
        <v>2551</v>
      </c>
      <c r="K2160" s="68" t="s">
        <v>2552</v>
      </c>
      <c r="L2160" s="68">
        <v>0</v>
      </c>
      <c r="M2160" s="68">
        <v>20</v>
      </c>
      <c r="N2160" s="68">
        <v>0</v>
      </c>
      <c r="O2160" s="68">
        <v>0</v>
      </c>
      <c r="P2160" s="68">
        <v>0</v>
      </c>
      <c r="Q2160" s="68">
        <v>0</v>
      </c>
      <c r="R2160" s="68">
        <v>8</v>
      </c>
      <c r="S2160" s="68">
        <v>1</v>
      </c>
      <c r="T2160" s="68">
        <v>2</v>
      </c>
      <c r="U2160" s="68">
        <v>0</v>
      </c>
      <c r="V2160" s="68">
        <v>0</v>
      </c>
      <c r="W2160" s="68">
        <v>0</v>
      </c>
      <c r="X2160" s="68">
        <v>0</v>
      </c>
      <c r="Y2160" s="68">
        <v>0</v>
      </c>
      <c r="Z2160" s="68">
        <v>0</v>
      </c>
      <c r="AA2160" s="68">
        <v>0</v>
      </c>
      <c r="AB2160" s="68">
        <v>0</v>
      </c>
      <c r="AC2160" s="68">
        <v>0</v>
      </c>
      <c r="AD2160" s="68">
        <v>107</v>
      </c>
      <c r="AE2160" s="68">
        <v>0</v>
      </c>
      <c r="AF2160" s="68">
        <v>10000</v>
      </c>
      <c r="AG2160" s="68">
        <v>109</v>
      </c>
      <c r="AH2160" s="68">
        <v>0</v>
      </c>
      <c r="AI2160" s="68">
        <v>15000</v>
      </c>
      <c r="AJ2160" s="68">
        <v>110</v>
      </c>
      <c r="AK2160" s="68">
        <v>0</v>
      </c>
      <c r="AL2160" s="68">
        <v>15000</v>
      </c>
      <c r="AM2160" s="68">
        <v>122</v>
      </c>
      <c r="AN2160" s="68">
        <v>5000</v>
      </c>
      <c r="AO2160" s="68">
        <v>0</v>
      </c>
      <c r="AP2160" s="68" t="s">
        <v>913</v>
      </c>
      <c r="AQ2160" s="68">
        <v>1</v>
      </c>
      <c r="AR2160" s="68" t="s">
        <v>910</v>
      </c>
      <c r="AS2160" s="68">
        <v>0</v>
      </c>
      <c r="AT2160" s="68">
        <v>0</v>
      </c>
      <c r="AU2160" s="68">
        <v>0</v>
      </c>
      <c r="AV2160" s="86">
        <v>1</v>
      </c>
      <c r="AX2160" s="1">
        <v>0</v>
      </c>
      <c r="AY2160" s="1">
        <v>0</v>
      </c>
      <c r="AZ2160" s="68">
        <v>0</v>
      </c>
      <c r="BA2160" s="68">
        <v>0</v>
      </c>
      <c r="EQ2160" s="68">
        <v>30750030</v>
      </c>
      <c r="ER2160" s="175">
        <v>2</v>
      </c>
      <c r="ES2160" s="68">
        <v>650</v>
      </c>
      <c r="ET2160" s="68">
        <v>30</v>
      </c>
      <c r="EU2160" s="68">
        <v>0</v>
      </c>
      <c r="EV2160" s="68">
        <v>150030</v>
      </c>
      <c r="EW2160" s="68" t="s">
        <v>2668</v>
      </c>
      <c r="EX2160" s="68" t="str">
        <f t="shared" si="66"/>
        <v>중형</v>
      </c>
      <c r="GE2160" s="68">
        <v>90107</v>
      </c>
      <c r="GF2160" s="68" t="s">
        <v>5595</v>
      </c>
    </row>
    <row r="2161" spans="6:188" x14ac:dyDescent="0.3">
      <c r="F2161" s="68">
        <v>320022</v>
      </c>
      <c r="G2161" s="68">
        <v>1</v>
      </c>
      <c r="H2161" s="68">
        <v>180002</v>
      </c>
      <c r="I2161" s="68">
        <v>280002</v>
      </c>
      <c r="J2161" s="68" t="s">
        <v>2551</v>
      </c>
      <c r="K2161" s="68" t="s">
        <v>2552</v>
      </c>
      <c r="L2161" s="68">
        <v>0</v>
      </c>
      <c r="M2161" s="68">
        <v>20</v>
      </c>
      <c r="N2161" s="68">
        <v>0</v>
      </c>
      <c r="O2161" s="68">
        <v>0</v>
      </c>
      <c r="P2161" s="68">
        <v>0</v>
      </c>
      <c r="Q2161" s="68">
        <v>0</v>
      </c>
      <c r="R2161" s="68">
        <v>8</v>
      </c>
      <c r="S2161" s="68">
        <v>1</v>
      </c>
      <c r="T2161" s="68">
        <v>2</v>
      </c>
      <c r="U2161" s="68">
        <v>0</v>
      </c>
      <c r="V2161" s="68">
        <v>0</v>
      </c>
      <c r="W2161" s="68">
        <v>0</v>
      </c>
      <c r="X2161" s="68">
        <v>0</v>
      </c>
      <c r="Y2161" s="68">
        <v>0</v>
      </c>
      <c r="Z2161" s="68">
        <v>0</v>
      </c>
      <c r="AA2161" s="68">
        <v>0</v>
      </c>
      <c r="AB2161" s="68">
        <v>0</v>
      </c>
      <c r="AC2161" s="68">
        <v>0</v>
      </c>
      <c r="AD2161" s="68">
        <v>107</v>
      </c>
      <c r="AE2161" s="68">
        <v>0</v>
      </c>
      <c r="AF2161" s="68">
        <v>10000</v>
      </c>
      <c r="AG2161" s="68">
        <v>109</v>
      </c>
      <c r="AH2161" s="68">
        <v>0</v>
      </c>
      <c r="AI2161" s="68">
        <v>15000</v>
      </c>
      <c r="AJ2161" s="68">
        <v>110</v>
      </c>
      <c r="AK2161" s="68">
        <v>0</v>
      </c>
      <c r="AL2161" s="68">
        <v>15000</v>
      </c>
      <c r="AM2161" s="68">
        <v>122</v>
      </c>
      <c r="AN2161" s="68">
        <v>5000</v>
      </c>
      <c r="AO2161" s="68">
        <v>0</v>
      </c>
      <c r="AP2161" s="68" t="s">
        <v>913</v>
      </c>
      <c r="AQ2161" s="68">
        <v>1</v>
      </c>
      <c r="AR2161" s="68" t="s">
        <v>910</v>
      </c>
      <c r="AS2161" s="68">
        <v>0</v>
      </c>
      <c r="AT2161" s="68">
        <v>0</v>
      </c>
      <c r="AU2161" s="68">
        <v>0</v>
      </c>
      <c r="AV2161" s="86">
        <v>1</v>
      </c>
      <c r="AX2161" s="1">
        <v>0</v>
      </c>
      <c r="AY2161" s="1">
        <v>0</v>
      </c>
      <c r="AZ2161" s="68">
        <v>0</v>
      </c>
      <c r="BA2161" s="68">
        <v>0</v>
      </c>
      <c r="EQ2161" s="68">
        <v>30850030</v>
      </c>
      <c r="ER2161" s="175">
        <v>2</v>
      </c>
      <c r="ES2161" s="68">
        <v>650</v>
      </c>
      <c r="ET2161" s="68">
        <v>30</v>
      </c>
      <c r="EU2161" s="68">
        <v>0</v>
      </c>
      <c r="EV2161" s="68">
        <v>150030</v>
      </c>
      <c r="EW2161" s="68" t="s">
        <v>2668</v>
      </c>
      <c r="EX2161" s="68" t="str">
        <f t="shared" si="66"/>
        <v>중형</v>
      </c>
      <c r="GE2161" s="68">
        <v>90108</v>
      </c>
      <c r="GF2161" s="68" t="s">
        <v>5596</v>
      </c>
    </row>
    <row r="2162" spans="6:188" x14ac:dyDescent="0.3">
      <c r="F2162" s="68">
        <v>320023</v>
      </c>
      <c r="G2162" s="68">
        <v>1</v>
      </c>
      <c r="H2162" s="68">
        <v>180002</v>
      </c>
      <c r="I2162" s="68">
        <v>280002</v>
      </c>
      <c r="J2162" s="68" t="s">
        <v>2551</v>
      </c>
      <c r="K2162" s="68" t="s">
        <v>2552</v>
      </c>
      <c r="L2162" s="68">
        <v>0</v>
      </c>
      <c r="M2162" s="68">
        <v>20</v>
      </c>
      <c r="N2162" s="68">
        <v>0</v>
      </c>
      <c r="O2162" s="68">
        <v>0</v>
      </c>
      <c r="P2162" s="68">
        <v>0</v>
      </c>
      <c r="Q2162" s="68">
        <v>0</v>
      </c>
      <c r="R2162" s="68">
        <v>8</v>
      </c>
      <c r="S2162" s="68">
        <v>1</v>
      </c>
      <c r="T2162" s="68">
        <v>2</v>
      </c>
      <c r="U2162" s="68">
        <v>0</v>
      </c>
      <c r="V2162" s="68">
        <v>0</v>
      </c>
      <c r="W2162" s="68">
        <v>0</v>
      </c>
      <c r="X2162" s="68">
        <v>0</v>
      </c>
      <c r="Y2162" s="68">
        <v>0</v>
      </c>
      <c r="Z2162" s="68">
        <v>0</v>
      </c>
      <c r="AA2162" s="68">
        <v>0</v>
      </c>
      <c r="AB2162" s="68">
        <v>0</v>
      </c>
      <c r="AC2162" s="68">
        <v>0</v>
      </c>
      <c r="AD2162" s="68">
        <v>107</v>
      </c>
      <c r="AE2162" s="68">
        <v>0</v>
      </c>
      <c r="AF2162" s="68">
        <v>10000</v>
      </c>
      <c r="AG2162" s="68">
        <v>109</v>
      </c>
      <c r="AH2162" s="68">
        <v>0</v>
      </c>
      <c r="AI2162" s="68">
        <v>15000</v>
      </c>
      <c r="AJ2162" s="68">
        <v>110</v>
      </c>
      <c r="AK2162" s="68">
        <v>0</v>
      </c>
      <c r="AL2162" s="68">
        <v>15000</v>
      </c>
      <c r="AM2162" s="68">
        <v>122</v>
      </c>
      <c r="AN2162" s="68">
        <v>5000</v>
      </c>
      <c r="AO2162" s="68">
        <v>0</v>
      </c>
      <c r="AP2162" s="68" t="s">
        <v>913</v>
      </c>
      <c r="AQ2162" s="68">
        <v>1</v>
      </c>
      <c r="AR2162" s="68" t="s">
        <v>910</v>
      </c>
      <c r="AS2162" s="68">
        <v>0</v>
      </c>
      <c r="AT2162" s="68">
        <v>0</v>
      </c>
      <c r="AU2162" s="68">
        <v>0</v>
      </c>
      <c r="AV2162" s="86">
        <v>1</v>
      </c>
      <c r="AX2162" s="1">
        <v>0</v>
      </c>
      <c r="AY2162" s="1">
        <v>0</v>
      </c>
      <c r="AZ2162" s="68">
        <v>0</v>
      </c>
      <c r="BA2162" s="68">
        <v>0</v>
      </c>
      <c r="EQ2162" s="68">
        <v>30950030</v>
      </c>
      <c r="ER2162" s="175">
        <v>2</v>
      </c>
      <c r="ES2162" s="68">
        <v>650</v>
      </c>
      <c r="ET2162" s="68">
        <v>30</v>
      </c>
      <c r="EU2162" s="68">
        <v>0</v>
      </c>
      <c r="EV2162" s="68">
        <v>150030</v>
      </c>
      <c r="EW2162" s="68" t="s">
        <v>2668</v>
      </c>
      <c r="EX2162" s="68" t="str">
        <f t="shared" si="66"/>
        <v>중형</v>
      </c>
      <c r="GE2162" s="68">
        <v>90109</v>
      </c>
      <c r="GF2162" s="68" t="s">
        <v>5597</v>
      </c>
    </row>
    <row r="2163" spans="6:188" x14ac:dyDescent="0.3">
      <c r="F2163" s="68">
        <v>320024</v>
      </c>
      <c r="G2163" s="68">
        <v>1</v>
      </c>
      <c r="H2163" s="68">
        <v>180002</v>
      </c>
      <c r="I2163" s="68">
        <v>280002</v>
      </c>
      <c r="J2163" s="68" t="s">
        <v>2551</v>
      </c>
      <c r="K2163" s="68" t="s">
        <v>2552</v>
      </c>
      <c r="L2163" s="68">
        <v>0</v>
      </c>
      <c r="M2163" s="68">
        <v>20</v>
      </c>
      <c r="N2163" s="68">
        <v>0</v>
      </c>
      <c r="O2163" s="68">
        <v>0</v>
      </c>
      <c r="P2163" s="68">
        <v>0</v>
      </c>
      <c r="Q2163" s="68">
        <v>0</v>
      </c>
      <c r="R2163" s="68">
        <v>8</v>
      </c>
      <c r="S2163" s="68">
        <v>1</v>
      </c>
      <c r="T2163" s="68">
        <v>2</v>
      </c>
      <c r="U2163" s="68">
        <v>0</v>
      </c>
      <c r="V2163" s="68">
        <v>0</v>
      </c>
      <c r="W2163" s="68">
        <v>0</v>
      </c>
      <c r="X2163" s="68">
        <v>0</v>
      </c>
      <c r="Y2163" s="68">
        <v>0</v>
      </c>
      <c r="Z2163" s="68">
        <v>0</v>
      </c>
      <c r="AA2163" s="68">
        <v>0</v>
      </c>
      <c r="AB2163" s="68">
        <v>0</v>
      </c>
      <c r="AC2163" s="68">
        <v>0</v>
      </c>
      <c r="AD2163" s="68">
        <v>107</v>
      </c>
      <c r="AE2163" s="68">
        <v>0</v>
      </c>
      <c r="AF2163" s="68">
        <v>10000</v>
      </c>
      <c r="AG2163" s="68">
        <v>109</v>
      </c>
      <c r="AH2163" s="68">
        <v>0</v>
      </c>
      <c r="AI2163" s="68">
        <v>15000</v>
      </c>
      <c r="AJ2163" s="68">
        <v>110</v>
      </c>
      <c r="AK2163" s="68">
        <v>0</v>
      </c>
      <c r="AL2163" s="68">
        <v>15000</v>
      </c>
      <c r="AM2163" s="68">
        <v>122</v>
      </c>
      <c r="AN2163" s="68">
        <v>5000</v>
      </c>
      <c r="AO2163" s="68">
        <v>0</v>
      </c>
      <c r="AP2163" s="68" t="s">
        <v>913</v>
      </c>
      <c r="AQ2163" s="68">
        <v>1</v>
      </c>
      <c r="AR2163" s="68" t="s">
        <v>910</v>
      </c>
      <c r="AS2163" s="68">
        <v>0</v>
      </c>
      <c r="AT2163" s="68">
        <v>0</v>
      </c>
      <c r="AU2163" s="68">
        <v>0</v>
      </c>
      <c r="AV2163" s="86">
        <v>1</v>
      </c>
      <c r="AX2163" s="1">
        <v>0</v>
      </c>
      <c r="AY2163" s="1">
        <v>0</v>
      </c>
      <c r="AZ2163" s="68">
        <v>0</v>
      </c>
      <c r="BA2163" s="68">
        <v>0</v>
      </c>
      <c r="EQ2163" s="68">
        <v>31050030</v>
      </c>
      <c r="ER2163" s="175">
        <v>2</v>
      </c>
      <c r="ES2163" s="68">
        <v>650</v>
      </c>
      <c r="ET2163" s="68">
        <v>30</v>
      </c>
      <c r="EU2163" s="68">
        <v>0</v>
      </c>
      <c r="EV2163" s="68">
        <v>150030</v>
      </c>
      <c r="EW2163" s="68" t="s">
        <v>2668</v>
      </c>
      <c r="EX2163" s="68" t="str">
        <f t="shared" si="66"/>
        <v>중형</v>
      </c>
      <c r="GE2163" s="68">
        <v>90110</v>
      </c>
      <c r="GF2163" s="68" t="s">
        <v>5598</v>
      </c>
    </row>
    <row r="2164" spans="6:188" x14ac:dyDescent="0.3">
      <c r="F2164" s="68">
        <v>320025</v>
      </c>
      <c r="G2164" s="68">
        <v>1</v>
      </c>
      <c r="H2164" s="68">
        <v>180002</v>
      </c>
      <c r="I2164" s="68">
        <v>280002</v>
      </c>
      <c r="J2164" s="68" t="s">
        <v>2551</v>
      </c>
      <c r="K2164" s="68" t="s">
        <v>2552</v>
      </c>
      <c r="L2164" s="68">
        <v>0</v>
      </c>
      <c r="M2164" s="68">
        <v>20</v>
      </c>
      <c r="N2164" s="68">
        <v>0</v>
      </c>
      <c r="O2164" s="68">
        <v>0</v>
      </c>
      <c r="P2164" s="68">
        <v>0</v>
      </c>
      <c r="Q2164" s="68">
        <v>0</v>
      </c>
      <c r="R2164" s="68">
        <v>16</v>
      </c>
      <c r="S2164" s="68">
        <v>1</v>
      </c>
      <c r="T2164" s="68">
        <v>3</v>
      </c>
      <c r="U2164" s="68">
        <v>100</v>
      </c>
      <c r="V2164" s="68">
        <v>0</v>
      </c>
      <c r="W2164" s="68">
        <v>100</v>
      </c>
      <c r="X2164" s="68">
        <v>0</v>
      </c>
      <c r="Y2164" s="68">
        <v>0</v>
      </c>
      <c r="Z2164" s="68">
        <v>0</v>
      </c>
      <c r="AA2164" s="68">
        <v>0</v>
      </c>
      <c r="AB2164" s="68">
        <v>0</v>
      </c>
      <c r="AC2164" s="68">
        <v>0</v>
      </c>
      <c r="AD2164" s="68">
        <v>107</v>
      </c>
      <c r="AE2164" s="68">
        <v>0</v>
      </c>
      <c r="AF2164" s="68">
        <v>15000</v>
      </c>
      <c r="AG2164" s="68">
        <v>109</v>
      </c>
      <c r="AH2164" s="68">
        <v>0</v>
      </c>
      <c r="AI2164" s="68">
        <v>27500</v>
      </c>
      <c r="AJ2164" s="68">
        <v>110</v>
      </c>
      <c r="AK2164" s="68">
        <v>0</v>
      </c>
      <c r="AL2164" s="68">
        <v>27500</v>
      </c>
      <c r="AM2164" s="68">
        <v>122</v>
      </c>
      <c r="AN2164" s="68">
        <v>10000</v>
      </c>
      <c r="AO2164" s="68">
        <v>0</v>
      </c>
      <c r="AP2164" s="68" t="s">
        <v>1774</v>
      </c>
      <c r="AQ2164" s="68">
        <v>1</v>
      </c>
      <c r="AR2164" s="68" t="s">
        <v>2522</v>
      </c>
      <c r="AS2164" s="68">
        <v>0</v>
      </c>
      <c r="AT2164" s="68">
        <v>0</v>
      </c>
      <c r="AU2164" s="68">
        <v>0</v>
      </c>
      <c r="AV2164" s="86">
        <v>1</v>
      </c>
      <c r="AX2164" s="1">
        <v>0</v>
      </c>
      <c r="AY2164" s="1">
        <v>0</v>
      </c>
      <c r="AZ2164" s="68">
        <v>0</v>
      </c>
      <c r="BA2164" s="68">
        <v>0</v>
      </c>
      <c r="EQ2164" s="68">
        <v>31150030</v>
      </c>
      <c r="ER2164" s="175">
        <v>2</v>
      </c>
      <c r="ES2164" s="68">
        <v>650</v>
      </c>
      <c r="ET2164" s="68">
        <v>30</v>
      </c>
      <c r="EU2164" s="68">
        <v>0</v>
      </c>
      <c r="EV2164" s="68">
        <v>150030</v>
      </c>
      <c r="EW2164" s="68" t="s">
        <v>2668</v>
      </c>
      <c r="EX2164" s="68" t="str">
        <f t="shared" si="66"/>
        <v>중형</v>
      </c>
      <c r="GE2164" s="68">
        <v>90111</v>
      </c>
      <c r="GF2164" s="68" t="s">
        <v>5599</v>
      </c>
    </row>
    <row r="2165" spans="6:188" x14ac:dyDescent="0.3">
      <c r="F2165" s="68">
        <v>320026</v>
      </c>
      <c r="G2165" s="68">
        <v>1</v>
      </c>
      <c r="H2165" s="68">
        <v>180002</v>
      </c>
      <c r="I2165" s="68">
        <v>280002</v>
      </c>
      <c r="J2165" s="68" t="s">
        <v>2551</v>
      </c>
      <c r="K2165" s="68" t="s">
        <v>2552</v>
      </c>
      <c r="L2165" s="68">
        <v>0</v>
      </c>
      <c r="M2165" s="68">
        <v>20</v>
      </c>
      <c r="N2165" s="68">
        <v>0</v>
      </c>
      <c r="O2165" s="68">
        <v>0</v>
      </c>
      <c r="P2165" s="68">
        <v>0</v>
      </c>
      <c r="Q2165" s="68">
        <v>0</v>
      </c>
      <c r="R2165" s="68">
        <v>16</v>
      </c>
      <c r="S2165" s="68">
        <v>1</v>
      </c>
      <c r="T2165" s="68">
        <v>3</v>
      </c>
      <c r="U2165" s="68">
        <v>100</v>
      </c>
      <c r="V2165" s="68">
        <v>0</v>
      </c>
      <c r="W2165" s="68">
        <v>100</v>
      </c>
      <c r="X2165" s="68">
        <v>0</v>
      </c>
      <c r="Y2165" s="68">
        <v>0</v>
      </c>
      <c r="Z2165" s="68">
        <v>0</v>
      </c>
      <c r="AA2165" s="68">
        <v>0</v>
      </c>
      <c r="AB2165" s="68">
        <v>0</v>
      </c>
      <c r="AC2165" s="68">
        <v>0</v>
      </c>
      <c r="AD2165" s="68">
        <v>107</v>
      </c>
      <c r="AE2165" s="68">
        <v>0</v>
      </c>
      <c r="AF2165" s="68">
        <v>15000</v>
      </c>
      <c r="AG2165" s="68">
        <v>109</v>
      </c>
      <c r="AH2165" s="68">
        <v>0</v>
      </c>
      <c r="AI2165" s="68">
        <v>27500</v>
      </c>
      <c r="AJ2165" s="68">
        <v>110</v>
      </c>
      <c r="AK2165" s="68">
        <v>0</v>
      </c>
      <c r="AL2165" s="68">
        <v>27500</v>
      </c>
      <c r="AM2165" s="68">
        <v>122</v>
      </c>
      <c r="AN2165" s="68">
        <v>10000</v>
      </c>
      <c r="AO2165" s="68">
        <v>0</v>
      </c>
      <c r="AP2165" s="68" t="s">
        <v>1775</v>
      </c>
      <c r="AQ2165" s="68">
        <v>1</v>
      </c>
      <c r="AR2165" s="68" t="s">
        <v>2523</v>
      </c>
      <c r="AS2165" s="68">
        <v>0</v>
      </c>
      <c r="AT2165" s="68">
        <v>0</v>
      </c>
      <c r="AU2165" s="68">
        <v>0</v>
      </c>
      <c r="AV2165" s="86">
        <v>1</v>
      </c>
      <c r="AX2165" s="1">
        <v>0</v>
      </c>
      <c r="AY2165" s="1">
        <v>0</v>
      </c>
      <c r="AZ2165" s="68">
        <v>0</v>
      </c>
      <c r="BA2165" s="68">
        <v>0</v>
      </c>
      <c r="EQ2165" s="68">
        <v>31250030</v>
      </c>
      <c r="ER2165" s="175">
        <v>2</v>
      </c>
      <c r="ES2165" s="68">
        <v>650</v>
      </c>
      <c r="ET2165" s="68">
        <v>30</v>
      </c>
      <c r="EU2165" s="68">
        <v>0</v>
      </c>
      <c r="EV2165" s="68">
        <v>150030</v>
      </c>
      <c r="EW2165" s="68" t="s">
        <v>2668</v>
      </c>
      <c r="EX2165" s="68" t="str">
        <f t="shared" si="66"/>
        <v>중형</v>
      </c>
      <c r="GE2165" s="68">
        <v>90112</v>
      </c>
      <c r="GF2165" s="68" t="s">
        <v>5600</v>
      </c>
    </row>
    <row r="2166" spans="6:188" x14ac:dyDescent="0.3">
      <c r="F2166" s="68">
        <v>320027</v>
      </c>
      <c r="G2166" s="68">
        <v>1</v>
      </c>
      <c r="H2166" s="68">
        <v>180002</v>
      </c>
      <c r="I2166" s="68">
        <v>280002</v>
      </c>
      <c r="J2166" s="68" t="s">
        <v>2551</v>
      </c>
      <c r="K2166" s="68" t="s">
        <v>2552</v>
      </c>
      <c r="L2166" s="68">
        <v>0</v>
      </c>
      <c r="M2166" s="68">
        <v>20</v>
      </c>
      <c r="N2166" s="68">
        <v>0</v>
      </c>
      <c r="O2166" s="68">
        <v>0</v>
      </c>
      <c r="P2166" s="68">
        <v>0</v>
      </c>
      <c r="Q2166" s="68">
        <v>0</v>
      </c>
      <c r="R2166" s="68">
        <v>32</v>
      </c>
      <c r="S2166" s="68">
        <v>1</v>
      </c>
      <c r="T2166" s="68">
        <v>3</v>
      </c>
      <c r="U2166" s="68">
        <v>100</v>
      </c>
      <c r="V2166" s="68">
        <v>0</v>
      </c>
      <c r="W2166" s="68">
        <v>100</v>
      </c>
      <c r="X2166" s="68">
        <v>0</v>
      </c>
      <c r="Y2166" s="68">
        <v>0</v>
      </c>
      <c r="Z2166" s="68">
        <v>0</v>
      </c>
      <c r="AA2166" s="68">
        <v>0</v>
      </c>
      <c r="AB2166" s="68">
        <v>0</v>
      </c>
      <c r="AC2166" s="68">
        <v>0</v>
      </c>
      <c r="AD2166" s="68">
        <v>107</v>
      </c>
      <c r="AE2166" s="68">
        <v>0</v>
      </c>
      <c r="AF2166" s="68">
        <v>15000</v>
      </c>
      <c r="AG2166" s="68">
        <v>109</v>
      </c>
      <c r="AH2166" s="68">
        <v>0</v>
      </c>
      <c r="AI2166" s="68">
        <v>27500</v>
      </c>
      <c r="AJ2166" s="68">
        <v>110</v>
      </c>
      <c r="AK2166" s="68">
        <v>0</v>
      </c>
      <c r="AL2166" s="68">
        <v>27500</v>
      </c>
      <c r="AM2166" s="68">
        <v>122</v>
      </c>
      <c r="AN2166" s="68">
        <v>10000</v>
      </c>
      <c r="AO2166" s="68">
        <v>0</v>
      </c>
      <c r="AP2166" s="68" t="s">
        <v>985</v>
      </c>
      <c r="AQ2166" s="68">
        <v>1</v>
      </c>
      <c r="AR2166" s="68" t="s">
        <v>2528</v>
      </c>
      <c r="AS2166" s="68">
        <v>0</v>
      </c>
      <c r="AT2166" s="68">
        <v>0</v>
      </c>
      <c r="AU2166" s="68">
        <v>0</v>
      </c>
      <c r="AV2166" s="86">
        <v>1</v>
      </c>
      <c r="AX2166" s="1">
        <v>0</v>
      </c>
      <c r="AY2166" s="1">
        <v>0</v>
      </c>
      <c r="AZ2166" s="68">
        <v>0</v>
      </c>
      <c r="BA2166" s="68">
        <v>0</v>
      </c>
      <c r="EQ2166" s="68">
        <v>10150031</v>
      </c>
      <c r="ER2166" s="175">
        <v>2</v>
      </c>
      <c r="ES2166" s="68">
        <v>650</v>
      </c>
      <c r="ET2166" s="68">
        <v>31</v>
      </c>
      <c r="EU2166" s="68">
        <v>0</v>
      </c>
      <c r="EV2166" s="68">
        <v>150031</v>
      </c>
      <c r="EW2166" s="68" t="s">
        <v>2669</v>
      </c>
      <c r="EX2166" s="68" t="str">
        <f t="shared" si="66"/>
        <v>중형</v>
      </c>
      <c r="GE2166" s="68">
        <v>90113</v>
      </c>
      <c r="GF2166" s="68" t="s">
        <v>5601</v>
      </c>
    </row>
    <row r="2167" spans="6:188" x14ac:dyDescent="0.3">
      <c r="F2167" s="68">
        <v>320028</v>
      </c>
      <c r="G2167" s="68">
        <v>1</v>
      </c>
      <c r="H2167" s="68">
        <v>180002</v>
      </c>
      <c r="I2167" s="68">
        <v>280002</v>
      </c>
      <c r="J2167" s="68" t="s">
        <v>2551</v>
      </c>
      <c r="K2167" s="68" t="s">
        <v>2552</v>
      </c>
      <c r="L2167" s="68">
        <v>0</v>
      </c>
      <c r="M2167" s="68">
        <v>20</v>
      </c>
      <c r="N2167" s="68">
        <v>0</v>
      </c>
      <c r="O2167" s="68">
        <v>0</v>
      </c>
      <c r="P2167" s="68">
        <v>0</v>
      </c>
      <c r="Q2167" s="68">
        <v>0</v>
      </c>
      <c r="R2167" s="68">
        <v>32</v>
      </c>
      <c r="S2167" s="68">
        <v>1</v>
      </c>
      <c r="T2167" s="68">
        <v>3</v>
      </c>
      <c r="U2167" s="68">
        <v>100</v>
      </c>
      <c r="V2167" s="68">
        <v>0</v>
      </c>
      <c r="W2167" s="68">
        <v>100</v>
      </c>
      <c r="X2167" s="68">
        <v>0</v>
      </c>
      <c r="Y2167" s="68">
        <v>0</v>
      </c>
      <c r="Z2167" s="68">
        <v>0</v>
      </c>
      <c r="AA2167" s="68">
        <v>0</v>
      </c>
      <c r="AB2167" s="68">
        <v>0</v>
      </c>
      <c r="AC2167" s="68">
        <v>0</v>
      </c>
      <c r="AD2167" s="68">
        <v>107</v>
      </c>
      <c r="AE2167" s="68">
        <v>0</v>
      </c>
      <c r="AF2167" s="68">
        <v>15000</v>
      </c>
      <c r="AG2167" s="68">
        <v>109</v>
      </c>
      <c r="AH2167" s="68">
        <v>0</v>
      </c>
      <c r="AI2167" s="68">
        <v>27500</v>
      </c>
      <c r="AJ2167" s="68">
        <v>110</v>
      </c>
      <c r="AK2167" s="68">
        <v>0</v>
      </c>
      <c r="AL2167" s="68">
        <v>27500</v>
      </c>
      <c r="AM2167" s="68">
        <v>122</v>
      </c>
      <c r="AN2167" s="68">
        <v>10000</v>
      </c>
      <c r="AO2167" s="68">
        <v>0</v>
      </c>
      <c r="AP2167" s="68" t="s">
        <v>988</v>
      </c>
      <c r="AQ2167" s="68">
        <v>1</v>
      </c>
      <c r="AR2167" s="68" t="s">
        <v>2529</v>
      </c>
      <c r="AS2167" s="68">
        <v>0</v>
      </c>
      <c r="AT2167" s="68">
        <v>0</v>
      </c>
      <c r="AU2167" s="68">
        <v>0</v>
      </c>
      <c r="AV2167" s="86">
        <v>1</v>
      </c>
      <c r="AX2167" s="1">
        <v>0</v>
      </c>
      <c r="AY2167" s="1">
        <v>0</v>
      </c>
      <c r="AZ2167" s="68">
        <v>0</v>
      </c>
      <c r="BA2167" s="68">
        <v>0</v>
      </c>
      <c r="EQ2167" s="68">
        <v>10250031</v>
      </c>
      <c r="ER2167" s="175">
        <v>2</v>
      </c>
      <c r="ES2167" s="68">
        <v>650</v>
      </c>
      <c r="ET2167" s="68">
        <v>31</v>
      </c>
      <c r="EU2167" s="68">
        <v>0</v>
      </c>
      <c r="EV2167" s="68">
        <v>150031</v>
      </c>
      <c r="EW2167" s="68" t="s">
        <v>2669</v>
      </c>
      <c r="EX2167" s="68" t="str">
        <f t="shared" si="66"/>
        <v>중형</v>
      </c>
      <c r="GE2167" s="68">
        <v>90114</v>
      </c>
      <c r="GF2167" s="68" t="s">
        <v>5602</v>
      </c>
    </row>
    <row r="2168" spans="6:188" x14ac:dyDescent="0.3">
      <c r="F2168" s="68">
        <v>320029</v>
      </c>
      <c r="G2168" s="68">
        <v>1</v>
      </c>
      <c r="H2168" s="68">
        <v>180002</v>
      </c>
      <c r="I2168" s="68">
        <v>280002</v>
      </c>
      <c r="J2168" s="68" t="s">
        <v>2551</v>
      </c>
      <c r="K2168" s="68" t="s">
        <v>2552</v>
      </c>
      <c r="L2168" s="68">
        <v>0</v>
      </c>
      <c r="M2168" s="68">
        <v>20</v>
      </c>
      <c r="N2168" s="68">
        <v>0</v>
      </c>
      <c r="O2168" s="68">
        <v>0</v>
      </c>
      <c r="P2168" s="68">
        <v>0</v>
      </c>
      <c r="Q2168" s="68">
        <v>0</v>
      </c>
      <c r="R2168" s="68">
        <v>2</v>
      </c>
      <c r="S2168" s="68">
        <v>1</v>
      </c>
      <c r="T2168" s="68">
        <v>3</v>
      </c>
      <c r="U2168" s="68">
        <v>100</v>
      </c>
      <c r="V2168" s="68">
        <v>0</v>
      </c>
      <c r="W2168" s="68">
        <v>100</v>
      </c>
      <c r="X2168" s="68">
        <v>0</v>
      </c>
      <c r="Y2168" s="68">
        <v>0</v>
      </c>
      <c r="Z2168" s="68">
        <v>0</v>
      </c>
      <c r="AA2168" s="68">
        <v>0</v>
      </c>
      <c r="AB2168" s="68">
        <v>0</v>
      </c>
      <c r="AC2168" s="68">
        <v>0</v>
      </c>
      <c r="AD2168" s="68">
        <v>107</v>
      </c>
      <c r="AE2168" s="68">
        <v>0</v>
      </c>
      <c r="AF2168" s="68">
        <v>15000</v>
      </c>
      <c r="AG2168" s="68">
        <v>109</v>
      </c>
      <c r="AH2168" s="68">
        <v>0</v>
      </c>
      <c r="AI2168" s="68">
        <v>27500</v>
      </c>
      <c r="AJ2168" s="68">
        <v>110</v>
      </c>
      <c r="AK2168" s="68">
        <v>0</v>
      </c>
      <c r="AL2168" s="68">
        <v>27500</v>
      </c>
      <c r="AM2168" s="68">
        <v>122</v>
      </c>
      <c r="AN2168" s="68">
        <v>10000</v>
      </c>
      <c r="AO2168" s="68">
        <v>0</v>
      </c>
      <c r="AP2168" s="68" t="s">
        <v>1705</v>
      </c>
      <c r="AQ2168" s="68">
        <v>1</v>
      </c>
      <c r="AR2168" s="68" t="s">
        <v>817</v>
      </c>
      <c r="AS2168" s="68">
        <v>0</v>
      </c>
      <c r="AT2168" s="68">
        <v>0</v>
      </c>
      <c r="AU2168" s="68">
        <v>0</v>
      </c>
      <c r="AV2168" s="86">
        <v>1</v>
      </c>
      <c r="AX2168" s="1">
        <v>0</v>
      </c>
      <c r="AY2168" s="1">
        <v>0</v>
      </c>
      <c r="AZ2168" s="68">
        <v>0</v>
      </c>
      <c r="BA2168" s="68">
        <v>0</v>
      </c>
      <c r="EQ2168" s="68">
        <v>10350031</v>
      </c>
      <c r="ER2168" s="175">
        <v>2</v>
      </c>
      <c r="ES2168" s="68">
        <v>650</v>
      </c>
      <c r="ET2168" s="68">
        <v>31</v>
      </c>
      <c r="EU2168" s="68">
        <v>0</v>
      </c>
      <c r="EV2168" s="68">
        <v>150031</v>
      </c>
      <c r="EW2168" s="68" t="s">
        <v>2669</v>
      </c>
      <c r="EX2168" s="68" t="str">
        <f t="shared" si="66"/>
        <v>중형</v>
      </c>
      <c r="GE2168" s="68">
        <v>90115</v>
      </c>
      <c r="GF2168" s="68" t="s">
        <v>5603</v>
      </c>
    </row>
    <row r="2169" spans="6:188" x14ac:dyDescent="0.3">
      <c r="F2169" s="68">
        <v>320030</v>
      </c>
      <c r="G2169" s="68">
        <v>1</v>
      </c>
      <c r="H2169" s="68">
        <v>180002</v>
      </c>
      <c r="I2169" s="68">
        <v>280002</v>
      </c>
      <c r="J2169" s="68" t="s">
        <v>2551</v>
      </c>
      <c r="K2169" s="68" t="s">
        <v>2552</v>
      </c>
      <c r="L2169" s="68">
        <v>0</v>
      </c>
      <c r="M2169" s="68">
        <v>20</v>
      </c>
      <c r="N2169" s="68">
        <v>0</v>
      </c>
      <c r="O2169" s="68">
        <v>0</v>
      </c>
      <c r="P2169" s="68">
        <v>0</v>
      </c>
      <c r="Q2169" s="68">
        <v>0</v>
      </c>
      <c r="R2169" s="68">
        <v>2</v>
      </c>
      <c r="S2169" s="68">
        <v>1</v>
      </c>
      <c r="T2169" s="68">
        <v>3</v>
      </c>
      <c r="U2169" s="68">
        <v>100</v>
      </c>
      <c r="V2169" s="68">
        <v>0</v>
      </c>
      <c r="W2169" s="68">
        <v>100</v>
      </c>
      <c r="X2169" s="68">
        <v>0</v>
      </c>
      <c r="Y2169" s="68">
        <v>0</v>
      </c>
      <c r="Z2169" s="68">
        <v>0</v>
      </c>
      <c r="AA2169" s="68">
        <v>0</v>
      </c>
      <c r="AB2169" s="68">
        <v>0</v>
      </c>
      <c r="AC2169" s="68">
        <v>0</v>
      </c>
      <c r="AD2169" s="68">
        <v>107</v>
      </c>
      <c r="AE2169" s="68">
        <v>0</v>
      </c>
      <c r="AF2169" s="68">
        <v>15000</v>
      </c>
      <c r="AG2169" s="68">
        <v>109</v>
      </c>
      <c r="AH2169" s="68">
        <v>0</v>
      </c>
      <c r="AI2169" s="68">
        <v>27500</v>
      </c>
      <c r="AJ2169" s="68">
        <v>110</v>
      </c>
      <c r="AK2169" s="68">
        <v>0</v>
      </c>
      <c r="AL2169" s="68">
        <v>27500</v>
      </c>
      <c r="AM2169" s="68">
        <v>122</v>
      </c>
      <c r="AN2169" s="68">
        <v>10000</v>
      </c>
      <c r="AO2169" s="68">
        <v>0</v>
      </c>
      <c r="AP2169" s="68" t="s">
        <v>1706</v>
      </c>
      <c r="AQ2169" s="68">
        <v>1</v>
      </c>
      <c r="AR2169" s="68" t="s">
        <v>1707</v>
      </c>
      <c r="AS2169" s="68">
        <v>0</v>
      </c>
      <c r="AT2169" s="68">
        <v>0</v>
      </c>
      <c r="AU2169" s="68">
        <v>0</v>
      </c>
      <c r="AV2169" s="86">
        <v>1</v>
      </c>
      <c r="AX2169" s="1">
        <v>0</v>
      </c>
      <c r="AY2169" s="1">
        <v>0</v>
      </c>
      <c r="AZ2169" s="68">
        <v>0</v>
      </c>
      <c r="BA2169" s="68">
        <v>0</v>
      </c>
      <c r="EQ2169" s="68">
        <v>10450031</v>
      </c>
      <c r="ER2169" s="175">
        <v>2</v>
      </c>
      <c r="ES2169" s="68">
        <v>650</v>
      </c>
      <c r="ET2169" s="68">
        <v>31</v>
      </c>
      <c r="EU2169" s="68">
        <v>0</v>
      </c>
      <c r="EV2169" s="68">
        <v>150031</v>
      </c>
      <c r="EW2169" s="68" t="s">
        <v>2669</v>
      </c>
      <c r="EX2169" s="68" t="str">
        <f t="shared" si="66"/>
        <v>중형</v>
      </c>
      <c r="GE2169" s="68">
        <v>90116</v>
      </c>
      <c r="GF2169" s="68" t="s">
        <v>5604</v>
      </c>
    </row>
    <row r="2170" spans="6:188" x14ac:dyDescent="0.3">
      <c r="F2170" s="68">
        <v>320031</v>
      </c>
      <c r="G2170" s="68">
        <v>1</v>
      </c>
      <c r="H2170" s="68">
        <v>180002</v>
      </c>
      <c r="I2170" s="68">
        <v>280002</v>
      </c>
      <c r="J2170" s="68" t="s">
        <v>2551</v>
      </c>
      <c r="K2170" s="68" t="s">
        <v>2552</v>
      </c>
      <c r="L2170" s="68">
        <v>0</v>
      </c>
      <c r="M2170" s="68">
        <v>20</v>
      </c>
      <c r="N2170" s="68">
        <v>0</v>
      </c>
      <c r="O2170" s="68">
        <v>0</v>
      </c>
      <c r="P2170" s="68">
        <v>0</v>
      </c>
      <c r="Q2170" s="68">
        <v>0</v>
      </c>
      <c r="R2170" s="68">
        <v>2</v>
      </c>
      <c r="S2170" s="68">
        <v>1</v>
      </c>
      <c r="T2170" s="68">
        <v>3</v>
      </c>
      <c r="U2170" s="68">
        <v>100</v>
      </c>
      <c r="V2170" s="68">
        <v>0</v>
      </c>
      <c r="W2170" s="68">
        <v>100</v>
      </c>
      <c r="X2170" s="68">
        <v>0</v>
      </c>
      <c r="Y2170" s="68">
        <v>0</v>
      </c>
      <c r="Z2170" s="68">
        <v>0</v>
      </c>
      <c r="AA2170" s="68">
        <v>0</v>
      </c>
      <c r="AB2170" s="68">
        <v>0</v>
      </c>
      <c r="AC2170" s="68">
        <v>0</v>
      </c>
      <c r="AD2170" s="68">
        <v>107</v>
      </c>
      <c r="AE2170" s="68">
        <v>0</v>
      </c>
      <c r="AF2170" s="68">
        <v>15000</v>
      </c>
      <c r="AG2170" s="68">
        <v>109</v>
      </c>
      <c r="AH2170" s="68">
        <v>0</v>
      </c>
      <c r="AI2170" s="68">
        <v>27500</v>
      </c>
      <c r="AJ2170" s="68">
        <v>110</v>
      </c>
      <c r="AK2170" s="68">
        <v>0</v>
      </c>
      <c r="AL2170" s="68">
        <v>27500</v>
      </c>
      <c r="AM2170" s="68">
        <v>122</v>
      </c>
      <c r="AN2170" s="68">
        <v>10000</v>
      </c>
      <c r="AO2170" s="68">
        <v>0</v>
      </c>
      <c r="AP2170" s="68" t="s">
        <v>1705</v>
      </c>
      <c r="AQ2170" s="68">
        <v>1</v>
      </c>
      <c r="AR2170" s="68" t="s">
        <v>817</v>
      </c>
      <c r="AS2170" s="68">
        <v>0</v>
      </c>
      <c r="AT2170" s="68">
        <v>0</v>
      </c>
      <c r="AU2170" s="68">
        <v>0</v>
      </c>
      <c r="AV2170" s="86">
        <v>1</v>
      </c>
      <c r="AX2170" s="1">
        <v>0</v>
      </c>
      <c r="AY2170" s="1">
        <v>0</v>
      </c>
      <c r="AZ2170" s="68">
        <v>0</v>
      </c>
      <c r="BA2170" s="68">
        <v>0</v>
      </c>
      <c r="EQ2170" s="68">
        <v>10550031</v>
      </c>
      <c r="ER2170" s="175">
        <v>2</v>
      </c>
      <c r="ES2170" s="68">
        <v>650</v>
      </c>
      <c r="ET2170" s="68">
        <v>31</v>
      </c>
      <c r="EU2170" s="68">
        <v>0</v>
      </c>
      <c r="EV2170" s="68">
        <v>150031</v>
      </c>
      <c r="EW2170" s="68" t="s">
        <v>2669</v>
      </c>
      <c r="EX2170" s="68" t="str">
        <f t="shared" si="66"/>
        <v>중형</v>
      </c>
      <c r="GE2170" s="68">
        <v>90117</v>
      </c>
      <c r="GF2170" s="68" t="s">
        <v>5605</v>
      </c>
    </row>
    <row r="2171" spans="6:188" x14ac:dyDescent="0.3">
      <c r="F2171" s="68">
        <v>320032</v>
      </c>
      <c r="G2171" s="68">
        <v>1</v>
      </c>
      <c r="H2171" s="68">
        <v>180002</v>
      </c>
      <c r="I2171" s="68">
        <v>280002</v>
      </c>
      <c r="J2171" s="68" t="s">
        <v>2551</v>
      </c>
      <c r="K2171" s="68" t="s">
        <v>2552</v>
      </c>
      <c r="L2171" s="68">
        <v>0</v>
      </c>
      <c r="M2171" s="68">
        <v>20</v>
      </c>
      <c r="N2171" s="68">
        <v>0</v>
      </c>
      <c r="O2171" s="68">
        <v>0</v>
      </c>
      <c r="P2171" s="68">
        <v>0</v>
      </c>
      <c r="Q2171" s="68">
        <v>0</v>
      </c>
      <c r="R2171" s="68">
        <v>2</v>
      </c>
      <c r="S2171" s="68">
        <v>1</v>
      </c>
      <c r="T2171" s="68">
        <v>3</v>
      </c>
      <c r="U2171" s="68">
        <v>100</v>
      </c>
      <c r="V2171" s="68">
        <v>0</v>
      </c>
      <c r="W2171" s="68">
        <v>100</v>
      </c>
      <c r="X2171" s="68">
        <v>0</v>
      </c>
      <c r="Y2171" s="68">
        <v>0</v>
      </c>
      <c r="Z2171" s="68">
        <v>0</v>
      </c>
      <c r="AA2171" s="68">
        <v>0</v>
      </c>
      <c r="AB2171" s="68">
        <v>0</v>
      </c>
      <c r="AC2171" s="68">
        <v>0</v>
      </c>
      <c r="AD2171" s="68">
        <v>107</v>
      </c>
      <c r="AE2171" s="68">
        <v>0</v>
      </c>
      <c r="AF2171" s="68">
        <v>15000</v>
      </c>
      <c r="AG2171" s="68">
        <v>109</v>
      </c>
      <c r="AH2171" s="68">
        <v>0</v>
      </c>
      <c r="AI2171" s="68">
        <v>27500</v>
      </c>
      <c r="AJ2171" s="68">
        <v>110</v>
      </c>
      <c r="AK2171" s="68">
        <v>0</v>
      </c>
      <c r="AL2171" s="68">
        <v>27500</v>
      </c>
      <c r="AM2171" s="68">
        <v>122</v>
      </c>
      <c r="AN2171" s="68">
        <v>10000</v>
      </c>
      <c r="AO2171" s="68">
        <v>0</v>
      </c>
      <c r="AP2171" s="68" t="s">
        <v>1706</v>
      </c>
      <c r="AQ2171" s="68">
        <v>1</v>
      </c>
      <c r="AR2171" s="68" t="s">
        <v>1707</v>
      </c>
      <c r="AS2171" s="68">
        <v>0</v>
      </c>
      <c r="AT2171" s="68">
        <v>0</v>
      </c>
      <c r="AU2171" s="68">
        <v>0</v>
      </c>
      <c r="AV2171" s="86">
        <v>1</v>
      </c>
      <c r="AX2171" s="1">
        <v>0</v>
      </c>
      <c r="AY2171" s="1">
        <v>0</v>
      </c>
      <c r="AZ2171" s="68">
        <v>0</v>
      </c>
      <c r="BA2171" s="68">
        <v>0</v>
      </c>
      <c r="EQ2171" s="68">
        <v>10650031</v>
      </c>
      <c r="ER2171" s="175">
        <v>2</v>
      </c>
      <c r="ES2171" s="68">
        <v>650</v>
      </c>
      <c r="ET2171" s="68">
        <v>31</v>
      </c>
      <c r="EU2171" s="68">
        <v>0</v>
      </c>
      <c r="EV2171" s="68">
        <v>150031</v>
      </c>
      <c r="EW2171" s="68" t="s">
        <v>2669</v>
      </c>
      <c r="EX2171" s="68" t="str">
        <f t="shared" si="66"/>
        <v>중형</v>
      </c>
      <c r="GE2171" s="68">
        <v>90118</v>
      </c>
      <c r="GF2171" s="68" t="s">
        <v>5606</v>
      </c>
    </row>
    <row r="2172" spans="6:188" x14ac:dyDescent="0.3">
      <c r="F2172" s="68">
        <v>320033</v>
      </c>
      <c r="G2172" s="68">
        <v>1</v>
      </c>
      <c r="H2172" s="68">
        <v>180002</v>
      </c>
      <c r="I2172" s="68">
        <v>280002</v>
      </c>
      <c r="J2172" s="68" t="s">
        <v>2551</v>
      </c>
      <c r="K2172" s="68" t="s">
        <v>2552</v>
      </c>
      <c r="L2172" s="68">
        <v>0</v>
      </c>
      <c r="M2172" s="68">
        <v>20</v>
      </c>
      <c r="N2172" s="68">
        <v>0</v>
      </c>
      <c r="O2172" s="68">
        <v>0</v>
      </c>
      <c r="P2172" s="68">
        <v>0</v>
      </c>
      <c r="Q2172" s="68">
        <v>0</v>
      </c>
      <c r="R2172" s="68">
        <v>4</v>
      </c>
      <c r="S2172" s="68">
        <v>1</v>
      </c>
      <c r="T2172" s="68">
        <v>3</v>
      </c>
      <c r="U2172" s="68">
        <v>100</v>
      </c>
      <c r="V2172" s="68">
        <v>0</v>
      </c>
      <c r="W2172" s="68">
        <v>100</v>
      </c>
      <c r="X2172" s="68">
        <v>0</v>
      </c>
      <c r="Y2172" s="68">
        <v>0</v>
      </c>
      <c r="Z2172" s="68">
        <v>0</v>
      </c>
      <c r="AA2172" s="68">
        <v>0</v>
      </c>
      <c r="AB2172" s="68">
        <v>0</v>
      </c>
      <c r="AC2172" s="68">
        <v>0</v>
      </c>
      <c r="AD2172" s="68">
        <v>107</v>
      </c>
      <c r="AE2172" s="68">
        <v>0</v>
      </c>
      <c r="AF2172" s="68">
        <v>15000</v>
      </c>
      <c r="AG2172" s="68">
        <v>109</v>
      </c>
      <c r="AH2172" s="68">
        <v>0</v>
      </c>
      <c r="AI2172" s="68">
        <v>27500</v>
      </c>
      <c r="AJ2172" s="68">
        <v>110</v>
      </c>
      <c r="AK2172" s="68">
        <v>0</v>
      </c>
      <c r="AL2172" s="68">
        <v>27500</v>
      </c>
      <c r="AM2172" s="68">
        <v>122</v>
      </c>
      <c r="AN2172" s="68">
        <v>10000</v>
      </c>
      <c r="AO2172" s="68">
        <v>0</v>
      </c>
      <c r="AP2172" s="68" t="s">
        <v>869</v>
      </c>
      <c r="AQ2172" s="68">
        <v>1</v>
      </c>
      <c r="AR2172" s="68" t="s">
        <v>876</v>
      </c>
      <c r="AS2172" s="68">
        <v>0</v>
      </c>
      <c r="AT2172" s="68">
        <v>0</v>
      </c>
      <c r="AU2172" s="68">
        <v>0</v>
      </c>
      <c r="AV2172" s="86">
        <v>1</v>
      </c>
      <c r="AX2172" s="1">
        <v>0</v>
      </c>
      <c r="AY2172" s="1">
        <v>0</v>
      </c>
      <c r="AZ2172" s="68">
        <v>0</v>
      </c>
      <c r="BA2172" s="68">
        <v>0</v>
      </c>
      <c r="EQ2172" s="68">
        <v>10750031</v>
      </c>
      <c r="ER2172" s="175">
        <v>2</v>
      </c>
      <c r="ES2172" s="68">
        <v>650</v>
      </c>
      <c r="ET2172" s="68">
        <v>31</v>
      </c>
      <c r="EU2172" s="68">
        <v>0</v>
      </c>
      <c r="EV2172" s="68">
        <v>150031</v>
      </c>
      <c r="EW2172" s="68" t="s">
        <v>2669</v>
      </c>
      <c r="EX2172" s="68" t="str">
        <f t="shared" si="66"/>
        <v>중형</v>
      </c>
      <c r="GE2172" s="68">
        <v>90119</v>
      </c>
      <c r="GF2172" s="68" t="s">
        <v>5607</v>
      </c>
    </row>
    <row r="2173" spans="6:188" x14ac:dyDescent="0.3">
      <c r="F2173" s="68">
        <v>320034</v>
      </c>
      <c r="G2173" s="68">
        <v>1</v>
      </c>
      <c r="H2173" s="68">
        <v>180002</v>
      </c>
      <c r="I2173" s="68">
        <v>280002</v>
      </c>
      <c r="J2173" s="68" t="s">
        <v>2551</v>
      </c>
      <c r="K2173" s="68" t="s">
        <v>2552</v>
      </c>
      <c r="L2173" s="68">
        <v>0</v>
      </c>
      <c r="M2173" s="68">
        <v>20</v>
      </c>
      <c r="N2173" s="68">
        <v>0</v>
      </c>
      <c r="O2173" s="68">
        <v>0</v>
      </c>
      <c r="P2173" s="68">
        <v>0</v>
      </c>
      <c r="Q2173" s="68">
        <v>0</v>
      </c>
      <c r="R2173" s="68">
        <v>4</v>
      </c>
      <c r="S2173" s="68">
        <v>1</v>
      </c>
      <c r="T2173" s="68">
        <v>3</v>
      </c>
      <c r="U2173" s="68">
        <v>100</v>
      </c>
      <c r="V2173" s="68">
        <v>0</v>
      </c>
      <c r="W2173" s="68">
        <v>100</v>
      </c>
      <c r="X2173" s="68">
        <v>0</v>
      </c>
      <c r="Y2173" s="68">
        <v>0</v>
      </c>
      <c r="Z2173" s="68">
        <v>0</v>
      </c>
      <c r="AA2173" s="68">
        <v>0</v>
      </c>
      <c r="AB2173" s="68">
        <v>0</v>
      </c>
      <c r="AC2173" s="68">
        <v>0</v>
      </c>
      <c r="AD2173" s="68">
        <v>107</v>
      </c>
      <c r="AE2173" s="68">
        <v>0</v>
      </c>
      <c r="AF2173" s="68">
        <v>15000</v>
      </c>
      <c r="AG2173" s="68">
        <v>109</v>
      </c>
      <c r="AH2173" s="68">
        <v>0</v>
      </c>
      <c r="AI2173" s="68">
        <v>27500</v>
      </c>
      <c r="AJ2173" s="68">
        <v>110</v>
      </c>
      <c r="AK2173" s="68">
        <v>0</v>
      </c>
      <c r="AL2173" s="68">
        <v>27500</v>
      </c>
      <c r="AM2173" s="68">
        <v>122</v>
      </c>
      <c r="AN2173" s="68">
        <v>10000</v>
      </c>
      <c r="AO2173" s="68">
        <v>0</v>
      </c>
      <c r="AP2173" s="68" t="s">
        <v>1729</v>
      </c>
      <c r="AQ2173" s="68">
        <v>1</v>
      </c>
      <c r="AR2173" s="68" t="s">
        <v>876</v>
      </c>
      <c r="AS2173" s="68">
        <v>0</v>
      </c>
      <c r="AT2173" s="68">
        <v>0</v>
      </c>
      <c r="AU2173" s="68">
        <v>0</v>
      </c>
      <c r="AV2173" s="86">
        <v>1</v>
      </c>
      <c r="AX2173" s="1">
        <v>0</v>
      </c>
      <c r="AY2173" s="1">
        <v>0</v>
      </c>
      <c r="AZ2173" s="68">
        <v>0</v>
      </c>
      <c r="BA2173" s="68">
        <v>0</v>
      </c>
      <c r="EQ2173" s="68">
        <v>10850031</v>
      </c>
      <c r="ER2173" s="175">
        <v>2</v>
      </c>
      <c r="ES2173" s="68">
        <v>650</v>
      </c>
      <c r="ET2173" s="68">
        <v>31</v>
      </c>
      <c r="EU2173" s="68">
        <v>0</v>
      </c>
      <c r="EV2173" s="68">
        <v>150031</v>
      </c>
      <c r="EW2173" s="68" t="s">
        <v>2669</v>
      </c>
      <c r="EX2173" s="68" t="str">
        <f t="shared" si="66"/>
        <v>중형</v>
      </c>
      <c r="GE2173" s="68">
        <v>90120</v>
      </c>
      <c r="GF2173" s="68" t="s">
        <v>5608</v>
      </c>
    </row>
    <row r="2174" spans="6:188" x14ac:dyDescent="0.3">
      <c r="F2174" s="68">
        <v>320035</v>
      </c>
      <c r="G2174" s="68">
        <v>1</v>
      </c>
      <c r="H2174" s="68">
        <v>180002</v>
      </c>
      <c r="I2174" s="68">
        <v>280002</v>
      </c>
      <c r="J2174" s="68" t="s">
        <v>2551</v>
      </c>
      <c r="K2174" s="68" t="s">
        <v>2552</v>
      </c>
      <c r="L2174" s="68">
        <v>0</v>
      </c>
      <c r="M2174" s="68">
        <v>20</v>
      </c>
      <c r="N2174" s="68">
        <v>0</v>
      </c>
      <c r="O2174" s="68">
        <v>0</v>
      </c>
      <c r="P2174" s="68">
        <v>0</v>
      </c>
      <c r="Q2174" s="68">
        <v>0</v>
      </c>
      <c r="R2174" s="68">
        <v>8</v>
      </c>
      <c r="S2174" s="68">
        <v>1</v>
      </c>
      <c r="T2174" s="68">
        <v>3</v>
      </c>
      <c r="U2174" s="68">
        <v>100</v>
      </c>
      <c r="V2174" s="68">
        <v>0</v>
      </c>
      <c r="W2174" s="68">
        <v>100</v>
      </c>
      <c r="X2174" s="68">
        <v>0</v>
      </c>
      <c r="Y2174" s="68">
        <v>0</v>
      </c>
      <c r="Z2174" s="68">
        <v>0</v>
      </c>
      <c r="AA2174" s="68">
        <v>0</v>
      </c>
      <c r="AB2174" s="68">
        <v>0</v>
      </c>
      <c r="AC2174" s="68">
        <v>0</v>
      </c>
      <c r="AD2174" s="68">
        <v>107</v>
      </c>
      <c r="AE2174" s="68">
        <v>0</v>
      </c>
      <c r="AF2174" s="68">
        <v>15000</v>
      </c>
      <c r="AG2174" s="68">
        <v>109</v>
      </c>
      <c r="AH2174" s="68">
        <v>0</v>
      </c>
      <c r="AI2174" s="68">
        <v>27500</v>
      </c>
      <c r="AJ2174" s="68">
        <v>110</v>
      </c>
      <c r="AK2174" s="68">
        <v>0</v>
      </c>
      <c r="AL2174" s="68">
        <v>27500</v>
      </c>
      <c r="AM2174" s="68">
        <v>122</v>
      </c>
      <c r="AN2174" s="68">
        <v>10000</v>
      </c>
      <c r="AO2174" s="68">
        <v>0</v>
      </c>
      <c r="AP2174" s="68" t="s">
        <v>1746</v>
      </c>
      <c r="AQ2174" s="68">
        <v>1</v>
      </c>
      <c r="AR2174" s="68" t="s">
        <v>918</v>
      </c>
      <c r="AS2174" s="68">
        <v>0</v>
      </c>
      <c r="AT2174" s="68">
        <v>0</v>
      </c>
      <c r="AU2174" s="68">
        <v>0</v>
      </c>
      <c r="AV2174" s="86">
        <v>1</v>
      </c>
      <c r="AX2174" s="1">
        <v>0</v>
      </c>
      <c r="AY2174" s="1">
        <v>0</v>
      </c>
      <c r="AZ2174" s="68">
        <v>0</v>
      </c>
      <c r="BA2174" s="68">
        <v>0</v>
      </c>
      <c r="EQ2174" s="68">
        <v>10950031</v>
      </c>
      <c r="ER2174" s="175">
        <v>2</v>
      </c>
      <c r="ES2174" s="68">
        <v>650</v>
      </c>
      <c r="ET2174" s="68">
        <v>31</v>
      </c>
      <c r="EU2174" s="68">
        <v>0</v>
      </c>
      <c r="EV2174" s="68">
        <v>150031</v>
      </c>
      <c r="EW2174" s="68" t="s">
        <v>2669</v>
      </c>
      <c r="EX2174" s="68" t="str">
        <f t="shared" si="66"/>
        <v>중형</v>
      </c>
      <c r="GE2174" s="68">
        <v>90121</v>
      </c>
      <c r="GF2174" s="68" t="s">
        <v>5609</v>
      </c>
    </row>
    <row r="2175" spans="6:188" x14ac:dyDescent="0.3">
      <c r="F2175" s="68">
        <v>320036</v>
      </c>
      <c r="G2175" s="68">
        <v>1</v>
      </c>
      <c r="H2175" s="68">
        <v>180002</v>
      </c>
      <c r="I2175" s="68">
        <v>280002</v>
      </c>
      <c r="J2175" s="68" t="s">
        <v>2551</v>
      </c>
      <c r="K2175" s="68" t="s">
        <v>2552</v>
      </c>
      <c r="L2175" s="68">
        <v>0</v>
      </c>
      <c r="M2175" s="68">
        <v>20</v>
      </c>
      <c r="N2175" s="68">
        <v>0</v>
      </c>
      <c r="O2175" s="68">
        <v>0</v>
      </c>
      <c r="P2175" s="68">
        <v>0</v>
      </c>
      <c r="Q2175" s="68">
        <v>0</v>
      </c>
      <c r="R2175" s="68">
        <v>4</v>
      </c>
      <c r="S2175" s="68">
        <v>1</v>
      </c>
      <c r="T2175" s="68">
        <v>3</v>
      </c>
      <c r="U2175" s="68">
        <v>100</v>
      </c>
      <c r="V2175" s="68">
        <v>0</v>
      </c>
      <c r="W2175" s="68">
        <v>100</v>
      </c>
      <c r="X2175" s="68">
        <v>0</v>
      </c>
      <c r="Y2175" s="68">
        <v>0</v>
      </c>
      <c r="Z2175" s="68">
        <v>0</v>
      </c>
      <c r="AA2175" s="68">
        <v>0</v>
      </c>
      <c r="AB2175" s="68">
        <v>0</v>
      </c>
      <c r="AC2175" s="68">
        <v>0</v>
      </c>
      <c r="AD2175" s="68">
        <v>107</v>
      </c>
      <c r="AE2175" s="68">
        <v>0</v>
      </c>
      <c r="AF2175" s="68">
        <v>15000</v>
      </c>
      <c r="AG2175" s="68">
        <v>109</v>
      </c>
      <c r="AH2175" s="68">
        <v>0</v>
      </c>
      <c r="AI2175" s="68">
        <v>27500</v>
      </c>
      <c r="AJ2175" s="68">
        <v>110</v>
      </c>
      <c r="AK2175" s="68">
        <v>0</v>
      </c>
      <c r="AL2175" s="68">
        <v>27500</v>
      </c>
      <c r="AM2175" s="68">
        <v>122</v>
      </c>
      <c r="AN2175" s="68">
        <v>10000</v>
      </c>
      <c r="AO2175" s="68">
        <v>0</v>
      </c>
      <c r="AP2175" s="68" t="s">
        <v>1729</v>
      </c>
      <c r="AQ2175" s="68">
        <v>1</v>
      </c>
      <c r="AR2175" s="68" t="s">
        <v>876</v>
      </c>
      <c r="AS2175" s="68">
        <v>0</v>
      </c>
      <c r="AT2175" s="68">
        <v>0</v>
      </c>
      <c r="AU2175" s="68">
        <v>0</v>
      </c>
      <c r="AV2175" s="86">
        <v>1</v>
      </c>
      <c r="AX2175" s="1">
        <v>0</v>
      </c>
      <c r="AY2175" s="1">
        <v>0</v>
      </c>
      <c r="AZ2175" s="68">
        <v>0</v>
      </c>
      <c r="BA2175" s="68">
        <v>0</v>
      </c>
      <c r="EQ2175" s="68">
        <v>11050031</v>
      </c>
      <c r="ER2175" s="175">
        <v>2</v>
      </c>
      <c r="ES2175" s="68">
        <v>650</v>
      </c>
      <c r="ET2175" s="68">
        <v>31</v>
      </c>
      <c r="EU2175" s="68">
        <v>0</v>
      </c>
      <c r="EV2175" s="68">
        <v>150031</v>
      </c>
      <c r="EW2175" s="68" t="s">
        <v>2669</v>
      </c>
      <c r="EX2175" s="68" t="str">
        <f t="shared" si="66"/>
        <v>중형</v>
      </c>
      <c r="GE2175" s="68">
        <v>90122</v>
      </c>
      <c r="GF2175" s="68" t="s">
        <v>5610</v>
      </c>
    </row>
    <row r="2176" spans="6:188" x14ac:dyDescent="0.3">
      <c r="F2176" s="68">
        <v>320037</v>
      </c>
      <c r="G2176" s="68">
        <v>1</v>
      </c>
      <c r="H2176" s="68">
        <v>180002</v>
      </c>
      <c r="I2176" s="68">
        <v>280002</v>
      </c>
      <c r="J2176" s="68" t="s">
        <v>2551</v>
      </c>
      <c r="K2176" s="68" t="s">
        <v>2552</v>
      </c>
      <c r="L2176" s="68">
        <v>0</v>
      </c>
      <c r="M2176" s="68">
        <v>20</v>
      </c>
      <c r="N2176" s="68">
        <v>0</v>
      </c>
      <c r="O2176" s="68">
        <v>0</v>
      </c>
      <c r="P2176" s="68">
        <v>0</v>
      </c>
      <c r="Q2176" s="68">
        <v>0</v>
      </c>
      <c r="R2176" s="68">
        <v>8</v>
      </c>
      <c r="S2176" s="68">
        <v>1</v>
      </c>
      <c r="T2176" s="68">
        <v>3</v>
      </c>
      <c r="U2176" s="68">
        <v>100</v>
      </c>
      <c r="V2176" s="68">
        <v>0</v>
      </c>
      <c r="W2176" s="68">
        <v>100</v>
      </c>
      <c r="X2176" s="68">
        <v>0</v>
      </c>
      <c r="Y2176" s="68">
        <v>0</v>
      </c>
      <c r="Z2176" s="68">
        <v>0</v>
      </c>
      <c r="AA2176" s="68">
        <v>0</v>
      </c>
      <c r="AB2176" s="68">
        <v>0</v>
      </c>
      <c r="AC2176" s="68">
        <v>0</v>
      </c>
      <c r="AD2176" s="68">
        <v>107</v>
      </c>
      <c r="AE2176" s="68">
        <v>0</v>
      </c>
      <c r="AF2176" s="68">
        <v>15000</v>
      </c>
      <c r="AG2176" s="68">
        <v>109</v>
      </c>
      <c r="AH2176" s="68">
        <v>0</v>
      </c>
      <c r="AI2176" s="68">
        <v>27500</v>
      </c>
      <c r="AJ2176" s="68">
        <v>110</v>
      </c>
      <c r="AK2176" s="68">
        <v>0</v>
      </c>
      <c r="AL2176" s="68">
        <v>27500</v>
      </c>
      <c r="AM2176" s="68">
        <v>122</v>
      </c>
      <c r="AN2176" s="68">
        <v>10000</v>
      </c>
      <c r="AO2176" s="68">
        <v>0</v>
      </c>
      <c r="AP2176" s="68" t="s">
        <v>1746</v>
      </c>
      <c r="AQ2176" s="68">
        <v>1</v>
      </c>
      <c r="AR2176" s="68" t="s">
        <v>918</v>
      </c>
      <c r="AS2176" s="68">
        <v>0</v>
      </c>
      <c r="AT2176" s="68">
        <v>0</v>
      </c>
      <c r="AU2176" s="68">
        <v>0</v>
      </c>
      <c r="AV2176" s="86">
        <v>1</v>
      </c>
      <c r="AX2176" s="1">
        <v>0</v>
      </c>
      <c r="AY2176" s="1">
        <v>0</v>
      </c>
      <c r="AZ2176" s="68">
        <v>0</v>
      </c>
      <c r="BA2176" s="68">
        <v>0</v>
      </c>
      <c r="EQ2176" s="68">
        <v>11150031</v>
      </c>
      <c r="ER2176" s="175">
        <v>2</v>
      </c>
      <c r="ES2176" s="68">
        <v>650</v>
      </c>
      <c r="ET2176" s="68">
        <v>31</v>
      </c>
      <c r="EU2176" s="68">
        <v>0</v>
      </c>
      <c r="EV2176" s="68">
        <v>150031</v>
      </c>
      <c r="EW2176" s="68" t="s">
        <v>2669</v>
      </c>
      <c r="EX2176" s="68" t="str">
        <f t="shared" si="66"/>
        <v>중형</v>
      </c>
      <c r="GE2176" s="68">
        <v>90123</v>
      </c>
      <c r="GF2176" s="68" t="s">
        <v>5611</v>
      </c>
    </row>
    <row r="2177" spans="6:188" x14ac:dyDescent="0.3">
      <c r="F2177" s="68">
        <v>320038</v>
      </c>
      <c r="G2177" s="68">
        <v>1</v>
      </c>
      <c r="H2177" s="68">
        <v>180002</v>
      </c>
      <c r="I2177" s="68">
        <v>280002</v>
      </c>
      <c r="J2177" s="68" t="s">
        <v>2551</v>
      </c>
      <c r="K2177" s="68" t="s">
        <v>2552</v>
      </c>
      <c r="L2177" s="68">
        <v>0</v>
      </c>
      <c r="M2177" s="68">
        <v>20</v>
      </c>
      <c r="N2177" s="68">
        <v>0</v>
      </c>
      <c r="O2177" s="68">
        <v>0</v>
      </c>
      <c r="P2177" s="68">
        <v>0</v>
      </c>
      <c r="Q2177" s="68">
        <v>0</v>
      </c>
      <c r="R2177" s="68">
        <v>8</v>
      </c>
      <c r="S2177" s="68">
        <v>1</v>
      </c>
      <c r="T2177" s="68">
        <v>3</v>
      </c>
      <c r="U2177" s="68">
        <v>100</v>
      </c>
      <c r="V2177" s="68">
        <v>0</v>
      </c>
      <c r="W2177" s="68">
        <v>100</v>
      </c>
      <c r="X2177" s="68">
        <v>0</v>
      </c>
      <c r="Y2177" s="68">
        <v>0</v>
      </c>
      <c r="Z2177" s="68">
        <v>0</v>
      </c>
      <c r="AA2177" s="68">
        <v>0</v>
      </c>
      <c r="AB2177" s="68">
        <v>0</v>
      </c>
      <c r="AC2177" s="68">
        <v>0</v>
      </c>
      <c r="AD2177" s="68">
        <v>107</v>
      </c>
      <c r="AE2177" s="68">
        <v>0</v>
      </c>
      <c r="AF2177" s="68">
        <v>15000</v>
      </c>
      <c r="AG2177" s="68">
        <v>109</v>
      </c>
      <c r="AH2177" s="68">
        <v>0</v>
      </c>
      <c r="AI2177" s="68">
        <v>27500</v>
      </c>
      <c r="AJ2177" s="68">
        <v>110</v>
      </c>
      <c r="AK2177" s="68">
        <v>0</v>
      </c>
      <c r="AL2177" s="68">
        <v>27500</v>
      </c>
      <c r="AM2177" s="68">
        <v>122</v>
      </c>
      <c r="AN2177" s="68">
        <v>10000</v>
      </c>
      <c r="AO2177" s="68">
        <v>0</v>
      </c>
      <c r="AP2177" s="68" t="s">
        <v>1747</v>
      </c>
      <c r="AQ2177" s="68">
        <v>1</v>
      </c>
      <c r="AR2177" s="68" t="s">
        <v>1748</v>
      </c>
      <c r="AS2177" s="68">
        <v>0</v>
      </c>
      <c r="AT2177" s="68">
        <v>0</v>
      </c>
      <c r="AU2177" s="68">
        <v>0</v>
      </c>
      <c r="AV2177" s="86">
        <v>1</v>
      </c>
      <c r="AX2177" s="1">
        <v>0</v>
      </c>
      <c r="AY2177" s="1">
        <v>0</v>
      </c>
      <c r="AZ2177" s="68">
        <v>0</v>
      </c>
      <c r="BA2177" s="68">
        <v>0</v>
      </c>
      <c r="EQ2177" s="68">
        <v>11250031</v>
      </c>
      <c r="ER2177" s="175">
        <v>2</v>
      </c>
      <c r="ES2177" s="68">
        <v>650</v>
      </c>
      <c r="ET2177" s="68">
        <v>31</v>
      </c>
      <c r="EU2177" s="68">
        <v>0</v>
      </c>
      <c r="EV2177" s="68">
        <v>150031</v>
      </c>
      <c r="EW2177" s="68" t="s">
        <v>2669</v>
      </c>
      <c r="EX2177" s="68" t="str">
        <f t="shared" si="66"/>
        <v>중형</v>
      </c>
      <c r="GE2177" s="68">
        <v>90124</v>
      </c>
      <c r="GF2177" s="68" t="s">
        <v>5612</v>
      </c>
    </row>
    <row r="2178" spans="6:188" x14ac:dyDescent="0.3">
      <c r="F2178" s="68">
        <v>320039</v>
      </c>
      <c r="G2178" s="68">
        <v>1</v>
      </c>
      <c r="H2178" s="68">
        <v>180002</v>
      </c>
      <c r="I2178" s="68">
        <v>280002</v>
      </c>
      <c r="J2178" s="68" t="s">
        <v>2551</v>
      </c>
      <c r="K2178" s="68" t="s">
        <v>2552</v>
      </c>
      <c r="L2178" s="68">
        <v>0</v>
      </c>
      <c r="M2178" s="68">
        <v>20</v>
      </c>
      <c r="N2178" s="68">
        <v>0</v>
      </c>
      <c r="O2178" s="68">
        <v>0</v>
      </c>
      <c r="P2178" s="68">
        <v>0</v>
      </c>
      <c r="Q2178" s="68">
        <v>0</v>
      </c>
      <c r="R2178" s="68">
        <v>8</v>
      </c>
      <c r="S2178" s="68">
        <v>1</v>
      </c>
      <c r="T2178" s="68">
        <v>3</v>
      </c>
      <c r="U2178" s="68">
        <v>100</v>
      </c>
      <c r="V2178" s="68">
        <v>0</v>
      </c>
      <c r="W2178" s="68">
        <v>100</v>
      </c>
      <c r="X2178" s="68">
        <v>0</v>
      </c>
      <c r="Y2178" s="68">
        <v>0</v>
      </c>
      <c r="Z2178" s="68">
        <v>0</v>
      </c>
      <c r="AA2178" s="68">
        <v>0</v>
      </c>
      <c r="AB2178" s="68">
        <v>0</v>
      </c>
      <c r="AC2178" s="68">
        <v>0</v>
      </c>
      <c r="AD2178" s="68">
        <v>107</v>
      </c>
      <c r="AE2178" s="68">
        <v>0</v>
      </c>
      <c r="AF2178" s="68">
        <v>15000</v>
      </c>
      <c r="AG2178" s="68">
        <v>109</v>
      </c>
      <c r="AH2178" s="68">
        <v>0</v>
      </c>
      <c r="AI2178" s="68">
        <v>27500</v>
      </c>
      <c r="AJ2178" s="68">
        <v>110</v>
      </c>
      <c r="AK2178" s="68">
        <v>0</v>
      </c>
      <c r="AL2178" s="68">
        <v>27500</v>
      </c>
      <c r="AM2178" s="68">
        <v>122</v>
      </c>
      <c r="AN2178" s="68">
        <v>10000</v>
      </c>
      <c r="AO2178" s="68">
        <v>0</v>
      </c>
      <c r="AP2178" s="68" t="s">
        <v>1746</v>
      </c>
      <c r="AQ2178" s="68">
        <v>1</v>
      </c>
      <c r="AR2178" s="68" t="s">
        <v>918</v>
      </c>
      <c r="AS2178" s="68">
        <v>0</v>
      </c>
      <c r="AT2178" s="68">
        <v>0</v>
      </c>
      <c r="AU2178" s="68">
        <v>0</v>
      </c>
      <c r="AV2178" s="86">
        <v>1</v>
      </c>
      <c r="AX2178" s="1">
        <v>0</v>
      </c>
      <c r="AY2178" s="1">
        <v>0</v>
      </c>
      <c r="AZ2178" s="68">
        <v>0</v>
      </c>
      <c r="BA2178" s="68">
        <v>0</v>
      </c>
      <c r="EQ2178" s="68">
        <v>20150031</v>
      </c>
      <c r="ER2178" s="175">
        <v>2</v>
      </c>
      <c r="ES2178" s="68">
        <v>650</v>
      </c>
      <c r="ET2178" s="68">
        <v>31</v>
      </c>
      <c r="EU2178" s="68">
        <v>0</v>
      </c>
      <c r="EV2178" s="68">
        <v>150031</v>
      </c>
      <c r="EW2178" s="68" t="s">
        <v>2669</v>
      </c>
      <c r="EX2178" s="68" t="str">
        <f t="shared" si="66"/>
        <v>중형</v>
      </c>
      <c r="GE2178" s="68">
        <v>90125</v>
      </c>
      <c r="GF2178" s="68" t="s">
        <v>5613</v>
      </c>
    </row>
    <row r="2179" spans="6:188" x14ac:dyDescent="0.3">
      <c r="F2179" s="68">
        <v>320040</v>
      </c>
      <c r="G2179" s="68">
        <v>1</v>
      </c>
      <c r="H2179" s="68">
        <v>180002</v>
      </c>
      <c r="I2179" s="68">
        <v>280002</v>
      </c>
      <c r="J2179" s="68" t="s">
        <v>2551</v>
      </c>
      <c r="K2179" s="68" t="s">
        <v>2552</v>
      </c>
      <c r="L2179" s="68">
        <v>0</v>
      </c>
      <c r="M2179" s="68">
        <v>20</v>
      </c>
      <c r="N2179" s="68">
        <v>0</v>
      </c>
      <c r="O2179" s="68">
        <v>0</v>
      </c>
      <c r="P2179" s="68">
        <v>0</v>
      </c>
      <c r="Q2179" s="68">
        <v>0</v>
      </c>
      <c r="R2179" s="68">
        <v>8</v>
      </c>
      <c r="S2179" s="68">
        <v>1</v>
      </c>
      <c r="T2179" s="68">
        <v>3</v>
      </c>
      <c r="U2179" s="68">
        <v>100</v>
      </c>
      <c r="V2179" s="68">
        <v>0</v>
      </c>
      <c r="W2179" s="68">
        <v>100</v>
      </c>
      <c r="X2179" s="68">
        <v>0</v>
      </c>
      <c r="Y2179" s="68">
        <v>0</v>
      </c>
      <c r="Z2179" s="68">
        <v>0</v>
      </c>
      <c r="AA2179" s="68">
        <v>0</v>
      </c>
      <c r="AB2179" s="68">
        <v>0</v>
      </c>
      <c r="AC2179" s="68">
        <v>0</v>
      </c>
      <c r="AD2179" s="68">
        <v>107</v>
      </c>
      <c r="AE2179" s="68">
        <v>0</v>
      </c>
      <c r="AF2179" s="68">
        <v>15000</v>
      </c>
      <c r="AG2179" s="68">
        <v>109</v>
      </c>
      <c r="AH2179" s="68">
        <v>0</v>
      </c>
      <c r="AI2179" s="68">
        <v>27500</v>
      </c>
      <c r="AJ2179" s="68">
        <v>110</v>
      </c>
      <c r="AK2179" s="68">
        <v>0</v>
      </c>
      <c r="AL2179" s="68">
        <v>27500</v>
      </c>
      <c r="AM2179" s="68">
        <v>122</v>
      </c>
      <c r="AN2179" s="68">
        <v>10000</v>
      </c>
      <c r="AO2179" s="68">
        <v>0</v>
      </c>
      <c r="AP2179" s="68" t="s">
        <v>1747</v>
      </c>
      <c r="AQ2179" s="68">
        <v>1</v>
      </c>
      <c r="AR2179" s="68" t="s">
        <v>1748</v>
      </c>
      <c r="AS2179" s="68">
        <v>0</v>
      </c>
      <c r="AT2179" s="68">
        <v>0</v>
      </c>
      <c r="AU2179" s="68">
        <v>0</v>
      </c>
      <c r="AV2179" s="86">
        <v>1</v>
      </c>
      <c r="AX2179" s="1">
        <v>0</v>
      </c>
      <c r="AY2179" s="1">
        <v>0</v>
      </c>
      <c r="AZ2179" s="68">
        <v>0</v>
      </c>
      <c r="BA2179" s="68">
        <v>0</v>
      </c>
      <c r="EQ2179" s="68">
        <v>20250031</v>
      </c>
      <c r="ER2179" s="175">
        <v>2</v>
      </c>
      <c r="ES2179" s="68">
        <v>650</v>
      </c>
      <c r="ET2179" s="68">
        <v>31</v>
      </c>
      <c r="EU2179" s="68">
        <v>0</v>
      </c>
      <c r="EV2179" s="68">
        <v>150031</v>
      </c>
      <c r="EW2179" s="68" t="s">
        <v>2669</v>
      </c>
      <c r="EX2179" s="68" t="str">
        <f t="shared" ref="EX2179:EX2242" si="67">IF(ER2179=1,"소형",IF(ER2179=2,"중형","대형"))</f>
        <v>중형</v>
      </c>
      <c r="GE2179" s="68">
        <v>90126</v>
      </c>
      <c r="GF2179" s="68" t="s">
        <v>5614</v>
      </c>
    </row>
    <row r="2180" spans="6:188" x14ac:dyDescent="0.3">
      <c r="F2180" s="68">
        <v>320041</v>
      </c>
      <c r="G2180" s="68">
        <v>1</v>
      </c>
      <c r="H2180" s="68">
        <v>180002</v>
      </c>
      <c r="I2180" s="68">
        <v>280002</v>
      </c>
      <c r="J2180" s="68" t="s">
        <v>2551</v>
      </c>
      <c r="K2180" s="68" t="s">
        <v>2552</v>
      </c>
      <c r="L2180" s="68">
        <v>0</v>
      </c>
      <c r="M2180" s="68">
        <v>20</v>
      </c>
      <c r="N2180" s="68">
        <v>0</v>
      </c>
      <c r="O2180" s="68">
        <v>0</v>
      </c>
      <c r="P2180" s="68">
        <v>0</v>
      </c>
      <c r="Q2180" s="68">
        <v>0</v>
      </c>
      <c r="R2180" s="68">
        <v>16</v>
      </c>
      <c r="S2180" s="68">
        <v>1</v>
      </c>
      <c r="T2180" s="68">
        <v>4</v>
      </c>
      <c r="U2180" s="68">
        <v>250</v>
      </c>
      <c r="V2180" s="68">
        <v>0</v>
      </c>
      <c r="W2180" s="68">
        <v>250</v>
      </c>
      <c r="X2180" s="68">
        <v>0</v>
      </c>
      <c r="Y2180" s="68">
        <v>0</v>
      </c>
      <c r="Z2180" s="68">
        <v>0</v>
      </c>
      <c r="AA2180" s="68">
        <v>0</v>
      </c>
      <c r="AB2180" s="68">
        <v>0</v>
      </c>
      <c r="AC2180" s="68">
        <v>0</v>
      </c>
      <c r="AD2180" s="68">
        <v>107</v>
      </c>
      <c r="AE2180" s="68">
        <v>0</v>
      </c>
      <c r="AF2180" s="68">
        <v>25000</v>
      </c>
      <c r="AG2180" s="68">
        <v>109</v>
      </c>
      <c r="AH2180" s="68">
        <v>0</v>
      </c>
      <c r="AI2180" s="68">
        <v>120000</v>
      </c>
      <c r="AJ2180" s="68">
        <v>110</v>
      </c>
      <c r="AK2180" s="68">
        <v>0</v>
      </c>
      <c r="AL2180" s="68">
        <v>120000</v>
      </c>
      <c r="AM2180" s="68">
        <v>122</v>
      </c>
      <c r="AN2180" s="68">
        <v>20000</v>
      </c>
      <c r="AO2180" s="68">
        <v>0</v>
      </c>
      <c r="AP2180" s="68" t="s">
        <v>1776</v>
      </c>
      <c r="AQ2180" s="68">
        <v>1</v>
      </c>
      <c r="AR2180" s="68" t="s">
        <v>2524</v>
      </c>
      <c r="AS2180" s="68">
        <v>0</v>
      </c>
      <c r="AT2180" s="68">
        <v>0</v>
      </c>
      <c r="AU2180" s="68">
        <v>0</v>
      </c>
      <c r="AV2180" s="86">
        <v>1</v>
      </c>
      <c r="AX2180" s="1">
        <v>0</v>
      </c>
      <c r="AY2180" s="1">
        <v>0</v>
      </c>
      <c r="AZ2180" s="68">
        <v>0</v>
      </c>
      <c r="BA2180" s="68">
        <v>0</v>
      </c>
      <c r="EQ2180" s="68">
        <v>20350031</v>
      </c>
      <c r="ER2180" s="175">
        <v>2</v>
      </c>
      <c r="ES2180" s="68">
        <v>650</v>
      </c>
      <c r="ET2180" s="68">
        <v>31</v>
      </c>
      <c r="EU2180" s="68">
        <v>0</v>
      </c>
      <c r="EV2180" s="68">
        <v>150031</v>
      </c>
      <c r="EW2180" s="68" t="s">
        <v>2669</v>
      </c>
      <c r="EX2180" s="68" t="str">
        <f t="shared" si="67"/>
        <v>중형</v>
      </c>
      <c r="GE2180" s="68">
        <v>90127</v>
      </c>
      <c r="GF2180" s="68" t="s">
        <v>5615</v>
      </c>
    </row>
    <row r="2181" spans="6:188" x14ac:dyDescent="0.3">
      <c r="F2181" s="68">
        <v>320042</v>
      </c>
      <c r="G2181" s="68">
        <v>1</v>
      </c>
      <c r="H2181" s="68">
        <v>180002</v>
      </c>
      <c r="I2181" s="68">
        <v>280002</v>
      </c>
      <c r="J2181" s="68" t="s">
        <v>2551</v>
      </c>
      <c r="K2181" s="68" t="s">
        <v>2552</v>
      </c>
      <c r="L2181" s="68">
        <v>0</v>
      </c>
      <c r="M2181" s="68">
        <v>20</v>
      </c>
      <c r="N2181" s="68">
        <v>0</v>
      </c>
      <c r="O2181" s="68">
        <v>0</v>
      </c>
      <c r="P2181" s="68">
        <v>0</v>
      </c>
      <c r="Q2181" s="68">
        <v>0</v>
      </c>
      <c r="R2181" s="68">
        <v>16</v>
      </c>
      <c r="S2181" s="68">
        <v>1</v>
      </c>
      <c r="T2181" s="68">
        <v>4</v>
      </c>
      <c r="U2181" s="68">
        <v>250</v>
      </c>
      <c r="V2181" s="68">
        <v>0</v>
      </c>
      <c r="W2181" s="68">
        <v>250</v>
      </c>
      <c r="X2181" s="68">
        <v>0</v>
      </c>
      <c r="Y2181" s="68">
        <v>0</v>
      </c>
      <c r="Z2181" s="68">
        <v>0</v>
      </c>
      <c r="AA2181" s="68">
        <v>0</v>
      </c>
      <c r="AB2181" s="68">
        <v>0</v>
      </c>
      <c r="AC2181" s="68">
        <v>0</v>
      </c>
      <c r="AD2181" s="68">
        <v>107</v>
      </c>
      <c r="AE2181" s="68">
        <v>0</v>
      </c>
      <c r="AF2181" s="68">
        <v>25000</v>
      </c>
      <c r="AG2181" s="68">
        <v>109</v>
      </c>
      <c r="AH2181" s="68">
        <v>0</v>
      </c>
      <c r="AI2181" s="68">
        <v>120000</v>
      </c>
      <c r="AJ2181" s="68">
        <v>110</v>
      </c>
      <c r="AK2181" s="68">
        <v>0</v>
      </c>
      <c r="AL2181" s="68">
        <v>120000</v>
      </c>
      <c r="AM2181" s="68">
        <v>122</v>
      </c>
      <c r="AN2181" s="68">
        <v>20000</v>
      </c>
      <c r="AO2181" s="68">
        <v>0</v>
      </c>
      <c r="AP2181" s="68" t="s">
        <v>1777</v>
      </c>
      <c r="AQ2181" s="68">
        <v>1</v>
      </c>
      <c r="AR2181" s="68" t="s">
        <v>2525</v>
      </c>
      <c r="AS2181" s="68">
        <v>0</v>
      </c>
      <c r="AT2181" s="68">
        <v>0</v>
      </c>
      <c r="AU2181" s="68">
        <v>0</v>
      </c>
      <c r="AV2181" s="86">
        <v>1</v>
      </c>
      <c r="AX2181" s="1">
        <v>0</v>
      </c>
      <c r="AY2181" s="1">
        <v>0</v>
      </c>
      <c r="AZ2181" s="68">
        <v>0</v>
      </c>
      <c r="BA2181" s="68">
        <v>0</v>
      </c>
      <c r="EQ2181" s="68">
        <v>20450031</v>
      </c>
      <c r="ER2181" s="175">
        <v>2</v>
      </c>
      <c r="ES2181" s="68">
        <v>650</v>
      </c>
      <c r="ET2181" s="68">
        <v>31</v>
      </c>
      <c r="EU2181" s="68">
        <v>0</v>
      </c>
      <c r="EV2181" s="68">
        <v>150031</v>
      </c>
      <c r="EW2181" s="68" t="s">
        <v>2669</v>
      </c>
      <c r="EX2181" s="68" t="str">
        <f t="shared" si="67"/>
        <v>중형</v>
      </c>
      <c r="GE2181" s="68">
        <v>90128</v>
      </c>
      <c r="GF2181" s="68" t="s">
        <v>5616</v>
      </c>
    </row>
    <row r="2182" spans="6:188" x14ac:dyDescent="0.3">
      <c r="F2182" s="68">
        <v>320043</v>
      </c>
      <c r="G2182" s="68">
        <v>1</v>
      </c>
      <c r="H2182" s="68">
        <v>180002</v>
      </c>
      <c r="I2182" s="68">
        <v>280002</v>
      </c>
      <c r="J2182" s="68" t="s">
        <v>2551</v>
      </c>
      <c r="K2182" s="68" t="s">
        <v>2552</v>
      </c>
      <c r="L2182" s="68">
        <v>0</v>
      </c>
      <c r="M2182" s="68">
        <v>20</v>
      </c>
      <c r="N2182" s="68">
        <v>0</v>
      </c>
      <c r="O2182" s="68">
        <v>0</v>
      </c>
      <c r="P2182" s="68">
        <v>0</v>
      </c>
      <c r="Q2182" s="68">
        <v>0</v>
      </c>
      <c r="R2182" s="68">
        <v>32</v>
      </c>
      <c r="S2182" s="68">
        <v>1</v>
      </c>
      <c r="T2182" s="68">
        <v>4</v>
      </c>
      <c r="U2182" s="68">
        <v>250</v>
      </c>
      <c r="V2182" s="68">
        <v>0</v>
      </c>
      <c r="W2182" s="68">
        <v>250</v>
      </c>
      <c r="X2182" s="68">
        <v>0</v>
      </c>
      <c r="Y2182" s="68">
        <v>0</v>
      </c>
      <c r="Z2182" s="68">
        <v>0</v>
      </c>
      <c r="AA2182" s="68">
        <v>0</v>
      </c>
      <c r="AB2182" s="68">
        <v>0</v>
      </c>
      <c r="AC2182" s="68">
        <v>0</v>
      </c>
      <c r="AD2182" s="68">
        <v>107</v>
      </c>
      <c r="AE2182" s="68">
        <v>0</v>
      </c>
      <c r="AF2182" s="68">
        <v>25000</v>
      </c>
      <c r="AG2182" s="68">
        <v>109</v>
      </c>
      <c r="AH2182" s="68">
        <v>0</v>
      </c>
      <c r="AI2182" s="68">
        <v>120000</v>
      </c>
      <c r="AJ2182" s="68">
        <v>110</v>
      </c>
      <c r="AK2182" s="68">
        <v>0</v>
      </c>
      <c r="AL2182" s="68">
        <v>120000</v>
      </c>
      <c r="AM2182" s="68">
        <v>122</v>
      </c>
      <c r="AN2182" s="68">
        <v>20000</v>
      </c>
      <c r="AO2182" s="68">
        <v>0</v>
      </c>
      <c r="AP2182" s="68" t="s">
        <v>1788</v>
      </c>
      <c r="AQ2182" s="68">
        <v>1</v>
      </c>
      <c r="AR2182" s="68" t="s">
        <v>2530</v>
      </c>
      <c r="AS2182" s="68">
        <v>0</v>
      </c>
      <c r="AT2182" s="68">
        <v>0</v>
      </c>
      <c r="AU2182" s="68">
        <v>0</v>
      </c>
      <c r="AV2182" s="86">
        <v>1</v>
      </c>
      <c r="AX2182" s="1">
        <v>0</v>
      </c>
      <c r="AY2182" s="1">
        <v>0</v>
      </c>
      <c r="AZ2182" s="68">
        <v>0</v>
      </c>
      <c r="BA2182" s="68">
        <v>0</v>
      </c>
      <c r="EQ2182" s="68">
        <v>20550031</v>
      </c>
      <c r="ER2182" s="175">
        <v>2</v>
      </c>
      <c r="ES2182" s="68">
        <v>650</v>
      </c>
      <c r="ET2182" s="68">
        <v>31</v>
      </c>
      <c r="EU2182" s="68">
        <v>0</v>
      </c>
      <c r="EV2182" s="68">
        <v>150031</v>
      </c>
      <c r="EW2182" s="68" t="s">
        <v>2669</v>
      </c>
      <c r="EX2182" s="68" t="str">
        <f t="shared" si="67"/>
        <v>중형</v>
      </c>
      <c r="GE2182" s="68">
        <v>90129</v>
      </c>
      <c r="GF2182" s="68" t="s">
        <v>5617</v>
      </c>
    </row>
    <row r="2183" spans="6:188" x14ac:dyDescent="0.3">
      <c r="F2183" s="68">
        <v>320044</v>
      </c>
      <c r="G2183" s="68">
        <v>1</v>
      </c>
      <c r="H2183" s="68">
        <v>180002</v>
      </c>
      <c r="I2183" s="68">
        <v>280002</v>
      </c>
      <c r="J2183" s="68" t="s">
        <v>2551</v>
      </c>
      <c r="K2183" s="68" t="s">
        <v>2552</v>
      </c>
      <c r="L2183" s="68">
        <v>0</v>
      </c>
      <c r="M2183" s="68">
        <v>20</v>
      </c>
      <c r="N2183" s="68">
        <v>0</v>
      </c>
      <c r="O2183" s="68">
        <v>0</v>
      </c>
      <c r="P2183" s="68">
        <v>0</v>
      </c>
      <c r="Q2183" s="68">
        <v>0</v>
      </c>
      <c r="R2183" s="68">
        <v>32</v>
      </c>
      <c r="S2183" s="68">
        <v>1</v>
      </c>
      <c r="T2183" s="68">
        <v>4</v>
      </c>
      <c r="U2183" s="68">
        <v>250</v>
      </c>
      <c r="V2183" s="68">
        <v>0</v>
      </c>
      <c r="W2183" s="68">
        <v>250</v>
      </c>
      <c r="X2183" s="68">
        <v>0</v>
      </c>
      <c r="Y2183" s="68">
        <v>0</v>
      </c>
      <c r="Z2183" s="68">
        <v>0</v>
      </c>
      <c r="AA2183" s="68">
        <v>0</v>
      </c>
      <c r="AB2183" s="68">
        <v>0</v>
      </c>
      <c r="AC2183" s="68">
        <v>0</v>
      </c>
      <c r="AD2183" s="68">
        <v>107</v>
      </c>
      <c r="AE2183" s="68">
        <v>0</v>
      </c>
      <c r="AF2183" s="68">
        <v>25000</v>
      </c>
      <c r="AG2183" s="68">
        <v>109</v>
      </c>
      <c r="AH2183" s="68">
        <v>0</v>
      </c>
      <c r="AI2183" s="68">
        <v>120000</v>
      </c>
      <c r="AJ2183" s="68">
        <v>110</v>
      </c>
      <c r="AK2183" s="68">
        <v>0</v>
      </c>
      <c r="AL2183" s="68">
        <v>120000</v>
      </c>
      <c r="AM2183" s="68">
        <v>122</v>
      </c>
      <c r="AN2183" s="68">
        <v>20000</v>
      </c>
      <c r="AO2183" s="68">
        <v>0</v>
      </c>
      <c r="AP2183" s="68" t="s">
        <v>1789</v>
      </c>
      <c r="AQ2183" s="68">
        <v>1</v>
      </c>
      <c r="AR2183" s="68" t="s">
        <v>2531</v>
      </c>
      <c r="AS2183" s="68">
        <v>0</v>
      </c>
      <c r="AT2183" s="68">
        <v>0</v>
      </c>
      <c r="AU2183" s="68">
        <v>0</v>
      </c>
      <c r="AV2183" s="86">
        <v>1</v>
      </c>
      <c r="AX2183" s="1">
        <v>0</v>
      </c>
      <c r="AY2183" s="1">
        <v>0</v>
      </c>
      <c r="AZ2183" s="68">
        <v>0</v>
      </c>
      <c r="BA2183" s="68">
        <v>0</v>
      </c>
      <c r="EQ2183" s="68">
        <v>20650031</v>
      </c>
      <c r="ER2183" s="175">
        <v>2</v>
      </c>
      <c r="ES2183" s="68">
        <v>650</v>
      </c>
      <c r="ET2183" s="68">
        <v>31</v>
      </c>
      <c r="EU2183" s="68">
        <v>0</v>
      </c>
      <c r="EV2183" s="68">
        <v>150031</v>
      </c>
      <c r="EW2183" s="68" t="s">
        <v>2669</v>
      </c>
      <c r="EX2183" s="68" t="str">
        <f t="shared" si="67"/>
        <v>중형</v>
      </c>
      <c r="GE2183" s="68">
        <v>90130</v>
      </c>
      <c r="GF2183" s="68" t="s">
        <v>5618</v>
      </c>
    </row>
    <row r="2184" spans="6:188" x14ac:dyDescent="0.3">
      <c r="F2184" s="68">
        <v>320045</v>
      </c>
      <c r="G2184" s="68">
        <v>1</v>
      </c>
      <c r="H2184" s="68">
        <v>180002</v>
      </c>
      <c r="I2184" s="68">
        <v>280002</v>
      </c>
      <c r="J2184" s="68" t="s">
        <v>2551</v>
      </c>
      <c r="K2184" s="68" t="s">
        <v>2552</v>
      </c>
      <c r="L2184" s="68">
        <v>0</v>
      </c>
      <c r="M2184" s="68">
        <v>20</v>
      </c>
      <c r="N2184" s="68">
        <v>0</v>
      </c>
      <c r="O2184" s="68">
        <v>0</v>
      </c>
      <c r="P2184" s="68">
        <v>0</v>
      </c>
      <c r="Q2184" s="68">
        <v>0</v>
      </c>
      <c r="R2184" s="68">
        <v>2</v>
      </c>
      <c r="S2184" s="68">
        <v>1</v>
      </c>
      <c r="T2184" s="68">
        <v>4</v>
      </c>
      <c r="U2184" s="68">
        <v>250</v>
      </c>
      <c r="V2184" s="68">
        <v>0</v>
      </c>
      <c r="W2184" s="68">
        <v>250</v>
      </c>
      <c r="X2184" s="68">
        <v>0</v>
      </c>
      <c r="Y2184" s="68">
        <v>0</v>
      </c>
      <c r="Z2184" s="68">
        <v>0</v>
      </c>
      <c r="AA2184" s="68">
        <v>0</v>
      </c>
      <c r="AB2184" s="68">
        <v>0</v>
      </c>
      <c r="AC2184" s="68">
        <v>0</v>
      </c>
      <c r="AD2184" s="68">
        <v>107</v>
      </c>
      <c r="AE2184" s="68">
        <v>0</v>
      </c>
      <c r="AF2184" s="68">
        <v>25000</v>
      </c>
      <c r="AG2184" s="68">
        <v>109</v>
      </c>
      <c r="AH2184" s="68">
        <v>0</v>
      </c>
      <c r="AI2184" s="68">
        <v>120000</v>
      </c>
      <c r="AJ2184" s="68">
        <v>110</v>
      </c>
      <c r="AK2184" s="68">
        <v>0</v>
      </c>
      <c r="AL2184" s="68">
        <v>120000</v>
      </c>
      <c r="AM2184" s="68">
        <v>122</v>
      </c>
      <c r="AN2184" s="68">
        <v>20000</v>
      </c>
      <c r="AO2184" s="68">
        <v>0</v>
      </c>
      <c r="AP2184" s="68" t="s">
        <v>1708</v>
      </c>
      <c r="AQ2184" s="68">
        <v>1</v>
      </c>
      <c r="AR2184" s="68" t="s">
        <v>1709</v>
      </c>
      <c r="AS2184" s="68">
        <v>0</v>
      </c>
      <c r="AT2184" s="68">
        <v>0</v>
      </c>
      <c r="AU2184" s="68">
        <v>0</v>
      </c>
      <c r="AV2184" s="86">
        <v>1</v>
      </c>
      <c r="AX2184" s="1">
        <v>0</v>
      </c>
      <c r="AY2184" s="1">
        <v>0</v>
      </c>
      <c r="AZ2184" s="68">
        <v>0</v>
      </c>
      <c r="BA2184" s="68">
        <v>0</v>
      </c>
      <c r="EQ2184" s="68">
        <v>20750031</v>
      </c>
      <c r="ER2184" s="175">
        <v>2</v>
      </c>
      <c r="ES2184" s="68">
        <v>650</v>
      </c>
      <c r="ET2184" s="68">
        <v>31</v>
      </c>
      <c r="EU2184" s="68">
        <v>0</v>
      </c>
      <c r="EV2184" s="68">
        <v>150031</v>
      </c>
      <c r="EW2184" s="68" t="s">
        <v>2669</v>
      </c>
      <c r="EX2184" s="68" t="str">
        <f t="shared" si="67"/>
        <v>중형</v>
      </c>
      <c r="GE2184" s="68">
        <v>90131</v>
      </c>
      <c r="GF2184" s="68" t="s">
        <v>5619</v>
      </c>
    </row>
    <row r="2185" spans="6:188" x14ac:dyDescent="0.3">
      <c r="F2185" s="68">
        <v>320046</v>
      </c>
      <c r="G2185" s="68">
        <v>1</v>
      </c>
      <c r="H2185" s="68">
        <v>180002</v>
      </c>
      <c r="I2185" s="68">
        <v>280002</v>
      </c>
      <c r="J2185" s="68" t="s">
        <v>2551</v>
      </c>
      <c r="K2185" s="68" t="s">
        <v>2552</v>
      </c>
      <c r="L2185" s="68">
        <v>0</v>
      </c>
      <c r="M2185" s="68">
        <v>20</v>
      </c>
      <c r="N2185" s="68">
        <v>0</v>
      </c>
      <c r="O2185" s="68">
        <v>0</v>
      </c>
      <c r="P2185" s="68">
        <v>0</v>
      </c>
      <c r="Q2185" s="68">
        <v>0</v>
      </c>
      <c r="R2185" s="68">
        <v>2</v>
      </c>
      <c r="S2185" s="68">
        <v>1</v>
      </c>
      <c r="T2185" s="68">
        <v>4</v>
      </c>
      <c r="U2185" s="68">
        <v>250</v>
      </c>
      <c r="V2185" s="68">
        <v>0</v>
      </c>
      <c r="W2185" s="68">
        <v>250</v>
      </c>
      <c r="X2185" s="68">
        <v>0</v>
      </c>
      <c r="Y2185" s="68">
        <v>0</v>
      </c>
      <c r="Z2185" s="68">
        <v>0</v>
      </c>
      <c r="AA2185" s="68">
        <v>0</v>
      </c>
      <c r="AB2185" s="68">
        <v>0</v>
      </c>
      <c r="AC2185" s="68">
        <v>0</v>
      </c>
      <c r="AD2185" s="68">
        <v>107</v>
      </c>
      <c r="AE2185" s="68">
        <v>0</v>
      </c>
      <c r="AF2185" s="68">
        <v>25000</v>
      </c>
      <c r="AG2185" s="68">
        <v>109</v>
      </c>
      <c r="AH2185" s="68">
        <v>0</v>
      </c>
      <c r="AI2185" s="68">
        <v>120000</v>
      </c>
      <c r="AJ2185" s="68">
        <v>110</v>
      </c>
      <c r="AK2185" s="68">
        <v>0</v>
      </c>
      <c r="AL2185" s="68">
        <v>120000</v>
      </c>
      <c r="AM2185" s="68">
        <v>122</v>
      </c>
      <c r="AN2185" s="68">
        <v>20000</v>
      </c>
      <c r="AO2185" s="68">
        <v>0</v>
      </c>
      <c r="AP2185" s="68" t="s">
        <v>1710</v>
      </c>
      <c r="AQ2185" s="68">
        <v>1</v>
      </c>
      <c r="AR2185" s="68" t="s">
        <v>1711</v>
      </c>
      <c r="AS2185" s="68">
        <v>0</v>
      </c>
      <c r="AT2185" s="68">
        <v>0</v>
      </c>
      <c r="AU2185" s="68">
        <v>0</v>
      </c>
      <c r="AV2185" s="86">
        <v>1</v>
      </c>
      <c r="AX2185" s="1">
        <v>0</v>
      </c>
      <c r="AY2185" s="1">
        <v>0</v>
      </c>
      <c r="AZ2185" s="68">
        <v>0</v>
      </c>
      <c r="BA2185" s="68">
        <v>0</v>
      </c>
      <c r="EQ2185" s="68">
        <v>20850031</v>
      </c>
      <c r="ER2185" s="175">
        <v>2</v>
      </c>
      <c r="ES2185" s="68">
        <v>650</v>
      </c>
      <c r="ET2185" s="68">
        <v>31</v>
      </c>
      <c r="EU2185" s="68">
        <v>0</v>
      </c>
      <c r="EV2185" s="68">
        <v>150031</v>
      </c>
      <c r="EW2185" s="68" t="s">
        <v>2669</v>
      </c>
      <c r="EX2185" s="68" t="str">
        <f t="shared" si="67"/>
        <v>중형</v>
      </c>
      <c r="GE2185" s="68">
        <v>90132</v>
      </c>
      <c r="GF2185" s="68" t="s">
        <v>5538</v>
      </c>
    </row>
    <row r="2186" spans="6:188" x14ac:dyDescent="0.3">
      <c r="F2186" s="68">
        <v>320047</v>
      </c>
      <c r="G2186" s="68">
        <v>1</v>
      </c>
      <c r="H2186" s="68">
        <v>180002</v>
      </c>
      <c r="I2186" s="68">
        <v>280002</v>
      </c>
      <c r="J2186" s="68" t="s">
        <v>2551</v>
      </c>
      <c r="K2186" s="68" t="s">
        <v>2552</v>
      </c>
      <c r="L2186" s="68">
        <v>0</v>
      </c>
      <c r="M2186" s="68">
        <v>20</v>
      </c>
      <c r="N2186" s="68">
        <v>0</v>
      </c>
      <c r="O2186" s="68">
        <v>0</v>
      </c>
      <c r="P2186" s="68">
        <v>0</v>
      </c>
      <c r="Q2186" s="68">
        <v>0</v>
      </c>
      <c r="R2186" s="68">
        <v>2</v>
      </c>
      <c r="S2186" s="68">
        <v>1</v>
      </c>
      <c r="T2186" s="68">
        <v>4</v>
      </c>
      <c r="U2186" s="68">
        <v>250</v>
      </c>
      <c r="V2186" s="68">
        <v>0</v>
      </c>
      <c r="W2186" s="68">
        <v>250</v>
      </c>
      <c r="X2186" s="68">
        <v>0</v>
      </c>
      <c r="Y2186" s="68">
        <v>0</v>
      </c>
      <c r="Z2186" s="68">
        <v>0</v>
      </c>
      <c r="AA2186" s="68">
        <v>0</v>
      </c>
      <c r="AB2186" s="68">
        <v>0</v>
      </c>
      <c r="AC2186" s="68">
        <v>0</v>
      </c>
      <c r="AD2186" s="68">
        <v>107</v>
      </c>
      <c r="AE2186" s="68">
        <v>0</v>
      </c>
      <c r="AF2186" s="68">
        <v>25000</v>
      </c>
      <c r="AG2186" s="68">
        <v>109</v>
      </c>
      <c r="AH2186" s="68">
        <v>0</v>
      </c>
      <c r="AI2186" s="68">
        <v>120000</v>
      </c>
      <c r="AJ2186" s="68">
        <v>110</v>
      </c>
      <c r="AK2186" s="68">
        <v>0</v>
      </c>
      <c r="AL2186" s="68">
        <v>120000</v>
      </c>
      <c r="AM2186" s="68">
        <v>122</v>
      </c>
      <c r="AN2186" s="68">
        <v>20000</v>
      </c>
      <c r="AO2186" s="68">
        <v>0</v>
      </c>
      <c r="AP2186" s="68" t="s">
        <v>1708</v>
      </c>
      <c r="AQ2186" s="68">
        <v>1</v>
      </c>
      <c r="AR2186" s="68" t="s">
        <v>1709</v>
      </c>
      <c r="AS2186" s="68">
        <v>0</v>
      </c>
      <c r="AT2186" s="68">
        <v>0</v>
      </c>
      <c r="AU2186" s="68">
        <v>0</v>
      </c>
      <c r="AV2186" s="86">
        <v>1</v>
      </c>
      <c r="AX2186" s="1">
        <v>0</v>
      </c>
      <c r="AY2186" s="1">
        <v>0</v>
      </c>
      <c r="AZ2186" s="68">
        <v>0</v>
      </c>
      <c r="BA2186" s="68">
        <v>0</v>
      </c>
      <c r="EQ2186" s="68">
        <v>20950031</v>
      </c>
      <c r="ER2186" s="175">
        <v>2</v>
      </c>
      <c r="ES2186" s="68">
        <v>650</v>
      </c>
      <c r="ET2186" s="68">
        <v>31</v>
      </c>
      <c r="EU2186" s="68">
        <v>0</v>
      </c>
      <c r="EV2186" s="68">
        <v>150031</v>
      </c>
      <c r="EW2186" s="68" t="s">
        <v>2669</v>
      </c>
      <c r="EX2186" s="68" t="str">
        <f t="shared" si="67"/>
        <v>중형</v>
      </c>
      <c r="GE2186" s="68">
        <v>90133</v>
      </c>
      <c r="GF2186" s="68" t="s">
        <v>5538</v>
      </c>
    </row>
    <row r="2187" spans="6:188" x14ac:dyDescent="0.3">
      <c r="F2187" s="68">
        <v>320048</v>
      </c>
      <c r="G2187" s="68">
        <v>1</v>
      </c>
      <c r="H2187" s="68">
        <v>180002</v>
      </c>
      <c r="I2187" s="68">
        <v>280002</v>
      </c>
      <c r="J2187" s="68" t="s">
        <v>2551</v>
      </c>
      <c r="K2187" s="68" t="s">
        <v>2552</v>
      </c>
      <c r="L2187" s="68">
        <v>0</v>
      </c>
      <c r="M2187" s="68">
        <v>20</v>
      </c>
      <c r="N2187" s="68">
        <v>0</v>
      </c>
      <c r="O2187" s="68">
        <v>0</v>
      </c>
      <c r="P2187" s="68">
        <v>0</v>
      </c>
      <c r="Q2187" s="68">
        <v>0</v>
      </c>
      <c r="R2187" s="68">
        <v>2</v>
      </c>
      <c r="S2187" s="68">
        <v>1</v>
      </c>
      <c r="T2187" s="68">
        <v>4</v>
      </c>
      <c r="U2187" s="68">
        <v>250</v>
      </c>
      <c r="V2187" s="68">
        <v>0</v>
      </c>
      <c r="W2187" s="68">
        <v>250</v>
      </c>
      <c r="X2187" s="68">
        <v>0</v>
      </c>
      <c r="Y2187" s="68">
        <v>0</v>
      </c>
      <c r="Z2187" s="68">
        <v>0</v>
      </c>
      <c r="AA2187" s="68">
        <v>0</v>
      </c>
      <c r="AB2187" s="68">
        <v>0</v>
      </c>
      <c r="AC2187" s="68">
        <v>0</v>
      </c>
      <c r="AD2187" s="68">
        <v>107</v>
      </c>
      <c r="AE2187" s="68">
        <v>0</v>
      </c>
      <c r="AF2187" s="68">
        <v>25000</v>
      </c>
      <c r="AG2187" s="68">
        <v>109</v>
      </c>
      <c r="AH2187" s="68">
        <v>0</v>
      </c>
      <c r="AI2187" s="68">
        <v>120000</v>
      </c>
      <c r="AJ2187" s="68">
        <v>110</v>
      </c>
      <c r="AK2187" s="68">
        <v>0</v>
      </c>
      <c r="AL2187" s="68">
        <v>120000</v>
      </c>
      <c r="AM2187" s="68">
        <v>122</v>
      </c>
      <c r="AN2187" s="68">
        <v>20000</v>
      </c>
      <c r="AO2187" s="68">
        <v>0</v>
      </c>
      <c r="AP2187" s="68" t="s">
        <v>1710</v>
      </c>
      <c r="AQ2187" s="68">
        <v>1</v>
      </c>
      <c r="AR2187" s="68" t="s">
        <v>1711</v>
      </c>
      <c r="AS2187" s="68">
        <v>0</v>
      </c>
      <c r="AT2187" s="68">
        <v>0</v>
      </c>
      <c r="AU2187" s="68">
        <v>0</v>
      </c>
      <c r="AV2187" s="86">
        <v>1</v>
      </c>
      <c r="AX2187" s="1">
        <v>0</v>
      </c>
      <c r="AY2187" s="1">
        <v>0</v>
      </c>
      <c r="AZ2187" s="68">
        <v>0</v>
      </c>
      <c r="BA2187" s="68">
        <v>0</v>
      </c>
      <c r="EQ2187" s="68">
        <v>21050031</v>
      </c>
      <c r="ER2187" s="175">
        <v>2</v>
      </c>
      <c r="ES2187" s="68">
        <v>650</v>
      </c>
      <c r="ET2187" s="68">
        <v>31</v>
      </c>
      <c r="EU2187" s="68">
        <v>0</v>
      </c>
      <c r="EV2187" s="68">
        <v>150031</v>
      </c>
      <c r="EW2187" s="68" t="s">
        <v>2669</v>
      </c>
      <c r="EX2187" s="68" t="str">
        <f t="shared" si="67"/>
        <v>중형</v>
      </c>
      <c r="GE2187" s="68">
        <v>90134</v>
      </c>
      <c r="GF2187" s="68" t="s">
        <v>5620</v>
      </c>
    </row>
    <row r="2188" spans="6:188" x14ac:dyDescent="0.3">
      <c r="F2188" s="68">
        <v>320049</v>
      </c>
      <c r="G2188" s="68">
        <v>1</v>
      </c>
      <c r="H2188" s="68">
        <v>180002</v>
      </c>
      <c r="I2188" s="68">
        <v>280002</v>
      </c>
      <c r="J2188" s="68" t="s">
        <v>2551</v>
      </c>
      <c r="K2188" s="68" t="s">
        <v>2552</v>
      </c>
      <c r="L2188" s="68">
        <v>0</v>
      </c>
      <c r="M2188" s="68">
        <v>20</v>
      </c>
      <c r="N2188" s="68">
        <v>0</v>
      </c>
      <c r="O2188" s="68">
        <v>0</v>
      </c>
      <c r="P2188" s="68">
        <v>0</v>
      </c>
      <c r="Q2188" s="68">
        <v>0</v>
      </c>
      <c r="R2188" s="68">
        <v>4</v>
      </c>
      <c r="S2188" s="68">
        <v>1</v>
      </c>
      <c r="T2188" s="68">
        <v>4</v>
      </c>
      <c r="U2188" s="68">
        <v>250</v>
      </c>
      <c r="V2188" s="68">
        <v>0</v>
      </c>
      <c r="W2188" s="68">
        <v>250</v>
      </c>
      <c r="X2188" s="68">
        <v>0</v>
      </c>
      <c r="Y2188" s="68">
        <v>0</v>
      </c>
      <c r="Z2188" s="68">
        <v>0</v>
      </c>
      <c r="AA2188" s="68">
        <v>0</v>
      </c>
      <c r="AB2188" s="68">
        <v>0</v>
      </c>
      <c r="AC2188" s="68">
        <v>0</v>
      </c>
      <c r="AD2188" s="68">
        <v>107</v>
      </c>
      <c r="AE2188" s="68">
        <v>0</v>
      </c>
      <c r="AF2188" s="68">
        <v>25000</v>
      </c>
      <c r="AG2188" s="68">
        <v>109</v>
      </c>
      <c r="AH2188" s="68">
        <v>0</v>
      </c>
      <c r="AI2188" s="68">
        <v>120000</v>
      </c>
      <c r="AJ2188" s="68">
        <v>110</v>
      </c>
      <c r="AK2188" s="68">
        <v>0</v>
      </c>
      <c r="AL2188" s="68">
        <v>120000</v>
      </c>
      <c r="AM2188" s="68">
        <v>122</v>
      </c>
      <c r="AN2188" s="68">
        <v>20000</v>
      </c>
      <c r="AO2188" s="68">
        <v>0</v>
      </c>
      <c r="AP2188" s="68" t="s">
        <v>1725</v>
      </c>
      <c r="AQ2188" s="68">
        <v>1</v>
      </c>
      <c r="AR2188" s="68" t="s">
        <v>1726</v>
      </c>
      <c r="AS2188" s="68">
        <v>0</v>
      </c>
      <c r="AT2188" s="68">
        <v>0</v>
      </c>
      <c r="AU2188" s="68">
        <v>0</v>
      </c>
      <c r="AV2188" s="86">
        <v>1</v>
      </c>
      <c r="AX2188" s="1">
        <v>0</v>
      </c>
      <c r="AY2188" s="1">
        <v>0</v>
      </c>
      <c r="AZ2188" s="68">
        <v>0</v>
      </c>
      <c r="BA2188" s="68">
        <v>0</v>
      </c>
      <c r="EQ2188" s="68">
        <v>21150031</v>
      </c>
      <c r="ER2188" s="175">
        <v>2</v>
      </c>
      <c r="ES2188" s="68">
        <v>650</v>
      </c>
      <c r="ET2188" s="68">
        <v>31</v>
      </c>
      <c r="EU2188" s="68">
        <v>0</v>
      </c>
      <c r="EV2188" s="68">
        <v>150031</v>
      </c>
      <c r="EW2188" s="68" t="s">
        <v>2669</v>
      </c>
      <c r="EX2188" s="68" t="str">
        <f t="shared" si="67"/>
        <v>중형</v>
      </c>
      <c r="GE2188" s="68">
        <v>90135</v>
      </c>
      <c r="GF2188" s="68" t="s">
        <v>5621</v>
      </c>
    </row>
    <row r="2189" spans="6:188" x14ac:dyDescent="0.3">
      <c r="F2189" s="68">
        <v>320050</v>
      </c>
      <c r="G2189" s="68">
        <v>1</v>
      </c>
      <c r="H2189" s="68">
        <v>180002</v>
      </c>
      <c r="I2189" s="68">
        <v>280002</v>
      </c>
      <c r="J2189" s="68" t="s">
        <v>2551</v>
      </c>
      <c r="K2189" s="68" t="s">
        <v>2552</v>
      </c>
      <c r="L2189" s="68">
        <v>0</v>
      </c>
      <c r="M2189" s="68">
        <v>20</v>
      </c>
      <c r="N2189" s="68">
        <v>0</v>
      </c>
      <c r="O2189" s="68">
        <v>0</v>
      </c>
      <c r="P2189" s="68">
        <v>0</v>
      </c>
      <c r="Q2189" s="68">
        <v>0</v>
      </c>
      <c r="R2189" s="68">
        <v>4</v>
      </c>
      <c r="S2189" s="68">
        <v>1</v>
      </c>
      <c r="T2189" s="68">
        <v>4</v>
      </c>
      <c r="U2189" s="68">
        <v>250</v>
      </c>
      <c r="V2189" s="68">
        <v>0</v>
      </c>
      <c r="W2189" s="68">
        <v>250</v>
      </c>
      <c r="X2189" s="68">
        <v>0</v>
      </c>
      <c r="Y2189" s="68">
        <v>0</v>
      </c>
      <c r="Z2189" s="68">
        <v>0</v>
      </c>
      <c r="AA2189" s="68">
        <v>0</v>
      </c>
      <c r="AB2189" s="68">
        <v>0</v>
      </c>
      <c r="AC2189" s="68">
        <v>0</v>
      </c>
      <c r="AD2189" s="68">
        <v>107</v>
      </c>
      <c r="AE2189" s="68">
        <v>0</v>
      </c>
      <c r="AF2189" s="68">
        <v>25000</v>
      </c>
      <c r="AG2189" s="68">
        <v>109</v>
      </c>
      <c r="AH2189" s="68">
        <v>0</v>
      </c>
      <c r="AI2189" s="68">
        <v>120000</v>
      </c>
      <c r="AJ2189" s="68">
        <v>110</v>
      </c>
      <c r="AK2189" s="68">
        <v>0</v>
      </c>
      <c r="AL2189" s="68">
        <v>120000</v>
      </c>
      <c r="AM2189" s="68">
        <v>122</v>
      </c>
      <c r="AN2189" s="68">
        <v>20000</v>
      </c>
      <c r="AO2189" s="68">
        <v>0</v>
      </c>
      <c r="AP2189" s="68" t="s">
        <v>1727</v>
      </c>
      <c r="AQ2189" s="68">
        <v>1</v>
      </c>
      <c r="AR2189" s="68" t="s">
        <v>1728</v>
      </c>
      <c r="AS2189" s="68">
        <v>0</v>
      </c>
      <c r="AT2189" s="68">
        <v>0</v>
      </c>
      <c r="AU2189" s="68">
        <v>0</v>
      </c>
      <c r="AV2189" s="86">
        <v>1</v>
      </c>
      <c r="AX2189" s="1">
        <v>0</v>
      </c>
      <c r="AY2189" s="1">
        <v>0</v>
      </c>
      <c r="AZ2189" s="68">
        <v>0</v>
      </c>
      <c r="BA2189" s="68">
        <v>0</v>
      </c>
      <c r="EQ2189" s="68">
        <v>21250031</v>
      </c>
      <c r="ER2189" s="175">
        <v>2</v>
      </c>
      <c r="ES2189" s="68">
        <v>650</v>
      </c>
      <c r="ET2189" s="68">
        <v>31</v>
      </c>
      <c r="EU2189" s="68">
        <v>0</v>
      </c>
      <c r="EV2189" s="68">
        <v>150031</v>
      </c>
      <c r="EW2189" s="68" t="s">
        <v>2669</v>
      </c>
      <c r="EX2189" s="68" t="str">
        <f t="shared" si="67"/>
        <v>중형</v>
      </c>
      <c r="GE2189" s="68">
        <v>90136</v>
      </c>
      <c r="GF2189" s="68">
        <v>0</v>
      </c>
    </row>
    <row r="2190" spans="6:188" x14ac:dyDescent="0.3">
      <c r="F2190" s="68">
        <v>320051</v>
      </c>
      <c r="G2190" s="68">
        <v>1</v>
      </c>
      <c r="H2190" s="68">
        <v>180002</v>
      </c>
      <c r="I2190" s="68">
        <v>280002</v>
      </c>
      <c r="J2190" s="68" t="s">
        <v>2551</v>
      </c>
      <c r="K2190" s="68" t="s">
        <v>2552</v>
      </c>
      <c r="L2190" s="68">
        <v>0</v>
      </c>
      <c r="M2190" s="68">
        <v>20</v>
      </c>
      <c r="N2190" s="68">
        <v>0</v>
      </c>
      <c r="O2190" s="68">
        <v>0</v>
      </c>
      <c r="P2190" s="68">
        <v>0</v>
      </c>
      <c r="Q2190" s="68">
        <v>0</v>
      </c>
      <c r="R2190" s="68">
        <v>8</v>
      </c>
      <c r="S2190" s="68">
        <v>1</v>
      </c>
      <c r="T2190" s="68">
        <v>4</v>
      </c>
      <c r="U2190" s="68">
        <v>250</v>
      </c>
      <c r="V2190" s="68">
        <v>0</v>
      </c>
      <c r="W2190" s="68">
        <v>250</v>
      </c>
      <c r="X2190" s="68">
        <v>0</v>
      </c>
      <c r="Y2190" s="68">
        <v>0</v>
      </c>
      <c r="Z2190" s="68">
        <v>0</v>
      </c>
      <c r="AA2190" s="68">
        <v>0</v>
      </c>
      <c r="AB2190" s="68">
        <v>0</v>
      </c>
      <c r="AC2190" s="68">
        <v>0</v>
      </c>
      <c r="AD2190" s="68">
        <v>107</v>
      </c>
      <c r="AE2190" s="68">
        <v>0</v>
      </c>
      <c r="AF2190" s="68">
        <v>25000</v>
      </c>
      <c r="AG2190" s="68">
        <v>109</v>
      </c>
      <c r="AH2190" s="68">
        <v>0</v>
      </c>
      <c r="AI2190" s="68">
        <v>120000</v>
      </c>
      <c r="AJ2190" s="68">
        <v>110</v>
      </c>
      <c r="AK2190" s="68">
        <v>0</v>
      </c>
      <c r="AL2190" s="68">
        <v>120000</v>
      </c>
      <c r="AM2190" s="68">
        <v>122</v>
      </c>
      <c r="AN2190" s="68">
        <v>20000</v>
      </c>
      <c r="AO2190" s="68">
        <v>0</v>
      </c>
      <c r="AP2190" s="68" t="s">
        <v>1749</v>
      </c>
      <c r="AQ2190" s="68">
        <v>1</v>
      </c>
      <c r="AR2190" s="68" t="s">
        <v>1750</v>
      </c>
      <c r="AS2190" s="68">
        <v>0</v>
      </c>
      <c r="AT2190" s="68">
        <v>0</v>
      </c>
      <c r="AU2190" s="68">
        <v>0</v>
      </c>
      <c r="AV2190" s="86">
        <v>1</v>
      </c>
      <c r="AX2190" s="1">
        <v>0</v>
      </c>
      <c r="AY2190" s="1">
        <v>0</v>
      </c>
      <c r="AZ2190" s="68">
        <v>0</v>
      </c>
      <c r="BA2190" s="68">
        <v>0</v>
      </c>
      <c r="EQ2190" s="68">
        <v>30150031</v>
      </c>
      <c r="ER2190" s="175">
        <v>2</v>
      </c>
      <c r="ES2190" s="68">
        <v>650</v>
      </c>
      <c r="ET2190" s="68">
        <v>31</v>
      </c>
      <c r="EU2190" s="68">
        <v>0</v>
      </c>
      <c r="EV2190" s="68">
        <v>150031</v>
      </c>
      <c r="EW2190" s="68" t="s">
        <v>2669</v>
      </c>
      <c r="EX2190" s="68" t="str">
        <f t="shared" si="67"/>
        <v>중형</v>
      </c>
      <c r="GE2190" s="68">
        <v>90137</v>
      </c>
      <c r="GF2190" s="68" t="s">
        <v>5622</v>
      </c>
    </row>
    <row r="2191" spans="6:188" x14ac:dyDescent="0.3">
      <c r="F2191" s="68">
        <v>320052</v>
      </c>
      <c r="G2191" s="68">
        <v>1</v>
      </c>
      <c r="H2191" s="68">
        <v>180002</v>
      </c>
      <c r="I2191" s="68">
        <v>280002</v>
      </c>
      <c r="J2191" s="68" t="s">
        <v>2551</v>
      </c>
      <c r="K2191" s="68" t="s">
        <v>2552</v>
      </c>
      <c r="L2191" s="68">
        <v>0</v>
      </c>
      <c r="M2191" s="68">
        <v>20</v>
      </c>
      <c r="N2191" s="68">
        <v>0</v>
      </c>
      <c r="O2191" s="68">
        <v>0</v>
      </c>
      <c r="P2191" s="68">
        <v>0</v>
      </c>
      <c r="Q2191" s="68">
        <v>0</v>
      </c>
      <c r="R2191" s="68">
        <v>4</v>
      </c>
      <c r="S2191" s="68">
        <v>1</v>
      </c>
      <c r="T2191" s="68">
        <v>4</v>
      </c>
      <c r="U2191" s="68">
        <v>250</v>
      </c>
      <c r="V2191" s="68">
        <v>0</v>
      </c>
      <c r="W2191" s="68">
        <v>250</v>
      </c>
      <c r="X2191" s="68">
        <v>0</v>
      </c>
      <c r="Y2191" s="68">
        <v>0</v>
      </c>
      <c r="Z2191" s="68">
        <v>0</v>
      </c>
      <c r="AA2191" s="68">
        <v>0</v>
      </c>
      <c r="AB2191" s="68">
        <v>0</v>
      </c>
      <c r="AC2191" s="68">
        <v>0</v>
      </c>
      <c r="AD2191" s="68">
        <v>107</v>
      </c>
      <c r="AE2191" s="68">
        <v>0</v>
      </c>
      <c r="AF2191" s="68">
        <v>25000</v>
      </c>
      <c r="AG2191" s="68">
        <v>109</v>
      </c>
      <c r="AH2191" s="68">
        <v>0</v>
      </c>
      <c r="AI2191" s="68">
        <v>120000</v>
      </c>
      <c r="AJ2191" s="68">
        <v>110</v>
      </c>
      <c r="AK2191" s="68">
        <v>0</v>
      </c>
      <c r="AL2191" s="68">
        <v>120000</v>
      </c>
      <c r="AM2191" s="68">
        <v>122</v>
      </c>
      <c r="AN2191" s="68">
        <v>20000</v>
      </c>
      <c r="AO2191" s="68">
        <v>0</v>
      </c>
      <c r="AP2191" s="68" t="s">
        <v>1727</v>
      </c>
      <c r="AQ2191" s="68">
        <v>1</v>
      </c>
      <c r="AR2191" s="68" t="s">
        <v>1728</v>
      </c>
      <c r="AS2191" s="68">
        <v>0</v>
      </c>
      <c r="AT2191" s="68">
        <v>0</v>
      </c>
      <c r="AU2191" s="68">
        <v>0</v>
      </c>
      <c r="AV2191" s="86">
        <v>1</v>
      </c>
      <c r="AX2191" s="1">
        <v>0</v>
      </c>
      <c r="AY2191" s="1">
        <v>0</v>
      </c>
      <c r="AZ2191" s="68">
        <v>0</v>
      </c>
      <c r="BA2191" s="68">
        <v>0</v>
      </c>
      <c r="EQ2191" s="68">
        <v>30250031</v>
      </c>
      <c r="ER2191" s="175">
        <v>2</v>
      </c>
      <c r="ES2191" s="68">
        <v>650</v>
      </c>
      <c r="ET2191" s="68">
        <v>31</v>
      </c>
      <c r="EU2191" s="68">
        <v>0</v>
      </c>
      <c r="EV2191" s="68">
        <v>150031</v>
      </c>
      <c r="EW2191" s="68" t="s">
        <v>2669</v>
      </c>
      <c r="EX2191" s="68" t="str">
        <f t="shared" si="67"/>
        <v>중형</v>
      </c>
      <c r="GE2191" s="68">
        <v>90138</v>
      </c>
      <c r="GF2191" s="68" t="s">
        <v>5623</v>
      </c>
    </row>
    <row r="2192" spans="6:188" x14ac:dyDescent="0.3">
      <c r="F2192" s="68">
        <v>320053</v>
      </c>
      <c r="G2192" s="68">
        <v>1</v>
      </c>
      <c r="H2192" s="68">
        <v>180002</v>
      </c>
      <c r="I2192" s="68">
        <v>280002</v>
      </c>
      <c r="J2192" s="68" t="s">
        <v>2551</v>
      </c>
      <c r="K2192" s="68" t="s">
        <v>2552</v>
      </c>
      <c r="L2192" s="68">
        <v>0</v>
      </c>
      <c r="M2192" s="68">
        <v>20</v>
      </c>
      <c r="N2192" s="68">
        <v>0</v>
      </c>
      <c r="O2192" s="68">
        <v>0</v>
      </c>
      <c r="P2192" s="68">
        <v>0</v>
      </c>
      <c r="Q2192" s="68">
        <v>0</v>
      </c>
      <c r="R2192" s="68">
        <v>8</v>
      </c>
      <c r="S2192" s="68">
        <v>1</v>
      </c>
      <c r="T2192" s="68">
        <v>4</v>
      </c>
      <c r="U2192" s="68">
        <v>250</v>
      </c>
      <c r="V2192" s="68">
        <v>0</v>
      </c>
      <c r="W2192" s="68">
        <v>250</v>
      </c>
      <c r="X2192" s="68">
        <v>0</v>
      </c>
      <c r="Y2192" s="68">
        <v>0</v>
      </c>
      <c r="Z2192" s="68">
        <v>0</v>
      </c>
      <c r="AA2192" s="68">
        <v>0</v>
      </c>
      <c r="AB2192" s="68">
        <v>0</v>
      </c>
      <c r="AC2192" s="68">
        <v>0</v>
      </c>
      <c r="AD2192" s="68">
        <v>107</v>
      </c>
      <c r="AE2192" s="68">
        <v>0</v>
      </c>
      <c r="AF2192" s="68">
        <v>25000</v>
      </c>
      <c r="AG2192" s="68">
        <v>109</v>
      </c>
      <c r="AH2192" s="68">
        <v>0</v>
      </c>
      <c r="AI2192" s="68">
        <v>120000</v>
      </c>
      <c r="AJ2192" s="68">
        <v>110</v>
      </c>
      <c r="AK2192" s="68">
        <v>0</v>
      </c>
      <c r="AL2192" s="68">
        <v>120000</v>
      </c>
      <c r="AM2192" s="68">
        <v>122</v>
      </c>
      <c r="AN2192" s="68">
        <v>20000</v>
      </c>
      <c r="AO2192" s="68">
        <v>0</v>
      </c>
      <c r="AP2192" s="68" t="s">
        <v>1749</v>
      </c>
      <c r="AQ2192" s="68">
        <v>1</v>
      </c>
      <c r="AR2192" s="68" t="s">
        <v>1750</v>
      </c>
      <c r="AS2192" s="68">
        <v>0</v>
      </c>
      <c r="AT2192" s="68">
        <v>0</v>
      </c>
      <c r="AU2192" s="68">
        <v>0</v>
      </c>
      <c r="AV2192" s="86">
        <v>1</v>
      </c>
      <c r="AX2192" s="1">
        <v>0</v>
      </c>
      <c r="AY2192" s="1">
        <v>0</v>
      </c>
      <c r="AZ2192" s="68">
        <v>0</v>
      </c>
      <c r="BA2192" s="68">
        <v>0</v>
      </c>
      <c r="EQ2192" s="68">
        <v>30350031</v>
      </c>
      <c r="ER2192" s="175">
        <v>2</v>
      </c>
      <c r="ES2192" s="68">
        <v>650</v>
      </c>
      <c r="ET2192" s="68">
        <v>31</v>
      </c>
      <c r="EU2192" s="68">
        <v>0</v>
      </c>
      <c r="EV2192" s="68">
        <v>150031</v>
      </c>
      <c r="EW2192" s="68" t="s">
        <v>2669</v>
      </c>
      <c r="EX2192" s="68" t="str">
        <f t="shared" si="67"/>
        <v>중형</v>
      </c>
      <c r="GE2192" s="68">
        <v>90139</v>
      </c>
      <c r="GF2192" s="68" t="s">
        <v>5624</v>
      </c>
    </row>
    <row r="2193" spans="6:188" x14ac:dyDescent="0.3">
      <c r="F2193" s="68">
        <v>320054</v>
      </c>
      <c r="G2193" s="68">
        <v>1</v>
      </c>
      <c r="H2193" s="68">
        <v>180002</v>
      </c>
      <c r="I2193" s="68">
        <v>280002</v>
      </c>
      <c r="J2193" s="68" t="s">
        <v>2551</v>
      </c>
      <c r="K2193" s="68" t="s">
        <v>2552</v>
      </c>
      <c r="L2193" s="68">
        <v>0</v>
      </c>
      <c r="M2193" s="68">
        <v>20</v>
      </c>
      <c r="N2193" s="68">
        <v>0</v>
      </c>
      <c r="O2193" s="68">
        <v>0</v>
      </c>
      <c r="P2193" s="68">
        <v>0</v>
      </c>
      <c r="Q2193" s="68">
        <v>0</v>
      </c>
      <c r="R2193" s="68">
        <v>8</v>
      </c>
      <c r="S2193" s="68">
        <v>1</v>
      </c>
      <c r="T2193" s="68">
        <v>4</v>
      </c>
      <c r="U2193" s="68">
        <v>250</v>
      </c>
      <c r="V2193" s="68">
        <v>0</v>
      </c>
      <c r="W2193" s="68">
        <v>250</v>
      </c>
      <c r="X2193" s="68">
        <v>0</v>
      </c>
      <c r="Y2193" s="68">
        <v>0</v>
      </c>
      <c r="Z2193" s="68">
        <v>0</v>
      </c>
      <c r="AA2193" s="68">
        <v>0</v>
      </c>
      <c r="AB2193" s="68">
        <v>0</v>
      </c>
      <c r="AC2193" s="68">
        <v>0</v>
      </c>
      <c r="AD2193" s="68">
        <v>107</v>
      </c>
      <c r="AE2193" s="68">
        <v>0</v>
      </c>
      <c r="AF2193" s="68">
        <v>25000</v>
      </c>
      <c r="AG2193" s="68">
        <v>109</v>
      </c>
      <c r="AH2193" s="68">
        <v>0</v>
      </c>
      <c r="AI2193" s="68">
        <v>120000</v>
      </c>
      <c r="AJ2193" s="68">
        <v>110</v>
      </c>
      <c r="AK2193" s="68">
        <v>0</v>
      </c>
      <c r="AL2193" s="68">
        <v>120000</v>
      </c>
      <c r="AM2193" s="68">
        <v>122</v>
      </c>
      <c r="AN2193" s="68">
        <v>20000</v>
      </c>
      <c r="AO2193" s="68">
        <v>0</v>
      </c>
      <c r="AP2193" s="68" t="s">
        <v>1751</v>
      </c>
      <c r="AQ2193" s="68">
        <v>1</v>
      </c>
      <c r="AR2193" s="68" t="s">
        <v>2516</v>
      </c>
      <c r="AS2193" s="68">
        <v>0</v>
      </c>
      <c r="AT2193" s="68">
        <v>0</v>
      </c>
      <c r="AU2193" s="68">
        <v>0</v>
      </c>
      <c r="AV2193" s="86">
        <v>1</v>
      </c>
      <c r="AX2193" s="1">
        <v>0</v>
      </c>
      <c r="AY2193" s="1">
        <v>0</v>
      </c>
      <c r="AZ2193" s="68">
        <v>0</v>
      </c>
      <c r="BA2193" s="68">
        <v>0</v>
      </c>
      <c r="EQ2193" s="68">
        <v>30450031</v>
      </c>
      <c r="ER2193" s="175">
        <v>2</v>
      </c>
      <c r="ES2193" s="68">
        <v>650</v>
      </c>
      <c r="ET2193" s="68">
        <v>31</v>
      </c>
      <c r="EU2193" s="68">
        <v>0</v>
      </c>
      <c r="EV2193" s="68">
        <v>150031</v>
      </c>
      <c r="EW2193" s="68" t="s">
        <v>2669</v>
      </c>
      <c r="EX2193" s="68" t="str">
        <f t="shared" si="67"/>
        <v>중형</v>
      </c>
      <c r="GE2193" s="68">
        <v>90140</v>
      </c>
      <c r="GF2193" s="68" t="s">
        <v>5625</v>
      </c>
    </row>
    <row r="2194" spans="6:188" x14ac:dyDescent="0.3">
      <c r="F2194" s="68">
        <v>320055</v>
      </c>
      <c r="G2194" s="68">
        <v>1</v>
      </c>
      <c r="H2194" s="68">
        <v>180002</v>
      </c>
      <c r="I2194" s="68">
        <v>280002</v>
      </c>
      <c r="J2194" s="68" t="s">
        <v>2551</v>
      </c>
      <c r="K2194" s="68" t="s">
        <v>2552</v>
      </c>
      <c r="L2194" s="68">
        <v>0</v>
      </c>
      <c r="M2194" s="68">
        <v>20</v>
      </c>
      <c r="N2194" s="68">
        <v>0</v>
      </c>
      <c r="O2194" s="68">
        <v>0</v>
      </c>
      <c r="P2194" s="68">
        <v>0</v>
      </c>
      <c r="Q2194" s="68">
        <v>0</v>
      </c>
      <c r="R2194" s="68">
        <v>8</v>
      </c>
      <c r="S2194" s="68">
        <v>1</v>
      </c>
      <c r="T2194" s="68">
        <v>4</v>
      </c>
      <c r="U2194" s="68">
        <v>250</v>
      </c>
      <c r="V2194" s="68">
        <v>0</v>
      </c>
      <c r="W2194" s="68">
        <v>250</v>
      </c>
      <c r="X2194" s="68">
        <v>0</v>
      </c>
      <c r="Y2194" s="68">
        <v>0</v>
      </c>
      <c r="Z2194" s="68">
        <v>0</v>
      </c>
      <c r="AA2194" s="68">
        <v>0</v>
      </c>
      <c r="AB2194" s="68">
        <v>0</v>
      </c>
      <c r="AC2194" s="68">
        <v>0</v>
      </c>
      <c r="AD2194" s="68">
        <v>107</v>
      </c>
      <c r="AE2194" s="68">
        <v>0</v>
      </c>
      <c r="AF2194" s="68">
        <v>25000</v>
      </c>
      <c r="AG2194" s="68">
        <v>109</v>
      </c>
      <c r="AH2194" s="68">
        <v>0</v>
      </c>
      <c r="AI2194" s="68">
        <v>120000</v>
      </c>
      <c r="AJ2194" s="68">
        <v>110</v>
      </c>
      <c r="AK2194" s="68">
        <v>0</v>
      </c>
      <c r="AL2194" s="68">
        <v>120000</v>
      </c>
      <c r="AM2194" s="68">
        <v>122</v>
      </c>
      <c r="AN2194" s="68">
        <v>20000</v>
      </c>
      <c r="AO2194" s="68">
        <v>0</v>
      </c>
      <c r="AP2194" s="68" t="s">
        <v>1749</v>
      </c>
      <c r="AQ2194" s="68">
        <v>1</v>
      </c>
      <c r="AR2194" s="68" t="s">
        <v>1750</v>
      </c>
      <c r="AS2194" s="68">
        <v>0</v>
      </c>
      <c r="AT2194" s="68">
        <v>0</v>
      </c>
      <c r="AU2194" s="68">
        <v>0</v>
      </c>
      <c r="AV2194" s="86">
        <v>1</v>
      </c>
      <c r="AX2194" s="1">
        <v>0</v>
      </c>
      <c r="AY2194" s="1">
        <v>0</v>
      </c>
      <c r="AZ2194" s="68">
        <v>0</v>
      </c>
      <c r="BA2194" s="68">
        <v>0</v>
      </c>
      <c r="EQ2194" s="68">
        <v>30550031</v>
      </c>
      <c r="ER2194" s="175">
        <v>2</v>
      </c>
      <c r="ES2194" s="68">
        <v>650</v>
      </c>
      <c r="ET2194" s="68">
        <v>31</v>
      </c>
      <c r="EU2194" s="68">
        <v>0</v>
      </c>
      <c r="EV2194" s="68">
        <v>150031</v>
      </c>
      <c r="EW2194" s="68" t="s">
        <v>2669</v>
      </c>
      <c r="EX2194" s="68" t="str">
        <f t="shared" si="67"/>
        <v>중형</v>
      </c>
      <c r="GE2194" s="68">
        <v>90141</v>
      </c>
      <c r="GF2194" s="68" t="s">
        <v>5626</v>
      </c>
    </row>
    <row r="2195" spans="6:188" x14ac:dyDescent="0.3">
      <c r="F2195" s="68">
        <v>320056</v>
      </c>
      <c r="G2195" s="68">
        <v>1</v>
      </c>
      <c r="H2195" s="68">
        <v>180002</v>
      </c>
      <c r="I2195" s="68">
        <v>280002</v>
      </c>
      <c r="J2195" s="68" t="s">
        <v>2551</v>
      </c>
      <c r="K2195" s="68" t="s">
        <v>2552</v>
      </c>
      <c r="L2195" s="68">
        <v>0</v>
      </c>
      <c r="M2195" s="68">
        <v>20</v>
      </c>
      <c r="N2195" s="68">
        <v>0</v>
      </c>
      <c r="O2195" s="68">
        <v>0</v>
      </c>
      <c r="P2195" s="68">
        <v>0</v>
      </c>
      <c r="Q2195" s="68">
        <v>0</v>
      </c>
      <c r="R2195" s="68">
        <v>8</v>
      </c>
      <c r="S2195" s="68">
        <v>1</v>
      </c>
      <c r="T2195" s="68">
        <v>4</v>
      </c>
      <c r="U2195" s="68">
        <v>250</v>
      </c>
      <c r="V2195" s="68">
        <v>0</v>
      </c>
      <c r="W2195" s="68">
        <v>250</v>
      </c>
      <c r="X2195" s="68">
        <v>0</v>
      </c>
      <c r="Y2195" s="68">
        <v>0</v>
      </c>
      <c r="Z2195" s="68">
        <v>0</v>
      </c>
      <c r="AA2195" s="68">
        <v>0</v>
      </c>
      <c r="AB2195" s="68">
        <v>0</v>
      </c>
      <c r="AC2195" s="68">
        <v>0</v>
      </c>
      <c r="AD2195" s="68">
        <v>107</v>
      </c>
      <c r="AE2195" s="68">
        <v>0</v>
      </c>
      <c r="AF2195" s="68">
        <v>25000</v>
      </c>
      <c r="AG2195" s="68">
        <v>109</v>
      </c>
      <c r="AH2195" s="68">
        <v>0</v>
      </c>
      <c r="AI2195" s="68">
        <v>120000</v>
      </c>
      <c r="AJ2195" s="68">
        <v>110</v>
      </c>
      <c r="AK2195" s="68">
        <v>0</v>
      </c>
      <c r="AL2195" s="68">
        <v>120000</v>
      </c>
      <c r="AM2195" s="68">
        <v>122</v>
      </c>
      <c r="AN2195" s="68">
        <v>20000</v>
      </c>
      <c r="AO2195" s="68">
        <v>0</v>
      </c>
      <c r="AP2195" s="68" t="s">
        <v>1751</v>
      </c>
      <c r="AQ2195" s="68">
        <v>1</v>
      </c>
      <c r="AR2195" s="68" t="s">
        <v>2516</v>
      </c>
      <c r="AS2195" s="68">
        <v>0</v>
      </c>
      <c r="AT2195" s="68">
        <v>0</v>
      </c>
      <c r="AU2195" s="68">
        <v>0</v>
      </c>
      <c r="AV2195" s="86">
        <v>1</v>
      </c>
      <c r="AX2195" s="1">
        <v>0</v>
      </c>
      <c r="AY2195" s="1">
        <v>0</v>
      </c>
      <c r="AZ2195" s="68">
        <v>0</v>
      </c>
      <c r="BA2195" s="68">
        <v>0</v>
      </c>
      <c r="EQ2195" s="68">
        <v>30650031</v>
      </c>
      <c r="ER2195" s="175">
        <v>2</v>
      </c>
      <c r="ES2195" s="68">
        <v>650</v>
      </c>
      <c r="ET2195" s="68">
        <v>31</v>
      </c>
      <c r="EU2195" s="68">
        <v>0</v>
      </c>
      <c r="EV2195" s="68">
        <v>150031</v>
      </c>
      <c r="EW2195" s="68" t="s">
        <v>2669</v>
      </c>
      <c r="EX2195" s="68" t="str">
        <f t="shared" si="67"/>
        <v>중형</v>
      </c>
      <c r="GE2195" s="68">
        <v>90142</v>
      </c>
      <c r="GF2195" s="68" t="s">
        <v>5505</v>
      </c>
    </row>
    <row r="2196" spans="6:188" x14ac:dyDescent="0.3">
      <c r="F2196" s="68">
        <v>320057</v>
      </c>
      <c r="G2196" s="68">
        <v>1</v>
      </c>
      <c r="H2196" s="68">
        <v>180002</v>
      </c>
      <c r="I2196" s="68">
        <v>280002</v>
      </c>
      <c r="J2196" s="68" t="s">
        <v>2551</v>
      </c>
      <c r="K2196" s="68" t="s">
        <v>2552</v>
      </c>
      <c r="L2196" s="68">
        <v>0</v>
      </c>
      <c r="M2196" s="68">
        <v>20</v>
      </c>
      <c r="N2196" s="68">
        <v>0</v>
      </c>
      <c r="O2196" s="68">
        <v>0</v>
      </c>
      <c r="P2196" s="68">
        <v>0</v>
      </c>
      <c r="Q2196" s="68">
        <v>0</v>
      </c>
      <c r="R2196" s="68">
        <v>16</v>
      </c>
      <c r="S2196" s="68">
        <v>1</v>
      </c>
      <c r="T2196" s="68">
        <v>5</v>
      </c>
      <c r="U2196" s="68">
        <v>800</v>
      </c>
      <c r="V2196" s="68">
        <v>0</v>
      </c>
      <c r="W2196" s="68">
        <v>800</v>
      </c>
      <c r="X2196" s="68">
        <v>0</v>
      </c>
      <c r="Y2196" s="68">
        <v>0</v>
      </c>
      <c r="Z2196" s="68">
        <v>0</v>
      </c>
      <c r="AA2196" s="68">
        <v>0</v>
      </c>
      <c r="AB2196" s="68">
        <v>0</v>
      </c>
      <c r="AC2196" s="68">
        <v>0</v>
      </c>
      <c r="AD2196" s="68">
        <v>107</v>
      </c>
      <c r="AE2196" s="68">
        <v>0</v>
      </c>
      <c r="AF2196" s="68">
        <v>50000</v>
      </c>
      <c r="AG2196" s="68">
        <v>109</v>
      </c>
      <c r="AH2196" s="68">
        <v>0</v>
      </c>
      <c r="AI2196" s="68">
        <v>500000</v>
      </c>
      <c r="AJ2196" s="68">
        <v>110</v>
      </c>
      <c r="AK2196" s="68">
        <v>0</v>
      </c>
      <c r="AL2196" s="68">
        <v>500000</v>
      </c>
      <c r="AM2196" s="68">
        <v>122</v>
      </c>
      <c r="AN2196" s="68">
        <v>50000</v>
      </c>
      <c r="AO2196" s="68">
        <v>0</v>
      </c>
      <c r="AP2196" s="68" t="s">
        <v>1036</v>
      </c>
      <c r="AQ2196" s="68">
        <v>1</v>
      </c>
      <c r="AR2196" s="68" t="s">
        <v>2544</v>
      </c>
      <c r="AS2196" s="68">
        <v>0</v>
      </c>
      <c r="AT2196" s="68">
        <v>0</v>
      </c>
      <c r="AU2196" s="68">
        <v>0</v>
      </c>
      <c r="AV2196" s="86">
        <v>1</v>
      </c>
      <c r="AX2196" s="1">
        <v>0</v>
      </c>
      <c r="AY2196" s="1">
        <v>0</v>
      </c>
      <c r="AZ2196" s="68">
        <v>0</v>
      </c>
      <c r="BA2196" s="68">
        <v>0</v>
      </c>
      <c r="EQ2196" s="68">
        <v>30750031</v>
      </c>
      <c r="ER2196" s="175">
        <v>2</v>
      </c>
      <c r="ES2196" s="68">
        <v>650</v>
      </c>
      <c r="ET2196" s="68">
        <v>31</v>
      </c>
      <c r="EU2196" s="68">
        <v>0</v>
      </c>
      <c r="EV2196" s="68">
        <v>150031</v>
      </c>
      <c r="EW2196" s="68" t="s">
        <v>2669</v>
      </c>
      <c r="EX2196" s="68" t="str">
        <f t="shared" si="67"/>
        <v>중형</v>
      </c>
      <c r="GE2196" s="68">
        <v>90143</v>
      </c>
      <c r="GF2196" s="68" t="s">
        <v>5627</v>
      </c>
    </row>
    <row r="2197" spans="6:188" x14ac:dyDescent="0.3">
      <c r="F2197" s="68">
        <v>320058</v>
      </c>
      <c r="G2197" s="68">
        <v>1</v>
      </c>
      <c r="H2197" s="68">
        <v>180002</v>
      </c>
      <c r="I2197" s="68">
        <v>280002</v>
      </c>
      <c r="J2197" s="68" t="s">
        <v>2551</v>
      </c>
      <c r="K2197" s="68" t="s">
        <v>2552</v>
      </c>
      <c r="L2197" s="68">
        <v>0</v>
      </c>
      <c r="M2197" s="68">
        <v>20</v>
      </c>
      <c r="N2197" s="68">
        <v>0</v>
      </c>
      <c r="O2197" s="68">
        <v>0</v>
      </c>
      <c r="P2197" s="68">
        <v>0</v>
      </c>
      <c r="Q2197" s="68">
        <v>0</v>
      </c>
      <c r="R2197" s="68">
        <v>16</v>
      </c>
      <c r="S2197" s="68">
        <v>1</v>
      </c>
      <c r="T2197" s="68">
        <v>5</v>
      </c>
      <c r="U2197" s="68">
        <v>800</v>
      </c>
      <c r="V2197" s="68">
        <v>0</v>
      </c>
      <c r="W2197" s="68">
        <v>800</v>
      </c>
      <c r="X2197" s="68">
        <v>0</v>
      </c>
      <c r="Y2197" s="68">
        <v>0</v>
      </c>
      <c r="Z2197" s="68">
        <v>0</v>
      </c>
      <c r="AA2197" s="68">
        <v>0</v>
      </c>
      <c r="AB2197" s="68">
        <v>0</v>
      </c>
      <c r="AC2197" s="68">
        <v>0</v>
      </c>
      <c r="AD2197" s="68">
        <v>107</v>
      </c>
      <c r="AE2197" s="68">
        <v>0</v>
      </c>
      <c r="AF2197" s="68">
        <v>50000</v>
      </c>
      <c r="AG2197" s="68">
        <v>109</v>
      </c>
      <c r="AH2197" s="68">
        <v>0</v>
      </c>
      <c r="AI2197" s="68">
        <v>500000</v>
      </c>
      <c r="AJ2197" s="68">
        <v>110</v>
      </c>
      <c r="AK2197" s="68">
        <v>0</v>
      </c>
      <c r="AL2197" s="68">
        <v>500000</v>
      </c>
      <c r="AM2197" s="68">
        <v>122</v>
      </c>
      <c r="AN2197" s="68">
        <v>50000</v>
      </c>
      <c r="AO2197" s="68">
        <v>0</v>
      </c>
      <c r="AP2197" s="68" t="s">
        <v>1018</v>
      </c>
      <c r="AQ2197" s="68">
        <v>1</v>
      </c>
      <c r="AR2197" s="68" t="s">
        <v>2538</v>
      </c>
      <c r="AS2197" s="68">
        <v>0</v>
      </c>
      <c r="AT2197" s="68">
        <v>0</v>
      </c>
      <c r="AU2197" s="68">
        <v>0</v>
      </c>
      <c r="AV2197" s="86">
        <v>1</v>
      </c>
      <c r="AX2197" s="1">
        <v>0</v>
      </c>
      <c r="AY2197" s="1">
        <v>0</v>
      </c>
      <c r="AZ2197" s="68">
        <v>0</v>
      </c>
      <c r="BA2197" s="68">
        <v>0</v>
      </c>
      <c r="EQ2197" s="68">
        <v>30850031</v>
      </c>
      <c r="ER2197" s="175">
        <v>2</v>
      </c>
      <c r="ES2197" s="68">
        <v>650</v>
      </c>
      <c r="ET2197" s="68">
        <v>31</v>
      </c>
      <c r="EU2197" s="68">
        <v>0</v>
      </c>
      <c r="EV2197" s="68">
        <v>150031</v>
      </c>
      <c r="EW2197" s="68" t="s">
        <v>2669</v>
      </c>
      <c r="EX2197" s="68" t="str">
        <f t="shared" si="67"/>
        <v>중형</v>
      </c>
      <c r="GE2197" s="68">
        <v>90144</v>
      </c>
      <c r="GF2197" s="68" t="s">
        <v>5628</v>
      </c>
    </row>
    <row r="2198" spans="6:188" x14ac:dyDescent="0.3">
      <c r="F2198" s="68">
        <v>320059</v>
      </c>
      <c r="G2198" s="68">
        <v>1</v>
      </c>
      <c r="H2198" s="68">
        <v>180002</v>
      </c>
      <c r="I2198" s="68">
        <v>280002</v>
      </c>
      <c r="J2198" s="68" t="s">
        <v>2551</v>
      </c>
      <c r="K2198" s="68" t="s">
        <v>2552</v>
      </c>
      <c r="L2198" s="68">
        <v>0</v>
      </c>
      <c r="M2198" s="68">
        <v>20</v>
      </c>
      <c r="N2198" s="68">
        <v>0</v>
      </c>
      <c r="O2198" s="68">
        <v>0</v>
      </c>
      <c r="P2198" s="68">
        <v>0</v>
      </c>
      <c r="Q2198" s="68">
        <v>0</v>
      </c>
      <c r="R2198" s="68">
        <v>32</v>
      </c>
      <c r="S2198" s="68">
        <v>1</v>
      </c>
      <c r="T2198" s="68">
        <v>5</v>
      </c>
      <c r="U2198" s="68">
        <v>800</v>
      </c>
      <c r="V2198" s="68">
        <v>0</v>
      </c>
      <c r="W2198" s="68">
        <v>800</v>
      </c>
      <c r="X2198" s="68">
        <v>0</v>
      </c>
      <c r="Y2198" s="68">
        <v>0</v>
      </c>
      <c r="Z2198" s="68">
        <v>0</v>
      </c>
      <c r="AA2198" s="68">
        <v>0</v>
      </c>
      <c r="AB2198" s="68">
        <v>0</v>
      </c>
      <c r="AC2198" s="68">
        <v>0</v>
      </c>
      <c r="AD2198" s="68">
        <v>107</v>
      </c>
      <c r="AE2198" s="68">
        <v>0</v>
      </c>
      <c r="AF2198" s="68">
        <v>50000</v>
      </c>
      <c r="AG2198" s="68">
        <v>109</v>
      </c>
      <c r="AH2198" s="68">
        <v>0</v>
      </c>
      <c r="AI2198" s="68">
        <v>500000</v>
      </c>
      <c r="AJ2198" s="68">
        <v>110</v>
      </c>
      <c r="AK2198" s="68">
        <v>0</v>
      </c>
      <c r="AL2198" s="68">
        <v>500000</v>
      </c>
      <c r="AM2198" s="68">
        <v>122</v>
      </c>
      <c r="AN2198" s="68">
        <v>50000</v>
      </c>
      <c r="AO2198" s="68">
        <v>0</v>
      </c>
      <c r="AP2198" s="68" t="s">
        <v>1039</v>
      </c>
      <c r="AQ2198" s="68">
        <v>1</v>
      </c>
      <c r="AR2198" s="68" t="s">
        <v>2545</v>
      </c>
      <c r="AS2198" s="68">
        <v>0</v>
      </c>
      <c r="AT2198" s="68">
        <v>0</v>
      </c>
      <c r="AU2198" s="68">
        <v>0</v>
      </c>
      <c r="AV2198" s="86">
        <v>1</v>
      </c>
      <c r="AX2198" s="1">
        <v>0</v>
      </c>
      <c r="AY2198" s="1">
        <v>0</v>
      </c>
      <c r="AZ2198" s="68">
        <v>0</v>
      </c>
      <c r="BA2198" s="68">
        <v>0</v>
      </c>
      <c r="EQ2198" s="68">
        <v>30950031</v>
      </c>
      <c r="ER2198" s="175">
        <v>2</v>
      </c>
      <c r="ES2198" s="68">
        <v>650</v>
      </c>
      <c r="ET2198" s="68">
        <v>31</v>
      </c>
      <c r="EU2198" s="68">
        <v>0</v>
      </c>
      <c r="EV2198" s="68">
        <v>150031</v>
      </c>
      <c r="EW2198" s="68" t="s">
        <v>2669</v>
      </c>
      <c r="EX2198" s="68" t="str">
        <f t="shared" si="67"/>
        <v>중형</v>
      </c>
      <c r="GE2198" s="68">
        <v>90145</v>
      </c>
      <c r="GF2198" s="68" t="s">
        <v>5629</v>
      </c>
    </row>
    <row r="2199" spans="6:188" x14ac:dyDescent="0.3">
      <c r="F2199" s="68">
        <v>320060</v>
      </c>
      <c r="G2199" s="68">
        <v>1</v>
      </c>
      <c r="H2199" s="68">
        <v>180002</v>
      </c>
      <c r="I2199" s="68">
        <v>280002</v>
      </c>
      <c r="J2199" s="68" t="s">
        <v>2551</v>
      </c>
      <c r="K2199" s="68" t="s">
        <v>2552</v>
      </c>
      <c r="L2199" s="68">
        <v>0</v>
      </c>
      <c r="M2199" s="68">
        <v>20</v>
      </c>
      <c r="N2199" s="68">
        <v>0</v>
      </c>
      <c r="O2199" s="68">
        <v>0</v>
      </c>
      <c r="P2199" s="68">
        <v>0</v>
      </c>
      <c r="Q2199" s="68">
        <v>0</v>
      </c>
      <c r="R2199" s="68">
        <v>32</v>
      </c>
      <c r="S2199" s="68">
        <v>1</v>
      </c>
      <c r="T2199" s="68">
        <v>5</v>
      </c>
      <c r="U2199" s="68">
        <v>800</v>
      </c>
      <c r="V2199" s="68">
        <v>0</v>
      </c>
      <c r="W2199" s="68">
        <v>800</v>
      </c>
      <c r="X2199" s="68">
        <v>0</v>
      </c>
      <c r="Y2199" s="68">
        <v>0</v>
      </c>
      <c r="Z2199" s="68">
        <v>0</v>
      </c>
      <c r="AA2199" s="68">
        <v>0</v>
      </c>
      <c r="AB2199" s="68">
        <v>0</v>
      </c>
      <c r="AC2199" s="68">
        <v>0</v>
      </c>
      <c r="AD2199" s="68">
        <v>107</v>
      </c>
      <c r="AE2199" s="68">
        <v>0</v>
      </c>
      <c r="AF2199" s="68">
        <v>50000</v>
      </c>
      <c r="AG2199" s="68">
        <v>109</v>
      </c>
      <c r="AH2199" s="68">
        <v>0</v>
      </c>
      <c r="AI2199" s="68">
        <v>500000</v>
      </c>
      <c r="AJ2199" s="68">
        <v>110</v>
      </c>
      <c r="AK2199" s="68">
        <v>0</v>
      </c>
      <c r="AL2199" s="68">
        <v>500000</v>
      </c>
      <c r="AM2199" s="68">
        <v>122</v>
      </c>
      <c r="AN2199" s="68">
        <v>50000</v>
      </c>
      <c r="AO2199" s="68">
        <v>0</v>
      </c>
      <c r="AP2199" s="68" t="s">
        <v>1021</v>
      </c>
      <c r="AQ2199" s="68">
        <v>1</v>
      </c>
      <c r="AR2199" s="68" t="s">
        <v>2539</v>
      </c>
      <c r="AS2199" s="68">
        <v>0</v>
      </c>
      <c r="AT2199" s="68">
        <v>0</v>
      </c>
      <c r="AU2199" s="68">
        <v>0</v>
      </c>
      <c r="AV2199" s="86">
        <v>1</v>
      </c>
      <c r="AX2199" s="1">
        <v>0</v>
      </c>
      <c r="AY2199" s="1">
        <v>0</v>
      </c>
      <c r="AZ2199" s="68">
        <v>0</v>
      </c>
      <c r="BA2199" s="68">
        <v>0</v>
      </c>
      <c r="EQ2199" s="68">
        <v>31050031</v>
      </c>
      <c r="ER2199" s="175">
        <v>2</v>
      </c>
      <c r="ES2199" s="68">
        <v>650</v>
      </c>
      <c r="ET2199" s="68">
        <v>31</v>
      </c>
      <c r="EU2199" s="68">
        <v>0</v>
      </c>
      <c r="EV2199" s="68">
        <v>150031</v>
      </c>
      <c r="EW2199" s="68" t="s">
        <v>2669</v>
      </c>
      <c r="EX2199" s="68" t="str">
        <f t="shared" si="67"/>
        <v>중형</v>
      </c>
      <c r="GE2199" s="68">
        <v>90146</v>
      </c>
      <c r="GF2199" s="68" t="s">
        <v>5630</v>
      </c>
    </row>
    <row r="2200" spans="6:188" x14ac:dyDescent="0.3">
      <c r="F2200" s="68">
        <v>320061</v>
      </c>
      <c r="G2200" s="68">
        <v>1</v>
      </c>
      <c r="H2200" s="68">
        <v>180002</v>
      </c>
      <c r="I2200" s="68">
        <v>280002</v>
      </c>
      <c r="J2200" s="68" t="s">
        <v>2551</v>
      </c>
      <c r="K2200" s="68" t="s">
        <v>2552</v>
      </c>
      <c r="L2200" s="68">
        <v>0</v>
      </c>
      <c r="M2200" s="68">
        <v>20</v>
      </c>
      <c r="N2200" s="68">
        <v>0</v>
      </c>
      <c r="O2200" s="68">
        <v>0</v>
      </c>
      <c r="P2200" s="68">
        <v>0</v>
      </c>
      <c r="Q2200" s="68">
        <v>0</v>
      </c>
      <c r="R2200" s="68">
        <v>2</v>
      </c>
      <c r="S2200" s="68">
        <v>1</v>
      </c>
      <c r="T2200" s="68">
        <v>5</v>
      </c>
      <c r="U2200" s="68">
        <v>800</v>
      </c>
      <c r="V2200" s="68">
        <v>0</v>
      </c>
      <c r="W2200" s="68">
        <v>800</v>
      </c>
      <c r="X2200" s="68">
        <v>0</v>
      </c>
      <c r="Y2200" s="68">
        <v>0</v>
      </c>
      <c r="Z2200" s="68">
        <v>0</v>
      </c>
      <c r="AA2200" s="68">
        <v>0</v>
      </c>
      <c r="AB2200" s="68">
        <v>0</v>
      </c>
      <c r="AC2200" s="68">
        <v>0</v>
      </c>
      <c r="AD2200" s="68">
        <v>107</v>
      </c>
      <c r="AE2200" s="68">
        <v>0</v>
      </c>
      <c r="AF2200" s="68">
        <v>50000</v>
      </c>
      <c r="AG2200" s="68">
        <v>109</v>
      </c>
      <c r="AH2200" s="68">
        <v>0</v>
      </c>
      <c r="AI2200" s="68">
        <v>500000</v>
      </c>
      <c r="AJ2200" s="68">
        <v>110</v>
      </c>
      <c r="AK2200" s="68">
        <v>0</v>
      </c>
      <c r="AL2200" s="68">
        <v>500000</v>
      </c>
      <c r="AM2200" s="68">
        <v>122</v>
      </c>
      <c r="AN2200" s="68">
        <v>50000</v>
      </c>
      <c r="AO2200" s="68">
        <v>0</v>
      </c>
      <c r="AP2200" s="68" t="s">
        <v>1027</v>
      </c>
      <c r="AQ2200" s="68">
        <v>1</v>
      </c>
      <c r="AR2200" s="68" t="s">
        <v>2541</v>
      </c>
      <c r="AS2200" s="68">
        <v>0</v>
      </c>
      <c r="AT2200" s="68">
        <v>0</v>
      </c>
      <c r="AU2200" s="68">
        <v>0</v>
      </c>
      <c r="AV2200" s="86">
        <v>1</v>
      </c>
      <c r="AX2200" s="1">
        <v>0</v>
      </c>
      <c r="AY2200" s="1">
        <v>0</v>
      </c>
      <c r="AZ2200" s="68">
        <v>0</v>
      </c>
      <c r="BA2200" s="68">
        <v>0</v>
      </c>
      <c r="EQ2200" s="68">
        <v>31150031</v>
      </c>
      <c r="ER2200" s="175">
        <v>2</v>
      </c>
      <c r="ES2200" s="68">
        <v>650</v>
      </c>
      <c r="ET2200" s="68">
        <v>31</v>
      </c>
      <c r="EU2200" s="68">
        <v>0</v>
      </c>
      <c r="EV2200" s="68">
        <v>150031</v>
      </c>
      <c r="EW2200" s="68" t="s">
        <v>2669</v>
      </c>
      <c r="EX2200" s="68" t="str">
        <f t="shared" si="67"/>
        <v>중형</v>
      </c>
      <c r="GE2200" s="68">
        <v>90147</v>
      </c>
      <c r="GF2200" s="68" t="s">
        <v>5631</v>
      </c>
    </row>
    <row r="2201" spans="6:188" x14ac:dyDescent="0.3">
      <c r="F2201" s="68">
        <v>320062</v>
      </c>
      <c r="G2201" s="68">
        <v>1</v>
      </c>
      <c r="H2201" s="68">
        <v>180002</v>
      </c>
      <c r="I2201" s="68">
        <v>280002</v>
      </c>
      <c r="J2201" s="68" t="s">
        <v>2551</v>
      </c>
      <c r="K2201" s="68" t="s">
        <v>2552</v>
      </c>
      <c r="L2201" s="68">
        <v>0</v>
      </c>
      <c r="M2201" s="68">
        <v>20</v>
      </c>
      <c r="N2201" s="68">
        <v>0</v>
      </c>
      <c r="O2201" s="68">
        <v>0</v>
      </c>
      <c r="P2201" s="68">
        <v>0</v>
      </c>
      <c r="Q2201" s="68">
        <v>0</v>
      </c>
      <c r="R2201" s="68">
        <v>2</v>
      </c>
      <c r="S2201" s="68">
        <v>1</v>
      </c>
      <c r="T2201" s="68">
        <v>5</v>
      </c>
      <c r="U2201" s="68">
        <v>800</v>
      </c>
      <c r="V2201" s="68">
        <v>0</v>
      </c>
      <c r="W2201" s="68">
        <v>800</v>
      </c>
      <c r="X2201" s="68">
        <v>0</v>
      </c>
      <c r="Y2201" s="68">
        <v>0</v>
      </c>
      <c r="Z2201" s="68">
        <v>0</v>
      </c>
      <c r="AA2201" s="68">
        <v>0</v>
      </c>
      <c r="AB2201" s="68">
        <v>0</v>
      </c>
      <c r="AC2201" s="68">
        <v>0</v>
      </c>
      <c r="AD2201" s="68">
        <v>107</v>
      </c>
      <c r="AE2201" s="68">
        <v>0</v>
      </c>
      <c r="AF2201" s="68">
        <v>50000</v>
      </c>
      <c r="AG2201" s="68">
        <v>109</v>
      </c>
      <c r="AH2201" s="68">
        <v>0</v>
      </c>
      <c r="AI2201" s="68">
        <v>500000</v>
      </c>
      <c r="AJ2201" s="68">
        <v>110</v>
      </c>
      <c r="AK2201" s="68">
        <v>0</v>
      </c>
      <c r="AL2201" s="68">
        <v>500000</v>
      </c>
      <c r="AM2201" s="68">
        <v>122</v>
      </c>
      <c r="AN2201" s="68">
        <v>50000</v>
      </c>
      <c r="AO2201" s="68">
        <v>0</v>
      </c>
      <c r="AP2201" s="68" t="s">
        <v>1009</v>
      </c>
      <c r="AQ2201" s="68">
        <v>1</v>
      </c>
      <c r="AR2201" s="68" t="s">
        <v>2535</v>
      </c>
      <c r="AS2201" s="68">
        <v>0</v>
      </c>
      <c r="AT2201" s="68">
        <v>0</v>
      </c>
      <c r="AU2201" s="68">
        <v>0</v>
      </c>
      <c r="AV2201" s="86">
        <v>1</v>
      </c>
      <c r="AX2201" s="1">
        <v>0</v>
      </c>
      <c r="AY2201" s="1">
        <v>0</v>
      </c>
      <c r="AZ2201" s="68">
        <v>0</v>
      </c>
      <c r="BA2201" s="68">
        <v>0</v>
      </c>
      <c r="EQ2201" s="68">
        <v>31250031</v>
      </c>
      <c r="ER2201" s="175">
        <v>2</v>
      </c>
      <c r="ES2201" s="68">
        <v>650</v>
      </c>
      <c r="ET2201" s="68">
        <v>31</v>
      </c>
      <c r="EU2201" s="68">
        <v>0</v>
      </c>
      <c r="EV2201" s="68">
        <v>150031</v>
      </c>
      <c r="EW2201" s="68" t="s">
        <v>2669</v>
      </c>
      <c r="EX2201" s="68" t="str">
        <f t="shared" si="67"/>
        <v>중형</v>
      </c>
      <c r="GE2201" s="68">
        <v>90148</v>
      </c>
      <c r="GF2201" s="68" t="s">
        <v>5632</v>
      </c>
    </row>
    <row r="2202" spans="6:188" x14ac:dyDescent="0.3">
      <c r="F2202" s="68">
        <v>320063</v>
      </c>
      <c r="G2202" s="68">
        <v>1</v>
      </c>
      <c r="H2202" s="68">
        <v>180002</v>
      </c>
      <c r="I2202" s="68">
        <v>280002</v>
      </c>
      <c r="J2202" s="68" t="s">
        <v>2551</v>
      </c>
      <c r="K2202" s="68" t="s">
        <v>2552</v>
      </c>
      <c r="L2202" s="68">
        <v>0</v>
      </c>
      <c r="M2202" s="68">
        <v>20</v>
      </c>
      <c r="N2202" s="68">
        <v>0</v>
      </c>
      <c r="O2202" s="68">
        <v>0</v>
      </c>
      <c r="P2202" s="68">
        <v>0</v>
      </c>
      <c r="Q2202" s="68">
        <v>0</v>
      </c>
      <c r="R2202" s="68">
        <v>2</v>
      </c>
      <c r="S2202" s="68">
        <v>1</v>
      </c>
      <c r="T2202" s="68">
        <v>5</v>
      </c>
      <c r="U2202" s="68">
        <v>800</v>
      </c>
      <c r="V2202" s="68">
        <v>0</v>
      </c>
      <c r="W2202" s="68">
        <v>800</v>
      </c>
      <c r="X2202" s="68">
        <v>0</v>
      </c>
      <c r="Y2202" s="68">
        <v>0</v>
      </c>
      <c r="Z2202" s="68">
        <v>0</v>
      </c>
      <c r="AA2202" s="68">
        <v>0</v>
      </c>
      <c r="AB2202" s="68">
        <v>0</v>
      </c>
      <c r="AC2202" s="68">
        <v>0</v>
      </c>
      <c r="AD2202" s="68">
        <v>107</v>
      </c>
      <c r="AE2202" s="68">
        <v>0</v>
      </c>
      <c r="AF2202" s="68">
        <v>50000</v>
      </c>
      <c r="AG2202" s="68">
        <v>109</v>
      </c>
      <c r="AH2202" s="68">
        <v>0</v>
      </c>
      <c r="AI2202" s="68">
        <v>500000</v>
      </c>
      <c r="AJ2202" s="68">
        <v>110</v>
      </c>
      <c r="AK2202" s="68">
        <v>0</v>
      </c>
      <c r="AL2202" s="68">
        <v>500000</v>
      </c>
      <c r="AM2202" s="68">
        <v>122</v>
      </c>
      <c r="AN2202" s="68">
        <v>50000</v>
      </c>
      <c r="AO2202" s="68">
        <v>0</v>
      </c>
      <c r="AP2202" s="68" t="s">
        <v>1027</v>
      </c>
      <c r="AQ2202" s="68">
        <v>1</v>
      </c>
      <c r="AR2202" s="68" t="s">
        <v>2541</v>
      </c>
      <c r="AS2202" s="68">
        <v>0</v>
      </c>
      <c r="AT2202" s="68">
        <v>0</v>
      </c>
      <c r="AU2202" s="68">
        <v>0</v>
      </c>
      <c r="AV2202" s="86">
        <v>1</v>
      </c>
      <c r="AX2202" s="1">
        <v>0</v>
      </c>
      <c r="AY2202" s="1">
        <v>0</v>
      </c>
      <c r="AZ2202" s="68">
        <v>0</v>
      </c>
      <c r="BA2202" s="68">
        <v>0</v>
      </c>
      <c r="EQ2202" s="68">
        <v>10150032</v>
      </c>
      <c r="ER2202" s="175">
        <v>2</v>
      </c>
      <c r="ES2202" s="68">
        <v>650</v>
      </c>
      <c r="ET2202" s="68">
        <v>32</v>
      </c>
      <c r="EU2202" s="68">
        <v>0</v>
      </c>
      <c r="EV2202" s="68">
        <v>150032</v>
      </c>
      <c r="EW2202" s="68" t="s">
        <v>2670</v>
      </c>
      <c r="EX2202" s="68" t="str">
        <f t="shared" si="67"/>
        <v>중형</v>
      </c>
      <c r="GE2202" s="68">
        <v>90149</v>
      </c>
      <c r="GF2202" s="68" t="s">
        <v>5633</v>
      </c>
    </row>
    <row r="2203" spans="6:188" x14ac:dyDescent="0.3">
      <c r="F2203" s="68">
        <v>320064</v>
      </c>
      <c r="G2203" s="68">
        <v>1</v>
      </c>
      <c r="H2203" s="68">
        <v>180002</v>
      </c>
      <c r="I2203" s="68">
        <v>280002</v>
      </c>
      <c r="J2203" s="68" t="s">
        <v>2551</v>
      </c>
      <c r="K2203" s="68" t="s">
        <v>2552</v>
      </c>
      <c r="L2203" s="68">
        <v>0</v>
      </c>
      <c r="M2203" s="68">
        <v>20</v>
      </c>
      <c r="N2203" s="68">
        <v>0</v>
      </c>
      <c r="O2203" s="68">
        <v>0</v>
      </c>
      <c r="P2203" s="68">
        <v>0</v>
      </c>
      <c r="Q2203" s="68">
        <v>0</v>
      </c>
      <c r="R2203" s="68">
        <v>2</v>
      </c>
      <c r="S2203" s="68">
        <v>1</v>
      </c>
      <c r="T2203" s="68">
        <v>5</v>
      </c>
      <c r="U2203" s="68">
        <v>800</v>
      </c>
      <c r="V2203" s="68">
        <v>0</v>
      </c>
      <c r="W2203" s="68">
        <v>800</v>
      </c>
      <c r="X2203" s="68">
        <v>0</v>
      </c>
      <c r="Y2203" s="68">
        <v>0</v>
      </c>
      <c r="Z2203" s="68">
        <v>0</v>
      </c>
      <c r="AA2203" s="68">
        <v>0</v>
      </c>
      <c r="AB2203" s="68">
        <v>0</v>
      </c>
      <c r="AC2203" s="68">
        <v>0</v>
      </c>
      <c r="AD2203" s="68">
        <v>107</v>
      </c>
      <c r="AE2203" s="68">
        <v>0</v>
      </c>
      <c r="AF2203" s="68">
        <v>50000</v>
      </c>
      <c r="AG2203" s="68">
        <v>109</v>
      </c>
      <c r="AH2203" s="68">
        <v>0</v>
      </c>
      <c r="AI2203" s="68">
        <v>500000</v>
      </c>
      <c r="AJ2203" s="68">
        <v>110</v>
      </c>
      <c r="AK2203" s="68">
        <v>0</v>
      </c>
      <c r="AL2203" s="68">
        <v>500000</v>
      </c>
      <c r="AM2203" s="68">
        <v>122</v>
      </c>
      <c r="AN2203" s="68">
        <v>50000</v>
      </c>
      <c r="AO2203" s="68">
        <v>0</v>
      </c>
      <c r="AP2203" s="68" t="s">
        <v>1009</v>
      </c>
      <c r="AQ2203" s="68">
        <v>1</v>
      </c>
      <c r="AR2203" s="68" t="s">
        <v>2535</v>
      </c>
      <c r="AS2203" s="68">
        <v>0</v>
      </c>
      <c r="AT2203" s="68">
        <v>0</v>
      </c>
      <c r="AU2203" s="68">
        <v>0</v>
      </c>
      <c r="AV2203" s="86">
        <v>1</v>
      </c>
      <c r="AX2203" s="1">
        <v>0</v>
      </c>
      <c r="AY2203" s="1">
        <v>0</v>
      </c>
      <c r="AZ2203" s="68">
        <v>0</v>
      </c>
      <c r="BA2203" s="68">
        <v>0</v>
      </c>
      <c r="EQ2203" s="68">
        <v>10250032</v>
      </c>
      <c r="ER2203" s="175">
        <v>2</v>
      </c>
      <c r="ES2203" s="68">
        <v>650</v>
      </c>
      <c r="ET2203" s="68">
        <v>32</v>
      </c>
      <c r="EU2203" s="68">
        <v>0</v>
      </c>
      <c r="EV2203" s="68">
        <v>150032</v>
      </c>
      <c r="EW2203" s="68" t="s">
        <v>2670</v>
      </c>
      <c r="EX2203" s="68" t="str">
        <f t="shared" si="67"/>
        <v>중형</v>
      </c>
      <c r="GE2203" s="68">
        <v>90150</v>
      </c>
      <c r="GF2203" s="68" t="s">
        <v>5634</v>
      </c>
    </row>
    <row r="2204" spans="6:188" x14ac:dyDescent="0.3">
      <c r="F2204" s="68">
        <v>320065</v>
      </c>
      <c r="G2204" s="68">
        <v>1</v>
      </c>
      <c r="H2204" s="68">
        <v>180002</v>
      </c>
      <c r="I2204" s="68">
        <v>280002</v>
      </c>
      <c r="J2204" s="68" t="s">
        <v>2551</v>
      </c>
      <c r="K2204" s="68" t="s">
        <v>2552</v>
      </c>
      <c r="L2204" s="68">
        <v>0</v>
      </c>
      <c r="M2204" s="68">
        <v>20</v>
      </c>
      <c r="N2204" s="68">
        <v>0</v>
      </c>
      <c r="O2204" s="68">
        <v>0</v>
      </c>
      <c r="P2204" s="68">
        <v>0</v>
      </c>
      <c r="Q2204" s="68">
        <v>0</v>
      </c>
      <c r="R2204" s="68">
        <v>4</v>
      </c>
      <c r="S2204" s="68">
        <v>1</v>
      </c>
      <c r="T2204" s="68">
        <v>5</v>
      </c>
      <c r="U2204" s="68">
        <v>800</v>
      </c>
      <c r="V2204" s="68">
        <v>0</v>
      </c>
      <c r="W2204" s="68">
        <v>800</v>
      </c>
      <c r="X2204" s="68">
        <v>0</v>
      </c>
      <c r="Y2204" s="68">
        <v>0</v>
      </c>
      <c r="Z2204" s="68">
        <v>0</v>
      </c>
      <c r="AA2204" s="68">
        <v>0</v>
      </c>
      <c r="AB2204" s="68">
        <v>0</v>
      </c>
      <c r="AC2204" s="68">
        <v>0</v>
      </c>
      <c r="AD2204" s="68">
        <v>107</v>
      </c>
      <c r="AE2204" s="68">
        <v>0</v>
      </c>
      <c r="AF2204" s="68">
        <v>50000</v>
      </c>
      <c r="AG2204" s="68">
        <v>109</v>
      </c>
      <c r="AH2204" s="68">
        <v>0</v>
      </c>
      <c r="AI2204" s="68">
        <v>500000</v>
      </c>
      <c r="AJ2204" s="68">
        <v>110</v>
      </c>
      <c r="AK2204" s="68">
        <v>0</v>
      </c>
      <c r="AL2204" s="68">
        <v>500000</v>
      </c>
      <c r="AM2204" s="68">
        <v>122</v>
      </c>
      <c r="AN2204" s="68">
        <v>50000</v>
      </c>
      <c r="AO2204" s="68">
        <v>0</v>
      </c>
      <c r="AP2204" s="68" t="s">
        <v>1030</v>
      </c>
      <c r="AQ2204" s="68">
        <v>1</v>
      </c>
      <c r="AR2204" s="68" t="s">
        <v>2542</v>
      </c>
      <c r="AS2204" s="68">
        <v>0</v>
      </c>
      <c r="AT2204" s="68">
        <v>0</v>
      </c>
      <c r="AU2204" s="68">
        <v>0</v>
      </c>
      <c r="AV2204" s="86">
        <v>1</v>
      </c>
      <c r="AX2204" s="1">
        <v>0</v>
      </c>
      <c r="AY2204" s="1">
        <v>0</v>
      </c>
      <c r="AZ2204" s="68">
        <v>0</v>
      </c>
      <c r="BA2204" s="68">
        <v>0</v>
      </c>
      <c r="EQ2204" s="68">
        <v>10350032</v>
      </c>
      <c r="ER2204" s="175">
        <v>2</v>
      </c>
      <c r="ES2204" s="68">
        <v>650</v>
      </c>
      <c r="ET2204" s="68">
        <v>32</v>
      </c>
      <c r="EU2204" s="68">
        <v>0</v>
      </c>
      <c r="EV2204" s="68">
        <v>150032</v>
      </c>
      <c r="EW2204" s="68" t="s">
        <v>2670</v>
      </c>
      <c r="EX2204" s="68" t="str">
        <f t="shared" si="67"/>
        <v>중형</v>
      </c>
      <c r="GE2204" s="68">
        <v>90151</v>
      </c>
      <c r="GF2204" s="68" t="s">
        <v>5635</v>
      </c>
    </row>
    <row r="2205" spans="6:188" x14ac:dyDescent="0.3">
      <c r="F2205" s="68">
        <v>320066</v>
      </c>
      <c r="G2205" s="68">
        <v>1</v>
      </c>
      <c r="H2205" s="68">
        <v>180002</v>
      </c>
      <c r="I2205" s="68">
        <v>280002</v>
      </c>
      <c r="J2205" s="68" t="s">
        <v>2551</v>
      </c>
      <c r="K2205" s="68" t="s">
        <v>2552</v>
      </c>
      <c r="L2205" s="68">
        <v>0</v>
      </c>
      <c r="M2205" s="68">
        <v>20</v>
      </c>
      <c r="N2205" s="68">
        <v>0</v>
      </c>
      <c r="O2205" s="68">
        <v>0</v>
      </c>
      <c r="P2205" s="68">
        <v>0</v>
      </c>
      <c r="Q2205" s="68">
        <v>0</v>
      </c>
      <c r="R2205" s="68">
        <v>4</v>
      </c>
      <c r="S2205" s="68">
        <v>1</v>
      </c>
      <c r="T2205" s="68">
        <v>5</v>
      </c>
      <c r="U2205" s="68">
        <v>800</v>
      </c>
      <c r="V2205" s="68">
        <v>0</v>
      </c>
      <c r="W2205" s="68">
        <v>800</v>
      </c>
      <c r="X2205" s="68">
        <v>0</v>
      </c>
      <c r="Y2205" s="68">
        <v>0</v>
      </c>
      <c r="Z2205" s="68">
        <v>0</v>
      </c>
      <c r="AA2205" s="68">
        <v>0</v>
      </c>
      <c r="AB2205" s="68">
        <v>0</v>
      </c>
      <c r="AC2205" s="68">
        <v>0</v>
      </c>
      <c r="AD2205" s="68">
        <v>107</v>
      </c>
      <c r="AE2205" s="68">
        <v>0</v>
      </c>
      <c r="AF2205" s="68">
        <v>50000</v>
      </c>
      <c r="AG2205" s="68">
        <v>109</v>
      </c>
      <c r="AH2205" s="68">
        <v>0</v>
      </c>
      <c r="AI2205" s="68">
        <v>500000</v>
      </c>
      <c r="AJ2205" s="68">
        <v>110</v>
      </c>
      <c r="AK2205" s="68">
        <v>0</v>
      </c>
      <c r="AL2205" s="68">
        <v>500000</v>
      </c>
      <c r="AM2205" s="68">
        <v>122</v>
      </c>
      <c r="AN2205" s="68">
        <v>50000</v>
      </c>
      <c r="AO2205" s="68">
        <v>0</v>
      </c>
      <c r="AP2205" s="68" t="s">
        <v>1012</v>
      </c>
      <c r="AQ2205" s="68">
        <v>1</v>
      </c>
      <c r="AR2205" s="68" t="s">
        <v>2536</v>
      </c>
      <c r="AS2205" s="68">
        <v>0</v>
      </c>
      <c r="AT2205" s="68">
        <v>0</v>
      </c>
      <c r="AU2205" s="68">
        <v>0</v>
      </c>
      <c r="AV2205" s="86">
        <v>1</v>
      </c>
      <c r="AX2205" s="1">
        <v>0</v>
      </c>
      <c r="AY2205" s="1">
        <v>0</v>
      </c>
      <c r="AZ2205" s="68">
        <v>0</v>
      </c>
      <c r="BA2205" s="68">
        <v>0</v>
      </c>
      <c r="EQ2205" s="68">
        <v>10450032</v>
      </c>
      <c r="ER2205" s="175">
        <v>2</v>
      </c>
      <c r="ES2205" s="68">
        <v>650</v>
      </c>
      <c r="ET2205" s="68">
        <v>32</v>
      </c>
      <c r="EU2205" s="68">
        <v>0</v>
      </c>
      <c r="EV2205" s="68">
        <v>150032</v>
      </c>
      <c r="EW2205" s="68" t="s">
        <v>2670</v>
      </c>
      <c r="EX2205" s="68" t="str">
        <f t="shared" si="67"/>
        <v>중형</v>
      </c>
      <c r="GE2205" s="68">
        <v>90152</v>
      </c>
      <c r="GF2205" s="68" t="s">
        <v>5636</v>
      </c>
    </row>
    <row r="2206" spans="6:188" x14ac:dyDescent="0.3">
      <c r="F2206" s="68">
        <v>320067</v>
      </c>
      <c r="G2206" s="68">
        <v>1</v>
      </c>
      <c r="H2206" s="68">
        <v>180002</v>
      </c>
      <c r="I2206" s="68">
        <v>280002</v>
      </c>
      <c r="J2206" s="68" t="s">
        <v>2551</v>
      </c>
      <c r="K2206" s="68" t="s">
        <v>2552</v>
      </c>
      <c r="L2206" s="68">
        <v>0</v>
      </c>
      <c r="M2206" s="68">
        <v>20</v>
      </c>
      <c r="N2206" s="68">
        <v>0</v>
      </c>
      <c r="O2206" s="68">
        <v>0</v>
      </c>
      <c r="P2206" s="68">
        <v>0</v>
      </c>
      <c r="Q2206" s="68">
        <v>0</v>
      </c>
      <c r="R2206" s="68">
        <v>8</v>
      </c>
      <c r="S2206" s="68">
        <v>1</v>
      </c>
      <c r="T2206" s="68">
        <v>5</v>
      </c>
      <c r="U2206" s="68">
        <v>800</v>
      </c>
      <c r="V2206" s="68">
        <v>0</v>
      </c>
      <c r="W2206" s="68">
        <v>800</v>
      </c>
      <c r="X2206" s="68">
        <v>0</v>
      </c>
      <c r="Y2206" s="68">
        <v>0</v>
      </c>
      <c r="Z2206" s="68">
        <v>0</v>
      </c>
      <c r="AA2206" s="68">
        <v>0</v>
      </c>
      <c r="AB2206" s="68">
        <v>0</v>
      </c>
      <c r="AC2206" s="68">
        <v>0</v>
      </c>
      <c r="AD2206" s="68">
        <v>107</v>
      </c>
      <c r="AE2206" s="68">
        <v>0</v>
      </c>
      <c r="AF2206" s="68">
        <v>50000</v>
      </c>
      <c r="AG2206" s="68">
        <v>109</v>
      </c>
      <c r="AH2206" s="68">
        <v>0</v>
      </c>
      <c r="AI2206" s="68">
        <v>500000</v>
      </c>
      <c r="AJ2206" s="68">
        <v>110</v>
      </c>
      <c r="AK2206" s="68">
        <v>0</v>
      </c>
      <c r="AL2206" s="68">
        <v>500000</v>
      </c>
      <c r="AM2206" s="68">
        <v>122</v>
      </c>
      <c r="AN2206" s="68">
        <v>50000</v>
      </c>
      <c r="AO2206" s="68">
        <v>0</v>
      </c>
      <c r="AP2206" s="68" t="s">
        <v>1033</v>
      </c>
      <c r="AQ2206" s="68">
        <v>1</v>
      </c>
      <c r="AR2206" s="68" t="s">
        <v>2543</v>
      </c>
      <c r="AS2206" s="68">
        <v>0</v>
      </c>
      <c r="AT2206" s="68">
        <v>0</v>
      </c>
      <c r="AU2206" s="68">
        <v>0</v>
      </c>
      <c r="AV2206" s="86">
        <v>1</v>
      </c>
      <c r="AX2206" s="1">
        <v>0</v>
      </c>
      <c r="AY2206" s="1">
        <v>0</v>
      </c>
      <c r="AZ2206" s="68">
        <v>0</v>
      </c>
      <c r="BA2206" s="68">
        <v>0</v>
      </c>
      <c r="EQ2206" s="68">
        <v>10550032</v>
      </c>
      <c r="ER2206" s="175">
        <v>2</v>
      </c>
      <c r="ES2206" s="68">
        <v>650</v>
      </c>
      <c r="ET2206" s="68">
        <v>32</v>
      </c>
      <c r="EU2206" s="68">
        <v>0</v>
      </c>
      <c r="EV2206" s="68">
        <v>150032</v>
      </c>
      <c r="EW2206" s="68" t="s">
        <v>2670</v>
      </c>
      <c r="EX2206" s="68" t="str">
        <f t="shared" si="67"/>
        <v>중형</v>
      </c>
      <c r="GE2206" s="68">
        <v>90153</v>
      </c>
      <c r="GF2206" s="68" t="s">
        <v>5637</v>
      </c>
    </row>
    <row r="2207" spans="6:188" x14ac:dyDescent="0.3">
      <c r="F2207" s="68">
        <v>320068</v>
      </c>
      <c r="G2207" s="68">
        <v>1</v>
      </c>
      <c r="H2207" s="68">
        <v>180002</v>
      </c>
      <c r="I2207" s="68">
        <v>280002</v>
      </c>
      <c r="J2207" s="68" t="s">
        <v>2551</v>
      </c>
      <c r="K2207" s="68" t="s">
        <v>2552</v>
      </c>
      <c r="L2207" s="68">
        <v>0</v>
      </c>
      <c r="M2207" s="68">
        <v>20</v>
      </c>
      <c r="N2207" s="68">
        <v>0</v>
      </c>
      <c r="O2207" s="68">
        <v>0</v>
      </c>
      <c r="P2207" s="68">
        <v>0</v>
      </c>
      <c r="Q2207" s="68">
        <v>0</v>
      </c>
      <c r="R2207" s="68">
        <v>4</v>
      </c>
      <c r="S2207" s="68">
        <v>1</v>
      </c>
      <c r="T2207" s="68">
        <v>5</v>
      </c>
      <c r="U2207" s="68">
        <v>800</v>
      </c>
      <c r="V2207" s="68">
        <v>0</v>
      </c>
      <c r="W2207" s="68">
        <v>800</v>
      </c>
      <c r="X2207" s="68">
        <v>0</v>
      </c>
      <c r="Y2207" s="68">
        <v>0</v>
      </c>
      <c r="Z2207" s="68">
        <v>0</v>
      </c>
      <c r="AA2207" s="68">
        <v>0</v>
      </c>
      <c r="AB2207" s="68">
        <v>0</v>
      </c>
      <c r="AC2207" s="68">
        <v>0</v>
      </c>
      <c r="AD2207" s="68">
        <v>107</v>
      </c>
      <c r="AE2207" s="68">
        <v>0</v>
      </c>
      <c r="AF2207" s="68">
        <v>50000</v>
      </c>
      <c r="AG2207" s="68">
        <v>109</v>
      </c>
      <c r="AH2207" s="68">
        <v>0</v>
      </c>
      <c r="AI2207" s="68">
        <v>500000</v>
      </c>
      <c r="AJ2207" s="68">
        <v>110</v>
      </c>
      <c r="AK2207" s="68">
        <v>0</v>
      </c>
      <c r="AL2207" s="68">
        <v>500000</v>
      </c>
      <c r="AM2207" s="68">
        <v>122</v>
      </c>
      <c r="AN2207" s="68">
        <v>50000</v>
      </c>
      <c r="AO2207" s="68">
        <v>0</v>
      </c>
      <c r="AP2207" s="68" t="s">
        <v>1012</v>
      </c>
      <c r="AQ2207" s="68">
        <v>1</v>
      </c>
      <c r="AR2207" s="68" t="s">
        <v>2536</v>
      </c>
      <c r="AS2207" s="68">
        <v>0</v>
      </c>
      <c r="AT2207" s="68">
        <v>0</v>
      </c>
      <c r="AU2207" s="68">
        <v>0</v>
      </c>
      <c r="AV2207" s="86">
        <v>1</v>
      </c>
      <c r="AX2207" s="1">
        <v>0</v>
      </c>
      <c r="AY2207" s="1">
        <v>0</v>
      </c>
      <c r="AZ2207" s="68">
        <v>0</v>
      </c>
      <c r="BA2207" s="68">
        <v>0</v>
      </c>
      <c r="EQ2207" s="68">
        <v>10650032</v>
      </c>
      <c r="ER2207" s="175">
        <v>2</v>
      </c>
      <c r="ES2207" s="68">
        <v>650</v>
      </c>
      <c r="ET2207" s="68">
        <v>32</v>
      </c>
      <c r="EU2207" s="68">
        <v>0</v>
      </c>
      <c r="EV2207" s="68">
        <v>150032</v>
      </c>
      <c r="EW2207" s="68" t="s">
        <v>2670</v>
      </c>
      <c r="EX2207" s="68" t="str">
        <f t="shared" si="67"/>
        <v>중형</v>
      </c>
      <c r="GE2207" s="68">
        <v>90154</v>
      </c>
      <c r="GF2207" s="68" t="s">
        <v>5638</v>
      </c>
    </row>
    <row r="2208" spans="6:188" x14ac:dyDescent="0.3">
      <c r="F2208" s="68">
        <v>320069</v>
      </c>
      <c r="G2208" s="68">
        <v>1</v>
      </c>
      <c r="H2208" s="68">
        <v>180002</v>
      </c>
      <c r="I2208" s="68">
        <v>280002</v>
      </c>
      <c r="J2208" s="68" t="s">
        <v>2551</v>
      </c>
      <c r="K2208" s="68" t="s">
        <v>2552</v>
      </c>
      <c r="L2208" s="68">
        <v>0</v>
      </c>
      <c r="M2208" s="68">
        <v>20</v>
      </c>
      <c r="N2208" s="68">
        <v>0</v>
      </c>
      <c r="O2208" s="68">
        <v>0</v>
      </c>
      <c r="P2208" s="68">
        <v>0</v>
      </c>
      <c r="Q2208" s="68">
        <v>0</v>
      </c>
      <c r="R2208" s="68">
        <v>8</v>
      </c>
      <c r="S2208" s="68">
        <v>1</v>
      </c>
      <c r="T2208" s="68">
        <v>5</v>
      </c>
      <c r="U2208" s="68">
        <v>800</v>
      </c>
      <c r="V2208" s="68">
        <v>0</v>
      </c>
      <c r="W2208" s="68">
        <v>800</v>
      </c>
      <c r="X2208" s="68">
        <v>0</v>
      </c>
      <c r="Y2208" s="68">
        <v>0</v>
      </c>
      <c r="Z2208" s="68">
        <v>0</v>
      </c>
      <c r="AA2208" s="68">
        <v>0</v>
      </c>
      <c r="AB2208" s="68">
        <v>0</v>
      </c>
      <c r="AC2208" s="68">
        <v>0</v>
      </c>
      <c r="AD2208" s="68">
        <v>107</v>
      </c>
      <c r="AE2208" s="68">
        <v>0</v>
      </c>
      <c r="AF2208" s="68">
        <v>50000</v>
      </c>
      <c r="AG2208" s="68">
        <v>109</v>
      </c>
      <c r="AH2208" s="68">
        <v>0</v>
      </c>
      <c r="AI2208" s="68">
        <v>500000</v>
      </c>
      <c r="AJ2208" s="68">
        <v>110</v>
      </c>
      <c r="AK2208" s="68">
        <v>0</v>
      </c>
      <c r="AL2208" s="68">
        <v>500000</v>
      </c>
      <c r="AM2208" s="68">
        <v>122</v>
      </c>
      <c r="AN2208" s="68">
        <v>50000</v>
      </c>
      <c r="AO2208" s="68">
        <v>0</v>
      </c>
      <c r="AP2208" s="68" t="s">
        <v>1033</v>
      </c>
      <c r="AQ2208" s="68">
        <v>1</v>
      </c>
      <c r="AR2208" s="68" t="s">
        <v>2543</v>
      </c>
      <c r="AS2208" s="68">
        <v>0</v>
      </c>
      <c r="AT2208" s="68">
        <v>0</v>
      </c>
      <c r="AU2208" s="68">
        <v>0</v>
      </c>
      <c r="AV2208" s="86">
        <v>1</v>
      </c>
      <c r="AX2208" s="1">
        <v>0</v>
      </c>
      <c r="AY2208" s="1">
        <v>0</v>
      </c>
      <c r="AZ2208" s="68">
        <v>0</v>
      </c>
      <c r="BA2208" s="68">
        <v>0</v>
      </c>
      <c r="EQ2208" s="68">
        <v>10750032</v>
      </c>
      <c r="ER2208" s="175">
        <v>2</v>
      </c>
      <c r="ES2208" s="68">
        <v>650</v>
      </c>
      <c r="ET2208" s="68">
        <v>32</v>
      </c>
      <c r="EU2208" s="68">
        <v>0</v>
      </c>
      <c r="EV2208" s="68">
        <v>150032</v>
      </c>
      <c r="EW2208" s="68" t="s">
        <v>2670</v>
      </c>
      <c r="EX2208" s="68" t="str">
        <f t="shared" si="67"/>
        <v>중형</v>
      </c>
      <c r="GE2208" s="68">
        <v>90155</v>
      </c>
      <c r="GF2208" s="68" t="s">
        <v>5639</v>
      </c>
    </row>
    <row r="2209" spans="6:188" x14ac:dyDescent="0.3">
      <c r="F2209" s="68">
        <v>320070</v>
      </c>
      <c r="G2209" s="68">
        <v>1</v>
      </c>
      <c r="H2209" s="68">
        <v>180002</v>
      </c>
      <c r="I2209" s="68">
        <v>280002</v>
      </c>
      <c r="J2209" s="68" t="s">
        <v>2551</v>
      </c>
      <c r="K2209" s="68" t="s">
        <v>2552</v>
      </c>
      <c r="L2209" s="68">
        <v>0</v>
      </c>
      <c r="M2209" s="68">
        <v>20</v>
      </c>
      <c r="N2209" s="68">
        <v>0</v>
      </c>
      <c r="O2209" s="68">
        <v>0</v>
      </c>
      <c r="P2209" s="68">
        <v>0</v>
      </c>
      <c r="Q2209" s="68">
        <v>0</v>
      </c>
      <c r="R2209" s="68">
        <v>8</v>
      </c>
      <c r="S2209" s="68">
        <v>1</v>
      </c>
      <c r="T2209" s="68">
        <v>5</v>
      </c>
      <c r="U2209" s="68">
        <v>800</v>
      </c>
      <c r="V2209" s="68">
        <v>0</v>
      </c>
      <c r="W2209" s="68">
        <v>800</v>
      </c>
      <c r="X2209" s="68">
        <v>0</v>
      </c>
      <c r="Y2209" s="68">
        <v>0</v>
      </c>
      <c r="Z2209" s="68">
        <v>0</v>
      </c>
      <c r="AA2209" s="68">
        <v>0</v>
      </c>
      <c r="AB2209" s="68">
        <v>0</v>
      </c>
      <c r="AC2209" s="68">
        <v>0</v>
      </c>
      <c r="AD2209" s="68">
        <v>107</v>
      </c>
      <c r="AE2209" s="68">
        <v>0</v>
      </c>
      <c r="AF2209" s="68">
        <v>50000</v>
      </c>
      <c r="AG2209" s="68">
        <v>109</v>
      </c>
      <c r="AH2209" s="68">
        <v>0</v>
      </c>
      <c r="AI2209" s="68">
        <v>500000</v>
      </c>
      <c r="AJ2209" s="68">
        <v>110</v>
      </c>
      <c r="AK2209" s="68">
        <v>0</v>
      </c>
      <c r="AL2209" s="68">
        <v>500000</v>
      </c>
      <c r="AM2209" s="68">
        <v>122</v>
      </c>
      <c r="AN2209" s="68">
        <v>50000</v>
      </c>
      <c r="AO2209" s="68">
        <v>0</v>
      </c>
      <c r="AP2209" s="68" t="s">
        <v>1015</v>
      </c>
      <c r="AQ2209" s="68">
        <v>1</v>
      </c>
      <c r="AR2209" s="68" t="s">
        <v>2537</v>
      </c>
      <c r="AS2209" s="68">
        <v>0</v>
      </c>
      <c r="AT2209" s="68">
        <v>0</v>
      </c>
      <c r="AU2209" s="68">
        <v>0</v>
      </c>
      <c r="AV2209" s="86">
        <v>1</v>
      </c>
      <c r="AX2209" s="1">
        <v>0</v>
      </c>
      <c r="AY2209" s="1">
        <v>0</v>
      </c>
      <c r="AZ2209" s="68">
        <v>0</v>
      </c>
      <c r="BA2209" s="68">
        <v>0</v>
      </c>
      <c r="EQ2209" s="68">
        <v>10850032</v>
      </c>
      <c r="ER2209" s="175">
        <v>2</v>
      </c>
      <c r="ES2209" s="68">
        <v>650</v>
      </c>
      <c r="ET2209" s="68">
        <v>32</v>
      </c>
      <c r="EU2209" s="68">
        <v>0</v>
      </c>
      <c r="EV2209" s="68">
        <v>150032</v>
      </c>
      <c r="EW2209" s="68" t="s">
        <v>2670</v>
      </c>
      <c r="EX2209" s="68" t="str">
        <f t="shared" si="67"/>
        <v>중형</v>
      </c>
      <c r="GE2209" s="68">
        <v>90156</v>
      </c>
      <c r="GF2209" s="68" t="s">
        <v>5640</v>
      </c>
    </row>
    <row r="2210" spans="6:188" x14ac:dyDescent="0.3">
      <c r="F2210" s="68">
        <v>320071</v>
      </c>
      <c r="G2210" s="68">
        <v>1</v>
      </c>
      <c r="H2210" s="68">
        <v>180002</v>
      </c>
      <c r="I2210" s="68">
        <v>280002</v>
      </c>
      <c r="J2210" s="68" t="s">
        <v>2551</v>
      </c>
      <c r="K2210" s="68" t="s">
        <v>2552</v>
      </c>
      <c r="L2210" s="68">
        <v>0</v>
      </c>
      <c r="M2210" s="68">
        <v>20</v>
      </c>
      <c r="N2210" s="68">
        <v>0</v>
      </c>
      <c r="O2210" s="68">
        <v>0</v>
      </c>
      <c r="P2210" s="68">
        <v>0</v>
      </c>
      <c r="Q2210" s="68">
        <v>0</v>
      </c>
      <c r="R2210" s="68">
        <v>8</v>
      </c>
      <c r="S2210" s="68">
        <v>1</v>
      </c>
      <c r="T2210" s="68">
        <v>5</v>
      </c>
      <c r="U2210" s="68">
        <v>800</v>
      </c>
      <c r="V2210" s="68">
        <v>0</v>
      </c>
      <c r="W2210" s="68">
        <v>800</v>
      </c>
      <c r="X2210" s="68">
        <v>0</v>
      </c>
      <c r="Y2210" s="68">
        <v>0</v>
      </c>
      <c r="Z2210" s="68">
        <v>0</v>
      </c>
      <c r="AA2210" s="68">
        <v>0</v>
      </c>
      <c r="AB2210" s="68">
        <v>0</v>
      </c>
      <c r="AC2210" s="68">
        <v>0</v>
      </c>
      <c r="AD2210" s="68">
        <v>107</v>
      </c>
      <c r="AE2210" s="68">
        <v>0</v>
      </c>
      <c r="AF2210" s="68">
        <v>50000</v>
      </c>
      <c r="AG2210" s="68">
        <v>109</v>
      </c>
      <c r="AH2210" s="68">
        <v>0</v>
      </c>
      <c r="AI2210" s="68">
        <v>500000</v>
      </c>
      <c r="AJ2210" s="68">
        <v>110</v>
      </c>
      <c r="AK2210" s="68">
        <v>0</v>
      </c>
      <c r="AL2210" s="68">
        <v>500000</v>
      </c>
      <c r="AM2210" s="68">
        <v>122</v>
      </c>
      <c r="AN2210" s="68">
        <v>50000</v>
      </c>
      <c r="AO2210" s="68">
        <v>0</v>
      </c>
      <c r="AP2210" s="68" t="s">
        <v>1033</v>
      </c>
      <c r="AQ2210" s="68">
        <v>1</v>
      </c>
      <c r="AR2210" s="68" t="s">
        <v>2543</v>
      </c>
      <c r="AS2210" s="68">
        <v>0</v>
      </c>
      <c r="AT2210" s="68">
        <v>0</v>
      </c>
      <c r="AU2210" s="68">
        <v>0</v>
      </c>
      <c r="AV2210" s="86">
        <v>1</v>
      </c>
      <c r="AX2210" s="1">
        <v>0</v>
      </c>
      <c r="AY2210" s="1">
        <v>0</v>
      </c>
      <c r="AZ2210" s="68">
        <v>0</v>
      </c>
      <c r="BA2210" s="68">
        <v>0</v>
      </c>
      <c r="EQ2210" s="68">
        <v>10950032</v>
      </c>
      <c r="ER2210" s="175">
        <v>2</v>
      </c>
      <c r="ES2210" s="68">
        <v>650</v>
      </c>
      <c r="ET2210" s="68">
        <v>32</v>
      </c>
      <c r="EU2210" s="68">
        <v>0</v>
      </c>
      <c r="EV2210" s="68">
        <v>150032</v>
      </c>
      <c r="EW2210" s="68" t="s">
        <v>2670</v>
      </c>
      <c r="EX2210" s="68" t="str">
        <f t="shared" si="67"/>
        <v>중형</v>
      </c>
      <c r="GE2210" s="68">
        <v>90157</v>
      </c>
      <c r="GF2210" s="68" t="s">
        <v>5641</v>
      </c>
    </row>
    <row r="2211" spans="6:188" x14ac:dyDescent="0.3">
      <c r="F2211" s="68">
        <v>320072</v>
      </c>
      <c r="G2211" s="68">
        <v>1</v>
      </c>
      <c r="H2211" s="68">
        <v>180002</v>
      </c>
      <c r="I2211" s="68">
        <v>280002</v>
      </c>
      <c r="J2211" s="68" t="s">
        <v>2551</v>
      </c>
      <c r="K2211" s="68" t="s">
        <v>2552</v>
      </c>
      <c r="L2211" s="68">
        <v>0</v>
      </c>
      <c r="M2211" s="68">
        <v>20</v>
      </c>
      <c r="N2211" s="68">
        <v>0</v>
      </c>
      <c r="O2211" s="68">
        <v>0</v>
      </c>
      <c r="P2211" s="68">
        <v>0</v>
      </c>
      <c r="Q2211" s="68">
        <v>0</v>
      </c>
      <c r="R2211" s="68">
        <v>8</v>
      </c>
      <c r="S2211" s="68">
        <v>1</v>
      </c>
      <c r="T2211" s="68">
        <v>5</v>
      </c>
      <c r="U2211" s="68">
        <v>800</v>
      </c>
      <c r="V2211" s="68">
        <v>0</v>
      </c>
      <c r="W2211" s="68">
        <v>800</v>
      </c>
      <c r="X2211" s="68">
        <v>0</v>
      </c>
      <c r="Y2211" s="68">
        <v>0</v>
      </c>
      <c r="Z2211" s="68">
        <v>0</v>
      </c>
      <c r="AA2211" s="68">
        <v>0</v>
      </c>
      <c r="AB2211" s="68">
        <v>0</v>
      </c>
      <c r="AC2211" s="68">
        <v>0</v>
      </c>
      <c r="AD2211" s="68">
        <v>107</v>
      </c>
      <c r="AE2211" s="68">
        <v>0</v>
      </c>
      <c r="AF2211" s="68">
        <v>50000</v>
      </c>
      <c r="AG2211" s="68">
        <v>109</v>
      </c>
      <c r="AH2211" s="68">
        <v>0</v>
      </c>
      <c r="AI2211" s="68">
        <v>500000</v>
      </c>
      <c r="AJ2211" s="68">
        <v>110</v>
      </c>
      <c r="AK2211" s="68">
        <v>0</v>
      </c>
      <c r="AL2211" s="68">
        <v>500000</v>
      </c>
      <c r="AM2211" s="68">
        <v>122</v>
      </c>
      <c r="AN2211" s="68">
        <v>50000</v>
      </c>
      <c r="AO2211" s="68">
        <v>0</v>
      </c>
      <c r="AP2211" s="68" t="s">
        <v>1015</v>
      </c>
      <c r="AQ2211" s="68">
        <v>1</v>
      </c>
      <c r="AR2211" s="68" t="s">
        <v>2537</v>
      </c>
      <c r="AS2211" s="68">
        <v>0</v>
      </c>
      <c r="AT2211" s="68">
        <v>0</v>
      </c>
      <c r="AU2211" s="68">
        <v>0</v>
      </c>
      <c r="AV2211" s="86">
        <v>1</v>
      </c>
      <c r="AX2211" s="1">
        <v>0</v>
      </c>
      <c r="AY2211" s="1">
        <v>0</v>
      </c>
      <c r="AZ2211" s="68">
        <v>0</v>
      </c>
      <c r="BA2211" s="68">
        <v>0</v>
      </c>
      <c r="EQ2211" s="68">
        <v>11050032</v>
      </c>
      <c r="ER2211" s="175">
        <v>2</v>
      </c>
      <c r="ES2211" s="68">
        <v>650</v>
      </c>
      <c r="ET2211" s="68">
        <v>32</v>
      </c>
      <c r="EU2211" s="68">
        <v>0</v>
      </c>
      <c r="EV2211" s="68">
        <v>150032</v>
      </c>
      <c r="EW2211" s="68" t="s">
        <v>2670</v>
      </c>
      <c r="EX2211" s="68" t="str">
        <f t="shared" si="67"/>
        <v>중형</v>
      </c>
      <c r="GE2211" s="68">
        <v>90158</v>
      </c>
      <c r="GF2211" s="68" t="s">
        <v>5642</v>
      </c>
    </row>
    <row r="2212" spans="6:188" x14ac:dyDescent="0.3">
      <c r="F2212" s="68">
        <v>330001</v>
      </c>
      <c r="G2212" s="68">
        <v>1</v>
      </c>
      <c r="H2212" s="68">
        <v>180002</v>
      </c>
      <c r="I2212" s="68">
        <v>280002</v>
      </c>
      <c r="J2212" s="68" t="s">
        <v>3756</v>
      </c>
      <c r="K2212" s="68" t="s">
        <v>3757</v>
      </c>
      <c r="L2212" s="68">
        <v>0</v>
      </c>
      <c r="M2212" s="68">
        <v>20</v>
      </c>
      <c r="N2212" s="68">
        <v>0</v>
      </c>
      <c r="O2212" s="68">
        <v>0</v>
      </c>
      <c r="P2212" s="68">
        <v>0</v>
      </c>
      <c r="Q2212" s="68">
        <v>0</v>
      </c>
      <c r="R2212" s="68">
        <v>1</v>
      </c>
      <c r="S2212" s="68">
        <v>1</v>
      </c>
      <c r="T2212" s="68">
        <v>1</v>
      </c>
      <c r="U2212" s="68">
        <v>20</v>
      </c>
      <c r="V2212" s="68">
        <v>0</v>
      </c>
      <c r="W2212" s="68">
        <v>3</v>
      </c>
      <c r="X2212" s="68">
        <v>0</v>
      </c>
      <c r="Y2212" s="68">
        <v>100</v>
      </c>
      <c r="Z2212" s="68">
        <v>0</v>
      </c>
      <c r="AA2212" s="68">
        <v>100</v>
      </c>
      <c r="AB2212" s="68">
        <v>0</v>
      </c>
      <c r="AC2212" s="68">
        <v>0</v>
      </c>
      <c r="AD2212" s="68">
        <v>107</v>
      </c>
      <c r="AE2212" s="68">
        <v>166</v>
      </c>
      <c r="AF2212" s="68">
        <v>0</v>
      </c>
      <c r="AG2212" s="68">
        <v>0</v>
      </c>
      <c r="AH2212" s="68">
        <v>0</v>
      </c>
      <c r="AI2212" s="68">
        <v>0</v>
      </c>
      <c r="AJ2212" s="68">
        <v>0</v>
      </c>
      <c r="AK2212" s="68">
        <v>0</v>
      </c>
      <c r="AL2212" s="68">
        <v>0</v>
      </c>
      <c r="AM2212" s="68">
        <v>0</v>
      </c>
      <c r="AN2212" s="68">
        <v>0</v>
      </c>
      <c r="AO2212" s="68">
        <v>0</v>
      </c>
      <c r="AP2212" s="68" t="s">
        <v>762</v>
      </c>
      <c r="AQ2212" s="68">
        <v>1</v>
      </c>
      <c r="AR2212" s="68" t="s">
        <v>756</v>
      </c>
      <c r="AS2212" s="68">
        <v>0</v>
      </c>
      <c r="AT2212" s="68">
        <v>0</v>
      </c>
      <c r="AU2212" s="68">
        <v>0</v>
      </c>
      <c r="AV2212" s="86">
        <v>1</v>
      </c>
      <c r="AX2212" s="1">
        <v>0</v>
      </c>
      <c r="AY2212" s="1">
        <v>0</v>
      </c>
      <c r="AZ2212" s="68">
        <v>0</v>
      </c>
      <c r="BA2212" s="68">
        <v>0</v>
      </c>
      <c r="EQ2212" s="68">
        <v>11150032</v>
      </c>
      <c r="ER2212" s="175">
        <v>2</v>
      </c>
      <c r="ES2212" s="68">
        <v>650</v>
      </c>
      <c r="ET2212" s="68">
        <v>32</v>
      </c>
      <c r="EU2212" s="68">
        <v>0</v>
      </c>
      <c r="EV2212" s="68">
        <v>150032</v>
      </c>
      <c r="EW2212" s="68" t="s">
        <v>2670</v>
      </c>
      <c r="EX2212" s="68" t="str">
        <f t="shared" si="67"/>
        <v>중형</v>
      </c>
      <c r="GE2212" s="68">
        <v>90159</v>
      </c>
      <c r="GF2212" s="68" t="s">
        <v>5643</v>
      </c>
    </row>
    <row r="2213" spans="6:188" x14ac:dyDescent="0.3">
      <c r="F2213" s="68">
        <v>330002</v>
      </c>
      <c r="G2213" s="68">
        <v>1</v>
      </c>
      <c r="H2213" s="68">
        <v>180002</v>
      </c>
      <c r="I2213" s="68">
        <v>280002</v>
      </c>
      <c r="J2213" s="68" t="s">
        <v>3756</v>
      </c>
      <c r="K2213" s="68" t="s">
        <v>3757</v>
      </c>
      <c r="L2213" s="68">
        <v>0</v>
      </c>
      <c r="M2213" s="68">
        <v>20</v>
      </c>
      <c r="N2213" s="68">
        <v>0</v>
      </c>
      <c r="O2213" s="68">
        <v>0</v>
      </c>
      <c r="P2213" s="68">
        <v>0</v>
      </c>
      <c r="Q2213" s="68">
        <v>0</v>
      </c>
      <c r="R2213" s="68">
        <v>1</v>
      </c>
      <c r="S2213" s="68">
        <v>1</v>
      </c>
      <c r="T2213" s="68">
        <v>1</v>
      </c>
      <c r="U2213" s="68">
        <v>19</v>
      </c>
      <c r="V2213" s="68">
        <v>0</v>
      </c>
      <c r="W2213" s="68">
        <v>3</v>
      </c>
      <c r="X2213" s="68">
        <v>0</v>
      </c>
      <c r="Y2213" s="68">
        <v>90</v>
      </c>
      <c r="Z2213" s="68">
        <v>0</v>
      </c>
      <c r="AA2213" s="68">
        <v>90</v>
      </c>
      <c r="AB2213" s="68">
        <v>0</v>
      </c>
      <c r="AC2213" s="68">
        <v>0</v>
      </c>
      <c r="AD2213" s="68">
        <v>107</v>
      </c>
      <c r="AE2213" s="68">
        <v>156</v>
      </c>
      <c r="AF2213" s="68">
        <v>0</v>
      </c>
      <c r="AG2213" s="68">
        <v>0</v>
      </c>
      <c r="AH2213" s="68">
        <v>0</v>
      </c>
      <c r="AI2213" s="68">
        <v>0</v>
      </c>
      <c r="AJ2213" s="68">
        <v>0</v>
      </c>
      <c r="AK2213" s="68">
        <v>0</v>
      </c>
      <c r="AL2213" s="68">
        <v>0</v>
      </c>
      <c r="AM2213" s="68">
        <v>0</v>
      </c>
      <c r="AN2213" s="68">
        <v>0</v>
      </c>
      <c r="AO2213" s="68">
        <v>0</v>
      </c>
      <c r="AP2213" s="68" t="s">
        <v>762</v>
      </c>
      <c r="AQ2213" s="68">
        <v>1</v>
      </c>
      <c r="AR2213" s="68" t="s">
        <v>756</v>
      </c>
      <c r="AS2213" s="68">
        <v>0</v>
      </c>
      <c r="AT2213" s="68">
        <v>0</v>
      </c>
      <c r="AU2213" s="68">
        <v>0</v>
      </c>
      <c r="AV2213" s="86">
        <v>1</v>
      </c>
      <c r="AX2213" s="1">
        <v>0</v>
      </c>
      <c r="AY2213" s="1">
        <v>0</v>
      </c>
      <c r="AZ2213" s="68">
        <v>0</v>
      </c>
      <c r="BA2213" s="68">
        <v>0</v>
      </c>
      <c r="EQ2213" s="68">
        <v>11250032</v>
      </c>
      <c r="ER2213" s="175">
        <v>2</v>
      </c>
      <c r="ES2213" s="68">
        <v>650</v>
      </c>
      <c r="ET2213" s="68">
        <v>32</v>
      </c>
      <c r="EU2213" s="68">
        <v>0</v>
      </c>
      <c r="EV2213" s="68">
        <v>150032</v>
      </c>
      <c r="EW2213" s="68" t="s">
        <v>2670</v>
      </c>
      <c r="EX2213" s="68" t="str">
        <f t="shared" si="67"/>
        <v>중형</v>
      </c>
      <c r="GE2213" s="68">
        <v>90160</v>
      </c>
      <c r="GF2213" s="68" t="s">
        <v>5644</v>
      </c>
    </row>
    <row r="2214" spans="6:188" x14ac:dyDescent="0.3">
      <c r="F2214" s="68">
        <v>330003</v>
      </c>
      <c r="G2214" s="68">
        <v>1</v>
      </c>
      <c r="H2214" s="68">
        <v>180002</v>
      </c>
      <c r="I2214" s="68">
        <v>280002</v>
      </c>
      <c r="J2214" s="68" t="s">
        <v>3756</v>
      </c>
      <c r="K2214" s="68" t="s">
        <v>3757</v>
      </c>
      <c r="L2214" s="68">
        <v>0</v>
      </c>
      <c r="M2214" s="68">
        <v>20</v>
      </c>
      <c r="N2214" s="68">
        <v>0</v>
      </c>
      <c r="O2214" s="68">
        <v>0</v>
      </c>
      <c r="P2214" s="68">
        <v>0</v>
      </c>
      <c r="Q2214" s="68">
        <v>0</v>
      </c>
      <c r="R2214" s="68">
        <v>2</v>
      </c>
      <c r="S2214" s="68">
        <v>1</v>
      </c>
      <c r="T2214" s="68">
        <v>1</v>
      </c>
      <c r="U2214" s="68">
        <v>18</v>
      </c>
      <c r="V2214" s="68">
        <v>0</v>
      </c>
      <c r="W2214" s="68">
        <v>91</v>
      </c>
      <c r="X2214" s="68">
        <v>0</v>
      </c>
      <c r="Y2214" s="68">
        <v>193</v>
      </c>
      <c r="Z2214" s="68">
        <v>0</v>
      </c>
      <c r="AA2214" s="68">
        <v>193</v>
      </c>
      <c r="AB2214" s="68">
        <v>0</v>
      </c>
      <c r="AC2214" s="68">
        <v>0</v>
      </c>
      <c r="AD2214" s="68">
        <v>107</v>
      </c>
      <c r="AE2214" s="68">
        <v>250</v>
      </c>
      <c r="AF2214" s="68">
        <v>0</v>
      </c>
      <c r="AG2214" s="68">
        <v>0</v>
      </c>
      <c r="AH2214" s="68">
        <v>0</v>
      </c>
      <c r="AI2214" s="68">
        <v>0</v>
      </c>
      <c r="AJ2214" s="68">
        <v>0</v>
      </c>
      <c r="AK2214" s="68">
        <v>0</v>
      </c>
      <c r="AL2214" s="68">
        <v>0</v>
      </c>
      <c r="AM2214" s="68">
        <v>0</v>
      </c>
      <c r="AN2214" s="68">
        <v>0</v>
      </c>
      <c r="AO2214" s="68">
        <v>0</v>
      </c>
      <c r="AP2214" s="68" t="s">
        <v>811</v>
      </c>
      <c r="AQ2214" s="68">
        <v>1</v>
      </c>
      <c r="AR2214" s="68" t="s">
        <v>808</v>
      </c>
      <c r="AS2214" s="68">
        <v>0</v>
      </c>
      <c r="AT2214" s="68">
        <v>0</v>
      </c>
      <c r="AU2214" s="68">
        <v>0</v>
      </c>
      <c r="AV2214" s="86">
        <v>1</v>
      </c>
      <c r="AX2214" s="1">
        <v>0</v>
      </c>
      <c r="AY2214" s="1">
        <v>0</v>
      </c>
      <c r="AZ2214" s="68">
        <v>0</v>
      </c>
      <c r="BA2214" s="68">
        <v>0</v>
      </c>
      <c r="EQ2214" s="68">
        <v>20150032</v>
      </c>
      <c r="ER2214" s="175">
        <v>2</v>
      </c>
      <c r="ES2214" s="68">
        <v>650</v>
      </c>
      <c r="ET2214" s="68">
        <v>32</v>
      </c>
      <c r="EU2214" s="68">
        <v>0</v>
      </c>
      <c r="EV2214" s="68">
        <v>150032</v>
      </c>
      <c r="EW2214" s="68" t="s">
        <v>2670</v>
      </c>
      <c r="EX2214" s="68" t="str">
        <f t="shared" si="67"/>
        <v>중형</v>
      </c>
      <c r="GE2214" s="68">
        <v>90161</v>
      </c>
      <c r="GF2214" s="68" t="s">
        <v>5645</v>
      </c>
    </row>
    <row r="2215" spans="6:188" x14ac:dyDescent="0.3">
      <c r="F2215" s="68">
        <v>330004</v>
      </c>
      <c r="G2215" s="68">
        <v>1</v>
      </c>
      <c r="H2215" s="68">
        <v>180002</v>
      </c>
      <c r="I2215" s="68">
        <v>280002</v>
      </c>
      <c r="J2215" s="68" t="s">
        <v>3756</v>
      </c>
      <c r="K2215" s="68" t="s">
        <v>3757</v>
      </c>
      <c r="L2215" s="68">
        <v>0</v>
      </c>
      <c r="M2215" s="68">
        <v>20</v>
      </c>
      <c r="N2215" s="68">
        <v>0</v>
      </c>
      <c r="O2215" s="68">
        <v>0</v>
      </c>
      <c r="P2215" s="68">
        <v>0</v>
      </c>
      <c r="Q2215" s="68">
        <v>0</v>
      </c>
      <c r="R2215" s="68">
        <v>2</v>
      </c>
      <c r="S2215" s="68">
        <v>1</v>
      </c>
      <c r="T2215" s="68">
        <v>1</v>
      </c>
      <c r="U2215" s="68">
        <v>10</v>
      </c>
      <c r="V2215" s="68">
        <v>0</v>
      </c>
      <c r="W2215" s="68">
        <v>41</v>
      </c>
      <c r="X2215" s="68">
        <v>0</v>
      </c>
      <c r="Y2215" s="68">
        <v>79</v>
      </c>
      <c r="Z2215" s="68">
        <v>0</v>
      </c>
      <c r="AA2215" s="68">
        <v>79</v>
      </c>
      <c r="AB2215" s="68">
        <v>0</v>
      </c>
      <c r="AC2215" s="68">
        <v>0</v>
      </c>
      <c r="AD2215" s="68">
        <v>107</v>
      </c>
      <c r="AE2215" s="68">
        <v>145</v>
      </c>
      <c r="AF2215" s="68">
        <v>0</v>
      </c>
      <c r="AG2215" s="68">
        <v>0</v>
      </c>
      <c r="AH2215" s="68">
        <v>0</v>
      </c>
      <c r="AI2215" s="68">
        <v>0</v>
      </c>
      <c r="AJ2215" s="68">
        <v>0</v>
      </c>
      <c r="AK2215" s="68">
        <v>0</v>
      </c>
      <c r="AL2215" s="68">
        <v>0</v>
      </c>
      <c r="AM2215" s="68">
        <v>0</v>
      </c>
      <c r="AN2215" s="68">
        <v>0</v>
      </c>
      <c r="AO2215" s="68">
        <v>0</v>
      </c>
      <c r="AP2215" s="68" t="s">
        <v>811</v>
      </c>
      <c r="AQ2215" s="68">
        <v>1</v>
      </c>
      <c r="AR2215" s="68" t="s">
        <v>808</v>
      </c>
      <c r="AS2215" s="68">
        <v>0</v>
      </c>
      <c r="AT2215" s="68">
        <v>0</v>
      </c>
      <c r="AU2215" s="68">
        <v>0</v>
      </c>
      <c r="AV2215" s="86">
        <v>1</v>
      </c>
      <c r="AX2215" s="1">
        <v>0</v>
      </c>
      <c r="AY2215" s="1">
        <v>0</v>
      </c>
      <c r="AZ2215" s="68">
        <v>0</v>
      </c>
      <c r="BA2215" s="68">
        <v>0</v>
      </c>
      <c r="EQ2215" s="68">
        <v>20250032</v>
      </c>
      <c r="ER2215" s="175">
        <v>2</v>
      </c>
      <c r="ES2215" s="68">
        <v>650</v>
      </c>
      <c r="ET2215" s="68">
        <v>32</v>
      </c>
      <c r="EU2215" s="68">
        <v>0</v>
      </c>
      <c r="EV2215" s="68">
        <v>150032</v>
      </c>
      <c r="EW2215" s="68" t="s">
        <v>2670</v>
      </c>
      <c r="EX2215" s="68" t="str">
        <f t="shared" si="67"/>
        <v>중형</v>
      </c>
      <c r="GE2215" s="68">
        <v>90162</v>
      </c>
      <c r="GF2215" s="68" t="s">
        <v>5646</v>
      </c>
    </row>
    <row r="2216" spans="6:188" x14ac:dyDescent="0.3">
      <c r="F2216" s="68">
        <v>330005</v>
      </c>
      <c r="G2216" s="68">
        <v>1</v>
      </c>
      <c r="H2216" s="68">
        <v>180002</v>
      </c>
      <c r="I2216" s="68">
        <v>280002</v>
      </c>
      <c r="J2216" s="68" t="s">
        <v>3756</v>
      </c>
      <c r="K2216" s="68" t="s">
        <v>3757</v>
      </c>
      <c r="L2216" s="68">
        <v>0</v>
      </c>
      <c r="M2216" s="68">
        <v>20</v>
      </c>
      <c r="N2216" s="68">
        <v>0</v>
      </c>
      <c r="O2216" s="68">
        <v>0</v>
      </c>
      <c r="P2216" s="68">
        <v>0</v>
      </c>
      <c r="Q2216" s="68">
        <v>0</v>
      </c>
      <c r="R2216" s="68">
        <v>8</v>
      </c>
      <c r="S2216" s="68">
        <v>1</v>
      </c>
      <c r="T2216" s="68">
        <v>1</v>
      </c>
      <c r="U2216" s="68">
        <v>16</v>
      </c>
      <c r="V2216" s="68">
        <v>0</v>
      </c>
      <c r="W2216" s="68">
        <v>17</v>
      </c>
      <c r="X2216" s="68">
        <v>0</v>
      </c>
      <c r="Y2216" s="68">
        <v>143</v>
      </c>
      <c r="Z2216" s="68">
        <v>0</v>
      </c>
      <c r="AA2216" s="68">
        <v>143</v>
      </c>
      <c r="AB2216" s="68">
        <v>0</v>
      </c>
      <c r="AC2216" s="68">
        <v>0</v>
      </c>
      <c r="AD2216" s="68">
        <v>107</v>
      </c>
      <c r="AE2216" s="68">
        <v>200</v>
      </c>
      <c r="AF2216" s="68">
        <v>0</v>
      </c>
      <c r="AG2216" s="68">
        <v>0</v>
      </c>
      <c r="AH2216" s="68">
        <v>0</v>
      </c>
      <c r="AI2216" s="68">
        <v>0</v>
      </c>
      <c r="AJ2216" s="68">
        <v>0</v>
      </c>
      <c r="AK2216" s="68">
        <v>0</v>
      </c>
      <c r="AL2216" s="68">
        <v>0</v>
      </c>
      <c r="AM2216" s="68">
        <v>0</v>
      </c>
      <c r="AN2216" s="68">
        <v>0</v>
      </c>
      <c r="AO2216" s="68">
        <v>0</v>
      </c>
      <c r="AP2216" s="68" t="s">
        <v>913</v>
      </c>
      <c r="AQ2216" s="68">
        <v>1</v>
      </c>
      <c r="AR2216" s="68" t="s">
        <v>910</v>
      </c>
      <c r="AS2216" s="68">
        <v>0</v>
      </c>
      <c r="AT2216" s="68">
        <v>0</v>
      </c>
      <c r="AU2216" s="68">
        <v>0</v>
      </c>
      <c r="AV2216" s="86">
        <v>1</v>
      </c>
      <c r="AX2216" s="1">
        <v>0</v>
      </c>
      <c r="AY2216" s="1">
        <v>0</v>
      </c>
      <c r="AZ2216" s="68">
        <v>0</v>
      </c>
      <c r="BA2216" s="68">
        <v>0</v>
      </c>
      <c r="EQ2216" s="68">
        <v>20350032</v>
      </c>
      <c r="ER2216" s="175">
        <v>2</v>
      </c>
      <c r="ES2216" s="68">
        <v>650</v>
      </c>
      <c r="ET2216" s="68">
        <v>32</v>
      </c>
      <c r="EU2216" s="68">
        <v>0</v>
      </c>
      <c r="EV2216" s="68">
        <v>150032</v>
      </c>
      <c r="EW2216" s="68" t="s">
        <v>2670</v>
      </c>
      <c r="EX2216" s="68" t="str">
        <f t="shared" si="67"/>
        <v>중형</v>
      </c>
      <c r="GE2216" s="68">
        <v>90163</v>
      </c>
      <c r="GF2216" s="68" t="s">
        <v>5647</v>
      </c>
    </row>
    <row r="2217" spans="6:188" x14ac:dyDescent="0.3">
      <c r="F2217" s="68">
        <v>330006</v>
      </c>
      <c r="G2217" s="68">
        <v>1</v>
      </c>
      <c r="H2217" s="68">
        <v>180002</v>
      </c>
      <c r="I2217" s="68">
        <v>280002</v>
      </c>
      <c r="J2217" s="68" t="s">
        <v>3756</v>
      </c>
      <c r="K2217" s="68" t="s">
        <v>3757</v>
      </c>
      <c r="L2217" s="68">
        <v>0</v>
      </c>
      <c r="M2217" s="68">
        <v>20</v>
      </c>
      <c r="N2217" s="68">
        <v>0</v>
      </c>
      <c r="O2217" s="68">
        <v>0</v>
      </c>
      <c r="P2217" s="68">
        <v>0</v>
      </c>
      <c r="Q2217" s="68">
        <v>0</v>
      </c>
      <c r="R2217" s="68">
        <v>1</v>
      </c>
      <c r="S2217" s="68">
        <v>1</v>
      </c>
      <c r="T2217" s="68">
        <v>1</v>
      </c>
      <c r="U2217" s="68">
        <v>34</v>
      </c>
      <c r="V2217" s="68">
        <v>0</v>
      </c>
      <c r="W2217" s="68">
        <v>6</v>
      </c>
      <c r="X2217" s="68">
        <v>0</v>
      </c>
      <c r="Y2217" s="68">
        <v>181</v>
      </c>
      <c r="Z2217" s="68">
        <v>0</v>
      </c>
      <c r="AA2217" s="68">
        <v>181</v>
      </c>
      <c r="AB2217" s="68">
        <v>0</v>
      </c>
      <c r="AC2217" s="68">
        <v>0</v>
      </c>
      <c r="AD2217" s="68">
        <v>107</v>
      </c>
      <c r="AE2217" s="68">
        <v>330</v>
      </c>
      <c r="AF2217" s="68">
        <v>0</v>
      </c>
      <c r="AG2217" s="68">
        <v>0</v>
      </c>
      <c r="AH2217" s="68">
        <v>0</v>
      </c>
      <c r="AI2217" s="68">
        <v>0</v>
      </c>
      <c r="AJ2217" s="68">
        <v>0</v>
      </c>
      <c r="AK2217" s="68">
        <v>0</v>
      </c>
      <c r="AL2217" s="68">
        <v>0</v>
      </c>
      <c r="AM2217" s="68">
        <v>0</v>
      </c>
      <c r="AN2217" s="68">
        <v>0</v>
      </c>
      <c r="AO2217" s="68">
        <v>0</v>
      </c>
      <c r="AP2217" s="68" t="s">
        <v>762</v>
      </c>
      <c r="AQ2217" s="68">
        <v>1</v>
      </c>
      <c r="AR2217" s="68" t="s">
        <v>756</v>
      </c>
      <c r="AS2217" s="68">
        <v>0</v>
      </c>
      <c r="AT2217" s="68">
        <v>0</v>
      </c>
      <c r="AU2217" s="68">
        <v>0</v>
      </c>
      <c r="AV2217" s="86">
        <v>1</v>
      </c>
      <c r="AX2217" s="1">
        <v>0</v>
      </c>
      <c r="AY2217" s="1">
        <v>0</v>
      </c>
      <c r="AZ2217" s="68">
        <v>0</v>
      </c>
      <c r="BA2217" s="68">
        <v>0</v>
      </c>
      <c r="EQ2217" s="68">
        <v>20450032</v>
      </c>
      <c r="ER2217" s="175">
        <v>2</v>
      </c>
      <c r="ES2217" s="68">
        <v>650</v>
      </c>
      <c r="ET2217" s="68">
        <v>32</v>
      </c>
      <c r="EU2217" s="68">
        <v>0</v>
      </c>
      <c r="EV2217" s="68">
        <v>150032</v>
      </c>
      <c r="EW2217" s="68" t="s">
        <v>2670</v>
      </c>
      <c r="EX2217" s="68" t="str">
        <f t="shared" si="67"/>
        <v>중형</v>
      </c>
      <c r="GE2217" s="68">
        <v>90164</v>
      </c>
      <c r="GF2217" s="68" t="s">
        <v>5648</v>
      </c>
    </row>
    <row r="2218" spans="6:188" x14ac:dyDescent="0.3">
      <c r="F2218" s="68">
        <v>330007</v>
      </c>
      <c r="G2218" s="68">
        <v>1</v>
      </c>
      <c r="H2218" s="68">
        <v>180002</v>
      </c>
      <c r="I2218" s="68">
        <v>280002</v>
      </c>
      <c r="J2218" s="68" t="s">
        <v>3756</v>
      </c>
      <c r="K2218" s="68" t="s">
        <v>3757</v>
      </c>
      <c r="L2218" s="68">
        <v>0</v>
      </c>
      <c r="M2218" s="68">
        <v>20</v>
      </c>
      <c r="N2218" s="68">
        <v>0</v>
      </c>
      <c r="O2218" s="68">
        <v>0</v>
      </c>
      <c r="P2218" s="68">
        <v>0</v>
      </c>
      <c r="Q2218" s="68">
        <v>0</v>
      </c>
      <c r="R2218" s="68">
        <v>2</v>
      </c>
      <c r="S2218" s="68">
        <v>1</v>
      </c>
      <c r="T2218" s="68">
        <v>1</v>
      </c>
      <c r="U2218" s="68">
        <v>22</v>
      </c>
      <c r="V2218" s="68">
        <v>0</v>
      </c>
      <c r="W2218" s="68">
        <v>114</v>
      </c>
      <c r="X2218" s="68">
        <v>0</v>
      </c>
      <c r="Y2218" s="68">
        <v>193</v>
      </c>
      <c r="Z2218" s="68">
        <v>0</v>
      </c>
      <c r="AA2218" s="68">
        <v>193</v>
      </c>
      <c r="AB2218" s="68">
        <v>0</v>
      </c>
      <c r="AC2218" s="68">
        <v>0</v>
      </c>
      <c r="AD2218" s="68">
        <v>107</v>
      </c>
      <c r="AE2218" s="68">
        <v>341</v>
      </c>
      <c r="AF2218" s="68">
        <v>0</v>
      </c>
      <c r="AG2218" s="68">
        <v>0</v>
      </c>
      <c r="AH2218" s="68">
        <v>0</v>
      </c>
      <c r="AI2218" s="68">
        <v>0</v>
      </c>
      <c r="AJ2218" s="68">
        <v>0</v>
      </c>
      <c r="AK2218" s="68">
        <v>0</v>
      </c>
      <c r="AL2218" s="68">
        <v>0</v>
      </c>
      <c r="AM2218" s="68">
        <v>0</v>
      </c>
      <c r="AN2218" s="68">
        <v>0</v>
      </c>
      <c r="AO2218" s="68">
        <v>0</v>
      </c>
      <c r="AP2218" s="68" t="s">
        <v>811</v>
      </c>
      <c r="AQ2218" s="68">
        <v>1</v>
      </c>
      <c r="AR2218" s="68" t="s">
        <v>808</v>
      </c>
      <c r="AS2218" s="68">
        <v>0</v>
      </c>
      <c r="AT2218" s="68">
        <v>0</v>
      </c>
      <c r="AU2218" s="68">
        <v>0</v>
      </c>
      <c r="AV2218" s="86">
        <v>1</v>
      </c>
      <c r="AX2218" s="1">
        <v>0</v>
      </c>
      <c r="AY2218" s="1">
        <v>0</v>
      </c>
      <c r="AZ2218" s="68">
        <v>0</v>
      </c>
      <c r="BA2218" s="68">
        <v>0</v>
      </c>
      <c r="EQ2218" s="68">
        <v>20550032</v>
      </c>
      <c r="ER2218" s="175">
        <v>2</v>
      </c>
      <c r="ES2218" s="68">
        <v>650</v>
      </c>
      <c r="ET2218" s="68">
        <v>32</v>
      </c>
      <c r="EU2218" s="68">
        <v>0</v>
      </c>
      <c r="EV2218" s="68">
        <v>150032</v>
      </c>
      <c r="EW2218" s="68" t="s">
        <v>2670</v>
      </c>
      <c r="EX2218" s="68" t="str">
        <f t="shared" si="67"/>
        <v>중형</v>
      </c>
      <c r="GE2218" s="68">
        <v>90165</v>
      </c>
      <c r="GF2218" s="68" t="s">
        <v>5649</v>
      </c>
    </row>
    <row r="2219" spans="6:188" x14ac:dyDescent="0.3">
      <c r="F2219" s="68">
        <v>330008</v>
      </c>
      <c r="G2219" s="68">
        <v>1</v>
      </c>
      <c r="H2219" s="68">
        <v>180002</v>
      </c>
      <c r="I2219" s="68">
        <v>280002</v>
      </c>
      <c r="J2219" s="68" t="s">
        <v>3756</v>
      </c>
      <c r="K2219" s="68" t="s">
        <v>3757</v>
      </c>
      <c r="L2219" s="68">
        <v>0</v>
      </c>
      <c r="M2219" s="68">
        <v>20</v>
      </c>
      <c r="N2219" s="68">
        <v>0</v>
      </c>
      <c r="O2219" s="68">
        <v>0</v>
      </c>
      <c r="P2219" s="68">
        <v>0</v>
      </c>
      <c r="Q2219" s="68">
        <v>0</v>
      </c>
      <c r="R2219" s="68">
        <v>2</v>
      </c>
      <c r="S2219" s="68">
        <v>1</v>
      </c>
      <c r="T2219" s="68">
        <v>1</v>
      </c>
      <c r="U2219" s="68">
        <v>10</v>
      </c>
      <c r="V2219" s="68">
        <v>0</v>
      </c>
      <c r="W2219" s="68">
        <v>41</v>
      </c>
      <c r="X2219" s="68">
        <v>0</v>
      </c>
      <c r="Y2219" s="68">
        <v>79</v>
      </c>
      <c r="Z2219" s="68">
        <v>0</v>
      </c>
      <c r="AA2219" s="68">
        <v>79</v>
      </c>
      <c r="AB2219" s="68">
        <v>0</v>
      </c>
      <c r="AC2219" s="68">
        <v>0</v>
      </c>
      <c r="AD2219" s="68">
        <v>107</v>
      </c>
      <c r="AE2219" s="68">
        <v>145</v>
      </c>
      <c r="AF2219" s="68">
        <v>0</v>
      </c>
      <c r="AG2219" s="68">
        <v>0</v>
      </c>
      <c r="AH2219" s="68">
        <v>0</v>
      </c>
      <c r="AI2219" s="68">
        <v>0</v>
      </c>
      <c r="AJ2219" s="68">
        <v>0</v>
      </c>
      <c r="AK2219" s="68">
        <v>0</v>
      </c>
      <c r="AL2219" s="68">
        <v>0</v>
      </c>
      <c r="AM2219" s="68">
        <v>0</v>
      </c>
      <c r="AN2219" s="68">
        <v>0</v>
      </c>
      <c r="AO2219" s="68">
        <v>0</v>
      </c>
      <c r="AP2219" s="68" t="s">
        <v>811</v>
      </c>
      <c r="AQ2219" s="68">
        <v>1</v>
      </c>
      <c r="AR2219" s="68" t="s">
        <v>808</v>
      </c>
      <c r="AS2219" s="68">
        <v>0</v>
      </c>
      <c r="AT2219" s="68">
        <v>0</v>
      </c>
      <c r="AU2219" s="68">
        <v>0</v>
      </c>
      <c r="AV2219" s="86">
        <v>1</v>
      </c>
      <c r="AX2219" s="1">
        <v>0</v>
      </c>
      <c r="AY2219" s="1">
        <v>0</v>
      </c>
      <c r="AZ2219" s="68">
        <v>0</v>
      </c>
      <c r="BA2219" s="68">
        <v>0</v>
      </c>
      <c r="EQ2219" s="68">
        <v>20650032</v>
      </c>
      <c r="ER2219" s="175">
        <v>2</v>
      </c>
      <c r="ES2219" s="68">
        <v>650</v>
      </c>
      <c r="ET2219" s="68">
        <v>32</v>
      </c>
      <c r="EU2219" s="68">
        <v>0</v>
      </c>
      <c r="EV2219" s="68">
        <v>150032</v>
      </c>
      <c r="EW2219" s="68" t="s">
        <v>2670</v>
      </c>
      <c r="EX2219" s="68" t="str">
        <f t="shared" si="67"/>
        <v>중형</v>
      </c>
      <c r="GE2219" s="68">
        <v>90166</v>
      </c>
      <c r="GF2219" s="68" t="s">
        <v>5650</v>
      </c>
    </row>
    <row r="2220" spans="6:188" x14ac:dyDescent="0.3">
      <c r="F2220" s="68">
        <v>330009</v>
      </c>
      <c r="G2220" s="68">
        <v>1</v>
      </c>
      <c r="H2220" s="68">
        <v>180002</v>
      </c>
      <c r="I2220" s="68">
        <v>280002</v>
      </c>
      <c r="J2220" s="68" t="s">
        <v>3756</v>
      </c>
      <c r="K2220" s="68" t="s">
        <v>3757</v>
      </c>
      <c r="L2220" s="68">
        <v>0</v>
      </c>
      <c r="M2220" s="68">
        <v>20</v>
      </c>
      <c r="N2220" s="68">
        <v>0</v>
      </c>
      <c r="O2220" s="68">
        <v>0</v>
      </c>
      <c r="P2220" s="68">
        <v>0</v>
      </c>
      <c r="Q2220" s="68">
        <v>0</v>
      </c>
      <c r="R2220" s="68">
        <v>4</v>
      </c>
      <c r="S2220" s="68">
        <v>1</v>
      </c>
      <c r="T2220" s="68">
        <v>1</v>
      </c>
      <c r="U2220" s="68">
        <v>26</v>
      </c>
      <c r="V2220" s="68">
        <v>0</v>
      </c>
      <c r="W2220" s="68">
        <v>0</v>
      </c>
      <c r="X2220" s="68">
        <v>0</v>
      </c>
      <c r="Y2220" s="68">
        <v>176</v>
      </c>
      <c r="Z2220" s="68">
        <v>0</v>
      </c>
      <c r="AA2220" s="68">
        <v>176</v>
      </c>
      <c r="AB2220" s="68">
        <v>0</v>
      </c>
      <c r="AC2220" s="68">
        <v>0</v>
      </c>
      <c r="AD2220" s="68">
        <v>107</v>
      </c>
      <c r="AE2220" s="68">
        <v>232</v>
      </c>
      <c r="AF2220" s="68">
        <v>0</v>
      </c>
      <c r="AG2220" s="68">
        <v>0</v>
      </c>
      <c r="AH2220" s="68">
        <v>0</v>
      </c>
      <c r="AI2220" s="68">
        <v>0</v>
      </c>
      <c r="AJ2220" s="68">
        <v>0</v>
      </c>
      <c r="AK2220" s="68">
        <v>0</v>
      </c>
      <c r="AL2220" s="68">
        <v>0</v>
      </c>
      <c r="AM2220" s="68">
        <v>0</v>
      </c>
      <c r="AN2220" s="68">
        <v>0</v>
      </c>
      <c r="AO2220" s="68">
        <v>0</v>
      </c>
      <c r="AP2220" s="68" t="s">
        <v>863</v>
      </c>
      <c r="AQ2220" s="68">
        <v>1</v>
      </c>
      <c r="AR2220" s="68" t="s">
        <v>860</v>
      </c>
      <c r="AS2220" s="68">
        <v>0</v>
      </c>
      <c r="AT2220" s="68">
        <v>0</v>
      </c>
      <c r="AU2220" s="68">
        <v>0</v>
      </c>
      <c r="AV2220" s="86">
        <v>1</v>
      </c>
      <c r="AX2220" s="1">
        <v>0</v>
      </c>
      <c r="AY2220" s="1">
        <v>0</v>
      </c>
      <c r="AZ2220" s="68">
        <v>0</v>
      </c>
      <c r="BA2220" s="68">
        <v>0</v>
      </c>
      <c r="EQ2220" s="68">
        <v>20750032</v>
      </c>
      <c r="ER2220" s="175">
        <v>2</v>
      </c>
      <c r="ES2220" s="68">
        <v>650</v>
      </c>
      <c r="ET2220" s="68">
        <v>32</v>
      </c>
      <c r="EU2220" s="68">
        <v>0</v>
      </c>
      <c r="EV2220" s="68">
        <v>150032</v>
      </c>
      <c r="EW2220" s="68" t="s">
        <v>2670</v>
      </c>
      <c r="EX2220" s="68" t="str">
        <f t="shared" si="67"/>
        <v>중형</v>
      </c>
      <c r="GE2220" s="68">
        <v>90167</v>
      </c>
      <c r="GF2220" s="68" t="s">
        <v>5651</v>
      </c>
    </row>
    <row r="2221" spans="6:188" x14ac:dyDescent="0.3">
      <c r="F2221" s="68">
        <v>330010</v>
      </c>
      <c r="G2221" s="68">
        <v>1</v>
      </c>
      <c r="H2221" s="68">
        <v>180002</v>
      </c>
      <c r="I2221" s="68">
        <v>280002</v>
      </c>
      <c r="J2221" s="68" t="s">
        <v>3756</v>
      </c>
      <c r="K2221" s="68" t="s">
        <v>3757</v>
      </c>
      <c r="L2221" s="68">
        <v>0</v>
      </c>
      <c r="M2221" s="68">
        <v>20</v>
      </c>
      <c r="N2221" s="68">
        <v>0</v>
      </c>
      <c r="O2221" s="68">
        <v>0</v>
      </c>
      <c r="P2221" s="68">
        <v>0</v>
      </c>
      <c r="Q2221" s="68">
        <v>0</v>
      </c>
      <c r="R2221" s="68">
        <v>4</v>
      </c>
      <c r="S2221" s="68">
        <v>1</v>
      </c>
      <c r="T2221" s="68">
        <v>1</v>
      </c>
      <c r="U2221" s="68">
        <v>14</v>
      </c>
      <c r="V2221" s="68">
        <v>0</v>
      </c>
      <c r="W2221" s="68">
        <v>0</v>
      </c>
      <c r="X2221" s="68">
        <v>0</v>
      </c>
      <c r="Y2221" s="68">
        <v>68</v>
      </c>
      <c r="Z2221" s="68">
        <v>0</v>
      </c>
      <c r="AA2221" s="68">
        <v>68</v>
      </c>
      <c r="AB2221" s="68">
        <v>0</v>
      </c>
      <c r="AC2221" s="68">
        <v>0</v>
      </c>
      <c r="AD2221" s="68">
        <v>107</v>
      </c>
      <c r="AE2221" s="68">
        <v>134</v>
      </c>
      <c r="AF2221" s="68">
        <v>0</v>
      </c>
      <c r="AG2221" s="68">
        <v>0</v>
      </c>
      <c r="AH2221" s="68">
        <v>0</v>
      </c>
      <c r="AI2221" s="68">
        <v>0</v>
      </c>
      <c r="AJ2221" s="68">
        <v>0</v>
      </c>
      <c r="AK2221" s="68">
        <v>0</v>
      </c>
      <c r="AL2221" s="68">
        <v>0</v>
      </c>
      <c r="AM2221" s="68">
        <v>0</v>
      </c>
      <c r="AN2221" s="68">
        <v>0</v>
      </c>
      <c r="AO2221" s="68">
        <v>0</v>
      </c>
      <c r="AP2221" s="68" t="s">
        <v>863</v>
      </c>
      <c r="AQ2221" s="68">
        <v>1</v>
      </c>
      <c r="AR2221" s="68" t="s">
        <v>860</v>
      </c>
      <c r="AS2221" s="68">
        <v>0</v>
      </c>
      <c r="AT2221" s="68">
        <v>0</v>
      </c>
      <c r="AU2221" s="68">
        <v>0</v>
      </c>
      <c r="AV2221" s="86">
        <v>1</v>
      </c>
      <c r="AX2221" s="1">
        <v>0</v>
      </c>
      <c r="AY2221" s="1">
        <v>0</v>
      </c>
      <c r="AZ2221" s="68">
        <v>0</v>
      </c>
      <c r="BA2221" s="68">
        <v>0</v>
      </c>
      <c r="EQ2221" s="68">
        <v>20850032</v>
      </c>
      <c r="ER2221" s="175">
        <v>2</v>
      </c>
      <c r="ES2221" s="68">
        <v>650</v>
      </c>
      <c r="ET2221" s="68">
        <v>32</v>
      </c>
      <c r="EU2221" s="68">
        <v>0</v>
      </c>
      <c r="EV2221" s="68">
        <v>150032</v>
      </c>
      <c r="EW2221" s="68" t="s">
        <v>2670</v>
      </c>
      <c r="EX2221" s="68" t="str">
        <f t="shared" si="67"/>
        <v>중형</v>
      </c>
      <c r="GE2221" s="68">
        <v>90168</v>
      </c>
      <c r="GF2221" s="68" t="s">
        <v>5652</v>
      </c>
    </row>
    <row r="2222" spans="6:188" x14ac:dyDescent="0.3">
      <c r="F2222" s="68">
        <v>330011</v>
      </c>
      <c r="G2222" s="68">
        <v>1</v>
      </c>
      <c r="H2222" s="68">
        <v>180002</v>
      </c>
      <c r="I2222" s="68">
        <v>280002</v>
      </c>
      <c r="J2222" s="68" t="s">
        <v>3756</v>
      </c>
      <c r="K2222" s="68" t="s">
        <v>3757</v>
      </c>
      <c r="L2222" s="68">
        <v>0</v>
      </c>
      <c r="M2222" s="68">
        <v>20</v>
      </c>
      <c r="N2222" s="68">
        <v>0</v>
      </c>
      <c r="O2222" s="68">
        <v>0</v>
      </c>
      <c r="P2222" s="68">
        <v>0</v>
      </c>
      <c r="Q2222" s="68">
        <v>0</v>
      </c>
      <c r="R2222" s="68">
        <v>8</v>
      </c>
      <c r="S2222" s="68">
        <v>1</v>
      </c>
      <c r="T2222" s="68">
        <v>1</v>
      </c>
      <c r="U2222" s="68">
        <v>22</v>
      </c>
      <c r="V2222" s="68">
        <v>0</v>
      </c>
      <c r="W2222" s="68">
        <v>25</v>
      </c>
      <c r="X2222" s="68">
        <v>0</v>
      </c>
      <c r="Y2222" s="68">
        <v>193</v>
      </c>
      <c r="Z2222" s="68">
        <v>0</v>
      </c>
      <c r="AA2222" s="68">
        <v>193</v>
      </c>
      <c r="AB2222" s="68">
        <v>0</v>
      </c>
      <c r="AC2222" s="68">
        <v>0</v>
      </c>
      <c r="AD2222" s="68">
        <v>107</v>
      </c>
      <c r="AE2222" s="68">
        <v>250</v>
      </c>
      <c r="AF2222" s="68">
        <v>0</v>
      </c>
      <c r="AG2222" s="68">
        <v>0</v>
      </c>
      <c r="AH2222" s="68">
        <v>0</v>
      </c>
      <c r="AI2222" s="68">
        <v>0</v>
      </c>
      <c r="AJ2222" s="68">
        <v>0</v>
      </c>
      <c r="AK2222" s="68">
        <v>0</v>
      </c>
      <c r="AL2222" s="68">
        <v>0</v>
      </c>
      <c r="AM2222" s="68">
        <v>0</v>
      </c>
      <c r="AN2222" s="68">
        <v>0</v>
      </c>
      <c r="AO2222" s="68">
        <v>0</v>
      </c>
      <c r="AP2222" s="68" t="s">
        <v>913</v>
      </c>
      <c r="AQ2222" s="68">
        <v>1</v>
      </c>
      <c r="AR2222" s="68" t="s">
        <v>910</v>
      </c>
      <c r="AS2222" s="68">
        <v>0</v>
      </c>
      <c r="AT2222" s="68">
        <v>0</v>
      </c>
      <c r="AU2222" s="68">
        <v>0</v>
      </c>
      <c r="AV2222" s="86">
        <v>1</v>
      </c>
      <c r="AX2222" s="1">
        <v>0</v>
      </c>
      <c r="AY2222" s="1">
        <v>0</v>
      </c>
      <c r="AZ2222" s="68">
        <v>0</v>
      </c>
      <c r="BA2222" s="68">
        <v>0</v>
      </c>
      <c r="EQ2222" s="68">
        <v>20950032</v>
      </c>
      <c r="ER2222" s="175">
        <v>2</v>
      </c>
      <c r="ES2222" s="68">
        <v>650</v>
      </c>
      <c r="ET2222" s="68">
        <v>32</v>
      </c>
      <c r="EU2222" s="68">
        <v>0</v>
      </c>
      <c r="EV2222" s="68">
        <v>150032</v>
      </c>
      <c r="EW2222" s="68" t="s">
        <v>2670</v>
      </c>
      <c r="EX2222" s="68" t="str">
        <f t="shared" si="67"/>
        <v>중형</v>
      </c>
      <c r="GE2222" s="68">
        <v>90169</v>
      </c>
      <c r="GF2222" s="68" t="s">
        <v>5653</v>
      </c>
    </row>
    <row r="2223" spans="6:188" x14ac:dyDescent="0.3">
      <c r="F2223" s="68">
        <v>330012</v>
      </c>
      <c r="G2223" s="68">
        <v>1</v>
      </c>
      <c r="H2223" s="68">
        <v>180002</v>
      </c>
      <c r="I2223" s="68">
        <v>280002</v>
      </c>
      <c r="J2223" s="68" t="s">
        <v>3756</v>
      </c>
      <c r="K2223" s="68" t="s">
        <v>3757</v>
      </c>
      <c r="L2223" s="68">
        <v>0</v>
      </c>
      <c r="M2223" s="68">
        <v>20</v>
      </c>
      <c r="N2223" s="68">
        <v>0</v>
      </c>
      <c r="O2223" s="68">
        <v>0</v>
      </c>
      <c r="P2223" s="68">
        <v>0</v>
      </c>
      <c r="Q2223" s="68">
        <v>0</v>
      </c>
      <c r="R2223" s="68">
        <v>1</v>
      </c>
      <c r="S2223" s="68">
        <v>1</v>
      </c>
      <c r="T2223" s="68">
        <v>1</v>
      </c>
      <c r="U2223" s="68">
        <v>33</v>
      </c>
      <c r="V2223" s="68">
        <v>0</v>
      </c>
      <c r="W2223" s="68">
        <v>6</v>
      </c>
      <c r="X2223" s="68">
        <v>0</v>
      </c>
      <c r="Y2223" s="68">
        <v>171</v>
      </c>
      <c r="Z2223" s="68">
        <v>0</v>
      </c>
      <c r="AA2223" s="68">
        <v>171</v>
      </c>
      <c r="AB2223" s="68">
        <v>0</v>
      </c>
      <c r="AC2223" s="68">
        <v>0</v>
      </c>
      <c r="AD2223" s="68">
        <v>107</v>
      </c>
      <c r="AE2223" s="68">
        <v>319</v>
      </c>
      <c r="AF2223" s="68">
        <v>0</v>
      </c>
      <c r="AG2223" s="68">
        <v>0</v>
      </c>
      <c r="AH2223" s="68">
        <v>0</v>
      </c>
      <c r="AI2223" s="68">
        <v>0</v>
      </c>
      <c r="AJ2223" s="68">
        <v>0</v>
      </c>
      <c r="AK2223" s="68">
        <v>0</v>
      </c>
      <c r="AL2223" s="68">
        <v>0</v>
      </c>
      <c r="AM2223" s="68">
        <v>0</v>
      </c>
      <c r="AN2223" s="68">
        <v>0</v>
      </c>
      <c r="AO2223" s="68">
        <v>0</v>
      </c>
      <c r="AP2223" s="68" t="s">
        <v>762</v>
      </c>
      <c r="AQ2223" s="68">
        <v>1</v>
      </c>
      <c r="AR2223" s="68" t="s">
        <v>756</v>
      </c>
      <c r="AS2223" s="68">
        <v>0</v>
      </c>
      <c r="AT2223" s="68">
        <v>0</v>
      </c>
      <c r="AU2223" s="68">
        <v>0</v>
      </c>
      <c r="AV2223" s="86">
        <v>1</v>
      </c>
      <c r="AX2223" s="1">
        <v>0</v>
      </c>
      <c r="AY2223" s="1">
        <v>0</v>
      </c>
      <c r="AZ2223" s="68">
        <v>0</v>
      </c>
      <c r="BA2223" s="68">
        <v>0</v>
      </c>
      <c r="EQ2223" s="68">
        <v>21050032</v>
      </c>
      <c r="ER2223" s="175">
        <v>2</v>
      </c>
      <c r="ES2223" s="68">
        <v>650</v>
      </c>
      <c r="ET2223" s="68">
        <v>32</v>
      </c>
      <c r="EU2223" s="68">
        <v>0</v>
      </c>
      <c r="EV2223" s="68">
        <v>150032</v>
      </c>
      <c r="EW2223" s="68" t="s">
        <v>2670</v>
      </c>
      <c r="EX2223" s="68" t="str">
        <f t="shared" si="67"/>
        <v>중형</v>
      </c>
      <c r="GE2223" s="68">
        <v>90170</v>
      </c>
      <c r="GF2223" s="68" t="s">
        <v>5654</v>
      </c>
    </row>
    <row r="2224" spans="6:188" x14ac:dyDescent="0.3">
      <c r="F2224" s="68">
        <v>330013</v>
      </c>
      <c r="G2224" s="68">
        <v>1</v>
      </c>
      <c r="H2224" s="68">
        <v>180002</v>
      </c>
      <c r="I2224" s="68">
        <v>280002</v>
      </c>
      <c r="J2224" s="68" t="s">
        <v>3756</v>
      </c>
      <c r="K2224" s="68" t="s">
        <v>3757</v>
      </c>
      <c r="L2224" s="68">
        <v>0</v>
      </c>
      <c r="M2224" s="68">
        <v>20</v>
      </c>
      <c r="N2224" s="68">
        <v>0</v>
      </c>
      <c r="O2224" s="68">
        <v>0</v>
      </c>
      <c r="P2224" s="68">
        <v>0</v>
      </c>
      <c r="Q2224" s="68">
        <v>0</v>
      </c>
      <c r="R2224" s="68">
        <v>2</v>
      </c>
      <c r="S2224" s="68">
        <v>1</v>
      </c>
      <c r="T2224" s="68">
        <v>1</v>
      </c>
      <c r="U2224" s="68">
        <v>20</v>
      </c>
      <c r="V2224" s="68">
        <v>0</v>
      </c>
      <c r="W2224" s="68">
        <v>100</v>
      </c>
      <c r="X2224" s="68">
        <v>0</v>
      </c>
      <c r="Y2224" s="68">
        <v>171</v>
      </c>
      <c r="Z2224" s="68">
        <v>0</v>
      </c>
      <c r="AA2224" s="68">
        <v>171</v>
      </c>
      <c r="AB2224" s="68">
        <v>0</v>
      </c>
      <c r="AC2224" s="68">
        <v>0</v>
      </c>
      <c r="AD2224" s="68">
        <v>107</v>
      </c>
      <c r="AE2224" s="68">
        <v>319</v>
      </c>
      <c r="AF2224" s="68">
        <v>0</v>
      </c>
      <c r="AG2224" s="68">
        <v>0</v>
      </c>
      <c r="AH2224" s="68">
        <v>0</v>
      </c>
      <c r="AI2224" s="68">
        <v>0</v>
      </c>
      <c r="AJ2224" s="68">
        <v>0</v>
      </c>
      <c r="AK2224" s="68">
        <v>0</v>
      </c>
      <c r="AL2224" s="68">
        <v>0</v>
      </c>
      <c r="AM2224" s="68">
        <v>0</v>
      </c>
      <c r="AN2224" s="68">
        <v>0</v>
      </c>
      <c r="AO2224" s="68">
        <v>0</v>
      </c>
      <c r="AP2224" s="68" t="s">
        <v>811</v>
      </c>
      <c r="AQ2224" s="68">
        <v>1</v>
      </c>
      <c r="AR2224" s="68" t="s">
        <v>808</v>
      </c>
      <c r="AS2224" s="68">
        <v>0</v>
      </c>
      <c r="AT2224" s="68">
        <v>0</v>
      </c>
      <c r="AU2224" s="68">
        <v>0</v>
      </c>
      <c r="AV2224" s="86">
        <v>1</v>
      </c>
      <c r="AX2224" s="1">
        <v>0</v>
      </c>
      <c r="AY2224" s="1">
        <v>0</v>
      </c>
      <c r="AZ2224" s="68">
        <v>0</v>
      </c>
      <c r="BA2224" s="68">
        <v>0</v>
      </c>
      <c r="EQ2224" s="68">
        <v>21150032</v>
      </c>
      <c r="ER2224" s="175">
        <v>2</v>
      </c>
      <c r="ES2224" s="68">
        <v>650</v>
      </c>
      <c r="ET2224" s="68">
        <v>32</v>
      </c>
      <c r="EU2224" s="68">
        <v>0</v>
      </c>
      <c r="EV2224" s="68">
        <v>150032</v>
      </c>
      <c r="EW2224" s="68" t="s">
        <v>2670</v>
      </c>
      <c r="EX2224" s="68" t="str">
        <f t="shared" si="67"/>
        <v>중형</v>
      </c>
      <c r="GE2224" s="68">
        <v>90171</v>
      </c>
      <c r="GF2224" s="68" t="s">
        <v>5655</v>
      </c>
    </row>
    <row r="2225" spans="6:188" x14ac:dyDescent="0.3">
      <c r="F2225" s="68">
        <v>330014</v>
      </c>
      <c r="G2225" s="68">
        <v>1</v>
      </c>
      <c r="H2225" s="68">
        <v>180002</v>
      </c>
      <c r="I2225" s="68">
        <v>280002</v>
      </c>
      <c r="J2225" s="68" t="s">
        <v>3756</v>
      </c>
      <c r="K2225" s="68" t="s">
        <v>3757</v>
      </c>
      <c r="L2225" s="68">
        <v>0</v>
      </c>
      <c r="M2225" s="68">
        <v>20</v>
      </c>
      <c r="N2225" s="68">
        <v>0</v>
      </c>
      <c r="O2225" s="68">
        <v>0</v>
      </c>
      <c r="P2225" s="68">
        <v>0</v>
      </c>
      <c r="Q2225" s="68">
        <v>0</v>
      </c>
      <c r="R2225" s="68">
        <v>2</v>
      </c>
      <c r="S2225" s="68">
        <v>1</v>
      </c>
      <c r="T2225" s="68">
        <v>1</v>
      </c>
      <c r="U2225" s="68">
        <v>20</v>
      </c>
      <c r="V2225" s="68">
        <v>0</v>
      </c>
      <c r="W2225" s="68">
        <v>100</v>
      </c>
      <c r="X2225" s="68">
        <v>0</v>
      </c>
      <c r="Y2225" s="68">
        <v>171</v>
      </c>
      <c r="Z2225" s="68">
        <v>0</v>
      </c>
      <c r="AA2225" s="68">
        <v>171</v>
      </c>
      <c r="AB2225" s="68">
        <v>0</v>
      </c>
      <c r="AC2225" s="68">
        <v>0</v>
      </c>
      <c r="AD2225" s="68">
        <v>107</v>
      </c>
      <c r="AE2225" s="68">
        <v>319</v>
      </c>
      <c r="AF2225" s="68">
        <v>0</v>
      </c>
      <c r="AG2225" s="68">
        <v>0</v>
      </c>
      <c r="AH2225" s="68">
        <v>0</v>
      </c>
      <c r="AI2225" s="68">
        <v>0</v>
      </c>
      <c r="AJ2225" s="68">
        <v>0</v>
      </c>
      <c r="AK2225" s="68">
        <v>0</v>
      </c>
      <c r="AL2225" s="68">
        <v>0</v>
      </c>
      <c r="AM2225" s="68">
        <v>0</v>
      </c>
      <c r="AN2225" s="68">
        <v>0</v>
      </c>
      <c r="AO2225" s="68">
        <v>0</v>
      </c>
      <c r="AP2225" s="68" t="s">
        <v>811</v>
      </c>
      <c r="AQ2225" s="68">
        <v>1</v>
      </c>
      <c r="AR2225" s="68" t="s">
        <v>808</v>
      </c>
      <c r="AS2225" s="68">
        <v>0</v>
      </c>
      <c r="AT2225" s="68">
        <v>0</v>
      </c>
      <c r="AU2225" s="68">
        <v>0</v>
      </c>
      <c r="AV2225" s="86">
        <v>1</v>
      </c>
      <c r="AX2225" s="1">
        <v>0</v>
      </c>
      <c r="AY2225" s="1">
        <v>0</v>
      </c>
      <c r="AZ2225" s="68">
        <v>0</v>
      </c>
      <c r="BA2225" s="68">
        <v>0</v>
      </c>
      <c r="EQ2225" s="68">
        <v>21250032</v>
      </c>
      <c r="ER2225" s="175">
        <v>2</v>
      </c>
      <c r="ES2225" s="68">
        <v>650</v>
      </c>
      <c r="ET2225" s="68">
        <v>32</v>
      </c>
      <c r="EU2225" s="68">
        <v>0</v>
      </c>
      <c r="EV2225" s="68">
        <v>150032</v>
      </c>
      <c r="EW2225" s="68" t="s">
        <v>2670</v>
      </c>
      <c r="EX2225" s="68" t="str">
        <f t="shared" si="67"/>
        <v>중형</v>
      </c>
      <c r="GE2225" s="68">
        <v>90172</v>
      </c>
      <c r="GF2225" s="68" t="s">
        <v>5656</v>
      </c>
    </row>
    <row r="2226" spans="6:188" x14ac:dyDescent="0.3">
      <c r="F2226" s="68">
        <v>330015</v>
      </c>
      <c r="G2226" s="68">
        <v>1</v>
      </c>
      <c r="H2226" s="68">
        <v>180002</v>
      </c>
      <c r="I2226" s="68">
        <v>280002</v>
      </c>
      <c r="J2226" s="68" t="s">
        <v>3756</v>
      </c>
      <c r="K2226" s="68" t="s">
        <v>3757</v>
      </c>
      <c r="L2226" s="68">
        <v>0</v>
      </c>
      <c r="M2226" s="68">
        <v>20</v>
      </c>
      <c r="N2226" s="68">
        <v>0</v>
      </c>
      <c r="O2226" s="68">
        <v>0</v>
      </c>
      <c r="P2226" s="68">
        <v>0</v>
      </c>
      <c r="Q2226" s="68">
        <v>0</v>
      </c>
      <c r="R2226" s="68">
        <v>4</v>
      </c>
      <c r="S2226" s="68">
        <v>1</v>
      </c>
      <c r="T2226" s="68">
        <v>1</v>
      </c>
      <c r="U2226" s="68">
        <v>20</v>
      </c>
      <c r="V2226" s="68">
        <v>0</v>
      </c>
      <c r="W2226" s="68">
        <v>0</v>
      </c>
      <c r="X2226" s="68">
        <v>0</v>
      </c>
      <c r="Y2226" s="68">
        <v>100</v>
      </c>
      <c r="Z2226" s="68">
        <v>0</v>
      </c>
      <c r="AA2226" s="68">
        <v>100</v>
      </c>
      <c r="AB2226" s="68">
        <v>0</v>
      </c>
      <c r="AC2226" s="68">
        <v>0</v>
      </c>
      <c r="AD2226" s="68">
        <v>107</v>
      </c>
      <c r="AE2226" s="68">
        <v>166</v>
      </c>
      <c r="AF2226" s="68">
        <v>0</v>
      </c>
      <c r="AG2226" s="68">
        <v>0</v>
      </c>
      <c r="AH2226" s="68">
        <v>0</v>
      </c>
      <c r="AI2226" s="68">
        <v>0</v>
      </c>
      <c r="AJ2226" s="68">
        <v>0</v>
      </c>
      <c r="AK2226" s="68">
        <v>0</v>
      </c>
      <c r="AL2226" s="68">
        <v>0</v>
      </c>
      <c r="AM2226" s="68">
        <v>0</v>
      </c>
      <c r="AN2226" s="68">
        <v>0</v>
      </c>
      <c r="AO2226" s="68">
        <v>0</v>
      </c>
      <c r="AP2226" s="68" t="s">
        <v>863</v>
      </c>
      <c r="AQ2226" s="68">
        <v>1</v>
      </c>
      <c r="AR2226" s="68" t="s">
        <v>860</v>
      </c>
      <c r="AS2226" s="68">
        <v>0</v>
      </c>
      <c r="AT2226" s="68">
        <v>0</v>
      </c>
      <c r="AU2226" s="68">
        <v>0</v>
      </c>
      <c r="AV2226" s="86">
        <v>1</v>
      </c>
      <c r="AX2226" s="1">
        <v>0</v>
      </c>
      <c r="AY2226" s="1">
        <v>0</v>
      </c>
      <c r="AZ2226" s="68">
        <v>0</v>
      </c>
      <c r="BA2226" s="68">
        <v>0</v>
      </c>
      <c r="EQ2226" s="68">
        <v>30150032</v>
      </c>
      <c r="ER2226" s="175">
        <v>2</v>
      </c>
      <c r="ES2226" s="68">
        <v>650</v>
      </c>
      <c r="ET2226" s="68">
        <v>32</v>
      </c>
      <c r="EU2226" s="68">
        <v>0</v>
      </c>
      <c r="EV2226" s="68">
        <v>150032</v>
      </c>
      <c r="EW2226" s="68" t="s">
        <v>2670</v>
      </c>
      <c r="EX2226" s="68" t="str">
        <f t="shared" si="67"/>
        <v>중형</v>
      </c>
      <c r="GE2226" s="68">
        <v>90173</v>
      </c>
      <c r="GF2226" s="68" t="s">
        <v>5657</v>
      </c>
    </row>
    <row r="2227" spans="6:188" x14ac:dyDescent="0.3">
      <c r="F2227" s="68">
        <v>330016</v>
      </c>
      <c r="G2227" s="68">
        <v>1</v>
      </c>
      <c r="H2227" s="68">
        <v>180002</v>
      </c>
      <c r="I2227" s="68">
        <v>280002</v>
      </c>
      <c r="J2227" s="68" t="s">
        <v>3756</v>
      </c>
      <c r="K2227" s="68" t="s">
        <v>3757</v>
      </c>
      <c r="L2227" s="68">
        <v>0</v>
      </c>
      <c r="M2227" s="68">
        <v>20</v>
      </c>
      <c r="N2227" s="68">
        <v>0</v>
      </c>
      <c r="O2227" s="68">
        <v>0</v>
      </c>
      <c r="P2227" s="68">
        <v>0</v>
      </c>
      <c r="Q2227" s="68">
        <v>0</v>
      </c>
      <c r="R2227" s="68">
        <v>8</v>
      </c>
      <c r="S2227" s="68">
        <v>1</v>
      </c>
      <c r="T2227" s="68">
        <v>1</v>
      </c>
      <c r="U2227" s="68">
        <v>11</v>
      </c>
      <c r="V2227" s="68">
        <v>0</v>
      </c>
      <c r="W2227" s="68">
        <v>10</v>
      </c>
      <c r="X2227" s="68">
        <v>0</v>
      </c>
      <c r="Y2227" s="68">
        <v>68</v>
      </c>
      <c r="Z2227" s="68">
        <v>0</v>
      </c>
      <c r="AA2227" s="68">
        <v>68</v>
      </c>
      <c r="AB2227" s="68">
        <v>0</v>
      </c>
      <c r="AC2227" s="68">
        <v>0</v>
      </c>
      <c r="AD2227" s="68">
        <v>107</v>
      </c>
      <c r="AE2227" s="68">
        <v>134</v>
      </c>
      <c r="AF2227" s="68">
        <v>0</v>
      </c>
      <c r="AG2227" s="68">
        <v>0</v>
      </c>
      <c r="AH2227" s="68">
        <v>0</v>
      </c>
      <c r="AI2227" s="68">
        <v>0</v>
      </c>
      <c r="AJ2227" s="68">
        <v>0</v>
      </c>
      <c r="AK2227" s="68">
        <v>0</v>
      </c>
      <c r="AL2227" s="68">
        <v>0</v>
      </c>
      <c r="AM2227" s="68">
        <v>0</v>
      </c>
      <c r="AN2227" s="68">
        <v>0</v>
      </c>
      <c r="AO2227" s="68">
        <v>0</v>
      </c>
      <c r="AP2227" s="68" t="s">
        <v>913</v>
      </c>
      <c r="AQ2227" s="68">
        <v>1</v>
      </c>
      <c r="AR2227" s="68" t="s">
        <v>910</v>
      </c>
      <c r="AS2227" s="68">
        <v>0</v>
      </c>
      <c r="AT2227" s="68">
        <v>0</v>
      </c>
      <c r="AU2227" s="68">
        <v>0</v>
      </c>
      <c r="AV2227" s="86">
        <v>1</v>
      </c>
      <c r="AX2227" s="1">
        <v>0</v>
      </c>
      <c r="AY2227" s="1">
        <v>0</v>
      </c>
      <c r="AZ2227" s="68">
        <v>0</v>
      </c>
      <c r="BA2227" s="68">
        <v>0</v>
      </c>
      <c r="EQ2227" s="68">
        <v>30250032</v>
      </c>
      <c r="ER2227" s="175">
        <v>2</v>
      </c>
      <c r="ES2227" s="68">
        <v>650</v>
      </c>
      <c r="ET2227" s="68">
        <v>32</v>
      </c>
      <c r="EU2227" s="68">
        <v>0</v>
      </c>
      <c r="EV2227" s="68">
        <v>150032</v>
      </c>
      <c r="EW2227" s="68" t="s">
        <v>2670</v>
      </c>
      <c r="EX2227" s="68" t="str">
        <f t="shared" si="67"/>
        <v>중형</v>
      </c>
      <c r="GE2227" s="68">
        <v>90174</v>
      </c>
      <c r="GF2227" s="68" t="s">
        <v>5658</v>
      </c>
    </row>
    <row r="2228" spans="6:188" x14ac:dyDescent="0.3">
      <c r="F2228" s="68">
        <v>330017</v>
      </c>
      <c r="G2228" s="68">
        <v>1</v>
      </c>
      <c r="H2228" s="68">
        <v>180002</v>
      </c>
      <c r="I2228" s="68">
        <v>280002</v>
      </c>
      <c r="J2228" s="68" t="s">
        <v>3756</v>
      </c>
      <c r="K2228" s="68" t="s">
        <v>3757</v>
      </c>
      <c r="L2228" s="68">
        <v>0</v>
      </c>
      <c r="M2228" s="68">
        <v>20</v>
      </c>
      <c r="N2228" s="68">
        <v>0</v>
      </c>
      <c r="O2228" s="68">
        <v>0</v>
      </c>
      <c r="P2228" s="68">
        <v>0</v>
      </c>
      <c r="Q2228" s="68">
        <v>0</v>
      </c>
      <c r="R2228" s="68">
        <v>1</v>
      </c>
      <c r="S2228" s="68">
        <v>1</v>
      </c>
      <c r="T2228" s="68">
        <v>1</v>
      </c>
      <c r="U2228" s="68">
        <v>187</v>
      </c>
      <c r="V2228" s="68">
        <v>0</v>
      </c>
      <c r="W2228" s="68">
        <v>11</v>
      </c>
      <c r="X2228" s="68">
        <v>0</v>
      </c>
      <c r="Y2228" s="68">
        <v>401</v>
      </c>
      <c r="Z2228" s="68">
        <v>0</v>
      </c>
      <c r="AA2228" s="68">
        <v>401</v>
      </c>
      <c r="AB2228" s="68">
        <v>0</v>
      </c>
      <c r="AC2228" s="68">
        <v>0</v>
      </c>
      <c r="AD2228" s="68">
        <v>107</v>
      </c>
      <c r="AE2228" s="68">
        <v>325</v>
      </c>
      <c r="AF2228" s="68">
        <v>0</v>
      </c>
      <c r="AG2228" s="68">
        <v>0</v>
      </c>
      <c r="AH2228" s="68">
        <v>0</v>
      </c>
      <c r="AI2228" s="68">
        <v>0</v>
      </c>
      <c r="AJ2228" s="68">
        <v>0</v>
      </c>
      <c r="AK2228" s="68">
        <v>0</v>
      </c>
      <c r="AL2228" s="68">
        <v>0</v>
      </c>
      <c r="AM2228" s="68">
        <v>0</v>
      </c>
      <c r="AN2228" s="68">
        <v>0</v>
      </c>
      <c r="AO2228" s="68">
        <v>0</v>
      </c>
      <c r="AP2228" s="68" t="s">
        <v>762</v>
      </c>
      <c r="AQ2228" s="68">
        <v>1</v>
      </c>
      <c r="AR2228" s="68" t="s">
        <v>756</v>
      </c>
      <c r="AS2228" s="68">
        <v>0</v>
      </c>
      <c r="AT2228" s="68">
        <v>0</v>
      </c>
      <c r="AU2228" s="68">
        <v>0</v>
      </c>
      <c r="AV2228" s="86">
        <v>1</v>
      </c>
      <c r="AX2228" s="1">
        <v>0</v>
      </c>
      <c r="AY2228" s="1">
        <v>0</v>
      </c>
      <c r="AZ2228" s="68">
        <v>0</v>
      </c>
      <c r="BA2228" s="68">
        <v>0</v>
      </c>
      <c r="EQ2228" s="68">
        <v>30350032</v>
      </c>
      <c r="ER2228" s="175">
        <v>2</v>
      </c>
      <c r="ES2228" s="68">
        <v>650</v>
      </c>
      <c r="ET2228" s="68">
        <v>32</v>
      </c>
      <c r="EU2228" s="68">
        <v>0</v>
      </c>
      <c r="EV2228" s="68">
        <v>150032</v>
      </c>
      <c r="EW2228" s="68" t="s">
        <v>2670</v>
      </c>
      <c r="EX2228" s="68" t="str">
        <f t="shared" si="67"/>
        <v>중형</v>
      </c>
      <c r="GE2228" s="68">
        <v>90175</v>
      </c>
      <c r="GF2228" s="68" t="s">
        <v>5659</v>
      </c>
    </row>
    <row r="2229" spans="6:188" x14ac:dyDescent="0.3">
      <c r="F2229" s="68">
        <v>330018</v>
      </c>
      <c r="G2229" s="68">
        <v>1</v>
      </c>
      <c r="H2229" s="68">
        <v>180002</v>
      </c>
      <c r="I2229" s="68">
        <v>280002</v>
      </c>
      <c r="J2229" s="68" t="s">
        <v>3756</v>
      </c>
      <c r="K2229" s="68" t="s">
        <v>3757</v>
      </c>
      <c r="L2229" s="68">
        <v>0</v>
      </c>
      <c r="M2229" s="68">
        <v>20</v>
      </c>
      <c r="N2229" s="68">
        <v>0</v>
      </c>
      <c r="O2229" s="68">
        <v>0</v>
      </c>
      <c r="P2229" s="68">
        <v>0</v>
      </c>
      <c r="Q2229" s="68">
        <v>0</v>
      </c>
      <c r="R2229" s="68">
        <v>2</v>
      </c>
      <c r="S2229" s="68">
        <v>1</v>
      </c>
      <c r="T2229" s="68">
        <v>1</v>
      </c>
      <c r="U2229" s="68">
        <v>115</v>
      </c>
      <c r="V2229" s="68">
        <v>0</v>
      </c>
      <c r="W2229" s="68">
        <v>228</v>
      </c>
      <c r="X2229" s="68">
        <v>0</v>
      </c>
      <c r="Y2229" s="68">
        <v>222</v>
      </c>
      <c r="Z2229" s="68">
        <v>0</v>
      </c>
      <c r="AA2229" s="68">
        <v>222</v>
      </c>
      <c r="AB2229" s="68">
        <v>0</v>
      </c>
      <c r="AC2229" s="68">
        <v>0</v>
      </c>
      <c r="AD2229" s="68">
        <v>107</v>
      </c>
      <c r="AE2229" s="68">
        <v>398</v>
      </c>
      <c r="AF2229" s="68">
        <v>0</v>
      </c>
      <c r="AG2229" s="68">
        <v>0</v>
      </c>
      <c r="AH2229" s="68">
        <v>0</v>
      </c>
      <c r="AI2229" s="68">
        <v>0</v>
      </c>
      <c r="AJ2229" s="68">
        <v>0</v>
      </c>
      <c r="AK2229" s="68">
        <v>0</v>
      </c>
      <c r="AL2229" s="68">
        <v>0</v>
      </c>
      <c r="AM2229" s="68">
        <v>0</v>
      </c>
      <c r="AN2229" s="68">
        <v>0</v>
      </c>
      <c r="AO2229" s="68">
        <v>0</v>
      </c>
      <c r="AP2229" s="68" t="s">
        <v>811</v>
      </c>
      <c r="AQ2229" s="68">
        <v>1</v>
      </c>
      <c r="AR2229" s="68" t="s">
        <v>808</v>
      </c>
      <c r="AS2229" s="68">
        <v>0</v>
      </c>
      <c r="AT2229" s="68">
        <v>0</v>
      </c>
      <c r="AU2229" s="68">
        <v>0</v>
      </c>
      <c r="AV2229" s="86">
        <v>1</v>
      </c>
      <c r="AX2229" s="1">
        <v>0</v>
      </c>
      <c r="AY2229" s="1">
        <v>0</v>
      </c>
      <c r="AZ2229" s="68">
        <v>0</v>
      </c>
      <c r="BA2229" s="68">
        <v>0</v>
      </c>
      <c r="EQ2229" s="68">
        <v>30450032</v>
      </c>
      <c r="ER2229" s="175">
        <v>2</v>
      </c>
      <c r="ES2229" s="68">
        <v>650</v>
      </c>
      <c r="ET2229" s="68">
        <v>32</v>
      </c>
      <c r="EU2229" s="68">
        <v>0</v>
      </c>
      <c r="EV2229" s="68">
        <v>150032</v>
      </c>
      <c r="EW2229" s="68" t="s">
        <v>2670</v>
      </c>
      <c r="EX2229" s="68" t="str">
        <f t="shared" si="67"/>
        <v>중형</v>
      </c>
      <c r="GE2229" s="68">
        <v>90176</v>
      </c>
      <c r="GF2229" s="68" t="s">
        <v>5660</v>
      </c>
    </row>
    <row r="2230" spans="6:188" x14ac:dyDescent="0.3">
      <c r="F2230" s="68">
        <v>330019</v>
      </c>
      <c r="G2230" s="68">
        <v>1</v>
      </c>
      <c r="H2230" s="68">
        <v>180002</v>
      </c>
      <c r="I2230" s="68">
        <v>280002</v>
      </c>
      <c r="J2230" s="68" t="s">
        <v>3756</v>
      </c>
      <c r="K2230" s="68" t="s">
        <v>3757</v>
      </c>
      <c r="L2230" s="68">
        <v>0</v>
      </c>
      <c r="M2230" s="68">
        <v>20</v>
      </c>
      <c r="N2230" s="68">
        <v>0</v>
      </c>
      <c r="O2230" s="68">
        <v>0</v>
      </c>
      <c r="P2230" s="68">
        <v>0</v>
      </c>
      <c r="Q2230" s="68">
        <v>0</v>
      </c>
      <c r="R2230" s="68">
        <v>2</v>
      </c>
      <c r="S2230" s="68">
        <v>1</v>
      </c>
      <c r="T2230" s="68">
        <v>1</v>
      </c>
      <c r="U2230" s="68">
        <v>136</v>
      </c>
      <c r="V2230" s="68">
        <v>0</v>
      </c>
      <c r="W2230" s="68">
        <v>269</v>
      </c>
      <c r="X2230" s="68">
        <v>0</v>
      </c>
      <c r="Y2230" s="68">
        <v>290</v>
      </c>
      <c r="Z2230" s="68">
        <v>0</v>
      </c>
      <c r="AA2230" s="68">
        <v>290</v>
      </c>
      <c r="AB2230" s="68">
        <v>0</v>
      </c>
      <c r="AC2230" s="68">
        <v>0</v>
      </c>
      <c r="AD2230" s="68">
        <v>107</v>
      </c>
      <c r="AE2230" s="68">
        <v>465</v>
      </c>
      <c r="AF2230" s="68">
        <v>0</v>
      </c>
      <c r="AG2230" s="68">
        <v>0</v>
      </c>
      <c r="AH2230" s="68">
        <v>0</v>
      </c>
      <c r="AI2230" s="68">
        <v>0</v>
      </c>
      <c r="AJ2230" s="68">
        <v>0</v>
      </c>
      <c r="AK2230" s="68">
        <v>0</v>
      </c>
      <c r="AL2230" s="68">
        <v>0</v>
      </c>
      <c r="AM2230" s="68">
        <v>0</v>
      </c>
      <c r="AN2230" s="68">
        <v>0</v>
      </c>
      <c r="AO2230" s="68">
        <v>0</v>
      </c>
      <c r="AP2230" s="68" t="s">
        <v>811</v>
      </c>
      <c r="AQ2230" s="68">
        <v>1</v>
      </c>
      <c r="AR2230" s="68" t="s">
        <v>808</v>
      </c>
      <c r="AS2230" s="68">
        <v>0</v>
      </c>
      <c r="AT2230" s="68">
        <v>0</v>
      </c>
      <c r="AU2230" s="68">
        <v>0</v>
      </c>
      <c r="AV2230" s="86">
        <v>1</v>
      </c>
      <c r="AX2230" s="1">
        <v>0</v>
      </c>
      <c r="AY2230" s="1">
        <v>0</v>
      </c>
      <c r="AZ2230" s="68">
        <v>0</v>
      </c>
      <c r="BA2230" s="68">
        <v>0</v>
      </c>
      <c r="EQ2230" s="68">
        <v>30550032</v>
      </c>
      <c r="ER2230" s="175">
        <v>2</v>
      </c>
      <c r="ES2230" s="68">
        <v>650</v>
      </c>
      <c r="ET2230" s="68">
        <v>32</v>
      </c>
      <c r="EU2230" s="68">
        <v>0</v>
      </c>
      <c r="EV2230" s="68">
        <v>150032</v>
      </c>
      <c r="EW2230" s="68" t="s">
        <v>2670</v>
      </c>
      <c r="EX2230" s="68" t="str">
        <f t="shared" si="67"/>
        <v>중형</v>
      </c>
      <c r="GE2230" s="68">
        <v>90177</v>
      </c>
      <c r="GF2230" s="68" t="s">
        <v>5661</v>
      </c>
    </row>
    <row r="2231" spans="6:188" x14ac:dyDescent="0.3">
      <c r="F2231" s="68">
        <v>330020</v>
      </c>
      <c r="G2231" s="68">
        <v>1</v>
      </c>
      <c r="H2231" s="68">
        <v>180002</v>
      </c>
      <c r="I2231" s="68">
        <v>280002</v>
      </c>
      <c r="J2231" s="68" t="s">
        <v>3756</v>
      </c>
      <c r="K2231" s="68" t="s">
        <v>3757</v>
      </c>
      <c r="L2231" s="68">
        <v>0</v>
      </c>
      <c r="M2231" s="68">
        <v>20</v>
      </c>
      <c r="N2231" s="68">
        <v>0</v>
      </c>
      <c r="O2231" s="68">
        <v>0</v>
      </c>
      <c r="P2231" s="68">
        <v>0</v>
      </c>
      <c r="Q2231" s="68">
        <v>0</v>
      </c>
      <c r="R2231" s="68">
        <v>4</v>
      </c>
      <c r="S2231" s="68">
        <v>1</v>
      </c>
      <c r="T2231" s="68">
        <v>1</v>
      </c>
      <c r="U2231" s="68">
        <v>158</v>
      </c>
      <c r="V2231" s="68">
        <v>0</v>
      </c>
      <c r="W2231" s="68">
        <v>0</v>
      </c>
      <c r="X2231" s="68">
        <v>0</v>
      </c>
      <c r="Y2231" s="68">
        <v>372</v>
      </c>
      <c r="Z2231" s="68">
        <v>0</v>
      </c>
      <c r="AA2231" s="68">
        <v>372</v>
      </c>
      <c r="AB2231" s="68">
        <v>0</v>
      </c>
      <c r="AC2231" s="68">
        <v>0</v>
      </c>
      <c r="AD2231" s="68">
        <v>107</v>
      </c>
      <c r="AE2231" s="68">
        <v>296</v>
      </c>
      <c r="AF2231" s="68">
        <v>0</v>
      </c>
      <c r="AG2231" s="68">
        <v>0</v>
      </c>
      <c r="AH2231" s="68">
        <v>0</v>
      </c>
      <c r="AI2231" s="68">
        <v>0</v>
      </c>
      <c r="AJ2231" s="68">
        <v>0</v>
      </c>
      <c r="AK2231" s="68">
        <v>0</v>
      </c>
      <c r="AL2231" s="68">
        <v>0</v>
      </c>
      <c r="AM2231" s="68">
        <v>0</v>
      </c>
      <c r="AN2231" s="68">
        <v>0</v>
      </c>
      <c r="AO2231" s="68">
        <v>0</v>
      </c>
      <c r="AP2231" s="68" t="s">
        <v>863</v>
      </c>
      <c r="AQ2231" s="68">
        <v>1</v>
      </c>
      <c r="AR2231" s="68" t="s">
        <v>860</v>
      </c>
      <c r="AS2231" s="68">
        <v>0</v>
      </c>
      <c r="AT2231" s="68">
        <v>0</v>
      </c>
      <c r="AU2231" s="68">
        <v>0</v>
      </c>
      <c r="AV2231" s="86">
        <v>1</v>
      </c>
      <c r="AX2231" s="1">
        <v>0</v>
      </c>
      <c r="AY2231" s="1">
        <v>0</v>
      </c>
      <c r="AZ2231" s="68">
        <v>0</v>
      </c>
      <c r="BA2231" s="68">
        <v>0</v>
      </c>
      <c r="EQ2231" s="68">
        <v>30650032</v>
      </c>
      <c r="ER2231" s="175">
        <v>2</v>
      </c>
      <c r="ES2231" s="68">
        <v>650</v>
      </c>
      <c r="ET2231" s="68">
        <v>32</v>
      </c>
      <c r="EU2231" s="68">
        <v>0</v>
      </c>
      <c r="EV2231" s="68">
        <v>150032</v>
      </c>
      <c r="EW2231" s="68" t="s">
        <v>2670</v>
      </c>
      <c r="EX2231" s="68" t="str">
        <f t="shared" si="67"/>
        <v>중형</v>
      </c>
      <c r="GE2231" s="68">
        <v>90178</v>
      </c>
      <c r="GF2231" s="68" t="s">
        <v>5662</v>
      </c>
    </row>
    <row r="2232" spans="6:188" x14ac:dyDescent="0.3">
      <c r="F2232" s="68">
        <v>330021</v>
      </c>
      <c r="G2232" s="68">
        <v>1</v>
      </c>
      <c r="H2232" s="68">
        <v>180002</v>
      </c>
      <c r="I2232" s="68">
        <v>280002</v>
      </c>
      <c r="J2232" s="68" t="s">
        <v>3756</v>
      </c>
      <c r="K2232" s="68" t="s">
        <v>3757</v>
      </c>
      <c r="L2232" s="68">
        <v>0</v>
      </c>
      <c r="M2232" s="68">
        <v>20</v>
      </c>
      <c r="N2232" s="68">
        <v>0</v>
      </c>
      <c r="O2232" s="68">
        <v>0</v>
      </c>
      <c r="P2232" s="68">
        <v>0</v>
      </c>
      <c r="Q2232" s="68">
        <v>0</v>
      </c>
      <c r="R2232" s="68">
        <v>8</v>
      </c>
      <c r="S2232" s="68">
        <v>1</v>
      </c>
      <c r="T2232" s="68">
        <v>1</v>
      </c>
      <c r="U2232" s="68">
        <v>151</v>
      </c>
      <c r="V2232" s="68">
        <v>0</v>
      </c>
      <c r="W2232" s="68">
        <v>64</v>
      </c>
      <c r="X2232" s="68">
        <v>0</v>
      </c>
      <c r="Y2232" s="68">
        <v>222</v>
      </c>
      <c r="Z2232" s="68">
        <v>0</v>
      </c>
      <c r="AA2232" s="68">
        <v>222</v>
      </c>
      <c r="AB2232" s="68">
        <v>0</v>
      </c>
      <c r="AC2232" s="68">
        <v>0</v>
      </c>
      <c r="AD2232" s="68">
        <v>107</v>
      </c>
      <c r="AE2232" s="68">
        <v>398</v>
      </c>
      <c r="AF2232" s="68">
        <v>0</v>
      </c>
      <c r="AG2232" s="68">
        <v>0</v>
      </c>
      <c r="AH2232" s="68">
        <v>0</v>
      </c>
      <c r="AI2232" s="68">
        <v>0</v>
      </c>
      <c r="AJ2232" s="68">
        <v>0</v>
      </c>
      <c r="AK2232" s="68">
        <v>0</v>
      </c>
      <c r="AL2232" s="68">
        <v>0</v>
      </c>
      <c r="AM2232" s="68">
        <v>0</v>
      </c>
      <c r="AN2232" s="68">
        <v>0</v>
      </c>
      <c r="AO2232" s="68">
        <v>0</v>
      </c>
      <c r="AP2232" s="68" t="s">
        <v>913</v>
      </c>
      <c r="AQ2232" s="68">
        <v>1</v>
      </c>
      <c r="AR2232" s="68" t="s">
        <v>910</v>
      </c>
      <c r="AS2232" s="68">
        <v>0</v>
      </c>
      <c r="AT2232" s="68">
        <v>0</v>
      </c>
      <c r="AU2232" s="68">
        <v>0</v>
      </c>
      <c r="AV2232" s="86">
        <v>1</v>
      </c>
      <c r="AX2232" s="1">
        <v>0</v>
      </c>
      <c r="AY2232" s="1">
        <v>0</v>
      </c>
      <c r="AZ2232" s="68">
        <v>0</v>
      </c>
      <c r="BA2232" s="68">
        <v>0</v>
      </c>
      <c r="EQ2232" s="68">
        <v>30750032</v>
      </c>
      <c r="ER2232" s="175">
        <v>2</v>
      </c>
      <c r="ES2232" s="68">
        <v>650</v>
      </c>
      <c r="ET2232" s="68">
        <v>32</v>
      </c>
      <c r="EU2232" s="68">
        <v>0</v>
      </c>
      <c r="EV2232" s="68">
        <v>150032</v>
      </c>
      <c r="EW2232" s="68" t="s">
        <v>2670</v>
      </c>
      <c r="EX2232" s="68" t="str">
        <f t="shared" si="67"/>
        <v>중형</v>
      </c>
      <c r="GE2232" s="68">
        <v>90179</v>
      </c>
      <c r="GF2232" s="68" t="s">
        <v>3886</v>
      </c>
    </row>
    <row r="2233" spans="6:188" x14ac:dyDescent="0.3">
      <c r="F2233" s="68">
        <v>330022</v>
      </c>
      <c r="G2233" s="68">
        <v>1</v>
      </c>
      <c r="H2233" s="68">
        <v>180002</v>
      </c>
      <c r="I2233" s="68">
        <v>280002</v>
      </c>
      <c r="J2233" s="68" t="s">
        <v>3756</v>
      </c>
      <c r="K2233" s="68" t="s">
        <v>3757</v>
      </c>
      <c r="L2233" s="68">
        <v>0</v>
      </c>
      <c r="M2233" s="68">
        <v>20</v>
      </c>
      <c r="N2233" s="68">
        <v>0</v>
      </c>
      <c r="O2233" s="68">
        <v>0</v>
      </c>
      <c r="P2233" s="68">
        <v>0</v>
      </c>
      <c r="Q2233" s="68">
        <v>0</v>
      </c>
      <c r="R2233" s="68">
        <v>1</v>
      </c>
      <c r="S2233" s="68">
        <v>1</v>
      </c>
      <c r="T2233" s="68">
        <v>1</v>
      </c>
      <c r="U2233" s="68">
        <v>204</v>
      </c>
      <c r="V2233" s="68">
        <v>0</v>
      </c>
      <c r="W2233" s="68">
        <v>12</v>
      </c>
      <c r="X2233" s="68">
        <v>0</v>
      </c>
      <c r="Y2233" s="68">
        <v>511</v>
      </c>
      <c r="Z2233" s="68">
        <v>0</v>
      </c>
      <c r="AA2233" s="68">
        <v>511</v>
      </c>
      <c r="AB2233" s="68">
        <v>0</v>
      </c>
      <c r="AC2233" s="68">
        <v>0</v>
      </c>
      <c r="AD2233" s="68">
        <v>107</v>
      </c>
      <c r="AE2233" s="68">
        <v>346</v>
      </c>
      <c r="AF2233" s="68">
        <v>0</v>
      </c>
      <c r="AG2233" s="68">
        <v>0</v>
      </c>
      <c r="AH2233" s="68">
        <v>0</v>
      </c>
      <c r="AI2233" s="68">
        <v>0</v>
      </c>
      <c r="AJ2233" s="68">
        <v>0</v>
      </c>
      <c r="AK2233" s="68">
        <v>0</v>
      </c>
      <c r="AL2233" s="68">
        <v>0</v>
      </c>
      <c r="AM2233" s="68">
        <v>0</v>
      </c>
      <c r="AN2233" s="68">
        <v>0</v>
      </c>
      <c r="AO2233" s="68">
        <v>0</v>
      </c>
      <c r="AP2233" s="68" t="s">
        <v>762</v>
      </c>
      <c r="AQ2233" s="68">
        <v>1</v>
      </c>
      <c r="AR2233" s="68" t="s">
        <v>756</v>
      </c>
      <c r="AS2233" s="68">
        <v>0</v>
      </c>
      <c r="AT2233" s="68">
        <v>0</v>
      </c>
      <c r="AU2233" s="68">
        <v>0</v>
      </c>
      <c r="AV2233" s="86">
        <v>1</v>
      </c>
      <c r="AX2233" s="1">
        <v>0</v>
      </c>
      <c r="AY2233" s="1">
        <v>0</v>
      </c>
      <c r="AZ2233" s="68">
        <v>0</v>
      </c>
      <c r="BA2233" s="68">
        <v>0</v>
      </c>
      <c r="EQ2233" s="68">
        <v>30850032</v>
      </c>
      <c r="ER2233" s="175">
        <v>2</v>
      </c>
      <c r="ES2233" s="68">
        <v>650</v>
      </c>
      <c r="ET2233" s="68">
        <v>32</v>
      </c>
      <c r="EU2233" s="68">
        <v>0</v>
      </c>
      <c r="EV2233" s="68">
        <v>150032</v>
      </c>
      <c r="EW2233" s="68" t="s">
        <v>2670</v>
      </c>
      <c r="EX2233" s="68" t="str">
        <f t="shared" si="67"/>
        <v>중형</v>
      </c>
      <c r="GE2233" s="68">
        <v>90180</v>
      </c>
      <c r="GF2233" s="68" t="s">
        <v>5663</v>
      </c>
    </row>
    <row r="2234" spans="6:188" x14ac:dyDescent="0.3">
      <c r="F2234" s="68">
        <v>330023</v>
      </c>
      <c r="G2234" s="68">
        <v>1</v>
      </c>
      <c r="H2234" s="68">
        <v>180002</v>
      </c>
      <c r="I2234" s="68">
        <v>280002</v>
      </c>
      <c r="J2234" s="68" t="s">
        <v>3756</v>
      </c>
      <c r="K2234" s="68" t="s">
        <v>3757</v>
      </c>
      <c r="L2234" s="68">
        <v>0</v>
      </c>
      <c r="M2234" s="68">
        <v>20</v>
      </c>
      <c r="N2234" s="68">
        <v>0</v>
      </c>
      <c r="O2234" s="68">
        <v>0</v>
      </c>
      <c r="P2234" s="68">
        <v>0</v>
      </c>
      <c r="Q2234" s="68">
        <v>0</v>
      </c>
      <c r="R2234" s="68">
        <v>2</v>
      </c>
      <c r="S2234" s="68">
        <v>1</v>
      </c>
      <c r="T2234" s="68">
        <v>1</v>
      </c>
      <c r="U2234" s="68">
        <v>136</v>
      </c>
      <c r="V2234" s="68">
        <v>0</v>
      </c>
      <c r="W2234" s="68">
        <v>269</v>
      </c>
      <c r="X2234" s="68">
        <v>0</v>
      </c>
      <c r="Y2234" s="68">
        <v>290</v>
      </c>
      <c r="Z2234" s="68">
        <v>0</v>
      </c>
      <c r="AA2234" s="68">
        <v>290</v>
      </c>
      <c r="AB2234" s="68">
        <v>0</v>
      </c>
      <c r="AC2234" s="68">
        <v>0</v>
      </c>
      <c r="AD2234" s="68">
        <v>107</v>
      </c>
      <c r="AE2234" s="68">
        <v>465</v>
      </c>
      <c r="AF2234" s="68">
        <v>0</v>
      </c>
      <c r="AG2234" s="68">
        <v>0</v>
      </c>
      <c r="AH2234" s="68">
        <v>0</v>
      </c>
      <c r="AI2234" s="68">
        <v>0</v>
      </c>
      <c r="AJ2234" s="68">
        <v>0</v>
      </c>
      <c r="AK2234" s="68">
        <v>0</v>
      </c>
      <c r="AL2234" s="68">
        <v>0</v>
      </c>
      <c r="AM2234" s="68">
        <v>0</v>
      </c>
      <c r="AN2234" s="68">
        <v>0</v>
      </c>
      <c r="AO2234" s="68">
        <v>0</v>
      </c>
      <c r="AP2234" s="68" t="s">
        <v>811</v>
      </c>
      <c r="AQ2234" s="68">
        <v>1</v>
      </c>
      <c r="AR2234" s="68" t="s">
        <v>808</v>
      </c>
      <c r="AS2234" s="68">
        <v>0</v>
      </c>
      <c r="AT2234" s="68">
        <v>0</v>
      </c>
      <c r="AU2234" s="68">
        <v>0</v>
      </c>
      <c r="AV2234" s="86">
        <v>1</v>
      </c>
      <c r="AX2234" s="1">
        <v>0</v>
      </c>
      <c r="AY2234" s="1">
        <v>0</v>
      </c>
      <c r="AZ2234" s="68">
        <v>0</v>
      </c>
      <c r="BA2234" s="68">
        <v>0</v>
      </c>
      <c r="EQ2234" s="68">
        <v>30950032</v>
      </c>
      <c r="ER2234" s="175">
        <v>2</v>
      </c>
      <c r="ES2234" s="68">
        <v>650</v>
      </c>
      <c r="ET2234" s="68">
        <v>32</v>
      </c>
      <c r="EU2234" s="68">
        <v>0</v>
      </c>
      <c r="EV2234" s="68">
        <v>150032</v>
      </c>
      <c r="EW2234" s="68" t="s">
        <v>2670</v>
      </c>
      <c r="EX2234" s="68" t="str">
        <f t="shared" si="67"/>
        <v>중형</v>
      </c>
      <c r="GE2234" s="68">
        <v>90181</v>
      </c>
      <c r="GF2234" s="68" t="s">
        <v>5664</v>
      </c>
    </row>
    <row r="2235" spans="6:188" x14ac:dyDescent="0.3">
      <c r="F2235" s="68">
        <v>330024</v>
      </c>
      <c r="G2235" s="68">
        <v>1</v>
      </c>
      <c r="H2235" s="68">
        <v>180002</v>
      </c>
      <c r="I2235" s="68">
        <v>280002</v>
      </c>
      <c r="J2235" s="68" t="s">
        <v>3756</v>
      </c>
      <c r="K2235" s="68" t="s">
        <v>3757</v>
      </c>
      <c r="L2235" s="68">
        <v>0</v>
      </c>
      <c r="M2235" s="68">
        <v>20</v>
      </c>
      <c r="N2235" s="68">
        <v>0</v>
      </c>
      <c r="O2235" s="68">
        <v>0</v>
      </c>
      <c r="P2235" s="68">
        <v>0</v>
      </c>
      <c r="Q2235" s="68">
        <v>0</v>
      </c>
      <c r="R2235" s="68">
        <v>2</v>
      </c>
      <c r="S2235" s="68">
        <v>1</v>
      </c>
      <c r="T2235" s="68">
        <v>1</v>
      </c>
      <c r="U2235" s="68">
        <v>136</v>
      </c>
      <c r="V2235" s="68">
        <v>0</v>
      </c>
      <c r="W2235" s="68">
        <v>269</v>
      </c>
      <c r="X2235" s="68">
        <v>0</v>
      </c>
      <c r="Y2235" s="68">
        <v>290</v>
      </c>
      <c r="Z2235" s="68">
        <v>0</v>
      </c>
      <c r="AA2235" s="68">
        <v>290</v>
      </c>
      <c r="AB2235" s="68">
        <v>0</v>
      </c>
      <c r="AC2235" s="68">
        <v>0</v>
      </c>
      <c r="AD2235" s="68">
        <v>107</v>
      </c>
      <c r="AE2235" s="68">
        <v>465</v>
      </c>
      <c r="AF2235" s="68">
        <v>0</v>
      </c>
      <c r="AG2235" s="68">
        <v>0</v>
      </c>
      <c r="AH2235" s="68">
        <v>0</v>
      </c>
      <c r="AI2235" s="68">
        <v>0</v>
      </c>
      <c r="AJ2235" s="68">
        <v>0</v>
      </c>
      <c r="AK2235" s="68">
        <v>0</v>
      </c>
      <c r="AL2235" s="68">
        <v>0</v>
      </c>
      <c r="AM2235" s="68">
        <v>0</v>
      </c>
      <c r="AN2235" s="68">
        <v>0</v>
      </c>
      <c r="AO2235" s="68">
        <v>0</v>
      </c>
      <c r="AP2235" s="68" t="s">
        <v>811</v>
      </c>
      <c r="AQ2235" s="68">
        <v>1</v>
      </c>
      <c r="AR2235" s="68" t="s">
        <v>808</v>
      </c>
      <c r="AS2235" s="68">
        <v>0</v>
      </c>
      <c r="AT2235" s="68">
        <v>0</v>
      </c>
      <c r="AU2235" s="68">
        <v>0</v>
      </c>
      <c r="AV2235" s="86">
        <v>1</v>
      </c>
      <c r="AX2235" s="1">
        <v>0</v>
      </c>
      <c r="AY2235" s="1">
        <v>0</v>
      </c>
      <c r="AZ2235" s="68">
        <v>0</v>
      </c>
      <c r="BA2235" s="68">
        <v>0</v>
      </c>
      <c r="EQ2235" s="68">
        <v>31050032</v>
      </c>
      <c r="ER2235" s="175">
        <v>2</v>
      </c>
      <c r="ES2235" s="68">
        <v>650</v>
      </c>
      <c r="ET2235" s="68">
        <v>32</v>
      </c>
      <c r="EU2235" s="68">
        <v>0</v>
      </c>
      <c r="EV2235" s="68">
        <v>150032</v>
      </c>
      <c r="EW2235" s="68" t="s">
        <v>2670</v>
      </c>
      <c r="EX2235" s="68" t="str">
        <f t="shared" si="67"/>
        <v>중형</v>
      </c>
      <c r="GE2235" s="68">
        <v>90182</v>
      </c>
      <c r="GF2235" s="68" t="s">
        <v>5665</v>
      </c>
    </row>
    <row r="2236" spans="6:188" x14ac:dyDescent="0.3">
      <c r="F2236" s="68">
        <v>330025</v>
      </c>
      <c r="G2236" s="68">
        <v>1</v>
      </c>
      <c r="H2236" s="68">
        <v>180002</v>
      </c>
      <c r="I2236" s="68">
        <v>280002</v>
      </c>
      <c r="J2236" s="68" t="s">
        <v>3756</v>
      </c>
      <c r="K2236" s="68" t="s">
        <v>3757</v>
      </c>
      <c r="L2236" s="68">
        <v>0</v>
      </c>
      <c r="M2236" s="68">
        <v>20</v>
      </c>
      <c r="N2236" s="68">
        <v>0</v>
      </c>
      <c r="O2236" s="68">
        <v>0</v>
      </c>
      <c r="P2236" s="68">
        <v>0</v>
      </c>
      <c r="Q2236" s="68">
        <v>0</v>
      </c>
      <c r="R2236" s="68">
        <v>4</v>
      </c>
      <c r="S2236" s="68">
        <v>1</v>
      </c>
      <c r="T2236" s="68">
        <v>1</v>
      </c>
      <c r="U2236" s="68">
        <v>253</v>
      </c>
      <c r="V2236" s="68">
        <v>0</v>
      </c>
      <c r="W2236" s="68">
        <v>0</v>
      </c>
      <c r="X2236" s="68">
        <v>0</v>
      </c>
      <c r="Y2236" s="68">
        <v>290</v>
      </c>
      <c r="Z2236" s="68">
        <v>0</v>
      </c>
      <c r="AA2236" s="68">
        <v>290</v>
      </c>
      <c r="AB2236" s="68">
        <v>0</v>
      </c>
      <c r="AC2236" s="68">
        <v>0</v>
      </c>
      <c r="AD2236" s="68">
        <v>107</v>
      </c>
      <c r="AE2236" s="68">
        <v>465</v>
      </c>
      <c r="AF2236" s="68">
        <v>0</v>
      </c>
      <c r="AG2236" s="68">
        <v>0</v>
      </c>
      <c r="AH2236" s="68">
        <v>0</v>
      </c>
      <c r="AI2236" s="68">
        <v>0</v>
      </c>
      <c r="AJ2236" s="68">
        <v>0</v>
      </c>
      <c r="AK2236" s="68">
        <v>0</v>
      </c>
      <c r="AL2236" s="68">
        <v>0</v>
      </c>
      <c r="AM2236" s="68">
        <v>0</v>
      </c>
      <c r="AN2236" s="68">
        <v>0</v>
      </c>
      <c r="AO2236" s="68">
        <v>0</v>
      </c>
      <c r="AP2236" s="68" t="s">
        <v>863</v>
      </c>
      <c r="AQ2236" s="68">
        <v>1</v>
      </c>
      <c r="AR2236" s="68" t="s">
        <v>860</v>
      </c>
      <c r="AS2236" s="68">
        <v>0</v>
      </c>
      <c r="AT2236" s="68">
        <v>0</v>
      </c>
      <c r="AU2236" s="68">
        <v>0</v>
      </c>
      <c r="AV2236" s="86">
        <v>1</v>
      </c>
      <c r="AX2236" s="1">
        <v>0</v>
      </c>
      <c r="AY2236" s="1">
        <v>0</v>
      </c>
      <c r="AZ2236" s="68">
        <v>0</v>
      </c>
      <c r="BA2236" s="68">
        <v>0</v>
      </c>
      <c r="EQ2236" s="68">
        <v>31150032</v>
      </c>
      <c r="ER2236" s="175">
        <v>2</v>
      </c>
      <c r="ES2236" s="68">
        <v>650</v>
      </c>
      <c r="ET2236" s="68">
        <v>32</v>
      </c>
      <c r="EU2236" s="68">
        <v>0</v>
      </c>
      <c r="EV2236" s="68">
        <v>150032</v>
      </c>
      <c r="EW2236" s="68" t="s">
        <v>2670</v>
      </c>
      <c r="EX2236" s="68" t="str">
        <f t="shared" si="67"/>
        <v>중형</v>
      </c>
      <c r="GE2236" s="68">
        <v>90183</v>
      </c>
      <c r="GF2236" s="68" t="s">
        <v>5666</v>
      </c>
    </row>
    <row r="2237" spans="6:188" x14ac:dyDescent="0.3">
      <c r="F2237" s="68">
        <v>330026</v>
      </c>
      <c r="G2237" s="68">
        <v>1</v>
      </c>
      <c r="H2237" s="68">
        <v>180002</v>
      </c>
      <c r="I2237" s="68">
        <v>280002</v>
      </c>
      <c r="J2237" s="68" t="s">
        <v>3756</v>
      </c>
      <c r="K2237" s="68" t="s">
        <v>3757</v>
      </c>
      <c r="L2237" s="68">
        <v>0</v>
      </c>
      <c r="M2237" s="68">
        <v>20</v>
      </c>
      <c r="N2237" s="68">
        <v>0</v>
      </c>
      <c r="O2237" s="68">
        <v>0</v>
      </c>
      <c r="P2237" s="68">
        <v>0</v>
      </c>
      <c r="Q2237" s="68">
        <v>0</v>
      </c>
      <c r="R2237" s="68">
        <v>4</v>
      </c>
      <c r="S2237" s="68">
        <v>1</v>
      </c>
      <c r="T2237" s="68">
        <v>1</v>
      </c>
      <c r="U2237" s="68">
        <v>253</v>
      </c>
      <c r="V2237" s="68">
        <v>0</v>
      </c>
      <c r="W2237" s="68">
        <v>0</v>
      </c>
      <c r="X2237" s="68">
        <v>0</v>
      </c>
      <c r="Y2237" s="68">
        <v>290</v>
      </c>
      <c r="Z2237" s="68">
        <v>0</v>
      </c>
      <c r="AA2237" s="68">
        <v>290</v>
      </c>
      <c r="AB2237" s="68">
        <v>0</v>
      </c>
      <c r="AC2237" s="68">
        <v>0</v>
      </c>
      <c r="AD2237" s="68">
        <v>107</v>
      </c>
      <c r="AE2237" s="68">
        <v>465</v>
      </c>
      <c r="AF2237" s="68">
        <v>0</v>
      </c>
      <c r="AG2237" s="68">
        <v>0</v>
      </c>
      <c r="AH2237" s="68">
        <v>0</v>
      </c>
      <c r="AI2237" s="68">
        <v>0</v>
      </c>
      <c r="AJ2237" s="68">
        <v>0</v>
      </c>
      <c r="AK2237" s="68">
        <v>0</v>
      </c>
      <c r="AL2237" s="68">
        <v>0</v>
      </c>
      <c r="AM2237" s="68">
        <v>0</v>
      </c>
      <c r="AN2237" s="68">
        <v>0</v>
      </c>
      <c r="AO2237" s="68">
        <v>0</v>
      </c>
      <c r="AP2237" s="68" t="s">
        <v>863</v>
      </c>
      <c r="AQ2237" s="68">
        <v>1</v>
      </c>
      <c r="AR2237" s="68" t="s">
        <v>860</v>
      </c>
      <c r="AS2237" s="68">
        <v>0</v>
      </c>
      <c r="AT2237" s="68">
        <v>0</v>
      </c>
      <c r="AU2237" s="68">
        <v>0</v>
      </c>
      <c r="AV2237" s="86">
        <v>1</v>
      </c>
      <c r="AX2237" s="1">
        <v>0</v>
      </c>
      <c r="AY2237" s="1">
        <v>0</v>
      </c>
      <c r="AZ2237" s="68">
        <v>0</v>
      </c>
      <c r="BA2237" s="68">
        <v>0</v>
      </c>
      <c r="EQ2237" s="68">
        <v>31250032</v>
      </c>
      <c r="ER2237" s="175">
        <v>2</v>
      </c>
      <c r="ES2237" s="68">
        <v>650</v>
      </c>
      <c r="ET2237" s="68">
        <v>32</v>
      </c>
      <c r="EU2237" s="68">
        <v>0</v>
      </c>
      <c r="EV2237" s="68">
        <v>150032</v>
      </c>
      <c r="EW2237" s="68" t="s">
        <v>2670</v>
      </c>
      <c r="EX2237" s="68" t="str">
        <f t="shared" si="67"/>
        <v>중형</v>
      </c>
      <c r="GE2237" s="68">
        <v>90184</v>
      </c>
      <c r="GF2237" s="68" t="s">
        <v>5667</v>
      </c>
    </row>
    <row r="2238" spans="6:188" x14ac:dyDescent="0.3">
      <c r="F2238" s="68">
        <v>330027</v>
      </c>
      <c r="G2238" s="68">
        <v>1</v>
      </c>
      <c r="H2238" s="68">
        <v>180002</v>
      </c>
      <c r="I2238" s="68">
        <v>280002</v>
      </c>
      <c r="J2238" s="68" t="s">
        <v>3756</v>
      </c>
      <c r="K2238" s="68" t="s">
        <v>3757</v>
      </c>
      <c r="L2238" s="68">
        <v>0</v>
      </c>
      <c r="M2238" s="68">
        <v>20</v>
      </c>
      <c r="N2238" s="68">
        <v>0</v>
      </c>
      <c r="O2238" s="68">
        <v>0</v>
      </c>
      <c r="P2238" s="68">
        <v>0</v>
      </c>
      <c r="Q2238" s="68">
        <v>0</v>
      </c>
      <c r="R2238" s="68">
        <v>8</v>
      </c>
      <c r="S2238" s="68">
        <v>1</v>
      </c>
      <c r="T2238" s="68">
        <v>1</v>
      </c>
      <c r="U2238" s="68">
        <v>134</v>
      </c>
      <c r="V2238" s="68">
        <v>0</v>
      </c>
      <c r="W2238" s="68">
        <v>57</v>
      </c>
      <c r="X2238" s="68">
        <v>0</v>
      </c>
      <c r="Y2238" s="68">
        <v>511</v>
      </c>
      <c r="Z2238" s="68">
        <v>0</v>
      </c>
      <c r="AA2238" s="68">
        <v>511</v>
      </c>
      <c r="AB2238" s="68">
        <v>0</v>
      </c>
      <c r="AC2238" s="68">
        <v>0</v>
      </c>
      <c r="AD2238" s="68">
        <v>107</v>
      </c>
      <c r="AE2238" s="68">
        <v>346</v>
      </c>
      <c r="AF2238" s="68">
        <v>0</v>
      </c>
      <c r="AG2238" s="68">
        <v>0</v>
      </c>
      <c r="AH2238" s="68">
        <v>0</v>
      </c>
      <c r="AI2238" s="68">
        <v>0</v>
      </c>
      <c r="AJ2238" s="68">
        <v>0</v>
      </c>
      <c r="AK2238" s="68">
        <v>0</v>
      </c>
      <c r="AL2238" s="68">
        <v>0</v>
      </c>
      <c r="AM2238" s="68">
        <v>0</v>
      </c>
      <c r="AN2238" s="68">
        <v>0</v>
      </c>
      <c r="AO2238" s="68">
        <v>0</v>
      </c>
      <c r="AP2238" s="68" t="s">
        <v>913</v>
      </c>
      <c r="AQ2238" s="68">
        <v>1</v>
      </c>
      <c r="AR2238" s="68" t="s">
        <v>910</v>
      </c>
      <c r="AS2238" s="68">
        <v>0</v>
      </c>
      <c r="AT2238" s="68">
        <v>0</v>
      </c>
      <c r="AU2238" s="68">
        <v>0</v>
      </c>
      <c r="AV2238" s="86">
        <v>1</v>
      </c>
      <c r="AX2238" s="1">
        <v>0</v>
      </c>
      <c r="AY2238" s="1">
        <v>0</v>
      </c>
      <c r="AZ2238" s="68">
        <v>0</v>
      </c>
      <c r="BA2238" s="68">
        <v>0</v>
      </c>
      <c r="EQ2238" s="68">
        <v>10150033</v>
      </c>
      <c r="ER2238" s="175">
        <v>2</v>
      </c>
      <c r="ES2238" s="68">
        <v>650</v>
      </c>
      <c r="ET2238" s="68">
        <v>33</v>
      </c>
      <c r="EU2238" s="68">
        <v>0</v>
      </c>
      <c r="EV2238" s="68">
        <v>150033</v>
      </c>
      <c r="EW2238" s="68" t="s">
        <v>2671</v>
      </c>
      <c r="EX2238" s="68" t="str">
        <f t="shared" si="67"/>
        <v>중형</v>
      </c>
      <c r="GE2238" s="68">
        <v>90185</v>
      </c>
      <c r="GF2238" s="68" t="s">
        <v>5668</v>
      </c>
    </row>
    <row r="2239" spans="6:188" x14ac:dyDescent="0.3">
      <c r="F2239" s="68">
        <v>330028</v>
      </c>
      <c r="G2239" s="68">
        <v>1</v>
      </c>
      <c r="H2239" s="68">
        <v>180002</v>
      </c>
      <c r="I2239" s="68">
        <v>280002</v>
      </c>
      <c r="J2239" s="68" t="s">
        <v>3756</v>
      </c>
      <c r="K2239" s="68" t="s">
        <v>3757</v>
      </c>
      <c r="L2239" s="68">
        <v>0</v>
      </c>
      <c r="M2239" s="68">
        <v>20</v>
      </c>
      <c r="N2239" s="68">
        <v>0</v>
      </c>
      <c r="O2239" s="68">
        <v>0</v>
      </c>
      <c r="P2239" s="68">
        <v>0</v>
      </c>
      <c r="Q2239" s="68">
        <v>0</v>
      </c>
      <c r="R2239" s="68">
        <v>8</v>
      </c>
      <c r="S2239" s="68">
        <v>1</v>
      </c>
      <c r="T2239" s="68">
        <v>1</v>
      </c>
      <c r="U2239" s="68">
        <v>151</v>
      </c>
      <c r="V2239" s="68">
        <v>0</v>
      </c>
      <c r="W2239" s="68">
        <v>64</v>
      </c>
      <c r="X2239" s="68">
        <v>0</v>
      </c>
      <c r="Y2239" s="68">
        <v>222</v>
      </c>
      <c r="Z2239" s="68">
        <v>0</v>
      </c>
      <c r="AA2239" s="68">
        <v>222</v>
      </c>
      <c r="AB2239" s="68">
        <v>0</v>
      </c>
      <c r="AC2239" s="68">
        <v>0</v>
      </c>
      <c r="AD2239" s="68">
        <v>107</v>
      </c>
      <c r="AE2239" s="68">
        <v>398</v>
      </c>
      <c r="AF2239" s="68">
        <v>0</v>
      </c>
      <c r="AG2239" s="68">
        <v>0</v>
      </c>
      <c r="AH2239" s="68">
        <v>0</v>
      </c>
      <c r="AI2239" s="68">
        <v>0</v>
      </c>
      <c r="AJ2239" s="68">
        <v>0</v>
      </c>
      <c r="AK2239" s="68">
        <v>0</v>
      </c>
      <c r="AL2239" s="68">
        <v>0</v>
      </c>
      <c r="AM2239" s="68">
        <v>0</v>
      </c>
      <c r="AN2239" s="68">
        <v>0</v>
      </c>
      <c r="AO2239" s="68">
        <v>0</v>
      </c>
      <c r="AP2239" s="68" t="s">
        <v>913</v>
      </c>
      <c r="AQ2239" s="68">
        <v>1</v>
      </c>
      <c r="AR2239" s="68" t="s">
        <v>910</v>
      </c>
      <c r="AS2239" s="68">
        <v>0</v>
      </c>
      <c r="AT2239" s="68">
        <v>0</v>
      </c>
      <c r="AU2239" s="68">
        <v>0</v>
      </c>
      <c r="AV2239" s="86">
        <v>1</v>
      </c>
      <c r="AX2239" s="1">
        <v>0</v>
      </c>
      <c r="AY2239" s="1">
        <v>0</v>
      </c>
      <c r="AZ2239" s="68">
        <v>0</v>
      </c>
      <c r="BA2239" s="68">
        <v>0</v>
      </c>
      <c r="EQ2239" s="68">
        <v>10250033</v>
      </c>
      <c r="ER2239" s="175">
        <v>2</v>
      </c>
      <c r="ES2239" s="68">
        <v>650</v>
      </c>
      <c r="ET2239" s="68">
        <v>33</v>
      </c>
      <c r="EU2239" s="68">
        <v>0</v>
      </c>
      <c r="EV2239" s="68">
        <v>150033</v>
      </c>
      <c r="EW2239" s="68" t="s">
        <v>2671</v>
      </c>
      <c r="EX2239" s="68" t="str">
        <f t="shared" si="67"/>
        <v>중형</v>
      </c>
      <c r="GE2239" s="68">
        <v>90186</v>
      </c>
      <c r="GF2239" s="68" t="s">
        <v>5669</v>
      </c>
    </row>
    <row r="2240" spans="6:188" x14ac:dyDescent="0.3">
      <c r="F2240" s="68">
        <v>330029</v>
      </c>
      <c r="G2240" s="68">
        <v>1</v>
      </c>
      <c r="H2240" s="68">
        <v>180002</v>
      </c>
      <c r="I2240" s="68">
        <v>280002</v>
      </c>
      <c r="J2240" s="68" t="s">
        <v>3756</v>
      </c>
      <c r="K2240" s="68" t="s">
        <v>3757</v>
      </c>
      <c r="L2240" s="68">
        <v>0</v>
      </c>
      <c r="M2240" s="68">
        <v>20</v>
      </c>
      <c r="N2240" s="68">
        <v>0</v>
      </c>
      <c r="O2240" s="68">
        <v>0</v>
      </c>
      <c r="P2240" s="68">
        <v>0</v>
      </c>
      <c r="Q2240" s="68">
        <v>0</v>
      </c>
      <c r="R2240" s="68">
        <v>1</v>
      </c>
      <c r="S2240" s="68">
        <v>1</v>
      </c>
      <c r="T2240" s="68">
        <v>1</v>
      </c>
      <c r="U2240" s="68">
        <v>231</v>
      </c>
      <c r="V2240" s="68">
        <v>0</v>
      </c>
      <c r="W2240" s="68">
        <v>13</v>
      </c>
      <c r="X2240" s="68">
        <v>0</v>
      </c>
      <c r="Y2240" s="68">
        <v>222</v>
      </c>
      <c r="Z2240" s="68">
        <v>0</v>
      </c>
      <c r="AA2240" s="68">
        <v>222</v>
      </c>
      <c r="AB2240" s="68">
        <v>0</v>
      </c>
      <c r="AC2240" s="68">
        <v>0</v>
      </c>
      <c r="AD2240" s="68">
        <v>107</v>
      </c>
      <c r="AE2240" s="68">
        <v>398</v>
      </c>
      <c r="AF2240" s="68">
        <v>0</v>
      </c>
      <c r="AG2240" s="68">
        <v>0</v>
      </c>
      <c r="AH2240" s="68">
        <v>0</v>
      </c>
      <c r="AI2240" s="68">
        <v>0</v>
      </c>
      <c r="AJ2240" s="68">
        <v>0</v>
      </c>
      <c r="AK2240" s="68">
        <v>0</v>
      </c>
      <c r="AL2240" s="68">
        <v>0</v>
      </c>
      <c r="AM2240" s="68">
        <v>0</v>
      </c>
      <c r="AN2240" s="68">
        <v>0</v>
      </c>
      <c r="AO2240" s="68">
        <v>0</v>
      </c>
      <c r="AP2240" s="68" t="s">
        <v>762</v>
      </c>
      <c r="AQ2240" s="68">
        <v>1</v>
      </c>
      <c r="AR2240" s="68" t="s">
        <v>756</v>
      </c>
      <c r="AS2240" s="68">
        <v>0</v>
      </c>
      <c r="AT2240" s="68">
        <v>0</v>
      </c>
      <c r="AU2240" s="68">
        <v>0</v>
      </c>
      <c r="AV2240" s="86">
        <v>1</v>
      </c>
      <c r="AX2240" s="1">
        <v>0</v>
      </c>
      <c r="AY2240" s="1">
        <v>0</v>
      </c>
      <c r="AZ2240" s="68">
        <v>0</v>
      </c>
      <c r="BA2240" s="68">
        <v>0</v>
      </c>
      <c r="EQ2240" s="68">
        <v>10350033</v>
      </c>
      <c r="ER2240" s="175">
        <v>2</v>
      </c>
      <c r="ES2240" s="68">
        <v>650</v>
      </c>
      <c r="ET2240" s="68">
        <v>33</v>
      </c>
      <c r="EU2240" s="68">
        <v>0</v>
      </c>
      <c r="EV2240" s="68">
        <v>150033</v>
      </c>
      <c r="EW2240" s="68" t="s">
        <v>2671</v>
      </c>
      <c r="EX2240" s="68" t="str">
        <f t="shared" si="67"/>
        <v>중형</v>
      </c>
      <c r="GE2240" s="68">
        <v>90187</v>
      </c>
      <c r="GF2240" s="68" t="s">
        <v>4027</v>
      </c>
    </row>
    <row r="2241" spans="6:188" x14ac:dyDescent="0.3">
      <c r="F2241" s="68">
        <v>330030</v>
      </c>
      <c r="G2241" s="68">
        <v>1</v>
      </c>
      <c r="H2241" s="68">
        <v>180002</v>
      </c>
      <c r="I2241" s="68">
        <v>280002</v>
      </c>
      <c r="J2241" s="68" t="s">
        <v>3756</v>
      </c>
      <c r="K2241" s="68" t="s">
        <v>3757</v>
      </c>
      <c r="L2241" s="68">
        <v>0</v>
      </c>
      <c r="M2241" s="68">
        <v>20</v>
      </c>
      <c r="N2241" s="68">
        <v>0</v>
      </c>
      <c r="O2241" s="68">
        <v>0</v>
      </c>
      <c r="P2241" s="68">
        <v>0</v>
      </c>
      <c r="Q2241" s="68">
        <v>0</v>
      </c>
      <c r="R2241" s="68">
        <v>1</v>
      </c>
      <c r="S2241" s="68">
        <v>1</v>
      </c>
      <c r="T2241" s="68">
        <v>1</v>
      </c>
      <c r="U2241" s="68">
        <v>169</v>
      </c>
      <c r="V2241" s="68">
        <v>0</v>
      </c>
      <c r="W2241" s="68">
        <v>10</v>
      </c>
      <c r="X2241" s="68">
        <v>0</v>
      </c>
      <c r="Y2241" s="68">
        <v>372</v>
      </c>
      <c r="Z2241" s="68">
        <v>0</v>
      </c>
      <c r="AA2241" s="68">
        <v>372</v>
      </c>
      <c r="AB2241" s="68">
        <v>0</v>
      </c>
      <c r="AC2241" s="68">
        <v>0</v>
      </c>
      <c r="AD2241" s="68">
        <v>107</v>
      </c>
      <c r="AE2241" s="68">
        <v>296</v>
      </c>
      <c r="AF2241" s="68">
        <v>0</v>
      </c>
      <c r="AG2241" s="68">
        <v>0</v>
      </c>
      <c r="AH2241" s="68">
        <v>0</v>
      </c>
      <c r="AI2241" s="68">
        <v>0</v>
      </c>
      <c r="AJ2241" s="68">
        <v>0</v>
      </c>
      <c r="AK2241" s="68">
        <v>0</v>
      </c>
      <c r="AL2241" s="68">
        <v>0</v>
      </c>
      <c r="AM2241" s="68">
        <v>0</v>
      </c>
      <c r="AN2241" s="68">
        <v>0</v>
      </c>
      <c r="AO2241" s="68">
        <v>0</v>
      </c>
      <c r="AP2241" s="68" t="s">
        <v>762</v>
      </c>
      <c r="AQ2241" s="68">
        <v>1</v>
      </c>
      <c r="AR2241" s="68" t="s">
        <v>756</v>
      </c>
      <c r="AS2241" s="68">
        <v>0</v>
      </c>
      <c r="AT2241" s="68">
        <v>0</v>
      </c>
      <c r="AU2241" s="68">
        <v>0</v>
      </c>
      <c r="AV2241" s="86">
        <v>1</v>
      </c>
      <c r="AX2241" s="1">
        <v>0</v>
      </c>
      <c r="AY2241" s="1">
        <v>0</v>
      </c>
      <c r="AZ2241" s="68">
        <v>0</v>
      </c>
      <c r="BA2241" s="68">
        <v>0</v>
      </c>
      <c r="EQ2241" s="68">
        <v>10450033</v>
      </c>
      <c r="ER2241" s="175">
        <v>2</v>
      </c>
      <c r="ES2241" s="68">
        <v>650</v>
      </c>
      <c r="ET2241" s="68">
        <v>33</v>
      </c>
      <c r="EU2241" s="68">
        <v>0</v>
      </c>
      <c r="EV2241" s="68">
        <v>150033</v>
      </c>
      <c r="EW2241" s="68" t="s">
        <v>2671</v>
      </c>
      <c r="EX2241" s="68" t="str">
        <f t="shared" si="67"/>
        <v>중형</v>
      </c>
      <c r="GE2241" s="68">
        <v>90188</v>
      </c>
      <c r="GF2241" s="68" t="s">
        <v>5670</v>
      </c>
    </row>
    <row r="2242" spans="6:188" x14ac:dyDescent="0.3">
      <c r="F2242" s="68">
        <v>330031</v>
      </c>
      <c r="G2242" s="68">
        <v>1</v>
      </c>
      <c r="H2242" s="68">
        <v>180002</v>
      </c>
      <c r="I2242" s="68">
        <v>280002</v>
      </c>
      <c r="J2242" s="68" t="s">
        <v>3756</v>
      </c>
      <c r="K2242" s="68" t="s">
        <v>3757</v>
      </c>
      <c r="L2242" s="68">
        <v>0</v>
      </c>
      <c r="M2242" s="68">
        <v>20</v>
      </c>
      <c r="N2242" s="68">
        <v>0</v>
      </c>
      <c r="O2242" s="68">
        <v>0</v>
      </c>
      <c r="P2242" s="68">
        <v>0</v>
      </c>
      <c r="Q2242" s="68">
        <v>0</v>
      </c>
      <c r="R2242" s="68">
        <v>2</v>
      </c>
      <c r="S2242" s="68">
        <v>1</v>
      </c>
      <c r="T2242" s="68">
        <v>1</v>
      </c>
      <c r="U2242" s="68">
        <v>115</v>
      </c>
      <c r="V2242" s="68">
        <v>0</v>
      </c>
      <c r="W2242" s="68">
        <v>228</v>
      </c>
      <c r="X2242" s="68">
        <v>0</v>
      </c>
      <c r="Y2242" s="68">
        <v>222</v>
      </c>
      <c r="Z2242" s="68">
        <v>0</v>
      </c>
      <c r="AA2242" s="68">
        <v>222</v>
      </c>
      <c r="AB2242" s="68">
        <v>0</v>
      </c>
      <c r="AC2242" s="68">
        <v>0</v>
      </c>
      <c r="AD2242" s="68">
        <v>107</v>
      </c>
      <c r="AE2242" s="68">
        <v>398</v>
      </c>
      <c r="AF2242" s="68">
        <v>0</v>
      </c>
      <c r="AG2242" s="68">
        <v>0</v>
      </c>
      <c r="AH2242" s="68">
        <v>0</v>
      </c>
      <c r="AI2242" s="68">
        <v>0</v>
      </c>
      <c r="AJ2242" s="68">
        <v>0</v>
      </c>
      <c r="AK2242" s="68">
        <v>0</v>
      </c>
      <c r="AL2242" s="68">
        <v>0</v>
      </c>
      <c r="AM2242" s="68">
        <v>0</v>
      </c>
      <c r="AN2242" s="68">
        <v>0</v>
      </c>
      <c r="AO2242" s="68">
        <v>0</v>
      </c>
      <c r="AP2242" s="68" t="s">
        <v>811</v>
      </c>
      <c r="AQ2242" s="68">
        <v>1</v>
      </c>
      <c r="AR2242" s="68" t="s">
        <v>808</v>
      </c>
      <c r="AS2242" s="68">
        <v>0</v>
      </c>
      <c r="AT2242" s="68">
        <v>0</v>
      </c>
      <c r="AU2242" s="68">
        <v>0</v>
      </c>
      <c r="AV2242" s="86">
        <v>1</v>
      </c>
      <c r="AX2242" s="1">
        <v>0</v>
      </c>
      <c r="AY2242" s="1">
        <v>0</v>
      </c>
      <c r="AZ2242" s="68">
        <v>0</v>
      </c>
      <c r="BA2242" s="68">
        <v>0</v>
      </c>
      <c r="EQ2242" s="68">
        <v>10550033</v>
      </c>
      <c r="ER2242" s="175">
        <v>2</v>
      </c>
      <c r="ES2242" s="68">
        <v>650</v>
      </c>
      <c r="ET2242" s="68">
        <v>33</v>
      </c>
      <c r="EU2242" s="68">
        <v>0</v>
      </c>
      <c r="EV2242" s="68">
        <v>150033</v>
      </c>
      <c r="EW2242" s="68" t="s">
        <v>2671</v>
      </c>
      <c r="EX2242" s="68" t="str">
        <f t="shared" si="67"/>
        <v>중형</v>
      </c>
      <c r="GE2242" s="68">
        <v>90189</v>
      </c>
      <c r="GF2242" s="68" t="s">
        <v>5671</v>
      </c>
    </row>
    <row r="2243" spans="6:188" x14ac:dyDescent="0.3">
      <c r="F2243" s="68">
        <v>330032</v>
      </c>
      <c r="G2243" s="68">
        <v>1</v>
      </c>
      <c r="H2243" s="68">
        <v>180002</v>
      </c>
      <c r="I2243" s="68">
        <v>280002</v>
      </c>
      <c r="J2243" s="68" t="s">
        <v>3756</v>
      </c>
      <c r="K2243" s="68" t="s">
        <v>3757</v>
      </c>
      <c r="L2243" s="68">
        <v>0</v>
      </c>
      <c r="M2243" s="68">
        <v>20</v>
      </c>
      <c r="N2243" s="68">
        <v>0</v>
      </c>
      <c r="O2243" s="68">
        <v>0</v>
      </c>
      <c r="P2243" s="68">
        <v>0</v>
      </c>
      <c r="Q2243" s="68">
        <v>0</v>
      </c>
      <c r="R2243" s="68">
        <v>2</v>
      </c>
      <c r="S2243" s="68">
        <v>1</v>
      </c>
      <c r="T2243" s="68">
        <v>1</v>
      </c>
      <c r="U2243" s="68">
        <v>109</v>
      </c>
      <c r="V2243" s="68">
        <v>0</v>
      </c>
      <c r="W2243" s="68">
        <v>215</v>
      </c>
      <c r="X2243" s="68">
        <v>0</v>
      </c>
      <c r="Y2243" s="68">
        <v>532</v>
      </c>
      <c r="Z2243" s="68">
        <v>0</v>
      </c>
      <c r="AA2243" s="68">
        <v>532</v>
      </c>
      <c r="AB2243" s="68">
        <v>0</v>
      </c>
      <c r="AC2243" s="68">
        <v>0</v>
      </c>
      <c r="AD2243" s="68">
        <v>107</v>
      </c>
      <c r="AE2243" s="68">
        <v>368</v>
      </c>
      <c r="AF2243" s="68">
        <v>0</v>
      </c>
      <c r="AG2243" s="68">
        <v>0</v>
      </c>
      <c r="AH2243" s="68">
        <v>0</v>
      </c>
      <c r="AI2243" s="68">
        <v>0</v>
      </c>
      <c r="AJ2243" s="68">
        <v>0</v>
      </c>
      <c r="AK2243" s="68">
        <v>0</v>
      </c>
      <c r="AL2243" s="68">
        <v>0</v>
      </c>
      <c r="AM2243" s="68">
        <v>0</v>
      </c>
      <c r="AN2243" s="68">
        <v>0</v>
      </c>
      <c r="AO2243" s="68">
        <v>0</v>
      </c>
      <c r="AP2243" s="68" t="s">
        <v>811</v>
      </c>
      <c r="AQ2243" s="68">
        <v>1</v>
      </c>
      <c r="AR2243" s="68" t="s">
        <v>808</v>
      </c>
      <c r="AS2243" s="68">
        <v>0</v>
      </c>
      <c r="AT2243" s="68">
        <v>0</v>
      </c>
      <c r="AU2243" s="68">
        <v>0</v>
      </c>
      <c r="AV2243" s="86">
        <v>1</v>
      </c>
      <c r="AX2243" s="1">
        <v>0</v>
      </c>
      <c r="AY2243" s="1">
        <v>0</v>
      </c>
      <c r="AZ2243" s="68">
        <v>0</v>
      </c>
      <c r="BA2243" s="68">
        <v>0</v>
      </c>
      <c r="EQ2243" s="68">
        <v>10650033</v>
      </c>
      <c r="ER2243" s="175">
        <v>2</v>
      </c>
      <c r="ES2243" s="68">
        <v>650</v>
      </c>
      <c r="ET2243" s="68">
        <v>33</v>
      </c>
      <c r="EU2243" s="68">
        <v>0</v>
      </c>
      <c r="EV2243" s="68">
        <v>150033</v>
      </c>
      <c r="EW2243" s="68" t="s">
        <v>2671</v>
      </c>
      <c r="EX2243" s="68" t="str">
        <f t="shared" ref="EX2243:EX2306" si="68">IF(ER2243=1,"소형",IF(ER2243=2,"중형","대형"))</f>
        <v>중형</v>
      </c>
      <c r="GE2243" s="68">
        <v>90190</v>
      </c>
      <c r="GF2243" s="68" t="s">
        <v>5672</v>
      </c>
    </row>
    <row r="2244" spans="6:188" x14ac:dyDescent="0.3">
      <c r="F2244" s="68">
        <v>330033</v>
      </c>
      <c r="G2244" s="68">
        <v>1</v>
      </c>
      <c r="H2244" s="68">
        <v>180002</v>
      </c>
      <c r="I2244" s="68">
        <v>280002</v>
      </c>
      <c r="J2244" s="68" t="s">
        <v>3756</v>
      </c>
      <c r="K2244" s="68" t="s">
        <v>3757</v>
      </c>
      <c r="L2244" s="68">
        <v>0</v>
      </c>
      <c r="M2244" s="68">
        <v>20</v>
      </c>
      <c r="N2244" s="68">
        <v>0</v>
      </c>
      <c r="O2244" s="68">
        <v>0</v>
      </c>
      <c r="P2244" s="68">
        <v>0</v>
      </c>
      <c r="Q2244" s="68">
        <v>0</v>
      </c>
      <c r="R2244" s="68">
        <v>4</v>
      </c>
      <c r="S2244" s="68">
        <v>1</v>
      </c>
      <c r="T2244" s="68">
        <v>1</v>
      </c>
      <c r="U2244" s="68">
        <v>215</v>
      </c>
      <c r="V2244" s="68">
        <v>0</v>
      </c>
      <c r="W2244" s="68">
        <v>0</v>
      </c>
      <c r="X2244" s="68">
        <v>0</v>
      </c>
      <c r="Y2244" s="68">
        <v>222</v>
      </c>
      <c r="Z2244" s="68">
        <v>0</v>
      </c>
      <c r="AA2244" s="68">
        <v>222</v>
      </c>
      <c r="AB2244" s="68">
        <v>0</v>
      </c>
      <c r="AC2244" s="68">
        <v>0</v>
      </c>
      <c r="AD2244" s="68">
        <v>107</v>
      </c>
      <c r="AE2244" s="68">
        <v>398</v>
      </c>
      <c r="AF2244" s="68">
        <v>0</v>
      </c>
      <c r="AG2244" s="68">
        <v>0</v>
      </c>
      <c r="AH2244" s="68">
        <v>0</v>
      </c>
      <c r="AI2244" s="68">
        <v>0</v>
      </c>
      <c r="AJ2244" s="68">
        <v>0</v>
      </c>
      <c r="AK2244" s="68">
        <v>0</v>
      </c>
      <c r="AL2244" s="68">
        <v>0</v>
      </c>
      <c r="AM2244" s="68">
        <v>0</v>
      </c>
      <c r="AN2244" s="68">
        <v>0</v>
      </c>
      <c r="AO2244" s="68">
        <v>0</v>
      </c>
      <c r="AP2244" s="68" t="s">
        <v>863</v>
      </c>
      <c r="AQ2244" s="68">
        <v>1</v>
      </c>
      <c r="AR2244" s="68" t="s">
        <v>860</v>
      </c>
      <c r="AS2244" s="68">
        <v>0</v>
      </c>
      <c r="AT2244" s="68">
        <v>0</v>
      </c>
      <c r="AU2244" s="68">
        <v>0</v>
      </c>
      <c r="AV2244" s="86">
        <v>1</v>
      </c>
      <c r="AX2244" s="1">
        <v>0</v>
      </c>
      <c r="AY2244" s="1">
        <v>0</v>
      </c>
      <c r="AZ2244" s="68">
        <v>0</v>
      </c>
      <c r="BA2244" s="68">
        <v>0</v>
      </c>
      <c r="EQ2244" s="68">
        <v>10750033</v>
      </c>
      <c r="ER2244" s="175">
        <v>2</v>
      </c>
      <c r="ES2244" s="68">
        <v>650</v>
      </c>
      <c r="ET2244" s="68">
        <v>33</v>
      </c>
      <c r="EU2244" s="68">
        <v>0</v>
      </c>
      <c r="EV2244" s="68">
        <v>150033</v>
      </c>
      <c r="EW2244" s="68" t="s">
        <v>2671</v>
      </c>
      <c r="EX2244" s="68" t="str">
        <f t="shared" si="68"/>
        <v>중형</v>
      </c>
      <c r="GE2244" s="68">
        <v>90191</v>
      </c>
      <c r="GF2244" s="68" t="s">
        <v>5673</v>
      </c>
    </row>
    <row r="2245" spans="6:188" x14ac:dyDescent="0.3">
      <c r="F2245" s="68">
        <v>330034</v>
      </c>
      <c r="G2245" s="68">
        <v>1</v>
      </c>
      <c r="H2245" s="68">
        <v>180002</v>
      </c>
      <c r="I2245" s="68">
        <v>280002</v>
      </c>
      <c r="J2245" s="68" t="s">
        <v>3756</v>
      </c>
      <c r="K2245" s="68" t="s">
        <v>3757</v>
      </c>
      <c r="L2245" s="68">
        <v>0</v>
      </c>
      <c r="M2245" s="68">
        <v>20</v>
      </c>
      <c r="N2245" s="68">
        <v>0</v>
      </c>
      <c r="O2245" s="68">
        <v>0</v>
      </c>
      <c r="P2245" s="68">
        <v>0</v>
      </c>
      <c r="Q2245" s="68">
        <v>0</v>
      </c>
      <c r="R2245" s="68">
        <v>8</v>
      </c>
      <c r="S2245" s="68">
        <v>1</v>
      </c>
      <c r="T2245" s="68">
        <v>1</v>
      </c>
      <c r="U2245" s="68">
        <v>122</v>
      </c>
      <c r="V2245" s="68">
        <v>0</v>
      </c>
      <c r="W2245" s="68">
        <v>52</v>
      </c>
      <c r="X2245" s="68">
        <v>0</v>
      </c>
      <c r="Y2245" s="68">
        <v>401</v>
      </c>
      <c r="Z2245" s="68">
        <v>0</v>
      </c>
      <c r="AA2245" s="68">
        <v>401</v>
      </c>
      <c r="AB2245" s="68">
        <v>0</v>
      </c>
      <c r="AC2245" s="68">
        <v>0</v>
      </c>
      <c r="AD2245" s="68">
        <v>107</v>
      </c>
      <c r="AE2245" s="68">
        <v>325</v>
      </c>
      <c r="AF2245" s="68">
        <v>0</v>
      </c>
      <c r="AG2245" s="68">
        <v>0</v>
      </c>
      <c r="AH2245" s="68">
        <v>0</v>
      </c>
      <c r="AI2245" s="68">
        <v>0</v>
      </c>
      <c r="AJ2245" s="68">
        <v>0</v>
      </c>
      <c r="AK2245" s="68">
        <v>0</v>
      </c>
      <c r="AL2245" s="68">
        <v>0</v>
      </c>
      <c r="AM2245" s="68">
        <v>0</v>
      </c>
      <c r="AN2245" s="68">
        <v>0</v>
      </c>
      <c r="AO2245" s="68">
        <v>0</v>
      </c>
      <c r="AP2245" s="68" t="s">
        <v>913</v>
      </c>
      <c r="AQ2245" s="68">
        <v>1</v>
      </c>
      <c r="AR2245" s="68" t="s">
        <v>910</v>
      </c>
      <c r="AS2245" s="68">
        <v>0</v>
      </c>
      <c r="AT2245" s="68">
        <v>0</v>
      </c>
      <c r="AU2245" s="68">
        <v>0</v>
      </c>
      <c r="AV2245" s="86">
        <v>1</v>
      </c>
      <c r="AX2245" s="1">
        <v>0</v>
      </c>
      <c r="AY2245" s="1">
        <v>0</v>
      </c>
      <c r="AZ2245" s="68">
        <v>0</v>
      </c>
      <c r="BA2245" s="68">
        <v>0</v>
      </c>
      <c r="EQ2245" s="68">
        <v>10850033</v>
      </c>
      <c r="ER2245" s="175">
        <v>2</v>
      </c>
      <c r="ES2245" s="68">
        <v>650</v>
      </c>
      <c r="ET2245" s="68">
        <v>33</v>
      </c>
      <c r="EU2245" s="68">
        <v>0</v>
      </c>
      <c r="EV2245" s="68">
        <v>150033</v>
      </c>
      <c r="EW2245" s="68" t="s">
        <v>2671</v>
      </c>
      <c r="EX2245" s="68" t="str">
        <f t="shared" si="68"/>
        <v>중형</v>
      </c>
      <c r="GE2245" s="68">
        <v>90192</v>
      </c>
      <c r="GF2245" s="68" t="s">
        <v>5674</v>
      </c>
    </row>
    <row r="2246" spans="6:188" x14ac:dyDescent="0.3">
      <c r="F2246" s="68">
        <v>330035</v>
      </c>
      <c r="G2246" s="68">
        <v>1</v>
      </c>
      <c r="H2246" s="68">
        <v>180002</v>
      </c>
      <c r="I2246" s="68">
        <v>280002</v>
      </c>
      <c r="J2246" s="68" t="s">
        <v>3756</v>
      </c>
      <c r="K2246" s="68" t="s">
        <v>3757</v>
      </c>
      <c r="L2246" s="68">
        <v>0</v>
      </c>
      <c r="M2246" s="68">
        <v>20</v>
      </c>
      <c r="N2246" s="68">
        <v>0</v>
      </c>
      <c r="O2246" s="68">
        <v>0</v>
      </c>
      <c r="P2246" s="68">
        <v>0</v>
      </c>
      <c r="Q2246" s="68">
        <v>0</v>
      </c>
      <c r="R2246" s="68">
        <v>32</v>
      </c>
      <c r="S2246" s="68">
        <v>1</v>
      </c>
      <c r="T2246" s="68">
        <v>2</v>
      </c>
      <c r="U2246" s="68">
        <v>513</v>
      </c>
      <c r="V2246" s="68">
        <v>0</v>
      </c>
      <c r="W2246" s="68">
        <v>0</v>
      </c>
      <c r="X2246" s="68">
        <v>0</v>
      </c>
      <c r="Y2246" s="68">
        <v>634</v>
      </c>
      <c r="Z2246" s="68">
        <v>0</v>
      </c>
      <c r="AA2246" s="68">
        <v>634</v>
      </c>
      <c r="AB2246" s="68">
        <v>0</v>
      </c>
      <c r="AC2246" s="68">
        <v>0</v>
      </c>
      <c r="AD2246" s="68">
        <v>107</v>
      </c>
      <c r="AE2246" s="68">
        <v>1060</v>
      </c>
      <c r="AF2246" s="68">
        <v>0</v>
      </c>
      <c r="AG2246" s="68">
        <v>0</v>
      </c>
      <c r="AH2246" s="68">
        <v>0</v>
      </c>
      <c r="AI2246" s="68">
        <v>0</v>
      </c>
      <c r="AJ2246" s="68">
        <v>0</v>
      </c>
      <c r="AK2246" s="68">
        <v>0</v>
      </c>
      <c r="AL2246" s="68">
        <v>0</v>
      </c>
      <c r="AM2246" s="68">
        <v>0</v>
      </c>
      <c r="AN2246" s="68">
        <v>0</v>
      </c>
      <c r="AO2246" s="68">
        <v>0</v>
      </c>
      <c r="AP2246" s="68" t="s">
        <v>982</v>
      </c>
      <c r="AQ2246" s="68">
        <v>1</v>
      </c>
      <c r="AR2246" s="68" t="s">
        <v>3600</v>
      </c>
      <c r="AS2246" s="68">
        <v>0</v>
      </c>
      <c r="AT2246" s="68">
        <v>0</v>
      </c>
      <c r="AU2246" s="68">
        <v>0</v>
      </c>
      <c r="AV2246" s="86">
        <v>1</v>
      </c>
      <c r="AX2246" s="1">
        <v>0</v>
      </c>
      <c r="AY2246" s="1">
        <v>0</v>
      </c>
      <c r="AZ2246" s="68">
        <v>0</v>
      </c>
      <c r="BA2246" s="68">
        <v>0</v>
      </c>
      <c r="EQ2246" s="68">
        <v>10950033</v>
      </c>
      <c r="ER2246" s="175">
        <v>2</v>
      </c>
      <c r="ES2246" s="68">
        <v>650</v>
      </c>
      <c r="ET2246" s="68">
        <v>33</v>
      </c>
      <c r="EU2246" s="68">
        <v>0</v>
      </c>
      <c r="EV2246" s="68">
        <v>150033</v>
      </c>
      <c r="EW2246" s="68" t="s">
        <v>2671</v>
      </c>
      <c r="EX2246" s="68" t="str">
        <f t="shared" si="68"/>
        <v>중형</v>
      </c>
      <c r="GE2246" s="68">
        <v>90193</v>
      </c>
      <c r="GF2246" s="68" t="s">
        <v>5675</v>
      </c>
    </row>
    <row r="2247" spans="6:188" x14ac:dyDescent="0.3">
      <c r="F2247" s="68">
        <v>330036</v>
      </c>
      <c r="G2247" s="68">
        <v>1</v>
      </c>
      <c r="H2247" s="68">
        <v>180002</v>
      </c>
      <c r="I2247" s="68">
        <v>280002</v>
      </c>
      <c r="J2247" s="68" t="s">
        <v>3756</v>
      </c>
      <c r="K2247" s="68" t="s">
        <v>3757</v>
      </c>
      <c r="L2247" s="68">
        <v>0</v>
      </c>
      <c r="M2247" s="68">
        <v>20</v>
      </c>
      <c r="N2247" s="68">
        <v>0</v>
      </c>
      <c r="O2247" s="68">
        <v>0</v>
      </c>
      <c r="P2247" s="68">
        <v>0</v>
      </c>
      <c r="Q2247" s="68">
        <v>0</v>
      </c>
      <c r="R2247" s="68">
        <v>2</v>
      </c>
      <c r="S2247" s="68">
        <v>1</v>
      </c>
      <c r="T2247" s="68">
        <v>2</v>
      </c>
      <c r="U2247" s="68">
        <v>269</v>
      </c>
      <c r="V2247" s="68">
        <v>0</v>
      </c>
      <c r="W2247" s="68">
        <v>533</v>
      </c>
      <c r="X2247" s="68">
        <v>0</v>
      </c>
      <c r="Y2247" s="68">
        <v>634</v>
      </c>
      <c r="Z2247" s="68">
        <v>0</v>
      </c>
      <c r="AA2247" s="68">
        <v>634</v>
      </c>
      <c r="AB2247" s="68">
        <v>0</v>
      </c>
      <c r="AC2247" s="68">
        <v>0</v>
      </c>
      <c r="AD2247" s="68">
        <v>107</v>
      </c>
      <c r="AE2247" s="68">
        <v>1060</v>
      </c>
      <c r="AF2247" s="68">
        <v>0</v>
      </c>
      <c r="AG2247" s="68">
        <v>0</v>
      </c>
      <c r="AH2247" s="68">
        <v>0</v>
      </c>
      <c r="AI2247" s="68">
        <v>0</v>
      </c>
      <c r="AJ2247" s="68">
        <v>0</v>
      </c>
      <c r="AK2247" s="68">
        <v>0</v>
      </c>
      <c r="AL2247" s="68">
        <v>0</v>
      </c>
      <c r="AM2247" s="68">
        <v>0</v>
      </c>
      <c r="AN2247" s="68">
        <v>0</v>
      </c>
      <c r="AO2247" s="68">
        <v>0</v>
      </c>
      <c r="AP2247" s="68" t="s">
        <v>811</v>
      </c>
      <c r="AQ2247" s="68">
        <v>1</v>
      </c>
      <c r="AR2247" s="68" t="s">
        <v>808</v>
      </c>
      <c r="AS2247" s="68">
        <v>0</v>
      </c>
      <c r="AT2247" s="68">
        <v>0</v>
      </c>
      <c r="AU2247" s="68">
        <v>0</v>
      </c>
      <c r="AV2247" s="86">
        <v>1</v>
      </c>
      <c r="AX2247" s="1">
        <v>0</v>
      </c>
      <c r="AY2247" s="1">
        <v>0</v>
      </c>
      <c r="AZ2247" s="68">
        <v>0</v>
      </c>
      <c r="BA2247" s="68">
        <v>0</v>
      </c>
      <c r="EQ2247" s="68">
        <v>11050033</v>
      </c>
      <c r="ER2247" s="175">
        <v>2</v>
      </c>
      <c r="ES2247" s="68">
        <v>650</v>
      </c>
      <c r="ET2247" s="68">
        <v>33</v>
      </c>
      <c r="EU2247" s="68">
        <v>0</v>
      </c>
      <c r="EV2247" s="68">
        <v>150033</v>
      </c>
      <c r="EW2247" s="68" t="s">
        <v>2671</v>
      </c>
      <c r="EX2247" s="68" t="str">
        <f t="shared" si="68"/>
        <v>중형</v>
      </c>
      <c r="GE2247" s="68">
        <v>90194</v>
      </c>
      <c r="GF2247" s="68" t="s">
        <v>5676</v>
      </c>
    </row>
    <row r="2248" spans="6:188" x14ac:dyDescent="0.3">
      <c r="F2248" s="68">
        <v>330037</v>
      </c>
      <c r="G2248" s="68">
        <v>1</v>
      </c>
      <c r="H2248" s="68">
        <v>180002</v>
      </c>
      <c r="I2248" s="68">
        <v>280002</v>
      </c>
      <c r="J2248" s="68" t="s">
        <v>3756</v>
      </c>
      <c r="K2248" s="68" t="s">
        <v>3757</v>
      </c>
      <c r="L2248" s="68">
        <v>0</v>
      </c>
      <c r="M2248" s="68">
        <v>20</v>
      </c>
      <c r="N2248" s="68">
        <v>0</v>
      </c>
      <c r="O2248" s="68">
        <v>0</v>
      </c>
      <c r="P2248" s="68">
        <v>0</v>
      </c>
      <c r="Q2248" s="68">
        <v>0</v>
      </c>
      <c r="R2248" s="68">
        <v>2</v>
      </c>
      <c r="S2248" s="68">
        <v>1</v>
      </c>
      <c r="T2248" s="68">
        <v>2</v>
      </c>
      <c r="U2248" s="68">
        <v>217</v>
      </c>
      <c r="V2248" s="68">
        <v>0</v>
      </c>
      <c r="W2248" s="68">
        <v>430</v>
      </c>
      <c r="X2248" s="68">
        <v>0</v>
      </c>
      <c r="Y2248" s="68">
        <v>475</v>
      </c>
      <c r="Z2248" s="68">
        <v>0</v>
      </c>
      <c r="AA2248" s="68">
        <v>475</v>
      </c>
      <c r="AB2248" s="68">
        <v>0</v>
      </c>
      <c r="AC2248" s="68">
        <v>0</v>
      </c>
      <c r="AD2248" s="68">
        <v>107</v>
      </c>
      <c r="AE2248" s="68">
        <v>930</v>
      </c>
      <c r="AF2248" s="68">
        <v>0</v>
      </c>
      <c r="AG2248" s="68">
        <v>0</v>
      </c>
      <c r="AH2248" s="68">
        <v>0</v>
      </c>
      <c r="AI2248" s="68">
        <v>0</v>
      </c>
      <c r="AJ2248" s="68">
        <v>0</v>
      </c>
      <c r="AK2248" s="68">
        <v>0</v>
      </c>
      <c r="AL2248" s="68">
        <v>0</v>
      </c>
      <c r="AM2248" s="68">
        <v>0</v>
      </c>
      <c r="AN2248" s="68">
        <v>0</v>
      </c>
      <c r="AO2248" s="68">
        <v>0</v>
      </c>
      <c r="AP2248" s="68" t="s">
        <v>811</v>
      </c>
      <c r="AQ2248" s="68">
        <v>1</v>
      </c>
      <c r="AR2248" s="68" t="s">
        <v>808</v>
      </c>
      <c r="AS2248" s="68">
        <v>0</v>
      </c>
      <c r="AT2248" s="68">
        <v>0</v>
      </c>
      <c r="AU2248" s="68">
        <v>0</v>
      </c>
      <c r="AV2248" s="86">
        <v>1</v>
      </c>
      <c r="AX2248" s="1">
        <v>0</v>
      </c>
      <c r="AY2248" s="1">
        <v>0</v>
      </c>
      <c r="AZ2248" s="68">
        <v>0</v>
      </c>
      <c r="BA2248" s="68">
        <v>0</v>
      </c>
      <c r="EQ2248" s="68">
        <v>11150033</v>
      </c>
      <c r="ER2248" s="175">
        <v>2</v>
      </c>
      <c r="ES2248" s="68">
        <v>650</v>
      </c>
      <c r="ET2248" s="68">
        <v>33</v>
      </c>
      <c r="EU2248" s="68">
        <v>0</v>
      </c>
      <c r="EV2248" s="68">
        <v>150033</v>
      </c>
      <c r="EW2248" s="68" t="s">
        <v>2671</v>
      </c>
      <c r="EX2248" s="68" t="str">
        <f t="shared" si="68"/>
        <v>중형</v>
      </c>
      <c r="GE2248" s="68">
        <v>90195</v>
      </c>
      <c r="GF2248" s="68" t="s">
        <v>5677</v>
      </c>
    </row>
    <row r="2249" spans="6:188" x14ac:dyDescent="0.3">
      <c r="F2249" s="68">
        <v>330038</v>
      </c>
      <c r="G2249" s="68">
        <v>1</v>
      </c>
      <c r="H2249" s="68">
        <v>180002</v>
      </c>
      <c r="I2249" s="68">
        <v>280002</v>
      </c>
      <c r="J2249" s="68" t="s">
        <v>3756</v>
      </c>
      <c r="K2249" s="68" t="s">
        <v>3757</v>
      </c>
      <c r="L2249" s="68">
        <v>0</v>
      </c>
      <c r="M2249" s="68">
        <v>20</v>
      </c>
      <c r="N2249" s="68">
        <v>0</v>
      </c>
      <c r="O2249" s="68">
        <v>0</v>
      </c>
      <c r="P2249" s="68">
        <v>0</v>
      </c>
      <c r="Q2249" s="68">
        <v>0</v>
      </c>
      <c r="R2249" s="68">
        <v>2</v>
      </c>
      <c r="S2249" s="68">
        <v>1</v>
      </c>
      <c r="T2249" s="68">
        <v>2</v>
      </c>
      <c r="U2249" s="68">
        <v>231</v>
      </c>
      <c r="V2249" s="68">
        <v>0</v>
      </c>
      <c r="W2249" s="68">
        <v>456</v>
      </c>
      <c r="X2249" s="68">
        <v>0</v>
      </c>
      <c r="Y2249" s="68">
        <v>520</v>
      </c>
      <c r="Z2249" s="68">
        <v>0</v>
      </c>
      <c r="AA2249" s="68">
        <v>520</v>
      </c>
      <c r="AB2249" s="68">
        <v>0</v>
      </c>
      <c r="AC2249" s="68">
        <v>0</v>
      </c>
      <c r="AD2249" s="68">
        <v>107</v>
      </c>
      <c r="AE2249" s="68">
        <v>975</v>
      </c>
      <c r="AF2249" s="68">
        <v>0</v>
      </c>
      <c r="AG2249" s="68">
        <v>0</v>
      </c>
      <c r="AH2249" s="68">
        <v>0</v>
      </c>
      <c r="AI2249" s="68">
        <v>0</v>
      </c>
      <c r="AJ2249" s="68">
        <v>0</v>
      </c>
      <c r="AK2249" s="68">
        <v>0</v>
      </c>
      <c r="AL2249" s="68">
        <v>0</v>
      </c>
      <c r="AM2249" s="68">
        <v>0</v>
      </c>
      <c r="AN2249" s="68">
        <v>0</v>
      </c>
      <c r="AO2249" s="68">
        <v>0</v>
      </c>
      <c r="AP2249" s="68" t="s">
        <v>811</v>
      </c>
      <c r="AQ2249" s="68">
        <v>1</v>
      </c>
      <c r="AR2249" s="68" t="s">
        <v>808</v>
      </c>
      <c r="AS2249" s="68">
        <v>0</v>
      </c>
      <c r="AT2249" s="68">
        <v>0</v>
      </c>
      <c r="AU2249" s="68">
        <v>0</v>
      </c>
      <c r="AV2249" s="86">
        <v>1</v>
      </c>
      <c r="AX2249" s="1">
        <v>0</v>
      </c>
      <c r="AY2249" s="1">
        <v>0</v>
      </c>
      <c r="AZ2249" s="68">
        <v>0</v>
      </c>
      <c r="BA2249" s="68">
        <v>0</v>
      </c>
      <c r="EQ2249" s="68">
        <v>11250033</v>
      </c>
      <c r="ER2249" s="175">
        <v>2</v>
      </c>
      <c r="ES2249" s="68">
        <v>650</v>
      </c>
      <c r="ET2249" s="68">
        <v>33</v>
      </c>
      <c r="EU2249" s="68">
        <v>0</v>
      </c>
      <c r="EV2249" s="68">
        <v>150033</v>
      </c>
      <c r="EW2249" s="68" t="s">
        <v>2671</v>
      </c>
      <c r="EX2249" s="68" t="str">
        <f t="shared" si="68"/>
        <v>중형</v>
      </c>
      <c r="GE2249" s="68">
        <v>90196</v>
      </c>
      <c r="GF2249" s="68" t="s">
        <v>5678</v>
      </c>
    </row>
    <row r="2250" spans="6:188" x14ac:dyDescent="0.3">
      <c r="F2250" s="68">
        <v>330039</v>
      </c>
      <c r="G2250" s="68">
        <v>1</v>
      </c>
      <c r="H2250" s="68">
        <v>180002</v>
      </c>
      <c r="I2250" s="68">
        <v>280002</v>
      </c>
      <c r="J2250" s="68" t="s">
        <v>3756</v>
      </c>
      <c r="K2250" s="68" t="s">
        <v>3757</v>
      </c>
      <c r="L2250" s="68">
        <v>0</v>
      </c>
      <c r="M2250" s="68">
        <v>20</v>
      </c>
      <c r="N2250" s="68">
        <v>0</v>
      </c>
      <c r="O2250" s="68">
        <v>0</v>
      </c>
      <c r="P2250" s="68">
        <v>0</v>
      </c>
      <c r="Q2250" s="68">
        <v>0</v>
      </c>
      <c r="R2250" s="68">
        <v>4</v>
      </c>
      <c r="S2250" s="68">
        <v>1</v>
      </c>
      <c r="T2250" s="68">
        <v>2</v>
      </c>
      <c r="U2250" s="68">
        <v>479</v>
      </c>
      <c r="V2250" s="68">
        <v>0</v>
      </c>
      <c r="W2250" s="68">
        <v>0</v>
      </c>
      <c r="X2250" s="68">
        <v>0</v>
      </c>
      <c r="Y2250" s="68">
        <v>601</v>
      </c>
      <c r="Z2250" s="68">
        <v>0</v>
      </c>
      <c r="AA2250" s="68">
        <v>601</v>
      </c>
      <c r="AB2250" s="68">
        <v>0</v>
      </c>
      <c r="AC2250" s="68">
        <v>0</v>
      </c>
      <c r="AD2250" s="68">
        <v>107</v>
      </c>
      <c r="AE2250" s="68">
        <v>1035</v>
      </c>
      <c r="AF2250" s="68">
        <v>0</v>
      </c>
      <c r="AG2250" s="68">
        <v>0</v>
      </c>
      <c r="AH2250" s="68">
        <v>0</v>
      </c>
      <c r="AI2250" s="68">
        <v>0</v>
      </c>
      <c r="AJ2250" s="68">
        <v>0</v>
      </c>
      <c r="AK2250" s="68">
        <v>0</v>
      </c>
      <c r="AL2250" s="68">
        <v>0</v>
      </c>
      <c r="AM2250" s="68">
        <v>0</v>
      </c>
      <c r="AN2250" s="68">
        <v>0</v>
      </c>
      <c r="AO2250" s="68">
        <v>0</v>
      </c>
      <c r="AP2250" s="68" t="s">
        <v>863</v>
      </c>
      <c r="AQ2250" s="68">
        <v>1</v>
      </c>
      <c r="AR2250" s="68" t="s">
        <v>860</v>
      </c>
      <c r="AS2250" s="68">
        <v>0</v>
      </c>
      <c r="AT2250" s="68">
        <v>0</v>
      </c>
      <c r="AU2250" s="68">
        <v>0</v>
      </c>
      <c r="AV2250" s="86">
        <v>1</v>
      </c>
      <c r="AX2250" s="1">
        <v>0</v>
      </c>
      <c r="AY2250" s="1">
        <v>0</v>
      </c>
      <c r="AZ2250" s="68">
        <v>0</v>
      </c>
      <c r="BA2250" s="68">
        <v>0</v>
      </c>
      <c r="EQ2250" s="68">
        <v>20150033</v>
      </c>
      <c r="ER2250" s="175">
        <v>2</v>
      </c>
      <c r="ES2250" s="68">
        <v>650</v>
      </c>
      <c r="ET2250" s="68">
        <v>33</v>
      </c>
      <c r="EU2250" s="68">
        <v>0</v>
      </c>
      <c r="EV2250" s="68">
        <v>150033</v>
      </c>
      <c r="EW2250" s="68" t="s">
        <v>2671</v>
      </c>
      <c r="EX2250" s="68" t="str">
        <f t="shared" si="68"/>
        <v>중형</v>
      </c>
      <c r="GE2250" s="68">
        <v>90197</v>
      </c>
      <c r="GF2250" s="68" t="s">
        <v>5679</v>
      </c>
    </row>
    <row r="2251" spans="6:188" x14ac:dyDescent="0.3">
      <c r="F2251" s="68">
        <v>330040</v>
      </c>
      <c r="G2251" s="68">
        <v>1</v>
      </c>
      <c r="H2251" s="68">
        <v>180002</v>
      </c>
      <c r="I2251" s="68">
        <v>280002</v>
      </c>
      <c r="J2251" s="68" t="s">
        <v>3756</v>
      </c>
      <c r="K2251" s="68" t="s">
        <v>3757</v>
      </c>
      <c r="L2251" s="68">
        <v>0</v>
      </c>
      <c r="M2251" s="68">
        <v>20</v>
      </c>
      <c r="N2251" s="68">
        <v>0</v>
      </c>
      <c r="O2251" s="68">
        <v>0</v>
      </c>
      <c r="P2251" s="68">
        <v>0</v>
      </c>
      <c r="Q2251" s="68">
        <v>0</v>
      </c>
      <c r="R2251" s="68">
        <v>4</v>
      </c>
      <c r="S2251" s="68">
        <v>1</v>
      </c>
      <c r="T2251" s="68">
        <v>2</v>
      </c>
      <c r="U2251" s="68">
        <v>479</v>
      </c>
      <c r="V2251" s="68">
        <v>0</v>
      </c>
      <c r="W2251" s="68">
        <v>0</v>
      </c>
      <c r="X2251" s="68">
        <v>0</v>
      </c>
      <c r="Y2251" s="68">
        <v>601</v>
      </c>
      <c r="Z2251" s="68">
        <v>0</v>
      </c>
      <c r="AA2251" s="68">
        <v>601</v>
      </c>
      <c r="AB2251" s="68">
        <v>0</v>
      </c>
      <c r="AC2251" s="68">
        <v>0</v>
      </c>
      <c r="AD2251" s="68">
        <v>107</v>
      </c>
      <c r="AE2251" s="68">
        <v>1035</v>
      </c>
      <c r="AF2251" s="68">
        <v>0</v>
      </c>
      <c r="AG2251" s="68">
        <v>0</v>
      </c>
      <c r="AH2251" s="68">
        <v>0</v>
      </c>
      <c r="AI2251" s="68">
        <v>0</v>
      </c>
      <c r="AJ2251" s="68">
        <v>0</v>
      </c>
      <c r="AK2251" s="68">
        <v>0</v>
      </c>
      <c r="AL2251" s="68">
        <v>0</v>
      </c>
      <c r="AM2251" s="68">
        <v>0</v>
      </c>
      <c r="AN2251" s="68">
        <v>0</v>
      </c>
      <c r="AO2251" s="68">
        <v>0</v>
      </c>
      <c r="AP2251" s="68" t="s">
        <v>863</v>
      </c>
      <c r="AQ2251" s="68">
        <v>1</v>
      </c>
      <c r="AR2251" s="68" t="s">
        <v>860</v>
      </c>
      <c r="AS2251" s="68">
        <v>0</v>
      </c>
      <c r="AT2251" s="68">
        <v>0</v>
      </c>
      <c r="AU2251" s="68">
        <v>0</v>
      </c>
      <c r="AV2251" s="86">
        <v>1</v>
      </c>
      <c r="AX2251" s="1">
        <v>0</v>
      </c>
      <c r="AY2251" s="1">
        <v>0</v>
      </c>
      <c r="AZ2251" s="68">
        <v>0</v>
      </c>
      <c r="BA2251" s="68">
        <v>0</v>
      </c>
      <c r="EQ2251" s="68">
        <v>20250033</v>
      </c>
      <c r="ER2251" s="175">
        <v>2</v>
      </c>
      <c r="ES2251" s="68">
        <v>650</v>
      </c>
      <c r="ET2251" s="68">
        <v>33</v>
      </c>
      <c r="EU2251" s="68">
        <v>0</v>
      </c>
      <c r="EV2251" s="68">
        <v>150033</v>
      </c>
      <c r="EW2251" s="68" t="s">
        <v>2671</v>
      </c>
      <c r="EX2251" s="68" t="str">
        <f t="shared" si="68"/>
        <v>중형</v>
      </c>
      <c r="GE2251" s="68">
        <v>90198</v>
      </c>
      <c r="GF2251" s="68" t="s">
        <v>5680</v>
      </c>
    </row>
    <row r="2252" spans="6:188" x14ac:dyDescent="0.3">
      <c r="F2252" s="68">
        <v>330041</v>
      </c>
      <c r="G2252" s="68">
        <v>1</v>
      </c>
      <c r="H2252" s="68">
        <v>180002</v>
      </c>
      <c r="I2252" s="68">
        <v>280002</v>
      </c>
      <c r="J2252" s="68" t="s">
        <v>3756</v>
      </c>
      <c r="K2252" s="68" t="s">
        <v>3757</v>
      </c>
      <c r="L2252" s="68">
        <v>0</v>
      </c>
      <c r="M2252" s="68">
        <v>20</v>
      </c>
      <c r="N2252" s="68">
        <v>0</v>
      </c>
      <c r="O2252" s="68">
        <v>0</v>
      </c>
      <c r="P2252" s="68">
        <v>0</v>
      </c>
      <c r="Q2252" s="68">
        <v>0</v>
      </c>
      <c r="R2252" s="68">
        <v>8</v>
      </c>
      <c r="S2252" s="68">
        <v>1</v>
      </c>
      <c r="T2252" s="68">
        <v>2</v>
      </c>
      <c r="U2252" s="68">
        <v>319</v>
      </c>
      <c r="V2252" s="68">
        <v>0</v>
      </c>
      <c r="W2252" s="68">
        <v>136</v>
      </c>
      <c r="X2252" s="68">
        <v>0</v>
      </c>
      <c r="Y2252" s="68">
        <v>560</v>
      </c>
      <c r="Z2252" s="68">
        <v>0</v>
      </c>
      <c r="AA2252" s="68">
        <v>560</v>
      </c>
      <c r="AB2252" s="68">
        <v>0</v>
      </c>
      <c r="AC2252" s="68">
        <v>0</v>
      </c>
      <c r="AD2252" s="68">
        <v>107</v>
      </c>
      <c r="AE2252" s="68">
        <v>993</v>
      </c>
      <c r="AF2252" s="68">
        <v>0</v>
      </c>
      <c r="AG2252" s="68">
        <v>0</v>
      </c>
      <c r="AH2252" s="68">
        <v>0</v>
      </c>
      <c r="AI2252" s="68">
        <v>0</v>
      </c>
      <c r="AJ2252" s="68">
        <v>0</v>
      </c>
      <c r="AK2252" s="68">
        <v>0</v>
      </c>
      <c r="AL2252" s="68">
        <v>0</v>
      </c>
      <c r="AM2252" s="68">
        <v>0</v>
      </c>
      <c r="AN2252" s="68">
        <v>0</v>
      </c>
      <c r="AO2252" s="68">
        <v>0</v>
      </c>
      <c r="AP2252" s="68" t="s">
        <v>913</v>
      </c>
      <c r="AQ2252" s="68">
        <v>1</v>
      </c>
      <c r="AR2252" s="68" t="s">
        <v>910</v>
      </c>
      <c r="AS2252" s="68">
        <v>0</v>
      </c>
      <c r="AT2252" s="68">
        <v>0</v>
      </c>
      <c r="AU2252" s="68">
        <v>0</v>
      </c>
      <c r="AV2252" s="86">
        <v>1</v>
      </c>
      <c r="AX2252" s="1">
        <v>0</v>
      </c>
      <c r="AY2252" s="1">
        <v>0</v>
      </c>
      <c r="AZ2252" s="68">
        <v>0</v>
      </c>
      <c r="BA2252" s="68">
        <v>0</v>
      </c>
      <c r="EQ2252" s="68">
        <v>20350033</v>
      </c>
      <c r="ER2252" s="175">
        <v>2</v>
      </c>
      <c r="ES2252" s="68">
        <v>650</v>
      </c>
      <c r="ET2252" s="68">
        <v>33</v>
      </c>
      <c r="EU2252" s="68">
        <v>0</v>
      </c>
      <c r="EV2252" s="68">
        <v>150033</v>
      </c>
      <c r="EW2252" s="68" t="s">
        <v>2671</v>
      </c>
      <c r="EX2252" s="68" t="str">
        <f t="shared" si="68"/>
        <v>중형</v>
      </c>
      <c r="GE2252" s="68">
        <v>90199</v>
      </c>
      <c r="GF2252" s="68" t="s">
        <v>5681</v>
      </c>
    </row>
    <row r="2253" spans="6:188" x14ac:dyDescent="0.3">
      <c r="F2253" s="68">
        <v>330042</v>
      </c>
      <c r="G2253" s="68">
        <v>1</v>
      </c>
      <c r="H2253" s="68">
        <v>180002</v>
      </c>
      <c r="I2253" s="68">
        <v>280002</v>
      </c>
      <c r="J2253" s="68" t="s">
        <v>3756</v>
      </c>
      <c r="K2253" s="68" t="s">
        <v>3757</v>
      </c>
      <c r="L2253" s="68">
        <v>0</v>
      </c>
      <c r="M2253" s="68">
        <v>20</v>
      </c>
      <c r="N2253" s="68">
        <v>0</v>
      </c>
      <c r="O2253" s="68">
        <v>0</v>
      </c>
      <c r="P2253" s="68">
        <v>0</v>
      </c>
      <c r="Q2253" s="68">
        <v>0</v>
      </c>
      <c r="R2253" s="68">
        <v>8</v>
      </c>
      <c r="S2253" s="68">
        <v>1</v>
      </c>
      <c r="T2253" s="68">
        <v>2</v>
      </c>
      <c r="U2253" s="68">
        <v>336</v>
      </c>
      <c r="V2253" s="68">
        <v>0</v>
      </c>
      <c r="W2253" s="68">
        <v>143</v>
      </c>
      <c r="X2253" s="68">
        <v>0</v>
      </c>
      <c r="Y2253" s="68">
        <v>601</v>
      </c>
      <c r="Z2253" s="68">
        <v>0</v>
      </c>
      <c r="AA2253" s="68">
        <v>601</v>
      </c>
      <c r="AB2253" s="68">
        <v>0</v>
      </c>
      <c r="AC2253" s="68">
        <v>0</v>
      </c>
      <c r="AD2253" s="68">
        <v>107</v>
      </c>
      <c r="AE2253" s="68">
        <v>1035</v>
      </c>
      <c r="AF2253" s="68">
        <v>0</v>
      </c>
      <c r="AG2253" s="68">
        <v>0</v>
      </c>
      <c r="AH2253" s="68">
        <v>0</v>
      </c>
      <c r="AI2253" s="68">
        <v>0</v>
      </c>
      <c r="AJ2253" s="68">
        <v>0</v>
      </c>
      <c r="AK2253" s="68">
        <v>0</v>
      </c>
      <c r="AL2253" s="68">
        <v>0</v>
      </c>
      <c r="AM2253" s="68">
        <v>0</v>
      </c>
      <c r="AN2253" s="68">
        <v>0</v>
      </c>
      <c r="AO2253" s="68">
        <v>0</v>
      </c>
      <c r="AP2253" s="68" t="s">
        <v>913</v>
      </c>
      <c r="AQ2253" s="68">
        <v>1</v>
      </c>
      <c r="AR2253" s="68" t="s">
        <v>910</v>
      </c>
      <c r="AS2253" s="68">
        <v>0</v>
      </c>
      <c r="AT2253" s="68">
        <v>0</v>
      </c>
      <c r="AU2253" s="68">
        <v>0</v>
      </c>
      <c r="AV2253" s="86">
        <v>1</v>
      </c>
      <c r="AX2253" s="1">
        <v>0</v>
      </c>
      <c r="AY2253" s="1">
        <v>0</v>
      </c>
      <c r="AZ2253" s="68">
        <v>0</v>
      </c>
      <c r="BA2253" s="68">
        <v>0</v>
      </c>
      <c r="EQ2253" s="68">
        <v>20450033</v>
      </c>
      <c r="ER2253" s="175">
        <v>2</v>
      </c>
      <c r="ES2253" s="68">
        <v>650</v>
      </c>
      <c r="ET2253" s="68">
        <v>33</v>
      </c>
      <c r="EU2253" s="68">
        <v>0</v>
      </c>
      <c r="EV2253" s="68">
        <v>150033</v>
      </c>
      <c r="EW2253" s="68" t="s">
        <v>2671</v>
      </c>
      <c r="EX2253" s="68" t="str">
        <f t="shared" si="68"/>
        <v>중형</v>
      </c>
      <c r="GE2253" s="68">
        <v>90200</v>
      </c>
      <c r="GF2253" s="68" t="s">
        <v>5682</v>
      </c>
    </row>
    <row r="2254" spans="6:188" x14ac:dyDescent="0.3">
      <c r="F2254" s="68">
        <v>330043</v>
      </c>
      <c r="G2254" s="68">
        <v>1</v>
      </c>
      <c r="H2254" s="68">
        <v>180002</v>
      </c>
      <c r="I2254" s="68">
        <v>280002</v>
      </c>
      <c r="J2254" s="68" t="s">
        <v>3756</v>
      </c>
      <c r="K2254" s="68" t="s">
        <v>3757</v>
      </c>
      <c r="L2254" s="68">
        <v>0</v>
      </c>
      <c r="M2254" s="68">
        <v>20</v>
      </c>
      <c r="N2254" s="68">
        <v>0</v>
      </c>
      <c r="O2254" s="68">
        <v>0</v>
      </c>
      <c r="P2254" s="68">
        <v>0</v>
      </c>
      <c r="Q2254" s="68">
        <v>0</v>
      </c>
      <c r="R2254" s="68">
        <v>16</v>
      </c>
      <c r="S2254" s="68">
        <v>1</v>
      </c>
      <c r="T2254" s="68">
        <v>2</v>
      </c>
      <c r="U2254" s="68">
        <v>464</v>
      </c>
      <c r="V2254" s="68">
        <v>0</v>
      </c>
      <c r="W2254" s="68">
        <v>45</v>
      </c>
      <c r="X2254" s="68">
        <v>0</v>
      </c>
      <c r="Y2254" s="68">
        <v>601</v>
      </c>
      <c r="Z2254" s="68">
        <v>0</v>
      </c>
      <c r="AA2254" s="68">
        <v>601</v>
      </c>
      <c r="AB2254" s="68">
        <v>0</v>
      </c>
      <c r="AC2254" s="68">
        <v>0</v>
      </c>
      <c r="AD2254" s="68">
        <v>107</v>
      </c>
      <c r="AE2254" s="68">
        <v>1035</v>
      </c>
      <c r="AF2254" s="68">
        <v>0</v>
      </c>
      <c r="AG2254" s="68">
        <v>0</v>
      </c>
      <c r="AH2254" s="68">
        <v>0</v>
      </c>
      <c r="AI2254" s="68">
        <v>0</v>
      </c>
      <c r="AJ2254" s="68">
        <v>0</v>
      </c>
      <c r="AK2254" s="68">
        <v>0</v>
      </c>
      <c r="AL2254" s="68">
        <v>0</v>
      </c>
      <c r="AM2254" s="68">
        <v>0</v>
      </c>
      <c r="AN2254" s="68">
        <v>0</v>
      </c>
      <c r="AO2254" s="68">
        <v>0</v>
      </c>
      <c r="AP2254" s="68" t="s">
        <v>1773</v>
      </c>
      <c r="AQ2254" s="68">
        <v>1</v>
      </c>
      <c r="AR2254" s="68" t="s">
        <v>958</v>
      </c>
      <c r="AS2254" s="68">
        <v>0</v>
      </c>
      <c r="AT2254" s="68">
        <v>0</v>
      </c>
      <c r="AU2254" s="68">
        <v>0</v>
      </c>
      <c r="AV2254" s="86">
        <v>1</v>
      </c>
      <c r="AX2254" s="1">
        <v>0</v>
      </c>
      <c r="AY2254" s="1">
        <v>0</v>
      </c>
      <c r="AZ2254" s="68">
        <v>0</v>
      </c>
      <c r="BA2254" s="68">
        <v>0</v>
      </c>
      <c r="EQ2254" s="68">
        <v>20550033</v>
      </c>
      <c r="ER2254" s="175">
        <v>2</v>
      </c>
      <c r="ES2254" s="68">
        <v>650</v>
      </c>
      <c r="ET2254" s="68">
        <v>33</v>
      </c>
      <c r="EU2254" s="68">
        <v>0</v>
      </c>
      <c r="EV2254" s="68">
        <v>150033</v>
      </c>
      <c r="EW2254" s="68" t="s">
        <v>2671</v>
      </c>
      <c r="EX2254" s="68" t="str">
        <f t="shared" si="68"/>
        <v>중형</v>
      </c>
      <c r="GE2254" s="68">
        <v>90201</v>
      </c>
      <c r="GF2254" s="68" t="s">
        <v>5683</v>
      </c>
    </row>
    <row r="2255" spans="6:188" x14ac:dyDescent="0.3">
      <c r="F2255" s="68">
        <v>330044</v>
      </c>
      <c r="G2255" s="68">
        <v>1</v>
      </c>
      <c r="H2255" s="68">
        <v>180002</v>
      </c>
      <c r="I2255" s="68">
        <v>280002</v>
      </c>
      <c r="J2255" s="68" t="s">
        <v>3756</v>
      </c>
      <c r="K2255" s="68" t="s">
        <v>3757</v>
      </c>
      <c r="L2255" s="68">
        <v>0</v>
      </c>
      <c r="M2255" s="68">
        <v>20</v>
      </c>
      <c r="N2255" s="68">
        <v>0</v>
      </c>
      <c r="O2255" s="68">
        <v>0</v>
      </c>
      <c r="P2255" s="68">
        <v>0</v>
      </c>
      <c r="Q2255" s="68">
        <v>0</v>
      </c>
      <c r="R2255" s="68">
        <v>32</v>
      </c>
      <c r="S2255" s="68">
        <v>1</v>
      </c>
      <c r="T2255" s="68">
        <v>2</v>
      </c>
      <c r="U2255" s="68">
        <v>465</v>
      </c>
      <c r="V2255" s="68">
        <v>0</v>
      </c>
      <c r="W2255" s="68">
        <v>0</v>
      </c>
      <c r="X2255" s="68">
        <v>0</v>
      </c>
      <c r="Y2255" s="68">
        <v>560</v>
      </c>
      <c r="Z2255" s="68">
        <v>0</v>
      </c>
      <c r="AA2255" s="68">
        <v>560</v>
      </c>
      <c r="AB2255" s="68">
        <v>0</v>
      </c>
      <c r="AC2255" s="68">
        <v>0</v>
      </c>
      <c r="AD2255" s="68">
        <v>107</v>
      </c>
      <c r="AE2255" s="68">
        <v>993</v>
      </c>
      <c r="AF2255" s="68">
        <v>0</v>
      </c>
      <c r="AG2255" s="68">
        <v>0</v>
      </c>
      <c r="AH2255" s="68">
        <v>0</v>
      </c>
      <c r="AI2255" s="68">
        <v>0</v>
      </c>
      <c r="AJ2255" s="68">
        <v>0</v>
      </c>
      <c r="AK2255" s="68">
        <v>0</v>
      </c>
      <c r="AL2255" s="68">
        <v>0</v>
      </c>
      <c r="AM2255" s="68">
        <v>0</v>
      </c>
      <c r="AN2255" s="68">
        <v>0</v>
      </c>
      <c r="AO2255" s="68">
        <v>0</v>
      </c>
      <c r="AP2255" s="68" t="s">
        <v>982</v>
      </c>
      <c r="AQ2255" s="68">
        <v>1</v>
      </c>
      <c r="AR2255" s="68" t="s">
        <v>3600</v>
      </c>
      <c r="AS2255" s="68">
        <v>0</v>
      </c>
      <c r="AT2255" s="68">
        <v>0</v>
      </c>
      <c r="AU2255" s="68">
        <v>0</v>
      </c>
      <c r="AV2255" s="86">
        <v>1</v>
      </c>
      <c r="AX2255" s="1">
        <v>0</v>
      </c>
      <c r="AY2255" s="1">
        <v>0</v>
      </c>
      <c r="AZ2255" s="68">
        <v>0</v>
      </c>
      <c r="BA2255" s="68">
        <v>0</v>
      </c>
      <c r="EQ2255" s="68">
        <v>20650033</v>
      </c>
      <c r="ER2255" s="175">
        <v>2</v>
      </c>
      <c r="ES2255" s="68">
        <v>650</v>
      </c>
      <c r="ET2255" s="68">
        <v>33</v>
      </c>
      <c r="EU2255" s="68">
        <v>0</v>
      </c>
      <c r="EV2255" s="68">
        <v>150033</v>
      </c>
      <c r="EW2255" s="68" t="s">
        <v>2671</v>
      </c>
      <c r="EX2255" s="68" t="str">
        <f t="shared" si="68"/>
        <v>중형</v>
      </c>
      <c r="GE2255" s="68">
        <v>90202</v>
      </c>
      <c r="GF2255" s="68" t="s">
        <v>5569</v>
      </c>
    </row>
    <row r="2256" spans="6:188" x14ac:dyDescent="0.3">
      <c r="F2256" s="68">
        <v>330045</v>
      </c>
      <c r="G2256" s="68">
        <v>1</v>
      </c>
      <c r="H2256" s="68">
        <v>180002</v>
      </c>
      <c r="I2256" s="68">
        <v>280002</v>
      </c>
      <c r="J2256" s="68" t="s">
        <v>3756</v>
      </c>
      <c r="K2256" s="68" t="s">
        <v>3757</v>
      </c>
      <c r="L2256" s="68">
        <v>0</v>
      </c>
      <c r="M2256" s="68">
        <v>20</v>
      </c>
      <c r="N2256" s="68">
        <v>0</v>
      </c>
      <c r="O2256" s="68">
        <v>0</v>
      </c>
      <c r="P2256" s="68">
        <v>0</v>
      </c>
      <c r="Q2256" s="68">
        <v>0</v>
      </c>
      <c r="R2256" s="68">
        <v>2</v>
      </c>
      <c r="S2256" s="68">
        <v>1</v>
      </c>
      <c r="T2256" s="68">
        <v>2</v>
      </c>
      <c r="U2256" s="68">
        <v>269</v>
      </c>
      <c r="V2256" s="68">
        <v>0</v>
      </c>
      <c r="W2256" s="68">
        <v>533</v>
      </c>
      <c r="X2256" s="68">
        <v>0</v>
      </c>
      <c r="Y2256" s="68">
        <v>634</v>
      </c>
      <c r="Z2256" s="68">
        <v>0</v>
      </c>
      <c r="AA2256" s="68">
        <v>634</v>
      </c>
      <c r="AB2256" s="68">
        <v>0</v>
      </c>
      <c r="AC2256" s="68">
        <v>0</v>
      </c>
      <c r="AD2256" s="68">
        <v>107</v>
      </c>
      <c r="AE2256" s="68">
        <v>1060</v>
      </c>
      <c r="AF2256" s="68">
        <v>0</v>
      </c>
      <c r="AG2256" s="68">
        <v>0</v>
      </c>
      <c r="AH2256" s="68">
        <v>0</v>
      </c>
      <c r="AI2256" s="68">
        <v>0</v>
      </c>
      <c r="AJ2256" s="68">
        <v>0</v>
      </c>
      <c r="AK2256" s="68">
        <v>0</v>
      </c>
      <c r="AL2256" s="68">
        <v>0</v>
      </c>
      <c r="AM2256" s="68">
        <v>0</v>
      </c>
      <c r="AN2256" s="68">
        <v>0</v>
      </c>
      <c r="AO2256" s="68">
        <v>0</v>
      </c>
      <c r="AP2256" s="68" t="s">
        <v>811</v>
      </c>
      <c r="AQ2256" s="68">
        <v>1</v>
      </c>
      <c r="AR2256" s="68" t="s">
        <v>808</v>
      </c>
      <c r="AS2256" s="68">
        <v>0</v>
      </c>
      <c r="AT2256" s="68">
        <v>0</v>
      </c>
      <c r="AU2256" s="68">
        <v>0</v>
      </c>
      <c r="AV2256" s="86">
        <v>1</v>
      </c>
      <c r="AX2256" s="1">
        <v>0</v>
      </c>
      <c r="AY2256" s="1">
        <v>0</v>
      </c>
      <c r="AZ2256" s="68">
        <v>0</v>
      </c>
      <c r="BA2256" s="68">
        <v>0</v>
      </c>
      <c r="EQ2256" s="68">
        <v>20750033</v>
      </c>
      <c r="ER2256" s="175">
        <v>2</v>
      </c>
      <c r="ES2256" s="68">
        <v>650</v>
      </c>
      <c r="ET2256" s="68">
        <v>33</v>
      </c>
      <c r="EU2256" s="68">
        <v>0</v>
      </c>
      <c r="EV2256" s="68">
        <v>150033</v>
      </c>
      <c r="EW2256" s="68" t="s">
        <v>2671</v>
      </c>
      <c r="EX2256" s="68" t="str">
        <f t="shared" si="68"/>
        <v>중형</v>
      </c>
      <c r="GE2256" s="68">
        <v>90203</v>
      </c>
      <c r="GF2256" s="68" t="s">
        <v>5684</v>
      </c>
    </row>
    <row r="2257" spans="6:188" x14ac:dyDescent="0.3">
      <c r="F2257" s="68">
        <v>330046</v>
      </c>
      <c r="G2257" s="68">
        <v>1</v>
      </c>
      <c r="H2257" s="68">
        <v>180002</v>
      </c>
      <c r="I2257" s="68">
        <v>280002</v>
      </c>
      <c r="J2257" s="68" t="s">
        <v>3756</v>
      </c>
      <c r="K2257" s="68" t="s">
        <v>3757</v>
      </c>
      <c r="L2257" s="68">
        <v>0</v>
      </c>
      <c r="M2257" s="68">
        <v>20</v>
      </c>
      <c r="N2257" s="68">
        <v>0</v>
      </c>
      <c r="O2257" s="68">
        <v>0</v>
      </c>
      <c r="P2257" s="68">
        <v>0</v>
      </c>
      <c r="Q2257" s="68">
        <v>0</v>
      </c>
      <c r="R2257" s="68">
        <v>2</v>
      </c>
      <c r="S2257" s="68">
        <v>1</v>
      </c>
      <c r="T2257" s="68">
        <v>2</v>
      </c>
      <c r="U2257" s="68">
        <v>217</v>
      </c>
      <c r="V2257" s="68">
        <v>0</v>
      </c>
      <c r="W2257" s="68">
        <v>430</v>
      </c>
      <c r="X2257" s="68">
        <v>0</v>
      </c>
      <c r="Y2257" s="68">
        <v>475</v>
      </c>
      <c r="Z2257" s="68">
        <v>0</v>
      </c>
      <c r="AA2257" s="68">
        <v>475</v>
      </c>
      <c r="AB2257" s="68">
        <v>0</v>
      </c>
      <c r="AC2257" s="68">
        <v>0</v>
      </c>
      <c r="AD2257" s="68">
        <v>107</v>
      </c>
      <c r="AE2257" s="68">
        <v>930</v>
      </c>
      <c r="AF2257" s="68">
        <v>0</v>
      </c>
      <c r="AG2257" s="68">
        <v>0</v>
      </c>
      <c r="AH2257" s="68">
        <v>0</v>
      </c>
      <c r="AI2257" s="68">
        <v>0</v>
      </c>
      <c r="AJ2257" s="68">
        <v>0</v>
      </c>
      <c r="AK2257" s="68">
        <v>0</v>
      </c>
      <c r="AL2257" s="68">
        <v>0</v>
      </c>
      <c r="AM2257" s="68">
        <v>0</v>
      </c>
      <c r="AN2257" s="68">
        <v>0</v>
      </c>
      <c r="AO2257" s="68">
        <v>0</v>
      </c>
      <c r="AP2257" s="68" t="s">
        <v>811</v>
      </c>
      <c r="AQ2257" s="68">
        <v>1</v>
      </c>
      <c r="AR2257" s="68" t="s">
        <v>808</v>
      </c>
      <c r="AS2257" s="68">
        <v>0</v>
      </c>
      <c r="AT2257" s="68">
        <v>0</v>
      </c>
      <c r="AU2257" s="68">
        <v>0</v>
      </c>
      <c r="AV2257" s="86">
        <v>1</v>
      </c>
      <c r="AX2257" s="1">
        <v>0</v>
      </c>
      <c r="AY2257" s="1">
        <v>0</v>
      </c>
      <c r="AZ2257" s="68">
        <v>0</v>
      </c>
      <c r="BA2257" s="68">
        <v>0</v>
      </c>
      <c r="EQ2257" s="68">
        <v>20850033</v>
      </c>
      <c r="ER2257" s="175">
        <v>2</v>
      </c>
      <c r="ES2257" s="68">
        <v>650</v>
      </c>
      <c r="ET2257" s="68">
        <v>33</v>
      </c>
      <c r="EU2257" s="68">
        <v>0</v>
      </c>
      <c r="EV2257" s="68">
        <v>150033</v>
      </c>
      <c r="EW2257" s="68" t="s">
        <v>2671</v>
      </c>
      <c r="EX2257" s="68" t="str">
        <f t="shared" si="68"/>
        <v>중형</v>
      </c>
      <c r="GE2257" s="68">
        <v>90204</v>
      </c>
      <c r="GF2257" s="68" t="s">
        <v>5685</v>
      </c>
    </row>
    <row r="2258" spans="6:188" x14ac:dyDescent="0.3">
      <c r="F2258" s="68">
        <v>330047</v>
      </c>
      <c r="G2258" s="68">
        <v>1</v>
      </c>
      <c r="H2258" s="68">
        <v>180002</v>
      </c>
      <c r="I2258" s="68">
        <v>280002</v>
      </c>
      <c r="J2258" s="68" t="s">
        <v>3756</v>
      </c>
      <c r="K2258" s="68" t="s">
        <v>3757</v>
      </c>
      <c r="L2258" s="68">
        <v>0</v>
      </c>
      <c r="M2258" s="68">
        <v>20</v>
      </c>
      <c r="N2258" s="68">
        <v>0</v>
      </c>
      <c r="O2258" s="68">
        <v>0</v>
      </c>
      <c r="P2258" s="68">
        <v>0</v>
      </c>
      <c r="Q2258" s="68">
        <v>0</v>
      </c>
      <c r="R2258" s="68">
        <v>2</v>
      </c>
      <c r="S2258" s="68">
        <v>1</v>
      </c>
      <c r="T2258" s="68">
        <v>2</v>
      </c>
      <c r="U2258" s="68">
        <v>269</v>
      </c>
      <c r="V2258" s="68">
        <v>0</v>
      </c>
      <c r="W2258" s="68">
        <v>533</v>
      </c>
      <c r="X2258" s="68">
        <v>0</v>
      </c>
      <c r="Y2258" s="68">
        <v>634</v>
      </c>
      <c r="Z2258" s="68">
        <v>0</v>
      </c>
      <c r="AA2258" s="68">
        <v>634</v>
      </c>
      <c r="AB2258" s="68">
        <v>0</v>
      </c>
      <c r="AC2258" s="68">
        <v>0</v>
      </c>
      <c r="AD2258" s="68">
        <v>107</v>
      </c>
      <c r="AE2258" s="68">
        <v>1060</v>
      </c>
      <c r="AF2258" s="68">
        <v>0</v>
      </c>
      <c r="AG2258" s="68">
        <v>0</v>
      </c>
      <c r="AH2258" s="68">
        <v>0</v>
      </c>
      <c r="AI2258" s="68">
        <v>0</v>
      </c>
      <c r="AJ2258" s="68">
        <v>0</v>
      </c>
      <c r="AK2258" s="68">
        <v>0</v>
      </c>
      <c r="AL2258" s="68">
        <v>0</v>
      </c>
      <c r="AM2258" s="68">
        <v>0</v>
      </c>
      <c r="AN2258" s="68">
        <v>0</v>
      </c>
      <c r="AO2258" s="68">
        <v>0</v>
      </c>
      <c r="AP2258" s="68" t="s">
        <v>811</v>
      </c>
      <c r="AQ2258" s="68">
        <v>1</v>
      </c>
      <c r="AR2258" s="68" t="s">
        <v>808</v>
      </c>
      <c r="AS2258" s="68">
        <v>0</v>
      </c>
      <c r="AT2258" s="68">
        <v>0</v>
      </c>
      <c r="AU2258" s="68">
        <v>0</v>
      </c>
      <c r="AV2258" s="86">
        <v>1</v>
      </c>
      <c r="AX2258" s="1">
        <v>0</v>
      </c>
      <c r="AY2258" s="1">
        <v>0</v>
      </c>
      <c r="AZ2258" s="68">
        <v>0</v>
      </c>
      <c r="BA2258" s="68">
        <v>0</v>
      </c>
      <c r="EQ2258" s="68">
        <v>20950033</v>
      </c>
      <c r="ER2258" s="175">
        <v>2</v>
      </c>
      <c r="ES2258" s="68">
        <v>650</v>
      </c>
      <c r="ET2258" s="68">
        <v>33</v>
      </c>
      <c r="EU2258" s="68">
        <v>0</v>
      </c>
      <c r="EV2258" s="68">
        <v>150033</v>
      </c>
      <c r="EW2258" s="68" t="s">
        <v>2671</v>
      </c>
      <c r="EX2258" s="68" t="str">
        <f t="shared" si="68"/>
        <v>중형</v>
      </c>
      <c r="GE2258" s="68">
        <v>90205</v>
      </c>
      <c r="GF2258" s="68" t="s">
        <v>5686</v>
      </c>
    </row>
    <row r="2259" spans="6:188" x14ac:dyDescent="0.3">
      <c r="F2259" s="68">
        <v>330048</v>
      </c>
      <c r="G2259" s="68">
        <v>1</v>
      </c>
      <c r="H2259" s="68">
        <v>180002</v>
      </c>
      <c r="I2259" s="68">
        <v>280002</v>
      </c>
      <c r="J2259" s="68" t="s">
        <v>3756</v>
      </c>
      <c r="K2259" s="68" t="s">
        <v>3757</v>
      </c>
      <c r="L2259" s="68">
        <v>0</v>
      </c>
      <c r="M2259" s="68">
        <v>20</v>
      </c>
      <c r="N2259" s="68">
        <v>0</v>
      </c>
      <c r="O2259" s="68">
        <v>0</v>
      </c>
      <c r="P2259" s="68">
        <v>0</v>
      </c>
      <c r="Q2259" s="68">
        <v>0</v>
      </c>
      <c r="R2259" s="68">
        <v>4</v>
      </c>
      <c r="S2259" s="68">
        <v>1</v>
      </c>
      <c r="T2259" s="68">
        <v>2</v>
      </c>
      <c r="U2259" s="68">
        <v>502</v>
      </c>
      <c r="V2259" s="68">
        <v>0</v>
      </c>
      <c r="W2259" s="68">
        <v>0</v>
      </c>
      <c r="X2259" s="68">
        <v>0</v>
      </c>
      <c r="Y2259" s="68">
        <v>634</v>
      </c>
      <c r="Z2259" s="68">
        <v>0</v>
      </c>
      <c r="AA2259" s="68">
        <v>634</v>
      </c>
      <c r="AB2259" s="68">
        <v>0</v>
      </c>
      <c r="AC2259" s="68">
        <v>0</v>
      </c>
      <c r="AD2259" s="68">
        <v>107</v>
      </c>
      <c r="AE2259" s="68">
        <v>1060</v>
      </c>
      <c r="AF2259" s="68">
        <v>0</v>
      </c>
      <c r="AG2259" s="68">
        <v>0</v>
      </c>
      <c r="AH2259" s="68">
        <v>0</v>
      </c>
      <c r="AI2259" s="68">
        <v>0</v>
      </c>
      <c r="AJ2259" s="68">
        <v>0</v>
      </c>
      <c r="AK2259" s="68">
        <v>0</v>
      </c>
      <c r="AL2259" s="68">
        <v>0</v>
      </c>
      <c r="AM2259" s="68">
        <v>0</v>
      </c>
      <c r="AN2259" s="68">
        <v>0</v>
      </c>
      <c r="AO2259" s="68">
        <v>0</v>
      </c>
      <c r="AP2259" s="68" t="s">
        <v>863</v>
      </c>
      <c r="AQ2259" s="68">
        <v>1</v>
      </c>
      <c r="AR2259" s="68" t="s">
        <v>860</v>
      </c>
      <c r="AS2259" s="68">
        <v>0</v>
      </c>
      <c r="AT2259" s="68">
        <v>0</v>
      </c>
      <c r="AU2259" s="68">
        <v>0</v>
      </c>
      <c r="AV2259" s="86">
        <v>1</v>
      </c>
      <c r="AX2259" s="1">
        <v>0</v>
      </c>
      <c r="AY2259" s="1">
        <v>0</v>
      </c>
      <c r="AZ2259" s="68">
        <v>0</v>
      </c>
      <c r="BA2259" s="68">
        <v>0</v>
      </c>
      <c r="EQ2259" s="68">
        <v>21050033</v>
      </c>
      <c r="ER2259" s="175">
        <v>2</v>
      </c>
      <c r="ES2259" s="68">
        <v>650</v>
      </c>
      <c r="ET2259" s="68">
        <v>33</v>
      </c>
      <c r="EU2259" s="68">
        <v>0</v>
      </c>
      <c r="EV2259" s="68">
        <v>150033</v>
      </c>
      <c r="EW2259" s="68" t="s">
        <v>2671</v>
      </c>
      <c r="EX2259" s="68" t="str">
        <f t="shared" si="68"/>
        <v>중형</v>
      </c>
      <c r="GE2259" s="68">
        <v>90206</v>
      </c>
      <c r="GF2259" s="68" t="s">
        <v>5687</v>
      </c>
    </row>
    <row r="2260" spans="6:188" x14ac:dyDescent="0.3">
      <c r="F2260" s="68">
        <v>330049</v>
      </c>
      <c r="G2260" s="68">
        <v>1</v>
      </c>
      <c r="H2260" s="68">
        <v>180002</v>
      </c>
      <c r="I2260" s="68">
        <v>280002</v>
      </c>
      <c r="J2260" s="68" t="s">
        <v>3756</v>
      </c>
      <c r="K2260" s="68" t="s">
        <v>3757</v>
      </c>
      <c r="L2260" s="68">
        <v>0</v>
      </c>
      <c r="M2260" s="68">
        <v>20</v>
      </c>
      <c r="N2260" s="68">
        <v>0</v>
      </c>
      <c r="O2260" s="68">
        <v>0</v>
      </c>
      <c r="P2260" s="68">
        <v>0</v>
      </c>
      <c r="Q2260" s="68">
        <v>0</v>
      </c>
      <c r="R2260" s="68">
        <v>4</v>
      </c>
      <c r="S2260" s="68">
        <v>1</v>
      </c>
      <c r="T2260" s="68">
        <v>2</v>
      </c>
      <c r="U2260" s="68">
        <v>405</v>
      </c>
      <c r="V2260" s="68">
        <v>0</v>
      </c>
      <c r="W2260" s="68">
        <v>0</v>
      </c>
      <c r="X2260" s="68">
        <v>0</v>
      </c>
      <c r="Y2260" s="68">
        <v>475</v>
      </c>
      <c r="Z2260" s="68">
        <v>0</v>
      </c>
      <c r="AA2260" s="68">
        <v>475</v>
      </c>
      <c r="AB2260" s="68">
        <v>0</v>
      </c>
      <c r="AC2260" s="68">
        <v>0</v>
      </c>
      <c r="AD2260" s="68">
        <v>107</v>
      </c>
      <c r="AE2260" s="68">
        <v>930</v>
      </c>
      <c r="AF2260" s="68">
        <v>0</v>
      </c>
      <c r="AG2260" s="68">
        <v>0</v>
      </c>
      <c r="AH2260" s="68">
        <v>0</v>
      </c>
      <c r="AI2260" s="68">
        <v>0</v>
      </c>
      <c r="AJ2260" s="68">
        <v>0</v>
      </c>
      <c r="AK2260" s="68">
        <v>0</v>
      </c>
      <c r="AL2260" s="68">
        <v>0</v>
      </c>
      <c r="AM2260" s="68">
        <v>0</v>
      </c>
      <c r="AN2260" s="68">
        <v>0</v>
      </c>
      <c r="AO2260" s="68">
        <v>0</v>
      </c>
      <c r="AP2260" s="68" t="s">
        <v>863</v>
      </c>
      <c r="AQ2260" s="68">
        <v>1</v>
      </c>
      <c r="AR2260" s="68" t="s">
        <v>860</v>
      </c>
      <c r="AS2260" s="68">
        <v>0</v>
      </c>
      <c r="AT2260" s="68">
        <v>0</v>
      </c>
      <c r="AU2260" s="68">
        <v>0</v>
      </c>
      <c r="AV2260" s="86">
        <v>1</v>
      </c>
      <c r="AX2260" s="1">
        <v>0</v>
      </c>
      <c r="AY2260" s="1">
        <v>0</v>
      </c>
      <c r="AZ2260" s="68">
        <v>0</v>
      </c>
      <c r="BA2260" s="68">
        <v>0</v>
      </c>
      <c r="EQ2260" s="68">
        <v>21150033</v>
      </c>
      <c r="ER2260" s="175">
        <v>2</v>
      </c>
      <c r="ES2260" s="68">
        <v>650</v>
      </c>
      <c r="ET2260" s="68">
        <v>33</v>
      </c>
      <c r="EU2260" s="68">
        <v>0</v>
      </c>
      <c r="EV2260" s="68">
        <v>150033</v>
      </c>
      <c r="EW2260" s="68" t="s">
        <v>2671</v>
      </c>
      <c r="EX2260" s="68" t="str">
        <f t="shared" si="68"/>
        <v>중형</v>
      </c>
      <c r="GE2260" s="68">
        <v>90207</v>
      </c>
      <c r="GF2260" s="68" t="s">
        <v>5688</v>
      </c>
    </row>
    <row r="2261" spans="6:188" x14ac:dyDescent="0.3">
      <c r="F2261" s="68">
        <v>330050</v>
      </c>
      <c r="G2261" s="68">
        <v>1</v>
      </c>
      <c r="H2261" s="68">
        <v>180002</v>
      </c>
      <c r="I2261" s="68">
        <v>280002</v>
      </c>
      <c r="J2261" s="68" t="s">
        <v>3756</v>
      </c>
      <c r="K2261" s="68" t="s">
        <v>3757</v>
      </c>
      <c r="L2261" s="68">
        <v>0</v>
      </c>
      <c r="M2261" s="68">
        <v>20</v>
      </c>
      <c r="N2261" s="68">
        <v>0</v>
      </c>
      <c r="O2261" s="68">
        <v>0</v>
      </c>
      <c r="P2261" s="68">
        <v>0</v>
      </c>
      <c r="Q2261" s="68">
        <v>0</v>
      </c>
      <c r="R2261" s="68">
        <v>8</v>
      </c>
      <c r="S2261" s="68">
        <v>1</v>
      </c>
      <c r="T2261" s="68">
        <v>2</v>
      </c>
      <c r="U2261" s="68">
        <v>301</v>
      </c>
      <c r="V2261" s="68">
        <v>0</v>
      </c>
      <c r="W2261" s="68">
        <v>129</v>
      </c>
      <c r="X2261" s="68">
        <v>0</v>
      </c>
      <c r="Y2261" s="68">
        <v>520</v>
      </c>
      <c r="Z2261" s="68">
        <v>0</v>
      </c>
      <c r="AA2261" s="68">
        <v>520</v>
      </c>
      <c r="AB2261" s="68">
        <v>0</v>
      </c>
      <c r="AC2261" s="68">
        <v>0</v>
      </c>
      <c r="AD2261" s="68">
        <v>107</v>
      </c>
      <c r="AE2261" s="68">
        <v>975</v>
      </c>
      <c r="AF2261" s="68">
        <v>0</v>
      </c>
      <c r="AG2261" s="68">
        <v>0</v>
      </c>
      <c r="AH2261" s="68">
        <v>0</v>
      </c>
      <c r="AI2261" s="68">
        <v>0</v>
      </c>
      <c r="AJ2261" s="68">
        <v>0</v>
      </c>
      <c r="AK2261" s="68">
        <v>0</v>
      </c>
      <c r="AL2261" s="68">
        <v>0</v>
      </c>
      <c r="AM2261" s="68">
        <v>0</v>
      </c>
      <c r="AN2261" s="68">
        <v>0</v>
      </c>
      <c r="AO2261" s="68">
        <v>0</v>
      </c>
      <c r="AP2261" s="68" t="s">
        <v>913</v>
      </c>
      <c r="AQ2261" s="68">
        <v>1</v>
      </c>
      <c r="AR2261" s="68" t="s">
        <v>910</v>
      </c>
      <c r="AS2261" s="68">
        <v>0</v>
      </c>
      <c r="AT2261" s="68">
        <v>0</v>
      </c>
      <c r="AU2261" s="68">
        <v>0</v>
      </c>
      <c r="AV2261" s="86">
        <v>1</v>
      </c>
      <c r="AX2261" s="1">
        <v>0</v>
      </c>
      <c r="AY2261" s="1">
        <v>0</v>
      </c>
      <c r="AZ2261" s="68">
        <v>0</v>
      </c>
      <c r="BA2261" s="68">
        <v>0</v>
      </c>
      <c r="EQ2261" s="68">
        <v>21250033</v>
      </c>
      <c r="ER2261" s="175">
        <v>2</v>
      </c>
      <c r="ES2261" s="68">
        <v>650</v>
      </c>
      <c r="ET2261" s="68">
        <v>33</v>
      </c>
      <c r="EU2261" s="68">
        <v>0</v>
      </c>
      <c r="EV2261" s="68">
        <v>150033</v>
      </c>
      <c r="EW2261" s="68" t="s">
        <v>2671</v>
      </c>
      <c r="EX2261" s="68" t="str">
        <f t="shared" si="68"/>
        <v>중형</v>
      </c>
      <c r="GE2261" s="68">
        <v>90208</v>
      </c>
      <c r="GF2261" s="68" t="s">
        <v>5689</v>
      </c>
    </row>
    <row r="2262" spans="6:188" x14ac:dyDescent="0.3">
      <c r="F2262" s="68">
        <v>330051</v>
      </c>
      <c r="G2262" s="68">
        <v>1</v>
      </c>
      <c r="H2262" s="68">
        <v>180002</v>
      </c>
      <c r="I2262" s="68">
        <v>280002</v>
      </c>
      <c r="J2262" s="68" t="s">
        <v>3756</v>
      </c>
      <c r="K2262" s="68" t="s">
        <v>3757</v>
      </c>
      <c r="L2262" s="68">
        <v>0</v>
      </c>
      <c r="M2262" s="68">
        <v>20</v>
      </c>
      <c r="N2262" s="68">
        <v>0</v>
      </c>
      <c r="O2262" s="68">
        <v>0</v>
      </c>
      <c r="P2262" s="68">
        <v>0</v>
      </c>
      <c r="Q2262" s="68">
        <v>0</v>
      </c>
      <c r="R2262" s="68">
        <v>16</v>
      </c>
      <c r="S2262" s="68">
        <v>1</v>
      </c>
      <c r="T2262" s="68">
        <v>1</v>
      </c>
      <c r="U2262" s="68">
        <v>4</v>
      </c>
      <c r="V2262" s="68">
        <v>0</v>
      </c>
      <c r="W2262" s="68">
        <v>3</v>
      </c>
      <c r="X2262" s="68">
        <v>0</v>
      </c>
      <c r="Y2262" s="68">
        <v>48</v>
      </c>
      <c r="Z2262" s="68">
        <v>0</v>
      </c>
      <c r="AA2262" s="68">
        <v>48</v>
      </c>
      <c r="AB2262" s="68">
        <v>0</v>
      </c>
      <c r="AC2262" s="68">
        <v>0</v>
      </c>
      <c r="AD2262" s="68">
        <v>107</v>
      </c>
      <c r="AE2262" s="68">
        <v>209</v>
      </c>
      <c r="AF2262" s="68">
        <v>0</v>
      </c>
      <c r="AG2262" s="68">
        <v>108</v>
      </c>
      <c r="AH2262" s="68">
        <v>100</v>
      </c>
      <c r="AI2262" s="68">
        <v>0</v>
      </c>
      <c r="AJ2262" s="68">
        <v>121</v>
      </c>
      <c r="AK2262" s="68">
        <v>7000</v>
      </c>
      <c r="AL2262" s="68">
        <v>0</v>
      </c>
      <c r="AM2262" s="68">
        <v>129</v>
      </c>
      <c r="AN2262" s="68">
        <v>-5000</v>
      </c>
      <c r="AO2262" s="68">
        <v>0</v>
      </c>
      <c r="AP2262" s="68" t="s">
        <v>1773</v>
      </c>
      <c r="AQ2262" s="68">
        <v>1</v>
      </c>
      <c r="AR2262" s="68" t="s">
        <v>958</v>
      </c>
      <c r="AS2262" s="68">
        <v>0</v>
      </c>
      <c r="AT2262" s="68">
        <v>0</v>
      </c>
      <c r="AU2262" s="68">
        <v>0</v>
      </c>
      <c r="AV2262" s="86">
        <v>1</v>
      </c>
      <c r="AX2262" s="1">
        <v>0</v>
      </c>
      <c r="AY2262" s="1">
        <v>0</v>
      </c>
      <c r="AZ2262" s="68">
        <v>0</v>
      </c>
      <c r="BA2262" s="68">
        <v>0</v>
      </c>
      <c r="EQ2262" s="68">
        <v>30150033</v>
      </c>
      <c r="ER2262" s="175">
        <v>2</v>
      </c>
      <c r="ES2262" s="68">
        <v>650</v>
      </c>
      <c r="ET2262" s="68">
        <v>33</v>
      </c>
      <c r="EU2262" s="68">
        <v>0</v>
      </c>
      <c r="EV2262" s="68">
        <v>150033</v>
      </c>
      <c r="EW2262" s="68" t="s">
        <v>2671</v>
      </c>
      <c r="EX2262" s="68" t="str">
        <f t="shared" si="68"/>
        <v>중형</v>
      </c>
      <c r="GE2262" s="68">
        <v>90209</v>
      </c>
      <c r="GF2262" s="68" t="s">
        <v>5690</v>
      </c>
    </row>
    <row r="2263" spans="6:188" x14ac:dyDescent="0.3">
      <c r="F2263" s="68">
        <v>330052</v>
      </c>
      <c r="G2263" s="68">
        <v>1</v>
      </c>
      <c r="H2263" s="68">
        <v>180002</v>
      </c>
      <c r="I2263" s="68">
        <v>280002</v>
      </c>
      <c r="J2263" s="68" t="s">
        <v>3756</v>
      </c>
      <c r="K2263" s="68" t="s">
        <v>3757</v>
      </c>
      <c r="L2263" s="68">
        <v>0</v>
      </c>
      <c r="M2263" s="68">
        <v>20</v>
      </c>
      <c r="N2263" s="68">
        <v>0</v>
      </c>
      <c r="O2263" s="68">
        <v>0</v>
      </c>
      <c r="P2263" s="68">
        <v>0</v>
      </c>
      <c r="Q2263" s="68">
        <v>0</v>
      </c>
      <c r="R2263" s="68">
        <v>16</v>
      </c>
      <c r="S2263" s="68">
        <v>1</v>
      </c>
      <c r="T2263" s="68">
        <v>1</v>
      </c>
      <c r="U2263" s="68">
        <v>5</v>
      </c>
      <c r="V2263" s="68">
        <v>0</v>
      </c>
      <c r="W2263" s="68">
        <v>3</v>
      </c>
      <c r="X2263" s="68">
        <v>0</v>
      </c>
      <c r="Y2263" s="68">
        <v>42</v>
      </c>
      <c r="Z2263" s="68">
        <v>0</v>
      </c>
      <c r="AA2263" s="68">
        <v>42</v>
      </c>
      <c r="AB2263" s="68">
        <v>0</v>
      </c>
      <c r="AC2263" s="68">
        <v>0</v>
      </c>
      <c r="AD2263" s="68">
        <v>107</v>
      </c>
      <c r="AE2263" s="68">
        <v>209</v>
      </c>
      <c r="AF2263" s="68">
        <v>0</v>
      </c>
      <c r="AG2263" s="68">
        <v>108</v>
      </c>
      <c r="AH2263" s="68">
        <v>100</v>
      </c>
      <c r="AI2263" s="68">
        <v>0</v>
      </c>
      <c r="AJ2263" s="68">
        <v>121</v>
      </c>
      <c r="AK2263" s="68">
        <v>7000</v>
      </c>
      <c r="AL2263" s="68">
        <v>0</v>
      </c>
      <c r="AM2263" s="68">
        <v>129</v>
      </c>
      <c r="AN2263" s="68">
        <v>-5000</v>
      </c>
      <c r="AO2263" s="68">
        <v>0</v>
      </c>
      <c r="AP2263" s="68" t="s">
        <v>1773</v>
      </c>
      <c r="AQ2263" s="68">
        <v>1</v>
      </c>
      <c r="AR2263" s="68" t="s">
        <v>958</v>
      </c>
      <c r="AS2263" s="68">
        <v>0</v>
      </c>
      <c r="AT2263" s="68">
        <v>0</v>
      </c>
      <c r="AU2263" s="68">
        <v>0</v>
      </c>
      <c r="AV2263" s="86">
        <v>1</v>
      </c>
      <c r="AX2263" s="1">
        <v>0</v>
      </c>
      <c r="AY2263" s="1">
        <v>0</v>
      </c>
      <c r="AZ2263" s="68">
        <v>0</v>
      </c>
      <c r="BA2263" s="68">
        <v>0</v>
      </c>
      <c r="EQ2263" s="68">
        <v>30250033</v>
      </c>
      <c r="ER2263" s="175">
        <v>2</v>
      </c>
      <c r="ES2263" s="68">
        <v>650</v>
      </c>
      <c r="ET2263" s="68">
        <v>33</v>
      </c>
      <c r="EU2263" s="68">
        <v>0</v>
      </c>
      <c r="EV2263" s="68">
        <v>150033</v>
      </c>
      <c r="EW2263" s="68" t="s">
        <v>2671</v>
      </c>
      <c r="EX2263" s="68" t="str">
        <f t="shared" si="68"/>
        <v>중형</v>
      </c>
      <c r="GE2263" s="68">
        <v>90210</v>
      </c>
      <c r="GF2263" s="68" t="s">
        <v>5691</v>
      </c>
    </row>
    <row r="2264" spans="6:188" x14ac:dyDescent="0.3">
      <c r="F2264" s="68">
        <v>330053</v>
      </c>
      <c r="G2264" s="68">
        <v>1</v>
      </c>
      <c r="H2264" s="68">
        <v>180002</v>
      </c>
      <c r="I2264" s="68">
        <v>280002</v>
      </c>
      <c r="J2264" s="68" t="s">
        <v>3756</v>
      </c>
      <c r="K2264" s="68" t="s">
        <v>3757</v>
      </c>
      <c r="L2264" s="68">
        <v>0</v>
      </c>
      <c r="M2264" s="68">
        <v>20</v>
      </c>
      <c r="N2264" s="68">
        <v>0</v>
      </c>
      <c r="O2264" s="68">
        <v>0</v>
      </c>
      <c r="P2264" s="68">
        <v>0</v>
      </c>
      <c r="Q2264" s="68">
        <v>0</v>
      </c>
      <c r="R2264" s="68">
        <v>32</v>
      </c>
      <c r="S2264" s="68">
        <v>1</v>
      </c>
      <c r="T2264" s="68">
        <v>1</v>
      </c>
      <c r="U2264" s="68">
        <v>5</v>
      </c>
      <c r="V2264" s="68">
        <v>0</v>
      </c>
      <c r="W2264" s="68">
        <v>3</v>
      </c>
      <c r="X2264" s="68">
        <v>0</v>
      </c>
      <c r="Y2264" s="68">
        <v>34</v>
      </c>
      <c r="Z2264" s="68">
        <v>0</v>
      </c>
      <c r="AA2264" s="68">
        <v>34</v>
      </c>
      <c r="AB2264" s="68">
        <v>0</v>
      </c>
      <c r="AC2264" s="68">
        <v>0</v>
      </c>
      <c r="AD2264" s="68">
        <v>107</v>
      </c>
      <c r="AE2264" s="68">
        <v>209</v>
      </c>
      <c r="AF2264" s="68">
        <v>0</v>
      </c>
      <c r="AG2264" s="68">
        <v>108</v>
      </c>
      <c r="AH2264" s="68">
        <v>100</v>
      </c>
      <c r="AI2264" s="68">
        <v>0</v>
      </c>
      <c r="AJ2264" s="68">
        <v>121</v>
      </c>
      <c r="AK2264" s="68">
        <v>7000</v>
      </c>
      <c r="AL2264" s="68">
        <v>0</v>
      </c>
      <c r="AM2264" s="68">
        <v>129</v>
      </c>
      <c r="AN2264" s="68">
        <v>-5000</v>
      </c>
      <c r="AO2264" s="68">
        <v>0</v>
      </c>
      <c r="AP2264" s="68" t="s">
        <v>982</v>
      </c>
      <c r="AQ2264" s="68">
        <v>1</v>
      </c>
      <c r="AR2264" s="68" t="s">
        <v>3600</v>
      </c>
      <c r="AS2264" s="68">
        <v>0</v>
      </c>
      <c r="AT2264" s="68">
        <v>0</v>
      </c>
      <c r="AU2264" s="68">
        <v>0</v>
      </c>
      <c r="AV2264" s="86">
        <v>1</v>
      </c>
      <c r="AX2264" s="1">
        <v>0</v>
      </c>
      <c r="AY2264" s="1">
        <v>0</v>
      </c>
      <c r="AZ2264" s="68">
        <v>0</v>
      </c>
      <c r="BA2264" s="68">
        <v>0</v>
      </c>
      <c r="EQ2264" s="68">
        <v>30350033</v>
      </c>
      <c r="ER2264" s="175">
        <v>2</v>
      </c>
      <c r="ES2264" s="68">
        <v>650</v>
      </c>
      <c r="ET2264" s="68">
        <v>33</v>
      </c>
      <c r="EU2264" s="68">
        <v>0</v>
      </c>
      <c r="EV2264" s="68">
        <v>150033</v>
      </c>
      <c r="EW2264" s="68" t="s">
        <v>2671</v>
      </c>
      <c r="EX2264" s="68" t="str">
        <f t="shared" si="68"/>
        <v>중형</v>
      </c>
      <c r="GE2264" s="68">
        <v>90211</v>
      </c>
      <c r="GF2264" s="68" t="s">
        <v>5692</v>
      </c>
    </row>
    <row r="2265" spans="6:188" x14ac:dyDescent="0.3">
      <c r="F2265" s="68">
        <v>330054</v>
      </c>
      <c r="G2265" s="68">
        <v>1</v>
      </c>
      <c r="H2265" s="68">
        <v>180002</v>
      </c>
      <c r="I2265" s="68">
        <v>280002</v>
      </c>
      <c r="J2265" s="68" t="s">
        <v>3756</v>
      </c>
      <c r="K2265" s="68" t="s">
        <v>3757</v>
      </c>
      <c r="L2265" s="68">
        <v>0</v>
      </c>
      <c r="M2265" s="68">
        <v>20</v>
      </c>
      <c r="N2265" s="68">
        <v>0</v>
      </c>
      <c r="O2265" s="68">
        <v>0</v>
      </c>
      <c r="P2265" s="68">
        <v>0</v>
      </c>
      <c r="Q2265" s="68">
        <v>0</v>
      </c>
      <c r="R2265" s="68">
        <v>32</v>
      </c>
      <c r="S2265" s="68">
        <v>1</v>
      </c>
      <c r="T2265" s="68">
        <v>2</v>
      </c>
      <c r="U2265" s="68">
        <v>5</v>
      </c>
      <c r="V2265" s="68">
        <v>0</v>
      </c>
      <c r="W2265" s="68">
        <v>3</v>
      </c>
      <c r="X2265" s="68">
        <v>0</v>
      </c>
      <c r="Y2265" s="68">
        <v>39</v>
      </c>
      <c r="Z2265" s="68">
        <v>0</v>
      </c>
      <c r="AA2265" s="68">
        <v>39</v>
      </c>
      <c r="AB2265" s="68">
        <v>0</v>
      </c>
      <c r="AC2265" s="68">
        <v>0</v>
      </c>
      <c r="AD2265" s="68">
        <v>107</v>
      </c>
      <c r="AE2265" s="68">
        <v>209</v>
      </c>
      <c r="AF2265" s="68">
        <v>0</v>
      </c>
      <c r="AG2265" s="68">
        <v>108</v>
      </c>
      <c r="AH2265" s="68">
        <v>100</v>
      </c>
      <c r="AI2265" s="68">
        <v>0</v>
      </c>
      <c r="AJ2265" s="68">
        <v>121</v>
      </c>
      <c r="AK2265" s="68">
        <v>7000</v>
      </c>
      <c r="AL2265" s="68">
        <v>0</v>
      </c>
      <c r="AM2265" s="68">
        <v>129</v>
      </c>
      <c r="AN2265" s="68">
        <v>-5000</v>
      </c>
      <c r="AO2265" s="68">
        <v>0</v>
      </c>
      <c r="AP2265" s="68" t="s">
        <v>982</v>
      </c>
      <c r="AQ2265" s="68">
        <v>1</v>
      </c>
      <c r="AR2265" s="68" t="s">
        <v>3600</v>
      </c>
      <c r="AS2265" s="68">
        <v>0</v>
      </c>
      <c r="AT2265" s="68">
        <v>0</v>
      </c>
      <c r="AU2265" s="68">
        <v>0</v>
      </c>
      <c r="AV2265" s="86">
        <v>1</v>
      </c>
      <c r="AX2265" s="1">
        <v>0</v>
      </c>
      <c r="AY2265" s="1">
        <v>0</v>
      </c>
      <c r="AZ2265" s="68">
        <v>0</v>
      </c>
      <c r="BA2265" s="68">
        <v>0</v>
      </c>
      <c r="EQ2265" s="68">
        <v>30450033</v>
      </c>
      <c r="ER2265" s="175">
        <v>2</v>
      </c>
      <c r="ES2265" s="68">
        <v>650</v>
      </c>
      <c r="ET2265" s="68">
        <v>33</v>
      </c>
      <c r="EU2265" s="68">
        <v>0</v>
      </c>
      <c r="EV2265" s="68">
        <v>150033</v>
      </c>
      <c r="EW2265" s="68" t="s">
        <v>2671</v>
      </c>
      <c r="EX2265" s="68" t="str">
        <f t="shared" si="68"/>
        <v>중형</v>
      </c>
      <c r="GE2265" s="68">
        <v>90212</v>
      </c>
      <c r="GF2265" s="68" t="s">
        <v>5693</v>
      </c>
    </row>
    <row r="2266" spans="6:188" x14ac:dyDescent="0.3">
      <c r="F2266" s="68">
        <v>330055</v>
      </c>
      <c r="G2266" s="68">
        <v>1</v>
      </c>
      <c r="H2266" s="68">
        <v>180002</v>
      </c>
      <c r="I2266" s="68">
        <v>280002</v>
      </c>
      <c r="J2266" s="68" t="s">
        <v>3756</v>
      </c>
      <c r="K2266" s="68" t="s">
        <v>3757</v>
      </c>
      <c r="L2266" s="68">
        <v>0</v>
      </c>
      <c r="M2266" s="68">
        <v>20</v>
      </c>
      <c r="N2266" s="68">
        <v>0</v>
      </c>
      <c r="O2266" s="68">
        <v>0</v>
      </c>
      <c r="P2266" s="68">
        <v>0</v>
      </c>
      <c r="Q2266" s="68">
        <v>0</v>
      </c>
      <c r="R2266" s="68">
        <v>2</v>
      </c>
      <c r="S2266" s="68">
        <v>1</v>
      </c>
      <c r="T2266" s="68">
        <v>1</v>
      </c>
      <c r="U2266" s="68">
        <v>4</v>
      </c>
      <c r="V2266" s="68">
        <v>0</v>
      </c>
      <c r="W2266" s="68">
        <v>3</v>
      </c>
      <c r="X2266" s="68">
        <v>0</v>
      </c>
      <c r="Y2266" s="68">
        <v>48</v>
      </c>
      <c r="Z2266" s="68">
        <v>0</v>
      </c>
      <c r="AA2266" s="68">
        <v>48</v>
      </c>
      <c r="AB2266" s="68">
        <v>0</v>
      </c>
      <c r="AC2266" s="68">
        <v>0</v>
      </c>
      <c r="AD2266" s="68">
        <v>107</v>
      </c>
      <c r="AE2266" s="68">
        <v>209</v>
      </c>
      <c r="AF2266" s="68">
        <v>0</v>
      </c>
      <c r="AG2266" s="68">
        <v>108</v>
      </c>
      <c r="AH2266" s="68">
        <v>100</v>
      </c>
      <c r="AI2266" s="68">
        <v>0</v>
      </c>
      <c r="AJ2266" s="68">
        <v>121</v>
      </c>
      <c r="AK2266" s="68">
        <v>7000</v>
      </c>
      <c r="AL2266" s="68">
        <v>0</v>
      </c>
      <c r="AM2266" s="68">
        <v>129</v>
      </c>
      <c r="AN2266" s="68">
        <v>-5000</v>
      </c>
      <c r="AO2266" s="68">
        <v>0</v>
      </c>
      <c r="AP2266" s="68" t="s">
        <v>811</v>
      </c>
      <c r="AQ2266" s="68">
        <v>1</v>
      </c>
      <c r="AR2266" s="68" t="s">
        <v>808</v>
      </c>
      <c r="AS2266" s="68">
        <v>0</v>
      </c>
      <c r="AT2266" s="68">
        <v>0</v>
      </c>
      <c r="AU2266" s="68">
        <v>0</v>
      </c>
      <c r="AV2266" s="86">
        <v>1</v>
      </c>
      <c r="AX2266" s="1">
        <v>0</v>
      </c>
      <c r="AY2266" s="1">
        <v>0</v>
      </c>
      <c r="AZ2266" s="68">
        <v>0</v>
      </c>
      <c r="BA2266" s="68">
        <v>0</v>
      </c>
      <c r="EQ2266" s="68">
        <v>30550033</v>
      </c>
      <c r="ER2266" s="175">
        <v>2</v>
      </c>
      <c r="ES2266" s="68">
        <v>650</v>
      </c>
      <c r="ET2266" s="68">
        <v>33</v>
      </c>
      <c r="EU2266" s="68">
        <v>0</v>
      </c>
      <c r="EV2266" s="68">
        <v>150033</v>
      </c>
      <c r="EW2266" s="68" t="s">
        <v>2671</v>
      </c>
      <c r="EX2266" s="68" t="str">
        <f t="shared" si="68"/>
        <v>중형</v>
      </c>
      <c r="GE2266" s="68">
        <v>90213</v>
      </c>
      <c r="GF2266" s="68" t="s">
        <v>5694</v>
      </c>
    </row>
    <row r="2267" spans="6:188" x14ac:dyDescent="0.3">
      <c r="F2267" s="68">
        <v>330056</v>
      </c>
      <c r="G2267" s="68">
        <v>1</v>
      </c>
      <c r="H2267" s="68">
        <v>180002</v>
      </c>
      <c r="I2267" s="68">
        <v>280002</v>
      </c>
      <c r="J2267" s="68" t="s">
        <v>3756</v>
      </c>
      <c r="K2267" s="68" t="s">
        <v>3757</v>
      </c>
      <c r="L2267" s="68">
        <v>0</v>
      </c>
      <c r="M2267" s="68">
        <v>20</v>
      </c>
      <c r="N2267" s="68">
        <v>0</v>
      </c>
      <c r="O2267" s="68">
        <v>0</v>
      </c>
      <c r="P2267" s="68">
        <v>0</v>
      </c>
      <c r="Q2267" s="68">
        <v>0</v>
      </c>
      <c r="R2267" s="68">
        <v>2</v>
      </c>
      <c r="S2267" s="68">
        <v>1</v>
      </c>
      <c r="T2267" s="68">
        <v>1</v>
      </c>
      <c r="U2267" s="68">
        <v>5</v>
      </c>
      <c r="V2267" s="68">
        <v>0</v>
      </c>
      <c r="W2267" s="68">
        <v>3</v>
      </c>
      <c r="X2267" s="68">
        <v>0</v>
      </c>
      <c r="Y2267" s="68">
        <v>42</v>
      </c>
      <c r="Z2267" s="68">
        <v>0</v>
      </c>
      <c r="AA2267" s="68">
        <v>42</v>
      </c>
      <c r="AB2267" s="68">
        <v>0</v>
      </c>
      <c r="AC2267" s="68">
        <v>0</v>
      </c>
      <c r="AD2267" s="68">
        <v>107</v>
      </c>
      <c r="AE2267" s="68">
        <v>209</v>
      </c>
      <c r="AF2267" s="68">
        <v>0</v>
      </c>
      <c r="AG2267" s="68">
        <v>108</v>
      </c>
      <c r="AH2267" s="68">
        <v>100</v>
      </c>
      <c r="AI2267" s="68">
        <v>0</v>
      </c>
      <c r="AJ2267" s="68">
        <v>121</v>
      </c>
      <c r="AK2267" s="68">
        <v>7000</v>
      </c>
      <c r="AL2267" s="68">
        <v>0</v>
      </c>
      <c r="AM2267" s="68">
        <v>129</v>
      </c>
      <c r="AN2267" s="68">
        <v>-5000</v>
      </c>
      <c r="AO2267" s="68">
        <v>0</v>
      </c>
      <c r="AP2267" s="68" t="s">
        <v>811</v>
      </c>
      <c r="AQ2267" s="68">
        <v>1</v>
      </c>
      <c r="AR2267" s="68" t="s">
        <v>808</v>
      </c>
      <c r="AS2267" s="68">
        <v>0</v>
      </c>
      <c r="AT2267" s="68">
        <v>0</v>
      </c>
      <c r="AU2267" s="68">
        <v>0</v>
      </c>
      <c r="AV2267" s="86">
        <v>1</v>
      </c>
      <c r="AX2267" s="1">
        <v>0</v>
      </c>
      <c r="AY2267" s="1">
        <v>0</v>
      </c>
      <c r="AZ2267" s="68">
        <v>0</v>
      </c>
      <c r="BA2267" s="68">
        <v>0</v>
      </c>
      <c r="EQ2267" s="68">
        <v>30650033</v>
      </c>
      <c r="ER2267" s="175">
        <v>2</v>
      </c>
      <c r="ES2267" s="68">
        <v>650</v>
      </c>
      <c r="ET2267" s="68">
        <v>33</v>
      </c>
      <c r="EU2267" s="68">
        <v>0</v>
      </c>
      <c r="EV2267" s="68">
        <v>150033</v>
      </c>
      <c r="EW2267" s="68" t="s">
        <v>2671</v>
      </c>
      <c r="EX2267" s="68" t="str">
        <f t="shared" si="68"/>
        <v>중형</v>
      </c>
      <c r="GE2267" s="68">
        <v>90214</v>
      </c>
      <c r="GF2267" s="68" t="s">
        <v>5695</v>
      </c>
    </row>
    <row r="2268" spans="6:188" x14ac:dyDescent="0.3">
      <c r="F2268" s="68">
        <v>330057</v>
      </c>
      <c r="G2268" s="68">
        <v>1</v>
      </c>
      <c r="H2268" s="68">
        <v>180002</v>
      </c>
      <c r="I2268" s="68">
        <v>280002</v>
      </c>
      <c r="J2268" s="68" t="s">
        <v>3756</v>
      </c>
      <c r="K2268" s="68" t="s">
        <v>3757</v>
      </c>
      <c r="L2268" s="68">
        <v>0</v>
      </c>
      <c r="M2268" s="68">
        <v>20</v>
      </c>
      <c r="N2268" s="68">
        <v>0</v>
      </c>
      <c r="O2268" s="68">
        <v>0</v>
      </c>
      <c r="P2268" s="68">
        <v>0</v>
      </c>
      <c r="Q2268" s="68">
        <v>0</v>
      </c>
      <c r="R2268" s="68">
        <v>2</v>
      </c>
      <c r="S2268" s="68">
        <v>1</v>
      </c>
      <c r="T2268" s="68">
        <v>1</v>
      </c>
      <c r="U2268" s="68">
        <v>5</v>
      </c>
      <c r="V2268" s="68">
        <v>0</v>
      </c>
      <c r="W2268" s="68">
        <v>3</v>
      </c>
      <c r="X2268" s="68">
        <v>0</v>
      </c>
      <c r="Y2268" s="68">
        <v>34</v>
      </c>
      <c r="Z2268" s="68">
        <v>0</v>
      </c>
      <c r="AA2268" s="68">
        <v>34</v>
      </c>
      <c r="AB2268" s="68">
        <v>0</v>
      </c>
      <c r="AC2268" s="68">
        <v>0</v>
      </c>
      <c r="AD2268" s="68">
        <v>107</v>
      </c>
      <c r="AE2268" s="68">
        <v>209</v>
      </c>
      <c r="AF2268" s="68">
        <v>0</v>
      </c>
      <c r="AG2268" s="68">
        <v>108</v>
      </c>
      <c r="AH2268" s="68">
        <v>100</v>
      </c>
      <c r="AI2268" s="68">
        <v>0</v>
      </c>
      <c r="AJ2268" s="68">
        <v>121</v>
      </c>
      <c r="AK2268" s="68">
        <v>7000</v>
      </c>
      <c r="AL2268" s="68">
        <v>0</v>
      </c>
      <c r="AM2268" s="68">
        <v>129</v>
      </c>
      <c r="AN2268" s="68">
        <v>-5000</v>
      </c>
      <c r="AO2268" s="68">
        <v>0</v>
      </c>
      <c r="AP2268" s="68" t="s">
        <v>811</v>
      </c>
      <c r="AQ2268" s="68">
        <v>1</v>
      </c>
      <c r="AR2268" s="68" t="s">
        <v>808</v>
      </c>
      <c r="AS2268" s="68">
        <v>0</v>
      </c>
      <c r="AT2268" s="68">
        <v>0</v>
      </c>
      <c r="AU2268" s="68">
        <v>0</v>
      </c>
      <c r="AV2268" s="86">
        <v>1</v>
      </c>
      <c r="AX2268" s="1">
        <v>0</v>
      </c>
      <c r="AY2268" s="1">
        <v>0</v>
      </c>
      <c r="AZ2268" s="68">
        <v>0</v>
      </c>
      <c r="BA2268" s="68">
        <v>0</v>
      </c>
      <c r="EQ2268" s="68">
        <v>30750033</v>
      </c>
      <c r="ER2268" s="175">
        <v>2</v>
      </c>
      <c r="ES2268" s="68">
        <v>650</v>
      </c>
      <c r="ET2268" s="68">
        <v>33</v>
      </c>
      <c r="EU2268" s="68">
        <v>0</v>
      </c>
      <c r="EV2268" s="68">
        <v>150033</v>
      </c>
      <c r="EW2268" s="68" t="s">
        <v>2671</v>
      </c>
      <c r="EX2268" s="68" t="str">
        <f t="shared" si="68"/>
        <v>중형</v>
      </c>
      <c r="GE2268" s="68">
        <v>100000</v>
      </c>
      <c r="GF2268" s="68" t="s">
        <v>5696</v>
      </c>
    </row>
    <row r="2269" spans="6:188" x14ac:dyDescent="0.3">
      <c r="F2269" s="68">
        <v>330058</v>
      </c>
      <c r="G2269" s="68">
        <v>1</v>
      </c>
      <c r="H2269" s="68">
        <v>180002</v>
      </c>
      <c r="I2269" s="68">
        <v>280002</v>
      </c>
      <c r="J2269" s="68" t="s">
        <v>3756</v>
      </c>
      <c r="K2269" s="68" t="s">
        <v>3757</v>
      </c>
      <c r="L2269" s="68">
        <v>0</v>
      </c>
      <c r="M2269" s="68">
        <v>20</v>
      </c>
      <c r="N2269" s="68">
        <v>0</v>
      </c>
      <c r="O2269" s="68">
        <v>0</v>
      </c>
      <c r="P2269" s="68">
        <v>0</v>
      </c>
      <c r="Q2269" s="68">
        <v>0</v>
      </c>
      <c r="R2269" s="68">
        <v>2</v>
      </c>
      <c r="S2269" s="68">
        <v>1</v>
      </c>
      <c r="T2269" s="68">
        <v>2</v>
      </c>
      <c r="U2269" s="68">
        <v>5</v>
      </c>
      <c r="V2269" s="68">
        <v>0</v>
      </c>
      <c r="W2269" s="68">
        <v>3</v>
      </c>
      <c r="X2269" s="68">
        <v>0</v>
      </c>
      <c r="Y2269" s="68">
        <v>39</v>
      </c>
      <c r="Z2269" s="68">
        <v>0</v>
      </c>
      <c r="AA2269" s="68">
        <v>39</v>
      </c>
      <c r="AB2269" s="68">
        <v>0</v>
      </c>
      <c r="AC2269" s="68">
        <v>0</v>
      </c>
      <c r="AD2269" s="68">
        <v>107</v>
      </c>
      <c r="AE2269" s="68">
        <v>209</v>
      </c>
      <c r="AF2269" s="68">
        <v>0</v>
      </c>
      <c r="AG2269" s="68">
        <v>108</v>
      </c>
      <c r="AH2269" s="68">
        <v>100</v>
      </c>
      <c r="AI2269" s="68">
        <v>0</v>
      </c>
      <c r="AJ2269" s="68">
        <v>121</v>
      </c>
      <c r="AK2269" s="68">
        <v>7000</v>
      </c>
      <c r="AL2269" s="68">
        <v>0</v>
      </c>
      <c r="AM2269" s="68">
        <v>129</v>
      </c>
      <c r="AN2269" s="68">
        <v>-5000</v>
      </c>
      <c r="AO2269" s="68">
        <v>0</v>
      </c>
      <c r="AP2269" s="68" t="s">
        <v>811</v>
      </c>
      <c r="AQ2269" s="68">
        <v>1</v>
      </c>
      <c r="AR2269" s="68" t="s">
        <v>808</v>
      </c>
      <c r="AS2269" s="68">
        <v>0</v>
      </c>
      <c r="AT2269" s="68">
        <v>0</v>
      </c>
      <c r="AU2269" s="68">
        <v>0</v>
      </c>
      <c r="AV2269" s="86">
        <v>1</v>
      </c>
      <c r="AX2269" s="1">
        <v>0</v>
      </c>
      <c r="AY2269" s="1">
        <v>0</v>
      </c>
      <c r="AZ2269" s="68">
        <v>0</v>
      </c>
      <c r="BA2269" s="68">
        <v>0</v>
      </c>
      <c r="EQ2269" s="68">
        <v>30850033</v>
      </c>
      <c r="ER2269" s="175">
        <v>2</v>
      </c>
      <c r="ES2269" s="68">
        <v>650</v>
      </c>
      <c r="ET2269" s="68">
        <v>33</v>
      </c>
      <c r="EU2269" s="68">
        <v>0</v>
      </c>
      <c r="EV2269" s="68">
        <v>150033</v>
      </c>
      <c r="EW2269" s="68" t="s">
        <v>2671</v>
      </c>
      <c r="EX2269" s="68" t="str">
        <f t="shared" si="68"/>
        <v>중형</v>
      </c>
      <c r="GE2269" s="68">
        <v>100001</v>
      </c>
      <c r="GF2269" s="68" t="s">
        <v>5697</v>
      </c>
    </row>
    <row r="2270" spans="6:188" x14ac:dyDescent="0.3">
      <c r="F2270" s="68">
        <v>330059</v>
      </c>
      <c r="G2270" s="68">
        <v>1</v>
      </c>
      <c r="H2270" s="68">
        <v>180002</v>
      </c>
      <c r="I2270" s="68">
        <v>280002</v>
      </c>
      <c r="J2270" s="68" t="s">
        <v>3756</v>
      </c>
      <c r="K2270" s="68" t="s">
        <v>3757</v>
      </c>
      <c r="L2270" s="68">
        <v>0</v>
      </c>
      <c r="M2270" s="68">
        <v>20</v>
      </c>
      <c r="N2270" s="68">
        <v>0</v>
      </c>
      <c r="O2270" s="68">
        <v>0</v>
      </c>
      <c r="P2270" s="68">
        <v>0</v>
      </c>
      <c r="Q2270" s="68">
        <v>0</v>
      </c>
      <c r="R2270" s="68">
        <v>4</v>
      </c>
      <c r="S2270" s="68">
        <v>1</v>
      </c>
      <c r="T2270" s="68">
        <v>1</v>
      </c>
      <c r="U2270" s="68">
        <v>4</v>
      </c>
      <c r="V2270" s="68">
        <v>0</v>
      </c>
      <c r="W2270" s="68">
        <v>3</v>
      </c>
      <c r="X2270" s="68">
        <v>0</v>
      </c>
      <c r="Y2270" s="68">
        <v>48</v>
      </c>
      <c r="Z2270" s="68">
        <v>0</v>
      </c>
      <c r="AA2270" s="68">
        <v>48</v>
      </c>
      <c r="AB2270" s="68">
        <v>0</v>
      </c>
      <c r="AC2270" s="68">
        <v>0</v>
      </c>
      <c r="AD2270" s="68">
        <v>107</v>
      </c>
      <c r="AE2270" s="68">
        <v>209</v>
      </c>
      <c r="AF2270" s="68">
        <v>0</v>
      </c>
      <c r="AG2270" s="68">
        <v>108</v>
      </c>
      <c r="AH2270" s="68">
        <v>100</v>
      </c>
      <c r="AI2270" s="68">
        <v>0</v>
      </c>
      <c r="AJ2270" s="68">
        <v>121</v>
      </c>
      <c r="AK2270" s="68">
        <v>7000</v>
      </c>
      <c r="AL2270" s="68">
        <v>0</v>
      </c>
      <c r="AM2270" s="68">
        <v>129</v>
      </c>
      <c r="AN2270" s="68">
        <v>-5000</v>
      </c>
      <c r="AO2270" s="68">
        <v>0</v>
      </c>
      <c r="AP2270" s="68" t="s">
        <v>863</v>
      </c>
      <c r="AQ2270" s="68">
        <v>1</v>
      </c>
      <c r="AR2270" s="68" t="s">
        <v>860</v>
      </c>
      <c r="AS2270" s="68">
        <v>0</v>
      </c>
      <c r="AT2270" s="68">
        <v>0</v>
      </c>
      <c r="AU2270" s="68">
        <v>0</v>
      </c>
      <c r="AV2270" s="86">
        <v>1</v>
      </c>
      <c r="AX2270" s="1">
        <v>0</v>
      </c>
      <c r="AY2270" s="1">
        <v>0</v>
      </c>
      <c r="AZ2270" s="68">
        <v>0</v>
      </c>
      <c r="BA2270" s="68">
        <v>0</v>
      </c>
      <c r="EQ2270" s="68">
        <v>30950033</v>
      </c>
      <c r="ER2270" s="175">
        <v>2</v>
      </c>
      <c r="ES2270" s="68">
        <v>650</v>
      </c>
      <c r="ET2270" s="68">
        <v>33</v>
      </c>
      <c r="EU2270" s="68">
        <v>0</v>
      </c>
      <c r="EV2270" s="68">
        <v>150033</v>
      </c>
      <c r="EW2270" s="68" t="s">
        <v>2671</v>
      </c>
      <c r="EX2270" s="68" t="str">
        <f t="shared" si="68"/>
        <v>중형</v>
      </c>
      <c r="GE2270" s="68">
        <v>100002</v>
      </c>
      <c r="GF2270" s="68" t="s">
        <v>5698</v>
      </c>
    </row>
    <row r="2271" spans="6:188" x14ac:dyDescent="0.3">
      <c r="F2271" s="68">
        <v>330060</v>
      </c>
      <c r="G2271" s="68">
        <v>1</v>
      </c>
      <c r="H2271" s="68">
        <v>180002</v>
      </c>
      <c r="I2271" s="68">
        <v>280002</v>
      </c>
      <c r="J2271" s="68" t="s">
        <v>3756</v>
      </c>
      <c r="K2271" s="68" t="s">
        <v>3757</v>
      </c>
      <c r="L2271" s="68">
        <v>0</v>
      </c>
      <c r="M2271" s="68">
        <v>20</v>
      </c>
      <c r="N2271" s="68">
        <v>0</v>
      </c>
      <c r="O2271" s="68">
        <v>0</v>
      </c>
      <c r="P2271" s="68">
        <v>0</v>
      </c>
      <c r="Q2271" s="68">
        <v>0</v>
      </c>
      <c r="R2271" s="68">
        <v>4</v>
      </c>
      <c r="S2271" s="68">
        <v>1</v>
      </c>
      <c r="T2271" s="68">
        <v>1</v>
      </c>
      <c r="U2271" s="68">
        <v>5</v>
      </c>
      <c r="V2271" s="68">
        <v>0</v>
      </c>
      <c r="W2271" s="68">
        <v>3</v>
      </c>
      <c r="X2271" s="68">
        <v>0</v>
      </c>
      <c r="Y2271" s="68">
        <v>42</v>
      </c>
      <c r="Z2271" s="68">
        <v>0</v>
      </c>
      <c r="AA2271" s="68">
        <v>42</v>
      </c>
      <c r="AB2271" s="68">
        <v>0</v>
      </c>
      <c r="AC2271" s="68">
        <v>0</v>
      </c>
      <c r="AD2271" s="68">
        <v>107</v>
      </c>
      <c r="AE2271" s="68">
        <v>209</v>
      </c>
      <c r="AF2271" s="68">
        <v>0</v>
      </c>
      <c r="AG2271" s="68">
        <v>108</v>
      </c>
      <c r="AH2271" s="68">
        <v>100</v>
      </c>
      <c r="AI2271" s="68">
        <v>0</v>
      </c>
      <c r="AJ2271" s="68">
        <v>121</v>
      </c>
      <c r="AK2271" s="68">
        <v>7000</v>
      </c>
      <c r="AL2271" s="68">
        <v>0</v>
      </c>
      <c r="AM2271" s="68">
        <v>129</v>
      </c>
      <c r="AN2271" s="68">
        <v>-5000</v>
      </c>
      <c r="AO2271" s="68">
        <v>0</v>
      </c>
      <c r="AP2271" s="68" t="s">
        <v>863</v>
      </c>
      <c r="AQ2271" s="68">
        <v>1</v>
      </c>
      <c r="AR2271" s="68" t="s">
        <v>860</v>
      </c>
      <c r="AS2271" s="68">
        <v>0</v>
      </c>
      <c r="AT2271" s="68">
        <v>0</v>
      </c>
      <c r="AU2271" s="68">
        <v>0</v>
      </c>
      <c r="AV2271" s="86">
        <v>1</v>
      </c>
      <c r="AX2271" s="1">
        <v>0</v>
      </c>
      <c r="AY2271" s="1">
        <v>0</v>
      </c>
      <c r="AZ2271" s="68">
        <v>0</v>
      </c>
      <c r="BA2271" s="68">
        <v>0</v>
      </c>
      <c r="EQ2271" s="68">
        <v>31050033</v>
      </c>
      <c r="ER2271" s="175">
        <v>2</v>
      </c>
      <c r="ES2271" s="68">
        <v>650</v>
      </c>
      <c r="ET2271" s="68">
        <v>33</v>
      </c>
      <c r="EU2271" s="68">
        <v>0</v>
      </c>
      <c r="EV2271" s="68">
        <v>150033</v>
      </c>
      <c r="EW2271" s="68" t="s">
        <v>2671</v>
      </c>
      <c r="EX2271" s="68" t="str">
        <f t="shared" si="68"/>
        <v>중형</v>
      </c>
      <c r="GE2271" s="68">
        <v>100003</v>
      </c>
      <c r="GF2271" s="68" t="s">
        <v>5699</v>
      </c>
    </row>
    <row r="2272" spans="6:188" x14ac:dyDescent="0.3">
      <c r="F2272" s="68">
        <v>330061</v>
      </c>
      <c r="G2272" s="68">
        <v>1</v>
      </c>
      <c r="H2272" s="68">
        <v>180002</v>
      </c>
      <c r="I2272" s="68">
        <v>280002</v>
      </c>
      <c r="J2272" s="68" t="s">
        <v>3756</v>
      </c>
      <c r="K2272" s="68" t="s">
        <v>3757</v>
      </c>
      <c r="L2272" s="68">
        <v>0</v>
      </c>
      <c r="M2272" s="68">
        <v>20</v>
      </c>
      <c r="N2272" s="68">
        <v>0</v>
      </c>
      <c r="O2272" s="68">
        <v>0</v>
      </c>
      <c r="P2272" s="68">
        <v>0</v>
      </c>
      <c r="Q2272" s="68">
        <v>0</v>
      </c>
      <c r="R2272" s="68">
        <v>4</v>
      </c>
      <c r="S2272" s="68">
        <v>1</v>
      </c>
      <c r="T2272" s="68">
        <v>1</v>
      </c>
      <c r="U2272" s="68">
        <v>5</v>
      </c>
      <c r="V2272" s="68">
        <v>0</v>
      </c>
      <c r="W2272" s="68">
        <v>3</v>
      </c>
      <c r="X2272" s="68">
        <v>0</v>
      </c>
      <c r="Y2272" s="68">
        <v>34</v>
      </c>
      <c r="Z2272" s="68">
        <v>0</v>
      </c>
      <c r="AA2272" s="68">
        <v>34</v>
      </c>
      <c r="AB2272" s="68">
        <v>0</v>
      </c>
      <c r="AC2272" s="68">
        <v>0</v>
      </c>
      <c r="AD2272" s="68">
        <v>107</v>
      </c>
      <c r="AE2272" s="68">
        <v>209</v>
      </c>
      <c r="AF2272" s="68">
        <v>0</v>
      </c>
      <c r="AG2272" s="68">
        <v>108</v>
      </c>
      <c r="AH2272" s="68">
        <v>100</v>
      </c>
      <c r="AI2272" s="68">
        <v>0</v>
      </c>
      <c r="AJ2272" s="68">
        <v>121</v>
      </c>
      <c r="AK2272" s="68">
        <v>7000</v>
      </c>
      <c r="AL2272" s="68">
        <v>0</v>
      </c>
      <c r="AM2272" s="68">
        <v>129</v>
      </c>
      <c r="AN2272" s="68">
        <v>-5000</v>
      </c>
      <c r="AO2272" s="68">
        <v>0</v>
      </c>
      <c r="AP2272" s="68" t="s">
        <v>863</v>
      </c>
      <c r="AQ2272" s="68">
        <v>1</v>
      </c>
      <c r="AR2272" s="68" t="s">
        <v>860</v>
      </c>
      <c r="AS2272" s="68">
        <v>0</v>
      </c>
      <c r="AT2272" s="68">
        <v>0</v>
      </c>
      <c r="AU2272" s="68">
        <v>0</v>
      </c>
      <c r="AV2272" s="86">
        <v>1</v>
      </c>
      <c r="AX2272" s="1">
        <v>0</v>
      </c>
      <c r="AY2272" s="1">
        <v>0</v>
      </c>
      <c r="AZ2272" s="68">
        <v>0</v>
      </c>
      <c r="BA2272" s="68">
        <v>0</v>
      </c>
      <c r="EQ2272" s="68">
        <v>31150033</v>
      </c>
      <c r="ER2272" s="175">
        <v>2</v>
      </c>
      <c r="ES2272" s="68">
        <v>650</v>
      </c>
      <c r="ET2272" s="68">
        <v>33</v>
      </c>
      <c r="EU2272" s="68">
        <v>0</v>
      </c>
      <c r="EV2272" s="68">
        <v>150033</v>
      </c>
      <c r="EW2272" s="68" t="s">
        <v>2671</v>
      </c>
      <c r="EX2272" s="68" t="str">
        <f t="shared" si="68"/>
        <v>중형</v>
      </c>
      <c r="GE2272" s="68">
        <v>100004</v>
      </c>
      <c r="GF2272" s="68" t="s">
        <v>5700</v>
      </c>
    </row>
    <row r="2273" spans="6:188" x14ac:dyDescent="0.3">
      <c r="F2273" s="68">
        <v>330062</v>
      </c>
      <c r="G2273" s="68">
        <v>1</v>
      </c>
      <c r="H2273" s="68">
        <v>180002</v>
      </c>
      <c r="I2273" s="68">
        <v>280002</v>
      </c>
      <c r="J2273" s="68" t="s">
        <v>3756</v>
      </c>
      <c r="K2273" s="68" t="s">
        <v>3757</v>
      </c>
      <c r="L2273" s="68">
        <v>0</v>
      </c>
      <c r="M2273" s="68">
        <v>20</v>
      </c>
      <c r="N2273" s="68">
        <v>0</v>
      </c>
      <c r="O2273" s="68">
        <v>0</v>
      </c>
      <c r="P2273" s="68">
        <v>0</v>
      </c>
      <c r="Q2273" s="68">
        <v>0</v>
      </c>
      <c r="R2273" s="68">
        <v>4</v>
      </c>
      <c r="S2273" s="68">
        <v>1</v>
      </c>
      <c r="T2273" s="68">
        <v>2</v>
      </c>
      <c r="U2273" s="68">
        <v>5</v>
      </c>
      <c r="V2273" s="68">
        <v>0</v>
      </c>
      <c r="W2273" s="68">
        <v>3</v>
      </c>
      <c r="X2273" s="68">
        <v>0</v>
      </c>
      <c r="Y2273" s="68">
        <v>39</v>
      </c>
      <c r="Z2273" s="68">
        <v>0</v>
      </c>
      <c r="AA2273" s="68">
        <v>39</v>
      </c>
      <c r="AB2273" s="68">
        <v>0</v>
      </c>
      <c r="AC2273" s="68">
        <v>0</v>
      </c>
      <c r="AD2273" s="68">
        <v>107</v>
      </c>
      <c r="AE2273" s="68">
        <v>209</v>
      </c>
      <c r="AF2273" s="68">
        <v>0</v>
      </c>
      <c r="AG2273" s="68">
        <v>108</v>
      </c>
      <c r="AH2273" s="68">
        <v>100</v>
      </c>
      <c r="AI2273" s="68">
        <v>0</v>
      </c>
      <c r="AJ2273" s="68">
        <v>121</v>
      </c>
      <c r="AK2273" s="68">
        <v>7000</v>
      </c>
      <c r="AL2273" s="68">
        <v>0</v>
      </c>
      <c r="AM2273" s="68">
        <v>129</v>
      </c>
      <c r="AN2273" s="68">
        <v>-5000</v>
      </c>
      <c r="AO2273" s="68">
        <v>0</v>
      </c>
      <c r="AP2273" s="68" t="s">
        <v>863</v>
      </c>
      <c r="AQ2273" s="68">
        <v>1</v>
      </c>
      <c r="AR2273" s="68" t="s">
        <v>860</v>
      </c>
      <c r="AS2273" s="68">
        <v>0</v>
      </c>
      <c r="AT2273" s="68">
        <v>0</v>
      </c>
      <c r="AU2273" s="68">
        <v>0</v>
      </c>
      <c r="AV2273" s="86">
        <v>1</v>
      </c>
      <c r="AX2273" s="1">
        <v>0</v>
      </c>
      <c r="AY2273" s="1">
        <v>0</v>
      </c>
      <c r="AZ2273" s="68">
        <v>0</v>
      </c>
      <c r="BA2273" s="68">
        <v>0</v>
      </c>
      <c r="EQ2273" s="68">
        <v>31250033</v>
      </c>
      <c r="ER2273" s="175">
        <v>2</v>
      </c>
      <c r="ES2273" s="68">
        <v>650</v>
      </c>
      <c r="ET2273" s="68">
        <v>33</v>
      </c>
      <c r="EU2273" s="68">
        <v>0</v>
      </c>
      <c r="EV2273" s="68">
        <v>150033</v>
      </c>
      <c r="EW2273" s="68" t="s">
        <v>2671</v>
      </c>
      <c r="EX2273" s="68" t="str">
        <f t="shared" si="68"/>
        <v>중형</v>
      </c>
      <c r="GE2273" s="68">
        <v>100005</v>
      </c>
      <c r="GF2273" s="68" t="s">
        <v>5701</v>
      </c>
    </row>
    <row r="2274" spans="6:188" x14ac:dyDescent="0.3">
      <c r="F2274" s="68">
        <v>330063</v>
      </c>
      <c r="G2274" s="68">
        <v>1</v>
      </c>
      <c r="H2274" s="68">
        <v>180002</v>
      </c>
      <c r="I2274" s="68">
        <v>280002</v>
      </c>
      <c r="J2274" s="68" t="s">
        <v>3756</v>
      </c>
      <c r="K2274" s="68" t="s">
        <v>3757</v>
      </c>
      <c r="L2274" s="68">
        <v>0</v>
      </c>
      <c r="M2274" s="68">
        <v>20</v>
      </c>
      <c r="N2274" s="68">
        <v>0</v>
      </c>
      <c r="O2274" s="68">
        <v>0</v>
      </c>
      <c r="P2274" s="68">
        <v>0</v>
      </c>
      <c r="Q2274" s="68">
        <v>0</v>
      </c>
      <c r="R2274" s="68">
        <v>8</v>
      </c>
      <c r="S2274" s="68">
        <v>1</v>
      </c>
      <c r="T2274" s="68">
        <v>1</v>
      </c>
      <c r="U2274" s="68">
        <v>4</v>
      </c>
      <c r="V2274" s="68">
        <v>0</v>
      </c>
      <c r="W2274" s="68">
        <v>3</v>
      </c>
      <c r="X2274" s="68">
        <v>0</v>
      </c>
      <c r="Y2274" s="68">
        <v>48</v>
      </c>
      <c r="Z2274" s="68">
        <v>0</v>
      </c>
      <c r="AA2274" s="68">
        <v>48</v>
      </c>
      <c r="AB2274" s="68">
        <v>0</v>
      </c>
      <c r="AC2274" s="68">
        <v>0</v>
      </c>
      <c r="AD2274" s="68">
        <v>107</v>
      </c>
      <c r="AE2274" s="68">
        <v>209</v>
      </c>
      <c r="AF2274" s="68">
        <v>0</v>
      </c>
      <c r="AG2274" s="68">
        <v>108</v>
      </c>
      <c r="AH2274" s="68">
        <v>100</v>
      </c>
      <c r="AI2274" s="68">
        <v>0</v>
      </c>
      <c r="AJ2274" s="68">
        <v>121</v>
      </c>
      <c r="AK2274" s="68">
        <v>7000</v>
      </c>
      <c r="AL2274" s="68">
        <v>0</v>
      </c>
      <c r="AM2274" s="68">
        <v>129</v>
      </c>
      <c r="AN2274" s="68">
        <v>-5000</v>
      </c>
      <c r="AO2274" s="68">
        <v>0</v>
      </c>
      <c r="AP2274" s="68" t="s">
        <v>913</v>
      </c>
      <c r="AQ2274" s="68">
        <v>1</v>
      </c>
      <c r="AR2274" s="68" t="s">
        <v>910</v>
      </c>
      <c r="AS2274" s="68">
        <v>0</v>
      </c>
      <c r="AT2274" s="68">
        <v>0</v>
      </c>
      <c r="AU2274" s="68">
        <v>0</v>
      </c>
      <c r="AV2274" s="86">
        <v>1</v>
      </c>
      <c r="AX2274" s="1">
        <v>0</v>
      </c>
      <c r="AY2274" s="1">
        <v>0</v>
      </c>
      <c r="AZ2274" s="68">
        <v>0</v>
      </c>
      <c r="BA2274" s="68">
        <v>0</v>
      </c>
      <c r="EQ2274" s="68">
        <v>10150034</v>
      </c>
      <c r="ER2274" s="175">
        <v>1</v>
      </c>
      <c r="ES2274" s="68">
        <v>650</v>
      </c>
      <c r="ET2274" s="68">
        <v>34</v>
      </c>
      <c r="EU2274" s="68">
        <v>0</v>
      </c>
      <c r="EV2274" s="68">
        <v>150034</v>
      </c>
      <c r="EW2274" s="68" t="s">
        <v>2672</v>
      </c>
      <c r="EX2274" s="68" t="str">
        <f t="shared" si="68"/>
        <v>소형</v>
      </c>
      <c r="GE2274" s="68">
        <v>100006</v>
      </c>
      <c r="GF2274" s="68" t="s">
        <v>5702</v>
      </c>
    </row>
    <row r="2275" spans="6:188" x14ac:dyDescent="0.3">
      <c r="F2275" s="68">
        <v>330064</v>
      </c>
      <c r="G2275" s="68">
        <v>1</v>
      </c>
      <c r="H2275" s="68">
        <v>180002</v>
      </c>
      <c r="I2275" s="68">
        <v>280002</v>
      </c>
      <c r="J2275" s="68" t="s">
        <v>3756</v>
      </c>
      <c r="K2275" s="68" t="s">
        <v>3757</v>
      </c>
      <c r="L2275" s="68">
        <v>0</v>
      </c>
      <c r="M2275" s="68">
        <v>20</v>
      </c>
      <c r="N2275" s="68">
        <v>0</v>
      </c>
      <c r="O2275" s="68">
        <v>0</v>
      </c>
      <c r="P2275" s="68">
        <v>0</v>
      </c>
      <c r="Q2275" s="68">
        <v>0</v>
      </c>
      <c r="R2275" s="68">
        <v>8</v>
      </c>
      <c r="S2275" s="68">
        <v>1</v>
      </c>
      <c r="T2275" s="68">
        <v>1</v>
      </c>
      <c r="U2275" s="68">
        <v>5</v>
      </c>
      <c r="V2275" s="68">
        <v>0</v>
      </c>
      <c r="W2275" s="68">
        <v>3</v>
      </c>
      <c r="X2275" s="68">
        <v>0</v>
      </c>
      <c r="Y2275" s="68">
        <v>42</v>
      </c>
      <c r="Z2275" s="68">
        <v>0</v>
      </c>
      <c r="AA2275" s="68">
        <v>42</v>
      </c>
      <c r="AB2275" s="68">
        <v>0</v>
      </c>
      <c r="AC2275" s="68">
        <v>0</v>
      </c>
      <c r="AD2275" s="68">
        <v>107</v>
      </c>
      <c r="AE2275" s="68">
        <v>209</v>
      </c>
      <c r="AF2275" s="68">
        <v>0</v>
      </c>
      <c r="AG2275" s="68">
        <v>108</v>
      </c>
      <c r="AH2275" s="68">
        <v>100</v>
      </c>
      <c r="AI2275" s="68">
        <v>0</v>
      </c>
      <c r="AJ2275" s="68">
        <v>121</v>
      </c>
      <c r="AK2275" s="68">
        <v>7000</v>
      </c>
      <c r="AL2275" s="68">
        <v>0</v>
      </c>
      <c r="AM2275" s="68">
        <v>129</v>
      </c>
      <c r="AN2275" s="68">
        <v>-5000</v>
      </c>
      <c r="AO2275" s="68">
        <v>0</v>
      </c>
      <c r="AP2275" s="68" t="s">
        <v>913</v>
      </c>
      <c r="AQ2275" s="68">
        <v>1</v>
      </c>
      <c r="AR2275" s="68" t="s">
        <v>910</v>
      </c>
      <c r="AS2275" s="68">
        <v>0</v>
      </c>
      <c r="AT2275" s="68">
        <v>0</v>
      </c>
      <c r="AU2275" s="68">
        <v>0</v>
      </c>
      <c r="AV2275" s="86">
        <v>1</v>
      </c>
      <c r="AX2275" s="1">
        <v>0</v>
      </c>
      <c r="AY2275" s="1">
        <v>0</v>
      </c>
      <c r="AZ2275" s="68">
        <v>0</v>
      </c>
      <c r="BA2275" s="68">
        <v>0</v>
      </c>
      <c r="EQ2275" s="68">
        <v>10250034</v>
      </c>
      <c r="ER2275" s="175">
        <v>1</v>
      </c>
      <c r="ES2275" s="68">
        <v>650</v>
      </c>
      <c r="ET2275" s="68">
        <v>34</v>
      </c>
      <c r="EU2275" s="68">
        <v>0</v>
      </c>
      <c r="EV2275" s="68">
        <v>150034</v>
      </c>
      <c r="EW2275" s="68" t="s">
        <v>2672</v>
      </c>
      <c r="EX2275" s="68" t="str">
        <f t="shared" si="68"/>
        <v>소형</v>
      </c>
      <c r="GE2275" s="68">
        <v>100007</v>
      </c>
      <c r="GF2275" s="68" t="s">
        <v>5703</v>
      </c>
    </row>
    <row r="2276" spans="6:188" x14ac:dyDescent="0.3">
      <c r="F2276" s="68">
        <v>330065</v>
      </c>
      <c r="G2276" s="68">
        <v>1</v>
      </c>
      <c r="H2276" s="68">
        <v>180002</v>
      </c>
      <c r="I2276" s="68">
        <v>280002</v>
      </c>
      <c r="J2276" s="68" t="s">
        <v>3756</v>
      </c>
      <c r="K2276" s="68" t="s">
        <v>3757</v>
      </c>
      <c r="L2276" s="68">
        <v>0</v>
      </c>
      <c r="M2276" s="68">
        <v>20</v>
      </c>
      <c r="N2276" s="68">
        <v>0</v>
      </c>
      <c r="O2276" s="68">
        <v>0</v>
      </c>
      <c r="P2276" s="68">
        <v>0</v>
      </c>
      <c r="Q2276" s="68">
        <v>0</v>
      </c>
      <c r="R2276" s="68">
        <v>8</v>
      </c>
      <c r="S2276" s="68">
        <v>1</v>
      </c>
      <c r="T2276" s="68">
        <v>1</v>
      </c>
      <c r="U2276" s="68">
        <v>5</v>
      </c>
      <c r="V2276" s="68">
        <v>0</v>
      </c>
      <c r="W2276" s="68">
        <v>3</v>
      </c>
      <c r="X2276" s="68">
        <v>0</v>
      </c>
      <c r="Y2276" s="68">
        <v>34</v>
      </c>
      <c r="Z2276" s="68">
        <v>0</v>
      </c>
      <c r="AA2276" s="68">
        <v>34</v>
      </c>
      <c r="AB2276" s="68">
        <v>0</v>
      </c>
      <c r="AC2276" s="68">
        <v>0</v>
      </c>
      <c r="AD2276" s="68">
        <v>107</v>
      </c>
      <c r="AE2276" s="68">
        <v>209</v>
      </c>
      <c r="AF2276" s="68">
        <v>0</v>
      </c>
      <c r="AG2276" s="68">
        <v>108</v>
      </c>
      <c r="AH2276" s="68">
        <v>100</v>
      </c>
      <c r="AI2276" s="68">
        <v>0</v>
      </c>
      <c r="AJ2276" s="68">
        <v>121</v>
      </c>
      <c r="AK2276" s="68">
        <v>7000</v>
      </c>
      <c r="AL2276" s="68">
        <v>0</v>
      </c>
      <c r="AM2276" s="68">
        <v>129</v>
      </c>
      <c r="AN2276" s="68">
        <v>-5000</v>
      </c>
      <c r="AO2276" s="68">
        <v>0</v>
      </c>
      <c r="AP2276" s="68" t="s">
        <v>913</v>
      </c>
      <c r="AQ2276" s="68">
        <v>1</v>
      </c>
      <c r="AR2276" s="68" t="s">
        <v>910</v>
      </c>
      <c r="AS2276" s="68">
        <v>0</v>
      </c>
      <c r="AT2276" s="68">
        <v>0</v>
      </c>
      <c r="AU2276" s="68">
        <v>0</v>
      </c>
      <c r="AV2276" s="86">
        <v>1</v>
      </c>
      <c r="AX2276" s="1">
        <v>0</v>
      </c>
      <c r="AY2276" s="1">
        <v>0</v>
      </c>
      <c r="AZ2276" s="68">
        <v>0</v>
      </c>
      <c r="BA2276" s="68">
        <v>0</v>
      </c>
      <c r="EQ2276" s="68">
        <v>10350034</v>
      </c>
      <c r="ER2276" s="175">
        <v>1</v>
      </c>
      <c r="ES2276" s="68">
        <v>650</v>
      </c>
      <c r="ET2276" s="68">
        <v>34</v>
      </c>
      <c r="EU2276" s="68">
        <v>0</v>
      </c>
      <c r="EV2276" s="68">
        <v>150034</v>
      </c>
      <c r="EW2276" s="68" t="s">
        <v>2672</v>
      </c>
      <c r="EX2276" s="68" t="str">
        <f t="shared" si="68"/>
        <v>소형</v>
      </c>
      <c r="GE2276" s="68">
        <v>100008</v>
      </c>
      <c r="GF2276" s="68" t="s">
        <v>5704</v>
      </c>
    </row>
    <row r="2277" spans="6:188" x14ac:dyDescent="0.3">
      <c r="F2277" s="68">
        <v>330066</v>
      </c>
      <c r="G2277" s="68">
        <v>1</v>
      </c>
      <c r="H2277" s="68">
        <v>180002</v>
      </c>
      <c r="I2277" s="68">
        <v>280002</v>
      </c>
      <c r="J2277" s="68" t="s">
        <v>3756</v>
      </c>
      <c r="K2277" s="68" t="s">
        <v>3757</v>
      </c>
      <c r="L2277" s="68">
        <v>0</v>
      </c>
      <c r="M2277" s="68">
        <v>20</v>
      </c>
      <c r="N2277" s="68">
        <v>0</v>
      </c>
      <c r="O2277" s="68">
        <v>0</v>
      </c>
      <c r="P2277" s="68">
        <v>0</v>
      </c>
      <c r="Q2277" s="68">
        <v>0</v>
      </c>
      <c r="R2277" s="68">
        <v>8</v>
      </c>
      <c r="S2277" s="68">
        <v>1</v>
      </c>
      <c r="T2277" s="68">
        <v>2</v>
      </c>
      <c r="U2277" s="68">
        <v>5</v>
      </c>
      <c r="V2277" s="68">
        <v>0</v>
      </c>
      <c r="W2277" s="68">
        <v>3</v>
      </c>
      <c r="X2277" s="68">
        <v>0</v>
      </c>
      <c r="Y2277" s="68">
        <v>39</v>
      </c>
      <c r="Z2277" s="68">
        <v>0</v>
      </c>
      <c r="AA2277" s="68">
        <v>39</v>
      </c>
      <c r="AB2277" s="68">
        <v>0</v>
      </c>
      <c r="AC2277" s="68">
        <v>0</v>
      </c>
      <c r="AD2277" s="68">
        <v>107</v>
      </c>
      <c r="AE2277" s="68">
        <v>209</v>
      </c>
      <c r="AF2277" s="68">
        <v>0</v>
      </c>
      <c r="AG2277" s="68">
        <v>108</v>
      </c>
      <c r="AH2277" s="68">
        <v>100</v>
      </c>
      <c r="AI2277" s="68">
        <v>0</v>
      </c>
      <c r="AJ2277" s="68">
        <v>121</v>
      </c>
      <c r="AK2277" s="68">
        <v>7000</v>
      </c>
      <c r="AL2277" s="68">
        <v>0</v>
      </c>
      <c r="AM2277" s="68">
        <v>129</v>
      </c>
      <c r="AN2277" s="68">
        <v>-5000</v>
      </c>
      <c r="AO2277" s="68">
        <v>0</v>
      </c>
      <c r="AP2277" s="68" t="s">
        <v>913</v>
      </c>
      <c r="AQ2277" s="68">
        <v>1</v>
      </c>
      <c r="AR2277" s="68" t="s">
        <v>910</v>
      </c>
      <c r="AS2277" s="68">
        <v>0</v>
      </c>
      <c r="AT2277" s="68">
        <v>0</v>
      </c>
      <c r="AU2277" s="68">
        <v>0</v>
      </c>
      <c r="AV2277" s="86">
        <v>1</v>
      </c>
      <c r="AX2277" s="1">
        <v>0</v>
      </c>
      <c r="AY2277" s="1">
        <v>0</v>
      </c>
      <c r="AZ2277" s="68">
        <v>0</v>
      </c>
      <c r="BA2277" s="68">
        <v>0</v>
      </c>
      <c r="EQ2277" s="68">
        <v>10450034</v>
      </c>
      <c r="ER2277" s="175">
        <v>1</v>
      </c>
      <c r="ES2277" s="68">
        <v>650</v>
      </c>
      <c r="ET2277" s="68">
        <v>34</v>
      </c>
      <c r="EU2277" s="68">
        <v>0</v>
      </c>
      <c r="EV2277" s="68">
        <v>150034</v>
      </c>
      <c r="EW2277" s="68" t="s">
        <v>2672</v>
      </c>
      <c r="EX2277" s="68" t="str">
        <f t="shared" si="68"/>
        <v>소형</v>
      </c>
      <c r="GE2277" s="68">
        <v>100009</v>
      </c>
      <c r="GF2277" s="68" t="s">
        <v>5705</v>
      </c>
    </row>
    <row r="2278" spans="6:188" x14ac:dyDescent="0.3">
      <c r="F2278" s="68">
        <v>330067</v>
      </c>
      <c r="G2278" s="68">
        <v>1</v>
      </c>
      <c r="H2278" s="68">
        <v>180002</v>
      </c>
      <c r="I2278" s="68">
        <v>280002</v>
      </c>
      <c r="J2278" s="68" t="s">
        <v>3756</v>
      </c>
      <c r="K2278" s="68" t="s">
        <v>3757</v>
      </c>
      <c r="L2278" s="68">
        <v>0</v>
      </c>
      <c r="M2278" s="68">
        <v>20</v>
      </c>
      <c r="N2278" s="68">
        <v>0</v>
      </c>
      <c r="O2278" s="68">
        <v>0</v>
      </c>
      <c r="P2278" s="68">
        <v>0</v>
      </c>
      <c r="Q2278" s="68">
        <v>0</v>
      </c>
      <c r="R2278" s="68">
        <v>8</v>
      </c>
      <c r="S2278" s="68">
        <v>1</v>
      </c>
      <c r="T2278" s="68">
        <v>2</v>
      </c>
      <c r="U2278" s="68">
        <v>505</v>
      </c>
      <c r="V2278" s="68">
        <v>0</v>
      </c>
      <c r="W2278" s="68">
        <v>216</v>
      </c>
      <c r="X2278" s="68">
        <v>0</v>
      </c>
      <c r="Y2278" s="68">
        <v>491</v>
      </c>
      <c r="Z2278" s="68">
        <v>0</v>
      </c>
      <c r="AA2278" s="68">
        <v>491</v>
      </c>
      <c r="AB2278" s="68">
        <v>0</v>
      </c>
      <c r="AC2278" s="68">
        <v>0</v>
      </c>
      <c r="AD2278" s="68">
        <v>107</v>
      </c>
      <c r="AE2278" s="68">
        <v>1480</v>
      </c>
      <c r="AF2278" s="68">
        <v>0</v>
      </c>
      <c r="AG2278" s="68">
        <v>0</v>
      </c>
      <c r="AH2278" s="68">
        <v>0</v>
      </c>
      <c r="AI2278" s="68">
        <v>0</v>
      </c>
      <c r="AJ2278" s="68">
        <v>0</v>
      </c>
      <c r="AK2278" s="68">
        <v>0</v>
      </c>
      <c r="AL2278" s="68">
        <v>0</v>
      </c>
      <c r="AM2278" s="68">
        <v>0</v>
      </c>
      <c r="AN2278" s="68">
        <v>0</v>
      </c>
      <c r="AO2278" s="68">
        <v>0</v>
      </c>
      <c r="AP2278" s="68" t="s">
        <v>913</v>
      </c>
      <c r="AQ2278" s="68">
        <v>1</v>
      </c>
      <c r="AR2278" s="68" t="s">
        <v>910</v>
      </c>
      <c r="AS2278" s="68">
        <v>0</v>
      </c>
      <c r="AT2278" s="68">
        <v>0</v>
      </c>
      <c r="AU2278" s="68">
        <v>0</v>
      </c>
      <c r="AV2278" s="86">
        <v>1</v>
      </c>
      <c r="AX2278" s="1">
        <v>0</v>
      </c>
      <c r="AY2278" s="1">
        <v>0</v>
      </c>
      <c r="AZ2278" s="68">
        <v>0</v>
      </c>
      <c r="BA2278" s="68">
        <v>0</v>
      </c>
      <c r="EQ2278" s="68">
        <v>10550034</v>
      </c>
      <c r="ER2278" s="175">
        <v>1</v>
      </c>
      <c r="ES2278" s="68">
        <v>650</v>
      </c>
      <c r="ET2278" s="68">
        <v>34</v>
      </c>
      <c r="EU2278" s="68">
        <v>0</v>
      </c>
      <c r="EV2278" s="68">
        <v>150034</v>
      </c>
      <c r="EW2278" s="68" t="s">
        <v>2672</v>
      </c>
      <c r="EX2278" s="68" t="str">
        <f t="shared" si="68"/>
        <v>소형</v>
      </c>
      <c r="GE2278" s="68">
        <v>100010</v>
      </c>
      <c r="GF2278" s="68" t="s">
        <v>5706</v>
      </c>
    </row>
    <row r="2279" spans="6:188" x14ac:dyDescent="0.3">
      <c r="F2279" s="68">
        <v>330068</v>
      </c>
      <c r="G2279" s="68">
        <v>1</v>
      </c>
      <c r="H2279" s="68">
        <v>180002</v>
      </c>
      <c r="I2279" s="68">
        <v>280002</v>
      </c>
      <c r="J2279" s="68" t="s">
        <v>3756</v>
      </c>
      <c r="K2279" s="68" t="s">
        <v>3757</v>
      </c>
      <c r="L2279" s="68">
        <v>0</v>
      </c>
      <c r="M2279" s="68">
        <v>20</v>
      </c>
      <c r="N2279" s="68">
        <v>0</v>
      </c>
      <c r="O2279" s="68">
        <v>0</v>
      </c>
      <c r="P2279" s="68">
        <v>0</v>
      </c>
      <c r="Q2279" s="68">
        <v>0</v>
      </c>
      <c r="R2279" s="68">
        <v>4</v>
      </c>
      <c r="S2279" s="68">
        <v>1</v>
      </c>
      <c r="T2279" s="68">
        <v>2</v>
      </c>
      <c r="U2279" s="68">
        <v>559</v>
      </c>
      <c r="V2279" s="68">
        <v>0</v>
      </c>
      <c r="W2279" s="68">
        <v>0</v>
      </c>
      <c r="X2279" s="68">
        <v>0</v>
      </c>
      <c r="Y2279" s="68">
        <v>309</v>
      </c>
      <c r="Z2279" s="68">
        <v>0</v>
      </c>
      <c r="AA2279" s="68">
        <v>309</v>
      </c>
      <c r="AB2279" s="68">
        <v>0</v>
      </c>
      <c r="AC2279" s="68">
        <v>0</v>
      </c>
      <c r="AD2279" s="68">
        <v>107</v>
      </c>
      <c r="AE2279" s="68">
        <v>1331</v>
      </c>
      <c r="AF2279" s="68">
        <v>0</v>
      </c>
      <c r="AG2279" s="68">
        <v>0</v>
      </c>
      <c r="AH2279" s="68">
        <v>0</v>
      </c>
      <c r="AI2279" s="68">
        <v>0</v>
      </c>
      <c r="AJ2279" s="68">
        <v>0</v>
      </c>
      <c r="AK2279" s="68">
        <v>0</v>
      </c>
      <c r="AL2279" s="68">
        <v>0</v>
      </c>
      <c r="AM2279" s="68">
        <v>0</v>
      </c>
      <c r="AN2279" s="68">
        <v>0</v>
      </c>
      <c r="AO2279" s="68">
        <v>0</v>
      </c>
      <c r="AP2279" s="68" t="s">
        <v>863</v>
      </c>
      <c r="AQ2279" s="68">
        <v>1</v>
      </c>
      <c r="AR2279" s="68" t="s">
        <v>860</v>
      </c>
      <c r="AS2279" s="68">
        <v>0</v>
      </c>
      <c r="AT2279" s="68">
        <v>0</v>
      </c>
      <c r="AU2279" s="68">
        <v>0</v>
      </c>
      <c r="AV2279" s="86">
        <v>1</v>
      </c>
      <c r="AX2279" s="1">
        <v>0</v>
      </c>
      <c r="AY2279" s="1">
        <v>0</v>
      </c>
      <c r="AZ2279" s="68">
        <v>0</v>
      </c>
      <c r="BA2279" s="68">
        <v>0</v>
      </c>
      <c r="EQ2279" s="68">
        <v>10650034</v>
      </c>
      <c r="ER2279" s="175">
        <v>1</v>
      </c>
      <c r="ES2279" s="68">
        <v>650</v>
      </c>
      <c r="ET2279" s="68">
        <v>34</v>
      </c>
      <c r="EU2279" s="68">
        <v>0</v>
      </c>
      <c r="EV2279" s="68">
        <v>150034</v>
      </c>
      <c r="EW2279" s="68" t="s">
        <v>2672</v>
      </c>
      <c r="EX2279" s="68" t="str">
        <f t="shared" si="68"/>
        <v>소형</v>
      </c>
      <c r="GE2279" s="68">
        <v>100011</v>
      </c>
      <c r="GF2279" s="68" t="s">
        <v>5707</v>
      </c>
    </row>
    <row r="2280" spans="6:188" x14ac:dyDescent="0.3">
      <c r="F2280" s="68">
        <v>330069</v>
      </c>
      <c r="G2280" s="68">
        <v>1</v>
      </c>
      <c r="H2280" s="68">
        <v>180002</v>
      </c>
      <c r="I2280" s="68">
        <v>280002</v>
      </c>
      <c r="J2280" s="68" t="s">
        <v>3756</v>
      </c>
      <c r="K2280" s="68" t="s">
        <v>3757</v>
      </c>
      <c r="L2280" s="68">
        <v>0</v>
      </c>
      <c r="M2280" s="68">
        <v>20</v>
      </c>
      <c r="N2280" s="68">
        <v>0</v>
      </c>
      <c r="O2280" s="68">
        <v>0</v>
      </c>
      <c r="P2280" s="68">
        <v>0</v>
      </c>
      <c r="Q2280" s="68">
        <v>0</v>
      </c>
      <c r="R2280" s="68">
        <v>8</v>
      </c>
      <c r="S2280" s="68">
        <v>1</v>
      </c>
      <c r="T2280" s="68">
        <v>2</v>
      </c>
      <c r="U2280" s="68">
        <v>450</v>
      </c>
      <c r="V2280" s="68">
        <v>0</v>
      </c>
      <c r="W2280" s="68">
        <v>192</v>
      </c>
      <c r="X2280" s="68">
        <v>0</v>
      </c>
      <c r="Y2280" s="68">
        <v>403</v>
      </c>
      <c r="Z2280" s="68">
        <v>0</v>
      </c>
      <c r="AA2280" s="68">
        <v>403</v>
      </c>
      <c r="AB2280" s="68">
        <v>0</v>
      </c>
      <c r="AC2280" s="68">
        <v>0</v>
      </c>
      <c r="AD2280" s="68">
        <v>107</v>
      </c>
      <c r="AE2280" s="68">
        <v>1401</v>
      </c>
      <c r="AF2280" s="68">
        <v>0</v>
      </c>
      <c r="AG2280" s="68">
        <v>0</v>
      </c>
      <c r="AH2280" s="68">
        <v>0</v>
      </c>
      <c r="AI2280" s="68">
        <v>0</v>
      </c>
      <c r="AJ2280" s="68">
        <v>0</v>
      </c>
      <c r="AK2280" s="68">
        <v>0</v>
      </c>
      <c r="AL2280" s="68">
        <v>0</v>
      </c>
      <c r="AM2280" s="68">
        <v>0</v>
      </c>
      <c r="AN2280" s="68">
        <v>0</v>
      </c>
      <c r="AO2280" s="68">
        <v>0</v>
      </c>
      <c r="AP2280" s="68" t="s">
        <v>913</v>
      </c>
      <c r="AQ2280" s="68">
        <v>1</v>
      </c>
      <c r="AR2280" s="68" t="s">
        <v>910</v>
      </c>
      <c r="AS2280" s="68">
        <v>0</v>
      </c>
      <c r="AT2280" s="68">
        <v>0</v>
      </c>
      <c r="AU2280" s="68">
        <v>0</v>
      </c>
      <c r="AV2280" s="86">
        <v>1</v>
      </c>
      <c r="AX2280" s="1">
        <v>0</v>
      </c>
      <c r="AY2280" s="1">
        <v>0</v>
      </c>
      <c r="AZ2280" s="68">
        <v>0</v>
      </c>
      <c r="BA2280" s="68">
        <v>0</v>
      </c>
      <c r="EQ2280" s="68">
        <v>10750034</v>
      </c>
      <c r="ER2280" s="175">
        <v>1</v>
      </c>
      <c r="ES2280" s="68">
        <v>650</v>
      </c>
      <c r="ET2280" s="68">
        <v>34</v>
      </c>
      <c r="EU2280" s="68">
        <v>0</v>
      </c>
      <c r="EV2280" s="68">
        <v>150034</v>
      </c>
      <c r="EW2280" s="68" t="s">
        <v>2672</v>
      </c>
      <c r="EX2280" s="68" t="str">
        <f t="shared" si="68"/>
        <v>소형</v>
      </c>
      <c r="GE2280" s="68">
        <v>100012</v>
      </c>
      <c r="GF2280" s="68" t="s">
        <v>5708</v>
      </c>
    </row>
    <row r="2281" spans="6:188" x14ac:dyDescent="0.3">
      <c r="F2281" s="68">
        <v>330070</v>
      </c>
      <c r="G2281" s="68">
        <v>1</v>
      </c>
      <c r="H2281" s="68">
        <v>180002</v>
      </c>
      <c r="I2281" s="68">
        <v>280002</v>
      </c>
      <c r="J2281" s="68" t="s">
        <v>3756</v>
      </c>
      <c r="K2281" s="68" t="s">
        <v>3757</v>
      </c>
      <c r="L2281" s="68">
        <v>0</v>
      </c>
      <c r="M2281" s="68">
        <v>20</v>
      </c>
      <c r="N2281" s="68">
        <v>0</v>
      </c>
      <c r="O2281" s="68">
        <v>0</v>
      </c>
      <c r="P2281" s="68">
        <v>0</v>
      </c>
      <c r="Q2281" s="68">
        <v>0</v>
      </c>
      <c r="R2281" s="68">
        <v>16</v>
      </c>
      <c r="S2281" s="68">
        <v>1</v>
      </c>
      <c r="T2281" s="68">
        <v>2</v>
      </c>
      <c r="U2281" s="68">
        <v>1205</v>
      </c>
      <c r="V2281" s="68">
        <v>0</v>
      </c>
      <c r="W2281" s="68">
        <v>115</v>
      </c>
      <c r="X2281" s="68">
        <v>0</v>
      </c>
      <c r="Y2281" s="68">
        <v>1400</v>
      </c>
      <c r="Z2281" s="68">
        <v>0</v>
      </c>
      <c r="AA2281" s="68">
        <v>1400</v>
      </c>
      <c r="AB2281" s="68">
        <v>0</v>
      </c>
      <c r="AC2281" s="68">
        <v>0</v>
      </c>
      <c r="AD2281" s="68">
        <v>107</v>
      </c>
      <c r="AE2281" s="68">
        <v>2197</v>
      </c>
      <c r="AF2281" s="68">
        <v>0</v>
      </c>
      <c r="AG2281" s="68">
        <v>0</v>
      </c>
      <c r="AH2281" s="68">
        <v>0</v>
      </c>
      <c r="AI2281" s="68">
        <v>0</v>
      </c>
      <c r="AJ2281" s="68">
        <v>0</v>
      </c>
      <c r="AK2281" s="68">
        <v>0</v>
      </c>
      <c r="AL2281" s="68">
        <v>0</v>
      </c>
      <c r="AM2281" s="68">
        <v>0</v>
      </c>
      <c r="AN2281" s="68">
        <v>0</v>
      </c>
      <c r="AO2281" s="68">
        <v>0</v>
      </c>
      <c r="AP2281" s="68" t="s">
        <v>1773</v>
      </c>
      <c r="AQ2281" s="68">
        <v>1</v>
      </c>
      <c r="AR2281" s="68" t="s">
        <v>958</v>
      </c>
      <c r="AS2281" s="68">
        <v>0</v>
      </c>
      <c r="AT2281" s="68">
        <v>0</v>
      </c>
      <c r="AU2281" s="68">
        <v>0</v>
      </c>
      <c r="AV2281" s="86">
        <v>1</v>
      </c>
      <c r="AX2281" s="1">
        <v>0</v>
      </c>
      <c r="AY2281" s="1">
        <v>0</v>
      </c>
      <c r="AZ2281" s="68">
        <v>0</v>
      </c>
      <c r="BA2281" s="68">
        <v>0</v>
      </c>
      <c r="EQ2281" s="68">
        <v>10850034</v>
      </c>
      <c r="ER2281" s="175">
        <v>1</v>
      </c>
      <c r="ES2281" s="68">
        <v>650</v>
      </c>
      <c r="ET2281" s="68">
        <v>34</v>
      </c>
      <c r="EU2281" s="68">
        <v>0</v>
      </c>
      <c r="EV2281" s="68">
        <v>150034</v>
      </c>
      <c r="EW2281" s="68" t="s">
        <v>2672</v>
      </c>
      <c r="EX2281" s="68" t="str">
        <f t="shared" si="68"/>
        <v>소형</v>
      </c>
      <c r="GE2281" s="68">
        <v>100013</v>
      </c>
      <c r="GF2281" s="68" t="s">
        <v>5709</v>
      </c>
    </row>
    <row r="2282" spans="6:188" x14ac:dyDescent="0.3">
      <c r="F2282" s="68">
        <v>330071</v>
      </c>
      <c r="G2282" s="68">
        <v>1</v>
      </c>
      <c r="H2282" s="68">
        <v>180002</v>
      </c>
      <c r="I2282" s="68">
        <v>280002</v>
      </c>
      <c r="J2282" s="68" t="s">
        <v>3756</v>
      </c>
      <c r="K2282" s="68" t="s">
        <v>3757</v>
      </c>
      <c r="L2282" s="68">
        <v>0</v>
      </c>
      <c r="M2282" s="68">
        <v>20</v>
      </c>
      <c r="N2282" s="68">
        <v>0</v>
      </c>
      <c r="O2282" s="68">
        <v>0</v>
      </c>
      <c r="P2282" s="68">
        <v>0</v>
      </c>
      <c r="Q2282" s="68">
        <v>0</v>
      </c>
      <c r="R2282" s="68">
        <v>16</v>
      </c>
      <c r="S2282" s="68">
        <v>1</v>
      </c>
      <c r="T2282" s="68">
        <v>2</v>
      </c>
      <c r="U2282" s="68">
        <v>1036</v>
      </c>
      <c r="V2282" s="68">
        <v>0</v>
      </c>
      <c r="W2282" s="68">
        <v>99</v>
      </c>
      <c r="X2282" s="68">
        <v>0</v>
      </c>
      <c r="Y2282" s="68">
        <v>1093</v>
      </c>
      <c r="Z2282" s="68">
        <v>0</v>
      </c>
      <c r="AA2282" s="68">
        <v>1093</v>
      </c>
      <c r="AB2282" s="68">
        <v>0</v>
      </c>
      <c r="AC2282" s="68">
        <v>0</v>
      </c>
      <c r="AD2282" s="68">
        <v>107</v>
      </c>
      <c r="AE2282" s="68">
        <v>1892</v>
      </c>
      <c r="AF2282" s="68">
        <v>0</v>
      </c>
      <c r="AG2282" s="68">
        <v>0</v>
      </c>
      <c r="AH2282" s="68">
        <v>0</v>
      </c>
      <c r="AI2282" s="68">
        <v>0</v>
      </c>
      <c r="AJ2282" s="68">
        <v>0</v>
      </c>
      <c r="AK2282" s="68">
        <v>0</v>
      </c>
      <c r="AL2282" s="68">
        <v>0</v>
      </c>
      <c r="AM2282" s="68">
        <v>0</v>
      </c>
      <c r="AN2282" s="68">
        <v>0</v>
      </c>
      <c r="AO2282" s="68">
        <v>0</v>
      </c>
      <c r="AP2282" s="68" t="s">
        <v>1773</v>
      </c>
      <c r="AQ2282" s="68">
        <v>1</v>
      </c>
      <c r="AR2282" s="68" t="s">
        <v>958</v>
      </c>
      <c r="AS2282" s="68">
        <v>0</v>
      </c>
      <c r="AT2282" s="68">
        <v>0</v>
      </c>
      <c r="AU2282" s="68">
        <v>0</v>
      </c>
      <c r="AV2282" s="86">
        <v>1</v>
      </c>
      <c r="AX2282" s="1">
        <v>0</v>
      </c>
      <c r="AY2282" s="1">
        <v>0</v>
      </c>
      <c r="AZ2282" s="68">
        <v>0</v>
      </c>
      <c r="BA2282" s="68">
        <v>0</v>
      </c>
      <c r="EQ2282" s="68">
        <v>10950034</v>
      </c>
      <c r="ER2282" s="175">
        <v>1</v>
      </c>
      <c r="ES2282" s="68">
        <v>650</v>
      </c>
      <c r="ET2282" s="68">
        <v>34</v>
      </c>
      <c r="EU2282" s="68">
        <v>0</v>
      </c>
      <c r="EV2282" s="68">
        <v>150034</v>
      </c>
      <c r="EW2282" s="68" t="s">
        <v>2672</v>
      </c>
      <c r="EX2282" s="68" t="str">
        <f t="shared" si="68"/>
        <v>소형</v>
      </c>
      <c r="GE2282" s="68">
        <v>100014</v>
      </c>
      <c r="GF2282" s="68" t="s">
        <v>5710</v>
      </c>
    </row>
    <row r="2283" spans="6:188" x14ac:dyDescent="0.3">
      <c r="F2283" s="68">
        <v>330072</v>
      </c>
      <c r="G2283" s="68">
        <v>1</v>
      </c>
      <c r="H2283" s="68">
        <v>180002</v>
      </c>
      <c r="I2283" s="68">
        <v>280002</v>
      </c>
      <c r="J2283" s="68" t="s">
        <v>3756</v>
      </c>
      <c r="K2283" s="68" t="s">
        <v>3757</v>
      </c>
      <c r="L2283" s="68">
        <v>0</v>
      </c>
      <c r="M2283" s="68">
        <v>20</v>
      </c>
      <c r="N2283" s="68">
        <v>0</v>
      </c>
      <c r="O2283" s="68">
        <v>0</v>
      </c>
      <c r="P2283" s="68">
        <v>0</v>
      </c>
      <c r="Q2283" s="68">
        <v>0</v>
      </c>
      <c r="R2283" s="68">
        <v>32</v>
      </c>
      <c r="S2283" s="68">
        <v>1</v>
      </c>
      <c r="T2283" s="68">
        <v>2</v>
      </c>
      <c r="U2283" s="68">
        <v>1447</v>
      </c>
      <c r="V2283" s="68">
        <v>0</v>
      </c>
      <c r="W2283" s="68">
        <v>0</v>
      </c>
      <c r="X2283" s="68">
        <v>0</v>
      </c>
      <c r="Y2283" s="68">
        <v>1382</v>
      </c>
      <c r="Z2283" s="68">
        <v>0</v>
      </c>
      <c r="AA2283" s="68">
        <v>1382</v>
      </c>
      <c r="AB2283" s="68">
        <v>0</v>
      </c>
      <c r="AC2283" s="68">
        <v>0</v>
      </c>
      <c r="AD2283" s="68">
        <v>107</v>
      </c>
      <c r="AE2283" s="68">
        <v>2223</v>
      </c>
      <c r="AF2283" s="68">
        <v>0</v>
      </c>
      <c r="AG2283" s="68">
        <v>0</v>
      </c>
      <c r="AH2283" s="68">
        <v>0</v>
      </c>
      <c r="AI2283" s="68">
        <v>0</v>
      </c>
      <c r="AJ2283" s="68">
        <v>0</v>
      </c>
      <c r="AK2283" s="68">
        <v>0</v>
      </c>
      <c r="AL2283" s="68">
        <v>0</v>
      </c>
      <c r="AM2283" s="68">
        <v>0</v>
      </c>
      <c r="AN2283" s="68">
        <v>0</v>
      </c>
      <c r="AO2283" s="68">
        <v>0</v>
      </c>
      <c r="AP2283" s="68" t="s">
        <v>982</v>
      </c>
      <c r="AQ2283" s="68">
        <v>1</v>
      </c>
      <c r="AR2283" s="68" t="s">
        <v>3600</v>
      </c>
      <c r="AS2283" s="68">
        <v>0</v>
      </c>
      <c r="AT2283" s="68">
        <v>0</v>
      </c>
      <c r="AU2283" s="68">
        <v>0</v>
      </c>
      <c r="AV2283" s="86">
        <v>1</v>
      </c>
      <c r="AX2283" s="1">
        <v>0</v>
      </c>
      <c r="AY2283" s="1">
        <v>0</v>
      </c>
      <c r="AZ2283" s="68">
        <v>0</v>
      </c>
      <c r="BA2283" s="68">
        <v>0</v>
      </c>
      <c r="EQ2283" s="68">
        <v>11050034</v>
      </c>
      <c r="ER2283" s="175">
        <v>1</v>
      </c>
      <c r="ES2283" s="68">
        <v>650</v>
      </c>
      <c r="ET2283" s="68">
        <v>34</v>
      </c>
      <c r="EU2283" s="68">
        <v>0</v>
      </c>
      <c r="EV2283" s="68">
        <v>150034</v>
      </c>
      <c r="EW2283" s="68" t="s">
        <v>2672</v>
      </c>
      <c r="EX2283" s="68" t="str">
        <f t="shared" si="68"/>
        <v>소형</v>
      </c>
      <c r="GE2283" s="68">
        <v>100015</v>
      </c>
      <c r="GF2283" s="68" t="s">
        <v>5711</v>
      </c>
    </row>
    <row r="2284" spans="6:188" x14ac:dyDescent="0.3">
      <c r="F2284" s="68">
        <v>330073</v>
      </c>
      <c r="G2284" s="68">
        <v>1</v>
      </c>
      <c r="H2284" s="68">
        <v>180002</v>
      </c>
      <c r="I2284" s="68">
        <v>280002</v>
      </c>
      <c r="J2284" s="68" t="s">
        <v>3756</v>
      </c>
      <c r="K2284" s="68" t="s">
        <v>3757</v>
      </c>
      <c r="L2284" s="68">
        <v>0</v>
      </c>
      <c r="M2284" s="68">
        <v>20</v>
      </c>
      <c r="N2284" s="68">
        <v>0</v>
      </c>
      <c r="O2284" s="68">
        <v>0</v>
      </c>
      <c r="P2284" s="68">
        <v>0</v>
      </c>
      <c r="Q2284" s="68">
        <v>0</v>
      </c>
      <c r="R2284" s="68">
        <v>32</v>
      </c>
      <c r="S2284" s="68">
        <v>1</v>
      </c>
      <c r="T2284" s="68">
        <v>2</v>
      </c>
      <c r="U2284" s="68">
        <v>917</v>
      </c>
      <c r="V2284" s="68">
        <v>0</v>
      </c>
      <c r="W2284" s="68">
        <v>0</v>
      </c>
      <c r="X2284" s="68">
        <v>0</v>
      </c>
      <c r="Y2284" s="68">
        <v>804</v>
      </c>
      <c r="Z2284" s="68">
        <v>0</v>
      </c>
      <c r="AA2284" s="68">
        <v>804</v>
      </c>
      <c r="AB2284" s="68">
        <v>0</v>
      </c>
      <c r="AC2284" s="68">
        <v>0</v>
      </c>
      <c r="AD2284" s="68">
        <v>107</v>
      </c>
      <c r="AE2284" s="68">
        <v>1803</v>
      </c>
      <c r="AF2284" s="68">
        <v>0</v>
      </c>
      <c r="AG2284" s="68">
        <v>0</v>
      </c>
      <c r="AH2284" s="68">
        <v>0</v>
      </c>
      <c r="AI2284" s="68">
        <v>0</v>
      </c>
      <c r="AJ2284" s="68">
        <v>0</v>
      </c>
      <c r="AK2284" s="68">
        <v>0</v>
      </c>
      <c r="AL2284" s="68">
        <v>0</v>
      </c>
      <c r="AM2284" s="68">
        <v>0</v>
      </c>
      <c r="AN2284" s="68">
        <v>0</v>
      </c>
      <c r="AO2284" s="68">
        <v>0</v>
      </c>
      <c r="AP2284" s="68" t="s">
        <v>982</v>
      </c>
      <c r="AQ2284" s="68">
        <v>1</v>
      </c>
      <c r="AR2284" s="68" t="s">
        <v>3600</v>
      </c>
      <c r="AS2284" s="68">
        <v>0</v>
      </c>
      <c r="AT2284" s="68">
        <v>0</v>
      </c>
      <c r="AU2284" s="68">
        <v>0</v>
      </c>
      <c r="AV2284" s="86">
        <v>1</v>
      </c>
      <c r="AX2284" s="1">
        <v>0</v>
      </c>
      <c r="AY2284" s="1">
        <v>0</v>
      </c>
      <c r="AZ2284" s="68">
        <v>0</v>
      </c>
      <c r="BA2284" s="68">
        <v>0</v>
      </c>
      <c r="EQ2284" s="68">
        <v>11150034</v>
      </c>
      <c r="ER2284" s="175">
        <v>1</v>
      </c>
      <c r="ES2284" s="68">
        <v>650</v>
      </c>
      <c r="ET2284" s="68">
        <v>34</v>
      </c>
      <c r="EU2284" s="68">
        <v>0</v>
      </c>
      <c r="EV2284" s="68">
        <v>150034</v>
      </c>
      <c r="EW2284" s="68" t="s">
        <v>2672</v>
      </c>
      <c r="EX2284" s="68" t="str">
        <f t="shared" si="68"/>
        <v>소형</v>
      </c>
      <c r="GE2284" s="68">
        <v>100016</v>
      </c>
      <c r="GF2284" s="68" t="s">
        <v>5712</v>
      </c>
    </row>
    <row r="2285" spans="6:188" x14ac:dyDescent="0.3">
      <c r="F2285" s="68">
        <v>330074</v>
      </c>
      <c r="G2285" s="68">
        <v>1</v>
      </c>
      <c r="H2285" s="68">
        <v>180002</v>
      </c>
      <c r="I2285" s="68">
        <v>280002</v>
      </c>
      <c r="J2285" s="68" t="s">
        <v>3756</v>
      </c>
      <c r="K2285" s="68" t="s">
        <v>3757</v>
      </c>
      <c r="L2285" s="68">
        <v>0</v>
      </c>
      <c r="M2285" s="68">
        <v>20</v>
      </c>
      <c r="N2285" s="68">
        <v>0</v>
      </c>
      <c r="O2285" s="68">
        <v>0</v>
      </c>
      <c r="P2285" s="68">
        <v>0</v>
      </c>
      <c r="Q2285" s="68">
        <v>0</v>
      </c>
      <c r="R2285" s="68">
        <v>2</v>
      </c>
      <c r="S2285" s="68">
        <v>1</v>
      </c>
      <c r="T2285" s="68">
        <v>2</v>
      </c>
      <c r="U2285" s="68">
        <v>667</v>
      </c>
      <c r="V2285" s="68">
        <v>0</v>
      </c>
      <c r="W2285" s="68">
        <v>1321</v>
      </c>
      <c r="X2285" s="68">
        <v>0</v>
      </c>
      <c r="Y2285" s="68">
        <v>1400</v>
      </c>
      <c r="Z2285" s="68">
        <v>0</v>
      </c>
      <c r="AA2285" s="68">
        <v>1400</v>
      </c>
      <c r="AB2285" s="68">
        <v>0</v>
      </c>
      <c r="AC2285" s="68">
        <v>0</v>
      </c>
      <c r="AD2285" s="68">
        <v>107</v>
      </c>
      <c r="AE2285" s="68">
        <v>2197</v>
      </c>
      <c r="AF2285" s="68">
        <v>0</v>
      </c>
      <c r="AG2285" s="68">
        <v>0</v>
      </c>
      <c r="AH2285" s="68">
        <v>0</v>
      </c>
      <c r="AI2285" s="68">
        <v>0</v>
      </c>
      <c r="AJ2285" s="68">
        <v>0</v>
      </c>
      <c r="AK2285" s="68">
        <v>0</v>
      </c>
      <c r="AL2285" s="68">
        <v>0</v>
      </c>
      <c r="AM2285" s="68">
        <v>0</v>
      </c>
      <c r="AN2285" s="68">
        <v>0</v>
      </c>
      <c r="AO2285" s="68">
        <v>0</v>
      </c>
      <c r="AP2285" s="68" t="s">
        <v>811</v>
      </c>
      <c r="AQ2285" s="68">
        <v>1</v>
      </c>
      <c r="AR2285" s="68" t="s">
        <v>808</v>
      </c>
      <c r="AS2285" s="68">
        <v>0</v>
      </c>
      <c r="AT2285" s="68">
        <v>0</v>
      </c>
      <c r="AU2285" s="68">
        <v>0</v>
      </c>
      <c r="AV2285" s="86">
        <v>1</v>
      </c>
      <c r="AX2285" s="1">
        <v>0</v>
      </c>
      <c r="AY2285" s="1">
        <v>0</v>
      </c>
      <c r="AZ2285" s="68">
        <v>0</v>
      </c>
      <c r="BA2285" s="68">
        <v>0</v>
      </c>
      <c r="EQ2285" s="68">
        <v>11250034</v>
      </c>
      <c r="ER2285" s="175">
        <v>1</v>
      </c>
      <c r="ES2285" s="68">
        <v>650</v>
      </c>
      <c r="ET2285" s="68">
        <v>34</v>
      </c>
      <c r="EU2285" s="68">
        <v>0</v>
      </c>
      <c r="EV2285" s="68">
        <v>150034</v>
      </c>
      <c r="EW2285" s="68" t="s">
        <v>2672</v>
      </c>
      <c r="EX2285" s="68" t="str">
        <f t="shared" si="68"/>
        <v>소형</v>
      </c>
      <c r="GE2285" s="68">
        <v>100017</v>
      </c>
      <c r="GF2285" s="68" t="s">
        <v>5713</v>
      </c>
    </row>
    <row r="2286" spans="6:188" x14ac:dyDescent="0.3">
      <c r="F2286" s="68">
        <v>330075</v>
      </c>
      <c r="G2286" s="68">
        <v>1</v>
      </c>
      <c r="H2286" s="68">
        <v>180002</v>
      </c>
      <c r="I2286" s="68">
        <v>280002</v>
      </c>
      <c r="J2286" s="68" t="s">
        <v>3756</v>
      </c>
      <c r="K2286" s="68" t="s">
        <v>3757</v>
      </c>
      <c r="L2286" s="68">
        <v>0</v>
      </c>
      <c r="M2286" s="68">
        <v>20</v>
      </c>
      <c r="N2286" s="68">
        <v>0</v>
      </c>
      <c r="O2286" s="68">
        <v>0</v>
      </c>
      <c r="P2286" s="68">
        <v>0</v>
      </c>
      <c r="Q2286" s="68">
        <v>0</v>
      </c>
      <c r="R2286" s="68">
        <v>2</v>
      </c>
      <c r="S2286" s="68">
        <v>1</v>
      </c>
      <c r="T2286" s="68">
        <v>2</v>
      </c>
      <c r="U2286" s="68">
        <v>760</v>
      </c>
      <c r="V2286" s="68">
        <v>0</v>
      </c>
      <c r="W2286" s="68">
        <v>1505</v>
      </c>
      <c r="X2286" s="68">
        <v>0</v>
      </c>
      <c r="Y2286" s="68">
        <v>1382</v>
      </c>
      <c r="Z2286" s="68">
        <v>0</v>
      </c>
      <c r="AA2286" s="68">
        <v>1382</v>
      </c>
      <c r="AB2286" s="68">
        <v>0</v>
      </c>
      <c r="AC2286" s="68">
        <v>0</v>
      </c>
      <c r="AD2286" s="68">
        <v>107</v>
      </c>
      <c r="AE2286" s="68">
        <v>2223</v>
      </c>
      <c r="AF2286" s="68">
        <v>0</v>
      </c>
      <c r="AG2286" s="68">
        <v>0</v>
      </c>
      <c r="AH2286" s="68">
        <v>0</v>
      </c>
      <c r="AI2286" s="68">
        <v>0</v>
      </c>
      <c r="AJ2286" s="68">
        <v>0</v>
      </c>
      <c r="AK2286" s="68">
        <v>0</v>
      </c>
      <c r="AL2286" s="68">
        <v>0</v>
      </c>
      <c r="AM2286" s="68">
        <v>0</v>
      </c>
      <c r="AN2286" s="68">
        <v>0</v>
      </c>
      <c r="AO2286" s="68">
        <v>0</v>
      </c>
      <c r="AP2286" s="68" t="s">
        <v>811</v>
      </c>
      <c r="AQ2286" s="68">
        <v>1</v>
      </c>
      <c r="AR2286" s="68" t="s">
        <v>808</v>
      </c>
      <c r="AS2286" s="68">
        <v>0</v>
      </c>
      <c r="AT2286" s="68">
        <v>0</v>
      </c>
      <c r="AU2286" s="68">
        <v>0</v>
      </c>
      <c r="AV2286" s="86">
        <v>1</v>
      </c>
      <c r="AX2286" s="1">
        <v>0</v>
      </c>
      <c r="AY2286" s="1">
        <v>0</v>
      </c>
      <c r="AZ2286" s="68">
        <v>0</v>
      </c>
      <c r="BA2286" s="68">
        <v>0</v>
      </c>
      <c r="EQ2286" s="68">
        <v>20150034</v>
      </c>
      <c r="ER2286" s="175">
        <v>1</v>
      </c>
      <c r="ES2286" s="68">
        <v>650</v>
      </c>
      <c r="ET2286" s="68">
        <v>34</v>
      </c>
      <c r="EU2286" s="68">
        <v>0</v>
      </c>
      <c r="EV2286" s="68">
        <v>150034</v>
      </c>
      <c r="EW2286" s="68" t="s">
        <v>2672</v>
      </c>
      <c r="EX2286" s="68" t="str">
        <f t="shared" si="68"/>
        <v>소형</v>
      </c>
      <c r="GE2286" s="68">
        <v>100018</v>
      </c>
      <c r="GF2286" s="68" t="s">
        <v>5714</v>
      </c>
    </row>
    <row r="2287" spans="6:188" x14ac:dyDescent="0.3">
      <c r="F2287" s="68">
        <v>330076</v>
      </c>
      <c r="G2287" s="68">
        <v>1</v>
      </c>
      <c r="H2287" s="68">
        <v>180002</v>
      </c>
      <c r="I2287" s="68">
        <v>280002</v>
      </c>
      <c r="J2287" s="68" t="s">
        <v>3756</v>
      </c>
      <c r="K2287" s="68" t="s">
        <v>3757</v>
      </c>
      <c r="L2287" s="68">
        <v>0</v>
      </c>
      <c r="M2287" s="68">
        <v>20</v>
      </c>
      <c r="N2287" s="68">
        <v>0</v>
      </c>
      <c r="O2287" s="68">
        <v>0</v>
      </c>
      <c r="P2287" s="68">
        <v>0</v>
      </c>
      <c r="Q2287" s="68">
        <v>0</v>
      </c>
      <c r="R2287" s="68">
        <v>2</v>
      </c>
      <c r="S2287" s="68">
        <v>1</v>
      </c>
      <c r="T2287" s="68">
        <v>2</v>
      </c>
      <c r="U2287" s="68">
        <v>667</v>
      </c>
      <c r="V2287" s="68">
        <v>0</v>
      </c>
      <c r="W2287" s="68">
        <v>1321</v>
      </c>
      <c r="X2287" s="68">
        <v>0</v>
      </c>
      <c r="Y2287" s="68">
        <v>1400</v>
      </c>
      <c r="Z2287" s="68">
        <v>0</v>
      </c>
      <c r="AA2287" s="68">
        <v>1400</v>
      </c>
      <c r="AB2287" s="68">
        <v>0</v>
      </c>
      <c r="AC2287" s="68">
        <v>0</v>
      </c>
      <c r="AD2287" s="68">
        <v>107</v>
      </c>
      <c r="AE2287" s="68">
        <v>2197</v>
      </c>
      <c r="AF2287" s="68">
        <v>0</v>
      </c>
      <c r="AG2287" s="68">
        <v>0</v>
      </c>
      <c r="AH2287" s="68">
        <v>0</v>
      </c>
      <c r="AI2287" s="68">
        <v>0</v>
      </c>
      <c r="AJ2287" s="68">
        <v>0</v>
      </c>
      <c r="AK2287" s="68">
        <v>0</v>
      </c>
      <c r="AL2287" s="68">
        <v>0</v>
      </c>
      <c r="AM2287" s="68">
        <v>0</v>
      </c>
      <c r="AN2287" s="68">
        <v>0</v>
      </c>
      <c r="AO2287" s="68">
        <v>0</v>
      </c>
      <c r="AP2287" s="68" t="s">
        <v>811</v>
      </c>
      <c r="AQ2287" s="68">
        <v>1</v>
      </c>
      <c r="AR2287" s="68" t="s">
        <v>808</v>
      </c>
      <c r="AS2287" s="68">
        <v>0</v>
      </c>
      <c r="AT2287" s="68">
        <v>0</v>
      </c>
      <c r="AU2287" s="68">
        <v>0</v>
      </c>
      <c r="AV2287" s="86">
        <v>1</v>
      </c>
      <c r="AX2287" s="1">
        <v>0</v>
      </c>
      <c r="AY2287" s="1">
        <v>0</v>
      </c>
      <c r="AZ2287" s="68">
        <v>0</v>
      </c>
      <c r="BA2287" s="68">
        <v>0</v>
      </c>
      <c r="EQ2287" s="68">
        <v>20250034</v>
      </c>
      <c r="ER2287" s="175">
        <v>1</v>
      </c>
      <c r="ES2287" s="68">
        <v>650</v>
      </c>
      <c r="ET2287" s="68">
        <v>34</v>
      </c>
      <c r="EU2287" s="68">
        <v>0</v>
      </c>
      <c r="EV2287" s="68">
        <v>150034</v>
      </c>
      <c r="EW2287" s="68" t="s">
        <v>2672</v>
      </c>
      <c r="EX2287" s="68" t="str">
        <f t="shared" si="68"/>
        <v>소형</v>
      </c>
      <c r="GE2287" s="68">
        <v>100019</v>
      </c>
      <c r="GF2287" s="68" t="s">
        <v>5715</v>
      </c>
    </row>
    <row r="2288" spans="6:188" x14ac:dyDescent="0.3">
      <c r="F2288" s="68">
        <v>330077</v>
      </c>
      <c r="G2288" s="68">
        <v>1</v>
      </c>
      <c r="H2288" s="68">
        <v>180002</v>
      </c>
      <c r="I2288" s="68">
        <v>280002</v>
      </c>
      <c r="J2288" s="68" t="s">
        <v>3756</v>
      </c>
      <c r="K2288" s="68" t="s">
        <v>3757</v>
      </c>
      <c r="L2288" s="68">
        <v>0</v>
      </c>
      <c r="M2288" s="68">
        <v>20</v>
      </c>
      <c r="N2288" s="68">
        <v>0</v>
      </c>
      <c r="O2288" s="68">
        <v>0</v>
      </c>
      <c r="P2288" s="68">
        <v>0</v>
      </c>
      <c r="Q2288" s="68">
        <v>0</v>
      </c>
      <c r="R2288" s="68">
        <v>4</v>
      </c>
      <c r="S2288" s="68">
        <v>1</v>
      </c>
      <c r="T2288" s="68">
        <v>2</v>
      </c>
      <c r="U2288" s="68">
        <v>1244</v>
      </c>
      <c r="V2288" s="68">
        <v>0</v>
      </c>
      <c r="W2288" s="68">
        <v>0</v>
      </c>
      <c r="X2288" s="68">
        <v>0</v>
      </c>
      <c r="Y2288" s="68">
        <v>1400</v>
      </c>
      <c r="Z2288" s="68">
        <v>0</v>
      </c>
      <c r="AA2288" s="68">
        <v>1400</v>
      </c>
      <c r="AB2288" s="68">
        <v>0</v>
      </c>
      <c r="AC2288" s="68">
        <v>0</v>
      </c>
      <c r="AD2288" s="68">
        <v>107</v>
      </c>
      <c r="AE2288" s="68">
        <v>2197</v>
      </c>
      <c r="AF2288" s="68">
        <v>0</v>
      </c>
      <c r="AG2288" s="68">
        <v>0</v>
      </c>
      <c r="AH2288" s="68">
        <v>0</v>
      </c>
      <c r="AI2288" s="68">
        <v>0</v>
      </c>
      <c r="AJ2288" s="68">
        <v>0</v>
      </c>
      <c r="AK2288" s="68">
        <v>0</v>
      </c>
      <c r="AL2288" s="68">
        <v>0</v>
      </c>
      <c r="AM2288" s="68">
        <v>0</v>
      </c>
      <c r="AN2288" s="68">
        <v>0</v>
      </c>
      <c r="AO2288" s="68">
        <v>0</v>
      </c>
      <c r="AP2288" s="68" t="s">
        <v>863</v>
      </c>
      <c r="AQ2288" s="68">
        <v>1</v>
      </c>
      <c r="AR2288" s="68" t="s">
        <v>860</v>
      </c>
      <c r="AS2288" s="68">
        <v>0</v>
      </c>
      <c r="AT2288" s="68">
        <v>0</v>
      </c>
      <c r="AU2288" s="68">
        <v>0</v>
      </c>
      <c r="AV2288" s="86">
        <v>1</v>
      </c>
      <c r="AX2288" s="1">
        <v>0</v>
      </c>
      <c r="AY2288" s="1">
        <v>0</v>
      </c>
      <c r="AZ2288" s="68">
        <v>0</v>
      </c>
      <c r="BA2288" s="68">
        <v>0</v>
      </c>
      <c r="EQ2288" s="68">
        <v>20350034</v>
      </c>
      <c r="ER2288" s="175">
        <v>1</v>
      </c>
      <c r="ES2288" s="68">
        <v>650</v>
      </c>
      <c r="ET2288" s="68">
        <v>34</v>
      </c>
      <c r="EU2288" s="68">
        <v>0</v>
      </c>
      <c r="EV2288" s="68">
        <v>150034</v>
      </c>
      <c r="EW2288" s="68" t="s">
        <v>2672</v>
      </c>
      <c r="EX2288" s="68" t="str">
        <f t="shared" si="68"/>
        <v>소형</v>
      </c>
      <c r="GE2288" s="68">
        <v>100020</v>
      </c>
      <c r="GF2288" s="68" t="s">
        <v>5716</v>
      </c>
    </row>
    <row r="2289" spans="6:188" x14ac:dyDescent="0.3">
      <c r="F2289" s="68">
        <v>330078</v>
      </c>
      <c r="G2289" s="68">
        <v>1</v>
      </c>
      <c r="H2289" s="68">
        <v>180002</v>
      </c>
      <c r="I2289" s="68">
        <v>280002</v>
      </c>
      <c r="J2289" s="68" t="s">
        <v>3756</v>
      </c>
      <c r="K2289" s="68" t="s">
        <v>3757</v>
      </c>
      <c r="L2289" s="68">
        <v>0</v>
      </c>
      <c r="M2289" s="68">
        <v>20</v>
      </c>
      <c r="N2289" s="68">
        <v>0</v>
      </c>
      <c r="O2289" s="68">
        <v>0</v>
      </c>
      <c r="P2289" s="68">
        <v>0</v>
      </c>
      <c r="Q2289" s="68">
        <v>0</v>
      </c>
      <c r="R2289" s="68">
        <v>8</v>
      </c>
      <c r="S2289" s="68">
        <v>1</v>
      </c>
      <c r="T2289" s="68">
        <v>2</v>
      </c>
      <c r="U2289" s="68">
        <v>690</v>
      </c>
      <c r="V2289" s="68">
        <v>0</v>
      </c>
      <c r="W2289" s="68">
        <v>294</v>
      </c>
      <c r="X2289" s="68">
        <v>0</v>
      </c>
      <c r="Y2289" s="68">
        <v>956</v>
      </c>
      <c r="Z2289" s="68">
        <v>0</v>
      </c>
      <c r="AA2289" s="68">
        <v>956</v>
      </c>
      <c r="AB2289" s="68">
        <v>0</v>
      </c>
      <c r="AC2289" s="68">
        <v>0</v>
      </c>
      <c r="AD2289" s="68">
        <v>107</v>
      </c>
      <c r="AE2289" s="68">
        <v>1954</v>
      </c>
      <c r="AF2289" s="68">
        <v>0</v>
      </c>
      <c r="AG2289" s="68">
        <v>0</v>
      </c>
      <c r="AH2289" s="68">
        <v>0</v>
      </c>
      <c r="AI2289" s="68">
        <v>0</v>
      </c>
      <c r="AJ2289" s="68">
        <v>0</v>
      </c>
      <c r="AK2289" s="68">
        <v>0</v>
      </c>
      <c r="AL2289" s="68">
        <v>0</v>
      </c>
      <c r="AM2289" s="68">
        <v>0</v>
      </c>
      <c r="AN2289" s="68">
        <v>0</v>
      </c>
      <c r="AO2289" s="68">
        <v>0</v>
      </c>
      <c r="AP2289" s="68" t="s">
        <v>913</v>
      </c>
      <c r="AQ2289" s="68">
        <v>1</v>
      </c>
      <c r="AR2289" s="68" t="s">
        <v>910</v>
      </c>
      <c r="AS2289" s="68">
        <v>0</v>
      </c>
      <c r="AT2289" s="68">
        <v>0</v>
      </c>
      <c r="AU2289" s="68">
        <v>0</v>
      </c>
      <c r="AV2289" s="86">
        <v>1</v>
      </c>
      <c r="AX2289" s="1">
        <v>0</v>
      </c>
      <c r="AY2289" s="1">
        <v>0</v>
      </c>
      <c r="AZ2289" s="68">
        <v>0</v>
      </c>
      <c r="BA2289" s="68">
        <v>0</v>
      </c>
      <c r="EQ2289" s="68">
        <v>20450034</v>
      </c>
      <c r="ER2289" s="175">
        <v>1</v>
      </c>
      <c r="ES2289" s="68">
        <v>650</v>
      </c>
      <c r="ET2289" s="68">
        <v>34</v>
      </c>
      <c r="EU2289" s="68">
        <v>0</v>
      </c>
      <c r="EV2289" s="68">
        <v>150034</v>
      </c>
      <c r="EW2289" s="68" t="s">
        <v>2672</v>
      </c>
      <c r="EX2289" s="68" t="str">
        <f t="shared" si="68"/>
        <v>소형</v>
      </c>
      <c r="GE2289" s="68">
        <v>100021</v>
      </c>
      <c r="GF2289" s="68" t="s">
        <v>5717</v>
      </c>
    </row>
    <row r="2290" spans="6:188" x14ac:dyDescent="0.3">
      <c r="F2290" s="68">
        <v>330079</v>
      </c>
      <c r="G2290" s="68">
        <v>1</v>
      </c>
      <c r="H2290" s="68">
        <v>180002</v>
      </c>
      <c r="I2290" s="68">
        <v>280002</v>
      </c>
      <c r="J2290" s="68" t="s">
        <v>3756</v>
      </c>
      <c r="K2290" s="68" t="s">
        <v>3757</v>
      </c>
      <c r="L2290" s="68">
        <v>0</v>
      </c>
      <c r="M2290" s="68">
        <v>20</v>
      </c>
      <c r="N2290" s="68">
        <v>0</v>
      </c>
      <c r="O2290" s="68">
        <v>0</v>
      </c>
      <c r="P2290" s="68">
        <v>0</v>
      </c>
      <c r="Q2290" s="68">
        <v>0</v>
      </c>
      <c r="R2290" s="68">
        <v>4</v>
      </c>
      <c r="S2290" s="68">
        <v>1</v>
      </c>
      <c r="T2290" s="68">
        <v>2</v>
      </c>
      <c r="U2290" s="68">
        <v>1417</v>
      </c>
      <c r="V2290" s="68">
        <v>0</v>
      </c>
      <c r="W2290" s="68">
        <v>0</v>
      </c>
      <c r="X2290" s="68">
        <v>0</v>
      </c>
      <c r="Y2290" s="68">
        <v>1382</v>
      </c>
      <c r="Z2290" s="68">
        <v>0</v>
      </c>
      <c r="AA2290" s="68">
        <v>1382</v>
      </c>
      <c r="AB2290" s="68">
        <v>0</v>
      </c>
      <c r="AC2290" s="68">
        <v>0</v>
      </c>
      <c r="AD2290" s="68">
        <v>107</v>
      </c>
      <c r="AE2290" s="68">
        <v>2223</v>
      </c>
      <c r="AF2290" s="68">
        <v>0</v>
      </c>
      <c r="AG2290" s="68">
        <v>0</v>
      </c>
      <c r="AH2290" s="68">
        <v>0</v>
      </c>
      <c r="AI2290" s="68">
        <v>0</v>
      </c>
      <c r="AJ2290" s="68">
        <v>0</v>
      </c>
      <c r="AK2290" s="68">
        <v>0</v>
      </c>
      <c r="AL2290" s="68">
        <v>0</v>
      </c>
      <c r="AM2290" s="68">
        <v>0</v>
      </c>
      <c r="AN2290" s="68">
        <v>0</v>
      </c>
      <c r="AO2290" s="68">
        <v>0</v>
      </c>
      <c r="AP2290" s="68" t="s">
        <v>863</v>
      </c>
      <c r="AQ2290" s="68">
        <v>1</v>
      </c>
      <c r="AR2290" s="68" t="s">
        <v>860</v>
      </c>
      <c r="AS2290" s="68">
        <v>0</v>
      </c>
      <c r="AT2290" s="68">
        <v>0</v>
      </c>
      <c r="AU2290" s="68">
        <v>0</v>
      </c>
      <c r="AV2290" s="86">
        <v>1</v>
      </c>
      <c r="AX2290" s="1">
        <v>0</v>
      </c>
      <c r="AY2290" s="1">
        <v>0</v>
      </c>
      <c r="AZ2290" s="68">
        <v>0</v>
      </c>
      <c r="BA2290" s="68">
        <v>0</v>
      </c>
      <c r="EQ2290" s="68">
        <v>20550034</v>
      </c>
      <c r="ER2290" s="175">
        <v>1</v>
      </c>
      <c r="ES2290" s="68">
        <v>650</v>
      </c>
      <c r="ET2290" s="68">
        <v>34</v>
      </c>
      <c r="EU2290" s="68">
        <v>0</v>
      </c>
      <c r="EV2290" s="68">
        <v>150034</v>
      </c>
      <c r="EW2290" s="68" t="s">
        <v>2672</v>
      </c>
      <c r="EX2290" s="68" t="str">
        <f t="shared" si="68"/>
        <v>소형</v>
      </c>
      <c r="GE2290" s="68">
        <v>100022</v>
      </c>
      <c r="GF2290" s="68" t="s">
        <v>5718</v>
      </c>
    </row>
    <row r="2291" spans="6:188" x14ac:dyDescent="0.3">
      <c r="F2291" s="68">
        <v>330080</v>
      </c>
      <c r="G2291" s="68">
        <v>1</v>
      </c>
      <c r="H2291" s="68">
        <v>180002</v>
      </c>
      <c r="I2291" s="68">
        <v>280002</v>
      </c>
      <c r="J2291" s="68" t="s">
        <v>3756</v>
      </c>
      <c r="K2291" s="68" t="s">
        <v>3757</v>
      </c>
      <c r="L2291" s="68">
        <v>0</v>
      </c>
      <c r="M2291" s="68">
        <v>20</v>
      </c>
      <c r="N2291" s="68">
        <v>0</v>
      </c>
      <c r="O2291" s="68">
        <v>0</v>
      </c>
      <c r="P2291" s="68">
        <v>0</v>
      </c>
      <c r="Q2291" s="68">
        <v>0</v>
      </c>
      <c r="R2291" s="68">
        <v>8</v>
      </c>
      <c r="S2291" s="68">
        <v>1</v>
      </c>
      <c r="T2291" s="68">
        <v>2</v>
      </c>
      <c r="U2291" s="68">
        <v>690</v>
      </c>
      <c r="V2291" s="68">
        <v>0</v>
      </c>
      <c r="W2291" s="68">
        <v>294</v>
      </c>
      <c r="X2291" s="68">
        <v>0</v>
      </c>
      <c r="Y2291" s="68">
        <v>956</v>
      </c>
      <c r="Z2291" s="68">
        <v>0</v>
      </c>
      <c r="AA2291" s="68">
        <v>956</v>
      </c>
      <c r="AB2291" s="68">
        <v>0</v>
      </c>
      <c r="AC2291" s="68">
        <v>0</v>
      </c>
      <c r="AD2291" s="68">
        <v>107</v>
      </c>
      <c r="AE2291" s="68">
        <v>1954</v>
      </c>
      <c r="AF2291" s="68">
        <v>0</v>
      </c>
      <c r="AG2291" s="68">
        <v>0</v>
      </c>
      <c r="AH2291" s="68">
        <v>0</v>
      </c>
      <c r="AI2291" s="68">
        <v>0</v>
      </c>
      <c r="AJ2291" s="68">
        <v>0</v>
      </c>
      <c r="AK2291" s="68">
        <v>0</v>
      </c>
      <c r="AL2291" s="68">
        <v>0</v>
      </c>
      <c r="AM2291" s="68">
        <v>0</v>
      </c>
      <c r="AN2291" s="68">
        <v>0</v>
      </c>
      <c r="AO2291" s="68">
        <v>0</v>
      </c>
      <c r="AP2291" s="68" t="s">
        <v>913</v>
      </c>
      <c r="AQ2291" s="68">
        <v>1</v>
      </c>
      <c r="AR2291" s="68" t="s">
        <v>910</v>
      </c>
      <c r="AS2291" s="68">
        <v>0</v>
      </c>
      <c r="AT2291" s="68">
        <v>0</v>
      </c>
      <c r="AU2291" s="68">
        <v>0</v>
      </c>
      <c r="AV2291" s="86">
        <v>1</v>
      </c>
      <c r="AX2291" s="1">
        <v>0</v>
      </c>
      <c r="AY2291" s="1">
        <v>0</v>
      </c>
      <c r="AZ2291" s="68">
        <v>0</v>
      </c>
      <c r="BA2291" s="68">
        <v>0</v>
      </c>
      <c r="EQ2291" s="68">
        <v>20650034</v>
      </c>
      <c r="ER2291" s="175">
        <v>1</v>
      </c>
      <c r="ES2291" s="68">
        <v>650</v>
      </c>
      <c r="ET2291" s="68">
        <v>34</v>
      </c>
      <c r="EU2291" s="68">
        <v>0</v>
      </c>
      <c r="EV2291" s="68">
        <v>150034</v>
      </c>
      <c r="EW2291" s="68" t="s">
        <v>2672</v>
      </c>
      <c r="EX2291" s="68" t="str">
        <f t="shared" si="68"/>
        <v>소형</v>
      </c>
      <c r="GE2291" s="68">
        <v>100023</v>
      </c>
      <c r="GF2291" s="68" t="s">
        <v>5719</v>
      </c>
    </row>
    <row r="2292" spans="6:188" x14ac:dyDescent="0.3">
      <c r="F2292" s="68">
        <v>330081</v>
      </c>
      <c r="G2292" s="68">
        <v>1</v>
      </c>
      <c r="H2292" s="68">
        <v>180002</v>
      </c>
      <c r="I2292" s="68">
        <v>280002</v>
      </c>
      <c r="J2292" s="68" t="s">
        <v>3756</v>
      </c>
      <c r="K2292" s="68" t="s">
        <v>3757</v>
      </c>
      <c r="L2292" s="68">
        <v>0</v>
      </c>
      <c r="M2292" s="68">
        <v>20</v>
      </c>
      <c r="N2292" s="68">
        <v>0</v>
      </c>
      <c r="O2292" s="68">
        <v>0</v>
      </c>
      <c r="P2292" s="68">
        <v>0</v>
      </c>
      <c r="Q2292" s="68">
        <v>0</v>
      </c>
      <c r="R2292" s="68">
        <v>8</v>
      </c>
      <c r="S2292" s="68">
        <v>1</v>
      </c>
      <c r="T2292" s="68">
        <v>2</v>
      </c>
      <c r="U2292" s="68">
        <v>630</v>
      </c>
      <c r="V2292" s="68">
        <v>0</v>
      </c>
      <c r="W2292" s="68">
        <v>269</v>
      </c>
      <c r="X2292" s="68">
        <v>0</v>
      </c>
      <c r="Y2292" s="68">
        <v>804</v>
      </c>
      <c r="Z2292" s="68">
        <v>0</v>
      </c>
      <c r="AA2292" s="68">
        <v>804</v>
      </c>
      <c r="AB2292" s="68">
        <v>0</v>
      </c>
      <c r="AC2292" s="68">
        <v>0</v>
      </c>
      <c r="AD2292" s="68">
        <v>107</v>
      </c>
      <c r="AE2292" s="68">
        <v>1803</v>
      </c>
      <c r="AF2292" s="68">
        <v>0</v>
      </c>
      <c r="AG2292" s="68">
        <v>0</v>
      </c>
      <c r="AH2292" s="68">
        <v>0</v>
      </c>
      <c r="AI2292" s="68">
        <v>0</v>
      </c>
      <c r="AJ2292" s="68">
        <v>0</v>
      </c>
      <c r="AK2292" s="68">
        <v>0</v>
      </c>
      <c r="AL2292" s="68">
        <v>0</v>
      </c>
      <c r="AM2292" s="68">
        <v>0</v>
      </c>
      <c r="AN2292" s="68">
        <v>0</v>
      </c>
      <c r="AO2292" s="68">
        <v>0</v>
      </c>
      <c r="AP2292" s="68" t="s">
        <v>913</v>
      </c>
      <c r="AQ2292" s="68">
        <v>1</v>
      </c>
      <c r="AR2292" s="68" t="s">
        <v>910</v>
      </c>
      <c r="AS2292" s="68">
        <v>0</v>
      </c>
      <c r="AT2292" s="68">
        <v>0</v>
      </c>
      <c r="AU2292" s="68">
        <v>0</v>
      </c>
      <c r="AV2292" s="86">
        <v>1</v>
      </c>
      <c r="AX2292" s="1">
        <v>0</v>
      </c>
      <c r="AY2292" s="1">
        <v>0</v>
      </c>
      <c r="AZ2292" s="68">
        <v>0</v>
      </c>
      <c r="BA2292" s="68">
        <v>0</v>
      </c>
      <c r="EQ2292" s="68">
        <v>20750034</v>
      </c>
      <c r="ER2292" s="175">
        <v>1</v>
      </c>
      <c r="ES2292" s="68">
        <v>650</v>
      </c>
      <c r="ET2292" s="68">
        <v>34</v>
      </c>
      <c r="EU2292" s="68">
        <v>0</v>
      </c>
      <c r="EV2292" s="68">
        <v>150034</v>
      </c>
      <c r="EW2292" s="68" t="s">
        <v>2672</v>
      </c>
      <c r="EX2292" s="68" t="str">
        <f t="shared" si="68"/>
        <v>소형</v>
      </c>
      <c r="GE2292" s="68">
        <v>100024</v>
      </c>
      <c r="GF2292" s="68" t="s">
        <v>5720</v>
      </c>
    </row>
    <row r="2293" spans="6:188" x14ac:dyDescent="0.3">
      <c r="F2293" s="68">
        <v>330082</v>
      </c>
      <c r="G2293" s="68">
        <v>1</v>
      </c>
      <c r="H2293" s="68">
        <v>180002</v>
      </c>
      <c r="I2293" s="68">
        <v>280002</v>
      </c>
      <c r="J2293" s="68" t="s">
        <v>3756</v>
      </c>
      <c r="K2293" s="68" t="s">
        <v>3757</v>
      </c>
      <c r="L2293" s="68">
        <v>0</v>
      </c>
      <c r="M2293" s="68">
        <v>20</v>
      </c>
      <c r="N2293" s="68">
        <v>0</v>
      </c>
      <c r="O2293" s="68">
        <v>0</v>
      </c>
      <c r="P2293" s="68">
        <v>0</v>
      </c>
      <c r="Q2293" s="68">
        <v>0</v>
      </c>
      <c r="R2293" s="68">
        <v>8</v>
      </c>
      <c r="S2293" s="68">
        <v>1</v>
      </c>
      <c r="T2293" s="68">
        <v>2</v>
      </c>
      <c r="U2293" s="68">
        <v>994</v>
      </c>
      <c r="V2293" s="68">
        <v>0</v>
      </c>
      <c r="W2293" s="68">
        <v>424</v>
      </c>
      <c r="X2293" s="68">
        <v>0</v>
      </c>
      <c r="Y2293" s="68">
        <v>1382</v>
      </c>
      <c r="Z2293" s="68">
        <v>0</v>
      </c>
      <c r="AA2293" s="68">
        <v>1382</v>
      </c>
      <c r="AB2293" s="68">
        <v>0</v>
      </c>
      <c r="AC2293" s="68">
        <v>0</v>
      </c>
      <c r="AD2293" s="68">
        <v>107</v>
      </c>
      <c r="AE2293" s="68">
        <v>2223</v>
      </c>
      <c r="AF2293" s="68">
        <v>0</v>
      </c>
      <c r="AG2293" s="68">
        <v>0</v>
      </c>
      <c r="AH2293" s="68">
        <v>0</v>
      </c>
      <c r="AI2293" s="68">
        <v>0</v>
      </c>
      <c r="AJ2293" s="68">
        <v>0</v>
      </c>
      <c r="AK2293" s="68">
        <v>0</v>
      </c>
      <c r="AL2293" s="68">
        <v>0</v>
      </c>
      <c r="AM2293" s="68">
        <v>0</v>
      </c>
      <c r="AN2293" s="68">
        <v>0</v>
      </c>
      <c r="AO2293" s="68">
        <v>0</v>
      </c>
      <c r="AP2293" s="68" t="s">
        <v>913</v>
      </c>
      <c r="AQ2293" s="68">
        <v>1</v>
      </c>
      <c r="AR2293" s="68" t="s">
        <v>910</v>
      </c>
      <c r="AS2293" s="68">
        <v>0</v>
      </c>
      <c r="AT2293" s="68">
        <v>0</v>
      </c>
      <c r="AU2293" s="68">
        <v>0</v>
      </c>
      <c r="AV2293" s="86">
        <v>1</v>
      </c>
      <c r="AX2293" s="1">
        <v>0</v>
      </c>
      <c r="AY2293" s="1">
        <v>0</v>
      </c>
      <c r="AZ2293" s="68">
        <v>0</v>
      </c>
      <c r="BA2293" s="68">
        <v>0</v>
      </c>
      <c r="EQ2293" s="68">
        <v>20850034</v>
      </c>
      <c r="ER2293" s="175">
        <v>1</v>
      </c>
      <c r="ES2293" s="68">
        <v>650</v>
      </c>
      <c r="ET2293" s="68">
        <v>34</v>
      </c>
      <c r="EU2293" s="68">
        <v>0</v>
      </c>
      <c r="EV2293" s="68">
        <v>150034</v>
      </c>
      <c r="EW2293" s="68" t="s">
        <v>2672</v>
      </c>
      <c r="EX2293" s="68" t="str">
        <f t="shared" si="68"/>
        <v>소형</v>
      </c>
      <c r="GE2293" s="68">
        <v>100025</v>
      </c>
      <c r="GF2293" s="68" t="s">
        <v>5721</v>
      </c>
    </row>
    <row r="2294" spans="6:188" x14ac:dyDescent="0.3">
      <c r="F2294" s="68">
        <v>330083</v>
      </c>
      <c r="G2294" s="68">
        <v>1</v>
      </c>
      <c r="H2294" s="68">
        <v>180002</v>
      </c>
      <c r="I2294" s="68">
        <v>280002</v>
      </c>
      <c r="J2294" s="68" t="s">
        <v>3756</v>
      </c>
      <c r="K2294" s="68" t="s">
        <v>3757</v>
      </c>
      <c r="L2294" s="68">
        <v>0</v>
      </c>
      <c r="M2294" s="68">
        <v>20</v>
      </c>
      <c r="N2294" s="68">
        <v>0</v>
      </c>
      <c r="O2294" s="68">
        <v>0</v>
      </c>
      <c r="P2294" s="68">
        <v>0</v>
      </c>
      <c r="Q2294" s="68">
        <v>0</v>
      </c>
      <c r="R2294" s="68">
        <v>16</v>
      </c>
      <c r="S2294" s="68">
        <v>1</v>
      </c>
      <c r="T2294" s="68">
        <v>2</v>
      </c>
      <c r="U2294" s="68">
        <v>954</v>
      </c>
      <c r="V2294" s="68">
        <v>0</v>
      </c>
      <c r="W2294" s="68">
        <v>91</v>
      </c>
      <c r="X2294" s="68">
        <v>0</v>
      </c>
      <c r="Y2294" s="68">
        <v>956</v>
      </c>
      <c r="Z2294" s="68">
        <v>0</v>
      </c>
      <c r="AA2294" s="68">
        <v>956</v>
      </c>
      <c r="AB2294" s="68">
        <v>0</v>
      </c>
      <c r="AC2294" s="68">
        <v>0</v>
      </c>
      <c r="AD2294" s="68">
        <v>107</v>
      </c>
      <c r="AE2294" s="68">
        <v>1954</v>
      </c>
      <c r="AF2294" s="68">
        <v>0</v>
      </c>
      <c r="AG2294" s="68">
        <v>0</v>
      </c>
      <c r="AH2294" s="68">
        <v>0</v>
      </c>
      <c r="AI2294" s="68">
        <v>0</v>
      </c>
      <c r="AJ2294" s="68">
        <v>0</v>
      </c>
      <c r="AK2294" s="68">
        <v>0</v>
      </c>
      <c r="AL2294" s="68">
        <v>0</v>
      </c>
      <c r="AM2294" s="68">
        <v>0</v>
      </c>
      <c r="AN2294" s="68">
        <v>0</v>
      </c>
      <c r="AO2294" s="68">
        <v>0</v>
      </c>
      <c r="AP2294" s="68" t="s">
        <v>1773</v>
      </c>
      <c r="AQ2294" s="68">
        <v>1</v>
      </c>
      <c r="AR2294" s="68" t="s">
        <v>958</v>
      </c>
      <c r="AS2294" s="68">
        <v>0</v>
      </c>
      <c r="AT2294" s="68">
        <v>0</v>
      </c>
      <c r="AU2294" s="68">
        <v>0</v>
      </c>
      <c r="AV2294" s="86">
        <v>1</v>
      </c>
      <c r="AX2294" s="1">
        <v>0</v>
      </c>
      <c r="AY2294" s="1">
        <v>0</v>
      </c>
      <c r="AZ2294" s="68">
        <v>0</v>
      </c>
      <c r="BA2294" s="68">
        <v>0</v>
      </c>
      <c r="EQ2294" s="68">
        <v>20950034</v>
      </c>
      <c r="ER2294" s="175">
        <v>1</v>
      </c>
      <c r="ES2294" s="68">
        <v>650</v>
      </c>
      <c r="ET2294" s="68">
        <v>34</v>
      </c>
      <c r="EU2294" s="68">
        <v>0</v>
      </c>
      <c r="EV2294" s="68">
        <v>150034</v>
      </c>
      <c r="EW2294" s="68" t="s">
        <v>2672</v>
      </c>
      <c r="EX2294" s="68" t="str">
        <f t="shared" si="68"/>
        <v>소형</v>
      </c>
      <c r="GE2294" s="68">
        <v>100026</v>
      </c>
      <c r="GF2294" s="68" t="s">
        <v>5722</v>
      </c>
    </row>
    <row r="2295" spans="6:188" x14ac:dyDescent="0.3">
      <c r="F2295" s="68">
        <v>330084</v>
      </c>
      <c r="G2295" s="68">
        <v>1</v>
      </c>
      <c r="H2295" s="68">
        <v>180002</v>
      </c>
      <c r="I2295" s="68">
        <v>280002</v>
      </c>
      <c r="J2295" s="68" t="s">
        <v>3756</v>
      </c>
      <c r="K2295" s="68" t="s">
        <v>3757</v>
      </c>
      <c r="L2295" s="68">
        <v>0</v>
      </c>
      <c r="M2295" s="68">
        <v>20</v>
      </c>
      <c r="N2295" s="68">
        <v>0</v>
      </c>
      <c r="O2295" s="68">
        <v>0</v>
      </c>
      <c r="P2295" s="68">
        <v>0</v>
      </c>
      <c r="Q2295" s="68">
        <v>0</v>
      </c>
      <c r="R2295" s="68">
        <v>32</v>
      </c>
      <c r="S2295" s="68">
        <v>1</v>
      </c>
      <c r="T2295" s="68">
        <v>2</v>
      </c>
      <c r="U2295" s="68">
        <v>1269</v>
      </c>
      <c r="V2295" s="68">
        <v>0</v>
      </c>
      <c r="W2295" s="68">
        <v>0</v>
      </c>
      <c r="X2295" s="68">
        <v>0</v>
      </c>
      <c r="Y2295" s="68">
        <v>1400</v>
      </c>
      <c r="Z2295" s="68">
        <v>0</v>
      </c>
      <c r="AA2295" s="68">
        <v>1400</v>
      </c>
      <c r="AB2295" s="68">
        <v>0</v>
      </c>
      <c r="AC2295" s="68">
        <v>0</v>
      </c>
      <c r="AD2295" s="68">
        <v>107</v>
      </c>
      <c r="AE2295" s="68">
        <v>2197</v>
      </c>
      <c r="AF2295" s="68">
        <v>0</v>
      </c>
      <c r="AG2295" s="68">
        <v>0</v>
      </c>
      <c r="AH2295" s="68">
        <v>0</v>
      </c>
      <c r="AI2295" s="68">
        <v>0</v>
      </c>
      <c r="AJ2295" s="68">
        <v>0</v>
      </c>
      <c r="AK2295" s="68">
        <v>0</v>
      </c>
      <c r="AL2295" s="68">
        <v>0</v>
      </c>
      <c r="AM2295" s="68">
        <v>0</v>
      </c>
      <c r="AN2295" s="68">
        <v>0</v>
      </c>
      <c r="AO2295" s="68">
        <v>0</v>
      </c>
      <c r="AP2295" s="68" t="s">
        <v>982</v>
      </c>
      <c r="AQ2295" s="68">
        <v>1</v>
      </c>
      <c r="AR2295" s="68" t="s">
        <v>3600</v>
      </c>
      <c r="AS2295" s="68">
        <v>0</v>
      </c>
      <c r="AT2295" s="68">
        <v>0</v>
      </c>
      <c r="AU2295" s="68">
        <v>0</v>
      </c>
      <c r="AV2295" s="86">
        <v>1</v>
      </c>
      <c r="AX2295" s="1">
        <v>0</v>
      </c>
      <c r="AY2295" s="1">
        <v>0</v>
      </c>
      <c r="AZ2295" s="68">
        <v>0</v>
      </c>
      <c r="BA2295" s="68">
        <v>0</v>
      </c>
      <c r="EQ2295" s="68">
        <v>21050034</v>
      </c>
      <c r="ER2295" s="175">
        <v>1</v>
      </c>
      <c r="ES2295" s="68">
        <v>650</v>
      </c>
      <c r="ET2295" s="68">
        <v>34</v>
      </c>
      <c r="EU2295" s="68">
        <v>0</v>
      </c>
      <c r="EV2295" s="68">
        <v>150034</v>
      </c>
      <c r="EW2295" s="68" t="s">
        <v>2672</v>
      </c>
      <c r="EX2295" s="68" t="str">
        <f t="shared" si="68"/>
        <v>소형</v>
      </c>
      <c r="GE2295" s="68">
        <v>100027</v>
      </c>
      <c r="GF2295" s="68" t="s">
        <v>5723</v>
      </c>
    </row>
    <row r="2296" spans="6:188" x14ac:dyDescent="0.3">
      <c r="F2296" s="68">
        <v>330085</v>
      </c>
      <c r="G2296" s="68">
        <v>1</v>
      </c>
      <c r="H2296" s="68">
        <v>180002</v>
      </c>
      <c r="I2296" s="68">
        <v>280002</v>
      </c>
      <c r="J2296" s="68" t="s">
        <v>3756</v>
      </c>
      <c r="K2296" s="68" t="s">
        <v>3757</v>
      </c>
      <c r="L2296" s="68">
        <v>0</v>
      </c>
      <c r="M2296" s="68">
        <v>20</v>
      </c>
      <c r="N2296" s="68">
        <v>0</v>
      </c>
      <c r="O2296" s="68">
        <v>0</v>
      </c>
      <c r="P2296" s="68">
        <v>0</v>
      </c>
      <c r="Q2296" s="68">
        <v>0</v>
      </c>
      <c r="R2296" s="68">
        <v>2</v>
      </c>
      <c r="S2296" s="68">
        <v>1</v>
      </c>
      <c r="T2296" s="68">
        <v>2</v>
      </c>
      <c r="U2296" s="68">
        <v>667</v>
      </c>
      <c r="V2296" s="68">
        <v>0</v>
      </c>
      <c r="W2296" s="68">
        <v>1321</v>
      </c>
      <c r="X2296" s="68">
        <v>0</v>
      </c>
      <c r="Y2296" s="68">
        <v>1400</v>
      </c>
      <c r="Z2296" s="68">
        <v>0</v>
      </c>
      <c r="AA2296" s="68">
        <v>1400</v>
      </c>
      <c r="AB2296" s="68">
        <v>0</v>
      </c>
      <c r="AC2296" s="68">
        <v>0</v>
      </c>
      <c r="AD2296" s="68">
        <v>107</v>
      </c>
      <c r="AE2296" s="68">
        <v>2197</v>
      </c>
      <c r="AF2296" s="68">
        <v>0</v>
      </c>
      <c r="AG2296" s="68">
        <v>0</v>
      </c>
      <c r="AH2296" s="68">
        <v>0</v>
      </c>
      <c r="AI2296" s="68">
        <v>0</v>
      </c>
      <c r="AJ2296" s="68">
        <v>0</v>
      </c>
      <c r="AK2296" s="68">
        <v>0</v>
      </c>
      <c r="AL2296" s="68">
        <v>0</v>
      </c>
      <c r="AM2296" s="68">
        <v>0</v>
      </c>
      <c r="AN2296" s="68">
        <v>0</v>
      </c>
      <c r="AO2296" s="68">
        <v>0</v>
      </c>
      <c r="AP2296" s="68" t="s">
        <v>811</v>
      </c>
      <c r="AQ2296" s="68">
        <v>1</v>
      </c>
      <c r="AR2296" s="68" t="s">
        <v>808</v>
      </c>
      <c r="AS2296" s="68">
        <v>0</v>
      </c>
      <c r="AT2296" s="68">
        <v>0</v>
      </c>
      <c r="AU2296" s="68">
        <v>0</v>
      </c>
      <c r="AV2296" s="86">
        <v>1</v>
      </c>
      <c r="AX2296" s="1">
        <v>0</v>
      </c>
      <c r="AY2296" s="1">
        <v>0</v>
      </c>
      <c r="AZ2296" s="68">
        <v>0</v>
      </c>
      <c r="BA2296" s="68">
        <v>0</v>
      </c>
      <c r="EQ2296" s="68">
        <v>21150034</v>
      </c>
      <c r="ER2296" s="175">
        <v>1</v>
      </c>
      <c r="ES2296" s="68">
        <v>650</v>
      </c>
      <c r="ET2296" s="68">
        <v>34</v>
      </c>
      <c r="EU2296" s="68">
        <v>0</v>
      </c>
      <c r="EV2296" s="68">
        <v>150034</v>
      </c>
      <c r="EW2296" s="68" t="s">
        <v>2672</v>
      </c>
      <c r="EX2296" s="68" t="str">
        <f t="shared" si="68"/>
        <v>소형</v>
      </c>
      <c r="GE2296" s="68">
        <v>100028</v>
      </c>
      <c r="GF2296" s="68" t="s">
        <v>5724</v>
      </c>
    </row>
    <row r="2297" spans="6:188" x14ac:dyDescent="0.3">
      <c r="F2297" s="68">
        <v>330086</v>
      </c>
      <c r="G2297" s="68">
        <v>1</v>
      </c>
      <c r="H2297" s="68">
        <v>180002</v>
      </c>
      <c r="I2297" s="68">
        <v>280002</v>
      </c>
      <c r="J2297" s="68" t="s">
        <v>3756</v>
      </c>
      <c r="K2297" s="68" t="s">
        <v>3757</v>
      </c>
      <c r="L2297" s="68">
        <v>0</v>
      </c>
      <c r="M2297" s="68">
        <v>20</v>
      </c>
      <c r="N2297" s="68">
        <v>0</v>
      </c>
      <c r="O2297" s="68">
        <v>0</v>
      </c>
      <c r="P2297" s="68">
        <v>0</v>
      </c>
      <c r="Q2297" s="68">
        <v>0</v>
      </c>
      <c r="R2297" s="68">
        <v>2</v>
      </c>
      <c r="S2297" s="68">
        <v>1</v>
      </c>
      <c r="T2297" s="68">
        <v>2</v>
      </c>
      <c r="U2297" s="68">
        <v>760</v>
      </c>
      <c r="V2297" s="68">
        <v>0</v>
      </c>
      <c r="W2297" s="68">
        <v>1505</v>
      </c>
      <c r="X2297" s="68">
        <v>0</v>
      </c>
      <c r="Y2297" s="68">
        <v>1382</v>
      </c>
      <c r="Z2297" s="68">
        <v>0</v>
      </c>
      <c r="AA2297" s="68">
        <v>1382</v>
      </c>
      <c r="AB2297" s="68">
        <v>0</v>
      </c>
      <c r="AC2297" s="68">
        <v>0</v>
      </c>
      <c r="AD2297" s="68">
        <v>107</v>
      </c>
      <c r="AE2297" s="68">
        <v>2223</v>
      </c>
      <c r="AF2297" s="68">
        <v>0</v>
      </c>
      <c r="AG2297" s="68">
        <v>0</v>
      </c>
      <c r="AH2297" s="68">
        <v>0</v>
      </c>
      <c r="AI2297" s="68">
        <v>0</v>
      </c>
      <c r="AJ2297" s="68">
        <v>0</v>
      </c>
      <c r="AK2297" s="68">
        <v>0</v>
      </c>
      <c r="AL2297" s="68">
        <v>0</v>
      </c>
      <c r="AM2297" s="68">
        <v>0</v>
      </c>
      <c r="AN2297" s="68">
        <v>0</v>
      </c>
      <c r="AO2297" s="68">
        <v>0</v>
      </c>
      <c r="AP2297" s="68" t="s">
        <v>811</v>
      </c>
      <c r="AQ2297" s="68">
        <v>1</v>
      </c>
      <c r="AR2297" s="68" t="s">
        <v>808</v>
      </c>
      <c r="AS2297" s="68">
        <v>0</v>
      </c>
      <c r="AT2297" s="68">
        <v>0</v>
      </c>
      <c r="AU2297" s="68">
        <v>0</v>
      </c>
      <c r="AV2297" s="86">
        <v>1</v>
      </c>
      <c r="AX2297" s="1">
        <v>0</v>
      </c>
      <c r="AY2297" s="1">
        <v>0</v>
      </c>
      <c r="AZ2297" s="68">
        <v>0</v>
      </c>
      <c r="BA2297" s="68">
        <v>0</v>
      </c>
      <c r="EQ2297" s="68">
        <v>21250034</v>
      </c>
      <c r="ER2297" s="175">
        <v>1</v>
      </c>
      <c r="ES2297" s="68">
        <v>650</v>
      </c>
      <c r="ET2297" s="68">
        <v>34</v>
      </c>
      <c r="EU2297" s="68">
        <v>0</v>
      </c>
      <c r="EV2297" s="68">
        <v>150034</v>
      </c>
      <c r="EW2297" s="68" t="s">
        <v>2672</v>
      </c>
      <c r="EX2297" s="68" t="str">
        <f t="shared" si="68"/>
        <v>소형</v>
      </c>
      <c r="GE2297" s="68">
        <v>100101</v>
      </c>
      <c r="GF2297" s="68" t="s">
        <v>3337</v>
      </c>
    </row>
    <row r="2298" spans="6:188" x14ac:dyDescent="0.3">
      <c r="F2298" s="68">
        <v>330087</v>
      </c>
      <c r="G2298" s="68">
        <v>1</v>
      </c>
      <c r="H2298" s="68">
        <v>180002</v>
      </c>
      <c r="I2298" s="68">
        <v>280002</v>
      </c>
      <c r="J2298" s="68" t="s">
        <v>3756</v>
      </c>
      <c r="K2298" s="68" t="s">
        <v>3757</v>
      </c>
      <c r="L2298" s="68">
        <v>0</v>
      </c>
      <c r="M2298" s="68">
        <v>20</v>
      </c>
      <c r="N2298" s="68">
        <v>0</v>
      </c>
      <c r="O2298" s="68">
        <v>0</v>
      </c>
      <c r="P2298" s="68">
        <v>0</v>
      </c>
      <c r="Q2298" s="68">
        <v>0</v>
      </c>
      <c r="R2298" s="68">
        <v>2</v>
      </c>
      <c r="S2298" s="68">
        <v>1</v>
      </c>
      <c r="T2298" s="68">
        <v>2</v>
      </c>
      <c r="U2298" s="68">
        <v>528</v>
      </c>
      <c r="V2298" s="68">
        <v>0</v>
      </c>
      <c r="W2298" s="68">
        <v>1045</v>
      </c>
      <c r="X2298" s="68">
        <v>0</v>
      </c>
      <c r="Y2298" s="68">
        <v>956</v>
      </c>
      <c r="Z2298" s="68">
        <v>0</v>
      </c>
      <c r="AA2298" s="68">
        <v>956</v>
      </c>
      <c r="AB2298" s="68">
        <v>0</v>
      </c>
      <c r="AC2298" s="68">
        <v>0</v>
      </c>
      <c r="AD2298" s="68">
        <v>107</v>
      </c>
      <c r="AE2298" s="68">
        <v>1954</v>
      </c>
      <c r="AF2298" s="68">
        <v>0</v>
      </c>
      <c r="AG2298" s="68">
        <v>0</v>
      </c>
      <c r="AH2298" s="68">
        <v>0</v>
      </c>
      <c r="AI2298" s="68">
        <v>0</v>
      </c>
      <c r="AJ2298" s="68">
        <v>0</v>
      </c>
      <c r="AK2298" s="68">
        <v>0</v>
      </c>
      <c r="AL2298" s="68">
        <v>0</v>
      </c>
      <c r="AM2298" s="68">
        <v>0</v>
      </c>
      <c r="AN2298" s="68">
        <v>0</v>
      </c>
      <c r="AO2298" s="68">
        <v>0</v>
      </c>
      <c r="AP2298" s="68" t="s">
        <v>811</v>
      </c>
      <c r="AQ2298" s="68">
        <v>1</v>
      </c>
      <c r="AR2298" s="68" t="s">
        <v>808</v>
      </c>
      <c r="AS2298" s="68">
        <v>0</v>
      </c>
      <c r="AT2298" s="68">
        <v>0</v>
      </c>
      <c r="AU2298" s="68">
        <v>0</v>
      </c>
      <c r="AV2298" s="86">
        <v>1</v>
      </c>
      <c r="AX2298" s="1">
        <v>0</v>
      </c>
      <c r="AY2298" s="1">
        <v>0</v>
      </c>
      <c r="AZ2298" s="68">
        <v>0</v>
      </c>
      <c r="BA2298" s="68">
        <v>0</v>
      </c>
      <c r="EQ2298" s="68">
        <v>30150034</v>
      </c>
      <c r="ER2298" s="175">
        <v>1</v>
      </c>
      <c r="ES2298" s="68">
        <v>650</v>
      </c>
      <c r="ET2298" s="68">
        <v>34</v>
      </c>
      <c r="EU2298" s="68">
        <v>0</v>
      </c>
      <c r="EV2298" s="68">
        <v>150034</v>
      </c>
      <c r="EW2298" s="68" t="s">
        <v>2672</v>
      </c>
      <c r="EX2298" s="68" t="str">
        <f t="shared" si="68"/>
        <v>소형</v>
      </c>
      <c r="GE2298" s="68">
        <v>100102</v>
      </c>
      <c r="GF2298" s="68" t="s">
        <v>5725</v>
      </c>
    </row>
    <row r="2299" spans="6:188" x14ac:dyDescent="0.3">
      <c r="F2299" s="68">
        <v>330088</v>
      </c>
      <c r="G2299" s="68">
        <v>1</v>
      </c>
      <c r="H2299" s="68">
        <v>180002</v>
      </c>
      <c r="I2299" s="68">
        <v>280002</v>
      </c>
      <c r="J2299" s="68" t="s">
        <v>3756</v>
      </c>
      <c r="K2299" s="68" t="s">
        <v>3757</v>
      </c>
      <c r="L2299" s="68">
        <v>0</v>
      </c>
      <c r="M2299" s="68">
        <v>20</v>
      </c>
      <c r="N2299" s="68">
        <v>0</v>
      </c>
      <c r="O2299" s="68">
        <v>0</v>
      </c>
      <c r="P2299" s="68">
        <v>0</v>
      </c>
      <c r="Q2299" s="68">
        <v>0</v>
      </c>
      <c r="R2299" s="68">
        <v>4</v>
      </c>
      <c r="S2299" s="68">
        <v>1</v>
      </c>
      <c r="T2299" s="68">
        <v>2</v>
      </c>
      <c r="U2299" s="68">
        <v>898</v>
      </c>
      <c r="V2299" s="68">
        <v>0</v>
      </c>
      <c r="W2299" s="68">
        <v>0</v>
      </c>
      <c r="X2299" s="68">
        <v>0</v>
      </c>
      <c r="Y2299" s="68">
        <v>804</v>
      </c>
      <c r="Z2299" s="68">
        <v>0</v>
      </c>
      <c r="AA2299" s="68">
        <v>804</v>
      </c>
      <c r="AB2299" s="68">
        <v>0</v>
      </c>
      <c r="AC2299" s="68">
        <v>0</v>
      </c>
      <c r="AD2299" s="68">
        <v>107</v>
      </c>
      <c r="AE2299" s="68">
        <v>1803</v>
      </c>
      <c r="AF2299" s="68">
        <v>0</v>
      </c>
      <c r="AG2299" s="68">
        <v>0</v>
      </c>
      <c r="AH2299" s="68">
        <v>0</v>
      </c>
      <c r="AI2299" s="68">
        <v>0</v>
      </c>
      <c r="AJ2299" s="68">
        <v>0</v>
      </c>
      <c r="AK2299" s="68">
        <v>0</v>
      </c>
      <c r="AL2299" s="68">
        <v>0</v>
      </c>
      <c r="AM2299" s="68">
        <v>0</v>
      </c>
      <c r="AN2299" s="68">
        <v>0</v>
      </c>
      <c r="AO2299" s="68">
        <v>0</v>
      </c>
      <c r="AP2299" s="68" t="s">
        <v>863</v>
      </c>
      <c r="AQ2299" s="68">
        <v>1</v>
      </c>
      <c r="AR2299" s="68" t="s">
        <v>860</v>
      </c>
      <c r="AS2299" s="68">
        <v>0</v>
      </c>
      <c r="AT2299" s="68">
        <v>0</v>
      </c>
      <c r="AU2299" s="68">
        <v>0</v>
      </c>
      <c r="AV2299" s="86">
        <v>1</v>
      </c>
      <c r="AX2299" s="1">
        <v>0</v>
      </c>
      <c r="AY2299" s="1">
        <v>0</v>
      </c>
      <c r="AZ2299" s="68">
        <v>0</v>
      </c>
      <c r="BA2299" s="68">
        <v>0</v>
      </c>
      <c r="EQ2299" s="68">
        <v>30250034</v>
      </c>
      <c r="ER2299" s="175">
        <v>1</v>
      </c>
      <c r="ES2299" s="68">
        <v>650</v>
      </c>
      <c r="ET2299" s="68">
        <v>34</v>
      </c>
      <c r="EU2299" s="68">
        <v>0</v>
      </c>
      <c r="EV2299" s="68">
        <v>150034</v>
      </c>
      <c r="EW2299" s="68" t="s">
        <v>2672</v>
      </c>
      <c r="EX2299" s="68" t="str">
        <f t="shared" si="68"/>
        <v>소형</v>
      </c>
      <c r="GE2299" s="68">
        <v>100103</v>
      </c>
      <c r="GF2299" s="68" t="s">
        <v>5726</v>
      </c>
    </row>
    <row r="2300" spans="6:188" x14ac:dyDescent="0.3">
      <c r="F2300" s="68">
        <v>330089</v>
      </c>
      <c r="G2300" s="68">
        <v>1</v>
      </c>
      <c r="H2300" s="68">
        <v>180002</v>
      </c>
      <c r="I2300" s="68">
        <v>280002</v>
      </c>
      <c r="J2300" s="68" t="s">
        <v>3756</v>
      </c>
      <c r="K2300" s="68" t="s">
        <v>3757</v>
      </c>
      <c r="L2300" s="68">
        <v>0</v>
      </c>
      <c r="M2300" s="68">
        <v>20</v>
      </c>
      <c r="N2300" s="68">
        <v>0</v>
      </c>
      <c r="O2300" s="68">
        <v>0</v>
      </c>
      <c r="P2300" s="68">
        <v>0</v>
      </c>
      <c r="Q2300" s="68">
        <v>0</v>
      </c>
      <c r="R2300" s="68">
        <v>8</v>
      </c>
      <c r="S2300" s="68">
        <v>1</v>
      </c>
      <c r="T2300" s="68">
        <v>2</v>
      </c>
      <c r="U2300" s="68">
        <v>690</v>
      </c>
      <c r="V2300" s="68">
        <v>0</v>
      </c>
      <c r="W2300" s="68">
        <v>294</v>
      </c>
      <c r="X2300" s="68">
        <v>0</v>
      </c>
      <c r="Y2300" s="68">
        <v>956</v>
      </c>
      <c r="Z2300" s="68">
        <v>0</v>
      </c>
      <c r="AA2300" s="68">
        <v>956</v>
      </c>
      <c r="AB2300" s="68">
        <v>0</v>
      </c>
      <c r="AC2300" s="68">
        <v>0</v>
      </c>
      <c r="AD2300" s="68">
        <v>107</v>
      </c>
      <c r="AE2300" s="68">
        <v>1954</v>
      </c>
      <c r="AF2300" s="68">
        <v>0</v>
      </c>
      <c r="AG2300" s="68">
        <v>0</v>
      </c>
      <c r="AH2300" s="68">
        <v>0</v>
      </c>
      <c r="AI2300" s="68">
        <v>0</v>
      </c>
      <c r="AJ2300" s="68">
        <v>0</v>
      </c>
      <c r="AK2300" s="68">
        <v>0</v>
      </c>
      <c r="AL2300" s="68">
        <v>0</v>
      </c>
      <c r="AM2300" s="68">
        <v>0</v>
      </c>
      <c r="AN2300" s="68">
        <v>0</v>
      </c>
      <c r="AO2300" s="68">
        <v>0</v>
      </c>
      <c r="AP2300" s="68" t="s">
        <v>913</v>
      </c>
      <c r="AQ2300" s="68">
        <v>1</v>
      </c>
      <c r="AR2300" s="68" t="s">
        <v>910</v>
      </c>
      <c r="AS2300" s="68">
        <v>0</v>
      </c>
      <c r="AT2300" s="68">
        <v>0</v>
      </c>
      <c r="AU2300" s="68">
        <v>0</v>
      </c>
      <c r="AV2300" s="86">
        <v>1</v>
      </c>
      <c r="AX2300" s="1">
        <v>0</v>
      </c>
      <c r="AY2300" s="1">
        <v>0</v>
      </c>
      <c r="AZ2300" s="68">
        <v>0</v>
      </c>
      <c r="BA2300" s="68">
        <v>0</v>
      </c>
      <c r="EQ2300" s="68">
        <v>30350034</v>
      </c>
      <c r="ER2300" s="175">
        <v>1</v>
      </c>
      <c r="ES2300" s="68">
        <v>650</v>
      </c>
      <c r="ET2300" s="68">
        <v>34</v>
      </c>
      <c r="EU2300" s="68">
        <v>0</v>
      </c>
      <c r="EV2300" s="68">
        <v>150034</v>
      </c>
      <c r="EW2300" s="68" t="s">
        <v>2672</v>
      </c>
      <c r="EX2300" s="68" t="str">
        <f t="shared" si="68"/>
        <v>소형</v>
      </c>
      <c r="GE2300" s="68">
        <v>100104</v>
      </c>
      <c r="GF2300" s="68" t="s">
        <v>5727</v>
      </c>
    </row>
    <row r="2301" spans="6:188" x14ac:dyDescent="0.3">
      <c r="F2301" s="68">
        <v>330090</v>
      </c>
      <c r="G2301" s="68">
        <v>1</v>
      </c>
      <c r="H2301" s="68">
        <v>180002</v>
      </c>
      <c r="I2301" s="68">
        <v>280002</v>
      </c>
      <c r="J2301" s="68" t="s">
        <v>3756</v>
      </c>
      <c r="K2301" s="68" t="s">
        <v>3757</v>
      </c>
      <c r="L2301" s="68">
        <v>0</v>
      </c>
      <c r="M2301" s="68">
        <v>20</v>
      </c>
      <c r="N2301" s="68">
        <v>0</v>
      </c>
      <c r="O2301" s="68">
        <v>0</v>
      </c>
      <c r="P2301" s="68">
        <v>0</v>
      </c>
      <c r="Q2301" s="68">
        <v>0</v>
      </c>
      <c r="R2301" s="68">
        <v>8</v>
      </c>
      <c r="S2301" s="68">
        <v>1</v>
      </c>
      <c r="T2301" s="68">
        <v>2</v>
      </c>
      <c r="U2301" s="68">
        <v>690</v>
      </c>
      <c r="V2301" s="68">
        <v>0</v>
      </c>
      <c r="W2301" s="68">
        <v>294</v>
      </c>
      <c r="X2301" s="68">
        <v>0</v>
      </c>
      <c r="Y2301" s="68">
        <v>956</v>
      </c>
      <c r="Z2301" s="68">
        <v>0</v>
      </c>
      <c r="AA2301" s="68">
        <v>956</v>
      </c>
      <c r="AB2301" s="68">
        <v>0</v>
      </c>
      <c r="AC2301" s="68">
        <v>0</v>
      </c>
      <c r="AD2301" s="68">
        <v>107</v>
      </c>
      <c r="AE2301" s="68">
        <v>1954</v>
      </c>
      <c r="AF2301" s="68">
        <v>0</v>
      </c>
      <c r="AG2301" s="68">
        <v>0</v>
      </c>
      <c r="AH2301" s="68">
        <v>0</v>
      </c>
      <c r="AI2301" s="68">
        <v>0</v>
      </c>
      <c r="AJ2301" s="68">
        <v>0</v>
      </c>
      <c r="AK2301" s="68">
        <v>0</v>
      </c>
      <c r="AL2301" s="68">
        <v>0</v>
      </c>
      <c r="AM2301" s="68">
        <v>0</v>
      </c>
      <c r="AN2301" s="68">
        <v>0</v>
      </c>
      <c r="AO2301" s="68">
        <v>0</v>
      </c>
      <c r="AP2301" s="68" t="s">
        <v>913</v>
      </c>
      <c r="AQ2301" s="68">
        <v>1</v>
      </c>
      <c r="AR2301" s="68" t="s">
        <v>910</v>
      </c>
      <c r="AS2301" s="68">
        <v>0</v>
      </c>
      <c r="AT2301" s="68">
        <v>0</v>
      </c>
      <c r="AU2301" s="68">
        <v>0</v>
      </c>
      <c r="AV2301" s="86">
        <v>1</v>
      </c>
      <c r="AX2301" s="1">
        <v>0</v>
      </c>
      <c r="AY2301" s="1">
        <v>0</v>
      </c>
      <c r="AZ2301" s="68">
        <v>0</v>
      </c>
      <c r="BA2301" s="68">
        <v>0</v>
      </c>
      <c r="EQ2301" s="68">
        <v>30450034</v>
      </c>
      <c r="ER2301" s="175">
        <v>1</v>
      </c>
      <c r="ES2301" s="68">
        <v>650</v>
      </c>
      <c r="ET2301" s="68">
        <v>34</v>
      </c>
      <c r="EU2301" s="68">
        <v>0</v>
      </c>
      <c r="EV2301" s="68">
        <v>150034</v>
      </c>
      <c r="EW2301" s="68" t="s">
        <v>2672</v>
      </c>
      <c r="EX2301" s="68" t="str">
        <f t="shared" si="68"/>
        <v>소형</v>
      </c>
      <c r="GE2301" s="68">
        <v>100105</v>
      </c>
      <c r="GF2301" s="68" t="s">
        <v>5728</v>
      </c>
    </row>
    <row r="2302" spans="6:188" x14ac:dyDescent="0.3">
      <c r="F2302" s="68">
        <v>330091</v>
      </c>
      <c r="G2302" s="68">
        <v>1</v>
      </c>
      <c r="H2302" s="68">
        <v>180002</v>
      </c>
      <c r="I2302" s="68">
        <v>280002</v>
      </c>
      <c r="J2302" s="68" t="s">
        <v>3756</v>
      </c>
      <c r="K2302" s="68" t="s">
        <v>3757</v>
      </c>
      <c r="L2302" s="68">
        <v>0</v>
      </c>
      <c r="M2302" s="68">
        <v>20</v>
      </c>
      <c r="N2302" s="68">
        <v>0</v>
      </c>
      <c r="O2302" s="68">
        <v>0</v>
      </c>
      <c r="P2302" s="68">
        <v>0</v>
      </c>
      <c r="Q2302" s="68">
        <v>0</v>
      </c>
      <c r="R2302" s="68">
        <v>16</v>
      </c>
      <c r="S2302" s="68">
        <v>1</v>
      </c>
      <c r="T2302" s="68">
        <v>2</v>
      </c>
      <c r="U2302" s="68">
        <v>5963</v>
      </c>
      <c r="V2302" s="68">
        <v>0</v>
      </c>
      <c r="W2302" s="68">
        <v>571</v>
      </c>
      <c r="X2302" s="68">
        <v>0</v>
      </c>
      <c r="Y2302" s="68">
        <v>5698</v>
      </c>
      <c r="Z2302" s="68">
        <v>0</v>
      </c>
      <c r="AA2302" s="68">
        <v>5698</v>
      </c>
      <c r="AB2302" s="68">
        <v>0</v>
      </c>
      <c r="AC2302" s="68">
        <v>0</v>
      </c>
      <c r="AD2302" s="68">
        <v>107</v>
      </c>
      <c r="AE2302" s="68">
        <v>4302</v>
      </c>
      <c r="AF2302" s="68">
        <v>0</v>
      </c>
      <c r="AG2302" s="68">
        <v>0</v>
      </c>
      <c r="AH2302" s="68">
        <v>0</v>
      </c>
      <c r="AI2302" s="68">
        <v>0</v>
      </c>
      <c r="AJ2302" s="68">
        <v>0</v>
      </c>
      <c r="AK2302" s="68">
        <v>0</v>
      </c>
      <c r="AL2302" s="68">
        <v>0</v>
      </c>
      <c r="AM2302" s="68">
        <v>0</v>
      </c>
      <c r="AN2302" s="68">
        <v>0</v>
      </c>
      <c r="AO2302" s="68">
        <v>0</v>
      </c>
      <c r="AP2302" s="68" t="s">
        <v>1773</v>
      </c>
      <c r="AQ2302" s="68">
        <v>1</v>
      </c>
      <c r="AR2302" s="68" t="s">
        <v>958</v>
      </c>
      <c r="AS2302" s="68">
        <v>0</v>
      </c>
      <c r="AT2302" s="68">
        <v>0</v>
      </c>
      <c r="AU2302" s="68">
        <v>0</v>
      </c>
      <c r="AV2302" s="86">
        <v>1</v>
      </c>
      <c r="AX2302" s="1">
        <v>0</v>
      </c>
      <c r="AY2302" s="1">
        <v>0</v>
      </c>
      <c r="AZ2302" s="68">
        <v>0</v>
      </c>
      <c r="BA2302" s="68">
        <v>0</v>
      </c>
      <c r="EQ2302" s="68">
        <v>30550034</v>
      </c>
      <c r="ER2302" s="175">
        <v>1</v>
      </c>
      <c r="ES2302" s="68">
        <v>650</v>
      </c>
      <c r="ET2302" s="68">
        <v>34</v>
      </c>
      <c r="EU2302" s="68">
        <v>0</v>
      </c>
      <c r="EV2302" s="68">
        <v>150034</v>
      </c>
      <c r="EW2302" s="68" t="s">
        <v>2672</v>
      </c>
      <c r="EX2302" s="68" t="str">
        <f t="shared" si="68"/>
        <v>소형</v>
      </c>
      <c r="GE2302" s="68">
        <v>100106</v>
      </c>
      <c r="GF2302" s="68" t="s">
        <v>3347</v>
      </c>
    </row>
    <row r="2303" spans="6:188" x14ac:dyDescent="0.3">
      <c r="F2303" s="68">
        <v>330092</v>
      </c>
      <c r="G2303" s="68">
        <v>1</v>
      </c>
      <c r="H2303" s="68">
        <v>180002</v>
      </c>
      <c r="I2303" s="68">
        <v>280002</v>
      </c>
      <c r="J2303" s="68" t="s">
        <v>3756</v>
      </c>
      <c r="K2303" s="68" t="s">
        <v>3757</v>
      </c>
      <c r="L2303" s="68">
        <v>0</v>
      </c>
      <c r="M2303" s="68">
        <v>20</v>
      </c>
      <c r="N2303" s="68">
        <v>0</v>
      </c>
      <c r="O2303" s="68">
        <v>0</v>
      </c>
      <c r="P2303" s="68">
        <v>0</v>
      </c>
      <c r="Q2303" s="68">
        <v>0</v>
      </c>
      <c r="R2303" s="68">
        <v>32</v>
      </c>
      <c r="S2303" s="68">
        <v>1</v>
      </c>
      <c r="T2303" s="68">
        <v>2</v>
      </c>
      <c r="U2303" s="68">
        <v>4714</v>
      </c>
      <c r="V2303" s="68">
        <v>0</v>
      </c>
      <c r="W2303" s="68">
        <v>0</v>
      </c>
      <c r="X2303" s="68">
        <v>0</v>
      </c>
      <c r="Y2303" s="68">
        <v>4744</v>
      </c>
      <c r="Z2303" s="68">
        <v>0</v>
      </c>
      <c r="AA2303" s="68">
        <v>4744</v>
      </c>
      <c r="AB2303" s="68">
        <v>0</v>
      </c>
      <c r="AC2303" s="68">
        <v>0</v>
      </c>
      <c r="AD2303" s="68">
        <v>107</v>
      </c>
      <c r="AE2303" s="68">
        <v>4024</v>
      </c>
      <c r="AF2303" s="68">
        <v>0</v>
      </c>
      <c r="AG2303" s="68">
        <v>0</v>
      </c>
      <c r="AH2303" s="68">
        <v>0</v>
      </c>
      <c r="AI2303" s="68">
        <v>0</v>
      </c>
      <c r="AJ2303" s="68">
        <v>0</v>
      </c>
      <c r="AK2303" s="68">
        <v>0</v>
      </c>
      <c r="AL2303" s="68">
        <v>0</v>
      </c>
      <c r="AM2303" s="68">
        <v>0</v>
      </c>
      <c r="AN2303" s="68">
        <v>0</v>
      </c>
      <c r="AO2303" s="68">
        <v>0</v>
      </c>
      <c r="AP2303" s="68" t="s">
        <v>982</v>
      </c>
      <c r="AQ2303" s="68">
        <v>1</v>
      </c>
      <c r="AR2303" s="68" t="s">
        <v>3600</v>
      </c>
      <c r="AS2303" s="68">
        <v>0</v>
      </c>
      <c r="AT2303" s="68">
        <v>0</v>
      </c>
      <c r="AU2303" s="68">
        <v>0</v>
      </c>
      <c r="AV2303" s="86">
        <v>1</v>
      </c>
      <c r="AX2303" s="1">
        <v>0</v>
      </c>
      <c r="AY2303" s="1">
        <v>0</v>
      </c>
      <c r="AZ2303" s="68">
        <v>0</v>
      </c>
      <c r="BA2303" s="68">
        <v>0</v>
      </c>
      <c r="EQ2303" s="68">
        <v>30650034</v>
      </c>
      <c r="ER2303" s="175">
        <v>1</v>
      </c>
      <c r="ES2303" s="68">
        <v>650</v>
      </c>
      <c r="ET2303" s="68">
        <v>34</v>
      </c>
      <c r="EU2303" s="68">
        <v>0</v>
      </c>
      <c r="EV2303" s="68">
        <v>150034</v>
      </c>
      <c r="EW2303" s="68" t="s">
        <v>2672</v>
      </c>
      <c r="EX2303" s="68" t="str">
        <f t="shared" si="68"/>
        <v>소형</v>
      </c>
      <c r="GE2303" s="68">
        <v>100107</v>
      </c>
      <c r="GF2303" s="68" t="s">
        <v>3349</v>
      </c>
    </row>
    <row r="2304" spans="6:188" x14ac:dyDescent="0.3">
      <c r="F2304" s="68">
        <v>330093</v>
      </c>
      <c r="G2304" s="68">
        <v>1</v>
      </c>
      <c r="H2304" s="68">
        <v>180002</v>
      </c>
      <c r="I2304" s="68">
        <v>280002</v>
      </c>
      <c r="J2304" s="68" t="s">
        <v>3756</v>
      </c>
      <c r="K2304" s="68" t="s">
        <v>3757</v>
      </c>
      <c r="L2304" s="68">
        <v>0</v>
      </c>
      <c r="M2304" s="68">
        <v>20</v>
      </c>
      <c r="N2304" s="68">
        <v>0</v>
      </c>
      <c r="O2304" s="68">
        <v>0</v>
      </c>
      <c r="P2304" s="68">
        <v>0</v>
      </c>
      <c r="Q2304" s="68">
        <v>0</v>
      </c>
      <c r="R2304" s="68">
        <v>2</v>
      </c>
      <c r="S2304" s="68">
        <v>1</v>
      </c>
      <c r="T2304" s="68">
        <v>2</v>
      </c>
      <c r="U2304" s="68">
        <v>2864</v>
      </c>
      <c r="V2304" s="68">
        <v>0</v>
      </c>
      <c r="W2304" s="68">
        <v>5672</v>
      </c>
      <c r="X2304" s="68">
        <v>0</v>
      </c>
      <c r="Y2304" s="68">
        <v>4270</v>
      </c>
      <c r="Z2304" s="68">
        <v>0</v>
      </c>
      <c r="AA2304" s="68">
        <v>4270</v>
      </c>
      <c r="AB2304" s="68">
        <v>0</v>
      </c>
      <c r="AC2304" s="68">
        <v>0</v>
      </c>
      <c r="AD2304" s="68">
        <v>107</v>
      </c>
      <c r="AE2304" s="68">
        <v>2875</v>
      </c>
      <c r="AF2304" s="68">
        <v>0</v>
      </c>
      <c r="AG2304" s="68">
        <v>0</v>
      </c>
      <c r="AH2304" s="68">
        <v>0</v>
      </c>
      <c r="AI2304" s="68">
        <v>0</v>
      </c>
      <c r="AJ2304" s="68">
        <v>0</v>
      </c>
      <c r="AK2304" s="68">
        <v>0</v>
      </c>
      <c r="AL2304" s="68">
        <v>0</v>
      </c>
      <c r="AM2304" s="68">
        <v>0</v>
      </c>
      <c r="AN2304" s="68">
        <v>0</v>
      </c>
      <c r="AO2304" s="68">
        <v>0</v>
      </c>
      <c r="AP2304" s="68" t="s">
        <v>811</v>
      </c>
      <c r="AQ2304" s="68">
        <v>1</v>
      </c>
      <c r="AR2304" s="68" t="s">
        <v>808</v>
      </c>
      <c r="AS2304" s="68">
        <v>0</v>
      </c>
      <c r="AT2304" s="68">
        <v>0</v>
      </c>
      <c r="AU2304" s="68">
        <v>0</v>
      </c>
      <c r="AV2304" s="86">
        <v>1</v>
      </c>
      <c r="AX2304" s="1">
        <v>0</v>
      </c>
      <c r="AY2304" s="1">
        <v>0</v>
      </c>
      <c r="AZ2304" s="68">
        <v>0</v>
      </c>
      <c r="BA2304" s="68">
        <v>0</v>
      </c>
      <c r="EQ2304" s="68">
        <v>30750034</v>
      </c>
      <c r="ER2304" s="175">
        <v>1</v>
      </c>
      <c r="ES2304" s="68">
        <v>650</v>
      </c>
      <c r="ET2304" s="68">
        <v>34</v>
      </c>
      <c r="EU2304" s="68">
        <v>0</v>
      </c>
      <c r="EV2304" s="68">
        <v>150034</v>
      </c>
      <c r="EW2304" s="68" t="s">
        <v>2672</v>
      </c>
      <c r="EX2304" s="68" t="str">
        <f t="shared" si="68"/>
        <v>소형</v>
      </c>
      <c r="GE2304" s="68">
        <v>100108</v>
      </c>
      <c r="GF2304" s="68" t="s">
        <v>3351</v>
      </c>
    </row>
    <row r="2305" spans="6:188" x14ac:dyDescent="0.3">
      <c r="F2305" s="68">
        <v>330094</v>
      </c>
      <c r="G2305" s="68">
        <v>1</v>
      </c>
      <c r="H2305" s="68">
        <v>180002</v>
      </c>
      <c r="I2305" s="68">
        <v>280002</v>
      </c>
      <c r="J2305" s="68" t="s">
        <v>3756</v>
      </c>
      <c r="K2305" s="68" t="s">
        <v>3757</v>
      </c>
      <c r="L2305" s="68">
        <v>0</v>
      </c>
      <c r="M2305" s="68">
        <v>20</v>
      </c>
      <c r="N2305" s="68">
        <v>0</v>
      </c>
      <c r="O2305" s="68">
        <v>0</v>
      </c>
      <c r="P2305" s="68">
        <v>0</v>
      </c>
      <c r="Q2305" s="68">
        <v>0</v>
      </c>
      <c r="R2305" s="68">
        <v>2</v>
      </c>
      <c r="S2305" s="68">
        <v>1</v>
      </c>
      <c r="T2305" s="68">
        <v>2</v>
      </c>
      <c r="U2305" s="68">
        <v>2864</v>
      </c>
      <c r="V2305" s="68">
        <v>0</v>
      </c>
      <c r="W2305" s="68">
        <v>5672</v>
      </c>
      <c r="X2305" s="68">
        <v>0</v>
      </c>
      <c r="Y2305" s="68">
        <v>4270</v>
      </c>
      <c r="Z2305" s="68">
        <v>0</v>
      </c>
      <c r="AA2305" s="68">
        <v>4270</v>
      </c>
      <c r="AB2305" s="68">
        <v>0</v>
      </c>
      <c r="AC2305" s="68">
        <v>0</v>
      </c>
      <c r="AD2305" s="68">
        <v>107</v>
      </c>
      <c r="AE2305" s="68">
        <v>2875</v>
      </c>
      <c r="AF2305" s="68">
        <v>0</v>
      </c>
      <c r="AG2305" s="68">
        <v>0</v>
      </c>
      <c r="AH2305" s="68">
        <v>0</v>
      </c>
      <c r="AI2305" s="68">
        <v>0</v>
      </c>
      <c r="AJ2305" s="68">
        <v>0</v>
      </c>
      <c r="AK2305" s="68">
        <v>0</v>
      </c>
      <c r="AL2305" s="68">
        <v>0</v>
      </c>
      <c r="AM2305" s="68">
        <v>0</v>
      </c>
      <c r="AN2305" s="68">
        <v>0</v>
      </c>
      <c r="AO2305" s="68">
        <v>0</v>
      </c>
      <c r="AP2305" s="68" t="s">
        <v>811</v>
      </c>
      <c r="AQ2305" s="68">
        <v>1</v>
      </c>
      <c r="AR2305" s="68" t="s">
        <v>808</v>
      </c>
      <c r="AS2305" s="68">
        <v>0</v>
      </c>
      <c r="AT2305" s="68">
        <v>0</v>
      </c>
      <c r="AU2305" s="68">
        <v>0</v>
      </c>
      <c r="AV2305" s="86">
        <v>1</v>
      </c>
      <c r="AX2305" s="1">
        <v>0</v>
      </c>
      <c r="AY2305" s="1">
        <v>0</v>
      </c>
      <c r="AZ2305" s="68">
        <v>0</v>
      </c>
      <c r="BA2305" s="68">
        <v>0</v>
      </c>
      <c r="EQ2305" s="68">
        <v>30850034</v>
      </c>
      <c r="ER2305" s="175">
        <v>1</v>
      </c>
      <c r="ES2305" s="68">
        <v>650</v>
      </c>
      <c r="ET2305" s="68">
        <v>34</v>
      </c>
      <c r="EU2305" s="68">
        <v>0</v>
      </c>
      <c r="EV2305" s="68">
        <v>150034</v>
      </c>
      <c r="EW2305" s="68" t="s">
        <v>2672</v>
      </c>
      <c r="EX2305" s="68" t="str">
        <f t="shared" si="68"/>
        <v>소형</v>
      </c>
      <c r="GE2305" s="68">
        <v>100109</v>
      </c>
      <c r="GF2305" s="68" t="s">
        <v>3353</v>
      </c>
    </row>
    <row r="2306" spans="6:188" x14ac:dyDescent="0.3">
      <c r="F2306" s="68">
        <v>330095</v>
      </c>
      <c r="G2306" s="68">
        <v>1</v>
      </c>
      <c r="H2306" s="68">
        <v>180002</v>
      </c>
      <c r="I2306" s="68">
        <v>280002</v>
      </c>
      <c r="J2306" s="68" t="s">
        <v>3756</v>
      </c>
      <c r="K2306" s="68" t="s">
        <v>3757</v>
      </c>
      <c r="L2306" s="68">
        <v>0</v>
      </c>
      <c r="M2306" s="68">
        <v>20</v>
      </c>
      <c r="N2306" s="68">
        <v>0</v>
      </c>
      <c r="O2306" s="68">
        <v>0</v>
      </c>
      <c r="P2306" s="68">
        <v>0</v>
      </c>
      <c r="Q2306" s="68">
        <v>0</v>
      </c>
      <c r="R2306" s="68">
        <v>2</v>
      </c>
      <c r="S2306" s="68">
        <v>1</v>
      </c>
      <c r="T2306" s="68">
        <v>2</v>
      </c>
      <c r="U2306" s="68">
        <v>2864</v>
      </c>
      <c r="V2306" s="68">
        <v>0</v>
      </c>
      <c r="W2306" s="68">
        <v>5672</v>
      </c>
      <c r="X2306" s="68">
        <v>0</v>
      </c>
      <c r="Y2306" s="68">
        <v>4270</v>
      </c>
      <c r="Z2306" s="68">
        <v>0</v>
      </c>
      <c r="AA2306" s="68">
        <v>4270</v>
      </c>
      <c r="AB2306" s="68">
        <v>0</v>
      </c>
      <c r="AC2306" s="68">
        <v>0</v>
      </c>
      <c r="AD2306" s="68">
        <v>107</v>
      </c>
      <c r="AE2306" s="68">
        <v>2875</v>
      </c>
      <c r="AF2306" s="68">
        <v>0</v>
      </c>
      <c r="AG2306" s="68">
        <v>0</v>
      </c>
      <c r="AH2306" s="68">
        <v>0</v>
      </c>
      <c r="AI2306" s="68">
        <v>0</v>
      </c>
      <c r="AJ2306" s="68">
        <v>0</v>
      </c>
      <c r="AK2306" s="68">
        <v>0</v>
      </c>
      <c r="AL2306" s="68">
        <v>0</v>
      </c>
      <c r="AM2306" s="68">
        <v>0</v>
      </c>
      <c r="AN2306" s="68">
        <v>0</v>
      </c>
      <c r="AO2306" s="68">
        <v>0</v>
      </c>
      <c r="AP2306" s="68" t="s">
        <v>811</v>
      </c>
      <c r="AQ2306" s="68">
        <v>1</v>
      </c>
      <c r="AR2306" s="68" t="s">
        <v>808</v>
      </c>
      <c r="AS2306" s="68">
        <v>0</v>
      </c>
      <c r="AT2306" s="68">
        <v>0</v>
      </c>
      <c r="AU2306" s="68">
        <v>0</v>
      </c>
      <c r="AV2306" s="86">
        <v>1</v>
      </c>
      <c r="AX2306" s="1">
        <v>0</v>
      </c>
      <c r="AY2306" s="1">
        <v>0</v>
      </c>
      <c r="AZ2306" s="68">
        <v>0</v>
      </c>
      <c r="BA2306" s="68">
        <v>0</v>
      </c>
      <c r="EQ2306" s="68">
        <v>30950034</v>
      </c>
      <c r="ER2306" s="175">
        <v>1</v>
      </c>
      <c r="ES2306" s="68">
        <v>650</v>
      </c>
      <c r="ET2306" s="68">
        <v>34</v>
      </c>
      <c r="EU2306" s="68">
        <v>0</v>
      </c>
      <c r="EV2306" s="68">
        <v>150034</v>
      </c>
      <c r="EW2306" s="68" t="s">
        <v>2672</v>
      </c>
      <c r="EX2306" s="68" t="str">
        <f t="shared" si="68"/>
        <v>소형</v>
      </c>
      <c r="GE2306" s="68">
        <v>100110</v>
      </c>
      <c r="GF2306" s="68" t="s">
        <v>3355</v>
      </c>
    </row>
    <row r="2307" spans="6:188" x14ac:dyDescent="0.3">
      <c r="F2307" s="68">
        <v>330096</v>
      </c>
      <c r="G2307" s="68">
        <v>1</v>
      </c>
      <c r="H2307" s="68">
        <v>180002</v>
      </c>
      <c r="I2307" s="68">
        <v>280002</v>
      </c>
      <c r="J2307" s="68" t="s">
        <v>3756</v>
      </c>
      <c r="K2307" s="68" t="s">
        <v>3757</v>
      </c>
      <c r="L2307" s="68">
        <v>0</v>
      </c>
      <c r="M2307" s="68">
        <v>20</v>
      </c>
      <c r="N2307" s="68">
        <v>0</v>
      </c>
      <c r="O2307" s="68">
        <v>0</v>
      </c>
      <c r="P2307" s="68">
        <v>0</v>
      </c>
      <c r="Q2307" s="68">
        <v>0</v>
      </c>
      <c r="R2307" s="68">
        <v>4</v>
      </c>
      <c r="S2307" s="68">
        <v>1</v>
      </c>
      <c r="T2307" s="68">
        <v>2</v>
      </c>
      <c r="U2307" s="68">
        <v>5342</v>
      </c>
      <c r="V2307" s="68">
        <v>0</v>
      </c>
      <c r="W2307" s="68">
        <v>0</v>
      </c>
      <c r="X2307" s="68">
        <v>0</v>
      </c>
      <c r="Y2307" s="68">
        <v>4270</v>
      </c>
      <c r="Z2307" s="68">
        <v>0</v>
      </c>
      <c r="AA2307" s="68">
        <v>4270</v>
      </c>
      <c r="AB2307" s="68">
        <v>0</v>
      </c>
      <c r="AC2307" s="68">
        <v>0</v>
      </c>
      <c r="AD2307" s="68">
        <v>107</v>
      </c>
      <c r="AE2307" s="68">
        <v>2875</v>
      </c>
      <c r="AF2307" s="68">
        <v>0</v>
      </c>
      <c r="AG2307" s="68">
        <v>0</v>
      </c>
      <c r="AH2307" s="68">
        <v>0</v>
      </c>
      <c r="AI2307" s="68">
        <v>0</v>
      </c>
      <c r="AJ2307" s="68">
        <v>0</v>
      </c>
      <c r="AK2307" s="68">
        <v>0</v>
      </c>
      <c r="AL2307" s="68">
        <v>0</v>
      </c>
      <c r="AM2307" s="68">
        <v>0</v>
      </c>
      <c r="AN2307" s="68">
        <v>0</v>
      </c>
      <c r="AO2307" s="68">
        <v>0</v>
      </c>
      <c r="AP2307" s="68" t="s">
        <v>863</v>
      </c>
      <c r="AQ2307" s="68">
        <v>1</v>
      </c>
      <c r="AR2307" s="68" t="s">
        <v>860</v>
      </c>
      <c r="AS2307" s="68">
        <v>0</v>
      </c>
      <c r="AT2307" s="68">
        <v>0</v>
      </c>
      <c r="AU2307" s="68">
        <v>0</v>
      </c>
      <c r="AV2307" s="86">
        <v>1</v>
      </c>
      <c r="AX2307" s="1">
        <v>0</v>
      </c>
      <c r="AY2307" s="1">
        <v>0</v>
      </c>
      <c r="AZ2307" s="68">
        <v>0</v>
      </c>
      <c r="BA2307" s="68">
        <v>0</v>
      </c>
      <c r="EQ2307" s="68">
        <v>31050034</v>
      </c>
      <c r="ER2307" s="175">
        <v>1</v>
      </c>
      <c r="ES2307" s="68">
        <v>650</v>
      </c>
      <c r="ET2307" s="68">
        <v>34</v>
      </c>
      <c r="EU2307" s="68">
        <v>0</v>
      </c>
      <c r="EV2307" s="68">
        <v>150034</v>
      </c>
      <c r="EW2307" s="68" t="s">
        <v>2672</v>
      </c>
      <c r="EX2307" s="68" t="str">
        <f t="shared" ref="EX2307:EX2370" si="69">IF(ER2307=1,"소형",IF(ER2307=2,"중형","대형"))</f>
        <v>소형</v>
      </c>
      <c r="GE2307" s="68">
        <v>100111</v>
      </c>
      <c r="GF2307" s="68" t="s">
        <v>3357</v>
      </c>
    </row>
    <row r="2308" spans="6:188" x14ac:dyDescent="0.3">
      <c r="F2308" s="68">
        <v>330097</v>
      </c>
      <c r="G2308" s="68">
        <v>1</v>
      </c>
      <c r="H2308" s="68">
        <v>180002</v>
      </c>
      <c r="I2308" s="68">
        <v>280002</v>
      </c>
      <c r="J2308" s="68" t="s">
        <v>3756</v>
      </c>
      <c r="K2308" s="68" t="s">
        <v>3757</v>
      </c>
      <c r="L2308" s="68">
        <v>0</v>
      </c>
      <c r="M2308" s="68">
        <v>20</v>
      </c>
      <c r="N2308" s="68">
        <v>0</v>
      </c>
      <c r="O2308" s="68">
        <v>0</v>
      </c>
      <c r="P2308" s="68">
        <v>0</v>
      </c>
      <c r="Q2308" s="68">
        <v>0</v>
      </c>
      <c r="R2308" s="68">
        <v>4</v>
      </c>
      <c r="S2308" s="68">
        <v>1</v>
      </c>
      <c r="T2308" s="68">
        <v>2</v>
      </c>
      <c r="U2308" s="68">
        <v>4618</v>
      </c>
      <c r="V2308" s="68">
        <v>0</v>
      </c>
      <c r="W2308" s="68">
        <v>0</v>
      </c>
      <c r="X2308" s="68">
        <v>0</v>
      </c>
      <c r="Y2308" s="68">
        <v>4744</v>
      </c>
      <c r="Z2308" s="68">
        <v>0</v>
      </c>
      <c r="AA2308" s="68">
        <v>4744</v>
      </c>
      <c r="AB2308" s="68">
        <v>0</v>
      </c>
      <c r="AC2308" s="68">
        <v>0</v>
      </c>
      <c r="AD2308" s="68">
        <v>107</v>
      </c>
      <c r="AE2308" s="68">
        <v>4024</v>
      </c>
      <c r="AF2308" s="68">
        <v>0</v>
      </c>
      <c r="AG2308" s="68">
        <v>0</v>
      </c>
      <c r="AH2308" s="68">
        <v>0</v>
      </c>
      <c r="AI2308" s="68">
        <v>0</v>
      </c>
      <c r="AJ2308" s="68">
        <v>0</v>
      </c>
      <c r="AK2308" s="68">
        <v>0</v>
      </c>
      <c r="AL2308" s="68">
        <v>0</v>
      </c>
      <c r="AM2308" s="68">
        <v>0</v>
      </c>
      <c r="AN2308" s="68">
        <v>0</v>
      </c>
      <c r="AO2308" s="68">
        <v>0</v>
      </c>
      <c r="AP2308" s="68" t="s">
        <v>863</v>
      </c>
      <c r="AQ2308" s="68">
        <v>1</v>
      </c>
      <c r="AR2308" s="68" t="s">
        <v>860</v>
      </c>
      <c r="AS2308" s="68">
        <v>0</v>
      </c>
      <c r="AT2308" s="68">
        <v>0</v>
      </c>
      <c r="AU2308" s="68">
        <v>0</v>
      </c>
      <c r="AV2308" s="86">
        <v>1</v>
      </c>
      <c r="AX2308" s="1">
        <v>0</v>
      </c>
      <c r="AY2308" s="1">
        <v>0</v>
      </c>
      <c r="AZ2308" s="68">
        <v>0</v>
      </c>
      <c r="BA2308" s="68">
        <v>0</v>
      </c>
      <c r="EQ2308" s="68">
        <v>31150034</v>
      </c>
      <c r="ER2308" s="175">
        <v>1</v>
      </c>
      <c r="ES2308" s="68">
        <v>650</v>
      </c>
      <c r="ET2308" s="68">
        <v>34</v>
      </c>
      <c r="EU2308" s="68">
        <v>0</v>
      </c>
      <c r="EV2308" s="68">
        <v>150034</v>
      </c>
      <c r="EW2308" s="68" t="s">
        <v>2672</v>
      </c>
      <c r="EX2308" s="68" t="str">
        <f t="shared" si="69"/>
        <v>소형</v>
      </c>
      <c r="GE2308" s="68">
        <v>100112</v>
      </c>
      <c r="GF2308" s="68" t="s">
        <v>3360</v>
      </c>
    </row>
    <row r="2309" spans="6:188" x14ac:dyDescent="0.3">
      <c r="F2309" s="68">
        <v>330098</v>
      </c>
      <c r="G2309" s="68">
        <v>1</v>
      </c>
      <c r="H2309" s="68">
        <v>180002</v>
      </c>
      <c r="I2309" s="68">
        <v>280002</v>
      </c>
      <c r="J2309" s="68" t="s">
        <v>3756</v>
      </c>
      <c r="K2309" s="68" t="s">
        <v>3757</v>
      </c>
      <c r="L2309" s="68">
        <v>0</v>
      </c>
      <c r="M2309" s="68">
        <v>20</v>
      </c>
      <c r="N2309" s="68">
        <v>0</v>
      </c>
      <c r="O2309" s="68">
        <v>0</v>
      </c>
      <c r="P2309" s="68">
        <v>0</v>
      </c>
      <c r="Q2309" s="68">
        <v>0</v>
      </c>
      <c r="R2309" s="68">
        <v>4</v>
      </c>
      <c r="S2309" s="68">
        <v>1</v>
      </c>
      <c r="T2309" s="68">
        <v>2</v>
      </c>
      <c r="U2309" s="68">
        <v>6153</v>
      </c>
      <c r="V2309" s="68">
        <v>0</v>
      </c>
      <c r="W2309" s="68">
        <v>0</v>
      </c>
      <c r="X2309" s="68">
        <v>0</v>
      </c>
      <c r="Y2309" s="68">
        <v>5698</v>
      </c>
      <c r="Z2309" s="68">
        <v>0</v>
      </c>
      <c r="AA2309" s="68">
        <v>5698</v>
      </c>
      <c r="AB2309" s="68">
        <v>0</v>
      </c>
      <c r="AC2309" s="68">
        <v>0</v>
      </c>
      <c r="AD2309" s="68">
        <v>107</v>
      </c>
      <c r="AE2309" s="68">
        <v>4302</v>
      </c>
      <c r="AF2309" s="68">
        <v>0</v>
      </c>
      <c r="AG2309" s="68">
        <v>0</v>
      </c>
      <c r="AH2309" s="68">
        <v>0</v>
      </c>
      <c r="AI2309" s="68">
        <v>0</v>
      </c>
      <c r="AJ2309" s="68">
        <v>0</v>
      </c>
      <c r="AK2309" s="68">
        <v>0</v>
      </c>
      <c r="AL2309" s="68">
        <v>0</v>
      </c>
      <c r="AM2309" s="68">
        <v>0</v>
      </c>
      <c r="AN2309" s="68">
        <v>0</v>
      </c>
      <c r="AO2309" s="68">
        <v>0</v>
      </c>
      <c r="AP2309" s="68" t="s">
        <v>863</v>
      </c>
      <c r="AQ2309" s="68">
        <v>1</v>
      </c>
      <c r="AR2309" s="68" t="s">
        <v>860</v>
      </c>
      <c r="AS2309" s="68">
        <v>0</v>
      </c>
      <c r="AT2309" s="68">
        <v>0</v>
      </c>
      <c r="AU2309" s="68">
        <v>0</v>
      </c>
      <c r="AV2309" s="86">
        <v>1</v>
      </c>
      <c r="AX2309" s="1">
        <v>0</v>
      </c>
      <c r="AY2309" s="1">
        <v>0</v>
      </c>
      <c r="AZ2309" s="68">
        <v>0</v>
      </c>
      <c r="BA2309" s="68">
        <v>0</v>
      </c>
      <c r="EQ2309" s="68">
        <v>31250034</v>
      </c>
      <c r="ER2309" s="175">
        <v>1</v>
      </c>
      <c r="ES2309" s="68">
        <v>650</v>
      </c>
      <c r="ET2309" s="68">
        <v>34</v>
      </c>
      <c r="EU2309" s="68">
        <v>0</v>
      </c>
      <c r="EV2309" s="68">
        <v>150034</v>
      </c>
      <c r="EW2309" s="68" t="s">
        <v>2672</v>
      </c>
      <c r="EX2309" s="68" t="str">
        <f t="shared" si="69"/>
        <v>소형</v>
      </c>
      <c r="GE2309" s="68">
        <v>100113</v>
      </c>
      <c r="GF2309" s="68" t="s">
        <v>3362</v>
      </c>
    </row>
    <row r="2310" spans="6:188" x14ac:dyDescent="0.3">
      <c r="F2310" s="68">
        <v>330099</v>
      </c>
      <c r="G2310" s="68">
        <v>1</v>
      </c>
      <c r="H2310" s="68">
        <v>180002</v>
      </c>
      <c r="I2310" s="68">
        <v>280002</v>
      </c>
      <c r="J2310" s="68" t="s">
        <v>3756</v>
      </c>
      <c r="K2310" s="68" t="s">
        <v>3757</v>
      </c>
      <c r="L2310" s="68">
        <v>0</v>
      </c>
      <c r="M2310" s="68">
        <v>20</v>
      </c>
      <c r="N2310" s="68">
        <v>0</v>
      </c>
      <c r="O2310" s="68">
        <v>0</v>
      </c>
      <c r="P2310" s="68">
        <v>0</v>
      </c>
      <c r="Q2310" s="68">
        <v>0</v>
      </c>
      <c r="R2310" s="68">
        <v>8</v>
      </c>
      <c r="S2310" s="68">
        <v>1</v>
      </c>
      <c r="T2310" s="68">
        <v>2</v>
      </c>
      <c r="U2310" s="68">
        <v>2730</v>
      </c>
      <c r="V2310" s="68">
        <v>0</v>
      </c>
      <c r="W2310" s="68">
        <v>1164</v>
      </c>
      <c r="X2310" s="68">
        <v>0</v>
      </c>
      <c r="Y2310" s="68">
        <v>3471</v>
      </c>
      <c r="Z2310" s="68">
        <v>0</v>
      </c>
      <c r="AA2310" s="68">
        <v>3471</v>
      </c>
      <c r="AB2310" s="68">
        <v>0</v>
      </c>
      <c r="AC2310" s="68">
        <v>0</v>
      </c>
      <c r="AD2310" s="68">
        <v>107</v>
      </c>
      <c r="AE2310" s="68">
        <v>2750</v>
      </c>
      <c r="AF2310" s="68">
        <v>0</v>
      </c>
      <c r="AG2310" s="68">
        <v>0</v>
      </c>
      <c r="AH2310" s="68">
        <v>0</v>
      </c>
      <c r="AI2310" s="68">
        <v>0</v>
      </c>
      <c r="AJ2310" s="68">
        <v>0</v>
      </c>
      <c r="AK2310" s="68">
        <v>0</v>
      </c>
      <c r="AL2310" s="68">
        <v>0</v>
      </c>
      <c r="AM2310" s="68">
        <v>0</v>
      </c>
      <c r="AN2310" s="68">
        <v>0</v>
      </c>
      <c r="AO2310" s="68">
        <v>0</v>
      </c>
      <c r="AP2310" s="68" t="s">
        <v>913</v>
      </c>
      <c r="AQ2310" s="68">
        <v>1</v>
      </c>
      <c r="AR2310" s="68" t="s">
        <v>910</v>
      </c>
      <c r="AS2310" s="68">
        <v>0</v>
      </c>
      <c r="AT2310" s="68">
        <v>0</v>
      </c>
      <c r="AU2310" s="68">
        <v>0</v>
      </c>
      <c r="AV2310" s="86">
        <v>1</v>
      </c>
      <c r="AX2310" s="1">
        <v>0</v>
      </c>
      <c r="AY2310" s="1">
        <v>0</v>
      </c>
      <c r="AZ2310" s="68">
        <v>0</v>
      </c>
      <c r="BA2310" s="68">
        <v>0</v>
      </c>
      <c r="EQ2310" s="68">
        <v>10150035</v>
      </c>
      <c r="ER2310" s="175">
        <v>1</v>
      </c>
      <c r="ES2310" s="68">
        <v>650</v>
      </c>
      <c r="ET2310" s="68">
        <v>35</v>
      </c>
      <c r="EU2310" s="68">
        <v>0</v>
      </c>
      <c r="EV2310" s="68">
        <v>150035</v>
      </c>
      <c r="EW2310" s="68" t="s">
        <v>2673</v>
      </c>
      <c r="EX2310" s="68" t="str">
        <f t="shared" si="69"/>
        <v>소형</v>
      </c>
      <c r="GE2310" s="68">
        <v>100114</v>
      </c>
      <c r="GF2310" s="68" t="s">
        <v>3364</v>
      </c>
    </row>
    <row r="2311" spans="6:188" x14ac:dyDescent="0.3">
      <c r="F2311" s="68">
        <v>330100</v>
      </c>
      <c r="G2311" s="68">
        <v>1</v>
      </c>
      <c r="H2311" s="68">
        <v>180002</v>
      </c>
      <c r="I2311" s="68">
        <v>280002</v>
      </c>
      <c r="J2311" s="68" t="s">
        <v>3756</v>
      </c>
      <c r="K2311" s="68" t="s">
        <v>3757</v>
      </c>
      <c r="L2311" s="68">
        <v>0</v>
      </c>
      <c r="M2311" s="68">
        <v>20</v>
      </c>
      <c r="N2311" s="68">
        <v>0</v>
      </c>
      <c r="O2311" s="68">
        <v>0</v>
      </c>
      <c r="P2311" s="68">
        <v>0</v>
      </c>
      <c r="Q2311" s="68">
        <v>0</v>
      </c>
      <c r="R2311" s="68">
        <v>8</v>
      </c>
      <c r="S2311" s="68">
        <v>1</v>
      </c>
      <c r="T2311" s="68">
        <v>2</v>
      </c>
      <c r="U2311" s="68">
        <v>4883</v>
      </c>
      <c r="V2311" s="68">
        <v>0</v>
      </c>
      <c r="W2311" s="68">
        <v>2082</v>
      </c>
      <c r="X2311" s="68">
        <v>0</v>
      </c>
      <c r="Y2311" s="68">
        <v>4995</v>
      </c>
      <c r="Z2311" s="68">
        <v>0</v>
      </c>
      <c r="AA2311" s="68">
        <v>4995</v>
      </c>
      <c r="AB2311" s="68">
        <v>0</v>
      </c>
      <c r="AC2311" s="68">
        <v>0</v>
      </c>
      <c r="AD2311" s="68">
        <v>107</v>
      </c>
      <c r="AE2311" s="68">
        <v>2986</v>
      </c>
      <c r="AF2311" s="68">
        <v>0</v>
      </c>
      <c r="AG2311" s="68">
        <v>0</v>
      </c>
      <c r="AH2311" s="68">
        <v>0</v>
      </c>
      <c r="AI2311" s="68">
        <v>0</v>
      </c>
      <c r="AJ2311" s="68">
        <v>0</v>
      </c>
      <c r="AK2311" s="68">
        <v>0</v>
      </c>
      <c r="AL2311" s="68">
        <v>0</v>
      </c>
      <c r="AM2311" s="68">
        <v>0</v>
      </c>
      <c r="AN2311" s="68">
        <v>0</v>
      </c>
      <c r="AO2311" s="68">
        <v>0</v>
      </c>
      <c r="AP2311" s="68" t="s">
        <v>913</v>
      </c>
      <c r="AQ2311" s="68">
        <v>1</v>
      </c>
      <c r="AR2311" s="68" t="s">
        <v>910</v>
      </c>
      <c r="AS2311" s="68">
        <v>0</v>
      </c>
      <c r="AT2311" s="68">
        <v>0</v>
      </c>
      <c r="AU2311" s="68">
        <v>0</v>
      </c>
      <c r="AV2311" s="86">
        <v>1</v>
      </c>
      <c r="AX2311" s="1">
        <v>0</v>
      </c>
      <c r="AY2311" s="1">
        <v>0</v>
      </c>
      <c r="AZ2311" s="68">
        <v>0</v>
      </c>
      <c r="BA2311" s="68">
        <v>0</v>
      </c>
      <c r="EQ2311" s="68">
        <v>10250035</v>
      </c>
      <c r="ER2311" s="175">
        <v>1</v>
      </c>
      <c r="ES2311" s="68">
        <v>650</v>
      </c>
      <c r="ET2311" s="68">
        <v>35</v>
      </c>
      <c r="EU2311" s="68">
        <v>0</v>
      </c>
      <c r="EV2311" s="68">
        <v>150035</v>
      </c>
      <c r="EW2311" s="68" t="s">
        <v>2673</v>
      </c>
      <c r="EX2311" s="68" t="str">
        <f t="shared" si="69"/>
        <v>소형</v>
      </c>
      <c r="GE2311" s="68">
        <v>100115</v>
      </c>
      <c r="GF2311" s="68" t="s">
        <v>3366</v>
      </c>
    </row>
    <row r="2312" spans="6:188" x14ac:dyDescent="0.3">
      <c r="F2312" s="68">
        <v>330101</v>
      </c>
      <c r="G2312" s="68">
        <v>1</v>
      </c>
      <c r="H2312" s="68">
        <v>180002</v>
      </c>
      <c r="I2312" s="68">
        <v>280002</v>
      </c>
      <c r="J2312" s="68" t="s">
        <v>3756</v>
      </c>
      <c r="K2312" s="68" t="s">
        <v>3757</v>
      </c>
      <c r="L2312" s="68">
        <v>0</v>
      </c>
      <c r="M2312" s="68">
        <v>20</v>
      </c>
      <c r="N2312" s="68">
        <v>0</v>
      </c>
      <c r="O2312" s="68">
        <v>0</v>
      </c>
      <c r="P2312" s="68">
        <v>0</v>
      </c>
      <c r="Q2312" s="68">
        <v>0</v>
      </c>
      <c r="R2312" s="68">
        <v>16</v>
      </c>
      <c r="S2312" s="68">
        <v>1</v>
      </c>
      <c r="T2312" s="68">
        <v>2</v>
      </c>
      <c r="U2312" s="68">
        <v>4476</v>
      </c>
      <c r="V2312" s="68">
        <v>0</v>
      </c>
      <c r="W2312" s="68">
        <v>429</v>
      </c>
      <c r="X2312" s="68">
        <v>0</v>
      </c>
      <c r="Y2312" s="68">
        <v>4744</v>
      </c>
      <c r="Z2312" s="68">
        <v>0</v>
      </c>
      <c r="AA2312" s="68">
        <v>4744</v>
      </c>
      <c r="AB2312" s="68">
        <v>0</v>
      </c>
      <c r="AC2312" s="68">
        <v>0</v>
      </c>
      <c r="AD2312" s="68">
        <v>107</v>
      </c>
      <c r="AE2312" s="68">
        <v>4024</v>
      </c>
      <c r="AF2312" s="68">
        <v>0</v>
      </c>
      <c r="AG2312" s="68">
        <v>0</v>
      </c>
      <c r="AH2312" s="68">
        <v>0</v>
      </c>
      <c r="AI2312" s="68">
        <v>0</v>
      </c>
      <c r="AJ2312" s="68">
        <v>0</v>
      </c>
      <c r="AK2312" s="68">
        <v>0</v>
      </c>
      <c r="AL2312" s="68">
        <v>0</v>
      </c>
      <c r="AM2312" s="68">
        <v>0</v>
      </c>
      <c r="AN2312" s="68">
        <v>0</v>
      </c>
      <c r="AO2312" s="68">
        <v>0</v>
      </c>
      <c r="AP2312" s="68" t="s">
        <v>1773</v>
      </c>
      <c r="AQ2312" s="68">
        <v>1</v>
      </c>
      <c r="AR2312" s="68" t="s">
        <v>958</v>
      </c>
      <c r="AS2312" s="68">
        <v>0</v>
      </c>
      <c r="AT2312" s="68">
        <v>0</v>
      </c>
      <c r="AU2312" s="68">
        <v>0</v>
      </c>
      <c r="AV2312" s="86">
        <v>1</v>
      </c>
      <c r="AX2312" s="1">
        <v>0</v>
      </c>
      <c r="AY2312" s="1">
        <v>0</v>
      </c>
      <c r="AZ2312" s="68">
        <v>0</v>
      </c>
      <c r="BA2312" s="68">
        <v>0</v>
      </c>
      <c r="EQ2312" s="68">
        <v>10350035</v>
      </c>
      <c r="ER2312" s="175">
        <v>1</v>
      </c>
      <c r="ES2312" s="68">
        <v>650</v>
      </c>
      <c r="ET2312" s="68">
        <v>35</v>
      </c>
      <c r="EU2312" s="68">
        <v>0</v>
      </c>
      <c r="EV2312" s="68">
        <v>150035</v>
      </c>
      <c r="EW2312" s="68" t="s">
        <v>2673</v>
      </c>
      <c r="EX2312" s="68" t="str">
        <f t="shared" si="69"/>
        <v>소형</v>
      </c>
      <c r="GE2312" s="68">
        <v>100116</v>
      </c>
      <c r="GF2312" s="68" t="s">
        <v>3368</v>
      </c>
    </row>
    <row r="2313" spans="6:188" x14ac:dyDescent="0.3">
      <c r="F2313" s="68">
        <v>330102</v>
      </c>
      <c r="G2313" s="68">
        <v>1</v>
      </c>
      <c r="H2313" s="68">
        <v>180002</v>
      </c>
      <c r="I2313" s="68">
        <v>280002</v>
      </c>
      <c r="J2313" s="68" t="s">
        <v>3756</v>
      </c>
      <c r="K2313" s="68" t="s">
        <v>3757</v>
      </c>
      <c r="L2313" s="68">
        <v>0</v>
      </c>
      <c r="M2313" s="68">
        <v>20</v>
      </c>
      <c r="N2313" s="68">
        <v>0</v>
      </c>
      <c r="O2313" s="68">
        <v>0</v>
      </c>
      <c r="P2313" s="68">
        <v>0</v>
      </c>
      <c r="Q2313" s="68">
        <v>0</v>
      </c>
      <c r="R2313" s="68">
        <v>32</v>
      </c>
      <c r="S2313" s="68">
        <v>1</v>
      </c>
      <c r="T2313" s="68">
        <v>2</v>
      </c>
      <c r="U2313" s="68">
        <v>7109</v>
      </c>
      <c r="V2313" s="68">
        <v>0</v>
      </c>
      <c r="W2313" s="68">
        <v>0</v>
      </c>
      <c r="X2313" s="68">
        <v>0</v>
      </c>
      <c r="Y2313" s="68">
        <v>4995</v>
      </c>
      <c r="Z2313" s="68">
        <v>0</v>
      </c>
      <c r="AA2313" s="68">
        <v>4995</v>
      </c>
      <c r="AB2313" s="68">
        <v>0</v>
      </c>
      <c r="AC2313" s="68">
        <v>0</v>
      </c>
      <c r="AD2313" s="68">
        <v>107</v>
      </c>
      <c r="AE2313" s="68">
        <v>2986</v>
      </c>
      <c r="AF2313" s="68">
        <v>0</v>
      </c>
      <c r="AG2313" s="68">
        <v>0</v>
      </c>
      <c r="AH2313" s="68">
        <v>0</v>
      </c>
      <c r="AI2313" s="68">
        <v>0</v>
      </c>
      <c r="AJ2313" s="68">
        <v>0</v>
      </c>
      <c r="AK2313" s="68">
        <v>0</v>
      </c>
      <c r="AL2313" s="68">
        <v>0</v>
      </c>
      <c r="AM2313" s="68">
        <v>0</v>
      </c>
      <c r="AN2313" s="68">
        <v>0</v>
      </c>
      <c r="AO2313" s="68">
        <v>0</v>
      </c>
      <c r="AP2313" s="68" t="s">
        <v>982</v>
      </c>
      <c r="AQ2313" s="68">
        <v>1</v>
      </c>
      <c r="AR2313" s="68" t="s">
        <v>3600</v>
      </c>
      <c r="AS2313" s="68">
        <v>0</v>
      </c>
      <c r="AT2313" s="68">
        <v>0</v>
      </c>
      <c r="AU2313" s="68">
        <v>0</v>
      </c>
      <c r="AV2313" s="86">
        <v>1</v>
      </c>
      <c r="AX2313" s="1">
        <v>0</v>
      </c>
      <c r="AY2313" s="1">
        <v>0</v>
      </c>
      <c r="AZ2313" s="68">
        <v>0</v>
      </c>
      <c r="BA2313" s="68">
        <v>0</v>
      </c>
      <c r="EQ2313" s="68">
        <v>10450035</v>
      </c>
      <c r="ER2313" s="175">
        <v>1</v>
      </c>
      <c r="ES2313" s="68">
        <v>650</v>
      </c>
      <c r="ET2313" s="68">
        <v>35</v>
      </c>
      <c r="EU2313" s="68">
        <v>0</v>
      </c>
      <c r="EV2313" s="68">
        <v>150035</v>
      </c>
      <c r="EW2313" s="68" t="s">
        <v>2673</v>
      </c>
      <c r="EX2313" s="68" t="str">
        <f t="shared" si="69"/>
        <v>소형</v>
      </c>
      <c r="GE2313" s="68">
        <v>100117</v>
      </c>
      <c r="GF2313" s="68" t="s">
        <v>3370</v>
      </c>
    </row>
    <row r="2314" spans="6:188" x14ac:dyDescent="0.3">
      <c r="F2314" s="68">
        <v>330103</v>
      </c>
      <c r="G2314" s="68">
        <v>1</v>
      </c>
      <c r="H2314" s="68">
        <v>180002</v>
      </c>
      <c r="I2314" s="68">
        <v>280002</v>
      </c>
      <c r="J2314" s="68" t="s">
        <v>3756</v>
      </c>
      <c r="K2314" s="68" t="s">
        <v>3757</v>
      </c>
      <c r="L2314" s="68">
        <v>0</v>
      </c>
      <c r="M2314" s="68">
        <v>20</v>
      </c>
      <c r="N2314" s="68">
        <v>0</v>
      </c>
      <c r="O2314" s="68">
        <v>0</v>
      </c>
      <c r="P2314" s="68">
        <v>0</v>
      </c>
      <c r="Q2314" s="68">
        <v>0</v>
      </c>
      <c r="R2314" s="68">
        <v>2</v>
      </c>
      <c r="S2314" s="68">
        <v>1</v>
      </c>
      <c r="T2314" s="68">
        <v>2</v>
      </c>
      <c r="U2314" s="68">
        <v>2088</v>
      </c>
      <c r="V2314" s="68">
        <v>0</v>
      </c>
      <c r="W2314" s="68">
        <v>4135</v>
      </c>
      <c r="X2314" s="68">
        <v>0</v>
      </c>
      <c r="Y2314" s="68">
        <v>3471</v>
      </c>
      <c r="Z2314" s="68">
        <v>0</v>
      </c>
      <c r="AA2314" s="68">
        <v>3471</v>
      </c>
      <c r="AB2314" s="68">
        <v>0</v>
      </c>
      <c r="AC2314" s="68">
        <v>0</v>
      </c>
      <c r="AD2314" s="68">
        <v>107</v>
      </c>
      <c r="AE2314" s="68">
        <v>2750</v>
      </c>
      <c r="AF2314" s="68">
        <v>0</v>
      </c>
      <c r="AG2314" s="68">
        <v>0</v>
      </c>
      <c r="AH2314" s="68">
        <v>0</v>
      </c>
      <c r="AI2314" s="68">
        <v>0</v>
      </c>
      <c r="AJ2314" s="68">
        <v>0</v>
      </c>
      <c r="AK2314" s="68">
        <v>0</v>
      </c>
      <c r="AL2314" s="68">
        <v>0</v>
      </c>
      <c r="AM2314" s="68">
        <v>0</v>
      </c>
      <c r="AN2314" s="68">
        <v>0</v>
      </c>
      <c r="AO2314" s="68">
        <v>0</v>
      </c>
      <c r="AP2314" s="68" t="s">
        <v>811</v>
      </c>
      <c r="AQ2314" s="68">
        <v>1</v>
      </c>
      <c r="AR2314" s="68" t="s">
        <v>808</v>
      </c>
      <c r="AS2314" s="68">
        <v>0</v>
      </c>
      <c r="AT2314" s="68">
        <v>0</v>
      </c>
      <c r="AU2314" s="68">
        <v>0</v>
      </c>
      <c r="AV2314" s="86">
        <v>1</v>
      </c>
      <c r="AX2314" s="1">
        <v>0</v>
      </c>
      <c r="AY2314" s="1">
        <v>0</v>
      </c>
      <c r="AZ2314" s="68">
        <v>0</v>
      </c>
      <c r="BA2314" s="68">
        <v>0</v>
      </c>
      <c r="EQ2314" s="68">
        <v>10550035</v>
      </c>
      <c r="ER2314" s="175">
        <v>1</v>
      </c>
      <c r="ES2314" s="68">
        <v>650</v>
      </c>
      <c r="ET2314" s="68">
        <v>35</v>
      </c>
      <c r="EU2314" s="68">
        <v>0</v>
      </c>
      <c r="EV2314" s="68">
        <v>150035</v>
      </c>
      <c r="EW2314" s="68" t="s">
        <v>2673</v>
      </c>
      <c r="EX2314" s="68" t="str">
        <f t="shared" si="69"/>
        <v>소형</v>
      </c>
      <c r="GE2314" s="68">
        <v>100118</v>
      </c>
      <c r="GF2314" s="68" t="s">
        <v>3372</v>
      </c>
    </row>
    <row r="2315" spans="6:188" x14ac:dyDescent="0.3">
      <c r="F2315" s="68">
        <v>330104</v>
      </c>
      <c r="G2315" s="68">
        <v>1</v>
      </c>
      <c r="H2315" s="68">
        <v>180002</v>
      </c>
      <c r="I2315" s="68">
        <v>280002</v>
      </c>
      <c r="J2315" s="68" t="s">
        <v>3756</v>
      </c>
      <c r="K2315" s="68" t="s">
        <v>3757</v>
      </c>
      <c r="L2315" s="68">
        <v>0</v>
      </c>
      <c r="M2315" s="68">
        <v>20</v>
      </c>
      <c r="N2315" s="68">
        <v>0</v>
      </c>
      <c r="O2315" s="68">
        <v>0</v>
      </c>
      <c r="P2315" s="68">
        <v>0</v>
      </c>
      <c r="Q2315" s="68">
        <v>0</v>
      </c>
      <c r="R2315" s="68">
        <v>2</v>
      </c>
      <c r="S2315" s="68">
        <v>1</v>
      </c>
      <c r="T2315" s="68">
        <v>2</v>
      </c>
      <c r="U2315" s="68">
        <v>2476</v>
      </c>
      <c r="V2315" s="68">
        <v>0</v>
      </c>
      <c r="W2315" s="68">
        <v>4904</v>
      </c>
      <c r="X2315" s="68">
        <v>0</v>
      </c>
      <c r="Y2315" s="68">
        <v>4744</v>
      </c>
      <c r="Z2315" s="68">
        <v>0</v>
      </c>
      <c r="AA2315" s="68">
        <v>4744</v>
      </c>
      <c r="AB2315" s="68">
        <v>0</v>
      </c>
      <c r="AC2315" s="68">
        <v>0</v>
      </c>
      <c r="AD2315" s="68">
        <v>107</v>
      </c>
      <c r="AE2315" s="68">
        <v>4024</v>
      </c>
      <c r="AF2315" s="68">
        <v>0</v>
      </c>
      <c r="AG2315" s="68">
        <v>0</v>
      </c>
      <c r="AH2315" s="68">
        <v>0</v>
      </c>
      <c r="AI2315" s="68">
        <v>0</v>
      </c>
      <c r="AJ2315" s="68">
        <v>0</v>
      </c>
      <c r="AK2315" s="68">
        <v>0</v>
      </c>
      <c r="AL2315" s="68">
        <v>0</v>
      </c>
      <c r="AM2315" s="68">
        <v>0</v>
      </c>
      <c r="AN2315" s="68">
        <v>0</v>
      </c>
      <c r="AO2315" s="68">
        <v>0</v>
      </c>
      <c r="AP2315" s="68" t="s">
        <v>811</v>
      </c>
      <c r="AQ2315" s="68">
        <v>1</v>
      </c>
      <c r="AR2315" s="68" t="s">
        <v>808</v>
      </c>
      <c r="AS2315" s="68">
        <v>0</v>
      </c>
      <c r="AT2315" s="68">
        <v>0</v>
      </c>
      <c r="AU2315" s="68">
        <v>0</v>
      </c>
      <c r="AV2315" s="86">
        <v>1</v>
      </c>
      <c r="AX2315" s="1">
        <v>0</v>
      </c>
      <c r="AY2315" s="1">
        <v>0</v>
      </c>
      <c r="AZ2315" s="68">
        <v>0</v>
      </c>
      <c r="BA2315" s="68">
        <v>0</v>
      </c>
      <c r="EQ2315" s="68">
        <v>10650035</v>
      </c>
      <c r="ER2315" s="175">
        <v>1</v>
      </c>
      <c r="ES2315" s="68">
        <v>650</v>
      </c>
      <c r="ET2315" s="68">
        <v>35</v>
      </c>
      <c r="EU2315" s="68">
        <v>0</v>
      </c>
      <c r="EV2315" s="68">
        <v>150035</v>
      </c>
      <c r="EW2315" s="68" t="s">
        <v>2673</v>
      </c>
      <c r="EX2315" s="68" t="str">
        <f t="shared" si="69"/>
        <v>소형</v>
      </c>
      <c r="GE2315" s="68">
        <v>100119</v>
      </c>
      <c r="GF2315" s="68" t="s">
        <v>3374</v>
      </c>
    </row>
    <row r="2316" spans="6:188" x14ac:dyDescent="0.3">
      <c r="F2316" s="68">
        <v>330105</v>
      </c>
      <c r="G2316" s="68">
        <v>1</v>
      </c>
      <c r="H2316" s="68">
        <v>180002</v>
      </c>
      <c r="I2316" s="68">
        <v>280002</v>
      </c>
      <c r="J2316" s="68" t="s">
        <v>3756</v>
      </c>
      <c r="K2316" s="68" t="s">
        <v>3757</v>
      </c>
      <c r="L2316" s="68">
        <v>0</v>
      </c>
      <c r="M2316" s="68">
        <v>20</v>
      </c>
      <c r="N2316" s="68">
        <v>0</v>
      </c>
      <c r="O2316" s="68">
        <v>0</v>
      </c>
      <c r="P2316" s="68">
        <v>0</v>
      </c>
      <c r="Q2316" s="68">
        <v>0</v>
      </c>
      <c r="R2316" s="68">
        <v>2</v>
      </c>
      <c r="S2316" s="68">
        <v>1</v>
      </c>
      <c r="T2316" s="68">
        <v>2</v>
      </c>
      <c r="U2316" s="68">
        <v>3299</v>
      </c>
      <c r="V2316" s="68">
        <v>0</v>
      </c>
      <c r="W2316" s="68">
        <v>6534</v>
      </c>
      <c r="X2316" s="68">
        <v>0</v>
      </c>
      <c r="Y2316" s="68">
        <v>5698</v>
      </c>
      <c r="Z2316" s="68">
        <v>0</v>
      </c>
      <c r="AA2316" s="68">
        <v>5698</v>
      </c>
      <c r="AB2316" s="68">
        <v>0</v>
      </c>
      <c r="AC2316" s="68">
        <v>0</v>
      </c>
      <c r="AD2316" s="68">
        <v>107</v>
      </c>
      <c r="AE2316" s="68">
        <v>4302</v>
      </c>
      <c r="AF2316" s="68">
        <v>0</v>
      </c>
      <c r="AG2316" s="68">
        <v>0</v>
      </c>
      <c r="AH2316" s="68">
        <v>0</v>
      </c>
      <c r="AI2316" s="68">
        <v>0</v>
      </c>
      <c r="AJ2316" s="68">
        <v>0</v>
      </c>
      <c r="AK2316" s="68">
        <v>0</v>
      </c>
      <c r="AL2316" s="68">
        <v>0</v>
      </c>
      <c r="AM2316" s="68">
        <v>0</v>
      </c>
      <c r="AN2316" s="68">
        <v>0</v>
      </c>
      <c r="AO2316" s="68">
        <v>0</v>
      </c>
      <c r="AP2316" s="68" t="s">
        <v>811</v>
      </c>
      <c r="AQ2316" s="68">
        <v>1</v>
      </c>
      <c r="AR2316" s="68" t="s">
        <v>808</v>
      </c>
      <c r="AS2316" s="68">
        <v>0</v>
      </c>
      <c r="AT2316" s="68">
        <v>0</v>
      </c>
      <c r="AU2316" s="68">
        <v>0</v>
      </c>
      <c r="AV2316" s="86">
        <v>1</v>
      </c>
      <c r="AX2316" s="1">
        <v>0</v>
      </c>
      <c r="AY2316" s="1">
        <v>0</v>
      </c>
      <c r="AZ2316" s="68">
        <v>0</v>
      </c>
      <c r="BA2316" s="68">
        <v>0</v>
      </c>
      <c r="EQ2316" s="68">
        <v>10750035</v>
      </c>
      <c r="ER2316" s="175">
        <v>1</v>
      </c>
      <c r="ES2316" s="68">
        <v>650</v>
      </c>
      <c r="ET2316" s="68">
        <v>35</v>
      </c>
      <c r="EU2316" s="68">
        <v>0</v>
      </c>
      <c r="EV2316" s="68">
        <v>150035</v>
      </c>
      <c r="EW2316" s="68" t="s">
        <v>2673</v>
      </c>
      <c r="EX2316" s="68" t="str">
        <f t="shared" si="69"/>
        <v>소형</v>
      </c>
      <c r="GE2316" s="68">
        <v>100120</v>
      </c>
      <c r="GF2316" s="68" t="s">
        <v>3376</v>
      </c>
    </row>
    <row r="2317" spans="6:188" x14ac:dyDescent="0.3">
      <c r="F2317" s="68">
        <v>330106</v>
      </c>
      <c r="G2317" s="68">
        <v>1</v>
      </c>
      <c r="H2317" s="68">
        <v>180002</v>
      </c>
      <c r="I2317" s="68">
        <v>280002</v>
      </c>
      <c r="J2317" s="68" t="s">
        <v>3756</v>
      </c>
      <c r="K2317" s="68" t="s">
        <v>3757</v>
      </c>
      <c r="L2317" s="68">
        <v>0</v>
      </c>
      <c r="M2317" s="68">
        <v>20</v>
      </c>
      <c r="N2317" s="68">
        <v>0</v>
      </c>
      <c r="O2317" s="68">
        <v>0</v>
      </c>
      <c r="P2317" s="68">
        <v>0</v>
      </c>
      <c r="Q2317" s="68">
        <v>0</v>
      </c>
      <c r="R2317" s="68">
        <v>4</v>
      </c>
      <c r="S2317" s="68">
        <v>1</v>
      </c>
      <c r="T2317" s="68">
        <v>2</v>
      </c>
      <c r="U2317" s="68">
        <v>5342</v>
      </c>
      <c r="V2317" s="68">
        <v>0</v>
      </c>
      <c r="W2317" s="68">
        <v>0</v>
      </c>
      <c r="X2317" s="68">
        <v>0</v>
      </c>
      <c r="Y2317" s="68">
        <v>4270</v>
      </c>
      <c r="Z2317" s="68">
        <v>0</v>
      </c>
      <c r="AA2317" s="68">
        <v>4270</v>
      </c>
      <c r="AB2317" s="68">
        <v>0</v>
      </c>
      <c r="AC2317" s="68">
        <v>0</v>
      </c>
      <c r="AD2317" s="68">
        <v>107</v>
      </c>
      <c r="AE2317" s="68">
        <v>2875</v>
      </c>
      <c r="AF2317" s="68">
        <v>0</v>
      </c>
      <c r="AG2317" s="68">
        <v>0</v>
      </c>
      <c r="AH2317" s="68">
        <v>0</v>
      </c>
      <c r="AI2317" s="68">
        <v>0</v>
      </c>
      <c r="AJ2317" s="68">
        <v>0</v>
      </c>
      <c r="AK2317" s="68">
        <v>0</v>
      </c>
      <c r="AL2317" s="68">
        <v>0</v>
      </c>
      <c r="AM2317" s="68">
        <v>0</v>
      </c>
      <c r="AN2317" s="68">
        <v>0</v>
      </c>
      <c r="AO2317" s="68">
        <v>0</v>
      </c>
      <c r="AP2317" s="68" t="s">
        <v>863</v>
      </c>
      <c r="AQ2317" s="68">
        <v>1</v>
      </c>
      <c r="AR2317" s="68" t="s">
        <v>860</v>
      </c>
      <c r="AS2317" s="68">
        <v>0</v>
      </c>
      <c r="AT2317" s="68">
        <v>0</v>
      </c>
      <c r="AU2317" s="68">
        <v>0</v>
      </c>
      <c r="AV2317" s="86">
        <v>1</v>
      </c>
      <c r="AX2317" s="1">
        <v>0</v>
      </c>
      <c r="AY2317" s="1">
        <v>0</v>
      </c>
      <c r="AZ2317" s="68">
        <v>0</v>
      </c>
      <c r="BA2317" s="68">
        <v>0</v>
      </c>
      <c r="EQ2317" s="68">
        <v>10850035</v>
      </c>
      <c r="ER2317" s="175">
        <v>1</v>
      </c>
      <c r="ES2317" s="68">
        <v>650</v>
      </c>
      <c r="ET2317" s="68">
        <v>35</v>
      </c>
      <c r="EU2317" s="68">
        <v>0</v>
      </c>
      <c r="EV2317" s="68">
        <v>150035</v>
      </c>
      <c r="EW2317" s="68" t="s">
        <v>2673</v>
      </c>
      <c r="EX2317" s="68" t="str">
        <f t="shared" si="69"/>
        <v>소형</v>
      </c>
      <c r="GE2317" s="68">
        <v>100121</v>
      </c>
      <c r="GF2317" s="68" t="s">
        <v>3378</v>
      </c>
    </row>
    <row r="2318" spans="6:188" x14ac:dyDescent="0.3">
      <c r="F2318" s="68">
        <v>330107</v>
      </c>
      <c r="G2318" s="68">
        <v>1</v>
      </c>
      <c r="H2318" s="68">
        <v>180002</v>
      </c>
      <c r="I2318" s="68">
        <v>280002</v>
      </c>
      <c r="J2318" s="68" t="s">
        <v>3756</v>
      </c>
      <c r="K2318" s="68" t="s">
        <v>3757</v>
      </c>
      <c r="L2318" s="68">
        <v>0</v>
      </c>
      <c r="M2318" s="68">
        <v>20</v>
      </c>
      <c r="N2318" s="68">
        <v>0</v>
      </c>
      <c r="O2318" s="68">
        <v>0</v>
      </c>
      <c r="P2318" s="68">
        <v>0</v>
      </c>
      <c r="Q2318" s="68">
        <v>0</v>
      </c>
      <c r="R2318" s="68">
        <v>8</v>
      </c>
      <c r="S2318" s="68">
        <v>1</v>
      </c>
      <c r="T2318" s="68">
        <v>2</v>
      </c>
      <c r="U2318" s="68">
        <v>4883</v>
      </c>
      <c r="V2318" s="68">
        <v>0</v>
      </c>
      <c r="W2318" s="68">
        <v>2082</v>
      </c>
      <c r="X2318" s="68">
        <v>0</v>
      </c>
      <c r="Y2318" s="68">
        <v>4995</v>
      </c>
      <c r="Z2318" s="68">
        <v>0</v>
      </c>
      <c r="AA2318" s="68">
        <v>4995</v>
      </c>
      <c r="AB2318" s="68">
        <v>0</v>
      </c>
      <c r="AC2318" s="68">
        <v>0</v>
      </c>
      <c r="AD2318" s="68">
        <v>107</v>
      </c>
      <c r="AE2318" s="68">
        <v>2986</v>
      </c>
      <c r="AF2318" s="68">
        <v>0</v>
      </c>
      <c r="AG2318" s="68">
        <v>0</v>
      </c>
      <c r="AH2318" s="68">
        <v>0</v>
      </c>
      <c r="AI2318" s="68">
        <v>0</v>
      </c>
      <c r="AJ2318" s="68">
        <v>0</v>
      </c>
      <c r="AK2318" s="68">
        <v>0</v>
      </c>
      <c r="AL2318" s="68">
        <v>0</v>
      </c>
      <c r="AM2318" s="68">
        <v>0</v>
      </c>
      <c r="AN2318" s="68">
        <v>0</v>
      </c>
      <c r="AO2318" s="68">
        <v>0</v>
      </c>
      <c r="AP2318" s="68" t="s">
        <v>913</v>
      </c>
      <c r="AQ2318" s="68">
        <v>1</v>
      </c>
      <c r="AR2318" s="68" t="s">
        <v>910</v>
      </c>
      <c r="AS2318" s="68">
        <v>0</v>
      </c>
      <c r="AT2318" s="68">
        <v>0</v>
      </c>
      <c r="AU2318" s="68">
        <v>0</v>
      </c>
      <c r="AV2318" s="86">
        <v>1</v>
      </c>
      <c r="AX2318" s="1">
        <v>0</v>
      </c>
      <c r="AY2318" s="1">
        <v>0</v>
      </c>
      <c r="AZ2318" s="68">
        <v>0</v>
      </c>
      <c r="BA2318" s="68">
        <v>0</v>
      </c>
      <c r="EQ2318" s="68">
        <v>10950035</v>
      </c>
      <c r="ER2318" s="175">
        <v>1</v>
      </c>
      <c r="ES2318" s="68">
        <v>650</v>
      </c>
      <c r="ET2318" s="68">
        <v>35</v>
      </c>
      <c r="EU2318" s="68">
        <v>0</v>
      </c>
      <c r="EV2318" s="68">
        <v>150035</v>
      </c>
      <c r="EW2318" s="68" t="s">
        <v>2673</v>
      </c>
      <c r="EX2318" s="68" t="str">
        <f t="shared" si="69"/>
        <v>소형</v>
      </c>
      <c r="GE2318" s="68">
        <v>100122</v>
      </c>
      <c r="GF2318" s="68" t="s">
        <v>3380</v>
      </c>
    </row>
    <row r="2319" spans="6:188" x14ac:dyDescent="0.3">
      <c r="F2319" s="68">
        <v>330108</v>
      </c>
      <c r="G2319" s="68">
        <v>1</v>
      </c>
      <c r="H2319" s="68">
        <v>180002</v>
      </c>
      <c r="I2319" s="68">
        <v>280002</v>
      </c>
      <c r="J2319" s="68" t="s">
        <v>3756</v>
      </c>
      <c r="K2319" s="68" t="s">
        <v>3757</v>
      </c>
      <c r="L2319" s="68">
        <v>0</v>
      </c>
      <c r="M2319" s="68">
        <v>20</v>
      </c>
      <c r="N2319" s="68">
        <v>0</v>
      </c>
      <c r="O2319" s="68">
        <v>0</v>
      </c>
      <c r="P2319" s="68">
        <v>0</v>
      </c>
      <c r="Q2319" s="68">
        <v>0</v>
      </c>
      <c r="R2319" s="68">
        <v>4</v>
      </c>
      <c r="S2319" s="68">
        <v>1</v>
      </c>
      <c r="T2319" s="68">
        <v>2</v>
      </c>
      <c r="U2319" s="68">
        <v>5342</v>
      </c>
      <c r="V2319" s="68">
        <v>0</v>
      </c>
      <c r="W2319" s="68">
        <v>0</v>
      </c>
      <c r="X2319" s="68">
        <v>0</v>
      </c>
      <c r="Y2319" s="68">
        <v>4270</v>
      </c>
      <c r="Z2319" s="68">
        <v>0</v>
      </c>
      <c r="AA2319" s="68">
        <v>4270</v>
      </c>
      <c r="AB2319" s="68">
        <v>0</v>
      </c>
      <c r="AC2319" s="68">
        <v>0</v>
      </c>
      <c r="AD2319" s="68">
        <v>107</v>
      </c>
      <c r="AE2319" s="68">
        <v>2875</v>
      </c>
      <c r="AF2319" s="68">
        <v>0</v>
      </c>
      <c r="AG2319" s="68">
        <v>0</v>
      </c>
      <c r="AH2319" s="68">
        <v>0</v>
      </c>
      <c r="AI2319" s="68">
        <v>0</v>
      </c>
      <c r="AJ2319" s="68">
        <v>0</v>
      </c>
      <c r="AK2319" s="68">
        <v>0</v>
      </c>
      <c r="AL2319" s="68">
        <v>0</v>
      </c>
      <c r="AM2319" s="68">
        <v>0</v>
      </c>
      <c r="AN2319" s="68">
        <v>0</v>
      </c>
      <c r="AO2319" s="68">
        <v>0</v>
      </c>
      <c r="AP2319" s="68" t="s">
        <v>863</v>
      </c>
      <c r="AQ2319" s="68">
        <v>1</v>
      </c>
      <c r="AR2319" s="68" t="s">
        <v>860</v>
      </c>
      <c r="AS2319" s="68">
        <v>0</v>
      </c>
      <c r="AT2319" s="68">
        <v>0</v>
      </c>
      <c r="AU2319" s="68">
        <v>0</v>
      </c>
      <c r="AV2319" s="86">
        <v>1</v>
      </c>
      <c r="AX2319" s="1">
        <v>0</v>
      </c>
      <c r="AY2319" s="1">
        <v>0</v>
      </c>
      <c r="AZ2319" s="68">
        <v>0</v>
      </c>
      <c r="BA2319" s="68">
        <v>0</v>
      </c>
      <c r="EQ2319" s="68">
        <v>11050035</v>
      </c>
      <c r="ER2319" s="175">
        <v>1</v>
      </c>
      <c r="ES2319" s="68">
        <v>650</v>
      </c>
      <c r="ET2319" s="68">
        <v>35</v>
      </c>
      <c r="EU2319" s="68">
        <v>0</v>
      </c>
      <c r="EV2319" s="68">
        <v>150035</v>
      </c>
      <c r="EW2319" s="68" t="s">
        <v>2673</v>
      </c>
      <c r="EX2319" s="68" t="str">
        <f t="shared" si="69"/>
        <v>소형</v>
      </c>
      <c r="GE2319" s="68">
        <v>100777</v>
      </c>
      <c r="GF2319" s="68" t="s">
        <v>3414</v>
      </c>
    </row>
    <row r="2320" spans="6:188" x14ac:dyDescent="0.3">
      <c r="F2320" s="68">
        <v>330109</v>
      </c>
      <c r="G2320" s="68">
        <v>1</v>
      </c>
      <c r="H2320" s="68">
        <v>180002</v>
      </c>
      <c r="I2320" s="68">
        <v>280002</v>
      </c>
      <c r="J2320" s="68" t="s">
        <v>3756</v>
      </c>
      <c r="K2320" s="68" t="s">
        <v>3757</v>
      </c>
      <c r="L2320" s="68">
        <v>0</v>
      </c>
      <c r="M2320" s="68">
        <v>20</v>
      </c>
      <c r="N2320" s="68">
        <v>0</v>
      </c>
      <c r="O2320" s="68">
        <v>0</v>
      </c>
      <c r="P2320" s="68">
        <v>0</v>
      </c>
      <c r="Q2320" s="68">
        <v>0</v>
      </c>
      <c r="R2320" s="68">
        <v>8</v>
      </c>
      <c r="S2320" s="68">
        <v>1</v>
      </c>
      <c r="T2320" s="68">
        <v>2</v>
      </c>
      <c r="U2320" s="68">
        <v>3745</v>
      </c>
      <c r="V2320" s="68">
        <v>0</v>
      </c>
      <c r="W2320" s="68">
        <v>1597</v>
      </c>
      <c r="X2320" s="68">
        <v>0</v>
      </c>
      <c r="Y2320" s="68">
        <v>4270</v>
      </c>
      <c r="Z2320" s="68">
        <v>0</v>
      </c>
      <c r="AA2320" s="68">
        <v>4270</v>
      </c>
      <c r="AB2320" s="68">
        <v>0</v>
      </c>
      <c r="AC2320" s="68">
        <v>0</v>
      </c>
      <c r="AD2320" s="68">
        <v>107</v>
      </c>
      <c r="AE2320" s="68">
        <v>2875</v>
      </c>
      <c r="AF2320" s="68">
        <v>0</v>
      </c>
      <c r="AG2320" s="68">
        <v>0</v>
      </c>
      <c r="AH2320" s="68">
        <v>0</v>
      </c>
      <c r="AI2320" s="68">
        <v>0</v>
      </c>
      <c r="AJ2320" s="68">
        <v>0</v>
      </c>
      <c r="AK2320" s="68">
        <v>0</v>
      </c>
      <c r="AL2320" s="68">
        <v>0</v>
      </c>
      <c r="AM2320" s="68">
        <v>0</v>
      </c>
      <c r="AN2320" s="68">
        <v>0</v>
      </c>
      <c r="AO2320" s="68">
        <v>0</v>
      </c>
      <c r="AP2320" s="68" t="s">
        <v>913</v>
      </c>
      <c r="AQ2320" s="68">
        <v>1</v>
      </c>
      <c r="AR2320" s="68" t="s">
        <v>910</v>
      </c>
      <c r="AS2320" s="68">
        <v>0</v>
      </c>
      <c r="AT2320" s="68">
        <v>0</v>
      </c>
      <c r="AU2320" s="68">
        <v>0</v>
      </c>
      <c r="AV2320" s="86">
        <v>1</v>
      </c>
      <c r="AX2320" s="1">
        <v>0</v>
      </c>
      <c r="AY2320" s="1">
        <v>0</v>
      </c>
      <c r="AZ2320" s="68">
        <v>0</v>
      </c>
      <c r="BA2320" s="68">
        <v>0</v>
      </c>
      <c r="EQ2320" s="68">
        <v>11150035</v>
      </c>
      <c r="ER2320" s="175">
        <v>1</v>
      </c>
      <c r="ES2320" s="68">
        <v>650</v>
      </c>
      <c r="ET2320" s="68">
        <v>35</v>
      </c>
      <c r="EU2320" s="68">
        <v>0</v>
      </c>
      <c r="EV2320" s="68">
        <v>150035</v>
      </c>
      <c r="EW2320" s="68" t="s">
        <v>2673</v>
      </c>
      <c r="EX2320" s="68" t="str">
        <f t="shared" si="69"/>
        <v>소형</v>
      </c>
      <c r="GE2320" s="68">
        <v>109996</v>
      </c>
      <c r="GF2320" s="68" t="s">
        <v>5729</v>
      </c>
    </row>
    <row r="2321" spans="6:188" x14ac:dyDescent="0.3">
      <c r="F2321" s="68">
        <v>330110</v>
      </c>
      <c r="G2321" s="68">
        <v>1</v>
      </c>
      <c r="H2321" s="68">
        <v>180002</v>
      </c>
      <c r="I2321" s="68">
        <v>280002</v>
      </c>
      <c r="J2321" s="68" t="s">
        <v>3756</v>
      </c>
      <c r="K2321" s="68" t="s">
        <v>3757</v>
      </c>
      <c r="L2321" s="68">
        <v>0</v>
      </c>
      <c r="M2321" s="68">
        <v>20</v>
      </c>
      <c r="N2321" s="68">
        <v>0</v>
      </c>
      <c r="O2321" s="68">
        <v>0</v>
      </c>
      <c r="P2321" s="68">
        <v>0</v>
      </c>
      <c r="Q2321" s="68">
        <v>0</v>
      </c>
      <c r="R2321" s="68">
        <v>16</v>
      </c>
      <c r="S2321" s="68">
        <v>1</v>
      </c>
      <c r="T2321" s="68">
        <v>3</v>
      </c>
      <c r="U2321" s="68">
        <v>16631</v>
      </c>
      <c r="V2321" s="68">
        <v>0</v>
      </c>
      <c r="W2321" s="68">
        <v>1593</v>
      </c>
      <c r="X2321" s="68">
        <v>0</v>
      </c>
      <c r="Y2321" s="68">
        <v>7452</v>
      </c>
      <c r="Z2321" s="68">
        <v>0</v>
      </c>
      <c r="AA2321" s="68">
        <v>7452</v>
      </c>
      <c r="AB2321" s="68">
        <v>0</v>
      </c>
      <c r="AC2321" s="68">
        <v>0</v>
      </c>
      <c r="AD2321" s="68">
        <v>107</v>
      </c>
      <c r="AE2321" s="68">
        <v>3591</v>
      </c>
      <c r="AF2321" s="68">
        <v>0</v>
      </c>
      <c r="AG2321" s="68">
        <v>0</v>
      </c>
      <c r="AH2321" s="68">
        <v>0</v>
      </c>
      <c r="AI2321" s="68">
        <v>0</v>
      </c>
      <c r="AJ2321" s="68">
        <v>0</v>
      </c>
      <c r="AK2321" s="68">
        <v>0</v>
      </c>
      <c r="AL2321" s="68">
        <v>0</v>
      </c>
      <c r="AM2321" s="68">
        <v>0</v>
      </c>
      <c r="AN2321" s="68">
        <v>0</v>
      </c>
      <c r="AO2321" s="68">
        <v>0</v>
      </c>
      <c r="AP2321" s="68" t="s">
        <v>1774</v>
      </c>
      <c r="AQ2321" s="68">
        <v>1</v>
      </c>
      <c r="AR2321" s="68" t="s">
        <v>2522</v>
      </c>
      <c r="AS2321" s="68">
        <v>0</v>
      </c>
      <c r="AT2321" s="68">
        <v>0</v>
      </c>
      <c r="AU2321" s="68">
        <v>0</v>
      </c>
      <c r="AV2321" s="86">
        <v>1</v>
      </c>
      <c r="AX2321" s="1">
        <v>0</v>
      </c>
      <c r="AY2321" s="1">
        <v>0</v>
      </c>
      <c r="AZ2321" s="68">
        <v>0</v>
      </c>
      <c r="BA2321" s="68">
        <v>0</v>
      </c>
      <c r="EQ2321" s="68">
        <v>11250035</v>
      </c>
      <c r="ER2321" s="175">
        <v>1</v>
      </c>
      <c r="ES2321" s="68">
        <v>650</v>
      </c>
      <c r="ET2321" s="68">
        <v>35</v>
      </c>
      <c r="EU2321" s="68">
        <v>0</v>
      </c>
      <c r="EV2321" s="68">
        <v>150035</v>
      </c>
      <c r="EW2321" s="68" t="s">
        <v>2673</v>
      </c>
      <c r="EX2321" s="68" t="str">
        <f t="shared" si="69"/>
        <v>소형</v>
      </c>
      <c r="GE2321" s="68">
        <v>109997</v>
      </c>
      <c r="GF2321" s="68" t="s">
        <v>5730</v>
      </c>
    </row>
    <row r="2322" spans="6:188" x14ac:dyDescent="0.3">
      <c r="F2322" s="68">
        <v>330111</v>
      </c>
      <c r="G2322" s="68">
        <v>1</v>
      </c>
      <c r="H2322" s="68">
        <v>180002</v>
      </c>
      <c r="I2322" s="68">
        <v>280002</v>
      </c>
      <c r="J2322" s="68" t="s">
        <v>3756</v>
      </c>
      <c r="K2322" s="68" t="s">
        <v>3757</v>
      </c>
      <c r="L2322" s="68">
        <v>0</v>
      </c>
      <c r="M2322" s="68">
        <v>20</v>
      </c>
      <c r="N2322" s="68">
        <v>0</v>
      </c>
      <c r="O2322" s="68">
        <v>0</v>
      </c>
      <c r="P2322" s="68">
        <v>0</v>
      </c>
      <c r="Q2322" s="68">
        <v>0</v>
      </c>
      <c r="R2322" s="68">
        <v>16</v>
      </c>
      <c r="S2322" s="68">
        <v>1</v>
      </c>
      <c r="T2322" s="68">
        <v>3</v>
      </c>
      <c r="U2322" s="68">
        <v>18742</v>
      </c>
      <c r="V2322" s="68">
        <v>0</v>
      </c>
      <c r="W2322" s="68">
        <v>1795</v>
      </c>
      <c r="X2322" s="68">
        <v>0</v>
      </c>
      <c r="Y2322" s="68">
        <v>7452</v>
      </c>
      <c r="Z2322" s="68">
        <v>0</v>
      </c>
      <c r="AA2322" s="68">
        <v>7452</v>
      </c>
      <c r="AB2322" s="68">
        <v>0</v>
      </c>
      <c r="AC2322" s="68">
        <v>0</v>
      </c>
      <c r="AD2322" s="68">
        <v>107</v>
      </c>
      <c r="AE2322" s="68">
        <v>3663</v>
      </c>
      <c r="AF2322" s="68">
        <v>0</v>
      </c>
      <c r="AG2322" s="68">
        <v>0</v>
      </c>
      <c r="AH2322" s="68">
        <v>0</v>
      </c>
      <c r="AI2322" s="68">
        <v>0</v>
      </c>
      <c r="AJ2322" s="68">
        <v>0</v>
      </c>
      <c r="AK2322" s="68">
        <v>0</v>
      </c>
      <c r="AL2322" s="68">
        <v>0</v>
      </c>
      <c r="AM2322" s="68">
        <v>0</v>
      </c>
      <c r="AN2322" s="68">
        <v>0</v>
      </c>
      <c r="AO2322" s="68">
        <v>0</v>
      </c>
      <c r="AP2322" s="68" t="s">
        <v>1775</v>
      </c>
      <c r="AQ2322" s="68">
        <v>1</v>
      </c>
      <c r="AR2322" s="68" t="s">
        <v>2523</v>
      </c>
      <c r="AS2322" s="68">
        <v>0</v>
      </c>
      <c r="AT2322" s="68">
        <v>0</v>
      </c>
      <c r="AU2322" s="68">
        <v>0</v>
      </c>
      <c r="AV2322" s="86">
        <v>1</v>
      </c>
      <c r="AX2322" s="1">
        <v>0</v>
      </c>
      <c r="AY2322" s="1">
        <v>0</v>
      </c>
      <c r="AZ2322" s="68">
        <v>0</v>
      </c>
      <c r="BA2322" s="68">
        <v>0</v>
      </c>
      <c r="EQ2322" s="68">
        <v>20150035</v>
      </c>
      <c r="ER2322" s="175">
        <v>1</v>
      </c>
      <c r="ES2322" s="68">
        <v>650</v>
      </c>
      <c r="ET2322" s="68">
        <v>35</v>
      </c>
      <c r="EU2322" s="68">
        <v>0</v>
      </c>
      <c r="EV2322" s="68">
        <v>150035</v>
      </c>
      <c r="EW2322" s="68" t="s">
        <v>2673</v>
      </c>
      <c r="EX2322" s="68" t="str">
        <f t="shared" si="69"/>
        <v>소형</v>
      </c>
      <c r="GE2322" s="68">
        <v>109998</v>
      </c>
      <c r="GF2322" s="68" t="s">
        <v>5731</v>
      </c>
    </row>
    <row r="2323" spans="6:188" x14ac:dyDescent="0.3">
      <c r="F2323" s="68">
        <v>330112</v>
      </c>
      <c r="G2323" s="68">
        <v>1</v>
      </c>
      <c r="H2323" s="68">
        <v>180002</v>
      </c>
      <c r="I2323" s="68">
        <v>280002</v>
      </c>
      <c r="J2323" s="68" t="s">
        <v>3756</v>
      </c>
      <c r="K2323" s="68" t="s">
        <v>3757</v>
      </c>
      <c r="L2323" s="68">
        <v>0</v>
      </c>
      <c r="M2323" s="68">
        <v>20</v>
      </c>
      <c r="N2323" s="68">
        <v>0</v>
      </c>
      <c r="O2323" s="68">
        <v>0</v>
      </c>
      <c r="P2323" s="68">
        <v>0</v>
      </c>
      <c r="Q2323" s="68">
        <v>0</v>
      </c>
      <c r="R2323" s="68">
        <v>2</v>
      </c>
      <c r="S2323" s="68">
        <v>1</v>
      </c>
      <c r="T2323" s="68">
        <v>3</v>
      </c>
      <c r="U2323" s="68">
        <v>9200</v>
      </c>
      <c r="V2323" s="68">
        <v>0</v>
      </c>
      <c r="W2323" s="68">
        <v>18223</v>
      </c>
      <c r="X2323" s="68">
        <v>0</v>
      </c>
      <c r="Y2323" s="68">
        <v>7452</v>
      </c>
      <c r="Z2323" s="68">
        <v>0</v>
      </c>
      <c r="AA2323" s="68">
        <v>7452</v>
      </c>
      <c r="AB2323" s="68">
        <v>0</v>
      </c>
      <c r="AC2323" s="68">
        <v>0</v>
      </c>
      <c r="AD2323" s="68">
        <v>107</v>
      </c>
      <c r="AE2323" s="68">
        <v>3591</v>
      </c>
      <c r="AF2323" s="68">
        <v>0</v>
      </c>
      <c r="AG2323" s="68">
        <v>0</v>
      </c>
      <c r="AH2323" s="68">
        <v>0</v>
      </c>
      <c r="AI2323" s="68">
        <v>0</v>
      </c>
      <c r="AJ2323" s="68">
        <v>0</v>
      </c>
      <c r="AK2323" s="68">
        <v>0</v>
      </c>
      <c r="AL2323" s="68">
        <v>0</v>
      </c>
      <c r="AM2323" s="68">
        <v>0</v>
      </c>
      <c r="AN2323" s="68">
        <v>0</v>
      </c>
      <c r="AO2323" s="68">
        <v>0</v>
      </c>
      <c r="AP2323" s="68" t="s">
        <v>1705</v>
      </c>
      <c r="AQ2323" s="68">
        <v>1</v>
      </c>
      <c r="AR2323" s="68" t="s">
        <v>817</v>
      </c>
      <c r="AS2323" s="68">
        <v>0</v>
      </c>
      <c r="AT2323" s="68">
        <v>0</v>
      </c>
      <c r="AU2323" s="68">
        <v>0</v>
      </c>
      <c r="AV2323" s="86">
        <v>1</v>
      </c>
      <c r="AX2323" s="1">
        <v>0</v>
      </c>
      <c r="AY2323" s="1">
        <v>0</v>
      </c>
      <c r="AZ2323" s="68">
        <v>0</v>
      </c>
      <c r="BA2323" s="68">
        <v>0</v>
      </c>
      <c r="EQ2323" s="68">
        <v>20250035</v>
      </c>
      <c r="ER2323" s="175">
        <v>1</v>
      </c>
      <c r="ES2323" s="68">
        <v>650</v>
      </c>
      <c r="ET2323" s="68">
        <v>35</v>
      </c>
      <c r="EU2323" s="68">
        <v>0</v>
      </c>
      <c r="EV2323" s="68">
        <v>150035</v>
      </c>
      <c r="EW2323" s="68" t="s">
        <v>2673</v>
      </c>
      <c r="EX2323" s="68" t="str">
        <f t="shared" si="69"/>
        <v>소형</v>
      </c>
      <c r="GE2323" s="68">
        <v>109999</v>
      </c>
      <c r="GF2323" s="68" t="s">
        <v>5732</v>
      </c>
    </row>
    <row r="2324" spans="6:188" x14ac:dyDescent="0.3">
      <c r="F2324" s="68">
        <v>330113</v>
      </c>
      <c r="G2324" s="68">
        <v>1</v>
      </c>
      <c r="H2324" s="68">
        <v>180002</v>
      </c>
      <c r="I2324" s="68">
        <v>280002</v>
      </c>
      <c r="J2324" s="68" t="s">
        <v>3756</v>
      </c>
      <c r="K2324" s="68" t="s">
        <v>3757</v>
      </c>
      <c r="L2324" s="68">
        <v>0</v>
      </c>
      <c r="M2324" s="68">
        <v>20</v>
      </c>
      <c r="N2324" s="68">
        <v>0</v>
      </c>
      <c r="O2324" s="68">
        <v>0</v>
      </c>
      <c r="P2324" s="68">
        <v>0</v>
      </c>
      <c r="Q2324" s="68">
        <v>0</v>
      </c>
      <c r="R2324" s="68">
        <v>2</v>
      </c>
      <c r="S2324" s="68">
        <v>1</v>
      </c>
      <c r="T2324" s="68">
        <v>3</v>
      </c>
      <c r="U2324" s="68">
        <v>9200</v>
      </c>
      <c r="V2324" s="68">
        <v>0</v>
      </c>
      <c r="W2324" s="68">
        <v>18223</v>
      </c>
      <c r="X2324" s="68">
        <v>0</v>
      </c>
      <c r="Y2324" s="68">
        <v>7452</v>
      </c>
      <c r="Z2324" s="68">
        <v>0</v>
      </c>
      <c r="AA2324" s="68">
        <v>7452</v>
      </c>
      <c r="AB2324" s="68">
        <v>0</v>
      </c>
      <c r="AC2324" s="68">
        <v>0</v>
      </c>
      <c r="AD2324" s="68">
        <v>107</v>
      </c>
      <c r="AE2324" s="68">
        <v>3591</v>
      </c>
      <c r="AF2324" s="68">
        <v>0</v>
      </c>
      <c r="AG2324" s="68">
        <v>0</v>
      </c>
      <c r="AH2324" s="68">
        <v>0</v>
      </c>
      <c r="AI2324" s="68">
        <v>0</v>
      </c>
      <c r="AJ2324" s="68">
        <v>0</v>
      </c>
      <c r="AK2324" s="68">
        <v>0</v>
      </c>
      <c r="AL2324" s="68">
        <v>0</v>
      </c>
      <c r="AM2324" s="68">
        <v>0</v>
      </c>
      <c r="AN2324" s="68">
        <v>0</v>
      </c>
      <c r="AO2324" s="68">
        <v>0</v>
      </c>
      <c r="AP2324" s="68" t="s">
        <v>1706</v>
      </c>
      <c r="AQ2324" s="68">
        <v>1</v>
      </c>
      <c r="AR2324" s="68" t="s">
        <v>1707</v>
      </c>
      <c r="AS2324" s="68">
        <v>0</v>
      </c>
      <c r="AT2324" s="68">
        <v>0</v>
      </c>
      <c r="AU2324" s="68">
        <v>0</v>
      </c>
      <c r="AV2324" s="86">
        <v>1</v>
      </c>
      <c r="AX2324" s="1">
        <v>0</v>
      </c>
      <c r="AY2324" s="1">
        <v>0</v>
      </c>
      <c r="AZ2324" s="68">
        <v>0</v>
      </c>
      <c r="BA2324" s="68">
        <v>0</v>
      </c>
      <c r="EQ2324" s="68">
        <v>20350035</v>
      </c>
      <c r="ER2324" s="175">
        <v>1</v>
      </c>
      <c r="ES2324" s="68">
        <v>650</v>
      </c>
      <c r="ET2324" s="68">
        <v>35</v>
      </c>
      <c r="EU2324" s="68">
        <v>0</v>
      </c>
      <c r="EV2324" s="68">
        <v>150035</v>
      </c>
      <c r="EW2324" s="68" t="s">
        <v>2673</v>
      </c>
      <c r="EX2324" s="68" t="str">
        <f t="shared" si="69"/>
        <v>소형</v>
      </c>
      <c r="GE2324" s="68">
        <v>110000</v>
      </c>
      <c r="GF2324" s="68" t="s">
        <v>5733</v>
      </c>
    </row>
    <row r="2325" spans="6:188" x14ac:dyDescent="0.3">
      <c r="F2325" s="68">
        <v>330114</v>
      </c>
      <c r="G2325" s="68">
        <v>1</v>
      </c>
      <c r="H2325" s="68">
        <v>180002</v>
      </c>
      <c r="I2325" s="68">
        <v>280002</v>
      </c>
      <c r="J2325" s="68" t="s">
        <v>3756</v>
      </c>
      <c r="K2325" s="68" t="s">
        <v>3757</v>
      </c>
      <c r="L2325" s="68">
        <v>0</v>
      </c>
      <c r="M2325" s="68">
        <v>20</v>
      </c>
      <c r="N2325" s="68">
        <v>0</v>
      </c>
      <c r="O2325" s="68">
        <v>0</v>
      </c>
      <c r="P2325" s="68">
        <v>0</v>
      </c>
      <c r="Q2325" s="68">
        <v>0</v>
      </c>
      <c r="R2325" s="68">
        <v>2</v>
      </c>
      <c r="S2325" s="68">
        <v>1</v>
      </c>
      <c r="T2325" s="68">
        <v>3</v>
      </c>
      <c r="U2325" s="68">
        <v>8654</v>
      </c>
      <c r="V2325" s="68">
        <v>0</v>
      </c>
      <c r="W2325" s="68">
        <v>17141</v>
      </c>
      <c r="X2325" s="68">
        <v>0</v>
      </c>
      <c r="Y2325" s="68">
        <v>9246</v>
      </c>
      <c r="Z2325" s="68">
        <v>0</v>
      </c>
      <c r="AA2325" s="68">
        <v>9246</v>
      </c>
      <c r="AB2325" s="68">
        <v>0</v>
      </c>
      <c r="AC2325" s="68">
        <v>0</v>
      </c>
      <c r="AD2325" s="68">
        <v>107</v>
      </c>
      <c r="AE2325" s="68">
        <v>5310</v>
      </c>
      <c r="AF2325" s="68">
        <v>0</v>
      </c>
      <c r="AG2325" s="68">
        <v>0</v>
      </c>
      <c r="AH2325" s="68">
        <v>0</v>
      </c>
      <c r="AI2325" s="68">
        <v>0</v>
      </c>
      <c r="AJ2325" s="68">
        <v>0</v>
      </c>
      <c r="AK2325" s="68">
        <v>0</v>
      </c>
      <c r="AL2325" s="68">
        <v>0</v>
      </c>
      <c r="AM2325" s="68">
        <v>0</v>
      </c>
      <c r="AN2325" s="68">
        <v>0</v>
      </c>
      <c r="AO2325" s="68">
        <v>0</v>
      </c>
      <c r="AP2325" s="68" t="s">
        <v>1705</v>
      </c>
      <c r="AQ2325" s="68">
        <v>1</v>
      </c>
      <c r="AR2325" s="68" t="s">
        <v>817</v>
      </c>
      <c r="AS2325" s="68">
        <v>0</v>
      </c>
      <c r="AT2325" s="68">
        <v>0</v>
      </c>
      <c r="AU2325" s="68">
        <v>0</v>
      </c>
      <c r="AV2325" s="86">
        <v>1</v>
      </c>
      <c r="AX2325" s="1">
        <v>0</v>
      </c>
      <c r="AY2325" s="1">
        <v>0</v>
      </c>
      <c r="AZ2325" s="68">
        <v>0</v>
      </c>
      <c r="BA2325" s="68">
        <v>0</v>
      </c>
      <c r="EQ2325" s="68">
        <v>20450035</v>
      </c>
      <c r="ER2325" s="175">
        <v>1</v>
      </c>
      <c r="ES2325" s="68">
        <v>650</v>
      </c>
      <c r="ET2325" s="68">
        <v>35</v>
      </c>
      <c r="EU2325" s="68">
        <v>0</v>
      </c>
      <c r="EV2325" s="68">
        <v>150035</v>
      </c>
      <c r="EW2325" s="68" t="s">
        <v>2673</v>
      </c>
      <c r="EX2325" s="68" t="str">
        <f t="shared" si="69"/>
        <v>소형</v>
      </c>
      <c r="GE2325" s="68">
        <v>110001</v>
      </c>
      <c r="GF2325" s="68" t="s">
        <v>5734</v>
      </c>
    </row>
    <row r="2326" spans="6:188" x14ac:dyDescent="0.3">
      <c r="F2326" s="68">
        <v>330115</v>
      </c>
      <c r="G2326" s="68">
        <v>1</v>
      </c>
      <c r="H2326" s="68">
        <v>180002</v>
      </c>
      <c r="I2326" s="68">
        <v>280002</v>
      </c>
      <c r="J2326" s="68" t="s">
        <v>3756</v>
      </c>
      <c r="K2326" s="68" t="s">
        <v>3757</v>
      </c>
      <c r="L2326" s="68">
        <v>0</v>
      </c>
      <c r="M2326" s="68">
        <v>20</v>
      </c>
      <c r="N2326" s="68">
        <v>0</v>
      </c>
      <c r="O2326" s="68">
        <v>0</v>
      </c>
      <c r="P2326" s="68">
        <v>0</v>
      </c>
      <c r="Q2326" s="68">
        <v>0</v>
      </c>
      <c r="R2326" s="68">
        <v>2</v>
      </c>
      <c r="S2326" s="68">
        <v>1</v>
      </c>
      <c r="T2326" s="68">
        <v>3</v>
      </c>
      <c r="U2326" s="68">
        <v>8654</v>
      </c>
      <c r="V2326" s="68">
        <v>0</v>
      </c>
      <c r="W2326" s="68">
        <v>17141</v>
      </c>
      <c r="X2326" s="68">
        <v>0</v>
      </c>
      <c r="Y2326" s="68">
        <v>9246</v>
      </c>
      <c r="Z2326" s="68">
        <v>0</v>
      </c>
      <c r="AA2326" s="68">
        <v>9246</v>
      </c>
      <c r="AB2326" s="68">
        <v>0</v>
      </c>
      <c r="AC2326" s="68">
        <v>0</v>
      </c>
      <c r="AD2326" s="68">
        <v>107</v>
      </c>
      <c r="AE2326" s="68">
        <v>5310</v>
      </c>
      <c r="AF2326" s="68">
        <v>0</v>
      </c>
      <c r="AG2326" s="68">
        <v>0</v>
      </c>
      <c r="AH2326" s="68">
        <v>0</v>
      </c>
      <c r="AI2326" s="68">
        <v>0</v>
      </c>
      <c r="AJ2326" s="68">
        <v>0</v>
      </c>
      <c r="AK2326" s="68">
        <v>0</v>
      </c>
      <c r="AL2326" s="68">
        <v>0</v>
      </c>
      <c r="AM2326" s="68">
        <v>0</v>
      </c>
      <c r="AN2326" s="68">
        <v>0</v>
      </c>
      <c r="AO2326" s="68">
        <v>0</v>
      </c>
      <c r="AP2326" s="68" t="s">
        <v>1706</v>
      </c>
      <c r="AQ2326" s="68">
        <v>1</v>
      </c>
      <c r="AR2326" s="68" t="s">
        <v>1707</v>
      </c>
      <c r="AS2326" s="68">
        <v>0</v>
      </c>
      <c r="AT2326" s="68">
        <v>0</v>
      </c>
      <c r="AU2326" s="68">
        <v>0</v>
      </c>
      <c r="AV2326" s="86">
        <v>1</v>
      </c>
      <c r="AX2326" s="1">
        <v>0</v>
      </c>
      <c r="AY2326" s="1">
        <v>0</v>
      </c>
      <c r="AZ2326" s="68">
        <v>0</v>
      </c>
      <c r="BA2326" s="68">
        <v>0</v>
      </c>
      <c r="EQ2326" s="68">
        <v>20550035</v>
      </c>
      <c r="ER2326" s="175">
        <v>1</v>
      </c>
      <c r="ES2326" s="68">
        <v>650</v>
      </c>
      <c r="ET2326" s="68">
        <v>35</v>
      </c>
      <c r="EU2326" s="68">
        <v>0</v>
      </c>
      <c r="EV2326" s="68">
        <v>150035</v>
      </c>
      <c r="EW2326" s="68" t="s">
        <v>2673</v>
      </c>
      <c r="EX2326" s="68" t="str">
        <f t="shared" si="69"/>
        <v>소형</v>
      </c>
      <c r="GE2326" s="68">
        <v>110002</v>
      </c>
      <c r="GF2326" s="68" t="s">
        <v>5735</v>
      </c>
    </row>
    <row r="2327" spans="6:188" x14ac:dyDescent="0.3">
      <c r="F2327" s="68">
        <v>330116</v>
      </c>
      <c r="G2327" s="68">
        <v>1</v>
      </c>
      <c r="H2327" s="68">
        <v>180002</v>
      </c>
      <c r="I2327" s="68">
        <v>280002</v>
      </c>
      <c r="J2327" s="68" t="s">
        <v>3756</v>
      </c>
      <c r="K2327" s="68" t="s">
        <v>3757</v>
      </c>
      <c r="L2327" s="68">
        <v>0</v>
      </c>
      <c r="M2327" s="68">
        <v>20</v>
      </c>
      <c r="N2327" s="68">
        <v>0</v>
      </c>
      <c r="O2327" s="68">
        <v>0</v>
      </c>
      <c r="P2327" s="68">
        <v>0</v>
      </c>
      <c r="Q2327" s="68">
        <v>0</v>
      </c>
      <c r="R2327" s="68">
        <v>8</v>
      </c>
      <c r="S2327" s="68">
        <v>1</v>
      </c>
      <c r="T2327" s="68">
        <v>3</v>
      </c>
      <c r="U2327" s="68">
        <v>12031</v>
      </c>
      <c r="V2327" s="68">
        <v>0</v>
      </c>
      <c r="W2327" s="68">
        <v>5131</v>
      </c>
      <c r="X2327" s="68">
        <v>0</v>
      </c>
      <c r="Y2327" s="68">
        <v>7452</v>
      </c>
      <c r="Z2327" s="68">
        <v>0</v>
      </c>
      <c r="AA2327" s="68">
        <v>7452</v>
      </c>
      <c r="AB2327" s="68">
        <v>0</v>
      </c>
      <c r="AC2327" s="68">
        <v>0</v>
      </c>
      <c r="AD2327" s="68">
        <v>107</v>
      </c>
      <c r="AE2327" s="68">
        <v>3591</v>
      </c>
      <c r="AF2327" s="68">
        <v>0</v>
      </c>
      <c r="AG2327" s="68">
        <v>0</v>
      </c>
      <c r="AH2327" s="68">
        <v>0</v>
      </c>
      <c r="AI2327" s="68">
        <v>0</v>
      </c>
      <c r="AJ2327" s="68">
        <v>0</v>
      </c>
      <c r="AK2327" s="68">
        <v>0</v>
      </c>
      <c r="AL2327" s="68">
        <v>0</v>
      </c>
      <c r="AM2327" s="68">
        <v>0</v>
      </c>
      <c r="AN2327" s="68">
        <v>0</v>
      </c>
      <c r="AO2327" s="68">
        <v>0</v>
      </c>
      <c r="AP2327" s="68" t="s">
        <v>1746</v>
      </c>
      <c r="AQ2327" s="68">
        <v>1</v>
      </c>
      <c r="AR2327" s="68" t="s">
        <v>918</v>
      </c>
      <c r="AS2327" s="68">
        <v>0</v>
      </c>
      <c r="AT2327" s="68">
        <v>0</v>
      </c>
      <c r="AU2327" s="68">
        <v>0</v>
      </c>
      <c r="AV2327" s="86">
        <v>1</v>
      </c>
      <c r="AX2327" s="1">
        <v>0</v>
      </c>
      <c r="AY2327" s="1">
        <v>0</v>
      </c>
      <c r="AZ2327" s="68">
        <v>0</v>
      </c>
      <c r="BA2327" s="68">
        <v>0</v>
      </c>
      <c r="EQ2327" s="68">
        <v>20650035</v>
      </c>
      <c r="ER2327" s="175">
        <v>1</v>
      </c>
      <c r="ES2327" s="68">
        <v>650</v>
      </c>
      <c r="ET2327" s="68">
        <v>35</v>
      </c>
      <c r="EU2327" s="68">
        <v>0</v>
      </c>
      <c r="EV2327" s="68">
        <v>150035</v>
      </c>
      <c r="EW2327" s="68" t="s">
        <v>2673</v>
      </c>
      <c r="EX2327" s="68" t="str">
        <f t="shared" si="69"/>
        <v>소형</v>
      </c>
      <c r="GE2327" s="68">
        <v>110003</v>
      </c>
      <c r="GF2327" s="68" t="s">
        <v>5736</v>
      </c>
    </row>
    <row r="2328" spans="6:188" x14ac:dyDescent="0.3">
      <c r="F2328" s="68">
        <v>330117</v>
      </c>
      <c r="G2328" s="68">
        <v>1</v>
      </c>
      <c r="H2328" s="68">
        <v>180002</v>
      </c>
      <c r="I2328" s="68">
        <v>280002</v>
      </c>
      <c r="J2328" s="68" t="s">
        <v>3756</v>
      </c>
      <c r="K2328" s="68" t="s">
        <v>3757</v>
      </c>
      <c r="L2328" s="68">
        <v>0</v>
      </c>
      <c r="M2328" s="68">
        <v>20</v>
      </c>
      <c r="N2328" s="68">
        <v>0</v>
      </c>
      <c r="O2328" s="68">
        <v>0</v>
      </c>
      <c r="P2328" s="68">
        <v>0</v>
      </c>
      <c r="Q2328" s="68">
        <v>0</v>
      </c>
      <c r="R2328" s="68">
        <v>8</v>
      </c>
      <c r="S2328" s="68">
        <v>1</v>
      </c>
      <c r="T2328" s="68">
        <v>3</v>
      </c>
      <c r="U2328" s="68">
        <v>11316</v>
      </c>
      <c r="V2328" s="68">
        <v>0</v>
      </c>
      <c r="W2328" s="68">
        <v>4826</v>
      </c>
      <c r="X2328" s="68">
        <v>0</v>
      </c>
      <c r="Y2328" s="68">
        <v>9246</v>
      </c>
      <c r="Z2328" s="68">
        <v>0</v>
      </c>
      <c r="AA2328" s="68">
        <v>9246</v>
      </c>
      <c r="AB2328" s="68">
        <v>0</v>
      </c>
      <c r="AC2328" s="68">
        <v>0</v>
      </c>
      <c r="AD2328" s="68">
        <v>107</v>
      </c>
      <c r="AE2328" s="68">
        <v>5310</v>
      </c>
      <c r="AF2328" s="68">
        <v>0</v>
      </c>
      <c r="AG2328" s="68">
        <v>0</v>
      </c>
      <c r="AH2328" s="68">
        <v>0</v>
      </c>
      <c r="AI2328" s="68">
        <v>0</v>
      </c>
      <c r="AJ2328" s="68">
        <v>0</v>
      </c>
      <c r="AK2328" s="68">
        <v>0</v>
      </c>
      <c r="AL2328" s="68">
        <v>0</v>
      </c>
      <c r="AM2328" s="68">
        <v>0</v>
      </c>
      <c r="AN2328" s="68">
        <v>0</v>
      </c>
      <c r="AO2328" s="68">
        <v>0</v>
      </c>
      <c r="AP2328" s="68" t="s">
        <v>1747</v>
      </c>
      <c r="AQ2328" s="68">
        <v>1</v>
      </c>
      <c r="AR2328" s="68" t="s">
        <v>1748</v>
      </c>
      <c r="AS2328" s="68">
        <v>0</v>
      </c>
      <c r="AT2328" s="68">
        <v>0</v>
      </c>
      <c r="AU2328" s="68">
        <v>0</v>
      </c>
      <c r="AV2328" s="86">
        <v>1</v>
      </c>
      <c r="AX2328" s="1">
        <v>0</v>
      </c>
      <c r="AY2328" s="1">
        <v>0</v>
      </c>
      <c r="AZ2328" s="68">
        <v>0</v>
      </c>
      <c r="BA2328" s="68">
        <v>0</v>
      </c>
      <c r="EQ2328" s="68">
        <v>20750035</v>
      </c>
      <c r="ER2328" s="175">
        <v>1</v>
      </c>
      <c r="ES2328" s="68">
        <v>650</v>
      </c>
      <c r="ET2328" s="68">
        <v>35</v>
      </c>
      <c r="EU2328" s="68">
        <v>0</v>
      </c>
      <c r="EV2328" s="68">
        <v>150035</v>
      </c>
      <c r="EW2328" s="68" t="s">
        <v>2673</v>
      </c>
      <c r="EX2328" s="68" t="str">
        <f t="shared" si="69"/>
        <v>소형</v>
      </c>
      <c r="GE2328" s="68">
        <v>110004</v>
      </c>
      <c r="GF2328" s="68" t="s">
        <v>5737</v>
      </c>
    </row>
    <row r="2329" spans="6:188" x14ac:dyDescent="0.3">
      <c r="F2329" s="68">
        <v>330118</v>
      </c>
      <c r="G2329" s="68">
        <v>1</v>
      </c>
      <c r="H2329" s="68">
        <v>180002</v>
      </c>
      <c r="I2329" s="68">
        <v>280002</v>
      </c>
      <c r="J2329" s="68" t="s">
        <v>3756</v>
      </c>
      <c r="K2329" s="68" t="s">
        <v>3757</v>
      </c>
      <c r="L2329" s="68">
        <v>0</v>
      </c>
      <c r="M2329" s="68">
        <v>20</v>
      </c>
      <c r="N2329" s="68">
        <v>0</v>
      </c>
      <c r="O2329" s="68">
        <v>0</v>
      </c>
      <c r="P2329" s="68">
        <v>0</v>
      </c>
      <c r="Q2329" s="68">
        <v>0</v>
      </c>
      <c r="R2329" s="68">
        <v>8</v>
      </c>
      <c r="S2329" s="68">
        <v>1</v>
      </c>
      <c r="T2329" s="68">
        <v>3</v>
      </c>
      <c r="U2329" s="68">
        <v>12794</v>
      </c>
      <c r="V2329" s="68">
        <v>0</v>
      </c>
      <c r="W2329" s="68">
        <v>5457</v>
      </c>
      <c r="X2329" s="68">
        <v>0</v>
      </c>
      <c r="Y2329" s="68">
        <v>9369</v>
      </c>
      <c r="Z2329" s="68">
        <v>0</v>
      </c>
      <c r="AA2329" s="68">
        <v>9369</v>
      </c>
      <c r="AB2329" s="68">
        <v>0</v>
      </c>
      <c r="AC2329" s="68">
        <v>0</v>
      </c>
      <c r="AD2329" s="68">
        <v>107</v>
      </c>
      <c r="AE2329" s="68">
        <v>5507</v>
      </c>
      <c r="AF2329" s="68">
        <v>0</v>
      </c>
      <c r="AG2329" s="68">
        <v>0</v>
      </c>
      <c r="AH2329" s="68">
        <v>0</v>
      </c>
      <c r="AI2329" s="68">
        <v>0</v>
      </c>
      <c r="AJ2329" s="68">
        <v>0</v>
      </c>
      <c r="AK2329" s="68">
        <v>0</v>
      </c>
      <c r="AL2329" s="68">
        <v>0</v>
      </c>
      <c r="AM2329" s="68">
        <v>0</v>
      </c>
      <c r="AN2329" s="68">
        <v>0</v>
      </c>
      <c r="AO2329" s="68">
        <v>0</v>
      </c>
      <c r="AP2329" s="68" t="s">
        <v>1746</v>
      </c>
      <c r="AQ2329" s="68">
        <v>1</v>
      </c>
      <c r="AR2329" s="68" t="s">
        <v>918</v>
      </c>
      <c r="AS2329" s="68">
        <v>0</v>
      </c>
      <c r="AT2329" s="68">
        <v>0</v>
      </c>
      <c r="AU2329" s="68">
        <v>0</v>
      </c>
      <c r="AV2329" s="86">
        <v>1</v>
      </c>
      <c r="AX2329" s="1">
        <v>0</v>
      </c>
      <c r="AY2329" s="1">
        <v>0</v>
      </c>
      <c r="AZ2329" s="68">
        <v>0</v>
      </c>
      <c r="BA2329" s="68">
        <v>0</v>
      </c>
      <c r="EQ2329" s="68">
        <v>20850035</v>
      </c>
      <c r="ER2329" s="175">
        <v>1</v>
      </c>
      <c r="ES2329" s="68">
        <v>650</v>
      </c>
      <c r="ET2329" s="68">
        <v>35</v>
      </c>
      <c r="EU2329" s="68">
        <v>0</v>
      </c>
      <c r="EV2329" s="68">
        <v>150035</v>
      </c>
      <c r="EW2329" s="68" t="s">
        <v>2673</v>
      </c>
      <c r="EX2329" s="68" t="str">
        <f t="shared" si="69"/>
        <v>소형</v>
      </c>
      <c r="GE2329" s="68">
        <v>110005</v>
      </c>
      <c r="GF2329" s="68" t="s">
        <v>5738</v>
      </c>
    </row>
    <row r="2330" spans="6:188" x14ac:dyDescent="0.3">
      <c r="F2330" s="68">
        <v>330119</v>
      </c>
      <c r="G2330" s="68">
        <v>1</v>
      </c>
      <c r="H2330" s="68">
        <v>180002</v>
      </c>
      <c r="I2330" s="68">
        <v>280002</v>
      </c>
      <c r="J2330" s="68" t="s">
        <v>3756</v>
      </c>
      <c r="K2330" s="68" t="s">
        <v>3757</v>
      </c>
      <c r="L2330" s="68">
        <v>0</v>
      </c>
      <c r="M2330" s="68">
        <v>20</v>
      </c>
      <c r="N2330" s="68">
        <v>0</v>
      </c>
      <c r="O2330" s="68">
        <v>0</v>
      </c>
      <c r="P2330" s="68">
        <v>0</v>
      </c>
      <c r="Q2330" s="68">
        <v>0</v>
      </c>
      <c r="R2330" s="68">
        <v>16</v>
      </c>
      <c r="S2330" s="68">
        <v>1</v>
      </c>
      <c r="T2330" s="68">
        <v>3</v>
      </c>
      <c r="U2330" s="68">
        <v>15643</v>
      </c>
      <c r="V2330" s="68">
        <v>0</v>
      </c>
      <c r="W2330" s="68">
        <v>1498</v>
      </c>
      <c r="X2330" s="68">
        <v>0</v>
      </c>
      <c r="Y2330" s="68">
        <v>9246</v>
      </c>
      <c r="Z2330" s="68">
        <v>0</v>
      </c>
      <c r="AA2330" s="68">
        <v>9246</v>
      </c>
      <c r="AB2330" s="68">
        <v>0</v>
      </c>
      <c r="AC2330" s="68">
        <v>0</v>
      </c>
      <c r="AD2330" s="68">
        <v>107</v>
      </c>
      <c r="AE2330" s="68">
        <v>5310</v>
      </c>
      <c r="AF2330" s="68">
        <v>0</v>
      </c>
      <c r="AG2330" s="68">
        <v>0</v>
      </c>
      <c r="AH2330" s="68">
        <v>0</v>
      </c>
      <c r="AI2330" s="68">
        <v>0</v>
      </c>
      <c r="AJ2330" s="68">
        <v>0</v>
      </c>
      <c r="AK2330" s="68">
        <v>0</v>
      </c>
      <c r="AL2330" s="68">
        <v>0</v>
      </c>
      <c r="AM2330" s="68">
        <v>0</v>
      </c>
      <c r="AN2330" s="68">
        <v>0</v>
      </c>
      <c r="AO2330" s="68">
        <v>0</v>
      </c>
      <c r="AP2330" s="68" t="s">
        <v>1775</v>
      </c>
      <c r="AQ2330" s="68">
        <v>1</v>
      </c>
      <c r="AR2330" s="68" t="s">
        <v>2523</v>
      </c>
      <c r="AS2330" s="68">
        <v>0</v>
      </c>
      <c r="AT2330" s="68">
        <v>0</v>
      </c>
      <c r="AU2330" s="68">
        <v>0</v>
      </c>
      <c r="AV2330" s="86">
        <v>1</v>
      </c>
      <c r="AX2330" s="1">
        <v>0</v>
      </c>
      <c r="AY2330" s="1">
        <v>0</v>
      </c>
      <c r="AZ2330" s="68">
        <v>0</v>
      </c>
      <c r="BA2330" s="68">
        <v>0</v>
      </c>
      <c r="EQ2330" s="68">
        <v>20950035</v>
      </c>
      <c r="ER2330" s="175">
        <v>1</v>
      </c>
      <c r="ES2330" s="68">
        <v>650</v>
      </c>
      <c r="ET2330" s="68">
        <v>35</v>
      </c>
      <c r="EU2330" s="68">
        <v>0</v>
      </c>
      <c r="EV2330" s="68">
        <v>150035</v>
      </c>
      <c r="EW2330" s="68" t="s">
        <v>2673</v>
      </c>
      <c r="EX2330" s="68" t="str">
        <f t="shared" si="69"/>
        <v>소형</v>
      </c>
      <c r="GE2330" s="68">
        <v>110006</v>
      </c>
      <c r="GF2330" s="68" t="s">
        <v>5739</v>
      </c>
    </row>
    <row r="2331" spans="6:188" x14ac:dyDescent="0.3">
      <c r="F2331" s="68">
        <v>330120</v>
      </c>
      <c r="G2331" s="68">
        <v>1</v>
      </c>
      <c r="H2331" s="68">
        <v>180002</v>
      </c>
      <c r="I2331" s="68">
        <v>280002</v>
      </c>
      <c r="J2331" s="68" t="s">
        <v>3756</v>
      </c>
      <c r="K2331" s="68" t="s">
        <v>3757</v>
      </c>
      <c r="L2331" s="68">
        <v>0</v>
      </c>
      <c r="M2331" s="68">
        <v>20</v>
      </c>
      <c r="N2331" s="68">
        <v>0</v>
      </c>
      <c r="O2331" s="68">
        <v>0</v>
      </c>
      <c r="P2331" s="68">
        <v>0</v>
      </c>
      <c r="Q2331" s="68">
        <v>0</v>
      </c>
      <c r="R2331" s="68">
        <v>2</v>
      </c>
      <c r="S2331" s="68">
        <v>1</v>
      </c>
      <c r="T2331" s="68">
        <v>3</v>
      </c>
      <c r="U2331" s="68">
        <v>10368</v>
      </c>
      <c r="V2331" s="68">
        <v>0</v>
      </c>
      <c r="W2331" s="68">
        <v>20536</v>
      </c>
      <c r="X2331" s="68">
        <v>0</v>
      </c>
      <c r="Y2331" s="68">
        <v>7452</v>
      </c>
      <c r="Z2331" s="68">
        <v>0</v>
      </c>
      <c r="AA2331" s="68">
        <v>7452</v>
      </c>
      <c r="AB2331" s="68">
        <v>0</v>
      </c>
      <c r="AC2331" s="68">
        <v>0</v>
      </c>
      <c r="AD2331" s="68">
        <v>107</v>
      </c>
      <c r="AE2331" s="68">
        <v>3663</v>
      </c>
      <c r="AF2331" s="68">
        <v>0</v>
      </c>
      <c r="AG2331" s="68">
        <v>0</v>
      </c>
      <c r="AH2331" s="68">
        <v>0</v>
      </c>
      <c r="AI2331" s="68">
        <v>0</v>
      </c>
      <c r="AJ2331" s="68">
        <v>0</v>
      </c>
      <c r="AK2331" s="68">
        <v>0</v>
      </c>
      <c r="AL2331" s="68">
        <v>0</v>
      </c>
      <c r="AM2331" s="68">
        <v>0</v>
      </c>
      <c r="AN2331" s="68">
        <v>0</v>
      </c>
      <c r="AO2331" s="68">
        <v>0</v>
      </c>
      <c r="AP2331" s="68" t="s">
        <v>1705</v>
      </c>
      <c r="AQ2331" s="68">
        <v>1</v>
      </c>
      <c r="AR2331" s="68" t="s">
        <v>817</v>
      </c>
      <c r="AS2331" s="68">
        <v>0</v>
      </c>
      <c r="AT2331" s="68">
        <v>0</v>
      </c>
      <c r="AU2331" s="68">
        <v>0</v>
      </c>
      <c r="AV2331" s="86">
        <v>1</v>
      </c>
      <c r="AX2331" s="1">
        <v>0</v>
      </c>
      <c r="AY2331" s="1">
        <v>0</v>
      </c>
      <c r="AZ2331" s="68">
        <v>0</v>
      </c>
      <c r="BA2331" s="68">
        <v>0</v>
      </c>
      <c r="EQ2331" s="68">
        <v>21050035</v>
      </c>
      <c r="ER2331" s="175">
        <v>1</v>
      </c>
      <c r="ES2331" s="68">
        <v>650</v>
      </c>
      <c r="ET2331" s="68">
        <v>35</v>
      </c>
      <c r="EU2331" s="68">
        <v>0</v>
      </c>
      <c r="EV2331" s="68">
        <v>150035</v>
      </c>
      <c r="EW2331" s="68" t="s">
        <v>2673</v>
      </c>
      <c r="EX2331" s="68" t="str">
        <f t="shared" si="69"/>
        <v>소형</v>
      </c>
      <c r="GE2331" s="68">
        <v>110007</v>
      </c>
      <c r="GF2331" s="68" t="s">
        <v>5740</v>
      </c>
    </row>
    <row r="2332" spans="6:188" x14ac:dyDescent="0.3">
      <c r="F2332" s="68">
        <v>330121</v>
      </c>
      <c r="G2332" s="68">
        <v>1</v>
      </c>
      <c r="H2332" s="68">
        <v>180002</v>
      </c>
      <c r="I2332" s="68">
        <v>280002</v>
      </c>
      <c r="J2332" s="68" t="s">
        <v>3756</v>
      </c>
      <c r="K2332" s="68" t="s">
        <v>3757</v>
      </c>
      <c r="L2332" s="68">
        <v>0</v>
      </c>
      <c r="M2332" s="68">
        <v>20</v>
      </c>
      <c r="N2332" s="68">
        <v>0</v>
      </c>
      <c r="O2332" s="68">
        <v>0</v>
      </c>
      <c r="P2332" s="68">
        <v>0</v>
      </c>
      <c r="Q2332" s="68">
        <v>0</v>
      </c>
      <c r="R2332" s="68">
        <v>4</v>
      </c>
      <c r="S2332" s="68">
        <v>1</v>
      </c>
      <c r="T2332" s="68">
        <v>3</v>
      </c>
      <c r="U2332" s="68">
        <v>18250</v>
      </c>
      <c r="V2332" s="68">
        <v>0</v>
      </c>
      <c r="W2332" s="68">
        <v>0</v>
      </c>
      <c r="X2332" s="68">
        <v>0</v>
      </c>
      <c r="Y2332" s="68">
        <v>9369</v>
      </c>
      <c r="Z2332" s="68">
        <v>0</v>
      </c>
      <c r="AA2332" s="68">
        <v>9369</v>
      </c>
      <c r="AB2332" s="68">
        <v>0</v>
      </c>
      <c r="AC2332" s="68">
        <v>0</v>
      </c>
      <c r="AD2332" s="68">
        <v>107</v>
      </c>
      <c r="AE2332" s="68">
        <v>5507</v>
      </c>
      <c r="AF2332" s="68">
        <v>0</v>
      </c>
      <c r="AG2332" s="68">
        <v>0</v>
      </c>
      <c r="AH2332" s="68">
        <v>0</v>
      </c>
      <c r="AI2332" s="68">
        <v>0</v>
      </c>
      <c r="AJ2332" s="68">
        <v>0</v>
      </c>
      <c r="AK2332" s="68">
        <v>0</v>
      </c>
      <c r="AL2332" s="68">
        <v>0</v>
      </c>
      <c r="AM2332" s="68">
        <v>0</v>
      </c>
      <c r="AN2332" s="68">
        <v>0</v>
      </c>
      <c r="AO2332" s="68">
        <v>0</v>
      </c>
      <c r="AP2332" s="68" t="s">
        <v>869</v>
      </c>
      <c r="AQ2332" s="68">
        <v>1</v>
      </c>
      <c r="AR2332" s="68" t="s">
        <v>876</v>
      </c>
      <c r="AS2332" s="68">
        <v>0</v>
      </c>
      <c r="AT2332" s="68">
        <v>0</v>
      </c>
      <c r="AU2332" s="68">
        <v>0</v>
      </c>
      <c r="AV2332" s="86">
        <v>1</v>
      </c>
      <c r="AX2332" s="1">
        <v>0</v>
      </c>
      <c r="AY2332" s="1">
        <v>0</v>
      </c>
      <c r="AZ2332" s="68">
        <v>0</v>
      </c>
      <c r="BA2332" s="68">
        <v>0</v>
      </c>
      <c r="EQ2332" s="68">
        <v>21150035</v>
      </c>
      <c r="ER2332" s="175">
        <v>1</v>
      </c>
      <c r="ES2332" s="68">
        <v>650</v>
      </c>
      <c r="ET2332" s="68">
        <v>35</v>
      </c>
      <c r="EU2332" s="68">
        <v>0</v>
      </c>
      <c r="EV2332" s="68">
        <v>150035</v>
      </c>
      <c r="EW2332" s="68" t="s">
        <v>2673</v>
      </c>
      <c r="EX2332" s="68" t="str">
        <f t="shared" si="69"/>
        <v>소형</v>
      </c>
      <c r="GE2332" s="68">
        <v>110008</v>
      </c>
      <c r="GF2332" s="68" t="s">
        <v>5741</v>
      </c>
    </row>
    <row r="2333" spans="6:188" x14ac:dyDescent="0.3">
      <c r="F2333" s="68">
        <v>330122</v>
      </c>
      <c r="G2333" s="68">
        <v>1</v>
      </c>
      <c r="H2333" s="68">
        <v>180002</v>
      </c>
      <c r="I2333" s="68">
        <v>280002</v>
      </c>
      <c r="J2333" s="68" t="s">
        <v>3756</v>
      </c>
      <c r="K2333" s="68" t="s">
        <v>3757</v>
      </c>
      <c r="L2333" s="68">
        <v>0</v>
      </c>
      <c r="M2333" s="68">
        <v>20</v>
      </c>
      <c r="N2333" s="68">
        <v>0</v>
      </c>
      <c r="O2333" s="68">
        <v>0</v>
      </c>
      <c r="P2333" s="68">
        <v>0</v>
      </c>
      <c r="Q2333" s="68">
        <v>0</v>
      </c>
      <c r="R2333" s="68">
        <v>4</v>
      </c>
      <c r="S2333" s="68">
        <v>1</v>
      </c>
      <c r="T2333" s="68">
        <v>3</v>
      </c>
      <c r="U2333" s="68">
        <v>18250</v>
      </c>
      <c r="V2333" s="68">
        <v>0</v>
      </c>
      <c r="W2333" s="68">
        <v>0</v>
      </c>
      <c r="X2333" s="68">
        <v>0</v>
      </c>
      <c r="Y2333" s="68">
        <v>9369</v>
      </c>
      <c r="Z2333" s="68">
        <v>0</v>
      </c>
      <c r="AA2333" s="68">
        <v>9369</v>
      </c>
      <c r="AB2333" s="68">
        <v>0</v>
      </c>
      <c r="AC2333" s="68">
        <v>0</v>
      </c>
      <c r="AD2333" s="68">
        <v>107</v>
      </c>
      <c r="AE2333" s="68">
        <v>5507</v>
      </c>
      <c r="AF2333" s="68">
        <v>0</v>
      </c>
      <c r="AG2333" s="68">
        <v>0</v>
      </c>
      <c r="AH2333" s="68">
        <v>0</v>
      </c>
      <c r="AI2333" s="68">
        <v>0</v>
      </c>
      <c r="AJ2333" s="68">
        <v>0</v>
      </c>
      <c r="AK2333" s="68">
        <v>0</v>
      </c>
      <c r="AL2333" s="68">
        <v>0</v>
      </c>
      <c r="AM2333" s="68">
        <v>0</v>
      </c>
      <c r="AN2333" s="68">
        <v>0</v>
      </c>
      <c r="AO2333" s="68">
        <v>0</v>
      </c>
      <c r="AP2333" s="68" t="s">
        <v>1729</v>
      </c>
      <c r="AQ2333" s="68">
        <v>1</v>
      </c>
      <c r="AR2333" s="68" t="s">
        <v>876</v>
      </c>
      <c r="AS2333" s="68">
        <v>0</v>
      </c>
      <c r="AT2333" s="68">
        <v>0</v>
      </c>
      <c r="AU2333" s="68">
        <v>0</v>
      </c>
      <c r="AV2333" s="86">
        <v>1</v>
      </c>
      <c r="AX2333" s="1">
        <v>0</v>
      </c>
      <c r="AY2333" s="1">
        <v>0</v>
      </c>
      <c r="AZ2333" s="68">
        <v>0</v>
      </c>
      <c r="BA2333" s="68">
        <v>0</v>
      </c>
      <c r="EQ2333" s="68">
        <v>21250035</v>
      </c>
      <c r="ER2333" s="175">
        <v>1</v>
      </c>
      <c r="ES2333" s="68">
        <v>650</v>
      </c>
      <c r="ET2333" s="68">
        <v>35</v>
      </c>
      <c r="EU2333" s="68">
        <v>0</v>
      </c>
      <c r="EV2333" s="68">
        <v>150035</v>
      </c>
      <c r="EW2333" s="68" t="s">
        <v>2673</v>
      </c>
      <c r="EX2333" s="68" t="str">
        <f t="shared" si="69"/>
        <v>소형</v>
      </c>
      <c r="GE2333" s="68">
        <v>110009</v>
      </c>
      <c r="GF2333" s="68" t="s">
        <v>5742</v>
      </c>
    </row>
    <row r="2334" spans="6:188" x14ac:dyDescent="0.3">
      <c r="F2334" s="68">
        <v>330123</v>
      </c>
      <c r="G2334" s="68">
        <v>1</v>
      </c>
      <c r="H2334" s="68">
        <v>180002</v>
      </c>
      <c r="I2334" s="68">
        <v>280002</v>
      </c>
      <c r="J2334" s="68" t="s">
        <v>3756</v>
      </c>
      <c r="K2334" s="68" t="s">
        <v>3757</v>
      </c>
      <c r="L2334" s="68">
        <v>0</v>
      </c>
      <c r="M2334" s="68">
        <v>20</v>
      </c>
      <c r="N2334" s="68">
        <v>0</v>
      </c>
      <c r="O2334" s="68">
        <v>0</v>
      </c>
      <c r="P2334" s="68">
        <v>0</v>
      </c>
      <c r="Q2334" s="68">
        <v>0</v>
      </c>
      <c r="R2334" s="68">
        <v>4</v>
      </c>
      <c r="S2334" s="68">
        <v>1</v>
      </c>
      <c r="T2334" s="68">
        <v>3</v>
      </c>
      <c r="U2334" s="68">
        <v>17161</v>
      </c>
      <c r="V2334" s="68">
        <v>0</v>
      </c>
      <c r="W2334" s="68">
        <v>0</v>
      </c>
      <c r="X2334" s="68">
        <v>0</v>
      </c>
      <c r="Y2334" s="68">
        <v>7452</v>
      </c>
      <c r="Z2334" s="68">
        <v>0</v>
      </c>
      <c r="AA2334" s="68">
        <v>7452</v>
      </c>
      <c r="AB2334" s="68">
        <v>0</v>
      </c>
      <c r="AC2334" s="68">
        <v>0</v>
      </c>
      <c r="AD2334" s="68">
        <v>107</v>
      </c>
      <c r="AE2334" s="68">
        <v>3591</v>
      </c>
      <c r="AF2334" s="68">
        <v>0</v>
      </c>
      <c r="AG2334" s="68">
        <v>0</v>
      </c>
      <c r="AH2334" s="68">
        <v>0</v>
      </c>
      <c r="AI2334" s="68">
        <v>0</v>
      </c>
      <c r="AJ2334" s="68">
        <v>0</v>
      </c>
      <c r="AK2334" s="68">
        <v>0</v>
      </c>
      <c r="AL2334" s="68">
        <v>0</v>
      </c>
      <c r="AM2334" s="68">
        <v>0</v>
      </c>
      <c r="AN2334" s="68">
        <v>0</v>
      </c>
      <c r="AO2334" s="68">
        <v>0</v>
      </c>
      <c r="AP2334" s="68" t="s">
        <v>1729</v>
      </c>
      <c r="AQ2334" s="68">
        <v>1</v>
      </c>
      <c r="AR2334" s="68" t="s">
        <v>876</v>
      </c>
      <c r="AS2334" s="68">
        <v>0</v>
      </c>
      <c r="AT2334" s="68">
        <v>0</v>
      </c>
      <c r="AU2334" s="68">
        <v>0</v>
      </c>
      <c r="AV2334" s="86">
        <v>1</v>
      </c>
      <c r="AX2334" s="1">
        <v>0</v>
      </c>
      <c r="AY2334" s="1">
        <v>0</v>
      </c>
      <c r="AZ2334" s="68">
        <v>0</v>
      </c>
      <c r="BA2334" s="68">
        <v>0</v>
      </c>
      <c r="EQ2334" s="68">
        <v>30150035</v>
      </c>
      <c r="ER2334" s="175">
        <v>1</v>
      </c>
      <c r="ES2334" s="68">
        <v>650</v>
      </c>
      <c r="ET2334" s="68">
        <v>35</v>
      </c>
      <c r="EU2334" s="68">
        <v>0</v>
      </c>
      <c r="EV2334" s="68">
        <v>150035</v>
      </c>
      <c r="EW2334" s="68" t="s">
        <v>2673</v>
      </c>
      <c r="EX2334" s="68" t="str">
        <f t="shared" si="69"/>
        <v>소형</v>
      </c>
      <c r="GE2334" s="68">
        <v>110010</v>
      </c>
      <c r="GF2334" s="68" t="s">
        <v>5743</v>
      </c>
    </row>
    <row r="2335" spans="6:188" x14ac:dyDescent="0.3">
      <c r="F2335" s="68">
        <v>330124</v>
      </c>
      <c r="G2335" s="68">
        <v>1</v>
      </c>
      <c r="H2335" s="68">
        <v>180002</v>
      </c>
      <c r="I2335" s="68">
        <v>280002</v>
      </c>
      <c r="J2335" s="68" t="s">
        <v>3756</v>
      </c>
      <c r="K2335" s="68" t="s">
        <v>3757</v>
      </c>
      <c r="L2335" s="68">
        <v>0</v>
      </c>
      <c r="M2335" s="68">
        <v>20</v>
      </c>
      <c r="N2335" s="68">
        <v>0</v>
      </c>
      <c r="O2335" s="68">
        <v>0</v>
      </c>
      <c r="P2335" s="68">
        <v>0</v>
      </c>
      <c r="Q2335" s="68">
        <v>0</v>
      </c>
      <c r="R2335" s="68">
        <v>8</v>
      </c>
      <c r="S2335" s="68">
        <v>1</v>
      </c>
      <c r="T2335" s="68">
        <v>3</v>
      </c>
      <c r="U2335" s="68">
        <v>10602</v>
      </c>
      <c r="V2335" s="68">
        <v>0</v>
      </c>
      <c r="W2335" s="68">
        <v>4522</v>
      </c>
      <c r="X2335" s="68">
        <v>0</v>
      </c>
      <c r="Y2335" s="68">
        <v>7452</v>
      </c>
      <c r="Z2335" s="68">
        <v>0</v>
      </c>
      <c r="AA2335" s="68">
        <v>7452</v>
      </c>
      <c r="AB2335" s="68">
        <v>0</v>
      </c>
      <c r="AC2335" s="68">
        <v>0</v>
      </c>
      <c r="AD2335" s="68">
        <v>107</v>
      </c>
      <c r="AE2335" s="68">
        <v>3517</v>
      </c>
      <c r="AF2335" s="68">
        <v>0</v>
      </c>
      <c r="AG2335" s="68">
        <v>0</v>
      </c>
      <c r="AH2335" s="68">
        <v>0</v>
      </c>
      <c r="AI2335" s="68">
        <v>0</v>
      </c>
      <c r="AJ2335" s="68">
        <v>0</v>
      </c>
      <c r="AK2335" s="68">
        <v>0</v>
      </c>
      <c r="AL2335" s="68">
        <v>0</v>
      </c>
      <c r="AM2335" s="68">
        <v>0</v>
      </c>
      <c r="AN2335" s="68">
        <v>0</v>
      </c>
      <c r="AO2335" s="68">
        <v>0</v>
      </c>
      <c r="AP2335" s="68" t="s">
        <v>1746</v>
      </c>
      <c r="AQ2335" s="68">
        <v>1</v>
      </c>
      <c r="AR2335" s="68" t="s">
        <v>918</v>
      </c>
      <c r="AS2335" s="68">
        <v>0</v>
      </c>
      <c r="AT2335" s="68">
        <v>0</v>
      </c>
      <c r="AU2335" s="68">
        <v>0</v>
      </c>
      <c r="AV2335" s="86">
        <v>1</v>
      </c>
      <c r="AX2335" s="1">
        <v>0</v>
      </c>
      <c r="AY2335" s="1">
        <v>0</v>
      </c>
      <c r="AZ2335" s="68">
        <v>0</v>
      </c>
      <c r="BA2335" s="68">
        <v>0</v>
      </c>
      <c r="EQ2335" s="68">
        <v>30250035</v>
      </c>
      <c r="ER2335" s="175">
        <v>1</v>
      </c>
      <c r="ES2335" s="68">
        <v>650</v>
      </c>
      <c r="ET2335" s="68">
        <v>35</v>
      </c>
      <c r="EU2335" s="68">
        <v>0</v>
      </c>
      <c r="EV2335" s="68">
        <v>150035</v>
      </c>
      <c r="EW2335" s="68" t="s">
        <v>2673</v>
      </c>
      <c r="EX2335" s="68" t="str">
        <f t="shared" si="69"/>
        <v>소형</v>
      </c>
      <c r="GE2335" s="68">
        <v>110011</v>
      </c>
      <c r="GF2335" s="68" t="s">
        <v>5744</v>
      </c>
    </row>
    <row r="2336" spans="6:188" x14ac:dyDescent="0.3">
      <c r="F2336" s="68">
        <v>330125</v>
      </c>
      <c r="G2336" s="68">
        <v>1</v>
      </c>
      <c r="H2336" s="68">
        <v>180002</v>
      </c>
      <c r="I2336" s="68">
        <v>280002</v>
      </c>
      <c r="J2336" s="68" t="s">
        <v>3756</v>
      </c>
      <c r="K2336" s="68" t="s">
        <v>3757</v>
      </c>
      <c r="L2336" s="68">
        <v>0</v>
      </c>
      <c r="M2336" s="68">
        <v>20</v>
      </c>
      <c r="N2336" s="68">
        <v>0</v>
      </c>
      <c r="O2336" s="68">
        <v>0</v>
      </c>
      <c r="P2336" s="68">
        <v>0</v>
      </c>
      <c r="Q2336" s="68">
        <v>0</v>
      </c>
      <c r="R2336" s="68">
        <v>16</v>
      </c>
      <c r="S2336" s="68">
        <v>1</v>
      </c>
      <c r="T2336" s="68">
        <v>3</v>
      </c>
      <c r="U2336" s="68">
        <v>18873</v>
      </c>
      <c r="V2336" s="68">
        <v>0</v>
      </c>
      <c r="W2336" s="68">
        <v>1807</v>
      </c>
      <c r="X2336" s="68">
        <v>0</v>
      </c>
      <c r="Y2336" s="68">
        <v>7454</v>
      </c>
      <c r="Z2336" s="68">
        <v>0</v>
      </c>
      <c r="AA2336" s="68">
        <v>7454</v>
      </c>
      <c r="AB2336" s="68">
        <v>0</v>
      </c>
      <c r="AC2336" s="68">
        <v>0</v>
      </c>
      <c r="AD2336" s="68">
        <v>107</v>
      </c>
      <c r="AE2336" s="68">
        <v>4271</v>
      </c>
      <c r="AF2336" s="68">
        <v>0</v>
      </c>
      <c r="AG2336" s="68">
        <v>0</v>
      </c>
      <c r="AH2336" s="68">
        <v>0</v>
      </c>
      <c r="AI2336" s="68">
        <v>0</v>
      </c>
      <c r="AJ2336" s="68">
        <v>0</v>
      </c>
      <c r="AK2336" s="68">
        <v>0</v>
      </c>
      <c r="AL2336" s="68">
        <v>0</v>
      </c>
      <c r="AM2336" s="68">
        <v>0</v>
      </c>
      <c r="AN2336" s="68">
        <v>0</v>
      </c>
      <c r="AO2336" s="68">
        <v>0</v>
      </c>
      <c r="AP2336" s="68" t="s">
        <v>1774</v>
      </c>
      <c r="AQ2336" s="68">
        <v>1</v>
      </c>
      <c r="AR2336" s="68" t="s">
        <v>2522</v>
      </c>
      <c r="AS2336" s="68">
        <v>0</v>
      </c>
      <c r="AT2336" s="68">
        <v>0</v>
      </c>
      <c r="AU2336" s="68">
        <v>0</v>
      </c>
      <c r="AV2336" s="86">
        <v>1</v>
      </c>
      <c r="AX2336" s="1">
        <v>0</v>
      </c>
      <c r="AY2336" s="1">
        <v>0</v>
      </c>
      <c r="AZ2336" s="68">
        <v>0</v>
      </c>
      <c r="BA2336" s="68">
        <v>0</v>
      </c>
      <c r="EQ2336" s="68">
        <v>30350035</v>
      </c>
      <c r="ER2336" s="175">
        <v>1</v>
      </c>
      <c r="ES2336" s="68">
        <v>650</v>
      </c>
      <c r="ET2336" s="68">
        <v>35</v>
      </c>
      <c r="EU2336" s="68">
        <v>0</v>
      </c>
      <c r="EV2336" s="68">
        <v>150035</v>
      </c>
      <c r="EW2336" s="68" t="s">
        <v>2673</v>
      </c>
      <c r="EX2336" s="68" t="str">
        <f t="shared" si="69"/>
        <v>소형</v>
      </c>
      <c r="GE2336" s="68">
        <v>110101</v>
      </c>
      <c r="GF2336" s="68" t="s">
        <v>5745</v>
      </c>
    </row>
    <row r="2337" spans="6:188" x14ac:dyDescent="0.3">
      <c r="F2337" s="68">
        <v>330126</v>
      </c>
      <c r="G2337" s="68">
        <v>1</v>
      </c>
      <c r="H2337" s="68">
        <v>180002</v>
      </c>
      <c r="I2337" s="68">
        <v>280002</v>
      </c>
      <c r="J2337" s="68" t="s">
        <v>3756</v>
      </c>
      <c r="K2337" s="68" t="s">
        <v>3757</v>
      </c>
      <c r="L2337" s="68">
        <v>0</v>
      </c>
      <c r="M2337" s="68">
        <v>20</v>
      </c>
      <c r="N2337" s="68">
        <v>0</v>
      </c>
      <c r="O2337" s="68">
        <v>0</v>
      </c>
      <c r="P2337" s="68">
        <v>0</v>
      </c>
      <c r="Q2337" s="68">
        <v>0</v>
      </c>
      <c r="R2337" s="68">
        <v>16</v>
      </c>
      <c r="S2337" s="68">
        <v>1</v>
      </c>
      <c r="T2337" s="68">
        <v>3</v>
      </c>
      <c r="U2337" s="68">
        <v>18872</v>
      </c>
      <c r="V2337" s="68">
        <v>0</v>
      </c>
      <c r="W2337" s="68">
        <v>1807</v>
      </c>
      <c r="X2337" s="68">
        <v>0</v>
      </c>
      <c r="Y2337" s="68">
        <v>7453</v>
      </c>
      <c r="Z2337" s="68">
        <v>0</v>
      </c>
      <c r="AA2337" s="68">
        <v>7453</v>
      </c>
      <c r="AB2337" s="68">
        <v>0</v>
      </c>
      <c r="AC2337" s="68">
        <v>0</v>
      </c>
      <c r="AD2337" s="68">
        <v>107</v>
      </c>
      <c r="AE2337" s="68">
        <v>4270</v>
      </c>
      <c r="AF2337" s="68">
        <v>0</v>
      </c>
      <c r="AG2337" s="68">
        <v>0</v>
      </c>
      <c r="AH2337" s="68">
        <v>0</v>
      </c>
      <c r="AI2337" s="68">
        <v>0</v>
      </c>
      <c r="AJ2337" s="68">
        <v>0</v>
      </c>
      <c r="AK2337" s="68">
        <v>0</v>
      </c>
      <c r="AL2337" s="68">
        <v>0</v>
      </c>
      <c r="AM2337" s="68">
        <v>0</v>
      </c>
      <c r="AN2337" s="68">
        <v>0</v>
      </c>
      <c r="AO2337" s="68">
        <v>0</v>
      </c>
      <c r="AP2337" s="68" t="s">
        <v>1775</v>
      </c>
      <c r="AQ2337" s="68">
        <v>1</v>
      </c>
      <c r="AR2337" s="68" t="s">
        <v>2523</v>
      </c>
      <c r="AS2337" s="68">
        <v>0</v>
      </c>
      <c r="AT2337" s="68">
        <v>0</v>
      </c>
      <c r="AU2337" s="68">
        <v>0</v>
      </c>
      <c r="AV2337" s="86">
        <v>1</v>
      </c>
      <c r="AX2337" s="1">
        <v>0</v>
      </c>
      <c r="AY2337" s="1">
        <v>0</v>
      </c>
      <c r="AZ2337" s="68">
        <v>0</v>
      </c>
      <c r="BA2337" s="68">
        <v>0</v>
      </c>
      <c r="EQ2337" s="68">
        <v>30450035</v>
      </c>
      <c r="ER2337" s="175">
        <v>1</v>
      </c>
      <c r="ES2337" s="68">
        <v>650</v>
      </c>
      <c r="ET2337" s="68">
        <v>35</v>
      </c>
      <c r="EU2337" s="68">
        <v>0</v>
      </c>
      <c r="EV2337" s="68">
        <v>150035</v>
      </c>
      <c r="EW2337" s="68" t="s">
        <v>2673</v>
      </c>
      <c r="EX2337" s="68" t="str">
        <f t="shared" si="69"/>
        <v>소형</v>
      </c>
      <c r="GE2337" s="68">
        <v>110102</v>
      </c>
      <c r="GF2337" s="68" t="s">
        <v>5746</v>
      </c>
    </row>
    <row r="2338" spans="6:188" x14ac:dyDescent="0.3">
      <c r="F2338" s="68">
        <v>330127</v>
      </c>
      <c r="G2338" s="68">
        <v>1</v>
      </c>
      <c r="H2338" s="68">
        <v>180002</v>
      </c>
      <c r="I2338" s="68">
        <v>280002</v>
      </c>
      <c r="J2338" s="68" t="s">
        <v>3756</v>
      </c>
      <c r="K2338" s="68" t="s">
        <v>3757</v>
      </c>
      <c r="L2338" s="68">
        <v>0</v>
      </c>
      <c r="M2338" s="68">
        <v>20</v>
      </c>
      <c r="N2338" s="68">
        <v>0</v>
      </c>
      <c r="O2338" s="68">
        <v>0</v>
      </c>
      <c r="P2338" s="68">
        <v>0</v>
      </c>
      <c r="Q2338" s="68">
        <v>0</v>
      </c>
      <c r="R2338" s="68">
        <v>32</v>
      </c>
      <c r="S2338" s="68">
        <v>1</v>
      </c>
      <c r="T2338" s="68">
        <v>3</v>
      </c>
      <c r="U2338" s="68">
        <v>19876</v>
      </c>
      <c r="V2338" s="68">
        <v>0</v>
      </c>
      <c r="W2338" s="68">
        <v>0</v>
      </c>
      <c r="X2338" s="68">
        <v>0</v>
      </c>
      <c r="Y2338" s="68">
        <v>7453</v>
      </c>
      <c r="Z2338" s="68">
        <v>0</v>
      </c>
      <c r="AA2338" s="68">
        <v>7453</v>
      </c>
      <c r="AB2338" s="68">
        <v>0</v>
      </c>
      <c r="AC2338" s="68">
        <v>0</v>
      </c>
      <c r="AD2338" s="68">
        <v>107</v>
      </c>
      <c r="AE2338" s="68">
        <v>4270</v>
      </c>
      <c r="AF2338" s="68">
        <v>0</v>
      </c>
      <c r="AG2338" s="68">
        <v>0</v>
      </c>
      <c r="AH2338" s="68">
        <v>0</v>
      </c>
      <c r="AI2338" s="68">
        <v>0</v>
      </c>
      <c r="AJ2338" s="68">
        <v>0</v>
      </c>
      <c r="AK2338" s="68">
        <v>0</v>
      </c>
      <c r="AL2338" s="68">
        <v>0</v>
      </c>
      <c r="AM2338" s="68">
        <v>0</v>
      </c>
      <c r="AN2338" s="68">
        <v>0</v>
      </c>
      <c r="AO2338" s="68">
        <v>0</v>
      </c>
      <c r="AP2338" s="68" t="s">
        <v>985</v>
      </c>
      <c r="AQ2338" s="68">
        <v>1</v>
      </c>
      <c r="AR2338" s="68" t="s">
        <v>2528</v>
      </c>
      <c r="AS2338" s="68">
        <v>0</v>
      </c>
      <c r="AT2338" s="68">
        <v>0</v>
      </c>
      <c r="AU2338" s="68">
        <v>0</v>
      </c>
      <c r="AV2338" s="86">
        <v>1</v>
      </c>
      <c r="AX2338" s="1">
        <v>0</v>
      </c>
      <c r="AY2338" s="1">
        <v>0</v>
      </c>
      <c r="AZ2338" s="68">
        <v>0</v>
      </c>
      <c r="BA2338" s="68">
        <v>0</v>
      </c>
      <c r="EQ2338" s="68">
        <v>30550035</v>
      </c>
      <c r="ER2338" s="175">
        <v>1</v>
      </c>
      <c r="ES2338" s="68">
        <v>650</v>
      </c>
      <c r="ET2338" s="68">
        <v>35</v>
      </c>
      <c r="EU2338" s="68">
        <v>0</v>
      </c>
      <c r="EV2338" s="68">
        <v>150035</v>
      </c>
      <c r="EW2338" s="68" t="s">
        <v>2673</v>
      </c>
      <c r="EX2338" s="68" t="str">
        <f t="shared" si="69"/>
        <v>소형</v>
      </c>
      <c r="GE2338" s="68">
        <v>110103</v>
      </c>
      <c r="GF2338" s="68" t="s">
        <v>5747</v>
      </c>
    </row>
    <row r="2339" spans="6:188" x14ac:dyDescent="0.3">
      <c r="F2339" s="68">
        <v>330128</v>
      </c>
      <c r="G2339" s="68">
        <v>1</v>
      </c>
      <c r="H2339" s="68">
        <v>180002</v>
      </c>
      <c r="I2339" s="68">
        <v>280002</v>
      </c>
      <c r="J2339" s="68" t="s">
        <v>3756</v>
      </c>
      <c r="K2339" s="68" t="s">
        <v>3757</v>
      </c>
      <c r="L2339" s="68">
        <v>0</v>
      </c>
      <c r="M2339" s="68">
        <v>20</v>
      </c>
      <c r="N2339" s="68">
        <v>0</v>
      </c>
      <c r="O2339" s="68">
        <v>0</v>
      </c>
      <c r="P2339" s="68">
        <v>0</v>
      </c>
      <c r="Q2339" s="68">
        <v>0</v>
      </c>
      <c r="R2339" s="68">
        <v>32</v>
      </c>
      <c r="S2339" s="68">
        <v>1</v>
      </c>
      <c r="T2339" s="68">
        <v>3</v>
      </c>
      <c r="U2339" s="68">
        <v>19877</v>
      </c>
      <c r="V2339" s="68">
        <v>0</v>
      </c>
      <c r="W2339" s="68">
        <v>0</v>
      </c>
      <c r="X2339" s="68">
        <v>0</v>
      </c>
      <c r="Y2339" s="68">
        <v>7452</v>
      </c>
      <c r="Z2339" s="68">
        <v>0</v>
      </c>
      <c r="AA2339" s="68">
        <v>7452</v>
      </c>
      <c r="AB2339" s="68">
        <v>0</v>
      </c>
      <c r="AC2339" s="68">
        <v>0</v>
      </c>
      <c r="AD2339" s="68">
        <v>107</v>
      </c>
      <c r="AE2339" s="68">
        <v>4416</v>
      </c>
      <c r="AF2339" s="68">
        <v>0</v>
      </c>
      <c r="AG2339" s="68">
        <v>0</v>
      </c>
      <c r="AH2339" s="68">
        <v>0</v>
      </c>
      <c r="AI2339" s="68">
        <v>0</v>
      </c>
      <c r="AJ2339" s="68">
        <v>0</v>
      </c>
      <c r="AK2339" s="68">
        <v>0</v>
      </c>
      <c r="AL2339" s="68">
        <v>0</v>
      </c>
      <c r="AM2339" s="68">
        <v>0</v>
      </c>
      <c r="AN2339" s="68">
        <v>0</v>
      </c>
      <c r="AO2339" s="68">
        <v>0</v>
      </c>
      <c r="AP2339" s="68" t="s">
        <v>988</v>
      </c>
      <c r="AQ2339" s="68">
        <v>1</v>
      </c>
      <c r="AR2339" s="68" t="s">
        <v>2529</v>
      </c>
      <c r="AS2339" s="68">
        <v>0</v>
      </c>
      <c r="AT2339" s="68">
        <v>0</v>
      </c>
      <c r="AU2339" s="68">
        <v>0</v>
      </c>
      <c r="AV2339" s="86">
        <v>1</v>
      </c>
      <c r="AX2339" s="1">
        <v>0</v>
      </c>
      <c r="AY2339" s="1">
        <v>0</v>
      </c>
      <c r="AZ2339" s="68">
        <v>0</v>
      </c>
      <c r="BA2339" s="68">
        <v>0</v>
      </c>
      <c r="EQ2339" s="68">
        <v>30650035</v>
      </c>
      <c r="ER2339" s="175">
        <v>1</v>
      </c>
      <c r="ES2339" s="68">
        <v>650</v>
      </c>
      <c r="ET2339" s="68">
        <v>35</v>
      </c>
      <c r="EU2339" s="68">
        <v>0</v>
      </c>
      <c r="EV2339" s="68">
        <v>150035</v>
      </c>
      <c r="EW2339" s="68" t="s">
        <v>2673</v>
      </c>
      <c r="EX2339" s="68" t="str">
        <f t="shared" si="69"/>
        <v>소형</v>
      </c>
      <c r="GE2339" s="68">
        <v>110104</v>
      </c>
      <c r="GF2339" s="68" t="s">
        <v>5748</v>
      </c>
    </row>
    <row r="2340" spans="6:188" x14ac:dyDescent="0.3">
      <c r="F2340" s="68">
        <v>330129</v>
      </c>
      <c r="G2340" s="68">
        <v>1</v>
      </c>
      <c r="H2340" s="68">
        <v>180002</v>
      </c>
      <c r="I2340" s="68">
        <v>280002</v>
      </c>
      <c r="J2340" s="68" t="s">
        <v>3756</v>
      </c>
      <c r="K2340" s="68" t="s">
        <v>3757</v>
      </c>
      <c r="L2340" s="68">
        <v>0</v>
      </c>
      <c r="M2340" s="68">
        <v>20</v>
      </c>
      <c r="N2340" s="68">
        <v>0</v>
      </c>
      <c r="O2340" s="68">
        <v>0</v>
      </c>
      <c r="P2340" s="68">
        <v>0</v>
      </c>
      <c r="Q2340" s="68">
        <v>0</v>
      </c>
      <c r="R2340" s="68">
        <v>2</v>
      </c>
      <c r="S2340" s="68">
        <v>1</v>
      </c>
      <c r="T2340" s="68">
        <v>3</v>
      </c>
      <c r="U2340" s="68">
        <v>10440</v>
      </c>
      <c r="V2340" s="68">
        <v>0</v>
      </c>
      <c r="W2340" s="68">
        <v>20679</v>
      </c>
      <c r="X2340" s="68">
        <v>0</v>
      </c>
      <c r="Y2340" s="68">
        <v>7453</v>
      </c>
      <c r="Z2340" s="68">
        <v>0</v>
      </c>
      <c r="AA2340" s="68">
        <v>7453</v>
      </c>
      <c r="AB2340" s="68">
        <v>0</v>
      </c>
      <c r="AC2340" s="68">
        <v>0</v>
      </c>
      <c r="AD2340" s="68">
        <v>107</v>
      </c>
      <c r="AE2340" s="68">
        <v>4270</v>
      </c>
      <c r="AF2340" s="68">
        <v>0</v>
      </c>
      <c r="AG2340" s="68">
        <v>0</v>
      </c>
      <c r="AH2340" s="68">
        <v>0</v>
      </c>
      <c r="AI2340" s="68">
        <v>0</v>
      </c>
      <c r="AJ2340" s="68">
        <v>0</v>
      </c>
      <c r="AK2340" s="68">
        <v>0</v>
      </c>
      <c r="AL2340" s="68">
        <v>0</v>
      </c>
      <c r="AM2340" s="68">
        <v>0</v>
      </c>
      <c r="AN2340" s="68">
        <v>0</v>
      </c>
      <c r="AO2340" s="68">
        <v>0</v>
      </c>
      <c r="AP2340" s="68" t="s">
        <v>1705</v>
      </c>
      <c r="AQ2340" s="68">
        <v>1</v>
      </c>
      <c r="AR2340" s="68" t="s">
        <v>817</v>
      </c>
      <c r="AS2340" s="68">
        <v>0</v>
      </c>
      <c r="AT2340" s="68">
        <v>0</v>
      </c>
      <c r="AU2340" s="68">
        <v>0</v>
      </c>
      <c r="AV2340" s="86">
        <v>1</v>
      </c>
      <c r="AX2340" s="1">
        <v>0</v>
      </c>
      <c r="AY2340" s="1">
        <v>0</v>
      </c>
      <c r="AZ2340" s="68">
        <v>0</v>
      </c>
      <c r="BA2340" s="68">
        <v>0</v>
      </c>
      <c r="EQ2340" s="68">
        <v>30750035</v>
      </c>
      <c r="ER2340" s="175">
        <v>1</v>
      </c>
      <c r="ES2340" s="68">
        <v>650</v>
      </c>
      <c r="ET2340" s="68">
        <v>35</v>
      </c>
      <c r="EU2340" s="68">
        <v>0</v>
      </c>
      <c r="EV2340" s="68">
        <v>150035</v>
      </c>
      <c r="EW2340" s="68" t="s">
        <v>2673</v>
      </c>
      <c r="EX2340" s="68" t="str">
        <f t="shared" si="69"/>
        <v>소형</v>
      </c>
      <c r="GE2340" s="68">
        <v>110105</v>
      </c>
      <c r="GF2340" s="68" t="s">
        <v>5749</v>
      </c>
    </row>
    <row r="2341" spans="6:188" x14ac:dyDescent="0.3">
      <c r="F2341" s="68">
        <v>330130</v>
      </c>
      <c r="G2341" s="68">
        <v>1</v>
      </c>
      <c r="H2341" s="68">
        <v>180002</v>
      </c>
      <c r="I2341" s="68">
        <v>280002</v>
      </c>
      <c r="J2341" s="68" t="s">
        <v>3756</v>
      </c>
      <c r="K2341" s="68" t="s">
        <v>3757</v>
      </c>
      <c r="L2341" s="68">
        <v>0</v>
      </c>
      <c r="M2341" s="68">
        <v>20</v>
      </c>
      <c r="N2341" s="68">
        <v>0</v>
      </c>
      <c r="O2341" s="68">
        <v>0</v>
      </c>
      <c r="P2341" s="68">
        <v>0</v>
      </c>
      <c r="Q2341" s="68">
        <v>0</v>
      </c>
      <c r="R2341" s="68">
        <v>2</v>
      </c>
      <c r="S2341" s="68">
        <v>1</v>
      </c>
      <c r="T2341" s="68">
        <v>3</v>
      </c>
      <c r="U2341" s="68">
        <v>10441</v>
      </c>
      <c r="V2341" s="68">
        <v>0</v>
      </c>
      <c r="W2341" s="68">
        <v>20680</v>
      </c>
      <c r="X2341" s="68">
        <v>0</v>
      </c>
      <c r="Y2341" s="68">
        <v>7453</v>
      </c>
      <c r="Z2341" s="68">
        <v>0</v>
      </c>
      <c r="AA2341" s="68">
        <v>7453</v>
      </c>
      <c r="AB2341" s="68">
        <v>0</v>
      </c>
      <c r="AC2341" s="68">
        <v>0</v>
      </c>
      <c r="AD2341" s="68">
        <v>107</v>
      </c>
      <c r="AE2341" s="68">
        <v>4416</v>
      </c>
      <c r="AF2341" s="68">
        <v>0</v>
      </c>
      <c r="AG2341" s="68">
        <v>0</v>
      </c>
      <c r="AH2341" s="68">
        <v>0</v>
      </c>
      <c r="AI2341" s="68">
        <v>0</v>
      </c>
      <c r="AJ2341" s="68">
        <v>0</v>
      </c>
      <c r="AK2341" s="68">
        <v>0</v>
      </c>
      <c r="AL2341" s="68">
        <v>0</v>
      </c>
      <c r="AM2341" s="68">
        <v>0</v>
      </c>
      <c r="AN2341" s="68">
        <v>0</v>
      </c>
      <c r="AO2341" s="68">
        <v>0</v>
      </c>
      <c r="AP2341" s="68" t="s">
        <v>1706</v>
      </c>
      <c r="AQ2341" s="68">
        <v>1</v>
      </c>
      <c r="AR2341" s="68" t="s">
        <v>1707</v>
      </c>
      <c r="AS2341" s="68">
        <v>0</v>
      </c>
      <c r="AT2341" s="68">
        <v>0</v>
      </c>
      <c r="AU2341" s="68">
        <v>0</v>
      </c>
      <c r="AV2341" s="86">
        <v>1</v>
      </c>
      <c r="AX2341" s="1">
        <v>0</v>
      </c>
      <c r="AY2341" s="1">
        <v>0</v>
      </c>
      <c r="AZ2341" s="68">
        <v>0</v>
      </c>
      <c r="BA2341" s="68">
        <v>0</v>
      </c>
      <c r="EQ2341" s="68">
        <v>30850035</v>
      </c>
      <c r="ER2341" s="175">
        <v>1</v>
      </c>
      <c r="ES2341" s="68">
        <v>650</v>
      </c>
      <c r="ET2341" s="68">
        <v>35</v>
      </c>
      <c r="EU2341" s="68">
        <v>0</v>
      </c>
      <c r="EV2341" s="68">
        <v>150035</v>
      </c>
      <c r="EW2341" s="68" t="s">
        <v>2673</v>
      </c>
      <c r="EX2341" s="68" t="str">
        <f t="shared" si="69"/>
        <v>소형</v>
      </c>
      <c r="GE2341" s="68">
        <v>110106</v>
      </c>
      <c r="GF2341" s="68" t="s">
        <v>5750</v>
      </c>
    </row>
    <row r="2342" spans="6:188" x14ac:dyDescent="0.3">
      <c r="F2342" s="68">
        <v>330131</v>
      </c>
      <c r="G2342" s="68">
        <v>1</v>
      </c>
      <c r="H2342" s="68">
        <v>180002</v>
      </c>
      <c r="I2342" s="68">
        <v>280002</v>
      </c>
      <c r="J2342" s="68" t="s">
        <v>3756</v>
      </c>
      <c r="K2342" s="68" t="s">
        <v>3757</v>
      </c>
      <c r="L2342" s="68">
        <v>0</v>
      </c>
      <c r="M2342" s="68">
        <v>20</v>
      </c>
      <c r="N2342" s="68">
        <v>0</v>
      </c>
      <c r="O2342" s="68">
        <v>0</v>
      </c>
      <c r="P2342" s="68">
        <v>0</v>
      </c>
      <c r="Q2342" s="68">
        <v>0</v>
      </c>
      <c r="R2342" s="68">
        <v>4</v>
      </c>
      <c r="S2342" s="68">
        <v>1</v>
      </c>
      <c r="T2342" s="68">
        <v>3</v>
      </c>
      <c r="U2342" s="68">
        <v>19474</v>
      </c>
      <c r="V2342" s="68">
        <v>0</v>
      </c>
      <c r="W2342" s="68">
        <v>0</v>
      </c>
      <c r="X2342" s="68">
        <v>0</v>
      </c>
      <c r="Y2342" s="68">
        <v>7454</v>
      </c>
      <c r="Z2342" s="68">
        <v>0</v>
      </c>
      <c r="AA2342" s="68">
        <v>7454</v>
      </c>
      <c r="AB2342" s="68">
        <v>0</v>
      </c>
      <c r="AC2342" s="68">
        <v>0</v>
      </c>
      <c r="AD2342" s="68">
        <v>107</v>
      </c>
      <c r="AE2342" s="68">
        <v>4124</v>
      </c>
      <c r="AF2342" s="68">
        <v>0</v>
      </c>
      <c r="AG2342" s="68">
        <v>0</v>
      </c>
      <c r="AH2342" s="68">
        <v>0</v>
      </c>
      <c r="AI2342" s="68">
        <v>0</v>
      </c>
      <c r="AJ2342" s="68">
        <v>0</v>
      </c>
      <c r="AK2342" s="68">
        <v>0</v>
      </c>
      <c r="AL2342" s="68">
        <v>0</v>
      </c>
      <c r="AM2342" s="68">
        <v>0</v>
      </c>
      <c r="AN2342" s="68">
        <v>0</v>
      </c>
      <c r="AO2342" s="68">
        <v>0</v>
      </c>
      <c r="AP2342" s="68" t="s">
        <v>869</v>
      </c>
      <c r="AQ2342" s="68">
        <v>1</v>
      </c>
      <c r="AR2342" s="68" t="s">
        <v>876</v>
      </c>
      <c r="AS2342" s="68">
        <v>0</v>
      </c>
      <c r="AT2342" s="68">
        <v>0</v>
      </c>
      <c r="AU2342" s="68">
        <v>0</v>
      </c>
      <c r="AV2342" s="86">
        <v>1</v>
      </c>
      <c r="AX2342" s="1">
        <v>0</v>
      </c>
      <c r="AY2342" s="1">
        <v>0</v>
      </c>
      <c r="AZ2342" s="68">
        <v>0</v>
      </c>
      <c r="BA2342" s="68">
        <v>0</v>
      </c>
      <c r="EQ2342" s="68">
        <v>30950035</v>
      </c>
      <c r="ER2342" s="175">
        <v>1</v>
      </c>
      <c r="ES2342" s="68">
        <v>650</v>
      </c>
      <c r="ET2342" s="68">
        <v>35</v>
      </c>
      <c r="EU2342" s="68">
        <v>0</v>
      </c>
      <c r="EV2342" s="68">
        <v>150035</v>
      </c>
      <c r="EW2342" s="68" t="s">
        <v>2673</v>
      </c>
      <c r="EX2342" s="68" t="str">
        <f t="shared" si="69"/>
        <v>소형</v>
      </c>
      <c r="GE2342" s="68">
        <v>110107</v>
      </c>
      <c r="GF2342" s="68" t="s">
        <v>5751</v>
      </c>
    </row>
    <row r="2343" spans="6:188" x14ac:dyDescent="0.3">
      <c r="F2343" s="68">
        <v>330132</v>
      </c>
      <c r="G2343" s="68">
        <v>1</v>
      </c>
      <c r="H2343" s="68">
        <v>180002</v>
      </c>
      <c r="I2343" s="68">
        <v>280002</v>
      </c>
      <c r="J2343" s="68" t="s">
        <v>3756</v>
      </c>
      <c r="K2343" s="68" t="s">
        <v>3757</v>
      </c>
      <c r="L2343" s="68">
        <v>0</v>
      </c>
      <c r="M2343" s="68">
        <v>20</v>
      </c>
      <c r="N2343" s="68">
        <v>0</v>
      </c>
      <c r="O2343" s="68">
        <v>0</v>
      </c>
      <c r="P2343" s="68">
        <v>0</v>
      </c>
      <c r="Q2343" s="68">
        <v>0</v>
      </c>
      <c r="R2343" s="68">
        <v>4</v>
      </c>
      <c r="S2343" s="68">
        <v>1</v>
      </c>
      <c r="T2343" s="68">
        <v>3</v>
      </c>
      <c r="U2343" s="68">
        <v>19474</v>
      </c>
      <c r="V2343" s="68">
        <v>0</v>
      </c>
      <c r="W2343" s="68">
        <v>0</v>
      </c>
      <c r="X2343" s="68">
        <v>0</v>
      </c>
      <c r="Y2343" s="68">
        <v>7452</v>
      </c>
      <c r="Z2343" s="68">
        <v>0</v>
      </c>
      <c r="AA2343" s="68">
        <v>7452</v>
      </c>
      <c r="AB2343" s="68">
        <v>0</v>
      </c>
      <c r="AC2343" s="68">
        <v>0</v>
      </c>
      <c r="AD2343" s="68">
        <v>107</v>
      </c>
      <c r="AE2343" s="68">
        <v>4269</v>
      </c>
      <c r="AF2343" s="68">
        <v>0</v>
      </c>
      <c r="AG2343" s="68">
        <v>0</v>
      </c>
      <c r="AH2343" s="68">
        <v>0</v>
      </c>
      <c r="AI2343" s="68">
        <v>0</v>
      </c>
      <c r="AJ2343" s="68">
        <v>0</v>
      </c>
      <c r="AK2343" s="68">
        <v>0</v>
      </c>
      <c r="AL2343" s="68">
        <v>0</v>
      </c>
      <c r="AM2343" s="68">
        <v>0</v>
      </c>
      <c r="AN2343" s="68">
        <v>0</v>
      </c>
      <c r="AO2343" s="68">
        <v>0</v>
      </c>
      <c r="AP2343" s="68" t="s">
        <v>1729</v>
      </c>
      <c r="AQ2343" s="68">
        <v>1</v>
      </c>
      <c r="AR2343" s="68" t="s">
        <v>876</v>
      </c>
      <c r="AS2343" s="68">
        <v>0</v>
      </c>
      <c r="AT2343" s="68">
        <v>0</v>
      </c>
      <c r="AU2343" s="68">
        <v>0</v>
      </c>
      <c r="AV2343" s="86">
        <v>1</v>
      </c>
      <c r="AX2343" s="1">
        <v>0</v>
      </c>
      <c r="AY2343" s="1">
        <v>0</v>
      </c>
      <c r="AZ2343" s="68">
        <v>0</v>
      </c>
      <c r="BA2343" s="68">
        <v>0</v>
      </c>
      <c r="EQ2343" s="68">
        <v>31050035</v>
      </c>
      <c r="ER2343" s="175">
        <v>1</v>
      </c>
      <c r="ES2343" s="68">
        <v>650</v>
      </c>
      <c r="ET2343" s="68">
        <v>35</v>
      </c>
      <c r="EU2343" s="68">
        <v>0</v>
      </c>
      <c r="EV2343" s="68">
        <v>150035</v>
      </c>
      <c r="EW2343" s="68" t="s">
        <v>2673</v>
      </c>
      <c r="EX2343" s="68" t="str">
        <f t="shared" si="69"/>
        <v>소형</v>
      </c>
      <c r="GE2343" s="68">
        <v>110108</v>
      </c>
      <c r="GF2343" s="68" t="s">
        <v>5752</v>
      </c>
    </row>
    <row r="2344" spans="6:188" x14ac:dyDescent="0.3">
      <c r="F2344" s="68">
        <v>330133</v>
      </c>
      <c r="G2344" s="68">
        <v>1</v>
      </c>
      <c r="H2344" s="68">
        <v>180002</v>
      </c>
      <c r="I2344" s="68">
        <v>280002</v>
      </c>
      <c r="J2344" s="68" t="s">
        <v>3756</v>
      </c>
      <c r="K2344" s="68" t="s">
        <v>3757</v>
      </c>
      <c r="L2344" s="68">
        <v>0</v>
      </c>
      <c r="M2344" s="68">
        <v>20</v>
      </c>
      <c r="N2344" s="68">
        <v>0</v>
      </c>
      <c r="O2344" s="68">
        <v>0</v>
      </c>
      <c r="P2344" s="68">
        <v>0</v>
      </c>
      <c r="Q2344" s="68">
        <v>0</v>
      </c>
      <c r="R2344" s="68">
        <v>8</v>
      </c>
      <c r="S2344" s="68">
        <v>1</v>
      </c>
      <c r="T2344" s="68">
        <v>3</v>
      </c>
      <c r="U2344" s="68">
        <v>13652</v>
      </c>
      <c r="V2344" s="68">
        <v>0</v>
      </c>
      <c r="W2344" s="68">
        <v>5822</v>
      </c>
      <c r="X2344" s="68">
        <v>0</v>
      </c>
      <c r="Y2344" s="68">
        <v>7453</v>
      </c>
      <c r="Z2344" s="68">
        <v>0</v>
      </c>
      <c r="AA2344" s="68">
        <v>7453</v>
      </c>
      <c r="AB2344" s="68">
        <v>0</v>
      </c>
      <c r="AC2344" s="68">
        <v>0</v>
      </c>
      <c r="AD2344" s="68">
        <v>107</v>
      </c>
      <c r="AE2344" s="68">
        <v>4270</v>
      </c>
      <c r="AF2344" s="68">
        <v>0</v>
      </c>
      <c r="AG2344" s="68">
        <v>0</v>
      </c>
      <c r="AH2344" s="68">
        <v>0</v>
      </c>
      <c r="AI2344" s="68">
        <v>0</v>
      </c>
      <c r="AJ2344" s="68">
        <v>0</v>
      </c>
      <c r="AK2344" s="68">
        <v>0</v>
      </c>
      <c r="AL2344" s="68">
        <v>0</v>
      </c>
      <c r="AM2344" s="68">
        <v>0</v>
      </c>
      <c r="AN2344" s="68">
        <v>0</v>
      </c>
      <c r="AO2344" s="68">
        <v>0</v>
      </c>
      <c r="AP2344" s="68" t="s">
        <v>1746</v>
      </c>
      <c r="AQ2344" s="68">
        <v>1</v>
      </c>
      <c r="AR2344" s="68" t="s">
        <v>918</v>
      </c>
      <c r="AS2344" s="68">
        <v>0</v>
      </c>
      <c r="AT2344" s="68">
        <v>0</v>
      </c>
      <c r="AU2344" s="68">
        <v>0</v>
      </c>
      <c r="AV2344" s="86">
        <v>1</v>
      </c>
      <c r="AX2344" s="1">
        <v>0</v>
      </c>
      <c r="AY2344" s="1">
        <v>0</v>
      </c>
      <c r="AZ2344" s="68">
        <v>0</v>
      </c>
      <c r="BA2344" s="68">
        <v>0</v>
      </c>
      <c r="EQ2344" s="68">
        <v>31150035</v>
      </c>
      <c r="ER2344" s="175">
        <v>1</v>
      </c>
      <c r="ES2344" s="68">
        <v>650</v>
      </c>
      <c r="ET2344" s="68">
        <v>35</v>
      </c>
      <c r="EU2344" s="68">
        <v>0</v>
      </c>
      <c r="EV2344" s="68">
        <v>150035</v>
      </c>
      <c r="EW2344" s="68" t="s">
        <v>2673</v>
      </c>
      <c r="EX2344" s="68" t="str">
        <f t="shared" si="69"/>
        <v>소형</v>
      </c>
      <c r="GE2344" s="68">
        <v>110109</v>
      </c>
      <c r="GF2344" s="68" t="s">
        <v>5753</v>
      </c>
    </row>
    <row r="2345" spans="6:188" x14ac:dyDescent="0.3">
      <c r="F2345" s="68">
        <v>330134</v>
      </c>
      <c r="G2345" s="68">
        <v>1</v>
      </c>
      <c r="H2345" s="68">
        <v>180002</v>
      </c>
      <c r="I2345" s="68">
        <v>280002</v>
      </c>
      <c r="J2345" s="68" t="s">
        <v>3756</v>
      </c>
      <c r="K2345" s="68" t="s">
        <v>3757</v>
      </c>
      <c r="L2345" s="68">
        <v>0</v>
      </c>
      <c r="M2345" s="68">
        <v>20</v>
      </c>
      <c r="N2345" s="68">
        <v>0</v>
      </c>
      <c r="O2345" s="68">
        <v>0</v>
      </c>
      <c r="P2345" s="68">
        <v>0</v>
      </c>
      <c r="Q2345" s="68">
        <v>0</v>
      </c>
      <c r="R2345" s="68">
        <v>8</v>
      </c>
      <c r="S2345" s="68">
        <v>1</v>
      </c>
      <c r="T2345" s="68">
        <v>3</v>
      </c>
      <c r="U2345" s="68">
        <v>13653</v>
      </c>
      <c r="V2345" s="68">
        <v>0</v>
      </c>
      <c r="W2345" s="68">
        <v>5823</v>
      </c>
      <c r="X2345" s="68">
        <v>0</v>
      </c>
      <c r="Y2345" s="68">
        <v>7452</v>
      </c>
      <c r="Z2345" s="68">
        <v>0</v>
      </c>
      <c r="AA2345" s="68">
        <v>7452</v>
      </c>
      <c r="AB2345" s="68">
        <v>0</v>
      </c>
      <c r="AC2345" s="68">
        <v>0</v>
      </c>
      <c r="AD2345" s="68">
        <v>107</v>
      </c>
      <c r="AE2345" s="68">
        <v>4416</v>
      </c>
      <c r="AF2345" s="68">
        <v>0</v>
      </c>
      <c r="AG2345" s="68">
        <v>0</v>
      </c>
      <c r="AH2345" s="68">
        <v>0</v>
      </c>
      <c r="AI2345" s="68">
        <v>0</v>
      </c>
      <c r="AJ2345" s="68">
        <v>0</v>
      </c>
      <c r="AK2345" s="68">
        <v>0</v>
      </c>
      <c r="AL2345" s="68">
        <v>0</v>
      </c>
      <c r="AM2345" s="68">
        <v>0</v>
      </c>
      <c r="AN2345" s="68">
        <v>0</v>
      </c>
      <c r="AO2345" s="68">
        <v>0</v>
      </c>
      <c r="AP2345" s="68" t="s">
        <v>1746</v>
      </c>
      <c r="AQ2345" s="68">
        <v>1</v>
      </c>
      <c r="AR2345" s="68" t="s">
        <v>918</v>
      </c>
      <c r="AS2345" s="68">
        <v>0</v>
      </c>
      <c r="AT2345" s="68">
        <v>0</v>
      </c>
      <c r="AU2345" s="68">
        <v>0</v>
      </c>
      <c r="AV2345" s="86">
        <v>1</v>
      </c>
      <c r="AX2345" s="1">
        <v>0</v>
      </c>
      <c r="AY2345" s="1">
        <v>0</v>
      </c>
      <c r="AZ2345" s="68">
        <v>0</v>
      </c>
      <c r="BA2345" s="68">
        <v>0</v>
      </c>
      <c r="EQ2345" s="68">
        <v>31250035</v>
      </c>
      <c r="ER2345" s="175">
        <v>1</v>
      </c>
      <c r="ES2345" s="68">
        <v>650</v>
      </c>
      <c r="ET2345" s="68">
        <v>35</v>
      </c>
      <c r="EU2345" s="68">
        <v>0</v>
      </c>
      <c r="EV2345" s="68">
        <v>150035</v>
      </c>
      <c r="EW2345" s="68" t="s">
        <v>2673</v>
      </c>
      <c r="EX2345" s="68" t="str">
        <f t="shared" si="69"/>
        <v>소형</v>
      </c>
      <c r="GE2345" s="68">
        <v>110110</v>
      </c>
      <c r="GF2345" s="68" t="s">
        <v>5754</v>
      </c>
    </row>
    <row r="2346" spans="6:188" x14ac:dyDescent="0.3">
      <c r="F2346" s="68">
        <v>330135</v>
      </c>
      <c r="G2346" s="68">
        <v>1</v>
      </c>
      <c r="H2346" s="68">
        <v>180002</v>
      </c>
      <c r="I2346" s="68">
        <v>280002</v>
      </c>
      <c r="J2346" s="68" t="s">
        <v>3756</v>
      </c>
      <c r="K2346" s="68" t="s">
        <v>3757</v>
      </c>
      <c r="L2346" s="68">
        <v>0</v>
      </c>
      <c r="M2346" s="68">
        <v>20</v>
      </c>
      <c r="N2346" s="68">
        <v>0</v>
      </c>
      <c r="O2346" s="68">
        <v>0</v>
      </c>
      <c r="P2346" s="68">
        <v>0</v>
      </c>
      <c r="Q2346" s="68">
        <v>0</v>
      </c>
      <c r="R2346" s="68">
        <v>8</v>
      </c>
      <c r="S2346" s="68">
        <v>1</v>
      </c>
      <c r="T2346" s="68">
        <v>3</v>
      </c>
      <c r="U2346" s="68">
        <v>13652</v>
      </c>
      <c r="V2346" s="68">
        <v>0</v>
      </c>
      <c r="W2346" s="68">
        <v>5822</v>
      </c>
      <c r="X2346" s="68">
        <v>0</v>
      </c>
      <c r="Y2346" s="68">
        <v>7454</v>
      </c>
      <c r="Z2346" s="68">
        <v>0</v>
      </c>
      <c r="AA2346" s="68">
        <v>7454</v>
      </c>
      <c r="AB2346" s="68">
        <v>0</v>
      </c>
      <c r="AC2346" s="68">
        <v>0</v>
      </c>
      <c r="AD2346" s="68">
        <v>107</v>
      </c>
      <c r="AE2346" s="68">
        <v>4124</v>
      </c>
      <c r="AF2346" s="68">
        <v>0</v>
      </c>
      <c r="AG2346" s="68">
        <v>0</v>
      </c>
      <c r="AH2346" s="68">
        <v>0</v>
      </c>
      <c r="AI2346" s="68">
        <v>0</v>
      </c>
      <c r="AJ2346" s="68">
        <v>0</v>
      </c>
      <c r="AK2346" s="68">
        <v>0</v>
      </c>
      <c r="AL2346" s="68">
        <v>0</v>
      </c>
      <c r="AM2346" s="68">
        <v>0</v>
      </c>
      <c r="AN2346" s="68">
        <v>0</v>
      </c>
      <c r="AO2346" s="68">
        <v>0</v>
      </c>
      <c r="AP2346" s="68" t="s">
        <v>1747</v>
      </c>
      <c r="AQ2346" s="68">
        <v>1</v>
      </c>
      <c r="AR2346" s="68" t="s">
        <v>1748</v>
      </c>
      <c r="AS2346" s="68">
        <v>0</v>
      </c>
      <c r="AT2346" s="68">
        <v>0</v>
      </c>
      <c r="AU2346" s="68">
        <v>0</v>
      </c>
      <c r="AV2346" s="86">
        <v>1</v>
      </c>
      <c r="AX2346" s="1">
        <v>0</v>
      </c>
      <c r="AY2346" s="1">
        <v>0</v>
      </c>
      <c r="AZ2346" s="68">
        <v>0</v>
      </c>
      <c r="BA2346" s="68">
        <v>0</v>
      </c>
      <c r="EQ2346" s="68">
        <v>10150036</v>
      </c>
      <c r="ER2346" s="175">
        <v>2</v>
      </c>
      <c r="ES2346" s="68">
        <v>650</v>
      </c>
      <c r="ET2346" s="68">
        <v>36</v>
      </c>
      <c r="EU2346" s="68">
        <v>0</v>
      </c>
      <c r="EV2346" s="68">
        <v>150036</v>
      </c>
      <c r="EW2346" s="68" t="s">
        <v>2674</v>
      </c>
      <c r="EX2346" s="68" t="str">
        <f t="shared" si="69"/>
        <v>중형</v>
      </c>
      <c r="GE2346" s="68">
        <v>110111</v>
      </c>
      <c r="GF2346" s="68" t="s">
        <v>5755</v>
      </c>
    </row>
    <row r="2347" spans="6:188" x14ac:dyDescent="0.3">
      <c r="F2347" s="68">
        <v>330136</v>
      </c>
      <c r="G2347" s="68">
        <v>1</v>
      </c>
      <c r="H2347" s="68">
        <v>180002</v>
      </c>
      <c r="I2347" s="68">
        <v>280002</v>
      </c>
      <c r="J2347" s="68" t="s">
        <v>3756</v>
      </c>
      <c r="K2347" s="68" t="s">
        <v>3757</v>
      </c>
      <c r="L2347" s="68">
        <v>0</v>
      </c>
      <c r="M2347" s="68">
        <v>20</v>
      </c>
      <c r="N2347" s="68">
        <v>0</v>
      </c>
      <c r="O2347" s="68">
        <v>0</v>
      </c>
      <c r="P2347" s="68">
        <v>0</v>
      </c>
      <c r="Q2347" s="68">
        <v>0</v>
      </c>
      <c r="R2347" s="68">
        <v>16</v>
      </c>
      <c r="S2347" s="68">
        <v>1</v>
      </c>
      <c r="T2347" s="68">
        <v>3</v>
      </c>
      <c r="U2347" s="68">
        <v>18873</v>
      </c>
      <c r="V2347" s="68">
        <v>0</v>
      </c>
      <c r="W2347" s="68">
        <v>1807</v>
      </c>
      <c r="X2347" s="68">
        <v>0</v>
      </c>
      <c r="Y2347" s="68">
        <v>7454</v>
      </c>
      <c r="Z2347" s="68">
        <v>0</v>
      </c>
      <c r="AA2347" s="68">
        <v>7454</v>
      </c>
      <c r="AB2347" s="68">
        <v>0</v>
      </c>
      <c r="AC2347" s="68">
        <v>0</v>
      </c>
      <c r="AD2347" s="68">
        <v>107</v>
      </c>
      <c r="AE2347" s="68">
        <v>4270</v>
      </c>
      <c r="AF2347" s="68">
        <v>0</v>
      </c>
      <c r="AG2347" s="68">
        <v>0</v>
      </c>
      <c r="AH2347" s="68">
        <v>0</v>
      </c>
      <c r="AI2347" s="68">
        <v>0</v>
      </c>
      <c r="AJ2347" s="68">
        <v>0</v>
      </c>
      <c r="AK2347" s="68">
        <v>0</v>
      </c>
      <c r="AL2347" s="68">
        <v>0</v>
      </c>
      <c r="AM2347" s="68">
        <v>0</v>
      </c>
      <c r="AN2347" s="68">
        <v>0</v>
      </c>
      <c r="AO2347" s="68">
        <v>0</v>
      </c>
      <c r="AP2347" s="68" t="s">
        <v>1774</v>
      </c>
      <c r="AQ2347" s="68">
        <v>1</v>
      </c>
      <c r="AR2347" s="68" t="s">
        <v>2522</v>
      </c>
      <c r="AS2347" s="68">
        <v>0</v>
      </c>
      <c r="AT2347" s="68">
        <v>0</v>
      </c>
      <c r="AU2347" s="68">
        <v>0</v>
      </c>
      <c r="AV2347" s="86">
        <v>1</v>
      </c>
      <c r="AX2347" s="1">
        <v>0</v>
      </c>
      <c r="AY2347" s="1">
        <v>0</v>
      </c>
      <c r="AZ2347" s="68">
        <v>0</v>
      </c>
      <c r="BA2347" s="68">
        <v>0</v>
      </c>
      <c r="EQ2347" s="68">
        <v>10250036</v>
      </c>
      <c r="ER2347" s="175">
        <v>2</v>
      </c>
      <c r="ES2347" s="68">
        <v>650</v>
      </c>
      <c r="ET2347" s="68">
        <v>36</v>
      </c>
      <c r="EU2347" s="68">
        <v>0</v>
      </c>
      <c r="EV2347" s="68">
        <v>150036</v>
      </c>
      <c r="EW2347" s="68" t="s">
        <v>2674</v>
      </c>
      <c r="EX2347" s="68" t="str">
        <f t="shared" si="69"/>
        <v>중형</v>
      </c>
      <c r="GE2347" s="68">
        <v>110112</v>
      </c>
      <c r="GF2347" s="68" t="s">
        <v>5756</v>
      </c>
    </row>
    <row r="2348" spans="6:188" x14ac:dyDescent="0.3">
      <c r="F2348" s="68">
        <v>330137</v>
      </c>
      <c r="G2348" s="68">
        <v>1</v>
      </c>
      <c r="H2348" s="68">
        <v>180002</v>
      </c>
      <c r="I2348" s="68">
        <v>280002</v>
      </c>
      <c r="J2348" s="68" t="s">
        <v>3756</v>
      </c>
      <c r="K2348" s="68" t="s">
        <v>3757</v>
      </c>
      <c r="L2348" s="68">
        <v>0</v>
      </c>
      <c r="M2348" s="68">
        <v>20</v>
      </c>
      <c r="N2348" s="68">
        <v>0</v>
      </c>
      <c r="O2348" s="68">
        <v>0</v>
      </c>
      <c r="P2348" s="68">
        <v>0</v>
      </c>
      <c r="Q2348" s="68">
        <v>0</v>
      </c>
      <c r="R2348" s="68">
        <v>16</v>
      </c>
      <c r="S2348" s="68">
        <v>1</v>
      </c>
      <c r="T2348" s="68">
        <v>3</v>
      </c>
      <c r="U2348" s="68">
        <v>18873</v>
      </c>
      <c r="V2348" s="68">
        <v>0</v>
      </c>
      <c r="W2348" s="68">
        <v>1807</v>
      </c>
      <c r="X2348" s="68">
        <v>0</v>
      </c>
      <c r="Y2348" s="68">
        <v>7454</v>
      </c>
      <c r="Z2348" s="68">
        <v>0</v>
      </c>
      <c r="AA2348" s="68">
        <v>7454</v>
      </c>
      <c r="AB2348" s="68">
        <v>0</v>
      </c>
      <c r="AC2348" s="68">
        <v>0</v>
      </c>
      <c r="AD2348" s="68">
        <v>107</v>
      </c>
      <c r="AE2348" s="68">
        <v>4271</v>
      </c>
      <c r="AF2348" s="68">
        <v>0</v>
      </c>
      <c r="AG2348" s="68">
        <v>0</v>
      </c>
      <c r="AH2348" s="68">
        <v>0</v>
      </c>
      <c r="AI2348" s="68">
        <v>0</v>
      </c>
      <c r="AJ2348" s="68">
        <v>0</v>
      </c>
      <c r="AK2348" s="68">
        <v>0</v>
      </c>
      <c r="AL2348" s="68">
        <v>0</v>
      </c>
      <c r="AM2348" s="68">
        <v>0</v>
      </c>
      <c r="AN2348" s="68">
        <v>0</v>
      </c>
      <c r="AO2348" s="68">
        <v>0</v>
      </c>
      <c r="AP2348" s="68" t="s">
        <v>1775</v>
      </c>
      <c r="AQ2348" s="68">
        <v>1</v>
      </c>
      <c r="AR2348" s="68" t="s">
        <v>2523</v>
      </c>
      <c r="AS2348" s="68">
        <v>0</v>
      </c>
      <c r="AT2348" s="68">
        <v>0</v>
      </c>
      <c r="AU2348" s="68">
        <v>0</v>
      </c>
      <c r="AV2348" s="86">
        <v>1</v>
      </c>
      <c r="AX2348" s="1">
        <v>0</v>
      </c>
      <c r="AY2348" s="1">
        <v>0</v>
      </c>
      <c r="AZ2348" s="68">
        <v>0</v>
      </c>
      <c r="BA2348" s="68">
        <v>0</v>
      </c>
      <c r="EQ2348" s="68">
        <v>10350036</v>
      </c>
      <c r="ER2348" s="175">
        <v>2</v>
      </c>
      <c r="ES2348" s="68">
        <v>650</v>
      </c>
      <c r="ET2348" s="68">
        <v>36</v>
      </c>
      <c r="EU2348" s="68">
        <v>0</v>
      </c>
      <c r="EV2348" s="68">
        <v>150036</v>
      </c>
      <c r="EW2348" s="68" t="s">
        <v>2674</v>
      </c>
      <c r="EX2348" s="68" t="str">
        <f t="shared" si="69"/>
        <v>중형</v>
      </c>
      <c r="GE2348" s="68">
        <v>110113</v>
      </c>
      <c r="GF2348" s="68" t="s">
        <v>5757</v>
      </c>
    </row>
    <row r="2349" spans="6:188" x14ac:dyDescent="0.3">
      <c r="F2349" s="68">
        <v>330138</v>
      </c>
      <c r="G2349" s="68">
        <v>1</v>
      </c>
      <c r="H2349" s="68">
        <v>180002</v>
      </c>
      <c r="I2349" s="68">
        <v>280002</v>
      </c>
      <c r="J2349" s="68" t="s">
        <v>3756</v>
      </c>
      <c r="K2349" s="68" t="s">
        <v>3757</v>
      </c>
      <c r="L2349" s="68">
        <v>0</v>
      </c>
      <c r="M2349" s="68">
        <v>20</v>
      </c>
      <c r="N2349" s="68">
        <v>0</v>
      </c>
      <c r="O2349" s="68">
        <v>0</v>
      </c>
      <c r="P2349" s="68">
        <v>0</v>
      </c>
      <c r="Q2349" s="68">
        <v>0</v>
      </c>
      <c r="R2349" s="68">
        <v>32</v>
      </c>
      <c r="S2349" s="68">
        <v>1</v>
      </c>
      <c r="T2349" s="68">
        <v>3</v>
      </c>
      <c r="U2349" s="68">
        <v>19877</v>
      </c>
      <c r="V2349" s="68">
        <v>0</v>
      </c>
      <c r="W2349" s="68">
        <v>0</v>
      </c>
      <c r="X2349" s="68">
        <v>0</v>
      </c>
      <c r="Y2349" s="68">
        <v>7454</v>
      </c>
      <c r="Z2349" s="68">
        <v>0</v>
      </c>
      <c r="AA2349" s="68">
        <v>7454</v>
      </c>
      <c r="AB2349" s="68">
        <v>0</v>
      </c>
      <c r="AC2349" s="68">
        <v>0</v>
      </c>
      <c r="AD2349" s="68">
        <v>107</v>
      </c>
      <c r="AE2349" s="68">
        <v>4271</v>
      </c>
      <c r="AF2349" s="68">
        <v>0</v>
      </c>
      <c r="AG2349" s="68">
        <v>0</v>
      </c>
      <c r="AH2349" s="68">
        <v>0</v>
      </c>
      <c r="AI2349" s="68">
        <v>0</v>
      </c>
      <c r="AJ2349" s="68">
        <v>0</v>
      </c>
      <c r="AK2349" s="68">
        <v>0</v>
      </c>
      <c r="AL2349" s="68">
        <v>0</v>
      </c>
      <c r="AM2349" s="68">
        <v>0</v>
      </c>
      <c r="AN2349" s="68">
        <v>0</v>
      </c>
      <c r="AO2349" s="68">
        <v>0</v>
      </c>
      <c r="AP2349" s="68" t="s">
        <v>988</v>
      </c>
      <c r="AQ2349" s="68">
        <v>1</v>
      </c>
      <c r="AR2349" s="68" t="s">
        <v>2529</v>
      </c>
      <c r="AS2349" s="68">
        <v>0</v>
      </c>
      <c r="AT2349" s="68">
        <v>0</v>
      </c>
      <c r="AU2349" s="68">
        <v>0</v>
      </c>
      <c r="AV2349" s="86">
        <v>1</v>
      </c>
      <c r="AX2349" s="1">
        <v>0</v>
      </c>
      <c r="AY2349" s="1">
        <v>0</v>
      </c>
      <c r="AZ2349" s="68">
        <v>0</v>
      </c>
      <c r="BA2349" s="68">
        <v>0</v>
      </c>
      <c r="EQ2349" s="68">
        <v>10450036</v>
      </c>
      <c r="ER2349" s="175">
        <v>2</v>
      </c>
      <c r="ES2349" s="68">
        <v>650</v>
      </c>
      <c r="ET2349" s="68">
        <v>36</v>
      </c>
      <c r="EU2349" s="68">
        <v>0</v>
      </c>
      <c r="EV2349" s="68">
        <v>150036</v>
      </c>
      <c r="EW2349" s="68" t="s">
        <v>2674</v>
      </c>
      <c r="EX2349" s="68" t="str">
        <f t="shared" si="69"/>
        <v>중형</v>
      </c>
      <c r="GE2349" s="68">
        <v>110114</v>
      </c>
      <c r="GF2349" s="68" t="s">
        <v>5758</v>
      </c>
    </row>
    <row r="2350" spans="6:188" x14ac:dyDescent="0.3">
      <c r="F2350" s="68">
        <v>330139</v>
      </c>
      <c r="G2350" s="68">
        <v>1</v>
      </c>
      <c r="H2350" s="68">
        <v>180002</v>
      </c>
      <c r="I2350" s="68">
        <v>280002</v>
      </c>
      <c r="J2350" s="68" t="s">
        <v>3756</v>
      </c>
      <c r="K2350" s="68" t="s">
        <v>3757</v>
      </c>
      <c r="L2350" s="68">
        <v>0</v>
      </c>
      <c r="M2350" s="68">
        <v>20</v>
      </c>
      <c r="N2350" s="68">
        <v>0</v>
      </c>
      <c r="O2350" s="68">
        <v>0</v>
      </c>
      <c r="P2350" s="68">
        <v>0</v>
      </c>
      <c r="Q2350" s="68">
        <v>0</v>
      </c>
      <c r="R2350" s="68">
        <v>2</v>
      </c>
      <c r="S2350" s="68">
        <v>1</v>
      </c>
      <c r="T2350" s="68">
        <v>3</v>
      </c>
      <c r="U2350" s="68">
        <v>10440</v>
      </c>
      <c r="V2350" s="68">
        <v>0</v>
      </c>
      <c r="W2350" s="68">
        <v>20679</v>
      </c>
      <c r="X2350" s="68">
        <v>0</v>
      </c>
      <c r="Y2350" s="68">
        <v>7453</v>
      </c>
      <c r="Z2350" s="68">
        <v>0</v>
      </c>
      <c r="AA2350" s="68">
        <v>7453</v>
      </c>
      <c r="AB2350" s="68">
        <v>0</v>
      </c>
      <c r="AC2350" s="68">
        <v>0</v>
      </c>
      <c r="AD2350" s="68">
        <v>107</v>
      </c>
      <c r="AE2350" s="68">
        <v>4270</v>
      </c>
      <c r="AF2350" s="68">
        <v>0</v>
      </c>
      <c r="AG2350" s="68">
        <v>0</v>
      </c>
      <c r="AH2350" s="68">
        <v>0</v>
      </c>
      <c r="AI2350" s="68">
        <v>0</v>
      </c>
      <c r="AJ2350" s="68">
        <v>0</v>
      </c>
      <c r="AK2350" s="68">
        <v>0</v>
      </c>
      <c r="AL2350" s="68">
        <v>0</v>
      </c>
      <c r="AM2350" s="68">
        <v>0</v>
      </c>
      <c r="AN2350" s="68">
        <v>0</v>
      </c>
      <c r="AO2350" s="68">
        <v>0</v>
      </c>
      <c r="AP2350" s="68" t="s">
        <v>1706</v>
      </c>
      <c r="AQ2350" s="68">
        <v>1</v>
      </c>
      <c r="AR2350" s="68" t="s">
        <v>1707</v>
      </c>
      <c r="AS2350" s="68">
        <v>0</v>
      </c>
      <c r="AT2350" s="68">
        <v>0</v>
      </c>
      <c r="AU2350" s="68">
        <v>0</v>
      </c>
      <c r="AV2350" s="86">
        <v>1</v>
      </c>
      <c r="AX2350" s="1">
        <v>0</v>
      </c>
      <c r="AY2350" s="1">
        <v>0</v>
      </c>
      <c r="AZ2350" s="68">
        <v>0</v>
      </c>
      <c r="BA2350" s="68">
        <v>0</v>
      </c>
      <c r="EQ2350" s="68">
        <v>10550036</v>
      </c>
      <c r="ER2350" s="175">
        <v>2</v>
      </c>
      <c r="ES2350" s="68">
        <v>650</v>
      </c>
      <c r="ET2350" s="68">
        <v>36</v>
      </c>
      <c r="EU2350" s="68">
        <v>0</v>
      </c>
      <c r="EV2350" s="68">
        <v>150036</v>
      </c>
      <c r="EW2350" s="68" t="s">
        <v>2674</v>
      </c>
      <c r="EX2350" s="68" t="str">
        <f t="shared" si="69"/>
        <v>중형</v>
      </c>
      <c r="GE2350" s="68">
        <v>110115</v>
      </c>
      <c r="GF2350" s="68" t="s">
        <v>5759</v>
      </c>
    </row>
    <row r="2351" spans="6:188" x14ac:dyDescent="0.3">
      <c r="F2351" s="68">
        <v>330140</v>
      </c>
      <c r="G2351" s="68">
        <v>1</v>
      </c>
      <c r="H2351" s="68">
        <v>180002</v>
      </c>
      <c r="I2351" s="68">
        <v>280002</v>
      </c>
      <c r="J2351" s="68" t="s">
        <v>3756</v>
      </c>
      <c r="K2351" s="68" t="s">
        <v>3757</v>
      </c>
      <c r="L2351" s="68">
        <v>0</v>
      </c>
      <c r="M2351" s="68">
        <v>20</v>
      </c>
      <c r="N2351" s="68">
        <v>0</v>
      </c>
      <c r="O2351" s="68">
        <v>0</v>
      </c>
      <c r="P2351" s="68">
        <v>0</v>
      </c>
      <c r="Q2351" s="68">
        <v>0</v>
      </c>
      <c r="R2351" s="68">
        <v>4</v>
      </c>
      <c r="S2351" s="68">
        <v>1</v>
      </c>
      <c r="T2351" s="68">
        <v>3</v>
      </c>
      <c r="U2351" s="68">
        <v>19476</v>
      </c>
      <c r="V2351" s="68">
        <v>0</v>
      </c>
      <c r="W2351" s="68">
        <v>0</v>
      </c>
      <c r="X2351" s="68">
        <v>0</v>
      </c>
      <c r="Y2351" s="68">
        <v>7453</v>
      </c>
      <c r="Z2351" s="68">
        <v>0</v>
      </c>
      <c r="AA2351" s="68">
        <v>7453</v>
      </c>
      <c r="AB2351" s="68">
        <v>0</v>
      </c>
      <c r="AC2351" s="68">
        <v>0</v>
      </c>
      <c r="AD2351" s="68">
        <v>107</v>
      </c>
      <c r="AE2351" s="68">
        <v>4416</v>
      </c>
      <c r="AF2351" s="68">
        <v>0</v>
      </c>
      <c r="AG2351" s="68">
        <v>0</v>
      </c>
      <c r="AH2351" s="68">
        <v>0</v>
      </c>
      <c r="AI2351" s="68">
        <v>0</v>
      </c>
      <c r="AJ2351" s="68">
        <v>0</v>
      </c>
      <c r="AK2351" s="68">
        <v>0</v>
      </c>
      <c r="AL2351" s="68">
        <v>0</v>
      </c>
      <c r="AM2351" s="68">
        <v>0</v>
      </c>
      <c r="AN2351" s="68">
        <v>0</v>
      </c>
      <c r="AO2351" s="68">
        <v>0</v>
      </c>
      <c r="AP2351" s="68" t="s">
        <v>1729</v>
      </c>
      <c r="AQ2351" s="68">
        <v>1</v>
      </c>
      <c r="AR2351" s="68" t="s">
        <v>876</v>
      </c>
      <c r="AS2351" s="68">
        <v>0</v>
      </c>
      <c r="AT2351" s="68">
        <v>0</v>
      </c>
      <c r="AU2351" s="68">
        <v>0</v>
      </c>
      <c r="AV2351" s="86">
        <v>1</v>
      </c>
      <c r="AX2351" s="1">
        <v>0</v>
      </c>
      <c r="AY2351" s="1">
        <v>0</v>
      </c>
      <c r="AZ2351" s="68">
        <v>0</v>
      </c>
      <c r="BA2351" s="68">
        <v>0</v>
      </c>
      <c r="EQ2351" s="68">
        <v>10650036</v>
      </c>
      <c r="ER2351" s="175">
        <v>2</v>
      </c>
      <c r="ES2351" s="68">
        <v>650</v>
      </c>
      <c r="ET2351" s="68">
        <v>36</v>
      </c>
      <c r="EU2351" s="68">
        <v>0</v>
      </c>
      <c r="EV2351" s="68">
        <v>150036</v>
      </c>
      <c r="EW2351" s="68" t="s">
        <v>2674</v>
      </c>
      <c r="EX2351" s="68" t="str">
        <f t="shared" si="69"/>
        <v>중형</v>
      </c>
      <c r="GE2351" s="68">
        <v>110116</v>
      </c>
      <c r="GF2351" s="68" t="s">
        <v>5760</v>
      </c>
    </row>
    <row r="2352" spans="6:188" x14ac:dyDescent="0.3">
      <c r="F2352" s="68">
        <v>330141</v>
      </c>
      <c r="G2352" s="68">
        <v>1</v>
      </c>
      <c r="H2352" s="68">
        <v>180002</v>
      </c>
      <c r="I2352" s="68">
        <v>280002</v>
      </c>
      <c r="J2352" s="68" t="s">
        <v>3756</v>
      </c>
      <c r="K2352" s="68" t="s">
        <v>3757</v>
      </c>
      <c r="L2352" s="68">
        <v>0</v>
      </c>
      <c r="M2352" s="68">
        <v>20</v>
      </c>
      <c r="N2352" s="68">
        <v>0</v>
      </c>
      <c r="O2352" s="68">
        <v>0</v>
      </c>
      <c r="P2352" s="68">
        <v>0</v>
      </c>
      <c r="Q2352" s="68">
        <v>0</v>
      </c>
      <c r="R2352" s="68">
        <v>4</v>
      </c>
      <c r="S2352" s="68">
        <v>1</v>
      </c>
      <c r="T2352" s="68">
        <v>3</v>
      </c>
      <c r="U2352" s="68">
        <v>19475</v>
      </c>
      <c r="V2352" s="68">
        <v>0</v>
      </c>
      <c r="W2352" s="68">
        <v>0</v>
      </c>
      <c r="X2352" s="68">
        <v>0</v>
      </c>
      <c r="Y2352" s="68">
        <v>7454</v>
      </c>
      <c r="Z2352" s="68">
        <v>0</v>
      </c>
      <c r="AA2352" s="68">
        <v>7454</v>
      </c>
      <c r="AB2352" s="68">
        <v>0</v>
      </c>
      <c r="AC2352" s="68">
        <v>0</v>
      </c>
      <c r="AD2352" s="68">
        <v>107</v>
      </c>
      <c r="AE2352" s="68">
        <v>4271</v>
      </c>
      <c r="AF2352" s="68">
        <v>0</v>
      </c>
      <c r="AG2352" s="68">
        <v>0</v>
      </c>
      <c r="AH2352" s="68">
        <v>0</v>
      </c>
      <c r="AI2352" s="68">
        <v>0</v>
      </c>
      <c r="AJ2352" s="68">
        <v>0</v>
      </c>
      <c r="AK2352" s="68">
        <v>0</v>
      </c>
      <c r="AL2352" s="68">
        <v>0</v>
      </c>
      <c r="AM2352" s="68">
        <v>0</v>
      </c>
      <c r="AN2352" s="68">
        <v>0</v>
      </c>
      <c r="AO2352" s="68">
        <v>0</v>
      </c>
      <c r="AP2352" s="68" t="s">
        <v>1729</v>
      </c>
      <c r="AQ2352" s="68">
        <v>1</v>
      </c>
      <c r="AR2352" s="68" t="s">
        <v>876</v>
      </c>
      <c r="AS2352" s="68">
        <v>0</v>
      </c>
      <c r="AT2352" s="68">
        <v>0</v>
      </c>
      <c r="AU2352" s="68">
        <v>0</v>
      </c>
      <c r="AV2352" s="86">
        <v>1</v>
      </c>
      <c r="AX2352" s="1">
        <v>0</v>
      </c>
      <c r="AY2352" s="1">
        <v>0</v>
      </c>
      <c r="AZ2352" s="68">
        <v>0</v>
      </c>
      <c r="BA2352" s="68">
        <v>0</v>
      </c>
      <c r="EQ2352" s="68">
        <v>10750036</v>
      </c>
      <c r="ER2352" s="175">
        <v>2</v>
      </c>
      <c r="ES2352" s="68">
        <v>650</v>
      </c>
      <c r="ET2352" s="68">
        <v>36</v>
      </c>
      <c r="EU2352" s="68">
        <v>0</v>
      </c>
      <c r="EV2352" s="68">
        <v>150036</v>
      </c>
      <c r="EW2352" s="68" t="s">
        <v>2674</v>
      </c>
      <c r="EX2352" s="68" t="str">
        <f t="shared" si="69"/>
        <v>중형</v>
      </c>
      <c r="GE2352" s="68">
        <v>110117</v>
      </c>
      <c r="GF2352" s="68" t="s">
        <v>5761</v>
      </c>
    </row>
    <row r="2353" spans="6:188" x14ac:dyDescent="0.3">
      <c r="F2353" s="68">
        <v>330142</v>
      </c>
      <c r="G2353" s="68">
        <v>1</v>
      </c>
      <c r="H2353" s="68">
        <v>180002</v>
      </c>
      <c r="I2353" s="68">
        <v>280002</v>
      </c>
      <c r="J2353" s="68" t="s">
        <v>3756</v>
      </c>
      <c r="K2353" s="68" t="s">
        <v>3757</v>
      </c>
      <c r="L2353" s="68">
        <v>0</v>
      </c>
      <c r="M2353" s="68">
        <v>20</v>
      </c>
      <c r="N2353" s="68">
        <v>0</v>
      </c>
      <c r="O2353" s="68">
        <v>0</v>
      </c>
      <c r="P2353" s="68">
        <v>0</v>
      </c>
      <c r="Q2353" s="68">
        <v>0</v>
      </c>
      <c r="R2353" s="68">
        <v>8</v>
      </c>
      <c r="S2353" s="68">
        <v>1</v>
      </c>
      <c r="T2353" s="68">
        <v>3</v>
      </c>
      <c r="U2353" s="68">
        <v>13652</v>
      </c>
      <c r="V2353" s="68">
        <v>0</v>
      </c>
      <c r="W2353" s="68">
        <v>5822</v>
      </c>
      <c r="X2353" s="68">
        <v>0</v>
      </c>
      <c r="Y2353" s="68">
        <v>7453</v>
      </c>
      <c r="Z2353" s="68">
        <v>0</v>
      </c>
      <c r="AA2353" s="68">
        <v>7453</v>
      </c>
      <c r="AB2353" s="68">
        <v>0</v>
      </c>
      <c r="AC2353" s="68">
        <v>0</v>
      </c>
      <c r="AD2353" s="68">
        <v>107</v>
      </c>
      <c r="AE2353" s="68">
        <v>4270</v>
      </c>
      <c r="AF2353" s="68">
        <v>0</v>
      </c>
      <c r="AG2353" s="68">
        <v>0</v>
      </c>
      <c r="AH2353" s="68">
        <v>0</v>
      </c>
      <c r="AI2353" s="68">
        <v>0</v>
      </c>
      <c r="AJ2353" s="68">
        <v>0</v>
      </c>
      <c r="AK2353" s="68">
        <v>0</v>
      </c>
      <c r="AL2353" s="68">
        <v>0</v>
      </c>
      <c r="AM2353" s="68">
        <v>0</v>
      </c>
      <c r="AN2353" s="68">
        <v>0</v>
      </c>
      <c r="AO2353" s="68">
        <v>0</v>
      </c>
      <c r="AP2353" s="68" t="s">
        <v>1746</v>
      </c>
      <c r="AQ2353" s="68">
        <v>1</v>
      </c>
      <c r="AR2353" s="68" t="s">
        <v>918</v>
      </c>
      <c r="AS2353" s="68">
        <v>0</v>
      </c>
      <c r="AT2353" s="68">
        <v>0</v>
      </c>
      <c r="AU2353" s="68">
        <v>0</v>
      </c>
      <c r="AV2353" s="86">
        <v>1</v>
      </c>
      <c r="AX2353" s="1">
        <v>0</v>
      </c>
      <c r="AY2353" s="1">
        <v>0</v>
      </c>
      <c r="AZ2353" s="68">
        <v>0</v>
      </c>
      <c r="BA2353" s="68">
        <v>0</v>
      </c>
      <c r="EQ2353" s="68">
        <v>10850036</v>
      </c>
      <c r="ER2353" s="175">
        <v>2</v>
      </c>
      <c r="ES2353" s="68">
        <v>650</v>
      </c>
      <c r="ET2353" s="68">
        <v>36</v>
      </c>
      <c r="EU2353" s="68">
        <v>0</v>
      </c>
      <c r="EV2353" s="68">
        <v>150036</v>
      </c>
      <c r="EW2353" s="68" t="s">
        <v>2674</v>
      </c>
      <c r="EX2353" s="68" t="str">
        <f t="shared" si="69"/>
        <v>중형</v>
      </c>
      <c r="GE2353" s="68">
        <v>110118</v>
      </c>
      <c r="GF2353" s="68" t="s">
        <v>5762</v>
      </c>
    </row>
    <row r="2354" spans="6:188" x14ac:dyDescent="0.3">
      <c r="F2354" s="68">
        <v>330143</v>
      </c>
      <c r="G2354" s="68">
        <v>1</v>
      </c>
      <c r="H2354" s="68">
        <v>180002</v>
      </c>
      <c r="I2354" s="68">
        <v>280002</v>
      </c>
      <c r="J2354" s="68" t="s">
        <v>3756</v>
      </c>
      <c r="K2354" s="68" t="s">
        <v>3757</v>
      </c>
      <c r="L2354" s="68">
        <v>0</v>
      </c>
      <c r="M2354" s="68">
        <v>20</v>
      </c>
      <c r="N2354" s="68">
        <v>0</v>
      </c>
      <c r="O2354" s="68">
        <v>0</v>
      </c>
      <c r="P2354" s="68">
        <v>0</v>
      </c>
      <c r="Q2354" s="68">
        <v>0</v>
      </c>
      <c r="R2354" s="68">
        <v>8</v>
      </c>
      <c r="S2354" s="68">
        <v>1</v>
      </c>
      <c r="T2354" s="68">
        <v>3</v>
      </c>
      <c r="U2354" s="68">
        <v>13653</v>
      </c>
      <c r="V2354" s="68">
        <v>0</v>
      </c>
      <c r="W2354" s="68">
        <v>5823</v>
      </c>
      <c r="X2354" s="68">
        <v>0</v>
      </c>
      <c r="Y2354" s="68">
        <v>7454</v>
      </c>
      <c r="Z2354" s="68">
        <v>0</v>
      </c>
      <c r="AA2354" s="68">
        <v>7454</v>
      </c>
      <c r="AB2354" s="68">
        <v>0</v>
      </c>
      <c r="AC2354" s="68">
        <v>0</v>
      </c>
      <c r="AD2354" s="68">
        <v>107</v>
      </c>
      <c r="AE2354" s="68">
        <v>4270</v>
      </c>
      <c r="AF2354" s="68">
        <v>0</v>
      </c>
      <c r="AG2354" s="68">
        <v>0</v>
      </c>
      <c r="AH2354" s="68">
        <v>0</v>
      </c>
      <c r="AI2354" s="68">
        <v>0</v>
      </c>
      <c r="AJ2354" s="68">
        <v>0</v>
      </c>
      <c r="AK2354" s="68">
        <v>0</v>
      </c>
      <c r="AL2354" s="68">
        <v>0</v>
      </c>
      <c r="AM2354" s="68">
        <v>0</v>
      </c>
      <c r="AN2354" s="68">
        <v>0</v>
      </c>
      <c r="AO2354" s="68">
        <v>0</v>
      </c>
      <c r="AP2354" s="68" t="s">
        <v>1746</v>
      </c>
      <c r="AQ2354" s="68">
        <v>1</v>
      </c>
      <c r="AR2354" s="68" t="s">
        <v>918</v>
      </c>
      <c r="AS2354" s="68">
        <v>0</v>
      </c>
      <c r="AT2354" s="68">
        <v>0</v>
      </c>
      <c r="AU2354" s="68">
        <v>0</v>
      </c>
      <c r="AV2354" s="86">
        <v>1</v>
      </c>
      <c r="AX2354" s="1">
        <v>0</v>
      </c>
      <c r="AY2354" s="1">
        <v>0</v>
      </c>
      <c r="AZ2354" s="68">
        <v>0</v>
      </c>
      <c r="BA2354" s="68">
        <v>0</v>
      </c>
      <c r="EQ2354" s="68">
        <v>10950036</v>
      </c>
      <c r="ER2354" s="175">
        <v>2</v>
      </c>
      <c r="ES2354" s="68">
        <v>650</v>
      </c>
      <c r="ET2354" s="68">
        <v>36</v>
      </c>
      <c r="EU2354" s="68">
        <v>0</v>
      </c>
      <c r="EV2354" s="68">
        <v>150036</v>
      </c>
      <c r="EW2354" s="68" t="s">
        <v>2674</v>
      </c>
      <c r="EX2354" s="68" t="str">
        <f t="shared" si="69"/>
        <v>중형</v>
      </c>
      <c r="GE2354" s="68">
        <v>110119</v>
      </c>
      <c r="GF2354" s="68" t="s">
        <v>5763</v>
      </c>
    </row>
    <row r="2355" spans="6:188" x14ac:dyDescent="0.3">
      <c r="F2355" s="68">
        <v>330144</v>
      </c>
      <c r="G2355" s="68">
        <v>1</v>
      </c>
      <c r="H2355" s="68">
        <v>180002</v>
      </c>
      <c r="I2355" s="68">
        <v>280002</v>
      </c>
      <c r="J2355" s="68" t="s">
        <v>3756</v>
      </c>
      <c r="K2355" s="68" t="s">
        <v>3757</v>
      </c>
      <c r="L2355" s="68">
        <v>0</v>
      </c>
      <c r="M2355" s="68">
        <v>20</v>
      </c>
      <c r="N2355" s="68">
        <v>0</v>
      </c>
      <c r="O2355" s="68">
        <v>0</v>
      </c>
      <c r="P2355" s="68">
        <v>0</v>
      </c>
      <c r="Q2355" s="68">
        <v>0</v>
      </c>
      <c r="R2355" s="68">
        <v>16</v>
      </c>
      <c r="S2355" s="68">
        <v>1</v>
      </c>
      <c r="T2355" s="68">
        <v>4</v>
      </c>
      <c r="U2355" s="68">
        <v>18876</v>
      </c>
      <c r="V2355" s="68">
        <v>0</v>
      </c>
      <c r="W2355" s="68">
        <v>1807</v>
      </c>
      <c r="X2355" s="68">
        <v>0</v>
      </c>
      <c r="Y2355" s="68">
        <v>7452</v>
      </c>
      <c r="Z2355" s="68">
        <v>0</v>
      </c>
      <c r="AA2355" s="68">
        <v>7452</v>
      </c>
      <c r="AB2355" s="68">
        <v>0</v>
      </c>
      <c r="AC2355" s="68">
        <v>0</v>
      </c>
      <c r="AD2355" s="68">
        <v>107</v>
      </c>
      <c r="AE2355" s="68">
        <v>4855</v>
      </c>
      <c r="AF2355" s="68">
        <v>0</v>
      </c>
      <c r="AG2355" s="68">
        <v>0</v>
      </c>
      <c r="AH2355" s="68">
        <v>0</v>
      </c>
      <c r="AI2355" s="68">
        <v>0</v>
      </c>
      <c r="AJ2355" s="68">
        <v>0</v>
      </c>
      <c r="AK2355" s="68">
        <v>0</v>
      </c>
      <c r="AL2355" s="68">
        <v>0</v>
      </c>
      <c r="AM2355" s="68">
        <v>0</v>
      </c>
      <c r="AN2355" s="68">
        <v>0</v>
      </c>
      <c r="AO2355" s="68">
        <v>0</v>
      </c>
      <c r="AP2355" s="68" t="s">
        <v>1776</v>
      </c>
      <c r="AQ2355" s="68">
        <v>1</v>
      </c>
      <c r="AR2355" s="68" t="s">
        <v>2524</v>
      </c>
      <c r="AS2355" s="68">
        <v>0</v>
      </c>
      <c r="AT2355" s="68">
        <v>0</v>
      </c>
      <c r="AU2355" s="68">
        <v>0</v>
      </c>
      <c r="AV2355" s="86">
        <v>1</v>
      </c>
      <c r="AX2355" s="1">
        <v>0</v>
      </c>
      <c r="AY2355" s="1">
        <v>0</v>
      </c>
      <c r="AZ2355" s="68">
        <v>0</v>
      </c>
      <c r="BA2355" s="68">
        <v>0</v>
      </c>
      <c r="EQ2355" s="68">
        <v>11050036</v>
      </c>
      <c r="ER2355" s="175">
        <v>2</v>
      </c>
      <c r="ES2355" s="68">
        <v>650</v>
      </c>
      <c r="ET2355" s="68">
        <v>36</v>
      </c>
      <c r="EU2355" s="68">
        <v>0</v>
      </c>
      <c r="EV2355" s="68">
        <v>150036</v>
      </c>
      <c r="EW2355" s="68" t="s">
        <v>2674</v>
      </c>
      <c r="EX2355" s="68" t="str">
        <f t="shared" si="69"/>
        <v>중형</v>
      </c>
      <c r="GE2355" s="68">
        <v>110120</v>
      </c>
      <c r="GF2355" s="68" t="s">
        <v>5764</v>
      </c>
    </row>
    <row r="2356" spans="6:188" x14ac:dyDescent="0.3">
      <c r="F2356" s="68">
        <v>330145</v>
      </c>
      <c r="G2356" s="68">
        <v>1</v>
      </c>
      <c r="H2356" s="68">
        <v>180002</v>
      </c>
      <c r="I2356" s="68">
        <v>280002</v>
      </c>
      <c r="J2356" s="68" t="s">
        <v>3756</v>
      </c>
      <c r="K2356" s="68" t="s">
        <v>3757</v>
      </c>
      <c r="L2356" s="68">
        <v>0</v>
      </c>
      <c r="M2356" s="68">
        <v>20</v>
      </c>
      <c r="N2356" s="68">
        <v>0</v>
      </c>
      <c r="O2356" s="68">
        <v>0</v>
      </c>
      <c r="P2356" s="68">
        <v>0</v>
      </c>
      <c r="Q2356" s="68">
        <v>0</v>
      </c>
      <c r="R2356" s="68">
        <v>16</v>
      </c>
      <c r="S2356" s="68">
        <v>1</v>
      </c>
      <c r="T2356" s="68">
        <v>4</v>
      </c>
      <c r="U2356" s="68">
        <v>18876</v>
      </c>
      <c r="V2356" s="68">
        <v>0</v>
      </c>
      <c r="W2356" s="68">
        <v>1807</v>
      </c>
      <c r="X2356" s="68">
        <v>0</v>
      </c>
      <c r="Y2356" s="68">
        <v>7452</v>
      </c>
      <c r="Z2356" s="68">
        <v>0</v>
      </c>
      <c r="AA2356" s="68">
        <v>7452</v>
      </c>
      <c r="AB2356" s="68">
        <v>0</v>
      </c>
      <c r="AC2356" s="68">
        <v>0</v>
      </c>
      <c r="AD2356" s="68">
        <v>107</v>
      </c>
      <c r="AE2356" s="68">
        <v>4855</v>
      </c>
      <c r="AF2356" s="68">
        <v>0</v>
      </c>
      <c r="AG2356" s="68">
        <v>0</v>
      </c>
      <c r="AH2356" s="68">
        <v>0</v>
      </c>
      <c r="AI2356" s="68">
        <v>0</v>
      </c>
      <c r="AJ2356" s="68">
        <v>0</v>
      </c>
      <c r="AK2356" s="68">
        <v>0</v>
      </c>
      <c r="AL2356" s="68">
        <v>0</v>
      </c>
      <c r="AM2356" s="68">
        <v>0</v>
      </c>
      <c r="AN2356" s="68">
        <v>0</v>
      </c>
      <c r="AO2356" s="68">
        <v>0</v>
      </c>
      <c r="AP2356" s="68" t="s">
        <v>1777</v>
      </c>
      <c r="AQ2356" s="68">
        <v>1</v>
      </c>
      <c r="AR2356" s="68" t="s">
        <v>2525</v>
      </c>
      <c r="AS2356" s="68">
        <v>0</v>
      </c>
      <c r="AT2356" s="68">
        <v>0</v>
      </c>
      <c r="AU2356" s="68">
        <v>0</v>
      </c>
      <c r="AV2356" s="86">
        <v>1</v>
      </c>
      <c r="AX2356" s="1">
        <v>0</v>
      </c>
      <c r="AY2356" s="1">
        <v>0</v>
      </c>
      <c r="AZ2356" s="68">
        <v>0</v>
      </c>
      <c r="BA2356" s="68">
        <v>0</v>
      </c>
      <c r="EQ2356" s="68">
        <v>11150036</v>
      </c>
      <c r="ER2356" s="175">
        <v>2</v>
      </c>
      <c r="ES2356" s="68">
        <v>650</v>
      </c>
      <c r="ET2356" s="68">
        <v>36</v>
      </c>
      <c r="EU2356" s="68">
        <v>0</v>
      </c>
      <c r="EV2356" s="68">
        <v>150036</v>
      </c>
      <c r="EW2356" s="68" t="s">
        <v>2674</v>
      </c>
      <c r="EX2356" s="68" t="str">
        <f t="shared" si="69"/>
        <v>중형</v>
      </c>
      <c r="GE2356" s="68">
        <v>110121</v>
      </c>
      <c r="GF2356" s="68" t="s">
        <v>5765</v>
      </c>
    </row>
    <row r="2357" spans="6:188" x14ac:dyDescent="0.3">
      <c r="F2357" s="68">
        <v>330146</v>
      </c>
      <c r="G2357" s="68">
        <v>1</v>
      </c>
      <c r="H2357" s="68">
        <v>180002</v>
      </c>
      <c r="I2357" s="68">
        <v>280002</v>
      </c>
      <c r="J2357" s="68" t="s">
        <v>3756</v>
      </c>
      <c r="K2357" s="68" t="s">
        <v>3757</v>
      </c>
      <c r="L2357" s="68">
        <v>0</v>
      </c>
      <c r="M2357" s="68">
        <v>20</v>
      </c>
      <c r="N2357" s="68">
        <v>0</v>
      </c>
      <c r="O2357" s="68">
        <v>0</v>
      </c>
      <c r="P2357" s="68">
        <v>0</v>
      </c>
      <c r="Q2357" s="68">
        <v>0</v>
      </c>
      <c r="R2357" s="68">
        <v>2</v>
      </c>
      <c r="S2357" s="68">
        <v>1</v>
      </c>
      <c r="T2357" s="68">
        <v>4</v>
      </c>
      <c r="U2357" s="68">
        <v>10442</v>
      </c>
      <c r="V2357" s="68">
        <v>0</v>
      </c>
      <c r="W2357" s="68">
        <v>20683</v>
      </c>
      <c r="X2357" s="68">
        <v>0</v>
      </c>
      <c r="Y2357" s="68">
        <v>7452</v>
      </c>
      <c r="Z2357" s="68">
        <v>0</v>
      </c>
      <c r="AA2357" s="68">
        <v>7452</v>
      </c>
      <c r="AB2357" s="68">
        <v>0</v>
      </c>
      <c r="AC2357" s="68">
        <v>0</v>
      </c>
      <c r="AD2357" s="68">
        <v>107</v>
      </c>
      <c r="AE2357" s="68">
        <v>4855</v>
      </c>
      <c r="AF2357" s="68">
        <v>0</v>
      </c>
      <c r="AG2357" s="68">
        <v>0</v>
      </c>
      <c r="AH2357" s="68">
        <v>0</v>
      </c>
      <c r="AI2357" s="68">
        <v>0</v>
      </c>
      <c r="AJ2357" s="68">
        <v>0</v>
      </c>
      <c r="AK2357" s="68">
        <v>0</v>
      </c>
      <c r="AL2357" s="68">
        <v>0</v>
      </c>
      <c r="AM2357" s="68">
        <v>0</v>
      </c>
      <c r="AN2357" s="68">
        <v>0</v>
      </c>
      <c r="AO2357" s="68">
        <v>0</v>
      </c>
      <c r="AP2357" s="68" t="s">
        <v>1708</v>
      </c>
      <c r="AQ2357" s="68">
        <v>1</v>
      </c>
      <c r="AR2357" s="68" t="s">
        <v>1709</v>
      </c>
      <c r="AS2357" s="68">
        <v>0</v>
      </c>
      <c r="AT2357" s="68">
        <v>0</v>
      </c>
      <c r="AU2357" s="68">
        <v>0</v>
      </c>
      <c r="AV2357" s="86">
        <v>1</v>
      </c>
      <c r="AX2357" s="1">
        <v>0</v>
      </c>
      <c r="AY2357" s="1">
        <v>0</v>
      </c>
      <c r="AZ2357" s="68">
        <v>0</v>
      </c>
      <c r="BA2357" s="68">
        <v>0</v>
      </c>
      <c r="EQ2357" s="68">
        <v>11250036</v>
      </c>
      <c r="ER2357" s="175">
        <v>2</v>
      </c>
      <c r="ES2357" s="68">
        <v>650</v>
      </c>
      <c r="ET2357" s="68">
        <v>36</v>
      </c>
      <c r="EU2357" s="68">
        <v>0</v>
      </c>
      <c r="EV2357" s="68">
        <v>150036</v>
      </c>
      <c r="EW2357" s="68" t="s">
        <v>2674</v>
      </c>
      <c r="EX2357" s="68" t="str">
        <f t="shared" si="69"/>
        <v>중형</v>
      </c>
      <c r="GE2357" s="68">
        <v>110122</v>
      </c>
      <c r="GF2357" s="68" t="s">
        <v>5766</v>
      </c>
    </row>
    <row r="2358" spans="6:188" x14ac:dyDescent="0.3">
      <c r="F2358" s="68">
        <v>330147</v>
      </c>
      <c r="G2358" s="68">
        <v>1</v>
      </c>
      <c r="H2358" s="68">
        <v>180002</v>
      </c>
      <c r="I2358" s="68">
        <v>280002</v>
      </c>
      <c r="J2358" s="68" t="s">
        <v>3756</v>
      </c>
      <c r="K2358" s="68" t="s">
        <v>3757</v>
      </c>
      <c r="L2358" s="68">
        <v>0</v>
      </c>
      <c r="M2358" s="68">
        <v>20</v>
      </c>
      <c r="N2358" s="68">
        <v>0</v>
      </c>
      <c r="O2358" s="68">
        <v>0</v>
      </c>
      <c r="P2358" s="68">
        <v>0</v>
      </c>
      <c r="Q2358" s="68">
        <v>0</v>
      </c>
      <c r="R2358" s="68">
        <v>4</v>
      </c>
      <c r="S2358" s="68">
        <v>1</v>
      </c>
      <c r="T2358" s="68">
        <v>4</v>
      </c>
      <c r="U2358" s="68">
        <v>19479</v>
      </c>
      <c r="V2358" s="68">
        <v>0</v>
      </c>
      <c r="W2358" s="68">
        <v>0</v>
      </c>
      <c r="X2358" s="68">
        <v>0</v>
      </c>
      <c r="Y2358" s="68">
        <v>7452</v>
      </c>
      <c r="Z2358" s="68">
        <v>0</v>
      </c>
      <c r="AA2358" s="68">
        <v>7452</v>
      </c>
      <c r="AB2358" s="68">
        <v>0</v>
      </c>
      <c r="AC2358" s="68">
        <v>0</v>
      </c>
      <c r="AD2358" s="68">
        <v>107</v>
      </c>
      <c r="AE2358" s="68">
        <v>4855</v>
      </c>
      <c r="AF2358" s="68">
        <v>0</v>
      </c>
      <c r="AG2358" s="68">
        <v>0</v>
      </c>
      <c r="AH2358" s="68">
        <v>0</v>
      </c>
      <c r="AI2358" s="68">
        <v>0</v>
      </c>
      <c r="AJ2358" s="68">
        <v>0</v>
      </c>
      <c r="AK2358" s="68">
        <v>0</v>
      </c>
      <c r="AL2358" s="68">
        <v>0</v>
      </c>
      <c r="AM2358" s="68">
        <v>0</v>
      </c>
      <c r="AN2358" s="68">
        <v>0</v>
      </c>
      <c r="AO2358" s="68">
        <v>0</v>
      </c>
      <c r="AP2358" s="68" t="s">
        <v>1725</v>
      </c>
      <c r="AQ2358" s="68">
        <v>1</v>
      </c>
      <c r="AR2358" s="68" t="s">
        <v>1726</v>
      </c>
      <c r="AS2358" s="68">
        <v>0</v>
      </c>
      <c r="AT2358" s="68">
        <v>0</v>
      </c>
      <c r="AU2358" s="68">
        <v>0</v>
      </c>
      <c r="AV2358" s="86">
        <v>1</v>
      </c>
      <c r="AX2358" s="1">
        <v>0</v>
      </c>
      <c r="AY2358" s="1">
        <v>0</v>
      </c>
      <c r="AZ2358" s="68">
        <v>0</v>
      </c>
      <c r="BA2358" s="68">
        <v>0</v>
      </c>
      <c r="EQ2358" s="68">
        <v>20150036</v>
      </c>
      <c r="ER2358" s="175">
        <v>2</v>
      </c>
      <c r="ES2358" s="68">
        <v>650</v>
      </c>
      <c r="ET2358" s="68">
        <v>36</v>
      </c>
      <c r="EU2358" s="68">
        <v>0</v>
      </c>
      <c r="EV2358" s="68">
        <v>150036</v>
      </c>
      <c r="EW2358" s="68" t="s">
        <v>2674</v>
      </c>
      <c r="EX2358" s="68" t="str">
        <f t="shared" si="69"/>
        <v>중형</v>
      </c>
      <c r="GE2358" s="68">
        <v>110123</v>
      </c>
      <c r="GF2358" s="68" t="s">
        <v>5767</v>
      </c>
    </row>
    <row r="2359" spans="6:188" x14ac:dyDescent="0.3">
      <c r="F2359" s="68">
        <v>330148</v>
      </c>
      <c r="G2359" s="68">
        <v>1</v>
      </c>
      <c r="H2359" s="68">
        <v>180002</v>
      </c>
      <c r="I2359" s="68">
        <v>280002</v>
      </c>
      <c r="J2359" s="68" t="s">
        <v>3756</v>
      </c>
      <c r="K2359" s="68" t="s">
        <v>3757</v>
      </c>
      <c r="L2359" s="68">
        <v>0</v>
      </c>
      <c r="M2359" s="68">
        <v>20</v>
      </c>
      <c r="N2359" s="68">
        <v>0</v>
      </c>
      <c r="O2359" s="68">
        <v>0</v>
      </c>
      <c r="P2359" s="68">
        <v>0</v>
      </c>
      <c r="Q2359" s="68">
        <v>0</v>
      </c>
      <c r="R2359" s="68">
        <v>4</v>
      </c>
      <c r="S2359" s="68">
        <v>1</v>
      </c>
      <c r="T2359" s="68">
        <v>4</v>
      </c>
      <c r="U2359" s="68">
        <v>19479</v>
      </c>
      <c r="V2359" s="68">
        <v>0</v>
      </c>
      <c r="W2359" s="68">
        <v>0</v>
      </c>
      <c r="X2359" s="68">
        <v>0</v>
      </c>
      <c r="Y2359" s="68">
        <v>7452</v>
      </c>
      <c r="Z2359" s="68">
        <v>0</v>
      </c>
      <c r="AA2359" s="68">
        <v>7452</v>
      </c>
      <c r="AB2359" s="68">
        <v>0</v>
      </c>
      <c r="AC2359" s="68">
        <v>0</v>
      </c>
      <c r="AD2359" s="68">
        <v>107</v>
      </c>
      <c r="AE2359" s="68">
        <v>4855</v>
      </c>
      <c r="AF2359" s="68">
        <v>0</v>
      </c>
      <c r="AG2359" s="68">
        <v>0</v>
      </c>
      <c r="AH2359" s="68">
        <v>0</v>
      </c>
      <c r="AI2359" s="68">
        <v>0</v>
      </c>
      <c r="AJ2359" s="68">
        <v>0</v>
      </c>
      <c r="AK2359" s="68">
        <v>0</v>
      </c>
      <c r="AL2359" s="68">
        <v>0</v>
      </c>
      <c r="AM2359" s="68">
        <v>0</v>
      </c>
      <c r="AN2359" s="68">
        <v>0</v>
      </c>
      <c r="AO2359" s="68">
        <v>0</v>
      </c>
      <c r="AP2359" s="68" t="s">
        <v>1727</v>
      </c>
      <c r="AQ2359" s="68">
        <v>1</v>
      </c>
      <c r="AR2359" s="68" t="s">
        <v>1728</v>
      </c>
      <c r="AS2359" s="68">
        <v>0</v>
      </c>
      <c r="AT2359" s="68">
        <v>0</v>
      </c>
      <c r="AU2359" s="68">
        <v>0</v>
      </c>
      <c r="AV2359" s="86">
        <v>1</v>
      </c>
      <c r="AX2359" s="1">
        <v>0</v>
      </c>
      <c r="AY2359" s="1">
        <v>0</v>
      </c>
      <c r="AZ2359" s="68">
        <v>0</v>
      </c>
      <c r="BA2359" s="68">
        <v>0</v>
      </c>
      <c r="EQ2359" s="68">
        <v>20250036</v>
      </c>
      <c r="ER2359" s="175">
        <v>2</v>
      </c>
      <c r="ES2359" s="68">
        <v>650</v>
      </c>
      <c r="ET2359" s="68">
        <v>36</v>
      </c>
      <c r="EU2359" s="68">
        <v>0</v>
      </c>
      <c r="EV2359" s="68">
        <v>150036</v>
      </c>
      <c r="EW2359" s="68" t="s">
        <v>2674</v>
      </c>
      <c r="EX2359" s="68" t="str">
        <f t="shared" si="69"/>
        <v>중형</v>
      </c>
      <c r="GE2359" s="68">
        <v>110124</v>
      </c>
      <c r="GF2359" s="68" t="s">
        <v>5768</v>
      </c>
    </row>
    <row r="2360" spans="6:188" x14ac:dyDescent="0.3">
      <c r="F2360" s="68">
        <v>330149</v>
      </c>
      <c r="G2360" s="68">
        <v>1</v>
      </c>
      <c r="H2360" s="68">
        <v>180002</v>
      </c>
      <c r="I2360" s="68">
        <v>280002</v>
      </c>
      <c r="J2360" s="68" t="s">
        <v>3756</v>
      </c>
      <c r="K2360" s="68" t="s">
        <v>3757</v>
      </c>
      <c r="L2360" s="68">
        <v>0</v>
      </c>
      <c r="M2360" s="68">
        <v>20</v>
      </c>
      <c r="N2360" s="68">
        <v>0</v>
      </c>
      <c r="O2360" s="68">
        <v>0</v>
      </c>
      <c r="P2360" s="68">
        <v>0</v>
      </c>
      <c r="Q2360" s="68">
        <v>0</v>
      </c>
      <c r="R2360" s="68">
        <v>8</v>
      </c>
      <c r="S2360" s="68">
        <v>1</v>
      </c>
      <c r="T2360" s="68">
        <v>4</v>
      </c>
      <c r="U2360" s="68">
        <v>13655</v>
      </c>
      <c r="V2360" s="68">
        <v>0</v>
      </c>
      <c r="W2360" s="68">
        <v>5824</v>
      </c>
      <c r="X2360" s="68">
        <v>0</v>
      </c>
      <c r="Y2360" s="68">
        <v>7452</v>
      </c>
      <c r="Z2360" s="68">
        <v>0</v>
      </c>
      <c r="AA2360" s="68">
        <v>7452</v>
      </c>
      <c r="AB2360" s="68">
        <v>0</v>
      </c>
      <c r="AC2360" s="68">
        <v>0</v>
      </c>
      <c r="AD2360" s="68">
        <v>107</v>
      </c>
      <c r="AE2360" s="68">
        <v>4855</v>
      </c>
      <c r="AF2360" s="68">
        <v>0</v>
      </c>
      <c r="AG2360" s="68">
        <v>0</v>
      </c>
      <c r="AH2360" s="68">
        <v>0</v>
      </c>
      <c r="AI2360" s="68">
        <v>0</v>
      </c>
      <c r="AJ2360" s="68">
        <v>0</v>
      </c>
      <c r="AK2360" s="68">
        <v>0</v>
      </c>
      <c r="AL2360" s="68">
        <v>0</v>
      </c>
      <c r="AM2360" s="68">
        <v>0</v>
      </c>
      <c r="AN2360" s="68">
        <v>0</v>
      </c>
      <c r="AO2360" s="68">
        <v>0</v>
      </c>
      <c r="AP2360" s="68" t="s">
        <v>1749</v>
      </c>
      <c r="AQ2360" s="68">
        <v>1</v>
      </c>
      <c r="AR2360" s="68" t="s">
        <v>1750</v>
      </c>
      <c r="AS2360" s="68">
        <v>0</v>
      </c>
      <c r="AT2360" s="68">
        <v>0</v>
      </c>
      <c r="AU2360" s="68">
        <v>0</v>
      </c>
      <c r="AV2360" s="86">
        <v>1</v>
      </c>
      <c r="AX2360" s="1">
        <v>0</v>
      </c>
      <c r="AY2360" s="1">
        <v>0</v>
      </c>
      <c r="AZ2360" s="68">
        <v>0</v>
      </c>
      <c r="BA2360" s="68">
        <v>0</v>
      </c>
      <c r="EQ2360" s="68">
        <v>20350036</v>
      </c>
      <c r="ER2360" s="175">
        <v>2</v>
      </c>
      <c r="ES2360" s="68">
        <v>650</v>
      </c>
      <c r="ET2360" s="68">
        <v>36</v>
      </c>
      <c r="EU2360" s="68">
        <v>0</v>
      </c>
      <c r="EV2360" s="68">
        <v>150036</v>
      </c>
      <c r="EW2360" s="68" t="s">
        <v>2674</v>
      </c>
      <c r="EX2360" s="68" t="str">
        <f t="shared" si="69"/>
        <v>중형</v>
      </c>
      <c r="GE2360" s="68">
        <v>110125</v>
      </c>
      <c r="GF2360" s="68" t="s">
        <v>5769</v>
      </c>
    </row>
    <row r="2361" spans="6:188" x14ac:dyDescent="0.3">
      <c r="F2361" s="68">
        <v>330150</v>
      </c>
      <c r="G2361" s="68">
        <v>1</v>
      </c>
      <c r="H2361" s="68">
        <v>180002</v>
      </c>
      <c r="I2361" s="68">
        <v>280002</v>
      </c>
      <c r="J2361" s="68" t="s">
        <v>3756</v>
      </c>
      <c r="K2361" s="68" t="s">
        <v>3757</v>
      </c>
      <c r="L2361" s="68">
        <v>0</v>
      </c>
      <c r="M2361" s="68">
        <v>20</v>
      </c>
      <c r="N2361" s="68">
        <v>0</v>
      </c>
      <c r="O2361" s="68">
        <v>0</v>
      </c>
      <c r="P2361" s="68">
        <v>0</v>
      </c>
      <c r="Q2361" s="68">
        <v>0</v>
      </c>
      <c r="R2361" s="68">
        <v>16</v>
      </c>
      <c r="S2361" s="68">
        <v>1</v>
      </c>
      <c r="T2361" s="68">
        <v>4</v>
      </c>
      <c r="U2361" s="68">
        <v>18876</v>
      </c>
      <c r="V2361" s="68">
        <v>0</v>
      </c>
      <c r="W2361" s="68">
        <v>1807</v>
      </c>
      <c r="X2361" s="68">
        <v>0</v>
      </c>
      <c r="Y2361" s="68">
        <v>7452</v>
      </c>
      <c r="Z2361" s="68">
        <v>0</v>
      </c>
      <c r="AA2361" s="68">
        <v>7452</v>
      </c>
      <c r="AB2361" s="68">
        <v>0</v>
      </c>
      <c r="AC2361" s="68">
        <v>0</v>
      </c>
      <c r="AD2361" s="68">
        <v>107</v>
      </c>
      <c r="AE2361" s="68">
        <v>4855</v>
      </c>
      <c r="AF2361" s="68">
        <v>0</v>
      </c>
      <c r="AG2361" s="68">
        <v>0</v>
      </c>
      <c r="AH2361" s="68">
        <v>0</v>
      </c>
      <c r="AI2361" s="68">
        <v>0</v>
      </c>
      <c r="AJ2361" s="68">
        <v>0</v>
      </c>
      <c r="AK2361" s="68">
        <v>0</v>
      </c>
      <c r="AL2361" s="68">
        <v>0</v>
      </c>
      <c r="AM2361" s="68">
        <v>0</v>
      </c>
      <c r="AN2361" s="68">
        <v>0</v>
      </c>
      <c r="AO2361" s="68">
        <v>0</v>
      </c>
      <c r="AP2361" s="68" t="s">
        <v>1776</v>
      </c>
      <c r="AQ2361" s="68">
        <v>1</v>
      </c>
      <c r="AR2361" s="68" t="s">
        <v>2524</v>
      </c>
      <c r="AS2361" s="68">
        <v>0</v>
      </c>
      <c r="AT2361" s="68">
        <v>0</v>
      </c>
      <c r="AU2361" s="68">
        <v>0</v>
      </c>
      <c r="AV2361" s="86">
        <v>1</v>
      </c>
      <c r="AX2361" s="1">
        <v>0</v>
      </c>
      <c r="AY2361" s="1">
        <v>0</v>
      </c>
      <c r="AZ2361" s="68">
        <v>0</v>
      </c>
      <c r="BA2361" s="68">
        <v>0</v>
      </c>
      <c r="EQ2361" s="68">
        <v>20450036</v>
      </c>
      <c r="ER2361" s="175">
        <v>2</v>
      </c>
      <c r="ES2361" s="68">
        <v>650</v>
      </c>
      <c r="ET2361" s="68">
        <v>36</v>
      </c>
      <c r="EU2361" s="68">
        <v>0</v>
      </c>
      <c r="EV2361" s="68">
        <v>150036</v>
      </c>
      <c r="EW2361" s="68" t="s">
        <v>2674</v>
      </c>
      <c r="EX2361" s="68" t="str">
        <f t="shared" si="69"/>
        <v>중형</v>
      </c>
      <c r="GE2361" s="68">
        <v>110126</v>
      </c>
      <c r="GF2361" s="68" t="s">
        <v>5770</v>
      </c>
    </row>
    <row r="2362" spans="6:188" x14ac:dyDescent="0.3">
      <c r="F2362" s="68">
        <v>330151</v>
      </c>
      <c r="G2362" s="68">
        <v>1</v>
      </c>
      <c r="H2362" s="68">
        <v>180002</v>
      </c>
      <c r="I2362" s="68">
        <v>280002</v>
      </c>
      <c r="J2362" s="68" t="s">
        <v>3756</v>
      </c>
      <c r="K2362" s="68" t="s">
        <v>3757</v>
      </c>
      <c r="L2362" s="68">
        <v>0</v>
      </c>
      <c r="M2362" s="68">
        <v>20</v>
      </c>
      <c r="N2362" s="68">
        <v>0</v>
      </c>
      <c r="O2362" s="68">
        <v>0</v>
      </c>
      <c r="P2362" s="68">
        <v>0</v>
      </c>
      <c r="Q2362" s="68">
        <v>0</v>
      </c>
      <c r="R2362" s="68">
        <v>32</v>
      </c>
      <c r="S2362" s="68">
        <v>1</v>
      </c>
      <c r="T2362" s="68">
        <v>4</v>
      </c>
      <c r="U2362" s="68">
        <v>19880</v>
      </c>
      <c r="V2362" s="68">
        <v>0</v>
      </c>
      <c r="W2362" s="68">
        <v>0</v>
      </c>
      <c r="X2362" s="68">
        <v>0</v>
      </c>
      <c r="Y2362" s="68">
        <v>7452</v>
      </c>
      <c r="Z2362" s="68">
        <v>0</v>
      </c>
      <c r="AA2362" s="68">
        <v>7452</v>
      </c>
      <c r="AB2362" s="68">
        <v>0</v>
      </c>
      <c r="AC2362" s="68">
        <v>0</v>
      </c>
      <c r="AD2362" s="68">
        <v>107</v>
      </c>
      <c r="AE2362" s="68">
        <v>4855</v>
      </c>
      <c r="AF2362" s="68">
        <v>0</v>
      </c>
      <c r="AG2362" s="68">
        <v>0</v>
      </c>
      <c r="AH2362" s="68">
        <v>0</v>
      </c>
      <c r="AI2362" s="68">
        <v>0</v>
      </c>
      <c r="AJ2362" s="68">
        <v>0</v>
      </c>
      <c r="AK2362" s="68">
        <v>0</v>
      </c>
      <c r="AL2362" s="68">
        <v>0</v>
      </c>
      <c r="AM2362" s="68">
        <v>0</v>
      </c>
      <c r="AN2362" s="68">
        <v>0</v>
      </c>
      <c r="AO2362" s="68">
        <v>0</v>
      </c>
      <c r="AP2362" s="68" t="s">
        <v>1789</v>
      </c>
      <c r="AQ2362" s="68">
        <v>1</v>
      </c>
      <c r="AR2362" s="68" t="s">
        <v>2531</v>
      </c>
      <c r="AS2362" s="68">
        <v>0</v>
      </c>
      <c r="AT2362" s="68">
        <v>0</v>
      </c>
      <c r="AU2362" s="68">
        <v>0</v>
      </c>
      <c r="AV2362" s="86">
        <v>1</v>
      </c>
      <c r="AX2362" s="1">
        <v>0</v>
      </c>
      <c r="AY2362" s="1">
        <v>0</v>
      </c>
      <c r="AZ2362" s="68">
        <v>0</v>
      </c>
      <c r="BA2362" s="68">
        <v>0</v>
      </c>
      <c r="EQ2362" s="68">
        <v>20550036</v>
      </c>
      <c r="ER2362" s="175">
        <v>2</v>
      </c>
      <c r="ES2362" s="68">
        <v>650</v>
      </c>
      <c r="ET2362" s="68">
        <v>36</v>
      </c>
      <c r="EU2362" s="68">
        <v>0</v>
      </c>
      <c r="EV2362" s="68">
        <v>150036</v>
      </c>
      <c r="EW2362" s="68" t="s">
        <v>2674</v>
      </c>
      <c r="EX2362" s="68" t="str">
        <f t="shared" si="69"/>
        <v>중형</v>
      </c>
      <c r="GE2362" s="68">
        <v>110127</v>
      </c>
      <c r="GF2362" s="68" t="s">
        <v>5771</v>
      </c>
    </row>
    <row r="2363" spans="6:188" x14ac:dyDescent="0.3">
      <c r="F2363" s="68">
        <v>330152</v>
      </c>
      <c r="G2363" s="68">
        <v>1</v>
      </c>
      <c r="H2363" s="68">
        <v>180002</v>
      </c>
      <c r="I2363" s="68">
        <v>280002</v>
      </c>
      <c r="J2363" s="68" t="s">
        <v>3756</v>
      </c>
      <c r="K2363" s="68" t="s">
        <v>3757</v>
      </c>
      <c r="L2363" s="68">
        <v>0</v>
      </c>
      <c r="M2363" s="68">
        <v>20</v>
      </c>
      <c r="N2363" s="68">
        <v>0</v>
      </c>
      <c r="O2363" s="68">
        <v>0</v>
      </c>
      <c r="P2363" s="68">
        <v>0</v>
      </c>
      <c r="Q2363" s="68">
        <v>0</v>
      </c>
      <c r="R2363" s="68">
        <v>2</v>
      </c>
      <c r="S2363" s="68">
        <v>1</v>
      </c>
      <c r="T2363" s="68">
        <v>4</v>
      </c>
      <c r="U2363" s="68">
        <v>10442</v>
      </c>
      <c r="V2363" s="68">
        <v>0</v>
      </c>
      <c r="W2363" s="68">
        <v>20683</v>
      </c>
      <c r="X2363" s="68">
        <v>0</v>
      </c>
      <c r="Y2363" s="68">
        <v>7452</v>
      </c>
      <c r="Z2363" s="68">
        <v>0</v>
      </c>
      <c r="AA2363" s="68">
        <v>7452</v>
      </c>
      <c r="AB2363" s="68">
        <v>0</v>
      </c>
      <c r="AC2363" s="68">
        <v>0</v>
      </c>
      <c r="AD2363" s="68">
        <v>107</v>
      </c>
      <c r="AE2363" s="68">
        <v>4855</v>
      </c>
      <c r="AF2363" s="68">
        <v>0</v>
      </c>
      <c r="AG2363" s="68">
        <v>0</v>
      </c>
      <c r="AH2363" s="68">
        <v>0</v>
      </c>
      <c r="AI2363" s="68">
        <v>0</v>
      </c>
      <c r="AJ2363" s="68">
        <v>0</v>
      </c>
      <c r="AK2363" s="68">
        <v>0</v>
      </c>
      <c r="AL2363" s="68">
        <v>0</v>
      </c>
      <c r="AM2363" s="68">
        <v>0</v>
      </c>
      <c r="AN2363" s="68">
        <v>0</v>
      </c>
      <c r="AO2363" s="68">
        <v>0</v>
      </c>
      <c r="AP2363" s="68" t="s">
        <v>1708</v>
      </c>
      <c r="AQ2363" s="68">
        <v>1</v>
      </c>
      <c r="AR2363" s="68" t="s">
        <v>1709</v>
      </c>
      <c r="AS2363" s="68">
        <v>0</v>
      </c>
      <c r="AT2363" s="68">
        <v>0</v>
      </c>
      <c r="AU2363" s="68">
        <v>0</v>
      </c>
      <c r="AV2363" s="86">
        <v>1</v>
      </c>
      <c r="AX2363" s="1">
        <v>0</v>
      </c>
      <c r="AY2363" s="1">
        <v>0</v>
      </c>
      <c r="AZ2363" s="68">
        <v>0</v>
      </c>
      <c r="BA2363" s="68">
        <v>0</v>
      </c>
      <c r="EQ2363" s="68">
        <v>20650036</v>
      </c>
      <c r="ER2363" s="175">
        <v>2</v>
      </c>
      <c r="ES2363" s="68">
        <v>650</v>
      </c>
      <c r="ET2363" s="68">
        <v>36</v>
      </c>
      <c r="EU2363" s="68">
        <v>0</v>
      </c>
      <c r="EV2363" s="68">
        <v>150036</v>
      </c>
      <c r="EW2363" s="68" t="s">
        <v>2674</v>
      </c>
      <c r="EX2363" s="68" t="str">
        <f t="shared" si="69"/>
        <v>중형</v>
      </c>
      <c r="GE2363" s="68">
        <v>110128</v>
      </c>
      <c r="GF2363" s="68" t="s">
        <v>5772</v>
      </c>
    </row>
    <row r="2364" spans="6:188" x14ac:dyDescent="0.3">
      <c r="F2364" s="68">
        <v>330153</v>
      </c>
      <c r="G2364" s="68">
        <v>1</v>
      </c>
      <c r="H2364" s="68">
        <v>180002</v>
      </c>
      <c r="I2364" s="68">
        <v>280002</v>
      </c>
      <c r="J2364" s="68" t="s">
        <v>3756</v>
      </c>
      <c r="K2364" s="68" t="s">
        <v>3757</v>
      </c>
      <c r="L2364" s="68">
        <v>0</v>
      </c>
      <c r="M2364" s="68">
        <v>20</v>
      </c>
      <c r="N2364" s="68">
        <v>0</v>
      </c>
      <c r="O2364" s="68">
        <v>0</v>
      </c>
      <c r="P2364" s="68">
        <v>0</v>
      </c>
      <c r="Q2364" s="68">
        <v>0</v>
      </c>
      <c r="R2364" s="68">
        <v>2</v>
      </c>
      <c r="S2364" s="68">
        <v>1</v>
      </c>
      <c r="T2364" s="68">
        <v>4</v>
      </c>
      <c r="U2364" s="68">
        <v>10442</v>
      </c>
      <c r="V2364" s="68">
        <v>0</v>
      </c>
      <c r="W2364" s="68">
        <v>20683</v>
      </c>
      <c r="X2364" s="68">
        <v>0</v>
      </c>
      <c r="Y2364" s="68">
        <v>7452</v>
      </c>
      <c r="Z2364" s="68">
        <v>0</v>
      </c>
      <c r="AA2364" s="68">
        <v>7452</v>
      </c>
      <c r="AB2364" s="68">
        <v>0</v>
      </c>
      <c r="AC2364" s="68">
        <v>0</v>
      </c>
      <c r="AD2364" s="68">
        <v>107</v>
      </c>
      <c r="AE2364" s="68">
        <v>4855</v>
      </c>
      <c r="AF2364" s="68">
        <v>0</v>
      </c>
      <c r="AG2364" s="68">
        <v>0</v>
      </c>
      <c r="AH2364" s="68">
        <v>0</v>
      </c>
      <c r="AI2364" s="68">
        <v>0</v>
      </c>
      <c r="AJ2364" s="68">
        <v>0</v>
      </c>
      <c r="AK2364" s="68">
        <v>0</v>
      </c>
      <c r="AL2364" s="68">
        <v>0</v>
      </c>
      <c r="AM2364" s="68">
        <v>0</v>
      </c>
      <c r="AN2364" s="68">
        <v>0</v>
      </c>
      <c r="AO2364" s="68">
        <v>0</v>
      </c>
      <c r="AP2364" s="68" t="s">
        <v>1708</v>
      </c>
      <c r="AQ2364" s="68">
        <v>1</v>
      </c>
      <c r="AR2364" s="68" t="s">
        <v>1709</v>
      </c>
      <c r="AS2364" s="68">
        <v>0</v>
      </c>
      <c r="AT2364" s="68">
        <v>0</v>
      </c>
      <c r="AU2364" s="68">
        <v>0</v>
      </c>
      <c r="AV2364" s="86">
        <v>1</v>
      </c>
      <c r="AX2364" s="1">
        <v>0</v>
      </c>
      <c r="AY2364" s="1">
        <v>0</v>
      </c>
      <c r="AZ2364" s="68">
        <v>0</v>
      </c>
      <c r="BA2364" s="68">
        <v>0</v>
      </c>
      <c r="EQ2364" s="68">
        <v>20750036</v>
      </c>
      <c r="ER2364" s="175">
        <v>2</v>
      </c>
      <c r="ES2364" s="68">
        <v>650</v>
      </c>
      <c r="ET2364" s="68">
        <v>36</v>
      </c>
      <c r="EU2364" s="68">
        <v>0</v>
      </c>
      <c r="EV2364" s="68">
        <v>150036</v>
      </c>
      <c r="EW2364" s="68" t="s">
        <v>2674</v>
      </c>
      <c r="EX2364" s="68" t="str">
        <f t="shared" si="69"/>
        <v>중형</v>
      </c>
      <c r="GE2364" s="68">
        <v>110129</v>
      </c>
      <c r="GF2364" s="68" t="s">
        <v>5773</v>
      </c>
    </row>
    <row r="2365" spans="6:188" x14ac:dyDescent="0.3">
      <c r="F2365" s="68">
        <v>330154</v>
      </c>
      <c r="G2365" s="68">
        <v>1</v>
      </c>
      <c r="H2365" s="68">
        <v>180002</v>
      </c>
      <c r="I2365" s="68">
        <v>280002</v>
      </c>
      <c r="J2365" s="68" t="s">
        <v>3756</v>
      </c>
      <c r="K2365" s="68" t="s">
        <v>3757</v>
      </c>
      <c r="L2365" s="68">
        <v>0</v>
      </c>
      <c r="M2365" s="68">
        <v>20</v>
      </c>
      <c r="N2365" s="68">
        <v>0</v>
      </c>
      <c r="O2365" s="68">
        <v>0</v>
      </c>
      <c r="P2365" s="68">
        <v>0</v>
      </c>
      <c r="Q2365" s="68">
        <v>0</v>
      </c>
      <c r="R2365" s="68">
        <v>2</v>
      </c>
      <c r="S2365" s="68">
        <v>1</v>
      </c>
      <c r="T2365" s="68">
        <v>4</v>
      </c>
      <c r="U2365" s="68">
        <v>10442</v>
      </c>
      <c r="V2365" s="68">
        <v>0</v>
      </c>
      <c r="W2365" s="68">
        <v>20683</v>
      </c>
      <c r="X2365" s="68">
        <v>0</v>
      </c>
      <c r="Y2365" s="68">
        <v>7452</v>
      </c>
      <c r="Z2365" s="68">
        <v>0</v>
      </c>
      <c r="AA2365" s="68">
        <v>7452</v>
      </c>
      <c r="AB2365" s="68">
        <v>0</v>
      </c>
      <c r="AC2365" s="68">
        <v>0</v>
      </c>
      <c r="AD2365" s="68">
        <v>107</v>
      </c>
      <c r="AE2365" s="68">
        <v>4855</v>
      </c>
      <c r="AF2365" s="68">
        <v>0</v>
      </c>
      <c r="AG2365" s="68">
        <v>0</v>
      </c>
      <c r="AH2365" s="68">
        <v>0</v>
      </c>
      <c r="AI2365" s="68">
        <v>0</v>
      </c>
      <c r="AJ2365" s="68">
        <v>0</v>
      </c>
      <c r="AK2365" s="68">
        <v>0</v>
      </c>
      <c r="AL2365" s="68">
        <v>0</v>
      </c>
      <c r="AM2365" s="68">
        <v>0</v>
      </c>
      <c r="AN2365" s="68">
        <v>0</v>
      </c>
      <c r="AO2365" s="68">
        <v>0</v>
      </c>
      <c r="AP2365" s="68" t="s">
        <v>1710</v>
      </c>
      <c r="AQ2365" s="68">
        <v>1</v>
      </c>
      <c r="AR2365" s="68" t="s">
        <v>1711</v>
      </c>
      <c r="AS2365" s="68">
        <v>0</v>
      </c>
      <c r="AT2365" s="68">
        <v>0</v>
      </c>
      <c r="AU2365" s="68">
        <v>0</v>
      </c>
      <c r="AV2365" s="86">
        <v>1</v>
      </c>
      <c r="AX2365" s="1">
        <v>0</v>
      </c>
      <c r="AY2365" s="1">
        <v>0</v>
      </c>
      <c r="AZ2365" s="68">
        <v>0</v>
      </c>
      <c r="BA2365" s="68">
        <v>0</v>
      </c>
      <c r="EQ2365" s="68">
        <v>20850036</v>
      </c>
      <c r="ER2365" s="175">
        <v>2</v>
      </c>
      <c r="ES2365" s="68">
        <v>650</v>
      </c>
      <c r="ET2365" s="68">
        <v>36</v>
      </c>
      <c r="EU2365" s="68">
        <v>0</v>
      </c>
      <c r="EV2365" s="68">
        <v>150036</v>
      </c>
      <c r="EW2365" s="68" t="s">
        <v>2674</v>
      </c>
      <c r="EX2365" s="68" t="str">
        <f t="shared" si="69"/>
        <v>중형</v>
      </c>
      <c r="GE2365" s="68">
        <v>110130</v>
      </c>
      <c r="GF2365" s="68" t="s">
        <v>5774</v>
      </c>
    </row>
    <row r="2366" spans="6:188" x14ac:dyDescent="0.3">
      <c r="F2366" s="68">
        <v>330155</v>
      </c>
      <c r="G2366" s="68">
        <v>1</v>
      </c>
      <c r="H2366" s="68">
        <v>180002</v>
      </c>
      <c r="I2366" s="68">
        <v>280002</v>
      </c>
      <c r="J2366" s="68" t="s">
        <v>3756</v>
      </c>
      <c r="K2366" s="68" t="s">
        <v>3757</v>
      </c>
      <c r="L2366" s="68">
        <v>0</v>
      </c>
      <c r="M2366" s="68">
        <v>20</v>
      </c>
      <c r="N2366" s="68">
        <v>0</v>
      </c>
      <c r="O2366" s="68">
        <v>0</v>
      </c>
      <c r="P2366" s="68">
        <v>0</v>
      </c>
      <c r="Q2366" s="68">
        <v>0</v>
      </c>
      <c r="R2366" s="68">
        <v>4</v>
      </c>
      <c r="S2366" s="68">
        <v>1</v>
      </c>
      <c r="T2366" s="68">
        <v>4</v>
      </c>
      <c r="U2366" s="68">
        <v>19479</v>
      </c>
      <c r="V2366" s="68">
        <v>0</v>
      </c>
      <c r="W2366" s="68">
        <v>0</v>
      </c>
      <c r="X2366" s="68">
        <v>0</v>
      </c>
      <c r="Y2366" s="68">
        <v>7452</v>
      </c>
      <c r="Z2366" s="68">
        <v>0</v>
      </c>
      <c r="AA2366" s="68">
        <v>7452</v>
      </c>
      <c r="AB2366" s="68">
        <v>0</v>
      </c>
      <c r="AC2366" s="68">
        <v>0</v>
      </c>
      <c r="AD2366" s="68">
        <v>107</v>
      </c>
      <c r="AE2366" s="68">
        <v>4855</v>
      </c>
      <c r="AF2366" s="68">
        <v>0</v>
      </c>
      <c r="AG2366" s="68">
        <v>0</v>
      </c>
      <c r="AH2366" s="68">
        <v>0</v>
      </c>
      <c r="AI2366" s="68">
        <v>0</v>
      </c>
      <c r="AJ2366" s="68">
        <v>0</v>
      </c>
      <c r="AK2366" s="68">
        <v>0</v>
      </c>
      <c r="AL2366" s="68">
        <v>0</v>
      </c>
      <c r="AM2366" s="68">
        <v>0</v>
      </c>
      <c r="AN2366" s="68">
        <v>0</v>
      </c>
      <c r="AO2366" s="68">
        <v>0</v>
      </c>
      <c r="AP2366" s="68" t="s">
        <v>1725</v>
      </c>
      <c r="AQ2366" s="68">
        <v>1</v>
      </c>
      <c r="AR2366" s="68" t="s">
        <v>1726</v>
      </c>
      <c r="AS2366" s="68">
        <v>0</v>
      </c>
      <c r="AT2366" s="68">
        <v>0</v>
      </c>
      <c r="AU2366" s="68">
        <v>0</v>
      </c>
      <c r="AV2366" s="86">
        <v>1</v>
      </c>
      <c r="AX2366" s="1">
        <v>0</v>
      </c>
      <c r="AY2366" s="1">
        <v>0</v>
      </c>
      <c r="AZ2366" s="68">
        <v>0</v>
      </c>
      <c r="BA2366" s="68">
        <v>0</v>
      </c>
      <c r="EQ2366" s="68">
        <v>20950036</v>
      </c>
      <c r="ER2366" s="175">
        <v>2</v>
      </c>
      <c r="ES2366" s="68">
        <v>650</v>
      </c>
      <c r="ET2366" s="68">
        <v>36</v>
      </c>
      <c r="EU2366" s="68">
        <v>0</v>
      </c>
      <c r="EV2366" s="68">
        <v>150036</v>
      </c>
      <c r="EW2366" s="68" t="s">
        <v>2674</v>
      </c>
      <c r="EX2366" s="68" t="str">
        <f t="shared" si="69"/>
        <v>중형</v>
      </c>
      <c r="GE2366" s="68">
        <v>110131</v>
      </c>
      <c r="GF2366" s="68" t="s">
        <v>5775</v>
      </c>
    </row>
    <row r="2367" spans="6:188" x14ac:dyDescent="0.3">
      <c r="F2367" s="68">
        <v>330156</v>
      </c>
      <c r="G2367" s="68">
        <v>1</v>
      </c>
      <c r="H2367" s="68">
        <v>180002</v>
      </c>
      <c r="I2367" s="68">
        <v>280002</v>
      </c>
      <c r="J2367" s="68" t="s">
        <v>3756</v>
      </c>
      <c r="K2367" s="68" t="s">
        <v>3757</v>
      </c>
      <c r="L2367" s="68">
        <v>0</v>
      </c>
      <c r="M2367" s="68">
        <v>20</v>
      </c>
      <c r="N2367" s="68">
        <v>0</v>
      </c>
      <c r="O2367" s="68">
        <v>0</v>
      </c>
      <c r="P2367" s="68">
        <v>0</v>
      </c>
      <c r="Q2367" s="68">
        <v>0</v>
      </c>
      <c r="R2367" s="68">
        <v>4</v>
      </c>
      <c r="S2367" s="68">
        <v>1</v>
      </c>
      <c r="T2367" s="68">
        <v>4</v>
      </c>
      <c r="U2367" s="68">
        <v>19479</v>
      </c>
      <c r="V2367" s="68">
        <v>0</v>
      </c>
      <c r="W2367" s="68">
        <v>0</v>
      </c>
      <c r="X2367" s="68">
        <v>0</v>
      </c>
      <c r="Y2367" s="68">
        <v>7452</v>
      </c>
      <c r="Z2367" s="68">
        <v>0</v>
      </c>
      <c r="AA2367" s="68">
        <v>7452</v>
      </c>
      <c r="AB2367" s="68">
        <v>0</v>
      </c>
      <c r="AC2367" s="68">
        <v>0</v>
      </c>
      <c r="AD2367" s="68">
        <v>107</v>
      </c>
      <c r="AE2367" s="68">
        <v>4855</v>
      </c>
      <c r="AF2367" s="68">
        <v>0</v>
      </c>
      <c r="AG2367" s="68">
        <v>0</v>
      </c>
      <c r="AH2367" s="68">
        <v>0</v>
      </c>
      <c r="AI2367" s="68">
        <v>0</v>
      </c>
      <c r="AJ2367" s="68">
        <v>0</v>
      </c>
      <c r="AK2367" s="68">
        <v>0</v>
      </c>
      <c r="AL2367" s="68">
        <v>0</v>
      </c>
      <c r="AM2367" s="68">
        <v>0</v>
      </c>
      <c r="AN2367" s="68">
        <v>0</v>
      </c>
      <c r="AO2367" s="68">
        <v>0</v>
      </c>
      <c r="AP2367" s="68" t="s">
        <v>1727</v>
      </c>
      <c r="AQ2367" s="68">
        <v>1</v>
      </c>
      <c r="AR2367" s="68" t="s">
        <v>1728</v>
      </c>
      <c r="AS2367" s="68">
        <v>0</v>
      </c>
      <c r="AT2367" s="68">
        <v>0</v>
      </c>
      <c r="AU2367" s="68">
        <v>0</v>
      </c>
      <c r="AV2367" s="86">
        <v>1</v>
      </c>
      <c r="AX2367" s="1">
        <v>0</v>
      </c>
      <c r="AY2367" s="1">
        <v>0</v>
      </c>
      <c r="AZ2367" s="68">
        <v>0</v>
      </c>
      <c r="BA2367" s="68">
        <v>0</v>
      </c>
      <c r="EQ2367" s="68">
        <v>21050036</v>
      </c>
      <c r="ER2367" s="175">
        <v>2</v>
      </c>
      <c r="ES2367" s="68">
        <v>650</v>
      </c>
      <c r="ET2367" s="68">
        <v>36</v>
      </c>
      <c r="EU2367" s="68">
        <v>0</v>
      </c>
      <c r="EV2367" s="68">
        <v>150036</v>
      </c>
      <c r="EW2367" s="68" t="s">
        <v>2674</v>
      </c>
      <c r="EX2367" s="68" t="str">
        <f t="shared" si="69"/>
        <v>중형</v>
      </c>
      <c r="GE2367" s="68">
        <v>110132</v>
      </c>
      <c r="GF2367" s="68" t="s">
        <v>5776</v>
      </c>
    </row>
    <row r="2368" spans="6:188" x14ac:dyDescent="0.3">
      <c r="F2368" s="68">
        <v>330157</v>
      </c>
      <c r="G2368" s="68">
        <v>1</v>
      </c>
      <c r="H2368" s="68">
        <v>180002</v>
      </c>
      <c r="I2368" s="68">
        <v>280002</v>
      </c>
      <c r="J2368" s="68" t="s">
        <v>3756</v>
      </c>
      <c r="K2368" s="68" t="s">
        <v>3757</v>
      </c>
      <c r="L2368" s="68">
        <v>0</v>
      </c>
      <c r="M2368" s="68">
        <v>20</v>
      </c>
      <c r="N2368" s="68">
        <v>0</v>
      </c>
      <c r="O2368" s="68">
        <v>0</v>
      </c>
      <c r="P2368" s="68">
        <v>0</v>
      </c>
      <c r="Q2368" s="68">
        <v>0</v>
      </c>
      <c r="R2368" s="68">
        <v>4</v>
      </c>
      <c r="S2368" s="68">
        <v>1</v>
      </c>
      <c r="T2368" s="68">
        <v>4</v>
      </c>
      <c r="U2368" s="68">
        <v>19479</v>
      </c>
      <c r="V2368" s="68">
        <v>0</v>
      </c>
      <c r="W2368" s="68">
        <v>0</v>
      </c>
      <c r="X2368" s="68">
        <v>0</v>
      </c>
      <c r="Y2368" s="68">
        <v>7452</v>
      </c>
      <c r="Z2368" s="68">
        <v>0</v>
      </c>
      <c r="AA2368" s="68">
        <v>7452</v>
      </c>
      <c r="AB2368" s="68">
        <v>0</v>
      </c>
      <c r="AC2368" s="68">
        <v>0</v>
      </c>
      <c r="AD2368" s="68">
        <v>107</v>
      </c>
      <c r="AE2368" s="68">
        <v>4855</v>
      </c>
      <c r="AF2368" s="68">
        <v>0</v>
      </c>
      <c r="AG2368" s="68">
        <v>0</v>
      </c>
      <c r="AH2368" s="68">
        <v>0</v>
      </c>
      <c r="AI2368" s="68">
        <v>0</v>
      </c>
      <c r="AJ2368" s="68">
        <v>0</v>
      </c>
      <c r="AK2368" s="68">
        <v>0</v>
      </c>
      <c r="AL2368" s="68">
        <v>0</v>
      </c>
      <c r="AM2368" s="68">
        <v>0</v>
      </c>
      <c r="AN2368" s="68">
        <v>0</v>
      </c>
      <c r="AO2368" s="68">
        <v>0</v>
      </c>
      <c r="AP2368" s="68" t="s">
        <v>1727</v>
      </c>
      <c r="AQ2368" s="68">
        <v>1</v>
      </c>
      <c r="AR2368" s="68" t="s">
        <v>1728</v>
      </c>
      <c r="AS2368" s="68">
        <v>0</v>
      </c>
      <c r="AT2368" s="68">
        <v>0</v>
      </c>
      <c r="AU2368" s="68">
        <v>0</v>
      </c>
      <c r="AV2368" s="86">
        <v>1</v>
      </c>
      <c r="AX2368" s="1">
        <v>0</v>
      </c>
      <c r="AY2368" s="1">
        <v>0</v>
      </c>
      <c r="AZ2368" s="68">
        <v>0</v>
      </c>
      <c r="BA2368" s="68">
        <v>0</v>
      </c>
      <c r="EQ2368" s="68">
        <v>21150036</v>
      </c>
      <c r="ER2368" s="175">
        <v>2</v>
      </c>
      <c r="ES2368" s="68">
        <v>650</v>
      </c>
      <c r="ET2368" s="68">
        <v>36</v>
      </c>
      <c r="EU2368" s="68">
        <v>0</v>
      </c>
      <c r="EV2368" s="68">
        <v>150036</v>
      </c>
      <c r="EW2368" s="68" t="s">
        <v>2674</v>
      </c>
      <c r="EX2368" s="68" t="str">
        <f t="shared" si="69"/>
        <v>중형</v>
      </c>
      <c r="GE2368" s="68">
        <v>110133</v>
      </c>
      <c r="GF2368" s="68" t="s">
        <v>5777</v>
      </c>
    </row>
    <row r="2369" spans="6:188" x14ac:dyDescent="0.3">
      <c r="F2369" s="68">
        <v>330158</v>
      </c>
      <c r="G2369" s="68">
        <v>1</v>
      </c>
      <c r="H2369" s="68">
        <v>180002</v>
      </c>
      <c r="I2369" s="68">
        <v>280002</v>
      </c>
      <c r="J2369" s="68" t="s">
        <v>3756</v>
      </c>
      <c r="K2369" s="68" t="s">
        <v>3757</v>
      </c>
      <c r="L2369" s="68">
        <v>0</v>
      </c>
      <c r="M2369" s="68">
        <v>20</v>
      </c>
      <c r="N2369" s="68">
        <v>0</v>
      </c>
      <c r="O2369" s="68">
        <v>0</v>
      </c>
      <c r="P2369" s="68">
        <v>0</v>
      </c>
      <c r="Q2369" s="68">
        <v>0</v>
      </c>
      <c r="R2369" s="68">
        <v>16</v>
      </c>
      <c r="S2369" s="68">
        <v>1</v>
      </c>
      <c r="T2369" s="68">
        <v>4</v>
      </c>
      <c r="U2369" s="68">
        <v>18876</v>
      </c>
      <c r="V2369" s="68">
        <v>0</v>
      </c>
      <c r="W2369" s="68">
        <v>1807</v>
      </c>
      <c r="X2369" s="68">
        <v>0</v>
      </c>
      <c r="Y2369" s="68">
        <v>7452</v>
      </c>
      <c r="Z2369" s="68">
        <v>0</v>
      </c>
      <c r="AA2369" s="68">
        <v>7452</v>
      </c>
      <c r="AB2369" s="68">
        <v>0</v>
      </c>
      <c r="AC2369" s="68">
        <v>0</v>
      </c>
      <c r="AD2369" s="68">
        <v>107</v>
      </c>
      <c r="AE2369" s="68">
        <v>4855</v>
      </c>
      <c r="AF2369" s="68">
        <v>0</v>
      </c>
      <c r="AG2369" s="68">
        <v>0</v>
      </c>
      <c r="AH2369" s="68">
        <v>0</v>
      </c>
      <c r="AI2369" s="68">
        <v>0</v>
      </c>
      <c r="AJ2369" s="68">
        <v>0</v>
      </c>
      <c r="AK2369" s="68">
        <v>0</v>
      </c>
      <c r="AL2369" s="68">
        <v>0</v>
      </c>
      <c r="AM2369" s="68">
        <v>0</v>
      </c>
      <c r="AN2369" s="68">
        <v>0</v>
      </c>
      <c r="AO2369" s="68">
        <v>0</v>
      </c>
      <c r="AP2369" s="68" t="s">
        <v>1777</v>
      </c>
      <c r="AQ2369" s="68">
        <v>1</v>
      </c>
      <c r="AR2369" s="68" t="s">
        <v>2525</v>
      </c>
      <c r="AS2369" s="68">
        <v>0</v>
      </c>
      <c r="AT2369" s="68">
        <v>0</v>
      </c>
      <c r="AU2369" s="68">
        <v>0</v>
      </c>
      <c r="AV2369" s="86">
        <v>1</v>
      </c>
      <c r="AX2369" s="1">
        <v>0</v>
      </c>
      <c r="AY2369" s="1">
        <v>0</v>
      </c>
      <c r="AZ2369" s="68">
        <v>0</v>
      </c>
      <c r="BA2369" s="68">
        <v>0</v>
      </c>
      <c r="EQ2369" s="68">
        <v>21250036</v>
      </c>
      <c r="ER2369" s="175">
        <v>2</v>
      </c>
      <c r="ES2369" s="68">
        <v>650</v>
      </c>
      <c r="ET2369" s="68">
        <v>36</v>
      </c>
      <c r="EU2369" s="68">
        <v>0</v>
      </c>
      <c r="EV2369" s="68">
        <v>150036</v>
      </c>
      <c r="EW2369" s="68" t="s">
        <v>2674</v>
      </c>
      <c r="EX2369" s="68" t="str">
        <f t="shared" si="69"/>
        <v>중형</v>
      </c>
      <c r="GE2369" s="68">
        <v>110134</v>
      </c>
      <c r="GF2369" s="68" t="s">
        <v>5778</v>
      </c>
    </row>
    <row r="2370" spans="6:188" x14ac:dyDescent="0.3">
      <c r="F2370" s="68">
        <v>330159</v>
      </c>
      <c r="G2370" s="68">
        <v>1</v>
      </c>
      <c r="H2370" s="68">
        <v>180002</v>
      </c>
      <c r="I2370" s="68">
        <v>280002</v>
      </c>
      <c r="J2370" s="68" t="s">
        <v>3756</v>
      </c>
      <c r="K2370" s="68" t="s">
        <v>3757</v>
      </c>
      <c r="L2370" s="68">
        <v>0</v>
      </c>
      <c r="M2370" s="68">
        <v>20</v>
      </c>
      <c r="N2370" s="68">
        <v>0</v>
      </c>
      <c r="O2370" s="68">
        <v>0</v>
      </c>
      <c r="P2370" s="68">
        <v>0</v>
      </c>
      <c r="Q2370" s="68">
        <v>0</v>
      </c>
      <c r="R2370" s="68">
        <v>32</v>
      </c>
      <c r="S2370" s="68">
        <v>1</v>
      </c>
      <c r="T2370" s="68">
        <v>4</v>
      </c>
      <c r="U2370" s="68">
        <v>19880</v>
      </c>
      <c r="V2370" s="68">
        <v>0</v>
      </c>
      <c r="W2370" s="68">
        <v>0</v>
      </c>
      <c r="X2370" s="68">
        <v>0</v>
      </c>
      <c r="Y2370" s="68">
        <v>7452</v>
      </c>
      <c r="Z2370" s="68">
        <v>0</v>
      </c>
      <c r="AA2370" s="68">
        <v>7452</v>
      </c>
      <c r="AB2370" s="68">
        <v>0</v>
      </c>
      <c r="AC2370" s="68">
        <v>0</v>
      </c>
      <c r="AD2370" s="68">
        <v>107</v>
      </c>
      <c r="AE2370" s="68">
        <v>4855</v>
      </c>
      <c r="AF2370" s="68">
        <v>0</v>
      </c>
      <c r="AG2370" s="68">
        <v>0</v>
      </c>
      <c r="AH2370" s="68">
        <v>0</v>
      </c>
      <c r="AI2370" s="68">
        <v>0</v>
      </c>
      <c r="AJ2370" s="68">
        <v>0</v>
      </c>
      <c r="AK2370" s="68">
        <v>0</v>
      </c>
      <c r="AL2370" s="68">
        <v>0</v>
      </c>
      <c r="AM2370" s="68">
        <v>0</v>
      </c>
      <c r="AN2370" s="68">
        <v>0</v>
      </c>
      <c r="AO2370" s="68">
        <v>0</v>
      </c>
      <c r="AP2370" s="68" t="s">
        <v>1788</v>
      </c>
      <c r="AQ2370" s="68">
        <v>1</v>
      </c>
      <c r="AR2370" s="68" t="s">
        <v>2530</v>
      </c>
      <c r="AS2370" s="68">
        <v>0</v>
      </c>
      <c r="AT2370" s="68">
        <v>0</v>
      </c>
      <c r="AU2370" s="68">
        <v>0</v>
      </c>
      <c r="AV2370" s="86">
        <v>1</v>
      </c>
      <c r="AX2370" s="1">
        <v>0</v>
      </c>
      <c r="AY2370" s="1">
        <v>0</v>
      </c>
      <c r="AZ2370" s="68">
        <v>0</v>
      </c>
      <c r="BA2370" s="68">
        <v>0</v>
      </c>
      <c r="EQ2370" s="68">
        <v>30150036</v>
      </c>
      <c r="ER2370" s="175">
        <v>2</v>
      </c>
      <c r="ES2370" s="68">
        <v>650</v>
      </c>
      <c r="ET2370" s="68">
        <v>36</v>
      </c>
      <c r="EU2370" s="68">
        <v>0</v>
      </c>
      <c r="EV2370" s="68">
        <v>150036</v>
      </c>
      <c r="EW2370" s="68" t="s">
        <v>2674</v>
      </c>
      <c r="EX2370" s="68" t="str">
        <f t="shared" si="69"/>
        <v>중형</v>
      </c>
      <c r="GE2370" s="68">
        <v>110135</v>
      </c>
      <c r="GF2370" s="68" t="s">
        <v>5779</v>
      </c>
    </row>
    <row r="2371" spans="6:188" x14ac:dyDescent="0.3">
      <c r="F2371" s="68">
        <v>330160</v>
      </c>
      <c r="G2371" s="68">
        <v>1</v>
      </c>
      <c r="H2371" s="68">
        <v>180002</v>
      </c>
      <c r="I2371" s="68">
        <v>280002</v>
      </c>
      <c r="J2371" s="68" t="s">
        <v>3756</v>
      </c>
      <c r="K2371" s="68" t="s">
        <v>3757</v>
      </c>
      <c r="L2371" s="68">
        <v>0</v>
      </c>
      <c r="M2371" s="68">
        <v>20</v>
      </c>
      <c r="N2371" s="68">
        <v>0</v>
      </c>
      <c r="O2371" s="68">
        <v>0</v>
      </c>
      <c r="P2371" s="68">
        <v>0</v>
      </c>
      <c r="Q2371" s="68">
        <v>0</v>
      </c>
      <c r="R2371" s="68">
        <v>2</v>
      </c>
      <c r="S2371" s="68">
        <v>1</v>
      </c>
      <c r="T2371" s="68">
        <v>4</v>
      </c>
      <c r="U2371" s="68">
        <v>10442</v>
      </c>
      <c r="V2371" s="68">
        <v>0</v>
      </c>
      <c r="W2371" s="68">
        <v>20683</v>
      </c>
      <c r="X2371" s="68">
        <v>0</v>
      </c>
      <c r="Y2371" s="68">
        <v>7452</v>
      </c>
      <c r="Z2371" s="68">
        <v>0</v>
      </c>
      <c r="AA2371" s="68">
        <v>7452</v>
      </c>
      <c r="AB2371" s="68">
        <v>0</v>
      </c>
      <c r="AC2371" s="68">
        <v>0</v>
      </c>
      <c r="AD2371" s="68">
        <v>107</v>
      </c>
      <c r="AE2371" s="68">
        <v>4855</v>
      </c>
      <c r="AF2371" s="68">
        <v>0</v>
      </c>
      <c r="AG2371" s="68">
        <v>0</v>
      </c>
      <c r="AH2371" s="68">
        <v>0</v>
      </c>
      <c r="AI2371" s="68">
        <v>0</v>
      </c>
      <c r="AJ2371" s="68">
        <v>0</v>
      </c>
      <c r="AK2371" s="68">
        <v>0</v>
      </c>
      <c r="AL2371" s="68">
        <v>0</v>
      </c>
      <c r="AM2371" s="68">
        <v>0</v>
      </c>
      <c r="AN2371" s="68">
        <v>0</v>
      </c>
      <c r="AO2371" s="68">
        <v>0</v>
      </c>
      <c r="AP2371" s="68" t="s">
        <v>1708</v>
      </c>
      <c r="AQ2371" s="68">
        <v>1</v>
      </c>
      <c r="AR2371" s="68" t="s">
        <v>1709</v>
      </c>
      <c r="AS2371" s="68">
        <v>0</v>
      </c>
      <c r="AT2371" s="68">
        <v>0</v>
      </c>
      <c r="AU2371" s="68">
        <v>0</v>
      </c>
      <c r="AV2371" s="86">
        <v>1</v>
      </c>
      <c r="AX2371" s="1">
        <v>0</v>
      </c>
      <c r="AY2371" s="1">
        <v>0</v>
      </c>
      <c r="AZ2371" s="68">
        <v>0</v>
      </c>
      <c r="BA2371" s="68">
        <v>0</v>
      </c>
      <c r="EQ2371" s="68">
        <v>30250036</v>
      </c>
      <c r="ER2371" s="175">
        <v>2</v>
      </c>
      <c r="ES2371" s="68">
        <v>650</v>
      </c>
      <c r="ET2371" s="68">
        <v>36</v>
      </c>
      <c r="EU2371" s="68">
        <v>0</v>
      </c>
      <c r="EV2371" s="68">
        <v>150036</v>
      </c>
      <c r="EW2371" s="68" t="s">
        <v>2674</v>
      </c>
      <c r="EX2371" s="68" t="str">
        <f t="shared" ref="EX2371:EX2434" si="70">IF(ER2371=1,"소형",IF(ER2371=2,"중형","대형"))</f>
        <v>중형</v>
      </c>
      <c r="GE2371" s="68">
        <v>110136</v>
      </c>
      <c r="GF2371" s="68" t="s">
        <v>5780</v>
      </c>
    </row>
    <row r="2372" spans="6:188" x14ac:dyDescent="0.3">
      <c r="F2372" s="68">
        <v>330161</v>
      </c>
      <c r="G2372" s="68">
        <v>1</v>
      </c>
      <c r="H2372" s="68">
        <v>180002</v>
      </c>
      <c r="I2372" s="68">
        <v>280002</v>
      </c>
      <c r="J2372" s="68" t="s">
        <v>3756</v>
      </c>
      <c r="K2372" s="68" t="s">
        <v>3757</v>
      </c>
      <c r="L2372" s="68">
        <v>0</v>
      </c>
      <c r="M2372" s="68">
        <v>20</v>
      </c>
      <c r="N2372" s="68">
        <v>0</v>
      </c>
      <c r="O2372" s="68">
        <v>0</v>
      </c>
      <c r="P2372" s="68">
        <v>0</v>
      </c>
      <c r="Q2372" s="68">
        <v>0</v>
      </c>
      <c r="R2372" s="68">
        <v>2</v>
      </c>
      <c r="S2372" s="68">
        <v>1</v>
      </c>
      <c r="T2372" s="68">
        <v>4</v>
      </c>
      <c r="U2372" s="68">
        <v>10442</v>
      </c>
      <c r="V2372" s="68">
        <v>0</v>
      </c>
      <c r="W2372" s="68">
        <v>20683</v>
      </c>
      <c r="X2372" s="68">
        <v>0</v>
      </c>
      <c r="Y2372" s="68">
        <v>7452</v>
      </c>
      <c r="Z2372" s="68">
        <v>0</v>
      </c>
      <c r="AA2372" s="68">
        <v>7452</v>
      </c>
      <c r="AB2372" s="68">
        <v>0</v>
      </c>
      <c r="AC2372" s="68">
        <v>0</v>
      </c>
      <c r="AD2372" s="68">
        <v>107</v>
      </c>
      <c r="AE2372" s="68">
        <v>4855</v>
      </c>
      <c r="AF2372" s="68">
        <v>0</v>
      </c>
      <c r="AG2372" s="68">
        <v>0</v>
      </c>
      <c r="AH2372" s="68">
        <v>0</v>
      </c>
      <c r="AI2372" s="68">
        <v>0</v>
      </c>
      <c r="AJ2372" s="68">
        <v>0</v>
      </c>
      <c r="AK2372" s="68">
        <v>0</v>
      </c>
      <c r="AL2372" s="68">
        <v>0</v>
      </c>
      <c r="AM2372" s="68">
        <v>0</v>
      </c>
      <c r="AN2372" s="68">
        <v>0</v>
      </c>
      <c r="AO2372" s="68">
        <v>0</v>
      </c>
      <c r="AP2372" s="68" t="s">
        <v>1710</v>
      </c>
      <c r="AQ2372" s="68">
        <v>1</v>
      </c>
      <c r="AR2372" s="68" t="s">
        <v>1711</v>
      </c>
      <c r="AS2372" s="68">
        <v>0</v>
      </c>
      <c r="AT2372" s="68">
        <v>0</v>
      </c>
      <c r="AU2372" s="68">
        <v>0</v>
      </c>
      <c r="AV2372" s="86">
        <v>1</v>
      </c>
      <c r="AX2372" s="1">
        <v>0</v>
      </c>
      <c r="AY2372" s="1">
        <v>0</v>
      </c>
      <c r="AZ2372" s="68">
        <v>0</v>
      </c>
      <c r="BA2372" s="68">
        <v>0</v>
      </c>
      <c r="EQ2372" s="68">
        <v>30350036</v>
      </c>
      <c r="ER2372" s="175">
        <v>2</v>
      </c>
      <c r="ES2372" s="68">
        <v>650</v>
      </c>
      <c r="ET2372" s="68">
        <v>36</v>
      </c>
      <c r="EU2372" s="68">
        <v>0</v>
      </c>
      <c r="EV2372" s="68">
        <v>150036</v>
      </c>
      <c r="EW2372" s="68" t="s">
        <v>2674</v>
      </c>
      <c r="EX2372" s="68" t="str">
        <f t="shared" si="70"/>
        <v>중형</v>
      </c>
      <c r="GE2372" s="68">
        <v>110137</v>
      </c>
      <c r="GF2372" s="68" t="s">
        <v>5781</v>
      </c>
    </row>
    <row r="2373" spans="6:188" x14ac:dyDescent="0.3">
      <c r="F2373" s="68">
        <v>330162</v>
      </c>
      <c r="G2373" s="68">
        <v>1</v>
      </c>
      <c r="H2373" s="68">
        <v>180002</v>
      </c>
      <c r="I2373" s="68">
        <v>280002</v>
      </c>
      <c r="J2373" s="68" t="s">
        <v>3756</v>
      </c>
      <c r="K2373" s="68" t="s">
        <v>3757</v>
      </c>
      <c r="L2373" s="68">
        <v>0</v>
      </c>
      <c r="M2373" s="68">
        <v>20</v>
      </c>
      <c r="N2373" s="68">
        <v>0</v>
      </c>
      <c r="O2373" s="68">
        <v>0</v>
      </c>
      <c r="P2373" s="68">
        <v>0</v>
      </c>
      <c r="Q2373" s="68">
        <v>0</v>
      </c>
      <c r="R2373" s="68">
        <v>4</v>
      </c>
      <c r="S2373" s="68">
        <v>1</v>
      </c>
      <c r="T2373" s="68">
        <v>4</v>
      </c>
      <c r="U2373" s="68">
        <v>19479</v>
      </c>
      <c r="V2373" s="68">
        <v>0</v>
      </c>
      <c r="W2373" s="68">
        <v>0</v>
      </c>
      <c r="X2373" s="68">
        <v>0</v>
      </c>
      <c r="Y2373" s="68">
        <v>7452</v>
      </c>
      <c r="Z2373" s="68">
        <v>0</v>
      </c>
      <c r="AA2373" s="68">
        <v>7452</v>
      </c>
      <c r="AB2373" s="68">
        <v>0</v>
      </c>
      <c r="AC2373" s="68">
        <v>0</v>
      </c>
      <c r="AD2373" s="68">
        <v>107</v>
      </c>
      <c r="AE2373" s="68">
        <v>4855</v>
      </c>
      <c r="AF2373" s="68">
        <v>0</v>
      </c>
      <c r="AG2373" s="68">
        <v>0</v>
      </c>
      <c r="AH2373" s="68">
        <v>0</v>
      </c>
      <c r="AI2373" s="68">
        <v>0</v>
      </c>
      <c r="AJ2373" s="68">
        <v>0</v>
      </c>
      <c r="AK2373" s="68">
        <v>0</v>
      </c>
      <c r="AL2373" s="68">
        <v>0</v>
      </c>
      <c r="AM2373" s="68">
        <v>0</v>
      </c>
      <c r="AN2373" s="68">
        <v>0</v>
      </c>
      <c r="AO2373" s="68">
        <v>0</v>
      </c>
      <c r="AP2373" s="68" t="s">
        <v>1727</v>
      </c>
      <c r="AQ2373" s="68">
        <v>1</v>
      </c>
      <c r="AR2373" s="68" t="s">
        <v>1728</v>
      </c>
      <c r="AS2373" s="68">
        <v>0</v>
      </c>
      <c r="AT2373" s="68">
        <v>0</v>
      </c>
      <c r="AU2373" s="68">
        <v>0</v>
      </c>
      <c r="AV2373" s="86">
        <v>1</v>
      </c>
      <c r="AX2373" s="1">
        <v>0</v>
      </c>
      <c r="AY2373" s="1">
        <v>0</v>
      </c>
      <c r="AZ2373" s="68">
        <v>0</v>
      </c>
      <c r="BA2373" s="68">
        <v>0</v>
      </c>
      <c r="EQ2373" s="68">
        <v>30450036</v>
      </c>
      <c r="ER2373" s="175">
        <v>2</v>
      </c>
      <c r="ES2373" s="68">
        <v>650</v>
      </c>
      <c r="ET2373" s="68">
        <v>36</v>
      </c>
      <c r="EU2373" s="68">
        <v>0</v>
      </c>
      <c r="EV2373" s="68">
        <v>150036</v>
      </c>
      <c r="EW2373" s="68" t="s">
        <v>2674</v>
      </c>
      <c r="EX2373" s="68" t="str">
        <f t="shared" si="70"/>
        <v>중형</v>
      </c>
      <c r="GE2373" s="68">
        <v>110138</v>
      </c>
      <c r="GF2373" s="68" t="s">
        <v>5782</v>
      </c>
    </row>
    <row r="2374" spans="6:188" x14ac:dyDescent="0.3">
      <c r="F2374" s="68">
        <v>330163</v>
      </c>
      <c r="G2374" s="68">
        <v>1</v>
      </c>
      <c r="H2374" s="68">
        <v>180002</v>
      </c>
      <c r="I2374" s="68">
        <v>280002</v>
      </c>
      <c r="J2374" s="68" t="s">
        <v>3756</v>
      </c>
      <c r="K2374" s="68" t="s">
        <v>3757</v>
      </c>
      <c r="L2374" s="68">
        <v>0</v>
      </c>
      <c r="M2374" s="68">
        <v>20</v>
      </c>
      <c r="N2374" s="68">
        <v>0</v>
      </c>
      <c r="O2374" s="68">
        <v>0</v>
      </c>
      <c r="P2374" s="68">
        <v>0</v>
      </c>
      <c r="Q2374" s="68">
        <v>0</v>
      </c>
      <c r="R2374" s="68">
        <v>8</v>
      </c>
      <c r="S2374" s="68">
        <v>1</v>
      </c>
      <c r="T2374" s="68">
        <v>4</v>
      </c>
      <c r="U2374" s="68">
        <v>13655</v>
      </c>
      <c r="V2374" s="68">
        <v>0</v>
      </c>
      <c r="W2374" s="68">
        <v>5824</v>
      </c>
      <c r="X2374" s="68">
        <v>0</v>
      </c>
      <c r="Y2374" s="68">
        <v>7452</v>
      </c>
      <c r="Z2374" s="68">
        <v>0</v>
      </c>
      <c r="AA2374" s="68">
        <v>7452</v>
      </c>
      <c r="AB2374" s="68">
        <v>0</v>
      </c>
      <c r="AC2374" s="68">
        <v>0</v>
      </c>
      <c r="AD2374" s="68">
        <v>107</v>
      </c>
      <c r="AE2374" s="68">
        <v>4855</v>
      </c>
      <c r="AF2374" s="68">
        <v>0</v>
      </c>
      <c r="AG2374" s="68">
        <v>0</v>
      </c>
      <c r="AH2374" s="68">
        <v>0</v>
      </c>
      <c r="AI2374" s="68">
        <v>0</v>
      </c>
      <c r="AJ2374" s="68">
        <v>0</v>
      </c>
      <c r="AK2374" s="68">
        <v>0</v>
      </c>
      <c r="AL2374" s="68">
        <v>0</v>
      </c>
      <c r="AM2374" s="68">
        <v>0</v>
      </c>
      <c r="AN2374" s="68">
        <v>0</v>
      </c>
      <c r="AO2374" s="68">
        <v>0</v>
      </c>
      <c r="AP2374" s="68" t="s">
        <v>1751</v>
      </c>
      <c r="AQ2374" s="68">
        <v>1</v>
      </c>
      <c r="AR2374" s="68" t="s">
        <v>2516</v>
      </c>
      <c r="AS2374" s="68">
        <v>0</v>
      </c>
      <c r="AT2374" s="68">
        <v>0</v>
      </c>
      <c r="AU2374" s="68">
        <v>0</v>
      </c>
      <c r="AV2374" s="86">
        <v>1</v>
      </c>
      <c r="AX2374" s="1">
        <v>0</v>
      </c>
      <c r="AY2374" s="1">
        <v>0</v>
      </c>
      <c r="AZ2374" s="68">
        <v>0</v>
      </c>
      <c r="BA2374" s="68">
        <v>0</v>
      </c>
      <c r="EQ2374" s="68">
        <v>30550036</v>
      </c>
      <c r="ER2374" s="175">
        <v>2</v>
      </c>
      <c r="ES2374" s="68">
        <v>650</v>
      </c>
      <c r="ET2374" s="68">
        <v>36</v>
      </c>
      <c r="EU2374" s="68">
        <v>0</v>
      </c>
      <c r="EV2374" s="68">
        <v>150036</v>
      </c>
      <c r="EW2374" s="68" t="s">
        <v>2674</v>
      </c>
      <c r="EX2374" s="68" t="str">
        <f t="shared" si="70"/>
        <v>중형</v>
      </c>
      <c r="GE2374" s="68">
        <v>110139</v>
      </c>
      <c r="GF2374" s="68" t="s">
        <v>5783</v>
      </c>
    </row>
    <row r="2375" spans="6:188" x14ac:dyDescent="0.3">
      <c r="F2375" s="68">
        <v>330164</v>
      </c>
      <c r="G2375" s="68">
        <v>1</v>
      </c>
      <c r="H2375" s="68">
        <v>180002</v>
      </c>
      <c r="I2375" s="68">
        <v>280002</v>
      </c>
      <c r="J2375" s="68" t="s">
        <v>3756</v>
      </c>
      <c r="K2375" s="68" t="s">
        <v>3757</v>
      </c>
      <c r="L2375" s="68">
        <v>0</v>
      </c>
      <c r="M2375" s="68">
        <v>20</v>
      </c>
      <c r="N2375" s="68">
        <v>0</v>
      </c>
      <c r="O2375" s="68">
        <v>0</v>
      </c>
      <c r="P2375" s="68">
        <v>0</v>
      </c>
      <c r="Q2375" s="68">
        <v>0</v>
      </c>
      <c r="R2375" s="68">
        <v>8</v>
      </c>
      <c r="S2375" s="68">
        <v>1</v>
      </c>
      <c r="T2375" s="68">
        <v>4</v>
      </c>
      <c r="U2375" s="68">
        <v>13655</v>
      </c>
      <c r="V2375" s="68">
        <v>0</v>
      </c>
      <c r="W2375" s="68">
        <v>5824</v>
      </c>
      <c r="X2375" s="68">
        <v>0</v>
      </c>
      <c r="Y2375" s="68">
        <v>7452</v>
      </c>
      <c r="Z2375" s="68">
        <v>0</v>
      </c>
      <c r="AA2375" s="68">
        <v>7452</v>
      </c>
      <c r="AB2375" s="68">
        <v>0</v>
      </c>
      <c r="AC2375" s="68">
        <v>0</v>
      </c>
      <c r="AD2375" s="68">
        <v>107</v>
      </c>
      <c r="AE2375" s="68">
        <v>4855</v>
      </c>
      <c r="AF2375" s="68">
        <v>0</v>
      </c>
      <c r="AG2375" s="68">
        <v>0</v>
      </c>
      <c r="AH2375" s="68">
        <v>0</v>
      </c>
      <c r="AI2375" s="68">
        <v>0</v>
      </c>
      <c r="AJ2375" s="68">
        <v>0</v>
      </c>
      <c r="AK2375" s="68">
        <v>0</v>
      </c>
      <c r="AL2375" s="68">
        <v>0</v>
      </c>
      <c r="AM2375" s="68">
        <v>0</v>
      </c>
      <c r="AN2375" s="68">
        <v>0</v>
      </c>
      <c r="AO2375" s="68">
        <v>0</v>
      </c>
      <c r="AP2375" s="68" t="s">
        <v>1749</v>
      </c>
      <c r="AQ2375" s="68">
        <v>1</v>
      </c>
      <c r="AR2375" s="68" t="s">
        <v>1750</v>
      </c>
      <c r="AS2375" s="68">
        <v>0</v>
      </c>
      <c r="AT2375" s="68">
        <v>0</v>
      </c>
      <c r="AU2375" s="68">
        <v>0</v>
      </c>
      <c r="AV2375" s="86">
        <v>1</v>
      </c>
      <c r="AX2375" s="1">
        <v>0</v>
      </c>
      <c r="AY2375" s="1">
        <v>0</v>
      </c>
      <c r="AZ2375" s="68">
        <v>0</v>
      </c>
      <c r="BA2375" s="68">
        <v>0</v>
      </c>
      <c r="EQ2375" s="68">
        <v>30650036</v>
      </c>
      <c r="ER2375" s="175">
        <v>2</v>
      </c>
      <c r="ES2375" s="68">
        <v>650</v>
      </c>
      <c r="ET2375" s="68">
        <v>36</v>
      </c>
      <c r="EU2375" s="68">
        <v>0</v>
      </c>
      <c r="EV2375" s="68">
        <v>150036</v>
      </c>
      <c r="EW2375" s="68" t="s">
        <v>2674</v>
      </c>
      <c r="EX2375" s="68" t="str">
        <f t="shared" si="70"/>
        <v>중형</v>
      </c>
      <c r="GE2375" s="68">
        <v>110140</v>
      </c>
      <c r="GF2375" s="68" t="s">
        <v>5784</v>
      </c>
    </row>
    <row r="2376" spans="6:188" x14ac:dyDescent="0.3">
      <c r="F2376" s="68">
        <v>330165</v>
      </c>
      <c r="G2376" s="68">
        <v>1</v>
      </c>
      <c r="H2376" s="68">
        <v>180002</v>
      </c>
      <c r="I2376" s="68">
        <v>280002</v>
      </c>
      <c r="J2376" s="68" t="s">
        <v>3756</v>
      </c>
      <c r="K2376" s="68" t="s">
        <v>3757</v>
      </c>
      <c r="L2376" s="68">
        <v>0</v>
      </c>
      <c r="M2376" s="68">
        <v>20</v>
      </c>
      <c r="N2376" s="68">
        <v>0</v>
      </c>
      <c r="O2376" s="68">
        <v>0</v>
      </c>
      <c r="P2376" s="68">
        <v>0</v>
      </c>
      <c r="Q2376" s="68">
        <v>0</v>
      </c>
      <c r="R2376" s="68">
        <v>32</v>
      </c>
      <c r="S2376" s="68">
        <v>1</v>
      </c>
      <c r="T2376" s="68">
        <v>4</v>
      </c>
      <c r="U2376" s="68">
        <v>19880</v>
      </c>
      <c r="V2376" s="68">
        <v>0</v>
      </c>
      <c r="W2376" s="68">
        <v>0</v>
      </c>
      <c r="X2376" s="68">
        <v>0</v>
      </c>
      <c r="Y2376" s="68">
        <v>7452</v>
      </c>
      <c r="Z2376" s="68">
        <v>0</v>
      </c>
      <c r="AA2376" s="68">
        <v>7452</v>
      </c>
      <c r="AB2376" s="68">
        <v>0</v>
      </c>
      <c r="AC2376" s="68">
        <v>0</v>
      </c>
      <c r="AD2376" s="68">
        <v>107</v>
      </c>
      <c r="AE2376" s="68">
        <v>4855</v>
      </c>
      <c r="AF2376" s="68">
        <v>0</v>
      </c>
      <c r="AG2376" s="68">
        <v>0</v>
      </c>
      <c r="AH2376" s="68">
        <v>0</v>
      </c>
      <c r="AI2376" s="68">
        <v>0</v>
      </c>
      <c r="AJ2376" s="68">
        <v>0</v>
      </c>
      <c r="AK2376" s="68">
        <v>0</v>
      </c>
      <c r="AL2376" s="68">
        <v>0</v>
      </c>
      <c r="AM2376" s="68">
        <v>0</v>
      </c>
      <c r="AN2376" s="68">
        <v>0</v>
      </c>
      <c r="AO2376" s="68">
        <v>0</v>
      </c>
      <c r="AP2376" s="68" t="s">
        <v>1789</v>
      </c>
      <c r="AQ2376" s="68">
        <v>1</v>
      </c>
      <c r="AR2376" s="68" t="s">
        <v>2531</v>
      </c>
      <c r="AS2376" s="68">
        <v>0</v>
      </c>
      <c r="AT2376" s="68">
        <v>0</v>
      </c>
      <c r="AU2376" s="68">
        <v>0</v>
      </c>
      <c r="AV2376" s="86">
        <v>1</v>
      </c>
      <c r="AX2376" s="1">
        <v>0</v>
      </c>
      <c r="AY2376" s="1">
        <v>0</v>
      </c>
      <c r="AZ2376" s="68">
        <v>0</v>
      </c>
      <c r="BA2376" s="68">
        <v>0</v>
      </c>
      <c r="EQ2376" s="68">
        <v>30750036</v>
      </c>
      <c r="ER2376" s="175">
        <v>2</v>
      </c>
      <c r="ES2376" s="68">
        <v>650</v>
      </c>
      <c r="ET2376" s="68">
        <v>36</v>
      </c>
      <c r="EU2376" s="68">
        <v>0</v>
      </c>
      <c r="EV2376" s="68">
        <v>150036</v>
      </c>
      <c r="EW2376" s="68" t="s">
        <v>2674</v>
      </c>
      <c r="EX2376" s="68" t="str">
        <f t="shared" si="70"/>
        <v>중형</v>
      </c>
      <c r="GE2376" s="68">
        <v>110141</v>
      </c>
      <c r="GF2376" s="68" t="s">
        <v>5785</v>
      </c>
    </row>
    <row r="2377" spans="6:188" x14ac:dyDescent="0.3">
      <c r="F2377" s="68">
        <v>330166</v>
      </c>
      <c r="G2377" s="68">
        <v>1</v>
      </c>
      <c r="H2377" s="68">
        <v>180002</v>
      </c>
      <c r="I2377" s="68">
        <v>280002</v>
      </c>
      <c r="J2377" s="68" t="s">
        <v>3756</v>
      </c>
      <c r="K2377" s="68" t="s">
        <v>3757</v>
      </c>
      <c r="L2377" s="68">
        <v>0</v>
      </c>
      <c r="M2377" s="68">
        <v>20</v>
      </c>
      <c r="N2377" s="68">
        <v>0</v>
      </c>
      <c r="O2377" s="68">
        <v>0</v>
      </c>
      <c r="P2377" s="68">
        <v>0</v>
      </c>
      <c r="Q2377" s="68">
        <v>0</v>
      </c>
      <c r="R2377" s="68">
        <v>2</v>
      </c>
      <c r="S2377" s="68">
        <v>1</v>
      </c>
      <c r="T2377" s="68">
        <v>4</v>
      </c>
      <c r="U2377" s="68">
        <v>10442</v>
      </c>
      <c r="V2377" s="68">
        <v>0</v>
      </c>
      <c r="W2377" s="68">
        <v>20683</v>
      </c>
      <c r="X2377" s="68">
        <v>0</v>
      </c>
      <c r="Y2377" s="68">
        <v>7452</v>
      </c>
      <c r="Z2377" s="68">
        <v>0</v>
      </c>
      <c r="AA2377" s="68">
        <v>7452</v>
      </c>
      <c r="AB2377" s="68">
        <v>0</v>
      </c>
      <c r="AC2377" s="68">
        <v>0</v>
      </c>
      <c r="AD2377" s="68">
        <v>107</v>
      </c>
      <c r="AE2377" s="68">
        <v>4855</v>
      </c>
      <c r="AF2377" s="68">
        <v>0</v>
      </c>
      <c r="AG2377" s="68">
        <v>0</v>
      </c>
      <c r="AH2377" s="68">
        <v>0</v>
      </c>
      <c r="AI2377" s="68">
        <v>0</v>
      </c>
      <c r="AJ2377" s="68">
        <v>0</v>
      </c>
      <c r="AK2377" s="68">
        <v>0</v>
      </c>
      <c r="AL2377" s="68">
        <v>0</v>
      </c>
      <c r="AM2377" s="68">
        <v>0</v>
      </c>
      <c r="AN2377" s="68">
        <v>0</v>
      </c>
      <c r="AO2377" s="68">
        <v>0</v>
      </c>
      <c r="AP2377" s="68" t="s">
        <v>1708</v>
      </c>
      <c r="AQ2377" s="68">
        <v>1</v>
      </c>
      <c r="AR2377" s="68" t="s">
        <v>1709</v>
      </c>
      <c r="AS2377" s="68">
        <v>0</v>
      </c>
      <c r="AT2377" s="68">
        <v>0</v>
      </c>
      <c r="AU2377" s="68">
        <v>0</v>
      </c>
      <c r="AV2377" s="86">
        <v>1</v>
      </c>
      <c r="AX2377" s="1">
        <v>0</v>
      </c>
      <c r="AY2377" s="1">
        <v>0</v>
      </c>
      <c r="AZ2377" s="68">
        <v>0</v>
      </c>
      <c r="BA2377" s="68">
        <v>0</v>
      </c>
      <c r="EQ2377" s="68">
        <v>30850036</v>
      </c>
      <c r="ER2377" s="175">
        <v>2</v>
      </c>
      <c r="ES2377" s="68">
        <v>650</v>
      </c>
      <c r="ET2377" s="68">
        <v>36</v>
      </c>
      <c r="EU2377" s="68">
        <v>0</v>
      </c>
      <c r="EV2377" s="68">
        <v>150036</v>
      </c>
      <c r="EW2377" s="68" t="s">
        <v>2674</v>
      </c>
      <c r="EX2377" s="68" t="str">
        <f t="shared" si="70"/>
        <v>중형</v>
      </c>
      <c r="GE2377" s="68">
        <v>110142</v>
      </c>
      <c r="GF2377" s="68" t="s">
        <v>5786</v>
      </c>
    </row>
    <row r="2378" spans="6:188" x14ac:dyDescent="0.3">
      <c r="F2378" s="68">
        <v>330167</v>
      </c>
      <c r="G2378" s="68">
        <v>1</v>
      </c>
      <c r="H2378" s="68">
        <v>180002</v>
      </c>
      <c r="I2378" s="68">
        <v>280002</v>
      </c>
      <c r="J2378" s="68" t="s">
        <v>3756</v>
      </c>
      <c r="K2378" s="68" t="s">
        <v>3757</v>
      </c>
      <c r="L2378" s="68">
        <v>0</v>
      </c>
      <c r="M2378" s="68">
        <v>20</v>
      </c>
      <c r="N2378" s="68">
        <v>0</v>
      </c>
      <c r="O2378" s="68">
        <v>0</v>
      </c>
      <c r="P2378" s="68">
        <v>0</v>
      </c>
      <c r="Q2378" s="68">
        <v>0</v>
      </c>
      <c r="R2378" s="68">
        <v>2</v>
      </c>
      <c r="S2378" s="68">
        <v>1</v>
      </c>
      <c r="T2378" s="68">
        <v>4</v>
      </c>
      <c r="U2378" s="68">
        <v>10442</v>
      </c>
      <c r="V2378" s="68">
        <v>0</v>
      </c>
      <c r="W2378" s="68">
        <v>20683</v>
      </c>
      <c r="X2378" s="68">
        <v>0</v>
      </c>
      <c r="Y2378" s="68">
        <v>7452</v>
      </c>
      <c r="Z2378" s="68">
        <v>0</v>
      </c>
      <c r="AA2378" s="68">
        <v>7452</v>
      </c>
      <c r="AB2378" s="68">
        <v>0</v>
      </c>
      <c r="AC2378" s="68">
        <v>0</v>
      </c>
      <c r="AD2378" s="68">
        <v>107</v>
      </c>
      <c r="AE2378" s="68">
        <v>4855</v>
      </c>
      <c r="AF2378" s="68">
        <v>0</v>
      </c>
      <c r="AG2378" s="68">
        <v>0</v>
      </c>
      <c r="AH2378" s="68">
        <v>0</v>
      </c>
      <c r="AI2378" s="68">
        <v>0</v>
      </c>
      <c r="AJ2378" s="68">
        <v>0</v>
      </c>
      <c r="AK2378" s="68">
        <v>0</v>
      </c>
      <c r="AL2378" s="68">
        <v>0</v>
      </c>
      <c r="AM2378" s="68">
        <v>0</v>
      </c>
      <c r="AN2378" s="68">
        <v>0</v>
      </c>
      <c r="AO2378" s="68">
        <v>0</v>
      </c>
      <c r="AP2378" s="68" t="s">
        <v>1710</v>
      </c>
      <c r="AQ2378" s="68">
        <v>1</v>
      </c>
      <c r="AR2378" s="68" t="s">
        <v>1711</v>
      </c>
      <c r="AS2378" s="68">
        <v>0</v>
      </c>
      <c r="AT2378" s="68">
        <v>0</v>
      </c>
      <c r="AU2378" s="68">
        <v>0</v>
      </c>
      <c r="AV2378" s="86">
        <v>1</v>
      </c>
      <c r="AX2378" s="1">
        <v>0</v>
      </c>
      <c r="AY2378" s="1">
        <v>0</v>
      </c>
      <c r="AZ2378" s="68">
        <v>0</v>
      </c>
      <c r="BA2378" s="68">
        <v>0</v>
      </c>
      <c r="EQ2378" s="68">
        <v>30950036</v>
      </c>
      <c r="ER2378" s="175">
        <v>2</v>
      </c>
      <c r="ES2378" s="68">
        <v>650</v>
      </c>
      <c r="ET2378" s="68">
        <v>36</v>
      </c>
      <c r="EU2378" s="68">
        <v>0</v>
      </c>
      <c r="EV2378" s="68">
        <v>150036</v>
      </c>
      <c r="EW2378" s="68" t="s">
        <v>2674</v>
      </c>
      <c r="EX2378" s="68" t="str">
        <f t="shared" si="70"/>
        <v>중형</v>
      </c>
      <c r="GE2378" s="68">
        <v>110143</v>
      </c>
      <c r="GF2378" s="68" t="s">
        <v>5787</v>
      </c>
    </row>
    <row r="2379" spans="6:188" x14ac:dyDescent="0.3">
      <c r="F2379" s="68">
        <v>330168</v>
      </c>
      <c r="G2379" s="68">
        <v>1</v>
      </c>
      <c r="H2379" s="68">
        <v>180002</v>
      </c>
      <c r="I2379" s="68">
        <v>280002</v>
      </c>
      <c r="J2379" s="68" t="s">
        <v>3756</v>
      </c>
      <c r="K2379" s="68" t="s">
        <v>3757</v>
      </c>
      <c r="L2379" s="68">
        <v>0</v>
      </c>
      <c r="M2379" s="68">
        <v>20</v>
      </c>
      <c r="N2379" s="68">
        <v>0</v>
      </c>
      <c r="O2379" s="68">
        <v>0</v>
      </c>
      <c r="P2379" s="68">
        <v>0</v>
      </c>
      <c r="Q2379" s="68">
        <v>0</v>
      </c>
      <c r="R2379" s="68">
        <v>4</v>
      </c>
      <c r="S2379" s="68">
        <v>1</v>
      </c>
      <c r="T2379" s="68">
        <v>4</v>
      </c>
      <c r="U2379" s="68">
        <v>19479</v>
      </c>
      <c r="V2379" s="68">
        <v>0</v>
      </c>
      <c r="W2379" s="68">
        <v>0</v>
      </c>
      <c r="X2379" s="68">
        <v>0</v>
      </c>
      <c r="Y2379" s="68">
        <v>7452</v>
      </c>
      <c r="Z2379" s="68">
        <v>0</v>
      </c>
      <c r="AA2379" s="68">
        <v>7452</v>
      </c>
      <c r="AB2379" s="68">
        <v>0</v>
      </c>
      <c r="AC2379" s="68">
        <v>0</v>
      </c>
      <c r="AD2379" s="68">
        <v>107</v>
      </c>
      <c r="AE2379" s="68">
        <v>4855</v>
      </c>
      <c r="AF2379" s="68">
        <v>0</v>
      </c>
      <c r="AG2379" s="68">
        <v>0</v>
      </c>
      <c r="AH2379" s="68">
        <v>0</v>
      </c>
      <c r="AI2379" s="68">
        <v>0</v>
      </c>
      <c r="AJ2379" s="68">
        <v>0</v>
      </c>
      <c r="AK2379" s="68">
        <v>0</v>
      </c>
      <c r="AL2379" s="68">
        <v>0</v>
      </c>
      <c r="AM2379" s="68">
        <v>0</v>
      </c>
      <c r="AN2379" s="68">
        <v>0</v>
      </c>
      <c r="AO2379" s="68">
        <v>0</v>
      </c>
      <c r="AP2379" s="68" t="s">
        <v>1727</v>
      </c>
      <c r="AQ2379" s="68">
        <v>1</v>
      </c>
      <c r="AR2379" s="68" t="s">
        <v>1728</v>
      </c>
      <c r="AS2379" s="68">
        <v>0</v>
      </c>
      <c r="AT2379" s="68">
        <v>0</v>
      </c>
      <c r="AU2379" s="68">
        <v>0</v>
      </c>
      <c r="AV2379" s="86">
        <v>1</v>
      </c>
      <c r="AX2379" s="1">
        <v>0</v>
      </c>
      <c r="AY2379" s="1">
        <v>0</v>
      </c>
      <c r="AZ2379" s="68">
        <v>0</v>
      </c>
      <c r="BA2379" s="68">
        <v>0</v>
      </c>
      <c r="EQ2379" s="68">
        <v>31050036</v>
      </c>
      <c r="ER2379" s="175">
        <v>2</v>
      </c>
      <c r="ES2379" s="68">
        <v>650</v>
      </c>
      <c r="ET2379" s="68">
        <v>36</v>
      </c>
      <c r="EU2379" s="68">
        <v>0</v>
      </c>
      <c r="EV2379" s="68">
        <v>150036</v>
      </c>
      <c r="EW2379" s="68" t="s">
        <v>2674</v>
      </c>
      <c r="EX2379" s="68" t="str">
        <f t="shared" si="70"/>
        <v>중형</v>
      </c>
      <c r="GE2379" s="68">
        <v>110144</v>
      </c>
      <c r="GF2379" s="68" t="s">
        <v>5788</v>
      </c>
    </row>
    <row r="2380" spans="6:188" x14ac:dyDescent="0.3">
      <c r="F2380" s="68">
        <v>330169</v>
      </c>
      <c r="G2380" s="68">
        <v>1</v>
      </c>
      <c r="H2380" s="68">
        <v>180002</v>
      </c>
      <c r="I2380" s="68">
        <v>280002</v>
      </c>
      <c r="J2380" s="68" t="s">
        <v>3756</v>
      </c>
      <c r="K2380" s="68" t="s">
        <v>3757</v>
      </c>
      <c r="L2380" s="68">
        <v>0</v>
      </c>
      <c r="M2380" s="68">
        <v>20</v>
      </c>
      <c r="N2380" s="68">
        <v>0</v>
      </c>
      <c r="O2380" s="68">
        <v>0</v>
      </c>
      <c r="P2380" s="68">
        <v>0</v>
      </c>
      <c r="Q2380" s="68">
        <v>0</v>
      </c>
      <c r="R2380" s="68">
        <v>4</v>
      </c>
      <c r="S2380" s="68">
        <v>1</v>
      </c>
      <c r="T2380" s="68">
        <v>4</v>
      </c>
      <c r="U2380" s="68">
        <v>19479</v>
      </c>
      <c r="V2380" s="68">
        <v>0</v>
      </c>
      <c r="W2380" s="68">
        <v>0</v>
      </c>
      <c r="X2380" s="68">
        <v>0</v>
      </c>
      <c r="Y2380" s="68">
        <v>7452</v>
      </c>
      <c r="Z2380" s="68">
        <v>0</v>
      </c>
      <c r="AA2380" s="68">
        <v>7452</v>
      </c>
      <c r="AB2380" s="68">
        <v>0</v>
      </c>
      <c r="AC2380" s="68">
        <v>0</v>
      </c>
      <c r="AD2380" s="68">
        <v>107</v>
      </c>
      <c r="AE2380" s="68">
        <v>4855</v>
      </c>
      <c r="AF2380" s="68">
        <v>0</v>
      </c>
      <c r="AG2380" s="68">
        <v>0</v>
      </c>
      <c r="AH2380" s="68">
        <v>0</v>
      </c>
      <c r="AI2380" s="68">
        <v>0</v>
      </c>
      <c r="AJ2380" s="68">
        <v>0</v>
      </c>
      <c r="AK2380" s="68">
        <v>0</v>
      </c>
      <c r="AL2380" s="68">
        <v>0</v>
      </c>
      <c r="AM2380" s="68">
        <v>0</v>
      </c>
      <c r="AN2380" s="68">
        <v>0</v>
      </c>
      <c r="AO2380" s="68">
        <v>0</v>
      </c>
      <c r="AP2380" s="68" t="s">
        <v>1727</v>
      </c>
      <c r="AQ2380" s="68">
        <v>1</v>
      </c>
      <c r="AR2380" s="68" t="s">
        <v>1728</v>
      </c>
      <c r="AS2380" s="68">
        <v>0</v>
      </c>
      <c r="AT2380" s="68">
        <v>0</v>
      </c>
      <c r="AU2380" s="68">
        <v>0</v>
      </c>
      <c r="AV2380" s="86">
        <v>1</v>
      </c>
      <c r="AX2380" s="1">
        <v>0</v>
      </c>
      <c r="AY2380" s="1">
        <v>0</v>
      </c>
      <c r="AZ2380" s="68">
        <v>0</v>
      </c>
      <c r="BA2380" s="68">
        <v>0</v>
      </c>
      <c r="EQ2380" s="68">
        <v>31150036</v>
      </c>
      <c r="ER2380" s="175">
        <v>2</v>
      </c>
      <c r="ES2380" s="68">
        <v>650</v>
      </c>
      <c r="ET2380" s="68">
        <v>36</v>
      </c>
      <c r="EU2380" s="68">
        <v>0</v>
      </c>
      <c r="EV2380" s="68">
        <v>150036</v>
      </c>
      <c r="EW2380" s="68" t="s">
        <v>2674</v>
      </c>
      <c r="EX2380" s="68" t="str">
        <f t="shared" si="70"/>
        <v>중형</v>
      </c>
      <c r="GE2380" s="68">
        <v>110145</v>
      </c>
      <c r="GF2380" s="68" t="s">
        <v>5789</v>
      </c>
    </row>
    <row r="2381" spans="6:188" x14ac:dyDescent="0.3">
      <c r="F2381" s="68">
        <v>330170</v>
      </c>
      <c r="G2381" s="68">
        <v>1</v>
      </c>
      <c r="H2381" s="68">
        <v>180002</v>
      </c>
      <c r="I2381" s="68">
        <v>280002</v>
      </c>
      <c r="J2381" s="68" t="s">
        <v>3756</v>
      </c>
      <c r="K2381" s="68" t="s">
        <v>3757</v>
      </c>
      <c r="L2381" s="68">
        <v>0</v>
      </c>
      <c r="M2381" s="68">
        <v>20</v>
      </c>
      <c r="N2381" s="68">
        <v>0</v>
      </c>
      <c r="O2381" s="68">
        <v>0</v>
      </c>
      <c r="P2381" s="68">
        <v>0</v>
      </c>
      <c r="Q2381" s="68">
        <v>0</v>
      </c>
      <c r="R2381" s="68">
        <v>8</v>
      </c>
      <c r="S2381" s="68">
        <v>1</v>
      </c>
      <c r="T2381" s="68">
        <v>4</v>
      </c>
      <c r="U2381" s="68">
        <v>13655</v>
      </c>
      <c r="V2381" s="68">
        <v>0</v>
      </c>
      <c r="W2381" s="68">
        <v>5824</v>
      </c>
      <c r="X2381" s="68">
        <v>0</v>
      </c>
      <c r="Y2381" s="68">
        <v>7452</v>
      </c>
      <c r="Z2381" s="68">
        <v>0</v>
      </c>
      <c r="AA2381" s="68">
        <v>7452</v>
      </c>
      <c r="AB2381" s="68">
        <v>0</v>
      </c>
      <c r="AC2381" s="68">
        <v>0</v>
      </c>
      <c r="AD2381" s="68">
        <v>107</v>
      </c>
      <c r="AE2381" s="68">
        <v>4855</v>
      </c>
      <c r="AF2381" s="68">
        <v>0</v>
      </c>
      <c r="AG2381" s="68">
        <v>0</v>
      </c>
      <c r="AH2381" s="68">
        <v>0</v>
      </c>
      <c r="AI2381" s="68">
        <v>0</v>
      </c>
      <c r="AJ2381" s="68">
        <v>0</v>
      </c>
      <c r="AK2381" s="68">
        <v>0</v>
      </c>
      <c r="AL2381" s="68">
        <v>0</v>
      </c>
      <c r="AM2381" s="68">
        <v>0</v>
      </c>
      <c r="AN2381" s="68">
        <v>0</v>
      </c>
      <c r="AO2381" s="68">
        <v>0</v>
      </c>
      <c r="AP2381" s="68" t="s">
        <v>1751</v>
      </c>
      <c r="AQ2381" s="68">
        <v>1</v>
      </c>
      <c r="AR2381" s="68" t="s">
        <v>2516</v>
      </c>
      <c r="AS2381" s="68">
        <v>0</v>
      </c>
      <c r="AT2381" s="68">
        <v>0</v>
      </c>
      <c r="AU2381" s="68">
        <v>0</v>
      </c>
      <c r="AV2381" s="86">
        <v>1</v>
      </c>
      <c r="AX2381" s="1">
        <v>0</v>
      </c>
      <c r="AY2381" s="1">
        <v>0</v>
      </c>
      <c r="AZ2381" s="68">
        <v>0</v>
      </c>
      <c r="BA2381" s="68">
        <v>0</v>
      </c>
      <c r="EQ2381" s="68">
        <v>31250036</v>
      </c>
      <c r="ER2381" s="175">
        <v>2</v>
      </c>
      <c r="ES2381" s="68">
        <v>650</v>
      </c>
      <c r="ET2381" s="68">
        <v>36</v>
      </c>
      <c r="EU2381" s="68">
        <v>0</v>
      </c>
      <c r="EV2381" s="68">
        <v>150036</v>
      </c>
      <c r="EW2381" s="68" t="s">
        <v>2674</v>
      </c>
      <c r="EX2381" s="68" t="str">
        <f t="shared" si="70"/>
        <v>중형</v>
      </c>
      <c r="GE2381" s="68">
        <v>110146</v>
      </c>
      <c r="GF2381" s="68" t="s">
        <v>5790</v>
      </c>
    </row>
    <row r="2382" spans="6:188" x14ac:dyDescent="0.3">
      <c r="F2382" s="68">
        <v>330171</v>
      </c>
      <c r="G2382" s="68">
        <v>1</v>
      </c>
      <c r="H2382" s="68">
        <v>180002</v>
      </c>
      <c r="I2382" s="68">
        <v>280002</v>
      </c>
      <c r="J2382" s="68" t="s">
        <v>3756</v>
      </c>
      <c r="K2382" s="68" t="s">
        <v>3757</v>
      </c>
      <c r="L2382" s="68">
        <v>0</v>
      </c>
      <c r="M2382" s="68">
        <v>20</v>
      </c>
      <c r="N2382" s="68">
        <v>0</v>
      </c>
      <c r="O2382" s="68">
        <v>0</v>
      </c>
      <c r="P2382" s="68">
        <v>0</v>
      </c>
      <c r="Q2382" s="68">
        <v>0</v>
      </c>
      <c r="R2382" s="68">
        <v>8</v>
      </c>
      <c r="S2382" s="68">
        <v>1</v>
      </c>
      <c r="T2382" s="68">
        <v>4</v>
      </c>
      <c r="U2382" s="68">
        <v>13655</v>
      </c>
      <c r="V2382" s="68">
        <v>0</v>
      </c>
      <c r="W2382" s="68">
        <v>5824</v>
      </c>
      <c r="X2382" s="68">
        <v>0</v>
      </c>
      <c r="Y2382" s="68">
        <v>7452</v>
      </c>
      <c r="Z2382" s="68">
        <v>0</v>
      </c>
      <c r="AA2382" s="68">
        <v>7452</v>
      </c>
      <c r="AB2382" s="68">
        <v>0</v>
      </c>
      <c r="AC2382" s="68">
        <v>0</v>
      </c>
      <c r="AD2382" s="68">
        <v>107</v>
      </c>
      <c r="AE2382" s="68">
        <v>4855</v>
      </c>
      <c r="AF2382" s="68">
        <v>0</v>
      </c>
      <c r="AG2382" s="68">
        <v>0</v>
      </c>
      <c r="AH2382" s="68">
        <v>0</v>
      </c>
      <c r="AI2382" s="68">
        <v>0</v>
      </c>
      <c r="AJ2382" s="68">
        <v>0</v>
      </c>
      <c r="AK2382" s="68">
        <v>0</v>
      </c>
      <c r="AL2382" s="68">
        <v>0</v>
      </c>
      <c r="AM2382" s="68">
        <v>0</v>
      </c>
      <c r="AN2382" s="68">
        <v>0</v>
      </c>
      <c r="AO2382" s="68">
        <v>0</v>
      </c>
      <c r="AP2382" s="68" t="s">
        <v>1749</v>
      </c>
      <c r="AQ2382" s="68">
        <v>1</v>
      </c>
      <c r="AR2382" s="68" t="s">
        <v>1750</v>
      </c>
      <c r="AS2382" s="68">
        <v>0</v>
      </c>
      <c r="AT2382" s="68">
        <v>0</v>
      </c>
      <c r="AU2382" s="68">
        <v>0</v>
      </c>
      <c r="AV2382" s="86">
        <v>1</v>
      </c>
      <c r="AX2382" s="1">
        <v>0</v>
      </c>
      <c r="AY2382" s="1">
        <v>0</v>
      </c>
      <c r="AZ2382" s="68">
        <v>0</v>
      </c>
      <c r="BA2382" s="68">
        <v>0</v>
      </c>
      <c r="EQ2382" s="68">
        <v>10150037</v>
      </c>
      <c r="ER2382" s="175">
        <v>2</v>
      </c>
      <c r="ES2382" s="68">
        <v>650</v>
      </c>
      <c r="ET2382" s="68">
        <v>37</v>
      </c>
      <c r="EU2382" s="68">
        <v>0</v>
      </c>
      <c r="EV2382" s="68">
        <v>150037</v>
      </c>
      <c r="EW2382" s="68" t="s">
        <v>2675</v>
      </c>
      <c r="EX2382" s="68" t="str">
        <f t="shared" si="70"/>
        <v>중형</v>
      </c>
      <c r="GE2382" s="68">
        <v>110147</v>
      </c>
      <c r="GF2382" s="68" t="s">
        <v>5791</v>
      </c>
    </row>
    <row r="2383" spans="6:188" x14ac:dyDescent="0.3">
      <c r="F2383" s="68">
        <v>330172</v>
      </c>
      <c r="G2383" s="68">
        <v>1</v>
      </c>
      <c r="H2383" s="68">
        <v>180002</v>
      </c>
      <c r="I2383" s="68">
        <v>280002</v>
      </c>
      <c r="J2383" s="68" t="s">
        <v>3756</v>
      </c>
      <c r="K2383" s="68" t="s">
        <v>3757</v>
      </c>
      <c r="L2383" s="68">
        <v>0</v>
      </c>
      <c r="M2383" s="68">
        <v>20</v>
      </c>
      <c r="N2383" s="68">
        <v>0</v>
      </c>
      <c r="O2383" s="68">
        <v>0</v>
      </c>
      <c r="P2383" s="68">
        <v>0</v>
      </c>
      <c r="Q2383" s="68">
        <v>0</v>
      </c>
      <c r="R2383" s="68">
        <v>8</v>
      </c>
      <c r="S2383" s="68">
        <v>1</v>
      </c>
      <c r="T2383" s="68">
        <v>4</v>
      </c>
      <c r="U2383" s="68">
        <v>13655</v>
      </c>
      <c r="V2383" s="68">
        <v>0</v>
      </c>
      <c r="W2383" s="68">
        <v>5824</v>
      </c>
      <c r="X2383" s="68">
        <v>0</v>
      </c>
      <c r="Y2383" s="68">
        <v>7452</v>
      </c>
      <c r="Z2383" s="68">
        <v>0</v>
      </c>
      <c r="AA2383" s="68">
        <v>7452</v>
      </c>
      <c r="AB2383" s="68">
        <v>0</v>
      </c>
      <c r="AC2383" s="68">
        <v>0</v>
      </c>
      <c r="AD2383" s="68">
        <v>107</v>
      </c>
      <c r="AE2383" s="68">
        <v>4855</v>
      </c>
      <c r="AF2383" s="68">
        <v>0</v>
      </c>
      <c r="AG2383" s="68">
        <v>0</v>
      </c>
      <c r="AH2383" s="68">
        <v>0</v>
      </c>
      <c r="AI2383" s="68">
        <v>0</v>
      </c>
      <c r="AJ2383" s="68">
        <v>0</v>
      </c>
      <c r="AK2383" s="68">
        <v>0</v>
      </c>
      <c r="AL2383" s="68">
        <v>0</v>
      </c>
      <c r="AM2383" s="68">
        <v>0</v>
      </c>
      <c r="AN2383" s="68">
        <v>0</v>
      </c>
      <c r="AO2383" s="68">
        <v>0</v>
      </c>
      <c r="AP2383" s="68" t="s">
        <v>1751</v>
      </c>
      <c r="AQ2383" s="68">
        <v>1</v>
      </c>
      <c r="AR2383" s="68" t="s">
        <v>2516</v>
      </c>
      <c r="AS2383" s="68">
        <v>0</v>
      </c>
      <c r="AT2383" s="68">
        <v>0</v>
      </c>
      <c r="AU2383" s="68">
        <v>0</v>
      </c>
      <c r="AV2383" s="86">
        <v>1</v>
      </c>
      <c r="AX2383" s="1">
        <v>0</v>
      </c>
      <c r="AY2383" s="1">
        <v>0</v>
      </c>
      <c r="AZ2383" s="68">
        <v>0</v>
      </c>
      <c r="BA2383" s="68">
        <v>0</v>
      </c>
      <c r="EQ2383" s="68">
        <v>10250037</v>
      </c>
      <c r="ER2383" s="175">
        <v>2</v>
      </c>
      <c r="ES2383" s="68">
        <v>650</v>
      </c>
      <c r="ET2383" s="68">
        <v>37</v>
      </c>
      <c r="EU2383" s="68">
        <v>0</v>
      </c>
      <c r="EV2383" s="68">
        <v>150037</v>
      </c>
      <c r="EW2383" s="68" t="s">
        <v>2675</v>
      </c>
      <c r="EX2383" s="68" t="str">
        <f t="shared" si="70"/>
        <v>중형</v>
      </c>
      <c r="GE2383" s="68">
        <v>110148</v>
      </c>
      <c r="GF2383" s="68" t="s">
        <v>5792</v>
      </c>
    </row>
    <row r="2384" spans="6:188" x14ac:dyDescent="0.3">
      <c r="F2384" s="68">
        <v>330173</v>
      </c>
      <c r="G2384" s="68">
        <v>1</v>
      </c>
      <c r="H2384" s="68">
        <v>180002</v>
      </c>
      <c r="I2384" s="68">
        <v>280002</v>
      </c>
      <c r="J2384" s="68" t="s">
        <v>3756</v>
      </c>
      <c r="K2384" s="68" t="s">
        <v>3757</v>
      </c>
      <c r="L2384" s="68">
        <v>0</v>
      </c>
      <c r="M2384" s="68">
        <v>20</v>
      </c>
      <c r="N2384" s="68">
        <v>0</v>
      </c>
      <c r="O2384" s="68">
        <v>0</v>
      </c>
      <c r="P2384" s="68">
        <v>0</v>
      </c>
      <c r="Q2384" s="68">
        <v>0</v>
      </c>
      <c r="R2384" s="68">
        <v>16</v>
      </c>
      <c r="S2384" s="68">
        <v>1</v>
      </c>
      <c r="T2384" s="68">
        <v>4</v>
      </c>
      <c r="U2384" s="68">
        <v>18876</v>
      </c>
      <c r="V2384" s="68">
        <v>0</v>
      </c>
      <c r="W2384" s="68">
        <v>1807</v>
      </c>
      <c r="X2384" s="68">
        <v>0</v>
      </c>
      <c r="Y2384" s="68">
        <v>7452</v>
      </c>
      <c r="Z2384" s="68">
        <v>0</v>
      </c>
      <c r="AA2384" s="68">
        <v>7452</v>
      </c>
      <c r="AB2384" s="68">
        <v>0</v>
      </c>
      <c r="AC2384" s="68">
        <v>0</v>
      </c>
      <c r="AD2384" s="68">
        <v>107</v>
      </c>
      <c r="AE2384" s="68">
        <v>4855</v>
      </c>
      <c r="AF2384" s="68">
        <v>0</v>
      </c>
      <c r="AG2384" s="68">
        <v>0</v>
      </c>
      <c r="AH2384" s="68">
        <v>0</v>
      </c>
      <c r="AI2384" s="68">
        <v>0</v>
      </c>
      <c r="AJ2384" s="68">
        <v>0</v>
      </c>
      <c r="AK2384" s="68">
        <v>0</v>
      </c>
      <c r="AL2384" s="68">
        <v>0</v>
      </c>
      <c r="AM2384" s="68">
        <v>0</v>
      </c>
      <c r="AN2384" s="68">
        <v>0</v>
      </c>
      <c r="AO2384" s="68">
        <v>0</v>
      </c>
      <c r="AP2384" s="68" t="s">
        <v>1776</v>
      </c>
      <c r="AQ2384" s="68">
        <v>1</v>
      </c>
      <c r="AR2384" s="68" t="s">
        <v>2524</v>
      </c>
      <c r="AS2384" s="68">
        <v>0</v>
      </c>
      <c r="AT2384" s="68">
        <v>0</v>
      </c>
      <c r="AU2384" s="68">
        <v>0</v>
      </c>
      <c r="AV2384" s="86">
        <v>1</v>
      </c>
      <c r="AX2384" s="1">
        <v>0</v>
      </c>
      <c r="AY2384" s="1">
        <v>0</v>
      </c>
      <c r="AZ2384" s="68">
        <v>0</v>
      </c>
      <c r="BA2384" s="68">
        <v>0</v>
      </c>
      <c r="EQ2384" s="68">
        <v>10350037</v>
      </c>
      <c r="ER2384" s="175">
        <v>2</v>
      </c>
      <c r="ES2384" s="68">
        <v>650</v>
      </c>
      <c r="ET2384" s="68">
        <v>37</v>
      </c>
      <c r="EU2384" s="68">
        <v>0</v>
      </c>
      <c r="EV2384" s="68">
        <v>150037</v>
      </c>
      <c r="EW2384" s="68" t="s">
        <v>2675</v>
      </c>
      <c r="EX2384" s="68" t="str">
        <f t="shared" si="70"/>
        <v>중형</v>
      </c>
      <c r="GE2384" s="68">
        <v>110149</v>
      </c>
      <c r="GF2384" s="68" t="s">
        <v>5793</v>
      </c>
    </row>
    <row r="2385" spans="6:188" x14ac:dyDescent="0.3">
      <c r="F2385" s="68">
        <v>330174</v>
      </c>
      <c r="G2385" s="68">
        <v>1</v>
      </c>
      <c r="H2385" s="68">
        <v>180002</v>
      </c>
      <c r="I2385" s="68">
        <v>280002</v>
      </c>
      <c r="J2385" s="68" t="s">
        <v>3756</v>
      </c>
      <c r="K2385" s="68" t="s">
        <v>3757</v>
      </c>
      <c r="L2385" s="68">
        <v>0</v>
      </c>
      <c r="M2385" s="68">
        <v>20</v>
      </c>
      <c r="N2385" s="68">
        <v>0</v>
      </c>
      <c r="O2385" s="68">
        <v>0</v>
      </c>
      <c r="P2385" s="68">
        <v>0</v>
      </c>
      <c r="Q2385" s="68">
        <v>0</v>
      </c>
      <c r="R2385" s="68">
        <v>16</v>
      </c>
      <c r="S2385" s="68">
        <v>1</v>
      </c>
      <c r="T2385" s="68">
        <v>4</v>
      </c>
      <c r="U2385" s="68">
        <v>18876</v>
      </c>
      <c r="V2385" s="68">
        <v>0</v>
      </c>
      <c r="W2385" s="68">
        <v>1807</v>
      </c>
      <c r="X2385" s="68">
        <v>0</v>
      </c>
      <c r="Y2385" s="68">
        <v>7452</v>
      </c>
      <c r="Z2385" s="68">
        <v>0</v>
      </c>
      <c r="AA2385" s="68">
        <v>7452</v>
      </c>
      <c r="AB2385" s="68">
        <v>0</v>
      </c>
      <c r="AC2385" s="68">
        <v>0</v>
      </c>
      <c r="AD2385" s="68">
        <v>107</v>
      </c>
      <c r="AE2385" s="68">
        <v>4855</v>
      </c>
      <c r="AF2385" s="68">
        <v>0</v>
      </c>
      <c r="AG2385" s="68">
        <v>0</v>
      </c>
      <c r="AH2385" s="68">
        <v>0</v>
      </c>
      <c r="AI2385" s="68">
        <v>0</v>
      </c>
      <c r="AJ2385" s="68">
        <v>0</v>
      </c>
      <c r="AK2385" s="68">
        <v>0</v>
      </c>
      <c r="AL2385" s="68">
        <v>0</v>
      </c>
      <c r="AM2385" s="68">
        <v>0</v>
      </c>
      <c r="AN2385" s="68">
        <v>0</v>
      </c>
      <c r="AO2385" s="68">
        <v>0</v>
      </c>
      <c r="AP2385" s="68" t="s">
        <v>1777</v>
      </c>
      <c r="AQ2385" s="68">
        <v>1</v>
      </c>
      <c r="AR2385" s="68" t="s">
        <v>2525</v>
      </c>
      <c r="AS2385" s="68">
        <v>0</v>
      </c>
      <c r="AT2385" s="68">
        <v>0</v>
      </c>
      <c r="AU2385" s="68">
        <v>0</v>
      </c>
      <c r="AV2385" s="86">
        <v>1</v>
      </c>
      <c r="AX2385" s="1">
        <v>0</v>
      </c>
      <c r="AY2385" s="1">
        <v>0</v>
      </c>
      <c r="AZ2385" s="68">
        <v>0</v>
      </c>
      <c r="BA2385" s="68">
        <v>0</v>
      </c>
      <c r="EQ2385" s="68">
        <v>10450037</v>
      </c>
      <c r="ER2385" s="175">
        <v>2</v>
      </c>
      <c r="ES2385" s="68">
        <v>650</v>
      </c>
      <c r="ET2385" s="68">
        <v>37</v>
      </c>
      <c r="EU2385" s="68">
        <v>0</v>
      </c>
      <c r="EV2385" s="68">
        <v>150037</v>
      </c>
      <c r="EW2385" s="68" t="s">
        <v>2675</v>
      </c>
      <c r="EX2385" s="68" t="str">
        <f t="shared" si="70"/>
        <v>중형</v>
      </c>
      <c r="GE2385" s="68">
        <v>110150</v>
      </c>
      <c r="GF2385" s="68" t="s">
        <v>5794</v>
      </c>
    </row>
    <row r="2386" spans="6:188" x14ac:dyDescent="0.3">
      <c r="F2386" s="68">
        <v>330175</v>
      </c>
      <c r="G2386" s="68">
        <v>1</v>
      </c>
      <c r="H2386" s="68">
        <v>180002</v>
      </c>
      <c r="I2386" s="68">
        <v>280002</v>
      </c>
      <c r="J2386" s="68" t="s">
        <v>3756</v>
      </c>
      <c r="K2386" s="68" t="s">
        <v>3757</v>
      </c>
      <c r="L2386" s="68">
        <v>0</v>
      </c>
      <c r="M2386" s="68">
        <v>20</v>
      </c>
      <c r="N2386" s="68">
        <v>0</v>
      </c>
      <c r="O2386" s="68">
        <v>0</v>
      </c>
      <c r="P2386" s="68">
        <v>0</v>
      </c>
      <c r="Q2386" s="68">
        <v>0</v>
      </c>
      <c r="R2386" s="68">
        <v>2</v>
      </c>
      <c r="S2386" s="68">
        <v>1</v>
      </c>
      <c r="T2386" s="68">
        <v>4</v>
      </c>
      <c r="U2386" s="68">
        <v>10442</v>
      </c>
      <c r="V2386" s="68">
        <v>0</v>
      </c>
      <c r="W2386" s="68">
        <v>20683</v>
      </c>
      <c r="X2386" s="68">
        <v>0</v>
      </c>
      <c r="Y2386" s="68">
        <v>7452</v>
      </c>
      <c r="Z2386" s="68">
        <v>0</v>
      </c>
      <c r="AA2386" s="68">
        <v>7452</v>
      </c>
      <c r="AB2386" s="68">
        <v>0</v>
      </c>
      <c r="AC2386" s="68">
        <v>0</v>
      </c>
      <c r="AD2386" s="68">
        <v>107</v>
      </c>
      <c r="AE2386" s="68">
        <v>4855</v>
      </c>
      <c r="AF2386" s="68">
        <v>0</v>
      </c>
      <c r="AG2386" s="68">
        <v>0</v>
      </c>
      <c r="AH2386" s="68">
        <v>0</v>
      </c>
      <c r="AI2386" s="68">
        <v>0</v>
      </c>
      <c r="AJ2386" s="68">
        <v>0</v>
      </c>
      <c r="AK2386" s="68">
        <v>0</v>
      </c>
      <c r="AL2386" s="68">
        <v>0</v>
      </c>
      <c r="AM2386" s="68">
        <v>0</v>
      </c>
      <c r="AN2386" s="68">
        <v>0</v>
      </c>
      <c r="AO2386" s="68">
        <v>0</v>
      </c>
      <c r="AP2386" s="68" t="s">
        <v>1708</v>
      </c>
      <c r="AQ2386" s="68">
        <v>1</v>
      </c>
      <c r="AR2386" s="68" t="s">
        <v>1709</v>
      </c>
      <c r="AS2386" s="68">
        <v>0</v>
      </c>
      <c r="AT2386" s="68">
        <v>0</v>
      </c>
      <c r="AU2386" s="68">
        <v>0</v>
      </c>
      <c r="AV2386" s="86">
        <v>1</v>
      </c>
      <c r="AX2386" s="1">
        <v>0</v>
      </c>
      <c r="AY2386" s="1">
        <v>0</v>
      </c>
      <c r="AZ2386" s="68">
        <v>0</v>
      </c>
      <c r="BA2386" s="68">
        <v>0</v>
      </c>
      <c r="EQ2386" s="68">
        <v>10550037</v>
      </c>
      <c r="ER2386" s="175">
        <v>2</v>
      </c>
      <c r="ES2386" s="68">
        <v>650</v>
      </c>
      <c r="ET2386" s="68">
        <v>37</v>
      </c>
      <c r="EU2386" s="68">
        <v>0</v>
      </c>
      <c r="EV2386" s="68">
        <v>150037</v>
      </c>
      <c r="EW2386" s="68" t="s">
        <v>2675</v>
      </c>
      <c r="EX2386" s="68" t="str">
        <f t="shared" si="70"/>
        <v>중형</v>
      </c>
      <c r="GE2386" s="68">
        <v>110151</v>
      </c>
      <c r="GF2386" s="68" t="s">
        <v>5795</v>
      </c>
    </row>
    <row r="2387" spans="6:188" x14ac:dyDescent="0.3">
      <c r="F2387" s="68">
        <v>330176</v>
      </c>
      <c r="G2387" s="68">
        <v>1</v>
      </c>
      <c r="H2387" s="68">
        <v>180002</v>
      </c>
      <c r="I2387" s="68">
        <v>280002</v>
      </c>
      <c r="J2387" s="68" t="s">
        <v>3756</v>
      </c>
      <c r="K2387" s="68" t="s">
        <v>3757</v>
      </c>
      <c r="L2387" s="68">
        <v>0</v>
      </c>
      <c r="M2387" s="68">
        <v>20</v>
      </c>
      <c r="N2387" s="68">
        <v>0</v>
      </c>
      <c r="O2387" s="68">
        <v>0</v>
      </c>
      <c r="P2387" s="68">
        <v>0</v>
      </c>
      <c r="Q2387" s="68">
        <v>0</v>
      </c>
      <c r="R2387" s="68">
        <v>4</v>
      </c>
      <c r="S2387" s="68">
        <v>1</v>
      </c>
      <c r="T2387" s="68">
        <v>4</v>
      </c>
      <c r="U2387" s="68">
        <v>19479</v>
      </c>
      <c r="V2387" s="68">
        <v>0</v>
      </c>
      <c r="W2387" s="68">
        <v>0</v>
      </c>
      <c r="X2387" s="68">
        <v>0</v>
      </c>
      <c r="Y2387" s="68">
        <v>7452</v>
      </c>
      <c r="Z2387" s="68">
        <v>0</v>
      </c>
      <c r="AA2387" s="68">
        <v>7452</v>
      </c>
      <c r="AB2387" s="68">
        <v>0</v>
      </c>
      <c r="AC2387" s="68">
        <v>0</v>
      </c>
      <c r="AD2387" s="68">
        <v>107</v>
      </c>
      <c r="AE2387" s="68">
        <v>4855</v>
      </c>
      <c r="AF2387" s="68">
        <v>0</v>
      </c>
      <c r="AG2387" s="68">
        <v>0</v>
      </c>
      <c r="AH2387" s="68">
        <v>0</v>
      </c>
      <c r="AI2387" s="68">
        <v>0</v>
      </c>
      <c r="AJ2387" s="68">
        <v>0</v>
      </c>
      <c r="AK2387" s="68">
        <v>0</v>
      </c>
      <c r="AL2387" s="68">
        <v>0</v>
      </c>
      <c r="AM2387" s="68">
        <v>0</v>
      </c>
      <c r="AN2387" s="68">
        <v>0</v>
      </c>
      <c r="AO2387" s="68">
        <v>0</v>
      </c>
      <c r="AP2387" s="68" t="s">
        <v>1725</v>
      </c>
      <c r="AQ2387" s="68">
        <v>1</v>
      </c>
      <c r="AR2387" s="68" t="s">
        <v>1726</v>
      </c>
      <c r="AS2387" s="68">
        <v>0</v>
      </c>
      <c r="AT2387" s="68">
        <v>0</v>
      </c>
      <c r="AU2387" s="68">
        <v>0</v>
      </c>
      <c r="AV2387" s="86">
        <v>1</v>
      </c>
      <c r="AX2387" s="1">
        <v>0</v>
      </c>
      <c r="AY2387" s="1">
        <v>0</v>
      </c>
      <c r="AZ2387" s="68">
        <v>0</v>
      </c>
      <c r="BA2387" s="68">
        <v>0</v>
      </c>
      <c r="EQ2387" s="68">
        <v>10650037</v>
      </c>
      <c r="ER2387" s="175">
        <v>2</v>
      </c>
      <c r="ES2387" s="68">
        <v>650</v>
      </c>
      <c r="ET2387" s="68">
        <v>37</v>
      </c>
      <c r="EU2387" s="68">
        <v>0</v>
      </c>
      <c r="EV2387" s="68">
        <v>150037</v>
      </c>
      <c r="EW2387" s="68" t="s">
        <v>2675</v>
      </c>
      <c r="EX2387" s="68" t="str">
        <f t="shared" si="70"/>
        <v>중형</v>
      </c>
      <c r="GE2387" s="68">
        <v>110152</v>
      </c>
      <c r="GF2387" s="68" t="s">
        <v>5796</v>
      </c>
    </row>
    <row r="2388" spans="6:188" x14ac:dyDescent="0.3">
      <c r="F2388" s="68">
        <v>330177</v>
      </c>
      <c r="G2388" s="68">
        <v>1</v>
      </c>
      <c r="H2388" s="68">
        <v>180002</v>
      </c>
      <c r="I2388" s="68">
        <v>280002</v>
      </c>
      <c r="J2388" s="68" t="s">
        <v>3756</v>
      </c>
      <c r="K2388" s="68" t="s">
        <v>3757</v>
      </c>
      <c r="L2388" s="68">
        <v>0</v>
      </c>
      <c r="M2388" s="68">
        <v>20</v>
      </c>
      <c r="N2388" s="68">
        <v>0</v>
      </c>
      <c r="O2388" s="68">
        <v>0</v>
      </c>
      <c r="P2388" s="68">
        <v>0</v>
      </c>
      <c r="Q2388" s="68">
        <v>0</v>
      </c>
      <c r="R2388" s="68">
        <v>4</v>
      </c>
      <c r="S2388" s="68">
        <v>1</v>
      </c>
      <c r="T2388" s="68">
        <v>4</v>
      </c>
      <c r="U2388" s="68">
        <v>19479</v>
      </c>
      <c r="V2388" s="68">
        <v>0</v>
      </c>
      <c r="W2388" s="68">
        <v>0</v>
      </c>
      <c r="X2388" s="68">
        <v>0</v>
      </c>
      <c r="Y2388" s="68">
        <v>7452</v>
      </c>
      <c r="Z2388" s="68">
        <v>0</v>
      </c>
      <c r="AA2388" s="68">
        <v>7452</v>
      </c>
      <c r="AB2388" s="68">
        <v>0</v>
      </c>
      <c r="AC2388" s="68">
        <v>0</v>
      </c>
      <c r="AD2388" s="68">
        <v>107</v>
      </c>
      <c r="AE2388" s="68">
        <v>4855</v>
      </c>
      <c r="AF2388" s="68">
        <v>0</v>
      </c>
      <c r="AG2388" s="68">
        <v>0</v>
      </c>
      <c r="AH2388" s="68">
        <v>0</v>
      </c>
      <c r="AI2388" s="68">
        <v>0</v>
      </c>
      <c r="AJ2388" s="68">
        <v>0</v>
      </c>
      <c r="AK2388" s="68">
        <v>0</v>
      </c>
      <c r="AL2388" s="68">
        <v>0</v>
      </c>
      <c r="AM2388" s="68">
        <v>0</v>
      </c>
      <c r="AN2388" s="68">
        <v>0</v>
      </c>
      <c r="AO2388" s="68">
        <v>0</v>
      </c>
      <c r="AP2388" s="68" t="s">
        <v>1727</v>
      </c>
      <c r="AQ2388" s="68">
        <v>1</v>
      </c>
      <c r="AR2388" s="68" t="s">
        <v>1728</v>
      </c>
      <c r="AS2388" s="68">
        <v>0</v>
      </c>
      <c r="AT2388" s="68">
        <v>0</v>
      </c>
      <c r="AU2388" s="68">
        <v>0</v>
      </c>
      <c r="AV2388" s="86">
        <v>1</v>
      </c>
      <c r="AX2388" s="1">
        <v>0</v>
      </c>
      <c r="AY2388" s="1">
        <v>0</v>
      </c>
      <c r="AZ2388" s="68">
        <v>0</v>
      </c>
      <c r="BA2388" s="68">
        <v>0</v>
      </c>
      <c r="EQ2388" s="68">
        <v>10750037</v>
      </c>
      <c r="ER2388" s="175">
        <v>2</v>
      </c>
      <c r="ES2388" s="68">
        <v>650</v>
      </c>
      <c r="ET2388" s="68">
        <v>37</v>
      </c>
      <c r="EU2388" s="68">
        <v>0</v>
      </c>
      <c r="EV2388" s="68">
        <v>150037</v>
      </c>
      <c r="EW2388" s="68" t="s">
        <v>2675</v>
      </c>
      <c r="EX2388" s="68" t="str">
        <f t="shared" si="70"/>
        <v>중형</v>
      </c>
      <c r="GE2388" s="68">
        <v>110153</v>
      </c>
      <c r="GF2388" s="68" t="s">
        <v>5797</v>
      </c>
    </row>
    <row r="2389" spans="6:188" x14ac:dyDescent="0.3">
      <c r="F2389" s="68">
        <v>330178</v>
      </c>
      <c r="G2389" s="68">
        <v>1</v>
      </c>
      <c r="H2389" s="68">
        <v>180002</v>
      </c>
      <c r="I2389" s="68">
        <v>280002</v>
      </c>
      <c r="J2389" s="68" t="s">
        <v>3756</v>
      </c>
      <c r="K2389" s="68" t="s">
        <v>3757</v>
      </c>
      <c r="L2389" s="68">
        <v>0</v>
      </c>
      <c r="M2389" s="68">
        <v>20</v>
      </c>
      <c r="N2389" s="68">
        <v>0</v>
      </c>
      <c r="O2389" s="68">
        <v>0</v>
      </c>
      <c r="P2389" s="68">
        <v>0</v>
      </c>
      <c r="Q2389" s="68">
        <v>0</v>
      </c>
      <c r="R2389" s="68">
        <v>8</v>
      </c>
      <c r="S2389" s="68">
        <v>1</v>
      </c>
      <c r="T2389" s="68">
        <v>4</v>
      </c>
      <c r="U2389" s="68">
        <v>13655</v>
      </c>
      <c r="V2389" s="68">
        <v>0</v>
      </c>
      <c r="W2389" s="68">
        <v>5824</v>
      </c>
      <c r="X2389" s="68">
        <v>0</v>
      </c>
      <c r="Y2389" s="68">
        <v>7452</v>
      </c>
      <c r="Z2389" s="68">
        <v>0</v>
      </c>
      <c r="AA2389" s="68">
        <v>7452</v>
      </c>
      <c r="AB2389" s="68">
        <v>0</v>
      </c>
      <c r="AC2389" s="68">
        <v>0</v>
      </c>
      <c r="AD2389" s="68">
        <v>107</v>
      </c>
      <c r="AE2389" s="68">
        <v>4855</v>
      </c>
      <c r="AF2389" s="68">
        <v>0</v>
      </c>
      <c r="AG2389" s="68">
        <v>0</v>
      </c>
      <c r="AH2389" s="68">
        <v>0</v>
      </c>
      <c r="AI2389" s="68">
        <v>0</v>
      </c>
      <c r="AJ2389" s="68">
        <v>0</v>
      </c>
      <c r="AK2389" s="68">
        <v>0</v>
      </c>
      <c r="AL2389" s="68">
        <v>0</v>
      </c>
      <c r="AM2389" s="68">
        <v>0</v>
      </c>
      <c r="AN2389" s="68">
        <v>0</v>
      </c>
      <c r="AO2389" s="68">
        <v>0</v>
      </c>
      <c r="AP2389" s="68" t="s">
        <v>1749</v>
      </c>
      <c r="AQ2389" s="68">
        <v>1</v>
      </c>
      <c r="AR2389" s="68" t="s">
        <v>1750</v>
      </c>
      <c r="AS2389" s="68">
        <v>0</v>
      </c>
      <c r="AT2389" s="68">
        <v>0</v>
      </c>
      <c r="AU2389" s="68">
        <v>0</v>
      </c>
      <c r="AV2389" s="86">
        <v>1</v>
      </c>
      <c r="AX2389" s="1">
        <v>0</v>
      </c>
      <c r="AY2389" s="1">
        <v>0</v>
      </c>
      <c r="AZ2389" s="68">
        <v>0</v>
      </c>
      <c r="BA2389" s="68">
        <v>0</v>
      </c>
      <c r="EQ2389" s="68">
        <v>10850037</v>
      </c>
      <c r="ER2389" s="175">
        <v>2</v>
      </c>
      <c r="ES2389" s="68">
        <v>650</v>
      </c>
      <c r="ET2389" s="68">
        <v>37</v>
      </c>
      <c r="EU2389" s="68">
        <v>0</v>
      </c>
      <c r="EV2389" s="68">
        <v>150037</v>
      </c>
      <c r="EW2389" s="68" t="s">
        <v>2675</v>
      </c>
      <c r="EX2389" s="68" t="str">
        <f t="shared" si="70"/>
        <v>중형</v>
      </c>
      <c r="GE2389" s="68">
        <v>110154</v>
      </c>
      <c r="GF2389" s="68" t="s">
        <v>5798</v>
      </c>
    </row>
    <row r="2390" spans="6:188" x14ac:dyDescent="0.3">
      <c r="F2390" s="68">
        <v>330179</v>
      </c>
      <c r="G2390" s="68">
        <v>1</v>
      </c>
      <c r="H2390" s="68">
        <v>180002</v>
      </c>
      <c r="I2390" s="68">
        <v>280002</v>
      </c>
      <c r="J2390" s="68" t="s">
        <v>3756</v>
      </c>
      <c r="K2390" s="68" t="s">
        <v>3757</v>
      </c>
      <c r="L2390" s="68">
        <v>0</v>
      </c>
      <c r="M2390" s="68">
        <v>20</v>
      </c>
      <c r="N2390" s="68">
        <v>0</v>
      </c>
      <c r="O2390" s="68">
        <v>0</v>
      </c>
      <c r="P2390" s="68">
        <v>0</v>
      </c>
      <c r="Q2390" s="68">
        <v>0</v>
      </c>
      <c r="R2390" s="68">
        <v>8</v>
      </c>
      <c r="S2390" s="68">
        <v>1</v>
      </c>
      <c r="T2390" s="68">
        <v>4</v>
      </c>
      <c r="U2390" s="68">
        <v>13655</v>
      </c>
      <c r="V2390" s="68">
        <v>0</v>
      </c>
      <c r="W2390" s="68">
        <v>5824</v>
      </c>
      <c r="X2390" s="68">
        <v>0</v>
      </c>
      <c r="Y2390" s="68">
        <v>7452</v>
      </c>
      <c r="Z2390" s="68">
        <v>0</v>
      </c>
      <c r="AA2390" s="68">
        <v>7452</v>
      </c>
      <c r="AB2390" s="68">
        <v>0</v>
      </c>
      <c r="AC2390" s="68">
        <v>0</v>
      </c>
      <c r="AD2390" s="68">
        <v>107</v>
      </c>
      <c r="AE2390" s="68">
        <v>4855</v>
      </c>
      <c r="AF2390" s="68">
        <v>0</v>
      </c>
      <c r="AG2390" s="68">
        <v>0</v>
      </c>
      <c r="AH2390" s="68">
        <v>0</v>
      </c>
      <c r="AI2390" s="68">
        <v>0</v>
      </c>
      <c r="AJ2390" s="68">
        <v>0</v>
      </c>
      <c r="AK2390" s="68">
        <v>0</v>
      </c>
      <c r="AL2390" s="68">
        <v>0</v>
      </c>
      <c r="AM2390" s="68">
        <v>0</v>
      </c>
      <c r="AN2390" s="68">
        <v>0</v>
      </c>
      <c r="AO2390" s="68">
        <v>0</v>
      </c>
      <c r="AP2390" s="68" t="s">
        <v>1751</v>
      </c>
      <c r="AQ2390" s="68">
        <v>1</v>
      </c>
      <c r="AR2390" s="68" t="s">
        <v>2516</v>
      </c>
      <c r="AS2390" s="68">
        <v>0</v>
      </c>
      <c r="AT2390" s="68">
        <v>0</v>
      </c>
      <c r="AU2390" s="68">
        <v>0</v>
      </c>
      <c r="AV2390" s="86">
        <v>1</v>
      </c>
      <c r="AX2390" s="1">
        <v>0</v>
      </c>
      <c r="AY2390" s="1">
        <v>0</v>
      </c>
      <c r="AZ2390" s="68">
        <v>0</v>
      </c>
      <c r="BA2390" s="68">
        <v>0</v>
      </c>
      <c r="EQ2390" s="68">
        <v>10950037</v>
      </c>
      <c r="ER2390" s="175">
        <v>2</v>
      </c>
      <c r="ES2390" s="68">
        <v>650</v>
      </c>
      <c r="ET2390" s="68">
        <v>37</v>
      </c>
      <c r="EU2390" s="68">
        <v>0</v>
      </c>
      <c r="EV2390" s="68">
        <v>150037</v>
      </c>
      <c r="EW2390" s="68" t="s">
        <v>2675</v>
      </c>
      <c r="EX2390" s="68" t="str">
        <f t="shared" si="70"/>
        <v>중형</v>
      </c>
      <c r="GE2390" s="68">
        <v>110155</v>
      </c>
      <c r="GF2390" s="68" t="s">
        <v>5799</v>
      </c>
    </row>
    <row r="2391" spans="6:188" x14ac:dyDescent="0.3">
      <c r="F2391" s="68">
        <v>330180</v>
      </c>
      <c r="G2391" s="68">
        <v>1</v>
      </c>
      <c r="H2391" s="68">
        <v>180002</v>
      </c>
      <c r="I2391" s="68">
        <v>280002</v>
      </c>
      <c r="J2391" s="68" t="s">
        <v>3756</v>
      </c>
      <c r="K2391" s="68" t="s">
        <v>3757</v>
      </c>
      <c r="L2391" s="68">
        <v>0</v>
      </c>
      <c r="M2391" s="68">
        <v>20</v>
      </c>
      <c r="N2391" s="68">
        <v>0</v>
      </c>
      <c r="O2391" s="68">
        <v>0</v>
      </c>
      <c r="P2391" s="68">
        <v>0</v>
      </c>
      <c r="Q2391" s="68">
        <v>0</v>
      </c>
      <c r="R2391" s="68">
        <v>8</v>
      </c>
      <c r="S2391" s="68">
        <v>1</v>
      </c>
      <c r="T2391" s="68">
        <v>4</v>
      </c>
      <c r="U2391" s="68">
        <v>13655</v>
      </c>
      <c r="V2391" s="68">
        <v>0</v>
      </c>
      <c r="W2391" s="68">
        <v>5824</v>
      </c>
      <c r="X2391" s="68">
        <v>0</v>
      </c>
      <c r="Y2391" s="68">
        <v>7452</v>
      </c>
      <c r="Z2391" s="68">
        <v>0</v>
      </c>
      <c r="AA2391" s="68">
        <v>7452</v>
      </c>
      <c r="AB2391" s="68">
        <v>0</v>
      </c>
      <c r="AC2391" s="68">
        <v>0</v>
      </c>
      <c r="AD2391" s="68">
        <v>107</v>
      </c>
      <c r="AE2391" s="68">
        <v>4855</v>
      </c>
      <c r="AF2391" s="68">
        <v>0</v>
      </c>
      <c r="AG2391" s="68">
        <v>0</v>
      </c>
      <c r="AH2391" s="68">
        <v>0</v>
      </c>
      <c r="AI2391" s="68">
        <v>0</v>
      </c>
      <c r="AJ2391" s="68">
        <v>0</v>
      </c>
      <c r="AK2391" s="68">
        <v>0</v>
      </c>
      <c r="AL2391" s="68">
        <v>0</v>
      </c>
      <c r="AM2391" s="68">
        <v>0</v>
      </c>
      <c r="AN2391" s="68">
        <v>0</v>
      </c>
      <c r="AO2391" s="68">
        <v>0</v>
      </c>
      <c r="AP2391" s="68" t="s">
        <v>1751</v>
      </c>
      <c r="AQ2391" s="68">
        <v>1</v>
      </c>
      <c r="AR2391" s="68" t="s">
        <v>2516</v>
      </c>
      <c r="AS2391" s="68">
        <v>0</v>
      </c>
      <c r="AT2391" s="68">
        <v>0</v>
      </c>
      <c r="AU2391" s="68">
        <v>0</v>
      </c>
      <c r="AV2391" s="86">
        <v>1</v>
      </c>
      <c r="AX2391" s="1">
        <v>0</v>
      </c>
      <c r="AY2391" s="1">
        <v>0</v>
      </c>
      <c r="AZ2391" s="68">
        <v>0</v>
      </c>
      <c r="BA2391" s="68">
        <v>0</v>
      </c>
      <c r="EQ2391" s="68">
        <v>11050037</v>
      </c>
      <c r="ER2391" s="175">
        <v>2</v>
      </c>
      <c r="ES2391" s="68">
        <v>650</v>
      </c>
      <c r="ET2391" s="68">
        <v>37</v>
      </c>
      <c r="EU2391" s="68">
        <v>0</v>
      </c>
      <c r="EV2391" s="68">
        <v>150037</v>
      </c>
      <c r="EW2391" s="68" t="s">
        <v>2675</v>
      </c>
      <c r="EX2391" s="68" t="str">
        <f t="shared" si="70"/>
        <v>중형</v>
      </c>
      <c r="GE2391" s="68">
        <v>110156</v>
      </c>
      <c r="GF2391" s="68" t="s">
        <v>5800</v>
      </c>
    </row>
    <row r="2392" spans="6:188" x14ac:dyDescent="0.3">
      <c r="F2392" s="68">
        <v>330181</v>
      </c>
      <c r="G2392" s="68">
        <v>1</v>
      </c>
      <c r="H2392" s="68">
        <v>180002</v>
      </c>
      <c r="I2392" s="68">
        <v>280002</v>
      </c>
      <c r="J2392" s="68" t="s">
        <v>3756</v>
      </c>
      <c r="K2392" s="68" t="s">
        <v>3757</v>
      </c>
      <c r="L2392" s="68">
        <v>0</v>
      </c>
      <c r="M2392" s="68">
        <v>20</v>
      </c>
      <c r="N2392" s="68">
        <v>0</v>
      </c>
      <c r="O2392" s="68">
        <v>0</v>
      </c>
      <c r="P2392" s="68">
        <v>0</v>
      </c>
      <c r="Q2392" s="68">
        <v>0</v>
      </c>
      <c r="R2392" s="68">
        <v>16</v>
      </c>
      <c r="S2392" s="68">
        <v>1</v>
      </c>
      <c r="T2392" s="68">
        <v>4</v>
      </c>
      <c r="U2392" s="68">
        <v>18876</v>
      </c>
      <c r="V2392" s="68">
        <v>0</v>
      </c>
      <c r="W2392" s="68">
        <v>1807</v>
      </c>
      <c r="X2392" s="68">
        <v>0</v>
      </c>
      <c r="Y2392" s="68">
        <v>7452</v>
      </c>
      <c r="Z2392" s="68">
        <v>0</v>
      </c>
      <c r="AA2392" s="68">
        <v>7452</v>
      </c>
      <c r="AB2392" s="68">
        <v>0</v>
      </c>
      <c r="AC2392" s="68">
        <v>0</v>
      </c>
      <c r="AD2392" s="68">
        <v>107</v>
      </c>
      <c r="AE2392" s="68">
        <v>4855</v>
      </c>
      <c r="AF2392" s="68">
        <v>0</v>
      </c>
      <c r="AG2392" s="68">
        <v>0</v>
      </c>
      <c r="AH2392" s="68">
        <v>0</v>
      </c>
      <c r="AI2392" s="68">
        <v>0</v>
      </c>
      <c r="AJ2392" s="68">
        <v>0</v>
      </c>
      <c r="AK2392" s="68">
        <v>0</v>
      </c>
      <c r="AL2392" s="68">
        <v>0</v>
      </c>
      <c r="AM2392" s="68">
        <v>0</v>
      </c>
      <c r="AN2392" s="68">
        <v>0</v>
      </c>
      <c r="AO2392" s="68">
        <v>0</v>
      </c>
      <c r="AP2392" s="68" t="s">
        <v>1777</v>
      </c>
      <c r="AQ2392" s="68">
        <v>1</v>
      </c>
      <c r="AR2392" s="68" t="s">
        <v>2525</v>
      </c>
      <c r="AS2392" s="68">
        <v>0</v>
      </c>
      <c r="AT2392" s="68">
        <v>0</v>
      </c>
      <c r="AU2392" s="68">
        <v>0</v>
      </c>
      <c r="AV2392" s="86">
        <v>1</v>
      </c>
      <c r="AX2392" s="1">
        <v>0</v>
      </c>
      <c r="AY2392" s="1">
        <v>0</v>
      </c>
      <c r="AZ2392" s="68">
        <v>0</v>
      </c>
      <c r="BA2392" s="68">
        <v>0</v>
      </c>
      <c r="EQ2392" s="68">
        <v>11150037</v>
      </c>
      <c r="ER2392" s="175">
        <v>2</v>
      </c>
      <c r="ES2392" s="68">
        <v>650</v>
      </c>
      <c r="ET2392" s="68">
        <v>37</v>
      </c>
      <c r="EU2392" s="68">
        <v>0</v>
      </c>
      <c r="EV2392" s="68">
        <v>150037</v>
      </c>
      <c r="EW2392" s="68" t="s">
        <v>2675</v>
      </c>
      <c r="EX2392" s="68" t="str">
        <f t="shared" si="70"/>
        <v>중형</v>
      </c>
      <c r="GE2392" s="68">
        <v>110157</v>
      </c>
      <c r="GF2392" s="68" t="s">
        <v>5801</v>
      </c>
    </row>
    <row r="2393" spans="6:188" x14ac:dyDescent="0.3">
      <c r="F2393" s="68">
        <v>330182</v>
      </c>
      <c r="G2393" s="68">
        <v>1</v>
      </c>
      <c r="H2393" s="68">
        <v>180002</v>
      </c>
      <c r="I2393" s="68">
        <v>280002</v>
      </c>
      <c r="J2393" s="68" t="s">
        <v>3756</v>
      </c>
      <c r="K2393" s="68" t="s">
        <v>3757</v>
      </c>
      <c r="L2393" s="68">
        <v>0</v>
      </c>
      <c r="M2393" s="68">
        <v>20</v>
      </c>
      <c r="N2393" s="68">
        <v>0</v>
      </c>
      <c r="O2393" s="68">
        <v>0</v>
      </c>
      <c r="P2393" s="68">
        <v>0</v>
      </c>
      <c r="Q2393" s="68">
        <v>0</v>
      </c>
      <c r="R2393" s="68">
        <v>8</v>
      </c>
      <c r="S2393" s="68">
        <v>1</v>
      </c>
      <c r="T2393" s="68">
        <v>4</v>
      </c>
      <c r="U2393" s="68">
        <v>13655</v>
      </c>
      <c r="V2393" s="68">
        <v>0</v>
      </c>
      <c r="W2393" s="68">
        <v>5824</v>
      </c>
      <c r="X2393" s="68">
        <v>0</v>
      </c>
      <c r="Y2393" s="68">
        <v>7452</v>
      </c>
      <c r="Z2393" s="68">
        <v>0</v>
      </c>
      <c r="AA2393" s="68">
        <v>7452</v>
      </c>
      <c r="AB2393" s="68">
        <v>0</v>
      </c>
      <c r="AC2393" s="68">
        <v>0</v>
      </c>
      <c r="AD2393" s="68">
        <v>107</v>
      </c>
      <c r="AE2393" s="68">
        <v>4855</v>
      </c>
      <c r="AF2393" s="68">
        <v>0</v>
      </c>
      <c r="AG2393" s="68">
        <v>0</v>
      </c>
      <c r="AH2393" s="68">
        <v>0</v>
      </c>
      <c r="AI2393" s="68">
        <v>0</v>
      </c>
      <c r="AJ2393" s="68">
        <v>0</v>
      </c>
      <c r="AK2393" s="68">
        <v>0</v>
      </c>
      <c r="AL2393" s="68">
        <v>0</v>
      </c>
      <c r="AM2393" s="68">
        <v>0</v>
      </c>
      <c r="AN2393" s="68">
        <v>0</v>
      </c>
      <c r="AO2393" s="68">
        <v>0</v>
      </c>
      <c r="AP2393" s="68" t="s">
        <v>1749</v>
      </c>
      <c r="AQ2393" s="68">
        <v>1</v>
      </c>
      <c r="AR2393" s="68" t="s">
        <v>1750</v>
      </c>
      <c r="AS2393" s="68">
        <v>0</v>
      </c>
      <c r="AT2393" s="68">
        <v>0</v>
      </c>
      <c r="AU2393" s="68">
        <v>0</v>
      </c>
      <c r="AV2393" s="86">
        <v>1</v>
      </c>
      <c r="AX2393" s="1">
        <v>0</v>
      </c>
      <c r="AY2393" s="1">
        <v>0</v>
      </c>
      <c r="AZ2393" s="68">
        <v>0</v>
      </c>
      <c r="BA2393" s="68">
        <v>0</v>
      </c>
      <c r="EQ2393" s="68">
        <v>11250037</v>
      </c>
      <c r="ER2393" s="175">
        <v>2</v>
      </c>
      <c r="ES2393" s="68">
        <v>650</v>
      </c>
      <c r="ET2393" s="68">
        <v>37</v>
      </c>
      <c r="EU2393" s="68">
        <v>0</v>
      </c>
      <c r="EV2393" s="68">
        <v>150037</v>
      </c>
      <c r="EW2393" s="68" t="s">
        <v>2675</v>
      </c>
      <c r="EX2393" s="68" t="str">
        <f t="shared" si="70"/>
        <v>중형</v>
      </c>
      <c r="GE2393" s="68">
        <v>110158</v>
      </c>
      <c r="GF2393" s="68" t="s">
        <v>5802</v>
      </c>
    </row>
    <row r="2394" spans="6:188" x14ac:dyDescent="0.3">
      <c r="F2394" s="68">
        <v>330183</v>
      </c>
      <c r="G2394" s="68">
        <v>1</v>
      </c>
      <c r="H2394" s="68">
        <v>180002</v>
      </c>
      <c r="I2394" s="68">
        <v>280002</v>
      </c>
      <c r="J2394" s="68" t="s">
        <v>3756</v>
      </c>
      <c r="K2394" s="68" t="s">
        <v>3757</v>
      </c>
      <c r="L2394" s="68">
        <v>0</v>
      </c>
      <c r="M2394" s="68">
        <v>20</v>
      </c>
      <c r="N2394" s="68">
        <v>0</v>
      </c>
      <c r="O2394" s="68">
        <v>0</v>
      </c>
      <c r="P2394" s="68">
        <v>0</v>
      </c>
      <c r="Q2394" s="68">
        <v>0</v>
      </c>
      <c r="R2394" s="68">
        <v>4</v>
      </c>
      <c r="S2394" s="68">
        <v>1</v>
      </c>
      <c r="T2394" s="68">
        <v>4</v>
      </c>
      <c r="U2394" s="68">
        <v>19479</v>
      </c>
      <c r="V2394" s="68">
        <v>0</v>
      </c>
      <c r="W2394" s="68">
        <v>0</v>
      </c>
      <c r="X2394" s="68">
        <v>0</v>
      </c>
      <c r="Y2394" s="68">
        <v>7452</v>
      </c>
      <c r="Z2394" s="68">
        <v>0</v>
      </c>
      <c r="AA2394" s="68">
        <v>7452</v>
      </c>
      <c r="AB2394" s="68">
        <v>0</v>
      </c>
      <c r="AC2394" s="68">
        <v>0</v>
      </c>
      <c r="AD2394" s="68">
        <v>107</v>
      </c>
      <c r="AE2394" s="68">
        <v>4855</v>
      </c>
      <c r="AF2394" s="68">
        <v>0</v>
      </c>
      <c r="AG2394" s="68">
        <v>0</v>
      </c>
      <c r="AH2394" s="68">
        <v>0</v>
      </c>
      <c r="AI2394" s="68">
        <v>0</v>
      </c>
      <c r="AJ2394" s="68">
        <v>0</v>
      </c>
      <c r="AK2394" s="68">
        <v>0</v>
      </c>
      <c r="AL2394" s="68">
        <v>0</v>
      </c>
      <c r="AM2394" s="68">
        <v>0</v>
      </c>
      <c r="AN2394" s="68">
        <v>0</v>
      </c>
      <c r="AO2394" s="68">
        <v>0</v>
      </c>
      <c r="AP2394" s="68" t="s">
        <v>1727</v>
      </c>
      <c r="AQ2394" s="68">
        <v>1</v>
      </c>
      <c r="AR2394" s="68" t="s">
        <v>1728</v>
      </c>
      <c r="AS2394" s="68">
        <v>0</v>
      </c>
      <c r="AT2394" s="68">
        <v>0</v>
      </c>
      <c r="AU2394" s="68">
        <v>0</v>
      </c>
      <c r="AV2394" s="86">
        <v>1</v>
      </c>
      <c r="AX2394" s="1">
        <v>0</v>
      </c>
      <c r="AY2394" s="1">
        <v>0</v>
      </c>
      <c r="AZ2394" s="68">
        <v>0</v>
      </c>
      <c r="BA2394" s="68">
        <v>0</v>
      </c>
      <c r="EQ2394" s="68">
        <v>20150037</v>
      </c>
      <c r="ER2394" s="175">
        <v>2</v>
      </c>
      <c r="ES2394" s="68">
        <v>650</v>
      </c>
      <c r="ET2394" s="68">
        <v>37</v>
      </c>
      <c r="EU2394" s="68">
        <v>0</v>
      </c>
      <c r="EV2394" s="68">
        <v>150037</v>
      </c>
      <c r="EW2394" s="68" t="s">
        <v>2675</v>
      </c>
      <c r="EX2394" s="68" t="str">
        <f t="shared" si="70"/>
        <v>중형</v>
      </c>
      <c r="GE2394" s="68">
        <v>110159</v>
      </c>
      <c r="GF2394" s="68" t="s">
        <v>5803</v>
      </c>
    </row>
    <row r="2395" spans="6:188" x14ac:dyDescent="0.3">
      <c r="F2395" s="68">
        <v>330184</v>
      </c>
      <c r="G2395" s="68">
        <v>1</v>
      </c>
      <c r="H2395" s="68">
        <v>180002</v>
      </c>
      <c r="I2395" s="68">
        <v>280002</v>
      </c>
      <c r="J2395" s="68" t="s">
        <v>3756</v>
      </c>
      <c r="K2395" s="68" t="s">
        <v>3757</v>
      </c>
      <c r="L2395" s="68">
        <v>0</v>
      </c>
      <c r="M2395" s="68">
        <v>20</v>
      </c>
      <c r="N2395" s="68">
        <v>0</v>
      </c>
      <c r="O2395" s="68">
        <v>0</v>
      </c>
      <c r="P2395" s="68">
        <v>0</v>
      </c>
      <c r="Q2395" s="68">
        <v>0</v>
      </c>
      <c r="R2395" s="68">
        <v>8</v>
      </c>
      <c r="S2395" s="68">
        <v>1</v>
      </c>
      <c r="T2395" s="68">
        <v>4</v>
      </c>
      <c r="U2395" s="68">
        <v>13655</v>
      </c>
      <c r="V2395" s="68">
        <v>0</v>
      </c>
      <c r="W2395" s="68">
        <v>5824</v>
      </c>
      <c r="X2395" s="68">
        <v>0</v>
      </c>
      <c r="Y2395" s="68">
        <v>7452</v>
      </c>
      <c r="Z2395" s="68">
        <v>0</v>
      </c>
      <c r="AA2395" s="68">
        <v>7452</v>
      </c>
      <c r="AB2395" s="68">
        <v>0</v>
      </c>
      <c r="AC2395" s="68">
        <v>0</v>
      </c>
      <c r="AD2395" s="68">
        <v>107</v>
      </c>
      <c r="AE2395" s="68">
        <v>4855</v>
      </c>
      <c r="AF2395" s="68">
        <v>0</v>
      </c>
      <c r="AG2395" s="68">
        <v>0</v>
      </c>
      <c r="AH2395" s="68">
        <v>0</v>
      </c>
      <c r="AI2395" s="68">
        <v>0</v>
      </c>
      <c r="AJ2395" s="68">
        <v>0</v>
      </c>
      <c r="AK2395" s="68">
        <v>0</v>
      </c>
      <c r="AL2395" s="68">
        <v>0</v>
      </c>
      <c r="AM2395" s="68">
        <v>0</v>
      </c>
      <c r="AN2395" s="68">
        <v>0</v>
      </c>
      <c r="AO2395" s="68">
        <v>0</v>
      </c>
      <c r="AP2395" s="68" t="s">
        <v>1749</v>
      </c>
      <c r="AQ2395" s="68">
        <v>1</v>
      </c>
      <c r="AR2395" s="68" t="s">
        <v>1750</v>
      </c>
      <c r="AS2395" s="68">
        <v>0</v>
      </c>
      <c r="AT2395" s="68">
        <v>0</v>
      </c>
      <c r="AU2395" s="68">
        <v>0</v>
      </c>
      <c r="AV2395" s="86">
        <v>1</v>
      </c>
      <c r="AX2395" s="1">
        <v>0</v>
      </c>
      <c r="AY2395" s="1">
        <v>0</v>
      </c>
      <c r="AZ2395" s="68">
        <v>0</v>
      </c>
      <c r="BA2395" s="68">
        <v>0</v>
      </c>
      <c r="EQ2395" s="68">
        <v>20250037</v>
      </c>
      <c r="ER2395" s="175">
        <v>2</v>
      </c>
      <c r="ES2395" s="68">
        <v>650</v>
      </c>
      <c r="ET2395" s="68">
        <v>37</v>
      </c>
      <c r="EU2395" s="68">
        <v>0</v>
      </c>
      <c r="EV2395" s="68">
        <v>150037</v>
      </c>
      <c r="EW2395" s="68" t="s">
        <v>2675</v>
      </c>
      <c r="EX2395" s="68" t="str">
        <f t="shared" si="70"/>
        <v>중형</v>
      </c>
      <c r="GE2395" s="68">
        <v>110160</v>
      </c>
      <c r="GF2395" s="68" t="s">
        <v>5804</v>
      </c>
    </row>
    <row r="2396" spans="6:188" x14ac:dyDescent="0.3">
      <c r="F2396" s="68">
        <v>330185</v>
      </c>
      <c r="G2396" s="68">
        <v>1</v>
      </c>
      <c r="H2396" s="68">
        <v>180002</v>
      </c>
      <c r="I2396" s="68">
        <v>280002</v>
      </c>
      <c r="J2396" s="68" t="s">
        <v>3756</v>
      </c>
      <c r="K2396" s="68" t="s">
        <v>3757</v>
      </c>
      <c r="L2396" s="68">
        <v>0</v>
      </c>
      <c r="M2396" s="68">
        <v>20</v>
      </c>
      <c r="N2396" s="68">
        <v>0</v>
      </c>
      <c r="O2396" s="68">
        <v>0</v>
      </c>
      <c r="P2396" s="68">
        <v>0</v>
      </c>
      <c r="Q2396" s="68">
        <v>0</v>
      </c>
      <c r="R2396" s="68">
        <v>8</v>
      </c>
      <c r="S2396" s="68">
        <v>1</v>
      </c>
      <c r="T2396" s="68">
        <v>4</v>
      </c>
      <c r="U2396" s="68">
        <v>13655</v>
      </c>
      <c r="V2396" s="68">
        <v>0</v>
      </c>
      <c r="W2396" s="68">
        <v>5824</v>
      </c>
      <c r="X2396" s="68">
        <v>0</v>
      </c>
      <c r="Y2396" s="68">
        <v>7452</v>
      </c>
      <c r="Z2396" s="68">
        <v>0</v>
      </c>
      <c r="AA2396" s="68">
        <v>7452</v>
      </c>
      <c r="AB2396" s="68">
        <v>0</v>
      </c>
      <c r="AC2396" s="68">
        <v>0</v>
      </c>
      <c r="AD2396" s="68">
        <v>107</v>
      </c>
      <c r="AE2396" s="68">
        <v>4855</v>
      </c>
      <c r="AF2396" s="68">
        <v>0</v>
      </c>
      <c r="AG2396" s="68">
        <v>0</v>
      </c>
      <c r="AH2396" s="68">
        <v>0</v>
      </c>
      <c r="AI2396" s="68">
        <v>0</v>
      </c>
      <c r="AJ2396" s="68">
        <v>0</v>
      </c>
      <c r="AK2396" s="68">
        <v>0</v>
      </c>
      <c r="AL2396" s="68">
        <v>0</v>
      </c>
      <c r="AM2396" s="68">
        <v>0</v>
      </c>
      <c r="AN2396" s="68">
        <v>0</v>
      </c>
      <c r="AO2396" s="68">
        <v>0</v>
      </c>
      <c r="AP2396" s="68" t="s">
        <v>1751</v>
      </c>
      <c r="AQ2396" s="68">
        <v>1</v>
      </c>
      <c r="AR2396" s="68" t="s">
        <v>2516</v>
      </c>
      <c r="AS2396" s="68">
        <v>0</v>
      </c>
      <c r="AT2396" s="68">
        <v>0</v>
      </c>
      <c r="AU2396" s="68">
        <v>0</v>
      </c>
      <c r="AV2396" s="86">
        <v>1</v>
      </c>
      <c r="AX2396" s="1">
        <v>0</v>
      </c>
      <c r="AY2396" s="1">
        <v>0</v>
      </c>
      <c r="AZ2396" s="68">
        <v>0</v>
      </c>
      <c r="BA2396" s="68">
        <v>0</v>
      </c>
      <c r="EQ2396" s="68">
        <v>20350037</v>
      </c>
      <c r="ER2396" s="175">
        <v>2</v>
      </c>
      <c r="ES2396" s="68">
        <v>650</v>
      </c>
      <c r="ET2396" s="68">
        <v>37</v>
      </c>
      <c r="EU2396" s="68">
        <v>0</v>
      </c>
      <c r="EV2396" s="68">
        <v>150037</v>
      </c>
      <c r="EW2396" s="68" t="s">
        <v>2675</v>
      </c>
      <c r="EX2396" s="68" t="str">
        <f t="shared" si="70"/>
        <v>중형</v>
      </c>
      <c r="GE2396" s="68">
        <v>110161</v>
      </c>
      <c r="GF2396" s="68" t="s">
        <v>5805</v>
      </c>
    </row>
    <row r="2397" spans="6:188" x14ac:dyDescent="0.3">
      <c r="F2397" s="68">
        <v>330186</v>
      </c>
      <c r="G2397" s="68">
        <v>1</v>
      </c>
      <c r="H2397" s="68">
        <v>180002</v>
      </c>
      <c r="I2397" s="68">
        <v>280002</v>
      </c>
      <c r="J2397" s="68" t="s">
        <v>3756</v>
      </c>
      <c r="K2397" s="68" t="s">
        <v>3757</v>
      </c>
      <c r="L2397" s="68">
        <v>0</v>
      </c>
      <c r="M2397" s="68">
        <v>20</v>
      </c>
      <c r="N2397" s="68">
        <v>0</v>
      </c>
      <c r="O2397" s="68">
        <v>0</v>
      </c>
      <c r="P2397" s="68">
        <v>0</v>
      </c>
      <c r="Q2397" s="68">
        <v>0</v>
      </c>
      <c r="R2397" s="68">
        <v>16</v>
      </c>
      <c r="S2397" s="68">
        <v>1</v>
      </c>
      <c r="T2397" s="68">
        <v>4</v>
      </c>
      <c r="U2397" s="68">
        <v>18876</v>
      </c>
      <c r="V2397" s="68">
        <v>0</v>
      </c>
      <c r="W2397" s="68">
        <v>1807</v>
      </c>
      <c r="X2397" s="68">
        <v>0</v>
      </c>
      <c r="Y2397" s="68">
        <v>7452</v>
      </c>
      <c r="Z2397" s="68">
        <v>0</v>
      </c>
      <c r="AA2397" s="68">
        <v>7452</v>
      </c>
      <c r="AB2397" s="68">
        <v>0</v>
      </c>
      <c r="AC2397" s="68">
        <v>0</v>
      </c>
      <c r="AD2397" s="68">
        <v>107</v>
      </c>
      <c r="AE2397" s="68">
        <v>4855</v>
      </c>
      <c r="AF2397" s="68">
        <v>0</v>
      </c>
      <c r="AG2397" s="68">
        <v>0</v>
      </c>
      <c r="AH2397" s="68">
        <v>0</v>
      </c>
      <c r="AI2397" s="68">
        <v>0</v>
      </c>
      <c r="AJ2397" s="68">
        <v>0</v>
      </c>
      <c r="AK2397" s="68">
        <v>0</v>
      </c>
      <c r="AL2397" s="68">
        <v>0</v>
      </c>
      <c r="AM2397" s="68">
        <v>0</v>
      </c>
      <c r="AN2397" s="68">
        <v>0</v>
      </c>
      <c r="AO2397" s="68">
        <v>0</v>
      </c>
      <c r="AP2397" s="68" t="s">
        <v>1776</v>
      </c>
      <c r="AQ2397" s="68">
        <v>1</v>
      </c>
      <c r="AR2397" s="68" t="s">
        <v>2524</v>
      </c>
      <c r="AS2397" s="68">
        <v>0</v>
      </c>
      <c r="AT2397" s="68">
        <v>0</v>
      </c>
      <c r="AU2397" s="68">
        <v>0</v>
      </c>
      <c r="AV2397" s="86">
        <v>1</v>
      </c>
      <c r="AX2397" s="1">
        <v>0</v>
      </c>
      <c r="AY2397" s="1">
        <v>0</v>
      </c>
      <c r="AZ2397" s="68">
        <v>0</v>
      </c>
      <c r="BA2397" s="68">
        <v>0</v>
      </c>
      <c r="EQ2397" s="68">
        <v>20450037</v>
      </c>
      <c r="ER2397" s="175">
        <v>2</v>
      </c>
      <c r="ES2397" s="68">
        <v>650</v>
      </c>
      <c r="ET2397" s="68">
        <v>37</v>
      </c>
      <c r="EU2397" s="68">
        <v>0</v>
      </c>
      <c r="EV2397" s="68">
        <v>150037</v>
      </c>
      <c r="EW2397" s="68" t="s">
        <v>2675</v>
      </c>
      <c r="EX2397" s="68" t="str">
        <f t="shared" si="70"/>
        <v>중형</v>
      </c>
      <c r="GE2397" s="68">
        <v>110162</v>
      </c>
      <c r="GF2397" s="68" t="s">
        <v>5806</v>
      </c>
    </row>
    <row r="2398" spans="6:188" x14ac:dyDescent="0.3">
      <c r="F2398" s="68">
        <v>330187</v>
      </c>
      <c r="G2398" s="68">
        <v>1</v>
      </c>
      <c r="H2398" s="68">
        <v>180002</v>
      </c>
      <c r="I2398" s="68">
        <v>280002</v>
      </c>
      <c r="J2398" s="68" t="s">
        <v>3756</v>
      </c>
      <c r="K2398" s="68" t="s">
        <v>3757</v>
      </c>
      <c r="L2398" s="68">
        <v>0</v>
      </c>
      <c r="M2398" s="68">
        <v>20</v>
      </c>
      <c r="N2398" s="68">
        <v>0</v>
      </c>
      <c r="O2398" s="68">
        <v>0</v>
      </c>
      <c r="P2398" s="68">
        <v>0</v>
      </c>
      <c r="Q2398" s="68">
        <v>0</v>
      </c>
      <c r="R2398" s="68">
        <v>32</v>
      </c>
      <c r="S2398" s="68">
        <v>1</v>
      </c>
      <c r="T2398" s="68">
        <v>4</v>
      </c>
      <c r="U2398" s="68">
        <v>19880</v>
      </c>
      <c r="V2398" s="68">
        <v>0</v>
      </c>
      <c r="W2398" s="68">
        <v>0</v>
      </c>
      <c r="X2398" s="68">
        <v>0</v>
      </c>
      <c r="Y2398" s="68">
        <v>7452</v>
      </c>
      <c r="Z2398" s="68">
        <v>0</v>
      </c>
      <c r="AA2398" s="68">
        <v>7452</v>
      </c>
      <c r="AB2398" s="68">
        <v>0</v>
      </c>
      <c r="AC2398" s="68">
        <v>0</v>
      </c>
      <c r="AD2398" s="68">
        <v>107</v>
      </c>
      <c r="AE2398" s="68">
        <v>4855</v>
      </c>
      <c r="AF2398" s="68">
        <v>0</v>
      </c>
      <c r="AG2398" s="68">
        <v>0</v>
      </c>
      <c r="AH2398" s="68">
        <v>0</v>
      </c>
      <c r="AI2398" s="68">
        <v>0</v>
      </c>
      <c r="AJ2398" s="68">
        <v>0</v>
      </c>
      <c r="AK2398" s="68">
        <v>0</v>
      </c>
      <c r="AL2398" s="68">
        <v>0</v>
      </c>
      <c r="AM2398" s="68">
        <v>0</v>
      </c>
      <c r="AN2398" s="68">
        <v>0</v>
      </c>
      <c r="AO2398" s="68">
        <v>0</v>
      </c>
      <c r="AP2398" s="68" t="s">
        <v>1788</v>
      </c>
      <c r="AQ2398" s="68">
        <v>1</v>
      </c>
      <c r="AR2398" s="68" t="s">
        <v>2530</v>
      </c>
      <c r="AS2398" s="68">
        <v>0</v>
      </c>
      <c r="AT2398" s="68">
        <v>0</v>
      </c>
      <c r="AU2398" s="68">
        <v>0</v>
      </c>
      <c r="AV2398" s="86">
        <v>1</v>
      </c>
      <c r="AX2398" s="1">
        <v>0</v>
      </c>
      <c r="AY2398" s="1">
        <v>0</v>
      </c>
      <c r="AZ2398" s="68">
        <v>0</v>
      </c>
      <c r="BA2398" s="68">
        <v>0</v>
      </c>
      <c r="EQ2398" s="68">
        <v>20550037</v>
      </c>
      <c r="ER2398" s="175">
        <v>2</v>
      </c>
      <c r="ES2398" s="68">
        <v>650</v>
      </c>
      <c r="ET2398" s="68">
        <v>37</v>
      </c>
      <c r="EU2398" s="68">
        <v>0</v>
      </c>
      <c r="EV2398" s="68">
        <v>150037</v>
      </c>
      <c r="EW2398" s="68" t="s">
        <v>2675</v>
      </c>
      <c r="EX2398" s="68" t="str">
        <f t="shared" si="70"/>
        <v>중형</v>
      </c>
      <c r="GE2398" s="68">
        <v>110163</v>
      </c>
      <c r="GF2398" s="68" t="s">
        <v>5807</v>
      </c>
    </row>
    <row r="2399" spans="6:188" x14ac:dyDescent="0.3">
      <c r="F2399" s="68">
        <v>330188</v>
      </c>
      <c r="G2399" s="68">
        <v>1</v>
      </c>
      <c r="H2399" s="68">
        <v>180002</v>
      </c>
      <c r="I2399" s="68">
        <v>280002</v>
      </c>
      <c r="J2399" s="68" t="s">
        <v>3756</v>
      </c>
      <c r="K2399" s="68" t="s">
        <v>3757</v>
      </c>
      <c r="L2399" s="68">
        <v>0</v>
      </c>
      <c r="M2399" s="68">
        <v>20</v>
      </c>
      <c r="N2399" s="68">
        <v>0</v>
      </c>
      <c r="O2399" s="68">
        <v>0</v>
      </c>
      <c r="P2399" s="68">
        <v>0</v>
      </c>
      <c r="Q2399" s="68">
        <v>0</v>
      </c>
      <c r="R2399" s="68">
        <v>32</v>
      </c>
      <c r="S2399" s="68">
        <v>1</v>
      </c>
      <c r="T2399" s="68">
        <v>4</v>
      </c>
      <c r="U2399" s="68">
        <v>19880</v>
      </c>
      <c r="V2399" s="68">
        <v>0</v>
      </c>
      <c r="W2399" s="68">
        <v>0</v>
      </c>
      <c r="X2399" s="68">
        <v>0</v>
      </c>
      <c r="Y2399" s="68">
        <v>7452</v>
      </c>
      <c r="Z2399" s="68">
        <v>0</v>
      </c>
      <c r="AA2399" s="68">
        <v>7452</v>
      </c>
      <c r="AB2399" s="68">
        <v>0</v>
      </c>
      <c r="AC2399" s="68">
        <v>0</v>
      </c>
      <c r="AD2399" s="68">
        <v>107</v>
      </c>
      <c r="AE2399" s="68">
        <v>4855</v>
      </c>
      <c r="AF2399" s="68">
        <v>0</v>
      </c>
      <c r="AG2399" s="68">
        <v>0</v>
      </c>
      <c r="AH2399" s="68">
        <v>0</v>
      </c>
      <c r="AI2399" s="68">
        <v>0</v>
      </c>
      <c r="AJ2399" s="68">
        <v>0</v>
      </c>
      <c r="AK2399" s="68">
        <v>0</v>
      </c>
      <c r="AL2399" s="68">
        <v>0</v>
      </c>
      <c r="AM2399" s="68">
        <v>0</v>
      </c>
      <c r="AN2399" s="68">
        <v>0</v>
      </c>
      <c r="AO2399" s="68">
        <v>0</v>
      </c>
      <c r="AP2399" s="68" t="s">
        <v>1789</v>
      </c>
      <c r="AQ2399" s="68">
        <v>1</v>
      </c>
      <c r="AR2399" s="68" t="s">
        <v>2531</v>
      </c>
      <c r="AS2399" s="68">
        <v>0</v>
      </c>
      <c r="AT2399" s="68">
        <v>0</v>
      </c>
      <c r="AU2399" s="68">
        <v>0</v>
      </c>
      <c r="AV2399" s="86">
        <v>1</v>
      </c>
      <c r="AX2399" s="1">
        <v>0</v>
      </c>
      <c r="AY2399" s="1">
        <v>0</v>
      </c>
      <c r="AZ2399" s="68">
        <v>0</v>
      </c>
      <c r="BA2399" s="68">
        <v>0</v>
      </c>
      <c r="EQ2399" s="68">
        <v>20650037</v>
      </c>
      <c r="ER2399" s="175">
        <v>2</v>
      </c>
      <c r="ES2399" s="68">
        <v>650</v>
      </c>
      <c r="ET2399" s="68">
        <v>37</v>
      </c>
      <c r="EU2399" s="68">
        <v>0</v>
      </c>
      <c r="EV2399" s="68">
        <v>150037</v>
      </c>
      <c r="EW2399" s="68" t="s">
        <v>2675</v>
      </c>
      <c r="EX2399" s="68" t="str">
        <f t="shared" si="70"/>
        <v>중형</v>
      </c>
      <c r="GE2399" s="68">
        <v>110164</v>
      </c>
      <c r="GF2399" s="68" t="s">
        <v>5808</v>
      </c>
    </row>
    <row r="2400" spans="6:188" x14ac:dyDescent="0.3">
      <c r="F2400" s="68">
        <v>330189</v>
      </c>
      <c r="G2400" s="68">
        <v>1</v>
      </c>
      <c r="H2400" s="68">
        <v>180002</v>
      </c>
      <c r="I2400" s="68">
        <v>280002</v>
      </c>
      <c r="J2400" s="68" t="s">
        <v>3756</v>
      </c>
      <c r="K2400" s="68" t="s">
        <v>3757</v>
      </c>
      <c r="L2400" s="68">
        <v>0</v>
      </c>
      <c r="M2400" s="68">
        <v>20</v>
      </c>
      <c r="N2400" s="68">
        <v>0</v>
      </c>
      <c r="O2400" s="68">
        <v>0</v>
      </c>
      <c r="P2400" s="68">
        <v>0</v>
      </c>
      <c r="Q2400" s="68">
        <v>0</v>
      </c>
      <c r="R2400" s="68">
        <v>2</v>
      </c>
      <c r="S2400" s="68">
        <v>1</v>
      </c>
      <c r="T2400" s="68">
        <v>4</v>
      </c>
      <c r="U2400" s="68">
        <v>10442</v>
      </c>
      <c r="V2400" s="68">
        <v>0</v>
      </c>
      <c r="W2400" s="68">
        <v>20683</v>
      </c>
      <c r="X2400" s="68">
        <v>0</v>
      </c>
      <c r="Y2400" s="68">
        <v>7452</v>
      </c>
      <c r="Z2400" s="68">
        <v>0</v>
      </c>
      <c r="AA2400" s="68">
        <v>7452</v>
      </c>
      <c r="AB2400" s="68">
        <v>0</v>
      </c>
      <c r="AC2400" s="68">
        <v>0</v>
      </c>
      <c r="AD2400" s="68">
        <v>107</v>
      </c>
      <c r="AE2400" s="68">
        <v>4855</v>
      </c>
      <c r="AF2400" s="68">
        <v>0</v>
      </c>
      <c r="AG2400" s="68">
        <v>0</v>
      </c>
      <c r="AH2400" s="68">
        <v>0</v>
      </c>
      <c r="AI2400" s="68">
        <v>0</v>
      </c>
      <c r="AJ2400" s="68">
        <v>0</v>
      </c>
      <c r="AK2400" s="68">
        <v>0</v>
      </c>
      <c r="AL2400" s="68">
        <v>0</v>
      </c>
      <c r="AM2400" s="68">
        <v>0</v>
      </c>
      <c r="AN2400" s="68">
        <v>0</v>
      </c>
      <c r="AO2400" s="68">
        <v>0</v>
      </c>
      <c r="AP2400" s="68" t="s">
        <v>1708</v>
      </c>
      <c r="AQ2400" s="68">
        <v>1</v>
      </c>
      <c r="AR2400" s="68" t="s">
        <v>1709</v>
      </c>
      <c r="AS2400" s="68">
        <v>0</v>
      </c>
      <c r="AT2400" s="68">
        <v>0</v>
      </c>
      <c r="AU2400" s="68">
        <v>0</v>
      </c>
      <c r="AV2400" s="86">
        <v>1</v>
      </c>
      <c r="AX2400" s="1">
        <v>0</v>
      </c>
      <c r="AY2400" s="1">
        <v>0</v>
      </c>
      <c r="AZ2400" s="68">
        <v>0</v>
      </c>
      <c r="BA2400" s="68">
        <v>0</v>
      </c>
      <c r="EQ2400" s="68">
        <v>20750037</v>
      </c>
      <c r="ER2400" s="175">
        <v>2</v>
      </c>
      <c r="ES2400" s="68">
        <v>650</v>
      </c>
      <c r="ET2400" s="68">
        <v>37</v>
      </c>
      <c r="EU2400" s="68">
        <v>0</v>
      </c>
      <c r="EV2400" s="68">
        <v>150037</v>
      </c>
      <c r="EW2400" s="68" t="s">
        <v>2675</v>
      </c>
      <c r="EX2400" s="68" t="str">
        <f t="shared" si="70"/>
        <v>중형</v>
      </c>
      <c r="GE2400" s="68">
        <v>110165</v>
      </c>
      <c r="GF2400" s="68" t="s">
        <v>5809</v>
      </c>
    </row>
    <row r="2401" spans="6:188" x14ac:dyDescent="0.3">
      <c r="F2401" s="68">
        <v>330190</v>
      </c>
      <c r="G2401" s="68">
        <v>1</v>
      </c>
      <c r="H2401" s="68">
        <v>180002</v>
      </c>
      <c r="I2401" s="68">
        <v>280002</v>
      </c>
      <c r="J2401" s="68" t="s">
        <v>3756</v>
      </c>
      <c r="K2401" s="68" t="s">
        <v>3757</v>
      </c>
      <c r="L2401" s="68">
        <v>0</v>
      </c>
      <c r="M2401" s="68">
        <v>20</v>
      </c>
      <c r="N2401" s="68">
        <v>0</v>
      </c>
      <c r="O2401" s="68">
        <v>0</v>
      </c>
      <c r="P2401" s="68">
        <v>0</v>
      </c>
      <c r="Q2401" s="68">
        <v>0</v>
      </c>
      <c r="R2401" s="68">
        <v>2</v>
      </c>
      <c r="S2401" s="68">
        <v>1</v>
      </c>
      <c r="T2401" s="68">
        <v>4</v>
      </c>
      <c r="U2401" s="68">
        <v>10442</v>
      </c>
      <c r="V2401" s="68">
        <v>0</v>
      </c>
      <c r="W2401" s="68">
        <v>20683</v>
      </c>
      <c r="X2401" s="68">
        <v>0</v>
      </c>
      <c r="Y2401" s="68">
        <v>7452</v>
      </c>
      <c r="Z2401" s="68">
        <v>0</v>
      </c>
      <c r="AA2401" s="68">
        <v>7452</v>
      </c>
      <c r="AB2401" s="68">
        <v>0</v>
      </c>
      <c r="AC2401" s="68">
        <v>0</v>
      </c>
      <c r="AD2401" s="68">
        <v>107</v>
      </c>
      <c r="AE2401" s="68">
        <v>4855</v>
      </c>
      <c r="AF2401" s="68">
        <v>0</v>
      </c>
      <c r="AG2401" s="68">
        <v>0</v>
      </c>
      <c r="AH2401" s="68">
        <v>0</v>
      </c>
      <c r="AI2401" s="68">
        <v>0</v>
      </c>
      <c r="AJ2401" s="68">
        <v>0</v>
      </c>
      <c r="AK2401" s="68">
        <v>0</v>
      </c>
      <c r="AL2401" s="68">
        <v>0</v>
      </c>
      <c r="AM2401" s="68">
        <v>0</v>
      </c>
      <c r="AN2401" s="68">
        <v>0</v>
      </c>
      <c r="AO2401" s="68">
        <v>0</v>
      </c>
      <c r="AP2401" s="68" t="s">
        <v>1710</v>
      </c>
      <c r="AQ2401" s="68">
        <v>1</v>
      </c>
      <c r="AR2401" s="68" t="s">
        <v>1711</v>
      </c>
      <c r="AS2401" s="68">
        <v>0</v>
      </c>
      <c r="AT2401" s="68">
        <v>0</v>
      </c>
      <c r="AU2401" s="68">
        <v>0</v>
      </c>
      <c r="AV2401" s="86">
        <v>1</v>
      </c>
      <c r="AX2401" s="1">
        <v>0</v>
      </c>
      <c r="AY2401" s="1">
        <v>0</v>
      </c>
      <c r="AZ2401" s="68">
        <v>0</v>
      </c>
      <c r="BA2401" s="68">
        <v>0</v>
      </c>
      <c r="EQ2401" s="68">
        <v>20850037</v>
      </c>
      <c r="ER2401" s="175">
        <v>2</v>
      </c>
      <c r="ES2401" s="68">
        <v>650</v>
      </c>
      <c r="ET2401" s="68">
        <v>37</v>
      </c>
      <c r="EU2401" s="68">
        <v>0</v>
      </c>
      <c r="EV2401" s="68">
        <v>150037</v>
      </c>
      <c r="EW2401" s="68" t="s">
        <v>2675</v>
      </c>
      <c r="EX2401" s="68" t="str">
        <f t="shared" si="70"/>
        <v>중형</v>
      </c>
      <c r="GE2401" s="68">
        <v>110166</v>
      </c>
      <c r="GF2401" s="68" t="s">
        <v>5810</v>
      </c>
    </row>
    <row r="2402" spans="6:188" x14ac:dyDescent="0.3">
      <c r="F2402" s="68">
        <v>330191</v>
      </c>
      <c r="G2402" s="68">
        <v>1</v>
      </c>
      <c r="H2402" s="68">
        <v>180002</v>
      </c>
      <c r="I2402" s="68">
        <v>280002</v>
      </c>
      <c r="J2402" s="68" t="s">
        <v>3756</v>
      </c>
      <c r="K2402" s="68" t="s">
        <v>3757</v>
      </c>
      <c r="L2402" s="68">
        <v>0</v>
      </c>
      <c r="M2402" s="68">
        <v>20</v>
      </c>
      <c r="N2402" s="68">
        <v>0</v>
      </c>
      <c r="O2402" s="68">
        <v>0</v>
      </c>
      <c r="P2402" s="68">
        <v>0</v>
      </c>
      <c r="Q2402" s="68">
        <v>0</v>
      </c>
      <c r="R2402" s="68">
        <v>4</v>
      </c>
      <c r="S2402" s="68">
        <v>1</v>
      </c>
      <c r="T2402" s="68">
        <v>4</v>
      </c>
      <c r="U2402" s="68">
        <v>19479</v>
      </c>
      <c r="V2402" s="68">
        <v>0</v>
      </c>
      <c r="W2402" s="68">
        <v>0</v>
      </c>
      <c r="X2402" s="68">
        <v>0</v>
      </c>
      <c r="Y2402" s="68">
        <v>7452</v>
      </c>
      <c r="Z2402" s="68">
        <v>0</v>
      </c>
      <c r="AA2402" s="68">
        <v>7452</v>
      </c>
      <c r="AB2402" s="68">
        <v>0</v>
      </c>
      <c r="AC2402" s="68">
        <v>0</v>
      </c>
      <c r="AD2402" s="68">
        <v>107</v>
      </c>
      <c r="AE2402" s="68">
        <v>4855</v>
      </c>
      <c r="AF2402" s="68">
        <v>0</v>
      </c>
      <c r="AG2402" s="68">
        <v>0</v>
      </c>
      <c r="AH2402" s="68">
        <v>0</v>
      </c>
      <c r="AI2402" s="68">
        <v>0</v>
      </c>
      <c r="AJ2402" s="68">
        <v>0</v>
      </c>
      <c r="AK2402" s="68">
        <v>0</v>
      </c>
      <c r="AL2402" s="68">
        <v>0</v>
      </c>
      <c r="AM2402" s="68">
        <v>0</v>
      </c>
      <c r="AN2402" s="68">
        <v>0</v>
      </c>
      <c r="AO2402" s="68">
        <v>0</v>
      </c>
      <c r="AP2402" s="68" t="s">
        <v>1725</v>
      </c>
      <c r="AQ2402" s="68">
        <v>1</v>
      </c>
      <c r="AR2402" s="68" t="s">
        <v>1726</v>
      </c>
      <c r="AS2402" s="68">
        <v>0</v>
      </c>
      <c r="AT2402" s="68">
        <v>0</v>
      </c>
      <c r="AU2402" s="68">
        <v>0</v>
      </c>
      <c r="AV2402" s="86">
        <v>1</v>
      </c>
      <c r="AX2402" s="1">
        <v>0</v>
      </c>
      <c r="AY2402" s="1">
        <v>0</v>
      </c>
      <c r="AZ2402" s="68">
        <v>0</v>
      </c>
      <c r="BA2402" s="68">
        <v>0</v>
      </c>
      <c r="EQ2402" s="68">
        <v>20950037</v>
      </c>
      <c r="ER2402" s="175">
        <v>2</v>
      </c>
      <c r="ES2402" s="68">
        <v>650</v>
      </c>
      <c r="ET2402" s="68">
        <v>37</v>
      </c>
      <c r="EU2402" s="68">
        <v>0</v>
      </c>
      <c r="EV2402" s="68">
        <v>150037</v>
      </c>
      <c r="EW2402" s="68" t="s">
        <v>2675</v>
      </c>
      <c r="EX2402" s="68" t="str">
        <f t="shared" si="70"/>
        <v>중형</v>
      </c>
      <c r="GE2402" s="68">
        <v>110167</v>
      </c>
      <c r="GF2402" s="68" t="s">
        <v>5811</v>
      </c>
    </row>
    <row r="2403" spans="6:188" x14ac:dyDescent="0.3">
      <c r="F2403" s="68">
        <v>330192</v>
      </c>
      <c r="G2403" s="68">
        <v>1</v>
      </c>
      <c r="H2403" s="68">
        <v>180002</v>
      </c>
      <c r="I2403" s="68">
        <v>280002</v>
      </c>
      <c r="J2403" s="68" t="s">
        <v>3756</v>
      </c>
      <c r="K2403" s="68" t="s">
        <v>3757</v>
      </c>
      <c r="L2403" s="68">
        <v>0</v>
      </c>
      <c r="M2403" s="68">
        <v>20</v>
      </c>
      <c r="N2403" s="68">
        <v>0</v>
      </c>
      <c r="O2403" s="68">
        <v>0</v>
      </c>
      <c r="P2403" s="68">
        <v>0</v>
      </c>
      <c r="Q2403" s="68">
        <v>0</v>
      </c>
      <c r="R2403" s="68">
        <v>8</v>
      </c>
      <c r="S2403" s="68">
        <v>1</v>
      </c>
      <c r="T2403" s="68">
        <v>4</v>
      </c>
      <c r="U2403" s="68">
        <v>13655</v>
      </c>
      <c r="V2403" s="68">
        <v>0</v>
      </c>
      <c r="W2403" s="68">
        <v>5824</v>
      </c>
      <c r="X2403" s="68">
        <v>0</v>
      </c>
      <c r="Y2403" s="68">
        <v>7452</v>
      </c>
      <c r="Z2403" s="68">
        <v>0</v>
      </c>
      <c r="AA2403" s="68">
        <v>7452</v>
      </c>
      <c r="AB2403" s="68">
        <v>0</v>
      </c>
      <c r="AC2403" s="68">
        <v>0</v>
      </c>
      <c r="AD2403" s="68">
        <v>107</v>
      </c>
      <c r="AE2403" s="68">
        <v>4855</v>
      </c>
      <c r="AF2403" s="68">
        <v>0</v>
      </c>
      <c r="AG2403" s="68">
        <v>0</v>
      </c>
      <c r="AH2403" s="68">
        <v>0</v>
      </c>
      <c r="AI2403" s="68">
        <v>0</v>
      </c>
      <c r="AJ2403" s="68">
        <v>0</v>
      </c>
      <c r="AK2403" s="68">
        <v>0</v>
      </c>
      <c r="AL2403" s="68">
        <v>0</v>
      </c>
      <c r="AM2403" s="68">
        <v>0</v>
      </c>
      <c r="AN2403" s="68">
        <v>0</v>
      </c>
      <c r="AO2403" s="68">
        <v>0</v>
      </c>
      <c r="AP2403" s="68" t="s">
        <v>1749</v>
      </c>
      <c r="AQ2403" s="68">
        <v>1</v>
      </c>
      <c r="AR2403" s="68" t="s">
        <v>1750</v>
      </c>
      <c r="AS2403" s="68">
        <v>0</v>
      </c>
      <c r="AT2403" s="68">
        <v>0</v>
      </c>
      <c r="AU2403" s="68">
        <v>0</v>
      </c>
      <c r="AV2403" s="86">
        <v>1</v>
      </c>
      <c r="AX2403" s="1">
        <v>0</v>
      </c>
      <c r="AY2403" s="1">
        <v>0</v>
      </c>
      <c r="AZ2403" s="68">
        <v>0</v>
      </c>
      <c r="BA2403" s="68">
        <v>0</v>
      </c>
      <c r="EQ2403" s="68">
        <v>21050037</v>
      </c>
      <c r="ER2403" s="175">
        <v>2</v>
      </c>
      <c r="ES2403" s="68">
        <v>650</v>
      </c>
      <c r="ET2403" s="68">
        <v>37</v>
      </c>
      <c r="EU2403" s="68">
        <v>0</v>
      </c>
      <c r="EV2403" s="68">
        <v>150037</v>
      </c>
      <c r="EW2403" s="68" t="s">
        <v>2675</v>
      </c>
      <c r="EX2403" s="68" t="str">
        <f t="shared" si="70"/>
        <v>중형</v>
      </c>
      <c r="GE2403" s="68">
        <v>110168</v>
      </c>
      <c r="GF2403" s="68" t="s">
        <v>5812</v>
      </c>
    </row>
    <row r="2404" spans="6:188" x14ac:dyDescent="0.3">
      <c r="F2404" s="68">
        <v>330193</v>
      </c>
      <c r="G2404" s="68">
        <v>1</v>
      </c>
      <c r="H2404" s="68">
        <v>180002</v>
      </c>
      <c r="I2404" s="68">
        <v>280002</v>
      </c>
      <c r="J2404" s="68" t="s">
        <v>3756</v>
      </c>
      <c r="K2404" s="68" t="s">
        <v>3757</v>
      </c>
      <c r="L2404" s="68">
        <v>0</v>
      </c>
      <c r="M2404" s="68">
        <v>20</v>
      </c>
      <c r="N2404" s="68">
        <v>0</v>
      </c>
      <c r="O2404" s="68">
        <v>0</v>
      </c>
      <c r="P2404" s="68">
        <v>0</v>
      </c>
      <c r="Q2404" s="68">
        <v>0</v>
      </c>
      <c r="R2404" s="68">
        <v>4</v>
      </c>
      <c r="S2404" s="68">
        <v>1</v>
      </c>
      <c r="T2404" s="68">
        <v>4</v>
      </c>
      <c r="U2404" s="68">
        <v>19479</v>
      </c>
      <c r="V2404" s="68">
        <v>0</v>
      </c>
      <c r="W2404" s="68">
        <v>0</v>
      </c>
      <c r="X2404" s="68">
        <v>0</v>
      </c>
      <c r="Y2404" s="68">
        <v>7452</v>
      </c>
      <c r="Z2404" s="68">
        <v>0</v>
      </c>
      <c r="AA2404" s="68">
        <v>7452</v>
      </c>
      <c r="AB2404" s="68">
        <v>0</v>
      </c>
      <c r="AC2404" s="68">
        <v>0</v>
      </c>
      <c r="AD2404" s="68">
        <v>107</v>
      </c>
      <c r="AE2404" s="68">
        <v>4855</v>
      </c>
      <c r="AF2404" s="68">
        <v>0</v>
      </c>
      <c r="AG2404" s="68">
        <v>0</v>
      </c>
      <c r="AH2404" s="68">
        <v>0</v>
      </c>
      <c r="AI2404" s="68">
        <v>0</v>
      </c>
      <c r="AJ2404" s="68">
        <v>0</v>
      </c>
      <c r="AK2404" s="68">
        <v>0</v>
      </c>
      <c r="AL2404" s="68">
        <v>0</v>
      </c>
      <c r="AM2404" s="68">
        <v>0</v>
      </c>
      <c r="AN2404" s="68">
        <v>0</v>
      </c>
      <c r="AO2404" s="68">
        <v>0</v>
      </c>
      <c r="AP2404" s="68" t="s">
        <v>1727</v>
      </c>
      <c r="AQ2404" s="68">
        <v>1</v>
      </c>
      <c r="AR2404" s="68" t="s">
        <v>1728</v>
      </c>
      <c r="AS2404" s="68">
        <v>0</v>
      </c>
      <c r="AT2404" s="68">
        <v>0</v>
      </c>
      <c r="AU2404" s="68">
        <v>0</v>
      </c>
      <c r="AV2404" s="86">
        <v>1</v>
      </c>
      <c r="AX2404" s="1">
        <v>0</v>
      </c>
      <c r="AY2404" s="1">
        <v>0</v>
      </c>
      <c r="AZ2404" s="68">
        <v>0</v>
      </c>
      <c r="BA2404" s="68">
        <v>0</v>
      </c>
      <c r="EQ2404" s="68">
        <v>21150037</v>
      </c>
      <c r="ER2404" s="175">
        <v>2</v>
      </c>
      <c r="ES2404" s="68">
        <v>650</v>
      </c>
      <c r="ET2404" s="68">
        <v>37</v>
      </c>
      <c r="EU2404" s="68">
        <v>0</v>
      </c>
      <c r="EV2404" s="68">
        <v>150037</v>
      </c>
      <c r="EW2404" s="68" t="s">
        <v>2675</v>
      </c>
      <c r="EX2404" s="68" t="str">
        <f t="shared" si="70"/>
        <v>중형</v>
      </c>
      <c r="GE2404" s="68">
        <v>110169</v>
      </c>
      <c r="GF2404" s="68" t="s">
        <v>5813</v>
      </c>
    </row>
    <row r="2405" spans="6:188" x14ac:dyDescent="0.3">
      <c r="F2405" s="68">
        <v>330194</v>
      </c>
      <c r="G2405" s="68">
        <v>1</v>
      </c>
      <c r="H2405" s="68">
        <v>180002</v>
      </c>
      <c r="I2405" s="68">
        <v>280002</v>
      </c>
      <c r="J2405" s="68" t="s">
        <v>3756</v>
      </c>
      <c r="K2405" s="68" t="s">
        <v>3757</v>
      </c>
      <c r="L2405" s="68">
        <v>0</v>
      </c>
      <c r="M2405" s="68">
        <v>20</v>
      </c>
      <c r="N2405" s="68">
        <v>0</v>
      </c>
      <c r="O2405" s="68">
        <v>0</v>
      </c>
      <c r="P2405" s="68">
        <v>0</v>
      </c>
      <c r="Q2405" s="68">
        <v>0</v>
      </c>
      <c r="R2405" s="68">
        <v>8</v>
      </c>
      <c r="S2405" s="68">
        <v>1</v>
      </c>
      <c r="T2405" s="68">
        <v>4</v>
      </c>
      <c r="U2405" s="68">
        <v>13655</v>
      </c>
      <c r="V2405" s="68">
        <v>0</v>
      </c>
      <c r="W2405" s="68">
        <v>5824</v>
      </c>
      <c r="X2405" s="68">
        <v>0</v>
      </c>
      <c r="Y2405" s="68">
        <v>7452</v>
      </c>
      <c r="Z2405" s="68">
        <v>0</v>
      </c>
      <c r="AA2405" s="68">
        <v>7452</v>
      </c>
      <c r="AB2405" s="68">
        <v>0</v>
      </c>
      <c r="AC2405" s="68">
        <v>0</v>
      </c>
      <c r="AD2405" s="68">
        <v>107</v>
      </c>
      <c r="AE2405" s="68">
        <v>4855</v>
      </c>
      <c r="AF2405" s="68">
        <v>0</v>
      </c>
      <c r="AG2405" s="68">
        <v>0</v>
      </c>
      <c r="AH2405" s="68">
        <v>0</v>
      </c>
      <c r="AI2405" s="68">
        <v>0</v>
      </c>
      <c r="AJ2405" s="68">
        <v>0</v>
      </c>
      <c r="AK2405" s="68">
        <v>0</v>
      </c>
      <c r="AL2405" s="68">
        <v>0</v>
      </c>
      <c r="AM2405" s="68">
        <v>0</v>
      </c>
      <c r="AN2405" s="68">
        <v>0</v>
      </c>
      <c r="AO2405" s="68">
        <v>0</v>
      </c>
      <c r="AP2405" s="68" t="s">
        <v>1749</v>
      </c>
      <c r="AQ2405" s="68">
        <v>1</v>
      </c>
      <c r="AR2405" s="68" t="s">
        <v>1750</v>
      </c>
      <c r="AS2405" s="68">
        <v>0</v>
      </c>
      <c r="AT2405" s="68">
        <v>0</v>
      </c>
      <c r="AU2405" s="68">
        <v>0</v>
      </c>
      <c r="AV2405" s="86">
        <v>1</v>
      </c>
      <c r="AX2405" s="1">
        <v>0</v>
      </c>
      <c r="AY2405" s="1">
        <v>0</v>
      </c>
      <c r="AZ2405" s="68">
        <v>0</v>
      </c>
      <c r="BA2405" s="68">
        <v>0</v>
      </c>
      <c r="EQ2405" s="68">
        <v>21250037</v>
      </c>
      <c r="ER2405" s="175">
        <v>2</v>
      </c>
      <c r="ES2405" s="68">
        <v>650</v>
      </c>
      <c r="ET2405" s="68">
        <v>37</v>
      </c>
      <c r="EU2405" s="68">
        <v>0</v>
      </c>
      <c r="EV2405" s="68">
        <v>150037</v>
      </c>
      <c r="EW2405" s="68" t="s">
        <v>2675</v>
      </c>
      <c r="EX2405" s="68" t="str">
        <f t="shared" si="70"/>
        <v>중형</v>
      </c>
      <c r="GE2405" s="68">
        <v>110170</v>
      </c>
      <c r="GF2405" s="68" t="s">
        <v>5814</v>
      </c>
    </row>
    <row r="2406" spans="6:188" x14ac:dyDescent="0.3">
      <c r="F2406" s="68">
        <v>330195</v>
      </c>
      <c r="G2406" s="68">
        <v>1</v>
      </c>
      <c r="H2406" s="68">
        <v>180002</v>
      </c>
      <c r="I2406" s="68">
        <v>280002</v>
      </c>
      <c r="J2406" s="68" t="s">
        <v>3756</v>
      </c>
      <c r="K2406" s="68" t="s">
        <v>3757</v>
      </c>
      <c r="L2406" s="68">
        <v>0</v>
      </c>
      <c r="M2406" s="68">
        <v>20</v>
      </c>
      <c r="N2406" s="68">
        <v>0</v>
      </c>
      <c r="O2406" s="68">
        <v>0</v>
      </c>
      <c r="P2406" s="68">
        <v>0</v>
      </c>
      <c r="Q2406" s="68">
        <v>0</v>
      </c>
      <c r="R2406" s="68">
        <v>8</v>
      </c>
      <c r="S2406" s="68">
        <v>1</v>
      </c>
      <c r="T2406" s="68">
        <v>4</v>
      </c>
      <c r="U2406" s="68">
        <v>13655</v>
      </c>
      <c r="V2406" s="68">
        <v>0</v>
      </c>
      <c r="W2406" s="68">
        <v>5824</v>
      </c>
      <c r="X2406" s="68">
        <v>0</v>
      </c>
      <c r="Y2406" s="68">
        <v>7452</v>
      </c>
      <c r="Z2406" s="68">
        <v>0</v>
      </c>
      <c r="AA2406" s="68">
        <v>7452</v>
      </c>
      <c r="AB2406" s="68">
        <v>0</v>
      </c>
      <c r="AC2406" s="68">
        <v>0</v>
      </c>
      <c r="AD2406" s="68">
        <v>107</v>
      </c>
      <c r="AE2406" s="68">
        <v>4855</v>
      </c>
      <c r="AF2406" s="68">
        <v>0</v>
      </c>
      <c r="AG2406" s="68">
        <v>0</v>
      </c>
      <c r="AH2406" s="68">
        <v>0</v>
      </c>
      <c r="AI2406" s="68">
        <v>0</v>
      </c>
      <c r="AJ2406" s="68">
        <v>0</v>
      </c>
      <c r="AK2406" s="68">
        <v>0</v>
      </c>
      <c r="AL2406" s="68">
        <v>0</v>
      </c>
      <c r="AM2406" s="68">
        <v>0</v>
      </c>
      <c r="AN2406" s="68">
        <v>0</v>
      </c>
      <c r="AO2406" s="68">
        <v>0</v>
      </c>
      <c r="AP2406" s="68" t="s">
        <v>1749</v>
      </c>
      <c r="AQ2406" s="68">
        <v>1</v>
      </c>
      <c r="AR2406" s="68" t="s">
        <v>1750</v>
      </c>
      <c r="AS2406" s="68">
        <v>0</v>
      </c>
      <c r="AT2406" s="68">
        <v>0</v>
      </c>
      <c r="AU2406" s="68">
        <v>0</v>
      </c>
      <c r="AV2406" s="86">
        <v>1</v>
      </c>
      <c r="AX2406" s="1">
        <v>0</v>
      </c>
      <c r="AY2406" s="1">
        <v>0</v>
      </c>
      <c r="AZ2406" s="68">
        <v>0</v>
      </c>
      <c r="BA2406" s="68">
        <v>0</v>
      </c>
      <c r="EQ2406" s="68">
        <v>30150037</v>
      </c>
      <c r="ER2406" s="175">
        <v>2</v>
      </c>
      <c r="ES2406" s="68">
        <v>650</v>
      </c>
      <c r="ET2406" s="68">
        <v>37</v>
      </c>
      <c r="EU2406" s="68">
        <v>0</v>
      </c>
      <c r="EV2406" s="68">
        <v>150037</v>
      </c>
      <c r="EW2406" s="68" t="s">
        <v>2675</v>
      </c>
      <c r="EX2406" s="68" t="str">
        <f t="shared" si="70"/>
        <v>중형</v>
      </c>
      <c r="GE2406" s="68">
        <v>110171</v>
      </c>
      <c r="GF2406" s="68" t="s">
        <v>5815</v>
      </c>
    </row>
    <row r="2407" spans="6:188" x14ac:dyDescent="0.3">
      <c r="F2407" s="68">
        <v>330196</v>
      </c>
      <c r="G2407" s="68">
        <v>1</v>
      </c>
      <c r="H2407" s="68">
        <v>180002</v>
      </c>
      <c r="I2407" s="68">
        <v>280002</v>
      </c>
      <c r="J2407" s="68" t="s">
        <v>3756</v>
      </c>
      <c r="K2407" s="68" t="s">
        <v>3757</v>
      </c>
      <c r="L2407" s="68">
        <v>0</v>
      </c>
      <c r="M2407" s="68">
        <v>20</v>
      </c>
      <c r="N2407" s="68">
        <v>0</v>
      </c>
      <c r="O2407" s="68">
        <v>0</v>
      </c>
      <c r="P2407" s="68">
        <v>0</v>
      </c>
      <c r="Q2407" s="68">
        <v>0</v>
      </c>
      <c r="R2407" s="68">
        <v>8</v>
      </c>
      <c r="S2407" s="68">
        <v>1</v>
      </c>
      <c r="T2407" s="68">
        <v>4</v>
      </c>
      <c r="U2407" s="68">
        <v>13655</v>
      </c>
      <c r="V2407" s="68">
        <v>0</v>
      </c>
      <c r="W2407" s="68">
        <v>5824</v>
      </c>
      <c r="X2407" s="68">
        <v>0</v>
      </c>
      <c r="Y2407" s="68">
        <v>7452</v>
      </c>
      <c r="Z2407" s="68">
        <v>0</v>
      </c>
      <c r="AA2407" s="68">
        <v>7452</v>
      </c>
      <c r="AB2407" s="68">
        <v>0</v>
      </c>
      <c r="AC2407" s="68">
        <v>0</v>
      </c>
      <c r="AD2407" s="68">
        <v>107</v>
      </c>
      <c r="AE2407" s="68">
        <v>4855</v>
      </c>
      <c r="AF2407" s="68">
        <v>0</v>
      </c>
      <c r="AG2407" s="68">
        <v>0</v>
      </c>
      <c r="AH2407" s="68">
        <v>0</v>
      </c>
      <c r="AI2407" s="68">
        <v>0</v>
      </c>
      <c r="AJ2407" s="68">
        <v>0</v>
      </c>
      <c r="AK2407" s="68">
        <v>0</v>
      </c>
      <c r="AL2407" s="68">
        <v>0</v>
      </c>
      <c r="AM2407" s="68">
        <v>0</v>
      </c>
      <c r="AN2407" s="68">
        <v>0</v>
      </c>
      <c r="AO2407" s="68">
        <v>0</v>
      </c>
      <c r="AP2407" s="68" t="s">
        <v>1751</v>
      </c>
      <c r="AQ2407" s="68">
        <v>1</v>
      </c>
      <c r="AR2407" s="68" t="s">
        <v>2516</v>
      </c>
      <c r="AS2407" s="68">
        <v>0</v>
      </c>
      <c r="AT2407" s="68">
        <v>0</v>
      </c>
      <c r="AU2407" s="68">
        <v>0</v>
      </c>
      <c r="AV2407" s="86">
        <v>1</v>
      </c>
      <c r="AX2407" s="1">
        <v>0</v>
      </c>
      <c r="AY2407" s="1">
        <v>0</v>
      </c>
      <c r="AZ2407" s="68">
        <v>0</v>
      </c>
      <c r="BA2407" s="68">
        <v>0</v>
      </c>
      <c r="EQ2407" s="68">
        <v>30250037</v>
      </c>
      <c r="ER2407" s="175">
        <v>2</v>
      </c>
      <c r="ES2407" s="68">
        <v>650</v>
      </c>
      <c r="ET2407" s="68">
        <v>37</v>
      </c>
      <c r="EU2407" s="68">
        <v>0</v>
      </c>
      <c r="EV2407" s="68">
        <v>150037</v>
      </c>
      <c r="EW2407" s="68" t="s">
        <v>2675</v>
      </c>
      <c r="EX2407" s="68" t="str">
        <f t="shared" si="70"/>
        <v>중형</v>
      </c>
      <c r="GE2407" s="68">
        <v>110172</v>
      </c>
      <c r="GF2407" s="68" t="s">
        <v>5816</v>
      </c>
    </row>
    <row r="2408" spans="6:188" x14ac:dyDescent="0.3">
      <c r="F2408" s="68">
        <v>330197</v>
      </c>
      <c r="G2408" s="68">
        <v>1</v>
      </c>
      <c r="H2408" s="68">
        <v>180002</v>
      </c>
      <c r="I2408" s="68">
        <v>280002</v>
      </c>
      <c r="J2408" s="68" t="s">
        <v>3756</v>
      </c>
      <c r="K2408" s="68" t="s">
        <v>3757</v>
      </c>
      <c r="L2408" s="68">
        <v>0</v>
      </c>
      <c r="M2408" s="68">
        <v>20</v>
      </c>
      <c r="N2408" s="68">
        <v>0</v>
      </c>
      <c r="O2408" s="68">
        <v>0</v>
      </c>
      <c r="P2408" s="68">
        <v>0</v>
      </c>
      <c r="Q2408" s="68">
        <v>0</v>
      </c>
      <c r="R2408" s="68">
        <v>16</v>
      </c>
      <c r="S2408" s="68">
        <v>1</v>
      </c>
      <c r="T2408" s="68">
        <v>4</v>
      </c>
      <c r="U2408" s="68">
        <v>18876</v>
      </c>
      <c r="V2408" s="68">
        <v>0</v>
      </c>
      <c r="W2408" s="68">
        <v>1807</v>
      </c>
      <c r="X2408" s="68">
        <v>0</v>
      </c>
      <c r="Y2408" s="68">
        <v>7452</v>
      </c>
      <c r="Z2408" s="68">
        <v>0</v>
      </c>
      <c r="AA2408" s="68">
        <v>7452</v>
      </c>
      <c r="AB2408" s="68">
        <v>0</v>
      </c>
      <c r="AC2408" s="68">
        <v>0</v>
      </c>
      <c r="AD2408" s="68">
        <v>107</v>
      </c>
      <c r="AE2408" s="68">
        <v>4855</v>
      </c>
      <c r="AF2408" s="68">
        <v>0</v>
      </c>
      <c r="AG2408" s="68">
        <v>0</v>
      </c>
      <c r="AH2408" s="68">
        <v>0</v>
      </c>
      <c r="AI2408" s="68">
        <v>0</v>
      </c>
      <c r="AJ2408" s="68">
        <v>0</v>
      </c>
      <c r="AK2408" s="68">
        <v>0</v>
      </c>
      <c r="AL2408" s="68">
        <v>0</v>
      </c>
      <c r="AM2408" s="68">
        <v>0</v>
      </c>
      <c r="AN2408" s="68">
        <v>0</v>
      </c>
      <c r="AO2408" s="68">
        <v>0</v>
      </c>
      <c r="AP2408" s="68" t="s">
        <v>1776</v>
      </c>
      <c r="AQ2408" s="68">
        <v>1</v>
      </c>
      <c r="AR2408" s="68" t="s">
        <v>2524</v>
      </c>
      <c r="AS2408" s="68">
        <v>0</v>
      </c>
      <c r="AT2408" s="68">
        <v>0</v>
      </c>
      <c r="AU2408" s="68">
        <v>0</v>
      </c>
      <c r="AV2408" s="86">
        <v>1</v>
      </c>
      <c r="AX2408" s="1">
        <v>0</v>
      </c>
      <c r="AY2408" s="1">
        <v>0</v>
      </c>
      <c r="AZ2408" s="68">
        <v>0</v>
      </c>
      <c r="BA2408" s="68">
        <v>0</v>
      </c>
      <c r="EQ2408" s="68">
        <v>30350037</v>
      </c>
      <c r="ER2408" s="175">
        <v>2</v>
      </c>
      <c r="ES2408" s="68">
        <v>650</v>
      </c>
      <c r="ET2408" s="68">
        <v>37</v>
      </c>
      <c r="EU2408" s="68">
        <v>0</v>
      </c>
      <c r="EV2408" s="68">
        <v>150037</v>
      </c>
      <c r="EW2408" s="68" t="s">
        <v>2675</v>
      </c>
      <c r="EX2408" s="68" t="str">
        <f t="shared" si="70"/>
        <v>중형</v>
      </c>
      <c r="GE2408" s="68">
        <v>110173</v>
      </c>
      <c r="GF2408" s="68" t="s">
        <v>5817</v>
      </c>
    </row>
    <row r="2409" spans="6:188" x14ac:dyDescent="0.3">
      <c r="F2409" s="68">
        <v>330198</v>
      </c>
      <c r="G2409" s="68">
        <v>1</v>
      </c>
      <c r="H2409" s="68">
        <v>180002</v>
      </c>
      <c r="I2409" s="68">
        <v>280002</v>
      </c>
      <c r="J2409" s="68" t="s">
        <v>3756</v>
      </c>
      <c r="K2409" s="68" t="s">
        <v>3757</v>
      </c>
      <c r="L2409" s="68">
        <v>0</v>
      </c>
      <c r="M2409" s="68">
        <v>20</v>
      </c>
      <c r="N2409" s="68">
        <v>0</v>
      </c>
      <c r="O2409" s="68">
        <v>0</v>
      </c>
      <c r="P2409" s="68">
        <v>0</v>
      </c>
      <c r="Q2409" s="68">
        <v>0</v>
      </c>
      <c r="R2409" s="68">
        <v>32</v>
      </c>
      <c r="S2409" s="68">
        <v>1</v>
      </c>
      <c r="T2409" s="68">
        <v>4</v>
      </c>
      <c r="U2409" s="68">
        <v>19880</v>
      </c>
      <c r="V2409" s="68">
        <v>0</v>
      </c>
      <c r="W2409" s="68">
        <v>0</v>
      </c>
      <c r="X2409" s="68">
        <v>0</v>
      </c>
      <c r="Y2409" s="68">
        <v>7452</v>
      </c>
      <c r="Z2409" s="68">
        <v>0</v>
      </c>
      <c r="AA2409" s="68">
        <v>7452</v>
      </c>
      <c r="AB2409" s="68">
        <v>0</v>
      </c>
      <c r="AC2409" s="68">
        <v>0</v>
      </c>
      <c r="AD2409" s="68">
        <v>107</v>
      </c>
      <c r="AE2409" s="68">
        <v>4855</v>
      </c>
      <c r="AF2409" s="68">
        <v>0</v>
      </c>
      <c r="AG2409" s="68">
        <v>0</v>
      </c>
      <c r="AH2409" s="68">
        <v>0</v>
      </c>
      <c r="AI2409" s="68">
        <v>0</v>
      </c>
      <c r="AJ2409" s="68">
        <v>0</v>
      </c>
      <c r="AK2409" s="68">
        <v>0</v>
      </c>
      <c r="AL2409" s="68">
        <v>0</v>
      </c>
      <c r="AM2409" s="68">
        <v>0</v>
      </c>
      <c r="AN2409" s="68">
        <v>0</v>
      </c>
      <c r="AO2409" s="68">
        <v>0</v>
      </c>
      <c r="AP2409" s="68" t="s">
        <v>1788</v>
      </c>
      <c r="AQ2409" s="68">
        <v>1</v>
      </c>
      <c r="AR2409" s="68" t="s">
        <v>2530</v>
      </c>
      <c r="AS2409" s="68">
        <v>0</v>
      </c>
      <c r="AT2409" s="68">
        <v>0</v>
      </c>
      <c r="AU2409" s="68">
        <v>0</v>
      </c>
      <c r="AV2409" s="86">
        <v>1</v>
      </c>
      <c r="AX2409" s="1">
        <v>0</v>
      </c>
      <c r="AY2409" s="1">
        <v>0</v>
      </c>
      <c r="AZ2409" s="68">
        <v>0</v>
      </c>
      <c r="BA2409" s="68">
        <v>0</v>
      </c>
      <c r="EQ2409" s="68">
        <v>30450037</v>
      </c>
      <c r="ER2409" s="175">
        <v>2</v>
      </c>
      <c r="ES2409" s="68">
        <v>650</v>
      </c>
      <c r="ET2409" s="68">
        <v>37</v>
      </c>
      <c r="EU2409" s="68">
        <v>0</v>
      </c>
      <c r="EV2409" s="68">
        <v>150037</v>
      </c>
      <c r="EW2409" s="68" t="s">
        <v>2675</v>
      </c>
      <c r="EX2409" s="68" t="str">
        <f t="shared" si="70"/>
        <v>중형</v>
      </c>
      <c r="GE2409" s="68">
        <v>110174</v>
      </c>
      <c r="GF2409" s="68" t="s">
        <v>5818</v>
      </c>
    </row>
    <row r="2410" spans="6:188" x14ac:dyDescent="0.3">
      <c r="F2410" s="68">
        <v>330199</v>
      </c>
      <c r="G2410" s="68">
        <v>1</v>
      </c>
      <c r="H2410" s="68">
        <v>180002</v>
      </c>
      <c r="I2410" s="68">
        <v>280002</v>
      </c>
      <c r="J2410" s="68" t="s">
        <v>3756</v>
      </c>
      <c r="K2410" s="68" t="s">
        <v>3757</v>
      </c>
      <c r="L2410" s="68">
        <v>0</v>
      </c>
      <c r="M2410" s="68">
        <v>20</v>
      </c>
      <c r="N2410" s="68">
        <v>0</v>
      </c>
      <c r="O2410" s="68">
        <v>0</v>
      </c>
      <c r="P2410" s="68">
        <v>0</v>
      </c>
      <c r="Q2410" s="68">
        <v>0</v>
      </c>
      <c r="R2410" s="68">
        <v>32</v>
      </c>
      <c r="S2410" s="68">
        <v>1</v>
      </c>
      <c r="T2410" s="68">
        <v>4</v>
      </c>
      <c r="U2410" s="68">
        <v>19880</v>
      </c>
      <c r="V2410" s="68">
        <v>0</v>
      </c>
      <c r="W2410" s="68">
        <v>0</v>
      </c>
      <c r="X2410" s="68">
        <v>0</v>
      </c>
      <c r="Y2410" s="68">
        <v>7452</v>
      </c>
      <c r="Z2410" s="68">
        <v>0</v>
      </c>
      <c r="AA2410" s="68">
        <v>7452</v>
      </c>
      <c r="AB2410" s="68">
        <v>0</v>
      </c>
      <c r="AC2410" s="68">
        <v>0</v>
      </c>
      <c r="AD2410" s="68">
        <v>107</v>
      </c>
      <c r="AE2410" s="68">
        <v>4855</v>
      </c>
      <c r="AF2410" s="68">
        <v>0</v>
      </c>
      <c r="AG2410" s="68">
        <v>0</v>
      </c>
      <c r="AH2410" s="68">
        <v>0</v>
      </c>
      <c r="AI2410" s="68">
        <v>0</v>
      </c>
      <c r="AJ2410" s="68">
        <v>0</v>
      </c>
      <c r="AK2410" s="68">
        <v>0</v>
      </c>
      <c r="AL2410" s="68">
        <v>0</v>
      </c>
      <c r="AM2410" s="68">
        <v>0</v>
      </c>
      <c r="AN2410" s="68">
        <v>0</v>
      </c>
      <c r="AO2410" s="68">
        <v>0</v>
      </c>
      <c r="AP2410" s="68" t="s">
        <v>1789</v>
      </c>
      <c r="AQ2410" s="68">
        <v>1</v>
      </c>
      <c r="AR2410" s="68" t="s">
        <v>2531</v>
      </c>
      <c r="AS2410" s="68">
        <v>0</v>
      </c>
      <c r="AT2410" s="68">
        <v>0</v>
      </c>
      <c r="AU2410" s="68">
        <v>0</v>
      </c>
      <c r="AV2410" s="86">
        <v>1</v>
      </c>
      <c r="AX2410" s="1">
        <v>0</v>
      </c>
      <c r="AY2410" s="1">
        <v>0</v>
      </c>
      <c r="AZ2410" s="68">
        <v>0</v>
      </c>
      <c r="BA2410" s="68">
        <v>0</v>
      </c>
      <c r="EQ2410" s="68">
        <v>30550037</v>
      </c>
      <c r="ER2410" s="175">
        <v>2</v>
      </c>
      <c r="ES2410" s="68">
        <v>650</v>
      </c>
      <c r="ET2410" s="68">
        <v>37</v>
      </c>
      <c r="EU2410" s="68">
        <v>0</v>
      </c>
      <c r="EV2410" s="68">
        <v>150037</v>
      </c>
      <c r="EW2410" s="68" t="s">
        <v>2675</v>
      </c>
      <c r="EX2410" s="68" t="str">
        <f t="shared" si="70"/>
        <v>중형</v>
      </c>
      <c r="GE2410" s="68">
        <v>110175</v>
      </c>
      <c r="GF2410" s="68" t="s">
        <v>5819</v>
      </c>
    </row>
    <row r="2411" spans="6:188" x14ac:dyDescent="0.3">
      <c r="F2411" s="68">
        <v>330200</v>
      </c>
      <c r="G2411" s="68">
        <v>1</v>
      </c>
      <c r="H2411" s="68">
        <v>180002</v>
      </c>
      <c r="I2411" s="68">
        <v>280002</v>
      </c>
      <c r="J2411" s="68" t="s">
        <v>3756</v>
      </c>
      <c r="K2411" s="68" t="s">
        <v>3757</v>
      </c>
      <c r="L2411" s="68">
        <v>0</v>
      </c>
      <c r="M2411" s="68">
        <v>20</v>
      </c>
      <c r="N2411" s="68">
        <v>0</v>
      </c>
      <c r="O2411" s="68">
        <v>0</v>
      </c>
      <c r="P2411" s="68">
        <v>0</v>
      </c>
      <c r="Q2411" s="68">
        <v>0</v>
      </c>
      <c r="R2411" s="68">
        <v>2</v>
      </c>
      <c r="S2411" s="68">
        <v>1</v>
      </c>
      <c r="T2411" s="68">
        <v>4</v>
      </c>
      <c r="U2411" s="68">
        <v>10442</v>
      </c>
      <c r="V2411" s="68">
        <v>0</v>
      </c>
      <c r="W2411" s="68">
        <v>20683</v>
      </c>
      <c r="X2411" s="68">
        <v>0</v>
      </c>
      <c r="Y2411" s="68">
        <v>7452</v>
      </c>
      <c r="Z2411" s="68">
        <v>0</v>
      </c>
      <c r="AA2411" s="68">
        <v>7452</v>
      </c>
      <c r="AB2411" s="68">
        <v>0</v>
      </c>
      <c r="AC2411" s="68">
        <v>0</v>
      </c>
      <c r="AD2411" s="68">
        <v>107</v>
      </c>
      <c r="AE2411" s="68">
        <v>4855</v>
      </c>
      <c r="AF2411" s="68">
        <v>0</v>
      </c>
      <c r="AG2411" s="68">
        <v>0</v>
      </c>
      <c r="AH2411" s="68">
        <v>0</v>
      </c>
      <c r="AI2411" s="68">
        <v>0</v>
      </c>
      <c r="AJ2411" s="68">
        <v>0</v>
      </c>
      <c r="AK2411" s="68">
        <v>0</v>
      </c>
      <c r="AL2411" s="68">
        <v>0</v>
      </c>
      <c r="AM2411" s="68">
        <v>0</v>
      </c>
      <c r="AN2411" s="68">
        <v>0</v>
      </c>
      <c r="AO2411" s="68">
        <v>0</v>
      </c>
      <c r="AP2411" s="68" t="s">
        <v>1710</v>
      </c>
      <c r="AQ2411" s="68">
        <v>1</v>
      </c>
      <c r="AR2411" s="68" t="s">
        <v>1711</v>
      </c>
      <c r="AS2411" s="68">
        <v>0</v>
      </c>
      <c r="AT2411" s="68">
        <v>0</v>
      </c>
      <c r="AU2411" s="68">
        <v>0</v>
      </c>
      <c r="AV2411" s="86">
        <v>1</v>
      </c>
      <c r="AX2411" s="1">
        <v>0</v>
      </c>
      <c r="AY2411" s="1">
        <v>0</v>
      </c>
      <c r="AZ2411" s="68">
        <v>0</v>
      </c>
      <c r="BA2411" s="68">
        <v>0</v>
      </c>
      <c r="EQ2411" s="68">
        <v>30650037</v>
      </c>
      <c r="ER2411" s="175">
        <v>2</v>
      </c>
      <c r="ES2411" s="68">
        <v>650</v>
      </c>
      <c r="ET2411" s="68">
        <v>37</v>
      </c>
      <c r="EU2411" s="68">
        <v>0</v>
      </c>
      <c r="EV2411" s="68">
        <v>150037</v>
      </c>
      <c r="EW2411" s="68" t="s">
        <v>2675</v>
      </c>
      <c r="EX2411" s="68" t="str">
        <f t="shared" si="70"/>
        <v>중형</v>
      </c>
      <c r="GE2411" s="68">
        <v>110176</v>
      </c>
      <c r="GF2411" s="68" t="s">
        <v>5820</v>
      </c>
    </row>
    <row r="2412" spans="6:188" x14ac:dyDescent="0.3">
      <c r="F2412" s="68">
        <v>330201</v>
      </c>
      <c r="G2412" s="68">
        <v>1</v>
      </c>
      <c r="H2412" s="68">
        <v>180002</v>
      </c>
      <c r="I2412" s="68">
        <v>280002</v>
      </c>
      <c r="J2412" s="68" t="s">
        <v>3756</v>
      </c>
      <c r="K2412" s="68" t="s">
        <v>3757</v>
      </c>
      <c r="L2412" s="68">
        <v>0</v>
      </c>
      <c r="M2412" s="68">
        <v>20</v>
      </c>
      <c r="N2412" s="68">
        <v>0</v>
      </c>
      <c r="O2412" s="68">
        <v>0</v>
      </c>
      <c r="P2412" s="68">
        <v>0</v>
      </c>
      <c r="Q2412" s="68">
        <v>0</v>
      </c>
      <c r="R2412" s="68">
        <v>2</v>
      </c>
      <c r="S2412" s="68">
        <v>1</v>
      </c>
      <c r="T2412" s="68">
        <v>4</v>
      </c>
      <c r="U2412" s="68">
        <v>10442</v>
      </c>
      <c r="V2412" s="68">
        <v>0</v>
      </c>
      <c r="W2412" s="68">
        <v>20683</v>
      </c>
      <c r="X2412" s="68">
        <v>0</v>
      </c>
      <c r="Y2412" s="68">
        <v>7452</v>
      </c>
      <c r="Z2412" s="68">
        <v>0</v>
      </c>
      <c r="AA2412" s="68">
        <v>7452</v>
      </c>
      <c r="AB2412" s="68">
        <v>0</v>
      </c>
      <c r="AC2412" s="68">
        <v>0</v>
      </c>
      <c r="AD2412" s="68">
        <v>107</v>
      </c>
      <c r="AE2412" s="68">
        <v>4855</v>
      </c>
      <c r="AF2412" s="68">
        <v>0</v>
      </c>
      <c r="AG2412" s="68">
        <v>0</v>
      </c>
      <c r="AH2412" s="68">
        <v>0</v>
      </c>
      <c r="AI2412" s="68">
        <v>0</v>
      </c>
      <c r="AJ2412" s="68">
        <v>0</v>
      </c>
      <c r="AK2412" s="68">
        <v>0</v>
      </c>
      <c r="AL2412" s="68">
        <v>0</v>
      </c>
      <c r="AM2412" s="68">
        <v>0</v>
      </c>
      <c r="AN2412" s="68">
        <v>0</v>
      </c>
      <c r="AO2412" s="68">
        <v>0</v>
      </c>
      <c r="AP2412" s="68" t="s">
        <v>1710</v>
      </c>
      <c r="AQ2412" s="68">
        <v>1</v>
      </c>
      <c r="AR2412" s="68" t="s">
        <v>1711</v>
      </c>
      <c r="AS2412" s="68">
        <v>0</v>
      </c>
      <c r="AT2412" s="68">
        <v>0</v>
      </c>
      <c r="AU2412" s="68">
        <v>0</v>
      </c>
      <c r="AV2412" s="86">
        <v>1</v>
      </c>
      <c r="AX2412" s="1">
        <v>0</v>
      </c>
      <c r="AY2412" s="1">
        <v>0</v>
      </c>
      <c r="AZ2412" s="68">
        <v>0</v>
      </c>
      <c r="BA2412" s="68">
        <v>0</v>
      </c>
      <c r="EQ2412" s="68">
        <v>30750037</v>
      </c>
      <c r="ER2412" s="175">
        <v>2</v>
      </c>
      <c r="ES2412" s="68">
        <v>650</v>
      </c>
      <c r="ET2412" s="68">
        <v>37</v>
      </c>
      <c r="EU2412" s="68">
        <v>0</v>
      </c>
      <c r="EV2412" s="68">
        <v>150037</v>
      </c>
      <c r="EW2412" s="68" t="s">
        <v>2675</v>
      </c>
      <c r="EX2412" s="68" t="str">
        <f t="shared" si="70"/>
        <v>중형</v>
      </c>
      <c r="GE2412" s="68">
        <v>110177</v>
      </c>
      <c r="GF2412" s="68" t="s">
        <v>5821</v>
      </c>
    </row>
    <row r="2413" spans="6:188" x14ac:dyDescent="0.3">
      <c r="F2413" s="68">
        <v>330202</v>
      </c>
      <c r="G2413" s="68">
        <v>1</v>
      </c>
      <c r="H2413" s="68">
        <v>180002</v>
      </c>
      <c r="I2413" s="68">
        <v>280002</v>
      </c>
      <c r="J2413" s="68" t="s">
        <v>3756</v>
      </c>
      <c r="K2413" s="68" t="s">
        <v>3757</v>
      </c>
      <c r="L2413" s="68">
        <v>0</v>
      </c>
      <c r="M2413" s="68">
        <v>20</v>
      </c>
      <c r="N2413" s="68">
        <v>0</v>
      </c>
      <c r="O2413" s="68">
        <v>0</v>
      </c>
      <c r="P2413" s="68">
        <v>0</v>
      </c>
      <c r="Q2413" s="68">
        <v>0</v>
      </c>
      <c r="R2413" s="68">
        <v>4</v>
      </c>
      <c r="S2413" s="68">
        <v>1</v>
      </c>
      <c r="T2413" s="68">
        <v>4</v>
      </c>
      <c r="U2413" s="68">
        <v>19479</v>
      </c>
      <c r="V2413" s="68">
        <v>0</v>
      </c>
      <c r="W2413" s="68">
        <v>0</v>
      </c>
      <c r="X2413" s="68">
        <v>0</v>
      </c>
      <c r="Y2413" s="68">
        <v>7452</v>
      </c>
      <c r="Z2413" s="68">
        <v>0</v>
      </c>
      <c r="AA2413" s="68">
        <v>7452</v>
      </c>
      <c r="AB2413" s="68">
        <v>0</v>
      </c>
      <c r="AC2413" s="68">
        <v>0</v>
      </c>
      <c r="AD2413" s="68">
        <v>107</v>
      </c>
      <c r="AE2413" s="68">
        <v>4855</v>
      </c>
      <c r="AF2413" s="68">
        <v>0</v>
      </c>
      <c r="AG2413" s="68">
        <v>0</v>
      </c>
      <c r="AH2413" s="68">
        <v>0</v>
      </c>
      <c r="AI2413" s="68">
        <v>0</v>
      </c>
      <c r="AJ2413" s="68">
        <v>0</v>
      </c>
      <c r="AK2413" s="68">
        <v>0</v>
      </c>
      <c r="AL2413" s="68">
        <v>0</v>
      </c>
      <c r="AM2413" s="68">
        <v>0</v>
      </c>
      <c r="AN2413" s="68">
        <v>0</v>
      </c>
      <c r="AO2413" s="68">
        <v>0</v>
      </c>
      <c r="AP2413" s="68" t="s">
        <v>1725</v>
      </c>
      <c r="AQ2413" s="68">
        <v>1</v>
      </c>
      <c r="AR2413" s="68" t="s">
        <v>1726</v>
      </c>
      <c r="AS2413" s="68">
        <v>0</v>
      </c>
      <c r="AT2413" s="68">
        <v>0</v>
      </c>
      <c r="AU2413" s="68">
        <v>0</v>
      </c>
      <c r="AV2413" s="86">
        <v>1</v>
      </c>
      <c r="AX2413" s="1">
        <v>0</v>
      </c>
      <c r="AY2413" s="1">
        <v>0</v>
      </c>
      <c r="AZ2413" s="68">
        <v>0</v>
      </c>
      <c r="BA2413" s="68">
        <v>0</v>
      </c>
      <c r="EQ2413" s="68">
        <v>30850037</v>
      </c>
      <c r="ER2413" s="175">
        <v>2</v>
      </c>
      <c r="ES2413" s="68">
        <v>650</v>
      </c>
      <c r="ET2413" s="68">
        <v>37</v>
      </c>
      <c r="EU2413" s="68">
        <v>0</v>
      </c>
      <c r="EV2413" s="68">
        <v>150037</v>
      </c>
      <c r="EW2413" s="68" t="s">
        <v>2675</v>
      </c>
      <c r="EX2413" s="68" t="str">
        <f t="shared" si="70"/>
        <v>중형</v>
      </c>
      <c r="GE2413" s="68">
        <v>110178</v>
      </c>
      <c r="GF2413" s="68" t="s">
        <v>5822</v>
      </c>
    </row>
    <row r="2414" spans="6:188" x14ac:dyDescent="0.3">
      <c r="F2414" s="68">
        <v>330203</v>
      </c>
      <c r="G2414" s="68">
        <v>1</v>
      </c>
      <c r="H2414" s="68">
        <v>180002</v>
      </c>
      <c r="I2414" s="68">
        <v>280002</v>
      </c>
      <c r="J2414" s="68" t="s">
        <v>3756</v>
      </c>
      <c r="K2414" s="68" t="s">
        <v>3757</v>
      </c>
      <c r="L2414" s="68">
        <v>0</v>
      </c>
      <c r="M2414" s="68">
        <v>20</v>
      </c>
      <c r="N2414" s="68">
        <v>0</v>
      </c>
      <c r="O2414" s="68">
        <v>0</v>
      </c>
      <c r="P2414" s="68">
        <v>0</v>
      </c>
      <c r="Q2414" s="68">
        <v>0</v>
      </c>
      <c r="R2414" s="68">
        <v>8</v>
      </c>
      <c r="S2414" s="68">
        <v>1</v>
      </c>
      <c r="T2414" s="68">
        <v>4</v>
      </c>
      <c r="U2414" s="68">
        <v>13655</v>
      </c>
      <c r="V2414" s="68">
        <v>0</v>
      </c>
      <c r="W2414" s="68">
        <v>5824</v>
      </c>
      <c r="X2414" s="68">
        <v>0</v>
      </c>
      <c r="Y2414" s="68">
        <v>7452</v>
      </c>
      <c r="Z2414" s="68">
        <v>0</v>
      </c>
      <c r="AA2414" s="68">
        <v>7452</v>
      </c>
      <c r="AB2414" s="68">
        <v>0</v>
      </c>
      <c r="AC2414" s="68">
        <v>0</v>
      </c>
      <c r="AD2414" s="68">
        <v>107</v>
      </c>
      <c r="AE2414" s="68">
        <v>4855</v>
      </c>
      <c r="AF2414" s="68">
        <v>0</v>
      </c>
      <c r="AG2414" s="68">
        <v>0</v>
      </c>
      <c r="AH2414" s="68">
        <v>0</v>
      </c>
      <c r="AI2414" s="68">
        <v>0</v>
      </c>
      <c r="AJ2414" s="68">
        <v>0</v>
      </c>
      <c r="AK2414" s="68">
        <v>0</v>
      </c>
      <c r="AL2414" s="68">
        <v>0</v>
      </c>
      <c r="AM2414" s="68">
        <v>0</v>
      </c>
      <c r="AN2414" s="68">
        <v>0</v>
      </c>
      <c r="AO2414" s="68">
        <v>0</v>
      </c>
      <c r="AP2414" s="68" t="s">
        <v>1749</v>
      </c>
      <c r="AQ2414" s="68">
        <v>1</v>
      </c>
      <c r="AR2414" s="68" t="s">
        <v>1750</v>
      </c>
      <c r="AS2414" s="68">
        <v>0</v>
      </c>
      <c r="AT2414" s="68">
        <v>0</v>
      </c>
      <c r="AU2414" s="68">
        <v>0</v>
      </c>
      <c r="AV2414" s="86">
        <v>1</v>
      </c>
      <c r="AX2414" s="1">
        <v>0</v>
      </c>
      <c r="AY2414" s="1">
        <v>0</v>
      </c>
      <c r="AZ2414" s="68">
        <v>0</v>
      </c>
      <c r="BA2414" s="68">
        <v>0</v>
      </c>
      <c r="EQ2414" s="68">
        <v>30950037</v>
      </c>
      <c r="ER2414" s="175">
        <v>2</v>
      </c>
      <c r="ES2414" s="68">
        <v>650</v>
      </c>
      <c r="ET2414" s="68">
        <v>37</v>
      </c>
      <c r="EU2414" s="68">
        <v>0</v>
      </c>
      <c r="EV2414" s="68">
        <v>150037</v>
      </c>
      <c r="EW2414" s="68" t="s">
        <v>2675</v>
      </c>
      <c r="EX2414" s="68" t="str">
        <f t="shared" si="70"/>
        <v>중형</v>
      </c>
      <c r="GE2414" s="68">
        <v>110179</v>
      </c>
      <c r="GF2414" s="68" t="s">
        <v>5823</v>
      </c>
    </row>
    <row r="2415" spans="6:188" x14ac:dyDescent="0.3">
      <c r="F2415" s="68">
        <v>330212</v>
      </c>
      <c r="G2415" s="68">
        <v>1</v>
      </c>
      <c r="H2415" s="68">
        <v>180002</v>
      </c>
      <c r="I2415" s="68">
        <v>280002</v>
      </c>
      <c r="J2415" s="68" t="s">
        <v>3756</v>
      </c>
      <c r="K2415" s="68" t="s">
        <v>3757</v>
      </c>
      <c r="L2415" s="68">
        <v>0</v>
      </c>
      <c r="M2415" s="68">
        <v>20</v>
      </c>
      <c r="N2415" s="68">
        <v>0</v>
      </c>
      <c r="O2415" s="68">
        <v>0</v>
      </c>
      <c r="P2415" s="68">
        <v>0</v>
      </c>
      <c r="Q2415" s="68">
        <v>0</v>
      </c>
      <c r="R2415" s="68">
        <v>1</v>
      </c>
      <c r="S2415" s="68">
        <v>1</v>
      </c>
      <c r="T2415" s="68">
        <v>1</v>
      </c>
      <c r="U2415" s="68">
        <v>12</v>
      </c>
      <c r="V2415" s="68">
        <v>0</v>
      </c>
      <c r="W2415" s="68">
        <v>1</v>
      </c>
      <c r="X2415" s="68">
        <v>0</v>
      </c>
      <c r="Y2415" s="68">
        <v>60</v>
      </c>
      <c r="Z2415" s="68">
        <v>0</v>
      </c>
      <c r="AA2415" s="68">
        <v>60</v>
      </c>
      <c r="AB2415" s="68">
        <v>0</v>
      </c>
      <c r="AC2415" s="68">
        <v>0</v>
      </c>
      <c r="AD2415" s="68">
        <v>107</v>
      </c>
      <c r="AE2415" s="68">
        <v>134</v>
      </c>
      <c r="AF2415" s="68">
        <v>0</v>
      </c>
      <c r="AG2415" s="68">
        <v>0</v>
      </c>
      <c r="AH2415" s="68">
        <v>0</v>
      </c>
      <c r="AI2415" s="68">
        <v>0</v>
      </c>
      <c r="AJ2415" s="68">
        <v>0</v>
      </c>
      <c r="AK2415" s="68">
        <v>0</v>
      </c>
      <c r="AL2415" s="68">
        <v>0</v>
      </c>
      <c r="AM2415" s="68">
        <v>0</v>
      </c>
      <c r="AN2415" s="68">
        <v>0</v>
      </c>
      <c r="AO2415" s="68">
        <v>0</v>
      </c>
      <c r="AP2415" s="68" t="s">
        <v>762</v>
      </c>
      <c r="AQ2415" s="68">
        <v>1</v>
      </c>
      <c r="AR2415" s="68" t="s">
        <v>756</v>
      </c>
      <c r="AS2415" s="68">
        <v>0</v>
      </c>
      <c r="AT2415" s="68">
        <v>0</v>
      </c>
      <c r="AU2415" s="68">
        <v>0</v>
      </c>
      <c r="AV2415" s="86">
        <v>1</v>
      </c>
      <c r="AX2415" s="1">
        <v>0</v>
      </c>
      <c r="AY2415" s="1">
        <v>0</v>
      </c>
      <c r="AZ2415" s="68">
        <v>0</v>
      </c>
      <c r="BA2415" s="68">
        <v>0</v>
      </c>
      <c r="EQ2415" s="68">
        <v>31050037</v>
      </c>
      <c r="ER2415" s="175">
        <v>2</v>
      </c>
      <c r="ES2415" s="68">
        <v>650</v>
      </c>
      <c r="ET2415" s="68">
        <v>37</v>
      </c>
      <c r="EU2415" s="68">
        <v>0</v>
      </c>
      <c r="EV2415" s="68">
        <v>150037</v>
      </c>
      <c r="EW2415" s="68" t="s">
        <v>2675</v>
      </c>
      <c r="EX2415" s="68" t="str">
        <f t="shared" si="70"/>
        <v>중형</v>
      </c>
      <c r="GE2415" s="68">
        <v>110180</v>
      </c>
      <c r="GF2415" s="68" t="s">
        <v>5824</v>
      </c>
    </row>
    <row r="2416" spans="6:188" x14ac:dyDescent="0.3">
      <c r="F2416" s="68">
        <v>330213</v>
      </c>
      <c r="G2416" s="68">
        <v>1</v>
      </c>
      <c r="H2416" s="68">
        <v>180002</v>
      </c>
      <c r="I2416" s="68">
        <v>280002</v>
      </c>
      <c r="J2416" s="68" t="s">
        <v>3756</v>
      </c>
      <c r="K2416" s="68" t="s">
        <v>3757</v>
      </c>
      <c r="L2416" s="68">
        <v>0</v>
      </c>
      <c r="M2416" s="68">
        <v>20</v>
      </c>
      <c r="N2416" s="68">
        <v>0</v>
      </c>
      <c r="O2416" s="68">
        <v>0</v>
      </c>
      <c r="P2416" s="68">
        <v>0</v>
      </c>
      <c r="Q2416" s="68">
        <v>0</v>
      </c>
      <c r="R2416" s="68">
        <v>2</v>
      </c>
      <c r="S2416" s="68">
        <v>1</v>
      </c>
      <c r="T2416" s="68">
        <v>1</v>
      </c>
      <c r="U2416" s="68">
        <v>13</v>
      </c>
      <c r="V2416" s="68">
        <v>0</v>
      </c>
      <c r="W2416" s="68">
        <v>1</v>
      </c>
      <c r="X2416" s="68">
        <v>0</v>
      </c>
      <c r="Y2416" s="68">
        <v>56</v>
      </c>
      <c r="Z2416" s="68">
        <v>0</v>
      </c>
      <c r="AA2416" s="68">
        <v>56</v>
      </c>
      <c r="AB2416" s="68">
        <v>0</v>
      </c>
      <c r="AC2416" s="68">
        <v>0</v>
      </c>
      <c r="AD2416" s="68">
        <v>107</v>
      </c>
      <c r="AE2416" s="68">
        <v>134</v>
      </c>
      <c r="AF2416" s="68">
        <v>0</v>
      </c>
      <c r="AG2416" s="68">
        <v>0</v>
      </c>
      <c r="AH2416" s="68">
        <v>0</v>
      </c>
      <c r="AI2416" s="68">
        <v>0</v>
      </c>
      <c r="AJ2416" s="68">
        <v>0</v>
      </c>
      <c r="AK2416" s="68">
        <v>0</v>
      </c>
      <c r="AL2416" s="68">
        <v>0</v>
      </c>
      <c r="AM2416" s="68">
        <v>0</v>
      </c>
      <c r="AN2416" s="68">
        <v>0</v>
      </c>
      <c r="AO2416" s="68">
        <v>0</v>
      </c>
      <c r="AP2416" s="68" t="s">
        <v>811</v>
      </c>
      <c r="AQ2416" s="68">
        <v>1</v>
      </c>
      <c r="AR2416" s="68" t="s">
        <v>808</v>
      </c>
      <c r="AS2416" s="68">
        <v>0</v>
      </c>
      <c r="AT2416" s="68">
        <v>0</v>
      </c>
      <c r="AU2416" s="68">
        <v>0</v>
      </c>
      <c r="AV2416" s="86">
        <v>1</v>
      </c>
      <c r="AX2416" s="1">
        <v>0</v>
      </c>
      <c r="AY2416" s="1">
        <v>0</v>
      </c>
      <c r="AZ2416" s="68">
        <v>0</v>
      </c>
      <c r="BA2416" s="68">
        <v>0</v>
      </c>
      <c r="EQ2416" s="68">
        <v>31150037</v>
      </c>
      <c r="ER2416" s="175">
        <v>2</v>
      </c>
      <c r="ES2416" s="68">
        <v>650</v>
      </c>
      <c r="ET2416" s="68">
        <v>37</v>
      </c>
      <c r="EU2416" s="68">
        <v>0</v>
      </c>
      <c r="EV2416" s="68">
        <v>150037</v>
      </c>
      <c r="EW2416" s="68" t="s">
        <v>2675</v>
      </c>
      <c r="EX2416" s="68" t="str">
        <f t="shared" si="70"/>
        <v>중형</v>
      </c>
      <c r="GE2416" s="68">
        <v>110181</v>
      </c>
      <c r="GF2416" s="68" t="s">
        <v>5825</v>
      </c>
    </row>
    <row r="2417" spans="6:188" x14ac:dyDescent="0.3">
      <c r="F2417" s="68">
        <v>330214</v>
      </c>
      <c r="G2417" s="68">
        <v>1</v>
      </c>
      <c r="H2417" s="68">
        <v>180002</v>
      </c>
      <c r="I2417" s="68">
        <v>280002</v>
      </c>
      <c r="J2417" s="68" t="s">
        <v>3756</v>
      </c>
      <c r="K2417" s="68" t="s">
        <v>3757</v>
      </c>
      <c r="L2417" s="68">
        <v>0</v>
      </c>
      <c r="M2417" s="68">
        <v>20</v>
      </c>
      <c r="N2417" s="68">
        <v>0</v>
      </c>
      <c r="O2417" s="68">
        <v>0</v>
      </c>
      <c r="P2417" s="68">
        <v>0</v>
      </c>
      <c r="Q2417" s="68">
        <v>0</v>
      </c>
      <c r="R2417" s="68">
        <v>8</v>
      </c>
      <c r="S2417" s="68">
        <v>1</v>
      </c>
      <c r="T2417" s="68">
        <v>1</v>
      </c>
      <c r="U2417" s="68">
        <v>15</v>
      </c>
      <c r="V2417" s="68">
        <v>0</v>
      </c>
      <c r="W2417" s="68">
        <v>1</v>
      </c>
      <c r="X2417" s="68">
        <v>0</v>
      </c>
      <c r="Y2417" s="68">
        <v>51</v>
      </c>
      <c r="Z2417" s="68">
        <v>0</v>
      </c>
      <c r="AA2417" s="68">
        <v>51</v>
      </c>
      <c r="AB2417" s="68">
        <v>0</v>
      </c>
      <c r="AC2417" s="68">
        <v>0</v>
      </c>
      <c r="AD2417" s="68">
        <v>107</v>
      </c>
      <c r="AE2417" s="68">
        <v>134</v>
      </c>
      <c r="AF2417" s="68">
        <v>0</v>
      </c>
      <c r="AG2417" s="68">
        <v>0</v>
      </c>
      <c r="AH2417" s="68">
        <v>0</v>
      </c>
      <c r="AI2417" s="68">
        <v>0</v>
      </c>
      <c r="AJ2417" s="68">
        <v>0</v>
      </c>
      <c r="AK2417" s="68">
        <v>0</v>
      </c>
      <c r="AL2417" s="68">
        <v>0</v>
      </c>
      <c r="AM2417" s="68">
        <v>0</v>
      </c>
      <c r="AN2417" s="68">
        <v>0</v>
      </c>
      <c r="AO2417" s="68">
        <v>0</v>
      </c>
      <c r="AP2417" s="68" t="s">
        <v>913</v>
      </c>
      <c r="AQ2417" s="68">
        <v>1</v>
      </c>
      <c r="AR2417" s="68" t="s">
        <v>910</v>
      </c>
      <c r="AS2417" s="68">
        <v>0</v>
      </c>
      <c r="AT2417" s="68">
        <v>0</v>
      </c>
      <c r="AU2417" s="68">
        <v>0</v>
      </c>
      <c r="AV2417" s="86">
        <v>1</v>
      </c>
      <c r="AX2417" s="1">
        <v>0</v>
      </c>
      <c r="AY2417" s="1">
        <v>0</v>
      </c>
      <c r="AZ2417" s="68">
        <v>0</v>
      </c>
      <c r="BA2417" s="68">
        <v>0</v>
      </c>
      <c r="EQ2417" s="68">
        <v>31250037</v>
      </c>
      <c r="ER2417" s="175">
        <v>2</v>
      </c>
      <c r="ES2417" s="68">
        <v>650</v>
      </c>
      <c r="ET2417" s="68">
        <v>37</v>
      </c>
      <c r="EU2417" s="68">
        <v>0</v>
      </c>
      <c r="EV2417" s="68">
        <v>150037</v>
      </c>
      <c r="EW2417" s="68" t="s">
        <v>2675</v>
      </c>
      <c r="EX2417" s="68" t="str">
        <f t="shared" si="70"/>
        <v>중형</v>
      </c>
      <c r="GE2417" s="68">
        <v>110182</v>
      </c>
      <c r="GF2417" s="68" t="s">
        <v>5826</v>
      </c>
    </row>
    <row r="2418" spans="6:188" x14ac:dyDescent="0.3">
      <c r="F2418" s="68">
        <v>330215</v>
      </c>
      <c r="G2418" s="68">
        <v>1</v>
      </c>
      <c r="H2418" s="68">
        <v>180002</v>
      </c>
      <c r="I2418" s="68">
        <v>280002</v>
      </c>
      <c r="J2418" s="68" t="s">
        <v>3756</v>
      </c>
      <c r="K2418" s="68" t="s">
        <v>3757</v>
      </c>
      <c r="L2418" s="68">
        <v>0</v>
      </c>
      <c r="M2418" s="68">
        <v>20</v>
      </c>
      <c r="N2418" s="68">
        <v>0</v>
      </c>
      <c r="O2418" s="68">
        <v>0</v>
      </c>
      <c r="P2418" s="68">
        <v>0</v>
      </c>
      <c r="Q2418" s="68">
        <v>0</v>
      </c>
      <c r="R2418" s="68">
        <v>4</v>
      </c>
      <c r="S2418" s="68">
        <v>1</v>
      </c>
      <c r="T2418" s="68">
        <v>2</v>
      </c>
      <c r="U2418" s="68">
        <v>14</v>
      </c>
      <c r="V2418" s="68">
        <v>0</v>
      </c>
      <c r="W2418" s="68">
        <v>1</v>
      </c>
      <c r="X2418" s="68">
        <v>0</v>
      </c>
      <c r="Y2418" s="68">
        <v>54</v>
      </c>
      <c r="Z2418" s="68">
        <v>0</v>
      </c>
      <c r="AA2418" s="68">
        <v>54</v>
      </c>
      <c r="AB2418" s="68">
        <v>0</v>
      </c>
      <c r="AC2418" s="68">
        <v>0</v>
      </c>
      <c r="AD2418" s="68">
        <v>107</v>
      </c>
      <c r="AE2418" s="68">
        <v>134</v>
      </c>
      <c r="AF2418" s="68">
        <v>0</v>
      </c>
      <c r="AG2418" s="68">
        <v>0</v>
      </c>
      <c r="AH2418" s="68">
        <v>0</v>
      </c>
      <c r="AI2418" s="68">
        <v>0</v>
      </c>
      <c r="AJ2418" s="68">
        <v>0</v>
      </c>
      <c r="AK2418" s="68">
        <v>0</v>
      </c>
      <c r="AL2418" s="68">
        <v>0</v>
      </c>
      <c r="AM2418" s="68">
        <v>0</v>
      </c>
      <c r="AN2418" s="68">
        <v>0</v>
      </c>
      <c r="AO2418" s="68">
        <v>0</v>
      </c>
      <c r="AP2418" s="68" t="s">
        <v>863</v>
      </c>
      <c r="AQ2418" s="68">
        <v>1</v>
      </c>
      <c r="AR2418" s="68" t="s">
        <v>860</v>
      </c>
      <c r="AS2418" s="68">
        <v>0</v>
      </c>
      <c r="AT2418" s="68">
        <v>0</v>
      </c>
      <c r="AU2418" s="68">
        <v>0</v>
      </c>
      <c r="AV2418" s="86">
        <v>1</v>
      </c>
      <c r="AX2418" s="1">
        <v>0</v>
      </c>
      <c r="AY2418" s="1">
        <v>0</v>
      </c>
      <c r="AZ2418" s="68">
        <v>0</v>
      </c>
      <c r="BA2418" s="68">
        <v>0</v>
      </c>
      <c r="EQ2418" s="68">
        <v>10150038</v>
      </c>
      <c r="ER2418" s="175">
        <v>1</v>
      </c>
      <c r="ES2418" s="68">
        <v>650</v>
      </c>
      <c r="ET2418" s="68">
        <v>38</v>
      </c>
      <c r="EU2418" s="68">
        <v>0</v>
      </c>
      <c r="EV2418" s="68">
        <v>150038</v>
      </c>
      <c r="EW2418" s="68" t="s">
        <v>2676</v>
      </c>
      <c r="EX2418" s="68" t="str">
        <f t="shared" si="70"/>
        <v>소형</v>
      </c>
      <c r="GE2418" s="68">
        <v>110183</v>
      </c>
      <c r="GF2418" s="68" t="s">
        <v>5827</v>
      </c>
    </row>
    <row r="2419" spans="6:188" x14ac:dyDescent="0.3">
      <c r="F2419" s="68">
        <v>330216</v>
      </c>
      <c r="G2419" s="68">
        <v>1</v>
      </c>
      <c r="H2419" s="68">
        <v>180002</v>
      </c>
      <c r="I2419" s="68">
        <v>280002</v>
      </c>
      <c r="J2419" s="68" t="s">
        <v>3756</v>
      </c>
      <c r="K2419" s="68" t="s">
        <v>3757</v>
      </c>
      <c r="L2419" s="68">
        <v>0</v>
      </c>
      <c r="M2419" s="68">
        <v>20</v>
      </c>
      <c r="N2419" s="68">
        <v>0</v>
      </c>
      <c r="O2419" s="68">
        <v>0</v>
      </c>
      <c r="P2419" s="68">
        <v>0</v>
      </c>
      <c r="Q2419" s="68">
        <v>0</v>
      </c>
      <c r="R2419" s="68">
        <v>1</v>
      </c>
      <c r="S2419" s="68">
        <v>1</v>
      </c>
      <c r="T2419" s="68">
        <v>1</v>
      </c>
      <c r="U2419" s="68">
        <v>20</v>
      </c>
      <c r="V2419" s="68">
        <v>0</v>
      </c>
      <c r="W2419" s="68">
        <v>3</v>
      </c>
      <c r="X2419" s="68">
        <v>0</v>
      </c>
      <c r="Y2419" s="68">
        <v>100</v>
      </c>
      <c r="Z2419" s="68">
        <v>0</v>
      </c>
      <c r="AA2419" s="68">
        <v>100</v>
      </c>
      <c r="AB2419" s="68">
        <v>0</v>
      </c>
      <c r="AC2419" s="68">
        <v>0</v>
      </c>
      <c r="AD2419" s="68">
        <v>107</v>
      </c>
      <c r="AE2419" s="68">
        <v>134</v>
      </c>
      <c r="AF2419" s="68">
        <v>0</v>
      </c>
      <c r="AG2419" s="68">
        <v>0</v>
      </c>
      <c r="AH2419" s="68">
        <v>0</v>
      </c>
      <c r="AI2419" s="68">
        <v>0</v>
      </c>
      <c r="AJ2419" s="68">
        <v>0</v>
      </c>
      <c r="AK2419" s="68">
        <v>0</v>
      </c>
      <c r="AL2419" s="68">
        <v>0</v>
      </c>
      <c r="AM2419" s="68">
        <v>0</v>
      </c>
      <c r="AN2419" s="68">
        <v>0</v>
      </c>
      <c r="AO2419" s="68">
        <v>0</v>
      </c>
      <c r="AP2419" s="68" t="s">
        <v>762</v>
      </c>
      <c r="AQ2419" s="68">
        <v>1</v>
      </c>
      <c r="AR2419" s="68" t="s">
        <v>756</v>
      </c>
      <c r="AS2419" s="68">
        <v>0</v>
      </c>
      <c r="AT2419" s="68">
        <v>0</v>
      </c>
      <c r="AU2419" s="68">
        <v>0</v>
      </c>
      <c r="AV2419" s="86">
        <v>1</v>
      </c>
      <c r="AX2419" s="1">
        <v>0</v>
      </c>
      <c r="AY2419" s="1">
        <v>0</v>
      </c>
      <c r="AZ2419" s="68">
        <v>0</v>
      </c>
      <c r="BA2419" s="68">
        <v>0</v>
      </c>
      <c r="EQ2419" s="68">
        <v>10250038</v>
      </c>
      <c r="ER2419" s="175">
        <v>1</v>
      </c>
      <c r="ES2419" s="68">
        <v>650</v>
      </c>
      <c r="ET2419" s="68">
        <v>38</v>
      </c>
      <c r="EU2419" s="68">
        <v>0</v>
      </c>
      <c r="EV2419" s="68">
        <v>150038</v>
      </c>
      <c r="EW2419" s="68" t="s">
        <v>2676</v>
      </c>
      <c r="EX2419" s="68" t="str">
        <f t="shared" si="70"/>
        <v>소형</v>
      </c>
      <c r="GE2419" s="68">
        <v>110184</v>
      </c>
      <c r="GF2419" s="68" t="s">
        <v>5828</v>
      </c>
    </row>
    <row r="2420" spans="6:188" x14ac:dyDescent="0.3">
      <c r="F2420" s="68">
        <v>330217</v>
      </c>
      <c r="G2420" s="68">
        <v>1</v>
      </c>
      <c r="H2420" s="68">
        <v>180002</v>
      </c>
      <c r="I2420" s="68">
        <v>280002</v>
      </c>
      <c r="J2420" s="68" t="s">
        <v>3756</v>
      </c>
      <c r="K2420" s="68" t="s">
        <v>3757</v>
      </c>
      <c r="L2420" s="68">
        <v>0</v>
      </c>
      <c r="M2420" s="68">
        <v>20</v>
      </c>
      <c r="N2420" s="68">
        <v>0</v>
      </c>
      <c r="O2420" s="68">
        <v>0</v>
      </c>
      <c r="P2420" s="68">
        <v>0</v>
      </c>
      <c r="Q2420" s="68">
        <v>0</v>
      </c>
      <c r="R2420" s="68">
        <v>2</v>
      </c>
      <c r="S2420" s="68">
        <v>1</v>
      </c>
      <c r="T2420" s="68">
        <v>1</v>
      </c>
      <c r="U2420" s="68">
        <v>21</v>
      </c>
      <c r="V2420" s="68">
        <v>0</v>
      </c>
      <c r="W2420" s="68">
        <v>3</v>
      </c>
      <c r="X2420" s="68">
        <v>0</v>
      </c>
      <c r="Y2420" s="68">
        <v>100</v>
      </c>
      <c r="Z2420" s="68">
        <v>0</v>
      </c>
      <c r="AA2420" s="68">
        <v>100</v>
      </c>
      <c r="AB2420" s="68">
        <v>0</v>
      </c>
      <c r="AC2420" s="68">
        <v>0</v>
      </c>
      <c r="AD2420" s="68">
        <v>107</v>
      </c>
      <c r="AE2420" s="68">
        <v>134</v>
      </c>
      <c r="AF2420" s="68">
        <v>0</v>
      </c>
      <c r="AG2420" s="68">
        <v>0</v>
      </c>
      <c r="AH2420" s="68">
        <v>0</v>
      </c>
      <c r="AI2420" s="68">
        <v>0</v>
      </c>
      <c r="AJ2420" s="68">
        <v>0</v>
      </c>
      <c r="AK2420" s="68">
        <v>0</v>
      </c>
      <c r="AL2420" s="68">
        <v>0</v>
      </c>
      <c r="AM2420" s="68">
        <v>0</v>
      </c>
      <c r="AN2420" s="68">
        <v>0</v>
      </c>
      <c r="AO2420" s="68">
        <v>0</v>
      </c>
      <c r="AP2420" s="68" t="s">
        <v>811</v>
      </c>
      <c r="AQ2420" s="68">
        <v>1</v>
      </c>
      <c r="AR2420" s="68" t="s">
        <v>808</v>
      </c>
      <c r="AS2420" s="68">
        <v>0</v>
      </c>
      <c r="AT2420" s="68">
        <v>0</v>
      </c>
      <c r="AU2420" s="68">
        <v>0</v>
      </c>
      <c r="AV2420" s="86">
        <v>1</v>
      </c>
      <c r="AX2420" s="1">
        <v>0</v>
      </c>
      <c r="AY2420" s="1">
        <v>0</v>
      </c>
      <c r="AZ2420" s="68">
        <v>0</v>
      </c>
      <c r="BA2420" s="68">
        <v>0</v>
      </c>
      <c r="EQ2420" s="68">
        <v>10350038</v>
      </c>
      <c r="ER2420" s="175">
        <v>1</v>
      </c>
      <c r="ES2420" s="68">
        <v>650</v>
      </c>
      <c r="ET2420" s="68">
        <v>38</v>
      </c>
      <c r="EU2420" s="68">
        <v>0</v>
      </c>
      <c r="EV2420" s="68">
        <v>150038</v>
      </c>
      <c r="EW2420" s="68" t="s">
        <v>2676</v>
      </c>
      <c r="EX2420" s="68" t="str">
        <f t="shared" si="70"/>
        <v>소형</v>
      </c>
      <c r="GE2420" s="68">
        <v>110185</v>
      </c>
      <c r="GF2420" s="68" t="s">
        <v>5829</v>
      </c>
    </row>
    <row r="2421" spans="6:188" x14ac:dyDescent="0.3">
      <c r="F2421" s="68">
        <v>330218</v>
      </c>
      <c r="G2421" s="68">
        <v>1</v>
      </c>
      <c r="H2421" s="68">
        <v>180002</v>
      </c>
      <c r="I2421" s="68">
        <v>280002</v>
      </c>
      <c r="J2421" s="68" t="s">
        <v>3756</v>
      </c>
      <c r="K2421" s="68" t="s">
        <v>3757</v>
      </c>
      <c r="L2421" s="68">
        <v>0</v>
      </c>
      <c r="M2421" s="68">
        <v>20</v>
      </c>
      <c r="N2421" s="68">
        <v>0</v>
      </c>
      <c r="O2421" s="68">
        <v>0</v>
      </c>
      <c r="P2421" s="68">
        <v>0</v>
      </c>
      <c r="Q2421" s="68">
        <v>0</v>
      </c>
      <c r="R2421" s="68">
        <v>8</v>
      </c>
      <c r="S2421" s="68">
        <v>1</v>
      </c>
      <c r="T2421" s="68">
        <v>1</v>
      </c>
      <c r="U2421" s="68">
        <v>23</v>
      </c>
      <c r="V2421" s="68">
        <v>0</v>
      </c>
      <c r="W2421" s="68">
        <v>3</v>
      </c>
      <c r="X2421" s="68">
        <v>0</v>
      </c>
      <c r="Y2421" s="68">
        <v>100</v>
      </c>
      <c r="Z2421" s="68">
        <v>0</v>
      </c>
      <c r="AA2421" s="68">
        <v>100</v>
      </c>
      <c r="AB2421" s="68">
        <v>0</v>
      </c>
      <c r="AC2421" s="68">
        <v>0</v>
      </c>
      <c r="AD2421" s="68">
        <v>107</v>
      </c>
      <c r="AE2421" s="68">
        <v>134</v>
      </c>
      <c r="AF2421" s="68">
        <v>0</v>
      </c>
      <c r="AG2421" s="68">
        <v>0</v>
      </c>
      <c r="AH2421" s="68">
        <v>0</v>
      </c>
      <c r="AI2421" s="68">
        <v>0</v>
      </c>
      <c r="AJ2421" s="68">
        <v>0</v>
      </c>
      <c r="AK2421" s="68">
        <v>0</v>
      </c>
      <c r="AL2421" s="68">
        <v>0</v>
      </c>
      <c r="AM2421" s="68">
        <v>0</v>
      </c>
      <c r="AN2421" s="68">
        <v>0</v>
      </c>
      <c r="AO2421" s="68">
        <v>0</v>
      </c>
      <c r="AP2421" s="68" t="s">
        <v>913</v>
      </c>
      <c r="AQ2421" s="68">
        <v>1</v>
      </c>
      <c r="AR2421" s="68" t="s">
        <v>910</v>
      </c>
      <c r="AS2421" s="68">
        <v>0</v>
      </c>
      <c r="AT2421" s="68">
        <v>0</v>
      </c>
      <c r="AU2421" s="68">
        <v>0</v>
      </c>
      <c r="AV2421" s="86">
        <v>1</v>
      </c>
      <c r="AX2421" s="1">
        <v>0</v>
      </c>
      <c r="AY2421" s="1">
        <v>0</v>
      </c>
      <c r="AZ2421" s="68">
        <v>0</v>
      </c>
      <c r="BA2421" s="68">
        <v>0</v>
      </c>
      <c r="EQ2421" s="68">
        <v>10450038</v>
      </c>
      <c r="ER2421" s="175">
        <v>1</v>
      </c>
      <c r="ES2421" s="68">
        <v>650</v>
      </c>
      <c r="ET2421" s="68">
        <v>38</v>
      </c>
      <c r="EU2421" s="68">
        <v>0</v>
      </c>
      <c r="EV2421" s="68">
        <v>150038</v>
      </c>
      <c r="EW2421" s="68" t="s">
        <v>2676</v>
      </c>
      <c r="EX2421" s="68" t="str">
        <f t="shared" si="70"/>
        <v>소형</v>
      </c>
      <c r="GE2421" s="68">
        <v>110186</v>
      </c>
      <c r="GF2421" s="68" t="s">
        <v>5830</v>
      </c>
    </row>
    <row r="2422" spans="6:188" x14ac:dyDescent="0.3">
      <c r="F2422" s="68">
        <v>330219</v>
      </c>
      <c r="G2422" s="68">
        <v>1</v>
      </c>
      <c r="H2422" s="68">
        <v>180002</v>
      </c>
      <c r="I2422" s="68">
        <v>280002</v>
      </c>
      <c r="J2422" s="68" t="s">
        <v>3756</v>
      </c>
      <c r="K2422" s="68" t="s">
        <v>3757</v>
      </c>
      <c r="L2422" s="68">
        <v>0</v>
      </c>
      <c r="M2422" s="68">
        <v>20</v>
      </c>
      <c r="N2422" s="68">
        <v>0</v>
      </c>
      <c r="O2422" s="68">
        <v>0</v>
      </c>
      <c r="P2422" s="68">
        <v>0</v>
      </c>
      <c r="Q2422" s="68">
        <v>0</v>
      </c>
      <c r="R2422" s="68">
        <v>4</v>
      </c>
      <c r="S2422" s="68">
        <v>1</v>
      </c>
      <c r="T2422" s="68">
        <v>2</v>
      </c>
      <c r="U2422" s="68">
        <v>22</v>
      </c>
      <c r="V2422" s="68">
        <v>0</v>
      </c>
      <c r="W2422" s="68">
        <v>3</v>
      </c>
      <c r="X2422" s="68">
        <v>0</v>
      </c>
      <c r="Y2422" s="68">
        <v>100</v>
      </c>
      <c r="Z2422" s="68">
        <v>0</v>
      </c>
      <c r="AA2422" s="68">
        <v>100</v>
      </c>
      <c r="AB2422" s="68">
        <v>0</v>
      </c>
      <c r="AC2422" s="68">
        <v>0</v>
      </c>
      <c r="AD2422" s="68">
        <v>107</v>
      </c>
      <c r="AE2422" s="68">
        <v>134</v>
      </c>
      <c r="AF2422" s="68">
        <v>0</v>
      </c>
      <c r="AG2422" s="68">
        <v>0</v>
      </c>
      <c r="AH2422" s="68">
        <v>0</v>
      </c>
      <c r="AI2422" s="68">
        <v>0</v>
      </c>
      <c r="AJ2422" s="68">
        <v>0</v>
      </c>
      <c r="AK2422" s="68">
        <v>0</v>
      </c>
      <c r="AL2422" s="68">
        <v>0</v>
      </c>
      <c r="AM2422" s="68">
        <v>0</v>
      </c>
      <c r="AN2422" s="68">
        <v>0</v>
      </c>
      <c r="AO2422" s="68">
        <v>0</v>
      </c>
      <c r="AP2422" s="68" t="s">
        <v>863</v>
      </c>
      <c r="AQ2422" s="68">
        <v>1</v>
      </c>
      <c r="AR2422" s="68" t="s">
        <v>860</v>
      </c>
      <c r="AS2422" s="68">
        <v>0</v>
      </c>
      <c r="AT2422" s="68">
        <v>0</v>
      </c>
      <c r="AU2422" s="68">
        <v>0</v>
      </c>
      <c r="AV2422" s="86">
        <v>1</v>
      </c>
      <c r="AX2422" s="1">
        <v>0</v>
      </c>
      <c r="AY2422" s="1">
        <v>0</v>
      </c>
      <c r="AZ2422" s="68">
        <v>0</v>
      </c>
      <c r="BA2422" s="68">
        <v>0</v>
      </c>
      <c r="EQ2422" s="68">
        <v>10550038</v>
      </c>
      <c r="ER2422" s="175">
        <v>1</v>
      </c>
      <c r="ES2422" s="68">
        <v>650</v>
      </c>
      <c r="ET2422" s="68">
        <v>38</v>
      </c>
      <c r="EU2422" s="68">
        <v>0</v>
      </c>
      <c r="EV2422" s="68">
        <v>150038</v>
      </c>
      <c r="EW2422" s="68" t="s">
        <v>2676</v>
      </c>
      <c r="EX2422" s="68" t="str">
        <f t="shared" si="70"/>
        <v>소형</v>
      </c>
      <c r="GE2422" s="68">
        <v>110187</v>
      </c>
      <c r="GF2422" s="68" t="s">
        <v>5831</v>
      </c>
    </row>
    <row r="2423" spans="6:188" x14ac:dyDescent="0.3">
      <c r="F2423" s="68">
        <v>330220</v>
      </c>
      <c r="G2423" s="68">
        <v>1</v>
      </c>
      <c r="H2423" s="68">
        <v>180002</v>
      </c>
      <c r="I2423" s="68">
        <v>280002</v>
      </c>
      <c r="J2423" s="68" t="s">
        <v>3756</v>
      </c>
      <c r="K2423" s="68" t="s">
        <v>3757</v>
      </c>
      <c r="L2423" s="68">
        <v>0</v>
      </c>
      <c r="M2423" s="68">
        <v>20</v>
      </c>
      <c r="N2423" s="68">
        <v>0</v>
      </c>
      <c r="O2423" s="68">
        <v>0</v>
      </c>
      <c r="P2423" s="68">
        <v>0</v>
      </c>
      <c r="Q2423" s="68">
        <v>0</v>
      </c>
      <c r="R2423" s="68">
        <v>1</v>
      </c>
      <c r="S2423" s="68">
        <v>1</v>
      </c>
      <c r="T2423" s="68">
        <v>1</v>
      </c>
      <c r="U2423" s="68">
        <v>134</v>
      </c>
      <c r="V2423" s="68">
        <v>0</v>
      </c>
      <c r="W2423" s="68">
        <v>57</v>
      </c>
      <c r="X2423" s="68">
        <v>0</v>
      </c>
      <c r="Y2423" s="68">
        <v>511</v>
      </c>
      <c r="Z2423" s="68">
        <v>0</v>
      </c>
      <c r="AA2423" s="68">
        <v>511</v>
      </c>
      <c r="AB2423" s="68">
        <v>0</v>
      </c>
      <c r="AC2423" s="68">
        <v>0</v>
      </c>
      <c r="AD2423" s="68">
        <v>107</v>
      </c>
      <c r="AE2423" s="68">
        <v>134</v>
      </c>
      <c r="AF2423" s="68">
        <v>0</v>
      </c>
      <c r="AG2423" s="68">
        <v>0</v>
      </c>
      <c r="AH2423" s="68">
        <v>0</v>
      </c>
      <c r="AI2423" s="68">
        <v>0</v>
      </c>
      <c r="AJ2423" s="68">
        <v>0</v>
      </c>
      <c r="AK2423" s="68">
        <v>0</v>
      </c>
      <c r="AL2423" s="68">
        <v>0</v>
      </c>
      <c r="AM2423" s="68">
        <v>0</v>
      </c>
      <c r="AN2423" s="68">
        <v>0</v>
      </c>
      <c r="AO2423" s="68">
        <v>0</v>
      </c>
      <c r="AP2423" s="68" t="s">
        <v>762</v>
      </c>
      <c r="AQ2423" s="68">
        <v>1</v>
      </c>
      <c r="AR2423" s="68" t="s">
        <v>756</v>
      </c>
      <c r="AS2423" s="68">
        <v>0</v>
      </c>
      <c r="AT2423" s="68">
        <v>0</v>
      </c>
      <c r="AU2423" s="68">
        <v>0</v>
      </c>
      <c r="AV2423" s="86">
        <v>1</v>
      </c>
      <c r="AX2423" s="1">
        <v>0</v>
      </c>
      <c r="AY2423" s="1">
        <v>0</v>
      </c>
      <c r="AZ2423" s="68">
        <v>0</v>
      </c>
      <c r="BA2423" s="68">
        <v>0</v>
      </c>
      <c r="EQ2423" s="68">
        <v>10650038</v>
      </c>
      <c r="ER2423" s="175">
        <v>1</v>
      </c>
      <c r="ES2423" s="68">
        <v>650</v>
      </c>
      <c r="ET2423" s="68">
        <v>38</v>
      </c>
      <c r="EU2423" s="68">
        <v>0</v>
      </c>
      <c r="EV2423" s="68">
        <v>150038</v>
      </c>
      <c r="EW2423" s="68" t="s">
        <v>2676</v>
      </c>
      <c r="EX2423" s="68" t="str">
        <f t="shared" si="70"/>
        <v>소형</v>
      </c>
      <c r="GE2423" s="68">
        <v>110188</v>
      </c>
      <c r="GF2423" s="68" t="s">
        <v>5832</v>
      </c>
    </row>
    <row r="2424" spans="6:188" x14ac:dyDescent="0.3">
      <c r="F2424" s="68">
        <v>330221</v>
      </c>
      <c r="G2424" s="68">
        <v>1</v>
      </c>
      <c r="H2424" s="68">
        <v>180002</v>
      </c>
      <c r="I2424" s="68">
        <v>280002</v>
      </c>
      <c r="J2424" s="68" t="s">
        <v>3756</v>
      </c>
      <c r="K2424" s="68" t="s">
        <v>3757</v>
      </c>
      <c r="L2424" s="68">
        <v>0</v>
      </c>
      <c r="M2424" s="68">
        <v>20</v>
      </c>
      <c r="N2424" s="68">
        <v>0</v>
      </c>
      <c r="O2424" s="68">
        <v>0</v>
      </c>
      <c r="P2424" s="68">
        <v>0</v>
      </c>
      <c r="Q2424" s="68">
        <v>0</v>
      </c>
      <c r="R2424" s="68">
        <v>2</v>
      </c>
      <c r="S2424" s="68">
        <v>1</v>
      </c>
      <c r="T2424" s="68">
        <v>1</v>
      </c>
      <c r="U2424" s="68">
        <v>153</v>
      </c>
      <c r="V2424" s="68">
        <v>0</v>
      </c>
      <c r="W2424" s="68">
        <v>183</v>
      </c>
      <c r="X2424" s="68">
        <v>0</v>
      </c>
      <c r="Y2424" s="68">
        <v>445</v>
      </c>
      <c r="Z2424" s="68">
        <v>0</v>
      </c>
      <c r="AA2424" s="68">
        <v>445</v>
      </c>
      <c r="AB2424" s="68">
        <v>0</v>
      </c>
      <c r="AC2424" s="68">
        <v>0</v>
      </c>
      <c r="AD2424" s="68">
        <v>107</v>
      </c>
      <c r="AE2424" s="68">
        <v>134</v>
      </c>
      <c r="AF2424" s="68">
        <v>0</v>
      </c>
      <c r="AG2424" s="68">
        <v>0</v>
      </c>
      <c r="AH2424" s="68">
        <v>0</v>
      </c>
      <c r="AI2424" s="68">
        <v>0</v>
      </c>
      <c r="AJ2424" s="68">
        <v>0</v>
      </c>
      <c r="AK2424" s="68">
        <v>0</v>
      </c>
      <c r="AL2424" s="68">
        <v>0</v>
      </c>
      <c r="AM2424" s="68">
        <v>0</v>
      </c>
      <c r="AN2424" s="68">
        <v>0</v>
      </c>
      <c r="AO2424" s="68">
        <v>0</v>
      </c>
      <c r="AP2424" s="68" t="s">
        <v>811</v>
      </c>
      <c r="AQ2424" s="68">
        <v>1</v>
      </c>
      <c r="AR2424" s="68" t="s">
        <v>808</v>
      </c>
      <c r="AS2424" s="68">
        <v>0</v>
      </c>
      <c r="AT2424" s="68">
        <v>0</v>
      </c>
      <c r="AU2424" s="68">
        <v>0</v>
      </c>
      <c r="AV2424" s="86">
        <v>1</v>
      </c>
      <c r="AX2424" s="1">
        <v>0</v>
      </c>
      <c r="AY2424" s="1">
        <v>0</v>
      </c>
      <c r="AZ2424" s="68">
        <v>0</v>
      </c>
      <c r="BA2424" s="68">
        <v>0</v>
      </c>
      <c r="EQ2424" s="68">
        <v>10750038</v>
      </c>
      <c r="ER2424" s="175">
        <v>1</v>
      </c>
      <c r="ES2424" s="68">
        <v>650</v>
      </c>
      <c r="ET2424" s="68">
        <v>38</v>
      </c>
      <c r="EU2424" s="68">
        <v>0</v>
      </c>
      <c r="EV2424" s="68">
        <v>150038</v>
      </c>
      <c r="EW2424" s="68" t="s">
        <v>2676</v>
      </c>
      <c r="EX2424" s="68" t="str">
        <f t="shared" si="70"/>
        <v>소형</v>
      </c>
      <c r="GE2424" s="68">
        <v>110189</v>
      </c>
      <c r="GF2424" s="68" t="s">
        <v>5833</v>
      </c>
    </row>
    <row r="2425" spans="6:188" x14ac:dyDescent="0.3">
      <c r="F2425" s="68">
        <v>330222</v>
      </c>
      <c r="G2425" s="68">
        <v>1</v>
      </c>
      <c r="H2425" s="68">
        <v>180002</v>
      </c>
      <c r="I2425" s="68">
        <v>280002</v>
      </c>
      <c r="J2425" s="68" t="s">
        <v>3756</v>
      </c>
      <c r="K2425" s="68" t="s">
        <v>3757</v>
      </c>
      <c r="L2425" s="68">
        <v>0</v>
      </c>
      <c r="M2425" s="68">
        <v>20</v>
      </c>
      <c r="N2425" s="68">
        <v>0</v>
      </c>
      <c r="O2425" s="68">
        <v>0</v>
      </c>
      <c r="P2425" s="68">
        <v>0</v>
      </c>
      <c r="Q2425" s="68">
        <v>0</v>
      </c>
      <c r="R2425" s="68">
        <v>8</v>
      </c>
      <c r="S2425" s="68">
        <v>1</v>
      </c>
      <c r="T2425" s="68">
        <v>1</v>
      </c>
      <c r="U2425" s="68">
        <v>191</v>
      </c>
      <c r="V2425" s="68">
        <v>0</v>
      </c>
      <c r="W2425" s="68">
        <v>57</v>
      </c>
      <c r="X2425" s="68">
        <v>0</v>
      </c>
      <c r="Y2425" s="68">
        <v>362</v>
      </c>
      <c r="Z2425" s="68">
        <v>0</v>
      </c>
      <c r="AA2425" s="68">
        <v>362</v>
      </c>
      <c r="AB2425" s="68">
        <v>0</v>
      </c>
      <c r="AC2425" s="68">
        <v>0</v>
      </c>
      <c r="AD2425" s="68">
        <v>107</v>
      </c>
      <c r="AE2425" s="68">
        <v>134</v>
      </c>
      <c r="AF2425" s="68">
        <v>0</v>
      </c>
      <c r="AG2425" s="68">
        <v>0</v>
      </c>
      <c r="AH2425" s="68">
        <v>0</v>
      </c>
      <c r="AI2425" s="68">
        <v>0</v>
      </c>
      <c r="AJ2425" s="68">
        <v>0</v>
      </c>
      <c r="AK2425" s="68">
        <v>0</v>
      </c>
      <c r="AL2425" s="68">
        <v>0</v>
      </c>
      <c r="AM2425" s="68">
        <v>0</v>
      </c>
      <c r="AN2425" s="68">
        <v>0</v>
      </c>
      <c r="AO2425" s="68">
        <v>0</v>
      </c>
      <c r="AP2425" s="68" t="s">
        <v>913</v>
      </c>
      <c r="AQ2425" s="68">
        <v>1</v>
      </c>
      <c r="AR2425" s="68" t="s">
        <v>910</v>
      </c>
      <c r="AS2425" s="68">
        <v>0</v>
      </c>
      <c r="AT2425" s="68">
        <v>0</v>
      </c>
      <c r="AU2425" s="68">
        <v>0</v>
      </c>
      <c r="AV2425" s="86">
        <v>1</v>
      </c>
      <c r="AX2425" s="1">
        <v>0</v>
      </c>
      <c r="AY2425" s="1">
        <v>0</v>
      </c>
      <c r="AZ2425" s="68">
        <v>0</v>
      </c>
      <c r="BA2425" s="68">
        <v>0</v>
      </c>
      <c r="EQ2425" s="68">
        <v>10850038</v>
      </c>
      <c r="ER2425" s="175">
        <v>1</v>
      </c>
      <c r="ES2425" s="68">
        <v>650</v>
      </c>
      <c r="ET2425" s="68">
        <v>38</v>
      </c>
      <c r="EU2425" s="68">
        <v>0</v>
      </c>
      <c r="EV2425" s="68">
        <v>150038</v>
      </c>
      <c r="EW2425" s="68" t="s">
        <v>2676</v>
      </c>
      <c r="EX2425" s="68" t="str">
        <f t="shared" si="70"/>
        <v>소형</v>
      </c>
      <c r="GE2425" s="68">
        <v>110190</v>
      </c>
      <c r="GF2425" s="68" t="s">
        <v>5834</v>
      </c>
    </row>
    <row r="2426" spans="6:188" x14ac:dyDescent="0.3">
      <c r="F2426" s="68">
        <v>330223</v>
      </c>
      <c r="G2426" s="68">
        <v>1</v>
      </c>
      <c r="H2426" s="68">
        <v>180002</v>
      </c>
      <c r="I2426" s="68">
        <v>280002</v>
      </c>
      <c r="J2426" s="68" t="s">
        <v>3756</v>
      </c>
      <c r="K2426" s="68" t="s">
        <v>3757</v>
      </c>
      <c r="L2426" s="68">
        <v>0</v>
      </c>
      <c r="M2426" s="68">
        <v>20</v>
      </c>
      <c r="N2426" s="68">
        <v>0</v>
      </c>
      <c r="O2426" s="68">
        <v>0</v>
      </c>
      <c r="P2426" s="68">
        <v>0</v>
      </c>
      <c r="Q2426" s="68">
        <v>0</v>
      </c>
      <c r="R2426" s="68">
        <v>4</v>
      </c>
      <c r="S2426" s="68">
        <v>1</v>
      </c>
      <c r="T2426" s="68">
        <v>2</v>
      </c>
      <c r="U2426" s="68">
        <v>171</v>
      </c>
      <c r="V2426" s="68">
        <v>0</v>
      </c>
      <c r="W2426" s="68">
        <v>57</v>
      </c>
      <c r="X2426" s="68">
        <v>0</v>
      </c>
      <c r="Y2426" s="68">
        <v>411</v>
      </c>
      <c r="Z2426" s="68">
        <v>0</v>
      </c>
      <c r="AA2426" s="68">
        <v>411</v>
      </c>
      <c r="AB2426" s="68">
        <v>0</v>
      </c>
      <c r="AC2426" s="68">
        <v>0</v>
      </c>
      <c r="AD2426" s="68">
        <v>107</v>
      </c>
      <c r="AE2426" s="68">
        <v>134</v>
      </c>
      <c r="AF2426" s="68">
        <v>0</v>
      </c>
      <c r="AG2426" s="68">
        <v>0</v>
      </c>
      <c r="AH2426" s="68">
        <v>0</v>
      </c>
      <c r="AI2426" s="68">
        <v>0</v>
      </c>
      <c r="AJ2426" s="68">
        <v>0</v>
      </c>
      <c r="AK2426" s="68">
        <v>0</v>
      </c>
      <c r="AL2426" s="68">
        <v>0</v>
      </c>
      <c r="AM2426" s="68">
        <v>0</v>
      </c>
      <c r="AN2426" s="68">
        <v>0</v>
      </c>
      <c r="AO2426" s="68">
        <v>0</v>
      </c>
      <c r="AP2426" s="68" t="s">
        <v>863</v>
      </c>
      <c r="AQ2426" s="68">
        <v>1</v>
      </c>
      <c r="AR2426" s="68" t="s">
        <v>860</v>
      </c>
      <c r="AS2426" s="68">
        <v>0</v>
      </c>
      <c r="AT2426" s="68">
        <v>0</v>
      </c>
      <c r="AU2426" s="68">
        <v>0</v>
      </c>
      <c r="AV2426" s="86">
        <v>1</v>
      </c>
      <c r="AX2426" s="1">
        <v>0</v>
      </c>
      <c r="AY2426" s="1">
        <v>0</v>
      </c>
      <c r="AZ2426" s="68">
        <v>0</v>
      </c>
      <c r="BA2426" s="68">
        <v>0</v>
      </c>
      <c r="EQ2426" s="68">
        <v>10950038</v>
      </c>
      <c r="ER2426" s="175">
        <v>1</v>
      </c>
      <c r="ES2426" s="68">
        <v>650</v>
      </c>
      <c r="ET2426" s="68">
        <v>38</v>
      </c>
      <c r="EU2426" s="68">
        <v>0</v>
      </c>
      <c r="EV2426" s="68">
        <v>150038</v>
      </c>
      <c r="EW2426" s="68" t="s">
        <v>2676</v>
      </c>
      <c r="EX2426" s="68" t="str">
        <f t="shared" si="70"/>
        <v>소형</v>
      </c>
      <c r="GE2426" s="68">
        <v>110191</v>
      </c>
      <c r="GF2426" s="68" t="s">
        <v>5835</v>
      </c>
    </row>
    <row r="2427" spans="6:188" x14ac:dyDescent="0.3">
      <c r="F2427" s="68">
        <v>330224</v>
      </c>
      <c r="G2427" s="68">
        <v>1</v>
      </c>
      <c r="H2427" s="68">
        <v>180002</v>
      </c>
      <c r="I2427" s="68">
        <v>280002</v>
      </c>
      <c r="J2427" s="68" t="s">
        <v>3756</v>
      </c>
      <c r="K2427" s="68" t="s">
        <v>3757</v>
      </c>
      <c r="L2427" s="68">
        <v>0</v>
      </c>
      <c r="M2427" s="68">
        <v>20</v>
      </c>
      <c r="N2427" s="68">
        <v>0</v>
      </c>
      <c r="O2427" s="68">
        <v>0</v>
      </c>
      <c r="P2427" s="68">
        <v>0</v>
      </c>
      <c r="Q2427" s="68">
        <v>0</v>
      </c>
      <c r="R2427" s="68">
        <v>1</v>
      </c>
      <c r="S2427" s="68">
        <v>1</v>
      </c>
      <c r="T2427" s="68">
        <v>1</v>
      </c>
      <c r="U2427" s="68">
        <v>134</v>
      </c>
      <c r="V2427" s="68">
        <v>0</v>
      </c>
      <c r="W2427" s="68">
        <v>57</v>
      </c>
      <c r="X2427" s="68">
        <v>0</v>
      </c>
      <c r="Y2427" s="68">
        <v>511</v>
      </c>
      <c r="Z2427" s="68">
        <v>0</v>
      </c>
      <c r="AA2427" s="68">
        <v>511</v>
      </c>
      <c r="AB2427" s="68">
        <v>0</v>
      </c>
      <c r="AC2427" s="68">
        <v>0</v>
      </c>
      <c r="AD2427" s="68">
        <v>107</v>
      </c>
      <c r="AE2427" s="68">
        <v>134</v>
      </c>
      <c r="AF2427" s="68">
        <v>0</v>
      </c>
      <c r="AG2427" s="68">
        <v>0</v>
      </c>
      <c r="AH2427" s="68">
        <v>0</v>
      </c>
      <c r="AI2427" s="68">
        <v>0</v>
      </c>
      <c r="AJ2427" s="68">
        <v>0</v>
      </c>
      <c r="AK2427" s="68">
        <v>0</v>
      </c>
      <c r="AL2427" s="68">
        <v>0</v>
      </c>
      <c r="AM2427" s="68">
        <v>0</v>
      </c>
      <c r="AN2427" s="68">
        <v>0</v>
      </c>
      <c r="AO2427" s="68">
        <v>0</v>
      </c>
      <c r="AP2427" s="68" t="s">
        <v>762</v>
      </c>
      <c r="AQ2427" s="68">
        <v>1</v>
      </c>
      <c r="AR2427" s="68" t="s">
        <v>756</v>
      </c>
      <c r="AS2427" s="68">
        <v>0</v>
      </c>
      <c r="AT2427" s="68">
        <v>0</v>
      </c>
      <c r="AU2427" s="68">
        <v>0</v>
      </c>
      <c r="AV2427" s="86">
        <v>1</v>
      </c>
      <c r="AX2427" s="1">
        <v>0</v>
      </c>
      <c r="AY2427" s="1">
        <v>0</v>
      </c>
      <c r="AZ2427" s="68">
        <v>0</v>
      </c>
      <c r="BA2427" s="68">
        <v>0</v>
      </c>
      <c r="EQ2427" s="68">
        <v>11050038</v>
      </c>
      <c r="ER2427" s="175">
        <v>1</v>
      </c>
      <c r="ES2427" s="68">
        <v>650</v>
      </c>
      <c r="ET2427" s="68">
        <v>38</v>
      </c>
      <c r="EU2427" s="68">
        <v>0</v>
      </c>
      <c r="EV2427" s="68">
        <v>150038</v>
      </c>
      <c r="EW2427" s="68" t="s">
        <v>2676</v>
      </c>
      <c r="EX2427" s="68" t="str">
        <f t="shared" si="70"/>
        <v>소형</v>
      </c>
      <c r="GE2427" s="68">
        <v>110192</v>
      </c>
      <c r="GF2427" s="68" t="s">
        <v>5836</v>
      </c>
    </row>
    <row r="2428" spans="6:188" x14ac:dyDescent="0.3">
      <c r="F2428" s="68">
        <v>330225</v>
      </c>
      <c r="G2428" s="68">
        <v>1</v>
      </c>
      <c r="H2428" s="68">
        <v>180002</v>
      </c>
      <c r="I2428" s="68">
        <v>280002</v>
      </c>
      <c r="J2428" s="68" t="s">
        <v>3756</v>
      </c>
      <c r="K2428" s="68" t="s">
        <v>3757</v>
      </c>
      <c r="L2428" s="68">
        <v>0</v>
      </c>
      <c r="M2428" s="68">
        <v>20</v>
      </c>
      <c r="N2428" s="68">
        <v>0</v>
      </c>
      <c r="O2428" s="68">
        <v>0</v>
      </c>
      <c r="P2428" s="68">
        <v>0</v>
      </c>
      <c r="Q2428" s="68">
        <v>0</v>
      </c>
      <c r="R2428" s="68">
        <v>2</v>
      </c>
      <c r="S2428" s="68">
        <v>1</v>
      </c>
      <c r="T2428" s="68">
        <v>1</v>
      </c>
      <c r="U2428" s="68">
        <v>153</v>
      </c>
      <c r="V2428" s="68">
        <v>0</v>
      </c>
      <c r="W2428" s="68">
        <v>183</v>
      </c>
      <c r="X2428" s="68">
        <v>0</v>
      </c>
      <c r="Y2428" s="68">
        <v>445</v>
      </c>
      <c r="Z2428" s="68">
        <v>0</v>
      </c>
      <c r="AA2428" s="68">
        <v>445</v>
      </c>
      <c r="AB2428" s="68">
        <v>0</v>
      </c>
      <c r="AC2428" s="68">
        <v>0</v>
      </c>
      <c r="AD2428" s="68">
        <v>107</v>
      </c>
      <c r="AE2428" s="68">
        <v>134</v>
      </c>
      <c r="AF2428" s="68">
        <v>0</v>
      </c>
      <c r="AG2428" s="68">
        <v>0</v>
      </c>
      <c r="AH2428" s="68">
        <v>0</v>
      </c>
      <c r="AI2428" s="68">
        <v>0</v>
      </c>
      <c r="AJ2428" s="68">
        <v>0</v>
      </c>
      <c r="AK2428" s="68">
        <v>0</v>
      </c>
      <c r="AL2428" s="68">
        <v>0</v>
      </c>
      <c r="AM2428" s="68">
        <v>0</v>
      </c>
      <c r="AN2428" s="68">
        <v>0</v>
      </c>
      <c r="AO2428" s="68">
        <v>0</v>
      </c>
      <c r="AP2428" s="68" t="s">
        <v>811</v>
      </c>
      <c r="AQ2428" s="68">
        <v>1</v>
      </c>
      <c r="AR2428" s="68" t="s">
        <v>808</v>
      </c>
      <c r="AS2428" s="68">
        <v>0</v>
      </c>
      <c r="AT2428" s="68">
        <v>0</v>
      </c>
      <c r="AU2428" s="68">
        <v>0</v>
      </c>
      <c r="AV2428" s="86">
        <v>1</v>
      </c>
      <c r="AX2428" s="1">
        <v>0</v>
      </c>
      <c r="AY2428" s="1">
        <v>0</v>
      </c>
      <c r="AZ2428" s="68">
        <v>0</v>
      </c>
      <c r="BA2428" s="68">
        <v>0</v>
      </c>
      <c r="EQ2428" s="68">
        <v>11150038</v>
      </c>
      <c r="ER2428" s="175">
        <v>1</v>
      </c>
      <c r="ES2428" s="68">
        <v>650</v>
      </c>
      <c r="ET2428" s="68">
        <v>38</v>
      </c>
      <c r="EU2428" s="68">
        <v>0</v>
      </c>
      <c r="EV2428" s="68">
        <v>150038</v>
      </c>
      <c r="EW2428" s="68" t="s">
        <v>2676</v>
      </c>
      <c r="EX2428" s="68" t="str">
        <f t="shared" si="70"/>
        <v>소형</v>
      </c>
      <c r="GE2428" s="68">
        <v>110193</v>
      </c>
      <c r="GF2428" s="68" t="s">
        <v>5837</v>
      </c>
    </row>
    <row r="2429" spans="6:188" x14ac:dyDescent="0.3">
      <c r="F2429" s="68">
        <v>330226</v>
      </c>
      <c r="G2429" s="68">
        <v>1</v>
      </c>
      <c r="H2429" s="68">
        <v>180002</v>
      </c>
      <c r="I2429" s="68">
        <v>280002</v>
      </c>
      <c r="J2429" s="68" t="s">
        <v>3756</v>
      </c>
      <c r="K2429" s="68" t="s">
        <v>3757</v>
      </c>
      <c r="L2429" s="68">
        <v>0</v>
      </c>
      <c r="M2429" s="68">
        <v>20</v>
      </c>
      <c r="N2429" s="68">
        <v>0</v>
      </c>
      <c r="O2429" s="68">
        <v>0</v>
      </c>
      <c r="P2429" s="68">
        <v>0</v>
      </c>
      <c r="Q2429" s="68">
        <v>0</v>
      </c>
      <c r="R2429" s="68">
        <v>8</v>
      </c>
      <c r="S2429" s="68">
        <v>1</v>
      </c>
      <c r="T2429" s="68">
        <v>1</v>
      </c>
      <c r="U2429" s="68">
        <v>191</v>
      </c>
      <c r="V2429" s="68">
        <v>0</v>
      </c>
      <c r="W2429" s="68">
        <v>57</v>
      </c>
      <c r="X2429" s="68">
        <v>0</v>
      </c>
      <c r="Y2429" s="68">
        <v>362</v>
      </c>
      <c r="Z2429" s="68">
        <v>0</v>
      </c>
      <c r="AA2429" s="68">
        <v>362</v>
      </c>
      <c r="AB2429" s="68">
        <v>0</v>
      </c>
      <c r="AC2429" s="68">
        <v>0</v>
      </c>
      <c r="AD2429" s="68">
        <v>107</v>
      </c>
      <c r="AE2429" s="68">
        <v>134</v>
      </c>
      <c r="AF2429" s="68">
        <v>0</v>
      </c>
      <c r="AG2429" s="68">
        <v>0</v>
      </c>
      <c r="AH2429" s="68">
        <v>0</v>
      </c>
      <c r="AI2429" s="68">
        <v>0</v>
      </c>
      <c r="AJ2429" s="68">
        <v>0</v>
      </c>
      <c r="AK2429" s="68">
        <v>0</v>
      </c>
      <c r="AL2429" s="68">
        <v>0</v>
      </c>
      <c r="AM2429" s="68">
        <v>0</v>
      </c>
      <c r="AN2429" s="68">
        <v>0</v>
      </c>
      <c r="AO2429" s="68">
        <v>0</v>
      </c>
      <c r="AP2429" s="68" t="s">
        <v>913</v>
      </c>
      <c r="AQ2429" s="68">
        <v>1</v>
      </c>
      <c r="AR2429" s="68" t="s">
        <v>910</v>
      </c>
      <c r="AS2429" s="68">
        <v>0</v>
      </c>
      <c r="AT2429" s="68">
        <v>0</v>
      </c>
      <c r="AU2429" s="68">
        <v>0</v>
      </c>
      <c r="AV2429" s="86">
        <v>1</v>
      </c>
      <c r="AX2429" s="1">
        <v>0</v>
      </c>
      <c r="AY2429" s="1">
        <v>0</v>
      </c>
      <c r="AZ2429" s="68">
        <v>0</v>
      </c>
      <c r="BA2429" s="68">
        <v>0</v>
      </c>
      <c r="EQ2429" s="68">
        <v>11250038</v>
      </c>
      <c r="ER2429" s="175">
        <v>1</v>
      </c>
      <c r="ES2429" s="68">
        <v>650</v>
      </c>
      <c r="ET2429" s="68">
        <v>38</v>
      </c>
      <c r="EU2429" s="68">
        <v>0</v>
      </c>
      <c r="EV2429" s="68">
        <v>150038</v>
      </c>
      <c r="EW2429" s="68" t="s">
        <v>2676</v>
      </c>
      <c r="EX2429" s="68" t="str">
        <f t="shared" si="70"/>
        <v>소형</v>
      </c>
      <c r="GE2429" s="68">
        <v>110194</v>
      </c>
      <c r="GF2429" s="68" t="s">
        <v>5838</v>
      </c>
    </row>
    <row r="2430" spans="6:188" x14ac:dyDescent="0.3">
      <c r="F2430" s="68">
        <v>330227</v>
      </c>
      <c r="G2430" s="68">
        <v>1</v>
      </c>
      <c r="H2430" s="68">
        <v>180002</v>
      </c>
      <c r="I2430" s="68">
        <v>280002</v>
      </c>
      <c r="J2430" s="68" t="s">
        <v>3756</v>
      </c>
      <c r="K2430" s="68" t="s">
        <v>3757</v>
      </c>
      <c r="L2430" s="68">
        <v>0</v>
      </c>
      <c r="M2430" s="68">
        <v>20</v>
      </c>
      <c r="N2430" s="68">
        <v>0</v>
      </c>
      <c r="O2430" s="68">
        <v>0</v>
      </c>
      <c r="P2430" s="68">
        <v>0</v>
      </c>
      <c r="Q2430" s="68">
        <v>0</v>
      </c>
      <c r="R2430" s="68">
        <v>4</v>
      </c>
      <c r="S2430" s="68">
        <v>1</v>
      </c>
      <c r="T2430" s="68">
        <v>2</v>
      </c>
      <c r="U2430" s="68">
        <v>171</v>
      </c>
      <c r="V2430" s="68">
        <v>0</v>
      </c>
      <c r="W2430" s="68">
        <v>57</v>
      </c>
      <c r="X2430" s="68">
        <v>0</v>
      </c>
      <c r="Y2430" s="68">
        <v>411</v>
      </c>
      <c r="Z2430" s="68">
        <v>0</v>
      </c>
      <c r="AA2430" s="68">
        <v>411</v>
      </c>
      <c r="AB2430" s="68">
        <v>0</v>
      </c>
      <c r="AC2430" s="68">
        <v>0</v>
      </c>
      <c r="AD2430" s="68">
        <v>107</v>
      </c>
      <c r="AE2430" s="68">
        <v>134</v>
      </c>
      <c r="AF2430" s="68">
        <v>0</v>
      </c>
      <c r="AG2430" s="68">
        <v>0</v>
      </c>
      <c r="AH2430" s="68">
        <v>0</v>
      </c>
      <c r="AI2430" s="68">
        <v>0</v>
      </c>
      <c r="AJ2430" s="68">
        <v>0</v>
      </c>
      <c r="AK2430" s="68">
        <v>0</v>
      </c>
      <c r="AL2430" s="68">
        <v>0</v>
      </c>
      <c r="AM2430" s="68">
        <v>0</v>
      </c>
      <c r="AN2430" s="68">
        <v>0</v>
      </c>
      <c r="AO2430" s="68">
        <v>0</v>
      </c>
      <c r="AP2430" s="68" t="s">
        <v>863</v>
      </c>
      <c r="AQ2430" s="68">
        <v>1</v>
      </c>
      <c r="AR2430" s="68" t="s">
        <v>860</v>
      </c>
      <c r="AS2430" s="68">
        <v>0</v>
      </c>
      <c r="AT2430" s="68">
        <v>0</v>
      </c>
      <c r="AU2430" s="68">
        <v>0</v>
      </c>
      <c r="AV2430" s="86">
        <v>1</v>
      </c>
      <c r="AX2430" s="1">
        <v>0</v>
      </c>
      <c r="AY2430" s="1">
        <v>0</v>
      </c>
      <c r="AZ2430" s="68">
        <v>0</v>
      </c>
      <c r="BA2430" s="68">
        <v>0</v>
      </c>
      <c r="EQ2430" s="68">
        <v>20150038</v>
      </c>
      <c r="ER2430" s="175">
        <v>1</v>
      </c>
      <c r="ES2430" s="68">
        <v>650</v>
      </c>
      <c r="ET2430" s="68">
        <v>38</v>
      </c>
      <c r="EU2430" s="68">
        <v>0</v>
      </c>
      <c r="EV2430" s="68">
        <v>150038</v>
      </c>
      <c r="EW2430" s="68" t="s">
        <v>2676</v>
      </c>
      <c r="EX2430" s="68" t="str">
        <f t="shared" si="70"/>
        <v>소형</v>
      </c>
      <c r="GE2430" s="68">
        <v>110195</v>
      </c>
      <c r="GF2430" s="68" t="s">
        <v>5839</v>
      </c>
    </row>
    <row r="2431" spans="6:188" x14ac:dyDescent="0.3">
      <c r="F2431" s="68">
        <v>330228</v>
      </c>
      <c r="G2431" s="68">
        <v>1</v>
      </c>
      <c r="H2431" s="68">
        <v>180002</v>
      </c>
      <c r="I2431" s="68">
        <v>280002</v>
      </c>
      <c r="J2431" s="68" t="s">
        <v>3756</v>
      </c>
      <c r="K2431" s="68" t="s">
        <v>3757</v>
      </c>
      <c r="L2431" s="68">
        <v>0</v>
      </c>
      <c r="M2431" s="68">
        <v>20</v>
      </c>
      <c r="N2431" s="68">
        <v>0</v>
      </c>
      <c r="O2431" s="68">
        <v>0</v>
      </c>
      <c r="P2431" s="68">
        <v>0</v>
      </c>
      <c r="Q2431" s="68">
        <v>0</v>
      </c>
      <c r="R2431" s="68">
        <v>32</v>
      </c>
      <c r="S2431" s="68">
        <v>1</v>
      </c>
      <c r="T2431" s="68">
        <v>1</v>
      </c>
      <c r="U2431" s="68">
        <v>225</v>
      </c>
      <c r="V2431" s="68">
        <v>0</v>
      </c>
      <c r="W2431" s="68">
        <v>13</v>
      </c>
      <c r="X2431" s="68">
        <v>0</v>
      </c>
      <c r="Y2431" s="68">
        <v>563</v>
      </c>
      <c r="Z2431" s="68">
        <v>0</v>
      </c>
      <c r="AA2431" s="68">
        <v>563</v>
      </c>
      <c r="AB2431" s="68">
        <v>0</v>
      </c>
      <c r="AC2431" s="68">
        <v>0</v>
      </c>
      <c r="AD2431" s="68">
        <v>107</v>
      </c>
      <c r="AE2431" s="68">
        <v>201</v>
      </c>
      <c r="AF2431" s="68">
        <v>0</v>
      </c>
      <c r="AG2431" s="68">
        <v>0</v>
      </c>
      <c r="AH2431" s="68">
        <v>0</v>
      </c>
      <c r="AI2431" s="68">
        <v>0</v>
      </c>
      <c r="AJ2431" s="68">
        <v>0</v>
      </c>
      <c r="AK2431" s="68">
        <v>0</v>
      </c>
      <c r="AL2431" s="68">
        <v>0</v>
      </c>
      <c r="AM2431" s="68">
        <v>0</v>
      </c>
      <c r="AN2431" s="68">
        <v>0</v>
      </c>
      <c r="AO2431" s="68">
        <v>0</v>
      </c>
      <c r="AP2431" s="68" t="s">
        <v>1787</v>
      </c>
      <c r="AQ2431" s="68">
        <v>1</v>
      </c>
      <c r="AR2431" s="68" t="s">
        <v>3600</v>
      </c>
      <c r="AS2431" s="68">
        <v>0</v>
      </c>
      <c r="AT2431" s="68">
        <v>0</v>
      </c>
      <c r="AU2431" s="68">
        <v>0</v>
      </c>
      <c r="AV2431" s="86">
        <v>1</v>
      </c>
      <c r="AX2431" s="1">
        <v>0</v>
      </c>
      <c r="AY2431" s="1">
        <v>0</v>
      </c>
      <c r="AZ2431" s="68">
        <v>0</v>
      </c>
      <c r="BA2431" s="68">
        <v>0</v>
      </c>
      <c r="EQ2431" s="68">
        <v>20250038</v>
      </c>
      <c r="ER2431" s="175">
        <v>1</v>
      </c>
      <c r="ES2431" s="68">
        <v>650</v>
      </c>
      <c r="ET2431" s="68">
        <v>38</v>
      </c>
      <c r="EU2431" s="68">
        <v>0</v>
      </c>
      <c r="EV2431" s="68">
        <v>150038</v>
      </c>
      <c r="EW2431" s="68" t="s">
        <v>2676</v>
      </c>
      <c r="EX2431" s="68" t="str">
        <f t="shared" si="70"/>
        <v>소형</v>
      </c>
      <c r="GE2431" s="68">
        <v>110196</v>
      </c>
      <c r="GF2431" s="68" t="s">
        <v>5840</v>
      </c>
    </row>
    <row r="2432" spans="6:188" x14ac:dyDescent="0.3">
      <c r="F2432" s="68">
        <v>330229</v>
      </c>
      <c r="G2432" s="68">
        <v>1</v>
      </c>
      <c r="H2432" s="68">
        <v>180002</v>
      </c>
      <c r="I2432" s="68">
        <v>280002</v>
      </c>
      <c r="J2432" s="68" t="s">
        <v>3756</v>
      </c>
      <c r="K2432" s="68" t="s">
        <v>3757</v>
      </c>
      <c r="L2432" s="68">
        <v>0</v>
      </c>
      <c r="M2432" s="68">
        <v>20</v>
      </c>
      <c r="N2432" s="68">
        <v>0</v>
      </c>
      <c r="O2432" s="68">
        <v>0</v>
      </c>
      <c r="P2432" s="68">
        <v>0</v>
      </c>
      <c r="Q2432" s="68">
        <v>0</v>
      </c>
      <c r="R2432" s="68">
        <v>32</v>
      </c>
      <c r="S2432" s="68">
        <v>1</v>
      </c>
      <c r="T2432" s="68">
        <v>1</v>
      </c>
      <c r="U2432" s="68">
        <v>226</v>
      </c>
      <c r="V2432" s="68">
        <v>0</v>
      </c>
      <c r="W2432" s="68">
        <v>13</v>
      </c>
      <c r="X2432" s="68">
        <v>0</v>
      </c>
      <c r="Y2432" s="68">
        <v>566</v>
      </c>
      <c r="Z2432" s="68">
        <v>0</v>
      </c>
      <c r="AA2432" s="68">
        <v>566</v>
      </c>
      <c r="AB2432" s="68">
        <v>0</v>
      </c>
      <c r="AC2432" s="68">
        <v>0</v>
      </c>
      <c r="AD2432" s="68">
        <v>107</v>
      </c>
      <c r="AE2432" s="68">
        <v>202</v>
      </c>
      <c r="AF2432" s="68">
        <v>0</v>
      </c>
      <c r="AG2432" s="68">
        <v>0</v>
      </c>
      <c r="AH2432" s="68">
        <v>0</v>
      </c>
      <c r="AI2432" s="68">
        <v>0</v>
      </c>
      <c r="AJ2432" s="68">
        <v>0</v>
      </c>
      <c r="AK2432" s="68">
        <v>0</v>
      </c>
      <c r="AL2432" s="68">
        <v>0</v>
      </c>
      <c r="AM2432" s="68">
        <v>0</v>
      </c>
      <c r="AN2432" s="68">
        <v>0</v>
      </c>
      <c r="AO2432" s="68">
        <v>0</v>
      </c>
      <c r="AP2432" s="68" t="s">
        <v>1787</v>
      </c>
      <c r="AQ2432" s="68">
        <v>1</v>
      </c>
      <c r="AR2432" s="68" t="s">
        <v>3600</v>
      </c>
      <c r="AS2432" s="68">
        <v>0</v>
      </c>
      <c r="AT2432" s="68">
        <v>0</v>
      </c>
      <c r="AU2432" s="68">
        <v>0</v>
      </c>
      <c r="AV2432" s="86">
        <v>1</v>
      </c>
      <c r="AX2432" s="1">
        <v>0</v>
      </c>
      <c r="AY2432" s="1">
        <v>0</v>
      </c>
      <c r="AZ2432" s="68">
        <v>0</v>
      </c>
      <c r="BA2432" s="68">
        <v>0</v>
      </c>
      <c r="EQ2432" s="68">
        <v>20350038</v>
      </c>
      <c r="ER2432" s="175">
        <v>1</v>
      </c>
      <c r="ES2432" s="68">
        <v>650</v>
      </c>
      <c r="ET2432" s="68">
        <v>38</v>
      </c>
      <c r="EU2432" s="68">
        <v>0</v>
      </c>
      <c r="EV2432" s="68">
        <v>150038</v>
      </c>
      <c r="EW2432" s="68" t="s">
        <v>2676</v>
      </c>
      <c r="EX2432" s="68" t="str">
        <f t="shared" si="70"/>
        <v>소형</v>
      </c>
      <c r="GE2432" s="68">
        <v>110197</v>
      </c>
      <c r="GF2432" s="68" t="s">
        <v>5841</v>
      </c>
    </row>
    <row r="2433" spans="6:188" x14ac:dyDescent="0.3">
      <c r="F2433" s="68">
        <v>330230</v>
      </c>
      <c r="G2433" s="68">
        <v>1</v>
      </c>
      <c r="H2433" s="68">
        <v>180002</v>
      </c>
      <c r="I2433" s="68">
        <v>280002</v>
      </c>
      <c r="J2433" s="68" t="s">
        <v>3756</v>
      </c>
      <c r="K2433" s="68" t="s">
        <v>3757</v>
      </c>
      <c r="L2433" s="68">
        <v>0</v>
      </c>
      <c r="M2433" s="68">
        <v>20</v>
      </c>
      <c r="N2433" s="68">
        <v>0</v>
      </c>
      <c r="O2433" s="68">
        <v>0</v>
      </c>
      <c r="P2433" s="68">
        <v>0</v>
      </c>
      <c r="Q2433" s="68">
        <v>0</v>
      </c>
      <c r="R2433" s="68">
        <v>2</v>
      </c>
      <c r="S2433" s="68">
        <v>1</v>
      </c>
      <c r="T2433" s="68">
        <v>1</v>
      </c>
      <c r="U2433" s="68">
        <v>122</v>
      </c>
      <c r="V2433" s="68">
        <v>0</v>
      </c>
      <c r="W2433" s="68">
        <v>240</v>
      </c>
      <c r="X2433" s="68">
        <v>0</v>
      </c>
      <c r="Y2433" s="68">
        <v>594</v>
      </c>
      <c r="Z2433" s="68">
        <v>0</v>
      </c>
      <c r="AA2433" s="68">
        <v>594</v>
      </c>
      <c r="AB2433" s="68">
        <v>0</v>
      </c>
      <c r="AC2433" s="68">
        <v>0</v>
      </c>
      <c r="AD2433" s="68">
        <v>107</v>
      </c>
      <c r="AE2433" s="68">
        <v>434</v>
      </c>
      <c r="AF2433" s="68">
        <v>0</v>
      </c>
      <c r="AG2433" s="68">
        <v>0</v>
      </c>
      <c r="AH2433" s="68">
        <v>0</v>
      </c>
      <c r="AI2433" s="68">
        <v>0</v>
      </c>
      <c r="AJ2433" s="68">
        <v>0</v>
      </c>
      <c r="AK2433" s="68">
        <v>0</v>
      </c>
      <c r="AL2433" s="68">
        <v>0</v>
      </c>
      <c r="AM2433" s="68">
        <v>0</v>
      </c>
      <c r="AN2433" s="68">
        <v>0</v>
      </c>
      <c r="AO2433" s="68">
        <v>0</v>
      </c>
      <c r="AP2433" s="68" t="s">
        <v>811</v>
      </c>
      <c r="AQ2433" s="68">
        <v>1</v>
      </c>
      <c r="AR2433" s="68" t="s">
        <v>808</v>
      </c>
      <c r="AS2433" s="68">
        <v>0</v>
      </c>
      <c r="AT2433" s="68">
        <v>0</v>
      </c>
      <c r="AU2433" s="68">
        <v>0</v>
      </c>
      <c r="AV2433" s="86">
        <v>1</v>
      </c>
      <c r="AX2433" s="1">
        <v>0</v>
      </c>
      <c r="AY2433" s="1">
        <v>0</v>
      </c>
      <c r="AZ2433" s="68">
        <v>0</v>
      </c>
      <c r="BA2433" s="68">
        <v>0</v>
      </c>
      <c r="EQ2433" s="68">
        <v>20450038</v>
      </c>
      <c r="ER2433" s="175">
        <v>1</v>
      </c>
      <c r="ES2433" s="68">
        <v>650</v>
      </c>
      <c r="ET2433" s="68">
        <v>38</v>
      </c>
      <c r="EU2433" s="68">
        <v>0</v>
      </c>
      <c r="EV2433" s="68">
        <v>150038</v>
      </c>
      <c r="EW2433" s="68" t="s">
        <v>2676</v>
      </c>
      <c r="EX2433" s="68" t="str">
        <f t="shared" si="70"/>
        <v>소형</v>
      </c>
      <c r="GE2433" s="68">
        <v>110198</v>
      </c>
      <c r="GF2433" s="68" t="s">
        <v>5842</v>
      </c>
    </row>
    <row r="2434" spans="6:188" x14ac:dyDescent="0.3">
      <c r="F2434" s="68">
        <v>330231</v>
      </c>
      <c r="G2434" s="68">
        <v>1</v>
      </c>
      <c r="H2434" s="68">
        <v>180002</v>
      </c>
      <c r="I2434" s="68">
        <v>280002</v>
      </c>
      <c r="J2434" s="68" t="s">
        <v>3756</v>
      </c>
      <c r="K2434" s="68" t="s">
        <v>3757</v>
      </c>
      <c r="L2434" s="68">
        <v>0</v>
      </c>
      <c r="M2434" s="68">
        <v>20</v>
      </c>
      <c r="N2434" s="68">
        <v>0</v>
      </c>
      <c r="O2434" s="68">
        <v>0</v>
      </c>
      <c r="P2434" s="68">
        <v>0</v>
      </c>
      <c r="Q2434" s="68">
        <v>0</v>
      </c>
      <c r="R2434" s="68">
        <v>2</v>
      </c>
      <c r="S2434" s="68">
        <v>1</v>
      </c>
      <c r="T2434" s="68">
        <v>1</v>
      </c>
      <c r="U2434" s="68">
        <v>126</v>
      </c>
      <c r="V2434" s="68">
        <v>0</v>
      </c>
      <c r="W2434" s="68">
        <v>248</v>
      </c>
      <c r="X2434" s="68">
        <v>0</v>
      </c>
      <c r="Y2434" s="68">
        <v>614</v>
      </c>
      <c r="Z2434" s="68">
        <v>0</v>
      </c>
      <c r="AA2434" s="68">
        <v>614</v>
      </c>
      <c r="AB2434" s="68">
        <v>0</v>
      </c>
      <c r="AC2434" s="68">
        <v>0</v>
      </c>
      <c r="AD2434" s="68">
        <v>107</v>
      </c>
      <c r="AE2434" s="68">
        <v>455</v>
      </c>
      <c r="AF2434" s="68">
        <v>0</v>
      </c>
      <c r="AG2434" s="68">
        <v>0</v>
      </c>
      <c r="AH2434" s="68">
        <v>0</v>
      </c>
      <c r="AI2434" s="68">
        <v>0</v>
      </c>
      <c r="AJ2434" s="68">
        <v>0</v>
      </c>
      <c r="AK2434" s="68">
        <v>0</v>
      </c>
      <c r="AL2434" s="68">
        <v>0</v>
      </c>
      <c r="AM2434" s="68">
        <v>0</v>
      </c>
      <c r="AN2434" s="68">
        <v>0</v>
      </c>
      <c r="AO2434" s="68">
        <v>0</v>
      </c>
      <c r="AP2434" s="68" t="s">
        <v>811</v>
      </c>
      <c r="AQ2434" s="68">
        <v>1</v>
      </c>
      <c r="AR2434" s="68" t="s">
        <v>808</v>
      </c>
      <c r="AS2434" s="68">
        <v>0</v>
      </c>
      <c r="AT2434" s="68">
        <v>0</v>
      </c>
      <c r="AU2434" s="68">
        <v>0</v>
      </c>
      <c r="AV2434" s="86">
        <v>1</v>
      </c>
      <c r="AX2434" s="1">
        <v>0</v>
      </c>
      <c r="AY2434" s="1">
        <v>0</v>
      </c>
      <c r="AZ2434" s="68">
        <v>0</v>
      </c>
      <c r="BA2434" s="68">
        <v>0</v>
      </c>
      <c r="EQ2434" s="68">
        <v>20550038</v>
      </c>
      <c r="ER2434" s="175">
        <v>1</v>
      </c>
      <c r="ES2434" s="68">
        <v>650</v>
      </c>
      <c r="ET2434" s="68">
        <v>38</v>
      </c>
      <c r="EU2434" s="68">
        <v>0</v>
      </c>
      <c r="EV2434" s="68">
        <v>150038</v>
      </c>
      <c r="EW2434" s="68" t="s">
        <v>2676</v>
      </c>
      <c r="EX2434" s="68" t="str">
        <f t="shared" si="70"/>
        <v>소형</v>
      </c>
      <c r="GE2434" s="68">
        <v>110199</v>
      </c>
      <c r="GF2434" s="68" t="s">
        <v>5843</v>
      </c>
    </row>
    <row r="2435" spans="6:188" x14ac:dyDescent="0.3">
      <c r="F2435" s="68">
        <v>330232</v>
      </c>
      <c r="G2435" s="68">
        <v>1</v>
      </c>
      <c r="H2435" s="68">
        <v>180002</v>
      </c>
      <c r="I2435" s="68">
        <v>280002</v>
      </c>
      <c r="J2435" s="68" t="s">
        <v>3756</v>
      </c>
      <c r="K2435" s="68" t="s">
        <v>3757</v>
      </c>
      <c r="L2435" s="68">
        <v>0</v>
      </c>
      <c r="M2435" s="68">
        <v>20</v>
      </c>
      <c r="N2435" s="68">
        <v>0</v>
      </c>
      <c r="O2435" s="68">
        <v>0</v>
      </c>
      <c r="P2435" s="68">
        <v>0</v>
      </c>
      <c r="Q2435" s="68">
        <v>0</v>
      </c>
      <c r="R2435" s="68">
        <v>8</v>
      </c>
      <c r="S2435" s="68">
        <v>1</v>
      </c>
      <c r="T2435" s="68">
        <v>1</v>
      </c>
      <c r="U2435" s="68">
        <v>241</v>
      </c>
      <c r="V2435" s="68">
        <v>0</v>
      </c>
      <c r="W2435" s="68">
        <v>14</v>
      </c>
      <c r="X2435" s="68">
        <v>0</v>
      </c>
      <c r="Y2435" s="68">
        <v>603</v>
      </c>
      <c r="Z2435" s="68">
        <v>0</v>
      </c>
      <c r="AA2435" s="68">
        <v>603</v>
      </c>
      <c r="AB2435" s="68">
        <v>0</v>
      </c>
      <c r="AC2435" s="68">
        <v>0</v>
      </c>
      <c r="AD2435" s="68">
        <v>107</v>
      </c>
      <c r="AE2435" s="68">
        <v>444</v>
      </c>
      <c r="AF2435" s="68">
        <v>0</v>
      </c>
      <c r="AG2435" s="68">
        <v>0</v>
      </c>
      <c r="AH2435" s="68">
        <v>0</v>
      </c>
      <c r="AI2435" s="68">
        <v>0</v>
      </c>
      <c r="AJ2435" s="68">
        <v>0</v>
      </c>
      <c r="AK2435" s="68">
        <v>0</v>
      </c>
      <c r="AL2435" s="68">
        <v>0</v>
      </c>
      <c r="AM2435" s="68">
        <v>0</v>
      </c>
      <c r="AN2435" s="68">
        <v>0</v>
      </c>
      <c r="AO2435" s="68">
        <v>0</v>
      </c>
      <c r="AP2435" s="68" t="s">
        <v>913</v>
      </c>
      <c r="AQ2435" s="68">
        <v>1</v>
      </c>
      <c r="AR2435" s="68" t="s">
        <v>910</v>
      </c>
      <c r="AS2435" s="68">
        <v>0</v>
      </c>
      <c r="AT2435" s="68">
        <v>0</v>
      </c>
      <c r="AU2435" s="68">
        <v>0</v>
      </c>
      <c r="AV2435" s="86">
        <v>1</v>
      </c>
      <c r="AX2435" s="1">
        <v>0</v>
      </c>
      <c r="AY2435" s="1">
        <v>0</v>
      </c>
      <c r="AZ2435" s="68">
        <v>0</v>
      </c>
      <c r="BA2435" s="68">
        <v>0</v>
      </c>
      <c r="EQ2435" s="68">
        <v>20650038</v>
      </c>
      <c r="ER2435" s="175">
        <v>1</v>
      </c>
      <c r="ES2435" s="68">
        <v>650</v>
      </c>
      <c r="ET2435" s="68">
        <v>38</v>
      </c>
      <c r="EU2435" s="68">
        <v>0</v>
      </c>
      <c r="EV2435" s="68">
        <v>150038</v>
      </c>
      <c r="EW2435" s="68" t="s">
        <v>2676</v>
      </c>
      <c r="EX2435" s="68" t="str">
        <f t="shared" ref="EX2435:EX2498" si="71">IF(ER2435=1,"소형",IF(ER2435=2,"중형","대형"))</f>
        <v>소형</v>
      </c>
      <c r="GE2435" s="68">
        <v>110200</v>
      </c>
      <c r="GF2435" s="68" t="s">
        <v>5844</v>
      </c>
    </row>
    <row r="2436" spans="6:188" x14ac:dyDescent="0.3">
      <c r="F2436" s="68">
        <v>330233</v>
      </c>
      <c r="G2436" s="68">
        <v>1</v>
      </c>
      <c r="H2436" s="68">
        <v>180002</v>
      </c>
      <c r="I2436" s="68">
        <v>280002</v>
      </c>
      <c r="J2436" s="68" t="s">
        <v>3756</v>
      </c>
      <c r="K2436" s="68" t="s">
        <v>3757</v>
      </c>
      <c r="L2436" s="68">
        <v>0</v>
      </c>
      <c r="M2436" s="68">
        <v>20</v>
      </c>
      <c r="N2436" s="68">
        <v>0</v>
      </c>
      <c r="O2436" s="68">
        <v>0</v>
      </c>
      <c r="P2436" s="68">
        <v>0</v>
      </c>
      <c r="Q2436" s="68">
        <v>0</v>
      </c>
      <c r="R2436" s="68">
        <v>32</v>
      </c>
      <c r="S2436" s="68">
        <v>1</v>
      </c>
      <c r="T2436" s="68">
        <v>1</v>
      </c>
      <c r="U2436" s="68">
        <v>245</v>
      </c>
      <c r="V2436" s="68">
        <v>0</v>
      </c>
      <c r="W2436" s="68">
        <v>14</v>
      </c>
      <c r="X2436" s="68">
        <v>0</v>
      </c>
      <c r="Y2436" s="68">
        <v>614</v>
      </c>
      <c r="Z2436" s="68">
        <v>0</v>
      </c>
      <c r="AA2436" s="68">
        <v>614</v>
      </c>
      <c r="AB2436" s="68">
        <v>0</v>
      </c>
      <c r="AC2436" s="68">
        <v>0</v>
      </c>
      <c r="AD2436" s="68">
        <v>107</v>
      </c>
      <c r="AE2436" s="68">
        <v>228</v>
      </c>
      <c r="AF2436" s="68">
        <v>0</v>
      </c>
      <c r="AG2436" s="68">
        <v>0</v>
      </c>
      <c r="AH2436" s="68">
        <v>0</v>
      </c>
      <c r="AI2436" s="68">
        <v>0</v>
      </c>
      <c r="AJ2436" s="68">
        <v>0</v>
      </c>
      <c r="AK2436" s="68">
        <v>0</v>
      </c>
      <c r="AL2436" s="68">
        <v>0</v>
      </c>
      <c r="AM2436" s="68">
        <v>0</v>
      </c>
      <c r="AN2436" s="68">
        <v>0</v>
      </c>
      <c r="AO2436" s="68">
        <v>0</v>
      </c>
      <c r="AP2436" s="68" t="s">
        <v>1787</v>
      </c>
      <c r="AQ2436" s="68">
        <v>1</v>
      </c>
      <c r="AR2436" s="68" t="s">
        <v>3600</v>
      </c>
      <c r="AS2436" s="68">
        <v>0</v>
      </c>
      <c r="AT2436" s="68">
        <v>0</v>
      </c>
      <c r="AU2436" s="68">
        <v>0</v>
      </c>
      <c r="AV2436" s="86">
        <v>1</v>
      </c>
      <c r="AX2436" s="1">
        <v>0</v>
      </c>
      <c r="AY2436" s="1">
        <v>0</v>
      </c>
      <c r="AZ2436" s="68">
        <v>0</v>
      </c>
      <c r="BA2436" s="68">
        <v>0</v>
      </c>
      <c r="EQ2436" s="68">
        <v>20750038</v>
      </c>
      <c r="ER2436" s="175">
        <v>1</v>
      </c>
      <c r="ES2436" s="68">
        <v>650</v>
      </c>
      <c r="ET2436" s="68">
        <v>38</v>
      </c>
      <c r="EU2436" s="68">
        <v>0</v>
      </c>
      <c r="EV2436" s="68">
        <v>150038</v>
      </c>
      <c r="EW2436" s="68" t="s">
        <v>2676</v>
      </c>
      <c r="EX2436" s="68" t="str">
        <f t="shared" si="71"/>
        <v>소형</v>
      </c>
      <c r="GE2436" s="68">
        <v>110201</v>
      </c>
      <c r="GF2436" s="68" t="s">
        <v>5845</v>
      </c>
    </row>
    <row r="2437" spans="6:188" x14ac:dyDescent="0.3">
      <c r="F2437" s="68">
        <v>330234</v>
      </c>
      <c r="G2437" s="68">
        <v>1</v>
      </c>
      <c r="H2437" s="68">
        <v>180002</v>
      </c>
      <c r="I2437" s="68">
        <v>280002</v>
      </c>
      <c r="J2437" s="68" t="s">
        <v>3756</v>
      </c>
      <c r="K2437" s="68" t="s">
        <v>3757</v>
      </c>
      <c r="L2437" s="68">
        <v>0</v>
      </c>
      <c r="M2437" s="68">
        <v>20</v>
      </c>
      <c r="N2437" s="68">
        <v>0</v>
      </c>
      <c r="O2437" s="68">
        <v>0</v>
      </c>
      <c r="P2437" s="68">
        <v>0</v>
      </c>
      <c r="Q2437" s="68">
        <v>0</v>
      </c>
      <c r="R2437" s="68">
        <v>2</v>
      </c>
      <c r="S2437" s="68">
        <v>1</v>
      </c>
      <c r="T2437" s="68">
        <v>1</v>
      </c>
      <c r="U2437" s="68">
        <v>132</v>
      </c>
      <c r="V2437" s="68">
        <v>0</v>
      </c>
      <c r="W2437" s="68">
        <v>260</v>
      </c>
      <c r="X2437" s="68">
        <v>0</v>
      </c>
      <c r="Y2437" s="68">
        <v>644</v>
      </c>
      <c r="Z2437" s="68">
        <v>0</v>
      </c>
      <c r="AA2437" s="68">
        <v>644</v>
      </c>
      <c r="AB2437" s="68">
        <v>0</v>
      </c>
      <c r="AC2437" s="68">
        <v>0</v>
      </c>
      <c r="AD2437" s="68">
        <v>107</v>
      </c>
      <c r="AE2437" s="68">
        <v>487</v>
      </c>
      <c r="AF2437" s="68">
        <v>0</v>
      </c>
      <c r="AG2437" s="68">
        <v>0</v>
      </c>
      <c r="AH2437" s="68">
        <v>0</v>
      </c>
      <c r="AI2437" s="68">
        <v>0</v>
      </c>
      <c r="AJ2437" s="68">
        <v>0</v>
      </c>
      <c r="AK2437" s="68">
        <v>0</v>
      </c>
      <c r="AL2437" s="68">
        <v>0</v>
      </c>
      <c r="AM2437" s="68">
        <v>0</v>
      </c>
      <c r="AN2437" s="68">
        <v>0</v>
      </c>
      <c r="AO2437" s="68">
        <v>0</v>
      </c>
      <c r="AP2437" s="68" t="s">
        <v>811</v>
      </c>
      <c r="AQ2437" s="68">
        <v>1</v>
      </c>
      <c r="AR2437" s="68" t="s">
        <v>808</v>
      </c>
      <c r="AS2437" s="68">
        <v>0</v>
      </c>
      <c r="AT2437" s="68">
        <v>0</v>
      </c>
      <c r="AU2437" s="68">
        <v>0</v>
      </c>
      <c r="AV2437" s="86">
        <v>1</v>
      </c>
      <c r="AX2437" s="1">
        <v>0</v>
      </c>
      <c r="AY2437" s="1">
        <v>0</v>
      </c>
      <c r="AZ2437" s="68">
        <v>0</v>
      </c>
      <c r="BA2437" s="68">
        <v>0</v>
      </c>
      <c r="EQ2437" s="68">
        <v>20850038</v>
      </c>
      <c r="ER2437" s="175">
        <v>1</v>
      </c>
      <c r="ES2437" s="68">
        <v>650</v>
      </c>
      <c r="ET2437" s="68">
        <v>38</v>
      </c>
      <c r="EU2437" s="68">
        <v>0</v>
      </c>
      <c r="EV2437" s="68">
        <v>150038</v>
      </c>
      <c r="EW2437" s="68" t="s">
        <v>2676</v>
      </c>
      <c r="EX2437" s="68" t="str">
        <f t="shared" si="71"/>
        <v>소형</v>
      </c>
      <c r="GE2437" s="68">
        <v>110202</v>
      </c>
      <c r="GF2437" s="68" t="s">
        <v>5846</v>
      </c>
    </row>
    <row r="2438" spans="6:188" x14ac:dyDescent="0.3">
      <c r="F2438" s="68">
        <v>330235</v>
      </c>
      <c r="G2438" s="68">
        <v>1</v>
      </c>
      <c r="H2438" s="68">
        <v>180002</v>
      </c>
      <c r="I2438" s="68">
        <v>280002</v>
      </c>
      <c r="J2438" s="68" t="s">
        <v>3756</v>
      </c>
      <c r="K2438" s="68" t="s">
        <v>3757</v>
      </c>
      <c r="L2438" s="68">
        <v>0</v>
      </c>
      <c r="M2438" s="68">
        <v>20</v>
      </c>
      <c r="N2438" s="68">
        <v>0</v>
      </c>
      <c r="O2438" s="68">
        <v>0</v>
      </c>
      <c r="P2438" s="68">
        <v>0</v>
      </c>
      <c r="Q2438" s="68">
        <v>0</v>
      </c>
      <c r="R2438" s="68">
        <v>2</v>
      </c>
      <c r="S2438" s="68">
        <v>1</v>
      </c>
      <c r="T2438" s="68">
        <v>1</v>
      </c>
      <c r="U2438" s="68">
        <v>135</v>
      </c>
      <c r="V2438" s="68">
        <v>0</v>
      </c>
      <c r="W2438" s="68">
        <v>266</v>
      </c>
      <c r="X2438" s="68">
        <v>0</v>
      </c>
      <c r="Y2438" s="68">
        <v>659</v>
      </c>
      <c r="Z2438" s="68">
        <v>0</v>
      </c>
      <c r="AA2438" s="68">
        <v>659</v>
      </c>
      <c r="AB2438" s="68">
        <v>0</v>
      </c>
      <c r="AC2438" s="68">
        <v>0</v>
      </c>
      <c r="AD2438" s="68">
        <v>107</v>
      </c>
      <c r="AE2438" s="68">
        <v>504</v>
      </c>
      <c r="AF2438" s="68">
        <v>0</v>
      </c>
      <c r="AG2438" s="68">
        <v>0</v>
      </c>
      <c r="AH2438" s="68">
        <v>0</v>
      </c>
      <c r="AI2438" s="68">
        <v>0</v>
      </c>
      <c r="AJ2438" s="68">
        <v>0</v>
      </c>
      <c r="AK2438" s="68">
        <v>0</v>
      </c>
      <c r="AL2438" s="68">
        <v>0</v>
      </c>
      <c r="AM2438" s="68">
        <v>0</v>
      </c>
      <c r="AN2438" s="68">
        <v>0</v>
      </c>
      <c r="AO2438" s="68">
        <v>0</v>
      </c>
      <c r="AP2438" s="68" t="s">
        <v>811</v>
      </c>
      <c r="AQ2438" s="68">
        <v>1</v>
      </c>
      <c r="AR2438" s="68" t="s">
        <v>808</v>
      </c>
      <c r="AS2438" s="68">
        <v>0</v>
      </c>
      <c r="AT2438" s="68">
        <v>0</v>
      </c>
      <c r="AU2438" s="68">
        <v>0</v>
      </c>
      <c r="AV2438" s="86">
        <v>1</v>
      </c>
      <c r="AX2438" s="1">
        <v>0</v>
      </c>
      <c r="AY2438" s="1">
        <v>0</v>
      </c>
      <c r="AZ2438" s="68">
        <v>0</v>
      </c>
      <c r="BA2438" s="68">
        <v>0</v>
      </c>
      <c r="EQ2438" s="68">
        <v>20950038</v>
      </c>
      <c r="ER2438" s="175">
        <v>1</v>
      </c>
      <c r="ES2438" s="68">
        <v>650</v>
      </c>
      <c r="ET2438" s="68">
        <v>38</v>
      </c>
      <c r="EU2438" s="68">
        <v>0</v>
      </c>
      <c r="EV2438" s="68">
        <v>150038</v>
      </c>
      <c r="EW2438" s="68" t="s">
        <v>2676</v>
      </c>
      <c r="EX2438" s="68" t="str">
        <f t="shared" si="71"/>
        <v>소형</v>
      </c>
      <c r="GE2438" s="68">
        <v>110203</v>
      </c>
      <c r="GF2438" s="68" t="s">
        <v>5847</v>
      </c>
    </row>
    <row r="2439" spans="6:188" x14ac:dyDescent="0.3">
      <c r="F2439" s="68">
        <v>330236</v>
      </c>
      <c r="G2439" s="68">
        <v>1</v>
      </c>
      <c r="H2439" s="68">
        <v>180002</v>
      </c>
      <c r="I2439" s="68">
        <v>280002</v>
      </c>
      <c r="J2439" s="68" t="s">
        <v>3756</v>
      </c>
      <c r="K2439" s="68" t="s">
        <v>3757</v>
      </c>
      <c r="L2439" s="68">
        <v>0</v>
      </c>
      <c r="M2439" s="68">
        <v>20</v>
      </c>
      <c r="N2439" s="68">
        <v>0</v>
      </c>
      <c r="O2439" s="68">
        <v>0</v>
      </c>
      <c r="P2439" s="68">
        <v>0</v>
      </c>
      <c r="Q2439" s="68">
        <v>0</v>
      </c>
      <c r="R2439" s="68">
        <v>4</v>
      </c>
      <c r="S2439" s="68">
        <v>1</v>
      </c>
      <c r="T2439" s="68">
        <v>1</v>
      </c>
      <c r="U2439" s="68">
        <v>261</v>
      </c>
      <c r="V2439" s="68">
        <v>0</v>
      </c>
      <c r="W2439" s="68">
        <v>15</v>
      </c>
      <c r="X2439" s="68">
        <v>0</v>
      </c>
      <c r="Y2439" s="68">
        <v>655</v>
      </c>
      <c r="Z2439" s="68">
        <v>0</v>
      </c>
      <c r="AA2439" s="68">
        <v>655</v>
      </c>
      <c r="AB2439" s="68">
        <v>0</v>
      </c>
      <c r="AC2439" s="68">
        <v>0</v>
      </c>
      <c r="AD2439" s="68">
        <v>107</v>
      </c>
      <c r="AE2439" s="68">
        <v>399</v>
      </c>
      <c r="AF2439" s="68">
        <v>0</v>
      </c>
      <c r="AG2439" s="68">
        <v>0</v>
      </c>
      <c r="AH2439" s="68">
        <v>0</v>
      </c>
      <c r="AI2439" s="68">
        <v>0</v>
      </c>
      <c r="AJ2439" s="68">
        <v>0</v>
      </c>
      <c r="AK2439" s="68">
        <v>0</v>
      </c>
      <c r="AL2439" s="68">
        <v>0</v>
      </c>
      <c r="AM2439" s="68">
        <v>0</v>
      </c>
      <c r="AN2439" s="68">
        <v>0</v>
      </c>
      <c r="AO2439" s="68">
        <v>0</v>
      </c>
      <c r="AP2439" s="68" t="s">
        <v>863</v>
      </c>
      <c r="AQ2439" s="68">
        <v>1</v>
      </c>
      <c r="AR2439" s="68" t="s">
        <v>860</v>
      </c>
      <c r="AS2439" s="68">
        <v>0</v>
      </c>
      <c r="AT2439" s="68">
        <v>0</v>
      </c>
      <c r="AU2439" s="68">
        <v>0</v>
      </c>
      <c r="AV2439" s="86">
        <v>1</v>
      </c>
      <c r="AX2439" s="1">
        <v>0</v>
      </c>
      <c r="AY2439" s="1">
        <v>0</v>
      </c>
      <c r="AZ2439" s="68">
        <v>0</v>
      </c>
      <c r="BA2439" s="68">
        <v>0</v>
      </c>
      <c r="EQ2439" s="68">
        <v>21050038</v>
      </c>
      <c r="ER2439" s="175">
        <v>1</v>
      </c>
      <c r="ES2439" s="68">
        <v>650</v>
      </c>
      <c r="ET2439" s="68">
        <v>38</v>
      </c>
      <c r="EU2439" s="68">
        <v>0</v>
      </c>
      <c r="EV2439" s="68">
        <v>150038</v>
      </c>
      <c r="EW2439" s="68" t="s">
        <v>2676</v>
      </c>
      <c r="EX2439" s="68" t="str">
        <f t="shared" si="71"/>
        <v>소형</v>
      </c>
      <c r="GE2439" s="68">
        <v>110204</v>
      </c>
      <c r="GF2439" s="68" t="s">
        <v>5848</v>
      </c>
    </row>
    <row r="2440" spans="6:188" x14ac:dyDescent="0.3">
      <c r="F2440" s="68">
        <v>330237</v>
      </c>
      <c r="G2440" s="68">
        <v>1</v>
      </c>
      <c r="H2440" s="68">
        <v>180002</v>
      </c>
      <c r="I2440" s="68">
        <v>280002</v>
      </c>
      <c r="J2440" s="68" t="s">
        <v>3756</v>
      </c>
      <c r="K2440" s="68" t="s">
        <v>3757</v>
      </c>
      <c r="L2440" s="68">
        <v>0</v>
      </c>
      <c r="M2440" s="68">
        <v>20</v>
      </c>
      <c r="N2440" s="68">
        <v>0</v>
      </c>
      <c r="O2440" s="68">
        <v>0</v>
      </c>
      <c r="P2440" s="68">
        <v>0</v>
      </c>
      <c r="Q2440" s="68">
        <v>0</v>
      </c>
      <c r="R2440" s="68">
        <v>4</v>
      </c>
      <c r="S2440" s="68">
        <v>1</v>
      </c>
      <c r="T2440" s="68">
        <v>1</v>
      </c>
      <c r="U2440" s="68">
        <v>265</v>
      </c>
      <c r="V2440" s="68">
        <v>0</v>
      </c>
      <c r="W2440" s="68">
        <v>16</v>
      </c>
      <c r="X2440" s="68">
        <v>0</v>
      </c>
      <c r="Y2440" s="68">
        <v>663</v>
      </c>
      <c r="Z2440" s="68">
        <v>0</v>
      </c>
      <c r="AA2440" s="68">
        <v>663</v>
      </c>
      <c r="AB2440" s="68">
        <v>0</v>
      </c>
      <c r="AC2440" s="68">
        <v>0</v>
      </c>
      <c r="AD2440" s="68">
        <v>107</v>
      </c>
      <c r="AE2440" s="68">
        <v>406</v>
      </c>
      <c r="AF2440" s="68">
        <v>0</v>
      </c>
      <c r="AG2440" s="68">
        <v>0</v>
      </c>
      <c r="AH2440" s="68">
        <v>0</v>
      </c>
      <c r="AI2440" s="68">
        <v>0</v>
      </c>
      <c r="AJ2440" s="68">
        <v>0</v>
      </c>
      <c r="AK2440" s="68">
        <v>0</v>
      </c>
      <c r="AL2440" s="68">
        <v>0</v>
      </c>
      <c r="AM2440" s="68">
        <v>0</v>
      </c>
      <c r="AN2440" s="68">
        <v>0</v>
      </c>
      <c r="AO2440" s="68">
        <v>0</v>
      </c>
      <c r="AP2440" s="68" t="s">
        <v>863</v>
      </c>
      <c r="AQ2440" s="68">
        <v>1</v>
      </c>
      <c r="AR2440" s="68" t="s">
        <v>860</v>
      </c>
      <c r="AS2440" s="68">
        <v>0</v>
      </c>
      <c r="AT2440" s="68">
        <v>0</v>
      </c>
      <c r="AU2440" s="68">
        <v>0</v>
      </c>
      <c r="AV2440" s="86">
        <v>1</v>
      </c>
      <c r="AX2440" s="1">
        <v>0</v>
      </c>
      <c r="AY2440" s="1">
        <v>0</v>
      </c>
      <c r="AZ2440" s="68">
        <v>0</v>
      </c>
      <c r="BA2440" s="68">
        <v>0</v>
      </c>
      <c r="EQ2440" s="68">
        <v>21150038</v>
      </c>
      <c r="ER2440" s="175">
        <v>1</v>
      </c>
      <c r="ES2440" s="68">
        <v>650</v>
      </c>
      <c r="ET2440" s="68">
        <v>38</v>
      </c>
      <c r="EU2440" s="68">
        <v>0</v>
      </c>
      <c r="EV2440" s="68">
        <v>150038</v>
      </c>
      <c r="EW2440" s="68" t="s">
        <v>2676</v>
      </c>
      <c r="EX2440" s="68" t="str">
        <f t="shared" si="71"/>
        <v>소형</v>
      </c>
      <c r="GE2440" s="68">
        <v>110205</v>
      </c>
      <c r="GF2440" s="68" t="s">
        <v>5849</v>
      </c>
    </row>
    <row r="2441" spans="6:188" x14ac:dyDescent="0.3">
      <c r="F2441" s="68">
        <v>330238</v>
      </c>
      <c r="G2441" s="68">
        <v>1</v>
      </c>
      <c r="H2441" s="68">
        <v>180002</v>
      </c>
      <c r="I2441" s="68">
        <v>280002</v>
      </c>
      <c r="J2441" s="68" t="s">
        <v>3756</v>
      </c>
      <c r="K2441" s="68" t="s">
        <v>3757</v>
      </c>
      <c r="L2441" s="68">
        <v>0</v>
      </c>
      <c r="M2441" s="68">
        <v>20</v>
      </c>
      <c r="N2441" s="68">
        <v>0</v>
      </c>
      <c r="O2441" s="68">
        <v>0</v>
      </c>
      <c r="P2441" s="68">
        <v>0</v>
      </c>
      <c r="Q2441" s="68">
        <v>0</v>
      </c>
      <c r="R2441" s="68">
        <v>8</v>
      </c>
      <c r="S2441" s="68">
        <v>1</v>
      </c>
      <c r="T2441" s="68">
        <v>1</v>
      </c>
      <c r="U2441" s="68">
        <v>271</v>
      </c>
      <c r="V2441" s="68">
        <v>0</v>
      </c>
      <c r="W2441" s="68">
        <v>16</v>
      </c>
      <c r="X2441" s="68">
        <v>0</v>
      </c>
      <c r="Y2441" s="68">
        <v>679</v>
      </c>
      <c r="Z2441" s="68">
        <v>0</v>
      </c>
      <c r="AA2441" s="68">
        <v>679</v>
      </c>
      <c r="AB2441" s="68">
        <v>0</v>
      </c>
      <c r="AC2441" s="68">
        <v>0</v>
      </c>
      <c r="AD2441" s="68">
        <v>107</v>
      </c>
      <c r="AE2441" s="68">
        <v>525</v>
      </c>
      <c r="AF2441" s="68">
        <v>0</v>
      </c>
      <c r="AG2441" s="68">
        <v>0</v>
      </c>
      <c r="AH2441" s="68">
        <v>0</v>
      </c>
      <c r="AI2441" s="68">
        <v>0</v>
      </c>
      <c r="AJ2441" s="68">
        <v>0</v>
      </c>
      <c r="AK2441" s="68">
        <v>0</v>
      </c>
      <c r="AL2441" s="68">
        <v>0</v>
      </c>
      <c r="AM2441" s="68">
        <v>0</v>
      </c>
      <c r="AN2441" s="68">
        <v>0</v>
      </c>
      <c r="AO2441" s="68">
        <v>0</v>
      </c>
      <c r="AP2441" s="68" t="s">
        <v>913</v>
      </c>
      <c r="AQ2441" s="68">
        <v>1</v>
      </c>
      <c r="AR2441" s="68" t="s">
        <v>910</v>
      </c>
      <c r="AS2441" s="68">
        <v>0</v>
      </c>
      <c r="AT2441" s="68">
        <v>0</v>
      </c>
      <c r="AU2441" s="68">
        <v>0</v>
      </c>
      <c r="AV2441" s="86">
        <v>1</v>
      </c>
      <c r="AX2441" s="1">
        <v>0</v>
      </c>
      <c r="AY2441" s="1">
        <v>0</v>
      </c>
      <c r="AZ2441" s="68">
        <v>0</v>
      </c>
      <c r="BA2441" s="68">
        <v>0</v>
      </c>
      <c r="EQ2441" s="68">
        <v>21250038</v>
      </c>
      <c r="ER2441" s="175">
        <v>1</v>
      </c>
      <c r="ES2441" s="68">
        <v>650</v>
      </c>
      <c r="ET2441" s="68">
        <v>38</v>
      </c>
      <c r="EU2441" s="68">
        <v>0</v>
      </c>
      <c r="EV2441" s="68">
        <v>150038</v>
      </c>
      <c r="EW2441" s="68" t="s">
        <v>2676</v>
      </c>
      <c r="EX2441" s="68" t="str">
        <f t="shared" si="71"/>
        <v>소형</v>
      </c>
      <c r="GE2441" s="68">
        <v>110206</v>
      </c>
      <c r="GF2441" s="68" t="s">
        <v>5850</v>
      </c>
    </row>
    <row r="2442" spans="6:188" x14ac:dyDescent="0.3">
      <c r="F2442" s="68">
        <v>330239</v>
      </c>
      <c r="G2442" s="68">
        <v>1</v>
      </c>
      <c r="H2442" s="68">
        <v>180002</v>
      </c>
      <c r="I2442" s="68">
        <v>280002</v>
      </c>
      <c r="J2442" s="68" t="s">
        <v>3756</v>
      </c>
      <c r="K2442" s="68" t="s">
        <v>3757</v>
      </c>
      <c r="L2442" s="68">
        <v>0</v>
      </c>
      <c r="M2442" s="68">
        <v>20</v>
      </c>
      <c r="N2442" s="68">
        <v>0</v>
      </c>
      <c r="O2442" s="68">
        <v>0</v>
      </c>
      <c r="P2442" s="68">
        <v>0</v>
      </c>
      <c r="Q2442" s="68">
        <v>0</v>
      </c>
      <c r="R2442" s="68">
        <v>32</v>
      </c>
      <c r="S2442" s="68">
        <v>1</v>
      </c>
      <c r="T2442" s="68">
        <v>1</v>
      </c>
      <c r="U2442" s="68">
        <v>273</v>
      </c>
      <c r="V2442" s="68">
        <v>0</v>
      </c>
      <c r="W2442" s="68">
        <v>16</v>
      </c>
      <c r="X2442" s="68">
        <v>0</v>
      </c>
      <c r="Y2442" s="68">
        <v>685</v>
      </c>
      <c r="Z2442" s="68">
        <v>0</v>
      </c>
      <c r="AA2442" s="68">
        <v>685</v>
      </c>
      <c r="AB2442" s="68">
        <v>0</v>
      </c>
      <c r="AC2442" s="68">
        <v>0</v>
      </c>
      <c r="AD2442" s="68">
        <v>107</v>
      </c>
      <c r="AE2442" s="68">
        <v>266</v>
      </c>
      <c r="AF2442" s="68">
        <v>0</v>
      </c>
      <c r="AG2442" s="68">
        <v>0</v>
      </c>
      <c r="AH2442" s="68">
        <v>0</v>
      </c>
      <c r="AI2442" s="68">
        <v>0</v>
      </c>
      <c r="AJ2442" s="68">
        <v>0</v>
      </c>
      <c r="AK2442" s="68">
        <v>0</v>
      </c>
      <c r="AL2442" s="68">
        <v>0</v>
      </c>
      <c r="AM2442" s="68">
        <v>0</v>
      </c>
      <c r="AN2442" s="68">
        <v>0</v>
      </c>
      <c r="AO2442" s="68">
        <v>0</v>
      </c>
      <c r="AP2442" s="68" t="s">
        <v>1787</v>
      </c>
      <c r="AQ2442" s="68">
        <v>1</v>
      </c>
      <c r="AR2442" s="68" t="s">
        <v>3600</v>
      </c>
      <c r="AS2442" s="68">
        <v>0</v>
      </c>
      <c r="AT2442" s="68">
        <v>0</v>
      </c>
      <c r="AU2442" s="68">
        <v>0</v>
      </c>
      <c r="AV2442" s="86">
        <v>1</v>
      </c>
      <c r="AX2442" s="1">
        <v>0</v>
      </c>
      <c r="AY2442" s="1">
        <v>0</v>
      </c>
      <c r="AZ2442" s="68">
        <v>0</v>
      </c>
      <c r="BA2442" s="68">
        <v>0</v>
      </c>
      <c r="EQ2442" s="68">
        <v>30150038</v>
      </c>
      <c r="ER2442" s="175">
        <v>1</v>
      </c>
      <c r="ES2442" s="68">
        <v>650</v>
      </c>
      <c r="ET2442" s="68">
        <v>38</v>
      </c>
      <c r="EU2442" s="68">
        <v>0</v>
      </c>
      <c r="EV2442" s="68">
        <v>150038</v>
      </c>
      <c r="EW2442" s="68" t="s">
        <v>2676</v>
      </c>
      <c r="EX2442" s="68" t="str">
        <f t="shared" si="71"/>
        <v>소형</v>
      </c>
      <c r="GE2442" s="68">
        <v>110207</v>
      </c>
      <c r="GF2442" s="68" t="s">
        <v>5851</v>
      </c>
    </row>
    <row r="2443" spans="6:188" x14ac:dyDescent="0.3">
      <c r="F2443" s="68">
        <v>330240</v>
      </c>
      <c r="G2443" s="68">
        <v>1</v>
      </c>
      <c r="H2443" s="68">
        <v>180002</v>
      </c>
      <c r="I2443" s="68">
        <v>280002</v>
      </c>
      <c r="J2443" s="68" t="s">
        <v>3756</v>
      </c>
      <c r="K2443" s="68" t="s">
        <v>3757</v>
      </c>
      <c r="L2443" s="68">
        <v>0</v>
      </c>
      <c r="M2443" s="68">
        <v>20</v>
      </c>
      <c r="N2443" s="68">
        <v>0</v>
      </c>
      <c r="O2443" s="68">
        <v>0</v>
      </c>
      <c r="P2443" s="68">
        <v>0</v>
      </c>
      <c r="Q2443" s="68">
        <v>0</v>
      </c>
      <c r="R2443" s="68">
        <v>2</v>
      </c>
      <c r="S2443" s="68">
        <v>1</v>
      </c>
      <c r="T2443" s="68">
        <v>1</v>
      </c>
      <c r="U2443" s="68">
        <v>143</v>
      </c>
      <c r="V2443" s="68">
        <v>0</v>
      </c>
      <c r="W2443" s="68">
        <v>283</v>
      </c>
      <c r="X2443" s="68">
        <v>0</v>
      </c>
      <c r="Y2443" s="68">
        <v>700</v>
      </c>
      <c r="Z2443" s="68">
        <v>0</v>
      </c>
      <c r="AA2443" s="68">
        <v>700</v>
      </c>
      <c r="AB2443" s="68">
        <v>0</v>
      </c>
      <c r="AC2443" s="68">
        <v>0</v>
      </c>
      <c r="AD2443" s="68">
        <v>107</v>
      </c>
      <c r="AE2443" s="68">
        <v>547</v>
      </c>
      <c r="AF2443" s="68">
        <v>0</v>
      </c>
      <c r="AG2443" s="68">
        <v>0</v>
      </c>
      <c r="AH2443" s="68">
        <v>0</v>
      </c>
      <c r="AI2443" s="68">
        <v>0</v>
      </c>
      <c r="AJ2443" s="68">
        <v>0</v>
      </c>
      <c r="AK2443" s="68">
        <v>0</v>
      </c>
      <c r="AL2443" s="68">
        <v>0</v>
      </c>
      <c r="AM2443" s="68">
        <v>0</v>
      </c>
      <c r="AN2443" s="68">
        <v>0</v>
      </c>
      <c r="AO2443" s="68">
        <v>0</v>
      </c>
      <c r="AP2443" s="68" t="s">
        <v>811</v>
      </c>
      <c r="AQ2443" s="68">
        <v>1</v>
      </c>
      <c r="AR2443" s="68" t="s">
        <v>808</v>
      </c>
      <c r="AS2443" s="68">
        <v>0</v>
      </c>
      <c r="AT2443" s="68">
        <v>0</v>
      </c>
      <c r="AU2443" s="68">
        <v>0</v>
      </c>
      <c r="AV2443" s="86">
        <v>1</v>
      </c>
      <c r="AX2443" s="1">
        <v>0</v>
      </c>
      <c r="AY2443" s="1">
        <v>0</v>
      </c>
      <c r="AZ2443" s="68">
        <v>0</v>
      </c>
      <c r="BA2443" s="68">
        <v>0</v>
      </c>
      <c r="EQ2443" s="68">
        <v>30250038</v>
      </c>
      <c r="ER2443" s="175">
        <v>1</v>
      </c>
      <c r="ES2443" s="68">
        <v>650</v>
      </c>
      <c r="ET2443" s="68">
        <v>38</v>
      </c>
      <c r="EU2443" s="68">
        <v>0</v>
      </c>
      <c r="EV2443" s="68">
        <v>150038</v>
      </c>
      <c r="EW2443" s="68" t="s">
        <v>2676</v>
      </c>
      <c r="EX2443" s="68" t="str">
        <f t="shared" si="71"/>
        <v>소형</v>
      </c>
      <c r="GE2443" s="68">
        <v>110208</v>
      </c>
      <c r="GF2443" s="68" t="s">
        <v>5852</v>
      </c>
    </row>
    <row r="2444" spans="6:188" x14ac:dyDescent="0.3">
      <c r="F2444" s="68">
        <v>330241</v>
      </c>
      <c r="G2444" s="68">
        <v>1</v>
      </c>
      <c r="H2444" s="68">
        <v>180002</v>
      </c>
      <c r="I2444" s="68">
        <v>280002</v>
      </c>
      <c r="J2444" s="68" t="s">
        <v>3756</v>
      </c>
      <c r="K2444" s="68" t="s">
        <v>3757</v>
      </c>
      <c r="L2444" s="68">
        <v>0</v>
      </c>
      <c r="M2444" s="68">
        <v>20</v>
      </c>
      <c r="N2444" s="68">
        <v>0</v>
      </c>
      <c r="O2444" s="68">
        <v>0</v>
      </c>
      <c r="P2444" s="68">
        <v>0</v>
      </c>
      <c r="Q2444" s="68">
        <v>0</v>
      </c>
      <c r="R2444" s="68">
        <v>2</v>
      </c>
      <c r="S2444" s="68">
        <v>1</v>
      </c>
      <c r="T2444" s="68">
        <v>1</v>
      </c>
      <c r="U2444" s="68">
        <v>145</v>
      </c>
      <c r="V2444" s="68">
        <v>0</v>
      </c>
      <c r="W2444" s="68">
        <v>286</v>
      </c>
      <c r="X2444" s="68">
        <v>0</v>
      </c>
      <c r="Y2444" s="68">
        <v>707</v>
      </c>
      <c r="Z2444" s="68">
        <v>0</v>
      </c>
      <c r="AA2444" s="68">
        <v>707</v>
      </c>
      <c r="AB2444" s="68">
        <v>0</v>
      </c>
      <c r="AC2444" s="68">
        <v>0</v>
      </c>
      <c r="AD2444" s="68">
        <v>107</v>
      </c>
      <c r="AE2444" s="68">
        <v>555</v>
      </c>
      <c r="AF2444" s="68">
        <v>0</v>
      </c>
      <c r="AG2444" s="68">
        <v>0</v>
      </c>
      <c r="AH2444" s="68">
        <v>0</v>
      </c>
      <c r="AI2444" s="68">
        <v>0</v>
      </c>
      <c r="AJ2444" s="68">
        <v>0</v>
      </c>
      <c r="AK2444" s="68">
        <v>0</v>
      </c>
      <c r="AL2444" s="68">
        <v>0</v>
      </c>
      <c r="AM2444" s="68">
        <v>0</v>
      </c>
      <c r="AN2444" s="68">
        <v>0</v>
      </c>
      <c r="AO2444" s="68">
        <v>0</v>
      </c>
      <c r="AP2444" s="68" t="s">
        <v>811</v>
      </c>
      <c r="AQ2444" s="68">
        <v>1</v>
      </c>
      <c r="AR2444" s="68" t="s">
        <v>808</v>
      </c>
      <c r="AS2444" s="68">
        <v>0</v>
      </c>
      <c r="AT2444" s="68">
        <v>0</v>
      </c>
      <c r="AU2444" s="68">
        <v>0</v>
      </c>
      <c r="AV2444" s="86">
        <v>1</v>
      </c>
      <c r="AX2444" s="1">
        <v>0</v>
      </c>
      <c r="AY2444" s="1">
        <v>0</v>
      </c>
      <c r="AZ2444" s="68">
        <v>0</v>
      </c>
      <c r="BA2444" s="68">
        <v>0</v>
      </c>
      <c r="EQ2444" s="68">
        <v>30350038</v>
      </c>
      <c r="ER2444" s="175">
        <v>1</v>
      </c>
      <c r="ES2444" s="68">
        <v>650</v>
      </c>
      <c r="ET2444" s="68">
        <v>38</v>
      </c>
      <c r="EU2444" s="68">
        <v>0</v>
      </c>
      <c r="EV2444" s="68">
        <v>150038</v>
      </c>
      <c r="EW2444" s="68" t="s">
        <v>2676</v>
      </c>
      <c r="EX2444" s="68" t="str">
        <f t="shared" si="71"/>
        <v>소형</v>
      </c>
      <c r="GE2444" s="68">
        <v>110209</v>
      </c>
      <c r="GF2444" s="68" t="s">
        <v>5853</v>
      </c>
    </row>
    <row r="2445" spans="6:188" x14ac:dyDescent="0.3">
      <c r="F2445" s="68">
        <v>330242</v>
      </c>
      <c r="G2445" s="68">
        <v>1</v>
      </c>
      <c r="H2445" s="68">
        <v>180002</v>
      </c>
      <c r="I2445" s="68">
        <v>280002</v>
      </c>
      <c r="J2445" s="68" t="s">
        <v>3756</v>
      </c>
      <c r="K2445" s="68" t="s">
        <v>3757</v>
      </c>
      <c r="L2445" s="68">
        <v>0</v>
      </c>
      <c r="M2445" s="68">
        <v>20</v>
      </c>
      <c r="N2445" s="68">
        <v>0</v>
      </c>
      <c r="O2445" s="68">
        <v>0</v>
      </c>
      <c r="P2445" s="68">
        <v>0</v>
      </c>
      <c r="Q2445" s="68">
        <v>0</v>
      </c>
      <c r="R2445" s="68">
        <v>4</v>
      </c>
      <c r="S2445" s="68">
        <v>1</v>
      </c>
      <c r="T2445" s="68">
        <v>1</v>
      </c>
      <c r="U2445" s="68">
        <v>282</v>
      </c>
      <c r="V2445" s="68">
        <v>0</v>
      </c>
      <c r="W2445" s="68">
        <v>17</v>
      </c>
      <c r="X2445" s="68">
        <v>0</v>
      </c>
      <c r="Y2445" s="68">
        <v>706</v>
      </c>
      <c r="Z2445" s="68">
        <v>0</v>
      </c>
      <c r="AA2445" s="68">
        <v>706</v>
      </c>
      <c r="AB2445" s="68">
        <v>0</v>
      </c>
      <c r="AC2445" s="68">
        <v>0</v>
      </c>
      <c r="AD2445" s="68">
        <v>107</v>
      </c>
      <c r="AE2445" s="68">
        <v>443</v>
      </c>
      <c r="AF2445" s="68">
        <v>0</v>
      </c>
      <c r="AG2445" s="68">
        <v>0</v>
      </c>
      <c r="AH2445" s="68">
        <v>0</v>
      </c>
      <c r="AI2445" s="68">
        <v>0</v>
      </c>
      <c r="AJ2445" s="68">
        <v>0</v>
      </c>
      <c r="AK2445" s="68">
        <v>0</v>
      </c>
      <c r="AL2445" s="68">
        <v>0</v>
      </c>
      <c r="AM2445" s="68">
        <v>0</v>
      </c>
      <c r="AN2445" s="68">
        <v>0</v>
      </c>
      <c r="AO2445" s="68">
        <v>0</v>
      </c>
      <c r="AP2445" s="68" t="s">
        <v>863</v>
      </c>
      <c r="AQ2445" s="68">
        <v>1</v>
      </c>
      <c r="AR2445" s="68" t="s">
        <v>860</v>
      </c>
      <c r="AS2445" s="68">
        <v>0</v>
      </c>
      <c r="AT2445" s="68">
        <v>0</v>
      </c>
      <c r="AU2445" s="68">
        <v>0</v>
      </c>
      <c r="AV2445" s="86">
        <v>1</v>
      </c>
      <c r="AX2445" s="1">
        <v>0</v>
      </c>
      <c r="AY2445" s="1">
        <v>0</v>
      </c>
      <c r="AZ2445" s="68">
        <v>0</v>
      </c>
      <c r="BA2445" s="68">
        <v>0</v>
      </c>
      <c r="EQ2445" s="68">
        <v>30450038</v>
      </c>
      <c r="ER2445" s="175">
        <v>1</v>
      </c>
      <c r="ES2445" s="68">
        <v>650</v>
      </c>
      <c r="ET2445" s="68">
        <v>38</v>
      </c>
      <c r="EU2445" s="68">
        <v>0</v>
      </c>
      <c r="EV2445" s="68">
        <v>150038</v>
      </c>
      <c r="EW2445" s="68" t="s">
        <v>2676</v>
      </c>
      <c r="EX2445" s="68" t="str">
        <f t="shared" si="71"/>
        <v>소형</v>
      </c>
      <c r="GE2445" s="68">
        <v>110210</v>
      </c>
      <c r="GF2445" s="68" t="s">
        <v>5854</v>
      </c>
    </row>
    <row r="2446" spans="6:188" x14ac:dyDescent="0.3">
      <c r="F2446" s="68">
        <v>330243</v>
      </c>
      <c r="G2446" s="68">
        <v>1</v>
      </c>
      <c r="H2446" s="68">
        <v>180002</v>
      </c>
      <c r="I2446" s="68">
        <v>280002</v>
      </c>
      <c r="J2446" s="68" t="s">
        <v>3756</v>
      </c>
      <c r="K2446" s="68" t="s">
        <v>3757</v>
      </c>
      <c r="L2446" s="68">
        <v>0</v>
      </c>
      <c r="M2446" s="68">
        <v>20</v>
      </c>
      <c r="N2446" s="68">
        <v>0</v>
      </c>
      <c r="O2446" s="68">
        <v>0</v>
      </c>
      <c r="P2446" s="68">
        <v>0</v>
      </c>
      <c r="Q2446" s="68">
        <v>0</v>
      </c>
      <c r="R2446" s="68">
        <v>8</v>
      </c>
      <c r="S2446" s="68">
        <v>1</v>
      </c>
      <c r="T2446" s="68">
        <v>1</v>
      </c>
      <c r="U2446" s="68">
        <v>288</v>
      </c>
      <c r="V2446" s="68">
        <v>0</v>
      </c>
      <c r="W2446" s="68">
        <v>17</v>
      </c>
      <c r="X2446" s="68">
        <v>0</v>
      </c>
      <c r="Y2446" s="68">
        <v>720</v>
      </c>
      <c r="Z2446" s="68">
        <v>0</v>
      </c>
      <c r="AA2446" s="68">
        <v>720</v>
      </c>
      <c r="AB2446" s="68">
        <v>0</v>
      </c>
      <c r="AC2446" s="68">
        <v>0</v>
      </c>
      <c r="AD2446" s="68">
        <v>107</v>
      </c>
      <c r="AE2446" s="68">
        <v>570</v>
      </c>
      <c r="AF2446" s="68">
        <v>0</v>
      </c>
      <c r="AG2446" s="68">
        <v>0</v>
      </c>
      <c r="AH2446" s="68">
        <v>0</v>
      </c>
      <c r="AI2446" s="68">
        <v>0</v>
      </c>
      <c r="AJ2446" s="68">
        <v>0</v>
      </c>
      <c r="AK2446" s="68">
        <v>0</v>
      </c>
      <c r="AL2446" s="68">
        <v>0</v>
      </c>
      <c r="AM2446" s="68">
        <v>0</v>
      </c>
      <c r="AN2446" s="68">
        <v>0</v>
      </c>
      <c r="AO2446" s="68">
        <v>0</v>
      </c>
      <c r="AP2446" s="68" t="s">
        <v>913</v>
      </c>
      <c r="AQ2446" s="68">
        <v>1</v>
      </c>
      <c r="AR2446" s="68" t="s">
        <v>910</v>
      </c>
      <c r="AS2446" s="68">
        <v>0</v>
      </c>
      <c r="AT2446" s="68">
        <v>0</v>
      </c>
      <c r="AU2446" s="68">
        <v>0</v>
      </c>
      <c r="AV2446" s="86">
        <v>1</v>
      </c>
      <c r="AX2446" s="1">
        <v>0</v>
      </c>
      <c r="AY2446" s="1">
        <v>0</v>
      </c>
      <c r="AZ2446" s="68">
        <v>0</v>
      </c>
      <c r="BA2446" s="68">
        <v>0</v>
      </c>
      <c r="EQ2446" s="68">
        <v>30550038</v>
      </c>
      <c r="ER2446" s="175">
        <v>1</v>
      </c>
      <c r="ES2446" s="68">
        <v>650</v>
      </c>
      <c r="ET2446" s="68">
        <v>38</v>
      </c>
      <c r="EU2446" s="68">
        <v>0</v>
      </c>
      <c r="EV2446" s="68">
        <v>150038</v>
      </c>
      <c r="EW2446" s="68" t="s">
        <v>2676</v>
      </c>
      <c r="EX2446" s="68" t="str">
        <f t="shared" si="71"/>
        <v>소형</v>
      </c>
      <c r="GE2446" s="68">
        <v>110211</v>
      </c>
      <c r="GF2446" s="68" t="s">
        <v>5855</v>
      </c>
    </row>
    <row r="2447" spans="6:188" x14ac:dyDescent="0.3">
      <c r="F2447" s="68">
        <v>330244</v>
      </c>
      <c r="G2447" s="68">
        <v>1</v>
      </c>
      <c r="H2447" s="68">
        <v>180002</v>
      </c>
      <c r="I2447" s="68">
        <v>280002</v>
      </c>
      <c r="J2447" s="68" t="s">
        <v>3756</v>
      </c>
      <c r="K2447" s="68" t="s">
        <v>3757</v>
      </c>
      <c r="L2447" s="68">
        <v>0</v>
      </c>
      <c r="M2447" s="68">
        <v>20</v>
      </c>
      <c r="N2447" s="68">
        <v>0</v>
      </c>
      <c r="O2447" s="68">
        <v>0</v>
      </c>
      <c r="P2447" s="68">
        <v>0</v>
      </c>
      <c r="Q2447" s="68">
        <v>0</v>
      </c>
      <c r="R2447" s="68">
        <v>16</v>
      </c>
      <c r="S2447" s="68">
        <v>1</v>
      </c>
      <c r="T2447" s="68">
        <v>1</v>
      </c>
      <c r="U2447" s="68">
        <v>289</v>
      </c>
      <c r="V2447" s="68">
        <v>0</v>
      </c>
      <c r="W2447" s="68">
        <v>17</v>
      </c>
      <c r="X2447" s="68">
        <v>0</v>
      </c>
      <c r="Y2447" s="68">
        <v>724</v>
      </c>
      <c r="Z2447" s="68">
        <v>0</v>
      </c>
      <c r="AA2447" s="68">
        <v>724</v>
      </c>
      <c r="AB2447" s="68">
        <v>0</v>
      </c>
      <c r="AC2447" s="68">
        <v>0</v>
      </c>
      <c r="AD2447" s="68">
        <v>107</v>
      </c>
      <c r="AE2447" s="68">
        <v>287</v>
      </c>
      <c r="AF2447" s="68">
        <v>0</v>
      </c>
      <c r="AG2447" s="68">
        <v>0</v>
      </c>
      <c r="AH2447" s="68">
        <v>0</v>
      </c>
      <c r="AI2447" s="68">
        <v>0</v>
      </c>
      <c r="AJ2447" s="68">
        <v>0</v>
      </c>
      <c r="AK2447" s="68">
        <v>0</v>
      </c>
      <c r="AL2447" s="68">
        <v>0</v>
      </c>
      <c r="AM2447" s="68">
        <v>0</v>
      </c>
      <c r="AN2447" s="68">
        <v>0</v>
      </c>
      <c r="AO2447" s="68">
        <v>0</v>
      </c>
      <c r="AP2447" s="68" t="s">
        <v>955</v>
      </c>
      <c r="AQ2447" s="68">
        <v>1</v>
      </c>
      <c r="AR2447" s="68" t="s">
        <v>958</v>
      </c>
      <c r="AS2447" s="68">
        <v>0</v>
      </c>
      <c r="AT2447" s="68">
        <v>0</v>
      </c>
      <c r="AU2447" s="68">
        <v>0</v>
      </c>
      <c r="AV2447" s="86">
        <v>1</v>
      </c>
      <c r="AX2447" s="1">
        <v>0</v>
      </c>
      <c r="AY2447" s="1">
        <v>0</v>
      </c>
      <c r="AZ2447" s="68">
        <v>0</v>
      </c>
      <c r="BA2447" s="68">
        <v>0</v>
      </c>
      <c r="EQ2447" s="68">
        <v>30650038</v>
      </c>
      <c r="ER2447" s="175">
        <v>1</v>
      </c>
      <c r="ES2447" s="68">
        <v>650</v>
      </c>
      <c r="ET2447" s="68">
        <v>38</v>
      </c>
      <c r="EU2447" s="68">
        <v>0</v>
      </c>
      <c r="EV2447" s="68">
        <v>150038</v>
      </c>
      <c r="EW2447" s="68" t="s">
        <v>2676</v>
      </c>
      <c r="EX2447" s="68" t="str">
        <f t="shared" si="71"/>
        <v>소형</v>
      </c>
      <c r="GE2447" s="68">
        <v>110212</v>
      </c>
      <c r="GF2447" s="68" t="s">
        <v>5856</v>
      </c>
    </row>
    <row r="2448" spans="6:188" x14ac:dyDescent="0.3">
      <c r="F2448" s="68">
        <v>330245</v>
      </c>
      <c r="G2448" s="68">
        <v>1</v>
      </c>
      <c r="H2448" s="68">
        <v>180002</v>
      </c>
      <c r="I2448" s="68">
        <v>280002</v>
      </c>
      <c r="J2448" s="68" t="s">
        <v>3756</v>
      </c>
      <c r="K2448" s="68" t="s">
        <v>3757</v>
      </c>
      <c r="L2448" s="68">
        <v>0</v>
      </c>
      <c r="M2448" s="68">
        <v>20</v>
      </c>
      <c r="N2448" s="68">
        <v>0</v>
      </c>
      <c r="O2448" s="68">
        <v>0</v>
      </c>
      <c r="P2448" s="68">
        <v>0</v>
      </c>
      <c r="Q2448" s="68">
        <v>0</v>
      </c>
      <c r="R2448" s="68">
        <v>2</v>
      </c>
      <c r="S2448" s="68">
        <v>1</v>
      </c>
      <c r="T2448" s="68">
        <v>1</v>
      </c>
      <c r="U2448" s="68">
        <v>153</v>
      </c>
      <c r="V2448" s="68">
        <v>0</v>
      </c>
      <c r="W2448" s="68">
        <v>301</v>
      </c>
      <c r="X2448" s="68">
        <v>0</v>
      </c>
      <c r="Y2448" s="68">
        <v>745</v>
      </c>
      <c r="Z2448" s="68">
        <v>0</v>
      </c>
      <c r="AA2448" s="68">
        <v>745</v>
      </c>
      <c r="AB2448" s="68">
        <v>0</v>
      </c>
      <c r="AC2448" s="68">
        <v>0</v>
      </c>
      <c r="AD2448" s="68">
        <v>107</v>
      </c>
      <c r="AE2448" s="68">
        <v>595</v>
      </c>
      <c r="AF2448" s="68">
        <v>0</v>
      </c>
      <c r="AG2448" s="68">
        <v>0</v>
      </c>
      <c r="AH2448" s="68">
        <v>0</v>
      </c>
      <c r="AI2448" s="68">
        <v>0</v>
      </c>
      <c r="AJ2448" s="68">
        <v>0</v>
      </c>
      <c r="AK2448" s="68">
        <v>0</v>
      </c>
      <c r="AL2448" s="68">
        <v>0</v>
      </c>
      <c r="AM2448" s="68">
        <v>0</v>
      </c>
      <c r="AN2448" s="68">
        <v>0</v>
      </c>
      <c r="AO2448" s="68">
        <v>0</v>
      </c>
      <c r="AP2448" s="68" t="s">
        <v>811</v>
      </c>
      <c r="AQ2448" s="68">
        <v>1</v>
      </c>
      <c r="AR2448" s="68" t="s">
        <v>808</v>
      </c>
      <c r="AS2448" s="68">
        <v>0</v>
      </c>
      <c r="AT2448" s="68">
        <v>0</v>
      </c>
      <c r="AU2448" s="68">
        <v>0</v>
      </c>
      <c r="AV2448" s="86">
        <v>1</v>
      </c>
      <c r="AX2448" s="1">
        <v>0</v>
      </c>
      <c r="AY2448" s="1">
        <v>0</v>
      </c>
      <c r="AZ2448" s="68">
        <v>0</v>
      </c>
      <c r="BA2448" s="68">
        <v>0</v>
      </c>
      <c r="EQ2448" s="68">
        <v>30750038</v>
      </c>
      <c r="ER2448" s="175">
        <v>1</v>
      </c>
      <c r="ES2448" s="68">
        <v>650</v>
      </c>
      <c r="ET2448" s="68">
        <v>38</v>
      </c>
      <c r="EU2448" s="68">
        <v>0</v>
      </c>
      <c r="EV2448" s="68">
        <v>150038</v>
      </c>
      <c r="EW2448" s="68" t="s">
        <v>2676</v>
      </c>
      <c r="EX2448" s="68" t="str">
        <f t="shared" si="71"/>
        <v>소형</v>
      </c>
      <c r="GE2448" s="68">
        <v>110213</v>
      </c>
      <c r="GF2448" s="68" t="s">
        <v>5857</v>
      </c>
    </row>
    <row r="2449" spans="6:188" x14ac:dyDescent="0.3">
      <c r="F2449" s="68">
        <v>330246</v>
      </c>
      <c r="G2449" s="68">
        <v>1</v>
      </c>
      <c r="H2449" s="68">
        <v>180002</v>
      </c>
      <c r="I2449" s="68">
        <v>280002</v>
      </c>
      <c r="J2449" s="68" t="s">
        <v>3756</v>
      </c>
      <c r="K2449" s="68" t="s">
        <v>3757</v>
      </c>
      <c r="L2449" s="68">
        <v>0</v>
      </c>
      <c r="M2449" s="68">
        <v>20</v>
      </c>
      <c r="N2449" s="68">
        <v>0</v>
      </c>
      <c r="O2449" s="68">
        <v>0</v>
      </c>
      <c r="P2449" s="68">
        <v>0</v>
      </c>
      <c r="Q2449" s="68">
        <v>0</v>
      </c>
      <c r="R2449" s="68">
        <v>2</v>
      </c>
      <c r="S2449" s="68">
        <v>1</v>
      </c>
      <c r="T2449" s="68">
        <v>1</v>
      </c>
      <c r="U2449" s="68">
        <v>153</v>
      </c>
      <c r="V2449" s="68">
        <v>0</v>
      </c>
      <c r="W2449" s="68">
        <v>303</v>
      </c>
      <c r="X2449" s="68">
        <v>0</v>
      </c>
      <c r="Y2449" s="68">
        <v>749</v>
      </c>
      <c r="Z2449" s="68">
        <v>0</v>
      </c>
      <c r="AA2449" s="68">
        <v>749</v>
      </c>
      <c r="AB2449" s="68">
        <v>0</v>
      </c>
      <c r="AC2449" s="68">
        <v>0</v>
      </c>
      <c r="AD2449" s="68">
        <v>107</v>
      </c>
      <c r="AE2449" s="68">
        <v>600</v>
      </c>
      <c r="AF2449" s="68">
        <v>0</v>
      </c>
      <c r="AG2449" s="68">
        <v>0</v>
      </c>
      <c r="AH2449" s="68">
        <v>0</v>
      </c>
      <c r="AI2449" s="68">
        <v>0</v>
      </c>
      <c r="AJ2449" s="68">
        <v>0</v>
      </c>
      <c r="AK2449" s="68">
        <v>0</v>
      </c>
      <c r="AL2449" s="68">
        <v>0</v>
      </c>
      <c r="AM2449" s="68">
        <v>0</v>
      </c>
      <c r="AN2449" s="68">
        <v>0</v>
      </c>
      <c r="AO2449" s="68">
        <v>0</v>
      </c>
      <c r="AP2449" s="68" t="s">
        <v>811</v>
      </c>
      <c r="AQ2449" s="68">
        <v>1</v>
      </c>
      <c r="AR2449" s="68" t="s">
        <v>808</v>
      </c>
      <c r="AS2449" s="68">
        <v>0</v>
      </c>
      <c r="AT2449" s="68">
        <v>0</v>
      </c>
      <c r="AU2449" s="68">
        <v>0</v>
      </c>
      <c r="AV2449" s="86">
        <v>1</v>
      </c>
      <c r="AX2449" s="1">
        <v>0</v>
      </c>
      <c r="AY2449" s="1">
        <v>0</v>
      </c>
      <c r="AZ2449" s="68">
        <v>0</v>
      </c>
      <c r="BA2449" s="68">
        <v>0</v>
      </c>
      <c r="EQ2449" s="68">
        <v>30850038</v>
      </c>
      <c r="ER2449" s="175">
        <v>1</v>
      </c>
      <c r="ES2449" s="68">
        <v>650</v>
      </c>
      <c r="ET2449" s="68">
        <v>38</v>
      </c>
      <c r="EU2449" s="68">
        <v>0</v>
      </c>
      <c r="EV2449" s="68">
        <v>150038</v>
      </c>
      <c r="EW2449" s="68" t="s">
        <v>2676</v>
      </c>
      <c r="EX2449" s="68" t="str">
        <f t="shared" si="71"/>
        <v>소형</v>
      </c>
      <c r="GE2449" s="68">
        <v>110214</v>
      </c>
      <c r="GF2449" s="68" t="s">
        <v>5858</v>
      </c>
    </row>
    <row r="2450" spans="6:188" x14ac:dyDescent="0.3">
      <c r="F2450" s="68">
        <v>330247</v>
      </c>
      <c r="G2450" s="68">
        <v>1</v>
      </c>
      <c r="H2450" s="68">
        <v>180002</v>
      </c>
      <c r="I2450" s="68">
        <v>280002</v>
      </c>
      <c r="J2450" s="68" t="s">
        <v>3756</v>
      </c>
      <c r="K2450" s="68" t="s">
        <v>3757</v>
      </c>
      <c r="L2450" s="68">
        <v>0</v>
      </c>
      <c r="M2450" s="68">
        <v>20</v>
      </c>
      <c r="N2450" s="68">
        <v>0</v>
      </c>
      <c r="O2450" s="68">
        <v>0</v>
      </c>
      <c r="P2450" s="68">
        <v>0</v>
      </c>
      <c r="Q2450" s="68">
        <v>0</v>
      </c>
      <c r="R2450" s="68">
        <v>4</v>
      </c>
      <c r="S2450" s="68">
        <v>1</v>
      </c>
      <c r="T2450" s="68">
        <v>1</v>
      </c>
      <c r="U2450" s="68">
        <v>298</v>
      </c>
      <c r="V2450" s="68">
        <v>0</v>
      </c>
      <c r="W2450" s="68">
        <v>18</v>
      </c>
      <c r="X2450" s="68">
        <v>0</v>
      </c>
      <c r="Y2450" s="68">
        <v>747</v>
      </c>
      <c r="Z2450" s="68">
        <v>0</v>
      </c>
      <c r="AA2450" s="68">
        <v>747</v>
      </c>
      <c r="AB2450" s="68">
        <v>0</v>
      </c>
      <c r="AC2450" s="68">
        <v>0</v>
      </c>
      <c r="AD2450" s="68">
        <v>107</v>
      </c>
      <c r="AE2450" s="68">
        <v>478</v>
      </c>
      <c r="AF2450" s="68">
        <v>0</v>
      </c>
      <c r="AG2450" s="68">
        <v>0</v>
      </c>
      <c r="AH2450" s="68">
        <v>0</v>
      </c>
      <c r="AI2450" s="68">
        <v>0</v>
      </c>
      <c r="AJ2450" s="68">
        <v>0</v>
      </c>
      <c r="AK2450" s="68">
        <v>0</v>
      </c>
      <c r="AL2450" s="68">
        <v>0</v>
      </c>
      <c r="AM2450" s="68">
        <v>0</v>
      </c>
      <c r="AN2450" s="68">
        <v>0</v>
      </c>
      <c r="AO2450" s="68">
        <v>0</v>
      </c>
      <c r="AP2450" s="68" t="s">
        <v>863</v>
      </c>
      <c r="AQ2450" s="68">
        <v>1</v>
      </c>
      <c r="AR2450" s="68" t="s">
        <v>860</v>
      </c>
      <c r="AS2450" s="68">
        <v>0</v>
      </c>
      <c r="AT2450" s="68">
        <v>0</v>
      </c>
      <c r="AU2450" s="68">
        <v>0</v>
      </c>
      <c r="AV2450" s="86">
        <v>1</v>
      </c>
      <c r="AX2450" s="1">
        <v>0</v>
      </c>
      <c r="AY2450" s="1">
        <v>0</v>
      </c>
      <c r="AZ2450" s="68">
        <v>0</v>
      </c>
      <c r="BA2450" s="68">
        <v>0</v>
      </c>
      <c r="EQ2450" s="68">
        <v>30950038</v>
      </c>
      <c r="ER2450" s="175">
        <v>1</v>
      </c>
      <c r="ES2450" s="68">
        <v>650</v>
      </c>
      <c r="ET2450" s="68">
        <v>38</v>
      </c>
      <c r="EU2450" s="68">
        <v>0</v>
      </c>
      <c r="EV2450" s="68">
        <v>150038</v>
      </c>
      <c r="EW2450" s="68" t="s">
        <v>2676</v>
      </c>
      <c r="EX2450" s="68" t="str">
        <f t="shared" si="71"/>
        <v>소형</v>
      </c>
      <c r="GE2450" s="68">
        <v>110215</v>
      </c>
      <c r="GF2450" s="68" t="s">
        <v>5859</v>
      </c>
    </row>
    <row r="2451" spans="6:188" x14ac:dyDescent="0.3">
      <c r="F2451" s="68">
        <v>330248</v>
      </c>
      <c r="G2451" s="68">
        <v>1</v>
      </c>
      <c r="H2451" s="68">
        <v>180002</v>
      </c>
      <c r="I2451" s="68">
        <v>280002</v>
      </c>
      <c r="J2451" s="68" t="s">
        <v>3756</v>
      </c>
      <c r="K2451" s="68" t="s">
        <v>3757</v>
      </c>
      <c r="L2451" s="68">
        <v>0</v>
      </c>
      <c r="M2451" s="68">
        <v>20</v>
      </c>
      <c r="N2451" s="68">
        <v>0</v>
      </c>
      <c r="O2451" s="68">
        <v>0</v>
      </c>
      <c r="P2451" s="68">
        <v>0</v>
      </c>
      <c r="Q2451" s="68">
        <v>0</v>
      </c>
      <c r="R2451" s="68">
        <v>8</v>
      </c>
      <c r="S2451" s="68">
        <v>1</v>
      </c>
      <c r="T2451" s="68">
        <v>1</v>
      </c>
      <c r="U2451" s="68">
        <v>307</v>
      </c>
      <c r="V2451" s="68">
        <v>0</v>
      </c>
      <c r="W2451" s="68">
        <v>18</v>
      </c>
      <c r="X2451" s="68">
        <v>0</v>
      </c>
      <c r="Y2451" s="68">
        <v>769</v>
      </c>
      <c r="Z2451" s="68">
        <v>0</v>
      </c>
      <c r="AA2451" s="68">
        <v>769</v>
      </c>
      <c r="AB2451" s="68">
        <v>0</v>
      </c>
      <c r="AC2451" s="68">
        <v>0</v>
      </c>
      <c r="AD2451" s="68">
        <v>107</v>
      </c>
      <c r="AE2451" s="68">
        <v>621</v>
      </c>
      <c r="AF2451" s="68">
        <v>0</v>
      </c>
      <c r="AG2451" s="68">
        <v>0</v>
      </c>
      <c r="AH2451" s="68">
        <v>0</v>
      </c>
      <c r="AI2451" s="68">
        <v>0</v>
      </c>
      <c r="AJ2451" s="68">
        <v>0</v>
      </c>
      <c r="AK2451" s="68">
        <v>0</v>
      </c>
      <c r="AL2451" s="68">
        <v>0</v>
      </c>
      <c r="AM2451" s="68">
        <v>0</v>
      </c>
      <c r="AN2451" s="68">
        <v>0</v>
      </c>
      <c r="AO2451" s="68">
        <v>0</v>
      </c>
      <c r="AP2451" s="68" t="s">
        <v>913</v>
      </c>
      <c r="AQ2451" s="68">
        <v>1</v>
      </c>
      <c r="AR2451" s="68" t="s">
        <v>910</v>
      </c>
      <c r="AS2451" s="68">
        <v>0</v>
      </c>
      <c r="AT2451" s="68">
        <v>0</v>
      </c>
      <c r="AU2451" s="68">
        <v>0</v>
      </c>
      <c r="AV2451" s="86">
        <v>1</v>
      </c>
      <c r="AX2451" s="1">
        <v>0</v>
      </c>
      <c r="AY2451" s="1">
        <v>0</v>
      </c>
      <c r="AZ2451" s="68">
        <v>0</v>
      </c>
      <c r="BA2451" s="68">
        <v>0</v>
      </c>
      <c r="EQ2451" s="68">
        <v>31050038</v>
      </c>
      <c r="ER2451" s="175">
        <v>1</v>
      </c>
      <c r="ES2451" s="68">
        <v>650</v>
      </c>
      <c r="ET2451" s="68">
        <v>38</v>
      </c>
      <c r="EU2451" s="68">
        <v>0</v>
      </c>
      <c r="EV2451" s="68">
        <v>150038</v>
      </c>
      <c r="EW2451" s="68" t="s">
        <v>2676</v>
      </c>
      <c r="EX2451" s="68" t="str">
        <f t="shared" si="71"/>
        <v>소형</v>
      </c>
      <c r="GE2451" s="68">
        <v>110216</v>
      </c>
      <c r="GF2451" s="68" t="s">
        <v>5860</v>
      </c>
    </row>
    <row r="2452" spans="6:188" x14ac:dyDescent="0.3">
      <c r="F2452" s="68">
        <v>330249</v>
      </c>
      <c r="G2452" s="68">
        <v>1</v>
      </c>
      <c r="H2452" s="68">
        <v>180002</v>
      </c>
      <c r="I2452" s="68">
        <v>280002</v>
      </c>
      <c r="J2452" s="68" t="s">
        <v>3756</v>
      </c>
      <c r="K2452" s="68" t="s">
        <v>3757</v>
      </c>
      <c r="L2452" s="68">
        <v>0</v>
      </c>
      <c r="M2452" s="68">
        <v>20</v>
      </c>
      <c r="N2452" s="68">
        <v>0</v>
      </c>
      <c r="O2452" s="68">
        <v>0</v>
      </c>
      <c r="P2452" s="68">
        <v>0</v>
      </c>
      <c r="Q2452" s="68">
        <v>0</v>
      </c>
      <c r="R2452" s="68">
        <v>32</v>
      </c>
      <c r="S2452" s="68">
        <v>1</v>
      </c>
      <c r="T2452" s="68">
        <v>1</v>
      </c>
      <c r="U2452" s="68">
        <v>308</v>
      </c>
      <c r="V2452" s="68">
        <v>0</v>
      </c>
      <c r="W2452" s="68">
        <v>18</v>
      </c>
      <c r="X2452" s="68">
        <v>0</v>
      </c>
      <c r="Y2452" s="68">
        <v>770</v>
      </c>
      <c r="Z2452" s="68">
        <v>0</v>
      </c>
      <c r="AA2452" s="68">
        <v>770</v>
      </c>
      <c r="AB2452" s="68">
        <v>0</v>
      </c>
      <c r="AC2452" s="68">
        <v>0</v>
      </c>
      <c r="AD2452" s="68">
        <v>107</v>
      </c>
      <c r="AE2452" s="68">
        <v>312</v>
      </c>
      <c r="AF2452" s="68">
        <v>0</v>
      </c>
      <c r="AG2452" s="68">
        <v>0</v>
      </c>
      <c r="AH2452" s="68">
        <v>0</v>
      </c>
      <c r="AI2452" s="68">
        <v>0</v>
      </c>
      <c r="AJ2452" s="68">
        <v>0</v>
      </c>
      <c r="AK2452" s="68">
        <v>0</v>
      </c>
      <c r="AL2452" s="68">
        <v>0</v>
      </c>
      <c r="AM2452" s="68">
        <v>0</v>
      </c>
      <c r="AN2452" s="68">
        <v>0</v>
      </c>
      <c r="AO2452" s="68">
        <v>0</v>
      </c>
      <c r="AP2452" s="68" t="s">
        <v>1787</v>
      </c>
      <c r="AQ2452" s="68">
        <v>1</v>
      </c>
      <c r="AR2452" s="68" t="s">
        <v>3600</v>
      </c>
      <c r="AS2452" s="68">
        <v>0</v>
      </c>
      <c r="AT2452" s="68">
        <v>0</v>
      </c>
      <c r="AU2452" s="68">
        <v>0</v>
      </c>
      <c r="AV2452" s="86">
        <v>1</v>
      </c>
      <c r="AX2452" s="1">
        <v>0</v>
      </c>
      <c r="AY2452" s="1">
        <v>0</v>
      </c>
      <c r="AZ2452" s="68">
        <v>0</v>
      </c>
      <c r="BA2452" s="68">
        <v>0</v>
      </c>
      <c r="EQ2452" s="68">
        <v>31150038</v>
      </c>
      <c r="ER2452" s="175">
        <v>1</v>
      </c>
      <c r="ES2452" s="68">
        <v>650</v>
      </c>
      <c r="ET2452" s="68">
        <v>38</v>
      </c>
      <c r="EU2452" s="68">
        <v>0</v>
      </c>
      <c r="EV2452" s="68">
        <v>150038</v>
      </c>
      <c r="EW2452" s="68" t="s">
        <v>2676</v>
      </c>
      <c r="EX2452" s="68" t="str">
        <f t="shared" si="71"/>
        <v>소형</v>
      </c>
      <c r="GE2452" s="68">
        <v>110217</v>
      </c>
      <c r="GF2452" s="68" t="s">
        <v>5861</v>
      </c>
    </row>
    <row r="2453" spans="6:188" x14ac:dyDescent="0.3">
      <c r="F2453" s="68">
        <v>330250</v>
      </c>
      <c r="G2453" s="68">
        <v>1</v>
      </c>
      <c r="H2453" s="68">
        <v>180002</v>
      </c>
      <c r="I2453" s="68">
        <v>280002</v>
      </c>
      <c r="J2453" s="68" t="s">
        <v>3756</v>
      </c>
      <c r="K2453" s="68" t="s">
        <v>3757</v>
      </c>
      <c r="L2453" s="68">
        <v>0</v>
      </c>
      <c r="M2453" s="68">
        <v>20</v>
      </c>
      <c r="N2453" s="68">
        <v>0</v>
      </c>
      <c r="O2453" s="68">
        <v>0</v>
      </c>
      <c r="P2453" s="68">
        <v>0</v>
      </c>
      <c r="Q2453" s="68">
        <v>0</v>
      </c>
      <c r="R2453" s="68">
        <v>2</v>
      </c>
      <c r="S2453" s="68">
        <v>1</v>
      </c>
      <c r="T2453" s="68">
        <v>1</v>
      </c>
      <c r="U2453" s="68">
        <v>163</v>
      </c>
      <c r="V2453" s="68">
        <v>0</v>
      </c>
      <c r="W2453" s="68">
        <v>322</v>
      </c>
      <c r="X2453" s="68">
        <v>0</v>
      </c>
      <c r="Y2453" s="68">
        <v>796</v>
      </c>
      <c r="Z2453" s="68">
        <v>0</v>
      </c>
      <c r="AA2453" s="68">
        <v>796</v>
      </c>
      <c r="AB2453" s="68">
        <v>0</v>
      </c>
      <c r="AC2453" s="68">
        <v>0</v>
      </c>
      <c r="AD2453" s="68">
        <v>107</v>
      </c>
      <c r="AE2453" s="68">
        <v>650</v>
      </c>
      <c r="AF2453" s="68">
        <v>0</v>
      </c>
      <c r="AG2453" s="68">
        <v>0</v>
      </c>
      <c r="AH2453" s="68">
        <v>0</v>
      </c>
      <c r="AI2453" s="68">
        <v>0</v>
      </c>
      <c r="AJ2453" s="68">
        <v>0</v>
      </c>
      <c r="AK2453" s="68">
        <v>0</v>
      </c>
      <c r="AL2453" s="68">
        <v>0</v>
      </c>
      <c r="AM2453" s="68">
        <v>0</v>
      </c>
      <c r="AN2453" s="68">
        <v>0</v>
      </c>
      <c r="AO2453" s="68">
        <v>0</v>
      </c>
      <c r="AP2453" s="68" t="s">
        <v>811</v>
      </c>
      <c r="AQ2453" s="68">
        <v>1</v>
      </c>
      <c r="AR2453" s="68" t="s">
        <v>808</v>
      </c>
      <c r="AS2453" s="68">
        <v>0</v>
      </c>
      <c r="AT2453" s="68">
        <v>0</v>
      </c>
      <c r="AU2453" s="68">
        <v>0</v>
      </c>
      <c r="AV2453" s="86">
        <v>1</v>
      </c>
      <c r="AX2453" s="1">
        <v>0</v>
      </c>
      <c r="AY2453" s="1">
        <v>0</v>
      </c>
      <c r="AZ2453" s="68">
        <v>0</v>
      </c>
      <c r="BA2453" s="68">
        <v>0</v>
      </c>
      <c r="EQ2453" s="68">
        <v>31250038</v>
      </c>
      <c r="ER2453" s="175">
        <v>1</v>
      </c>
      <c r="ES2453" s="68">
        <v>650</v>
      </c>
      <c r="ET2453" s="68">
        <v>38</v>
      </c>
      <c r="EU2453" s="68">
        <v>0</v>
      </c>
      <c r="EV2453" s="68">
        <v>150038</v>
      </c>
      <c r="EW2453" s="68" t="s">
        <v>2676</v>
      </c>
      <c r="EX2453" s="68" t="str">
        <f t="shared" si="71"/>
        <v>소형</v>
      </c>
      <c r="GE2453" s="68">
        <v>110218</v>
      </c>
      <c r="GF2453" s="68" t="s">
        <v>5862</v>
      </c>
    </row>
    <row r="2454" spans="6:188" x14ac:dyDescent="0.3">
      <c r="F2454" s="68">
        <v>330251</v>
      </c>
      <c r="G2454" s="68">
        <v>1</v>
      </c>
      <c r="H2454" s="68">
        <v>180002</v>
      </c>
      <c r="I2454" s="68">
        <v>280002</v>
      </c>
      <c r="J2454" s="68" t="s">
        <v>3756</v>
      </c>
      <c r="K2454" s="68" t="s">
        <v>3757</v>
      </c>
      <c r="L2454" s="68">
        <v>0</v>
      </c>
      <c r="M2454" s="68">
        <v>20</v>
      </c>
      <c r="N2454" s="68">
        <v>0</v>
      </c>
      <c r="O2454" s="68">
        <v>0</v>
      </c>
      <c r="P2454" s="68">
        <v>0</v>
      </c>
      <c r="Q2454" s="68">
        <v>0</v>
      </c>
      <c r="R2454" s="68">
        <v>2</v>
      </c>
      <c r="S2454" s="68">
        <v>1</v>
      </c>
      <c r="T2454" s="68">
        <v>1</v>
      </c>
      <c r="U2454" s="68">
        <v>167</v>
      </c>
      <c r="V2454" s="68">
        <v>0</v>
      </c>
      <c r="W2454" s="68">
        <v>329</v>
      </c>
      <c r="X2454" s="68">
        <v>0</v>
      </c>
      <c r="Y2454" s="68">
        <v>814</v>
      </c>
      <c r="Z2454" s="68">
        <v>0</v>
      </c>
      <c r="AA2454" s="68">
        <v>814</v>
      </c>
      <c r="AB2454" s="68">
        <v>0</v>
      </c>
      <c r="AC2454" s="68">
        <v>0</v>
      </c>
      <c r="AD2454" s="68">
        <v>107</v>
      </c>
      <c r="AE2454" s="68">
        <v>669</v>
      </c>
      <c r="AF2454" s="68">
        <v>0</v>
      </c>
      <c r="AG2454" s="68">
        <v>0</v>
      </c>
      <c r="AH2454" s="68">
        <v>0</v>
      </c>
      <c r="AI2454" s="68">
        <v>0</v>
      </c>
      <c r="AJ2454" s="68">
        <v>0</v>
      </c>
      <c r="AK2454" s="68">
        <v>0</v>
      </c>
      <c r="AL2454" s="68">
        <v>0</v>
      </c>
      <c r="AM2454" s="68">
        <v>0</v>
      </c>
      <c r="AN2454" s="68">
        <v>0</v>
      </c>
      <c r="AO2454" s="68">
        <v>0</v>
      </c>
      <c r="AP2454" s="68" t="s">
        <v>811</v>
      </c>
      <c r="AQ2454" s="68">
        <v>1</v>
      </c>
      <c r="AR2454" s="68" t="s">
        <v>808</v>
      </c>
      <c r="AS2454" s="68">
        <v>0</v>
      </c>
      <c r="AT2454" s="68">
        <v>0</v>
      </c>
      <c r="AU2454" s="68">
        <v>0</v>
      </c>
      <c r="AV2454" s="86">
        <v>1</v>
      </c>
      <c r="AX2454" s="1">
        <v>0</v>
      </c>
      <c r="AY2454" s="1">
        <v>0</v>
      </c>
      <c r="AZ2454" s="68">
        <v>0</v>
      </c>
      <c r="BA2454" s="68">
        <v>0</v>
      </c>
      <c r="EQ2454" s="68">
        <v>10150039</v>
      </c>
      <c r="ER2454" s="175">
        <v>2</v>
      </c>
      <c r="ES2454" s="68">
        <v>650</v>
      </c>
      <c r="ET2454" s="68">
        <v>39</v>
      </c>
      <c r="EU2454" s="68">
        <v>0</v>
      </c>
      <c r="EV2454" s="68">
        <v>150039</v>
      </c>
      <c r="EW2454" s="68" t="s">
        <v>2677</v>
      </c>
      <c r="EX2454" s="68" t="str">
        <f t="shared" si="71"/>
        <v>중형</v>
      </c>
      <c r="GE2454" s="68">
        <v>110219</v>
      </c>
      <c r="GF2454" s="68" t="s">
        <v>5863</v>
      </c>
    </row>
    <row r="2455" spans="6:188" x14ac:dyDescent="0.3">
      <c r="F2455" s="68">
        <v>330252</v>
      </c>
      <c r="G2455" s="68">
        <v>1</v>
      </c>
      <c r="H2455" s="68">
        <v>180002</v>
      </c>
      <c r="I2455" s="68">
        <v>280002</v>
      </c>
      <c r="J2455" s="68" t="s">
        <v>3756</v>
      </c>
      <c r="K2455" s="68" t="s">
        <v>3757</v>
      </c>
      <c r="L2455" s="68">
        <v>0</v>
      </c>
      <c r="M2455" s="68">
        <v>20</v>
      </c>
      <c r="N2455" s="68">
        <v>0</v>
      </c>
      <c r="O2455" s="68">
        <v>0</v>
      </c>
      <c r="P2455" s="68">
        <v>0</v>
      </c>
      <c r="Q2455" s="68">
        <v>0</v>
      </c>
      <c r="R2455" s="68">
        <v>4</v>
      </c>
      <c r="S2455" s="68">
        <v>1</v>
      </c>
      <c r="T2455" s="68">
        <v>1</v>
      </c>
      <c r="U2455" s="68">
        <v>324</v>
      </c>
      <c r="V2455" s="68">
        <v>0</v>
      </c>
      <c r="W2455" s="68">
        <v>19</v>
      </c>
      <c r="X2455" s="68">
        <v>0</v>
      </c>
      <c r="Y2455" s="68">
        <v>812</v>
      </c>
      <c r="Z2455" s="68">
        <v>0</v>
      </c>
      <c r="AA2455" s="68">
        <v>812</v>
      </c>
      <c r="AB2455" s="68">
        <v>0</v>
      </c>
      <c r="AC2455" s="68">
        <v>0</v>
      </c>
      <c r="AD2455" s="68">
        <v>107</v>
      </c>
      <c r="AE2455" s="68">
        <v>534</v>
      </c>
      <c r="AF2455" s="68">
        <v>0</v>
      </c>
      <c r="AG2455" s="68">
        <v>0</v>
      </c>
      <c r="AH2455" s="68">
        <v>0</v>
      </c>
      <c r="AI2455" s="68">
        <v>0</v>
      </c>
      <c r="AJ2455" s="68">
        <v>0</v>
      </c>
      <c r="AK2455" s="68">
        <v>0</v>
      </c>
      <c r="AL2455" s="68">
        <v>0</v>
      </c>
      <c r="AM2455" s="68">
        <v>0</v>
      </c>
      <c r="AN2455" s="68">
        <v>0</v>
      </c>
      <c r="AO2455" s="68">
        <v>0</v>
      </c>
      <c r="AP2455" s="68" t="s">
        <v>863</v>
      </c>
      <c r="AQ2455" s="68">
        <v>1</v>
      </c>
      <c r="AR2455" s="68" t="s">
        <v>860</v>
      </c>
      <c r="AS2455" s="68">
        <v>0</v>
      </c>
      <c r="AT2455" s="68">
        <v>0</v>
      </c>
      <c r="AU2455" s="68">
        <v>0</v>
      </c>
      <c r="AV2455" s="86">
        <v>1</v>
      </c>
      <c r="AX2455" s="1">
        <v>0</v>
      </c>
      <c r="AY2455" s="1">
        <v>0</v>
      </c>
      <c r="AZ2455" s="68">
        <v>0</v>
      </c>
      <c r="BA2455" s="68">
        <v>0</v>
      </c>
      <c r="EQ2455" s="68">
        <v>10250039</v>
      </c>
      <c r="ER2455" s="175">
        <v>2</v>
      </c>
      <c r="ES2455" s="68">
        <v>650</v>
      </c>
      <c r="ET2455" s="68">
        <v>39</v>
      </c>
      <c r="EU2455" s="68">
        <v>0</v>
      </c>
      <c r="EV2455" s="68">
        <v>150039</v>
      </c>
      <c r="EW2455" s="68" t="s">
        <v>2677</v>
      </c>
      <c r="EX2455" s="68" t="str">
        <f t="shared" si="71"/>
        <v>중형</v>
      </c>
      <c r="GE2455" s="68">
        <v>110220</v>
      </c>
      <c r="GF2455" s="68" t="s">
        <v>5864</v>
      </c>
    </row>
    <row r="2456" spans="6:188" x14ac:dyDescent="0.3">
      <c r="F2456" s="68">
        <v>330253</v>
      </c>
      <c r="G2456" s="68">
        <v>1</v>
      </c>
      <c r="H2456" s="68">
        <v>180002</v>
      </c>
      <c r="I2456" s="68">
        <v>280002</v>
      </c>
      <c r="J2456" s="68" t="s">
        <v>3756</v>
      </c>
      <c r="K2456" s="68" t="s">
        <v>3757</v>
      </c>
      <c r="L2456" s="68">
        <v>0</v>
      </c>
      <c r="M2456" s="68">
        <v>20</v>
      </c>
      <c r="N2456" s="68">
        <v>0</v>
      </c>
      <c r="O2456" s="68">
        <v>0</v>
      </c>
      <c r="P2456" s="68">
        <v>0</v>
      </c>
      <c r="Q2456" s="68">
        <v>0</v>
      </c>
      <c r="R2456" s="68">
        <v>4</v>
      </c>
      <c r="S2456" s="68">
        <v>1</v>
      </c>
      <c r="T2456" s="68">
        <v>1</v>
      </c>
      <c r="U2456" s="68">
        <v>330</v>
      </c>
      <c r="V2456" s="68">
        <v>0</v>
      </c>
      <c r="W2456" s="68">
        <v>19</v>
      </c>
      <c r="X2456" s="68">
        <v>0</v>
      </c>
      <c r="Y2456" s="68">
        <v>828</v>
      </c>
      <c r="Z2456" s="68">
        <v>0</v>
      </c>
      <c r="AA2456" s="68">
        <v>828</v>
      </c>
      <c r="AB2456" s="68">
        <v>0</v>
      </c>
      <c r="AC2456" s="68">
        <v>0</v>
      </c>
      <c r="AD2456" s="68">
        <v>107</v>
      </c>
      <c r="AE2456" s="68">
        <v>547</v>
      </c>
      <c r="AF2456" s="68">
        <v>0</v>
      </c>
      <c r="AG2456" s="68">
        <v>0</v>
      </c>
      <c r="AH2456" s="68">
        <v>0</v>
      </c>
      <c r="AI2456" s="68">
        <v>0</v>
      </c>
      <c r="AJ2456" s="68">
        <v>0</v>
      </c>
      <c r="AK2456" s="68">
        <v>0</v>
      </c>
      <c r="AL2456" s="68">
        <v>0</v>
      </c>
      <c r="AM2456" s="68">
        <v>0</v>
      </c>
      <c r="AN2456" s="68">
        <v>0</v>
      </c>
      <c r="AO2456" s="68">
        <v>0</v>
      </c>
      <c r="AP2456" s="68" t="s">
        <v>863</v>
      </c>
      <c r="AQ2456" s="68">
        <v>1</v>
      </c>
      <c r="AR2456" s="68" t="s">
        <v>860</v>
      </c>
      <c r="AS2456" s="68">
        <v>0</v>
      </c>
      <c r="AT2456" s="68">
        <v>0</v>
      </c>
      <c r="AU2456" s="68">
        <v>0</v>
      </c>
      <c r="AV2456" s="86">
        <v>1</v>
      </c>
      <c r="AX2456" s="1">
        <v>0</v>
      </c>
      <c r="AY2456" s="1">
        <v>0</v>
      </c>
      <c r="AZ2456" s="68">
        <v>0</v>
      </c>
      <c r="BA2456" s="68">
        <v>0</v>
      </c>
      <c r="EQ2456" s="68">
        <v>10350039</v>
      </c>
      <c r="ER2456" s="175">
        <v>2</v>
      </c>
      <c r="ES2456" s="68">
        <v>650</v>
      </c>
      <c r="ET2456" s="68">
        <v>39</v>
      </c>
      <c r="EU2456" s="68">
        <v>0</v>
      </c>
      <c r="EV2456" s="68">
        <v>150039</v>
      </c>
      <c r="EW2456" s="68" t="s">
        <v>2677</v>
      </c>
      <c r="EX2456" s="68" t="str">
        <f t="shared" si="71"/>
        <v>중형</v>
      </c>
      <c r="GE2456" s="68">
        <v>110221</v>
      </c>
      <c r="GF2456" s="68" t="s">
        <v>5865</v>
      </c>
    </row>
    <row r="2457" spans="6:188" x14ac:dyDescent="0.3">
      <c r="F2457" s="68">
        <v>330254</v>
      </c>
      <c r="G2457" s="68">
        <v>1</v>
      </c>
      <c r="H2457" s="68">
        <v>180002</v>
      </c>
      <c r="I2457" s="68">
        <v>280002</v>
      </c>
      <c r="J2457" s="68" t="s">
        <v>3756</v>
      </c>
      <c r="K2457" s="68" t="s">
        <v>3757</v>
      </c>
      <c r="L2457" s="68">
        <v>0</v>
      </c>
      <c r="M2457" s="68">
        <v>20</v>
      </c>
      <c r="N2457" s="68">
        <v>0</v>
      </c>
      <c r="O2457" s="68">
        <v>0</v>
      </c>
      <c r="P2457" s="68">
        <v>0</v>
      </c>
      <c r="Q2457" s="68">
        <v>0</v>
      </c>
      <c r="R2457" s="68">
        <v>8</v>
      </c>
      <c r="S2457" s="68">
        <v>1</v>
      </c>
      <c r="T2457" s="68">
        <v>1</v>
      </c>
      <c r="U2457" s="68">
        <v>333</v>
      </c>
      <c r="V2457" s="68">
        <v>0</v>
      </c>
      <c r="W2457" s="68">
        <v>20</v>
      </c>
      <c r="X2457" s="68">
        <v>0</v>
      </c>
      <c r="Y2457" s="68">
        <v>834</v>
      </c>
      <c r="Z2457" s="68">
        <v>0</v>
      </c>
      <c r="AA2457" s="68">
        <v>834</v>
      </c>
      <c r="AB2457" s="68">
        <v>0</v>
      </c>
      <c r="AC2457" s="68">
        <v>0</v>
      </c>
      <c r="AD2457" s="68">
        <v>107</v>
      </c>
      <c r="AE2457" s="68">
        <v>691</v>
      </c>
      <c r="AF2457" s="68">
        <v>0</v>
      </c>
      <c r="AG2457" s="68">
        <v>0</v>
      </c>
      <c r="AH2457" s="68">
        <v>0</v>
      </c>
      <c r="AI2457" s="68">
        <v>0</v>
      </c>
      <c r="AJ2457" s="68">
        <v>0</v>
      </c>
      <c r="AK2457" s="68">
        <v>0</v>
      </c>
      <c r="AL2457" s="68">
        <v>0</v>
      </c>
      <c r="AM2457" s="68">
        <v>0</v>
      </c>
      <c r="AN2457" s="68">
        <v>0</v>
      </c>
      <c r="AO2457" s="68">
        <v>0</v>
      </c>
      <c r="AP2457" s="68" t="s">
        <v>913</v>
      </c>
      <c r="AQ2457" s="68">
        <v>1</v>
      </c>
      <c r="AR2457" s="68" t="s">
        <v>910</v>
      </c>
      <c r="AS2457" s="68">
        <v>0</v>
      </c>
      <c r="AT2457" s="68">
        <v>0</v>
      </c>
      <c r="AU2457" s="68">
        <v>0</v>
      </c>
      <c r="AV2457" s="86">
        <v>1</v>
      </c>
      <c r="AX2457" s="1">
        <v>0</v>
      </c>
      <c r="AY2457" s="1">
        <v>0</v>
      </c>
      <c r="AZ2457" s="68">
        <v>0</v>
      </c>
      <c r="BA2457" s="68">
        <v>0</v>
      </c>
      <c r="EQ2457" s="68">
        <v>10450039</v>
      </c>
      <c r="ER2457" s="175">
        <v>2</v>
      </c>
      <c r="ES2457" s="68">
        <v>650</v>
      </c>
      <c r="ET2457" s="68">
        <v>39</v>
      </c>
      <c r="EU2457" s="68">
        <v>0</v>
      </c>
      <c r="EV2457" s="68">
        <v>150039</v>
      </c>
      <c r="EW2457" s="68" t="s">
        <v>2677</v>
      </c>
      <c r="EX2457" s="68" t="str">
        <f t="shared" si="71"/>
        <v>중형</v>
      </c>
      <c r="GE2457" s="68">
        <v>110222</v>
      </c>
      <c r="GF2457" s="68" t="s">
        <v>5866</v>
      </c>
    </row>
    <row r="2458" spans="6:188" x14ac:dyDescent="0.3">
      <c r="F2458" s="68">
        <v>330255</v>
      </c>
      <c r="G2458" s="68">
        <v>1</v>
      </c>
      <c r="H2458" s="68">
        <v>180002</v>
      </c>
      <c r="I2458" s="68">
        <v>280002</v>
      </c>
      <c r="J2458" s="68" t="s">
        <v>3756</v>
      </c>
      <c r="K2458" s="68" t="s">
        <v>3757</v>
      </c>
      <c r="L2458" s="68">
        <v>0</v>
      </c>
      <c r="M2458" s="68">
        <v>20</v>
      </c>
      <c r="N2458" s="68">
        <v>0</v>
      </c>
      <c r="O2458" s="68">
        <v>0</v>
      </c>
      <c r="P2458" s="68">
        <v>0</v>
      </c>
      <c r="Q2458" s="68">
        <v>0</v>
      </c>
      <c r="R2458" s="68">
        <v>8</v>
      </c>
      <c r="S2458" s="68">
        <v>1</v>
      </c>
      <c r="T2458" s="68">
        <v>1</v>
      </c>
      <c r="U2458" s="68">
        <v>337</v>
      </c>
      <c r="V2458" s="68">
        <v>0</v>
      </c>
      <c r="W2458" s="68">
        <v>20</v>
      </c>
      <c r="X2458" s="68">
        <v>0</v>
      </c>
      <c r="Y2458" s="68">
        <v>844</v>
      </c>
      <c r="Z2458" s="68">
        <v>0</v>
      </c>
      <c r="AA2458" s="68">
        <v>844</v>
      </c>
      <c r="AB2458" s="68">
        <v>0</v>
      </c>
      <c r="AC2458" s="68">
        <v>0</v>
      </c>
      <c r="AD2458" s="68">
        <v>107</v>
      </c>
      <c r="AE2458" s="68">
        <v>701</v>
      </c>
      <c r="AF2458" s="68">
        <v>0</v>
      </c>
      <c r="AG2458" s="68">
        <v>0</v>
      </c>
      <c r="AH2458" s="68">
        <v>0</v>
      </c>
      <c r="AI2458" s="68">
        <v>0</v>
      </c>
      <c r="AJ2458" s="68">
        <v>0</v>
      </c>
      <c r="AK2458" s="68">
        <v>0</v>
      </c>
      <c r="AL2458" s="68">
        <v>0</v>
      </c>
      <c r="AM2458" s="68">
        <v>0</v>
      </c>
      <c r="AN2458" s="68">
        <v>0</v>
      </c>
      <c r="AO2458" s="68">
        <v>0</v>
      </c>
      <c r="AP2458" s="68" t="s">
        <v>913</v>
      </c>
      <c r="AQ2458" s="68">
        <v>1</v>
      </c>
      <c r="AR2458" s="68" t="s">
        <v>910</v>
      </c>
      <c r="AS2458" s="68">
        <v>0</v>
      </c>
      <c r="AT2458" s="68">
        <v>0</v>
      </c>
      <c r="AU2458" s="68">
        <v>0</v>
      </c>
      <c r="AV2458" s="86">
        <v>1</v>
      </c>
      <c r="AX2458" s="1">
        <v>0</v>
      </c>
      <c r="AY2458" s="1">
        <v>0</v>
      </c>
      <c r="AZ2458" s="68">
        <v>0</v>
      </c>
      <c r="BA2458" s="68">
        <v>0</v>
      </c>
      <c r="EQ2458" s="68">
        <v>10550039</v>
      </c>
      <c r="ER2458" s="175">
        <v>2</v>
      </c>
      <c r="ES2458" s="68">
        <v>650</v>
      </c>
      <c r="ET2458" s="68">
        <v>39</v>
      </c>
      <c r="EU2458" s="68">
        <v>0</v>
      </c>
      <c r="EV2458" s="68">
        <v>150039</v>
      </c>
      <c r="EW2458" s="68" t="s">
        <v>2677</v>
      </c>
      <c r="EX2458" s="68" t="str">
        <f t="shared" si="71"/>
        <v>중형</v>
      </c>
      <c r="GE2458" s="68">
        <v>110223</v>
      </c>
      <c r="GF2458" s="68" t="s">
        <v>5867</v>
      </c>
    </row>
    <row r="2459" spans="6:188" x14ac:dyDescent="0.3">
      <c r="F2459" s="68">
        <v>330256</v>
      </c>
      <c r="G2459" s="68">
        <v>1</v>
      </c>
      <c r="H2459" s="68">
        <v>180002</v>
      </c>
      <c r="I2459" s="68">
        <v>280002</v>
      </c>
      <c r="J2459" s="68" t="s">
        <v>3756</v>
      </c>
      <c r="K2459" s="68" t="s">
        <v>3757</v>
      </c>
      <c r="L2459" s="68">
        <v>0</v>
      </c>
      <c r="M2459" s="68">
        <v>20</v>
      </c>
      <c r="N2459" s="68">
        <v>0</v>
      </c>
      <c r="O2459" s="68">
        <v>0</v>
      </c>
      <c r="P2459" s="68">
        <v>0</v>
      </c>
      <c r="Q2459" s="68">
        <v>0</v>
      </c>
      <c r="R2459" s="68">
        <v>32</v>
      </c>
      <c r="S2459" s="68">
        <v>1</v>
      </c>
      <c r="T2459" s="68">
        <v>1</v>
      </c>
      <c r="U2459" s="68">
        <v>338</v>
      </c>
      <c r="V2459" s="68">
        <v>0</v>
      </c>
      <c r="W2459" s="68">
        <v>20</v>
      </c>
      <c r="X2459" s="68">
        <v>0</v>
      </c>
      <c r="Y2459" s="68">
        <v>846</v>
      </c>
      <c r="Z2459" s="68">
        <v>0</v>
      </c>
      <c r="AA2459" s="68">
        <v>846</v>
      </c>
      <c r="AB2459" s="68">
        <v>0</v>
      </c>
      <c r="AC2459" s="68">
        <v>0</v>
      </c>
      <c r="AD2459" s="68">
        <v>107</v>
      </c>
      <c r="AE2459" s="68">
        <v>352</v>
      </c>
      <c r="AF2459" s="68">
        <v>0</v>
      </c>
      <c r="AG2459" s="68">
        <v>0</v>
      </c>
      <c r="AH2459" s="68">
        <v>0</v>
      </c>
      <c r="AI2459" s="68">
        <v>0</v>
      </c>
      <c r="AJ2459" s="68">
        <v>0</v>
      </c>
      <c r="AK2459" s="68">
        <v>0</v>
      </c>
      <c r="AL2459" s="68">
        <v>0</v>
      </c>
      <c r="AM2459" s="68">
        <v>0</v>
      </c>
      <c r="AN2459" s="68">
        <v>0</v>
      </c>
      <c r="AO2459" s="68">
        <v>0</v>
      </c>
      <c r="AP2459" s="68" t="s">
        <v>1787</v>
      </c>
      <c r="AQ2459" s="68">
        <v>1</v>
      </c>
      <c r="AR2459" s="68" t="s">
        <v>3600</v>
      </c>
      <c r="AS2459" s="68">
        <v>0</v>
      </c>
      <c r="AT2459" s="68">
        <v>0</v>
      </c>
      <c r="AU2459" s="68">
        <v>0</v>
      </c>
      <c r="AV2459" s="86">
        <v>1</v>
      </c>
      <c r="AX2459" s="1">
        <v>0</v>
      </c>
      <c r="AY2459" s="1">
        <v>0</v>
      </c>
      <c r="AZ2459" s="68">
        <v>0</v>
      </c>
      <c r="BA2459" s="68">
        <v>0</v>
      </c>
      <c r="EQ2459" s="68">
        <v>10650039</v>
      </c>
      <c r="ER2459" s="175">
        <v>2</v>
      </c>
      <c r="ES2459" s="68">
        <v>650</v>
      </c>
      <c r="ET2459" s="68">
        <v>39</v>
      </c>
      <c r="EU2459" s="68">
        <v>0</v>
      </c>
      <c r="EV2459" s="68">
        <v>150039</v>
      </c>
      <c r="EW2459" s="68" t="s">
        <v>2677</v>
      </c>
      <c r="EX2459" s="68" t="str">
        <f t="shared" si="71"/>
        <v>중형</v>
      </c>
      <c r="GE2459" s="68">
        <v>110224</v>
      </c>
      <c r="GF2459" s="68" t="s">
        <v>5868</v>
      </c>
    </row>
    <row r="2460" spans="6:188" x14ac:dyDescent="0.3">
      <c r="F2460" s="68">
        <v>330257</v>
      </c>
      <c r="G2460" s="68">
        <v>1</v>
      </c>
      <c r="H2460" s="68">
        <v>180002</v>
      </c>
      <c r="I2460" s="68">
        <v>280002</v>
      </c>
      <c r="J2460" s="68" t="s">
        <v>3756</v>
      </c>
      <c r="K2460" s="68" t="s">
        <v>3757</v>
      </c>
      <c r="L2460" s="68">
        <v>0</v>
      </c>
      <c r="M2460" s="68">
        <v>20</v>
      </c>
      <c r="N2460" s="68">
        <v>0</v>
      </c>
      <c r="O2460" s="68">
        <v>0</v>
      </c>
      <c r="P2460" s="68">
        <v>0</v>
      </c>
      <c r="Q2460" s="68">
        <v>0</v>
      </c>
      <c r="R2460" s="68">
        <v>16</v>
      </c>
      <c r="S2460" s="68">
        <v>1</v>
      </c>
      <c r="T2460" s="68">
        <v>1</v>
      </c>
      <c r="U2460" s="68">
        <v>340</v>
      </c>
      <c r="V2460" s="68">
        <v>0</v>
      </c>
      <c r="W2460" s="68">
        <v>20</v>
      </c>
      <c r="X2460" s="68">
        <v>0</v>
      </c>
      <c r="Y2460" s="68">
        <v>851</v>
      </c>
      <c r="Z2460" s="68">
        <v>0</v>
      </c>
      <c r="AA2460" s="68">
        <v>851</v>
      </c>
      <c r="AB2460" s="68">
        <v>0</v>
      </c>
      <c r="AC2460" s="68">
        <v>0</v>
      </c>
      <c r="AD2460" s="68">
        <v>107</v>
      </c>
      <c r="AE2460" s="68">
        <v>355</v>
      </c>
      <c r="AF2460" s="68">
        <v>0</v>
      </c>
      <c r="AG2460" s="68">
        <v>0</v>
      </c>
      <c r="AH2460" s="68">
        <v>0</v>
      </c>
      <c r="AI2460" s="68">
        <v>0</v>
      </c>
      <c r="AJ2460" s="68">
        <v>0</v>
      </c>
      <c r="AK2460" s="68">
        <v>0</v>
      </c>
      <c r="AL2460" s="68">
        <v>0</v>
      </c>
      <c r="AM2460" s="68">
        <v>0</v>
      </c>
      <c r="AN2460" s="68">
        <v>0</v>
      </c>
      <c r="AO2460" s="68">
        <v>0</v>
      </c>
      <c r="AP2460" s="68" t="s">
        <v>955</v>
      </c>
      <c r="AQ2460" s="68">
        <v>1</v>
      </c>
      <c r="AR2460" s="68" t="s">
        <v>958</v>
      </c>
      <c r="AS2460" s="68">
        <v>0</v>
      </c>
      <c r="AT2460" s="68">
        <v>0</v>
      </c>
      <c r="AU2460" s="68">
        <v>0</v>
      </c>
      <c r="AV2460" s="86">
        <v>1</v>
      </c>
      <c r="AX2460" s="1">
        <v>0</v>
      </c>
      <c r="AY2460" s="1">
        <v>0</v>
      </c>
      <c r="AZ2460" s="68">
        <v>0</v>
      </c>
      <c r="BA2460" s="68">
        <v>0</v>
      </c>
      <c r="EQ2460" s="68">
        <v>10750039</v>
      </c>
      <c r="ER2460" s="175">
        <v>2</v>
      </c>
      <c r="ES2460" s="68">
        <v>650</v>
      </c>
      <c r="ET2460" s="68">
        <v>39</v>
      </c>
      <c r="EU2460" s="68">
        <v>0</v>
      </c>
      <c r="EV2460" s="68">
        <v>150039</v>
      </c>
      <c r="EW2460" s="68" t="s">
        <v>2677</v>
      </c>
      <c r="EX2460" s="68" t="str">
        <f t="shared" si="71"/>
        <v>중형</v>
      </c>
      <c r="GE2460" s="68">
        <v>110225</v>
      </c>
      <c r="GF2460" s="68" t="s">
        <v>5869</v>
      </c>
    </row>
    <row r="2461" spans="6:188" x14ac:dyDescent="0.3">
      <c r="F2461" s="68">
        <v>330258</v>
      </c>
      <c r="G2461" s="68">
        <v>1</v>
      </c>
      <c r="H2461" s="68">
        <v>180002</v>
      </c>
      <c r="I2461" s="68">
        <v>280002</v>
      </c>
      <c r="J2461" s="68" t="s">
        <v>3756</v>
      </c>
      <c r="K2461" s="68" t="s">
        <v>3757</v>
      </c>
      <c r="L2461" s="68">
        <v>0</v>
      </c>
      <c r="M2461" s="68">
        <v>20</v>
      </c>
      <c r="N2461" s="68">
        <v>0</v>
      </c>
      <c r="O2461" s="68">
        <v>0</v>
      </c>
      <c r="P2461" s="68">
        <v>0</v>
      </c>
      <c r="Q2461" s="68">
        <v>0</v>
      </c>
      <c r="R2461" s="68">
        <v>2</v>
      </c>
      <c r="S2461" s="68">
        <v>1</v>
      </c>
      <c r="T2461" s="68">
        <v>1</v>
      </c>
      <c r="U2461" s="68">
        <v>178</v>
      </c>
      <c r="V2461" s="68">
        <v>0</v>
      </c>
      <c r="W2461" s="68">
        <v>351</v>
      </c>
      <c r="X2461" s="68">
        <v>0</v>
      </c>
      <c r="Y2461" s="68">
        <v>870</v>
      </c>
      <c r="Z2461" s="68">
        <v>0</v>
      </c>
      <c r="AA2461" s="68">
        <v>870</v>
      </c>
      <c r="AB2461" s="68">
        <v>0</v>
      </c>
      <c r="AC2461" s="68">
        <v>0</v>
      </c>
      <c r="AD2461" s="68">
        <v>107</v>
      </c>
      <c r="AE2461" s="68">
        <v>729</v>
      </c>
      <c r="AF2461" s="68">
        <v>0</v>
      </c>
      <c r="AG2461" s="68">
        <v>0</v>
      </c>
      <c r="AH2461" s="68">
        <v>0</v>
      </c>
      <c r="AI2461" s="68">
        <v>0</v>
      </c>
      <c r="AJ2461" s="68">
        <v>0</v>
      </c>
      <c r="AK2461" s="68">
        <v>0</v>
      </c>
      <c r="AL2461" s="68">
        <v>0</v>
      </c>
      <c r="AM2461" s="68">
        <v>0</v>
      </c>
      <c r="AN2461" s="68">
        <v>0</v>
      </c>
      <c r="AO2461" s="68">
        <v>0</v>
      </c>
      <c r="AP2461" s="68" t="s">
        <v>811</v>
      </c>
      <c r="AQ2461" s="68">
        <v>1</v>
      </c>
      <c r="AR2461" s="68" t="s">
        <v>808</v>
      </c>
      <c r="AS2461" s="68">
        <v>0</v>
      </c>
      <c r="AT2461" s="68">
        <v>0</v>
      </c>
      <c r="AU2461" s="68">
        <v>0</v>
      </c>
      <c r="AV2461" s="86">
        <v>1</v>
      </c>
      <c r="AX2461" s="1">
        <v>0</v>
      </c>
      <c r="AY2461" s="1">
        <v>0</v>
      </c>
      <c r="AZ2461" s="68">
        <v>0</v>
      </c>
      <c r="BA2461" s="68">
        <v>0</v>
      </c>
      <c r="EQ2461" s="68">
        <v>10850039</v>
      </c>
      <c r="ER2461" s="175">
        <v>2</v>
      </c>
      <c r="ES2461" s="68">
        <v>650</v>
      </c>
      <c r="ET2461" s="68">
        <v>39</v>
      </c>
      <c r="EU2461" s="68">
        <v>0</v>
      </c>
      <c r="EV2461" s="68">
        <v>150039</v>
      </c>
      <c r="EW2461" s="68" t="s">
        <v>2677</v>
      </c>
      <c r="EX2461" s="68" t="str">
        <f t="shared" si="71"/>
        <v>중형</v>
      </c>
      <c r="GE2461" s="68">
        <v>110226</v>
      </c>
      <c r="GF2461" s="68" t="s">
        <v>5870</v>
      </c>
    </row>
    <row r="2462" spans="6:188" x14ac:dyDescent="0.3">
      <c r="F2462" s="68">
        <v>330259</v>
      </c>
      <c r="G2462" s="68">
        <v>1</v>
      </c>
      <c r="H2462" s="68">
        <v>180002</v>
      </c>
      <c r="I2462" s="68">
        <v>280002</v>
      </c>
      <c r="J2462" s="68" t="s">
        <v>3756</v>
      </c>
      <c r="K2462" s="68" t="s">
        <v>3757</v>
      </c>
      <c r="L2462" s="68">
        <v>0</v>
      </c>
      <c r="M2462" s="68">
        <v>20</v>
      </c>
      <c r="N2462" s="68">
        <v>0</v>
      </c>
      <c r="O2462" s="68">
        <v>0</v>
      </c>
      <c r="P2462" s="68">
        <v>0</v>
      </c>
      <c r="Q2462" s="68">
        <v>0</v>
      </c>
      <c r="R2462" s="68">
        <v>2</v>
      </c>
      <c r="S2462" s="68">
        <v>1</v>
      </c>
      <c r="T2462" s="68">
        <v>1</v>
      </c>
      <c r="U2462" s="68">
        <v>181</v>
      </c>
      <c r="V2462" s="68">
        <v>0</v>
      </c>
      <c r="W2462" s="68">
        <v>358</v>
      </c>
      <c r="X2462" s="68">
        <v>0</v>
      </c>
      <c r="Y2462" s="68">
        <v>885</v>
      </c>
      <c r="Z2462" s="68">
        <v>0</v>
      </c>
      <c r="AA2462" s="68">
        <v>885</v>
      </c>
      <c r="AB2462" s="68">
        <v>0</v>
      </c>
      <c r="AC2462" s="68">
        <v>0</v>
      </c>
      <c r="AD2462" s="68">
        <v>107</v>
      </c>
      <c r="AE2462" s="68">
        <v>745</v>
      </c>
      <c r="AF2462" s="68">
        <v>0</v>
      </c>
      <c r="AG2462" s="68">
        <v>0</v>
      </c>
      <c r="AH2462" s="68">
        <v>0</v>
      </c>
      <c r="AI2462" s="68">
        <v>0</v>
      </c>
      <c r="AJ2462" s="68">
        <v>0</v>
      </c>
      <c r="AK2462" s="68">
        <v>0</v>
      </c>
      <c r="AL2462" s="68">
        <v>0</v>
      </c>
      <c r="AM2462" s="68">
        <v>0</v>
      </c>
      <c r="AN2462" s="68">
        <v>0</v>
      </c>
      <c r="AO2462" s="68">
        <v>0</v>
      </c>
      <c r="AP2462" s="68" t="s">
        <v>811</v>
      </c>
      <c r="AQ2462" s="68">
        <v>1</v>
      </c>
      <c r="AR2462" s="68" t="s">
        <v>808</v>
      </c>
      <c r="AS2462" s="68">
        <v>0</v>
      </c>
      <c r="AT2462" s="68">
        <v>0</v>
      </c>
      <c r="AU2462" s="68">
        <v>0</v>
      </c>
      <c r="AV2462" s="86">
        <v>1</v>
      </c>
      <c r="AX2462" s="1">
        <v>0</v>
      </c>
      <c r="AY2462" s="1">
        <v>0</v>
      </c>
      <c r="AZ2462" s="68">
        <v>0</v>
      </c>
      <c r="BA2462" s="68">
        <v>0</v>
      </c>
      <c r="EQ2462" s="68">
        <v>10950039</v>
      </c>
      <c r="ER2462" s="175">
        <v>2</v>
      </c>
      <c r="ES2462" s="68">
        <v>650</v>
      </c>
      <c r="ET2462" s="68">
        <v>39</v>
      </c>
      <c r="EU2462" s="68">
        <v>0</v>
      </c>
      <c r="EV2462" s="68">
        <v>150039</v>
      </c>
      <c r="EW2462" s="68" t="s">
        <v>2677</v>
      </c>
      <c r="EX2462" s="68" t="str">
        <f t="shared" si="71"/>
        <v>중형</v>
      </c>
      <c r="GE2462" s="68">
        <v>110227</v>
      </c>
      <c r="GF2462" s="68" t="s">
        <v>5871</v>
      </c>
    </row>
    <row r="2463" spans="6:188" x14ac:dyDescent="0.3">
      <c r="F2463" s="68">
        <v>330260</v>
      </c>
      <c r="G2463" s="68">
        <v>1</v>
      </c>
      <c r="H2463" s="68">
        <v>180002</v>
      </c>
      <c r="I2463" s="68">
        <v>280002</v>
      </c>
      <c r="J2463" s="68" t="s">
        <v>3756</v>
      </c>
      <c r="K2463" s="68" t="s">
        <v>3757</v>
      </c>
      <c r="L2463" s="68">
        <v>0</v>
      </c>
      <c r="M2463" s="68">
        <v>20</v>
      </c>
      <c r="N2463" s="68">
        <v>0</v>
      </c>
      <c r="O2463" s="68">
        <v>0</v>
      </c>
      <c r="P2463" s="68">
        <v>0</v>
      </c>
      <c r="Q2463" s="68">
        <v>0</v>
      </c>
      <c r="R2463" s="68">
        <v>4</v>
      </c>
      <c r="S2463" s="68">
        <v>1</v>
      </c>
      <c r="T2463" s="68">
        <v>1</v>
      </c>
      <c r="U2463" s="68">
        <v>351</v>
      </c>
      <c r="V2463" s="68">
        <v>0</v>
      </c>
      <c r="W2463" s="68">
        <v>21</v>
      </c>
      <c r="X2463" s="68">
        <v>0</v>
      </c>
      <c r="Y2463" s="68">
        <v>878</v>
      </c>
      <c r="Z2463" s="68">
        <v>0</v>
      </c>
      <c r="AA2463" s="68">
        <v>878</v>
      </c>
      <c r="AB2463" s="68">
        <v>0</v>
      </c>
      <c r="AC2463" s="68">
        <v>0</v>
      </c>
      <c r="AD2463" s="68">
        <v>107</v>
      </c>
      <c r="AE2463" s="68">
        <v>591</v>
      </c>
      <c r="AF2463" s="68">
        <v>0</v>
      </c>
      <c r="AG2463" s="68">
        <v>0</v>
      </c>
      <c r="AH2463" s="68">
        <v>0</v>
      </c>
      <c r="AI2463" s="68">
        <v>0</v>
      </c>
      <c r="AJ2463" s="68">
        <v>0</v>
      </c>
      <c r="AK2463" s="68">
        <v>0</v>
      </c>
      <c r="AL2463" s="68">
        <v>0</v>
      </c>
      <c r="AM2463" s="68">
        <v>0</v>
      </c>
      <c r="AN2463" s="68">
        <v>0</v>
      </c>
      <c r="AO2463" s="68">
        <v>0</v>
      </c>
      <c r="AP2463" s="68" t="s">
        <v>863</v>
      </c>
      <c r="AQ2463" s="68">
        <v>1</v>
      </c>
      <c r="AR2463" s="68" t="s">
        <v>860</v>
      </c>
      <c r="AS2463" s="68">
        <v>0</v>
      </c>
      <c r="AT2463" s="68">
        <v>0</v>
      </c>
      <c r="AU2463" s="68">
        <v>0</v>
      </c>
      <c r="AV2463" s="86">
        <v>1</v>
      </c>
      <c r="AX2463" s="1">
        <v>0</v>
      </c>
      <c r="AY2463" s="1">
        <v>0</v>
      </c>
      <c r="AZ2463" s="68">
        <v>0</v>
      </c>
      <c r="BA2463" s="68">
        <v>0</v>
      </c>
      <c r="EQ2463" s="68">
        <v>11050039</v>
      </c>
      <c r="ER2463" s="175">
        <v>2</v>
      </c>
      <c r="ES2463" s="68">
        <v>650</v>
      </c>
      <c r="ET2463" s="68">
        <v>39</v>
      </c>
      <c r="EU2463" s="68">
        <v>0</v>
      </c>
      <c r="EV2463" s="68">
        <v>150039</v>
      </c>
      <c r="EW2463" s="68" t="s">
        <v>2677</v>
      </c>
      <c r="EX2463" s="68" t="str">
        <f t="shared" si="71"/>
        <v>중형</v>
      </c>
      <c r="GE2463" s="68">
        <v>110228</v>
      </c>
      <c r="GF2463" s="68" t="s">
        <v>5872</v>
      </c>
    </row>
    <row r="2464" spans="6:188" x14ac:dyDescent="0.3">
      <c r="F2464" s="68">
        <v>330261</v>
      </c>
      <c r="G2464" s="68">
        <v>1</v>
      </c>
      <c r="H2464" s="68">
        <v>180002</v>
      </c>
      <c r="I2464" s="68">
        <v>280002</v>
      </c>
      <c r="J2464" s="68" t="s">
        <v>3756</v>
      </c>
      <c r="K2464" s="68" t="s">
        <v>3757</v>
      </c>
      <c r="L2464" s="68">
        <v>0</v>
      </c>
      <c r="M2464" s="68">
        <v>20</v>
      </c>
      <c r="N2464" s="68">
        <v>0</v>
      </c>
      <c r="O2464" s="68">
        <v>0</v>
      </c>
      <c r="P2464" s="68">
        <v>0</v>
      </c>
      <c r="Q2464" s="68">
        <v>0</v>
      </c>
      <c r="R2464" s="68">
        <v>8</v>
      </c>
      <c r="S2464" s="68">
        <v>1</v>
      </c>
      <c r="T2464" s="68">
        <v>1</v>
      </c>
      <c r="U2464" s="68">
        <v>358</v>
      </c>
      <c r="V2464" s="68">
        <v>0</v>
      </c>
      <c r="W2464" s="68">
        <v>21</v>
      </c>
      <c r="X2464" s="68">
        <v>0</v>
      </c>
      <c r="Y2464" s="68">
        <v>897</v>
      </c>
      <c r="Z2464" s="68">
        <v>0</v>
      </c>
      <c r="AA2464" s="68">
        <v>897</v>
      </c>
      <c r="AB2464" s="68">
        <v>0</v>
      </c>
      <c r="AC2464" s="68">
        <v>0</v>
      </c>
      <c r="AD2464" s="68">
        <v>107</v>
      </c>
      <c r="AE2464" s="68">
        <v>759</v>
      </c>
      <c r="AF2464" s="68">
        <v>0</v>
      </c>
      <c r="AG2464" s="68">
        <v>0</v>
      </c>
      <c r="AH2464" s="68">
        <v>0</v>
      </c>
      <c r="AI2464" s="68">
        <v>0</v>
      </c>
      <c r="AJ2464" s="68">
        <v>0</v>
      </c>
      <c r="AK2464" s="68">
        <v>0</v>
      </c>
      <c r="AL2464" s="68">
        <v>0</v>
      </c>
      <c r="AM2464" s="68">
        <v>0</v>
      </c>
      <c r="AN2464" s="68">
        <v>0</v>
      </c>
      <c r="AO2464" s="68">
        <v>0</v>
      </c>
      <c r="AP2464" s="68" t="s">
        <v>913</v>
      </c>
      <c r="AQ2464" s="68">
        <v>1</v>
      </c>
      <c r="AR2464" s="68" t="s">
        <v>910</v>
      </c>
      <c r="AS2464" s="68">
        <v>0</v>
      </c>
      <c r="AT2464" s="68">
        <v>0</v>
      </c>
      <c r="AU2464" s="68">
        <v>0</v>
      </c>
      <c r="AV2464" s="86">
        <v>1</v>
      </c>
      <c r="AX2464" s="1">
        <v>0</v>
      </c>
      <c r="AY2464" s="1">
        <v>0</v>
      </c>
      <c r="AZ2464" s="68">
        <v>0</v>
      </c>
      <c r="BA2464" s="68">
        <v>0</v>
      </c>
      <c r="EQ2464" s="68">
        <v>11150039</v>
      </c>
      <c r="ER2464" s="175">
        <v>2</v>
      </c>
      <c r="ES2464" s="68">
        <v>650</v>
      </c>
      <c r="ET2464" s="68">
        <v>39</v>
      </c>
      <c r="EU2464" s="68">
        <v>0</v>
      </c>
      <c r="EV2464" s="68">
        <v>150039</v>
      </c>
      <c r="EW2464" s="68" t="s">
        <v>2677</v>
      </c>
      <c r="EX2464" s="68" t="str">
        <f t="shared" si="71"/>
        <v>중형</v>
      </c>
      <c r="GE2464" s="68">
        <v>110229</v>
      </c>
      <c r="GF2464" s="68" t="s">
        <v>5873</v>
      </c>
    </row>
    <row r="2465" spans="6:188" x14ac:dyDescent="0.3">
      <c r="F2465" s="68">
        <v>330262</v>
      </c>
      <c r="G2465" s="68">
        <v>1</v>
      </c>
      <c r="H2465" s="68">
        <v>180002</v>
      </c>
      <c r="I2465" s="68">
        <v>280002</v>
      </c>
      <c r="J2465" s="68" t="s">
        <v>3756</v>
      </c>
      <c r="K2465" s="68" t="s">
        <v>3757</v>
      </c>
      <c r="L2465" s="68">
        <v>0</v>
      </c>
      <c r="M2465" s="68">
        <v>20</v>
      </c>
      <c r="N2465" s="68">
        <v>0</v>
      </c>
      <c r="O2465" s="68">
        <v>0</v>
      </c>
      <c r="P2465" s="68">
        <v>0</v>
      </c>
      <c r="Q2465" s="68">
        <v>0</v>
      </c>
      <c r="R2465" s="68">
        <v>16</v>
      </c>
      <c r="S2465" s="68">
        <v>1</v>
      </c>
      <c r="T2465" s="68">
        <v>1</v>
      </c>
      <c r="U2465" s="68">
        <v>361</v>
      </c>
      <c r="V2465" s="68">
        <v>0</v>
      </c>
      <c r="W2465" s="68">
        <v>21</v>
      </c>
      <c r="X2465" s="68">
        <v>0</v>
      </c>
      <c r="Y2465" s="68">
        <v>904</v>
      </c>
      <c r="Z2465" s="68">
        <v>0</v>
      </c>
      <c r="AA2465" s="68">
        <v>904</v>
      </c>
      <c r="AB2465" s="68">
        <v>0</v>
      </c>
      <c r="AC2465" s="68">
        <v>0</v>
      </c>
      <c r="AD2465" s="68">
        <v>107</v>
      </c>
      <c r="AE2465" s="68">
        <v>383</v>
      </c>
      <c r="AF2465" s="68">
        <v>0</v>
      </c>
      <c r="AG2465" s="68">
        <v>0</v>
      </c>
      <c r="AH2465" s="68">
        <v>0</v>
      </c>
      <c r="AI2465" s="68">
        <v>0</v>
      </c>
      <c r="AJ2465" s="68">
        <v>0</v>
      </c>
      <c r="AK2465" s="68">
        <v>0</v>
      </c>
      <c r="AL2465" s="68">
        <v>0</v>
      </c>
      <c r="AM2465" s="68">
        <v>0</v>
      </c>
      <c r="AN2465" s="68">
        <v>0</v>
      </c>
      <c r="AO2465" s="68">
        <v>0</v>
      </c>
      <c r="AP2465" s="68" t="s">
        <v>955</v>
      </c>
      <c r="AQ2465" s="68">
        <v>1</v>
      </c>
      <c r="AR2465" s="68" t="s">
        <v>958</v>
      </c>
      <c r="AS2465" s="68">
        <v>0</v>
      </c>
      <c r="AT2465" s="68">
        <v>0</v>
      </c>
      <c r="AU2465" s="68">
        <v>0</v>
      </c>
      <c r="AV2465" s="86">
        <v>1</v>
      </c>
      <c r="AX2465" s="1">
        <v>0</v>
      </c>
      <c r="AY2465" s="1">
        <v>0</v>
      </c>
      <c r="AZ2465" s="68">
        <v>0</v>
      </c>
      <c r="BA2465" s="68">
        <v>0</v>
      </c>
      <c r="EQ2465" s="68">
        <v>11250039</v>
      </c>
      <c r="ER2465" s="175">
        <v>2</v>
      </c>
      <c r="ES2465" s="68">
        <v>650</v>
      </c>
      <c r="ET2465" s="68">
        <v>39</v>
      </c>
      <c r="EU2465" s="68">
        <v>0</v>
      </c>
      <c r="EV2465" s="68">
        <v>150039</v>
      </c>
      <c r="EW2465" s="68" t="s">
        <v>2677</v>
      </c>
      <c r="EX2465" s="68" t="str">
        <f t="shared" si="71"/>
        <v>중형</v>
      </c>
      <c r="GE2465" s="68">
        <v>110230</v>
      </c>
      <c r="GF2465" s="68" t="s">
        <v>5874</v>
      </c>
    </row>
    <row r="2466" spans="6:188" x14ac:dyDescent="0.3">
      <c r="F2466" s="68">
        <v>330263</v>
      </c>
      <c r="G2466" s="68">
        <v>1</v>
      </c>
      <c r="H2466" s="68">
        <v>180002</v>
      </c>
      <c r="I2466" s="68">
        <v>280002</v>
      </c>
      <c r="J2466" s="68" t="s">
        <v>3756</v>
      </c>
      <c r="K2466" s="68" t="s">
        <v>3757</v>
      </c>
      <c r="L2466" s="68">
        <v>0</v>
      </c>
      <c r="M2466" s="68">
        <v>20</v>
      </c>
      <c r="N2466" s="68">
        <v>0</v>
      </c>
      <c r="O2466" s="68">
        <v>0</v>
      </c>
      <c r="P2466" s="68">
        <v>0</v>
      </c>
      <c r="Q2466" s="68">
        <v>0</v>
      </c>
      <c r="R2466" s="68">
        <v>2</v>
      </c>
      <c r="S2466" s="68">
        <v>1</v>
      </c>
      <c r="T2466" s="68">
        <v>1</v>
      </c>
      <c r="U2466" s="68">
        <v>190</v>
      </c>
      <c r="V2466" s="68">
        <v>0</v>
      </c>
      <c r="W2466" s="68">
        <v>375</v>
      </c>
      <c r="X2466" s="68">
        <v>0</v>
      </c>
      <c r="Y2466" s="68">
        <v>929</v>
      </c>
      <c r="Z2466" s="68">
        <v>0</v>
      </c>
      <c r="AA2466" s="68">
        <v>929</v>
      </c>
      <c r="AB2466" s="68">
        <v>0</v>
      </c>
      <c r="AC2466" s="68">
        <v>0</v>
      </c>
      <c r="AD2466" s="68">
        <v>107</v>
      </c>
      <c r="AE2466" s="68">
        <v>792</v>
      </c>
      <c r="AF2466" s="68">
        <v>0</v>
      </c>
      <c r="AG2466" s="68">
        <v>0</v>
      </c>
      <c r="AH2466" s="68">
        <v>0</v>
      </c>
      <c r="AI2466" s="68">
        <v>0</v>
      </c>
      <c r="AJ2466" s="68">
        <v>0</v>
      </c>
      <c r="AK2466" s="68">
        <v>0</v>
      </c>
      <c r="AL2466" s="68">
        <v>0</v>
      </c>
      <c r="AM2466" s="68">
        <v>0</v>
      </c>
      <c r="AN2466" s="68">
        <v>0</v>
      </c>
      <c r="AO2466" s="68">
        <v>0</v>
      </c>
      <c r="AP2466" s="68" t="s">
        <v>811</v>
      </c>
      <c r="AQ2466" s="68">
        <v>1</v>
      </c>
      <c r="AR2466" s="68" t="s">
        <v>808</v>
      </c>
      <c r="AS2466" s="68">
        <v>0</v>
      </c>
      <c r="AT2466" s="68">
        <v>0</v>
      </c>
      <c r="AU2466" s="68">
        <v>0</v>
      </c>
      <c r="AV2466" s="86">
        <v>1</v>
      </c>
      <c r="AX2466" s="1">
        <v>0</v>
      </c>
      <c r="AY2466" s="1">
        <v>0</v>
      </c>
      <c r="AZ2466" s="68">
        <v>0</v>
      </c>
      <c r="BA2466" s="68">
        <v>0</v>
      </c>
      <c r="EQ2466" s="68">
        <v>20150039</v>
      </c>
      <c r="ER2466" s="175">
        <v>2</v>
      </c>
      <c r="ES2466" s="68">
        <v>650</v>
      </c>
      <c r="ET2466" s="68">
        <v>39</v>
      </c>
      <c r="EU2466" s="68">
        <v>0</v>
      </c>
      <c r="EV2466" s="68">
        <v>150039</v>
      </c>
      <c r="EW2466" s="68" t="s">
        <v>2677</v>
      </c>
      <c r="EX2466" s="68" t="str">
        <f t="shared" si="71"/>
        <v>중형</v>
      </c>
      <c r="GE2466" s="68">
        <v>110231</v>
      </c>
      <c r="GF2466" s="68" t="s">
        <v>5875</v>
      </c>
    </row>
    <row r="2467" spans="6:188" x14ac:dyDescent="0.3">
      <c r="F2467" s="68">
        <v>330264</v>
      </c>
      <c r="G2467" s="68">
        <v>1</v>
      </c>
      <c r="H2467" s="68">
        <v>180002</v>
      </c>
      <c r="I2467" s="68">
        <v>280002</v>
      </c>
      <c r="J2467" s="68" t="s">
        <v>3756</v>
      </c>
      <c r="K2467" s="68" t="s">
        <v>3757</v>
      </c>
      <c r="L2467" s="68">
        <v>0</v>
      </c>
      <c r="M2467" s="68">
        <v>20</v>
      </c>
      <c r="N2467" s="68">
        <v>0</v>
      </c>
      <c r="O2467" s="68">
        <v>0</v>
      </c>
      <c r="P2467" s="68">
        <v>0</v>
      </c>
      <c r="Q2467" s="68">
        <v>0</v>
      </c>
      <c r="R2467" s="68">
        <v>8</v>
      </c>
      <c r="S2467" s="68">
        <v>1</v>
      </c>
      <c r="T2467" s="68">
        <v>1</v>
      </c>
      <c r="U2467" s="68">
        <v>365</v>
      </c>
      <c r="V2467" s="68">
        <v>0</v>
      </c>
      <c r="W2467" s="68">
        <v>21</v>
      </c>
      <c r="X2467" s="68">
        <v>0</v>
      </c>
      <c r="Y2467" s="68">
        <v>915</v>
      </c>
      <c r="Z2467" s="68">
        <v>0</v>
      </c>
      <c r="AA2467" s="68">
        <v>915</v>
      </c>
      <c r="AB2467" s="68">
        <v>0</v>
      </c>
      <c r="AC2467" s="68">
        <v>0</v>
      </c>
      <c r="AD2467" s="68">
        <v>107</v>
      </c>
      <c r="AE2467" s="68">
        <v>777</v>
      </c>
      <c r="AF2467" s="68">
        <v>0</v>
      </c>
      <c r="AG2467" s="68">
        <v>0</v>
      </c>
      <c r="AH2467" s="68">
        <v>0</v>
      </c>
      <c r="AI2467" s="68">
        <v>0</v>
      </c>
      <c r="AJ2467" s="68">
        <v>0</v>
      </c>
      <c r="AK2467" s="68">
        <v>0</v>
      </c>
      <c r="AL2467" s="68">
        <v>0</v>
      </c>
      <c r="AM2467" s="68">
        <v>0</v>
      </c>
      <c r="AN2467" s="68">
        <v>0</v>
      </c>
      <c r="AO2467" s="68">
        <v>0</v>
      </c>
      <c r="AP2467" s="68" t="s">
        <v>913</v>
      </c>
      <c r="AQ2467" s="68">
        <v>1</v>
      </c>
      <c r="AR2467" s="68" t="s">
        <v>910</v>
      </c>
      <c r="AS2467" s="68">
        <v>0</v>
      </c>
      <c r="AT2467" s="68">
        <v>0</v>
      </c>
      <c r="AU2467" s="68">
        <v>0</v>
      </c>
      <c r="AV2467" s="86">
        <v>1</v>
      </c>
      <c r="AX2467" s="1">
        <v>0</v>
      </c>
      <c r="AY2467" s="1">
        <v>0</v>
      </c>
      <c r="AZ2467" s="68">
        <v>0</v>
      </c>
      <c r="BA2467" s="68">
        <v>0</v>
      </c>
      <c r="EQ2467" s="68">
        <v>20250039</v>
      </c>
      <c r="ER2467" s="175">
        <v>2</v>
      </c>
      <c r="ES2467" s="68">
        <v>650</v>
      </c>
      <c r="ET2467" s="68">
        <v>39</v>
      </c>
      <c r="EU2467" s="68">
        <v>0</v>
      </c>
      <c r="EV2467" s="68">
        <v>150039</v>
      </c>
      <c r="EW2467" s="68" t="s">
        <v>2677</v>
      </c>
      <c r="EX2467" s="68" t="str">
        <f t="shared" si="71"/>
        <v>중형</v>
      </c>
      <c r="GE2467" s="68">
        <v>110232</v>
      </c>
      <c r="GF2467" s="68" t="s">
        <v>5876</v>
      </c>
    </row>
    <row r="2468" spans="6:188" x14ac:dyDescent="0.3">
      <c r="F2468" s="68">
        <v>330265</v>
      </c>
      <c r="G2468" s="68">
        <v>1</v>
      </c>
      <c r="H2468" s="68">
        <v>180002</v>
      </c>
      <c r="I2468" s="68">
        <v>280002</v>
      </c>
      <c r="J2468" s="68" t="s">
        <v>3756</v>
      </c>
      <c r="K2468" s="68" t="s">
        <v>3757</v>
      </c>
      <c r="L2468" s="68">
        <v>0</v>
      </c>
      <c r="M2468" s="68">
        <v>20</v>
      </c>
      <c r="N2468" s="68">
        <v>0</v>
      </c>
      <c r="O2468" s="68">
        <v>0</v>
      </c>
      <c r="P2468" s="68">
        <v>0</v>
      </c>
      <c r="Q2468" s="68">
        <v>0</v>
      </c>
      <c r="R2468" s="68">
        <v>4</v>
      </c>
      <c r="S2468" s="68">
        <v>1</v>
      </c>
      <c r="T2468" s="68">
        <v>2</v>
      </c>
      <c r="U2468" s="68">
        <v>365</v>
      </c>
      <c r="V2468" s="68">
        <v>0</v>
      </c>
      <c r="W2468" s="68">
        <v>21</v>
      </c>
      <c r="X2468" s="68">
        <v>0</v>
      </c>
      <c r="Y2468" s="68">
        <v>915</v>
      </c>
      <c r="Z2468" s="68">
        <v>0</v>
      </c>
      <c r="AA2468" s="68">
        <v>915</v>
      </c>
      <c r="AB2468" s="68">
        <v>0</v>
      </c>
      <c r="AC2468" s="68">
        <v>0</v>
      </c>
      <c r="AD2468" s="68">
        <v>107</v>
      </c>
      <c r="AE2468" s="68">
        <v>622</v>
      </c>
      <c r="AF2468" s="68">
        <v>0</v>
      </c>
      <c r="AG2468" s="68">
        <v>0</v>
      </c>
      <c r="AH2468" s="68">
        <v>0</v>
      </c>
      <c r="AI2468" s="68">
        <v>0</v>
      </c>
      <c r="AJ2468" s="68">
        <v>0</v>
      </c>
      <c r="AK2468" s="68">
        <v>0</v>
      </c>
      <c r="AL2468" s="68">
        <v>0</v>
      </c>
      <c r="AM2468" s="68">
        <v>0</v>
      </c>
      <c r="AN2468" s="68">
        <v>0</v>
      </c>
      <c r="AO2468" s="68">
        <v>0</v>
      </c>
      <c r="AP2468" s="68" t="s">
        <v>863</v>
      </c>
      <c r="AQ2468" s="68">
        <v>1</v>
      </c>
      <c r="AR2468" s="68" t="s">
        <v>860</v>
      </c>
      <c r="AS2468" s="68">
        <v>0</v>
      </c>
      <c r="AT2468" s="68">
        <v>0</v>
      </c>
      <c r="AU2468" s="68">
        <v>0</v>
      </c>
      <c r="AV2468" s="86">
        <v>1</v>
      </c>
      <c r="AX2468" s="1">
        <v>0</v>
      </c>
      <c r="AY2468" s="1">
        <v>0</v>
      </c>
      <c r="AZ2468" s="68">
        <v>0</v>
      </c>
      <c r="BA2468" s="68">
        <v>0</v>
      </c>
      <c r="EQ2468" s="68">
        <v>20350039</v>
      </c>
      <c r="ER2468" s="175">
        <v>2</v>
      </c>
      <c r="ES2468" s="68">
        <v>650</v>
      </c>
      <c r="ET2468" s="68">
        <v>39</v>
      </c>
      <c r="EU2468" s="68">
        <v>0</v>
      </c>
      <c r="EV2468" s="68">
        <v>150039</v>
      </c>
      <c r="EW2468" s="68" t="s">
        <v>2677</v>
      </c>
      <c r="EX2468" s="68" t="str">
        <f t="shared" si="71"/>
        <v>중형</v>
      </c>
      <c r="GE2468" s="68">
        <v>110233</v>
      </c>
      <c r="GF2468" s="68" t="s">
        <v>5877</v>
      </c>
    </row>
    <row r="2469" spans="6:188" x14ac:dyDescent="0.3">
      <c r="F2469" s="68">
        <v>330266</v>
      </c>
      <c r="G2469" s="68">
        <v>1</v>
      </c>
      <c r="H2469" s="68">
        <v>180002</v>
      </c>
      <c r="I2469" s="68">
        <v>280002</v>
      </c>
      <c r="J2469" s="68" t="s">
        <v>3756</v>
      </c>
      <c r="K2469" s="68" t="s">
        <v>3757</v>
      </c>
      <c r="L2469" s="68">
        <v>0</v>
      </c>
      <c r="M2469" s="68">
        <v>20</v>
      </c>
      <c r="N2469" s="68">
        <v>0</v>
      </c>
      <c r="O2469" s="68">
        <v>0</v>
      </c>
      <c r="P2469" s="68">
        <v>0</v>
      </c>
      <c r="Q2469" s="68">
        <v>0</v>
      </c>
      <c r="R2469" s="68">
        <v>32</v>
      </c>
      <c r="S2469" s="68">
        <v>1</v>
      </c>
      <c r="T2469" s="68">
        <v>1</v>
      </c>
      <c r="U2469" s="68">
        <v>370</v>
      </c>
      <c r="V2469" s="68">
        <v>0</v>
      </c>
      <c r="W2469" s="68">
        <v>22</v>
      </c>
      <c r="X2469" s="68">
        <v>0</v>
      </c>
      <c r="Y2469" s="68">
        <v>927</v>
      </c>
      <c r="Z2469" s="68">
        <v>0</v>
      </c>
      <c r="AA2469" s="68">
        <v>927</v>
      </c>
      <c r="AB2469" s="68">
        <v>0</v>
      </c>
      <c r="AC2469" s="68">
        <v>0</v>
      </c>
      <c r="AD2469" s="68">
        <v>107</v>
      </c>
      <c r="AE2469" s="68">
        <v>396</v>
      </c>
      <c r="AF2469" s="68">
        <v>0</v>
      </c>
      <c r="AG2469" s="68">
        <v>0</v>
      </c>
      <c r="AH2469" s="68">
        <v>0</v>
      </c>
      <c r="AI2469" s="68">
        <v>0</v>
      </c>
      <c r="AJ2469" s="68">
        <v>0</v>
      </c>
      <c r="AK2469" s="68">
        <v>0</v>
      </c>
      <c r="AL2469" s="68">
        <v>0</v>
      </c>
      <c r="AM2469" s="68">
        <v>0</v>
      </c>
      <c r="AN2469" s="68">
        <v>0</v>
      </c>
      <c r="AO2469" s="68">
        <v>0</v>
      </c>
      <c r="AP2469" s="68" t="s">
        <v>1787</v>
      </c>
      <c r="AQ2469" s="68">
        <v>1</v>
      </c>
      <c r="AR2469" s="68" t="s">
        <v>3600</v>
      </c>
      <c r="AS2469" s="68">
        <v>0</v>
      </c>
      <c r="AT2469" s="68">
        <v>0</v>
      </c>
      <c r="AU2469" s="68">
        <v>0</v>
      </c>
      <c r="AV2469" s="86">
        <v>1</v>
      </c>
      <c r="AX2469" s="1">
        <v>0</v>
      </c>
      <c r="AY2469" s="1">
        <v>0</v>
      </c>
      <c r="AZ2469" s="68">
        <v>0</v>
      </c>
      <c r="BA2469" s="68">
        <v>0</v>
      </c>
      <c r="EQ2469" s="68">
        <v>20450039</v>
      </c>
      <c r="ER2469" s="175">
        <v>2</v>
      </c>
      <c r="ES2469" s="68">
        <v>650</v>
      </c>
      <c r="ET2469" s="68">
        <v>39</v>
      </c>
      <c r="EU2469" s="68">
        <v>0</v>
      </c>
      <c r="EV2469" s="68">
        <v>150039</v>
      </c>
      <c r="EW2469" s="68" t="s">
        <v>2677</v>
      </c>
      <c r="EX2469" s="68" t="str">
        <f t="shared" si="71"/>
        <v>중형</v>
      </c>
      <c r="GE2469" s="68">
        <v>110234</v>
      </c>
      <c r="GF2469" s="68" t="s">
        <v>5878</v>
      </c>
    </row>
    <row r="2470" spans="6:188" x14ac:dyDescent="0.3">
      <c r="F2470" s="68">
        <v>330267</v>
      </c>
      <c r="G2470" s="68">
        <v>1</v>
      </c>
      <c r="H2470" s="68">
        <v>180002</v>
      </c>
      <c r="I2470" s="68">
        <v>280002</v>
      </c>
      <c r="J2470" s="68" t="s">
        <v>3756</v>
      </c>
      <c r="K2470" s="68" t="s">
        <v>3757</v>
      </c>
      <c r="L2470" s="68">
        <v>0</v>
      </c>
      <c r="M2470" s="68">
        <v>20</v>
      </c>
      <c r="N2470" s="68">
        <v>0</v>
      </c>
      <c r="O2470" s="68">
        <v>0</v>
      </c>
      <c r="P2470" s="68">
        <v>0</v>
      </c>
      <c r="Q2470" s="68">
        <v>0</v>
      </c>
      <c r="R2470" s="68">
        <v>2</v>
      </c>
      <c r="S2470" s="68">
        <v>1</v>
      </c>
      <c r="T2470" s="68">
        <v>1</v>
      </c>
      <c r="U2470" s="68">
        <v>194</v>
      </c>
      <c r="V2470" s="68">
        <v>0</v>
      </c>
      <c r="W2470" s="68">
        <v>383</v>
      </c>
      <c r="X2470" s="68">
        <v>0</v>
      </c>
      <c r="Y2470" s="68">
        <v>948</v>
      </c>
      <c r="Z2470" s="68">
        <v>0</v>
      </c>
      <c r="AA2470" s="68">
        <v>948</v>
      </c>
      <c r="AB2470" s="68">
        <v>0</v>
      </c>
      <c r="AC2470" s="68">
        <v>0</v>
      </c>
      <c r="AD2470" s="68">
        <v>107</v>
      </c>
      <c r="AE2470" s="68">
        <v>812</v>
      </c>
      <c r="AF2470" s="68">
        <v>0</v>
      </c>
      <c r="AG2470" s="68">
        <v>0</v>
      </c>
      <c r="AH2470" s="68">
        <v>0</v>
      </c>
      <c r="AI2470" s="68">
        <v>0</v>
      </c>
      <c r="AJ2470" s="68">
        <v>0</v>
      </c>
      <c r="AK2470" s="68">
        <v>0</v>
      </c>
      <c r="AL2470" s="68">
        <v>0</v>
      </c>
      <c r="AM2470" s="68">
        <v>0</v>
      </c>
      <c r="AN2470" s="68">
        <v>0</v>
      </c>
      <c r="AO2470" s="68">
        <v>0</v>
      </c>
      <c r="AP2470" s="68" t="s">
        <v>811</v>
      </c>
      <c r="AQ2470" s="68">
        <v>1</v>
      </c>
      <c r="AR2470" s="68" t="s">
        <v>808</v>
      </c>
      <c r="AS2470" s="68">
        <v>0</v>
      </c>
      <c r="AT2470" s="68">
        <v>0</v>
      </c>
      <c r="AU2470" s="68">
        <v>0</v>
      </c>
      <c r="AV2470" s="86">
        <v>1</v>
      </c>
      <c r="AX2470" s="1">
        <v>0</v>
      </c>
      <c r="AY2470" s="1">
        <v>0</v>
      </c>
      <c r="AZ2470" s="68">
        <v>0</v>
      </c>
      <c r="BA2470" s="68">
        <v>0</v>
      </c>
      <c r="EQ2470" s="68">
        <v>20550039</v>
      </c>
      <c r="ER2470" s="175">
        <v>2</v>
      </c>
      <c r="ES2470" s="68">
        <v>650</v>
      </c>
      <c r="ET2470" s="68">
        <v>39</v>
      </c>
      <c r="EU2470" s="68">
        <v>0</v>
      </c>
      <c r="EV2470" s="68">
        <v>150039</v>
      </c>
      <c r="EW2470" s="68" t="s">
        <v>2677</v>
      </c>
      <c r="EX2470" s="68" t="str">
        <f t="shared" si="71"/>
        <v>중형</v>
      </c>
      <c r="GE2470" s="68">
        <v>110235</v>
      </c>
      <c r="GF2470" s="68" t="s">
        <v>5879</v>
      </c>
    </row>
    <row r="2471" spans="6:188" x14ac:dyDescent="0.3">
      <c r="F2471" s="68">
        <v>330268</v>
      </c>
      <c r="G2471" s="68">
        <v>1</v>
      </c>
      <c r="H2471" s="68">
        <v>180002</v>
      </c>
      <c r="I2471" s="68">
        <v>280002</v>
      </c>
      <c r="J2471" s="68" t="s">
        <v>3756</v>
      </c>
      <c r="K2471" s="68" t="s">
        <v>3757</v>
      </c>
      <c r="L2471" s="68">
        <v>0</v>
      </c>
      <c r="M2471" s="68">
        <v>20</v>
      </c>
      <c r="N2471" s="68">
        <v>0</v>
      </c>
      <c r="O2471" s="68">
        <v>0</v>
      </c>
      <c r="P2471" s="68">
        <v>0</v>
      </c>
      <c r="Q2471" s="68">
        <v>0</v>
      </c>
      <c r="R2471" s="68">
        <v>8</v>
      </c>
      <c r="S2471" s="68">
        <v>1</v>
      </c>
      <c r="T2471" s="68">
        <v>1</v>
      </c>
      <c r="U2471" s="68">
        <v>376</v>
      </c>
      <c r="V2471" s="68">
        <v>0</v>
      </c>
      <c r="W2471" s="68">
        <v>22</v>
      </c>
      <c r="X2471" s="68">
        <v>0</v>
      </c>
      <c r="Y2471" s="68">
        <v>941</v>
      </c>
      <c r="Z2471" s="68">
        <v>0</v>
      </c>
      <c r="AA2471" s="68">
        <v>941</v>
      </c>
      <c r="AB2471" s="68">
        <v>0</v>
      </c>
      <c r="AC2471" s="68">
        <v>0</v>
      </c>
      <c r="AD2471" s="68">
        <v>107</v>
      </c>
      <c r="AE2471" s="68">
        <v>805</v>
      </c>
      <c r="AF2471" s="68">
        <v>0</v>
      </c>
      <c r="AG2471" s="68">
        <v>0</v>
      </c>
      <c r="AH2471" s="68">
        <v>0</v>
      </c>
      <c r="AI2471" s="68">
        <v>0</v>
      </c>
      <c r="AJ2471" s="68">
        <v>0</v>
      </c>
      <c r="AK2471" s="68">
        <v>0</v>
      </c>
      <c r="AL2471" s="68">
        <v>0</v>
      </c>
      <c r="AM2471" s="68">
        <v>0</v>
      </c>
      <c r="AN2471" s="68">
        <v>0</v>
      </c>
      <c r="AO2471" s="68">
        <v>0</v>
      </c>
      <c r="AP2471" s="68" t="s">
        <v>913</v>
      </c>
      <c r="AQ2471" s="68">
        <v>1</v>
      </c>
      <c r="AR2471" s="68" t="s">
        <v>910</v>
      </c>
      <c r="AS2471" s="68">
        <v>0</v>
      </c>
      <c r="AT2471" s="68">
        <v>0</v>
      </c>
      <c r="AU2471" s="68">
        <v>0</v>
      </c>
      <c r="AV2471" s="86">
        <v>1</v>
      </c>
      <c r="AX2471" s="1">
        <v>0</v>
      </c>
      <c r="AY2471" s="1">
        <v>0</v>
      </c>
      <c r="AZ2471" s="68">
        <v>0</v>
      </c>
      <c r="BA2471" s="68">
        <v>0</v>
      </c>
      <c r="EQ2471" s="68">
        <v>20650039</v>
      </c>
      <c r="ER2471" s="175">
        <v>2</v>
      </c>
      <c r="ES2471" s="68">
        <v>650</v>
      </c>
      <c r="ET2471" s="68">
        <v>39</v>
      </c>
      <c r="EU2471" s="68">
        <v>0</v>
      </c>
      <c r="EV2471" s="68">
        <v>150039</v>
      </c>
      <c r="EW2471" s="68" t="s">
        <v>2677</v>
      </c>
      <c r="EX2471" s="68" t="str">
        <f t="shared" si="71"/>
        <v>중형</v>
      </c>
      <c r="GE2471" s="68">
        <v>110236</v>
      </c>
      <c r="GF2471" s="68" t="s">
        <v>5880</v>
      </c>
    </row>
    <row r="2472" spans="6:188" x14ac:dyDescent="0.3">
      <c r="F2472" s="68">
        <v>330269</v>
      </c>
      <c r="G2472" s="68">
        <v>1</v>
      </c>
      <c r="H2472" s="68">
        <v>180002</v>
      </c>
      <c r="I2472" s="68">
        <v>280002</v>
      </c>
      <c r="J2472" s="68" t="s">
        <v>3756</v>
      </c>
      <c r="K2472" s="68" t="s">
        <v>3757</v>
      </c>
      <c r="L2472" s="68">
        <v>0</v>
      </c>
      <c r="M2472" s="68">
        <v>20</v>
      </c>
      <c r="N2472" s="68">
        <v>0</v>
      </c>
      <c r="O2472" s="68">
        <v>0</v>
      </c>
      <c r="P2472" s="68">
        <v>0</v>
      </c>
      <c r="Q2472" s="68">
        <v>0</v>
      </c>
      <c r="R2472" s="68">
        <v>4</v>
      </c>
      <c r="S2472" s="68">
        <v>1</v>
      </c>
      <c r="T2472" s="68">
        <v>2</v>
      </c>
      <c r="U2472" s="68">
        <v>384</v>
      </c>
      <c r="V2472" s="68">
        <v>0</v>
      </c>
      <c r="W2472" s="68">
        <v>23</v>
      </c>
      <c r="X2472" s="68">
        <v>0</v>
      </c>
      <c r="Y2472" s="68">
        <v>961</v>
      </c>
      <c r="Z2472" s="68">
        <v>0</v>
      </c>
      <c r="AA2472" s="68">
        <v>961</v>
      </c>
      <c r="AB2472" s="68">
        <v>0</v>
      </c>
      <c r="AC2472" s="68">
        <v>0</v>
      </c>
      <c r="AD2472" s="68">
        <v>107</v>
      </c>
      <c r="AE2472" s="68">
        <v>662</v>
      </c>
      <c r="AF2472" s="68">
        <v>0</v>
      </c>
      <c r="AG2472" s="68">
        <v>0</v>
      </c>
      <c r="AH2472" s="68">
        <v>0</v>
      </c>
      <c r="AI2472" s="68">
        <v>0</v>
      </c>
      <c r="AJ2472" s="68">
        <v>0</v>
      </c>
      <c r="AK2472" s="68">
        <v>0</v>
      </c>
      <c r="AL2472" s="68">
        <v>0</v>
      </c>
      <c r="AM2472" s="68">
        <v>0</v>
      </c>
      <c r="AN2472" s="68">
        <v>0</v>
      </c>
      <c r="AO2472" s="68">
        <v>0</v>
      </c>
      <c r="AP2472" s="68" t="s">
        <v>863</v>
      </c>
      <c r="AQ2472" s="68">
        <v>1</v>
      </c>
      <c r="AR2472" s="68" t="s">
        <v>860</v>
      </c>
      <c r="AS2472" s="68">
        <v>0</v>
      </c>
      <c r="AT2472" s="68">
        <v>0</v>
      </c>
      <c r="AU2472" s="68">
        <v>0</v>
      </c>
      <c r="AV2472" s="86">
        <v>1</v>
      </c>
      <c r="AX2472" s="1">
        <v>0</v>
      </c>
      <c r="AY2472" s="1">
        <v>0</v>
      </c>
      <c r="AZ2472" s="68">
        <v>0</v>
      </c>
      <c r="BA2472" s="68">
        <v>0</v>
      </c>
      <c r="EQ2472" s="68">
        <v>20750039</v>
      </c>
      <c r="ER2472" s="175">
        <v>2</v>
      </c>
      <c r="ES2472" s="68">
        <v>650</v>
      </c>
      <c r="ET2472" s="68">
        <v>39</v>
      </c>
      <c r="EU2472" s="68">
        <v>0</v>
      </c>
      <c r="EV2472" s="68">
        <v>150039</v>
      </c>
      <c r="EW2472" s="68" t="s">
        <v>2677</v>
      </c>
      <c r="EX2472" s="68" t="str">
        <f t="shared" si="71"/>
        <v>중형</v>
      </c>
      <c r="GE2472" s="68">
        <v>110237</v>
      </c>
      <c r="GF2472" s="68" t="s">
        <v>5881</v>
      </c>
    </row>
    <row r="2473" spans="6:188" x14ac:dyDescent="0.3">
      <c r="F2473" s="68">
        <v>330270</v>
      </c>
      <c r="G2473" s="68">
        <v>1</v>
      </c>
      <c r="H2473" s="68">
        <v>180002</v>
      </c>
      <c r="I2473" s="68">
        <v>280002</v>
      </c>
      <c r="J2473" s="68" t="s">
        <v>3756</v>
      </c>
      <c r="K2473" s="68" t="s">
        <v>3757</v>
      </c>
      <c r="L2473" s="68">
        <v>0</v>
      </c>
      <c r="M2473" s="68">
        <v>20</v>
      </c>
      <c r="N2473" s="68">
        <v>0</v>
      </c>
      <c r="O2473" s="68">
        <v>0</v>
      </c>
      <c r="P2473" s="68">
        <v>0</v>
      </c>
      <c r="Q2473" s="68">
        <v>0</v>
      </c>
      <c r="R2473" s="68">
        <v>32</v>
      </c>
      <c r="S2473" s="68">
        <v>1</v>
      </c>
      <c r="T2473" s="68">
        <v>1</v>
      </c>
      <c r="U2473" s="68">
        <v>384</v>
      </c>
      <c r="V2473" s="68">
        <v>0</v>
      </c>
      <c r="W2473" s="68">
        <v>23</v>
      </c>
      <c r="X2473" s="68">
        <v>0</v>
      </c>
      <c r="Y2473" s="68">
        <v>961</v>
      </c>
      <c r="Z2473" s="68">
        <v>0</v>
      </c>
      <c r="AA2473" s="68">
        <v>961</v>
      </c>
      <c r="AB2473" s="68">
        <v>0</v>
      </c>
      <c r="AC2473" s="68">
        <v>0</v>
      </c>
      <c r="AD2473" s="68">
        <v>107</v>
      </c>
      <c r="AE2473" s="68">
        <v>414</v>
      </c>
      <c r="AF2473" s="68">
        <v>0</v>
      </c>
      <c r="AG2473" s="68">
        <v>0</v>
      </c>
      <c r="AH2473" s="68">
        <v>0</v>
      </c>
      <c r="AI2473" s="68">
        <v>0</v>
      </c>
      <c r="AJ2473" s="68">
        <v>0</v>
      </c>
      <c r="AK2473" s="68">
        <v>0</v>
      </c>
      <c r="AL2473" s="68">
        <v>0</v>
      </c>
      <c r="AM2473" s="68">
        <v>0</v>
      </c>
      <c r="AN2473" s="68">
        <v>0</v>
      </c>
      <c r="AO2473" s="68">
        <v>0</v>
      </c>
      <c r="AP2473" s="68" t="s">
        <v>1787</v>
      </c>
      <c r="AQ2473" s="68">
        <v>1</v>
      </c>
      <c r="AR2473" s="68" t="s">
        <v>3600</v>
      </c>
      <c r="AS2473" s="68">
        <v>0</v>
      </c>
      <c r="AT2473" s="68">
        <v>0</v>
      </c>
      <c r="AU2473" s="68">
        <v>0</v>
      </c>
      <c r="AV2473" s="86">
        <v>1</v>
      </c>
      <c r="AX2473" s="1">
        <v>0</v>
      </c>
      <c r="AY2473" s="1">
        <v>0</v>
      </c>
      <c r="AZ2473" s="68">
        <v>0</v>
      </c>
      <c r="BA2473" s="68">
        <v>0</v>
      </c>
      <c r="EQ2473" s="68">
        <v>20850039</v>
      </c>
      <c r="ER2473" s="175">
        <v>2</v>
      </c>
      <c r="ES2473" s="68">
        <v>650</v>
      </c>
      <c r="ET2473" s="68">
        <v>39</v>
      </c>
      <c r="EU2473" s="68">
        <v>0</v>
      </c>
      <c r="EV2473" s="68">
        <v>150039</v>
      </c>
      <c r="EW2473" s="68" t="s">
        <v>2677</v>
      </c>
      <c r="EX2473" s="68" t="str">
        <f t="shared" si="71"/>
        <v>중형</v>
      </c>
      <c r="GE2473" s="68">
        <v>110238</v>
      </c>
      <c r="GF2473" s="68" t="s">
        <v>5882</v>
      </c>
    </row>
    <row r="2474" spans="6:188" x14ac:dyDescent="0.3">
      <c r="F2474" s="68">
        <v>330271</v>
      </c>
      <c r="G2474" s="68">
        <v>1</v>
      </c>
      <c r="H2474" s="68">
        <v>180002</v>
      </c>
      <c r="I2474" s="68">
        <v>280002</v>
      </c>
      <c r="J2474" s="68" t="s">
        <v>3756</v>
      </c>
      <c r="K2474" s="68" t="s">
        <v>3757</v>
      </c>
      <c r="L2474" s="68">
        <v>0</v>
      </c>
      <c r="M2474" s="68">
        <v>20</v>
      </c>
      <c r="N2474" s="68">
        <v>0</v>
      </c>
      <c r="O2474" s="68">
        <v>0</v>
      </c>
      <c r="P2474" s="68">
        <v>0</v>
      </c>
      <c r="Q2474" s="68">
        <v>0</v>
      </c>
      <c r="R2474" s="68">
        <v>2</v>
      </c>
      <c r="S2474" s="68">
        <v>1</v>
      </c>
      <c r="T2474" s="68">
        <v>1</v>
      </c>
      <c r="U2474" s="68">
        <v>202</v>
      </c>
      <c r="V2474" s="68">
        <v>0</v>
      </c>
      <c r="W2474" s="68">
        <v>399</v>
      </c>
      <c r="X2474" s="68">
        <v>0</v>
      </c>
      <c r="Y2474" s="68">
        <v>988</v>
      </c>
      <c r="Z2474" s="68">
        <v>0</v>
      </c>
      <c r="AA2474" s="68">
        <v>988</v>
      </c>
      <c r="AB2474" s="68">
        <v>0</v>
      </c>
      <c r="AC2474" s="68">
        <v>0</v>
      </c>
      <c r="AD2474" s="68">
        <v>107</v>
      </c>
      <c r="AE2474" s="68">
        <v>855</v>
      </c>
      <c r="AF2474" s="68">
        <v>0</v>
      </c>
      <c r="AG2474" s="68">
        <v>0</v>
      </c>
      <c r="AH2474" s="68">
        <v>0</v>
      </c>
      <c r="AI2474" s="68">
        <v>0</v>
      </c>
      <c r="AJ2474" s="68">
        <v>0</v>
      </c>
      <c r="AK2474" s="68">
        <v>0</v>
      </c>
      <c r="AL2474" s="68">
        <v>0</v>
      </c>
      <c r="AM2474" s="68">
        <v>0</v>
      </c>
      <c r="AN2474" s="68">
        <v>0</v>
      </c>
      <c r="AO2474" s="68">
        <v>0</v>
      </c>
      <c r="AP2474" s="68" t="s">
        <v>811</v>
      </c>
      <c r="AQ2474" s="68">
        <v>1</v>
      </c>
      <c r="AR2474" s="68" t="s">
        <v>808</v>
      </c>
      <c r="AS2474" s="68">
        <v>0</v>
      </c>
      <c r="AT2474" s="68">
        <v>0</v>
      </c>
      <c r="AU2474" s="68">
        <v>0</v>
      </c>
      <c r="AV2474" s="86">
        <v>1</v>
      </c>
      <c r="AX2474" s="1">
        <v>0</v>
      </c>
      <c r="AY2474" s="1">
        <v>0</v>
      </c>
      <c r="AZ2474" s="68">
        <v>0</v>
      </c>
      <c r="BA2474" s="68">
        <v>0</v>
      </c>
      <c r="EQ2474" s="68">
        <v>20950039</v>
      </c>
      <c r="ER2474" s="175">
        <v>2</v>
      </c>
      <c r="ES2474" s="68">
        <v>650</v>
      </c>
      <c r="ET2474" s="68">
        <v>39</v>
      </c>
      <c r="EU2474" s="68">
        <v>0</v>
      </c>
      <c r="EV2474" s="68">
        <v>150039</v>
      </c>
      <c r="EW2474" s="68" t="s">
        <v>2677</v>
      </c>
      <c r="EX2474" s="68" t="str">
        <f t="shared" si="71"/>
        <v>중형</v>
      </c>
      <c r="GE2474" s="68">
        <v>110239</v>
      </c>
      <c r="GF2474" s="68" t="s">
        <v>5883</v>
      </c>
    </row>
    <row r="2475" spans="6:188" x14ac:dyDescent="0.3">
      <c r="F2475" s="68">
        <v>330272</v>
      </c>
      <c r="G2475" s="68">
        <v>1</v>
      </c>
      <c r="H2475" s="68">
        <v>180002</v>
      </c>
      <c r="I2475" s="68">
        <v>280002</v>
      </c>
      <c r="J2475" s="68" t="s">
        <v>3756</v>
      </c>
      <c r="K2475" s="68" t="s">
        <v>3757</v>
      </c>
      <c r="L2475" s="68">
        <v>0</v>
      </c>
      <c r="M2475" s="68">
        <v>20</v>
      </c>
      <c r="N2475" s="68">
        <v>0</v>
      </c>
      <c r="O2475" s="68">
        <v>0</v>
      </c>
      <c r="P2475" s="68">
        <v>0</v>
      </c>
      <c r="Q2475" s="68">
        <v>0</v>
      </c>
      <c r="R2475" s="68">
        <v>8</v>
      </c>
      <c r="S2475" s="68">
        <v>1</v>
      </c>
      <c r="T2475" s="68">
        <v>1</v>
      </c>
      <c r="U2475" s="68">
        <v>387</v>
      </c>
      <c r="V2475" s="68">
        <v>0</v>
      </c>
      <c r="W2475" s="68">
        <v>23</v>
      </c>
      <c r="X2475" s="68">
        <v>0</v>
      </c>
      <c r="Y2475" s="68">
        <v>970</v>
      </c>
      <c r="Z2475" s="68">
        <v>0</v>
      </c>
      <c r="AA2475" s="68">
        <v>970</v>
      </c>
      <c r="AB2475" s="68">
        <v>0</v>
      </c>
      <c r="AC2475" s="68">
        <v>0</v>
      </c>
      <c r="AD2475" s="68">
        <v>107</v>
      </c>
      <c r="AE2475" s="68">
        <v>836</v>
      </c>
      <c r="AF2475" s="68">
        <v>0</v>
      </c>
      <c r="AG2475" s="68">
        <v>0</v>
      </c>
      <c r="AH2475" s="68">
        <v>0</v>
      </c>
      <c r="AI2475" s="68">
        <v>0</v>
      </c>
      <c r="AJ2475" s="68">
        <v>0</v>
      </c>
      <c r="AK2475" s="68">
        <v>0</v>
      </c>
      <c r="AL2475" s="68">
        <v>0</v>
      </c>
      <c r="AM2475" s="68">
        <v>0</v>
      </c>
      <c r="AN2475" s="68">
        <v>0</v>
      </c>
      <c r="AO2475" s="68">
        <v>0</v>
      </c>
      <c r="AP2475" s="68" t="s">
        <v>913</v>
      </c>
      <c r="AQ2475" s="68">
        <v>1</v>
      </c>
      <c r="AR2475" s="68" t="s">
        <v>910</v>
      </c>
      <c r="AS2475" s="68">
        <v>0</v>
      </c>
      <c r="AT2475" s="68">
        <v>0</v>
      </c>
      <c r="AU2475" s="68">
        <v>0</v>
      </c>
      <c r="AV2475" s="86">
        <v>1</v>
      </c>
      <c r="AX2475" s="1">
        <v>0</v>
      </c>
      <c r="AY2475" s="1">
        <v>0</v>
      </c>
      <c r="AZ2475" s="68">
        <v>0</v>
      </c>
      <c r="BA2475" s="68">
        <v>0</v>
      </c>
      <c r="EQ2475" s="68">
        <v>21050039</v>
      </c>
      <c r="ER2475" s="175">
        <v>2</v>
      </c>
      <c r="ES2475" s="68">
        <v>650</v>
      </c>
      <c r="ET2475" s="68">
        <v>39</v>
      </c>
      <c r="EU2475" s="68">
        <v>0</v>
      </c>
      <c r="EV2475" s="68">
        <v>150039</v>
      </c>
      <c r="EW2475" s="68" t="s">
        <v>2677</v>
      </c>
      <c r="EX2475" s="68" t="str">
        <f t="shared" si="71"/>
        <v>중형</v>
      </c>
      <c r="GE2475" s="68">
        <v>110240</v>
      </c>
      <c r="GF2475" s="68" t="s">
        <v>5884</v>
      </c>
    </row>
    <row r="2476" spans="6:188" x14ac:dyDescent="0.3">
      <c r="F2476" s="68">
        <v>330273</v>
      </c>
      <c r="G2476" s="68">
        <v>1</v>
      </c>
      <c r="H2476" s="68">
        <v>180002</v>
      </c>
      <c r="I2476" s="68">
        <v>280002</v>
      </c>
      <c r="J2476" s="68" t="s">
        <v>3756</v>
      </c>
      <c r="K2476" s="68" t="s">
        <v>3757</v>
      </c>
      <c r="L2476" s="68">
        <v>0</v>
      </c>
      <c r="M2476" s="68">
        <v>20</v>
      </c>
      <c r="N2476" s="68">
        <v>0</v>
      </c>
      <c r="O2476" s="68">
        <v>0</v>
      </c>
      <c r="P2476" s="68">
        <v>0</v>
      </c>
      <c r="Q2476" s="68">
        <v>0</v>
      </c>
      <c r="R2476" s="68">
        <v>4</v>
      </c>
      <c r="S2476" s="68">
        <v>1</v>
      </c>
      <c r="T2476" s="68">
        <v>2</v>
      </c>
      <c r="U2476" s="68">
        <v>388</v>
      </c>
      <c r="V2476" s="68">
        <v>0</v>
      </c>
      <c r="W2476" s="68">
        <v>23</v>
      </c>
      <c r="X2476" s="68">
        <v>0</v>
      </c>
      <c r="Y2476" s="68">
        <v>972</v>
      </c>
      <c r="Z2476" s="68">
        <v>0</v>
      </c>
      <c r="AA2476" s="68">
        <v>972</v>
      </c>
      <c r="AB2476" s="68">
        <v>0</v>
      </c>
      <c r="AC2476" s="68">
        <v>0</v>
      </c>
      <c r="AD2476" s="68">
        <v>107</v>
      </c>
      <c r="AE2476" s="68">
        <v>670</v>
      </c>
      <c r="AF2476" s="68">
        <v>0</v>
      </c>
      <c r="AG2476" s="68">
        <v>0</v>
      </c>
      <c r="AH2476" s="68">
        <v>0</v>
      </c>
      <c r="AI2476" s="68">
        <v>0</v>
      </c>
      <c r="AJ2476" s="68">
        <v>0</v>
      </c>
      <c r="AK2476" s="68">
        <v>0</v>
      </c>
      <c r="AL2476" s="68">
        <v>0</v>
      </c>
      <c r="AM2476" s="68">
        <v>0</v>
      </c>
      <c r="AN2476" s="68">
        <v>0</v>
      </c>
      <c r="AO2476" s="68">
        <v>0</v>
      </c>
      <c r="AP2476" s="68" t="s">
        <v>863</v>
      </c>
      <c r="AQ2476" s="68">
        <v>1</v>
      </c>
      <c r="AR2476" s="68" t="s">
        <v>860</v>
      </c>
      <c r="AS2476" s="68">
        <v>0</v>
      </c>
      <c r="AT2476" s="68">
        <v>0</v>
      </c>
      <c r="AU2476" s="68">
        <v>0</v>
      </c>
      <c r="AV2476" s="86">
        <v>1</v>
      </c>
      <c r="AX2476" s="1">
        <v>0</v>
      </c>
      <c r="AY2476" s="1">
        <v>0</v>
      </c>
      <c r="AZ2476" s="68">
        <v>0</v>
      </c>
      <c r="BA2476" s="68">
        <v>0</v>
      </c>
      <c r="EQ2476" s="68">
        <v>21150039</v>
      </c>
      <c r="ER2476" s="175">
        <v>2</v>
      </c>
      <c r="ES2476" s="68">
        <v>650</v>
      </c>
      <c r="ET2476" s="68">
        <v>39</v>
      </c>
      <c r="EU2476" s="68">
        <v>0</v>
      </c>
      <c r="EV2476" s="68">
        <v>150039</v>
      </c>
      <c r="EW2476" s="68" t="s">
        <v>2677</v>
      </c>
      <c r="EX2476" s="68" t="str">
        <f t="shared" si="71"/>
        <v>중형</v>
      </c>
      <c r="GE2476" s="68">
        <v>110241</v>
      </c>
      <c r="GF2476" s="68" t="s">
        <v>5885</v>
      </c>
    </row>
    <row r="2477" spans="6:188" x14ac:dyDescent="0.3">
      <c r="F2477" s="68">
        <v>330274</v>
      </c>
      <c r="G2477" s="68">
        <v>1</v>
      </c>
      <c r="H2477" s="68">
        <v>180002</v>
      </c>
      <c r="I2477" s="68">
        <v>280002</v>
      </c>
      <c r="J2477" s="68" t="s">
        <v>3756</v>
      </c>
      <c r="K2477" s="68" t="s">
        <v>3757</v>
      </c>
      <c r="L2477" s="68">
        <v>0</v>
      </c>
      <c r="M2477" s="68">
        <v>20</v>
      </c>
      <c r="N2477" s="68">
        <v>0</v>
      </c>
      <c r="O2477" s="68">
        <v>0</v>
      </c>
      <c r="P2477" s="68">
        <v>0</v>
      </c>
      <c r="Q2477" s="68">
        <v>0</v>
      </c>
      <c r="R2477" s="68">
        <v>16</v>
      </c>
      <c r="S2477" s="68">
        <v>1</v>
      </c>
      <c r="T2477" s="68">
        <v>1</v>
      </c>
      <c r="U2477" s="68">
        <v>397</v>
      </c>
      <c r="V2477" s="68">
        <v>0</v>
      </c>
      <c r="W2477" s="68">
        <v>23</v>
      </c>
      <c r="X2477" s="68">
        <v>0</v>
      </c>
      <c r="Y2477" s="68">
        <v>993</v>
      </c>
      <c r="Z2477" s="68">
        <v>0</v>
      </c>
      <c r="AA2477" s="68">
        <v>993</v>
      </c>
      <c r="AB2477" s="68">
        <v>0</v>
      </c>
      <c r="AC2477" s="68">
        <v>0</v>
      </c>
      <c r="AD2477" s="68">
        <v>107</v>
      </c>
      <c r="AE2477" s="68">
        <v>431</v>
      </c>
      <c r="AF2477" s="68">
        <v>0</v>
      </c>
      <c r="AG2477" s="68">
        <v>0</v>
      </c>
      <c r="AH2477" s="68">
        <v>0</v>
      </c>
      <c r="AI2477" s="68">
        <v>0</v>
      </c>
      <c r="AJ2477" s="68">
        <v>0</v>
      </c>
      <c r="AK2477" s="68">
        <v>0</v>
      </c>
      <c r="AL2477" s="68">
        <v>0</v>
      </c>
      <c r="AM2477" s="68">
        <v>0</v>
      </c>
      <c r="AN2477" s="68">
        <v>0</v>
      </c>
      <c r="AO2477" s="68">
        <v>0</v>
      </c>
      <c r="AP2477" s="68" t="s">
        <v>955</v>
      </c>
      <c r="AQ2477" s="68">
        <v>1</v>
      </c>
      <c r="AR2477" s="68" t="s">
        <v>958</v>
      </c>
      <c r="AS2477" s="68">
        <v>0</v>
      </c>
      <c r="AT2477" s="68">
        <v>0</v>
      </c>
      <c r="AU2477" s="68">
        <v>0</v>
      </c>
      <c r="AV2477" s="86">
        <v>1</v>
      </c>
      <c r="AX2477" s="1">
        <v>0</v>
      </c>
      <c r="AY2477" s="1">
        <v>0</v>
      </c>
      <c r="AZ2477" s="68">
        <v>0</v>
      </c>
      <c r="BA2477" s="68">
        <v>0</v>
      </c>
      <c r="EQ2477" s="68">
        <v>21250039</v>
      </c>
      <c r="ER2477" s="175">
        <v>2</v>
      </c>
      <c r="ES2477" s="68">
        <v>650</v>
      </c>
      <c r="ET2477" s="68">
        <v>39</v>
      </c>
      <c r="EU2477" s="68">
        <v>0</v>
      </c>
      <c r="EV2477" s="68">
        <v>150039</v>
      </c>
      <c r="EW2477" s="68" t="s">
        <v>2677</v>
      </c>
      <c r="EX2477" s="68" t="str">
        <f t="shared" si="71"/>
        <v>중형</v>
      </c>
      <c r="GE2477" s="68">
        <v>110242</v>
      </c>
      <c r="GF2477" s="68" t="s">
        <v>5886</v>
      </c>
    </row>
    <row r="2478" spans="6:188" x14ac:dyDescent="0.3">
      <c r="F2478" s="68">
        <v>330275</v>
      </c>
      <c r="G2478" s="68">
        <v>1</v>
      </c>
      <c r="H2478" s="68">
        <v>180002</v>
      </c>
      <c r="I2478" s="68">
        <v>280002</v>
      </c>
      <c r="J2478" s="68" t="s">
        <v>3756</v>
      </c>
      <c r="K2478" s="68" t="s">
        <v>3757</v>
      </c>
      <c r="L2478" s="68">
        <v>0</v>
      </c>
      <c r="M2478" s="68">
        <v>20</v>
      </c>
      <c r="N2478" s="68">
        <v>0</v>
      </c>
      <c r="O2478" s="68">
        <v>0</v>
      </c>
      <c r="P2478" s="68">
        <v>0</v>
      </c>
      <c r="Q2478" s="68">
        <v>0</v>
      </c>
      <c r="R2478" s="68">
        <v>2</v>
      </c>
      <c r="S2478" s="68">
        <v>1</v>
      </c>
      <c r="T2478" s="68">
        <v>1</v>
      </c>
      <c r="U2478" s="68">
        <v>209</v>
      </c>
      <c r="V2478" s="68">
        <v>0</v>
      </c>
      <c r="W2478" s="68">
        <v>413</v>
      </c>
      <c r="X2478" s="68">
        <v>0</v>
      </c>
      <c r="Y2478" s="68">
        <v>1022</v>
      </c>
      <c r="Z2478" s="68">
        <v>0</v>
      </c>
      <c r="AA2478" s="68">
        <v>1022</v>
      </c>
      <c r="AB2478" s="68">
        <v>0</v>
      </c>
      <c r="AC2478" s="68">
        <v>0</v>
      </c>
      <c r="AD2478" s="68">
        <v>107</v>
      </c>
      <c r="AE2478" s="68">
        <v>892</v>
      </c>
      <c r="AF2478" s="68">
        <v>0</v>
      </c>
      <c r="AG2478" s="68">
        <v>0</v>
      </c>
      <c r="AH2478" s="68">
        <v>0</v>
      </c>
      <c r="AI2478" s="68">
        <v>0</v>
      </c>
      <c r="AJ2478" s="68">
        <v>0</v>
      </c>
      <c r="AK2478" s="68">
        <v>0</v>
      </c>
      <c r="AL2478" s="68">
        <v>0</v>
      </c>
      <c r="AM2478" s="68">
        <v>0</v>
      </c>
      <c r="AN2478" s="68">
        <v>0</v>
      </c>
      <c r="AO2478" s="68">
        <v>0</v>
      </c>
      <c r="AP2478" s="68" t="s">
        <v>811</v>
      </c>
      <c r="AQ2478" s="68">
        <v>1</v>
      </c>
      <c r="AR2478" s="68" t="s">
        <v>808</v>
      </c>
      <c r="AS2478" s="68">
        <v>0</v>
      </c>
      <c r="AT2478" s="68">
        <v>0</v>
      </c>
      <c r="AU2478" s="68">
        <v>0</v>
      </c>
      <c r="AV2478" s="86">
        <v>1</v>
      </c>
      <c r="AX2478" s="1">
        <v>0</v>
      </c>
      <c r="AY2478" s="1">
        <v>0</v>
      </c>
      <c r="AZ2478" s="68">
        <v>0</v>
      </c>
      <c r="BA2478" s="68">
        <v>0</v>
      </c>
      <c r="EQ2478" s="68">
        <v>30150039</v>
      </c>
      <c r="ER2478" s="175">
        <v>2</v>
      </c>
      <c r="ES2478" s="68">
        <v>650</v>
      </c>
      <c r="ET2478" s="68">
        <v>39</v>
      </c>
      <c r="EU2478" s="68">
        <v>0</v>
      </c>
      <c r="EV2478" s="68">
        <v>150039</v>
      </c>
      <c r="EW2478" s="68" t="s">
        <v>2677</v>
      </c>
      <c r="EX2478" s="68" t="str">
        <f t="shared" si="71"/>
        <v>중형</v>
      </c>
      <c r="GE2478" s="68">
        <v>110243</v>
      </c>
      <c r="GF2478" s="68" t="s">
        <v>5887</v>
      </c>
    </row>
    <row r="2479" spans="6:188" x14ac:dyDescent="0.3">
      <c r="F2479" s="68">
        <v>330276</v>
      </c>
      <c r="G2479" s="68">
        <v>1</v>
      </c>
      <c r="H2479" s="68">
        <v>180002</v>
      </c>
      <c r="I2479" s="68">
        <v>280002</v>
      </c>
      <c r="J2479" s="68" t="s">
        <v>3756</v>
      </c>
      <c r="K2479" s="68" t="s">
        <v>3757</v>
      </c>
      <c r="L2479" s="68">
        <v>0</v>
      </c>
      <c r="M2479" s="68">
        <v>20</v>
      </c>
      <c r="N2479" s="68">
        <v>0</v>
      </c>
      <c r="O2479" s="68">
        <v>0</v>
      </c>
      <c r="P2479" s="68">
        <v>0</v>
      </c>
      <c r="Q2479" s="68">
        <v>0</v>
      </c>
      <c r="R2479" s="68">
        <v>8</v>
      </c>
      <c r="S2479" s="68">
        <v>1</v>
      </c>
      <c r="T2479" s="68">
        <v>1</v>
      </c>
      <c r="U2479" s="68">
        <v>408</v>
      </c>
      <c r="V2479" s="68">
        <v>0</v>
      </c>
      <c r="W2479" s="68">
        <v>24</v>
      </c>
      <c r="X2479" s="68">
        <v>0</v>
      </c>
      <c r="Y2479" s="68">
        <v>1022</v>
      </c>
      <c r="Z2479" s="68">
        <v>0</v>
      </c>
      <c r="AA2479" s="68">
        <v>1022</v>
      </c>
      <c r="AB2479" s="68">
        <v>0</v>
      </c>
      <c r="AC2479" s="68">
        <v>0</v>
      </c>
      <c r="AD2479" s="68">
        <v>107</v>
      </c>
      <c r="AE2479" s="68">
        <v>892</v>
      </c>
      <c r="AF2479" s="68">
        <v>0</v>
      </c>
      <c r="AG2479" s="68">
        <v>0</v>
      </c>
      <c r="AH2479" s="68">
        <v>0</v>
      </c>
      <c r="AI2479" s="68">
        <v>0</v>
      </c>
      <c r="AJ2479" s="68">
        <v>0</v>
      </c>
      <c r="AK2479" s="68">
        <v>0</v>
      </c>
      <c r="AL2479" s="68">
        <v>0</v>
      </c>
      <c r="AM2479" s="68">
        <v>0</v>
      </c>
      <c r="AN2479" s="68">
        <v>0</v>
      </c>
      <c r="AO2479" s="68">
        <v>0</v>
      </c>
      <c r="AP2479" s="68" t="s">
        <v>913</v>
      </c>
      <c r="AQ2479" s="68">
        <v>1</v>
      </c>
      <c r="AR2479" s="68" t="s">
        <v>910</v>
      </c>
      <c r="AS2479" s="68">
        <v>0</v>
      </c>
      <c r="AT2479" s="68">
        <v>0</v>
      </c>
      <c r="AU2479" s="68">
        <v>0</v>
      </c>
      <c r="AV2479" s="86">
        <v>1</v>
      </c>
      <c r="AX2479" s="1">
        <v>0</v>
      </c>
      <c r="AY2479" s="1">
        <v>0</v>
      </c>
      <c r="AZ2479" s="68">
        <v>0</v>
      </c>
      <c r="BA2479" s="68">
        <v>0</v>
      </c>
      <c r="EQ2479" s="68">
        <v>30250039</v>
      </c>
      <c r="ER2479" s="175">
        <v>2</v>
      </c>
      <c r="ES2479" s="68">
        <v>650</v>
      </c>
      <c r="ET2479" s="68">
        <v>39</v>
      </c>
      <c r="EU2479" s="68">
        <v>0</v>
      </c>
      <c r="EV2479" s="68">
        <v>150039</v>
      </c>
      <c r="EW2479" s="68" t="s">
        <v>2677</v>
      </c>
      <c r="EX2479" s="68" t="str">
        <f t="shared" si="71"/>
        <v>중형</v>
      </c>
      <c r="GE2479" s="68">
        <v>110244</v>
      </c>
      <c r="GF2479" s="68" t="s">
        <v>5888</v>
      </c>
    </row>
    <row r="2480" spans="6:188" x14ac:dyDescent="0.3">
      <c r="F2480" s="68">
        <v>330277</v>
      </c>
      <c r="G2480" s="68">
        <v>1</v>
      </c>
      <c r="H2480" s="68">
        <v>180002</v>
      </c>
      <c r="I2480" s="68">
        <v>280002</v>
      </c>
      <c r="J2480" s="68" t="s">
        <v>3756</v>
      </c>
      <c r="K2480" s="68" t="s">
        <v>3757</v>
      </c>
      <c r="L2480" s="68">
        <v>0</v>
      </c>
      <c r="M2480" s="68">
        <v>20</v>
      </c>
      <c r="N2480" s="68">
        <v>0</v>
      </c>
      <c r="O2480" s="68">
        <v>0</v>
      </c>
      <c r="P2480" s="68">
        <v>0</v>
      </c>
      <c r="Q2480" s="68">
        <v>0</v>
      </c>
      <c r="R2480" s="68">
        <v>4</v>
      </c>
      <c r="S2480" s="68">
        <v>1</v>
      </c>
      <c r="T2480" s="68">
        <v>2</v>
      </c>
      <c r="U2480" s="68">
        <v>409</v>
      </c>
      <c r="V2480" s="68">
        <v>0</v>
      </c>
      <c r="W2480" s="68">
        <v>24</v>
      </c>
      <c r="X2480" s="68">
        <v>0</v>
      </c>
      <c r="Y2480" s="68">
        <v>1025</v>
      </c>
      <c r="Z2480" s="68">
        <v>0</v>
      </c>
      <c r="AA2480" s="68">
        <v>1025</v>
      </c>
      <c r="AB2480" s="68">
        <v>0</v>
      </c>
      <c r="AC2480" s="68">
        <v>0</v>
      </c>
      <c r="AD2480" s="68">
        <v>107</v>
      </c>
      <c r="AE2480" s="68">
        <v>717</v>
      </c>
      <c r="AF2480" s="68">
        <v>0</v>
      </c>
      <c r="AG2480" s="68">
        <v>0</v>
      </c>
      <c r="AH2480" s="68">
        <v>0</v>
      </c>
      <c r="AI2480" s="68">
        <v>0</v>
      </c>
      <c r="AJ2480" s="68">
        <v>0</v>
      </c>
      <c r="AK2480" s="68">
        <v>0</v>
      </c>
      <c r="AL2480" s="68">
        <v>0</v>
      </c>
      <c r="AM2480" s="68">
        <v>0</v>
      </c>
      <c r="AN2480" s="68">
        <v>0</v>
      </c>
      <c r="AO2480" s="68">
        <v>0</v>
      </c>
      <c r="AP2480" s="68" t="s">
        <v>863</v>
      </c>
      <c r="AQ2480" s="68">
        <v>1</v>
      </c>
      <c r="AR2480" s="68" t="s">
        <v>860</v>
      </c>
      <c r="AS2480" s="68">
        <v>0</v>
      </c>
      <c r="AT2480" s="68">
        <v>0</v>
      </c>
      <c r="AU2480" s="68">
        <v>0</v>
      </c>
      <c r="AV2480" s="86">
        <v>1</v>
      </c>
      <c r="AX2480" s="1">
        <v>0</v>
      </c>
      <c r="AY2480" s="1">
        <v>0</v>
      </c>
      <c r="AZ2480" s="68">
        <v>0</v>
      </c>
      <c r="BA2480" s="68">
        <v>0</v>
      </c>
      <c r="EQ2480" s="68">
        <v>30350039</v>
      </c>
      <c r="ER2480" s="175">
        <v>2</v>
      </c>
      <c r="ES2480" s="68">
        <v>650</v>
      </c>
      <c r="ET2480" s="68">
        <v>39</v>
      </c>
      <c r="EU2480" s="68">
        <v>0</v>
      </c>
      <c r="EV2480" s="68">
        <v>150039</v>
      </c>
      <c r="EW2480" s="68" t="s">
        <v>2677</v>
      </c>
      <c r="EX2480" s="68" t="str">
        <f t="shared" si="71"/>
        <v>중형</v>
      </c>
      <c r="GE2480" s="68">
        <v>110245</v>
      </c>
      <c r="GF2480" s="68" t="s">
        <v>5889</v>
      </c>
    </row>
    <row r="2481" spans="6:188" x14ac:dyDescent="0.3">
      <c r="F2481" s="68">
        <v>330278</v>
      </c>
      <c r="G2481" s="68">
        <v>1</v>
      </c>
      <c r="H2481" s="68">
        <v>180002</v>
      </c>
      <c r="I2481" s="68">
        <v>280002</v>
      </c>
      <c r="J2481" s="68" t="s">
        <v>3756</v>
      </c>
      <c r="K2481" s="68" t="s">
        <v>3757</v>
      </c>
      <c r="L2481" s="68">
        <v>0</v>
      </c>
      <c r="M2481" s="68">
        <v>20</v>
      </c>
      <c r="N2481" s="68">
        <v>0</v>
      </c>
      <c r="O2481" s="68">
        <v>0</v>
      </c>
      <c r="P2481" s="68">
        <v>0</v>
      </c>
      <c r="Q2481" s="68">
        <v>0</v>
      </c>
      <c r="R2481" s="68">
        <v>32</v>
      </c>
      <c r="S2481" s="68">
        <v>1</v>
      </c>
      <c r="T2481" s="68">
        <v>1</v>
      </c>
      <c r="U2481" s="68">
        <v>434</v>
      </c>
      <c r="V2481" s="68">
        <v>0</v>
      </c>
      <c r="W2481" s="68">
        <v>25</v>
      </c>
      <c r="X2481" s="68">
        <v>0</v>
      </c>
      <c r="Y2481" s="68">
        <v>1086</v>
      </c>
      <c r="Z2481" s="68">
        <v>0</v>
      </c>
      <c r="AA2481" s="68">
        <v>1086</v>
      </c>
      <c r="AB2481" s="68">
        <v>0</v>
      </c>
      <c r="AC2481" s="68">
        <v>0</v>
      </c>
      <c r="AD2481" s="68">
        <v>107</v>
      </c>
      <c r="AE2481" s="68">
        <v>481</v>
      </c>
      <c r="AF2481" s="68">
        <v>0</v>
      </c>
      <c r="AG2481" s="68">
        <v>0</v>
      </c>
      <c r="AH2481" s="68">
        <v>0</v>
      </c>
      <c r="AI2481" s="68">
        <v>0</v>
      </c>
      <c r="AJ2481" s="68">
        <v>0</v>
      </c>
      <c r="AK2481" s="68">
        <v>0</v>
      </c>
      <c r="AL2481" s="68">
        <v>0</v>
      </c>
      <c r="AM2481" s="68">
        <v>0</v>
      </c>
      <c r="AN2481" s="68">
        <v>0</v>
      </c>
      <c r="AO2481" s="68">
        <v>0</v>
      </c>
      <c r="AP2481" s="68" t="s">
        <v>1787</v>
      </c>
      <c r="AQ2481" s="68">
        <v>1</v>
      </c>
      <c r="AR2481" s="68" t="s">
        <v>3600</v>
      </c>
      <c r="AS2481" s="68">
        <v>0</v>
      </c>
      <c r="AT2481" s="68">
        <v>0</v>
      </c>
      <c r="AU2481" s="68">
        <v>0</v>
      </c>
      <c r="AV2481" s="86">
        <v>1</v>
      </c>
      <c r="AX2481" s="1">
        <v>0</v>
      </c>
      <c r="AY2481" s="1">
        <v>0</v>
      </c>
      <c r="AZ2481" s="68">
        <v>0</v>
      </c>
      <c r="BA2481" s="68">
        <v>0</v>
      </c>
      <c r="EQ2481" s="68">
        <v>30450039</v>
      </c>
      <c r="ER2481" s="175">
        <v>2</v>
      </c>
      <c r="ES2481" s="68">
        <v>650</v>
      </c>
      <c r="ET2481" s="68">
        <v>39</v>
      </c>
      <c r="EU2481" s="68">
        <v>0</v>
      </c>
      <c r="EV2481" s="68">
        <v>150039</v>
      </c>
      <c r="EW2481" s="68" t="s">
        <v>2677</v>
      </c>
      <c r="EX2481" s="68" t="str">
        <f t="shared" si="71"/>
        <v>중형</v>
      </c>
      <c r="GE2481" s="68">
        <v>110246</v>
      </c>
      <c r="GF2481" s="68" t="s">
        <v>5890</v>
      </c>
    </row>
    <row r="2482" spans="6:188" x14ac:dyDescent="0.3">
      <c r="F2482" s="68">
        <v>330279</v>
      </c>
      <c r="G2482" s="68">
        <v>1</v>
      </c>
      <c r="H2482" s="68">
        <v>180002</v>
      </c>
      <c r="I2482" s="68">
        <v>280002</v>
      </c>
      <c r="J2482" s="68" t="s">
        <v>3756</v>
      </c>
      <c r="K2482" s="68" t="s">
        <v>3757</v>
      </c>
      <c r="L2482" s="68">
        <v>0</v>
      </c>
      <c r="M2482" s="68">
        <v>20</v>
      </c>
      <c r="N2482" s="68">
        <v>0</v>
      </c>
      <c r="O2482" s="68">
        <v>0</v>
      </c>
      <c r="P2482" s="68">
        <v>0</v>
      </c>
      <c r="Q2482" s="68">
        <v>0</v>
      </c>
      <c r="R2482" s="68">
        <v>32</v>
      </c>
      <c r="S2482" s="68">
        <v>1</v>
      </c>
      <c r="T2482" s="68">
        <v>1</v>
      </c>
      <c r="U2482" s="68">
        <v>435</v>
      </c>
      <c r="V2482" s="68">
        <v>0</v>
      </c>
      <c r="W2482" s="68">
        <v>25</v>
      </c>
      <c r="X2482" s="68">
        <v>0</v>
      </c>
      <c r="Y2482" s="68">
        <v>1090</v>
      </c>
      <c r="Z2482" s="68">
        <v>0</v>
      </c>
      <c r="AA2482" s="68">
        <v>1090</v>
      </c>
      <c r="AB2482" s="68">
        <v>0</v>
      </c>
      <c r="AC2482" s="68">
        <v>0</v>
      </c>
      <c r="AD2482" s="68">
        <v>107</v>
      </c>
      <c r="AE2482" s="68">
        <v>482</v>
      </c>
      <c r="AF2482" s="68">
        <v>0</v>
      </c>
      <c r="AG2482" s="68">
        <v>0</v>
      </c>
      <c r="AH2482" s="68">
        <v>0</v>
      </c>
      <c r="AI2482" s="68">
        <v>0</v>
      </c>
      <c r="AJ2482" s="68">
        <v>0</v>
      </c>
      <c r="AK2482" s="68">
        <v>0</v>
      </c>
      <c r="AL2482" s="68">
        <v>0</v>
      </c>
      <c r="AM2482" s="68">
        <v>0</v>
      </c>
      <c r="AN2482" s="68">
        <v>0</v>
      </c>
      <c r="AO2482" s="68">
        <v>0</v>
      </c>
      <c r="AP2482" s="68" t="s">
        <v>1787</v>
      </c>
      <c r="AQ2482" s="68">
        <v>1</v>
      </c>
      <c r="AR2482" s="68" t="s">
        <v>3600</v>
      </c>
      <c r="AS2482" s="68">
        <v>0</v>
      </c>
      <c r="AT2482" s="68">
        <v>0</v>
      </c>
      <c r="AU2482" s="68">
        <v>0</v>
      </c>
      <c r="AV2482" s="86">
        <v>1</v>
      </c>
      <c r="AX2482" s="1">
        <v>0</v>
      </c>
      <c r="AY2482" s="1">
        <v>0</v>
      </c>
      <c r="AZ2482" s="68">
        <v>0</v>
      </c>
      <c r="BA2482" s="68">
        <v>0</v>
      </c>
      <c r="EQ2482" s="68">
        <v>30550039</v>
      </c>
      <c r="ER2482" s="175">
        <v>2</v>
      </c>
      <c r="ES2482" s="68">
        <v>650</v>
      </c>
      <c r="ET2482" s="68">
        <v>39</v>
      </c>
      <c r="EU2482" s="68">
        <v>0</v>
      </c>
      <c r="EV2482" s="68">
        <v>150039</v>
      </c>
      <c r="EW2482" s="68" t="s">
        <v>2677</v>
      </c>
      <c r="EX2482" s="68" t="str">
        <f t="shared" si="71"/>
        <v>중형</v>
      </c>
      <c r="GE2482" s="68">
        <v>110247</v>
      </c>
      <c r="GF2482" s="68" t="s">
        <v>5891</v>
      </c>
    </row>
    <row r="2483" spans="6:188" x14ac:dyDescent="0.3">
      <c r="F2483" s="68">
        <v>330280</v>
      </c>
      <c r="G2483" s="68">
        <v>1</v>
      </c>
      <c r="H2483" s="68">
        <v>180002</v>
      </c>
      <c r="I2483" s="68">
        <v>280002</v>
      </c>
      <c r="J2483" s="68" t="s">
        <v>3756</v>
      </c>
      <c r="K2483" s="68" t="s">
        <v>3757</v>
      </c>
      <c r="L2483" s="68">
        <v>0</v>
      </c>
      <c r="M2483" s="68">
        <v>20</v>
      </c>
      <c r="N2483" s="68">
        <v>0</v>
      </c>
      <c r="O2483" s="68">
        <v>0</v>
      </c>
      <c r="P2483" s="68">
        <v>0</v>
      </c>
      <c r="Q2483" s="68">
        <v>0</v>
      </c>
      <c r="R2483" s="68">
        <v>2</v>
      </c>
      <c r="S2483" s="68">
        <v>1</v>
      </c>
      <c r="T2483" s="68">
        <v>1</v>
      </c>
      <c r="U2483" s="68">
        <v>232</v>
      </c>
      <c r="V2483" s="68">
        <v>0</v>
      </c>
      <c r="W2483" s="68">
        <v>456</v>
      </c>
      <c r="X2483" s="68">
        <v>0</v>
      </c>
      <c r="Y2483" s="68">
        <v>1128</v>
      </c>
      <c r="Z2483" s="68">
        <v>0</v>
      </c>
      <c r="AA2483" s="68">
        <v>1128</v>
      </c>
      <c r="AB2483" s="68">
        <v>0</v>
      </c>
      <c r="AC2483" s="68">
        <v>0</v>
      </c>
      <c r="AD2483" s="68">
        <v>107</v>
      </c>
      <c r="AE2483" s="68">
        <v>968</v>
      </c>
      <c r="AF2483" s="68">
        <v>0</v>
      </c>
      <c r="AG2483" s="68">
        <v>0</v>
      </c>
      <c r="AH2483" s="68">
        <v>0</v>
      </c>
      <c r="AI2483" s="68">
        <v>0</v>
      </c>
      <c r="AJ2483" s="68">
        <v>0</v>
      </c>
      <c r="AK2483" s="68">
        <v>0</v>
      </c>
      <c r="AL2483" s="68">
        <v>0</v>
      </c>
      <c r="AM2483" s="68">
        <v>0</v>
      </c>
      <c r="AN2483" s="68">
        <v>0</v>
      </c>
      <c r="AO2483" s="68">
        <v>0</v>
      </c>
      <c r="AP2483" s="68" t="s">
        <v>811</v>
      </c>
      <c r="AQ2483" s="68">
        <v>1</v>
      </c>
      <c r="AR2483" s="68" t="s">
        <v>808</v>
      </c>
      <c r="AS2483" s="68">
        <v>0</v>
      </c>
      <c r="AT2483" s="68">
        <v>0</v>
      </c>
      <c r="AU2483" s="68">
        <v>0</v>
      </c>
      <c r="AV2483" s="86">
        <v>1</v>
      </c>
      <c r="AX2483" s="1">
        <v>0</v>
      </c>
      <c r="AY2483" s="1">
        <v>0</v>
      </c>
      <c r="AZ2483" s="68">
        <v>0</v>
      </c>
      <c r="BA2483" s="68">
        <v>0</v>
      </c>
      <c r="EQ2483" s="68">
        <v>30650039</v>
      </c>
      <c r="ER2483" s="175">
        <v>2</v>
      </c>
      <c r="ES2483" s="68">
        <v>650</v>
      </c>
      <c r="ET2483" s="68">
        <v>39</v>
      </c>
      <c r="EU2483" s="68">
        <v>0</v>
      </c>
      <c r="EV2483" s="68">
        <v>150039</v>
      </c>
      <c r="EW2483" s="68" t="s">
        <v>2677</v>
      </c>
      <c r="EX2483" s="68" t="str">
        <f t="shared" si="71"/>
        <v>중형</v>
      </c>
      <c r="GE2483" s="68">
        <v>110248</v>
      </c>
      <c r="GF2483" s="68" t="s">
        <v>5892</v>
      </c>
    </row>
    <row r="2484" spans="6:188" x14ac:dyDescent="0.3">
      <c r="F2484" s="68">
        <v>330281</v>
      </c>
      <c r="G2484" s="68">
        <v>1</v>
      </c>
      <c r="H2484" s="68">
        <v>180002</v>
      </c>
      <c r="I2484" s="68">
        <v>280002</v>
      </c>
      <c r="J2484" s="68" t="s">
        <v>3756</v>
      </c>
      <c r="K2484" s="68" t="s">
        <v>3757</v>
      </c>
      <c r="L2484" s="68">
        <v>0</v>
      </c>
      <c r="M2484" s="68">
        <v>20</v>
      </c>
      <c r="N2484" s="68">
        <v>0</v>
      </c>
      <c r="O2484" s="68">
        <v>0</v>
      </c>
      <c r="P2484" s="68">
        <v>0</v>
      </c>
      <c r="Q2484" s="68">
        <v>0</v>
      </c>
      <c r="R2484" s="68">
        <v>2</v>
      </c>
      <c r="S2484" s="68">
        <v>1</v>
      </c>
      <c r="T2484" s="68">
        <v>1</v>
      </c>
      <c r="U2484" s="68">
        <v>235</v>
      </c>
      <c r="V2484" s="68">
        <v>0</v>
      </c>
      <c r="W2484" s="68">
        <v>463</v>
      </c>
      <c r="X2484" s="68">
        <v>0</v>
      </c>
      <c r="Y2484" s="68">
        <v>1146</v>
      </c>
      <c r="Z2484" s="68">
        <v>0</v>
      </c>
      <c r="AA2484" s="68">
        <v>1146</v>
      </c>
      <c r="AB2484" s="68">
        <v>0</v>
      </c>
      <c r="AC2484" s="68">
        <v>0</v>
      </c>
      <c r="AD2484" s="68">
        <v>107</v>
      </c>
      <c r="AE2484" s="68">
        <v>975</v>
      </c>
      <c r="AF2484" s="68">
        <v>0</v>
      </c>
      <c r="AG2484" s="68">
        <v>0</v>
      </c>
      <c r="AH2484" s="68">
        <v>0</v>
      </c>
      <c r="AI2484" s="68">
        <v>0</v>
      </c>
      <c r="AJ2484" s="68">
        <v>0</v>
      </c>
      <c r="AK2484" s="68">
        <v>0</v>
      </c>
      <c r="AL2484" s="68">
        <v>0</v>
      </c>
      <c r="AM2484" s="68">
        <v>0</v>
      </c>
      <c r="AN2484" s="68">
        <v>0</v>
      </c>
      <c r="AO2484" s="68">
        <v>0</v>
      </c>
      <c r="AP2484" s="68" t="s">
        <v>811</v>
      </c>
      <c r="AQ2484" s="68">
        <v>1</v>
      </c>
      <c r="AR2484" s="68" t="s">
        <v>808</v>
      </c>
      <c r="AS2484" s="68">
        <v>0</v>
      </c>
      <c r="AT2484" s="68">
        <v>0</v>
      </c>
      <c r="AU2484" s="68">
        <v>0</v>
      </c>
      <c r="AV2484" s="86">
        <v>1</v>
      </c>
      <c r="AX2484" s="1">
        <v>0</v>
      </c>
      <c r="AY2484" s="1">
        <v>0</v>
      </c>
      <c r="AZ2484" s="68">
        <v>0</v>
      </c>
      <c r="BA2484" s="68">
        <v>0</v>
      </c>
      <c r="EQ2484" s="68">
        <v>30750039</v>
      </c>
      <c r="ER2484" s="175">
        <v>2</v>
      </c>
      <c r="ES2484" s="68">
        <v>650</v>
      </c>
      <c r="ET2484" s="68">
        <v>39</v>
      </c>
      <c r="EU2484" s="68">
        <v>0</v>
      </c>
      <c r="EV2484" s="68">
        <v>150039</v>
      </c>
      <c r="EW2484" s="68" t="s">
        <v>2677</v>
      </c>
      <c r="EX2484" s="68" t="str">
        <f t="shared" si="71"/>
        <v>중형</v>
      </c>
      <c r="GE2484" s="68">
        <v>110249</v>
      </c>
      <c r="GF2484" s="68" t="s">
        <v>5893</v>
      </c>
    </row>
    <row r="2485" spans="6:188" x14ac:dyDescent="0.3">
      <c r="F2485" s="68">
        <v>330282</v>
      </c>
      <c r="G2485" s="68">
        <v>1</v>
      </c>
      <c r="H2485" s="68">
        <v>180002</v>
      </c>
      <c r="I2485" s="68">
        <v>280002</v>
      </c>
      <c r="J2485" s="68" t="s">
        <v>3756</v>
      </c>
      <c r="K2485" s="68" t="s">
        <v>3757</v>
      </c>
      <c r="L2485" s="68">
        <v>0</v>
      </c>
      <c r="M2485" s="68">
        <v>20</v>
      </c>
      <c r="N2485" s="68">
        <v>0</v>
      </c>
      <c r="O2485" s="68">
        <v>0</v>
      </c>
      <c r="P2485" s="68">
        <v>0</v>
      </c>
      <c r="Q2485" s="68">
        <v>0</v>
      </c>
      <c r="R2485" s="68">
        <v>8</v>
      </c>
      <c r="S2485" s="68">
        <v>1</v>
      </c>
      <c r="T2485" s="68">
        <v>1</v>
      </c>
      <c r="U2485" s="68">
        <v>449</v>
      </c>
      <c r="V2485" s="68">
        <v>0</v>
      </c>
      <c r="W2485" s="68">
        <v>26</v>
      </c>
      <c r="X2485" s="68">
        <v>0</v>
      </c>
      <c r="Y2485" s="68">
        <v>1123</v>
      </c>
      <c r="Z2485" s="68">
        <v>0</v>
      </c>
      <c r="AA2485" s="68">
        <v>1123</v>
      </c>
      <c r="AB2485" s="68">
        <v>0</v>
      </c>
      <c r="AC2485" s="68">
        <v>0</v>
      </c>
      <c r="AD2485" s="68">
        <v>107</v>
      </c>
      <c r="AE2485" s="68">
        <v>978</v>
      </c>
      <c r="AF2485" s="68">
        <v>0</v>
      </c>
      <c r="AG2485" s="68">
        <v>0</v>
      </c>
      <c r="AH2485" s="68">
        <v>0</v>
      </c>
      <c r="AI2485" s="68">
        <v>0</v>
      </c>
      <c r="AJ2485" s="68">
        <v>0</v>
      </c>
      <c r="AK2485" s="68">
        <v>0</v>
      </c>
      <c r="AL2485" s="68">
        <v>0</v>
      </c>
      <c r="AM2485" s="68">
        <v>0</v>
      </c>
      <c r="AN2485" s="68">
        <v>0</v>
      </c>
      <c r="AO2485" s="68">
        <v>0</v>
      </c>
      <c r="AP2485" s="68" t="s">
        <v>913</v>
      </c>
      <c r="AQ2485" s="68">
        <v>1</v>
      </c>
      <c r="AR2485" s="68" t="s">
        <v>910</v>
      </c>
      <c r="AS2485" s="68">
        <v>0</v>
      </c>
      <c r="AT2485" s="68">
        <v>0</v>
      </c>
      <c r="AU2485" s="68">
        <v>0</v>
      </c>
      <c r="AV2485" s="86">
        <v>1</v>
      </c>
      <c r="AX2485" s="1">
        <v>0</v>
      </c>
      <c r="AY2485" s="1">
        <v>0</v>
      </c>
      <c r="AZ2485" s="68">
        <v>0</v>
      </c>
      <c r="BA2485" s="68">
        <v>0</v>
      </c>
      <c r="EQ2485" s="68">
        <v>30850039</v>
      </c>
      <c r="ER2485" s="175">
        <v>2</v>
      </c>
      <c r="ES2485" s="68">
        <v>650</v>
      </c>
      <c r="ET2485" s="68">
        <v>39</v>
      </c>
      <c r="EU2485" s="68">
        <v>0</v>
      </c>
      <c r="EV2485" s="68">
        <v>150039</v>
      </c>
      <c r="EW2485" s="68" t="s">
        <v>2677</v>
      </c>
      <c r="EX2485" s="68" t="str">
        <f t="shared" si="71"/>
        <v>중형</v>
      </c>
      <c r="GE2485" s="68">
        <v>110250</v>
      </c>
      <c r="GF2485" s="68" t="s">
        <v>5894</v>
      </c>
    </row>
    <row r="2486" spans="6:188" x14ac:dyDescent="0.3">
      <c r="F2486" s="68">
        <v>330283</v>
      </c>
      <c r="G2486" s="68">
        <v>1</v>
      </c>
      <c r="H2486" s="68">
        <v>180002</v>
      </c>
      <c r="I2486" s="68">
        <v>280002</v>
      </c>
      <c r="J2486" s="68" t="s">
        <v>3756</v>
      </c>
      <c r="K2486" s="68" t="s">
        <v>3757</v>
      </c>
      <c r="L2486" s="68">
        <v>0</v>
      </c>
      <c r="M2486" s="68">
        <v>20</v>
      </c>
      <c r="N2486" s="68">
        <v>0</v>
      </c>
      <c r="O2486" s="68">
        <v>0</v>
      </c>
      <c r="P2486" s="68">
        <v>0</v>
      </c>
      <c r="Q2486" s="68">
        <v>0</v>
      </c>
      <c r="R2486" s="68">
        <v>32</v>
      </c>
      <c r="S2486" s="68">
        <v>1</v>
      </c>
      <c r="T2486" s="68">
        <v>1</v>
      </c>
      <c r="U2486" s="68">
        <v>452</v>
      </c>
      <c r="V2486" s="68">
        <v>0</v>
      </c>
      <c r="W2486" s="68">
        <v>26</v>
      </c>
      <c r="X2486" s="68">
        <v>0</v>
      </c>
      <c r="Y2486" s="68">
        <v>1134</v>
      </c>
      <c r="Z2486" s="68">
        <v>0</v>
      </c>
      <c r="AA2486" s="68">
        <v>1134</v>
      </c>
      <c r="AB2486" s="68">
        <v>0</v>
      </c>
      <c r="AC2486" s="68">
        <v>0</v>
      </c>
      <c r="AD2486" s="68">
        <v>107</v>
      </c>
      <c r="AE2486" s="68">
        <v>491</v>
      </c>
      <c r="AF2486" s="68">
        <v>0</v>
      </c>
      <c r="AG2486" s="68">
        <v>0</v>
      </c>
      <c r="AH2486" s="68">
        <v>0</v>
      </c>
      <c r="AI2486" s="68">
        <v>0</v>
      </c>
      <c r="AJ2486" s="68">
        <v>0</v>
      </c>
      <c r="AK2486" s="68">
        <v>0</v>
      </c>
      <c r="AL2486" s="68">
        <v>0</v>
      </c>
      <c r="AM2486" s="68">
        <v>0</v>
      </c>
      <c r="AN2486" s="68">
        <v>0</v>
      </c>
      <c r="AO2486" s="68">
        <v>0</v>
      </c>
      <c r="AP2486" s="68" t="s">
        <v>1787</v>
      </c>
      <c r="AQ2486" s="68">
        <v>1</v>
      </c>
      <c r="AR2486" s="68" t="s">
        <v>3600</v>
      </c>
      <c r="AS2486" s="68">
        <v>0</v>
      </c>
      <c r="AT2486" s="68">
        <v>0</v>
      </c>
      <c r="AU2486" s="68">
        <v>0</v>
      </c>
      <c r="AV2486" s="86">
        <v>1</v>
      </c>
      <c r="AX2486" s="1">
        <v>0</v>
      </c>
      <c r="AY2486" s="1">
        <v>0</v>
      </c>
      <c r="AZ2486" s="68">
        <v>0</v>
      </c>
      <c r="BA2486" s="68">
        <v>0</v>
      </c>
      <c r="EQ2486" s="68">
        <v>30950039</v>
      </c>
      <c r="ER2486" s="175">
        <v>2</v>
      </c>
      <c r="ES2486" s="68">
        <v>650</v>
      </c>
      <c r="ET2486" s="68">
        <v>39</v>
      </c>
      <c r="EU2486" s="68">
        <v>0</v>
      </c>
      <c r="EV2486" s="68">
        <v>150039</v>
      </c>
      <c r="EW2486" s="68" t="s">
        <v>2677</v>
      </c>
      <c r="EX2486" s="68" t="str">
        <f t="shared" si="71"/>
        <v>중형</v>
      </c>
      <c r="GE2486" s="68">
        <v>110251</v>
      </c>
      <c r="GF2486" s="68" t="s">
        <v>5895</v>
      </c>
    </row>
    <row r="2487" spans="6:188" x14ac:dyDescent="0.3">
      <c r="F2487" s="68">
        <v>330284</v>
      </c>
      <c r="G2487" s="68">
        <v>1</v>
      </c>
      <c r="H2487" s="68">
        <v>180002</v>
      </c>
      <c r="I2487" s="68">
        <v>280002</v>
      </c>
      <c r="J2487" s="68" t="s">
        <v>3756</v>
      </c>
      <c r="K2487" s="68" t="s">
        <v>3757</v>
      </c>
      <c r="L2487" s="68">
        <v>0</v>
      </c>
      <c r="M2487" s="68">
        <v>20</v>
      </c>
      <c r="N2487" s="68">
        <v>0</v>
      </c>
      <c r="O2487" s="68">
        <v>0</v>
      </c>
      <c r="P2487" s="68">
        <v>0</v>
      </c>
      <c r="Q2487" s="68">
        <v>0</v>
      </c>
      <c r="R2487" s="68">
        <v>2</v>
      </c>
      <c r="S2487" s="68">
        <v>1</v>
      </c>
      <c r="T2487" s="68">
        <v>1</v>
      </c>
      <c r="U2487" s="68">
        <v>241</v>
      </c>
      <c r="V2487" s="68">
        <v>0</v>
      </c>
      <c r="W2487" s="68">
        <v>474</v>
      </c>
      <c r="X2487" s="68">
        <v>0</v>
      </c>
      <c r="Y2487" s="68">
        <v>1173</v>
      </c>
      <c r="Z2487" s="68">
        <v>0</v>
      </c>
      <c r="AA2487" s="68">
        <v>1173</v>
      </c>
      <c r="AB2487" s="68">
        <v>0</v>
      </c>
      <c r="AC2487" s="68">
        <v>0</v>
      </c>
      <c r="AD2487" s="68">
        <v>107</v>
      </c>
      <c r="AE2487" s="68">
        <v>991</v>
      </c>
      <c r="AF2487" s="68">
        <v>0</v>
      </c>
      <c r="AG2487" s="68">
        <v>0</v>
      </c>
      <c r="AH2487" s="68">
        <v>0</v>
      </c>
      <c r="AI2487" s="68">
        <v>0</v>
      </c>
      <c r="AJ2487" s="68">
        <v>0</v>
      </c>
      <c r="AK2487" s="68">
        <v>0</v>
      </c>
      <c r="AL2487" s="68">
        <v>0</v>
      </c>
      <c r="AM2487" s="68">
        <v>0</v>
      </c>
      <c r="AN2487" s="68">
        <v>0</v>
      </c>
      <c r="AO2487" s="68">
        <v>0</v>
      </c>
      <c r="AP2487" s="68" t="s">
        <v>811</v>
      </c>
      <c r="AQ2487" s="68">
        <v>1</v>
      </c>
      <c r="AR2487" s="68" t="s">
        <v>808</v>
      </c>
      <c r="AS2487" s="68">
        <v>0</v>
      </c>
      <c r="AT2487" s="68">
        <v>0</v>
      </c>
      <c r="AU2487" s="68">
        <v>0</v>
      </c>
      <c r="AV2487" s="86">
        <v>1</v>
      </c>
      <c r="AX2487" s="1">
        <v>0</v>
      </c>
      <c r="AY2487" s="1">
        <v>0</v>
      </c>
      <c r="AZ2487" s="68">
        <v>0</v>
      </c>
      <c r="BA2487" s="68">
        <v>0</v>
      </c>
      <c r="EQ2487" s="68">
        <v>31050039</v>
      </c>
      <c r="ER2487" s="175">
        <v>2</v>
      </c>
      <c r="ES2487" s="68">
        <v>650</v>
      </c>
      <c r="ET2487" s="68">
        <v>39</v>
      </c>
      <c r="EU2487" s="68">
        <v>0</v>
      </c>
      <c r="EV2487" s="68">
        <v>150039</v>
      </c>
      <c r="EW2487" s="68" t="s">
        <v>2677</v>
      </c>
      <c r="EX2487" s="68" t="str">
        <f t="shared" si="71"/>
        <v>중형</v>
      </c>
      <c r="GE2487" s="68">
        <v>110252</v>
      </c>
      <c r="GF2487" s="68" t="s">
        <v>5896</v>
      </c>
    </row>
    <row r="2488" spans="6:188" x14ac:dyDescent="0.3">
      <c r="F2488" s="68">
        <v>330285</v>
      </c>
      <c r="G2488" s="68">
        <v>1</v>
      </c>
      <c r="H2488" s="68">
        <v>180002</v>
      </c>
      <c r="I2488" s="68">
        <v>280002</v>
      </c>
      <c r="J2488" s="68" t="s">
        <v>3756</v>
      </c>
      <c r="K2488" s="68" t="s">
        <v>3757</v>
      </c>
      <c r="L2488" s="68">
        <v>0</v>
      </c>
      <c r="M2488" s="68">
        <v>20</v>
      </c>
      <c r="N2488" s="68">
        <v>0</v>
      </c>
      <c r="O2488" s="68">
        <v>0</v>
      </c>
      <c r="P2488" s="68">
        <v>0</v>
      </c>
      <c r="Q2488" s="68">
        <v>0</v>
      </c>
      <c r="R2488" s="68">
        <v>2</v>
      </c>
      <c r="S2488" s="68">
        <v>1</v>
      </c>
      <c r="T2488" s="68">
        <v>1</v>
      </c>
      <c r="U2488" s="68">
        <v>243</v>
      </c>
      <c r="V2488" s="68">
        <v>0</v>
      </c>
      <c r="W2488" s="68">
        <v>479</v>
      </c>
      <c r="X2488" s="68">
        <v>0</v>
      </c>
      <c r="Y2488" s="68">
        <v>1187</v>
      </c>
      <c r="Z2488" s="68">
        <v>0</v>
      </c>
      <c r="AA2488" s="68">
        <v>1187</v>
      </c>
      <c r="AB2488" s="68">
        <v>0</v>
      </c>
      <c r="AC2488" s="68">
        <v>0</v>
      </c>
      <c r="AD2488" s="68">
        <v>107</v>
      </c>
      <c r="AE2488" s="68">
        <v>1001</v>
      </c>
      <c r="AF2488" s="68">
        <v>0</v>
      </c>
      <c r="AG2488" s="68">
        <v>0</v>
      </c>
      <c r="AH2488" s="68">
        <v>0</v>
      </c>
      <c r="AI2488" s="68">
        <v>0</v>
      </c>
      <c r="AJ2488" s="68">
        <v>0</v>
      </c>
      <c r="AK2488" s="68">
        <v>0</v>
      </c>
      <c r="AL2488" s="68">
        <v>0</v>
      </c>
      <c r="AM2488" s="68">
        <v>0</v>
      </c>
      <c r="AN2488" s="68">
        <v>0</v>
      </c>
      <c r="AO2488" s="68">
        <v>0</v>
      </c>
      <c r="AP2488" s="68" t="s">
        <v>811</v>
      </c>
      <c r="AQ2488" s="68">
        <v>1</v>
      </c>
      <c r="AR2488" s="68" t="s">
        <v>808</v>
      </c>
      <c r="AS2488" s="68">
        <v>0</v>
      </c>
      <c r="AT2488" s="68">
        <v>0</v>
      </c>
      <c r="AU2488" s="68">
        <v>0</v>
      </c>
      <c r="AV2488" s="86">
        <v>1</v>
      </c>
      <c r="AX2488" s="1">
        <v>0</v>
      </c>
      <c r="AY2488" s="1">
        <v>0</v>
      </c>
      <c r="AZ2488" s="68">
        <v>0</v>
      </c>
      <c r="BA2488" s="68">
        <v>0</v>
      </c>
      <c r="EQ2488" s="68">
        <v>31150039</v>
      </c>
      <c r="ER2488" s="175">
        <v>2</v>
      </c>
      <c r="ES2488" s="68">
        <v>650</v>
      </c>
      <c r="ET2488" s="68">
        <v>39</v>
      </c>
      <c r="EU2488" s="68">
        <v>0</v>
      </c>
      <c r="EV2488" s="68">
        <v>150039</v>
      </c>
      <c r="EW2488" s="68" t="s">
        <v>2677</v>
      </c>
      <c r="EX2488" s="68" t="str">
        <f t="shared" si="71"/>
        <v>중형</v>
      </c>
      <c r="GE2488" s="68">
        <v>110253</v>
      </c>
      <c r="GF2488" s="68" t="s">
        <v>5897</v>
      </c>
    </row>
    <row r="2489" spans="6:188" x14ac:dyDescent="0.3">
      <c r="F2489" s="68">
        <v>330286</v>
      </c>
      <c r="G2489" s="68">
        <v>1</v>
      </c>
      <c r="H2489" s="68">
        <v>180002</v>
      </c>
      <c r="I2489" s="68">
        <v>280002</v>
      </c>
      <c r="J2489" s="68" t="s">
        <v>3756</v>
      </c>
      <c r="K2489" s="68" t="s">
        <v>3757</v>
      </c>
      <c r="L2489" s="68">
        <v>0</v>
      </c>
      <c r="M2489" s="68">
        <v>20</v>
      </c>
      <c r="N2489" s="68">
        <v>0</v>
      </c>
      <c r="O2489" s="68">
        <v>0</v>
      </c>
      <c r="P2489" s="68">
        <v>0</v>
      </c>
      <c r="Q2489" s="68">
        <v>0</v>
      </c>
      <c r="R2489" s="68">
        <v>4</v>
      </c>
      <c r="S2489" s="68">
        <v>1</v>
      </c>
      <c r="T2489" s="68">
        <v>1</v>
      </c>
      <c r="U2489" s="68">
        <v>467</v>
      </c>
      <c r="V2489" s="68">
        <v>0</v>
      </c>
      <c r="W2489" s="68">
        <v>27</v>
      </c>
      <c r="X2489" s="68">
        <v>0</v>
      </c>
      <c r="Y2489" s="68">
        <v>1172</v>
      </c>
      <c r="Z2489" s="68">
        <v>0</v>
      </c>
      <c r="AA2489" s="68">
        <v>1172</v>
      </c>
      <c r="AB2489" s="68">
        <v>0</v>
      </c>
      <c r="AC2489" s="68">
        <v>0</v>
      </c>
      <c r="AD2489" s="68">
        <v>107</v>
      </c>
      <c r="AE2489" s="68">
        <v>806</v>
      </c>
      <c r="AF2489" s="68">
        <v>0</v>
      </c>
      <c r="AG2489" s="68">
        <v>0</v>
      </c>
      <c r="AH2489" s="68">
        <v>0</v>
      </c>
      <c r="AI2489" s="68">
        <v>0</v>
      </c>
      <c r="AJ2489" s="68">
        <v>0</v>
      </c>
      <c r="AK2489" s="68">
        <v>0</v>
      </c>
      <c r="AL2489" s="68">
        <v>0</v>
      </c>
      <c r="AM2489" s="68">
        <v>0</v>
      </c>
      <c r="AN2489" s="68">
        <v>0</v>
      </c>
      <c r="AO2489" s="68">
        <v>0</v>
      </c>
      <c r="AP2489" s="68" t="s">
        <v>863</v>
      </c>
      <c r="AQ2489" s="68">
        <v>1</v>
      </c>
      <c r="AR2489" s="68" t="s">
        <v>860</v>
      </c>
      <c r="AS2489" s="68">
        <v>0</v>
      </c>
      <c r="AT2489" s="68">
        <v>0</v>
      </c>
      <c r="AU2489" s="68">
        <v>0</v>
      </c>
      <c r="AV2489" s="86">
        <v>1</v>
      </c>
      <c r="AX2489" s="1">
        <v>0</v>
      </c>
      <c r="AY2489" s="1">
        <v>0</v>
      </c>
      <c r="AZ2489" s="68">
        <v>0</v>
      </c>
      <c r="BA2489" s="68">
        <v>0</v>
      </c>
      <c r="EQ2489" s="68">
        <v>31250039</v>
      </c>
      <c r="ER2489" s="175">
        <v>2</v>
      </c>
      <c r="ES2489" s="68">
        <v>650</v>
      </c>
      <c r="ET2489" s="68">
        <v>39</v>
      </c>
      <c r="EU2489" s="68">
        <v>0</v>
      </c>
      <c r="EV2489" s="68">
        <v>150039</v>
      </c>
      <c r="EW2489" s="68" t="s">
        <v>2677</v>
      </c>
      <c r="EX2489" s="68" t="str">
        <f t="shared" si="71"/>
        <v>중형</v>
      </c>
      <c r="GE2489" s="68">
        <v>110254</v>
      </c>
      <c r="GF2489" s="68" t="s">
        <v>5898</v>
      </c>
    </row>
    <row r="2490" spans="6:188" x14ac:dyDescent="0.3">
      <c r="F2490" s="68">
        <v>330287</v>
      </c>
      <c r="G2490" s="68">
        <v>1</v>
      </c>
      <c r="H2490" s="68">
        <v>180002</v>
      </c>
      <c r="I2490" s="68">
        <v>280002</v>
      </c>
      <c r="J2490" s="68" t="s">
        <v>3756</v>
      </c>
      <c r="K2490" s="68" t="s">
        <v>3757</v>
      </c>
      <c r="L2490" s="68">
        <v>0</v>
      </c>
      <c r="M2490" s="68">
        <v>20</v>
      </c>
      <c r="N2490" s="68">
        <v>0</v>
      </c>
      <c r="O2490" s="68">
        <v>0</v>
      </c>
      <c r="P2490" s="68">
        <v>0</v>
      </c>
      <c r="Q2490" s="68">
        <v>0</v>
      </c>
      <c r="R2490" s="68">
        <v>4</v>
      </c>
      <c r="S2490" s="68">
        <v>1</v>
      </c>
      <c r="T2490" s="68">
        <v>1</v>
      </c>
      <c r="U2490" s="68">
        <v>471</v>
      </c>
      <c r="V2490" s="68">
        <v>0</v>
      </c>
      <c r="W2490" s="68">
        <v>28</v>
      </c>
      <c r="X2490" s="68">
        <v>0</v>
      </c>
      <c r="Y2490" s="68">
        <v>1180</v>
      </c>
      <c r="Z2490" s="68">
        <v>0</v>
      </c>
      <c r="AA2490" s="68">
        <v>1180</v>
      </c>
      <c r="AB2490" s="68">
        <v>0</v>
      </c>
      <c r="AC2490" s="68">
        <v>0</v>
      </c>
      <c r="AD2490" s="68">
        <v>107</v>
      </c>
      <c r="AE2490" s="68">
        <v>811</v>
      </c>
      <c r="AF2490" s="68">
        <v>0</v>
      </c>
      <c r="AG2490" s="68">
        <v>0</v>
      </c>
      <c r="AH2490" s="68">
        <v>0</v>
      </c>
      <c r="AI2490" s="68">
        <v>0</v>
      </c>
      <c r="AJ2490" s="68">
        <v>0</v>
      </c>
      <c r="AK2490" s="68">
        <v>0</v>
      </c>
      <c r="AL2490" s="68">
        <v>0</v>
      </c>
      <c r="AM2490" s="68">
        <v>0</v>
      </c>
      <c r="AN2490" s="68">
        <v>0</v>
      </c>
      <c r="AO2490" s="68">
        <v>0</v>
      </c>
      <c r="AP2490" s="68" t="s">
        <v>863</v>
      </c>
      <c r="AQ2490" s="68">
        <v>1</v>
      </c>
      <c r="AR2490" s="68" t="s">
        <v>860</v>
      </c>
      <c r="AS2490" s="68">
        <v>0</v>
      </c>
      <c r="AT2490" s="68">
        <v>0</v>
      </c>
      <c r="AU2490" s="68">
        <v>0</v>
      </c>
      <c r="AV2490" s="86">
        <v>1</v>
      </c>
      <c r="AX2490" s="1">
        <v>0</v>
      </c>
      <c r="AY2490" s="1">
        <v>0</v>
      </c>
      <c r="AZ2490" s="68">
        <v>0</v>
      </c>
      <c r="BA2490" s="68">
        <v>0</v>
      </c>
      <c r="EQ2490" s="68">
        <v>10150040</v>
      </c>
      <c r="ER2490" s="175">
        <v>2</v>
      </c>
      <c r="ES2490" s="68">
        <v>650</v>
      </c>
      <c r="ET2490" s="68">
        <v>40</v>
      </c>
      <c r="EU2490" s="68">
        <v>0</v>
      </c>
      <c r="EV2490" s="68">
        <v>150040</v>
      </c>
      <c r="EW2490" s="68" t="s">
        <v>2678</v>
      </c>
      <c r="EX2490" s="68" t="str">
        <f t="shared" si="71"/>
        <v>중형</v>
      </c>
      <c r="GE2490" s="68">
        <v>110255</v>
      </c>
      <c r="GF2490" s="68" t="s">
        <v>5899</v>
      </c>
    </row>
    <row r="2491" spans="6:188" x14ac:dyDescent="0.3">
      <c r="F2491" s="68">
        <v>330288</v>
      </c>
      <c r="G2491" s="68">
        <v>1</v>
      </c>
      <c r="H2491" s="68">
        <v>180002</v>
      </c>
      <c r="I2491" s="68">
        <v>280002</v>
      </c>
      <c r="J2491" s="68" t="s">
        <v>3756</v>
      </c>
      <c r="K2491" s="68" t="s">
        <v>3757</v>
      </c>
      <c r="L2491" s="68">
        <v>0</v>
      </c>
      <c r="M2491" s="68">
        <v>20</v>
      </c>
      <c r="N2491" s="68">
        <v>0</v>
      </c>
      <c r="O2491" s="68">
        <v>0</v>
      </c>
      <c r="P2491" s="68">
        <v>0</v>
      </c>
      <c r="Q2491" s="68">
        <v>0</v>
      </c>
      <c r="R2491" s="68">
        <v>8</v>
      </c>
      <c r="S2491" s="68">
        <v>1</v>
      </c>
      <c r="T2491" s="68">
        <v>1</v>
      </c>
      <c r="U2491" s="68">
        <v>477</v>
      </c>
      <c r="V2491" s="68">
        <v>0</v>
      </c>
      <c r="W2491" s="68">
        <v>28</v>
      </c>
      <c r="X2491" s="68">
        <v>0</v>
      </c>
      <c r="Y2491" s="68">
        <v>1194</v>
      </c>
      <c r="Z2491" s="68">
        <v>0</v>
      </c>
      <c r="AA2491" s="68">
        <v>1194</v>
      </c>
      <c r="AB2491" s="68">
        <v>0</v>
      </c>
      <c r="AC2491" s="68">
        <v>0</v>
      </c>
      <c r="AD2491" s="68">
        <v>107</v>
      </c>
      <c r="AE2491" s="68">
        <v>1022</v>
      </c>
      <c r="AF2491" s="68">
        <v>0</v>
      </c>
      <c r="AG2491" s="68">
        <v>0</v>
      </c>
      <c r="AH2491" s="68">
        <v>0</v>
      </c>
      <c r="AI2491" s="68">
        <v>0</v>
      </c>
      <c r="AJ2491" s="68">
        <v>0</v>
      </c>
      <c r="AK2491" s="68">
        <v>0</v>
      </c>
      <c r="AL2491" s="68">
        <v>0</v>
      </c>
      <c r="AM2491" s="68">
        <v>0</v>
      </c>
      <c r="AN2491" s="68">
        <v>0</v>
      </c>
      <c r="AO2491" s="68">
        <v>0</v>
      </c>
      <c r="AP2491" s="68" t="s">
        <v>913</v>
      </c>
      <c r="AQ2491" s="68">
        <v>1</v>
      </c>
      <c r="AR2491" s="68" t="s">
        <v>910</v>
      </c>
      <c r="AS2491" s="68">
        <v>0</v>
      </c>
      <c r="AT2491" s="68">
        <v>0</v>
      </c>
      <c r="AU2491" s="68">
        <v>0</v>
      </c>
      <c r="AV2491" s="86">
        <v>1</v>
      </c>
      <c r="AX2491" s="1">
        <v>0</v>
      </c>
      <c r="AY2491" s="1">
        <v>0</v>
      </c>
      <c r="AZ2491" s="68">
        <v>0</v>
      </c>
      <c r="BA2491" s="68">
        <v>0</v>
      </c>
      <c r="EQ2491" s="68">
        <v>10250040</v>
      </c>
      <c r="ER2491" s="175">
        <v>2</v>
      </c>
      <c r="ES2491" s="68">
        <v>650</v>
      </c>
      <c r="ET2491" s="68">
        <v>40</v>
      </c>
      <c r="EU2491" s="68">
        <v>0</v>
      </c>
      <c r="EV2491" s="68">
        <v>150040</v>
      </c>
      <c r="EW2491" s="68" t="s">
        <v>2678</v>
      </c>
      <c r="EX2491" s="68" t="str">
        <f t="shared" si="71"/>
        <v>중형</v>
      </c>
      <c r="GE2491" s="68">
        <v>110256</v>
      </c>
      <c r="GF2491" s="68" t="s">
        <v>5900</v>
      </c>
    </row>
    <row r="2492" spans="6:188" x14ac:dyDescent="0.3">
      <c r="F2492" s="68">
        <v>330289</v>
      </c>
      <c r="G2492" s="68">
        <v>1</v>
      </c>
      <c r="H2492" s="68">
        <v>180002</v>
      </c>
      <c r="I2492" s="68">
        <v>280002</v>
      </c>
      <c r="J2492" s="68" t="s">
        <v>3756</v>
      </c>
      <c r="K2492" s="68" t="s">
        <v>3757</v>
      </c>
      <c r="L2492" s="68">
        <v>0</v>
      </c>
      <c r="M2492" s="68">
        <v>20</v>
      </c>
      <c r="N2492" s="68">
        <v>0</v>
      </c>
      <c r="O2492" s="68">
        <v>0</v>
      </c>
      <c r="P2492" s="68">
        <v>0</v>
      </c>
      <c r="Q2492" s="68">
        <v>0</v>
      </c>
      <c r="R2492" s="68">
        <v>32</v>
      </c>
      <c r="S2492" s="68">
        <v>1</v>
      </c>
      <c r="T2492" s="68">
        <v>1</v>
      </c>
      <c r="U2492" s="68">
        <v>478</v>
      </c>
      <c r="V2492" s="68">
        <v>0</v>
      </c>
      <c r="W2492" s="68">
        <v>28</v>
      </c>
      <c r="X2492" s="68">
        <v>0</v>
      </c>
      <c r="Y2492" s="68">
        <v>1200</v>
      </c>
      <c r="Z2492" s="68">
        <v>0</v>
      </c>
      <c r="AA2492" s="68">
        <v>1200</v>
      </c>
      <c r="AB2492" s="68">
        <v>0</v>
      </c>
      <c r="AC2492" s="68">
        <v>0</v>
      </c>
      <c r="AD2492" s="68">
        <v>107</v>
      </c>
      <c r="AE2492" s="68">
        <v>515</v>
      </c>
      <c r="AF2492" s="68">
        <v>0</v>
      </c>
      <c r="AG2492" s="68">
        <v>0</v>
      </c>
      <c r="AH2492" s="68">
        <v>0</v>
      </c>
      <c r="AI2492" s="68">
        <v>0</v>
      </c>
      <c r="AJ2492" s="68">
        <v>0</v>
      </c>
      <c r="AK2492" s="68">
        <v>0</v>
      </c>
      <c r="AL2492" s="68">
        <v>0</v>
      </c>
      <c r="AM2492" s="68">
        <v>0</v>
      </c>
      <c r="AN2492" s="68">
        <v>0</v>
      </c>
      <c r="AO2492" s="68">
        <v>0</v>
      </c>
      <c r="AP2492" s="68" t="s">
        <v>1787</v>
      </c>
      <c r="AQ2492" s="68">
        <v>1</v>
      </c>
      <c r="AR2492" s="68" t="s">
        <v>3600</v>
      </c>
      <c r="AS2492" s="68">
        <v>0</v>
      </c>
      <c r="AT2492" s="68">
        <v>0</v>
      </c>
      <c r="AU2492" s="68">
        <v>0</v>
      </c>
      <c r="AV2492" s="86">
        <v>1</v>
      </c>
      <c r="AX2492" s="1">
        <v>0</v>
      </c>
      <c r="AY2492" s="1">
        <v>0</v>
      </c>
      <c r="AZ2492" s="68">
        <v>0</v>
      </c>
      <c r="BA2492" s="68">
        <v>0</v>
      </c>
      <c r="EQ2492" s="68">
        <v>10350040</v>
      </c>
      <c r="ER2492" s="175">
        <v>2</v>
      </c>
      <c r="ES2492" s="68">
        <v>650</v>
      </c>
      <c r="ET2492" s="68">
        <v>40</v>
      </c>
      <c r="EU2492" s="68">
        <v>0</v>
      </c>
      <c r="EV2492" s="68">
        <v>150040</v>
      </c>
      <c r="EW2492" s="68" t="s">
        <v>2678</v>
      </c>
      <c r="EX2492" s="68" t="str">
        <f t="shared" si="71"/>
        <v>중형</v>
      </c>
      <c r="GE2492" s="68">
        <v>110257</v>
      </c>
      <c r="GF2492" s="68" t="s">
        <v>5901</v>
      </c>
    </row>
    <row r="2493" spans="6:188" x14ac:dyDescent="0.3">
      <c r="F2493" s="68">
        <v>330290</v>
      </c>
      <c r="G2493" s="68">
        <v>1</v>
      </c>
      <c r="H2493" s="68">
        <v>180002</v>
      </c>
      <c r="I2493" s="68">
        <v>280002</v>
      </c>
      <c r="J2493" s="68" t="s">
        <v>3756</v>
      </c>
      <c r="K2493" s="68" t="s">
        <v>3757</v>
      </c>
      <c r="L2493" s="68">
        <v>0</v>
      </c>
      <c r="M2493" s="68">
        <v>20</v>
      </c>
      <c r="N2493" s="68">
        <v>0</v>
      </c>
      <c r="O2493" s="68">
        <v>0</v>
      </c>
      <c r="P2493" s="68">
        <v>0</v>
      </c>
      <c r="Q2493" s="68">
        <v>0</v>
      </c>
      <c r="R2493" s="68">
        <v>2</v>
      </c>
      <c r="S2493" s="68">
        <v>1</v>
      </c>
      <c r="T2493" s="68">
        <v>1</v>
      </c>
      <c r="U2493" s="68">
        <v>250</v>
      </c>
      <c r="V2493" s="68">
        <v>0</v>
      </c>
      <c r="W2493" s="68">
        <v>495</v>
      </c>
      <c r="X2493" s="68">
        <v>0</v>
      </c>
      <c r="Y2493" s="68">
        <v>1226</v>
      </c>
      <c r="Z2493" s="68">
        <v>0</v>
      </c>
      <c r="AA2493" s="68">
        <v>1226</v>
      </c>
      <c r="AB2493" s="68">
        <v>0</v>
      </c>
      <c r="AC2493" s="68">
        <v>0</v>
      </c>
      <c r="AD2493" s="68">
        <v>107</v>
      </c>
      <c r="AE2493" s="68">
        <v>1040</v>
      </c>
      <c r="AF2493" s="68">
        <v>0</v>
      </c>
      <c r="AG2493" s="68">
        <v>0</v>
      </c>
      <c r="AH2493" s="68">
        <v>0</v>
      </c>
      <c r="AI2493" s="68">
        <v>0</v>
      </c>
      <c r="AJ2493" s="68">
        <v>0</v>
      </c>
      <c r="AK2493" s="68">
        <v>0</v>
      </c>
      <c r="AL2493" s="68">
        <v>0</v>
      </c>
      <c r="AM2493" s="68">
        <v>0</v>
      </c>
      <c r="AN2493" s="68">
        <v>0</v>
      </c>
      <c r="AO2493" s="68">
        <v>0</v>
      </c>
      <c r="AP2493" s="68" t="s">
        <v>811</v>
      </c>
      <c r="AQ2493" s="68">
        <v>1</v>
      </c>
      <c r="AR2493" s="68" t="s">
        <v>808</v>
      </c>
      <c r="AS2493" s="68">
        <v>0</v>
      </c>
      <c r="AT2493" s="68">
        <v>0</v>
      </c>
      <c r="AU2493" s="68">
        <v>0</v>
      </c>
      <c r="AV2493" s="86">
        <v>1</v>
      </c>
      <c r="AX2493" s="1">
        <v>0</v>
      </c>
      <c r="AY2493" s="1">
        <v>0</v>
      </c>
      <c r="AZ2493" s="68">
        <v>0</v>
      </c>
      <c r="BA2493" s="68">
        <v>0</v>
      </c>
      <c r="EQ2493" s="68">
        <v>10450040</v>
      </c>
      <c r="ER2493" s="175">
        <v>2</v>
      </c>
      <c r="ES2493" s="68">
        <v>650</v>
      </c>
      <c r="ET2493" s="68">
        <v>40</v>
      </c>
      <c r="EU2493" s="68">
        <v>0</v>
      </c>
      <c r="EV2493" s="68">
        <v>150040</v>
      </c>
      <c r="EW2493" s="68" t="s">
        <v>2678</v>
      </c>
      <c r="EX2493" s="68" t="str">
        <f t="shared" si="71"/>
        <v>중형</v>
      </c>
      <c r="GE2493" s="68">
        <v>110258</v>
      </c>
      <c r="GF2493" s="68" t="s">
        <v>5902</v>
      </c>
    </row>
    <row r="2494" spans="6:188" x14ac:dyDescent="0.3">
      <c r="F2494" s="68">
        <v>330291</v>
      </c>
      <c r="G2494" s="68">
        <v>1</v>
      </c>
      <c r="H2494" s="68">
        <v>180002</v>
      </c>
      <c r="I2494" s="68">
        <v>280002</v>
      </c>
      <c r="J2494" s="68" t="s">
        <v>3756</v>
      </c>
      <c r="K2494" s="68" t="s">
        <v>3757</v>
      </c>
      <c r="L2494" s="68">
        <v>0</v>
      </c>
      <c r="M2494" s="68">
        <v>20</v>
      </c>
      <c r="N2494" s="68">
        <v>0</v>
      </c>
      <c r="O2494" s="68">
        <v>0</v>
      </c>
      <c r="P2494" s="68">
        <v>0</v>
      </c>
      <c r="Q2494" s="68">
        <v>0</v>
      </c>
      <c r="R2494" s="68">
        <v>2</v>
      </c>
      <c r="S2494" s="68">
        <v>1</v>
      </c>
      <c r="T2494" s="68">
        <v>1</v>
      </c>
      <c r="U2494" s="68">
        <v>253</v>
      </c>
      <c r="V2494" s="68">
        <v>0</v>
      </c>
      <c r="W2494" s="68">
        <v>498</v>
      </c>
      <c r="X2494" s="68">
        <v>0</v>
      </c>
      <c r="Y2494" s="68">
        <v>1232</v>
      </c>
      <c r="Z2494" s="68">
        <v>0</v>
      </c>
      <c r="AA2494" s="68">
        <v>1232</v>
      </c>
      <c r="AB2494" s="68">
        <v>0</v>
      </c>
      <c r="AC2494" s="68">
        <v>0</v>
      </c>
      <c r="AD2494" s="68">
        <v>107</v>
      </c>
      <c r="AE2494" s="68">
        <v>1050</v>
      </c>
      <c r="AF2494" s="68">
        <v>0</v>
      </c>
      <c r="AG2494" s="68">
        <v>0</v>
      </c>
      <c r="AH2494" s="68">
        <v>0</v>
      </c>
      <c r="AI2494" s="68">
        <v>0</v>
      </c>
      <c r="AJ2494" s="68">
        <v>0</v>
      </c>
      <c r="AK2494" s="68">
        <v>0</v>
      </c>
      <c r="AL2494" s="68">
        <v>0</v>
      </c>
      <c r="AM2494" s="68">
        <v>0</v>
      </c>
      <c r="AN2494" s="68">
        <v>0</v>
      </c>
      <c r="AO2494" s="68">
        <v>0</v>
      </c>
      <c r="AP2494" s="68" t="s">
        <v>811</v>
      </c>
      <c r="AQ2494" s="68">
        <v>1</v>
      </c>
      <c r="AR2494" s="68" t="s">
        <v>808</v>
      </c>
      <c r="AS2494" s="68">
        <v>0</v>
      </c>
      <c r="AT2494" s="68">
        <v>0</v>
      </c>
      <c r="AU2494" s="68">
        <v>0</v>
      </c>
      <c r="AV2494" s="86">
        <v>1</v>
      </c>
      <c r="AX2494" s="1">
        <v>0</v>
      </c>
      <c r="AY2494" s="1">
        <v>0</v>
      </c>
      <c r="AZ2494" s="68">
        <v>0</v>
      </c>
      <c r="BA2494" s="68">
        <v>0</v>
      </c>
      <c r="EQ2494" s="68">
        <v>10550040</v>
      </c>
      <c r="ER2494" s="175">
        <v>2</v>
      </c>
      <c r="ES2494" s="68">
        <v>650</v>
      </c>
      <c r="ET2494" s="68">
        <v>40</v>
      </c>
      <c r="EU2494" s="68">
        <v>0</v>
      </c>
      <c r="EV2494" s="68">
        <v>150040</v>
      </c>
      <c r="EW2494" s="68" t="s">
        <v>2678</v>
      </c>
      <c r="EX2494" s="68" t="str">
        <f t="shared" si="71"/>
        <v>중형</v>
      </c>
      <c r="GE2494" s="68">
        <v>110259</v>
      </c>
      <c r="GF2494" s="68" t="s">
        <v>5903</v>
      </c>
    </row>
    <row r="2495" spans="6:188" x14ac:dyDescent="0.3">
      <c r="F2495" s="68">
        <v>330292</v>
      </c>
      <c r="G2495" s="68">
        <v>1</v>
      </c>
      <c r="H2495" s="68">
        <v>180002</v>
      </c>
      <c r="I2495" s="68">
        <v>280002</v>
      </c>
      <c r="J2495" s="68" t="s">
        <v>3756</v>
      </c>
      <c r="K2495" s="68" t="s">
        <v>3757</v>
      </c>
      <c r="L2495" s="68">
        <v>0</v>
      </c>
      <c r="M2495" s="68">
        <v>20</v>
      </c>
      <c r="N2495" s="68">
        <v>0</v>
      </c>
      <c r="O2495" s="68">
        <v>0</v>
      </c>
      <c r="P2495" s="68">
        <v>0</v>
      </c>
      <c r="Q2495" s="68">
        <v>0</v>
      </c>
      <c r="R2495" s="68">
        <v>4</v>
      </c>
      <c r="S2495" s="68">
        <v>1</v>
      </c>
      <c r="T2495" s="68">
        <v>1</v>
      </c>
      <c r="U2495" s="68">
        <v>487</v>
      </c>
      <c r="V2495" s="68">
        <v>0</v>
      </c>
      <c r="W2495" s="68">
        <v>29</v>
      </c>
      <c r="X2495" s="68">
        <v>0</v>
      </c>
      <c r="Y2495" s="68">
        <v>1219</v>
      </c>
      <c r="Z2495" s="68">
        <v>0</v>
      </c>
      <c r="AA2495" s="68">
        <v>1219</v>
      </c>
      <c r="AB2495" s="68">
        <v>0</v>
      </c>
      <c r="AC2495" s="68">
        <v>0</v>
      </c>
      <c r="AD2495" s="68">
        <v>107</v>
      </c>
      <c r="AE2495" s="68">
        <v>846</v>
      </c>
      <c r="AF2495" s="68">
        <v>0</v>
      </c>
      <c r="AG2495" s="68">
        <v>0</v>
      </c>
      <c r="AH2495" s="68">
        <v>0</v>
      </c>
      <c r="AI2495" s="68">
        <v>0</v>
      </c>
      <c r="AJ2495" s="68">
        <v>0</v>
      </c>
      <c r="AK2495" s="68">
        <v>0</v>
      </c>
      <c r="AL2495" s="68">
        <v>0</v>
      </c>
      <c r="AM2495" s="68">
        <v>0</v>
      </c>
      <c r="AN2495" s="68">
        <v>0</v>
      </c>
      <c r="AO2495" s="68">
        <v>0</v>
      </c>
      <c r="AP2495" s="68" t="s">
        <v>863</v>
      </c>
      <c r="AQ2495" s="68">
        <v>1</v>
      </c>
      <c r="AR2495" s="68" t="s">
        <v>860</v>
      </c>
      <c r="AS2495" s="68">
        <v>0</v>
      </c>
      <c r="AT2495" s="68">
        <v>0</v>
      </c>
      <c r="AU2495" s="68">
        <v>0</v>
      </c>
      <c r="AV2495" s="86">
        <v>1</v>
      </c>
      <c r="AX2495" s="1">
        <v>0</v>
      </c>
      <c r="AY2495" s="1">
        <v>0</v>
      </c>
      <c r="AZ2495" s="68">
        <v>0</v>
      </c>
      <c r="BA2495" s="68">
        <v>0</v>
      </c>
      <c r="EQ2495" s="68">
        <v>10650040</v>
      </c>
      <c r="ER2495" s="175">
        <v>2</v>
      </c>
      <c r="ES2495" s="68">
        <v>650</v>
      </c>
      <c r="ET2495" s="68">
        <v>40</v>
      </c>
      <c r="EU2495" s="68">
        <v>0</v>
      </c>
      <c r="EV2495" s="68">
        <v>150040</v>
      </c>
      <c r="EW2495" s="68" t="s">
        <v>2678</v>
      </c>
      <c r="EX2495" s="68" t="str">
        <f t="shared" si="71"/>
        <v>중형</v>
      </c>
      <c r="GE2495" s="68">
        <v>110260</v>
      </c>
      <c r="GF2495" s="68" t="s">
        <v>5904</v>
      </c>
    </row>
    <row r="2496" spans="6:188" x14ac:dyDescent="0.3">
      <c r="F2496" s="68">
        <v>330293</v>
      </c>
      <c r="G2496" s="68">
        <v>1</v>
      </c>
      <c r="H2496" s="68">
        <v>180002</v>
      </c>
      <c r="I2496" s="68">
        <v>280002</v>
      </c>
      <c r="J2496" s="68" t="s">
        <v>3756</v>
      </c>
      <c r="K2496" s="68" t="s">
        <v>3757</v>
      </c>
      <c r="L2496" s="68">
        <v>0</v>
      </c>
      <c r="M2496" s="68">
        <v>20</v>
      </c>
      <c r="N2496" s="68">
        <v>0</v>
      </c>
      <c r="O2496" s="68">
        <v>0</v>
      </c>
      <c r="P2496" s="68">
        <v>0</v>
      </c>
      <c r="Q2496" s="68">
        <v>0</v>
      </c>
      <c r="R2496" s="68">
        <v>8</v>
      </c>
      <c r="S2496" s="68">
        <v>1</v>
      </c>
      <c r="T2496" s="68">
        <v>1</v>
      </c>
      <c r="U2496" s="68">
        <v>493</v>
      </c>
      <c r="V2496" s="68">
        <v>0</v>
      </c>
      <c r="W2496" s="68">
        <v>29</v>
      </c>
      <c r="X2496" s="68">
        <v>0</v>
      </c>
      <c r="Y2496" s="68">
        <v>1232</v>
      </c>
      <c r="Z2496" s="68">
        <v>0</v>
      </c>
      <c r="AA2496" s="68">
        <v>1232</v>
      </c>
      <c r="AB2496" s="68">
        <v>0</v>
      </c>
      <c r="AC2496" s="68">
        <v>0</v>
      </c>
      <c r="AD2496" s="68">
        <v>107</v>
      </c>
      <c r="AE2496" s="68">
        <v>1065</v>
      </c>
      <c r="AF2496" s="68">
        <v>0</v>
      </c>
      <c r="AG2496" s="68">
        <v>0</v>
      </c>
      <c r="AH2496" s="68">
        <v>0</v>
      </c>
      <c r="AI2496" s="68">
        <v>0</v>
      </c>
      <c r="AJ2496" s="68">
        <v>0</v>
      </c>
      <c r="AK2496" s="68">
        <v>0</v>
      </c>
      <c r="AL2496" s="68">
        <v>0</v>
      </c>
      <c r="AM2496" s="68">
        <v>0</v>
      </c>
      <c r="AN2496" s="68">
        <v>0</v>
      </c>
      <c r="AO2496" s="68">
        <v>0</v>
      </c>
      <c r="AP2496" s="68" t="s">
        <v>913</v>
      </c>
      <c r="AQ2496" s="68">
        <v>1</v>
      </c>
      <c r="AR2496" s="68" t="s">
        <v>910</v>
      </c>
      <c r="AS2496" s="68">
        <v>0</v>
      </c>
      <c r="AT2496" s="68">
        <v>0</v>
      </c>
      <c r="AU2496" s="68">
        <v>0</v>
      </c>
      <c r="AV2496" s="86">
        <v>1</v>
      </c>
      <c r="AX2496" s="1">
        <v>0</v>
      </c>
      <c r="AY2496" s="1">
        <v>0</v>
      </c>
      <c r="AZ2496" s="68">
        <v>0</v>
      </c>
      <c r="BA2496" s="68">
        <v>0</v>
      </c>
      <c r="EQ2496" s="68">
        <v>10750040</v>
      </c>
      <c r="ER2496" s="175">
        <v>2</v>
      </c>
      <c r="ES2496" s="68">
        <v>650</v>
      </c>
      <c r="ET2496" s="68">
        <v>40</v>
      </c>
      <c r="EU2496" s="68">
        <v>0</v>
      </c>
      <c r="EV2496" s="68">
        <v>150040</v>
      </c>
      <c r="EW2496" s="68" t="s">
        <v>2678</v>
      </c>
      <c r="EX2496" s="68" t="str">
        <f t="shared" si="71"/>
        <v>중형</v>
      </c>
      <c r="GE2496" s="68">
        <v>110261</v>
      </c>
      <c r="GF2496" s="68" t="s">
        <v>5905</v>
      </c>
    </row>
    <row r="2497" spans="6:188" x14ac:dyDescent="0.3">
      <c r="F2497" s="68">
        <v>330294</v>
      </c>
      <c r="G2497" s="68">
        <v>1</v>
      </c>
      <c r="H2497" s="68">
        <v>180002</v>
      </c>
      <c r="I2497" s="68">
        <v>280002</v>
      </c>
      <c r="J2497" s="68" t="s">
        <v>3756</v>
      </c>
      <c r="K2497" s="68" t="s">
        <v>3757</v>
      </c>
      <c r="L2497" s="68">
        <v>0</v>
      </c>
      <c r="M2497" s="68">
        <v>20</v>
      </c>
      <c r="N2497" s="68">
        <v>0</v>
      </c>
      <c r="O2497" s="68">
        <v>0</v>
      </c>
      <c r="P2497" s="68">
        <v>0</v>
      </c>
      <c r="Q2497" s="68">
        <v>0</v>
      </c>
      <c r="R2497" s="68">
        <v>16</v>
      </c>
      <c r="S2497" s="68">
        <v>1</v>
      </c>
      <c r="T2497" s="68">
        <v>1</v>
      </c>
      <c r="U2497" s="68">
        <v>494</v>
      </c>
      <c r="V2497" s="68">
        <v>0</v>
      </c>
      <c r="W2497" s="68">
        <v>29</v>
      </c>
      <c r="X2497" s="68">
        <v>0</v>
      </c>
      <c r="Y2497" s="68">
        <v>1236</v>
      </c>
      <c r="Z2497" s="68">
        <v>0</v>
      </c>
      <c r="AA2497" s="68">
        <v>1236</v>
      </c>
      <c r="AB2497" s="68">
        <v>0</v>
      </c>
      <c r="AC2497" s="68">
        <v>0</v>
      </c>
      <c r="AD2497" s="68">
        <v>107</v>
      </c>
      <c r="AE2497" s="68">
        <v>536</v>
      </c>
      <c r="AF2497" s="68">
        <v>0</v>
      </c>
      <c r="AG2497" s="68">
        <v>0</v>
      </c>
      <c r="AH2497" s="68">
        <v>0</v>
      </c>
      <c r="AI2497" s="68">
        <v>0</v>
      </c>
      <c r="AJ2497" s="68">
        <v>0</v>
      </c>
      <c r="AK2497" s="68">
        <v>0</v>
      </c>
      <c r="AL2497" s="68">
        <v>0</v>
      </c>
      <c r="AM2497" s="68">
        <v>0</v>
      </c>
      <c r="AN2497" s="68">
        <v>0</v>
      </c>
      <c r="AO2497" s="68">
        <v>0</v>
      </c>
      <c r="AP2497" s="68" t="s">
        <v>955</v>
      </c>
      <c r="AQ2497" s="68">
        <v>1</v>
      </c>
      <c r="AR2497" s="68" t="s">
        <v>958</v>
      </c>
      <c r="AS2497" s="68">
        <v>0</v>
      </c>
      <c r="AT2497" s="68">
        <v>0</v>
      </c>
      <c r="AU2497" s="68">
        <v>0</v>
      </c>
      <c r="AV2497" s="86">
        <v>1</v>
      </c>
      <c r="AX2497" s="1">
        <v>0</v>
      </c>
      <c r="AY2497" s="1">
        <v>0</v>
      </c>
      <c r="AZ2497" s="68">
        <v>0</v>
      </c>
      <c r="BA2497" s="68">
        <v>0</v>
      </c>
      <c r="EQ2497" s="68">
        <v>10850040</v>
      </c>
      <c r="ER2497" s="175">
        <v>2</v>
      </c>
      <c r="ES2497" s="68">
        <v>650</v>
      </c>
      <c r="ET2497" s="68">
        <v>40</v>
      </c>
      <c r="EU2497" s="68">
        <v>0</v>
      </c>
      <c r="EV2497" s="68">
        <v>150040</v>
      </c>
      <c r="EW2497" s="68" t="s">
        <v>2678</v>
      </c>
      <c r="EX2497" s="68" t="str">
        <f t="shared" si="71"/>
        <v>중형</v>
      </c>
      <c r="GE2497" s="68">
        <v>110262</v>
      </c>
      <c r="GF2497" s="68" t="s">
        <v>5906</v>
      </c>
    </row>
    <row r="2498" spans="6:188" x14ac:dyDescent="0.3">
      <c r="F2498" s="68">
        <v>330295</v>
      </c>
      <c r="G2498" s="68">
        <v>1</v>
      </c>
      <c r="H2498" s="68">
        <v>180002</v>
      </c>
      <c r="I2498" s="68">
        <v>280002</v>
      </c>
      <c r="J2498" s="68" t="s">
        <v>3756</v>
      </c>
      <c r="K2498" s="68" t="s">
        <v>3757</v>
      </c>
      <c r="L2498" s="68">
        <v>0</v>
      </c>
      <c r="M2498" s="68">
        <v>20</v>
      </c>
      <c r="N2498" s="68">
        <v>0</v>
      </c>
      <c r="O2498" s="68">
        <v>0</v>
      </c>
      <c r="P2498" s="68">
        <v>0</v>
      </c>
      <c r="Q2498" s="68">
        <v>0</v>
      </c>
      <c r="R2498" s="68">
        <v>2</v>
      </c>
      <c r="S2498" s="68">
        <v>1</v>
      </c>
      <c r="T2498" s="68">
        <v>1</v>
      </c>
      <c r="U2498" s="68">
        <v>260</v>
      </c>
      <c r="V2498" s="68">
        <v>0</v>
      </c>
      <c r="W2498" s="68">
        <v>512</v>
      </c>
      <c r="X2498" s="68">
        <v>0</v>
      </c>
      <c r="Y2498" s="68">
        <v>1268</v>
      </c>
      <c r="Z2498" s="68">
        <v>0</v>
      </c>
      <c r="AA2498" s="68">
        <v>1268</v>
      </c>
      <c r="AB2498" s="68">
        <v>0</v>
      </c>
      <c r="AC2498" s="68">
        <v>0</v>
      </c>
      <c r="AD2498" s="68">
        <v>107</v>
      </c>
      <c r="AE2498" s="68">
        <v>1082</v>
      </c>
      <c r="AF2498" s="68">
        <v>0</v>
      </c>
      <c r="AG2498" s="68">
        <v>0</v>
      </c>
      <c r="AH2498" s="68">
        <v>0</v>
      </c>
      <c r="AI2498" s="68">
        <v>0</v>
      </c>
      <c r="AJ2498" s="68">
        <v>0</v>
      </c>
      <c r="AK2498" s="68">
        <v>0</v>
      </c>
      <c r="AL2498" s="68">
        <v>0</v>
      </c>
      <c r="AM2498" s="68">
        <v>0</v>
      </c>
      <c r="AN2498" s="68">
        <v>0</v>
      </c>
      <c r="AO2498" s="68">
        <v>0</v>
      </c>
      <c r="AP2498" s="68" t="s">
        <v>811</v>
      </c>
      <c r="AQ2498" s="68">
        <v>1</v>
      </c>
      <c r="AR2498" s="68" t="s">
        <v>808</v>
      </c>
      <c r="AS2498" s="68">
        <v>0</v>
      </c>
      <c r="AT2498" s="68">
        <v>0</v>
      </c>
      <c r="AU2498" s="68">
        <v>0</v>
      </c>
      <c r="AV2498" s="86">
        <v>1</v>
      </c>
      <c r="AX2498" s="1">
        <v>0</v>
      </c>
      <c r="AY2498" s="1">
        <v>0</v>
      </c>
      <c r="AZ2498" s="68">
        <v>0</v>
      </c>
      <c r="BA2498" s="68">
        <v>0</v>
      </c>
      <c r="EQ2498" s="68">
        <v>10950040</v>
      </c>
      <c r="ER2498" s="175">
        <v>2</v>
      </c>
      <c r="ES2498" s="68">
        <v>650</v>
      </c>
      <c r="ET2498" s="68">
        <v>40</v>
      </c>
      <c r="EU2498" s="68">
        <v>0</v>
      </c>
      <c r="EV2498" s="68">
        <v>150040</v>
      </c>
      <c r="EW2498" s="68" t="s">
        <v>2678</v>
      </c>
      <c r="EX2498" s="68" t="str">
        <f t="shared" si="71"/>
        <v>중형</v>
      </c>
      <c r="GE2498" s="68">
        <v>110263</v>
      </c>
      <c r="GF2498" s="68" t="s">
        <v>5907</v>
      </c>
    </row>
    <row r="2499" spans="6:188" x14ac:dyDescent="0.3">
      <c r="F2499" s="68">
        <v>330296</v>
      </c>
      <c r="G2499" s="68">
        <v>1</v>
      </c>
      <c r="H2499" s="68">
        <v>180002</v>
      </c>
      <c r="I2499" s="68">
        <v>280002</v>
      </c>
      <c r="J2499" s="68" t="s">
        <v>3756</v>
      </c>
      <c r="K2499" s="68" t="s">
        <v>3757</v>
      </c>
      <c r="L2499" s="68">
        <v>0</v>
      </c>
      <c r="M2499" s="68">
        <v>20</v>
      </c>
      <c r="N2499" s="68">
        <v>0</v>
      </c>
      <c r="O2499" s="68">
        <v>0</v>
      </c>
      <c r="P2499" s="68">
        <v>0</v>
      </c>
      <c r="Q2499" s="68">
        <v>0</v>
      </c>
      <c r="R2499" s="68">
        <v>2</v>
      </c>
      <c r="S2499" s="68">
        <v>1</v>
      </c>
      <c r="T2499" s="68">
        <v>1</v>
      </c>
      <c r="U2499" s="68">
        <v>260</v>
      </c>
      <c r="V2499" s="68">
        <v>0</v>
      </c>
      <c r="W2499" s="68">
        <v>514</v>
      </c>
      <c r="X2499" s="68">
        <v>0</v>
      </c>
      <c r="Y2499" s="68">
        <v>1272</v>
      </c>
      <c r="Z2499" s="68">
        <v>0</v>
      </c>
      <c r="AA2499" s="68">
        <v>1272</v>
      </c>
      <c r="AB2499" s="68">
        <v>0</v>
      </c>
      <c r="AC2499" s="68">
        <v>0</v>
      </c>
      <c r="AD2499" s="68">
        <v>107</v>
      </c>
      <c r="AE2499" s="68">
        <v>1092</v>
      </c>
      <c r="AF2499" s="68">
        <v>0</v>
      </c>
      <c r="AG2499" s="68">
        <v>0</v>
      </c>
      <c r="AH2499" s="68">
        <v>0</v>
      </c>
      <c r="AI2499" s="68">
        <v>0</v>
      </c>
      <c r="AJ2499" s="68">
        <v>0</v>
      </c>
      <c r="AK2499" s="68">
        <v>0</v>
      </c>
      <c r="AL2499" s="68">
        <v>0</v>
      </c>
      <c r="AM2499" s="68">
        <v>0</v>
      </c>
      <c r="AN2499" s="68">
        <v>0</v>
      </c>
      <c r="AO2499" s="68">
        <v>0</v>
      </c>
      <c r="AP2499" s="68" t="s">
        <v>811</v>
      </c>
      <c r="AQ2499" s="68">
        <v>1</v>
      </c>
      <c r="AR2499" s="68" t="s">
        <v>808</v>
      </c>
      <c r="AS2499" s="68">
        <v>0</v>
      </c>
      <c r="AT2499" s="68">
        <v>0</v>
      </c>
      <c r="AU2499" s="68">
        <v>0</v>
      </c>
      <c r="AV2499" s="86">
        <v>1</v>
      </c>
      <c r="AX2499" s="1">
        <v>0</v>
      </c>
      <c r="AY2499" s="1">
        <v>0</v>
      </c>
      <c r="AZ2499" s="68">
        <v>0</v>
      </c>
      <c r="BA2499" s="68">
        <v>0</v>
      </c>
      <c r="EQ2499" s="68">
        <v>11050040</v>
      </c>
      <c r="ER2499" s="175">
        <v>2</v>
      </c>
      <c r="ES2499" s="68">
        <v>650</v>
      </c>
      <c r="ET2499" s="68">
        <v>40</v>
      </c>
      <c r="EU2499" s="68">
        <v>0</v>
      </c>
      <c r="EV2499" s="68">
        <v>150040</v>
      </c>
      <c r="EW2499" s="68" t="s">
        <v>2678</v>
      </c>
      <c r="EX2499" s="68" t="str">
        <f t="shared" ref="EX2499:EX2562" si="72">IF(ER2499=1,"소형",IF(ER2499=2,"중형","대형"))</f>
        <v>중형</v>
      </c>
      <c r="GE2499" s="68">
        <v>110264</v>
      </c>
      <c r="GF2499" s="68" t="s">
        <v>5908</v>
      </c>
    </row>
    <row r="2500" spans="6:188" x14ac:dyDescent="0.3">
      <c r="F2500" s="68">
        <v>330297</v>
      </c>
      <c r="G2500" s="68">
        <v>1</v>
      </c>
      <c r="H2500" s="68">
        <v>180002</v>
      </c>
      <c r="I2500" s="68">
        <v>280002</v>
      </c>
      <c r="J2500" s="68" t="s">
        <v>3756</v>
      </c>
      <c r="K2500" s="68" t="s">
        <v>3757</v>
      </c>
      <c r="L2500" s="68">
        <v>0</v>
      </c>
      <c r="M2500" s="68">
        <v>20</v>
      </c>
      <c r="N2500" s="68">
        <v>0</v>
      </c>
      <c r="O2500" s="68">
        <v>0</v>
      </c>
      <c r="P2500" s="68">
        <v>0</v>
      </c>
      <c r="Q2500" s="68">
        <v>0</v>
      </c>
      <c r="R2500" s="68">
        <v>4</v>
      </c>
      <c r="S2500" s="68">
        <v>1</v>
      </c>
      <c r="T2500" s="68">
        <v>1</v>
      </c>
      <c r="U2500" s="68">
        <v>502</v>
      </c>
      <c r="V2500" s="68">
        <v>0</v>
      </c>
      <c r="W2500" s="68">
        <v>30</v>
      </c>
      <c r="X2500" s="68">
        <v>0</v>
      </c>
      <c r="Y2500" s="68">
        <v>1258</v>
      </c>
      <c r="Z2500" s="68">
        <v>0</v>
      </c>
      <c r="AA2500" s="68">
        <v>1258</v>
      </c>
      <c r="AB2500" s="68">
        <v>0</v>
      </c>
      <c r="AC2500" s="68">
        <v>0</v>
      </c>
      <c r="AD2500" s="68">
        <v>107</v>
      </c>
      <c r="AE2500" s="68">
        <v>879</v>
      </c>
      <c r="AF2500" s="68">
        <v>0</v>
      </c>
      <c r="AG2500" s="68">
        <v>0</v>
      </c>
      <c r="AH2500" s="68">
        <v>0</v>
      </c>
      <c r="AI2500" s="68">
        <v>0</v>
      </c>
      <c r="AJ2500" s="68">
        <v>0</v>
      </c>
      <c r="AK2500" s="68">
        <v>0</v>
      </c>
      <c r="AL2500" s="68">
        <v>0</v>
      </c>
      <c r="AM2500" s="68">
        <v>0</v>
      </c>
      <c r="AN2500" s="68">
        <v>0</v>
      </c>
      <c r="AO2500" s="68">
        <v>0</v>
      </c>
      <c r="AP2500" s="68" t="s">
        <v>863</v>
      </c>
      <c r="AQ2500" s="68">
        <v>1</v>
      </c>
      <c r="AR2500" s="68" t="s">
        <v>860</v>
      </c>
      <c r="AS2500" s="68">
        <v>0</v>
      </c>
      <c r="AT2500" s="68">
        <v>0</v>
      </c>
      <c r="AU2500" s="68">
        <v>0</v>
      </c>
      <c r="AV2500" s="86">
        <v>1</v>
      </c>
      <c r="AX2500" s="1">
        <v>0</v>
      </c>
      <c r="AY2500" s="1">
        <v>0</v>
      </c>
      <c r="AZ2500" s="68">
        <v>0</v>
      </c>
      <c r="BA2500" s="68">
        <v>0</v>
      </c>
      <c r="EQ2500" s="68">
        <v>11150040</v>
      </c>
      <c r="ER2500" s="175">
        <v>2</v>
      </c>
      <c r="ES2500" s="68">
        <v>650</v>
      </c>
      <c r="ET2500" s="68">
        <v>40</v>
      </c>
      <c r="EU2500" s="68">
        <v>0</v>
      </c>
      <c r="EV2500" s="68">
        <v>150040</v>
      </c>
      <c r="EW2500" s="68" t="s">
        <v>2678</v>
      </c>
      <c r="EX2500" s="68" t="str">
        <f t="shared" si="72"/>
        <v>중형</v>
      </c>
      <c r="GE2500" s="68">
        <v>110265</v>
      </c>
      <c r="GF2500" s="68" t="s">
        <v>5909</v>
      </c>
    </row>
    <row r="2501" spans="6:188" x14ac:dyDescent="0.3">
      <c r="F2501" s="68">
        <v>330298</v>
      </c>
      <c r="G2501" s="68">
        <v>1</v>
      </c>
      <c r="H2501" s="68">
        <v>180002</v>
      </c>
      <c r="I2501" s="68">
        <v>280002</v>
      </c>
      <c r="J2501" s="68" t="s">
        <v>3756</v>
      </c>
      <c r="K2501" s="68" t="s">
        <v>3757</v>
      </c>
      <c r="L2501" s="68">
        <v>0</v>
      </c>
      <c r="M2501" s="68">
        <v>20</v>
      </c>
      <c r="N2501" s="68">
        <v>0</v>
      </c>
      <c r="O2501" s="68">
        <v>0</v>
      </c>
      <c r="P2501" s="68">
        <v>0</v>
      </c>
      <c r="Q2501" s="68">
        <v>0</v>
      </c>
      <c r="R2501" s="68">
        <v>8</v>
      </c>
      <c r="S2501" s="68">
        <v>1</v>
      </c>
      <c r="T2501" s="68">
        <v>1</v>
      </c>
      <c r="U2501" s="68">
        <v>511</v>
      </c>
      <c r="V2501" s="68">
        <v>0</v>
      </c>
      <c r="W2501" s="68">
        <v>30</v>
      </c>
      <c r="X2501" s="68">
        <v>0</v>
      </c>
      <c r="Y2501" s="68">
        <v>1280</v>
      </c>
      <c r="Z2501" s="68">
        <v>0</v>
      </c>
      <c r="AA2501" s="68">
        <v>1280</v>
      </c>
      <c r="AB2501" s="68">
        <v>0</v>
      </c>
      <c r="AC2501" s="68">
        <v>0</v>
      </c>
      <c r="AD2501" s="68">
        <v>107</v>
      </c>
      <c r="AE2501" s="68">
        <v>1107</v>
      </c>
      <c r="AF2501" s="68">
        <v>0</v>
      </c>
      <c r="AG2501" s="68">
        <v>0</v>
      </c>
      <c r="AH2501" s="68">
        <v>0</v>
      </c>
      <c r="AI2501" s="68">
        <v>0</v>
      </c>
      <c r="AJ2501" s="68">
        <v>0</v>
      </c>
      <c r="AK2501" s="68">
        <v>0</v>
      </c>
      <c r="AL2501" s="68">
        <v>0</v>
      </c>
      <c r="AM2501" s="68">
        <v>0</v>
      </c>
      <c r="AN2501" s="68">
        <v>0</v>
      </c>
      <c r="AO2501" s="68">
        <v>0</v>
      </c>
      <c r="AP2501" s="68" t="s">
        <v>913</v>
      </c>
      <c r="AQ2501" s="68">
        <v>1</v>
      </c>
      <c r="AR2501" s="68" t="s">
        <v>910</v>
      </c>
      <c r="AS2501" s="68">
        <v>0</v>
      </c>
      <c r="AT2501" s="68">
        <v>0</v>
      </c>
      <c r="AU2501" s="68">
        <v>0</v>
      </c>
      <c r="AV2501" s="86">
        <v>1</v>
      </c>
      <c r="AX2501" s="1">
        <v>0</v>
      </c>
      <c r="AY2501" s="1">
        <v>0</v>
      </c>
      <c r="AZ2501" s="68">
        <v>0</v>
      </c>
      <c r="BA2501" s="68">
        <v>0</v>
      </c>
      <c r="EQ2501" s="68">
        <v>11250040</v>
      </c>
      <c r="ER2501" s="175">
        <v>2</v>
      </c>
      <c r="ES2501" s="68">
        <v>650</v>
      </c>
      <c r="ET2501" s="68">
        <v>40</v>
      </c>
      <c r="EU2501" s="68">
        <v>0</v>
      </c>
      <c r="EV2501" s="68">
        <v>150040</v>
      </c>
      <c r="EW2501" s="68" t="s">
        <v>2678</v>
      </c>
      <c r="EX2501" s="68" t="str">
        <f t="shared" si="72"/>
        <v>중형</v>
      </c>
      <c r="GE2501" s="68">
        <v>110266</v>
      </c>
      <c r="GF2501" s="68" t="s">
        <v>5910</v>
      </c>
    </row>
    <row r="2502" spans="6:188" x14ac:dyDescent="0.3">
      <c r="F2502" s="68">
        <v>330299</v>
      </c>
      <c r="G2502" s="68">
        <v>1</v>
      </c>
      <c r="H2502" s="68">
        <v>180002</v>
      </c>
      <c r="I2502" s="68">
        <v>280002</v>
      </c>
      <c r="J2502" s="68" t="s">
        <v>3756</v>
      </c>
      <c r="K2502" s="68" t="s">
        <v>3757</v>
      </c>
      <c r="L2502" s="68">
        <v>0</v>
      </c>
      <c r="M2502" s="68">
        <v>20</v>
      </c>
      <c r="N2502" s="68">
        <v>0</v>
      </c>
      <c r="O2502" s="68">
        <v>0</v>
      </c>
      <c r="P2502" s="68">
        <v>0</v>
      </c>
      <c r="Q2502" s="68">
        <v>0</v>
      </c>
      <c r="R2502" s="68">
        <v>32</v>
      </c>
      <c r="S2502" s="68">
        <v>1</v>
      </c>
      <c r="T2502" s="68">
        <v>1</v>
      </c>
      <c r="U2502" s="68">
        <v>512</v>
      </c>
      <c r="V2502" s="68">
        <v>0</v>
      </c>
      <c r="W2502" s="68">
        <v>30</v>
      </c>
      <c r="X2502" s="68">
        <v>0</v>
      </c>
      <c r="Y2502" s="68">
        <v>1280</v>
      </c>
      <c r="Z2502" s="68">
        <v>0</v>
      </c>
      <c r="AA2502" s="68">
        <v>1280</v>
      </c>
      <c r="AB2502" s="68">
        <v>0</v>
      </c>
      <c r="AC2502" s="68">
        <v>0</v>
      </c>
      <c r="AD2502" s="68">
        <v>107</v>
      </c>
      <c r="AE2502" s="68">
        <v>558</v>
      </c>
      <c r="AF2502" s="68">
        <v>0</v>
      </c>
      <c r="AG2502" s="68">
        <v>0</v>
      </c>
      <c r="AH2502" s="68">
        <v>0</v>
      </c>
      <c r="AI2502" s="68">
        <v>0</v>
      </c>
      <c r="AJ2502" s="68">
        <v>0</v>
      </c>
      <c r="AK2502" s="68">
        <v>0</v>
      </c>
      <c r="AL2502" s="68">
        <v>0</v>
      </c>
      <c r="AM2502" s="68">
        <v>0</v>
      </c>
      <c r="AN2502" s="68">
        <v>0</v>
      </c>
      <c r="AO2502" s="68">
        <v>0</v>
      </c>
      <c r="AP2502" s="68" t="s">
        <v>1787</v>
      </c>
      <c r="AQ2502" s="68">
        <v>1</v>
      </c>
      <c r="AR2502" s="68" t="s">
        <v>3600</v>
      </c>
      <c r="AS2502" s="68">
        <v>0</v>
      </c>
      <c r="AT2502" s="68">
        <v>0</v>
      </c>
      <c r="AU2502" s="68">
        <v>0</v>
      </c>
      <c r="AV2502" s="86">
        <v>1</v>
      </c>
      <c r="AX2502" s="1">
        <v>0</v>
      </c>
      <c r="AY2502" s="1">
        <v>0</v>
      </c>
      <c r="AZ2502" s="68">
        <v>0</v>
      </c>
      <c r="BA2502" s="68">
        <v>0</v>
      </c>
      <c r="EQ2502" s="68">
        <v>20150040</v>
      </c>
      <c r="ER2502" s="175">
        <v>2</v>
      </c>
      <c r="ES2502" s="68">
        <v>650</v>
      </c>
      <c r="ET2502" s="68">
        <v>40</v>
      </c>
      <c r="EU2502" s="68">
        <v>0</v>
      </c>
      <c r="EV2502" s="68">
        <v>150040</v>
      </c>
      <c r="EW2502" s="68" t="s">
        <v>2678</v>
      </c>
      <c r="EX2502" s="68" t="str">
        <f t="shared" si="72"/>
        <v>중형</v>
      </c>
      <c r="GE2502" s="68">
        <v>110267</v>
      </c>
      <c r="GF2502" s="68" t="s">
        <v>5911</v>
      </c>
    </row>
    <row r="2503" spans="6:188" x14ac:dyDescent="0.3">
      <c r="F2503" s="68">
        <v>330300</v>
      </c>
      <c r="G2503" s="68">
        <v>1</v>
      </c>
      <c r="H2503" s="68">
        <v>180002</v>
      </c>
      <c r="I2503" s="68">
        <v>280002</v>
      </c>
      <c r="J2503" s="68" t="s">
        <v>3756</v>
      </c>
      <c r="K2503" s="68" t="s">
        <v>3757</v>
      </c>
      <c r="L2503" s="68">
        <v>0</v>
      </c>
      <c r="M2503" s="68">
        <v>20</v>
      </c>
      <c r="N2503" s="68">
        <v>0</v>
      </c>
      <c r="O2503" s="68">
        <v>0</v>
      </c>
      <c r="P2503" s="68">
        <v>0</v>
      </c>
      <c r="Q2503" s="68">
        <v>0</v>
      </c>
      <c r="R2503" s="68">
        <v>2</v>
      </c>
      <c r="S2503" s="68">
        <v>1</v>
      </c>
      <c r="T2503" s="68">
        <v>1</v>
      </c>
      <c r="U2503" s="68">
        <v>270</v>
      </c>
      <c r="V2503" s="68">
        <v>0</v>
      </c>
      <c r="W2503" s="68">
        <v>533</v>
      </c>
      <c r="X2503" s="68">
        <v>0</v>
      </c>
      <c r="Y2503" s="68">
        <v>1317</v>
      </c>
      <c r="Z2503" s="68">
        <v>0</v>
      </c>
      <c r="AA2503" s="68">
        <v>1317</v>
      </c>
      <c r="AB2503" s="68">
        <v>0</v>
      </c>
      <c r="AC2503" s="68">
        <v>0</v>
      </c>
      <c r="AD2503" s="68">
        <v>107</v>
      </c>
      <c r="AE2503" s="68">
        <v>1126</v>
      </c>
      <c r="AF2503" s="68">
        <v>0</v>
      </c>
      <c r="AG2503" s="68">
        <v>0</v>
      </c>
      <c r="AH2503" s="68">
        <v>0</v>
      </c>
      <c r="AI2503" s="68">
        <v>0</v>
      </c>
      <c r="AJ2503" s="68">
        <v>0</v>
      </c>
      <c r="AK2503" s="68">
        <v>0</v>
      </c>
      <c r="AL2503" s="68">
        <v>0</v>
      </c>
      <c r="AM2503" s="68">
        <v>0</v>
      </c>
      <c r="AN2503" s="68">
        <v>0</v>
      </c>
      <c r="AO2503" s="68">
        <v>0</v>
      </c>
      <c r="AP2503" s="68" t="s">
        <v>811</v>
      </c>
      <c r="AQ2503" s="68">
        <v>1</v>
      </c>
      <c r="AR2503" s="68" t="s">
        <v>808</v>
      </c>
      <c r="AS2503" s="68">
        <v>0</v>
      </c>
      <c r="AT2503" s="68">
        <v>0</v>
      </c>
      <c r="AU2503" s="68">
        <v>0</v>
      </c>
      <c r="AV2503" s="86">
        <v>1</v>
      </c>
      <c r="AX2503" s="1">
        <v>0</v>
      </c>
      <c r="AY2503" s="1">
        <v>0</v>
      </c>
      <c r="AZ2503" s="68">
        <v>0</v>
      </c>
      <c r="BA2503" s="68">
        <v>0</v>
      </c>
      <c r="EQ2503" s="68">
        <v>20250040</v>
      </c>
      <c r="ER2503" s="175">
        <v>2</v>
      </c>
      <c r="ES2503" s="68">
        <v>650</v>
      </c>
      <c r="ET2503" s="68">
        <v>40</v>
      </c>
      <c r="EU2503" s="68">
        <v>0</v>
      </c>
      <c r="EV2503" s="68">
        <v>150040</v>
      </c>
      <c r="EW2503" s="68" t="s">
        <v>2678</v>
      </c>
      <c r="EX2503" s="68" t="str">
        <f t="shared" si="72"/>
        <v>중형</v>
      </c>
      <c r="GE2503" s="68">
        <v>110268</v>
      </c>
      <c r="GF2503" s="68" t="s">
        <v>5912</v>
      </c>
    </row>
    <row r="2504" spans="6:188" x14ac:dyDescent="0.3">
      <c r="F2504" s="68">
        <v>330301</v>
      </c>
      <c r="G2504" s="68">
        <v>1</v>
      </c>
      <c r="H2504" s="68">
        <v>180002</v>
      </c>
      <c r="I2504" s="68">
        <v>280002</v>
      </c>
      <c r="J2504" s="68" t="s">
        <v>3756</v>
      </c>
      <c r="K2504" s="68" t="s">
        <v>3757</v>
      </c>
      <c r="L2504" s="68">
        <v>0</v>
      </c>
      <c r="M2504" s="68">
        <v>20</v>
      </c>
      <c r="N2504" s="68">
        <v>0</v>
      </c>
      <c r="O2504" s="68">
        <v>0</v>
      </c>
      <c r="P2504" s="68">
        <v>0</v>
      </c>
      <c r="Q2504" s="68">
        <v>0</v>
      </c>
      <c r="R2504" s="68">
        <v>2</v>
      </c>
      <c r="S2504" s="68">
        <v>1</v>
      </c>
      <c r="T2504" s="68">
        <v>1</v>
      </c>
      <c r="U2504" s="68">
        <v>274</v>
      </c>
      <c r="V2504" s="68">
        <v>0</v>
      </c>
      <c r="W2504" s="68">
        <v>539</v>
      </c>
      <c r="X2504" s="68">
        <v>0</v>
      </c>
      <c r="Y2504" s="68">
        <v>1334</v>
      </c>
      <c r="Z2504" s="68">
        <v>0</v>
      </c>
      <c r="AA2504" s="68">
        <v>1334</v>
      </c>
      <c r="AB2504" s="68">
        <v>0</v>
      </c>
      <c r="AC2504" s="68">
        <v>0</v>
      </c>
      <c r="AD2504" s="68">
        <v>107</v>
      </c>
      <c r="AE2504" s="68">
        <v>1138</v>
      </c>
      <c r="AF2504" s="68">
        <v>0</v>
      </c>
      <c r="AG2504" s="68">
        <v>0</v>
      </c>
      <c r="AH2504" s="68">
        <v>0</v>
      </c>
      <c r="AI2504" s="68">
        <v>0</v>
      </c>
      <c r="AJ2504" s="68">
        <v>0</v>
      </c>
      <c r="AK2504" s="68">
        <v>0</v>
      </c>
      <c r="AL2504" s="68">
        <v>0</v>
      </c>
      <c r="AM2504" s="68">
        <v>0</v>
      </c>
      <c r="AN2504" s="68">
        <v>0</v>
      </c>
      <c r="AO2504" s="68">
        <v>0</v>
      </c>
      <c r="AP2504" s="68" t="s">
        <v>811</v>
      </c>
      <c r="AQ2504" s="68">
        <v>1</v>
      </c>
      <c r="AR2504" s="68" t="s">
        <v>808</v>
      </c>
      <c r="AS2504" s="68">
        <v>0</v>
      </c>
      <c r="AT2504" s="68">
        <v>0</v>
      </c>
      <c r="AU2504" s="68">
        <v>0</v>
      </c>
      <c r="AV2504" s="86">
        <v>1</v>
      </c>
      <c r="AX2504" s="1">
        <v>0</v>
      </c>
      <c r="AY2504" s="1">
        <v>0</v>
      </c>
      <c r="AZ2504" s="68">
        <v>0</v>
      </c>
      <c r="BA2504" s="68">
        <v>0</v>
      </c>
      <c r="EQ2504" s="68">
        <v>20350040</v>
      </c>
      <c r="ER2504" s="175">
        <v>2</v>
      </c>
      <c r="ES2504" s="68">
        <v>650</v>
      </c>
      <c r="ET2504" s="68">
        <v>40</v>
      </c>
      <c r="EU2504" s="68">
        <v>0</v>
      </c>
      <c r="EV2504" s="68">
        <v>150040</v>
      </c>
      <c r="EW2504" s="68" t="s">
        <v>2678</v>
      </c>
      <c r="EX2504" s="68" t="str">
        <f t="shared" si="72"/>
        <v>중형</v>
      </c>
      <c r="GE2504" s="68">
        <v>110269</v>
      </c>
      <c r="GF2504" s="68" t="s">
        <v>5913</v>
      </c>
    </row>
    <row r="2505" spans="6:188" x14ac:dyDescent="0.3">
      <c r="F2505" s="68">
        <v>330302</v>
      </c>
      <c r="G2505" s="68">
        <v>1</v>
      </c>
      <c r="H2505" s="68">
        <v>180002</v>
      </c>
      <c r="I2505" s="68">
        <v>280002</v>
      </c>
      <c r="J2505" s="68" t="s">
        <v>3756</v>
      </c>
      <c r="K2505" s="68" t="s">
        <v>3757</v>
      </c>
      <c r="L2505" s="68">
        <v>0</v>
      </c>
      <c r="M2505" s="68">
        <v>20</v>
      </c>
      <c r="N2505" s="68">
        <v>0</v>
      </c>
      <c r="O2505" s="68">
        <v>0</v>
      </c>
      <c r="P2505" s="68">
        <v>0</v>
      </c>
      <c r="Q2505" s="68">
        <v>0</v>
      </c>
      <c r="R2505" s="68">
        <v>4</v>
      </c>
      <c r="S2505" s="68">
        <v>1</v>
      </c>
      <c r="T2505" s="68">
        <v>1</v>
      </c>
      <c r="U2505" s="68">
        <v>527</v>
      </c>
      <c r="V2505" s="68">
        <v>0</v>
      </c>
      <c r="W2505" s="68">
        <v>31</v>
      </c>
      <c r="X2505" s="68">
        <v>0</v>
      </c>
      <c r="Y2505" s="68">
        <v>1321</v>
      </c>
      <c r="Z2505" s="68">
        <v>0</v>
      </c>
      <c r="AA2505" s="68">
        <v>1321</v>
      </c>
      <c r="AB2505" s="68">
        <v>0</v>
      </c>
      <c r="AC2505" s="68">
        <v>0</v>
      </c>
      <c r="AD2505" s="68">
        <v>107</v>
      </c>
      <c r="AE2505" s="68">
        <v>918</v>
      </c>
      <c r="AF2505" s="68">
        <v>0</v>
      </c>
      <c r="AG2505" s="68">
        <v>0</v>
      </c>
      <c r="AH2505" s="68">
        <v>0</v>
      </c>
      <c r="AI2505" s="68">
        <v>0</v>
      </c>
      <c r="AJ2505" s="68">
        <v>0</v>
      </c>
      <c r="AK2505" s="68">
        <v>0</v>
      </c>
      <c r="AL2505" s="68">
        <v>0</v>
      </c>
      <c r="AM2505" s="68">
        <v>0</v>
      </c>
      <c r="AN2505" s="68">
        <v>0</v>
      </c>
      <c r="AO2505" s="68">
        <v>0</v>
      </c>
      <c r="AP2505" s="68" t="s">
        <v>863</v>
      </c>
      <c r="AQ2505" s="68">
        <v>1</v>
      </c>
      <c r="AR2505" s="68" t="s">
        <v>860</v>
      </c>
      <c r="AS2505" s="68">
        <v>0</v>
      </c>
      <c r="AT2505" s="68">
        <v>0</v>
      </c>
      <c r="AU2505" s="68">
        <v>0</v>
      </c>
      <c r="AV2505" s="86">
        <v>1</v>
      </c>
      <c r="AX2505" s="1">
        <v>0</v>
      </c>
      <c r="AY2505" s="1">
        <v>0</v>
      </c>
      <c r="AZ2505" s="68">
        <v>0</v>
      </c>
      <c r="BA2505" s="68">
        <v>0</v>
      </c>
      <c r="EQ2505" s="68">
        <v>20450040</v>
      </c>
      <c r="ER2505" s="175">
        <v>2</v>
      </c>
      <c r="ES2505" s="68">
        <v>650</v>
      </c>
      <c r="ET2505" s="68">
        <v>40</v>
      </c>
      <c r="EU2505" s="68">
        <v>0</v>
      </c>
      <c r="EV2505" s="68">
        <v>150040</v>
      </c>
      <c r="EW2505" s="68" t="s">
        <v>2678</v>
      </c>
      <c r="EX2505" s="68" t="str">
        <f t="shared" si="72"/>
        <v>중형</v>
      </c>
      <c r="GE2505" s="68">
        <v>110270</v>
      </c>
      <c r="GF2505" s="68" t="s">
        <v>5914</v>
      </c>
    </row>
    <row r="2506" spans="6:188" x14ac:dyDescent="0.3">
      <c r="F2506" s="68">
        <v>330303</v>
      </c>
      <c r="G2506" s="68">
        <v>1</v>
      </c>
      <c r="H2506" s="68">
        <v>180002</v>
      </c>
      <c r="I2506" s="68">
        <v>280002</v>
      </c>
      <c r="J2506" s="68" t="s">
        <v>3756</v>
      </c>
      <c r="K2506" s="68" t="s">
        <v>3757</v>
      </c>
      <c r="L2506" s="68">
        <v>0</v>
      </c>
      <c r="M2506" s="68">
        <v>20</v>
      </c>
      <c r="N2506" s="68">
        <v>0</v>
      </c>
      <c r="O2506" s="68">
        <v>0</v>
      </c>
      <c r="P2506" s="68">
        <v>0</v>
      </c>
      <c r="Q2506" s="68">
        <v>0</v>
      </c>
      <c r="R2506" s="68">
        <v>4</v>
      </c>
      <c r="S2506" s="68">
        <v>1</v>
      </c>
      <c r="T2506" s="68">
        <v>1</v>
      </c>
      <c r="U2506" s="68">
        <v>532</v>
      </c>
      <c r="V2506" s="68">
        <v>0</v>
      </c>
      <c r="W2506" s="68">
        <v>31</v>
      </c>
      <c r="X2506" s="68">
        <v>0</v>
      </c>
      <c r="Y2506" s="68">
        <v>1336</v>
      </c>
      <c r="Z2506" s="68">
        <v>0</v>
      </c>
      <c r="AA2506" s="68">
        <v>1336</v>
      </c>
      <c r="AB2506" s="68">
        <v>0</v>
      </c>
      <c r="AC2506" s="68">
        <v>0</v>
      </c>
      <c r="AD2506" s="68">
        <v>107</v>
      </c>
      <c r="AE2506" s="68">
        <v>926</v>
      </c>
      <c r="AF2506" s="68">
        <v>0</v>
      </c>
      <c r="AG2506" s="68">
        <v>0</v>
      </c>
      <c r="AH2506" s="68">
        <v>0</v>
      </c>
      <c r="AI2506" s="68">
        <v>0</v>
      </c>
      <c r="AJ2506" s="68">
        <v>0</v>
      </c>
      <c r="AK2506" s="68">
        <v>0</v>
      </c>
      <c r="AL2506" s="68">
        <v>0</v>
      </c>
      <c r="AM2506" s="68">
        <v>0</v>
      </c>
      <c r="AN2506" s="68">
        <v>0</v>
      </c>
      <c r="AO2506" s="68">
        <v>0</v>
      </c>
      <c r="AP2506" s="68" t="s">
        <v>863</v>
      </c>
      <c r="AQ2506" s="68">
        <v>1</v>
      </c>
      <c r="AR2506" s="68" t="s">
        <v>860</v>
      </c>
      <c r="AS2506" s="68">
        <v>0</v>
      </c>
      <c r="AT2506" s="68">
        <v>0</v>
      </c>
      <c r="AU2506" s="68">
        <v>0</v>
      </c>
      <c r="AV2506" s="86">
        <v>1</v>
      </c>
      <c r="AX2506" s="1">
        <v>0</v>
      </c>
      <c r="AY2506" s="1">
        <v>0</v>
      </c>
      <c r="AZ2506" s="68">
        <v>0</v>
      </c>
      <c r="BA2506" s="68">
        <v>0</v>
      </c>
      <c r="EQ2506" s="68">
        <v>20550040</v>
      </c>
      <c r="ER2506" s="175">
        <v>2</v>
      </c>
      <c r="ES2506" s="68">
        <v>650</v>
      </c>
      <c r="ET2506" s="68">
        <v>40</v>
      </c>
      <c r="EU2506" s="68">
        <v>0</v>
      </c>
      <c r="EV2506" s="68">
        <v>150040</v>
      </c>
      <c r="EW2506" s="68" t="s">
        <v>2678</v>
      </c>
      <c r="EX2506" s="68" t="str">
        <f t="shared" si="72"/>
        <v>중형</v>
      </c>
      <c r="GE2506" s="68">
        <v>110271</v>
      </c>
      <c r="GF2506" s="68" t="s">
        <v>5915</v>
      </c>
    </row>
    <row r="2507" spans="6:188" x14ac:dyDescent="0.3">
      <c r="F2507" s="68">
        <v>330304</v>
      </c>
      <c r="G2507" s="68">
        <v>1</v>
      </c>
      <c r="H2507" s="68">
        <v>180002</v>
      </c>
      <c r="I2507" s="68">
        <v>280002</v>
      </c>
      <c r="J2507" s="68" t="s">
        <v>3756</v>
      </c>
      <c r="K2507" s="68" t="s">
        <v>3757</v>
      </c>
      <c r="L2507" s="68">
        <v>0</v>
      </c>
      <c r="M2507" s="68">
        <v>20</v>
      </c>
      <c r="N2507" s="68">
        <v>0</v>
      </c>
      <c r="O2507" s="68">
        <v>0</v>
      </c>
      <c r="P2507" s="68">
        <v>0</v>
      </c>
      <c r="Q2507" s="68">
        <v>0</v>
      </c>
      <c r="R2507" s="68">
        <v>8</v>
      </c>
      <c r="S2507" s="68">
        <v>1</v>
      </c>
      <c r="T2507" s="68">
        <v>1</v>
      </c>
      <c r="U2507" s="68">
        <v>536</v>
      </c>
      <c r="V2507" s="68">
        <v>0</v>
      </c>
      <c r="W2507" s="68">
        <v>32</v>
      </c>
      <c r="X2507" s="68">
        <v>0</v>
      </c>
      <c r="Y2507" s="68">
        <v>1342</v>
      </c>
      <c r="Z2507" s="68">
        <v>0</v>
      </c>
      <c r="AA2507" s="68">
        <v>1342</v>
      </c>
      <c r="AB2507" s="68">
        <v>0</v>
      </c>
      <c r="AC2507" s="68">
        <v>0</v>
      </c>
      <c r="AD2507" s="68">
        <v>107</v>
      </c>
      <c r="AE2507" s="68">
        <v>1167</v>
      </c>
      <c r="AF2507" s="68">
        <v>0</v>
      </c>
      <c r="AG2507" s="68">
        <v>0</v>
      </c>
      <c r="AH2507" s="68">
        <v>0</v>
      </c>
      <c r="AI2507" s="68">
        <v>0</v>
      </c>
      <c r="AJ2507" s="68">
        <v>0</v>
      </c>
      <c r="AK2507" s="68">
        <v>0</v>
      </c>
      <c r="AL2507" s="68">
        <v>0</v>
      </c>
      <c r="AM2507" s="68">
        <v>0</v>
      </c>
      <c r="AN2507" s="68">
        <v>0</v>
      </c>
      <c r="AO2507" s="68">
        <v>0</v>
      </c>
      <c r="AP2507" s="68" t="s">
        <v>913</v>
      </c>
      <c r="AQ2507" s="68">
        <v>1</v>
      </c>
      <c r="AR2507" s="68" t="s">
        <v>910</v>
      </c>
      <c r="AS2507" s="68">
        <v>0</v>
      </c>
      <c r="AT2507" s="68">
        <v>0</v>
      </c>
      <c r="AU2507" s="68">
        <v>0</v>
      </c>
      <c r="AV2507" s="86">
        <v>1</v>
      </c>
      <c r="AX2507" s="1">
        <v>0</v>
      </c>
      <c r="AY2507" s="1">
        <v>0</v>
      </c>
      <c r="AZ2507" s="68">
        <v>0</v>
      </c>
      <c r="BA2507" s="68">
        <v>0</v>
      </c>
      <c r="EQ2507" s="68">
        <v>20650040</v>
      </c>
      <c r="ER2507" s="175">
        <v>2</v>
      </c>
      <c r="ES2507" s="68">
        <v>650</v>
      </c>
      <c r="ET2507" s="68">
        <v>40</v>
      </c>
      <c r="EU2507" s="68">
        <v>0</v>
      </c>
      <c r="EV2507" s="68">
        <v>150040</v>
      </c>
      <c r="EW2507" s="68" t="s">
        <v>2678</v>
      </c>
      <c r="EX2507" s="68" t="str">
        <f t="shared" si="72"/>
        <v>중형</v>
      </c>
      <c r="GE2507" s="68">
        <v>110272</v>
      </c>
      <c r="GF2507" s="68" t="s">
        <v>5916</v>
      </c>
    </row>
    <row r="2508" spans="6:188" x14ac:dyDescent="0.3">
      <c r="F2508" s="68">
        <v>330305</v>
      </c>
      <c r="G2508" s="68">
        <v>1</v>
      </c>
      <c r="H2508" s="68">
        <v>180002</v>
      </c>
      <c r="I2508" s="68">
        <v>280002</v>
      </c>
      <c r="J2508" s="68" t="s">
        <v>3756</v>
      </c>
      <c r="K2508" s="68" t="s">
        <v>3757</v>
      </c>
      <c r="L2508" s="68">
        <v>0</v>
      </c>
      <c r="M2508" s="68">
        <v>20</v>
      </c>
      <c r="N2508" s="68">
        <v>0</v>
      </c>
      <c r="O2508" s="68">
        <v>0</v>
      </c>
      <c r="P2508" s="68">
        <v>0</v>
      </c>
      <c r="Q2508" s="68">
        <v>0</v>
      </c>
      <c r="R2508" s="68">
        <v>8</v>
      </c>
      <c r="S2508" s="68">
        <v>1</v>
      </c>
      <c r="T2508" s="68">
        <v>1</v>
      </c>
      <c r="U2508" s="68">
        <v>540</v>
      </c>
      <c r="V2508" s="68">
        <v>0</v>
      </c>
      <c r="W2508" s="68">
        <v>32</v>
      </c>
      <c r="X2508" s="68">
        <v>0</v>
      </c>
      <c r="Y2508" s="68">
        <v>1351</v>
      </c>
      <c r="Z2508" s="68">
        <v>0</v>
      </c>
      <c r="AA2508" s="68">
        <v>1351</v>
      </c>
      <c r="AB2508" s="68">
        <v>0</v>
      </c>
      <c r="AC2508" s="68">
        <v>0</v>
      </c>
      <c r="AD2508" s="68">
        <v>107</v>
      </c>
      <c r="AE2508" s="68">
        <v>1177</v>
      </c>
      <c r="AF2508" s="68">
        <v>0</v>
      </c>
      <c r="AG2508" s="68">
        <v>0</v>
      </c>
      <c r="AH2508" s="68">
        <v>0</v>
      </c>
      <c r="AI2508" s="68">
        <v>0</v>
      </c>
      <c r="AJ2508" s="68">
        <v>0</v>
      </c>
      <c r="AK2508" s="68">
        <v>0</v>
      </c>
      <c r="AL2508" s="68">
        <v>0</v>
      </c>
      <c r="AM2508" s="68">
        <v>0</v>
      </c>
      <c r="AN2508" s="68">
        <v>0</v>
      </c>
      <c r="AO2508" s="68">
        <v>0</v>
      </c>
      <c r="AP2508" s="68" t="s">
        <v>913</v>
      </c>
      <c r="AQ2508" s="68">
        <v>1</v>
      </c>
      <c r="AR2508" s="68" t="s">
        <v>910</v>
      </c>
      <c r="AS2508" s="68">
        <v>0</v>
      </c>
      <c r="AT2508" s="68">
        <v>0</v>
      </c>
      <c r="AU2508" s="68">
        <v>0</v>
      </c>
      <c r="AV2508" s="86">
        <v>1</v>
      </c>
      <c r="AX2508" s="1">
        <v>0</v>
      </c>
      <c r="AY2508" s="1">
        <v>0</v>
      </c>
      <c r="AZ2508" s="68">
        <v>0</v>
      </c>
      <c r="BA2508" s="68">
        <v>0</v>
      </c>
      <c r="EQ2508" s="68">
        <v>20750040</v>
      </c>
      <c r="ER2508" s="175">
        <v>2</v>
      </c>
      <c r="ES2508" s="68">
        <v>650</v>
      </c>
      <c r="ET2508" s="68">
        <v>40</v>
      </c>
      <c r="EU2508" s="68">
        <v>0</v>
      </c>
      <c r="EV2508" s="68">
        <v>150040</v>
      </c>
      <c r="EW2508" s="68" t="s">
        <v>2678</v>
      </c>
      <c r="EX2508" s="68" t="str">
        <f t="shared" si="72"/>
        <v>중형</v>
      </c>
      <c r="GE2508" s="68">
        <v>110273</v>
      </c>
      <c r="GF2508" s="68" t="s">
        <v>5917</v>
      </c>
    </row>
    <row r="2509" spans="6:188" x14ac:dyDescent="0.3">
      <c r="F2509" s="68">
        <v>330306</v>
      </c>
      <c r="G2509" s="68">
        <v>1</v>
      </c>
      <c r="H2509" s="68">
        <v>180002</v>
      </c>
      <c r="I2509" s="68">
        <v>280002</v>
      </c>
      <c r="J2509" s="68" t="s">
        <v>3756</v>
      </c>
      <c r="K2509" s="68" t="s">
        <v>3757</v>
      </c>
      <c r="L2509" s="68">
        <v>0</v>
      </c>
      <c r="M2509" s="68">
        <v>20</v>
      </c>
      <c r="N2509" s="68">
        <v>0</v>
      </c>
      <c r="O2509" s="68">
        <v>0</v>
      </c>
      <c r="P2509" s="68">
        <v>0</v>
      </c>
      <c r="Q2509" s="68">
        <v>0</v>
      </c>
      <c r="R2509" s="68">
        <v>32</v>
      </c>
      <c r="S2509" s="68">
        <v>1</v>
      </c>
      <c r="T2509" s="68">
        <v>1</v>
      </c>
      <c r="U2509" s="68">
        <v>541</v>
      </c>
      <c r="V2509" s="68">
        <v>0</v>
      </c>
      <c r="W2509" s="68">
        <v>32</v>
      </c>
      <c r="X2509" s="68">
        <v>0</v>
      </c>
      <c r="Y2509" s="68">
        <v>1353</v>
      </c>
      <c r="Z2509" s="68">
        <v>0</v>
      </c>
      <c r="AA2509" s="68">
        <v>1353</v>
      </c>
      <c r="AB2509" s="68">
        <v>0</v>
      </c>
      <c r="AC2509" s="68">
        <v>0</v>
      </c>
      <c r="AD2509" s="68">
        <v>107</v>
      </c>
      <c r="AE2509" s="68">
        <v>593</v>
      </c>
      <c r="AF2509" s="68">
        <v>0</v>
      </c>
      <c r="AG2509" s="68">
        <v>0</v>
      </c>
      <c r="AH2509" s="68">
        <v>0</v>
      </c>
      <c r="AI2509" s="68">
        <v>0</v>
      </c>
      <c r="AJ2509" s="68">
        <v>0</v>
      </c>
      <c r="AK2509" s="68">
        <v>0</v>
      </c>
      <c r="AL2509" s="68">
        <v>0</v>
      </c>
      <c r="AM2509" s="68">
        <v>0</v>
      </c>
      <c r="AN2509" s="68">
        <v>0</v>
      </c>
      <c r="AO2509" s="68">
        <v>0</v>
      </c>
      <c r="AP2509" s="68" t="s">
        <v>1787</v>
      </c>
      <c r="AQ2509" s="68">
        <v>1</v>
      </c>
      <c r="AR2509" s="68" t="s">
        <v>3600</v>
      </c>
      <c r="AS2509" s="68">
        <v>0</v>
      </c>
      <c r="AT2509" s="68">
        <v>0</v>
      </c>
      <c r="AU2509" s="68">
        <v>0</v>
      </c>
      <c r="AV2509" s="86">
        <v>1</v>
      </c>
      <c r="AX2509" s="1">
        <v>0</v>
      </c>
      <c r="AY2509" s="1">
        <v>0</v>
      </c>
      <c r="AZ2509" s="68">
        <v>0</v>
      </c>
      <c r="BA2509" s="68">
        <v>0</v>
      </c>
      <c r="EQ2509" s="68">
        <v>20850040</v>
      </c>
      <c r="ER2509" s="175">
        <v>2</v>
      </c>
      <c r="ES2509" s="68">
        <v>650</v>
      </c>
      <c r="ET2509" s="68">
        <v>40</v>
      </c>
      <c r="EU2509" s="68">
        <v>0</v>
      </c>
      <c r="EV2509" s="68">
        <v>150040</v>
      </c>
      <c r="EW2509" s="68" t="s">
        <v>2678</v>
      </c>
      <c r="EX2509" s="68" t="str">
        <f t="shared" si="72"/>
        <v>중형</v>
      </c>
      <c r="GE2509" s="68">
        <v>110274</v>
      </c>
      <c r="GF2509" s="68" t="s">
        <v>5918</v>
      </c>
    </row>
    <row r="2510" spans="6:188" x14ac:dyDescent="0.3">
      <c r="F2510" s="68">
        <v>330307</v>
      </c>
      <c r="G2510" s="68">
        <v>1</v>
      </c>
      <c r="H2510" s="68">
        <v>180002</v>
      </c>
      <c r="I2510" s="68">
        <v>280002</v>
      </c>
      <c r="J2510" s="68" t="s">
        <v>3756</v>
      </c>
      <c r="K2510" s="68" t="s">
        <v>3757</v>
      </c>
      <c r="L2510" s="68">
        <v>0</v>
      </c>
      <c r="M2510" s="68">
        <v>20</v>
      </c>
      <c r="N2510" s="68">
        <v>0</v>
      </c>
      <c r="O2510" s="68">
        <v>0</v>
      </c>
      <c r="P2510" s="68">
        <v>0</v>
      </c>
      <c r="Q2510" s="68">
        <v>0</v>
      </c>
      <c r="R2510" s="68">
        <v>16</v>
      </c>
      <c r="S2510" s="68">
        <v>1</v>
      </c>
      <c r="T2510" s="68">
        <v>1</v>
      </c>
      <c r="U2510" s="68">
        <v>542</v>
      </c>
      <c r="V2510" s="68">
        <v>0</v>
      </c>
      <c r="W2510" s="68">
        <v>32</v>
      </c>
      <c r="X2510" s="68">
        <v>0</v>
      </c>
      <c r="Y2510" s="68">
        <v>1358</v>
      </c>
      <c r="Z2510" s="68">
        <v>0</v>
      </c>
      <c r="AA2510" s="68">
        <v>1358</v>
      </c>
      <c r="AB2510" s="68">
        <v>0</v>
      </c>
      <c r="AC2510" s="68">
        <v>0</v>
      </c>
      <c r="AD2510" s="68">
        <v>107</v>
      </c>
      <c r="AE2510" s="68">
        <v>597</v>
      </c>
      <c r="AF2510" s="68">
        <v>0</v>
      </c>
      <c r="AG2510" s="68">
        <v>0</v>
      </c>
      <c r="AH2510" s="68">
        <v>0</v>
      </c>
      <c r="AI2510" s="68">
        <v>0</v>
      </c>
      <c r="AJ2510" s="68">
        <v>0</v>
      </c>
      <c r="AK2510" s="68">
        <v>0</v>
      </c>
      <c r="AL2510" s="68">
        <v>0</v>
      </c>
      <c r="AM2510" s="68">
        <v>0</v>
      </c>
      <c r="AN2510" s="68">
        <v>0</v>
      </c>
      <c r="AO2510" s="68">
        <v>0</v>
      </c>
      <c r="AP2510" s="68" t="s">
        <v>955</v>
      </c>
      <c r="AQ2510" s="68">
        <v>1</v>
      </c>
      <c r="AR2510" s="68" t="s">
        <v>958</v>
      </c>
      <c r="AS2510" s="68">
        <v>0</v>
      </c>
      <c r="AT2510" s="68">
        <v>0</v>
      </c>
      <c r="AU2510" s="68">
        <v>0</v>
      </c>
      <c r="AV2510" s="86">
        <v>1</v>
      </c>
      <c r="AX2510" s="1">
        <v>0</v>
      </c>
      <c r="AY2510" s="1">
        <v>0</v>
      </c>
      <c r="AZ2510" s="68">
        <v>0</v>
      </c>
      <c r="BA2510" s="68">
        <v>0</v>
      </c>
      <c r="EQ2510" s="68">
        <v>20950040</v>
      </c>
      <c r="ER2510" s="175">
        <v>2</v>
      </c>
      <c r="ES2510" s="68">
        <v>650</v>
      </c>
      <c r="ET2510" s="68">
        <v>40</v>
      </c>
      <c r="EU2510" s="68">
        <v>0</v>
      </c>
      <c r="EV2510" s="68">
        <v>150040</v>
      </c>
      <c r="EW2510" s="68" t="s">
        <v>2678</v>
      </c>
      <c r="EX2510" s="68" t="str">
        <f t="shared" si="72"/>
        <v>중형</v>
      </c>
      <c r="GE2510" s="68">
        <v>110275</v>
      </c>
      <c r="GF2510" s="68" t="s">
        <v>5919</v>
      </c>
    </row>
    <row r="2511" spans="6:188" x14ac:dyDescent="0.3">
      <c r="F2511" s="68">
        <v>330308</v>
      </c>
      <c r="G2511" s="68">
        <v>1</v>
      </c>
      <c r="H2511" s="68">
        <v>180002</v>
      </c>
      <c r="I2511" s="68">
        <v>280002</v>
      </c>
      <c r="J2511" s="68" t="s">
        <v>3756</v>
      </c>
      <c r="K2511" s="68" t="s">
        <v>3757</v>
      </c>
      <c r="L2511" s="68">
        <v>0</v>
      </c>
      <c r="M2511" s="68">
        <v>20</v>
      </c>
      <c r="N2511" s="68">
        <v>0</v>
      </c>
      <c r="O2511" s="68">
        <v>0</v>
      </c>
      <c r="P2511" s="68">
        <v>0</v>
      </c>
      <c r="Q2511" s="68">
        <v>0</v>
      </c>
      <c r="R2511" s="68">
        <v>2</v>
      </c>
      <c r="S2511" s="68">
        <v>1</v>
      </c>
      <c r="T2511" s="68">
        <v>1</v>
      </c>
      <c r="U2511" s="68">
        <v>284</v>
      </c>
      <c r="V2511" s="68">
        <v>0</v>
      </c>
      <c r="W2511" s="68">
        <v>560</v>
      </c>
      <c r="X2511" s="68">
        <v>0</v>
      </c>
      <c r="Y2511" s="68">
        <v>1387</v>
      </c>
      <c r="Z2511" s="68">
        <v>0</v>
      </c>
      <c r="AA2511" s="68">
        <v>1387</v>
      </c>
      <c r="AB2511" s="68">
        <v>0</v>
      </c>
      <c r="AC2511" s="68">
        <v>0</v>
      </c>
      <c r="AD2511" s="68">
        <v>107</v>
      </c>
      <c r="AE2511" s="68">
        <v>1205</v>
      </c>
      <c r="AF2511" s="68">
        <v>0</v>
      </c>
      <c r="AG2511" s="68">
        <v>0</v>
      </c>
      <c r="AH2511" s="68">
        <v>0</v>
      </c>
      <c r="AI2511" s="68">
        <v>0</v>
      </c>
      <c r="AJ2511" s="68">
        <v>0</v>
      </c>
      <c r="AK2511" s="68">
        <v>0</v>
      </c>
      <c r="AL2511" s="68">
        <v>0</v>
      </c>
      <c r="AM2511" s="68">
        <v>0</v>
      </c>
      <c r="AN2511" s="68">
        <v>0</v>
      </c>
      <c r="AO2511" s="68">
        <v>0</v>
      </c>
      <c r="AP2511" s="68" t="s">
        <v>811</v>
      </c>
      <c r="AQ2511" s="68">
        <v>1</v>
      </c>
      <c r="AR2511" s="68" t="s">
        <v>808</v>
      </c>
      <c r="AS2511" s="68">
        <v>0</v>
      </c>
      <c r="AT2511" s="68">
        <v>0</v>
      </c>
      <c r="AU2511" s="68">
        <v>0</v>
      </c>
      <c r="AV2511" s="86">
        <v>1</v>
      </c>
      <c r="AX2511" s="1">
        <v>0</v>
      </c>
      <c r="AY2511" s="1">
        <v>0</v>
      </c>
      <c r="AZ2511" s="68">
        <v>0</v>
      </c>
      <c r="BA2511" s="68">
        <v>0</v>
      </c>
      <c r="EQ2511" s="68">
        <v>21050040</v>
      </c>
      <c r="ER2511" s="175">
        <v>2</v>
      </c>
      <c r="ES2511" s="68">
        <v>650</v>
      </c>
      <c r="ET2511" s="68">
        <v>40</v>
      </c>
      <c r="EU2511" s="68">
        <v>0</v>
      </c>
      <c r="EV2511" s="68">
        <v>150040</v>
      </c>
      <c r="EW2511" s="68" t="s">
        <v>2678</v>
      </c>
      <c r="EX2511" s="68" t="str">
        <f t="shared" si="72"/>
        <v>중형</v>
      </c>
      <c r="GE2511" s="68">
        <v>110276</v>
      </c>
      <c r="GF2511" s="68" t="s">
        <v>5920</v>
      </c>
    </row>
    <row r="2512" spans="6:188" x14ac:dyDescent="0.3">
      <c r="F2512" s="68">
        <v>330309</v>
      </c>
      <c r="G2512" s="68">
        <v>1</v>
      </c>
      <c r="H2512" s="68">
        <v>180002</v>
      </c>
      <c r="I2512" s="68">
        <v>280002</v>
      </c>
      <c r="J2512" s="68" t="s">
        <v>3756</v>
      </c>
      <c r="K2512" s="68" t="s">
        <v>3757</v>
      </c>
      <c r="L2512" s="68">
        <v>0</v>
      </c>
      <c r="M2512" s="68">
        <v>20</v>
      </c>
      <c r="N2512" s="68">
        <v>0</v>
      </c>
      <c r="O2512" s="68">
        <v>0</v>
      </c>
      <c r="P2512" s="68">
        <v>0</v>
      </c>
      <c r="Q2512" s="68">
        <v>0</v>
      </c>
      <c r="R2512" s="68">
        <v>2</v>
      </c>
      <c r="S2512" s="68">
        <v>1</v>
      </c>
      <c r="T2512" s="68">
        <v>1</v>
      </c>
      <c r="U2512" s="68">
        <v>287</v>
      </c>
      <c r="V2512" s="68">
        <v>0</v>
      </c>
      <c r="W2512" s="68">
        <v>567</v>
      </c>
      <c r="X2512" s="68">
        <v>0</v>
      </c>
      <c r="Y2512" s="68">
        <v>1402</v>
      </c>
      <c r="Z2512" s="68">
        <v>0</v>
      </c>
      <c r="AA2512" s="68">
        <v>1402</v>
      </c>
      <c r="AB2512" s="68">
        <v>0</v>
      </c>
      <c r="AC2512" s="68">
        <v>0</v>
      </c>
      <c r="AD2512" s="68">
        <v>107</v>
      </c>
      <c r="AE2512" s="68">
        <v>1217</v>
      </c>
      <c r="AF2512" s="68">
        <v>0</v>
      </c>
      <c r="AG2512" s="68">
        <v>0</v>
      </c>
      <c r="AH2512" s="68">
        <v>0</v>
      </c>
      <c r="AI2512" s="68">
        <v>0</v>
      </c>
      <c r="AJ2512" s="68">
        <v>0</v>
      </c>
      <c r="AK2512" s="68">
        <v>0</v>
      </c>
      <c r="AL2512" s="68">
        <v>0</v>
      </c>
      <c r="AM2512" s="68">
        <v>0</v>
      </c>
      <c r="AN2512" s="68">
        <v>0</v>
      </c>
      <c r="AO2512" s="68">
        <v>0</v>
      </c>
      <c r="AP2512" s="68" t="s">
        <v>811</v>
      </c>
      <c r="AQ2512" s="68">
        <v>1</v>
      </c>
      <c r="AR2512" s="68" t="s">
        <v>808</v>
      </c>
      <c r="AS2512" s="68">
        <v>0</v>
      </c>
      <c r="AT2512" s="68">
        <v>0</v>
      </c>
      <c r="AU2512" s="68">
        <v>0</v>
      </c>
      <c r="AV2512" s="86">
        <v>1</v>
      </c>
      <c r="AX2512" s="1">
        <v>0</v>
      </c>
      <c r="AY2512" s="1">
        <v>0</v>
      </c>
      <c r="AZ2512" s="68">
        <v>0</v>
      </c>
      <c r="BA2512" s="68">
        <v>0</v>
      </c>
      <c r="EQ2512" s="68">
        <v>21150040</v>
      </c>
      <c r="ER2512" s="175">
        <v>2</v>
      </c>
      <c r="ES2512" s="68">
        <v>650</v>
      </c>
      <c r="ET2512" s="68">
        <v>40</v>
      </c>
      <c r="EU2512" s="68">
        <v>0</v>
      </c>
      <c r="EV2512" s="68">
        <v>150040</v>
      </c>
      <c r="EW2512" s="68" t="s">
        <v>2678</v>
      </c>
      <c r="EX2512" s="68" t="str">
        <f t="shared" si="72"/>
        <v>중형</v>
      </c>
      <c r="GE2512" s="68">
        <v>110277</v>
      </c>
      <c r="GF2512" s="68" t="s">
        <v>5921</v>
      </c>
    </row>
    <row r="2513" spans="6:188" x14ac:dyDescent="0.3">
      <c r="F2513" s="68">
        <v>330310</v>
      </c>
      <c r="G2513" s="68">
        <v>1</v>
      </c>
      <c r="H2513" s="68">
        <v>180002</v>
      </c>
      <c r="I2513" s="68">
        <v>280002</v>
      </c>
      <c r="J2513" s="68" t="s">
        <v>3756</v>
      </c>
      <c r="K2513" s="68" t="s">
        <v>3757</v>
      </c>
      <c r="L2513" s="68">
        <v>0</v>
      </c>
      <c r="M2513" s="68">
        <v>20</v>
      </c>
      <c r="N2513" s="68">
        <v>0</v>
      </c>
      <c r="O2513" s="68">
        <v>0</v>
      </c>
      <c r="P2513" s="68">
        <v>0</v>
      </c>
      <c r="Q2513" s="68">
        <v>0</v>
      </c>
      <c r="R2513" s="68">
        <v>4</v>
      </c>
      <c r="S2513" s="68">
        <v>1</v>
      </c>
      <c r="T2513" s="68">
        <v>1</v>
      </c>
      <c r="U2513" s="68">
        <v>553</v>
      </c>
      <c r="V2513" s="68">
        <v>0</v>
      </c>
      <c r="W2513" s="68">
        <v>33</v>
      </c>
      <c r="X2513" s="68">
        <v>0</v>
      </c>
      <c r="Y2513" s="68">
        <v>1384</v>
      </c>
      <c r="Z2513" s="68">
        <v>0</v>
      </c>
      <c r="AA2513" s="68">
        <v>1384</v>
      </c>
      <c r="AB2513" s="68">
        <v>0</v>
      </c>
      <c r="AC2513" s="68">
        <v>0</v>
      </c>
      <c r="AD2513" s="68">
        <v>107</v>
      </c>
      <c r="AE2513" s="68">
        <v>980</v>
      </c>
      <c r="AF2513" s="68">
        <v>0</v>
      </c>
      <c r="AG2513" s="68">
        <v>0</v>
      </c>
      <c r="AH2513" s="68">
        <v>0</v>
      </c>
      <c r="AI2513" s="68">
        <v>0</v>
      </c>
      <c r="AJ2513" s="68">
        <v>0</v>
      </c>
      <c r="AK2513" s="68">
        <v>0</v>
      </c>
      <c r="AL2513" s="68">
        <v>0</v>
      </c>
      <c r="AM2513" s="68">
        <v>0</v>
      </c>
      <c r="AN2513" s="68">
        <v>0</v>
      </c>
      <c r="AO2513" s="68">
        <v>0</v>
      </c>
      <c r="AP2513" s="68" t="s">
        <v>863</v>
      </c>
      <c r="AQ2513" s="68">
        <v>1</v>
      </c>
      <c r="AR2513" s="68" t="s">
        <v>860</v>
      </c>
      <c r="AS2513" s="68">
        <v>0</v>
      </c>
      <c r="AT2513" s="68">
        <v>0</v>
      </c>
      <c r="AU2513" s="68">
        <v>0</v>
      </c>
      <c r="AV2513" s="86">
        <v>1</v>
      </c>
      <c r="AX2513" s="1">
        <v>0</v>
      </c>
      <c r="AY2513" s="1">
        <v>0</v>
      </c>
      <c r="AZ2513" s="68">
        <v>0</v>
      </c>
      <c r="BA2513" s="68">
        <v>0</v>
      </c>
      <c r="EQ2513" s="68">
        <v>21250040</v>
      </c>
      <c r="ER2513" s="175">
        <v>2</v>
      </c>
      <c r="ES2513" s="68">
        <v>650</v>
      </c>
      <c r="ET2513" s="68">
        <v>40</v>
      </c>
      <c r="EU2513" s="68">
        <v>0</v>
      </c>
      <c r="EV2513" s="68">
        <v>150040</v>
      </c>
      <c r="EW2513" s="68" t="s">
        <v>2678</v>
      </c>
      <c r="EX2513" s="68" t="str">
        <f t="shared" si="72"/>
        <v>중형</v>
      </c>
      <c r="GE2513" s="68">
        <v>110278</v>
      </c>
      <c r="GF2513" s="68" t="s">
        <v>5922</v>
      </c>
    </row>
    <row r="2514" spans="6:188" x14ac:dyDescent="0.3">
      <c r="F2514" s="68">
        <v>330311</v>
      </c>
      <c r="G2514" s="68">
        <v>1</v>
      </c>
      <c r="H2514" s="68">
        <v>180002</v>
      </c>
      <c r="I2514" s="68">
        <v>280002</v>
      </c>
      <c r="J2514" s="68" t="s">
        <v>3756</v>
      </c>
      <c r="K2514" s="68" t="s">
        <v>3757</v>
      </c>
      <c r="L2514" s="68">
        <v>0</v>
      </c>
      <c r="M2514" s="68">
        <v>20</v>
      </c>
      <c r="N2514" s="68">
        <v>0</v>
      </c>
      <c r="O2514" s="68">
        <v>0</v>
      </c>
      <c r="P2514" s="68">
        <v>0</v>
      </c>
      <c r="Q2514" s="68">
        <v>0</v>
      </c>
      <c r="R2514" s="68">
        <v>8</v>
      </c>
      <c r="S2514" s="68">
        <v>1</v>
      </c>
      <c r="T2514" s="68">
        <v>1</v>
      </c>
      <c r="U2514" s="68">
        <v>560</v>
      </c>
      <c r="V2514" s="68">
        <v>0</v>
      </c>
      <c r="W2514" s="68">
        <v>33</v>
      </c>
      <c r="X2514" s="68">
        <v>0</v>
      </c>
      <c r="Y2514" s="68">
        <v>1402</v>
      </c>
      <c r="Z2514" s="68">
        <v>0</v>
      </c>
      <c r="AA2514" s="68">
        <v>1402</v>
      </c>
      <c r="AB2514" s="68">
        <v>0</v>
      </c>
      <c r="AC2514" s="68">
        <v>0</v>
      </c>
      <c r="AD2514" s="68">
        <v>107</v>
      </c>
      <c r="AE2514" s="68">
        <v>1234</v>
      </c>
      <c r="AF2514" s="68">
        <v>0</v>
      </c>
      <c r="AG2514" s="68">
        <v>0</v>
      </c>
      <c r="AH2514" s="68">
        <v>0</v>
      </c>
      <c r="AI2514" s="68">
        <v>0</v>
      </c>
      <c r="AJ2514" s="68">
        <v>0</v>
      </c>
      <c r="AK2514" s="68">
        <v>0</v>
      </c>
      <c r="AL2514" s="68">
        <v>0</v>
      </c>
      <c r="AM2514" s="68">
        <v>0</v>
      </c>
      <c r="AN2514" s="68">
        <v>0</v>
      </c>
      <c r="AO2514" s="68">
        <v>0</v>
      </c>
      <c r="AP2514" s="68" t="s">
        <v>913</v>
      </c>
      <c r="AQ2514" s="68">
        <v>1</v>
      </c>
      <c r="AR2514" s="68" t="s">
        <v>910</v>
      </c>
      <c r="AS2514" s="68">
        <v>0</v>
      </c>
      <c r="AT2514" s="68">
        <v>0</v>
      </c>
      <c r="AU2514" s="68">
        <v>0</v>
      </c>
      <c r="AV2514" s="86">
        <v>1</v>
      </c>
      <c r="AX2514" s="1">
        <v>0</v>
      </c>
      <c r="AY2514" s="1">
        <v>0</v>
      </c>
      <c r="AZ2514" s="68">
        <v>0</v>
      </c>
      <c r="BA2514" s="68">
        <v>0</v>
      </c>
      <c r="EQ2514" s="68">
        <v>30150040</v>
      </c>
      <c r="ER2514" s="175">
        <v>2</v>
      </c>
      <c r="ES2514" s="68">
        <v>650</v>
      </c>
      <c r="ET2514" s="68">
        <v>40</v>
      </c>
      <c r="EU2514" s="68">
        <v>0</v>
      </c>
      <c r="EV2514" s="68">
        <v>150040</v>
      </c>
      <c r="EW2514" s="68" t="s">
        <v>2678</v>
      </c>
      <c r="EX2514" s="68" t="str">
        <f t="shared" si="72"/>
        <v>중형</v>
      </c>
      <c r="GE2514" s="68">
        <v>110279</v>
      </c>
      <c r="GF2514" s="68" t="s">
        <v>5923</v>
      </c>
    </row>
    <row r="2515" spans="6:188" x14ac:dyDescent="0.3">
      <c r="F2515" s="68">
        <v>330312</v>
      </c>
      <c r="G2515" s="68">
        <v>1</v>
      </c>
      <c r="H2515" s="68">
        <v>180002</v>
      </c>
      <c r="I2515" s="68">
        <v>280002</v>
      </c>
      <c r="J2515" s="68" t="s">
        <v>3756</v>
      </c>
      <c r="K2515" s="68" t="s">
        <v>3757</v>
      </c>
      <c r="L2515" s="68">
        <v>0</v>
      </c>
      <c r="M2515" s="68">
        <v>20</v>
      </c>
      <c r="N2515" s="68">
        <v>0</v>
      </c>
      <c r="O2515" s="68">
        <v>0</v>
      </c>
      <c r="P2515" s="68">
        <v>0</v>
      </c>
      <c r="Q2515" s="68">
        <v>0</v>
      </c>
      <c r="R2515" s="68">
        <v>16</v>
      </c>
      <c r="S2515" s="68">
        <v>1</v>
      </c>
      <c r="T2515" s="68">
        <v>1</v>
      </c>
      <c r="U2515" s="68">
        <v>563</v>
      </c>
      <c r="V2515" s="68">
        <v>0</v>
      </c>
      <c r="W2515" s="68">
        <v>33</v>
      </c>
      <c r="X2515" s="68">
        <v>0</v>
      </c>
      <c r="Y2515" s="68">
        <v>1409</v>
      </c>
      <c r="Z2515" s="68">
        <v>0</v>
      </c>
      <c r="AA2515" s="68">
        <v>1409</v>
      </c>
      <c r="AB2515" s="68">
        <v>0</v>
      </c>
      <c r="AC2515" s="68">
        <v>0</v>
      </c>
      <c r="AD2515" s="68">
        <v>107</v>
      </c>
      <c r="AE2515" s="68">
        <v>622</v>
      </c>
      <c r="AF2515" s="68">
        <v>0</v>
      </c>
      <c r="AG2515" s="68">
        <v>0</v>
      </c>
      <c r="AH2515" s="68">
        <v>0</v>
      </c>
      <c r="AI2515" s="68">
        <v>0</v>
      </c>
      <c r="AJ2515" s="68">
        <v>0</v>
      </c>
      <c r="AK2515" s="68">
        <v>0</v>
      </c>
      <c r="AL2515" s="68">
        <v>0</v>
      </c>
      <c r="AM2515" s="68">
        <v>0</v>
      </c>
      <c r="AN2515" s="68">
        <v>0</v>
      </c>
      <c r="AO2515" s="68">
        <v>0</v>
      </c>
      <c r="AP2515" s="68" t="s">
        <v>955</v>
      </c>
      <c r="AQ2515" s="68">
        <v>1</v>
      </c>
      <c r="AR2515" s="68" t="s">
        <v>958</v>
      </c>
      <c r="AS2515" s="68">
        <v>0</v>
      </c>
      <c r="AT2515" s="68">
        <v>0</v>
      </c>
      <c r="AU2515" s="68">
        <v>0</v>
      </c>
      <c r="AV2515" s="86">
        <v>1</v>
      </c>
      <c r="AX2515" s="1">
        <v>0</v>
      </c>
      <c r="AY2515" s="1">
        <v>0</v>
      </c>
      <c r="AZ2515" s="68">
        <v>0</v>
      </c>
      <c r="BA2515" s="68">
        <v>0</v>
      </c>
      <c r="EQ2515" s="68">
        <v>30250040</v>
      </c>
      <c r="ER2515" s="175">
        <v>2</v>
      </c>
      <c r="ES2515" s="68">
        <v>650</v>
      </c>
      <c r="ET2515" s="68">
        <v>40</v>
      </c>
      <c r="EU2515" s="68">
        <v>0</v>
      </c>
      <c r="EV2515" s="68">
        <v>150040</v>
      </c>
      <c r="EW2515" s="68" t="s">
        <v>2678</v>
      </c>
      <c r="EX2515" s="68" t="str">
        <f t="shared" si="72"/>
        <v>중형</v>
      </c>
      <c r="GE2515" s="68">
        <v>110280</v>
      </c>
      <c r="GF2515" s="68" t="s">
        <v>5924</v>
      </c>
    </row>
    <row r="2516" spans="6:188" x14ac:dyDescent="0.3">
      <c r="F2516" s="68">
        <v>330313</v>
      </c>
      <c r="G2516" s="68">
        <v>1</v>
      </c>
      <c r="H2516" s="68">
        <v>180002</v>
      </c>
      <c r="I2516" s="68">
        <v>280002</v>
      </c>
      <c r="J2516" s="68" t="s">
        <v>3756</v>
      </c>
      <c r="K2516" s="68" t="s">
        <v>3757</v>
      </c>
      <c r="L2516" s="68">
        <v>0</v>
      </c>
      <c r="M2516" s="68">
        <v>20</v>
      </c>
      <c r="N2516" s="68">
        <v>0</v>
      </c>
      <c r="O2516" s="68">
        <v>0</v>
      </c>
      <c r="P2516" s="68">
        <v>0</v>
      </c>
      <c r="Q2516" s="68">
        <v>0</v>
      </c>
      <c r="R2516" s="68">
        <v>2</v>
      </c>
      <c r="S2516" s="68">
        <v>1</v>
      </c>
      <c r="T2516" s="68">
        <v>1</v>
      </c>
      <c r="U2516" s="68">
        <v>295</v>
      </c>
      <c r="V2516" s="68">
        <v>0</v>
      </c>
      <c r="W2516" s="68">
        <v>583</v>
      </c>
      <c r="X2516" s="68">
        <v>0</v>
      </c>
      <c r="Y2516" s="68">
        <v>1444</v>
      </c>
      <c r="Z2516" s="68">
        <v>0</v>
      </c>
      <c r="AA2516" s="68">
        <v>1444</v>
      </c>
      <c r="AB2516" s="68">
        <v>0</v>
      </c>
      <c r="AC2516" s="68">
        <v>0</v>
      </c>
      <c r="AD2516" s="68">
        <v>107</v>
      </c>
      <c r="AE2516" s="68">
        <v>1255</v>
      </c>
      <c r="AF2516" s="68">
        <v>0</v>
      </c>
      <c r="AG2516" s="68">
        <v>0</v>
      </c>
      <c r="AH2516" s="68">
        <v>0</v>
      </c>
      <c r="AI2516" s="68">
        <v>0</v>
      </c>
      <c r="AJ2516" s="68">
        <v>0</v>
      </c>
      <c r="AK2516" s="68">
        <v>0</v>
      </c>
      <c r="AL2516" s="68">
        <v>0</v>
      </c>
      <c r="AM2516" s="68">
        <v>0</v>
      </c>
      <c r="AN2516" s="68">
        <v>0</v>
      </c>
      <c r="AO2516" s="68">
        <v>0</v>
      </c>
      <c r="AP2516" s="68" t="s">
        <v>811</v>
      </c>
      <c r="AQ2516" s="68">
        <v>1</v>
      </c>
      <c r="AR2516" s="68" t="s">
        <v>808</v>
      </c>
      <c r="AS2516" s="68">
        <v>0</v>
      </c>
      <c r="AT2516" s="68">
        <v>0</v>
      </c>
      <c r="AU2516" s="68">
        <v>0</v>
      </c>
      <c r="AV2516" s="86">
        <v>1</v>
      </c>
      <c r="AX2516" s="1">
        <v>0</v>
      </c>
      <c r="AY2516" s="1">
        <v>0</v>
      </c>
      <c r="AZ2516" s="68">
        <v>0</v>
      </c>
      <c r="BA2516" s="68">
        <v>0</v>
      </c>
      <c r="EQ2516" s="68">
        <v>30350040</v>
      </c>
      <c r="ER2516" s="175">
        <v>2</v>
      </c>
      <c r="ES2516" s="68">
        <v>650</v>
      </c>
      <c r="ET2516" s="68">
        <v>40</v>
      </c>
      <c r="EU2516" s="68">
        <v>0</v>
      </c>
      <c r="EV2516" s="68">
        <v>150040</v>
      </c>
      <c r="EW2516" s="68" t="s">
        <v>2678</v>
      </c>
      <c r="EX2516" s="68" t="str">
        <f t="shared" si="72"/>
        <v>중형</v>
      </c>
      <c r="GE2516" s="68">
        <v>110281</v>
      </c>
      <c r="GF2516" s="68" t="s">
        <v>5925</v>
      </c>
    </row>
    <row r="2517" spans="6:188" x14ac:dyDescent="0.3">
      <c r="F2517" s="68">
        <v>330314</v>
      </c>
      <c r="G2517" s="68">
        <v>1</v>
      </c>
      <c r="H2517" s="68">
        <v>180002</v>
      </c>
      <c r="I2517" s="68">
        <v>280002</v>
      </c>
      <c r="J2517" s="68" t="s">
        <v>3756</v>
      </c>
      <c r="K2517" s="68" t="s">
        <v>3757</v>
      </c>
      <c r="L2517" s="68">
        <v>0</v>
      </c>
      <c r="M2517" s="68">
        <v>20</v>
      </c>
      <c r="N2517" s="68">
        <v>0</v>
      </c>
      <c r="O2517" s="68">
        <v>0</v>
      </c>
      <c r="P2517" s="68">
        <v>0</v>
      </c>
      <c r="Q2517" s="68">
        <v>0</v>
      </c>
      <c r="R2517" s="68">
        <v>8</v>
      </c>
      <c r="S2517" s="68">
        <v>1</v>
      </c>
      <c r="T2517" s="68">
        <v>1</v>
      </c>
      <c r="U2517" s="68">
        <v>566</v>
      </c>
      <c r="V2517" s="68">
        <v>0</v>
      </c>
      <c r="W2517" s="68">
        <v>33</v>
      </c>
      <c r="X2517" s="68">
        <v>0</v>
      </c>
      <c r="Y2517" s="68">
        <v>1420</v>
      </c>
      <c r="Z2517" s="68">
        <v>0</v>
      </c>
      <c r="AA2517" s="68">
        <v>1420</v>
      </c>
      <c r="AB2517" s="68">
        <v>0</v>
      </c>
      <c r="AC2517" s="68">
        <v>0</v>
      </c>
      <c r="AD2517" s="68">
        <v>107</v>
      </c>
      <c r="AE2517" s="68">
        <v>1263</v>
      </c>
      <c r="AF2517" s="68">
        <v>0</v>
      </c>
      <c r="AG2517" s="68">
        <v>0</v>
      </c>
      <c r="AH2517" s="68">
        <v>0</v>
      </c>
      <c r="AI2517" s="68">
        <v>0</v>
      </c>
      <c r="AJ2517" s="68">
        <v>0</v>
      </c>
      <c r="AK2517" s="68">
        <v>0</v>
      </c>
      <c r="AL2517" s="68">
        <v>0</v>
      </c>
      <c r="AM2517" s="68">
        <v>0</v>
      </c>
      <c r="AN2517" s="68">
        <v>0</v>
      </c>
      <c r="AO2517" s="68">
        <v>0</v>
      </c>
      <c r="AP2517" s="68" t="s">
        <v>913</v>
      </c>
      <c r="AQ2517" s="68">
        <v>1</v>
      </c>
      <c r="AR2517" s="68" t="s">
        <v>910</v>
      </c>
      <c r="AS2517" s="68">
        <v>0</v>
      </c>
      <c r="AT2517" s="68">
        <v>0</v>
      </c>
      <c r="AU2517" s="68">
        <v>0</v>
      </c>
      <c r="AV2517" s="86">
        <v>1</v>
      </c>
      <c r="AX2517" s="1">
        <v>0</v>
      </c>
      <c r="AY2517" s="1">
        <v>0</v>
      </c>
      <c r="AZ2517" s="68">
        <v>0</v>
      </c>
      <c r="BA2517" s="68">
        <v>0</v>
      </c>
      <c r="EQ2517" s="68">
        <v>30450040</v>
      </c>
      <c r="ER2517" s="175">
        <v>2</v>
      </c>
      <c r="ES2517" s="68">
        <v>650</v>
      </c>
      <c r="ET2517" s="68">
        <v>40</v>
      </c>
      <c r="EU2517" s="68">
        <v>0</v>
      </c>
      <c r="EV2517" s="68">
        <v>150040</v>
      </c>
      <c r="EW2517" s="68" t="s">
        <v>2678</v>
      </c>
      <c r="EX2517" s="68" t="str">
        <f t="shared" si="72"/>
        <v>중형</v>
      </c>
      <c r="GE2517" s="68">
        <v>110282</v>
      </c>
      <c r="GF2517" s="68" t="s">
        <v>5926</v>
      </c>
    </row>
    <row r="2518" spans="6:188" x14ac:dyDescent="0.3">
      <c r="F2518" s="68">
        <v>330315</v>
      </c>
      <c r="G2518" s="68">
        <v>1</v>
      </c>
      <c r="H2518" s="68">
        <v>180002</v>
      </c>
      <c r="I2518" s="68">
        <v>280002</v>
      </c>
      <c r="J2518" s="68" t="s">
        <v>3756</v>
      </c>
      <c r="K2518" s="68" t="s">
        <v>3757</v>
      </c>
      <c r="L2518" s="68">
        <v>0</v>
      </c>
      <c r="M2518" s="68">
        <v>20</v>
      </c>
      <c r="N2518" s="68">
        <v>0</v>
      </c>
      <c r="O2518" s="68">
        <v>0</v>
      </c>
      <c r="P2518" s="68">
        <v>0</v>
      </c>
      <c r="Q2518" s="68">
        <v>0</v>
      </c>
      <c r="R2518" s="68">
        <v>4</v>
      </c>
      <c r="S2518" s="68">
        <v>1</v>
      </c>
      <c r="T2518" s="68">
        <v>2</v>
      </c>
      <c r="U2518" s="68">
        <v>566</v>
      </c>
      <c r="V2518" s="68">
        <v>0</v>
      </c>
      <c r="W2518" s="68">
        <v>33</v>
      </c>
      <c r="X2518" s="68">
        <v>0</v>
      </c>
      <c r="Y2518" s="68">
        <v>1420</v>
      </c>
      <c r="Z2518" s="68">
        <v>0</v>
      </c>
      <c r="AA2518" s="68">
        <v>1420</v>
      </c>
      <c r="AB2518" s="68">
        <v>0</v>
      </c>
      <c r="AC2518" s="68">
        <v>0</v>
      </c>
      <c r="AD2518" s="68">
        <v>107</v>
      </c>
      <c r="AE2518" s="68">
        <v>1016</v>
      </c>
      <c r="AF2518" s="68">
        <v>0</v>
      </c>
      <c r="AG2518" s="68">
        <v>0</v>
      </c>
      <c r="AH2518" s="68">
        <v>0</v>
      </c>
      <c r="AI2518" s="68">
        <v>0</v>
      </c>
      <c r="AJ2518" s="68">
        <v>0</v>
      </c>
      <c r="AK2518" s="68">
        <v>0</v>
      </c>
      <c r="AL2518" s="68">
        <v>0</v>
      </c>
      <c r="AM2518" s="68">
        <v>0</v>
      </c>
      <c r="AN2518" s="68">
        <v>0</v>
      </c>
      <c r="AO2518" s="68">
        <v>0</v>
      </c>
      <c r="AP2518" s="68" t="s">
        <v>863</v>
      </c>
      <c r="AQ2518" s="68">
        <v>1</v>
      </c>
      <c r="AR2518" s="68" t="s">
        <v>860</v>
      </c>
      <c r="AS2518" s="68">
        <v>0</v>
      </c>
      <c r="AT2518" s="68">
        <v>0</v>
      </c>
      <c r="AU2518" s="68">
        <v>0</v>
      </c>
      <c r="AV2518" s="86">
        <v>1</v>
      </c>
      <c r="AX2518" s="1">
        <v>0</v>
      </c>
      <c r="AY2518" s="1">
        <v>0</v>
      </c>
      <c r="AZ2518" s="68">
        <v>0</v>
      </c>
      <c r="BA2518" s="68">
        <v>0</v>
      </c>
      <c r="EQ2518" s="68">
        <v>30550040</v>
      </c>
      <c r="ER2518" s="175">
        <v>2</v>
      </c>
      <c r="ES2518" s="68">
        <v>650</v>
      </c>
      <c r="ET2518" s="68">
        <v>40</v>
      </c>
      <c r="EU2518" s="68">
        <v>0</v>
      </c>
      <c r="EV2518" s="68">
        <v>150040</v>
      </c>
      <c r="EW2518" s="68" t="s">
        <v>2678</v>
      </c>
      <c r="EX2518" s="68" t="str">
        <f t="shared" si="72"/>
        <v>중형</v>
      </c>
      <c r="GE2518" s="68">
        <v>110283</v>
      </c>
      <c r="GF2518" s="68" t="s">
        <v>5927</v>
      </c>
    </row>
    <row r="2519" spans="6:188" x14ac:dyDescent="0.3">
      <c r="F2519" s="68">
        <v>330316</v>
      </c>
      <c r="G2519" s="68">
        <v>1</v>
      </c>
      <c r="H2519" s="68">
        <v>180002</v>
      </c>
      <c r="I2519" s="68">
        <v>280002</v>
      </c>
      <c r="J2519" s="68" t="s">
        <v>3756</v>
      </c>
      <c r="K2519" s="68" t="s">
        <v>3757</v>
      </c>
      <c r="L2519" s="68">
        <v>0</v>
      </c>
      <c r="M2519" s="68">
        <v>20</v>
      </c>
      <c r="N2519" s="68">
        <v>0</v>
      </c>
      <c r="O2519" s="68">
        <v>0</v>
      </c>
      <c r="P2519" s="68">
        <v>0</v>
      </c>
      <c r="Q2519" s="68">
        <v>0</v>
      </c>
      <c r="R2519" s="68">
        <v>32</v>
      </c>
      <c r="S2519" s="68">
        <v>1</v>
      </c>
      <c r="T2519" s="68">
        <v>1</v>
      </c>
      <c r="U2519" s="68">
        <v>571</v>
      </c>
      <c r="V2519" s="68">
        <v>0</v>
      </c>
      <c r="W2519" s="68">
        <v>34</v>
      </c>
      <c r="X2519" s="68">
        <v>0</v>
      </c>
      <c r="Y2519" s="68">
        <v>1431</v>
      </c>
      <c r="Z2519" s="68">
        <v>0</v>
      </c>
      <c r="AA2519" s="68">
        <v>1431</v>
      </c>
      <c r="AB2519" s="68">
        <v>0</v>
      </c>
      <c r="AC2519" s="68">
        <v>0</v>
      </c>
      <c r="AD2519" s="68">
        <v>107</v>
      </c>
      <c r="AE2519" s="68">
        <v>639</v>
      </c>
      <c r="AF2519" s="68">
        <v>0</v>
      </c>
      <c r="AG2519" s="68">
        <v>0</v>
      </c>
      <c r="AH2519" s="68">
        <v>0</v>
      </c>
      <c r="AI2519" s="68">
        <v>0</v>
      </c>
      <c r="AJ2519" s="68">
        <v>0</v>
      </c>
      <c r="AK2519" s="68">
        <v>0</v>
      </c>
      <c r="AL2519" s="68">
        <v>0</v>
      </c>
      <c r="AM2519" s="68">
        <v>0</v>
      </c>
      <c r="AN2519" s="68">
        <v>0</v>
      </c>
      <c r="AO2519" s="68">
        <v>0</v>
      </c>
      <c r="AP2519" s="68" t="s">
        <v>1787</v>
      </c>
      <c r="AQ2519" s="68">
        <v>1</v>
      </c>
      <c r="AR2519" s="68" t="s">
        <v>3600</v>
      </c>
      <c r="AS2519" s="68">
        <v>0</v>
      </c>
      <c r="AT2519" s="68">
        <v>0</v>
      </c>
      <c r="AU2519" s="68">
        <v>0</v>
      </c>
      <c r="AV2519" s="86">
        <v>1</v>
      </c>
      <c r="AX2519" s="1">
        <v>0</v>
      </c>
      <c r="AY2519" s="1">
        <v>0</v>
      </c>
      <c r="AZ2519" s="68">
        <v>0</v>
      </c>
      <c r="BA2519" s="68">
        <v>0</v>
      </c>
      <c r="EQ2519" s="68">
        <v>30650040</v>
      </c>
      <c r="ER2519" s="175">
        <v>2</v>
      </c>
      <c r="ES2519" s="68">
        <v>650</v>
      </c>
      <c r="ET2519" s="68">
        <v>40</v>
      </c>
      <c r="EU2519" s="68">
        <v>0</v>
      </c>
      <c r="EV2519" s="68">
        <v>150040</v>
      </c>
      <c r="EW2519" s="68" t="s">
        <v>2678</v>
      </c>
      <c r="EX2519" s="68" t="str">
        <f t="shared" si="72"/>
        <v>중형</v>
      </c>
      <c r="GE2519" s="68">
        <v>110284</v>
      </c>
      <c r="GF2519" s="68" t="s">
        <v>5928</v>
      </c>
    </row>
    <row r="2520" spans="6:188" x14ac:dyDescent="0.3">
      <c r="F2520" s="68">
        <v>330317</v>
      </c>
      <c r="G2520" s="68">
        <v>1</v>
      </c>
      <c r="H2520" s="68">
        <v>180002</v>
      </c>
      <c r="I2520" s="68">
        <v>280002</v>
      </c>
      <c r="J2520" s="68" t="s">
        <v>3756</v>
      </c>
      <c r="K2520" s="68" t="s">
        <v>3757</v>
      </c>
      <c r="L2520" s="68">
        <v>0</v>
      </c>
      <c r="M2520" s="68">
        <v>20</v>
      </c>
      <c r="N2520" s="68">
        <v>0</v>
      </c>
      <c r="O2520" s="68">
        <v>0</v>
      </c>
      <c r="P2520" s="68">
        <v>0</v>
      </c>
      <c r="Q2520" s="68">
        <v>0</v>
      </c>
      <c r="R2520" s="68">
        <v>2</v>
      </c>
      <c r="S2520" s="68">
        <v>1</v>
      </c>
      <c r="T2520" s="68">
        <v>1</v>
      </c>
      <c r="U2520" s="68">
        <v>299</v>
      </c>
      <c r="V2520" s="68">
        <v>0</v>
      </c>
      <c r="W2520" s="68">
        <v>591</v>
      </c>
      <c r="X2520" s="68">
        <v>0</v>
      </c>
      <c r="Y2520" s="68">
        <v>1462</v>
      </c>
      <c r="Z2520" s="68">
        <v>0</v>
      </c>
      <c r="AA2520" s="68">
        <v>1462</v>
      </c>
      <c r="AB2520" s="68">
        <v>0</v>
      </c>
      <c r="AC2520" s="68">
        <v>0</v>
      </c>
      <c r="AD2520" s="68">
        <v>107</v>
      </c>
      <c r="AE2520" s="68">
        <v>1288</v>
      </c>
      <c r="AF2520" s="68">
        <v>0</v>
      </c>
      <c r="AG2520" s="68">
        <v>0</v>
      </c>
      <c r="AH2520" s="68">
        <v>0</v>
      </c>
      <c r="AI2520" s="68">
        <v>0</v>
      </c>
      <c r="AJ2520" s="68">
        <v>0</v>
      </c>
      <c r="AK2520" s="68">
        <v>0</v>
      </c>
      <c r="AL2520" s="68">
        <v>0</v>
      </c>
      <c r="AM2520" s="68">
        <v>0</v>
      </c>
      <c r="AN2520" s="68">
        <v>0</v>
      </c>
      <c r="AO2520" s="68">
        <v>0</v>
      </c>
      <c r="AP2520" s="68" t="s">
        <v>811</v>
      </c>
      <c r="AQ2520" s="68">
        <v>1</v>
      </c>
      <c r="AR2520" s="68" t="s">
        <v>808</v>
      </c>
      <c r="AS2520" s="68">
        <v>0</v>
      </c>
      <c r="AT2520" s="68">
        <v>0</v>
      </c>
      <c r="AU2520" s="68">
        <v>0</v>
      </c>
      <c r="AV2520" s="86">
        <v>1</v>
      </c>
      <c r="AX2520" s="1">
        <v>0</v>
      </c>
      <c r="AY2520" s="1">
        <v>0</v>
      </c>
      <c r="AZ2520" s="68">
        <v>0</v>
      </c>
      <c r="BA2520" s="68">
        <v>0</v>
      </c>
      <c r="EQ2520" s="68">
        <v>30750040</v>
      </c>
      <c r="ER2520" s="175">
        <v>2</v>
      </c>
      <c r="ES2520" s="68">
        <v>650</v>
      </c>
      <c r="ET2520" s="68">
        <v>40</v>
      </c>
      <c r="EU2520" s="68">
        <v>0</v>
      </c>
      <c r="EV2520" s="68">
        <v>150040</v>
      </c>
      <c r="EW2520" s="68" t="s">
        <v>2678</v>
      </c>
      <c r="EX2520" s="68" t="str">
        <f t="shared" si="72"/>
        <v>중형</v>
      </c>
      <c r="GE2520" s="68">
        <v>110285</v>
      </c>
      <c r="GF2520" s="68" t="s">
        <v>5929</v>
      </c>
    </row>
    <row r="2521" spans="6:188" x14ac:dyDescent="0.3">
      <c r="F2521" s="68">
        <v>330318</v>
      </c>
      <c r="G2521" s="68">
        <v>1</v>
      </c>
      <c r="H2521" s="68">
        <v>180002</v>
      </c>
      <c r="I2521" s="68">
        <v>280002</v>
      </c>
      <c r="J2521" s="68" t="s">
        <v>3756</v>
      </c>
      <c r="K2521" s="68" t="s">
        <v>3757</v>
      </c>
      <c r="L2521" s="68">
        <v>0</v>
      </c>
      <c r="M2521" s="68">
        <v>20</v>
      </c>
      <c r="N2521" s="68">
        <v>0</v>
      </c>
      <c r="O2521" s="68">
        <v>0</v>
      </c>
      <c r="P2521" s="68">
        <v>0</v>
      </c>
      <c r="Q2521" s="68">
        <v>0</v>
      </c>
      <c r="R2521" s="68">
        <v>8</v>
      </c>
      <c r="S2521" s="68">
        <v>1</v>
      </c>
      <c r="T2521" s="68">
        <v>1</v>
      </c>
      <c r="U2521" s="68">
        <v>577</v>
      </c>
      <c r="V2521" s="68">
        <v>0</v>
      </c>
      <c r="W2521" s="68">
        <v>34</v>
      </c>
      <c r="X2521" s="68">
        <v>0</v>
      </c>
      <c r="Y2521" s="68">
        <v>1445</v>
      </c>
      <c r="Z2521" s="68">
        <v>0</v>
      </c>
      <c r="AA2521" s="68">
        <v>1445</v>
      </c>
      <c r="AB2521" s="68">
        <v>0</v>
      </c>
      <c r="AC2521" s="68">
        <v>0</v>
      </c>
      <c r="AD2521" s="68">
        <v>107</v>
      </c>
      <c r="AE2521" s="68">
        <v>1295</v>
      </c>
      <c r="AF2521" s="68">
        <v>0</v>
      </c>
      <c r="AG2521" s="68">
        <v>0</v>
      </c>
      <c r="AH2521" s="68">
        <v>0</v>
      </c>
      <c r="AI2521" s="68">
        <v>0</v>
      </c>
      <c r="AJ2521" s="68">
        <v>0</v>
      </c>
      <c r="AK2521" s="68">
        <v>0</v>
      </c>
      <c r="AL2521" s="68">
        <v>0</v>
      </c>
      <c r="AM2521" s="68">
        <v>0</v>
      </c>
      <c r="AN2521" s="68">
        <v>0</v>
      </c>
      <c r="AO2521" s="68">
        <v>0</v>
      </c>
      <c r="AP2521" s="68" t="s">
        <v>913</v>
      </c>
      <c r="AQ2521" s="68">
        <v>1</v>
      </c>
      <c r="AR2521" s="68" t="s">
        <v>910</v>
      </c>
      <c r="AS2521" s="68">
        <v>0</v>
      </c>
      <c r="AT2521" s="68">
        <v>0</v>
      </c>
      <c r="AU2521" s="68">
        <v>0</v>
      </c>
      <c r="AV2521" s="86">
        <v>1</v>
      </c>
      <c r="AX2521" s="1">
        <v>0</v>
      </c>
      <c r="AY2521" s="1">
        <v>0</v>
      </c>
      <c r="AZ2521" s="68">
        <v>0</v>
      </c>
      <c r="BA2521" s="68">
        <v>0</v>
      </c>
      <c r="EQ2521" s="68">
        <v>30850040</v>
      </c>
      <c r="ER2521" s="175">
        <v>2</v>
      </c>
      <c r="ES2521" s="68">
        <v>650</v>
      </c>
      <c r="ET2521" s="68">
        <v>40</v>
      </c>
      <c r="EU2521" s="68">
        <v>0</v>
      </c>
      <c r="EV2521" s="68">
        <v>150040</v>
      </c>
      <c r="EW2521" s="68" t="s">
        <v>2678</v>
      </c>
      <c r="EX2521" s="68" t="str">
        <f t="shared" si="72"/>
        <v>중형</v>
      </c>
      <c r="GE2521" s="68">
        <v>110286</v>
      </c>
      <c r="GF2521" s="68" t="s">
        <v>5930</v>
      </c>
    </row>
    <row r="2522" spans="6:188" x14ac:dyDescent="0.3">
      <c r="F2522" s="68">
        <v>330319</v>
      </c>
      <c r="G2522" s="68">
        <v>1</v>
      </c>
      <c r="H2522" s="68">
        <v>180002</v>
      </c>
      <c r="I2522" s="68">
        <v>280002</v>
      </c>
      <c r="J2522" s="68" t="s">
        <v>3756</v>
      </c>
      <c r="K2522" s="68" t="s">
        <v>3757</v>
      </c>
      <c r="L2522" s="68">
        <v>0</v>
      </c>
      <c r="M2522" s="68">
        <v>20</v>
      </c>
      <c r="N2522" s="68">
        <v>0</v>
      </c>
      <c r="O2522" s="68">
        <v>0</v>
      </c>
      <c r="P2522" s="68">
        <v>0</v>
      </c>
      <c r="Q2522" s="68">
        <v>0</v>
      </c>
      <c r="R2522" s="68">
        <v>4</v>
      </c>
      <c r="S2522" s="68">
        <v>1</v>
      </c>
      <c r="T2522" s="68">
        <v>2</v>
      </c>
      <c r="U2522" s="68">
        <v>585</v>
      </c>
      <c r="V2522" s="68">
        <v>0</v>
      </c>
      <c r="W2522" s="68">
        <v>35</v>
      </c>
      <c r="X2522" s="68">
        <v>0</v>
      </c>
      <c r="Y2522" s="68">
        <v>1464</v>
      </c>
      <c r="Z2522" s="68">
        <v>0</v>
      </c>
      <c r="AA2522" s="68">
        <v>1464</v>
      </c>
      <c r="AB2522" s="68">
        <v>0</v>
      </c>
      <c r="AC2522" s="68">
        <v>0</v>
      </c>
      <c r="AD2522" s="68">
        <v>107</v>
      </c>
      <c r="AE2522" s="68">
        <v>1043</v>
      </c>
      <c r="AF2522" s="68">
        <v>0</v>
      </c>
      <c r="AG2522" s="68">
        <v>0</v>
      </c>
      <c r="AH2522" s="68">
        <v>0</v>
      </c>
      <c r="AI2522" s="68">
        <v>0</v>
      </c>
      <c r="AJ2522" s="68">
        <v>0</v>
      </c>
      <c r="AK2522" s="68">
        <v>0</v>
      </c>
      <c r="AL2522" s="68">
        <v>0</v>
      </c>
      <c r="AM2522" s="68">
        <v>0</v>
      </c>
      <c r="AN2522" s="68">
        <v>0</v>
      </c>
      <c r="AO2522" s="68">
        <v>0</v>
      </c>
      <c r="AP2522" s="68" t="s">
        <v>863</v>
      </c>
      <c r="AQ2522" s="68">
        <v>1</v>
      </c>
      <c r="AR2522" s="68" t="s">
        <v>860</v>
      </c>
      <c r="AS2522" s="68">
        <v>0</v>
      </c>
      <c r="AT2522" s="68">
        <v>0</v>
      </c>
      <c r="AU2522" s="68">
        <v>0</v>
      </c>
      <c r="AV2522" s="86">
        <v>1</v>
      </c>
      <c r="AX2522" s="1">
        <v>0</v>
      </c>
      <c r="AY2522" s="1">
        <v>0</v>
      </c>
      <c r="AZ2522" s="68">
        <v>0</v>
      </c>
      <c r="BA2522" s="68">
        <v>0</v>
      </c>
      <c r="EQ2522" s="68">
        <v>30950040</v>
      </c>
      <c r="ER2522" s="175">
        <v>2</v>
      </c>
      <c r="ES2522" s="68">
        <v>650</v>
      </c>
      <c r="ET2522" s="68">
        <v>40</v>
      </c>
      <c r="EU2522" s="68">
        <v>0</v>
      </c>
      <c r="EV2522" s="68">
        <v>150040</v>
      </c>
      <c r="EW2522" s="68" t="s">
        <v>2678</v>
      </c>
      <c r="EX2522" s="68" t="str">
        <f t="shared" si="72"/>
        <v>중형</v>
      </c>
      <c r="GE2522" s="68">
        <v>110287</v>
      </c>
      <c r="GF2522" s="68" t="s">
        <v>5931</v>
      </c>
    </row>
    <row r="2523" spans="6:188" x14ac:dyDescent="0.3">
      <c r="F2523" s="68">
        <v>330320</v>
      </c>
      <c r="G2523" s="68">
        <v>1</v>
      </c>
      <c r="H2523" s="68">
        <v>180002</v>
      </c>
      <c r="I2523" s="68">
        <v>280002</v>
      </c>
      <c r="J2523" s="68" t="s">
        <v>3756</v>
      </c>
      <c r="K2523" s="68" t="s">
        <v>3757</v>
      </c>
      <c r="L2523" s="68">
        <v>0</v>
      </c>
      <c r="M2523" s="68">
        <v>20</v>
      </c>
      <c r="N2523" s="68">
        <v>0</v>
      </c>
      <c r="O2523" s="68">
        <v>0</v>
      </c>
      <c r="P2523" s="68">
        <v>0</v>
      </c>
      <c r="Q2523" s="68">
        <v>0</v>
      </c>
      <c r="R2523" s="68">
        <v>32</v>
      </c>
      <c r="S2523" s="68">
        <v>1</v>
      </c>
      <c r="T2523" s="68">
        <v>1</v>
      </c>
      <c r="U2523" s="68">
        <v>585</v>
      </c>
      <c r="V2523" s="68">
        <v>0</v>
      </c>
      <c r="W2523" s="68">
        <v>35</v>
      </c>
      <c r="X2523" s="68">
        <v>0</v>
      </c>
      <c r="Y2523" s="68">
        <v>1464</v>
      </c>
      <c r="Z2523" s="68">
        <v>0</v>
      </c>
      <c r="AA2523" s="68">
        <v>1464</v>
      </c>
      <c r="AB2523" s="68">
        <v>0</v>
      </c>
      <c r="AC2523" s="68">
        <v>0</v>
      </c>
      <c r="AD2523" s="68">
        <v>107</v>
      </c>
      <c r="AE2523" s="68">
        <v>656</v>
      </c>
      <c r="AF2523" s="68">
        <v>0</v>
      </c>
      <c r="AG2523" s="68">
        <v>0</v>
      </c>
      <c r="AH2523" s="68">
        <v>0</v>
      </c>
      <c r="AI2523" s="68">
        <v>0</v>
      </c>
      <c r="AJ2523" s="68">
        <v>0</v>
      </c>
      <c r="AK2523" s="68">
        <v>0</v>
      </c>
      <c r="AL2523" s="68">
        <v>0</v>
      </c>
      <c r="AM2523" s="68">
        <v>0</v>
      </c>
      <c r="AN2523" s="68">
        <v>0</v>
      </c>
      <c r="AO2523" s="68">
        <v>0</v>
      </c>
      <c r="AP2523" s="68" t="s">
        <v>1787</v>
      </c>
      <c r="AQ2523" s="68">
        <v>1</v>
      </c>
      <c r="AR2523" s="68" t="s">
        <v>3600</v>
      </c>
      <c r="AS2523" s="68">
        <v>0</v>
      </c>
      <c r="AT2523" s="68">
        <v>0</v>
      </c>
      <c r="AU2523" s="68">
        <v>0</v>
      </c>
      <c r="AV2523" s="86">
        <v>1</v>
      </c>
      <c r="AX2523" s="1">
        <v>0</v>
      </c>
      <c r="AY2523" s="1">
        <v>0</v>
      </c>
      <c r="AZ2523" s="68">
        <v>0</v>
      </c>
      <c r="BA2523" s="68">
        <v>0</v>
      </c>
      <c r="EQ2523" s="68">
        <v>31050040</v>
      </c>
      <c r="ER2523" s="175">
        <v>2</v>
      </c>
      <c r="ES2523" s="68">
        <v>650</v>
      </c>
      <c r="ET2523" s="68">
        <v>40</v>
      </c>
      <c r="EU2523" s="68">
        <v>0</v>
      </c>
      <c r="EV2523" s="68">
        <v>150040</v>
      </c>
      <c r="EW2523" s="68" t="s">
        <v>2678</v>
      </c>
      <c r="EX2523" s="68" t="str">
        <f t="shared" si="72"/>
        <v>중형</v>
      </c>
      <c r="GE2523" s="68">
        <v>110288</v>
      </c>
      <c r="GF2523" s="68" t="s">
        <v>5932</v>
      </c>
    </row>
    <row r="2524" spans="6:188" x14ac:dyDescent="0.3">
      <c r="F2524" s="68">
        <v>330321</v>
      </c>
      <c r="G2524" s="68">
        <v>1</v>
      </c>
      <c r="H2524" s="68">
        <v>180002</v>
      </c>
      <c r="I2524" s="68">
        <v>280002</v>
      </c>
      <c r="J2524" s="68" t="s">
        <v>3756</v>
      </c>
      <c r="K2524" s="68" t="s">
        <v>3757</v>
      </c>
      <c r="L2524" s="68">
        <v>0</v>
      </c>
      <c r="M2524" s="68">
        <v>20</v>
      </c>
      <c r="N2524" s="68">
        <v>0</v>
      </c>
      <c r="O2524" s="68">
        <v>0</v>
      </c>
      <c r="P2524" s="68">
        <v>0</v>
      </c>
      <c r="Q2524" s="68">
        <v>0</v>
      </c>
      <c r="R2524" s="68">
        <v>2</v>
      </c>
      <c r="S2524" s="68">
        <v>1</v>
      </c>
      <c r="T2524" s="68">
        <v>1</v>
      </c>
      <c r="U2524" s="68">
        <v>307</v>
      </c>
      <c r="V2524" s="68">
        <v>0</v>
      </c>
      <c r="W2524" s="68">
        <v>606</v>
      </c>
      <c r="X2524" s="68">
        <v>0</v>
      </c>
      <c r="Y2524" s="68">
        <v>1501</v>
      </c>
      <c r="Z2524" s="68">
        <v>0</v>
      </c>
      <c r="AA2524" s="68">
        <v>1501</v>
      </c>
      <c r="AB2524" s="68">
        <v>0</v>
      </c>
      <c r="AC2524" s="68">
        <v>0</v>
      </c>
      <c r="AD2524" s="68">
        <v>107</v>
      </c>
      <c r="AE2524" s="68">
        <v>1323</v>
      </c>
      <c r="AF2524" s="68">
        <v>0</v>
      </c>
      <c r="AG2524" s="68">
        <v>0</v>
      </c>
      <c r="AH2524" s="68">
        <v>0</v>
      </c>
      <c r="AI2524" s="68">
        <v>0</v>
      </c>
      <c r="AJ2524" s="68">
        <v>0</v>
      </c>
      <c r="AK2524" s="68">
        <v>0</v>
      </c>
      <c r="AL2524" s="68">
        <v>0</v>
      </c>
      <c r="AM2524" s="68">
        <v>0</v>
      </c>
      <c r="AN2524" s="68">
        <v>0</v>
      </c>
      <c r="AO2524" s="68">
        <v>0</v>
      </c>
      <c r="AP2524" s="68" t="s">
        <v>811</v>
      </c>
      <c r="AQ2524" s="68">
        <v>1</v>
      </c>
      <c r="AR2524" s="68" t="s">
        <v>808</v>
      </c>
      <c r="AS2524" s="68">
        <v>0</v>
      </c>
      <c r="AT2524" s="68">
        <v>0</v>
      </c>
      <c r="AU2524" s="68">
        <v>0</v>
      </c>
      <c r="AV2524" s="86">
        <v>1</v>
      </c>
      <c r="AX2524" s="1">
        <v>0</v>
      </c>
      <c r="AY2524" s="1">
        <v>0</v>
      </c>
      <c r="AZ2524" s="68">
        <v>0</v>
      </c>
      <c r="BA2524" s="68">
        <v>0</v>
      </c>
      <c r="EQ2524" s="68">
        <v>31150040</v>
      </c>
      <c r="ER2524" s="175">
        <v>2</v>
      </c>
      <c r="ES2524" s="68">
        <v>650</v>
      </c>
      <c r="ET2524" s="68">
        <v>40</v>
      </c>
      <c r="EU2524" s="68">
        <v>0</v>
      </c>
      <c r="EV2524" s="68">
        <v>150040</v>
      </c>
      <c r="EW2524" s="68" t="s">
        <v>2678</v>
      </c>
      <c r="EX2524" s="68" t="str">
        <f t="shared" si="72"/>
        <v>중형</v>
      </c>
      <c r="GE2524" s="68">
        <v>110289</v>
      </c>
      <c r="GF2524" s="68" t="s">
        <v>5933</v>
      </c>
    </row>
    <row r="2525" spans="6:188" x14ac:dyDescent="0.3">
      <c r="F2525" s="68">
        <v>330322</v>
      </c>
      <c r="G2525" s="68">
        <v>1</v>
      </c>
      <c r="H2525" s="68">
        <v>180002</v>
      </c>
      <c r="I2525" s="68">
        <v>280002</v>
      </c>
      <c r="J2525" s="68" t="s">
        <v>3756</v>
      </c>
      <c r="K2525" s="68" t="s">
        <v>3757</v>
      </c>
      <c r="L2525" s="68">
        <v>0</v>
      </c>
      <c r="M2525" s="68">
        <v>20</v>
      </c>
      <c r="N2525" s="68">
        <v>0</v>
      </c>
      <c r="O2525" s="68">
        <v>0</v>
      </c>
      <c r="P2525" s="68">
        <v>0</v>
      </c>
      <c r="Q2525" s="68">
        <v>0</v>
      </c>
      <c r="R2525" s="68">
        <v>8</v>
      </c>
      <c r="S2525" s="68">
        <v>1</v>
      </c>
      <c r="T2525" s="68">
        <v>1</v>
      </c>
      <c r="U2525" s="68">
        <v>588</v>
      </c>
      <c r="V2525" s="68">
        <v>0</v>
      </c>
      <c r="W2525" s="68">
        <v>35</v>
      </c>
      <c r="X2525" s="68">
        <v>0</v>
      </c>
      <c r="Y2525" s="68">
        <v>1473</v>
      </c>
      <c r="Z2525" s="68">
        <v>0</v>
      </c>
      <c r="AA2525" s="68">
        <v>1473</v>
      </c>
      <c r="AB2525" s="68">
        <v>0</v>
      </c>
      <c r="AC2525" s="68">
        <v>0</v>
      </c>
      <c r="AD2525" s="68">
        <v>107</v>
      </c>
      <c r="AE2525" s="68">
        <v>1329</v>
      </c>
      <c r="AF2525" s="68">
        <v>0</v>
      </c>
      <c r="AG2525" s="68">
        <v>0</v>
      </c>
      <c r="AH2525" s="68">
        <v>0</v>
      </c>
      <c r="AI2525" s="68">
        <v>0</v>
      </c>
      <c r="AJ2525" s="68">
        <v>0</v>
      </c>
      <c r="AK2525" s="68">
        <v>0</v>
      </c>
      <c r="AL2525" s="68">
        <v>0</v>
      </c>
      <c r="AM2525" s="68">
        <v>0</v>
      </c>
      <c r="AN2525" s="68">
        <v>0</v>
      </c>
      <c r="AO2525" s="68">
        <v>0</v>
      </c>
      <c r="AP2525" s="68" t="s">
        <v>913</v>
      </c>
      <c r="AQ2525" s="68">
        <v>1</v>
      </c>
      <c r="AR2525" s="68" t="s">
        <v>910</v>
      </c>
      <c r="AS2525" s="68">
        <v>0</v>
      </c>
      <c r="AT2525" s="68">
        <v>0</v>
      </c>
      <c r="AU2525" s="68">
        <v>0</v>
      </c>
      <c r="AV2525" s="86">
        <v>1</v>
      </c>
      <c r="AX2525" s="1">
        <v>0</v>
      </c>
      <c r="AY2525" s="1">
        <v>0</v>
      </c>
      <c r="AZ2525" s="68">
        <v>0</v>
      </c>
      <c r="BA2525" s="68">
        <v>0</v>
      </c>
      <c r="EQ2525" s="68">
        <v>31250040</v>
      </c>
      <c r="ER2525" s="175">
        <v>2</v>
      </c>
      <c r="ES2525" s="68">
        <v>650</v>
      </c>
      <c r="ET2525" s="68">
        <v>40</v>
      </c>
      <c r="EU2525" s="68">
        <v>0</v>
      </c>
      <c r="EV2525" s="68">
        <v>150040</v>
      </c>
      <c r="EW2525" s="68" t="s">
        <v>2678</v>
      </c>
      <c r="EX2525" s="68" t="str">
        <f t="shared" si="72"/>
        <v>중형</v>
      </c>
      <c r="GE2525" s="68">
        <v>110290</v>
      </c>
      <c r="GF2525" s="68" t="s">
        <v>5934</v>
      </c>
    </row>
    <row r="2526" spans="6:188" x14ac:dyDescent="0.3">
      <c r="F2526" s="68">
        <v>330323</v>
      </c>
      <c r="G2526" s="68">
        <v>1</v>
      </c>
      <c r="H2526" s="68">
        <v>180002</v>
      </c>
      <c r="I2526" s="68">
        <v>280002</v>
      </c>
      <c r="J2526" s="68" t="s">
        <v>3756</v>
      </c>
      <c r="K2526" s="68" t="s">
        <v>3757</v>
      </c>
      <c r="L2526" s="68">
        <v>0</v>
      </c>
      <c r="M2526" s="68">
        <v>20</v>
      </c>
      <c r="N2526" s="68">
        <v>0</v>
      </c>
      <c r="O2526" s="68">
        <v>0</v>
      </c>
      <c r="P2526" s="68">
        <v>0</v>
      </c>
      <c r="Q2526" s="68">
        <v>0</v>
      </c>
      <c r="R2526" s="68">
        <v>4</v>
      </c>
      <c r="S2526" s="68">
        <v>1</v>
      </c>
      <c r="T2526" s="68">
        <v>2</v>
      </c>
      <c r="U2526" s="68">
        <v>589</v>
      </c>
      <c r="V2526" s="68">
        <v>0</v>
      </c>
      <c r="W2526" s="68">
        <v>35</v>
      </c>
      <c r="X2526" s="68">
        <v>0</v>
      </c>
      <c r="Y2526" s="68">
        <v>1475</v>
      </c>
      <c r="Z2526" s="68">
        <v>0</v>
      </c>
      <c r="AA2526" s="68">
        <v>1475</v>
      </c>
      <c r="AB2526" s="68">
        <v>0</v>
      </c>
      <c r="AC2526" s="68">
        <v>0</v>
      </c>
      <c r="AD2526" s="68">
        <v>107</v>
      </c>
      <c r="AE2526" s="68">
        <v>1068</v>
      </c>
      <c r="AF2526" s="68">
        <v>0</v>
      </c>
      <c r="AG2526" s="68">
        <v>0</v>
      </c>
      <c r="AH2526" s="68">
        <v>0</v>
      </c>
      <c r="AI2526" s="68">
        <v>0</v>
      </c>
      <c r="AJ2526" s="68">
        <v>0</v>
      </c>
      <c r="AK2526" s="68">
        <v>0</v>
      </c>
      <c r="AL2526" s="68">
        <v>0</v>
      </c>
      <c r="AM2526" s="68">
        <v>0</v>
      </c>
      <c r="AN2526" s="68">
        <v>0</v>
      </c>
      <c r="AO2526" s="68">
        <v>0</v>
      </c>
      <c r="AP2526" s="68" t="s">
        <v>863</v>
      </c>
      <c r="AQ2526" s="68">
        <v>1</v>
      </c>
      <c r="AR2526" s="68" t="s">
        <v>860</v>
      </c>
      <c r="AS2526" s="68">
        <v>0</v>
      </c>
      <c r="AT2526" s="68">
        <v>0</v>
      </c>
      <c r="AU2526" s="68">
        <v>0</v>
      </c>
      <c r="AV2526" s="86">
        <v>1</v>
      </c>
      <c r="AX2526" s="1">
        <v>0</v>
      </c>
      <c r="AY2526" s="1">
        <v>0</v>
      </c>
      <c r="AZ2526" s="68">
        <v>0</v>
      </c>
      <c r="BA2526" s="68">
        <v>0</v>
      </c>
      <c r="EQ2526" s="68">
        <v>10150041</v>
      </c>
      <c r="ER2526" s="175">
        <v>1</v>
      </c>
      <c r="ES2526" s="68">
        <v>650</v>
      </c>
      <c r="ET2526" s="68">
        <v>41</v>
      </c>
      <c r="EU2526" s="68">
        <v>0</v>
      </c>
      <c r="EV2526" s="68">
        <v>150041</v>
      </c>
      <c r="EW2526" s="68" t="s">
        <v>2679</v>
      </c>
      <c r="EX2526" s="68" t="str">
        <f t="shared" si="72"/>
        <v>소형</v>
      </c>
      <c r="GE2526" s="68">
        <v>110291</v>
      </c>
      <c r="GF2526" s="68" t="s">
        <v>5935</v>
      </c>
    </row>
    <row r="2527" spans="6:188" x14ac:dyDescent="0.3">
      <c r="F2527" s="68">
        <v>330324</v>
      </c>
      <c r="G2527" s="68">
        <v>1</v>
      </c>
      <c r="H2527" s="68">
        <v>180002</v>
      </c>
      <c r="I2527" s="68">
        <v>280002</v>
      </c>
      <c r="J2527" s="68" t="s">
        <v>3756</v>
      </c>
      <c r="K2527" s="68" t="s">
        <v>3757</v>
      </c>
      <c r="L2527" s="68">
        <v>0</v>
      </c>
      <c r="M2527" s="68">
        <v>20</v>
      </c>
      <c r="N2527" s="68">
        <v>0</v>
      </c>
      <c r="O2527" s="68">
        <v>0</v>
      </c>
      <c r="P2527" s="68">
        <v>0</v>
      </c>
      <c r="Q2527" s="68">
        <v>0</v>
      </c>
      <c r="R2527" s="68">
        <v>16</v>
      </c>
      <c r="S2527" s="68">
        <v>1</v>
      </c>
      <c r="T2527" s="68">
        <v>1</v>
      </c>
      <c r="U2527" s="68">
        <v>598</v>
      </c>
      <c r="V2527" s="68">
        <v>0</v>
      </c>
      <c r="W2527" s="68">
        <v>35</v>
      </c>
      <c r="X2527" s="68">
        <v>0</v>
      </c>
      <c r="Y2527" s="68">
        <v>1495</v>
      </c>
      <c r="Z2527" s="68">
        <v>0</v>
      </c>
      <c r="AA2527" s="68">
        <v>1495</v>
      </c>
      <c r="AB2527" s="68">
        <v>0</v>
      </c>
      <c r="AC2527" s="68">
        <v>0</v>
      </c>
      <c r="AD2527" s="68">
        <v>107</v>
      </c>
      <c r="AE2527" s="68">
        <v>672</v>
      </c>
      <c r="AF2527" s="68">
        <v>0</v>
      </c>
      <c r="AG2527" s="68">
        <v>0</v>
      </c>
      <c r="AH2527" s="68">
        <v>0</v>
      </c>
      <c r="AI2527" s="68">
        <v>0</v>
      </c>
      <c r="AJ2527" s="68">
        <v>0</v>
      </c>
      <c r="AK2527" s="68">
        <v>0</v>
      </c>
      <c r="AL2527" s="68">
        <v>0</v>
      </c>
      <c r="AM2527" s="68">
        <v>0</v>
      </c>
      <c r="AN2527" s="68">
        <v>0</v>
      </c>
      <c r="AO2527" s="68">
        <v>0</v>
      </c>
      <c r="AP2527" s="68" t="s">
        <v>955</v>
      </c>
      <c r="AQ2527" s="68">
        <v>1</v>
      </c>
      <c r="AR2527" s="68" t="s">
        <v>958</v>
      </c>
      <c r="AS2527" s="68">
        <v>0</v>
      </c>
      <c r="AT2527" s="68">
        <v>0</v>
      </c>
      <c r="AU2527" s="68">
        <v>0</v>
      </c>
      <c r="AV2527" s="86">
        <v>1</v>
      </c>
      <c r="AX2527" s="1">
        <v>0</v>
      </c>
      <c r="AY2527" s="1">
        <v>0</v>
      </c>
      <c r="AZ2527" s="68">
        <v>0</v>
      </c>
      <c r="BA2527" s="68">
        <v>0</v>
      </c>
      <c r="EQ2527" s="68">
        <v>10250041</v>
      </c>
      <c r="ER2527" s="175">
        <v>1</v>
      </c>
      <c r="ES2527" s="68">
        <v>650</v>
      </c>
      <c r="ET2527" s="68">
        <v>41</v>
      </c>
      <c r="EU2527" s="68">
        <v>0</v>
      </c>
      <c r="EV2527" s="68">
        <v>150041</v>
      </c>
      <c r="EW2527" s="68" t="s">
        <v>2679</v>
      </c>
      <c r="EX2527" s="68" t="str">
        <f t="shared" si="72"/>
        <v>소형</v>
      </c>
      <c r="GE2527" s="68">
        <v>110292</v>
      </c>
      <c r="GF2527" s="68" t="s">
        <v>5936</v>
      </c>
    </row>
    <row r="2528" spans="6:188" x14ac:dyDescent="0.3">
      <c r="F2528" s="68">
        <v>330325</v>
      </c>
      <c r="G2528" s="68">
        <v>1</v>
      </c>
      <c r="H2528" s="68">
        <v>180002</v>
      </c>
      <c r="I2528" s="68">
        <v>280002</v>
      </c>
      <c r="J2528" s="68" t="s">
        <v>3756</v>
      </c>
      <c r="K2528" s="68" t="s">
        <v>3757</v>
      </c>
      <c r="L2528" s="68">
        <v>0</v>
      </c>
      <c r="M2528" s="68">
        <v>20</v>
      </c>
      <c r="N2528" s="68">
        <v>0</v>
      </c>
      <c r="O2528" s="68">
        <v>0</v>
      </c>
      <c r="P2528" s="68">
        <v>0</v>
      </c>
      <c r="Q2528" s="68">
        <v>0</v>
      </c>
      <c r="R2528" s="68">
        <v>2</v>
      </c>
      <c r="S2528" s="68">
        <v>1</v>
      </c>
      <c r="T2528" s="68">
        <v>1</v>
      </c>
      <c r="U2528" s="68">
        <v>314</v>
      </c>
      <c r="V2528" s="68">
        <v>0</v>
      </c>
      <c r="W2528" s="68">
        <v>620</v>
      </c>
      <c r="X2528" s="68">
        <v>0</v>
      </c>
      <c r="Y2528" s="68">
        <v>1534</v>
      </c>
      <c r="Z2528" s="68">
        <v>0</v>
      </c>
      <c r="AA2528" s="68">
        <v>1534</v>
      </c>
      <c r="AB2528" s="68">
        <v>0</v>
      </c>
      <c r="AC2528" s="68">
        <v>0</v>
      </c>
      <c r="AD2528" s="68">
        <v>107</v>
      </c>
      <c r="AE2528" s="68">
        <v>1355</v>
      </c>
      <c r="AF2528" s="68">
        <v>0</v>
      </c>
      <c r="AG2528" s="68">
        <v>0</v>
      </c>
      <c r="AH2528" s="68">
        <v>0</v>
      </c>
      <c r="AI2528" s="68">
        <v>0</v>
      </c>
      <c r="AJ2528" s="68">
        <v>0</v>
      </c>
      <c r="AK2528" s="68">
        <v>0</v>
      </c>
      <c r="AL2528" s="68">
        <v>0</v>
      </c>
      <c r="AM2528" s="68">
        <v>0</v>
      </c>
      <c r="AN2528" s="68">
        <v>0</v>
      </c>
      <c r="AO2528" s="68">
        <v>0</v>
      </c>
      <c r="AP2528" s="68" t="s">
        <v>811</v>
      </c>
      <c r="AQ2528" s="68">
        <v>1</v>
      </c>
      <c r="AR2528" s="68" t="s">
        <v>808</v>
      </c>
      <c r="AS2528" s="68">
        <v>0</v>
      </c>
      <c r="AT2528" s="68">
        <v>0</v>
      </c>
      <c r="AU2528" s="68">
        <v>0</v>
      </c>
      <c r="AV2528" s="86">
        <v>1</v>
      </c>
      <c r="AX2528" s="1">
        <v>0</v>
      </c>
      <c r="AY2528" s="1">
        <v>0</v>
      </c>
      <c r="AZ2528" s="68">
        <v>0</v>
      </c>
      <c r="BA2528" s="68">
        <v>0</v>
      </c>
      <c r="EQ2528" s="68">
        <v>10350041</v>
      </c>
      <c r="ER2528" s="175">
        <v>1</v>
      </c>
      <c r="ES2528" s="68">
        <v>650</v>
      </c>
      <c r="ET2528" s="68">
        <v>41</v>
      </c>
      <c r="EU2528" s="68">
        <v>0</v>
      </c>
      <c r="EV2528" s="68">
        <v>150041</v>
      </c>
      <c r="EW2528" s="68" t="s">
        <v>2679</v>
      </c>
      <c r="EX2528" s="68" t="str">
        <f t="shared" si="72"/>
        <v>소형</v>
      </c>
      <c r="GE2528" s="68">
        <v>110293</v>
      </c>
      <c r="GF2528" s="68" t="s">
        <v>5937</v>
      </c>
    </row>
    <row r="2529" spans="6:188" x14ac:dyDescent="0.3">
      <c r="F2529" s="68">
        <v>330326</v>
      </c>
      <c r="G2529" s="68">
        <v>1</v>
      </c>
      <c r="H2529" s="68">
        <v>180002</v>
      </c>
      <c r="I2529" s="68">
        <v>280002</v>
      </c>
      <c r="J2529" s="68" t="s">
        <v>3756</v>
      </c>
      <c r="K2529" s="68" t="s">
        <v>3757</v>
      </c>
      <c r="L2529" s="68">
        <v>0</v>
      </c>
      <c r="M2529" s="68">
        <v>20</v>
      </c>
      <c r="N2529" s="68">
        <v>0</v>
      </c>
      <c r="O2529" s="68">
        <v>0</v>
      </c>
      <c r="P2529" s="68">
        <v>0</v>
      </c>
      <c r="Q2529" s="68">
        <v>0</v>
      </c>
      <c r="R2529" s="68">
        <v>8</v>
      </c>
      <c r="S2529" s="68">
        <v>1</v>
      </c>
      <c r="T2529" s="68">
        <v>1</v>
      </c>
      <c r="U2529" s="68">
        <v>608</v>
      </c>
      <c r="V2529" s="68">
        <v>0</v>
      </c>
      <c r="W2529" s="68">
        <v>36</v>
      </c>
      <c r="X2529" s="68">
        <v>0</v>
      </c>
      <c r="Y2529" s="68">
        <v>1523</v>
      </c>
      <c r="Z2529" s="68">
        <v>0</v>
      </c>
      <c r="AA2529" s="68">
        <v>1523</v>
      </c>
      <c r="AB2529" s="68">
        <v>0</v>
      </c>
      <c r="AC2529" s="68">
        <v>0</v>
      </c>
      <c r="AD2529" s="68">
        <v>107</v>
      </c>
      <c r="AE2529" s="68">
        <v>1364</v>
      </c>
      <c r="AF2529" s="68">
        <v>0</v>
      </c>
      <c r="AG2529" s="68">
        <v>0</v>
      </c>
      <c r="AH2529" s="68">
        <v>0</v>
      </c>
      <c r="AI2529" s="68">
        <v>0</v>
      </c>
      <c r="AJ2529" s="68">
        <v>0</v>
      </c>
      <c r="AK2529" s="68">
        <v>0</v>
      </c>
      <c r="AL2529" s="68">
        <v>0</v>
      </c>
      <c r="AM2529" s="68">
        <v>0</v>
      </c>
      <c r="AN2529" s="68">
        <v>0</v>
      </c>
      <c r="AO2529" s="68">
        <v>0</v>
      </c>
      <c r="AP2529" s="68" t="s">
        <v>913</v>
      </c>
      <c r="AQ2529" s="68">
        <v>1</v>
      </c>
      <c r="AR2529" s="68" t="s">
        <v>910</v>
      </c>
      <c r="AS2529" s="68">
        <v>0</v>
      </c>
      <c r="AT2529" s="68">
        <v>0</v>
      </c>
      <c r="AU2529" s="68">
        <v>0</v>
      </c>
      <c r="AV2529" s="86">
        <v>1</v>
      </c>
      <c r="AX2529" s="1">
        <v>0</v>
      </c>
      <c r="AY2529" s="1">
        <v>0</v>
      </c>
      <c r="AZ2529" s="68">
        <v>0</v>
      </c>
      <c r="BA2529" s="68">
        <v>0</v>
      </c>
      <c r="EQ2529" s="68">
        <v>10450041</v>
      </c>
      <c r="ER2529" s="175">
        <v>1</v>
      </c>
      <c r="ES2529" s="68">
        <v>650</v>
      </c>
      <c r="ET2529" s="68">
        <v>41</v>
      </c>
      <c r="EU2529" s="68">
        <v>0</v>
      </c>
      <c r="EV2529" s="68">
        <v>150041</v>
      </c>
      <c r="EW2529" s="68" t="s">
        <v>2679</v>
      </c>
      <c r="EX2529" s="68" t="str">
        <f t="shared" si="72"/>
        <v>소형</v>
      </c>
      <c r="GE2529" s="68">
        <v>110294</v>
      </c>
      <c r="GF2529" s="68" t="s">
        <v>5938</v>
      </c>
    </row>
    <row r="2530" spans="6:188" x14ac:dyDescent="0.3">
      <c r="F2530" s="68">
        <v>330327</v>
      </c>
      <c r="G2530" s="68">
        <v>1</v>
      </c>
      <c r="H2530" s="68">
        <v>180002</v>
      </c>
      <c r="I2530" s="68">
        <v>280002</v>
      </c>
      <c r="J2530" s="68" t="s">
        <v>3756</v>
      </c>
      <c r="K2530" s="68" t="s">
        <v>3757</v>
      </c>
      <c r="L2530" s="68">
        <v>0</v>
      </c>
      <c r="M2530" s="68">
        <v>20</v>
      </c>
      <c r="N2530" s="68">
        <v>0</v>
      </c>
      <c r="O2530" s="68">
        <v>0</v>
      </c>
      <c r="P2530" s="68">
        <v>0</v>
      </c>
      <c r="Q2530" s="68">
        <v>0</v>
      </c>
      <c r="R2530" s="68">
        <v>4</v>
      </c>
      <c r="S2530" s="68">
        <v>1</v>
      </c>
      <c r="T2530" s="68">
        <v>2</v>
      </c>
      <c r="U2530" s="68">
        <v>609</v>
      </c>
      <c r="V2530" s="68">
        <v>0</v>
      </c>
      <c r="W2530" s="68">
        <v>36</v>
      </c>
      <c r="X2530" s="68">
        <v>0</v>
      </c>
      <c r="Y2530" s="68">
        <v>1526</v>
      </c>
      <c r="Z2530" s="68">
        <v>0</v>
      </c>
      <c r="AA2530" s="68">
        <v>1526</v>
      </c>
      <c r="AB2530" s="68">
        <v>0</v>
      </c>
      <c r="AC2530" s="68">
        <v>0</v>
      </c>
      <c r="AD2530" s="68">
        <v>107</v>
      </c>
      <c r="AE2530" s="68">
        <v>1098</v>
      </c>
      <c r="AF2530" s="68">
        <v>0</v>
      </c>
      <c r="AG2530" s="68">
        <v>0</v>
      </c>
      <c r="AH2530" s="68">
        <v>0</v>
      </c>
      <c r="AI2530" s="68">
        <v>0</v>
      </c>
      <c r="AJ2530" s="68">
        <v>0</v>
      </c>
      <c r="AK2530" s="68">
        <v>0</v>
      </c>
      <c r="AL2530" s="68">
        <v>0</v>
      </c>
      <c r="AM2530" s="68">
        <v>0</v>
      </c>
      <c r="AN2530" s="68">
        <v>0</v>
      </c>
      <c r="AO2530" s="68">
        <v>0</v>
      </c>
      <c r="AP2530" s="68" t="s">
        <v>863</v>
      </c>
      <c r="AQ2530" s="68">
        <v>1</v>
      </c>
      <c r="AR2530" s="68" t="s">
        <v>860</v>
      </c>
      <c r="AS2530" s="68">
        <v>0</v>
      </c>
      <c r="AT2530" s="68">
        <v>0</v>
      </c>
      <c r="AU2530" s="68">
        <v>0</v>
      </c>
      <c r="AV2530" s="86">
        <v>1</v>
      </c>
      <c r="AX2530" s="1">
        <v>0</v>
      </c>
      <c r="AY2530" s="1">
        <v>0</v>
      </c>
      <c r="AZ2530" s="68">
        <v>0</v>
      </c>
      <c r="BA2530" s="68">
        <v>0</v>
      </c>
      <c r="EQ2530" s="68">
        <v>10550041</v>
      </c>
      <c r="ER2530" s="175">
        <v>1</v>
      </c>
      <c r="ES2530" s="68">
        <v>650</v>
      </c>
      <c r="ET2530" s="68">
        <v>41</v>
      </c>
      <c r="EU2530" s="68">
        <v>0</v>
      </c>
      <c r="EV2530" s="68">
        <v>150041</v>
      </c>
      <c r="EW2530" s="68" t="s">
        <v>2679</v>
      </c>
      <c r="EX2530" s="68" t="str">
        <f t="shared" si="72"/>
        <v>소형</v>
      </c>
      <c r="GE2530" s="68">
        <v>110295</v>
      </c>
      <c r="GF2530" s="68" t="s">
        <v>5939</v>
      </c>
    </row>
    <row r="2531" spans="6:188" x14ac:dyDescent="0.3">
      <c r="F2531" s="68">
        <v>330328</v>
      </c>
      <c r="G2531" s="68">
        <v>1</v>
      </c>
      <c r="H2531" s="68">
        <v>180002</v>
      </c>
      <c r="I2531" s="68">
        <v>280002</v>
      </c>
      <c r="J2531" s="68" t="s">
        <v>3756</v>
      </c>
      <c r="K2531" s="68" t="s">
        <v>3757</v>
      </c>
      <c r="L2531" s="68">
        <v>0</v>
      </c>
      <c r="M2531" s="68">
        <v>20</v>
      </c>
      <c r="N2531" s="68">
        <v>0</v>
      </c>
      <c r="O2531" s="68">
        <v>0</v>
      </c>
      <c r="P2531" s="68">
        <v>0</v>
      </c>
      <c r="Q2531" s="68">
        <v>0</v>
      </c>
      <c r="R2531" s="68">
        <v>32</v>
      </c>
      <c r="S2531" s="68">
        <v>1</v>
      </c>
      <c r="T2531" s="68">
        <v>1</v>
      </c>
      <c r="U2531" s="68">
        <v>718</v>
      </c>
      <c r="V2531" s="68">
        <v>0</v>
      </c>
      <c r="W2531" s="68">
        <v>41</v>
      </c>
      <c r="X2531" s="68">
        <v>0</v>
      </c>
      <c r="Y2531" s="68">
        <v>1796</v>
      </c>
      <c r="Z2531" s="68">
        <v>0</v>
      </c>
      <c r="AA2531" s="68">
        <v>1796</v>
      </c>
      <c r="AB2531" s="68">
        <v>0</v>
      </c>
      <c r="AC2531" s="68">
        <v>0</v>
      </c>
      <c r="AD2531" s="68">
        <v>107</v>
      </c>
      <c r="AE2531" s="68">
        <v>695</v>
      </c>
      <c r="AF2531" s="68">
        <v>0</v>
      </c>
      <c r="AG2531" s="68">
        <v>0</v>
      </c>
      <c r="AH2531" s="68">
        <v>0</v>
      </c>
      <c r="AI2531" s="68">
        <v>0</v>
      </c>
      <c r="AJ2531" s="68">
        <v>0</v>
      </c>
      <c r="AK2531" s="68">
        <v>0</v>
      </c>
      <c r="AL2531" s="68">
        <v>0</v>
      </c>
      <c r="AM2531" s="68">
        <v>0</v>
      </c>
      <c r="AN2531" s="68">
        <v>0</v>
      </c>
      <c r="AO2531" s="68">
        <v>0</v>
      </c>
      <c r="AP2531" s="68" t="s">
        <v>1787</v>
      </c>
      <c r="AQ2531" s="68">
        <v>1</v>
      </c>
      <c r="AR2531" s="68" t="s">
        <v>3600</v>
      </c>
      <c r="AS2531" s="68">
        <v>0</v>
      </c>
      <c r="AT2531" s="68">
        <v>0</v>
      </c>
      <c r="AU2531" s="68">
        <v>0</v>
      </c>
      <c r="AV2531" s="86">
        <v>1</v>
      </c>
      <c r="AX2531" s="1">
        <v>0</v>
      </c>
      <c r="AY2531" s="1">
        <v>0</v>
      </c>
      <c r="AZ2531" s="68">
        <v>0</v>
      </c>
      <c r="BA2531" s="68">
        <v>0</v>
      </c>
      <c r="EQ2531" s="68">
        <v>10650041</v>
      </c>
      <c r="ER2531" s="175">
        <v>1</v>
      </c>
      <c r="ES2531" s="68">
        <v>650</v>
      </c>
      <c r="ET2531" s="68">
        <v>41</v>
      </c>
      <c r="EU2531" s="68">
        <v>0</v>
      </c>
      <c r="EV2531" s="68">
        <v>150041</v>
      </c>
      <c r="EW2531" s="68" t="s">
        <v>2679</v>
      </c>
      <c r="EX2531" s="68" t="str">
        <f t="shared" si="72"/>
        <v>소형</v>
      </c>
      <c r="GE2531" s="68">
        <v>110296</v>
      </c>
      <c r="GF2531" s="68" t="s">
        <v>5940</v>
      </c>
    </row>
    <row r="2532" spans="6:188" x14ac:dyDescent="0.3">
      <c r="F2532" s="68">
        <v>330329</v>
      </c>
      <c r="G2532" s="68">
        <v>1</v>
      </c>
      <c r="H2532" s="68">
        <v>180002</v>
      </c>
      <c r="I2532" s="68">
        <v>280002</v>
      </c>
      <c r="J2532" s="68" t="s">
        <v>3756</v>
      </c>
      <c r="K2532" s="68" t="s">
        <v>3757</v>
      </c>
      <c r="L2532" s="68">
        <v>0</v>
      </c>
      <c r="M2532" s="68">
        <v>20</v>
      </c>
      <c r="N2532" s="68">
        <v>0</v>
      </c>
      <c r="O2532" s="68">
        <v>0</v>
      </c>
      <c r="P2532" s="68">
        <v>0</v>
      </c>
      <c r="Q2532" s="68">
        <v>0</v>
      </c>
      <c r="R2532" s="68">
        <v>32</v>
      </c>
      <c r="S2532" s="68">
        <v>1</v>
      </c>
      <c r="T2532" s="68">
        <v>1</v>
      </c>
      <c r="U2532" s="68">
        <v>719</v>
      </c>
      <c r="V2532" s="68">
        <v>0</v>
      </c>
      <c r="W2532" s="68">
        <v>41</v>
      </c>
      <c r="X2532" s="68">
        <v>0</v>
      </c>
      <c r="Y2532" s="68">
        <v>1803</v>
      </c>
      <c r="Z2532" s="68">
        <v>0</v>
      </c>
      <c r="AA2532" s="68">
        <v>1803</v>
      </c>
      <c r="AB2532" s="68">
        <v>0</v>
      </c>
      <c r="AC2532" s="68">
        <v>0</v>
      </c>
      <c r="AD2532" s="68">
        <v>107</v>
      </c>
      <c r="AE2532" s="68">
        <v>702</v>
      </c>
      <c r="AF2532" s="68">
        <v>0</v>
      </c>
      <c r="AG2532" s="68">
        <v>0</v>
      </c>
      <c r="AH2532" s="68">
        <v>0</v>
      </c>
      <c r="AI2532" s="68">
        <v>0</v>
      </c>
      <c r="AJ2532" s="68">
        <v>0</v>
      </c>
      <c r="AK2532" s="68">
        <v>0</v>
      </c>
      <c r="AL2532" s="68">
        <v>0</v>
      </c>
      <c r="AM2532" s="68">
        <v>0</v>
      </c>
      <c r="AN2532" s="68">
        <v>0</v>
      </c>
      <c r="AO2532" s="68">
        <v>0</v>
      </c>
      <c r="AP2532" s="68" t="s">
        <v>1787</v>
      </c>
      <c r="AQ2532" s="68">
        <v>1</v>
      </c>
      <c r="AR2532" s="68" t="s">
        <v>3600</v>
      </c>
      <c r="AS2532" s="68">
        <v>0</v>
      </c>
      <c r="AT2532" s="68">
        <v>0</v>
      </c>
      <c r="AU2532" s="68">
        <v>0</v>
      </c>
      <c r="AV2532" s="86">
        <v>1</v>
      </c>
      <c r="AX2532" s="1">
        <v>0</v>
      </c>
      <c r="AY2532" s="1">
        <v>0</v>
      </c>
      <c r="AZ2532" s="68">
        <v>0</v>
      </c>
      <c r="BA2532" s="68">
        <v>0</v>
      </c>
      <c r="EQ2532" s="68">
        <v>10750041</v>
      </c>
      <c r="ER2532" s="175">
        <v>1</v>
      </c>
      <c r="ES2532" s="68">
        <v>650</v>
      </c>
      <c r="ET2532" s="68">
        <v>41</v>
      </c>
      <c r="EU2532" s="68">
        <v>0</v>
      </c>
      <c r="EV2532" s="68">
        <v>150041</v>
      </c>
      <c r="EW2532" s="68" t="s">
        <v>2679</v>
      </c>
      <c r="EX2532" s="68" t="str">
        <f t="shared" si="72"/>
        <v>소형</v>
      </c>
      <c r="GE2532" s="68">
        <v>110297</v>
      </c>
      <c r="GF2532" s="68" t="s">
        <v>5941</v>
      </c>
    </row>
    <row r="2533" spans="6:188" x14ac:dyDescent="0.3">
      <c r="F2533" s="68">
        <v>330330</v>
      </c>
      <c r="G2533" s="68">
        <v>1</v>
      </c>
      <c r="H2533" s="68">
        <v>180002</v>
      </c>
      <c r="I2533" s="68">
        <v>280002</v>
      </c>
      <c r="J2533" s="68" t="s">
        <v>3756</v>
      </c>
      <c r="K2533" s="68" t="s">
        <v>3757</v>
      </c>
      <c r="L2533" s="68">
        <v>0</v>
      </c>
      <c r="M2533" s="68">
        <v>20</v>
      </c>
      <c r="N2533" s="68">
        <v>0</v>
      </c>
      <c r="O2533" s="68">
        <v>0</v>
      </c>
      <c r="P2533" s="68">
        <v>0</v>
      </c>
      <c r="Q2533" s="68">
        <v>0</v>
      </c>
      <c r="R2533" s="68">
        <v>2</v>
      </c>
      <c r="S2533" s="68">
        <v>1</v>
      </c>
      <c r="T2533" s="68">
        <v>1</v>
      </c>
      <c r="U2533" s="68">
        <v>384</v>
      </c>
      <c r="V2533" s="68">
        <v>0</v>
      </c>
      <c r="W2533" s="68">
        <v>754</v>
      </c>
      <c r="X2533" s="68">
        <v>0</v>
      </c>
      <c r="Y2533" s="68">
        <v>1866</v>
      </c>
      <c r="Z2533" s="68">
        <v>0</v>
      </c>
      <c r="AA2533" s="68">
        <v>1866</v>
      </c>
      <c r="AB2533" s="68">
        <v>0</v>
      </c>
      <c r="AC2533" s="68">
        <v>0</v>
      </c>
      <c r="AD2533" s="68">
        <v>107</v>
      </c>
      <c r="AE2533" s="68">
        <v>1428</v>
      </c>
      <c r="AF2533" s="68">
        <v>0</v>
      </c>
      <c r="AG2533" s="68">
        <v>0</v>
      </c>
      <c r="AH2533" s="68">
        <v>0</v>
      </c>
      <c r="AI2533" s="68">
        <v>0</v>
      </c>
      <c r="AJ2533" s="68">
        <v>0</v>
      </c>
      <c r="AK2533" s="68">
        <v>0</v>
      </c>
      <c r="AL2533" s="68">
        <v>0</v>
      </c>
      <c r="AM2533" s="68">
        <v>0</v>
      </c>
      <c r="AN2533" s="68">
        <v>0</v>
      </c>
      <c r="AO2533" s="68">
        <v>0</v>
      </c>
      <c r="AP2533" s="68" t="s">
        <v>811</v>
      </c>
      <c r="AQ2533" s="68">
        <v>1</v>
      </c>
      <c r="AR2533" s="68" t="s">
        <v>808</v>
      </c>
      <c r="AS2533" s="68">
        <v>0</v>
      </c>
      <c r="AT2533" s="68">
        <v>0</v>
      </c>
      <c r="AU2533" s="68">
        <v>0</v>
      </c>
      <c r="AV2533" s="86">
        <v>1</v>
      </c>
      <c r="AX2533" s="1">
        <v>0</v>
      </c>
      <c r="AY2533" s="1">
        <v>0</v>
      </c>
      <c r="AZ2533" s="68">
        <v>0</v>
      </c>
      <c r="BA2533" s="68">
        <v>0</v>
      </c>
      <c r="EQ2533" s="68">
        <v>10850041</v>
      </c>
      <c r="ER2533" s="175">
        <v>1</v>
      </c>
      <c r="ES2533" s="68">
        <v>650</v>
      </c>
      <c r="ET2533" s="68">
        <v>41</v>
      </c>
      <c r="EU2533" s="68">
        <v>0</v>
      </c>
      <c r="EV2533" s="68">
        <v>150041</v>
      </c>
      <c r="EW2533" s="68" t="s">
        <v>2679</v>
      </c>
      <c r="EX2533" s="68" t="str">
        <f t="shared" si="72"/>
        <v>소형</v>
      </c>
      <c r="GE2533" s="68">
        <v>110298</v>
      </c>
      <c r="GF2533" s="68" t="s">
        <v>5942</v>
      </c>
    </row>
    <row r="2534" spans="6:188" x14ac:dyDescent="0.3">
      <c r="F2534" s="68">
        <v>330331</v>
      </c>
      <c r="G2534" s="68">
        <v>1</v>
      </c>
      <c r="H2534" s="68">
        <v>180002</v>
      </c>
      <c r="I2534" s="68">
        <v>280002</v>
      </c>
      <c r="J2534" s="68" t="s">
        <v>3756</v>
      </c>
      <c r="K2534" s="68" t="s">
        <v>3757</v>
      </c>
      <c r="L2534" s="68">
        <v>0</v>
      </c>
      <c r="M2534" s="68">
        <v>20</v>
      </c>
      <c r="N2534" s="68">
        <v>0</v>
      </c>
      <c r="O2534" s="68">
        <v>0</v>
      </c>
      <c r="P2534" s="68">
        <v>0</v>
      </c>
      <c r="Q2534" s="68">
        <v>0</v>
      </c>
      <c r="R2534" s="68">
        <v>2</v>
      </c>
      <c r="S2534" s="68">
        <v>1</v>
      </c>
      <c r="T2534" s="68">
        <v>1</v>
      </c>
      <c r="U2534" s="68">
        <v>389</v>
      </c>
      <c r="V2534" s="68">
        <v>0</v>
      </c>
      <c r="W2534" s="68">
        <v>766</v>
      </c>
      <c r="X2534" s="68">
        <v>0</v>
      </c>
      <c r="Y2534" s="68">
        <v>1895</v>
      </c>
      <c r="Z2534" s="68">
        <v>0</v>
      </c>
      <c r="AA2534" s="68">
        <v>1895</v>
      </c>
      <c r="AB2534" s="68">
        <v>0</v>
      </c>
      <c r="AC2534" s="68">
        <v>0</v>
      </c>
      <c r="AD2534" s="68">
        <v>107</v>
      </c>
      <c r="AE2534" s="68">
        <v>1450</v>
      </c>
      <c r="AF2534" s="68">
        <v>0</v>
      </c>
      <c r="AG2534" s="68">
        <v>0</v>
      </c>
      <c r="AH2534" s="68">
        <v>0</v>
      </c>
      <c r="AI2534" s="68">
        <v>0</v>
      </c>
      <c r="AJ2534" s="68">
        <v>0</v>
      </c>
      <c r="AK2534" s="68">
        <v>0</v>
      </c>
      <c r="AL2534" s="68">
        <v>0</v>
      </c>
      <c r="AM2534" s="68">
        <v>0</v>
      </c>
      <c r="AN2534" s="68">
        <v>0</v>
      </c>
      <c r="AO2534" s="68">
        <v>0</v>
      </c>
      <c r="AP2534" s="68" t="s">
        <v>811</v>
      </c>
      <c r="AQ2534" s="68">
        <v>1</v>
      </c>
      <c r="AR2534" s="68" t="s">
        <v>808</v>
      </c>
      <c r="AS2534" s="68">
        <v>0</v>
      </c>
      <c r="AT2534" s="68">
        <v>0</v>
      </c>
      <c r="AU2534" s="68">
        <v>0</v>
      </c>
      <c r="AV2534" s="86">
        <v>1</v>
      </c>
      <c r="AX2534" s="1">
        <v>0</v>
      </c>
      <c r="AY2534" s="1">
        <v>0</v>
      </c>
      <c r="AZ2534" s="68">
        <v>0</v>
      </c>
      <c r="BA2534" s="68">
        <v>0</v>
      </c>
      <c r="EQ2534" s="68">
        <v>10950041</v>
      </c>
      <c r="ER2534" s="175">
        <v>1</v>
      </c>
      <c r="ES2534" s="68">
        <v>650</v>
      </c>
      <c r="ET2534" s="68">
        <v>41</v>
      </c>
      <c r="EU2534" s="68">
        <v>0</v>
      </c>
      <c r="EV2534" s="68">
        <v>150041</v>
      </c>
      <c r="EW2534" s="68" t="s">
        <v>2679</v>
      </c>
      <c r="EX2534" s="68" t="str">
        <f t="shared" si="72"/>
        <v>소형</v>
      </c>
      <c r="GE2534" s="68">
        <v>110299</v>
      </c>
      <c r="GF2534" s="68" t="s">
        <v>5943</v>
      </c>
    </row>
    <row r="2535" spans="6:188" x14ac:dyDescent="0.3">
      <c r="F2535" s="68">
        <v>330332</v>
      </c>
      <c r="G2535" s="68">
        <v>1</v>
      </c>
      <c r="H2535" s="68">
        <v>180002</v>
      </c>
      <c r="I2535" s="68">
        <v>280002</v>
      </c>
      <c r="J2535" s="68" t="s">
        <v>3756</v>
      </c>
      <c r="K2535" s="68" t="s">
        <v>3757</v>
      </c>
      <c r="L2535" s="68">
        <v>0</v>
      </c>
      <c r="M2535" s="68">
        <v>20</v>
      </c>
      <c r="N2535" s="68">
        <v>0</v>
      </c>
      <c r="O2535" s="68">
        <v>0</v>
      </c>
      <c r="P2535" s="68">
        <v>0</v>
      </c>
      <c r="Q2535" s="68">
        <v>0</v>
      </c>
      <c r="R2535" s="68">
        <v>8</v>
      </c>
      <c r="S2535" s="68">
        <v>1</v>
      </c>
      <c r="T2535" s="68">
        <v>1</v>
      </c>
      <c r="U2535" s="68">
        <v>743</v>
      </c>
      <c r="V2535" s="68">
        <v>0</v>
      </c>
      <c r="W2535" s="68">
        <v>43</v>
      </c>
      <c r="X2535" s="68">
        <v>0</v>
      </c>
      <c r="Y2535" s="68">
        <v>1857</v>
      </c>
      <c r="Z2535" s="68">
        <v>0</v>
      </c>
      <c r="AA2535" s="68">
        <v>1857</v>
      </c>
      <c r="AB2535" s="68">
        <v>0</v>
      </c>
      <c r="AC2535" s="68">
        <v>0</v>
      </c>
      <c r="AD2535" s="68">
        <v>107</v>
      </c>
      <c r="AE2535" s="68">
        <v>1481</v>
      </c>
      <c r="AF2535" s="68">
        <v>0</v>
      </c>
      <c r="AG2535" s="68">
        <v>0</v>
      </c>
      <c r="AH2535" s="68">
        <v>0</v>
      </c>
      <c r="AI2535" s="68">
        <v>0</v>
      </c>
      <c r="AJ2535" s="68">
        <v>0</v>
      </c>
      <c r="AK2535" s="68">
        <v>0</v>
      </c>
      <c r="AL2535" s="68">
        <v>0</v>
      </c>
      <c r="AM2535" s="68">
        <v>0</v>
      </c>
      <c r="AN2535" s="68">
        <v>0</v>
      </c>
      <c r="AO2535" s="68">
        <v>0</v>
      </c>
      <c r="AP2535" s="68" t="s">
        <v>913</v>
      </c>
      <c r="AQ2535" s="68">
        <v>1</v>
      </c>
      <c r="AR2535" s="68" t="s">
        <v>910</v>
      </c>
      <c r="AS2535" s="68">
        <v>0</v>
      </c>
      <c r="AT2535" s="68">
        <v>0</v>
      </c>
      <c r="AU2535" s="68">
        <v>0</v>
      </c>
      <c r="AV2535" s="86">
        <v>1</v>
      </c>
      <c r="AX2535" s="1">
        <v>0</v>
      </c>
      <c r="AY2535" s="1">
        <v>0</v>
      </c>
      <c r="AZ2535" s="68">
        <v>0</v>
      </c>
      <c r="BA2535" s="68">
        <v>0</v>
      </c>
      <c r="EQ2535" s="68">
        <v>11050041</v>
      </c>
      <c r="ER2535" s="175">
        <v>1</v>
      </c>
      <c r="ES2535" s="68">
        <v>650</v>
      </c>
      <c r="ET2535" s="68">
        <v>41</v>
      </c>
      <c r="EU2535" s="68">
        <v>0</v>
      </c>
      <c r="EV2535" s="68">
        <v>150041</v>
      </c>
      <c r="EW2535" s="68" t="s">
        <v>2679</v>
      </c>
      <c r="EX2535" s="68" t="str">
        <f t="shared" si="72"/>
        <v>소형</v>
      </c>
      <c r="GE2535" s="68">
        <v>110300</v>
      </c>
      <c r="GF2535" s="68" t="s">
        <v>5944</v>
      </c>
    </row>
    <row r="2536" spans="6:188" x14ac:dyDescent="0.3">
      <c r="F2536" s="68">
        <v>330333</v>
      </c>
      <c r="G2536" s="68">
        <v>1</v>
      </c>
      <c r="H2536" s="68">
        <v>180002</v>
      </c>
      <c r="I2536" s="68">
        <v>280002</v>
      </c>
      <c r="J2536" s="68" t="s">
        <v>3756</v>
      </c>
      <c r="K2536" s="68" t="s">
        <v>3757</v>
      </c>
      <c r="L2536" s="68">
        <v>0</v>
      </c>
      <c r="M2536" s="68">
        <v>20</v>
      </c>
      <c r="N2536" s="68">
        <v>0</v>
      </c>
      <c r="O2536" s="68">
        <v>0</v>
      </c>
      <c r="P2536" s="68">
        <v>0</v>
      </c>
      <c r="Q2536" s="68">
        <v>0</v>
      </c>
      <c r="R2536" s="68">
        <v>32</v>
      </c>
      <c r="S2536" s="68">
        <v>1</v>
      </c>
      <c r="T2536" s="68">
        <v>1</v>
      </c>
      <c r="U2536" s="68">
        <v>748</v>
      </c>
      <c r="V2536" s="68">
        <v>0</v>
      </c>
      <c r="W2536" s="68">
        <v>43</v>
      </c>
      <c r="X2536" s="68">
        <v>0</v>
      </c>
      <c r="Y2536" s="68">
        <v>1876</v>
      </c>
      <c r="Z2536" s="68">
        <v>0</v>
      </c>
      <c r="AA2536" s="68">
        <v>1876</v>
      </c>
      <c r="AB2536" s="68">
        <v>0</v>
      </c>
      <c r="AC2536" s="68">
        <v>0</v>
      </c>
      <c r="AD2536" s="68">
        <v>107</v>
      </c>
      <c r="AE2536" s="68">
        <v>754</v>
      </c>
      <c r="AF2536" s="68">
        <v>0</v>
      </c>
      <c r="AG2536" s="68">
        <v>0</v>
      </c>
      <c r="AH2536" s="68">
        <v>0</v>
      </c>
      <c r="AI2536" s="68">
        <v>0</v>
      </c>
      <c r="AJ2536" s="68">
        <v>0</v>
      </c>
      <c r="AK2536" s="68">
        <v>0</v>
      </c>
      <c r="AL2536" s="68">
        <v>0</v>
      </c>
      <c r="AM2536" s="68">
        <v>0</v>
      </c>
      <c r="AN2536" s="68">
        <v>0</v>
      </c>
      <c r="AO2536" s="68">
        <v>0</v>
      </c>
      <c r="AP2536" s="68" t="s">
        <v>1787</v>
      </c>
      <c r="AQ2536" s="68">
        <v>1</v>
      </c>
      <c r="AR2536" s="68" t="s">
        <v>3600</v>
      </c>
      <c r="AS2536" s="68">
        <v>0</v>
      </c>
      <c r="AT2536" s="68">
        <v>0</v>
      </c>
      <c r="AU2536" s="68">
        <v>0</v>
      </c>
      <c r="AV2536" s="86">
        <v>1</v>
      </c>
      <c r="AX2536" s="1">
        <v>0</v>
      </c>
      <c r="AY2536" s="1">
        <v>0</v>
      </c>
      <c r="AZ2536" s="68">
        <v>0</v>
      </c>
      <c r="BA2536" s="68">
        <v>0</v>
      </c>
      <c r="EQ2536" s="68">
        <v>11150041</v>
      </c>
      <c r="ER2536" s="175">
        <v>1</v>
      </c>
      <c r="ES2536" s="68">
        <v>650</v>
      </c>
      <c r="ET2536" s="68">
        <v>41</v>
      </c>
      <c r="EU2536" s="68">
        <v>0</v>
      </c>
      <c r="EV2536" s="68">
        <v>150041</v>
      </c>
      <c r="EW2536" s="68" t="s">
        <v>2679</v>
      </c>
      <c r="EX2536" s="68" t="str">
        <f t="shared" si="72"/>
        <v>소형</v>
      </c>
      <c r="GE2536" s="68">
        <v>110301</v>
      </c>
      <c r="GF2536" s="68" t="s">
        <v>5945</v>
      </c>
    </row>
    <row r="2537" spans="6:188" x14ac:dyDescent="0.3">
      <c r="F2537" s="68">
        <v>330334</v>
      </c>
      <c r="G2537" s="68">
        <v>1</v>
      </c>
      <c r="H2537" s="68">
        <v>180002</v>
      </c>
      <c r="I2537" s="68">
        <v>280002</v>
      </c>
      <c r="J2537" s="68" t="s">
        <v>3756</v>
      </c>
      <c r="K2537" s="68" t="s">
        <v>3757</v>
      </c>
      <c r="L2537" s="68">
        <v>0</v>
      </c>
      <c r="M2537" s="68">
        <v>20</v>
      </c>
      <c r="N2537" s="68">
        <v>0</v>
      </c>
      <c r="O2537" s="68">
        <v>0</v>
      </c>
      <c r="P2537" s="68">
        <v>0</v>
      </c>
      <c r="Q2537" s="68">
        <v>0</v>
      </c>
      <c r="R2537" s="68">
        <v>2</v>
      </c>
      <c r="S2537" s="68">
        <v>1</v>
      </c>
      <c r="T2537" s="68">
        <v>1</v>
      </c>
      <c r="U2537" s="68">
        <v>399</v>
      </c>
      <c r="V2537" s="68">
        <v>0</v>
      </c>
      <c r="W2537" s="68">
        <v>784</v>
      </c>
      <c r="X2537" s="68">
        <v>0</v>
      </c>
      <c r="Y2537" s="68">
        <v>1940</v>
      </c>
      <c r="Z2537" s="68">
        <v>0</v>
      </c>
      <c r="AA2537" s="68">
        <v>1940</v>
      </c>
      <c r="AB2537" s="68">
        <v>0</v>
      </c>
      <c r="AC2537" s="68">
        <v>0</v>
      </c>
      <c r="AD2537" s="68">
        <v>107</v>
      </c>
      <c r="AE2537" s="68">
        <v>1545</v>
      </c>
      <c r="AF2537" s="68">
        <v>0</v>
      </c>
      <c r="AG2537" s="68">
        <v>0</v>
      </c>
      <c r="AH2537" s="68">
        <v>0</v>
      </c>
      <c r="AI2537" s="68">
        <v>0</v>
      </c>
      <c r="AJ2537" s="68">
        <v>0</v>
      </c>
      <c r="AK2537" s="68">
        <v>0</v>
      </c>
      <c r="AL2537" s="68">
        <v>0</v>
      </c>
      <c r="AM2537" s="68">
        <v>0</v>
      </c>
      <c r="AN2537" s="68">
        <v>0</v>
      </c>
      <c r="AO2537" s="68">
        <v>0</v>
      </c>
      <c r="AP2537" s="68" t="s">
        <v>811</v>
      </c>
      <c r="AQ2537" s="68">
        <v>1</v>
      </c>
      <c r="AR2537" s="68" t="s">
        <v>808</v>
      </c>
      <c r="AS2537" s="68">
        <v>0</v>
      </c>
      <c r="AT2537" s="68">
        <v>0</v>
      </c>
      <c r="AU2537" s="68">
        <v>0</v>
      </c>
      <c r="AV2537" s="86">
        <v>1</v>
      </c>
      <c r="AX2537" s="1">
        <v>0</v>
      </c>
      <c r="AY2537" s="1">
        <v>0</v>
      </c>
      <c r="AZ2537" s="68">
        <v>0</v>
      </c>
      <c r="BA2537" s="68">
        <v>0</v>
      </c>
      <c r="EQ2537" s="68">
        <v>11250041</v>
      </c>
      <c r="ER2537" s="175">
        <v>1</v>
      </c>
      <c r="ES2537" s="68">
        <v>650</v>
      </c>
      <c r="ET2537" s="68">
        <v>41</v>
      </c>
      <c r="EU2537" s="68">
        <v>0</v>
      </c>
      <c r="EV2537" s="68">
        <v>150041</v>
      </c>
      <c r="EW2537" s="68" t="s">
        <v>2679</v>
      </c>
      <c r="EX2537" s="68" t="str">
        <f t="shared" si="72"/>
        <v>소형</v>
      </c>
      <c r="GE2537" s="68">
        <v>110302</v>
      </c>
      <c r="GF2537" s="68" t="s">
        <v>5946</v>
      </c>
    </row>
    <row r="2538" spans="6:188" x14ac:dyDescent="0.3">
      <c r="F2538" s="68">
        <v>330335</v>
      </c>
      <c r="G2538" s="68">
        <v>1</v>
      </c>
      <c r="H2538" s="68">
        <v>180002</v>
      </c>
      <c r="I2538" s="68">
        <v>280002</v>
      </c>
      <c r="J2538" s="68" t="s">
        <v>3756</v>
      </c>
      <c r="K2538" s="68" t="s">
        <v>3757</v>
      </c>
      <c r="L2538" s="68">
        <v>0</v>
      </c>
      <c r="M2538" s="68">
        <v>20</v>
      </c>
      <c r="N2538" s="68">
        <v>0</v>
      </c>
      <c r="O2538" s="68">
        <v>0</v>
      </c>
      <c r="P2538" s="68">
        <v>0</v>
      </c>
      <c r="Q2538" s="68">
        <v>0</v>
      </c>
      <c r="R2538" s="68">
        <v>2</v>
      </c>
      <c r="S2538" s="68">
        <v>1</v>
      </c>
      <c r="T2538" s="68">
        <v>1</v>
      </c>
      <c r="U2538" s="68">
        <v>402</v>
      </c>
      <c r="V2538" s="68">
        <v>0</v>
      </c>
      <c r="W2538" s="68">
        <v>792</v>
      </c>
      <c r="X2538" s="68">
        <v>0</v>
      </c>
      <c r="Y2538" s="68">
        <v>1963</v>
      </c>
      <c r="Z2538" s="68">
        <v>0</v>
      </c>
      <c r="AA2538" s="68">
        <v>1963</v>
      </c>
      <c r="AB2538" s="68">
        <v>0</v>
      </c>
      <c r="AC2538" s="68">
        <v>0</v>
      </c>
      <c r="AD2538" s="68">
        <v>107</v>
      </c>
      <c r="AE2538" s="68">
        <v>1577</v>
      </c>
      <c r="AF2538" s="68">
        <v>0</v>
      </c>
      <c r="AG2538" s="68">
        <v>0</v>
      </c>
      <c r="AH2538" s="68">
        <v>0</v>
      </c>
      <c r="AI2538" s="68">
        <v>0</v>
      </c>
      <c r="AJ2538" s="68">
        <v>0</v>
      </c>
      <c r="AK2538" s="68">
        <v>0</v>
      </c>
      <c r="AL2538" s="68">
        <v>0</v>
      </c>
      <c r="AM2538" s="68">
        <v>0</v>
      </c>
      <c r="AN2538" s="68">
        <v>0</v>
      </c>
      <c r="AO2538" s="68">
        <v>0</v>
      </c>
      <c r="AP2538" s="68" t="s">
        <v>811</v>
      </c>
      <c r="AQ2538" s="68">
        <v>1</v>
      </c>
      <c r="AR2538" s="68" t="s">
        <v>808</v>
      </c>
      <c r="AS2538" s="68">
        <v>0</v>
      </c>
      <c r="AT2538" s="68">
        <v>0</v>
      </c>
      <c r="AU2538" s="68">
        <v>0</v>
      </c>
      <c r="AV2538" s="86">
        <v>1</v>
      </c>
      <c r="AX2538" s="1">
        <v>0</v>
      </c>
      <c r="AY2538" s="1">
        <v>0</v>
      </c>
      <c r="AZ2538" s="68">
        <v>0</v>
      </c>
      <c r="BA2538" s="68">
        <v>0</v>
      </c>
      <c r="EQ2538" s="68">
        <v>20150041</v>
      </c>
      <c r="ER2538" s="175">
        <v>1</v>
      </c>
      <c r="ES2538" s="68">
        <v>650</v>
      </c>
      <c r="ET2538" s="68">
        <v>41</v>
      </c>
      <c r="EU2538" s="68">
        <v>0</v>
      </c>
      <c r="EV2538" s="68">
        <v>150041</v>
      </c>
      <c r="EW2538" s="68" t="s">
        <v>2679</v>
      </c>
      <c r="EX2538" s="68" t="str">
        <f t="shared" si="72"/>
        <v>소형</v>
      </c>
      <c r="GE2538" s="68">
        <v>110303</v>
      </c>
      <c r="GF2538" s="68" t="s">
        <v>5947</v>
      </c>
    </row>
    <row r="2539" spans="6:188" x14ac:dyDescent="0.3">
      <c r="F2539" s="68">
        <v>330336</v>
      </c>
      <c r="G2539" s="68">
        <v>1</v>
      </c>
      <c r="H2539" s="68">
        <v>180002</v>
      </c>
      <c r="I2539" s="68">
        <v>280002</v>
      </c>
      <c r="J2539" s="68" t="s">
        <v>3756</v>
      </c>
      <c r="K2539" s="68" t="s">
        <v>3757</v>
      </c>
      <c r="L2539" s="68">
        <v>0</v>
      </c>
      <c r="M2539" s="68">
        <v>20</v>
      </c>
      <c r="N2539" s="68">
        <v>0</v>
      </c>
      <c r="O2539" s="68">
        <v>0</v>
      </c>
      <c r="P2539" s="68">
        <v>0</v>
      </c>
      <c r="Q2539" s="68">
        <v>0</v>
      </c>
      <c r="R2539" s="68">
        <v>4</v>
      </c>
      <c r="S2539" s="68">
        <v>1</v>
      </c>
      <c r="T2539" s="68">
        <v>1</v>
      </c>
      <c r="U2539" s="68">
        <v>772</v>
      </c>
      <c r="V2539" s="68">
        <v>0</v>
      </c>
      <c r="W2539" s="68">
        <v>45</v>
      </c>
      <c r="X2539" s="68">
        <v>0</v>
      </c>
      <c r="Y2539" s="68">
        <v>1938</v>
      </c>
      <c r="Z2539" s="68">
        <v>0</v>
      </c>
      <c r="AA2539" s="68">
        <v>1938</v>
      </c>
      <c r="AB2539" s="68">
        <v>0</v>
      </c>
      <c r="AC2539" s="68">
        <v>0</v>
      </c>
      <c r="AD2539" s="68">
        <v>107</v>
      </c>
      <c r="AE2539" s="68">
        <v>1291</v>
      </c>
      <c r="AF2539" s="68">
        <v>0</v>
      </c>
      <c r="AG2539" s="68">
        <v>0</v>
      </c>
      <c r="AH2539" s="68">
        <v>0</v>
      </c>
      <c r="AI2539" s="68">
        <v>0</v>
      </c>
      <c r="AJ2539" s="68">
        <v>0</v>
      </c>
      <c r="AK2539" s="68">
        <v>0</v>
      </c>
      <c r="AL2539" s="68">
        <v>0</v>
      </c>
      <c r="AM2539" s="68">
        <v>0</v>
      </c>
      <c r="AN2539" s="68">
        <v>0</v>
      </c>
      <c r="AO2539" s="68">
        <v>0</v>
      </c>
      <c r="AP2539" s="68" t="s">
        <v>863</v>
      </c>
      <c r="AQ2539" s="68">
        <v>1</v>
      </c>
      <c r="AR2539" s="68" t="s">
        <v>860</v>
      </c>
      <c r="AS2539" s="68">
        <v>0</v>
      </c>
      <c r="AT2539" s="68">
        <v>0</v>
      </c>
      <c r="AU2539" s="68">
        <v>0</v>
      </c>
      <c r="AV2539" s="86">
        <v>1</v>
      </c>
      <c r="AX2539" s="1">
        <v>0</v>
      </c>
      <c r="AY2539" s="1">
        <v>0</v>
      </c>
      <c r="AZ2539" s="68">
        <v>0</v>
      </c>
      <c r="BA2539" s="68">
        <v>0</v>
      </c>
      <c r="EQ2539" s="68">
        <v>20250041</v>
      </c>
      <c r="ER2539" s="175">
        <v>1</v>
      </c>
      <c r="ES2539" s="68">
        <v>650</v>
      </c>
      <c r="ET2539" s="68">
        <v>41</v>
      </c>
      <c r="EU2539" s="68">
        <v>0</v>
      </c>
      <c r="EV2539" s="68">
        <v>150041</v>
      </c>
      <c r="EW2539" s="68" t="s">
        <v>2679</v>
      </c>
      <c r="EX2539" s="68" t="str">
        <f t="shared" si="72"/>
        <v>소형</v>
      </c>
      <c r="GE2539" s="68">
        <v>110304</v>
      </c>
      <c r="GF2539" s="68" t="s">
        <v>5948</v>
      </c>
    </row>
    <row r="2540" spans="6:188" x14ac:dyDescent="0.3">
      <c r="F2540" s="68">
        <v>330337</v>
      </c>
      <c r="G2540" s="68">
        <v>1</v>
      </c>
      <c r="H2540" s="68">
        <v>180002</v>
      </c>
      <c r="I2540" s="68">
        <v>280002</v>
      </c>
      <c r="J2540" s="68" t="s">
        <v>3756</v>
      </c>
      <c r="K2540" s="68" t="s">
        <v>3757</v>
      </c>
      <c r="L2540" s="68">
        <v>0</v>
      </c>
      <c r="M2540" s="68">
        <v>20</v>
      </c>
      <c r="N2540" s="68">
        <v>0</v>
      </c>
      <c r="O2540" s="68">
        <v>0</v>
      </c>
      <c r="P2540" s="68">
        <v>0</v>
      </c>
      <c r="Q2540" s="68">
        <v>0</v>
      </c>
      <c r="R2540" s="68">
        <v>4</v>
      </c>
      <c r="S2540" s="68">
        <v>1</v>
      </c>
      <c r="T2540" s="68">
        <v>1</v>
      </c>
      <c r="U2540" s="68">
        <v>779</v>
      </c>
      <c r="V2540" s="68">
        <v>0</v>
      </c>
      <c r="W2540" s="68">
        <v>46</v>
      </c>
      <c r="X2540" s="68">
        <v>0</v>
      </c>
      <c r="Y2540" s="68">
        <v>1952</v>
      </c>
      <c r="Z2540" s="68">
        <v>0</v>
      </c>
      <c r="AA2540" s="68">
        <v>1952</v>
      </c>
      <c r="AB2540" s="68">
        <v>0</v>
      </c>
      <c r="AC2540" s="68">
        <v>0</v>
      </c>
      <c r="AD2540" s="68">
        <v>107</v>
      </c>
      <c r="AE2540" s="68">
        <v>1318</v>
      </c>
      <c r="AF2540" s="68">
        <v>0</v>
      </c>
      <c r="AG2540" s="68">
        <v>0</v>
      </c>
      <c r="AH2540" s="68">
        <v>0</v>
      </c>
      <c r="AI2540" s="68">
        <v>0</v>
      </c>
      <c r="AJ2540" s="68">
        <v>0</v>
      </c>
      <c r="AK2540" s="68">
        <v>0</v>
      </c>
      <c r="AL2540" s="68">
        <v>0</v>
      </c>
      <c r="AM2540" s="68">
        <v>0</v>
      </c>
      <c r="AN2540" s="68">
        <v>0</v>
      </c>
      <c r="AO2540" s="68">
        <v>0</v>
      </c>
      <c r="AP2540" s="68" t="s">
        <v>863</v>
      </c>
      <c r="AQ2540" s="68">
        <v>1</v>
      </c>
      <c r="AR2540" s="68" t="s">
        <v>860</v>
      </c>
      <c r="AS2540" s="68">
        <v>0</v>
      </c>
      <c r="AT2540" s="68">
        <v>0</v>
      </c>
      <c r="AU2540" s="68">
        <v>0</v>
      </c>
      <c r="AV2540" s="86">
        <v>1</v>
      </c>
      <c r="AX2540" s="1">
        <v>0</v>
      </c>
      <c r="AY2540" s="1">
        <v>0</v>
      </c>
      <c r="AZ2540" s="68">
        <v>0</v>
      </c>
      <c r="BA2540" s="68">
        <v>0</v>
      </c>
      <c r="EQ2540" s="68">
        <v>20350041</v>
      </c>
      <c r="ER2540" s="175">
        <v>1</v>
      </c>
      <c r="ES2540" s="68">
        <v>650</v>
      </c>
      <c r="ET2540" s="68">
        <v>41</v>
      </c>
      <c r="EU2540" s="68">
        <v>0</v>
      </c>
      <c r="EV2540" s="68">
        <v>150041</v>
      </c>
      <c r="EW2540" s="68" t="s">
        <v>2679</v>
      </c>
      <c r="EX2540" s="68" t="str">
        <f t="shared" si="72"/>
        <v>소형</v>
      </c>
      <c r="GE2540" s="68">
        <v>110305</v>
      </c>
      <c r="GF2540" s="68" t="s">
        <v>5949</v>
      </c>
    </row>
    <row r="2541" spans="6:188" x14ac:dyDescent="0.3">
      <c r="F2541" s="68">
        <v>330338</v>
      </c>
      <c r="G2541" s="68">
        <v>1</v>
      </c>
      <c r="H2541" s="68">
        <v>180002</v>
      </c>
      <c r="I2541" s="68">
        <v>280002</v>
      </c>
      <c r="J2541" s="68" t="s">
        <v>3756</v>
      </c>
      <c r="K2541" s="68" t="s">
        <v>3757</v>
      </c>
      <c r="L2541" s="68">
        <v>0</v>
      </c>
      <c r="M2541" s="68">
        <v>20</v>
      </c>
      <c r="N2541" s="68">
        <v>0</v>
      </c>
      <c r="O2541" s="68">
        <v>0</v>
      </c>
      <c r="P2541" s="68">
        <v>0</v>
      </c>
      <c r="Q2541" s="68">
        <v>0</v>
      </c>
      <c r="R2541" s="68">
        <v>8</v>
      </c>
      <c r="S2541" s="68">
        <v>1</v>
      </c>
      <c r="T2541" s="68">
        <v>1</v>
      </c>
      <c r="U2541" s="68">
        <v>789</v>
      </c>
      <c r="V2541" s="68">
        <v>0</v>
      </c>
      <c r="W2541" s="68">
        <v>46</v>
      </c>
      <c r="X2541" s="68">
        <v>0</v>
      </c>
      <c r="Y2541" s="68">
        <v>1975</v>
      </c>
      <c r="Z2541" s="68">
        <v>0</v>
      </c>
      <c r="AA2541" s="68">
        <v>1975</v>
      </c>
      <c r="AB2541" s="68">
        <v>0</v>
      </c>
      <c r="AC2541" s="68">
        <v>0</v>
      </c>
      <c r="AD2541" s="68">
        <v>107</v>
      </c>
      <c r="AE2541" s="68">
        <v>1681</v>
      </c>
      <c r="AF2541" s="68">
        <v>0</v>
      </c>
      <c r="AG2541" s="68">
        <v>0</v>
      </c>
      <c r="AH2541" s="68">
        <v>0</v>
      </c>
      <c r="AI2541" s="68">
        <v>0</v>
      </c>
      <c r="AJ2541" s="68">
        <v>0</v>
      </c>
      <c r="AK2541" s="68">
        <v>0</v>
      </c>
      <c r="AL2541" s="68">
        <v>0</v>
      </c>
      <c r="AM2541" s="68">
        <v>0</v>
      </c>
      <c r="AN2541" s="68">
        <v>0</v>
      </c>
      <c r="AO2541" s="68">
        <v>0</v>
      </c>
      <c r="AP2541" s="68" t="s">
        <v>913</v>
      </c>
      <c r="AQ2541" s="68">
        <v>1</v>
      </c>
      <c r="AR2541" s="68" t="s">
        <v>910</v>
      </c>
      <c r="AS2541" s="68">
        <v>0</v>
      </c>
      <c r="AT2541" s="68">
        <v>0</v>
      </c>
      <c r="AU2541" s="68">
        <v>0</v>
      </c>
      <c r="AV2541" s="86">
        <v>1</v>
      </c>
      <c r="AX2541" s="1">
        <v>0</v>
      </c>
      <c r="AY2541" s="1">
        <v>0</v>
      </c>
      <c r="AZ2541" s="68">
        <v>0</v>
      </c>
      <c r="BA2541" s="68">
        <v>0</v>
      </c>
      <c r="EQ2541" s="68">
        <v>20450041</v>
      </c>
      <c r="ER2541" s="175">
        <v>1</v>
      </c>
      <c r="ES2541" s="68">
        <v>650</v>
      </c>
      <c r="ET2541" s="68">
        <v>41</v>
      </c>
      <c r="EU2541" s="68">
        <v>0</v>
      </c>
      <c r="EV2541" s="68">
        <v>150041</v>
      </c>
      <c r="EW2541" s="68" t="s">
        <v>2679</v>
      </c>
      <c r="EX2541" s="68" t="str">
        <f t="shared" si="72"/>
        <v>소형</v>
      </c>
      <c r="GE2541" s="68">
        <v>110306</v>
      </c>
      <c r="GF2541" s="68" t="s">
        <v>5950</v>
      </c>
    </row>
    <row r="2542" spans="6:188" x14ac:dyDescent="0.3">
      <c r="F2542" s="68">
        <v>330339</v>
      </c>
      <c r="G2542" s="68">
        <v>1</v>
      </c>
      <c r="H2542" s="68">
        <v>180002</v>
      </c>
      <c r="I2542" s="68">
        <v>280002</v>
      </c>
      <c r="J2542" s="68" t="s">
        <v>3756</v>
      </c>
      <c r="K2542" s="68" t="s">
        <v>3757</v>
      </c>
      <c r="L2542" s="68">
        <v>0</v>
      </c>
      <c r="M2542" s="68">
        <v>20</v>
      </c>
      <c r="N2542" s="68">
        <v>0</v>
      </c>
      <c r="O2542" s="68">
        <v>0</v>
      </c>
      <c r="P2542" s="68">
        <v>0</v>
      </c>
      <c r="Q2542" s="68">
        <v>0</v>
      </c>
      <c r="R2542" s="68">
        <v>32</v>
      </c>
      <c r="S2542" s="68">
        <v>1</v>
      </c>
      <c r="T2542" s="68">
        <v>1</v>
      </c>
      <c r="U2542" s="68">
        <v>791</v>
      </c>
      <c r="V2542" s="68">
        <v>0</v>
      </c>
      <c r="W2542" s="68">
        <v>46</v>
      </c>
      <c r="X2542" s="68">
        <v>0</v>
      </c>
      <c r="Y2542" s="68">
        <v>1985</v>
      </c>
      <c r="Z2542" s="68">
        <v>0</v>
      </c>
      <c r="AA2542" s="68">
        <v>1985</v>
      </c>
      <c r="AB2542" s="68">
        <v>0</v>
      </c>
      <c r="AC2542" s="68">
        <v>0</v>
      </c>
      <c r="AD2542" s="68">
        <v>107</v>
      </c>
      <c r="AE2542" s="68">
        <v>856</v>
      </c>
      <c r="AF2542" s="68">
        <v>0</v>
      </c>
      <c r="AG2542" s="68">
        <v>0</v>
      </c>
      <c r="AH2542" s="68">
        <v>0</v>
      </c>
      <c r="AI2542" s="68">
        <v>0</v>
      </c>
      <c r="AJ2542" s="68">
        <v>0</v>
      </c>
      <c r="AK2542" s="68">
        <v>0</v>
      </c>
      <c r="AL2542" s="68">
        <v>0</v>
      </c>
      <c r="AM2542" s="68">
        <v>0</v>
      </c>
      <c r="AN2542" s="68">
        <v>0</v>
      </c>
      <c r="AO2542" s="68">
        <v>0</v>
      </c>
      <c r="AP2542" s="68" t="s">
        <v>1787</v>
      </c>
      <c r="AQ2542" s="68">
        <v>1</v>
      </c>
      <c r="AR2542" s="68" t="s">
        <v>3600</v>
      </c>
      <c r="AS2542" s="68">
        <v>0</v>
      </c>
      <c r="AT2542" s="68">
        <v>0</v>
      </c>
      <c r="AU2542" s="68">
        <v>0</v>
      </c>
      <c r="AV2542" s="86">
        <v>1</v>
      </c>
      <c r="AX2542" s="1">
        <v>0</v>
      </c>
      <c r="AY2542" s="1">
        <v>0</v>
      </c>
      <c r="AZ2542" s="68">
        <v>0</v>
      </c>
      <c r="BA2542" s="68">
        <v>0</v>
      </c>
      <c r="EQ2542" s="68">
        <v>20550041</v>
      </c>
      <c r="ER2542" s="175">
        <v>1</v>
      </c>
      <c r="ES2542" s="68">
        <v>650</v>
      </c>
      <c r="ET2542" s="68">
        <v>41</v>
      </c>
      <c r="EU2542" s="68">
        <v>0</v>
      </c>
      <c r="EV2542" s="68">
        <v>150041</v>
      </c>
      <c r="EW2542" s="68" t="s">
        <v>2679</v>
      </c>
      <c r="EX2542" s="68" t="str">
        <f t="shared" si="72"/>
        <v>소형</v>
      </c>
      <c r="GE2542" s="68">
        <v>110307</v>
      </c>
      <c r="GF2542" s="68" t="s">
        <v>5951</v>
      </c>
    </row>
    <row r="2543" spans="6:188" x14ac:dyDescent="0.3">
      <c r="F2543" s="68">
        <v>330340</v>
      </c>
      <c r="G2543" s="68">
        <v>1</v>
      </c>
      <c r="H2543" s="68">
        <v>180002</v>
      </c>
      <c r="I2543" s="68">
        <v>280002</v>
      </c>
      <c r="J2543" s="68" t="s">
        <v>3756</v>
      </c>
      <c r="K2543" s="68" t="s">
        <v>3757</v>
      </c>
      <c r="L2543" s="68">
        <v>0</v>
      </c>
      <c r="M2543" s="68">
        <v>20</v>
      </c>
      <c r="N2543" s="68">
        <v>0</v>
      </c>
      <c r="O2543" s="68">
        <v>0</v>
      </c>
      <c r="P2543" s="68">
        <v>0</v>
      </c>
      <c r="Q2543" s="68">
        <v>0</v>
      </c>
      <c r="R2543" s="68">
        <v>2</v>
      </c>
      <c r="S2543" s="68">
        <v>1</v>
      </c>
      <c r="T2543" s="68">
        <v>1</v>
      </c>
      <c r="U2543" s="68">
        <v>413</v>
      </c>
      <c r="V2543" s="68">
        <v>0</v>
      </c>
      <c r="W2543" s="68">
        <v>819</v>
      </c>
      <c r="X2543" s="68">
        <v>0</v>
      </c>
      <c r="Y2543" s="68">
        <v>2028</v>
      </c>
      <c r="Z2543" s="68">
        <v>0</v>
      </c>
      <c r="AA2543" s="68">
        <v>2028</v>
      </c>
      <c r="AB2543" s="68">
        <v>0</v>
      </c>
      <c r="AC2543" s="68">
        <v>0</v>
      </c>
      <c r="AD2543" s="68">
        <v>107</v>
      </c>
      <c r="AE2543" s="68">
        <v>1743</v>
      </c>
      <c r="AF2543" s="68">
        <v>0</v>
      </c>
      <c r="AG2543" s="68">
        <v>0</v>
      </c>
      <c r="AH2543" s="68">
        <v>0</v>
      </c>
      <c r="AI2543" s="68">
        <v>0</v>
      </c>
      <c r="AJ2543" s="68">
        <v>0</v>
      </c>
      <c r="AK2543" s="68">
        <v>0</v>
      </c>
      <c r="AL2543" s="68">
        <v>0</v>
      </c>
      <c r="AM2543" s="68">
        <v>0</v>
      </c>
      <c r="AN2543" s="68">
        <v>0</v>
      </c>
      <c r="AO2543" s="68">
        <v>0</v>
      </c>
      <c r="AP2543" s="68" t="s">
        <v>811</v>
      </c>
      <c r="AQ2543" s="68">
        <v>1</v>
      </c>
      <c r="AR2543" s="68" t="s">
        <v>808</v>
      </c>
      <c r="AS2543" s="68">
        <v>0</v>
      </c>
      <c r="AT2543" s="68">
        <v>0</v>
      </c>
      <c r="AU2543" s="68">
        <v>0</v>
      </c>
      <c r="AV2543" s="86">
        <v>1</v>
      </c>
      <c r="AX2543" s="1">
        <v>0</v>
      </c>
      <c r="AY2543" s="1">
        <v>0</v>
      </c>
      <c r="AZ2543" s="68">
        <v>0</v>
      </c>
      <c r="BA2543" s="68">
        <v>0</v>
      </c>
      <c r="EQ2543" s="68">
        <v>20650041</v>
      </c>
      <c r="ER2543" s="175">
        <v>1</v>
      </c>
      <c r="ES2543" s="68">
        <v>650</v>
      </c>
      <c r="ET2543" s="68">
        <v>41</v>
      </c>
      <c r="EU2543" s="68">
        <v>0</v>
      </c>
      <c r="EV2543" s="68">
        <v>150041</v>
      </c>
      <c r="EW2543" s="68" t="s">
        <v>2679</v>
      </c>
      <c r="EX2543" s="68" t="str">
        <f t="shared" si="72"/>
        <v>소형</v>
      </c>
      <c r="GE2543" s="68">
        <v>110308</v>
      </c>
      <c r="GF2543" s="68" t="s">
        <v>5952</v>
      </c>
    </row>
    <row r="2544" spans="6:188" x14ac:dyDescent="0.3">
      <c r="F2544" s="68">
        <v>330341</v>
      </c>
      <c r="G2544" s="68">
        <v>1</v>
      </c>
      <c r="H2544" s="68">
        <v>180002</v>
      </c>
      <c r="I2544" s="68">
        <v>280002</v>
      </c>
      <c r="J2544" s="68" t="s">
        <v>3756</v>
      </c>
      <c r="K2544" s="68" t="s">
        <v>3757</v>
      </c>
      <c r="L2544" s="68">
        <v>0</v>
      </c>
      <c r="M2544" s="68">
        <v>20</v>
      </c>
      <c r="N2544" s="68">
        <v>0</v>
      </c>
      <c r="O2544" s="68">
        <v>0</v>
      </c>
      <c r="P2544" s="68">
        <v>0</v>
      </c>
      <c r="Q2544" s="68">
        <v>0</v>
      </c>
      <c r="R2544" s="68">
        <v>2</v>
      </c>
      <c r="S2544" s="68">
        <v>1</v>
      </c>
      <c r="T2544" s="68">
        <v>1</v>
      </c>
      <c r="U2544" s="68">
        <v>418</v>
      </c>
      <c r="V2544" s="68">
        <v>0</v>
      </c>
      <c r="W2544" s="68">
        <v>824</v>
      </c>
      <c r="X2544" s="68">
        <v>0</v>
      </c>
      <c r="Y2544" s="68">
        <v>2038</v>
      </c>
      <c r="Z2544" s="68">
        <v>0</v>
      </c>
      <c r="AA2544" s="68">
        <v>2038</v>
      </c>
      <c r="AB2544" s="68">
        <v>0</v>
      </c>
      <c r="AC2544" s="68">
        <v>0</v>
      </c>
      <c r="AD2544" s="68">
        <v>107</v>
      </c>
      <c r="AE2544" s="68">
        <v>1772</v>
      </c>
      <c r="AF2544" s="68">
        <v>0</v>
      </c>
      <c r="AG2544" s="68">
        <v>0</v>
      </c>
      <c r="AH2544" s="68">
        <v>0</v>
      </c>
      <c r="AI2544" s="68">
        <v>0</v>
      </c>
      <c r="AJ2544" s="68">
        <v>0</v>
      </c>
      <c r="AK2544" s="68">
        <v>0</v>
      </c>
      <c r="AL2544" s="68">
        <v>0</v>
      </c>
      <c r="AM2544" s="68">
        <v>0</v>
      </c>
      <c r="AN2544" s="68">
        <v>0</v>
      </c>
      <c r="AO2544" s="68">
        <v>0</v>
      </c>
      <c r="AP2544" s="68" t="s">
        <v>811</v>
      </c>
      <c r="AQ2544" s="68">
        <v>1</v>
      </c>
      <c r="AR2544" s="68" t="s">
        <v>808</v>
      </c>
      <c r="AS2544" s="68">
        <v>0</v>
      </c>
      <c r="AT2544" s="68">
        <v>0</v>
      </c>
      <c r="AU2544" s="68">
        <v>0</v>
      </c>
      <c r="AV2544" s="86">
        <v>1</v>
      </c>
      <c r="AX2544" s="1">
        <v>0</v>
      </c>
      <c r="AY2544" s="1">
        <v>0</v>
      </c>
      <c r="AZ2544" s="68">
        <v>0</v>
      </c>
      <c r="BA2544" s="68">
        <v>0</v>
      </c>
      <c r="EQ2544" s="68">
        <v>20750041</v>
      </c>
      <c r="ER2544" s="175">
        <v>1</v>
      </c>
      <c r="ES2544" s="68">
        <v>650</v>
      </c>
      <c r="ET2544" s="68">
        <v>41</v>
      </c>
      <c r="EU2544" s="68">
        <v>0</v>
      </c>
      <c r="EV2544" s="68">
        <v>150041</v>
      </c>
      <c r="EW2544" s="68" t="s">
        <v>2679</v>
      </c>
      <c r="EX2544" s="68" t="str">
        <f t="shared" si="72"/>
        <v>소형</v>
      </c>
      <c r="GE2544" s="68">
        <v>110309</v>
      </c>
      <c r="GF2544" s="68" t="s">
        <v>5953</v>
      </c>
    </row>
    <row r="2545" spans="6:188" x14ac:dyDescent="0.3">
      <c r="F2545" s="68">
        <v>330342</v>
      </c>
      <c r="G2545" s="68">
        <v>1</v>
      </c>
      <c r="H2545" s="68">
        <v>180002</v>
      </c>
      <c r="I2545" s="68">
        <v>280002</v>
      </c>
      <c r="J2545" s="68" t="s">
        <v>3756</v>
      </c>
      <c r="K2545" s="68" t="s">
        <v>3757</v>
      </c>
      <c r="L2545" s="68">
        <v>0</v>
      </c>
      <c r="M2545" s="68">
        <v>20</v>
      </c>
      <c r="N2545" s="68">
        <v>0</v>
      </c>
      <c r="O2545" s="68">
        <v>0</v>
      </c>
      <c r="P2545" s="68">
        <v>0</v>
      </c>
      <c r="Q2545" s="68">
        <v>0</v>
      </c>
      <c r="R2545" s="68">
        <v>4</v>
      </c>
      <c r="S2545" s="68">
        <v>1</v>
      </c>
      <c r="T2545" s="68">
        <v>1</v>
      </c>
      <c r="U2545" s="68">
        <v>805</v>
      </c>
      <c r="V2545" s="68">
        <v>0</v>
      </c>
      <c r="W2545" s="68">
        <v>48</v>
      </c>
      <c r="X2545" s="68">
        <v>0</v>
      </c>
      <c r="Y2545" s="68">
        <v>2016</v>
      </c>
      <c r="Z2545" s="68">
        <v>0</v>
      </c>
      <c r="AA2545" s="68">
        <v>2016</v>
      </c>
      <c r="AB2545" s="68">
        <v>0</v>
      </c>
      <c r="AC2545" s="68">
        <v>0</v>
      </c>
      <c r="AD2545" s="68">
        <v>107</v>
      </c>
      <c r="AE2545" s="68">
        <v>1436</v>
      </c>
      <c r="AF2545" s="68">
        <v>0</v>
      </c>
      <c r="AG2545" s="68">
        <v>0</v>
      </c>
      <c r="AH2545" s="68">
        <v>0</v>
      </c>
      <c r="AI2545" s="68">
        <v>0</v>
      </c>
      <c r="AJ2545" s="68">
        <v>0</v>
      </c>
      <c r="AK2545" s="68">
        <v>0</v>
      </c>
      <c r="AL2545" s="68">
        <v>0</v>
      </c>
      <c r="AM2545" s="68">
        <v>0</v>
      </c>
      <c r="AN2545" s="68">
        <v>0</v>
      </c>
      <c r="AO2545" s="68">
        <v>0</v>
      </c>
      <c r="AP2545" s="68" t="s">
        <v>863</v>
      </c>
      <c r="AQ2545" s="68">
        <v>1</v>
      </c>
      <c r="AR2545" s="68" t="s">
        <v>860</v>
      </c>
      <c r="AS2545" s="68">
        <v>0</v>
      </c>
      <c r="AT2545" s="68">
        <v>0</v>
      </c>
      <c r="AU2545" s="68">
        <v>0</v>
      </c>
      <c r="AV2545" s="86">
        <v>1</v>
      </c>
      <c r="AX2545" s="1">
        <v>0</v>
      </c>
      <c r="AY2545" s="1">
        <v>0</v>
      </c>
      <c r="AZ2545" s="68">
        <v>0</v>
      </c>
      <c r="BA2545" s="68">
        <v>0</v>
      </c>
      <c r="EQ2545" s="68">
        <v>20850041</v>
      </c>
      <c r="ER2545" s="175">
        <v>1</v>
      </c>
      <c r="ES2545" s="68">
        <v>650</v>
      </c>
      <c r="ET2545" s="68">
        <v>41</v>
      </c>
      <c r="EU2545" s="68">
        <v>0</v>
      </c>
      <c r="EV2545" s="68">
        <v>150041</v>
      </c>
      <c r="EW2545" s="68" t="s">
        <v>2679</v>
      </c>
      <c r="EX2545" s="68" t="str">
        <f t="shared" si="72"/>
        <v>소형</v>
      </c>
      <c r="GE2545" s="68">
        <v>110310</v>
      </c>
      <c r="GF2545" s="68" t="s">
        <v>5954</v>
      </c>
    </row>
    <row r="2546" spans="6:188" x14ac:dyDescent="0.3">
      <c r="F2546" s="68">
        <v>330343</v>
      </c>
      <c r="G2546" s="68">
        <v>1</v>
      </c>
      <c r="H2546" s="68">
        <v>180002</v>
      </c>
      <c r="I2546" s="68">
        <v>280002</v>
      </c>
      <c r="J2546" s="68" t="s">
        <v>3756</v>
      </c>
      <c r="K2546" s="68" t="s">
        <v>3757</v>
      </c>
      <c r="L2546" s="68">
        <v>0</v>
      </c>
      <c r="M2546" s="68">
        <v>20</v>
      </c>
      <c r="N2546" s="68">
        <v>0</v>
      </c>
      <c r="O2546" s="68">
        <v>0</v>
      </c>
      <c r="P2546" s="68">
        <v>0</v>
      </c>
      <c r="Q2546" s="68">
        <v>0</v>
      </c>
      <c r="R2546" s="68">
        <v>8</v>
      </c>
      <c r="S2546" s="68">
        <v>1</v>
      </c>
      <c r="T2546" s="68">
        <v>1</v>
      </c>
      <c r="U2546" s="68">
        <v>815</v>
      </c>
      <c r="V2546" s="68">
        <v>0</v>
      </c>
      <c r="W2546" s="68">
        <v>48</v>
      </c>
      <c r="X2546" s="68">
        <v>0</v>
      </c>
      <c r="Y2546" s="68">
        <v>2038</v>
      </c>
      <c r="Z2546" s="68">
        <v>0</v>
      </c>
      <c r="AA2546" s="68">
        <v>2038</v>
      </c>
      <c r="AB2546" s="68">
        <v>0</v>
      </c>
      <c r="AC2546" s="68">
        <v>0</v>
      </c>
      <c r="AD2546" s="68">
        <v>107</v>
      </c>
      <c r="AE2546" s="68">
        <v>1818</v>
      </c>
      <c r="AF2546" s="68">
        <v>0</v>
      </c>
      <c r="AG2546" s="68">
        <v>0</v>
      </c>
      <c r="AH2546" s="68">
        <v>0</v>
      </c>
      <c r="AI2546" s="68">
        <v>0</v>
      </c>
      <c r="AJ2546" s="68">
        <v>0</v>
      </c>
      <c r="AK2546" s="68">
        <v>0</v>
      </c>
      <c r="AL2546" s="68">
        <v>0</v>
      </c>
      <c r="AM2546" s="68">
        <v>0</v>
      </c>
      <c r="AN2546" s="68">
        <v>0</v>
      </c>
      <c r="AO2546" s="68">
        <v>0</v>
      </c>
      <c r="AP2546" s="68" t="s">
        <v>913</v>
      </c>
      <c r="AQ2546" s="68">
        <v>1</v>
      </c>
      <c r="AR2546" s="68" t="s">
        <v>910</v>
      </c>
      <c r="AS2546" s="68">
        <v>0</v>
      </c>
      <c r="AT2546" s="68">
        <v>0</v>
      </c>
      <c r="AU2546" s="68">
        <v>0</v>
      </c>
      <c r="AV2546" s="86">
        <v>1</v>
      </c>
      <c r="AX2546" s="1">
        <v>0</v>
      </c>
      <c r="AY2546" s="1">
        <v>0</v>
      </c>
      <c r="AZ2546" s="68">
        <v>0</v>
      </c>
      <c r="BA2546" s="68">
        <v>0</v>
      </c>
      <c r="EQ2546" s="68">
        <v>20950041</v>
      </c>
      <c r="ER2546" s="175">
        <v>1</v>
      </c>
      <c r="ES2546" s="68">
        <v>650</v>
      </c>
      <c r="ET2546" s="68">
        <v>41</v>
      </c>
      <c r="EU2546" s="68">
        <v>0</v>
      </c>
      <c r="EV2546" s="68">
        <v>150041</v>
      </c>
      <c r="EW2546" s="68" t="s">
        <v>2679</v>
      </c>
      <c r="EX2546" s="68" t="str">
        <f t="shared" si="72"/>
        <v>소형</v>
      </c>
      <c r="GE2546" s="68">
        <v>110311</v>
      </c>
      <c r="GF2546" s="68" t="s">
        <v>5955</v>
      </c>
    </row>
    <row r="2547" spans="6:188" x14ac:dyDescent="0.3">
      <c r="F2547" s="68">
        <v>330344</v>
      </c>
      <c r="G2547" s="68">
        <v>1</v>
      </c>
      <c r="H2547" s="68">
        <v>180002</v>
      </c>
      <c r="I2547" s="68">
        <v>280002</v>
      </c>
      <c r="J2547" s="68" t="s">
        <v>3756</v>
      </c>
      <c r="K2547" s="68" t="s">
        <v>3757</v>
      </c>
      <c r="L2547" s="68">
        <v>0</v>
      </c>
      <c r="M2547" s="68">
        <v>20</v>
      </c>
      <c r="N2547" s="68">
        <v>0</v>
      </c>
      <c r="O2547" s="68">
        <v>0</v>
      </c>
      <c r="P2547" s="68">
        <v>0</v>
      </c>
      <c r="Q2547" s="68">
        <v>0</v>
      </c>
      <c r="R2547" s="68">
        <v>16</v>
      </c>
      <c r="S2547" s="68">
        <v>1</v>
      </c>
      <c r="T2547" s="68">
        <v>1</v>
      </c>
      <c r="U2547" s="68">
        <v>817</v>
      </c>
      <c r="V2547" s="68">
        <v>0</v>
      </c>
      <c r="W2547" s="68">
        <v>48</v>
      </c>
      <c r="X2547" s="68">
        <v>0</v>
      </c>
      <c r="Y2547" s="68">
        <v>2044</v>
      </c>
      <c r="Z2547" s="68">
        <v>0</v>
      </c>
      <c r="AA2547" s="68">
        <v>2044</v>
      </c>
      <c r="AB2547" s="68">
        <v>0</v>
      </c>
      <c r="AC2547" s="68">
        <v>0</v>
      </c>
      <c r="AD2547" s="68">
        <v>107</v>
      </c>
      <c r="AE2547" s="68">
        <v>920</v>
      </c>
      <c r="AF2547" s="68">
        <v>0</v>
      </c>
      <c r="AG2547" s="68">
        <v>0</v>
      </c>
      <c r="AH2547" s="68">
        <v>0</v>
      </c>
      <c r="AI2547" s="68">
        <v>0</v>
      </c>
      <c r="AJ2547" s="68">
        <v>0</v>
      </c>
      <c r="AK2547" s="68">
        <v>0</v>
      </c>
      <c r="AL2547" s="68">
        <v>0</v>
      </c>
      <c r="AM2547" s="68">
        <v>0</v>
      </c>
      <c r="AN2547" s="68">
        <v>0</v>
      </c>
      <c r="AO2547" s="68">
        <v>0</v>
      </c>
      <c r="AP2547" s="68" t="s">
        <v>955</v>
      </c>
      <c r="AQ2547" s="68">
        <v>1</v>
      </c>
      <c r="AR2547" s="68" t="s">
        <v>958</v>
      </c>
      <c r="AS2547" s="68">
        <v>0</v>
      </c>
      <c r="AT2547" s="68">
        <v>0</v>
      </c>
      <c r="AU2547" s="68">
        <v>0</v>
      </c>
      <c r="AV2547" s="86">
        <v>1</v>
      </c>
      <c r="AX2547" s="1">
        <v>0</v>
      </c>
      <c r="AY2547" s="1">
        <v>0</v>
      </c>
      <c r="AZ2547" s="68">
        <v>0</v>
      </c>
      <c r="BA2547" s="68">
        <v>0</v>
      </c>
      <c r="EQ2547" s="68">
        <v>21050041</v>
      </c>
      <c r="ER2547" s="175">
        <v>1</v>
      </c>
      <c r="ES2547" s="68">
        <v>650</v>
      </c>
      <c r="ET2547" s="68">
        <v>41</v>
      </c>
      <c r="EU2547" s="68">
        <v>0</v>
      </c>
      <c r="EV2547" s="68">
        <v>150041</v>
      </c>
      <c r="EW2547" s="68" t="s">
        <v>2679</v>
      </c>
      <c r="EX2547" s="68" t="str">
        <f t="shared" si="72"/>
        <v>소형</v>
      </c>
      <c r="GE2547" s="68">
        <v>110312</v>
      </c>
      <c r="GF2547" s="68" t="s">
        <v>5956</v>
      </c>
    </row>
    <row r="2548" spans="6:188" x14ac:dyDescent="0.3">
      <c r="F2548" s="68">
        <v>330345</v>
      </c>
      <c r="G2548" s="68">
        <v>1</v>
      </c>
      <c r="H2548" s="68">
        <v>180002</v>
      </c>
      <c r="I2548" s="68">
        <v>280002</v>
      </c>
      <c r="J2548" s="68" t="s">
        <v>3756</v>
      </c>
      <c r="K2548" s="68" t="s">
        <v>3757</v>
      </c>
      <c r="L2548" s="68">
        <v>0</v>
      </c>
      <c r="M2548" s="68">
        <v>20</v>
      </c>
      <c r="N2548" s="68">
        <v>0</v>
      </c>
      <c r="O2548" s="68">
        <v>0</v>
      </c>
      <c r="P2548" s="68">
        <v>0</v>
      </c>
      <c r="Q2548" s="68">
        <v>0</v>
      </c>
      <c r="R2548" s="68">
        <v>2</v>
      </c>
      <c r="S2548" s="68">
        <v>1</v>
      </c>
      <c r="T2548" s="68">
        <v>1</v>
      </c>
      <c r="U2548" s="68">
        <v>430</v>
      </c>
      <c r="V2548" s="68">
        <v>0</v>
      </c>
      <c r="W2548" s="68">
        <v>847</v>
      </c>
      <c r="X2548" s="68">
        <v>0</v>
      </c>
      <c r="Y2548" s="68">
        <v>2097</v>
      </c>
      <c r="Z2548" s="68">
        <v>0</v>
      </c>
      <c r="AA2548" s="68">
        <v>2097</v>
      </c>
      <c r="AB2548" s="68">
        <v>0</v>
      </c>
      <c r="AC2548" s="68">
        <v>0</v>
      </c>
      <c r="AD2548" s="68">
        <v>107</v>
      </c>
      <c r="AE2548" s="68">
        <v>1864</v>
      </c>
      <c r="AF2548" s="68">
        <v>0</v>
      </c>
      <c r="AG2548" s="68">
        <v>0</v>
      </c>
      <c r="AH2548" s="68">
        <v>0</v>
      </c>
      <c r="AI2548" s="68">
        <v>0</v>
      </c>
      <c r="AJ2548" s="68">
        <v>0</v>
      </c>
      <c r="AK2548" s="68">
        <v>0</v>
      </c>
      <c r="AL2548" s="68">
        <v>0</v>
      </c>
      <c r="AM2548" s="68">
        <v>0</v>
      </c>
      <c r="AN2548" s="68">
        <v>0</v>
      </c>
      <c r="AO2548" s="68">
        <v>0</v>
      </c>
      <c r="AP2548" s="68" t="s">
        <v>811</v>
      </c>
      <c r="AQ2548" s="68">
        <v>1</v>
      </c>
      <c r="AR2548" s="68" t="s">
        <v>808</v>
      </c>
      <c r="AS2548" s="68">
        <v>0</v>
      </c>
      <c r="AT2548" s="68">
        <v>0</v>
      </c>
      <c r="AU2548" s="68">
        <v>0</v>
      </c>
      <c r="AV2548" s="86">
        <v>1</v>
      </c>
      <c r="AX2548" s="1">
        <v>0</v>
      </c>
      <c r="AY2548" s="1">
        <v>0</v>
      </c>
      <c r="AZ2548" s="68">
        <v>0</v>
      </c>
      <c r="BA2548" s="68">
        <v>0</v>
      </c>
      <c r="EQ2548" s="68">
        <v>21150041</v>
      </c>
      <c r="ER2548" s="175">
        <v>1</v>
      </c>
      <c r="ES2548" s="68">
        <v>650</v>
      </c>
      <c r="ET2548" s="68">
        <v>41</v>
      </c>
      <c r="EU2548" s="68">
        <v>0</v>
      </c>
      <c r="EV2548" s="68">
        <v>150041</v>
      </c>
      <c r="EW2548" s="68" t="s">
        <v>2679</v>
      </c>
      <c r="EX2548" s="68" t="str">
        <f t="shared" si="72"/>
        <v>소형</v>
      </c>
      <c r="GE2548" s="68">
        <v>110313</v>
      </c>
      <c r="GF2548" s="68" t="s">
        <v>5957</v>
      </c>
    </row>
    <row r="2549" spans="6:188" x14ac:dyDescent="0.3">
      <c r="F2549" s="68">
        <v>330346</v>
      </c>
      <c r="G2549" s="68">
        <v>1</v>
      </c>
      <c r="H2549" s="68">
        <v>180002</v>
      </c>
      <c r="I2549" s="68">
        <v>280002</v>
      </c>
      <c r="J2549" s="68" t="s">
        <v>3756</v>
      </c>
      <c r="K2549" s="68" t="s">
        <v>3757</v>
      </c>
      <c r="L2549" s="68">
        <v>0</v>
      </c>
      <c r="M2549" s="68">
        <v>20</v>
      </c>
      <c r="N2549" s="68">
        <v>0</v>
      </c>
      <c r="O2549" s="68">
        <v>0</v>
      </c>
      <c r="P2549" s="68">
        <v>0</v>
      </c>
      <c r="Q2549" s="68">
        <v>0</v>
      </c>
      <c r="R2549" s="68">
        <v>2</v>
      </c>
      <c r="S2549" s="68">
        <v>1</v>
      </c>
      <c r="T2549" s="68">
        <v>1</v>
      </c>
      <c r="U2549" s="68">
        <v>430</v>
      </c>
      <c r="V2549" s="68">
        <v>0</v>
      </c>
      <c r="W2549" s="68">
        <v>850</v>
      </c>
      <c r="X2549" s="68">
        <v>0</v>
      </c>
      <c r="Y2549" s="68">
        <v>2104</v>
      </c>
      <c r="Z2549" s="68">
        <v>0</v>
      </c>
      <c r="AA2549" s="68">
        <v>2104</v>
      </c>
      <c r="AB2549" s="68">
        <v>0</v>
      </c>
      <c r="AC2549" s="68">
        <v>0</v>
      </c>
      <c r="AD2549" s="68">
        <v>107</v>
      </c>
      <c r="AE2549" s="68">
        <v>1887</v>
      </c>
      <c r="AF2549" s="68">
        <v>0</v>
      </c>
      <c r="AG2549" s="68">
        <v>0</v>
      </c>
      <c r="AH2549" s="68">
        <v>0</v>
      </c>
      <c r="AI2549" s="68">
        <v>0</v>
      </c>
      <c r="AJ2549" s="68">
        <v>0</v>
      </c>
      <c r="AK2549" s="68">
        <v>0</v>
      </c>
      <c r="AL2549" s="68">
        <v>0</v>
      </c>
      <c r="AM2549" s="68">
        <v>0</v>
      </c>
      <c r="AN2549" s="68">
        <v>0</v>
      </c>
      <c r="AO2549" s="68">
        <v>0</v>
      </c>
      <c r="AP2549" s="68" t="s">
        <v>811</v>
      </c>
      <c r="AQ2549" s="68">
        <v>1</v>
      </c>
      <c r="AR2549" s="68" t="s">
        <v>808</v>
      </c>
      <c r="AS2549" s="68">
        <v>0</v>
      </c>
      <c r="AT2549" s="68">
        <v>0</v>
      </c>
      <c r="AU2549" s="68">
        <v>0</v>
      </c>
      <c r="AV2549" s="86">
        <v>1</v>
      </c>
      <c r="AX2549" s="1">
        <v>0</v>
      </c>
      <c r="AY2549" s="1">
        <v>0</v>
      </c>
      <c r="AZ2549" s="68">
        <v>0</v>
      </c>
      <c r="BA2549" s="68">
        <v>0</v>
      </c>
      <c r="EQ2549" s="68">
        <v>21250041</v>
      </c>
      <c r="ER2549" s="175">
        <v>1</v>
      </c>
      <c r="ES2549" s="68">
        <v>650</v>
      </c>
      <c r="ET2549" s="68">
        <v>41</v>
      </c>
      <c r="EU2549" s="68">
        <v>0</v>
      </c>
      <c r="EV2549" s="68">
        <v>150041</v>
      </c>
      <c r="EW2549" s="68" t="s">
        <v>2679</v>
      </c>
      <c r="EX2549" s="68" t="str">
        <f t="shared" si="72"/>
        <v>소형</v>
      </c>
      <c r="GE2549" s="68">
        <v>110314</v>
      </c>
      <c r="GF2549" s="68" t="s">
        <v>5958</v>
      </c>
    </row>
    <row r="2550" spans="6:188" x14ac:dyDescent="0.3">
      <c r="F2550" s="68">
        <v>330347</v>
      </c>
      <c r="G2550" s="68">
        <v>1</v>
      </c>
      <c r="H2550" s="68">
        <v>180002</v>
      </c>
      <c r="I2550" s="68">
        <v>280002</v>
      </c>
      <c r="J2550" s="68" t="s">
        <v>3756</v>
      </c>
      <c r="K2550" s="68" t="s">
        <v>3757</v>
      </c>
      <c r="L2550" s="68">
        <v>0</v>
      </c>
      <c r="M2550" s="68">
        <v>20</v>
      </c>
      <c r="N2550" s="68">
        <v>0</v>
      </c>
      <c r="O2550" s="68">
        <v>0</v>
      </c>
      <c r="P2550" s="68">
        <v>0</v>
      </c>
      <c r="Q2550" s="68">
        <v>0</v>
      </c>
      <c r="R2550" s="68">
        <v>4</v>
      </c>
      <c r="S2550" s="68">
        <v>1</v>
      </c>
      <c r="T2550" s="68">
        <v>1</v>
      </c>
      <c r="U2550" s="68">
        <v>830</v>
      </c>
      <c r="V2550" s="68">
        <v>0</v>
      </c>
      <c r="W2550" s="68">
        <v>50</v>
      </c>
      <c r="X2550" s="68">
        <v>0</v>
      </c>
      <c r="Y2550" s="68">
        <v>2081</v>
      </c>
      <c r="Z2550" s="68">
        <v>0</v>
      </c>
      <c r="AA2550" s="68">
        <v>2081</v>
      </c>
      <c r="AB2550" s="68">
        <v>0</v>
      </c>
      <c r="AC2550" s="68">
        <v>0</v>
      </c>
      <c r="AD2550" s="68">
        <v>107</v>
      </c>
      <c r="AE2550" s="68">
        <v>1523</v>
      </c>
      <c r="AF2550" s="68">
        <v>0</v>
      </c>
      <c r="AG2550" s="68">
        <v>0</v>
      </c>
      <c r="AH2550" s="68">
        <v>0</v>
      </c>
      <c r="AI2550" s="68">
        <v>0</v>
      </c>
      <c r="AJ2550" s="68">
        <v>0</v>
      </c>
      <c r="AK2550" s="68">
        <v>0</v>
      </c>
      <c r="AL2550" s="68">
        <v>0</v>
      </c>
      <c r="AM2550" s="68">
        <v>0</v>
      </c>
      <c r="AN2550" s="68">
        <v>0</v>
      </c>
      <c r="AO2550" s="68">
        <v>0</v>
      </c>
      <c r="AP2550" s="68" t="s">
        <v>863</v>
      </c>
      <c r="AQ2550" s="68">
        <v>1</v>
      </c>
      <c r="AR2550" s="68" t="s">
        <v>860</v>
      </c>
      <c r="AS2550" s="68">
        <v>0</v>
      </c>
      <c r="AT2550" s="68">
        <v>0</v>
      </c>
      <c r="AU2550" s="68">
        <v>0</v>
      </c>
      <c r="AV2550" s="86">
        <v>1</v>
      </c>
      <c r="AX2550" s="1">
        <v>0</v>
      </c>
      <c r="AY2550" s="1">
        <v>0</v>
      </c>
      <c r="AZ2550" s="68">
        <v>0</v>
      </c>
      <c r="BA2550" s="68">
        <v>0</v>
      </c>
      <c r="EQ2550" s="68">
        <v>30150041</v>
      </c>
      <c r="ER2550" s="175">
        <v>1</v>
      </c>
      <c r="ES2550" s="68">
        <v>650</v>
      </c>
      <c r="ET2550" s="68">
        <v>41</v>
      </c>
      <c r="EU2550" s="68">
        <v>0</v>
      </c>
      <c r="EV2550" s="68">
        <v>150041</v>
      </c>
      <c r="EW2550" s="68" t="s">
        <v>2679</v>
      </c>
      <c r="EX2550" s="68" t="str">
        <f t="shared" si="72"/>
        <v>소형</v>
      </c>
      <c r="GE2550" s="68">
        <v>110315</v>
      </c>
      <c r="GF2550" s="68" t="s">
        <v>5959</v>
      </c>
    </row>
    <row r="2551" spans="6:188" x14ac:dyDescent="0.3">
      <c r="F2551" s="68">
        <v>330348</v>
      </c>
      <c r="G2551" s="68">
        <v>1</v>
      </c>
      <c r="H2551" s="68">
        <v>180002</v>
      </c>
      <c r="I2551" s="68">
        <v>280002</v>
      </c>
      <c r="J2551" s="68" t="s">
        <v>3756</v>
      </c>
      <c r="K2551" s="68" t="s">
        <v>3757</v>
      </c>
      <c r="L2551" s="68">
        <v>0</v>
      </c>
      <c r="M2551" s="68">
        <v>20</v>
      </c>
      <c r="N2551" s="68">
        <v>0</v>
      </c>
      <c r="O2551" s="68">
        <v>0</v>
      </c>
      <c r="P2551" s="68">
        <v>0</v>
      </c>
      <c r="Q2551" s="68">
        <v>0</v>
      </c>
      <c r="R2551" s="68">
        <v>8</v>
      </c>
      <c r="S2551" s="68">
        <v>1</v>
      </c>
      <c r="T2551" s="68">
        <v>1</v>
      </c>
      <c r="U2551" s="68">
        <v>845</v>
      </c>
      <c r="V2551" s="68">
        <v>0</v>
      </c>
      <c r="W2551" s="68">
        <v>50</v>
      </c>
      <c r="X2551" s="68">
        <v>0</v>
      </c>
      <c r="Y2551" s="68">
        <v>2117</v>
      </c>
      <c r="Z2551" s="68">
        <v>0</v>
      </c>
      <c r="AA2551" s="68">
        <v>2117</v>
      </c>
      <c r="AB2551" s="68">
        <v>0</v>
      </c>
      <c r="AC2551" s="68">
        <v>0</v>
      </c>
      <c r="AD2551" s="68">
        <v>107</v>
      </c>
      <c r="AE2551" s="68">
        <v>1923</v>
      </c>
      <c r="AF2551" s="68">
        <v>0</v>
      </c>
      <c r="AG2551" s="68">
        <v>0</v>
      </c>
      <c r="AH2551" s="68">
        <v>0</v>
      </c>
      <c r="AI2551" s="68">
        <v>0</v>
      </c>
      <c r="AJ2551" s="68">
        <v>0</v>
      </c>
      <c r="AK2551" s="68">
        <v>0</v>
      </c>
      <c r="AL2551" s="68">
        <v>0</v>
      </c>
      <c r="AM2551" s="68">
        <v>0</v>
      </c>
      <c r="AN2551" s="68">
        <v>0</v>
      </c>
      <c r="AO2551" s="68">
        <v>0</v>
      </c>
      <c r="AP2551" s="68" t="s">
        <v>913</v>
      </c>
      <c r="AQ2551" s="68">
        <v>1</v>
      </c>
      <c r="AR2551" s="68" t="s">
        <v>910</v>
      </c>
      <c r="AS2551" s="68">
        <v>0</v>
      </c>
      <c r="AT2551" s="68">
        <v>0</v>
      </c>
      <c r="AU2551" s="68">
        <v>0</v>
      </c>
      <c r="AV2551" s="86">
        <v>1</v>
      </c>
      <c r="AX2551" s="1">
        <v>0</v>
      </c>
      <c r="AY2551" s="1">
        <v>0</v>
      </c>
      <c r="AZ2551" s="68">
        <v>0</v>
      </c>
      <c r="BA2551" s="68">
        <v>0</v>
      </c>
      <c r="EQ2551" s="68">
        <v>30250041</v>
      </c>
      <c r="ER2551" s="175">
        <v>1</v>
      </c>
      <c r="ES2551" s="68">
        <v>650</v>
      </c>
      <c r="ET2551" s="68">
        <v>41</v>
      </c>
      <c r="EU2551" s="68">
        <v>0</v>
      </c>
      <c r="EV2551" s="68">
        <v>150041</v>
      </c>
      <c r="EW2551" s="68" t="s">
        <v>2679</v>
      </c>
      <c r="EX2551" s="68" t="str">
        <f t="shared" si="72"/>
        <v>소형</v>
      </c>
      <c r="GE2551" s="68">
        <v>110316</v>
      </c>
      <c r="GF2551" s="68" t="s">
        <v>5960</v>
      </c>
    </row>
    <row r="2552" spans="6:188" x14ac:dyDescent="0.3">
      <c r="F2552" s="68">
        <v>330349</v>
      </c>
      <c r="G2552" s="68">
        <v>1</v>
      </c>
      <c r="H2552" s="68">
        <v>180002</v>
      </c>
      <c r="I2552" s="68">
        <v>280002</v>
      </c>
      <c r="J2552" s="68" t="s">
        <v>3756</v>
      </c>
      <c r="K2552" s="68" t="s">
        <v>3757</v>
      </c>
      <c r="L2552" s="68">
        <v>0</v>
      </c>
      <c r="M2552" s="68">
        <v>20</v>
      </c>
      <c r="N2552" s="68">
        <v>0</v>
      </c>
      <c r="O2552" s="68">
        <v>0</v>
      </c>
      <c r="P2552" s="68">
        <v>0</v>
      </c>
      <c r="Q2552" s="68">
        <v>0</v>
      </c>
      <c r="R2552" s="68">
        <v>32</v>
      </c>
      <c r="S2552" s="68">
        <v>1</v>
      </c>
      <c r="T2552" s="68">
        <v>1</v>
      </c>
      <c r="U2552" s="68">
        <v>847</v>
      </c>
      <c r="V2552" s="68">
        <v>0</v>
      </c>
      <c r="W2552" s="68">
        <v>50</v>
      </c>
      <c r="X2552" s="68">
        <v>0</v>
      </c>
      <c r="Y2552" s="68">
        <v>2117</v>
      </c>
      <c r="Z2552" s="68">
        <v>0</v>
      </c>
      <c r="AA2552" s="68">
        <v>2117</v>
      </c>
      <c r="AB2552" s="68">
        <v>0</v>
      </c>
      <c r="AC2552" s="68">
        <v>0</v>
      </c>
      <c r="AD2552" s="68">
        <v>107</v>
      </c>
      <c r="AE2552" s="68">
        <v>971</v>
      </c>
      <c r="AF2552" s="68">
        <v>0</v>
      </c>
      <c r="AG2552" s="68">
        <v>0</v>
      </c>
      <c r="AH2552" s="68">
        <v>0</v>
      </c>
      <c r="AI2552" s="68">
        <v>0</v>
      </c>
      <c r="AJ2552" s="68">
        <v>0</v>
      </c>
      <c r="AK2552" s="68">
        <v>0</v>
      </c>
      <c r="AL2552" s="68">
        <v>0</v>
      </c>
      <c r="AM2552" s="68">
        <v>0</v>
      </c>
      <c r="AN2552" s="68">
        <v>0</v>
      </c>
      <c r="AO2552" s="68">
        <v>0</v>
      </c>
      <c r="AP2552" s="68" t="s">
        <v>1787</v>
      </c>
      <c r="AQ2552" s="68">
        <v>1</v>
      </c>
      <c r="AR2552" s="68" t="s">
        <v>3600</v>
      </c>
      <c r="AS2552" s="68">
        <v>0</v>
      </c>
      <c r="AT2552" s="68">
        <v>0</v>
      </c>
      <c r="AU2552" s="68">
        <v>0</v>
      </c>
      <c r="AV2552" s="86">
        <v>1</v>
      </c>
      <c r="AX2552" s="1">
        <v>0</v>
      </c>
      <c r="AY2552" s="1">
        <v>0</v>
      </c>
      <c r="AZ2552" s="68">
        <v>0</v>
      </c>
      <c r="BA2552" s="68">
        <v>0</v>
      </c>
      <c r="EQ2552" s="68">
        <v>30350041</v>
      </c>
      <c r="ER2552" s="175">
        <v>1</v>
      </c>
      <c r="ES2552" s="68">
        <v>650</v>
      </c>
      <c r="ET2552" s="68">
        <v>41</v>
      </c>
      <c r="EU2552" s="68">
        <v>0</v>
      </c>
      <c r="EV2552" s="68">
        <v>150041</v>
      </c>
      <c r="EW2552" s="68" t="s">
        <v>2679</v>
      </c>
      <c r="EX2552" s="68" t="str">
        <f t="shared" si="72"/>
        <v>소형</v>
      </c>
      <c r="GE2552" s="68">
        <v>110317</v>
      </c>
      <c r="GF2552" s="68" t="s">
        <v>5961</v>
      </c>
    </row>
    <row r="2553" spans="6:188" x14ac:dyDescent="0.3">
      <c r="F2553" s="68">
        <v>330350</v>
      </c>
      <c r="G2553" s="68">
        <v>1</v>
      </c>
      <c r="H2553" s="68">
        <v>180002</v>
      </c>
      <c r="I2553" s="68">
        <v>280002</v>
      </c>
      <c r="J2553" s="68" t="s">
        <v>3756</v>
      </c>
      <c r="K2553" s="68" t="s">
        <v>3757</v>
      </c>
      <c r="L2553" s="68">
        <v>0</v>
      </c>
      <c r="M2553" s="68">
        <v>20</v>
      </c>
      <c r="N2553" s="68">
        <v>0</v>
      </c>
      <c r="O2553" s="68">
        <v>0</v>
      </c>
      <c r="P2553" s="68">
        <v>0</v>
      </c>
      <c r="Q2553" s="68">
        <v>0</v>
      </c>
      <c r="R2553" s="68">
        <v>2</v>
      </c>
      <c r="S2553" s="68">
        <v>1</v>
      </c>
      <c r="T2553" s="68">
        <v>1</v>
      </c>
      <c r="U2553" s="68">
        <v>447</v>
      </c>
      <c r="V2553" s="68">
        <v>0</v>
      </c>
      <c r="W2553" s="68">
        <v>882</v>
      </c>
      <c r="X2553" s="68">
        <v>0</v>
      </c>
      <c r="Y2553" s="68">
        <v>2178</v>
      </c>
      <c r="Z2553" s="68">
        <v>0</v>
      </c>
      <c r="AA2553" s="68">
        <v>2178</v>
      </c>
      <c r="AB2553" s="68">
        <v>0</v>
      </c>
      <c r="AC2553" s="68">
        <v>0</v>
      </c>
      <c r="AD2553" s="68">
        <v>107</v>
      </c>
      <c r="AE2553" s="68">
        <v>1964</v>
      </c>
      <c r="AF2553" s="68">
        <v>0</v>
      </c>
      <c r="AG2553" s="68">
        <v>0</v>
      </c>
      <c r="AH2553" s="68">
        <v>0</v>
      </c>
      <c r="AI2553" s="68">
        <v>0</v>
      </c>
      <c r="AJ2553" s="68">
        <v>0</v>
      </c>
      <c r="AK2553" s="68">
        <v>0</v>
      </c>
      <c r="AL2553" s="68">
        <v>0</v>
      </c>
      <c r="AM2553" s="68">
        <v>0</v>
      </c>
      <c r="AN2553" s="68">
        <v>0</v>
      </c>
      <c r="AO2553" s="68">
        <v>0</v>
      </c>
      <c r="AP2553" s="68" t="s">
        <v>811</v>
      </c>
      <c r="AQ2553" s="68">
        <v>1</v>
      </c>
      <c r="AR2553" s="68" t="s">
        <v>808</v>
      </c>
      <c r="AS2553" s="68">
        <v>0</v>
      </c>
      <c r="AT2553" s="68">
        <v>0</v>
      </c>
      <c r="AU2553" s="68">
        <v>0</v>
      </c>
      <c r="AV2553" s="86">
        <v>1</v>
      </c>
      <c r="AX2553" s="1">
        <v>0</v>
      </c>
      <c r="AY2553" s="1">
        <v>0</v>
      </c>
      <c r="AZ2553" s="68">
        <v>0</v>
      </c>
      <c r="BA2553" s="68">
        <v>0</v>
      </c>
      <c r="EQ2553" s="68">
        <v>30450041</v>
      </c>
      <c r="ER2553" s="175">
        <v>1</v>
      </c>
      <c r="ES2553" s="68">
        <v>650</v>
      </c>
      <c r="ET2553" s="68">
        <v>41</v>
      </c>
      <c r="EU2553" s="68">
        <v>0</v>
      </c>
      <c r="EV2553" s="68">
        <v>150041</v>
      </c>
      <c r="EW2553" s="68" t="s">
        <v>2679</v>
      </c>
      <c r="EX2553" s="68" t="str">
        <f t="shared" si="72"/>
        <v>소형</v>
      </c>
      <c r="GE2553" s="68">
        <v>110318</v>
      </c>
      <c r="GF2553" s="68" t="s">
        <v>5962</v>
      </c>
    </row>
    <row r="2554" spans="6:188" x14ac:dyDescent="0.3">
      <c r="F2554" s="68">
        <v>330351</v>
      </c>
      <c r="G2554" s="68">
        <v>1</v>
      </c>
      <c r="H2554" s="68">
        <v>180002</v>
      </c>
      <c r="I2554" s="68">
        <v>280002</v>
      </c>
      <c r="J2554" s="68" t="s">
        <v>3756</v>
      </c>
      <c r="K2554" s="68" t="s">
        <v>3757</v>
      </c>
      <c r="L2554" s="68">
        <v>0</v>
      </c>
      <c r="M2554" s="68">
        <v>20</v>
      </c>
      <c r="N2554" s="68">
        <v>0</v>
      </c>
      <c r="O2554" s="68">
        <v>0</v>
      </c>
      <c r="P2554" s="68">
        <v>0</v>
      </c>
      <c r="Q2554" s="68">
        <v>0</v>
      </c>
      <c r="R2554" s="68">
        <v>2</v>
      </c>
      <c r="S2554" s="68">
        <v>1</v>
      </c>
      <c r="T2554" s="68">
        <v>1</v>
      </c>
      <c r="U2554" s="68">
        <v>453</v>
      </c>
      <c r="V2554" s="68">
        <v>0</v>
      </c>
      <c r="W2554" s="68">
        <v>891</v>
      </c>
      <c r="X2554" s="68">
        <v>0</v>
      </c>
      <c r="Y2554" s="68">
        <v>2206</v>
      </c>
      <c r="Z2554" s="68">
        <v>0</v>
      </c>
      <c r="AA2554" s="68">
        <v>2206</v>
      </c>
      <c r="AB2554" s="68">
        <v>0</v>
      </c>
      <c r="AC2554" s="68">
        <v>0</v>
      </c>
      <c r="AD2554" s="68">
        <v>107</v>
      </c>
      <c r="AE2554" s="68">
        <v>1988</v>
      </c>
      <c r="AF2554" s="68">
        <v>0</v>
      </c>
      <c r="AG2554" s="68">
        <v>0</v>
      </c>
      <c r="AH2554" s="68">
        <v>0</v>
      </c>
      <c r="AI2554" s="68">
        <v>0</v>
      </c>
      <c r="AJ2554" s="68">
        <v>0</v>
      </c>
      <c r="AK2554" s="68">
        <v>0</v>
      </c>
      <c r="AL2554" s="68">
        <v>0</v>
      </c>
      <c r="AM2554" s="68">
        <v>0</v>
      </c>
      <c r="AN2554" s="68">
        <v>0</v>
      </c>
      <c r="AO2554" s="68">
        <v>0</v>
      </c>
      <c r="AP2554" s="68" t="s">
        <v>811</v>
      </c>
      <c r="AQ2554" s="68">
        <v>1</v>
      </c>
      <c r="AR2554" s="68" t="s">
        <v>808</v>
      </c>
      <c r="AS2554" s="68">
        <v>0</v>
      </c>
      <c r="AT2554" s="68">
        <v>0</v>
      </c>
      <c r="AU2554" s="68">
        <v>0</v>
      </c>
      <c r="AV2554" s="86">
        <v>1</v>
      </c>
      <c r="AX2554" s="1">
        <v>0</v>
      </c>
      <c r="AY2554" s="1">
        <v>0</v>
      </c>
      <c r="AZ2554" s="68">
        <v>0</v>
      </c>
      <c r="BA2554" s="68">
        <v>0</v>
      </c>
      <c r="EQ2554" s="68">
        <v>30550041</v>
      </c>
      <c r="ER2554" s="175">
        <v>1</v>
      </c>
      <c r="ES2554" s="68">
        <v>650</v>
      </c>
      <c r="ET2554" s="68">
        <v>41</v>
      </c>
      <c r="EU2554" s="68">
        <v>0</v>
      </c>
      <c r="EV2554" s="68">
        <v>150041</v>
      </c>
      <c r="EW2554" s="68" t="s">
        <v>2679</v>
      </c>
      <c r="EX2554" s="68" t="str">
        <f t="shared" si="72"/>
        <v>소형</v>
      </c>
      <c r="GE2554" s="68">
        <v>110319</v>
      </c>
      <c r="GF2554" s="68" t="s">
        <v>5963</v>
      </c>
    </row>
    <row r="2555" spans="6:188" x14ac:dyDescent="0.3">
      <c r="F2555" s="68">
        <v>330352</v>
      </c>
      <c r="G2555" s="68">
        <v>1</v>
      </c>
      <c r="H2555" s="68">
        <v>180002</v>
      </c>
      <c r="I2555" s="68">
        <v>280002</v>
      </c>
      <c r="J2555" s="68" t="s">
        <v>3756</v>
      </c>
      <c r="K2555" s="68" t="s">
        <v>3757</v>
      </c>
      <c r="L2555" s="68">
        <v>0</v>
      </c>
      <c r="M2555" s="68">
        <v>20</v>
      </c>
      <c r="N2555" s="68">
        <v>0</v>
      </c>
      <c r="O2555" s="68">
        <v>0</v>
      </c>
      <c r="P2555" s="68">
        <v>0</v>
      </c>
      <c r="Q2555" s="68">
        <v>0</v>
      </c>
      <c r="R2555" s="68">
        <v>4</v>
      </c>
      <c r="S2555" s="68">
        <v>1</v>
      </c>
      <c r="T2555" s="68">
        <v>1</v>
      </c>
      <c r="U2555" s="68">
        <v>872</v>
      </c>
      <c r="V2555" s="68">
        <v>0</v>
      </c>
      <c r="W2555" s="68">
        <v>51</v>
      </c>
      <c r="X2555" s="68">
        <v>0</v>
      </c>
      <c r="Y2555" s="68">
        <v>2185</v>
      </c>
      <c r="Z2555" s="68">
        <v>0</v>
      </c>
      <c r="AA2555" s="68">
        <v>2185</v>
      </c>
      <c r="AB2555" s="68">
        <v>0</v>
      </c>
      <c r="AC2555" s="68">
        <v>0</v>
      </c>
      <c r="AD2555" s="68">
        <v>107</v>
      </c>
      <c r="AE2555" s="68">
        <v>1605</v>
      </c>
      <c r="AF2555" s="68">
        <v>0</v>
      </c>
      <c r="AG2555" s="68">
        <v>0</v>
      </c>
      <c r="AH2555" s="68">
        <v>0</v>
      </c>
      <c r="AI2555" s="68">
        <v>0</v>
      </c>
      <c r="AJ2555" s="68">
        <v>0</v>
      </c>
      <c r="AK2555" s="68">
        <v>0</v>
      </c>
      <c r="AL2555" s="68">
        <v>0</v>
      </c>
      <c r="AM2555" s="68">
        <v>0</v>
      </c>
      <c r="AN2555" s="68">
        <v>0</v>
      </c>
      <c r="AO2555" s="68">
        <v>0</v>
      </c>
      <c r="AP2555" s="68" t="s">
        <v>863</v>
      </c>
      <c r="AQ2555" s="68">
        <v>1</v>
      </c>
      <c r="AR2555" s="68" t="s">
        <v>860</v>
      </c>
      <c r="AS2555" s="68">
        <v>0</v>
      </c>
      <c r="AT2555" s="68">
        <v>0</v>
      </c>
      <c r="AU2555" s="68">
        <v>0</v>
      </c>
      <c r="AV2555" s="86">
        <v>1</v>
      </c>
      <c r="AX2555" s="1">
        <v>0</v>
      </c>
      <c r="AY2555" s="1">
        <v>0</v>
      </c>
      <c r="AZ2555" s="68">
        <v>0</v>
      </c>
      <c r="BA2555" s="68">
        <v>0</v>
      </c>
      <c r="EQ2555" s="68">
        <v>30650041</v>
      </c>
      <c r="ER2555" s="175">
        <v>1</v>
      </c>
      <c r="ES2555" s="68">
        <v>650</v>
      </c>
      <c r="ET2555" s="68">
        <v>41</v>
      </c>
      <c r="EU2555" s="68">
        <v>0</v>
      </c>
      <c r="EV2555" s="68">
        <v>150041</v>
      </c>
      <c r="EW2555" s="68" t="s">
        <v>2679</v>
      </c>
      <c r="EX2555" s="68" t="str">
        <f t="shared" si="72"/>
        <v>소형</v>
      </c>
      <c r="GE2555" s="68">
        <v>110320</v>
      </c>
      <c r="GF2555" s="68" t="s">
        <v>5964</v>
      </c>
    </row>
    <row r="2556" spans="6:188" x14ac:dyDescent="0.3">
      <c r="F2556" s="68">
        <v>330353</v>
      </c>
      <c r="G2556" s="68">
        <v>1</v>
      </c>
      <c r="H2556" s="68">
        <v>180002</v>
      </c>
      <c r="I2556" s="68">
        <v>280002</v>
      </c>
      <c r="J2556" s="68" t="s">
        <v>3756</v>
      </c>
      <c r="K2556" s="68" t="s">
        <v>3757</v>
      </c>
      <c r="L2556" s="68">
        <v>0</v>
      </c>
      <c r="M2556" s="68">
        <v>20</v>
      </c>
      <c r="N2556" s="68">
        <v>0</v>
      </c>
      <c r="O2556" s="68">
        <v>0</v>
      </c>
      <c r="P2556" s="68">
        <v>0</v>
      </c>
      <c r="Q2556" s="68">
        <v>0</v>
      </c>
      <c r="R2556" s="68">
        <v>4</v>
      </c>
      <c r="S2556" s="68">
        <v>1</v>
      </c>
      <c r="T2556" s="68">
        <v>1</v>
      </c>
      <c r="U2556" s="68">
        <v>880</v>
      </c>
      <c r="V2556" s="68">
        <v>0</v>
      </c>
      <c r="W2556" s="68">
        <v>51</v>
      </c>
      <c r="X2556" s="68">
        <v>0</v>
      </c>
      <c r="Y2556" s="68">
        <v>2210</v>
      </c>
      <c r="Z2556" s="68">
        <v>0</v>
      </c>
      <c r="AA2556" s="68">
        <v>2210</v>
      </c>
      <c r="AB2556" s="68">
        <v>0</v>
      </c>
      <c r="AC2556" s="68">
        <v>0</v>
      </c>
      <c r="AD2556" s="68">
        <v>107</v>
      </c>
      <c r="AE2556" s="68">
        <v>1620</v>
      </c>
      <c r="AF2556" s="68">
        <v>0</v>
      </c>
      <c r="AG2556" s="68">
        <v>0</v>
      </c>
      <c r="AH2556" s="68">
        <v>0</v>
      </c>
      <c r="AI2556" s="68">
        <v>0</v>
      </c>
      <c r="AJ2556" s="68">
        <v>0</v>
      </c>
      <c r="AK2556" s="68">
        <v>0</v>
      </c>
      <c r="AL2556" s="68">
        <v>0</v>
      </c>
      <c r="AM2556" s="68">
        <v>0</v>
      </c>
      <c r="AN2556" s="68">
        <v>0</v>
      </c>
      <c r="AO2556" s="68">
        <v>0</v>
      </c>
      <c r="AP2556" s="68" t="s">
        <v>863</v>
      </c>
      <c r="AQ2556" s="68">
        <v>1</v>
      </c>
      <c r="AR2556" s="68" t="s">
        <v>860</v>
      </c>
      <c r="AS2556" s="68">
        <v>0</v>
      </c>
      <c r="AT2556" s="68">
        <v>0</v>
      </c>
      <c r="AU2556" s="68">
        <v>0</v>
      </c>
      <c r="AV2556" s="86">
        <v>1</v>
      </c>
      <c r="AX2556" s="1">
        <v>0</v>
      </c>
      <c r="AY2556" s="1">
        <v>0</v>
      </c>
      <c r="AZ2556" s="68">
        <v>0</v>
      </c>
      <c r="BA2556" s="68">
        <v>0</v>
      </c>
      <c r="EQ2556" s="68">
        <v>30750041</v>
      </c>
      <c r="ER2556" s="175">
        <v>1</v>
      </c>
      <c r="ES2556" s="68">
        <v>650</v>
      </c>
      <c r="ET2556" s="68">
        <v>41</v>
      </c>
      <c r="EU2556" s="68">
        <v>0</v>
      </c>
      <c r="EV2556" s="68">
        <v>150041</v>
      </c>
      <c r="EW2556" s="68" t="s">
        <v>2679</v>
      </c>
      <c r="EX2556" s="68" t="str">
        <f t="shared" si="72"/>
        <v>소형</v>
      </c>
      <c r="GE2556" s="68">
        <v>110321</v>
      </c>
      <c r="GF2556" s="68" t="s">
        <v>5965</v>
      </c>
    </row>
    <row r="2557" spans="6:188" x14ac:dyDescent="0.3">
      <c r="F2557" s="68">
        <v>330354</v>
      </c>
      <c r="G2557" s="68">
        <v>1</v>
      </c>
      <c r="H2557" s="68">
        <v>180002</v>
      </c>
      <c r="I2557" s="68">
        <v>280002</v>
      </c>
      <c r="J2557" s="68" t="s">
        <v>3756</v>
      </c>
      <c r="K2557" s="68" t="s">
        <v>3757</v>
      </c>
      <c r="L2557" s="68">
        <v>0</v>
      </c>
      <c r="M2557" s="68">
        <v>20</v>
      </c>
      <c r="N2557" s="68">
        <v>0</v>
      </c>
      <c r="O2557" s="68">
        <v>0</v>
      </c>
      <c r="P2557" s="68">
        <v>0</v>
      </c>
      <c r="Q2557" s="68">
        <v>0</v>
      </c>
      <c r="R2557" s="68">
        <v>8</v>
      </c>
      <c r="S2557" s="68">
        <v>1</v>
      </c>
      <c r="T2557" s="68">
        <v>1</v>
      </c>
      <c r="U2557" s="68">
        <v>887</v>
      </c>
      <c r="V2557" s="68">
        <v>0</v>
      </c>
      <c r="W2557" s="68">
        <v>53</v>
      </c>
      <c r="X2557" s="68">
        <v>0</v>
      </c>
      <c r="Y2557" s="68">
        <v>2220</v>
      </c>
      <c r="Z2557" s="68">
        <v>0</v>
      </c>
      <c r="AA2557" s="68">
        <v>2220</v>
      </c>
      <c r="AB2557" s="68">
        <v>0</v>
      </c>
      <c r="AC2557" s="68">
        <v>0</v>
      </c>
      <c r="AD2557" s="68">
        <v>107</v>
      </c>
      <c r="AE2557" s="68">
        <v>2043</v>
      </c>
      <c r="AF2557" s="68">
        <v>0</v>
      </c>
      <c r="AG2557" s="68">
        <v>0</v>
      </c>
      <c r="AH2557" s="68">
        <v>0</v>
      </c>
      <c r="AI2557" s="68">
        <v>0</v>
      </c>
      <c r="AJ2557" s="68">
        <v>0</v>
      </c>
      <c r="AK2557" s="68">
        <v>0</v>
      </c>
      <c r="AL2557" s="68">
        <v>0</v>
      </c>
      <c r="AM2557" s="68">
        <v>0</v>
      </c>
      <c r="AN2557" s="68">
        <v>0</v>
      </c>
      <c r="AO2557" s="68">
        <v>0</v>
      </c>
      <c r="AP2557" s="68" t="s">
        <v>913</v>
      </c>
      <c r="AQ2557" s="68">
        <v>1</v>
      </c>
      <c r="AR2557" s="68" t="s">
        <v>910</v>
      </c>
      <c r="AS2557" s="68">
        <v>0</v>
      </c>
      <c r="AT2557" s="68">
        <v>0</v>
      </c>
      <c r="AU2557" s="68">
        <v>0</v>
      </c>
      <c r="AV2557" s="86">
        <v>1</v>
      </c>
      <c r="AX2557" s="1">
        <v>0</v>
      </c>
      <c r="AY2557" s="1">
        <v>0</v>
      </c>
      <c r="AZ2557" s="68">
        <v>0</v>
      </c>
      <c r="BA2557" s="68">
        <v>0</v>
      </c>
      <c r="EQ2557" s="68">
        <v>30850041</v>
      </c>
      <c r="ER2557" s="175">
        <v>1</v>
      </c>
      <c r="ES2557" s="68">
        <v>650</v>
      </c>
      <c r="ET2557" s="68">
        <v>41</v>
      </c>
      <c r="EU2557" s="68">
        <v>0</v>
      </c>
      <c r="EV2557" s="68">
        <v>150041</v>
      </c>
      <c r="EW2557" s="68" t="s">
        <v>2679</v>
      </c>
      <c r="EX2557" s="68" t="str">
        <f t="shared" si="72"/>
        <v>소형</v>
      </c>
      <c r="GE2557" s="68">
        <v>110322</v>
      </c>
      <c r="GF2557" s="68" t="s">
        <v>5966</v>
      </c>
    </row>
    <row r="2558" spans="6:188" x14ac:dyDescent="0.3">
      <c r="F2558" s="68">
        <v>330355</v>
      </c>
      <c r="G2558" s="68">
        <v>1</v>
      </c>
      <c r="H2558" s="68">
        <v>180002</v>
      </c>
      <c r="I2558" s="68">
        <v>280002</v>
      </c>
      <c r="J2558" s="68" t="s">
        <v>3756</v>
      </c>
      <c r="K2558" s="68" t="s">
        <v>3757</v>
      </c>
      <c r="L2558" s="68">
        <v>0</v>
      </c>
      <c r="M2558" s="68">
        <v>20</v>
      </c>
      <c r="N2558" s="68">
        <v>0</v>
      </c>
      <c r="O2558" s="68">
        <v>0</v>
      </c>
      <c r="P2558" s="68">
        <v>0</v>
      </c>
      <c r="Q2558" s="68">
        <v>0</v>
      </c>
      <c r="R2558" s="68">
        <v>8</v>
      </c>
      <c r="S2558" s="68">
        <v>1</v>
      </c>
      <c r="T2558" s="68">
        <v>1</v>
      </c>
      <c r="U2558" s="68">
        <v>893</v>
      </c>
      <c r="V2558" s="68">
        <v>0</v>
      </c>
      <c r="W2558" s="68">
        <v>53</v>
      </c>
      <c r="X2558" s="68">
        <v>0</v>
      </c>
      <c r="Y2558" s="68">
        <v>2235</v>
      </c>
      <c r="Z2558" s="68">
        <v>0</v>
      </c>
      <c r="AA2558" s="68">
        <v>2235</v>
      </c>
      <c r="AB2558" s="68">
        <v>0</v>
      </c>
      <c r="AC2558" s="68">
        <v>0</v>
      </c>
      <c r="AD2558" s="68">
        <v>107</v>
      </c>
      <c r="AE2558" s="68">
        <v>2061</v>
      </c>
      <c r="AF2558" s="68">
        <v>0</v>
      </c>
      <c r="AG2558" s="68">
        <v>0</v>
      </c>
      <c r="AH2558" s="68">
        <v>0</v>
      </c>
      <c r="AI2558" s="68">
        <v>0</v>
      </c>
      <c r="AJ2558" s="68">
        <v>0</v>
      </c>
      <c r="AK2558" s="68">
        <v>0</v>
      </c>
      <c r="AL2558" s="68">
        <v>0</v>
      </c>
      <c r="AM2558" s="68">
        <v>0</v>
      </c>
      <c r="AN2558" s="68">
        <v>0</v>
      </c>
      <c r="AO2558" s="68">
        <v>0</v>
      </c>
      <c r="AP2558" s="68" t="s">
        <v>913</v>
      </c>
      <c r="AQ2558" s="68">
        <v>1</v>
      </c>
      <c r="AR2558" s="68" t="s">
        <v>910</v>
      </c>
      <c r="AS2558" s="68">
        <v>0</v>
      </c>
      <c r="AT2558" s="68">
        <v>0</v>
      </c>
      <c r="AU2558" s="68">
        <v>0</v>
      </c>
      <c r="AV2558" s="86">
        <v>1</v>
      </c>
      <c r="AX2558" s="1">
        <v>0</v>
      </c>
      <c r="AY2558" s="1">
        <v>0</v>
      </c>
      <c r="AZ2558" s="68">
        <v>0</v>
      </c>
      <c r="BA2558" s="68">
        <v>0</v>
      </c>
      <c r="EQ2558" s="68">
        <v>30950041</v>
      </c>
      <c r="ER2558" s="175">
        <v>1</v>
      </c>
      <c r="ES2558" s="68">
        <v>650</v>
      </c>
      <c r="ET2558" s="68">
        <v>41</v>
      </c>
      <c r="EU2558" s="68">
        <v>0</v>
      </c>
      <c r="EV2558" s="68">
        <v>150041</v>
      </c>
      <c r="EW2558" s="68" t="s">
        <v>2679</v>
      </c>
      <c r="EX2558" s="68" t="str">
        <f t="shared" si="72"/>
        <v>소형</v>
      </c>
      <c r="GE2558" s="68">
        <v>110323</v>
      </c>
      <c r="GF2558" s="68" t="s">
        <v>5967</v>
      </c>
    </row>
    <row r="2559" spans="6:188" x14ac:dyDescent="0.3">
      <c r="F2559" s="68">
        <v>330356</v>
      </c>
      <c r="G2559" s="68">
        <v>1</v>
      </c>
      <c r="H2559" s="68">
        <v>180002</v>
      </c>
      <c r="I2559" s="68">
        <v>280002</v>
      </c>
      <c r="J2559" s="68" t="s">
        <v>3756</v>
      </c>
      <c r="K2559" s="68" t="s">
        <v>3757</v>
      </c>
      <c r="L2559" s="68">
        <v>0</v>
      </c>
      <c r="M2559" s="68">
        <v>20</v>
      </c>
      <c r="N2559" s="68">
        <v>0</v>
      </c>
      <c r="O2559" s="68">
        <v>0</v>
      </c>
      <c r="P2559" s="68">
        <v>0</v>
      </c>
      <c r="Q2559" s="68">
        <v>0</v>
      </c>
      <c r="R2559" s="68">
        <v>32</v>
      </c>
      <c r="S2559" s="68">
        <v>1</v>
      </c>
      <c r="T2559" s="68">
        <v>1</v>
      </c>
      <c r="U2559" s="68">
        <v>895</v>
      </c>
      <c r="V2559" s="68">
        <v>0</v>
      </c>
      <c r="W2559" s="68">
        <v>53</v>
      </c>
      <c r="X2559" s="68">
        <v>0</v>
      </c>
      <c r="Y2559" s="68">
        <v>2238</v>
      </c>
      <c r="Z2559" s="68">
        <v>0</v>
      </c>
      <c r="AA2559" s="68">
        <v>2238</v>
      </c>
      <c r="AB2559" s="68">
        <v>0</v>
      </c>
      <c r="AC2559" s="68">
        <v>0</v>
      </c>
      <c r="AD2559" s="68">
        <v>107</v>
      </c>
      <c r="AE2559" s="68">
        <v>1039</v>
      </c>
      <c r="AF2559" s="68">
        <v>0</v>
      </c>
      <c r="AG2559" s="68">
        <v>0</v>
      </c>
      <c r="AH2559" s="68">
        <v>0</v>
      </c>
      <c r="AI2559" s="68">
        <v>0</v>
      </c>
      <c r="AJ2559" s="68">
        <v>0</v>
      </c>
      <c r="AK2559" s="68">
        <v>0</v>
      </c>
      <c r="AL2559" s="68">
        <v>0</v>
      </c>
      <c r="AM2559" s="68">
        <v>0</v>
      </c>
      <c r="AN2559" s="68">
        <v>0</v>
      </c>
      <c r="AO2559" s="68">
        <v>0</v>
      </c>
      <c r="AP2559" s="68" t="s">
        <v>1787</v>
      </c>
      <c r="AQ2559" s="68">
        <v>1</v>
      </c>
      <c r="AR2559" s="68" t="s">
        <v>3600</v>
      </c>
      <c r="AS2559" s="68">
        <v>0</v>
      </c>
      <c r="AT2559" s="68">
        <v>0</v>
      </c>
      <c r="AU2559" s="68">
        <v>0</v>
      </c>
      <c r="AV2559" s="86">
        <v>1</v>
      </c>
      <c r="AX2559" s="1">
        <v>0</v>
      </c>
      <c r="AY2559" s="1">
        <v>0</v>
      </c>
      <c r="AZ2559" s="68">
        <v>0</v>
      </c>
      <c r="BA2559" s="68">
        <v>0</v>
      </c>
      <c r="EQ2559" s="68">
        <v>31050041</v>
      </c>
      <c r="ER2559" s="175">
        <v>1</v>
      </c>
      <c r="ES2559" s="68">
        <v>650</v>
      </c>
      <c r="ET2559" s="68">
        <v>41</v>
      </c>
      <c r="EU2559" s="68">
        <v>0</v>
      </c>
      <c r="EV2559" s="68">
        <v>150041</v>
      </c>
      <c r="EW2559" s="68" t="s">
        <v>2679</v>
      </c>
      <c r="EX2559" s="68" t="str">
        <f t="shared" si="72"/>
        <v>소형</v>
      </c>
      <c r="GE2559" s="68">
        <v>110324</v>
      </c>
      <c r="GF2559" s="68" t="s">
        <v>5968</v>
      </c>
    </row>
    <row r="2560" spans="6:188" x14ac:dyDescent="0.3">
      <c r="F2560" s="68">
        <v>330357</v>
      </c>
      <c r="G2560" s="68">
        <v>1</v>
      </c>
      <c r="H2560" s="68">
        <v>180002</v>
      </c>
      <c r="I2560" s="68">
        <v>280002</v>
      </c>
      <c r="J2560" s="68" t="s">
        <v>3756</v>
      </c>
      <c r="K2560" s="68" t="s">
        <v>3757</v>
      </c>
      <c r="L2560" s="68">
        <v>0</v>
      </c>
      <c r="M2560" s="68">
        <v>20</v>
      </c>
      <c r="N2560" s="68">
        <v>0</v>
      </c>
      <c r="O2560" s="68">
        <v>0</v>
      </c>
      <c r="P2560" s="68">
        <v>0</v>
      </c>
      <c r="Q2560" s="68">
        <v>0</v>
      </c>
      <c r="R2560" s="68">
        <v>16</v>
      </c>
      <c r="S2560" s="68">
        <v>1</v>
      </c>
      <c r="T2560" s="68">
        <v>1</v>
      </c>
      <c r="U2560" s="68">
        <v>896</v>
      </c>
      <c r="V2560" s="68">
        <v>0</v>
      </c>
      <c r="W2560" s="68">
        <v>53</v>
      </c>
      <c r="X2560" s="68">
        <v>0</v>
      </c>
      <c r="Y2560" s="68">
        <v>2246</v>
      </c>
      <c r="Z2560" s="68">
        <v>0</v>
      </c>
      <c r="AA2560" s="68">
        <v>2246</v>
      </c>
      <c r="AB2560" s="68">
        <v>0</v>
      </c>
      <c r="AC2560" s="68">
        <v>0</v>
      </c>
      <c r="AD2560" s="68">
        <v>107</v>
      </c>
      <c r="AE2560" s="68">
        <v>1046</v>
      </c>
      <c r="AF2560" s="68">
        <v>0</v>
      </c>
      <c r="AG2560" s="68">
        <v>0</v>
      </c>
      <c r="AH2560" s="68">
        <v>0</v>
      </c>
      <c r="AI2560" s="68">
        <v>0</v>
      </c>
      <c r="AJ2560" s="68">
        <v>0</v>
      </c>
      <c r="AK2560" s="68">
        <v>0</v>
      </c>
      <c r="AL2560" s="68">
        <v>0</v>
      </c>
      <c r="AM2560" s="68">
        <v>0</v>
      </c>
      <c r="AN2560" s="68">
        <v>0</v>
      </c>
      <c r="AO2560" s="68">
        <v>0</v>
      </c>
      <c r="AP2560" s="68" t="s">
        <v>955</v>
      </c>
      <c r="AQ2560" s="68">
        <v>1</v>
      </c>
      <c r="AR2560" s="68" t="s">
        <v>958</v>
      </c>
      <c r="AS2560" s="68">
        <v>0</v>
      </c>
      <c r="AT2560" s="68">
        <v>0</v>
      </c>
      <c r="AU2560" s="68">
        <v>0</v>
      </c>
      <c r="AV2560" s="86">
        <v>1</v>
      </c>
      <c r="AX2560" s="1">
        <v>0</v>
      </c>
      <c r="AY2560" s="1">
        <v>0</v>
      </c>
      <c r="AZ2560" s="68">
        <v>0</v>
      </c>
      <c r="BA2560" s="68">
        <v>0</v>
      </c>
      <c r="EQ2560" s="68">
        <v>31150041</v>
      </c>
      <c r="ER2560" s="175">
        <v>1</v>
      </c>
      <c r="ES2560" s="68">
        <v>650</v>
      </c>
      <c r="ET2560" s="68">
        <v>41</v>
      </c>
      <c r="EU2560" s="68">
        <v>0</v>
      </c>
      <c r="EV2560" s="68">
        <v>150041</v>
      </c>
      <c r="EW2560" s="68" t="s">
        <v>2679</v>
      </c>
      <c r="EX2560" s="68" t="str">
        <f t="shared" si="72"/>
        <v>소형</v>
      </c>
      <c r="GE2560" s="68">
        <v>110325</v>
      </c>
      <c r="GF2560" s="68" t="s">
        <v>5969</v>
      </c>
    </row>
    <row r="2561" spans="6:188" x14ac:dyDescent="0.3">
      <c r="F2561" s="68">
        <v>330358</v>
      </c>
      <c r="G2561" s="68">
        <v>1</v>
      </c>
      <c r="H2561" s="68">
        <v>180002</v>
      </c>
      <c r="I2561" s="68">
        <v>280002</v>
      </c>
      <c r="J2561" s="68" t="s">
        <v>3756</v>
      </c>
      <c r="K2561" s="68" t="s">
        <v>3757</v>
      </c>
      <c r="L2561" s="68">
        <v>0</v>
      </c>
      <c r="M2561" s="68">
        <v>20</v>
      </c>
      <c r="N2561" s="68">
        <v>0</v>
      </c>
      <c r="O2561" s="68">
        <v>0</v>
      </c>
      <c r="P2561" s="68">
        <v>0</v>
      </c>
      <c r="Q2561" s="68">
        <v>0</v>
      </c>
      <c r="R2561" s="68">
        <v>2</v>
      </c>
      <c r="S2561" s="68">
        <v>1</v>
      </c>
      <c r="T2561" s="68">
        <v>1</v>
      </c>
      <c r="U2561" s="68">
        <v>470</v>
      </c>
      <c r="V2561" s="68">
        <v>0</v>
      </c>
      <c r="W2561" s="68">
        <v>926</v>
      </c>
      <c r="X2561" s="68">
        <v>0</v>
      </c>
      <c r="Y2561" s="68">
        <v>2294</v>
      </c>
      <c r="Z2561" s="68">
        <v>0</v>
      </c>
      <c r="AA2561" s="68">
        <v>2294</v>
      </c>
      <c r="AB2561" s="68">
        <v>0</v>
      </c>
      <c r="AC2561" s="68">
        <v>0</v>
      </c>
      <c r="AD2561" s="68">
        <v>107</v>
      </c>
      <c r="AE2561" s="68">
        <v>2112</v>
      </c>
      <c r="AF2561" s="68">
        <v>0</v>
      </c>
      <c r="AG2561" s="68">
        <v>0</v>
      </c>
      <c r="AH2561" s="68">
        <v>0</v>
      </c>
      <c r="AI2561" s="68">
        <v>0</v>
      </c>
      <c r="AJ2561" s="68">
        <v>0</v>
      </c>
      <c r="AK2561" s="68">
        <v>0</v>
      </c>
      <c r="AL2561" s="68">
        <v>0</v>
      </c>
      <c r="AM2561" s="68">
        <v>0</v>
      </c>
      <c r="AN2561" s="68">
        <v>0</v>
      </c>
      <c r="AO2561" s="68">
        <v>0</v>
      </c>
      <c r="AP2561" s="68" t="s">
        <v>811</v>
      </c>
      <c r="AQ2561" s="68">
        <v>1</v>
      </c>
      <c r="AR2561" s="68" t="s">
        <v>808</v>
      </c>
      <c r="AS2561" s="68">
        <v>0</v>
      </c>
      <c r="AT2561" s="68">
        <v>0</v>
      </c>
      <c r="AU2561" s="68">
        <v>0</v>
      </c>
      <c r="AV2561" s="86">
        <v>1</v>
      </c>
      <c r="AX2561" s="1">
        <v>0</v>
      </c>
      <c r="AY2561" s="1">
        <v>0</v>
      </c>
      <c r="AZ2561" s="68">
        <v>0</v>
      </c>
      <c r="BA2561" s="68">
        <v>0</v>
      </c>
      <c r="EQ2561" s="68">
        <v>31250041</v>
      </c>
      <c r="ER2561" s="175">
        <v>1</v>
      </c>
      <c r="ES2561" s="68">
        <v>650</v>
      </c>
      <c r="ET2561" s="68">
        <v>41</v>
      </c>
      <c r="EU2561" s="68">
        <v>0</v>
      </c>
      <c r="EV2561" s="68">
        <v>150041</v>
      </c>
      <c r="EW2561" s="68" t="s">
        <v>2679</v>
      </c>
      <c r="EX2561" s="68" t="str">
        <f t="shared" si="72"/>
        <v>소형</v>
      </c>
      <c r="GE2561" s="68">
        <v>110326</v>
      </c>
      <c r="GF2561" s="68" t="s">
        <v>5970</v>
      </c>
    </row>
    <row r="2562" spans="6:188" x14ac:dyDescent="0.3">
      <c r="F2562" s="68">
        <v>330359</v>
      </c>
      <c r="G2562" s="68">
        <v>1</v>
      </c>
      <c r="H2562" s="68">
        <v>180002</v>
      </c>
      <c r="I2562" s="68">
        <v>280002</v>
      </c>
      <c r="J2562" s="68" t="s">
        <v>3756</v>
      </c>
      <c r="K2562" s="68" t="s">
        <v>3757</v>
      </c>
      <c r="L2562" s="68">
        <v>0</v>
      </c>
      <c r="M2562" s="68">
        <v>20</v>
      </c>
      <c r="N2562" s="68">
        <v>0</v>
      </c>
      <c r="O2562" s="68">
        <v>0</v>
      </c>
      <c r="P2562" s="68">
        <v>0</v>
      </c>
      <c r="Q2562" s="68">
        <v>0</v>
      </c>
      <c r="R2562" s="68">
        <v>2</v>
      </c>
      <c r="S2562" s="68">
        <v>1</v>
      </c>
      <c r="T2562" s="68">
        <v>1</v>
      </c>
      <c r="U2562" s="68">
        <v>475</v>
      </c>
      <c r="V2562" s="68">
        <v>0</v>
      </c>
      <c r="W2562" s="68">
        <v>938</v>
      </c>
      <c r="X2562" s="68">
        <v>0</v>
      </c>
      <c r="Y2562" s="68">
        <v>2319</v>
      </c>
      <c r="Z2562" s="68">
        <v>0</v>
      </c>
      <c r="AA2562" s="68">
        <v>2319</v>
      </c>
      <c r="AB2562" s="68">
        <v>0</v>
      </c>
      <c r="AC2562" s="68">
        <v>0</v>
      </c>
      <c r="AD2562" s="68">
        <v>107</v>
      </c>
      <c r="AE2562" s="68">
        <v>2133</v>
      </c>
      <c r="AF2562" s="68">
        <v>0</v>
      </c>
      <c r="AG2562" s="68">
        <v>0</v>
      </c>
      <c r="AH2562" s="68">
        <v>0</v>
      </c>
      <c r="AI2562" s="68">
        <v>0</v>
      </c>
      <c r="AJ2562" s="68">
        <v>0</v>
      </c>
      <c r="AK2562" s="68">
        <v>0</v>
      </c>
      <c r="AL2562" s="68">
        <v>0</v>
      </c>
      <c r="AM2562" s="68">
        <v>0</v>
      </c>
      <c r="AN2562" s="68">
        <v>0</v>
      </c>
      <c r="AO2562" s="68">
        <v>0</v>
      </c>
      <c r="AP2562" s="68" t="s">
        <v>811</v>
      </c>
      <c r="AQ2562" s="68">
        <v>1</v>
      </c>
      <c r="AR2562" s="68" t="s">
        <v>808</v>
      </c>
      <c r="AS2562" s="68">
        <v>0</v>
      </c>
      <c r="AT2562" s="68">
        <v>0</v>
      </c>
      <c r="AU2562" s="68">
        <v>0</v>
      </c>
      <c r="AV2562" s="86">
        <v>1</v>
      </c>
      <c r="AX2562" s="1">
        <v>0</v>
      </c>
      <c r="AY2562" s="1">
        <v>0</v>
      </c>
      <c r="AZ2562" s="68">
        <v>0</v>
      </c>
      <c r="BA2562" s="68">
        <v>0</v>
      </c>
      <c r="EQ2562" s="68">
        <v>10150042</v>
      </c>
      <c r="ER2562" s="175">
        <v>2</v>
      </c>
      <c r="ES2562" s="68">
        <v>650</v>
      </c>
      <c r="ET2562" s="68">
        <v>42</v>
      </c>
      <c r="EU2562" s="68">
        <v>0</v>
      </c>
      <c r="EV2562" s="68">
        <v>150042</v>
      </c>
      <c r="EW2562" s="68" t="s">
        <v>2680</v>
      </c>
      <c r="EX2562" s="68" t="str">
        <f t="shared" si="72"/>
        <v>중형</v>
      </c>
      <c r="GE2562" s="68">
        <v>110327</v>
      </c>
      <c r="GF2562" s="68" t="s">
        <v>5971</v>
      </c>
    </row>
    <row r="2563" spans="6:188" x14ac:dyDescent="0.3">
      <c r="F2563" s="68">
        <v>330360</v>
      </c>
      <c r="G2563" s="68">
        <v>1</v>
      </c>
      <c r="H2563" s="68">
        <v>180002</v>
      </c>
      <c r="I2563" s="68">
        <v>280002</v>
      </c>
      <c r="J2563" s="68" t="s">
        <v>3756</v>
      </c>
      <c r="K2563" s="68" t="s">
        <v>3757</v>
      </c>
      <c r="L2563" s="68">
        <v>0</v>
      </c>
      <c r="M2563" s="68">
        <v>20</v>
      </c>
      <c r="N2563" s="68">
        <v>0</v>
      </c>
      <c r="O2563" s="68">
        <v>0</v>
      </c>
      <c r="P2563" s="68">
        <v>0</v>
      </c>
      <c r="Q2563" s="68">
        <v>0</v>
      </c>
      <c r="R2563" s="68">
        <v>4</v>
      </c>
      <c r="S2563" s="68">
        <v>1</v>
      </c>
      <c r="T2563" s="68">
        <v>1</v>
      </c>
      <c r="U2563" s="68">
        <v>915</v>
      </c>
      <c r="V2563" s="68">
        <v>0</v>
      </c>
      <c r="W2563" s="68">
        <v>55</v>
      </c>
      <c r="X2563" s="68">
        <v>0</v>
      </c>
      <c r="Y2563" s="68">
        <v>2289</v>
      </c>
      <c r="Z2563" s="68">
        <v>0</v>
      </c>
      <c r="AA2563" s="68">
        <v>2289</v>
      </c>
      <c r="AB2563" s="68">
        <v>0</v>
      </c>
      <c r="AC2563" s="68">
        <v>0</v>
      </c>
      <c r="AD2563" s="68">
        <v>107</v>
      </c>
      <c r="AE2563" s="68">
        <v>1718</v>
      </c>
      <c r="AF2563" s="68">
        <v>0</v>
      </c>
      <c r="AG2563" s="68">
        <v>0</v>
      </c>
      <c r="AH2563" s="68">
        <v>0</v>
      </c>
      <c r="AI2563" s="68">
        <v>0</v>
      </c>
      <c r="AJ2563" s="68">
        <v>0</v>
      </c>
      <c r="AK2563" s="68">
        <v>0</v>
      </c>
      <c r="AL2563" s="68">
        <v>0</v>
      </c>
      <c r="AM2563" s="68">
        <v>0</v>
      </c>
      <c r="AN2563" s="68">
        <v>0</v>
      </c>
      <c r="AO2563" s="68">
        <v>0</v>
      </c>
      <c r="AP2563" s="68" t="s">
        <v>863</v>
      </c>
      <c r="AQ2563" s="68">
        <v>1</v>
      </c>
      <c r="AR2563" s="68" t="s">
        <v>860</v>
      </c>
      <c r="AS2563" s="68">
        <v>0</v>
      </c>
      <c r="AT2563" s="68">
        <v>0</v>
      </c>
      <c r="AU2563" s="68">
        <v>0</v>
      </c>
      <c r="AV2563" s="86">
        <v>1</v>
      </c>
      <c r="AX2563" s="1">
        <v>0</v>
      </c>
      <c r="AY2563" s="1">
        <v>0</v>
      </c>
      <c r="AZ2563" s="68">
        <v>0</v>
      </c>
      <c r="BA2563" s="68">
        <v>0</v>
      </c>
      <c r="EQ2563" s="68">
        <v>10250042</v>
      </c>
      <c r="ER2563" s="175">
        <v>2</v>
      </c>
      <c r="ES2563" s="68">
        <v>650</v>
      </c>
      <c r="ET2563" s="68">
        <v>42</v>
      </c>
      <c r="EU2563" s="68">
        <v>0</v>
      </c>
      <c r="EV2563" s="68">
        <v>150042</v>
      </c>
      <c r="EW2563" s="68" t="s">
        <v>2680</v>
      </c>
      <c r="EX2563" s="68" t="str">
        <f t="shared" ref="EX2563:EX2626" si="73">IF(ER2563=1,"소형",IF(ER2563=2,"중형","대형"))</f>
        <v>중형</v>
      </c>
      <c r="GE2563" s="68">
        <v>110328</v>
      </c>
      <c r="GF2563" s="68" t="s">
        <v>5972</v>
      </c>
    </row>
    <row r="2564" spans="6:188" x14ac:dyDescent="0.3">
      <c r="F2564" s="68">
        <v>330361</v>
      </c>
      <c r="G2564" s="68">
        <v>1</v>
      </c>
      <c r="H2564" s="68">
        <v>180002</v>
      </c>
      <c r="I2564" s="68">
        <v>280002</v>
      </c>
      <c r="J2564" s="68" t="s">
        <v>3756</v>
      </c>
      <c r="K2564" s="68" t="s">
        <v>3757</v>
      </c>
      <c r="L2564" s="68">
        <v>0</v>
      </c>
      <c r="M2564" s="68">
        <v>20</v>
      </c>
      <c r="N2564" s="68">
        <v>0</v>
      </c>
      <c r="O2564" s="68">
        <v>0</v>
      </c>
      <c r="P2564" s="68">
        <v>0</v>
      </c>
      <c r="Q2564" s="68">
        <v>0</v>
      </c>
      <c r="R2564" s="68">
        <v>8</v>
      </c>
      <c r="S2564" s="68">
        <v>1</v>
      </c>
      <c r="T2564" s="68">
        <v>1</v>
      </c>
      <c r="U2564" s="68">
        <v>926</v>
      </c>
      <c r="V2564" s="68">
        <v>0</v>
      </c>
      <c r="W2564" s="68">
        <v>55</v>
      </c>
      <c r="X2564" s="68">
        <v>0</v>
      </c>
      <c r="Y2564" s="68">
        <v>2319</v>
      </c>
      <c r="Z2564" s="68">
        <v>0</v>
      </c>
      <c r="AA2564" s="68">
        <v>2319</v>
      </c>
      <c r="AB2564" s="68">
        <v>0</v>
      </c>
      <c r="AC2564" s="68">
        <v>0</v>
      </c>
      <c r="AD2564" s="68">
        <v>107</v>
      </c>
      <c r="AE2564" s="68">
        <v>2164</v>
      </c>
      <c r="AF2564" s="68">
        <v>0</v>
      </c>
      <c r="AG2564" s="68">
        <v>0</v>
      </c>
      <c r="AH2564" s="68">
        <v>0</v>
      </c>
      <c r="AI2564" s="68">
        <v>0</v>
      </c>
      <c r="AJ2564" s="68">
        <v>0</v>
      </c>
      <c r="AK2564" s="68">
        <v>0</v>
      </c>
      <c r="AL2564" s="68">
        <v>0</v>
      </c>
      <c r="AM2564" s="68">
        <v>0</v>
      </c>
      <c r="AN2564" s="68">
        <v>0</v>
      </c>
      <c r="AO2564" s="68">
        <v>0</v>
      </c>
      <c r="AP2564" s="68" t="s">
        <v>913</v>
      </c>
      <c r="AQ2564" s="68">
        <v>1</v>
      </c>
      <c r="AR2564" s="68" t="s">
        <v>910</v>
      </c>
      <c r="AS2564" s="68">
        <v>0</v>
      </c>
      <c r="AT2564" s="68">
        <v>0</v>
      </c>
      <c r="AU2564" s="68">
        <v>0</v>
      </c>
      <c r="AV2564" s="86">
        <v>1</v>
      </c>
      <c r="AX2564" s="1">
        <v>0</v>
      </c>
      <c r="AY2564" s="1">
        <v>0</v>
      </c>
      <c r="AZ2564" s="68">
        <v>0</v>
      </c>
      <c r="BA2564" s="68">
        <v>0</v>
      </c>
      <c r="EQ2564" s="68">
        <v>10350042</v>
      </c>
      <c r="ER2564" s="175">
        <v>2</v>
      </c>
      <c r="ES2564" s="68">
        <v>650</v>
      </c>
      <c r="ET2564" s="68">
        <v>42</v>
      </c>
      <c r="EU2564" s="68">
        <v>0</v>
      </c>
      <c r="EV2564" s="68">
        <v>150042</v>
      </c>
      <c r="EW2564" s="68" t="s">
        <v>2680</v>
      </c>
      <c r="EX2564" s="68" t="str">
        <f t="shared" si="73"/>
        <v>중형</v>
      </c>
      <c r="GE2564" s="68">
        <v>110329</v>
      </c>
      <c r="GF2564" s="68" t="s">
        <v>5973</v>
      </c>
    </row>
    <row r="2565" spans="6:188" x14ac:dyDescent="0.3">
      <c r="F2565" s="68">
        <v>330362</v>
      </c>
      <c r="G2565" s="68">
        <v>1</v>
      </c>
      <c r="H2565" s="68">
        <v>180002</v>
      </c>
      <c r="I2565" s="68">
        <v>280002</v>
      </c>
      <c r="J2565" s="68" t="s">
        <v>3756</v>
      </c>
      <c r="K2565" s="68" t="s">
        <v>3757</v>
      </c>
      <c r="L2565" s="68">
        <v>0</v>
      </c>
      <c r="M2565" s="68">
        <v>20</v>
      </c>
      <c r="N2565" s="68">
        <v>0</v>
      </c>
      <c r="O2565" s="68">
        <v>0</v>
      </c>
      <c r="P2565" s="68">
        <v>0</v>
      </c>
      <c r="Q2565" s="68">
        <v>0</v>
      </c>
      <c r="R2565" s="68">
        <v>16</v>
      </c>
      <c r="S2565" s="68">
        <v>1</v>
      </c>
      <c r="T2565" s="68">
        <v>1</v>
      </c>
      <c r="U2565" s="68">
        <v>931</v>
      </c>
      <c r="V2565" s="68">
        <v>0</v>
      </c>
      <c r="W2565" s="68">
        <v>55</v>
      </c>
      <c r="X2565" s="68">
        <v>0</v>
      </c>
      <c r="Y2565" s="68">
        <v>2330</v>
      </c>
      <c r="Z2565" s="68">
        <v>0</v>
      </c>
      <c r="AA2565" s="68">
        <v>2330</v>
      </c>
      <c r="AB2565" s="68">
        <v>0</v>
      </c>
      <c r="AC2565" s="68">
        <v>0</v>
      </c>
      <c r="AD2565" s="68">
        <v>107</v>
      </c>
      <c r="AE2565" s="68">
        <v>1090</v>
      </c>
      <c r="AF2565" s="68">
        <v>0</v>
      </c>
      <c r="AG2565" s="68">
        <v>0</v>
      </c>
      <c r="AH2565" s="68">
        <v>0</v>
      </c>
      <c r="AI2565" s="68">
        <v>0</v>
      </c>
      <c r="AJ2565" s="68">
        <v>0</v>
      </c>
      <c r="AK2565" s="68">
        <v>0</v>
      </c>
      <c r="AL2565" s="68">
        <v>0</v>
      </c>
      <c r="AM2565" s="68">
        <v>0</v>
      </c>
      <c r="AN2565" s="68">
        <v>0</v>
      </c>
      <c r="AO2565" s="68">
        <v>0</v>
      </c>
      <c r="AP2565" s="68" t="s">
        <v>955</v>
      </c>
      <c r="AQ2565" s="68">
        <v>1</v>
      </c>
      <c r="AR2565" s="68" t="s">
        <v>958</v>
      </c>
      <c r="AS2565" s="68">
        <v>0</v>
      </c>
      <c r="AT2565" s="68">
        <v>0</v>
      </c>
      <c r="AU2565" s="68">
        <v>0</v>
      </c>
      <c r="AV2565" s="86">
        <v>1</v>
      </c>
      <c r="AX2565" s="1">
        <v>0</v>
      </c>
      <c r="AY2565" s="1">
        <v>0</v>
      </c>
      <c r="AZ2565" s="68">
        <v>0</v>
      </c>
      <c r="BA2565" s="68">
        <v>0</v>
      </c>
      <c r="EQ2565" s="68">
        <v>10450042</v>
      </c>
      <c r="ER2565" s="175">
        <v>2</v>
      </c>
      <c r="ES2565" s="68">
        <v>650</v>
      </c>
      <c r="ET2565" s="68">
        <v>42</v>
      </c>
      <c r="EU2565" s="68">
        <v>0</v>
      </c>
      <c r="EV2565" s="68">
        <v>150042</v>
      </c>
      <c r="EW2565" s="68" t="s">
        <v>2680</v>
      </c>
      <c r="EX2565" s="68" t="str">
        <f t="shared" si="73"/>
        <v>중형</v>
      </c>
      <c r="GE2565" s="68">
        <v>110330</v>
      </c>
      <c r="GF2565" s="68" t="s">
        <v>5974</v>
      </c>
    </row>
    <row r="2566" spans="6:188" x14ac:dyDescent="0.3">
      <c r="F2566" s="68">
        <v>330363</v>
      </c>
      <c r="G2566" s="68">
        <v>1</v>
      </c>
      <c r="H2566" s="68">
        <v>180002</v>
      </c>
      <c r="I2566" s="68">
        <v>280002</v>
      </c>
      <c r="J2566" s="68" t="s">
        <v>3756</v>
      </c>
      <c r="K2566" s="68" t="s">
        <v>3757</v>
      </c>
      <c r="L2566" s="68">
        <v>0</v>
      </c>
      <c r="M2566" s="68">
        <v>20</v>
      </c>
      <c r="N2566" s="68">
        <v>0</v>
      </c>
      <c r="O2566" s="68">
        <v>0</v>
      </c>
      <c r="P2566" s="68">
        <v>0</v>
      </c>
      <c r="Q2566" s="68">
        <v>0</v>
      </c>
      <c r="R2566" s="68">
        <v>2</v>
      </c>
      <c r="S2566" s="68">
        <v>1</v>
      </c>
      <c r="T2566" s="68">
        <v>1</v>
      </c>
      <c r="U2566" s="68">
        <v>488</v>
      </c>
      <c r="V2566" s="68">
        <v>0</v>
      </c>
      <c r="W2566" s="68">
        <v>964</v>
      </c>
      <c r="X2566" s="68">
        <v>0</v>
      </c>
      <c r="Y2566" s="68">
        <v>2388</v>
      </c>
      <c r="Z2566" s="68">
        <v>0</v>
      </c>
      <c r="AA2566" s="68">
        <v>2388</v>
      </c>
      <c r="AB2566" s="68">
        <v>0</v>
      </c>
      <c r="AC2566" s="68">
        <v>0</v>
      </c>
      <c r="AD2566" s="68">
        <v>107</v>
      </c>
      <c r="AE2566" s="68">
        <v>2201</v>
      </c>
      <c r="AF2566" s="68">
        <v>0</v>
      </c>
      <c r="AG2566" s="68">
        <v>0</v>
      </c>
      <c r="AH2566" s="68">
        <v>0</v>
      </c>
      <c r="AI2566" s="68">
        <v>0</v>
      </c>
      <c r="AJ2566" s="68">
        <v>0</v>
      </c>
      <c r="AK2566" s="68">
        <v>0</v>
      </c>
      <c r="AL2566" s="68">
        <v>0</v>
      </c>
      <c r="AM2566" s="68">
        <v>0</v>
      </c>
      <c r="AN2566" s="68">
        <v>0</v>
      </c>
      <c r="AO2566" s="68">
        <v>0</v>
      </c>
      <c r="AP2566" s="68" t="s">
        <v>811</v>
      </c>
      <c r="AQ2566" s="68">
        <v>1</v>
      </c>
      <c r="AR2566" s="68" t="s">
        <v>808</v>
      </c>
      <c r="AS2566" s="68">
        <v>0</v>
      </c>
      <c r="AT2566" s="68">
        <v>0</v>
      </c>
      <c r="AU2566" s="68">
        <v>0</v>
      </c>
      <c r="AV2566" s="86">
        <v>1</v>
      </c>
      <c r="AX2566" s="1">
        <v>0</v>
      </c>
      <c r="AY2566" s="1">
        <v>0</v>
      </c>
      <c r="AZ2566" s="68">
        <v>0</v>
      </c>
      <c r="BA2566" s="68">
        <v>0</v>
      </c>
      <c r="EQ2566" s="68">
        <v>10550042</v>
      </c>
      <c r="ER2566" s="175">
        <v>2</v>
      </c>
      <c r="ES2566" s="68">
        <v>650</v>
      </c>
      <c r="ET2566" s="68">
        <v>42</v>
      </c>
      <c r="EU2566" s="68">
        <v>0</v>
      </c>
      <c r="EV2566" s="68">
        <v>150042</v>
      </c>
      <c r="EW2566" s="68" t="s">
        <v>2680</v>
      </c>
      <c r="EX2566" s="68" t="str">
        <f t="shared" si="73"/>
        <v>중형</v>
      </c>
      <c r="GE2566" s="68">
        <v>110331</v>
      </c>
      <c r="GF2566" s="68" t="s">
        <v>5975</v>
      </c>
    </row>
    <row r="2567" spans="6:188" x14ac:dyDescent="0.3">
      <c r="F2567" s="68">
        <v>330364</v>
      </c>
      <c r="G2567" s="68">
        <v>1</v>
      </c>
      <c r="H2567" s="68">
        <v>180002</v>
      </c>
      <c r="I2567" s="68">
        <v>280002</v>
      </c>
      <c r="J2567" s="68" t="s">
        <v>3756</v>
      </c>
      <c r="K2567" s="68" t="s">
        <v>3757</v>
      </c>
      <c r="L2567" s="68">
        <v>0</v>
      </c>
      <c r="M2567" s="68">
        <v>20</v>
      </c>
      <c r="N2567" s="68">
        <v>0</v>
      </c>
      <c r="O2567" s="68">
        <v>0</v>
      </c>
      <c r="P2567" s="68">
        <v>0</v>
      </c>
      <c r="Q2567" s="68">
        <v>0</v>
      </c>
      <c r="R2567" s="68">
        <v>8</v>
      </c>
      <c r="S2567" s="68">
        <v>1</v>
      </c>
      <c r="T2567" s="68">
        <v>1</v>
      </c>
      <c r="U2567" s="68">
        <v>936</v>
      </c>
      <c r="V2567" s="68">
        <v>0</v>
      </c>
      <c r="W2567" s="68">
        <v>55</v>
      </c>
      <c r="X2567" s="68">
        <v>0</v>
      </c>
      <c r="Y2567" s="68">
        <v>2349</v>
      </c>
      <c r="Z2567" s="68">
        <v>0</v>
      </c>
      <c r="AA2567" s="68">
        <v>2349</v>
      </c>
      <c r="AB2567" s="68">
        <v>0</v>
      </c>
      <c r="AC2567" s="68">
        <v>0</v>
      </c>
      <c r="AD2567" s="68">
        <v>107</v>
      </c>
      <c r="AE2567" s="68">
        <v>2214</v>
      </c>
      <c r="AF2567" s="68">
        <v>0</v>
      </c>
      <c r="AG2567" s="68">
        <v>0</v>
      </c>
      <c r="AH2567" s="68">
        <v>0</v>
      </c>
      <c r="AI2567" s="68">
        <v>0</v>
      </c>
      <c r="AJ2567" s="68">
        <v>0</v>
      </c>
      <c r="AK2567" s="68">
        <v>0</v>
      </c>
      <c r="AL2567" s="68">
        <v>0</v>
      </c>
      <c r="AM2567" s="68">
        <v>0</v>
      </c>
      <c r="AN2567" s="68">
        <v>0</v>
      </c>
      <c r="AO2567" s="68">
        <v>0</v>
      </c>
      <c r="AP2567" s="68" t="s">
        <v>913</v>
      </c>
      <c r="AQ2567" s="68">
        <v>1</v>
      </c>
      <c r="AR2567" s="68" t="s">
        <v>910</v>
      </c>
      <c r="AS2567" s="68">
        <v>0</v>
      </c>
      <c r="AT2567" s="68">
        <v>0</v>
      </c>
      <c r="AU2567" s="68">
        <v>0</v>
      </c>
      <c r="AV2567" s="86">
        <v>1</v>
      </c>
      <c r="AX2567" s="1">
        <v>0</v>
      </c>
      <c r="AY2567" s="1">
        <v>0</v>
      </c>
      <c r="AZ2567" s="68">
        <v>0</v>
      </c>
      <c r="BA2567" s="68">
        <v>0</v>
      </c>
      <c r="EQ2567" s="68">
        <v>10650042</v>
      </c>
      <c r="ER2567" s="175">
        <v>2</v>
      </c>
      <c r="ES2567" s="68">
        <v>650</v>
      </c>
      <c r="ET2567" s="68">
        <v>42</v>
      </c>
      <c r="EU2567" s="68">
        <v>0</v>
      </c>
      <c r="EV2567" s="68">
        <v>150042</v>
      </c>
      <c r="EW2567" s="68" t="s">
        <v>2680</v>
      </c>
      <c r="EX2567" s="68" t="str">
        <f t="shared" si="73"/>
        <v>중형</v>
      </c>
      <c r="GE2567" s="68">
        <v>110332</v>
      </c>
      <c r="GF2567" s="68" t="s">
        <v>5976</v>
      </c>
    </row>
    <row r="2568" spans="6:188" x14ac:dyDescent="0.3">
      <c r="F2568" s="68">
        <v>330365</v>
      </c>
      <c r="G2568" s="68">
        <v>1</v>
      </c>
      <c r="H2568" s="68">
        <v>180002</v>
      </c>
      <c r="I2568" s="68">
        <v>280002</v>
      </c>
      <c r="J2568" s="68" t="s">
        <v>3756</v>
      </c>
      <c r="K2568" s="68" t="s">
        <v>3757</v>
      </c>
      <c r="L2568" s="68">
        <v>0</v>
      </c>
      <c r="M2568" s="68">
        <v>20</v>
      </c>
      <c r="N2568" s="68">
        <v>0</v>
      </c>
      <c r="O2568" s="68">
        <v>0</v>
      </c>
      <c r="P2568" s="68">
        <v>0</v>
      </c>
      <c r="Q2568" s="68">
        <v>0</v>
      </c>
      <c r="R2568" s="68">
        <v>4</v>
      </c>
      <c r="S2568" s="68">
        <v>1</v>
      </c>
      <c r="T2568" s="68">
        <v>2</v>
      </c>
      <c r="U2568" s="68">
        <v>936</v>
      </c>
      <c r="V2568" s="68">
        <v>0</v>
      </c>
      <c r="W2568" s="68">
        <v>55</v>
      </c>
      <c r="X2568" s="68">
        <v>0</v>
      </c>
      <c r="Y2568" s="68">
        <v>2349</v>
      </c>
      <c r="Z2568" s="68">
        <v>0</v>
      </c>
      <c r="AA2568" s="68">
        <v>2349</v>
      </c>
      <c r="AB2568" s="68">
        <v>0</v>
      </c>
      <c r="AC2568" s="68">
        <v>0</v>
      </c>
      <c r="AD2568" s="68">
        <v>107</v>
      </c>
      <c r="AE2568" s="68">
        <v>1781</v>
      </c>
      <c r="AF2568" s="68">
        <v>0</v>
      </c>
      <c r="AG2568" s="68">
        <v>0</v>
      </c>
      <c r="AH2568" s="68">
        <v>0</v>
      </c>
      <c r="AI2568" s="68">
        <v>0</v>
      </c>
      <c r="AJ2568" s="68">
        <v>0</v>
      </c>
      <c r="AK2568" s="68">
        <v>0</v>
      </c>
      <c r="AL2568" s="68">
        <v>0</v>
      </c>
      <c r="AM2568" s="68">
        <v>0</v>
      </c>
      <c r="AN2568" s="68">
        <v>0</v>
      </c>
      <c r="AO2568" s="68">
        <v>0</v>
      </c>
      <c r="AP2568" s="68" t="s">
        <v>863</v>
      </c>
      <c r="AQ2568" s="68">
        <v>1</v>
      </c>
      <c r="AR2568" s="68" t="s">
        <v>860</v>
      </c>
      <c r="AS2568" s="68">
        <v>0</v>
      </c>
      <c r="AT2568" s="68">
        <v>0</v>
      </c>
      <c r="AU2568" s="68">
        <v>0</v>
      </c>
      <c r="AV2568" s="86">
        <v>1</v>
      </c>
      <c r="AX2568" s="1">
        <v>0</v>
      </c>
      <c r="AY2568" s="1">
        <v>0</v>
      </c>
      <c r="AZ2568" s="68">
        <v>0</v>
      </c>
      <c r="BA2568" s="68">
        <v>0</v>
      </c>
      <c r="EQ2568" s="68">
        <v>10750042</v>
      </c>
      <c r="ER2568" s="175">
        <v>2</v>
      </c>
      <c r="ES2568" s="68">
        <v>650</v>
      </c>
      <c r="ET2568" s="68">
        <v>42</v>
      </c>
      <c r="EU2568" s="68">
        <v>0</v>
      </c>
      <c r="EV2568" s="68">
        <v>150042</v>
      </c>
      <c r="EW2568" s="68" t="s">
        <v>2680</v>
      </c>
      <c r="EX2568" s="68" t="str">
        <f t="shared" si="73"/>
        <v>중형</v>
      </c>
      <c r="GE2568" s="68">
        <v>110333</v>
      </c>
      <c r="GF2568" s="68" t="s">
        <v>5977</v>
      </c>
    </row>
    <row r="2569" spans="6:188" x14ac:dyDescent="0.3">
      <c r="F2569" s="68">
        <v>330366</v>
      </c>
      <c r="G2569" s="68">
        <v>1</v>
      </c>
      <c r="H2569" s="68">
        <v>180002</v>
      </c>
      <c r="I2569" s="68">
        <v>280002</v>
      </c>
      <c r="J2569" s="68" t="s">
        <v>3756</v>
      </c>
      <c r="K2569" s="68" t="s">
        <v>3757</v>
      </c>
      <c r="L2569" s="68">
        <v>0</v>
      </c>
      <c r="M2569" s="68">
        <v>20</v>
      </c>
      <c r="N2569" s="68">
        <v>0</v>
      </c>
      <c r="O2569" s="68">
        <v>0</v>
      </c>
      <c r="P2569" s="68">
        <v>0</v>
      </c>
      <c r="Q2569" s="68">
        <v>0</v>
      </c>
      <c r="R2569" s="68">
        <v>32</v>
      </c>
      <c r="S2569" s="68">
        <v>1</v>
      </c>
      <c r="T2569" s="68">
        <v>1</v>
      </c>
      <c r="U2569" s="68">
        <v>944</v>
      </c>
      <c r="V2569" s="68">
        <v>0</v>
      </c>
      <c r="W2569" s="68">
        <v>56</v>
      </c>
      <c r="X2569" s="68">
        <v>0</v>
      </c>
      <c r="Y2569" s="68">
        <v>2367</v>
      </c>
      <c r="Z2569" s="68">
        <v>0</v>
      </c>
      <c r="AA2569" s="68">
        <v>2367</v>
      </c>
      <c r="AB2569" s="68">
        <v>0</v>
      </c>
      <c r="AC2569" s="68">
        <v>0</v>
      </c>
      <c r="AD2569" s="68">
        <v>107</v>
      </c>
      <c r="AE2569" s="68">
        <v>1120</v>
      </c>
      <c r="AF2569" s="68">
        <v>0</v>
      </c>
      <c r="AG2569" s="68">
        <v>0</v>
      </c>
      <c r="AH2569" s="68">
        <v>0</v>
      </c>
      <c r="AI2569" s="68">
        <v>0</v>
      </c>
      <c r="AJ2569" s="68">
        <v>0</v>
      </c>
      <c r="AK2569" s="68">
        <v>0</v>
      </c>
      <c r="AL2569" s="68">
        <v>0</v>
      </c>
      <c r="AM2569" s="68">
        <v>0</v>
      </c>
      <c r="AN2569" s="68">
        <v>0</v>
      </c>
      <c r="AO2569" s="68">
        <v>0</v>
      </c>
      <c r="AP2569" s="68" t="s">
        <v>1787</v>
      </c>
      <c r="AQ2569" s="68">
        <v>1</v>
      </c>
      <c r="AR2569" s="68" t="s">
        <v>3600</v>
      </c>
      <c r="AS2569" s="68">
        <v>0</v>
      </c>
      <c r="AT2569" s="68">
        <v>0</v>
      </c>
      <c r="AU2569" s="68">
        <v>0</v>
      </c>
      <c r="AV2569" s="86">
        <v>1</v>
      </c>
      <c r="AX2569" s="1">
        <v>0</v>
      </c>
      <c r="AY2569" s="1">
        <v>0</v>
      </c>
      <c r="AZ2569" s="68">
        <v>0</v>
      </c>
      <c r="BA2569" s="68">
        <v>0</v>
      </c>
      <c r="EQ2569" s="68">
        <v>10850042</v>
      </c>
      <c r="ER2569" s="175">
        <v>2</v>
      </c>
      <c r="ES2569" s="68">
        <v>650</v>
      </c>
      <c r="ET2569" s="68">
        <v>42</v>
      </c>
      <c r="EU2569" s="68">
        <v>0</v>
      </c>
      <c r="EV2569" s="68">
        <v>150042</v>
      </c>
      <c r="EW2569" s="68" t="s">
        <v>2680</v>
      </c>
      <c r="EX2569" s="68" t="str">
        <f t="shared" si="73"/>
        <v>중형</v>
      </c>
      <c r="GE2569" s="68">
        <v>110334</v>
      </c>
      <c r="GF2569" s="68" t="s">
        <v>5978</v>
      </c>
    </row>
    <row r="2570" spans="6:188" x14ac:dyDescent="0.3">
      <c r="F2570" s="68">
        <v>330367</v>
      </c>
      <c r="G2570" s="68">
        <v>1</v>
      </c>
      <c r="H2570" s="68">
        <v>180002</v>
      </c>
      <c r="I2570" s="68">
        <v>280002</v>
      </c>
      <c r="J2570" s="68" t="s">
        <v>3756</v>
      </c>
      <c r="K2570" s="68" t="s">
        <v>3757</v>
      </c>
      <c r="L2570" s="68">
        <v>0</v>
      </c>
      <c r="M2570" s="68">
        <v>20</v>
      </c>
      <c r="N2570" s="68">
        <v>0</v>
      </c>
      <c r="O2570" s="68">
        <v>0</v>
      </c>
      <c r="P2570" s="68">
        <v>0</v>
      </c>
      <c r="Q2570" s="68">
        <v>0</v>
      </c>
      <c r="R2570" s="68">
        <v>2</v>
      </c>
      <c r="S2570" s="68">
        <v>1</v>
      </c>
      <c r="T2570" s="68">
        <v>1</v>
      </c>
      <c r="U2570" s="68">
        <v>495</v>
      </c>
      <c r="V2570" s="68">
        <v>0</v>
      </c>
      <c r="W2570" s="68">
        <v>977</v>
      </c>
      <c r="X2570" s="68">
        <v>0</v>
      </c>
      <c r="Y2570" s="68">
        <v>2418</v>
      </c>
      <c r="Z2570" s="68">
        <v>0</v>
      </c>
      <c r="AA2570" s="68">
        <v>2418</v>
      </c>
      <c r="AB2570" s="68">
        <v>0</v>
      </c>
      <c r="AC2570" s="68">
        <v>0</v>
      </c>
      <c r="AD2570" s="68">
        <v>107</v>
      </c>
      <c r="AE2570" s="68">
        <v>2257</v>
      </c>
      <c r="AF2570" s="68">
        <v>0</v>
      </c>
      <c r="AG2570" s="68">
        <v>0</v>
      </c>
      <c r="AH2570" s="68">
        <v>0</v>
      </c>
      <c r="AI2570" s="68">
        <v>0</v>
      </c>
      <c r="AJ2570" s="68">
        <v>0</v>
      </c>
      <c r="AK2570" s="68">
        <v>0</v>
      </c>
      <c r="AL2570" s="68">
        <v>0</v>
      </c>
      <c r="AM2570" s="68">
        <v>0</v>
      </c>
      <c r="AN2570" s="68">
        <v>0</v>
      </c>
      <c r="AO2570" s="68">
        <v>0</v>
      </c>
      <c r="AP2570" s="68" t="s">
        <v>811</v>
      </c>
      <c r="AQ2570" s="68">
        <v>1</v>
      </c>
      <c r="AR2570" s="68" t="s">
        <v>808</v>
      </c>
      <c r="AS2570" s="68">
        <v>0</v>
      </c>
      <c r="AT2570" s="68">
        <v>0</v>
      </c>
      <c r="AU2570" s="68">
        <v>0</v>
      </c>
      <c r="AV2570" s="86">
        <v>1</v>
      </c>
      <c r="AX2570" s="1">
        <v>0</v>
      </c>
      <c r="AY2570" s="1">
        <v>0</v>
      </c>
      <c r="AZ2570" s="68">
        <v>0</v>
      </c>
      <c r="BA2570" s="68">
        <v>0</v>
      </c>
      <c r="EQ2570" s="68">
        <v>10950042</v>
      </c>
      <c r="ER2570" s="175">
        <v>2</v>
      </c>
      <c r="ES2570" s="68">
        <v>650</v>
      </c>
      <c r="ET2570" s="68">
        <v>42</v>
      </c>
      <c r="EU2570" s="68">
        <v>0</v>
      </c>
      <c r="EV2570" s="68">
        <v>150042</v>
      </c>
      <c r="EW2570" s="68" t="s">
        <v>2680</v>
      </c>
      <c r="EX2570" s="68" t="str">
        <f t="shared" si="73"/>
        <v>중형</v>
      </c>
      <c r="GE2570" s="68">
        <v>110335</v>
      </c>
      <c r="GF2570" s="68" t="s">
        <v>5979</v>
      </c>
    </row>
    <row r="2571" spans="6:188" x14ac:dyDescent="0.3">
      <c r="F2571" s="68">
        <v>330368</v>
      </c>
      <c r="G2571" s="68">
        <v>1</v>
      </c>
      <c r="H2571" s="68">
        <v>180002</v>
      </c>
      <c r="I2571" s="68">
        <v>280002</v>
      </c>
      <c r="J2571" s="68" t="s">
        <v>3756</v>
      </c>
      <c r="K2571" s="68" t="s">
        <v>3757</v>
      </c>
      <c r="L2571" s="68">
        <v>0</v>
      </c>
      <c r="M2571" s="68">
        <v>20</v>
      </c>
      <c r="N2571" s="68">
        <v>0</v>
      </c>
      <c r="O2571" s="68">
        <v>0</v>
      </c>
      <c r="P2571" s="68">
        <v>0</v>
      </c>
      <c r="Q2571" s="68">
        <v>0</v>
      </c>
      <c r="R2571" s="68">
        <v>8</v>
      </c>
      <c r="S2571" s="68">
        <v>1</v>
      </c>
      <c r="T2571" s="68">
        <v>1</v>
      </c>
      <c r="U2571" s="68">
        <v>954</v>
      </c>
      <c r="V2571" s="68">
        <v>0</v>
      </c>
      <c r="W2571" s="68">
        <v>56</v>
      </c>
      <c r="X2571" s="68">
        <v>0</v>
      </c>
      <c r="Y2571" s="68">
        <v>2390</v>
      </c>
      <c r="Z2571" s="68">
        <v>0</v>
      </c>
      <c r="AA2571" s="68">
        <v>2390</v>
      </c>
      <c r="AB2571" s="68">
        <v>0</v>
      </c>
      <c r="AC2571" s="68">
        <v>0</v>
      </c>
      <c r="AD2571" s="68">
        <v>107</v>
      </c>
      <c r="AE2571" s="68">
        <v>2269</v>
      </c>
      <c r="AF2571" s="68">
        <v>0</v>
      </c>
      <c r="AG2571" s="68">
        <v>0</v>
      </c>
      <c r="AH2571" s="68">
        <v>0</v>
      </c>
      <c r="AI2571" s="68">
        <v>0</v>
      </c>
      <c r="AJ2571" s="68">
        <v>0</v>
      </c>
      <c r="AK2571" s="68">
        <v>0</v>
      </c>
      <c r="AL2571" s="68">
        <v>0</v>
      </c>
      <c r="AM2571" s="68">
        <v>0</v>
      </c>
      <c r="AN2571" s="68">
        <v>0</v>
      </c>
      <c r="AO2571" s="68">
        <v>0</v>
      </c>
      <c r="AP2571" s="68" t="s">
        <v>913</v>
      </c>
      <c r="AQ2571" s="68">
        <v>1</v>
      </c>
      <c r="AR2571" s="68" t="s">
        <v>910</v>
      </c>
      <c r="AS2571" s="68">
        <v>0</v>
      </c>
      <c r="AT2571" s="68">
        <v>0</v>
      </c>
      <c r="AU2571" s="68">
        <v>0</v>
      </c>
      <c r="AV2571" s="86">
        <v>1</v>
      </c>
      <c r="AX2571" s="1">
        <v>0</v>
      </c>
      <c r="AY2571" s="1">
        <v>0</v>
      </c>
      <c r="AZ2571" s="68">
        <v>0</v>
      </c>
      <c r="BA2571" s="68">
        <v>0</v>
      </c>
      <c r="EQ2571" s="68">
        <v>11050042</v>
      </c>
      <c r="ER2571" s="175">
        <v>2</v>
      </c>
      <c r="ES2571" s="68">
        <v>650</v>
      </c>
      <c r="ET2571" s="68">
        <v>42</v>
      </c>
      <c r="EU2571" s="68">
        <v>0</v>
      </c>
      <c r="EV2571" s="68">
        <v>150042</v>
      </c>
      <c r="EW2571" s="68" t="s">
        <v>2680</v>
      </c>
      <c r="EX2571" s="68" t="str">
        <f t="shared" si="73"/>
        <v>중형</v>
      </c>
      <c r="GE2571" s="68">
        <v>110336</v>
      </c>
      <c r="GF2571" s="68" t="s">
        <v>5980</v>
      </c>
    </row>
    <row r="2572" spans="6:188" x14ac:dyDescent="0.3">
      <c r="F2572" s="68">
        <v>330369</v>
      </c>
      <c r="G2572" s="68">
        <v>1</v>
      </c>
      <c r="H2572" s="68">
        <v>180002</v>
      </c>
      <c r="I2572" s="68">
        <v>280002</v>
      </c>
      <c r="J2572" s="68" t="s">
        <v>3756</v>
      </c>
      <c r="K2572" s="68" t="s">
        <v>3757</v>
      </c>
      <c r="L2572" s="68">
        <v>0</v>
      </c>
      <c r="M2572" s="68">
        <v>20</v>
      </c>
      <c r="N2572" s="68">
        <v>0</v>
      </c>
      <c r="O2572" s="68">
        <v>0</v>
      </c>
      <c r="P2572" s="68">
        <v>0</v>
      </c>
      <c r="Q2572" s="68">
        <v>0</v>
      </c>
      <c r="R2572" s="68">
        <v>4</v>
      </c>
      <c r="S2572" s="68">
        <v>1</v>
      </c>
      <c r="T2572" s="68">
        <v>2</v>
      </c>
      <c r="U2572" s="68">
        <v>968</v>
      </c>
      <c r="V2572" s="68">
        <v>0</v>
      </c>
      <c r="W2572" s="68">
        <v>58</v>
      </c>
      <c r="X2572" s="68">
        <v>0</v>
      </c>
      <c r="Y2572" s="68">
        <v>2421</v>
      </c>
      <c r="Z2572" s="68">
        <v>0</v>
      </c>
      <c r="AA2572" s="68">
        <v>2421</v>
      </c>
      <c r="AB2572" s="68">
        <v>0</v>
      </c>
      <c r="AC2572" s="68">
        <v>0</v>
      </c>
      <c r="AD2572" s="68">
        <v>107</v>
      </c>
      <c r="AE2572" s="68">
        <v>1827</v>
      </c>
      <c r="AF2572" s="68">
        <v>0</v>
      </c>
      <c r="AG2572" s="68">
        <v>0</v>
      </c>
      <c r="AH2572" s="68">
        <v>0</v>
      </c>
      <c r="AI2572" s="68">
        <v>0</v>
      </c>
      <c r="AJ2572" s="68">
        <v>0</v>
      </c>
      <c r="AK2572" s="68">
        <v>0</v>
      </c>
      <c r="AL2572" s="68">
        <v>0</v>
      </c>
      <c r="AM2572" s="68">
        <v>0</v>
      </c>
      <c r="AN2572" s="68">
        <v>0</v>
      </c>
      <c r="AO2572" s="68">
        <v>0</v>
      </c>
      <c r="AP2572" s="68" t="s">
        <v>863</v>
      </c>
      <c r="AQ2572" s="68">
        <v>1</v>
      </c>
      <c r="AR2572" s="68" t="s">
        <v>860</v>
      </c>
      <c r="AS2572" s="68">
        <v>0</v>
      </c>
      <c r="AT2572" s="68">
        <v>0</v>
      </c>
      <c r="AU2572" s="68">
        <v>0</v>
      </c>
      <c r="AV2572" s="86">
        <v>1</v>
      </c>
      <c r="AX2572" s="1">
        <v>0</v>
      </c>
      <c r="AY2572" s="1">
        <v>0</v>
      </c>
      <c r="AZ2572" s="68">
        <v>0</v>
      </c>
      <c r="BA2572" s="68">
        <v>0</v>
      </c>
      <c r="EQ2572" s="68">
        <v>11150042</v>
      </c>
      <c r="ER2572" s="175">
        <v>2</v>
      </c>
      <c r="ES2572" s="68">
        <v>650</v>
      </c>
      <c r="ET2572" s="68">
        <v>42</v>
      </c>
      <c r="EU2572" s="68">
        <v>0</v>
      </c>
      <c r="EV2572" s="68">
        <v>150042</v>
      </c>
      <c r="EW2572" s="68" t="s">
        <v>2680</v>
      </c>
      <c r="EX2572" s="68" t="str">
        <f t="shared" si="73"/>
        <v>중형</v>
      </c>
      <c r="GE2572" s="68">
        <v>110337</v>
      </c>
      <c r="GF2572" s="68" t="s">
        <v>5981</v>
      </c>
    </row>
    <row r="2573" spans="6:188" x14ac:dyDescent="0.3">
      <c r="F2573" s="68">
        <v>330370</v>
      </c>
      <c r="G2573" s="68">
        <v>1</v>
      </c>
      <c r="H2573" s="68">
        <v>180002</v>
      </c>
      <c r="I2573" s="68">
        <v>280002</v>
      </c>
      <c r="J2573" s="68" t="s">
        <v>3756</v>
      </c>
      <c r="K2573" s="68" t="s">
        <v>3757</v>
      </c>
      <c r="L2573" s="68">
        <v>0</v>
      </c>
      <c r="M2573" s="68">
        <v>20</v>
      </c>
      <c r="N2573" s="68">
        <v>0</v>
      </c>
      <c r="O2573" s="68">
        <v>0</v>
      </c>
      <c r="P2573" s="68">
        <v>0</v>
      </c>
      <c r="Q2573" s="68">
        <v>0</v>
      </c>
      <c r="R2573" s="68">
        <v>32</v>
      </c>
      <c r="S2573" s="68">
        <v>1</v>
      </c>
      <c r="T2573" s="68">
        <v>1</v>
      </c>
      <c r="U2573" s="68">
        <v>968</v>
      </c>
      <c r="V2573" s="68">
        <v>0</v>
      </c>
      <c r="W2573" s="68">
        <v>58</v>
      </c>
      <c r="X2573" s="68">
        <v>0</v>
      </c>
      <c r="Y2573" s="68">
        <v>2421</v>
      </c>
      <c r="Z2573" s="68">
        <v>0</v>
      </c>
      <c r="AA2573" s="68">
        <v>2421</v>
      </c>
      <c r="AB2573" s="68">
        <v>0</v>
      </c>
      <c r="AC2573" s="68">
        <v>0</v>
      </c>
      <c r="AD2573" s="68">
        <v>107</v>
      </c>
      <c r="AE2573" s="68">
        <v>1149</v>
      </c>
      <c r="AF2573" s="68">
        <v>0</v>
      </c>
      <c r="AG2573" s="68">
        <v>0</v>
      </c>
      <c r="AH2573" s="68">
        <v>0</v>
      </c>
      <c r="AI2573" s="68">
        <v>0</v>
      </c>
      <c r="AJ2573" s="68">
        <v>0</v>
      </c>
      <c r="AK2573" s="68">
        <v>0</v>
      </c>
      <c r="AL2573" s="68">
        <v>0</v>
      </c>
      <c r="AM2573" s="68">
        <v>0</v>
      </c>
      <c r="AN2573" s="68">
        <v>0</v>
      </c>
      <c r="AO2573" s="68">
        <v>0</v>
      </c>
      <c r="AP2573" s="68" t="s">
        <v>1787</v>
      </c>
      <c r="AQ2573" s="68">
        <v>1</v>
      </c>
      <c r="AR2573" s="68" t="s">
        <v>3600</v>
      </c>
      <c r="AS2573" s="68">
        <v>0</v>
      </c>
      <c r="AT2573" s="68">
        <v>0</v>
      </c>
      <c r="AU2573" s="68">
        <v>0</v>
      </c>
      <c r="AV2573" s="86">
        <v>1</v>
      </c>
      <c r="AX2573" s="1">
        <v>0</v>
      </c>
      <c r="AY2573" s="1">
        <v>0</v>
      </c>
      <c r="AZ2573" s="68">
        <v>0</v>
      </c>
      <c r="BA2573" s="68">
        <v>0</v>
      </c>
      <c r="EQ2573" s="68">
        <v>11250042</v>
      </c>
      <c r="ER2573" s="175">
        <v>2</v>
      </c>
      <c r="ES2573" s="68">
        <v>650</v>
      </c>
      <c r="ET2573" s="68">
        <v>42</v>
      </c>
      <c r="EU2573" s="68">
        <v>0</v>
      </c>
      <c r="EV2573" s="68">
        <v>150042</v>
      </c>
      <c r="EW2573" s="68" t="s">
        <v>2680</v>
      </c>
      <c r="EX2573" s="68" t="str">
        <f t="shared" si="73"/>
        <v>중형</v>
      </c>
      <c r="GE2573" s="68">
        <v>110338</v>
      </c>
      <c r="GF2573" s="68" t="s">
        <v>5982</v>
      </c>
    </row>
    <row r="2574" spans="6:188" x14ac:dyDescent="0.3">
      <c r="F2574" s="68">
        <v>330371</v>
      </c>
      <c r="G2574" s="68">
        <v>1</v>
      </c>
      <c r="H2574" s="68">
        <v>180002</v>
      </c>
      <c r="I2574" s="68">
        <v>280002</v>
      </c>
      <c r="J2574" s="68" t="s">
        <v>3756</v>
      </c>
      <c r="K2574" s="68" t="s">
        <v>3757</v>
      </c>
      <c r="L2574" s="68">
        <v>0</v>
      </c>
      <c r="M2574" s="68">
        <v>20</v>
      </c>
      <c r="N2574" s="68">
        <v>0</v>
      </c>
      <c r="O2574" s="68">
        <v>0</v>
      </c>
      <c r="P2574" s="68">
        <v>0</v>
      </c>
      <c r="Q2574" s="68">
        <v>0</v>
      </c>
      <c r="R2574" s="68">
        <v>2</v>
      </c>
      <c r="S2574" s="68">
        <v>1</v>
      </c>
      <c r="T2574" s="68">
        <v>1</v>
      </c>
      <c r="U2574" s="68">
        <v>508</v>
      </c>
      <c r="V2574" s="68">
        <v>0</v>
      </c>
      <c r="W2574" s="68">
        <v>1002</v>
      </c>
      <c r="X2574" s="68">
        <v>0</v>
      </c>
      <c r="Y2574" s="68">
        <v>2483</v>
      </c>
      <c r="Z2574" s="68">
        <v>0</v>
      </c>
      <c r="AA2574" s="68">
        <v>2483</v>
      </c>
      <c r="AB2574" s="68">
        <v>0</v>
      </c>
      <c r="AC2574" s="68">
        <v>0</v>
      </c>
      <c r="AD2574" s="68">
        <v>107</v>
      </c>
      <c r="AE2574" s="68">
        <v>2316</v>
      </c>
      <c r="AF2574" s="68">
        <v>0</v>
      </c>
      <c r="AG2574" s="68">
        <v>0</v>
      </c>
      <c r="AH2574" s="68">
        <v>0</v>
      </c>
      <c r="AI2574" s="68">
        <v>0</v>
      </c>
      <c r="AJ2574" s="68">
        <v>0</v>
      </c>
      <c r="AK2574" s="68">
        <v>0</v>
      </c>
      <c r="AL2574" s="68">
        <v>0</v>
      </c>
      <c r="AM2574" s="68">
        <v>0</v>
      </c>
      <c r="AN2574" s="68">
        <v>0</v>
      </c>
      <c r="AO2574" s="68">
        <v>0</v>
      </c>
      <c r="AP2574" s="68" t="s">
        <v>811</v>
      </c>
      <c r="AQ2574" s="68">
        <v>1</v>
      </c>
      <c r="AR2574" s="68" t="s">
        <v>808</v>
      </c>
      <c r="AS2574" s="68">
        <v>0</v>
      </c>
      <c r="AT2574" s="68">
        <v>0</v>
      </c>
      <c r="AU2574" s="68">
        <v>0</v>
      </c>
      <c r="AV2574" s="86">
        <v>1</v>
      </c>
      <c r="AX2574" s="1">
        <v>0</v>
      </c>
      <c r="AY2574" s="1">
        <v>0</v>
      </c>
      <c r="AZ2574" s="68">
        <v>0</v>
      </c>
      <c r="BA2574" s="68">
        <v>0</v>
      </c>
      <c r="EQ2574" s="68">
        <v>20150042</v>
      </c>
      <c r="ER2574" s="175">
        <v>2</v>
      </c>
      <c r="ES2574" s="68">
        <v>650</v>
      </c>
      <c r="ET2574" s="68">
        <v>42</v>
      </c>
      <c r="EU2574" s="68">
        <v>0</v>
      </c>
      <c r="EV2574" s="68">
        <v>150042</v>
      </c>
      <c r="EW2574" s="68" t="s">
        <v>2680</v>
      </c>
      <c r="EX2574" s="68" t="str">
        <f t="shared" si="73"/>
        <v>중형</v>
      </c>
      <c r="GE2574" s="68">
        <v>110339</v>
      </c>
      <c r="GF2574" s="68" t="s">
        <v>5983</v>
      </c>
    </row>
    <row r="2575" spans="6:188" x14ac:dyDescent="0.3">
      <c r="F2575" s="68">
        <v>330372</v>
      </c>
      <c r="G2575" s="68">
        <v>1</v>
      </c>
      <c r="H2575" s="68">
        <v>180002</v>
      </c>
      <c r="I2575" s="68">
        <v>280002</v>
      </c>
      <c r="J2575" s="68" t="s">
        <v>3756</v>
      </c>
      <c r="K2575" s="68" t="s">
        <v>3757</v>
      </c>
      <c r="L2575" s="68">
        <v>0</v>
      </c>
      <c r="M2575" s="68">
        <v>20</v>
      </c>
      <c r="N2575" s="68">
        <v>0</v>
      </c>
      <c r="O2575" s="68">
        <v>0</v>
      </c>
      <c r="P2575" s="68">
        <v>0</v>
      </c>
      <c r="Q2575" s="68">
        <v>0</v>
      </c>
      <c r="R2575" s="68">
        <v>8</v>
      </c>
      <c r="S2575" s="68">
        <v>1</v>
      </c>
      <c r="T2575" s="68">
        <v>1</v>
      </c>
      <c r="U2575" s="68">
        <v>973</v>
      </c>
      <c r="V2575" s="68">
        <v>0</v>
      </c>
      <c r="W2575" s="68">
        <v>58</v>
      </c>
      <c r="X2575" s="68">
        <v>0</v>
      </c>
      <c r="Y2575" s="68">
        <v>2436</v>
      </c>
      <c r="Z2575" s="68">
        <v>0</v>
      </c>
      <c r="AA2575" s="68">
        <v>2436</v>
      </c>
      <c r="AB2575" s="68">
        <v>0</v>
      </c>
      <c r="AC2575" s="68">
        <v>0</v>
      </c>
      <c r="AD2575" s="68">
        <v>107</v>
      </c>
      <c r="AE2575" s="68">
        <v>2327</v>
      </c>
      <c r="AF2575" s="68">
        <v>0</v>
      </c>
      <c r="AG2575" s="68">
        <v>0</v>
      </c>
      <c r="AH2575" s="68">
        <v>0</v>
      </c>
      <c r="AI2575" s="68">
        <v>0</v>
      </c>
      <c r="AJ2575" s="68">
        <v>0</v>
      </c>
      <c r="AK2575" s="68">
        <v>0</v>
      </c>
      <c r="AL2575" s="68">
        <v>0</v>
      </c>
      <c r="AM2575" s="68">
        <v>0</v>
      </c>
      <c r="AN2575" s="68">
        <v>0</v>
      </c>
      <c r="AO2575" s="68">
        <v>0</v>
      </c>
      <c r="AP2575" s="68" t="s">
        <v>913</v>
      </c>
      <c r="AQ2575" s="68">
        <v>1</v>
      </c>
      <c r="AR2575" s="68" t="s">
        <v>910</v>
      </c>
      <c r="AS2575" s="68">
        <v>0</v>
      </c>
      <c r="AT2575" s="68">
        <v>0</v>
      </c>
      <c r="AU2575" s="68">
        <v>0</v>
      </c>
      <c r="AV2575" s="86">
        <v>1</v>
      </c>
      <c r="AX2575" s="1">
        <v>0</v>
      </c>
      <c r="AY2575" s="1">
        <v>0</v>
      </c>
      <c r="AZ2575" s="68">
        <v>0</v>
      </c>
      <c r="BA2575" s="68">
        <v>0</v>
      </c>
      <c r="EQ2575" s="68">
        <v>20250042</v>
      </c>
      <c r="ER2575" s="175">
        <v>2</v>
      </c>
      <c r="ES2575" s="68">
        <v>650</v>
      </c>
      <c r="ET2575" s="68">
        <v>42</v>
      </c>
      <c r="EU2575" s="68">
        <v>0</v>
      </c>
      <c r="EV2575" s="68">
        <v>150042</v>
      </c>
      <c r="EW2575" s="68" t="s">
        <v>2680</v>
      </c>
      <c r="EX2575" s="68" t="str">
        <f t="shared" si="73"/>
        <v>중형</v>
      </c>
      <c r="GE2575" s="68">
        <v>110340</v>
      </c>
      <c r="GF2575" s="68" t="s">
        <v>5984</v>
      </c>
    </row>
    <row r="2576" spans="6:188" x14ac:dyDescent="0.3">
      <c r="F2576" s="68">
        <v>330373</v>
      </c>
      <c r="G2576" s="68">
        <v>1</v>
      </c>
      <c r="H2576" s="68">
        <v>180002</v>
      </c>
      <c r="I2576" s="68">
        <v>280002</v>
      </c>
      <c r="J2576" s="68" t="s">
        <v>3756</v>
      </c>
      <c r="K2576" s="68" t="s">
        <v>3757</v>
      </c>
      <c r="L2576" s="68">
        <v>0</v>
      </c>
      <c r="M2576" s="68">
        <v>20</v>
      </c>
      <c r="N2576" s="68">
        <v>0</v>
      </c>
      <c r="O2576" s="68">
        <v>0</v>
      </c>
      <c r="P2576" s="68">
        <v>0</v>
      </c>
      <c r="Q2576" s="68">
        <v>0</v>
      </c>
      <c r="R2576" s="68">
        <v>4</v>
      </c>
      <c r="S2576" s="68">
        <v>1</v>
      </c>
      <c r="T2576" s="68">
        <v>2</v>
      </c>
      <c r="U2576" s="68">
        <v>974</v>
      </c>
      <c r="V2576" s="68">
        <v>0</v>
      </c>
      <c r="W2576" s="68">
        <v>58</v>
      </c>
      <c r="X2576" s="68">
        <v>0</v>
      </c>
      <c r="Y2576" s="68">
        <v>2440</v>
      </c>
      <c r="Z2576" s="68">
        <v>0</v>
      </c>
      <c r="AA2576" s="68">
        <v>2440</v>
      </c>
      <c r="AB2576" s="68">
        <v>0</v>
      </c>
      <c r="AC2576" s="68">
        <v>0</v>
      </c>
      <c r="AD2576" s="68">
        <v>107</v>
      </c>
      <c r="AE2576" s="68">
        <v>1870</v>
      </c>
      <c r="AF2576" s="68">
        <v>0</v>
      </c>
      <c r="AG2576" s="68">
        <v>0</v>
      </c>
      <c r="AH2576" s="68">
        <v>0</v>
      </c>
      <c r="AI2576" s="68">
        <v>0</v>
      </c>
      <c r="AJ2576" s="68">
        <v>0</v>
      </c>
      <c r="AK2576" s="68">
        <v>0</v>
      </c>
      <c r="AL2576" s="68">
        <v>0</v>
      </c>
      <c r="AM2576" s="68">
        <v>0</v>
      </c>
      <c r="AN2576" s="68">
        <v>0</v>
      </c>
      <c r="AO2576" s="68">
        <v>0</v>
      </c>
      <c r="AP2576" s="68" t="s">
        <v>863</v>
      </c>
      <c r="AQ2576" s="68">
        <v>1</v>
      </c>
      <c r="AR2576" s="68" t="s">
        <v>860</v>
      </c>
      <c r="AS2576" s="68">
        <v>0</v>
      </c>
      <c r="AT2576" s="68">
        <v>0</v>
      </c>
      <c r="AU2576" s="68">
        <v>0</v>
      </c>
      <c r="AV2576" s="86">
        <v>1</v>
      </c>
      <c r="AX2576" s="1">
        <v>0</v>
      </c>
      <c r="AY2576" s="1">
        <v>0</v>
      </c>
      <c r="AZ2576" s="68">
        <v>0</v>
      </c>
      <c r="BA2576" s="68">
        <v>0</v>
      </c>
      <c r="EQ2576" s="68">
        <v>20350042</v>
      </c>
      <c r="ER2576" s="175">
        <v>2</v>
      </c>
      <c r="ES2576" s="68">
        <v>650</v>
      </c>
      <c r="ET2576" s="68">
        <v>42</v>
      </c>
      <c r="EU2576" s="68">
        <v>0</v>
      </c>
      <c r="EV2576" s="68">
        <v>150042</v>
      </c>
      <c r="EW2576" s="68" t="s">
        <v>2680</v>
      </c>
      <c r="EX2576" s="68" t="str">
        <f t="shared" si="73"/>
        <v>중형</v>
      </c>
      <c r="GE2576" s="68">
        <v>110341</v>
      </c>
      <c r="GF2576" s="68" t="s">
        <v>5985</v>
      </c>
    </row>
    <row r="2577" spans="6:188" x14ac:dyDescent="0.3">
      <c r="F2577" s="68">
        <v>330374</v>
      </c>
      <c r="G2577" s="68">
        <v>1</v>
      </c>
      <c r="H2577" s="68">
        <v>180002</v>
      </c>
      <c r="I2577" s="68">
        <v>280002</v>
      </c>
      <c r="J2577" s="68" t="s">
        <v>3756</v>
      </c>
      <c r="K2577" s="68" t="s">
        <v>3757</v>
      </c>
      <c r="L2577" s="68">
        <v>0</v>
      </c>
      <c r="M2577" s="68">
        <v>20</v>
      </c>
      <c r="N2577" s="68">
        <v>0</v>
      </c>
      <c r="O2577" s="68">
        <v>0</v>
      </c>
      <c r="P2577" s="68">
        <v>0</v>
      </c>
      <c r="Q2577" s="68">
        <v>0</v>
      </c>
      <c r="R2577" s="68">
        <v>16</v>
      </c>
      <c r="S2577" s="68">
        <v>1</v>
      </c>
      <c r="T2577" s="68">
        <v>1</v>
      </c>
      <c r="U2577" s="68">
        <v>989</v>
      </c>
      <c r="V2577" s="68">
        <v>0</v>
      </c>
      <c r="W2577" s="68">
        <v>58</v>
      </c>
      <c r="X2577" s="68">
        <v>0</v>
      </c>
      <c r="Y2577" s="68">
        <v>2473</v>
      </c>
      <c r="Z2577" s="68">
        <v>0</v>
      </c>
      <c r="AA2577" s="68">
        <v>2473</v>
      </c>
      <c r="AB2577" s="68">
        <v>0</v>
      </c>
      <c r="AC2577" s="68">
        <v>0</v>
      </c>
      <c r="AD2577" s="68">
        <v>107</v>
      </c>
      <c r="AE2577" s="68">
        <v>1175</v>
      </c>
      <c r="AF2577" s="68">
        <v>0</v>
      </c>
      <c r="AG2577" s="68">
        <v>0</v>
      </c>
      <c r="AH2577" s="68">
        <v>0</v>
      </c>
      <c r="AI2577" s="68">
        <v>0</v>
      </c>
      <c r="AJ2577" s="68">
        <v>0</v>
      </c>
      <c r="AK2577" s="68">
        <v>0</v>
      </c>
      <c r="AL2577" s="68">
        <v>0</v>
      </c>
      <c r="AM2577" s="68">
        <v>0</v>
      </c>
      <c r="AN2577" s="68">
        <v>0</v>
      </c>
      <c r="AO2577" s="68">
        <v>0</v>
      </c>
      <c r="AP2577" s="68" t="s">
        <v>955</v>
      </c>
      <c r="AQ2577" s="68">
        <v>1</v>
      </c>
      <c r="AR2577" s="68" t="s">
        <v>958</v>
      </c>
      <c r="AS2577" s="68">
        <v>0</v>
      </c>
      <c r="AT2577" s="68">
        <v>0</v>
      </c>
      <c r="AU2577" s="68">
        <v>0</v>
      </c>
      <c r="AV2577" s="86">
        <v>1</v>
      </c>
      <c r="AX2577" s="1">
        <v>0</v>
      </c>
      <c r="AY2577" s="1">
        <v>0</v>
      </c>
      <c r="AZ2577" s="68">
        <v>0</v>
      </c>
      <c r="BA2577" s="68">
        <v>0</v>
      </c>
      <c r="EQ2577" s="68">
        <v>20450042</v>
      </c>
      <c r="ER2577" s="175">
        <v>2</v>
      </c>
      <c r="ES2577" s="68">
        <v>650</v>
      </c>
      <c r="ET2577" s="68">
        <v>42</v>
      </c>
      <c r="EU2577" s="68">
        <v>0</v>
      </c>
      <c r="EV2577" s="68">
        <v>150042</v>
      </c>
      <c r="EW2577" s="68" t="s">
        <v>2680</v>
      </c>
      <c r="EX2577" s="68" t="str">
        <f t="shared" si="73"/>
        <v>중형</v>
      </c>
      <c r="GE2577" s="68">
        <v>110342</v>
      </c>
      <c r="GF2577" s="68" t="s">
        <v>5986</v>
      </c>
    </row>
    <row r="2578" spans="6:188" x14ac:dyDescent="0.3">
      <c r="F2578" s="68">
        <v>330375</v>
      </c>
      <c r="G2578" s="68">
        <v>1</v>
      </c>
      <c r="H2578" s="68">
        <v>180002</v>
      </c>
      <c r="I2578" s="68">
        <v>280002</v>
      </c>
      <c r="J2578" s="68" t="s">
        <v>3756</v>
      </c>
      <c r="K2578" s="68" t="s">
        <v>3757</v>
      </c>
      <c r="L2578" s="68">
        <v>0</v>
      </c>
      <c r="M2578" s="68">
        <v>20</v>
      </c>
      <c r="N2578" s="68">
        <v>0</v>
      </c>
      <c r="O2578" s="68">
        <v>0</v>
      </c>
      <c r="P2578" s="68">
        <v>0</v>
      </c>
      <c r="Q2578" s="68">
        <v>0</v>
      </c>
      <c r="R2578" s="68">
        <v>2</v>
      </c>
      <c r="S2578" s="68">
        <v>1</v>
      </c>
      <c r="T2578" s="68">
        <v>1</v>
      </c>
      <c r="U2578" s="68">
        <v>519</v>
      </c>
      <c r="V2578" s="68">
        <v>0</v>
      </c>
      <c r="W2578" s="68">
        <v>1025</v>
      </c>
      <c r="X2578" s="68">
        <v>0</v>
      </c>
      <c r="Y2578" s="68">
        <v>2537</v>
      </c>
      <c r="Z2578" s="68">
        <v>0</v>
      </c>
      <c r="AA2578" s="68">
        <v>2537</v>
      </c>
      <c r="AB2578" s="68">
        <v>0</v>
      </c>
      <c r="AC2578" s="68">
        <v>0</v>
      </c>
      <c r="AD2578" s="68">
        <v>107</v>
      </c>
      <c r="AE2578" s="68">
        <v>2370</v>
      </c>
      <c r="AF2578" s="68">
        <v>0</v>
      </c>
      <c r="AG2578" s="68">
        <v>0</v>
      </c>
      <c r="AH2578" s="68">
        <v>0</v>
      </c>
      <c r="AI2578" s="68">
        <v>0</v>
      </c>
      <c r="AJ2578" s="68">
        <v>0</v>
      </c>
      <c r="AK2578" s="68">
        <v>0</v>
      </c>
      <c r="AL2578" s="68">
        <v>0</v>
      </c>
      <c r="AM2578" s="68">
        <v>0</v>
      </c>
      <c r="AN2578" s="68">
        <v>0</v>
      </c>
      <c r="AO2578" s="68">
        <v>0</v>
      </c>
      <c r="AP2578" s="68" t="s">
        <v>811</v>
      </c>
      <c r="AQ2578" s="68">
        <v>1</v>
      </c>
      <c r="AR2578" s="68" t="s">
        <v>808</v>
      </c>
      <c r="AS2578" s="68">
        <v>0</v>
      </c>
      <c r="AT2578" s="68">
        <v>0</v>
      </c>
      <c r="AU2578" s="68">
        <v>0</v>
      </c>
      <c r="AV2578" s="86">
        <v>1</v>
      </c>
      <c r="AX2578" s="1">
        <v>0</v>
      </c>
      <c r="AY2578" s="1">
        <v>0</v>
      </c>
      <c r="AZ2578" s="68">
        <v>0</v>
      </c>
      <c r="BA2578" s="68">
        <v>0</v>
      </c>
      <c r="EQ2578" s="68">
        <v>20550042</v>
      </c>
      <c r="ER2578" s="175">
        <v>2</v>
      </c>
      <c r="ES2578" s="68">
        <v>650</v>
      </c>
      <c r="ET2578" s="68">
        <v>42</v>
      </c>
      <c r="EU2578" s="68">
        <v>0</v>
      </c>
      <c r="EV2578" s="68">
        <v>150042</v>
      </c>
      <c r="EW2578" s="68" t="s">
        <v>2680</v>
      </c>
      <c r="EX2578" s="68" t="str">
        <f t="shared" si="73"/>
        <v>중형</v>
      </c>
      <c r="GE2578" s="68">
        <v>110343</v>
      </c>
      <c r="GF2578" s="68" t="s">
        <v>5987</v>
      </c>
    </row>
    <row r="2579" spans="6:188" x14ac:dyDescent="0.3">
      <c r="F2579" s="68">
        <v>330376</v>
      </c>
      <c r="G2579" s="68">
        <v>1</v>
      </c>
      <c r="H2579" s="68">
        <v>180002</v>
      </c>
      <c r="I2579" s="68">
        <v>280002</v>
      </c>
      <c r="J2579" s="68" t="s">
        <v>3756</v>
      </c>
      <c r="K2579" s="68" t="s">
        <v>3757</v>
      </c>
      <c r="L2579" s="68">
        <v>0</v>
      </c>
      <c r="M2579" s="68">
        <v>20</v>
      </c>
      <c r="N2579" s="68">
        <v>0</v>
      </c>
      <c r="O2579" s="68">
        <v>0</v>
      </c>
      <c r="P2579" s="68">
        <v>0</v>
      </c>
      <c r="Q2579" s="68">
        <v>0</v>
      </c>
      <c r="R2579" s="68">
        <v>8</v>
      </c>
      <c r="S2579" s="68">
        <v>1</v>
      </c>
      <c r="T2579" s="68">
        <v>1</v>
      </c>
      <c r="U2579" s="68">
        <v>1006</v>
      </c>
      <c r="V2579" s="68">
        <v>0</v>
      </c>
      <c r="W2579" s="68">
        <v>60</v>
      </c>
      <c r="X2579" s="68">
        <v>0</v>
      </c>
      <c r="Y2579" s="68">
        <v>2519</v>
      </c>
      <c r="Z2579" s="68">
        <v>0</v>
      </c>
      <c r="AA2579" s="68">
        <v>2519</v>
      </c>
      <c r="AB2579" s="68">
        <v>0</v>
      </c>
      <c r="AC2579" s="68">
        <v>0</v>
      </c>
      <c r="AD2579" s="68">
        <v>107</v>
      </c>
      <c r="AE2579" s="68">
        <v>2385</v>
      </c>
      <c r="AF2579" s="68">
        <v>0</v>
      </c>
      <c r="AG2579" s="68">
        <v>0</v>
      </c>
      <c r="AH2579" s="68">
        <v>0</v>
      </c>
      <c r="AI2579" s="68">
        <v>0</v>
      </c>
      <c r="AJ2579" s="68">
        <v>0</v>
      </c>
      <c r="AK2579" s="68">
        <v>0</v>
      </c>
      <c r="AL2579" s="68">
        <v>0</v>
      </c>
      <c r="AM2579" s="68">
        <v>0</v>
      </c>
      <c r="AN2579" s="68">
        <v>0</v>
      </c>
      <c r="AO2579" s="68">
        <v>0</v>
      </c>
      <c r="AP2579" s="68" t="s">
        <v>913</v>
      </c>
      <c r="AQ2579" s="68">
        <v>1</v>
      </c>
      <c r="AR2579" s="68" t="s">
        <v>910</v>
      </c>
      <c r="AS2579" s="68">
        <v>0</v>
      </c>
      <c r="AT2579" s="68">
        <v>0</v>
      </c>
      <c r="AU2579" s="68">
        <v>0</v>
      </c>
      <c r="AV2579" s="86">
        <v>1</v>
      </c>
      <c r="AX2579" s="1">
        <v>0</v>
      </c>
      <c r="AY2579" s="1">
        <v>0</v>
      </c>
      <c r="AZ2579" s="68">
        <v>0</v>
      </c>
      <c r="BA2579" s="68">
        <v>0</v>
      </c>
      <c r="EQ2579" s="68">
        <v>20650042</v>
      </c>
      <c r="ER2579" s="175">
        <v>2</v>
      </c>
      <c r="ES2579" s="68">
        <v>650</v>
      </c>
      <c r="ET2579" s="68">
        <v>42</v>
      </c>
      <c r="EU2579" s="68">
        <v>0</v>
      </c>
      <c r="EV2579" s="68">
        <v>150042</v>
      </c>
      <c r="EW2579" s="68" t="s">
        <v>2680</v>
      </c>
      <c r="EX2579" s="68" t="str">
        <f t="shared" si="73"/>
        <v>중형</v>
      </c>
      <c r="GE2579" s="68">
        <v>110344</v>
      </c>
      <c r="GF2579" s="68" t="s">
        <v>5988</v>
      </c>
    </row>
    <row r="2580" spans="6:188" x14ac:dyDescent="0.3">
      <c r="F2580" s="68">
        <v>330377</v>
      </c>
      <c r="G2580" s="68">
        <v>1</v>
      </c>
      <c r="H2580" s="68">
        <v>180002</v>
      </c>
      <c r="I2580" s="68">
        <v>280002</v>
      </c>
      <c r="J2580" s="68" t="s">
        <v>3756</v>
      </c>
      <c r="K2580" s="68" t="s">
        <v>3757</v>
      </c>
      <c r="L2580" s="68">
        <v>0</v>
      </c>
      <c r="M2580" s="68">
        <v>20</v>
      </c>
      <c r="N2580" s="68">
        <v>0</v>
      </c>
      <c r="O2580" s="68">
        <v>0</v>
      </c>
      <c r="P2580" s="68">
        <v>0</v>
      </c>
      <c r="Q2580" s="68">
        <v>0</v>
      </c>
      <c r="R2580" s="68">
        <v>4</v>
      </c>
      <c r="S2580" s="68">
        <v>1</v>
      </c>
      <c r="T2580" s="68">
        <v>2</v>
      </c>
      <c r="U2580" s="68">
        <v>1007</v>
      </c>
      <c r="V2580" s="68">
        <v>0</v>
      </c>
      <c r="W2580" s="68">
        <v>60</v>
      </c>
      <c r="X2580" s="68">
        <v>0</v>
      </c>
      <c r="Y2580" s="68">
        <v>2524</v>
      </c>
      <c r="Z2580" s="68">
        <v>0</v>
      </c>
      <c r="AA2580" s="68">
        <v>2524</v>
      </c>
      <c r="AB2580" s="68">
        <v>0</v>
      </c>
      <c r="AC2580" s="68">
        <v>0</v>
      </c>
      <c r="AD2580" s="68">
        <v>107</v>
      </c>
      <c r="AE2580" s="68">
        <v>1919</v>
      </c>
      <c r="AF2580" s="68">
        <v>0</v>
      </c>
      <c r="AG2580" s="68">
        <v>0</v>
      </c>
      <c r="AH2580" s="68">
        <v>0</v>
      </c>
      <c r="AI2580" s="68">
        <v>0</v>
      </c>
      <c r="AJ2580" s="68">
        <v>0</v>
      </c>
      <c r="AK2580" s="68">
        <v>0</v>
      </c>
      <c r="AL2580" s="68">
        <v>0</v>
      </c>
      <c r="AM2580" s="68">
        <v>0</v>
      </c>
      <c r="AN2580" s="68">
        <v>0</v>
      </c>
      <c r="AO2580" s="68">
        <v>0</v>
      </c>
      <c r="AP2580" s="68" t="s">
        <v>863</v>
      </c>
      <c r="AQ2580" s="68">
        <v>1</v>
      </c>
      <c r="AR2580" s="68" t="s">
        <v>860</v>
      </c>
      <c r="AS2580" s="68">
        <v>0</v>
      </c>
      <c r="AT2580" s="68">
        <v>0</v>
      </c>
      <c r="AU2580" s="68">
        <v>0</v>
      </c>
      <c r="AV2580" s="86">
        <v>1</v>
      </c>
      <c r="AX2580" s="1">
        <v>0</v>
      </c>
      <c r="AY2580" s="1">
        <v>0</v>
      </c>
      <c r="AZ2580" s="68">
        <v>0</v>
      </c>
      <c r="BA2580" s="68">
        <v>0</v>
      </c>
      <c r="EQ2580" s="68">
        <v>20750042</v>
      </c>
      <c r="ER2580" s="175">
        <v>2</v>
      </c>
      <c r="ES2580" s="68">
        <v>650</v>
      </c>
      <c r="ET2580" s="68">
        <v>42</v>
      </c>
      <c r="EU2580" s="68">
        <v>0</v>
      </c>
      <c r="EV2580" s="68">
        <v>150042</v>
      </c>
      <c r="EW2580" s="68" t="s">
        <v>2680</v>
      </c>
      <c r="EX2580" s="68" t="str">
        <f t="shared" si="73"/>
        <v>중형</v>
      </c>
      <c r="GE2580" s="68">
        <v>110345</v>
      </c>
      <c r="GF2580" s="68" t="s">
        <v>5989</v>
      </c>
    </row>
    <row r="2581" spans="6:188" x14ac:dyDescent="0.3">
      <c r="F2581" s="68">
        <v>330996</v>
      </c>
      <c r="G2581" s="68">
        <v>1</v>
      </c>
      <c r="H2581" s="68">
        <v>180002</v>
      </c>
      <c r="I2581" s="68">
        <v>280002</v>
      </c>
      <c r="J2581" s="68" t="s">
        <v>3756</v>
      </c>
      <c r="K2581" s="68" t="s">
        <v>3757</v>
      </c>
      <c r="L2581" s="68">
        <v>0</v>
      </c>
      <c r="M2581" s="68">
        <v>20</v>
      </c>
      <c r="N2581" s="68">
        <v>0</v>
      </c>
      <c r="O2581" s="68">
        <v>0</v>
      </c>
      <c r="P2581" s="68">
        <v>0</v>
      </c>
      <c r="Q2581" s="68">
        <v>0</v>
      </c>
      <c r="R2581" s="68">
        <v>1</v>
      </c>
      <c r="S2581" s="68">
        <v>1</v>
      </c>
      <c r="T2581" s="68">
        <v>1</v>
      </c>
      <c r="U2581" s="68">
        <v>7</v>
      </c>
      <c r="V2581" s="68">
        <v>0</v>
      </c>
      <c r="W2581" s="68">
        <v>0</v>
      </c>
      <c r="X2581" s="68">
        <v>0</v>
      </c>
      <c r="Y2581" s="68">
        <v>31</v>
      </c>
      <c r="Z2581" s="68">
        <v>0</v>
      </c>
      <c r="AA2581" s="68">
        <v>31</v>
      </c>
      <c r="AB2581" s="68">
        <v>0</v>
      </c>
      <c r="AC2581" s="68">
        <v>0</v>
      </c>
      <c r="AD2581" s="68">
        <v>107</v>
      </c>
      <c r="AE2581" s="68">
        <v>134</v>
      </c>
      <c r="AF2581" s="68">
        <v>0</v>
      </c>
      <c r="AG2581" s="68">
        <v>0</v>
      </c>
      <c r="AH2581" s="68">
        <v>0</v>
      </c>
      <c r="AI2581" s="68">
        <v>0</v>
      </c>
      <c r="AJ2581" s="68">
        <v>0</v>
      </c>
      <c r="AK2581" s="68">
        <v>0</v>
      </c>
      <c r="AL2581" s="68">
        <v>0</v>
      </c>
      <c r="AM2581" s="68">
        <v>0</v>
      </c>
      <c r="AN2581" s="68">
        <v>0</v>
      </c>
      <c r="AO2581" s="68">
        <v>0</v>
      </c>
      <c r="AP2581" s="68" t="s">
        <v>762</v>
      </c>
      <c r="AQ2581" s="68">
        <v>1</v>
      </c>
      <c r="AR2581" s="68" t="s">
        <v>756</v>
      </c>
      <c r="AS2581" s="68">
        <v>0</v>
      </c>
      <c r="AT2581" s="68">
        <v>0</v>
      </c>
      <c r="AU2581" s="68">
        <v>0</v>
      </c>
      <c r="AV2581" s="86">
        <v>1</v>
      </c>
      <c r="AX2581" s="1">
        <v>0</v>
      </c>
      <c r="AY2581" s="1">
        <v>0</v>
      </c>
      <c r="AZ2581" s="68">
        <v>0</v>
      </c>
      <c r="BA2581" s="68">
        <v>0</v>
      </c>
      <c r="EQ2581" s="68">
        <v>20850042</v>
      </c>
      <c r="ER2581" s="175">
        <v>2</v>
      </c>
      <c r="ES2581" s="68">
        <v>650</v>
      </c>
      <c r="ET2581" s="68">
        <v>42</v>
      </c>
      <c r="EU2581" s="68">
        <v>0</v>
      </c>
      <c r="EV2581" s="68">
        <v>150042</v>
      </c>
      <c r="EW2581" s="68" t="s">
        <v>2680</v>
      </c>
      <c r="EX2581" s="68" t="str">
        <f t="shared" si="73"/>
        <v>중형</v>
      </c>
      <c r="GE2581" s="68">
        <v>110346</v>
      </c>
      <c r="GF2581" s="68" t="s">
        <v>5990</v>
      </c>
    </row>
    <row r="2582" spans="6:188" x14ac:dyDescent="0.3">
      <c r="F2582" s="68">
        <v>330997</v>
      </c>
      <c r="G2582" s="68">
        <v>1</v>
      </c>
      <c r="H2582" s="68">
        <v>180002</v>
      </c>
      <c r="I2582" s="68">
        <v>280002</v>
      </c>
      <c r="J2582" s="68" t="s">
        <v>3756</v>
      </c>
      <c r="K2582" s="68" t="s">
        <v>3757</v>
      </c>
      <c r="L2582" s="68">
        <v>0</v>
      </c>
      <c r="M2582" s="68">
        <v>20</v>
      </c>
      <c r="N2582" s="68">
        <v>0</v>
      </c>
      <c r="O2582" s="68">
        <v>0</v>
      </c>
      <c r="P2582" s="68">
        <v>0</v>
      </c>
      <c r="Q2582" s="68">
        <v>0</v>
      </c>
      <c r="R2582" s="68">
        <v>2</v>
      </c>
      <c r="S2582" s="68">
        <v>1</v>
      </c>
      <c r="T2582" s="68">
        <v>1</v>
      </c>
      <c r="U2582" s="68">
        <v>8</v>
      </c>
      <c r="V2582" s="68">
        <v>0</v>
      </c>
      <c r="W2582" s="68">
        <v>0</v>
      </c>
      <c r="X2582" s="68">
        <v>0</v>
      </c>
      <c r="Y2582" s="68">
        <v>27</v>
      </c>
      <c r="Z2582" s="68">
        <v>0</v>
      </c>
      <c r="AA2582" s="68">
        <v>27</v>
      </c>
      <c r="AB2582" s="68">
        <v>0</v>
      </c>
      <c r="AC2582" s="68">
        <v>0</v>
      </c>
      <c r="AD2582" s="68">
        <v>107</v>
      </c>
      <c r="AE2582" s="68">
        <v>134</v>
      </c>
      <c r="AF2582" s="68">
        <v>0</v>
      </c>
      <c r="AG2582" s="68">
        <v>0</v>
      </c>
      <c r="AH2582" s="68">
        <v>0</v>
      </c>
      <c r="AI2582" s="68">
        <v>0</v>
      </c>
      <c r="AJ2582" s="68">
        <v>0</v>
      </c>
      <c r="AK2582" s="68">
        <v>0</v>
      </c>
      <c r="AL2582" s="68">
        <v>0</v>
      </c>
      <c r="AM2582" s="68">
        <v>0</v>
      </c>
      <c r="AN2582" s="68">
        <v>0</v>
      </c>
      <c r="AO2582" s="68">
        <v>0</v>
      </c>
      <c r="AP2582" s="68" t="s">
        <v>811</v>
      </c>
      <c r="AQ2582" s="68">
        <v>1</v>
      </c>
      <c r="AR2582" s="68" t="s">
        <v>808</v>
      </c>
      <c r="AS2582" s="68">
        <v>0</v>
      </c>
      <c r="AT2582" s="68">
        <v>0</v>
      </c>
      <c r="AU2582" s="68">
        <v>0</v>
      </c>
      <c r="AV2582" s="86">
        <v>1</v>
      </c>
      <c r="AX2582" s="1">
        <v>0</v>
      </c>
      <c r="AY2582" s="1">
        <v>0</v>
      </c>
      <c r="AZ2582" s="68">
        <v>0</v>
      </c>
      <c r="BA2582" s="68">
        <v>0</v>
      </c>
      <c r="EQ2582" s="68">
        <v>20950042</v>
      </c>
      <c r="ER2582" s="175">
        <v>2</v>
      </c>
      <c r="ES2582" s="68">
        <v>650</v>
      </c>
      <c r="ET2582" s="68">
        <v>42</v>
      </c>
      <c r="EU2582" s="68">
        <v>0</v>
      </c>
      <c r="EV2582" s="68">
        <v>150042</v>
      </c>
      <c r="EW2582" s="68" t="s">
        <v>2680</v>
      </c>
      <c r="EX2582" s="68" t="str">
        <f t="shared" si="73"/>
        <v>중형</v>
      </c>
      <c r="GE2582" s="68">
        <v>110347</v>
      </c>
      <c r="GF2582" s="68" t="s">
        <v>5991</v>
      </c>
    </row>
    <row r="2583" spans="6:188" x14ac:dyDescent="0.3">
      <c r="F2583" s="68">
        <v>330998</v>
      </c>
      <c r="G2583" s="68">
        <v>1</v>
      </c>
      <c r="H2583" s="68">
        <v>180002</v>
      </c>
      <c r="I2583" s="68">
        <v>280002</v>
      </c>
      <c r="J2583" s="68" t="s">
        <v>3756</v>
      </c>
      <c r="K2583" s="68" t="s">
        <v>3757</v>
      </c>
      <c r="L2583" s="68">
        <v>0</v>
      </c>
      <c r="M2583" s="68">
        <v>20</v>
      </c>
      <c r="N2583" s="68">
        <v>0</v>
      </c>
      <c r="O2583" s="68">
        <v>0</v>
      </c>
      <c r="P2583" s="68">
        <v>0</v>
      </c>
      <c r="Q2583" s="68">
        <v>0</v>
      </c>
      <c r="R2583" s="68">
        <v>8</v>
      </c>
      <c r="S2583" s="68">
        <v>1</v>
      </c>
      <c r="T2583" s="68">
        <v>1</v>
      </c>
      <c r="U2583" s="68">
        <v>10</v>
      </c>
      <c r="V2583" s="68">
        <v>0</v>
      </c>
      <c r="W2583" s="68">
        <v>0</v>
      </c>
      <c r="X2583" s="68">
        <v>0</v>
      </c>
      <c r="Y2583" s="68">
        <v>22</v>
      </c>
      <c r="Z2583" s="68">
        <v>0</v>
      </c>
      <c r="AA2583" s="68">
        <v>22</v>
      </c>
      <c r="AB2583" s="68">
        <v>0</v>
      </c>
      <c r="AC2583" s="68">
        <v>0</v>
      </c>
      <c r="AD2583" s="68">
        <v>107</v>
      </c>
      <c r="AE2583" s="68">
        <v>134</v>
      </c>
      <c r="AF2583" s="68">
        <v>0</v>
      </c>
      <c r="AG2583" s="68">
        <v>0</v>
      </c>
      <c r="AH2583" s="68">
        <v>0</v>
      </c>
      <c r="AI2583" s="68">
        <v>0</v>
      </c>
      <c r="AJ2583" s="68">
        <v>0</v>
      </c>
      <c r="AK2583" s="68">
        <v>0</v>
      </c>
      <c r="AL2583" s="68">
        <v>0</v>
      </c>
      <c r="AM2583" s="68">
        <v>0</v>
      </c>
      <c r="AN2583" s="68">
        <v>0</v>
      </c>
      <c r="AO2583" s="68">
        <v>0</v>
      </c>
      <c r="AP2583" s="68" t="s">
        <v>913</v>
      </c>
      <c r="AQ2583" s="68">
        <v>1</v>
      </c>
      <c r="AR2583" s="68" t="s">
        <v>910</v>
      </c>
      <c r="AS2583" s="68">
        <v>0</v>
      </c>
      <c r="AT2583" s="68">
        <v>0</v>
      </c>
      <c r="AU2583" s="68">
        <v>0</v>
      </c>
      <c r="AV2583" s="86">
        <v>1</v>
      </c>
      <c r="AX2583" s="1">
        <v>0</v>
      </c>
      <c r="AY2583" s="1">
        <v>0</v>
      </c>
      <c r="AZ2583" s="68">
        <v>0</v>
      </c>
      <c r="BA2583" s="68">
        <v>0</v>
      </c>
      <c r="EQ2583" s="68">
        <v>21050042</v>
      </c>
      <c r="ER2583" s="175">
        <v>2</v>
      </c>
      <c r="ES2583" s="68">
        <v>650</v>
      </c>
      <c r="ET2583" s="68">
        <v>42</v>
      </c>
      <c r="EU2583" s="68">
        <v>0</v>
      </c>
      <c r="EV2583" s="68">
        <v>150042</v>
      </c>
      <c r="EW2583" s="68" t="s">
        <v>2680</v>
      </c>
      <c r="EX2583" s="68" t="str">
        <f t="shared" si="73"/>
        <v>중형</v>
      </c>
      <c r="GE2583" s="68">
        <v>110348</v>
      </c>
      <c r="GF2583" s="68" t="s">
        <v>5992</v>
      </c>
    </row>
    <row r="2584" spans="6:188" x14ac:dyDescent="0.3">
      <c r="F2584" s="68">
        <v>330999</v>
      </c>
      <c r="G2584" s="68">
        <v>1</v>
      </c>
      <c r="H2584" s="68">
        <v>180002</v>
      </c>
      <c r="I2584" s="68">
        <v>280002</v>
      </c>
      <c r="J2584" s="68" t="s">
        <v>3756</v>
      </c>
      <c r="K2584" s="68" t="s">
        <v>3757</v>
      </c>
      <c r="L2584" s="68">
        <v>0</v>
      </c>
      <c r="M2584" s="68">
        <v>20</v>
      </c>
      <c r="N2584" s="68">
        <v>0</v>
      </c>
      <c r="O2584" s="68">
        <v>0</v>
      </c>
      <c r="P2584" s="68">
        <v>0</v>
      </c>
      <c r="Q2584" s="68">
        <v>0</v>
      </c>
      <c r="R2584" s="68">
        <v>4</v>
      </c>
      <c r="S2584" s="68">
        <v>1</v>
      </c>
      <c r="T2584" s="68">
        <v>2</v>
      </c>
      <c r="U2584" s="68">
        <v>9</v>
      </c>
      <c r="V2584" s="68">
        <v>0</v>
      </c>
      <c r="W2584" s="68">
        <v>0</v>
      </c>
      <c r="X2584" s="68">
        <v>0</v>
      </c>
      <c r="Y2584" s="68">
        <v>25</v>
      </c>
      <c r="Z2584" s="68">
        <v>0</v>
      </c>
      <c r="AA2584" s="68">
        <v>25</v>
      </c>
      <c r="AB2584" s="68">
        <v>0</v>
      </c>
      <c r="AC2584" s="68">
        <v>0</v>
      </c>
      <c r="AD2584" s="68">
        <v>107</v>
      </c>
      <c r="AE2584" s="68">
        <v>134</v>
      </c>
      <c r="AF2584" s="68">
        <v>0</v>
      </c>
      <c r="AG2584" s="68">
        <v>0</v>
      </c>
      <c r="AH2584" s="68">
        <v>0</v>
      </c>
      <c r="AI2584" s="68">
        <v>0</v>
      </c>
      <c r="AJ2584" s="68">
        <v>0</v>
      </c>
      <c r="AK2584" s="68">
        <v>0</v>
      </c>
      <c r="AL2584" s="68">
        <v>0</v>
      </c>
      <c r="AM2584" s="68">
        <v>0</v>
      </c>
      <c r="AN2584" s="68">
        <v>0</v>
      </c>
      <c r="AO2584" s="68">
        <v>0</v>
      </c>
      <c r="AP2584" s="68" t="s">
        <v>863</v>
      </c>
      <c r="AQ2584" s="68">
        <v>1</v>
      </c>
      <c r="AR2584" s="68" t="s">
        <v>860</v>
      </c>
      <c r="AS2584" s="68">
        <v>0</v>
      </c>
      <c r="AT2584" s="68">
        <v>0</v>
      </c>
      <c r="AU2584" s="68">
        <v>0</v>
      </c>
      <c r="AV2584" s="86">
        <v>1</v>
      </c>
      <c r="AX2584" s="1">
        <v>0</v>
      </c>
      <c r="AY2584" s="1">
        <v>0</v>
      </c>
      <c r="AZ2584" s="68">
        <v>0</v>
      </c>
      <c r="BA2584" s="68">
        <v>0</v>
      </c>
      <c r="EQ2584" s="68">
        <v>21150042</v>
      </c>
      <c r="ER2584" s="175">
        <v>2</v>
      </c>
      <c r="ES2584" s="68">
        <v>650</v>
      </c>
      <c r="ET2584" s="68">
        <v>42</v>
      </c>
      <c r="EU2584" s="68">
        <v>0</v>
      </c>
      <c r="EV2584" s="68">
        <v>150042</v>
      </c>
      <c r="EW2584" s="68" t="s">
        <v>2680</v>
      </c>
      <c r="EX2584" s="68" t="str">
        <f t="shared" si="73"/>
        <v>중형</v>
      </c>
      <c r="GE2584" s="68">
        <v>110349</v>
      </c>
      <c r="GF2584" s="68" t="s">
        <v>5993</v>
      </c>
    </row>
    <row r="2585" spans="6:188" x14ac:dyDescent="0.3">
      <c r="F2585" s="68">
        <v>330204</v>
      </c>
      <c r="G2585" s="68">
        <v>1</v>
      </c>
      <c r="H2585" s="68">
        <v>180091</v>
      </c>
      <c r="I2585" s="68">
        <v>280091</v>
      </c>
      <c r="J2585" s="68" t="s">
        <v>974</v>
      </c>
      <c r="K2585" s="68" t="s">
        <v>975</v>
      </c>
      <c r="L2585" s="68">
        <v>75000</v>
      </c>
      <c r="M2585" s="68">
        <v>20</v>
      </c>
      <c r="N2585" s="68">
        <v>0</v>
      </c>
      <c r="O2585" s="68">
        <v>0</v>
      </c>
      <c r="P2585" s="68">
        <v>0</v>
      </c>
      <c r="Q2585" s="68">
        <v>0</v>
      </c>
      <c r="R2585" s="68">
        <v>16</v>
      </c>
      <c r="S2585" s="68">
        <v>1</v>
      </c>
      <c r="T2585" s="68">
        <v>5</v>
      </c>
      <c r="U2585" s="68">
        <v>326</v>
      </c>
      <c r="V2585" s="68">
        <v>0</v>
      </c>
      <c r="W2585" s="68">
        <v>266</v>
      </c>
      <c r="X2585" s="68">
        <v>0</v>
      </c>
      <c r="Y2585" s="68">
        <v>0</v>
      </c>
      <c r="Z2585" s="68">
        <v>0</v>
      </c>
      <c r="AA2585" s="68">
        <v>0</v>
      </c>
      <c r="AB2585" s="68">
        <v>0</v>
      </c>
      <c r="AC2585" s="68">
        <v>0</v>
      </c>
      <c r="AD2585" s="68">
        <v>108</v>
      </c>
      <c r="AE2585" s="68">
        <v>2</v>
      </c>
      <c r="AF2585" s="68">
        <v>0</v>
      </c>
      <c r="AG2585" s="68">
        <v>0</v>
      </c>
      <c r="AH2585" s="68">
        <v>0</v>
      </c>
      <c r="AI2585" s="68">
        <v>0</v>
      </c>
      <c r="AJ2585" s="68">
        <v>0</v>
      </c>
      <c r="AK2585" s="68">
        <v>0</v>
      </c>
      <c r="AL2585" s="68">
        <v>0</v>
      </c>
      <c r="AM2585" s="68">
        <v>0</v>
      </c>
      <c r="AN2585" s="68">
        <v>0</v>
      </c>
      <c r="AO2585" s="68">
        <v>0</v>
      </c>
      <c r="AP2585" s="68" t="s">
        <v>1783</v>
      </c>
      <c r="AQ2585" s="68">
        <v>1</v>
      </c>
      <c r="AR2585" s="68" t="s">
        <v>1784</v>
      </c>
      <c r="AS2585" s="68">
        <v>2000</v>
      </c>
      <c r="AT2585" s="68">
        <v>0</v>
      </c>
      <c r="AU2585" s="68">
        <v>0</v>
      </c>
      <c r="AV2585" s="86">
        <v>1</v>
      </c>
      <c r="AX2585" s="1">
        <v>0</v>
      </c>
      <c r="AY2585" s="1">
        <v>0</v>
      </c>
      <c r="AZ2585" s="68">
        <v>0</v>
      </c>
      <c r="BA2585" s="68">
        <v>0</v>
      </c>
      <c r="EQ2585" s="68">
        <v>21250042</v>
      </c>
      <c r="ER2585" s="175">
        <v>2</v>
      </c>
      <c r="ES2585" s="68">
        <v>650</v>
      </c>
      <c r="ET2585" s="68">
        <v>42</v>
      </c>
      <c r="EU2585" s="68">
        <v>0</v>
      </c>
      <c r="EV2585" s="68">
        <v>150042</v>
      </c>
      <c r="EW2585" s="68" t="s">
        <v>2680</v>
      </c>
      <c r="EX2585" s="68" t="str">
        <f t="shared" si="73"/>
        <v>중형</v>
      </c>
      <c r="GE2585" s="68">
        <v>110350</v>
      </c>
      <c r="GF2585" s="68" t="s">
        <v>5994</v>
      </c>
    </row>
    <row r="2586" spans="6:188" x14ac:dyDescent="0.3">
      <c r="F2586" s="68">
        <v>330205</v>
      </c>
      <c r="G2586" s="68">
        <v>1</v>
      </c>
      <c r="H2586" s="68">
        <v>180104</v>
      </c>
      <c r="I2586" s="68">
        <v>280104</v>
      </c>
      <c r="J2586" s="68" t="s">
        <v>1003</v>
      </c>
      <c r="K2586" s="68" t="s">
        <v>1004</v>
      </c>
      <c r="L2586" s="68">
        <v>75000</v>
      </c>
      <c r="M2586" s="68">
        <v>20</v>
      </c>
      <c r="N2586" s="68">
        <v>0</v>
      </c>
      <c r="O2586" s="68">
        <v>0</v>
      </c>
      <c r="P2586" s="68">
        <v>0</v>
      </c>
      <c r="Q2586" s="68">
        <v>0</v>
      </c>
      <c r="R2586" s="68">
        <v>32</v>
      </c>
      <c r="S2586" s="68">
        <v>1</v>
      </c>
      <c r="T2586" s="68">
        <v>5</v>
      </c>
      <c r="U2586" s="68">
        <v>352</v>
      </c>
      <c r="V2586" s="68">
        <v>0</v>
      </c>
      <c r="W2586" s="68">
        <v>214</v>
      </c>
      <c r="X2586" s="68">
        <v>0</v>
      </c>
      <c r="Y2586" s="68">
        <v>0</v>
      </c>
      <c r="Z2586" s="68">
        <v>0</v>
      </c>
      <c r="AA2586" s="68">
        <v>0</v>
      </c>
      <c r="AB2586" s="68">
        <v>0</v>
      </c>
      <c r="AC2586" s="68">
        <v>0</v>
      </c>
      <c r="AD2586" s="68">
        <v>120</v>
      </c>
      <c r="AE2586" s="68">
        <v>-2000</v>
      </c>
      <c r="AF2586" s="68">
        <v>0</v>
      </c>
      <c r="AG2586" s="68">
        <v>0</v>
      </c>
      <c r="AH2586" s="68">
        <v>0</v>
      </c>
      <c r="AI2586" s="68">
        <v>0</v>
      </c>
      <c r="AJ2586" s="68">
        <v>0</v>
      </c>
      <c r="AK2586" s="68">
        <v>0</v>
      </c>
      <c r="AL2586" s="68">
        <v>0</v>
      </c>
      <c r="AM2586" s="68">
        <v>0</v>
      </c>
      <c r="AN2586" s="68">
        <v>0</v>
      </c>
      <c r="AO2586" s="68">
        <v>0</v>
      </c>
      <c r="AP2586" s="68" t="s">
        <v>1798</v>
      </c>
      <c r="AQ2586" s="68">
        <v>1</v>
      </c>
      <c r="AR2586" s="68" t="s">
        <v>1799</v>
      </c>
      <c r="AS2586" s="68">
        <v>2000</v>
      </c>
      <c r="AT2586" s="68">
        <v>0</v>
      </c>
      <c r="AU2586" s="68">
        <v>0</v>
      </c>
      <c r="AV2586" s="86">
        <v>1</v>
      </c>
      <c r="AX2586" s="1">
        <v>0</v>
      </c>
      <c r="AY2586" s="1">
        <v>0</v>
      </c>
      <c r="AZ2586" s="68">
        <v>0</v>
      </c>
      <c r="BA2586" s="68">
        <v>0</v>
      </c>
      <c r="EQ2586" s="68">
        <v>30150042</v>
      </c>
      <c r="ER2586" s="175">
        <v>2</v>
      </c>
      <c r="ES2586" s="68">
        <v>650</v>
      </c>
      <c r="ET2586" s="68">
        <v>42</v>
      </c>
      <c r="EU2586" s="68">
        <v>0</v>
      </c>
      <c r="EV2586" s="68">
        <v>150042</v>
      </c>
      <c r="EW2586" s="68" t="s">
        <v>2680</v>
      </c>
      <c r="EX2586" s="68" t="str">
        <f t="shared" si="73"/>
        <v>중형</v>
      </c>
      <c r="GE2586" s="68">
        <v>110351</v>
      </c>
      <c r="GF2586" s="68" t="s">
        <v>5995</v>
      </c>
    </row>
    <row r="2587" spans="6:188" x14ac:dyDescent="0.3">
      <c r="F2587" s="68">
        <v>330206</v>
      </c>
      <c r="G2587" s="68">
        <v>1</v>
      </c>
      <c r="H2587" s="68">
        <v>180040</v>
      </c>
      <c r="I2587" s="68">
        <v>280040</v>
      </c>
      <c r="J2587" s="68" t="s">
        <v>854</v>
      </c>
      <c r="K2587" s="68" t="s">
        <v>855</v>
      </c>
      <c r="L2587" s="68">
        <v>75000</v>
      </c>
      <c r="M2587" s="68">
        <v>20</v>
      </c>
      <c r="N2587" s="68">
        <v>0</v>
      </c>
      <c r="O2587" s="68">
        <v>0</v>
      </c>
      <c r="P2587" s="68">
        <v>0</v>
      </c>
      <c r="Q2587" s="68">
        <v>0</v>
      </c>
      <c r="R2587" s="68">
        <v>2</v>
      </c>
      <c r="S2587" s="68">
        <v>1</v>
      </c>
      <c r="T2587" s="68">
        <v>5</v>
      </c>
      <c r="U2587" s="68">
        <v>211</v>
      </c>
      <c r="V2587" s="68">
        <v>0</v>
      </c>
      <c r="W2587" s="68">
        <v>455</v>
      </c>
      <c r="X2587" s="68">
        <v>0</v>
      </c>
      <c r="Y2587" s="68">
        <v>0</v>
      </c>
      <c r="Z2587" s="68">
        <v>0</v>
      </c>
      <c r="AA2587" s="68">
        <v>0</v>
      </c>
      <c r="AB2587" s="68">
        <v>0</v>
      </c>
      <c r="AC2587" s="68">
        <v>0</v>
      </c>
      <c r="AD2587" s="68">
        <v>108</v>
      </c>
      <c r="AE2587" s="68">
        <v>3</v>
      </c>
      <c r="AF2587" s="68">
        <v>0</v>
      </c>
      <c r="AG2587" s="68">
        <v>150</v>
      </c>
      <c r="AH2587" s="68">
        <v>10000</v>
      </c>
      <c r="AI2587" s="68">
        <v>268356</v>
      </c>
      <c r="AJ2587" s="68">
        <v>0</v>
      </c>
      <c r="AK2587" s="68">
        <v>0</v>
      </c>
      <c r="AL2587" s="68">
        <v>0</v>
      </c>
      <c r="AM2587" s="68">
        <v>0</v>
      </c>
      <c r="AN2587" s="68">
        <v>0</v>
      </c>
      <c r="AO2587" s="68">
        <v>0</v>
      </c>
      <c r="AP2587" s="68" t="s">
        <v>1724</v>
      </c>
      <c r="AQ2587" s="68">
        <v>1</v>
      </c>
      <c r="AR2587" s="68" t="s">
        <v>856</v>
      </c>
      <c r="AS2587" s="68">
        <v>2000</v>
      </c>
      <c r="AT2587" s="68">
        <v>0</v>
      </c>
      <c r="AU2587" s="68">
        <v>0</v>
      </c>
      <c r="AV2587" s="86">
        <v>1</v>
      </c>
      <c r="AX2587" s="1">
        <v>0</v>
      </c>
      <c r="AY2587" s="1">
        <v>0</v>
      </c>
      <c r="AZ2587" s="68">
        <v>0</v>
      </c>
      <c r="BA2587" s="68">
        <v>0</v>
      </c>
      <c r="EQ2587" s="68">
        <v>30250042</v>
      </c>
      <c r="ER2587" s="175">
        <v>2</v>
      </c>
      <c r="ES2587" s="68">
        <v>650</v>
      </c>
      <c r="ET2587" s="68">
        <v>42</v>
      </c>
      <c r="EU2587" s="68">
        <v>0</v>
      </c>
      <c r="EV2587" s="68">
        <v>150042</v>
      </c>
      <c r="EW2587" s="68" t="s">
        <v>2680</v>
      </c>
      <c r="EX2587" s="68" t="str">
        <f t="shared" si="73"/>
        <v>중형</v>
      </c>
      <c r="GE2587" s="68">
        <v>110352</v>
      </c>
      <c r="GF2587" s="68" t="s">
        <v>5996</v>
      </c>
    </row>
    <row r="2588" spans="6:188" x14ac:dyDescent="0.3">
      <c r="F2588" s="68">
        <v>330207</v>
      </c>
      <c r="G2588" s="68">
        <v>1</v>
      </c>
      <c r="H2588" s="68">
        <v>180037</v>
      </c>
      <c r="I2588" s="68">
        <v>280037</v>
      </c>
      <c r="J2588" s="68" t="s">
        <v>846</v>
      </c>
      <c r="K2588" s="68" t="s">
        <v>847</v>
      </c>
      <c r="L2588" s="68">
        <v>75000</v>
      </c>
      <c r="M2588" s="68">
        <v>20</v>
      </c>
      <c r="N2588" s="68">
        <v>0</v>
      </c>
      <c r="O2588" s="68">
        <v>0</v>
      </c>
      <c r="P2588" s="68">
        <v>0</v>
      </c>
      <c r="Q2588" s="68">
        <v>0</v>
      </c>
      <c r="R2588" s="68">
        <v>2</v>
      </c>
      <c r="S2588" s="68">
        <v>1</v>
      </c>
      <c r="T2588" s="68">
        <v>5</v>
      </c>
      <c r="U2588" s="68">
        <v>313</v>
      </c>
      <c r="V2588" s="68">
        <v>0</v>
      </c>
      <c r="W2588" s="68">
        <v>368</v>
      </c>
      <c r="X2588" s="68">
        <v>0</v>
      </c>
      <c r="Y2588" s="68">
        <v>0</v>
      </c>
      <c r="Z2588" s="68">
        <v>0</v>
      </c>
      <c r="AA2588" s="68">
        <v>0</v>
      </c>
      <c r="AB2588" s="68">
        <v>0</v>
      </c>
      <c r="AC2588" s="68">
        <v>0</v>
      </c>
      <c r="AD2588" s="68">
        <v>108</v>
      </c>
      <c r="AE2588" s="68">
        <v>5</v>
      </c>
      <c r="AF2588" s="68">
        <v>0</v>
      </c>
      <c r="AG2588" s="68">
        <v>150</v>
      </c>
      <c r="AH2588" s="68">
        <v>10000</v>
      </c>
      <c r="AI2588" s="68">
        <v>268357</v>
      </c>
      <c r="AJ2588" s="68">
        <v>0</v>
      </c>
      <c r="AK2588" s="68">
        <v>0</v>
      </c>
      <c r="AL2588" s="68">
        <v>0</v>
      </c>
      <c r="AM2588" s="68">
        <v>0</v>
      </c>
      <c r="AN2588" s="68">
        <v>0</v>
      </c>
      <c r="AO2588" s="68">
        <v>0</v>
      </c>
      <c r="AP2588" s="68" t="s">
        <v>1721</v>
      </c>
      <c r="AQ2588" s="68">
        <v>1</v>
      </c>
      <c r="AR2588" s="68" t="s">
        <v>848</v>
      </c>
      <c r="AS2588" s="68">
        <v>2000</v>
      </c>
      <c r="AT2588" s="68">
        <v>0</v>
      </c>
      <c r="AU2588" s="68">
        <v>0</v>
      </c>
      <c r="AV2588" s="86">
        <v>1</v>
      </c>
      <c r="AX2588" s="1">
        <v>0</v>
      </c>
      <c r="AY2588" s="1">
        <v>0</v>
      </c>
      <c r="AZ2588" s="68">
        <v>0</v>
      </c>
      <c r="BA2588" s="68">
        <v>0</v>
      </c>
      <c r="EQ2588" s="68">
        <v>30350042</v>
      </c>
      <c r="ER2588" s="175">
        <v>2</v>
      </c>
      <c r="ES2588" s="68">
        <v>650</v>
      </c>
      <c r="ET2588" s="68">
        <v>42</v>
      </c>
      <c r="EU2588" s="68">
        <v>0</v>
      </c>
      <c r="EV2588" s="68">
        <v>150042</v>
      </c>
      <c r="EW2588" s="68" t="s">
        <v>2680</v>
      </c>
      <c r="EX2588" s="68" t="str">
        <f t="shared" si="73"/>
        <v>중형</v>
      </c>
      <c r="GE2588" s="68">
        <v>110353</v>
      </c>
      <c r="GF2588" s="68" t="s">
        <v>5997</v>
      </c>
    </row>
    <row r="2589" spans="6:188" x14ac:dyDescent="0.3">
      <c r="F2589" s="68">
        <v>330208</v>
      </c>
      <c r="G2589" s="68">
        <v>1</v>
      </c>
      <c r="H2589" s="68">
        <v>180060</v>
      </c>
      <c r="I2589" s="68">
        <v>280060</v>
      </c>
      <c r="J2589" s="68" t="s">
        <v>905</v>
      </c>
      <c r="K2589" s="68" t="s">
        <v>906</v>
      </c>
      <c r="L2589" s="68">
        <v>75000</v>
      </c>
      <c r="M2589" s="68">
        <v>20</v>
      </c>
      <c r="N2589" s="68">
        <v>0</v>
      </c>
      <c r="O2589" s="68">
        <v>0</v>
      </c>
      <c r="P2589" s="68">
        <v>0</v>
      </c>
      <c r="Q2589" s="68">
        <v>0</v>
      </c>
      <c r="R2589" s="68">
        <v>4</v>
      </c>
      <c r="S2589" s="68">
        <v>1</v>
      </c>
      <c r="T2589" s="68">
        <v>5</v>
      </c>
      <c r="U2589" s="68">
        <v>431</v>
      </c>
      <c r="V2589" s="68">
        <v>0</v>
      </c>
      <c r="W2589" s="68">
        <v>231</v>
      </c>
      <c r="X2589" s="68">
        <v>0</v>
      </c>
      <c r="Y2589" s="68">
        <v>0</v>
      </c>
      <c r="Z2589" s="68">
        <v>0</v>
      </c>
      <c r="AA2589" s="68">
        <v>0</v>
      </c>
      <c r="AB2589" s="68">
        <v>0</v>
      </c>
      <c r="AC2589" s="68">
        <v>0</v>
      </c>
      <c r="AD2589" s="68">
        <v>108</v>
      </c>
      <c r="AE2589" s="68">
        <v>3</v>
      </c>
      <c r="AF2589" s="68">
        <v>0</v>
      </c>
      <c r="AG2589" s="68">
        <v>0</v>
      </c>
      <c r="AH2589" s="68">
        <v>0</v>
      </c>
      <c r="AI2589" s="68">
        <v>0</v>
      </c>
      <c r="AJ2589" s="68">
        <v>0</v>
      </c>
      <c r="AK2589" s="68">
        <v>0</v>
      </c>
      <c r="AL2589" s="68">
        <v>0</v>
      </c>
      <c r="AM2589" s="68">
        <v>0</v>
      </c>
      <c r="AN2589" s="68">
        <v>0</v>
      </c>
      <c r="AO2589" s="68">
        <v>0</v>
      </c>
      <c r="AP2589" s="68" t="s">
        <v>1744</v>
      </c>
      <c r="AQ2589" s="68">
        <v>1</v>
      </c>
      <c r="AR2589" s="68" t="s">
        <v>2515</v>
      </c>
      <c r="AS2589" s="68">
        <v>2000</v>
      </c>
      <c r="AT2589" s="68">
        <v>0</v>
      </c>
      <c r="AU2589" s="68">
        <v>0</v>
      </c>
      <c r="AV2589" s="86">
        <v>1</v>
      </c>
      <c r="AX2589" s="1">
        <v>0</v>
      </c>
      <c r="AY2589" s="1">
        <v>0</v>
      </c>
      <c r="AZ2589" s="68">
        <v>0</v>
      </c>
      <c r="BA2589" s="68">
        <v>0</v>
      </c>
      <c r="EQ2589" s="68">
        <v>30450042</v>
      </c>
      <c r="ER2589" s="175">
        <v>2</v>
      </c>
      <c r="ES2589" s="68">
        <v>650</v>
      </c>
      <c r="ET2589" s="68">
        <v>42</v>
      </c>
      <c r="EU2589" s="68">
        <v>0</v>
      </c>
      <c r="EV2589" s="68">
        <v>150042</v>
      </c>
      <c r="EW2589" s="68" t="s">
        <v>2680</v>
      </c>
      <c r="EX2589" s="68" t="str">
        <f t="shared" si="73"/>
        <v>중형</v>
      </c>
      <c r="GE2589" s="68">
        <v>110354</v>
      </c>
      <c r="GF2589" s="68" t="s">
        <v>5998</v>
      </c>
    </row>
    <row r="2590" spans="6:188" x14ac:dyDescent="0.3">
      <c r="F2590" s="68">
        <v>330209</v>
      </c>
      <c r="G2590" s="68">
        <v>1</v>
      </c>
      <c r="H2590" s="68">
        <v>180077</v>
      </c>
      <c r="I2590" s="68">
        <v>280077</v>
      </c>
      <c r="J2590" s="68" t="s">
        <v>943</v>
      </c>
      <c r="K2590" s="68" t="s">
        <v>944</v>
      </c>
      <c r="L2590" s="68">
        <v>75000</v>
      </c>
      <c r="M2590" s="68">
        <v>20</v>
      </c>
      <c r="N2590" s="68">
        <v>0</v>
      </c>
      <c r="O2590" s="68">
        <v>0</v>
      </c>
      <c r="P2590" s="68">
        <v>0</v>
      </c>
      <c r="Q2590" s="68">
        <v>0</v>
      </c>
      <c r="R2590" s="68">
        <v>8</v>
      </c>
      <c r="S2590" s="68">
        <v>1</v>
      </c>
      <c r="T2590" s="68">
        <v>5</v>
      </c>
      <c r="U2590" s="68">
        <v>382</v>
      </c>
      <c r="V2590" s="68">
        <v>0</v>
      </c>
      <c r="W2590" s="68">
        <v>252</v>
      </c>
      <c r="X2590" s="68">
        <v>0</v>
      </c>
      <c r="Y2590" s="68">
        <v>0</v>
      </c>
      <c r="Z2590" s="68">
        <v>0</v>
      </c>
      <c r="AA2590" s="68">
        <v>0</v>
      </c>
      <c r="AB2590" s="68">
        <v>0</v>
      </c>
      <c r="AC2590" s="68">
        <v>0</v>
      </c>
      <c r="AD2590" s="68">
        <v>108</v>
      </c>
      <c r="AE2590" s="68">
        <v>2</v>
      </c>
      <c r="AF2590" s="68">
        <v>0</v>
      </c>
      <c r="AG2590" s="68">
        <v>0</v>
      </c>
      <c r="AH2590" s="68">
        <v>0</v>
      </c>
      <c r="AI2590" s="68">
        <v>0</v>
      </c>
      <c r="AJ2590" s="68">
        <v>0</v>
      </c>
      <c r="AK2590" s="68">
        <v>0</v>
      </c>
      <c r="AL2590" s="68">
        <v>0</v>
      </c>
      <c r="AM2590" s="68">
        <v>0</v>
      </c>
      <c r="AN2590" s="68">
        <v>0</v>
      </c>
      <c r="AO2590" s="68">
        <v>0</v>
      </c>
      <c r="AP2590" s="68" t="s">
        <v>1765</v>
      </c>
      <c r="AQ2590" s="68">
        <v>1</v>
      </c>
      <c r="AR2590" s="68" t="s">
        <v>1766</v>
      </c>
      <c r="AS2590" s="68">
        <v>2000</v>
      </c>
      <c r="AT2590" s="68">
        <v>0</v>
      </c>
      <c r="AU2590" s="68">
        <v>0</v>
      </c>
      <c r="AV2590" s="86">
        <v>1</v>
      </c>
      <c r="AX2590" s="1">
        <v>0</v>
      </c>
      <c r="AY2590" s="1">
        <v>0</v>
      </c>
      <c r="AZ2590" s="68">
        <v>0</v>
      </c>
      <c r="BA2590" s="68">
        <v>0</v>
      </c>
      <c r="EQ2590" s="68">
        <v>30550042</v>
      </c>
      <c r="ER2590" s="175">
        <v>2</v>
      </c>
      <c r="ES2590" s="68">
        <v>650</v>
      </c>
      <c r="ET2590" s="68">
        <v>42</v>
      </c>
      <c r="EU2590" s="68">
        <v>0</v>
      </c>
      <c r="EV2590" s="68">
        <v>150042</v>
      </c>
      <c r="EW2590" s="68" t="s">
        <v>2680</v>
      </c>
      <c r="EX2590" s="68" t="str">
        <f t="shared" si="73"/>
        <v>중형</v>
      </c>
      <c r="GE2590" s="68">
        <v>110355</v>
      </c>
      <c r="GF2590" s="68" t="s">
        <v>5999</v>
      </c>
    </row>
    <row r="2591" spans="6:188" x14ac:dyDescent="0.3">
      <c r="F2591" s="68">
        <v>330210</v>
      </c>
      <c r="G2591" s="68">
        <v>1</v>
      </c>
      <c r="H2591" s="68">
        <v>180078</v>
      </c>
      <c r="I2591" s="68">
        <v>280078</v>
      </c>
      <c r="J2591" s="68" t="s">
        <v>945</v>
      </c>
      <c r="K2591" s="68" t="s">
        <v>946</v>
      </c>
      <c r="L2591" s="68">
        <v>75000</v>
      </c>
      <c r="M2591" s="68">
        <v>20</v>
      </c>
      <c r="N2591" s="68">
        <v>0</v>
      </c>
      <c r="O2591" s="68">
        <v>0</v>
      </c>
      <c r="P2591" s="68">
        <v>0</v>
      </c>
      <c r="Q2591" s="68">
        <v>0</v>
      </c>
      <c r="R2591" s="68">
        <v>8</v>
      </c>
      <c r="S2591" s="68">
        <v>1</v>
      </c>
      <c r="T2591" s="68">
        <v>5</v>
      </c>
      <c r="U2591" s="68">
        <v>358</v>
      </c>
      <c r="V2591" s="68">
        <v>0</v>
      </c>
      <c r="W2591" s="68">
        <v>256</v>
      </c>
      <c r="X2591" s="68">
        <v>0</v>
      </c>
      <c r="Y2591" s="68">
        <v>0</v>
      </c>
      <c r="Z2591" s="68">
        <v>0</v>
      </c>
      <c r="AA2591" s="68">
        <v>0</v>
      </c>
      <c r="AB2591" s="68">
        <v>0</v>
      </c>
      <c r="AC2591" s="68">
        <v>0</v>
      </c>
      <c r="AD2591" s="68">
        <v>108</v>
      </c>
      <c r="AE2591" s="68">
        <v>1</v>
      </c>
      <c r="AF2591" s="68">
        <v>0</v>
      </c>
      <c r="AG2591" s="68">
        <v>0</v>
      </c>
      <c r="AH2591" s="68">
        <v>0</v>
      </c>
      <c r="AI2591" s="68">
        <v>0</v>
      </c>
      <c r="AJ2591" s="68">
        <v>0</v>
      </c>
      <c r="AK2591" s="68">
        <v>0</v>
      </c>
      <c r="AL2591" s="68">
        <v>0</v>
      </c>
      <c r="AM2591" s="68">
        <v>0</v>
      </c>
      <c r="AN2591" s="68">
        <v>0</v>
      </c>
      <c r="AO2591" s="68">
        <v>0</v>
      </c>
      <c r="AP2591" s="68" t="s">
        <v>1767</v>
      </c>
      <c r="AQ2591" s="68">
        <v>1</v>
      </c>
      <c r="AR2591" s="68" t="s">
        <v>1768</v>
      </c>
      <c r="AS2591" s="68">
        <v>2000</v>
      </c>
      <c r="AT2591" s="68">
        <v>0</v>
      </c>
      <c r="AU2591" s="68">
        <v>0</v>
      </c>
      <c r="AV2591" s="86">
        <v>1</v>
      </c>
      <c r="AX2591" s="1">
        <v>0</v>
      </c>
      <c r="AY2591" s="1">
        <v>0</v>
      </c>
      <c r="AZ2591" s="68">
        <v>0</v>
      </c>
      <c r="BA2591" s="68">
        <v>0</v>
      </c>
      <c r="EQ2591" s="68">
        <v>30650042</v>
      </c>
      <c r="ER2591" s="175">
        <v>2</v>
      </c>
      <c r="ES2591" s="68">
        <v>650</v>
      </c>
      <c r="ET2591" s="68">
        <v>42</v>
      </c>
      <c r="EU2591" s="68">
        <v>0</v>
      </c>
      <c r="EV2591" s="68">
        <v>150042</v>
      </c>
      <c r="EW2591" s="68" t="s">
        <v>2680</v>
      </c>
      <c r="EX2591" s="68" t="str">
        <f t="shared" si="73"/>
        <v>중형</v>
      </c>
      <c r="GE2591" s="68">
        <v>110356</v>
      </c>
      <c r="GF2591" s="68" t="s">
        <v>6000</v>
      </c>
    </row>
    <row r="2592" spans="6:188" x14ac:dyDescent="0.3">
      <c r="F2592" s="68">
        <v>330211</v>
      </c>
      <c r="G2592" s="68">
        <v>1</v>
      </c>
      <c r="H2592" s="68">
        <v>180080</v>
      </c>
      <c r="I2592" s="68">
        <v>280080</v>
      </c>
      <c r="J2592" s="68" t="s">
        <v>949</v>
      </c>
      <c r="K2592" s="68" t="s">
        <v>950</v>
      </c>
      <c r="L2592" s="68">
        <v>75000</v>
      </c>
      <c r="M2592" s="68">
        <v>20</v>
      </c>
      <c r="N2592" s="68">
        <v>0</v>
      </c>
      <c r="O2592" s="68">
        <v>0</v>
      </c>
      <c r="P2592" s="68">
        <v>0</v>
      </c>
      <c r="Q2592" s="68">
        <v>0</v>
      </c>
      <c r="R2592" s="68">
        <v>8</v>
      </c>
      <c r="S2592" s="68">
        <v>1</v>
      </c>
      <c r="T2592" s="68">
        <v>5</v>
      </c>
      <c r="U2592" s="68">
        <v>280</v>
      </c>
      <c r="V2592" s="68">
        <v>0</v>
      </c>
      <c r="W2592" s="68">
        <v>273</v>
      </c>
      <c r="X2592" s="68">
        <v>0</v>
      </c>
      <c r="Y2592" s="68">
        <v>0</v>
      </c>
      <c r="Z2592" s="68">
        <v>0</v>
      </c>
      <c r="AA2592" s="68">
        <v>0</v>
      </c>
      <c r="AB2592" s="68">
        <v>0</v>
      </c>
      <c r="AC2592" s="68">
        <v>0</v>
      </c>
      <c r="AD2592" s="68">
        <v>108</v>
      </c>
      <c r="AE2592" s="68">
        <v>4</v>
      </c>
      <c r="AF2592" s="68">
        <v>0</v>
      </c>
      <c r="AG2592" s="68">
        <v>0</v>
      </c>
      <c r="AH2592" s="68">
        <v>0</v>
      </c>
      <c r="AI2592" s="68">
        <v>0</v>
      </c>
      <c r="AJ2592" s="68">
        <v>0</v>
      </c>
      <c r="AK2592" s="68">
        <v>0</v>
      </c>
      <c r="AL2592" s="68">
        <v>0</v>
      </c>
      <c r="AM2592" s="68">
        <v>0</v>
      </c>
      <c r="AN2592" s="68">
        <v>0</v>
      </c>
      <c r="AO2592" s="68">
        <v>0</v>
      </c>
      <c r="AP2592" s="68" t="s">
        <v>1771</v>
      </c>
      <c r="AQ2592" s="68">
        <v>1</v>
      </c>
      <c r="AR2592" s="68" t="s">
        <v>1772</v>
      </c>
      <c r="AS2592" s="68">
        <v>2000</v>
      </c>
      <c r="AT2592" s="68">
        <v>0</v>
      </c>
      <c r="AU2592" s="68">
        <v>0</v>
      </c>
      <c r="AV2592" s="86">
        <v>1</v>
      </c>
      <c r="AX2592" s="1">
        <v>0</v>
      </c>
      <c r="AY2592" s="1">
        <v>0</v>
      </c>
      <c r="AZ2592" s="68">
        <v>0</v>
      </c>
      <c r="BA2592" s="68">
        <v>0</v>
      </c>
      <c r="EQ2592" s="68">
        <v>30750042</v>
      </c>
      <c r="ER2592" s="175">
        <v>2</v>
      </c>
      <c r="ES2592" s="68">
        <v>650</v>
      </c>
      <c r="ET2592" s="68">
        <v>42</v>
      </c>
      <c r="EU2592" s="68">
        <v>0</v>
      </c>
      <c r="EV2592" s="68">
        <v>150042</v>
      </c>
      <c r="EW2592" s="68" t="s">
        <v>2680</v>
      </c>
      <c r="EX2592" s="68" t="str">
        <f t="shared" si="73"/>
        <v>중형</v>
      </c>
      <c r="GE2592" s="68">
        <v>110357</v>
      </c>
      <c r="GF2592" s="68" t="s">
        <v>6001</v>
      </c>
    </row>
    <row r="2593" spans="6:188" x14ac:dyDescent="0.3">
      <c r="F2593" s="68">
        <v>330378</v>
      </c>
      <c r="G2593" s="68">
        <v>1</v>
      </c>
      <c r="H2593" s="68">
        <v>180002</v>
      </c>
      <c r="I2593" s="68">
        <v>280002</v>
      </c>
      <c r="J2593" s="68" t="s">
        <v>3756</v>
      </c>
      <c r="K2593" s="68" t="s">
        <v>3757</v>
      </c>
      <c r="L2593" s="68">
        <v>0</v>
      </c>
      <c r="M2593" s="68">
        <v>20</v>
      </c>
      <c r="N2593" s="68">
        <v>0</v>
      </c>
      <c r="O2593" s="68">
        <v>0</v>
      </c>
      <c r="P2593" s="68">
        <v>0</v>
      </c>
      <c r="Q2593" s="68">
        <v>0</v>
      </c>
      <c r="R2593" s="68">
        <v>32</v>
      </c>
      <c r="S2593" s="68">
        <v>1</v>
      </c>
      <c r="T2593" s="68">
        <v>1</v>
      </c>
      <c r="U2593" s="68">
        <v>1231</v>
      </c>
      <c r="V2593" s="68">
        <v>0</v>
      </c>
      <c r="W2593" s="68">
        <v>70</v>
      </c>
      <c r="X2593" s="68">
        <v>0</v>
      </c>
      <c r="Y2593" s="68">
        <v>2799</v>
      </c>
      <c r="Z2593" s="68">
        <v>0</v>
      </c>
      <c r="AA2593" s="68">
        <v>2799</v>
      </c>
      <c r="AB2593" s="68">
        <v>0</v>
      </c>
      <c r="AC2593" s="68">
        <v>0</v>
      </c>
      <c r="AD2593" s="68">
        <v>107</v>
      </c>
      <c r="AE2593" s="68">
        <v>1225</v>
      </c>
      <c r="AF2593" s="68">
        <v>0</v>
      </c>
      <c r="AG2593" s="68">
        <v>0</v>
      </c>
      <c r="AH2593" s="68">
        <v>0</v>
      </c>
      <c r="AI2593" s="68">
        <v>0</v>
      </c>
      <c r="AJ2593" s="68">
        <v>0</v>
      </c>
      <c r="AK2593" s="68">
        <v>0</v>
      </c>
      <c r="AL2593" s="68">
        <v>0</v>
      </c>
      <c r="AM2593" s="68">
        <v>0</v>
      </c>
      <c r="AN2593" s="68">
        <v>0</v>
      </c>
      <c r="AO2593" s="68">
        <v>0</v>
      </c>
      <c r="AP2593" s="68" t="s">
        <v>1787</v>
      </c>
      <c r="AQ2593" s="68">
        <v>1</v>
      </c>
      <c r="AR2593" s="68" t="s">
        <v>3600</v>
      </c>
      <c r="AS2593" s="68">
        <v>0</v>
      </c>
      <c r="AT2593" s="68">
        <v>0</v>
      </c>
      <c r="AU2593" s="68">
        <v>0</v>
      </c>
      <c r="AV2593" s="86">
        <v>1</v>
      </c>
      <c r="AX2593" s="1">
        <v>0</v>
      </c>
      <c r="AY2593" s="1">
        <v>0</v>
      </c>
      <c r="AZ2593" s="68">
        <v>0</v>
      </c>
      <c r="BA2593" s="68">
        <v>0</v>
      </c>
      <c r="EQ2593" s="68">
        <v>30850042</v>
      </c>
      <c r="ER2593" s="175">
        <v>2</v>
      </c>
      <c r="ES2593" s="68">
        <v>650</v>
      </c>
      <c r="ET2593" s="68">
        <v>42</v>
      </c>
      <c r="EU2593" s="68">
        <v>0</v>
      </c>
      <c r="EV2593" s="68">
        <v>150042</v>
      </c>
      <c r="EW2593" s="68" t="s">
        <v>2680</v>
      </c>
      <c r="EX2593" s="68" t="str">
        <f t="shared" si="73"/>
        <v>중형</v>
      </c>
      <c r="GE2593" s="68">
        <v>110358</v>
      </c>
      <c r="GF2593" s="68" t="s">
        <v>6002</v>
      </c>
    </row>
    <row r="2594" spans="6:188" x14ac:dyDescent="0.3">
      <c r="F2594" s="68">
        <v>330379</v>
      </c>
      <c r="G2594" s="68">
        <v>1</v>
      </c>
      <c r="H2594" s="68">
        <v>180002</v>
      </c>
      <c r="I2594" s="68">
        <v>280002</v>
      </c>
      <c r="J2594" s="68" t="s">
        <v>3756</v>
      </c>
      <c r="K2594" s="68" t="s">
        <v>3757</v>
      </c>
      <c r="L2594" s="68">
        <v>0</v>
      </c>
      <c r="M2594" s="68">
        <v>20</v>
      </c>
      <c r="N2594" s="68">
        <v>0</v>
      </c>
      <c r="O2594" s="68">
        <v>0</v>
      </c>
      <c r="P2594" s="68">
        <v>0</v>
      </c>
      <c r="Q2594" s="68">
        <v>0</v>
      </c>
      <c r="R2594" s="68">
        <v>32</v>
      </c>
      <c r="S2594" s="68">
        <v>1</v>
      </c>
      <c r="T2594" s="68">
        <v>1</v>
      </c>
      <c r="U2594" s="68">
        <v>1221</v>
      </c>
      <c r="V2594" s="68">
        <v>0</v>
      </c>
      <c r="W2594" s="68">
        <v>69</v>
      </c>
      <c r="X2594" s="68">
        <v>0</v>
      </c>
      <c r="Y2594" s="68">
        <v>2784</v>
      </c>
      <c r="Z2594" s="68">
        <v>0</v>
      </c>
      <c r="AA2594" s="68">
        <v>2784</v>
      </c>
      <c r="AB2594" s="68">
        <v>0</v>
      </c>
      <c r="AC2594" s="68">
        <v>0</v>
      </c>
      <c r="AD2594" s="68">
        <v>107</v>
      </c>
      <c r="AE2594" s="68">
        <v>1245</v>
      </c>
      <c r="AF2594" s="68">
        <v>0</v>
      </c>
      <c r="AG2594" s="68">
        <v>0</v>
      </c>
      <c r="AH2594" s="68">
        <v>0</v>
      </c>
      <c r="AI2594" s="68">
        <v>0</v>
      </c>
      <c r="AJ2594" s="68">
        <v>0</v>
      </c>
      <c r="AK2594" s="68">
        <v>0</v>
      </c>
      <c r="AL2594" s="68">
        <v>0</v>
      </c>
      <c r="AM2594" s="68">
        <v>0</v>
      </c>
      <c r="AN2594" s="68">
        <v>0</v>
      </c>
      <c r="AO2594" s="68">
        <v>0</v>
      </c>
      <c r="AP2594" s="68" t="s">
        <v>1787</v>
      </c>
      <c r="AQ2594" s="68">
        <v>1</v>
      </c>
      <c r="AR2594" s="68" t="s">
        <v>3600</v>
      </c>
      <c r="AS2594" s="68">
        <v>0</v>
      </c>
      <c r="AT2594" s="68">
        <v>0</v>
      </c>
      <c r="AU2594" s="68">
        <v>0</v>
      </c>
      <c r="AV2594" s="86">
        <v>1</v>
      </c>
      <c r="AX2594" s="1">
        <v>0</v>
      </c>
      <c r="AY2594" s="1">
        <v>0</v>
      </c>
      <c r="AZ2594" s="68">
        <v>0</v>
      </c>
      <c r="BA2594" s="68">
        <v>0</v>
      </c>
      <c r="EQ2594" s="68">
        <v>30950042</v>
      </c>
      <c r="ER2594" s="175">
        <v>2</v>
      </c>
      <c r="ES2594" s="68">
        <v>650</v>
      </c>
      <c r="ET2594" s="68">
        <v>42</v>
      </c>
      <c r="EU2594" s="68">
        <v>0</v>
      </c>
      <c r="EV2594" s="68">
        <v>150042</v>
      </c>
      <c r="EW2594" s="68" t="s">
        <v>2680</v>
      </c>
      <c r="EX2594" s="68" t="str">
        <f t="shared" si="73"/>
        <v>중형</v>
      </c>
      <c r="GE2594" s="68">
        <v>110359</v>
      </c>
      <c r="GF2594" s="68" t="s">
        <v>6003</v>
      </c>
    </row>
    <row r="2595" spans="6:188" x14ac:dyDescent="0.3">
      <c r="F2595" s="68">
        <v>330380</v>
      </c>
      <c r="G2595" s="68">
        <v>1</v>
      </c>
      <c r="H2595" s="68">
        <v>180002</v>
      </c>
      <c r="I2595" s="68">
        <v>280002</v>
      </c>
      <c r="J2595" s="68" t="s">
        <v>3756</v>
      </c>
      <c r="K2595" s="68" t="s">
        <v>3757</v>
      </c>
      <c r="L2595" s="68">
        <v>0</v>
      </c>
      <c r="M2595" s="68">
        <v>20</v>
      </c>
      <c r="N2595" s="68">
        <v>0</v>
      </c>
      <c r="O2595" s="68">
        <v>0</v>
      </c>
      <c r="P2595" s="68">
        <v>0</v>
      </c>
      <c r="Q2595" s="68">
        <v>0</v>
      </c>
      <c r="R2595" s="68">
        <v>2</v>
      </c>
      <c r="S2595" s="68">
        <v>1</v>
      </c>
      <c r="T2595" s="68">
        <v>1</v>
      </c>
      <c r="U2595" s="68">
        <v>655</v>
      </c>
      <c r="V2595" s="68">
        <v>0</v>
      </c>
      <c r="W2595" s="68">
        <v>1285</v>
      </c>
      <c r="X2595" s="68">
        <v>0</v>
      </c>
      <c r="Y2595" s="68">
        <v>2892</v>
      </c>
      <c r="Z2595" s="68">
        <v>0</v>
      </c>
      <c r="AA2595" s="68">
        <v>2892</v>
      </c>
      <c r="AB2595" s="68">
        <v>0</v>
      </c>
      <c r="AC2595" s="68">
        <v>0</v>
      </c>
      <c r="AD2595" s="68">
        <v>107</v>
      </c>
      <c r="AE2595" s="68">
        <v>2539</v>
      </c>
      <c r="AF2595" s="68">
        <v>0</v>
      </c>
      <c r="AG2595" s="68">
        <v>0</v>
      </c>
      <c r="AH2595" s="68">
        <v>0</v>
      </c>
      <c r="AI2595" s="68">
        <v>0</v>
      </c>
      <c r="AJ2595" s="68">
        <v>0</v>
      </c>
      <c r="AK2595" s="68">
        <v>0</v>
      </c>
      <c r="AL2595" s="68">
        <v>0</v>
      </c>
      <c r="AM2595" s="68">
        <v>0</v>
      </c>
      <c r="AN2595" s="68">
        <v>0</v>
      </c>
      <c r="AO2595" s="68">
        <v>0</v>
      </c>
      <c r="AP2595" s="68" t="s">
        <v>811</v>
      </c>
      <c r="AQ2595" s="68">
        <v>1</v>
      </c>
      <c r="AR2595" s="68" t="s">
        <v>808</v>
      </c>
      <c r="AS2595" s="68">
        <v>0</v>
      </c>
      <c r="AT2595" s="68">
        <v>0</v>
      </c>
      <c r="AU2595" s="68">
        <v>0</v>
      </c>
      <c r="AV2595" s="86">
        <v>1</v>
      </c>
      <c r="AX2595" s="1">
        <v>0</v>
      </c>
      <c r="AY2595" s="1">
        <v>0</v>
      </c>
      <c r="AZ2595" s="68">
        <v>0</v>
      </c>
      <c r="BA2595" s="68">
        <v>0</v>
      </c>
      <c r="EQ2595" s="68">
        <v>31050042</v>
      </c>
      <c r="ER2595" s="175">
        <v>2</v>
      </c>
      <c r="ES2595" s="68">
        <v>650</v>
      </c>
      <c r="ET2595" s="68">
        <v>42</v>
      </c>
      <c r="EU2595" s="68">
        <v>0</v>
      </c>
      <c r="EV2595" s="68">
        <v>150042</v>
      </c>
      <c r="EW2595" s="68" t="s">
        <v>2680</v>
      </c>
      <c r="EX2595" s="68" t="str">
        <f t="shared" si="73"/>
        <v>중형</v>
      </c>
      <c r="GE2595" s="68">
        <v>110360</v>
      </c>
      <c r="GF2595" s="68" t="s">
        <v>6004</v>
      </c>
    </row>
    <row r="2596" spans="6:188" x14ac:dyDescent="0.3">
      <c r="F2596" s="68">
        <v>330381</v>
      </c>
      <c r="G2596" s="68">
        <v>1</v>
      </c>
      <c r="H2596" s="68">
        <v>180002</v>
      </c>
      <c r="I2596" s="68">
        <v>280002</v>
      </c>
      <c r="J2596" s="68" t="s">
        <v>3756</v>
      </c>
      <c r="K2596" s="68" t="s">
        <v>3757</v>
      </c>
      <c r="L2596" s="68">
        <v>0</v>
      </c>
      <c r="M2596" s="68">
        <v>20</v>
      </c>
      <c r="N2596" s="68">
        <v>0</v>
      </c>
      <c r="O2596" s="68">
        <v>0</v>
      </c>
      <c r="P2596" s="68">
        <v>0</v>
      </c>
      <c r="Q2596" s="68">
        <v>0</v>
      </c>
      <c r="R2596" s="68">
        <v>2</v>
      </c>
      <c r="S2596" s="68">
        <v>1</v>
      </c>
      <c r="T2596" s="68">
        <v>1</v>
      </c>
      <c r="U2596" s="68">
        <v>655</v>
      </c>
      <c r="V2596" s="68">
        <v>0</v>
      </c>
      <c r="W2596" s="68">
        <v>1288</v>
      </c>
      <c r="X2596" s="68">
        <v>0</v>
      </c>
      <c r="Y2596" s="68">
        <v>2898</v>
      </c>
      <c r="Z2596" s="68">
        <v>0</v>
      </c>
      <c r="AA2596" s="68">
        <v>2898</v>
      </c>
      <c r="AB2596" s="68">
        <v>0</v>
      </c>
      <c r="AC2596" s="68">
        <v>0</v>
      </c>
      <c r="AD2596" s="68">
        <v>107</v>
      </c>
      <c r="AE2596" s="68">
        <v>2583</v>
      </c>
      <c r="AF2596" s="68">
        <v>0</v>
      </c>
      <c r="AG2596" s="68">
        <v>0</v>
      </c>
      <c r="AH2596" s="68">
        <v>0</v>
      </c>
      <c r="AI2596" s="68">
        <v>0</v>
      </c>
      <c r="AJ2596" s="68">
        <v>0</v>
      </c>
      <c r="AK2596" s="68">
        <v>0</v>
      </c>
      <c r="AL2596" s="68">
        <v>0</v>
      </c>
      <c r="AM2596" s="68">
        <v>0</v>
      </c>
      <c r="AN2596" s="68">
        <v>0</v>
      </c>
      <c r="AO2596" s="68">
        <v>0</v>
      </c>
      <c r="AP2596" s="68" t="s">
        <v>811</v>
      </c>
      <c r="AQ2596" s="68">
        <v>1</v>
      </c>
      <c r="AR2596" s="68" t="s">
        <v>808</v>
      </c>
      <c r="AS2596" s="68">
        <v>0</v>
      </c>
      <c r="AT2596" s="68">
        <v>0</v>
      </c>
      <c r="AU2596" s="68">
        <v>0</v>
      </c>
      <c r="AV2596" s="86">
        <v>1</v>
      </c>
      <c r="AX2596" s="1">
        <v>0</v>
      </c>
      <c r="AY2596" s="1">
        <v>0</v>
      </c>
      <c r="AZ2596" s="68">
        <v>0</v>
      </c>
      <c r="BA2596" s="68">
        <v>0</v>
      </c>
      <c r="EQ2596" s="68">
        <v>31150042</v>
      </c>
      <c r="ER2596" s="175">
        <v>2</v>
      </c>
      <c r="ES2596" s="68">
        <v>650</v>
      </c>
      <c r="ET2596" s="68">
        <v>42</v>
      </c>
      <c r="EU2596" s="68">
        <v>0</v>
      </c>
      <c r="EV2596" s="68">
        <v>150042</v>
      </c>
      <c r="EW2596" s="68" t="s">
        <v>2680</v>
      </c>
      <c r="EX2596" s="68" t="str">
        <f t="shared" si="73"/>
        <v>중형</v>
      </c>
      <c r="GE2596" s="68">
        <v>110361</v>
      </c>
      <c r="GF2596" s="68" t="s">
        <v>6005</v>
      </c>
    </row>
    <row r="2597" spans="6:188" x14ac:dyDescent="0.3">
      <c r="F2597" s="68">
        <v>330382</v>
      </c>
      <c r="G2597" s="68">
        <v>1</v>
      </c>
      <c r="H2597" s="68">
        <v>180002</v>
      </c>
      <c r="I2597" s="68">
        <v>280002</v>
      </c>
      <c r="J2597" s="68" t="s">
        <v>3756</v>
      </c>
      <c r="K2597" s="68" t="s">
        <v>3757</v>
      </c>
      <c r="L2597" s="68">
        <v>0</v>
      </c>
      <c r="M2597" s="68">
        <v>20</v>
      </c>
      <c r="N2597" s="68">
        <v>0</v>
      </c>
      <c r="O2597" s="68">
        <v>0</v>
      </c>
      <c r="P2597" s="68">
        <v>0</v>
      </c>
      <c r="Q2597" s="68">
        <v>0</v>
      </c>
      <c r="R2597" s="68">
        <v>8</v>
      </c>
      <c r="S2597" s="68">
        <v>1</v>
      </c>
      <c r="T2597" s="68">
        <v>1</v>
      </c>
      <c r="U2597" s="68">
        <v>1252</v>
      </c>
      <c r="V2597" s="68">
        <v>0</v>
      </c>
      <c r="W2597" s="68">
        <v>73</v>
      </c>
      <c r="X2597" s="68">
        <v>0</v>
      </c>
      <c r="Y2597" s="68">
        <v>2845</v>
      </c>
      <c r="Z2597" s="68">
        <v>0</v>
      </c>
      <c r="AA2597" s="68">
        <v>2845</v>
      </c>
      <c r="AB2597" s="68">
        <v>0</v>
      </c>
      <c r="AC2597" s="68">
        <v>0</v>
      </c>
      <c r="AD2597" s="68">
        <v>107</v>
      </c>
      <c r="AE2597" s="68">
        <v>2615</v>
      </c>
      <c r="AF2597" s="68">
        <v>0</v>
      </c>
      <c r="AG2597" s="68">
        <v>0</v>
      </c>
      <c r="AH2597" s="68">
        <v>0</v>
      </c>
      <c r="AI2597" s="68">
        <v>0</v>
      </c>
      <c r="AJ2597" s="68">
        <v>0</v>
      </c>
      <c r="AK2597" s="68">
        <v>0</v>
      </c>
      <c r="AL2597" s="68">
        <v>0</v>
      </c>
      <c r="AM2597" s="68">
        <v>0</v>
      </c>
      <c r="AN2597" s="68">
        <v>0</v>
      </c>
      <c r="AO2597" s="68">
        <v>0</v>
      </c>
      <c r="AP2597" s="68" t="s">
        <v>913</v>
      </c>
      <c r="AQ2597" s="68">
        <v>1</v>
      </c>
      <c r="AR2597" s="68" t="s">
        <v>910</v>
      </c>
      <c r="AS2597" s="68">
        <v>0</v>
      </c>
      <c r="AT2597" s="68">
        <v>0</v>
      </c>
      <c r="AU2597" s="68">
        <v>0</v>
      </c>
      <c r="AV2597" s="86">
        <v>1</v>
      </c>
      <c r="AX2597" s="1">
        <v>0</v>
      </c>
      <c r="AY2597" s="1">
        <v>0</v>
      </c>
      <c r="AZ2597" s="68">
        <v>0</v>
      </c>
      <c r="BA2597" s="68">
        <v>0</v>
      </c>
      <c r="EQ2597" s="68">
        <v>31250042</v>
      </c>
      <c r="ER2597" s="175">
        <v>2</v>
      </c>
      <c r="ES2597" s="68">
        <v>650</v>
      </c>
      <c r="ET2597" s="68">
        <v>42</v>
      </c>
      <c r="EU2597" s="68">
        <v>0</v>
      </c>
      <c r="EV2597" s="68">
        <v>150042</v>
      </c>
      <c r="EW2597" s="68" t="s">
        <v>2680</v>
      </c>
      <c r="EX2597" s="68" t="str">
        <f t="shared" si="73"/>
        <v>중형</v>
      </c>
      <c r="GE2597" s="68">
        <v>110362</v>
      </c>
      <c r="GF2597" s="68" t="s">
        <v>6006</v>
      </c>
    </row>
    <row r="2598" spans="6:188" x14ac:dyDescent="0.3">
      <c r="F2598" s="68">
        <v>330383</v>
      </c>
      <c r="G2598" s="68">
        <v>1</v>
      </c>
      <c r="H2598" s="68">
        <v>180002</v>
      </c>
      <c r="I2598" s="68">
        <v>280002</v>
      </c>
      <c r="J2598" s="68" t="s">
        <v>3756</v>
      </c>
      <c r="K2598" s="68" t="s">
        <v>3757</v>
      </c>
      <c r="L2598" s="68">
        <v>0</v>
      </c>
      <c r="M2598" s="68">
        <v>20</v>
      </c>
      <c r="N2598" s="68">
        <v>0</v>
      </c>
      <c r="O2598" s="68">
        <v>0</v>
      </c>
      <c r="P2598" s="68">
        <v>0</v>
      </c>
      <c r="Q2598" s="68">
        <v>0</v>
      </c>
      <c r="R2598" s="68">
        <v>32</v>
      </c>
      <c r="S2598" s="68">
        <v>1</v>
      </c>
      <c r="T2598" s="68">
        <v>1</v>
      </c>
      <c r="U2598" s="68">
        <v>1128</v>
      </c>
      <c r="V2598" s="68">
        <v>0</v>
      </c>
      <c r="W2598" s="68">
        <v>65</v>
      </c>
      <c r="X2598" s="68">
        <v>0</v>
      </c>
      <c r="Y2598" s="68">
        <v>2570</v>
      </c>
      <c r="Z2598" s="68">
        <v>0</v>
      </c>
      <c r="AA2598" s="68">
        <v>2570</v>
      </c>
      <c r="AB2598" s="68">
        <v>0</v>
      </c>
      <c r="AC2598" s="68">
        <v>0</v>
      </c>
      <c r="AD2598" s="68">
        <v>107</v>
      </c>
      <c r="AE2598" s="68">
        <v>1303</v>
      </c>
      <c r="AF2598" s="68">
        <v>0</v>
      </c>
      <c r="AG2598" s="68">
        <v>0</v>
      </c>
      <c r="AH2598" s="68">
        <v>0</v>
      </c>
      <c r="AI2598" s="68">
        <v>0</v>
      </c>
      <c r="AJ2598" s="68">
        <v>0</v>
      </c>
      <c r="AK2598" s="68">
        <v>0</v>
      </c>
      <c r="AL2598" s="68">
        <v>0</v>
      </c>
      <c r="AM2598" s="68">
        <v>0</v>
      </c>
      <c r="AN2598" s="68">
        <v>0</v>
      </c>
      <c r="AO2598" s="68">
        <v>0</v>
      </c>
      <c r="AP2598" s="68" t="s">
        <v>1787</v>
      </c>
      <c r="AQ2598" s="68">
        <v>1</v>
      </c>
      <c r="AR2598" s="68" t="s">
        <v>3600</v>
      </c>
      <c r="AS2598" s="68">
        <v>0</v>
      </c>
      <c r="AT2598" s="68">
        <v>0</v>
      </c>
      <c r="AU2598" s="68">
        <v>0</v>
      </c>
      <c r="AV2598" s="86">
        <v>1</v>
      </c>
      <c r="AX2598" s="1">
        <v>0</v>
      </c>
      <c r="AY2598" s="1">
        <v>0</v>
      </c>
      <c r="AZ2598" s="68">
        <v>0</v>
      </c>
      <c r="BA2598" s="68">
        <v>0</v>
      </c>
      <c r="EQ2598" s="68">
        <v>10150043</v>
      </c>
      <c r="ER2598" s="175">
        <v>2</v>
      </c>
      <c r="ES2598" s="68">
        <v>650</v>
      </c>
      <c r="ET2598" s="68">
        <v>43</v>
      </c>
      <c r="EU2598" s="68">
        <v>0</v>
      </c>
      <c r="EV2598" s="68">
        <v>150043</v>
      </c>
      <c r="EW2598" s="68" t="s">
        <v>2681</v>
      </c>
      <c r="EX2598" s="68" t="str">
        <f t="shared" si="73"/>
        <v>중형</v>
      </c>
      <c r="GE2598" s="68">
        <v>110363</v>
      </c>
      <c r="GF2598" s="68" t="s">
        <v>6007</v>
      </c>
    </row>
    <row r="2599" spans="6:188" x14ac:dyDescent="0.3">
      <c r="F2599" s="68">
        <v>330384</v>
      </c>
      <c r="G2599" s="68">
        <v>1</v>
      </c>
      <c r="H2599" s="68">
        <v>180002</v>
      </c>
      <c r="I2599" s="68">
        <v>280002</v>
      </c>
      <c r="J2599" s="68" t="s">
        <v>3756</v>
      </c>
      <c r="K2599" s="68" t="s">
        <v>3757</v>
      </c>
      <c r="L2599" s="68">
        <v>0</v>
      </c>
      <c r="M2599" s="68">
        <v>20</v>
      </c>
      <c r="N2599" s="68">
        <v>0</v>
      </c>
      <c r="O2599" s="68">
        <v>0</v>
      </c>
      <c r="P2599" s="68">
        <v>0</v>
      </c>
      <c r="Q2599" s="68">
        <v>0</v>
      </c>
      <c r="R2599" s="68">
        <v>2</v>
      </c>
      <c r="S2599" s="68">
        <v>1</v>
      </c>
      <c r="T2599" s="68">
        <v>1</v>
      </c>
      <c r="U2599" s="68">
        <v>601</v>
      </c>
      <c r="V2599" s="68">
        <v>0</v>
      </c>
      <c r="W2599" s="68">
        <v>1179</v>
      </c>
      <c r="X2599" s="68">
        <v>0</v>
      </c>
      <c r="Y2599" s="68">
        <v>2653</v>
      </c>
      <c r="Z2599" s="68">
        <v>0</v>
      </c>
      <c r="AA2599" s="68">
        <v>2653</v>
      </c>
      <c r="AB2599" s="68">
        <v>0</v>
      </c>
      <c r="AC2599" s="68">
        <v>0</v>
      </c>
      <c r="AD2599" s="68">
        <v>107</v>
      </c>
      <c r="AE2599" s="68">
        <v>2609</v>
      </c>
      <c r="AF2599" s="68">
        <v>0</v>
      </c>
      <c r="AG2599" s="68">
        <v>0</v>
      </c>
      <c r="AH2599" s="68">
        <v>0</v>
      </c>
      <c r="AI2599" s="68">
        <v>0</v>
      </c>
      <c r="AJ2599" s="68">
        <v>0</v>
      </c>
      <c r="AK2599" s="68">
        <v>0</v>
      </c>
      <c r="AL2599" s="68">
        <v>0</v>
      </c>
      <c r="AM2599" s="68">
        <v>0</v>
      </c>
      <c r="AN2599" s="68">
        <v>0</v>
      </c>
      <c r="AO2599" s="68">
        <v>0</v>
      </c>
      <c r="AP2599" s="68" t="s">
        <v>811</v>
      </c>
      <c r="AQ2599" s="68">
        <v>1</v>
      </c>
      <c r="AR2599" s="68" t="s">
        <v>808</v>
      </c>
      <c r="AS2599" s="68">
        <v>0</v>
      </c>
      <c r="AT2599" s="68">
        <v>0</v>
      </c>
      <c r="AU2599" s="68">
        <v>0</v>
      </c>
      <c r="AV2599" s="86">
        <v>1</v>
      </c>
      <c r="AX2599" s="1">
        <v>0</v>
      </c>
      <c r="AY2599" s="1">
        <v>0</v>
      </c>
      <c r="AZ2599" s="68">
        <v>0</v>
      </c>
      <c r="BA2599" s="68">
        <v>0</v>
      </c>
      <c r="EQ2599" s="68">
        <v>10250043</v>
      </c>
      <c r="ER2599" s="175">
        <v>2</v>
      </c>
      <c r="ES2599" s="68">
        <v>650</v>
      </c>
      <c r="ET2599" s="68">
        <v>43</v>
      </c>
      <c r="EU2599" s="68">
        <v>0</v>
      </c>
      <c r="EV2599" s="68">
        <v>150043</v>
      </c>
      <c r="EW2599" s="68" t="s">
        <v>2681</v>
      </c>
      <c r="EX2599" s="68" t="str">
        <f t="shared" si="73"/>
        <v>중형</v>
      </c>
      <c r="GE2599" s="68">
        <v>110364</v>
      </c>
      <c r="GF2599" s="68" t="s">
        <v>6008</v>
      </c>
    </row>
    <row r="2600" spans="6:188" x14ac:dyDescent="0.3">
      <c r="F2600" s="68">
        <v>330385</v>
      </c>
      <c r="G2600" s="68">
        <v>1</v>
      </c>
      <c r="H2600" s="68">
        <v>180002</v>
      </c>
      <c r="I2600" s="68">
        <v>280002</v>
      </c>
      <c r="J2600" s="68" t="s">
        <v>3756</v>
      </c>
      <c r="K2600" s="68" t="s">
        <v>3757</v>
      </c>
      <c r="L2600" s="68">
        <v>0</v>
      </c>
      <c r="M2600" s="68">
        <v>20</v>
      </c>
      <c r="N2600" s="68">
        <v>0</v>
      </c>
      <c r="O2600" s="68">
        <v>0</v>
      </c>
      <c r="P2600" s="68">
        <v>0</v>
      </c>
      <c r="Q2600" s="68">
        <v>0</v>
      </c>
      <c r="R2600" s="68">
        <v>2</v>
      </c>
      <c r="S2600" s="68">
        <v>1</v>
      </c>
      <c r="T2600" s="68">
        <v>1</v>
      </c>
      <c r="U2600" s="68">
        <v>601</v>
      </c>
      <c r="V2600" s="68">
        <v>0</v>
      </c>
      <c r="W2600" s="68">
        <v>1185</v>
      </c>
      <c r="X2600" s="68">
        <v>0</v>
      </c>
      <c r="Y2600" s="68">
        <v>2668</v>
      </c>
      <c r="Z2600" s="68">
        <v>0</v>
      </c>
      <c r="AA2600" s="68">
        <v>2668</v>
      </c>
      <c r="AB2600" s="68">
        <v>0</v>
      </c>
      <c r="AC2600" s="68">
        <v>0</v>
      </c>
      <c r="AD2600" s="68">
        <v>107</v>
      </c>
      <c r="AE2600" s="68">
        <v>2614</v>
      </c>
      <c r="AF2600" s="68">
        <v>0</v>
      </c>
      <c r="AG2600" s="68">
        <v>0</v>
      </c>
      <c r="AH2600" s="68">
        <v>0</v>
      </c>
      <c r="AI2600" s="68">
        <v>0</v>
      </c>
      <c r="AJ2600" s="68">
        <v>0</v>
      </c>
      <c r="AK2600" s="68">
        <v>0</v>
      </c>
      <c r="AL2600" s="68">
        <v>0</v>
      </c>
      <c r="AM2600" s="68">
        <v>0</v>
      </c>
      <c r="AN2600" s="68">
        <v>0</v>
      </c>
      <c r="AO2600" s="68">
        <v>0</v>
      </c>
      <c r="AP2600" s="68" t="s">
        <v>811</v>
      </c>
      <c r="AQ2600" s="68">
        <v>1</v>
      </c>
      <c r="AR2600" s="68" t="s">
        <v>808</v>
      </c>
      <c r="AS2600" s="68">
        <v>0</v>
      </c>
      <c r="AT2600" s="68">
        <v>0</v>
      </c>
      <c r="AU2600" s="68">
        <v>0</v>
      </c>
      <c r="AV2600" s="86">
        <v>1</v>
      </c>
      <c r="AX2600" s="1">
        <v>0</v>
      </c>
      <c r="AY2600" s="1">
        <v>0</v>
      </c>
      <c r="AZ2600" s="68">
        <v>0</v>
      </c>
      <c r="BA2600" s="68">
        <v>0</v>
      </c>
      <c r="EQ2600" s="68">
        <v>10350043</v>
      </c>
      <c r="ER2600" s="175">
        <v>2</v>
      </c>
      <c r="ES2600" s="68">
        <v>650</v>
      </c>
      <c r="ET2600" s="68">
        <v>43</v>
      </c>
      <c r="EU2600" s="68">
        <v>0</v>
      </c>
      <c r="EV2600" s="68">
        <v>150043</v>
      </c>
      <c r="EW2600" s="68" t="s">
        <v>2681</v>
      </c>
      <c r="EX2600" s="68" t="str">
        <f t="shared" si="73"/>
        <v>중형</v>
      </c>
      <c r="GE2600" s="68">
        <v>110365</v>
      </c>
      <c r="GF2600" s="68" t="s">
        <v>6009</v>
      </c>
    </row>
    <row r="2601" spans="6:188" x14ac:dyDescent="0.3">
      <c r="F2601" s="68">
        <v>330386</v>
      </c>
      <c r="G2601" s="68">
        <v>1</v>
      </c>
      <c r="H2601" s="68">
        <v>180002</v>
      </c>
      <c r="I2601" s="68">
        <v>280002</v>
      </c>
      <c r="J2601" s="68" t="s">
        <v>3756</v>
      </c>
      <c r="K2601" s="68" t="s">
        <v>3757</v>
      </c>
      <c r="L2601" s="68">
        <v>0</v>
      </c>
      <c r="M2601" s="68">
        <v>20</v>
      </c>
      <c r="N2601" s="68">
        <v>0</v>
      </c>
      <c r="O2601" s="68">
        <v>0</v>
      </c>
      <c r="P2601" s="68">
        <v>0</v>
      </c>
      <c r="Q2601" s="68">
        <v>0</v>
      </c>
      <c r="R2601" s="68">
        <v>4</v>
      </c>
      <c r="S2601" s="68">
        <v>1</v>
      </c>
      <c r="T2601" s="68">
        <v>1</v>
      </c>
      <c r="U2601" s="68">
        <v>1156</v>
      </c>
      <c r="V2601" s="68">
        <v>0</v>
      </c>
      <c r="W2601" s="68">
        <v>67</v>
      </c>
      <c r="X2601" s="68">
        <v>0</v>
      </c>
      <c r="Y2601" s="68">
        <v>2639</v>
      </c>
      <c r="Z2601" s="68">
        <v>0</v>
      </c>
      <c r="AA2601" s="68">
        <v>2639</v>
      </c>
      <c r="AB2601" s="68">
        <v>0</v>
      </c>
      <c r="AC2601" s="68">
        <v>0</v>
      </c>
      <c r="AD2601" s="68">
        <v>107</v>
      </c>
      <c r="AE2601" s="68">
        <v>2091</v>
      </c>
      <c r="AF2601" s="68">
        <v>0</v>
      </c>
      <c r="AG2601" s="68">
        <v>0</v>
      </c>
      <c r="AH2601" s="68">
        <v>0</v>
      </c>
      <c r="AI2601" s="68">
        <v>0</v>
      </c>
      <c r="AJ2601" s="68">
        <v>0</v>
      </c>
      <c r="AK2601" s="68">
        <v>0</v>
      </c>
      <c r="AL2601" s="68">
        <v>0</v>
      </c>
      <c r="AM2601" s="68">
        <v>0</v>
      </c>
      <c r="AN2601" s="68">
        <v>0</v>
      </c>
      <c r="AO2601" s="68">
        <v>0</v>
      </c>
      <c r="AP2601" s="68" t="s">
        <v>863</v>
      </c>
      <c r="AQ2601" s="68">
        <v>1</v>
      </c>
      <c r="AR2601" s="68" t="s">
        <v>860</v>
      </c>
      <c r="AS2601" s="68">
        <v>0</v>
      </c>
      <c r="AT2601" s="68">
        <v>0</v>
      </c>
      <c r="AU2601" s="68">
        <v>0</v>
      </c>
      <c r="AV2601" s="86">
        <v>1</v>
      </c>
      <c r="AX2601" s="1">
        <v>0</v>
      </c>
      <c r="AY2601" s="1">
        <v>0</v>
      </c>
      <c r="AZ2601" s="68">
        <v>0</v>
      </c>
      <c r="BA2601" s="68">
        <v>0</v>
      </c>
      <c r="EQ2601" s="68">
        <v>10450043</v>
      </c>
      <c r="ER2601" s="175">
        <v>2</v>
      </c>
      <c r="ES2601" s="68">
        <v>650</v>
      </c>
      <c r="ET2601" s="68">
        <v>43</v>
      </c>
      <c r="EU2601" s="68">
        <v>0</v>
      </c>
      <c r="EV2601" s="68">
        <v>150043</v>
      </c>
      <c r="EW2601" s="68" t="s">
        <v>2681</v>
      </c>
      <c r="EX2601" s="68" t="str">
        <f t="shared" si="73"/>
        <v>중형</v>
      </c>
      <c r="GE2601" s="68">
        <v>110366</v>
      </c>
      <c r="GF2601" s="68" t="s">
        <v>6010</v>
      </c>
    </row>
    <row r="2602" spans="6:188" x14ac:dyDescent="0.3">
      <c r="F2602" s="68">
        <v>330387</v>
      </c>
      <c r="G2602" s="68">
        <v>1</v>
      </c>
      <c r="H2602" s="68">
        <v>180002</v>
      </c>
      <c r="I2602" s="68">
        <v>280002</v>
      </c>
      <c r="J2602" s="68" t="s">
        <v>3756</v>
      </c>
      <c r="K2602" s="68" t="s">
        <v>3757</v>
      </c>
      <c r="L2602" s="68">
        <v>0</v>
      </c>
      <c r="M2602" s="68">
        <v>20</v>
      </c>
      <c r="N2602" s="68">
        <v>0</v>
      </c>
      <c r="O2602" s="68">
        <v>0</v>
      </c>
      <c r="P2602" s="68">
        <v>0</v>
      </c>
      <c r="Q2602" s="68">
        <v>0</v>
      </c>
      <c r="R2602" s="68">
        <v>4</v>
      </c>
      <c r="S2602" s="68">
        <v>1</v>
      </c>
      <c r="T2602" s="68">
        <v>1</v>
      </c>
      <c r="U2602" s="68">
        <v>1166</v>
      </c>
      <c r="V2602" s="68">
        <v>0</v>
      </c>
      <c r="W2602" s="68">
        <v>69</v>
      </c>
      <c r="X2602" s="68">
        <v>0</v>
      </c>
      <c r="Y2602" s="68">
        <v>2655</v>
      </c>
      <c r="Z2602" s="68">
        <v>0</v>
      </c>
      <c r="AA2602" s="68">
        <v>2655</v>
      </c>
      <c r="AB2602" s="68">
        <v>0</v>
      </c>
      <c r="AC2602" s="68">
        <v>0</v>
      </c>
      <c r="AD2602" s="68">
        <v>107</v>
      </c>
      <c r="AE2602" s="68">
        <v>2094</v>
      </c>
      <c r="AF2602" s="68">
        <v>0</v>
      </c>
      <c r="AG2602" s="68">
        <v>0</v>
      </c>
      <c r="AH2602" s="68">
        <v>0</v>
      </c>
      <c r="AI2602" s="68">
        <v>0</v>
      </c>
      <c r="AJ2602" s="68">
        <v>0</v>
      </c>
      <c r="AK2602" s="68">
        <v>0</v>
      </c>
      <c r="AL2602" s="68">
        <v>0</v>
      </c>
      <c r="AM2602" s="68">
        <v>0</v>
      </c>
      <c r="AN2602" s="68">
        <v>0</v>
      </c>
      <c r="AO2602" s="68">
        <v>0</v>
      </c>
      <c r="AP2602" s="68" t="s">
        <v>863</v>
      </c>
      <c r="AQ2602" s="68">
        <v>1</v>
      </c>
      <c r="AR2602" s="68" t="s">
        <v>860</v>
      </c>
      <c r="AS2602" s="68">
        <v>0</v>
      </c>
      <c r="AT2602" s="68">
        <v>0</v>
      </c>
      <c r="AU2602" s="68">
        <v>0</v>
      </c>
      <c r="AV2602" s="86">
        <v>1</v>
      </c>
      <c r="AX2602" s="1">
        <v>0</v>
      </c>
      <c r="AY2602" s="1">
        <v>0</v>
      </c>
      <c r="AZ2602" s="68">
        <v>0</v>
      </c>
      <c r="BA2602" s="68">
        <v>0</v>
      </c>
      <c r="EQ2602" s="68">
        <v>10550043</v>
      </c>
      <c r="ER2602" s="175">
        <v>2</v>
      </c>
      <c r="ES2602" s="68">
        <v>650</v>
      </c>
      <c r="ET2602" s="68">
        <v>43</v>
      </c>
      <c r="EU2602" s="68">
        <v>0</v>
      </c>
      <c r="EV2602" s="68">
        <v>150043</v>
      </c>
      <c r="EW2602" s="68" t="s">
        <v>2681</v>
      </c>
      <c r="EX2602" s="68" t="str">
        <f t="shared" si="73"/>
        <v>중형</v>
      </c>
      <c r="GE2602" s="68">
        <v>110367</v>
      </c>
      <c r="GF2602" s="68" t="s">
        <v>6011</v>
      </c>
    </row>
    <row r="2603" spans="6:188" x14ac:dyDescent="0.3">
      <c r="F2603" s="68">
        <v>330388</v>
      </c>
      <c r="G2603" s="68">
        <v>1</v>
      </c>
      <c r="H2603" s="68">
        <v>180002</v>
      </c>
      <c r="I2603" s="68">
        <v>280002</v>
      </c>
      <c r="J2603" s="68" t="s">
        <v>3756</v>
      </c>
      <c r="K2603" s="68" t="s">
        <v>3757</v>
      </c>
      <c r="L2603" s="68">
        <v>0</v>
      </c>
      <c r="M2603" s="68">
        <v>20</v>
      </c>
      <c r="N2603" s="68">
        <v>0</v>
      </c>
      <c r="O2603" s="68">
        <v>0</v>
      </c>
      <c r="P2603" s="68">
        <v>0</v>
      </c>
      <c r="Q2603" s="68">
        <v>0</v>
      </c>
      <c r="R2603" s="68">
        <v>8</v>
      </c>
      <c r="S2603" s="68">
        <v>1</v>
      </c>
      <c r="T2603" s="68">
        <v>1</v>
      </c>
      <c r="U2603" s="68">
        <v>1169</v>
      </c>
      <c r="V2603" s="68">
        <v>0</v>
      </c>
      <c r="W2603" s="68">
        <v>68</v>
      </c>
      <c r="X2603" s="68">
        <v>0</v>
      </c>
      <c r="Y2603" s="68">
        <v>2661</v>
      </c>
      <c r="Z2603" s="68">
        <v>0</v>
      </c>
      <c r="AA2603" s="68">
        <v>2661</v>
      </c>
      <c r="AB2603" s="68">
        <v>0</v>
      </c>
      <c r="AC2603" s="68">
        <v>0</v>
      </c>
      <c r="AD2603" s="68">
        <v>107</v>
      </c>
      <c r="AE2603" s="68">
        <v>2620</v>
      </c>
      <c r="AF2603" s="68">
        <v>0</v>
      </c>
      <c r="AG2603" s="68">
        <v>0</v>
      </c>
      <c r="AH2603" s="68">
        <v>0</v>
      </c>
      <c r="AI2603" s="68">
        <v>0</v>
      </c>
      <c r="AJ2603" s="68">
        <v>0</v>
      </c>
      <c r="AK2603" s="68">
        <v>0</v>
      </c>
      <c r="AL2603" s="68">
        <v>0</v>
      </c>
      <c r="AM2603" s="68">
        <v>0</v>
      </c>
      <c r="AN2603" s="68">
        <v>0</v>
      </c>
      <c r="AO2603" s="68">
        <v>0</v>
      </c>
      <c r="AP2603" s="68" t="s">
        <v>913</v>
      </c>
      <c r="AQ2603" s="68">
        <v>1</v>
      </c>
      <c r="AR2603" s="68" t="s">
        <v>910</v>
      </c>
      <c r="AS2603" s="68">
        <v>0</v>
      </c>
      <c r="AT2603" s="68">
        <v>0</v>
      </c>
      <c r="AU2603" s="68">
        <v>0</v>
      </c>
      <c r="AV2603" s="86">
        <v>1</v>
      </c>
      <c r="AX2603" s="1">
        <v>0</v>
      </c>
      <c r="AY2603" s="1">
        <v>0</v>
      </c>
      <c r="AZ2603" s="68">
        <v>0</v>
      </c>
      <c r="BA2603" s="68">
        <v>0</v>
      </c>
      <c r="EQ2603" s="68">
        <v>10650043</v>
      </c>
      <c r="ER2603" s="175">
        <v>2</v>
      </c>
      <c r="ES2603" s="68">
        <v>650</v>
      </c>
      <c r="ET2603" s="68">
        <v>43</v>
      </c>
      <c r="EU2603" s="68">
        <v>0</v>
      </c>
      <c r="EV2603" s="68">
        <v>150043</v>
      </c>
      <c r="EW2603" s="68" t="s">
        <v>2681</v>
      </c>
      <c r="EX2603" s="68" t="str">
        <f t="shared" si="73"/>
        <v>중형</v>
      </c>
      <c r="GE2603" s="68">
        <v>110368</v>
      </c>
      <c r="GF2603" s="68" t="s">
        <v>6012</v>
      </c>
    </row>
    <row r="2604" spans="6:188" x14ac:dyDescent="0.3">
      <c r="F2604" s="68">
        <v>330389</v>
      </c>
      <c r="G2604" s="68">
        <v>1</v>
      </c>
      <c r="H2604" s="68">
        <v>180002</v>
      </c>
      <c r="I2604" s="68">
        <v>280002</v>
      </c>
      <c r="J2604" s="68" t="s">
        <v>3756</v>
      </c>
      <c r="K2604" s="68" t="s">
        <v>3757</v>
      </c>
      <c r="L2604" s="68">
        <v>0</v>
      </c>
      <c r="M2604" s="68">
        <v>20</v>
      </c>
      <c r="N2604" s="68">
        <v>0</v>
      </c>
      <c r="O2604" s="68">
        <v>0</v>
      </c>
      <c r="P2604" s="68">
        <v>0</v>
      </c>
      <c r="Q2604" s="68">
        <v>0</v>
      </c>
      <c r="R2604" s="68">
        <v>32</v>
      </c>
      <c r="S2604" s="68">
        <v>1</v>
      </c>
      <c r="T2604" s="68">
        <v>1</v>
      </c>
      <c r="U2604" s="68">
        <v>1165</v>
      </c>
      <c r="V2604" s="68">
        <v>0</v>
      </c>
      <c r="W2604" s="68">
        <v>68</v>
      </c>
      <c r="X2604" s="68">
        <v>0</v>
      </c>
      <c r="Y2604" s="68">
        <v>2658</v>
      </c>
      <c r="Z2604" s="68">
        <v>0</v>
      </c>
      <c r="AA2604" s="68">
        <v>2658</v>
      </c>
      <c r="AB2604" s="68">
        <v>0</v>
      </c>
      <c r="AC2604" s="68">
        <v>0</v>
      </c>
      <c r="AD2604" s="68">
        <v>107</v>
      </c>
      <c r="AE2604" s="68">
        <v>1311</v>
      </c>
      <c r="AF2604" s="68">
        <v>0</v>
      </c>
      <c r="AG2604" s="68">
        <v>0</v>
      </c>
      <c r="AH2604" s="68">
        <v>0</v>
      </c>
      <c r="AI2604" s="68">
        <v>0</v>
      </c>
      <c r="AJ2604" s="68">
        <v>0</v>
      </c>
      <c r="AK2604" s="68">
        <v>0</v>
      </c>
      <c r="AL2604" s="68">
        <v>0</v>
      </c>
      <c r="AM2604" s="68">
        <v>0</v>
      </c>
      <c r="AN2604" s="68">
        <v>0</v>
      </c>
      <c r="AO2604" s="68">
        <v>0</v>
      </c>
      <c r="AP2604" s="68" t="s">
        <v>1787</v>
      </c>
      <c r="AQ2604" s="68">
        <v>1</v>
      </c>
      <c r="AR2604" s="68" t="s">
        <v>3600</v>
      </c>
      <c r="AS2604" s="68">
        <v>0</v>
      </c>
      <c r="AT2604" s="68">
        <v>0</v>
      </c>
      <c r="AU2604" s="68">
        <v>0</v>
      </c>
      <c r="AV2604" s="86">
        <v>1</v>
      </c>
      <c r="AX2604" s="1">
        <v>0</v>
      </c>
      <c r="AY2604" s="1">
        <v>0</v>
      </c>
      <c r="AZ2604" s="68">
        <v>0</v>
      </c>
      <c r="BA2604" s="68">
        <v>0</v>
      </c>
      <c r="EQ2604" s="68">
        <v>10750043</v>
      </c>
      <c r="ER2604" s="175">
        <v>2</v>
      </c>
      <c r="ES2604" s="68">
        <v>650</v>
      </c>
      <c r="ET2604" s="68">
        <v>43</v>
      </c>
      <c r="EU2604" s="68">
        <v>0</v>
      </c>
      <c r="EV2604" s="68">
        <v>150043</v>
      </c>
      <c r="EW2604" s="68" t="s">
        <v>2681</v>
      </c>
      <c r="EX2604" s="68" t="str">
        <f t="shared" si="73"/>
        <v>중형</v>
      </c>
      <c r="GE2604" s="68">
        <v>110369</v>
      </c>
      <c r="GF2604" s="68" t="s">
        <v>6013</v>
      </c>
    </row>
    <row r="2605" spans="6:188" x14ac:dyDescent="0.3">
      <c r="F2605" s="68">
        <v>330390</v>
      </c>
      <c r="G2605" s="68">
        <v>1</v>
      </c>
      <c r="H2605" s="68">
        <v>180002</v>
      </c>
      <c r="I2605" s="68">
        <v>280002</v>
      </c>
      <c r="J2605" s="68" t="s">
        <v>3756</v>
      </c>
      <c r="K2605" s="68" t="s">
        <v>3757</v>
      </c>
      <c r="L2605" s="68">
        <v>0</v>
      </c>
      <c r="M2605" s="68">
        <v>20</v>
      </c>
      <c r="N2605" s="68">
        <v>0</v>
      </c>
      <c r="O2605" s="68">
        <v>0</v>
      </c>
      <c r="P2605" s="68">
        <v>0</v>
      </c>
      <c r="Q2605" s="68">
        <v>0</v>
      </c>
      <c r="R2605" s="68">
        <v>2</v>
      </c>
      <c r="S2605" s="68">
        <v>1</v>
      </c>
      <c r="T2605" s="68">
        <v>1</v>
      </c>
      <c r="U2605" s="68">
        <v>603</v>
      </c>
      <c r="V2605" s="68">
        <v>0</v>
      </c>
      <c r="W2605" s="68">
        <v>1196</v>
      </c>
      <c r="X2605" s="68">
        <v>0</v>
      </c>
      <c r="Y2605" s="68">
        <v>2692</v>
      </c>
      <c r="Z2605" s="68">
        <v>0</v>
      </c>
      <c r="AA2605" s="68">
        <v>2692</v>
      </c>
      <c r="AB2605" s="68">
        <v>0</v>
      </c>
      <c r="AC2605" s="68">
        <v>0</v>
      </c>
      <c r="AD2605" s="68">
        <v>107</v>
      </c>
      <c r="AE2605" s="68">
        <v>2628</v>
      </c>
      <c r="AF2605" s="68">
        <v>0</v>
      </c>
      <c r="AG2605" s="68">
        <v>0</v>
      </c>
      <c r="AH2605" s="68">
        <v>0</v>
      </c>
      <c r="AI2605" s="68">
        <v>0</v>
      </c>
      <c r="AJ2605" s="68">
        <v>0</v>
      </c>
      <c r="AK2605" s="68">
        <v>0</v>
      </c>
      <c r="AL2605" s="68">
        <v>0</v>
      </c>
      <c r="AM2605" s="68">
        <v>0</v>
      </c>
      <c r="AN2605" s="68">
        <v>0</v>
      </c>
      <c r="AO2605" s="68">
        <v>0</v>
      </c>
      <c r="AP2605" s="68" t="s">
        <v>811</v>
      </c>
      <c r="AQ2605" s="68">
        <v>1</v>
      </c>
      <c r="AR2605" s="68" t="s">
        <v>808</v>
      </c>
      <c r="AS2605" s="68">
        <v>0</v>
      </c>
      <c r="AT2605" s="68">
        <v>0</v>
      </c>
      <c r="AU2605" s="68">
        <v>0</v>
      </c>
      <c r="AV2605" s="86">
        <v>1</v>
      </c>
      <c r="AX2605" s="1">
        <v>0</v>
      </c>
      <c r="AY2605" s="1">
        <v>0</v>
      </c>
      <c r="AZ2605" s="68">
        <v>0</v>
      </c>
      <c r="BA2605" s="68">
        <v>0</v>
      </c>
      <c r="EQ2605" s="68">
        <v>10850043</v>
      </c>
      <c r="ER2605" s="175">
        <v>2</v>
      </c>
      <c r="ES2605" s="68">
        <v>650</v>
      </c>
      <c r="ET2605" s="68">
        <v>43</v>
      </c>
      <c r="EU2605" s="68">
        <v>0</v>
      </c>
      <c r="EV2605" s="68">
        <v>150043</v>
      </c>
      <c r="EW2605" s="68" t="s">
        <v>2681</v>
      </c>
      <c r="EX2605" s="68" t="str">
        <f t="shared" si="73"/>
        <v>중형</v>
      </c>
      <c r="GE2605" s="68">
        <v>110370</v>
      </c>
      <c r="GF2605" s="68" t="s">
        <v>6014</v>
      </c>
    </row>
    <row r="2606" spans="6:188" x14ac:dyDescent="0.3">
      <c r="F2606" s="68">
        <v>330391</v>
      </c>
      <c r="G2606" s="68">
        <v>1</v>
      </c>
      <c r="H2606" s="68">
        <v>180002</v>
      </c>
      <c r="I2606" s="68">
        <v>280002</v>
      </c>
      <c r="J2606" s="68" t="s">
        <v>3756</v>
      </c>
      <c r="K2606" s="68" t="s">
        <v>3757</v>
      </c>
      <c r="L2606" s="68">
        <v>0</v>
      </c>
      <c r="M2606" s="68">
        <v>20</v>
      </c>
      <c r="N2606" s="68">
        <v>0</v>
      </c>
      <c r="O2606" s="68">
        <v>0</v>
      </c>
      <c r="P2606" s="68">
        <v>0</v>
      </c>
      <c r="Q2606" s="68">
        <v>0</v>
      </c>
      <c r="R2606" s="68">
        <v>2</v>
      </c>
      <c r="S2606" s="68">
        <v>1</v>
      </c>
      <c r="T2606" s="68">
        <v>1</v>
      </c>
      <c r="U2606" s="68">
        <v>612</v>
      </c>
      <c r="V2606" s="68">
        <v>0</v>
      </c>
      <c r="W2606" s="68">
        <v>1207</v>
      </c>
      <c r="X2606" s="68">
        <v>0</v>
      </c>
      <c r="Y2606" s="68">
        <v>2713</v>
      </c>
      <c r="Z2606" s="68">
        <v>0</v>
      </c>
      <c r="AA2606" s="68">
        <v>2713</v>
      </c>
      <c r="AB2606" s="68">
        <v>0</v>
      </c>
      <c r="AC2606" s="68">
        <v>0</v>
      </c>
      <c r="AD2606" s="68">
        <v>107</v>
      </c>
      <c r="AE2606" s="68">
        <v>2637</v>
      </c>
      <c r="AF2606" s="68">
        <v>0</v>
      </c>
      <c r="AG2606" s="68">
        <v>0</v>
      </c>
      <c r="AH2606" s="68">
        <v>0</v>
      </c>
      <c r="AI2606" s="68">
        <v>0</v>
      </c>
      <c r="AJ2606" s="68">
        <v>0</v>
      </c>
      <c r="AK2606" s="68">
        <v>0</v>
      </c>
      <c r="AL2606" s="68">
        <v>0</v>
      </c>
      <c r="AM2606" s="68">
        <v>0</v>
      </c>
      <c r="AN2606" s="68">
        <v>0</v>
      </c>
      <c r="AO2606" s="68">
        <v>0</v>
      </c>
      <c r="AP2606" s="68" t="s">
        <v>811</v>
      </c>
      <c r="AQ2606" s="68">
        <v>1</v>
      </c>
      <c r="AR2606" s="68" t="s">
        <v>808</v>
      </c>
      <c r="AS2606" s="68">
        <v>0</v>
      </c>
      <c r="AT2606" s="68">
        <v>0</v>
      </c>
      <c r="AU2606" s="68">
        <v>0</v>
      </c>
      <c r="AV2606" s="86">
        <v>1</v>
      </c>
      <c r="AX2606" s="1">
        <v>0</v>
      </c>
      <c r="AY2606" s="1">
        <v>0</v>
      </c>
      <c r="AZ2606" s="68">
        <v>0</v>
      </c>
      <c r="BA2606" s="68">
        <v>0</v>
      </c>
      <c r="EQ2606" s="68">
        <v>10950043</v>
      </c>
      <c r="ER2606" s="175">
        <v>2</v>
      </c>
      <c r="ES2606" s="68">
        <v>650</v>
      </c>
      <c r="ET2606" s="68">
        <v>43</v>
      </c>
      <c r="EU2606" s="68">
        <v>0</v>
      </c>
      <c r="EV2606" s="68">
        <v>150043</v>
      </c>
      <c r="EW2606" s="68" t="s">
        <v>2681</v>
      </c>
      <c r="EX2606" s="68" t="str">
        <f t="shared" si="73"/>
        <v>중형</v>
      </c>
      <c r="GE2606" s="68">
        <v>110371</v>
      </c>
      <c r="GF2606" s="68" t="s">
        <v>6015</v>
      </c>
    </row>
    <row r="2607" spans="6:188" x14ac:dyDescent="0.3">
      <c r="F2607" s="68">
        <v>330392</v>
      </c>
      <c r="G2607" s="68">
        <v>1</v>
      </c>
      <c r="H2607" s="68">
        <v>180002</v>
      </c>
      <c r="I2607" s="68">
        <v>280002</v>
      </c>
      <c r="J2607" s="68" t="s">
        <v>3756</v>
      </c>
      <c r="K2607" s="68" t="s">
        <v>3757</v>
      </c>
      <c r="L2607" s="68">
        <v>0</v>
      </c>
      <c r="M2607" s="68">
        <v>20</v>
      </c>
      <c r="N2607" s="68">
        <v>0</v>
      </c>
      <c r="O2607" s="68">
        <v>0</v>
      </c>
      <c r="P2607" s="68">
        <v>0</v>
      </c>
      <c r="Q2607" s="68">
        <v>0</v>
      </c>
      <c r="R2607" s="68">
        <v>4</v>
      </c>
      <c r="S2607" s="68">
        <v>1</v>
      </c>
      <c r="T2607" s="68">
        <v>1</v>
      </c>
      <c r="U2607" s="68">
        <v>1178</v>
      </c>
      <c r="V2607" s="68">
        <v>0</v>
      </c>
      <c r="W2607" s="68">
        <v>70</v>
      </c>
      <c r="X2607" s="68">
        <v>0</v>
      </c>
      <c r="Y2607" s="68">
        <v>2682</v>
      </c>
      <c r="Z2607" s="68">
        <v>0</v>
      </c>
      <c r="AA2607" s="68">
        <v>2682</v>
      </c>
      <c r="AB2607" s="68">
        <v>0</v>
      </c>
      <c r="AC2607" s="68">
        <v>0</v>
      </c>
      <c r="AD2607" s="68">
        <v>107</v>
      </c>
      <c r="AE2607" s="68">
        <v>2112</v>
      </c>
      <c r="AF2607" s="68">
        <v>0</v>
      </c>
      <c r="AG2607" s="68">
        <v>0</v>
      </c>
      <c r="AH2607" s="68">
        <v>0</v>
      </c>
      <c r="AI2607" s="68">
        <v>0</v>
      </c>
      <c r="AJ2607" s="68">
        <v>0</v>
      </c>
      <c r="AK2607" s="68">
        <v>0</v>
      </c>
      <c r="AL2607" s="68">
        <v>0</v>
      </c>
      <c r="AM2607" s="68">
        <v>0</v>
      </c>
      <c r="AN2607" s="68">
        <v>0</v>
      </c>
      <c r="AO2607" s="68">
        <v>0</v>
      </c>
      <c r="AP2607" s="68" t="s">
        <v>863</v>
      </c>
      <c r="AQ2607" s="68">
        <v>1</v>
      </c>
      <c r="AR2607" s="68" t="s">
        <v>860</v>
      </c>
      <c r="AS2607" s="68">
        <v>0</v>
      </c>
      <c r="AT2607" s="68">
        <v>0</v>
      </c>
      <c r="AU2607" s="68">
        <v>0</v>
      </c>
      <c r="AV2607" s="86">
        <v>1</v>
      </c>
      <c r="AX2607" s="1">
        <v>0</v>
      </c>
      <c r="AY2607" s="1">
        <v>0</v>
      </c>
      <c r="AZ2607" s="68">
        <v>0</v>
      </c>
      <c r="BA2607" s="68">
        <v>0</v>
      </c>
      <c r="EQ2607" s="68">
        <v>11050043</v>
      </c>
      <c r="ER2607" s="175">
        <v>2</v>
      </c>
      <c r="ES2607" s="68">
        <v>650</v>
      </c>
      <c r="ET2607" s="68">
        <v>43</v>
      </c>
      <c r="EU2607" s="68">
        <v>0</v>
      </c>
      <c r="EV2607" s="68">
        <v>150043</v>
      </c>
      <c r="EW2607" s="68" t="s">
        <v>2681</v>
      </c>
      <c r="EX2607" s="68" t="str">
        <f t="shared" si="73"/>
        <v>중형</v>
      </c>
      <c r="GE2607" s="68">
        <v>110372</v>
      </c>
      <c r="GF2607" s="68" t="s">
        <v>6016</v>
      </c>
    </row>
    <row r="2608" spans="6:188" x14ac:dyDescent="0.3">
      <c r="F2608" s="68">
        <v>330393</v>
      </c>
      <c r="G2608" s="68">
        <v>1</v>
      </c>
      <c r="H2608" s="68">
        <v>180002</v>
      </c>
      <c r="I2608" s="68">
        <v>280002</v>
      </c>
      <c r="J2608" s="68" t="s">
        <v>3756</v>
      </c>
      <c r="K2608" s="68" t="s">
        <v>3757</v>
      </c>
      <c r="L2608" s="68">
        <v>0</v>
      </c>
      <c r="M2608" s="68">
        <v>20</v>
      </c>
      <c r="N2608" s="68">
        <v>0</v>
      </c>
      <c r="O2608" s="68">
        <v>0</v>
      </c>
      <c r="P2608" s="68">
        <v>0</v>
      </c>
      <c r="Q2608" s="68">
        <v>0</v>
      </c>
      <c r="R2608" s="68">
        <v>8</v>
      </c>
      <c r="S2608" s="68">
        <v>1</v>
      </c>
      <c r="T2608" s="68">
        <v>1</v>
      </c>
      <c r="U2608" s="68">
        <v>1200</v>
      </c>
      <c r="V2608" s="68">
        <v>0</v>
      </c>
      <c r="W2608" s="68">
        <v>70</v>
      </c>
      <c r="X2608" s="68">
        <v>0</v>
      </c>
      <c r="Y2608" s="68">
        <v>2729</v>
      </c>
      <c r="Z2608" s="68">
        <v>0</v>
      </c>
      <c r="AA2608" s="68">
        <v>2729</v>
      </c>
      <c r="AB2608" s="68">
        <v>0</v>
      </c>
      <c r="AC2608" s="68">
        <v>0</v>
      </c>
      <c r="AD2608" s="68">
        <v>107</v>
      </c>
      <c r="AE2608" s="68">
        <v>2650</v>
      </c>
      <c r="AF2608" s="68">
        <v>0</v>
      </c>
      <c r="AG2608" s="68">
        <v>0</v>
      </c>
      <c r="AH2608" s="68">
        <v>0</v>
      </c>
      <c r="AI2608" s="68">
        <v>0</v>
      </c>
      <c r="AJ2608" s="68">
        <v>0</v>
      </c>
      <c r="AK2608" s="68">
        <v>0</v>
      </c>
      <c r="AL2608" s="68">
        <v>0</v>
      </c>
      <c r="AM2608" s="68">
        <v>0</v>
      </c>
      <c r="AN2608" s="68">
        <v>0</v>
      </c>
      <c r="AO2608" s="68">
        <v>0</v>
      </c>
      <c r="AP2608" s="68" t="s">
        <v>913</v>
      </c>
      <c r="AQ2608" s="68">
        <v>1</v>
      </c>
      <c r="AR2608" s="68" t="s">
        <v>910</v>
      </c>
      <c r="AS2608" s="68">
        <v>0</v>
      </c>
      <c r="AT2608" s="68">
        <v>0</v>
      </c>
      <c r="AU2608" s="68">
        <v>0</v>
      </c>
      <c r="AV2608" s="86">
        <v>1</v>
      </c>
      <c r="AX2608" s="1">
        <v>0</v>
      </c>
      <c r="AY2608" s="1">
        <v>0</v>
      </c>
      <c r="AZ2608" s="68">
        <v>0</v>
      </c>
      <c r="BA2608" s="68">
        <v>0</v>
      </c>
      <c r="EQ2608" s="68">
        <v>11150043</v>
      </c>
      <c r="ER2608" s="175">
        <v>2</v>
      </c>
      <c r="ES2608" s="68">
        <v>650</v>
      </c>
      <c r="ET2608" s="68">
        <v>43</v>
      </c>
      <c r="EU2608" s="68">
        <v>0</v>
      </c>
      <c r="EV2608" s="68">
        <v>150043</v>
      </c>
      <c r="EW2608" s="68" t="s">
        <v>2681</v>
      </c>
      <c r="EX2608" s="68" t="str">
        <f t="shared" si="73"/>
        <v>중형</v>
      </c>
      <c r="GE2608" s="68">
        <v>110373</v>
      </c>
      <c r="GF2608" s="68" t="s">
        <v>6017</v>
      </c>
    </row>
    <row r="2609" spans="6:188" x14ac:dyDescent="0.3">
      <c r="F2609" s="68">
        <v>330394</v>
      </c>
      <c r="G2609" s="68">
        <v>1</v>
      </c>
      <c r="H2609" s="68">
        <v>180002</v>
      </c>
      <c r="I2609" s="68">
        <v>280002</v>
      </c>
      <c r="J2609" s="68" t="s">
        <v>3756</v>
      </c>
      <c r="K2609" s="68" t="s">
        <v>3757</v>
      </c>
      <c r="L2609" s="68">
        <v>0</v>
      </c>
      <c r="M2609" s="68">
        <v>20</v>
      </c>
      <c r="N2609" s="68">
        <v>0</v>
      </c>
      <c r="O2609" s="68">
        <v>0</v>
      </c>
      <c r="P2609" s="68">
        <v>0</v>
      </c>
      <c r="Q2609" s="68">
        <v>0</v>
      </c>
      <c r="R2609" s="68">
        <v>16</v>
      </c>
      <c r="S2609" s="68">
        <v>1</v>
      </c>
      <c r="T2609" s="68">
        <v>1</v>
      </c>
      <c r="U2609" s="68">
        <v>1203</v>
      </c>
      <c r="V2609" s="68">
        <v>0</v>
      </c>
      <c r="W2609" s="68">
        <v>70</v>
      </c>
      <c r="X2609" s="68">
        <v>0</v>
      </c>
      <c r="Y2609" s="68">
        <v>2737</v>
      </c>
      <c r="Z2609" s="68">
        <v>0</v>
      </c>
      <c r="AA2609" s="68">
        <v>2737</v>
      </c>
      <c r="AB2609" s="68">
        <v>0</v>
      </c>
      <c r="AC2609" s="68">
        <v>0</v>
      </c>
      <c r="AD2609" s="68">
        <v>107</v>
      </c>
      <c r="AE2609" s="68">
        <v>1330</v>
      </c>
      <c r="AF2609" s="68">
        <v>0</v>
      </c>
      <c r="AG2609" s="68">
        <v>0</v>
      </c>
      <c r="AH2609" s="68">
        <v>0</v>
      </c>
      <c r="AI2609" s="68">
        <v>0</v>
      </c>
      <c r="AJ2609" s="68">
        <v>0</v>
      </c>
      <c r="AK2609" s="68">
        <v>0</v>
      </c>
      <c r="AL2609" s="68">
        <v>0</v>
      </c>
      <c r="AM2609" s="68">
        <v>0</v>
      </c>
      <c r="AN2609" s="68">
        <v>0</v>
      </c>
      <c r="AO2609" s="68">
        <v>0</v>
      </c>
      <c r="AP2609" s="68" t="s">
        <v>955</v>
      </c>
      <c r="AQ2609" s="68">
        <v>1</v>
      </c>
      <c r="AR2609" s="68" t="s">
        <v>958</v>
      </c>
      <c r="AS2609" s="68">
        <v>0</v>
      </c>
      <c r="AT2609" s="68">
        <v>0</v>
      </c>
      <c r="AU2609" s="68">
        <v>0</v>
      </c>
      <c r="AV2609" s="86">
        <v>1</v>
      </c>
      <c r="AX2609" s="1">
        <v>0</v>
      </c>
      <c r="AY2609" s="1">
        <v>0</v>
      </c>
      <c r="AZ2609" s="68">
        <v>0</v>
      </c>
      <c r="BA2609" s="68">
        <v>0</v>
      </c>
      <c r="EQ2609" s="68">
        <v>11250043</v>
      </c>
      <c r="ER2609" s="175">
        <v>2</v>
      </c>
      <c r="ES2609" s="68">
        <v>650</v>
      </c>
      <c r="ET2609" s="68">
        <v>43</v>
      </c>
      <c r="EU2609" s="68">
        <v>0</v>
      </c>
      <c r="EV2609" s="68">
        <v>150043</v>
      </c>
      <c r="EW2609" s="68" t="s">
        <v>2681</v>
      </c>
      <c r="EX2609" s="68" t="str">
        <f t="shared" si="73"/>
        <v>중형</v>
      </c>
      <c r="GE2609" s="68">
        <v>110374</v>
      </c>
      <c r="GF2609" s="68" t="s">
        <v>6018</v>
      </c>
    </row>
    <row r="2610" spans="6:188" x14ac:dyDescent="0.3">
      <c r="F2610" s="68">
        <v>330395</v>
      </c>
      <c r="G2610" s="68">
        <v>1</v>
      </c>
      <c r="H2610" s="68">
        <v>180002</v>
      </c>
      <c r="I2610" s="68">
        <v>280002</v>
      </c>
      <c r="J2610" s="68" t="s">
        <v>3756</v>
      </c>
      <c r="K2610" s="68" t="s">
        <v>3757</v>
      </c>
      <c r="L2610" s="68">
        <v>0</v>
      </c>
      <c r="M2610" s="68">
        <v>20</v>
      </c>
      <c r="N2610" s="68">
        <v>0</v>
      </c>
      <c r="O2610" s="68">
        <v>0</v>
      </c>
      <c r="P2610" s="68">
        <v>0</v>
      </c>
      <c r="Q2610" s="68">
        <v>0</v>
      </c>
      <c r="R2610" s="68">
        <v>2</v>
      </c>
      <c r="S2610" s="68">
        <v>1</v>
      </c>
      <c r="T2610" s="68">
        <v>1</v>
      </c>
      <c r="U2610" s="68">
        <v>635</v>
      </c>
      <c r="V2610" s="68">
        <v>0</v>
      </c>
      <c r="W2610" s="68">
        <v>1250</v>
      </c>
      <c r="X2610" s="68">
        <v>0</v>
      </c>
      <c r="Y2610" s="68">
        <v>2813</v>
      </c>
      <c r="Z2610" s="68">
        <v>0</v>
      </c>
      <c r="AA2610" s="68">
        <v>2813</v>
      </c>
      <c r="AB2610" s="68">
        <v>0</v>
      </c>
      <c r="AC2610" s="68">
        <v>0</v>
      </c>
      <c r="AD2610" s="68">
        <v>107</v>
      </c>
      <c r="AE2610" s="68">
        <v>2678</v>
      </c>
      <c r="AF2610" s="68">
        <v>0</v>
      </c>
      <c r="AG2610" s="68">
        <v>0</v>
      </c>
      <c r="AH2610" s="68">
        <v>0</v>
      </c>
      <c r="AI2610" s="68">
        <v>0</v>
      </c>
      <c r="AJ2610" s="68">
        <v>0</v>
      </c>
      <c r="AK2610" s="68">
        <v>0</v>
      </c>
      <c r="AL2610" s="68">
        <v>0</v>
      </c>
      <c r="AM2610" s="68">
        <v>0</v>
      </c>
      <c r="AN2610" s="68">
        <v>0</v>
      </c>
      <c r="AO2610" s="68">
        <v>0</v>
      </c>
      <c r="AP2610" s="68" t="s">
        <v>811</v>
      </c>
      <c r="AQ2610" s="68">
        <v>1</v>
      </c>
      <c r="AR2610" s="68" t="s">
        <v>808</v>
      </c>
      <c r="AS2610" s="68">
        <v>0</v>
      </c>
      <c r="AT2610" s="68">
        <v>0</v>
      </c>
      <c r="AU2610" s="68">
        <v>0</v>
      </c>
      <c r="AV2610" s="86">
        <v>1</v>
      </c>
      <c r="AX2610" s="1">
        <v>0</v>
      </c>
      <c r="AY2610" s="1">
        <v>0</v>
      </c>
      <c r="AZ2610" s="68">
        <v>0</v>
      </c>
      <c r="BA2610" s="68">
        <v>0</v>
      </c>
      <c r="EQ2610" s="68">
        <v>20150043</v>
      </c>
      <c r="ER2610" s="175">
        <v>2</v>
      </c>
      <c r="ES2610" s="68">
        <v>650</v>
      </c>
      <c r="ET2610" s="68">
        <v>43</v>
      </c>
      <c r="EU2610" s="68">
        <v>0</v>
      </c>
      <c r="EV2610" s="68">
        <v>150043</v>
      </c>
      <c r="EW2610" s="68" t="s">
        <v>2681</v>
      </c>
      <c r="EX2610" s="68" t="str">
        <f t="shared" si="73"/>
        <v>중형</v>
      </c>
      <c r="GE2610" s="68">
        <v>110375</v>
      </c>
      <c r="GF2610" s="68" t="s">
        <v>6019</v>
      </c>
    </row>
    <row r="2611" spans="6:188" x14ac:dyDescent="0.3">
      <c r="F2611" s="68">
        <v>330396</v>
      </c>
      <c r="G2611" s="68">
        <v>1</v>
      </c>
      <c r="H2611" s="68">
        <v>180002</v>
      </c>
      <c r="I2611" s="68">
        <v>280002</v>
      </c>
      <c r="J2611" s="68" t="s">
        <v>3756</v>
      </c>
      <c r="K2611" s="68" t="s">
        <v>3757</v>
      </c>
      <c r="L2611" s="68">
        <v>0</v>
      </c>
      <c r="M2611" s="68">
        <v>20</v>
      </c>
      <c r="N2611" s="68">
        <v>0</v>
      </c>
      <c r="O2611" s="68">
        <v>0</v>
      </c>
      <c r="P2611" s="68">
        <v>0</v>
      </c>
      <c r="Q2611" s="68">
        <v>0</v>
      </c>
      <c r="R2611" s="68">
        <v>2</v>
      </c>
      <c r="S2611" s="68">
        <v>1</v>
      </c>
      <c r="T2611" s="68">
        <v>1</v>
      </c>
      <c r="U2611" s="68">
        <v>630</v>
      </c>
      <c r="V2611" s="68">
        <v>0</v>
      </c>
      <c r="W2611" s="68">
        <v>1246</v>
      </c>
      <c r="X2611" s="68">
        <v>0</v>
      </c>
      <c r="Y2611" s="68">
        <v>2804</v>
      </c>
      <c r="Z2611" s="68">
        <v>0</v>
      </c>
      <c r="AA2611" s="68">
        <v>2804</v>
      </c>
      <c r="AB2611" s="68">
        <v>0</v>
      </c>
      <c r="AC2611" s="68">
        <v>0</v>
      </c>
      <c r="AD2611" s="68">
        <v>107</v>
      </c>
      <c r="AE2611" s="68">
        <v>2693</v>
      </c>
      <c r="AF2611" s="68">
        <v>0</v>
      </c>
      <c r="AG2611" s="68">
        <v>0</v>
      </c>
      <c r="AH2611" s="68">
        <v>0</v>
      </c>
      <c r="AI2611" s="68">
        <v>0</v>
      </c>
      <c r="AJ2611" s="68">
        <v>0</v>
      </c>
      <c r="AK2611" s="68">
        <v>0</v>
      </c>
      <c r="AL2611" s="68">
        <v>0</v>
      </c>
      <c r="AM2611" s="68">
        <v>0</v>
      </c>
      <c r="AN2611" s="68">
        <v>0</v>
      </c>
      <c r="AO2611" s="68">
        <v>0</v>
      </c>
      <c r="AP2611" s="68" t="s">
        <v>811</v>
      </c>
      <c r="AQ2611" s="68">
        <v>1</v>
      </c>
      <c r="AR2611" s="68" t="s">
        <v>808</v>
      </c>
      <c r="AS2611" s="68">
        <v>0</v>
      </c>
      <c r="AT2611" s="68">
        <v>0</v>
      </c>
      <c r="AU2611" s="68">
        <v>0</v>
      </c>
      <c r="AV2611" s="86">
        <v>1</v>
      </c>
      <c r="AX2611" s="1">
        <v>0</v>
      </c>
      <c r="AY2611" s="1">
        <v>0</v>
      </c>
      <c r="AZ2611" s="68">
        <v>0</v>
      </c>
      <c r="BA2611" s="68">
        <v>0</v>
      </c>
      <c r="EQ2611" s="68">
        <v>20250043</v>
      </c>
      <c r="ER2611" s="175">
        <v>2</v>
      </c>
      <c r="ES2611" s="68">
        <v>650</v>
      </c>
      <c r="ET2611" s="68">
        <v>43</v>
      </c>
      <c r="EU2611" s="68">
        <v>0</v>
      </c>
      <c r="EV2611" s="68">
        <v>150043</v>
      </c>
      <c r="EW2611" s="68" t="s">
        <v>2681</v>
      </c>
      <c r="EX2611" s="68" t="str">
        <f t="shared" si="73"/>
        <v>중형</v>
      </c>
      <c r="GE2611" s="68">
        <v>110376</v>
      </c>
      <c r="GF2611" s="68" t="s">
        <v>6020</v>
      </c>
    </row>
    <row r="2612" spans="6:188" x14ac:dyDescent="0.3">
      <c r="F2612" s="68">
        <v>330397</v>
      </c>
      <c r="G2612" s="68">
        <v>1</v>
      </c>
      <c r="H2612" s="68">
        <v>180002</v>
      </c>
      <c r="I2612" s="68">
        <v>280002</v>
      </c>
      <c r="J2612" s="68" t="s">
        <v>3756</v>
      </c>
      <c r="K2612" s="68" t="s">
        <v>3757</v>
      </c>
      <c r="L2612" s="68">
        <v>0</v>
      </c>
      <c r="M2612" s="68">
        <v>20</v>
      </c>
      <c r="N2612" s="68">
        <v>0</v>
      </c>
      <c r="O2612" s="68">
        <v>0</v>
      </c>
      <c r="P2612" s="68">
        <v>0</v>
      </c>
      <c r="Q2612" s="68">
        <v>0</v>
      </c>
      <c r="R2612" s="68">
        <v>4</v>
      </c>
      <c r="S2612" s="68">
        <v>1</v>
      </c>
      <c r="T2612" s="68">
        <v>1</v>
      </c>
      <c r="U2612" s="68">
        <v>1209</v>
      </c>
      <c r="V2612" s="68">
        <v>0</v>
      </c>
      <c r="W2612" s="68">
        <v>73</v>
      </c>
      <c r="X2612" s="68">
        <v>0</v>
      </c>
      <c r="Y2612" s="68">
        <v>2756</v>
      </c>
      <c r="Z2612" s="68">
        <v>0</v>
      </c>
      <c r="AA2612" s="68">
        <v>2756</v>
      </c>
      <c r="AB2612" s="68">
        <v>0</v>
      </c>
      <c r="AC2612" s="68">
        <v>0</v>
      </c>
      <c r="AD2612" s="68">
        <v>107</v>
      </c>
      <c r="AE2612" s="68">
        <v>2159</v>
      </c>
      <c r="AF2612" s="68">
        <v>0</v>
      </c>
      <c r="AG2612" s="68">
        <v>0</v>
      </c>
      <c r="AH2612" s="68">
        <v>0</v>
      </c>
      <c r="AI2612" s="68">
        <v>0</v>
      </c>
      <c r="AJ2612" s="68">
        <v>0</v>
      </c>
      <c r="AK2612" s="68">
        <v>0</v>
      </c>
      <c r="AL2612" s="68">
        <v>0</v>
      </c>
      <c r="AM2612" s="68">
        <v>0</v>
      </c>
      <c r="AN2612" s="68">
        <v>0</v>
      </c>
      <c r="AO2612" s="68">
        <v>0</v>
      </c>
      <c r="AP2612" s="68" t="s">
        <v>863</v>
      </c>
      <c r="AQ2612" s="68">
        <v>1</v>
      </c>
      <c r="AR2612" s="68" t="s">
        <v>860</v>
      </c>
      <c r="AS2612" s="68">
        <v>0</v>
      </c>
      <c r="AT2612" s="68">
        <v>0</v>
      </c>
      <c r="AU2612" s="68">
        <v>0</v>
      </c>
      <c r="AV2612" s="86">
        <v>1</v>
      </c>
      <c r="AX2612" s="1">
        <v>0</v>
      </c>
      <c r="AY2612" s="1">
        <v>0</v>
      </c>
      <c r="AZ2612" s="68">
        <v>0</v>
      </c>
      <c r="BA2612" s="68">
        <v>0</v>
      </c>
      <c r="EQ2612" s="68">
        <v>20350043</v>
      </c>
      <c r="ER2612" s="175">
        <v>2</v>
      </c>
      <c r="ES2612" s="68">
        <v>650</v>
      </c>
      <c r="ET2612" s="68">
        <v>43</v>
      </c>
      <c r="EU2612" s="68">
        <v>0</v>
      </c>
      <c r="EV2612" s="68">
        <v>150043</v>
      </c>
      <c r="EW2612" s="68" t="s">
        <v>2681</v>
      </c>
      <c r="EX2612" s="68" t="str">
        <f t="shared" si="73"/>
        <v>중형</v>
      </c>
      <c r="GE2612" s="68">
        <v>110377</v>
      </c>
      <c r="GF2612" s="68" t="s">
        <v>6021</v>
      </c>
    </row>
    <row r="2613" spans="6:188" x14ac:dyDescent="0.3">
      <c r="F2613" s="68">
        <v>330398</v>
      </c>
      <c r="G2613" s="68">
        <v>1</v>
      </c>
      <c r="H2613" s="68">
        <v>180002</v>
      </c>
      <c r="I2613" s="68">
        <v>280002</v>
      </c>
      <c r="J2613" s="68" t="s">
        <v>3756</v>
      </c>
      <c r="K2613" s="68" t="s">
        <v>3757</v>
      </c>
      <c r="L2613" s="68">
        <v>0</v>
      </c>
      <c r="M2613" s="68">
        <v>20</v>
      </c>
      <c r="N2613" s="68">
        <v>0</v>
      </c>
      <c r="O2613" s="68">
        <v>0</v>
      </c>
      <c r="P2613" s="68">
        <v>0</v>
      </c>
      <c r="Q2613" s="68">
        <v>0</v>
      </c>
      <c r="R2613" s="68">
        <v>8</v>
      </c>
      <c r="S2613" s="68">
        <v>1</v>
      </c>
      <c r="T2613" s="68">
        <v>1</v>
      </c>
      <c r="U2613" s="68">
        <v>1224</v>
      </c>
      <c r="V2613" s="68">
        <v>0</v>
      </c>
      <c r="W2613" s="68">
        <v>73</v>
      </c>
      <c r="X2613" s="68">
        <v>0</v>
      </c>
      <c r="Y2613" s="68">
        <v>2789</v>
      </c>
      <c r="Z2613" s="68">
        <v>0</v>
      </c>
      <c r="AA2613" s="68">
        <v>2789</v>
      </c>
      <c r="AB2613" s="68">
        <v>0</v>
      </c>
      <c r="AC2613" s="68">
        <v>0</v>
      </c>
      <c r="AD2613" s="68">
        <v>107</v>
      </c>
      <c r="AE2613" s="68">
        <v>2709</v>
      </c>
      <c r="AF2613" s="68">
        <v>0</v>
      </c>
      <c r="AG2613" s="68">
        <v>0</v>
      </c>
      <c r="AH2613" s="68">
        <v>0</v>
      </c>
      <c r="AI2613" s="68">
        <v>0</v>
      </c>
      <c r="AJ2613" s="68">
        <v>0</v>
      </c>
      <c r="AK2613" s="68">
        <v>0</v>
      </c>
      <c r="AL2613" s="68">
        <v>0</v>
      </c>
      <c r="AM2613" s="68">
        <v>0</v>
      </c>
      <c r="AN2613" s="68">
        <v>0</v>
      </c>
      <c r="AO2613" s="68">
        <v>0</v>
      </c>
      <c r="AP2613" s="68" t="s">
        <v>913</v>
      </c>
      <c r="AQ2613" s="68">
        <v>1</v>
      </c>
      <c r="AR2613" s="68" t="s">
        <v>910</v>
      </c>
      <c r="AS2613" s="68">
        <v>0</v>
      </c>
      <c r="AT2613" s="68">
        <v>0</v>
      </c>
      <c r="AU2613" s="68">
        <v>0</v>
      </c>
      <c r="AV2613" s="86">
        <v>1</v>
      </c>
      <c r="AX2613" s="1">
        <v>0</v>
      </c>
      <c r="AY2613" s="1">
        <v>0</v>
      </c>
      <c r="AZ2613" s="68">
        <v>0</v>
      </c>
      <c r="BA2613" s="68">
        <v>0</v>
      </c>
      <c r="EQ2613" s="68">
        <v>20450043</v>
      </c>
      <c r="ER2613" s="175">
        <v>2</v>
      </c>
      <c r="ES2613" s="68">
        <v>650</v>
      </c>
      <c r="ET2613" s="68">
        <v>43</v>
      </c>
      <c r="EU2613" s="68">
        <v>0</v>
      </c>
      <c r="EV2613" s="68">
        <v>150043</v>
      </c>
      <c r="EW2613" s="68" t="s">
        <v>2681</v>
      </c>
      <c r="EX2613" s="68" t="str">
        <f t="shared" si="73"/>
        <v>중형</v>
      </c>
      <c r="GE2613" s="68">
        <v>110378</v>
      </c>
      <c r="GF2613" s="68" t="s">
        <v>6022</v>
      </c>
    </row>
    <row r="2614" spans="6:188" x14ac:dyDescent="0.3">
      <c r="F2614" s="68">
        <v>330399</v>
      </c>
      <c r="G2614" s="68">
        <v>1</v>
      </c>
      <c r="H2614" s="68">
        <v>180002</v>
      </c>
      <c r="I2614" s="68">
        <v>280002</v>
      </c>
      <c r="J2614" s="68" t="s">
        <v>3756</v>
      </c>
      <c r="K2614" s="68" t="s">
        <v>3757</v>
      </c>
      <c r="L2614" s="68">
        <v>0</v>
      </c>
      <c r="M2614" s="68">
        <v>20</v>
      </c>
      <c r="N2614" s="68">
        <v>0</v>
      </c>
      <c r="O2614" s="68">
        <v>0</v>
      </c>
      <c r="P2614" s="68">
        <v>0</v>
      </c>
      <c r="Q2614" s="68">
        <v>0</v>
      </c>
      <c r="R2614" s="68">
        <v>32</v>
      </c>
      <c r="S2614" s="68">
        <v>1</v>
      </c>
      <c r="T2614" s="68">
        <v>1</v>
      </c>
      <c r="U2614" s="68">
        <v>1223</v>
      </c>
      <c r="V2614" s="68">
        <v>0</v>
      </c>
      <c r="W2614" s="68">
        <v>73</v>
      </c>
      <c r="X2614" s="68">
        <v>0</v>
      </c>
      <c r="Y2614" s="68">
        <v>2781</v>
      </c>
      <c r="Z2614" s="68">
        <v>0</v>
      </c>
      <c r="AA2614" s="68">
        <v>2781</v>
      </c>
      <c r="AB2614" s="68">
        <v>0</v>
      </c>
      <c r="AC2614" s="68">
        <v>0</v>
      </c>
      <c r="AD2614" s="68">
        <v>107</v>
      </c>
      <c r="AE2614" s="68">
        <v>1359</v>
      </c>
      <c r="AF2614" s="68">
        <v>0</v>
      </c>
      <c r="AG2614" s="68">
        <v>0</v>
      </c>
      <c r="AH2614" s="68">
        <v>0</v>
      </c>
      <c r="AI2614" s="68">
        <v>0</v>
      </c>
      <c r="AJ2614" s="68">
        <v>0</v>
      </c>
      <c r="AK2614" s="68">
        <v>0</v>
      </c>
      <c r="AL2614" s="68">
        <v>0</v>
      </c>
      <c r="AM2614" s="68">
        <v>0</v>
      </c>
      <c r="AN2614" s="68">
        <v>0</v>
      </c>
      <c r="AO2614" s="68">
        <v>0</v>
      </c>
      <c r="AP2614" s="68" t="s">
        <v>1787</v>
      </c>
      <c r="AQ2614" s="68">
        <v>1</v>
      </c>
      <c r="AR2614" s="68" t="s">
        <v>3600</v>
      </c>
      <c r="AS2614" s="68">
        <v>0</v>
      </c>
      <c r="AT2614" s="68">
        <v>0</v>
      </c>
      <c r="AU2614" s="68">
        <v>0</v>
      </c>
      <c r="AV2614" s="86">
        <v>1</v>
      </c>
      <c r="AX2614" s="1">
        <v>0</v>
      </c>
      <c r="AY2614" s="1">
        <v>0</v>
      </c>
      <c r="AZ2614" s="68">
        <v>0</v>
      </c>
      <c r="BA2614" s="68">
        <v>0</v>
      </c>
      <c r="EQ2614" s="68">
        <v>20550043</v>
      </c>
      <c r="ER2614" s="175">
        <v>2</v>
      </c>
      <c r="ES2614" s="68">
        <v>650</v>
      </c>
      <c r="ET2614" s="68">
        <v>43</v>
      </c>
      <c r="EU2614" s="68">
        <v>0</v>
      </c>
      <c r="EV2614" s="68">
        <v>150043</v>
      </c>
      <c r="EW2614" s="68" t="s">
        <v>2681</v>
      </c>
      <c r="EX2614" s="68" t="str">
        <f t="shared" si="73"/>
        <v>중형</v>
      </c>
      <c r="GE2614" s="68">
        <v>110379</v>
      </c>
      <c r="GF2614" s="68" t="s">
        <v>6023</v>
      </c>
    </row>
    <row r="2615" spans="6:188" x14ac:dyDescent="0.3">
      <c r="F2615" s="68">
        <v>330400</v>
      </c>
      <c r="G2615" s="68">
        <v>1</v>
      </c>
      <c r="H2615" s="68">
        <v>180002</v>
      </c>
      <c r="I2615" s="68">
        <v>280002</v>
      </c>
      <c r="J2615" s="68" t="s">
        <v>3756</v>
      </c>
      <c r="K2615" s="68" t="s">
        <v>3757</v>
      </c>
      <c r="L2615" s="68">
        <v>0</v>
      </c>
      <c r="M2615" s="68">
        <v>20</v>
      </c>
      <c r="N2615" s="68">
        <v>0</v>
      </c>
      <c r="O2615" s="68">
        <v>0</v>
      </c>
      <c r="P2615" s="68">
        <v>0</v>
      </c>
      <c r="Q2615" s="68">
        <v>0</v>
      </c>
      <c r="R2615" s="68">
        <v>2</v>
      </c>
      <c r="S2615" s="68">
        <v>1</v>
      </c>
      <c r="T2615" s="68">
        <v>1</v>
      </c>
      <c r="U2615" s="68">
        <v>647</v>
      </c>
      <c r="V2615" s="68">
        <v>0</v>
      </c>
      <c r="W2615" s="68">
        <v>1277</v>
      </c>
      <c r="X2615" s="68">
        <v>0</v>
      </c>
      <c r="Y2615" s="68">
        <v>2866</v>
      </c>
      <c r="Z2615" s="68">
        <v>0</v>
      </c>
      <c r="AA2615" s="68">
        <v>2866</v>
      </c>
      <c r="AB2615" s="68">
        <v>0</v>
      </c>
      <c r="AC2615" s="68">
        <v>0</v>
      </c>
      <c r="AD2615" s="68">
        <v>107</v>
      </c>
      <c r="AE2615" s="68">
        <v>2735</v>
      </c>
      <c r="AF2615" s="68">
        <v>0</v>
      </c>
      <c r="AG2615" s="68">
        <v>0</v>
      </c>
      <c r="AH2615" s="68">
        <v>0</v>
      </c>
      <c r="AI2615" s="68">
        <v>0</v>
      </c>
      <c r="AJ2615" s="68">
        <v>0</v>
      </c>
      <c r="AK2615" s="68">
        <v>0</v>
      </c>
      <c r="AL2615" s="68">
        <v>0</v>
      </c>
      <c r="AM2615" s="68">
        <v>0</v>
      </c>
      <c r="AN2615" s="68">
        <v>0</v>
      </c>
      <c r="AO2615" s="68">
        <v>0</v>
      </c>
      <c r="AP2615" s="68" t="s">
        <v>811</v>
      </c>
      <c r="AQ2615" s="68">
        <v>1</v>
      </c>
      <c r="AR2615" s="68" t="s">
        <v>808</v>
      </c>
      <c r="AS2615" s="68">
        <v>0</v>
      </c>
      <c r="AT2615" s="68">
        <v>0</v>
      </c>
      <c r="AU2615" s="68">
        <v>0</v>
      </c>
      <c r="AV2615" s="86">
        <v>1</v>
      </c>
      <c r="AX2615" s="1">
        <v>0</v>
      </c>
      <c r="AY2615" s="1">
        <v>0</v>
      </c>
      <c r="AZ2615" s="68">
        <v>0</v>
      </c>
      <c r="BA2615" s="68">
        <v>0</v>
      </c>
      <c r="EQ2615" s="68">
        <v>20650043</v>
      </c>
      <c r="ER2615" s="175">
        <v>2</v>
      </c>
      <c r="ES2615" s="68">
        <v>650</v>
      </c>
      <c r="ET2615" s="68">
        <v>43</v>
      </c>
      <c r="EU2615" s="68">
        <v>0</v>
      </c>
      <c r="EV2615" s="68">
        <v>150043</v>
      </c>
      <c r="EW2615" s="68" t="s">
        <v>2681</v>
      </c>
      <c r="EX2615" s="68" t="str">
        <f t="shared" si="73"/>
        <v>중형</v>
      </c>
      <c r="GE2615" s="68">
        <v>110380</v>
      </c>
      <c r="GF2615" s="68" t="s">
        <v>6024</v>
      </c>
    </row>
    <row r="2616" spans="6:188" x14ac:dyDescent="0.3">
      <c r="F2616" s="68">
        <v>330401</v>
      </c>
      <c r="G2616" s="68">
        <v>1</v>
      </c>
      <c r="H2616" s="68">
        <v>180002</v>
      </c>
      <c r="I2616" s="68">
        <v>280002</v>
      </c>
      <c r="J2616" s="68" t="s">
        <v>3756</v>
      </c>
      <c r="K2616" s="68" t="s">
        <v>3757</v>
      </c>
      <c r="L2616" s="68">
        <v>0</v>
      </c>
      <c r="M2616" s="68">
        <v>20</v>
      </c>
      <c r="N2616" s="68">
        <v>0</v>
      </c>
      <c r="O2616" s="68">
        <v>0</v>
      </c>
      <c r="P2616" s="68">
        <v>0</v>
      </c>
      <c r="Q2616" s="68">
        <v>0</v>
      </c>
      <c r="R2616" s="68">
        <v>2</v>
      </c>
      <c r="S2616" s="68">
        <v>1</v>
      </c>
      <c r="T2616" s="68">
        <v>1</v>
      </c>
      <c r="U2616" s="68">
        <v>660</v>
      </c>
      <c r="V2616" s="68">
        <v>0</v>
      </c>
      <c r="W2616" s="68">
        <v>1297</v>
      </c>
      <c r="X2616" s="68">
        <v>0</v>
      </c>
      <c r="Y2616" s="68">
        <v>2920</v>
      </c>
      <c r="Z2616" s="68">
        <v>0</v>
      </c>
      <c r="AA2616" s="68">
        <v>2920</v>
      </c>
      <c r="AB2616" s="68">
        <v>0</v>
      </c>
      <c r="AC2616" s="68">
        <v>0</v>
      </c>
      <c r="AD2616" s="68">
        <v>107</v>
      </c>
      <c r="AE2616" s="68">
        <v>2758</v>
      </c>
      <c r="AF2616" s="68">
        <v>0</v>
      </c>
      <c r="AG2616" s="68">
        <v>0</v>
      </c>
      <c r="AH2616" s="68">
        <v>0</v>
      </c>
      <c r="AI2616" s="68">
        <v>0</v>
      </c>
      <c r="AJ2616" s="68">
        <v>0</v>
      </c>
      <c r="AK2616" s="68">
        <v>0</v>
      </c>
      <c r="AL2616" s="68">
        <v>0</v>
      </c>
      <c r="AM2616" s="68">
        <v>0</v>
      </c>
      <c r="AN2616" s="68">
        <v>0</v>
      </c>
      <c r="AO2616" s="68">
        <v>0</v>
      </c>
      <c r="AP2616" s="68" t="s">
        <v>811</v>
      </c>
      <c r="AQ2616" s="68">
        <v>1</v>
      </c>
      <c r="AR2616" s="68" t="s">
        <v>808</v>
      </c>
      <c r="AS2616" s="68">
        <v>0</v>
      </c>
      <c r="AT2616" s="68">
        <v>0</v>
      </c>
      <c r="AU2616" s="68">
        <v>0</v>
      </c>
      <c r="AV2616" s="86">
        <v>1</v>
      </c>
      <c r="AX2616" s="1">
        <v>0</v>
      </c>
      <c r="AY2616" s="1">
        <v>0</v>
      </c>
      <c r="AZ2616" s="68">
        <v>0</v>
      </c>
      <c r="BA2616" s="68">
        <v>0</v>
      </c>
      <c r="EQ2616" s="68">
        <v>20750043</v>
      </c>
      <c r="ER2616" s="175">
        <v>2</v>
      </c>
      <c r="ES2616" s="68">
        <v>650</v>
      </c>
      <c r="ET2616" s="68">
        <v>43</v>
      </c>
      <c r="EU2616" s="68">
        <v>0</v>
      </c>
      <c r="EV2616" s="68">
        <v>150043</v>
      </c>
      <c r="EW2616" s="68" t="s">
        <v>2681</v>
      </c>
      <c r="EX2616" s="68" t="str">
        <f t="shared" si="73"/>
        <v>중형</v>
      </c>
      <c r="GE2616" s="68">
        <v>110381</v>
      </c>
      <c r="GF2616" s="68" t="s">
        <v>6025</v>
      </c>
    </row>
    <row r="2617" spans="6:188" x14ac:dyDescent="0.3">
      <c r="F2617" s="68">
        <v>330402</v>
      </c>
      <c r="G2617" s="68">
        <v>1</v>
      </c>
      <c r="H2617" s="68">
        <v>180002</v>
      </c>
      <c r="I2617" s="68">
        <v>280002</v>
      </c>
      <c r="J2617" s="68" t="s">
        <v>3756</v>
      </c>
      <c r="K2617" s="68" t="s">
        <v>3757</v>
      </c>
      <c r="L2617" s="68">
        <v>0</v>
      </c>
      <c r="M2617" s="68">
        <v>20</v>
      </c>
      <c r="N2617" s="68">
        <v>0</v>
      </c>
      <c r="O2617" s="68">
        <v>0</v>
      </c>
      <c r="P2617" s="68">
        <v>0</v>
      </c>
      <c r="Q2617" s="68">
        <v>0</v>
      </c>
      <c r="R2617" s="68">
        <v>4</v>
      </c>
      <c r="S2617" s="68">
        <v>1</v>
      </c>
      <c r="T2617" s="68">
        <v>1</v>
      </c>
      <c r="U2617" s="68">
        <v>1269</v>
      </c>
      <c r="V2617" s="68">
        <v>0</v>
      </c>
      <c r="W2617" s="68">
        <v>74</v>
      </c>
      <c r="X2617" s="68">
        <v>0</v>
      </c>
      <c r="Y2617" s="68">
        <v>2892</v>
      </c>
      <c r="Z2617" s="68">
        <v>0</v>
      </c>
      <c r="AA2617" s="68">
        <v>2892</v>
      </c>
      <c r="AB2617" s="68">
        <v>0</v>
      </c>
      <c r="AC2617" s="68">
        <v>0</v>
      </c>
      <c r="AD2617" s="68">
        <v>107</v>
      </c>
      <c r="AE2617" s="68">
        <v>2219</v>
      </c>
      <c r="AF2617" s="68">
        <v>0</v>
      </c>
      <c r="AG2617" s="68">
        <v>0</v>
      </c>
      <c r="AH2617" s="68">
        <v>0</v>
      </c>
      <c r="AI2617" s="68">
        <v>0</v>
      </c>
      <c r="AJ2617" s="68">
        <v>0</v>
      </c>
      <c r="AK2617" s="68">
        <v>0</v>
      </c>
      <c r="AL2617" s="68">
        <v>0</v>
      </c>
      <c r="AM2617" s="68">
        <v>0</v>
      </c>
      <c r="AN2617" s="68">
        <v>0</v>
      </c>
      <c r="AO2617" s="68">
        <v>0</v>
      </c>
      <c r="AP2617" s="68" t="s">
        <v>863</v>
      </c>
      <c r="AQ2617" s="68">
        <v>1</v>
      </c>
      <c r="AR2617" s="68" t="s">
        <v>860</v>
      </c>
      <c r="AS2617" s="68">
        <v>0</v>
      </c>
      <c r="AT2617" s="68">
        <v>0</v>
      </c>
      <c r="AU2617" s="68">
        <v>0</v>
      </c>
      <c r="AV2617" s="86">
        <v>1</v>
      </c>
      <c r="AX2617" s="1">
        <v>0</v>
      </c>
      <c r="AY2617" s="1">
        <v>0</v>
      </c>
      <c r="AZ2617" s="68">
        <v>0</v>
      </c>
      <c r="BA2617" s="68">
        <v>0</v>
      </c>
      <c r="EQ2617" s="68">
        <v>20850043</v>
      </c>
      <c r="ER2617" s="175">
        <v>2</v>
      </c>
      <c r="ES2617" s="68">
        <v>650</v>
      </c>
      <c r="ET2617" s="68">
        <v>43</v>
      </c>
      <c r="EU2617" s="68">
        <v>0</v>
      </c>
      <c r="EV2617" s="68">
        <v>150043</v>
      </c>
      <c r="EW2617" s="68" t="s">
        <v>2681</v>
      </c>
      <c r="EX2617" s="68" t="str">
        <f t="shared" si="73"/>
        <v>중형</v>
      </c>
      <c r="GE2617" s="68">
        <v>110382</v>
      </c>
      <c r="GF2617" s="68" t="s">
        <v>6026</v>
      </c>
    </row>
    <row r="2618" spans="6:188" x14ac:dyDescent="0.3">
      <c r="F2618" s="68">
        <v>330403</v>
      </c>
      <c r="G2618" s="68">
        <v>1</v>
      </c>
      <c r="H2618" s="68">
        <v>180002</v>
      </c>
      <c r="I2618" s="68">
        <v>280002</v>
      </c>
      <c r="J2618" s="68" t="s">
        <v>3756</v>
      </c>
      <c r="K2618" s="68" t="s">
        <v>3757</v>
      </c>
      <c r="L2618" s="68">
        <v>0</v>
      </c>
      <c r="M2618" s="68">
        <v>20</v>
      </c>
      <c r="N2618" s="68">
        <v>0</v>
      </c>
      <c r="O2618" s="68">
        <v>0</v>
      </c>
      <c r="P2618" s="68">
        <v>0</v>
      </c>
      <c r="Q2618" s="68">
        <v>0</v>
      </c>
      <c r="R2618" s="68">
        <v>4</v>
      </c>
      <c r="S2618" s="68">
        <v>1</v>
      </c>
      <c r="T2618" s="68">
        <v>1</v>
      </c>
      <c r="U2618" s="68">
        <v>1276</v>
      </c>
      <c r="V2618" s="68">
        <v>0</v>
      </c>
      <c r="W2618" s="68">
        <v>74</v>
      </c>
      <c r="X2618" s="68">
        <v>0</v>
      </c>
      <c r="Y2618" s="68">
        <v>2914</v>
      </c>
      <c r="Z2618" s="68">
        <v>0</v>
      </c>
      <c r="AA2618" s="68">
        <v>2914</v>
      </c>
      <c r="AB2618" s="68">
        <v>0</v>
      </c>
      <c r="AC2618" s="68">
        <v>0</v>
      </c>
      <c r="AD2618" s="68">
        <v>107</v>
      </c>
      <c r="AE2618" s="68">
        <v>2233</v>
      </c>
      <c r="AF2618" s="68">
        <v>0</v>
      </c>
      <c r="AG2618" s="68">
        <v>0</v>
      </c>
      <c r="AH2618" s="68">
        <v>0</v>
      </c>
      <c r="AI2618" s="68">
        <v>0</v>
      </c>
      <c r="AJ2618" s="68">
        <v>0</v>
      </c>
      <c r="AK2618" s="68">
        <v>0</v>
      </c>
      <c r="AL2618" s="68">
        <v>0</v>
      </c>
      <c r="AM2618" s="68">
        <v>0</v>
      </c>
      <c r="AN2618" s="68">
        <v>0</v>
      </c>
      <c r="AO2618" s="68">
        <v>0</v>
      </c>
      <c r="AP2618" s="68" t="s">
        <v>863</v>
      </c>
      <c r="AQ2618" s="68">
        <v>1</v>
      </c>
      <c r="AR2618" s="68" t="s">
        <v>860</v>
      </c>
      <c r="AS2618" s="68">
        <v>0</v>
      </c>
      <c r="AT2618" s="68">
        <v>0</v>
      </c>
      <c r="AU2618" s="68">
        <v>0</v>
      </c>
      <c r="AV2618" s="86">
        <v>1</v>
      </c>
      <c r="AX2618" s="1">
        <v>0</v>
      </c>
      <c r="AY2618" s="1">
        <v>0</v>
      </c>
      <c r="AZ2618" s="68">
        <v>0</v>
      </c>
      <c r="BA2618" s="68">
        <v>0</v>
      </c>
      <c r="EQ2618" s="68">
        <v>20950043</v>
      </c>
      <c r="ER2618" s="175">
        <v>2</v>
      </c>
      <c r="ES2618" s="68">
        <v>650</v>
      </c>
      <c r="ET2618" s="68">
        <v>43</v>
      </c>
      <c r="EU2618" s="68">
        <v>0</v>
      </c>
      <c r="EV2618" s="68">
        <v>150043</v>
      </c>
      <c r="EW2618" s="68" t="s">
        <v>2681</v>
      </c>
      <c r="EX2618" s="68" t="str">
        <f t="shared" si="73"/>
        <v>중형</v>
      </c>
      <c r="GE2618" s="68">
        <v>110383</v>
      </c>
      <c r="GF2618" s="68" t="s">
        <v>6027</v>
      </c>
    </row>
    <row r="2619" spans="6:188" x14ac:dyDescent="0.3">
      <c r="F2619" s="68">
        <v>330404</v>
      </c>
      <c r="G2619" s="68">
        <v>1</v>
      </c>
      <c r="H2619" s="68">
        <v>180002</v>
      </c>
      <c r="I2619" s="68">
        <v>280002</v>
      </c>
      <c r="J2619" s="68" t="s">
        <v>3756</v>
      </c>
      <c r="K2619" s="68" t="s">
        <v>3757</v>
      </c>
      <c r="L2619" s="68">
        <v>0</v>
      </c>
      <c r="M2619" s="68">
        <v>20</v>
      </c>
      <c r="N2619" s="68">
        <v>0</v>
      </c>
      <c r="O2619" s="68">
        <v>0</v>
      </c>
      <c r="P2619" s="68">
        <v>0</v>
      </c>
      <c r="Q2619" s="68">
        <v>0</v>
      </c>
      <c r="R2619" s="68">
        <v>8</v>
      </c>
      <c r="S2619" s="68">
        <v>1</v>
      </c>
      <c r="T2619" s="68">
        <v>1</v>
      </c>
      <c r="U2619" s="68">
        <v>1286</v>
      </c>
      <c r="V2619" s="68">
        <v>0</v>
      </c>
      <c r="W2619" s="68">
        <v>77</v>
      </c>
      <c r="X2619" s="68">
        <v>0</v>
      </c>
      <c r="Y2619" s="68">
        <v>2926</v>
      </c>
      <c r="Z2619" s="68">
        <v>0</v>
      </c>
      <c r="AA2619" s="68">
        <v>2926</v>
      </c>
      <c r="AB2619" s="68">
        <v>0</v>
      </c>
      <c r="AC2619" s="68">
        <v>0</v>
      </c>
      <c r="AD2619" s="68">
        <v>107</v>
      </c>
      <c r="AE2619" s="68">
        <v>2808</v>
      </c>
      <c r="AF2619" s="68">
        <v>0</v>
      </c>
      <c r="AG2619" s="68">
        <v>0</v>
      </c>
      <c r="AH2619" s="68">
        <v>0</v>
      </c>
      <c r="AI2619" s="68">
        <v>0</v>
      </c>
      <c r="AJ2619" s="68">
        <v>0</v>
      </c>
      <c r="AK2619" s="68">
        <v>0</v>
      </c>
      <c r="AL2619" s="68">
        <v>0</v>
      </c>
      <c r="AM2619" s="68">
        <v>0</v>
      </c>
      <c r="AN2619" s="68">
        <v>0</v>
      </c>
      <c r="AO2619" s="68">
        <v>0</v>
      </c>
      <c r="AP2619" s="68" t="s">
        <v>913</v>
      </c>
      <c r="AQ2619" s="68">
        <v>1</v>
      </c>
      <c r="AR2619" s="68" t="s">
        <v>910</v>
      </c>
      <c r="AS2619" s="68">
        <v>0</v>
      </c>
      <c r="AT2619" s="68">
        <v>0</v>
      </c>
      <c r="AU2619" s="68">
        <v>0</v>
      </c>
      <c r="AV2619" s="86">
        <v>1</v>
      </c>
      <c r="AX2619" s="1">
        <v>0</v>
      </c>
      <c r="AY2619" s="1">
        <v>0</v>
      </c>
      <c r="AZ2619" s="68">
        <v>0</v>
      </c>
      <c r="BA2619" s="68">
        <v>0</v>
      </c>
      <c r="EQ2619" s="68">
        <v>21050043</v>
      </c>
      <c r="ER2619" s="175">
        <v>2</v>
      </c>
      <c r="ES2619" s="68">
        <v>650</v>
      </c>
      <c r="ET2619" s="68">
        <v>43</v>
      </c>
      <c r="EU2619" s="68">
        <v>0</v>
      </c>
      <c r="EV2619" s="68">
        <v>150043</v>
      </c>
      <c r="EW2619" s="68" t="s">
        <v>2681</v>
      </c>
      <c r="EX2619" s="68" t="str">
        <f t="shared" si="73"/>
        <v>중형</v>
      </c>
      <c r="GE2619" s="68">
        <v>110384</v>
      </c>
      <c r="GF2619" s="68" t="s">
        <v>6028</v>
      </c>
    </row>
    <row r="2620" spans="6:188" x14ac:dyDescent="0.3">
      <c r="F2620" s="68">
        <v>330405</v>
      </c>
      <c r="G2620" s="68">
        <v>1</v>
      </c>
      <c r="H2620" s="68">
        <v>180002</v>
      </c>
      <c r="I2620" s="68">
        <v>280002</v>
      </c>
      <c r="J2620" s="68" t="s">
        <v>3756</v>
      </c>
      <c r="K2620" s="68" t="s">
        <v>3757</v>
      </c>
      <c r="L2620" s="68">
        <v>0</v>
      </c>
      <c r="M2620" s="68">
        <v>20</v>
      </c>
      <c r="N2620" s="68">
        <v>0</v>
      </c>
      <c r="O2620" s="68">
        <v>0</v>
      </c>
      <c r="P2620" s="68">
        <v>0</v>
      </c>
      <c r="Q2620" s="68">
        <v>0</v>
      </c>
      <c r="R2620" s="68">
        <v>8</v>
      </c>
      <c r="S2620" s="68">
        <v>1</v>
      </c>
      <c r="T2620" s="68">
        <v>1</v>
      </c>
      <c r="U2620" s="68">
        <v>1287</v>
      </c>
      <c r="V2620" s="68">
        <v>0</v>
      </c>
      <c r="W2620" s="68">
        <v>76</v>
      </c>
      <c r="X2620" s="68">
        <v>0</v>
      </c>
      <c r="Y2620" s="68">
        <v>2929</v>
      </c>
      <c r="Z2620" s="68">
        <v>0</v>
      </c>
      <c r="AA2620" s="68">
        <v>2929</v>
      </c>
      <c r="AB2620" s="68">
        <v>0</v>
      </c>
      <c r="AC2620" s="68">
        <v>0</v>
      </c>
      <c r="AD2620" s="68">
        <v>107</v>
      </c>
      <c r="AE2620" s="68">
        <v>2823</v>
      </c>
      <c r="AF2620" s="68">
        <v>0</v>
      </c>
      <c r="AG2620" s="68">
        <v>0</v>
      </c>
      <c r="AH2620" s="68">
        <v>0</v>
      </c>
      <c r="AI2620" s="68">
        <v>0</v>
      </c>
      <c r="AJ2620" s="68">
        <v>0</v>
      </c>
      <c r="AK2620" s="68">
        <v>0</v>
      </c>
      <c r="AL2620" s="68">
        <v>0</v>
      </c>
      <c r="AM2620" s="68">
        <v>0</v>
      </c>
      <c r="AN2620" s="68">
        <v>0</v>
      </c>
      <c r="AO2620" s="68">
        <v>0</v>
      </c>
      <c r="AP2620" s="68" t="s">
        <v>913</v>
      </c>
      <c r="AQ2620" s="68">
        <v>1</v>
      </c>
      <c r="AR2620" s="68" t="s">
        <v>910</v>
      </c>
      <c r="AS2620" s="68">
        <v>0</v>
      </c>
      <c r="AT2620" s="68">
        <v>0</v>
      </c>
      <c r="AU2620" s="68">
        <v>0</v>
      </c>
      <c r="AV2620" s="86">
        <v>1</v>
      </c>
      <c r="AX2620" s="1">
        <v>0</v>
      </c>
      <c r="AY2620" s="1">
        <v>0</v>
      </c>
      <c r="AZ2620" s="68">
        <v>0</v>
      </c>
      <c r="BA2620" s="68">
        <v>0</v>
      </c>
      <c r="EQ2620" s="68">
        <v>21150043</v>
      </c>
      <c r="ER2620" s="175">
        <v>2</v>
      </c>
      <c r="ES2620" s="68">
        <v>650</v>
      </c>
      <c r="ET2620" s="68">
        <v>43</v>
      </c>
      <c r="EU2620" s="68">
        <v>0</v>
      </c>
      <c r="EV2620" s="68">
        <v>150043</v>
      </c>
      <c r="EW2620" s="68" t="s">
        <v>2681</v>
      </c>
      <c r="EX2620" s="68" t="str">
        <f t="shared" si="73"/>
        <v>중형</v>
      </c>
      <c r="GE2620" s="68">
        <v>110385</v>
      </c>
      <c r="GF2620" s="68" t="s">
        <v>6029</v>
      </c>
    </row>
    <row r="2621" spans="6:188" x14ac:dyDescent="0.3">
      <c r="F2621" s="68">
        <v>330406</v>
      </c>
      <c r="G2621" s="68">
        <v>1</v>
      </c>
      <c r="H2621" s="68">
        <v>180002</v>
      </c>
      <c r="I2621" s="68">
        <v>280002</v>
      </c>
      <c r="J2621" s="68" t="s">
        <v>3756</v>
      </c>
      <c r="K2621" s="68" t="s">
        <v>3757</v>
      </c>
      <c r="L2621" s="68">
        <v>0</v>
      </c>
      <c r="M2621" s="68">
        <v>20</v>
      </c>
      <c r="N2621" s="68">
        <v>0</v>
      </c>
      <c r="O2621" s="68">
        <v>0</v>
      </c>
      <c r="P2621" s="68">
        <v>0</v>
      </c>
      <c r="Q2621" s="68">
        <v>0</v>
      </c>
      <c r="R2621" s="68">
        <v>32</v>
      </c>
      <c r="S2621" s="68">
        <v>1</v>
      </c>
      <c r="T2621" s="68">
        <v>1</v>
      </c>
      <c r="U2621" s="68">
        <v>1288</v>
      </c>
      <c r="V2621" s="68">
        <v>0</v>
      </c>
      <c r="W2621" s="68">
        <v>76</v>
      </c>
      <c r="X2621" s="68">
        <v>0</v>
      </c>
      <c r="Y2621" s="68">
        <v>2927</v>
      </c>
      <c r="Z2621" s="68">
        <v>0</v>
      </c>
      <c r="AA2621" s="68">
        <v>2927</v>
      </c>
      <c r="AB2621" s="68">
        <v>0</v>
      </c>
      <c r="AC2621" s="68">
        <v>0</v>
      </c>
      <c r="AD2621" s="68">
        <v>107</v>
      </c>
      <c r="AE2621" s="68">
        <v>1418</v>
      </c>
      <c r="AF2621" s="68">
        <v>0</v>
      </c>
      <c r="AG2621" s="68">
        <v>0</v>
      </c>
      <c r="AH2621" s="68">
        <v>0</v>
      </c>
      <c r="AI2621" s="68">
        <v>0</v>
      </c>
      <c r="AJ2621" s="68">
        <v>0</v>
      </c>
      <c r="AK2621" s="68">
        <v>0</v>
      </c>
      <c r="AL2621" s="68">
        <v>0</v>
      </c>
      <c r="AM2621" s="68">
        <v>0</v>
      </c>
      <c r="AN2621" s="68">
        <v>0</v>
      </c>
      <c r="AO2621" s="68">
        <v>0</v>
      </c>
      <c r="AP2621" s="68" t="s">
        <v>1787</v>
      </c>
      <c r="AQ2621" s="68">
        <v>1</v>
      </c>
      <c r="AR2621" s="68" t="s">
        <v>3600</v>
      </c>
      <c r="AS2621" s="68">
        <v>0</v>
      </c>
      <c r="AT2621" s="68">
        <v>0</v>
      </c>
      <c r="AU2621" s="68">
        <v>0</v>
      </c>
      <c r="AV2621" s="86">
        <v>1</v>
      </c>
      <c r="AX2621" s="1">
        <v>0</v>
      </c>
      <c r="AY2621" s="1">
        <v>0</v>
      </c>
      <c r="AZ2621" s="68">
        <v>0</v>
      </c>
      <c r="BA2621" s="68">
        <v>0</v>
      </c>
      <c r="EQ2621" s="68">
        <v>21250043</v>
      </c>
      <c r="ER2621" s="175">
        <v>2</v>
      </c>
      <c r="ES2621" s="68">
        <v>650</v>
      </c>
      <c r="ET2621" s="68">
        <v>43</v>
      </c>
      <c r="EU2621" s="68">
        <v>0</v>
      </c>
      <c r="EV2621" s="68">
        <v>150043</v>
      </c>
      <c r="EW2621" s="68" t="s">
        <v>2681</v>
      </c>
      <c r="EX2621" s="68" t="str">
        <f t="shared" si="73"/>
        <v>중형</v>
      </c>
      <c r="GE2621" s="68">
        <v>110386</v>
      </c>
      <c r="GF2621" s="68" t="s">
        <v>6030</v>
      </c>
    </row>
    <row r="2622" spans="6:188" x14ac:dyDescent="0.3">
      <c r="F2622" s="68">
        <v>330407</v>
      </c>
      <c r="G2622" s="68">
        <v>1</v>
      </c>
      <c r="H2622" s="68">
        <v>180002</v>
      </c>
      <c r="I2622" s="68">
        <v>280002</v>
      </c>
      <c r="J2622" s="68" t="s">
        <v>3756</v>
      </c>
      <c r="K2622" s="68" t="s">
        <v>3757</v>
      </c>
      <c r="L2622" s="68">
        <v>0</v>
      </c>
      <c r="M2622" s="68">
        <v>20</v>
      </c>
      <c r="N2622" s="68">
        <v>0</v>
      </c>
      <c r="O2622" s="68">
        <v>0</v>
      </c>
      <c r="P2622" s="68">
        <v>0</v>
      </c>
      <c r="Q2622" s="68">
        <v>0</v>
      </c>
      <c r="R2622" s="68">
        <v>16</v>
      </c>
      <c r="S2622" s="68">
        <v>1</v>
      </c>
      <c r="T2622" s="68">
        <v>1</v>
      </c>
      <c r="U2622" s="68">
        <v>1294</v>
      </c>
      <c r="V2622" s="68">
        <v>0</v>
      </c>
      <c r="W2622" s="68">
        <v>77</v>
      </c>
      <c r="X2622" s="68">
        <v>0</v>
      </c>
      <c r="Y2622" s="68">
        <v>2948</v>
      </c>
      <c r="Z2622" s="68">
        <v>0</v>
      </c>
      <c r="AA2622" s="68">
        <v>2948</v>
      </c>
      <c r="AB2622" s="68">
        <v>0</v>
      </c>
      <c r="AC2622" s="68">
        <v>0</v>
      </c>
      <c r="AD2622" s="68">
        <v>107</v>
      </c>
      <c r="AE2622" s="68">
        <v>1425</v>
      </c>
      <c r="AF2622" s="68">
        <v>0</v>
      </c>
      <c r="AG2622" s="68">
        <v>0</v>
      </c>
      <c r="AH2622" s="68">
        <v>0</v>
      </c>
      <c r="AI2622" s="68">
        <v>0</v>
      </c>
      <c r="AJ2622" s="68">
        <v>0</v>
      </c>
      <c r="AK2622" s="68">
        <v>0</v>
      </c>
      <c r="AL2622" s="68">
        <v>0</v>
      </c>
      <c r="AM2622" s="68">
        <v>0</v>
      </c>
      <c r="AN2622" s="68">
        <v>0</v>
      </c>
      <c r="AO2622" s="68">
        <v>0</v>
      </c>
      <c r="AP2622" s="68" t="s">
        <v>955</v>
      </c>
      <c r="AQ2622" s="68">
        <v>1</v>
      </c>
      <c r="AR2622" s="68" t="s">
        <v>958</v>
      </c>
      <c r="AS2622" s="68">
        <v>0</v>
      </c>
      <c r="AT2622" s="68">
        <v>0</v>
      </c>
      <c r="AU2622" s="68">
        <v>0</v>
      </c>
      <c r="AV2622" s="86">
        <v>1</v>
      </c>
      <c r="AX2622" s="1">
        <v>0</v>
      </c>
      <c r="AY2622" s="1">
        <v>0</v>
      </c>
      <c r="AZ2622" s="68">
        <v>0</v>
      </c>
      <c r="BA2622" s="68">
        <v>0</v>
      </c>
      <c r="EQ2622" s="68">
        <v>30150043</v>
      </c>
      <c r="ER2622" s="175">
        <v>2</v>
      </c>
      <c r="ES2622" s="68">
        <v>650</v>
      </c>
      <c r="ET2622" s="68">
        <v>43</v>
      </c>
      <c r="EU2622" s="68">
        <v>0</v>
      </c>
      <c r="EV2622" s="68">
        <v>150043</v>
      </c>
      <c r="EW2622" s="68" t="s">
        <v>2681</v>
      </c>
      <c r="EX2622" s="68" t="str">
        <f t="shared" si="73"/>
        <v>중형</v>
      </c>
      <c r="GE2622" s="68">
        <v>110387</v>
      </c>
      <c r="GF2622" s="68" t="s">
        <v>6031</v>
      </c>
    </row>
    <row r="2623" spans="6:188" x14ac:dyDescent="0.3">
      <c r="F2623" s="68">
        <v>330408</v>
      </c>
      <c r="G2623" s="68">
        <v>1</v>
      </c>
      <c r="H2623" s="68">
        <v>180002</v>
      </c>
      <c r="I2623" s="68">
        <v>280002</v>
      </c>
      <c r="J2623" s="68" t="s">
        <v>3756</v>
      </c>
      <c r="K2623" s="68" t="s">
        <v>3757</v>
      </c>
      <c r="L2623" s="68">
        <v>0</v>
      </c>
      <c r="M2623" s="68">
        <v>20</v>
      </c>
      <c r="N2623" s="68">
        <v>0</v>
      </c>
      <c r="O2623" s="68">
        <v>0</v>
      </c>
      <c r="P2623" s="68">
        <v>0</v>
      </c>
      <c r="Q2623" s="68">
        <v>0</v>
      </c>
      <c r="R2623" s="68">
        <v>2</v>
      </c>
      <c r="S2623" s="68">
        <v>1</v>
      </c>
      <c r="T2623" s="68">
        <v>1</v>
      </c>
      <c r="U2623" s="68">
        <v>682</v>
      </c>
      <c r="V2623" s="68">
        <v>0</v>
      </c>
      <c r="W2623" s="68">
        <v>1343</v>
      </c>
      <c r="X2623" s="68">
        <v>0</v>
      </c>
      <c r="Y2623" s="68">
        <v>3024</v>
      </c>
      <c r="Z2623" s="68">
        <v>0</v>
      </c>
      <c r="AA2623" s="68">
        <v>3024</v>
      </c>
      <c r="AB2623" s="68">
        <v>0</v>
      </c>
      <c r="AC2623" s="68">
        <v>0</v>
      </c>
      <c r="AD2623" s="68">
        <v>107</v>
      </c>
      <c r="AE2623" s="68">
        <v>2873</v>
      </c>
      <c r="AF2623" s="68">
        <v>0</v>
      </c>
      <c r="AG2623" s="68">
        <v>0</v>
      </c>
      <c r="AH2623" s="68">
        <v>0</v>
      </c>
      <c r="AI2623" s="68">
        <v>0</v>
      </c>
      <c r="AJ2623" s="68">
        <v>0</v>
      </c>
      <c r="AK2623" s="68">
        <v>0</v>
      </c>
      <c r="AL2623" s="68">
        <v>0</v>
      </c>
      <c r="AM2623" s="68">
        <v>0</v>
      </c>
      <c r="AN2623" s="68">
        <v>0</v>
      </c>
      <c r="AO2623" s="68">
        <v>0</v>
      </c>
      <c r="AP2623" s="68" t="s">
        <v>811</v>
      </c>
      <c r="AQ2623" s="68">
        <v>1</v>
      </c>
      <c r="AR2623" s="68" t="s">
        <v>808</v>
      </c>
      <c r="AS2623" s="68">
        <v>0</v>
      </c>
      <c r="AT2623" s="68">
        <v>0</v>
      </c>
      <c r="AU2623" s="68">
        <v>0</v>
      </c>
      <c r="AV2623" s="86">
        <v>1</v>
      </c>
      <c r="AX2623" s="1">
        <v>0</v>
      </c>
      <c r="AY2623" s="1">
        <v>0</v>
      </c>
      <c r="AZ2623" s="68">
        <v>0</v>
      </c>
      <c r="BA2623" s="68">
        <v>0</v>
      </c>
      <c r="EQ2623" s="68">
        <v>30250043</v>
      </c>
      <c r="ER2623" s="175">
        <v>2</v>
      </c>
      <c r="ES2623" s="68">
        <v>650</v>
      </c>
      <c r="ET2623" s="68">
        <v>43</v>
      </c>
      <c r="EU2623" s="68">
        <v>0</v>
      </c>
      <c r="EV2623" s="68">
        <v>150043</v>
      </c>
      <c r="EW2623" s="68" t="s">
        <v>2681</v>
      </c>
      <c r="EX2623" s="68" t="str">
        <f t="shared" si="73"/>
        <v>중형</v>
      </c>
      <c r="GE2623" s="68">
        <v>110388</v>
      </c>
      <c r="GF2623" s="68" t="s">
        <v>6032</v>
      </c>
    </row>
    <row r="2624" spans="6:188" x14ac:dyDescent="0.3">
      <c r="F2624" s="68">
        <v>330409</v>
      </c>
      <c r="G2624" s="68">
        <v>1</v>
      </c>
      <c r="H2624" s="68">
        <v>180002</v>
      </c>
      <c r="I2624" s="68">
        <v>280002</v>
      </c>
      <c r="J2624" s="68" t="s">
        <v>3756</v>
      </c>
      <c r="K2624" s="68" t="s">
        <v>3757</v>
      </c>
      <c r="L2624" s="68">
        <v>0</v>
      </c>
      <c r="M2624" s="68">
        <v>20</v>
      </c>
      <c r="N2624" s="68">
        <v>0</v>
      </c>
      <c r="O2624" s="68">
        <v>0</v>
      </c>
      <c r="P2624" s="68">
        <v>0</v>
      </c>
      <c r="Q2624" s="68">
        <v>0</v>
      </c>
      <c r="R2624" s="68">
        <v>2</v>
      </c>
      <c r="S2624" s="68">
        <v>1</v>
      </c>
      <c r="T2624" s="68">
        <v>1</v>
      </c>
      <c r="U2624" s="68">
        <v>689</v>
      </c>
      <c r="V2624" s="68">
        <v>0</v>
      </c>
      <c r="W2624" s="68">
        <v>1361</v>
      </c>
      <c r="X2624" s="68">
        <v>0</v>
      </c>
      <c r="Y2624" s="68">
        <v>3058</v>
      </c>
      <c r="Z2624" s="68">
        <v>0</v>
      </c>
      <c r="AA2624" s="68">
        <v>3058</v>
      </c>
      <c r="AB2624" s="68">
        <v>0</v>
      </c>
      <c r="AC2624" s="68">
        <v>0</v>
      </c>
      <c r="AD2624" s="68">
        <v>107</v>
      </c>
      <c r="AE2624" s="68">
        <v>2897</v>
      </c>
      <c r="AF2624" s="68">
        <v>0</v>
      </c>
      <c r="AG2624" s="68">
        <v>0</v>
      </c>
      <c r="AH2624" s="68">
        <v>0</v>
      </c>
      <c r="AI2624" s="68">
        <v>0</v>
      </c>
      <c r="AJ2624" s="68">
        <v>0</v>
      </c>
      <c r="AK2624" s="68">
        <v>0</v>
      </c>
      <c r="AL2624" s="68">
        <v>0</v>
      </c>
      <c r="AM2624" s="68">
        <v>0</v>
      </c>
      <c r="AN2624" s="68">
        <v>0</v>
      </c>
      <c r="AO2624" s="68">
        <v>0</v>
      </c>
      <c r="AP2624" s="68" t="s">
        <v>811</v>
      </c>
      <c r="AQ2624" s="68">
        <v>1</v>
      </c>
      <c r="AR2624" s="68" t="s">
        <v>808</v>
      </c>
      <c r="AS2624" s="68">
        <v>0</v>
      </c>
      <c r="AT2624" s="68">
        <v>0</v>
      </c>
      <c r="AU2624" s="68">
        <v>0</v>
      </c>
      <c r="AV2624" s="86">
        <v>1</v>
      </c>
      <c r="AX2624" s="1">
        <v>0</v>
      </c>
      <c r="AY2624" s="1">
        <v>0</v>
      </c>
      <c r="AZ2624" s="68">
        <v>0</v>
      </c>
      <c r="BA2624" s="68">
        <v>0</v>
      </c>
      <c r="EQ2624" s="68">
        <v>30350043</v>
      </c>
      <c r="ER2624" s="175">
        <v>2</v>
      </c>
      <c r="ES2624" s="68">
        <v>650</v>
      </c>
      <c r="ET2624" s="68">
        <v>43</v>
      </c>
      <c r="EU2624" s="68">
        <v>0</v>
      </c>
      <c r="EV2624" s="68">
        <v>150043</v>
      </c>
      <c r="EW2624" s="68" t="s">
        <v>2681</v>
      </c>
      <c r="EX2624" s="68" t="str">
        <f t="shared" si="73"/>
        <v>중형</v>
      </c>
      <c r="GE2624" s="68">
        <v>110389</v>
      </c>
      <c r="GF2624" s="68" t="s">
        <v>6033</v>
      </c>
    </row>
    <row r="2625" spans="6:188" x14ac:dyDescent="0.3">
      <c r="F2625" s="68">
        <v>330410</v>
      </c>
      <c r="G2625" s="68">
        <v>1</v>
      </c>
      <c r="H2625" s="68">
        <v>180002</v>
      </c>
      <c r="I2625" s="68">
        <v>280002</v>
      </c>
      <c r="J2625" s="68" t="s">
        <v>3756</v>
      </c>
      <c r="K2625" s="68" t="s">
        <v>3757</v>
      </c>
      <c r="L2625" s="68">
        <v>0</v>
      </c>
      <c r="M2625" s="68">
        <v>20</v>
      </c>
      <c r="N2625" s="68">
        <v>0</v>
      </c>
      <c r="O2625" s="68">
        <v>0</v>
      </c>
      <c r="P2625" s="68">
        <v>0</v>
      </c>
      <c r="Q2625" s="68">
        <v>0</v>
      </c>
      <c r="R2625" s="68">
        <v>4</v>
      </c>
      <c r="S2625" s="68">
        <v>1</v>
      </c>
      <c r="T2625" s="68">
        <v>1</v>
      </c>
      <c r="U2625" s="68">
        <v>1426</v>
      </c>
      <c r="V2625" s="68">
        <v>0</v>
      </c>
      <c r="W2625" s="68">
        <v>86</v>
      </c>
      <c r="X2625" s="68">
        <v>0</v>
      </c>
      <c r="Y2625" s="68">
        <v>3242</v>
      </c>
      <c r="Z2625" s="68">
        <v>0</v>
      </c>
      <c r="AA2625" s="68">
        <v>3242</v>
      </c>
      <c r="AB2625" s="68">
        <v>0</v>
      </c>
      <c r="AC2625" s="68">
        <v>0</v>
      </c>
      <c r="AD2625" s="68">
        <v>107</v>
      </c>
      <c r="AE2625" s="68">
        <v>2354</v>
      </c>
      <c r="AF2625" s="68">
        <v>0</v>
      </c>
      <c r="AG2625" s="68">
        <v>0</v>
      </c>
      <c r="AH2625" s="68">
        <v>0</v>
      </c>
      <c r="AI2625" s="68">
        <v>0</v>
      </c>
      <c r="AJ2625" s="68">
        <v>0</v>
      </c>
      <c r="AK2625" s="68">
        <v>0</v>
      </c>
      <c r="AL2625" s="68">
        <v>0</v>
      </c>
      <c r="AM2625" s="68">
        <v>0</v>
      </c>
      <c r="AN2625" s="68">
        <v>0</v>
      </c>
      <c r="AO2625" s="68">
        <v>0</v>
      </c>
      <c r="AP2625" s="68" t="s">
        <v>863</v>
      </c>
      <c r="AQ2625" s="68">
        <v>1</v>
      </c>
      <c r="AR2625" s="68" t="s">
        <v>860</v>
      </c>
      <c r="AS2625" s="68">
        <v>0</v>
      </c>
      <c r="AT2625" s="68">
        <v>0</v>
      </c>
      <c r="AU2625" s="68">
        <v>0</v>
      </c>
      <c r="AV2625" s="86">
        <v>1</v>
      </c>
      <c r="AX2625" s="1">
        <v>0</v>
      </c>
      <c r="AY2625" s="1">
        <v>0</v>
      </c>
      <c r="AZ2625" s="68">
        <v>0</v>
      </c>
      <c r="BA2625" s="68">
        <v>0</v>
      </c>
      <c r="EQ2625" s="68">
        <v>30450043</v>
      </c>
      <c r="ER2625" s="175">
        <v>2</v>
      </c>
      <c r="ES2625" s="68">
        <v>650</v>
      </c>
      <c r="ET2625" s="68">
        <v>43</v>
      </c>
      <c r="EU2625" s="68">
        <v>0</v>
      </c>
      <c r="EV2625" s="68">
        <v>150043</v>
      </c>
      <c r="EW2625" s="68" t="s">
        <v>2681</v>
      </c>
      <c r="EX2625" s="68" t="str">
        <f t="shared" si="73"/>
        <v>중형</v>
      </c>
      <c r="GE2625" s="68">
        <v>110390</v>
      </c>
      <c r="GF2625" s="68" t="s">
        <v>6034</v>
      </c>
    </row>
    <row r="2626" spans="6:188" x14ac:dyDescent="0.3">
      <c r="F2626" s="68">
        <v>330411</v>
      </c>
      <c r="G2626" s="68">
        <v>1</v>
      </c>
      <c r="H2626" s="68">
        <v>180002</v>
      </c>
      <c r="I2626" s="68">
        <v>280002</v>
      </c>
      <c r="J2626" s="68" t="s">
        <v>3756</v>
      </c>
      <c r="K2626" s="68" t="s">
        <v>3757</v>
      </c>
      <c r="L2626" s="68">
        <v>0</v>
      </c>
      <c r="M2626" s="68">
        <v>20</v>
      </c>
      <c r="N2626" s="68">
        <v>0</v>
      </c>
      <c r="O2626" s="68">
        <v>0</v>
      </c>
      <c r="P2626" s="68">
        <v>0</v>
      </c>
      <c r="Q2626" s="68">
        <v>0</v>
      </c>
      <c r="R2626" s="68">
        <v>8</v>
      </c>
      <c r="S2626" s="68">
        <v>1</v>
      </c>
      <c r="T2626" s="68">
        <v>1</v>
      </c>
      <c r="U2626" s="68">
        <v>1433</v>
      </c>
      <c r="V2626" s="68">
        <v>0</v>
      </c>
      <c r="W2626" s="68">
        <v>85</v>
      </c>
      <c r="X2626" s="68">
        <v>0</v>
      </c>
      <c r="Y2626" s="68">
        <v>3263</v>
      </c>
      <c r="Z2626" s="68">
        <v>0</v>
      </c>
      <c r="AA2626" s="68">
        <v>3263</v>
      </c>
      <c r="AB2626" s="68">
        <v>0</v>
      </c>
      <c r="AC2626" s="68">
        <v>0</v>
      </c>
      <c r="AD2626" s="68">
        <v>107</v>
      </c>
      <c r="AE2626" s="68">
        <v>2986</v>
      </c>
      <c r="AF2626" s="68">
        <v>0</v>
      </c>
      <c r="AG2626" s="68">
        <v>0</v>
      </c>
      <c r="AH2626" s="68">
        <v>0</v>
      </c>
      <c r="AI2626" s="68">
        <v>0</v>
      </c>
      <c r="AJ2626" s="68">
        <v>0</v>
      </c>
      <c r="AK2626" s="68">
        <v>0</v>
      </c>
      <c r="AL2626" s="68">
        <v>0</v>
      </c>
      <c r="AM2626" s="68">
        <v>0</v>
      </c>
      <c r="AN2626" s="68">
        <v>0</v>
      </c>
      <c r="AO2626" s="68">
        <v>0</v>
      </c>
      <c r="AP2626" s="68" t="s">
        <v>913</v>
      </c>
      <c r="AQ2626" s="68">
        <v>1</v>
      </c>
      <c r="AR2626" s="68" t="s">
        <v>910</v>
      </c>
      <c r="AS2626" s="68">
        <v>0</v>
      </c>
      <c r="AT2626" s="68">
        <v>0</v>
      </c>
      <c r="AU2626" s="68">
        <v>0</v>
      </c>
      <c r="AV2626" s="86">
        <v>1</v>
      </c>
      <c r="AX2626" s="1">
        <v>0</v>
      </c>
      <c r="AY2626" s="1">
        <v>0</v>
      </c>
      <c r="AZ2626" s="68">
        <v>0</v>
      </c>
      <c r="BA2626" s="68">
        <v>0</v>
      </c>
      <c r="EQ2626" s="68">
        <v>30550043</v>
      </c>
      <c r="ER2626" s="175">
        <v>2</v>
      </c>
      <c r="ES2626" s="68">
        <v>650</v>
      </c>
      <c r="ET2626" s="68">
        <v>43</v>
      </c>
      <c r="EU2626" s="68">
        <v>0</v>
      </c>
      <c r="EV2626" s="68">
        <v>150043</v>
      </c>
      <c r="EW2626" s="68" t="s">
        <v>2681</v>
      </c>
      <c r="EX2626" s="68" t="str">
        <f t="shared" si="73"/>
        <v>중형</v>
      </c>
      <c r="GE2626" s="68">
        <v>110391</v>
      </c>
      <c r="GF2626" s="68" t="s">
        <v>6035</v>
      </c>
    </row>
    <row r="2627" spans="6:188" x14ac:dyDescent="0.3">
      <c r="F2627" s="68">
        <v>330412</v>
      </c>
      <c r="G2627" s="68">
        <v>1</v>
      </c>
      <c r="H2627" s="68">
        <v>180002</v>
      </c>
      <c r="I2627" s="68">
        <v>280002</v>
      </c>
      <c r="J2627" s="68" t="s">
        <v>3756</v>
      </c>
      <c r="K2627" s="68" t="s">
        <v>3757</v>
      </c>
      <c r="L2627" s="68">
        <v>0</v>
      </c>
      <c r="M2627" s="68">
        <v>20</v>
      </c>
      <c r="N2627" s="68">
        <v>0</v>
      </c>
      <c r="O2627" s="68">
        <v>0</v>
      </c>
      <c r="P2627" s="68">
        <v>0</v>
      </c>
      <c r="Q2627" s="68">
        <v>0</v>
      </c>
      <c r="R2627" s="68">
        <v>16</v>
      </c>
      <c r="S2627" s="68">
        <v>1</v>
      </c>
      <c r="T2627" s="68">
        <v>1</v>
      </c>
      <c r="U2627" s="68">
        <v>1447</v>
      </c>
      <c r="V2627" s="68">
        <v>0</v>
      </c>
      <c r="W2627" s="68">
        <v>86</v>
      </c>
      <c r="X2627" s="68">
        <v>0</v>
      </c>
      <c r="Y2627" s="68">
        <v>3290</v>
      </c>
      <c r="Z2627" s="68">
        <v>0</v>
      </c>
      <c r="AA2627" s="68">
        <v>3290</v>
      </c>
      <c r="AB2627" s="68">
        <v>0</v>
      </c>
      <c r="AC2627" s="68">
        <v>0</v>
      </c>
      <c r="AD2627" s="68">
        <v>107</v>
      </c>
      <c r="AE2627" s="68">
        <v>1514</v>
      </c>
      <c r="AF2627" s="68">
        <v>0</v>
      </c>
      <c r="AG2627" s="68">
        <v>0</v>
      </c>
      <c r="AH2627" s="68">
        <v>0</v>
      </c>
      <c r="AI2627" s="68">
        <v>0</v>
      </c>
      <c r="AJ2627" s="68">
        <v>0</v>
      </c>
      <c r="AK2627" s="68">
        <v>0</v>
      </c>
      <c r="AL2627" s="68">
        <v>0</v>
      </c>
      <c r="AM2627" s="68">
        <v>0</v>
      </c>
      <c r="AN2627" s="68">
        <v>0</v>
      </c>
      <c r="AO2627" s="68">
        <v>0</v>
      </c>
      <c r="AP2627" s="68" t="s">
        <v>955</v>
      </c>
      <c r="AQ2627" s="68">
        <v>1</v>
      </c>
      <c r="AR2627" s="68" t="s">
        <v>958</v>
      </c>
      <c r="AS2627" s="68">
        <v>0</v>
      </c>
      <c r="AT2627" s="68">
        <v>0</v>
      </c>
      <c r="AU2627" s="68">
        <v>0</v>
      </c>
      <c r="AV2627" s="86">
        <v>1</v>
      </c>
      <c r="AX2627" s="1">
        <v>0</v>
      </c>
      <c r="AY2627" s="1">
        <v>0</v>
      </c>
      <c r="AZ2627" s="68">
        <v>0</v>
      </c>
      <c r="BA2627" s="68">
        <v>0</v>
      </c>
      <c r="EQ2627" s="68">
        <v>30650043</v>
      </c>
      <c r="ER2627" s="175">
        <v>2</v>
      </c>
      <c r="ES2627" s="68">
        <v>650</v>
      </c>
      <c r="ET2627" s="68">
        <v>43</v>
      </c>
      <c r="EU2627" s="68">
        <v>0</v>
      </c>
      <c r="EV2627" s="68">
        <v>150043</v>
      </c>
      <c r="EW2627" s="68" t="s">
        <v>2681</v>
      </c>
      <c r="EX2627" s="68" t="str">
        <f t="shared" ref="EX2627:EX2690" si="74">IF(ER2627=1,"소형",IF(ER2627=2,"중형","대형"))</f>
        <v>중형</v>
      </c>
      <c r="GE2627" s="68">
        <v>110392</v>
      </c>
      <c r="GF2627" s="68" t="s">
        <v>6036</v>
      </c>
    </row>
    <row r="2628" spans="6:188" x14ac:dyDescent="0.3">
      <c r="F2628" s="68">
        <v>330413</v>
      </c>
      <c r="G2628" s="68">
        <v>1</v>
      </c>
      <c r="H2628" s="68">
        <v>180002</v>
      </c>
      <c r="I2628" s="68">
        <v>280002</v>
      </c>
      <c r="J2628" s="68" t="s">
        <v>3756</v>
      </c>
      <c r="K2628" s="68" t="s">
        <v>3757</v>
      </c>
      <c r="L2628" s="68">
        <v>0</v>
      </c>
      <c r="M2628" s="68">
        <v>20</v>
      </c>
      <c r="N2628" s="68">
        <v>0</v>
      </c>
      <c r="O2628" s="68">
        <v>0</v>
      </c>
      <c r="P2628" s="68">
        <v>0</v>
      </c>
      <c r="Q2628" s="68">
        <v>0</v>
      </c>
      <c r="R2628" s="68">
        <v>2</v>
      </c>
      <c r="S2628" s="68">
        <v>1</v>
      </c>
      <c r="T2628" s="68">
        <v>1</v>
      </c>
      <c r="U2628" s="68">
        <v>750</v>
      </c>
      <c r="V2628" s="68">
        <v>0</v>
      </c>
      <c r="W2628" s="68">
        <v>1483</v>
      </c>
      <c r="X2628" s="68">
        <v>0</v>
      </c>
      <c r="Y2628" s="68">
        <v>3339</v>
      </c>
      <c r="Z2628" s="68">
        <v>0</v>
      </c>
      <c r="AA2628" s="68">
        <v>3339</v>
      </c>
      <c r="AB2628" s="68">
        <v>0</v>
      </c>
      <c r="AC2628" s="68">
        <v>0</v>
      </c>
      <c r="AD2628" s="68">
        <v>107</v>
      </c>
      <c r="AE2628" s="68">
        <v>3069</v>
      </c>
      <c r="AF2628" s="68">
        <v>0</v>
      </c>
      <c r="AG2628" s="68">
        <v>0</v>
      </c>
      <c r="AH2628" s="68">
        <v>0</v>
      </c>
      <c r="AI2628" s="68">
        <v>0</v>
      </c>
      <c r="AJ2628" s="68">
        <v>0</v>
      </c>
      <c r="AK2628" s="68">
        <v>0</v>
      </c>
      <c r="AL2628" s="68">
        <v>0</v>
      </c>
      <c r="AM2628" s="68">
        <v>0</v>
      </c>
      <c r="AN2628" s="68">
        <v>0</v>
      </c>
      <c r="AO2628" s="68">
        <v>0</v>
      </c>
      <c r="AP2628" s="68" t="s">
        <v>811</v>
      </c>
      <c r="AQ2628" s="68">
        <v>1</v>
      </c>
      <c r="AR2628" s="68" t="s">
        <v>808</v>
      </c>
      <c r="AS2628" s="68">
        <v>0</v>
      </c>
      <c r="AT2628" s="68">
        <v>0</v>
      </c>
      <c r="AU2628" s="68">
        <v>0</v>
      </c>
      <c r="AV2628" s="86">
        <v>1</v>
      </c>
      <c r="AX2628" s="1">
        <v>0</v>
      </c>
      <c r="AY2628" s="1">
        <v>0</v>
      </c>
      <c r="AZ2628" s="68">
        <v>0</v>
      </c>
      <c r="BA2628" s="68">
        <v>0</v>
      </c>
      <c r="EQ2628" s="68">
        <v>30750043</v>
      </c>
      <c r="ER2628" s="175">
        <v>2</v>
      </c>
      <c r="ES2628" s="68">
        <v>650</v>
      </c>
      <c r="ET2628" s="68">
        <v>43</v>
      </c>
      <c r="EU2628" s="68">
        <v>0</v>
      </c>
      <c r="EV2628" s="68">
        <v>150043</v>
      </c>
      <c r="EW2628" s="68" t="s">
        <v>2681</v>
      </c>
      <c r="EX2628" s="68" t="str">
        <f t="shared" si="74"/>
        <v>중형</v>
      </c>
      <c r="GE2628" s="68">
        <v>110393</v>
      </c>
      <c r="GF2628" s="68" t="s">
        <v>6037</v>
      </c>
    </row>
    <row r="2629" spans="6:188" x14ac:dyDescent="0.3">
      <c r="F2629" s="68">
        <v>330414</v>
      </c>
      <c r="G2629" s="68">
        <v>1</v>
      </c>
      <c r="H2629" s="68">
        <v>180002</v>
      </c>
      <c r="I2629" s="68">
        <v>280002</v>
      </c>
      <c r="J2629" s="68" t="s">
        <v>3756</v>
      </c>
      <c r="K2629" s="68" t="s">
        <v>3757</v>
      </c>
      <c r="L2629" s="68">
        <v>0</v>
      </c>
      <c r="M2629" s="68">
        <v>20</v>
      </c>
      <c r="N2629" s="68">
        <v>0</v>
      </c>
      <c r="O2629" s="68">
        <v>0</v>
      </c>
      <c r="P2629" s="68">
        <v>0</v>
      </c>
      <c r="Q2629" s="68">
        <v>0</v>
      </c>
      <c r="R2629" s="68">
        <v>8</v>
      </c>
      <c r="S2629" s="68">
        <v>1</v>
      </c>
      <c r="T2629" s="68">
        <v>1</v>
      </c>
      <c r="U2629" s="68">
        <v>1442</v>
      </c>
      <c r="V2629" s="68">
        <v>0</v>
      </c>
      <c r="W2629" s="68">
        <v>85</v>
      </c>
      <c r="X2629" s="68">
        <v>0</v>
      </c>
      <c r="Y2629" s="68">
        <v>3290</v>
      </c>
      <c r="Z2629" s="68">
        <v>0</v>
      </c>
      <c r="AA2629" s="68">
        <v>3290</v>
      </c>
      <c r="AB2629" s="68">
        <v>0</v>
      </c>
      <c r="AC2629" s="68">
        <v>0</v>
      </c>
      <c r="AD2629" s="68">
        <v>107</v>
      </c>
      <c r="AE2629" s="68">
        <v>3099</v>
      </c>
      <c r="AF2629" s="68">
        <v>0</v>
      </c>
      <c r="AG2629" s="68">
        <v>0</v>
      </c>
      <c r="AH2629" s="68">
        <v>0</v>
      </c>
      <c r="AI2629" s="68">
        <v>0</v>
      </c>
      <c r="AJ2629" s="68">
        <v>0</v>
      </c>
      <c r="AK2629" s="68">
        <v>0</v>
      </c>
      <c r="AL2629" s="68">
        <v>0</v>
      </c>
      <c r="AM2629" s="68">
        <v>0</v>
      </c>
      <c r="AN2629" s="68">
        <v>0</v>
      </c>
      <c r="AO2629" s="68">
        <v>0</v>
      </c>
      <c r="AP2629" s="68" t="s">
        <v>913</v>
      </c>
      <c r="AQ2629" s="68">
        <v>1</v>
      </c>
      <c r="AR2629" s="68" t="s">
        <v>910</v>
      </c>
      <c r="AS2629" s="68">
        <v>0</v>
      </c>
      <c r="AT2629" s="68">
        <v>0</v>
      </c>
      <c r="AU2629" s="68">
        <v>0</v>
      </c>
      <c r="AV2629" s="86">
        <v>1</v>
      </c>
      <c r="AX2629" s="1">
        <v>0</v>
      </c>
      <c r="AY2629" s="1">
        <v>0</v>
      </c>
      <c r="AZ2629" s="68">
        <v>0</v>
      </c>
      <c r="BA2629" s="68">
        <v>0</v>
      </c>
      <c r="EQ2629" s="68">
        <v>30850043</v>
      </c>
      <c r="ER2629" s="175">
        <v>2</v>
      </c>
      <c r="ES2629" s="68">
        <v>650</v>
      </c>
      <c r="ET2629" s="68">
        <v>43</v>
      </c>
      <c r="EU2629" s="68">
        <v>0</v>
      </c>
      <c r="EV2629" s="68">
        <v>150043</v>
      </c>
      <c r="EW2629" s="68" t="s">
        <v>2681</v>
      </c>
      <c r="EX2629" s="68" t="str">
        <f t="shared" si="74"/>
        <v>중형</v>
      </c>
      <c r="GE2629" s="68">
        <v>110394</v>
      </c>
      <c r="GF2629" s="68" t="s">
        <v>6038</v>
      </c>
    </row>
    <row r="2630" spans="6:188" x14ac:dyDescent="0.3">
      <c r="F2630" s="68">
        <v>330415</v>
      </c>
      <c r="G2630" s="68">
        <v>1</v>
      </c>
      <c r="H2630" s="68">
        <v>180002</v>
      </c>
      <c r="I2630" s="68">
        <v>280002</v>
      </c>
      <c r="J2630" s="68" t="s">
        <v>3756</v>
      </c>
      <c r="K2630" s="68" t="s">
        <v>3757</v>
      </c>
      <c r="L2630" s="68">
        <v>0</v>
      </c>
      <c r="M2630" s="68">
        <v>20</v>
      </c>
      <c r="N2630" s="68">
        <v>0</v>
      </c>
      <c r="O2630" s="68">
        <v>0</v>
      </c>
      <c r="P2630" s="68">
        <v>0</v>
      </c>
      <c r="Q2630" s="68">
        <v>0</v>
      </c>
      <c r="R2630" s="68">
        <v>4</v>
      </c>
      <c r="S2630" s="68">
        <v>1</v>
      </c>
      <c r="T2630" s="68">
        <v>1</v>
      </c>
      <c r="U2630" s="68">
        <v>1324</v>
      </c>
      <c r="V2630" s="68">
        <v>0</v>
      </c>
      <c r="W2630" s="68">
        <v>78</v>
      </c>
      <c r="X2630" s="68">
        <v>0</v>
      </c>
      <c r="Y2630" s="68">
        <v>3022</v>
      </c>
      <c r="Z2630" s="68">
        <v>0</v>
      </c>
      <c r="AA2630" s="68">
        <v>3022</v>
      </c>
      <c r="AB2630" s="68">
        <v>0</v>
      </c>
      <c r="AC2630" s="68">
        <v>0</v>
      </c>
      <c r="AD2630" s="68">
        <v>107</v>
      </c>
      <c r="AE2630" s="68">
        <v>2472</v>
      </c>
      <c r="AF2630" s="68">
        <v>0</v>
      </c>
      <c r="AG2630" s="68">
        <v>0</v>
      </c>
      <c r="AH2630" s="68">
        <v>0</v>
      </c>
      <c r="AI2630" s="68">
        <v>0</v>
      </c>
      <c r="AJ2630" s="68">
        <v>0</v>
      </c>
      <c r="AK2630" s="68">
        <v>0</v>
      </c>
      <c r="AL2630" s="68">
        <v>0</v>
      </c>
      <c r="AM2630" s="68">
        <v>0</v>
      </c>
      <c r="AN2630" s="68">
        <v>0</v>
      </c>
      <c r="AO2630" s="68">
        <v>0</v>
      </c>
      <c r="AP2630" s="68" t="s">
        <v>863</v>
      </c>
      <c r="AQ2630" s="68">
        <v>1</v>
      </c>
      <c r="AR2630" s="68" t="s">
        <v>860</v>
      </c>
      <c r="AS2630" s="68">
        <v>0</v>
      </c>
      <c r="AT2630" s="68">
        <v>0</v>
      </c>
      <c r="AU2630" s="68">
        <v>0</v>
      </c>
      <c r="AV2630" s="86">
        <v>1</v>
      </c>
      <c r="AX2630" s="1">
        <v>0</v>
      </c>
      <c r="AY2630" s="1">
        <v>0</v>
      </c>
      <c r="AZ2630" s="68">
        <v>0</v>
      </c>
      <c r="BA2630" s="68">
        <v>0</v>
      </c>
      <c r="EQ2630" s="68">
        <v>30950043</v>
      </c>
      <c r="ER2630" s="175">
        <v>2</v>
      </c>
      <c r="ES2630" s="68">
        <v>650</v>
      </c>
      <c r="ET2630" s="68">
        <v>43</v>
      </c>
      <c r="EU2630" s="68">
        <v>0</v>
      </c>
      <c r="EV2630" s="68">
        <v>150043</v>
      </c>
      <c r="EW2630" s="68" t="s">
        <v>2681</v>
      </c>
      <c r="EX2630" s="68" t="str">
        <f t="shared" si="74"/>
        <v>중형</v>
      </c>
      <c r="GE2630" s="68">
        <v>110395</v>
      </c>
      <c r="GF2630" s="68" t="s">
        <v>6039</v>
      </c>
    </row>
    <row r="2631" spans="6:188" x14ac:dyDescent="0.3">
      <c r="F2631" s="68">
        <v>330416</v>
      </c>
      <c r="G2631" s="68">
        <v>1</v>
      </c>
      <c r="H2631" s="68">
        <v>180002</v>
      </c>
      <c r="I2631" s="68">
        <v>280002</v>
      </c>
      <c r="J2631" s="68" t="s">
        <v>3756</v>
      </c>
      <c r="K2631" s="68" t="s">
        <v>3757</v>
      </c>
      <c r="L2631" s="68">
        <v>0</v>
      </c>
      <c r="M2631" s="68">
        <v>20</v>
      </c>
      <c r="N2631" s="68">
        <v>0</v>
      </c>
      <c r="O2631" s="68">
        <v>0</v>
      </c>
      <c r="P2631" s="68">
        <v>0</v>
      </c>
      <c r="Q2631" s="68">
        <v>0</v>
      </c>
      <c r="R2631" s="68">
        <v>32</v>
      </c>
      <c r="S2631" s="68">
        <v>1</v>
      </c>
      <c r="T2631" s="68">
        <v>1</v>
      </c>
      <c r="U2631" s="68">
        <v>1334</v>
      </c>
      <c r="V2631" s="68">
        <v>0</v>
      </c>
      <c r="W2631" s="68">
        <v>79</v>
      </c>
      <c r="X2631" s="68">
        <v>0</v>
      </c>
      <c r="Y2631" s="68">
        <v>3042</v>
      </c>
      <c r="Z2631" s="68">
        <v>0</v>
      </c>
      <c r="AA2631" s="68">
        <v>3042</v>
      </c>
      <c r="AB2631" s="68">
        <v>0</v>
      </c>
      <c r="AC2631" s="68">
        <v>0</v>
      </c>
      <c r="AD2631" s="68">
        <v>107</v>
      </c>
      <c r="AE2631" s="68">
        <v>1543</v>
      </c>
      <c r="AF2631" s="68">
        <v>0</v>
      </c>
      <c r="AG2631" s="68">
        <v>0</v>
      </c>
      <c r="AH2631" s="68">
        <v>0</v>
      </c>
      <c r="AI2631" s="68">
        <v>0</v>
      </c>
      <c r="AJ2631" s="68">
        <v>0</v>
      </c>
      <c r="AK2631" s="68">
        <v>0</v>
      </c>
      <c r="AL2631" s="68">
        <v>0</v>
      </c>
      <c r="AM2631" s="68">
        <v>0</v>
      </c>
      <c r="AN2631" s="68">
        <v>0</v>
      </c>
      <c r="AO2631" s="68">
        <v>0</v>
      </c>
      <c r="AP2631" s="68" t="s">
        <v>1787</v>
      </c>
      <c r="AQ2631" s="68">
        <v>1</v>
      </c>
      <c r="AR2631" s="68" t="s">
        <v>3600</v>
      </c>
      <c r="AS2631" s="68">
        <v>0</v>
      </c>
      <c r="AT2631" s="68">
        <v>0</v>
      </c>
      <c r="AU2631" s="68">
        <v>0</v>
      </c>
      <c r="AV2631" s="86">
        <v>1</v>
      </c>
      <c r="AX2631" s="1">
        <v>0</v>
      </c>
      <c r="AY2631" s="1">
        <v>0</v>
      </c>
      <c r="AZ2631" s="68">
        <v>0</v>
      </c>
      <c r="BA2631" s="68">
        <v>0</v>
      </c>
      <c r="EQ2631" s="68">
        <v>31050043</v>
      </c>
      <c r="ER2631" s="175">
        <v>2</v>
      </c>
      <c r="ES2631" s="68">
        <v>650</v>
      </c>
      <c r="ET2631" s="68">
        <v>43</v>
      </c>
      <c r="EU2631" s="68">
        <v>0</v>
      </c>
      <c r="EV2631" s="68">
        <v>150043</v>
      </c>
      <c r="EW2631" s="68" t="s">
        <v>2681</v>
      </c>
      <c r="EX2631" s="68" t="str">
        <f t="shared" si="74"/>
        <v>중형</v>
      </c>
      <c r="GE2631" s="68">
        <v>110396</v>
      </c>
      <c r="GF2631" s="68" t="s">
        <v>6040</v>
      </c>
    </row>
    <row r="2632" spans="6:188" x14ac:dyDescent="0.3">
      <c r="F2632" s="68">
        <v>330417</v>
      </c>
      <c r="G2632" s="68">
        <v>1</v>
      </c>
      <c r="H2632" s="68">
        <v>180002</v>
      </c>
      <c r="I2632" s="68">
        <v>280002</v>
      </c>
      <c r="J2632" s="68" t="s">
        <v>3756</v>
      </c>
      <c r="K2632" s="68" t="s">
        <v>3757</v>
      </c>
      <c r="L2632" s="68">
        <v>0</v>
      </c>
      <c r="M2632" s="68">
        <v>20</v>
      </c>
      <c r="N2632" s="68">
        <v>0</v>
      </c>
      <c r="O2632" s="68">
        <v>0</v>
      </c>
      <c r="P2632" s="68">
        <v>0</v>
      </c>
      <c r="Q2632" s="68">
        <v>0</v>
      </c>
      <c r="R2632" s="68">
        <v>2</v>
      </c>
      <c r="S2632" s="68">
        <v>1</v>
      </c>
      <c r="T2632" s="68">
        <v>1</v>
      </c>
      <c r="U2632" s="68">
        <v>696</v>
      </c>
      <c r="V2632" s="68">
        <v>0</v>
      </c>
      <c r="W2632" s="68">
        <v>1375</v>
      </c>
      <c r="X2632" s="68">
        <v>0</v>
      </c>
      <c r="Y2632" s="68">
        <v>3094</v>
      </c>
      <c r="Z2632" s="68">
        <v>0</v>
      </c>
      <c r="AA2632" s="68">
        <v>3094</v>
      </c>
      <c r="AB2632" s="68">
        <v>0</v>
      </c>
      <c r="AC2632" s="68">
        <v>0</v>
      </c>
      <c r="AD2632" s="68">
        <v>107</v>
      </c>
      <c r="AE2632" s="68">
        <v>3087</v>
      </c>
      <c r="AF2632" s="68">
        <v>0</v>
      </c>
      <c r="AG2632" s="68">
        <v>0</v>
      </c>
      <c r="AH2632" s="68">
        <v>0</v>
      </c>
      <c r="AI2632" s="68">
        <v>0</v>
      </c>
      <c r="AJ2632" s="68">
        <v>0</v>
      </c>
      <c r="AK2632" s="68">
        <v>0</v>
      </c>
      <c r="AL2632" s="68">
        <v>0</v>
      </c>
      <c r="AM2632" s="68">
        <v>0</v>
      </c>
      <c r="AN2632" s="68">
        <v>0</v>
      </c>
      <c r="AO2632" s="68">
        <v>0</v>
      </c>
      <c r="AP2632" s="68" t="s">
        <v>811</v>
      </c>
      <c r="AQ2632" s="68">
        <v>1</v>
      </c>
      <c r="AR2632" s="68" t="s">
        <v>808</v>
      </c>
      <c r="AS2632" s="68">
        <v>0</v>
      </c>
      <c r="AT2632" s="68">
        <v>0</v>
      </c>
      <c r="AU2632" s="68">
        <v>0</v>
      </c>
      <c r="AV2632" s="86">
        <v>1</v>
      </c>
      <c r="AX2632" s="1">
        <v>0</v>
      </c>
      <c r="AY2632" s="1">
        <v>0</v>
      </c>
      <c r="AZ2632" s="68">
        <v>0</v>
      </c>
      <c r="BA2632" s="68">
        <v>0</v>
      </c>
      <c r="EQ2632" s="68">
        <v>31150043</v>
      </c>
      <c r="ER2632" s="175">
        <v>2</v>
      </c>
      <c r="ES2632" s="68">
        <v>650</v>
      </c>
      <c r="ET2632" s="68">
        <v>43</v>
      </c>
      <c r="EU2632" s="68">
        <v>0</v>
      </c>
      <c r="EV2632" s="68">
        <v>150043</v>
      </c>
      <c r="EW2632" s="68" t="s">
        <v>2681</v>
      </c>
      <c r="EX2632" s="68" t="str">
        <f t="shared" si="74"/>
        <v>중형</v>
      </c>
      <c r="GE2632" s="68">
        <v>110397</v>
      </c>
      <c r="GF2632" s="68" t="s">
        <v>6041</v>
      </c>
    </row>
    <row r="2633" spans="6:188" x14ac:dyDescent="0.3">
      <c r="F2633" s="68">
        <v>330418</v>
      </c>
      <c r="G2633" s="68">
        <v>1</v>
      </c>
      <c r="H2633" s="68">
        <v>180002</v>
      </c>
      <c r="I2633" s="68">
        <v>280002</v>
      </c>
      <c r="J2633" s="68" t="s">
        <v>3756</v>
      </c>
      <c r="K2633" s="68" t="s">
        <v>3757</v>
      </c>
      <c r="L2633" s="68">
        <v>0</v>
      </c>
      <c r="M2633" s="68">
        <v>20</v>
      </c>
      <c r="N2633" s="68">
        <v>0</v>
      </c>
      <c r="O2633" s="68">
        <v>0</v>
      </c>
      <c r="P2633" s="68">
        <v>0</v>
      </c>
      <c r="Q2633" s="68">
        <v>0</v>
      </c>
      <c r="R2633" s="68">
        <v>8</v>
      </c>
      <c r="S2633" s="68">
        <v>1</v>
      </c>
      <c r="T2633" s="68">
        <v>1</v>
      </c>
      <c r="U2633" s="68">
        <v>1345</v>
      </c>
      <c r="V2633" s="68">
        <v>0</v>
      </c>
      <c r="W2633" s="68">
        <v>79</v>
      </c>
      <c r="X2633" s="68">
        <v>0</v>
      </c>
      <c r="Y2633" s="68">
        <v>3063</v>
      </c>
      <c r="Z2633" s="68">
        <v>0</v>
      </c>
      <c r="AA2633" s="68">
        <v>3063</v>
      </c>
      <c r="AB2633" s="68">
        <v>0</v>
      </c>
      <c r="AC2633" s="68">
        <v>0</v>
      </c>
      <c r="AD2633" s="68">
        <v>107</v>
      </c>
      <c r="AE2633" s="68">
        <v>3085</v>
      </c>
      <c r="AF2633" s="68">
        <v>0</v>
      </c>
      <c r="AG2633" s="68">
        <v>0</v>
      </c>
      <c r="AH2633" s="68">
        <v>0</v>
      </c>
      <c r="AI2633" s="68">
        <v>0</v>
      </c>
      <c r="AJ2633" s="68">
        <v>0</v>
      </c>
      <c r="AK2633" s="68">
        <v>0</v>
      </c>
      <c r="AL2633" s="68">
        <v>0</v>
      </c>
      <c r="AM2633" s="68">
        <v>0</v>
      </c>
      <c r="AN2633" s="68">
        <v>0</v>
      </c>
      <c r="AO2633" s="68">
        <v>0</v>
      </c>
      <c r="AP2633" s="68" t="s">
        <v>913</v>
      </c>
      <c r="AQ2633" s="68">
        <v>1</v>
      </c>
      <c r="AR2633" s="68" t="s">
        <v>910</v>
      </c>
      <c r="AS2633" s="68">
        <v>0</v>
      </c>
      <c r="AT2633" s="68">
        <v>0</v>
      </c>
      <c r="AU2633" s="68">
        <v>0</v>
      </c>
      <c r="AV2633" s="86">
        <v>1</v>
      </c>
      <c r="AX2633" s="1">
        <v>0</v>
      </c>
      <c r="AY2633" s="1">
        <v>0</v>
      </c>
      <c r="AZ2633" s="68">
        <v>0</v>
      </c>
      <c r="BA2633" s="68">
        <v>0</v>
      </c>
      <c r="EQ2633" s="68">
        <v>31250043</v>
      </c>
      <c r="ER2633" s="175">
        <v>2</v>
      </c>
      <c r="ES2633" s="68">
        <v>650</v>
      </c>
      <c r="ET2633" s="68">
        <v>43</v>
      </c>
      <c r="EU2633" s="68">
        <v>0</v>
      </c>
      <c r="EV2633" s="68">
        <v>150043</v>
      </c>
      <c r="EW2633" s="68" t="s">
        <v>2681</v>
      </c>
      <c r="EX2633" s="68" t="str">
        <f t="shared" si="74"/>
        <v>중형</v>
      </c>
      <c r="GE2633" s="68">
        <v>110398</v>
      </c>
      <c r="GF2633" s="68" t="s">
        <v>6042</v>
      </c>
    </row>
    <row r="2634" spans="6:188" x14ac:dyDescent="0.3">
      <c r="F2634" s="68">
        <v>330419</v>
      </c>
      <c r="G2634" s="68">
        <v>1</v>
      </c>
      <c r="H2634" s="68">
        <v>180002</v>
      </c>
      <c r="I2634" s="68">
        <v>280002</v>
      </c>
      <c r="J2634" s="68" t="s">
        <v>3756</v>
      </c>
      <c r="K2634" s="68" t="s">
        <v>3757</v>
      </c>
      <c r="L2634" s="68">
        <v>0</v>
      </c>
      <c r="M2634" s="68">
        <v>20</v>
      </c>
      <c r="N2634" s="68">
        <v>0</v>
      </c>
      <c r="O2634" s="68">
        <v>0</v>
      </c>
      <c r="P2634" s="68">
        <v>0</v>
      </c>
      <c r="Q2634" s="68">
        <v>0</v>
      </c>
      <c r="R2634" s="68">
        <v>4</v>
      </c>
      <c r="S2634" s="68">
        <v>1</v>
      </c>
      <c r="T2634" s="68">
        <v>1</v>
      </c>
      <c r="U2634" s="68">
        <v>1364</v>
      </c>
      <c r="V2634" s="68">
        <v>0</v>
      </c>
      <c r="W2634" s="68">
        <v>81</v>
      </c>
      <c r="X2634" s="68">
        <v>0</v>
      </c>
      <c r="Y2634" s="68">
        <v>3100</v>
      </c>
      <c r="Z2634" s="68">
        <v>0</v>
      </c>
      <c r="AA2634" s="68">
        <v>3100</v>
      </c>
      <c r="AB2634" s="68">
        <v>0</v>
      </c>
      <c r="AC2634" s="68">
        <v>0</v>
      </c>
      <c r="AD2634" s="68">
        <v>107</v>
      </c>
      <c r="AE2634" s="68">
        <v>2471</v>
      </c>
      <c r="AF2634" s="68">
        <v>0</v>
      </c>
      <c r="AG2634" s="68">
        <v>0</v>
      </c>
      <c r="AH2634" s="68">
        <v>0</v>
      </c>
      <c r="AI2634" s="68">
        <v>0</v>
      </c>
      <c r="AJ2634" s="68">
        <v>0</v>
      </c>
      <c r="AK2634" s="68">
        <v>0</v>
      </c>
      <c r="AL2634" s="68">
        <v>0</v>
      </c>
      <c r="AM2634" s="68">
        <v>0</v>
      </c>
      <c r="AN2634" s="68">
        <v>0</v>
      </c>
      <c r="AO2634" s="68">
        <v>0</v>
      </c>
      <c r="AP2634" s="68" t="s">
        <v>863</v>
      </c>
      <c r="AQ2634" s="68">
        <v>1</v>
      </c>
      <c r="AR2634" s="68" t="s">
        <v>860</v>
      </c>
      <c r="AS2634" s="68">
        <v>0</v>
      </c>
      <c r="AT2634" s="68">
        <v>0</v>
      </c>
      <c r="AU2634" s="68">
        <v>0</v>
      </c>
      <c r="AV2634" s="86">
        <v>1</v>
      </c>
      <c r="AX2634" s="1">
        <v>0</v>
      </c>
      <c r="AY2634" s="1">
        <v>0</v>
      </c>
      <c r="AZ2634" s="68">
        <v>0</v>
      </c>
      <c r="BA2634" s="68">
        <v>0</v>
      </c>
      <c r="EQ2634" s="68">
        <v>10150044</v>
      </c>
      <c r="ER2634" s="175">
        <v>1</v>
      </c>
      <c r="ES2634" s="68">
        <v>650</v>
      </c>
      <c r="ET2634" s="68">
        <v>44</v>
      </c>
      <c r="EU2634" s="68">
        <v>0</v>
      </c>
      <c r="EV2634" s="68">
        <v>150044</v>
      </c>
      <c r="EW2634" s="68" t="s">
        <v>2682</v>
      </c>
      <c r="EX2634" s="68" t="str">
        <f t="shared" si="74"/>
        <v>소형</v>
      </c>
      <c r="GE2634" s="68">
        <v>110399</v>
      </c>
      <c r="GF2634" s="68" t="s">
        <v>6043</v>
      </c>
    </row>
    <row r="2635" spans="6:188" x14ac:dyDescent="0.3">
      <c r="F2635" s="68">
        <v>330420</v>
      </c>
      <c r="G2635" s="68">
        <v>1</v>
      </c>
      <c r="H2635" s="68">
        <v>180002</v>
      </c>
      <c r="I2635" s="68">
        <v>280002</v>
      </c>
      <c r="J2635" s="68" t="s">
        <v>3756</v>
      </c>
      <c r="K2635" s="68" t="s">
        <v>3757</v>
      </c>
      <c r="L2635" s="68">
        <v>0</v>
      </c>
      <c r="M2635" s="68">
        <v>20</v>
      </c>
      <c r="N2635" s="68">
        <v>0</v>
      </c>
      <c r="O2635" s="68">
        <v>0</v>
      </c>
      <c r="P2635" s="68">
        <v>0</v>
      </c>
      <c r="Q2635" s="68">
        <v>0</v>
      </c>
      <c r="R2635" s="68">
        <v>32</v>
      </c>
      <c r="S2635" s="68">
        <v>1</v>
      </c>
      <c r="T2635" s="68">
        <v>1</v>
      </c>
      <c r="U2635" s="68">
        <v>1353</v>
      </c>
      <c r="V2635" s="68">
        <v>0</v>
      </c>
      <c r="W2635" s="68">
        <v>81</v>
      </c>
      <c r="X2635" s="68">
        <v>0</v>
      </c>
      <c r="Y2635" s="68">
        <v>3077</v>
      </c>
      <c r="Z2635" s="68">
        <v>0</v>
      </c>
      <c r="AA2635" s="68">
        <v>3077</v>
      </c>
      <c r="AB2635" s="68">
        <v>0</v>
      </c>
      <c r="AC2635" s="68">
        <v>0</v>
      </c>
      <c r="AD2635" s="68">
        <v>107</v>
      </c>
      <c r="AE2635" s="68">
        <v>1545</v>
      </c>
      <c r="AF2635" s="68">
        <v>0</v>
      </c>
      <c r="AG2635" s="68">
        <v>0</v>
      </c>
      <c r="AH2635" s="68">
        <v>0</v>
      </c>
      <c r="AI2635" s="68">
        <v>0</v>
      </c>
      <c r="AJ2635" s="68">
        <v>0</v>
      </c>
      <c r="AK2635" s="68">
        <v>0</v>
      </c>
      <c r="AL2635" s="68">
        <v>0</v>
      </c>
      <c r="AM2635" s="68">
        <v>0</v>
      </c>
      <c r="AN2635" s="68">
        <v>0</v>
      </c>
      <c r="AO2635" s="68">
        <v>0</v>
      </c>
      <c r="AP2635" s="68" t="s">
        <v>1787</v>
      </c>
      <c r="AQ2635" s="68">
        <v>1</v>
      </c>
      <c r="AR2635" s="68" t="s">
        <v>3600</v>
      </c>
      <c r="AS2635" s="68">
        <v>0</v>
      </c>
      <c r="AT2635" s="68">
        <v>0</v>
      </c>
      <c r="AU2635" s="68">
        <v>0</v>
      </c>
      <c r="AV2635" s="86">
        <v>1</v>
      </c>
      <c r="AX2635" s="1">
        <v>0</v>
      </c>
      <c r="AY2635" s="1">
        <v>0</v>
      </c>
      <c r="AZ2635" s="68">
        <v>0</v>
      </c>
      <c r="BA2635" s="68">
        <v>0</v>
      </c>
      <c r="EQ2635" s="68">
        <v>10250044</v>
      </c>
      <c r="ER2635" s="175">
        <v>1</v>
      </c>
      <c r="ES2635" s="68">
        <v>650</v>
      </c>
      <c r="ET2635" s="68">
        <v>44</v>
      </c>
      <c r="EU2635" s="68">
        <v>0</v>
      </c>
      <c r="EV2635" s="68">
        <v>150044</v>
      </c>
      <c r="EW2635" s="68" t="s">
        <v>2682</v>
      </c>
      <c r="EX2635" s="68" t="str">
        <f t="shared" si="74"/>
        <v>소형</v>
      </c>
      <c r="GE2635" s="68">
        <v>110400</v>
      </c>
      <c r="GF2635" s="68" t="s">
        <v>6044</v>
      </c>
    </row>
    <row r="2636" spans="6:188" x14ac:dyDescent="0.3">
      <c r="F2636" s="68">
        <v>330421</v>
      </c>
      <c r="G2636" s="68">
        <v>1</v>
      </c>
      <c r="H2636" s="68">
        <v>180002</v>
      </c>
      <c r="I2636" s="68">
        <v>280002</v>
      </c>
      <c r="J2636" s="68" t="s">
        <v>3756</v>
      </c>
      <c r="K2636" s="68" t="s">
        <v>3757</v>
      </c>
      <c r="L2636" s="68">
        <v>0</v>
      </c>
      <c r="M2636" s="68">
        <v>20</v>
      </c>
      <c r="N2636" s="68">
        <v>0</v>
      </c>
      <c r="O2636" s="68">
        <v>0</v>
      </c>
      <c r="P2636" s="68">
        <v>0</v>
      </c>
      <c r="Q2636" s="68">
        <v>0</v>
      </c>
      <c r="R2636" s="68">
        <v>2</v>
      </c>
      <c r="S2636" s="68">
        <v>1</v>
      </c>
      <c r="T2636" s="68">
        <v>1</v>
      </c>
      <c r="U2636" s="68">
        <v>707</v>
      </c>
      <c r="V2636" s="68">
        <v>0</v>
      </c>
      <c r="W2636" s="68">
        <v>1395</v>
      </c>
      <c r="X2636" s="68">
        <v>0</v>
      </c>
      <c r="Y2636" s="68">
        <v>3141</v>
      </c>
      <c r="Z2636" s="68">
        <v>0</v>
      </c>
      <c r="AA2636" s="68">
        <v>3141</v>
      </c>
      <c r="AB2636" s="68">
        <v>0</v>
      </c>
      <c r="AC2636" s="68">
        <v>0</v>
      </c>
      <c r="AD2636" s="68">
        <v>107</v>
      </c>
      <c r="AE2636" s="68">
        <v>3097</v>
      </c>
      <c r="AF2636" s="68">
        <v>0</v>
      </c>
      <c r="AG2636" s="68">
        <v>0</v>
      </c>
      <c r="AH2636" s="68">
        <v>0</v>
      </c>
      <c r="AI2636" s="68">
        <v>0</v>
      </c>
      <c r="AJ2636" s="68">
        <v>0</v>
      </c>
      <c r="AK2636" s="68">
        <v>0</v>
      </c>
      <c r="AL2636" s="68">
        <v>0</v>
      </c>
      <c r="AM2636" s="68">
        <v>0</v>
      </c>
      <c r="AN2636" s="68">
        <v>0</v>
      </c>
      <c r="AO2636" s="68">
        <v>0</v>
      </c>
      <c r="AP2636" s="68" t="s">
        <v>811</v>
      </c>
      <c r="AQ2636" s="68">
        <v>1</v>
      </c>
      <c r="AR2636" s="68" t="s">
        <v>808</v>
      </c>
      <c r="AS2636" s="68">
        <v>0</v>
      </c>
      <c r="AT2636" s="68">
        <v>0</v>
      </c>
      <c r="AU2636" s="68">
        <v>0</v>
      </c>
      <c r="AV2636" s="86">
        <v>1</v>
      </c>
      <c r="AX2636" s="1">
        <v>0</v>
      </c>
      <c r="AY2636" s="1">
        <v>0</v>
      </c>
      <c r="AZ2636" s="68">
        <v>0</v>
      </c>
      <c r="BA2636" s="68">
        <v>0</v>
      </c>
      <c r="EQ2636" s="68">
        <v>10350044</v>
      </c>
      <c r="ER2636" s="175">
        <v>1</v>
      </c>
      <c r="ES2636" s="68">
        <v>650</v>
      </c>
      <c r="ET2636" s="68">
        <v>44</v>
      </c>
      <c r="EU2636" s="68">
        <v>0</v>
      </c>
      <c r="EV2636" s="68">
        <v>150044</v>
      </c>
      <c r="EW2636" s="68" t="s">
        <v>2682</v>
      </c>
      <c r="EX2636" s="68" t="str">
        <f t="shared" si="74"/>
        <v>소형</v>
      </c>
      <c r="GE2636" s="68">
        <v>110401</v>
      </c>
      <c r="GF2636" s="68" t="s">
        <v>6045</v>
      </c>
    </row>
    <row r="2637" spans="6:188" x14ac:dyDescent="0.3">
      <c r="F2637" s="68">
        <v>330422</v>
      </c>
      <c r="G2637" s="68">
        <v>1</v>
      </c>
      <c r="H2637" s="68">
        <v>180002</v>
      </c>
      <c r="I2637" s="68">
        <v>280002</v>
      </c>
      <c r="J2637" s="68" t="s">
        <v>3756</v>
      </c>
      <c r="K2637" s="68" t="s">
        <v>3757</v>
      </c>
      <c r="L2637" s="68">
        <v>0</v>
      </c>
      <c r="M2637" s="68">
        <v>20</v>
      </c>
      <c r="N2637" s="68">
        <v>0</v>
      </c>
      <c r="O2637" s="68">
        <v>0</v>
      </c>
      <c r="P2637" s="68">
        <v>0</v>
      </c>
      <c r="Q2637" s="68">
        <v>0</v>
      </c>
      <c r="R2637" s="68">
        <v>8</v>
      </c>
      <c r="S2637" s="68">
        <v>1</v>
      </c>
      <c r="T2637" s="68">
        <v>1</v>
      </c>
      <c r="U2637" s="68">
        <v>1345</v>
      </c>
      <c r="V2637" s="68">
        <v>0</v>
      </c>
      <c r="W2637" s="68">
        <v>80</v>
      </c>
      <c r="X2637" s="68">
        <v>0</v>
      </c>
      <c r="Y2637" s="68">
        <v>3061</v>
      </c>
      <c r="Z2637" s="68">
        <v>0</v>
      </c>
      <c r="AA2637" s="68">
        <v>3061</v>
      </c>
      <c r="AB2637" s="68">
        <v>0</v>
      </c>
      <c r="AC2637" s="68">
        <v>0</v>
      </c>
      <c r="AD2637" s="68">
        <v>107</v>
      </c>
      <c r="AE2637" s="68">
        <v>3093</v>
      </c>
      <c r="AF2637" s="68">
        <v>0</v>
      </c>
      <c r="AG2637" s="68">
        <v>0</v>
      </c>
      <c r="AH2637" s="68">
        <v>0</v>
      </c>
      <c r="AI2637" s="68">
        <v>0</v>
      </c>
      <c r="AJ2637" s="68">
        <v>0</v>
      </c>
      <c r="AK2637" s="68">
        <v>0</v>
      </c>
      <c r="AL2637" s="68">
        <v>0</v>
      </c>
      <c r="AM2637" s="68">
        <v>0</v>
      </c>
      <c r="AN2637" s="68">
        <v>0</v>
      </c>
      <c r="AO2637" s="68">
        <v>0</v>
      </c>
      <c r="AP2637" s="68" t="s">
        <v>913</v>
      </c>
      <c r="AQ2637" s="68">
        <v>1</v>
      </c>
      <c r="AR2637" s="68" t="s">
        <v>910</v>
      </c>
      <c r="AS2637" s="68">
        <v>0</v>
      </c>
      <c r="AT2637" s="68">
        <v>0</v>
      </c>
      <c r="AU2637" s="68">
        <v>0</v>
      </c>
      <c r="AV2637" s="86">
        <v>1</v>
      </c>
      <c r="AX2637" s="1">
        <v>0</v>
      </c>
      <c r="AY2637" s="1">
        <v>0</v>
      </c>
      <c r="AZ2637" s="68">
        <v>0</v>
      </c>
      <c r="BA2637" s="68">
        <v>0</v>
      </c>
      <c r="EQ2637" s="68">
        <v>10450044</v>
      </c>
      <c r="ER2637" s="175">
        <v>1</v>
      </c>
      <c r="ES2637" s="68">
        <v>650</v>
      </c>
      <c r="ET2637" s="68">
        <v>44</v>
      </c>
      <c r="EU2637" s="68">
        <v>0</v>
      </c>
      <c r="EV2637" s="68">
        <v>150044</v>
      </c>
      <c r="EW2637" s="68" t="s">
        <v>2682</v>
      </c>
      <c r="EX2637" s="68" t="str">
        <f t="shared" si="74"/>
        <v>소형</v>
      </c>
      <c r="GE2637" s="68">
        <v>110402</v>
      </c>
      <c r="GF2637" s="68" t="s">
        <v>6046</v>
      </c>
    </row>
    <row r="2638" spans="6:188" x14ac:dyDescent="0.3">
      <c r="F2638" s="68">
        <v>330423</v>
      </c>
      <c r="G2638" s="68">
        <v>1</v>
      </c>
      <c r="H2638" s="68">
        <v>180002</v>
      </c>
      <c r="I2638" s="68">
        <v>280002</v>
      </c>
      <c r="J2638" s="68" t="s">
        <v>3756</v>
      </c>
      <c r="K2638" s="68" t="s">
        <v>3757</v>
      </c>
      <c r="L2638" s="68">
        <v>0</v>
      </c>
      <c r="M2638" s="68">
        <v>20</v>
      </c>
      <c r="N2638" s="68">
        <v>0</v>
      </c>
      <c r="O2638" s="68">
        <v>0</v>
      </c>
      <c r="P2638" s="68">
        <v>0</v>
      </c>
      <c r="Q2638" s="68">
        <v>0</v>
      </c>
      <c r="R2638" s="68">
        <v>4</v>
      </c>
      <c r="S2638" s="68">
        <v>1</v>
      </c>
      <c r="T2638" s="68">
        <v>1</v>
      </c>
      <c r="U2638" s="68">
        <v>1350</v>
      </c>
      <c r="V2638" s="68">
        <v>0</v>
      </c>
      <c r="W2638" s="68">
        <v>80</v>
      </c>
      <c r="X2638" s="68">
        <v>0</v>
      </c>
      <c r="Y2638" s="68">
        <v>3074</v>
      </c>
      <c r="Z2638" s="68">
        <v>0</v>
      </c>
      <c r="AA2638" s="68">
        <v>3074</v>
      </c>
      <c r="AB2638" s="68">
        <v>0</v>
      </c>
      <c r="AC2638" s="68">
        <v>0</v>
      </c>
      <c r="AD2638" s="68">
        <v>107</v>
      </c>
      <c r="AE2638" s="68">
        <v>2474</v>
      </c>
      <c r="AF2638" s="68">
        <v>0</v>
      </c>
      <c r="AG2638" s="68">
        <v>0</v>
      </c>
      <c r="AH2638" s="68">
        <v>0</v>
      </c>
      <c r="AI2638" s="68">
        <v>0</v>
      </c>
      <c r="AJ2638" s="68">
        <v>0</v>
      </c>
      <c r="AK2638" s="68">
        <v>0</v>
      </c>
      <c r="AL2638" s="68">
        <v>0</v>
      </c>
      <c r="AM2638" s="68">
        <v>0</v>
      </c>
      <c r="AN2638" s="68">
        <v>0</v>
      </c>
      <c r="AO2638" s="68">
        <v>0</v>
      </c>
      <c r="AP2638" s="68" t="s">
        <v>863</v>
      </c>
      <c r="AQ2638" s="68">
        <v>1</v>
      </c>
      <c r="AR2638" s="68" t="s">
        <v>860</v>
      </c>
      <c r="AS2638" s="68">
        <v>0</v>
      </c>
      <c r="AT2638" s="68">
        <v>0</v>
      </c>
      <c r="AU2638" s="68">
        <v>0</v>
      </c>
      <c r="AV2638" s="86">
        <v>1</v>
      </c>
      <c r="AX2638" s="1">
        <v>0</v>
      </c>
      <c r="AY2638" s="1">
        <v>0</v>
      </c>
      <c r="AZ2638" s="68">
        <v>0</v>
      </c>
      <c r="BA2638" s="68">
        <v>0</v>
      </c>
      <c r="EQ2638" s="68">
        <v>10550044</v>
      </c>
      <c r="ER2638" s="175">
        <v>1</v>
      </c>
      <c r="ES2638" s="68">
        <v>650</v>
      </c>
      <c r="ET2638" s="68">
        <v>44</v>
      </c>
      <c r="EU2638" s="68">
        <v>0</v>
      </c>
      <c r="EV2638" s="68">
        <v>150044</v>
      </c>
      <c r="EW2638" s="68" t="s">
        <v>2682</v>
      </c>
      <c r="EX2638" s="68" t="str">
        <f t="shared" si="74"/>
        <v>소형</v>
      </c>
      <c r="GE2638" s="68">
        <v>110403</v>
      </c>
      <c r="GF2638" s="68" t="s">
        <v>6047</v>
      </c>
    </row>
    <row r="2639" spans="6:188" x14ac:dyDescent="0.3">
      <c r="F2639" s="68">
        <v>330424</v>
      </c>
      <c r="G2639" s="68">
        <v>1</v>
      </c>
      <c r="H2639" s="68">
        <v>180002</v>
      </c>
      <c r="I2639" s="68">
        <v>280002</v>
      </c>
      <c r="J2639" s="68" t="s">
        <v>3756</v>
      </c>
      <c r="K2639" s="68" t="s">
        <v>3757</v>
      </c>
      <c r="L2639" s="68">
        <v>0</v>
      </c>
      <c r="M2639" s="68">
        <v>20</v>
      </c>
      <c r="N2639" s="68">
        <v>0</v>
      </c>
      <c r="O2639" s="68">
        <v>0</v>
      </c>
      <c r="P2639" s="68">
        <v>0</v>
      </c>
      <c r="Q2639" s="68">
        <v>0</v>
      </c>
      <c r="R2639" s="68">
        <v>16</v>
      </c>
      <c r="S2639" s="68">
        <v>1</v>
      </c>
      <c r="T2639" s="68">
        <v>1</v>
      </c>
      <c r="U2639" s="68">
        <v>1371</v>
      </c>
      <c r="V2639" s="68">
        <v>0</v>
      </c>
      <c r="W2639" s="68">
        <v>80</v>
      </c>
      <c r="X2639" s="68">
        <v>0</v>
      </c>
      <c r="Y2639" s="68">
        <v>3114</v>
      </c>
      <c r="Z2639" s="68">
        <v>0</v>
      </c>
      <c r="AA2639" s="68">
        <v>3114</v>
      </c>
      <c r="AB2639" s="68">
        <v>0</v>
      </c>
      <c r="AC2639" s="68">
        <v>0</v>
      </c>
      <c r="AD2639" s="68">
        <v>107</v>
      </c>
      <c r="AE2639" s="68">
        <v>1548</v>
      </c>
      <c r="AF2639" s="68">
        <v>0</v>
      </c>
      <c r="AG2639" s="68">
        <v>0</v>
      </c>
      <c r="AH2639" s="68">
        <v>0</v>
      </c>
      <c r="AI2639" s="68">
        <v>0</v>
      </c>
      <c r="AJ2639" s="68">
        <v>0</v>
      </c>
      <c r="AK2639" s="68">
        <v>0</v>
      </c>
      <c r="AL2639" s="68">
        <v>0</v>
      </c>
      <c r="AM2639" s="68">
        <v>0</v>
      </c>
      <c r="AN2639" s="68">
        <v>0</v>
      </c>
      <c r="AO2639" s="68">
        <v>0</v>
      </c>
      <c r="AP2639" s="68" t="s">
        <v>955</v>
      </c>
      <c r="AQ2639" s="68">
        <v>1</v>
      </c>
      <c r="AR2639" s="68" t="s">
        <v>958</v>
      </c>
      <c r="AS2639" s="68">
        <v>0</v>
      </c>
      <c r="AT2639" s="68">
        <v>0</v>
      </c>
      <c r="AU2639" s="68">
        <v>0</v>
      </c>
      <c r="AV2639" s="86">
        <v>1</v>
      </c>
      <c r="AX2639" s="1">
        <v>0</v>
      </c>
      <c r="AY2639" s="1">
        <v>0</v>
      </c>
      <c r="AZ2639" s="68">
        <v>0</v>
      </c>
      <c r="BA2639" s="68">
        <v>0</v>
      </c>
      <c r="EQ2639" s="68">
        <v>10650044</v>
      </c>
      <c r="ER2639" s="175">
        <v>1</v>
      </c>
      <c r="ES2639" s="68">
        <v>650</v>
      </c>
      <c r="ET2639" s="68">
        <v>44</v>
      </c>
      <c r="EU2639" s="68">
        <v>0</v>
      </c>
      <c r="EV2639" s="68">
        <v>150044</v>
      </c>
      <c r="EW2639" s="68" t="s">
        <v>2682</v>
      </c>
      <c r="EX2639" s="68" t="str">
        <f t="shared" si="74"/>
        <v>소형</v>
      </c>
      <c r="GE2639" s="68">
        <v>110404</v>
      </c>
      <c r="GF2639" s="68" t="s">
        <v>6048</v>
      </c>
    </row>
    <row r="2640" spans="6:188" x14ac:dyDescent="0.3">
      <c r="F2640" s="68">
        <v>330425</v>
      </c>
      <c r="G2640" s="68">
        <v>1</v>
      </c>
      <c r="H2640" s="68">
        <v>180002</v>
      </c>
      <c r="I2640" s="68">
        <v>280002</v>
      </c>
      <c r="J2640" s="68" t="s">
        <v>3756</v>
      </c>
      <c r="K2640" s="68" t="s">
        <v>3757</v>
      </c>
      <c r="L2640" s="68">
        <v>0</v>
      </c>
      <c r="M2640" s="68">
        <v>20</v>
      </c>
      <c r="N2640" s="68">
        <v>0</v>
      </c>
      <c r="O2640" s="68">
        <v>0</v>
      </c>
      <c r="P2640" s="68">
        <v>0</v>
      </c>
      <c r="Q2640" s="68">
        <v>0</v>
      </c>
      <c r="R2640" s="68">
        <v>2</v>
      </c>
      <c r="S2640" s="68">
        <v>1</v>
      </c>
      <c r="T2640" s="68">
        <v>1</v>
      </c>
      <c r="U2640" s="68">
        <v>723</v>
      </c>
      <c r="V2640" s="68">
        <v>0</v>
      </c>
      <c r="W2640" s="68">
        <v>1428</v>
      </c>
      <c r="X2640" s="68">
        <v>0</v>
      </c>
      <c r="Y2640" s="68">
        <v>3213</v>
      </c>
      <c r="Z2640" s="68">
        <v>0</v>
      </c>
      <c r="AA2640" s="68">
        <v>3213</v>
      </c>
      <c r="AB2640" s="68">
        <v>0</v>
      </c>
      <c r="AC2640" s="68">
        <v>0</v>
      </c>
      <c r="AD2640" s="68">
        <v>107</v>
      </c>
      <c r="AE2640" s="68">
        <v>3113</v>
      </c>
      <c r="AF2640" s="68">
        <v>0</v>
      </c>
      <c r="AG2640" s="68">
        <v>0</v>
      </c>
      <c r="AH2640" s="68">
        <v>0</v>
      </c>
      <c r="AI2640" s="68">
        <v>0</v>
      </c>
      <c r="AJ2640" s="68">
        <v>0</v>
      </c>
      <c r="AK2640" s="68">
        <v>0</v>
      </c>
      <c r="AL2640" s="68">
        <v>0</v>
      </c>
      <c r="AM2640" s="68">
        <v>0</v>
      </c>
      <c r="AN2640" s="68">
        <v>0</v>
      </c>
      <c r="AO2640" s="68">
        <v>0</v>
      </c>
      <c r="AP2640" s="68" t="s">
        <v>811</v>
      </c>
      <c r="AQ2640" s="68">
        <v>1</v>
      </c>
      <c r="AR2640" s="68" t="s">
        <v>808</v>
      </c>
      <c r="AS2640" s="68">
        <v>0</v>
      </c>
      <c r="AT2640" s="68">
        <v>0</v>
      </c>
      <c r="AU2640" s="68">
        <v>0</v>
      </c>
      <c r="AV2640" s="86">
        <v>1</v>
      </c>
      <c r="AX2640" s="1">
        <v>0</v>
      </c>
      <c r="AY2640" s="1">
        <v>0</v>
      </c>
      <c r="AZ2640" s="68">
        <v>0</v>
      </c>
      <c r="BA2640" s="68">
        <v>0</v>
      </c>
      <c r="EQ2640" s="68">
        <v>10750044</v>
      </c>
      <c r="ER2640" s="175">
        <v>1</v>
      </c>
      <c r="ES2640" s="68">
        <v>650</v>
      </c>
      <c r="ET2640" s="68">
        <v>44</v>
      </c>
      <c r="EU2640" s="68">
        <v>0</v>
      </c>
      <c r="EV2640" s="68">
        <v>150044</v>
      </c>
      <c r="EW2640" s="68" t="s">
        <v>2682</v>
      </c>
      <c r="EX2640" s="68" t="str">
        <f t="shared" si="74"/>
        <v>소형</v>
      </c>
      <c r="GE2640" s="68">
        <v>110405</v>
      </c>
      <c r="GF2640" s="68" t="s">
        <v>6049</v>
      </c>
    </row>
    <row r="2641" spans="6:188" x14ac:dyDescent="0.3">
      <c r="F2641" s="68">
        <v>330426</v>
      </c>
      <c r="G2641" s="68">
        <v>1</v>
      </c>
      <c r="H2641" s="68">
        <v>180002</v>
      </c>
      <c r="I2641" s="68">
        <v>280002</v>
      </c>
      <c r="J2641" s="68" t="s">
        <v>3756</v>
      </c>
      <c r="K2641" s="68" t="s">
        <v>3757</v>
      </c>
      <c r="L2641" s="68">
        <v>0</v>
      </c>
      <c r="M2641" s="68">
        <v>20</v>
      </c>
      <c r="N2641" s="68">
        <v>0</v>
      </c>
      <c r="O2641" s="68">
        <v>0</v>
      </c>
      <c r="P2641" s="68">
        <v>0</v>
      </c>
      <c r="Q2641" s="68">
        <v>0</v>
      </c>
      <c r="R2641" s="68">
        <v>8</v>
      </c>
      <c r="S2641" s="68">
        <v>1</v>
      </c>
      <c r="T2641" s="68">
        <v>1</v>
      </c>
      <c r="U2641" s="68">
        <v>1401</v>
      </c>
      <c r="V2641" s="68">
        <v>0</v>
      </c>
      <c r="W2641" s="68">
        <v>84</v>
      </c>
      <c r="X2641" s="68">
        <v>0</v>
      </c>
      <c r="Y2641" s="68">
        <v>3191</v>
      </c>
      <c r="Z2641" s="68">
        <v>0</v>
      </c>
      <c r="AA2641" s="68">
        <v>3191</v>
      </c>
      <c r="AB2641" s="68">
        <v>0</v>
      </c>
      <c r="AC2641" s="68">
        <v>0</v>
      </c>
      <c r="AD2641" s="68">
        <v>107</v>
      </c>
      <c r="AE2641" s="68">
        <v>3125</v>
      </c>
      <c r="AF2641" s="68">
        <v>0</v>
      </c>
      <c r="AG2641" s="68">
        <v>0</v>
      </c>
      <c r="AH2641" s="68">
        <v>0</v>
      </c>
      <c r="AI2641" s="68">
        <v>0</v>
      </c>
      <c r="AJ2641" s="68">
        <v>0</v>
      </c>
      <c r="AK2641" s="68">
        <v>0</v>
      </c>
      <c r="AL2641" s="68">
        <v>0</v>
      </c>
      <c r="AM2641" s="68">
        <v>0</v>
      </c>
      <c r="AN2641" s="68">
        <v>0</v>
      </c>
      <c r="AO2641" s="68">
        <v>0</v>
      </c>
      <c r="AP2641" s="68" t="s">
        <v>913</v>
      </c>
      <c r="AQ2641" s="68">
        <v>1</v>
      </c>
      <c r="AR2641" s="68" t="s">
        <v>910</v>
      </c>
      <c r="AS2641" s="68">
        <v>0</v>
      </c>
      <c r="AT2641" s="68">
        <v>0</v>
      </c>
      <c r="AU2641" s="68">
        <v>0</v>
      </c>
      <c r="AV2641" s="86">
        <v>1</v>
      </c>
      <c r="AX2641" s="1">
        <v>0</v>
      </c>
      <c r="AY2641" s="1">
        <v>0</v>
      </c>
      <c r="AZ2641" s="68">
        <v>0</v>
      </c>
      <c r="BA2641" s="68">
        <v>0</v>
      </c>
      <c r="EQ2641" s="68">
        <v>10850044</v>
      </c>
      <c r="ER2641" s="175">
        <v>1</v>
      </c>
      <c r="ES2641" s="68">
        <v>650</v>
      </c>
      <c r="ET2641" s="68">
        <v>44</v>
      </c>
      <c r="EU2641" s="68">
        <v>0</v>
      </c>
      <c r="EV2641" s="68">
        <v>150044</v>
      </c>
      <c r="EW2641" s="68" t="s">
        <v>2682</v>
      </c>
      <c r="EX2641" s="68" t="str">
        <f t="shared" si="74"/>
        <v>소형</v>
      </c>
      <c r="GE2641" s="68">
        <v>110406</v>
      </c>
      <c r="GF2641" s="68" t="s">
        <v>6050</v>
      </c>
    </row>
    <row r="2642" spans="6:188" x14ac:dyDescent="0.3">
      <c r="F2642" s="68">
        <v>330427</v>
      </c>
      <c r="G2642" s="68">
        <v>1</v>
      </c>
      <c r="H2642" s="68">
        <v>180002</v>
      </c>
      <c r="I2642" s="68">
        <v>280002</v>
      </c>
      <c r="J2642" s="68" t="s">
        <v>3756</v>
      </c>
      <c r="K2642" s="68" t="s">
        <v>3757</v>
      </c>
      <c r="L2642" s="68">
        <v>0</v>
      </c>
      <c r="M2642" s="68">
        <v>20</v>
      </c>
      <c r="N2642" s="68">
        <v>0</v>
      </c>
      <c r="O2642" s="68">
        <v>0</v>
      </c>
      <c r="P2642" s="68">
        <v>0</v>
      </c>
      <c r="Q2642" s="68">
        <v>0</v>
      </c>
      <c r="R2642" s="68">
        <v>4</v>
      </c>
      <c r="S2642" s="68">
        <v>1</v>
      </c>
      <c r="T2642" s="68">
        <v>1</v>
      </c>
      <c r="U2642" s="68">
        <v>1406</v>
      </c>
      <c r="V2642" s="68">
        <v>0</v>
      </c>
      <c r="W2642" s="68">
        <v>84</v>
      </c>
      <c r="X2642" s="68">
        <v>0</v>
      </c>
      <c r="Y2642" s="68">
        <v>3202</v>
      </c>
      <c r="Z2642" s="68">
        <v>0</v>
      </c>
      <c r="AA2642" s="68">
        <v>3202</v>
      </c>
      <c r="AB2642" s="68">
        <v>0</v>
      </c>
      <c r="AC2642" s="68">
        <v>0</v>
      </c>
      <c r="AD2642" s="68">
        <v>107</v>
      </c>
      <c r="AE2642" s="68">
        <v>2510</v>
      </c>
      <c r="AF2642" s="68">
        <v>0</v>
      </c>
      <c r="AG2642" s="68">
        <v>0</v>
      </c>
      <c r="AH2642" s="68">
        <v>0</v>
      </c>
      <c r="AI2642" s="68">
        <v>0</v>
      </c>
      <c r="AJ2642" s="68">
        <v>0</v>
      </c>
      <c r="AK2642" s="68">
        <v>0</v>
      </c>
      <c r="AL2642" s="68">
        <v>0</v>
      </c>
      <c r="AM2642" s="68">
        <v>0</v>
      </c>
      <c r="AN2642" s="68">
        <v>0</v>
      </c>
      <c r="AO2642" s="68">
        <v>0</v>
      </c>
      <c r="AP2642" s="68" t="s">
        <v>863</v>
      </c>
      <c r="AQ2642" s="68">
        <v>1</v>
      </c>
      <c r="AR2642" s="68" t="s">
        <v>860</v>
      </c>
      <c r="AS2642" s="68">
        <v>0</v>
      </c>
      <c r="AT2642" s="68">
        <v>0</v>
      </c>
      <c r="AU2642" s="68">
        <v>0</v>
      </c>
      <c r="AV2642" s="86">
        <v>1</v>
      </c>
      <c r="AX2642" s="1">
        <v>0</v>
      </c>
      <c r="AY2642" s="1">
        <v>0</v>
      </c>
      <c r="AZ2642" s="68">
        <v>0</v>
      </c>
      <c r="BA2642" s="68">
        <v>0</v>
      </c>
      <c r="EQ2642" s="68">
        <v>10950044</v>
      </c>
      <c r="ER2642" s="175">
        <v>1</v>
      </c>
      <c r="ES2642" s="68">
        <v>650</v>
      </c>
      <c r="ET2642" s="68">
        <v>44</v>
      </c>
      <c r="EU2642" s="68">
        <v>0</v>
      </c>
      <c r="EV2642" s="68">
        <v>150044</v>
      </c>
      <c r="EW2642" s="68" t="s">
        <v>2682</v>
      </c>
      <c r="EX2642" s="68" t="str">
        <f t="shared" si="74"/>
        <v>소형</v>
      </c>
      <c r="GE2642" s="68">
        <v>110407</v>
      </c>
      <c r="GF2642" s="68" t="s">
        <v>6051</v>
      </c>
    </row>
    <row r="2643" spans="6:188" x14ac:dyDescent="0.3">
      <c r="F2643" s="68">
        <v>330428</v>
      </c>
      <c r="G2643" s="68">
        <v>1</v>
      </c>
      <c r="H2643" s="68">
        <v>180002</v>
      </c>
      <c r="I2643" s="68">
        <v>280002</v>
      </c>
      <c r="J2643" s="68" t="s">
        <v>3756</v>
      </c>
      <c r="K2643" s="68" t="s">
        <v>3757</v>
      </c>
      <c r="L2643" s="68">
        <v>0</v>
      </c>
      <c r="M2643" s="68">
        <v>20</v>
      </c>
      <c r="N2643" s="68">
        <v>0</v>
      </c>
      <c r="O2643" s="68">
        <v>0</v>
      </c>
      <c r="P2643" s="68">
        <v>0</v>
      </c>
      <c r="Q2643" s="68">
        <v>0</v>
      </c>
      <c r="R2643" s="68">
        <v>16</v>
      </c>
      <c r="S2643" s="68">
        <v>1</v>
      </c>
      <c r="T2643" s="68">
        <v>1</v>
      </c>
      <c r="U2643" s="68">
        <v>1411</v>
      </c>
      <c r="V2643" s="68">
        <v>0</v>
      </c>
      <c r="W2643" s="68">
        <v>95</v>
      </c>
      <c r="X2643" s="68">
        <v>0</v>
      </c>
      <c r="Y2643" s="68">
        <v>3212</v>
      </c>
      <c r="Z2643" s="68">
        <v>0</v>
      </c>
      <c r="AA2643" s="68">
        <v>3212</v>
      </c>
      <c r="AB2643" s="68">
        <v>0</v>
      </c>
      <c r="AC2643" s="68">
        <v>0</v>
      </c>
      <c r="AD2643" s="68">
        <v>107</v>
      </c>
      <c r="AE2643" s="68">
        <v>1579</v>
      </c>
      <c r="AF2643" s="68">
        <v>0</v>
      </c>
      <c r="AG2643" s="68">
        <v>0</v>
      </c>
      <c r="AH2643" s="68">
        <v>0</v>
      </c>
      <c r="AI2643" s="68">
        <v>0</v>
      </c>
      <c r="AJ2643" s="68">
        <v>0</v>
      </c>
      <c r="AK2643" s="68">
        <v>0</v>
      </c>
      <c r="AL2643" s="68">
        <v>0</v>
      </c>
      <c r="AM2643" s="68">
        <v>0</v>
      </c>
      <c r="AN2643" s="68">
        <v>0</v>
      </c>
      <c r="AO2643" s="68">
        <v>0</v>
      </c>
      <c r="AP2643" s="68" t="s">
        <v>955</v>
      </c>
      <c r="AQ2643" s="68">
        <v>1</v>
      </c>
      <c r="AR2643" s="68" t="s">
        <v>958</v>
      </c>
      <c r="AS2643" s="68">
        <v>0</v>
      </c>
      <c r="AT2643" s="68">
        <v>0</v>
      </c>
      <c r="AU2643" s="68">
        <v>0</v>
      </c>
      <c r="AV2643" s="86">
        <v>1</v>
      </c>
      <c r="AX2643" s="1">
        <v>0</v>
      </c>
      <c r="AY2643" s="1">
        <v>0</v>
      </c>
      <c r="AZ2643" s="68">
        <v>0</v>
      </c>
      <c r="BA2643" s="68">
        <v>0</v>
      </c>
      <c r="EQ2643" s="68">
        <v>11050044</v>
      </c>
      <c r="ER2643" s="175">
        <v>1</v>
      </c>
      <c r="ES2643" s="68">
        <v>650</v>
      </c>
      <c r="ET2643" s="68">
        <v>44</v>
      </c>
      <c r="EU2643" s="68">
        <v>0</v>
      </c>
      <c r="EV2643" s="68">
        <v>150044</v>
      </c>
      <c r="EW2643" s="68" t="s">
        <v>2682</v>
      </c>
      <c r="EX2643" s="68" t="str">
        <f t="shared" si="74"/>
        <v>소형</v>
      </c>
      <c r="GE2643" s="68">
        <v>110408</v>
      </c>
      <c r="GF2643" s="68" t="s">
        <v>6052</v>
      </c>
    </row>
    <row r="2644" spans="6:188" x14ac:dyDescent="0.3">
      <c r="F2644" s="68">
        <v>330429</v>
      </c>
      <c r="G2644" s="68">
        <v>1</v>
      </c>
      <c r="H2644" s="68">
        <v>180002</v>
      </c>
      <c r="I2644" s="68">
        <v>280002</v>
      </c>
      <c r="J2644" s="68" t="s">
        <v>3756</v>
      </c>
      <c r="K2644" s="68" t="s">
        <v>3757</v>
      </c>
      <c r="L2644" s="68">
        <v>0</v>
      </c>
      <c r="M2644" s="68">
        <v>20</v>
      </c>
      <c r="N2644" s="68">
        <v>0</v>
      </c>
      <c r="O2644" s="68">
        <v>0</v>
      </c>
      <c r="P2644" s="68">
        <v>0</v>
      </c>
      <c r="Q2644" s="68">
        <v>0</v>
      </c>
      <c r="R2644" s="68">
        <v>32</v>
      </c>
      <c r="S2644" s="68">
        <v>1</v>
      </c>
      <c r="T2644" s="68">
        <v>1</v>
      </c>
      <c r="U2644" s="68">
        <v>1473</v>
      </c>
      <c r="V2644" s="68">
        <v>0</v>
      </c>
      <c r="W2644" s="68">
        <v>95</v>
      </c>
      <c r="X2644" s="68">
        <v>0</v>
      </c>
      <c r="Y2644" s="68">
        <v>3222</v>
      </c>
      <c r="Z2644" s="68">
        <v>0</v>
      </c>
      <c r="AA2644" s="68">
        <v>3222</v>
      </c>
      <c r="AB2644" s="68">
        <v>0</v>
      </c>
      <c r="AC2644" s="68">
        <v>0</v>
      </c>
      <c r="AD2644" s="68">
        <v>107</v>
      </c>
      <c r="AE2644" s="68">
        <v>1589</v>
      </c>
      <c r="AF2644" s="68">
        <v>0</v>
      </c>
      <c r="AG2644" s="68">
        <v>0</v>
      </c>
      <c r="AH2644" s="68">
        <v>0</v>
      </c>
      <c r="AI2644" s="68">
        <v>0</v>
      </c>
      <c r="AJ2644" s="68">
        <v>0</v>
      </c>
      <c r="AK2644" s="68">
        <v>0</v>
      </c>
      <c r="AL2644" s="68">
        <v>0</v>
      </c>
      <c r="AM2644" s="68">
        <v>0</v>
      </c>
      <c r="AN2644" s="68">
        <v>0</v>
      </c>
      <c r="AO2644" s="68">
        <v>0</v>
      </c>
      <c r="AP2644" s="68" t="s">
        <v>1787</v>
      </c>
      <c r="AQ2644" s="68">
        <v>1</v>
      </c>
      <c r="AR2644" s="68" t="s">
        <v>3600</v>
      </c>
      <c r="AS2644" s="68">
        <v>0</v>
      </c>
      <c r="AT2644" s="68">
        <v>0</v>
      </c>
      <c r="AU2644" s="68">
        <v>0</v>
      </c>
      <c r="AV2644" s="86">
        <v>1</v>
      </c>
      <c r="AX2644" s="1">
        <v>0</v>
      </c>
      <c r="AY2644" s="1">
        <v>0</v>
      </c>
      <c r="AZ2644" s="68">
        <v>0</v>
      </c>
      <c r="BA2644" s="68">
        <v>0</v>
      </c>
      <c r="EQ2644" s="68">
        <v>11150044</v>
      </c>
      <c r="ER2644" s="175">
        <v>1</v>
      </c>
      <c r="ES2644" s="68">
        <v>650</v>
      </c>
      <c r="ET2644" s="68">
        <v>44</v>
      </c>
      <c r="EU2644" s="68">
        <v>0</v>
      </c>
      <c r="EV2644" s="68">
        <v>150044</v>
      </c>
      <c r="EW2644" s="68" t="s">
        <v>2682</v>
      </c>
      <c r="EX2644" s="68" t="str">
        <f t="shared" si="74"/>
        <v>소형</v>
      </c>
      <c r="GE2644" s="68">
        <v>110409</v>
      </c>
      <c r="GF2644" s="68" t="s">
        <v>6053</v>
      </c>
    </row>
    <row r="2645" spans="6:188" x14ac:dyDescent="0.3">
      <c r="F2645" s="68">
        <v>330430</v>
      </c>
      <c r="G2645" s="68">
        <v>1</v>
      </c>
      <c r="H2645" s="68">
        <v>180002</v>
      </c>
      <c r="I2645" s="68">
        <v>280002</v>
      </c>
      <c r="J2645" s="68" t="s">
        <v>3756</v>
      </c>
      <c r="K2645" s="68" t="s">
        <v>3757</v>
      </c>
      <c r="L2645" s="68">
        <v>0</v>
      </c>
      <c r="M2645" s="68">
        <v>20</v>
      </c>
      <c r="N2645" s="68">
        <v>0</v>
      </c>
      <c r="O2645" s="68">
        <v>0</v>
      </c>
      <c r="P2645" s="68">
        <v>0</v>
      </c>
      <c r="Q2645" s="68">
        <v>0</v>
      </c>
      <c r="R2645" s="68">
        <v>2</v>
      </c>
      <c r="S2645" s="68">
        <v>1</v>
      </c>
      <c r="T2645" s="68">
        <v>1</v>
      </c>
      <c r="U2645" s="68">
        <v>761</v>
      </c>
      <c r="V2645" s="68">
        <v>0</v>
      </c>
      <c r="W2645" s="68">
        <v>1521</v>
      </c>
      <c r="X2645" s="68">
        <v>0</v>
      </c>
      <c r="Y2645" s="68">
        <v>3232</v>
      </c>
      <c r="Z2645" s="68">
        <v>0</v>
      </c>
      <c r="AA2645" s="68">
        <v>3232</v>
      </c>
      <c r="AB2645" s="68">
        <v>0</v>
      </c>
      <c r="AC2645" s="68">
        <v>0</v>
      </c>
      <c r="AD2645" s="68">
        <v>107</v>
      </c>
      <c r="AE2645" s="68">
        <v>3197</v>
      </c>
      <c r="AF2645" s="68">
        <v>0</v>
      </c>
      <c r="AG2645" s="68">
        <v>0</v>
      </c>
      <c r="AH2645" s="68">
        <v>0</v>
      </c>
      <c r="AI2645" s="68">
        <v>0</v>
      </c>
      <c r="AJ2645" s="68">
        <v>0</v>
      </c>
      <c r="AK2645" s="68">
        <v>0</v>
      </c>
      <c r="AL2645" s="68">
        <v>0</v>
      </c>
      <c r="AM2645" s="68">
        <v>0</v>
      </c>
      <c r="AN2645" s="68">
        <v>0</v>
      </c>
      <c r="AO2645" s="68">
        <v>0</v>
      </c>
      <c r="AP2645" s="68" t="s">
        <v>811</v>
      </c>
      <c r="AQ2645" s="68">
        <v>1</v>
      </c>
      <c r="AR2645" s="68" t="s">
        <v>808</v>
      </c>
      <c r="AS2645" s="68">
        <v>0</v>
      </c>
      <c r="AT2645" s="68">
        <v>0</v>
      </c>
      <c r="AU2645" s="68">
        <v>0</v>
      </c>
      <c r="AV2645" s="86">
        <v>1</v>
      </c>
      <c r="AX2645" s="1">
        <v>0</v>
      </c>
      <c r="AY2645" s="1">
        <v>0</v>
      </c>
      <c r="AZ2645" s="68">
        <v>0</v>
      </c>
      <c r="BA2645" s="68">
        <v>0</v>
      </c>
      <c r="EQ2645" s="68">
        <v>11250044</v>
      </c>
      <c r="ER2645" s="175">
        <v>1</v>
      </c>
      <c r="ES2645" s="68">
        <v>650</v>
      </c>
      <c r="ET2645" s="68">
        <v>44</v>
      </c>
      <c r="EU2645" s="68">
        <v>0</v>
      </c>
      <c r="EV2645" s="68">
        <v>150044</v>
      </c>
      <c r="EW2645" s="68" t="s">
        <v>2682</v>
      </c>
      <c r="EX2645" s="68" t="str">
        <f t="shared" si="74"/>
        <v>소형</v>
      </c>
      <c r="GE2645" s="68">
        <v>110410</v>
      </c>
      <c r="GF2645" s="68" t="s">
        <v>6054</v>
      </c>
    </row>
    <row r="2646" spans="6:188" x14ac:dyDescent="0.3">
      <c r="F2646" s="68">
        <v>330431</v>
      </c>
      <c r="G2646" s="68">
        <v>1</v>
      </c>
      <c r="H2646" s="68">
        <v>180002</v>
      </c>
      <c r="I2646" s="68">
        <v>280002</v>
      </c>
      <c r="J2646" s="68" t="s">
        <v>3756</v>
      </c>
      <c r="K2646" s="68" t="s">
        <v>3757</v>
      </c>
      <c r="L2646" s="68">
        <v>0</v>
      </c>
      <c r="M2646" s="68">
        <v>20</v>
      </c>
      <c r="N2646" s="68">
        <v>0</v>
      </c>
      <c r="O2646" s="68">
        <v>0</v>
      </c>
      <c r="P2646" s="68">
        <v>0</v>
      </c>
      <c r="Q2646" s="68">
        <v>0</v>
      </c>
      <c r="R2646" s="68">
        <v>2</v>
      </c>
      <c r="S2646" s="68">
        <v>1</v>
      </c>
      <c r="T2646" s="68">
        <v>1</v>
      </c>
      <c r="U2646" s="68">
        <v>765</v>
      </c>
      <c r="V2646" s="68">
        <v>0</v>
      </c>
      <c r="W2646" s="68">
        <v>1529</v>
      </c>
      <c r="X2646" s="68">
        <v>0</v>
      </c>
      <c r="Y2646" s="68">
        <v>3242</v>
      </c>
      <c r="Z2646" s="68">
        <v>0</v>
      </c>
      <c r="AA2646" s="68">
        <v>3242</v>
      </c>
      <c r="AB2646" s="68">
        <v>0</v>
      </c>
      <c r="AC2646" s="68">
        <v>0</v>
      </c>
      <c r="AD2646" s="68">
        <v>107</v>
      </c>
      <c r="AE2646" s="68">
        <v>3217</v>
      </c>
      <c r="AF2646" s="68">
        <v>0</v>
      </c>
      <c r="AG2646" s="68">
        <v>0</v>
      </c>
      <c r="AH2646" s="68">
        <v>0</v>
      </c>
      <c r="AI2646" s="68">
        <v>0</v>
      </c>
      <c r="AJ2646" s="68">
        <v>0</v>
      </c>
      <c r="AK2646" s="68">
        <v>0</v>
      </c>
      <c r="AL2646" s="68">
        <v>0</v>
      </c>
      <c r="AM2646" s="68">
        <v>0</v>
      </c>
      <c r="AN2646" s="68">
        <v>0</v>
      </c>
      <c r="AO2646" s="68">
        <v>0</v>
      </c>
      <c r="AP2646" s="68" t="s">
        <v>811</v>
      </c>
      <c r="AQ2646" s="68">
        <v>1</v>
      </c>
      <c r="AR2646" s="68" t="s">
        <v>808</v>
      </c>
      <c r="AS2646" s="68">
        <v>0</v>
      </c>
      <c r="AT2646" s="68">
        <v>0</v>
      </c>
      <c r="AU2646" s="68">
        <v>0</v>
      </c>
      <c r="AV2646" s="86">
        <v>1</v>
      </c>
      <c r="AX2646" s="1">
        <v>0</v>
      </c>
      <c r="AY2646" s="1">
        <v>0</v>
      </c>
      <c r="AZ2646" s="68">
        <v>0</v>
      </c>
      <c r="BA2646" s="68">
        <v>0</v>
      </c>
      <c r="EQ2646" s="68">
        <v>20150044</v>
      </c>
      <c r="ER2646" s="175">
        <v>1</v>
      </c>
      <c r="ES2646" s="68">
        <v>650</v>
      </c>
      <c r="ET2646" s="68">
        <v>44</v>
      </c>
      <c r="EU2646" s="68">
        <v>0</v>
      </c>
      <c r="EV2646" s="68">
        <v>150044</v>
      </c>
      <c r="EW2646" s="68" t="s">
        <v>2682</v>
      </c>
      <c r="EX2646" s="68" t="str">
        <f t="shared" si="74"/>
        <v>소형</v>
      </c>
      <c r="GE2646" s="68">
        <v>110411</v>
      </c>
      <c r="GF2646" s="68" t="s">
        <v>6055</v>
      </c>
    </row>
    <row r="2647" spans="6:188" x14ac:dyDescent="0.3">
      <c r="F2647" s="68">
        <v>330432</v>
      </c>
      <c r="G2647" s="68">
        <v>1</v>
      </c>
      <c r="H2647" s="68">
        <v>180002</v>
      </c>
      <c r="I2647" s="68">
        <v>280002</v>
      </c>
      <c r="J2647" s="68" t="s">
        <v>3756</v>
      </c>
      <c r="K2647" s="68" t="s">
        <v>3757</v>
      </c>
      <c r="L2647" s="68">
        <v>0</v>
      </c>
      <c r="M2647" s="68">
        <v>20</v>
      </c>
      <c r="N2647" s="68">
        <v>0</v>
      </c>
      <c r="O2647" s="68">
        <v>0</v>
      </c>
      <c r="P2647" s="68">
        <v>0</v>
      </c>
      <c r="Q2647" s="68">
        <v>0</v>
      </c>
      <c r="R2647" s="68">
        <v>4</v>
      </c>
      <c r="S2647" s="68">
        <v>1</v>
      </c>
      <c r="T2647" s="68">
        <v>1</v>
      </c>
      <c r="U2647" s="68">
        <v>1617</v>
      </c>
      <c r="V2647" s="68">
        <v>0</v>
      </c>
      <c r="W2647" s="68">
        <v>99</v>
      </c>
      <c r="X2647" s="68">
        <v>0</v>
      </c>
      <c r="Y2647" s="68">
        <v>3252</v>
      </c>
      <c r="Z2647" s="68">
        <v>0</v>
      </c>
      <c r="AA2647" s="68">
        <v>3252</v>
      </c>
      <c r="AB2647" s="68">
        <v>0</v>
      </c>
      <c r="AC2647" s="68">
        <v>0</v>
      </c>
      <c r="AD2647" s="68">
        <v>107</v>
      </c>
      <c r="AE2647" s="68">
        <v>2590</v>
      </c>
      <c r="AF2647" s="68">
        <v>0</v>
      </c>
      <c r="AG2647" s="68">
        <v>0</v>
      </c>
      <c r="AH2647" s="68">
        <v>0</v>
      </c>
      <c r="AI2647" s="68">
        <v>0</v>
      </c>
      <c r="AJ2647" s="68">
        <v>0</v>
      </c>
      <c r="AK2647" s="68">
        <v>0</v>
      </c>
      <c r="AL2647" s="68">
        <v>0</v>
      </c>
      <c r="AM2647" s="68">
        <v>0</v>
      </c>
      <c r="AN2647" s="68">
        <v>0</v>
      </c>
      <c r="AO2647" s="68">
        <v>0</v>
      </c>
      <c r="AP2647" s="68" t="s">
        <v>863</v>
      </c>
      <c r="AQ2647" s="68">
        <v>1</v>
      </c>
      <c r="AR2647" s="68" t="s">
        <v>860</v>
      </c>
      <c r="AS2647" s="68">
        <v>0</v>
      </c>
      <c r="AT2647" s="68">
        <v>0</v>
      </c>
      <c r="AU2647" s="68">
        <v>0</v>
      </c>
      <c r="AV2647" s="86">
        <v>1</v>
      </c>
      <c r="AX2647" s="1">
        <v>0</v>
      </c>
      <c r="AY2647" s="1">
        <v>0</v>
      </c>
      <c r="AZ2647" s="68">
        <v>0</v>
      </c>
      <c r="BA2647" s="68">
        <v>0</v>
      </c>
      <c r="EQ2647" s="68">
        <v>20250044</v>
      </c>
      <c r="ER2647" s="175">
        <v>1</v>
      </c>
      <c r="ES2647" s="68">
        <v>650</v>
      </c>
      <c r="ET2647" s="68">
        <v>44</v>
      </c>
      <c r="EU2647" s="68">
        <v>0</v>
      </c>
      <c r="EV2647" s="68">
        <v>150044</v>
      </c>
      <c r="EW2647" s="68" t="s">
        <v>2682</v>
      </c>
      <c r="EX2647" s="68" t="str">
        <f t="shared" si="74"/>
        <v>소형</v>
      </c>
      <c r="GE2647" s="68">
        <v>110412</v>
      </c>
      <c r="GF2647" s="68" t="s">
        <v>6056</v>
      </c>
    </row>
    <row r="2648" spans="6:188" x14ac:dyDescent="0.3">
      <c r="F2648" s="68">
        <v>330433</v>
      </c>
      <c r="G2648" s="68">
        <v>1</v>
      </c>
      <c r="H2648" s="68">
        <v>180002</v>
      </c>
      <c r="I2648" s="68">
        <v>280002</v>
      </c>
      <c r="J2648" s="68" t="s">
        <v>3756</v>
      </c>
      <c r="K2648" s="68" t="s">
        <v>3757</v>
      </c>
      <c r="L2648" s="68">
        <v>0</v>
      </c>
      <c r="M2648" s="68">
        <v>20</v>
      </c>
      <c r="N2648" s="68">
        <v>0</v>
      </c>
      <c r="O2648" s="68">
        <v>0</v>
      </c>
      <c r="P2648" s="68">
        <v>0</v>
      </c>
      <c r="Q2648" s="68">
        <v>0</v>
      </c>
      <c r="R2648" s="68">
        <v>4</v>
      </c>
      <c r="S2648" s="68">
        <v>1</v>
      </c>
      <c r="T2648" s="68">
        <v>1</v>
      </c>
      <c r="U2648" s="68">
        <v>1615</v>
      </c>
      <c r="V2648" s="68">
        <v>0</v>
      </c>
      <c r="W2648" s="68">
        <v>99</v>
      </c>
      <c r="X2648" s="68">
        <v>0</v>
      </c>
      <c r="Y2648" s="68">
        <v>3262</v>
      </c>
      <c r="Z2648" s="68">
        <v>0</v>
      </c>
      <c r="AA2648" s="68">
        <v>3262</v>
      </c>
      <c r="AB2648" s="68">
        <v>0</v>
      </c>
      <c r="AC2648" s="68">
        <v>0</v>
      </c>
      <c r="AD2648" s="68">
        <v>107</v>
      </c>
      <c r="AE2648" s="68">
        <v>2606</v>
      </c>
      <c r="AF2648" s="68">
        <v>0</v>
      </c>
      <c r="AG2648" s="68">
        <v>0</v>
      </c>
      <c r="AH2648" s="68">
        <v>0</v>
      </c>
      <c r="AI2648" s="68">
        <v>0</v>
      </c>
      <c r="AJ2648" s="68">
        <v>0</v>
      </c>
      <c r="AK2648" s="68">
        <v>0</v>
      </c>
      <c r="AL2648" s="68">
        <v>0</v>
      </c>
      <c r="AM2648" s="68">
        <v>0</v>
      </c>
      <c r="AN2648" s="68">
        <v>0</v>
      </c>
      <c r="AO2648" s="68">
        <v>0</v>
      </c>
      <c r="AP2648" s="68" t="s">
        <v>863</v>
      </c>
      <c r="AQ2648" s="68">
        <v>1</v>
      </c>
      <c r="AR2648" s="68" t="s">
        <v>860</v>
      </c>
      <c r="AS2648" s="68">
        <v>0</v>
      </c>
      <c r="AT2648" s="68">
        <v>0</v>
      </c>
      <c r="AU2648" s="68">
        <v>0</v>
      </c>
      <c r="AV2648" s="86">
        <v>1</v>
      </c>
      <c r="AX2648" s="1">
        <v>0</v>
      </c>
      <c r="AY2648" s="1">
        <v>0</v>
      </c>
      <c r="AZ2648" s="68">
        <v>0</v>
      </c>
      <c r="BA2648" s="68">
        <v>0</v>
      </c>
      <c r="EQ2648" s="68">
        <v>20350044</v>
      </c>
      <c r="ER2648" s="175">
        <v>1</v>
      </c>
      <c r="ES2648" s="68">
        <v>650</v>
      </c>
      <c r="ET2648" s="68">
        <v>44</v>
      </c>
      <c r="EU2648" s="68">
        <v>0</v>
      </c>
      <c r="EV2648" s="68">
        <v>150044</v>
      </c>
      <c r="EW2648" s="68" t="s">
        <v>2682</v>
      </c>
      <c r="EX2648" s="68" t="str">
        <f t="shared" si="74"/>
        <v>소형</v>
      </c>
      <c r="GE2648" s="68">
        <v>110413</v>
      </c>
      <c r="GF2648" s="68" t="s">
        <v>6057</v>
      </c>
    </row>
    <row r="2649" spans="6:188" x14ac:dyDescent="0.3">
      <c r="F2649" s="68">
        <v>330434</v>
      </c>
      <c r="G2649" s="68">
        <v>1</v>
      </c>
      <c r="H2649" s="68">
        <v>180002</v>
      </c>
      <c r="I2649" s="68">
        <v>280002</v>
      </c>
      <c r="J2649" s="68" t="s">
        <v>3756</v>
      </c>
      <c r="K2649" s="68" t="s">
        <v>3757</v>
      </c>
      <c r="L2649" s="68">
        <v>0</v>
      </c>
      <c r="M2649" s="68">
        <v>20</v>
      </c>
      <c r="N2649" s="68">
        <v>0</v>
      </c>
      <c r="O2649" s="68">
        <v>0</v>
      </c>
      <c r="P2649" s="68">
        <v>0</v>
      </c>
      <c r="Q2649" s="68">
        <v>0</v>
      </c>
      <c r="R2649" s="68">
        <v>8</v>
      </c>
      <c r="S2649" s="68">
        <v>1</v>
      </c>
      <c r="T2649" s="68">
        <v>1</v>
      </c>
      <c r="U2649" s="68">
        <v>1667</v>
      </c>
      <c r="V2649" s="68">
        <v>0</v>
      </c>
      <c r="W2649" s="68">
        <v>101</v>
      </c>
      <c r="X2649" s="68">
        <v>0</v>
      </c>
      <c r="Y2649" s="68">
        <v>3272</v>
      </c>
      <c r="Z2649" s="68">
        <v>0</v>
      </c>
      <c r="AA2649" s="68">
        <v>3272</v>
      </c>
      <c r="AB2649" s="68">
        <v>0</v>
      </c>
      <c r="AC2649" s="68">
        <v>0</v>
      </c>
      <c r="AD2649" s="68">
        <v>107</v>
      </c>
      <c r="AE2649" s="68">
        <v>3277</v>
      </c>
      <c r="AF2649" s="68">
        <v>0</v>
      </c>
      <c r="AG2649" s="68">
        <v>0</v>
      </c>
      <c r="AH2649" s="68">
        <v>0</v>
      </c>
      <c r="AI2649" s="68">
        <v>0</v>
      </c>
      <c r="AJ2649" s="68">
        <v>0</v>
      </c>
      <c r="AK2649" s="68">
        <v>0</v>
      </c>
      <c r="AL2649" s="68">
        <v>0</v>
      </c>
      <c r="AM2649" s="68">
        <v>0</v>
      </c>
      <c r="AN2649" s="68">
        <v>0</v>
      </c>
      <c r="AO2649" s="68">
        <v>0</v>
      </c>
      <c r="AP2649" s="68" t="s">
        <v>913</v>
      </c>
      <c r="AQ2649" s="68">
        <v>1</v>
      </c>
      <c r="AR2649" s="68" t="s">
        <v>910</v>
      </c>
      <c r="AS2649" s="68">
        <v>0</v>
      </c>
      <c r="AT2649" s="68">
        <v>0</v>
      </c>
      <c r="AU2649" s="68">
        <v>0</v>
      </c>
      <c r="AV2649" s="86">
        <v>1</v>
      </c>
      <c r="AX2649" s="1">
        <v>0</v>
      </c>
      <c r="AY2649" s="1">
        <v>0</v>
      </c>
      <c r="AZ2649" s="68">
        <v>0</v>
      </c>
      <c r="BA2649" s="68">
        <v>0</v>
      </c>
      <c r="EQ2649" s="68">
        <v>20450044</v>
      </c>
      <c r="ER2649" s="175">
        <v>1</v>
      </c>
      <c r="ES2649" s="68">
        <v>650</v>
      </c>
      <c r="ET2649" s="68">
        <v>44</v>
      </c>
      <c r="EU2649" s="68">
        <v>0</v>
      </c>
      <c r="EV2649" s="68">
        <v>150044</v>
      </c>
      <c r="EW2649" s="68" t="s">
        <v>2682</v>
      </c>
      <c r="EX2649" s="68" t="str">
        <f t="shared" si="74"/>
        <v>소형</v>
      </c>
      <c r="GE2649" s="68">
        <v>110414</v>
      </c>
      <c r="GF2649" s="68" t="s">
        <v>6058</v>
      </c>
    </row>
    <row r="2650" spans="6:188" x14ac:dyDescent="0.3">
      <c r="F2650" s="68">
        <v>330435</v>
      </c>
      <c r="G2650" s="68">
        <v>1</v>
      </c>
      <c r="H2650" s="68">
        <v>180002</v>
      </c>
      <c r="I2650" s="68">
        <v>280002</v>
      </c>
      <c r="J2650" s="68" t="s">
        <v>3756</v>
      </c>
      <c r="K2650" s="68" t="s">
        <v>3757</v>
      </c>
      <c r="L2650" s="68">
        <v>0</v>
      </c>
      <c r="M2650" s="68">
        <v>20</v>
      </c>
      <c r="N2650" s="68">
        <v>0</v>
      </c>
      <c r="O2650" s="68">
        <v>0</v>
      </c>
      <c r="P2650" s="68">
        <v>0</v>
      </c>
      <c r="Q2650" s="68">
        <v>0</v>
      </c>
      <c r="R2650" s="68">
        <v>8</v>
      </c>
      <c r="S2650" s="68">
        <v>1</v>
      </c>
      <c r="T2650" s="68">
        <v>1</v>
      </c>
      <c r="U2650" s="68">
        <v>1681</v>
      </c>
      <c r="V2650" s="68">
        <v>0</v>
      </c>
      <c r="W2650" s="68">
        <v>840</v>
      </c>
      <c r="X2650" s="68">
        <v>0</v>
      </c>
      <c r="Y2650" s="68">
        <v>3282</v>
      </c>
      <c r="Z2650" s="68">
        <v>0</v>
      </c>
      <c r="AA2650" s="68">
        <v>3282</v>
      </c>
      <c r="AB2650" s="68">
        <v>0</v>
      </c>
      <c r="AC2650" s="68">
        <v>0</v>
      </c>
      <c r="AD2650" s="68">
        <v>107</v>
      </c>
      <c r="AE2650" s="68">
        <v>3297</v>
      </c>
      <c r="AF2650" s="68">
        <v>0</v>
      </c>
      <c r="AG2650" s="68">
        <v>0</v>
      </c>
      <c r="AH2650" s="68">
        <v>0</v>
      </c>
      <c r="AI2650" s="68">
        <v>0</v>
      </c>
      <c r="AJ2650" s="68">
        <v>0</v>
      </c>
      <c r="AK2650" s="68">
        <v>0</v>
      </c>
      <c r="AL2650" s="68">
        <v>0</v>
      </c>
      <c r="AM2650" s="68">
        <v>0</v>
      </c>
      <c r="AN2650" s="68">
        <v>0</v>
      </c>
      <c r="AO2650" s="68">
        <v>0</v>
      </c>
      <c r="AP2650" s="68" t="s">
        <v>913</v>
      </c>
      <c r="AQ2650" s="68">
        <v>1</v>
      </c>
      <c r="AR2650" s="68" t="s">
        <v>910</v>
      </c>
      <c r="AS2650" s="68">
        <v>0</v>
      </c>
      <c r="AT2650" s="68">
        <v>0</v>
      </c>
      <c r="AU2650" s="68">
        <v>0</v>
      </c>
      <c r="AV2650" s="86">
        <v>1</v>
      </c>
      <c r="AX2650" s="1">
        <v>0</v>
      </c>
      <c r="AY2650" s="1">
        <v>0</v>
      </c>
      <c r="AZ2650" s="68">
        <v>0</v>
      </c>
      <c r="BA2650" s="68">
        <v>0</v>
      </c>
      <c r="EQ2650" s="68">
        <v>20550044</v>
      </c>
      <c r="ER2650" s="175">
        <v>1</v>
      </c>
      <c r="ES2650" s="68">
        <v>650</v>
      </c>
      <c r="ET2650" s="68">
        <v>44</v>
      </c>
      <c r="EU2650" s="68">
        <v>0</v>
      </c>
      <c r="EV2650" s="68">
        <v>150044</v>
      </c>
      <c r="EW2650" s="68" t="s">
        <v>2682</v>
      </c>
      <c r="EX2650" s="68" t="str">
        <f t="shared" si="74"/>
        <v>소형</v>
      </c>
      <c r="GE2650" s="68">
        <v>110415</v>
      </c>
      <c r="GF2650" s="68" t="s">
        <v>6059</v>
      </c>
    </row>
    <row r="2651" spans="6:188" x14ac:dyDescent="0.3">
      <c r="F2651" s="68">
        <v>330436</v>
      </c>
      <c r="G2651" s="68">
        <v>1</v>
      </c>
      <c r="H2651" s="68">
        <v>180002</v>
      </c>
      <c r="I2651" s="68">
        <v>280002</v>
      </c>
      <c r="J2651" s="68" t="s">
        <v>3756</v>
      </c>
      <c r="K2651" s="68" t="s">
        <v>3757</v>
      </c>
      <c r="L2651" s="68">
        <v>0</v>
      </c>
      <c r="M2651" s="68">
        <v>20</v>
      </c>
      <c r="N2651" s="68">
        <v>0</v>
      </c>
      <c r="O2651" s="68">
        <v>0</v>
      </c>
      <c r="P2651" s="68">
        <v>0</v>
      </c>
      <c r="Q2651" s="68">
        <v>0</v>
      </c>
      <c r="R2651" s="68">
        <v>16</v>
      </c>
      <c r="S2651" s="68">
        <v>1</v>
      </c>
      <c r="T2651" s="68">
        <v>1</v>
      </c>
      <c r="U2651" s="68">
        <v>1741</v>
      </c>
      <c r="V2651" s="68">
        <v>0</v>
      </c>
      <c r="W2651" s="68">
        <v>103</v>
      </c>
      <c r="X2651" s="68">
        <v>0</v>
      </c>
      <c r="Y2651" s="68">
        <v>3292</v>
      </c>
      <c r="Z2651" s="68">
        <v>0</v>
      </c>
      <c r="AA2651" s="68">
        <v>3292</v>
      </c>
      <c r="AB2651" s="68">
        <v>0</v>
      </c>
      <c r="AC2651" s="68">
        <v>0</v>
      </c>
      <c r="AD2651" s="68">
        <v>107</v>
      </c>
      <c r="AE2651" s="68">
        <v>1659</v>
      </c>
      <c r="AF2651" s="68">
        <v>0</v>
      </c>
      <c r="AG2651" s="68">
        <v>0</v>
      </c>
      <c r="AH2651" s="68">
        <v>0</v>
      </c>
      <c r="AI2651" s="68">
        <v>0</v>
      </c>
      <c r="AJ2651" s="68">
        <v>0</v>
      </c>
      <c r="AK2651" s="68">
        <v>0</v>
      </c>
      <c r="AL2651" s="68">
        <v>0</v>
      </c>
      <c r="AM2651" s="68">
        <v>0</v>
      </c>
      <c r="AN2651" s="68">
        <v>0</v>
      </c>
      <c r="AO2651" s="68">
        <v>0</v>
      </c>
      <c r="AP2651" s="68" t="s">
        <v>955</v>
      </c>
      <c r="AQ2651" s="68">
        <v>1</v>
      </c>
      <c r="AR2651" s="68" t="s">
        <v>958</v>
      </c>
      <c r="AS2651" s="68">
        <v>0</v>
      </c>
      <c r="AT2651" s="68">
        <v>0</v>
      </c>
      <c r="AU2651" s="68">
        <v>0</v>
      </c>
      <c r="AV2651" s="86">
        <v>1</v>
      </c>
      <c r="AX2651" s="1">
        <v>0</v>
      </c>
      <c r="AY2651" s="1">
        <v>0</v>
      </c>
      <c r="AZ2651" s="68">
        <v>0</v>
      </c>
      <c r="BA2651" s="68">
        <v>0</v>
      </c>
      <c r="EQ2651" s="68">
        <v>20650044</v>
      </c>
      <c r="ER2651" s="175">
        <v>1</v>
      </c>
      <c r="ES2651" s="68">
        <v>650</v>
      </c>
      <c r="ET2651" s="68">
        <v>44</v>
      </c>
      <c r="EU2651" s="68">
        <v>0</v>
      </c>
      <c r="EV2651" s="68">
        <v>150044</v>
      </c>
      <c r="EW2651" s="68" t="s">
        <v>2682</v>
      </c>
      <c r="EX2651" s="68" t="str">
        <f t="shared" si="74"/>
        <v>소형</v>
      </c>
      <c r="GE2651" s="68">
        <v>110416</v>
      </c>
      <c r="GF2651" s="68" t="s">
        <v>6060</v>
      </c>
    </row>
    <row r="2652" spans="6:188" x14ac:dyDescent="0.3">
      <c r="F2652" s="68">
        <v>330437</v>
      </c>
      <c r="G2652" s="68">
        <v>1</v>
      </c>
      <c r="H2652" s="68">
        <v>180002</v>
      </c>
      <c r="I2652" s="68">
        <v>280002</v>
      </c>
      <c r="J2652" s="68" t="s">
        <v>3756</v>
      </c>
      <c r="K2652" s="68" t="s">
        <v>3757</v>
      </c>
      <c r="L2652" s="68">
        <v>0</v>
      </c>
      <c r="M2652" s="68">
        <v>20</v>
      </c>
      <c r="N2652" s="68">
        <v>0</v>
      </c>
      <c r="O2652" s="68">
        <v>0</v>
      </c>
      <c r="P2652" s="68">
        <v>0</v>
      </c>
      <c r="Q2652" s="68">
        <v>0</v>
      </c>
      <c r="R2652" s="68">
        <v>32</v>
      </c>
      <c r="S2652" s="68">
        <v>1</v>
      </c>
      <c r="T2652" s="68">
        <v>1</v>
      </c>
      <c r="U2652" s="68">
        <v>1730</v>
      </c>
      <c r="V2652" s="68">
        <v>0</v>
      </c>
      <c r="W2652" s="68">
        <v>103</v>
      </c>
      <c r="X2652" s="68">
        <v>0</v>
      </c>
      <c r="Y2652" s="68">
        <v>3302</v>
      </c>
      <c r="Z2652" s="68">
        <v>0</v>
      </c>
      <c r="AA2652" s="68">
        <v>3302</v>
      </c>
      <c r="AB2652" s="68">
        <v>0</v>
      </c>
      <c r="AC2652" s="68">
        <v>0</v>
      </c>
      <c r="AD2652" s="68">
        <v>107</v>
      </c>
      <c r="AE2652" s="68">
        <v>1669</v>
      </c>
      <c r="AF2652" s="68">
        <v>0</v>
      </c>
      <c r="AG2652" s="68">
        <v>0</v>
      </c>
      <c r="AH2652" s="68">
        <v>0</v>
      </c>
      <c r="AI2652" s="68">
        <v>0</v>
      </c>
      <c r="AJ2652" s="68">
        <v>0</v>
      </c>
      <c r="AK2652" s="68">
        <v>0</v>
      </c>
      <c r="AL2652" s="68">
        <v>0</v>
      </c>
      <c r="AM2652" s="68">
        <v>0</v>
      </c>
      <c r="AN2652" s="68">
        <v>0</v>
      </c>
      <c r="AO2652" s="68">
        <v>0</v>
      </c>
      <c r="AP2652" s="68" t="s">
        <v>1787</v>
      </c>
      <c r="AQ2652" s="68">
        <v>1</v>
      </c>
      <c r="AR2652" s="68" t="s">
        <v>3600</v>
      </c>
      <c r="AS2652" s="68">
        <v>0</v>
      </c>
      <c r="AT2652" s="68">
        <v>0</v>
      </c>
      <c r="AU2652" s="68">
        <v>0</v>
      </c>
      <c r="AV2652" s="86">
        <v>1</v>
      </c>
      <c r="AX2652" s="1">
        <v>0</v>
      </c>
      <c r="AY2652" s="1">
        <v>0</v>
      </c>
      <c r="AZ2652" s="68">
        <v>0</v>
      </c>
      <c r="BA2652" s="68">
        <v>0</v>
      </c>
      <c r="EQ2652" s="68">
        <v>20750044</v>
      </c>
      <c r="ER2652" s="175">
        <v>1</v>
      </c>
      <c r="ES2652" s="68">
        <v>650</v>
      </c>
      <c r="ET2652" s="68">
        <v>44</v>
      </c>
      <c r="EU2652" s="68">
        <v>0</v>
      </c>
      <c r="EV2652" s="68">
        <v>150044</v>
      </c>
      <c r="EW2652" s="68" t="s">
        <v>2682</v>
      </c>
      <c r="EX2652" s="68" t="str">
        <f t="shared" si="74"/>
        <v>소형</v>
      </c>
      <c r="GE2652" s="68">
        <v>110417</v>
      </c>
      <c r="GF2652" s="68" t="s">
        <v>6061</v>
      </c>
    </row>
    <row r="2653" spans="6:188" x14ac:dyDescent="0.3">
      <c r="F2653" s="68">
        <v>330438</v>
      </c>
      <c r="G2653" s="68">
        <v>1</v>
      </c>
      <c r="H2653" s="68">
        <v>180002</v>
      </c>
      <c r="I2653" s="68">
        <v>280002</v>
      </c>
      <c r="J2653" s="68" t="s">
        <v>3756</v>
      </c>
      <c r="K2653" s="68" t="s">
        <v>3757</v>
      </c>
      <c r="L2653" s="68">
        <v>0</v>
      </c>
      <c r="M2653" s="68">
        <v>20</v>
      </c>
      <c r="N2653" s="68">
        <v>0</v>
      </c>
      <c r="O2653" s="68">
        <v>0</v>
      </c>
      <c r="P2653" s="68">
        <v>0</v>
      </c>
      <c r="Q2653" s="68">
        <v>0</v>
      </c>
      <c r="R2653" s="68">
        <v>2</v>
      </c>
      <c r="S2653" s="68">
        <v>1</v>
      </c>
      <c r="T2653" s="68">
        <v>1</v>
      </c>
      <c r="U2653" s="68">
        <v>873</v>
      </c>
      <c r="V2653" s="68">
        <v>0</v>
      </c>
      <c r="W2653" s="68">
        <v>1747</v>
      </c>
      <c r="X2653" s="68">
        <v>0</v>
      </c>
      <c r="Y2653" s="68">
        <v>3312</v>
      </c>
      <c r="Z2653" s="68">
        <v>0</v>
      </c>
      <c r="AA2653" s="68">
        <v>3312</v>
      </c>
      <c r="AB2653" s="68">
        <v>0</v>
      </c>
      <c r="AC2653" s="68">
        <v>0</v>
      </c>
      <c r="AD2653" s="68">
        <v>107</v>
      </c>
      <c r="AE2653" s="68">
        <v>3357</v>
      </c>
      <c r="AF2653" s="68">
        <v>0</v>
      </c>
      <c r="AG2653" s="68">
        <v>0</v>
      </c>
      <c r="AH2653" s="68">
        <v>0</v>
      </c>
      <c r="AI2653" s="68">
        <v>0</v>
      </c>
      <c r="AJ2653" s="68">
        <v>0</v>
      </c>
      <c r="AK2653" s="68">
        <v>0</v>
      </c>
      <c r="AL2653" s="68">
        <v>0</v>
      </c>
      <c r="AM2653" s="68">
        <v>0</v>
      </c>
      <c r="AN2653" s="68">
        <v>0</v>
      </c>
      <c r="AO2653" s="68">
        <v>0</v>
      </c>
      <c r="AP2653" s="68" t="s">
        <v>811</v>
      </c>
      <c r="AQ2653" s="68">
        <v>1</v>
      </c>
      <c r="AR2653" s="68" t="s">
        <v>808</v>
      </c>
      <c r="AS2653" s="68">
        <v>0</v>
      </c>
      <c r="AT2653" s="68">
        <v>0</v>
      </c>
      <c r="AU2653" s="68">
        <v>0</v>
      </c>
      <c r="AV2653" s="86">
        <v>1</v>
      </c>
      <c r="AX2653" s="1">
        <v>0</v>
      </c>
      <c r="AY2653" s="1">
        <v>0</v>
      </c>
      <c r="AZ2653" s="68">
        <v>0</v>
      </c>
      <c r="BA2653" s="68">
        <v>0</v>
      </c>
      <c r="EQ2653" s="68">
        <v>20850044</v>
      </c>
      <c r="ER2653" s="175">
        <v>1</v>
      </c>
      <c r="ES2653" s="68">
        <v>650</v>
      </c>
      <c r="ET2653" s="68">
        <v>44</v>
      </c>
      <c r="EU2653" s="68">
        <v>0</v>
      </c>
      <c r="EV2653" s="68">
        <v>150044</v>
      </c>
      <c r="EW2653" s="68" t="s">
        <v>2682</v>
      </c>
      <c r="EX2653" s="68" t="str">
        <f t="shared" si="74"/>
        <v>소형</v>
      </c>
      <c r="GE2653" s="68">
        <v>110418</v>
      </c>
      <c r="GF2653" s="68" t="s">
        <v>6062</v>
      </c>
    </row>
    <row r="2654" spans="6:188" x14ac:dyDescent="0.3">
      <c r="F2654" s="68">
        <v>330439</v>
      </c>
      <c r="G2654" s="68">
        <v>1</v>
      </c>
      <c r="H2654" s="68">
        <v>180002</v>
      </c>
      <c r="I2654" s="68">
        <v>280002</v>
      </c>
      <c r="J2654" s="68" t="s">
        <v>3756</v>
      </c>
      <c r="K2654" s="68" t="s">
        <v>3757</v>
      </c>
      <c r="L2654" s="68">
        <v>0</v>
      </c>
      <c r="M2654" s="68">
        <v>20</v>
      </c>
      <c r="N2654" s="68">
        <v>0</v>
      </c>
      <c r="O2654" s="68">
        <v>0</v>
      </c>
      <c r="P2654" s="68">
        <v>0</v>
      </c>
      <c r="Q2654" s="68">
        <v>0</v>
      </c>
      <c r="R2654" s="68">
        <v>2</v>
      </c>
      <c r="S2654" s="68">
        <v>1</v>
      </c>
      <c r="T2654" s="68">
        <v>1</v>
      </c>
      <c r="U2654" s="68">
        <v>886</v>
      </c>
      <c r="V2654" s="68">
        <v>0</v>
      </c>
      <c r="W2654" s="68">
        <v>1770</v>
      </c>
      <c r="X2654" s="68">
        <v>0</v>
      </c>
      <c r="Y2654" s="68">
        <v>3322</v>
      </c>
      <c r="Z2654" s="68">
        <v>0</v>
      </c>
      <c r="AA2654" s="68">
        <v>3322</v>
      </c>
      <c r="AB2654" s="68">
        <v>0</v>
      </c>
      <c r="AC2654" s="68">
        <v>0</v>
      </c>
      <c r="AD2654" s="68">
        <v>107</v>
      </c>
      <c r="AE2654" s="68">
        <v>3377</v>
      </c>
      <c r="AF2654" s="68">
        <v>0</v>
      </c>
      <c r="AG2654" s="68">
        <v>0</v>
      </c>
      <c r="AH2654" s="68">
        <v>0</v>
      </c>
      <c r="AI2654" s="68">
        <v>0</v>
      </c>
      <c r="AJ2654" s="68">
        <v>0</v>
      </c>
      <c r="AK2654" s="68">
        <v>0</v>
      </c>
      <c r="AL2654" s="68">
        <v>0</v>
      </c>
      <c r="AM2654" s="68">
        <v>0</v>
      </c>
      <c r="AN2654" s="68">
        <v>0</v>
      </c>
      <c r="AO2654" s="68">
        <v>0</v>
      </c>
      <c r="AP2654" s="68" t="s">
        <v>811</v>
      </c>
      <c r="AQ2654" s="68">
        <v>1</v>
      </c>
      <c r="AR2654" s="68" t="s">
        <v>808</v>
      </c>
      <c r="AS2654" s="68">
        <v>0</v>
      </c>
      <c r="AT2654" s="68">
        <v>0</v>
      </c>
      <c r="AU2654" s="68">
        <v>0</v>
      </c>
      <c r="AV2654" s="86">
        <v>1</v>
      </c>
      <c r="AX2654" s="1">
        <v>0</v>
      </c>
      <c r="AY2654" s="1">
        <v>0</v>
      </c>
      <c r="AZ2654" s="68">
        <v>0</v>
      </c>
      <c r="BA2654" s="68">
        <v>0</v>
      </c>
      <c r="EQ2654" s="68">
        <v>20950044</v>
      </c>
      <c r="ER2654" s="175">
        <v>1</v>
      </c>
      <c r="ES2654" s="68">
        <v>650</v>
      </c>
      <c r="ET2654" s="68">
        <v>44</v>
      </c>
      <c r="EU2654" s="68">
        <v>0</v>
      </c>
      <c r="EV2654" s="68">
        <v>150044</v>
      </c>
      <c r="EW2654" s="68" t="s">
        <v>2682</v>
      </c>
      <c r="EX2654" s="68" t="str">
        <f t="shared" si="74"/>
        <v>소형</v>
      </c>
      <c r="GE2654" s="68">
        <v>110419</v>
      </c>
      <c r="GF2654" s="68" t="s">
        <v>6063</v>
      </c>
    </row>
    <row r="2655" spans="6:188" x14ac:dyDescent="0.3">
      <c r="F2655" s="68">
        <v>330440</v>
      </c>
      <c r="G2655" s="68">
        <v>1</v>
      </c>
      <c r="H2655" s="68">
        <v>180002</v>
      </c>
      <c r="I2655" s="68">
        <v>280002</v>
      </c>
      <c r="J2655" s="68" t="s">
        <v>3756</v>
      </c>
      <c r="K2655" s="68" t="s">
        <v>3757</v>
      </c>
      <c r="L2655" s="68">
        <v>0</v>
      </c>
      <c r="M2655" s="68">
        <v>20</v>
      </c>
      <c r="N2655" s="68">
        <v>0</v>
      </c>
      <c r="O2655" s="68">
        <v>0</v>
      </c>
      <c r="P2655" s="68">
        <v>0</v>
      </c>
      <c r="Q2655" s="68">
        <v>0</v>
      </c>
      <c r="R2655" s="68">
        <v>4</v>
      </c>
      <c r="S2655" s="68">
        <v>1</v>
      </c>
      <c r="T2655" s="68">
        <v>1</v>
      </c>
      <c r="U2655" s="68">
        <v>1823</v>
      </c>
      <c r="V2655" s="68">
        <v>0</v>
      </c>
      <c r="W2655" s="68">
        <v>108</v>
      </c>
      <c r="X2655" s="68">
        <v>0</v>
      </c>
      <c r="Y2655" s="68">
        <v>3332</v>
      </c>
      <c r="Z2655" s="68">
        <v>0</v>
      </c>
      <c r="AA2655" s="68">
        <v>3332</v>
      </c>
      <c r="AB2655" s="68">
        <v>0</v>
      </c>
      <c r="AC2655" s="68">
        <v>0</v>
      </c>
      <c r="AD2655" s="68">
        <v>107</v>
      </c>
      <c r="AE2655" s="68">
        <v>2718</v>
      </c>
      <c r="AF2655" s="68">
        <v>0</v>
      </c>
      <c r="AG2655" s="68">
        <v>0</v>
      </c>
      <c r="AH2655" s="68">
        <v>0</v>
      </c>
      <c r="AI2655" s="68">
        <v>0</v>
      </c>
      <c r="AJ2655" s="68">
        <v>0</v>
      </c>
      <c r="AK2655" s="68">
        <v>0</v>
      </c>
      <c r="AL2655" s="68">
        <v>0</v>
      </c>
      <c r="AM2655" s="68">
        <v>0</v>
      </c>
      <c r="AN2655" s="68">
        <v>0</v>
      </c>
      <c r="AO2655" s="68">
        <v>0</v>
      </c>
      <c r="AP2655" s="68" t="s">
        <v>863</v>
      </c>
      <c r="AQ2655" s="68">
        <v>1</v>
      </c>
      <c r="AR2655" s="68" t="s">
        <v>860</v>
      </c>
      <c r="AS2655" s="68">
        <v>0</v>
      </c>
      <c r="AT2655" s="68">
        <v>0</v>
      </c>
      <c r="AU2655" s="68">
        <v>0</v>
      </c>
      <c r="AV2655" s="86">
        <v>1</v>
      </c>
      <c r="AX2655" s="1">
        <v>0</v>
      </c>
      <c r="AY2655" s="1">
        <v>0</v>
      </c>
      <c r="AZ2655" s="68">
        <v>0</v>
      </c>
      <c r="BA2655" s="68">
        <v>0</v>
      </c>
      <c r="EQ2655" s="68">
        <v>21050044</v>
      </c>
      <c r="ER2655" s="175">
        <v>1</v>
      </c>
      <c r="ES2655" s="68">
        <v>650</v>
      </c>
      <c r="ET2655" s="68">
        <v>44</v>
      </c>
      <c r="EU2655" s="68">
        <v>0</v>
      </c>
      <c r="EV2655" s="68">
        <v>150044</v>
      </c>
      <c r="EW2655" s="68" t="s">
        <v>2682</v>
      </c>
      <c r="EX2655" s="68" t="str">
        <f t="shared" si="74"/>
        <v>소형</v>
      </c>
      <c r="GE2655" s="68">
        <v>110420</v>
      </c>
      <c r="GF2655" s="68" t="s">
        <v>6064</v>
      </c>
    </row>
    <row r="2656" spans="6:188" x14ac:dyDescent="0.3">
      <c r="F2656" s="68">
        <v>330441</v>
      </c>
      <c r="G2656" s="68">
        <v>1</v>
      </c>
      <c r="H2656" s="68">
        <v>180002</v>
      </c>
      <c r="I2656" s="68">
        <v>280002</v>
      </c>
      <c r="J2656" s="68" t="s">
        <v>3756</v>
      </c>
      <c r="K2656" s="68" t="s">
        <v>3757</v>
      </c>
      <c r="L2656" s="68">
        <v>0</v>
      </c>
      <c r="M2656" s="68">
        <v>20</v>
      </c>
      <c r="N2656" s="68">
        <v>0</v>
      </c>
      <c r="O2656" s="68">
        <v>0</v>
      </c>
      <c r="P2656" s="68">
        <v>0</v>
      </c>
      <c r="Q2656" s="68">
        <v>0</v>
      </c>
      <c r="R2656" s="68">
        <v>4</v>
      </c>
      <c r="S2656" s="68">
        <v>1</v>
      </c>
      <c r="T2656" s="68">
        <v>1</v>
      </c>
      <c r="U2656" s="68">
        <v>1832</v>
      </c>
      <c r="V2656" s="68">
        <v>0</v>
      </c>
      <c r="W2656" s="68">
        <v>108</v>
      </c>
      <c r="X2656" s="68">
        <v>0</v>
      </c>
      <c r="Y2656" s="68">
        <v>3342</v>
      </c>
      <c r="Z2656" s="68">
        <v>0</v>
      </c>
      <c r="AA2656" s="68">
        <v>3342</v>
      </c>
      <c r="AB2656" s="68">
        <v>0</v>
      </c>
      <c r="AC2656" s="68">
        <v>0</v>
      </c>
      <c r="AD2656" s="68">
        <v>107</v>
      </c>
      <c r="AE2656" s="68">
        <v>2734</v>
      </c>
      <c r="AF2656" s="68">
        <v>0</v>
      </c>
      <c r="AG2656" s="68">
        <v>0</v>
      </c>
      <c r="AH2656" s="68">
        <v>0</v>
      </c>
      <c r="AI2656" s="68">
        <v>0</v>
      </c>
      <c r="AJ2656" s="68">
        <v>0</v>
      </c>
      <c r="AK2656" s="68">
        <v>0</v>
      </c>
      <c r="AL2656" s="68">
        <v>0</v>
      </c>
      <c r="AM2656" s="68">
        <v>0</v>
      </c>
      <c r="AN2656" s="68">
        <v>0</v>
      </c>
      <c r="AO2656" s="68">
        <v>0</v>
      </c>
      <c r="AP2656" s="68" t="s">
        <v>863</v>
      </c>
      <c r="AQ2656" s="68">
        <v>1</v>
      </c>
      <c r="AR2656" s="68" t="s">
        <v>860</v>
      </c>
      <c r="AS2656" s="68">
        <v>0</v>
      </c>
      <c r="AT2656" s="68">
        <v>0</v>
      </c>
      <c r="AU2656" s="68">
        <v>0</v>
      </c>
      <c r="AV2656" s="86">
        <v>1</v>
      </c>
      <c r="AX2656" s="1">
        <v>0</v>
      </c>
      <c r="AY2656" s="1">
        <v>0</v>
      </c>
      <c r="AZ2656" s="68">
        <v>0</v>
      </c>
      <c r="BA2656" s="68">
        <v>0</v>
      </c>
      <c r="EQ2656" s="68">
        <v>21150044</v>
      </c>
      <c r="ER2656" s="175">
        <v>1</v>
      </c>
      <c r="ES2656" s="68">
        <v>650</v>
      </c>
      <c r="ET2656" s="68">
        <v>44</v>
      </c>
      <c r="EU2656" s="68">
        <v>0</v>
      </c>
      <c r="EV2656" s="68">
        <v>150044</v>
      </c>
      <c r="EW2656" s="68" t="s">
        <v>2682</v>
      </c>
      <c r="EX2656" s="68" t="str">
        <f t="shared" si="74"/>
        <v>소형</v>
      </c>
      <c r="GE2656" s="68">
        <v>110421</v>
      </c>
      <c r="GF2656" s="68" t="s">
        <v>6065</v>
      </c>
    </row>
    <row r="2657" spans="6:188" x14ac:dyDescent="0.3">
      <c r="F2657" s="68">
        <v>330442</v>
      </c>
      <c r="G2657" s="68">
        <v>1</v>
      </c>
      <c r="H2657" s="68">
        <v>180002</v>
      </c>
      <c r="I2657" s="68">
        <v>280002</v>
      </c>
      <c r="J2657" s="68" t="s">
        <v>3756</v>
      </c>
      <c r="K2657" s="68" t="s">
        <v>3757</v>
      </c>
      <c r="L2657" s="68">
        <v>0</v>
      </c>
      <c r="M2657" s="68">
        <v>20</v>
      </c>
      <c r="N2657" s="68">
        <v>0</v>
      </c>
      <c r="O2657" s="68">
        <v>0</v>
      </c>
      <c r="P2657" s="68">
        <v>0</v>
      </c>
      <c r="Q2657" s="68">
        <v>0</v>
      </c>
      <c r="R2657" s="68">
        <v>8</v>
      </c>
      <c r="S2657" s="68">
        <v>1</v>
      </c>
      <c r="T2657" s="68">
        <v>1</v>
      </c>
      <c r="U2657" s="68">
        <v>1833</v>
      </c>
      <c r="V2657" s="68">
        <v>0</v>
      </c>
      <c r="W2657" s="68">
        <v>110</v>
      </c>
      <c r="X2657" s="68">
        <v>0</v>
      </c>
      <c r="Y2657" s="68">
        <v>3352</v>
      </c>
      <c r="Z2657" s="68">
        <v>0</v>
      </c>
      <c r="AA2657" s="68">
        <v>3352</v>
      </c>
      <c r="AB2657" s="68">
        <v>0</v>
      </c>
      <c r="AC2657" s="68">
        <v>0</v>
      </c>
      <c r="AD2657" s="68">
        <v>107</v>
      </c>
      <c r="AE2657" s="68">
        <v>3437</v>
      </c>
      <c r="AF2657" s="68">
        <v>0</v>
      </c>
      <c r="AG2657" s="68">
        <v>0</v>
      </c>
      <c r="AH2657" s="68">
        <v>0</v>
      </c>
      <c r="AI2657" s="68">
        <v>0</v>
      </c>
      <c r="AJ2657" s="68">
        <v>0</v>
      </c>
      <c r="AK2657" s="68">
        <v>0</v>
      </c>
      <c r="AL2657" s="68">
        <v>0</v>
      </c>
      <c r="AM2657" s="68">
        <v>0</v>
      </c>
      <c r="AN2657" s="68">
        <v>0</v>
      </c>
      <c r="AO2657" s="68">
        <v>0</v>
      </c>
      <c r="AP2657" s="68" t="s">
        <v>913</v>
      </c>
      <c r="AQ2657" s="68">
        <v>1</v>
      </c>
      <c r="AR2657" s="68" t="s">
        <v>910</v>
      </c>
      <c r="AS2657" s="68">
        <v>0</v>
      </c>
      <c r="AT2657" s="68">
        <v>0</v>
      </c>
      <c r="AU2657" s="68">
        <v>0</v>
      </c>
      <c r="AV2657" s="86">
        <v>1</v>
      </c>
      <c r="AX2657" s="1">
        <v>0</v>
      </c>
      <c r="AY2657" s="1">
        <v>0</v>
      </c>
      <c r="AZ2657" s="68">
        <v>0</v>
      </c>
      <c r="BA2657" s="68">
        <v>0</v>
      </c>
      <c r="EQ2657" s="68">
        <v>21250044</v>
      </c>
      <c r="ER2657" s="175">
        <v>1</v>
      </c>
      <c r="ES2657" s="68">
        <v>650</v>
      </c>
      <c r="ET2657" s="68">
        <v>44</v>
      </c>
      <c r="EU2657" s="68">
        <v>0</v>
      </c>
      <c r="EV2657" s="68">
        <v>150044</v>
      </c>
      <c r="EW2657" s="68" t="s">
        <v>2682</v>
      </c>
      <c r="EX2657" s="68" t="str">
        <f t="shared" si="74"/>
        <v>소형</v>
      </c>
      <c r="GE2657" s="68">
        <v>110422</v>
      </c>
      <c r="GF2657" s="68" t="s">
        <v>6066</v>
      </c>
    </row>
    <row r="2658" spans="6:188" x14ac:dyDescent="0.3">
      <c r="F2658" s="68">
        <v>330443</v>
      </c>
      <c r="G2658" s="68">
        <v>1</v>
      </c>
      <c r="H2658" s="68">
        <v>180002</v>
      </c>
      <c r="I2658" s="68">
        <v>280002</v>
      </c>
      <c r="J2658" s="68" t="s">
        <v>3756</v>
      </c>
      <c r="K2658" s="68" t="s">
        <v>3757</v>
      </c>
      <c r="L2658" s="68">
        <v>0</v>
      </c>
      <c r="M2658" s="68">
        <v>20</v>
      </c>
      <c r="N2658" s="68">
        <v>0</v>
      </c>
      <c r="O2658" s="68">
        <v>0</v>
      </c>
      <c r="P2658" s="68">
        <v>0</v>
      </c>
      <c r="Q2658" s="68">
        <v>0</v>
      </c>
      <c r="R2658" s="68">
        <v>8</v>
      </c>
      <c r="S2658" s="68">
        <v>1</v>
      </c>
      <c r="T2658" s="68">
        <v>1</v>
      </c>
      <c r="U2658" s="68">
        <v>1877</v>
      </c>
      <c r="V2658" s="68">
        <v>0</v>
      </c>
      <c r="W2658" s="68">
        <v>938</v>
      </c>
      <c r="X2658" s="68">
        <v>0</v>
      </c>
      <c r="Y2658" s="68">
        <v>3362</v>
      </c>
      <c r="Z2658" s="68">
        <v>0</v>
      </c>
      <c r="AA2658" s="68">
        <v>3362</v>
      </c>
      <c r="AB2658" s="68">
        <v>0</v>
      </c>
      <c r="AC2658" s="68">
        <v>0</v>
      </c>
      <c r="AD2658" s="68">
        <v>107</v>
      </c>
      <c r="AE2658" s="68">
        <v>3457</v>
      </c>
      <c r="AF2658" s="68">
        <v>0</v>
      </c>
      <c r="AG2658" s="68">
        <v>0</v>
      </c>
      <c r="AH2658" s="68">
        <v>0</v>
      </c>
      <c r="AI2658" s="68">
        <v>0</v>
      </c>
      <c r="AJ2658" s="68">
        <v>0</v>
      </c>
      <c r="AK2658" s="68">
        <v>0</v>
      </c>
      <c r="AL2658" s="68">
        <v>0</v>
      </c>
      <c r="AM2658" s="68">
        <v>0</v>
      </c>
      <c r="AN2658" s="68">
        <v>0</v>
      </c>
      <c r="AO2658" s="68">
        <v>0</v>
      </c>
      <c r="AP2658" s="68" t="s">
        <v>913</v>
      </c>
      <c r="AQ2658" s="68">
        <v>1</v>
      </c>
      <c r="AR2658" s="68" t="s">
        <v>910</v>
      </c>
      <c r="AS2658" s="68">
        <v>0</v>
      </c>
      <c r="AT2658" s="68">
        <v>0</v>
      </c>
      <c r="AU2658" s="68">
        <v>0</v>
      </c>
      <c r="AV2658" s="86">
        <v>1</v>
      </c>
      <c r="AX2658" s="1">
        <v>0</v>
      </c>
      <c r="AY2658" s="1">
        <v>0</v>
      </c>
      <c r="AZ2658" s="68">
        <v>0</v>
      </c>
      <c r="BA2658" s="68">
        <v>0</v>
      </c>
      <c r="EQ2658" s="68">
        <v>30150044</v>
      </c>
      <c r="ER2658" s="175">
        <v>1</v>
      </c>
      <c r="ES2658" s="68">
        <v>650</v>
      </c>
      <c r="ET2658" s="68">
        <v>44</v>
      </c>
      <c r="EU2658" s="68">
        <v>0</v>
      </c>
      <c r="EV2658" s="68">
        <v>150044</v>
      </c>
      <c r="EW2658" s="68" t="s">
        <v>2682</v>
      </c>
      <c r="EX2658" s="68" t="str">
        <f t="shared" si="74"/>
        <v>소형</v>
      </c>
      <c r="GE2658" s="68">
        <v>110423</v>
      </c>
      <c r="GF2658" s="68" t="s">
        <v>6067</v>
      </c>
    </row>
    <row r="2659" spans="6:188" x14ac:dyDescent="0.3">
      <c r="F2659" s="68">
        <v>330444</v>
      </c>
      <c r="G2659" s="68">
        <v>1</v>
      </c>
      <c r="H2659" s="68">
        <v>180002</v>
      </c>
      <c r="I2659" s="68">
        <v>280002</v>
      </c>
      <c r="J2659" s="68" t="s">
        <v>3756</v>
      </c>
      <c r="K2659" s="68" t="s">
        <v>3757</v>
      </c>
      <c r="L2659" s="68">
        <v>0</v>
      </c>
      <c r="M2659" s="68">
        <v>20</v>
      </c>
      <c r="N2659" s="68">
        <v>0</v>
      </c>
      <c r="O2659" s="68">
        <v>0</v>
      </c>
      <c r="P2659" s="68">
        <v>0</v>
      </c>
      <c r="Q2659" s="68">
        <v>0</v>
      </c>
      <c r="R2659" s="68">
        <v>16</v>
      </c>
      <c r="S2659" s="68">
        <v>1</v>
      </c>
      <c r="T2659" s="68">
        <v>1</v>
      </c>
      <c r="U2659" s="68">
        <v>1902</v>
      </c>
      <c r="V2659" s="68">
        <v>0</v>
      </c>
      <c r="W2659" s="68">
        <v>112</v>
      </c>
      <c r="X2659" s="68">
        <v>0</v>
      </c>
      <c r="Y2659" s="68">
        <v>3372</v>
      </c>
      <c r="Z2659" s="68">
        <v>0</v>
      </c>
      <c r="AA2659" s="68">
        <v>3372</v>
      </c>
      <c r="AB2659" s="68">
        <v>0</v>
      </c>
      <c r="AC2659" s="68">
        <v>0</v>
      </c>
      <c r="AD2659" s="68">
        <v>107</v>
      </c>
      <c r="AE2659" s="68">
        <v>1739</v>
      </c>
      <c r="AF2659" s="68">
        <v>0</v>
      </c>
      <c r="AG2659" s="68">
        <v>0</v>
      </c>
      <c r="AH2659" s="68">
        <v>0</v>
      </c>
      <c r="AI2659" s="68">
        <v>0</v>
      </c>
      <c r="AJ2659" s="68">
        <v>0</v>
      </c>
      <c r="AK2659" s="68">
        <v>0</v>
      </c>
      <c r="AL2659" s="68">
        <v>0</v>
      </c>
      <c r="AM2659" s="68">
        <v>0</v>
      </c>
      <c r="AN2659" s="68">
        <v>0</v>
      </c>
      <c r="AO2659" s="68">
        <v>0</v>
      </c>
      <c r="AP2659" s="68" t="s">
        <v>955</v>
      </c>
      <c r="AQ2659" s="68">
        <v>1</v>
      </c>
      <c r="AR2659" s="68" t="s">
        <v>958</v>
      </c>
      <c r="AS2659" s="68">
        <v>0</v>
      </c>
      <c r="AT2659" s="68">
        <v>0</v>
      </c>
      <c r="AU2659" s="68">
        <v>0</v>
      </c>
      <c r="AV2659" s="86">
        <v>1</v>
      </c>
      <c r="AX2659" s="1">
        <v>0</v>
      </c>
      <c r="AY2659" s="1">
        <v>0</v>
      </c>
      <c r="AZ2659" s="68">
        <v>0</v>
      </c>
      <c r="BA2659" s="68">
        <v>0</v>
      </c>
      <c r="EQ2659" s="68">
        <v>30250044</v>
      </c>
      <c r="ER2659" s="175">
        <v>1</v>
      </c>
      <c r="ES2659" s="68">
        <v>650</v>
      </c>
      <c r="ET2659" s="68">
        <v>44</v>
      </c>
      <c r="EU2659" s="68">
        <v>0</v>
      </c>
      <c r="EV2659" s="68">
        <v>150044</v>
      </c>
      <c r="EW2659" s="68" t="s">
        <v>2682</v>
      </c>
      <c r="EX2659" s="68" t="str">
        <f t="shared" si="74"/>
        <v>소형</v>
      </c>
      <c r="GE2659" s="68">
        <v>110424</v>
      </c>
      <c r="GF2659" s="68" t="s">
        <v>6068</v>
      </c>
    </row>
    <row r="2660" spans="6:188" x14ac:dyDescent="0.3">
      <c r="F2660" s="68">
        <v>330445</v>
      </c>
      <c r="G2660" s="68">
        <v>1</v>
      </c>
      <c r="H2660" s="68">
        <v>180002</v>
      </c>
      <c r="I2660" s="68">
        <v>280002</v>
      </c>
      <c r="J2660" s="68" t="s">
        <v>3756</v>
      </c>
      <c r="K2660" s="68" t="s">
        <v>3757</v>
      </c>
      <c r="L2660" s="68">
        <v>0</v>
      </c>
      <c r="M2660" s="68">
        <v>20</v>
      </c>
      <c r="N2660" s="68">
        <v>0</v>
      </c>
      <c r="O2660" s="68">
        <v>0</v>
      </c>
      <c r="P2660" s="68">
        <v>0</v>
      </c>
      <c r="Q2660" s="68">
        <v>0</v>
      </c>
      <c r="R2660" s="68">
        <v>32</v>
      </c>
      <c r="S2660" s="68">
        <v>1</v>
      </c>
      <c r="T2660" s="68">
        <v>1</v>
      </c>
      <c r="U2660" s="68">
        <v>1907</v>
      </c>
      <c r="V2660" s="68">
        <v>0</v>
      </c>
      <c r="W2660" s="68">
        <v>112</v>
      </c>
      <c r="X2660" s="68">
        <v>0</v>
      </c>
      <c r="Y2660" s="68">
        <v>3382</v>
      </c>
      <c r="Z2660" s="68">
        <v>0</v>
      </c>
      <c r="AA2660" s="68">
        <v>3382</v>
      </c>
      <c r="AB2660" s="68">
        <v>0</v>
      </c>
      <c r="AC2660" s="68">
        <v>0</v>
      </c>
      <c r="AD2660" s="68">
        <v>107</v>
      </c>
      <c r="AE2660" s="68">
        <v>1749</v>
      </c>
      <c r="AF2660" s="68">
        <v>0</v>
      </c>
      <c r="AG2660" s="68">
        <v>0</v>
      </c>
      <c r="AH2660" s="68">
        <v>0</v>
      </c>
      <c r="AI2660" s="68">
        <v>0</v>
      </c>
      <c r="AJ2660" s="68">
        <v>0</v>
      </c>
      <c r="AK2660" s="68">
        <v>0</v>
      </c>
      <c r="AL2660" s="68">
        <v>0</v>
      </c>
      <c r="AM2660" s="68">
        <v>0</v>
      </c>
      <c r="AN2660" s="68">
        <v>0</v>
      </c>
      <c r="AO2660" s="68">
        <v>0</v>
      </c>
      <c r="AP2660" s="68" t="s">
        <v>1787</v>
      </c>
      <c r="AQ2660" s="68">
        <v>1</v>
      </c>
      <c r="AR2660" s="68" t="s">
        <v>3600</v>
      </c>
      <c r="AS2660" s="68">
        <v>0</v>
      </c>
      <c r="AT2660" s="68">
        <v>0</v>
      </c>
      <c r="AU2660" s="68">
        <v>0</v>
      </c>
      <c r="AV2660" s="86">
        <v>1</v>
      </c>
      <c r="AX2660" s="1">
        <v>0</v>
      </c>
      <c r="AY2660" s="1">
        <v>0</v>
      </c>
      <c r="AZ2660" s="68">
        <v>0</v>
      </c>
      <c r="BA2660" s="68">
        <v>0</v>
      </c>
      <c r="EQ2660" s="68">
        <v>30350044</v>
      </c>
      <c r="ER2660" s="175">
        <v>1</v>
      </c>
      <c r="ES2660" s="68">
        <v>650</v>
      </c>
      <c r="ET2660" s="68">
        <v>44</v>
      </c>
      <c r="EU2660" s="68">
        <v>0</v>
      </c>
      <c r="EV2660" s="68">
        <v>150044</v>
      </c>
      <c r="EW2660" s="68" t="s">
        <v>2682</v>
      </c>
      <c r="EX2660" s="68" t="str">
        <f t="shared" si="74"/>
        <v>소형</v>
      </c>
      <c r="GE2660" s="68">
        <v>110425</v>
      </c>
      <c r="GF2660" s="68" t="s">
        <v>6069</v>
      </c>
    </row>
    <row r="2661" spans="6:188" x14ac:dyDescent="0.3">
      <c r="F2661" s="68">
        <v>330446</v>
      </c>
      <c r="G2661" s="68">
        <v>1</v>
      </c>
      <c r="H2661" s="68">
        <v>180002</v>
      </c>
      <c r="I2661" s="68">
        <v>280002</v>
      </c>
      <c r="J2661" s="68" t="s">
        <v>3756</v>
      </c>
      <c r="K2661" s="68" t="s">
        <v>3757</v>
      </c>
      <c r="L2661" s="68">
        <v>0</v>
      </c>
      <c r="M2661" s="68">
        <v>20</v>
      </c>
      <c r="N2661" s="68">
        <v>0</v>
      </c>
      <c r="O2661" s="68">
        <v>0</v>
      </c>
      <c r="P2661" s="68">
        <v>0</v>
      </c>
      <c r="Q2661" s="68">
        <v>0</v>
      </c>
      <c r="R2661" s="68">
        <v>2</v>
      </c>
      <c r="S2661" s="68">
        <v>1</v>
      </c>
      <c r="T2661" s="68">
        <v>1</v>
      </c>
      <c r="U2661" s="68">
        <v>1978</v>
      </c>
      <c r="V2661" s="68">
        <v>0</v>
      </c>
      <c r="W2661" s="68">
        <v>1978</v>
      </c>
      <c r="X2661" s="68">
        <v>0</v>
      </c>
      <c r="Y2661" s="68">
        <v>3392</v>
      </c>
      <c r="Z2661" s="68">
        <v>0</v>
      </c>
      <c r="AA2661" s="68">
        <v>3392</v>
      </c>
      <c r="AB2661" s="68">
        <v>0</v>
      </c>
      <c r="AC2661" s="68">
        <v>0</v>
      </c>
      <c r="AD2661" s="68">
        <v>107</v>
      </c>
      <c r="AE2661" s="68">
        <v>3517</v>
      </c>
      <c r="AF2661" s="68">
        <v>0</v>
      </c>
      <c r="AG2661" s="68">
        <v>0</v>
      </c>
      <c r="AH2661" s="68">
        <v>0</v>
      </c>
      <c r="AI2661" s="68">
        <v>0</v>
      </c>
      <c r="AJ2661" s="68">
        <v>0</v>
      </c>
      <c r="AK2661" s="68">
        <v>0</v>
      </c>
      <c r="AL2661" s="68">
        <v>0</v>
      </c>
      <c r="AM2661" s="68">
        <v>0</v>
      </c>
      <c r="AN2661" s="68">
        <v>0</v>
      </c>
      <c r="AO2661" s="68">
        <v>0</v>
      </c>
      <c r="AP2661" s="68" t="s">
        <v>811</v>
      </c>
      <c r="AQ2661" s="68">
        <v>1</v>
      </c>
      <c r="AR2661" s="68" t="s">
        <v>808</v>
      </c>
      <c r="AS2661" s="68">
        <v>0</v>
      </c>
      <c r="AT2661" s="68">
        <v>0</v>
      </c>
      <c r="AU2661" s="68">
        <v>0</v>
      </c>
      <c r="AV2661" s="86">
        <v>1</v>
      </c>
      <c r="AX2661" s="1">
        <v>0</v>
      </c>
      <c r="AY2661" s="1">
        <v>0</v>
      </c>
      <c r="AZ2661" s="68">
        <v>0</v>
      </c>
      <c r="BA2661" s="68">
        <v>0</v>
      </c>
      <c r="EQ2661" s="68">
        <v>30450044</v>
      </c>
      <c r="ER2661" s="175">
        <v>1</v>
      </c>
      <c r="ES2661" s="68">
        <v>650</v>
      </c>
      <c r="ET2661" s="68">
        <v>44</v>
      </c>
      <c r="EU2661" s="68">
        <v>0</v>
      </c>
      <c r="EV2661" s="68">
        <v>150044</v>
      </c>
      <c r="EW2661" s="68" t="s">
        <v>2682</v>
      </c>
      <c r="EX2661" s="68" t="str">
        <f t="shared" si="74"/>
        <v>소형</v>
      </c>
      <c r="GE2661" s="68">
        <v>110426</v>
      </c>
      <c r="GF2661" s="68" t="s">
        <v>6070</v>
      </c>
    </row>
    <row r="2662" spans="6:188" x14ac:dyDescent="0.3">
      <c r="F2662" s="68">
        <v>330447</v>
      </c>
      <c r="G2662" s="68">
        <v>1</v>
      </c>
      <c r="H2662" s="68">
        <v>180002</v>
      </c>
      <c r="I2662" s="68">
        <v>280002</v>
      </c>
      <c r="J2662" s="68" t="s">
        <v>3756</v>
      </c>
      <c r="K2662" s="68" t="s">
        <v>3757</v>
      </c>
      <c r="L2662" s="68">
        <v>0</v>
      </c>
      <c r="M2662" s="68">
        <v>20</v>
      </c>
      <c r="N2662" s="68">
        <v>0</v>
      </c>
      <c r="O2662" s="68">
        <v>0</v>
      </c>
      <c r="P2662" s="68">
        <v>0</v>
      </c>
      <c r="Q2662" s="68">
        <v>0</v>
      </c>
      <c r="R2662" s="68">
        <v>2</v>
      </c>
      <c r="S2662" s="68">
        <v>1</v>
      </c>
      <c r="T2662" s="68">
        <v>1</v>
      </c>
      <c r="U2662" s="68">
        <v>1970</v>
      </c>
      <c r="V2662" s="68">
        <v>0</v>
      </c>
      <c r="W2662" s="68">
        <v>1970</v>
      </c>
      <c r="X2662" s="68">
        <v>0</v>
      </c>
      <c r="Y2662" s="68">
        <v>3402</v>
      </c>
      <c r="Z2662" s="68">
        <v>0</v>
      </c>
      <c r="AA2662" s="68">
        <v>3402</v>
      </c>
      <c r="AB2662" s="68">
        <v>0</v>
      </c>
      <c r="AC2662" s="68">
        <v>0</v>
      </c>
      <c r="AD2662" s="68">
        <v>107</v>
      </c>
      <c r="AE2662" s="68">
        <v>3537</v>
      </c>
      <c r="AF2662" s="68">
        <v>0</v>
      </c>
      <c r="AG2662" s="68">
        <v>0</v>
      </c>
      <c r="AH2662" s="68">
        <v>0</v>
      </c>
      <c r="AI2662" s="68">
        <v>0</v>
      </c>
      <c r="AJ2662" s="68">
        <v>0</v>
      </c>
      <c r="AK2662" s="68">
        <v>0</v>
      </c>
      <c r="AL2662" s="68">
        <v>0</v>
      </c>
      <c r="AM2662" s="68">
        <v>0</v>
      </c>
      <c r="AN2662" s="68">
        <v>0</v>
      </c>
      <c r="AO2662" s="68">
        <v>0</v>
      </c>
      <c r="AP2662" s="68" t="s">
        <v>811</v>
      </c>
      <c r="AQ2662" s="68">
        <v>1</v>
      </c>
      <c r="AR2662" s="68" t="s">
        <v>808</v>
      </c>
      <c r="AS2662" s="68">
        <v>0</v>
      </c>
      <c r="AT2662" s="68">
        <v>0</v>
      </c>
      <c r="AU2662" s="68">
        <v>0</v>
      </c>
      <c r="AV2662" s="86">
        <v>1</v>
      </c>
      <c r="AX2662" s="1">
        <v>0</v>
      </c>
      <c r="AY2662" s="1">
        <v>0</v>
      </c>
      <c r="AZ2662" s="68">
        <v>0</v>
      </c>
      <c r="BA2662" s="68">
        <v>0</v>
      </c>
      <c r="EQ2662" s="68">
        <v>30550044</v>
      </c>
      <c r="ER2662" s="175">
        <v>1</v>
      </c>
      <c r="ES2662" s="68">
        <v>650</v>
      </c>
      <c r="ET2662" s="68">
        <v>44</v>
      </c>
      <c r="EU2662" s="68">
        <v>0</v>
      </c>
      <c r="EV2662" s="68">
        <v>150044</v>
      </c>
      <c r="EW2662" s="68" t="s">
        <v>2682</v>
      </c>
      <c r="EX2662" s="68" t="str">
        <f t="shared" si="74"/>
        <v>소형</v>
      </c>
      <c r="GE2662" s="68">
        <v>110427</v>
      </c>
      <c r="GF2662" s="68" t="s">
        <v>6071</v>
      </c>
    </row>
    <row r="2663" spans="6:188" x14ac:dyDescent="0.3">
      <c r="F2663" s="68">
        <v>330448</v>
      </c>
      <c r="G2663" s="68">
        <v>1</v>
      </c>
      <c r="H2663" s="68">
        <v>180002</v>
      </c>
      <c r="I2663" s="68">
        <v>280002</v>
      </c>
      <c r="J2663" s="68" t="s">
        <v>3756</v>
      </c>
      <c r="K2663" s="68" t="s">
        <v>3757</v>
      </c>
      <c r="L2663" s="68">
        <v>0</v>
      </c>
      <c r="M2663" s="68">
        <v>20</v>
      </c>
      <c r="N2663" s="68">
        <v>0</v>
      </c>
      <c r="O2663" s="68">
        <v>0</v>
      </c>
      <c r="P2663" s="68">
        <v>0</v>
      </c>
      <c r="Q2663" s="68">
        <v>0</v>
      </c>
      <c r="R2663" s="68">
        <v>4</v>
      </c>
      <c r="S2663" s="68">
        <v>1</v>
      </c>
      <c r="T2663" s="68">
        <v>1</v>
      </c>
      <c r="U2663" s="68">
        <v>1995</v>
      </c>
      <c r="V2663" s="68">
        <v>0</v>
      </c>
      <c r="W2663" s="68">
        <v>117</v>
      </c>
      <c r="X2663" s="68">
        <v>0</v>
      </c>
      <c r="Y2663" s="68">
        <v>3412</v>
      </c>
      <c r="Z2663" s="68">
        <v>0</v>
      </c>
      <c r="AA2663" s="68">
        <v>3412</v>
      </c>
      <c r="AB2663" s="68">
        <v>0</v>
      </c>
      <c r="AC2663" s="68">
        <v>0</v>
      </c>
      <c r="AD2663" s="68">
        <v>107</v>
      </c>
      <c r="AE2663" s="68">
        <v>2846</v>
      </c>
      <c r="AF2663" s="68">
        <v>0</v>
      </c>
      <c r="AG2663" s="68">
        <v>0</v>
      </c>
      <c r="AH2663" s="68">
        <v>0</v>
      </c>
      <c r="AI2663" s="68">
        <v>0</v>
      </c>
      <c r="AJ2663" s="68">
        <v>0</v>
      </c>
      <c r="AK2663" s="68">
        <v>0</v>
      </c>
      <c r="AL2663" s="68">
        <v>0</v>
      </c>
      <c r="AM2663" s="68">
        <v>0</v>
      </c>
      <c r="AN2663" s="68">
        <v>0</v>
      </c>
      <c r="AO2663" s="68">
        <v>0</v>
      </c>
      <c r="AP2663" s="68" t="s">
        <v>863</v>
      </c>
      <c r="AQ2663" s="68">
        <v>1</v>
      </c>
      <c r="AR2663" s="68" t="s">
        <v>860</v>
      </c>
      <c r="AS2663" s="68">
        <v>0</v>
      </c>
      <c r="AT2663" s="68">
        <v>0</v>
      </c>
      <c r="AU2663" s="68">
        <v>0</v>
      </c>
      <c r="AV2663" s="86">
        <v>1</v>
      </c>
      <c r="AX2663" s="1">
        <v>0</v>
      </c>
      <c r="AY2663" s="1">
        <v>0</v>
      </c>
      <c r="AZ2663" s="68">
        <v>0</v>
      </c>
      <c r="BA2663" s="68">
        <v>0</v>
      </c>
      <c r="EQ2663" s="68">
        <v>30650044</v>
      </c>
      <c r="ER2663" s="175">
        <v>1</v>
      </c>
      <c r="ES2663" s="68">
        <v>650</v>
      </c>
      <c r="ET2663" s="68">
        <v>44</v>
      </c>
      <c r="EU2663" s="68">
        <v>0</v>
      </c>
      <c r="EV2663" s="68">
        <v>150044</v>
      </c>
      <c r="EW2663" s="68" t="s">
        <v>2682</v>
      </c>
      <c r="EX2663" s="68" t="str">
        <f t="shared" si="74"/>
        <v>소형</v>
      </c>
      <c r="GE2663" s="68">
        <v>110428</v>
      </c>
      <c r="GF2663" s="68" t="s">
        <v>6072</v>
      </c>
    </row>
    <row r="2664" spans="6:188" x14ac:dyDescent="0.3">
      <c r="F2664" s="68">
        <v>330449</v>
      </c>
      <c r="G2664" s="68">
        <v>1</v>
      </c>
      <c r="H2664" s="68">
        <v>180002</v>
      </c>
      <c r="I2664" s="68">
        <v>280002</v>
      </c>
      <c r="J2664" s="68" t="s">
        <v>3756</v>
      </c>
      <c r="K2664" s="68" t="s">
        <v>3757</v>
      </c>
      <c r="L2664" s="68">
        <v>0</v>
      </c>
      <c r="M2664" s="68">
        <v>20</v>
      </c>
      <c r="N2664" s="68">
        <v>0</v>
      </c>
      <c r="O2664" s="68">
        <v>0</v>
      </c>
      <c r="P2664" s="68">
        <v>0</v>
      </c>
      <c r="Q2664" s="68">
        <v>0</v>
      </c>
      <c r="R2664" s="68">
        <v>4</v>
      </c>
      <c r="S2664" s="68">
        <v>1</v>
      </c>
      <c r="T2664" s="68">
        <v>1</v>
      </c>
      <c r="U2664" s="68">
        <v>2071</v>
      </c>
      <c r="V2664" s="68">
        <v>0</v>
      </c>
      <c r="W2664" s="68">
        <v>117</v>
      </c>
      <c r="X2664" s="68">
        <v>0</v>
      </c>
      <c r="Y2664" s="68">
        <v>3422</v>
      </c>
      <c r="Z2664" s="68">
        <v>0</v>
      </c>
      <c r="AA2664" s="68">
        <v>3422</v>
      </c>
      <c r="AB2664" s="68">
        <v>0</v>
      </c>
      <c r="AC2664" s="68">
        <v>0</v>
      </c>
      <c r="AD2664" s="68">
        <v>107</v>
      </c>
      <c r="AE2664" s="68">
        <v>2862</v>
      </c>
      <c r="AF2664" s="68">
        <v>0</v>
      </c>
      <c r="AG2664" s="68">
        <v>0</v>
      </c>
      <c r="AH2664" s="68">
        <v>0</v>
      </c>
      <c r="AI2664" s="68">
        <v>0</v>
      </c>
      <c r="AJ2664" s="68">
        <v>0</v>
      </c>
      <c r="AK2664" s="68">
        <v>0</v>
      </c>
      <c r="AL2664" s="68">
        <v>0</v>
      </c>
      <c r="AM2664" s="68">
        <v>0</v>
      </c>
      <c r="AN2664" s="68">
        <v>0</v>
      </c>
      <c r="AO2664" s="68">
        <v>0</v>
      </c>
      <c r="AP2664" s="68" t="s">
        <v>863</v>
      </c>
      <c r="AQ2664" s="68">
        <v>1</v>
      </c>
      <c r="AR2664" s="68" t="s">
        <v>860</v>
      </c>
      <c r="AS2664" s="68">
        <v>0</v>
      </c>
      <c r="AT2664" s="68">
        <v>0</v>
      </c>
      <c r="AU2664" s="68">
        <v>0</v>
      </c>
      <c r="AV2664" s="86">
        <v>1</v>
      </c>
      <c r="AX2664" s="1">
        <v>0</v>
      </c>
      <c r="AY2664" s="1">
        <v>0</v>
      </c>
      <c r="AZ2664" s="68">
        <v>0</v>
      </c>
      <c r="BA2664" s="68">
        <v>0</v>
      </c>
      <c r="EQ2664" s="68">
        <v>30750044</v>
      </c>
      <c r="ER2664" s="175">
        <v>1</v>
      </c>
      <c r="ES2664" s="68">
        <v>650</v>
      </c>
      <c r="ET2664" s="68">
        <v>44</v>
      </c>
      <c r="EU2664" s="68">
        <v>0</v>
      </c>
      <c r="EV2664" s="68">
        <v>150044</v>
      </c>
      <c r="EW2664" s="68" t="s">
        <v>2682</v>
      </c>
      <c r="EX2664" s="68" t="str">
        <f t="shared" si="74"/>
        <v>소형</v>
      </c>
      <c r="GE2664" s="68">
        <v>110429</v>
      </c>
      <c r="GF2664" s="68" t="s">
        <v>6073</v>
      </c>
    </row>
    <row r="2665" spans="6:188" x14ac:dyDescent="0.3">
      <c r="F2665" s="68">
        <v>330450</v>
      </c>
      <c r="G2665" s="68">
        <v>1</v>
      </c>
      <c r="H2665" s="68">
        <v>180002</v>
      </c>
      <c r="I2665" s="68">
        <v>280002</v>
      </c>
      <c r="J2665" s="68" t="s">
        <v>3756</v>
      </c>
      <c r="K2665" s="68" t="s">
        <v>3757</v>
      </c>
      <c r="L2665" s="68">
        <v>0</v>
      </c>
      <c r="M2665" s="68">
        <v>20</v>
      </c>
      <c r="N2665" s="68">
        <v>0</v>
      </c>
      <c r="O2665" s="68">
        <v>0</v>
      </c>
      <c r="P2665" s="68">
        <v>0</v>
      </c>
      <c r="Q2665" s="68">
        <v>0</v>
      </c>
      <c r="R2665" s="68">
        <v>8</v>
      </c>
      <c r="S2665" s="68">
        <v>1</v>
      </c>
      <c r="T2665" s="68">
        <v>1</v>
      </c>
      <c r="U2665" s="68">
        <v>2006</v>
      </c>
      <c r="V2665" s="68">
        <v>0</v>
      </c>
      <c r="W2665" s="68">
        <v>119</v>
      </c>
      <c r="X2665" s="68">
        <v>0</v>
      </c>
      <c r="Y2665" s="68">
        <v>3432</v>
      </c>
      <c r="Z2665" s="68">
        <v>0</v>
      </c>
      <c r="AA2665" s="68">
        <v>3432</v>
      </c>
      <c r="AB2665" s="68">
        <v>0</v>
      </c>
      <c r="AC2665" s="68">
        <v>0</v>
      </c>
      <c r="AD2665" s="68">
        <v>107</v>
      </c>
      <c r="AE2665" s="68">
        <v>3597</v>
      </c>
      <c r="AF2665" s="68">
        <v>0</v>
      </c>
      <c r="AG2665" s="68">
        <v>0</v>
      </c>
      <c r="AH2665" s="68">
        <v>0</v>
      </c>
      <c r="AI2665" s="68">
        <v>0</v>
      </c>
      <c r="AJ2665" s="68">
        <v>0</v>
      </c>
      <c r="AK2665" s="68">
        <v>0</v>
      </c>
      <c r="AL2665" s="68">
        <v>0</v>
      </c>
      <c r="AM2665" s="68">
        <v>0</v>
      </c>
      <c r="AN2665" s="68">
        <v>0</v>
      </c>
      <c r="AO2665" s="68">
        <v>0</v>
      </c>
      <c r="AP2665" s="68" t="s">
        <v>913</v>
      </c>
      <c r="AQ2665" s="68">
        <v>1</v>
      </c>
      <c r="AR2665" s="68" t="s">
        <v>910</v>
      </c>
      <c r="AS2665" s="68">
        <v>0</v>
      </c>
      <c r="AT2665" s="68">
        <v>0</v>
      </c>
      <c r="AU2665" s="68">
        <v>0</v>
      </c>
      <c r="AV2665" s="86">
        <v>1</v>
      </c>
      <c r="AX2665" s="1">
        <v>0</v>
      </c>
      <c r="AY2665" s="1">
        <v>0</v>
      </c>
      <c r="AZ2665" s="68">
        <v>0</v>
      </c>
      <c r="BA2665" s="68">
        <v>0</v>
      </c>
      <c r="EQ2665" s="68">
        <v>30850044</v>
      </c>
      <c r="ER2665" s="175">
        <v>1</v>
      </c>
      <c r="ES2665" s="68">
        <v>650</v>
      </c>
      <c r="ET2665" s="68">
        <v>44</v>
      </c>
      <c r="EU2665" s="68">
        <v>0</v>
      </c>
      <c r="EV2665" s="68">
        <v>150044</v>
      </c>
      <c r="EW2665" s="68" t="s">
        <v>2682</v>
      </c>
      <c r="EX2665" s="68" t="str">
        <f t="shared" si="74"/>
        <v>소형</v>
      </c>
      <c r="GE2665" s="68">
        <v>110430</v>
      </c>
      <c r="GF2665" s="68" t="s">
        <v>6074</v>
      </c>
    </row>
    <row r="2666" spans="6:188" x14ac:dyDescent="0.3">
      <c r="F2666" s="68">
        <v>330451</v>
      </c>
      <c r="G2666" s="68">
        <v>1</v>
      </c>
      <c r="H2666" s="68">
        <v>180002</v>
      </c>
      <c r="I2666" s="68">
        <v>280002</v>
      </c>
      <c r="J2666" s="68" t="s">
        <v>3756</v>
      </c>
      <c r="K2666" s="68" t="s">
        <v>3757</v>
      </c>
      <c r="L2666" s="68">
        <v>0</v>
      </c>
      <c r="M2666" s="68">
        <v>20</v>
      </c>
      <c r="N2666" s="68">
        <v>0</v>
      </c>
      <c r="O2666" s="68">
        <v>0</v>
      </c>
      <c r="P2666" s="68">
        <v>0</v>
      </c>
      <c r="Q2666" s="68">
        <v>0</v>
      </c>
      <c r="R2666" s="68">
        <v>8</v>
      </c>
      <c r="S2666" s="68">
        <v>1</v>
      </c>
      <c r="T2666" s="68">
        <v>1</v>
      </c>
      <c r="U2666" s="68">
        <v>2057</v>
      </c>
      <c r="V2666" s="68">
        <v>0</v>
      </c>
      <c r="W2666" s="68">
        <v>1029</v>
      </c>
      <c r="X2666" s="68">
        <v>0</v>
      </c>
      <c r="Y2666" s="68">
        <v>3442</v>
      </c>
      <c r="Z2666" s="68">
        <v>0</v>
      </c>
      <c r="AA2666" s="68">
        <v>3442</v>
      </c>
      <c r="AB2666" s="68">
        <v>0</v>
      </c>
      <c r="AC2666" s="68">
        <v>0</v>
      </c>
      <c r="AD2666" s="68">
        <v>107</v>
      </c>
      <c r="AE2666" s="68">
        <v>3617</v>
      </c>
      <c r="AF2666" s="68">
        <v>0</v>
      </c>
      <c r="AG2666" s="68">
        <v>0</v>
      </c>
      <c r="AH2666" s="68">
        <v>0</v>
      </c>
      <c r="AI2666" s="68">
        <v>0</v>
      </c>
      <c r="AJ2666" s="68">
        <v>0</v>
      </c>
      <c r="AK2666" s="68">
        <v>0</v>
      </c>
      <c r="AL2666" s="68">
        <v>0</v>
      </c>
      <c r="AM2666" s="68">
        <v>0</v>
      </c>
      <c r="AN2666" s="68">
        <v>0</v>
      </c>
      <c r="AO2666" s="68">
        <v>0</v>
      </c>
      <c r="AP2666" s="68" t="s">
        <v>913</v>
      </c>
      <c r="AQ2666" s="68">
        <v>1</v>
      </c>
      <c r="AR2666" s="68" t="s">
        <v>910</v>
      </c>
      <c r="AS2666" s="68">
        <v>0</v>
      </c>
      <c r="AT2666" s="68">
        <v>0</v>
      </c>
      <c r="AU2666" s="68">
        <v>0</v>
      </c>
      <c r="AV2666" s="86">
        <v>1</v>
      </c>
      <c r="AX2666" s="1">
        <v>0</v>
      </c>
      <c r="AY2666" s="1">
        <v>0</v>
      </c>
      <c r="AZ2666" s="68">
        <v>0</v>
      </c>
      <c r="BA2666" s="68">
        <v>0</v>
      </c>
      <c r="EQ2666" s="68">
        <v>30950044</v>
      </c>
      <c r="ER2666" s="175">
        <v>1</v>
      </c>
      <c r="ES2666" s="68">
        <v>650</v>
      </c>
      <c r="ET2666" s="68">
        <v>44</v>
      </c>
      <c r="EU2666" s="68">
        <v>0</v>
      </c>
      <c r="EV2666" s="68">
        <v>150044</v>
      </c>
      <c r="EW2666" s="68" t="s">
        <v>2682</v>
      </c>
      <c r="EX2666" s="68" t="str">
        <f t="shared" si="74"/>
        <v>소형</v>
      </c>
      <c r="GE2666" s="68">
        <v>110431</v>
      </c>
      <c r="GF2666" s="68" t="s">
        <v>6075</v>
      </c>
    </row>
    <row r="2667" spans="6:188" x14ac:dyDescent="0.3">
      <c r="F2667" s="68">
        <v>330452</v>
      </c>
      <c r="G2667" s="68">
        <v>1</v>
      </c>
      <c r="H2667" s="68">
        <v>180002</v>
      </c>
      <c r="I2667" s="68">
        <v>280002</v>
      </c>
      <c r="J2667" s="68" t="s">
        <v>3756</v>
      </c>
      <c r="K2667" s="68" t="s">
        <v>3757</v>
      </c>
      <c r="L2667" s="68">
        <v>0</v>
      </c>
      <c r="M2667" s="68">
        <v>20</v>
      </c>
      <c r="N2667" s="68">
        <v>0</v>
      </c>
      <c r="O2667" s="68">
        <v>0</v>
      </c>
      <c r="P2667" s="68">
        <v>0</v>
      </c>
      <c r="Q2667" s="68">
        <v>0</v>
      </c>
      <c r="R2667" s="68">
        <v>16</v>
      </c>
      <c r="S2667" s="68">
        <v>1</v>
      </c>
      <c r="T2667" s="68">
        <v>1</v>
      </c>
      <c r="U2667" s="68">
        <v>2116</v>
      </c>
      <c r="V2667" s="68">
        <v>0</v>
      </c>
      <c r="W2667" s="68">
        <v>132</v>
      </c>
      <c r="X2667" s="68">
        <v>0</v>
      </c>
      <c r="Y2667" s="68">
        <v>3452</v>
      </c>
      <c r="Z2667" s="68">
        <v>0</v>
      </c>
      <c r="AA2667" s="68">
        <v>3452</v>
      </c>
      <c r="AB2667" s="68">
        <v>0</v>
      </c>
      <c r="AC2667" s="68">
        <v>0</v>
      </c>
      <c r="AD2667" s="68">
        <v>107</v>
      </c>
      <c r="AE2667" s="68">
        <v>3637</v>
      </c>
      <c r="AF2667" s="68">
        <v>0</v>
      </c>
      <c r="AG2667" s="68">
        <v>0</v>
      </c>
      <c r="AH2667" s="68">
        <v>0</v>
      </c>
      <c r="AI2667" s="68">
        <v>0</v>
      </c>
      <c r="AJ2667" s="68">
        <v>0</v>
      </c>
      <c r="AK2667" s="68">
        <v>0</v>
      </c>
      <c r="AL2667" s="68">
        <v>0</v>
      </c>
      <c r="AM2667" s="68">
        <v>0</v>
      </c>
      <c r="AN2667" s="68">
        <v>0</v>
      </c>
      <c r="AO2667" s="68">
        <v>0</v>
      </c>
      <c r="AP2667" s="68" t="s">
        <v>955</v>
      </c>
      <c r="AQ2667" s="68">
        <v>1</v>
      </c>
      <c r="AR2667" s="68" t="s">
        <v>958</v>
      </c>
      <c r="AS2667" s="68">
        <v>0</v>
      </c>
      <c r="AT2667" s="68">
        <v>0</v>
      </c>
      <c r="AU2667" s="68">
        <v>0</v>
      </c>
      <c r="AV2667" s="86">
        <v>1</v>
      </c>
      <c r="AX2667" s="1">
        <v>0</v>
      </c>
      <c r="AY2667" s="1">
        <v>0</v>
      </c>
      <c r="AZ2667" s="68">
        <v>0</v>
      </c>
      <c r="BA2667" s="68">
        <v>0</v>
      </c>
      <c r="EQ2667" s="68">
        <v>31050044</v>
      </c>
      <c r="ER2667" s="175">
        <v>1</v>
      </c>
      <c r="ES2667" s="68">
        <v>650</v>
      </c>
      <c r="ET2667" s="68">
        <v>44</v>
      </c>
      <c r="EU2667" s="68">
        <v>0</v>
      </c>
      <c r="EV2667" s="68">
        <v>150044</v>
      </c>
      <c r="EW2667" s="68" t="s">
        <v>2682</v>
      </c>
      <c r="EX2667" s="68" t="str">
        <f t="shared" si="74"/>
        <v>소형</v>
      </c>
      <c r="GE2667" s="68">
        <v>110432</v>
      </c>
      <c r="GF2667" s="68" t="s">
        <v>6076</v>
      </c>
    </row>
    <row r="2668" spans="6:188" x14ac:dyDescent="0.3">
      <c r="F2668" s="68">
        <v>330453</v>
      </c>
      <c r="G2668" s="68">
        <v>1</v>
      </c>
      <c r="H2668" s="68">
        <v>180002</v>
      </c>
      <c r="I2668" s="68">
        <v>280002</v>
      </c>
      <c r="J2668" s="68" t="s">
        <v>3756</v>
      </c>
      <c r="K2668" s="68" t="s">
        <v>3757</v>
      </c>
      <c r="L2668" s="68">
        <v>0</v>
      </c>
      <c r="M2668" s="68">
        <v>20</v>
      </c>
      <c r="N2668" s="68">
        <v>0</v>
      </c>
      <c r="O2668" s="68">
        <v>0</v>
      </c>
      <c r="P2668" s="68">
        <v>0</v>
      </c>
      <c r="Q2668" s="68">
        <v>0</v>
      </c>
      <c r="R2668" s="68">
        <v>32</v>
      </c>
      <c r="S2668" s="68">
        <v>1</v>
      </c>
      <c r="T2668" s="68">
        <v>1</v>
      </c>
      <c r="U2668" s="68">
        <v>2137</v>
      </c>
      <c r="V2668" s="68">
        <v>0</v>
      </c>
      <c r="W2668" s="68">
        <v>132</v>
      </c>
      <c r="X2668" s="68">
        <v>0</v>
      </c>
      <c r="Y2668" s="68">
        <v>3462</v>
      </c>
      <c r="Z2668" s="68">
        <v>0</v>
      </c>
      <c r="AA2668" s="68">
        <v>3462</v>
      </c>
      <c r="AB2668" s="68">
        <v>0</v>
      </c>
      <c r="AC2668" s="68">
        <v>0</v>
      </c>
      <c r="AD2668" s="68">
        <v>107</v>
      </c>
      <c r="AE2668" s="68">
        <v>3657</v>
      </c>
      <c r="AF2668" s="68">
        <v>0</v>
      </c>
      <c r="AG2668" s="68">
        <v>0</v>
      </c>
      <c r="AH2668" s="68">
        <v>0</v>
      </c>
      <c r="AI2668" s="68">
        <v>0</v>
      </c>
      <c r="AJ2668" s="68">
        <v>0</v>
      </c>
      <c r="AK2668" s="68">
        <v>0</v>
      </c>
      <c r="AL2668" s="68">
        <v>0</v>
      </c>
      <c r="AM2668" s="68">
        <v>0</v>
      </c>
      <c r="AN2668" s="68">
        <v>0</v>
      </c>
      <c r="AO2668" s="68">
        <v>0</v>
      </c>
      <c r="AP2668" s="68" t="s">
        <v>1787</v>
      </c>
      <c r="AQ2668" s="68">
        <v>1</v>
      </c>
      <c r="AR2668" s="68" t="s">
        <v>3600</v>
      </c>
      <c r="AS2668" s="68">
        <v>0</v>
      </c>
      <c r="AT2668" s="68">
        <v>0</v>
      </c>
      <c r="AU2668" s="68">
        <v>0</v>
      </c>
      <c r="AV2668" s="86">
        <v>1</v>
      </c>
      <c r="AX2668" s="1">
        <v>0</v>
      </c>
      <c r="AY2668" s="1">
        <v>0</v>
      </c>
      <c r="AZ2668" s="68">
        <v>0</v>
      </c>
      <c r="BA2668" s="68">
        <v>0</v>
      </c>
      <c r="EQ2668" s="68">
        <v>31150044</v>
      </c>
      <c r="ER2668" s="175">
        <v>1</v>
      </c>
      <c r="ES2668" s="68">
        <v>650</v>
      </c>
      <c r="ET2668" s="68">
        <v>44</v>
      </c>
      <c r="EU2668" s="68">
        <v>0</v>
      </c>
      <c r="EV2668" s="68">
        <v>150044</v>
      </c>
      <c r="EW2668" s="68" t="s">
        <v>2682</v>
      </c>
      <c r="EX2668" s="68" t="str">
        <f t="shared" si="74"/>
        <v>소형</v>
      </c>
      <c r="GE2668" s="68">
        <v>110433</v>
      </c>
      <c r="GF2668" s="68" t="s">
        <v>6077</v>
      </c>
    </row>
    <row r="2669" spans="6:188" x14ac:dyDescent="0.3">
      <c r="F2669" s="68">
        <v>330454</v>
      </c>
      <c r="G2669" s="68">
        <v>1</v>
      </c>
      <c r="H2669" s="68">
        <v>180002</v>
      </c>
      <c r="I2669" s="68">
        <v>280002</v>
      </c>
      <c r="J2669" s="68" t="s">
        <v>3756</v>
      </c>
      <c r="K2669" s="68" t="s">
        <v>3757</v>
      </c>
      <c r="L2669" s="68">
        <v>0</v>
      </c>
      <c r="M2669" s="68">
        <v>20</v>
      </c>
      <c r="N2669" s="68">
        <v>0</v>
      </c>
      <c r="O2669" s="68">
        <v>0</v>
      </c>
      <c r="P2669" s="68">
        <v>0</v>
      </c>
      <c r="Q2669" s="68">
        <v>0</v>
      </c>
      <c r="R2669" s="68">
        <v>2</v>
      </c>
      <c r="S2669" s="68">
        <v>1</v>
      </c>
      <c r="T2669" s="68">
        <v>1</v>
      </c>
      <c r="U2669" s="68">
        <v>1088</v>
      </c>
      <c r="V2669" s="68">
        <v>0</v>
      </c>
      <c r="W2669" s="68">
        <v>2176</v>
      </c>
      <c r="X2669" s="68">
        <v>0</v>
      </c>
      <c r="Y2669" s="68">
        <v>3472</v>
      </c>
      <c r="Z2669" s="68">
        <v>0</v>
      </c>
      <c r="AA2669" s="68">
        <v>3472</v>
      </c>
      <c r="AB2669" s="68">
        <v>0</v>
      </c>
      <c r="AC2669" s="68">
        <v>0</v>
      </c>
      <c r="AD2669" s="68">
        <v>107</v>
      </c>
      <c r="AE2669" s="68">
        <v>3677</v>
      </c>
      <c r="AF2669" s="68">
        <v>0</v>
      </c>
      <c r="AG2669" s="68">
        <v>0</v>
      </c>
      <c r="AH2669" s="68">
        <v>0</v>
      </c>
      <c r="AI2669" s="68">
        <v>0</v>
      </c>
      <c r="AJ2669" s="68">
        <v>0</v>
      </c>
      <c r="AK2669" s="68">
        <v>0</v>
      </c>
      <c r="AL2669" s="68">
        <v>0</v>
      </c>
      <c r="AM2669" s="68">
        <v>0</v>
      </c>
      <c r="AN2669" s="68">
        <v>0</v>
      </c>
      <c r="AO2669" s="68">
        <v>0</v>
      </c>
      <c r="AP2669" s="68" t="s">
        <v>811</v>
      </c>
      <c r="AQ2669" s="68">
        <v>1</v>
      </c>
      <c r="AR2669" s="68" t="s">
        <v>808</v>
      </c>
      <c r="AS2669" s="68">
        <v>0</v>
      </c>
      <c r="AT2669" s="68">
        <v>0</v>
      </c>
      <c r="AU2669" s="68">
        <v>0</v>
      </c>
      <c r="AV2669" s="86">
        <v>1</v>
      </c>
      <c r="AX2669" s="1">
        <v>0</v>
      </c>
      <c r="AY2669" s="1">
        <v>0</v>
      </c>
      <c r="AZ2669" s="68">
        <v>0</v>
      </c>
      <c r="BA2669" s="68">
        <v>0</v>
      </c>
      <c r="EQ2669" s="68">
        <v>31250044</v>
      </c>
      <c r="ER2669" s="175">
        <v>1</v>
      </c>
      <c r="ES2669" s="68">
        <v>650</v>
      </c>
      <c r="ET2669" s="68">
        <v>44</v>
      </c>
      <c r="EU2669" s="68">
        <v>0</v>
      </c>
      <c r="EV2669" s="68">
        <v>150044</v>
      </c>
      <c r="EW2669" s="68" t="s">
        <v>2682</v>
      </c>
      <c r="EX2669" s="68" t="str">
        <f t="shared" si="74"/>
        <v>소형</v>
      </c>
      <c r="GE2669" s="68">
        <v>110434</v>
      </c>
      <c r="GF2669" s="68" t="s">
        <v>6078</v>
      </c>
    </row>
    <row r="2670" spans="6:188" x14ac:dyDescent="0.3">
      <c r="F2670" s="68">
        <v>330455</v>
      </c>
      <c r="G2670" s="68">
        <v>1</v>
      </c>
      <c r="H2670" s="68">
        <v>180002</v>
      </c>
      <c r="I2670" s="68">
        <v>280002</v>
      </c>
      <c r="J2670" s="68" t="s">
        <v>3756</v>
      </c>
      <c r="K2670" s="68" t="s">
        <v>3757</v>
      </c>
      <c r="L2670" s="68">
        <v>0</v>
      </c>
      <c r="M2670" s="68">
        <v>20</v>
      </c>
      <c r="N2670" s="68">
        <v>0</v>
      </c>
      <c r="O2670" s="68">
        <v>0</v>
      </c>
      <c r="P2670" s="68">
        <v>0</v>
      </c>
      <c r="Q2670" s="68">
        <v>0</v>
      </c>
      <c r="R2670" s="68">
        <v>2</v>
      </c>
      <c r="S2670" s="68">
        <v>1</v>
      </c>
      <c r="T2670" s="68">
        <v>1</v>
      </c>
      <c r="U2670" s="68">
        <v>1099</v>
      </c>
      <c r="V2670" s="68">
        <v>0</v>
      </c>
      <c r="W2670" s="68">
        <v>2197</v>
      </c>
      <c r="X2670" s="68">
        <v>0</v>
      </c>
      <c r="Y2670" s="68">
        <v>3482</v>
      </c>
      <c r="Z2670" s="68">
        <v>0</v>
      </c>
      <c r="AA2670" s="68">
        <v>3482</v>
      </c>
      <c r="AB2670" s="68">
        <v>0</v>
      </c>
      <c r="AC2670" s="68">
        <v>0</v>
      </c>
      <c r="AD2670" s="68">
        <v>107</v>
      </c>
      <c r="AE2670" s="68">
        <v>3697</v>
      </c>
      <c r="AF2670" s="68">
        <v>0</v>
      </c>
      <c r="AG2670" s="68">
        <v>0</v>
      </c>
      <c r="AH2670" s="68">
        <v>0</v>
      </c>
      <c r="AI2670" s="68">
        <v>0</v>
      </c>
      <c r="AJ2670" s="68">
        <v>0</v>
      </c>
      <c r="AK2670" s="68">
        <v>0</v>
      </c>
      <c r="AL2670" s="68">
        <v>0</v>
      </c>
      <c r="AM2670" s="68">
        <v>0</v>
      </c>
      <c r="AN2670" s="68">
        <v>0</v>
      </c>
      <c r="AO2670" s="68">
        <v>0</v>
      </c>
      <c r="AP2670" s="68" t="s">
        <v>811</v>
      </c>
      <c r="AQ2670" s="68">
        <v>1</v>
      </c>
      <c r="AR2670" s="68" t="s">
        <v>808</v>
      </c>
      <c r="AS2670" s="68">
        <v>0</v>
      </c>
      <c r="AT2670" s="68">
        <v>0</v>
      </c>
      <c r="AU2670" s="68">
        <v>0</v>
      </c>
      <c r="AV2670" s="86">
        <v>1</v>
      </c>
      <c r="AX2670" s="1">
        <v>0</v>
      </c>
      <c r="AY2670" s="1">
        <v>0</v>
      </c>
      <c r="AZ2670" s="68">
        <v>0</v>
      </c>
      <c r="BA2670" s="68">
        <v>0</v>
      </c>
      <c r="EQ2670" s="68">
        <v>10150045</v>
      </c>
      <c r="ER2670" s="175">
        <v>1</v>
      </c>
      <c r="ES2670" s="68">
        <v>650</v>
      </c>
      <c r="ET2670" s="68">
        <v>45</v>
      </c>
      <c r="EU2670" s="68">
        <v>0</v>
      </c>
      <c r="EV2670" s="68">
        <v>150045</v>
      </c>
      <c r="EW2670" s="68" t="s">
        <v>2683</v>
      </c>
      <c r="EX2670" s="68" t="str">
        <f t="shared" si="74"/>
        <v>소형</v>
      </c>
      <c r="GE2670" s="68">
        <v>110435</v>
      </c>
      <c r="GF2670" s="68" t="s">
        <v>6079</v>
      </c>
    </row>
    <row r="2671" spans="6:188" x14ac:dyDescent="0.3">
      <c r="F2671" s="68">
        <v>330456</v>
      </c>
      <c r="G2671" s="68">
        <v>1</v>
      </c>
      <c r="H2671" s="68">
        <v>180002</v>
      </c>
      <c r="I2671" s="68">
        <v>280002</v>
      </c>
      <c r="J2671" s="68" t="s">
        <v>3756</v>
      </c>
      <c r="K2671" s="68" t="s">
        <v>3757</v>
      </c>
      <c r="L2671" s="68">
        <v>0</v>
      </c>
      <c r="M2671" s="68">
        <v>20</v>
      </c>
      <c r="N2671" s="68">
        <v>0</v>
      </c>
      <c r="O2671" s="68">
        <v>0</v>
      </c>
      <c r="P2671" s="68">
        <v>0</v>
      </c>
      <c r="Q2671" s="68">
        <v>0</v>
      </c>
      <c r="R2671" s="68">
        <v>4</v>
      </c>
      <c r="S2671" s="68">
        <v>1</v>
      </c>
      <c r="T2671" s="68">
        <v>1</v>
      </c>
      <c r="U2671" s="68">
        <v>2176</v>
      </c>
      <c r="V2671" s="68">
        <v>0</v>
      </c>
      <c r="W2671" s="68">
        <v>136</v>
      </c>
      <c r="X2671" s="68">
        <v>0</v>
      </c>
      <c r="Y2671" s="68">
        <v>3492</v>
      </c>
      <c r="Z2671" s="68">
        <v>0</v>
      </c>
      <c r="AA2671" s="68">
        <v>3492</v>
      </c>
      <c r="AB2671" s="68">
        <v>0</v>
      </c>
      <c r="AC2671" s="68">
        <v>0</v>
      </c>
      <c r="AD2671" s="68">
        <v>107</v>
      </c>
      <c r="AE2671" s="68">
        <v>3717</v>
      </c>
      <c r="AF2671" s="68">
        <v>0</v>
      </c>
      <c r="AG2671" s="68">
        <v>0</v>
      </c>
      <c r="AH2671" s="68">
        <v>0</v>
      </c>
      <c r="AI2671" s="68">
        <v>0</v>
      </c>
      <c r="AJ2671" s="68">
        <v>0</v>
      </c>
      <c r="AK2671" s="68">
        <v>0</v>
      </c>
      <c r="AL2671" s="68">
        <v>0</v>
      </c>
      <c r="AM2671" s="68">
        <v>0</v>
      </c>
      <c r="AN2671" s="68">
        <v>0</v>
      </c>
      <c r="AO2671" s="68">
        <v>0</v>
      </c>
      <c r="AP2671" s="68" t="s">
        <v>863</v>
      </c>
      <c r="AQ2671" s="68">
        <v>1</v>
      </c>
      <c r="AR2671" s="68" t="s">
        <v>860</v>
      </c>
      <c r="AS2671" s="68">
        <v>0</v>
      </c>
      <c r="AT2671" s="68">
        <v>0</v>
      </c>
      <c r="AU2671" s="68">
        <v>0</v>
      </c>
      <c r="AV2671" s="86">
        <v>1</v>
      </c>
      <c r="AX2671" s="1">
        <v>0</v>
      </c>
      <c r="AY2671" s="1">
        <v>0</v>
      </c>
      <c r="AZ2671" s="68">
        <v>0</v>
      </c>
      <c r="BA2671" s="68">
        <v>0</v>
      </c>
      <c r="EQ2671" s="68">
        <v>10250045</v>
      </c>
      <c r="ER2671" s="175">
        <v>1</v>
      </c>
      <c r="ES2671" s="68">
        <v>650</v>
      </c>
      <c r="ET2671" s="68">
        <v>45</v>
      </c>
      <c r="EU2671" s="68">
        <v>0</v>
      </c>
      <c r="EV2671" s="68">
        <v>150045</v>
      </c>
      <c r="EW2671" s="68" t="s">
        <v>2683</v>
      </c>
      <c r="EX2671" s="68" t="str">
        <f t="shared" si="74"/>
        <v>소형</v>
      </c>
      <c r="GE2671" s="68">
        <v>110436</v>
      </c>
      <c r="GF2671" s="68" t="s">
        <v>6080</v>
      </c>
    </row>
    <row r="2672" spans="6:188" x14ac:dyDescent="0.3">
      <c r="F2672" s="68">
        <v>330457</v>
      </c>
      <c r="G2672" s="68">
        <v>1</v>
      </c>
      <c r="H2672" s="68">
        <v>180002</v>
      </c>
      <c r="I2672" s="68">
        <v>280002</v>
      </c>
      <c r="J2672" s="68" t="s">
        <v>3756</v>
      </c>
      <c r="K2672" s="68" t="s">
        <v>3757</v>
      </c>
      <c r="L2672" s="68">
        <v>0</v>
      </c>
      <c r="M2672" s="68">
        <v>20</v>
      </c>
      <c r="N2672" s="68">
        <v>0</v>
      </c>
      <c r="O2672" s="68">
        <v>0</v>
      </c>
      <c r="P2672" s="68">
        <v>0</v>
      </c>
      <c r="Q2672" s="68">
        <v>0</v>
      </c>
      <c r="R2672" s="68">
        <v>4</v>
      </c>
      <c r="S2672" s="68">
        <v>1</v>
      </c>
      <c r="T2672" s="68">
        <v>1</v>
      </c>
      <c r="U2672" s="68">
        <v>2182</v>
      </c>
      <c r="V2672" s="68">
        <v>0</v>
      </c>
      <c r="W2672" s="68">
        <v>136</v>
      </c>
      <c r="X2672" s="68">
        <v>0</v>
      </c>
      <c r="Y2672" s="68">
        <v>3502</v>
      </c>
      <c r="Z2672" s="68">
        <v>0</v>
      </c>
      <c r="AA2672" s="68">
        <v>3502</v>
      </c>
      <c r="AB2672" s="68">
        <v>0</v>
      </c>
      <c r="AC2672" s="68">
        <v>0</v>
      </c>
      <c r="AD2672" s="68">
        <v>107</v>
      </c>
      <c r="AE2672" s="68">
        <v>3737</v>
      </c>
      <c r="AF2672" s="68">
        <v>0</v>
      </c>
      <c r="AG2672" s="68">
        <v>0</v>
      </c>
      <c r="AH2672" s="68">
        <v>0</v>
      </c>
      <c r="AI2672" s="68">
        <v>0</v>
      </c>
      <c r="AJ2672" s="68">
        <v>0</v>
      </c>
      <c r="AK2672" s="68">
        <v>0</v>
      </c>
      <c r="AL2672" s="68">
        <v>0</v>
      </c>
      <c r="AM2672" s="68">
        <v>0</v>
      </c>
      <c r="AN2672" s="68">
        <v>0</v>
      </c>
      <c r="AO2672" s="68">
        <v>0</v>
      </c>
      <c r="AP2672" s="68" t="s">
        <v>863</v>
      </c>
      <c r="AQ2672" s="68">
        <v>1</v>
      </c>
      <c r="AR2672" s="68" t="s">
        <v>860</v>
      </c>
      <c r="AS2672" s="68">
        <v>0</v>
      </c>
      <c r="AT2672" s="68">
        <v>0</v>
      </c>
      <c r="AU2672" s="68">
        <v>0</v>
      </c>
      <c r="AV2672" s="86">
        <v>1</v>
      </c>
      <c r="AX2672" s="1">
        <v>0</v>
      </c>
      <c r="AY2672" s="1">
        <v>0</v>
      </c>
      <c r="AZ2672" s="68">
        <v>0</v>
      </c>
      <c r="BA2672" s="68">
        <v>0</v>
      </c>
      <c r="EQ2672" s="68">
        <v>10350045</v>
      </c>
      <c r="ER2672" s="175">
        <v>1</v>
      </c>
      <c r="ES2672" s="68">
        <v>650</v>
      </c>
      <c r="ET2672" s="68">
        <v>45</v>
      </c>
      <c r="EU2672" s="68">
        <v>0</v>
      </c>
      <c r="EV2672" s="68">
        <v>150045</v>
      </c>
      <c r="EW2672" s="68" t="s">
        <v>2683</v>
      </c>
      <c r="EX2672" s="68" t="str">
        <f t="shared" si="74"/>
        <v>소형</v>
      </c>
      <c r="GE2672" s="68">
        <v>110437</v>
      </c>
      <c r="GF2672" s="68" t="s">
        <v>6081</v>
      </c>
    </row>
    <row r="2673" spans="6:188" x14ac:dyDescent="0.3">
      <c r="F2673" s="68">
        <v>330458</v>
      </c>
      <c r="G2673" s="68">
        <v>1</v>
      </c>
      <c r="H2673" s="68">
        <v>180002</v>
      </c>
      <c r="I2673" s="68">
        <v>280002</v>
      </c>
      <c r="J2673" s="68" t="s">
        <v>3756</v>
      </c>
      <c r="K2673" s="68" t="s">
        <v>3757</v>
      </c>
      <c r="L2673" s="68">
        <v>0</v>
      </c>
      <c r="M2673" s="68">
        <v>20</v>
      </c>
      <c r="N2673" s="68">
        <v>0</v>
      </c>
      <c r="O2673" s="68">
        <v>0</v>
      </c>
      <c r="P2673" s="68">
        <v>0</v>
      </c>
      <c r="Q2673" s="68">
        <v>0</v>
      </c>
      <c r="R2673" s="68">
        <v>8</v>
      </c>
      <c r="S2673" s="68">
        <v>1</v>
      </c>
      <c r="T2673" s="68">
        <v>1</v>
      </c>
      <c r="U2673" s="68">
        <v>2192</v>
      </c>
      <c r="V2673" s="68">
        <v>0</v>
      </c>
      <c r="W2673" s="68">
        <v>139</v>
      </c>
      <c r="X2673" s="68">
        <v>0</v>
      </c>
      <c r="Y2673" s="68">
        <v>3512</v>
      </c>
      <c r="Z2673" s="68">
        <v>0</v>
      </c>
      <c r="AA2673" s="68">
        <v>3512</v>
      </c>
      <c r="AB2673" s="68">
        <v>0</v>
      </c>
      <c r="AC2673" s="68">
        <v>0</v>
      </c>
      <c r="AD2673" s="68">
        <v>107</v>
      </c>
      <c r="AE2673" s="68">
        <v>3757</v>
      </c>
      <c r="AF2673" s="68">
        <v>0</v>
      </c>
      <c r="AG2673" s="68">
        <v>0</v>
      </c>
      <c r="AH2673" s="68">
        <v>0</v>
      </c>
      <c r="AI2673" s="68">
        <v>0</v>
      </c>
      <c r="AJ2673" s="68">
        <v>0</v>
      </c>
      <c r="AK2673" s="68">
        <v>0</v>
      </c>
      <c r="AL2673" s="68">
        <v>0</v>
      </c>
      <c r="AM2673" s="68">
        <v>0</v>
      </c>
      <c r="AN2673" s="68">
        <v>0</v>
      </c>
      <c r="AO2673" s="68">
        <v>0</v>
      </c>
      <c r="AP2673" s="68" t="s">
        <v>913</v>
      </c>
      <c r="AQ2673" s="68">
        <v>1</v>
      </c>
      <c r="AR2673" s="68" t="s">
        <v>910</v>
      </c>
      <c r="AS2673" s="68">
        <v>0</v>
      </c>
      <c r="AT2673" s="68">
        <v>0</v>
      </c>
      <c r="AU2673" s="68">
        <v>0</v>
      </c>
      <c r="AV2673" s="86">
        <v>1</v>
      </c>
      <c r="AX2673" s="1">
        <v>0</v>
      </c>
      <c r="AY2673" s="1">
        <v>0</v>
      </c>
      <c r="AZ2673" s="68">
        <v>0</v>
      </c>
      <c r="BA2673" s="68">
        <v>0</v>
      </c>
      <c r="EQ2673" s="68">
        <v>10450045</v>
      </c>
      <c r="ER2673" s="175">
        <v>1</v>
      </c>
      <c r="ES2673" s="68">
        <v>650</v>
      </c>
      <c r="ET2673" s="68">
        <v>45</v>
      </c>
      <c r="EU2673" s="68">
        <v>0</v>
      </c>
      <c r="EV2673" s="68">
        <v>150045</v>
      </c>
      <c r="EW2673" s="68" t="s">
        <v>2683</v>
      </c>
      <c r="EX2673" s="68" t="str">
        <f t="shared" si="74"/>
        <v>소형</v>
      </c>
      <c r="GE2673" s="68">
        <v>110438</v>
      </c>
      <c r="GF2673" s="68" t="s">
        <v>6082</v>
      </c>
    </row>
    <row r="2674" spans="6:188" x14ac:dyDescent="0.3">
      <c r="F2674" s="68">
        <v>330459</v>
      </c>
      <c r="G2674" s="68">
        <v>1</v>
      </c>
      <c r="H2674" s="68">
        <v>180002</v>
      </c>
      <c r="I2674" s="68">
        <v>280002</v>
      </c>
      <c r="J2674" s="68" t="s">
        <v>3756</v>
      </c>
      <c r="K2674" s="68" t="s">
        <v>3757</v>
      </c>
      <c r="L2674" s="68">
        <v>0</v>
      </c>
      <c r="M2674" s="68">
        <v>20</v>
      </c>
      <c r="N2674" s="68">
        <v>0</v>
      </c>
      <c r="O2674" s="68">
        <v>0</v>
      </c>
      <c r="P2674" s="68">
        <v>0</v>
      </c>
      <c r="Q2674" s="68">
        <v>0</v>
      </c>
      <c r="R2674" s="68">
        <v>8</v>
      </c>
      <c r="S2674" s="68">
        <v>1</v>
      </c>
      <c r="T2674" s="68">
        <v>1</v>
      </c>
      <c r="U2674" s="68">
        <v>2159</v>
      </c>
      <c r="V2674" s="68">
        <v>0</v>
      </c>
      <c r="W2674" s="68">
        <v>1080</v>
      </c>
      <c r="X2674" s="68">
        <v>0</v>
      </c>
      <c r="Y2674" s="68">
        <v>3522</v>
      </c>
      <c r="Z2674" s="68">
        <v>0</v>
      </c>
      <c r="AA2674" s="68">
        <v>3522</v>
      </c>
      <c r="AB2674" s="68">
        <v>0</v>
      </c>
      <c r="AC2674" s="68">
        <v>0</v>
      </c>
      <c r="AD2674" s="68">
        <v>107</v>
      </c>
      <c r="AE2674" s="68">
        <v>3777</v>
      </c>
      <c r="AF2674" s="68">
        <v>0</v>
      </c>
      <c r="AG2674" s="68">
        <v>0</v>
      </c>
      <c r="AH2674" s="68">
        <v>0</v>
      </c>
      <c r="AI2674" s="68">
        <v>0</v>
      </c>
      <c r="AJ2674" s="68">
        <v>0</v>
      </c>
      <c r="AK2674" s="68">
        <v>0</v>
      </c>
      <c r="AL2674" s="68">
        <v>0</v>
      </c>
      <c r="AM2674" s="68">
        <v>0</v>
      </c>
      <c r="AN2674" s="68">
        <v>0</v>
      </c>
      <c r="AO2674" s="68">
        <v>0</v>
      </c>
      <c r="AP2674" s="68" t="s">
        <v>913</v>
      </c>
      <c r="AQ2674" s="68">
        <v>1</v>
      </c>
      <c r="AR2674" s="68" t="s">
        <v>910</v>
      </c>
      <c r="AS2674" s="68">
        <v>0</v>
      </c>
      <c r="AT2674" s="68">
        <v>0</v>
      </c>
      <c r="AU2674" s="68">
        <v>0</v>
      </c>
      <c r="AV2674" s="86">
        <v>1</v>
      </c>
      <c r="AX2674" s="1">
        <v>0</v>
      </c>
      <c r="AY2674" s="1">
        <v>0</v>
      </c>
      <c r="AZ2674" s="68">
        <v>0</v>
      </c>
      <c r="BA2674" s="68">
        <v>0</v>
      </c>
      <c r="EQ2674" s="68">
        <v>10550045</v>
      </c>
      <c r="ER2674" s="175">
        <v>1</v>
      </c>
      <c r="ES2674" s="68">
        <v>650</v>
      </c>
      <c r="ET2674" s="68">
        <v>45</v>
      </c>
      <c r="EU2674" s="68">
        <v>0</v>
      </c>
      <c r="EV2674" s="68">
        <v>150045</v>
      </c>
      <c r="EW2674" s="68" t="s">
        <v>2683</v>
      </c>
      <c r="EX2674" s="68" t="str">
        <f t="shared" si="74"/>
        <v>소형</v>
      </c>
      <c r="GE2674" s="68">
        <v>110439</v>
      </c>
      <c r="GF2674" s="68" t="s">
        <v>6083</v>
      </c>
    </row>
    <row r="2675" spans="6:188" x14ac:dyDescent="0.3">
      <c r="F2675" s="68">
        <v>330460</v>
      </c>
      <c r="G2675" s="68">
        <v>1</v>
      </c>
      <c r="H2675" s="68">
        <v>180002</v>
      </c>
      <c r="I2675" s="68">
        <v>280002</v>
      </c>
      <c r="J2675" s="68" t="s">
        <v>3756</v>
      </c>
      <c r="K2675" s="68" t="s">
        <v>3757</v>
      </c>
      <c r="L2675" s="68">
        <v>0</v>
      </c>
      <c r="M2675" s="68">
        <v>20</v>
      </c>
      <c r="N2675" s="68">
        <v>0</v>
      </c>
      <c r="O2675" s="68">
        <v>0</v>
      </c>
      <c r="P2675" s="68">
        <v>0</v>
      </c>
      <c r="Q2675" s="68">
        <v>0</v>
      </c>
      <c r="R2675" s="68">
        <v>16</v>
      </c>
      <c r="S2675" s="68">
        <v>1</v>
      </c>
      <c r="T2675" s="68">
        <v>1</v>
      </c>
      <c r="U2675" s="68">
        <v>2741</v>
      </c>
      <c r="V2675" s="68">
        <v>0</v>
      </c>
      <c r="W2675" s="68">
        <v>141</v>
      </c>
      <c r="X2675" s="68">
        <v>0</v>
      </c>
      <c r="Y2675" s="68">
        <v>3532</v>
      </c>
      <c r="Z2675" s="68">
        <v>0</v>
      </c>
      <c r="AA2675" s="68">
        <v>3532</v>
      </c>
      <c r="AB2675" s="68">
        <v>0</v>
      </c>
      <c r="AC2675" s="68">
        <v>0</v>
      </c>
      <c r="AD2675" s="68">
        <v>107</v>
      </c>
      <c r="AE2675" s="68">
        <v>3797</v>
      </c>
      <c r="AF2675" s="68">
        <v>0</v>
      </c>
      <c r="AG2675" s="68">
        <v>0</v>
      </c>
      <c r="AH2675" s="68">
        <v>0</v>
      </c>
      <c r="AI2675" s="68">
        <v>0</v>
      </c>
      <c r="AJ2675" s="68">
        <v>0</v>
      </c>
      <c r="AK2675" s="68">
        <v>0</v>
      </c>
      <c r="AL2675" s="68">
        <v>0</v>
      </c>
      <c r="AM2675" s="68">
        <v>0</v>
      </c>
      <c r="AN2675" s="68">
        <v>0</v>
      </c>
      <c r="AO2675" s="68">
        <v>0</v>
      </c>
      <c r="AP2675" s="68" t="s">
        <v>955</v>
      </c>
      <c r="AQ2675" s="68">
        <v>1</v>
      </c>
      <c r="AR2675" s="68" t="s">
        <v>958</v>
      </c>
      <c r="AS2675" s="68">
        <v>0</v>
      </c>
      <c r="AT2675" s="68">
        <v>0</v>
      </c>
      <c r="AU2675" s="68">
        <v>0</v>
      </c>
      <c r="AV2675" s="86">
        <v>1</v>
      </c>
      <c r="AX2675" s="1">
        <v>0</v>
      </c>
      <c r="AY2675" s="1">
        <v>0</v>
      </c>
      <c r="AZ2675" s="68">
        <v>0</v>
      </c>
      <c r="BA2675" s="68">
        <v>0</v>
      </c>
      <c r="EQ2675" s="68">
        <v>10650045</v>
      </c>
      <c r="ER2675" s="175">
        <v>1</v>
      </c>
      <c r="ES2675" s="68">
        <v>650</v>
      </c>
      <c r="ET2675" s="68">
        <v>45</v>
      </c>
      <c r="EU2675" s="68">
        <v>0</v>
      </c>
      <c r="EV2675" s="68">
        <v>150045</v>
      </c>
      <c r="EW2675" s="68" t="s">
        <v>2683</v>
      </c>
      <c r="EX2675" s="68" t="str">
        <f t="shared" si="74"/>
        <v>소형</v>
      </c>
      <c r="GE2675" s="68">
        <v>110440</v>
      </c>
      <c r="GF2675" s="68" t="s">
        <v>6084</v>
      </c>
    </row>
    <row r="2676" spans="6:188" x14ac:dyDescent="0.3">
      <c r="F2676" s="68">
        <v>330461</v>
      </c>
      <c r="G2676" s="68">
        <v>1</v>
      </c>
      <c r="H2676" s="68">
        <v>180002</v>
      </c>
      <c r="I2676" s="68">
        <v>280002</v>
      </c>
      <c r="J2676" s="68" t="s">
        <v>3756</v>
      </c>
      <c r="K2676" s="68" t="s">
        <v>3757</v>
      </c>
      <c r="L2676" s="68">
        <v>0</v>
      </c>
      <c r="M2676" s="68">
        <v>20</v>
      </c>
      <c r="N2676" s="68">
        <v>0</v>
      </c>
      <c r="O2676" s="68">
        <v>0</v>
      </c>
      <c r="P2676" s="68">
        <v>0</v>
      </c>
      <c r="Q2676" s="68">
        <v>0</v>
      </c>
      <c r="R2676" s="68">
        <v>32</v>
      </c>
      <c r="S2676" s="68">
        <v>1</v>
      </c>
      <c r="T2676" s="68">
        <v>1</v>
      </c>
      <c r="U2676" s="68">
        <v>2768</v>
      </c>
      <c r="V2676" s="68">
        <v>0</v>
      </c>
      <c r="W2676" s="68">
        <v>141</v>
      </c>
      <c r="X2676" s="68">
        <v>0</v>
      </c>
      <c r="Y2676" s="68">
        <v>3542</v>
      </c>
      <c r="Z2676" s="68">
        <v>0</v>
      </c>
      <c r="AA2676" s="68">
        <v>3542</v>
      </c>
      <c r="AB2676" s="68">
        <v>0</v>
      </c>
      <c r="AC2676" s="68">
        <v>0</v>
      </c>
      <c r="AD2676" s="68">
        <v>107</v>
      </c>
      <c r="AE2676" s="68">
        <v>3817</v>
      </c>
      <c r="AF2676" s="68">
        <v>0</v>
      </c>
      <c r="AG2676" s="68">
        <v>0</v>
      </c>
      <c r="AH2676" s="68">
        <v>0</v>
      </c>
      <c r="AI2676" s="68">
        <v>0</v>
      </c>
      <c r="AJ2676" s="68">
        <v>0</v>
      </c>
      <c r="AK2676" s="68">
        <v>0</v>
      </c>
      <c r="AL2676" s="68">
        <v>0</v>
      </c>
      <c r="AM2676" s="68">
        <v>0</v>
      </c>
      <c r="AN2676" s="68">
        <v>0</v>
      </c>
      <c r="AO2676" s="68">
        <v>0</v>
      </c>
      <c r="AP2676" s="68" t="s">
        <v>1787</v>
      </c>
      <c r="AQ2676" s="68">
        <v>1</v>
      </c>
      <c r="AR2676" s="68" t="s">
        <v>3600</v>
      </c>
      <c r="AS2676" s="68">
        <v>0</v>
      </c>
      <c r="AT2676" s="68">
        <v>0</v>
      </c>
      <c r="AU2676" s="68">
        <v>0</v>
      </c>
      <c r="AV2676" s="86">
        <v>1</v>
      </c>
      <c r="AX2676" s="1">
        <v>0</v>
      </c>
      <c r="AY2676" s="1">
        <v>0</v>
      </c>
      <c r="AZ2676" s="68">
        <v>0</v>
      </c>
      <c r="BA2676" s="68">
        <v>0</v>
      </c>
      <c r="EQ2676" s="68">
        <v>10750045</v>
      </c>
      <c r="ER2676" s="175">
        <v>1</v>
      </c>
      <c r="ES2676" s="68">
        <v>650</v>
      </c>
      <c r="ET2676" s="68">
        <v>45</v>
      </c>
      <c r="EU2676" s="68">
        <v>0</v>
      </c>
      <c r="EV2676" s="68">
        <v>150045</v>
      </c>
      <c r="EW2676" s="68" t="s">
        <v>2683</v>
      </c>
      <c r="EX2676" s="68" t="str">
        <f t="shared" si="74"/>
        <v>소형</v>
      </c>
      <c r="GE2676" s="68">
        <v>110441</v>
      </c>
      <c r="GF2676" s="68" t="s">
        <v>6085</v>
      </c>
    </row>
    <row r="2677" spans="6:188" x14ac:dyDescent="0.3">
      <c r="F2677" s="68">
        <v>330462</v>
      </c>
      <c r="G2677" s="68">
        <v>1</v>
      </c>
      <c r="H2677" s="68">
        <v>180002</v>
      </c>
      <c r="I2677" s="68">
        <v>280002</v>
      </c>
      <c r="J2677" s="68" t="s">
        <v>3756</v>
      </c>
      <c r="K2677" s="68" t="s">
        <v>3757</v>
      </c>
      <c r="L2677" s="68">
        <v>0</v>
      </c>
      <c r="M2677" s="68">
        <v>20</v>
      </c>
      <c r="N2677" s="68">
        <v>0</v>
      </c>
      <c r="O2677" s="68">
        <v>0</v>
      </c>
      <c r="P2677" s="68">
        <v>0</v>
      </c>
      <c r="Q2677" s="68">
        <v>0</v>
      </c>
      <c r="R2677" s="68">
        <v>2</v>
      </c>
      <c r="S2677" s="68">
        <v>1</v>
      </c>
      <c r="T2677" s="68">
        <v>1</v>
      </c>
      <c r="U2677" s="68">
        <v>1337</v>
      </c>
      <c r="V2677" s="68">
        <v>0</v>
      </c>
      <c r="W2677" s="68">
        <v>2673</v>
      </c>
      <c r="X2677" s="68">
        <v>0</v>
      </c>
      <c r="Y2677" s="68">
        <v>3552</v>
      </c>
      <c r="Z2677" s="68">
        <v>0</v>
      </c>
      <c r="AA2677" s="68">
        <v>3552</v>
      </c>
      <c r="AB2677" s="68">
        <v>0</v>
      </c>
      <c r="AC2677" s="68">
        <v>0</v>
      </c>
      <c r="AD2677" s="68">
        <v>107</v>
      </c>
      <c r="AE2677" s="68">
        <v>3837</v>
      </c>
      <c r="AF2677" s="68">
        <v>0</v>
      </c>
      <c r="AG2677" s="68">
        <v>0</v>
      </c>
      <c r="AH2677" s="68">
        <v>0</v>
      </c>
      <c r="AI2677" s="68">
        <v>0</v>
      </c>
      <c r="AJ2677" s="68">
        <v>0</v>
      </c>
      <c r="AK2677" s="68">
        <v>0</v>
      </c>
      <c r="AL2677" s="68">
        <v>0</v>
      </c>
      <c r="AM2677" s="68">
        <v>0</v>
      </c>
      <c r="AN2677" s="68">
        <v>0</v>
      </c>
      <c r="AO2677" s="68">
        <v>0</v>
      </c>
      <c r="AP2677" s="68" t="s">
        <v>811</v>
      </c>
      <c r="AQ2677" s="68">
        <v>1</v>
      </c>
      <c r="AR2677" s="68" t="s">
        <v>808</v>
      </c>
      <c r="AS2677" s="68">
        <v>0</v>
      </c>
      <c r="AT2677" s="68">
        <v>0</v>
      </c>
      <c r="AU2677" s="68">
        <v>0</v>
      </c>
      <c r="AV2677" s="86">
        <v>1</v>
      </c>
      <c r="AX2677" s="1">
        <v>0</v>
      </c>
      <c r="AY2677" s="1">
        <v>0</v>
      </c>
      <c r="AZ2677" s="68">
        <v>0</v>
      </c>
      <c r="BA2677" s="68">
        <v>0</v>
      </c>
      <c r="EQ2677" s="68">
        <v>10850045</v>
      </c>
      <c r="ER2677" s="175">
        <v>1</v>
      </c>
      <c r="ES2677" s="68">
        <v>650</v>
      </c>
      <c r="ET2677" s="68">
        <v>45</v>
      </c>
      <c r="EU2677" s="68">
        <v>0</v>
      </c>
      <c r="EV2677" s="68">
        <v>150045</v>
      </c>
      <c r="EW2677" s="68" t="s">
        <v>2683</v>
      </c>
      <c r="EX2677" s="68" t="str">
        <f t="shared" si="74"/>
        <v>소형</v>
      </c>
      <c r="GE2677" s="68">
        <v>110442</v>
      </c>
      <c r="GF2677" s="68" t="s">
        <v>6086</v>
      </c>
    </row>
    <row r="2678" spans="6:188" x14ac:dyDescent="0.3">
      <c r="F2678" s="68">
        <v>330463</v>
      </c>
      <c r="G2678" s="68">
        <v>1</v>
      </c>
      <c r="H2678" s="68">
        <v>180002</v>
      </c>
      <c r="I2678" s="68">
        <v>280002</v>
      </c>
      <c r="J2678" s="68" t="s">
        <v>3756</v>
      </c>
      <c r="K2678" s="68" t="s">
        <v>3757</v>
      </c>
      <c r="L2678" s="68">
        <v>0</v>
      </c>
      <c r="M2678" s="68">
        <v>20</v>
      </c>
      <c r="N2678" s="68">
        <v>0</v>
      </c>
      <c r="O2678" s="68">
        <v>0</v>
      </c>
      <c r="P2678" s="68">
        <v>0</v>
      </c>
      <c r="Q2678" s="68">
        <v>0</v>
      </c>
      <c r="R2678" s="68">
        <v>2</v>
      </c>
      <c r="S2678" s="68">
        <v>1</v>
      </c>
      <c r="T2678" s="68">
        <v>1</v>
      </c>
      <c r="U2678" s="68">
        <v>1306</v>
      </c>
      <c r="V2678" s="68">
        <v>0</v>
      </c>
      <c r="W2678" s="68">
        <v>2611</v>
      </c>
      <c r="X2678" s="68">
        <v>0</v>
      </c>
      <c r="Y2678" s="68">
        <v>3562</v>
      </c>
      <c r="Z2678" s="68">
        <v>0</v>
      </c>
      <c r="AA2678" s="68">
        <v>3562</v>
      </c>
      <c r="AB2678" s="68">
        <v>0</v>
      </c>
      <c r="AC2678" s="68">
        <v>0</v>
      </c>
      <c r="AD2678" s="68">
        <v>107</v>
      </c>
      <c r="AE2678" s="68">
        <v>3857</v>
      </c>
      <c r="AF2678" s="68">
        <v>0</v>
      </c>
      <c r="AG2678" s="68">
        <v>0</v>
      </c>
      <c r="AH2678" s="68">
        <v>0</v>
      </c>
      <c r="AI2678" s="68">
        <v>0</v>
      </c>
      <c r="AJ2678" s="68">
        <v>0</v>
      </c>
      <c r="AK2678" s="68">
        <v>0</v>
      </c>
      <c r="AL2678" s="68">
        <v>0</v>
      </c>
      <c r="AM2678" s="68">
        <v>0</v>
      </c>
      <c r="AN2678" s="68">
        <v>0</v>
      </c>
      <c r="AO2678" s="68">
        <v>0</v>
      </c>
      <c r="AP2678" s="68" t="s">
        <v>811</v>
      </c>
      <c r="AQ2678" s="68">
        <v>1</v>
      </c>
      <c r="AR2678" s="68" t="s">
        <v>808</v>
      </c>
      <c r="AS2678" s="68">
        <v>0</v>
      </c>
      <c r="AT2678" s="68">
        <v>0</v>
      </c>
      <c r="AU2678" s="68">
        <v>0</v>
      </c>
      <c r="AV2678" s="86">
        <v>1</v>
      </c>
      <c r="AX2678" s="1">
        <v>0</v>
      </c>
      <c r="AY2678" s="1">
        <v>0</v>
      </c>
      <c r="AZ2678" s="68">
        <v>0</v>
      </c>
      <c r="BA2678" s="68">
        <v>0</v>
      </c>
      <c r="EQ2678" s="68">
        <v>10950045</v>
      </c>
      <c r="ER2678" s="175">
        <v>1</v>
      </c>
      <c r="ES2678" s="68">
        <v>650</v>
      </c>
      <c r="ET2678" s="68">
        <v>45</v>
      </c>
      <c r="EU2678" s="68">
        <v>0</v>
      </c>
      <c r="EV2678" s="68">
        <v>150045</v>
      </c>
      <c r="EW2678" s="68" t="s">
        <v>2683</v>
      </c>
      <c r="EX2678" s="68" t="str">
        <f t="shared" si="74"/>
        <v>소형</v>
      </c>
      <c r="GE2678" s="68">
        <v>110443</v>
      </c>
      <c r="GF2678" s="68" t="s">
        <v>6087</v>
      </c>
    </row>
    <row r="2679" spans="6:188" x14ac:dyDescent="0.3">
      <c r="F2679" s="68">
        <v>330464</v>
      </c>
      <c r="G2679" s="68">
        <v>1</v>
      </c>
      <c r="H2679" s="68">
        <v>180002</v>
      </c>
      <c r="I2679" s="68">
        <v>280002</v>
      </c>
      <c r="J2679" s="68" t="s">
        <v>3756</v>
      </c>
      <c r="K2679" s="68" t="s">
        <v>3757</v>
      </c>
      <c r="L2679" s="68">
        <v>0</v>
      </c>
      <c r="M2679" s="68">
        <v>20</v>
      </c>
      <c r="N2679" s="68">
        <v>0</v>
      </c>
      <c r="O2679" s="68">
        <v>0</v>
      </c>
      <c r="P2679" s="68">
        <v>0</v>
      </c>
      <c r="Q2679" s="68">
        <v>0</v>
      </c>
      <c r="R2679" s="68">
        <v>4</v>
      </c>
      <c r="S2679" s="68">
        <v>1</v>
      </c>
      <c r="T2679" s="68">
        <v>1</v>
      </c>
      <c r="U2679" s="68">
        <v>2444</v>
      </c>
      <c r="V2679" s="68">
        <v>0</v>
      </c>
      <c r="W2679" s="68">
        <v>145</v>
      </c>
      <c r="X2679" s="68">
        <v>0</v>
      </c>
      <c r="Y2679" s="68">
        <v>3572</v>
      </c>
      <c r="Z2679" s="68">
        <v>0</v>
      </c>
      <c r="AA2679" s="68">
        <v>3572</v>
      </c>
      <c r="AB2679" s="68">
        <v>0</v>
      </c>
      <c r="AC2679" s="68">
        <v>0</v>
      </c>
      <c r="AD2679" s="68">
        <v>107</v>
      </c>
      <c r="AE2679" s="68">
        <v>3877</v>
      </c>
      <c r="AF2679" s="68">
        <v>0</v>
      </c>
      <c r="AG2679" s="68">
        <v>0</v>
      </c>
      <c r="AH2679" s="68">
        <v>0</v>
      </c>
      <c r="AI2679" s="68">
        <v>0</v>
      </c>
      <c r="AJ2679" s="68">
        <v>0</v>
      </c>
      <c r="AK2679" s="68">
        <v>0</v>
      </c>
      <c r="AL2679" s="68">
        <v>0</v>
      </c>
      <c r="AM2679" s="68">
        <v>0</v>
      </c>
      <c r="AN2679" s="68">
        <v>0</v>
      </c>
      <c r="AO2679" s="68">
        <v>0</v>
      </c>
      <c r="AP2679" s="68" t="s">
        <v>863</v>
      </c>
      <c r="AQ2679" s="68">
        <v>1</v>
      </c>
      <c r="AR2679" s="68" t="s">
        <v>860</v>
      </c>
      <c r="AS2679" s="68">
        <v>0</v>
      </c>
      <c r="AT2679" s="68">
        <v>0</v>
      </c>
      <c r="AU2679" s="68">
        <v>0</v>
      </c>
      <c r="AV2679" s="86">
        <v>1</v>
      </c>
      <c r="AX2679" s="1">
        <v>0</v>
      </c>
      <c r="AY2679" s="1">
        <v>0</v>
      </c>
      <c r="AZ2679" s="68">
        <v>0</v>
      </c>
      <c r="BA2679" s="68">
        <v>0</v>
      </c>
      <c r="EQ2679" s="68">
        <v>11050045</v>
      </c>
      <c r="ER2679" s="175">
        <v>1</v>
      </c>
      <c r="ES2679" s="68">
        <v>650</v>
      </c>
      <c r="ET2679" s="68">
        <v>45</v>
      </c>
      <c r="EU2679" s="68">
        <v>0</v>
      </c>
      <c r="EV2679" s="68">
        <v>150045</v>
      </c>
      <c r="EW2679" s="68" t="s">
        <v>2683</v>
      </c>
      <c r="EX2679" s="68" t="str">
        <f t="shared" si="74"/>
        <v>소형</v>
      </c>
      <c r="GE2679" s="68">
        <v>110444</v>
      </c>
      <c r="GF2679" s="68" t="s">
        <v>6088</v>
      </c>
    </row>
    <row r="2680" spans="6:188" x14ac:dyDescent="0.3">
      <c r="F2680" s="68">
        <v>330465</v>
      </c>
      <c r="G2680" s="68">
        <v>1</v>
      </c>
      <c r="H2680" s="68">
        <v>180002</v>
      </c>
      <c r="I2680" s="68">
        <v>280002</v>
      </c>
      <c r="J2680" s="68" t="s">
        <v>3756</v>
      </c>
      <c r="K2680" s="68" t="s">
        <v>3757</v>
      </c>
      <c r="L2680" s="68">
        <v>0</v>
      </c>
      <c r="M2680" s="68">
        <v>20</v>
      </c>
      <c r="N2680" s="68">
        <v>0</v>
      </c>
      <c r="O2680" s="68">
        <v>0</v>
      </c>
      <c r="P2680" s="68">
        <v>0</v>
      </c>
      <c r="Q2680" s="68">
        <v>0</v>
      </c>
      <c r="R2680" s="68">
        <v>4</v>
      </c>
      <c r="S2680" s="68">
        <v>1</v>
      </c>
      <c r="T2680" s="68">
        <v>1</v>
      </c>
      <c r="U2680" s="68">
        <v>2445</v>
      </c>
      <c r="V2680" s="68">
        <v>0</v>
      </c>
      <c r="W2680" s="68">
        <v>145</v>
      </c>
      <c r="X2680" s="68">
        <v>0</v>
      </c>
      <c r="Y2680" s="68">
        <v>3582</v>
      </c>
      <c r="Z2680" s="68">
        <v>0</v>
      </c>
      <c r="AA2680" s="68">
        <v>3582</v>
      </c>
      <c r="AB2680" s="68">
        <v>0</v>
      </c>
      <c r="AC2680" s="68">
        <v>0</v>
      </c>
      <c r="AD2680" s="68">
        <v>107</v>
      </c>
      <c r="AE2680" s="68">
        <v>3897</v>
      </c>
      <c r="AF2680" s="68">
        <v>0</v>
      </c>
      <c r="AG2680" s="68">
        <v>0</v>
      </c>
      <c r="AH2680" s="68">
        <v>0</v>
      </c>
      <c r="AI2680" s="68">
        <v>0</v>
      </c>
      <c r="AJ2680" s="68">
        <v>0</v>
      </c>
      <c r="AK2680" s="68">
        <v>0</v>
      </c>
      <c r="AL2680" s="68">
        <v>0</v>
      </c>
      <c r="AM2680" s="68">
        <v>0</v>
      </c>
      <c r="AN2680" s="68">
        <v>0</v>
      </c>
      <c r="AO2680" s="68">
        <v>0</v>
      </c>
      <c r="AP2680" s="68" t="s">
        <v>863</v>
      </c>
      <c r="AQ2680" s="68">
        <v>1</v>
      </c>
      <c r="AR2680" s="68" t="s">
        <v>860</v>
      </c>
      <c r="AS2680" s="68">
        <v>0</v>
      </c>
      <c r="AT2680" s="68">
        <v>0</v>
      </c>
      <c r="AU2680" s="68">
        <v>0</v>
      </c>
      <c r="AV2680" s="86">
        <v>1</v>
      </c>
      <c r="AX2680" s="1">
        <v>0</v>
      </c>
      <c r="AY2680" s="1">
        <v>0</v>
      </c>
      <c r="AZ2680" s="68">
        <v>0</v>
      </c>
      <c r="BA2680" s="68">
        <v>0</v>
      </c>
      <c r="EQ2680" s="68">
        <v>11150045</v>
      </c>
      <c r="ER2680" s="175">
        <v>1</v>
      </c>
      <c r="ES2680" s="68">
        <v>650</v>
      </c>
      <c r="ET2680" s="68">
        <v>45</v>
      </c>
      <c r="EU2680" s="68">
        <v>0</v>
      </c>
      <c r="EV2680" s="68">
        <v>150045</v>
      </c>
      <c r="EW2680" s="68" t="s">
        <v>2683</v>
      </c>
      <c r="EX2680" s="68" t="str">
        <f t="shared" si="74"/>
        <v>소형</v>
      </c>
      <c r="GE2680" s="68">
        <v>110445</v>
      </c>
      <c r="GF2680" s="68" t="s">
        <v>6089</v>
      </c>
    </row>
    <row r="2681" spans="6:188" x14ac:dyDescent="0.3">
      <c r="F2681" s="68">
        <v>330466</v>
      </c>
      <c r="G2681" s="68">
        <v>1</v>
      </c>
      <c r="H2681" s="68">
        <v>180002</v>
      </c>
      <c r="I2681" s="68">
        <v>280002</v>
      </c>
      <c r="J2681" s="68" t="s">
        <v>3756</v>
      </c>
      <c r="K2681" s="68" t="s">
        <v>3757</v>
      </c>
      <c r="L2681" s="68">
        <v>0</v>
      </c>
      <c r="M2681" s="68">
        <v>20</v>
      </c>
      <c r="N2681" s="68">
        <v>0</v>
      </c>
      <c r="O2681" s="68">
        <v>0</v>
      </c>
      <c r="P2681" s="68">
        <v>0</v>
      </c>
      <c r="Q2681" s="68">
        <v>0</v>
      </c>
      <c r="R2681" s="68">
        <v>8</v>
      </c>
      <c r="S2681" s="68">
        <v>1</v>
      </c>
      <c r="T2681" s="68">
        <v>1</v>
      </c>
      <c r="U2681" s="68">
        <v>2650</v>
      </c>
      <c r="V2681" s="68">
        <v>0</v>
      </c>
      <c r="W2681" s="68">
        <v>147</v>
      </c>
      <c r="X2681" s="68">
        <v>0</v>
      </c>
      <c r="Y2681" s="68">
        <v>3592</v>
      </c>
      <c r="Z2681" s="68">
        <v>0</v>
      </c>
      <c r="AA2681" s="68">
        <v>3592</v>
      </c>
      <c r="AB2681" s="68">
        <v>0</v>
      </c>
      <c r="AC2681" s="68">
        <v>0</v>
      </c>
      <c r="AD2681" s="68">
        <v>107</v>
      </c>
      <c r="AE2681" s="68">
        <v>3917</v>
      </c>
      <c r="AF2681" s="68">
        <v>0</v>
      </c>
      <c r="AG2681" s="68">
        <v>0</v>
      </c>
      <c r="AH2681" s="68">
        <v>0</v>
      </c>
      <c r="AI2681" s="68">
        <v>0</v>
      </c>
      <c r="AJ2681" s="68">
        <v>0</v>
      </c>
      <c r="AK2681" s="68">
        <v>0</v>
      </c>
      <c r="AL2681" s="68">
        <v>0</v>
      </c>
      <c r="AM2681" s="68">
        <v>0</v>
      </c>
      <c r="AN2681" s="68">
        <v>0</v>
      </c>
      <c r="AO2681" s="68">
        <v>0</v>
      </c>
      <c r="AP2681" s="68" t="s">
        <v>913</v>
      </c>
      <c r="AQ2681" s="68">
        <v>1</v>
      </c>
      <c r="AR2681" s="68" t="s">
        <v>910</v>
      </c>
      <c r="AS2681" s="68">
        <v>0</v>
      </c>
      <c r="AT2681" s="68">
        <v>0</v>
      </c>
      <c r="AU2681" s="68">
        <v>0</v>
      </c>
      <c r="AV2681" s="86">
        <v>1</v>
      </c>
      <c r="AX2681" s="1">
        <v>0</v>
      </c>
      <c r="AY2681" s="1">
        <v>0</v>
      </c>
      <c r="AZ2681" s="68">
        <v>0</v>
      </c>
      <c r="BA2681" s="68">
        <v>0</v>
      </c>
      <c r="EQ2681" s="68">
        <v>11250045</v>
      </c>
      <c r="ER2681" s="175">
        <v>1</v>
      </c>
      <c r="ES2681" s="68">
        <v>650</v>
      </c>
      <c r="ET2681" s="68">
        <v>45</v>
      </c>
      <c r="EU2681" s="68">
        <v>0</v>
      </c>
      <c r="EV2681" s="68">
        <v>150045</v>
      </c>
      <c r="EW2681" s="68" t="s">
        <v>2683</v>
      </c>
      <c r="EX2681" s="68" t="str">
        <f t="shared" si="74"/>
        <v>소형</v>
      </c>
      <c r="GE2681" s="68">
        <v>110446</v>
      </c>
      <c r="GF2681" s="68" t="s">
        <v>6090</v>
      </c>
    </row>
    <row r="2682" spans="6:188" x14ac:dyDescent="0.3">
      <c r="F2682" s="68">
        <v>330467</v>
      </c>
      <c r="G2682" s="68">
        <v>1</v>
      </c>
      <c r="H2682" s="68">
        <v>180002</v>
      </c>
      <c r="I2682" s="68">
        <v>280002</v>
      </c>
      <c r="J2682" s="68" t="s">
        <v>3756</v>
      </c>
      <c r="K2682" s="68" t="s">
        <v>3757</v>
      </c>
      <c r="L2682" s="68">
        <v>0</v>
      </c>
      <c r="M2682" s="68">
        <v>20</v>
      </c>
      <c r="N2682" s="68">
        <v>0</v>
      </c>
      <c r="O2682" s="68">
        <v>0</v>
      </c>
      <c r="P2682" s="68">
        <v>0</v>
      </c>
      <c r="Q2682" s="68">
        <v>0</v>
      </c>
      <c r="R2682" s="68">
        <v>8</v>
      </c>
      <c r="S2682" s="68">
        <v>1</v>
      </c>
      <c r="T2682" s="68">
        <v>1</v>
      </c>
      <c r="U2682" s="68">
        <v>2658</v>
      </c>
      <c r="V2682" s="68">
        <v>0</v>
      </c>
      <c r="W2682" s="68">
        <v>1329</v>
      </c>
      <c r="X2682" s="68">
        <v>0</v>
      </c>
      <c r="Y2682" s="68">
        <v>3602</v>
      </c>
      <c r="Z2682" s="68">
        <v>0</v>
      </c>
      <c r="AA2682" s="68">
        <v>3602</v>
      </c>
      <c r="AB2682" s="68">
        <v>0</v>
      </c>
      <c r="AC2682" s="68">
        <v>0</v>
      </c>
      <c r="AD2682" s="68">
        <v>107</v>
      </c>
      <c r="AE2682" s="68">
        <v>3937</v>
      </c>
      <c r="AF2682" s="68">
        <v>0</v>
      </c>
      <c r="AG2682" s="68">
        <v>0</v>
      </c>
      <c r="AH2682" s="68">
        <v>0</v>
      </c>
      <c r="AI2682" s="68">
        <v>0</v>
      </c>
      <c r="AJ2682" s="68">
        <v>0</v>
      </c>
      <c r="AK2682" s="68">
        <v>0</v>
      </c>
      <c r="AL2682" s="68">
        <v>0</v>
      </c>
      <c r="AM2682" s="68">
        <v>0</v>
      </c>
      <c r="AN2682" s="68">
        <v>0</v>
      </c>
      <c r="AO2682" s="68">
        <v>0</v>
      </c>
      <c r="AP2682" s="68" t="s">
        <v>913</v>
      </c>
      <c r="AQ2682" s="68">
        <v>1</v>
      </c>
      <c r="AR2682" s="68" t="s">
        <v>910</v>
      </c>
      <c r="AS2682" s="68">
        <v>0</v>
      </c>
      <c r="AT2682" s="68">
        <v>0</v>
      </c>
      <c r="AU2682" s="68">
        <v>0</v>
      </c>
      <c r="AV2682" s="86">
        <v>1</v>
      </c>
      <c r="AX2682" s="1">
        <v>0</v>
      </c>
      <c r="AY2682" s="1">
        <v>0</v>
      </c>
      <c r="AZ2682" s="68">
        <v>0</v>
      </c>
      <c r="BA2682" s="68">
        <v>0</v>
      </c>
      <c r="EQ2682" s="68">
        <v>20150045</v>
      </c>
      <c r="ER2682" s="175">
        <v>1</v>
      </c>
      <c r="ES2682" s="68">
        <v>650</v>
      </c>
      <c r="ET2682" s="68">
        <v>45</v>
      </c>
      <c r="EU2682" s="68">
        <v>0</v>
      </c>
      <c r="EV2682" s="68">
        <v>150045</v>
      </c>
      <c r="EW2682" s="68" t="s">
        <v>2683</v>
      </c>
      <c r="EX2682" s="68" t="str">
        <f t="shared" si="74"/>
        <v>소형</v>
      </c>
      <c r="GE2682" s="68">
        <v>110447</v>
      </c>
      <c r="GF2682" s="68" t="s">
        <v>6091</v>
      </c>
    </row>
    <row r="2683" spans="6:188" x14ac:dyDescent="0.3">
      <c r="EQ2683" s="68">
        <v>20250045</v>
      </c>
      <c r="ER2683" s="175">
        <v>1</v>
      </c>
      <c r="ES2683" s="68">
        <v>650</v>
      </c>
      <c r="ET2683" s="68">
        <v>45</v>
      </c>
      <c r="EU2683" s="68">
        <v>0</v>
      </c>
      <c r="EV2683" s="68">
        <v>150045</v>
      </c>
      <c r="EW2683" s="68" t="s">
        <v>2683</v>
      </c>
      <c r="EX2683" s="68" t="str">
        <f t="shared" si="74"/>
        <v>소형</v>
      </c>
      <c r="GE2683" s="68">
        <v>110448</v>
      </c>
      <c r="GF2683" s="68" t="s">
        <v>6092</v>
      </c>
    </row>
    <row r="2684" spans="6:188" x14ac:dyDescent="0.3">
      <c r="EQ2684" s="68">
        <v>20350045</v>
      </c>
      <c r="ER2684" s="175">
        <v>1</v>
      </c>
      <c r="ES2684" s="68">
        <v>650</v>
      </c>
      <c r="ET2684" s="68">
        <v>45</v>
      </c>
      <c r="EU2684" s="68">
        <v>0</v>
      </c>
      <c r="EV2684" s="68">
        <v>150045</v>
      </c>
      <c r="EW2684" s="68" t="s">
        <v>2683</v>
      </c>
      <c r="EX2684" s="68" t="str">
        <f t="shared" si="74"/>
        <v>소형</v>
      </c>
      <c r="GE2684" s="68">
        <v>110449</v>
      </c>
      <c r="GF2684" s="68" t="s">
        <v>6093</v>
      </c>
    </row>
    <row r="2685" spans="6:188" x14ac:dyDescent="0.3">
      <c r="EQ2685" s="68">
        <v>20450045</v>
      </c>
      <c r="ER2685" s="175">
        <v>1</v>
      </c>
      <c r="ES2685" s="68">
        <v>650</v>
      </c>
      <c r="ET2685" s="68">
        <v>45</v>
      </c>
      <c r="EU2685" s="68">
        <v>0</v>
      </c>
      <c r="EV2685" s="68">
        <v>150045</v>
      </c>
      <c r="EW2685" s="68" t="s">
        <v>2683</v>
      </c>
      <c r="EX2685" s="68" t="str">
        <f t="shared" si="74"/>
        <v>소형</v>
      </c>
      <c r="GE2685" s="68">
        <v>110450</v>
      </c>
      <c r="GF2685" s="68" t="s">
        <v>6094</v>
      </c>
    </row>
    <row r="2686" spans="6:188" x14ac:dyDescent="0.3">
      <c r="EQ2686" s="68">
        <v>20550045</v>
      </c>
      <c r="ER2686" s="175">
        <v>1</v>
      </c>
      <c r="ES2686" s="68">
        <v>650</v>
      </c>
      <c r="ET2686" s="68">
        <v>45</v>
      </c>
      <c r="EU2686" s="68">
        <v>0</v>
      </c>
      <c r="EV2686" s="68">
        <v>150045</v>
      </c>
      <c r="EW2686" s="68" t="s">
        <v>2683</v>
      </c>
      <c r="EX2686" s="68" t="str">
        <f t="shared" si="74"/>
        <v>소형</v>
      </c>
      <c r="GE2686" s="68">
        <v>110451</v>
      </c>
      <c r="GF2686" s="68" t="s">
        <v>6095</v>
      </c>
    </row>
    <row r="2687" spans="6:188" x14ac:dyDescent="0.3">
      <c r="EQ2687" s="68">
        <v>20650045</v>
      </c>
      <c r="ER2687" s="175">
        <v>1</v>
      </c>
      <c r="ES2687" s="68">
        <v>650</v>
      </c>
      <c r="ET2687" s="68">
        <v>45</v>
      </c>
      <c r="EU2687" s="68">
        <v>0</v>
      </c>
      <c r="EV2687" s="68">
        <v>150045</v>
      </c>
      <c r="EW2687" s="68" t="s">
        <v>2683</v>
      </c>
      <c r="EX2687" s="68" t="str">
        <f t="shared" si="74"/>
        <v>소형</v>
      </c>
      <c r="GE2687" s="68">
        <v>110452</v>
      </c>
      <c r="GF2687" s="68" t="s">
        <v>6096</v>
      </c>
    </row>
    <row r="2688" spans="6:188" x14ac:dyDescent="0.3">
      <c r="EQ2688" s="68">
        <v>20750045</v>
      </c>
      <c r="ER2688" s="175">
        <v>1</v>
      </c>
      <c r="ES2688" s="68">
        <v>650</v>
      </c>
      <c r="ET2688" s="68">
        <v>45</v>
      </c>
      <c r="EU2688" s="68">
        <v>0</v>
      </c>
      <c r="EV2688" s="68">
        <v>150045</v>
      </c>
      <c r="EW2688" s="68" t="s">
        <v>2683</v>
      </c>
      <c r="EX2688" s="68" t="str">
        <f t="shared" si="74"/>
        <v>소형</v>
      </c>
      <c r="GE2688" s="68">
        <v>110453</v>
      </c>
      <c r="GF2688" s="68" t="s">
        <v>6097</v>
      </c>
    </row>
    <row r="2689" spans="147:188" x14ac:dyDescent="0.3">
      <c r="EQ2689" s="68">
        <v>20850045</v>
      </c>
      <c r="ER2689" s="175">
        <v>1</v>
      </c>
      <c r="ES2689" s="68">
        <v>650</v>
      </c>
      <c r="ET2689" s="68">
        <v>45</v>
      </c>
      <c r="EU2689" s="68">
        <v>0</v>
      </c>
      <c r="EV2689" s="68">
        <v>150045</v>
      </c>
      <c r="EW2689" s="68" t="s">
        <v>2683</v>
      </c>
      <c r="EX2689" s="68" t="str">
        <f t="shared" si="74"/>
        <v>소형</v>
      </c>
      <c r="GE2689" s="68">
        <v>110454</v>
      </c>
      <c r="GF2689" s="68" t="s">
        <v>6098</v>
      </c>
    </row>
    <row r="2690" spans="147:188" x14ac:dyDescent="0.3">
      <c r="EQ2690" s="68">
        <v>20950045</v>
      </c>
      <c r="ER2690" s="175">
        <v>1</v>
      </c>
      <c r="ES2690" s="68">
        <v>650</v>
      </c>
      <c r="ET2690" s="68">
        <v>45</v>
      </c>
      <c r="EU2690" s="68">
        <v>0</v>
      </c>
      <c r="EV2690" s="68">
        <v>150045</v>
      </c>
      <c r="EW2690" s="68" t="s">
        <v>2683</v>
      </c>
      <c r="EX2690" s="68" t="str">
        <f t="shared" si="74"/>
        <v>소형</v>
      </c>
      <c r="GE2690" s="68">
        <v>110455</v>
      </c>
      <c r="GF2690" s="68" t="s">
        <v>6099</v>
      </c>
    </row>
    <row r="2691" spans="147:188" x14ac:dyDescent="0.3">
      <c r="EQ2691" s="68">
        <v>21050045</v>
      </c>
      <c r="ER2691" s="175">
        <v>1</v>
      </c>
      <c r="ES2691" s="68">
        <v>650</v>
      </c>
      <c r="ET2691" s="68">
        <v>45</v>
      </c>
      <c r="EU2691" s="68">
        <v>0</v>
      </c>
      <c r="EV2691" s="68">
        <v>150045</v>
      </c>
      <c r="EW2691" s="68" t="s">
        <v>2683</v>
      </c>
      <c r="EX2691" s="68" t="str">
        <f t="shared" ref="EX2691:EX2754" si="75">IF(ER2691=1,"소형",IF(ER2691=2,"중형","대형"))</f>
        <v>소형</v>
      </c>
      <c r="GE2691" s="68">
        <v>110456</v>
      </c>
      <c r="GF2691" s="68" t="s">
        <v>6100</v>
      </c>
    </row>
    <row r="2692" spans="147:188" x14ac:dyDescent="0.3">
      <c r="EQ2692" s="68">
        <v>21150045</v>
      </c>
      <c r="ER2692" s="175">
        <v>1</v>
      </c>
      <c r="ES2692" s="68">
        <v>650</v>
      </c>
      <c r="ET2692" s="68">
        <v>45</v>
      </c>
      <c r="EU2692" s="68">
        <v>0</v>
      </c>
      <c r="EV2692" s="68">
        <v>150045</v>
      </c>
      <c r="EW2692" s="68" t="s">
        <v>2683</v>
      </c>
      <c r="EX2692" s="68" t="str">
        <f t="shared" si="75"/>
        <v>소형</v>
      </c>
      <c r="GE2692" s="68">
        <v>110457</v>
      </c>
      <c r="GF2692" s="68" t="s">
        <v>6101</v>
      </c>
    </row>
    <row r="2693" spans="147:188" x14ac:dyDescent="0.3">
      <c r="EQ2693" s="68">
        <v>21250045</v>
      </c>
      <c r="ER2693" s="175">
        <v>1</v>
      </c>
      <c r="ES2693" s="68">
        <v>650</v>
      </c>
      <c r="ET2693" s="68">
        <v>45</v>
      </c>
      <c r="EU2693" s="68">
        <v>0</v>
      </c>
      <c r="EV2693" s="68">
        <v>150045</v>
      </c>
      <c r="EW2693" s="68" t="s">
        <v>2683</v>
      </c>
      <c r="EX2693" s="68" t="str">
        <f t="shared" si="75"/>
        <v>소형</v>
      </c>
      <c r="GE2693" s="68">
        <v>110458</v>
      </c>
      <c r="GF2693" s="68" t="s">
        <v>6102</v>
      </c>
    </row>
    <row r="2694" spans="147:188" x14ac:dyDescent="0.3">
      <c r="EQ2694" s="68">
        <v>30150045</v>
      </c>
      <c r="ER2694" s="175">
        <v>1</v>
      </c>
      <c r="ES2694" s="68">
        <v>650</v>
      </c>
      <c r="ET2694" s="68">
        <v>45</v>
      </c>
      <c r="EU2694" s="68">
        <v>0</v>
      </c>
      <c r="EV2694" s="68">
        <v>150045</v>
      </c>
      <c r="EW2694" s="68" t="s">
        <v>2683</v>
      </c>
      <c r="EX2694" s="68" t="str">
        <f t="shared" si="75"/>
        <v>소형</v>
      </c>
      <c r="GE2694" s="68">
        <v>110459</v>
      </c>
      <c r="GF2694" s="68" t="s">
        <v>6103</v>
      </c>
    </row>
    <row r="2695" spans="147:188" x14ac:dyDescent="0.3">
      <c r="EQ2695" s="68">
        <v>30250045</v>
      </c>
      <c r="ER2695" s="175">
        <v>1</v>
      </c>
      <c r="ES2695" s="68">
        <v>650</v>
      </c>
      <c r="ET2695" s="68">
        <v>45</v>
      </c>
      <c r="EU2695" s="68">
        <v>0</v>
      </c>
      <c r="EV2695" s="68">
        <v>150045</v>
      </c>
      <c r="EW2695" s="68" t="s">
        <v>2683</v>
      </c>
      <c r="EX2695" s="68" t="str">
        <f t="shared" si="75"/>
        <v>소형</v>
      </c>
      <c r="GE2695" s="68">
        <v>110460</v>
      </c>
      <c r="GF2695" s="68" t="s">
        <v>6104</v>
      </c>
    </row>
    <row r="2696" spans="147:188" x14ac:dyDescent="0.3">
      <c r="EQ2696" s="68">
        <v>30350045</v>
      </c>
      <c r="ER2696" s="175">
        <v>1</v>
      </c>
      <c r="ES2696" s="68">
        <v>650</v>
      </c>
      <c r="ET2696" s="68">
        <v>45</v>
      </c>
      <c r="EU2696" s="68">
        <v>0</v>
      </c>
      <c r="EV2696" s="68">
        <v>150045</v>
      </c>
      <c r="EW2696" s="68" t="s">
        <v>2683</v>
      </c>
      <c r="EX2696" s="68" t="str">
        <f t="shared" si="75"/>
        <v>소형</v>
      </c>
      <c r="GE2696" s="68">
        <v>110461</v>
      </c>
      <c r="GF2696" s="68" t="s">
        <v>6105</v>
      </c>
    </row>
    <row r="2697" spans="147:188" x14ac:dyDescent="0.3">
      <c r="EQ2697" s="68">
        <v>30450045</v>
      </c>
      <c r="ER2697" s="175">
        <v>1</v>
      </c>
      <c r="ES2697" s="68">
        <v>650</v>
      </c>
      <c r="ET2697" s="68">
        <v>45</v>
      </c>
      <c r="EU2697" s="68">
        <v>0</v>
      </c>
      <c r="EV2697" s="68">
        <v>150045</v>
      </c>
      <c r="EW2697" s="68" t="s">
        <v>2683</v>
      </c>
      <c r="EX2697" s="68" t="str">
        <f t="shared" si="75"/>
        <v>소형</v>
      </c>
      <c r="GE2697" s="68">
        <v>110462</v>
      </c>
      <c r="GF2697" s="68" t="s">
        <v>6106</v>
      </c>
    </row>
    <row r="2698" spans="147:188" x14ac:dyDescent="0.3">
      <c r="EQ2698" s="68">
        <v>30550045</v>
      </c>
      <c r="ER2698" s="175">
        <v>1</v>
      </c>
      <c r="ES2698" s="68">
        <v>650</v>
      </c>
      <c r="ET2698" s="68">
        <v>45</v>
      </c>
      <c r="EU2698" s="68">
        <v>0</v>
      </c>
      <c r="EV2698" s="68">
        <v>150045</v>
      </c>
      <c r="EW2698" s="68" t="s">
        <v>2683</v>
      </c>
      <c r="EX2698" s="68" t="str">
        <f t="shared" si="75"/>
        <v>소형</v>
      </c>
      <c r="GE2698" s="68">
        <v>110463</v>
      </c>
      <c r="GF2698" s="68" t="s">
        <v>6107</v>
      </c>
    </row>
    <row r="2699" spans="147:188" x14ac:dyDescent="0.3">
      <c r="EQ2699" s="68">
        <v>30650045</v>
      </c>
      <c r="ER2699" s="175">
        <v>1</v>
      </c>
      <c r="ES2699" s="68">
        <v>650</v>
      </c>
      <c r="ET2699" s="68">
        <v>45</v>
      </c>
      <c r="EU2699" s="68">
        <v>0</v>
      </c>
      <c r="EV2699" s="68">
        <v>150045</v>
      </c>
      <c r="EW2699" s="68" t="s">
        <v>2683</v>
      </c>
      <c r="EX2699" s="68" t="str">
        <f t="shared" si="75"/>
        <v>소형</v>
      </c>
      <c r="GE2699" s="68">
        <v>110464</v>
      </c>
      <c r="GF2699" s="68" t="s">
        <v>6108</v>
      </c>
    </row>
    <row r="2700" spans="147:188" x14ac:dyDescent="0.3">
      <c r="EQ2700" s="68">
        <v>30750045</v>
      </c>
      <c r="ER2700" s="175">
        <v>1</v>
      </c>
      <c r="ES2700" s="68">
        <v>650</v>
      </c>
      <c r="ET2700" s="68">
        <v>45</v>
      </c>
      <c r="EU2700" s="68">
        <v>0</v>
      </c>
      <c r="EV2700" s="68">
        <v>150045</v>
      </c>
      <c r="EW2700" s="68" t="s">
        <v>2683</v>
      </c>
      <c r="EX2700" s="68" t="str">
        <f t="shared" si="75"/>
        <v>소형</v>
      </c>
      <c r="GE2700" s="68">
        <v>110465</v>
      </c>
      <c r="GF2700" s="68" t="s">
        <v>6109</v>
      </c>
    </row>
    <row r="2701" spans="147:188" x14ac:dyDescent="0.3">
      <c r="EQ2701" s="68">
        <v>30850045</v>
      </c>
      <c r="ER2701" s="175">
        <v>1</v>
      </c>
      <c r="ES2701" s="68">
        <v>650</v>
      </c>
      <c r="ET2701" s="68">
        <v>45</v>
      </c>
      <c r="EU2701" s="68">
        <v>0</v>
      </c>
      <c r="EV2701" s="68">
        <v>150045</v>
      </c>
      <c r="EW2701" s="68" t="s">
        <v>2683</v>
      </c>
      <c r="EX2701" s="68" t="str">
        <f t="shared" si="75"/>
        <v>소형</v>
      </c>
      <c r="GE2701" s="68">
        <v>110466</v>
      </c>
      <c r="GF2701" s="68" t="s">
        <v>6110</v>
      </c>
    </row>
    <row r="2702" spans="147:188" x14ac:dyDescent="0.3">
      <c r="EQ2702" s="68">
        <v>30950045</v>
      </c>
      <c r="ER2702" s="175">
        <v>1</v>
      </c>
      <c r="ES2702" s="68">
        <v>650</v>
      </c>
      <c r="ET2702" s="68">
        <v>45</v>
      </c>
      <c r="EU2702" s="68">
        <v>0</v>
      </c>
      <c r="EV2702" s="68">
        <v>150045</v>
      </c>
      <c r="EW2702" s="68" t="s">
        <v>2683</v>
      </c>
      <c r="EX2702" s="68" t="str">
        <f t="shared" si="75"/>
        <v>소형</v>
      </c>
      <c r="GE2702" s="68">
        <v>110467</v>
      </c>
      <c r="GF2702" s="68" t="s">
        <v>6111</v>
      </c>
    </row>
    <row r="2703" spans="147:188" x14ac:dyDescent="0.3">
      <c r="EQ2703" s="68">
        <v>31050045</v>
      </c>
      <c r="ER2703" s="175">
        <v>1</v>
      </c>
      <c r="ES2703" s="68">
        <v>650</v>
      </c>
      <c r="ET2703" s="68">
        <v>45</v>
      </c>
      <c r="EU2703" s="68">
        <v>0</v>
      </c>
      <c r="EV2703" s="68">
        <v>150045</v>
      </c>
      <c r="EW2703" s="68" t="s">
        <v>2683</v>
      </c>
      <c r="EX2703" s="68" t="str">
        <f t="shared" si="75"/>
        <v>소형</v>
      </c>
      <c r="GE2703" s="68">
        <v>110468</v>
      </c>
      <c r="GF2703" s="68" t="s">
        <v>6112</v>
      </c>
    </row>
    <row r="2704" spans="147:188" x14ac:dyDescent="0.3">
      <c r="EQ2704" s="68">
        <v>31150045</v>
      </c>
      <c r="ER2704" s="175">
        <v>1</v>
      </c>
      <c r="ES2704" s="68">
        <v>650</v>
      </c>
      <c r="ET2704" s="68">
        <v>45</v>
      </c>
      <c r="EU2704" s="68">
        <v>0</v>
      </c>
      <c r="EV2704" s="68">
        <v>150045</v>
      </c>
      <c r="EW2704" s="68" t="s">
        <v>2683</v>
      </c>
      <c r="EX2704" s="68" t="str">
        <f t="shared" si="75"/>
        <v>소형</v>
      </c>
      <c r="GE2704" s="68">
        <v>110469</v>
      </c>
      <c r="GF2704" s="68" t="s">
        <v>6113</v>
      </c>
    </row>
    <row r="2705" spans="147:188" x14ac:dyDescent="0.3">
      <c r="EQ2705" s="68">
        <v>31250045</v>
      </c>
      <c r="ER2705" s="175">
        <v>1</v>
      </c>
      <c r="ES2705" s="68">
        <v>650</v>
      </c>
      <c r="ET2705" s="68">
        <v>45</v>
      </c>
      <c r="EU2705" s="68">
        <v>0</v>
      </c>
      <c r="EV2705" s="68">
        <v>150045</v>
      </c>
      <c r="EW2705" s="68" t="s">
        <v>2683</v>
      </c>
      <c r="EX2705" s="68" t="str">
        <f t="shared" si="75"/>
        <v>소형</v>
      </c>
      <c r="GE2705" s="68">
        <v>110470</v>
      </c>
      <c r="GF2705" s="68" t="s">
        <v>6114</v>
      </c>
    </row>
    <row r="2706" spans="147:188" x14ac:dyDescent="0.3">
      <c r="EQ2706" s="68">
        <v>10150046</v>
      </c>
      <c r="ER2706" s="175">
        <v>1</v>
      </c>
      <c r="ES2706" s="68">
        <v>650</v>
      </c>
      <c r="ET2706" s="68">
        <v>46</v>
      </c>
      <c r="EU2706" s="68">
        <v>0</v>
      </c>
      <c r="EV2706" s="68">
        <v>150046</v>
      </c>
      <c r="EW2706" s="68" t="s">
        <v>2684</v>
      </c>
      <c r="EX2706" s="68" t="str">
        <f t="shared" si="75"/>
        <v>소형</v>
      </c>
      <c r="GE2706" s="68">
        <v>110471</v>
      </c>
      <c r="GF2706" s="68" t="s">
        <v>6115</v>
      </c>
    </row>
    <row r="2707" spans="147:188" x14ac:dyDescent="0.3">
      <c r="EQ2707" s="68">
        <v>10250046</v>
      </c>
      <c r="ER2707" s="175">
        <v>1</v>
      </c>
      <c r="ES2707" s="68">
        <v>650</v>
      </c>
      <c r="ET2707" s="68">
        <v>46</v>
      </c>
      <c r="EU2707" s="68">
        <v>0</v>
      </c>
      <c r="EV2707" s="68">
        <v>150046</v>
      </c>
      <c r="EW2707" s="68" t="s">
        <v>2684</v>
      </c>
      <c r="EX2707" s="68" t="str">
        <f t="shared" si="75"/>
        <v>소형</v>
      </c>
      <c r="GE2707" s="68">
        <v>110472</v>
      </c>
      <c r="GF2707" s="68" t="s">
        <v>6116</v>
      </c>
    </row>
    <row r="2708" spans="147:188" x14ac:dyDescent="0.3">
      <c r="EQ2708" s="68">
        <v>10350046</v>
      </c>
      <c r="ER2708" s="175">
        <v>1</v>
      </c>
      <c r="ES2708" s="68">
        <v>650</v>
      </c>
      <c r="ET2708" s="68">
        <v>46</v>
      </c>
      <c r="EU2708" s="68">
        <v>0</v>
      </c>
      <c r="EV2708" s="68">
        <v>150046</v>
      </c>
      <c r="EW2708" s="68" t="s">
        <v>2684</v>
      </c>
      <c r="EX2708" s="68" t="str">
        <f t="shared" si="75"/>
        <v>소형</v>
      </c>
      <c r="GE2708" s="68">
        <v>110473</v>
      </c>
      <c r="GF2708" s="68" t="s">
        <v>6117</v>
      </c>
    </row>
    <row r="2709" spans="147:188" x14ac:dyDescent="0.3">
      <c r="EQ2709" s="68">
        <v>10450046</v>
      </c>
      <c r="ER2709" s="175">
        <v>1</v>
      </c>
      <c r="ES2709" s="68">
        <v>650</v>
      </c>
      <c r="ET2709" s="68">
        <v>46</v>
      </c>
      <c r="EU2709" s="68">
        <v>0</v>
      </c>
      <c r="EV2709" s="68">
        <v>150046</v>
      </c>
      <c r="EW2709" s="68" t="s">
        <v>2684</v>
      </c>
      <c r="EX2709" s="68" t="str">
        <f t="shared" si="75"/>
        <v>소형</v>
      </c>
      <c r="GE2709" s="68">
        <v>110474</v>
      </c>
      <c r="GF2709" s="68" t="s">
        <v>6118</v>
      </c>
    </row>
    <row r="2710" spans="147:188" x14ac:dyDescent="0.3">
      <c r="EQ2710" s="68">
        <v>10550046</v>
      </c>
      <c r="ER2710" s="175">
        <v>1</v>
      </c>
      <c r="ES2710" s="68">
        <v>650</v>
      </c>
      <c r="ET2710" s="68">
        <v>46</v>
      </c>
      <c r="EU2710" s="68">
        <v>0</v>
      </c>
      <c r="EV2710" s="68">
        <v>150046</v>
      </c>
      <c r="EW2710" s="68" t="s">
        <v>2684</v>
      </c>
      <c r="EX2710" s="68" t="str">
        <f t="shared" si="75"/>
        <v>소형</v>
      </c>
      <c r="GE2710" s="68">
        <v>110475</v>
      </c>
      <c r="GF2710" s="68" t="s">
        <v>6119</v>
      </c>
    </row>
    <row r="2711" spans="147:188" x14ac:dyDescent="0.3">
      <c r="EQ2711" s="68">
        <v>10650046</v>
      </c>
      <c r="ER2711" s="175">
        <v>1</v>
      </c>
      <c r="ES2711" s="68">
        <v>650</v>
      </c>
      <c r="ET2711" s="68">
        <v>46</v>
      </c>
      <c r="EU2711" s="68">
        <v>0</v>
      </c>
      <c r="EV2711" s="68">
        <v>150046</v>
      </c>
      <c r="EW2711" s="68" t="s">
        <v>2684</v>
      </c>
      <c r="EX2711" s="68" t="str">
        <f t="shared" si="75"/>
        <v>소형</v>
      </c>
      <c r="GE2711" s="68">
        <v>110476</v>
      </c>
      <c r="GF2711" s="68" t="s">
        <v>6120</v>
      </c>
    </row>
    <row r="2712" spans="147:188" x14ac:dyDescent="0.3">
      <c r="EQ2712" s="68">
        <v>10750046</v>
      </c>
      <c r="ER2712" s="175">
        <v>1</v>
      </c>
      <c r="ES2712" s="68">
        <v>650</v>
      </c>
      <c r="ET2712" s="68">
        <v>46</v>
      </c>
      <c r="EU2712" s="68">
        <v>0</v>
      </c>
      <c r="EV2712" s="68">
        <v>150046</v>
      </c>
      <c r="EW2712" s="68" t="s">
        <v>2684</v>
      </c>
      <c r="EX2712" s="68" t="str">
        <f t="shared" si="75"/>
        <v>소형</v>
      </c>
      <c r="GE2712" s="68">
        <v>110477</v>
      </c>
      <c r="GF2712" s="68" t="s">
        <v>6121</v>
      </c>
    </row>
    <row r="2713" spans="147:188" x14ac:dyDescent="0.3">
      <c r="EQ2713" s="68">
        <v>10850046</v>
      </c>
      <c r="ER2713" s="175">
        <v>1</v>
      </c>
      <c r="ES2713" s="68">
        <v>650</v>
      </c>
      <c r="ET2713" s="68">
        <v>46</v>
      </c>
      <c r="EU2713" s="68">
        <v>0</v>
      </c>
      <c r="EV2713" s="68">
        <v>150046</v>
      </c>
      <c r="EW2713" s="68" t="s">
        <v>2684</v>
      </c>
      <c r="EX2713" s="68" t="str">
        <f t="shared" si="75"/>
        <v>소형</v>
      </c>
      <c r="GE2713" s="68">
        <v>110478</v>
      </c>
      <c r="GF2713" s="68" t="s">
        <v>6122</v>
      </c>
    </row>
    <row r="2714" spans="147:188" x14ac:dyDescent="0.3">
      <c r="EQ2714" s="68">
        <v>10950046</v>
      </c>
      <c r="ER2714" s="175">
        <v>1</v>
      </c>
      <c r="ES2714" s="68">
        <v>650</v>
      </c>
      <c r="ET2714" s="68">
        <v>46</v>
      </c>
      <c r="EU2714" s="68">
        <v>0</v>
      </c>
      <c r="EV2714" s="68">
        <v>150046</v>
      </c>
      <c r="EW2714" s="68" t="s">
        <v>2684</v>
      </c>
      <c r="EX2714" s="68" t="str">
        <f t="shared" si="75"/>
        <v>소형</v>
      </c>
      <c r="GE2714" s="68">
        <v>110479</v>
      </c>
      <c r="GF2714" s="68" t="s">
        <v>6123</v>
      </c>
    </row>
    <row r="2715" spans="147:188" x14ac:dyDescent="0.3">
      <c r="EQ2715" s="68">
        <v>11050046</v>
      </c>
      <c r="ER2715" s="175">
        <v>1</v>
      </c>
      <c r="ES2715" s="68">
        <v>650</v>
      </c>
      <c r="ET2715" s="68">
        <v>46</v>
      </c>
      <c r="EU2715" s="68">
        <v>0</v>
      </c>
      <c r="EV2715" s="68">
        <v>150046</v>
      </c>
      <c r="EW2715" s="68" t="s">
        <v>2684</v>
      </c>
      <c r="EX2715" s="68" t="str">
        <f t="shared" si="75"/>
        <v>소형</v>
      </c>
      <c r="GE2715" s="68">
        <v>110480</v>
      </c>
      <c r="GF2715" s="68" t="s">
        <v>6124</v>
      </c>
    </row>
    <row r="2716" spans="147:188" x14ac:dyDescent="0.3">
      <c r="EQ2716" s="68">
        <v>11150046</v>
      </c>
      <c r="ER2716" s="175">
        <v>1</v>
      </c>
      <c r="ES2716" s="68">
        <v>650</v>
      </c>
      <c r="ET2716" s="68">
        <v>46</v>
      </c>
      <c r="EU2716" s="68">
        <v>0</v>
      </c>
      <c r="EV2716" s="68">
        <v>150046</v>
      </c>
      <c r="EW2716" s="68" t="s">
        <v>2684</v>
      </c>
      <c r="EX2716" s="68" t="str">
        <f t="shared" si="75"/>
        <v>소형</v>
      </c>
      <c r="GE2716" s="68">
        <v>110481</v>
      </c>
      <c r="GF2716" s="68" t="s">
        <v>6125</v>
      </c>
    </row>
    <row r="2717" spans="147:188" x14ac:dyDescent="0.3">
      <c r="EQ2717" s="68">
        <v>11250046</v>
      </c>
      <c r="ER2717" s="175">
        <v>1</v>
      </c>
      <c r="ES2717" s="68">
        <v>650</v>
      </c>
      <c r="ET2717" s="68">
        <v>46</v>
      </c>
      <c r="EU2717" s="68">
        <v>0</v>
      </c>
      <c r="EV2717" s="68">
        <v>150046</v>
      </c>
      <c r="EW2717" s="68" t="s">
        <v>2684</v>
      </c>
      <c r="EX2717" s="68" t="str">
        <f t="shared" si="75"/>
        <v>소형</v>
      </c>
      <c r="GE2717" s="68">
        <v>110482</v>
      </c>
      <c r="GF2717" s="68" t="s">
        <v>6126</v>
      </c>
    </row>
    <row r="2718" spans="147:188" x14ac:dyDescent="0.3">
      <c r="EQ2718" s="68">
        <v>20150046</v>
      </c>
      <c r="ER2718" s="175">
        <v>1</v>
      </c>
      <c r="ES2718" s="68">
        <v>650</v>
      </c>
      <c r="ET2718" s="68">
        <v>46</v>
      </c>
      <c r="EU2718" s="68">
        <v>0</v>
      </c>
      <c r="EV2718" s="68">
        <v>150046</v>
      </c>
      <c r="EW2718" s="68" t="s">
        <v>2684</v>
      </c>
      <c r="EX2718" s="68" t="str">
        <f t="shared" si="75"/>
        <v>소형</v>
      </c>
      <c r="GE2718" s="68">
        <v>110483</v>
      </c>
      <c r="GF2718" s="68" t="s">
        <v>6127</v>
      </c>
    </row>
    <row r="2719" spans="147:188" x14ac:dyDescent="0.3">
      <c r="EQ2719" s="68">
        <v>20250046</v>
      </c>
      <c r="ER2719" s="175">
        <v>1</v>
      </c>
      <c r="ES2719" s="68">
        <v>650</v>
      </c>
      <c r="ET2719" s="68">
        <v>46</v>
      </c>
      <c r="EU2719" s="68">
        <v>0</v>
      </c>
      <c r="EV2719" s="68">
        <v>150046</v>
      </c>
      <c r="EW2719" s="68" t="s">
        <v>2684</v>
      </c>
      <c r="EX2719" s="68" t="str">
        <f t="shared" si="75"/>
        <v>소형</v>
      </c>
      <c r="GE2719" s="68">
        <v>110484</v>
      </c>
      <c r="GF2719" s="68" t="s">
        <v>6128</v>
      </c>
    </row>
    <row r="2720" spans="147:188" x14ac:dyDescent="0.3">
      <c r="EQ2720" s="68">
        <v>20350046</v>
      </c>
      <c r="ER2720" s="175">
        <v>1</v>
      </c>
      <c r="ES2720" s="68">
        <v>650</v>
      </c>
      <c r="ET2720" s="68">
        <v>46</v>
      </c>
      <c r="EU2720" s="68">
        <v>0</v>
      </c>
      <c r="EV2720" s="68">
        <v>150046</v>
      </c>
      <c r="EW2720" s="68" t="s">
        <v>2684</v>
      </c>
      <c r="EX2720" s="68" t="str">
        <f t="shared" si="75"/>
        <v>소형</v>
      </c>
      <c r="GE2720" s="68">
        <v>110485</v>
      </c>
      <c r="GF2720" s="68" t="s">
        <v>6129</v>
      </c>
    </row>
    <row r="2721" spans="147:188" x14ac:dyDescent="0.3">
      <c r="EQ2721" s="68">
        <v>20450046</v>
      </c>
      <c r="ER2721" s="175">
        <v>1</v>
      </c>
      <c r="ES2721" s="68">
        <v>650</v>
      </c>
      <c r="ET2721" s="68">
        <v>46</v>
      </c>
      <c r="EU2721" s="68">
        <v>0</v>
      </c>
      <c r="EV2721" s="68">
        <v>150046</v>
      </c>
      <c r="EW2721" s="68" t="s">
        <v>2684</v>
      </c>
      <c r="EX2721" s="68" t="str">
        <f t="shared" si="75"/>
        <v>소형</v>
      </c>
      <c r="GE2721" s="68">
        <v>110486</v>
      </c>
      <c r="GF2721" s="68" t="s">
        <v>6130</v>
      </c>
    </row>
    <row r="2722" spans="147:188" x14ac:dyDescent="0.3">
      <c r="EQ2722" s="68">
        <v>20550046</v>
      </c>
      <c r="ER2722" s="175">
        <v>1</v>
      </c>
      <c r="ES2722" s="68">
        <v>650</v>
      </c>
      <c r="ET2722" s="68">
        <v>46</v>
      </c>
      <c r="EU2722" s="68">
        <v>0</v>
      </c>
      <c r="EV2722" s="68">
        <v>150046</v>
      </c>
      <c r="EW2722" s="68" t="s">
        <v>2684</v>
      </c>
      <c r="EX2722" s="68" t="str">
        <f t="shared" si="75"/>
        <v>소형</v>
      </c>
      <c r="GE2722" s="68">
        <v>110487</v>
      </c>
      <c r="GF2722" s="68" t="s">
        <v>6131</v>
      </c>
    </row>
    <row r="2723" spans="147:188" x14ac:dyDescent="0.3">
      <c r="EQ2723" s="68">
        <v>20650046</v>
      </c>
      <c r="ER2723" s="175">
        <v>1</v>
      </c>
      <c r="ES2723" s="68">
        <v>650</v>
      </c>
      <c r="ET2723" s="68">
        <v>46</v>
      </c>
      <c r="EU2723" s="68">
        <v>0</v>
      </c>
      <c r="EV2723" s="68">
        <v>150046</v>
      </c>
      <c r="EW2723" s="68" t="s">
        <v>2684</v>
      </c>
      <c r="EX2723" s="68" t="str">
        <f t="shared" si="75"/>
        <v>소형</v>
      </c>
      <c r="GE2723" s="68">
        <v>110488</v>
      </c>
      <c r="GF2723" s="68" t="s">
        <v>6132</v>
      </c>
    </row>
    <row r="2724" spans="147:188" x14ac:dyDescent="0.3">
      <c r="EQ2724" s="68">
        <v>20750046</v>
      </c>
      <c r="ER2724" s="175">
        <v>1</v>
      </c>
      <c r="ES2724" s="68">
        <v>650</v>
      </c>
      <c r="ET2724" s="68">
        <v>46</v>
      </c>
      <c r="EU2724" s="68">
        <v>0</v>
      </c>
      <c r="EV2724" s="68">
        <v>150046</v>
      </c>
      <c r="EW2724" s="68" t="s">
        <v>2684</v>
      </c>
      <c r="EX2724" s="68" t="str">
        <f t="shared" si="75"/>
        <v>소형</v>
      </c>
      <c r="GE2724" s="68">
        <v>110489</v>
      </c>
      <c r="GF2724" s="68" t="s">
        <v>6133</v>
      </c>
    </row>
    <row r="2725" spans="147:188" x14ac:dyDescent="0.3">
      <c r="EQ2725" s="68">
        <v>20850046</v>
      </c>
      <c r="ER2725" s="175">
        <v>1</v>
      </c>
      <c r="ES2725" s="68">
        <v>650</v>
      </c>
      <c r="ET2725" s="68">
        <v>46</v>
      </c>
      <c r="EU2725" s="68">
        <v>0</v>
      </c>
      <c r="EV2725" s="68">
        <v>150046</v>
      </c>
      <c r="EW2725" s="68" t="s">
        <v>2684</v>
      </c>
      <c r="EX2725" s="68" t="str">
        <f t="shared" si="75"/>
        <v>소형</v>
      </c>
      <c r="GE2725" s="68">
        <v>110490</v>
      </c>
      <c r="GF2725" s="68" t="s">
        <v>6134</v>
      </c>
    </row>
    <row r="2726" spans="147:188" x14ac:dyDescent="0.3">
      <c r="EQ2726" s="68">
        <v>20950046</v>
      </c>
      <c r="ER2726" s="175">
        <v>1</v>
      </c>
      <c r="ES2726" s="68">
        <v>650</v>
      </c>
      <c r="ET2726" s="68">
        <v>46</v>
      </c>
      <c r="EU2726" s="68">
        <v>0</v>
      </c>
      <c r="EV2726" s="68">
        <v>150046</v>
      </c>
      <c r="EW2726" s="68" t="s">
        <v>2684</v>
      </c>
      <c r="EX2726" s="68" t="str">
        <f t="shared" si="75"/>
        <v>소형</v>
      </c>
      <c r="GE2726" s="68">
        <v>110491</v>
      </c>
      <c r="GF2726" s="68" t="s">
        <v>6135</v>
      </c>
    </row>
    <row r="2727" spans="147:188" x14ac:dyDescent="0.3">
      <c r="EQ2727" s="68">
        <v>21050046</v>
      </c>
      <c r="ER2727" s="175">
        <v>1</v>
      </c>
      <c r="ES2727" s="68">
        <v>650</v>
      </c>
      <c r="ET2727" s="68">
        <v>46</v>
      </c>
      <c r="EU2727" s="68">
        <v>0</v>
      </c>
      <c r="EV2727" s="68">
        <v>150046</v>
      </c>
      <c r="EW2727" s="68" t="s">
        <v>2684</v>
      </c>
      <c r="EX2727" s="68" t="str">
        <f t="shared" si="75"/>
        <v>소형</v>
      </c>
      <c r="GE2727" s="68">
        <v>110492</v>
      </c>
      <c r="GF2727" s="68" t="s">
        <v>6136</v>
      </c>
    </row>
    <row r="2728" spans="147:188" x14ac:dyDescent="0.3">
      <c r="EQ2728" s="68">
        <v>21150046</v>
      </c>
      <c r="ER2728" s="175">
        <v>1</v>
      </c>
      <c r="ES2728" s="68">
        <v>650</v>
      </c>
      <c r="ET2728" s="68">
        <v>46</v>
      </c>
      <c r="EU2728" s="68">
        <v>0</v>
      </c>
      <c r="EV2728" s="68">
        <v>150046</v>
      </c>
      <c r="EW2728" s="68" t="s">
        <v>2684</v>
      </c>
      <c r="EX2728" s="68" t="str">
        <f t="shared" si="75"/>
        <v>소형</v>
      </c>
      <c r="GE2728" s="68">
        <v>110493</v>
      </c>
      <c r="GF2728" s="68" t="s">
        <v>6137</v>
      </c>
    </row>
    <row r="2729" spans="147:188" x14ac:dyDescent="0.3">
      <c r="EQ2729" s="68">
        <v>21250046</v>
      </c>
      <c r="ER2729" s="175">
        <v>1</v>
      </c>
      <c r="ES2729" s="68">
        <v>650</v>
      </c>
      <c r="ET2729" s="68">
        <v>46</v>
      </c>
      <c r="EU2729" s="68">
        <v>0</v>
      </c>
      <c r="EV2729" s="68">
        <v>150046</v>
      </c>
      <c r="EW2729" s="68" t="s">
        <v>2684</v>
      </c>
      <c r="EX2729" s="68" t="str">
        <f t="shared" si="75"/>
        <v>소형</v>
      </c>
      <c r="GE2729" s="68">
        <v>110494</v>
      </c>
      <c r="GF2729" s="68" t="s">
        <v>6138</v>
      </c>
    </row>
    <row r="2730" spans="147:188" x14ac:dyDescent="0.3">
      <c r="EQ2730" s="68">
        <v>30150046</v>
      </c>
      <c r="ER2730" s="175">
        <v>1</v>
      </c>
      <c r="ES2730" s="68">
        <v>650</v>
      </c>
      <c r="ET2730" s="68">
        <v>46</v>
      </c>
      <c r="EU2730" s="68">
        <v>0</v>
      </c>
      <c r="EV2730" s="68">
        <v>150046</v>
      </c>
      <c r="EW2730" s="68" t="s">
        <v>2684</v>
      </c>
      <c r="EX2730" s="68" t="str">
        <f t="shared" si="75"/>
        <v>소형</v>
      </c>
      <c r="GE2730" s="68">
        <v>110495</v>
      </c>
      <c r="GF2730" s="68" t="s">
        <v>6139</v>
      </c>
    </row>
    <row r="2731" spans="147:188" x14ac:dyDescent="0.3">
      <c r="EQ2731" s="68">
        <v>30250046</v>
      </c>
      <c r="ER2731" s="175">
        <v>1</v>
      </c>
      <c r="ES2731" s="68">
        <v>650</v>
      </c>
      <c r="ET2731" s="68">
        <v>46</v>
      </c>
      <c r="EU2731" s="68">
        <v>0</v>
      </c>
      <c r="EV2731" s="68">
        <v>150046</v>
      </c>
      <c r="EW2731" s="68" t="s">
        <v>2684</v>
      </c>
      <c r="EX2731" s="68" t="str">
        <f t="shared" si="75"/>
        <v>소형</v>
      </c>
      <c r="GE2731" s="68">
        <v>110496</v>
      </c>
      <c r="GF2731" s="68" t="s">
        <v>6140</v>
      </c>
    </row>
    <row r="2732" spans="147:188" x14ac:dyDescent="0.3">
      <c r="EQ2732" s="68">
        <v>30350046</v>
      </c>
      <c r="ER2732" s="175">
        <v>1</v>
      </c>
      <c r="ES2732" s="68">
        <v>650</v>
      </c>
      <c r="ET2732" s="68">
        <v>46</v>
      </c>
      <c r="EU2732" s="68">
        <v>0</v>
      </c>
      <c r="EV2732" s="68">
        <v>150046</v>
      </c>
      <c r="EW2732" s="68" t="s">
        <v>2684</v>
      </c>
      <c r="EX2732" s="68" t="str">
        <f t="shared" si="75"/>
        <v>소형</v>
      </c>
      <c r="GE2732" s="68">
        <v>110497</v>
      </c>
      <c r="GF2732" s="68" t="s">
        <v>6141</v>
      </c>
    </row>
    <row r="2733" spans="147:188" x14ac:dyDescent="0.3">
      <c r="EQ2733" s="68">
        <v>30450046</v>
      </c>
      <c r="ER2733" s="175">
        <v>1</v>
      </c>
      <c r="ES2733" s="68">
        <v>650</v>
      </c>
      <c r="ET2733" s="68">
        <v>46</v>
      </c>
      <c r="EU2733" s="68">
        <v>0</v>
      </c>
      <c r="EV2733" s="68">
        <v>150046</v>
      </c>
      <c r="EW2733" s="68" t="s">
        <v>2684</v>
      </c>
      <c r="EX2733" s="68" t="str">
        <f t="shared" si="75"/>
        <v>소형</v>
      </c>
      <c r="GE2733" s="68">
        <v>110498</v>
      </c>
      <c r="GF2733" s="68" t="s">
        <v>6142</v>
      </c>
    </row>
    <row r="2734" spans="147:188" x14ac:dyDescent="0.3">
      <c r="EQ2734" s="68">
        <v>30550046</v>
      </c>
      <c r="ER2734" s="175">
        <v>1</v>
      </c>
      <c r="ES2734" s="68">
        <v>650</v>
      </c>
      <c r="ET2734" s="68">
        <v>46</v>
      </c>
      <c r="EU2734" s="68">
        <v>0</v>
      </c>
      <c r="EV2734" s="68">
        <v>150046</v>
      </c>
      <c r="EW2734" s="68" t="s">
        <v>2684</v>
      </c>
      <c r="EX2734" s="68" t="str">
        <f t="shared" si="75"/>
        <v>소형</v>
      </c>
      <c r="GE2734" s="68">
        <v>110499</v>
      </c>
      <c r="GF2734" s="68" t="s">
        <v>6143</v>
      </c>
    </row>
    <row r="2735" spans="147:188" x14ac:dyDescent="0.3">
      <c r="EQ2735" s="68">
        <v>30650046</v>
      </c>
      <c r="ER2735" s="175">
        <v>1</v>
      </c>
      <c r="ES2735" s="68">
        <v>650</v>
      </c>
      <c r="ET2735" s="68">
        <v>46</v>
      </c>
      <c r="EU2735" s="68">
        <v>0</v>
      </c>
      <c r="EV2735" s="68">
        <v>150046</v>
      </c>
      <c r="EW2735" s="68" t="s">
        <v>2684</v>
      </c>
      <c r="EX2735" s="68" t="str">
        <f t="shared" si="75"/>
        <v>소형</v>
      </c>
      <c r="GE2735" s="68">
        <v>110500</v>
      </c>
      <c r="GF2735" s="68" t="s">
        <v>6144</v>
      </c>
    </row>
    <row r="2736" spans="147:188" x14ac:dyDescent="0.3">
      <c r="EQ2736" s="68">
        <v>30750046</v>
      </c>
      <c r="ER2736" s="175">
        <v>1</v>
      </c>
      <c r="ES2736" s="68">
        <v>650</v>
      </c>
      <c r="ET2736" s="68">
        <v>46</v>
      </c>
      <c r="EU2736" s="68">
        <v>0</v>
      </c>
      <c r="EV2736" s="68">
        <v>150046</v>
      </c>
      <c r="EW2736" s="68" t="s">
        <v>2684</v>
      </c>
      <c r="EX2736" s="68" t="str">
        <f t="shared" si="75"/>
        <v>소형</v>
      </c>
      <c r="GE2736" s="68">
        <v>110501</v>
      </c>
      <c r="GF2736" s="68" t="s">
        <v>6145</v>
      </c>
    </row>
    <row r="2737" spans="147:188" x14ac:dyDescent="0.3">
      <c r="EQ2737" s="68">
        <v>30850046</v>
      </c>
      <c r="ER2737" s="175">
        <v>1</v>
      </c>
      <c r="ES2737" s="68">
        <v>650</v>
      </c>
      <c r="ET2737" s="68">
        <v>46</v>
      </c>
      <c r="EU2737" s="68">
        <v>0</v>
      </c>
      <c r="EV2737" s="68">
        <v>150046</v>
      </c>
      <c r="EW2737" s="68" t="s">
        <v>2684</v>
      </c>
      <c r="EX2737" s="68" t="str">
        <f t="shared" si="75"/>
        <v>소형</v>
      </c>
      <c r="GE2737" s="68">
        <v>110502</v>
      </c>
      <c r="GF2737" s="68" t="s">
        <v>6146</v>
      </c>
    </row>
    <row r="2738" spans="147:188" x14ac:dyDescent="0.3">
      <c r="EQ2738" s="68">
        <v>30950046</v>
      </c>
      <c r="ER2738" s="175">
        <v>1</v>
      </c>
      <c r="ES2738" s="68">
        <v>650</v>
      </c>
      <c r="ET2738" s="68">
        <v>46</v>
      </c>
      <c r="EU2738" s="68">
        <v>0</v>
      </c>
      <c r="EV2738" s="68">
        <v>150046</v>
      </c>
      <c r="EW2738" s="68" t="s">
        <v>2684</v>
      </c>
      <c r="EX2738" s="68" t="str">
        <f t="shared" si="75"/>
        <v>소형</v>
      </c>
      <c r="GE2738" s="68">
        <v>110503</v>
      </c>
      <c r="GF2738" s="68" t="s">
        <v>6147</v>
      </c>
    </row>
    <row r="2739" spans="147:188" x14ac:dyDescent="0.3">
      <c r="EQ2739" s="68">
        <v>31050046</v>
      </c>
      <c r="ER2739" s="175">
        <v>1</v>
      </c>
      <c r="ES2739" s="68">
        <v>650</v>
      </c>
      <c r="ET2739" s="68">
        <v>46</v>
      </c>
      <c r="EU2739" s="68">
        <v>0</v>
      </c>
      <c r="EV2739" s="68">
        <v>150046</v>
      </c>
      <c r="EW2739" s="68" t="s">
        <v>2684</v>
      </c>
      <c r="EX2739" s="68" t="str">
        <f t="shared" si="75"/>
        <v>소형</v>
      </c>
      <c r="GE2739" s="68">
        <v>110504</v>
      </c>
      <c r="GF2739" s="68" t="s">
        <v>6148</v>
      </c>
    </row>
    <row r="2740" spans="147:188" x14ac:dyDescent="0.3">
      <c r="EQ2740" s="68">
        <v>31150046</v>
      </c>
      <c r="ER2740" s="175">
        <v>1</v>
      </c>
      <c r="ES2740" s="68">
        <v>650</v>
      </c>
      <c r="ET2740" s="68">
        <v>46</v>
      </c>
      <c r="EU2740" s="68">
        <v>0</v>
      </c>
      <c r="EV2740" s="68">
        <v>150046</v>
      </c>
      <c r="EW2740" s="68" t="s">
        <v>2684</v>
      </c>
      <c r="EX2740" s="68" t="str">
        <f t="shared" si="75"/>
        <v>소형</v>
      </c>
      <c r="GE2740" s="68">
        <v>110505</v>
      </c>
      <c r="GF2740" s="68" t="s">
        <v>6149</v>
      </c>
    </row>
    <row r="2741" spans="147:188" x14ac:dyDescent="0.3">
      <c r="EQ2741" s="68">
        <v>31250046</v>
      </c>
      <c r="ER2741" s="175">
        <v>1</v>
      </c>
      <c r="ES2741" s="68">
        <v>650</v>
      </c>
      <c r="ET2741" s="68">
        <v>46</v>
      </c>
      <c r="EU2741" s="68">
        <v>0</v>
      </c>
      <c r="EV2741" s="68">
        <v>150046</v>
      </c>
      <c r="EW2741" s="68" t="s">
        <v>2684</v>
      </c>
      <c r="EX2741" s="68" t="str">
        <f t="shared" si="75"/>
        <v>소형</v>
      </c>
      <c r="GE2741" s="68">
        <v>110506</v>
      </c>
      <c r="GF2741" s="68" t="s">
        <v>6150</v>
      </c>
    </row>
    <row r="2742" spans="147:188" x14ac:dyDescent="0.3">
      <c r="EQ2742" s="68">
        <v>10150047</v>
      </c>
      <c r="ER2742" s="175">
        <v>1</v>
      </c>
      <c r="ES2742" s="68">
        <v>650</v>
      </c>
      <c r="ET2742" s="68">
        <v>47</v>
      </c>
      <c r="EU2742" s="68">
        <v>0</v>
      </c>
      <c r="EV2742" s="68">
        <v>150047</v>
      </c>
      <c r="EW2742" s="68" t="s">
        <v>2685</v>
      </c>
      <c r="EX2742" s="68" t="str">
        <f t="shared" si="75"/>
        <v>소형</v>
      </c>
      <c r="GE2742" s="68">
        <v>110507</v>
      </c>
      <c r="GF2742" s="68" t="s">
        <v>6151</v>
      </c>
    </row>
    <row r="2743" spans="147:188" x14ac:dyDescent="0.3">
      <c r="EQ2743" s="68">
        <v>10250047</v>
      </c>
      <c r="ER2743" s="175">
        <v>1</v>
      </c>
      <c r="ES2743" s="68">
        <v>650</v>
      </c>
      <c r="ET2743" s="68">
        <v>47</v>
      </c>
      <c r="EU2743" s="68">
        <v>0</v>
      </c>
      <c r="EV2743" s="68">
        <v>150047</v>
      </c>
      <c r="EW2743" s="68" t="s">
        <v>2685</v>
      </c>
      <c r="EX2743" s="68" t="str">
        <f t="shared" si="75"/>
        <v>소형</v>
      </c>
      <c r="GE2743" s="68">
        <v>110508</v>
      </c>
      <c r="GF2743" s="68" t="s">
        <v>6152</v>
      </c>
    </row>
    <row r="2744" spans="147:188" x14ac:dyDescent="0.3">
      <c r="EQ2744" s="68">
        <v>10350047</v>
      </c>
      <c r="ER2744" s="175">
        <v>1</v>
      </c>
      <c r="ES2744" s="68">
        <v>650</v>
      </c>
      <c r="ET2744" s="68">
        <v>47</v>
      </c>
      <c r="EU2744" s="68">
        <v>0</v>
      </c>
      <c r="EV2744" s="68">
        <v>150047</v>
      </c>
      <c r="EW2744" s="68" t="s">
        <v>2685</v>
      </c>
      <c r="EX2744" s="68" t="str">
        <f t="shared" si="75"/>
        <v>소형</v>
      </c>
      <c r="GE2744" s="68">
        <v>110509</v>
      </c>
      <c r="GF2744" s="68" t="s">
        <v>6153</v>
      </c>
    </row>
    <row r="2745" spans="147:188" x14ac:dyDescent="0.3">
      <c r="EQ2745" s="68">
        <v>10450047</v>
      </c>
      <c r="ER2745" s="175">
        <v>1</v>
      </c>
      <c r="ES2745" s="68">
        <v>650</v>
      </c>
      <c r="ET2745" s="68">
        <v>47</v>
      </c>
      <c r="EU2745" s="68">
        <v>0</v>
      </c>
      <c r="EV2745" s="68">
        <v>150047</v>
      </c>
      <c r="EW2745" s="68" t="s">
        <v>2685</v>
      </c>
      <c r="EX2745" s="68" t="str">
        <f t="shared" si="75"/>
        <v>소형</v>
      </c>
      <c r="GE2745" s="68">
        <v>110510</v>
      </c>
      <c r="GF2745" s="68" t="s">
        <v>6154</v>
      </c>
    </row>
    <row r="2746" spans="147:188" x14ac:dyDescent="0.3">
      <c r="EQ2746" s="68">
        <v>10550047</v>
      </c>
      <c r="ER2746" s="175">
        <v>1</v>
      </c>
      <c r="ES2746" s="68">
        <v>650</v>
      </c>
      <c r="ET2746" s="68">
        <v>47</v>
      </c>
      <c r="EU2746" s="68">
        <v>0</v>
      </c>
      <c r="EV2746" s="68">
        <v>150047</v>
      </c>
      <c r="EW2746" s="68" t="s">
        <v>2685</v>
      </c>
      <c r="EX2746" s="68" t="str">
        <f t="shared" si="75"/>
        <v>소형</v>
      </c>
      <c r="GE2746" s="68">
        <v>110511</v>
      </c>
      <c r="GF2746" s="68" t="s">
        <v>6155</v>
      </c>
    </row>
    <row r="2747" spans="147:188" x14ac:dyDescent="0.3">
      <c r="EQ2747" s="68">
        <v>10650047</v>
      </c>
      <c r="ER2747" s="175">
        <v>1</v>
      </c>
      <c r="ES2747" s="68">
        <v>650</v>
      </c>
      <c r="ET2747" s="68">
        <v>47</v>
      </c>
      <c r="EU2747" s="68">
        <v>0</v>
      </c>
      <c r="EV2747" s="68">
        <v>150047</v>
      </c>
      <c r="EW2747" s="68" t="s">
        <v>2685</v>
      </c>
      <c r="EX2747" s="68" t="str">
        <f t="shared" si="75"/>
        <v>소형</v>
      </c>
      <c r="GE2747" s="68">
        <v>110512</v>
      </c>
      <c r="GF2747" s="68" t="s">
        <v>6156</v>
      </c>
    </row>
    <row r="2748" spans="147:188" x14ac:dyDescent="0.3">
      <c r="EQ2748" s="68">
        <v>10750047</v>
      </c>
      <c r="ER2748" s="175">
        <v>1</v>
      </c>
      <c r="ES2748" s="68">
        <v>650</v>
      </c>
      <c r="ET2748" s="68">
        <v>47</v>
      </c>
      <c r="EU2748" s="68">
        <v>0</v>
      </c>
      <c r="EV2748" s="68">
        <v>150047</v>
      </c>
      <c r="EW2748" s="68" t="s">
        <v>2685</v>
      </c>
      <c r="EX2748" s="68" t="str">
        <f t="shared" si="75"/>
        <v>소형</v>
      </c>
      <c r="GE2748" s="68">
        <v>110513</v>
      </c>
      <c r="GF2748" s="68" t="s">
        <v>6157</v>
      </c>
    </row>
    <row r="2749" spans="147:188" x14ac:dyDescent="0.3">
      <c r="EQ2749" s="68">
        <v>10850047</v>
      </c>
      <c r="ER2749" s="175">
        <v>1</v>
      </c>
      <c r="ES2749" s="68">
        <v>650</v>
      </c>
      <c r="ET2749" s="68">
        <v>47</v>
      </c>
      <c r="EU2749" s="68">
        <v>0</v>
      </c>
      <c r="EV2749" s="68">
        <v>150047</v>
      </c>
      <c r="EW2749" s="68" t="s">
        <v>2685</v>
      </c>
      <c r="EX2749" s="68" t="str">
        <f t="shared" si="75"/>
        <v>소형</v>
      </c>
      <c r="GE2749" s="68">
        <v>110514</v>
      </c>
      <c r="GF2749" s="68" t="s">
        <v>6158</v>
      </c>
    </row>
    <row r="2750" spans="147:188" x14ac:dyDescent="0.3">
      <c r="EQ2750" s="68">
        <v>10950047</v>
      </c>
      <c r="ER2750" s="175">
        <v>1</v>
      </c>
      <c r="ES2750" s="68">
        <v>650</v>
      </c>
      <c r="ET2750" s="68">
        <v>47</v>
      </c>
      <c r="EU2750" s="68">
        <v>0</v>
      </c>
      <c r="EV2750" s="68">
        <v>150047</v>
      </c>
      <c r="EW2750" s="68" t="s">
        <v>2685</v>
      </c>
      <c r="EX2750" s="68" t="str">
        <f t="shared" si="75"/>
        <v>소형</v>
      </c>
      <c r="GE2750" s="68">
        <v>110515</v>
      </c>
      <c r="GF2750" s="68" t="s">
        <v>6159</v>
      </c>
    </row>
    <row r="2751" spans="147:188" x14ac:dyDescent="0.3">
      <c r="EQ2751" s="68">
        <v>11050047</v>
      </c>
      <c r="ER2751" s="175">
        <v>1</v>
      </c>
      <c r="ES2751" s="68">
        <v>650</v>
      </c>
      <c r="ET2751" s="68">
        <v>47</v>
      </c>
      <c r="EU2751" s="68">
        <v>0</v>
      </c>
      <c r="EV2751" s="68">
        <v>150047</v>
      </c>
      <c r="EW2751" s="68" t="s">
        <v>2685</v>
      </c>
      <c r="EX2751" s="68" t="str">
        <f t="shared" si="75"/>
        <v>소형</v>
      </c>
      <c r="GE2751" s="68">
        <v>110516</v>
      </c>
      <c r="GF2751" s="68" t="s">
        <v>6160</v>
      </c>
    </row>
    <row r="2752" spans="147:188" x14ac:dyDescent="0.3">
      <c r="EQ2752" s="68">
        <v>11150047</v>
      </c>
      <c r="ER2752" s="175">
        <v>1</v>
      </c>
      <c r="ES2752" s="68">
        <v>650</v>
      </c>
      <c r="ET2752" s="68">
        <v>47</v>
      </c>
      <c r="EU2752" s="68">
        <v>0</v>
      </c>
      <c r="EV2752" s="68">
        <v>150047</v>
      </c>
      <c r="EW2752" s="68" t="s">
        <v>2685</v>
      </c>
      <c r="EX2752" s="68" t="str">
        <f t="shared" si="75"/>
        <v>소형</v>
      </c>
      <c r="GE2752" s="68">
        <v>110517</v>
      </c>
      <c r="GF2752" s="68" t="s">
        <v>6161</v>
      </c>
    </row>
    <row r="2753" spans="147:188" x14ac:dyDescent="0.3">
      <c r="EQ2753" s="68">
        <v>11250047</v>
      </c>
      <c r="ER2753" s="175">
        <v>1</v>
      </c>
      <c r="ES2753" s="68">
        <v>650</v>
      </c>
      <c r="ET2753" s="68">
        <v>47</v>
      </c>
      <c r="EU2753" s="68">
        <v>0</v>
      </c>
      <c r="EV2753" s="68">
        <v>150047</v>
      </c>
      <c r="EW2753" s="68" t="s">
        <v>2685</v>
      </c>
      <c r="EX2753" s="68" t="str">
        <f t="shared" si="75"/>
        <v>소형</v>
      </c>
      <c r="GE2753" s="68">
        <v>110518</v>
      </c>
      <c r="GF2753" s="68" t="s">
        <v>6162</v>
      </c>
    </row>
    <row r="2754" spans="147:188" x14ac:dyDescent="0.3">
      <c r="EQ2754" s="68">
        <v>20150047</v>
      </c>
      <c r="ER2754" s="175">
        <v>1</v>
      </c>
      <c r="ES2754" s="68">
        <v>650</v>
      </c>
      <c r="ET2754" s="68">
        <v>47</v>
      </c>
      <c r="EU2754" s="68">
        <v>0</v>
      </c>
      <c r="EV2754" s="68">
        <v>150047</v>
      </c>
      <c r="EW2754" s="68" t="s">
        <v>2685</v>
      </c>
      <c r="EX2754" s="68" t="str">
        <f t="shared" si="75"/>
        <v>소형</v>
      </c>
      <c r="GE2754" s="68">
        <v>110519</v>
      </c>
      <c r="GF2754" s="68" t="s">
        <v>6163</v>
      </c>
    </row>
    <row r="2755" spans="147:188" x14ac:dyDescent="0.3">
      <c r="EQ2755" s="68">
        <v>20250047</v>
      </c>
      <c r="ER2755" s="175">
        <v>1</v>
      </c>
      <c r="ES2755" s="68">
        <v>650</v>
      </c>
      <c r="ET2755" s="68">
        <v>47</v>
      </c>
      <c r="EU2755" s="68">
        <v>0</v>
      </c>
      <c r="EV2755" s="68">
        <v>150047</v>
      </c>
      <c r="EW2755" s="68" t="s">
        <v>2685</v>
      </c>
      <c r="EX2755" s="68" t="str">
        <f t="shared" ref="EX2755:EX2818" si="76">IF(ER2755=1,"소형",IF(ER2755=2,"중형","대형"))</f>
        <v>소형</v>
      </c>
      <c r="GE2755" s="68">
        <v>110520</v>
      </c>
      <c r="GF2755" s="68" t="s">
        <v>6164</v>
      </c>
    </row>
    <row r="2756" spans="147:188" x14ac:dyDescent="0.3">
      <c r="EQ2756" s="68">
        <v>20350047</v>
      </c>
      <c r="ER2756" s="175">
        <v>1</v>
      </c>
      <c r="ES2756" s="68">
        <v>650</v>
      </c>
      <c r="ET2756" s="68">
        <v>47</v>
      </c>
      <c r="EU2756" s="68">
        <v>0</v>
      </c>
      <c r="EV2756" s="68">
        <v>150047</v>
      </c>
      <c r="EW2756" s="68" t="s">
        <v>2685</v>
      </c>
      <c r="EX2756" s="68" t="str">
        <f t="shared" si="76"/>
        <v>소형</v>
      </c>
      <c r="GE2756" s="68">
        <v>111000</v>
      </c>
      <c r="GF2756" s="68" t="s">
        <v>6165</v>
      </c>
    </row>
    <row r="2757" spans="147:188" x14ac:dyDescent="0.3">
      <c r="EQ2757" s="68">
        <v>20450047</v>
      </c>
      <c r="ER2757" s="175">
        <v>1</v>
      </c>
      <c r="ES2757" s="68">
        <v>650</v>
      </c>
      <c r="ET2757" s="68">
        <v>47</v>
      </c>
      <c r="EU2757" s="68">
        <v>0</v>
      </c>
      <c r="EV2757" s="68">
        <v>150047</v>
      </c>
      <c r="EW2757" s="68" t="s">
        <v>2685</v>
      </c>
      <c r="EX2757" s="68" t="str">
        <f t="shared" si="76"/>
        <v>소형</v>
      </c>
      <c r="GE2757" s="68">
        <v>111001</v>
      </c>
      <c r="GF2757" s="68" t="s">
        <v>6166</v>
      </c>
    </row>
    <row r="2758" spans="147:188" x14ac:dyDescent="0.3">
      <c r="EQ2758" s="68">
        <v>20550047</v>
      </c>
      <c r="ER2758" s="175">
        <v>1</v>
      </c>
      <c r="ES2758" s="68">
        <v>650</v>
      </c>
      <c r="ET2758" s="68">
        <v>47</v>
      </c>
      <c r="EU2758" s="68">
        <v>0</v>
      </c>
      <c r="EV2758" s="68">
        <v>150047</v>
      </c>
      <c r="EW2758" s="68" t="s">
        <v>2685</v>
      </c>
      <c r="EX2758" s="68" t="str">
        <f t="shared" si="76"/>
        <v>소형</v>
      </c>
      <c r="GE2758" s="68">
        <v>111002</v>
      </c>
      <c r="GF2758" s="68" t="s">
        <v>6167</v>
      </c>
    </row>
    <row r="2759" spans="147:188" x14ac:dyDescent="0.3">
      <c r="EQ2759" s="68">
        <v>20650047</v>
      </c>
      <c r="ER2759" s="175">
        <v>1</v>
      </c>
      <c r="ES2759" s="68">
        <v>650</v>
      </c>
      <c r="ET2759" s="68">
        <v>47</v>
      </c>
      <c r="EU2759" s="68">
        <v>0</v>
      </c>
      <c r="EV2759" s="68">
        <v>150047</v>
      </c>
      <c r="EW2759" s="68" t="s">
        <v>2685</v>
      </c>
      <c r="EX2759" s="68" t="str">
        <f t="shared" si="76"/>
        <v>소형</v>
      </c>
      <c r="GE2759" s="68">
        <v>111003</v>
      </c>
      <c r="GF2759" s="68" t="s">
        <v>6168</v>
      </c>
    </row>
    <row r="2760" spans="147:188" x14ac:dyDescent="0.3">
      <c r="EQ2760" s="68">
        <v>20750047</v>
      </c>
      <c r="ER2760" s="175">
        <v>1</v>
      </c>
      <c r="ES2760" s="68">
        <v>650</v>
      </c>
      <c r="ET2760" s="68">
        <v>47</v>
      </c>
      <c r="EU2760" s="68">
        <v>0</v>
      </c>
      <c r="EV2760" s="68">
        <v>150047</v>
      </c>
      <c r="EW2760" s="68" t="s">
        <v>2685</v>
      </c>
      <c r="EX2760" s="68" t="str">
        <f t="shared" si="76"/>
        <v>소형</v>
      </c>
      <c r="GE2760" s="68">
        <v>111004</v>
      </c>
      <c r="GF2760" s="68" t="s">
        <v>6169</v>
      </c>
    </row>
    <row r="2761" spans="147:188" x14ac:dyDescent="0.3">
      <c r="EQ2761" s="68">
        <v>20850047</v>
      </c>
      <c r="ER2761" s="175">
        <v>1</v>
      </c>
      <c r="ES2761" s="68">
        <v>650</v>
      </c>
      <c r="ET2761" s="68">
        <v>47</v>
      </c>
      <c r="EU2761" s="68">
        <v>0</v>
      </c>
      <c r="EV2761" s="68">
        <v>150047</v>
      </c>
      <c r="EW2761" s="68" t="s">
        <v>2685</v>
      </c>
      <c r="EX2761" s="68" t="str">
        <f t="shared" si="76"/>
        <v>소형</v>
      </c>
      <c r="GE2761" s="68">
        <v>111005</v>
      </c>
      <c r="GF2761" s="68" t="s">
        <v>6170</v>
      </c>
    </row>
    <row r="2762" spans="147:188" x14ac:dyDescent="0.3">
      <c r="EQ2762" s="68">
        <v>20950047</v>
      </c>
      <c r="ER2762" s="175">
        <v>1</v>
      </c>
      <c r="ES2762" s="68">
        <v>650</v>
      </c>
      <c r="ET2762" s="68">
        <v>47</v>
      </c>
      <c r="EU2762" s="68">
        <v>0</v>
      </c>
      <c r="EV2762" s="68">
        <v>150047</v>
      </c>
      <c r="EW2762" s="68" t="s">
        <v>2685</v>
      </c>
      <c r="EX2762" s="68" t="str">
        <f t="shared" si="76"/>
        <v>소형</v>
      </c>
      <c r="GE2762" s="68">
        <v>111006</v>
      </c>
      <c r="GF2762" s="68" t="s">
        <v>6171</v>
      </c>
    </row>
    <row r="2763" spans="147:188" x14ac:dyDescent="0.3">
      <c r="EQ2763" s="68">
        <v>21050047</v>
      </c>
      <c r="ER2763" s="175">
        <v>1</v>
      </c>
      <c r="ES2763" s="68">
        <v>650</v>
      </c>
      <c r="ET2763" s="68">
        <v>47</v>
      </c>
      <c r="EU2763" s="68">
        <v>0</v>
      </c>
      <c r="EV2763" s="68">
        <v>150047</v>
      </c>
      <c r="EW2763" s="68" t="s">
        <v>2685</v>
      </c>
      <c r="EX2763" s="68" t="str">
        <f t="shared" si="76"/>
        <v>소형</v>
      </c>
      <c r="GE2763" s="68">
        <v>111007</v>
      </c>
      <c r="GF2763" s="68" t="s">
        <v>5740</v>
      </c>
    </row>
    <row r="2764" spans="147:188" x14ac:dyDescent="0.3">
      <c r="EQ2764" s="68">
        <v>21150047</v>
      </c>
      <c r="ER2764" s="175">
        <v>1</v>
      </c>
      <c r="ES2764" s="68">
        <v>650</v>
      </c>
      <c r="ET2764" s="68">
        <v>47</v>
      </c>
      <c r="EU2764" s="68">
        <v>0</v>
      </c>
      <c r="EV2764" s="68">
        <v>150047</v>
      </c>
      <c r="EW2764" s="68" t="s">
        <v>2685</v>
      </c>
      <c r="EX2764" s="68" t="str">
        <f t="shared" si="76"/>
        <v>소형</v>
      </c>
      <c r="GE2764" s="68">
        <v>111008</v>
      </c>
      <c r="GF2764" s="68" t="s">
        <v>6172</v>
      </c>
    </row>
    <row r="2765" spans="147:188" x14ac:dyDescent="0.3">
      <c r="EQ2765" s="68">
        <v>21250047</v>
      </c>
      <c r="ER2765" s="175">
        <v>1</v>
      </c>
      <c r="ES2765" s="68">
        <v>650</v>
      </c>
      <c r="ET2765" s="68">
        <v>47</v>
      </c>
      <c r="EU2765" s="68">
        <v>0</v>
      </c>
      <c r="EV2765" s="68">
        <v>150047</v>
      </c>
      <c r="EW2765" s="68" t="s">
        <v>2685</v>
      </c>
      <c r="EX2765" s="68" t="str">
        <f t="shared" si="76"/>
        <v>소형</v>
      </c>
      <c r="GE2765" s="68">
        <v>111009</v>
      </c>
      <c r="GF2765" s="68" t="s">
        <v>6173</v>
      </c>
    </row>
    <row r="2766" spans="147:188" x14ac:dyDescent="0.3">
      <c r="EQ2766" s="68">
        <v>30150047</v>
      </c>
      <c r="ER2766" s="175">
        <v>1</v>
      </c>
      <c r="ES2766" s="68">
        <v>650</v>
      </c>
      <c r="ET2766" s="68">
        <v>47</v>
      </c>
      <c r="EU2766" s="68">
        <v>0</v>
      </c>
      <c r="EV2766" s="68">
        <v>150047</v>
      </c>
      <c r="EW2766" s="68" t="s">
        <v>2685</v>
      </c>
      <c r="EX2766" s="68" t="str">
        <f t="shared" si="76"/>
        <v>소형</v>
      </c>
      <c r="GE2766" s="68">
        <v>111010</v>
      </c>
      <c r="GF2766" s="68" t="s">
        <v>6174</v>
      </c>
    </row>
    <row r="2767" spans="147:188" x14ac:dyDescent="0.3">
      <c r="EQ2767" s="68">
        <v>30250047</v>
      </c>
      <c r="ER2767" s="175">
        <v>1</v>
      </c>
      <c r="ES2767" s="68">
        <v>650</v>
      </c>
      <c r="ET2767" s="68">
        <v>47</v>
      </c>
      <c r="EU2767" s="68">
        <v>0</v>
      </c>
      <c r="EV2767" s="68">
        <v>150047</v>
      </c>
      <c r="EW2767" s="68" t="s">
        <v>2685</v>
      </c>
      <c r="EX2767" s="68" t="str">
        <f t="shared" si="76"/>
        <v>소형</v>
      </c>
      <c r="GE2767" s="68">
        <v>111011</v>
      </c>
      <c r="GF2767" s="68" t="s">
        <v>6175</v>
      </c>
    </row>
    <row r="2768" spans="147:188" x14ac:dyDescent="0.3">
      <c r="EQ2768" s="68">
        <v>30350047</v>
      </c>
      <c r="ER2768" s="175">
        <v>1</v>
      </c>
      <c r="ES2768" s="68">
        <v>650</v>
      </c>
      <c r="ET2768" s="68">
        <v>47</v>
      </c>
      <c r="EU2768" s="68">
        <v>0</v>
      </c>
      <c r="EV2768" s="68">
        <v>150047</v>
      </c>
      <c r="EW2768" s="68" t="s">
        <v>2685</v>
      </c>
      <c r="EX2768" s="68" t="str">
        <f t="shared" si="76"/>
        <v>소형</v>
      </c>
      <c r="GE2768" s="68">
        <v>111101</v>
      </c>
      <c r="GF2768" s="68" t="s">
        <v>6176</v>
      </c>
    </row>
    <row r="2769" spans="147:188" x14ac:dyDescent="0.3">
      <c r="EQ2769" s="68">
        <v>30450047</v>
      </c>
      <c r="ER2769" s="175">
        <v>1</v>
      </c>
      <c r="ES2769" s="68">
        <v>650</v>
      </c>
      <c r="ET2769" s="68">
        <v>47</v>
      </c>
      <c r="EU2769" s="68">
        <v>0</v>
      </c>
      <c r="EV2769" s="68">
        <v>150047</v>
      </c>
      <c r="EW2769" s="68" t="s">
        <v>2685</v>
      </c>
      <c r="EX2769" s="68" t="str">
        <f t="shared" si="76"/>
        <v>소형</v>
      </c>
      <c r="GE2769" s="68">
        <v>111102</v>
      </c>
      <c r="GF2769" s="68" t="s">
        <v>6177</v>
      </c>
    </row>
    <row r="2770" spans="147:188" x14ac:dyDescent="0.3">
      <c r="EQ2770" s="68">
        <v>30550047</v>
      </c>
      <c r="ER2770" s="175">
        <v>1</v>
      </c>
      <c r="ES2770" s="68">
        <v>650</v>
      </c>
      <c r="ET2770" s="68">
        <v>47</v>
      </c>
      <c r="EU2770" s="68">
        <v>0</v>
      </c>
      <c r="EV2770" s="68">
        <v>150047</v>
      </c>
      <c r="EW2770" s="68" t="s">
        <v>2685</v>
      </c>
      <c r="EX2770" s="68" t="str">
        <f t="shared" si="76"/>
        <v>소형</v>
      </c>
      <c r="GE2770" s="68">
        <v>111103</v>
      </c>
      <c r="GF2770" s="68" t="s">
        <v>6178</v>
      </c>
    </row>
    <row r="2771" spans="147:188" x14ac:dyDescent="0.3">
      <c r="EQ2771" s="68">
        <v>30650047</v>
      </c>
      <c r="ER2771" s="175">
        <v>1</v>
      </c>
      <c r="ES2771" s="68">
        <v>650</v>
      </c>
      <c r="ET2771" s="68">
        <v>47</v>
      </c>
      <c r="EU2771" s="68">
        <v>0</v>
      </c>
      <c r="EV2771" s="68">
        <v>150047</v>
      </c>
      <c r="EW2771" s="68" t="s">
        <v>2685</v>
      </c>
      <c r="EX2771" s="68" t="str">
        <f t="shared" si="76"/>
        <v>소형</v>
      </c>
      <c r="GE2771" s="68">
        <v>111104</v>
      </c>
      <c r="GF2771" s="68" t="s">
        <v>6179</v>
      </c>
    </row>
    <row r="2772" spans="147:188" x14ac:dyDescent="0.3">
      <c r="EQ2772" s="68">
        <v>30750047</v>
      </c>
      <c r="ER2772" s="175">
        <v>1</v>
      </c>
      <c r="ES2772" s="68">
        <v>650</v>
      </c>
      <c r="ET2772" s="68">
        <v>47</v>
      </c>
      <c r="EU2772" s="68">
        <v>0</v>
      </c>
      <c r="EV2772" s="68">
        <v>150047</v>
      </c>
      <c r="EW2772" s="68" t="s">
        <v>2685</v>
      </c>
      <c r="EX2772" s="68" t="str">
        <f t="shared" si="76"/>
        <v>소형</v>
      </c>
      <c r="GE2772" s="68">
        <v>111105</v>
      </c>
      <c r="GF2772" s="68" t="s">
        <v>6180</v>
      </c>
    </row>
    <row r="2773" spans="147:188" x14ac:dyDescent="0.3">
      <c r="EQ2773" s="68">
        <v>30850047</v>
      </c>
      <c r="ER2773" s="175">
        <v>1</v>
      </c>
      <c r="ES2773" s="68">
        <v>650</v>
      </c>
      <c r="ET2773" s="68">
        <v>47</v>
      </c>
      <c r="EU2773" s="68">
        <v>0</v>
      </c>
      <c r="EV2773" s="68">
        <v>150047</v>
      </c>
      <c r="EW2773" s="68" t="s">
        <v>2685</v>
      </c>
      <c r="EX2773" s="68" t="str">
        <f t="shared" si="76"/>
        <v>소형</v>
      </c>
      <c r="GE2773" s="68">
        <v>111106</v>
      </c>
      <c r="GF2773" s="68" t="s">
        <v>3152</v>
      </c>
    </row>
    <row r="2774" spans="147:188" x14ac:dyDescent="0.3">
      <c r="EQ2774" s="68">
        <v>30950047</v>
      </c>
      <c r="ER2774" s="175">
        <v>1</v>
      </c>
      <c r="ES2774" s="68">
        <v>650</v>
      </c>
      <c r="ET2774" s="68">
        <v>47</v>
      </c>
      <c r="EU2774" s="68">
        <v>0</v>
      </c>
      <c r="EV2774" s="68">
        <v>150047</v>
      </c>
      <c r="EW2774" s="68" t="s">
        <v>2685</v>
      </c>
      <c r="EX2774" s="68" t="str">
        <f t="shared" si="76"/>
        <v>소형</v>
      </c>
      <c r="GE2774" s="68">
        <v>111107</v>
      </c>
      <c r="GF2774" s="68" t="s">
        <v>6176</v>
      </c>
    </row>
    <row r="2775" spans="147:188" x14ac:dyDescent="0.3">
      <c r="EQ2775" s="68">
        <v>31050047</v>
      </c>
      <c r="ER2775" s="175">
        <v>1</v>
      </c>
      <c r="ES2775" s="68">
        <v>650</v>
      </c>
      <c r="ET2775" s="68">
        <v>47</v>
      </c>
      <c r="EU2775" s="68">
        <v>0</v>
      </c>
      <c r="EV2775" s="68">
        <v>150047</v>
      </c>
      <c r="EW2775" s="68" t="s">
        <v>2685</v>
      </c>
      <c r="EX2775" s="68" t="str">
        <f t="shared" si="76"/>
        <v>소형</v>
      </c>
      <c r="GE2775" s="68">
        <v>111108</v>
      </c>
      <c r="GF2775" s="68" t="s">
        <v>6178</v>
      </c>
    </row>
    <row r="2776" spans="147:188" x14ac:dyDescent="0.3">
      <c r="EQ2776" s="68">
        <v>31150047</v>
      </c>
      <c r="ER2776" s="175">
        <v>1</v>
      </c>
      <c r="ES2776" s="68">
        <v>650</v>
      </c>
      <c r="ET2776" s="68">
        <v>47</v>
      </c>
      <c r="EU2776" s="68">
        <v>0</v>
      </c>
      <c r="EV2776" s="68">
        <v>150047</v>
      </c>
      <c r="EW2776" s="68" t="s">
        <v>2685</v>
      </c>
      <c r="EX2776" s="68" t="str">
        <f t="shared" si="76"/>
        <v>소형</v>
      </c>
      <c r="GE2776" s="68">
        <v>111109</v>
      </c>
      <c r="GF2776" s="68" t="s">
        <v>6181</v>
      </c>
    </row>
    <row r="2777" spans="147:188" x14ac:dyDescent="0.3">
      <c r="EQ2777" s="68">
        <v>31250047</v>
      </c>
      <c r="ER2777" s="175">
        <v>1</v>
      </c>
      <c r="ES2777" s="68">
        <v>650</v>
      </c>
      <c r="ET2777" s="68">
        <v>47</v>
      </c>
      <c r="EU2777" s="68">
        <v>0</v>
      </c>
      <c r="EV2777" s="68">
        <v>150047</v>
      </c>
      <c r="EW2777" s="68" t="s">
        <v>2685</v>
      </c>
      <c r="EX2777" s="68" t="str">
        <f t="shared" si="76"/>
        <v>소형</v>
      </c>
      <c r="GE2777" s="68">
        <v>111110</v>
      </c>
      <c r="GF2777" s="68" t="s">
        <v>2304</v>
      </c>
    </row>
    <row r="2778" spans="147:188" x14ac:dyDescent="0.3">
      <c r="EQ2778" s="68">
        <v>10150048</v>
      </c>
      <c r="ER2778" s="175">
        <v>2</v>
      </c>
      <c r="ES2778" s="68">
        <v>650</v>
      </c>
      <c r="ET2778" s="68">
        <v>48</v>
      </c>
      <c r="EU2778" s="68">
        <v>0</v>
      </c>
      <c r="EV2778" s="68">
        <v>150048</v>
      </c>
      <c r="EW2778" s="68" t="s">
        <v>2686</v>
      </c>
      <c r="EX2778" s="68" t="str">
        <f t="shared" si="76"/>
        <v>중형</v>
      </c>
      <c r="GE2778" s="68">
        <v>111111</v>
      </c>
      <c r="GF2778" s="68" t="s">
        <v>6182</v>
      </c>
    </row>
    <row r="2779" spans="147:188" x14ac:dyDescent="0.3">
      <c r="EQ2779" s="68">
        <v>10250048</v>
      </c>
      <c r="ER2779" s="175">
        <v>2</v>
      </c>
      <c r="ES2779" s="68">
        <v>650</v>
      </c>
      <c r="ET2779" s="68">
        <v>48</v>
      </c>
      <c r="EU2779" s="68">
        <v>0</v>
      </c>
      <c r="EV2779" s="68">
        <v>150048</v>
      </c>
      <c r="EW2779" s="68" t="s">
        <v>2686</v>
      </c>
      <c r="EX2779" s="68" t="str">
        <f t="shared" si="76"/>
        <v>중형</v>
      </c>
      <c r="GE2779" s="68">
        <v>111112</v>
      </c>
      <c r="GF2779" s="68" t="s">
        <v>6183</v>
      </c>
    </row>
    <row r="2780" spans="147:188" x14ac:dyDescent="0.3">
      <c r="EQ2780" s="68">
        <v>10350048</v>
      </c>
      <c r="ER2780" s="175">
        <v>2</v>
      </c>
      <c r="ES2780" s="68">
        <v>650</v>
      </c>
      <c r="ET2780" s="68">
        <v>48</v>
      </c>
      <c r="EU2780" s="68">
        <v>0</v>
      </c>
      <c r="EV2780" s="68">
        <v>150048</v>
      </c>
      <c r="EW2780" s="68" t="s">
        <v>2686</v>
      </c>
      <c r="EX2780" s="68" t="str">
        <f t="shared" si="76"/>
        <v>중형</v>
      </c>
      <c r="GE2780" s="68">
        <v>111113</v>
      </c>
      <c r="GF2780" s="68" t="s">
        <v>6184</v>
      </c>
    </row>
    <row r="2781" spans="147:188" x14ac:dyDescent="0.3">
      <c r="EQ2781" s="68">
        <v>10450048</v>
      </c>
      <c r="ER2781" s="175">
        <v>2</v>
      </c>
      <c r="ES2781" s="68">
        <v>650</v>
      </c>
      <c r="ET2781" s="68">
        <v>48</v>
      </c>
      <c r="EU2781" s="68">
        <v>0</v>
      </c>
      <c r="EV2781" s="68">
        <v>150048</v>
      </c>
      <c r="EW2781" s="68" t="s">
        <v>2686</v>
      </c>
      <c r="EX2781" s="68" t="str">
        <f t="shared" si="76"/>
        <v>중형</v>
      </c>
      <c r="GE2781" s="68">
        <v>111114</v>
      </c>
      <c r="GF2781" s="68" t="s">
        <v>6185</v>
      </c>
    </row>
    <row r="2782" spans="147:188" x14ac:dyDescent="0.3">
      <c r="EQ2782" s="68">
        <v>10550048</v>
      </c>
      <c r="ER2782" s="175">
        <v>2</v>
      </c>
      <c r="ES2782" s="68">
        <v>650</v>
      </c>
      <c r="ET2782" s="68">
        <v>48</v>
      </c>
      <c r="EU2782" s="68">
        <v>0</v>
      </c>
      <c r="EV2782" s="68">
        <v>150048</v>
      </c>
      <c r="EW2782" s="68" t="s">
        <v>2686</v>
      </c>
      <c r="EX2782" s="68" t="str">
        <f t="shared" si="76"/>
        <v>중형</v>
      </c>
      <c r="GE2782" s="68">
        <v>111115</v>
      </c>
      <c r="GF2782" s="68" t="s">
        <v>6186</v>
      </c>
    </row>
    <row r="2783" spans="147:188" x14ac:dyDescent="0.3">
      <c r="EQ2783" s="68">
        <v>10650048</v>
      </c>
      <c r="ER2783" s="175">
        <v>2</v>
      </c>
      <c r="ES2783" s="68">
        <v>650</v>
      </c>
      <c r="ET2783" s="68">
        <v>48</v>
      </c>
      <c r="EU2783" s="68">
        <v>0</v>
      </c>
      <c r="EV2783" s="68">
        <v>150048</v>
      </c>
      <c r="EW2783" s="68" t="s">
        <v>2686</v>
      </c>
      <c r="EX2783" s="68" t="str">
        <f t="shared" si="76"/>
        <v>중형</v>
      </c>
      <c r="GE2783" s="68">
        <v>112000</v>
      </c>
      <c r="GF2783" s="68" t="s">
        <v>6187</v>
      </c>
    </row>
    <row r="2784" spans="147:188" x14ac:dyDescent="0.3">
      <c r="EQ2784" s="68">
        <v>10750048</v>
      </c>
      <c r="ER2784" s="175">
        <v>2</v>
      </c>
      <c r="ES2784" s="68">
        <v>650</v>
      </c>
      <c r="ET2784" s="68">
        <v>48</v>
      </c>
      <c r="EU2784" s="68">
        <v>0</v>
      </c>
      <c r="EV2784" s="68">
        <v>150048</v>
      </c>
      <c r="EW2784" s="68" t="s">
        <v>2686</v>
      </c>
      <c r="EX2784" s="68" t="str">
        <f t="shared" si="76"/>
        <v>중형</v>
      </c>
      <c r="GE2784" s="68">
        <v>112001</v>
      </c>
      <c r="GF2784" s="68" t="s">
        <v>6188</v>
      </c>
    </row>
    <row r="2785" spans="147:188" x14ac:dyDescent="0.3">
      <c r="EQ2785" s="68">
        <v>10850048</v>
      </c>
      <c r="ER2785" s="175">
        <v>2</v>
      </c>
      <c r="ES2785" s="68">
        <v>650</v>
      </c>
      <c r="ET2785" s="68">
        <v>48</v>
      </c>
      <c r="EU2785" s="68">
        <v>0</v>
      </c>
      <c r="EV2785" s="68">
        <v>150048</v>
      </c>
      <c r="EW2785" s="68" t="s">
        <v>2686</v>
      </c>
      <c r="EX2785" s="68" t="str">
        <f t="shared" si="76"/>
        <v>중형</v>
      </c>
      <c r="GE2785" s="68">
        <v>112002</v>
      </c>
      <c r="GF2785" s="68" t="s">
        <v>6189</v>
      </c>
    </row>
    <row r="2786" spans="147:188" x14ac:dyDescent="0.3">
      <c r="EQ2786" s="68">
        <v>10950048</v>
      </c>
      <c r="ER2786" s="175">
        <v>2</v>
      </c>
      <c r="ES2786" s="68">
        <v>650</v>
      </c>
      <c r="ET2786" s="68">
        <v>48</v>
      </c>
      <c r="EU2786" s="68">
        <v>0</v>
      </c>
      <c r="EV2786" s="68">
        <v>150048</v>
      </c>
      <c r="EW2786" s="68" t="s">
        <v>2686</v>
      </c>
      <c r="EX2786" s="68" t="str">
        <f t="shared" si="76"/>
        <v>중형</v>
      </c>
      <c r="GE2786" s="68">
        <v>112003</v>
      </c>
      <c r="GF2786" s="68" t="s">
        <v>5735</v>
      </c>
    </row>
    <row r="2787" spans="147:188" x14ac:dyDescent="0.3">
      <c r="EQ2787" s="68">
        <v>11050048</v>
      </c>
      <c r="ER2787" s="175">
        <v>2</v>
      </c>
      <c r="ES2787" s="68">
        <v>650</v>
      </c>
      <c r="ET2787" s="68">
        <v>48</v>
      </c>
      <c r="EU2787" s="68">
        <v>0</v>
      </c>
      <c r="EV2787" s="68">
        <v>150048</v>
      </c>
      <c r="EW2787" s="68" t="s">
        <v>2686</v>
      </c>
      <c r="EX2787" s="68" t="str">
        <f t="shared" si="76"/>
        <v>중형</v>
      </c>
      <c r="GE2787" s="68">
        <v>112004</v>
      </c>
      <c r="GF2787" s="68" t="s">
        <v>5736</v>
      </c>
    </row>
    <row r="2788" spans="147:188" x14ac:dyDescent="0.3">
      <c r="EQ2788" s="68">
        <v>11150048</v>
      </c>
      <c r="ER2788" s="175">
        <v>2</v>
      </c>
      <c r="ES2788" s="68">
        <v>650</v>
      </c>
      <c r="ET2788" s="68">
        <v>48</v>
      </c>
      <c r="EU2788" s="68">
        <v>0</v>
      </c>
      <c r="EV2788" s="68">
        <v>150048</v>
      </c>
      <c r="EW2788" s="68" t="s">
        <v>2686</v>
      </c>
      <c r="EX2788" s="68" t="str">
        <f t="shared" si="76"/>
        <v>중형</v>
      </c>
      <c r="GE2788" s="68">
        <v>112005</v>
      </c>
      <c r="GF2788" s="68" t="s">
        <v>5737</v>
      </c>
    </row>
    <row r="2789" spans="147:188" x14ac:dyDescent="0.3">
      <c r="EQ2789" s="68">
        <v>11250048</v>
      </c>
      <c r="ER2789" s="175">
        <v>2</v>
      </c>
      <c r="ES2789" s="68">
        <v>650</v>
      </c>
      <c r="ET2789" s="68">
        <v>48</v>
      </c>
      <c r="EU2789" s="68">
        <v>0</v>
      </c>
      <c r="EV2789" s="68">
        <v>150048</v>
      </c>
      <c r="EW2789" s="68" t="s">
        <v>2686</v>
      </c>
      <c r="EX2789" s="68" t="str">
        <f t="shared" si="76"/>
        <v>중형</v>
      </c>
      <c r="GE2789" s="68">
        <v>112006</v>
      </c>
      <c r="GF2789" s="68" t="s">
        <v>5738</v>
      </c>
    </row>
    <row r="2790" spans="147:188" x14ac:dyDescent="0.3">
      <c r="EQ2790" s="68">
        <v>20150048</v>
      </c>
      <c r="ER2790" s="175">
        <v>2</v>
      </c>
      <c r="ES2790" s="68">
        <v>650</v>
      </c>
      <c r="ET2790" s="68">
        <v>48</v>
      </c>
      <c r="EU2790" s="68">
        <v>0</v>
      </c>
      <c r="EV2790" s="68">
        <v>150048</v>
      </c>
      <c r="EW2790" s="68" t="s">
        <v>2686</v>
      </c>
      <c r="EX2790" s="68" t="str">
        <f t="shared" si="76"/>
        <v>중형</v>
      </c>
      <c r="GE2790" s="68">
        <v>112007</v>
      </c>
      <c r="GF2790" s="68" t="s">
        <v>6190</v>
      </c>
    </row>
    <row r="2791" spans="147:188" x14ac:dyDescent="0.3">
      <c r="EQ2791" s="68">
        <v>20250048</v>
      </c>
      <c r="ER2791" s="175">
        <v>2</v>
      </c>
      <c r="ES2791" s="68">
        <v>650</v>
      </c>
      <c r="ET2791" s="68">
        <v>48</v>
      </c>
      <c r="EU2791" s="68">
        <v>0</v>
      </c>
      <c r="EV2791" s="68">
        <v>150048</v>
      </c>
      <c r="EW2791" s="68" t="s">
        <v>2686</v>
      </c>
      <c r="EX2791" s="68" t="str">
        <f t="shared" si="76"/>
        <v>중형</v>
      </c>
      <c r="GE2791" s="68">
        <v>112008</v>
      </c>
      <c r="GF2791" s="68" t="s">
        <v>6191</v>
      </c>
    </row>
    <row r="2792" spans="147:188" x14ac:dyDescent="0.3">
      <c r="EQ2792" s="68">
        <v>20350048</v>
      </c>
      <c r="ER2792" s="175">
        <v>2</v>
      </c>
      <c r="ES2792" s="68">
        <v>650</v>
      </c>
      <c r="ET2792" s="68">
        <v>48</v>
      </c>
      <c r="EU2792" s="68">
        <v>0</v>
      </c>
      <c r="EV2792" s="68">
        <v>150048</v>
      </c>
      <c r="EW2792" s="68" t="s">
        <v>2686</v>
      </c>
      <c r="EX2792" s="68" t="str">
        <f t="shared" si="76"/>
        <v>중형</v>
      </c>
      <c r="GE2792" s="68">
        <v>112009</v>
      </c>
      <c r="GF2792" s="68" t="s">
        <v>5741</v>
      </c>
    </row>
    <row r="2793" spans="147:188" x14ac:dyDescent="0.3">
      <c r="EQ2793" s="68">
        <v>20450048</v>
      </c>
      <c r="ER2793" s="175">
        <v>2</v>
      </c>
      <c r="ES2793" s="68">
        <v>650</v>
      </c>
      <c r="ET2793" s="68">
        <v>48</v>
      </c>
      <c r="EU2793" s="68">
        <v>0</v>
      </c>
      <c r="EV2793" s="68">
        <v>150048</v>
      </c>
      <c r="EW2793" s="68" t="s">
        <v>2686</v>
      </c>
      <c r="EX2793" s="68" t="str">
        <f t="shared" si="76"/>
        <v>중형</v>
      </c>
      <c r="GE2793" s="68">
        <v>112010</v>
      </c>
      <c r="GF2793" s="68" t="s">
        <v>5742</v>
      </c>
    </row>
    <row r="2794" spans="147:188" x14ac:dyDescent="0.3">
      <c r="EQ2794" s="68">
        <v>20550048</v>
      </c>
      <c r="ER2794" s="175">
        <v>2</v>
      </c>
      <c r="ES2794" s="68">
        <v>650</v>
      </c>
      <c r="ET2794" s="68">
        <v>48</v>
      </c>
      <c r="EU2794" s="68">
        <v>0</v>
      </c>
      <c r="EV2794" s="68">
        <v>150048</v>
      </c>
      <c r="EW2794" s="68" t="s">
        <v>2686</v>
      </c>
      <c r="EX2794" s="68" t="str">
        <f t="shared" si="76"/>
        <v>중형</v>
      </c>
      <c r="GE2794" s="68">
        <v>112011</v>
      </c>
      <c r="GF2794" s="68" t="s">
        <v>5743</v>
      </c>
    </row>
    <row r="2795" spans="147:188" x14ac:dyDescent="0.3">
      <c r="EQ2795" s="68">
        <v>20650048</v>
      </c>
      <c r="ER2795" s="175">
        <v>2</v>
      </c>
      <c r="ES2795" s="68">
        <v>650</v>
      </c>
      <c r="ET2795" s="68">
        <v>48</v>
      </c>
      <c r="EU2795" s="68">
        <v>0</v>
      </c>
      <c r="EV2795" s="68">
        <v>150048</v>
      </c>
      <c r="EW2795" s="68" t="s">
        <v>2686</v>
      </c>
      <c r="EX2795" s="68" t="str">
        <f t="shared" si="76"/>
        <v>중형</v>
      </c>
      <c r="GE2795" s="68">
        <v>112012</v>
      </c>
      <c r="GF2795" s="68" t="s">
        <v>5744</v>
      </c>
    </row>
    <row r="2796" spans="147:188" x14ac:dyDescent="0.3">
      <c r="EQ2796" s="68">
        <v>20750048</v>
      </c>
      <c r="ER2796" s="175">
        <v>2</v>
      </c>
      <c r="ES2796" s="68">
        <v>650</v>
      </c>
      <c r="ET2796" s="68">
        <v>48</v>
      </c>
      <c r="EU2796" s="68">
        <v>0</v>
      </c>
      <c r="EV2796" s="68">
        <v>150048</v>
      </c>
      <c r="EW2796" s="68" t="s">
        <v>2686</v>
      </c>
      <c r="EX2796" s="68" t="str">
        <f t="shared" si="76"/>
        <v>중형</v>
      </c>
      <c r="GE2796" s="68">
        <v>112013</v>
      </c>
      <c r="GF2796" s="68" t="s">
        <v>6192</v>
      </c>
    </row>
    <row r="2797" spans="147:188" x14ac:dyDescent="0.3">
      <c r="EQ2797" s="68">
        <v>20850048</v>
      </c>
      <c r="ER2797" s="175">
        <v>2</v>
      </c>
      <c r="ES2797" s="68">
        <v>650</v>
      </c>
      <c r="ET2797" s="68">
        <v>48</v>
      </c>
      <c r="EU2797" s="68">
        <v>0</v>
      </c>
      <c r="EV2797" s="68">
        <v>150048</v>
      </c>
      <c r="EW2797" s="68" t="s">
        <v>2686</v>
      </c>
      <c r="EX2797" s="68" t="str">
        <f t="shared" si="76"/>
        <v>중형</v>
      </c>
      <c r="GE2797" s="68">
        <v>112014</v>
      </c>
      <c r="GF2797" s="68" t="s">
        <v>6193</v>
      </c>
    </row>
    <row r="2798" spans="147:188" x14ac:dyDescent="0.3">
      <c r="EQ2798" s="68">
        <v>20950048</v>
      </c>
      <c r="ER2798" s="175">
        <v>2</v>
      </c>
      <c r="ES2798" s="68">
        <v>650</v>
      </c>
      <c r="ET2798" s="68">
        <v>48</v>
      </c>
      <c r="EU2798" s="68">
        <v>0</v>
      </c>
      <c r="EV2798" s="68">
        <v>150048</v>
      </c>
      <c r="EW2798" s="68" t="s">
        <v>2686</v>
      </c>
      <c r="EX2798" s="68" t="str">
        <f t="shared" si="76"/>
        <v>중형</v>
      </c>
      <c r="GE2798" s="68">
        <v>113001</v>
      </c>
      <c r="GF2798" s="68" t="s">
        <v>5745</v>
      </c>
    </row>
    <row r="2799" spans="147:188" x14ac:dyDescent="0.3">
      <c r="EQ2799" s="68">
        <v>21050048</v>
      </c>
      <c r="ER2799" s="175">
        <v>2</v>
      </c>
      <c r="ES2799" s="68">
        <v>650</v>
      </c>
      <c r="ET2799" s="68">
        <v>48</v>
      </c>
      <c r="EU2799" s="68">
        <v>0</v>
      </c>
      <c r="EV2799" s="68">
        <v>150048</v>
      </c>
      <c r="EW2799" s="68" t="s">
        <v>2686</v>
      </c>
      <c r="EX2799" s="68" t="str">
        <f t="shared" si="76"/>
        <v>중형</v>
      </c>
      <c r="GE2799" s="68">
        <v>113002</v>
      </c>
      <c r="GF2799" s="68" t="s">
        <v>5746</v>
      </c>
    </row>
    <row r="2800" spans="147:188" x14ac:dyDescent="0.3">
      <c r="EQ2800" s="68">
        <v>21150048</v>
      </c>
      <c r="ER2800" s="175">
        <v>2</v>
      </c>
      <c r="ES2800" s="68">
        <v>650</v>
      </c>
      <c r="ET2800" s="68">
        <v>48</v>
      </c>
      <c r="EU2800" s="68">
        <v>0</v>
      </c>
      <c r="EV2800" s="68">
        <v>150048</v>
      </c>
      <c r="EW2800" s="68" t="s">
        <v>2686</v>
      </c>
      <c r="EX2800" s="68" t="str">
        <f t="shared" si="76"/>
        <v>중형</v>
      </c>
      <c r="GE2800" s="68">
        <v>113003</v>
      </c>
      <c r="GF2800" s="68" t="s">
        <v>5747</v>
      </c>
    </row>
    <row r="2801" spans="147:188" x14ac:dyDescent="0.3">
      <c r="EQ2801" s="68">
        <v>21250048</v>
      </c>
      <c r="ER2801" s="175">
        <v>2</v>
      </c>
      <c r="ES2801" s="68">
        <v>650</v>
      </c>
      <c r="ET2801" s="68">
        <v>48</v>
      </c>
      <c r="EU2801" s="68">
        <v>0</v>
      </c>
      <c r="EV2801" s="68">
        <v>150048</v>
      </c>
      <c r="EW2801" s="68" t="s">
        <v>2686</v>
      </c>
      <c r="EX2801" s="68" t="str">
        <f t="shared" si="76"/>
        <v>중형</v>
      </c>
      <c r="GE2801" s="68">
        <v>113004</v>
      </c>
      <c r="GF2801" s="68" t="s">
        <v>5748</v>
      </c>
    </row>
    <row r="2802" spans="147:188" x14ac:dyDescent="0.3">
      <c r="EQ2802" s="68">
        <v>30150048</v>
      </c>
      <c r="ER2802" s="175">
        <v>2</v>
      </c>
      <c r="ES2802" s="68">
        <v>650</v>
      </c>
      <c r="ET2802" s="68">
        <v>48</v>
      </c>
      <c r="EU2802" s="68">
        <v>0</v>
      </c>
      <c r="EV2802" s="68">
        <v>150048</v>
      </c>
      <c r="EW2802" s="68" t="s">
        <v>2686</v>
      </c>
      <c r="EX2802" s="68" t="str">
        <f t="shared" si="76"/>
        <v>중형</v>
      </c>
      <c r="GE2802" s="68">
        <v>113005</v>
      </c>
      <c r="GF2802" s="68" t="s">
        <v>6194</v>
      </c>
    </row>
    <row r="2803" spans="147:188" x14ac:dyDescent="0.3">
      <c r="EQ2803" s="68">
        <v>30250048</v>
      </c>
      <c r="ER2803" s="175">
        <v>2</v>
      </c>
      <c r="ES2803" s="68">
        <v>650</v>
      </c>
      <c r="ET2803" s="68">
        <v>48</v>
      </c>
      <c r="EU2803" s="68">
        <v>0</v>
      </c>
      <c r="EV2803" s="68">
        <v>150048</v>
      </c>
      <c r="EW2803" s="68" t="s">
        <v>2686</v>
      </c>
      <c r="EX2803" s="68" t="str">
        <f t="shared" si="76"/>
        <v>중형</v>
      </c>
      <c r="GE2803" s="68">
        <v>113006</v>
      </c>
      <c r="GF2803" s="68" t="s">
        <v>6195</v>
      </c>
    </row>
    <row r="2804" spans="147:188" x14ac:dyDescent="0.3">
      <c r="EQ2804" s="68">
        <v>30350048</v>
      </c>
      <c r="ER2804" s="175">
        <v>2</v>
      </c>
      <c r="ES2804" s="68">
        <v>650</v>
      </c>
      <c r="ET2804" s="68">
        <v>48</v>
      </c>
      <c r="EU2804" s="68">
        <v>0</v>
      </c>
      <c r="EV2804" s="68">
        <v>150048</v>
      </c>
      <c r="EW2804" s="68" t="s">
        <v>2686</v>
      </c>
      <c r="EX2804" s="68" t="str">
        <f t="shared" si="76"/>
        <v>중형</v>
      </c>
      <c r="GE2804" s="68">
        <v>113007</v>
      </c>
      <c r="GF2804" s="68" t="s">
        <v>6196</v>
      </c>
    </row>
    <row r="2805" spans="147:188" x14ac:dyDescent="0.3">
      <c r="EQ2805" s="68">
        <v>30450048</v>
      </c>
      <c r="ER2805" s="175">
        <v>2</v>
      </c>
      <c r="ES2805" s="68">
        <v>650</v>
      </c>
      <c r="ET2805" s="68">
        <v>48</v>
      </c>
      <c r="EU2805" s="68">
        <v>0</v>
      </c>
      <c r="EV2805" s="68">
        <v>150048</v>
      </c>
      <c r="EW2805" s="68" t="s">
        <v>2686</v>
      </c>
      <c r="EX2805" s="68" t="str">
        <f t="shared" si="76"/>
        <v>중형</v>
      </c>
      <c r="GE2805" s="68">
        <v>113008</v>
      </c>
      <c r="GF2805" s="68" t="s">
        <v>6197</v>
      </c>
    </row>
    <row r="2806" spans="147:188" x14ac:dyDescent="0.3">
      <c r="EQ2806" s="68">
        <v>30550048</v>
      </c>
      <c r="ER2806" s="175">
        <v>2</v>
      </c>
      <c r="ES2806" s="68">
        <v>650</v>
      </c>
      <c r="ET2806" s="68">
        <v>48</v>
      </c>
      <c r="EU2806" s="68">
        <v>0</v>
      </c>
      <c r="EV2806" s="68">
        <v>150048</v>
      </c>
      <c r="EW2806" s="68" t="s">
        <v>2686</v>
      </c>
      <c r="EX2806" s="68" t="str">
        <f t="shared" si="76"/>
        <v>중형</v>
      </c>
      <c r="GE2806" s="68">
        <v>113009</v>
      </c>
      <c r="GF2806" s="68" t="s">
        <v>5757</v>
      </c>
    </row>
    <row r="2807" spans="147:188" x14ac:dyDescent="0.3">
      <c r="EQ2807" s="68">
        <v>30650048</v>
      </c>
      <c r="ER2807" s="175">
        <v>2</v>
      </c>
      <c r="ES2807" s="68">
        <v>650</v>
      </c>
      <c r="ET2807" s="68">
        <v>48</v>
      </c>
      <c r="EU2807" s="68">
        <v>0</v>
      </c>
      <c r="EV2807" s="68">
        <v>150048</v>
      </c>
      <c r="EW2807" s="68" t="s">
        <v>2686</v>
      </c>
      <c r="EX2807" s="68" t="str">
        <f t="shared" si="76"/>
        <v>중형</v>
      </c>
      <c r="GE2807" s="68">
        <v>113010</v>
      </c>
      <c r="GF2807" s="68" t="s">
        <v>5758</v>
      </c>
    </row>
    <row r="2808" spans="147:188" x14ac:dyDescent="0.3">
      <c r="EQ2808" s="68">
        <v>30750048</v>
      </c>
      <c r="ER2808" s="175">
        <v>2</v>
      </c>
      <c r="ES2808" s="68">
        <v>650</v>
      </c>
      <c r="ET2808" s="68">
        <v>48</v>
      </c>
      <c r="EU2808" s="68">
        <v>0</v>
      </c>
      <c r="EV2808" s="68">
        <v>150048</v>
      </c>
      <c r="EW2808" s="68" t="s">
        <v>2686</v>
      </c>
      <c r="EX2808" s="68" t="str">
        <f t="shared" si="76"/>
        <v>중형</v>
      </c>
      <c r="GE2808" s="68">
        <v>113011</v>
      </c>
      <c r="GF2808" s="68" t="s">
        <v>5759</v>
      </c>
    </row>
    <row r="2809" spans="147:188" x14ac:dyDescent="0.3">
      <c r="EQ2809" s="68">
        <v>30850048</v>
      </c>
      <c r="ER2809" s="175">
        <v>2</v>
      </c>
      <c r="ES2809" s="68">
        <v>650</v>
      </c>
      <c r="ET2809" s="68">
        <v>48</v>
      </c>
      <c r="EU2809" s="68">
        <v>0</v>
      </c>
      <c r="EV2809" s="68">
        <v>150048</v>
      </c>
      <c r="EW2809" s="68" t="s">
        <v>2686</v>
      </c>
      <c r="EX2809" s="68" t="str">
        <f t="shared" si="76"/>
        <v>중형</v>
      </c>
      <c r="GE2809" s="68">
        <v>113012</v>
      </c>
      <c r="GF2809" s="68" t="s">
        <v>5760</v>
      </c>
    </row>
    <row r="2810" spans="147:188" x14ac:dyDescent="0.3">
      <c r="EQ2810" s="68">
        <v>30950048</v>
      </c>
      <c r="ER2810" s="175">
        <v>2</v>
      </c>
      <c r="ES2810" s="68">
        <v>650</v>
      </c>
      <c r="ET2810" s="68">
        <v>48</v>
      </c>
      <c r="EU2810" s="68">
        <v>0</v>
      </c>
      <c r="EV2810" s="68">
        <v>150048</v>
      </c>
      <c r="EW2810" s="68" t="s">
        <v>2686</v>
      </c>
      <c r="EX2810" s="68" t="str">
        <f t="shared" si="76"/>
        <v>중형</v>
      </c>
      <c r="GE2810" s="68">
        <v>113013</v>
      </c>
      <c r="GF2810" s="68" t="s">
        <v>5763</v>
      </c>
    </row>
    <row r="2811" spans="147:188" x14ac:dyDescent="0.3">
      <c r="EQ2811" s="68">
        <v>31050048</v>
      </c>
      <c r="ER2811" s="175">
        <v>2</v>
      </c>
      <c r="ES2811" s="68">
        <v>650</v>
      </c>
      <c r="ET2811" s="68">
        <v>48</v>
      </c>
      <c r="EU2811" s="68">
        <v>0</v>
      </c>
      <c r="EV2811" s="68">
        <v>150048</v>
      </c>
      <c r="EW2811" s="68" t="s">
        <v>2686</v>
      </c>
      <c r="EX2811" s="68" t="str">
        <f t="shared" si="76"/>
        <v>중형</v>
      </c>
      <c r="GE2811" s="68">
        <v>113014</v>
      </c>
      <c r="GF2811" s="68" t="s">
        <v>5764</v>
      </c>
    </row>
    <row r="2812" spans="147:188" x14ac:dyDescent="0.3">
      <c r="EQ2812" s="68">
        <v>31150048</v>
      </c>
      <c r="ER2812" s="175">
        <v>2</v>
      </c>
      <c r="ES2812" s="68">
        <v>650</v>
      </c>
      <c r="ET2812" s="68">
        <v>48</v>
      </c>
      <c r="EU2812" s="68">
        <v>0</v>
      </c>
      <c r="EV2812" s="68">
        <v>150048</v>
      </c>
      <c r="EW2812" s="68" t="s">
        <v>2686</v>
      </c>
      <c r="EX2812" s="68" t="str">
        <f t="shared" si="76"/>
        <v>중형</v>
      </c>
      <c r="GE2812" s="68">
        <v>113015</v>
      </c>
      <c r="GF2812" s="68" t="s">
        <v>5765</v>
      </c>
    </row>
    <row r="2813" spans="147:188" x14ac:dyDescent="0.3">
      <c r="EQ2813" s="68">
        <v>31250048</v>
      </c>
      <c r="ER2813" s="175">
        <v>2</v>
      </c>
      <c r="ES2813" s="68">
        <v>650</v>
      </c>
      <c r="ET2813" s="68">
        <v>48</v>
      </c>
      <c r="EU2813" s="68">
        <v>0</v>
      </c>
      <c r="EV2813" s="68">
        <v>150048</v>
      </c>
      <c r="EW2813" s="68" t="s">
        <v>2686</v>
      </c>
      <c r="EX2813" s="68" t="str">
        <f t="shared" si="76"/>
        <v>중형</v>
      </c>
      <c r="GE2813" s="68">
        <v>113016</v>
      </c>
      <c r="GF2813" s="68" t="s">
        <v>5766</v>
      </c>
    </row>
    <row r="2814" spans="147:188" x14ac:dyDescent="0.3">
      <c r="EQ2814" s="68">
        <v>10150049</v>
      </c>
      <c r="ER2814" s="175">
        <v>2</v>
      </c>
      <c r="ES2814" s="68">
        <v>650</v>
      </c>
      <c r="ET2814" s="68">
        <v>49</v>
      </c>
      <c r="EU2814" s="68">
        <v>0</v>
      </c>
      <c r="EV2814" s="68">
        <v>150049</v>
      </c>
      <c r="EW2814" s="68" t="s">
        <v>2687</v>
      </c>
      <c r="EX2814" s="68" t="str">
        <f t="shared" si="76"/>
        <v>중형</v>
      </c>
      <c r="GE2814" s="68">
        <v>113017</v>
      </c>
      <c r="GF2814" s="68" t="s">
        <v>5769</v>
      </c>
    </row>
    <row r="2815" spans="147:188" x14ac:dyDescent="0.3">
      <c r="EQ2815" s="68">
        <v>10250049</v>
      </c>
      <c r="ER2815" s="175">
        <v>2</v>
      </c>
      <c r="ES2815" s="68">
        <v>650</v>
      </c>
      <c r="ET2815" s="68">
        <v>49</v>
      </c>
      <c r="EU2815" s="68">
        <v>0</v>
      </c>
      <c r="EV2815" s="68">
        <v>150049</v>
      </c>
      <c r="EW2815" s="68" t="s">
        <v>2687</v>
      </c>
      <c r="EX2815" s="68" t="str">
        <f t="shared" si="76"/>
        <v>중형</v>
      </c>
      <c r="GE2815" s="68">
        <v>113018</v>
      </c>
      <c r="GF2815" s="68" t="s">
        <v>5770</v>
      </c>
    </row>
    <row r="2816" spans="147:188" x14ac:dyDescent="0.3">
      <c r="EQ2816" s="68">
        <v>10350049</v>
      </c>
      <c r="ER2816" s="175">
        <v>2</v>
      </c>
      <c r="ES2816" s="68">
        <v>650</v>
      </c>
      <c r="ET2816" s="68">
        <v>49</v>
      </c>
      <c r="EU2816" s="68">
        <v>0</v>
      </c>
      <c r="EV2816" s="68">
        <v>150049</v>
      </c>
      <c r="EW2816" s="68" t="s">
        <v>2687</v>
      </c>
      <c r="EX2816" s="68" t="str">
        <f t="shared" si="76"/>
        <v>중형</v>
      </c>
      <c r="GE2816" s="68">
        <v>113019</v>
      </c>
      <c r="GF2816" s="68" t="s">
        <v>5771</v>
      </c>
    </row>
    <row r="2817" spans="147:188" x14ac:dyDescent="0.3">
      <c r="EQ2817" s="68">
        <v>10450049</v>
      </c>
      <c r="ER2817" s="175">
        <v>2</v>
      </c>
      <c r="ES2817" s="68">
        <v>650</v>
      </c>
      <c r="ET2817" s="68">
        <v>49</v>
      </c>
      <c r="EU2817" s="68">
        <v>0</v>
      </c>
      <c r="EV2817" s="68">
        <v>150049</v>
      </c>
      <c r="EW2817" s="68" t="s">
        <v>2687</v>
      </c>
      <c r="EX2817" s="68" t="str">
        <f t="shared" si="76"/>
        <v>중형</v>
      </c>
      <c r="GE2817" s="68">
        <v>113020</v>
      </c>
      <c r="GF2817" s="68" t="s">
        <v>5772</v>
      </c>
    </row>
    <row r="2818" spans="147:188" x14ac:dyDescent="0.3">
      <c r="EQ2818" s="68">
        <v>10550049</v>
      </c>
      <c r="ER2818" s="175">
        <v>2</v>
      </c>
      <c r="ES2818" s="68">
        <v>650</v>
      </c>
      <c r="ET2818" s="68">
        <v>49</v>
      </c>
      <c r="EU2818" s="68">
        <v>0</v>
      </c>
      <c r="EV2818" s="68">
        <v>150049</v>
      </c>
      <c r="EW2818" s="68" t="s">
        <v>2687</v>
      </c>
      <c r="EX2818" s="68" t="str">
        <f t="shared" si="76"/>
        <v>중형</v>
      </c>
      <c r="GE2818" s="68">
        <v>113021</v>
      </c>
      <c r="GF2818" s="68" t="s">
        <v>5775</v>
      </c>
    </row>
    <row r="2819" spans="147:188" x14ac:dyDescent="0.3">
      <c r="EQ2819" s="68">
        <v>10650049</v>
      </c>
      <c r="ER2819" s="175">
        <v>2</v>
      </c>
      <c r="ES2819" s="68">
        <v>650</v>
      </c>
      <c r="ET2819" s="68">
        <v>49</v>
      </c>
      <c r="EU2819" s="68">
        <v>0</v>
      </c>
      <c r="EV2819" s="68">
        <v>150049</v>
      </c>
      <c r="EW2819" s="68" t="s">
        <v>2687</v>
      </c>
      <c r="EX2819" s="68" t="str">
        <f t="shared" ref="EX2819:EX2882" si="77">IF(ER2819=1,"소형",IF(ER2819=2,"중형","대형"))</f>
        <v>중형</v>
      </c>
      <c r="GE2819" s="68">
        <v>113022</v>
      </c>
      <c r="GF2819" s="68" t="s">
        <v>5776</v>
      </c>
    </row>
    <row r="2820" spans="147:188" x14ac:dyDescent="0.3">
      <c r="EQ2820" s="68">
        <v>10750049</v>
      </c>
      <c r="ER2820" s="175">
        <v>2</v>
      </c>
      <c r="ES2820" s="68">
        <v>650</v>
      </c>
      <c r="ET2820" s="68">
        <v>49</v>
      </c>
      <c r="EU2820" s="68">
        <v>0</v>
      </c>
      <c r="EV2820" s="68">
        <v>150049</v>
      </c>
      <c r="EW2820" s="68" t="s">
        <v>2687</v>
      </c>
      <c r="EX2820" s="68" t="str">
        <f t="shared" si="77"/>
        <v>중형</v>
      </c>
      <c r="GE2820" s="68">
        <v>113023</v>
      </c>
      <c r="GF2820" s="68" t="s">
        <v>5777</v>
      </c>
    </row>
    <row r="2821" spans="147:188" x14ac:dyDescent="0.3">
      <c r="EQ2821" s="68">
        <v>10850049</v>
      </c>
      <c r="ER2821" s="175">
        <v>2</v>
      </c>
      <c r="ES2821" s="68">
        <v>650</v>
      </c>
      <c r="ET2821" s="68">
        <v>49</v>
      </c>
      <c r="EU2821" s="68">
        <v>0</v>
      </c>
      <c r="EV2821" s="68">
        <v>150049</v>
      </c>
      <c r="EW2821" s="68" t="s">
        <v>2687</v>
      </c>
      <c r="EX2821" s="68" t="str">
        <f t="shared" si="77"/>
        <v>중형</v>
      </c>
      <c r="GE2821" s="68">
        <v>113024</v>
      </c>
      <c r="GF2821" s="68" t="s">
        <v>5778</v>
      </c>
    </row>
    <row r="2822" spans="147:188" x14ac:dyDescent="0.3">
      <c r="EQ2822" s="68">
        <v>10950049</v>
      </c>
      <c r="ER2822" s="175">
        <v>2</v>
      </c>
      <c r="ES2822" s="68">
        <v>650</v>
      </c>
      <c r="ET2822" s="68">
        <v>49</v>
      </c>
      <c r="EU2822" s="68">
        <v>0</v>
      </c>
      <c r="EV2822" s="68">
        <v>150049</v>
      </c>
      <c r="EW2822" s="68" t="s">
        <v>2687</v>
      </c>
      <c r="EX2822" s="68" t="str">
        <f t="shared" si="77"/>
        <v>중형</v>
      </c>
      <c r="GE2822" s="68">
        <v>113025</v>
      </c>
      <c r="GF2822" s="68" t="s">
        <v>5781</v>
      </c>
    </row>
    <row r="2823" spans="147:188" x14ac:dyDescent="0.3">
      <c r="EQ2823" s="68">
        <v>11050049</v>
      </c>
      <c r="ER2823" s="175">
        <v>2</v>
      </c>
      <c r="ES2823" s="68">
        <v>650</v>
      </c>
      <c r="ET2823" s="68">
        <v>49</v>
      </c>
      <c r="EU2823" s="68">
        <v>0</v>
      </c>
      <c r="EV2823" s="68">
        <v>150049</v>
      </c>
      <c r="EW2823" s="68" t="s">
        <v>2687</v>
      </c>
      <c r="EX2823" s="68" t="str">
        <f t="shared" si="77"/>
        <v>중형</v>
      </c>
      <c r="GE2823" s="68">
        <v>113026</v>
      </c>
      <c r="GF2823" s="68" t="s">
        <v>5782</v>
      </c>
    </row>
    <row r="2824" spans="147:188" x14ac:dyDescent="0.3">
      <c r="EQ2824" s="68">
        <v>11150049</v>
      </c>
      <c r="ER2824" s="175">
        <v>2</v>
      </c>
      <c r="ES2824" s="68">
        <v>650</v>
      </c>
      <c r="ET2824" s="68">
        <v>49</v>
      </c>
      <c r="EU2824" s="68">
        <v>0</v>
      </c>
      <c r="EV2824" s="68">
        <v>150049</v>
      </c>
      <c r="EW2824" s="68" t="s">
        <v>2687</v>
      </c>
      <c r="EX2824" s="68" t="str">
        <f t="shared" si="77"/>
        <v>중형</v>
      </c>
      <c r="GE2824" s="68">
        <v>113027</v>
      </c>
      <c r="GF2824" s="68" t="s">
        <v>5783</v>
      </c>
    </row>
    <row r="2825" spans="147:188" x14ac:dyDescent="0.3">
      <c r="EQ2825" s="68">
        <v>11250049</v>
      </c>
      <c r="ER2825" s="175">
        <v>2</v>
      </c>
      <c r="ES2825" s="68">
        <v>650</v>
      </c>
      <c r="ET2825" s="68">
        <v>49</v>
      </c>
      <c r="EU2825" s="68">
        <v>0</v>
      </c>
      <c r="EV2825" s="68">
        <v>150049</v>
      </c>
      <c r="EW2825" s="68" t="s">
        <v>2687</v>
      </c>
      <c r="EX2825" s="68" t="str">
        <f t="shared" si="77"/>
        <v>중형</v>
      </c>
      <c r="GE2825" s="68">
        <v>113028</v>
      </c>
      <c r="GF2825" s="68" t="s">
        <v>5784</v>
      </c>
    </row>
    <row r="2826" spans="147:188" x14ac:dyDescent="0.3">
      <c r="EQ2826" s="68">
        <v>20150049</v>
      </c>
      <c r="ER2826" s="175">
        <v>2</v>
      </c>
      <c r="ES2826" s="68">
        <v>650</v>
      </c>
      <c r="ET2826" s="68">
        <v>49</v>
      </c>
      <c r="EU2826" s="68">
        <v>0</v>
      </c>
      <c r="EV2826" s="68">
        <v>150049</v>
      </c>
      <c r="EW2826" s="68" t="s">
        <v>2687</v>
      </c>
      <c r="EX2826" s="68" t="str">
        <f t="shared" si="77"/>
        <v>중형</v>
      </c>
      <c r="GE2826" s="68">
        <v>113029</v>
      </c>
      <c r="GF2826" s="68" t="s">
        <v>5785</v>
      </c>
    </row>
    <row r="2827" spans="147:188" x14ac:dyDescent="0.3">
      <c r="EQ2827" s="68">
        <v>20250049</v>
      </c>
      <c r="ER2827" s="175">
        <v>2</v>
      </c>
      <c r="ES2827" s="68">
        <v>650</v>
      </c>
      <c r="ET2827" s="68">
        <v>49</v>
      </c>
      <c r="EU2827" s="68">
        <v>0</v>
      </c>
      <c r="EV2827" s="68">
        <v>150049</v>
      </c>
      <c r="EW2827" s="68" t="s">
        <v>2687</v>
      </c>
      <c r="EX2827" s="68" t="str">
        <f t="shared" si="77"/>
        <v>중형</v>
      </c>
      <c r="GE2827" s="68">
        <v>113030</v>
      </c>
      <c r="GF2827" s="68" t="s">
        <v>5786</v>
      </c>
    </row>
    <row r="2828" spans="147:188" x14ac:dyDescent="0.3">
      <c r="EQ2828" s="68">
        <v>20350049</v>
      </c>
      <c r="ER2828" s="175">
        <v>2</v>
      </c>
      <c r="ES2828" s="68">
        <v>650</v>
      </c>
      <c r="ET2828" s="68">
        <v>49</v>
      </c>
      <c r="EU2828" s="68">
        <v>0</v>
      </c>
      <c r="EV2828" s="68">
        <v>150049</v>
      </c>
      <c r="EW2828" s="68" t="s">
        <v>2687</v>
      </c>
      <c r="EX2828" s="68" t="str">
        <f t="shared" si="77"/>
        <v>중형</v>
      </c>
      <c r="GE2828" s="68">
        <v>113031</v>
      </c>
      <c r="GF2828" s="68" t="s">
        <v>6198</v>
      </c>
    </row>
    <row r="2829" spans="147:188" x14ac:dyDescent="0.3">
      <c r="EQ2829" s="68">
        <v>20450049</v>
      </c>
      <c r="ER2829" s="175">
        <v>2</v>
      </c>
      <c r="ES2829" s="68">
        <v>650</v>
      </c>
      <c r="ET2829" s="68">
        <v>49</v>
      </c>
      <c r="EU2829" s="68">
        <v>0</v>
      </c>
      <c r="EV2829" s="68">
        <v>150049</v>
      </c>
      <c r="EW2829" s="68" t="s">
        <v>2687</v>
      </c>
      <c r="EX2829" s="68" t="str">
        <f t="shared" si="77"/>
        <v>중형</v>
      </c>
      <c r="GE2829" s="68">
        <v>113032</v>
      </c>
      <c r="GF2829" s="68" t="s">
        <v>6199</v>
      </c>
    </row>
    <row r="2830" spans="147:188" x14ac:dyDescent="0.3">
      <c r="EQ2830" s="68">
        <v>20550049</v>
      </c>
      <c r="ER2830" s="175">
        <v>2</v>
      </c>
      <c r="ES2830" s="68">
        <v>650</v>
      </c>
      <c r="ET2830" s="68">
        <v>49</v>
      </c>
      <c r="EU2830" s="68">
        <v>0</v>
      </c>
      <c r="EV2830" s="68">
        <v>150049</v>
      </c>
      <c r="EW2830" s="68" t="s">
        <v>2687</v>
      </c>
      <c r="EX2830" s="68" t="str">
        <f t="shared" si="77"/>
        <v>중형</v>
      </c>
      <c r="GE2830" s="68">
        <v>113033</v>
      </c>
      <c r="GF2830" s="68" t="s">
        <v>6200</v>
      </c>
    </row>
    <row r="2831" spans="147:188" x14ac:dyDescent="0.3">
      <c r="EQ2831" s="68">
        <v>20650049</v>
      </c>
      <c r="ER2831" s="175">
        <v>2</v>
      </c>
      <c r="ES2831" s="68">
        <v>650</v>
      </c>
      <c r="ET2831" s="68">
        <v>49</v>
      </c>
      <c r="EU2831" s="68">
        <v>0</v>
      </c>
      <c r="EV2831" s="68">
        <v>150049</v>
      </c>
      <c r="EW2831" s="68" t="s">
        <v>2687</v>
      </c>
      <c r="EX2831" s="68" t="str">
        <f t="shared" si="77"/>
        <v>중형</v>
      </c>
      <c r="GE2831" s="68">
        <v>113034</v>
      </c>
      <c r="GF2831" s="68" t="s">
        <v>6201</v>
      </c>
    </row>
    <row r="2832" spans="147:188" x14ac:dyDescent="0.3">
      <c r="EQ2832" s="68">
        <v>20750049</v>
      </c>
      <c r="ER2832" s="175">
        <v>2</v>
      </c>
      <c r="ES2832" s="68">
        <v>650</v>
      </c>
      <c r="ET2832" s="68">
        <v>49</v>
      </c>
      <c r="EU2832" s="68">
        <v>0</v>
      </c>
      <c r="EV2832" s="68">
        <v>150049</v>
      </c>
      <c r="EW2832" s="68" t="s">
        <v>2687</v>
      </c>
      <c r="EX2832" s="68" t="str">
        <f t="shared" si="77"/>
        <v>중형</v>
      </c>
      <c r="GE2832" s="68">
        <v>113035</v>
      </c>
      <c r="GF2832" s="68" t="s">
        <v>6202</v>
      </c>
    </row>
    <row r="2833" spans="147:188" x14ac:dyDescent="0.3">
      <c r="EQ2833" s="68">
        <v>20850049</v>
      </c>
      <c r="ER2833" s="175">
        <v>2</v>
      </c>
      <c r="ES2833" s="68">
        <v>650</v>
      </c>
      <c r="ET2833" s="68">
        <v>49</v>
      </c>
      <c r="EU2833" s="68">
        <v>0</v>
      </c>
      <c r="EV2833" s="68">
        <v>150049</v>
      </c>
      <c r="EW2833" s="68" t="s">
        <v>2687</v>
      </c>
      <c r="EX2833" s="68" t="str">
        <f t="shared" si="77"/>
        <v>중형</v>
      </c>
      <c r="GE2833" s="68">
        <v>113036</v>
      </c>
      <c r="GF2833" s="68" t="s">
        <v>6203</v>
      </c>
    </row>
    <row r="2834" spans="147:188" x14ac:dyDescent="0.3">
      <c r="EQ2834" s="68">
        <v>20950049</v>
      </c>
      <c r="ER2834" s="175">
        <v>2</v>
      </c>
      <c r="ES2834" s="68">
        <v>650</v>
      </c>
      <c r="ET2834" s="68">
        <v>49</v>
      </c>
      <c r="EU2834" s="68">
        <v>0</v>
      </c>
      <c r="EV2834" s="68">
        <v>150049</v>
      </c>
      <c r="EW2834" s="68" t="s">
        <v>2687</v>
      </c>
      <c r="EX2834" s="68" t="str">
        <f t="shared" si="77"/>
        <v>중형</v>
      </c>
      <c r="GE2834" s="68">
        <v>113037</v>
      </c>
      <c r="GF2834" s="68" t="s">
        <v>6204</v>
      </c>
    </row>
    <row r="2835" spans="147:188" x14ac:dyDescent="0.3">
      <c r="EQ2835" s="68">
        <v>21050049</v>
      </c>
      <c r="ER2835" s="175">
        <v>2</v>
      </c>
      <c r="ES2835" s="68">
        <v>650</v>
      </c>
      <c r="ET2835" s="68">
        <v>49</v>
      </c>
      <c r="EU2835" s="68">
        <v>0</v>
      </c>
      <c r="EV2835" s="68">
        <v>150049</v>
      </c>
      <c r="EW2835" s="68" t="s">
        <v>2687</v>
      </c>
      <c r="EX2835" s="68" t="str">
        <f t="shared" si="77"/>
        <v>중형</v>
      </c>
      <c r="GE2835" s="68">
        <v>113038</v>
      </c>
      <c r="GF2835" s="68" t="s">
        <v>6205</v>
      </c>
    </row>
    <row r="2836" spans="147:188" x14ac:dyDescent="0.3">
      <c r="EQ2836" s="68">
        <v>21150049</v>
      </c>
      <c r="ER2836" s="175">
        <v>2</v>
      </c>
      <c r="ES2836" s="68">
        <v>650</v>
      </c>
      <c r="ET2836" s="68">
        <v>49</v>
      </c>
      <c r="EU2836" s="68">
        <v>0</v>
      </c>
      <c r="EV2836" s="68">
        <v>150049</v>
      </c>
      <c r="EW2836" s="68" t="s">
        <v>2687</v>
      </c>
      <c r="EX2836" s="68" t="str">
        <f t="shared" si="77"/>
        <v>중형</v>
      </c>
      <c r="GE2836" s="68">
        <v>113039</v>
      </c>
      <c r="GF2836" s="68" t="s">
        <v>6206</v>
      </c>
    </row>
    <row r="2837" spans="147:188" x14ac:dyDescent="0.3">
      <c r="EQ2837" s="68">
        <v>21250049</v>
      </c>
      <c r="ER2837" s="175">
        <v>2</v>
      </c>
      <c r="ES2837" s="68">
        <v>650</v>
      </c>
      <c r="ET2837" s="68">
        <v>49</v>
      </c>
      <c r="EU2837" s="68">
        <v>0</v>
      </c>
      <c r="EV2837" s="68">
        <v>150049</v>
      </c>
      <c r="EW2837" s="68" t="s">
        <v>2687</v>
      </c>
      <c r="EX2837" s="68" t="str">
        <f t="shared" si="77"/>
        <v>중형</v>
      </c>
      <c r="GE2837" s="68">
        <v>113040</v>
      </c>
      <c r="GF2837" s="68" t="s">
        <v>6207</v>
      </c>
    </row>
    <row r="2838" spans="147:188" x14ac:dyDescent="0.3">
      <c r="EQ2838" s="68">
        <v>30150049</v>
      </c>
      <c r="ER2838" s="175">
        <v>2</v>
      </c>
      <c r="ES2838" s="68">
        <v>650</v>
      </c>
      <c r="ET2838" s="68">
        <v>49</v>
      </c>
      <c r="EU2838" s="68">
        <v>0</v>
      </c>
      <c r="EV2838" s="68">
        <v>150049</v>
      </c>
      <c r="EW2838" s="68" t="s">
        <v>2687</v>
      </c>
      <c r="EX2838" s="68" t="str">
        <f t="shared" si="77"/>
        <v>중형</v>
      </c>
      <c r="GE2838" s="68">
        <v>113041</v>
      </c>
      <c r="GF2838" s="68" t="s">
        <v>5793</v>
      </c>
    </row>
    <row r="2839" spans="147:188" x14ac:dyDescent="0.3">
      <c r="EQ2839" s="68">
        <v>30250049</v>
      </c>
      <c r="ER2839" s="175">
        <v>2</v>
      </c>
      <c r="ES2839" s="68">
        <v>650</v>
      </c>
      <c r="ET2839" s="68">
        <v>49</v>
      </c>
      <c r="EU2839" s="68">
        <v>0</v>
      </c>
      <c r="EV2839" s="68">
        <v>150049</v>
      </c>
      <c r="EW2839" s="68" t="s">
        <v>2687</v>
      </c>
      <c r="EX2839" s="68" t="str">
        <f t="shared" si="77"/>
        <v>중형</v>
      </c>
      <c r="GE2839" s="68">
        <v>113042</v>
      </c>
      <c r="GF2839" s="68" t="s">
        <v>5794</v>
      </c>
    </row>
    <row r="2840" spans="147:188" x14ac:dyDescent="0.3">
      <c r="EQ2840" s="68">
        <v>30350049</v>
      </c>
      <c r="ER2840" s="175">
        <v>2</v>
      </c>
      <c r="ES2840" s="68">
        <v>650</v>
      </c>
      <c r="ET2840" s="68">
        <v>49</v>
      </c>
      <c r="EU2840" s="68">
        <v>0</v>
      </c>
      <c r="EV2840" s="68">
        <v>150049</v>
      </c>
      <c r="EW2840" s="68" t="s">
        <v>2687</v>
      </c>
      <c r="EX2840" s="68" t="str">
        <f t="shared" si="77"/>
        <v>중형</v>
      </c>
      <c r="GE2840" s="68">
        <v>113043</v>
      </c>
      <c r="GF2840" s="68" t="s">
        <v>5795</v>
      </c>
    </row>
    <row r="2841" spans="147:188" x14ac:dyDescent="0.3">
      <c r="EQ2841" s="68">
        <v>30450049</v>
      </c>
      <c r="ER2841" s="175">
        <v>2</v>
      </c>
      <c r="ES2841" s="68">
        <v>650</v>
      </c>
      <c r="ET2841" s="68">
        <v>49</v>
      </c>
      <c r="EU2841" s="68">
        <v>0</v>
      </c>
      <c r="EV2841" s="68">
        <v>150049</v>
      </c>
      <c r="EW2841" s="68" t="s">
        <v>2687</v>
      </c>
      <c r="EX2841" s="68" t="str">
        <f t="shared" si="77"/>
        <v>중형</v>
      </c>
      <c r="GE2841" s="68">
        <v>113044</v>
      </c>
      <c r="GF2841" s="68" t="s">
        <v>5796</v>
      </c>
    </row>
    <row r="2842" spans="147:188" x14ac:dyDescent="0.3">
      <c r="EQ2842" s="68">
        <v>30550049</v>
      </c>
      <c r="ER2842" s="175">
        <v>2</v>
      </c>
      <c r="ES2842" s="68">
        <v>650</v>
      </c>
      <c r="ET2842" s="68">
        <v>49</v>
      </c>
      <c r="EU2842" s="68">
        <v>0</v>
      </c>
      <c r="EV2842" s="68">
        <v>150049</v>
      </c>
      <c r="EW2842" s="68" t="s">
        <v>2687</v>
      </c>
      <c r="EX2842" s="68" t="str">
        <f t="shared" si="77"/>
        <v>중형</v>
      </c>
      <c r="GE2842" s="68">
        <v>113045</v>
      </c>
      <c r="GF2842" s="68" t="s">
        <v>5797</v>
      </c>
    </row>
    <row r="2843" spans="147:188" x14ac:dyDescent="0.3">
      <c r="EQ2843" s="68">
        <v>30650049</v>
      </c>
      <c r="ER2843" s="175">
        <v>2</v>
      </c>
      <c r="ES2843" s="68">
        <v>650</v>
      </c>
      <c r="ET2843" s="68">
        <v>49</v>
      </c>
      <c r="EU2843" s="68">
        <v>0</v>
      </c>
      <c r="EV2843" s="68">
        <v>150049</v>
      </c>
      <c r="EW2843" s="68" t="s">
        <v>2687</v>
      </c>
      <c r="EX2843" s="68" t="str">
        <f t="shared" si="77"/>
        <v>중형</v>
      </c>
      <c r="GE2843" s="68">
        <v>113046</v>
      </c>
      <c r="GF2843" s="68" t="s">
        <v>5798</v>
      </c>
    </row>
    <row r="2844" spans="147:188" x14ac:dyDescent="0.3">
      <c r="EQ2844" s="68">
        <v>30750049</v>
      </c>
      <c r="ER2844" s="175">
        <v>2</v>
      </c>
      <c r="ES2844" s="68">
        <v>650</v>
      </c>
      <c r="ET2844" s="68">
        <v>49</v>
      </c>
      <c r="EU2844" s="68">
        <v>0</v>
      </c>
      <c r="EV2844" s="68">
        <v>150049</v>
      </c>
      <c r="EW2844" s="68" t="s">
        <v>2687</v>
      </c>
      <c r="EX2844" s="68" t="str">
        <f t="shared" si="77"/>
        <v>중형</v>
      </c>
      <c r="GE2844" s="68">
        <v>113047</v>
      </c>
      <c r="GF2844" s="68" t="s">
        <v>6208</v>
      </c>
    </row>
    <row r="2845" spans="147:188" x14ac:dyDescent="0.3">
      <c r="EQ2845" s="68">
        <v>30850049</v>
      </c>
      <c r="ER2845" s="175">
        <v>2</v>
      </c>
      <c r="ES2845" s="68">
        <v>650</v>
      </c>
      <c r="ET2845" s="68">
        <v>49</v>
      </c>
      <c r="EU2845" s="68">
        <v>0</v>
      </c>
      <c r="EV2845" s="68">
        <v>150049</v>
      </c>
      <c r="EW2845" s="68" t="s">
        <v>2687</v>
      </c>
      <c r="EX2845" s="68" t="str">
        <f t="shared" si="77"/>
        <v>중형</v>
      </c>
      <c r="GE2845" s="68">
        <v>113048</v>
      </c>
      <c r="GF2845" s="68" t="s">
        <v>6209</v>
      </c>
    </row>
    <row r="2846" spans="147:188" x14ac:dyDescent="0.3">
      <c r="EQ2846" s="68">
        <v>30950049</v>
      </c>
      <c r="ER2846" s="175">
        <v>2</v>
      </c>
      <c r="ES2846" s="68">
        <v>650</v>
      </c>
      <c r="ET2846" s="68">
        <v>49</v>
      </c>
      <c r="EU2846" s="68">
        <v>0</v>
      </c>
      <c r="EV2846" s="68">
        <v>150049</v>
      </c>
      <c r="EW2846" s="68" t="s">
        <v>2687</v>
      </c>
      <c r="EX2846" s="68" t="str">
        <f t="shared" si="77"/>
        <v>중형</v>
      </c>
      <c r="GE2846" s="68">
        <v>113049</v>
      </c>
      <c r="GF2846" s="68" t="s">
        <v>5799</v>
      </c>
    </row>
    <row r="2847" spans="147:188" x14ac:dyDescent="0.3">
      <c r="EQ2847" s="68">
        <v>31050049</v>
      </c>
      <c r="ER2847" s="175">
        <v>2</v>
      </c>
      <c r="ES2847" s="68">
        <v>650</v>
      </c>
      <c r="ET2847" s="68">
        <v>49</v>
      </c>
      <c r="EU2847" s="68">
        <v>0</v>
      </c>
      <c r="EV2847" s="68">
        <v>150049</v>
      </c>
      <c r="EW2847" s="68" t="s">
        <v>2687</v>
      </c>
      <c r="EX2847" s="68" t="str">
        <f t="shared" si="77"/>
        <v>중형</v>
      </c>
      <c r="GE2847" s="68">
        <v>113050</v>
      </c>
      <c r="GF2847" s="68" t="s">
        <v>5800</v>
      </c>
    </row>
    <row r="2848" spans="147:188" x14ac:dyDescent="0.3">
      <c r="EQ2848" s="68">
        <v>31150049</v>
      </c>
      <c r="ER2848" s="175">
        <v>2</v>
      </c>
      <c r="ES2848" s="68">
        <v>650</v>
      </c>
      <c r="ET2848" s="68">
        <v>49</v>
      </c>
      <c r="EU2848" s="68">
        <v>0</v>
      </c>
      <c r="EV2848" s="68">
        <v>150049</v>
      </c>
      <c r="EW2848" s="68" t="s">
        <v>2687</v>
      </c>
      <c r="EX2848" s="68" t="str">
        <f t="shared" si="77"/>
        <v>중형</v>
      </c>
      <c r="GE2848" s="68">
        <v>113051</v>
      </c>
      <c r="GF2848" s="68" t="s">
        <v>5801</v>
      </c>
    </row>
    <row r="2849" spans="147:188" x14ac:dyDescent="0.3">
      <c r="EQ2849" s="68">
        <v>31250049</v>
      </c>
      <c r="ER2849" s="175">
        <v>2</v>
      </c>
      <c r="ES2849" s="68">
        <v>650</v>
      </c>
      <c r="ET2849" s="68">
        <v>49</v>
      </c>
      <c r="EU2849" s="68">
        <v>0</v>
      </c>
      <c r="EV2849" s="68">
        <v>150049</v>
      </c>
      <c r="EW2849" s="68" t="s">
        <v>2687</v>
      </c>
      <c r="EX2849" s="68" t="str">
        <f t="shared" si="77"/>
        <v>중형</v>
      </c>
      <c r="GE2849" s="68">
        <v>113052</v>
      </c>
      <c r="GF2849" s="68" t="s">
        <v>5802</v>
      </c>
    </row>
    <row r="2850" spans="147:188" x14ac:dyDescent="0.3">
      <c r="EQ2850" s="68">
        <v>10150050</v>
      </c>
      <c r="ER2850" s="175">
        <v>2</v>
      </c>
      <c r="ES2850" s="68">
        <v>650</v>
      </c>
      <c r="ET2850" s="68">
        <v>50</v>
      </c>
      <c r="EU2850" s="68">
        <v>0</v>
      </c>
      <c r="EV2850" s="68">
        <v>150050</v>
      </c>
      <c r="EW2850" s="68" t="s">
        <v>2688</v>
      </c>
      <c r="EX2850" s="68" t="str">
        <f t="shared" si="77"/>
        <v>중형</v>
      </c>
      <c r="GE2850" s="68">
        <v>113053</v>
      </c>
      <c r="GF2850" s="68" t="s">
        <v>5803</v>
      </c>
    </row>
    <row r="2851" spans="147:188" x14ac:dyDescent="0.3">
      <c r="EQ2851" s="68">
        <v>10250050</v>
      </c>
      <c r="ER2851" s="175">
        <v>2</v>
      </c>
      <c r="ES2851" s="68">
        <v>650</v>
      </c>
      <c r="ET2851" s="68">
        <v>50</v>
      </c>
      <c r="EU2851" s="68">
        <v>0</v>
      </c>
      <c r="EV2851" s="68">
        <v>150050</v>
      </c>
      <c r="EW2851" s="68" t="s">
        <v>2688</v>
      </c>
      <c r="EX2851" s="68" t="str">
        <f t="shared" si="77"/>
        <v>중형</v>
      </c>
      <c r="GE2851" s="68">
        <v>113054</v>
      </c>
      <c r="GF2851" s="68" t="s">
        <v>5804</v>
      </c>
    </row>
    <row r="2852" spans="147:188" x14ac:dyDescent="0.3">
      <c r="EQ2852" s="68">
        <v>10350050</v>
      </c>
      <c r="ER2852" s="175">
        <v>2</v>
      </c>
      <c r="ES2852" s="68">
        <v>650</v>
      </c>
      <c r="ET2852" s="68">
        <v>50</v>
      </c>
      <c r="EU2852" s="68">
        <v>0</v>
      </c>
      <c r="EV2852" s="68">
        <v>150050</v>
      </c>
      <c r="EW2852" s="68" t="s">
        <v>2688</v>
      </c>
      <c r="EX2852" s="68" t="str">
        <f t="shared" si="77"/>
        <v>중형</v>
      </c>
      <c r="GE2852" s="68">
        <v>113055</v>
      </c>
      <c r="GF2852" s="68" t="s">
        <v>6210</v>
      </c>
    </row>
    <row r="2853" spans="147:188" x14ac:dyDescent="0.3">
      <c r="EQ2853" s="68">
        <v>10450050</v>
      </c>
      <c r="ER2853" s="175">
        <v>2</v>
      </c>
      <c r="ES2853" s="68">
        <v>650</v>
      </c>
      <c r="ET2853" s="68">
        <v>50</v>
      </c>
      <c r="EU2853" s="68">
        <v>0</v>
      </c>
      <c r="EV2853" s="68">
        <v>150050</v>
      </c>
      <c r="EW2853" s="68" t="s">
        <v>2688</v>
      </c>
      <c r="EX2853" s="68" t="str">
        <f t="shared" si="77"/>
        <v>중형</v>
      </c>
      <c r="GE2853" s="68">
        <v>113056</v>
      </c>
      <c r="GF2853" s="68" t="s">
        <v>6211</v>
      </c>
    </row>
    <row r="2854" spans="147:188" x14ac:dyDescent="0.3">
      <c r="EQ2854" s="68">
        <v>10550050</v>
      </c>
      <c r="ER2854" s="175">
        <v>2</v>
      </c>
      <c r="ES2854" s="68">
        <v>650</v>
      </c>
      <c r="ET2854" s="68">
        <v>50</v>
      </c>
      <c r="EU2854" s="68">
        <v>0</v>
      </c>
      <c r="EV2854" s="68">
        <v>150050</v>
      </c>
      <c r="EW2854" s="68" t="s">
        <v>2688</v>
      </c>
      <c r="EX2854" s="68" t="str">
        <f t="shared" si="77"/>
        <v>중형</v>
      </c>
      <c r="GE2854" s="68">
        <v>113057</v>
      </c>
      <c r="GF2854" s="68" t="s">
        <v>5805</v>
      </c>
    </row>
    <row r="2855" spans="147:188" x14ac:dyDescent="0.3">
      <c r="EQ2855" s="68">
        <v>10650050</v>
      </c>
      <c r="ER2855" s="175">
        <v>2</v>
      </c>
      <c r="ES2855" s="68">
        <v>650</v>
      </c>
      <c r="ET2855" s="68">
        <v>50</v>
      </c>
      <c r="EU2855" s="68">
        <v>0</v>
      </c>
      <c r="EV2855" s="68">
        <v>150050</v>
      </c>
      <c r="EW2855" s="68" t="s">
        <v>2688</v>
      </c>
      <c r="EX2855" s="68" t="str">
        <f t="shared" si="77"/>
        <v>중형</v>
      </c>
      <c r="GE2855" s="68">
        <v>113058</v>
      </c>
      <c r="GF2855" s="68" t="s">
        <v>5806</v>
      </c>
    </row>
    <row r="2856" spans="147:188" x14ac:dyDescent="0.3">
      <c r="EQ2856" s="68">
        <v>10750050</v>
      </c>
      <c r="ER2856" s="175">
        <v>2</v>
      </c>
      <c r="ES2856" s="68">
        <v>650</v>
      </c>
      <c r="ET2856" s="68">
        <v>50</v>
      </c>
      <c r="EU2856" s="68">
        <v>0</v>
      </c>
      <c r="EV2856" s="68">
        <v>150050</v>
      </c>
      <c r="EW2856" s="68" t="s">
        <v>2688</v>
      </c>
      <c r="EX2856" s="68" t="str">
        <f t="shared" si="77"/>
        <v>중형</v>
      </c>
      <c r="GE2856" s="68">
        <v>113059</v>
      </c>
      <c r="GF2856" s="68" t="s">
        <v>5807</v>
      </c>
    </row>
    <row r="2857" spans="147:188" x14ac:dyDescent="0.3">
      <c r="EQ2857" s="68">
        <v>10850050</v>
      </c>
      <c r="ER2857" s="175">
        <v>2</v>
      </c>
      <c r="ES2857" s="68">
        <v>650</v>
      </c>
      <c r="ET2857" s="68">
        <v>50</v>
      </c>
      <c r="EU2857" s="68">
        <v>0</v>
      </c>
      <c r="EV2857" s="68">
        <v>150050</v>
      </c>
      <c r="EW2857" s="68" t="s">
        <v>2688</v>
      </c>
      <c r="EX2857" s="68" t="str">
        <f t="shared" si="77"/>
        <v>중형</v>
      </c>
      <c r="GE2857" s="68">
        <v>113060</v>
      </c>
      <c r="GF2857" s="68" t="s">
        <v>5808</v>
      </c>
    </row>
    <row r="2858" spans="147:188" x14ac:dyDescent="0.3">
      <c r="EQ2858" s="68">
        <v>10950050</v>
      </c>
      <c r="ER2858" s="175">
        <v>2</v>
      </c>
      <c r="ES2858" s="68">
        <v>650</v>
      </c>
      <c r="ET2858" s="68">
        <v>50</v>
      </c>
      <c r="EU2858" s="68">
        <v>0</v>
      </c>
      <c r="EV2858" s="68">
        <v>150050</v>
      </c>
      <c r="EW2858" s="68" t="s">
        <v>2688</v>
      </c>
      <c r="EX2858" s="68" t="str">
        <f t="shared" si="77"/>
        <v>중형</v>
      </c>
      <c r="GE2858" s="68">
        <v>113061</v>
      </c>
      <c r="GF2858" s="68" t="s">
        <v>5809</v>
      </c>
    </row>
    <row r="2859" spans="147:188" x14ac:dyDescent="0.3">
      <c r="EQ2859" s="68">
        <v>11050050</v>
      </c>
      <c r="ER2859" s="175">
        <v>2</v>
      </c>
      <c r="ES2859" s="68">
        <v>650</v>
      </c>
      <c r="ET2859" s="68">
        <v>50</v>
      </c>
      <c r="EU2859" s="68">
        <v>0</v>
      </c>
      <c r="EV2859" s="68">
        <v>150050</v>
      </c>
      <c r="EW2859" s="68" t="s">
        <v>2688</v>
      </c>
      <c r="EX2859" s="68" t="str">
        <f t="shared" si="77"/>
        <v>중형</v>
      </c>
      <c r="GE2859" s="68">
        <v>113062</v>
      </c>
      <c r="GF2859" s="68" t="s">
        <v>5810</v>
      </c>
    </row>
    <row r="2860" spans="147:188" x14ac:dyDescent="0.3">
      <c r="EQ2860" s="68">
        <v>11150050</v>
      </c>
      <c r="ER2860" s="175">
        <v>2</v>
      </c>
      <c r="ES2860" s="68">
        <v>650</v>
      </c>
      <c r="ET2860" s="68">
        <v>50</v>
      </c>
      <c r="EU2860" s="68">
        <v>0</v>
      </c>
      <c r="EV2860" s="68">
        <v>150050</v>
      </c>
      <c r="EW2860" s="68" t="s">
        <v>2688</v>
      </c>
      <c r="EX2860" s="68" t="str">
        <f t="shared" si="77"/>
        <v>중형</v>
      </c>
      <c r="GE2860" s="68">
        <v>113063</v>
      </c>
      <c r="GF2860" s="68" t="s">
        <v>6212</v>
      </c>
    </row>
    <row r="2861" spans="147:188" x14ac:dyDescent="0.3">
      <c r="EQ2861" s="68">
        <v>11250050</v>
      </c>
      <c r="ER2861" s="175">
        <v>2</v>
      </c>
      <c r="ES2861" s="68">
        <v>650</v>
      </c>
      <c r="ET2861" s="68">
        <v>50</v>
      </c>
      <c r="EU2861" s="68">
        <v>0</v>
      </c>
      <c r="EV2861" s="68">
        <v>150050</v>
      </c>
      <c r="EW2861" s="68" t="s">
        <v>2688</v>
      </c>
      <c r="EX2861" s="68" t="str">
        <f t="shared" si="77"/>
        <v>중형</v>
      </c>
      <c r="GE2861" s="68">
        <v>113064</v>
      </c>
      <c r="GF2861" s="68" t="s">
        <v>6213</v>
      </c>
    </row>
    <row r="2862" spans="147:188" x14ac:dyDescent="0.3">
      <c r="EQ2862" s="68">
        <v>20150050</v>
      </c>
      <c r="ER2862" s="175">
        <v>2</v>
      </c>
      <c r="ES2862" s="68">
        <v>650</v>
      </c>
      <c r="ET2862" s="68">
        <v>50</v>
      </c>
      <c r="EU2862" s="68">
        <v>0</v>
      </c>
      <c r="EV2862" s="68">
        <v>150050</v>
      </c>
      <c r="EW2862" s="68" t="s">
        <v>2688</v>
      </c>
      <c r="EX2862" s="68" t="str">
        <f t="shared" si="77"/>
        <v>중형</v>
      </c>
      <c r="GE2862" s="68">
        <v>113065</v>
      </c>
      <c r="GF2862" s="68" t="s">
        <v>5811</v>
      </c>
    </row>
    <row r="2863" spans="147:188" x14ac:dyDescent="0.3">
      <c r="EQ2863" s="68">
        <v>20250050</v>
      </c>
      <c r="ER2863" s="175">
        <v>2</v>
      </c>
      <c r="ES2863" s="68">
        <v>650</v>
      </c>
      <c r="ET2863" s="68">
        <v>50</v>
      </c>
      <c r="EU2863" s="68">
        <v>0</v>
      </c>
      <c r="EV2863" s="68">
        <v>150050</v>
      </c>
      <c r="EW2863" s="68" t="s">
        <v>2688</v>
      </c>
      <c r="EX2863" s="68" t="str">
        <f t="shared" si="77"/>
        <v>중형</v>
      </c>
      <c r="GE2863" s="68">
        <v>113066</v>
      </c>
      <c r="GF2863" s="68" t="s">
        <v>5812</v>
      </c>
    </row>
    <row r="2864" spans="147:188" x14ac:dyDescent="0.3">
      <c r="EQ2864" s="68">
        <v>20350050</v>
      </c>
      <c r="ER2864" s="175">
        <v>2</v>
      </c>
      <c r="ES2864" s="68">
        <v>650</v>
      </c>
      <c r="ET2864" s="68">
        <v>50</v>
      </c>
      <c r="EU2864" s="68">
        <v>0</v>
      </c>
      <c r="EV2864" s="68">
        <v>150050</v>
      </c>
      <c r="EW2864" s="68" t="s">
        <v>2688</v>
      </c>
      <c r="EX2864" s="68" t="str">
        <f t="shared" si="77"/>
        <v>중형</v>
      </c>
      <c r="GE2864" s="68">
        <v>113067</v>
      </c>
      <c r="GF2864" s="68" t="s">
        <v>5813</v>
      </c>
    </row>
    <row r="2865" spans="147:188" x14ac:dyDescent="0.3">
      <c r="EQ2865" s="68">
        <v>20450050</v>
      </c>
      <c r="ER2865" s="175">
        <v>2</v>
      </c>
      <c r="ES2865" s="68">
        <v>650</v>
      </c>
      <c r="ET2865" s="68">
        <v>50</v>
      </c>
      <c r="EU2865" s="68">
        <v>0</v>
      </c>
      <c r="EV2865" s="68">
        <v>150050</v>
      </c>
      <c r="EW2865" s="68" t="s">
        <v>2688</v>
      </c>
      <c r="EX2865" s="68" t="str">
        <f t="shared" si="77"/>
        <v>중형</v>
      </c>
      <c r="GE2865" s="68">
        <v>113068</v>
      </c>
      <c r="GF2865" s="68" t="s">
        <v>5814</v>
      </c>
    </row>
    <row r="2866" spans="147:188" x14ac:dyDescent="0.3">
      <c r="EQ2866" s="68">
        <v>20550050</v>
      </c>
      <c r="ER2866" s="175">
        <v>2</v>
      </c>
      <c r="ES2866" s="68">
        <v>650</v>
      </c>
      <c r="ET2866" s="68">
        <v>50</v>
      </c>
      <c r="EU2866" s="68">
        <v>0</v>
      </c>
      <c r="EV2866" s="68">
        <v>150050</v>
      </c>
      <c r="EW2866" s="68" t="s">
        <v>2688</v>
      </c>
      <c r="EX2866" s="68" t="str">
        <f t="shared" si="77"/>
        <v>중형</v>
      </c>
      <c r="GE2866" s="68">
        <v>113069</v>
      </c>
      <c r="GF2866" s="68" t="s">
        <v>5815</v>
      </c>
    </row>
    <row r="2867" spans="147:188" x14ac:dyDescent="0.3">
      <c r="EQ2867" s="68">
        <v>20650050</v>
      </c>
      <c r="ER2867" s="175">
        <v>2</v>
      </c>
      <c r="ES2867" s="68">
        <v>650</v>
      </c>
      <c r="ET2867" s="68">
        <v>50</v>
      </c>
      <c r="EU2867" s="68">
        <v>0</v>
      </c>
      <c r="EV2867" s="68">
        <v>150050</v>
      </c>
      <c r="EW2867" s="68" t="s">
        <v>2688</v>
      </c>
      <c r="EX2867" s="68" t="str">
        <f t="shared" si="77"/>
        <v>중형</v>
      </c>
      <c r="GE2867" s="68">
        <v>113070</v>
      </c>
      <c r="GF2867" s="68" t="s">
        <v>5816</v>
      </c>
    </row>
    <row r="2868" spans="147:188" x14ac:dyDescent="0.3">
      <c r="EQ2868" s="68">
        <v>20750050</v>
      </c>
      <c r="ER2868" s="175">
        <v>2</v>
      </c>
      <c r="ES2868" s="68">
        <v>650</v>
      </c>
      <c r="ET2868" s="68">
        <v>50</v>
      </c>
      <c r="EU2868" s="68">
        <v>0</v>
      </c>
      <c r="EV2868" s="68">
        <v>150050</v>
      </c>
      <c r="EW2868" s="68" t="s">
        <v>2688</v>
      </c>
      <c r="EX2868" s="68" t="str">
        <f t="shared" si="77"/>
        <v>중형</v>
      </c>
      <c r="GE2868" s="68">
        <v>113071</v>
      </c>
      <c r="GF2868" s="68" t="s">
        <v>6214</v>
      </c>
    </row>
    <row r="2869" spans="147:188" x14ac:dyDescent="0.3">
      <c r="EQ2869" s="68">
        <v>20850050</v>
      </c>
      <c r="ER2869" s="175">
        <v>2</v>
      </c>
      <c r="ES2869" s="68">
        <v>650</v>
      </c>
      <c r="ET2869" s="68">
        <v>50</v>
      </c>
      <c r="EU2869" s="68">
        <v>0</v>
      </c>
      <c r="EV2869" s="68">
        <v>150050</v>
      </c>
      <c r="EW2869" s="68" t="s">
        <v>2688</v>
      </c>
      <c r="EX2869" s="68" t="str">
        <f t="shared" si="77"/>
        <v>중형</v>
      </c>
      <c r="GE2869" s="68">
        <v>113072</v>
      </c>
      <c r="GF2869" s="68" t="s">
        <v>6215</v>
      </c>
    </row>
    <row r="2870" spans="147:188" x14ac:dyDescent="0.3">
      <c r="EQ2870" s="68">
        <v>20950050</v>
      </c>
      <c r="ER2870" s="175">
        <v>2</v>
      </c>
      <c r="ES2870" s="68">
        <v>650</v>
      </c>
      <c r="ET2870" s="68">
        <v>50</v>
      </c>
      <c r="EU2870" s="68">
        <v>0</v>
      </c>
      <c r="EV2870" s="68">
        <v>150050</v>
      </c>
      <c r="EW2870" s="68" t="s">
        <v>2688</v>
      </c>
      <c r="EX2870" s="68" t="str">
        <f t="shared" si="77"/>
        <v>중형</v>
      </c>
      <c r="GE2870" s="68">
        <v>114001</v>
      </c>
      <c r="GF2870" s="68" t="s">
        <v>6216</v>
      </c>
    </row>
    <row r="2871" spans="147:188" x14ac:dyDescent="0.3">
      <c r="EQ2871" s="68">
        <v>21050050</v>
      </c>
      <c r="ER2871" s="175">
        <v>2</v>
      </c>
      <c r="ES2871" s="68">
        <v>650</v>
      </c>
      <c r="ET2871" s="68">
        <v>50</v>
      </c>
      <c r="EU2871" s="68">
        <v>0</v>
      </c>
      <c r="EV2871" s="68">
        <v>150050</v>
      </c>
      <c r="EW2871" s="68" t="s">
        <v>2688</v>
      </c>
      <c r="EX2871" s="68" t="str">
        <f t="shared" si="77"/>
        <v>중형</v>
      </c>
      <c r="GE2871" s="68">
        <v>114002</v>
      </c>
      <c r="GF2871" s="68" t="s">
        <v>6217</v>
      </c>
    </row>
    <row r="2872" spans="147:188" x14ac:dyDescent="0.3">
      <c r="EQ2872" s="68">
        <v>21150050</v>
      </c>
      <c r="ER2872" s="175">
        <v>2</v>
      </c>
      <c r="ES2872" s="68">
        <v>650</v>
      </c>
      <c r="ET2872" s="68">
        <v>50</v>
      </c>
      <c r="EU2872" s="68">
        <v>0</v>
      </c>
      <c r="EV2872" s="68">
        <v>150050</v>
      </c>
      <c r="EW2872" s="68" t="s">
        <v>2688</v>
      </c>
      <c r="EX2872" s="68" t="str">
        <f t="shared" si="77"/>
        <v>중형</v>
      </c>
      <c r="GE2872" s="68">
        <v>114003</v>
      </c>
      <c r="GF2872" s="68" t="s">
        <v>6218</v>
      </c>
    </row>
    <row r="2873" spans="147:188" x14ac:dyDescent="0.3">
      <c r="EQ2873" s="68">
        <v>21250050</v>
      </c>
      <c r="ER2873" s="175">
        <v>2</v>
      </c>
      <c r="ES2873" s="68">
        <v>650</v>
      </c>
      <c r="ET2873" s="68">
        <v>50</v>
      </c>
      <c r="EU2873" s="68">
        <v>0</v>
      </c>
      <c r="EV2873" s="68">
        <v>150050</v>
      </c>
      <c r="EW2873" s="68" t="s">
        <v>2688</v>
      </c>
      <c r="EX2873" s="68" t="str">
        <f t="shared" si="77"/>
        <v>중형</v>
      </c>
      <c r="GE2873" s="68">
        <v>114004</v>
      </c>
      <c r="GF2873" s="68" t="s">
        <v>6219</v>
      </c>
    </row>
    <row r="2874" spans="147:188" x14ac:dyDescent="0.3">
      <c r="EQ2874" s="68">
        <v>30150050</v>
      </c>
      <c r="ER2874" s="175">
        <v>2</v>
      </c>
      <c r="ES2874" s="68">
        <v>650</v>
      </c>
      <c r="ET2874" s="68">
        <v>50</v>
      </c>
      <c r="EU2874" s="68">
        <v>0</v>
      </c>
      <c r="EV2874" s="68">
        <v>150050</v>
      </c>
      <c r="EW2874" s="68" t="s">
        <v>2688</v>
      </c>
      <c r="EX2874" s="68" t="str">
        <f t="shared" si="77"/>
        <v>중형</v>
      </c>
      <c r="GE2874" s="68">
        <v>114005</v>
      </c>
      <c r="GF2874" s="68" t="s">
        <v>6220</v>
      </c>
    </row>
    <row r="2875" spans="147:188" x14ac:dyDescent="0.3">
      <c r="EQ2875" s="68">
        <v>30250050</v>
      </c>
      <c r="ER2875" s="175">
        <v>2</v>
      </c>
      <c r="ES2875" s="68">
        <v>650</v>
      </c>
      <c r="ET2875" s="68">
        <v>50</v>
      </c>
      <c r="EU2875" s="68">
        <v>0</v>
      </c>
      <c r="EV2875" s="68">
        <v>150050</v>
      </c>
      <c r="EW2875" s="68" t="s">
        <v>2688</v>
      </c>
      <c r="EX2875" s="68" t="str">
        <f t="shared" si="77"/>
        <v>중형</v>
      </c>
      <c r="GE2875" s="68">
        <v>114006</v>
      </c>
      <c r="GF2875" s="68" t="s">
        <v>6221</v>
      </c>
    </row>
    <row r="2876" spans="147:188" x14ac:dyDescent="0.3">
      <c r="EQ2876" s="68">
        <v>30350050</v>
      </c>
      <c r="ER2876" s="175">
        <v>2</v>
      </c>
      <c r="ES2876" s="68">
        <v>650</v>
      </c>
      <c r="ET2876" s="68">
        <v>50</v>
      </c>
      <c r="EU2876" s="68">
        <v>0</v>
      </c>
      <c r="EV2876" s="68">
        <v>150050</v>
      </c>
      <c r="EW2876" s="68" t="s">
        <v>2688</v>
      </c>
      <c r="EX2876" s="68" t="str">
        <f t="shared" si="77"/>
        <v>중형</v>
      </c>
      <c r="GE2876" s="68">
        <v>114007</v>
      </c>
      <c r="GF2876" s="68" t="s">
        <v>6222</v>
      </c>
    </row>
    <row r="2877" spans="147:188" x14ac:dyDescent="0.3">
      <c r="EQ2877" s="68">
        <v>30450050</v>
      </c>
      <c r="ER2877" s="175">
        <v>2</v>
      </c>
      <c r="ES2877" s="68">
        <v>650</v>
      </c>
      <c r="ET2877" s="68">
        <v>50</v>
      </c>
      <c r="EU2877" s="68">
        <v>0</v>
      </c>
      <c r="EV2877" s="68">
        <v>150050</v>
      </c>
      <c r="EW2877" s="68" t="s">
        <v>2688</v>
      </c>
      <c r="EX2877" s="68" t="str">
        <f t="shared" si="77"/>
        <v>중형</v>
      </c>
      <c r="GE2877" s="68">
        <v>114008</v>
      </c>
      <c r="GF2877" s="68" t="s">
        <v>6223</v>
      </c>
    </row>
    <row r="2878" spans="147:188" x14ac:dyDescent="0.3">
      <c r="EQ2878" s="68">
        <v>30550050</v>
      </c>
      <c r="ER2878" s="175">
        <v>2</v>
      </c>
      <c r="ES2878" s="68">
        <v>650</v>
      </c>
      <c r="ET2878" s="68">
        <v>50</v>
      </c>
      <c r="EU2878" s="68">
        <v>0</v>
      </c>
      <c r="EV2878" s="68">
        <v>150050</v>
      </c>
      <c r="EW2878" s="68" t="s">
        <v>2688</v>
      </c>
      <c r="EX2878" s="68" t="str">
        <f t="shared" si="77"/>
        <v>중형</v>
      </c>
      <c r="GE2878" s="68">
        <v>114009</v>
      </c>
      <c r="GF2878" s="68" t="s">
        <v>6224</v>
      </c>
    </row>
    <row r="2879" spans="147:188" x14ac:dyDescent="0.3">
      <c r="EQ2879" s="68">
        <v>30650050</v>
      </c>
      <c r="ER2879" s="175">
        <v>2</v>
      </c>
      <c r="ES2879" s="68">
        <v>650</v>
      </c>
      <c r="ET2879" s="68">
        <v>50</v>
      </c>
      <c r="EU2879" s="68">
        <v>0</v>
      </c>
      <c r="EV2879" s="68">
        <v>150050</v>
      </c>
      <c r="EW2879" s="68" t="s">
        <v>2688</v>
      </c>
      <c r="EX2879" s="68" t="str">
        <f t="shared" si="77"/>
        <v>중형</v>
      </c>
      <c r="GE2879" s="68">
        <v>114010</v>
      </c>
      <c r="GF2879" s="68" t="s">
        <v>6225</v>
      </c>
    </row>
    <row r="2880" spans="147:188" x14ac:dyDescent="0.3">
      <c r="EQ2880" s="68">
        <v>30750050</v>
      </c>
      <c r="ER2880" s="175">
        <v>2</v>
      </c>
      <c r="ES2880" s="68">
        <v>650</v>
      </c>
      <c r="ET2880" s="68">
        <v>50</v>
      </c>
      <c r="EU2880" s="68">
        <v>0</v>
      </c>
      <c r="EV2880" s="68">
        <v>150050</v>
      </c>
      <c r="EW2880" s="68" t="s">
        <v>2688</v>
      </c>
      <c r="EX2880" s="68" t="str">
        <f t="shared" si="77"/>
        <v>중형</v>
      </c>
      <c r="GE2880" s="68">
        <v>114011</v>
      </c>
      <c r="GF2880" s="68" t="s">
        <v>6226</v>
      </c>
    </row>
    <row r="2881" spans="147:188" x14ac:dyDescent="0.3">
      <c r="EQ2881" s="68">
        <v>30850050</v>
      </c>
      <c r="ER2881" s="175">
        <v>2</v>
      </c>
      <c r="ES2881" s="68">
        <v>650</v>
      </c>
      <c r="ET2881" s="68">
        <v>50</v>
      </c>
      <c r="EU2881" s="68">
        <v>0</v>
      </c>
      <c r="EV2881" s="68">
        <v>150050</v>
      </c>
      <c r="EW2881" s="68" t="s">
        <v>2688</v>
      </c>
      <c r="EX2881" s="68" t="str">
        <f t="shared" si="77"/>
        <v>중형</v>
      </c>
      <c r="GE2881" s="68">
        <v>114012</v>
      </c>
      <c r="GF2881" s="68" t="s">
        <v>6227</v>
      </c>
    </row>
    <row r="2882" spans="147:188" x14ac:dyDescent="0.3">
      <c r="EQ2882" s="68">
        <v>30950050</v>
      </c>
      <c r="ER2882" s="175">
        <v>2</v>
      </c>
      <c r="ES2882" s="68">
        <v>650</v>
      </c>
      <c r="ET2882" s="68">
        <v>50</v>
      </c>
      <c r="EU2882" s="68">
        <v>0</v>
      </c>
      <c r="EV2882" s="68">
        <v>150050</v>
      </c>
      <c r="EW2882" s="68" t="s">
        <v>2688</v>
      </c>
      <c r="EX2882" s="68" t="str">
        <f t="shared" si="77"/>
        <v>중형</v>
      </c>
      <c r="GE2882" s="68">
        <v>115001</v>
      </c>
      <c r="GF2882" s="68" t="s">
        <v>6228</v>
      </c>
    </row>
    <row r="2883" spans="147:188" x14ac:dyDescent="0.3">
      <c r="EQ2883" s="68">
        <v>31050050</v>
      </c>
      <c r="ER2883" s="175">
        <v>2</v>
      </c>
      <c r="ES2883" s="68">
        <v>650</v>
      </c>
      <c r="ET2883" s="68">
        <v>50</v>
      </c>
      <c r="EU2883" s="68">
        <v>0</v>
      </c>
      <c r="EV2883" s="68">
        <v>150050</v>
      </c>
      <c r="EW2883" s="68" t="s">
        <v>2688</v>
      </c>
      <c r="EX2883" s="68" t="str">
        <f t="shared" ref="EX2883:EX2946" si="78">IF(ER2883=1,"소형",IF(ER2883=2,"중형","대형"))</f>
        <v>중형</v>
      </c>
      <c r="GE2883" s="68">
        <v>115002</v>
      </c>
      <c r="GF2883" s="68" t="s">
        <v>6229</v>
      </c>
    </row>
    <row r="2884" spans="147:188" x14ac:dyDescent="0.3">
      <c r="EQ2884" s="68">
        <v>31150050</v>
      </c>
      <c r="ER2884" s="175">
        <v>2</v>
      </c>
      <c r="ES2884" s="68">
        <v>650</v>
      </c>
      <c r="ET2884" s="68">
        <v>50</v>
      </c>
      <c r="EU2884" s="68">
        <v>0</v>
      </c>
      <c r="EV2884" s="68">
        <v>150050</v>
      </c>
      <c r="EW2884" s="68" t="s">
        <v>2688</v>
      </c>
      <c r="EX2884" s="68" t="str">
        <f t="shared" si="78"/>
        <v>중형</v>
      </c>
      <c r="GE2884" s="68">
        <v>115003</v>
      </c>
      <c r="GF2884" s="68" t="s">
        <v>6230</v>
      </c>
    </row>
    <row r="2885" spans="147:188" x14ac:dyDescent="0.3">
      <c r="EQ2885" s="68">
        <v>31250050</v>
      </c>
      <c r="ER2885" s="175">
        <v>2</v>
      </c>
      <c r="ES2885" s="68">
        <v>650</v>
      </c>
      <c r="ET2885" s="68">
        <v>50</v>
      </c>
      <c r="EU2885" s="68">
        <v>0</v>
      </c>
      <c r="EV2885" s="68">
        <v>150050</v>
      </c>
      <c r="EW2885" s="68" t="s">
        <v>2688</v>
      </c>
      <c r="EX2885" s="68" t="str">
        <f t="shared" si="78"/>
        <v>중형</v>
      </c>
      <c r="GE2885" s="68">
        <v>115004</v>
      </c>
      <c r="GF2885" s="68" t="s">
        <v>6231</v>
      </c>
    </row>
    <row r="2886" spans="147:188" x14ac:dyDescent="0.3">
      <c r="EQ2886" s="68">
        <v>10150051</v>
      </c>
      <c r="ER2886" s="175">
        <v>1</v>
      </c>
      <c r="ES2886" s="68">
        <v>650</v>
      </c>
      <c r="ET2886" s="68">
        <v>51</v>
      </c>
      <c r="EU2886" s="68">
        <v>0</v>
      </c>
      <c r="EV2886" s="68">
        <v>150051</v>
      </c>
      <c r="EW2886" s="68" t="s">
        <v>2689</v>
      </c>
      <c r="EX2886" s="68" t="str">
        <f t="shared" si="78"/>
        <v>소형</v>
      </c>
      <c r="GE2886" s="68">
        <v>115005</v>
      </c>
      <c r="GF2886" s="68" t="s">
        <v>6232</v>
      </c>
    </row>
    <row r="2887" spans="147:188" x14ac:dyDescent="0.3">
      <c r="EQ2887" s="68">
        <v>10250051</v>
      </c>
      <c r="ER2887" s="175">
        <v>1</v>
      </c>
      <c r="ES2887" s="68">
        <v>650</v>
      </c>
      <c r="ET2887" s="68">
        <v>51</v>
      </c>
      <c r="EU2887" s="68">
        <v>0</v>
      </c>
      <c r="EV2887" s="68">
        <v>150051</v>
      </c>
      <c r="EW2887" s="68" t="s">
        <v>2689</v>
      </c>
      <c r="EX2887" s="68" t="str">
        <f t="shared" si="78"/>
        <v>소형</v>
      </c>
      <c r="GE2887" s="68">
        <v>115006</v>
      </c>
      <c r="GF2887" s="68" t="s">
        <v>6233</v>
      </c>
    </row>
    <row r="2888" spans="147:188" x14ac:dyDescent="0.3">
      <c r="EQ2888" s="68">
        <v>10350051</v>
      </c>
      <c r="ER2888" s="175">
        <v>1</v>
      </c>
      <c r="ES2888" s="68">
        <v>650</v>
      </c>
      <c r="ET2888" s="68">
        <v>51</v>
      </c>
      <c r="EU2888" s="68">
        <v>0</v>
      </c>
      <c r="EV2888" s="68">
        <v>150051</v>
      </c>
      <c r="EW2888" s="68" t="s">
        <v>2689</v>
      </c>
      <c r="EX2888" s="68" t="str">
        <f t="shared" si="78"/>
        <v>소형</v>
      </c>
      <c r="GE2888" s="68">
        <v>115007</v>
      </c>
      <c r="GF2888" s="68" t="s">
        <v>6234</v>
      </c>
    </row>
    <row r="2889" spans="147:188" x14ac:dyDescent="0.3">
      <c r="EQ2889" s="68">
        <v>10450051</v>
      </c>
      <c r="ER2889" s="175">
        <v>1</v>
      </c>
      <c r="ES2889" s="68">
        <v>650</v>
      </c>
      <c r="ET2889" s="68">
        <v>51</v>
      </c>
      <c r="EU2889" s="68">
        <v>0</v>
      </c>
      <c r="EV2889" s="68">
        <v>150051</v>
      </c>
      <c r="EW2889" s="68" t="s">
        <v>2689</v>
      </c>
      <c r="EX2889" s="68" t="str">
        <f t="shared" si="78"/>
        <v>소형</v>
      </c>
      <c r="GE2889" s="68">
        <v>115008</v>
      </c>
      <c r="GF2889" s="68" t="s">
        <v>6235</v>
      </c>
    </row>
    <row r="2890" spans="147:188" x14ac:dyDescent="0.3">
      <c r="EQ2890" s="68">
        <v>10550051</v>
      </c>
      <c r="ER2890" s="175">
        <v>1</v>
      </c>
      <c r="ES2890" s="68">
        <v>650</v>
      </c>
      <c r="ET2890" s="68">
        <v>51</v>
      </c>
      <c r="EU2890" s="68">
        <v>0</v>
      </c>
      <c r="EV2890" s="68">
        <v>150051</v>
      </c>
      <c r="EW2890" s="68" t="s">
        <v>2689</v>
      </c>
      <c r="EX2890" s="68" t="str">
        <f t="shared" si="78"/>
        <v>소형</v>
      </c>
      <c r="GE2890" s="68">
        <v>115009</v>
      </c>
      <c r="GF2890" s="68" t="s">
        <v>6236</v>
      </c>
    </row>
    <row r="2891" spans="147:188" x14ac:dyDescent="0.3">
      <c r="EQ2891" s="68">
        <v>10650051</v>
      </c>
      <c r="ER2891" s="175">
        <v>1</v>
      </c>
      <c r="ES2891" s="68">
        <v>650</v>
      </c>
      <c r="ET2891" s="68">
        <v>51</v>
      </c>
      <c r="EU2891" s="68">
        <v>0</v>
      </c>
      <c r="EV2891" s="68">
        <v>150051</v>
      </c>
      <c r="EW2891" s="68" t="s">
        <v>2689</v>
      </c>
      <c r="EX2891" s="68" t="str">
        <f t="shared" si="78"/>
        <v>소형</v>
      </c>
      <c r="GE2891" s="68">
        <v>115010</v>
      </c>
      <c r="GF2891" s="68" t="s">
        <v>6237</v>
      </c>
    </row>
    <row r="2892" spans="147:188" x14ac:dyDescent="0.3">
      <c r="EQ2892" s="68">
        <v>10750051</v>
      </c>
      <c r="ER2892" s="175">
        <v>1</v>
      </c>
      <c r="ES2892" s="68">
        <v>650</v>
      </c>
      <c r="ET2892" s="68">
        <v>51</v>
      </c>
      <c r="EU2892" s="68">
        <v>0</v>
      </c>
      <c r="EV2892" s="68">
        <v>150051</v>
      </c>
      <c r="EW2892" s="68" t="s">
        <v>2689</v>
      </c>
      <c r="EX2892" s="68" t="str">
        <f t="shared" si="78"/>
        <v>소형</v>
      </c>
      <c r="GE2892" s="68">
        <v>115011</v>
      </c>
      <c r="GF2892" s="68" t="s">
        <v>6238</v>
      </c>
    </row>
    <row r="2893" spans="147:188" x14ac:dyDescent="0.3">
      <c r="EQ2893" s="68">
        <v>10850051</v>
      </c>
      <c r="ER2893" s="175">
        <v>1</v>
      </c>
      <c r="ES2893" s="68">
        <v>650</v>
      </c>
      <c r="ET2893" s="68">
        <v>51</v>
      </c>
      <c r="EU2893" s="68">
        <v>0</v>
      </c>
      <c r="EV2893" s="68">
        <v>150051</v>
      </c>
      <c r="EW2893" s="68" t="s">
        <v>2689</v>
      </c>
      <c r="EX2893" s="68" t="str">
        <f t="shared" si="78"/>
        <v>소형</v>
      </c>
      <c r="GE2893" s="68">
        <v>115012</v>
      </c>
      <c r="GF2893" s="68" t="s">
        <v>6239</v>
      </c>
    </row>
    <row r="2894" spans="147:188" x14ac:dyDescent="0.3">
      <c r="EQ2894" s="68">
        <v>10950051</v>
      </c>
      <c r="ER2894" s="175">
        <v>1</v>
      </c>
      <c r="ES2894" s="68">
        <v>650</v>
      </c>
      <c r="ET2894" s="68">
        <v>51</v>
      </c>
      <c r="EU2894" s="68">
        <v>0</v>
      </c>
      <c r="EV2894" s="68">
        <v>150051</v>
      </c>
      <c r="EW2894" s="68" t="s">
        <v>2689</v>
      </c>
      <c r="EX2894" s="68" t="str">
        <f t="shared" si="78"/>
        <v>소형</v>
      </c>
      <c r="GE2894" s="68">
        <v>117001</v>
      </c>
      <c r="GF2894" s="68" t="s">
        <v>6240</v>
      </c>
    </row>
    <row r="2895" spans="147:188" x14ac:dyDescent="0.3">
      <c r="EQ2895" s="68">
        <v>11050051</v>
      </c>
      <c r="ER2895" s="175">
        <v>1</v>
      </c>
      <c r="ES2895" s="68">
        <v>650</v>
      </c>
      <c r="ET2895" s="68">
        <v>51</v>
      </c>
      <c r="EU2895" s="68">
        <v>0</v>
      </c>
      <c r="EV2895" s="68">
        <v>150051</v>
      </c>
      <c r="EW2895" s="68" t="s">
        <v>2689</v>
      </c>
      <c r="EX2895" s="68" t="str">
        <f t="shared" si="78"/>
        <v>소형</v>
      </c>
      <c r="GE2895" s="68">
        <v>117002</v>
      </c>
      <c r="GF2895" s="68" t="s">
        <v>6241</v>
      </c>
    </row>
    <row r="2896" spans="147:188" x14ac:dyDescent="0.3">
      <c r="EQ2896" s="68">
        <v>11150051</v>
      </c>
      <c r="ER2896" s="175">
        <v>1</v>
      </c>
      <c r="ES2896" s="68">
        <v>650</v>
      </c>
      <c r="ET2896" s="68">
        <v>51</v>
      </c>
      <c r="EU2896" s="68">
        <v>0</v>
      </c>
      <c r="EV2896" s="68">
        <v>150051</v>
      </c>
      <c r="EW2896" s="68" t="s">
        <v>2689</v>
      </c>
      <c r="EX2896" s="68" t="str">
        <f t="shared" si="78"/>
        <v>소형</v>
      </c>
      <c r="GE2896" s="68">
        <v>117003</v>
      </c>
      <c r="GF2896" s="68" t="s">
        <v>6242</v>
      </c>
    </row>
    <row r="2897" spans="147:188" x14ac:dyDescent="0.3">
      <c r="EQ2897" s="68">
        <v>11250051</v>
      </c>
      <c r="ER2897" s="175">
        <v>1</v>
      </c>
      <c r="ES2897" s="68">
        <v>650</v>
      </c>
      <c r="ET2897" s="68">
        <v>51</v>
      </c>
      <c r="EU2897" s="68">
        <v>0</v>
      </c>
      <c r="EV2897" s="68">
        <v>150051</v>
      </c>
      <c r="EW2897" s="68" t="s">
        <v>2689</v>
      </c>
      <c r="EX2897" s="68" t="str">
        <f t="shared" si="78"/>
        <v>소형</v>
      </c>
      <c r="GE2897" s="68">
        <v>117004</v>
      </c>
      <c r="GF2897" s="68" t="s">
        <v>6243</v>
      </c>
    </row>
    <row r="2898" spans="147:188" x14ac:dyDescent="0.3">
      <c r="EQ2898" s="68">
        <v>20150051</v>
      </c>
      <c r="ER2898" s="175">
        <v>1</v>
      </c>
      <c r="ES2898" s="68">
        <v>650</v>
      </c>
      <c r="ET2898" s="68">
        <v>51</v>
      </c>
      <c r="EU2898" s="68">
        <v>0</v>
      </c>
      <c r="EV2898" s="68">
        <v>150051</v>
      </c>
      <c r="EW2898" s="68" t="s">
        <v>2689</v>
      </c>
      <c r="EX2898" s="68" t="str">
        <f t="shared" si="78"/>
        <v>소형</v>
      </c>
      <c r="GE2898" s="68">
        <v>117005</v>
      </c>
      <c r="GF2898" s="68" t="s">
        <v>6244</v>
      </c>
    </row>
    <row r="2899" spans="147:188" x14ac:dyDescent="0.3">
      <c r="EQ2899" s="68">
        <v>20250051</v>
      </c>
      <c r="ER2899" s="175">
        <v>1</v>
      </c>
      <c r="ES2899" s="68">
        <v>650</v>
      </c>
      <c r="ET2899" s="68">
        <v>51</v>
      </c>
      <c r="EU2899" s="68">
        <v>0</v>
      </c>
      <c r="EV2899" s="68">
        <v>150051</v>
      </c>
      <c r="EW2899" s="68" t="s">
        <v>2689</v>
      </c>
      <c r="EX2899" s="68" t="str">
        <f t="shared" si="78"/>
        <v>소형</v>
      </c>
      <c r="GE2899" s="68">
        <v>117006</v>
      </c>
      <c r="GF2899" s="68" t="s">
        <v>6245</v>
      </c>
    </row>
    <row r="2900" spans="147:188" x14ac:dyDescent="0.3">
      <c r="EQ2900" s="68">
        <v>20350051</v>
      </c>
      <c r="ER2900" s="175">
        <v>1</v>
      </c>
      <c r="ES2900" s="68">
        <v>650</v>
      </c>
      <c r="ET2900" s="68">
        <v>51</v>
      </c>
      <c r="EU2900" s="68">
        <v>0</v>
      </c>
      <c r="EV2900" s="68">
        <v>150051</v>
      </c>
      <c r="EW2900" s="68" t="s">
        <v>2689</v>
      </c>
      <c r="EX2900" s="68" t="str">
        <f t="shared" si="78"/>
        <v>소형</v>
      </c>
      <c r="GE2900" s="68">
        <v>117007</v>
      </c>
      <c r="GF2900" s="68" t="s">
        <v>6246</v>
      </c>
    </row>
    <row r="2901" spans="147:188" x14ac:dyDescent="0.3">
      <c r="EQ2901" s="68">
        <v>20450051</v>
      </c>
      <c r="ER2901" s="175">
        <v>1</v>
      </c>
      <c r="ES2901" s="68">
        <v>650</v>
      </c>
      <c r="ET2901" s="68">
        <v>51</v>
      </c>
      <c r="EU2901" s="68">
        <v>0</v>
      </c>
      <c r="EV2901" s="68">
        <v>150051</v>
      </c>
      <c r="EW2901" s="68" t="s">
        <v>2689</v>
      </c>
      <c r="EX2901" s="68" t="str">
        <f t="shared" si="78"/>
        <v>소형</v>
      </c>
      <c r="GE2901" s="68">
        <v>117008</v>
      </c>
      <c r="GF2901" s="68" t="s">
        <v>6247</v>
      </c>
    </row>
    <row r="2902" spans="147:188" x14ac:dyDescent="0.3">
      <c r="EQ2902" s="68">
        <v>20550051</v>
      </c>
      <c r="ER2902" s="175">
        <v>1</v>
      </c>
      <c r="ES2902" s="68">
        <v>650</v>
      </c>
      <c r="ET2902" s="68">
        <v>51</v>
      </c>
      <c r="EU2902" s="68">
        <v>0</v>
      </c>
      <c r="EV2902" s="68">
        <v>150051</v>
      </c>
      <c r="EW2902" s="68" t="s">
        <v>2689</v>
      </c>
      <c r="EX2902" s="68" t="str">
        <f t="shared" si="78"/>
        <v>소형</v>
      </c>
      <c r="GE2902" s="68">
        <v>117009</v>
      </c>
      <c r="GF2902" s="68" t="s">
        <v>6248</v>
      </c>
    </row>
    <row r="2903" spans="147:188" x14ac:dyDescent="0.3">
      <c r="EQ2903" s="68">
        <v>20650051</v>
      </c>
      <c r="ER2903" s="175">
        <v>1</v>
      </c>
      <c r="ES2903" s="68">
        <v>650</v>
      </c>
      <c r="ET2903" s="68">
        <v>51</v>
      </c>
      <c r="EU2903" s="68">
        <v>0</v>
      </c>
      <c r="EV2903" s="68">
        <v>150051</v>
      </c>
      <c r="EW2903" s="68" t="s">
        <v>2689</v>
      </c>
      <c r="EX2903" s="68" t="str">
        <f t="shared" si="78"/>
        <v>소형</v>
      </c>
      <c r="GE2903" s="68">
        <v>117010</v>
      </c>
      <c r="GF2903" s="68" t="s">
        <v>6249</v>
      </c>
    </row>
    <row r="2904" spans="147:188" x14ac:dyDescent="0.3">
      <c r="EQ2904" s="68">
        <v>20750051</v>
      </c>
      <c r="ER2904" s="175">
        <v>1</v>
      </c>
      <c r="ES2904" s="68">
        <v>650</v>
      </c>
      <c r="ET2904" s="68">
        <v>51</v>
      </c>
      <c r="EU2904" s="68">
        <v>0</v>
      </c>
      <c r="EV2904" s="68">
        <v>150051</v>
      </c>
      <c r="EW2904" s="68" t="s">
        <v>2689</v>
      </c>
      <c r="EX2904" s="68" t="str">
        <f t="shared" si="78"/>
        <v>소형</v>
      </c>
      <c r="GE2904" s="68">
        <v>117101</v>
      </c>
      <c r="GF2904" s="68" t="s">
        <v>6250</v>
      </c>
    </row>
    <row r="2905" spans="147:188" x14ac:dyDescent="0.3">
      <c r="EQ2905" s="68">
        <v>20850051</v>
      </c>
      <c r="ER2905" s="175">
        <v>1</v>
      </c>
      <c r="ES2905" s="68">
        <v>650</v>
      </c>
      <c r="ET2905" s="68">
        <v>51</v>
      </c>
      <c r="EU2905" s="68">
        <v>0</v>
      </c>
      <c r="EV2905" s="68">
        <v>150051</v>
      </c>
      <c r="EW2905" s="68" t="s">
        <v>2689</v>
      </c>
      <c r="EX2905" s="68" t="str">
        <f t="shared" si="78"/>
        <v>소형</v>
      </c>
      <c r="GE2905" s="68">
        <v>117102</v>
      </c>
      <c r="GF2905" s="68" t="s">
        <v>6251</v>
      </c>
    </row>
    <row r="2906" spans="147:188" x14ac:dyDescent="0.3">
      <c r="EQ2906" s="68">
        <v>20950051</v>
      </c>
      <c r="ER2906" s="175">
        <v>1</v>
      </c>
      <c r="ES2906" s="68">
        <v>650</v>
      </c>
      <c r="ET2906" s="68">
        <v>51</v>
      </c>
      <c r="EU2906" s="68">
        <v>0</v>
      </c>
      <c r="EV2906" s="68">
        <v>150051</v>
      </c>
      <c r="EW2906" s="68" t="s">
        <v>2689</v>
      </c>
      <c r="EX2906" s="68" t="str">
        <f t="shared" si="78"/>
        <v>소형</v>
      </c>
      <c r="GE2906" s="68">
        <v>117103</v>
      </c>
      <c r="GF2906" s="68" t="s">
        <v>6252</v>
      </c>
    </row>
    <row r="2907" spans="147:188" x14ac:dyDescent="0.3">
      <c r="EQ2907" s="68">
        <v>21050051</v>
      </c>
      <c r="ER2907" s="175">
        <v>1</v>
      </c>
      <c r="ES2907" s="68">
        <v>650</v>
      </c>
      <c r="ET2907" s="68">
        <v>51</v>
      </c>
      <c r="EU2907" s="68">
        <v>0</v>
      </c>
      <c r="EV2907" s="68">
        <v>150051</v>
      </c>
      <c r="EW2907" s="68" t="s">
        <v>2689</v>
      </c>
      <c r="EX2907" s="68" t="str">
        <f t="shared" si="78"/>
        <v>소형</v>
      </c>
      <c r="GE2907" s="68">
        <v>117104</v>
      </c>
      <c r="GF2907" s="68" t="s">
        <v>6253</v>
      </c>
    </row>
    <row r="2908" spans="147:188" x14ac:dyDescent="0.3">
      <c r="EQ2908" s="68">
        <v>21150051</v>
      </c>
      <c r="ER2908" s="175">
        <v>1</v>
      </c>
      <c r="ES2908" s="68">
        <v>650</v>
      </c>
      <c r="ET2908" s="68">
        <v>51</v>
      </c>
      <c r="EU2908" s="68">
        <v>0</v>
      </c>
      <c r="EV2908" s="68">
        <v>150051</v>
      </c>
      <c r="EW2908" s="68" t="s">
        <v>2689</v>
      </c>
      <c r="EX2908" s="68" t="str">
        <f t="shared" si="78"/>
        <v>소형</v>
      </c>
      <c r="GE2908" s="68">
        <v>117105</v>
      </c>
      <c r="GF2908" s="68" t="s">
        <v>6254</v>
      </c>
    </row>
    <row r="2909" spans="147:188" x14ac:dyDescent="0.3">
      <c r="EQ2909" s="68">
        <v>21250051</v>
      </c>
      <c r="ER2909" s="175">
        <v>1</v>
      </c>
      <c r="ES2909" s="68">
        <v>650</v>
      </c>
      <c r="ET2909" s="68">
        <v>51</v>
      </c>
      <c r="EU2909" s="68">
        <v>0</v>
      </c>
      <c r="EV2909" s="68">
        <v>150051</v>
      </c>
      <c r="EW2909" s="68" t="s">
        <v>2689</v>
      </c>
      <c r="EX2909" s="68" t="str">
        <f t="shared" si="78"/>
        <v>소형</v>
      </c>
      <c r="GE2909" s="68">
        <v>117106</v>
      </c>
      <c r="GF2909" s="68" t="s">
        <v>6255</v>
      </c>
    </row>
    <row r="2910" spans="147:188" x14ac:dyDescent="0.3">
      <c r="EQ2910" s="68">
        <v>30150051</v>
      </c>
      <c r="ER2910" s="175">
        <v>1</v>
      </c>
      <c r="ES2910" s="68">
        <v>650</v>
      </c>
      <c r="ET2910" s="68">
        <v>51</v>
      </c>
      <c r="EU2910" s="68">
        <v>0</v>
      </c>
      <c r="EV2910" s="68">
        <v>150051</v>
      </c>
      <c r="EW2910" s="68" t="s">
        <v>2689</v>
      </c>
      <c r="EX2910" s="68" t="str">
        <f t="shared" si="78"/>
        <v>소형</v>
      </c>
      <c r="GE2910" s="68">
        <v>117107</v>
      </c>
      <c r="GF2910" s="68" t="s">
        <v>6256</v>
      </c>
    </row>
    <row r="2911" spans="147:188" x14ac:dyDescent="0.3">
      <c r="EQ2911" s="68">
        <v>30250051</v>
      </c>
      <c r="ER2911" s="175">
        <v>1</v>
      </c>
      <c r="ES2911" s="68">
        <v>650</v>
      </c>
      <c r="ET2911" s="68">
        <v>51</v>
      </c>
      <c r="EU2911" s="68">
        <v>0</v>
      </c>
      <c r="EV2911" s="68">
        <v>150051</v>
      </c>
      <c r="EW2911" s="68" t="s">
        <v>2689</v>
      </c>
      <c r="EX2911" s="68" t="str">
        <f t="shared" si="78"/>
        <v>소형</v>
      </c>
      <c r="GE2911" s="68">
        <v>117108</v>
      </c>
      <c r="GF2911" s="68" t="s">
        <v>6257</v>
      </c>
    </row>
    <row r="2912" spans="147:188" x14ac:dyDescent="0.3">
      <c r="EQ2912" s="68">
        <v>30350051</v>
      </c>
      <c r="ER2912" s="175">
        <v>1</v>
      </c>
      <c r="ES2912" s="68">
        <v>650</v>
      </c>
      <c r="ET2912" s="68">
        <v>51</v>
      </c>
      <c r="EU2912" s="68">
        <v>0</v>
      </c>
      <c r="EV2912" s="68">
        <v>150051</v>
      </c>
      <c r="EW2912" s="68" t="s">
        <v>2689</v>
      </c>
      <c r="EX2912" s="68" t="str">
        <f t="shared" si="78"/>
        <v>소형</v>
      </c>
      <c r="GE2912" s="68">
        <v>117109</v>
      </c>
      <c r="GF2912" s="68" t="s">
        <v>6258</v>
      </c>
    </row>
    <row r="2913" spans="147:188" x14ac:dyDescent="0.3">
      <c r="EQ2913" s="68">
        <v>30450051</v>
      </c>
      <c r="ER2913" s="175">
        <v>1</v>
      </c>
      <c r="ES2913" s="68">
        <v>650</v>
      </c>
      <c r="ET2913" s="68">
        <v>51</v>
      </c>
      <c r="EU2913" s="68">
        <v>0</v>
      </c>
      <c r="EV2913" s="68">
        <v>150051</v>
      </c>
      <c r="EW2913" s="68" t="s">
        <v>2689</v>
      </c>
      <c r="EX2913" s="68" t="str">
        <f t="shared" si="78"/>
        <v>소형</v>
      </c>
      <c r="GE2913" s="68">
        <v>117110</v>
      </c>
      <c r="GF2913" s="68" t="s">
        <v>6259</v>
      </c>
    </row>
    <row r="2914" spans="147:188" x14ac:dyDescent="0.3">
      <c r="EQ2914" s="68">
        <v>30550051</v>
      </c>
      <c r="ER2914" s="175">
        <v>1</v>
      </c>
      <c r="ES2914" s="68">
        <v>650</v>
      </c>
      <c r="ET2914" s="68">
        <v>51</v>
      </c>
      <c r="EU2914" s="68">
        <v>0</v>
      </c>
      <c r="EV2914" s="68">
        <v>150051</v>
      </c>
      <c r="EW2914" s="68" t="s">
        <v>2689</v>
      </c>
      <c r="EX2914" s="68" t="str">
        <f t="shared" si="78"/>
        <v>소형</v>
      </c>
      <c r="GE2914" s="68">
        <v>118001</v>
      </c>
      <c r="GF2914" s="68" t="s">
        <v>6260</v>
      </c>
    </row>
    <row r="2915" spans="147:188" x14ac:dyDescent="0.3">
      <c r="EQ2915" s="68">
        <v>30650051</v>
      </c>
      <c r="ER2915" s="175">
        <v>1</v>
      </c>
      <c r="ES2915" s="68">
        <v>650</v>
      </c>
      <c r="ET2915" s="68">
        <v>51</v>
      </c>
      <c r="EU2915" s="68">
        <v>0</v>
      </c>
      <c r="EV2915" s="68">
        <v>150051</v>
      </c>
      <c r="EW2915" s="68" t="s">
        <v>2689</v>
      </c>
      <c r="EX2915" s="68" t="str">
        <f t="shared" si="78"/>
        <v>소형</v>
      </c>
      <c r="GE2915" s="68">
        <v>118002</v>
      </c>
      <c r="GF2915" s="68" t="s">
        <v>6261</v>
      </c>
    </row>
    <row r="2916" spans="147:188" x14ac:dyDescent="0.3">
      <c r="EQ2916" s="68">
        <v>30750051</v>
      </c>
      <c r="ER2916" s="175">
        <v>1</v>
      </c>
      <c r="ES2916" s="68">
        <v>650</v>
      </c>
      <c r="ET2916" s="68">
        <v>51</v>
      </c>
      <c r="EU2916" s="68">
        <v>0</v>
      </c>
      <c r="EV2916" s="68">
        <v>150051</v>
      </c>
      <c r="EW2916" s="68" t="s">
        <v>2689</v>
      </c>
      <c r="EX2916" s="68" t="str">
        <f t="shared" si="78"/>
        <v>소형</v>
      </c>
      <c r="GE2916" s="68">
        <v>118003</v>
      </c>
      <c r="GF2916" s="68" t="s">
        <v>6262</v>
      </c>
    </row>
    <row r="2917" spans="147:188" x14ac:dyDescent="0.3">
      <c r="EQ2917" s="68">
        <v>30850051</v>
      </c>
      <c r="ER2917" s="175">
        <v>1</v>
      </c>
      <c r="ES2917" s="68">
        <v>650</v>
      </c>
      <c r="ET2917" s="68">
        <v>51</v>
      </c>
      <c r="EU2917" s="68">
        <v>0</v>
      </c>
      <c r="EV2917" s="68">
        <v>150051</v>
      </c>
      <c r="EW2917" s="68" t="s">
        <v>2689</v>
      </c>
      <c r="EX2917" s="68" t="str">
        <f t="shared" si="78"/>
        <v>소형</v>
      </c>
      <c r="GE2917" s="68">
        <v>118004</v>
      </c>
      <c r="GF2917" s="68" t="s">
        <v>6263</v>
      </c>
    </row>
    <row r="2918" spans="147:188" x14ac:dyDescent="0.3">
      <c r="EQ2918" s="68">
        <v>30950051</v>
      </c>
      <c r="ER2918" s="175">
        <v>1</v>
      </c>
      <c r="ES2918" s="68">
        <v>650</v>
      </c>
      <c r="ET2918" s="68">
        <v>51</v>
      </c>
      <c r="EU2918" s="68">
        <v>0</v>
      </c>
      <c r="EV2918" s="68">
        <v>150051</v>
      </c>
      <c r="EW2918" s="68" t="s">
        <v>2689</v>
      </c>
      <c r="EX2918" s="68" t="str">
        <f t="shared" si="78"/>
        <v>소형</v>
      </c>
      <c r="GE2918" s="68">
        <v>118005</v>
      </c>
      <c r="GF2918" s="68" t="s">
        <v>6264</v>
      </c>
    </row>
    <row r="2919" spans="147:188" x14ac:dyDescent="0.3">
      <c r="EQ2919" s="68">
        <v>31050051</v>
      </c>
      <c r="ER2919" s="175">
        <v>1</v>
      </c>
      <c r="ES2919" s="68">
        <v>650</v>
      </c>
      <c r="ET2919" s="68">
        <v>51</v>
      </c>
      <c r="EU2919" s="68">
        <v>0</v>
      </c>
      <c r="EV2919" s="68">
        <v>150051</v>
      </c>
      <c r="EW2919" s="68" t="s">
        <v>2689</v>
      </c>
      <c r="EX2919" s="68" t="str">
        <f t="shared" si="78"/>
        <v>소형</v>
      </c>
      <c r="GE2919" s="68">
        <v>118006</v>
      </c>
      <c r="GF2919" s="68" t="s">
        <v>6265</v>
      </c>
    </row>
    <row r="2920" spans="147:188" x14ac:dyDescent="0.3">
      <c r="EQ2920" s="68">
        <v>31150051</v>
      </c>
      <c r="ER2920" s="175">
        <v>1</v>
      </c>
      <c r="ES2920" s="68">
        <v>650</v>
      </c>
      <c r="ET2920" s="68">
        <v>51</v>
      </c>
      <c r="EU2920" s="68">
        <v>0</v>
      </c>
      <c r="EV2920" s="68">
        <v>150051</v>
      </c>
      <c r="EW2920" s="68" t="s">
        <v>2689</v>
      </c>
      <c r="EX2920" s="68" t="str">
        <f t="shared" si="78"/>
        <v>소형</v>
      </c>
      <c r="GE2920" s="68">
        <v>118007</v>
      </c>
      <c r="GF2920" s="68" t="s">
        <v>6266</v>
      </c>
    </row>
    <row r="2921" spans="147:188" x14ac:dyDescent="0.3">
      <c r="EQ2921" s="68">
        <v>31250051</v>
      </c>
      <c r="ER2921" s="175">
        <v>1</v>
      </c>
      <c r="ES2921" s="68">
        <v>650</v>
      </c>
      <c r="ET2921" s="68">
        <v>51</v>
      </c>
      <c r="EU2921" s="68">
        <v>0</v>
      </c>
      <c r="EV2921" s="68">
        <v>150051</v>
      </c>
      <c r="EW2921" s="68" t="s">
        <v>2689</v>
      </c>
      <c r="EX2921" s="68" t="str">
        <f t="shared" si="78"/>
        <v>소형</v>
      </c>
      <c r="GE2921" s="68">
        <v>118008</v>
      </c>
      <c r="GF2921" s="68" t="s">
        <v>6267</v>
      </c>
    </row>
    <row r="2922" spans="147:188" x14ac:dyDescent="0.3">
      <c r="EQ2922" s="68">
        <v>10150052</v>
      </c>
      <c r="ER2922" s="175">
        <v>1</v>
      </c>
      <c r="ES2922" s="68">
        <v>650</v>
      </c>
      <c r="ET2922" s="68">
        <v>52</v>
      </c>
      <c r="EU2922" s="68">
        <v>0</v>
      </c>
      <c r="EV2922" s="68">
        <v>150052</v>
      </c>
      <c r="EW2922" s="68" t="s">
        <v>2690</v>
      </c>
      <c r="EX2922" s="68" t="str">
        <f t="shared" si="78"/>
        <v>소형</v>
      </c>
      <c r="GE2922" s="68">
        <v>118009</v>
      </c>
      <c r="GF2922" s="68" t="s">
        <v>6268</v>
      </c>
    </row>
    <row r="2923" spans="147:188" x14ac:dyDescent="0.3">
      <c r="EQ2923" s="68">
        <v>10250052</v>
      </c>
      <c r="ER2923" s="175">
        <v>1</v>
      </c>
      <c r="ES2923" s="68">
        <v>650</v>
      </c>
      <c r="ET2923" s="68">
        <v>52</v>
      </c>
      <c r="EU2923" s="68">
        <v>0</v>
      </c>
      <c r="EV2923" s="68">
        <v>150052</v>
      </c>
      <c r="EW2923" s="68" t="s">
        <v>2690</v>
      </c>
      <c r="EX2923" s="68" t="str">
        <f t="shared" si="78"/>
        <v>소형</v>
      </c>
      <c r="GE2923" s="68">
        <v>118010</v>
      </c>
      <c r="GF2923" s="68" t="s">
        <v>6269</v>
      </c>
    </row>
    <row r="2924" spans="147:188" x14ac:dyDescent="0.3">
      <c r="EQ2924" s="68">
        <v>10350052</v>
      </c>
      <c r="ER2924" s="175">
        <v>1</v>
      </c>
      <c r="ES2924" s="68">
        <v>650</v>
      </c>
      <c r="ET2924" s="68">
        <v>52</v>
      </c>
      <c r="EU2924" s="68">
        <v>0</v>
      </c>
      <c r="EV2924" s="68">
        <v>150052</v>
      </c>
      <c r="EW2924" s="68" t="s">
        <v>2690</v>
      </c>
      <c r="EX2924" s="68" t="str">
        <f t="shared" si="78"/>
        <v>소형</v>
      </c>
      <c r="GE2924" s="68">
        <v>118011</v>
      </c>
      <c r="GF2924" s="68" t="s">
        <v>6270</v>
      </c>
    </row>
    <row r="2925" spans="147:188" x14ac:dyDescent="0.3">
      <c r="EQ2925" s="68">
        <v>10450052</v>
      </c>
      <c r="ER2925" s="175">
        <v>1</v>
      </c>
      <c r="ES2925" s="68">
        <v>650</v>
      </c>
      <c r="ET2925" s="68">
        <v>52</v>
      </c>
      <c r="EU2925" s="68">
        <v>0</v>
      </c>
      <c r="EV2925" s="68">
        <v>150052</v>
      </c>
      <c r="EW2925" s="68" t="s">
        <v>2690</v>
      </c>
      <c r="EX2925" s="68" t="str">
        <f t="shared" si="78"/>
        <v>소형</v>
      </c>
      <c r="GE2925" s="68">
        <v>118012</v>
      </c>
      <c r="GF2925" s="68" t="s">
        <v>6271</v>
      </c>
    </row>
    <row r="2926" spans="147:188" x14ac:dyDescent="0.3">
      <c r="EQ2926" s="68">
        <v>10550052</v>
      </c>
      <c r="ER2926" s="175">
        <v>1</v>
      </c>
      <c r="ES2926" s="68">
        <v>650</v>
      </c>
      <c r="ET2926" s="68">
        <v>52</v>
      </c>
      <c r="EU2926" s="68">
        <v>0</v>
      </c>
      <c r="EV2926" s="68">
        <v>150052</v>
      </c>
      <c r="EW2926" s="68" t="s">
        <v>2690</v>
      </c>
      <c r="EX2926" s="68" t="str">
        <f t="shared" si="78"/>
        <v>소형</v>
      </c>
      <c r="GE2926" s="68">
        <v>118013</v>
      </c>
      <c r="GF2926" s="68" t="s">
        <v>6272</v>
      </c>
    </row>
    <row r="2927" spans="147:188" x14ac:dyDescent="0.3">
      <c r="EQ2927" s="68">
        <v>10650052</v>
      </c>
      <c r="ER2927" s="175">
        <v>1</v>
      </c>
      <c r="ES2927" s="68">
        <v>650</v>
      </c>
      <c r="ET2927" s="68">
        <v>52</v>
      </c>
      <c r="EU2927" s="68">
        <v>0</v>
      </c>
      <c r="EV2927" s="68">
        <v>150052</v>
      </c>
      <c r="EW2927" s="68" t="s">
        <v>2690</v>
      </c>
      <c r="EX2927" s="68" t="str">
        <f t="shared" si="78"/>
        <v>소형</v>
      </c>
      <c r="GE2927" s="68">
        <v>118014</v>
      </c>
      <c r="GF2927" s="68" t="s">
        <v>6273</v>
      </c>
    </row>
    <row r="2928" spans="147:188" x14ac:dyDescent="0.3">
      <c r="EQ2928" s="68">
        <v>10750052</v>
      </c>
      <c r="ER2928" s="175">
        <v>1</v>
      </c>
      <c r="ES2928" s="68">
        <v>650</v>
      </c>
      <c r="ET2928" s="68">
        <v>52</v>
      </c>
      <c r="EU2928" s="68">
        <v>0</v>
      </c>
      <c r="EV2928" s="68">
        <v>150052</v>
      </c>
      <c r="EW2928" s="68" t="s">
        <v>2690</v>
      </c>
      <c r="EX2928" s="68" t="str">
        <f t="shared" si="78"/>
        <v>소형</v>
      </c>
      <c r="GE2928" s="68">
        <v>118015</v>
      </c>
      <c r="GF2928" s="68" t="s">
        <v>6274</v>
      </c>
    </row>
    <row r="2929" spans="147:188" x14ac:dyDescent="0.3">
      <c r="EQ2929" s="68">
        <v>10850052</v>
      </c>
      <c r="ER2929" s="175">
        <v>1</v>
      </c>
      <c r="ES2929" s="68">
        <v>650</v>
      </c>
      <c r="ET2929" s="68">
        <v>52</v>
      </c>
      <c r="EU2929" s="68">
        <v>0</v>
      </c>
      <c r="EV2929" s="68">
        <v>150052</v>
      </c>
      <c r="EW2929" s="68" t="s">
        <v>2690</v>
      </c>
      <c r="EX2929" s="68" t="str">
        <f t="shared" si="78"/>
        <v>소형</v>
      </c>
      <c r="GE2929" s="68">
        <v>118016</v>
      </c>
      <c r="GF2929" s="68" t="s">
        <v>6275</v>
      </c>
    </row>
    <row r="2930" spans="147:188" x14ac:dyDescent="0.3">
      <c r="EQ2930" s="68">
        <v>10950052</v>
      </c>
      <c r="ER2930" s="175">
        <v>1</v>
      </c>
      <c r="ES2930" s="68">
        <v>650</v>
      </c>
      <c r="ET2930" s="68">
        <v>52</v>
      </c>
      <c r="EU2930" s="68">
        <v>0</v>
      </c>
      <c r="EV2930" s="68">
        <v>150052</v>
      </c>
      <c r="EW2930" s="68" t="s">
        <v>2690</v>
      </c>
      <c r="EX2930" s="68" t="str">
        <f t="shared" si="78"/>
        <v>소형</v>
      </c>
      <c r="GE2930" s="68">
        <v>118017</v>
      </c>
      <c r="GF2930" s="68" t="s">
        <v>6276</v>
      </c>
    </row>
    <row r="2931" spans="147:188" x14ac:dyDescent="0.3">
      <c r="EQ2931" s="68">
        <v>11050052</v>
      </c>
      <c r="ER2931" s="175">
        <v>1</v>
      </c>
      <c r="ES2931" s="68">
        <v>650</v>
      </c>
      <c r="ET2931" s="68">
        <v>52</v>
      </c>
      <c r="EU2931" s="68">
        <v>0</v>
      </c>
      <c r="EV2931" s="68">
        <v>150052</v>
      </c>
      <c r="EW2931" s="68" t="s">
        <v>2690</v>
      </c>
      <c r="EX2931" s="68" t="str">
        <f t="shared" si="78"/>
        <v>소형</v>
      </c>
      <c r="GE2931" s="68">
        <v>118018</v>
      </c>
      <c r="GF2931" s="68" t="s">
        <v>6277</v>
      </c>
    </row>
    <row r="2932" spans="147:188" x14ac:dyDescent="0.3">
      <c r="EQ2932" s="68">
        <v>11150052</v>
      </c>
      <c r="ER2932" s="175">
        <v>1</v>
      </c>
      <c r="ES2932" s="68">
        <v>650</v>
      </c>
      <c r="ET2932" s="68">
        <v>52</v>
      </c>
      <c r="EU2932" s="68">
        <v>0</v>
      </c>
      <c r="EV2932" s="68">
        <v>150052</v>
      </c>
      <c r="EW2932" s="68" t="s">
        <v>2690</v>
      </c>
      <c r="EX2932" s="68" t="str">
        <f t="shared" si="78"/>
        <v>소형</v>
      </c>
      <c r="GE2932" s="68">
        <v>118019</v>
      </c>
      <c r="GF2932" s="68" t="s">
        <v>6278</v>
      </c>
    </row>
    <row r="2933" spans="147:188" x14ac:dyDescent="0.3">
      <c r="EQ2933" s="68">
        <v>11250052</v>
      </c>
      <c r="ER2933" s="175">
        <v>1</v>
      </c>
      <c r="ES2933" s="68">
        <v>650</v>
      </c>
      <c r="ET2933" s="68">
        <v>52</v>
      </c>
      <c r="EU2933" s="68">
        <v>0</v>
      </c>
      <c r="EV2933" s="68">
        <v>150052</v>
      </c>
      <c r="EW2933" s="68" t="s">
        <v>2690</v>
      </c>
      <c r="EX2933" s="68" t="str">
        <f t="shared" si="78"/>
        <v>소형</v>
      </c>
      <c r="GE2933" s="68">
        <v>118020</v>
      </c>
      <c r="GF2933" s="68" t="s">
        <v>6279</v>
      </c>
    </row>
    <row r="2934" spans="147:188" x14ac:dyDescent="0.3">
      <c r="EQ2934" s="68">
        <v>20150052</v>
      </c>
      <c r="ER2934" s="175">
        <v>1</v>
      </c>
      <c r="ES2934" s="68">
        <v>650</v>
      </c>
      <c r="ET2934" s="68">
        <v>52</v>
      </c>
      <c r="EU2934" s="68">
        <v>0</v>
      </c>
      <c r="EV2934" s="68">
        <v>150052</v>
      </c>
      <c r="EW2934" s="68" t="s">
        <v>2690</v>
      </c>
      <c r="EX2934" s="68" t="str">
        <f t="shared" si="78"/>
        <v>소형</v>
      </c>
      <c r="GE2934" s="68">
        <v>118021</v>
      </c>
      <c r="GF2934" s="68" t="s">
        <v>6280</v>
      </c>
    </row>
    <row r="2935" spans="147:188" x14ac:dyDescent="0.3">
      <c r="EQ2935" s="68">
        <v>20250052</v>
      </c>
      <c r="ER2935" s="175">
        <v>1</v>
      </c>
      <c r="ES2935" s="68">
        <v>650</v>
      </c>
      <c r="ET2935" s="68">
        <v>52</v>
      </c>
      <c r="EU2935" s="68">
        <v>0</v>
      </c>
      <c r="EV2935" s="68">
        <v>150052</v>
      </c>
      <c r="EW2935" s="68" t="s">
        <v>2690</v>
      </c>
      <c r="EX2935" s="68" t="str">
        <f t="shared" si="78"/>
        <v>소형</v>
      </c>
      <c r="GE2935" s="68">
        <v>118022</v>
      </c>
      <c r="GF2935" s="68" t="s">
        <v>6281</v>
      </c>
    </row>
    <row r="2936" spans="147:188" x14ac:dyDescent="0.3">
      <c r="EQ2936" s="68">
        <v>20350052</v>
      </c>
      <c r="ER2936" s="175">
        <v>1</v>
      </c>
      <c r="ES2936" s="68">
        <v>650</v>
      </c>
      <c r="ET2936" s="68">
        <v>52</v>
      </c>
      <c r="EU2936" s="68">
        <v>0</v>
      </c>
      <c r="EV2936" s="68">
        <v>150052</v>
      </c>
      <c r="EW2936" s="68" t="s">
        <v>2690</v>
      </c>
      <c r="EX2936" s="68" t="str">
        <f t="shared" si="78"/>
        <v>소형</v>
      </c>
      <c r="GE2936" s="68">
        <v>118023</v>
      </c>
      <c r="GF2936" s="68" t="s">
        <v>6282</v>
      </c>
    </row>
    <row r="2937" spans="147:188" x14ac:dyDescent="0.3">
      <c r="EQ2937" s="68">
        <v>20450052</v>
      </c>
      <c r="ER2937" s="175">
        <v>1</v>
      </c>
      <c r="ES2937" s="68">
        <v>650</v>
      </c>
      <c r="ET2937" s="68">
        <v>52</v>
      </c>
      <c r="EU2937" s="68">
        <v>0</v>
      </c>
      <c r="EV2937" s="68">
        <v>150052</v>
      </c>
      <c r="EW2937" s="68" t="s">
        <v>2690</v>
      </c>
      <c r="EX2937" s="68" t="str">
        <f t="shared" si="78"/>
        <v>소형</v>
      </c>
      <c r="GE2937" s="68">
        <v>118024</v>
      </c>
      <c r="GF2937" s="68" t="s">
        <v>6283</v>
      </c>
    </row>
    <row r="2938" spans="147:188" x14ac:dyDescent="0.3">
      <c r="EQ2938" s="68">
        <v>20550052</v>
      </c>
      <c r="ER2938" s="175">
        <v>1</v>
      </c>
      <c r="ES2938" s="68">
        <v>650</v>
      </c>
      <c r="ET2938" s="68">
        <v>52</v>
      </c>
      <c r="EU2938" s="68">
        <v>0</v>
      </c>
      <c r="EV2938" s="68">
        <v>150052</v>
      </c>
      <c r="EW2938" s="68" t="s">
        <v>2690</v>
      </c>
      <c r="EX2938" s="68" t="str">
        <f t="shared" si="78"/>
        <v>소형</v>
      </c>
      <c r="GE2938" s="68">
        <v>118025</v>
      </c>
      <c r="GF2938" s="68" t="s">
        <v>6284</v>
      </c>
    </row>
    <row r="2939" spans="147:188" x14ac:dyDescent="0.3">
      <c r="EQ2939" s="68">
        <v>20650052</v>
      </c>
      <c r="ER2939" s="175">
        <v>1</v>
      </c>
      <c r="ES2939" s="68">
        <v>650</v>
      </c>
      <c r="ET2939" s="68">
        <v>52</v>
      </c>
      <c r="EU2939" s="68">
        <v>0</v>
      </c>
      <c r="EV2939" s="68">
        <v>150052</v>
      </c>
      <c r="EW2939" s="68" t="s">
        <v>2690</v>
      </c>
      <c r="EX2939" s="68" t="str">
        <f t="shared" si="78"/>
        <v>소형</v>
      </c>
      <c r="GE2939" s="68">
        <v>118026</v>
      </c>
      <c r="GF2939" s="68" t="s">
        <v>6285</v>
      </c>
    </row>
    <row r="2940" spans="147:188" x14ac:dyDescent="0.3">
      <c r="EQ2940" s="68">
        <v>20750052</v>
      </c>
      <c r="ER2940" s="175">
        <v>1</v>
      </c>
      <c r="ES2940" s="68">
        <v>650</v>
      </c>
      <c r="ET2940" s="68">
        <v>52</v>
      </c>
      <c r="EU2940" s="68">
        <v>0</v>
      </c>
      <c r="EV2940" s="68">
        <v>150052</v>
      </c>
      <c r="EW2940" s="68" t="s">
        <v>2690</v>
      </c>
      <c r="EX2940" s="68" t="str">
        <f t="shared" si="78"/>
        <v>소형</v>
      </c>
      <c r="GE2940" s="68">
        <v>118027</v>
      </c>
      <c r="GF2940" s="68" t="s">
        <v>6286</v>
      </c>
    </row>
    <row r="2941" spans="147:188" x14ac:dyDescent="0.3">
      <c r="EQ2941" s="68">
        <v>20850052</v>
      </c>
      <c r="ER2941" s="175">
        <v>1</v>
      </c>
      <c r="ES2941" s="68">
        <v>650</v>
      </c>
      <c r="ET2941" s="68">
        <v>52</v>
      </c>
      <c r="EU2941" s="68">
        <v>0</v>
      </c>
      <c r="EV2941" s="68">
        <v>150052</v>
      </c>
      <c r="EW2941" s="68" t="s">
        <v>2690</v>
      </c>
      <c r="EX2941" s="68" t="str">
        <f t="shared" si="78"/>
        <v>소형</v>
      </c>
      <c r="GE2941" s="68">
        <v>118028</v>
      </c>
      <c r="GF2941" s="68" t="s">
        <v>6287</v>
      </c>
    </row>
    <row r="2942" spans="147:188" x14ac:dyDescent="0.3">
      <c r="EQ2942" s="68">
        <v>20950052</v>
      </c>
      <c r="ER2942" s="175">
        <v>1</v>
      </c>
      <c r="ES2942" s="68">
        <v>650</v>
      </c>
      <c r="ET2942" s="68">
        <v>52</v>
      </c>
      <c r="EU2942" s="68">
        <v>0</v>
      </c>
      <c r="EV2942" s="68">
        <v>150052</v>
      </c>
      <c r="EW2942" s="68" t="s">
        <v>2690</v>
      </c>
      <c r="EX2942" s="68" t="str">
        <f t="shared" si="78"/>
        <v>소형</v>
      </c>
      <c r="GE2942" s="68">
        <v>118029</v>
      </c>
      <c r="GF2942" s="68" t="s">
        <v>6288</v>
      </c>
    </row>
    <row r="2943" spans="147:188" x14ac:dyDescent="0.3">
      <c r="EQ2943" s="68">
        <v>21050052</v>
      </c>
      <c r="ER2943" s="175">
        <v>1</v>
      </c>
      <c r="ES2943" s="68">
        <v>650</v>
      </c>
      <c r="ET2943" s="68">
        <v>52</v>
      </c>
      <c r="EU2943" s="68">
        <v>0</v>
      </c>
      <c r="EV2943" s="68">
        <v>150052</v>
      </c>
      <c r="EW2943" s="68" t="s">
        <v>2690</v>
      </c>
      <c r="EX2943" s="68" t="str">
        <f t="shared" si="78"/>
        <v>소형</v>
      </c>
      <c r="GE2943" s="68">
        <v>118030</v>
      </c>
      <c r="GF2943" s="68" t="s">
        <v>6289</v>
      </c>
    </row>
    <row r="2944" spans="147:188" x14ac:dyDescent="0.3">
      <c r="EQ2944" s="68">
        <v>21150052</v>
      </c>
      <c r="ER2944" s="175">
        <v>1</v>
      </c>
      <c r="ES2944" s="68">
        <v>650</v>
      </c>
      <c r="ET2944" s="68">
        <v>52</v>
      </c>
      <c r="EU2944" s="68">
        <v>0</v>
      </c>
      <c r="EV2944" s="68">
        <v>150052</v>
      </c>
      <c r="EW2944" s="68" t="s">
        <v>2690</v>
      </c>
      <c r="EX2944" s="68" t="str">
        <f t="shared" si="78"/>
        <v>소형</v>
      </c>
      <c r="GE2944" s="68">
        <v>118031</v>
      </c>
      <c r="GF2944" s="68" t="s">
        <v>6290</v>
      </c>
    </row>
    <row r="2945" spans="147:188" x14ac:dyDescent="0.3">
      <c r="EQ2945" s="68">
        <v>21250052</v>
      </c>
      <c r="ER2945" s="175">
        <v>1</v>
      </c>
      <c r="ES2945" s="68">
        <v>650</v>
      </c>
      <c r="ET2945" s="68">
        <v>52</v>
      </c>
      <c r="EU2945" s="68">
        <v>0</v>
      </c>
      <c r="EV2945" s="68">
        <v>150052</v>
      </c>
      <c r="EW2945" s="68" t="s">
        <v>2690</v>
      </c>
      <c r="EX2945" s="68" t="str">
        <f t="shared" si="78"/>
        <v>소형</v>
      </c>
      <c r="GE2945" s="68">
        <v>118032</v>
      </c>
      <c r="GF2945" s="68" t="s">
        <v>6291</v>
      </c>
    </row>
    <row r="2946" spans="147:188" x14ac:dyDescent="0.3">
      <c r="EQ2946" s="68">
        <v>30150052</v>
      </c>
      <c r="ER2946" s="175">
        <v>1</v>
      </c>
      <c r="ES2946" s="68">
        <v>650</v>
      </c>
      <c r="ET2946" s="68">
        <v>52</v>
      </c>
      <c r="EU2946" s="68">
        <v>0</v>
      </c>
      <c r="EV2946" s="68">
        <v>150052</v>
      </c>
      <c r="EW2946" s="68" t="s">
        <v>2690</v>
      </c>
      <c r="EX2946" s="68" t="str">
        <f t="shared" si="78"/>
        <v>소형</v>
      </c>
      <c r="GE2946" s="68">
        <v>118033</v>
      </c>
      <c r="GF2946" s="68" t="s">
        <v>6292</v>
      </c>
    </row>
    <row r="2947" spans="147:188" x14ac:dyDescent="0.3">
      <c r="EQ2947" s="68">
        <v>30250052</v>
      </c>
      <c r="ER2947" s="175">
        <v>1</v>
      </c>
      <c r="ES2947" s="68">
        <v>650</v>
      </c>
      <c r="ET2947" s="68">
        <v>52</v>
      </c>
      <c r="EU2947" s="68">
        <v>0</v>
      </c>
      <c r="EV2947" s="68">
        <v>150052</v>
      </c>
      <c r="EW2947" s="68" t="s">
        <v>2690</v>
      </c>
      <c r="EX2947" s="68" t="str">
        <f t="shared" ref="EX2947:EX3010" si="79">IF(ER2947=1,"소형",IF(ER2947=2,"중형","대형"))</f>
        <v>소형</v>
      </c>
      <c r="GE2947" s="68">
        <v>118034</v>
      </c>
      <c r="GF2947" s="68" t="s">
        <v>6293</v>
      </c>
    </row>
    <row r="2948" spans="147:188" x14ac:dyDescent="0.3">
      <c r="EQ2948" s="68">
        <v>30350052</v>
      </c>
      <c r="ER2948" s="175">
        <v>1</v>
      </c>
      <c r="ES2948" s="68">
        <v>650</v>
      </c>
      <c r="ET2948" s="68">
        <v>52</v>
      </c>
      <c r="EU2948" s="68">
        <v>0</v>
      </c>
      <c r="EV2948" s="68">
        <v>150052</v>
      </c>
      <c r="EW2948" s="68" t="s">
        <v>2690</v>
      </c>
      <c r="EX2948" s="68" t="str">
        <f t="shared" si="79"/>
        <v>소형</v>
      </c>
      <c r="GE2948" s="68">
        <v>118035</v>
      </c>
      <c r="GF2948" s="68" t="s">
        <v>6294</v>
      </c>
    </row>
    <row r="2949" spans="147:188" x14ac:dyDescent="0.3">
      <c r="EQ2949" s="68">
        <v>30450052</v>
      </c>
      <c r="ER2949" s="175">
        <v>1</v>
      </c>
      <c r="ES2949" s="68">
        <v>650</v>
      </c>
      <c r="ET2949" s="68">
        <v>52</v>
      </c>
      <c r="EU2949" s="68">
        <v>0</v>
      </c>
      <c r="EV2949" s="68">
        <v>150052</v>
      </c>
      <c r="EW2949" s="68" t="s">
        <v>2690</v>
      </c>
      <c r="EX2949" s="68" t="str">
        <f t="shared" si="79"/>
        <v>소형</v>
      </c>
      <c r="GE2949" s="68">
        <v>118036</v>
      </c>
      <c r="GF2949" s="68" t="s">
        <v>6295</v>
      </c>
    </row>
    <row r="2950" spans="147:188" x14ac:dyDescent="0.3">
      <c r="EQ2950" s="68">
        <v>30550052</v>
      </c>
      <c r="ER2950" s="175">
        <v>1</v>
      </c>
      <c r="ES2950" s="68">
        <v>650</v>
      </c>
      <c r="ET2950" s="68">
        <v>52</v>
      </c>
      <c r="EU2950" s="68">
        <v>0</v>
      </c>
      <c r="EV2950" s="68">
        <v>150052</v>
      </c>
      <c r="EW2950" s="68" t="s">
        <v>2690</v>
      </c>
      <c r="EX2950" s="68" t="str">
        <f t="shared" si="79"/>
        <v>소형</v>
      </c>
      <c r="GE2950" s="68">
        <v>118037</v>
      </c>
      <c r="GF2950" s="68" t="s">
        <v>6296</v>
      </c>
    </row>
    <row r="2951" spans="147:188" x14ac:dyDescent="0.3">
      <c r="EQ2951" s="68">
        <v>30650052</v>
      </c>
      <c r="ER2951" s="175">
        <v>1</v>
      </c>
      <c r="ES2951" s="68">
        <v>650</v>
      </c>
      <c r="ET2951" s="68">
        <v>52</v>
      </c>
      <c r="EU2951" s="68">
        <v>0</v>
      </c>
      <c r="EV2951" s="68">
        <v>150052</v>
      </c>
      <c r="EW2951" s="68" t="s">
        <v>2690</v>
      </c>
      <c r="EX2951" s="68" t="str">
        <f t="shared" si="79"/>
        <v>소형</v>
      </c>
      <c r="GE2951" s="68">
        <v>118038</v>
      </c>
      <c r="GF2951" s="68" t="s">
        <v>6297</v>
      </c>
    </row>
    <row r="2952" spans="147:188" x14ac:dyDescent="0.3">
      <c r="EQ2952" s="68">
        <v>30750052</v>
      </c>
      <c r="ER2952" s="175">
        <v>1</v>
      </c>
      <c r="ES2952" s="68">
        <v>650</v>
      </c>
      <c r="ET2952" s="68">
        <v>52</v>
      </c>
      <c r="EU2952" s="68">
        <v>0</v>
      </c>
      <c r="EV2952" s="68">
        <v>150052</v>
      </c>
      <c r="EW2952" s="68" t="s">
        <v>2690</v>
      </c>
      <c r="EX2952" s="68" t="str">
        <f t="shared" si="79"/>
        <v>소형</v>
      </c>
      <c r="GE2952" s="68">
        <v>118039</v>
      </c>
      <c r="GF2952" s="68" t="s">
        <v>6298</v>
      </c>
    </row>
    <row r="2953" spans="147:188" x14ac:dyDescent="0.3">
      <c r="EQ2953" s="68">
        <v>30850052</v>
      </c>
      <c r="ER2953" s="175">
        <v>1</v>
      </c>
      <c r="ES2953" s="68">
        <v>650</v>
      </c>
      <c r="ET2953" s="68">
        <v>52</v>
      </c>
      <c r="EU2953" s="68">
        <v>0</v>
      </c>
      <c r="EV2953" s="68">
        <v>150052</v>
      </c>
      <c r="EW2953" s="68" t="s">
        <v>2690</v>
      </c>
      <c r="EX2953" s="68" t="str">
        <f t="shared" si="79"/>
        <v>소형</v>
      </c>
      <c r="GE2953" s="68">
        <v>118040</v>
      </c>
      <c r="GF2953" s="68" t="s">
        <v>6299</v>
      </c>
    </row>
    <row r="2954" spans="147:188" x14ac:dyDescent="0.3">
      <c r="EQ2954" s="68">
        <v>30950052</v>
      </c>
      <c r="ER2954" s="175">
        <v>1</v>
      </c>
      <c r="ES2954" s="68">
        <v>650</v>
      </c>
      <c r="ET2954" s="68">
        <v>52</v>
      </c>
      <c r="EU2954" s="68">
        <v>0</v>
      </c>
      <c r="EV2954" s="68">
        <v>150052</v>
      </c>
      <c r="EW2954" s="68" t="s">
        <v>2690</v>
      </c>
      <c r="EX2954" s="68" t="str">
        <f t="shared" si="79"/>
        <v>소형</v>
      </c>
      <c r="GE2954" s="68">
        <v>118041</v>
      </c>
      <c r="GF2954" s="68" t="s">
        <v>6300</v>
      </c>
    </row>
    <row r="2955" spans="147:188" x14ac:dyDescent="0.3">
      <c r="EQ2955" s="68">
        <v>31050052</v>
      </c>
      <c r="ER2955" s="175">
        <v>1</v>
      </c>
      <c r="ES2955" s="68">
        <v>650</v>
      </c>
      <c r="ET2955" s="68">
        <v>52</v>
      </c>
      <c r="EU2955" s="68">
        <v>0</v>
      </c>
      <c r="EV2955" s="68">
        <v>150052</v>
      </c>
      <c r="EW2955" s="68" t="s">
        <v>2690</v>
      </c>
      <c r="EX2955" s="68" t="str">
        <f t="shared" si="79"/>
        <v>소형</v>
      </c>
      <c r="GE2955" s="68">
        <v>118042</v>
      </c>
      <c r="GF2955" s="68" t="s">
        <v>6301</v>
      </c>
    </row>
    <row r="2956" spans="147:188" x14ac:dyDescent="0.3">
      <c r="EQ2956" s="68">
        <v>31150052</v>
      </c>
      <c r="ER2956" s="175">
        <v>1</v>
      </c>
      <c r="ES2956" s="68">
        <v>650</v>
      </c>
      <c r="ET2956" s="68">
        <v>52</v>
      </c>
      <c r="EU2956" s="68">
        <v>0</v>
      </c>
      <c r="EV2956" s="68">
        <v>150052</v>
      </c>
      <c r="EW2956" s="68" t="s">
        <v>2690</v>
      </c>
      <c r="EX2956" s="68" t="str">
        <f t="shared" si="79"/>
        <v>소형</v>
      </c>
      <c r="GE2956" s="68">
        <v>118043</v>
      </c>
      <c r="GF2956" s="68" t="s">
        <v>6302</v>
      </c>
    </row>
    <row r="2957" spans="147:188" x14ac:dyDescent="0.3">
      <c r="EQ2957" s="68">
        <v>31250052</v>
      </c>
      <c r="ER2957" s="175">
        <v>1</v>
      </c>
      <c r="ES2957" s="68">
        <v>650</v>
      </c>
      <c r="ET2957" s="68">
        <v>52</v>
      </c>
      <c r="EU2957" s="68">
        <v>0</v>
      </c>
      <c r="EV2957" s="68">
        <v>150052</v>
      </c>
      <c r="EW2957" s="68" t="s">
        <v>2690</v>
      </c>
      <c r="EX2957" s="68" t="str">
        <f t="shared" si="79"/>
        <v>소형</v>
      </c>
      <c r="GE2957" s="68">
        <v>118044</v>
      </c>
      <c r="GF2957" s="68" t="s">
        <v>6303</v>
      </c>
    </row>
    <row r="2958" spans="147:188" x14ac:dyDescent="0.3">
      <c r="EQ2958" s="68">
        <v>10150053</v>
      </c>
      <c r="ER2958" s="175">
        <v>1</v>
      </c>
      <c r="ES2958" s="68">
        <v>650</v>
      </c>
      <c r="ET2958" s="68">
        <v>53</v>
      </c>
      <c r="EU2958" s="68">
        <v>0</v>
      </c>
      <c r="EV2958" s="68">
        <v>150053</v>
      </c>
      <c r="EW2958" s="68" t="s">
        <v>2691</v>
      </c>
      <c r="EX2958" s="68" t="str">
        <f t="shared" si="79"/>
        <v>소형</v>
      </c>
      <c r="GE2958" s="68">
        <v>118045</v>
      </c>
      <c r="GF2958" s="68" t="s">
        <v>6304</v>
      </c>
    </row>
    <row r="2959" spans="147:188" x14ac:dyDescent="0.3">
      <c r="EQ2959" s="68">
        <v>10250053</v>
      </c>
      <c r="ER2959" s="175">
        <v>1</v>
      </c>
      <c r="ES2959" s="68">
        <v>650</v>
      </c>
      <c r="ET2959" s="68">
        <v>53</v>
      </c>
      <c r="EU2959" s="68">
        <v>0</v>
      </c>
      <c r="EV2959" s="68">
        <v>150053</v>
      </c>
      <c r="EW2959" s="68" t="s">
        <v>2691</v>
      </c>
      <c r="EX2959" s="68" t="str">
        <f t="shared" si="79"/>
        <v>소형</v>
      </c>
      <c r="GE2959" s="68">
        <v>118046</v>
      </c>
      <c r="GF2959" s="68" t="s">
        <v>6305</v>
      </c>
    </row>
    <row r="2960" spans="147:188" x14ac:dyDescent="0.3">
      <c r="EQ2960" s="68">
        <v>10350053</v>
      </c>
      <c r="ER2960" s="175">
        <v>1</v>
      </c>
      <c r="ES2960" s="68">
        <v>650</v>
      </c>
      <c r="ET2960" s="68">
        <v>53</v>
      </c>
      <c r="EU2960" s="68">
        <v>0</v>
      </c>
      <c r="EV2960" s="68">
        <v>150053</v>
      </c>
      <c r="EW2960" s="68" t="s">
        <v>2691</v>
      </c>
      <c r="EX2960" s="68" t="str">
        <f t="shared" si="79"/>
        <v>소형</v>
      </c>
      <c r="GE2960" s="68">
        <v>118047</v>
      </c>
      <c r="GF2960" s="68" t="s">
        <v>6306</v>
      </c>
    </row>
    <row r="2961" spans="147:188" x14ac:dyDescent="0.3">
      <c r="EQ2961" s="68">
        <v>10450053</v>
      </c>
      <c r="ER2961" s="175">
        <v>1</v>
      </c>
      <c r="ES2961" s="68">
        <v>650</v>
      </c>
      <c r="ET2961" s="68">
        <v>53</v>
      </c>
      <c r="EU2961" s="68">
        <v>0</v>
      </c>
      <c r="EV2961" s="68">
        <v>150053</v>
      </c>
      <c r="EW2961" s="68" t="s">
        <v>2691</v>
      </c>
      <c r="EX2961" s="68" t="str">
        <f t="shared" si="79"/>
        <v>소형</v>
      </c>
      <c r="GE2961" s="68">
        <v>118048</v>
      </c>
      <c r="GF2961" s="68" t="s">
        <v>6307</v>
      </c>
    </row>
    <row r="2962" spans="147:188" x14ac:dyDescent="0.3">
      <c r="EQ2962" s="68">
        <v>10550053</v>
      </c>
      <c r="ER2962" s="175">
        <v>1</v>
      </c>
      <c r="ES2962" s="68">
        <v>650</v>
      </c>
      <c r="ET2962" s="68">
        <v>53</v>
      </c>
      <c r="EU2962" s="68">
        <v>0</v>
      </c>
      <c r="EV2962" s="68">
        <v>150053</v>
      </c>
      <c r="EW2962" s="68" t="s">
        <v>2691</v>
      </c>
      <c r="EX2962" s="68" t="str">
        <f t="shared" si="79"/>
        <v>소형</v>
      </c>
      <c r="GE2962" s="68">
        <v>118049</v>
      </c>
      <c r="GF2962" s="68" t="s">
        <v>6308</v>
      </c>
    </row>
    <row r="2963" spans="147:188" x14ac:dyDescent="0.3">
      <c r="EQ2963" s="68">
        <v>10650053</v>
      </c>
      <c r="ER2963" s="175">
        <v>1</v>
      </c>
      <c r="ES2963" s="68">
        <v>650</v>
      </c>
      <c r="ET2963" s="68">
        <v>53</v>
      </c>
      <c r="EU2963" s="68">
        <v>0</v>
      </c>
      <c r="EV2963" s="68">
        <v>150053</v>
      </c>
      <c r="EW2963" s="68" t="s">
        <v>2691</v>
      </c>
      <c r="EX2963" s="68" t="str">
        <f t="shared" si="79"/>
        <v>소형</v>
      </c>
      <c r="GE2963" s="68">
        <v>118050</v>
      </c>
      <c r="GF2963" s="68" t="s">
        <v>6309</v>
      </c>
    </row>
    <row r="2964" spans="147:188" x14ac:dyDescent="0.3">
      <c r="EQ2964" s="68">
        <v>10750053</v>
      </c>
      <c r="ER2964" s="175">
        <v>1</v>
      </c>
      <c r="ES2964" s="68">
        <v>650</v>
      </c>
      <c r="ET2964" s="68">
        <v>53</v>
      </c>
      <c r="EU2964" s="68">
        <v>0</v>
      </c>
      <c r="EV2964" s="68">
        <v>150053</v>
      </c>
      <c r="EW2964" s="68" t="s">
        <v>2691</v>
      </c>
      <c r="EX2964" s="68" t="str">
        <f t="shared" si="79"/>
        <v>소형</v>
      </c>
      <c r="GE2964" s="68">
        <v>118051</v>
      </c>
      <c r="GF2964" s="68" t="s">
        <v>6310</v>
      </c>
    </row>
    <row r="2965" spans="147:188" x14ac:dyDescent="0.3">
      <c r="EQ2965" s="68">
        <v>10850053</v>
      </c>
      <c r="ER2965" s="175">
        <v>1</v>
      </c>
      <c r="ES2965" s="68">
        <v>650</v>
      </c>
      <c r="ET2965" s="68">
        <v>53</v>
      </c>
      <c r="EU2965" s="68">
        <v>0</v>
      </c>
      <c r="EV2965" s="68">
        <v>150053</v>
      </c>
      <c r="EW2965" s="68" t="s">
        <v>2691</v>
      </c>
      <c r="EX2965" s="68" t="str">
        <f t="shared" si="79"/>
        <v>소형</v>
      </c>
      <c r="GE2965" s="68">
        <v>118052</v>
      </c>
      <c r="GF2965" s="68" t="s">
        <v>6311</v>
      </c>
    </row>
    <row r="2966" spans="147:188" x14ac:dyDescent="0.3">
      <c r="EQ2966" s="68">
        <v>10950053</v>
      </c>
      <c r="ER2966" s="175">
        <v>1</v>
      </c>
      <c r="ES2966" s="68">
        <v>650</v>
      </c>
      <c r="ET2966" s="68">
        <v>53</v>
      </c>
      <c r="EU2966" s="68">
        <v>0</v>
      </c>
      <c r="EV2966" s="68">
        <v>150053</v>
      </c>
      <c r="EW2966" s="68" t="s">
        <v>2691</v>
      </c>
      <c r="EX2966" s="68" t="str">
        <f t="shared" si="79"/>
        <v>소형</v>
      </c>
      <c r="GE2966" s="68">
        <v>118053</v>
      </c>
      <c r="GF2966" s="68" t="s">
        <v>6312</v>
      </c>
    </row>
    <row r="2967" spans="147:188" x14ac:dyDescent="0.3">
      <c r="EQ2967" s="68">
        <v>11050053</v>
      </c>
      <c r="ER2967" s="175">
        <v>1</v>
      </c>
      <c r="ES2967" s="68">
        <v>650</v>
      </c>
      <c r="ET2967" s="68">
        <v>53</v>
      </c>
      <c r="EU2967" s="68">
        <v>0</v>
      </c>
      <c r="EV2967" s="68">
        <v>150053</v>
      </c>
      <c r="EW2967" s="68" t="s">
        <v>2691</v>
      </c>
      <c r="EX2967" s="68" t="str">
        <f t="shared" si="79"/>
        <v>소형</v>
      </c>
      <c r="GE2967" s="68">
        <v>118054</v>
      </c>
      <c r="GF2967" s="68" t="s">
        <v>6313</v>
      </c>
    </row>
    <row r="2968" spans="147:188" x14ac:dyDescent="0.3">
      <c r="EQ2968" s="68">
        <v>11150053</v>
      </c>
      <c r="ER2968" s="175">
        <v>1</v>
      </c>
      <c r="ES2968" s="68">
        <v>650</v>
      </c>
      <c r="ET2968" s="68">
        <v>53</v>
      </c>
      <c r="EU2968" s="68">
        <v>0</v>
      </c>
      <c r="EV2968" s="68">
        <v>150053</v>
      </c>
      <c r="EW2968" s="68" t="s">
        <v>2691</v>
      </c>
      <c r="EX2968" s="68" t="str">
        <f t="shared" si="79"/>
        <v>소형</v>
      </c>
      <c r="GE2968" s="68">
        <v>118055</v>
      </c>
      <c r="GF2968" s="68" t="s">
        <v>6314</v>
      </c>
    </row>
    <row r="2969" spans="147:188" x14ac:dyDescent="0.3">
      <c r="EQ2969" s="68">
        <v>11250053</v>
      </c>
      <c r="ER2969" s="175">
        <v>1</v>
      </c>
      <c r="ES2969" s="68">
        <v>650</v>
      </c>
      <c r="ET2969" s="68">
        <v>53</v>
      </c>
      <c r="EU2969" s="68">
        <v>0</v>
      </c>
      <c r="EV2969" s="68">
        <v>150053</v>
      </c>
      <c r="EW2969" s="68" t="s">
        <v>2691</v>
      </c>
      <c r="EX2969" s="68" t="str">
        <f t="shared" si="79"/>
        <v>소형</v>
      </c>
      <c r="GE2969" s="68">
        <v>118056</v>
      </c>
      <c r="GF2969" s="68" t="s">
        <v>6315</v>
      </c>
    </row>
    <row r="2970" spans="147:188" x14ac:dyDescent="0.3">
      <c r="EQ2970" s="68">
        <v>20150053</v>
      </c>
      <c r="ER2970" s="175">
        <v>1</v>
      </c>
      <c r="ES2970" s="68">
        <v>650</v>
      </c>
      <c r="ET2970" s="68">
        <v>53</v>
      </c>
      <c r="EU2970" s="68">
        <v>0</v>
      </c>
      <c r="EV2970" s="68">
        <v>150053</v>
      </c>
      <c r="EW2970" s="68" t="s">
        <v>2691</v>
      </c>
      <c r="EX2970" s="68" t="str">
        <f t="shared" si="79"/>
        <v>소형</v>
      </c>
      <c r="GE2970" s="68">
        <v>119001</v>
      </c>
      <c r="GF2970" s="68" t="s">
        <v>6316</v>
      </c>
    </row>
    <row r="2971" spans="147:188" x14ac:dyDescent="0.3">
      <c r="EQ2971" s="68">
        <v>20250053</v>
      </c>
      <c r="ER2971" s="175">
        <v>1</v>
      </c>
      <c r="ES2971" s="68">
        <v>650</v>
      </c>
      <c r="ET2971" s="68">
        <v>53</v>
      </c>
      <c r="EU2971" s="68">
        <v>0</v>
      </c>
      <c r="EV2971" s="68">
        <v>150053</v>
      </c>
      <c r="EW2971" s="68" t="s">
        <v>2691</v>
      </c>
      <c r="EX2971" s="68" t="str">
        <f t="shared" si="79"/>
        <v>소형</v>
      </c>
      <c r="GE2971" s="68">
        <v>119002</v>
      </c>
      <c r="GF2971" s="68" t="s">
        <v>6317</v>
      </c>
    </row>
    <row r="2972" spans="147:188" x14ac:dyDescent="0.3">
      <c r="EQ2972" s="68">
        <v>20350053</v>
      </c>
      <c r="ER2972" s="175">
        <v>1</v>
      </c>
      <c r="ES2972" s="68">
        <v>650</v>
      </c>
      <c r="ET2972" s="68">
        <v>53</v>
      </c>
      <c r="EU2972" s="68">
        <v>0</v>
      </c>
      <c r="EV2972" s="68">
        <v>150053</v>
      </c>
      <c r="EW2972" s="68" t="s">
        <v>2691</v>
      </c>
      <c r="EX2972" s="68" t="str">
        <f t="shared" si="79"/>
        <v>소형</v>
      </c>
      <c r="GE2972" s="68">
        <v>119003</v>
      </c>
      <c r="GF2972" s="68" t="s">
        <v>6318</v>
      </c>
    </row>
    <row r="2973" spans="147:188" x14ac:dyDescent="0.3">
      <c r="EQ2973" s="68">
        <v>20450053</v>
      </c>
      <c r="ER2973" s="175">
        <v>1</v>
      </c>
      <c r="ES2973" s="68">
        <v>650</v>
      </c>
      <c r="ET2973" s="68">
        <v>53</v>
      </c>
      <c r="EU2973" s="68">
        <v>0</v>
      </c>
      <c r="EV2973" s="68">
        <v>150053</v>
      </c>
      <c r="EW2973" s="68" t="s">
        <v>2691</v>
      </c>
      <c r="EX2973" s="68" t="str">
        <f t="shared" si="79"/>
        <v>소형</v>
      </c>
      <c r="GE2973" s="68">
        <v>119004</v>
      </c>
      <c r="GF2973" s="68" t="s">
        <v>6319</v>
      </c>
    </row>
    <row r="2974" spans="147:188" x14ac:dyDescent="0.3">
      <c r="EQ2974" s="68">
        <v>20550053</v>
      </c>
      <c r="ER2974" s="175">
        <v>1</v>
      </c>
      <c r="ES2974" s="68">
        <v>650</v>
      </c>
      <c r="ET2974" s="68">
        <v>53</v>
      </c>
      <c r="EU2974" s="68">
        <v>0</v>
      </c>
      <c r="EV2974" s="68">
        <v>150053</v>
      </c>
      <c r="EW2974" s="68" t="s">
        <v>2691</v>
      </c>
      <c r="EX2974" s="68" t="str">
        <f t="shared" si="79"/>
        <v>소형</v>
      </c>
      <c r="GE2974" s="68">
        <v>119005</v>
      </c>
      <c r="GF2974" s="68" t="s">
        <v>6320</v>
      </c>
    </row>
    <row r="2975" spans="147:188" x14ac:dyDescent="0.3">
      <c r="EQ2975" s="68">
        <v>20650053</v>
      </c>
      <c r="ER2975" s="175">
        <v>1</v>
      </c>
      <c r="ES2975" s="68">
        <v>650</v>
      </c>
      <c r="ET2975" s="68">
        <v>53</v>
      </c>
      <c r="EU2975" s="68">
        <v>0</v>
      </c>
      <c r="EV2975" s="68">
        <v>150053</v>
      </c>
      <c r="EW2975" s="68" t="s">
        <v>2691</v>
      </c>
      <c r="EX2975" s="68" t="str">
        <f t="shared" si="79"/>
        <v>소형</v>
      </c>
      <c r="GE2975" s="68">
        <v>119006</v>
      </c>
      <c r="GF2975" s="68" t="s">
        <v>6321</v>
      </c>
    </row>
    <row r="2976" spans="147:188" x14ac:dyDescent="0.3">
      <c r="EQ2976" s="68">
        <v>20750053</v>
      </c>
      <c r="ER2976" s="175">
        <v>1</v>
      </c>
      <c r="ES2976" s="68">
        <v>650</v>
      </c>
      <c r="ET2976" s="68">
        <v>53</v>
      </c>
      <c r="EU2976" s="68">
        <v>0</v>
      </c>
      <c r="EV2976" s="68">
        <v>150053</v>
      </c>
      <c r="EW2976" s="68" t="s">
        <v>2691</v>
      </c>
      <c r="EX2976" s="68" t="str">
        <f t="shared" si="79"/>
        <v>소형</v>
      </c>
      <c r="GE2976" s="68">
        <v>119007</v>
      </c>
      <c r="GF2976" s="68" t="s">
        <v>6322</v>
      </c>
    </row>
    <row r="2977" spans="147:188" x14ac:dyDescent="0.3">
      <c r="EQ2977" s="68">
        <v>20850053</v>
      </c>
      <c r="ER2977" s="175">
        <v>1</v>
      </c>
      <c r="ES2977" s="68">
        <v>650</v>
      </c>
      <c r="ET2977" s="68">
        <v>53</v>
      </c>
      <c r="EU2977" s="68">
        <v>0</v>
      </c>
      <c r="EV2977" s="68">
        <v>150053</v>
      </c>
      <c r="EW2977" s="68" t="s">
        <v>2691</v>
      </c>
      <c r="EX2977" s="68" t="str">
        <f t="shared" si="79"/>
        <v>소형</v>
      </c>
      <c r="GE2977" s="68">
        <v>119008</v>
      </c>
      <c r="GF2977" s="68" t="s">
        <v>6323</v>
      </c>
    </row>
    <row r="2978" spans="147:188" x14ac:dyDescent="0.3">
      <c r="EQ2978" s="68">
        <v>20950053</v>
      </c>
      <c r="ER2978" s="175">
        <v>1</v>
      </c>
      <c r="ES2978" s="68">
        <v>650</v>
      </c>
      <c r="ET2978" s="68">
        <v>53</v>
      </c>
      <c r="EU2978" s="68">
        <v>0</v>
      </c>
      <c r="EV2978" s="68">
        <v>150053</v>
      </c>
      <c r="EW2978" s="68" t="s">
        <v>2691</v>
      </c>
      <c r="EX2978" s="68" t="str">
        <f t="shared" si="79"/>
        <v>소형</v>
      </c>
      <c r="GE2978" s="68">
        <v>119009</v>
      </c>
      <c r="GF2978" s="68" t="s">
        <v>6324</v>
      </c>
    </row>
    <row r="2979" spans="147:188" x14ac:dyDescent="0.3">
      <c r="EQ2979" s="68">
        <v>21050053</v>
      </c>
      <c r="ER2979" s="175">
        <v>1</v>
      </c>
      <c r="ES2979" s="68">
        <v>650</v>
      </c>
      <c r="ET2979" s="68">
        <v>53</v>
      </c>
      <c r="EU2979" s="68">
        <v>0</v>
      </c>
      <c r="EV2979" s="68">
        <v>150053</v>
      </c>
      <c r="EW2979" s="68" t="s">
        <v>2691</v>
      </c>
      <c r="EX2979" s="68" t="str">
        <f t="shared" si="79"/>
        <v>소형</v>
      </c>
      <c r="GE2979" s="68">
        <v>119010</v>
      </c>
      <c r="GF2979" s="68" t="s">
        <v>6325</v>
      </c>
    </row>
    <row r="2980" spans="147:188" x14ac:dyDescent="0.3">
      <c r="EQ2980" s="68">
        <v>21150053</v>
      </c>
      <c r="ER2980" s="175">
        <v>1</v>
      </c>
      <c r="ES2980" s="68">
        <v>650</v>
      </c>
      <c r="ET2980" s="68">
        <v>53</v>
      </c>
      <c r="EU2980" s="68">
        <v>0</v>
      </c>
      <c r="EV2980" s="68">
        <v>150053</v>
      </c>
      <c r="EW2980" s="68" t="s">
        <v>2691</v>
      </c>
      <c r="EX2980" s="68" t="str">
        <f t="shared" si="79"/>
        <v>소형</v>
      </c>
      <c r="GE2980" s="68">
        <v>119011</v>
      </c>
      <c r="GF2980" s="68" t="s">
        <v>6326</v>
      </c>
    </row>
    <row r="2981" spans="147:188" x14ac:dyDescent="0.3">
      <c r="EQ2981" s="68">
        <v>21250053</v>
      </c>
      <c r="ER2981" s="175">
        <v>1</v>
      </c>
      <c r="ES2981" s="68">
        <v>650</v>
      </c>
      <c r="ET2981" s="68">
        <v>53</v>
      </c>
      <c r="EU2981" s="68">
        <v>0</v>
      </c>
      <c r="EV2981" s="68">
        <v>150053</v>
      </c>
      <c r="EW2981" s="68" t="s">
        <v>2691</v>
      </c>
      <c r="EX2981" s="68" t="str">
        <f t="shared" si="79"/>
        <v>소형</v>
      </c>
      <c r="GE2981" s="68">
        <v>119012</v>
      </c>
      <c r="GF2981" s="68" t="s">
        <v>6327</v>
      </c>
    </row>
    <row r="2982" spans="147:188" x14ac:dyDescent="0.3">
      <c r="EQ2982" s="68">
        <v>30150053</v>
      </c>
      <c r="ER2982" s="175">
        <v>1</v>
      </c>
      <c r="ES2982" s="68">
        <v>650</v>
      </c>
      <c r="ET2982" s="68">
        <v>53</v>
      </c>
      <c r="EU2982" s="68">
        <v>0</v>
      </c>
      <c r="EV2982" s="68">
        <v>150053</v>
      </c>
      <c r="EW2982" s="68" t="s">
        <v>2691</v>
      </c>
      <c r="EX2982" s="68" t="str">
        <f t="shared" si="79"/>
        <v>소형</v>
      </c>
      <c r="GE2982" s="68">
        <v>119013</v>
      </c>
      <c r="GF2982" s="68" t="s">
        <v>6328</v>
      </c>
    </row>
    <row r="2983" spans="147:188" x14ac:dyDescent="0.3">
      <c r="EQ2983" s="68">
        <v>30250053</v>
      </c>
      <c r="ER2983" s="175">
        <v>1</v>
      </c>
      <c r="ES2983" s="68">
        <v>650</v>
      </c>
      <c r="ET2983" s="68">
        <v>53</v>
      </c>
      <c r="EU2983" s="68">
        <v>0</v>
      </c>
      <c r="EV2983" s="68">
        <v>150053</v>
      </c>
      <c r="EW2983" s="68" t="s">
        <v>2691</v>
      </c>
      <c r="EX2983" s="68" t="str">
        <f t="shared" si="79"/>
        <v>소형</v>
      </c>
      <c r="GE2983" s="68">
        <v>119014</v>
      </c>
      <c r="GF2983" s="68" t="s">
        <v>6329</v>
      </c>
    </row>
    <row r="2984" spans="147:188" x14ac:dyDescent="0.3">
      <c r="EQ2984" s="68">
        <v>30350053</v>
      </c>
      <c r="ER2984" s="175">
        <v>1</v>
      </c>
      <c r="ES2984" s="68">
        <v>650</v>
      </c>
      <c r="ET2984" s="68">
        <v>53</v>
      </c>
      <c r="EU2984" s="68">
        <v>0</v>
      </c>
      <c r="EV2984" s="68">
        <v>150053</v>
      </c>
      <c r="EW2984" s="68" t="s">
        <v>2691</v>
      </c>
      <c r="EX2984" s="68" t="str">
        <f t="shared" si="79"/>
        <v>소형</v>
      </c>
      <c r="GE2984" s="68">
        <v>119015</v>
      </c>
      <c r="GF2984" s="68" t="s">
        <v>6330</v>
      </c>
    </row>
    <row r="2985" spans="147:188" x14ac:dyDescent="0.3">
      <c r="EQ2985" s="68">
        <v>30450053</v>
      </c>
      <c r="ER2985" s="175">
        <v>1</v>
      </c>
      <c r="ES2985" s="68">
        <v>650</v>
      </c>
      <c r="ET2985" s="68">
        <v>53</v>
      </c>
      <c r="EU2985" s="68">
        <v>0</v>
      </c>
      <c r="EV2985" s="68">
        <v>150053</v>
      </c>
      <c r="EW2985" s="68" t="s">
        <v>2691</v>
      </c>
      <c r="EX2985" s="68" t="str">
        <f t="shared" si="79"/>
        <v>소형</v>
      </c>
      <c r="GE2985" s="68">
        <v>119016</v>
      </c>
      <c r="GF2985" s="68" t="s">
        <v>6331</v>
      </c>
    </row>
    <row r="2986" spans="147:188" x14ac:dyDescent="0.3">
      <c r="EQ2986" s="68">
        <v>30550053</v>
      </c>
      <c r="ER2986" s="175">
        <v>1</v>
      </c>
      <c r="ES2986" s="68">
        <v>650</v>
      </c>
      <c r="ET2986" s="68">
        <v>53</v>
      </c>
      <c r="EU2986" s="68">
        <v>0</v>
      </c>
      <c r="EV2986" s="68">
        <v>150053</v>
      </c>
      <c r="EW2986" s="68" t="s">
        <v>2691</v>
      </c>
      <c r="EX2986" s="68" t="str">
        <f t="shared" si="79"/>
        <v>소형</v>
      </c>
      <c r="GE2986" s="68">
        <v>119017</v>
      </c>
      <c r="GF2986" s="68" t="s">
        <v>6332</v>
      </c>
    </row>
    <row r="2987" spans="147:188" x14ac:dyDescent="0.3">
      <c r="EQ2987" s="68">
        <v>30650053</v>
      </c>
      <c r="ER2987" s="175">
        <v>1</v>
      </c>
      <c r="ES2987" s="68">
        <v>650</v>
      </c>
      <c r="ET2987" s="68">
        <v>53</v>
      </c>
      <c r="EU2987" s="68">
        <v>0</v>
      </c>
      <c r="EV2987" s="68">
        <v>150053</v>
      </c>
      <c r="EW2987" s="68" t="s">
        <v>2691</v>
      </c>
      <c r="EX2987" s="68" t="str">
        <f t="shared" si="79"/>
        <v>소형</v>
      </c>
      <c r="GE2987" s="68">
        <v>119018</v>
      </c>
      <c r="GF2987" s="68" t="s">
        <v>6333</v>
      </c>
    </row>
    <row r="2988" spans="147:188" x14ac:dyDescent="0.3">
      <c r="EQ2988" s="68">
        <v>30750053</v>
      </c>
      <c r="ER2988" s="175">
        <v>1</v>
      </c>
      <c r="ES2988" s="68">
        <v>650</v>
      </c>
      <c r="ET2988" s="68">
        <v>53</v>
      </c>
      <c r="EU2988" s="68">
        <v>0</v>
      </c>
      <c r="EV2988" s="68">
        <v>150053</v>
      </c>
      <c r="EW2988" s="68" t="s">
        <v>2691</v>
      </c>
      <c r="EX2988" s="68" t="str">
        <f t="shared" si="79"/>
        <v>소형</v>
      </c>
      <c r="GE2988" s="68">
        <v>119019</v>
      </c>
      <c r="GF2988" s="68" t="s">
        <v>6334</v>
      </c>
    </row>
    <row r="2989" spans="147:188" x14ac:dyDescent="0.3">
      <c r="EQ2989" s="68">
        <v>30850053</v>
      </c>
      <c r="ER2989" s="175">
        <v>1</v>
      </c>
      <c r="ES2989" s="68">
        <v>650</v>
      </c>
      <c r="ET2989" s="68">
        <v>53</v>
      </c>
      <c r="EU2989" s="68">
        <v>0</v>
      </c>
      <c r="EV2989" s="68">
        <v>150053</v>
      </c>
      <c r="EW2989" s="68" t="s">
        <v>2691</v>
      </c>
      <c r="EX2989" s="68" t="str">
        <f t="shared" si="79"/>
        <v>소형</v>
      </c>
      <c r="GE2989" s="68">
        <v>119020</v>
      </c>
      <c r="GF2989" s="68" t="s">
        <v>6335</v>
      </c>
    </row>
    <row r="2990" spans="147:188" x14ac:dyDescent="0.3">
      <c r="EQ2990" s="68">
        <v>30950053</v>
      </c>
      <c r="ER2990" s="175">
        <v>1</v>
      </c>
      <c r="ES2990" s="68">
        <v>650</v>
      </c>
      <c r="ET2990" s="68">
        <v>53</v>
      </c>
      <c r="EU2990" s="68">
        <v>0</v>
      </c>
      <c r="EV2990" s="68">
        <v>150053</v>
      </c>
      <c r="EW2990" s="68" t="s">
        <v>2691</v>
      </c>
      <c r="EX2990" s="68" t="str">
        <f t="shared" si="79"/>
        <v>소형</v>
      </c>
      <c r="GE2990" s="68">
        <v>119021</v>
      </c>
      <c r="GF2990" s="68" t="s">
        <v>6336</v>
      </c>
    </row>
    <row r="2991" spans="147:188" x14ac:dyDescent="0.3">
      <c r="EQ2991" s="68">
        <v>31050053</v>
      </c>
      <c r="ER2991" s="175">
        <v>1</v>
      </c>
      <c r="ES2991" s="68">
        <v>650</v>
      </c>
      <c r="ET2991" s="68">
        <v>53</v>
      </c>
      <c r="EU2991" s="68">
        <v>0</v>
      </c>
      <c r="EV2991" s="68">
        <v>150053</v>
      </c>
      <c r="EW2991" s="68" t="s">
        <v>2691</v>
      </c>
      <c r="EX2991" s="68" t="str">
        <f t="shared" si="79"/>
        <v>소형</v>
      </c>
      <c r="GE2991" s="68">
        <v>119022</v>
      </c>
      <c r="GF2991" s="68" t="s">
        <v>6337</v>
      </c>
    </row>
    <row r="2992" spans="147:188" x14ac:dyDescent="0.3">
      <c r="EQ2992" s="68">
        <v>31150053</v>
      </c>
      <c r="ER2992" s="175">
        <v>1</v>
      </c>
      <c r="ES2992" s="68">
        <v>650</v>
      </c>
      <c r="ET2992" s="68">
        <v>53</v>
      </c>
      <c r="EU2992" s="68">
        <v>0</v>
      </c>
      <c r="EV2992" s="68">
        <v>150053</v>
      </c>
      <c r="EW2992" s="68" t="s">
        <v>2691</v>
      </c>
      <c r="EX2992" s="68" t="str">
        <f t="shared" si="79"/>
        <v>소형</v>
      </c>
      <c r="GE2992" s="68">
        <v>119023</v>
      </c>
      <c r="GF2992" s="68" t="s">
        <v>6338</v>
      </c>
    </row>
    <row r="2993" spans="147:188" x14ac:dyDescent="0.3">
      <c r="EQ2993" s="68">
        <v>31250053</v>
      </c>
      <c r="ER2993" s="175">
        <v>1</v>
      </c>
      <c r="ES2993" s="68">
        <v>650</v>
      </c>
      <c r="ET2993" s="68">
        <v>53</v>
      </c>
      <c r="EU2993" s="68">
        <v>0</v>
      </c>
      <c r="EV2993" s="68">
        <v>150053</v>
      </c>
      <c r="EW2993" s="68" t="s">
        <v>2691</v>
      </c>
      <c r="EX2993" s="68" t="str">
        <f t="shared" si="79"/>
        <v>소형</v>
      </c>
      <c r="GE2993" s="68">
        <v>119024</v>
      </c>
      <c r="GF2993" s="68" t="s">
        <v>6339</v>
      </c>
    </row>
    <row r="2994" spans="147:188" x14ac:dyDescent="0.3">
      <c r="EQ2994" s="68">
        <v>10150054</v>
      </c>
      <c r="ER2994" s="175">
        <v>2</v>
      </c>
      <c r="ES2994" s="68">
        <v>650</v>
      </c>
      <c r="ET2994" s="68">
        <v>54</v>
      </c>
      <c r="EU2994" s="68">
        <v>0</v>
      </c>
      <c r="EV2994" s="68">
        <v>150054</v>
      </c>
      <c r="EW2994" s="68" t="s">
        <v>2692</v>
      </c>
      <c r="EX2994" s="68" t="str">
        <f t="shared" si="79"/>
        <v>중형</v>
      </c>
      <c r="GE2994" s="68">
        <v>119025</v>
      </c>
      <c r="GF2994" s="68" t="s">
        <v>4145</v>
      </c>
    </row>
    <row r="2995" spans="147:188" x14ac:dyDescent="0.3">
      <c r="EQ2995" s="68">
        <v>10250054</v>
      </c>
      <c r="ER2995" s="175">
        <v>2</v>
      </c>
      <c r="ES2995" s="68">
        <v>650</v>
      </c>
      <c r="ET2995" s="68">
        <v>54</v>
      </c>
      <c r="EU2995" s="68">
        <v>0</v>
      </c>
      <c r="EV2995" s="68">
        <v>150054</v>
      </c>
      <c r="EW2995" s="68" t="s">
        <v>2692</v>
      </c>
      <c r="EX2995" s="68" t="str">
        <f t="shared" si="79"/>
        <v>중형</v>
      </c>
      <c r="GE2995" s="68">
        <v>119026</v>
      </c>
      <c r="GF2995" s="68" t="s">
        <v>6340</v>
      </c>
    </row>
    <row r="2996" spans="147:188" x14ac:dyDescent="0.3">
      <c r="EQ2996" s="68">
        <v>10350054</v>
      </c>
      <c r="ER2996" s="175">
        <v>2</v>
      </c>
      <c r="ES2996" s="68">
        <v>650</v>
      </c>
      <c r="ET2996" s="68">
        <v>54</v>
      </c>
      <c r="EU2996" s="68">
        <v>0</v>
      </c>
      <c r="EV2996" s="68">
        <v>150054</v>
      </c>
      <c r="EW2996" s="68" t="s">
        <v>2692</v>
      </c>
      <c r="EX2996" s="68" t="str">
        <f t="shared" si="79"/>
        <v>중형</v>
      </c>
      <c r="GE2996" s="68">
        <v>119027</v>
      </c>
      <c r="GF2996" s="68" t="s">
        <v>6341</v>
      </c>
    </row>
    <row r="2997" spans="147:188" x14ac:dyDescent="0.3">
      <c r="EQ2997" s="68">
        <v>10450054</v>
      </c>
      <c r="ER2997" s="175">
        <v>2</v>
      </c>
      <c r="ES2997" s="68">
        <v>650</v>
      </c>
      <c r="ET2997" s="68">
        <v>54</v>
      </c>
      <c r="EU2997" s="68">
        <v>0</v>
      </c>
      <c r="EV2997" s="68">
        <v>150054</v>
      </c>
      <c r="EW2997" s="68" t="s">
        <v>2692</v>
      </c>
      <c r="EX2997" s="68" t="str">
        <f t="shared" si="79"/>
        <v>중형</v>
      </c>
      <c r="GE2997" s="68">
        <v>119028</v>
      </c>
      <c r="GF2997" s="68" t="s">
        <v>6342</v>
      </c>
    </row>
    <row r="2998" spans="147:188" x14ac:dyDescent="0.3">
      <c r="EQ2998" s="68">
        <v>10550054</v>
      </c>
      <c r="ER2998" s="175">
        <v>2</v>
      </c>
      <c r="ES2998" s="68">
        <v>650</v>
      </c>
      <c r="ET2998" s="68">
        <v>54</v>
      </c>
      <c r="EU2998" s="68">
        <v>0</v>
      </c>
      <c r="EV2998" s="68">
        <v>150054</v>
      </c>
      <c r="EW2998" s="68" t="s">
        <v>2692</v>
      </c>
      <c r="EX2998" s="68" t="str">
        <f t="shared" si="79"/>
        <v>중형</v>
      </c>
      <c r="GE2998" s="68">
        <v>119029</v>
      </c>
      <c r="GF2998" s="68" t="s">
        <v>6343</v>
      </c>
    </row>
    <row r="2999" spans="147:188" x14ac:dyDescent="0.3">
      <c r="EQ2999" s="68">
        <v>10650054</v>
      </c>
      <c r="ER2999" s="175">
        <v>2</v>
      </c>
      <c r="ES2999" s="68">
        <v>650</v>
      </c>
      <c r="ET2999" s="68">
        <v>54</v>
      </c>
      <c r="EU2999" s="68">
        <v>0</v>
      </c>
      <c r="EV2999" s="68">
        <v>150054</v>
      </c>
      <c r="EW2999" s="68" t="s">
        <v>2692</v>
      </c>
      <c r="EX2999" s="68" t="str">
        <f t="shared" si="79"/>
        <v>중형</v>
      </c>
      <c r="GE2999" s="68">
        <v>119030</v>
      </c>
      <c r="GF2999" s="68" t="s">
        <v>6344</v>
      </c>
    </row>
    <row r="3000" spans="147:188" x14ac:dyDescent="0.3">
      <c r="EQ3000" s="68">
        <v>10750054</v>
      </c>
      <c r="ER3000" s="175">
        <v>2</v>
      </c>
      <c r="ES3000" s="68">
        <v>650</v>
      </c>
      <c r="ET3000" s="68">
        <v>54</v>
      </c>
      <c r="EU3000" s="68">
        <v>0</v>
      </c>
      <c r="EV3000" s="68">
        <v>150054</v>
      </c>
      <c r="EW3000" s="68" t="s">
        <v>2692</v>
      </c>
      <c r="EX3000" s="68" t="str">
        <f t="shared" si="79"/>
        <v>중형</v>
      </c>
      <c r="GE3000" s="68">
        <v>119031</v>
      </c>
      <c r="GF3000" s="68" t="s">
        <v>6345</v>
      </c>
    </row>
    <row r="3001" spans="147:188" x14ac:dyDescent="0.3">
      <c r="EQ3001" s="68">
        <v>10850054</v>
      </c>
      <c r="ER3001" s="175">
        <v>2</v>
      </c>
      <c r="ES3001" s="68">
        <v>650</v>
      </c>
      <c r="ET3001" s="68">
        <v>54</v>
      </c>
      <c r="EU3001" s="68">
        <v>0</v>
      </c>
      <c r="EV3001" s="68">
        <v>150054</v>
      </c>
      <c r="EW3001" s="68" t="s">
        <v>2692</v>
      </c>
      <c r="EX3001" s="68" t="str">
        <f t="shared" si="79"/>
        <v>중형</v>
      </c>
      <c r="GE3001" s="68">
        <v>119032</v>
      </c>
      <c r="GF3001" s="68" t="s">
        <v>6346</v>
      </c>
    </row>
    <row r="3002" spans="147:188" x14ac:dyDescent="0.3">
      <c r="EQ3002" s="68">
        <v>10950054</v>
      </c>
      <c r="ER3002" s="175">
        <v>2</v>
      </c>
      <c r="ES3002" s="68">
        <v>650</v>
      </c>
      <c r="ET3002" s="68">
        <v>54</v>
      </c>
      <c r="EU3002" s="68">
        <v>0</v>
      </c>
      <c r="EV3002" s="68">
        <v>150054</v>
      </c>
      <c r="EW3002" s="68" t="s">
        <v>2692</v>
      </c>
      <c r="EX3002" s="68" t="str">
        <f t="shared" si="79"/>
        <v>중형</v>
      </c>
      <c r="GE3002" s="68">
        <v>119033</v>
      </c>
      <c r="GF3002" s="68" t="s">
        <v>6347</v>
      </c>
    </row>
    <row r="3003" spans="147:188" x14ac:dyDescent="0.3">
      <c r="EQ3003" s="68">
        <v>11050054</v>
      </c>
      <c r="ER3003" s="175">
        <v>2</v>
      </c>
      <c r="ES3003" s="68">
        <v>650</v>
      </c>
      <c r="ET3003" s="68">
        <v>54</v>
      </c>
      <c r="EU3003" s="68">
        <v>0</v>
      </c>
      <c r="EV3003" s="68">
        <v>150054</v>
      </c>
      <c r="EW3003" s="68" t="s">
        <v>2692</v>
      </c>
      <c r="EX3003" s="68" t="str">
        <f t="shared" si="79"/>
        <v>중형</v>
      </c>
      <c r="GE3003" s="68">
        <v>119034</v>
      </c>
      <c r="GF3003" s="68" t="s">
        <v>6348</v>
      </c>
    </row>
    <row r="3004" spans="147:188" x14ac:dyDescent="0.3">
      <c r="EQ3004" s="68">
        <v>11150054</v>
      </c>
      <c r="ER3004" s="175">
        <v>2</v>
      </c>
      <c r="ES3004" s="68">
        <v>650</v>
      </c>
      <c r="ET3004" s="68">
        <v>54</v>
      </c>
      <c r="EU3004" s="68">
        <v>0</v>
      </c>
      <c r="EV3004" s="68">
        <v>150054</v>
      </c>
      <c r="EW3004" s="68" t="s">
        <v>2692</v>
      </c>
      <c r="EX3004" s="68" t="str">
        <f t="shared" si="79"/>
        <v>중형</v>
      </c>
      <c r="GE3004" s="68">
        <v>119035</v>
      </c>
      <c r="GF3004" s="68" t="s">
        <v>6349</v>
      </c>
    </row>
    <row r="3005" spans="147:188" x14ac:dyDescent="0.3">
      <c r="EQ3005" s="68">
        <v>11250054</v>
      </c>
      <c r="ER3005" s="175">
        <v>2</v>
      </c>
      <c r="ES3005" s="68">
        <v>650</v>
      </c>
      <c r="ET3005" s="68">
        <v>54</v>
      </c>
      <c r="EU3005" s="68">
        <v>0</v>
      </c>
      <c r="EV3005" s="68">
        <v>150054</v>
      </c>
      <c r="EW3005" s="68" t="s">
        <v>2692</v>
      </c>
      <c r="EX3005" s="68" t="str">
        <f t="shared" si="79"/>
        <v>중형</v>
      </c>
      <c r="GE3005" s="68">
        <v>119036</v>
      </c>
      <c r="GF3005" s="68" t="s">
        <v>6350</v>
      </c>
    </row>
    <row r="3006" spans="147:188" x14ac:dyDescent="0.3">
      <c r="EQ3006" s="68">
        <v>20150054</v>
      </c>
      <c r="ER3006" s="175">
        <v>2</v>
      </c>
      <c r="ES3006" s="68">
        <v>650</v>
      </c>
      <c r="ET3006" s="68">
        <v>54</v>
      </c>
      <c r="EU3006" s="68">
        <v>0</v>
      </c>
      <c r="EV3006" s="68">
        <v>150054</v>
      </c>
      <c r="EW3006" s="68" t="s">
        <v>2692</v>
      </c>
      <c r="EX3006" s="68" t="str">
        <f t="shared" si="79"/>
        <v>중형</v>
      </c>
      <c r="GE3006" s="68">
        <v>119037</v>
      </c>
      <c r="GF3006" s="68" t="s">
        <v>6351</v>
      </c>
    </row>
    <row r="3007" spans="147:188" x14ac:dyDescent="0.3">
      <c r="EQ3007" s="68">
        <v>20250054</v>
      </c>
      <c r="ER3007" s="175">
        <v>2</v>
      </c>
      <c r="ES3007" s="68">
        <v>650</v>
      </c>
      <c r="ET3007" s="68">
        <v>54</v>
      </c>
      <c r="EU3007" s="68">
        <v>0</v>
      </c>
      <c r="EV3007" s="68">
        <v>150054</v>
      </c>
      <c r="EW3007" s="68" t="s">
        <v>2692</v>
      </c>
      <c r="EX3007" s="68" t="str">
        <f t="shared" si="79"/>
        <v>중형</v>
      </c>
      <c r="GE3007" s="68">
        <v>119038</v>
      </c>
      <c r="GF3007" s="68" t="s">
        <v>6352</v>
      </c>
    </row>
    <row r="3008" spans="147:188" x14ac:dyDescent="0.3">
      <c r="EQ3008" s="68">
        <v>20350054</v>
      </c>
      <c r="ER3008" s="175">
        <v>2</v>
      </c>
      <c r="ES3008" s="68">
        <v>650</v>
      </c>
      <c r="ET3008" s="68">
        <v>54</v>
      </c>
      <c r="EU3008" s="68">
        <v>0</v>
      </c>
      <c r="EV3008" s="68">
        <v>150054</v>
      </c>
      <c r="EW3008" s="68" t="s">
        <v>2692</v>
      </c>
      <c r="EX3008" s="68" t="str">
        <f t="shared" si="79"/>
        <v>중형</v>
      </c>
      <c r="GE3008" s="68">
        <v>119039</v>
      </c>
      <c r="GF3008" s="68" t="s">
        <v>6353</v>
      </c>
    </row>
    <row r="3009" spans="147:188" x14ac:dyDescent="0.3">
      <c r="EQ3009" s="68">
        <v>20450054</v>
      </c>
      <c r="ER3009" s="175">
        <v>2</v>
      </c>
      <c r="ES3009" s="68">
        <v>650</v>
      </c>
      <c r="ET3009" s="68">
        <v>54</v>
      </c>
      <c r="EU3009" s="68">
        <v>0</v>
      </c>
      <c r="EV3009" s="68">
        <v>150054</v>
      </c>
      <c r="EW3009" s="68" t="s">
        <v>2692</v>
      </c>
      <c r="EX3009" s="68" t="str">
        <f t="shared" si="79"/>
        <v>중형</v>
      </c>
      <c r="GE3009" s="68">
        <v>119040</v>
      </c>
      <c r="GF3009" s="68" t="s">
        <v>6354</v>
      </c>
    </row>
    <row r="3010" spans="147:188" x14ac:dyDescent="0.3">
      <c r="EQ3010" s="68">
        <v>20550054</v>
      </c>
      <c r="ER3010" s="175">
        <v>2</v>
      </c>
      <c r="ES3010" s="68">
        <v>650</v>
      </c>
      <c r="ET3010" s="68">
        <v>54</v>
      </c>
      <c r="EU3010" s="68">
        <v>0</v>
      </c>
      <c r="EV3010" s="68">
        <v>150054</v>
      </c>
      <c r="EW3010" s="68" t="s">
        <v>2692</v>
      </c>
      <c r="EX3010" s="68" t="str">
        <f t="shared" si="79"/>
        <v>중형</v>
      </c>
      <c r="GE3010" s="68">
        <v>119041</v>
      </c>
      <c r="GF3010" s="68" t="s">
        <v>6355</v>
      </c>
    </row>
    <row r="3011" spans="147:188" x14ac:dyDescent="0.3">
      <c r="EQ3011" s="68">
        <v>20650054</v>
      </c>
      <c r="ER3011" s="175">
        <v>2</v>
      </c>
      <c r="ES3011" s="68">
        <v>650</v>
      </c>
      <c r="ET3011" s="68">
        <v>54</v>
      </c>
      <c r="EU3011" s="68">
        <v>0</v>
      </c>
      <c r="EV3011" s="68">
        <v>150054</v>
      </c>
      <c r="EW3011" s="68" t="s">
        <v>2692</v>
      </c>
      <c r="EX3011" s="68" t="str">
        <f t="shared" ref="EX3011:EX3074" si="80">IF(ER3011=1,"소형",IF(ER3011=2,"중형","대형"))</f>
        <v>중형</v>
      </c>
      <c r="GE3011" s="68">
        <v>119042</v>
      </c>
      <c r="GF3011" s="68" t="s">
        <v>6356</v>
      </c>
    </row>
    <row r="3012" spans="147:188" x14ac:dyDescent="0.3">
      <c r="EQ3012" s="68">
        <v>20750054</v>
      </c>
      <c r="ER3012" s="175">
        <v>2</v>
      </c>
      <c r="ES3012" s="68">
        <v>650</v>
      </c>
      <c r="ET3012" s="68">
        <v>54</v>
      </c>
      <c r="EU3012" s="68">
        <v>0</v>
      </c>
      <c r="EV3012" s="68">
        <v>150054</v>
      </c>
      <c r="EW3012" s="68" t="s">
        <v>2692</v>
      </c>
      <c r="EX3012" s="68" t="str">
        <f t="shared" si="80"/>
        <v>중형</v>
      </c>
      <c r="GE3012" s="68">
        <v>119043</v>
      </c>
      <c r="GF3012" s="68" t="s">
        <v>6357</v>
      </c>
    </row>
    <row r="3013" spans="147:188" x14ac:dyDescent="0.3">
      <c r="EQ3013" s="68">
        <v>20850054</v>
      </c>
      <c r="ER3013" s="175">
        <v>2</v>
      </c>
      <c r="ES3013" s="68">
        <v>650</v>
      </c>
      <c r="ET3013" s="68">
        <v>54</v>
      </c>
      <c r="EU3013" s="68">
        <v>0</v>
      </c>
      <c r="EV3013" s="68">
        <v>150054</v>
      </c>
      <c r="EW3013" s="68" t="s">
        <v>2692</v>
      </c>
      <c r="EX3013" s="68" t="str">
        <f t="shared" si="80"/>
        <v>중형</v>
      </c>
      <c r="GE3013" s="68">
        <v>119044</v>
      </c>
      <c r="GF3013" s="68" t="s">
        <v>6358</v>
      </c>
    </row>
    <row r="3014" spans="147:188" x14ac:dyDescent="0.3">
      <c r="EQ3014" s="68">
        <v>20950054</v>
      </c>
      <c r="ER3014" s="175">
        <v>2</v>
      </c>
      <c r="ES3014" s="68">
        <v>650</v>
      </c>
      <c r="ET3014" s="68">
        <v>54</v>
      </c>
      <c r="EU3014" s="68">
        <v>0</v>
      </c>
      <c r="EV3014" s="68">
        <v>150054</v>
      </c>
      <c r="EW3014" s="68" t="s">
        <v>2692</v>
      </c>
      <c r="EX3014" s="68" t="str">
        <f t="shared" si="80"/>
        <v>중형</v>
      </c>
      <c r="GE3014" s="68">
        <v>119045</v>
      </c>
      <c r="GF3014" s="68" t="s">
        <v>6359</v>
      </c>
    </row>
    <row r="3015" spans="147:188" x14ac:dyDescent="0.3">
      <c r="EQ3015" s="68">
        <v>21050054</v>
      </c>
      <c r="ER3015" s="175">
        <v>2</v>
      </c>
      <c r="ES3015" s="68">
        <v>650</v>
      </c>
      <c r="ET3015" s="68">
        <v>54</v>
      </c>
      <c r="EU3015" s="68">
        <v>0</v>
      </c>
      <c r="EV3015" s="68">
        <v>150054</v>
      </c>
      <c r="EW3015" s="68" t="s">
        <v>2692</v>
      </c>
      <c r="EX3015" s="68" t="str">
        <f t="shared" si="80"/>
        <v>중형</v>
      </c>
      <c r="GE3015" s="68">
        <v>119046</v>
      </c>
      <c r="GF3015" s="68" t="s">
        <v>6360</v>
      </c>
    </row>
    <row r="3016" spans="147:188" x14ac:dyDescent="0.3">
      <c r="EQ3016" s="68">
        <v>21150054</v>
      </c>
      <c r="ER3016" s="175">
        <v>2</v>
      </c>
      <c r="ES3016" s="68">
        <v>650</v>
      </c>
      <c r="ET3016" s="68">
        <v>54</v>
      </c>
      <c r="EU3016" s="68">
        <v>0</v>
      </c>
      <c r="EV3016" s="68">
        <v>150054</v>
      </c>
      <c r="EW3016" s="68" t="s">
        <v>2692</v>
      </c>
      <c r="EX3016" s="68" t="str">
        <f t="shared" si="80"/>
        <v>중형</v>
      </c>
      <c r="GE3016" s="68">
        <v>119047</v>
      </c>
      <c r="GF3016" s="68" t="s">
        <v>6361</v>
      </c>
    </row>
    <row r="3017" spans="147:188" x14ac:dyDescent="0.3">
      <c r="EQ3017" s="68">
        <v>21250054</v>
      </c>
      <c r="ER3017" s="175">
        <v>2</v>
      </c>
      <c r="ES3017" s="68">
        <v>650</v>
      </c>
      <c r="ET3017" s="68">
        <v>54</v>
      </c>
      <c r="EU3017" s="68">
        <v>0</v>
      </c>
      <c r="EV3017" s="68">
        <v>150054</v>
      </c>
      <c r="EW3017" s="68" t="s">
        <v>2692</v>
      </c>
      <c r="EX3017" s="68" t="str">
        <f t="shared" si="80"/>
        <v>중형</v>
      </c>
      <c r="GE3017" s="68">
        <v>119048</v>
      </c>
      <c r="GF3017" s="68" t="s">
        <v>6362</v>
      </c>
    </row>
    <row r="3018" spans="147:188" x14ac:dyDescent="0.3">
      <c r="EQ3018" s="68">
        <v>30150054</v>
      </c>
      <c r="ER3018" s="175">
        <v>2</v>
      </c>
      <c r="ES3018" s="68">
        <v>650</v>
      </c>
      <c r="ET3018" s="68">
        <v>54</v>
      </c>
      <c r="EU3018" s="68">
        <v>0</v>
      </c>
      <c r="EV3018" s="68">
        <v>150054</v>
      </c>
      <c r="EW3018" s="68" t="s">
        <v>2692</v>
      </c>
      <c r="EX3018" s="68" t="str">
        <f t="shared" si="80"/>
        <v>중형</v>
      </c>
      <c r="GE3018" s="68">
        <v>119049</v>
      </c>
      <c r="GF3018" s="68" t="s">
        <v>6363</v>
      </c>
    </row>
    <row r="3019" spans="147:188" x14ac:dyDescent="0.3">
      <c r="EQ3019" s="68">
        <v>30250054</v>
      </c>
      <c r="ER3019" s="175">
        <v>2</v>
      </c>
      <c r="ES3019" s="68">
        <v>650</v>
      </c>
      <c r="ET3019" s="68">
        <v>54</v>
      </c>
      <c r="EU3019" s="68">
        <v>0</v>
      </c>
      <c r="EV3019" s="68">
        <v>150054</v>
      </c>
      <c r="EW3019" s="68" t="s">
        <v>2692</v>
      </c>
      <c r="EX3019" s="68" t="str">
        <f t="shared" si="80"/>
        <v>중형</v>
      </c>
      <c r="GE3019" s="68">
        <v>119050</v>
      </c>
      <c r="GF3019" s="68" t="s">
        <v>6364</v>
      </c>
    </row>
    <row r="3020" spans="147:188" x14ac:dyDescent="0.3">
      <c r="EQ3020" s="68">
        <v>30350054</v>
      </c>
      <c r="ER3020" s="175">
        <v>2</v>
      </c>
      <c r="ES3020" s="68">
        <v>650</v>
      </c>
      <c r="ET3020" s="68">
        <v>54</v>
      </c>
      <c r="EU3020" s="68">
        <v>0</v>
      </c>
      <c r="EV3020" s="68">
        <v>150054</v>
      </c>
      <c r="EW3020" s="68" t="s">
        <v>2692</v>
      </c>
      <c r="EX3020" s="68" t="str">
        <f t="shared" si="80"/>
        <v>중형</v>
      </c>
      <c r="GE3020" s="68">
        <v>119051</v>
      </c>
      <c r="GF3020" s="68" t="s">
        <v>6365</v>
      </c>
    </row>
    <row r="3021" spans="147:188" x14ac:dyDescent="0.3">
      <c r="EQ3021" s="68">
        <v>30450054</v>
      </c>
      <c r="ER3021" s="175">
        <v>2</v>
      </c>
      <c r="ES3021" s="68">
        <v>650</v>
      </c>
      <c r="ET3021" s="68">
        <v>54</v>
      </c>
      <c r="EU3021" s="68">
        <v>0</v>
      </c>
      <c r="EV3021" s="68">
        <v>150054</v>
      </c>
      <c r="EW3021" s="68" t="s">
        <v>2692</v>
      </c>
      <c r="EX3021" s="68" t="str">
        <f t="shared" si="80"/>
        <v>중형</v>
      </c>
      <c r="GE3021" s="68">
        <v>119052</v>
      </c>
      <c r="GF3021" s="68" t="s">
        <v>6366</v>
      </c>
    </row>
    <row r="3022" spans="147:188" x14ac:dyDescent="0.3">
      <c r="EQ3022" s="68">
        <v>30550054</v>
      </c>
      <c r="ER3022" s="175">
        <v>2</v>
      </c>
      <c r="ES3022" s="68">
        <v>650</v>
      </c>
      <c r="ET3022" s="68">
        <v>54</v>
      </c>
      <c r="EU3022" s="68">
        <v>0</v>
      </c>
      <c r="EV3022" s="68">
        <v>150054</v>
      </c>
      <c r="EW3022" s="68" t="s">
        <v>2692</v>
      </c>
      <c r="EX3022" s="68" t="str">
        <f t="shared" si="80"/>
        <v>중형</v>
      </c>
      <c r="GE3022" s="68">
        <v>119053</v>
      </c>
      <c r="GF3022" s="68" t="s">
        <v>6367</v>
      </c>
    </row>
    <row r="3023" spans="147:188" x14ac:dyDescent="0.3">
      <c r="EQ3023" s="68">
        <v>30650054</v>
      </c>
      <c r="ER3023" s="175">
        <v>2</v>
      </c>
      <c r="ES3023" s="68">
        <v>650</v>
      </c>
      <c r="ET3023" s="68">
        <v>54</v>
      </c>
      <c r="EU3023" s="68">
        <v>0</v>
      </c>
      <c r="EV3023" s="68">
        <v>150054</v>
      </c>
      <c r="EW3023" s="68" t="s">
        <v>2692</v>
      </c>
      <c r="EX3023" s="68" t="str">
        <f t="shared" si="80"/>
        <v>중형</v>
      </c>
      <c r="GE3023" s="68">
        <v>119054</v>
      </c>
      <c r="GF3023" s="68" t="s">
        <v>6368</v>
      </c>
    </row>
    <row r="3024" spans="147:188" x14ac:dyDescent="0.3">
      <c r="EQ3024" s="68">
        <v>30750054</v>
      </c>
      <c r="ER3024" s="175">
        <v>2</v>
      </c>
      <c r="ES3024" s="68">
        <v>650</v>
      </c>
      <c r="ET3024" s="68">
        <v>54</v>
      </c>
      <c r="EU3024" s="68">
        <v>0</v>
      </c>
      <c r="EV3024" s="68">
        <v>150054</v>
      </c>
      <c r="EW3024" s="68" t="s">
        <v>2692</v>
      </c>
      <c r="EX3024" s="68" t="str">
        <f t="shared" si="80"/>
        <v>중형</v>
      </c>
      <c r="GE3024" s="68">
        <v>119055</v>
      </c>
      <c r="GF3024" s="68" t="s">
        <v>6369</v>
      </c>
    </row>
    <row r="3025" spans="147:188" x14ac:dyDescent="0.3">
      <c r="EQ3025" s="68">
        <v>30850054</v>
      </c>
      <c r="ER3025" s="175">
        <v>2</v>
      </c>
      <c r="ES3025" s="68">
        <v>650</v>
      </c>
      <c r="ET3025" s="68">
        <v>54</v>
      </c>
      <c r="EU3025" s="68">
        <v>0</v>
      </c>
      <c r="EV3025" s="68">
        <v>150054</v>
      </c>
      <c r="EW3025" s="68" t="s">
        <v>2692</v>
      </c>
      <c r="EX3025" s="68" t="str">
        <f t="shared" si="80"/>
        <v>중형</v>
      </c>
      <c r="GE3025" s="68">
        <v>119056</v>
      </c>
      <c r="GF3025" s="68" t="s">
        <v>6370</v>
      </c>
    </row>
    <row r="3026" spans="147:188" x14ac:dyDescent="0.3">
      <c r="EQ3026" s="68">
        <v>30950054</v>
      </c>
      <c r="ER3026" s="175">
        <v>2</v>
      </c>
      <c r="ES3026" s="68">
        <v>650</v>
      </c>
      <c r="ET3026" s="68">
        <v>54</v>
      </c>
      <c r="EU3026" s="68">
        <v>0</v>
      </c>
      <c r="EV3026" s="68">
        <v>150054</v>
      </c>
      <c r="EW3026" s="68" t="s">
        <v>2692</v>
      </c>
      <c r="EX3026" s="68" t="str">
        <f t="shared" si="80"/>
        <v>중형</v>
      </c>
      <c r="GE3026" s="68">
        <v>120001</v>
      </c>
      <c r="GF3026" s="68" t="s">
        <v>6371</v>
      </c>
    </row>
    <row r="3027" spans="147:188" x14ac:dyDescent="0.3">
      <c r="EQ3027" s="68">
        <v>31050054</v>
      </c>
      <c r="ER3027" s="175">
        <v>2</v>
      </c>
      <c r="ES3027" s="68">
        <v>650</v>
      </c>
      <c r="ET3027" s="68">
        <v>54</v>
      </c>
      <c r="EU3027" s="68">
        <v>0</v>
      </c>
      <c r="EV3027" s="68">
        <v>150054</v>
      </c>
      <c r="EW3027" s="68" t="s">
        <v>2692</v>
      </c>
      <c r="EX3027" s="68" t="str">
        <f t="shared" si="80"/>
        <v>중형</v>
      </c>
      <c r="GE3027" s="68">
        <v>120002</v>
      </c>
      <c r="GF3027" s="68" t="s">
        <v>6372</v>
      </c>
    </row>
    <row r="3028" spans="147:188" x14ac:dyDescent="0.3">
      <c r="EQ3028" s="68">
        <v>31150054</v>
      </c>
      <c r="ER3028" s="175">
        <v>2</v>
      </c>
      <c r="ES3028" s="68">
        <v>650</v>
      </c>
      <c r="ET3028" s="68">
        <v>54</v>
      </c>
      <c r="EU3028" s="68">
        <v>0</v>
      </c>
      <c r="EV3028" s="68">
        <v>150054</v>
      </c>
      <c r="EW3028" s="68" t="s">
        <v>2692</v>
      </c>
      <c r="EX3028" s="68" t="str">
        <f t="shared" si="80"/>
        <v>중형</v>
      </c>
      <c r="GE3028" s="68">
        <v>120003</v>
      </c>
      <c r="GF3028" s="68" t="s">
        <v>6373</v>
      </c>
    </row>
    <row r="3029" spans="147:188" x14ac:dyDescent="0.3">
      <c r="EQ3029" s="68">
        <v>31250054</v>
      </c>
      <c r="ER3029" s="175">
        <v>2</v>
      </c>
      <c r="ES3029" s="68">
        <v>650</v>
      </c>
      <c r="ET3029" s="68">
        <v>54</v>
      </c>
      <c r="EU3029" s="68">
        <v>0</v>
      </c>
      <c r="EV3029" s="68">
        <v>150054</v>
      </c>
      <c r="EW3029" s="68" t="s">
        <v>2692</v>
      </c>
      <c r="EX3029" s="68" t="str">
        <f t="shared" si="80"/>
        <v>중형</v>
      </c>
      <c r="GE3029" s="68">
        <v>120004</v>
      </c>
      <c r="GF3029" s="68" t="s">
        <v>6374</v>
      </c>
    </row>
    <row r="3030" spans="147:188" x14ac:dyDescent="0.3">
      <c r="EQ3030" s="68">
        <v>10150055</v>
      </c>
      <c r="ER3030" s="175">
        <v>1</v>
      </c>
      <c r="ES3030" s="68">
        <v>650</v>
      </c>
      <c r="ET3030" s="68">
        <v>55</v>
      </c>
      <c r="EU3030" s="68">
        <v>0</v>
      </c>
      <c r="EV3030" s="68">
        <v>150055</v>
      </c>
      <c r="EW3030" s="68" t="s">
        <v>2693</v>
      </c>
      <c r="EX3030" s="68" t="str">
        <f t="shared" si="80"/>
        <v>소형</v>
      </c>
      <c r="GE3030" s="68">
        <v>120005</v>
      </c>
      <c r="GF3030" s="68" t="s">
        <v>6375</v>
      </c>
    </row>
    <row r="3031" spans="147:188" x14ac:dyDescent="0.3">
      <c r="EQ3031" s="68">
        <v>10250055</v>
      </c>
      <c r="ER3031" s="175">
        <v>1</v>
      </c>
      <c r="ES3031" s="68">
        <v>650</v>
      </c>
      <c r="ET3031" s="68">
        <v>55</v>
      </c>
      <c r="EU3031" s="68">
        <v>0</v>
      </c>
      <c r="EV3031" s="68">
        <v>150055</v>
      </c>
      <c r="EW3031" s="68" t="s">
        <v>2693</v>
      </c>
      <c r="EX3031" s="68" t="str">
        <f t="shared" si="80"/>
        <v>소형</v>
      </c>
      <c r="GE3031" s="68">
        <v>120006</v>
      </c>
      <c r="GF3031" s="68" t="s">
        <v>6376</v>
      </c>
    </row>
    <row r="3032" spans="147:188" x14ac:dyDescent="0.3">
      <c r="EQ3032" s="68">
        <v>10350055</v>
      </c>
      <c r="ER3032" s="175">
        <v>1</v>
      </c>
      <c r="ES3032" s="68">
        <v>650</v>
      </c>
      <c r="ET3032" s="68">
        <v>55</v>
      </c>
      <c r="EU3032" s="68">
        <v>0</v>
      </c>
      <c r="EV3032" s="68">
        <v>150055</v>
      </c>
      <c r="EW3032" s="68" t="s">
        <v>2693</v>
      </c>
      <c r="EX3032" s="68" t="str">
        <f t="shared" si="80"/>
        <v>소형</v>
      </c>
      <c r="GE3032" s="68">
        <v>120007</v>
      </c>
      <c r="GF3032" s="68" t="s">
        <v>6377</v>
      </c>
    </row>
    <row r="3033" spans="147:188" x14ac:dyDescent="0.3">
      <c r="EQ3033" s="68">
        <v>10450055</v>
      </c>
      <c r="ER3033" s="175">
        <v>1</v>
      </c>
      <c r="ES3033" s="68">
        <v>650</v>
      </c>
      <c r="ET3033" s="68">
        <v>55</v>
      </c>
      <c r="EU3033" s="68">
        <v>0</v>
      </c>
      <c r="EV3033" s="68">
        <v>150055</v>
      </c>
      <c r="EW3033" s="68" t="s">
        <v>2693</v>
      </c>
      <c r="EX3033" s="68" t="str">
        <f t="shared" si="80"/>
        <v>소형</v>
      </c>
      <c r="GE3033" s="68">
        <v>120008</v>
      </c>
      <c r="GF3033" s="68" t="s">
        <v>6378</v>
      </c>
    </row>
    <row r="3034" spans="147:188" x14ac:dyDescent="0.3">
      <c r="EQ3034" s="68">
        <v>10550055</v>
      </c>
      <c r="ER3034" s="175">
        <v>1</v>
      </c>
      <c r="ES3034" s="68">
        <v>650</v>
      </c>
      <c r="ET3034" s="68">
        <v>55</v>
      </c>
      <c r="EU3034" s="68">
        <v>0</v>
      </c>
      <c r="EV3034" s="68">
        <v>150055</v>
      </c>
      <c r="EW3034" s="68" t="s">
        <v>2693</v>
      </c>
      <c r="EX3034" s="68" t="str">
        <f t="shared" si="80"/>
        <v>소형</v>
      </c>
      <c r="GE3034" s="68">
        <v>120009</v>
      </c>
      <c r="GF3034" s="68" t="s">
        <v>6379</v>
      </c>
    </row>
    <row r="3035" spans="147:188" x14ac:dyDescent="0.3">
      <c r="EQ3035" s="68">
        <v>10650055</v>
      </c>
      <c r="ER3035" s="175">
        <v>1</v>
      </c>
      <c r="ES3035" s="68">
        <v>650</v>
      </c>
      <c r="ET3035" s="68">
        <v>55</v>
      </c>
      <c r="EU3035" s="68">
        <v>0</v>
      </c>
      <c r="EV3035" s="68">
        <v>150055</v>
      </c>
      <c r="EW3035" s="68" t="s">
        <v>2693</v>
      </c>
      <c r="EX3035" s="68" t="str">
        <f t="shared" si="80"/>
        <v>소형</v>
      </c>
      <c r="GE3035" s="68">
        <v>120010</v>
      </c>
      <c r="GF3035" s="68" t="s">
        <v>6380</v>
      </c>
    </row>
    <row r="3036" spans="147:188" x14ac:dyDescent="0.3">
      <c r="EQ3036" s="68">
        <v>10750055</v>
      </c>
      <c r="ER3036" s="175">
        <v>1</v>
      </c>
      <c r="ES3036" s="68">
        <v>650</v>
      </c>
      <c r="ET3036" s="68">
        <v>55</v>
      </c>
      <c r="EU3036" s="68">
        <v>0</v>
      </c>
      <c r="EV3036" s="68">
        <v>150055</v>
      </c>
      <c r="EW3036" s="68" t="s">
        <v>2693</v>
      </c>
      <c r="EX3036" s="68" t="str">
        <f t="shared" si="80"/>
        <v>소형</v>
      </c>
      <c r="GE3036" s="68">
        <v>120011</v>
      </c>
      <c r="GF3036" s="68" t="s">
        <v>6381</v>
      </c>
    </row>
    <row r="3037" spans="147:188" x14ac:dyDescent="0.3">
      <c r="EQ3037" s="68">
        <v>10850055</v>
      </c>
      <c r="ER3037" s="175">
        <v>1</v>
      </c>
      <c r="ES3037" s="68">
        <v>650</v>
      </c>
      <c r="ET3037" s="68">
        <v>55</v>
      </c>
      <c r="EU3037" s="68">
        <v>0</v>
      </c>
      <c r="EV3037" s="68">
        <v>150055</v>
      </c>
      <c r="EW3037" s="68" t="s">
        <v>2693</v>
      </c>
      <c r="EX3037" s="68" t="str">
        <f t="shared" si="80"/>
        <v>소형</v>
      </c>
      <c r="GE3037" s="68">
        <v>120012</v>
      </c>
      <c r="GF3037" s="68" t="s">
        <v>6382</v>
      </c>
    </row>
    <row r="3038" spans="147:188" x14ac:dyDescent="0.3">
      <c r="EQ3038" s="68">
        <v>10950055</v>
      </c>
      <c r="ER3038" s="175">
        <v>1</v>
      </c>
      <c r="ES3038" s="68">
        <v>650</v>
      </c>
      <c r="ET3038" s="68">
        <v>55</v>
      </c>
      <c r="EU3038" s="68">
        <v>0</v>
      </c>
      <c r="EV3038" s="68">
        <v>150055</v>
      </c>
      <c r="EW3038" s="68" t="s">
        <v>2693</v>
      </c>
      <c r="EX3038" s="68" t="str">
        <f t="shared" si="80"/>
        <v>소형</v>
      </c>
      <c r="GE3038" s="68">
        <v>120013</v>
      </c>
      <c r="GF3038" s="68" t="s">
        <v>6383</v>
      </c>
    </row>
    <row r="3039" spans="147:188" x14ac:dyDescent="0.3">
      <c r="EQ3039" s="68">
        <v>11050055</v>
      </c>
      <c r="ER3039" s="175">
        <v>1</v>
      </c>
      <c r="ES3039" s="68">
        <v>650</v>
      </c>
      <c r="ET3039" s="68">
        <v>55</v>
      </c>
      <c r="EU3039" s="68">
        <v>0</v>
      </c>
      <c r="EV3039" s="68">
        <v>150055</v>
      </c>
      <c r="EW3039" s="68" t="s">
        <v>2693</v>
      </c>
      <c r="EX3039" s="68" t="str">
        <f t="shared" si="80"/>
        <v>소형</v>
      </c>
      <c r="GE3039" s="68">
        <v>120014</v>
      </c>
      <c r="GF3039" s="68" t="s">
        <v>6384</v>
      </c>
    </row>
    <row r="3040" spans="147:188" x14ac:dyDescent="0.3">
      <c r="EQ3040" s="68">
        <v>11150055</v>
      </c>
      <c r="ER3040" s="175">
        <v>1</v>
      </c>
      <c r="ES3040" s="68">
        <v>650</v>
      </c>
      <c r="ET3040" s="68">
        <v>55</v>
      </c>
      <c r="EU3040" s="68">
        <v>0</v>
      </c>
      <c r="EV3040" s="68">
        <v>150055</v>
      </c>
      <c r="EW3040" s="68" t="s">
        <v>2693</v>
      </c>
      <c r="EX3040" s="68" t="str">
        <f t="shared" si="80"/>
        <v>소형</v>
      </c>
      <c r="GE3040" s="68">
        <v>120015</v>
      </c>
      <c r="GF3040" s="68" t="s">
        <v>6385</v>
      </c>
    </row>
    <row r="3041" spans="147:188" x14ac:dyDescent="0.3">
      <c r="EQ3041" s="68">
        <v>11250055</v>
      </c>
      <c r="ER3041" s="175">
        <v>1</v>
      </c>
      <c r="ES3041" s="68">
        <v>650</v>
      </c>
      <c r="ET3041" s="68">
        <v>55</v>
      </c>
      <c r="EU3041" s="68">
        <v>0</v>
      </c>
      <c r="EV3041" s="68">
        <v>150055</v>
      </c>
      <c r="EW3041" s="68" t="s">
        <v>2693</v>
      </c>
      <c r="EX3041" s="68" t="str">
        <f t="shared" si="80"/>
        <v>소형</v>
      </c>
      <c r="GE3041" s="68">
        <v>120016</v>
      </c>
      <c r="GF3041" s="68" t="s">
        <v>6386</v>
      </c>
    </row>
    <row r="3042" spans="147:188" x14ac:dyDescent="0.3">
      <c r="EQ3042" s="68">
        <v>20150055</v>
      </c>
      <c r="ER3042" s="175">
        <v>1</v>
      </c>
      <c r="ES3042" s="68">
        <v>650</v>
      </c>
      <c r="ET3042" s="68">
        <v>55</v>
      </c>
      <c r="EU3042" s="68">
        <v>0</v>
      </c>
      <c r="EV3042" s="68">
        <v>150055</v>
      </c>
      <c r="EW3042" s="68" t="s">
        <v>2693</v>
      </c>
      <c r="EX3042" s="68" t="str">
        <f t="shared" si="80"/>
        <v>소형</v>
      </c>
      <c r="GE3042" s="68">
        <v>120017</v>
      </c>
      <c r="GF3042" s="68" t="s">
        <v>6387</v>
      </c>
    </row>
    <row r="3043" spans="147:188" x14ac:dyDescent="0.3">
      <c r="EQ3043" s="68">
        <v>20250055</v>
      </c>
      <c r="ER3043" s="175">
        <v>1</v>
      </c>
      <c r="ES3043" s="68">
        <v>650</v>
      </c>
      <c r="ET3043" s="68">
        <v>55</v>
      </c>
      <c r="EU3043" s="68">
        <v>0</v>
      </c>
      <c r="EV3043" s="68">
        <v>150055</v>
      </c>
      <c r="EW3043" s="68" t="s">
        <v>2693</v>
      </c>
      <c r="EX3043" s="68" t="str">
        <f t="shared" si="80"/>
        <v>소형</v>
      </c>
      <c r="GE3043" s="68">
        <v>120018</v>
      </c>
      <c r="GF3043" s="68" t="s">
        <v>6388</v>
      </c>
    </row>
    <row r="3044" spans="147:188" x14ac:dyDescent="0.3">
      <c r="EQ3044" s="68">
        <v>20350055</v>
      </c>
      <c r="ER3044" s="175">
        <v>1</v>
      </c>
      <c r="ES3044" s="68">
        <v>650</v>
      </c>
      <c r="ET3044" s="68">
        <v>55</v>
      </c>
      <c r="EU3044" s="68">
        <v>0</v>
      </c>
      <c r="EV3044" s="68">
        <v>150055</v>
      </c>
      <c r="EW3044" s="68" t="s">
        <v>2693</v>
      </c>
      <c r="EX3044" s="68" t="str">
        <f t="shared" si="80"/>
        <v>소형</v>
      </c>
      <c r="GE3044" s="68">
        <v>120019</v>
      </c>
      <c r="GF3044" s="68" t="s">
        <v>6389</v>
      </c>
    </row>
    <row r="3045" spans="147:188" x14ac:dyDescent="0.3">
      <c r="EQ3045" s="68">
        <v>20450055</v>
      </c>
      <c r="ER3045" s="175">
        <v>1</v>
      </c>
      <c r="ES3045" s="68">
        <v>650</v>
      </c>
      <c r="ET3045" s="68">
        <v>55</v>
      </c>
      <c r="EU3045" s="68">
        <v>0</v>
      </c>
      <c r="EV3045" s="68">
        <v>150055</v>
      </c>
      <c r="EW3045" s="68" t="s">
        <v>2693</v>
      </c>
      <c r="EX3045" s="68" t="str">
        <f t="shared" si="80"/>
        <v>소형</v>
      </c>
      <c r="GE3045" s="68">
        <v>120020</v>
      </c>
      <c r="GF3045" s="68" t="s">
        <v>6390</v>
      </c>
    </row>
    <row r="3046" spans="147:188" x14ac:dyDescent="0.3">
      <c r="EQ3046" s="68">
        <v>20550055</v>
      </c>
      <c r="ER3046" s="175">
        <v>1</v>
      </c>
      <c r="ES3046" s="68">
        <v>650</v>
      </c>
      <c r="ET3046" s="68">
        <v>55</v>
      </c>
      <c r="EU3046" s="68">
        <v>0</v>
      </c>
      <c r="EV3046" s="68">
        <v>150055</v>
      </c>
      <c r="EW3046" s="68" t="s">
        <v>2693</v>
      </c>
      <c r="EX3046" s="68" t="str">
        <f t="shared" si="80"/>
        <v>소형</v>
      </c>
      <c r="GE3046" s="68">
        <v>130001</v>
      </c>
      <c r="GF3046" s="68" t="s">
        <v>6391</v>
      </c>
    </row>
    <row r="3047" spans="147:188" x14ac:dyDescent="0.3">
      <c r="EQ3047" s="68">
        <v>20650055</v>
      </c>
      <c r="ER3047" s="175">
        <v>1</v>
      </c>
      <c r="ES3047" s="68">
        <v>650</v>
      </c>
      <c r="ET3047" s="68">
        <v>55</v>
      </c>
      <c r="EU3047" s="68">
        <v>0</v>
      </c>
      <c r="EV3047" s="68">
        <v>150055</v>
      </c>
      <c r="EW3047" s="68" t="s">
        <v>2693</v>
      </c>
      <c r="EX3047" s="68" t="str">
        <f t="shared" si="80"/>
        <v>소형</v>
      </c>
      <c r="GE3047" s="68">
        <v>130002</v>
      </c>
      <c r="GF3047" s="68" t="s">
        <v>6391</v>
      </c>
    </row>
    <row r="3048" spans="147:188" x14ac:dyDescent="0.3">
      <c r="EQ3048" s="68">
        <v>20750055</v>
      </c>
      <c r="ER3048" s="175">
        <v>1</v>
      </c>
      <c r="ES3048" s="68">
        <v>650</v>
      </c>
      <c r="ET3048" s="68">
        <v>55</v>
      </c>
      <c r="EU3048" s="68">
        <v>0</v>
      </c>
      <c r="EV3048" s="68">
        <v>150055</v>
      </c>
      <c r="EW3048" s="68" t="s">
        <v>2693</v>
      </c>
      <c r="EX3048" s="68" t="str">
        <f t="shared" si="80"/>
        <v>소형</v>
      </c>
      <c r="GE3048" s="68">
        <v>130003</v>
      </c>
      <c r="GF3048" s="68" t="s">
        <v>6391</v>
      </c>
    </row>
    <row r="3049" spans="147:188" x14ac:dyDescent="0.3">
      <c r="EQ3049" s="68">
        <v>20850055</v>
      </c>
      <c r="ER3049" s="175">
        <v>1</v>
      </c>
      <c r="ES3049" s="68">
        <v>650</v>
      </c>
      <c r="ET3049" s="68">
        <v>55</v>
      </c>
      <c r="EU3049" s="68">
        <v>0</v>
      </c>
      <c r="EV3049" s="68">
        <v>150055</v>
      </c>
      <c r="EW3049" s="68" t="s">
        <v>2693</v>
      </c>
      <c r="EX3049" s="68" t="str">
        <f t="shared" si="80"/>
        <v>소형</v>
      </c>
      <c r="GE3049" s="68">
        <v>130004</v>
      </c>
      <c r="GF3049" s="68" t="s">
        <v>6392</v>
      </c>
    </row>
    <row r="3050" spans="147:188" x14ac:dyDescent="0.3">
      <c r="EQ3050" s="68">
        <v>20950055</v>
      </c>
      <c r="ER3050" s="175">
        <v>1</v>
      </c>
      <c r="ES3050" s="68">
        <v>650</v>
      </c>
      <c r="ET3050" s="68">
        <v>55</v>
      </c>
      <c r="EU3050" s="68">
        <v>0</v>
      </c>
      <c r="EV3050" s="68">
        <v>150055</v>
      </c>
      <c r="EW3050" s="68" t="s">
        <v>2693</v>
      </c>
      <c r="EX3050" s="68" t="str">
        <f t="shared" si="80"/>
        <v>소형</v>
      </c>
      <c r="GE3050" s="68">
        <v>130005</v>
      </c>
      <c r="GF3050" s="68" t="s">
        <v>6392</v>
      </c>
    </row>
    <row r="3051" spans="147:188" x14ac:dyDescent="0.3">
      <c r="EQ3051" s="68">
        <v>21050055</v>
      </c>
      <c r="ER3051" s="175">
        <v>1</v>
      </c>
      <c r="ES3051" s="68">
        <v>650</v>
      </c>
      <c r="ET3051" s="68">
        <v>55</v>
      </c>
      <c r="EU3051" s="68">
        <v>0</v>
      </c>
      <c r="EV3051" s="68">
        <v>150055</v>
      </c>
      <c r="EW3051" s="68" t="s">
        <v>2693</v>
      </c>
      <c r="EX3051" s="68" t="str">
        <f t="shared" si="80"/>
        <v>소형</v>
      </c>
      <c r="GE3051" s="68">
        <v>130006</v>
      </c>
      <c r="GF3051" s="68" t="s">
        <v>6392</v>
      </c>
    </row>
    <row r="3052" spans="147:188" x14ac:dyDescent="0.3">
      <c r="EQ3052" s="68">
        <v>21150055</v>
      </c>
      <c r="ER3052" s="175">
        <v>1</v>
      </c>
      <c r="ES3052" s="68">
        <v>650</v>
      </c>
      <c r="ET3052" s="68">
        <v>55</v>
      </c>
      <c r="EU3052" s="68">
        <v>0</v>
      </c>
      <c r="EV3052" s="68">
        <v>150055</v>
      </c>
      <c r="EW3052" s="68" t="s">
        <v>2693</v>
      </c>
      <c r="EX3052" s="68" t="str">
        <f t="shared" si="80"/>
        <v>소형</v>
      </c>
      <c r="GE3052" s="68">
        <v>130007</v>
      </c>
      <c r="GF3052" s="68" t="s">
        <v>6393</v>
      </c>
    </row>
    <row r="3053" spans="147:188" x14ac:dyDescent="0.3">
      <c r="EQ3053" s="68">
        <v>21250055</v>
      </c>
      <c r="ER3053" s="175">
        <v>1</v>
      </c>
      <c r="ES3053" s="68">
        <v>650</v>
      </c>
      <c r="ET3053" s="68">
        <v>55</v>
      </c>
      <c r="EU3053" s="68">
        <v>0</v>
      </c>
      <c r="EV3053" s="68">
        <v>150055</v>
      </c>
      <c r="EW3053" s="68" t="s">
        <v>2693</v>
      </c>
      <c r="EX3053" s="68" t="str">
        <f t="shared" si="80"/>
        <v>소형</v>
      </c>
      <c r="GE3053" s="68">
        <v>130008</v>
      </c>
      <c r="GF3053" s="68" t="s">
        <v>6393</v>
      </c>
    </row>
    <row r="3054" spans="147:188" x14ac:dyDescent="0.3">
      <c r="EQ3054" s="68">
        <v>30150055</v>
      </c>
      <c r="ER3054" s="175">
        <v>1</v>
      </c>
      <c r="ES3054" s="68">
        <v>650</v>
      </c>
      <c r="ET3054" s="68">
        <v>55</v>
      </c>
      <c r="EU3054" s="68">
        <v>0</v>
      </c>
      <c r="EV3054" s="68">
        <v>150055</v>
      </c>
      <c r="EW3054" s="68" t="s">
        <v>2693</v>
      </c>
      <c r="EX3054" s="68" t="str">
        <f t="shared" si="80"/>
        <v>소형</v>
      </c>
      <c r="GE3054" s="68">
        <v>130009</v>
      </c>
      <c r="GF3054" s="68" t="s">
        <v>6393</v>
      </c>
    </row>
    <row r="3055" spans="147:188" x14ac:dyDescent="0.3">
      <c r="EQ3055" s="68">
        <v>30250055</v>
      </c>
      <c r="ER3055" s="175">
        <v>1</v>
      </c>
      <c r="ES3055" s="68">
        <v>650</v>
      </c>
      <c r="ET3055" s="68">
        <v>55</v>
      </c>
      <c r="EU3055" s="68">
        <v>0</v>
      </c>
      <c r="EV3055" s="68">
        <v>150055</v>
      </c>
      <c r="EW3055" s="68" t="s">
        <v>2693</v>
      </c>
      <c r="EX3055" s="68" t="str">
        <f t="shared" si="80"/>
        <v>소형</v>
      </c>
      <c r="GE3055" s="68">
        <v>130010</v>
      </c>
      <c r="GF3055" s="68" t="s">
        <v>6394</v>
      </c>
    </row>
    <row r="3056" spans="147:188" x14ac:dyDescent="0.3">
      <c r="EQ3056" s="68">
        <v>30350055</v>
      </c>
      <c r="ER3056" s="175">
        <v>1</v>
      </c>
      <c r="ES3056" s="68">
        <v>650</v>
      </c>
      <c r="ET3056" s="68">
        <v>55</v>
      </c>
      <c r="EU3056" s="68">
        <v>0</v>
      </c>
      <c r="EV3056" s="68">
        <v>150055</v>
      </c>
      <c r="EW3056" s="68" t="s">
        <v>2693</v>
      </c>
      <c r="EX3056" s="68" t="str">
        <f t="shared" si="80"/>
        <v>소형</v>
      </c>
      <c r="GE3056" s="68">
        <v>130011</v>
      </c>
      <c r="GF3056" s="68" t="s">
        <v>6394</v>
      </c>
    </row>
    <row r="3057" spans="147:188" x14ac:dyDescent="0.3">
      <c r="EQ3057" s="68">
        <v>30450055</v>
      </c>
      <c r="ER3057" s="175">
        <v>1</v>
      </c>
      <c r="ES3057" s="68">
        <v>650</v>
      </c>
      <c r="ET3057" s="68">
        <v>55</v>
      </c>
      <c r="EU3057" s="68">
        <v>0</v>
      </c>
      <c r="EV3057" s="68">
        <v>150055</v>
      </c>
      <c r="EW3057" s="68" t="s">
        <v>2693</v>
      </c>
      <c r="EX3057" s="68" t="str">
        <f t="shared" si="80"/>
        <v>소형</v>
      </c>
      <c r="GE3057" s="68">
        <v>130012</v>
      </c>
      <c r="GF3057" s="68" t="s">
        <v>6394</v>
      </c>
    </row>
    <row r="3058" spans="147:188" x14ac:dyDescent="0.3">
      <c r="EQ3058" s="68">
        <v>30550055</v>
      </c>
      <c r="ER3058" s="175">
        <v>1</v>
      </c>
      <c r="ES3058" s="68">
        <v>650</v>
      </c>
      <c r="ET3058" s="68">
        <v>55</v>
      </c>
      <c r="EU3058" s="68">
        <v>0</v>
      </c>
      <c r="EV3058" s="68">
        <v>150055</v>
      </c>
      <c r="EW3058" s="68" t="s">
        <v>2693</v>
      </c>
      <c r="EX3058" s="68" t="str">
        <f t="shared" si="80"/>
        <v>소형</v>
      </c>
      <c r="GE3058" s="68">
        <v>130013</v>
      </c>
      <c r="GF3058" s="68" t="s">
        <v>6395</v>
      </c>
    </row>
    <row r="3059" spans="147:188" x14ac:dyDescent="0.3">
      <c r="EQ3059" s="68">
        <v>30650055</v>
      </c>
      <c r="ER3059" s="175">
        <v>1</v>
      </c>
      <c r="ES3059" s="68">
        <v>650</v>
      </c>
      <c r="ET3059" s="68">
        <v>55</v>
      </c>
      <c r="EU3059" s="68">
        <v>0</v>
      </c>
      <c r="EV3059" s="68">
        <v>150055</v>
      </c>
      <c r="EW3059" s="68" t="s">
        <v>2693</v>
      </c>
      <c r="EX3059" s="68" t="str">
        <f t="shared" si="80"/>
        <v>소형</v>
      </c>
      <c r="GE3059" s="68">
        <v>130014</v>
      </c>
      <c r="GF3059" s="68" t="s">
        <v>6395</v>
      </c>
    </row>
    <row r="3060" spans="147:188" x14ac:dyDescent="0.3">
      <c r="EQ3060" s="68">
        <v>30750055</v>
      </c>
      <c r="ER3060" s="175">
        <v>1</v>
      </c>
      <c r="ES3060" s="68">
        <v>650</v>
      </c>
      <c r="ET3060" s="68">
        <v>55</v>
      </c>
      <c r="EU3060" s="68">
        <v>0</v>
      </c>
      <c r="EV3060" s="68">
        <v>150055</v>
      </c>
      <c r="EW3060" s="68" t="s">
        <v>2693</v>
      </c>
      <c r="EX3060" s="68" t="str">
        <f t="shared" si="80"/>
        <v>소형</v>
      </c>
      <c r="GE3060" s="68">
        <v>130015</v>
      </c>
      <c r="GF3060" s="68" t="s">
        <v>6395</v>
      </c>
    </row>
    <row r="3061" spans="147:188" x14ac:dyDescent="0.3">
      <c r="EQ3061" s="68">
        <v>30850055</v>
      </c>
      <c r="ER3061" s="175">
        <v>1</v>
      </c>
      <c r="ES3061" s="68">
        <v>650</v>
      </c>
      <c r="ET3061" s="68">
        <v>55</v>
      </c>
      <c r="EU3061" s="68">
        <v>0</v>
      </c>
      <c r="EV3061" s="68">
        <v>150055</v>
      </c>
      <c r="EW3061" s="68" t="s">
        <v>2693</v>
      </c>
      <c r="EX3061" s="68" t="str">
        <f t="shared" si="80"/>
        <v>소형</v>
      </c>
      <c r="GE3061" s="68">
        <v>130016</v>
      </c>
      <c r="GF3061" s="68" t="s">
        <v>6396</v>
      </c>
    </row>
    <row r="3062" spans="147:188" x14ac:dyDescent="0.3">
      <c r="EQ3062" s="68">
        <v>30950055</v>
      </c>
      <c r="ER3062" s="175">
        <v>1</v>
      </c>
      <c r="ES3062" s="68">
        <v>650</v>
      </c>
      <c r="ET3062" s="68">
        <v>55</v>
      </c>
      <c r="EU3062" s="68">
        <v>0</v>
      </c>
      <c r="EV3062" s="68">
        <v>150055</v>
      </c>
      <c r="EW3062" s="68" t="s">
        <v>2693</v>
      </c>
      <c r="EX3062" s="68" t="str">
        <f t="shared" si="80"/>
        <v>소형</v>
      </c>
      <c r="GE3062" s="68">
        <v>130017</v>
      </c>
      <c r="GF3062" s="68" t="s">
        <v>6396</v>
      </c>
    </row>
    <row r="3063" spans="147:188" x14ac:dyDescent="0.3">
      <c r="EQ3063" s="68">
        <v>31050055</v>
      </c>
      <c r="ER3063" s="175">
        <v>1</v>
      </c>
      <c r="ES3063" s="68">
        <v>650</v>
      </c>
      <c r="ET3063" s="68">
        <v>55</v>
      </c>
      <c r="EU3063" s="68">
        <v>0</v>
      </c>
      <c r="EV3063" s="68">
        <v>150055</v>
      </c>
      <c r="EW3063" s="68" t="s">
        <v>2693</v>
      </c>
      <c r="EX3063" s="68" t="str">
        <f t="shared" si="80"/>
        <v>소형</v>
      </c>
      <c r="GE3063" s="68">
        <v>130018</v>
      </c>
      <c r="GF3063" s="68" t="s">
        <v>6396</v>
      </c>
    </row>
    <row r="3064" spans="147:188" x14ac:dyDescent="0.3">
      <c r="EQ3064" s="68">
        <v>31150055</v>
      </c>
      <c r="ER3064" s="175">
        <v>1</v>
      </c>
      <c r="ES3064" s="68">
        <v>650</v>
      </c>
      <c r="ET3064" s="68">
        <v>55</v>
      </c>
      <c r="EU3064" s="68">
        <v>0</v>
      </c>
      <c r="EV3064" s="68">
        <v>150055</v>
      </c>
      <c r="EW3064" s="68" t="s">
        <v>2693</v>
      </c>
      <c r="EX3064" s="68" t="str">
        <f t="shared" si="80"/>
        <v>소형</v>
      </c>
      <c r="GE3064" s="68">
        <v>130019</v>
      </c>
      <c r="GF3064" s="68" t="s">
        <v>6397</v>
      </c>
    </row>
    <row r="3065" spans="147:188" x14ac:dyDescent="0.3">
      <c r="EQ3065" s="68">
        <v>31250055</v>
      </c>
      <c r="ER3065" s="175">
        <v>1</v>
      </c>
      <c r="ES3065" s="68">
        <v>650</v>
      </c>
      <c r="ET3065" s="68">
        <v>55</v>
      </c>
      <c r="EU3065" s="68">
        <v>0</v>
      </c>
      <c r="EV3065" s="68">
        <v>150055</v>
      </c>
      <c r="EW3065" s="68" t="s">
        <v>2693</v>
      </c>
      <c r="EX3065" s="68" t="str">
        <f t="shared" si="80"/>
        <v>소형</v>
      </c>
      <c r="GE3065" s="68">
        <v>130020</v>
      </c>
      <c r="GF3065" s="68" t="s">
        <v>6397</v>
      </c>
    </row>
    <row r="3066" spans="147:188" x14ac:dyDescent="0.3">
      <c r="EQ3066" s="68">
        <v>10150056</v>
      </c>
      <c r="ER3066" s="175">
        <v>1</v>
      </c>
      <c r="ES3066" s="68">
        <v>650</v>
      </c>
      <c r="ET3066" s="68">
        <v>56</v>
      </c>
      <c r="EU3066" s="68">
        <v>0</v>
      </c>
      <c r="EV3066" s="68">
        <v>150056</v>
      </c>
      <c r="EW3066" s="68" t="s">
        <v>2694</v>
      </c>
      <c r="EX3066" s="68" t="str">
        <f t="shared" si="80"/>
        <v>소형</v>
      </c>
      <c r="GE3066" s="68">
        <v>130021</v>
      </c>
      <c r="GF3066" s="68" t="s">
        <v>6397</v>
      </c>
    </row>
    <row r="3067" spans="147:188" x14ac:dyDescent="0.3">
      <c r="EQ3067" s="68">
        <v>10250056</v>
      </c>
      <c r="ER3067" s="175">
        <v>1</v>
      </c>
      <c r="ES3067" s="68">
        <v>650</v>
      </c>
      <c r="ET3067" s="68">
        <v>56</v>
      </c>
      <c r="EU3067" s="68">
        <v>0</v>
      </c>
      <c r="EV3067" s="68">
        <v>150056</v>
      </c>
      <c r="EW3067" s="68" t="s">
        <v>2694</v>
      </c>
      <c r="EX3067" s="68" t="str">
        <f t="shared" si="80"/>
        <v>소형</v>
      </c>
      <c r="GE3067" s="68">
        <v>130022</v>
      </c>
      <c r="GF3067" s="68" t="s">
        <v>6398</v>
      </c>
    </row>
    <row r="3068" spans="147:188" x14ac:dyDescent="0.3">
      <c r="EQ3068" s="68">
        <v>10350056</v>
      </c>
      <c r="ER3068" s="175">
        <v>1</v>
      </c>
      <c r="ES3068" s="68">
        <v>650</v>
      </c>
      <c r="ET3068" s="68">
        <v>56</v>
      </c>
      <c r="EU3068" s="68">
        <v>0</v>
      </c>
      <c r="EV3068" s="68">
        <v>150056</v>
      </c>
      <c r="EW3068" s="68" t="s">
        <v>2694</v>
      </c>
      <c r="EX3068" s="68" t="str">
        <f t="shared" si="80"/>
        <v>소형</v>
      </c>
      <c r="GE3068" s="68">
        <v>130023</v>
      </c>
      <c r="GF3068" s="68" t="s">
        <v>6398</v>
      </c>
    </row>
    <row r="3069" spans="147:188" x14ac:dyDescent="0.3">
      <c r="EQ3069" s="68">
        <v>10450056</v>
      </c>
      <c r="ER3069" s="175">
        <v>1</v>
      </c>
      <c r="ES3069" s="68">
        <v>650</v>
      </c>
      <c r="ET3069" s="68">
        <v>56</v>
      </c>
      <c r="EU3069" s="68">
        <v>0</v>
      </c>
      <c r="EV3069" s="68">
        <v>150056</v>
      </c>
      <c r="EW3069" s="68" t="s">
        <v>2694</v>
      </c>
      <c r="EX3069" s="68" t="str">
        <f t="shared" si="80"/>
        <v>소형</v>
      </c>
      <c r="GE3069" s="68">
        <v>130024</v>
      </c>
      <c r="GF3069" s="68" t="s">
        <v>6398</v>
      </c>
    </row>
    <row r="3070" spans="147:188" x14ac:dyDescent="0.3">
      <c r="EQ3070" s="68">
        <v>10550056</v>
      </c>
      <c r="ER3070" s="175">
        <v>1</v>
      </c>
      <c r="ES3070" s="68">
        <v>650</v>
      </c>
      <c r="ET3070" s="68">
        <v>56</v>
      </c>
      <c r="EU3070" s="68">
        <v>0</v>
      </c>
      <c r="EV3070" s="68">
        <v>150056</v>
      </c>
      <c r="EW3070" s="68" t="s">
        <v>2694</v>
      </c>
      <c r="EX3070" s="68" t="str">
        <f t="shared" si="80"/>
        <v>소형</v>
      </c>
      <c r="GE3070" s="68">
        <v>130025</v>
      </c>
      <c r="GF3070" s="68" t="s">
        <v>6399</v>
      </c>
    </row>
    <row r="3071" spans="147:188" x14ac:dyDescent="0.3">
      <c r="EQ3071" s="68">
        <v>10650056</v>
      </c>
      <c r="ER3071" s="175">
        <v>1</v>
      </c>
      <c r="ES3071" s="68">
        <v>650</v>
      </c>
      <c r="ET3071" s="68">
        <v>56</v>
      </c>
      <c r="EU3071" s="68">
        <v>0</v>
      </c>
      <c r="EV3071" s="68">
        <v>150056</v>
      </c>
      <c r="EW3071" s="68" t="s">
        <v>2694</v>
      </c>
      <c r="EX3071" s="68" t="str">
        <f t="shared" si="80"/>
        <v>소형</v>
      </c>
      <c r="GE3071" s="68">
        <v>130026</v>
      </c>
      <c r="GF3071" s="68" t="s">
        <v>6399</v>
      </c>
    </row>
    <row r="3072" spans="147:188" x14ac:dyDescent="0.3">
      <c r="EQ3072" s="68">
        <v>10750056</v>
      </c>
      <c r="ER3072" s="175">
        <v>1</v>
      </c>
      <c r="ES3072" s="68">
        <v>650</v>
      </c>
      <c r="ET3072" s="68">
        <v>56</v>
      </c>
      <c r="EU3072" s="68">
        <v>0</v>
      </c>
      <c r="EV3072" s="68">
        <v>150056</v>
      </c>
      <c r="EW3072" s="68" t="s">
        <v>2694</v>
      </c>
      <c r="EX3072" s="68" t="str">
        <f t="shared" si="80"/>
        <v>소형</v>
      </c>
      <c r="GE3072" s="68">
        <v>130027</v>
      </c>
      <c r="GF3072" s="68" t="s">
        <v>6399</v>
      </c>
    </row>
    <row r="3073" spans="147:188" x14ac:dyDescent="0.3">
      <c r="EQ3073" s="68">
        <v>10850056</v>
      </c>
      <c r="ER3073" s="175">
        <v>1</v>
      </c>
      <c r="ES3073" s="68">
        <v>650</v>
      </c>
      <c r="ET3073" s="68">
        <v>56</v>
      </c>
      <c r="EU3073" s="68">
        <v>0</v>
      </c>
      <c r="EV3073" s="68">
        <v>150056</v>
      </c>
      <c r="EW3073" s="68" t="s">
        <v>2694</v>
      </c>
      <c r="EX3073" s="68" t="str">
        <f t="shared" si="80"/>
        <v>소형</v>
      </c>
      <c r="GE3073" s="68">
        <v>130028</v>
      </c>
      <c r="GF3073" s="68" t="s">
        <v>6400</v>
      </c>
    </row>
    <row r="3074" spans="147:188" x14ac:dyDescent="0.3">
      <c r="EQ3074" s="68">
        <v>10950056</v>
      </c>
      <c r="ER3074" s="175">
        <v>1</v>
      </c>
      <c r="ES3074" s="68">
        <v>650</v>
      </c>
      <c r="ET3074" s="68">
        <v>56</v>
      </c>
      <c r="EU3074" s="68">
        <v>0</v>
      </c>
      <c r="EV3074" s="68">
        <v>150056</v>
      </c>
      <c r="EW3074" s="68" t="s">
        <v>2694</v>
      </c>
      <c r="EX3074" s="68" t="str">
        <f t="shared" si="80"/>
        <v>소형</v>
      </c>
      <c r="GE3074" s="68">
        <v>130029</v>
      </c>
      <c r="GF3074" s="68" t="s">
        <v>6400</v>
      </c>
    </row>
    <row r="3075" spans="147:188" x14ac:dyDescent="0.3">
      <c r="EQ3075" s="68">
        <v>11050056</v>
      </c>
      <c r="ER3075" s="175">
        <v>1</v>
      </c>
      <c r="ES3075" s="68">
        <v>650</v>
      </c>
      <c r="ET3075" s="68">
        <v>56</v>
      </c>
      <c r="EU3075" s="68">
        <v>0</v>
      </c>
      <c r="EV3075" s="68">
        <v>150056</v>
      </c>
      <c r="EW3075" s="68" t="s">
        <v>2694</v>
      </c>
      <c r="EX3075" s="68" t="str">
        <f t="shared" ref="EX3075:EX3138" si="81">IF(ER3075=1,"소형",IF(ER3075=2,"중형","대형"))</f>
        <v>소형</v>
      </c>
      <c r="GE3075" s="68">
        <v>130030</v>
      </c>
      <c r="GF3075" s="68" t="s">
        <v>6400</v>
      </c>
    </row>
    <row r="3076" spans="147:188" x14ac:dyDescent="0.3">
      <c r="EQ3076" s="68">
        <v>11150056</v>
      </c>
      <c r="ER3076" s="175">
        <v>1</v>
      </c>
      <c r="ES3076" s="68">
        <v>650</v>
      </c>
      <c r="ET3076" s="68">
        <v>56</v>
      </c>
      <c r="EU3076" s="68">
        <v>0</v>
      </c>
      <c r="EV3076" s="68">
        <v>150056</v>
      </c>
      <c r="EW3076" s="68" t="s">
        <v>2694</v>
      </c>
      <c r="EX3076" s="68" t="str">
        <f t="shared" si="81"/>
        <v>소형</v>
      </c>
      <c r="GE3076" s="68">
        <v>130031</v>
      </c>
      <c r="GF3076" s="68" t="s">
        <v>6401</v>
      </c>
    </row>
    <row r="3077" spans="147:188" x14ac:dyDescent="0.3">
      <c r="EQ3077" s="68">
        <v>11250056</v>
      </c>
      <c r="ER3077" s="175">
        <v>1</v>
      </c>
      <c r="ES3077" s="68">
        <v>650</v>
      </c>
      <c r="ET3077" s="68">
        <v>56</v>
      </c>
      <c r="EU3077" s="68">
        <v>0</v>
      </c>
      <c r="EV3077" s="68">
        <v>150056</v>
      </c>
      <c r="EW3077" s="68" t="s">
        <v>2694</v>
      </c>
      <c r="EX3077" s="68" t="str">
        <f t="shared" si="81"/>
        <v>소형</v>
      </c>
      <c r="GE3077" s="68">
        <v>130032</v>
      </c>
      <c r="GF3077" s="68" t="s">
        <v>6401</v>
      </c>
    </row>
    <row r="3078" spans="147:188" x14ac:dyDescent="0.3">
      <c r="EQ3078" s="68">
        <v>20150056</v>
      </c>
      <c r="ER3078" s="175">
        <v>1</v>
      </c>
      <c r="ES3078" s="68">
        <v>650</v>
      </c>
      <c r="ET3078" s="68">
        <v>56</v>
      </c>
      <c r="EU3078" s="68">
        <v>0</v>
      </c>
      <c r="EV3078" s="68">
        <v>150056</v>
      </c>
      <c r="EW3078" s="68" t="s">
        <v>2694</v>
      </c>
      <c r="EX3078" s="68" t="str">
        <f t="shared" si="81"/>
        <v>소형</v>
      </c>
      <c r="GE3078" s="68">
        <v>130033</v>
      </c>
      <c r="GF3078" s="68" t="s">
        <v>6401</v>
      </c>
    </row>
    <row r="3079" spans="147:188" x14ac:dyDescent="0.3">
      <c r="EQ3079" s="68">
        <v>20250056</v>
      </c>
      <c r="ER3079" s="175">
        <v>1</v>
      </c>
      <c r="ES3079" s="68">
        <v>650</v>
      </c>
      <c r="ET3079" s="68">
        <v>56</v>
      </c>
      <c r="EU3079" s="68">
        <v>0</v>
      </c>
      <c r="EV3079" s="68">
        <v>150056</v>
      </c>
      <c r="EW3079" s="68" t="s">
        <v>2694</v>
      </c>
      <c r="EX3079" s="68" t="str">
        <f t="shared" si="81"/>
        <v>소형</v>
      </c>
      <c r="GE3079" s="68">
        <v>130034</v>
      </c>
      <c r="GF3079" s="68" t="s">
        <v>6402</v>
      </c>
    </row>
    <row r="3080" spans="147:188" x14ac:dyDescent="0.3">
      <c r="EQ3080" s="68">
        <v>20350056</v>
      </c>
      <c r="ER3080" s="175">
        <v>1</v>
      </c>
      <c r="ES3080" s="68">
        <v>650</v>
      </c>
      <c r="ET3080" s="68">
        <v>56</v>
      </c>
      <c r="EU3080" s="68">
        <v>0</v>
      </c>
      <c r="EV3080" s="68">
        <v>150056</v>
      </c>
      <c r="EW3080" s="68" t="s">
        <v>2694</v>
      </c>
      <c r="EX3080" s="68" t="str">
        <f t="shared" si="81"/>
        <v>소형</v>
      </c>
      <c r="GE3080" s="68">
        <v>130035</v>
      </c>
      <c r="GF3080" s="68" t="s">
        <v>6402</v>
      </c>
    </row>
    <row r="3081" spans="147:188" x14ac:dyDescent="0.3">
      <c r="EQ3081" s="68">
        <v>20450056</v>
      </c>
      <c r="ER3081" s="175">
        <v>1</v>
      </c>
      <c r="ES3081" s="68">
        <v>650</v>
      </c>
      <c r="ET3081" s="68">
        <v>56</v>
      </c>
      <c r="EU3081" s="68">
        <v>0</v>
      </c>
      <c r="EV3081" s="68">
        <v>150056</v>
      </c>
      <c r="EW3081" s="68" t="s">
        <v>2694</v>
      </c>
      <c r="EX3081" s="68" t="str">
        <f t="shared" si="81"/>
        <v>소형</v>
      </c>
      <c r="GE3081" s="68">
        <v>130036</v>
      </c>
      <c r="GF3081" s="68" t="s">
        <v>6402</v>
      </c>
    </row>
    <row r="3082" spans="147:188" x14ac:dyDescent="0.3">
      <c r="EQ3082" s="68">
        <v>20550056</v>
      </c>
      <c r="ER3082" s="175">
        <v>1</v>
      </c>
      <c r="ES3082" s="68">
        <v>650</v>
      </c>
      <c r="ET3082" s="68">
        <v>56</v>
      </c>
      <c r="EU3082" s="68">
        <v>0</v>
      </c>
      <c r="EV3082" s="68">
        <v>150056</v>
      </c>
      <c r="EW3082" s="68" t="s">
        <v>2694</v>
      </c>
      <c r="EX3082" s="68" t="str">
        <f t="shared" si="81"/>
        <v>소형</v>
      </c>
      <c r="GE3082" s="68">
        <v>130037</v>
      </c>
      <c r="GF3082" s="68" t="s">
        <v>6403</v>
      </c>
    </row>
    <row r="3083" spans="147:188" x14ac:dyDescent="0.3">
      <c r="EQ3083" s="68">
        <v>20650056</v>
      </c>
      <c r="ER3083" s="175">
        <v>1</v>
      </c>
      <c r="ES3083" s="68">
        <v>650</v>
      </c>
      <c r="ET3083" s="68">
        <v>56</v>
      </c>
      <c r="EU3083" s="68">
        <v>0</v>
      </c>
      <c r="EV3083" s="68">
        <v>150056</v>
      </c>
      <c r="EW3083" s="68" t="s">
        <v>2694</v>
      </c>
      <c r="EX3083" s="68" t="str">
        <f t="shared" si="81"/>
        <v>소형</v>
      </c>
      <c r="GE3083" s="68">
        <v>130038</v>
      </c>
      <c r="GF3083" s="68" t="s">
        <v>6403</v>
      </c>
    </row>
    <row r="3084" spans="147:188" x14ac:dyDescent="0.3">
      <c r="EQ3084" s="68">
        <v>20750056</v>
      </c>
      <c r="ER3084" s="175">
        <v>1</v>
      </c>
      <c r="ES3084" s="68">
        <v>650</v>
      </c>
      <c r="ET3084" s="68">
        <v>56</v>
      </c>
      <c r="EU3084" s="68">
        <v>0</v>
      </c>
      <c r="EV3084" s="68">
        <v>150056</v>
      </c>
      <c r="EW3084" s="68" t="s">
        <v>2694</v>
      </c>
      <c r="EX3084" s="68" t="str">
        <f t="shared" si="81"/>
        <v>소형</v>
      </c>
      <c r="GE3084" s="68">
        <v>130039</v>
      </c>
      <c r="GF3084" s="68" t="s">
        <v>6403</v>
      </c>
    </row>
    <row r="3085" spans="147:188" x14ac:dyDescent="0.3">
      <c r="EQ3085" s="68">
        <v>20850056</v>
      </c>
      <c r="ER3085" s="175">
        <v>1</v>
      </c>
      <c r="ES3085" s="68">
        <v>650</v>
      </c>
      <c r="ET3085" s="68">
        <v>56</v>
      </c>
      <c r="EU3085" s="68">
        <v>0</v>
      </c>
      <c r="EV3085" s="68">
        <v>150056</v>
      </c>
      <c r="EW3085" s="68" t="s">
        <v>2694</v>
      </c>
      <c r="EX3085" s="68" t="str">
        <f t="shared" si="81"/>
        <v>소형</v>
      </c>
      <c r="GE3085" s="68">
        <v>130040</v>
      </c>
      <c r="GF3085" s="68" t="s">
        <v>6404</v>
      </c>
    </row>
    <row r="3086" spans="147:188" x14ac:dyDescent="0.3">
      <c r="EQ3086" s="68">
        <v>20950056</v>
      </c>
      <c r="ER3086" s="175">
        <v>1</v>
      </c>
      <c r="ES3086" s="68">
        <v>650</v>
      </c>
      <c r="ET3086" s="68">
        <v>56</v>
      </c>
      <c r="EU3086" s="68">
        <v>0</v>
      </c>
      <c r="EV3086" s="68">
        <v>150056</v>
      </c>
      <c r="EW3086" s="68" t="s">
        <v>2694</v>
      </c>
      <c r="EX3086" s="68" t="str">
        <f t="shared" si="81"/>
        <v>소형</v>
      </c>
      <c r="GE3086" s="68">
        <v>130041</v>
      </c>
      <c r="GF3086" s="68" t="s">
        <v>6404</v>
      </c>
    </row>
    <row r="3087" spans="147:188" x14ac:dyDescent="0.3">
      <c r="EQ3087" s="68">
        <v>21050056</v>
      </c>
      <c r="ER3087" s="175">
        <v>1</v>
      </c>
      <c r="ES3087" s="68">
        <v>650</v>
      </c>
      <c r="ET3087" s="68">
        <v>56</v>
      </c>
      <c r="EU3087" s="68">
        <v>0</v>
      </c>
      <c r="EV3087" s="68">
        <v>150056</v>
      </c>
      <c r="EW3087" s="68" t="s">
        <v>2694</v>
      </c>
      <c r="EX3087" s="68" t="str">
        <f t="shared" si="81"/>
        <v>소형</v>
      </c>
      <c r="GE3087" s="68">
        <v>130042</v>
      </c>
      <c r="GF3087" s="68" t="s">
        <v>6404</v>
      </c>
    </row>
    <row r="3088" spans="147:188" x14ac:dyDescent="0.3">
      <c r="EQ3088" s="68">
        <v>21150056</v>
      </c>
      <c r="ER3088" s="175">
        <v>1</v>
      </c>
      <c r="ES3088" s="68">
        <v>650</v>
      </c>
      <c r="ET3088" s="68">
        <v>56</v>
      </c>
      <c r="EU3088" s="68">
        <v>0</v>
      </c>
      <c r="EV3088" s="68">
        <v>150056</v>
      </c>
      <c r="EW3088" s="68" t="s">
        <v>2694</v>
      </c>
      <c r="EX3088" s="68" t="str">
        <f t="shared" si="81"/>
        <v>소형</v>
      </c>
      <c r="GE3088" s="68">
        <v>130043</v>
      </c>
      <c r="GF3088" s="68" t="s">
        <v>6405</v>
      </c>
    </row>
    <row r="3089" spans="147:188" x14ac:dyDescent="0.3">
      <c r="EQ3089" s="68">
        <v>21250056</v>
      </c>
      <c r="ER3089" s="175">
        <v>1</v>
      </c>
      <c r="ES3089" s="68">
        <v>650</v>
      </c>
      <c r="ET3089" s="68">
        <v>56</v>
      </c>
      <c r="EU3089" s="68">
        <v>0</v>
      </c>
      <c r="EV3089" s="68">
        <v>150056</v>
      </c>
      <c r="EW3089" s="68" t="s">
        <v>2694</v>
      </c>
      <c r="EX3089" s="68" t="str">
        <f t="shared" si="81"/>
        <v>소형</v>
      </c>
      <c r="GE3089" s="68">
        <v>130044</v>
      </c>
      <c r="GF3089" s="68" t="s">
        <v>6405</v>
      </c>
    </row>
    <row r="3090" spans="147:188" x14ac:dyDescent="0.3">
      <c r="EQ3090" s="68">
        <v>30150056</v>
      </c>
      <c r="ER3090" s="175">
        <v>1</v>
      </c>
      <c r="ES3090" s="68">
        <v>650</v>
      </c>
      <c r="ET3090" s="68">
        <v>56</v>
      </c>
      <c r="EU3090" s="68">
        <v>0</v>
      </c>
      <c r="EV3090" s="68">
        <v>150056</v>
      </c>
      <c r="EW3090" s="68" t="s">
        <v>2694</v>
      </c>
      <c r="EX3090" s="68" t="str">
        <f t="shared" si="81"/>
        <v>소형</v>
      </c>
      <c r="GE3090" s="68">
        <v>130045</v>
      </c>
      <c r="GF3090" s="68" t="s">
        <v>6405</v>
      </c>
    </row>
    <row r="3091" spans="147:188" x14ac:dyDescent="0.3">
      <c r="EQ3091" s="68">
        <v>30250056</v>
      </c>
      <c r="ER3091" s="175">
        <v>1</v>
      </c>
      <c r="ES3091" s="68">
        <v>650</v>
      </c>
      <c r="ET3091" s="68">
        <v>56</v>
      </c>
      <c r="EU3091" s="68">
        <v>0</v>
      </c>
      <c r="EV3091" s="68">
        <v>150056</v>
      </c>
      <c r="EW3091" s="68" t="s">
        <v>2694</v>
      </c>
      <c r="EX3091" s="68" t="str">
        <f t="shared" si="81"/>
        <v>소형</v>
      </c>
      <c r="GE3091" s="68">
        <v>130046</v>
      </c>
      <c r="GF3091" s="68" t="s">
        <v>6406</v>
      </c>
    </row>
    <row r="3092" spans="147:188" x14ac:dyDescent="0.3">
      <c r="EQ3092" s="68">
        <v>30350056</v>
      </c>
      <c r="ER3092" s="175">
        <v>1</v>
      </c>
      <c r="ES3092" s="68">
        <v>650</v>
      </c>
      <c r="ET3092" s="68">
        <v>56</v>
      </c>
      <c r="EU3092" s="68">
        <v>0</v>
      </c>
      <c r="EV3092" s="68">
        <v>150056</v>
      </c>
      <c r="EW3092" s="68" t="s">
        <v>2694</v>
      </c>
      <c r="EX3092" s="68" t="str">
        <f t="shared" si="81"/>
        <v>소형</v>
      </c>
      <c r="GE3092" s="68">
        <v>130047</v>
      </c>
      <c r="GF3092" s="68" t="s">
        <v>6406</v>
      </c>
    </row>
    <row r="3093" spans="147:188" x14ac:dyDescent="0.3">
      <c r="EQ3093" s="68">
        <v>30450056</v>
      </c>
      <c r="ER3093" s="175">
        <v>1</v>
      </c>
      <c r="ES3093" s="68">
        <v>650</v>
      </c>
      <c r="ET3093" s="68">
        <v>56</v>
      </c>
      <c r="EU3093" s="68">
        <v>0</v>
      </c>
      <c r="EV3093" s="68">
        <v>150056</v>
      </c>
      <c r="EW3093" s="68" t="s">
        <v>2694</v>
      </c>
      <c r="EX3093" s="68" t="str">
        <f t="shared" si="81"/>
        <v>소형</v>
      </c>
      <c r="GE3093" s="68">
        <v>130048</v>
      </c>
      <c r="GF3093" s="68" t="s">
        <v>6406</v>
      </c>
    </row>
    <row r="3094" spans="147:188" x14ac:dyDescent="0.3">
      <c r="EQ3094" s="68">
        <v>30550056</v>
      </c>
      <c r="ER3094" s="175">
        <v>1</v>
      </c>
      <c r="ES3094" s="68">
        <v>650</v>
      </c>
      <c r="ET3094" s="68">
        <v>56</v>
      </c>
      <c r="EU3094" s="68">
        <v>0</v>
      </c>
      <c r="EV3094" s="68">
        <v>150056</v>
      </c>
      <c r="EW3094" s="68" t="s">
        <v>2694</v>
      </c>
      <c r="EX3094" s="68" t="str">
        <f t="shared" si="81"/>
        <v>소형</v>
      </c>
      <c r="GE3094" s="68">
        <v>130049</v>
      </c>
      <c r="GF3094" s="68" t="s">
        <v>6407</v>
      </c>
    </row>
    <row r="3095" spans="147:188" x14ac:dyDescent="0.3">
      <c r="EQ3095" s="68">
        <v>30650056</v>
      </c>
      <c r="ER3095" s="175">
        <v>1</v>
      </c>
      <c r="ES3095" s="68">
        <v>650</v>
      </c>
      <c r="ET3095" s="68">
        <v>56</v>
      </c>
      <c r="EU3095" s="68">
        <v>0</v>
      </c>
      <c r="EV3095" s="68">
        <v>150056</v>
      </c>
      <c r="EW3095" s="68" t="s">
        <v>2694</v>
      </c>
      <c r="EX3095" s="68" t="str">
        <f t="shared" si="81"/>
        <v>소형</v>
      </c>
      <c r="GE3095" s="68">
        <v>130050</v>
      </c>
      <c r="GF3095" s="68" t="s">
        <v>6407</v>
      </c>
    </row>
    <row r="3096" spans="147:188" x14ac:dyDescent="0.3">
      <c r="EQ3096" s="68">
        <v>30750056</v>
      </c>
      <c r="ER3096" s="175">
        <v>1</v>
      </c>
      <c r="ES3096" s="68">
        <v>650</v>
      </c>
      <c r="ET3096" s="68">
        <v>56</v>
      </c>
      <c r="EU3096" s="68">
        <v>0</v>
      </c>
      <c r="EV3096" s="68">
        <v>150056</v>
      </c>
      <c r="EW3096" s="68" t="s">
        <v>2694</v>
      </c>
      <c r="EX3096" s="68" t="str">
        <f t="shared" si="81"/>
        <v>소형</v>
      </c>
      <c r="GE3096" s="68">
        <v>130051</v>
      </c>
      <c r="GF3096" s="68" t="s">
        <v>6407</v>
      </c>
    </row>
    <row r="3097" spans="147:188" x14ac:dyDescent="0.3">
      <c r="EQ3097" s="68">
        <v>30850056</v>
      </c>
      <c r="ER3097" s="175">
        <v>1</v>
      </c>
      <c r="ES3097" s="68">
        <v>650</v>
      </c>
      <c r="ET3097" s="68">
        <v>56</v>
      </c>
      <c r="EU3097" s="68">
        <v>0</v>
      </c>
      <c r="EV3097" s="68">
        <v>150056</v>
      </c>
      <c r="EW3097" s="68" t="s">
        <v>2694</v>
      </c>
      <c r="EX3097" s="68" t="str">
        <f t="shared" si="81"/>
        <v>소형</v>
      </c>
      <c r="GE3097" s="68">
        <v>130052</v>
      </c>
      <c r="GF3097" s="68" t="s">
        <v>6408</v>
      </c>
    </row>
    <row r="3098" spans="147:188" x14ac:dyDescent="0.3">
      <c r="EQ3098" s="68">
        <v>30950056</v>
      </c>
      <c r="ER3098" s="175">
        <v>1</v>
      </c>
      <c r="ES3098" s="68">
        <v>650</v>
      </c>
      <c r="ET3098" s="68">
        <v>56</v>
      </c>
      <c r="EU3098" s="68">
        <v>0</v>
      </c>
      <c r="EV3098" s="68">
        <v>150056</v>
      </c>
      <c r="EW3098" s="68" t="s">
        <v>2694</v>
      </c>
      <c r="EX3098" s="68" t="str">
        <f t="shared" si="81"/>
        <v>소형</v>
      </c>
      <c r="GE3098" s="68">
        <v>130053</v>
      </c>
      <c r="GF3098" s="68" t="s">
        <v>6408</v>
      </c>
    </row>
    <row r="3099" spans="147:188" x14ac:dyDescent="0.3">
      <c r="EQ3099" s="68">
        <v>31050056</v>
      </c>
      <c r="ER3099" s="175">
        <v>1</v>
      </c>
      <c r="ES3099" s="68">
        <v>650</v>
      </c>
      <c r="ET3099" s="68">
        <v>56</v>
      </c>
      <c r="EU3099" s="68">
        <v>0</v>
      </c>
      <c r="EV3099" s="68">
        <v>150056</v>
      </c>
      <c r="EW3099" s="68" t="s">
        <v>2694</v>
      </c>
      <c r="EX3099" s="68" t="str">
        <f t="shared" si="81"/>
        <v>소형</v>
      </c>
      <c r="GE3099" s="68">
        <v>130054</v>
      </c>
      <c r="GF3099" s="68" t="s">
        <v>6408</v>
      </c>
    </row>
    <row r="3100" spans="147:188" x14ac:dyDescent="0.3">
      <c r="EQ3100" s="68">
        <v>31150056</v>
      </c>
      <c r="ER3100" s="175">
        <v>1</v>
      </c>
      <c r="ES3100" s="68">
        <v>650</v>
      </c>
      <c r="ET3100" s="68">
        <v>56</v>
      </c>
      <c r="EU3100" s="68">
        <v>0</v>
      </c>
      <c r="EV3100" s="68">
        <v>150056</v>
      </c>
      <c r="EW3100" s="68" t="s">
        <v>2694</v>
      </c>
      <c r="EX3100" s="68" t="str">
        <f t="shared" si="81"/>
        <v>소형</v>
      </c>
      <c r="GE3100" s="68">
        <v>130055</v>
      </c>
      <c r="GF3100" s="68" t="s">
        <v>6395</v>
      </c>
    </row>
    <row r="3101" spans="147:188" x14ac:dyDescent="0.3">
      <c r="EQ3101" s="68">
        <v>31250056</v>
      </c>
      <c r="ER3101" s="175">
        <v>1</v>
      </c>
      <c r="ES3101" s="68">
        <v>650</v>
      </c>
      <c r="ET3101" s="68">
        <v>56</v>
      </c>
      <c r="EU3101" s="68">
        <v>0</v>
      </c>
      <c r="EV3101" s="68">
        <v>150056</v>
      </c>
      <c r="EW3101" s="68" t="s">
        <v>2694</v>
      </c>
      <c r="EX3101" s="68" t="str">
        <f t="shared" si="81"/>
        <v>소형</v>
      </c>
      <c r="GE3101" s="68">
        <v>130056</v>
      </c>
      <c r="GF3101" s="68" t="s">
        <v>6395</v>
      </c>
    </row>
    <row r="3102" spans="147:188" x14ac:dyDescent="0.3">
      <c r="EQ3102" s="68">
        <v>10150057</v>
      </c>
      <c r="ER3102" s="175">
        <v>1</v>
      </c>
      <c r="ES3102" s="68">
        <v>650</v>
      </c>
      <c r="ET3102" s="68">
        <v>57</v>
      </c>
      <c r="EU3102" s="68">
        <v>0</v>
      </c>
      <c r="EV3102" s="68">
        <v>150057</v>
      </c>
      <c r="EW3102" s="68" t="s">
        <v>2695</v>
      </c>
      <c r="EX3102" s="68" t="str">
        <f t="shared" si="81"/>
        <v>소형</v>
      </c>
      <c r="GE3102" s="68">
        <v>130057</v>
      </c>
      <c r="GF3102" s="68" t="s">
        <v>6395</v>
      </c>
    </row>
    <row r="3103" spans="147:188" x14ac:dyDescent="0.3">
      <c r="EQ3103" s="68">
        <v>10250057</v>
      </c>
      <c r="ER3103" s="175">
        <v>1</v>
      </c>
      <c r="ES3103" s="68">
        <v>650</v>
      </c>
      <c r="ET3103" s="68">
        <v>57</v>
      </c>
      <c r="EU3103" s="68">
        <v>0</v>
      </c>
      <c r="EV3103" s="68">
        <v>150057</v>
      </c>
      <c r="EW3103" s="68" t="s">
        <v>2695</v>
      </c>
      <c r="EX3103" s="68" t="str">
        <f t="shared" si="81"/>
        <v>소형</v>
      </c>
      <c r="GE3103" s="68">
        <v>130058</v>
      </c>
      <c r="GF3103" s="68" t="s">
        <v>6406</v>
      </c>
    </row>
    <row r="3104" spans="147:188" x14ac:dyDescent="0.3">
      <c r="EQ3104" s="68">
        <v>10350057</v>
      </c>
      <c r="ER3104" s="175">
        <v>1</v>
      </c>
      <c r="ES3104" s="68">
        <v>650</v>
      </c>
      <c r="ET3104" s="68">
        <v>57</v>
      </c>
      <c r="EU3104" s="68">
        <v>0</v>
      </c>
      <c r="EV3104" s="68">
        <v>150057</v>
      </c>
      <c r="EW3104" s="68" t="s">
        <v>2695</v>
      </c>
      <c r="EX3104" s="68" t="str">
        <f t="shared" si="81"/>
        <v>소형</v>
      </c>
      <c r="GE3104" s="68">
        <v>130059</v>
      </c>
      <c r="GF3104" s="68" t="s">
        <v>6406</v>
      </c>
    </row>
    <row r="3105" spans="147:188" x14ac:dyDescent="0.3">
      <c r="EQ3105" s="68">
        <v>10450057</v>
      </c>
      <c r="ER3105" s="175">
        <v>1</v>
      </c>
      <c r="ES3105" s="68">
        <v>650</v>
      </c>
      <c r="ET3105" s="68">
        <v>57</v>
      </c>
      <c r="EU3105" s="68">
        <v>0</v>
      </c>
      <c r="EV3105" s="68">
        <v>150057</v>
      </c>
      <c r="EW3105" s="68" t="s">
        <v>2695</v>
      </c>
      <c r="EX3105" s="68" t="str">
        <f t="shared" si="81"/>
        <v>소형</v>
      </c>
      <c r="GE3105" s="68">
        <v>130060</v>
      </c>
      <c r="GF3105" s="68" t="s">
        <v>6406</v>
      </c>
    </row>
    <row r="3106" spans="147:188" x14ac:dyDescent="0.3">
      <c r="EQ3106" s="68">
        <v>10550057</v>
      </c>
      <c r="ER3106" s="175">
        <v>1</v>
      </c>
      <c r="ES3106" s="68">
        <v>650</v>
      </c>
      <c r="ET3106" s="68">
        <v>57</v>
      </c>
      <c r="EU3106" s="68">
        <v>0</v>
      </c>
      <c r="EV3106" s="68">
        <v>150057</v>
      </c>
      <c r="EW3106" s="68" t="s">
        <v>2695</v>
      </c>
      <c r="EX3106" s="68" t="str">
        <f t="shared" si="81"/>
        <v>소형</v>
      </c>
      <c r="GE3106" s="68">
        <v>130061</v>
      </c>
      <c r="GF3106" s="68" t="s">
        <v>6395</v>
      </c>
    </row>
    <row r="3107" spans="147:188" x14ac:dyDescent="0.3">
      <c r="EQ3107" s="68">
        <v>10650057</v>
      </c>
      <c r="ER3107" s="175">
        <v>1</v>
      </c>
      <c r="ES3107" s="68">
        <v>650</v>
      </c>
      <c r="ET3107" s="68">
        <v>57</v>
      </c>
      <c r="EU3107" s="68">
        <v>0</v>
      </c>
      <c r="EV3107" s="68">
        <v>150057</v>
      </c>
      <c r="EW3107" s="68" t="s">
        <v>2695</v>
      </c>
      <c r="EX3107" s="68" t="str">
        <f t="shared" si="81"/>
        <v>소형</v>
      </c>
      <c r="GE3107" s="68">
        <v>130062</v>
      </c>
      <c r="GF3107" s="68" t="s">
        <v>6395</v>
      </c>
    </row>
    <row r="3108" spans="147:188" x14ac:dyDescent="0.3">
      <c r="EQ3108" s="68">
        <v>10750057</v>
      </c>
      <c r="ER3108" s="175">
        <v>1</v>
      </c>
      <c r="ES3108" s="68">
        <v>650</v>
      </c>
      <c r="ET3108" s="68">
        <v>57</v>
      </c>
      <c r="EU3108" s="68">
        <v>0</v>
      </c>
      <c r="EV3108" s="68">
        <v>150057</v>
      </c>
      <c r="EW3108" s="68" t="s">
        <v>2695</v>
      </c>
      <c r="EX3108" s="68" t="str">
        <f t="shared" si="81"/>
        <v>소형</v>
      </c>
      <c r="GE3108" s="68">
        <v>130063</v>
      </c>
      <c r="GF3108" s="68" t="s">
        <v>6395</v>
      </c>
    </row>
    <row r="3109" spans="147:188" x14ac:dyDescent="0.3">
      <c r="EQ3109" s="68">
        <v>10850057</v>
      </c>
      <c r="ER3109" s="175">
        <v>1</v>
      </c>
      <c r="ES3109" s="68">
        <v>650</v>
      </c>
      <c r="ET3109" s="68">
        <v>57</v>
      </c>
      <c r="EU3109" s="68">
        <v>0</v>
      </c>
      <c r="EV3109" s="68">
        <v>150057</v>
      </c>
      <c r="EW3109" s="68" t="s">
        <v>2695</v>
      </c>
      <c r="EX3109" s="68" t="str">
        <f t="shared" si="81"/>
        <v>소형</v>
      </c>
      <c r="GE3109" s="68">
        <v>130064</v>
      </c>
      <c r="GF3109" s="68" t="s">
        <v>6406</v>
      </c>
    </row>
    <row r="3110" spans="147:188" x14ac:dyDescent="0.3">
      <c r="EQ3110" s="68">
        <v>10950057</v>
      </c>
      <c r="ER3110" s="175">
        <v>1</v>
      </c>
      <c r="ES3110" s="68">
        <v>650</v>
      </c>
      <c r="ET3110" s="68">
        <v>57</v>
      </c>
      <c r="EU3110" s="68">
        <v>0</v>
      </c>
      <c r="EV3110" s="68">
        <v>150057</v>
      </c>
      <c r="EW3110" s="68" t="s">
        <v>2695</v>
      </c>
      <c r="EX3110" s="68" t="str">
        <f t="shared" si="81"/>
        <v>소형</v>
      </c>
      <c r="GE3110" s="68">
        <v>130065</v>
      </c>
      <c r="GF3110" s="68" t="s">
        <v>6406</v>
      </c>
    </row>
    <row r="3111" spans="147:188" x14ac:dyDescent="0.3">
      <c r="EQ3111" s="68">
        <v>11050057</v>
      </c>
      <c r="ER3111" s="175">
        <v>1</v>
      </c>
      <c r="ES3111" s="68">
        <v>650</v>
      </c>
      <c r="ET3111" s="68">
        <v>57</v>
      </c>
      <c r="EU3111" s="68">
        <v>0</v>
      </c>
      <c r="EV3111" s="68">
        <v>150057</v>
      </c>
      <c r="EW3111" s="68" t="s">
        <v>2695</v>
      </c>
      <c r="EX3111" s="68" t="str">
        <f t="shared" si="81"/>
        <v>소형</v>
      </c>
      <c r="GE3111" s="68">
        <v>130066</v>
      </c>
      <c r="GF3111" s="68" t="s">
        <v>6406</v>
      </c>
    </row>
    <row r="3112" spans="147:188" x14ac:dyDescent="0.3">
      <c r="EQ3112" s="68">
        <v>11150057</v>
      </c>
      <c r="ER3112" s="175">
        <v>1</v>
      </c>
      <c r="ES3112" s="68">
        <v>650</v>
      </c>
      <c r="ET3112" s="68">
        <v>57</v>
      </c>
      <c r="EU3112" s="68">
        <v>0</v>
      </c>
      <c r="EV3112" s="68">
        <v>150057</v>
      </c>
      <c r="EW3112" s="68" t="s">
        <v>2695</v>
      </c>
      <c r="EX3112" s="68" t="str">
        <f t="shared" si="81"/>
        <v>소형</v>
      </c>
      <c r="GE3112" s="68">
        <v>130067</v>
      </c>
      <c r="GF3112" s="68" t="s">
        <v>6409</v>
      </c>
    </row>
    <row r="3113" spans="147:188" x14ac:dyDescent="0.3">
      <c r="EQ3113" s="68">
        <v>11250057</v>
      </c>
      <c r="ER3113" s="175">
        <v>1</v>
      </c>
      <c r="ES3113" s="68">
        <v>650</v>
      </c>
      <c r="ET3113" s="68">
        <v>57</v>
      </c>
      <c r="EU3113" s="68">
        <v>0</v>
      </c>
      <c r="EV3113" s="68">
        <v>150057</v>
      </c>
      <c r="EW3113" s="68" t="s">
        <v>2695</v>
      </c>
      <c r="EX3113" s="68" t="str">
        <f t="shared" si="81"/>
        <v>소형</v>
      </c>
      <c r="GE3113" s="68">
        <v>130068</v>
      </c>
      <c r="GF3113" s="68" t="s">
        <v>6409</v>
      </c>
    </row>
    <row r="3114" spans="147:188" x14ac:dyDescent="0.3">
      <c r="EQ3114" s="68">
        <v>20150057</v>
      </c>
      <c r="ER3114" s="175">
        <v>1</v>
      </c>
      <c r="ES3114" s="68">
        <v>650</v>
      </c>
      <c r="ET3114" s="68">
        <v>57</v>
      </c>
      <c r="EU3114" s="68">
        <v>0</v>
      </c>
      <c r="EV3114" s="68">
        <v>150057</v>
      </c>
      <c r="EW3114" s="68" t="s">
        <v>2695</v>
      </c>
      <c r="EX3114" s="68" t="str">
        <f t="shared" si="81"/>
        <v>소형</v>
      </c>
      <c r="GE3114" s="68">
        <v>130069</v>
      </c>
      <c r="GF3114" s="68" t="s">
        <v>6409</v>
      </c>
    </row>
    <row r="3115" spans="147:188" x14ac:dyDescent="0.3">
      <c r="EQ3115" s="68">
        <v>20250057</v>
      </c>
      <c r="ER3115" s="175">
        <v>1</v>
      </c>
      <c r="ES3115" s="68">
        <v>650</v>
      </c>
      <c r="ET3115" s="68">
        <v>57</v>
      </c>
      <c r="EU3115" s="68">
        <v>0</v>
      </c>
      <c r="EV3115" s="68">
        <v>150057</v>
      </c>
      <c r="EW3115" s="68" t="s">
        <v>2695</v>
      </c>
      <c r="EX3115" s="68" t="str">
        <f t="shared" si="81"/>
        <v>소형</v>
      </c>
      <c r="GE3115" s="68">
        <v>130070</v>
      </c>
      <c r="GF3115" s="68" t="s">
        <v>6410</v>
      </c>
    </row>
    <row r="3116" spans="147:188" x14ac:dyDescent="0.3">
      <c r="EQ3116" s="68">
        <v>20350057</v>
      </c>
      <c r="ER3116" s="175">
        <v>1</v>
      </c>
      <c r="ES3116" s="68">
        <v>650</v>
      </c>
      <c r="ET3116" s="68">
        <v>57</v>
      </c>
      <c r="EU3116" s="68">
        <v>0</v>
      </c>
      <c r="EV3116" s="68">
        <v>150057</v>
      </c>
      <c r="EW3116" s="68" t="s">
        <v>2695</v>
      </c>
      <c r="EX3116" s="68" t="str">
        <f t="shared" si="81"/>
        <v>소형</v>
      </c>
      <c r="GE3116" s="68">
        <v>130071</v>
      </c>
      <c r="GF3116" s="68" t="s">
        <v>6410</v>
      </c>
    </row>
    <row r="3117" spans="147:188" x14ac:dyDescent="0.3">
      <c r="EQ3117" s="68">
        <v>20450057</v>
      </c>
      <c r="ER3117" s="175">
        <v>1</v>
      </c>
      <c r="ES3117" s="68">
        <v>650</v>
      </c>
      <c r="ET3117" s="68">
        <v>57</v>
      </c>
      <c r="EU3117" s="68">
        <v>0</v>
      </c>
      <c r="EV3117" s="68">
        <v>150057</v>
      </c>
      <c r="EW3117" s="68" t="s">
        <v>2695</v>
      </c>
      <c r="EX3117" s="68" t="str">
        <f t="shared" si="81"/>
        <v>소형</v>
      </c>
      <c r="GE3117" s="68">
        <v>130072</v>
      </c>
      <c r="GF3117" s="68" t="s">
        <v>6410</v>
      </c>
    </row>
    <row r="3118" spans="147:188" x14ac:dyDescent="0.3">
      <c r="EQ3118" s="68">
        <v>20550057</v>
      </c>
      <c r="ER3118" s="175">
        <v>1</v>
      </c>
      <c r="ES3118" s="68">
        <v>650</v>
      </c>
      <c r="ET3118" s="68">
        <v>57</v>
      </c>
      <c r="EU3118" s="68">
        <v>0</v>
      </c>
      <c r="EV3118" s="68">
        <v>150057</v>
      </c>
      <c r="EW3118" s="68" t="s">
        <v>2695</v>
      </c>
      <c r="EX3118" s="68" t="str">
        <f t="shared" si="81"/>
        <v>소형</v>
      </c>
      <c r="GE3118" s="68">
        <v>130073</v>
      </c>
      <c r="GF3118" s="68" t="s">
        <v>6411</v>
      </c>
    </row>
    <row r="3119" spans="147:188" x14ac:dyDescent="0.3">
      <c r="EQ3119" s="68">
        <v>20650057</v>
      </c>
      <c r="ER3119" s="175">
        <v>1</v>
      </c>
      <c r="ES3119" s="68">
        <v>650</v>
      </c>
      <c r="ET3119" s="68">
        <v>57</v>
      </c>
      <c r="EU3119" s="68">
        <v>0</v>
      </c>
      <c r="EV3119" s="68">
        <v>150057</v>
      </c>
      <c r="EW3119" s="68" t="s">
        <v>2695</v>
      </c>
      <c r="EX3119" s="68" t="str">
        <f t="shared" si="81"/>
        <v>소형</v>
      </c>
      <c r="GE3119" s="68">
        <v>130074</v>
      </c>
      <c r="GF3119" s="68" t="s">
        <v>6411</v>
      </c>
    </row>
    <row r="3120" spans="147:188" x14ac:dyDescent="0.3">
      <c r="EQ3120" s="68">
        <v>20750057</v>
      </c>
      <c r="ER3120" s="175">
        <v>1</v>
      </c>
      <c r="ES3120" s="68">
        <v>650</v>
      </c>
      <c r="ET3120" s="68">
        <v>57</v>
      </c>
      <c r="EU3120" s="68">
        <v>0</v>
      </c>
      <c r="EV3120" s="68">
        <v>150057</v>
      </c>
      <c r="EW3120" s="68" t="s">
        <v>2695</v>
      </c>
      <c r="EX3120" s="68" t="str">
        <f t="shared" si="81"/>
        <v>소형</v>
      </c>
      <c r="GE3120" s="68">
        <v>130075</v>
      </c>
      <c r="GF3120" s="68" t="s">
        <v>6411</v>
      </c>
    </row>
    <row r="3121" spans="147:188" x14ac:dyDescent="0.3">
      <c r="EQ3121" s="68">
        <v>20850057</v>
      </c>
      <c r="ER3121" s="175">
        <v>1</v>
      </c>
      <c r="ES3121" s="68">
        <v>650</v>
      </c>
      <c r="ET3121" s="68">
        <v>57</v>
      </c>
      <c r="EU3121" s="68">
        <v>0</v>
      </c>
      <c r="EV3121" s="68">
        <v>150057</v>
      </c>
      <c r="EW3121" s="68" t="s">
        <v>2695</v>
      </c>
      <c r="EX3121" s="68" t="str">
        <f t="shared" si="81"/>
        <v>소형</v>
      </c>
      <c r="GE3121" s="68">
        <v>130076</v>
      </c>
      <c r="GF3121" s="68" t="s">
        <v>6412</v>
      </c>
    </row>
    <row r="3122" spans="147:188" x14ac:dyDescent="0.3">
      <c r="EQ3122" s="68">
        <v>20950057</v>
      </c>
      <c r="ER3122" s="175">
        <v>1</v>
      </c>
      <c r="ES3122" s="68">
        <v>650</v>
      </c>
      <c r="ET3122" s="68">
        <v>57</v>
      </c>
      <c r="EU3122" s="68">
        <v>0</v>
      </c>
      <c r="EV3122" s="68">
        <v>150057</v>
      </c>
      <c r="EW3122" s="68" t="s">
        <v>2695</v>
      </c>
      <c r="EX3122" s="68" t="str">
        <f t="shared" si="81"/>
        <v>소형</v>
      </c>
      <c r="GE3122" s="68">
        <v>130077</v>
      </c>
      <c r="GF3122" s="68" t="s">
        <v>6412</v>
      </c>
    </row>
    <row r="3123" spans="147:188" x14ac:dyDescent="0.3">
      <c r="EQ3123" s="68">
        <v>21050057</v>
      </c>
      <c r="ER3123" s="175">
        <v>1</v>
      </c>
      <c r="ES3123" s="68">
        <v>650</v>
      </c>
      <c r="ET3123" s="68">
        <v>57</v>
      </c>
      <c r="EU3123" s="68">
        <v>0</v>
      </c>
      <c r="EV3123" s="68">
        <v>150057</v>
      </c>
      <c r="EW3123" s="68" t="s">
        <v>2695</v>
      </c>
      <c r="EX3123" s="68" t="str">
        <f t="shared" si="81"/>
        <v>소형</v>
      </c>
      <c r="GE3123" s="68">
        <v>130078</v>
      </c>
      <c r="GF3123" s="68" t="s">
        <v>6412</v>
      </c>
    </row>
    <row r="3124" spans="147:188" x14ac:dyDescent="0.3">
      <c r="EQ3124" s="68">
        <v>21150057</v>
      </c>
      <c r="ER3124" s="175">
        <v>1</v>
      </c>
      <c r="ES3124" s="68">
        <v>650</v>
      </c>
      <c r="ET3124" s="68">
        <v>57</v>
      </c>
      <c r="EU3124" s="68">
        <v>0</v>
      </c>
      <c r="EV3124" s="68">
        <v>150057</v>
      </c>
      <c r="EW3124" s="68" t="s">
        <v>2695</v>
      </c>
      <c r="EX3124" s="68" t="str">
        <f t="shared" si="81"/>
        <v>소형</v>
      </c>
      <c r="GE3124" s="68">
        <v>130079</v>
      </c>
      <c r="GF3124" s="68" t="s">
        <v>6413</v>
      </c>
    </row>
    <row r="3125" spans="147:188" x14ac:dyDescent="0.3">
      <c r="EQ3125" s="68">
        <v>21250057</v>
      </c>
      <c r="ER3125" s="175">
        <v>1</v>
      </c>
      <c r="ES3125" s="68">
        <v>650</v>
      </c>
      <c r="ET3125" s="68">
        <v>57</v>
      </c>
      <c r="EU3125" s="68">
        <v>0</v>
      </c>
      <c r="EV3125" s="68">
        <v>150057</v>
      </c>
      <c r="EW3125" s="68" t="s">
        <v>2695</v>
      </c>
      <c r="EX3125" s="68" t="str">
        <f t="shared" si="81"/>
        <v>소형</v>
      </c>
      <c r="GE3125" s="68">
        <v>130080</v>
      </c>
      <c r="GF3125" s="68" t="s">
        <v>6413</v>
      </c>
    </row>
    <row r="3126" spans="147:188" x14ac:dyDescent="0.3">
      <c r="EQ3126" s="68">
        <v>30150057</v>
      </c>
      <c r="ER3126" s="175">
        <v>1</v>
      </c>
      <c r="ES3126" s="68">
        <v>650</v>
      </c>
      <c r="ET3126" s="68">
        <v>57</v>
      </c>
      <c r="EU3126" s="68">
        <v>0</v>
      </c>
      <c r="EV3126" s="68">
        <v>150057</v>
      </c>
      <c r="EW3126" s="68" t="s">
        <v>2695</v>
      </c>
      <c r="EX3126" s="68" t="str">
        <f t="shared" si="81"/>
        <v>소형</v>
      </c>
      <c r="GE3126" s="68">
        <v>130081</v>
      </c>
      <c r="GF3126" s="68" t="s">
        <v>6413</v>
      </c>
    </row>
    <row r="3127" spans="147:188" x14ac:dyDescent="0.3">
      <c r="EQ3127" s="68">
        <v>30250057</v>
      </c>
      <c r="ER3127" s="175">
        <v>1</v>
      </c>
      <c r="ES3127" s="68">
        <v>650</v>
      </c>
      <c r="ET3127" s="68">
        <v>57</v>
      </c>
      <c r="EU3127" s="68">
        <v>0</v>
      </c>
      <c r="EV3127" s="68">
        <v>150057</v>
      </c>
      <c r="EW3127" s="68" t="s">
        <v>2695</v>
      </c>
      <c r="EX3127" s="68" t="str">
        <f t="shared" si="81"/>
        <v>소형</v>
      </c>
      <c r="GE3127" s="68">
        <v>130082</v>
      </c>
      <c r="GF3127" s="68" t="s">
        <v>6414</v>
      </c>
    </row>
    <row r="3128" spans="147:188" x14ac:dyDescent="0.3">
      <c r="EQ3128" s="68">
        <v>30350057</v>
      </c>
      <c r="ER3128" s="175">
        <v>1</v>
      </c>
      <c r="ES3128" s="68">
        <v>650</v>
      </c>
      <c r="ET3128" s="68">
        <v>57</v>
      </c>
      <c r="EU3128" s="68">
        <v>0</v>
      </c>
      <c r="EV3128" s="68">
        <v>150057</v>
      </c>
      <c r="EW3128" s="68" t="s">
        <v>2695</v>
      </c>
      <c r="EX3128" s="68" t="str">
        <f t="shared" si="81"/>
        <v>소형</v>
      </c>
      <c r="GE3128" s="68">
        <v>130083</v>
      </c>
      <c r="GF3128" s="68" t="s">
        <v>6414</v>
      </c>
    </row>
    <row r="3129" spans="147:188" x14ac:dyDescent="0.3">
      <c r="EQ3129" s="68">
        <v>30450057</v>
      </c>
      <c r="ER3129" s="175">
        <v>1</v>
      </c>
      <c r="ES3129" s="68">
        <v>650</v>
      </c>
      <c r="ET3129" s="68">
        <v>57</v>
      </c>
      <c r="EU3129" s="68">
        <v>0</v>
      </c>
      <c r="EV3129" s="68">
        <v>150057</v>
      </c>
      <c r="EW3129" s="68" t="s">
        <v>2695</v>
      </c>
      <c r="EX3129" s="68" t="str">
        <f t="shared" si="81"/>
        <v>소형</v>
      </c>
      <c r="GE3129" s="68">
        <v>130084</v>
      </c>
      <c r="GF3129" s="68" t="s">
        <v>6414</v>
      </c>
    </row>
    <row r="3130" spans="147:188" x14ac:dyDescent="0.3">
      <c r="EQ3130" s="68">
        <v>30550057</v>
      </c>
      <c r="ER3130" s="175">
        <v>1</v>
      </c>
      <c r="ES3130" s="68">
        <v>650</v>
      </c>
      <c r="ET3130" s="68">
        <v>57</v>
      </c>
      <c r="EU3130" s="68">
        <v>0</v>
      </c>
      <c r="EV3130" s="68">
        <v>150057</v>
      </c>
      <c r="EW3130" s="68" t="s">
        <v>2695</v>
      </c>
      <c r="EX3130" s="68" t="str">
        <f t="shared" si="81"/>
        <v>소형</v>
      </c>
      <c r="GE3130" s="68">
        <v>130085</v>
      </c>
      <c r="GF3130" s="68" t="s">
        <v>6415</v>
      </c>
    </row>
    <row r="3131" spans="147:188" x14ac:dyDescent="0.3">
      <c r="EQ3131" s="68">
        <v>30650057</v>
      </c>
      <c r="ER3131" s="175">
        <v>1</v>
      </c>
      <c r="ES3131" s="68">
        <v>650</v>
      </c>
      <c r="ET3131" s="68">
        <v>57</v>
      </c>
      <c r="EU3131" s="68">
        <v>0</v>
      </c>
      <c r="EV3131" s="68">
        <v>150057</v>
      </c>
      <c r="EW3131" s="68" t="s">
        <v>2695</v>
      </c>
      <c r="EX3131" s="68" t="str">
        <f t="shared" si="81"/>
        <v>소형</v>
      </c>
      <c r="GE3131" s="68">
        <v>130086</v>
      </c>
      <c r="GF3131" s="68" t="s">
        <v>6415</v>
      </c>
    </row>
    <row r="3132" spans="147:188" x14ac:dyDescent="0.3">
      <c r="EQ3132" s="68">
        <v>30750057</v>
      </c>
      <c r="ER3132" s="175">
        <v>1</v>
      </c>
      <c r="ES3132" s="68">
        <v>650</v>
      </c>
      <c r="ET3132" s="68">
        <v>57</v>
      </c>
      <c r="EU3132" s="68">
        <v>0</v>
      </c>
      <c r="EV3132" s="68">
        <v>150057</v>
      </c>
      <c r="EW3132" s="68" t="s">
        <v>2695</v>
      </c>
      <c r="EX3132" s="68" t="str">
        <f t="shared" si="81"/>
        <v>소형</v>
      </c>
      <c r="GE3132" s="68">
        <v>130087</v>
      </c>
      <c r="GF3132" s="68" t="s">
        <v>6415</v>
      </c>
    </row>
    <row r="3133" spans="147:188" x14ac:dyDescent="0.3">
      <c r="EQ3133" s="68">
        <v>30850057</v>
      </c>
      <c r="ER3133" s="175">
        <v>1</v>
      </c>
      <c r="ES3133" s="68">
        <v>650</v>
      </c>
      <c r="ET3133" s="68">
        <v>57</v>
      </c>
      <c r="EU3133" s="68">
        <v>0</v>
      </c>
      <c r="EV3133" s="68">
        <v>150057</v>
      </c>
      <c r="EW3133" s="68" t="s">
        <v>2695</v>
      </c>
      <c r="EX3133" s="68" t="str">
        <f t="shared" si="81"/>
        <v>소형</v>
      </c>
      <c r="GE3133" s="68">
        <v>130088</v>
      </c>
      <c r="GF3133" s="68" t="s">
        <v>6416</v>
      </c>
    </row>
    <row r="3134" spans="147:188" x14ac:dyDescent="0.3">
      <c r="EQ3134" s="68">
        <v>30950057</v>
      </c>
      <c r="ER3134" s="175">
        <v>1</v>
      </c>
      <c r="ES3134" s="68">
        <v>650</v>
      </c>
      <c r="ET3134" s="68">
        <v>57</v>
      </c>
      <c r="EU3134" s="68">
        <v>0</v>
      </c>
      <c r="EV3134" s="68">
        <v>150057</v>
      </c>
      <c r="EW3134" s="68" t="s">
        <v>2695</v>
      </c>
      <c r="EX3134" s="68" t="str">
        <f t="shared" si="81"/>
        <v>소형</v>
      </c>
      <c r="GE3134" s="68">
        <v>130089</v>
      </c>
      <c r="GF3134" s="68" t="s">
        <v>6416</v>
      </c>
    </row>
    <row r="3135" spans="147:188" x14ac:dyDescent="0.3">
      <c r="EQ3135" s="68">
        <v>31050057</v>
      </c>
      <c r="ER3135" s="175">
        <v>1</v>
      </c>
      <c r="ES3135" s="68">
        <v>650</v>
      </c>
      <c r="ET3135" s="68">
        <v>57</v>
      </c>
      <c r="EU3135" s="68">
        <v>0</v>
      </c>
      <c r="EV3135" s="68">
        <v>150057</v>
      </c>
      <c r="EW3135" s="68" t="s">
        <v>2695</v>
      </c>
      <c r="EX3135" s="68" t="str">
        <f t="shared" si="81"/>
        <v>소형</v>
      </c>
      <c r="GE3135" s="68">
        <v>130090</v>
      </c>
      <c r="GF3135" s="68" t="s">
        <v>6416</v>
      </c>
    </row>
    <row r="3136" spans="147:188" x14ac:dyDescent="0.3">
      <c r="EQ3136" s="68">
        <v>31150057</v>
      </c>
      <c r="ER3136" s="175">
        <v>1</v>
      </c>
      <c r="ES3136" s="68">
        <v>650</v>
      </c>
      <c r="ET3136" s="68">
        <v>57</v>
      </c>
      <c r="EU3136" s="68">
        <v>0</v>
      </c>
      <c r="EV3136" s="68">
        <v>150057</v>
      </c>
      <c r="EW3136" s="68" t="s">
        <v>2695</v>
      </c>
      <c r="EX3136" s="68" t="str">
        <f t="shared" si="81"/>
        <v>소형</v>
      </c>
      <c r="GE3136" s="68">
        <v>130091</v>
      </c>
      <c r="GF3136" s="68" t="s">
        <v>6417</v>
      </c>
    </row>
    <row r="3137" spans="147:188" x14ac:dyDescent="0.3">
      <c r="EQ3137" s="68">
        <v>31250057</v>
      </c>
      <c r="ER3137" s="175">
        <v>1</v>
      </c>
      <c r="ES3137" s="68">
        <v>650</v>
      </c>
      <c r="ET3137" s="68">
        <v>57</v>
      </c>
      <c r="EU3137" s="68">
        <v>0</v>
      </c>
      <c r="EV3137" s="68">
        <v>150057</v>
      </c>
      <c r="EW3137" s="68" t="s">
        <v>2695</v>
      </c>
      <c r="EX3137" s="68" t="str">
        <f t="shared" si="81"/>
        <v>소형</v>
      </c>
      <c r="GE3137" s="68">
        <v>130092</v>
      </c>
      <c r="GF3137" s="68" t="s">
        <v>6417</v>
      </c>
    </row>
    <row r="3138" spans="147:188" x14ac:dyDescent="0.3">
      <c r="EQ3138" s="68">
        <v>10150058</v>
      </c>
      <c r="ER3138" s="175">
        <v>4</v>
      </c>
      <c r="ES3138" s="68">
        <v>650</v>
      </c>
      <c r="ET3138" s="68">
        <v>58</v>
      </c>
      <c r="EU3138" s="68">
        <v>0</v>
      </c>
      <c r="EV3138" s="68">
        <v>150058</v>
      </c>
      <c r="EW3138" s="68" t="s">
        <v>2696</v>
      </c>
      <c r="EX3138" s="68" t="str">
        <f t="shared" si="81"/>
        <v>대형</v>
      </c>
      <c r="GE3138" s="68">
        <v>130093</v>
      </c>
      <c r="GF3138" s="68" t="s">
        <v>6417</v>
      </c>
    </row>
    <row r="3139" spans="147:188" x14ac:dyDescent="0.3">
      <c r="EQ3139" s="68">
        <v>10250058</v>
      </c>
      <c r="ER3139" s="175">
        <v>4</v>
      </c>
      <c r="ES3139" s="68">
        <v>650</v>
      </c>
      <c r="ET3139" s="68">
        <v>58</v>
      </c>
      <c r="EU3139" s="68">
        <v>0</v>
      </c>
      <c r="EV3139" s="68">
        <v>150058</v>
      </c>
      <c r="EW3139" s="68" t="s">
        <v>2696</v>
      </c>
      <c r="EX3139" s="68" t="str">
        <f t="shared" ref="EX3139:EX3202" si="82">IF(ER3139=1,"소형",IF(ER3139=2,"중형","대형"))</f>
        <v>대형</v>
      </c>
      <c r="GE3139" s="68">
        <v>130094</v>
      </c>
      <c r="GF3139" s="68" t="s">
        <v>6418</v>
      </c>
    </row>
    <row r="3140" spans="147:188" x14ac:dyDescent="0.3">
      <c r="EQ3140" s="68">
        <v>10350058</v>
      </c>
      <c r="ER3140" s="175">
        <v>4</v>
      </c>
      <c r="ES3140" s="68">
        <v>650</v>
      </c>
      <c r="ET3140" s="68">
        <v>58</v>
      </c>
      <c r="EU3140" s="68">
        <v>0</v>
      </c>
      <c r="EV3140" s="68">
        <v>150058</v>
      </c>
      <c r="EW3140" s="68" t="s">
        <v>2696</v>
      </c>
      <c r="EX3140" s="68" t="str">
        <f t="shared" si="82"/>
        <v>대형</v>
      </c>
      <c r="GE3140" s="68">
        <v>130095</v>
      </c>
      <c r="GF3140" s="68" t="s">
        <v>6418</v>
      </c>
    </row>
    <row r="3141" spans="147:188" x14ac:dyDescent="0.3">
      <c r="EQ3141" s="68">
        <v>10450058</v>
      </c>
      <c r="ER3141" s="175">
        <v>4</v>
      </c>
      <c r="ES3141" s="68">
        <v>650</v>
      </c>
      <c r="ET3141" s="68">
        <v>58</v>
      </c>
      <c r="EU3141" s="68">
        <v>0</v>
      </c>
      <c r="EV3141" s="68">
        <v>150058</v>
      </c>
      <c r="EW3141" s="68" t="s">
        <v>2696</v>
      </c>
      <c r="EX3141" s="68" t="str">
        <f t="shared" si="82"/>
        <v>대형</v>
      </c>
      <c r="GE3141" s="68">
        <v>130096</v>
      </c>
      <c r="GF3141" s="68" t="s">
        <v>6418</v>
      </c>
    </row>
    <row r="3142" spans="147:188" x14ac:dyDescent="0.3">
      <c r="EQ3142" s="68">
        <v>10550058</v>
      </c>
      <c r="ER3142" s="175">
        <v>4</v>
      </c>
      <c r="ES3142" s="68">
        <v>650</v>
      </c>
      <c r="ET3142" s="68">
        <v>58</v>
      </c>
      <c r="EU3142" s="68">
        <v>0</v>
      </c>
      <c r="EV3142" s="68">
        <v>150058</v>
      </c>
      <c r="EW3142" s="68" t="s">
        <v>2696</v>
      </c>
      <c r="EX3142" s="68" t="str">
        <f t="shared" si="82"/>
        <v>대형</v>
      </c>
      <c r="GE3142" s="68">
        <v>130097</v>
      </c>
      <c r="GF3142" s="68" t="s">
        <v>6419</v>
      </c>
    </row>
    <row r="3143" spans="147:188" x14ac:dyDescent="0.3">
      <c r="EQ3143" s="68">
        <v>10650058</v>
      </c>
      <c r="ER3143" s="175">
        <v>4</v>
      </c>
      <c r="ES3143" s="68">
        <v>650</v>
      </c>
      <c r="ET3143" s="68">
        <v>58</v>
      </c>
      <c r="EU3143" s="68">
        <v>0</v>
      </c>
      <c r="EV3143" s="68">
        <v>150058</v>
      </c>
      <c r="EW3143" s="68" t="s">
        <v>2696</v>
      </c>
      <c r="EX3143" s="68" t="str">
        <f t="shared" si="82"/>
        <v>대형</v>
      </c>
      <c r="GE3143" s="68">
        <v>130098</v>
      </c>
      <c r="GF3143" s="68" t="s">
        <v>6419</v>
      </c>
    </row>
    <row r="3144" spans="147:188" x14ac:dyDescent="0.3">
      <c r="EQ3144" s="68">
        <v>10750058</v>
      </c>
      <c r="ER3144" s="175">
        <v>4</v>
      </c>
      <c r="ES3144" s="68">
        <v>650</v>
      </c>
      <c r="ET3144" s="68">
        <v>58</v>
      </c>
      <c r="EU3144" s="68">
        <v>0</v>
      </c>
      <c r="EV3144" s="68">
        <v>150058</v>
      </c>
      <c r="EW3144" s="68" t="s">
        <v>2696</v>
      </c>
      <c r="EX3144" s="68" t="str">
        <f t="shared" si="82"/>
        <v>대형</v>
      </c>
      <c r="GE3144" s="68">
        <v>130099</v>
      </c>
      <c r="GF3144" s="68" t="s">
        <v>6419</v>
      </c>
    </row>
    <row r="3145" spans="147:188" x14ac:dyDescent="0.3">
      <c r="EQ3145" s="68">
        <v>10850058</v>
      </c>
      <c r="ER3145" s="175">
        <v>4</v>
      </c>
      <c r="ES3145" s="68">
        <v>650</v>
      </c>
      <c r="ET3145" s="68">
        <v>58</v>
      </c>
      <c r="EU3145" s="68">
        <v>0</v>
      </c>
      <c r="EV3145" s="68">
        <v>150058</v>
      </c>
      <c r="EW3145" s="68" t="s">
        <v>2696</v>
      </c>
      <c r="EX3145" s="68" t="str">
        <f t="shared" si="82"/>
        <v>대형</v>
      </c>
      <c r="GE3145" s="68">
        <v>130100</v>
      </c>
      <c r="GF3145" s="68" t="s">
        <v>6420</v>
      </c>
    </row>
    <row r="3146" spans="147:188" x14ac:dyDescent="0.3">
      <c r="EQ3146" s="68">
        <v>10950058</v>
      </c>
      <c r="ER3146" s="175">
        <v>4</v>
      </c>
      <c r="ES3146" s="68">
        <v>650</v>
      </c>
      <c r="ET3146" s="68">
        <v>58</v>
      </c>
      <c r="EU3146" s="68">
        <v>0</v>
      </c>
      <c r="EV3146" s="68">
        <v>150058</v>
      </c>
      <c r="EW3146" s="68" t="s">
        <v>2696</v>
      </c>
      <c r="EX3146" s="68" t="str">
        <f t="shared" si="82"/>
        <v>대형</v>
      </c>
      <c r="GE3146" s="68">
        <v>130101</v>
      </c>
      <c r="GF3146" s="68" t="s">
        <v>6420</v>
      </c>
    </row>
    <row r="3147" spans="147:188" x14ac:dyDescent="0.3">
      <c r="EQ3147" s="68">
        <v>11050058</v>
      </c>
      <c r="ER3147" s="175">
        <v>4</v>
      </c>
      <c r="ES3147" s="68">
        <v>650</v>
      </c>
      <c r="ET3147" s="68">
        <v>58</v>
      </c>
      <c r="EU3147" s="68">
        <v>0</v>
      </c>
      <c r="EV3147" s="68">
        <v>150058</v>
      </c>
      <c r="EW3147" s="68" t="s">
        <v>2696</v>
      </c>
      <c r="EX3147" s="68" t="str">
        <f t="shared" si="82"/>
        <v>대형</v>
      </c>
      <c r="GE3147" s="68">
        <v>130102</v>
      </c>
      <c r="GF3147" s="68" t="s">
        <v>6420</v>
      </c>
    </row>
    <row r="3148" spans="147:188" x14ac:dyDescent="0.3">
      <c r="EQ3148" s="68">
        <v>11150058</v>
      </c>
      <c r="ER3148" s="175">
        <v>4</v>
      </c>
      <c r="ES3148" s="68">
        <v>650</v>
      </c>
      <c r="ET3148" s="68">
        <v>58</v>
      </c>
      <c r="EU3148" s="68">
        <v>0</v>
      </c>
      <c r="EV3148" s="68">
        <v>150058</v>
      </c>
      <c r="EW3148" s="68" t="s">
        <v>2696</v>
      </c>
      <c r="EX3148" s="68" t="str">
        <f t="shared" si="82"/>
        <v>대형</v>
      </c>
      <c r="GE3148" s="68">
        <v>130103</v>
      </c>
      <c r="GF3148" s="68" t="s">
        <v>6421</v>
      </c>
    </row>
    <row r="3149" spans="147:188" x14ac:dyDescent="0.3">
      <c r="EQ3149" s="68">
        <v>11250058</v>
      </c>
      <c r="ER3149" s="175">
        <v>4</v>
      </c>
      <c r="ES3149" s="68">
        <v>650</v>
      </c>
      <c r="ET3149" s="68">
        <v>58</v>
      </c>
      <c r="EU3149" s="68">
        <v>0</v>
      </c>
      <c r="EV3149" s="68">
        <v>150058</v>
      </c>
      <c r="EW3149" s="68" t="s">
        <v>2696</v>
      </c>
      <c r="EX3149" s="68" t="str">
        <f t="shared" si="82"/>
        <v>대형</v>
      </c>
      <c r="GE3149" s="68">
        <v>130104</v>
      </c>
      <c r="GF3149" s="68" t="s">
        <v>6421</v>
      </c>
    </row>
    <row r="3150" spans="147:188" x14ac:dyDescent="0.3">
      <c r="EQ3150" s="68">
        <v>20150058</v>
      </c>
      <c r="ER3150" s="175">
        <v>4</v>
      </c>
      <c r="ES3150" s="68">
        <v>650</v>
      </c>
      <c r="ET3150" s="68">
        <v>58</v>
      </c>
      <c r="EU3150" s="68">
        <v>0</v>
      </c>
      <c r="EV3150" s="68">
        <v>150058</v>
      </c>
      <c r="EW3150" s="68" t="s">
        <v>2696</v>
      </c>
      <c r="EX3150" s="68" t="str">
        <f t="shared" si="82"/>
        <v>대형</v>
      </c>
      <c r="GE3150" s="68">
        <v>130105</v>
      </c>
      <c r="GF3150" s="68" t="s">
        <v>6421</v>
      </c>
    </row>
    <row r="3151" spans="147:188" x14ac:dyDescent="0.3">
      <c r="EQ3151" s="68">
        <v>20250058</v>
      </c>
      <c r="ER3151" s="175">
        <v>4</v>
      </c>
      <c r="ES3151" s="68">
        <v>650</v>
      </c>
      <c r="ET3151" s="68">
        <v>58</v>
      </c>
      <c r="EU3151" s="68">
        <v>0</v>
      </c>
      <c r="EV3151" s="68">
        <v>150058</v>
      </c>
      <c r="EW3151" s="68" t="s">
        <v>2696</v>
      </c>
      <c r="EX3151" s="68" t="str">
        <f t="shared" si="82"/>
        <v>대형</v>
      </c>
      <c r="GE3151" s="68">
        <v>130106</v>
      </c>
      <c r="GF3151" s="68" t="s">
        <v>6422</v>
      </c>
    </row>
    <row r="3152" spans="147:188" x14ac:dyDescent="0.3">
      <c r="EQ3152" s="68">
        <v>20350058</v>
      </c>
      <c r="ER3152" s="175">
        <v>4</v>
      </c>
      <c r="ES3152" s="68">
        <v>650</v>
      </c>
      <c r="ET3152" s="68">
        <v>58</v>
      </c>
      <c r="EU3152" s="68">
        <v>0</v>
      </c>
      <c r="EV3152" s="68">
        <v>150058</v>
      </c>
      <c r="EW3152" s="68" t="s">
        <v>2696</v>
      </c>
      <c r="EX3152" s="68" t="str">
        <f t="shared" si="82"/>
        <v>대형</v>
      </c>
      <c r="GE3152" s="68">
        <v>130107</v>
      </c>
      <c r="GF3152" s="68" t="s">
        <v>6422</v>
      </c>
    </row>
    <row r="3153" spans="147:188" x14ac:dyDescent="0.3">
      <c r="EQ3153" s="68">
        <v>20450058</v>
      </c>
      <c r="ER3153" s="175">
        <v>4</v>
      </c>
      <c r="ES3153" s="68">
        <v>650</v>
      </c>
      <c r="ET3153" s="68">
        <v>58</v>
      </c>
      <c r="EU3153" s="68">
        <v>0</v>
      </c>
      <c r="EV3153" s="68">
        <v>150058</v>
      </c>
      <c r="EW3153" s="68" t="s">
        <v>2696</v>
      </c>
      <c r="EX3153" s="68" t="str">
        <f t="shared" si="82"/>
        <v>대형</v>
      </c>
      <c r="GE3153" s="68">
        <v>130108</v>
      </c>
      <c r="GF3153" s="68" t="s">
        <v>6422</v>
      </c>
    </row>
    <row r="3154" spans="147:188" x14ac:dyDescent="0.3">
      <c r="EQ3154" s="68">
        <v>20550058</v>
      </c>
      <c r="ER3154" s="175">
        <v>4</v>
      </c>
      <c r="ES3154" s="68">
        <v>650</v>
      </c>
      <c r="ET3154" s="68">
        <v>58</v>
      </c>
      <c r="EU3154" s="68">
        <v>0</v>
      </c>
      <c r="EV3154" s="68">
        <v>150058</v>
      </c>
      <c r="EW3154" s="68" t="s">
        <v>2696</v>
      </c>
      <c r="EX3154" s="68" t="str">
        <f t="shared" si="82"/>
        <v>대형</v>
      </c>
      <c r="GE3154" s="68">
        <v>130109</v>
      </c>
      <c r="GF3154" s="68" t="s">
        <v>6423</v>
      </c>
    </row>
    <row r="3155" spans="147:188" x14ac:dyDescent="0.3">
      <c r="EQ3155" s="68">
        <v>20650058</v>
      </c>
      <c r="ER3155" s="175">
        <v>4</v>
      </c>
      <c r="ES3155" s="68">
        <v>650</v>
      </c>
      <c r="ET3155" s="68">
        <v>58</v>
      </c>
      <c r="EU3155" s="68">
        <v>0</v>
      </c>
      <c r="EV3155" s="68">
        <v>150058</v>
      </c>
      <c r="EW3155" s="68" t="s">
        <v>2696</v>
      </c>
      <c r="EX3155" s="68" t="str">
        <f t="shared" si="82"/>
        <v>대형</v>
      </c>
      <c r="GE3155" s="68">
        <v>130110</v>
      </c>
      <c r="GF3155" s="68" t="s">
        <v>6423</v>
      </c>
    </row>
    <row r="3156" spans="147:188" x14ac:dyDescent="0.3">
      <c r="EQ3156" s="68">
        <v>20750058</v>
      </c>
      <c r="ER3156" s="175">
        <v>4</v>
      </c>
      <c r="ES3156" s="68">
        <v>650</v>
      </c>
      <c r="ET3156" s="68">
        <v>58</v>
      </c>
      <c r="EU3156" s="68">
        <v>0</v>
      </c>
      <c r="EV3156" s="68">
        <v>150058</v>
      </c>
      <c r="EW3156" s="68" t="s">
        <v>2696</v>
      </c>
      <c r="EX3156" s="68" t="str">
        <f t="shared" si="82"/>
        <v>대형</v>
      </c>
      <c r="GE3156" s="68">
        <v>130111</v>
      </c>
      <c r="GF3156" s="68" t="s">
        <v>6423</v>
      </c>
    </row>
    <row r="3157" spans="147:188" x14ac:dyDescent="0.3">
      <c r="EQ3157" s="68">
        <v>20850058</v>
      </c>
      <c r="ER3157" s="175">
        <v>4</v>
      </c>
      <c r="ES3157" s="68">
        <v>650</v>
      </c>
      <c r="ET3157" s="68">
        <v>58</v>
      </c>
      <c r="EU3157" s="68">
        <v>0</v>
      </c>
      <c r="EV3157" s="68">
        <v>150058</v>
      </c>
      <c r="EW3157" s="68" t="s">
        <v>2696</v>
      </c>
      <c r="EX3157" s="68" t="str">
        <f t="shared" si="82"/>
        <v>대형</v>
      </c>
      <c r="GE3157" s="68">
        <v>130112</v>
      </c>
      <c r="GF3157" s="68" t="s">
        <v>6418</v>
      </c>
    </row>
    <row r="3158" spans="147:188" x14ac:dyDescent="0.3">
      <c r="EQ3158" s="68">
        <v>20950058</v>
      </c>
      <c r="ER3158" s="175">
        <v>4</v>
      </c>
      <c r="ES3158" s="68">
        <v>650</v>
      </c>
      <c r="ET3158" s="68">
        <v>58</v>
      </c>
      <c r="EU3158" s="68">
        <v>0</v>
      </c>
      <c r="EV3158" s="68">
        <v>150058</v>
      </c>
      <c r="EW3158" s="68" t="s">
        <v>2696</v>
      </c>
      <c r="EX3158" s="68" t="str">
        <f t="shared" si="82"/>
        <v>대형</v>
      </c>
      <c r="GE3158" s="68">
        <v>130113</v>
      </c>
      <c r="GF3158" s="68" t="s">
        <v>6418</v>
      </c>
    </row>
    <row r="3159" spans="147:188" x14ac:dyDescent="0.3">
      <c r="EQ3159" s="68">
        <v>21050058</v>
      </c>
      <c r="ER3159" s="175">
        <v>4</v>
      </c>
      <c r="ES3159" s="68">
        <v>650</v>
      </c>
      <c r="ET3159" s="68">
        <v>58</v>
      </c>
      <c r="EU3159" s="68">
        <v>0</v>
      </c>
      <c r="EV3159" s="68">
        <v>150058</v>
      </c>
      <c r="EW3159" s="68" t="s">
        <v>2696</v>
      </c>
      <c r="EX3159" s="68" t="str">
        <f t="shared" si="82"/>
        <v>대형</v>
      </c>
      <c r="GE3159" s="68">
        <v>130114</v>
      </c>
      <c r="GF3159" s="68" t="s">
        <v>6418</v>
      </c>
    </row>
    <row r="3160" spans="147:188" x14ac:dyDescent="0.3">
      <c r="EQ3160" s="68">
        <v>21150058</v>
      </c>
      <c r="ER3160" s="175">
        <v>4</v>
      </c>
      <c r="ES3160" s="68">
        <v>650</v>
      </c>
      <c r="ET3160" s="68">
        <v>58</v>
      </c>
      <c r="EU3160" s="68">
        <v>0</v>
      </c>
      <c r="EV3160" s="68">
        <v>150058</v>
      </c>
      <c r="EW3160" s="68" t="s">
        <v>2696</v>
      </c>
      <c r="EX3160" s="68" t="str">
        <f t="shared" si="82"/>
        <v>대형</v>
      </c>
      <c r="GE3160" s="68">
        <v>130115</v>
      </c>
      <c r="GF3160" s="68" t="s">
        <v>6424</v>
      </c>
    </row>
    <row r="3161" spans="147:188" x14ac:dyDescent="0.3">
      <c r="EQ3161" s="68">
        <v>21250058</v>
      </c>
      <c r="ER3161" s="175">
        <v>4</v>
      </c>
      <c r="ES3161" s="68">
        <v>650</v>
      </c>
      <c r="ET3161" s="68">
        <v>58</v>
      </c>
      <c r="EU3161" s="68">
        <v>0</v>
      </c>
      <c r="EV3161" s="68">
        <v>150058</v>
      </c>
      <c r="EW3161" s="68" t="s">
        <v>2696</v>
      </c>
      <c r="EX3161" s="68" t="str">
        <f t="shared" si="82"/>
        <v>대형</v>
      </c>
      <c r="GE3161" s="68">
        <v>130116</v>
      </c>
      <c r="GF3161" s="68" t="s">
        <v>6424</v>
      </c>
    </row>
    <row r="3162" spans="147:188" x14ac:dyDescent="0.3">
      <c r="EQ3162" s="68">
        <v>30150058</v>
      </c>
      <c r="ER3162" s="175">
        <v>4</v>
      </c>
      <c r="ES3162" s="68">
        <v>650</v>
      </c>
      <c r="ET3162" s="68">
        <v>58</v>
      </c>
      <c r="EU3162" s="68">
        <v>0</v>
      </c>
      <c r="EV3162" s="68">
        <v>150058</v>
      </c>
      <c r="EW3162" s="68" t="s">
        <v>2696</v>
      </c>
      <c r="EX3162" s="68" t="str">
        <f t="shared" si="82"/>
        <v>대형</v>
      </c>
      <c r="GE3162" s="68">
        <v>130117</v>
      </c>
      <c r="GF3162" s="68" t="s">
        <v>6424</v>
      </c>
    </row>
    <row r="3163" spans="147:188" x14ac:dyDescent="0.3">
      <c r="EQ3163" s="68">
        <v>30250058</v>
      </c>
      <c r="ER3163" s="175">
        <v>4</v>
      </c>
      <c r="ES3163" s="68">
        <v>650</v>
      </c>
      <c r="ET3163" s="68">
        <v>58</v>
      </c>
      <c r="EU3163" s="68">
        <v>0</v>
      </c>
      <c r="EV3163" s="68">
        <v>150058</v>
      </c>
      <c r="EW3163" s="68" t="s">
        <v>2696</v>
      </c>
      <c r="EX3163" s="68" t="str">
        <f t="shared" si="82"/>
        <v>대형</v>
      </c>
      <c r="GE3163" s="68">
        <v>130118</v>
      </c>
      <c r="GF3163" s="68" t="s">
        <v>6415</v>
      </c>
    </row>
    <row r="3164" spans="147:188" x14ac:dyDescent="0.3">
      <c r="EQ3164" s="68">
        <v>30350058</v>
      </c>
      <c r="ER3164" s="175">
        <v>4</v>
      </c>
      <c r="ES3164" s="68">
        <v>650</v>
      </c>
      <c r="ET3164" s="68">
        <v>58</v>
      </c>
      <c r="EU3164" s="68">
        <v>0</v>
      </c>
      <c r="EV3164" s="68">
        <v>150058</v>
      </c>
      <c r="EW3164" s="68" t="s">
        <v>2696</v>
      </c>
      <c r="EX3164" s="68" t="str">
        <f t="shared" si="82"/>
        <v>대형</v>
      </c>
      <c r="GE3164" s="68">
        <v>130119</v>
      </c>
      <c r="GF3164" s="68" t="s">
        <v>6415</v>
      </c>
    </row>
    <row r="3165" spans="147:188" x14ac:dyDescent="0.3">
      <c r="EQ3165" s="68">
        <v>30450058</v>
      </c>
      <c r="ER3165" s="175">
        <v>4</v>
      </c>
      <c r="ES3165" s="68">
        <v>650</v>
      </c>
      <c r="ET3165" s="68">
        <v>58</v>
      </c>
      <c r="EU3165" s="68">
        <v>0</v>
      </c>
      <c r="EV3165" s="68">
        <v>150058</v>
      </c>
      <c r="EW3165" s="68" t="s">
        <v>2696</v>
      </c>
      <c r="EX3165" s="68" t="str">
        <f t="shared" si="82"/>
        <v>대형</v>
      </c>
      <c r="GE3165" s="68">
        <v>130120</v>
      </c>
      <c r="GF3165" s="68" t="s">
        <v>6415</v>
      </c>
    </row>
    <row r="3166" spans="147:188" x14ac:dyDescent="0.3">
      <c r="EQ3166" s="68">
        <v>30550058</v>
      </c>
      <c r="ER3166" s="175">
        <v>4</v>
      </c>
      <c r="ES3166" s="68">
        <v>650</v>
      </c>
      <c r="ET3166" s="68">
        <v>58</v>
      </c>
      <c r="EU3166" s="68">
        <v>0</v>
      </c>
      <c r="EV3166" s="68">
        <v>150058</v>
      </c>
      <c r="EW3166" s="68" t="s">
        <v>2696</v>
      </c>
      <c r="EX3166" s="68" t="str">
        <f t="shared" si="82"/>
        <v>대형</v>
      </c>
      <c r="GE3166" s="68">
        <v>130121</v>
      </c>
      <c r="GF3166" s="68" t="s">
        <v>6425</v>
      </c>
    </row>
    <row r="3167" spans="147:188" x14ac:dyDescent="0.3">
      <c r="EQ3167" s="68">
        <v>30650058</v>
      </c>
      <c r="ER3167" s="175">
        <v>4</v>
      </c>
      <c r="ES3167" s="68">
        <v>650</v>
      </c>
      <c r="ET3167" s="68">
        <v>58</v>
      </c>
      <c r="EU3167" s="68">
        <v>0</v>
      </c>
      <c r="EV3167" s="68">
        <v>150058</v>
      </c>
      <c r="EW3167" s="68" t="s">
        <v>2696</v>
      </c>
      <c r="EX3167" s="68" t="str">
        <f t="shared" si="82"/>
        <v>대형</v>
      </c>
      <c r="GE3167" s="68">
        <v>130122</v>
      </c>
      <c r="GF3167" s="68" t="s">
        <v>6425</v>
      </c>
    </row>
    <row r="3168" spans="147:188" x14ac:dyDescent="0.3">
      <c r="EQ3168" s="68">
        <v>30750058</v>
      </c>
      <c r="ER3168" s="175">
        <v>4</v>
      </c>
      <c r="ES3168" s="68">
        <v>650</v>
      </c>
      <c r="ET3168" s="68">
        <v>58</v>
      </c>
      <c r="EU3168" s="68">
        <v>0</v>
      </c>
      <c r="EV3168" s="68">
        <v>150058</v>
      </c>
      <c r="EW3168" s="68" t="s">
        <v>2696</v>
      </c>
      <c r="EX3168" s="68" t="str">
        <f t="shared" si="82"/>
        <v>대형</v>
      </c>
      <c r="GE3168" s="68">
        <v>130123</v>
      </c>
      <c r="GF3168" s="68" t="s">
        <v>6425</v>
      </c>
    </row>
    <row r="3169" spans="147:188" x14ac:dyDescent="0.3">
      <c r="EQ3169" s="68">
        <v>30850058</v>
      </c>
      <c r="ER3169" s="175">
        <v>4</v>
      </c>
      <c r="ES3169" s="68">
        <v>650</v>
      </c>
      <c r="ET3169" s="68">
        <v>58</v>
      </c>
      <c r="EU3169" s="68">
        <v>0</v>
      </c>
      <c r="EV3169" s="68">
        <v>150058</v>
      </c>
      <c r="EW3169" s="68" t="s">
        <v>2696</v>
      </c>
      <c r="EX3169" s="68" t="str">
        <f t="shared" si="82"/>
        <v>대형</v>
      </c>
      <c r="GE3169" s="68">
        <v>130124</v>
      </c>
      <c r="GF3169" s="68" t="s">
        <v>6426</v>
      </c>
    </row>
    <row r="3170" spans="147:188" x14ac:dyDescent="0.3">
      <c r="EQ3170" s="68">
        <v>30950058</v>
      </c>
      <c r="ER3170" s="175">
        <v>4</v>
      </c>
      <c r="ES3170" s="68">
        <v>650</v>
      </c>
      <c r="ET3170" s="68">
        <v>58</v>
      </c>
      <c r="EU3170" s="68">
        <v>0</v>
      </c>
      <c r="EV3170" s="68">
        <v>150058</v>
      </c>
      <c r="EW3170" s="68" t="s">
        <v>2696</v>
      </c>
      <c r="EX3170" s="68" t="str">
        <f t="shared" si="82"/>
        <v>대형</v>
      </c>
      <c r="GE3170" s="68">
        <v>130125</v>
      </c>
      <c r="GF3170" s="68" t="s">
        <v>6426</v>
      </c>
    </row>
    <row r="3171" spans="147:188" x14ac:dyDescent="0.3">
      <c r="EQ3171" s="68">
        <v>31050058</v>
      </c>
      <c r="ER3171" s="175">
        <v>4</v>
      </c>
      <c r="ES3171" s="68">
        <v>650</v>
      </c>
      <c r="ET3171" s="68">
        <v>58</v>
      </c>
      <c r="EU3171" s="68">
        <v>0</v>
      </c>
      <c r="EV3171" s="68">
        <v>150058</v>
      </c>
      <c r="EW3171" s="68" t="s">
        <v>2696</v>
      </c>
      <c r="EX3171" s="68" t="str">
        <f t="shared" si="82"/>
        <v>대형</v>
      </c>
      <c r="GE3171" s="68">
        <v>130126</v>
      </c>
      <c r="GF3171" s="68" t="s">
        <v>6426</v>
      </c>
    </row>
    <row r="3172" spans="147:188" x14ac:dyDescent="0.3">
      <c r="EQ3172" s="68">
        <v>31150058</v>
      </c>
      <c r="ER3172" s="175">
        <v>4</v>
      </c>
      <c r="ES3172" s="68">
        <v>650</v>
      </c>
      <c r="ET3172" s="68">
        <v>58</v>
      </c>
      <c r="EU3172" s="68">
        <v>0</v>
      </c>
      <c r="EV3172" s="68">
        <v>150058</v>
      </c>
      <c r="EW3172" s="68" t="s">
        <v>2696</v>
      </c>
      <c r="EX3172" s="68" t="str">
        <f t="shared" si="82"/>
        <v>대형</v>
      </c>
      <c r="GE3172" s="68">
        <v>130127</v>
      </c>
      <c r="GF3172" s="68" t="s">
        <v>6427</v>
      </c>
    </row>
    <row r="3173" spans="147:188" x14ac:dyDescent="0.3">
      <c r="EQ3173" s="68">
        <v>31250058</v>
      </c>
      <c r="ER3173" s="175">
        <v>4</v>
      </c>
      <c r="ES3173" s="68">
        <v>650</v>
      </c>
      <c r="ET3173" s="68">
        <v>58</v>
      </c>
      <c r="EU3173" s="68">
        <v>0</v>
      </c>
      <c r="EV3173" s="68">
        <v>150058</v>
      </c>
      <c r="EW3173" s="68" t="s">
        <v>2696</v>
      </c>
      <c r="EX3173" s="68" t="str">
        <f t="shared" si="82"/>
        <v>대형</v>
      </c>
      <c r="GE3173" s="68">
        <v>130128</v>
      </c>
      <c r="GF3173" s="68" t="s">
        <v>6427</v>
      </c>
    </row>
    <row r="3174" spans="147:188" x14ac:dyDescent="0.3">
      <c r="EQ3174" s="68">
        <v>10150059</v>
      </c>
      <c r="ER3174" s="175">
        <v>2</v>
      </c>
      <c r="ES3174" s="68">
        <v>650</v>
      </c>
      <c r="ET3174" s="68">
        <v>59</v>
      </c>
      <c r="EU3174" s="68">
        <v>0</v>
      </c>
      <c r="EV3174" s="68">
        <v>150059</v>
      </c>
      <c r="EW3174" s="68" t="s">
        <v>2697</v>
      </c>
      <c r="EX3174" s="68" t="str">
        <f t="shared" si="82"/>
        <v>중형</v>
      </c>
      <c r="GE3174" s="68">
        <v>130129</v>
      </c>
      <c r="GF3174" s="68" t="s">
        <v>6427</v>
      </c>
    </row>
    <row r="3175" spans="147:188" x14ac:dyDescent="0.3">
      <c r="EQ3175" s="68">
        <v>10250059</v>
      </c>
      <c r="ER3175" s="175">
        <v>2</v>
      </c>
      <c r="ES3175" s="68">
        <v>650</v>
      </c>
      <c r="ET3175" s="68">
        <v>59</v>
      </c>
      <c r="EU3175" s="68">
        <v>0</v>
      </c>
      <c r="EV3175" s="68">
        <v>150059</v>
      </c>
      <c r="EW3175" s="68" t="s">
        <v>2697</v>
      </c>
      <c r="EX3175" s="68" t="str">
        <f t="shared" si="82"/>
        <v>중형</v>
      </c>
      <c r="GE3175" s="68">
        <v>130130</v>
      </c>
      <c r="GF3175" s="68" t="s">
        <v>6400</v>
      </c>
    </row>
    <row r="3176" spans="147:188" x14ac:dyDescent="0.3">
      <c r="EQ3176" s="68">
        <v>10350059</v>
      </c>
      <c r="ER3176" s="175">
        <v>2</v>
      </c>
      <c r="ES3176" s="68">
        <v>650</v>
      </c>
      <c r="ET3176" s="68">
        <v>59</v>
      </c>
      <c r="EU3176" s="68">
        <v>0</v>
      </c>
      <c r="EV3176" s="68">
        <v>150059</v>
      </c>
      <c r="EW3176" s="68" t="s">
        <v>2697</v>
      </c>
      <c r="EX3176" s="68" t="str">
        <f t="shared" si="82"/>
        <v>중형</v>
      </c>
      <c r="GE3176" s="68">
        <v>130131</v>
      </c>
      <c r="GF3176" s="68" t="s">
        <v>6400</v>
      </c>
    </row>
    <row r="3177" spans="147:188" x14ac:dyDescent="0.3">
      <c r="EQ3177" s="68">
        <v>10450059</v>
      </c>
      <c r="ER3177" s="175">
        <v>2</v>
      </c>
      <c r="ES3177" s="68">
        <v>650</v>
      </c>
      <c r="ET3177" s="68">
        <v>59</v>
      </c>
      <c r="EU3177" s="68">
        <v>0</v>
      </c>
      <c r="EV3177" s="68">
        <v>150059</v>
      </c>
      <c r="EW3177" s="68" t="s">
        <v>2697</v>
      </c>
      <c r="EX3177" s="68" t="str">
        <f t="shared" si="82"/>
        <v>중형</v>
      </c>
      <c r="GE3177" s="68">
        <v>130132</v>
      </c>
      <c r="GF3177" s="68" t="s">
        <v>6400</v>
      </c>
    </row>
    <row r="3178" spans="147:188" x14ac:dyDescent="0.3">
      <c r="EQ3178" s="68">
        <v>10550059</v>
      </c>
      <c r="ER3178" s="175">
        <v>2</v>
      </c>
      <c r="ES3178" s="68">
        <v>650</v>
      </c>
      <c r="ET3178" s="68">
        <v>59</v>
      </c>
      <c r="EU3178" s="68">
        <v>0</v>
      </c>
      <c r="EV3178" s="68">
        <v>150059</v>
      </c>
      <c r="EW3178" s="68" t="s">
        <v>2697</v>
      </c>
      <c r="EX3178" s="68" t="str">
        <f t="shared" si="82"/>
        <v>중형</v>
      </c>
      <c r="GE3178" s="68">
        <v>130133</v>
      </c>
      <c r="GF3178" s="68" t="s">
        <v>6428</v>
      </c>
    </row>
    <row r="3179" spans="147:188" x14ac:dyDescent="0.3">
      <c r="EQ3179" s="68">
        <v>10650059</v>
      </c>
      <c r="ER3179" s="175">
        <v>2</v>
      </c>
      <c r="ES3179" s="68">
        <v>650</v>
      </c>
      <c r="ET3179" s="68">
        <v>59</v>
      </c>
      <c r="EU3179" s="68">
        <v>0</v>
      </c>
      <c r="EV3179" s="68">
        <v>150059</v>
      </c>
      <c r="EW3179" s="68" t="s">
        <v>2697</v>
      </c>
      <c r="EX3179" s="68" t="str">
        <f t="shared" si="82"/>
        <v>중형</v>
      </c>
      <c r="GE3179" s="68">
        <v>130134</v>
      </c>
      <c r="GF3179" s="68" t="s">
        <v>6428</v>
      </c>
    </row>
    <row r="3180" spans="147:188" x14ac:dyDescent="0.3">
      <c r="EQ3180" s="68">
        <v>10750059</v>
      </c>
      <c r="ER3180" s="175">
        <v>2</v>
      </c>
      <c r="ES3180" s="68">
        <v>650</v>
      </c>
      <c r="ET3180" s="68">
        <v>59</v>
      </c>
      <c r="EU3180" s="68">
        <v>0</v>
      </c>
      <c r="EV3180" s="68">
        <v>150059</v>
      </c>
      <c r="EW3180" s="68" t="s">
        <v>2697</v>
      </c>
      <c r="EX3180" s="68" t="str">
        <f t="shared" si="82"/>
        <v>중형</v>
      </c>
      <c r="GE3180" s="68">
        <v>130135</v>
      </c>
      <c r="GF3180" s="68" t="s">
        <v>6428</v>
      </c>
    </row>
    <row r="3181" spans="147:188" x14ac:dyDescent="0.3">
      <c r="EQ3181" s="68">
        <v>10850059</v>
      </c>
      <c r="ER3181" s="175">
        <v>2</v>
      </c>
      <c r="ES3181" s="68">
        <v>650</v>
      </c>
      <c r="ET3181" s="68">
        <v>59</v>
      </c>
      <c r="EU3181" s="68">
        <v>0</v>
      </c>
      <c r="EV3181" s="68">
        <v>150059</v>
      </c>
      <c r="EW3181" s="68" t="s">
        <v>2697</v>
      </c>
      <c r="EX3181" s="68" t="str">
        <f t="shared" si="82"/>
        <v>중형</v>
      </c>
      <c r="GE3181" s="68">
        <v>130136</v>
      </c>
      <c r="GF3181" s="68" t="s">
        <v>6429</v>
      </c>
    </row>
    <row r="3182" spans="147:188" x14ac:dyDescent="0.3">
      <c r="EQ3182" s="68">
        <v>10950059</v>
      </c>
      <c r="ER3182" s="175">
        <v>2</v>
      </c>
      <c r="ES3182" s="68">
        <v>650</v>
      </c>
      <c r="ET3182" s="68">
        <v>59</v>
      </c>
      <c r="EU3182" s="68">
        <v>0</v>
      </c>
      <c r="EV3182" s="68">
        <v>150059</v>
      </c>
      <c r="EW3182" s="68" t="s">
        <v>2697</v>
      </c>
      <c r="EX3182" s="68" t="str">
        <f t="shared" si="82"/>
        <v>중형</v>
      </c>
      <c r="GE3182" s="68">
        <v>130137</v>
      </c>
      <c r="GF3182" s="68" t="s">
        <v>6429</v>
      </c>
    </row>
    <row r="3183" spans="147:188" x14ac:dyDescent="0.3">
      <c r="EQ3183" s="68">
        <v>11050059</v>
      </c>
      <c r="ER3183" s="175">
        <v>2</v>
      </c>
      <c r="ES3183" s="68">
        <v>650</v>
      </c>
      <c r="ET3183" s="68">
        <v>59</v>
      </c>
      <c r="EU3183" s="68">
        <v>0</v>
      </c>
      <c r="EV3183" s="68">
        <v>150059</v>
      </c>
      <c r="EW3183" s="68" t="s">
        <v>2697</v>
      </c>
      <c r="EX3183" s="68" t="str">
        <f t="shared" si="82"/>
        <v>중형</v>
      </c>
      <c r="GE3183" s="68">
        <v>130138</v>
      </c>
      <c r="GF3183" s="68" t="s">
        <v>6429</v>
      </c>
    </row>
    <row r="3184" spans="147:188" x14ac:dyDescent="0.3">
      <c r="EQ3184" s="68">
        <v>11150059</v>
      </c>
      <c r="ER3184" s="175">
        <v>2</v>
      </c>
      <c r="ES3184" s="68">
        <v>650</v>
      </c>
      <c r="ET3184" s="68">
        <v>59</v>
      </c>
      <c r="EU3184" s="68">
        <v>0</v>
      </c>
      <c r="EV3184" s="68">
        <v>150059</v>
      </c>
      <c r="EW3184" s="68" t="s">
        <v>2697</v>
      </c>
      <c r="EX3184" s="68" t="str">
        <f t="shared" si="82"/>
        <v>중형</v>
      </c>
      <c r="GE3184" s="68">
        <v>130139</v>
      </c>
      <c r="GF3184" s="68" t="s">
        <v>6407</v>
      </c>
    </row>
    <row r="3185" spans="147:188" x14ac:dyDescent="0.3">
      <c r="EQ3185" s="68">
        <v>11250059</v>
      </c>
      <c r="ER3185" s="175">
        <v>2</v>
      </c>
      <c r="ES3185" s="68">
        <v>650</v>
      </c>
      <c r="ET3185" s="68">
        <v>59</v>
      </c>
      <c r="EU3185" s="68">
        <v>0</v>
      </c>
      <c r="EV3185" s="68">
        <v>150059</v>
      </c>
      <c r="EW3185" s="68" t="s">
        <v>2697</v>
      </c>
      <c r="EX3185" s="68" t="str">
        <f t="shared" si="82"/>
        <v>중형</v>
      </c>
      <c r="GE3185" s="68">
        <v>130140</v>
      </c>
      <c r="GF3185" s="68" t="s">
        <v>6407</v>
      </c>
    </row>
    <row r="3186" spans="147:188" x14ac:dyDescent="0.3">
      <c r="EQ3186" s="68">
        <v>20150059</v>
      </c>
      <c r="ER3186" s="175">
        <v>2</v>
      </c>
      <c r="ES3186" s="68">
        <v>650</v>
      </c>
      <c r="ET3186" s="68">
        <v>59</v>
      </c>
      <c r="EU3186" s="68">
        <v>0</v>
      </c>
      <c r="EV3186" s="68">
        <v>150059</v>
      </c>
      <c r="EW3186" s="68" t="s">
        <v>2697</v>
      </c>
      <c r="EX3186" s="68" t="str">
        <f t="shared" si="82"/>
        <v>중형</v>
      </c>
      <c r="GE3186" s="68">
        <v>130141</v>
      </c>
      <c r="GF3186" s="68" t="s">
        <v>6407</v>
      </c>
    </row>
    <row r="3187" spans="147:188" x14ac:dyDescent="0.3">
      <c r="EQ3187" s="68">
        <v>20250059</v>
      </c>
      <c r="ER3187" s="175">
        <v>2</v>
      </c>
      <c r="ES3187" s="68">
        <v>650</v>
      </c>
      <c r="ET3187" s="68">
        <v>59</v>
      </c>
      <c r="EU3187" s="68">
        <v>0</v>
      </c>
      <c r="EV3187" s="68">
        <v>150059</v>
      </c>
      <c r="EW3187" s="68" t="s">
        <v>2697</v>
      </c>
      <c r="EX3187" s="68" t="str">
        <f t="shared" si="82"/>
        <v>중형</v>
      </c>
      <c r="GE3187" s="68">
        <v>130142</v>
      </c>
      <c r="GF3187" s="68" t="s">
        <v>6430</v>
      </c>
    </row>
    <row r="3188" spans="147:188" x14ac:dyDescent="0.3">
      <c r="EQ3188" s="68">
        <v>20350059</v>
      </c>
      <c r="ER3188" s="175">
        <v>2</v>
      </c>
      <c r="ES3188" s="68">
        <v>650</v>
      </c>
      <c r="ET3188" s="68">
        <v>59</v>
      </c>
      <c r="EU3188" s="68">
        <v>0</v>
      </c>
      <c r="EV3188" s="68">
        <v>150059</v>
      </c>
      <c r="EW3188" s="68" t="s">
        <v>2697</v>
      </c>
      <c r="EX3188" s="68" t="str">
        <f t="shared" si="82"/>
        <v>중형</v>
      </c>
      <c r="GE3188" s="68">
        <v>130143</v>
      </c>
      <c r="GF3188" s="68" t="s">
        <v>6430</v>
      </c>
    </row>
    <row r="3189" spans="147:188" x14ac:dyDescent="0.3">
      <c r="EQ3189" s="68">
        <v>20450059</v>
      </c>
      <c r="ER3189" s="175">
        <v>2</v>
      </c>
      <c r="ES3189" s="68">
        <v>650</v>
      </c>
      <c r="ET3189" s="68">
        <v>59</v>
      </c>
      <c r="EU3189" s="68">
        <v>0</v>
      </c>
      <c r="EV3189" s="68">
        <v>150059</v>
      </c>
      <c r="EW3189" s="68" t="s">
        <v>2697</v>
      </c>
      <c r="EX3189" s="68" t="str">
        <f t="shared" si="82"/>
        <v>중형</v>
      </c>
      <c r="GE3189" s="68">
        <v>130144</v>
      </c>
      <c r="GF3189" s="68" t="s">
        <v>6430</v>
      </c>
    </row>
    <row r="3190" spans="147:188" x14ac:dyDescent="0.3">
      <c r="EQ3190" s="68">
        <v>20550059</v>
      </c>
      <c r="ER3190" s="175">
        <v>2</v>
      </c>
      <c r="ES3190" s="68">
        <v>650</v>
      </c>
      <c r="ET3190" s="68">
        <v>59</v>
      </c>
      <c r="EU3190" s="68">
        <v>0</v>
      </c>
      <c r="EV3190" s="68">
        <v>150059</v>
      </c>
      <c r="EW3190" s="68" t="s">
        <v>2697</v>
      </c>
      <c r="EX3190" s="68" t="str">
        <f t="shared" si="82"/>
        <v>중형</v>
      </c>
      <c r="GE3190" s="68">
        <v>130145</v>
      </c>
      <c r="GF3190" s="68" t="s">
        <v>6431</v>
      </c>
    </row>
    <row r="3191" spans="147:188" x14ac:dyDescent="0.3">
      <c r="EQ3191" s="68">
        <v>20650059</v>
      </c>
      <c r="ER3191" s="175">
        <v>2</v>
      </c>
      <c r="ES3191" s="68">
        <v>650</v>
      </c>
      <c r="ET3191" s="68">
        <v>59</v>
      </c>
      <c r="EU3191" s="68">
        <v>0</v>
      </c>
      <c r="EV3191" s="68">
        <v>150059</v>
      </c>
      <c r="EW3191" s="68" t="s">
        <v>2697</v>
      </c>
      <c r="EX3191" s="68" t="str">
        <f t="shared" si="82"/>
        <v>중형</v>
      </c>
      <c r="GE3191" s="68">
        <v>130146</v>
      </c>
      <c r="GF3191" s="68" t="s">
        <v>6431</v>
      </c>
    </row>
    <row r="3192" spans="147:188" x14ac:dyDescent="0.3">
      <c r="EQ3192" s="68">
        <v>20750059</v>
      </c>
      <c r="ER3192" s="175">
        <v>2</v>
      </c>
      <c r="ES3192" s="68">
        <v>650</v>
      </c>
      <c r="ET3192" s="68">
        <v>59</v>
      </c>
      <c r="EU3192" s="68">
        <v>0</v>
      </c>
      <c r="EV3192" s="68">
        <v>150059</v>
      </c>
      <c r="EW3192" s="68" t="s">
        <v>2697</v>
      </c>
      <c r="EX3192" s="68" t="str">
        <f t="shared" si="82"/>
        <v>중형</v>
      </c>
      <c r="GE3192" s="68">
        <v>130147</v>
      </c>
      <c r="GF3192" s="68" t="s">
        <v>6431</v>
      </c>
    </row>
    <row r="3193" spans="147:188" x14ac:dyDescent="0.3">
      <c r="EQ3193" s="68">
        <v>20850059</v>
      </c>
      <c r="ER3193" s="175">
        <v>2</v>
      </c>
      <c r="ES3193" s="68">
        <v>650</v>
      </c>
      <c r="ET3193" s="68">
        <v>59</v>
      </c>
      <c r="EU3193" s="68">
        <v>0</v>
      </c>
      <c r="EV3193" s="68">
        <v>150059</v>
      </c>
      <c r="EW3193" s="68" t="s">
        <v>2697</v>
      </c>
      <c r="EX3193" s="68" t="str">
        <f t="shared" si="82"/>
        <v>중형</v>
      </c>
      <c r="GE3193" s="68">
        <v>130148</v>
      </c>
      <c r="GF3193" s="68" t="s">
        <v>6432</v>
      </c>
    </row>
    <row r="3194" spans="147:188" x14ac:dyDescent="0.3">
      <c r="EQ3194" s="68">
        <v>20950059</v>
      </c>
      <c r="ER3194" s="175">
        <v>2</v>
      </c>
      <c r="ES3194" s="68">
        <v>650</v>
      </c>
      <c r="ET3194" s="68">
        <v>59</v>
      </c>
      <c r="EU3194" s="68">
        <v>0</v>
      </c>
      <c r="EV3194" s="68">
        <v>150059</v>
      </c>
      <c r="EW3194" s="68" t="s">
        <v>2697</v>
      </c>
      <c r="EX3194" s="68" t="str">
        <f t="shared" si="82"/>
        <v>중형</v>
      </c>
      <c r="GE3194" s="68">
        <v>130149</v>
      </c>
      <c r="GF3194" s="68" t="s">
        <v>6432</v>
      </c>
    </row>
    <row r="3195" spans="147:188" x14ac:dyDescent="0.3">
      <c r="EQ3195" s="68">
        <v>21050059</v>
      </c>
      <c r="ER3195" s="175">
        <v>2</v>
      </c>
      <c r="ES3195" s="68">
        <v>650</v>
      </c>
      <c r="ET3195" s="68">
        <v>59</v>
      </c>
      <c r="EU3195" s="68">
        <v>0</v>
      </c>
      <c r="EV3195" s="68">
        <v>150059</v>
      </c>
      <c r="EW3195" s="68" t="s">
        <v>2697</v>
      </c>
      <c r="EX3195" s="68" t="str">
        <f t="shared" si="82"/>
        <v>중형</v>
      </c>
      <c r="GE3195" s="68">
        <v>130150</v>
      </c>
      <c r="GF3195" s="68" t="s">
        <v>6432</v>
      </c>
    </row>
    <row r="3196" spans="147:188" x14ac:dyDescent="0.3">
      <c r="EQ3196" s="68">
        <v>21150059</v>
      </c>
      <c r="ER3196" s="175">
        <v>2</v>
      </c>
      <c r="ES3196" s="68">
        <v>650</v>
      </c>
      <c r="ET3196" s="68">
        <v>59</v>
      </c>
      <c r="EU3196" s="68">
        <v>0</v>
      </c>
      <c r="EV3196" s="68">
        <v>150059</v>
      </c>
      <c r="EW3196" s="68" t="s">
        <v>2697</v>
      </c>
      <c r="EX3196" s="68" t="str">
        <f t="shared" si="82"/>
        <v>중형</v>
      </c>
      <c r="GE3196" s="68">
        <v>130151</v>
      </c>
      <c r="GF3196" s="68" t="s">
        <v>6433</v>
      </c>
    </row>
    <row r="3197" spans="147:188" x14ac:dyDescent="0.3">
      <c r="EQ3197" s="68">
        <v>21250059</v>
      </c>
      <c r="ER3197" s="175">
        <v>2</v>
      </c>
      <c r="ES3197" s="68">
        <v>650</v>
      </c>
      <c r="ET3197" s="68">
        <v>59</v>
      </c>
      <c r="EU3197" s="68">
        <v>0</v>
      </c>
      <c r="EV3197" s="68">
        <v>150059</v>
      </c>
      <c r="EW3197" s="68" t="s">
        <v>2697</v>
      </c>
      <c r="EX3197" s="68" t="str">
        <f t="shared" si="82"/>
        <v>중형</v>
      </c>
      <c r="GE3197" s="68">
        <v>130152</v>
      </c>
      <c r="GF3197" s="68" t="s">
        <v>6433</v>
      </c>
    </row>
    <row r="3198" spans="147:188" x14ac:dyDescent="0.3">
      <c r="EQ3198" s="68">
        <v>30150059</v>
      </c>
      <c r="ER3198" s="175">
        <v>2</v>
      </c>
      <c r="ES3198" s="68">
        <v>650</v>
      </c>
      <c r="ET3198" s="68">
        <v>59</v>
      </c>
      <c r="EU3198" s="68">
        <v>0</v>
      </c>
      <c r="EV3198" s="68">
        <v>150059</v>
      </c>
      <c r="EW3198" s="68" t="s">
        <v>2697</v>
      </c>
      <c r="EX3198" s="68" t="str">
        <f t="shared" si="82"/>
        <v>중형</v>
      </c>
      <c r="GE3198" s="68">
        <v>130153</v>
      </c>
      <c r="GF3198" s="68" t="s">
        <v>6433</v>
      </c>
    </row>
    <row r="3199" spans="147:188" x14ac:dyDescent="0.3">
      <c r="EQ3199" s="68">
        <v>30250059</v>
      </c>
      <c r="ER3199" s="175">
        <v>2</v>
      </c>
      <c r="ES3199" s="68">
        <v>650</v>
      </c>
      <c r="ET3199" s="68">
        <v>59</v>
      </c>
      <c r="EU3199" s="68">
        <v>0</v>
      </c>
      <c r="EV3199" s="68">
        <v>150059</v>
      </c>
      <c r="EW3199" s="68" t="s">
        <v>2697</v>
      </c>
      <c r="EX3199" s="68" t="str">
        <f t="shared" si="82"/>
        <v>중형</v>
      </c>
      <c r="GE3199" s="68">
        <v>130154</v>
      </c>
      <c r="GF3199" s="68" t="s">
        <v>6434</v>
      </c>
    </row>
    <row r="3200" spans="147:188" x14ac:dyDescent="0.3">
      <c r="EQ3200" s="68">
        <v>30350059</v>
      </c>
      <c r="ER3200" s="175">
        <v>2</v>
      </c>
      <c r="ES3200" s="68">
        <v>650</v>
      </c>
      <c r="ET3200" s="68">
        <v>59</v>
      </c>
      <c r="EU3200" s="68">
        <v>0</v>
      </c>
      <c r="EV3200" s="68">
        <v>150059</v>
      </c>
      <c r="EW3200" s="68" t="s">
        <v>2697</v>
      </c>
      <c r="EX3200" s="68" t="str">
        <f t="shared" si="82"/>
        <v>중형</v>
      </c>
      <c r="GE3200" s="68">
        <v>130155</v>
      </c>
      <c r="GF3200" s="68" t="s">
        <v>6434</v>
      </c>
    </row>
    <row r="3201" spans="147:188" x14ac:dyDescent="0.3">
      <c r="EQ3201" s="68">
        <v>30450059</v>
      </c>
      <c r="ER3201" s="175">
        <v>2</v>
      </c>
      <c r="ES3201" s="68">
        <v>650</v>
      </c>
      <c r="ET3201" s="68">
        <v>59</v>
      </c>
      <c r="EU3201" s="68">
        <v>0</v>
      </c>
      <c r="EV3201" s="68">
        <v>150059</v>
      </c>
      <c r="EW3201" s="68" t="s">
        <v>2697</v>
      </c>
      <c r="EX3201" s="68" t="str">
        <f t="shared" si="82"/>
        <v>중형</v>
      </c>
      <c r="GE3201" s="68">
        <v>130156</v>
      </c>
      <c r="GF3201" s="68" t="s">
        <v>6434</v>
      </c>
    </row>
    <row r="3202" spans="147:188" x14ac:dyDescent="0.3">
      <c r="EQ3202" s="68">
        <v>30550059</v>
      </c>
      <c r="ER3202" s="175">
        <v>2</v>
      </c>
      <c r="ES3202" s="68">
        <v>650</v>
      </c>
      <c r="ET3202" s="68">
        <v>59</v>
      </c>
      <c r="EU3202" s="68">
        <v>0</v>
      </c>
      <c r="EV3202" s="68">
        <v>150059</v>
      </c>
      <c r="EW3202" s="68" t="s">
        <v>2697</v>
      </c>
      <c r="EX3202" s="68" t="str">
        <f t="shared" si="82"/>
        <v>중형</v>
      </c>
      <c r="GE3202" s="68">
        <v>130157</v>
      </c>
      <c r="GF3202" s="68" t="s">
        <v>6435</v>
      </c>
    </row>
    <row r="3203" spans="147:188" x14ac:dyDescent="0.3">
      <c r="EQ3203" s="68">
        <v>30650059</v>
      </c>
      <c r="ER3203" s="175">
        <v>2</v>
      </c>
      <c r="ES3203" s="68">
        <v>650</v>
      </c>
      <c r="ET3203" s="68">
        <v>59</v>
      </c>
      <c r="EU3203" s="68">
        <v>0</v>
      </c>
      <c r="EV3203" s="68">
        <v>150059</v>
      </c>
      <c r="EW3203" s="68" t="s">
        <v>2697</v>
      </c>
      <c r="EX3203" s="68" t="str">
        <f t="shared" ref="EX3203:EX3266" si="83">IF(ER3203=1,"소형",IF(ER3203=2,"중형","대형"))</f>
        <v>중형</v>
      </c>
      <c r="GE3203" s="68">
        <v>130158</v>
      </c>
      <c r="GF3203" s="68" t="s">
        <v>6435</v>
      </c>
    </row>
    <row r="3204" spans="147:188" x14ac:dyDescent="0.3">
      <c r="EQ3204" s="68">
        <v>30750059</v>
      </c>
      <c r="ER3204" s="175">
        <v>2</v>
      </c>
      <c r="ES3204" s="68">
        <v>650</v>
      </c>
      <c r="ET3204" s="68">
        <v>59</v>
      </c>
      <c r="EU3204" s="68">
        <v>0</v>
      </c>
      <c r="EV3204" s="68">
        <v>150059</v>
      </c>
      <c r="EW3204" s="68" t="s">
        <v>2697</v>
      </c>
      <c r="EX3204" s="68" t="str">
        <f t="shared" si="83"/>
        <v>중형</v>
      </c>
      <c r="GE3204" s="68">
        <v>130159</v>
      </c>
      <c r="GF3204" s="68" t="s">
        <v>6435</v>
      </c>
    </row>
    <row r="3205" spans="147:188" x14ac:dyDescent="0.3">
      <c r="EQ3205" s="68">
        <v>30850059</v>
      </c>
      <c r="ER3205" s="175">
        <v>2</v>
      </c>
      <c r="ES3205" s="68">
        <v>650</v>
      </c>
      <c r="ET3205" s="68">
        <v>59</v>
      </c>
      <c r="EU3205" s="68">
        <v>0</v>
      </c>
      <c r="EV3205" s="68">
        <v>150059</v>
      </c>
      <c r="EW3205" s="68" t="s">
        <v>2697</v>
      </c>
      <c r="EX3205" s="68" t="str">
        <f t="shared" si="83"/>
        <v>중형</v>
      </c>
      <c r="GE3205" s="68">
        <v>130160</v>
      </c>
      <c r="GF3205" s="68" t="s">
        <v>6436</v>
      </c>
    </row>
    <row r="3206" spans="147:188" x14ac:dyDescent="0.3">
      <c r="EQ3206" s="68">
        <v>30950059</v>
      </c>
      <c r="ER3206" s="175">
        <v>2</v>
      </c>
      <c r="ES3206" s="68">
        <v>650</v>
      </c>
      <c r="ET3206" s="68">
        <v>59</v>
      </c>
      <c r="EU3206" s="68">
        <v>0</v>
      </c>
      <c r="EV3206" s="68">
        <v>150059</v>
      </c>
      <c r="EW3206" s="68" t="s">
        <v>2697</v>
      </c>
      <c r="EX3206" s="68" t="str">
        <f t="shared" si="83"/>
        <v>중형</v>
      </c>
      <c r="GE3206" s="68">
        <v>130161</v>
      </c>
      <c r="GF3206" s="68" t="s">
        <v>6436</v>
      </c>
    </row>
    <row r="3207" spans="147:188" x14ac:dyDescent="0.3">
      <c r="EQ3207" s="68">
        <v>31050059</v>
      </c>
      <c r="ER3207" s="175">
        <v>2</v>
      </c>
      <c r="ES3207" s="68">
        <v>650</v>
      </c>
      <c r="ET3207" s="68">
        <v>59</v>
      </c>
      <c r="EU3207" s="68">
        <v>0</v>
      </c>
      <c r="EV3207" s="68">
        <v>150059</v>
      </c>
      <c r="EW3207" s="68" t="s">
        <v>2697</v>
      </c>
      <c r="EX3207" s="68" t="str">
        <f t="shared" si="83"/>
        <v>중형</v>
      </c>
      <c r="GE3207" s="68">
        <v>130162</v>
      </c>
      <c r="GF3207" s="68" t="s">
        <v>6436</v>
      </c>
    </row>
    <row r="3208" spans="147:188" x14ac:dyDescent="0.3">
      <c r="EQ3208" s="68">
        <v>31150059</v>
      </c>
      <c r="ER3208" s="175">
        <v>2</v>
      </c>
      <c r="ES3208" s="68">
        <v>650</v>
      </c>
      <c r="ET3208" s="68">
        <v>59</v>
      </c>
      <c r="EU3208" s="68">
        <v>0</v>
      </c>
      <c r="EV3208" s="68">
        <v>150059</v>
      </c>
      <c r="EW3208" s="68" t="s">
        <v>2697</v>
      </c>
      <c r="EX3208" s="68" t="str">
        <f t="shared" si="83"/>
        <v>중형</v>
      </c>
      <c r="GE3208" s="68">
        <v>130163</v>
      </c>
      <c r="GF3208" s="68" t="s">
        <v>6437</v>
      </c>
    </row>
    <row r="3209" spans="147:188" x14ac:dyDescent="0.3">
      <c r="EQ3209" s="68">
        <v>31250059</v>
      </c>
      <c r="ER3209" s="175">
        <v>2</v>
      </c>
      <c r="ES3209" s="68">
        <v>650</v>
      </c>
      <c r="ET3209" s="68">
        <v>59</v>
      </c>
      <c r="EU3209" s="68">
        <v>0</v>
      </c>
      <c r="EV3209" s="68">
        <v>150059</v>
      </c>
      <c r="EW3209" s="68" t="s">
        <v>2697</v>
      </c>
      <c r="EX3209" s="68" t="str">
        <f t="shared" si="83"/>
        <v>중형</v>
      </c>
      <c r="GE3209" s="68">
        <v>130164</v>
      </c>
      <c r="GF3209" s="68" t="s">
        <v>6437</v>
      </c>
    </row>
    <row r="3210" spans="147:188" x14ac:dyDescent="0.3">
      <c r="EQ3210" s="68">
        <v>10150060</v>
      </c>
      <c r="ER3210" s="175">
        <v>2</v>
      </c>
      <c r="ES3210" s="68">
        <v>650</v>
      </c>
      <c r="ET3210" s="68">
        <v>60</v>
      </c>
      <c r="EU3210" s="68">
        <v>0</v>
      </c>
      <c r="EV3210" s="68">
        <v>150060</v>
      </c>
      <c r="EW3210" s="68" t="s">
        <v>2698</v>
      </c>
      <c r="EX3210" s="68" t="str">
        <f t="shared" si="83"/>
        <v>중형</v>
      </c>
      <c r="GE3210" s="68">
        <v>130165</v>
      </c>
      <c r="GF3210" s="68" t="s">
        <v>6437</v>
      </c>
    </row>
    <row r="3211" spans="147:188" x14ac:dyDescent="0.3">
      <c r="EQ3211" s="68">
        <v>10250060</v>
      </c>
      <c r="ER3211" s="175">
        <v>2</v>
      </c>
      <c r="ES3211" s="68">
        <v>650</v>
      </c>
      <c r="ET3211" s="68">
        <v>60</v>
      </c>
      <c r="EU3211" s="68">
        <v>0</v>
      </c>
      <c r="EV3211" s="68">
        <v>150060</v>
      </c>
      <c r="EW3211" s="68" t="s">
        <v>2698</v>
      </c>
      <c r="EX3211" s="68" t="str">
        <f t="shared" si="83"/>
        <v>중형</v>
      </c>
      <c r="GE3211" s="68">
        <v>130166</v>
      </c>
      <c r="GF3211" s="68" t="s">
        <v>6438</v>
      </c>
    </row>
    <row r="3212" spans="147:188" x14ac:dyDescent="0.3">
      <c r="EQ3212" s="68">
        <v>10350060</v>
      </c>
      <c r="ER3212" s="175">
        <v>2</v>
      </c>
      <c r="ES3212" s="68">
        <v>650</v>
      </c>
      <c r="ET3212" s="68">
        <v>60</v>
      </c>
      <c r="EU3212" s="68">
        <v>0</v>
      </c>
      <c r="EV3212" s="68">
        <v>150060</v>
      </c>
      <c r="EW3212" s="68" t="s">
        <v>2698</v>
      </c>
      <c r="EX3212" s="68" t="str">
        <f t="shared" si="83"/>
        <v>중형</v>
      </c>
      <c r="GE3212" s="68">
        <v>130167</v>
      </c>
      <c r="GF3212" s="68" t="s">
        <v>6438</v>
      </c>
    </row>
    <row r="3213" spans="147:188" x14ac:dyDescent="0.3">
      <c r="EQ3213" s="68">
        <v>10450060</v>
      </c>
      <c r="ER3213" s="175">
        <v>2</v>
      </c>
      <c r="ES3213" s="68">
        <v>650</v>
      </c>
      <c r="ET3213" s="68">
        <v>60</v>
      </c>
      <c r="EU3213" s="68">
        <v>0</v>
      </c>
      <c r="EV3213" s="68">
        <v>150060</v>
      </c>
      <c r="EW3213" s="68" t="s">
        <v>2698</v>
      </c>
      <c r="EX3213" s="68" t="str">
        <f t="shared" si="83"/>
        <v>중형</v>
      </c>
      <c r="GE3213" s="68">
        <v>130168</v>
      </c>
      <c r="GF3213" s="68" t="s">
        <v>6438</v>
      </c>
    </row>
    <row r="3214" spans="147:188" x14ac:dyDescent="0.3">
      <c r="EQ3214" s="68">
        <v>10550060</v>
      </c>
      <c r="ER3214" s="175">
        <v>2</v>
      </c>
      <c r="ES3214" s="68">
        <v>650</v>
      </c>
      <c r="ET3214" s="68">
        <v>60</v>
      </c>
      <c r="EU3214" s="68">
        <v>0</v>
      </c>
      <c r="EV3214" s="68">
        <v>150060</v>
      </c>
      <c r="EW3214" s="68" t="s">
        <v>2698</v>
      </c>
      <c r="EX3214" s="68" t="str">
        <f t="shared" si="83"/>
        <v>중형</v>
      </c>
      <c r="GE3214" s="68">
        <v>130169</v>
      </c>
      <c r="GF3214" s="68" t="s">
        <v>6433</v>
      </c>
    </row>
    <row r="3215" spans="147:188" x14ac:dyDescent="0.3">
      <c r="EQ3215" s="68">
        <v>10650060</v>
      </c>
      <c r="ER3215" s="175">
        <v>2</v>
      </c>
      <c r="ES3215" s="68">
        <v>650</v>
      </c>
      <c r="ET3215" s="68">
        <v>60</v>
      </c>
      <c r="EU3215" s="68">
        <v>0</v>
      </c>
      <c r="EV3215" s="68">
        <v>150060</v>
      </c>
      <c r="EW3215" s="68" t="s">
        <v>2698</v>
      </c>
      <c r="EX3215" s="68" t="str">
        <f t="shared" si="83"/>
        <v>중형</v>
      </c>
      <c r="GE3215" s="68">
        <v>130170</v>
      </c>
      <c r="GF3215" s="68" t="s">
        <v>6433</v>
      </c>
    </row>
    <row r="3216" spans="147:188" x14ac:dyDescent="0.3">
      <c r="EQ3216" s="68">
        <v>10750060</v>
      </c>
      <c r="ER3216" s="175">
        <v>2</v>
      </c>
      <c r="ES3216" s="68">
        <v>650</v>
      </c>
      <c r="ET3216" s="68">
        <v>60</v>
      </c>
      <c r="EU3216" s="68">
        <v>0</v>
      </c>
      <c r="EV3216" s="68">
        <v>150060</v>
      </c>
      <c r="EW3216" s="68" t="s">
        <v>2698</v>
      </c>
      <c r="EX3216" s="68" t="str">
        <f t="shared" si="83"/>
        <v>중형</v>
      </c>
      <c r="GE3216" s="68">
        <v>130171</v>
      </c>
      <c r="GF3216" s="68" t="s">
        <v>6433</v>
      </c>
    </row>
    <row r="3217" spans="147:188" x14ac:dyDescent="0.3">
      <c r="EQ3217" s="68">
        <v>10850060</v>
      </c>
      <c r="ER3217" s="175">
        <v>2</v>
      </c>
      <c r="ES3217" s="68">
        <v>650</v>
      </c>
      <c r="ET3217" s="68">
        <v>60</v>
      </c>
      <c r="EU3217" s="68">
        <v>0</v>
      </c>
      <c r="EV3217" s="68">
        <v>150060</v>
      </c>
      <c r="EW3217" s="68" t="s">
        <v>2698</v>
      </c>
      <c r="EX3217" s="68" t="str">
        <f t="shared" si="83"/>
        <v>중형</v>
      </c>
      <c r="GE3217" s="68">
        <v>130172</v>
      </c>
      <c r="GF3217" s="68" t="s">
        <v>6439</v>
      </c>
    </row>
    <row r="3218" spans="147:188" x14ac:dyDescent="0.3">
      <c r="EQ3218" s="68">
        <v>10950060</v>
      </c>
      <c r="ER3218" s="175">
        <v>2</v>
      </c>
      <c r="ES3218" s="68">
        <v>650</v>
      </c>
      <c r="ET3218" s="68">
        <v>60</v>
      </c>
      <c r="EU3218" s="68">
        <v>0</v>
      </c>
      <c r="EV3218" s="68">
        <v>150060</v>
      </c>
      <c r="EW3218" s="68" t="s">
        <v>2698</v>
      </c>
      <c r="EX3218" s="68" t="str">
        <f t="shared" si="83"/>
        <v>중형</v>
      </c>
      <c r="GE3218" s="68">
        <v>130173</v>
      </c>
      <c r="GF3218" s="68" t="s">
        <v>6439</v>
      </c>
    </row>
    <row r="3219" spans="147:188" x14ac:dyDescent="0.3">
      <c r="EQ3219" s="68">
        <v>11050060</v>
      </c>
      <c r="ER3219" s="175">
        <v>2</v>
      </c>
      <c r="ES3219" s="68">
        <v>650</v>
      </c>
      <c r="ET3219" s="68">
        <v>60</v>
      </c>
      <c r="EU3219" s="68">
        <v>0</v>
      </c>
      <c r="EV3219" s="68">
        <v>150060</v>
      </c>
      <c r="EW3219" s="68" t="s">
        <v>2698</v>
      </c>
      <c r="EX3219" s="68" t="str">
        <f t="shared" si="83"/>
        <v>중형</v>
      </c>
      <c r="GE3219" s="68">
        <v>130174</v>
      </c>
      <c r="GF3219" s="68" t="s">
        <v>6439</v>
      </c>
    </row>
    <row r="3220" spans="147:188" x14ac:dyDescent="0.3">
      <c r="EQ3220" s="68">
        <v>11150060</v>
      </c>
      <c r="ER3220" s="175">
        <v>2</v>
      </c>
      <c r="ES3220" s="68">
        <v>650</v>
      </c>
      <c r="ET3220" s="68">
        <v>60</v>
      </c>
      <c r="EU3220" s="68">
        <v>0</v>
      </c>
      <c r="EV3220" s="68">
        <v>150060</v>
      </c>
      <c r="EW3220" s="68" t="s">
        <v>2698</v>
      </c>
      <c r="EX3220" s="68" t="str">
        <f t="shared" si="83"/>
        <v>중형</v>
      </c>
      <c r="GE3220" s="68">
        <v>130175</v>
      </c>
      <c r="GF3220" s="68" t="s">
        <v>6434</v>
      </c>
    </row>
    <row r="3221" spans="147:188" x14ac:dyDescent="0.3">
      <c r="EQ3221" s="68">
        <v>11250060</v>
      </c>
      <c r="ER3221" s="175">
        <v>2</v>
      </c>
      <c r="ES3221" s="68">
        <v>650</v>
      </c>
      <c r="ET3221" s="68">
        <v>60</v>
      </c>
      <c r="EU3221" s="68">
        <v>0</v>
      </c>
      <c r="EV3221" s="68">
        <v>150060</v>
      </c>
      <c r="EW3221" s="68" t="s">
        <v>2698</v>
      </c>
      <c r="EX3221" s="68" t="str">
        <f t="shared" si="83"/>
        <v>중형</v>
      </c>
      <c r="GE3221" s="68">
        <v>130176</v>
      </c>
      <c r="GF3221" s="68" t="s">
        <v>6434</v>
      </c>
    </row>
    <row r="3222" spans="147:188" x14ac:dyDescent="0.3">
      <c r="EQ3222" s="68">
        <v>20150060</v>
      </c>
      <c r="ER3222" s="175">
        <v>2</v>
      </c>
      <c r="ES3222" s="68">
        <v>650</v>
      </c>
      <c r="ET3222" s="68">
        <v>60</v>
      </c>
      <c r="EU3222" s="68">
        <v>0</v>
      </c>
      <c r="EV3222" s="68">
        <v>150060</v>
      </c>
      <c r="EW3222" s="68" t="s">
        <v>2698</v>
      </c>
      <c r="EX3222" s="68" t="str">
        <f t="shared" si="83"/>
        <v>중형</v>
      </c>
      <c r="GE3222" s="68">
        <v>130177</v>
      </c>
      <c r="GF3222" s="68" t="s">
        <v>6434</v>
      </c>
    </row>
    <row r="3223" spans="147:188" x14ac:dyDescent="0.3">
      <c r="EQ3223" s="68">
        <v>20250060</v>
      </c>
      <c r="ER3223" s="175">
        <v>2</v>
      </c>
      <c r="ES3223" s="68">
        <v>650</v>
      </c>
      <c r="ET3223" s="68">
        <v>60</v>
      </c>
      <c r="EU3223" s="68">
        <v>0</v>
      </c>
      <c r="EV3223" s="68">
        <v>150060</v>
      </c>
      <c r="EW3223" s="68" t="s">
        <v>2698</v>
      </c>
      <c r="EX3223" s="68" t="str">
        <f t="shared" si="83"/>
        <v>중형</v>
      </c>
      <c r="GE3223" s="68">
        <v>130178</v>
      </c>
      <c r="GF3223" s="68" t="s">
        <v>6440</v>
      </c>
    </row>
    <row r="3224" spans="147:188" x14ac:dyDescent="0.3">
      <c r="EQ3224" s="68">
        <v>20350060</v>
      </c>
      <c r="ER3224" s="175">
        <v>2</v>
      </c>
      <c r="ES3224" s="68">
        <v>650</v>
      </c>
      <c r="ET3224" s="68">
        <v>60</v>
      </c>
      <c r="EU3224" s="68">
        <v>0</v>
      </c>
      <c r="EV3224" s="68">
        <v>150060</v>
      </c>
      <c r="EW3224" s="68" t="s">
        <v>2698</v>
      </c>
      <c r="EX3224" s="68" t="str">
        <f t="shared" si="83"/>
        <v>중형</v>
      </c>
      <c r="GE3224" s="68">
        <v>130179</v>
      </c>
      <c r="GF3224" s="68" t="s">
        <v>6440</v>
      </c>
    </row>
    <row r="3225" spans="147:188" x14ac:dyDescent="0.3">
      <c r="EQ3225" s="68">
        <v>20450060</v>
      </c>
      <c r="ER3225" s="175">
        <v>2</v>
      </c>
      <c r="ES3225" s="68">
        <v>650</v>
      </c>
      <c r="ET3225" s="68">
        <v>60</v>
      </c>
      <c r="EU3225" s="68">
        <v>0</v>
      </c>
      <c r="EV3225" s="68">
        <v>150060</v>
      </c>
      <c r="EW3225" s="68" t="s">
        <v>2698</v>
      </c>
      <c r="EX3225" s="68" t="str">
        <f t="shared" si="83"/>
        <v>중형</v>
      </c>
      <c r="GE3225" s="68">
        <v>130180</v>
      </c>
      <c r="GF3225" s="68" t="s">
        <v>6440</v>
      </c>
    </row>
    <row r="3226" spans="147:188" x14ac:dyDescent="0.3">
      <c r="EQ3226" s="68">
        <v>20550060</v>
      </c>
      <c r="ER3226" s="175">
        <v>2</v>
      </c>
      <c r="ES3226" s="68">
        <v>650</v>
      </c>
      <c r="ET3226" s="68">
        <v>60</v>
      </c>
      <c r="EU3226" s="68">
        <v>0</v>
      </c>
      <c r="EV3226" s="68">
        <v>150060</v>
      </c>
      <c r="EW3226" s="68" t="s">
        <v>2698</v>
      </c>
      <c r="EX3226" s="68" t="str">
        <f t="shared" si="83"/>
        <v>중형</v>
      </c>
      <c r="GE3226" s="68">
        <v>130181</v>
      </c>
      <c r="GF3226" s="68" t="s">
        <v>6434</v>
      </c>
    </row>
    <row r="3227" spans="147:188" x14ac:dyDescent="0.3">
      <c r="EQ3227" s="68">
        <v>20650060</v>
      </c>
      <c r="ER3227" s="175">
        <v>2</v>
      </c>
      <c r="ES3227" s="68">
        <v>650</v>
      </c>
      <c r="ET3227" s="68">
        <v>60</v>
      </c>
      <c r="EU3227" s="68">
        <v>0</v>
      </c>
      <c r="EV3227" s="68">
        <v>150060</v>
      </c>
      <c r="EW3227" s="68" t="s">
        <v>2698</v>
      </c>
      <c r="EX3227" s="68" t="str">
        <f t="shared" si="83"/>
        <v>중형</v>
      </c>
      <c r="GE3227" s="68">
        <v>130182</v>
      </c>
      <c r="GF3227" s="68" t="s">
        <v>6434</v>
      </c>
    </row>
    <row r="3228" spans="147:188" x14ac:dyDescent="0.3">
      <c r="EQ3228" s="68">
        <v>20750060</v>
      </c>
      <c r="ER3228" s="175">
        <v>2</v>
      </c>
      <c r="ES3228" s="68">
        <v>650</v>
      </c>
      <c r="ET3228" s="68">
        <v>60</v>
      </c>
      <c r="EU3228" s="68">
        <v>0</v>
      </c>
      <c r="EV3228" s="68">
        <v>150060</v>
      </c>
      <c r="EW3228" s="68" t="s">
        <v>2698</v>
      </c>
      <c r="EX3228" s="68" t="str">
        <f t="shared" si="83"/>
        <v>중형</v>
      </c>
      <c r="GE3228" s="68">
        <v>130183</v>
      </c>
      <c r="GF3228" s="68" t="s">
        <v>6434</v>
      </c>
    </row>
    <row r="3229" spans="147:188" x14ac:dyDescent="0.3">
      <c r="EQ3229" s="68">
        <v>20850060</v>
      </c>
      <c r="ER3229" s="175">
        <v>2</v>
      </c>
      <c r="ES3229" s="68">
        <v>650</v>
      </c>
      <c r="ET3229" s="68">
        <v>60</v>
      </c>
      <c r="EU3229" s="68">
        <v>0</v>
      </c>
      <c r="EV3229" s="68">
        <v>150060</v>
      </c>
      <c r="EW3229" s="68" t="s">
        <v>2698</v>
      </c>
      <c r="EX3229" s="68" t="str">
        <f t="shared" si="83"/>
        <v>중형</v>
      </c>
      <c r="GE3229" s="68">
        <v>130184</v>
      </c>
      <c r="GF3229" s="68" t="s">
        <v>6440</v>
      </c>
    </row>
    <row r="3230" spans="147:188" x14ac:dyDescent="0.3">
      <c r="EQ3230" s="68">
        <v>20950060</v>
      </c>
      <c r="ER3230" s="175">
        <v>2</v>
      </c>
      <c r="ES3230" s="68">
        <v>650</v>
      </c>
      <c r="ET3230" s="68">
        <v>60</v>
      </c>
      <c r="EU3230" s="68">
        <v>0</v>
      </c>
      <c r="EV3230" s="68">
        <v>150060</v>
      </c>
      <c r="EW3230" s="68" t="s">
        <v>2698</v>
      </c>
      <c r="EX3230" s="68" t="str">
        <f t="shared" si="83"/>
        <v>중형</v>
      </c>
      <c r="GE3230" s="68">
        <v>130185</v>
      </c>
      <c r="GF3230" s="68" t="s">
        <v>6440</v>
      </c>
    </row>
    <row r="3231" spans="147:188" x14ac:dyDescent="0.3">
      <c r="EQ3231" s="68">
        <v>21050060</v>
      </c>
      <c r="ER3231" s="175">
        <v>2</v>
      </c>
      <c r="ES3231" s="68">
        <v>650</v>
      </c>
      <c r="ET3231" s="68">
        <v>60</v>
      </c>
      <c r="EU3231" s="68">
        <v>0</v>
      </c>
      <c r="EV3231" s="68">
        <v>150060</v>
      </c>
      <c r="EW3231" s="68" t="s">
        <v>2698</v>
      </c>
      <c r="EX3231" s="68" t="str">
        <f t="shared" si="83"/>
        <v>중형</v>
      </c>
      <c r="GE3231" s="68">
        <v>130186</v>
      </c>
      <c r="GF3231" s="68" t="s">
        <v>6440</v>
      </c>
    </row>
    <row r="3232" spans="147:188" x14ac:dyDescent="0.3">
      <c r="EQ3232" s="68">
        <v>21150060</v>
      </c>
      <c r="ER3232" s="175">
        <v>2</v>
      </c>
      <c r="ES3232" s="68">
        <v>650</v>
      </c>
      <c r="ET3232" s="68">
        <v>60</v>
      </c>
      <c r="EU3232" s="68">
        <v>0</v>
      </c>
      <c r="EV3232" s="68">
        <v>150060</v>
      </c>
      <c r="EW3232" s="68" t="s">
        <v>2698</v>
      </c>
      <c r="EX3232" s="68" t="str">
        <f t="shared" si="83"/>
        <v>중형</v>
      </c>
      <c r="GE3232" s="68">
        <v>130187</v>
      </c>
      <c r="GF3232" s="68" t="s">
        <v>6441</v>
      </c>
    </row>
    <row r="3233" spans="147:188" x14ac:dyDescent="0.3">
      <c r="EQ3233" s="68">
        <v>21250060</v>
      </c>
      <c r="ER3233" s="175">
        <v>2</v>
      </c>
      <c r="ES3233" s="68">
        <v>650</v>
      </c>
      <c r="ET3233" s="68">
        <v>60</v>
      </c>
      <c r="EU3233" s="68">
        <v>0</v>
      </c>
      <c r="EV3233" s="68">
        <v>150060</v>
      </c>
      <c r="EW3233" s="68" t="s">
        <v>2698</v>
      </c>
      <c r="EX3233" s="68" t="str">
        <f t="shared" si="83"/>
        <v>중형</v>
      </c>
      <c r="GE3233" s="68">
        <v>130188</v>
      </c>
      <c r="GF3233" s="68" t="s">
        <v>6441</v>
      </c>
    </row>
    <row r="3234" spans="147:188" x14ac:dyDescent="0.3">
      <c r="EQ3234" s="68">
        <v>30150060</v>
      </c>
      <c r="ER3234" s="175">
        <v>2</v>
      </c>
      <c r="ES3234" s="68">
        <v>650</v>
      </c>
      <c r="ET3234" s="68">
        <v>60</v>
      </c>
      <c r="EU3234" s="68">
        <v>0</v>
      </c>
      <c r="EV3234" s="68">
        <v>150060</v>
      </c>
      <c r="EW3234" s="68" t="s">
        <v>2698</v>
      </c>
      <c r="EX3234" s="68" t="str">
        <f t="shared" si="83"/>
        <v>중형</v>
      </c>
      <c r="GE3234" s="68">
        <v>130189</v>
      </c>
      <c r="GF3234" s="68" t="s">
        <v>6441</v>
      </c>
    </row>
    <row r="3235" spans="147:188" x14ac:dyDescent="0.3">
      <c r="EQ3235" s="68">
        <v>30250060</v>
      </c>
      <c r="ER3235" s="175">
        <v>2</v>
      </c>
      <c r="ES3235" s="68">
        <v>650</v>
      </c>
      <c r="ET3235" s="68">
        <v>60</v>
      </c>
      <c r="EU3235" s="68">
        <v>0</v>
      </c>
      <c r="EV3235" s="68">
        <v>150060</v>
      </c>
      <c r="EW3235" s="68" t="s">
        <v>2698</v>
      </c>
      <c r="EX3235" s="68" t="str">
        <f t="shared" si="83"/>
        <v>중형</v>
      </c>
      <c r="GE3235" s="68">
        <v>130190</v>
      </c>
      <c r="GF3235" s="68" t="s">
        <v>6442</v>
      </c>
    </row>
    <row r="3236" spans="147:188" x14ac:dyDescent="0.3">
      <c r="EQ3236" s="68">
        <v>30350060</v>
      </c>
      <c r="ER3236" s="175">
        <v>2</v>
      </c>
      <c r="ES3236" s="68">
        <v>650</v>
      </c>
      <c r="ET3236" s="68">
        <v>60</v>
      </c>
      <c r="EU3236" s="68">
        <v>0</v>
      </c>
      <c r="EV3236" s="68">
        <v>150060</v>
      </c>
      <c r="EW3236" s="68" t="s">
        <v>2698</v>
      </c>
      <c r="EX3236" s="68" t="str">
        <f t="shared" si="83"/>
        <v>중형</v>
      </c>
      <c r="GE3236" s="68">
        <v>130191</v>
      </c>
      <c r="GF3236" s="68" t="s">
        <v>6442</v>
      </c>
    </row>
    <row r="3237" spans="147:188" x14ac:dyDescent="0.3">
      <c r="EQ3237" s="68">
        <v>30450060</v>
      </c>
      <c r="ER3237" s="175">
        <v>2</v>
      </c>
      <c r="ES3237" s="68">
        <v>650</v>
      </c>
      <c r="ET3237" s="68">
        <v>60</v>
      </c>
      <c r="EU3237" s="68">
        <v>0</v>
      </c>
      <c r="EV3237" s="68">
        <v>150060</v>
      </c>
      <c r="EW3237" s="68" t="s">
        <v>2698</v>
      </c>
      <c r="EX3237" s="68" t="str">
        <f t="shared" si="83"/>
        <v>중형</v>
      </c>
      <c r="GE3237" s="68">
        <v>130192</v>
      </c>
      <c r="GF3237" s="68" t="s">
        <v>6442</v>
      </c>
    </row>
    <row r="3238" spans="147:188" x14ac:dyDescent="0.3">
      <c r="EQ3238" s="68">
        <v>30550060</v>
      </c>
      <c r="ER3238" s="175">
        <v>2</v>
      </c>
      <c r="ES3238" s="68">
        <v>650</v>
      </c>
      <c r="ET3238" s="68">
        <v>60</v>
      </c>
      <c r="EU3238" s="68">
        <v>0</v>
      </c>
      <c r="EV3238" s="68">
        <v>150060</v>
      </c>
      <c r="EW3238" s="68" t="s">
        <v>2698</v>
      </c>
      <c r="EX3238" s="68" t="str">
        <f t="shared" si="83"/>
        <v>중형</v>
      </c>
      <c r="GE3238" s="68">
        <v>130193</v>
      </c>
      <c r="GF3238" s="68" t="s">
        <v>6440</v>
      </c>
    </row>
    <row r="3239" spans="147:188" x14ac:dyDescent="0.3">
      <c r="EQ3239" s="68">
        <v>30650060</v>
      </c>
      <c r="ER3239" s="175">
        <v>2</v>
      </c>
      <c r="ES3239" s="68">
        <v>650</v>
      </c>
      <c r="ET3239" s="68">
        <v>60</v>
      </c>
      <c r="EU3239" s="68">
        <v>0</v>
      </c>
      <c r="EV3239" s="68">
        <v>150060</v>
      </c>
      <c r="EW3239" s="68" t="s">
        <v>2698</v>
      </c>
      <c r="EX3239" s="68" t="str">
        <f t="shared" si="83"/>
        <v>중형</v>
      </c>
      <c r="GE3239" s="68">
        <v>130194</v>
      </c>
      <c r="GF3239" s="68" t="s">
        <v>6440</v>
      </c>
    </row>
    <row r="3240" spans="147:188" x14ac:dyDescent="0.3">
      <c r="EQ3240" s="68">
        <v>30750060</v>
      </c>
      <c r="ER3240" s="175">
        <v>2</v>
      </c>
      <c r="ES3240" s="68">
        <v>650</v>
      </c>
      <c r="ET3240" s="68">
        <v>60</v>
      </c>
      <c r="EU3240" s="68">
        <v>0</v>
      </c>
      <c r="EV3240" s="68">
        <v>150060</v>
      </c>
      <c r="EW3240" s="68" t="s">
        <v>2698</v>
      </c>
      <c r="EX3240" s="68" t="str">
        <f t="shared" si="83"/>
        <v>중형</v>
      </c>
      <c r="GE3240" s="68">
        <v>130195</v>
      </c>
      <c r="GF3240" s="68" t="s">
        <v>6440</v>
      </c>
    </row>
    <row r="3241" spans="147:188" x14ac:dyDescent="0.3">
      <c r="EQ3241" s="68">
        <v>30850060</v>
      </c>
      <c r="ER3241" s="175">
        <v>2</v>
      </c>
      <c r="ES3241" s="68">
        <v>650</v>
      </c>
      <c r="ET3241" s="68">
        <v>60</v>
      </c>
      <c r="EU3241" s="68">
        <v>0</v>
      </c>
      <c r="EV3241" s="68">
        <v>150060</v>
      </c>
      <c r="EW3241" s="68" t="s">
        <v>2698</v>
      </c>
      <c r="EX3241" s="68" t="str">
        <f t="shared" si="83"/>
        <v>중형</v>
      </c>
      <c r="GE3241" s="68">
        <v>130196</v>
      </c>
      <c r="GF3241" s="68" t="s">
        <v>6408</v>
      </c>
    </row>
    <row r="3242" spans="147:188" x14ac:dyDescent="0.3">
      <c r="EQ3242" s="68">
        <v>30950060</v>
      </c>
      <c r="ER3242" s="175">
        <v>2</v>
      </c>
      <c r="ES3242" s="68">
        <v>650</v>
      </c>
      <c r="ET3242" s="68">
        <v>60</v>
      </c>
      <c r="EU3242" s="68">
        <v>0</v>
      </c>
      <c r="EV3242" s="68">
        <v>150060</v>
      </c>
      <c r="EW3242" s="68" t="s">
        <v>2698</v>
      </c>
      <c r="EX3242" s="68" t="str">
        <f t="shared" si="83"/>
        <v>중형</v>
      </c>
      <c r="GE3242" s="68">
        <v>130197</v>
      </c>
      <c r="GF3242" s="68" t="s">
        <v>6408</v>
      </c>
    </row>
    <row r="3243" spans="147:188" x14ac:dyDescent="0.3">
      <c r="EQ3243" s="68">
        <v>31050060</v>
      </c>
      <c r="ER3243" s="175">
        <v>2</v>
      </c>
      <c r="ES3243" s="68">
        <v>650</v>
      </c>
      <c r="ET3243" s="68">
        <v>60</v>
      </c>
      <c r="EU3243" s="68">
        <v>0</v>
      </c>
      <c r="EV3243" s="68">
        <v>150060</v>
      </c>
      <c r="EW3243" s="68" t="s">
        <v>2698</v>
      </c>
      <c r="EX3243" s="68" t="str">
        <f t="shared" si="83"/>
        <v>중형</v>
      </c>
      <c r="GE3243" s="68">
        <v>130198</v>
      </c>
      <c r="GF3243" s="68" t="s">
        <v>6408</v>
      </c>
    </row>
    <row r="3244" spans="147:188" x14ac:dyDescent="0.3">
      <c r="EQ3244" s="68">
        <v>31150060</v>
      </c>
      <c r="ER3244" s="175">
        <v>2</v>
      </c>
      <c r="ES3244" s="68">
        <v>650</v>
      </c>
      <c r="ET3244" s="68">
        <v>60</v>
      </c>
      <c r="EU3244" s="68">
        <v>0</v>
      </c>
      <c r="EV3244" s="68">
        <v>150060</v>
      </c>
      <c r="EW3244" s="68" t="s">
        <v>2698</v>
      </c>
      <c r="EX3244" s="68" t="str">
        <f t="shared" si="83"/>
        <v>중형</v>
      </c>
      <c r="GE3244" s="68">
        <v>130199</v>
      </c>
      <c r="GF3244" s="68" t="s">
        <v>6443</v>
      </c>
    </row>
    <row r="3245" spans="147:188" x14ac:dyDescent="0.3">
      <c r="EQ3245" s="68">
        <v>31250060</v>
      </c>
      <c r="ER3245" s="175">
        <v>2</v>
      </c>
      <c r="ES3245" s="68">
        <v>650</v>
      </c>
      <c r="ET3245" s="68">
        <v>60</v>
      </c>
      <c r="EU3245" s="68">
        <v>0</v>
      </c>
      <c r="EV3245" s="68">
        <v>150060</v>
      </c>
      <c r="EW3245" s="68" t="s">
        <v>2698</v>
      </c>
      <c r="EX3245" s="68" t="str">
        <f t="shared" si="83"/>
        <v>중형</v>
      </c>
      <c r="GE3245" s="68">
        <v>130200</v>
      </c>
      <c r="GF3245" s="68" t="s">
        <v>6443</v>
      </c>
    </row>
    <row r="3246" spans="147:188" x14ac:dyDescent="0.3">
      <c r="EQ3246" s="68">
        <v>10150061</v>
      </c>
      <c r="ER3246" s="175">
        <v>1</v>
      </c>
      <c r="ES3246" s="68">
        <v>650</v>
      </c>
      <c r="ET3246" s="68">
        <v>61</v>
      </c>
      <c r="EU3246" s="68">
        <v>0</v>
      </c>
      <c r="EV3246" s="68">
        <v>150061</v>
      </c>
      <c r="EW3246" s="68" t="s">
        <v>2699</v>
      </c>
      <c r="EX3246" s="68" t="str">
        <f t="shared" si="83"/>
        <v>소형</v>
      </c>
      <c r="GE3246" s="68">
        <v>130201</v>
      </c>
      <c r="GF3246" s="68" t="s">
        <v>6443</v>
      </c>
    </row>
    <row r="3247" spans="147:188" x14ac:dyDescent="0.3">
      <c r="EQ3247" s="68">
        <v>10250061</v>
      </c>
      <c r="ER3247" s="175">
        <v>1</v>
      </c>
      <c r="ES3247" s="68">
        <v>650</v>
      </c>
      <c r="ET3247" s="68">
        <v>61</v>
      </c>
      <c r="EU3247" s="68">
        <v>0</v>
      </c>
      <c r="EV3247" s="68">
        <v>150061</v>
      </c>
      <c r="EW3247" s="68" t="s">
        <v>2699</v>
      </c>
      <c r="EX3247" s="68" t="str">
        <f t="shared" si="83"/>
        <v>소형</v>
      </c>
      <c r="GE3247" s="68">
        <v>130202</v>
      </c>
      <c r="GF3247" s="68" t="s">
        <v>6444</v>
      </c>
    </row>
    <row r="3248" spans="147:188" x14ac:dyDescent="0.3">
      <c r="EQ3248" s="68">
        <v>10350061</v>
      </c>
      <c r="ER3248" s="175">
        <v>1</v>
      </c>
      <c r="ES3248" s="68">
        <v>650</v>
      </c>
      <c r="ET3248" s="68">
        <v>61</v>
      </c>
      <c r="EU3248" s="68">
        <v>0</v>
      </c>
      <c r="EV3248" s="68">
        <v>150061</v>
      </c>
      <c r="EW3248" s="68" t="s">
        <v>2699</v>
      </c>
      <c r="EX3248" s="68" t="str">
        <f t="shared" si="83"/>
        <v>소형</v>
      </c>
      <c r="GE3248" s="68">
        <v>130203</v>
      </c>
      <c r="GF3248" s="68" t="s">
        <v>6444</v>
      </c>
    </row>
    <row r="3249" spans="147:188" x14ac:dyDescent="0.3">
      <c r="EQ3249" s="68">
        <v>10450061</v>
      </c>
      <c r="ER3249" s="175">
        <v>1</v>
      </c>
      <c r="ES3249" s="68">
        <v>650</v>
      </c>
      <c r="ET3249" s="68">
        <v>61</v>
      </c>
      <c r="EU3249" s="68">
        <v>0</v>
      </c>
      <c r="EV3249" s="68">
        <v>150061</v>
      </c>
      <c r="EW3249" s="68" t="s">
        <v>2699</v>
      </c>
      <c r="EX3249" s="68" t="str">
        <f t="shared" si="83"/>
        <v>소형</v>
      </c>
      <c r="GE3249" s="68">
        <v>130204</v>
      </c>
      <c r="GF3249" s="68" t="s">
        <v>6444</v>
      </c>
    </row>
    <row r="3250" spans="147:188" x14ac:dyDescent="0.3">
      <c r="EQ3250" s="68">
        <v>10550061</v>
      </c>
      <c r="ER3250" s="175">
        <v>1</v>
      </c>
      <c r="ES3250" s="68">
        <v>650</v>
      </c>
      <c r="ET3250" s="68">
        <v>61</v>
      </c>
      <c r="EU3250" s="68">
        <v>0</v>
      </c>
      <c r="EV3250" s="68">
        <v>150061</v>
      </c>
      <c r="EW3250" s="68" t="s">
        <v>2699</v>
      </c>
      <c r="EX3250" s="68" t="str">
        <f t="shared" si="83"/>
        <v>소형</v>
      </c>
      <c r="GE3250" s="68">
        <v>130205</v>
      </c>
      <c r="GF3250" s="68" t="s">
        <v>6445</v>
      </c>
    </row>
    <row r="3251" spans="147:188" x14ac:dyDescent="0.3">
      <c r="EQ3251" s="68">
        <v>10650061</v>
      </c>
      <c r="ER3251" s="175">
        <v>1</v>
      </c>
      <c r="ES3251" s="68">
        <v>650</v>
      </c>
      <c r="ET3251" s="68">
        <v>61</v>
      </c>
      <c r="EU3251" s="68">
        <v>0</v>
      </c>
      <c r="EV3251" s="68">
        <v>150061</v>
      </c>
      <c r="EW3251" s="68" t="s">
        <v>2699</v>
      </c>
      <c r="EX3251" s="68" t="str">
        <f t="shared" si="83"/>
        <v>소형</v>
      </c>
      <c r="GE3251" s="68">
        <v>130206</v>
      </c>
      <c r="GF3251" s="68" t="s">
        <v>6445</v>
      </c>
    </row>
    <row r="3252" spans="147:188" x14ac:dyDescent="0.3">
      <c r="EQ3252" s="68">
        <v>10750061</v>
      </c>
      <c r="ER3252" s="175">
        <v>1</v>
      </c>
      <c r="ES3252" s="68">
        <v>650</v>
      </c>
      <c r="ET3252" s="68">
        <v>61</v>
      </c>
      <c r="EU3252" s="68">
        <v>0</v>
      </c>
      <c r="EV3252" s="68">
        <v>150061</v>
      </c>
      <c r="EW3252" s="68" t="s">
        <v>2699</v>
      </c>
      <c r="EX3252" s="68" t="str">
        <f t="shared" si="83"/>
        <v>소형</v>
      </c>
      <c r="GE3252" s="68">
        <v>130207</v>
      </c>
      <c r="GF3252" s="68" t="s">
        <v>6445</v>
      </c>
    </row>
    <row r="3253" spans="147:188" x14ac:dyDescent="0.3">
      <c r="EQ3253" s="68">
        <v>10850061</v>
      </c>
      <c r="ER3253" s="175">
        <v>1</v>
      </c>
      <c r="ES3253" s="68">
        <v>650</v>
      </c>
      <c r="ET3253" s="68">
        <v>61</v>
      </c>
      <c r="EU3253" s="68">
        <v>0</v>
      </c>
      <c r="EV3253" s="68">
        <v>150061</v>
      </c>
      <c r="EW3253" s="68" t="s">
        <v>2699</v>
      </c>
      <c r="EX3253" s="68" t="str">
        <f t="shared" si="83"/>
        <v>소형</v>
      </c>
      <c r="GE3253" s="68">
        <v>130208</v>
      </c>
      <c r="GF3253" s="68" t="s">
        <v>6397</v>
      </c>
    </row>
    <row r="3254" spans="147:188" x14ac:dyDescent="0.3">
      <c r="EQ3254" s="68">
        <v>10950061</v>
      </c>
      <c r="ER3254" s="175">
        <v>1</v>
      </c>
      <c r="ES3254" s="68">
        <v>650</v>
      </c>
      <c r="ET3254" s="68">
        <v>61</v>
      </c>
      <c r="EU3254" s="68">
        <v>0</v>
      </c>
      <c r="EV3254" s="68">
        <v>150061</v>
      </c>
      <c r="EW3254" s="68" t="s">
        <v>2699</v>
      </c>
      <c r="EX3254" s="68" t="str">
        <f t="shared" si="83"/>
        <v>소형</v>
      </c>
      <c r="GE3254" s="68">
        <v>130209</v>
      </c>
      <c r="GF3254" s="68" t="s">
        <v>6397</v>
      </c>
    </row>
    <row r="3255" spans="147:188" x14ac:dyDescent="0.3">
      <c r="EQ3255" s="68">
        <v>11050061</v>
      </c>
      <c r="ER3255" s="175">
        <v>1</v>
      </c>
      <c r="ES3255" s="68">
        <v>650</v>
      </c>
      <c r="ET3255" s="68">
        <v>61</v>
      </c>
      <c r="EU3255" s="68">
        <v>0</v>
      </c>
      <c r="EV3255" s="68">
        <v>150061</v>
      </c>
      <c r="EW3255" s="68" t="s">
        <v>2699</v>
      </c>
      <c r="EX3255" s="68" t="str">
        <f t="shared" si="83"/>
        <v>소형</v>
      </c>
      <c r="GE3255" s="68">
        <v>130210</v>
      </c>
      <c r="GF3255" s="68" t="s">
        <v>6397</v>
      </c>
    </row>
    <row r="3256" spans="147:188" x14ac:dyDescent="0.3">
      <c r="EQ3256" s="68">
        <v>11150061</v>
      </c>
      <c r="ER3256" s="175">
        <v>1</v>
      </c>
      <c r="ES3256" s="68">
        <v>650</v>
      </c>
      <c r="ET3256" s="68">
        <v>61</v>
      </c>
      <c r="EU3256" s="68">
        <v>0</v>
      </c>
      <c r="EV3256" s="68">
        <v>150061</v>
      </c>
      <c r="EW3256" s="68" t="s">
        <v>2699</v>
      </c>
      <c r="EX3256" s="68" t="str">
        <f t="shared" si="83"/>
        <v>소형</v>
      </c>
      <c r="GE3256" s="68">
        <v>130211</v>
      </c>
      <c r="GF3256" s="68" t="s">
        <v>6446</v>
      </c>
    </row>
    <row r="3257" spans="147:188" x14ac:dyDescent="0.3">
      <c r="EQ3257" s="68">
        <v>11250061</v>
      </c>
      <c r="ER3257" s="175">
        <v>1</v>
      </c>
      <c r="ES3257" s="68">
        <v>650</v>
      </c>
      <c r="ET3257" s="68">
        <v>61</v>
      </c>
      <c r="EU3257" s="68">
        <v>0</v>
      </c>
      <c r="EV3257" s="68">
        <v>150061</v>
      </c>
      <c r="EW3257" s="68" t="s">
        <v>2699</v>
      </c>
      <c r="EX3257" s="68" t="str">
        <f t="shared" si="83"/>
        <v>소형</v>
      </c>
      <c r="GE3257" s="68">
        <v>130212</v>
      </c>
      <c r="GF3257" s="68" t="s">
        <v>6446</v>
      </c>
    </row>
    <row r="3258" spans="147:188" x14ac:dyDescent="0.3">
      <c r="EQ3258" s="68">
        <v>20150061</v>
      </c>
      <c r="ER3258" s="175">
        <v>1</v>
      </c>
      <c r="ES3258" s="68">
        <v>650</v>
      </c>
      <c r="ET3258" s="68">
        <v>61</v>
      </c>
      <c r="EU3258" s="68">
        <v>0</v>
      </c>
      <c r="EV3258" s="68">
        <v>150061</v>
      </c>
      <c r="EW3258" s="68" t="s">
        <v>2699</v>
      </c>
      <c r="EX3258" s="68" t="str">
        <f t="shared" si="83"/>
        <v>소형</v>
      </c>
      <c r="GE3258" s="68">
        <v>130213</v>
      </c>
      <c r="GF3258" s="68" t="s">
        <v>6446</v>
      </c>
    </row>
    <row r="3259" spans="147:188" x14ac:dyDescent="0.3">
      <c r="EQ3259" s="68">
        <v>20250061</v>
      </c>
      <c r="ER3259" s="175">
        <v>1</v>
      </c>
      <c r="ES3259" s="68">
        <v>650</v>
      </c>
      <c r="ET3259" s="68">
        <v>61</v>
      </c>
      <c r="EU3259" s="68">
        <v>0</v>
      </c>
      <c r="EV3259" s="68">
        <v>150061</v>
      </c>
      <c r="EW3259" s="68" t="s">
        <v>2699</v>
      </c>
      <c r="EX3259" s="68" t="str">
        <f t="shared" si="83"/>
        <v>소형</v>
      </c>
      <c r="GE3259" s="68">
        <v>130214</v>
      </c>
      <c r="GF3259" s="68" t="s">
        <v>6401</v>
      </c>
    </row>
    <row r="3260" spans="147:188" x14ac:dyDescent="0.3">
      <c r="EQ3260" s="68">
        <v>20350061</v>
      </c>
      <c r="ER3260" s="175">
        <v>1</v>
      </c>
      <c r="ES3260" s="68">
        <v>650</v>
      </c>
      <c r="ET3260" s="68">
        <v>61</v>
      </c>
      <c r="EU3260" s="68">
        <v>0</v>
      </c>
      <c r="EV3260" s="68">
        <v>150061</v>
      </c>
      <c r="EW3260" s="68" t="s">
        <v>2699</v>
      </c>
      <c r="EX3260" s="68" t="str">
        <f t="shared" si="83"/>
        <v>소형</v>
      </c>
      <c r="GE3260" s="68">
        <v>130215</v>
      </c>
      <c r="GF3260" s="68" t="s">
        <v>6401</v>
      </c>
    </row>
    <row r="3261" spans="147:188" x14ac:dyDescent="0.3">
      <c r="EQ3261" s="68">
        <v>20450061</v>
      </c>
      <c r="ER3261" s="175">
        <v>1</v>
      </c>
      <c r="ES3261" s="68">
        <v>650</v>
      </c>
      <c r="ET3261" s="68">
        <v>61</v>
      </c>
      <c r="EU3261" s="68">
        <v>0</v>
      </c>
      <c r="EV3261" s="68">
        <v>150061</v>
      </c>
      <c r="EW3261" s="68" t="s">
        <v>2699</v>
      </c>
      <c r="EX3261" s="68" t="str">
        <f t="shared" si="83"/>
        <v>소형</v>
      </c>
      <c r="GE3261" s="68">
        <v>130216</v>
      </c>
      <c r="GF3261" s="68" t="s">
        <v>6401</v>
      </c>
    </row>
    <row r="3262" spans="147:188" x14ac:dyDescent="0.3">
      <c r="EQ3262" s="68">
        <v>20550061</v>
      </c>
      <c r="ER3262" s="175">
        <v>1</v>
      </c>
      <c r="ES3262" s="68">
        <v>650</v>
      </c>
      <c r="ET3262" s="68">
        <v>61</v>
      </c>
      <c r="EU3262" s="68">
        <v>0</v>
      </c>
      <c r="EV3262" s="68">
        <v>150061</v>
      </c>
      <c r="EW3262" s="68" t="s">
        <v>2699</v>
      </c>
      <c r="EX3262" s="68" t="str">
        <f t="shared" si="83"/>
        <v>소형</v>
      </c>
      <c r="GE3262" s="68">
        <v>130217</v>
      </c>
      <c r="GF3262" s="68" t="s">
        <v>6447</v>
      </c>
    </row>
    <row r="3263" spans="147:188" x14ac:dyDescent="0.3">
      <c r="EQ3263" s="68">
        <v>20650061</v>
      </c>
      <c r="ER3263" s="175">
        <v>1</v>
      </c>
      <c r="ES3263" s="68">
        <v>650</v>
      </c>
      <c r="ET3263" s="68">
        <v>61</v>
      </c>
      <c r="EU3263" s="68">
        <v>0</v>
      </c>
      <c r="EV3263" s="68">
        <v>150061</v>
      </c>
      <c r="EW3263" s="68" t="s">
        <v>2699</v>
      </c>
      <c r="EX3263" s="68" t="str">
        <f t="shared" si="83"/>
        <v>소형</v>
      </c>
      <c r="GE3263" s="68">
        <v>130218</v>
      </c>
      <c r="GF3263" s="68" t="s">
        <v>6447</v>
      </c>
    </row>
    <row r="3264" spans="147:188" x14ac:dyDescent="0.3">
      <c r="EQ3264" s="68">
        <v>20750061</v>
      </c>
      <c r="ER3264" s="175">
        <v>1</v>
      </c>
      <c r="ES3264" s="68">
        <v>650</v>
      </c>
      <c r="ET3264" s="68">
        <v>61</v>
      </c>
      <c r="EU3264" s="68">
        <v>0</v>
      </c>
      <c r="EV3264" s="68">
        <v>150061</v>
      </c>
      <c r="EW3264" s="68" t="s">
        <v>2699</v>
      </c>
      <c r="EX3264" s="68" t="str">
        <f t="shared" si="83"/>
        <v>소형</v>
      </c>
      <c r="GE3264" s="68">
        <v>130219</v>
      </c>
      <c r="GF3264" s="68" t="s">
        <v>6447</v>
      </c>
    </row>
    <row r="3265" spans="147:188" x14ac:dyDescent="0.3">
      <c r="EQ3265" s="68">
        <v>20850061</v>
      </c>
      <c r="ER3265" s="175">
        <v>1</v>
      </c>
      <c r="ES3265" s="68">
        <v>650</v>
      </c>
      <c r="ET3265" s="68">
        <v>61</v>
      </c>
      <c r="EU3265" s="68">
        <v>0</v>
      </c>
      <c r="EV3265" s="68">
        <v>150061</v>
      </c>
      <c r="EW3265" s="68" t="s">
        <v>2699</v>
      </c>
      <c r="EX3265" s="68" t="str">
        <f t="shared" si="83"/>
        <v>소형</v>
      </c>
      <c r="GE3265" s="68">
        <v>130220</v>
      </c>
      <c r="GF3265" s="68" t="s">
        <v>6448</v>
      </c>
    </row>
    <row r="3266" spans="147:188" x14ac:dyDescent="0.3">
      <c r="EQ3266" s="68">
        <v>20950061</v>
      </c>
      <c r="ER3266" s="175">
        <v>1</v>
      </c>
      <c r="ES3266" s="68">
        <v>650</v>
      </c>
      <c r="ET3266" s="68">
        <v>61</v>
      </c>
      <c r="EU3266" s="68">
        <v>0</v>
      </c>
      <c r="EV3266" s="68">
        <v>150061</v>
      </c>
      <c r="EW3266" s="68" t="s">
        <v>2699</v>
      </c>
      <c r="EX3266" s="68" t="str">
        <f t="shared" si="83"/>
        <v>소형</v>
      </c>
      <c r="GE3266" s="68">
        <v>130221</v>
      </c>
      <c r="GF3266" s="68" t="s">
        <v>6448</v>
      </c>
    </row>
    <row r="3267" spans="147:188" x14ac:dyDescent="0.3">
      <c r="EQ3267" s="68">
        <v>21050061</v>
      </c>
      <c r="ER3267" s="175">
        <v>1</v>
      </c>
      <c r="ES3267" s="68">
        <v>650</v>
      </c>
      <c r="ET3267" s="68">
        <v>61</v>
      </c>
      <c r="EU3267" s="68">
        <v>0</v>
      </c>
      <c r="EV3267" s="68">
        <v>150061</v>
      </c>
      <c r="EW3267" s="68" t="s">
        <v>2699</v>
      </c>
      <c r="EX3267" s="68" t="str">
        <f t="shared" ref="EX3267:EX3330" si="84">IF(ER3267=1,"소형",IF(ER3267=2,"중형","대형"))</f>
        <v>소형</v>
      </c>
      <c r="GE3267" s="68">
        <v>130222</v>
      </c>
      <c r="GF3267" s="68" t="s">
        <v>6448</v>
      </c>
    </row>
    <row r="3268" spans="147:188" x14ac:dyDescent="0.3">
      <c r="EQ3268" s="68">
        <v>21150061</v>
      </c>
      <c r="ER3268" s="175">
        <v>1</v>
      </c>
      <c r="ES3268" s="68">
        <v>650</v>
      </c>
      <c r="ET3268" s="68">
        <v>61</v>
      </c>
      <c r="EU3268" s="68">
        <v>0</v>
      </c>
      <c r="EV3268" s="68">
        <v>150061</v>
      </c>
      <c r="EW3268" s="68" t="s">
        <v>2699</v>
      </c>
      <c r="EX3268" s="68" t="str">
        <f t="shared" si="84"/>
        <v>소형</v>
      </c>
      <c r="GE3268" s="68">
        <v>130223</v>
      </c>
      <c r="GF3268" s="68" t="s">
        <v>6399</v>
      </c>
    </row>
    <row r="3269" spans="147:188" x14ac:dyDescent="0.3">
      <c r="EQ3269" s="68">
        <v>21250061</v>
      </c>
      <c r="ER3269" s="175">
        <v>1</v>
      </c>
      <c r="ES3269" s="68">
        <v>650</v>
      </c>
      <c r="ET3269" s="68">
        <v>61</v>
      </c>
      <c r="EU3269" s="68">
        <v>0</v>
      </c>
      <c r="EV3269" s="68">
        <v>150061</v>
      </c>
      <c r="EW3269" s="68" t="s">
        <v>2699</v>
      </c>
      <c r="EX3269" s="68" t="str">
        <f t="shared" si="84"/>
        <v>소형</v>
      </c>
      <c r="GE3269" s="68">
        <v>130224</v>
      </c>
      <c r="GF3269" s="68" t="s">
        <v>6399</v>
      </c>
    </row>
    <row r="3270" spans="147:188" x14ac:dyDescent="0.3">
      <c r="EQ3270" s="68">
        <v>30150061</v>
      </c>
      <c r="ER3270" s="175">
        <v>1</v>
      </c>
      <c r="ES3270" s="68">
        <v>650</v>
      </c>
      <c r="ET3270" s="68">
        <v>61</v>
      </c>
      <c r="EU3270" s="68">
        <v>0</v>
      </c>
      <c r="EV3270" s="68">
        <v>150061</v>
      </c>
      <c r="EW3270" s="68" t="s">
        <v>2699</v>
      </c>
      <c r="EX3270" s="68" t="str">
        <f t="shared" si="84"/>
        <v>소형</v>
      </c>
      <c r="GE3270" s="68">
        <v>130225</v>
      </c>
      <c r="GF3270" s="68" t="s">
        <v>6399</v>
      </c>
    </row>
    <row r="3271" spans="147:188" x14ac:dyDescent="0.3">
      <c r="EQ3271" s="68">
        <v>30250061</v>
      </c>
      <c r="ER3271" s="175">
        <v>1</v>
      </c>
      <c r="ES3271" s="68">
        <v>650</v>
      </c>
      <c r="ET3271" s="68">
        <v>61</v>
      </c>
      <c r="EU3271" s="68">
        <v>0</v>
      </c>
      <c r="EV3271" s="68">
        <v>150061</v>
      </c>
      <c r="EW3271" s="68" t="s">
        <v>2699</v>
      </c>
      <c r="EX3271" s="68" t="str">
        <f t="shared" si="84"/>
        <v>소형</v>
      </c>
      <c r="GE3271" s="68">
        <v>130226</v>
      </c>
      <c r="GF3271" s="68" t="s">
        <v>6449</v>
      </c>
    </row>
    <row r="3272" spans="147:188" x14ac:dyDescent="0.3">
      <c r="EQ3272" s="68">
        <v>30350061</v>
      </c>
      <c r="ER3272" s="175">
        <v>1</v>
      </c>
      <c r="ES3272" s="68">
        <v>650</v>
      </c>
      <c r="ET3272" s="68">
        <v>61</v>
      </c>
      <c r="EU3272" s="68">
        <v>0</v>
      </c>
      <c r="EV3272" s="68">
        <v>150061</v>
      </c>
      <c r="EW3272" s="68" t="s">
        <v>2699</v>
      </c>
      <c r="EX3272" s="68" t="str">
        <f t="shared" si="84"/>
        <v>소형</v>
      </c>
      <c r="GE3272" s="68">
        <v>130227</v>
      </c>
      <c r="GF3272" s="68" t="s">
        <v>6449</v>
      </c>
    </row>
    <row r="3273" spans="147:188" x14ac:dyDescent="0.3">
      <c r="EQ3273" s="68">
        <v>30450061</v>
      </c>
      <c r="ER3273" s="175">
        <v>1</v>
      </c>
      <c r="ES3273" s="68">
        <v>650</v>
      </c>
      <c r="ET3273" s="68">
        <v>61</v>
      </c>
      <c r="EU3273" s="68">
        <v>0</v>
      </c>
      <c r="EV3273" s="68">
        <v>150061</v>
      </c>
      <c r="EW3273" s="68" t="s">
        <v>2699</v>
      </c>
      <c r="EX3273" s="68" t="str">
        <f t="shared" si="84"/>
        <v>소형</v>
      </c>
      <c r="GE3273" s="68">
        <v>130228</v>
      </c>
      <c r="GF3273" s="68" t="s">
        <v>6449</v>
      </c>
    </row>
    <row r="3274" spans="147:188" x14ac:dyDescent="0.3">
      <c r="EQ3274" s="68">
        <v>30550061</v>
      </c>
      <c r="ER3274" s="175">
        <v>1</v>
      </c>
      <c r="ES3274" s="68">
        <v>650</v>
      </c>
      <c r="ET3274" s="68">
        <v>61</v>
      </c>
      <c r="EU3274" s="68">
        <v>0</v>
      </c>
      <c r="EV3274" s="68">
        <v>150061</v>
      </c>
      <c r="EW3274" s="68" t="s">
        <v>2699</v>
      </c>
      <c r="EX3274" s="68" t="str">
        <f t="shared" si="84"/>
        <v>소형</v>
      </c>
      <c r="GE3274" s="68">
        <v>130229</v>
      </c>
      <c r="GF3274" s="68" t="s">
        <v>6450</v>
      </c>
    </row>
    <row r="3275" spans="147:188" x14ac:dyDescent="0.3">
      <c r="EQ3275" s="68">
        <v>30650061</v>
      </c>
      <c r="ER3275" s="175">
        <v>1</v>
      </c>
      <c r="ES3275" s="68">
        <v>650</v>
      </c>
      <c r="ET3275" s="68">
        <v>61</v>
      </c>
      <c r="EU3275" s="68">
        <v>0</v>
      </c>
      <c r="EV3275" s="68">
        <v>150061</v>
      </c>
      <c r="EW3275" s="68" t="s">
        <v>2699</v>
      </c>
      <c r="EX3275" s="68" t="str">
        <f t="shared" si="84"/>
        <v>소형</v>
      </c>
      <c r="GE3275" s="68">
        <v>130230</v>
      </c>
      <c r="GF3275" s="68" t="s">
        <v>6450</v>
      </c>
    </row>
    <row r="3276" spans="147:188" x14ac:dyDescent="0.3">
      <c r="EQ3276" s="68">
        <v>30750061</v>
      </c>
      <c r="ER3276" s="175">
        <v>1</v>
      </c>
      <c r="ES3276" s="68">
        <v>650</v>
      </c>
      <c r="ET3276" s="68">
        <v>61</v>
      </c>
      <c r="EU3276" s="68">
        <v>0</v>
      </c>
      <c r="EV3276" s="68">
        <v>150061</v>
      </c>
      <c r="EW3276" s="68" t="s">
        <v>2699</v>
      </c>
      <c r="EX3276" s="68" t="str">
        <f t="shared" si="84"/>
        <v>소형</v>
      </c>
      <c r="GE3276" s="68">
        <v>130231</v>
      </c>
      <c r="GF3276" s="68" t="s">
        <v>6450</v>
      </c>
    </row>
    <row r="3277" spans="147:188" x14ac:dyDescent="0.3">
      <c r="EQ3277" s="68">
        <v>30850061</v>
      </c>
      <c r="ER3277" s="175">
        <v>1</v>
      </c>
      <c r="ES3277" s="68">
        <v>650</v>
      </c>
      <c r="ET3277" s="68">
        <v>61</v>
      </c>
      <c r="EU3277" s="68">
        <v>0</v>
      </c>
      <c r="EV3277" s="68">
        <v>150061</v>
      </c>
      <c r="EW3277" s="68" t="s">
        <v>2699</v>
      </c>
      <c r="EX3277" s="68" t="str">
        <f t="shared" si="84"/>
        <v>소형</v>
      </c>
      <c r="GE3277" s="68">
        <v>130232</v>
      </c>
      <c r="GF3277" s="68" t="s">
        <v>6451</v>
      </c>
    </row>
    <row r="3278" spans="147:188" x14ac:dyDescent="0.3">
      <c r="EQ3278" s="68">
        <v>30950061</v>
      </c>
      <c r="ER3278" s="175">
        <v>1</v>
      </c>
      <c r="ES3278" s="68">
        <v>650</v>
      </c>
      <c r="ET3278" s="68">
        <v>61</v>
      </c>
      <c r="EU3278" s="68">
        <v>0</v>
      </c>
      <c r="EV3278" s="68">
        <v>150061</v>
      </c>
      <c r="EW3278" s="68" t="s">
        <v>2699</v>
      </c>
      <c r="EX3278" s="68" t="str">
        <f t="shared" si="84"/>
        <v>소형</v>
      </c>
      <c r="GE3278" s="68">
        <v>130233</v>
      </c>
      <c r="GF3278" s="68" t="s">
        <v>6451</v>
      </c>
    </row>
    <row r="3279" spans="147:188" x14ac:dyDescent="0.3">
      <c r="EQ3279" s="68">
        <v>31050061</v>
      </c>
      <c r="ER3279" s="175">
        <v>1</v>
      </c>
      <c r="ES3279" s="68">
        <v>650</v>
      </c>
      <c r="ET3279" s="68">
        <v>61</v>
      </c>
      <c r="EU3279" s="68">
        <v>0</v>
      </c>
      <c r="EV3279" s="68">
        <v>150061</v>
      </c>
      <c r="EW3279" s="68" t="s">
        <v>2699</v>
      </c>
      <c r="EX3279" s="68" t="str">
        <f t="shared" si="84"/>
        <v>소형</v>
      </c>
      <c r="GE3279" s="68">
        <v>130234</v>
      </c>
      <c r="GF3279" s="68" t="s">
        <v>6451</v>
      </c>
    </row>
    <row r="3280" spans="147:188" x14ac:dyDescent="0.3">
      <c r="EQ3280" s="68">
        <v>31150061</v>
      </c>
      <c r="ER3280" s="175">
        <v>1</v>
      </c>
      <c r="ES3280" s="68">
        <v>650</v>
      </c>
      <c r="ET3280" s="68">
        <v>61</v>
      </c>
      <c r="EU3280" s="68">
        <v>0</v>
      </c>
      <c r="EV3280" s="68">
        <v>150061</v>
      </c>
      <c r="EW3280" s="68" t="s">
        <v>2699</v>
      </c>
      <c r="EX3280" s="68" t="str">
        <f t="shared" si="84"/>
        <v>소형</v>
      </c>
      <c r="GE3280" s="68">
        <v>130235</v>
      </c>
      <c r="GF3280" s="68" t="s">
        <v>6395</v>
      </c>
    </row>
    <row r="3281" spans="147:188" x14ac:dyDescent="0.3">
      <c r="EQ3281" s="68">
        <v>31250061</v>
      </c>
      <c r="ER3281" s="175">
        <v>1</v>
      </c>
      <c r="ES3281" s="68">
        <v>650</v>
      </c>
      <c r="ET3281" s="68">
        <v>61</v>
      </c>
      <c r="EU3281" s="68">
        <v>0</v>
      </c>
      <c r="EV3281" s="68">
        <v>150061</v>
      </c>
      <c r="EW3281" s="68" t="s">
        <v>2699</v>
      </c>
      <c r="EX3281" s="68" t="str">
        <f t="shared" si="84"/>
        <v>소형</v>
      </c>
      <c r="GE3281" s="68">
        <v>130236</v>
      </c>
      <c r="GF3281" s="68" t="s">
        <v>6395</v>
      </c>
    </row>
    <row r="3282" spans="147:188" x14ac:dyDescent="0.3">
      <c r="EQ3282" s="68">
        <v>10150062</v>
      </c>
      <c r="ER3282" s="175">
        <v>1</v>
      </c>
      <c r="ES3282" s="68">
        <v>650</v>
      </c>
      <c r="ET3282" s="68">
        <v>62</v>
      </c>
      <c r="EU3282" s="68">
        <v>0</v>
      </c>
      <c r="EV3282" s="68">
        <v>150062</v>
      </c>
      <c r="EW3282" s="68" t="s">
        <v>2700</v>
      </c>
      <c r="EX3282" s="68" t="str">
        <f t="shared" si="84"/>
        <v>소형</v>
      </c>
      <c r="GE3282" s="68">
        <v>130237</v>
      </c>
      <c r="GF3282" s="68" t="s">
        <v>6395</v>
      </c>
    </row>
    <row r="3283" spans="147:188" x14ac:dyDescent="0.3">
      <c r="EQ3283" s="68">
        <v>10250062</v>
      </c>
      <c r="ER3283" s="175">
        <v>1</v>
      </c>
      <c r="ES3283" s="68">
        <v>650</v>
      </c>
      <c r="ET3283" s="68">
        <v>62</v>
      </c>
      <c r="EU3283" s="68">
        <v>0</v>
      </c>
      <c r="EV3283" s="68">
        <v>150062</v>
      </c>
      <c r="EW3283" s="68" t="s">
        <v>2700</v>
      </c>
      <c r="EX3283" s="68" t="str">
        <f t="shared" si="84"/>
        <v>소형</v>
      </c>
      <c r="GE3283" s="68">
        <v>130238</v>
      </c>
      <c r="GF3283" s="68" t="s">
        <v>6452</v>
      </c>
    </row>
    <row r="3284" spans="147:188" x14ac:dyDescent="0.3">
      <c r="EQ3284" s="68">
        <v>10350062</v>
      </c>
      <c r="ER3284" s="175">
        <v>1</v>
      </c>
      <c r="ES3284" s="68">
        <v>650</v>
      </c>
      <c r="ET3284" s="68">
        <v>62</v>
      </c>
      <c r="EU3284" s="68">
        <v>0</v>
      </c>
      <c r="EV3284" s="68">
        <v>150062</v>
      </c>
      <c r="EW3284" s="68" t="s">
        <v>2700</v>
      </c>
      <c r="EX3284" s="68" t="str">
        <f t="shared" si="84"/>
        <v>소형</v>
      </c>
      <c r="GE3284" s="68">
        <v>130239</v>
      </c>
      <c r="GF3284" s="68" t="s">
        <v>6452</v>
      </c>
    </row>
    <row r="3285" spans="147:188" x14ac:dyDescent="0.3">
      <c r="EQ3285" s="68">
        <v>10450062</v>
      </c>
      <c r="ER3285" s="175">
        <v>1</v>
      </c>
      <c r="ES3285" s="68">
        <v>650</v>
      </c>
      <c r="ET3285" s="68">
        <v>62</v>
      </c>
      <c r="EU3285" s="68">
        <v>0</v>
      </c>
      <c r="EV3285" s="68">
        <v>150062</v>
      </c>
      <c r="EW3285" s="68" t="s">
        <v>2700</v>
      </c>
      <c r="EX3285" s="68" t="str">
        <f t="shared" si="84"/>
        <v>소형</v>
      </c>
      <c r="GE3285" s="68">
        <v>130240</v>
      </c>
      <c r="GF3285" s="68" t="s">
        <v>6452</v>
      </c>
    </row>
    <row r="3286" spans="147:188" x14ac:dyDescent="0.3">
      <c r="EQ3286" s="68">
        <v>10550062</v>
      </c>
      <c r="ER3286" s="175">
        <v>1</v>
      </c>
      <c r="ES3286" s="68">
        <v>650</v>
      </c>
      <c r="ET3286" s="68">
        <v>62</v>
      </c>
      <c r="EU3286" s="68">
        <v>0</v>
      </c>
      <c r="EV3286" s="68">
        <v>150062</v>
      </c>
      <c r="EW3286" s="68" t="s">
        <v>2700</v>
      </c>
      <c r="EX3286" s="68" t="str">
        <f t="shared" si="84"/>
        <v>소형</v>
      </c>
      <c r="GE3286" s="68">
        <v>130241</v>
      </c>
      <c r="GF3286" s="68" t="s">
        <v>6395</v>
      </c>
    </row>
    <row r="3287" spans="147:188" x14ac:dyDescent="0.3">
      <c r="EQ3287" s="68">
        <v>10650062</v>
      </c>
      <c r="ER3287" s="175">
        <v>1</v>
      </c>
      <c r="ES3287" s="68">
        <v>650</v>
      </c>
      <c r="ET3287" s="68">
        <v>62</v>
      </c>
      <c r="EU3287" s="68">
        <v>0</v>
      </c>
      <c r="EV3287" s="68">
        <v>150062</v>
      </c>
      <c r="EW3287" s="68" t="s">
        <v>2700</v>
      </c>
      <c r="EX3287" s="68" t="str">
        <f t="shared" si="84"/>
        <v>소형</v>
      </c>
      <c r="GE3287" s="68">
        <v>130242</v>
      </c>
      <c r="GF3287" s="68" t="s">
        <v>6395</v>
      </c>
    </row>
    <row r="3288" spans="147:188" x14ac:dyDescent="0.3">
      <c r="EQ3288" s="68">
        <v>10750062</v>
      </c>
      <c r="ER3288" s="175">
        <v>1</v>
      </c>
      <c r="ES3288" s="68">
        <v>650</v>
      </c>
      <c r="ET3288" s="68">
        <v>62</v>
      </c>
      <c r="EU3288" s="68">
        <v>0</v>
      </c>
      <c r="EV3288" s="68">
        <v>150062</v>
      </c>
      <c r="EW3288" s="68" t="s">
        <v>2700</v>
      </c>
      <c r="EX3288" s="68" t="str">
        <f t="shared" si="84"/>
        <v>소형</v>
      </c>
      <c r="GE3288" s="68">
        <v>130243</v>
      </c>
      <c r="GF3288" s="68" t="s">
        <v>6395</v>
      </c>
    </row>
    <row r="3289" spans="147:188" x14ac:dyDescent="0.3">
      <c r="EQ3289" s="68">
        <v>10850062</v>
      </c>
      <c r="ER3289" s="175">
        <v>1</v>
      </c>
      <c r="ES3289" s="68">
        <v>650</v>
      </c>
      <c r="ET3289" s="68">
        <v>62</v>
      </c>
      <c r="EU3289" s="68">
        <v>0</v>
      </c>
      <c r="EV3289" s="68">
        <v>150062</v>
      </c>
      <c r="EW3289" s="68" t="s">
        <v>2700</v>
      </c>
      <c r="EX3289" s="68" t="str">
        <f t="shared" si="84"/>
        <v>소형</v>
      </c>
      <c r="GE3289" s="68">
        <v>130244</v>
      </c>
      <c r="GF3289" s="68" t="s">
        <v>6453</v>
      </c>
    </row>
    <row r="3290" spans="147:188" x14ac:dyDescent="0.3">
      <c r="EQ3290" s="68">
        <v>10950062</v>
      </c>
      <c r="ER3290" s="175">
        <v>1</v>
      </c>
      <c r="ES3290" s="68">
        <v>650</v>
      </c>
      <c r="ET3290" s="68">
        <v>62</v>
      </c>
      <c r="EU3290" s="68">
        <v>0</v>
      </c>
      <c r="EV3290" s="68">
        <v>150062</v>
      </c>
      <c r="EW3290" s="68" t="s">
        <v>2700</v>
      </c>
      <c r="EX3290" s="68" t="str">
        <f t="shared" si="84"/>
        <v>소형</v>
      </c>
      <c r="GE3290" s="68">
        <v>130245</v>
      </c>
      <c r="GF3290" s="68" t="s">
        <v>6453</v>
      </c>
    </row>
    <row r="3291" spans="147:188" x14ac:dyDescent="0.3">
      <c r="EQ3291" s="68">
        <v>11050062</v>
      </c>
      <c r="ER3291" s="175">
        <v>1</v>
      </c>
      <c r="ES3291" s="68">
        <v>650</v>
      </c>
      <c r="ET3291" s="68">
        <v>62</v>
      </c>
      <c r="EU3291" s="68">
        <v>0</v>
      </c>
      <c r="EV3291" s="68">
        <v>150062</v>
      </c>
      <c r="EW3291" s="68" t="s">
        <v>2700</v>
      </c>
      <c r="EX3291" s="68" t="str">
        <f t="shared" si="84"/>
        <v>소형</v>
      </c>
      <c r="GE3291" s="68">
        <v>130246</v>
      </c>
      <c r="GF3291" s="68" t="s">
        <v>6453</v>
      </c>
    </row>
    <row r="3292" spans="147:188" x14ac:dyDescent="0.3">
      <c r="EQ3292" s="68">
        <v>11150062</v>
      </c>
      <c r="ER3292" s="175">
        <v>1</v>
      </c>
      <c r="ES3292" s="68">
        <v>650</v>
      </c>
      <c r="ET3292" s="68">
        <v>62</v>
      </c>
      <c r="EU3292" s="68">
        <v>0</v>
      </c>
      <c r="EV3292" s="68">
        <v>150062</v>
      </c>
      <c r="EW3292" s="68" t="s">
        <v>2700</v>
      </c>
      <c r="EX3292" s="68" t="str">
        <f t="shared" si="84"/>
        <v>소형</v>
      </c>
      <c r="GE3292" s="68">
        <v>130247</v>
      </c>
      <c r="GF3292" s="68" t="s">
        <v>6454</v>
      </c>
    </row>
    <row r="3293" spans="147:188" x14ac:dyDescent="0.3">
      <c r="EQ3293" s="68">
        <v>11250062</v>
      </c>
      <c r="ER3293" s="175">
        <v>1</v>
      </c>
      <c r="ES3293" s="68">
        <v>650</v>
      </c>
      <c r="ET3293" s="68">
        <v>62</v>
      </c>
      <c r="EU3293" s="68">
        <v>0</v>
      </c>
      <c r="EV3293" s="68">
        <v>150062</v>
      </c>
      <c r="EW3293" s="68" t="s">
        <v>2700</v>
      </c>
      <c r="EX3293" s="68" t="str">
        <f t="shared" si="84"/>
        <v>소형</v>
      </c>
      <c r="GE3293" s="68">
        <v>130248</v>
      </c>
      <c r="GF3293" s="68" t="s">
        <v>6454</v>
      </c>
    </row>
    <row r="3294" spans="147:188" x14ac:dyDescent="0.3">
      <c r="EQ3294" s="68">
        <v>20150062</v>
      </c>
      <c r="ER3294" s="175">
        <v>1</v>
      </c>
      <c r="ES3294" s="68">
        <v>650</v>
      </c>
      <c r="ET3294" s="68">
        <v>62</v>
      </c>
      <c r="EU3294" s="68">
        <v>0</v>
      </c>
      <c r="EV3294" s="68">
        <v>150062</v>
      </c>
      <c r="EW3294" s="68" t="s">
        <v>2700</v>
      </c>
      <c r="EX3294" s="68" t="str">
        <f t="shared" si="84"/>
        <v>소형</v>
      </c>
      <c r="GE3294" s="68">
        <v>130249</v>
      </c>
      <c r="GF3294" s="68" t="s">
        <v>6454</v>
      </c>
    </row>
    <row r="3295" spans="147:188" x14ac:dyDescent="0.3">
      <c r="EQ3295" s="68">
        <v>20250062</v>
      </c>
      <c r="ER3295" s="175">
        <v>1</v>
      </c>
      <c r="ES3295" s="68">
        <v>650</v>
      </c>
      <c r="ET3295" s="68">
        <v>62</v>
      </c>
      <c r="EU3295" s="68">
        <v>0</v>
      </c>
      <c r="EV3295" s="68">
        <v>150062</v>
      </c>
      <c r="EW3295" s="68" t="s">
        <v>2700</v>
      </c>
      <c r="EX3295" s="68" t="str">
        <f t="shared" si="84"/>
        <v>소형</v>
      </c>
      <c r="GE3295" s="68">
        <v>130250</v>
      </c>
      <c r="GF3295" s="68" t="s">
        <v>6455</v>
      </c>
    </row>
    <row r="3296" spans="147:188" x14ac:dyDescent="0.3">
      <c r="EQ3296" s="68">
        <v>20350062</v>
      </c>
      <c r="ER3296" s="175">
        <v>1</v>
      </c>
      <c r="ES3296" s="68">
        <v>650</v>
      </c>
      <c r="ET3296" s="68">
        <v>62</v>
      </c>
      <c r="EU3296" s="68">
        <v>0</v>
      </c>
      <c r="EV3296" s="68">
        <v>150062</v>
      </c>
      <c r="EW3296" s="68" t="s">
        <v>2700</v>
      </c>
      <c r="EX3296" s="68" t="str">
        <f t="shared" si="84"/>
        <v>소형</v>
      </c>
      <c r="GE3296" s="68">
        <v>130251</v>
      </c>
      <c r="GF3296" s="68" t="s">
        <v>6455</v>
      </c>
    </row>
    <row r="3297" spans="147:188" x14ac:dyDescent="0.3">
      <c r="EQ3297" s="68">
        <v>20450062</v>
      </c>
      <c r="ER3297" s="175">
        <v>1</v>
      </c>
      <c r="ES3297" s="68">
        <v>650</v>
      </c>
      <c r="ET3297" s="68">
        <v>62</v>
      </c>
      <c r="EU3297" s="68">
        <v>0</v>
      </c>
      <c r="EV3297" s="68">
        <v>150062</v>
      </c>
      <c r="EW3297" s="68" t="s">
        <v>2700</v>
      </c>
      <c r="EX3297" s="68" t="str">
        <f t="shared" si="84"/>
        <v>소형</v>
      </c>
      <c r="GE3297" s="68">
        <v>130252</v>
      </c>
      <c r="GF3297" s="68" t="s">
        <v>6455</v>
      </c>
    </row>
    <row r="3298" spans="147:188" x14ac:dyDescent="0.3">
      <c r="EQ3298" s="68">
        <v>20550062</v>
      </c>
      <c r="ER3298" s="175">
        <v>1</v>
      </c>
      <c r="ES3298" s="68">
        <v>650</v>
      </c>
      <c r="ET3298" s="68">
        <v>62</v>
      </c>
      <c r="EU3298" s="68">
        <v>0</v>
      </c>
      <c r="EV3298" s="68">
        <v>150062</v>
      </c>
      <c r="EW3298" s="68" t="s">
        <v>2700</v>
      </c>
      <c r="EX3298" s="68" t="str">
        <f t="shared" si="84"/>
        <v>소형</v>
      </c>
      <c r="GE3298" s="68">
        <v>130253</v>
      </c>
      <c r="GF3298" s="68" t="s">
        <v>6456</v>
      </c>
    </row>
    <row r="3299" spans="147:188" x14ac:dyDescent="0.3">
      <c r="EQ3299" s="68">
        <v>20650062</v>
      </c>
      <c r="ER3299" s="175">
        <v>1</v>
      </c>
      <c r="ES3299" s="68">
        <v>650</v>
      </c>
      <c r="ET3299" s="68">
        <v>62</v>
      </c>
      <c r="EU3299" s="68">
        <v>0</v>
      </c>
      <c r="EV3299" s="68">
        <v>150062</v>
      </c>
      <c r="EW3299" s="68" t="s">
        <v>2700</v>
      </c>
      <c r="EX3299" s="68" t="str">
        <f t="shared" si="84"/>
        <v>소형</v>
      </c>
      <c r="GE3299" s="68">
        <v>130254</v>
      </c>
      <c r="GF3299" s="68" t="s">
        <v>6456</v>
      </c>
    </row>
    <row r="3300" spans="147:188" x14ac:dyDescent="0.3">
      <c r="EQ3300" s="68">
        <v>20750062</v>
      </c>
      <c r="ER3300" s="175">
        <v>1</v>
      </c>
      <c r="ES3300" s="68">
        <v>650</v>
      </c>
      <c r="ET3300" s="68">
        <v>62</v>
      </c>
      <c r="EU3300" s="68">
        <v>0</v>
      </c>
      <c r="EV3300" s="68">
        <v>150062</v>
      </c>
      <c r="EW3300" s="68" t="s">
        <v>2700</v>
      </c>
      <c r="EX3300" s="68" t="str">
        <f t="shared" si="84"/>
        <v>소형</v>
      </c>
      <c r="GE3300" s="68">
        <v>130255</v>
      </c>
      <c r="GF3300" s="68" t="s">
        <v>6456</v>
      </c>
    </row>
    <row r="3301" spans="147:188" x14ac:dyDescent="0.3">
      <c r="EQ3301" s="68">
        <v>20850062</v>
      </c>
      <c r="ER3301" s="175">
        <v>1</v>
      </c>
      <c r="ES3301" s="68">
        <v>650</v>
      </c>
      <c r="ET3301" s="68">
        <v>62</v>
      </c>
      <c r="EU3301" s="68">
        <v>0</v>
      </c>
      <c r="EV3301" s="68">
        <v>150062</v>
      </c>
      <c r="EW3301" s="68" t="s">
        <v>2700</v>
      </c>
      <c r="EX3301" s="68" t="str">
        <f t="shared" si="84"/>
        <v>소형</v>
      </c>
      <c r="GE3301" s="68">
        <v>130256</v>
      </c>
      <c r="GF3301" s="68" t="s">
        <v>6455</v>
      </c>
    </row>
    <row r="3302" spans="147:188" x14ac:dyDescent="0.3">
      <c r="EQ3302" s="68">
        <v>20950062</v>
      </c>
      <c r="ER3302" s="175">
        <v>1</v>
      </c>
      <c r="ES3302" s="68">
        <v>650</v>
      </c>
      <c r="ET3302" s="68">
        <v>62</v>
      </c>
      <c r="EU3302" s="68">
        <v>0</v>
      </c>
      <c r="EV3302" s="68">
        <v>150062</v>
      </c>
      <c r="EW3302" s="68" t="s">
        <v>2700</v>
      </c>
      <c r="EX3302" s="68" t="str">
        <f t="shared" si="84"/>
        <v>소형</v>
      </c>
      <c r="GE3302" s="68">
        <v>130257</v>
      </c>
      <c r="GF3302" s="68" t="s">
        <v>6455</v>
      </c>
    </row>
    <row r="3303" spans="147:188" x14ac:dyDescent="0.3">
      <c r="EQ3303" s="68">
        <v>21050062</v>
      </c>
      <c r="ER3303" s="175">
        <v>1</v>
      </c>
      <c r="ES3303" s="68">
        <v>650</v>
      </c>
      <c r="ET3303" s="68">
        <v>62</v>
      </c>
      <c r="EU3303" s="68">
        <v>0</v>
      </c>
      <c r="EV3303" s="68">
        <v>150062</v>
      </c>
      <c r="EW3303" s="68" t="s">
        <v>2700</v>
      </c>
      <c r="EX3303" s="68" t="str">
        <f t="shared" si="84"/>
        <v>소형</v>
      </c>
      <c r="GE3303" s="68">
        <v>130258</v>
      </c>
      <c r="GF3303" s="68" t="s">
        <v>6455</v>
      </c>
    </row>
    <row r="3304" spans="147:188" x14ac:dyDescent="0.3">
      <c r="EQ3304" s="68">
        <v>21150062</v>
      </c>
      <c r="ER3304" s="175">
        <v>1</v>
      </c>
      <c r="ES3304" s="68">
        <v>650</v>
      </c>
      <c r="ET3304" s="68">
        <v>62</v>
      </c>
      <c r="EU3304" s="68">
        <v>0</v>
      </c>
      <c r="EV3304" s="68">
        <v>150062</v>
      </c>
      <c r="EW3304" s="68" t="s">
        <v>2700</v>
      </c>
      <c r="EX3304" s="68" t="str">
        <f t="shared" si="84"/>
        <v>소형</v>
      </c>
      <c r="GE3304" s="68">
        <v>130259</v>
      </c>
      <c r="GF3304" s="68" t="s">
        <v>6454</v>
      </c>
    </row>
    <row r="3305" spans="147:188" x14ac:dyDescent="0.3">
      <c r="EQ3305" s="68">
        <v>21250062</v>
      </c>
      <c r="ER3305" s="175">
        <v>1</v>
      </c>
      <c r="ES3305" s="68">
        <v>650</v>
      </c>
      <c r="ET3305" s="68">
        <v>62</v>
      </c>
      <c r="EU3305" s="68">
        <v>0</v>
      </c>
      <c r="EV3305" s="68">
        <v>150062</v>
      </c>
      <c r="EW3305" s="68" t="s">
        <v>2700</v>
      </c>
      <c r="EX3305" s="68" t="str">
        <f t="shared" si="84"/>
        <v>소형</v>
      </c>
      <c r="GE3305" s="68">
        <v>130260</v>
      </c>
      <c r="GF3305" s="68" t="s">
        <v>6454</v>
      </c>
    </row>
    <row r="3306" spans="147:188" x14ac:dyDescent="0.3">
      <c r="EQ3306" s="68">
        <v>30150062</v>
      </c>
      <c r="ER3306" s="175">
        <v>1</v>
      </c>
      <c r="ES3306" s="68">
        <v>650</v>
      </c>
      <c r="ET3306" s="68">
        <v>62</v>
      </c>
      <c r="EU3306" s="68">
        <v>0</v>
      </c>
      <c r="EV3306" s="68">
        <v>150062</v>
      </c>
      <c r="EW3306" s="68" t="s">
        <v>2700</v>
      </c>
      <c r="EX3306" s="68" t="str">
        <f t="shared" si="84"/>
        <v>소형</v>
      </c>
      <c r="GE3306" s="68">
        <v>130261</v>
      </c>
      <c r="GF3306" s="68" t="s">
        <v>6454</v>
      </c>
    </row>
    <row r="3307" spans="147:188" x14ac:dyDescent="0.3">
      <c r="EQ3307" s="68">
        <v>30250062</v>
      </c>
      <c r="ER3307" s="175">
        <v>1</v>
      </c>
      <c r="ES3307" s="68">
        <v>650</v>
      </c>
      <c r="ET3307" s="68">
        <v>62</v>
      </c>
      <c r="EU3307" s="68">
        <v>0</v>
      </c>
      <c r="EV3307" s="68">
        <v>150062</v>
      </c>
      <c r="EW3307" s="68" t="s">
        <v>2700</v>
      </c>
      <c r="EX3307" s="68" t="str">
        <f t="shared" si="84"/>
        <v>소형</v>
      </c>
      <c r="GE3307" s="68">
        <v>130262</v>
      </c>
      <c r="GF3307" s="68" t="s">
        <v>6455</v>
      </c>
    </row>
    <row r="3308" spans="147:188" x14ac:dyDescent="0.3">
      <c r="EQ3308" s="68">
        <v>30350062</v>
      </c>
      <c r="ER3308" s="175">
        <v>1</v>
      </c>
      <c r="ES3308" s="68">
        <v>650</v>
      </c>
      <c r="ET3308" s="68">
        <v>62</v>
      </c>
      <c r="EU3308" s="68">
        <v>0</v>
      </c>
      <c r="EV3308" s="68">
        <v>150062</v>
      </c>
      <c r="EW3308" s="68" t="s">
        <v>2700</v>
      </c>
      <c r="EX3308" s="68" t="str">
        <f t="shared" si="84"/>
        <v>소형</v>
      </c>
      <c r="GE3308" s="68">
        <v>130263</v>
      </c>
      <c r="GF3308" s="68" t="s">
        <v>6455</v>
      </c>
    </row>
    <row r="3309" spans="147:188" x14ac:dyDescent="0.3">
      <c r="EQ3309" s="68">
        <v>30450062</v>
      </c>
      <c r="ER3309" s="175">
        <v>1</v>
      </c>
      <c r="ES3309" s="68">
        <v>650</v>
      </c>
      <c r="ET3309" s="68">
        <v>62</v>
      </c>
      <c r="EU3309" s="68">
        <v>0</v>
      </c>
      <c r="EV3309" s="68">
        <v>150062</v>
      </c>
      <c r="EW3309" s="68" t="s">
        <v>2700</v>
      </c>
      <c r="EX3309" s="68" t="str">
        <f t="shared" si="84"/>
        <v>소형</v>
      </c>
      <c r="GE3309" s="68">
        <v>130264</v>
      </c>
      <c r="GF3309" s="68" t="s">
        <v>6455</v>
      </c>
    </row>
    <row r="3310" spans="147:188" x14ac:dyDescent="0.3">
      <c r="EQ3310" s="68">
        <v>30550062</v>
      </c>
      <c r="ER3310" s="175">
        <v>1</v>
      </c>
      <c r="ES3310" s="68">
        <v>650</v>
      </c>
      <c r="ET3310" s="68">
        <v>62</v>
      </c>
      <c r="EU3310" s="68">
        <v>0</v>
      </c>
      <c r="EV3310" s="68">
        <v>150062</v>
      </c>
      <c r="EW3310" s="68" t="s">
        <v>2700</v>
      </c>
      <c r="EX3310" s="68" t="str">
        <f t="shared" si="84"/>
        <v>소형</v>
      </c>
      <c r="GE3310" s="68">
        <v>130265</v>
      </c>
      <c r="GF3310" s="68" t="s">
        <v>6457</v>
      </c>
    </row>
    <row r="3311" spans="147:188" x14ac:dyDescent="0.3">
      <c r="EQ3311" s="68">
        <v>30650062</v>
      </c>
      <c r="ER3311" s="175">
        <v>1</v>
      </c>
      <c r="ES3311" s="68">
        <v>650</v>
      </c>
      <c r="ET3311" s="68">
        <v>62</v>
      </c>
      <c r="EU3311" s="68">
        <v>0</v>
      </c>
      <c r="EV3311" s="68">
        <v>150062</v>
      </c>
      <c r="EW3311" s="68" t="s">
        <v>2700</v>
      </c>
      <c r="EX3311" s="68" t="str">
        <f t="shared" si="84"/>
        <v>소형</v>
      </c>
      <c r="GE3311" s="68">
        <v>130266</v>
      </c>
      <c r="GF3311" s="68" t="s">
        <v>6457</v>
      </c>
    </row>
    <row r="3312" spans="147:188" x14ac:dyDescent="0.3">
      <c r="EQ3312" s="68">
        <v>30750062</v>
      </c>
      <c r="ER3312" s="175">
        <v>1</v>
      </c>
      <c r="ES3312" s="68">
        <v>650</v>
      </c>
      <c r="ET3312" s="68">
        <v>62</v>
      </c>
      <c r="EU3312" s="68">
        <v>0</v>
      </c>
      <c r="EV3312" s="68">
        <v>150062</v>
      </c>
      <c r="EW3312" s="68" t="s">
        <v>2700</v>
      </c>
      <c r="EX3312" s="68" t="str">
        <f t="shared" si="84"/>
        <v>소형</v>
      </c>
      <c r="GE3312" s="68">
        <v>130267</v>
      </c>
      <c r="GF3312" s="68" t="s">
        <v>6457</v>
      </c>
    </row>
    <row r="3313" spans="147:188" x14ac:dyDescent="0.3">
      <c r="EQ3313" s="68">
        <v>30850062</v>
      </c>
      <c r="ER3313" s="175">
        <v>1</v>
      </c>
      <c r="ES3313" s="68">
        <v>650</v>
      </c>
      <c r="ET3313" s="68">
        <v>62</v>
      </c>
      <c r="EU3313" s="68">
        <v>0</v>
      </c>
      <c r="EV3313" s="68">
        <v>150062</v>
      </c>
      <c r="EW3313" s="68" t="s">
        <v>2700</v>
      </c>
      <c r="EX3313" s="68" t="str">
        <f t="shared" si="84"/>
        <v>소형</v>
      </c>
      <c r="GE3313" s="68">
        <v>130268</v>
      </c>
      <c r="GF3313" s="68" t="s">
        <v>6458</v>
      </c>
    </row>
    <row r="3314" spans="147:188" x14ac:dyDescent="0.3">
      <c r="EQ3314" s="68">
        <v>30950062</v>
      </c>
      <c r="ER3314" s="175">
        <v>1</v>
      </c>
      <c r="ES3314" s="68">
        <v>650</v>
      </c>
      <c r="ET3314" s="68">
        <v>62</v>
      </c>
      <c r="EU3314" s="68">
        <v>0</v>
      </c>
      <c r="EV3314" s="68">
        <v>150062</v>
      </c>
      <c r="EW3314" s="68" t="s">
        <v>2700</v>
      </c>
      <c r="EX3314" s="68" t="str">
        <f t="shared" si="84"/>
        <v>소형</v>
      </c>
      <c r="GE3314" s="68">
        <v>130269</v>
      </c>
      <c r="GF3314" s="68" t="s">
        <v>6458</v>
      </c>
    </row>
    <row r="3315" spans="147:188" x14ac:dyDescent="0.3">
      <c r="EQ3315" s="68">
        <v>31050062</v>
      </c>
      <c r="ER3315" s="175">
        <v>1</v>
      </c>
      <c r="ES3315" s="68">
        <v>650</v>
      </c>
      <c r="ET3315" s="68">
        <v>62</v>
      </c>
      <c r="EU3315" s="68">
        <v>0</v>
      </c>
      <c r="EV3315" s="68">
        <v>150062</v>
      </c>
      <c r="EW3315" s="68" t="s">
        <v>2700</v>
      </c>
      <c r="EX3315" s="68" t="str">
        <f t="shared" si="84"/>
        <v>소형</v>
      </c>
      <c r="GE3315" s="68">
        <v>130270</v>
      </c>
      <c r="GF3315" s="68" t="s">
        <v>6458</v>
      </c>
    </row>
    <row r="3316" spans="147:188" x14ac:dyDescent="0.3">
      <c r="EQ3316" s="68">
        <v>31150062</v>
      </c>
      <c r="ER3316" s="175">
        <v>1</v>
      </c>
      <c r="ES3316" s="68">
        <v>650</v>
      </c>
      <c r="ET3316" s="68">
        <v>62</v>
      </c>
      <c r="EU3316" s="68">
        <v>0</v>
      </c>
      <c r="EV3316" s="68">
        <v>150062</v>
      </c>
      <c r="EW3316" s="68" t="s">
        <v>2700</v>
      </c>
      <c r="EX3316" s="68" t="str">
        <f t="shared" si="84"/>
        <v>소형</v>
      </c>
      <c r="GE3316" s="68">
        <v>130271</v>
      </c>
      <c r="GF3316" s="68" t="s">
        <v>6459</v>
      </c>
    </row>
    <row r="3317" spans="147:188" x14ac:dyDescent="0.3">
      <c r="EQ3317" s="68">
        <v>31250062</v>
      </c>
      <c r="ER3317" s="175">
        <v>1</v>
      </c>
      <c r="ES3317" s="68">
        <v>650</v>
      </c>
      <c r="ET3317" s="68">
        <v>62</v>
      </c>
      <c r="EU3317" s="68">
        <v>0</v>
      </c>
      <c r="EV3317" s="68">
        <v>150062</v>
      </c>
      <c r="EW3317" s="68" t="s">
        <v>2700</v>
      </c>
      <c r="EX3317" s="68" t="str">
        <f t="shared" si="84"/>
        <v>소형</v>
      </c>
      <c r="GE3317" s="68">
        <v>130272</v>
      </c>
      <c r="GF3317" s="68" t="s">
        <v>6459</v>
      </c>
    </row>
    <row r="3318" spans="147:188" x14ac:dyDescent="0.3">
      <c r="EQ3318" s="68">
        <v>10150063</v>
      </c>
      <c r="ER3318" s="175">
        <v>1</v>
      </c>
      <c r="ES3318" s="68">
        <v>650</v>
      </c>
      <c r="ET3318" s="68">
        <v>63</v>
      </c>
      <c r="EU3318" s="68">
        <v>0</v>
      </c>
      <c r="EV3318" s="68">
        <v>150063</v>
      </c>
      <c r="EW3318" s="68" t="s">
        <v>2701</v>
      </c>
      <c r="EX3318" s="68" t="str">
        <f t="shared" si="84"/>
        <v>소형</v>
      </c>
      <c r="GE3318" s="68">
        <v>130273</v>
      </c>
      <c r="GF3318" s="68" t="s">
        <v>6459</v>
      </c>
    </row>
    <row r="3319" spans="147:188" x14ac:dyDescent="0.3">
      <c r="EQ3319" s="68">
        <v>10250063</v>
      </c>
      <c r="ER3319" s="175">
        <v>1</v>
      </c>
      <c r="ES3319" s="68">
        <v>650</v>
      </c>
      <c r="ET3319" s="68">
        <v>63</v>
      </c>
      <c r="EU3319" s="68">
        <v>0</v>
      </c>
      <c r="EV3319" s="68">
        <v>150063</v>
      </c>
      <c r="EW3319" s="68" t="s">
        <v>2701</v>
      </c>
      <c r="EX3319" s="68" t="str">
        <f t="shared" si="84"/>
        <v>소형</v>
      </c>
      <c r="GE3319" s="68">
        <v>130274</v>
      </c>
      <c r="GF3319" s="68" t="s">
        <v>6455</v>
      </c>
    </row>
    <row r="3320" spans="147:188" x14ac:dyDescent="0.3">
      <c r="EQ3320" s="68">
        <v>10350063</v>
      </c>
      <c r="ER3320" s="175">
        <v>1</v>
      </c>
      <c r="ES3320" s="68">
        <v>650</v>
      </c>
      <c r="ET3320" s="68">
        <v>63</v>
      </c>
      <c r="EU3320" s="68">
        <v>0</v>
      </c>
      <c r="EV3320" s="68">
        <v>150063</v>
      </c>
      <c r="EW3320" s="68" t="s">
        <v>2701</v>
      </c>
      <c r="EX3320" s="68" t="str">
        <f t="shared" si="84"/>
        <v>소형</v>
      </c>
      <c r="GE3320" s="68">
        <v>130275</v>
      </c>
      <c r="GF3320" s="68" t="s">
        <v>6455</v>
      </c>
    </row>
    <row r="3321" spans="147:188" x14ac:dyDescent="0.3">
      <c r="EQ3321" s="68">
        <v>10450063</v>
      </c>
      <c r="ER3321" s="175">
        <v>1</v>
      </c>
      <c r="ES3321" s="68">
        <v>650</v>
      </c>
      <c r="ET3321" s="68">
        <v>63</v>
      </c>
      <c r="EU3321" s="68">
        <v>0</v>
      </c>
      <c r="EV3321" s="68">
        <v>150063</v>
      </c>
      <c r="EW3321" s="68" t="s">
        <v>2701</v>
      </c>
      <c r="EX3321" s="68" t="str">
        <f t="shared" si="84"/>
        <v>소형</v>
      </c>
      <c r="GE3321" s="68">
        <v>130276</v>
      </c>
      <c r="GF3321" s="68" t="s">
        <v>6455</v>
      </c>
    </row>
    <row r="3322" spans="147:188" x14ac:dyDescent="0.3">
      <c r="EQ3322" s="68">
        <v>10550063</v>
      </c>
      <c r="ER3322" s="175">
        <v>1</v>
      </c>
      <c r="ES3322" s="68">
        <v>650</v>
      </c>
      <c r="ET3322" s="68">
        <v>63</v>
      </c>
      <c r="EU3322" s="68">
        <v>0</v>
      </c>
      <c r="EV3322" s="68">
        <v>150063</v>
      </c>
      <c r="EW3322" s="68" t="s">
        <v>2701</v>
      </c>
      <c r="EX3322" s="68" t="str">
        <f t="shared" si="84"/>
        <v>소형</v>
      </c>
      <c r="GE3322" s="68">
        <v>130277</v>
      </c>
      <c r="GF3322" s="68" t="s">
        <v>6460</v>
      </c>
    </row>
    <row r="3323" spans="147:188" x14ac:dyDescent="0.3">
      <c r="EQ3323" s="68">
        <v>10650063</v>
      </c>
      <c r="ER3323" s="175">
        <v>1</v>
      </c>
      <c r="ES3323" s="68">
        <v>650</v>
      </c>
      <c r="ET3323" s="68">
        <v>63</v>
      </c>
      <c r="EU3323" s="68">
        <v>0</v>
      </c>
      <c r="EV3323" s="68">
        <v>150063</v>
      </c>
      <c r="EW3323" s="68" t="s">
        <v>2701</v>
      </c>
      <c r="EX3323" s="68" t="str">
        <f t="shared" si="84"/>
        <v>소형</v>
      </c>
      <c r="GE3323" s="68">
        <v>130278</v>
      </c>
      <c r="GF3323" s="68" t="s">
        <v>6460</v>
      </c>
    </row>
    <row r="3324" spans="147:188" x14ac:dyDescent="0.3">
      <c r="EQ3324" s="68">
        <v>10750063</v>
      </c>
      <c r="ER3324" s="175">
        <v>1</v>
      </c>
      <c r="ES3324" s="68">
        <v>650</v>
      </c>
      <c r="ET3324" s="68">
        <v>63</v>
      </c>
      <c r="EU3324" s="68">
        <v>0</v>
      </c>
      <c r="EV3324" s="68">
        <v>150063</v>
      </c>
      <c r="EW3324" s="68" t="s">
        <v>2701</v>
      </c>
      <c r="EX3324" s="68" t="str">
        <f t="shared" si="84"/>
        <v>소형</v>
      </c>
      <c r="GE3324" s="68">
        <v>130279</v>
      </c>
      <c r="GF3324" s="68" t="s">
        <v>6460</v>
      </c>
    </row>
    <row r="3325" spans="147:188" x14ac:dyDescent="0.3">
      <c r="EQ3325" s="68">
        <v>10850063</v>
      </c>
      <c r="ER3325" s="175">
        <v>1</v>
      </c>
      <c r="ES3325" s="68">
        <v>650</v>
      </c>
      <c r="ET3325" s="68">
        <v>63</v>
      </c>
      <c r="EU3325" s="68">
        <v>0</v>
      </c>
      <c r="EV3325" s="68">
        <v>150063</v>
      </c>
      <c r="EW3325" s="68" t="s">
        <v>2701</v>
      </c>
      <c r="EX3325" s="68" t="str">
        <f t="shared" si="84"/>
        <v>소형</v>
      </c>
      <c r="GE3325" s="68">
        <v>130280</v>
      </c>
      <c r="GF3325" s="68" t="s">
        <v>6461</v>
      </c>
    </row>
    <row r="3326" spans="147:188" x14ac:dyDescent="0.3">
      <c r="EQ3326" s="68">
        <v>10950063</v>
      </c>
      <c r="ER3326" s="175">
        <v>1</v>
      </c>
      <c r="ES3326" s="68">
        <v>650</v>
      </c>
      <c r="ET3326" s="68">
        <v>63</v>
      </c>
      <c r="EU3326" s="68">
        <v>0</v>
      </c>
      <c r="EV3326" s="68">
        <v>150063</v>
      </c>
      <c r="EW3326" s="68" t="s">
        <v>2701</v>
      </c>
      <c r="EX3326" s="68" t="str">
        <f t="shared" si="84"/>
        <v>소형</v>
      </c>
      <c r="GE3326" s="68">
        <v>130281</v>
      </c>
      <c r="GF3326" s="68" t="s">
        <v>6461</v>
      </c>
    </row>
    <row r="3327" spans="147:188" x14ac:dyDescent="0.3">
      <c r="EQ3327" s="68">
        <v>11050063</v>
      </c>
      <c r="ER3327" s="175">
        <v>1</v>
      </c>
      <c r="ES3327" s="68">
        <v>650</v>
      </c>
      <c r="ET3327" s="68">
        <v>63</v>
      </c>
      <c r="EU3327" s="68">
        <v>0</v>
      </c>
      <c r="EV3327" s="68">
        <v>150063</v>
      </c>
      <c r="EW3327" s="68" t="s">
        <v>2701</v>
      </c>
      <c r="EX3327" s="68" t="str">
        <f t="shared" si="84"/>
        <v>소형</v>
      </c>
      <c r="GE3327" s="68">
        <v>130282</v>
      </c>
      <c r="GF3327" s="68" t="s">
        <v>6461</v>
      </c>
    </row>
    <row r="3328" spans="147:188" x14ac:dyDescent="0.3">
      <c r="EQ3328" s="68">
        <v>11150063</v>
      </c>
      <c r="ER3328" s="175">
        <v>1</v>
      </c>
      <c r="ES3328" s="68">
        <v>650</v>
      </c>
      <c r="ET3328" s="68">
        <v>63</v>
      </c>
      <c r="EU3328" s="68">
        <v>0</v>
      </c>
      <c r="EV3328" s="68">
        <v>150063</v>
      </c>
      <c r="EW3328" s="68" t="s">
        <v>2701</v>
      </c>
      <c r="EX3328" s="68" t="str">
        <f t="shared" si="84"/>
        <v>소형</v>
      </c>
      <c r="GE3328" s="68">
        <v>130283</v>
      </c>
      <c r="GF3328" s="68" t="s">
        <v>6462</v>
      </c>
    </row>
    <row r="3329" spans="147:188" x14ac:dyDescent="0.3">
      <c r="EQ3329" s="68">
        <v>11250063</v>
      </c>
      <c r="ER3329" s="175">
        <v>1</v>
      </c>
      <c r="ES3329" s="68">
        <v>650</v>
      </c>
      <c r="ET3329" s="68">
        <v>63</v>
      </c>
      <c r="EU3329" s="68">
        <v>0</v>
      </c>
      <c r="EV3329" s="68">
        <v>150063</v>
      </c>
      <c r="EW3329" s="68" t="s">
        <v>2701</v>
      </c>
      <c r="EX3329" s="68" t="str">
        <f t="shared" si="84"/>
        <v>소형</v>
      </c>
      <c r="GE3329" s="68">
        <v>130284</v>
      </c>
      <c r="GF3329" s="68" t="s">
        <v>6462</v>
      </c>
    </row>
    <row r="3330" spans="147:188" x14ac:dyDescent="0.3">
      <c r="EQ3330" s="68">
        <v>20150063</v>
      </c>
      <c r="ER3330" s="175">
        <v>1</v>
      </c>
      <c r="ES3330" s="68">
        <v>650</v>
      </c>
      <c r="ET3330" s="68">
        <v>63</v>
      </c>
      <c r="EU3330" s="68">
        <v>0</v>
      </c>
      <c r="EV3330" s="68">
        <v>150063</v>
      </c>
      <c r="EW3330" s="68" t="s">
        <v>2701</v>
      </c>
      <c r="EX3330" s="68" t="str">
        <f t="shared" si="84"/>
        <v>소형</v>
      </c>
      <c r="GE3330" s="68">
        <v>130285</v>
      </c>
      <c r="GF3330" s="68" t="s">
        <v>6462</v>
      </c>
    </row>
    <row r="3331" spans="147:188" x14ac:dyDescent="0.3">
      <c r="EQ3331" s="68">
        <v>20250063</v>
      </c>
      <c r="ER3331" s="175">
        <v>1</v>
      </c>
      <c r="ES3331" s="68">
        <v>650</v>
      </c>
      <c r="ET3331" s="68">
        <v>63</v>
      </c>
      <c r="EU3331" s="68">
        <v>0</v>
      </c>
      <c r="EV3331" s="68">
        <v>150063</v>
      </c>
      <c r="EW3331" s="68" t="s">
        <v>2701</v>
      </c>
      <c r="EX3331" s="68" t="str">
        <f t="shared" ref="EX3331:EX3394" si="85">IF(ER3331=1,"소형",IF(ER3331=2,"중형","대형"))</f>
        <v>소형</v>
      </c>
      <c r="GE3331" s="68">
        <v>130286</v>
      </c>
      <c r="GF3331" s="68" t="s">
        <v>6463</v>
      </c>
    </row>
    <row r="3332" spans="147:188" x14ac:dyDescent="0.3">
      <c r="EQ3332" s="68">
        <v>20350063</v>
      </c>
      <c r="ER3332" s="175">
        <v>1</v>
      </c>
      <c r="ES3332" s="68">
        <v>650</v>
      </c>
      <c r="ET3332" s="68">
        <v>63</v>
      </c>
      <c r="EU3332" s="68">
        <v>0</v>
      </c>
      <c r="EV3332" s="68">
        <v>150063</v>
      </c>
      <c r="EW3332" s="68" t="s">
        <v>2701</v>
      </c>
      <c r="EX3332" s="68" t="str">
        <f t="shared" si="85"/>
        <v>소형</v>
      </c>
      <c r="GE3332" s="68">
        <v>130287</v>
      </c>
      <c r="GF3332" s="68" t="s">
        <v>6463</v>
      </c>
    </row>
    <row r="3333" spans="147:188" x14ac:dyDescent="0.3">
      <c r="EQ3333" s="68">
        <v>20450063</v>
      </c>
      <c r="ER3333" s="175">
        <v>1</v>
      </c>
      <c r="ES3333" s="68">
        <v>650</v>
      </c>
      <c r="ET3333" s="68">
        <v>63</v>
      </c>
      <c r="EU3333" s="68">
        <v>0</v>
      </c>
      <c r="EV3333" s="68">
        <v>150063</v>
      </c>
      <c r="EW3333" s="68" t="s">
        <v>2701</v>
      </c>
      <c r="EX3333" s="68" t="str">
        <f t="shared" si="85"/>
        <v>소형</v>
      </c>
      <c r="GE3333" s="68">
        <v>130288</v>
      </c>
      <c r="GF3333" s="68" t="s">
        <v>6463</v>
      </c>
    </row>
    <row r="3334" spans="147:188" x14ac:dyDescent="0.3">
      <c r="EQ3334" s="68">
        <v>20550063</v>
      </c>
      <c r="ER3334" s="175">
        <v>1</v>
      </c>
      <c r="ES3334" s="68">
        <v>650</v>
      </c>
      <c r="ET3334" s="68">
        <v>63</v>
      </c>
      <c r="EU3334" s="68">
        <v>0</v>
      </c>
      <c r="EV3334" s="68">
        <v>150063</v>
      </c>
      <c r="EW3334" s="68" t="s">
        <v>2701</v>
      </c>
      <c r="EX3334" s="68" t="str">
        <f t="shared" si="85"/>
        <v>소형</v>
      </c>
      <c r="GE3334" s="68">
        <v>130289</v>
      </c>
      <c r="GF3334" s="68" t="s">
        <v>6462</v>
      </c>
    </row>
    <row r="3335" spans="147:188" x14ac:dyDescent="0.3">
      <c r="EQ3335" s="68">
        <v>20650063</v>
      </c>
      <c r="ER3335" s="175">
        <v>1</v>
      </c>
      <c r="ES3335" s="68">
        <v>650</v>
      </c>
      <c r="ET3335" s="68">
        <v>63</v>
      </c>
      <c r="EU3335" s="68">
        <v>0</v>
      </c>
      <c r="EV3335" s="68">
        <v>150063</v>
      </c>
      <c r="EW3335" s="68" t="s">
        <v>2701</v>
      </c>
      <c r="EX3335" s="68" t="str">
        <f t="shared" si="85"/>
        <v>소형</v>
      </c>
      <c r="GE3335" s="68">
        <v>130290</v>
      </c>
      <c r="GF3335" s="68" t="s">
        <v>6462</v>
      </c>
    </row>
    <row r="3336" spans="147:188" x14ac:dyDescent="0.3">
      <c r="EQ3336" s="68">
        <v>20750063</v>
      </c>
      <c r="ER3336" s="175">
        <v>1</v>
      </c>
      <c r="ES3336" s="68">
        <v>650</v>
      </c>
      <c r="ET3336" s="68">
        <v>63</v>
      </c>
      <c r="EU3336" s="68">
        <v>0</v>
      </c>
      <c r="EV3336" s="68">
        <v>150063</v>
      </c>
      <c r="EW3336" s="68" t="s">
        <v>2701</v>
      </c>
      <c r="EX3336" s="68" t="str">
        <f t="shared" si="85"/>
        <v>소형</v>
      </c>
      <c r="GE3336" s="68">
        <v>130291</v>
      </c>
      <c r="GF3336" s="68" t="s">
        <v>6462</v>
      </c>
    </row>
    <row r="3337" spans="147:188" x14ac:dyDescent="0.3">
      <c r="EQ3337" s="68">
        <v>20850063</v>
      </c>
      <c r="ER3337" s="175">
        <v>1</v>
      </c>
      <c r="ES3337" s="68">
        <v>650</v>
      </c>
      <c r="ET3337" s="68">
        <v>63</v>
      </c>
      <c r="EU3337" s="68">
        <v>0</v>
      </c>
      <c r="EV3337" s="68">
        <v>150063</v>
      </c>
      <c r="EW3337" s="68" t="s">
        <v>2701</v>
      </c>
      <c r="EX3337" s="68" t="str">
        <f t="shared" si="85"/>
        <v>소형</v>
      </c>
      <c r="GE3337" s="68">
        <v>130292</v>
      </c>
      <c r="GF3337" s="68" t="s">
        <v>6463</v>
      </c>
    </row>
    <row r="3338" spans="147:188" x14ac:dyDescent="0.3">
      <c r="EQ3338" s="68">
        <v>20950063</v>
      </c>
      <c r="ER3338" s="175">
        <v>1</v>
      </c>
      <c r="ES3338" s="68">
        <v>650</v>
      </c>
      <c r="ET3338" s="68">
        <v>63</v>
      </c>
      <c r="EU3338" s="68">
        <v>0</v>
      </c>
      <c r="EV3338" s="68">
        <v>150063</v>
      </c>
      <c r="EW3338" s="68" t="s">
        <v>2701</v>
      </c>
      <c r="EX3338" s="68" t="str">
        <f t="shared" si="85"/>
        <v>소형</v>
      </c>
      <c r="GE3338" s="68">
        <v>130293</v>
      </c>
      <c r="GF3338" s="68" t="s">
        <v>6463</v>
      </c>
    </row>
    <row r="3339" spans="147:188" x14ac:dyDescent="0.3">
      <c r="EQ3339" s="68">
        <v>21050063</v>
      </c>
      <c r="ER3339" s="175">
        <v>1</v>
      </c>
      <c r="ES3339" s="68">
        <v>650</v>
      </c>
      <c r="ET3339" s="68">
        <v>63</v>
      </c>
      <c r="EU3339" s="68">
        <v>0</v>
      </c>
      <c r="EV3339" s="68">
        <v>150063</v>
      </c>
      <c r="EW3339" s="68" t="s">
        <v>2701</v>
      </c>
      <c r="EX3339" s="68" t="str">
        <f t="shared" si="85"/>
        <v>소형</v>
      </c>
      <c r="GE3339" s="68">
        <v>130294</v>
      </c>
      <c r="GF3339" s="68" t="s">
        <v>6463</v>
      </c>
    </row>
    <row r="3340" spans="147:188" x14ac:dyDescent="0.3">
      <c r="EQ3340" s="68">
        <v>21150063</v>
      </c>
      <c r="ER3340" s="175">
        <v>1</v>
      </c>
      <c r="ES3340" s="68">
        <v>650</v>
      </c>
      <c r="ET3340" s="68">
        <v>63</v>
      </c>
      <c r="EU3340" s="68">
        <v>0</v>
      </c>
      <c r="EV3340" s="68">
        <v>150063</v>
      </c>
      <c r="EW3340" s="68" t="s">
        <v>2701</v>
      </c>
      <c r="EX3340" s="68" t="str">
        <f t="shared" si="85"/>
        <v>소형</v>
      </c>
      <c r="GE3340" s="68">
        <v>130295</v>
      </c>
      <c r="GF3340" s="68" t="s">
        <v>6464</v>
      </c>
    </row>
    <row r="3341" spans="147:188" x14ac:dyDescent="0.3">
      <c r="EQ3341" s="68">
        <v>21250063</v>
      </c>
      <c r="ER3341" s="175">
        <v>1</v>
      </c>
      <c r="ES3341" s="68">
        <v>650</v>
      </c>
      <c r="ET3341" s="68">
        <v>63</v>
      </c>
      <c r="EU3341" s="68">
        <v>0</v>
      </c>
      <c r="EV3341" s="68">
        <v>150063</v>
      </c>
      <c r="EW3341" s="68" t="s">
        <v>2701</v>
      </c>
      <c r="EX3341" s="68" t="str">
        <f t="shared" si="85"/>
        <v>소형</v>
      </c>
      <c r="GE3341" s="68">
        <v>130296</v>
      </c>
      <c r="GF3341" s="68" t="s">
        <v>6464</v>
      </c>
    </row>
    <row r="3342" spans="147:188" x14ac:dyDescent="0.3">
      <c r="EQ3342" s="68">
        <v>30150063</v>
      </c>
      <c r="ER3342" s="175">
        <v>1</v>
      </c>
      <c r="ES3342" s="68">
        <v>650</v>
      </c>
      <c r="ET3342" s="68">
        <v>63</v>
      </c>
      <c r="EU3342" s="68">
        <v>0</v>
      </c>
      <c r="EV3342" s="68">
        <v>150063</v>
      </c>
      <c r="EW3342" s="68" t="s">
        <v>2701</v>
      </c>
      <c r="EX3342" s="68" t="str">
        <f t="shared" si="85"/>
        <v>소형</v>
      </c>
      <c r="GE3342" s="68">
        <v>130297</v>
      </c>
      <c r="GF3342" s="68" t="s">
        <v>6464</v>
      </c>
    </row>
    <row r="3343" spans="147:188" x14ac:dyDescent="0.3">
      <c r="EQ3343" s="68">
        <v>30250063</v>
      </c>
      <c r="ER3343" s="175">
        <v>1</v>
      </c>
      <c r="ES3343" s="68">
        <v>650</v>
      </c>
      <c r="ET3343" s="68">
        <v>63</v>
      </c>
      <c r="EU3343" s="68">
        <v>0</v>
      </c>
      <c r="EV3343" s="68">
        <v>150063</v>
      </c>
      <c r="EW3343" s="68" t="s">
        <v>2701</v>
      </c>
      <c r="EX3343" s="68" t="str">
        <f t="shared" si="85"/>
        <v>소형</v>
      </c>
      <c r="GE3343" s="68">
        <v>130298</v>
      </c>
      <c r="GF3343" s="68" t="s">
        <v>6465</v>
      </c>
    </row>
    <row r="3344" spans="147:188" x14ac:dyDescent="0.3">
      <c r="EQ3344" s="68">
        <v>30350063</v>
      </c>
      <c r="ER3344" s="175">
        <v>1</v>
      </c>
      <c r="ES3344" s="68">
        <v>650</v>
      </c>
      <c r="ET3344" s="68">
        <v>63</v>
      </c>
      <c r="EU3344" s="68">
        <v>0</v>
      </c>
      <c r="EV3344" s="68">
        <v>150063</v>
      </c>
      <c r="EW3344" s="68" t="s">
        <v>2701</v>
      </c>
      <c r="EX3344" s="68" t="str">
        <f t="shared" si="85"/>
        <v>소형</v>
      </c>
      <c r="GE3344" s="68">
        <v>130299</v>
      </c>
      <c r="GF3344" s="68" t="s">
        <v>6466</v>
      </c>
    </row>
    <row r="3345" spans="147:188" x14ac:dyDescent="0.3">
      <c r="EQ3345" s="68">
        <v>30450063</v>
      </c>
      <c r="ER3345" s="175">
        <v>1</v>
      </c>
      <c r="ES3345" s="68">
        <v>650</v>
      </c>
      <c r="ET3345" s="68">
        <v>63</v>
      </c>
      <c r="EU3345" s="68">
        <v>0</v>
      </c>
      <c r="EV3345" s="68">
        <v>150063</v>
      </c>
      <c r="EW3345" s="68" t="s">
        <v>2701</v>
      </c>
      <c r="EX3345" s="68" t="str">
        <f t="shared" si="85"/>
        <v>소형</v>
      </c>
      <c r="GE3345" s="68">
        <v>130300</v>
      </c>
      <c r="GF3345" s="68" t="s">
        <v>6465</v>
      </c>
    </row>
    <row r="3346" spans="147:188" x14ac:dyDescent="0.3">
      <c r="EQ3346" s="68">
        <v>30550063</v>
      </c>
      <c r="ER3346" s="175">
        <v>1</v>
      </c>
      <c r="ES3346" s="68">
        <v>650</v>
      </c>
      <c r="ET3346" s="68">
        <v>63</v>
      </c>
      <c r="EU3346" s="68">
        <v>0</v>
      </c>
      <c r="EV3346" s="68">
        <v>150063</v>
      </c>
      <c r="EW3346" s="68" t="s">
        <v>2701</v>
      </c>
      <c r="EX3346" s="68" t="str">
        <f t="shared" si="85"/>
        <v>소형</v>
      </c>
      <c r="GE3346" s="68">
        <v>130301</v>
      </c>
      <c r="GF3346" s="68" t="s">
        <v>6467</v>
      </c>
    </row>
    <row r="3347" spans="147:188" x14ac:dyDescent="0.3">
      <c r="EQ3347" s="68">
        <v>30650063</v>
      </c>
      <c r="ER3347" s="175">
        <v>1</v>
      </c>
      <c r="ES3347" s="68">
        <v>650</v>
      </c>
      <c r="ET3347" s="68">
        <v>63</v>
      </c>
      <c r="EU3347" s="68">
        <v>0</v>
      </c>
      <c r="EV3347" s="68">
        <v>150063</v>
      </c>
      <c r="EW3347" s="68" t="s">
        <v>2701</v>
      </c>
      <c r="EX3347" s="68" t="str">
        <f t="shared" si="85"/>
        <v>소형</v>
      </c>
      <c r="GE3347" s="68">
        <v>130302</v>
      </c>
      <c r="GF3347" s="68" t="s">
        <v>6467</v>
      </c>
    </row>
    <row r="3348" spans="147:188" x14ac:dyDescent="0.3">
      <c r="EQ3348" s="68">
        <v>30750063</v>
      </c>
      <c r="ER3348" s="175">
        <v>1</v>
      </c>
      <c r="ES3348" s="68">
        <v>650</v>
      </c>
      <c r="ET3348" s="68">
        <v>63</v>
      </c>
      <c r="EU3348" s="68">
        <v>0</v>
      </c>
      <c r="EV3348" s="68">
        <v>150063</v>
      </c>
      <c r="EW3348" s="68" t="s">
        <v>2701</v>
      </c>
      <c r="EX3348" s="68" t="str">
        <f t="shared" si="85"/>
        <v>소형</v>
      </c>
      <c r="GE3348" s="68">
        <v>130303</v>
      </c>
      <c r="GF3348" s="68" t="s">
        <v>6467</v>
      </c>
    </row>
    <row r="3349" spans="147:188" x14ac:dyDescent="0.3">
      <c r="EQ3349" s="68">
        <v>30850063</v>
      </c>
      <c r="ER3349" s="175">
        <v>1</v>
      </c>
      <c r="ES3349" s="68">
        <v>650</v>
      </c>
      <c r="ET3349" s="68">
        <v>63</v>
      </c>
      <c r="EU3349" s="68">
        <v>0</v>
      </c>
      <c r="EV3349" s="68">
        <v>150063</v>
      </c>
      <c r="EW3349" s="68" t="s">
        <v>2701</v>
      </c>
      <c r="EX3349" s="68" t="str">
        <f t="shared" si="85"/>
        <v>소형</v>
      </c>
      <c r="GE3349" s="68">
        <v>130304</v>
      </c>
      <c r="GF3349" s="68" t="s">
        <v>6468</v>
      </c>
    </row>
    <row r="3350" spans="147:188" x14ac:dyDescent="0.3">
      <c r="EQ3350" s="68">
        <v>30950063</v>
      </c>
      <c r="ER3350" s="175">
        <v>1</v>
      </c>
      <c r="ES3350" s="68">
        <v>650</v>
      </c>
      <c r="ET3350" s="68">
        <v>63</v>
      </c>
      <c r="EU3350" s="68">
        <v>0</v>
      </c>
      <c r="EV3350" s="68">
        <v>150063</v>
      </c>
      <c r="EW3350" s="68" t="s">
        <v>2701</v>
      </c>
      <c r="EX3350" s="68" t="str">
        <f t="shared" si="85"/>
        <v>소형</v>
      </c>
      <c r="GE3350" s="68">
        <v>130305</v>
      </c>
      <c r="GF3350" s="68" t="s">
        <v>6468</v>
      </c>
    </row>
    <row r="3351" spans="147:188" x14ac:dyDescent="0.3">
      <c r="EQ3351" s="68">
        <v>31050063</v>
      </c>
      <c r="ER3351" s="175">
        <v>1</v>
      </c>
      <c r="ES3351" s="68">
        <v>650</v>
      </c>
      <c r="ET3351" s="68">
        <v>63</v>
      </c>
      <c r="EU3351" s="68">
        <v>0</v>
      </c>
      <c r="EV3351" s="68">
        <v>150063</v>
      </c>
      <c r="EW3351" s="68" t="s">
        <v>2701</v>
      </c>
      <c r="EX3351" s="68" t="str">
        <f t="shared" si="85"/>
        <v>소형</v>
      </c>
      <c r="GE3351" s="68">
        <v>130306</v>
      </c>
      <c r="GF3351" s="68" t="s">
        <v>6468</v>
      </c>
    </row>
    <row r="3352" spans="147:188" x14ac:dyDescent="0.3">
      <c r="EQ3352" s="68">
        <v>31150063</v>
      </c>
      <c r="ER3352" s="175">
        <v>1</v>
      </c>
      <c r="ES3352" s="68">
        <v>650</v>
      </c>
      <c r="ET3352" s="68">
        <v>63</v>
      </c>
      <c r="EU3352" s="68">
        <v>0</v>
      </c>
      <c r="EV3352" s="68">
        <v>150063</v>
      </c>
      <c r="EW3352" s="68" t="s">
        <v>2701</v>
      </c>
      <c r="EX3352" s="68" t="str">
        <f t="shared" si="85"/>
        <v>소형</v>
      </c>
      <c r="GE3352" s="68">
        <v>130307</v>
      </c>
      <c r="GF3352" s="68" t="s">
        <v>6413</v>
      </c>
    </row>
    <row r="3353" spans="147:188" x14ac:dyDescent="0.3">
      <c r="EQ3353" s="68">
        <v>31250063</v>
      </c>
      <c r="ER3353" s="175">
        <v>1</v>
      </c>
      <c r="ES3353" s="68">
        <v>650</v>
      </c>
      <c r="ET3353" s="68">
        <v>63</v>
      </c>
      <c r="EU3353" s="68">
        <v>0</v>
      </c>
      <c r="EV3353" s="68">
        <v>150063</v>
      </c>
      <c r="EW3353" s="68" t="s">
        <v>2701</v>
      </c>
      <c r="EX3353" s="68" t="str">
        <f t="shared" si="85"/>
        <v>소형</v>
      </c>
      <c r="GE3353" s="68">
        <v>130308</v>
      </c>
      <c r="GF3353" s="68" t="s">
        <v>6413</v>
      </c>
    </row>
    <row r="3354" spans="147:188" x14ac:dyDescent="0.3">
      <c r="EQ3354" s="68">
        <v>10150064</v>
      </c>
      <c r="ER3354" s="175">
        <v>1</v>
      </c>
      <c r="ES3354" s="68">
        <v>650</v>
      </c>
      <c r="ET3354" s="68">
        <v>64</v>
      </c>
      <c r="EU3354" s="68">
        <v>0</v>
      </c>
      <c r="EV3354" s="68">
        <v>150064</v>
      </c>
      <c r="EW3354" s="68" t="s">
        <v>2702</v>
      </c>
      <c r="EX3354" s="68" t="str">
        <f t="shared" si="85"/>
        <v>소형</v>
      </c>
      <c r="GE3354" s="68">
        <v>130309</v>
      </c>
      <c r="GF3354" s="68" t="s">
        <v>6413</v>
      </c>
    </row>
    <row r="3355" spans="147:188" x14ac:dyDescent="0.3">
      <c r="EQ3355" s="68">
        <v>10250064</v>
      </c>
      <c r="ER3355" s="175">
        <v>1</v>
      </c>
      <c r="ES3355" s="68">
        <v>650</v>
      </c>
      <c r="ET3355" s="68">
        <v>64</v>
      </c>
      <c r="EU3355" s="68">
        <v>0</v>
      </c>
      <c r="EV3355" s="68">
        <v>150064</v>
      </c>
      <c r="EW3355" s="68" t="s">
        <v>2702</v>
      </c>
      <c r="EX3355" s="68" t="str">
        <f t="shared" si="85"/>
        <v>소형</v>
      </c>
      <c r="GE3355" s="68">
        <v>130310</v>
      </c>
      <c r="GF3355" s="68" t="s">
        <v>6469</v>
      </c>
    </row>
    <row r="3356" spans="147:188" x14ac:dyDescent="0.3">
      <c r="EQ3356" s="68">
        <v>10350064</v>
      </c>
      <c r="ER3356" s="175">
        <v>1</v>
      </c>
      <c r="ES3356" s="68">
        <v>650</v>
      </c>
      <c r="ET3356" s="68">
        <v>64</v>
      </c>
      <c r="EU3356" s="68">
        <v>0</v>
      </c>
      <c r="EV3356" s="68">
        <v>150064</v>
      </c>
      <c r="EW3356" s="68" t="s">
        <v>2702</v>
      </c>
      <c r="EX3356" s="68" t="str">
        <f t="shared" si="85"/>
        <v>소형</v>
      </c>
      <c r="GE3356" s="68">
        <v>130311</v>
      </c>
      <c r="GF3356" s="68" t="s">
        <v>6469</v>
      </c>
    </row>
    <row r="3357" spans="147:188" x14ac:dyDescent="0.3">
      <c r="EQ3357" s="68">
        <v>10450064</v>
      </c>
      <c r="ER3357" s="175">
        <v>1</v>
      </c>
      <c r="ES3357" s="68">
        <v>650</v>
      </c>
      <c r="ET3357" s="68">
        <v>64</v>
      </c>
      <c r="EU3357" s="68">
        <v>0</v>
      </c>
      <c r="EV3357" s="68">
        <v>150064</v>
      </c>
      <c r="EW3357" s="68" t="s">
        <v>2702</v>
      </c>
      <c r="EX3357" s="68" t="str">
        <f t="shared" si="85"/>
        <v>소형</v>
      </c>
      <c r="GE3357" s="68">
        <v>130312</v>
      </c>
      <c r="GF3357" s="68" t="s">
        <v>6469</v>
      </c>
    </row>
    <row r="3358" spans="147:188" x14ac:dyDescent="0.3">
      <c r="EQ3358" s="68">
        <v>10550064</v>
      </c>
      <c r="ER3358" s="175">
        <v>1</v>
      </c>
      <c r="ES3358" s="68">
        <v>650</v>
      </c>
      <c r="ET3358" s="68">
        <v>64</v>
      </c>
      <c r="EU3358" s="68">
        <v>0</v>
      </c>
      <c r="EV3358" s="68">
        <v>150064</v>
      </c>
      <c r="EW3358" s="68" t="s">
        <v>2702</v>
      </c>
      <c r="EX3358" s="68" t="str">
        <f t="shared" si="85"/>
        <v>소형</v>
      </c>
      <c r="GE3358" s="68">
        <v>130313</v>
      </c>
      <c r="GF3358" s="68" t="s">
        <v>6470</v>
      </c>
    </row>
    <row r="3359" spans="147:188" x14ac:dyDescent="0.3">
      <c r="EQ3359" s="68">
        <v>10650064</v>
      </c>
      <c r="ER3359" s="175">
        <v>1</v>
      </c>
      <c r="ES3359" s="68">
        <v>650</v>
      </c>
      <c r="ET3359" s="68">
        <v>64</v>
      </c>
      <c r="EU3359" s="68">
        <v>0</v>
      </c>
      <c r="EV3359" s="68">
        <v>150064</v>
      </c>
      <c r="EW3359" s="68" t="s">
        <v>2702</v>
      </c>
      <c r="EX3359" s="68" t="str">
        <f t="shared" si="85"/>
        <v>소형</v>
      </c>
      <c r="GE3359" s="68">
        <v>130314</v>
      </c>
      <c r="GF3359" s="68" t="s">
        <v>6470</v>
      </c>
    </row>
    <row r="3360" spans="147:188" x14ac:dyDescent="0.3">
      <c r="EQ3360" s="68">
        <v>10750064</v>
      </c>
      <c r="ER3360" s="175">
        <v>1</v>
      </c>
      <c r="ES3360" s="68">
        <v>650</v>
      </c>
      <c r="ET3360" s="68">
        <v>64</v>
      </c>
      <c r="EU3360" s="68">
        <v>0</v>
      </c>
      <c r="EV3360" s="68">
        <v>150064</v>
      </c>
      <c r="EW3360" s="68" t="s">
        <v>2702</v>
      </c>
      <c r="EX3360" s="68" t="str">
        <f t="shared" si="85"/>
        <v>소형</v>
      </c>
      <c r="GE3360" s="68">
        <v>130315</v>
      </c>
      <c r="GF3360" s="68" t="s">
        <v>6470</v>
      </c>
    </row>
    <row r="3361" spans="147:188" x14ac:dyDescent="0.3">
      <c r="EQ3361" s="68">
        <v>10850064</v>
      </c>
      <c r="ER3361" s="175">
        <v>1</v>
      </c>
      <c r="ES3361" s="68">
        <v>650</v>
      </c>
      <c r="ET3361" s="68">
        <v>64</v>
      </c>
      <c r="EU3361" s="68">
        <v>0</v>
      </c>
      <c r="EV3361" s="68">
        <v>150064</v>
      </c>
      <c r="EW3361" s="68" t="s">
        <v>2702</v>
      </c>
      <c r="EX3361" s="68" t="str">
        <f t="shared" si="85"/>
        <v>소형</v>
      </c>
      <c r="GE3361" s="68">
        <v>130316</v>
      </c>
      <c r="GF3361" s="68" t="s">
        <v>6471</v>
      </c>
    </row>
    <row r="3362" spans="147:188" x14ac:dyDescent="0.3">
      <c r="EQ3362" s="68">
        <v>10950064</v>
      </c>
      <c r="ER3362" s="175">
        <v>1</v>
      </c>
      <c r="ES3362" s="68">
        <v>650</v>
      </c>
      <c r="ET3362" s="68">
        <v>64</v>
      </c>
      <c r="EU3362" s="68">
        <v>0</v>
      </c>
      <c r="EV3362" s="68">
        <v>150064</v>
      </c>
      <c r="EW3362" s="68" t="s">
        <v>2702</v>
      </c>
      <c r="EX3362" s="68" t="str">
        <f t="shared" si="85"/>
        <v>소형</v>
      </c>
      <c r="GE3362" s="68">
        <v>130317</v>
      </c>
      <c r="GF3362" s="68" t="s">
        <v>6471</v>
      </c>
    </row>
    <row r="3363" spans="147:188" x14ac:dyDescent="0.3">
      <c r="EQ3363" s="68">
        <v>11050064</v>
      </c>
      <c r="ER3363" s="175">
        <v>1</v>
      </c>
      <c r="ES3363" s="68">
        <v>650</v>
      </c>
      <c r="ET3363" s="68">
        <v>64</v>
      </c>
      <c r="EU3363" s="68">
        <v>0</v>
      </c>
      <c r="EV3363" s="68">
        <v>150064</v>
      </c>
      <c r="EW3363" s="68" t="s">
        <v>2702</v>
      </c>
      <c r="EX3363" s="68" t="str">
        <f t="shared" si="85"/>
        <v>소형</v>
      </c>
      <c r="GE3363" s="68">
        <v>130318</v>
      </c>
      <c r="GF3363" s="68" t="s">
        <v>6471</v>
      </c>
    </row>
    <row r="3364" spans="147:188" x14ac:dyDescent="0.3">
      <c r="EQ3364" s="68">
        <v>11150064</v>
      </c>
      <c r="ER3364" s="175">
        <v>1</v>
      </c>
      <c r="ES3364" s="68">
        <v>650</v>
      </c>
      <c r="ET3364" s="68">
        <v>64</v>
      </c>
      <c r="EU3364" s="68">
        <v>0</v>
      </c>
      <c r="EV3364" s="68">
        <v>150064</v>
      </c>
      <c r="EW3364" s="68" t="s">
        <v>2702</v>
      </c>
      <c r="EX3364" s="68" t="str">
        <f t="shared" si="85"/>
        <v>소형</v>
      </c>
      <c r="GE3364" s="68">
        <v>130319</v>
      </c>
      <c r="GF3364" s="68" t="s">
        <v>6391</v>
      </c>
    </row>
    <row r="3365" spans="147:188" x14ac:dyDescent="0.3">
      <c r="EQ3365" s="68">
        <v>11250064</v>
      </c>
      <c r="ER3365" s="175">
        <v>1</v>
      </c>
      <c r="ES3365" s="68">
        <v>650</v>
      </c>
      <c r="ET3365" s="68">
        <v>64</v>
      </c>
      <c r="EU3365" s="68">
        <v>0</v>
      </c>
      <c r="EV3365" s="68">
        <v>150064</v>
      </c>
      <c r="EW3365" s="68" t="s">
        <v>2702</v>
      </c>
      <c r="EX3365" s="68" t="str">
        <f t="shared" si="85"/>
        <v>소형</v>
      </c>
      <c r="GE3365" s="68">
        <v>130320</v>
      </c>
      <c r="GF3365" s="68" t="s">
        <v>6391</v>
      </c>
    </row>
    <row r="3366" spans="147:188" x14ac:dyDescent="0.3">
      <c r="EQ3366" s="68">
        <v>20150064</v>
      </c>
      <c r="ER3366" s="175">
        <v>1</v>
      </c>
      <c r="ES3366" s="68">
        <v>650</v>
      </c>
      <c r="ET3366" s="68">
        <v>64</v>
      </c>
      <c r="EU3366" s="68">
        <v>0</v>
      </c>
      <c r="EV3366" s="68">
        <v>150064</v>
      </c>
      <c r="EW3366" s="68" t="s">
        <v>2702</v>
      </c>
      <c r="EX3366" s="68" t="str">
        <f t="shared" si="85"/>
        <v>소형</v>
      </c>
      <c r="GE3366" s="68">
        <v>130321</v>
      </c>
      <c r="GF3366" s="68" t="s">
        <v>6391</v>
      </c>
    </row>
    <row r="3367" spans="147:188" x14ac:dyDescent="0.3">
      <c r="EQ3367" s="68">
        <v>20250064</v>
      </c>
      <c r="ER3367" s="175">
        <v>1</v>
      </c>
      <c r="ES3367" s="68">
        <v>650</v>
      </c>
      <c r="ET3367" s="68">
        <v>64</v>
      </c>
      <c r="EU3367" s="68">
        <v>0</v>
      </c>
      <c r="EV3367" s="68">
        <v>150064</v>
      </c>
      <c r="EW3367" s="68" t="s">
        <v>2702</v>
      </c>
      <c r="EX3367" s="68" t="str">
        <f t="shared" si="85"/>
        <v>소형</v>
      </c>
      <c r="GE3367" s="68">
        <v>130322</v>
      </c>
      <c r="GF3367" s="68" t="s">
        <v>6426</v>
      </c>
    </row>
    <row r="3368" spans="147:188" x14ac:dyDescent="0.3">
      <c r="EQ3368" s="68">
        <v>20350064</v>
      </c>
      <c r="ER3368" s="175">
        <v>1</v>
      </c>
      <c r="ES3368" s="68">
        <v>650</v>
      </c>
      <c r="ET3368" s="68">
        <v>64</v>
      </c>
      <c r="EU3368" s="68">
        <v>0</v>
      </c>
      <c r="EV3368" s="68">
        <v>150064</v>
      </c>
      <c r="EW3368" s="68" t="s">
        <v>2702</v>
      </c>
      <c r="EX3368" s="68" t="str">
        <f t="shared" si="85"/>
        <v>소형</v>
      </c>
      <c r="GE3368" s="68">
        <v>130323</v>
      </c>
      <c r="GF3368" s="68" t="s">
        <v>6426</v>
      </c>
    </row>
    <row r="3369" spans="147:188" x14ac:dyDescent="0.3">
      <c r="EQ3369" s="68">
        <v>20450064</v>
      </c>
      <c r="ER3369" s="175">
        <v>1</v>
      </c>
      <c r="ES3369" s="68">
        <v>650</v>
      </c>
      <c r="ET3369" s="68">
        <v>64</v>
      </c>
      <c r="EU3369" s="68">
        <v>0</v>
      </c>
      <c r="EV3369" s="68">
        <v>150064</v>
      </c>
      <c r="EW3369" s="68" t="s">
        <v>2702</v>
      </c>
      <c r="EX3369" s="68" t="str">
        <f t="shared" si="85"/>
        <v>소형</v>
      </c>
      <c r="GE3369" s="68">
        <v>130324</v>
      </c>
      <c r="GF3369" s="68" t="s">
        <v>6426</v>
      </c>
    </row>
    <row r="3370" spans="147:188" x14ac:dyDescent="0.3">
      <c r="EQ3370" s="68">
        <v>20550064</v>
      </c>
      <c r="ER3370" s="175">
        <v>1</v>
      </c>
      <c r="ES3370" s="68">
        <v>650</v>
      </c>
      <c r="ET3370" s="68">
        <v>64</v>
      </c>
      <c r="EU3370" s="68">
        <v>0</v>
      </c>
      <c r="EV3370" s="68">
        <v>150064</v>
      </c>
      <c r="EW3370" s="68" t="s">
        <v>2702</v>
      </c>
      <c r="EX3370" s="68" t="str">
        <f t="shared" si="85"/>
        <v>소형</v>
      </c>
      <c r="GE3370" s="68">
        <v>130325</v>
      </c>
      <c r="GF3370" s="68" t="s">
        <v>6472</v>
      </c>
    </row>
    <row r="3371" spans="147:188" x14ac:dyDescent="0.3">
      <c r="EQ3371" s="68">
        <v>20650064</v>
      </c>
      <c r="ER3371" s="175">
        <v>1</v>
      </c>
      <c r="ES3371" s="68">
        <v>650</v>
      </c>
      <c r="ET3371" s="68">
        <v>64</v>
      </c>
      <c r="EU3371" s="68">
        <v>0</v>
      </c>
      <c r="EV3371" s="68">
        <v>150064</v>
      </c>
      <c r="EW3371" s="68" t="s">
        <v>2702</v>
      </c>
      <c r="EX3371" s="68" t="str">
        <f t="shared" si="85"/>
        <v>소형</v>
      </c>
      <c r="GE3371" s="68">
        <v>130326</v>
      </c>
      <c r="GF3371" s="68" t="s">
        <v>6472</v>
      </c>
    </row>
    <row r="3372" spans="147:188" x14ac:dyDescent="0.3">
      <c r="EQ3372" s="68">
        <v>20750064</v>
      </c>
      <c r="ER3372" s="175">
        <v>1</v>
      </c>
      <c r="ES3372" s="68">
        <v>650</v>
      </c>
      <c r="ET3372" s="68">
        <v>64</v>
      </c>
      <c r="EU3372" s="68">
        <v>0</v>
      </c>
      <c r="EV3372" s="68">
        <v>150064</v>
      </c>
      <c r="EW3372" s="68" t="s">
        <v>2702</v>
      </c>
      <c r="EX3372" s="68" t="str">
        <f t="shared" si="85"/>
        <v>소형</v>
      </c>
      <c r="GE3372" s="68">
        <v>130327</v>
      </c>
      <c r="GF3372" s="68" t="s">
        <v>6472</v>
      </c>
    </row>
    <row r="3373" spans="147:188" x14ac:dyDescent="0.3">
      <c r="EQ3373" s="68">
        <v>20850064</v>
      </c>
      <c r="ER3373" s="175">
        <v>1</v>
      </c>
      <c r="ES3373" s="68">
        <v>650</v>
      </c>
      <c r="ET3373" s="68">
        <v>64</v>
      </c>
      <c r="EU3373" s="68">
        <v>0</v>
      </c>
      <c r="EV3373" s="68">
        <v>150064</v>
      </c>
      <c r="EW3373" s="68" t="s">
        <v>2702</v>
      </c>
      <c r="EX3373" s="68" t="str">
        <f t="shared" si="85"/>
        <v>소형</v>
      </c>
      <c r="GE3373" s="68">
        <v>130328</v>
      </c>
      <c r="GF3373" s="68" t="s">
        <v>6471</v>
      </c>
    </row>
    <row r="3374" spans="147:188" x14ac:dyDescent="0.3">
      <c r="EQ3374" s="68">
        <v>20950064</v>
      </c>
      <c r="ER3374" s="175">
        <v>1</v>
      </c>
      <c r="ES3374" s="68">
        <v>650</v>
      </c>
      <c r="ET3374" s="68">
        <v>64</v>
      </c>
      <c r="EU3374" s="68">
        <v>0</v>
      </c>
      <c r="EV3374" s="68">
        <v>150064</v>
      </c>
      <c r="EW3374" s="68" t="s">
        <v>2702</v>
      </c>
      <c r="EX3374" s="68" t="str">
        <f t="shared" si="85"/>
        <v>소형</v>
      </c>
      <c r="GE3374" s="68">
        <v>130329</v>
      </c>
      <c r="GF3374" s="68" t="s">
        <v>6471</v>
      </c>
    </row>
    <row r="3375" spans="147:188" x14ac:dyDescent="0.3">
      <c r="EQ3375" s="68">
        <v>21050064</v>
      </c>
      <c r="ER3375" s="175">
        <v>1</v>
      </c>
      <c r="ES3375" s="68">
        <v>650</v>
      </c>
      <c r="ET3375" s="68">
        <v>64</v>
      </c>
      <c r="EU3375" s="68">
        <v>0</v>
      </c>
      <c r="EV3375" s="68">
        <v>150064</v>
      </c>
      <c r="EW3375" s="68" t="s">
        <v>2702</v>
      </c>
      <c r="EX3375" s="68" t="str">
        <f t="shared" si="85"/>
        <v>소형</v>
      </c>
      <c r="GE3375" s="68">
        <v>130330</v>
      </c>
      <c r="GF3375" s="68" t="s">
        <v>6471</v>
      </c>
    </row>
    <row r="3376" spans="147:188" x14ac:dyDescent="0.3">
      <c r="EQ3376" s="68">
        <v>21150064</v>
      </c>
      <c r="ER3376" s="175">
        <v>1</v>
      </c>
      <c r="ES3376" s="68">
        <v>650</v>
      </c>
      <c r="ET3376" s="68">
        <v>64</v>
      </c>
      <c r="EU3376" s="68">
        <v>0</v>
      </c>
      <c r="EV3376" s="68">
        <v>150064</v>
      </c>
      <c r="EW3376" s="68" t="s">
        <v>2702</v>
      </c>
      <c r="EX3376" s="68" t="str">
        <f t="shared" si="85"/>
        <v>소형</v>
      </c>
      <c r="GE3376" s="68">
        <v>130331</v>
      </c>
      <c r="GF3376" s="68" t="s">
        <v>6473</v>
      </c>
    </row>
    <row r="3377" spans="147:188" x14ac:dyDescent="0.3">
      <c r="EQ3377" s="68">
        <v>21250064</v>
      </c>
      <c r="ER3377" s="175">
        <v>1</v>
      </c>
      <c r="ES3377" s="68">
        <v>650</v>
      </c>
      <c r="ET3377" s="68">
        <v>64</v>
      </c>
      <c r="EU3377" s="68">
        <v>0</v>
      </c>
      <c r="EV3377" s="68">
        <v>150064</v>
      </c>
      <c r="EW3377" s="68" t="s">
        <v>2702</v>
      </c>
      <c r="EX3377" s="68" t="str">
        <f t="shared" si="85"/>
        <v>소형</v>
      </c>
      <c r="GE3377" s="68">
        <v>130332</v>
      </c>
      <c r="GF3377" s="68" t="s">
        <v>6473</v>
      </c>
    </row>
    <row r="3378" spans="147:188" x14ac:dyDescent="0.3">
      <c r="EQ3378" s="68">
        <v>30150064</v>
      </c>
      <c r="ER3378" s="175">
        <v>1</v>
      </c>
      <c r="ES3378" s="68">
        <v>650</v>
      </c>
      <c r="ET3378" s="68">
        <v>64</v>
      </c>
      <c r="EU3378" s="68">
        <v>0</v>
      </c>
      <c r="EV3378" s="68">
        <v>150064</v>
      </c>
      <c r="EW3378" s="68" t="s">
        <v>2702</v>
      </c>
      <c r="EX3378" s="68" t="str">
        <f t="shared" si="85"/>
        <v>소형</v>
      </c>
      <c r="GE3378" s="68">
        <v>130333</v>
      </c>
      <c r="GF3378" s="68" t="s">
        <v>6473</v>
      </c>
    </row>
    <row r="3379" spans="147:188" x14ac:dyDescent="0.3">
      <c r="EQ3379" s="68">
        <v>30250064</v>
      </c>
      <c r="ER3379" s="175">
        <v>1</v>
      </c>
      <c r="ES3379" s="68">
        <v>650</v>
      </c>
      <c r="ET3379" s="68">
        <v>64</v>
      </c>
      <c r="EU3379" s="68">
        <v>0</v>
      </c>
      <c r="EV3379" s="68">
        <v>150064</v>
      </c>
      <c r="EW3379" s="68" t="s">
        <v>2702</v>
      </c>
      <c r="EX3379" s="68" t="str">
        <f t="shared" si="85"/>
        <v>소형</v>
      </c>
      <c r="GE3379" s="68">
        <v>130334</v>
      </c>
      <c r="GF3379" s="68" t="s">
        <v>6474</v>
      </c>
    </row>
    <row r="3380" spans="147:188" x14ac:dyDescent="0.3">
      <c r="EQ3380" s="68">
        <v>30350064</v>
      </c>
      <c r="ER3380" s="175">
        <v>1</v>
      </c>
      <c r="ES3380" s="68">
        <v>650</v>
      </c>
      <c r="ET3380" s="68">
        <v>64</v>
      </c>
      <c r="EU3380" s="68">
        <v>0</v>
      </c>
      <c r="EV3380" s="68">
        <v>150064</v>
      </c>
      <c r="EW3380" s="68" t="s">
        <v>2702</v>
      </c>
      <c r="EX3380" s="68" t="str">
        <f t="shared" si="85"/>
        <v>소형</v>
      </c>
      <c r="GE3380" s="68">
        <v>130335</v>
      </c>
      <c r="GF3380" s="68" t="s">
        <v>6474</v>
      </c>
    </row>
    <row r="3381" spans="147:188" x14ac:dyDescent="0.3">
      <c r="EQ3381" s="68">
        <v>30450064</v>
      </c>
      <c r="ER3381" s="175">
        <v>1</v>
      </c>
      <c r="ES3381" s="68">
        <v>650</v>
      </c>
      <c r="ET3381" s="68">
        <v>64</v>
      </c>
      <c r="EU3381" s="68">
        <v>0</v>
      </c>
      <c r="EV3381" s="68">
        <v>150064</v>
      </c>
      <c r="EW3381" s="68" t="s">
        <v>2702</v>
      </c>
      <c r="EX3381" s="68" t="str">
        <f t="shared" si="85"/>
        <v>소형</v>
      </c>
      <c r="GE3381" s="68">
        <v>130336</v>
      </c>
      <c r="GF3381" s="68" t="s">
        <v>6474</v>
      </c>
    </row>
    <row r="3382" spans="147:188" x14ac:dyDescent="0.3">
      <c r="EQ3382" s="68">
        <v>30550064</v>
      </c>
      <c r="ER3382" s="175">
        <v>1</v>
      </c>
      <c r="ES3382" s="68">
        <v>650</v>
      </c>
      <c r="ET3382" s="68">
        <v>64</v>
      </c>
      <c r="EU3382" s="68">
        <v>0</v>
      </c>
      <c r="EV3382" s="68">
        <v>150064</v>
      </c>
      <c r="EW3382" s="68" t="s">
        <v>2702</v>
      </c>
      <c r="EX3382" s="68" t="str">
        <f t="shared" si="85"/>
        <v>소형</v>
      </c>
      <c r="GE3382" s="68">
        <v>130337</v>
      </c>
      <c r="GF3382" s="68" t="s">
        <v>6475</v>
      </c>
    </row>
    <row r="3383" spans="147:188" x14ac:dyDescent="0.3">
      <c r="EQ3383" s="68">
        <v>30650064</v>
      </c>
      <c r="ER3383" s="175">
        <v>1</v>
      </c>
      <c r="ES3383" s="68">
        <v>650</v>
      </c>
      <c r="ET3383" s="68">
        <v>64</v>
      </c>
      <c r="EU3383" s="68">
        <v>0</v>
      </c>
      <c r="EV3383" s="68">
        <v>150064</v>
      </c>
      <c r="EW3383" s="68" t="s">
        <v>2702</v>
      </c>
      <c r="EX3383" s="68" t="str">
        <f t="shared" si="85"/>
        <v>소형</v>
      </c>
      <c r="GE3383" s="68">
        <v>130338</v>
      </c>
      <c r="GF3383" s="68" t="s">
        <v>6475</v>
      </c>
    </row>
    <row r="3384" spans="147:188" x14ac:dyDescent="0.3">
      <c r="EQ3384" s="68">
        <v>30750064</v>
      </c>
      <c r="ER3384" s="175">
        <v>1</v>
      </c>
      <c r="ES3384" s="68">
        <v>650</v>
      </c>
      <c r="ET3384" s="68">
        <v>64</v>
      </c>
      <c r="EU3384" s="68">
        <v>0</v>
      </c>
      <c r="EV3384" s="68">
        <v>150064</v>
      </c>
      <c r="EW3384" s="68" t="s">
        <v>2702</v>
      </c>
      <c r="EX3384" s="68" t="str">
        <f t="shared" si="85"/>
        <v>소형</v>
      </c>
      <c r="GE3384" s="68">
        <v>130339</v>
      </c>
      <c r="GF3384" s="68" t="s">
        <v>6475</v>
      </c>
    </row>
    <row r="3385" spans="147:188" x14ac:dyDescent="0.3">
      <c r="EQ3385" s="68">
        <v>30850064</v>
      </c>
      <c r="ER3385" s="175">
        <v>1</v>
      </c>
      <c r="ES3385" s="68">
        <v>650</v>
      </c>
      <c r="ET3385" s="68">
        <v>64</v>
      </c>
      <c r="EU3385" s="68">
        <v>0</v>
      </c>
      <c r="EV3385" s="68">
        <v>150064</v>
      </c>
      <c r="EW3385" s="68" t="s">
        <v>2702</v>
      </c>
      <c r="EX3385" s="68" t="str">
        <f t="shared" si="85"/>
        <v>소형</v>
      </c>
      <c r="GE3385" s="68">
        <v>130340</v>
      </c>
      <c r="GF3385" s="68" t="s">
        <v>6476</v>
      </c>
    </row>
    <row r="3386" spans="147:188" x14ac:dyDescent="0.3">
      <c r="EQ3386" s="68">
        <v>30950064</v>
      </c>
      <c r="ER3386" s="175">
        <v>1</v>
      </c>
      <c r="ES3386" s="68">
        <v>650</v>
      </c>
      <c r="ET3386" s="68">
        <v>64</v>
      </c>
      <c r="EU3386" s="68">
        <v>0</v>
      </c>
      <c r="EV3386" s="68">
        <v>150064</v>
      </c>
      <c r="EW3386" s="68" t="s">
        <v>2702</v>
      </c>
      <c r="EX3386" s="68" t="str">
        <f t="shared" si="85"/>
        <v>소형</v>
      </c>
      <c r="GE3386" s="68">
        <v>130341</v>
      </c>
      <c r="GF3386" s="68" t="s">
        <v>6476</v>
      </c>
    </row>
    <row r="3387" spans="147:188" x14ac:dyDescent="0.3">
      <c r="EQ3387" s="68">
        <v>31050064</v>
      </c>
      <c r="ER3387" s="175">
        <v>1</v>
      </c>
      <c r="ES3387" s="68">
        <v>650</v>
      </c>
      <c r="ET3387" s="68">
        <v>64</v>
      </c>
      <c r="EU3387" s="68">
        <v>0</v>
      </c>
      <c r="EV3387" s="68">
        <v>150064</v>
      </c>
      <c r="EW3387" s="68" t="s">
        <v>2702</v>
      </c>
      <c r="EX3387" s="68" t="str">
        <f t="shared" si="85"/>
        <v>소형</v>
      </c>
      <c r="GE3387" s="68">
        <v>130342</v>
      </c>
      <c r="GF3387" s="68" t="s">
        <v>6476</v>
      </c>
    </row>
    <row r="3388" spans="147:188" x14ac:dyDescent="0.3">
      <c r="EQ3388" s="68">
        <v>31150064</v>
      </c>
      <c r="ER3388" s="175">
        <v>1</v>
      </c>
      <c r="ES3388" s="68">
        <v>650</v>
      </c>
      <c r="ET3388" s="68">
        <v>64</v>
      </c>
      <c r="EU3388" s="68">
        <v>0</v>
      </c>
      <c r="EV3388" s="68">
        <v>150064</v>
      </c>
      <c r="EW3388" s="68" t="s">
        <v>2702</v>
      </c>
      <c r="EX3388" s="68" t="str">
        <f t="shared" si="85"/>
        <v>소형</v>
      </c>
      <c r="GE3388" s="68">
        <v>130343</v>
      </c>
      <c r="GF3388" s="68" t="s">
        <v>6462</v>
      </c>
    </row>
    <row r="3389" spans="147:188" x14ac:dyDescent="0.3">
      <c r="EQ3389" s="68">
        <v>31250064</v>
      </c>
      <c r="ER3389" s="175">
        <v>1</v>
      </c>
      <c r="ES3389" s="68">
        <v>650</v>
      </c>
      <c r="ET3389" s="68">
        <v>64</v>
      </c>
      <c r="EU3389" s="68">
        <v>0</v>
      </c>
      <c r="EV3389" s="68">
        <v>150064</v>
      </c>
      <c r="EW3389" s="68" t="s">
        <v>2702</v>
      </c>
      <c r="EX3389" s="68" t="str">
        <f t="shared" si="85"/>
        <v>소형</v>
      </c>
      <c r="GE3389" s="68">
        <v>130344</v>
      </c>
      <c r="GF3389" s="68" t="s">
        <v>6462</v>
      </c>
    </row>
    <row r="3390" spans="147:188" x14ac:dyDescent="0.3">
      <c r="EQ3390" s="68">
        <v>10150065</v>
      </c>
      <c r="ER3390" s="175">
        <v>4</v>
      </c>
      <c r="ES3390" s="68">
        <v>650</v>
      </c>
      <c r="ET3390" s="68">
        <v>65</v>
      </c>
      <c r="EU3390" s="68">
        <v>0</v>
      </c>
      <c r="EV3390" s="68">
        <v>150065</v>
      </c>
      <c r="EW3390" s="68" t="s">
        <v>2703</v>
      </c>
      <c r="EX3390" s="68" t="str">
        <f t="shared" si="85"/>
        <v>대형</v>
      </c>
      <c r="GE3390" s="68">
        <v>130345</v>
      </c>
      <c r="GF3390" s="68" t="s">
        <v>6462</v>
      </c>
    </row>
    <row r="3391" spans="147:188" x14ac:dyDescent="0.3">
      <c r="EQ3391" s="68">
        <v>10250065</v>
      </c>
      <c r="ER3391" s="175">
        <v>4</v>
      </c>
      <c r="ES3391" s="68">
        <v>650</v>
      </c>
      <c r="ET3391" s="68">
        <v>65</v>
      </c>
      <c r="EU3391" s="68">
        <v>0</v>
      </c>
      <c r="EV3391" s="68">
        <v>150065</v>
      </c>
      <c r="EW3391" s="68" t="s">
        <v>2703</v>
      </c>
      <c r="EX3391" s="68" t="str">
        <f t="shared" si="85"/>
        <v>대형</v>
      </c>
      <c r="GE3391" s="68">
        <v>130346</v>
      </c>
      <c r="GF3391" s="68" t="s">
        <v>6463</v>
      </c>
    </row>
    <row r="3392" spans="147:188" x14ac:dyDescent="0.3">
      <c r="EQ3392" s="68">
        <v>10350065</v>
      </c>
      <c r="ER3392" s="175">
        <v>4</v>
      </c>
      <c r="ES3392" s="68">
        <v>650</v>
      </c>
      <c r="ET3392" s="68">
        <v>65</v>
      </c>
      <c r="EU3392" s="68">
        <v>0</v>
      </c>
      <c r="EV3392" s="68">
        <v>150065</v>
      </c>
      <c r="EW3392" s="68" t="s">
        <v>2703</v>
      </c>
      <c r="EX3392" s="68" t="str">
        <f t="shared" si="85"/>
        <v>대형</v>
      </c>
      <c r="GE3392" s="68">
        <v>130347</v>
      </c>
      <c r="GF3392" s="68" t="s">
        <v>6463</v>
      </c>
    </row>
    <row r="3393" spans="147:188" x14ac:dyDescent="0.3">
      <c r="EQ3393" s="68">
        <v>10450065</v>
      </c>
      <c r="ER3393" s="175">
        <v>4</v>
      </c>
      <c r="ES3393" s="68">
        <v>650</v>
      </c>
      <c r="ET3393" s="68">
        <v>65</v>
      </c>
      <c r="EU3393" s="68">
        <v>0</v>
      </c>
      <c r="EV3393" s="68">
        <v>150065</v>
      </c>
      <c r="EW3393" s="68" t="s">
        <v>2703</v>
      </c>
      <c r="EX3393" s="68" t="str">
        <f t="shared" si="85"/>
        <v>대형</v>
      </c>
      <c r="GE3393" s="68">
        <v>130348</v>
      </c>
      <c r="GF3393" s="68" t="s">
        <v>6463</v>
      </c>
    </row>
    <row r="3394" spans="147:188" x14ac:dyDescent="0.3">
      <c r="EQ3394" s="68">
        <v>10550065</v>
      </c>
      <c r="ER3394" s="175">
        <v>4</v>
      </c>
      <c r="ES3394" s="68">
        <v>650</v>
      </c>
      <c r="ET3394" s="68">
        <v>65</v>
      </c>
      <c r="EU3394" s="68">
        <v>0</v>
      </c>
      <c r="EV3394" s="68">
        <v>150065</v>
      </c>
      <c r="EW3394" s="68" t="s">
        <v>2703</v>
      </c>
      <c r="EX3394" s="68" t="str">
        <f t="shared" si="85"/>
        <v>대형</v>
      </c>
      <c r="GE3394" s="68">
        <v>130349</v>
      </c>
      <c r="GF3394" s="68" t="s">
        <v>6477</v>
      </c>
    </row>
    <row r="3395" spans="147:188" x14ac:dyDescent="0.3">
      <c r="EQ3395" s="68">
        <v>10650065</v>
      </c>
      <c r="ER3395" s="175">
        <v>4</v>
      </c>
      <c r="ES3395" s="68">
        <v>650</v>
      </c>
      <c r="ET3395" s="68">
        <v>65</v>
      </c>
      <c r="EU3395" s="68">
        <v>0</v>
      </c>
      <c r="EV3395" s="68">
        <v>150065</v>
      </c>
      <c r="EW3395" s="68" t="s">
        <v>2703</v>
      </c>
      <c r="EX3395" s="68" t="str">
        <f t="shared" ref="EX3395:EX3458" si="86">IF(ER3395=1,"소형",IF(ER3395=2,"중형","대형"))</f>
        <v>대형</v>
      </c>
      <c r="GE3395" s="68">
        <v>130350</v>
      </c>
      <c r="GF3395" s="68" t="s">
        <v>6477</v>
      </c>
    </row>
    <row r="3396" spans="147:188" x14ac:dyDescent="0.3">
      <c r="EQ3396" s="68">
        <v>10750065</v>
      </c>
      <c r="ER3396" s="175">
        <v>4</v>
      </c>
      <c r="ES3396" s="68">
        <v>650</v>
      </c>
      <c r="ET3396" s="68">
        <v>65</v>
      </c>
      <c r="EU3396" s="68">
        <v>0</v>
      </c>
      <c r="EV3396" s="68">
        <v>150065</v>
      </c>
      <c r="EW3396" s="68" t="s">
        <v>2703</v>
      </c>
      <c r="EX3396" s="68" t="str">
        <f t="shared" si="86"/>
        <v>대형</v>
      </c>
      <c r="GE3396" s="68">
        <v>130351</v>
      </c>
      <c r="GF3396" s="68" t="s">
        <v>6477</v>
      </c>
    </row>
    <row r="3397" spans="147:188" x14ac:dyDescent="0.3">
      <c r="EQ3397" s="68">
        <v>10850065</v>
      </c>
      <c r="ER3397" s="175">
        <v>4</v>
      </c>
      <c r="ES3397" s="68">
        <v>650</v>
      </c>
      <c r="ET3397" s="68">
        <v>65</v>
      </c>
      <c r="EU3397" s="68">
        <v>0</v>
      </c>
      <c r="EV3397" s="68">
        <v>150065</v>
      </c>
      <c r="EW3397" s="68" t="s">
        <v>2703</v>
      </c>
      <c r="EX3397" s="68" t="str">
        <f t="shared" si="86"/>
        <v>대형</v>
      </c>
      <c r="GE3397" s="68">
        <v>130352</v>
      </c>
      <c r="GF3397" s="68" t="s">
        <v>6478</v>
      </c>
    </row>
    <row r="3398" spans="147:188" x14ac:dyDescent="0.3">
      <c r="EQ3398" s="68">
        <v>10950065</v>
      </c>
      <c r="ER3398" s="175">
        <v>4</v>
      </c>
      <c r="ES3398" s="68">
        <v>650</v>
      </c>
      <c r="ET3398" s="68">
        <v>65</v>
      </c>
      <c r="EU3398" s="68">
        <v>0</v>
      </c>
      <c r="EV3398" s="68">
        <v>150065</v>
      </c>
      <c r="EW3398" s="68" t="s">
        <v>2703</v>
      </c>
      <c r="EX3398" s="68" t="str">
        <f t="shared" si="86"/>
        <v>대형</v>
      </c>
      <c r="GE3398" s="68">
        <v>130353</v>
      </c>
      <c r="GF3398" s="68" t="s">
        <v>6478</v>
      </c>
    </row>
    <row r="3399" spans="147:188" x14ac:dyDescent="0.3">
      <c r="EQ3399" s="68">
        <v>11050065</v>
      </c>
      <c r="ER3399" s="175">
        <v>4</v>
      </c>
      <c r="ES3399" s="68">
        <v>650</v>
      </c>
      <c r="ET3399" s="68">
        <v>65</v>
      </c>
      <c r="EU3399" s="68">
        <v>0</v>
      </c>
      <c r="EV3399" s="68">
        <v>150065</v>
      </c>
      <c r="EW3399" s="68" t="s">
        <v>2703</v>
      </c>
      <c r="EX3399" s="68" t="str">
        <f t="shared" si="86"/>
        <v>대형</v>
      </c>
      <c r="GE3399" s="68">
        <v>130354</v>
      </c>
      <c r="GF3399" s="68" t="s">
        <v>6478</v>
      </c>
    </row>
    <row r="3400" spans="147:188" x14ac:dyDescent="0.3">
      <c r="EQ3400" s="68">
        <v>11150065</v>
      </c>
      <c r="ER3400" s="175">
        <v>4</v>
      </c>
      <c r="ES3400" s="68">
        <v>650</v>
      </c>
      <c r="ET3400" s="68">
        <v>65</v>
      </c>
      <c r="EU3400" s="68">
        <v>0</v>
      </c>
      <c r="EV3400" s="68">
        <v>150065</v>
      </c>
      <c r="EW3400" s="68" t="s">
        <v>2703</v>
      </c>
      <c r="EX3400" s="68" t="str">
        <f t="shared" si="86"/>
        <v>대형</v>
      </c>
      <c r="GE3400" s="68">
        <v>130355</v>
      </c>
      <c r="GF3400" s="68" t="s">
        <v>6479</v>
      </c>
    </row>
    <row r="3401" spans="147:188" x14ac:dyDescent="0.3">
      <c r="EQ3401" s="68">
        <v>11250065</v>
      </c>
      <c r="ER3401" s="175">
        <v>4</v>
      </c>
      <c r="ES3401" s="68">
        <v>650</v>
      </c>
      <c r="ET3401" s="68">
        <v>65</v>
      </c>
      <c r="EU3401" s="68">
        <v>0</v>
      </c>
      <c r="EV3401" s="68">
        <v>150065</v>
      </c>
      <c r="EW3401" s="68" t="s">
        <v>2703</v>
      </c>
      <c r="EX3401" s="68" t="str">
        <f t="shared" si="86"/>
        <v>대형</v>
      </c>
      <c r="GE3401" s="68">
        <v>130356</v>
      </c>
      <c r="GF3401" s="68" t="s">
        <v>6479</v>
      </c>
    </row>
    <row r="3402" spans="147:188" x14ac:dyDescent="0.3">
      <c r="EQ3402" s="68">
        <v>20150065</v>
      </c>
      <c r="ER3402" s="175">
        <v>4</v>
      </c>
      <c r="ES3402" s="68">
        <v>650</v>
      </c>
      <c r="ET3402" s="68">
        <v>65</v>
      </c>
      <c r="EU3402" s="68">
        <v>0</v>
      </c>
      <c r="EV3402" s="68">
        <v>150065</v>
      </c>
      <c r="EW3402" s="68" t="s">
        <v>2703</v>
      </c>
      <c r="EX3402" s="68" t="str">
        <f t="shared" si="86"/>
        <v>대형</v>
      </c>
      <c r="GE3402" s="68">
        <v>130357</v>
      </c>
      <c r="GF3402" s="68" t="s">
        <v>6479</v>
      </c>
    </row>
    <row r="3403" spans="147:188" x14ac:dyDescent="0.3">
      <c r="EQ3403" s="68">
        <v>20250065</v>
      </c>
      <c r="ER3403" s="175">
        <v>4</v>
      </c>
      <c r="ES3403" s="68">
        <v>650</v>
      </c>
      <c r="ET3403" s="68">
        <v>65</v>
      </c>
      <c r="EU3403" s="68">
        <v>0</v>
      </c>
      <c r="EV3403" s="68">
        <v>150065</v>
      </c>
      <c r="EW3403" s="68" t="s">
        <v>2703</v>
      </c>
      <c r="EX3403" s="68" t="str">
        <f t="shared" si="86"/>
        <v>대형</v>
      </c>
      <c r="GE3403" s="68">
        <v>130358</v>
      </c>
      <c r="GF3403" s="68" t="s">
        <v>6480</v>
      </c>
    </row>
    <row r="3404" spans="147:188" x14ac:dyDescent="0.3">
      <c r="EQ3404" s="68">
        <v>20350065</v>
      </c>
      <c r="ER3404" s="175">
        <v>4</v>
      </c>
      <c r="ES3404" s="68">
        <v>650</v>
      </c>
      <c r="ET3404" s="68">
        <v>65</v>
      </c>
      <c r="EU3404" s="68">
        <v>0</v>
      </c>
      <c r="EV3404" s="68">
        <v>150065</v>
      </c>
      <c r="EW3404" s="68" t="s">
        <v>2703</v>
      </c>
      <c r="EX3404" s="68" t="str">
        <f t="shared" si="86"/>
        <v>대형</v>
      </c>
      <c r="GE3404" s="68">
        <v>130359</v>
      </c>
      <c r="GF3404" s="68" t="s">
        <v>6480</v>
      </c>
    </row>
    <row r="3405" spans="147:188" x14ac:dyDescent="0.3">
      <c r="EQ3405" s="68">
        <v>20450065</v>
      </c>
      <c r="ER3405" s="175">
        <v>4</v>
      </c>
      <c r="ES3405" s="68">
        <v>650</v>
      </c>
      <c r="ET3405" s="68">
        <v>65</v>
      </c>
      <c r="EU3405" s="68">
        <v>0</v>
      </c>
      <c r="EV3405" s="68">
        <v>150065</v>
      </c>
      <c r="EW3405" s="68" t="s">
        <v>2703</v>
      </c>
      <c r="EX3405" s="68" t="str">
        <f t="shared" si="86"/>
        <v>대형</v>
      </c>
      <c r="GE3405" s="68">
        <v>130360</v>
      </c>
      <c r="GF3405" s="68" t="s">
        <v>6480</v>
      </c>
    </row>
    <row r="3406" spans="147:188" x14ac:dyDescent="0.3">
      <c r="EQ3406" s="68">
        <v>20550065</v>
      </c>
      <c r="ER3406" s="175">
        <v>4</v>
      </c>
      <c r="ES3406" s="68">
        <v>650</v>
      </c>
      <c r="ET3406" s="68">
        <v>65</v>
      </c>
      <c r="EU3406" s="68">
        <v>0</v>
      </c>
      <c r="EV3406" s="68">
        <v>150065</v>
      </c>
      <c r="EW3406" s="68" t="s">
        <v>2703</v>
      </c>
      <c r="EX3406" s="68" t="str">
        <f t="shared" si="86"/>
        <v>대형</v>
      </c>
      <c r="GE3406" s="68">
        <v>130361</v>
      </c>
      <c r="GF3406" s="68" t="s">
        <v>6481</v>
      </c>
    </row>
    <row r="3407" spans="147:188" x14ac:dyDescent="0.3">
      <c r="EQ3407" s="68">
        <v>20650065</v>
      </c>
      <c r="ER3407" s="175">
        <v>4</v>
      </c>
      <c r="ES3407" s="68">
        <v>650</v>
      </c>
      <c r="ET3407" s="68">
        <v>65</v>
      </c>
      <c r="EU3407" s="68">
        <v>0</v>
      </c>
      <c r="EV3407" s="68">
        <v>150065</v>
      </c>
      <c r="EW3407" s="68" t="s">
        <v>2703</v>
      </c>
      <c r="EX3407" s="68" t="str">
        <f t="shared" si="86"/>
        <v>대형</v>
      </c>
      <c r="GE3407" s="68">
        <v>130362</v>
      </c>
      <c r="GF3407" s="68" t="s">
        <v>6481</v>
      </c>
    </row>
    <row r="3408" spans="147:188" x14ac:dyDescent="0.3">
      <c r="EQ3408" s="68">
        <v>20750065</v>
      </c>
      <c r="ER3408" s="175">
        <v>4</v>
      </c>
      <c r="ES3408" s="68">
        <v>650</v>
      </c>
      <c r="ET3408" s="68">
        <v>65</v>
      </c>
      <c r="EU3408" s="68">
        <v>0</v>
      </c>
      <c r="EV3408" s="68">
        <v>150065</v>
      </c>
      <c r="EW3408" s="68" t="s">
        <v>2703</v>
      </c>
      <c r="EX3408" s="68" t="str">
        <f t="shared" si="86"/>
        <v>대형</v>
      </c>
      <c r="GE3408" s="68">
        <v>130363</v>
      </c>
      <c r="GF3408" s="68" t="s">
        <v>6481</v>
      </c>
    </row>
    <row r="3409" spans="147:188" x14ac:dyDescent="0.3">
      <c r="EQ3409" s="68">
        <v>20850065</v>
      </c>
      <c r="ER3409" s="175">
        <v>4</v>
      </c>
      <c r="ES3409" s="68">
        <v>650</v>
      </c>
      <c r="ET3409" s="68">
        <v>65</v>
      </c>
      <c r="EU3409" s="68">
        <v>0</v>
      </c>
      <c r="EV3409" s="68">
        <v>150065</v>
      </c>
      <c r="EW3409" s="68" t="s">
        <v>2703</v>
      </c>
      <c r="EX3409" s="68" t="str">
        <f t="shared" si="86"/>
        <v>대형</v>
      </c>
      <c r="GE3409" s="68">
        <v>130364</v>
      </c>
      <c r="GF3409" s="68" t="s">
        <v>6482</v>
      </c>
    </row>
    <row r="3410" spans="147:188" x14ac:dyDescent="0.3">
      <c r="EQ3410" s="68">
        <v>20950065</v>
      </c>
      <c r="ER3410" s="175">
        <v>4</v>
      </c>
      <c r="ES3410" s="68">
        <v>650</v>
      </c>
      <c r="ET3410" s="68">
        <v>65</v>
      </c>
      <c r="EU3410" s="68">
        <v>0</v>
      </c>
      <c r="EV3410" s="68">
        <v>150065</v>
      </c>
      <c r="EW3410" s="68" t="s">
        <v>2703</v>
      </c>
      <c r="EX3410" s="68" t="str">
        <f t="shared" si="86"/>
        <v>대형</v>
      </c>
      <c r="GE3410" s="68">
        <v>130365</v>
      </c>
      <c r="GF3410" s="68" t="s">
        <v>6483</v>
      </c>
    </row>
    <row r="3411" spans="147:188" x14ac:dyDescent="0.3">
      <c r="EQ3411" s="68">
        <v>21050065</v>
      </c>
      <c r="ER3411" s="175">
        <v>4</v>
      </c>
      <c r="ES3411" s="68">
        <v>650</v>
      </c>
      <c r="ET3411" s="68">
        <v>65</v>
      </c>
      <c r="EU3411" s="68">
        <v>0</v>
      </c>
      <c r="EV3411" s="68">
        <v>150065</v>
      </c>
      <c r="EW3411" s="68" t="s">
        <v>2703</v>
      </c>
      <c r="EX3411" s="68" t="str">
        <f t="shared" si="86"/>
        <v>대형</v>
      </c>
      <c r="GE3411" s="68">
        <v>130366</v>
      </c>
      <c r="GF3411" s="68" t="s">
        <v>6482</v>
      </c>
    </row>
    <row r="3412" spans="147:188" x14ac:dyDescent="0.3">
      <c r="EQ3412" s="68">
        <v>21150065</v>
      </c>
      <c r="ER3412" s="175">
        <v>4</v>
      </c>
      <c r="ES3412" s="68">
        <v>650</v>
      </c>
      <c r="ET3412" s="68">
        <v>65</v>
      </c>
      <c r="EU3412" s="68">
        <v>0</v>
      </c>
      <c r="EV3412" s="68">
        <v>150065</v>
      </c>
      <c r="EW3412" s="68" t="s">
        <v>2703</v>
      </c>
      <c r="EX3412" s="68" t="str">
        <f t="shared" si="86"/>
        <v>대형</v>
      </c>
      <c r="GE3412" s="68">
        <v>130367</v>
      </c>
      <c r="GF3412" s="68" t="s">
        <v>6407</v>
      </c>
    </row>
    <row r="3413" spans="147:188" x14ac:dyDescent="0.3">
      <c r="EQ3413" s="68">
        <v>21250065</v>
      </c>
      <c r="ER3413" s="175">
        <v>4</v>
      </c>
      <c r="ES3413" s="68">
        <v>650</v>
      </c>
      <c r="ET3413" s="68">
        <v>65</v>
      </c>
      <c r="EU3413" s="68">
        <v>0</v>
      </c>
      <c r="EV3413" s="68">
        <v>150065</v>
      </c>
      <c r="EW3413" s="68" t="s">
        <v>2703</v>
      </c>
      <c r="EX3413" s="68" t="str">
        <f t="shared" si="86"/>
        <v>대형</v>
      </c>
      <c r="GE3413" s="68">
        <v>130368</v>
      </c>
      <c r="GF3413" s="68" t="s">
        <v>6407</v>
      </c>
    </row>
    <row r="3414" spans="147:188" x14ac:dyDescent="0.3">
      <c r="EQ3414" s="68">
        <v>30150065</v>
      </c>
      <c r="ER3414" s="175">
        <v>4</v>
      </c>
      <c r="ES3414" s="68">
        <v>650</v>
      </c>
      <c r="ET3414" s="68">
        <v>65</v>
      </c>
      <c r="EU3414" s="68">
        <v>0</v>
      </c>
      <c r="EV3414" s="68">
        <v>150065</v>
      </c>
      <c r="EW3414" s="68" t="s">
        <v>2703</v>
      </c>
      <c r="EX3414" s="68" t="str">
        <f t="shared" si="86"/>
        <v>대형</v>
      </c>
      <c r="GE3414" s="68">
        <v>130369</v>
      </c>
      <c r="GF3414" s="68" t="s">
        <v>6407</v>
      </c>
    </row>
    <row r="3415" spans="147:188" x14ac:dyDescent="0.3">
      <c r="EQ3415" s="68">
        <v>30250065</v>
      </c>
      <c r="ER3415" s="175">
        <v>4</v>
      </c>
      <c r="ES3415" s="68">
        <v>650</v>
      </c>
      <c r="ET3415" s="68">
        <v>65</v>
      </c>
      <c r="EU3415" s="68">
        <v>0</v>
      </c>
      <c r="EV3415" s="68">
        <v>150065</v>
      </c>
      <c r="EW3415" s="68" t="s">
        <v>2703</v>
      </c>
      <c r="EX3415" s="68" t="str">
        <f t="shared" si="86"/>
        <v>대형</v>
      </c>
      <c r="GE3415" s="68">
        <v>130370</v>
      </c>
      <c r="GF3415" s="68" t="s">
        <v>6408</v>
      </c>
    </row>
    <row r="3416" spans="147:188" x14ac:dyDescent="0.3">
      <c r="EQ3416" s="68">
        <v>30350065</v>
      </c>
      <c r="ER3416" s="175">
        <v>4</v>
      </c>
      <c r="ES3416" s="68">
        <v>650</v>
      </c>
      <c r="ET3416" s="68">
        <v>65</v>
      </c>
      <c r="EU3416" s="68">
        <v>0</v>
      </c>
      <c r="EV3416" s="68">
        <v>150065</v>
      </c>
      <c r="EW3416" s="68" t="s">
        <v>2703</v>
      </c>
      <c r="EX3416" s="68" t="str">
        <f t="shared" si="86"/>
        <v>대형</v>
      </c>
      <c r="GE3416" s="68">
        <v>130371</v>
      </c>
      <c r="GF3416" s="68" t="s">
        <v>6408</v>
      </c>
    </row>
    <row r="3417" spans="147:188" x14ac:dyDescent="0.3">
      <c r="EQ3417" s="68">
        <v>30450065</v>
      </c>
      <c r="ER3417" s="175">
        <v>4</v>
      </c>
      <c r="ES3417" s="68">
        <v>650</v>
      </c>
      <c r="ET3417" s="68">
        <v>65</v>
      </c>
      <c r="EU3417" s="68">
        <v>0</v>
      </c>
      <c r="EV3417" s="68">
        <v>150065</v>
      </c>
      <c r="EW3417" s="68" t="s">
        <v>2703</v>
      </c>
      <c r="EX3417" s="68" t="str">
        <f t="shared" si="86"/>
        <v>대형</v>
      </c>
      <c r="GE3417" s="68">
        <v>130372</v>
      </c>
      <c r="GF3417" s="68" t="s">
        <v>6408</v>
      </c>
    </row>
    <row r="3418" spans="147:188" x14ac:dyDescent="0.3">
      <c r="EQ3418" s="68">
        <v>30550065</v>
      </c>
      <c r="ER3418" s="175">
        <v>4</v>
      </c>
      <c r="ES3418" s="68">
        <v>650</v>
      </c>
      <c r="ET3418" s="68">
        <v>65</v>
      </c>
      <c r="EU3418" s="68">
        <v>0</v>
      </c>
      <c r="EV3418" s="68">
        <v>150065</v>
      </c>
      <c r="EW3418" s="68" t="s">
        <v>2703</v>
      </c>
      <c r="EX3418" s="68" t="str">
        <f t="shared" si="86"/>
        <v>대형</v>
      </c>
      <c r="GE3418" s="68">
        <v>130373</v>
      </c>
      <c r="GF3418" s="68" t="s">
        <v>6420</v>
      </c>
    </row>
    <row r="3419" spans="147:188" x14ac:dyDescent="0.3">
      <c r="EQ3419" s="68">
        <v>30650065</v>
      </c>
      <c r="ER3419" s="175">
        <v>4</v>
      </c>
      <c r="ES3419" s="68">
        <v>650</v>
      </c>
      <c r="ET3419" s="68">
        <v>65</v>
      </c>
      <c r="EU3419" s="68">
        <v>0</v>
      </c>
      <c r="EV3419" s="68">
        <v>150065</v>
      </c>
      <c r="EW3419" s="68" t="s">
        <v>2703</v>
      </c>
      <c r="EX3419" s="68" t="str">
        <f t="shared" si="86"/>
        <v>대형</v>
      </c>
      <c r="GE3419" s="68">
        <v>130374</v>
      </c>
      <c r="GF3419" s="68" t="s">
        <v>6420</v>
      </c>
    </row>
    <row r="3420" spans="147:188" x14ac:dyDescent="0.3">
      <c r="EQ3420" s="68">
        <v>30750065</v>
      </c>
      <c r="ER3420" s="175">
        <v>4</v>
      </c>
      <c r="ES3420" s="68">
        <v>650</v>
      </c>
      <c r="ET3420" s="68">
        <v>65</v>
      </c>
      <c r="EU3420" s="68">
        <v>0</v>
      </c>
      <c r="EV3420" s="68">
        <v>150065</v>
      </c>
      <c r="EW3420" s="68" t="s">
        <v>2703</v>
      </c>
      <c r="EX3420" s="68" t="str">
        <f t="shared" si="86"/>
        <v>대형</v>
      </c>
      <c r="GE3420" s="68">
        <v>130375</v>
      </c>
      <c r="GF3420" s="68" t="s">
        <v>6420</v>
      </c>
    </row>
    <row r="3421" spans="147:188" x14ac:dyDescent="0.3">
      <c r="EQ3421" s="68">
        <v>30850065</v>
      </c>
      <c r="ER3421" s="175">
        <v>4</v>
      </c>
      <c r="ES3421" s="68">
        <v>650</v>
      </c>
      <c r="ET3421" s="68">
        <v>65</v>
      </c>
      <c r="EU3421" s="68">
        <v>0</v>
      </c>
      <c r="EV3421" s="68">
        <v>150065</v>
      </c>
      <c r="EW3421" s="68" t="s">
        <v>2703</v>
      </c>
      <c r="EX3421" s="68" t="str">
        <f t="shared" si="86"/>
        <v>대형</v>
      </c>
      <c r="GE3421" s="68">
        <v>130376</v>
      </c>
      <c r="GF3421" s="68" t="s">
        <v>6484</v>
      </c>
    </row>
    <row r="3422" spans="147:188" x14ac:dyDescent="0.3">
      <c r="EQ3422" s="68">
        <v>30950065</v>
      </c>
      <c r="ER3422" s="175">
        <v>4</v>
      </c>
      <c r="ES3422" s="68">
        <v>650</v>
      </c>
      <c r="ET3422" s="68">
        <v>65</v>
      </c>
      <c r="EU3422" s="68">
        <v>0</v>
      </c>
      <c r="EV3422" s="68">
        <v>150065</v>
      </c>
      <c r="EW3422" s="68" t="s">
        <v>2703</v>
      </c>
      <c r="EX3422" s="68" t="str">
        <f t="shared" si="86"/>
        <v>대형</v>
      </c>
      <c r="GE3422" s="68">
        <v>130377</v>
      </c>
      <c r="GF3422" s="68" t="s">
        <v>6484</v>
      </c>
    </row>
    <row r="3423" spans="147:188" x14ac:dyDescent="0.3">
      <c r="EQ3423" s="68">
        <v>31050065</v>
      </c>
      <c r="ER3423" s="175">
        <v>4</v>
      </c>
      <c r="ES3423" s="68">
        <v>650</v>
      </c>
      <c r="ET3423" s="68">
        <v>65</v>
      </c>
      <c r="EU3423" s="68">
        <v>0</v>
      </c>
      <c r="EV3423" s="68">
        <v>150065</v>
      </c>
      <c r="EW3423" s="68" t="s">
        <v>2703</v>
      </c>
      <c r="EX3423" s="68" t="str">
        <f t="shared" si="86"/>
        <v>대형</v>
      </c>
      <c r="GE3423" s="68">
        <v>130378</v>
      </c>
      <c r="GF3423" s="68" t="s">
        <v>6484</v>
      </c>
    </row>
    <row r="3424" spans="147:188" x14ac:dyDescent="0.3">
      <c r="EQ3424" s="68">
        <v>31150065</v>
      </c>
      <c r="ER3424" s="175">
        <v>4</v>
      </c>
      <c r="ES3424" s="68">
        <v>650</v>
      </c>
      <c r="ET3424" s="68">
        <v>65</v>
      </c>
      <c r="EU3424" s="68">
        <v>0</v>
      </c>
      <c r="EV3424" s="68">
        <v>150065</v>
      </c>
      <c r="EW3424" s="68" t="s">
        <v>2703</v>
      </c>
      <c r="EX3424" s="68" t="str">
        <f t="shared" si="86"/>
        <v>대형</v>
      </c>
      <c r="GE3424" s="68">
        <v>130379</v>
      </c>
      <c r="GF3424" s="68" t="s">
        <v>6485</v>
      </c>
    </row>
    <row r="3425" spans="147:188" x14ac:dyDescent="0.3">
      <c r="EQ3425" s="68">
        <v>31250065</v>
      </c>
      <c r="ER3425" s="175">
        <v>4</v>
      </c>
      <c r="ES3425" s="68">
        <v>650</v>
      </c>
      <c r="ET3425" s="68">
        <v>65</v>
      </c>
      <c r="EU3425" s="68">
        <v>0</v>
      </c>
      <c r="EV3425" s="68">
        <v>150065</v>
      </c>
      <c r="EW3425" s="68" t="s">
        <v>2703</v>
      </c>
      <c r="EX3425" s="68" t="str">
        <f t="shared" si="86"/>
        <v>대형</v>
      </c>
      <c r="GE3425" s="68">
        <v>130380</v>
      </c>
      <c r="GF3425" s="68" t="s">
        <v>6485</v>
      </c>
    </row>
    <row r="3426" spans="147:188" x14ac:dyDescent="0.3">
      <c r="EQ3426" s="68">
        <v>10150066</v>
      </c>
      <c r="ER3426" s="175">
        <v>1</v>
      </c>
      <c r="ES3426" s="68">
        <v>650</v>
      </c>
      <c r="ET3426" s="68">
        <v>66</v>
      </c>
      <c r="EU3426" s="68">
        <v>0</v>
      </c>
      <c r="EV3426" s="68">
        <v>150066</v>
      </c>
      <c r="EW3426" s="68" t="s">
        <v>2704</v>
      </c>
      <c r="EX3426" s="68" t="str">
        <f t="shared" si="86"/>
        <v>소형</v>
      </c>
      <c r="GE3426" s="68">
        <v>130381</v>
      </c>
      <c r="GF3426" s="68" t="s">
        <v>6485</v>
      </c>
    </row>
    <row r="3427" spans="147:188" x14ac:dyDescent="0.3">
      <c r="EQ3427" s="68">
        <v>10250066</v>
      </c>
      <c r="ER3427" s="175">
        <v>1</v>
      </c>
      <c r="ES3427" s="68">
        <v>650</v>
      </c>
      <c r="ET3427" s="68">
        <v>66</v>
      </c>
      <c r="EU3427" s="68">
        <v>0</v>
      </c>
      <c r="EV3427" s="68">
        <v>150066</v>
      </c>
      <c r="EW3427" s="68" t="s">
        <v>2704</v>
      </c>
      <c r="EX3427" s="68" t="str">
        <f t="shared" si="86"/>
        <v>소형</v>
      </c>
      <c r="GE3427" s="68">
        <v>130382</v>
      </c>
      <c r="GF3427" s="68" t="s">
        <v>6486</v>
      </c>
    </row>
    <row r="3428" spans="147:188" x14ac:dyDescent="0.3">
      <c r="EQ3428" s="68">
        <v>10350066</v>
      </c>
      <c r="ER3428" s="175">
        <v>1</v>
      </c>
      <c r="ES3428" s="68">
        <v>650</v>
      </c>
      <c r="ET3428" s="68">
        <v>66</v>
      </c>
      <c r="EU3428" s="68">
        <v>0</v>
      </c>
      <c r="EV3428" s="68">
        <v>150066</v>
      </c>
      <c r="EW3428" s="68" t="s">
        <v>2704</v>
      </c>
      <c r="EX3428" s="68" t="str">
        <f t="shared" si="86"/>
        <v>소형</v>
      </c>
      <c r="GE3428" s="68">
        <v>130383</v>
      </c>
      <c r="GF3428" s="68" t="s">
        <v>6486</v>
      </c>
    </row>
    <row r="3429" spans="147:188" x14ac:dyDescent="0.3">
      <c r="EQ3429" s="68">
        <v>10450066</v>
      </c>
      <c r="ER3429" s="175">
        <v>1</v>
      </c>
      <c r="ES3429" s="68">
        <v>650</v>
      </c>
      <c r="ET3429" s="68">
        <v>66</v>
      </c>
      <c r="EU3429" s="68">
        <v>0</v>
      </c>
      <c r="EV3429" s="68">
        <v>150066</v>
      </c>
      <c r="EW3429" s="68" t="s">
        <v>2704</v>
      </c>
      <c r="EX3429" s="68" t="str">
        <f t="shared" si="86"/>
        <v>소형</v>
      </c>
      <c r="GE3429" s="68">
        <v>130384</v>
      </c>
      <c r="GF3429" s="68" t="s">
        <v>6486</v>
      </c>
    </row>
    <row r="3430" spans="147:188" x14ac:dyDescent="0.3">
      <c r="EQ3430" s="68">
        <v>10550066</v>
      </c>
      <c r="ER3430" s="175">
        <v>1</v>
      </c>
      <c r="ES3430" s="68">
        <v>650</v>
      </c>
      <c r="ET3430" s="68">
        <v>66</v>
      </c>
      <c r="EU3430" s="68">
        <v>0</v>
      </c>
      <c r="EV3430" s="68">
        <v>150066</v>
      </c>
      <c r="EW3430" s="68" t="s">
        <v>2704</v>
      </c>
      <c r="EX3430" s="68" t="str">
        <f t="shared" si="86"/>
        <v>소형</v>
      </c>
      <c r="GE3430" s="68">
        <v>130385</v>
      </c>
      <c r="GF3430" s="68" t="s">
        <v>6407</v>
      </c>
    </row>
    <row r="3431" spans="147:188" x14ac:dyDescent="0.3">
      <c r="EQ3431" s="68">
        <v>10650066</v>
      </c>
      <c r="ER3431" s="175">
        <v>1</v>
      </c>
      <c r="ES3431" s="68">
        <v>650</v>
      </c>
      <c r="ET3431" s="68">
        <v>66</v>
      </c>
      <c r="EU3431" s="68">
        <v>0</v>
      </c>
      <c r="EV3431" s="68">
        <v>150066</v>
      </c>
      <c r="EW3431" s="68" t="s">
        <v>2704</v>
      </c>
      <c r="EX3431" s="68" t="str">
        <f t="shared" si="86"/>
        <v>소형</v>
      </c>
      <c r="GE3431" s="68">
        <v>130386</v>
      </c>
      <c r="GF3431" s="68" t="s">
        <v>6407</v>
      </c>
    </row>
    <row r="3432" spans="147:188" x14ac:dyDescent="0.3">
      <c r="EQ3432" s="68">
        <v>10750066</v>
      </c>
      <c r="ER3432" s="175">
        <v>1</v>
      </c>
      <c r="ES3432" s="68">
        <v>650</v>
      </c>
      <c r="ET3432" s="68">
        <v>66</v>
      </c>
      <c r="EU3432" s="68">
        <v>0</v>
      </c>
      <c r="EV3432" s="68">
        <v>150066</v>
      </c>
      <c r="EW3432" s="68" t="s">
        <v>2704</v>
      </c>
      <c r="EX3432" s="68" t="str">
        <f t="shared" si="86"/>
        <v>소형</v>
      </c>
      <c r="GE3432" s="68">
        <v>130387</v>
      </c>
      <c r="GF3432" s="68" t="s">
        <v>6407</v>
      </c>
    </row>
    <row r="3433" spans="147:188" x14ac:dyDescent="0.3">
      <c r="EQ3433" s="68">
        <v>10850066</v>
      </c>
      <c r="ER3433" s="175">
        <v>1</v>
      </c>
      <c r="ES3433" s="68">
        <v>650</v>
      </c>
      <c r="ET3433" s="68">
        <v>66</v>
      </c>
      <c r="EU3433" s="68">
        <v>0</v>
      </c>
      <c r="EV3433" s="68">
        <v>150066</v>
      </c>
      <c r="EW3433" s="68" t="s">
        <v>2704</v>
      </c>
      <c r="EX3433" s="68" t="str">
        <f t="shared" si="86"/>
        <v>소형</v>
      </c>
      <c r="GE3433" s="68">
        <v>130388</v>
      </c>
      <c r="GF3433" s="68" t="s">
        <v>6397</v>
      </c>
    </row>
    <row r="3434" spans="147:188" x14ac:dyDescent="0.3">
      <c r="EQ3434" s="68">
        <v>10950066</v>
      </c>
      <c r="ER3434" s="175">
        <v>1</v>
      </c>
      <c r="ES3434" s="68">
        <v>650</v>
      </c>
      <c r="ET3434" s="68">
        <v>66</v>
      </c>
      <c r="EU3434" s="68">
        <v>0</v>
      </c>
      <c r="EV3434" s="68">
        <v>150066</v>
      </c>
      <c r="EW3434" s="68" t="s">
        <v>2704</v>
      </c>
      <c r="EX3434" s="68" t="str">
        <f t="shared" si="86"/>
        <v>소형</v>
      </c>
      <c r="GE3434" s="68">
        <v>130389</v>
      </c>
      <c r="GF3434" s="68" t="s">
        <v>6397</v>
      </c>
    </row>
    <row r="3435" spans="147:188" x14ac:dyDescent="0.3">
      <c r="EQ3435" s="68">
        <v>11050066</v>
      </c>
      <c r="ER3435" s="175">
        <v>1</v>
      </c>
      <c r="ES3435" s="68">
        <v>650</v>
      </c>
      <c r="ET3435" s="68">
        <v>66</v>
      </c>
      <c r="EU3435" s="68">
        <v>0</v>
      </c>
      <c r="EV3435" s="68">
        <v>150066</v>
      </c>
      <c r="EW3435" s="68" t="s">
        <v>2704</v>
      </c>
      <c r="EX3435" s="68" t="str">
        <f t="shared" si="86"/>
        <v>소형</v>
      </c>
      <c r="GE3435" s="68">
        <v>130390</v>
      </c>
      <c r="GF3435" s="68" t="s">
        <v>6397</v>
      </c>
    </row>
    <row r="3436" spans="147:188" x14ac:dyDescent="0.3">
      <c r="EQ3436" s="68">
        <v>11150066</v>
      </c>
      <c r="ER3436" s="175">
        <v>1</v>
      </c>
      <c r="ES3436" s="68">
        <v>650</v>
      </c>
      <c r="ET3436" s="68">
        <v>66</v>
      </c>
      <c r="EU3436" s="68">
        <v>0</v>
      </c>
      <c r="EV3436" s="68">
        <v>150066</v>
      </c>
      <c r="EW3436" s="68" t="s">
        <v>2704</v>
      </c>
      <c r="EX3436" s="68" t="str">
        <f t="shared" si="86"/>
        <v>소형</v>
      </c>
      <c r="GE3436" s="68">
        <v>130391</v>
      </c>
      <c r="GF3436" s="68" t="s">
        <v>6457</v>
      </c>
    </row>
    <row r="3437" spans="147:188" x14ac:dyDescent="0.3">
      <c r="EQ3437" s="68">
        <v>11250066</v>
      </c>
      <c r="ER3437" s="175">
        <v>1</v>
      </c>
      <c r="ES3437" s="68">
        <v>650</v>
      </c>
      <c r="ET3437" s="68">
        <v>66</v>
      </c>
      <c r="EU3437" s="68">
        <v>0</v>
      </c>
      <c r="EV3437" s="68">
        <v>150066</v>
      </c>
      <c r="EW3437" s="68" t="s">
        <v>2704</v>
      </c>
      <c r="EX3437" s="68" t="str">
        <f t="shared" si="86"/>
        <v>소형</v>
      </c>
      <c r="GE3437" s="68">
        <v>130392</v>
      </c>
      <c r="GF3437" s="68" t="s">
        <v>6457</v>
      </c>
    </row>
    <row r="3438" spans="147:188" x14ac:dyDescent="0.3">
      <c r="EQ3438" s="68">
        <v>20150066</v>
      </c>
      <c r="ER3438" s="175">
        <v>1</v>
      </c>
      <c r="ES3438" s="68">
        <v>650</v>
      </c>
      <c r="ET3438" s="68">
        <v>66</v>
      </c>
      <c r="EU3438" s="68">
        <v>0</v>
      </c>
      <c r="EV3438" s="68">
        <v>150066</v>
      </c>
      <c r="EW3438" s="68" t="s">
        <v>2704</v>
      </c>
      <c r="EX3438" s="68" t="str">
        <f t="shared" si="86"/>
        <v>소형</v>
      </c>
      <c r="GE3438" s="68">
        <v>130393</v>
      </c>
      <c r="GF3438" s="68" t="s">
        <v>6457</v>
      </c>
    </row>
    <row r="3439" spans="147:188" x14ac:dyDescent="0.3">
      <c r="EQ3439" s="68">
        <v>20250066</v>
      </c>
      <c r="ER3439" s="175">
        <v>1</v>
      </c>
      <c r="ES3439" s="68">
        <v>650</v>
      </c>
      <c r="ET3439" s="68">
        <v>66</v>
      </c>
      <c r="EU3439" s="68">
        <v>0</v>
      </c>
      <c r="EV3439" s="68">
        <v>150066</v>
      </c>
      <c r="EW3439" s="68" t="s">
        <v>2704</v>
      </c>
      <c r="EX3439" s="68" t="str">
        <f t="shared" si="86"/>
        <v>소형</v>
      </c>
      <c r="GE3439" s="68">
        <v>130394</v>
      </c>
      <c r="GF3439" s="68" t="s">
        <v>6487</v>
      </c>
    </row>
    <row r="3440" spans="147:188" x14ac:dyDescent="0.3">
      <c r="EQ3440" s="68">
        <v>20350066</v>
      </c>
      <c r="ER3440" s="175">
        <v>1</v>
      </c>
      <c r="ES3440" s="68">
        <v>650</v>
      </c>
      <c r="ET3440" s="68">
        <v>66</v>
      </c>
      <c r="EU3440" s="68">
        <v>0</v>
      </c>
      <c r="EV3440" s="68">
        <v>150066</v>
      </c>
      <c r="EW3440" s="68" t="s">
        <v>2704</v>
      </c>
      <c r="EX3440" s="68" t="str">
        <f t="shared" si="86"/>
        <v>소형</v>
      </c>
      <c r="GE3440" s="68">
        <v>130395</v>
      </c>
      <c r="GF3440" s="68" t="s">
        <v>6487</v>
      </c>
    </row>
    <row r="3441" spans="147:188" x14ac:dyDescent="0.3">
      <c r="EQ3441" s="68">
        <v>20450066</v>
      </c>
      <c r="ER3441" s="175">
        <v>1</v>
      </c>
      <c r="ES3441" s="68">
        <v>650</v>
      </c>
      <c r="ET3441" s="68">
        <v>66</v>
      </c>
      <c r="EU3441" s="68">
        <v>0</v>
      </c>
      <c r="EV3441" s="68">
        <v>150066</v>
      </c>
      <c r="EW3441" s="68" t="s">
        <v>2704</v>
      </c>
      <c r="EX3441" s="68" t="str">
        <f t="shared" si="86"/>
        <v>소형</v>
      </c>
      <c r="GE3441" s="68">
        <v>130396</v>
      </c>
      <c r="GF3441" s="68" t="s">
        <v>6487</v>
      </c>
    </row>
    <row r="3442" spans="147:188" x14ac:dyDescent="0.3">
      <c r="EQ3442" s="68">
        <v>20550066</v>
      </c>
      <c r="ER3442" s="175">
        <v>1</v>
      </c>
      <c r="ES3442" s="68">
        <v>650</v>
      </c>
      <c r="ET3442" s="68">
        <v>66</v>
      </c>
      <c r="EU3442" s="68">
        <v>0</v>
      </c>
      <c r="EV3442" s="68">
        <v>150066</v>
      </c>
      <c r="EW3442" s="68" t="s">
        <v>2704</v>
      </c>
      <c r="EX3442" s="68" t="str">
        <f t="shared" si="86"/>
        <v>소형</v>
      </c>
      <c r="GE3442" s="68">
        <v>130397</v>
      </c>
      <c r="GF3442" s="68" t="s">
        <v>6433</v>
      </c>
    </row>
    <row r="3443" spans="147:188" x14ac:dyDescent="0.3">
      <c r="EQ3443" s="68">
        <v>20650066</v>
      </c>
      <c r="ER3443" s="175">
        <v>1</v>
      </c>
      <c r="ES3443" s="68">
        <v>650</v>
      </c>
      <c r="ET3443" s="68">
        <v>66</v>
      </c>
      <c r="EU3443" s="68">
        <v>0</v>
      </c>
      <c r="EV3443" s="68">
        <v>150066</v>
      </c>
      <c r="EW3443" s="68" t="s">
        <v>2704</v>
      </c>
      <c r="EX3443" s="68" t="str">
        <f t="shared" si="86"/>
        <v>소형</v>
      </c>
      <c r="GE3443" s="68">
        <v>130398</v>
      </c>
      <c r="GF3443" s="68" t="s">
        <v>6433</v>
      </c>
    </row>
    <row r="3444" spans="147:188" x14ac:dyDescent="0.3">
      <c r="EQ3444" s="68">
        <v>20750066</v>
      </c>
      <c r="ER3444" s="175">
        <v>1</v>
      </c>
      <c r="ES3444" s="68">
        <v>650</v>
      </c>
      <c r="ET3444" s="68">
        <v>66</v>
      </c>
      <c r="EU3444" s="68">
        <v>0</v>
      </c>
      <c r="EV3444" s="68">
        <v>150066</v>
      </c>
      <c r="EW3444" s="68" t="s">
        <v>2704</v>
      </c>
      <c r="EX3444" s="68" t="str">
        <f t="shared" si="86"/>
        <v>소형</v>
      </c>
      <c r="GE3444" s="68">
        <v>130399</v>
      </c>
      <c r="GF3444" s="68" t="s">
        <v>6433</v>
      </c>
    </row>
    <row r="3445" spans="147:188" x14ac:dyDescent="0.3">
      <c r="EQ3445" s="68">
        <v>20850066</v>
      </c>
      <c r="ER3445" s="175">
        <v>1</v>
      </c>
      <c r="ES3445" s="68">
        <v>650</v>
      </c>
      <c r="ET3445" s="68">
        <v>66</v>
      </c>
      <c r="EU3445" s="68">
        <v>0</v>
      </c>
      <c r="EV3445" s="68">
        <v>150066</v>
      </c>
      <c r="EW3445" s="68" t="s">
        <v>2704</v>
      </c>
      <c r="EX3445" s="68" t="str">
        <f t="shared" si="86"/>
        <v>소형</v>
      </c>
      <c r="GE3445" s="68">
        <v>130400</v>
      </c>
      <c r="GF3445" s="68" t="s">
        <v>6488</v>
      </c>
    </row>
    <row r="3446" spans="147:188" x14ac:dyDescent="0.3">
      <c r="EQ3446" s="68">
        <v>20950066</v>
      </c>
      <c r="ER3446" s="175">
        <v>1</v>
      </c>
      <c r="ES3446" s="68">
        <v>650</v>
      </c>
      <c r="ET3446" s="68">
        <v>66</v>
      </c>
      <c r="EU3446" s="68">
        <v>0</v>
      </c>
      <c r="EV3446" s="68">
        <v>150066</v>
      </c>
      <c r="EW3446" s="68" t="s">
        <v>2704</v>
      </c>
      <c r="EX3446" s="68" t="str">
        <f t="shared" si="86"/>
        <v>소형</v>
      </c>
      <c r="GE3446" s="68">
        <v>130401</v>
      </c>
      <c r="GF3446" s="68" t="s">
        <v>6488</v>
      </c>
    </row>
    <row r="3447" spans="147:188" x14ac:dyDescent="0.3">
      <c r="EQ3447" s="68">
        <v>21050066</v>
      </c>
      <c r="ER3447" s="175">
        <v>1</v>
      </c>
      <c r="ES3447" s="68">
        <v>650</v>
      </c>
      <c r="ET3447" s="68">
        <v>66</v>
      </c>
      <c r="EU3447" s="68">
        <v>0</v>
      </c>
      <c r="EV3447" s="68">
        <v>150066</v>
      </c>
      <c r="EW3447" s="68" t="s">
        <v>2704</v>
      </c>
      <c r="EX3447" s="68" t="str">
        <f t="shared" si="86"/>
        <v>소형</v>
      </c>
      <c r="GE3447" s="68">
        <v>130402</v>
      </c>
      <c r="GF3447" s="68" t="s">
        <v>6488</v>
      </c>
    </row>
    <row r="3448" spans="147:188" x14ac:dyDescent="0.3">
      <c r="EQ3448" s="68">
        <v>21150066</v>
      </c>
      <c r="ER3448" s="175">
        <v>1</v>
      </c>
      <c r="ES3448" s="68">
        <v>650</v>
      </c>
      <c r="ET3448" s="68">
        <v>66</v>
      </c>
      <c r="EU3448" s="68">
        <v>0</v>
      </c>
      <c r="EV3448" s="68">
        <v>150066</v>
      </c>
      <c r="EW3448" s="68" t="s">
        <v>2704</v>
      </c>
      <c r="EX3448" s="68" t="str">
        <f t="shared" si="86"/>
        <v>소형</v>
      </c>
      <c r="GE3448" s="68">
        <v>130403</v>
      </c>
      <c r="GF3448" s="68" t="s">
        <v>6489</v>
      </c>
    </row>
    <row r="3449" spans="147:188" x14ac:dyDescent="0.3">
      <c r="EQ3449" s="68">
        <v>21250066</v>
      </c>
      <c r="ER3449" s="175">
        <v>1</v>
      </c>
      <c r="ES3449" s="68">
        <v>650</v>
      </c>
      <c r="ET3449" s="68">
        <v>66</v>
      </c>
      <c r="EU3449" s="68">
        <v>0</v>
      </c>
      <c r="EV3449" s="68">
        <v>150066</v>
      </c>
      <c r="EW3449" s="68" t="s">
        <v>2704</v>
      </c>
      <c r="EX3449" s="68" t="str">
        <f t="shared" si="86"/>
        <v>소형</v>
      </c>
      <c r="GE3449" s="68">
        <v>130404</v>
      </c>
      <c r="GF3449" s="68" t="s">
        <v>6489</v>
      </c>
    </row>
    <row r="3450" spans="147:188" x14ac:dyDescent="0.3">
      <c r="EQ3450" s="68">
        <v>30150066</v>
      </c>
      <c r="ER3450" s="175">
        <v>1</v>
      </c>
      <c r="ES3450" s="68">
        <v>650</v>
      </c>
      <c r="ET3450" s="68">
        <v>66</v>
      </c>
      <c r="EU3450" s="68">
        <v>0</v>
      </c>
      <c r="EV3450" s="68">
        <v>150066</v>
      </c>
      <c r="EW3450" s="68" t="s">
        <v>2704</v>
      </c>
      <c r="EX3450" s="68" t="str">
        <f t="shared" si="86"/>
        <v>소형</v>
      </c>
      <c r="GE3450" s="68">
        <v>130405</v>
      </c>
      <c r="GF3450" s="68" t="s">
        <v>6489</v>
      </c>
    </row>
    <row r="3451" spans="147:188" x14ac:dyDescent="0.3">
      <c r="EQ3451" s="68">
        <v>30250066</v>
      </c>
      <c r="ER3451" s="175">
        <v>1</v>
      </c>
      <c r="ES3451" s="68">
        <v>650</v>
      </c>
      <c r="ET3451" s="68">
        <v>66</v>
      </c>
      <c r="EU3451" s="68">
        <v>0</v>
      </c>
      <c r="EV3451" s="68">
        <v>150066</v>
      </c>
      <c r="EW3451" s="68" t="s">
        <v>2704</v>
      </c>
      <c r="EX3451" s="68" t="str">
        <f t="shared" si="86"/>
        <v>소형</v>
      </c>
      <c r="GE3451" s="68">
        <v>130406</v>
      </c>
      <c r="GF3451" s="68" t="s">
        <v>6490</v>
      </c>
    </row>
    <row r="3452" spans="147:188" x14ac:dyDescent="0.3">
      <c r="EQ3452" s="68">
        <v>30350066</v>
      </c>
      <c r="ER3452" s="175">
        <v>1</v>
      </c>
      <c r="ES3452" s="68">
        <v>650</v>
      </c>
      <c r="ET3452" s="68">
        <v>66</v>
      </c>
      <c r="EU3452" s="68">
        <v>0</v>
      </c>
      <c r="EV3452" s="68">
        <v>150066</v>
      </c>
      <c r="EW3452" s="68" t="s">
        <v>2704</v>
      </c>
      <c r="EX3452" s="68" t="str">
        <f t="shared" si="86"/>
        <v>소형</v>
      </c>
      <c r="GE3452" s="68">
        <v>130407</v>
      </c>
      <c r="GF3452" s="68" t="s">
        <v>6490</v>
      </c>
    </row>
    <row r="3453" spans="147:188" x14ac:dyDescent="0.3">
      <c r="EQ3453" s="68">
        <v>30450066</v>
      </c>
      <c r="ER3453" s="175">
        <v>1</v>
      </c>
      <c r="ES3453" s="68">
        <v>650</v>
      </c>
      <c r="ET3453" s="68">
        <v>66</v>
      </c>
      <c r="EU3453" s="68">
        <v>0</v>
      </c>
      <c r="EV3453" s="68">
        <v>150066</v>
      </c>
      <c r="EW3453" s="68" t="s">
        <v>2704</v>
      </c>
      <c r="EX3453" s="68" t="str">
        <f t="shared" si="86"/>
        <v>소형</v>
      </c>
      <c r="GE3453" s="68">
        <v>130408</v>
      </c>
      <c r="GF3453" s="68" t="s">
        <v>6490</v>
      </c>
    </row>
    <row r="3454" spans="147:188" x14ac:dyDescent="0.3">
      <c r="EQ3454" s="68">
        <v>30550066</v>
      </c>
      <c r="ER3454" s="175">
        <v>1</v>
      </c>
      <c r="ES3454" s="68">
        <v>650</v>
      </c>
      <c r="ET3454" s="68">
        <v>66</v>
      </c>
      <c r="EU3454" s="68">
        <v>0</v>
      </c>
      <c r="EV3454" s="68">
        <v>150066</v>
      </c>
      <c r="EW3454" s="68" t="s">
        <v>2704</v>
      </c>
      <c r="EX3454" s="68" t="str">
        <f t="shared" si="86"/>
        <v>소형</v>
      </c>
      <c r="GE3454" s="68">
        <v>130409</v>
      </c>
      <c r="GF3454" s="68" t="s">
        <v>6457</v>
      </c>
    </row>
    <row r="3455" spans="147:188" x14ac:dyDescent="0.3">
      <c r="EQ3455" s="68">
        <v>30650066</v>
      </c>
      <c r="ER3455" s="175">
        <v>1</v>
      </c>
      <c r="ES3455" s="68">
        <v>650</v>
      </c>
      <c r="ET3455" s="68">
        <v>66</v>
      </c>
      <c r="EU3455" s="68">
        <v>0</v>
      </c>
      <c r="EV3455" s="68">
        <v>150066</v>
      </c>
      <c r="EW3455" s="68" t="s">
        <v>2704</v>
      </c>
      <c r="EX3455" s="68" t="str">
        <f t="shared" si="86"/>
        <v>소형</v>
      </c>
      <c r="GE3455" s="68">
        <v>130410</v>
      </c>
      <c r="GF3455" s="68" t="s">
        <v>6457</v>
      </c>
    </row>
    <row r="3456" spans="147:188" x14ac:dyDescent="0.3">
      <c r="EQ3456" s="68">
        <v>30750066</v>
      </c>
      <c r="ER3456" s="175">
        <v>1</v>
      </c>
      <c r="ES3456" s="68">
        <v>650</v>
      </c>
      <c r="ET3456" s="68">
        <v>66</v>
      </c>
      <c r="EU3456" s="68">
        <v>0</v>
      </c>
      <c r="EV3456" s="68">
        <v>150066</v>
      </c>
      <c r="EW3456" s="68" t="s">
        <v>2704</v>
      </c>
      <c r="EX3456" s="68" t="str">
        <f t="shared" si="86"/>
        <v>소형</v>
      </c>
      <c r="GE3456" s="68">
        <v>130411</v>
      </c>
      <c r="GF3456" s="68" t="s">
        <v>6457</v>
      </c>
    </row>
    <row r="3457" spans="147:188" x14ac:dyDescent="0.3">
      <c r="EQ3457" s="68">
        <v>30850066</v>
      </c>
      <c r="ER3457" s="175">
        <v>1</v>
      </c>
      <c r="ES3457" s="68">
        <v>650</v>
      </c>
      <c r="ET3457" s="68">
        <v>66</v>
      </c>
      <c r="EU3457" s="68">
        <v>0</v>
      </c>
      <c r="EV3457" s="68">
        <v>150066</v>
      </c>
      <c r="EW3457" s="68" t="s">
        <v>2704</v>
      </c>
      <c r="EX3457" s="68" t="str">
        <f t="shared" si="86"/>
        <v>소형</v>
      </c>
      <c r="GE3457" s="68">
        <v>130412</v>
      </c>
      <c r="GF3457" s="68" t="s">
        <v>6491</v>
      </c>
    </row>
    <row r="3458" spans="147:188" x14ac:dyDescent="0.3">
      <c r="EQ3458" s="68">
        <v>30950066</v>
      </c>
      <c r="ER3458" s="175">
        <v>1</v>
      </c>
      <c r="ES3458" s="68">
        <v>650</v>
      </c>
      <c r="ET3458" s="68">
        <v>66</v>
      </c>
      <c r="EU3458" s="68">
        <v>0</v>
      </c>
      <c r="EV3458" s="68">
        <v>150066</v>
      </c>
      <c r="EW3458" s="68" t="s">
        <v>2704</v>
      </c>
      <c r="EX3458" s="68" t="str">
        <f t="shared" si="86"/>
        <v>소형</v>
      </c>
      <c r="GE3458" s="68">
        <v>130413</v>
      </c>
      <c r="GF3458" s="68" t="s">
        <v>6491</v>
      </c>
    </row>
    <row r="3459" spans="147:188" x14ac:dyDescent="0.3">
      <c r="EQ3459" s="68">
        <v>31050066</v>
      </c>
      <c r="ER3459" s="175">
        <v>1</v>
      </c>
      <c r="ES3459" s="68">
        <v>650</v>
      </c>
      <c r="ET3459" s="68">
        <v>66</v>
      </c>
      <c r="EU3459" s="68">
        <v>0</v>
      </c>
      <c r="EV3459" s="68">
        <v>150066</v>
      </c>
      <c r="EW3459" s="68" t="s">
        <v>2704</v>
      </c>
      <c r="EX3459" s="68" t="str">
        <f t="shared" ref="EX3459:EX3522" si="87">IF(ER3459=1,"소형",IF(ER3459=2,"중형","대형"))</f>
        <v>소형</v>
      </c>
      <c r="GE3459" s="68">
        <v>130414</v>
      </c>
      <c r="GF3459" s="68" t="s">
        <v>6491</v>
      </c>
    </row>
    <row r="3460" spans="147:188" x14ac:dyDescent="0.3">
      <c r="EQ3460" s="68">
        <v>31150066</v>
      </c>
      <c r="ER3460" s="175">
        <v>1</v>
      </c>
      <c r="ES3460" s="68">
        <v>650</v>
      </c>
      <c r="ET3460" s="68">
        <v>66</v>
      </c>
      <c r="EU3460" s="68">
        <v>0</v>
      </c>
      <c r="EV3460" s="68">
        <v>150066</v>
      </c>
      <c r="EW3460" s="68" t="s">
        <v>2704</v>
      </c>
      <c r="EX3460" s="68" t="str">
        <f t="shared" si="87"/>
        <v>소형</v>
      </c>
      <c r="GE3460" s="68">
        <v>130415</v>
      </c>
      <c r="GF3460" s="68" t="s">
        <v>6492</v>
      </c>
    </row>
    <row r="3461" spans="147:188" x14ac:dyDescent="0.3">
      <c r="EQ3461" s="68">
        <v>31250066</v>
      </c>
      <c r="ER3461" s="175">
        <v>1</v>
      </c>
      <c r="ES3461" s="68">
        <v>650</v>
      </c>
      <c r="ET3461" s="68">
        <v>66</v>
      </c>
      <c r="EU3461" s="68">
        <v>0</v>
      </c>
      <c r="EV3461" s="68">
        <v>150066</v>
      </c>
      <c r="EW3461" s="68" t="s">
        <v>2704</v>
      </c>
      <c r="EX3461" s="68" t="str">
        <f t="shared" si="87"/>
        <v>소형</v>
      </c>
      <c r="GE3461" s="68">
        <v>130416</v>
      </c>
      <c r="GF3461" s="68" t="s">
        <v>6492</v>
      </c>
    </row>
    <row r="3462" spans="147:188" x14ac:dyDescent="0.3">
      <c r="EQ3462" s="68">
        <v>10150067</v>
      </c>
      <c r="ER3462" s="175">
        <v>2</v>
      </c>
      <c r="ES3462" s="68">
        <v>650</v>
      </c>
      <c r="ET3462" s="68">
        <v>67</v>
      </c>
      <c r="EU3462" s="68">
        <v>0</v>
      </c>
      <c r="EV3462" s="68">
        <v>150067</v>
      </c>
      <c r="EW3462" s="68" t="s">
        <v>2705</v>
      </c>
      <c r="EX3462" s="68" t="str">
        <f t="shared" si="87"/>
        <v>중형</v>
      </c>
      <c r="GE3462" s="68">
        <v>130417</v>
      </c>
      <c r="GF3462" s="68" t="s">
        <v>6492</v>
      </c>
    </row>
    <row r="3463" spans="147:188" x14ac:dyDescent="0.3">
      <c r="EQ3463" s="68">
        <v>10250067</v>
      </c>
      <c r="ER3463" s="175">
        <v>2</v>
      </c>
      <c r="ES3463" s="68">
        <v>650</v>
      </c>
      <c r="ET3463" s="68">
        <v>67</v>
      </c>
      <c r="EU3463" s="68">
        <v>0</v>
      </c>
      <c r="EV3463" s="68">
        <v>150067</v>
      </c>
      <c r="EW3463" s="68" t="s">
        <v>2705</v>
      </c>
      <c r="EX3463" s="68" t="str">
        <f t="shared" si="87"/>
        <v>중형</v>
      </c>
      <c r="GE3463" s="68">
        <v>130418</v>
      </c>
      <c r="GF3463" s="68" t="s">
        <v>6493</v>
      </c>
    </row>
    <row r="3464" spans="147:188" x14ac:dyDescent="0.3">
      <c r="EQ3464" s="68">
        <v>10350067</v>
      </c>
      <c r="ER3464" s="175">
        <v>2</v>
      </c>
      <c r="ES3464" s="68">
        <v>650</v>
      </c>
      <c r="ET3464" s="68">
        <v>67</v>
      </c>
      <c r="EU3464" s="68">
        <v>0</v>
      </c>
      <c r="EV3464" s="68">
        <v>150067</v>
      </c>
      <c r="EW3464" s="68" t="s">
        <v>2705</v>
      </c>
      <c r="EX3464" s="68" t="str">
        <f t="shared" si="87"/>
        <v>중형</v>
      </c>
      <c r="GE3464" s="68">
        <v>130419</v>
      </c>
      <c r="GF3464" s="68" t="s">
        <v>6493</v>
      </c>
    </row>
    <row r="3465" spans="147:188" x14ac:dyDescent="0.3">
      <c r="EQ3465" s="68">
        <v>10450067</v>
      </c>
      <c r="ER3465" s="175">
        <v>2</v>
      </c>
      <c r="ES3465" s="68">
        <v>650</v>
      </c>
      <c r="ET3465" s="68">
        <v>67</v>
      </c>
      <c r="EU3465" s="68">
        <v>0</v>
      </c>
      <c r="EV3465" s="68">
        <v>150067</v>
      </c>
      <c r="EW3465" s="68" t="s">
        <v>2705</v>
      </c>
      <c r="EX3465" s="68" t="str">
        <f t="shared" si="87"/>
        <v>중형</v>
      </c>
      <c r="GE3465" s="68">
        <v>130420</v>
      </c>
      <c r="GF3465" s="68" t="s">
        <v>6493</v>
      </c>
    </row>
    <row r="3466" spans="147:188" x14ac:dyDescent="0.3">
      <c r="EQ3466" s="68">
        <v>10550067</v>
      </c>
      <c r="ER3466" s="175">
        <v>2</v>
      </c>
      <c r="ES3466" s="68">
        <v>650</v>
      </c>
      <c r="ET3466" s="68">
        <v>67</v>
      </c>
      <c r="EU3466" s="68">
        <v>0</v>
      </c>
      <c r="EV3466" s="68">
        <v>150067</v>
      </c>
      <c r="EW3466" s="68" t="s">
        <v>2705</v>
      </c>
      <c r="EX3466" s="68" t="str">
        <f t="shared" si="87"/>
        <v>중형</v>
      </c>
      <c r="GE3466" s="68">
        <v>130421</v>
      </c>
      <c r="GF3466" s="68" t="s">
        <v>6401</v>
      </c>
    </row>
    <row r="3467" spans="147:188" x14ac:dyDescent="0.3">
      <c r="EQ3467" s="68">
        <v>10650067</v>
      </c>
      <c r="ER3467" s="175">
        <v>2</v>
      </c>
      <c r="ES3467" s="68">
        <v>650</v>
      </c>
      <c r="ET3467" s="68">
        <v>67</v>
      </c>
      <c r="EU3467" s="68">
        <v>0</v>
      </c>
      <c r="EV3467" s="68">
        <v>150067</v>
      </c>
      <c r="EW3467" s="68" t="s">
        <v>2705</v>
      </c>
      <c r="EX3467" s="68" t="str">
        <f t="shared" si="87"/>
        <v>중형</v>
      </c>
      <c r="GE3467" s="68">
        <v>130422</v>
      </c>
      <c r="GF3467" s="68" t="s">
        <v>6401</v>
      </c>
    </row>
    <row r="3468" spans="147:188" x14ac:dyDescent="0.3">
      <c r="EQ3468" s="68">
        <v>10750067</v>
      </c>
      <c r="ER3468" s="175">
        <v>2</v>
      </c>
      <c r="ES3468" s="68">
        <v>650</v>
      </c>
      <c r="ET3468" s="68">
        <v>67</v>
      </c>
      <c r="EU3468" s="68">
        <v>0</v>
      </c>
      <c r="EV3468" s="68">
        <v>150067</v>
      </c>
      <c r="EW3468" s="68" t="s">
        <v>2705</v>
      </c>
      <c r="EX3468" s="68" t="str">
        <f t="shared" si="87"/>
        <v>중형</v>
      </c>
      <c r="GE3468" s="68">
        <v>130423</v>
      </c>
      <c r="GF3468" s="68" t="s">
        <v>6401</v>
      </c>
    </row>
    <row r="3469" spans="147:188" x14ac:dyDescent="0.3">
      <c r="EQ3469" s="68">
        <v>10850067</v>
      </c>
      <c r="ER3469" s="175">
        <v>2</v>
      </c>
      <c r="ES3469" s="68">
        <v>650</v>
      </c>
      <c r="ET3469" s="68">
        <v>67</v>
      </c>
      <c r="EU3469" s="68">
        <v>0</v>
      </c>
      <c r="EV3469" s="68">
        <v>150067</v>
      </c>
      <c r="EW3469" s="68" t="s">
        <v>2705</v>
      </c>
      <c r="EX3469" s="68" t="str">
        <f t="shared" si="87"/>
        <v>중형</v>
      </c>
      <c r="GE3469" s="68">
        <v>130424</v>
      </c>
      <c r="GF3469" s="68" t="s">
        <v>6494</v>
      </c>
    </row>
    <row r="3470" spans="147:188" x14ac:dyDescent="0.3">
      <c r="EQ3470" s="68">
        <v>10950067</v>
      </c>
      <c r="ER3470" s="175">
        <v>2</v>
      </c>
      <c r="ES3470" s="68">
        <v>650</v>
      </c>
      <c r="ET3470" s="68">
        <v>67</v>
      </c>
      <c r="EU3470" s="68">
        <v>0</v>
      </c>
      <c r="EV3470" s="68">
        <v>150067</v>
      </c>
      <c r="EW3470" s="68" t="s">
        <v>2705</v>
      </c>
      <c r="EX3470" s="68" t="str">
        <f t="shared" si="87"/>
        <v>중형</v>
      </c>
      <c r="GE3470" s="68">
        <v>130425</v>
      </c>
      <c r="GF3470" s="68" t="s">
        <v>6494</v>
      </c>
    </row>
    <row r="3471" spans="147:188" x14ac:dyDescent="0.3">
      <c r="EQ3471" s="68">
        <v>11050067</v>
      </c>
      <c r="ER3471" s="175">
        <v>2</v>
      </c>
      <c r="ES3471" s="68">
        <v>650</v>
      </c>
      <c r="ET3471" s="68">
        <v>67</v>
      </c>
      <c r="EU3471" s="68">
        <v>0</v>
      </c>
      <c r="EV3471" s="68">
        <v>150067</v>
      </c>
      <c r="EW3471" s="68" t="s">
        <v>2705</v>
      </c>
      <c r="EX3471" s="68" t="str">
        <f t="shared" si="87"/>
        <v>중형</v>
      </c>
      <c r="GE3471" s="68">
        <v>130426</v>
      </c>
      <c r="GF3471" s="68" t="s">
        <v>6494</v>
      </c>
    </row>
    <row r="3472" spans="147:188" x14ac:dyDescent="0.3">
      <c r="EQ3472" s="68">
        <v>11150067</v>
      </c>
      <c r="ER3472" s="175">
        <v>2</v>
      </c>
      <c r="ES3472" s="68">
        <v>650</v>
      </c>
      <c r="ET3472" s="68">
        <v>67</v>
      </c>
      <c r="EU3472" s="68">
        <v>0</v>
      </c>
      <c r="EV3472" s="68">
        <v>150067</v>
      </c>
      <c r="EW3472" s="68" t="s">
        <v>2705</v>
      </c>
      <c r="EX3472" s="68" t="str">
        <f t="shared" si="87"/>
        <v>중형</v>
      </c>
      <c r="GE3472" s="68">
        <v>130427</v>
      </c>
      <c r="GF3472" s="68" t="s">
        <v>6495</v>
      </c>
    </row>
    <row r="3473" spans="147:188" x14ac:dyDescent="0.3">
      <c r="EQ3473" s="68">
        <v>11250067</v>
      </c>
      <c r="ER3473" s="175">
        <v>2</v>
      </c>
      <c r="ES3473" s="68">
        <v>650</v>
      </c>
      <c r="ET3473" s="68">
        <v>67</v>
      </c>
      <c r="EU3473" s="68">
        <v>0</v>
      </c>
      <c r="EV3473" s="68">
        <v>150067</v>
      </c>
      <c r="EW3473" s="68" t="s">
        <v>2705</v>
      </c>
      <c r="EX3473" s="68" t="str">
        <f t="shared" si="87"/>
        <v>중형</v>
      </c>
      <c r="GE3473" s="68">
        <v>130428</v>
      </c>
      <c r="GF3473" s="68" t="s">
        <v>6495</v>
      </c>
    </row>
    <row r="3474" spans="147:188" x14ac:dyDescent="0.3">
      <c r="EQ3474" s="68">
        <v>20150067</v>
      </c>
      <c r="ER3474" s="175">
        <v>2</v>
      </c>
      <c r="ES3474" s="68">
        <v>650</v>
      </c>
      <c r="ET3474" s="68">
        <v>67</v>
      </c>
      <c r="EU3474" s="68">
        <v>0</v>
      </c>
      <c r="EV3474" s="68">
        <v>150067</v>
      </c>
      <c r="EW3474" s="68" t="s">
        <v>2705</v>
      </c>
      <c r="EX3474" s="68" t="str">
        <f t="shared" si="87"/>
        <v>중형</v>
      </c>
      <c r="GE3474" s="68">
        <v>130429</v>
      </c>
      <c r="GF3474" s="68" t="s">
        <v>6495</v>
      </c>
    </row>
    <row r="3475" spans="147:188" x14ac:dyDescent="0.3">
      <c r="EQ3475" s="68">
        <v>20250067</v>
      </c>
      <c r="ER3475" s="175">
        <v>2</v>
      </c>
      <c r="ES3475" s="68">
        <v>650</v>
      </c>
      <c r="ET3475" s="68">
        <v>67</v>
      </c>
      <c r="EU3475" s="68">
        <v>0</v>
      </c>
      <c r="EV3475" s="68">
        <v>150067</v>
      </c>
      <c r="EW3475" s="68" t="s">
        <v>2705</v>
      </c>
      <c r="EX3475" s="68" t="str">
        <f t="shared" si="87"/>
        <v>중형</v>
      </c>
      <c r="GE3475" s="68">
        <v>130430</v>
      </c>
      <c r="GF3475" s="68" t="s">
        <v>6449</v>
      </c>
    </row>
    <row r="3476" spans="147:188" x14ac:dyDescent="0.3">
      <c r="EQ3476" s="68">
        <v>20350067</v>
      </c>
      <c r="ER3476" s="175">
        <v>2</v>
      </c>
      <c r="ES3476" s="68">
        <v>650</v>
      </c>
      <c r="ET3476" s="68">
        <v>67</v>
      </c>
      <c r="EU3476" s="68">
        <v>0</v>
      </c>
      <c r="EV3476" s="68">
        <v>150067</v>
      </c>
      <c r="EW3476" s="68" t="s">
        <v>2705</v>
      </c>
      <c r="EX3476" s="68" t="str">
        <f t="shared" si="87"/>
        <v>중형</v>
      </c>
      <c r="GE3476" s="68">
        <v>130431</v>
      </c>
      <c r="GF3476" s="68" t="s">
        <v>6449</v>
      </c>
    </row>
    <row r="3477" spans="147:188" x14ac:dyDescent="0.3">
      <c r="EQ3477" s="68">
        <v>20450067</v>
      </c>
      <c r="ER3477" s="175">
        <v>2</v>
      </c>
      <c r="ES3477" s="68">
        <v>650</v>
      </c>
      <c r="ET3477" s="68">
        <v>67</v>
      </c>
      <c r="EU3477" s="68">
        <v>0</v>
      </c>
      <c r="EV3477" s="68">
        <v>150067</v>
      </c>
      <c r="EW3477" s="68" t="s">
        <v>2705</v>
      </c>
      <c r="EX3477" s="68" t="str">
        <f t="shared" si="87"/>
        <v>중형</v>
      </c>
      <c r="GE3477" s="68">
        <v>130432</v>
      </c>
      <c r="GF3477" s="68" t="s">
        <v>6449</v>
      </c>
    </row>
    <row r="3478" spans="147:188" x14ac:dyDescent="0.3">
      <c r="EQ3478" s="68">
        <v>20550067</v>
      </c>
      <c r="ER3478" s="175">
        <v>2</v>
      </c>
      <c r="ES3478" s="68">
        <v>650</v>
      </c>
      <c r="ET3478" s="68">
        <v>67</v>
      </c>
      <c r="EU3478" s="68">
        <v>0</v>
      </c>
      <c r="EV3478" s="68">
        <v>150067</v>
      </c>
      <c r="EW3478" s="68" t="s">
        <v>2705</v>
      </c>
      <c r="EX3478" s="68" t="str">
        <f t="shared" si="87"/>
        <v>중형</v>
      </c>
      <c r="GE3478" s="68">
        <v>130433</v>
      </c>
      <c r="GF3478" s="68" t="s">
        <v>6496</v>
      </c>
    </row>
    <row r="3479" spans="147:188" x14ac:dyDescent="0.3">
      <c r="EQ3479" s="68">
        <v>20650067</v>
      </c>
      <c r="ER3479" s="175">
        <v>2</v>
      </c>
      <c r="ES3479" s="68">
        <v>650</v>
      </c>
      <c r="ET3479" s="68">
        <v>67</v>
      </c>
      <c r="EU3479" s="68">
        <v>0</v>
      </c>
      <c r="EV3479" s="68">
        <v>150067</v>
      </c>
      <c r="EW3479" s="68" t="s">
        <v>2705</v>
      </c>
      <c r="EX3479" s="68" t="str">
        <f t="shared" si="87"/>
        <v>중형</v>
      </c>
      <c r="GE3479" s="68">
        <v>130434</v>
      </c>
      <c r="GF3479" s="68" t="s">
        <v>6496</v>
      </c>
    </row>
    <row r="3480" spans="147:188" x14ac:dyDescent="0.3">
      <c r="EQ3480" s="68">
        <v>20750067</v>
      </c>
      <c r="ER3480" s="175">
        <v>2</v>
      </c>
      <c r="ES3480" s="68">
        <v>650</v>
      </c>
      <c r="ET3480" s="68">
        <v>67</v>
      </c>
      <c r="EU3480" s="68">
        <v>0</v>
      </c>
      <c r="EV3480" s="68">
        <v>150067</v>
      </c>
      <c r="EW3480" s="68" t="s">
        <v>2705</v>
      </c>
      <c r="EX3480" s="68" t="str">
        <f t="shared" si="87"/>
        <v>중형</v>
      </c>
      <c r="GE3480" s="68">
        <v>130435</v>
      </c>
      <c r="GF3480" s="68" t="s">
        <v>6496</v>
      </c>
    </row>
    <row r="3481" spans="147:188" x14ac:dyDescent="0.3">
      <c r="EQ3481" s="68">
        <v>20850067</v>
      </c>
      <c r="ER3481" s="175">
        <v>2</v>
      </c>
      <c r="ES3481" s="68">
        <v>650</v>
      </c>
      <c r="ET3481" s="68">
        <v>67</v>
      </c>
      <c r="EU3481" s="68">
        <v>0</v>
      </c>
      <c r="EV3481" s="68">
        <v>150067</v>
      </c>
      <c r="EW3481" s="68" t="s">
        <v>2705</v>
      </c>
      <c r="EX3481" s="68" t="str">
        <f t="shared" si="87"/>
        <v>중형</v>
      </c>
      <c r="GE3481" s="68">
        <v>130436</v>
      </c>
      <c r="GF3481" s="68" t="s">
        <v>6497</v>
      </c>
    </row>
    <row r="3482" spans="147:188" x14ac:dyDescent="0.3">
      <c r="EQ3482" s="68">
        <v>20950067</v>
      </c>
      <c r="ER3482" s="175">
        <v>2</v>
      </c>
      <c r="ES3482" s="68">
        <v>650</v>
      </c>
      <c r="ET3482" s="68">
        <v>67</v>
      </c>
      <c r="EU3482" s="68">
        <v>0</v>
      </c>
      <c r="EV3482" s="68">
        <v>150067</v>
      </c>
      <c r="EW3482" s="68" t="s">
        <v>2705</v>
      </c>
      <c r="EX3482" s="68" t="str">
        <f t="shared" si="87"/>
        <v>중형</v>
      </c>
      <c r="GE3482" s="68">
        <v>130437</v>
      </c>
      <c r="GF3482" s="68" t="s">
        <v>6497</v>
      </c>
    </row>
    <row r="3483" spans="147:188" x14ac:dyDescent="0.3">
      <c r="EQ3483" s="68">
        <v>21050067</v>
      </c>
      <c r="ER3483" s="175">
        <v>2</v>
      </c>
      <c r="ES3483" s="68">
        <v>650</v>
      </c>
      <c r="ET3483" s="68">
        <v>67</v>
      </c>
      <c r="EU3483" s="68">
        <v>0</v>
      </c>
      <c r="EV3483" s="68">
        <v>150067</v>
      </c>
      <c r="EW3483" s="68" t="s">
        <v>2705</v>
      </c>
      <c r="EX3483" s="68" t="str">
        <f t="shared" si="87"/>
        <v>중형</v>
      </c>
      <c r="GE3483" s="68">
        <v>130438</v>
      </c>
      <c r="GF3483" s="68" t="s">
        <v>6497</v>
      </c>
    </row>
    <row r="3484" spans="147:188" x14ac:dyDescent="0.3">
      <c r="EQ3484" s="68">
        <v>21150067</v>
      </c>
      <c r="ER3484" s="175">
        <v>2</v>
      </c>
      <c r="ES3484" s="68">
        <v>650</v>
      </c>
      <c r="ET3484" s="68">
        <v>67</v>
      </c>
      <c r="EU3484" s="68">
        <v>0</v>
      </c>
      <c r="EV3484" s="68">
        <v>150067</v>
      </c>
      <c r="EW3484" s="68" t="s">
        <v>2705</v>
      </c>
      <c r="EX3484" s="68" t="str">
        <f t="shared" si="87"/>
        <v>중형</v>
      </c>
      <c r="GE3484" s="68">
        <v>130439</v>
      </c>
      <c r="GF3484" s="68" t="s">
        <v>6498</v>
      </c>
    </row>
    <row r="3485" spans="147:188" x14ac:dyDescent="0.3">
      <c r="EQ3485" s="68">
        <v>21250067</v>
      </c>
      <c r="ER3485" s="175">
        <v>2</v>
      </c>
      <c r="ES3485" s="68">
        <v>650</v>
      </c>
      <c r="ET3485" s="68">
        <v>67</v>
      </c>
      <c r="EU3485" s="68">
        <v>0</v>
      </c>
      <c r="EV3485" s="68">
        <v>150067</v>
      </c>
      <c r="EW3485" s="68" t="s">
        <v>2705</v>
      </c>
      <c r="EX3485" s="68" t="str">
        <f t="shared" si="87"/>
        <v>중형</v>
      </c>
      <c r="GE3485" s="68">
        <v>130440</v>
      </c>
      <c r="GF3485" s="68" t="s">
        <v>6498</v>
      </c>
    </row>
    <row r="3486" spans="147:188" x14ac:dyDescent="0.3">
      <c r="EQ3486" s="68">
        <v>30150067</v>
      </c>
      <c r="ER3486" s="175">
        <v>2</v>
      </c>
      <c r="ES3486" s="68">
        <v>650</v>
      </c>
      <c r="ET3486" s="68">
        <v>67</v>
      </c>
      <c r="EU3486" s="68">
        <v>0</v>
      </c>
      <c r="EV3486" s="68">
        <v>150067</v>
      </c>
      <c r="EW3486" s="68" t="s">
        <v>2705</v>
      </c>
      <c r="EX3486" s="68" t="str">
        <f t="shared" si="87"/>
        <v>중형</v>
      </c>
      <c r="GE3486" s="68">
        <v>130441</v>
      </c>
      <c r="GF3486" s="68" t="s">
        <v>6498</v>
      </c>
    </row>
    <row r="3487" spans="147:188" x14ac:dyDescent="0.3">
      <c r="EQ3487" s="68">
        <v>30250067</v>
      </c>
      <c r="ER3487" s="175">
        <v>2</v>
      </c>
      <c r="ES3487" s="68">
        <v>650</v>
      </c>
      <c r="ET3487" s="68">
        <v>67</v>
      </c>
      <c r="EU3487" s="68">
        <v>0</v>
      </c>
      <c r="EV3487" s="68">
        <v>150067</v>
      </c>
      <c r="EW3487" s="68" t="s">
        <v>2705</v>
      </c>
      <c r="EX3487" s="68" t="str">
        <f t="shared" si="87"/>
        <v>중형</v>
      </c>
      <c r="GE3487" s="68">
        <v>130442</v>
      </c>
      <c r="GF3487" s="68" t="s">
        <v>6499</v>
      </c>
    </row>
    <row r="3488" spans="147:188" x14ac:dyDescent="0.3">
      <c r="EQ3488" s="68">
        <v>30350067</v>
      </c>
      <c r="ER3488" s="175">
        <v>2</v>
      </c>
      <c r="ES3488" s="68">
        <v>650</v>
      </c>
      <c r="ET3488" s="68">
        <v>67</v>
      </c>
      <c r="EU3488" s="68">
        <v>0</v>
      </c>
      <c r="EV3488" s="68">
        <v>150067</v>
      </c>
      <c r="EW3488" s="68" t="s">
        <v>2705</v>
      </c>
      <c r="EX3488" s="68" t="str">
        <f t="shared" si="87"/>
        <v>중형</v>
      </c>
      <c r="GE3488" s="68">
        <v>130443</v>
      </c>
      <c r="GF3488" s="68" t="s">
        <v>6499</v>
      </c>
    </row>
    <row r="3489" spans="147:188" x14ac:dyDescent="0.3">
      <c r="EQ3489" s="68">
        <v>30450067</v>
      </c>
      <c r="ER3489" s="175">
        <v>2</v>
      </c>
      <c r="ES3489" s="68">
        <v>650</v>
      </c>
      <c r="ET3489" s="68">
        <v>67</v>
      </c>
      <c r="EU3489" s="68">
        <v>0</v>
      </c>
      <c r="EV3489" s="68">
        <v>150067</v>
      </c>
      <c r="EW3489" s="68" t="s">
        <v>2705</v>
      </c>
      <c r="EX3489" s="68" t="str">
        <f t="shared" si="87"/>
        <v>중형</v>
      </c>
      <c r="GE3489" s="68">
        <v>130444</v>
      </c>
      <c r="GF3489" s="68" t="s">
        <v>6499</v>
      </c>
    </row>
    <row r="3490" spans="147:188" x14ac:dyDescent="0.3">
      <c r="EQ3490" s="68">
        <v>30550067</v>
      </c>
      <c r="ER3490" s="175">
        <v>2</v>
      </c>
      <c r="ES3490" s="68">
        <v>650</v>
      </c>
      <c r="ET3490" s="68">
        <v>67</v>
      </c>
      <c r="EU3490" s="68">
        <v>0</v>
      </c>
      <c r="EV3490" s="68">
        <v>150067</v>
      </c>
      <c r="EW3490" s="68" t="s">
        <v>2705</v>
      </c>
      <c r="EX3490" s="68" t="str">
        <f t="shared" si="87"/>
        <v>중형</v>
      </c>
      <c r="GE3490" s="68">
        <v>130445</v>
      </c>
      <c r="GF3490" s="68" t="s">
        <v>6500</v>
      </c>
    </row>
    <row r="3491" spans="147:188" x14ac:dyDescent="0.3">
      <c r="EQ3491" s="68">
        <v>30650067</v>
      </c>
      <c r="ER3491" s="175">
        <v>2</v>
      </c>
      <c r="ES3491" s="68">
        <v>650</v>
      </c>
      <c r="ET3491" s="68">
        <v>67</v>
      </c>
      <c r="EU3491" s="68">
        <v>0</v>
      </c>
      <c r="EV3491" s="68">
        <v>150067</v>
      </c>
      <c r="EW3491" s="68" t="s">
        <v>2705</v>
      </c>
      <c r="EX3491" s="68" t="str">
        <f t="shared" si="87"/>
        <v>중형</v>
      </c>
      <c r="GE3491" s="68">
        <v>130446</v>
      </c>
      <c r="GF3491" s="68" t="s">
        <v>6500</v>
      </c>
    </row>
    <row r="3492" spans="147:188" x14ac:dyDescent="0.3">
      <c r="EQ3492" s="68">
        <v>30750067</v>
      </c>
      <c r="ER3492" s="175">
        <v>2</v>
      </c>
      <c r="ES3492" s="68">
        <v>650</v>
      </c>
      <c r="ET3492" s="68">
        <v>67</v>
      </c>
      <c r="EU3492" s="68">
        <v>0</v>
      </c>
      <c r="EV3492" s="68">
        <v>150067</v>
      </c>
      <c r="EW3492" s="68" t="s">
        <v>2705</v>
      </c>
      <c r="EX3492" s="68" t="str">
        <f t="shared" si="87"/>
        <v>중형</v>
      </c>
      <c r="GE3492" s="68">
        <v>130447</v>
      </c>
      <c r="GF3492" s="68" t="s">
        <v>6500</v>
      </c>
    </row>
    <row r="3493" spans="147:188" x14ac:dyDescent="0.3">
      <c r="EQ3493" s="68">
        <v>30850067</v>
      </c>
      <c r="ER3493" s="175">
        <v>2</v>
      </c>
      <c r="ES3493" s="68">
        <v>650</v>
      </c>
      <c r="ET3493" s="68">
        <v>67</v>
      </c>
      <c r="EU3493" s="68">
        <v>0</v>
      </c>
      <c r="EV3493" s="68">
        <v>150067</v>
      </c>
      <c r="EW3493" s="68" t="s">
        <v>2705</v>
      </c>
      <c r="EX3493" s="68" t="str">
        <f t="shared" si="87"/>
        <v>중형</v>
      </c>
      <c r="GE3493" s="68">
        <v>130448</v>
      </c>
      <c r="GF3493" s="68" t="s">
        <v>6501</v>
      </c>
    </row>
    <row r="3494" spans="147:188" x14ac:dyDescent="0.3">
      <c r="EQ3494" s="68">
        <v>30950067</v>
      </c>
      <c r="ER3494" s="175">
        <v>2</v>
      </c>
      <c r="ES3494" s="68">
        <v>650</v>
      </c>
      <c r="ET3494" s="68">
        <v>67</v>
      </c>
      <c r="EU3494" s="68">
        <v>0</v>
      </c>
      <c r="EV3494" s="68">
        <v>150067</v>
      </c>
      <c r="EW3494" s="68" t="s">
        <v>2705</v>
      </c>
      <c r="EX3494" s="68" t="str">
        <f t="shared" si="87"/>
        <v>중형</v>
      </c>
      <c r="GE3494" s="68">
        <v>130449</v>
      </c>
      <c r="GF3494" s="68" t="s">
        <v>6501</v>
      </c>
    </row>
    <row r="3495" spans="147:188" x14ac:dyDescent="0.3">
      <c r="EQ3495" s="68">
        <v>31050067</v>
      </c>
      <c r="ER3495" s="175">
        <v>2</v>
      </c>
      <c r="ES3495" s="68">
        <v>650</v>
      </c>
      <c r="ET3495" s="68">
        <v>67</v>
      </c>
      <c r="EU3495" s="68">
        <v>0</v>
      </c>
      <c r="EV3495" s="68">
        <v>150067</v>
      </c>
      <c r="EW3495" s="68" t="s">
        <v>2705</v>
      </c>
      <c r="EX3495" s="68" t="str">
        <f t="shared" si="87"/>
        <v>중형</v>
      </c>
      <c r="GE3495" s="68">
        <v>130450</v>
      </c>
      <c r="GF3495" s="68" t="s">
        <v>6501</v>
      </c>
    </row>
    <row r="3496" spans="147:188" x14ac:dyDescent="0.3">
      <c r="EQ3496" s="68">
        <v>31150067</v>
      </c>
      <c r="ER3496" s="175">
        <v>2</v>
      </c>
      <c r="ES3496" s="68">
        <v>650</v>
      </c>
      <c r="ET3496" s="68">
        <v>67</v>
      </c>
      <c r="EU3496" s="68">
        <v>0</v>
      </c>
      <c r="EV3496" s="68">
        <v>150067</v>
      </c>
      <c r="EW3496" s="68" t="s">
        <v>2705</v>
      </c>
      <c r="EX3496" s="68" t="str">
        <f t="shared" si="87"/>
        <v>중형</v>
      </c>
      <c r="GE3496" s="68">
        <v>130451</v>
      </c>
      <c r="GF3496" s="68" t="s">
        <v>6502</v>
      </c>
    </row>
    <row r="3497" spans="147:188" x14ac:dyDescent="0.3">
      <c r="EQ3497" s="68">
        <v>31250067</v>
      </c>
      <c r="ER3497" s="175">
        <v>2</v>
      </c>
      <c r="ES3497" s="68">
        <v>650</v>
      </c>
      <c r="ET3497" s="68">
        <v>67</v>
      </c>
      <c r="EU3497" s="68">
        <v>0</v>
      </c>
      <c r="EV3497" s="68">
        <v>150067</v>
      </c>
      <c r="EW3497" s="68" t="s">
        <v>2705</v>
      </c>
      <c r="EX3497" s="68" t="str">
        <f t="shared" si="87"/>
        <v>중형</v>
      </c>
      <c r="GE3497" s="68">
        <v>130452</v>
      </c>
      <c r="GF3497" s="68" t="s">
        <v>6502</v>
      </c>
    </row>
    <row r="3498" spans="147:188" x14ac:dyDescent="0.3">
      <c r="EQ3498" s="68">
        <v>10150068</v>
      </c>
      <c r="ER3498" s="175">
        <v>1</v>
      </c>
      <c r="ES3498" s="68">
        <v>650</v>
      </c>
      <c r="ET3498" s="68">
        <v>68</v>
      </c>
      <c r="EU3498" s="68">
        <v>0</v>
      </c>
      <c r="EV3498" s="68">
        <v>150068</v>
      </c>
      <c r="EW3498" s="68" t="s">
        <v>2706</v>
      </c>
      <c r="EX3498" s="68" t="str">
        <f t="shared" si="87"/>
        <v>소형</v>
      </c>
      <c r="GE3498" s="68">
        <v>130453</v>
      </c>
      <c r="GF3498" s="68" t="s">
        <v>6502</v>
      </c>
    </row>
    <row r="3499" spans="147:188" x14ac:dyDescent="0.3">
      <c r="EQ3499" s="68">
        <v>10250068</v>
      </c>
      <c r="ER3499" s="175">
        <v>1</v>
      </c>
      <c r="ES3499" s="68">
        <v>650</v>
      </c>
      <c r="ET3499" s="68">
        <v>68</v>
      </c>
      <c r="EU3499" s="68">
        <v>0</v>
      </c>
      <c r="EV3499" s="68">
        <v>150068</v>
      </c>
      <c r="EW3499" s="68" t="s">
        <v>2706</v>
      </c>
      <c r="EX3499" s="68" t="str">
        <f t="shared" si="87"/>
        <v>소형</v>
      </c>
      <c r="GE3499" s="68">
        <v>130454</v>
      </c>
      <c r="GF3499" s="68" t="s">
        <v>6499</v>
      </c>
    </row>
    <row r="3500" spans="147:188" x14ac:dyDescent="0.3">
      <c r="EQ3500" s="68">
        <v>10350068</v>
      </c>
      <c r="ER3500" s="175">
        <v>1</v>
      </c>
      <c r="ES3500" s="68">
        <v>650</v>
      </c>
      <c r="ET3500" s="68">
        <v>68</v>
      </c>
      <c r="EU3500" s="68">
        <v>0</v>
      </c>
      <c r="EV3500" s="68">
        <v>150068</v>
      </c>
      <c r="EW3500" s="68" t="s">
        <v>2706</v>
      </c>
      <c r="EX3500" s="68" t="str">
        <f t="shared" si="87"/>
        <v>소형</v>
      </c>
      <c r="GE3500" s="68">
        <v>130455</v>
      </c>
      <c r="GF3500" s="68" t="s">
        <v>6499</v>
      </c>
    </row>
    <row r="3501" spans="147:188" x14ac:dyDescent="0.3">
      <c r="EQ3501" s="68">
        <v>10450068</v>
      </c>
      <c r="ER3501" s="175">
        <v>1</v>
      </c>
      <c r="ES3501" s="68">
        <v>650</v>
      </c>
      <c r="ET3501" s="68">
        <v>68</v>
      </c>
      <c r="EU3501" s="68">
        <v>0</v>
      </c>
      <c r="EV3501" s="68">
        <v>150068</v>
      </c>
      <c r="EW3501" s="68" t="s">
        <v>2706</v>
      </c>
      <c r="EX3501" s="68" t="str">
        <f t="shared" si="87"/>
        <v>소형</v>
      </c>
      <c r="GE3501" s="68">
        <v>130456</v>
      </c>
      <c r="GF3501" s="68" t="s">
        <v>6499</v>
      </c>
    </row>
    <row r="3502" spans="147:188" x14ac:dyDescent="0.3">
      <c r="EQ3502" s="68">
        <v>10550068</v>
      </c>
      <c r="ER3502" s="175">
        <v>1</v>
      </c>
      <c r="ES3502" s="68">
        <v>650</v>
      </c>
      <c r="ET3502" s="68">
        <v>68</v>
      </c>
      <c r="EU3502" s="68">
        <v>0</v>
      </c>
      <c r="EV3502" s="68">
        <v>150068</v>
      </c>
      <c r="EW3502" s="68" t="s">
        <v>2706</v>
      </c>
      <c r="EX3502" s="68" t="str">
        <f t="shared" si="87"/>
        <v>소형</v>
      </c>
      <c r="GE3502" s="68">
        <v>130457</v>
      </c>
      <c r="GF3502" s="68" t="s">
        <v>6503</v>
      </c>
    </row>
    <row r="3503" spans="147:188" x14ac:dyDescent="0.3">
      <c r="EQ3503" s="68">
        <v>10650068</v>
      </c>
      <c r="ER3503" s="175">
        <v>1</v>
      </c>
      <c r="ES3503" s="68">
        <v>650</v>
      </c>
      <c r="ET3503" s="68">
        <v>68</v>
      </c>
      <c r="EU3503" s="68">
        <v>0</v>
      </c>
      <c r="EV3503" s="68">
        <v>150068</v>
      </c>
      <c r="EW3503" s="68" t="s">
        <v>2706</v>
      </c>
      <c r="EX3503" s="68" t="str">
        <f t="shared" si="87"/>
        <v>소형</v>
      </c>
      <c r="GE3503" s="68">
        <v>130458</v>
      </c>
      <c r="GF3503" s="68" t="s">
        <v>6503</v>
      </c>
    </row>
    <row r="3504" spans="147:188" x14ac:dyDescent="0.3">
      <c r="EQ3504" s="68">
        <v>10750068</v>
      </c>
      <c r="ER3504" s="175">
        <v>1</v>
      </c>
      <c r="ES3504" s="68">
        <v>650</v>
      </c>
      <c r="ET3504" s="68">
        <v>68</v>
      </c>
      <c r="EU3504" s="68">
        <v>0</v>
      </c>
      <c r="EV3504" s="68">
        <v>150068</v>
      </c>
      <c r="EW3504" s="68" t="s">
        <v>2706</v>
      </c>
      <c r="EX3504" s="68" t="str">
        <f t="shared" si="87"/>
        <v>소형</v>
      </c>
      <c r="GE3504" s="68">
        <v>130459</v>
      </c>
      <c r="GF3504" s="68" t="s">
        <v>6503</v>
      </c>
    </row>
    <row r="3505" spans="147:188" x14ac:dyDescent="0.3">
      <c r="EQ3505" s="68">
        <v>10850068</v>
      </c>
      <c r="ER3505" s="175">
        <v>1</v>
      </c>
      <c r="ES3505" s="68">
        <v>650</v>
      </c>
      <c r="ET3505" s="68">
        <v>68</v>
      </c>
      <c r="EU3505" s="68">
        <v>0</v>
      </c>
      <c r="EV3505" s="68">
        <v>150068</v>
      </c>
      <c r="EW3505" s="68" t="s">
        <v>2706</v>
      </c>
      <c r="EX3505" s="68" t="str">
        <f t="shared" si="87"/>
        <v>소형</v>
      </c>
      <c r="GE3505" s="68">
        <v>130460</v>
      </c>
      <c r="GF3505" s="68" t="s">
        <v>6504</v>
      </c>
    </row>
    <row r="3506" spans="147:188" x14ac:dyDescent="0.3">
      <c r="EQ3506" s="68">
        <v>10950068</v>
      </c>
      <c r="ER3506" s="175">
        <v>1</v>
      </c>
      <c r="ES3506" s="68">
        <v>650</v>
      </c>
      <c r="ET3506" s="68">
        <v>68</v>
      </c>
      <c r="EU3506" s="68">
        <v>0</v>
      </c>
      <c r="EV3506" s="68">
        <v>150068</v>
      </c>
      <c r="EW3506" s="68" t="s">
        <v>2706</v>
      </c>
      <c r="EX3506" s="68" t="str">
        <f t="shared" si="87"/>
        <v>소형</v>
      </c>
      <c r="GE3506" s="68">
        <v>130461</v>
      </c>
      <c r="GF3506" s="68" t="s">
        <v>6504</v>
      </c>
    </row>
    <row r="3507" spans="147:188" x14ac:dyDescent="0.3">
      <c r="EQ3507" s="68">
        <v>11050068</v>
      </c>
      <c r="ER3507" s="175">
        <v>1</v>
      </c>
      <c r="ES3507" s="68">
        <v>650</v>
      </c>
      <c r="ET3507" s="68">
        <v>68</v>
      </c>
      <c r="EU3507" s="68">
        <v>0</v>
      </c>
      <c r="EV3507" s="68">
        <v>150068</v>
      </c>
      <c r="EW3507" s="68" t="s">
        <v>2706</v>
      </c>
      <c r="EX3507" s="68" t="str">
        <f t="shared" si="87"/>
        <v>소형</v>
      </c>
      <c r="GE3507" s="68">
        <v>130462</v>
      </c>
      <c r="GF3507" s="68" t="s">
        <v>6504</v>
      </c>
    </row>
    <row r="3508" spans="147:188" x14ac:dyDescent="0.3">
      <c r="EQ3508" s="68">
        <v>11150068</v>
      </c>
      <c r="ER3508" s="175">
        <v>1</v>
      </c>
      <c r="ES3508" s="68">
        <v>650</v>
      </c>
      <c r="ET3508" s="68">
        <v>68</v>
      </c>
      <c r="EU3508" s="68">
        <v>0</v>
      </c>
      <c r="EV3508" s="68">
        <v>150068</v>
      </c>
      <c r="EW3508" s="68" t="s">
        <v>2706</v>
      </c>
      <c r="EX3508" s="68" t="str">
        <f t="shared" si="87"/>
        <v>소형</v>
      </c>
      <c r="GE3508" s="68">
        <v>130463</v>
      </c>
      <c r="GF3508" s="68" t="s">
        <v>6505</v>
      </c>
    </row>
    <row r="3509" spans="147:188" x14ac:dyDescent="0.3">
      <c r="EQ3509" s="68">
        <v>11250068</v>
      </c>
      <c r="ER3509" s="175">
        <v>1</v>
      </c>
      <c r="ES3509" s="68">
        <v>650</v>
      </c>
      <c r="ET3509" s="68">
        <v>68</v>
      </c>
      <c r="EU3509" s="68">
        <v>0</v>
      </c>
      <c r="EV3509" s="68">
        <v>150068</v>
      </c>
      <c r="EW3509" s="68" t="s">
        <v>2706</v>
      </c>
      <c r="EX3509" s="68" t="str">
        <f t="shared" si="87"/>
        <v>소형</v>
      </c>
      <c r="GE3509" s="68">
        <v>130464</v>
      </c>
      <c r="GF3509" s="68" t="s">
        <v>6505</v>
      </c>
    </row>
    <row r="3510" spans="147:188" x14ac:dyDescent="0.3">
      <c r="EQ3510" s="68">
        <v>20150068</v>
      </c>
      <c r="ER3510" s="175">
        <v>1</v>
      </c>
      <c r="ES3510" s="68">
        <v>650</v>
      </c>
      <c r="ET3510" s="68">
        <v>68</v>
      </c>
      <c r="EU3510" s="68">
        <v>0</v>
      </c>
      <c r="EV3510" s="68">
        <v>150068</v>
      </c>
      <c r="EW3510" s="68" t="s">
        <v>2706</v>
      </c>
      <c r="EX3510" s="68" t="str">
        <f t="shared" si="87"/>
        <v>소형</v>
      </c>
      <c r="GE3510" s="68">
        <v>130465</v>
      </c>
      <c r="GF3510" s="68" t="s">
        <v>6505</v>
      </c>
    </row>
    <row r="3511" spans="147:188" x14ac:dyDescent="0.3">
      <c r="EQ3511" s="68">
        <v>20250068</v>
      </c>
      <c r="ER3511" s="175">
        <v>1</v>
      </c>
      <c r="ES3511" s="68">
        <v>650</v>
      </c>
      <c r="ET3511" s="68">
        <v>68</v>
      </c>
      <c r="EU3511" s="68">
        <v>0</v>
      </c>
      <c r="EV3511" s="68">
        <v>150068</v>
      </c>
      <c r="EW3511" s="68" t="s">
        <v>2706</v>
      </c>
      <c r="EX3511" s="68" t="str">
        <f t="shared" si="87"/>
        <v>소형</v>
      </c>
      <c r="GE3511" s="68">
        <v>130466</v>
      </c>
      <c r="GF3511" s="68" t="s">
        <v>6506</v>
      </c>
    </row>
    <row r="3512" spans="147:188" x14ac:dyDescent="0.3">
      <c r="EQ3512" s="68">
        <v>20350068</v>
      </c>
      <c r="ER3512" s="175">
        <v>1</v>
      </c>
      <c r="ES3512" s="68">
        <v>650</v>
      </c>
      <c r="ET3512" s="68">
        <v>68</v>
      </c>
      <c r="EU3512" s="68">
        <v>0</v>
      </c>
      <c r="EV3512" s="68">
        <v>150068</v>
      </c>
      <c r="EW3512" s="68" t="s">
        <v>2706</v>
      </c>
      <c r="EX3512" s="68" t="str">
        <f t="shared" si="87"/>
        <v>소형</v>
      </c>
      <c r="GE3512" s="68">
        <v>130467</v>
      </c>
      <c r="GF3512" s="68" t="s">
        <v>6506</v>
      </c>
    </row>
    <row r="3513" spans="147:188" x14ac:dyDescent="0.3">
      <c r="EQ3513" s="68">
        <v>20450068</v>
      </c>
      <c r="ER3513" s="175">
        <v>1</v>
      </c>
      <c r="ES3513" s="68">
        <v>650</v>
      </c>
      <c r="ET3513" s="68">
        <v>68</v>
      </c>
      <c r="EU3513" s="68">
        <v>0</v>
      </c>
      <c r="EV3513" s="68">
        <v>150068</v>
      </c>
      <c r="EW3513" s="68" t="s">
        <v>2706</v>
      </c>
      <c r="EX3513" s="68" t="str">
        <f t="shared" si="87"/>
        <v>소형</v>
      </c>
      <c r="GE3513" s="68">
        <v>130468</v>
      </c>
      <c r="GF3513" s="68" t="s">
        <v>6506</v>
      </c>
    </row>
    <row r="3514" spans="147:188" x14ac:dyDescent="0.3">
      <c r="EQ3514" s="68">
        <v>20550068</v>
      </c>
      <c r="ER3514" s="175">
        <v>1</v>
      </c>
      <c r="ES3514" s="68">
        <v>650</v>
      </c>
      <c r="ET3514" s="68">
        <v>68</v>
      </c>
      <c r="EU3514" s="68">
        <v>0</v>
      </c>
      <c r="EV3514" s="68">
        <v>150068</v>
      </c>
      <c r="EW3514" s="68" t="s">
        <v>2706</v>
      </c>
      <c r="EX3514" s="68" t="str">
        <f t="shared" si="87"/>
        <v>소형</v>
      </c>
      <c r="GE3514" s="68">
        <v>130469</v>
      </c>
      <c r="GF3514" s="68" t="s">
        <v>6505</v>
      </c>
    </row>
    <row r="3515" spans="147:188" x14ac:dyDescent="0.3">
      <c r="EQ3515" s="68">
        <v>20650068</v>
      </c>
      <c r="ER3515" s="175">
        <v>1</v>
      </c>
      <c r="ES3515" s="68">
        <v>650</v>
      </c>
      <c r="ET3515" s="68">
        <v>68</v>
      </c>
      <c r="EU3515" s="68">
        <v>0</v>
      </c>
      <c r="EV3515" s="68">
        <v>150068</v>
      </c>
      <c r="EW3515" s="68" t="s">
        <v>2706</v>
      </c>
      <c r="EX3515" s="68" t="str">
        <f t="shared" si="87"/>
        <v>소형</v>
      </c>
      <c r="GE3515" s="68">
        <v>130470</v>
      </c>
      <c r="GF3515" s="68" t="s">
        <v>6505</v>
      </c>
    </row>
    <row r="3516" spans="147:188" x14ac:dyDescent="0.3">
      <c r="EQ3516" s="68">
        <v>20750068</v>
      </c>
      <c r="ER3516" s="175">
        <v>1</v>
      </c>
      <c r="ES3516" s="68">
        <v>650</v>
      </c>
      <c r="ET3516" s="68">
        <v>68</v>
      </c>
      <c r="EU3516" s="68">
        <v>0</v>
      </c>
      <c r="EV3516" s="68">
        <v>150068</v>
      </c>
      <c r="EW3516" s="68" t="s">
        <v>2706</v>
      </c>
      <c r="EX3516" s="68" t="str">
        <f t="shared" si="87"/>
        <v>소형</v>
      </c>
      <c r="GE3516" s="68">
        <v>130471</v>
      </c>
      <c r="GF3516" s="68" t="s">
        <v>6505</v>
      </c>
    </row>
    <row r="3517" spans="147:188" x14ac:dyDescent="0.3">
      <c r="EQ3517" s="68">
        <v>20850068</v>
      </c>
      <c r="ER3517" s="175">
        <v>1</v>
      </c>
      <c r="ES3517" s="68">
        <v>650</v>
      </c>
      <c r="ET3517" s="68">
        <v>68</v>
      </c>
      <c r="EU3517" s="68">
        <v>0</v>
      </c>
      <c r="EV3517" s="68">
        <v>150068</v>
      </c>
      <c r="EW3517" s="68" t="s">
        <v>2706</v>
      </c>
      <c r="EX3517" s="68" t="str">
        <f t="shared" si="87"/>
        <v>소형</v>
      </c>
      <c r="GE3517" s="68">
        <v>130472</v>
      </c>
      <c r="GF3517" s="68" t="s">
        <v>6506</v>
      </c>
    </row>
    <row r="3518" spans="147:188" x14ac:dyDescent="0.3">
      <c r="EQ3518" s="68">
        <v>20950068</v>
      </c>
      <c r="ER3518" s="175">
        <v>1</v>
      </c>
      <c r="ES3518" s="68">
        <v>650</v>
      </c>
      <c r="ET3518" s="68">
        <v>68</v>
      </c>
      <c r="EU3518" s="68">
        <v>0</v>
      </c>
      <c r="EV3518" s="68">
        <v>150068</v>
      </c>
      <c r="EW3518" s="68" t="s">
        <v>2706</v>
      </c>
      <c r="EX3518" s="68" t="str">
        <f t="shared" si="87"/>
        <v>소형</v>
      </c>
      <c r="GE3518" s="68">
        <v>130473</v>
      </c>
      <c r="GF3518" s="68" t="s">
        <v>6506</v>
      </c>
    </row>
    <row r="3519" spans="147:188" x14ac:dyDescent="0.3">
      <c r="EQ3519" s="68">
        <v>21050068</v>
      </c>
      <c r="ER3519" s="175">
        <v>1</v>
      </c>
      <c r="ES3519" s="68">
        <v>650</v>
      </c>
      <c r="ET3519" s="68">
        <v>68</v>
      </c>
      <c r="EU3519" s="68">
        <v>0</v>
      </c>
      <c r="EV3519" s="68">
        <v>150068</v>
      </c>
      <c r="EW3519" s="68" t="s">
        <v>2706</v>
      </c>
      <c r="EX3519" s="68" t="str">
        <f t="shared" si="87"/>
        <v>소형</v>
      </c>
      <c r="GE3519" s="68">
        <v>130474</v>
      </c>
      <c r="GF3519" s="68" t="s">
        <v>6506</v>
      </c>
    </row>
    <row r="3520" spans="147:188" x14ac:dyDescent="0.3">
      <c r="EQ3520" s="68">
        <v>21150068</v>
      </c>
      <c r="ER3520" s="175">
        <v>1</v>
      </c>
      <c r="ES3520" s="68">
        <v>650</v>
      </c>
      <c r="ET3520" s="68">
        <v>68</v>
      </c>
      <c r="EU3520" s="68">
        <v>0</v>
      </c>
      <c r="EV3520" s="68">
        <v>150068</v>
      </c>
      <c r="EW3520" s="68" t="s">
        <v>2706</v>
      </c>
      <c r="EX3520" s="68" t="str">
        <f t="shared" si="87"/>
        <v>소형</v>
      </c>
      <c r="GE3520" s="68">
        <v>130475</v>
      </c>
      <c r="GF3520" s="68" t="s">
        <v>6507</v>
      </c>
    </row>
    <row r="3521" spans="147:188" x14ac:dyDescent="0.3">
      <c r="EQ3521" s="68">
        <v>21250068</v>
      </c>
      <c r="ER3521" s="175">
        <v>1</v>
      </c>
      <c r="ES3521" s="68">
        <v>650</v>
      </c>
      <c r="ET3521" s="68">
        <v>68</v>
      </c>
      <c r="EU3521" s="68">
        <v>0</v>
      </c>
      <c r="EV3521" s="68">
        <v>150068</v>
      </c>
      <c r="EW3521" s="68" t="s">
        <v>2706</v>
      </c>
      <c r="EX3521" s="68" t="str">
        <f t="shared" si="87"/>
        <v>소형</v>
      </c>
      <c r="GE3521" s="68">
        <v>130476</v>
      </c>
      <c r="GF3521" s="68" t="s">
        <v>6507</v>
      </c>
    </row>
    <row r="3522" spans="147:188" x14ac:dyDescent="0.3">
      <c r="EQ3522" s="68">
        <v>30150068</v>
      </c>
      <c r="ER3522" s="175">
        <v>1</v>
      </c>
      <c r="ES3522" s="68">
        <v>650</v>
      </c>
      <c r="ET3522" s="68">
        <v>68</v>
      </c>
      <c r="EU3522" s="68">
        <v>0</v>
      </c>
      <c r="EV3522" s="68">
        <v>150068</v>
      </c>
      <c r="EW3522" s="68" t="s">
        <v>2706</v>
      </c>
      <c r="EX3522" s="68" t="str">
        <f t="shared" si="87"/>
        <v>소형</v>
      </c>
      <c r="GE3522" s="68">
        <v>130477</v>
      </c>
      <c r="GF3522" s="68" t="s">
        <v>6507</v>
      </c>
    </row>
    <row r="3523" spans="147:188" x14ac:dyDescent="0.3">
      <c r="EQ3523" s="68">
        <v>30250068</v>
      </c>
      <c r="ER3523" s="175">
        <v>1</v>
      </c>
      <c r="ES3523" s="68">
        <v>650</v>
      </c>
      <c r="ET3523" s="68">
        <v>68</v>
      </c>
      <c r="EU3523" s="68">
        <v>0</v>
      </c>
      <c r="EV3523" s="68">
        <v>150068</v>
      </c>
      <c r="EW3523" s="68" t="s">
        <v>2706</v>
      </c>
      <c r="EX3523" s="68" t="str">
        <f t="shared" ref="EX3523:EX3586" si="88">IF(ER3523=1,"소형",IF(ER3523=2,"중형","대형"))</f>
        <v>소형</v>
      </c>
      <c r="GE3523" s="68">
        <v>130478</v>
      </c>
      <c r="GF3523" s="68" t="s">
        <v>6508</v>
      </c>
    </row>
    <row r="3524" spans="147:188" x14ac:dyDescent="0.3">
      <c r="EQ3524" s="68">
        <v>30350068</v>
      </c>
      <c r="ER3524" s="175">
        <v>1</v>
      </c>
      <c r="ES3524" s="68">
        <v>650</v>
      </c>
      <c r="ET3524" s="68">
        <v>68</v>
      </c>
      <c r="EU3524" s="68">
        <v>0</v>
      </c>
      <c r="EV3524" s="68">
        <v>150068</v>
      </c>
      <c r="EW3524" s="68" t="s">
        <v>2706</v>
      </c>
      <c r="EX3524" s="68" t="str">
        <f t="shared" si="88"/>
        <v>소형</v>
      </c>
      <c r="GE3524" s="68">
        <v>130479</v>
      </c>
      <c r="GF3524" s="68" t="s">
        <v>6508</v>
      </c>
    </row>
    <row r="3525" spans="147:188" x14ac:dyDescent="0.3">
      <c r="EQ3525" s="68">
        <v>30450068</v>
      </c>
      <c r="ER3525" s="175">
        <v>1</v>
      </c>
      <c r="ES3525" s="68">
        <v>650</v>
      </c>
      <c r="ET3525" s="68">
        <v>68</v>
      </c>
      <c r="EU3525" s="68">
        <v>0</v>
      </c>
      <c r="EV3525" s="68">
        <v>150068</v>
      </c>
      <c r="EW3525" s="68" t="s">
        <v>2706</v>
      </c>
      <c r="EX3525" s="68" t="str">
        <f t="shared" si="88"/>
        <v>소형</v>
      </c>
      <c r="GE3525" s="68">
        <v>130480</v>
      </c>
      <c r="GF3525" s="68" t="s">
        <v>6508</v>
      </c>
    </row>
    <row r="3526" spans="147:188" x14ac:dyDescent="0.3">
      <c r="EQ3526" s="68">
        <v>30550068</v>
      </c>
      <c r="ER3526" s="175">
        <v>1</v>
      </c>
      <c r="ES3526" s="68">
        <v>650</v>
      </c>
      <c r="ET3526" s="68">
        <v>68</v>
      </c>
      <c r="EU3526" s="68">
        <v>0</v>
      </c>
      <c r="EV3526" s="68">
        <v>150068</v>
      </c>
      <c r="EW3526" s="68" t="s">
        <v>2706</v>
      </c>
      <c r="EX3526" s="68" t="str">
        <f t="shared" si="88"/>
        <v>소형</v>
      </c>
      <c r="GE3526" s="68">
        <v>130481</v>
      </c>
      <c r="GF3526" s="68" t="s">
        <v>6509</v>
      </c>
    </row>
    <row r="3527" spans="147:188" x14ac:dyDescent="0.3">
      <c r="EQ3527" s="68">
        <v>30650068</v>
      </c>
      <c r="ER3527" s="175">
        <v>1</v>
      </c>
      <c r="ES3527" s="68">
        <v>650</v>
      </c>
      <c r="ET3527" s="68">
        <v>68</v>
      </c>
      <c r="EU3527" s="68">
        <v>0</v>
      </c>
      <c r="EV3527" s="68">
        <v>150068</v>
      </c>
      <c r="EW3527" s="68" t="s">
        <v>2706</v>
      </c>
      <c r="EX3527" s="68" t="str">
        <f t="shared" si="88"/>
        <v>소형</v>
      </c>
      <c r="GE3527" s="68">
        <v>130482</v>
      </c>
      <c r="GF3527" s="68" t="s">
        <v>6509</v>
      </c>
    </row>
    <row r="3528" spans="147:188" x14ac:dyDescent="0.3">
      <c r="EQ3528" s="68">
        <v>30750068</v>
      </c>
      <c r="ER3528" s="175">
        <v>1</v>
      </c>
      <c r="ES3528" s="68">
        <v>650</v>
      </c>
      <c r="ET3528" s="68">
        <v>68</v>
      </c>
      <c r="EU3528" s="68">
        <v>0</v>
      </c>
      <c r="EV3528" s="68">
        <v>150068</v>
      </c>
      <c r="EW3528" s="68" t="s">
        <v>2706</v>
      </c>
      <c r="EX3528" s="68" t="str">
        <f t="shared" si="88"/>
        <v>소형</v>
      </c>
      <c r="GE3528" s="68">
        <v>130483</v>
      </c>
      <c r="GF3528" s="68" t="s">
        <v>6509</v>
      </c>
    </row>
    <row r="3529" spans="147:188" x14ac:dyDescent="0.3">
      <c r="EQ3529" s="68">
        <v>30850068</v>
      </c>
      <c r="ER3529" s="175">
        <v>1</v>
      </c>
      <c r="ES3529" s="68">
        <v>650</v>
      </c>
      <c r="ET3529" s="68">
        <v>68</v>
      </c>
      <c r="EU3529" s="68">
        <v>0</v>
      </c>
      <c r="EV3529" s="68">
        <v>150068</v>
      </c>
      <c r="EW3529" s="68" t="s">
        <v>2706</v>
      </c>
      <c r="EX3529" s="68" t="str">
        <f t="shared" si="88"/>
        <v>소형</v>
      </c>
      <c r="GE3529" s="68">
        <v>130484</v>
      </c>
      <c r="GF3529" s="68" t="s">
        <v>6424</v>
      </c>
    </row>
    <row r="3530" spans="147:188" x14ac:dyDescent="0.3">
      <c r="EQ3530" s="68">
        <v>30950068</v>
      </c>
      <c r="ER3530" s="175">
        <v>1</v>
      </c>
      <c r="ES3530" s="68">
        <v>650</v>
      </c>
      <c r="ET3530" s="68">
        <v>68</v>
      </c>
      <c r="EU3530" s="68">
        <v>0</v>
      </c>
      <c r="EV3530" s="68">
        <v>150068</v>
      </c>
      <c r="EW3530" s="68" t="s">
        <v>2706</v>
      </c>
      <c r="EX3530" s="68" t="str">
        <f t="shared" si="88"/>
        <v>소형</v>
      </c>
      <c r="GE3530" s="68">
        <v>130485</v>
      </c>
      <c r="GF3530" s="68" t="s">
        <v>6424</v>
      </c>
    </row>
    <row r="3531" spans="147:188" x14ac:dyDescent="0.3">
      <c r="EQ3531" s="68">
        <v>31050068</v>
      </c>
      <c r="ER3531" s="175">
        <v>1</v>
      </c>
      <c r="ES3531" s="68">
        <v>650</v>
      </c>
      <c r="ET3531" s="68">
        <v>68</v>
      </c>
      <c r="EU3531" s="68">
        <v>0</v>
      </c>
      <c r="EV3531" s="68">
        <v>150068</v>
      </c>
      <c r="EW3531" s="68" t="s">
        <v>2706</v>
      </c>
      <c r="EX3531" s="68" t="str">
        <f t="shared" si="88"/>
        <v>소형</v>
      </c>
      <c r="GE3531" s="68">
        <v>130486</v>
      </c>
      <c r="GF3531" s="68" t="s">
        <v>6424</v>
      </c>
    </row>
    <row r="3532" spans="147:188" x14ac:dyDescent="0.3">
      <c r="EQ3532" s="68">
        <v>31150068</v>
      </c>
      <c r="ER3532" s="175">
        <v>1</v>
      </c>
      <c r="ES3532" s="68">
        <v>650</v>
      </c>
      <c r="ET3532" s="68">
        <v>68</v>
      </c>
      <c r="EU3532" s="68">
        <v>0</v>
      </c>
      <c r="EV3532" s="68">
        <v>150068</v>
      </c>
      <c r="EW3532" s="68" t="s">
        <v>2706</v>
      </c>
      <c r="EX3532" s="68" t="str">
        <f t="shared" si="88"/>
        <v>소형</v>
      </c>
      <c r="GE3532" s="68">
        <v>130487</v>
      </c>
      <c r="GF3532" s="68" t="s">
        <v>6425</v>
      </c>
    </row>
    <row r="3533" spans="147:188" x14ac:dyDescent="0.3">
      <c r="EQ3533" s="68">
        <v>31250068</v>
      </c>
      <c r="ER3533" s="175">
        <v>1</v>
      </c>
      <c r="ES3533" s="68">
        <v>650</v>
      </c>
      <c r="ET3533" s="68">
        <v>68</v>
      </c>
      <c r="EU3533" s="68">
        <v>0</v>
      </c>
      <c r="EV3533" s="68">
        <v>150068</v>
      </c>
      <c r="EW3533" s="68" t="s">
        <v>2706</v>
      </c>
      <c r="EX3533" s="68" t="str">
        <f t="shared" si="88"/>
        <v>소형</v>
      </c>
      <c r="GE3533" s="68">
        <v>130488</v>
      </c>
      <c r="GF3533" s="68" t="s">
        <v>6425</v>
      </c>
    </row>
    <row r="3534" spans="147:188" x14ac:dyDescent="0.3">
      <c r="EQ3534" s="68">
        <v>10150069</v>
      </c>
      <c r="ER3534" s="175">
        <v>1</v>
      </c>
      <c r="ES3534" s="68">
        <v>650</v>
      </c>
      <c r="ET3534" s="68">
        <v>69</v>
      </c>
      <c r="EU3534" s="68">
        <v>0</v>
      </c>
      <c r="EV3534" s="68">
        <v>150069</v>
      </c>
      <c r="EW3534" s="68" t="s">
        <v>2707</v>
      </c>
      <c r="EX3534" s="68" t="str">
        <f t="shared" si="88"/>
        <v>소형</v>
      </c>
      <c r="GE3534" s="68">
        <v>130489</v>
      </c>
      <c r="GF3534" s="68" t="s">
        <v>6425</v>
      </c>
    </row>
    <row r="3535" spans="147:188" x14ac:dyDescent="0.3">
      <c r="EQ3535" s="68">
        <v>10250069</v>
      </c>
      <c r="ER3535" s="175">
        <v>1</v>
      </c>
      <c r="ES3535" s="68">
        <v>650</v>
      </c>
      <c r="ET3535" s="68">
        <v>69</v>
      </c>
      <c r="EU3535" s="68">
        <v>0</v>
      </c>
      <c r="EV3535" s="68">
        <v>150069</v>
      </c>
      <c r="EW3535" s="68" t="s">
        <v>2707</v>
      </c>
      <c r="EX3535" s="68" t="str">
        <f t="shared" si="88"/>
        <v>소형</v>
      </c>
      <c r="GE3535" s="68">
        <v>130490</v>
      </c>
      <c r="GF3535" s="68" t="s">
        <v>6426</v>
      </c>
    </row>
    <row r="3536" spans="147:188" x14ac:dyDescent="0.3">
      <c r="EQ3536" s="68">
        <v>10350069</v>
      </c>
      <c r="ER3536" s="175">
        <v>1</v>
      </c>
      <c r="ES3536" s="68">
        <v>650</v>
      </c>
      <c r="ET3536" s="68">
        <v>69</v>
      </c>
      <c r="EU3536" s="68">
        <v>0</v>
      </c>
      <c r="EV3536" s="68">
        <v>150069</v>
      </c>
      <c r="EW3536" s="68" t="s">
        <v>2707</v>
      </c>
      <c r="EX3536" s="68" t="str">
        <f t="shared" si="88"/>
        <v>소형</v>
      </c>
      <c r="GE3536" s="68">
        <v>130491</v>
      </c>
      <c r="GF3536" s="68" t="s">
        <v>6426</v>
      </c>
    </row>
    <row r="3537" spans="147:188" x14ac:dyDescent="0.3">
      <c r="EQ3537" s="68">
        <v>10450069</v>
      </c>
      <c r="ER3537" s="175">
        <v>1</v>
      </c>
      <c r="ES3537" s="68">
        <v>650</v>
      </c>
      <c r="ET3537" s="68">
        <v>69</v>
      </c>
      <c r="EU3537" s="68">
        <v>0</v>
      </c>
      <c r="EV3537" s="68">
        <v>150069</v>
      </c>
      <c r="EW3537" s="68" t="s">
        <v>2707</v>
      </c>
      <c r="EX3537" s="68" t="str">
        <f t="shared" si="88"/>
        <v>소형</v>
      </c>
      <c r="GE3537" s="68">
        <v>130492</v>
      </c>
      <c r="GF3537" s="68" t="s">
        <v>6426</v>
      </c>
    </row>
    <row r="3538" spans="147:188" x14ac:dyDescent="0.3">
      <c r="EQ3538" s="68">
        <v>10550069</v>
      </c>
      <c r="ER3538" s="175">
        <v>1</v>
      </c>
      <c r="ES3538" s="68">
        <v>650</v>
      </c>
      <c r="ET3538" s="68">
        <v>69</v>
      </c>
      <c r="EU3538" s="68">
        <v>0</v>
      </c>
      <c r="EV3538" s="68">
        <v>150069</v>
      </c>
      <c r="EW3538" s="68" t="s">
        <v>2707</v>
      </c>
      <c r="EX3538" s="68" t="str">
        <f t="shared" si="88"/>
        <v>소형</v>
      </c>
      <c r="GE3538" s="68">
        <v>130493</v>
      </c>
      <c r="GF3538" s="68" t="s">
        <v>6395</v>
      </c>
    </row>
    <row r="3539" spans="147:188" x14ac:dyDescent="0.3">
      <c r="EQ3539" s="68">
        <v>10650069</v>
      </c>
      <c r="ER3539" s="175">
        <v>1</v>
      </c>
      <c r="ES3539" s="68">
        <v>650</v>
      </c>
      <c r="ET3539" s="68">
        <v>69</v>
      </c>
      <c r="EU3539" s="68">
        <v>0</v>
      </c>
      <c r="EV3539" s="68">
        <v>150069</v>
      </c>
      <c r="EW3539" s="68" t="s">
        <v>2707</v>
      </c>
      <c r="EX3539" s="68" t="str">
        <f t="shared" si="88"/>
        <v>소형</v>
      </c>
      <c r="GE3539" s="68">
        <v>130494</v>
      </c>
      <c r="GF3539" s="68" t="s">
        <v>6395</v>
      </c>
    </row>
    <row r="3540" spans="147:188" x14ac:dyDescent="0.3">
      <c r="EQ3540" s="68">
        <v>10750069</v>
      </c>
      <c r="ER3540" s="175">
        <v>1</v>
      </c>
      <c r="ES3540" s="68">
        <v>650</v>
      </c>
      <c r="ET3540" s="68">
        <v>69</v>
      </c>
      <c r="EU3540" s="68">
        <v>0</v>
      </c>
      <c r="EV3540" s="68">
        <v>150069</v>
      </c>
      <c r="EW3540" s="68" t="s">
        <v>2707</v>
      </c>
      <c r="EX3540" s="68" t="str">
        <f t="shared" si="88"/>
        <v>소형</v>
      </c>
      <c r="GE3540" s="68">
        <v>130495</v>
      </c>
      <c r="GF3540" s="68" t="s">
        <v>6395</v>
      </c>
    </row>
    <row r="3541" spans="147:188" x14ac:dyDescent="0.3">
      <c r="EQ3541" s="68">
        <v>10850069</v>
      </c>
      <c r="ER3541" s="175">
        <v>1</v>
      </c>
      <c r="ES3541" s="68">
        <v>650</v>
      </c>
      <c r="ET3541" s="68">
        <v>69</v>
      </c>
      <c r="EU3541" s="68">
        <v>0</v>
      </c>
      <c r="EV3541" s="68">
        <v>150069</v>
      </c>
      <c r="EW3541" s="68" t="s">
        <v>2707</v>
      </c>
      <c r="EX3541" s="68" t="str">
        <f t="shared" si="88"/>
        <v>소형</v>
      </c>
      <c r="GE3541" s="68">
        <v>130496</v>
      </c>
      <c r="GF3541" s="68" t="s">
        <v>6424</v>
      </c>
    </row>
    <row r="3542" spans="147:188" x14ac:dyDescent="0.3">
      <c r="EQ3542" s="68">
        <v>10950069</v>
      </c>
      <c r="ER3542" s="175">
        <v>1</v>
      </c>
      <c r="ES3542" s="68">
        <v>650</v>
      </c>
      <c r="ET3542" s="68">
        <v>69</v>
      </c>
      <c r="EU3542" s="68">
        <v>0</v>
      </c>
      <c r="EV3542" s="68">
        <v>150069</v>
      </c>
      <c r="EW3542" s="68" t="s">
        <v>2707</v>
      </c>
      <c r="EX3542" s="68" t="str">
        <f t="shared" si="88"/>
        <v>소형</v>
      </c>
      <c r="GE3542" s="68">
        <v>130497</v>
      </c>
      <c r="GF3542" s="68" t="s">
        <v>6424</v>
      </c>
    </row>
    <row r="3543" spans="147:188" x14ac:dyDescent="0.3">
      <c r="EQ3543" s="68">
        <v>11050069</v>
      </c>
      <c r="ER3543" s="175">
        <v>1</v>
      </c>
      <c r="ES3543" s="68">
        <v>650</v>
      </c>
      <c r="ET3543" s="68">
        <v>69</v>
      </c>
      <c r="EU3543" s="68">
        <v>0</v>
      </c>
      <c r="EV3543" s="68">
        <v>150069</v>
      </c>
      <c r="EW3543" s="68" t="s">
        <v>2707</v>
      </c>
      <c r="EX3543" s="68" t="str">
        <f t="shared" si="88"/>
        <v>소형</v>
      </c>
      <c r="GE3543" s="68">
        <v>130498</v>
      </c>
      <c r="GF3543" s="68" t="s">
        <v>6424</v>
      </c>
    </row>
    <row r="3544" spans="147:188" x14ac:dyDescent="0.3">
      <c r="EQ3544" s="68">
        <v>11150069</v>
      </c>
      <c r="ER3544" s="175">
        <v>1</v>
      </c>
      <c r="ES3544" s="68">
        <v>650</v>
      </c>
      <c r="ET3544" s="68">
        <v>69</v>
      </c>
      <c r="EU3544" s="68">
        <v>0</v>
      </c>
      <c r="EV3544" s="68">
        <v>150069</v>
      </c>
      <c r="EW3544" s="68" t="s">
        <v>2707</v>
      </c>
      <c r="EX3544" s="68" t="str">
        <f t="shared" si="88"/>
        <v>소형</v>
      </c>
      <c r="GE3544" s="68">
        <v>130499</v>
      </c>
      <c r="GF3544" s="68" t="s">
        <v>6510</v>
      </c>
    </row>
    <row r="3545" spans="147:188" x14ac:dyDescent="0.3">
      <c r="EQ3545" s="68">
        <v>11250069</v>
      </c>
      <c r="ER3545" s="175">
        <v>1</v>
      </c>
      <c r="ES3545" s="68">
        <v>650</v>
      </c>
      <c r="ET3545" s="68">
        <v>69</v>
      </c>
      <c r="EU3545" s="68">
        <v>0</v>
      </c>
      <c r="EV3545" s="68">
        <v>150069</v>
      </c>
      <c r="EW3545" s="68" t="s">
        <v>2707</v>
      </c>
      <c r="EX3545" s="68" t="str">
        <f t="shared" si="88"/>
        <v>소형</v>
      </c>
      <c r="GE3545" s="68">
        <v>130500</v>
      </c>
      <c r="GF3545" s="68" t="s">
        <v>6510</v>
      </c>
    </row>
    <row r="3546" spans="147:188" x14ac:dyDescent="0.3">
      <c r="EQ3546" s="68">
        <v>20150069</v>
      </c>
      <c r="ER3546" s="175">
        <v>1</v>
      </c>
      <c r="ES3546" s="68">
        <v>650</v>
      </c>
      <c r="ET3546" s="68">
        <v>69</v>
      </c>
      <c r="EU3546" s="68">
        <v>0</v>
      </c>
      <c r="EV3546" s="68">
        <v>150069</v>
      </c>
      <c r="EW3546" s="68" t="s">
        <v>2707</v>
      </c>
      <c r="EX3546" s="68" t="str">
        <f t="shared" si="88"/>
        <v>소형</v>
      </c>
      <c r="GE3546" s="68">
        <v>130501</v>
      </c>
      <c r="GF3546" s="68" t="s">
        <v>6510</v>
      </c>
    </row>
    <row r="3547" spans="147:188" x14ac:dyDescent="0.3">
      <c r="EQ3547" s="68">
        <v>20250069</v>
      </c>
      <c r="ER3547" s="175">
        <v>1</v>
      </c>
      <c r="ES3547" s="68">
        <v>650</v>
      </c>
      <c r="ET3547" s="68">
        <v>69</v>
      </c>
      <c r="EU3547" s="68">
        <v>0</v>
      </c>
      <c r="EV3547" s="68">
        <v>150069</v>
      </c>
      <c r="EW3547" s="68" t="s">
        <v>2707</v>
      </c>
      <c r="EX3547" s="68" t="str">
        <f t="shared" si="88"/>
        <v>소형</v>
      </c>
      <c r="GE3547" s="68">
        <v>130502</v>
      </c>
      <c r="GF3547" s="68" t="s">
        <v>6511</v>
      </c>
    </row>
    <row r="3548" spans="147:188" x14ac:dyDescent="0.3">
      <c r="EQ3548" s="68">
        <v>20350069</v>
      </c>
      <c r="ER3548" s="175">
        <v>1</v>
      </c>
      <c r="ES3548" s="68">
        <v>650</v>
      </c>
      <c r="ET3548" s="68">
        <v>69</v>
      </c>
      <c r="EU3548" s="68">
        <v>0</v>
      </c>
      <c r="EV3548" s="68">
        <v>150069</v>
      </c>
      <c r="EW3548" s="68" t="s">
        <v>2707</v>
      </c>
      <c r="EX3548" s="68" t="str">
        <f t="shared" si="88"/>
        <v>소형</v>
      </c>
      <c r="GE3548" s="68">
        <v>130503</v>
      </c>
      <c r="GF3548" s="68" t="s">
        <v>6511</v>
      </c>
    </row>
    <row r="3549" spans="147:188" x14ac:dyDescent="0.3">
      <c r="EQ3549" s="68">
        <v>20450069</v>
      </c>
      <c r="ER3549" s="175">
        <v>1</v>
      </c>
      <c r="ES3549" s="68">
        <v>650</v>
      </c>
      <c r="ET3549" s="68">
        <v>69</v>
      </c>
      <c r="EU3549" s="68">
        <v>0</v>
      </c>
      <c r="EV3549" s="68">
        <v>150069</v>
      </c>
      <c r="EW3549" s="68" t="s">
        <v>2707</v>
      </c>
      <c r="EX3549" s="68" t="str">
        <f t="shared" si="88"/>
        <v>소형</v>
      </c>
      <c r="GE3549" s="68">
        <v>130504</v>
      </c>
      <c r="GF3549" s="68" t="s">
        <v>6511</v>
      </c>
    </row>
    <row r="3550" spans="147:188" x14ac:dyDescent="0.3">
      <c r="EQ3550" s="68">
        <v>20550069</v>
      </c>
      <c r="ER3550" s="175">
        <v>1</v>
      </c>
      <c r="ES3550" s="68">
        <v>650</v>
      </c>
      <c r="ET3550" s="68">
        <v>69</v>
      </c>
      <c r="EU3550" s="68">
        <v>0</v>
      </c>
      <c r="EV3550" s="68">
        <v>150069</v>
      </c>
      <c r="EW3550" s="68" t="s">
        <v>2707</v>
      </c>
      <c r="EX3550" s="68" t="str">
        <f t="shared" si="88"/>
        <v>소형</v>
      </c>
      <c r="GE3550" s="68">
        <v>130505</v>
      </c>
      <c r="GF3550" s="68" t="s">
        <v>6512</v>
      </c>
    </row>
    <row r="3551" spans="147:188" x14ac:dyDescent="0.3">
      <c r="EQ3551" s="68">
        <v>20650069</v>
      </c>
      <c r="ER3551" s="175">
        <v>1</v>
      </c>
      <c r="ES3551" s="68">
        <v>650</v>
      </c>
      <c r="ET3551" s="68">
        <v>69</v>
      </c>
      <c r="EU3551" s="68">
        <v>0</v>
      </c>
      <c r="EV3551" s="68">
        <v>150069</v>
      </c>
      <c r="EW3551" s="68" t="s">
        <v>2707</v>
      </c>
      <c r="EX3551" s="68" t="str">
        <f t="shared" si="88"/>
        <v>소형</v>
      </c>
      <c r="GE3551" s="68">
        <v>130506</v>
      </c>
      <c r="GF3551" s="68" t="s">
        <v>6512</v>
      </c>
    </row>
    <row r="3552" spans="147:188" x14ac:dyDescent="0.3">
      <c r="EQ3552" s="68">
        <v>20750069</v>
      </c>
      <c r="ER3552" s="175">
        <v>1</v>
      </c>
      <c r="ES3552" s="68">
        <v>650</v>
      </c>
      <c r="ET3552" s="68">
        <v>69</v>
      </c>
      <c r="EU3552" s="68">
        <v>0</v>
      </c>
      <c r="EV3552" s="68">
        <v>150069</v>
      </c>
      <c r="EW3552" s="68" t="s">
        <v>2707</v>
      </c>
      <c r="EX3552" s="68" t="str">
        <f t="shared" si="88"/>
        <v>소형</v>
      </c>
      <c r="GE3552" s="68">
        <v>130507</v>
      </c>
      <c r="GF3552" s="68" t="s">
        <v>6512</v>
      </c>
    </row>
    <row r="3553" spans="147:188" x14ac:dyDescent="0.3">
      <c r="EQ3553" s="68">
        <v>20850069</v>
      </c>
      <c r="ER3553" s="175">
        <v>1</v>
      </c>
      <c r="ES3553" s="68">
        <v>650</v>
      </c>
      <c r="ET3553" s="68">
        <v>69</v>
      </c>
      <c r="EU3553" s="68">
        <v>0</v>
      </c>
      <c r="EV3553" s="68">
        <v>150069</v>
      </c>
      <c r="EW3553" s="68" t="s">
        <v>2707</v>
      </c>
      <c r="EX3553" s="68" t="str">
        <f t="shared" si="88"/>
        <v>소형</v>
      </c>
      <c r="GE3553" s="68">
        <v>130508</v>
      </c>
      <c r="GF3553" s="68" t="s">
        <v>6513</v>
      </c>
    </row>
    <row r="3554" spans="147:188" x14ac:dyDescent="0.3">
      <c r="EQ3554" s="68">
        <v>20950069</v>
      </c>
      <c r="ER3554" s="175">
        <v>1</v>
      </c>
      <c r="ES3554" s="68">
        <v>650</v>
      </c>
      <c r="ET3554" s="68">
        <v>69</v>
      </c>
      <c r="EU3554" s="68">
        <v>0</v>
      </c>
      <c r="EV3554" s="68">
        <v>150069</v>
      </c>
      <c r="EW3554" s="68" t="s">
        <v>2707</v>
      </c>
      <c r="EX3554" s="68" t="str">
        <f t="shared" si="88"/>
        <v>소형</v>
      </c>
      <c r="GE3554" s="68">
        <v>130509</v>
      </c>
      <c r="GF3554" s="68" t="s">
        <v>6513</v>
      </c>
    </row>
    <row r="3555" spans="147:188" x14ac:dyDescent="0.3">
      <c r="EQ3555" s="68">
        <v>21050069</v>
      </c>
      <c r="ER3555" s="175">
        <v>1</v>
      </c>
      <c r="ES3555" s="68">
        <v>650</v>
      </c>
      <c r="ET3555" s="68">
        <v>69</v>
      </c>
      <c r="EU3555" s="68">
        <v>0</v>
      </c>
      <c r="EV3555" s="68">
        <v>150069</v>
      </c>
      <c r="EW3555" s="68" t="s">
        <v>2707</v>
      </c>
      <c r="EX3555" s="68" t="str">
        <f t="shared" si="88"/>
        <v>소형</v>
      </c>
      <c r="GE3555" s="68">
        <v>130510</v>
      </c>
      <c r="GF3555" s="68" t="s">
        <v>6513</v>
      </c>
    </row>
    <row r="3556" spans="147:188" x14ac:dyDescent="0.3">
      <c r="EQ3556" s="68">
        <v>21150069</v>
      </c>
      <c r="ER3556" s="175">
        <v>1</v>
      </c>
      <c r="ES3556" s="68">
        <v>650</v>
      </c>
      <c r="ET3556" s="68">
        <v>69</v>
      </c>
      <c r="EU3556" s="68">
        <v>0</v>
      </c>
      <c r="EV3556" s="68">
        <v>150069</v>
      </c>
      <c r="EW3556" s="68" t="s">
        <v>2707</v>
      </c>
      <c r="EX3556" s="68" t="str">
        <f t="shared" si="88"/>
        <v>소형</v>
      </c>
      <c r="GE3556" s="68">
        <v>130511</v>
      </c>
      <c r="GF3556" s="68" t="s">
        <v>6514</v>
      </c>
    </row>
    <row r="3557" spans="147:188" x14ac:dyDescent="0.3">
      <c r="EQ3557" s="68">
        <v>21250069</v>
      </c>
      <c r="ER3557" s="175">
        <v>1</v>
      </c>
      <c r="ES3557" s="68">
        <v>650</v>
      </c>
      <c r="ET3557" s="68">
        <v>69</v>
      </c>
      <c r="EU3557" s="68">
        <v>0</v>
      </c>
      <c r="EV3557" s="68">
        <v>150069</v>
      </c>
      <c r="EW3557" s="68" t="s">
        <v>2707</v>
      </c>
      <c r="EX3557" s="68" t="str">
        <f t="shared" si="88"/>
        <v>소형</v>
      </c>
      <c r="GE3557" s="68">
        <v>130512</v>
      </c>
      <c r="GF3557" s="68" t="s">
        <v>6514</v>
      </c>
    </row>
    <row r="3558" spans="147:188" x14ac:dyDescent="0.3">
      <c r="EQ3558" s="68">
        <v>30150069</v>
      </c>
      <c r="ER3558" s="175">
        <v>1</v>
      </c>
      <c r="ES3558" s="68">
        <v>650</v>
      </c>
      <c r="ET3558" s="68">
        <v>69</v>
      </c>
      <c r="EU3558" s="68">
        <v>0</v>
      </c>
      <c r="EV3558" s="68">
        <v>150069</v>
      </c>
      <c r="EW3558" s="68" t="s">
        <v>2707</v>
      </c>
      <c r="EX3558" s="68" t="str">
        <f t="shared" si="88"/>
        <v>소형</v>
      </c>
      <c r="GE3558" s="68">
        <v>130513</v>
      </c>
      <c r="GF3558" s="68" t="s">
        <v>6514</v>
      </c>
    </row>
    <row r="3559" spans="147:188" x14ac:dyDescent="0.3">
      <c r="EQ3559" s="68">
        <v>30250069</v>
      </c>
      <c r="ER3559" s="175">
        <v>1</v>
      </c>
      <c r="ES3559" s="68">
        <v>650</v>
      </c>
      <c r="ET3559" s="68">
        <v>69</v>
      </c>
      <c r="EU3559" s="68">
        <v>0</v>
      </c>
      <c r="EV3559" s="68">
        <v>150069</v>
      </c>
      <c r="EW3559" s="68" t="s">
        <v>2707</v>
      </c>
      <c r="EX3559" s="68" t="str">
        <f t="shared" si="88"/>
        <v>소형</v>
      </c>
      <c r="GE3559" s="68">
        <v>130514</v>
      </c>
      <c r="GF3559" s="68" t="s">
        <v>6515</v>
      </c>
    </row>
    <row r="3560" spans="147:188" x14ac:dyDescent="0.3">
      <c r="EQ3560" s="68">
        <v>30350069</v>
      </c>
      <c r="ER3560" s="175">
        <v>1</v>
      </c>
      <c r="ES3560" s="68">
        <v>650</v>
      </c>
      <c r="ET3560" s="68">
        <v>69</v>
      </c>
      <c r="EU3560" s="68">
        <v>0</v>
      </c>
      <c r="EV3560" s="68">
        <v>150069</v>
      </c>
      <c r="EW3560" s="68" t="s">
        <v>2707</v>
      </c>
      <c r="EX3560" s="68" t="str">
        <f t="shared" si="88"/>
        <v>소형</v>
      </c>
      <c r="GE3560" s="68">
        <v>130515</v>
      </c>
      <c r="GF3560" s="68" t="s">
        <v>6515</v>
      </c>
    </row>
    <row r="3561" spans="147:188" x14ac:dyDescent="0.3">
      <c r="EQ3561" s="68">
        <v>30450069</v>
      </c>
      <c r="ER3561" s="175">
        <v>1</v>
      </c>
      <c r="ES3561" s="68">
        <v>650</v>
      </c>
      <c r="ET3561" s="68">
        <v>69</v>
      </c>
      <c r="EU3561" s="68">
        <v>0</v>
      </c>
      <c r="EV3561" s="68">
        <v>150069</v>
      </c>
      <c r="EW3561" s="68" t="s">
        <v>2707</v>
      </c>
      <c r="EX3561" s="68" t="str">
        <f t="shared" si="88"/>
        <v>소형</v>
      </c>
      <c r="GE3561" s="68">
        <v>130516</v>
      </c>
      <c r="GF3561" s="68" t="s">
        <v>6515</v>
      </c>
    </row>
    <row r="3562" spans="147:188" x14ac:dyDescent="0.3">
      <c r="EQ3562" s="68">
        <v>30550069</v>
      </c>
      <c r="ER3562" s="175">
        <v>1</v>
      </c>
      <c r="ES3562" s="68">
        <v>650</v>
      </c>
      <c r="ET3562" s="68">
        <v>69</v>
      </c>
      <c r="EU3562" s="68">
        <v>0</v>
      </c>
      <c r="EV3562" s="68">
        <v>150069</v>
      </c>
      <c r="EW3562" s="68" t="s">
        <v>2707</v>
      </c>
      <c r="EX3562" s="68" t="str">
        <f t="shared" si="88"/>
        <v>소형</v>
      </c>
      <c r="GE3562" s="68">
        <v>130517</v>
      </c>
      <c r="GF3562" s="68" t="s">
        <v>6516</v>
      </c>
    </row>
    <row r="3563" spans="147:188" x14ac:dyDescent="0.3">
      <c r="EQ3563" s="68">
        <v>30650069</v>
      </c>
      <c r="ER3563" s="175">
        <v>1</v>
      </c>
      <c r="ES3563" s="68">
        <v>650</v>
      </c>
      <c r="ET3563" s="68">
        <v>69</v>
      </c>
      <c r="EU3563" s="68">
        <v>0</v>
      </c>
      <c r="EV3563" s="68">
        <v>150069</v>
      </c>
      <c r="EW3563" s="68" t="s">
        <v>2707</v>
      </c>
      <c r="EX3563" s="68" t="str">
        <f t="shared" si="88"/>
        <v>소형</v>
      </c>
      <c r="GE3563" s="68">
        <v>130518</v>
      </c>
      <c r="GF3563" s="68" t="s">
        <v>6516</v>
      </c>
    </row>
    <row r="3564" spans="147:188" x14ac:dyDescent="0.3">
      <c r="EQ3564" s="68">
        <v>30750069</v>
      </c>
      <c r="ER3564" s="175">
        <v>1</v>
      </c>
      <c r="ES3564" s="68">
        <v>650</v>
      </c>
      <c r="ET3564" s="68">
        <v>69</v>
      </c>
      <c r="EU3564" s="68">
        <v>0</v>
      </c>
      <c r="EV3564" s="68">
        <v>150069</v>
      </c>
      <c r="EW3564" s="68" t="s">
        <v>2707</v>
      </c>
      <c r="EX3564" s="68" t="str">
        <f t="shared" si="88"/>
        <v>소형</v>
      </c>
      <c r="GE3564" s="68">
        <v>130519</v>
      </c>
      <c r="GF3564" s="68" t="s">
        <v>6516</v>
      </c>
    </row>
    <row r="3565" spans="147:188" x14ac:dyDescent="0.3">
      <c r="EQ3565" s="68">
        <v>30850069</v>
      </c>
      <c r="ER3565" s="175">
        <v>1</v>
      </c>
      <c r="ES3565" s="68">
        <v>650</v>
      </c>
      <c r="ET3565" s="68">
        <v>69</v>
      </c>
      <c r="EU3565" s="68">
        <v>0</v>
      </c>
      <c r="EV3565" s="68">
        <v>150069</v>
      </c>
      <c r="EW3565" s="68" t="s">
        <v>2707</v>
      </c>
      <c r="EX3565" s="68" t="str">
        <f t="shared" si="88"/>
        <v>소형</v>
      </c>
      <c r="GE3565" s="68">
        <v>130520</v>
      </c>
      <c r="GF3565" s="68" t="s">
        <v>6517</v>
      </c>
    </row>
    <row r="3566" spans="147:188" x14ac:dyDescent="0.3">
      <c r="EQ3566" s="68">
        <v>30950069</v>
      </c>
      <c r="ER3566" s="175">
        <v>1</v>
      </c>
      <c r="ES3566" s="68">
        <v>650</v>
      </c>
      <c r="ET3566" s="68">
        <v>69</v>
      </c>
      <c r="EU3566" s="68">
        <v>0</v>
      </c>
      <c r="EV3566" s="68">
        <v>150069</v>
      </c>
      <c r="EW3566" s="68" t="s">
        <v>2707</v>
      </c>
      <c r="EX3566" s="68" t="str">
        <f t="shared" si="88"/>
        <v>소형</v>
      </c>
      <c r="GE3566" s="68">
        <v>130521</v>
      </c>
      <c r="GF3566" s="68" t="s">
        <v>6517</v>
      </c>
    </row>
    <row r="3567" spans="147:188" x14ac:dyDescent="0.3">
      <c r="EQ3567" s="68">
        <v>31050069</v>
      </c>
      <c r="ER3567" s="175">
        <v>1</v>
      </c>
      <c r="ES3567" s="68">
        <v>650</v>
      </c>
      <c r="ET3567" s="68">
        <v>69</v>
      </c>
      <c r="EU3567" s="68">
        <v>0</v>
      </c>
      <c r="EV3567" s="68">
        <v>150069</v>
      </c>
      <c r="EW3567" s="68" t="s">
        <v>2707</v>
      </c>
      <c r="EX3567" s="68" t="str">
        <f t="shared" si="88"/>
        <v>소형</v>
      </c>
      <c r="GE3567" s="68">
        <v>130522</v>
      </c>
      <c r="GF3567" s="68" t="s">
        <v>6517</v>
      </c>
    </row>
    <row r="3568" spans="147:188" x14ac:dyDescent="0.3">
      <c r="EQ3568" s="68">
        <v>31150069</v>
      </c>
      <c r="ER3568" s="175">
        <v>1</v>
      </c>
      <c r="ES3568" s="68">
        <v>650</v>
      </c>
      <c r="ET3568" s="68">
        <v>69</v>
      </c>
      <c r="EU3568" s="68">
        <v>0</v>
      </c>
      <c r="EV3568" s="68">
        <v>150069</v>
      </c>
      <c r="EW3568" s="68" t="s">
        <v>2707</v>
      </c>
      <c r="EX3568" s="68" t="str">
        <f t="shared" si="88"/>
        <v>소형</v>
      </c>
      <c r="GE3568" s="68">
        <v>130523</v>
      </c>
      <c r="GF3568" s="68" t="s">
        <v>6518</v>
      </c>
    </row>
    <row r="3569" spans="147:188" x14ac:dyDescent="0.3">
      <c r="EQ3569" s="68">
        <v>31250069</v>
      </c>
      <c r="ER3569" s="175">
        <v>1</v>
      </c>
      <c r="ES3569" s="68">
        <v>650</v>
      </c>
      <c r="ET3569" s="68">
        <v>69</v>
      </c>
      <c r="EU3569" s="68">
        <v>0</v>
      </c>
      <c r="EV3569" s="68">
        <v>150069</v>
      </c>
      <c r="EW3569" s="68" t="s">
        <v>2707</v>
      </c>
      <c r="EX3569" s="68" t="str">
        <f t="shared" si="88"/>
        <v>소형</v>
      </c>
      <c r="GE3569" s="68">
        <v>130524</v>
      </c>
      <c r="GF3569" s="68" t="s">
        <v>6518</v>
      </c>
    </row>
    <row r="3570" spans="147:188" x14ac:dyDescent="0.3">
      <c r="EQ3570" s="68">
        <v>10150070</v>
      </c>
      <c r="ER3570" s="175">
        <v>4</v>
      </c>
      <c r="ES3570" s="68">
        <v>650</v>
      </c>
      <c r="ET3570" s="68">
        <v>70</v>
      </c>
      <c r="EU3570" s="68">
        <v>0</v>
      </c>
      <c r="EV3570" s="68">
        <v>150070</v>
      </c>
      <c r="EW3570" s="68" t="s">
        <v>2708</v>
      </c>
      <c r="EX3570" s="68" t="str">
        <f t="shared" si="88"/>
        <v>대형</v>
      </c>
      <c r="GE3570" s="68">
        <v>130525</v>
      </c>
      <c r="GF3570" s="68" t="s">
        <v>6518</v>
      </c>
    </row>
    <row r="3571" spans="147:188" x14ac:dyDescent="0.3">
      <c r="EQ3571" s="68">
        <v>10250070</v>
      </c>
      <c r="ER3571" s="175">
        <v>4</v>
      </c>
      <c r="ES3571" s="68">
        <v>650</v>
      </c>
      <c r="ET3571" s="68">
        <v>70</v>
      </c>
      <c r="EU3571" s="68">
        <v>0</v>
      </c>
      <c r="EV3571" s="68">
        <v>150070</v>
      </c>
      <c r="EW3571" s="68" t="s">
        <v>2708</v>
      </c>
      <c r="EX3571" s="68" t="str">
        <f t="shared" si="88"/>
        <v>대형</v>
      </c>
      <c r="GE3571" s="68">
        <v>130526</v>
      </c>
      <c r="GF3571" s="68" t="s">
        <v>6519</v>
      </c>
    </row>
    <row r="3572" spans="147:188" x14ac:dyDescent="0.3">
      <c r="EQ3572" s="68">
        <v>10350070</v>
      </c>
      <c r="ER3572" s="175">
        <v>4</v>
      </c>
      <c r="ES3572" s="68">
        <v>650</v>
      </c>
      <c r="ET3572" s="68">
        <v>70</v>
      </c>
      <c r="EU3572" s="68">
        <v>0</v>
      </c>
      <c r="EV3572" s="68">
        <v>150070</v>
      </c>
      <c r="EW3572" s="68" t="s">
        <v>2708</v>
      </c>
      <c r="EX3572" s="68" t="str">
        <f t="shared" si="88"/>
        <v>대형</v>
      </c>
      <c r="GE3572" s="68">
        <v>130527</v>
      </c>
      <c r="GF3572" s="68" t="s">
        <v>6519</v>
      </c>
    </row>
    <row r="3573" spans="147:188" x14ac:dyDescent="0.3">
      <c r="EQ3573" s="68">
        <v>10450070</v>
      </c>
      <c r="ER3573" s="175">
        <v>4</v>
      </c>
      <c r="ES3573" s="68">
        <v>650</v>
      </c>
      <c r="ET3573" s="68">
        <v>70</v>
      </c>
      <c r="EU3573" s="68">
        <v>0</v>
      </c>
      <c r="EV3573" s="68">
        <v>150070</v>
      </c>
      <c r="EW3573" s="68" t="s">
        <v>2708</v>
      </c>
      <c r="EX3573" s="68" t="str">
        <f t="shared" si="88"/>
        <v>대형</v>
      </c>
      <c r="GE3573" s="68">
        <v>130528</v>
      </c>
      <c r="GF3573" s="68" t="s">
        <v>6519</v>
      </c>
    </row>
    <row r="3574" spans="147:188" x14ac:dyDescent="0.3">
      <c r="EQ3574" s="68">
        <v>10550070</v>
      </c>
      <c r="ER3574" s="175">
        <v>4</v>
      </c>
      <c r="ES3574" s="68">
        <v>650</v>
      </c>
      <c r="ET3574" s="68">
        <v>70</v>
      </c>
      <c r="EU3574" s="68">
        <v>0</v>
      </c>
      <c r="EV3574" s="68">
        <v>150070</v>
      </c>
      <c r="EW3574" s="68" t="s">
        <v>2708</v>
      </c>
      <c r="EX3574" s="68" t="str">
        <f t="shared" si="88"/>
        <v>대형</v>
      </c>
      <c r="GE3574" s="68">
        <v>130529</v>
      </c>
      <c r="GF3574" s="68" t="s">
        <v>6520</v>
      </c>
    </row>
    <row r="3575" spans="147:188" x14ac:dyDescent="0.3">
      <c r="EQ3575" s="68">
        <v>10650070</v>
      </c>
      <c r="ER3575" s="175">
        <v>4</v>
      </c>
      <c r="ES3575" s="68">
        <v>650</v>
      </c>
      <c r="ET3575" s="68">
        <v>70</v>
      </c>
      <c r="EU3575" s="68">
        <v>0</v>
      </c>
      <c r="EV3575" s="68">
        <v>150070</v>
      </c>
      <c r="EW3575" s="68" t="s">
        <v>2708</v>
      </c>
      <c r="EX3575" s="68" t="str">
        <f t="shared" si="88"/>
        <v>대형</v>
      </c>
      <c r="GE3575" s="68">
        <v>130530</v>
      </c>
      <c r="GF3575" s="68" t="s">
        <v>6520</v>
      </c>
    </row>
    <row r="3576" spans="147:188" x14ac:dyDescent="0.3">
      <c r="EQ3576" s="68">
        <v>10750070</v>
      </c>
      <c r="ER3576" s="175">
        <v>4</v>
      </c>
      <c r="ES3576" s="68">
        <v>650</v>
      </c>
      <c r="ET3576" s="68">
        <v>70</v>
      </c>
      <c r="EU3576" s="68">
        <v>0</v>
      </c>
      <c r="EV3576" s="68">
        <v>150070</v>
      </c>
      <c r="EW3576" s="68" t="s">
        <v>2708</v>
      </c>
      <c r="EX3576" s="68" t="str">
        <f t="shared" si="88"/>
        <v>대형</v>
      </c>
      <c r="GE3576" s="68">
        <v>130531</v>
      </c>
      <c r="GF3576" s="68" t="s">
        <v>6520</v>
      </c>
    </row>
    <row r="3577" spans="147:188" x14ac:dyDescent="0.3">
      <c r="EQ3577" s="68">
        <v>10850070</v>
      </c>
      <c r="ER3577" s="175">
        <v>4</v>
      </c>
      <c r="ES3577" s="68">
        <v>650</v>
      </c>
      <c r="ET3577" s="68">
        <v>70</v>
      </c>
      <c r="EU3577" s="68">
        <v>0</v>
      </c>
      <c r="EV3577" s="68">
        <v>150070</v>
      </c>
      <c r="EW3577" s="68" t="s">
        <v>2708</v>
      </c>
      <c r="EX3577" s="68" t="str">
        <f t="shared" si="88"/>
        <v>대형</v>
      </c>
      <c r="GE3577" s="68">
        <v>130532</v>
      </c>
      <c r="GF3577" s="68" t="s">
        <v>6521</v>
      </c>
    </row>
    <row r="3578" spans="147:188" x14ac:dyDescent="0.3">
      <c r="EQ3578" s="68">
        <v>10950070</v>
      </c>
      <c r="ER3578" s="175">
        <v>4</v>
      </c>
      <c r="ES3578" s="68">
        <v>650</v>
      </c>
      <c r="ET3578" s="68">
        <v>70</v>
      </c>
      <c r="EU3578" s="68">
        <v>0</v>
      </c>
      <c r="EV3578" s="68">
        <v>150070</v>
      </c>
      <c r="EW3578" s="68" t="s">
        <v>2708</v>
      </c>
      <c r="EX3578" s="68" t="str">
        <f t="shared" si="88"/>
        <v>대형</v>
      </c>
      <c r="GE3578" s="68">
        <v>130533</v>
      </c>
      <c r="GF3578" s="68" t="s">
        <v>6521</v>
      </c>
    </row>
    <row r="3579" spans="147:188" x14ac:dyDescent="0.3">
      <c r="EQ3579" s="68">
        <v>11050070</v>
      </c>
      <c r="ER3579" s="175">
        <v>4</v>
      </c>
      <c r="ES3579" s="68">
        <v>650</v>
      </c>
      <c r="ET3579" s="68">
        <v>70</v>
      </c>
      <c r="EU3579" s="68">
        <v>0</v>
      </c>
      <c r="EV3579" s="68">
        <v>150070</v>
      </c>
      <c r="EW3579" s="68" t="s">
        <v>2708</v>
      </c>
      <c r="EX3579" s="68" t="str">
        <f t="shared" si="88"/>
        <v>대형</v>
      </c>
      <c r="GE3579" s="68">
        <v>130534</v>
      </c>
      <c r="GF3579" s="68" t="s">
        <v>6521</v>
      </c>
    </row>
    <row r="3580" spans="147:188" x14ac:dyDescent="0.3">
      <c r="EQ3580" s="68">
        <v>11150070</v>
      </c>
      <c r="ER3580" s="175">
        <v>4</v>
      </c>
      <c r="ES3580" s="68">
        <v>650</v>
      </c>
      <c r="ET3580" s="68">
        <v>70</v>
      </c>
      <c r="EU3580" s="68">
        <v>0</v>
      </c>
      <c r="EV3580" s="68">
        <v>150070</v>
      </c>
      <c r="EW3580" s="68" t="s">
        <v>2708</v>
      </c>
      <c r="EX3580" s="68" t="str">
        <f t="shared" si="88"/>
        <v>대형</v>
      </c>
      <c r="GE3580" s="68">
        <v>130535</v>
      </c>
      <c r="GF3580" s="68" t="s">
        <v>6522</v>
      </c>
    </row>
    <row r="3581" spans="147:188" x14ac:dyDescent="0.3">
      <c r="EQ3581" s="68">
        <v>11250070</v>
      </c>
      <c r="ER3581" s="175">
        <v>4</v>
      </c>
      <c r="ES3581" s="68">
        <v>650</v>
      </c>
      <c r="ET3581" s="68">
        <v>70</v>
      </c>
      <c r="EU3581" s="68">
        <v>0</v>
      </c>
      <c r="EV3581" s="68">
        <v>150070</v>
      </c>
      <c r="EW3581" s="68" t="s">
        <v>2708</v>
      </c>
      <c r="EX3581" s="68" t="str">
        <f t="shared" si="88"/>
        <v>대형</v>
      </c>
      <c r="GE3581" s="68">
        <v>130536</v>
      </c>
      <c r="GF3581" s="68" t="s">
        <v>6522</v>
      </c>
    </row>
    <row r="3582" spans="147:188" x14ac:dyDescent="0.3">
      <c r="EQ3582" s="68">
        <v>20150070</v>
      </c>
      <c r="ER3582" s="175">
        <v>4</v>
      </c>
      <c r="ES3582" s="68">
        <v>650</v>
      </c>
      <c r="ET3582" s="68">
        <v>70</v>
      </c>
      <c r="EU3582" s="68">
        <v>0</v>
      </c>
      <c r="EV3582" s="68">
        <v>150070</v>
      </c>
      <c r="EW3582" s="68" t="s">
        <v>2708</v>
      </c>
      <c r="EX3582" s="68" t="str">
        <f t="shared" si="88"/>
        <v>대형</v>
      </c>
      <c r="GE3582" s="68">
        <v>130537</v>
      </c>
      <c r="GF3582" s="68" t="s">
        <v>6522</v>
      </c>
    </row>
    <row r="3583" spans="147:188" x14ac:dyDescent="0.3">
      <c r="EQ3583" s="68">
        <v>20250070</v>
      </c>
      <c r="ER3583" s="175">
        <v>4</v>
      </c>
      <c r="ES3583" s="68">
        <v>650</v>
      </c>
      <c r="ET3583" s="68">
        <v>70</v>
      </c>
      <c r="EU3583" s="68">
        <v>0</v>
      </c>
      <c r="EV3583" s="68">
        <v>150070</v>
      </c>
      <c r="EW3583" s="68" t="s">
        <v>2708</v>
      </c>
      <c r="EX3583" s="68" t="str">
        <f t="shared" si="88"/>
        <v>대형</v>
      </c>
      <c r="GE3583" s="68">
        <v>130538</v>
      </c>
      <c r="GF3583" s="68" t="s">
        <v>6523</v>
      </c>
    </row>
    <row r="3584" spans="147:188" x14ac:dyDescent="0.3">
      <c r="EQ3584" s="68">
        <v>20350070</v>
      </c>
      <c r="ER3584" s="175">
        <v>4</v>
      </c>
      <c r="ES3584" s="68">
        <v>650</v>
      </c>
      <c r="ET3584" s="68">
        <v>70</v>
      </c>
      <c r="EU3584" s="68">
        <v>0</v>
      </c>
      <c r="EV3584" s="68">
        <v>150070</v>
      </c>
      <c r="EW3584" s="68" t="s">
        <v>2708</v>
      </c>
      <c r="EX3584" s="68" t="str">
        <f t="shared" si="88"/>
        <v>대형</v>
      </c>
      <c r="GE3584" s="68">
        <v>130539</v>
      </c>
      <c r="GF3584" s="68" t="s">
        <v>6523</v>
      </c>
    </row>
    <row r="3585" spans="147:188" x14ac:dyDescent="0.3">
      <c r="EQ3585" s="68">
        <v>20450070</v>
      </c>
      <c r="ER3585" s="175">
        <v>4</v>
      </c>
      <c r="ES3585" s="68">
        <v>650</v>
      </c>
      <c r="ET3585" s="68">
        <v>70</v>
      </c>
      <c r="EU3585" s="68">
        <v>0</v>
      </c>
      <c r="EV3585" s="68">
        <v>150070</v>
      </c>
      <c r="EW3585" s="68" t="s">
        <v>2708</v>
      </c>
      <c r="EX3585" s="68" t="str">
        <f t="shared" si="88"/>
        <v>대형</v>
      </c>
      <c r="GE3585" s="68">
        <v>130540</v>
      </c>
      <c r="GF3585" s="68" t="s">
        <v>6523</v>
      </c>
    </row>
    <row r="3586" spans="147:188" x14ac:dyDescent="0.3">
      <c r="EQ3586" s="68">
        <v>20550070</v>
      </c>
      <c r="ER3586" s="175">
        <v>4</v>
      </c>
      <c r="ES3586" s="68">
        <v>650</v>
      </c>
      <c r="ET3586" s="68">
        <v>70</v>
      </c>
      <c r="EU3586" s="68">
        <v>0</v>
      </c>
      <c r="EV3586" s="68">
        <v>150070</v>
      </c>
      <c r="EW3586" s="68" t="s">
        <v>2708</v>
      </c>
      <c r="EX3586" s="68" t="str">
        <f t="shared" si="88"/>
        <v>대형</v>
      </c>
      <c r="GE3586" s="68">
        <v>130541</v>
      </c>
      <c r="GF3586" s="68" t="s">
        <v>6524</v>
      </c>
    </row>
    <row r="3587" spans="147:188" x14ac:dyDescent="0.3">
      <c r="EQ3587" s="68">
        <v>20650070</v>
      </c>
      <c r="ER3587" s="175">
        <v>4</v>
      </c>
      <c r="ES3587" s="68">
        <v>650</v>
      </c>
      <c r="ET3587" s="68">
        <v>70</v>
      </c>
      <c r="EU3587" s="68">
        <v>0</v>
      </c>
      <c r="EV3587" s="68">
        <v>150070</v>
      </c>
      <c r="EW3587" s="68" t="s">
        <v>2708</v>
      </c>
      <c r="EX3587" s="68" t="str">
        <f t="shared" ref="EX3587:EX3650" si="89">IF(ER3587=1,"소형",IF(ER3587=2,"중형","대형"))</f>
        <v>대형</v>
      </c>
      <c r="GE3587" s="68">
        <v>130542</v>
      </c>
      <c r="GF3587" s="68" t="s">
        <v>6524</v>
      </c>
    </row>
    <row r="3588" spans="147:188" x14ac:dyDescent="0.3">
      <c r="EQ3588" s="68">
        <v>20750070</v>
      </c>
      <c r="ER3588" s="175">
        <v>4</v>
      </c>
      <c r="ES3588" s="68">
        <v>650</v>
      </c>
      <c r="ET3588" s="68">
        <v>70</v>
      </c>
      <c r="EU3588" s="68">
        <v>0</v>
      </c>
      <c r="EV3588" s="68">
        <v>150070</v>
      </c>
      <c r="EW3588" s="68" t="s">
        <v>2708</v>
      </c>
      <c r="EX3588" s="68" t="str">
        <f t="shared" si="89"/>
        <v>대형</v>
      </c>
      <c r="GE3588" s="68">
        <v>130543</v>
      </c>
      <c r="GF3588" s="68" t="s">
        <v>6524</v>
      </c>
    </row>
    <row r="3589" spans="147:188" x14ac:dyDescent="0.3">
      <c r="EQ3589" s="68">
        <v>20850070</v>
      </c>
      <c r="ER3589" s="175">
        <v>4</v>
      </c>
      <c r="ES3589" s="68">
        <v>650</v>
      </c>
      <c r="ET3589" s="68">
        <v>70</v>
      </c>
      <c r="EU3589" s="68">
        <v>0</v>
      </c>
      <c r="EV3589" s="68">
        <v>150070</v>
      </c>
      <c r="EW3589" s="68" t="s">
        <v>2708</v>
      </c>
      <c r="EX3589" s="68" t="str">
        <f t="shared" si="89"/>
        <v>대형</v>
      </c>
      <c r="GE3589" s="68">
        <v>130544</v>
      </c>
      <c r="GF3589" s="68" t="s">
        <v>6395</v>
      </c>
    </row>
    <row r="3590" spans="147:188" x14ac:dyDescent="0.3">
      <c r="EQ3590" s="68">
        <v>20950070</v>
      </c>
      <c r="ER3590" s="175">
        <v>4</v>
      </c>
      <c r="ES3590" s="68">
        <v>650</v>
      </c>
      <c r="ET3590" s="68">
        <v>70</v>
      </c>
      <c r="EU3590" s="68">
        <v>0</v>
      </c>
      <c r="EV3590" s="68">
        <v>150070</v>
      </c>
      <c r="EW3590" s="68" t="s">
        <v>2708</v>
      </c>
      <c r="EX3590" s="68" t="str">
        <f t="shared" si="89"/>
        <v>대형</v>
      </c>
      <c r="GE3590" s="68">
        <v>130545</v>
      </c>
      <c r="GF3590" s="68" t="s">
        <v>6395</v>
      </c>
    </row>
    <row r="3591" spans="147:188" x14ac:dyDescent="0.3">
      <c r="EQ3591" s="68">
        <v>21050070</v>
      </c>
      <c r="ER3591" s="175">
        <v>4</v>
      </c>
      <c r="ES3591" s="68">
        <v>650</v>
      </c>
      <c r="ET3591" s="68">
        <v>70</v>
      </c>
      <c r="EU3591" s="68">
        <v>0</v>
      </c>
      <c r="EV3591" s="68">
        <v>150070</v>
      </c>
      <c r="EW3591" s="68" t="s">
        <v>2708</v>
      </c>
      <c r="EX3591" s="68" t="str">
        <f t="shared" si="89"/>
        <v>대형</v>
      </c>
      <c r="GE3591" s="68">
        <v>130546</v>
      </c>
      <c r="GF3591" s="68" t="s">
        <v>6395</v>
      </c>
    </row>
    <row r="3592" spans="147:188" x14ac:dyDescent="0.3">
      <c r="EQ3592" s="68">
        <v>21150070</v>
      </c>
      <c r="ER3592" s="175">
        <v>4</v>
      </c>
      <c r="ES3592" s="68">
        <v>650</v>
      </c>
      <c r="ET3592" s="68">
        <v>70</v>
      </c>
      <c r="EU3592" s="68">
        <v>0</v>
      </c>
      <c r="EV3592" s="68">
        <v>150070</v>
      </c>
      <c r="EW3592" s="68" t="s">
        <v>2708</v>
      </c>
      <c r="EX3592" s="68" t="str">
        <f t="shared" si="89"/>
        <v>대형</v>
      </c>
      <c r="GE3592" s="68">
        <v>130547</v>
      </c>
      <c r="GF3592" s="68" t="s">
        <v>6525</v>
      </c>
    </row>
    <row r="3593" spans="147:188" x14ac:dyDescent="0.3">
      <c r="EQ3593" s="68">
        <v>21250070</v>
      </c>
      <c r="ER3593" s="175">
        <v>4</v>
      </c>
      <c r="ES3593" s="68">
        <v>650</v>
      </c>
      <c r="ET3593" s="68">
        <v>70</v>
      </c>
      <c r="EU3593" s="68">
        <v>0</v>
      </c>
      <c r="EV3593" s="68">
        <v>150070</v>
      </c>
      <c r="EW3593" s="68" t="s">
        <v>2708</v>
      </c>
      <c r="EX3593" s="68" t="str">
        <f t="shared" si="89"/>
        <v>대형</v>
      </c>
      <c r="GE3593" s="68">
        <v>130548</v>
      </c>
      <c r="GF3593" s="68" t="s">
        <v>6525</v>
      </c>
    </row>
    <row r="3594" spans="147:188" x14ac:dyDescent="0.3">
      <c r="EQ3594" s="68">
        <v>30150070</v>
      </c>
      <c r="ER3594" s="175">
        <v>4</v>
      </c>
      <c r="ES3594" s="68">
        <v>650</v>
      </c>
      <c r="ET3594" s="68">
        <v>70</v>
      </c>
      <c r="EU3594" s="68">
        <v>0</v>
      </c>
      <c r="EV3594" s="68">
        <v>150070</v>
      </c>
      <c r="EW3594" s="68" t="s">
        <v>2708</v>
      </c>
      <c r="EX3594" s="68" t="str">
        <f t="shared" si="89"/>
        <v>대형</v>
      </c>
      <c r="GE3594" s="68">
        <v>130549</v>
      </c>
      <c r="GF3594" s="68" t="s">
        <v>6525</v>
      </c>
    </row>
    <row r="3595" spans="147:188" x14ac:dyDescent="0.3">
      <c r="EQ3595" s="68">
        <v>30250070</v>
      </c>
      <c r="ER3595" s="175">
        <v>4</v>
      </c>
      <c r="ES3595" s="68">
        <v>650</v>
      </c>
      <c r="ET3595" s="68">
        <v>70</v>
      </c>
      <c r="EU3595" s="68">
        <v>0</v>
      </c>
      <c r="EV3595" s="68">
        <v>150070</v>
      </c>
      <c r="EW3595" s="68" t="s">
        <v>2708</v>
      </c>
      <c r="EX3595" s="68" t="str">
        <f t="shared" si="89"/>
        <v>대형</v>
      </c>
      <c r="GE3595" s="68">
        <v>130550</v>
      </c>
      <c r="GF3595" s="68" t="s">
        <v>6526</v>
      </c>
    </row>
    <row r="3596" spans="147:188" x14ac:dyDescent="0.3">
      <c r="EQ3596" s="68">
        <v>30350070</v>
      </c>
      <c r="ER3596" s="175">
        <v>4</v>
      </c>
      <c r="ES3596" s="68">
        <v>650</v>
      </c>
      <c r="ET3596" s="68">
        <v>70</v>
      </c>
      <c r="EU3596" s="68">
        <v>0</v>
      </c>
      <c r="EV3596" s="68">
        <v>150070</v>
      </c>
      <c r="EW3596" s="68" t="s">
        <v>2708</v>
      </c>
      <c r="EX3596" s="68" t="str">
        <f t="shared" si="89"/>
        <v>대형</v>
      </c>
      <c r="GE3596" s="68">
        <v>130551</v>
      </c>
      <c r="GF3596" s="68" t="s">
        <v>6526</v>
      </c>
    </row>
    <row r="3597" spans="147:188" x14ac:dyDescent="0.3">
      <c r="EQ3597" s="68">
        <v>30450070</v>
      </c>
      <c r="ER3597" s="175">
        <v>4</v>
      </c>
      <c r="ES3597" s="68">
        <v>650</v>
      </c>
      <c r="ET3597" s="68">
        <v>70</v>
      </c>
      <c r="EU3597" s="68">
        <v>0</v>
      </c>
      <c r="EV3597" s="68">
        <v>150070</v>
      </c>
      <c r="EW3597" s="68" t="s">
        <v>2708</v>
      </c>
      <c r="EX3597" s="68" t="str">
        <f t="shared" si="89"/>
        <v>대형</v>
      </c>
      <c r="GE3597" s="68">
        <v>130552</v>
      </c>
      <c r="GF3597" s="68" t="s">
        <v>6526</v>
      </c>
    </row>
    <row r="3598" spans="147:188" x14ac:dyDescent="0.3">
      <c r="EQ3598" s="68">
        <v>30550070</v>
      </c>
      <c r="ER3598" s="175">
        <v>4</v>
      </c>
      <c r="ES3598" s="68">
        <v>650</v>
      </c>
      <c r="ET3598" s="68">
        <v>70</v>
      </c>
      <c r="EU3598" s="68">
        <v>0</v>
      </c>
      <c r="EV3598" s="68">
        <v>150070</v>
      </c>
      <c r="EW3598" s="68" t="s">
        <v>2708</v>
      </c>
      <c r="EX3598" s="68" t="str">
        <f t="shared" si="89"/>
        <v>대형</v>
      </c>
      <c r="GE3598" s="68">
        <v>130553</v>
      </c>
      <c r="GF3598" s="68" t="s">
        <v>6527</v>
      </c>
    </row>
    <row r="3599" spans="147:188" x14ac:dyDescent="0.3">
      <c r="EQ3599" s="68">
        <v>30650070</v>
      </c>
      <c r="ER3599" s="175">
        <v>4</v>
      </c>
      <c r="ES3599" s="68">
        <v>650</v>
      </c>
      <c r="ET3599" s="68">
        <v>70</v>
      </c>
      <c r="EU3599" s="68">
        <v>0</v>
      </c>
      <c r="EV3599" s="68">
        <v>150070</v>
      </c>
      <c r="EW3599" s="68" t="s">
        <v>2708</v>
      </c>
      <c r="EX3599" s="68" t="str">
        <f t="shared" si="89"/>
        <v>대형</v>
      </c>
      <c r="GE3599" s="68">
        <v>130554</v>
      </c>
      <c r="GF3599" s="68" t="s">
        <v>6527</v>
      </c>
    </row>
    <row r="3600" spans="147:188" x14ac:dyDescent="0.3">
      <c r="EQ3600" s="68">
        <v>30750070</v>
      </c>
      <c r="ER3600" s="175">
        <v>4</v>
      </c>
      <c r="ES3600" s="68">
        <v>650</v>
      </c>
      <c r="ET3600" s="68">
        <v>70</v>
      </c>
      <c r="EU3600" s="68">
        <v>0</v>
      </c>
      <c r="EV3600" s="68">
        <v>150070</v>
      </c>
      <c r="EW3600" s="68" t="s">
        <v>2708</v>
      </c>
      <c r="EX3600" s="68" t="str">
        <f t="shared" si="89"/>
        <v>대형</v>
      </c>
      <c r="GE3600" s="68">
        <v>130555</v>
      </c>
      <c r="GF3600" s="68" t="s">
        <v>6527</v>
      </c>
    </row>
    <row r="3601" spans="147:188" x14ac:dyDescent="0.3">
      <c r="EQ3601" s="68">
        <v>30850070</v>
      </c>
      <c r="ER3601" s="175">
        <v>4</v>
      </c>
      <c r="ES3601" s="68">
        <v>650</v>
      </c>
      <c r="ET3601" s="68">
        <v>70</v>
      </c>
      <c r="EU3601" s="68">
        <v>0</v>
      </c>
      <c r="EV3601" s="68">
        <v>150070</v>
      </c>
      <c r="EW3601" s="68" t="s">
        <v>2708</v>
      </c>
      <c r="EX3601" s="68" t="str">
        <f t="shared" si="89"/>
        <v>대형</v>
      </c>
      <c r="GE3601" s="68">
        <v>130556</v>
      </c>
      <c r="GF3601" s="68" t="s">
        <v>6528</v>
      </c>
    </row>
    <row r="3602" spans="147:188" x14ac:dyDescent="0.3">
      <c r="EQ3602" s="68">
        <v>30950070</v>
      </c>
      <c r="ER3602" s="175">
        <v>4</v>
      </c>
      <c r="ES3602" s="68">
        <v>650</v>
      </c>
      <c r="ET3602" s="68">
        <v>70</v>
      </c>
      <c r="EU3602" s="68">
        <v>0</v>
      </c>
      <c r="EV3602" s="68">
        <v>150070</v>
      </c>
      <c r="EW3602" s="68" t="s">
        <v>2708</v>
      </c>
      <c r="EX3602" s="68" t="str">
        <f t="shared" si="89"/>
        <v>대형</v>
      </c>
      <c r="GE3602" s="68">
        <v>130557</v>
      </c>
      <c r="GF3602" s="68" t="s">
        <v>6528</v>
      </c>
    </row>
    <row r="3603" spans="147:188" x14ac:dyDescent="0.3">
      <c r="EQ3603" s="68">
        <v>31050070</v>
      </c>
      <c r="ER3603" s="175">
        <v>4</v>
      </c>
      <c r="ES3603" s="68">
        <v>650</v>
      </c>
      <c r="ET3603" s="68">
        <v>70</v>
      </c>
      <c r="EU3603" s="68">
        <v>0</v>
      </c>
      <c r="EV3603" s="68">
        <v>150070</v>
      </c>
      <c r="EW3603" s="68" t="s">
        <v>2708</v>
      </c>
      <c r="EX3603" s="68" t="str">
        <f t="shared" si="89"/>
        <v>대형</v>
      </c>
      <c r="GE3603" s="68">
        <v>130558</v>
      </c>
      <c r="GF3603" s="68" t="s">
        <v>6528</v>
      </c>
    </row>
    <row r="3604" spans="147:188" x14ac:dyDescent="0.3">
      <c r="EQ3604" s="68">
        <v>31150070</v>
      </c>
      <c r="ER3604" s="175">
        <v>4</v>
      </c>
      <c r="ES3604" s="68">
        <v>650</v>
      </c>
      <c r="ET3604" s="68">
        <v>70</v>
      </c>
      <c r="EU3604" s="68">
        <v>0</v>
      </c>
      <c r="EV3604" s="68">
        <v>150070</v>
      </c>
      <c r="EW3604" s="68" t="s">
        <v>2708</v>
      </c>
      <c r="EX3604" s="68" t="str">
        <f t="shared" si="89"/>
        <v>대형</v>
      </c>
      <c r="GE3604" s="68">
        <v>130559</v>
      </c>
      <c r="GF3604" s="68" t="s">
        <v>6529</v>
      </c>
    </row>
    <row r="3605" spans="147:188" x14ac:dyDescent="0.3">
      <c r="EQ3605" s="68">
        <v>31250070</v>
      </c>
      <c r="ER3605" s="175">
        <v>4</v>
      </c>
      <c r="ES3605" s="68">
        <v>650</v>
      </c>
      <c r="ET3605" s="68">
        <v>70</v>
      </c>
      <c r="EU3605" s="68">
        <v>0</v>
      </c>
      <c r="EV3605" s="68">
        <v>150070</v>
      </c>
      <c r="EW3605" s="68" t="s">
        <v>2708</v>
      </c>
      <c r="EX3605" s="68" t="str">
        <f t="shared" si="89"/>
        <v>대형</v>
      </c>
      <c r="GE3605" s="68">
        <v>130560</v>
      </c>
      <c r="GF3605" s="68" t="s">
        <v>6529</v>
      </c>
    </row>
    <row r="3606" spans="147:188" x14ac:dyDescent="0.3">
      <c r="EQ3606" s="68">
        <v>10150071</v>
      </c>
      <c r="ER3606" s="175">
        <v>4</v>
      </c>
      <c r="ES3606" s="68">
        <v>650</v>
      </c>
      <c r="ET3606" s="68">
        <v>71</v>
      </c>
      <c r="EU3606" s="68">
        <v>0</v>
      </c>
      <c r="EV3606" s="68">
        <v>150071</v>
      </c>
      <c r="EW3606" s="68" t="s">
        <v>2709</v>
      </c>
      <c r="EX3606" s="68" t="str">
        <f t="shared" si="89"/>
        <v>대형</v>
      </c>
      <c r="GE3606" s="68">
        <v>130561</v>
      </c>
      <c r="GF3606" s="68" t="s">
        <v>6529</v>
      </c>
    </row>
    <row r="3607" spans="147:188" x14ac:dyDescent="0.3">
      <c r="EQ3607" s="68">
        <v>10250071</v>
      </c>
      <c r="ER3607" s="175">
        <v>4</v>
      </c>
      <c r="ES3607" s="68">
        <v>650</v>
      </c>
      <c r="ET3607" s="68">
        <v>71</v>
      </c>
      <c r="EU3607" s="68">
        <v>0</v>
      </c>
      <c r="EV3607" s="68">
        <v>150071</v>
      </c>
      <c r="EW3607" s="68" t="s">
        <v>2709</v>
      </c>
      <c r="EX3607" s="68" t="str">
        <f t="shared" si="89"/>
        <v>대형</v>
      </c>
      <c r="GE3607" s="68">
        <v>130562</v>
      </c>
      <c r="GF3607" s="68" t="s">
        <v>6530</v>
      </c>
    </row>
    <row r="3608" spans="147:188" x14ac:dyDescent="0.3">
      <c r="EQ3608" s="68">
        <v>10350071</v>
      </c>
      <c r="ER3608" s="175">
        <v>4</v>
      </c>
      <c r="ES3608" s="68">
        <v>650</v>
      </c>
      <c r="ET3608" s="68">
        <v>71</v>
      </c>
      <c r="EU3608" s="68">
        <v>0</v>
      </c>
      <c r="EV3608" s="68">
        <v>150071</v>
      </c>
      <c r="EW3608" s="68" t="s">
        <v>2709</v>
      </c>
      <c r="EX3608" s="68" t="str">
        <f t="shared" si="89"/>
        <v>대형</v>
      </c>
      <c r="GE3608" s="68">
        <v>130563</v>
      </c>
      <c r="GF3608" s="68" t="s">
        <v>6530</v>
      </c>
    </row>
    <row r="3609" spans="147:188" x14ac:dyDescent="0.3">
      <c r="EQ3609" s="68">
        <v>10450071</v>
      </c>
      <c r="ER3609" s="175">
        <v>4</v>
      </c>
      <c r="ES3609" s="68">
        <v>650</v>
      </c>
      <c r="ET3609" s="68">
        <v>71</v>
      </c>
      <c r="EU3609" s="68">
        <v>0</v>
      </c>
      <c r="EV3609" s="68">
        <v>150071</v>
      </c>
      <c r="EW3609" s="68" t="s">
        <v>2709</v>
      </c>
      <c r="EX3609" s="68" t="str">
        <f t="shared" si="89"/>
        <v>대형</v>
      </c>
      <c r="GE3609" s="68">
        <v>130564</v>
      </c>
      <c r="GF3609" s="68" t="s">
        <v>6530</v>
      </c>
    </row>
    <row r="3610" spans="147:188" x14ac:dyDescent="0.3">
      <c r="EQ3610" s="68">
        <v>10550071</v>
      </c>
      <c r="ER3610" s="175">
        <v>4</v>
      </c>
      <c r="ES3610" s="68">
        <v>650</v>
      </c>
      <c r="ET3610" s="68">
        <v>71</v>
      </c>
      <c r="EU3610" s="68">
        <v>0</v>
      </c>
      <c r="EV3610" s="68">
        <v>150071</v>
      </c>
      <c r="EW3610" s="68" t="s">
        <v>2709</v>
      </c>
      <c r="EX3610" s="68" t="str">
        <f t="shared" si="89"/>
        <v>대형</v>
      </c>
      <c r="GE3610" s="68">
        <v>130565</v>
      </c>
      <c r="GF3610" s="68" t="s">
        <v>6514</v>
      </c>
    </row>
    <row r="3611" spans="147:188" x14ac:dyDescent="0.3">
      <c r="EQ3611" s="68">
        <v>10650071</v>
      </c>
      <c r="ER3611" s="175">
        <v>4</v>
      </c>
      <c r="ES3611" s="68">
        <v>650</v>
      </c>
      <c r="ET3611" s="68">
        <v>71</v>
      </c>
      <c r="EU3611" s="68">
        <v>0</v>
      </c>
      <c r="EV3611" s="68">
        <v>150071</v>
      </c>
      <c r="EW3611" s="68" t="s">
        <v>2709</v>
      </c>
      <c r="EX3611" s="68" t="str">
        <f t="shared" si="89"/>
        <v>대형</v>
      </c>
      <c r="GE3611" s="68">
        <v>130566</v>
      </c>
      <c r="GF3611" s="68" t="s">
        <v>6514</v>
      </c>
    </row>
    <row r="3612" spans="147:188" x14ac:dyDescent="0.3">
      <c r="EQ3612" s="68">
        <v>10750071</v>
      </c>
      <c r="ER3612" s="175">
        <v>4</v>
      </c>
      <c r="ES3612" s="68">
        <v>650</v>
      </c>
      <c r="ET3612" s="68">
        <v>71</v>
      </c>
      <c r="EU3612" s="68">
        <v>0</v>
      </c>
      <c r="EV3612" s="68">
        <v>150071</v>
      </c>
      <c r="EW3612" s="68" t="s">
        <v>2709</v>
      </c>
      <c r="EX3612" s="68" t="str">
        <f t="shared" si="89"/>
        <v>대형</v>
      </c>
      <c r="GE3612" s="68">
        <v>130567</v>
      </c>
      <c r="GF3612" s="68" t="s">
        <v>6514</v>
      </c>
    </row>
    <row r="3613" spans="147:188" x14ac:dyDescent="0.3">
      <c r="EQ3613" s="68">
        <v>10850071</v>
      </c>
      <c r="ER3613" s="175">
        <v>4</v>
      </c>
      <c r="ES3613" s="68">
        <v>650</v>
      </c>
      <c r="ET3613" s="68">
        <v>71</v>
      </c>
      <c r="EU3613" s="68">
        <v>0</v>
      </c>
      <c r="EV3613" s="68">
        <v>150071</v>
      </c>
      <c r="EW3613" s="68" t="s">
        <v>2709</v>
      </c>
      <c r="EX3613" s="68" t="str">
        <f t="shared" si="89"/>
        <v>대형</v>
      </c>
      <c r="GE3613" s="68">
        <v>130568</v>
      </c>
      <c r="GF3613" s="68" t="s">
        <v>6434</v>
      </c>
    </row>
    <row r="3614" spans="147:188" x14ac:dyDescent="0.3">
      <c r="EQ3614" s="68">
        <v>10950071</v>
      </c>
      <c r="ER3614" s="175">
        <v>4</v>
      </c>
      <c r="ES3614" s="68">
        <v>650</v>
      </c>
      <c r="ET3614" s="68">
        <v>71</v>
      </c>
      <c r="EU3614" s="68">
        <v>0</v>
      </c>
      <c r="EV3614" s="68">
        <v>150071</v>
      </c>
      <c r="EW3614" s="68" t="s">
        <v>2709</v>
      </c>
      <c r="EX3614" s="68" t="str">
        <f t="shared" si="89"/>
        <v>대형</v>
      </c>
      <c r="GE3614" s="68">
        <v>130569</v>
      </c>
      <c r="GF3614" s="68" t="s">
        <v>6434</v>
      </c>
    </row>
    <row r="3615" spans="147:188" x14ac:dyDescent="0.3">
      <c r="EQ3615" s="68">
        <v>11050071</v>
      </c>
      <c r="ER3615" s="175">
        <v>4</v>
      </c>
      <c r="ES3615" s="68">
        <v>650</v>
      </c>
      <c r="ET3615" s="68">
        <v>71</v>
      </c>
      <c r="EU3615" s="68">
        <v>0</v>
      </c>
      <c r="EV3615" s="68">
        <v>150071</v>
      </c>
      <c r="EW3615" s="68" t="s">
        <v>2709</v>
      </c>
      <c r="EX3615" s="68" t="str">
        <f t="shared" si="89"/>
        <v>대형</v>
      </c>
      <c r="GE3615" s="68">
        <v>130570</v>
      </c>
      <c r="GF3615" s="68" t="s">
        <v>6434</v>
      </c>
    </row>
    <row r="3616" spans="147:188" x14ac:dyDescent="0.3">
      <c r="EQ3616" s="68">
        <v>11150071</v>
      </c>
      <c r="ER3616" s="175">
        <v>4</v>
      </c>
      <c r="ES3616" s="68">
        <v>650</v>
      </c>
      <c r="ET3616" s="68">
        <v>71</v>
      </c>
      <c r="EU3616" s="68">
        <v>0</v>
      </c>
      <c r="EV3616" s="68">
        <v>150071</v>
      </c>
      <c r="EW3616" s="68" t="s">
        <v>2709</v>
      </c>
      <c r="EX3616" s="68" t="str">
        <f t="shared" si="89"/>
        <v>대형</v>
      </c>
      <c r="GE3616" s="68">
        <v>130571</v>
      </c>
      <c r="GF3616" s="68" t="s">
        <v>6531</v>
      </c>
    </row>
    <row r="3617" spans="147:188" x14ac:dyDescent="0.3">
      <c r="EQ3617" s="68">
        <v>11250071</v>
      </c>
      <c r="ER3617" s="175">
        <v>4</v>
      </c>
      <c r="ES3617" s="68">
        <v>650</v>
      </c>
      <c r="ET3617" s="68">
        <v>71</v>
      </c>
      <c r="EU3617" s="68">
        <v>0</v>
      </c>
      <c r="EV3617" s="68">
        <v>150071</v>
      </c>
      <c r="EW3617" s="68" t="s">
        <v>2709</v>
      </c>
      <c r="EX3617" s="68" t="str">
        <f t="shared" si="89"/>
        <v>대형</v>
      </c>
      <c r="GE3617" s="68">
        <v>130572</v>
      </c>
      <c r="GF3617" s="68" t="s">
        <v>6531</v>
      </c>
    </row>
    <row r="3618" spans="147:188" x14ac:dyDescent="0.3">
      <c r="EQ3618" s="68">
        <v>20150071</v>
      </c>
      <c r="ER3618" s="175">
        <v>4</v>
      </c>
      <c r="ES3618" s="68">
        <v>650</v>
      </c>
      <c r="ET3618" s="68">
        <v>71</v>
      </c>
      <c r="EU3618" s="68">
        <v>0</v>
      </c>
      <c r="EV3618" s="68">
        <v>150071</v>
      </c>
      <c r="EW3618" s="68" t="s">
        <v>2709</v>
      </c>
      <c r="EX3618" s="68" t="str">
        <f t="shared" si="89"/>
        <v>대형</v>
      </c>
      <c r="GE3618" s="68">
        <v>130573</v>
      </c>
      <c r="GF3618" s="68" t="s">
        <v>6531</v>
      </c>
    </row>
    <row r="3619" spans="147:188" x14ac:dyDescent="0.3">
      <c r="EQ3619" s="68">
        <v>20250071</v>
      </c>
      <c r="ER3619" s="175">
        <v>4</v>
      </c>
      <c r="ES3619" s="68">
        <v>650</v>
      </c>
      <c r="ET3619" s="68">
        <v>71</v>
      </c>
      <c r="EU3619" s="68">
        <v>0</v>
      </c>
      <c r="EV3619" s="68">
        <v>150071</v>
      </c>
      <c r="EW3619" s="68" t="s">
        <v>2709</v>
      </c>
      <c r="EX3619" s="68" t="str">
        <f t="shared" si="89"/>
        <v>대형</v>
      </c>
      <c r="GE3619" s="68">
        <v>130574</v>
      </c>
      <c r="GF3619" s="68" t="s">
        <v>6532</v>
      </c>
    </row>
    <row r="3620" spans="147:188" x14ac:dyDescent="0.3">
      <c r="EQ3620" s="68">
        <v>20350071</v>
      </c>
      <c r="ER3620" s="175">
        <v>4</v>
      </c>
      <c r="ES3620" s="68">
        <v>650</v>
      </c>
      <c r="ET3620" s="68">
        <v>71</v>
      </c>
      <c r="EU3620" s="68">
        <v>0</v>
      </c>
      <c r="EV3620" s="68">
        <v>150071</v>
      </c>
      <c r="EW3620" s="68" t="s">
        <v>2709</v>
      </c>
      <c r="EX3620" s="68" t="str">
        <f t="shared" si="89"/>
        <v>대형</v>
      </c>
      <c r="GE3620" s="68">
        <v>130575</v>
      </c>
      <c r="GF3620" s="68" t="s">
        <v>6532</v>
      </c>
    </row>
    <row r="3621" spans="147:188" x14ac:dyDescent="0.3">
      <c r="EQ3621" s="68">
        <v>20450071</v>
      </c>
      <c r="ER3621" s="175">
        <v>4</v>
      </c>
      <c r="ES3621" s="68">
        <v>650</v>
      </c>
      <c r="ET3621" s="68">
        <v>71</v>
      </c>
      <c r="EU3621" s="68">
        <v>0</v>
      </c>
      <c r="EV3621" s="68">
        <v>150071</v>
      </c>
      <c r="EW3621" s="68" t="s">
        <v>2709</v>
      </c>
      <c r="EX3621" s="68" t="str">
        <f t="shared" si="89"/>
        <v>대형</v>
      </c>
      <c r="GE3621" s="68">
        <v>130576</v>
      </c>
      <c r="GF3621" s="68" t="s">
        <v>6532</v>
      </c>
    </row>
    <row r="3622" spans="147:188" x14ac:dyDescent="0.3">
      <c r="EQ3622" s="68">
        <v>20550071</v>
      </c>
      <c r="ER3622" s="175">
        <v>4</v>
      </c>
      <c r="ES3622" s="68">
        <v>650</v>
      </c>
      <c r="ET3622" s="68">
        <v>71</v>
      </c>
      <c r="EU3622" s="68">
        <v>0</v>
      </c>
      <c r="EV3622" s="68">
        <v>150071</v>
      </c>
      <c r="EW3622" s="68" t="s">
        <v>2709</v>
      </c>
      <c r="EX3622" s="68" t="str">
        <f t="shared" si="89"/>
        <v>대형</v>
      </c>
      <c r="GE3622" s="68">
        <v>134001</v>
      </c>
      <c r="GF3622" s="68" t="s">
        <v>6533</v>
      </c>
    </row>
    <row r="3623" spans="147:188" x14ac:dyDescent="0.3">
      <c r="EQ3623" s="68">
        <v>20650071</v>
      </c>
      <c r="ER3623" s="175">
        <v>4</v>
      </c>
      <c r="ES3623" s="68">
        <v>650</v>
      </c>
      <c r="ET3623" s="68">
        <v>71</v>
      </c>
      <c r="EU3623" s="68">
        <v>0</v>
      </c>
      <c r="EV3623" s="68">
        <v>150071</v>
      </c>
      <c r="EW3623" s="68" t="s">
        <v>2709</v>
      </c>
      <c r="EX3623" s="68" t="str">
        <f t="shared" si="89"/>
        <v>대형</v>
      </c>
      <c r="GE3623" s="68">
        <v>134002</v>
      </c>
      <c r="GF3623" s="68" t="s">
        <v>6533</v>
      </c>
    </row>
    <row r="3624" spans="147:188" x14ac:dyDescent="0.3">
      <c r="EQ3624" s="68">
        <v>20750071</v>
      </c>
      <c r="ER3624" s="175">
        <v>4</v>
      </c>
      <c r="ES3624" s="68">
        <v>650</v>
      </c>
      <c r="ET3624" s="68">
        <v>71</v>
      </c>
      <c r="EU3624" s="68">
        <v>0</v>
      </c>
      <c r="EV3624" s="68">
        <v>150071</v>
      </c>
      <c r="EW3624" s="68" t="s">
        <v>2709</v>
      </c>
      <c r="EX3624" s="68" t="str">
        <f t="shared" si="89"/>
        <v>대형</v>
      </c>
      <c r="GE3624" s="68">
        <v>134003</v>
      </c>
      <c r="GF3624" s="68" t="s">
        <v>6533</v>
      </c>
    </row>
    <row r="3625" spans="147:188" x14ac:dyDescent="0.3">
      <c r="EQ3625" s="68">
        <v>20850071</v>
      </c>
      <c r="ER3625" s="175">
        <v>4</v>
      </c>
      <c r="ES3625" s="68">
        <v>650</v>
      </c>
      <c r="ET3625" s="68">
        <v>71</v>
      </c>
      <c r="EU3625" s="68">
        <v>0</v>
      </c>
      <c r="EV3625" s="68">
        <v>150071</v>
      </c>
      <c r="EW3625" s="68" t="s">
        <v>2709</v>
      </c>
      <c r="EX3625" s="68" t="str">
        <f t="shared" si="89"/>
        <v>대형</v>
      </c>
      <c r="GE3625" s="68">
        <v>134004</v>
      </c>
      <c r="GF3625" s="68" t="s">
        <v>6534</v>
      </c>
    </row>
    <row r="3626" spans="147:188" x14ac:dyDescent="0.3">
      <c r="EQ3626" s="68">
        <v>20950071</v>
      </c>
      <c r="ER3626" s="175">
        <v>4</v>
      </c>
      <c r="ES3626" s="68">
        <v>650</v>
      </c>
      <c r="ET3626" s="68">
        <v>71</v>
      </c>
      <c r="EU3626" s="68">
        <v>0</v>
      </c>
      <c r="EV3626" s="68">
        <v>150071</v>
      </c>
      <c r="EW3626" s="68" t="s">
        <v>2709</v>
      </c>
      <c r="EX3626" s="68" t="str">
        <f t="shared" si="89"/>
        <v>대형</v>
      </c>
      <c r="GE3626" s="68">
        <v>134005</v>
      </c>
      <c r="GF3626" s="68" t="s">
        <v>6534</v>
      </c>
    </row>
    <row r="3627" spans="147:188" x14ac:dyDescent="0.3">
      <c r="EQ3627" s="68">
        <v>21050071</v>
      </c>
      <c r="ER3627" s="175">
        <v>4</v>
      </c>
      <c r="ES3627" s="68">
        <v>650</v>
      </c>
      <c r="ET3627" s="68">
        <v>71</v>
      </c>
      <c r="EU3627" s="68">
        <v>0</v>
      </c>
      <c r="EV3627" s="68">
        <v>150071</v>
      </c>
      <c r="EW3627" s="68" t="s">
        <v>2709</v>
      </c>
      <c r="EX3627" s="68" t="str">
        <f t="shared" si="89"/>
        <v>대형</v>
      </c>
      <c r="GE3627" s="68">
        <v>134006</v>
      </c>
      <c r="GF3627" s="68" t="s">
        <v>6534</v>
      </c>
    </row>
    <row r="3628" spans="147:188" x14ac:dyDescent="0.3">
      <c r="EQ3628" s="68">
        <v>21150071</v>
      </c>
      <c r="ER3628" s="175">
        <v>4</v>
      </c>
      <c r="ES3628" s="68">
        <v>650</v>
      </c>
      <c r="ET3628" s="68">
        <v>71</v>
      </c>
      <c r="EU3628" s="68">
        <v>0</v>
      </c>
      <c r="EV3628" s="68">
        <v>150071</v>
      </c>
      <c r="EW3628" s="68" t="s">
        <v>2709</v>
      </c>
      <c r="EX3628" s="68" t="str">
        <f t="shared" si="89"/>
        <v>대형</v>
      </c>
      <c r="GE3628" s="68">
        <v>134007</v>
      </c>
      <c r="GF3628" s="68" t="s">
        <v>6535</v>
      </c>
    </row>
    <row r="3629" spans="147:188" x14ac:dyDescent="0.3">
      <c r="EQ3629" s="68">
        <v>21250071</v>
      </c>
      <c r="ER3629" s="175">
        <v>4</v>
      </c>
      <c r="ES3629" s="68">
        <v>650</v>
      </c>
      <c r="ET3629" s="68">
        <v>71</v>
      </c>
      <c r="EU3629" s="68">
        <v>0</v>
      </c>
      <c r="EV3629" s="68">
        <v>150071</v>
      </c>
      <c r="EW3629" s="68" t="s">
        <v>2709</v>
      </c>
      <c r="EX3629" s="68" t="str">
        <f t="shared" si="89"/>
        <v>대형</v>
      </c>
      <c r="GE3629" s="68">
        <v>134008</v>
      </c>
      <c r="GF3629" s="68" t="s">
        <v>6535</v>
      </c>
    </row>
    <row r="3630" spans="147:188" x14ac:dyDescent="0.3">
      <c r="EQ3630" s="68">
        <v>30150071</v>
      </c>
      <c r="ER3630" s="175">
        <v>4</v>
      </c>
      <c r="ES3630" s="68">
        <v>650</v>
      </c>
      <c r="ET3630" s="68">
        <v>71</v>
      </c>
      <c r="EU3630" s="68">
        <v>0</v>
      </c>
      <c r="EV3630" s="68">
        <v>150071</v>
      </c>
      <c r="EW3630" s="68" t="s">
        <v>2709</v>
      </c>
      <c r="EX3630" s="68" t="str">
        <f t="shared" si="89"/>
        <v>대형</v>
      </c>
      <c r="GE3630" s="68">
        <v>134009</v>
      </c>
      <c r="GF3630" s="68" t="s">
        <v>6535</v>
      </c>
    </row>
    <row r="3631" spans="147:188" x14ac:dyDescent="0.3">
      <c r="EQ3631" s="68">
        <v>30250071</v>
      </c>
      <c r="ER3631" s="175">
        <v>4</v>
      </c>
      <c r="ES3631" s="68">
        <v>650</v>
      </c>
      <c r="ET3631" s="68">
        <v>71</v>
      </c>
      <c r="EU3631" s="68">
        <v>0</v>
      </c>
      <c r="EV3631" s="68">
        <v>150071</v>
      </c>
      <c r="EW3631" s="68" t="s">
        <v>2709</v>
      </c>
      <c r="EX3631" s="68" t="str">
        <f t="shared" si="89"/>
        <v>대형</v>
      </c>
      <c r="GE3631" s="68">
        <v>134010</v>
      </c>
      <c r="GF3631" s="68" t="s">
        <v>6536</v>
      </c>
    </row>
    <row r="3632" spans="147:188" x14ac:dyDescent="0.3">
      <c r="EQ3632" s="68">
        <v>30350071</v>
      </c>
      <c r="ER3632" s="175">
        <v>4</v>
      </c>
      <c r="ES3632" s="68">
        <v>650</v>
      </c>
      <c r="ET3632" s="68">
        <v>71</v>
      </c>
      <c r="EU3632" s="68">
        <v>0</v>
      </c>
      <c r="EV3632" s="68">
        <v>150071</v>
      </c>
      <c r="EW3632" s="68" t="s">
        <v>2709</v>
      </c>
      <c r="EX3632" s="68" t="str">
        <f t="shared" si="89"/>
        <v>대형</v>
      </c>
      <c r="GE3632" s="68">
        <v>134011</v>
      </c>
      <c r="GF3632" s="68" t="s">
        <v>6536</v>
      </c>
    </row>
    <row r="3633" spans="147:188" x14ac:dyDescent="0.3">
      <c r="EQ3633" s="68">
        <v>30450071</v>
      </c>
      <c r="ER3633" s="175">
        <v>4</v>
      </c>
      <c r="ES3633" s="68">
        <v>650</v>
      </c>
      <c r="ET3633" s="68">
        <v>71</v>
      </c>
      <c r="EU3633" s="68">
        <v>0</v>
      </c>
      <c r="EV3633" s="68">
        <v>150071</v>
      </c>
      <c r="EW3633" s="68" t="s">
        <v>2709</v>
      </c>
      <c r="EX3633" s="68" t="str">
        <f t="shared" si="89"/>
        <v>대형</v>
      </c>
      <c r="GE3633" s="68">
        <v>134012</v>
      </c>
      <c r="GF3633" s="68" t="s">
        <v>6536</v>
      </c>
    </row>
    <row r="3634" spans="147:188" x14ac:dyDescent="0.3">
      <c r="EQ3634" s="68">
        <v>30550071</v>
      </c>
      <c r="ER3634" s="175">
        <v>4</v>
      </c>
      <c r="ES3634" s="68">
        <v>650</v>
      </c>
      <c r="ET3634" s="68">
        <v>71</v>
      </c>
      <c r="EU3634" s="68">
        <v>0</v>
      </c>
      <c r="EV3634" s="68">
        <v>150071</v>
      </c>
      <c r="EW3634" s="68" t="s">
        <v>2709</v>
      </c>
      <c r="EX3634" s="68" t="str">
        <f t="shared" si="89"/>
        <v>대형</v>
      </c>
      <c r="GE3634" s="68">
        <v>134013</v>
      </c>
      <c r="GF3634" s="68" t="s">
        <v>6537</v>
      </c>
    </row>
    <row r="3635" spans="147:188" x14ac:dyDescent="0.3">
      <c r="EQ3635" s="68">
        <v>30650071</v>
      </c>
      <c r="ER3635" s="175">
        <v>4</v>
      </c>
      <c r="ES3635" s="68">
        <v>650</v>
      </c>
      <c r="ET3635" s="68">
        <v>71</v>
      </c>
      <c r="EU3635" s="68">
        <v>0</v>
      </c>
      <c r="EV3635" s="68">
        <v>150071</v>
      </c>
      <c r="EW3635" s="68" t="s">
        <v>2709</v>
      </c>
      <c r="EX3635" s="68" t="str">
        <f t="shared" si="89"/>
        <v>대형</v>
      </c>
      <c r="GE3635" s="68">
        <v>134014</v>
      </c>
      <c r="GF3635" s="68" t="s">
        <v>6537</v>
      </c>
    </row>
    <row r="3636" spans="147:188" x14ac:dyDescent="0.3">
      <c r="EQ3636" s="68">
        <v>30750071</v>
      </c>
      <c r="ER3636" s="175">
        <v>4</v>
      </c>
      <c r="ES3636" s="68">
        <v>650</v>
      </c>
      <c r="ET3636" s="68">
        <v>71</v>
      </c>
      <c r="EU3636" s="68">
        <v>0</v>
      </c>
      <c r="EV3636" s="68">
        <v>150071</v>
      </c>
      <c r="EW3636" s="68" t="s">
        <v>2709</v>
      </c>
      <c r="EX3636" s="68" t="str">
        <f t="shared" si="89"/>
        <v>대형</v>
      </c>
      <c r="GE3636" s="68">
        <v>134015</v>
      </c>
      <c r="GF3636" s="68" t="s">
        <v>6537</v>
      </c>
    </row>
    <row r="3637" spans="147:188" x14ac:dyDescent="0.3">
      <c r="EQ3637" s="68">
        <v>30850071</v>
      </c>
      <c r="ER3637" s="175">
        <v>4</v>
      </c>
      <c r="ES3637" s="68">
        <v>650</v>
      </c>
      <c r="ET3637" s="68">
        <v>71</v>
      </c>
      <c r="EU3637" s="68">
        <v>0</v>
      </c>
      <c r="EV3637" s="68">
        <v>150071</v>
      </c>
      <c r="EW3637" s="68" t="s">
        <v>2709</v>
      </c>
      <c r="EX3637" s="68" t="str">
        <f t="shared" si="89"/>
        <v>대형</v>
      </c>
      <c r="GE3637" s="68">
        <v>134016</v>
      </c>
      <c r="GF3637" s="68" t="s">
        <v>6538</v>
      </c>
    </row>
    <row r="3638" spans="147:188" x14ac:dyDescent="0.3">
      <c r="EQ3638" s="68">
        <v>30950071</v>
      </c>
      <c r="ER3638" s="175">
        <v>4</v>
      </c>
      <c r="ES3638" s="68">
        <v>650</v>
      </c>
      <c r="ET3638" s="68">
        <v>71</v>
      </c>
      <c r="EU3638" s="68">
        <v>0</v>
      </c>
      <c r="EV3638" s="68">
        <v>150071</v>
      </c>
      <c r="EW3638" s="68" t="s">
        <v>2709</v>
      </c>
      <c r="EX3638" s="68" t="str">
        <f t="shared" si="89"/>
        <v>대형</v>
      </c>
      <c r="GE3638" s="68">
        <v>134017</v>
      </c>
      <c r="GF3638" s="68" t="s">
        <v>6538</v>
      </c>
    </row>
    <row r="3639" spans="147:188" x14ac:dyDescent="0.3">
      <c r="EQ3639" s="68">
        <v>31050071</v>
      </c>
      <c r="ER3639" s="175">
        <v>4</v>
      </c>
      <c r="ES3639" s="68">
        <v>650</v>
      </c>
      <c r="ET3639" s="68">
        <v>71</v>
      </c>
      <c r="EU3639" s="68">
        <v>0</v>
      </c>
      <c r="EV3639" s="68">
        <v>150071</v>
      </c>
      <c r="EW3639" s="68" t="s">
        <v>2709</v>
      </c>
      <c r="EX3639" s="68" t="str">
        <f t="shared" si="89"/>
        <v>대형</v>
      </c>
      <c r="GE3639" s="68">
        <v>134018</v>
      </c>
      <c r="GF3639" s="68" t="s">
        <v>6538</v>
      </c>
    </row>
    <row r="3640" spans="147:188" x14ac:dyDescent="0.3">
      <c r="EQ3640" s="68">
        <v>31150071</v>
      </c>
      <c r="ER3640" s="175">
        <v>4</v>
      </c>
      <c r="ES3640" s="68">
        <v>650</v>
      </c>
      <c r="ET3640" s="68">
        <v>71</v>
      </c>
      <c r="EU3640" s="68">
        <v>0</v>
      </c>
      <c r="EV3640" s="68">
        <v>150071</v>
      </c>
      <c r="EW3640" s="68" t="s">
        <v>2709</v>
      </c>
      <c r="EX3640" s="68" t="str">
        <f t="shared" si="89"/>
        <v>대형</v>
      </c>
      <c r="GE3640" s="68">
        <v>134019</v>
      </c>
      <c r="GF3640" s="68" t="s">
        <v>6539</v>
      </c>
    </row>
    <row r="3641" spans="147:188" x14ac:dyDescent="0.3">
      <c r="EQ3641" s="68">
        <v>31250071</v>
      </c>
      <c r="ER3641" s="175">
        <v>4</v>
      </c>
      <c r="ES3641" s="68">
        <v>650</v>
      </c>
      <c r="ET3641" s="68">
        <v>71</v>
      </c>
      <c r="EU3641" s="68">
        <v>0</v>
      </c>
      <c r="EV3641" s="68">
        <v>150071</v>
      </c>
      <c r="EW3641" s="68" t="s">
        <v>2709</v>
      </c>
      <c r="EX3641" s="68" t="str">
        <f t="shared" si="89"/>
        <v>대형</v>
      </c>
      <c r="GE3641" s="68">
        <v>134020</v>
      </c>
      <c r="GF3641" s="68" t="s">
        <v>6539</v>
      </c>
    </row>
    <row r="3642" spans="147:188" x14ac:dyDescent="0.3">
      <c r="EQ3642" s="68">
        <v>10150072</v>
      </c>
      <c r="ER3642" s="175">
        <v>1</v>
      </c>
      <c r="ES3642" s="68">
        <v>650</v>
      </c>
      <c r="ET3642" s="68">
        <v>72</v>
      </c>
      <c r="EU3642" s="68">
        <v>0</v>
      </c>
      <c r="EV3642" s="68">
        <v>150072</v>
      </c>
      <c r="EW3642" s="68" t="s">
        <v>2710</v>
      </c>
      <c r="EX3642" s="68" t="str">
        <f t="shared" si="89"/>
        <v>소형</v>
      </c>
      <c r="GE3642" s="68">
        <v>134021</v>
      </c>
      <c r="GF3642" s="68" t="s">
        <v>6539</v>
      </c>
    </row>
    <row r="3643" spans="147:188" x14ac:dyDescent="0.3">
      <c r="EQ3643" s="68">
        <v>10250072</v>
      </c>
      <c r="ER3643" s="175">
        <v>1</v>
      </c>
      <c r="ES3643" s="68">
        <v>650</v>
      </c>
      <c r="ET3643" s="68">
        <v>72</v>
      </c>
      <c r="EU3643" s="68">
        <v>0</v>
      </c>
      <c r="EV3643" s="68">
        <v>150072</v>
      </c>
      <c r="EW3643" s="68" t="s">
        <v>2710</v>
      </c>
      <c r="EX3643" s="68" t="str">
        <f t="shared" si="89"/>
        <v>소형</v>
      </c>
      <c r="GE3643" s="68">
        <v>134022</v>
      </c>
      <c r="GF3643" s="68" t="s">
        <v>6540</v>
      </c>
    </row>
    <row r="3644" spans="147:188" x14ac:dyDescent="0.3">
      <c r="EQ3644" s="68">
        <v>10350072</v>
      </c>
      <c r="ER3644" s="175">
        <v>1</v>
      </c>
      <c r="ES3644" s="68">
        <v>650</v>
      </c>
      <c r="ET3644" s="68">
        <v>72</v>
      </c>
      <c r="EU3644" s="68">
        <v>0</v>
      </c>
      <c r="EV3644" s="68">
        <v>150072</v>
      </c>
      <c r="EW3644" s="68" t="s">
        <v>2710</v>
      </c>
      <c r="EX3644" s="68" t="str">
        <f t="shared" si="89"/>
        <v>소형</v>
      </c>
      <c r="GE3644" s="68">
        <v>134023</v>
      </c>
      <c r="GF3644" s="68" t="s">
        <v>6540</v>
      </c>
    </row>
    <row r="3645" spans="147:188" x14ac:dyDescent="0.3">
      <c r="EQ3645" s="68">
        <v>10450072</v>
      </c>
      <c r="ER3645" s="175">
        <v>1</v>
      </c>
      <c r="ES3645" s="68">
        <v>650</v>
      </c>
      <c r="ET3645" s="68">
        <v>72</v>
      </c>
      <c r="EU3645" s="68">
        <v>0</v>
      </c>
      <c r="EV3645" s="68">
        <v>150072</v>
      </c>
      <c r="EW3645" s="68" t="s">
        <v>2710</v>
      </c>
      <c r="EX3645" s="68" t="str">
        <f t="shared" si="89"/>
        <v>소형</v>
      </c>
      <c r="GE3645" s="68">
        <v>134024</v>
      </c>
      <c r="GF3645" s="68" t="s">
        <v>6540</v>
      </c>
    </row>
    <row r="3646" spans="147:188" x14ac:dyDescent="0.3">
      <c r="EQ3646" s="68">
        <v>10550072</v>
      </c>
      <c r="ER3646" s="175">
        <v>1</v>
      </c>
      <c r="ES3646" s="68">
        <v>650</v>
      </c>
      <c r="ET3646" s="68">
        <v>72</v>
      </c>
      <c r="EU3646" s="68">
        <v>0</v>
      </c>
      <c r="EV3646" s="68">
        <v>150072</v>
      </c>
      <c r="EW3646" s="68" t="s">
        <v>2710</v>
      </c>
      <c r="EX3646" s="68" t="str">
        <f t="shared" si="89"/>
        <v>소형</v>
      </c>
      <c r="GE3646" s="68">
        <v>134025</v>
      </c>
      <c r="GF3646" s="68" t="s">
        <v>6541</v>
      </c>
    </row>
    <row r="3647" spans="147:188" x14ac:dyDescent="0.3">
      <c r="EQ3647" s="68">
        <v>10650072</v>
      </c>
      <c r="ER3647" s="175">
        <v>1</v>
      </c>
      <c r="ES3647" s="68">
        <v>650</v>
      </c>
      <c r="ET3647" s="68">
        <v>72</v>
      </c>
      <c r="EU3647" s="68">
        <v>0</v>
      </c>
      <c r="EV3647" s="68">
        <v>150072</v>
      </c>
      <c r="EW3647" s="68" t="s">
        <v>2710</v>
      </c>
      <c r="EX3647" s="68" t="str">
        <f t="shared" si="89"/>
        <v>소형</v>
      </c>
      <c r="GE3647" s="68">
        <v>134026</v>
      </c>
      <c r="GF3647" s="68" t="s">
        <v>6541</v>
      </c>
    </row>
    <row r="3648" spans="147:188" x14ac:dyDescent="0.3">
      <c r="EQ3648" s="68">
        <v>10750072</v>
      </c>
      <c r="ER3648" s="175">
        <v>1</v>
      </c>
      <c r="ES3648" s="68">
        <v>650</v>
      </c>
      <c r="ET3648" s="68">
        <v>72</v>
      </c>
      <c r="EU3648" s="68">
        <v>0</v>
      </c>
      <c r="EV3648" s="68">
        <v>150072</v>
      </c>
      <c r="EW3648" s="68" t="s">
        <v>2710</v>
      </c>
      <c r="EX3648" s="68" t="str">
        <f t="shared" si="89"/>
        <v>소형</v>
      </c>
      <c r="GE3648" s="68">
        <v>134027</v>
      </c>
      <c r="GF3648" s="68" t="s">
        <v>6541</v>
      </c>
    </row>
    <row r="3649" spans="147:188" x14ac:dyDescent="0.3">
      <c r="EQ3649" s="68">
        <v>10850072</v>
      </c>
      <c r="ER3649" s="175">
        <v>1</v>
      </c>
      <c r="ES3649" s="68">
        <v>650</v>
      </c>
      <c r="ET3649" s="68">
        <v>72</v>
      </c>
      <c r="EU3649" s="68">
        <v>0</v>
      </c>
      <c r="EV3649" s="68">
        <v>150072</v>
      </c>
      <c r="EW3649" s="68" t="s">
        <v>2710</v>
      </c>
      <c r="EX3649" s="68" t="str">
        <f t="shared" si="89"/>
        <v>소형</v>
      </c>
      <c r="GE3649" s="68">
        <v>134028</v>
      </c>
      <c r="GF3649" s="68" t="s">
        <v>6542</v>
      </c>
    </row>
    <row r="3650" spans="147:188" x14ac:dyDescent="0.3">
      <c r="EQ3650" s="68">
        <v>10950072</v>
      </c>
      <c r="ER3650" s="175">
        <v>1</v>
      </c>
      <c r="ES3650" s="68">
        <v>650</v>
      </c>
      <c r="ET3650" s="68">
        <v>72</v>
      </c>
      <c r="EU3650" s="68">
        <v>0</v>
      </c>
      <c r="EV3650" s="68">
        <v>150072</v>
      </c>
      <c r="EW3650" s="68" t="s">
        <v>2710</v>
      </c>
      <c r="EX3650" s="68" t="str">
        <f t="shared" si="89"/>
        <v>소형</v>
      </c>
      <c r="GE3650" s="68">
        <v>134029</v>
      </c>
      <c r="GF3650" s="68" t="s">
        <v>6542</v>
      </c>
    </row>
    <row r="3651" spans="147:188" x14ac:dyDescent="0.3">
      <c r="EQ3651" s="68">
        <v>11050072</v>
      </c>
      <c r="ER3651" s="175">
        <v>1</v>
      </c>
      <c r="ES3651" s="68">
        <v>650</v>
      </c>
      <c r="ET3651" s="68">
        <v>72</v>
      </c>
      <c r="EU3651" s="68">
        <v>0</v>
      </c>
      <c r="EV3651" s="68">
        <v>150072</v>
      </c>
      <c r="EW3651" s="68" t="s">
        <v>2710</v>
      </c>
      <c r="EX3651" s="68" t="str">
        <f t="shared" ref="EX3651:EX3714" si="90">IF(ER3651=1,"소형",IF(ER3651=2,"중형","대형"))</f>
        <v>소형</v>
      </c>
      <c r="GE3651" s="68">
        <v>134030</v>
      </c>
      <c r="GF3651" s="68" t="s">
        <v>6542</v>
      </c>
    </row>
    <row r="3652" spans="147:188" x14ac:dyDescent="0.3">
      <c r="EQ3652" s="68">
        <v>11150072</v>
      </c>
      <c r="ER3652" s="175">
        <v>1</v>
      </c>
      <c r="ES3652" s="68">
        <v>650</v>
      </c>
      <c r="ET3652" s="68">
        <v>72</v>
      </c>
      <c r="EU3652" s="68">
        <v>0</v>
      </c>
      <c r="EV3652" s="68">
        <v>150072</v>
      </c>
      <c r="EW3652" s="68" t="s">
        <v>2710</v>
      </c>
      <c r="EX3652" s="68" t="str">
        <f t="shared" si="90"/>
        <v>소형</v>
      </c>
      <c r="GE3652" s="68">
        <v>134031</v>
      </c>
      <c r="GF3652" s="68" t="s">
        <v>6543</v>
      </c>
    </row>
    <row r="3653" spans="147:188" x14ac:dyDescent="0.3">
      <c r="EQ3653" s="68">
        <v>11250072</v>
      </c>
      <c r="ER3653" s="175">
        <v>1</v>
      </c>
      <c r="ES3653" s="68">
        <v>650</v>
      </c>
      <c r="ET3653" s="68">
        <v>72</v>
      </c>
      <c r="EU3653" s="68">
        <v>0</v>
      </c>
      <c r="EV3653" s="68">
        <v>150072</v>
      </c>
      <c r="EW3653" s="68" t="s">
        <v>2710</v>
      </c>
      <c r="EX3653" s="68" t="str">
        <f t="shared" si="90"/>
        <v>소형</v>
      </c>
      <c r="GE3653" s="68">
        <v>134032</v>
      </c>
      <c r="GF3653" s="68" t="s">
        <v>6543</v>
      </c>
    </row>
    <row r="3654" spans="147:188" x14ac:dyDescent="0.3">
      <c r="EQ3654" s="68">
        <v>20150072</v>
      </c>
      <c r="ER3654" s="175">
        <v>1</v>
      </c>
      <c r="ES3654" s="68">
        <v>650</v>
      </c>
      <c r="ET3654" s="68">
        <v>72</v>
      </c>
      <c r="EU3654" s="68">
        <v>0</v>
      </c>
      <c r="EV3654" s="68">
        <v>150072</v>
      </c>
      <c r="EW3654" s="68" t="s">
        <v>2710</v>
      </c>
      <c r="EX3654" s="68" t="str">
        <f t="shared" si="90"/>
        <v>소형</v>
      </c>
      <c r="GE3654" s="68">
        <v>134033</v>
      </c>
      <c r="GF3654" s="68" t="s">
        <v>6543</v>
      </c>
    </row>
    <row r="3655" spans="147:188" x14ac:dyDescent="0.3">
      <c r="EQ3655" s="68">
        <v>20250072</v>
      </c>
      <c r="ER3655" s="175">
        <v>1</v>
      </c>
      <c r="ES3655" s="68">
        <v>650</v>
      </c>
      <c r="ET3655" s="68">
        <v>72</v>
      </c>
      <c r="EU3655" s="68">
        <v>0</v>
      </c>
      <c r="EV3655" s="68">
        <v>150072</v>
      </c>
      <c r="EW3655" s="68" t="s">
        <v>2710</v>
      </c>
      <c r="EX3655" s="68" t="str">
        <f t="shared" si="90"/>
        <v>소형</v>
      </c>
      <c r="GE3655" s="68">
        <v>134034</v>
      </c>
      <c r="GF3655" s="68" t="s">
        <v>6544</v>
      </c>
    </row>
    <row r="3656" spans="147:188" x14ac:dyDescent="0.3">
      <c r="EQ3656" s="68">
        <v>20350072</v>
      </c>
      <c r="ER3656" s="175">
        <v>1</v>
      </c>
      <c r="ES3656" s="68">
        <v>650</v>
      </c>
      <c r="ET3656" s="68">
        <v>72</v>
      </c>
      <c r="EU3656" s="68">
        <v>0</v>
      </c>
      <c r="EV3656" s="68">
        <v>150072</v>
      </c>
      <c r="EW3656" s="68" t="s">
        <v>2710</v>
      </c>
      <c r="EX3656" s="68" t="str">
        <f t="shared" si="90"/>
        <v>소형</v>
      </c>
      <c r="GE3656" s="68">
        <v>134035</v>
      </c>
      <c r="GF3656" s="68" t="s">
        <v>6544</v>
      </c>
    </row>
    <row r="3657" spans="147:188" x14ac:dyDescent="0.3">
      <c r="EQ3657" s="68">
        <v>20450072</v>
      </c>
      <c r="ER3657" s="175">
        <v>1</v>
      </c>
      <c r="ES3657" s="68">
        <v>650</v>
      </c>
      <c r="ET3657" s="68">
        <v>72</v>
      </c>
      <c r="EU3657" s="68">
        <v>0</v>
      </c>
      <c r="EV3657" s="68">
        <v>150072</v>
      </c>
      <c r="EW3657" s="68" t="s">
        <v>2710</v>
      </c>
      <c r="EX3657" s="68" t="str">
        <f t="shared" si="90"/>
        <v>소형</v>
      </c>
      <c r="GE3657" s="68">
        <v>134036</v>
      </c>
      <c r="GF3657" s="68" t="s">
        <v>6544</v>
      </c>
    </row>
    <row r="3658" spans="147:188" x14ac:dyDescent="0.3">
      <c r="EQ3658" s="68">
        <v>20550072</v>
      </c>
      <c r="ER3658" s="175">
        <v>1</v>
      </c>
      <c r="ES3658" s="68">
        <v>650</v>
      </c>
      <c r="ET3658" s="68">
        <v>72</v>
      </c>
      <c r="EU3658" s="68">
        <v>0</v>
      </c>
      <c r="EV3658" s="68">
        <v>150072</v>
      </c>
      <c r="EW3658" s="68" t="s">
        <v>2710</v>
      </c>
      <c r="EX3658" s="68" t="str">
        <f t="shared" si="90"/>
        <v>소형</v>
      </c>
      <c r="GE3658" s="68">
        <v>134037</v>
      </c>
      <c r="GF3658" s="68" t="s">
        <v>6545</v>
      </c>
    </row>
    <row r="3659" spans="147:188" x14ac:dyDescent="0.3">
      <c r="EQ3659" s="68">
        <v>20650072</v>
      </c>
      <c r="ER3659" s="175">
        <v>1</v>
      </c>
      <c r="ES3659" s="68">
        <v>650</v>
      </c>
      <c r="ET3659" s="68">
        <v>72</v>
      </c>
      <c r="EU3659" s="68">
        <v>0</v>
      </c>
      <c r="EV3659" s="68">
        <v>150072</v>
      </c>
      <c r="EW3659" s="68" t="s">
        <v>2710</v>
      </c>
      <c r="EX3659" s="68" t="str">
        <f t="shared" si="90"/>
        <v>소형</v>
      </c>
      <c r="GE3659" s="68">
        <v>134038</v>
      </c>
      <c r="GF3659" s="68" t="s">
        <v>6545</v>
      </c>
    </row>
    <row r="3660" spans="147:188" x14ac:dyDescent="0.3">
      <c r="EQ3660" s="68">
        <v>20750072</v>
      </c>
      <c r="ER3660" s="175">
        <v>1</v>
      </c>
      <c r="ES3660" s="68">
        <v>650</v>
      </c>
      <c r="ET3660" s="68">
        <v>72</v>
      </c>
      <c r="EU3660" s="68">
        <v>0</v>
      </c>
      <c r="EV3660" s="68">
        <v>150072</v>
      </c>
      <c r="EW3660" s="68" t="s">
        <v>2710</v>
      </c>
      <c r="EX3660" s="68" t="str">
        <f t="shared" si="90"/>
        <v>소형</v>
      </c>
      <c r="GE3660" s="68">
        <v>134039</v>
      </c>
      <c r="GF3660" s="68" t="s">
        <v>6545</v>
      </c>
    </row>
    <row r="3661" spans="147:188" x14ac:dyDescent="0.3">
      <c r="EQ3661" s="68">
        <v>20850072</v>
      </c>
      <c r="ER3661" s="175">
        <v>1</v>
      </c>
      <c r="ES3661" s="68">
        <v>650</v>
      </c>
      <c r="ET3661" s="68">
        <v>72</v>
      </c>
      <c r="EU3661" s="68">
        <v>0</v>
      </c>
      <c r="EV3661" s="68">
        <v>150072</v>
      </c>
      <c r="EW3661" s="68" t="s">
        <v>2710</v>
      </c>
      <c r="EX3661" s="68" t="str">
        <f t="shared" si="90"/>
        <v>소형</v>
      </c>
      <c r="GE3661" s="68">
        <v>134040</v>
      </c>
      <c r="GF3661" s="68" t="s">
        <v>6546</v>
      </c>
    </row>
    <row r="3662" spans="147:188" x14ac:dyDescent="0.3">
      <c r="EQ3662" s="68">
        <v>20950072</v>
      </c>
      <c r="ER3662" s="175">
        <v>1</v>
      </c>
      <c r="ES3662" s="68">
        <v>650</v>
      </c>
      <c r="ET3662" s="68">
        <v>72</v>
      </c>
      <c r="EU3662" s="68">
        <v>0</v>
      </c>
      <c r="EV3662" s="68">
        <v>150072</v>
      </c>
      <c r="EW3662" s="68" t="s">
        <v>2710</v>
      </c>
      <c r="EX3662" s="68" t="str">
        <f t="shared" si="90"/>
        <v>소형</v>
      </c>
      <c r="GE3662" s="68">
        <v>134041</v>
      </c>
      <c r="GF3662" s="68" t="s">
        <v>6546</v>
      </c>
    </row>
    <row r="3663" spans="147:188" x14ac:dyDescent="0.3">
      <c r="EQ3663" s="68">
        <v>21050072</v>
      </c>
      <c r="ER3663" s="175">
        <v>1</v>
      </c>
      <c r="ES3663" s="68">
        <v>650</v>
      </c>
      <c r="ET3663" s="68">
        <v>72</v>
      </c>
      <c r="EU3663" s="68">
        <v>0</v>
      </c>
      <c r="EV3663" s="68">
        <v>150072</v>
      </c>
      <c r="EW3663" s="68" t="s">
        <v>2710</v>
      </c>
      <c r="EX3663" s="68" t="str">
        <f t="shared" si="90"/>
        <v>소형</v>
      </c>
      <c r="GE3663" s="68">
        <v>134042</v>
      </c>
      <c r="GF3663" s="68" t="s">
        <v>6546</v>
      </c>
    </row>
    <row r="3664" spans="147:188" x14ac:dyDescent="0.3">
      <c r="EQ3664" s="68">
        <v>21150072</v>
      </c>
      <c r="ER3664" s="175">
        <v>1</v>
      </c>
      <c r="ES3664" s="68">
        <v>650</v>
      </c>
      <c r="ET3664" s="68">
        <v>72</v>
      </c>
      <c r="EU3664" s="68">
        <v>0</v>
      </c>
      <c r="EV3664" s="68">
        <v>150072</v>
      </c>
      <c r="EW3664" s="68" t="s">
        <v>2710</v>
      </c>
      <c r="EX3664" s="68" t="str">
        <f t="shared" si="90"/>
        <v>소형</v>
      </c>
      <c r="GE3664" s="68">
        <v>134043</v>
      </c>
      <c r="GF3664" s="68" t="s">
        <v>6547</v>
      </c>
    </row>
    <row r="3665" spans="147:188" x14ac:dyDescent="0.3">
      <c r="EQ3665" s="68">
        <v>21250072</v>
      </c>
      <c r="ER3665" s="175">
        <v>1</v>
      </c>
      <c r="ES3665" s="68">
        <v>650</v>
      </c>
      <c r="ET3665" s="68">
        <v>72</v>
      </c>
      <c r="EU3665" s="68">
        <v>0</v>
      </c>
      <c r="EV3665" s="68">
        <v>150072</v>
      </c>
      <c r="EW3665" s="68" t="s">
        <v>2710</v>
      </c>
      <c r="EX3665" s="68" t="str">
        <f t="shared" si="90"/>
        <v>소형</v>
      </c>
      <c r="GE3665" s="68">
        <v>134044</v>
      </c>
      <c r="GF3665" s="68" t="s">
        <v>6547</v>
      </c>
    </row>
    <row r="3666" spans="147:188" x14ac:dyDescent="0.3">
      <c r="EQ3666" s="68">
        <v>30150072</v>
      </c>
      <c r="ER3666" s="175">
        <v>1</v>
      </c>
      <c r="ES3666" s="68">
        <v>650</v>
      </c>
      <c r="ET3666" s="68">
        <v>72</v>
      </c>
      <c r="EU3666" s="68">
        <v>0</v>
      </c>
      <c r="EV3666" s="68">
        <v>150072</v>
      </c>
      <c r="EW3666" s="68" t="s">
        <v>2710</v>
      </c>
      <c r="EX3666" s="68" t="str">
        <f t="shared" si="90"/>
        <v>소형</v>
      </c>
      <c r="GE3666" s="68">
        <v>134045</v>
      </c>
      <c r="GF3666" s="68" t="s">
        <v>6547</v>
      </c>
    </row>
    <row r="3667" spans="147:188" x14ac:dyDescent="0.3">
      <c r="EQ3667" s="68">
        <v>30250072</v>
      </c>
      <c r="ER3667" s="175">
        <v>1</v>
      </c>
      <c r="ES3667" s="68">
        <v>650</v>
      </c>
      <c r="ET3667" s="68">
        <v>72</v>
      </c>
      <c r="EU3667" s="68">
        <v>0</v>
      </c>
      <c r="EV3667" s="68">
        <v>150072</v>
      </c>
      <c r="EW3667" s="68" t="s">
        <v>2710</v>
      </c>
      <c r="EX3667" s="68" t="str">
        <f t="shared" si="90"/>
        <v>소형</v>
      </c>
      <c r="GE3667" s="68">
        <v>134046</v>
      </c>
      <c r="GF3667" s="68" t="s">
        <v>6548</v>
      </c>
    </row>
    <row r="3668" spans="147:188" x14ac:dyDescent="0.3">
      <c r="EQ3668" s="68">
        <v>30350072</v>
      </c>
      <c r="ER3668" s="175">
        <v>1</v>
      </c>
      <c r="ES3668" s="68">
        <v>650</v>
      </c>
      <c r="ET3668" s="68">
        <v>72</v>
      </c>
      <c r="EU3668" s="68">
        <v>0</v>
      </c>
      <c r="EV3668" s="68">
        <v>150072</v>
      </c>
      <c r="EW3668" s="68" t="s">
        <v>2710</v>
      </c>
      <c r="EX3668" s="68" t="str">
        <f t="shared" si="90"/>
        <v>소형</v>
      </c>
      <c r="GE3668" s="68">
        <v>134047</v>
      </c>
      <c r="GF3668" s="68" t="s">
        <v>6548</v>
      </c>
    </row>
    <row r="3669" spans="147:188" x14ac:dyDescent="0.3">
      <c r="EQ3669" s="68">
        <v>30450072</v>
      </c>
      <c r="ER3669" s="175">
        <v>1</v>
      </c>
      <c r="ES3669" s="68">
        <v>650</v>
      </c>
      <c r="ET3669" s="68">
        <v>72</v>
      </c>
      <c r="EU3669" s="68">
        <v>0</v>
      </c>
      <c r="EV3669" s="68">
        <v>150072</v>
      </c>
      <c r="EW3669" s="68" t="s">
        <v>2710</v>
      </c>
      <c r="EX3669" s="68" t="str">
        <f t="shared" si="90"/>
        <v>소형</v>
      </c>
      <c r="GE3669" s="68">
        <v>134048</v>
      </c>
      <c r="GF3669" s="68" t="s">
        <v>6548</v>
      </c>
    </row>
    <row r="3670" spans="147:188" x14ac:dyDescent="0.3">
      <c r="EQ3670" s="68">
        <v>30550072</v>
      </c>
      <c r="ER3670" s="175">
        <v>1</v>
      </c>
      <c r="ES3670" s="68">
        <v>650</v>
      </c>
      <c r="ET3670" s="68">
        <v>72</v>
      </c>
      <c r="EU3670" s="68">
        <v>0</v>
      </c>
      <c r="EV3670" s="68">
        <v>150072</v>
      </c>
      <c r="EW3670" s="68" t="s">
        <v>2710</v>
      </c>
      <c r="EX3670" s="68" t="str">
        <f t="shared" si="90"/>
        <v>소형</v>
      </c>
      <c r="GE3670" s="68">
        <v>134049</v>
      </c>
      <c r="GF3670" s="68" t="s">
        <v>6549</v>
      </c>
    </row>
    <row r="3671" spans="147:188" x14ac:dyDescent="0.3">
      <c r="EQ3671" s="68">
        <v>30650072</v>
      </c>
      <c r="ER3671" s="175">
        <v>1</v>
      </c>
      <c r="ES3671" s="68">
        <v>650</v>
      </c>
      <c r="ET3671" s="68">
        <v>72</v>
      </c>
      <c r="EU3671" s="68">
        <v>0</v>
      </c>
      <c r="EV3671" s="68">
        <v>150072</v>
      </c>
      <c r="EW3671" s="68" t="s">
        <v>2710</v>
      </c>
      <c r="EX3671" s="68" t="str">
        <f t="shared" si="90"/>
        <v>소형</v>
      </c>
      <c r="GE3671" s="68">
        <v>134050</v>
      </c>
      <c r="GF3671" s="68" t="s">
        <v>6549</v>
      </c>
    </row>
    <row r="3672" spans="147:188" x14ac:dyDescent="0.3">
      <c r="EQ3672" s="68">
        <v>30750072</v>
      </c>
      <c r="ER3672" s="175">
        <v>1</v>
      </c>
      <c r="ES3672" s="68">
        <v>650</v>
      </c>
      <c r="ET3672" s="68">
        <v>72</v>
      </c>
      <c r="EU3672" s="68">
        <v>0</v>
      </c>
      <c r="EV3672" s="68">
        <v>150072</v>
      </c>
      <c r="EW3672" s="68" t="s">
        <v>2710</v>
      </c>
      <c r="EX3672" s="68" t="str">
        <f t="shared" si="90"/>
        <v>소형</v>
      </c>
      <c r="GE3672" s="68">
        <v>134051</v>
      </c>
      <c r="GF3672" s="68" t="s">
        <v>6549</v>
      </c>
    </row>
    <row r="3673" spans="147:188" x14ac:dyDescent="0.3">
      <c r="EQ3673" s="68">
        <v>30850072</v>
      </c>
      <c r="ER3673" s="175">
        <v>1</v>
      </c>
      <c r="ES3673" s="68">
        <v>650</v>
      </c>
      <c r="ET3673" s="68">
        <v>72</v>
      </c>
      <c r="EU3673" s="68">
        <v>0</v>
      </c>
      <c r="EV3673" s="68">
        <v>150072</v>
      </c>
      <c r="EW3673" s="68" t="s">
        <v>2710</v>
      </c>
      <c r="EX3673" s="68" t="str">
        <f t="shared" si="90"/>
        <v>소형</v>
      </c>
      <c r="GE3673" s="68">
        <v>134052</v>
      </c>
      <c r="GF3673" s="68" t="s">
        <v>6550</v>
      </c>
    </row>
    <row r="3674" spans="147:188" x14ac:dyDescent="0.3">
      <c r="EQ3674" s="68">
        <v>30950072</v>
      </c>
      <c r="ER3674" s="175">
        <v>1</v>
      </c>
      <c r="ES3674" s="68">
        <v>650</v>
      </c>
      <c r="ET3674" s="68">
        <v>72</v>
      </c>
      <c r="EU3674" s="68">
        <v>0</v>
      </c>
      <c r="EV3674" s="68">
        <v>150072</v>
      </c>
      <c r="EW3674" s="68" t="s">
        <v>2710</v>
      </c>
      <c r="EX3674" s="68" t="str">
        <f t="shared" si="90"/>
        <v>소형</v>
      </c>
      <c r="GE3674" s="68">
        <v>134053</v>
      </c>
      <c r="GF3674" s="68" t="s">
        <v>6550</v>
      </c>
    </row>
    <row r="3675" spans="147:188" x14ac:dyDescent="0.3">
      <c r="EQ3675" s="68">
        <v>31050072</v>
      </c>
      <c r="ER3675" s="175">
        <v>1</v>
      </c>
      <c r="ES3675" s="68">
        <v>650</v>
      </c>
      <c r="ET3675" s="68">
        <v>72</v>
      </c>
      <c r="EU3675" s="68">
        <v>0</v>
      </c>
      <c r="EV3675" s="68">
        <v>150072</v>
      </c>
      <c r="EW3675" s="68" t="s">
        <v>2710</v>
      </c>
      <c r="EX3675" s="68" t="str">
        <f t="shared" si="90"/>
        <v>소형</v>
      </c>
      <c r="GE3675" s="68">
        <v>134054</v>
      </c>
      <c r="GF3675" s="68" t="s">
        <v>6550</v>
      </c>
    </row>
    <row r="3676" spans="147:188" x14ac:dyDescent="0.3">
      <c r="EQ3676" s="68">
        <v>31150072</v>
      </c>
      <c r="ER3676" s="175">
        <v>1</v>
      </c>
      <c r="ES3676" s="68">
        <v>650</v>
      </c>
      <c r="ET3676" s="68">
        <v>72</v>
      </c>
      <c r="EU3676" s="68">
        <v>0</v>
      </c>
      <c r="EV3676" s="68">
        <v>150072</v>
      </c>
      <c r="EW3676" s="68" t="s">
        <v>2710</v>
      </c>
      <c r="EX3676" s="68" t="str">
        <f t="shared" si="90"/>
        <v>소형</v>
      </c>
      <c r="GE3676" s="68">
        <v>134055</v>
      </c>
      <c r="GF3676" s="68" t="s">
        <v>6551</v>
      </c>
    </row>
    <row r="3677" spans="147:188" x14ac:dyDescent="0.3">
      <c r="EQ3677" s="68">
        <v>31250072</v>
      </c>
      <c r="ER3677" s="175">
        <v>1</v>
      </c>
      <c r="ES3677" s="68">
        <v>650</v>
      </c>
      <c r="ET3677" s="68">
        <v>72</v>
      </c>
      <c r="EU3677" s="68">
        <v>0</v>
      </c>
      <c r="EV3677" s="68">
        <v>150072</v>
      </c>
      <c r="EW3677" s="68" t="s">
        <v>2710</v>
      </c>
      <c r="EX3677" s="68" t="str">
        <f t="shared" si="90"/>
        <v>소형</v>
      </c>
      <c r="GE3677" s="68">
        <v>134056</v>
      </c>
      <c r="GF3677" s="68" t="s">
        <v>6551</v>
      </c>
    </row>
    <row r="3678" spans="147:188" x14ac:dyDescent="0.3">
      <c r="EQ3678" s="68">
        <v>10150073</v>
      </c>
      <c r="ER3678" s="175">
        <v>2</v>
      </c>
      <c r="ES3678" s="68">
        <v>650</v>
      </c>
      <c r="ET3678" s="68">
        <v>73</v>
      </c>
      <c r="EU3678" s="68">
        <v>0</v>
      </c>
      <c r="EV3678" s="68">
        <v>150073</v>
      </c>
      <c r="EW3678" s="68" t="s">
        <v>2711</v>
      </c>
      <c r="EX3678" s="68" t="str">
        <f t="shared" si="90"/>
        <v>중형</v>
      </c>
      <c r="GE3678" s="68">
        <v>134057</v>
      </c>
      <c r="GF3678" s="68" t="s">
        <v>6551</v>
      </c>
    </row>
    <row r="3679" spans="147:188" x14ac:dyDescent="0.3">
      <c r="EQ3679" s="68">
        <v>10250073</v>
      </c>
      <c r="ER3679" s="175">
        <v>2</v>
      </c>
      <c r="ES3679" s="68">
        <v>650</v>
      </c>
      <c r="ET3679" s="68">
        <v>73</v>
      </c>
      <c r="EU3679" s="68">
        <v>0</v>
      </c>
      <c r="EV3679" s="68">
        <v>150073</v>
      </c>
      <c r="EW3679" s="68" t="s">
        <v>2711</v>
      </c>
      <c r="EX3679" s="68" t="str">
        <f t="shared" si="90"/>
        <v>중형</v>
      </c>
      <c r="GE3679" s="68">
        <v>134058</v>
      </c>
      <c r="GF3679" s="68" t="s">
        <v>6552</v>
      </c>
    </row>
    <row r="3680" spans="147:188" x14ac:dyDescent="0.3">
      <c r="EQ3680" s="68">
        <v>10350073</v>
      </c>
      <c r="ER3680" s="175">
        <v>2</v>
      </c>
      <c r="ES3680" s="68">
        <v>650</v>
      </c>
      <c r="ET3680" s="68">
        <v>73</v>
      </c>
      <c r="EU3680" s="68">
        <v>0</v>
      </c>
      <c r="EV3680" s="68">
        <v>150073</v>
      </c>
      <c r="EW3680" s="68" t="s">
        <v>2711</v>
      </c>
      <c r="EX3680" s="68" t="str">
        <f t="shared" si="90"/>
        <v>중형</v>
      </c>
      <c r="GE3680" s="68">
        <v>134059</v>
      </c>
      <c r="GF3680" s="68" t="s">
        <v>6552</v>
      </c>
    </row>
    <row r="3681" spans="147:188" x14ac:dyDescent="0.3">
      <c r="EQ3681" s="68">
        <v>10450073</v>
      </c>
      <c r="ER3681" s="175">
        <v>2</v>
      </c>
      <c r="ES3681" s="68">
        <v>650</v>
      </c>
      <c r="ET3681" s="68">
        <v>73</v>
      </c>
      <c r="EU3681" s="68">
        <v>0</v>
      </c>
      <c r="EV3681" s="68">
        <v>150073</v>
      </c>
      <c r="EW3681" s="68" t="s">
        <v>2711</v>
      </c>
      <c r="EX3681" s="68" t="str">
        <f t="shared" si="90"/>
        <v>중형</v>
      </c>
      <c r="GE3681" s="68">
        <v>134060</v>
      </c>
      <c r="GF3681" s="68" t="s">
        <v>6552</v>
      </c>
    </row>
    <row r="3682" spans="147:188" x14ac:dyDescent="0.3">
      <c r="EQ3682" s="68">
        <v>10550073</v>
      </c>
      <c r="ER3682" s="175">
        <v>2</v>
      </c>
      <c r="ES3682" s="68">
        <v>650</v>
      </c>
      <c r="ET3682" s="68">
        <v>73</v>
      </c>
      <c r="EU3682" s="68">
        <v>0</v>
      </c>
      <c r="EV3682" s="68">
        <v>150073</v>
      </c>
      <c r="EW3682" s="68" t="s">
        <v>2711</v>
      </c>
      <c r="EX3682" s="68" t="str">
        <f t="shared" si="90"/>
        <v>중형</v>
      </c>
      <c r="GE3682" s="68">
        <v>134061</v>
      </c>
      <c r="GF3682" s="68" t="s">
        <v>6553</v>
      </c>
    </row>
    <row r="3683" spans="147:188" x14ac:dyDescent="0.3">
      <c r="EQ3683" s="68">
        <v>10650073</v>
      </c>
      <c r="ER3683" s="175">
        <v>2</v>
      </c>
      <c r="ES3683" s="68">
        <v>650</v>
      </c>
      <c r="ET3683" s="68">
        <v>73</v>
      </c>
      <c r="EU3683" s="68">
        <v>0</v>
      </c>
      <c r="EV3683" s="68">
        <v>150073</v>
      </c>
      <c r="EW3683" s="68" t="s">
        <v>2711</v>
      </c>
      <c r="EX3683" s="68" t="str">
        <f t="shared" si="90"/>
        <v>중형</v>
      </c>
      <c r="GE3683" s="68">
        <v>134062</v>
      </c>
      <c r="GF3683" s="68" t="s">
        <v>6553</v>
      </c>
    </row>
    <row r="3684" spans="147:188" x14ac:dyDescent="0.3">
      <c r="EQ3684" s="68">
        <v>10750073</v>
      </c>
      <c r="ER3684" s="175">
        <v>2</v>
      </c>
      <c r="ES3684" s="68">
        <v>650</v>
      </c>
      <c r="ET3684" s="68">
        <v>73</v>
      </c>
      <c r="EU3684" s="68">
        <v>0</v>
      </c>
      <c r="EV3684" s="68">
        <v>150073</v>
      </c>
      <c r="EW3684" s="68" t="s">
        <v>2711</v>
      </c>
      <c r="EX3684" s="68" t="str">
        <f t="shared" si="90"/>
        <v>중형</v>
      </c>
      <c r="GE3684" s="68">
        <v>134063</v>
      </c>
      <c r="GF3684" s="68" t="s">
        <v>6553</v>
      </c>
    </row>
    <row r="3685" spans="147:188" x14ac:dyDescent="0.3">
      <c r="EQ3685" s="68">
        <v>10850073</v>
      </c>
      <c r="ER3685" s="175">
        <v>2</v>
      </c>
      <c r="ES3685" s="68">
        <v>650</v>
      </c>
      <c r="ET3685" s="68">
        <v>73</v>
      </c>
      <c r="EU3685" s="68">
        <v>0</v>
      </c>
      <c r="EV3685" s="68">
        <v>150073</v>
      </c>
      <c r="EW3685" s="68" t="s">
        <v>2711</v>
      </c>
      <c r="EX3685" s="68" t="str">
        <f t="shared" si="90"/>
        <v>중형</v>
      </c>
      <c r="GE3685" s="68">
        <v>134064</v>
      </c>
      <c r="GF3685" s="68" t="s">
        <v>6554</v>
      </c>
    </row>
    <row r="3686" spans="147:188" x14ac:dyDescent="0.3">
      <c r="EQ3686" s="68">
        <v>10950073</v>
      </c>
      <c r="ER3686" s="175">
        <v>2</v>
      </c>
      <c r="ES3686" s="68">
        <v>650</v>
      </c>
      <c r="ET3686" s="68">
        <v>73</v>
      </c>
      <c r="EU3686" s="68">
        <v>0</v>
      </c>
      <c r="EV3686" s="68">
        <v>150073</v>
      </c>
      <c r="EW3686" s="68" t="s">
        <v>2711</v>
      </c>
      <c r="EX3686" s="68" t="str">
        <f t="shared" si="90"/>
        <v>중형</v>
      </c>
      <c r="GE3686" s="68">
        <v>134065</v>
      </c>
      <c r="GF3686" s="68" t="s">
        <v>6554</v>
      </c>
    </row>
    <row r="3687" spans="147:188" x14ac:dyDescent="0.3">
      <c r="EQ3687" s="68">
        <v>11050073</v>
      </c>
      <c r="ER3687" s="175">
        <v>2</v>
      </c>
      <c r="ES3687" s="68">
        <v>650</v>
      </c>
      <c r="ET3687" s="68">
        <v>73</v>
      </c>
      <c r="EU3687" s="68">
        <v>0</v>
      </c>
      <c r="EV3687" s="68">
        <v>150073</v>
      </c>
      <c r="EW3687" s="68" t="s">
        <v>2711</v>
      </c>
      <c r="EX3687" s="68" t="str">
        <f t="shared" si="90"/>
        <v>중형</v>
      </c>
      <c r="GE3687" s="68">
        <v>134066</v>
      </c>
      <c r="GF3687" s="68" t="s">
        <v>6554</v>
      </c>
    </row>
    <row r="3688" spans="147:188" x14ac:dyDescent="0.3">
      <c r="EQ3688" s="68">
        <v>11150073</v>
      </c>
      <c r="ER3688" s="175">
        <v>2</v>
      </c>
      <c r="ES3688" s="68">
        <v>650</v>
      </c>
      <c r="ET3688" s="68">
        <v>73</v>
      </c>
      <c r="EU3688" s="68">
        <v>0</v>
      </c>
      <c r="EV3688" s="68">
        <v>150073</v>
      </c>
      <c r="EW3688" s="68" t="s">
        <v>2711</v>
      </c>
      <c r="EX3688" s="68" t="str">
        <f t="shared" si="90"/>
        <v>중형</v>
      </c>
      <c r="GE3688" s="68">
        <v>134067</v>
      </c>
      <c r="GF3688" s="68" t="s">
        <v>6555</v>
      </c>
    </row>
    <row r="3689" spans="147:188" x14ac:dyDescent="0.3">
      <c r="EQ3689" s="68">
        <v>11250073</v>
      </c>
      <c r="ER3689" s="175">
        <v>2</v>
      </c>
      <c r="ES3689" s="68">
        <v>650</v>
      </c>
      <c r="ET3689" s="68">
        <v>73</v>
      </c>
      <c r="EU3689" s="68">
        <v>0</v>
      </c>
      <c r="EV3689" s="68">
        <v>150073</v>
      </c>
      <c r="EW3689" s="68" t="s">
        <v>2711</v>
      </c>
      <c r="EX3689" s="68" t="str">
        <f t="shared" si="90"/>
        <v>중형</v>
      </c>
      <c r="GE3689" s="68">
        <v>134068</v>
      </c>
      <c r="GF3689" s="68" t="s">
        <v>6555</v>
      </c>
    </row>
    <row r="3690" spans="147:188" x14ac:dyDescent="0.3">
      <c r="EQ3690" s="68">
        <v>20150073</v>
      </c>
      <c r="ER3690" s="175">
        <v>2</v>
      </c>
      <c r="ES3690" s="68">
        <v>650</v>
      </c>
      <c r="ET3690" s="68">
        <v>73</v>
      </c>
      <c r="EU3690" s="68">
        <v>0</v>
      </c>
      <c r="EV3690" s="68">
        <v>150073</v>
      </c>
      <c r="EW3690" s="68" t="s">
        <v>2711</v>
      </c>
      <c r="EX3690" s="68" t="str">
        <f t="shared" si="90"/>
        <v>중형</v>
      </c>
      <c r="GE3690" s="68">
        <v>134069</v>
      </c>
      <c r="GF3690" s="68" t="s">
        <v>6555</v>
      </c>
    </row>
    <row r="3691" spans="147:188" x14ac:dyDescent="0.3">
      <c r="EQ3691" s="68">
        <v>20250073</v>
      </c>
      <c r="ER3691" s="175">
        <v>2</v>
      </c>
      <c r="ES3691" s="68">
        <v>650</v>
      </c>
      <c r="ET3691" s="68">
        <v>73</v>
      </c>
      <c r="EU3691" s="68">
        <v>0</v>
      </c>
      <c r="EV3691" s="68">
        <v>150073</v>
      </c>
      <c r="EW3691" s="68" t="s">
        <v>2711</v>
      </c>
      <c r="EX3691" s="68" t="str">
        <f t="shared" si="90"/>
        <v>중형</v>
      </c>
      <c r="GE3691" s="68">
        <v>134070</v>
      </c>
      <c r="GF3691" s="68" t="s">
        <v>6556</v>
      </c>
    </row>
    <row r="3692" spans="147:188" x14ac:dyDescent="0.3">
      <c r="EQ3692" s="68">
        <v>20350073</v>
      </c>
      <c r="ER3692" s="175">
        <v>2</v>
      </c>
      <c r="ES3692" s="68">
        <v>650</v>
      </c>
      <c r="ET3692" s="68">
        <v>73</v>
      </c>
      <c r="EU3692" s="68">
        <v>0</v>
      </c>
      <c r="EV3692" s="68">
        <v>150073</v>
      </c>
      <c r="EW3692" s="68" t="s">
        <v>2711</v>
      </c>
      <c r="EX3692" s="68" t="str">
        <f t="shared" si="90"/>
        <v>중형</v>
      </c>
      <c r="GE3692" s="68">
        <v>134071</v>
      </c>
      <c r="GF3692" s="68" t="s">
        <v>6556</v>
      </c>
    </row>
    <row r="3693" spans="147:188" x14ac:dyDescent="0.3">
      <c r="EQ3693" s="68">
        <v>20450073</v>
      </c>
      <c r="ER3693" s="175">
        <v>2</v>
      </c>
      <c r="ES3693" s="68">
        <v>650</v>
      </c>
      <c r="ET3693" s="68">
        <v>73</v>
      </c>
      <c r="EU3693" s="68">
        <v>0</v>
      </c>
      <c r="EV3693" s="68">
        <v>150073</v>
      </c>
      <c r="EW3693" s="68" t="s">
        <v>2711</v>
      </c>
      <c r="EX3693" s="68" t="str">
        <f t="shared" si="90"/>
        <v>중형</v>
      </c>
      <c r="GE3693" s="68">
        <v>134072</v>
      </c>
      <c r="GF3693" s="68" t="s">
        <v>6556</v>
      </c>
    </row>
    <row r="3694" spans="147:188" x14ac:dyDescent="0.3">
      <c r="EQ3694" s="68">
        <v>20550073</v>
      </c>
      <c r="ER3694" s="175">
        <v>2</v>
      </c>
      <c r="ES3694" s="68">
        <v>650</v>
      </c>
      <c r="ET3694" s="68">
        <v>73</v>
      </c>
      <c r="EU3694" s="68">
        <v>0</v>
      </c>
      <c r="EV3694" s="68">
        <v>150073</v>
      </c>
      <c r="EW3694" s="68" t="s">
        <v>2711</v>
      </c>
      <c r="EX3694" s="68" t="str">
        <f t="shared" si="90"/>
        <v>중형</v>
      </c>
      <c r="GE3694" s="68">
        <v>134073</v>
      </c>
      <c r="GF3694" s="68" t="s">
        <v>6557</v>
      </c>
    </row>
    <row r="3695" spans="147:188" x14ac:dyDescent="0.3">
      <c r="EQ3695" s="68">
        <v>20650073</v>
      </c>
      <c r="ER3695" s="175">
        <v>2</v>
      </c>
      <c r="ES3695" s="68">
        <v>650</v>
      </c>
      <c r="ET3695" s="68">
        <v>73</v>
      </c>
      <c r="EU3695" s="68">
        <v>0</v>
      </c>
      <c r="EV3695" s="68">
        <v>150073</v>
      </c>
      <c r="EW3695" s="68" t="s">
        <v>2711</v>
      </c>
      <c r="EX3695" s="68" t="str">
        <f t="shared" si="90"/>
        <v>중형</v>
      </c>
      <c r="GE3695" s="68">
        <v>134074</v>
      </c>
      <c r="GF3695" s="68" t="s">
        <v>6557</v>
      </c>
    </row>
    <row r="3696" spans="147:188" x14ac:dyDescent="0.3">
      <c r="EQ3696" s="68">
        <v>20750073</v>
      </c>
      <c r="ER3696" s="175">
        <v>2</v>
      </c>
      <c r="ES3696" s="68">
        <v>650</v>
      </c>
      <c r="ET3696" s="68">
        <v>73</v>
      </c>
      <c r="EU3696" s="68">
        <v>0</v>
      </c>
      <c r="EV3696" s="68">
        <v>150073</v>
      </c>
      <c r="EW3696" s="68" t="s">
        <v>2711</v>
      </c>
      <c r="EX3696" s="68" t="str">
        <f t="shared" si="90"/>
        <v>중형</v>
      </c>
      <c r="GE3696" s="68">
        <v>134075</v>
      </c>
      <c r="GF3696" s="68" t="s">
        <v>6557</v>
      </c>
    </row>
    <row r="3697" spans="147:188" x14ac:dyDescent="0.3">
      <c r="EQ3697" s="68">
        <v>20850073</v>
      </c>
      <c r="ER3697" s="175">
        <v>2</v>
      </c>
      <c r="ES3697" s="68">
        <v>650</v>
      </c>
      <c r="ET3697" s="68">
        <v>73</v>
      </c>
      <c r="EU3697" s="68">
        <v>0</v>
      </c>
      <c r="EV3697" s="68">
        <v>150073</v>
      </c>
      <c r="EW3697" s="68" t="s">
        <v>2711</v>
      </c>
      <c r="EX3697" s="68" t="str">
        <f t="shared" si="90"/>
        <v>중형</v>
      </c>
      <c r="GE3697" s="68">
        <v>134076</v>
      </c>
      <c r="GF3697" s="68" t="s">
        <v>6558</v>
      </c>
    </row>
    <row r="3698" spans="147:188" x14ac:dyDescent="0.3">
      <c r="EQ3698" s="68">
        <v>20950073</v>
      </c>
      <c r="ER3698" s="175">
        <v>2</v>
      </c>
      <c r="ES3698" s="68">
        <v>650</v>
      </c>
      <c r="ET3698" s="68">
        <v>73</v>
      </c>
      <c r="EU3698" s="68">
        <v>0</v>
      </c>
      <c r="EV3698" s="68">
        <v>150073</v>
      </c>
      <c r="EW3698" s="68" t="s">
        <v>2711</v>
      </c>
      <c r="EX3698" s="68" t="str">
        <f t="shared" si="90"/>
        <v>중형</v>
      </c>
      <c r="GE3698" s="68">
        <v>134077</v>
      </c>
      <c r="GF3698" s="68" t="s">
        <v>6558</v>
      </c>
    </row>
    <row r="3699" spans="147:188" x14ac:dyDescent="0.3">
      <c r="EQ3699" s="68">
        <v>21050073</v>
      </c>
      <c r="ER3699" s="175">
        <v>2</v>
      </c>
      <c r="ES3699" s="68">
        <v>650</v>
      </c>
      <c r="ET3699" s="68">
        <v>73</v>
      </c>
      <c r="EU3699" s="68">
        <v>0</v>
      </c>
      <c r="EV3699" s="68">
        <v>150073</v>
      </c>
      <c r="EW3699" s="68" t="s">
        <v>2711</v>
      </c>
      <c r="EX3699" s="68" t="str">
        <f t="shared" si="90"/>
        <v>중형</v>
      </c>
      <c r="GE3699" s="68">
        <v>134078</v>
      </c>
      <c r="GF3699" s="68" t="s">
        <v>6558</v>
      </c>
    </row>
    <row r="3700" spans="147:188" x14ac:dyDescent="0.3">
      <c r="EQ3700" s="68">
        <v>21150073</v>
      </c>
      <c r="ER3700" s="175">
        <v>2</v>
      </c>
      <c r="ES3700" s="68">
        <v>650</v>
      </c>
      <c r="ET3700" s="68">
        <v>73</v>
      </c>
      <c r="EU3700" s="68">
        <v>0</v>
      </c>
      <c r="EV3700" s="68">
        <v>150073</v>
      </c>
      <c r="EW3700" s="68" t="s">
        <v>2711</v>
      </c>
      <c r="EX3700" s="68" t="str">
        <f t="shared" si="90"/>
        <v>중형</v>
      </c>
      <c r="GE3700" s="68">
        <v>134079</v>
      </c>
      <c r="GF3700" s="68" t="s">
        <v>6559</v>
      </c>
    </row>
    <row r="3701" spans="147:188" x14ac:dyDescent="0.3">
      <c r="EQ3701" s="68">
        <v>21250073</v>
      </c>
      <c r="ER3701" s="175">
        <v>2</v>
      </c>
      <c r="ES3701" s="68">
        <v>650</v>
      </c>
      <c r="ET3701" s="68">
        <v>73</v>
      </c>
      <c r="EU3701" s="68">
        <v>0</v>
      </c>
      <c r="EV3701" s="68">
        <v>150073</v>
      </c>
      <c r="EW3701" s="68" t="s">
        <v>2711</v>
      </c>
      <c r="EX3701" s="68" t="str">
        <f t="shared" si="90"/>
        <v>중형</v>
      </c>
      <c r="GE3701" s="68">
        <v>134080</v>
      </c>
      <c r="GF3701" s="68" t="s">
        <v>6559</v>
      </c>
    </row>
    <row r="3702" spans="147:188" x14ac:dyDescent="0.3">
      <c r="EQ3702" s="68">
        <v>30150073</v>
      </c>
      <c r="ER3702" s="175">
        <v>2</v>
      </c>
      <c r="ES3702" s="68">
        <v>650</v>
      </c>
      <c r="ET3702" s="68">
        <v>73</v>
      </c>
      <c r="EU3702" s="68">
        <v>0</v>
      </c>
      <c r="EV3702" s="68">
        <v>150073</v>
      </c>
      <c r="EW3702" s="68" t="s">
        <v>2711</v>
      </c>
      <c r="EX3702" s="68" t="str">
        <f t="shared" si="90"/>
        <v>중형</v>
      </c>
      <c r="GE3702" s="68">
        <v>134081</v>
      </c>
      <c r="GF3702" s="68" t="s">
        <v>6559</v>
      </c>
    </row>
    <row r="3703" spans="147:188" x14ac:dyDescent="0.3">
      <c r="EQ3703" s="68">
        <v>30250073</v>
      </c>
      <c r="ER3703" s="175">
        <v>2</v>
      </c>
      <c r="ES3703" s="68">
        <v>650</v>
      </c>
      <c r="ET3703" s="68">
        <v>73</v>
      </c>
      <c r="EU3703" s="68">
        <v>0</v>
      </c>
      <c r="EV3703" s="68">
        <v>150073</v>
      </c>
      <c r="EW3703" s="68" t="s">
        <v>2711</v>
      </c>
      <c r="EX3703" s="68" t="str">
        <f t="shared" si="90"/>
        <v>중형</v>
      </c>
      <c r="GE3703" s="68">
        <v>134082</v>
      </c>
      <c r="GF3703" s="68" t="s">
        <v>6560</v>
      </c>
    </row>
    <row r="3704" spans="147:188" x14ac:dyDescent="0.3">
      <c r="EQ3704" s="68">
        <v>30350073</v>
      </c>
      <c r="ER3704" s="175">
        <v>2</v>
      </c>
      <c r="ES3704" s="68">
        <v>650</v>
      </c>
      <c r="ET3704" s="68">
        <v>73</v>
      </c>
      <c r="EU3704" s="68">
        <v>0</v>
      </c>
      <c r="EV3704" s="68">
        <v>150073</v>
      </c>
      <c r="EW3704" s="68" t="s">
        <v>2711</v>
      </c>
      <c r="EX3704" s="68" t="str">
        <f t="shared" si="90"/>
        <v>중형</v>
      </c>
      <c r="GE3704" s="68">
        <v>134083</v>
      </c>
      <c r="GF3704" s="68" t="s">
        <v>6560</v>
      </c>
    </row>
    <row r="3705" spans="147:188" x14ac:dyDescent="0.3">
      <c r="EQ3705" s="68">
        <v>30450073</v>
      </c>
      <c r="ER3705" s="175">
        <v>2</v>
      </c>
      <c r="ES3705" s="68">
        <v>650</v>
      </c>
      <c r="ET3705" s="68">
        <v>73</v>
      </c>
      <c r="EU3705" s="68">
        <v>0</v>
      </c>
      <c r="EV3705" s="68">
        <v>150073</v>
      </c>
      <c r="EW3705" s="68" t="s">
        <v>2711</v>
      </c>
      <c r="EX3705" s="68" t="str">
        <f t="shared" si="90"/>
        <v>중형</v>
      </c>
      <c r="GE3705" s="68">
        <v>134084</v>
      </c>
      <c r="GF3705" s="68" t="s">
        <v>6560</v>
      </c>
    </row>
    <row r="3706" spans="147:188" x14ac:dyDescent="0.3">
      <c r="EQ3706" s="68">
        <v>30550073</v>
      </c>
      <c r="ER3706" s="175">
        <v>2</v>
      </c>
      <c r="ES3706" s="68">
        <v>650</v>
      </c>
      <c r="ET3706" s="68">
        <v>73</v>
      </c>
      <c r="EU3706" s="68">
        <v>0</v>
      </c>
      <c r="EV3706" s="68">
        <v>150073</v>
      </c>
      <c r="EW3706" s="68" t="s">
        <v>2711</v>
      </c>
      <c r="EX3706" s="68" t="str">
        <f t="shared" si="90"/>
        <v>중형</v>
      </c>
      <c r="GE3706" s="68">
        <v>134085</v>
      </c>
      <c r="GF3706" s="68" t="s">
        <v>6561</v>
      </c>
    </row>
    <row r="3707" spans="147:188" x14ac:dyDescent="0.3">
      <c r="EQ3707" s="68">
        <v>30650073</v>
      </c>
      <c r="ER3707" s="175">
        <v>2</v>
      </c>
      <c r="ES3707" s="68">
        <v>650</v>
      </c>
      <c r="ET3707" s="68">
        <v>73</v>
      </c>
      <c r="EU3707" s="68">
        <v>0</v>
      </c>
      <c r="EV3707" s="68">
        <v>150073</v>
      </c>
      <c r="EW3707" s="68" t="s">
        <v>2711</v>
      </c>
      <c r="EX3707" s="68" t="str">
        <f t="shared" si="90"/>
        <v>중형</v>
      </c>
      <c r="GE3707" s="68">
        <v>134086</v>
      </c>
      <c r="GF3707" s="68" t="s">
        <v>6561</v>
      </c>
    </row>
    <row r="3708" spans="147:188" x14ac:dyDescent="0.3">
      <c r="EQ3708" s="68">
        <v>30750073</v>
      </c>
      <c r="ER3708" s="175">
        <v>2</v>
      </c>
      <c r="ES3708" s="68">
        <v>650</v>
      </c>
      <c r="ET3708" s="68">
        <v>73</v>
      </c>
      <c r="EU3708" s="68">
        <v>0</v>
      </c>
      <c r="EV3708" s="68">
        <v>150073</v>
      </c>
      <c r="EW3708" s="68" t="s">
        <v>2711</v>
      </c>
      <c r="EX3708" s="68" t="str">
        <f t="shared" si="90"/>
        <v>중형</v>
      </c>
      <c r="GE3708" s="68">
        <v>134087</v>
      </c>
      <c r="GF3708" s="68" t="s">
        <v>6561</v>
      </c>
    </row>
    <row r="3709" spans="147:188" x14ac:dyDescent="0.3">
      <c r="EQ3709" s="68">
        <v>30850073</v>
      </c>
      <c r="ER3709" s="175">
        <v>2</v>
      </c>
      <c r="ES3709" s="68">
        <v>650</v>
      </c>
      <c r="ET3709" s="68">
        <v>73</v>
      </c>
      <c r="EU3709" s="68">
        <v>0</v>
      </c>
      <c r="EV3709" s="68">
        <v>150073</v>
      </c>
      <c r="EW3709" s="68" t="s">
        <v>2711</v>
      </c>
      <c r="EX3709" s="68" t="str">
        <f t="shared" si="90"/>
        <v>중형</v>
      </c>
      <c r="GE3709" s="68">
        <v>134088</v>
      </c>
      <c r="GF3709" s="68" t="s">
        <v>6562</v>
      </c>
    </row>
    <row r="3710" spans="147:188" x14ac:dyDescent="0.3">
      <c r="EQ3710" s="68">
        <v>30950073</v>
      </c>
      <c r="ER3710" s="175">
        <v>2</v>
      </c>
      <c r="ES3710" s="68">
        <v>650</v>
      </c>
      <c r="ET3710" s="68">
        <v>73</v>
      </c>
      <c r="EU3710" s="68">
        <v>0</v>
      </c>
      <c r="EV3710" s="68">
        <v>150073</v>
      </c>
      <c r="EW3710" s="68" t="s">
        <v>2711</v>
      </c>
      <c r="EX3710" s="68" t="str">
        <f t="shared" si="90"/>
        <v>중형</v>
      </c>
      <c r="GE3710" s="68">
        <v>134089</v>
      </c>
      <c r="GF3710" s="68" t="s">
        <v>6562</v>
      </c>
    </row>
    <row r="3711" spans="147:188" x14ac:dyDescent="0.3">
      <c r="EQ3711" s="68">
        <v>31050073</v>
      </c>
      <c r="ER3711" s="175">
        <v>2</v>
      </c>
      <c r="ES3711" s="68">
        <v>650</v>
      </c>
      <c r="ET3711" s="68">
        <v>73</v>
      </c>
      <c r="EU3711" s="68">
        <v>0</v>
      </c>
      <c r="EV3711" s="68">
        <v>150073</v>
      </c>
      <c r="EW3711" s="68" t="s">
        <v>2711</v>
      </c>
      <c r="EX3711" s="68" t="str">
        <f t="shared" si="90"/>
        <v>중형</v>
      </c>
      <c r="GE3711" s="68">
        <v>134090</v>
      </c>
      <c r="GF3711" s="68" t="s">
        <v>6562</v>
      </c>
    </row>
    <row r="3712" spans="147:188" x14ac:dyDescent="0.3">
      <c r="EQ3712" s="68">
        <v>31150073</v>
      </c>
      <c r="ER3712" s="175">
        <v>2</v>
      </c>
      <c r="ES3712" s="68">
        <v>650</v>
      </c>
      <c r="ET3712" s="68">
        <v>73</v>
      </c>
      <c r="EU3712" s="68">
        <v>0</v>
      </c>
      <c r="EV3712" s="68">
        <v>150073</v>
      </c>
      <c r="EW3712" s="68" t="s">
        <v>2711</v>
      </c>
      <c r="EX3712" s="68" t="str">
        <f t="shared" si="90"/>
        <v>중형</v>
      </c>
      <c r="GE3712" s="68">
        <v>134091</v>
      </c>
      <c r="GF3712" s="68" t="s">
        <v>6563</v>
      </c>
    </row>
    <row r="3713" spans="147:188" x14ac:dyDescent="0.3">
      <c r="EQ3713" s="68">
        <v>31250073</v>
      </c>
      <c r="ER3713" s="175">
        <v>2</v>
      </c>
      <c r="ES3713" s="68">
        <v>650</v>
      </c>
      <c r="ET3713" s="68">
        <v>73</v>
      </c>
      <c r="EU3713" s="68">
        <v>0</v>
      </c>
      <c r="EV3713" s="68">
        <v>150073</v>
      </c>
      <c r="EW3713" s="68" t="s">
        <v>2711</v>
      </c>
      <c r="EX3713" s="68" t="str">
        <f t="shared" si="90"/>
        <v>중형</v>
      </c>
      <c r="GE3713" s="68">
        <v>134092</v>
      </c>
      <c r="GF3713" s="68" t="s">
        <v>6563</v>
      </c>
    </row>
    <row r="3714" spans="147:188" x14ac:dyDescent="0.3">
      <c r="EQ3714" s="68">
        <v>10150074</v>
      </c>
      <c r="ER3714" s="175">
        <v>2</v>
      </c>
      <c r="ES3714" s="68">
        <v>650</v>
      </c>
      <c r="ET3714" s="68">
        <v>74</v>
      </c>
      <c r="EU3714" s="68">
        <v>0</v>
      </c>
      <c r="EV3714" s="68">
        <v>150074</v>
      </c>
      <c r="EW3714" s="68" t="s">
        <v>2712</v>
      </c>
      <c r="EX3714" s="68" t="str">
        <f t="shared" si="90"/>
        <v>중형</v>
      </c>
      <c r="GE3714" s="68">
        <v>134093</v>
      </c>
      <c r="GF3714" s="68" t="s">
        <v>6563</v>
      </c>
    </row>
    <row r="3715" spans="147:188" x14ac:dyDescent="0.3">
      <c r="EQ3715" s="68">
        <v>10250074</v>
      </c>
      <c r="ER3715" s="175">
        <v>2</v>
      </c>
      <c r="ES3715" s="68">
        <v>650</v>
      </c>
      <c r="ET3715" s="68">
        <v>74</v>
      </c>
      <c r="EU3715" s="68">
        <v>0</v>
      </c>
      <c r="EV3715" s="68">
        <v>150074</v>
      </c>
      <c r="EW3715" s="68" t="s">
        <v>2712</v>
      </c>
      <c r="EX3715" s="68" t="str">
        <f t="shared" ref="EX3715:EX3778" si="91">IF(ER3715=1,"소형",IF(ER3715=2,"중형","대형"))</f>
        <v>중형</v>
      </c>
      <c r="GE3715" s="68">
        <v>134094</v>
      </c>
      <c r="GF3715" s="68" t="s">
        <v>6564</v>
      </c>
    </row>
    <row r="3716" spans="147:188" x14ac:dyDescent="0.3">
      <c r="EQ3716" s="68">
        <v>10350074</v>
      </c>
      <c r="ER3716" s="175">
        <v>2</v>
      </c>
      <c r="ES3716" s="68">
        <v>650</v>
      </c>
      <c r="ET3716" s="68">
        <v>74</v>
      </c>
      <c r="EU3716" s="68">
        <v>0</v>
      </c>
      <c r="EV3716" s="68">
        <v>150074</v>
      </c>
      <c r="EW3716" s="68" t="s">
        <v>2712</v>
      </c>
      <c r="EX3716" s="68" t="str">
        <f t="shared" si="91"/>
        <v>중형</v>
      </c>
      <c r="GE3716" s="68">
        <v>134095</v>
      </c>
      <c r="GF3716" s="68" t="s">
        <v>6564</v>
      </c>
    </row>
    <row r="3717" spans="147:188" x14ac:dyDescent="0.3">
      <c r="EQ3717" s="68">
        <v>10450074</v>
      </c>
      <c r="ER3717" s="175">
        <v>2</v>
      </c>
      <c r="ES3717" s="68">
        <v>650</v>
      </c>
      <c r="ET3717" s="68">
        <v>74</v>
      </c>
      <c r="EU3717" s="68">
        <v>0</v>
      </c>
      <c r="EV3717" s="68">
        <v>150074</v>
      </c>
      <c r="EW3717" s="68" t="s">
        <v>2712</v>
      </c>
      <c r="EX3717" s="68" t="str">
        <f t="shared" si="91"/>
        <v>중형</v>
      </c>
      <c r="GE3717" s="68">
        <v>134096</v>
      </c>
      <c r="GF3717" s="68" t="s">
        <v>6564</v>
      </c>
    </row>
    <row r="3718" spans="147:188" x14ac:dyDescent="0.3">
      <c r="EQ3718" s="68">
        <v>10550074</v>
      </c>
      <c r="ER3718" s="175">
        <v>2</v>
      </c>
      <c r="ES3718" s="68">
        <v>650</v>
      </c>
      <c r="ET3718" s="68">
        <v>74</v>
      </c>
      <c r="EU3718" s="68">
        <v>0</v>
      </c>
      <c r="EV3718" s="68">
        <v>150074</v>
      </c>
      <c r="EW3718" s="68" t="s">
        <v>2712</v>
      </c>
      <c r="EX3718" s="68" t="str">
        <f t="shared" si="91"/>
        <v>중형</v>
      </c>
      <c r="GE3718" s="68">
        <v>134097</v>
      </c>
      <c r="GF3718" s="68" t="s">
        <v>6565</v>
      </c>
    </row>
    <row r="3719" spans="147:188" x14ac:dyDescent="0.3">
      <c r="EQ3719" s="68">
        <v>10650074</v>
      </c>
      <c r="ER3719" s="175">
        <v>2</v>
      </c>
      <c r="ES3719" s="68">
        <v>650</v>
      </c>
      <c r="ET3719" s="68">
        <v>74</v>
      </c>
      <c r="EU3719" s="68">
        <v>0</v>
      </c>
      <c r="EV3719" s="68">
        <v>150074</v>
      </c>
      <c r="EW3719" s="68" t="s">
        <v>2712</v>
      </c>
      <c r="EX3719" s="68" t="str">
        <f t="shared" si="91"/>
        <v>중형</v>
      </c>
      <c r="GE3719" s="68">
        <v>134098</v>
      </c>
      <c r="GF3719" s="68" t="s">
        <v>6565</v>
      </c>
    </row>
    <row r="3720" spans="147:188" x14ac:dyDescent="0.3">
      <c r="EQ3720" s="68">
        <v>10750074</v>
      </c>
      <c r="ER3720" s="175">
        <v>2</v>
      </c>
      <c r="ES3720" s="68">
        <v>650</v>
      </c>
      <c r="ET3720" s="68">
        <v>74</v>
      </c>
      <c r="EU3720" s="68">
        <v>0</v>
      </c>
      <c r="EV3720" s="68">
        <v>150074</v>
      </c>
      <c r="EW3720" s="68" t="s">
        <v>2712</v>
      </c>
      <c r="EX3720" s="68" t="str">
        <f t="shared" si="91"/>
        <v>중형</v>
      </c>
      <c r="GE3720" s="68">
        <v>134099</v>
      </c>
      <c r="GF3720" s="68" t="s">
        <v>6565</v>
      </c>
    </row>
    <row r="3721" spans="147:188" x14ac:dyDescent="0.3">
      <c r="EQ3721" s="68">
        <v>10850074</v>
      </c>
      <c r="ER3721" s="175">
        <v>2</v>
      </c>
      <c r="ES3721" s="68">
        <v>650</v>
      </c>
      <c r="ET3721" s="68">
        <v>74</v>
      </c>
      <c r="EU3721" s="68">
        <v>0</v>
      </c>
      <c r="EV3721" s="68">
        <v>150074</v>
      </c>
      <c r="EW3721" s="68" t="s">
        <v>2712</v>
      </c>
      <c r="EX3721" s="68" t="str">
        <f t="shared" si="91"/>
        <v>중형</v>
      </c>
      <c r="GE3721" s="68">
        <v>134100</v>
      </c>
      <c r="GF3721" s="68" t="s">
        <v>6566</v>
      </c>
    </row>
    <row r="3722" spans="147:188" x14ac:dyDescent="0.3">
      <c r="EQ3722" s="68">
        <v>10950074</v>
      </c>
      <c r="ER3722" s="175">
        <v>2</v>
      </c>
      <c r="ES3722" s="68">
        <v>650</v>
      </c>
      <c r="ET3722" s="68">
        <v>74</v>
      </c>
      <c r="EU3722" s="68">
        <v>0</v>
      </c>
      <c r="EV3722" s="68">
        <v>150074</v>
      </c>
      <c r="EW3722" s="68" t="s">
        <v>2712</v>
      </c>
      <c r="EX3722" s="68" t="str">
        <f t="shared" si="91"/>
        <v>중형</v>
      </c>
      <c r="GE3722" s="68">
        <v>134101</v>
      </c>
      <c r="GF3722" s="68" t="s">
        <v>6566</v>
      </c>
    </row>
    <row r="3723" spans="147:188" x14ac:dyDescent="0.3">
      <c r="EQ3723" s="68">
        <v>11050074</v>
      </c>
      <c r="ER3723" s="175">
        <v>2</v>
      </c>
      <c r="ES3723" s="68">
        <v>650</v>
      </c>
      <c r="ET3723" s="68">
        <v>74</v>
      </c>
      <c r="EU3723" s="68">
        <v>0</v>
      </c>
      <c r="EV3723" s="68">
        <v>150074</v>
      </c>
      <c r="EW3723" s="68" t="s">
        <v>2712</v>
      </c>
      <c r="EX3723" s="68" t="str">
        <f t="shared" si="91"/>
        <v>중형</v>
      </c>
      <c r="GE3723" s="68">
        <v>134102</v>
      </c>
      <c r="GF3723" s="68" t="s">
        <v>6566</v>
      </c>
    </row>
    <row r="3724" spans="147:188" x14ac:dyDescent="0.3">
      <c r="EQ3724" s="68">
        <v>11150074</v>
      </c>
      <c r="ER3724" s="175">
        <v>2</v>
      </c>
      <c r="ES3724" s="68">
        <v>650</v>
      </c>
      <c r="ET3724" s="68">
        <v>74</v>
      </c>
      <c r="EU3724" s="68">
        <v>0</v>
      </c>
      <c r="EV3724" s="68">
        <v>150074</v>
      </c>
      <c r="EW3724" s="68" t="s">
        <v>2712</v>
      </c>
      <c r="EX3724" s="68" t="str">
        <f t="shared" si="91"/>
        <v>중형</v>
      </c>
      <c r="GE3724" s="68">
        <v>134103</v>
      </c>
      <c r="GF3724" s="68" t="s">
        <v>6567</v>
      </c>
    </row>
    <row r="3725" spans="147:188" x14ac:dyDescent="0.3">
      <c r="EQ3725" s="68">
        <v>11250074</v>
      </c>
      <c r="ER3725" s="175">
        <v>2</v>
      </c>
      <c r="ES3725" s="68">
        <v>650</v>
      </c>
      <c r="ET3725" s="68">
        <v>74</v>
      </c>
      <c r="EU3725" s="68">
        <v>0</v>
      </c>
      <c r="EV3725" s="68">
        <v>150074</v>
      </c>
      <c r="EW3725" s="68" t="s">
        <v>2712</v>
      </c>
      <c r="EX3725" s="68" t="str">
        <f t="shared" si="91"/>
        <v>중형</v>
      </c>
      <c r="GE3725" s="68">
        <v>134104</v>
      </c>
      <c r="GF3725" s="68" t="s">
        <v>6567</v>
      </c>
    </row>
    <row r="3726" spans="147:188" x14ac:dyDescent="0.3">
      <c r="EQ3726" s="68">
        <v>20150074</v>
      </c>
      <c r="ER3726" s="175">
        <v>2</v>
      </c>
      <c r="ES3726" s="68">
        <v>650</v>
      </c>
      <c r="ET3726" s="68">
        <v>74</v>
      </c>
      <c r="EU3726" s="68">
        <v>0</v>
      </c>
      <c r="EV3726" s="68">
        <v>150074</v>
      </c>
      <c r="EW3726" s="68" t="s">
        <v>2712</v>
      </c>
      <c r="EX3726" s="68" t="str">
        <f t="shared" si="91"/>
        <v>중형</v>
      </c>
      <c r="GE3726" s="68">
        <v>134105</v>
      </c>
      <c r="GF3726" s="68" t="s">
        <v>6567</v>
      </c>
    </row>
    <row r="3727" spans="147:188" x14ac:dyDescent="0.3">
      <c r="EQ3727" s="68">
        <v>20250074</v>
      </c>
      <c r="ER3727" s="175">
        <v>2</v>
      </c>
      <c r="ES3727" s="68">
        <v>650</v>
      </c>
      <c r="ET3727" s="68">
        <v>74</v>
      </c>
      <c r="EU3727" s="68">
        <v>0</v>
      </c>
      <c r="EV3727" s="68">
        <v>150074</v>
      </c>
      <c r="EW3727" s="68" t="s">
        <v>2712</v>
      </c>
      <c r="EX3727" s="68" t="str">
        <f t="shared" si="91"/>
        <v>중형</v>
      </c>
      <c r="GE3727" s="68">
        <v>134106</v>
      </c>
      <c r="GF3727" s="68" t="s">
        <v>6568</v>
      </c>
    </row>
    <row r="3728" spans="147:188" x14ac:dyDescent="0.3">
      <c r="EQ3728" s="68">
        <v>20350074</v>
      </c>
      <c r="ER3728" s="175">
        <v>2</v>
      </c>
      <c r="ES3728" s="68">
        <v>650</v>
      </c>
      <c r="ET3728" s="68">
        <v>74</v>
      </c>
      <c r="EU3728" s="68">
        <v>0</v>
      </c>
      <c r="EV3728" s="68">
        <v>150074</v>
      </c>
      <c r="EW3728" s="68" t="s">
        <v>2712</v>
      </c>
      <c r="EX3728" s="68" t="str">
        <f t="shared" si="91"/>
        <v>중형</v>
      </c>
      <c r="GE3728" s="68">
        <v>134107</v>
      </c>
      <c r="GF3728" s="68" t="s">
        <v>6568</v>
      </c>
    </row>
    <row r="3729" spans="147:188" x14ac:dyDescent="0.3">
      <c r="EQ3729" s="68">
        <v>20450074</v>
      </c>
      <c r="ER3729" s="175">
        <v>2</v>
      </c>
      <c r="ES3729" s="68">
        <v>650</v>
      </c>
      <c r="ET3729" s="68">
        <v>74</v>
      </c>
      <c r="EU3729" s="68">
        <v>0</v>
      </c>
      <c r="EV3729" s="68">
        <v>150074</v>
      </c>
      <c r="EW3729" s="68" t="s">
        <v>2712</v>
      </c>
      <c r="EX3729" s="68" t="str">
        <f t="shared" si="91"/>
        <v>중형</v>
      </c>
      <c r="GE3729" s="68">
        <v>134108</v>
      </c>
      <c r="GF3729" s="68" t="s">
        <v>6568</v>
      </c>
    </row>
    <row r="3730" spans="147:188" x14ac:dyDescent="0.3">
      <c r="EQ3730" s="68">
        <v>20550074</v>
      </c>
      <c r="ER3730" s="175">
        <v>2</v>
      </c>
      <c r="ES3730" s="68">
        <v>650</v>
      </c>
      <c r="ET3730" s="68">
        <v>74</v>
      </c>
      <c r="EU3730" s="68">
        <v>0</v>
      </c>
      <c r="EV3730" s="68">
        <v>150074</v>
      </c>
      <c r="EW3730" s="68" t="s">
        <v>2712</v>
      </c>
      <c r="EX3730" s="68" t="str">
        <f t="shared" si="91"/>
        <v>중형</v>
      </c>
      <c r="GE3730" s="68">
        <v>134109</v>
      </c>
      <c r="GF3730" s="68" t="s">
        <v>6569</v>
      </c>
    </row>
    <row r="3731" spans="147:188" x14ac:dyDescent="0.3">
      <c r="EQ3731" s="68">
        <v>20650074</v>
      </c>
      <c r="ER3731" s="175">
        <v>2</v>
      </c>
      <c r="ES3731" s="68">
        <v>650</v>
      </c>
      <c r="ET3731" s="68">
        <v>74</v>
      </c>
      <c r="EU3731" s="68">
        <v>0</v>
      </c>
      <c r="EV3731" s="68">
        <v>150074</v>
      </c>
      <c r="EW3731" s="68" t="s">
        <v>2712</v>
      </c>
      <c r="EX3731" s="68" t="str">
        <f t="shared" si="91"/>
        <v>중형</v>
      </c>
      <c r="GE3731" s="68">
        <v>134110</v>
      </c>
      <c r="GF3731" s="68" t="s">
        <v>6569</v>
      </c>
    </row>
    <row r="3732" spans="147:188" x14ac:dyDescent="0.3">
      <c r="EQ3732" s="68">
        <v>20750074</v>
      </c>
      <c r="ER3732" s="175">
        <v>2</v>
      </c>
      <c r="ES3732" s="68">
        <v>650</v>
      </c>
      <c r="ET3732" s="68">
        <v>74</v>
      </c>
      <c r="EU3732" s="68">
        <v>0</v>
      </c>
      <c r="EV3732" s="68">
        <v>150074</v>
      </c>
      <c r="EW3732" s="68" t="s">
        <v>2712</v>
      </c>
      <c r="EX3732" s="68" t="str">
        <f t="shared" si="91"/>
        <v>중형</v>
      </c>
      <c r="GE3732" s="68">
        <v>134111</v>
      </c>
      <c r="GF3732" s="68" t="s">
        <v>6569</v>
      </c>
    </row>
    <row r="3733" spans="147:188" x14ac:dyDescent="0.3">
      <c r="EQ3733" s="68">
        <v>20850074</v>
      </c>
      <c r="ER3733" s="175">
        <v>2</v>
      </c>
      <c r="ES3733" s="68">
        <v>650</v>
      </c>
      <c r="ET3733" s="68">
        <v>74</v>
      </c>
      <c r="EU3733" s="68">
        <v>0</v>
      </c>
      <c r="EV3733" s="68">
        <v>150074</v>
      </c>
      <c r="EW3733" s="68" t="s">
        <v>2712</v>
      </c>
      <c r="EX3733" s="68" t="str">
        <f t="shared" si="91"/>
        <v>중형</v>
      </c>
      <c r="GE3733" s="68">
        <v>134112</v>
      </c>
      <c r="GF3733" s="68" t="s">
        <v>6570</v>
      </c>
    </row>
    <row r="3734" spans="147:188" x14ac:dyDescent="0.3">
      <c r="EQ3734" s="68">
        <v>20950074</v>
      </c>
      <c r="ER3734" s="175">
        <v>2</v>
      </c>
      <c r="ES3734" s="68">
        <v>650</v>
      </c>
      <c r="ET3734" s="68">
        <v>74</v>
      </c>
      <c r="EU3734" s="68">
        <v>0</v>
      </c>
      <c r="EV3734" s="68">
        <v>150074</v>
      </c>
      <c r="EW3734" s="68" t="s">
        <v>2712</v>
      </c>
      <c r="EX3734" s="68" t="str">
        <f t="shared" si="91"/>
        <v>중형</v>
      </c>
      <c r="GE3734" s="68">
        <v>134113</v>
      </c>
      <c r="GF3734" s="68" t="s">
        <v>6570</v>
      </c>
    </row>
    <row r="3735" spans="147:188" x14ac:dyDescent="0.3">
      <c r="EQ3735" s="68">
        <v>21050074</v>
      </c>
      <c r="ER3735" s="175">
        <v>2</v>
      </c>
      <c r="ES3735" s="68">
        <v>650</v>
      </c>
      <c r="ET3735" s="68">
        <v>74</v>
      </c>
      <c r="EU3735" s="68">
        <v>0</v>
      </c>
      <c r="EV3735" s="68">
        <v>150074</v>
      </c>
      <c r="EW3735" s="68" t="s">
        <v>2712</v>
      </c>
      <c r="EX3735" s="68" t="str">
        <f t="shared" si="91"/>
        <v>중형</v>
      </c>
      <c r="GE3735" s="68">
        <v>134114</v>
      </c>
      <c r="GF3735" s="68" t="s">
        <v>6570</v>
      </c>
    </row>
    <row r="3736" spans="147:188" x14ac:dyDescent="0.3">
      <c r="EQ3736" s="68">
        <v>21150074</v>
      </c>
      <c r="ER3736" s="175">
        <v>2</v>
      </c>
      <c r="ES3736" s="68">
        <v>650</v>
      </c>
      <c r="ET3736" s="68">
        <v>74</v>
      </c>
      <c r="EU3736" s="68">
        <v>0</v>
      </c>
      <c r="EV3736" s="68">
        <v>150074</v>
      </c>
      <c r="EW3736" s="68" t="s">
        <v>2712</v>
      </c>
      <c r="EX3736" s="68" t="str">
        <f t="shared" si="91"/>
        <v>중형</v>
      </c>
      <c r="GE3736" s="68">
        <v>134115</v>
      </c>
      <c r="GF3736" s="68" t="s">
        <v>6571</v>
      </c>
    </row>
    <row r="3737" spans="147:188" x14ac:dyDescent="0.3">
      <c r="EQ3737" s="68">
        <v>21250074</v>
      </c>
      <c r="ER3737" s="175">
        <v>2</v>
      </c>
      <c r="ES3737" s="68">
        <v>650</v>
      </c>
      <c r="ET3737" s="68">
        <v>74</v>
      </c>
      <c r="EU3737" s="68">
        <v>0</v>
      </c>
      <c r="EV3737" s="68">
        <v>150074</v>
      </c>
      <c r="EW3737" s="68" t="s">
        <v>2712</v>
      </c>
      <c r="EX3737" s="68" t="str">
        <f t="shared" si="91"/>
        <v>중형</v>
      </c>
      <c r="GE3737" s="68">
        <v>134116</v>
      </c>
      <c r="GF3737" s="68" t="s">
        <v>6571</v>
      </c>
    </row>
    <row r="3738" spans="147:188" x14ac:dyDescent="0.3">
      <c r="EQ3738" s="68">
        <v>30150074</v>
      </c>
      <c r="ER3738" s="175">
        <v>2</v>
      </c>
      <c r="ES3738" s="68">
        <v>650</v>
      </c>
      <c r="ET3738" s="68">
        <v>74</v>
      </c>
      <c r="EU3738" s="68">
        <v>0</v>
      </c>
      <c r="EV3738" s="68">
        <v>150074</v>
      </c>
      <c r="EW3738" s="68" t="s">
        <v>2712</v>
      </c>
      <c r="EX3738" s="68" t="str">
        <f t="shared" si="91"/>
        <v>중형</v>
      </c>
      <c r="GE3738" s="68">
        <v>134117</v>
      </c>
      <c r="GF3738" s="68" t="s">
        <v>6571</v>
      </c>
    </row>
    <row r="3739" spans="147:188" x14ac:dyDescent="0.3">
      <c r="EQ3739" s="68">
        <v>30250074</v>
      </c>
      <c r="ER3739" s="175">
        <v>2</v>
      </c>
      <c r="ES3739" s="68">
        <v>650</v>
      </c>
      <c r="ET3739" s="68">
        <v>74</v>
      </c>
      <c r="EU3739" s="68">
        <v>0</v>
      </c>
      <c r="EV3739" s="68">
        <v>150074</v>
      </c>
      <c r="EW3739" s="68" t="s">
        <v>2712</v>
      </c>
      <c r="EX3739" s="68" t="str">
        <f t="shared" si="91"/>
        <v>중형</v>
      </c>
      <c r="GE3739" s="68">
        <v>134118</v>
      </c>
      <c r="GF3739" s="68" t="s">
        <v>6572</v>
      </c>
    </row>
    <row r="3740" spans="147:188" x14ac:dyDescent="0.3">
      <c r="EQ3740" s="68">
        <v>30350074</v>
      </c>
      <c r="ER3740" s="175">
        <v>2</v>
      </c>
      <c r="ES3740" s="68">
        <v>650</v>
      </c>
      <c r="ET3740" s="68">
        <v>74</v>
      </c>
      <c r="EU3740" s="68">
        <v>0</v>
      </c>
      <c r="EV3740" s="68">
        <v>150074</v>
      </c>
      <c r="EW3740" s="68" t="s">
        <v>2712</v>
      </c>
      <c r="EX3740" s="68" t="str">
        <f t="shared" si="91"/>
        <v>중형</v>
      </c>
      <c r="GE3740" s="68">
        <v>134119</v>
      </c>
      <c r="GF3740" s="68" t="s">
        <v>6572</v>
      </c>
    </row>
    <row r="3741" spans="147:188" x14ac:dyDescent="0.3">
      <c r="EQ3741" s="68">
        <v>30450074</v>
      </c>
      <c r="ER3741" s="175">
        <v>2</v>
      </c>
      <c r="ES3741" s="68">
        <v>650</v>
      </c>
      <c r="ET3741" s="68">
        <v>74</v>
      </c>
      <c r="EU3741" s="68">
        <v>0</v>
      </c>
      <c r="EV3741" s="68">
        <v>150074</v>
      </c>
      <c r="EW3741" s="68" t="s">
        <v>2712</v>
      </c>
      <c r="EX3741" s="68" t="str">
        <f t="shared" si="91"/>
        <v>중형</v>
      </c>
      <c r="GE3741" s="68">
        <v>134120</v>
      </c>
      <c r="GF3741" s="68" t="s">
        <v>6572</v>
      </c>
    </row>
    <row r="3742" spans="147:188" x14ac:dyDescent="0.3">
      <c r="EQ3742" s="68">
        <v>30550074</v>
      </c>
      <c r="ER3742" s="175">
        <v>2</v>
      </c>
      <c r="ES3742" s="68">
        <v>650</v>
      </c>
      <c r="ET3742" s="68">
        <v>74</v>
      </c>
      <c r="EU3742" s="68">
        <v>0</v>
      </c>
      <c r="EV3742" s="68">
        <v>150074</v>
      </c>
      <c r="EW3742" s="68" t="s">
        <v>2712</v>
      </c>
      <c r="EX3742" s="68" t="str">
        <f t="shared" si="91"/>
        <v>중형</v>
      </c>
      <c r="GE3742" s="68">
        <v>134121</v>
      </c>
      <c r="GF3742" s="68" t="s">
        <v>6573</v>
      </c>
    </row>
    <row r="3743" spans="147:188" x14ac:dyDescent="0.3">
      <c r="EQ3743" s="68">
        <v>30650074</v>
      </c>
      <c r="ER3743" s="175">
        <v>2</v>
      </c>
      <c r="ES3743" s="68">
        <v>650</v>
      </c>
      <c r="ET3743" s="68">
        <v>74</v>
      </c>
      <c r="EU3743" s="68">
        <v>0</v>
      </c>
      <c r="EV3743" s="68">
        <v>150074</v>
      </c>
      <c r="EW3743" s="68" t="s">
        <v>2712</v>
      </c>
      <c r="EX3743" s="68" t="str">
        <f t="shared" si="91"/>
        <v>중형</v>
      </c>
      <c r="GE3743" s="68">
        <v>134122</v>
      </c>
      <c r="GF3743" s="68" t="s">
        <v>6573</v>
      </c>
    </row>
    <row r="3744" spans="147:188" x14ac:dyDescent="0.3">
      <c r="EQ3744" s="68">
        <v>30750074</v>
      </c>
      <c r="ER3744" s="175">
        <v>2</v>
      </c>
      <c r="ES3744" s="68">
        <v>650</v>
      </c>
      <c r="ET3744" s="68">
        <v>74</v>
      </c>
      <c r="EU3744" s="68">
        <v>0</v>
      </c>
      <c r="EV3744" s="68">
        <v>150074</v>
      </c>
      <c r="EW3744" s="68" t="s">
        <v>2712</v>
      </c>
      <c r="EX3744" s="68" t="str">
        <f t="shared" si="91"/>
        <v>중형</v>
      </c>
      <c r="GE3744" s="68">
        <v>134123</v>
      </c>
      <c r="GF3744" s="68" t="s">
        <v>6573</v>
      </c>
    </row>
    <row r="3745" spans="147:188" x14ac:dyDescent="0.3">
      <c r="EQ3745" s="68">
        <v>30850074</v>
      </c>
      <c r="ER3745" s="175">
        <v>2</v>
      </c>
      <c r="ES3745" s="68">
        <v>650</v>
      </c>
      <c r="ET3745" s="68">
        <v>74</v>
      </c>
      <c r="EU3745" s="68">
        <v>0</v>
      </c>
      <c r="EV3745" s="68">
        <v>150074</v>
      </c>
      <c r="EW3745" s="68" t="s">
        <v>2712</v>
      </c>
      <c r="EX3745" s="68" t="str">
        <f t="shared" si="91"/>
        <v>중형</v>
      </c>
      <c r="GE3745" s="68">
        <v>134124</v>
      </c>
      <c r="GF3745" s="68" t="s">
        <v>6574</v>
      </c>
    </row>
    <row r="3746" spans="147:188" x14ac:dyDescent="0.3">
      <c r="EQ3746" s="68">
        <v>30950074</v>
      </c>
      <c r="ER3746" s="175">
        <v>2</v>
      </c>
      <c r="ES3746" s="68">
        <v>650</v>
      </c>
      <c r="ET3746" s="68">
        <v>74</v>
      </c>
      <c r="EU3746" s="68">
        <v>0</v>
      </c>
      <c r="EV3746" s="68">
        <v>150074</v>
      </c>
      <c r="EW3746" s="68" t="s">
        <v>2712</v>
      </c>
      <c r="EX3746" s="68" t="str">
        <f t="shared" si="91"/>
        <v>중형</v>
      </c>
      <c r="GE3746" s="68">
        <v>134125</v>
      </c>
      <c r="GF3746" s="68" t="s">
        <v>6574</v>
      </c>
    </row>
    <row r="3747" spans="147:188" x14ac:dyDescent="0.3">
      <c r="EQ3747" s="68">
        <v>31050074</v>
      </c>
      <c r="ER3747" s="175">
        <v>2</v>
      </c>
      <c r="ES3747" s="68">
        <v>650</v>
      </c>
      <c r="ET3747" s="68">
        <v>74</v>
      </c>
      <c r="EU3747" s="68">
        <v>0</v>
      </c>
      <c r="EV3747" s="68">
        <v>150074</v>
      </c>
      <c r="EW3747" s="68" t="s">
        <v>2712</v>
      </c>
      <c r="EX3747" s="68" t="str">
        <f t="shared" si="91"/>
        <v>중형</v>
      </c>
      <c r="GE3747" s="68">
        <v>134126</v>
      </c>
      <c r="GF3747" s="68" t="s">
        <v>6574</v>
      </c>
    </row>
    <row r="3748" spans="147:188" x14ac:dyDescent="0.3">
      <c r="EQ3748" s="68">
        <v>31150074</v>
      </c>
      <c r="ER3748" s="175">
        <v>2</v>
      </c>
      <c r="ES3748" s="68">
        <v>650</v>
      </c>
      <c r="ET3748" s="68">
        <v>74</v>
      </c>
      <c r="EU3748" s="68">
        <v>0</v>
      </c>
      <c r="EV3748" s="68">
        <v>150074</v>
      </c>
      <c r="EW3748" s="68" t="s">
        <v>2712</v>
      </c>
      <c r="EX3748" s="68" t="str">
        <f t="shared" si="91"/>
        <v>중형</v>
      </c>
      <c r="GE3748" s="68">
        <v>134127</v>
      </c>
      <c r="GF3748" s="68" t="s">
        <v>6575</v>
      </c>
    </row>
    <row r="3749" spans="147:188" x14ac:dyDescent="0.3">
      <c r="EQ3749" s="68">
        <v>31250074</v>
      </c>
      <c r="ER3749" s="175">
        <v>2</v>
      </c>
      <c r="ES3749" s="68">
        <v>650</v>
      </c>
      <c r="ET3749" s="68">
        <v>74</v>
      </c>
      <c r="EU3749" s="68">
        <v>0</v>
      </c>
      <c r="EV3749" s="68">
        <v>150074</v>
      </c>
      <c r="EW3749" s="68" t="s">
        <v>2712</v>
      </c>
      <c r="EX3749" s="68" t="str">
        <f t="shared" si="91"/>
        <v>중형</v>
      </c>
      <c r="GE3749" s="68">
        <v>134128</v>
      </c>
      <c r="GF3749" s="68" t="s">
        <v>6575</v>
      </c>
    </row>
    <row r="3750" spans="147:188" x14ac:dyDescent="0.3">
      <c r="EQ3750" s="68">
        <v>10150075</v>
      </c>
      <c r="ER3750" s="175">
        <v>2</v>
      </c>
      <c r="ES3750" s="68">
        <v>650</v>
      </c>
      <c r="ET3750" s="68">
        <v>75</v>
      </c>
      <c r="EU3750" s="68">
        <v>0</v>
      </c>
      <c r="EV3750" s="68">
        <v>150075</v>
      </c>
      <c r="EW3750" s="68" t="s">
        <v>2713</v>
      </c>
      <c r="EX3750" s="68" t="str">
        <f t="shared" si="91"/>
        <v>중형</v>
      </c>
      <c r="GE3750" s="68">
        <v>134129</v>
      </c>
      <c r="GF3750" s="68" t="s">
        <v>6575</v>
      </c>
    </row>
    <row r="3751" spans="147:188" x14ac:dyDescent="0.3">
      <c r="EQ3751" s="68">
        <v>10250075</v>
      </c>
      <c r="ER3751" s="175">
        <v>2</v>
      </c>
      <c r="ES3751" s="68">
        <v>650</v>
      </c>
      <c r="ET3751" s="68">
        <v>75</v>
      </c>
      <c r="EU3751" s="68">
        <v>0</v>
      </c>
      <c r="EV3751" s="68">
        <v>150075</v>
      </c>
      <c r="EW3751" s="68" t="s">
        <v>2713</v>
      </c>
      <c r="EX3751" s="68" t="str">
        <f t="shared" si="91"/>
        <v>중형</v>
      </c>
      <c r="GE3751" s="68">
        <v>134130</v>
      </c>
      <c r="GF3751" s="68" t="s">
        <v>6576</v>
      </c>
    </row>
    <row r="3752" spans="147:188" x14ac:dyDescent="0.3">
      <c r="EQ3752" s="68">
        <v>10350075</v>
      </c>
      <c r="ER3752" s="175">
        <v>2</v>
      </c>
      <c r="ES3752" s="68">
        <v>650</v>
      </c>
      <c r="ET3752" s="68">
        <v>75</v>
      </c>
      <c r="EU3752" s="68">
        <v>0</v>
      </c>
      <c r="EV3752" s="68">
        <v>150075</v>
      </c>
      <c r="EW3752" s="68" t="s">
        <v>2713</v>
      </c>
      <c r="EX3752" s="68" t="str">
        <f t="shared" si="91"/>
        <v>중형</v>
      </c>
      <c r="GE3752" s="68">
        <v>134131</v>
      </c>
      <c r="GF3752" s="68" t="s">
        <v>6576</v>
      </c>
    </row>
    <row r="3753" spans="147:188" x14ac:dyDescent="0.3">
      <c r="EQ3753" s="68">
        <v>10450075</v>
      </c>
      <c r="ER3753" s="175">
        <v>2</v>
      </c>
      <c r="ES3753" s="68">
        <v>650</v>
      </c>
      <c r="ET3753" s="68">
        <v>75</v>
      </c>
      <c r="EU3753" s="68">
        <v>0</v>
      </c>
      <c r="EV3753" s="68">
        <v>150075</v>
      </c>
      <c r="EW3753" s="68" t="s">
        <v>2713</v>
      </c>
      <c r="EX3753" s="68" t="str">
        <f t="shared" si="91"/>
        <v>중형</v>
      </c>
      <c r="GE3753" s="68">
        <v>134132</v>
      </c>
      <c r="GF3753" s="68" t="s">
        <v>6576</v>
      </c>
    </row>
    <row r="3754" spans="147:188" x14ac:dyDescent="0.3">
      <c r="EQ3754" s="68">
        <v>10550075</v>
      </c>
      <c r="ER3754" s="175">
        <v>2</v>
      </c>
      <c r="ES3754" s="68">
        <v>650</v>
      </c>
      <c r="ET3754" s="68">
        <v>75</v>
      </c>
      <c r="EU3754" s="68">
        <v>0</v>
      </c>
      <c r="EV3754" s="68">
        <v>150075</v>
      </c>
      <c r="EW3754" s="68" t="s">
        <v>2713</v>
      </c>
      <c r="EX3754" s="68" t="str">
        <f t="shared" si="91"/>
        <v>중형</v>
      </c>
      <c r="GE3754" s="68">
        <v>134133</v>
      </c>
      <c r="GF3754" s="68" t="s">
        <v>6577</v>
      </c>
    </row>
    <row r="3755" spans="147:188" x14ac:dyDescent="0.3">
      <c r="EQ3755" s="68">
        <v>10650075</v>
      </c>
      <c r="ER3755" s="175">
        <v>2</v>
      </c>
      <c r="ES3755" s="68">
        <v>650</v>
      </c>
      <c r="ET3755" s="68">
        <v>75</v>
      </c>
      <c r="EU3755" s="68">
        <v>0</v>
      </c>
      <c r="EV3755" s="68">
        <v>150075</v>
      </c>
      <c r="EW3755" s="68" t="s">
        <v>2713</v>
      </c>
      <c r="EX3755" s="68" t="str">
        <f t="shared" si="91"/>
        <v>중형</v>
      </c>
      <c r="GE3755" s="68">
        <v>134134</v>
      </c>
      <c r="GF3755" s="68" t="s">
        <v>6577</v>
      </c>
    </row>
    <row r="3756" spans="147:188" x14ac:dyDescent="0.3">
      <c r="EQ3756" s="68">
        <v>10750075</v>
      </c>
      <c r="ER3756" s="175">
        <v>2</v>
      </c>
      <c r="ES3756" s="68">
        <v>650</v>
      </c>
      <c r="ET3756" s="68">
        <v>75</v>
      </c>
      <c r="EU3756" s="68">
        <v>0</v>
      </c>
      <c r="EV3756" s="68">
        <v>150075</v>
      </c>
      <c r="EW3756" s="68" t="s">
        <v>2713</v>
      </c>
      <c r="EX3756" s="68" t="str">
        <f t="shared" si="91"/>
        <v>중형</v>
      </c>
      <c r="GE3756" s="68">
        <v>134135</v>
      </c>
      <c r="GF3756" s="68" t="s">
        <v>6577</v>
      </c>
    </row>
    <row r="3757" spans="147:188" x14ac:dyDescent="0.3">
      <c r="EQ3757" s="68">
        <v>10850075</v>
      </c>
      <c r="ER3757" s="175">
        <v>2</v>
      </c>
      <c r="ES3757" s="68">
        <v>650</v>
      </c>
      <c r="ET3757" s="68">
        <v>75</v>
      </c>
      <c r="EU3757" s="68">
        <v>0</v>
      </c>
      <c r="EV3757" s="68">
        <v>150075</v>
      </c>
      <c r="EW3757" s="68" t="s">
        <v>2713</v>
      </c>
      <c r="EX3757" s="68" t="str">
        <f t="shared" si="91"/>
        <v>중형</v>
      </c>
      <c r="GE3757" s="68">
        <v>134136</v>
      </c>
      <c r="GF3757" s="68" t="s">
        <v>6578</v>
      </c>
    </row>
    <row r="3758" spans="147:188" x14ac:dyDescent="0.3">
      <c r="EQ3758" s="68">
        <v>10950075</v>
      </c>
      <c r="ER3758" s="175">
        <v>2</v>
      </c>
      <c r="ES3758" s="68">
        <v>650</v>
      </c>
      <c r="ET3758" s="68">
        <v>75</v>
      </c>
      <c r="EU3758" s="68">
        <v>0</v>
      </c>
      <c r="EV3758" s="68">
        <v>150075</v>
      </c>
      <c r="EW3758" s="68" t="s">
        <v>2713</v>
      </c>
      <c r="EX3758" s="68" t="str">
        <f t="shared" si="91"/>
        <v>중형</v>
      </c>
      <c r="GE3758" s="68">
        <v>134137</v>
      </c>
      <c r="GF3758" s="68" t="s">
        <v>6578</v>
      </c>
    </row>
    <row r="3759" spans="147:188" x14ac:dyDescent="0.3">
      <c r="EQ3759" s="68">
        <v>11050075</v>
      </c>
      <c r="ER3759" s="175">
        <v>2</v>
      </c>
      <c r="ES3759" s="68">
        <v>650</v>
      </c>
      <c r="ET3759" s="68">
        <v>75</v>
      </c>
      <c r="EU3759" s="68">
        <v>0</v>
      </c>
      <c r="EV3759" s="68">
        <v>150075</v>
      </c>
      <c r="EW3759" s="68" t="s">
        <v>2713</v>
      </c>
      <c r="EX3759" s="68" t="str">
        <f t="shared" si="91"/>
        <v>중형</v>
      </c>
      <c r="GE3759" s="68">
        <v>134138</v>
      </c>
      <c r="GF3759" s="68" t="s">
        <v>6578</v>
      </c>
    </row>
    <row r="3760" spans="147:188" x14ac:dyDescent="0.3">
      <c r="EQ3760" s="68">
        <v>11150075</v>
      </c>
      <c r="ER3760" s="175">
        <v>2</v>
      </c>
      <c r="ES3760" s="68">
        <v>650</v>
      </c>
      <c r="ET3760" s="68">
        <v>75</v>
      </c>
      <c r="EU3760" s="68">
        <v>0</v>
      </c>
      <c r="EV3760" s="68">
        <v>150075</v>
      </c>
      <c r="EW3760" s="68" t="s">
        <v>2713</v>
      </c>
      <c r="EX3760" s="68" t="str">
        <f t="shared" si="91"/>
        <v>중형</v>
      </c>
      <c r="GE3760" s="68">
        <v>134139</v>
      </c>
      <c r="GF3760" s="68" t="s">
        <v>6579</v>
      </c>
    </row>
    <row r="3761" spans="147:188" x14ac:dyDescent="0.3">
      <c r="EQ3761" s="68">
        <v>11250075</v>
      </c>
      <c r="ER3761" s="175">
        <v>2</v>
      </c>
      <c r="ES3761" s="68">
        <v>650</v>
      </c>
      <c r="ET3761" s="68">
        <v>75</v>
      </c>
      <c r="EU3761" s="68">
        <v>0</v>
      </c>
      <c r="EV3761" s="68">
        <v>150075</v>
      </c>
      <c r="EW3761" s="68" t="s">
        <v>2713</v>
      </c>
      <c r="EX3761" s="68" t="str">
        <f t="shared" si="91"/>
        <v>중형</v>
      </c>
      <c r="GE3761" s="68">
        <v>134140</v>
      </c>
      <c r="GF3761" s="68" t="s">
        <v>6579</v>
      </c>
    </row>
    <row r="3762" spans="147:188" x14ac:dyDescent="0.3">
      <c r="EQ3762" s="68">
        <v>20150075</v>
      </c>
      <c r="ER3762" s="175">
        <v>2</v>
      </c>
      <c r="ES3762" s="68">
        <v>650</v>
      </c>
      <c r="ET3762" s="68">
        <v>75</v>
      </c>
      <c r="EU3762" s="68">
        <v>0</v>
      </c>
      <c r="EV3762" s="68">
        <v>150075</v>
      </c>
      <c r="EW3762" s="68" t="s">
        <v>2713</v>
      </c>
      <c r="EX3762" s="68" t="str">
        <f t="shared" si="91"/>
        <v>중형</v>
      </c>
      <c r="GE3762" s="68">
        <v>134141</v>
      </c>
      <c r="GF3762" s="68" t="s">
        <v>6579</v>
      </c>
    </row>
    <row r="3763" spans="147:188" x14ac:dyDescent="0.3">
      <c r="EQ3763" s="68">
        <v>20250075</v>
      </c>
      <c r="ER3763" s="175">
        <v>2</v>
      </c>
      <c r="ES3763" s="68">
        <v>650</v>
      </c>
      <c r="ET3763" s="68">
        <v>75</v>
      </c>
      <c r="EU3763" s="68">
        <v>0</v>
      </c>
      <c r="EV3763" s="68">
        <v>150075</v>
      </c>
      <c r="EW3763" s="68" t="s">
        <v>2713</v>
      </c>
      <c r="EX3763" s="68" t="str">
        <f t="shared" si="91"/>
        <v>중형</v>
      </c>
      <c r="GE3763" s="68">
        <v>134142</v>
      </c>
      <c r="GF3763" s="68" t="s">
        <v>6580</v>
      </c>
    </row>
    <row r="3764" spans="147:188" x14ac:dyDescent="0.3">
      <c r="EQ3764" s="68">
        <v>20350075</v>
      </c>
      <c r="ER3764" s="175">
        <v>2</v>
      </c>
      <c r="ES3764" s="68">
        <v>650</v>
      </c>
      <c r="ET3764" s="68">
        <v>75</v>
      </c>
      <c r="EU3764" s="68">
        <v>0</v>
      </c>
      <c r="EV3764" s="68">
        <v>150075</v>
      </c>
      <c r="EW3764" s="68" t="s">
        <v>2713</v>
      </c>
      <c r="EX3764" s="68" t="str">
        <f t="shared" si="91"/>
        <v>중형</v>
      </c>
      <c r="GE3764" s="68">
        <v>134143</v>
      </c>
      <c r="GF3764" s="68" t="s">
        <v>6580</v>
      </c>
    </row>
    <row r="3765" spans="147:188" x14ac:dyDescent="0.3">
      <c r="EQ3765" s="68">
        <v>20450075</v>
      </c>
      <c r="ER3765" s="175">
        <v>2</v>
      </c>
      <c r="ES3765" s="68">
        <v>650</v>
      </c>
      <c r="ET3765" s="68">
        <v>75</v>
      </c>
      <c r="EU3765" s="68">
        <v>0</v>
      </c>
      <c r="EV3765" s="68">
        <v>150075</v>
      </c>
      <c r="EW3765" s="68" t="s">
        <v>2713</v>
      </c>
      <c r="EX3765" s="68" t="str">
        <f t="shared" si="91"/>
        <v>중형</v>
      </c>
      <c r="GE3765" s="68">
        <v>134144</v>
      </c>
      <c r="GF3765" s="68" t="s">
        <v>6580</v>
      </c>
    </row>
    <row r="3766" spans="147:188" x14ac:dyDescent="0.3">
      <c r="EQ3766" s="68">
        <v>20550075</v>
      </c>
      <c r="ER3766" s="175">
        <v>2</v>
      </c>
      <c r="ES3766" s="68">
        <v>650</v>
      </c>
      <c r="ET3766" s="68">
        <v>75</v>
      </c>
      <c r="EU3766" s="68">
        <v>0</v>
      </c>
      <c r="EV3766" s="68">
        <v>150075</v>
      </c>
      <c r="EW3766" s="68" t="s">
        <v>2713</v>
      </c>
      <c r="EX3766" s="68" t="str">
        <f t="shared" si="91"/>
        <v>중형</v>
      </c>
      <c r="GE3766" s="68">
        <v>134145</v>
      </c>
      <c r="GF3766" s="68" t="s">
        <v>6581</v>
      </c>
    </row>
    <row r="3767" spans="147:188" x14ac:dyDescent="0.3">
      <c r="EQ3767" s="68">
        <v>20650075</v>
      </c>
      <c r="ER3767" s="175">
        <v>2</v>
      </c>
      <c r="ES3767" s="68">
        <v>650</v>
      </c>
      <c r="ET3767" s="68">
        <v>75</v>
      </c>
      <c r="EU3767" s="68">
        <v>0</v>
      </c>
      <c r="EV3767" s="68">
        <v>150075</v>
      </c>
      <c r="EW3767" s="68" t="s">
        <v>2713</v>
      </c>
      <c r="EX3767" s="68" t="str">
        <f t="shared" si="91"/>
        <v>중형</v>
      </c>
      <c r="GE3767" s="68">
        <v>134146</v>
      </c>
      <c r="GF3767" s="68" t="s">
        <v>6581</v>
      </c>
    </row>
    <row r="3768" spans="147:188" x14ac:dyDescent="0.3">
      <c r="EQ3768" s="68">
        <v>20750075</v>
      </c>
      <c r="ER3768" s="175">
        <v>2</v>
      </c>
      <c r="ES3768" s="68">
        <v>650</v>
      </c>
      <c r="ET3768" s="68">
        <v>75</v>
      </c>
      <c r="EU3768" s="68">
        <v>0</v>
      </c>
      <c r="EV3768" s="68">
        <v>150075</v>
      </c>
      <c r="EW3768" s="68" t="s">
        <v>2713</v>
      </c>
      <c r="EX3768" s="68" t="str">
        <f t="shared" si="91"/>
        <v>중형</v>
      </c>
      <c r="GE3768" s="68">
        <v>134147</v>
      </c>
      <c r="GF3768" s="68" t="s">
        <v>6581</v>
      </c>
    </row>
    <row r="3769" spans="147:188" x14ac:dyDescent="0.3">
      <c r="EQ3769" s="68">
        <v>20850075</v>
      </c>
      <c r="ER3769" s="175">
        <v>2</v>
      </c>
      <c r="ES3769" s="68">
        <v>650</v>
      </c>
      <c r="ET3769" s="68">
        <v>75</v>
      </c>
      <c r="EU3769" s="68">
        <v>0</v>
      </c>
      <c r="EV3769" s="68">
        <v>150075</v>
      </c>
      <c r="EW3769" s="68" t="s">
        <v>2713</v>
      </c>
      <c r="EX3769" s="68" t="str">
        <f t="shared" si="91"/>
        <v>중형</v>
      </c>
      <c r="GE3769" s="68">
        <v>134148</v>
      </c>
      <c r="GF3769" s="68" t="s">
        <v>6582</v>
      </c>
    </row>
    <row r="3770" spans="147:188" x14ac:dyDescent="0.3">
      <c r="EQ3770" s="68">
        <v>20950075</v>
      </c>
      <c r="ER3770" s="175">
        <v>2</v>
      </c>
      <c r="ES3770" s="68">
        <v>650</v>
      </c>
      <c r="ET3770" s="68">
        <v>75</v>
      </c>
      <c r="EU3770" s="68">
        <v>0</v>
      </c>
      <c r="EV3770" s="68">
        <v>150075</v>
      </c>
      <c r="EW3770" s="68" t="s">
        <v>2713</v>
      </c>
      <c r="EX3770" s="68" t="str">
        <f t="shared" si="91"/>
        <v>중형</v>
      </c>
      <c r="GE3770" s="68">
        <v>134149</v>
      </c>
      <c r="GF3770" s="68" t="s">
        <v>6582</v>
      </c>
    </row>
    <row r="3771" spans="147:188" x14ac:dyDescent="0.3">
      <c r="EQ3771" s="68">
        <v>21050075</v>
      </c>
      <c r="ER3771" s="175">
        <v>2</v>
      </c>
      <c r="ES3771" s="68">
        <v>650</v>
      </c>
      <c r="ET3771" s="68">
        <v>75</v>
      </c>
      <c r="EU3771" s="68">
        <v>0</v>
      </c>
      <c r="EV3771" s="68">
        <v>150075</v>
      </c>
      <c r="EW3771" s="68" t="s">
        <v>2713</v>
      </c>
      <c r="EX3771" s="68" t="str">
        <f t="shared" si="91"/>
        <v>중형</v>
      </c>
      <c r="GE3771" s="68">
        <v>134150</v>
      </c>
      <c r="GF3771" s="68" t="s">
        <v>6582</v>
      </c>
    </row>
    <row r="3772" spans="147:188" x14ac:dyDescent="0.3">
      <c r="EQ3772" s="68">
        <v>21150075</v>
      </c>
      <c r="ER3772" s="175">
        <v>2</v>
      </c>
      <c r="ES3772" s="68">
        <v>650</v>
      </c>
      <c r="ET3772" s="68">
        <v>75</v>
      </c>
      <c r="EU3772" s="68">
        <v>0</v>
      </c>
      <c r="EV3772" s="68">
        <v>150075</v>
      </c>
      <c r="EW3772" s="68" t="s">
        <v>2713</v>
      </c>
      <c r="EX3772" s="68" t="str">
        <f t="shared" si="91"/>
        <v>중형</v>
      </c>
      <c r="GE3772" s="68">
        <v>134151</v>
      </c>
      <c r="GF3772" s="68" t="s">
        <v>6583</v>
      </c>
    </row>
    <row r="3773" spans="147:188" x14ac:dyDescent="0.3">
      <c r="EQ3773" s="68">
        <v>21250075</v>
      </c>
      <c r="ER3773" s="175">
        <v>2</v>
      </c>
      <c r="ES3773" s="68">
        <v>650</v>
      </c>
      <c r="ET3773" s="68">
        <v>75</v>
      </c>
      <c r="EU3773" s="68">
        <v>0</v>
      </c>
      <c r="EV3773" s="68">
        <v>150075</v>
      </c>
      <c r="EW3773" s="68" t="s">
        <v>2713</v>
      </c>
      <c r="EX3773" s="68" t="str">
        <f t="shared" si="91"/>
        <v>중형</v>
      </c>
      <c r="GE3773" s="68">
        <v>134152</v>
      </c>
      <c r="GF3773" s="68" t="s">
        <v>6583</v>
      </c>
    </row>
    <row r="3774" spans="147:188" x14ac:dyDescent="0.3">
      <c r="EQ3774" s="68">
        <v>30150075</v>
      </c>
      <c r="ER3774" s="175">
        <v>2</v>
      </c>
      <c r="ES3774" s="68">
        <v>650</v>
      </c>
      <c r="ET3774" s="68">
        <v>75</v>
      </c>
      <c r="EU3774" s="68">
        <v>0</v>
      </c>
      <c r="EV3774" s="68">
        <v>150075</v>
      </c>
      <c r="EW3774" s="68" t="s">
        <v>2713</v>
      </c>
      <c r="EX3774" s="68" t="str">
        <f t="shared" si="91"/>
        <v>중형</v>
      </c>
      <c r="GE3774" s="68">
        <v>134153</v>
      </c>
      <c r="GF3774" s="68" t="s">
        <v>6583</v>
      </c>
    </row>
    <row r="3775" spans="147:188" x14ac:dyDescent="0.3">
      <c r="EQ3775" s="68">
        <v>30250075</v>
      </c>
      <c r="ER3775" s="175">
        <v>2</v>
      </c>
      <c r="ES3775" s="68">
        <v>650</v>
      </c>
      <c r="ET3775" s="68">
        <v>75</v>
      </c>
      <c r="EU3775" s="68">
        <v>0</v>
      </c>
      <c r="EV3775" s="68">
        <v>150075</v>
      </c>
      <c r="EW3775" s="68" t="s">
        <v>2713</v>
      </c>
      <c r="EX3775" s="68" t="str">
        <f t="shared" si="91"/>
        <v>중형</v>
      </c>
      <c r="GE3775" s="68">
        <v>134154</v>
      </c>
      <c r="GF3775" s="68" t="s">
        <v>6584</v>
      </c>
    </row>
    <row r="3776" spans="147:188" x14ac:dyDescent="0.3">
      <c r="EQ3776" s="68">
        <v>30350075</v>
      </c>
      <c r="ER3776" s="175">
        <v>2</v>
      </c>
      <c r="ES3776" s="68">
        <v>650</v>
      </c>
      <c r="ET3776" s="68">
        <v>75</v>
      </c>
      <c r="EU3776" s="68">
        <v>0</v>
      </c>
      <c r="EV3776" s="68">
        <v>150075</v>
      </c>
      <c r="EW3776" s="68" t="s">
        <v>2713</v>
      </c>
      <c r="EX3776" s="68" t="str">
        <f t="shared" si="91"/>
        <v>중형</v>
      </c>
      <c r="GE3776" s="68">
        <v>134155</v>
      </c>
      <c r="GF3776" s="68" t="s">
        <v>6584</v>
      </c>
    </row>
    <row r="3777" spans="147:188" x14ac:dyDescent="0.3">
      <c r="EQ3777" s="68">
        <v>30450075</v>
      </c>
      <c r="ER3777" s="175">
        <v>2</v>
      </c>
      <c r="ES3777" s="68">
        <v>650</v>
      </c>
      <c r="ET3777" s="68">
        <v>75</v>
      </c>
      <c r="EU3777" s="68">
        <v>0</v>
      </c>
      <c r="EV3777" s="68">
        <v>150075</v>
      </c>
      <c r="EW3777" s="68" t="s">
        <v>2713</v>
      </c>
      <c r="EX3777" s="68" t="str">
        <f t="shared" si="91"/>
        <v>중형</v>
      </c>
      <c r="GE3777" s="68">
        <v>134156</v>
      </c>
      <c r="GF3777" s="68" t="s">
        <v>6584</v>
      </c>
    </row>
    <row r="3778" spans="147:188" x14ac:dyDescent="0.3">
      <c r="EQ3778" s="68">
        <v>30550075</v>
      </c>
      <c r="ER3778" s="175">
        <v>2</v>
      </c>
      <c r="ES3778" s="68">
        <v>650</v>
      </c>
      <c r="ET3778" s="68">
        <v>75</v>
      </c>
      <c r="EU3778" s="68">
        <v>0</v>
      </c>
      <c r="EV3778" s="68">
        <v>150075</v>
      </c>
      <c r="EW3778" s="68" t="s">
        <v>2713</v>
      </c>
      <c r="EX3778" s="68" t="str">
        <f t="shared" si="91"/>
        <v>중형</v>
      </c>
      <c r="GE3778" s="68">
        <v>134157</v>
      </c>
      <c r="GF3778" s="68" t="s">
        <v>6585</v>
      </c>
    </row>
    <row r="3779" spans="147:188" x14ac:dyDescent="0.3">
      <c r="EQ3779" s="68">
        <v>30650075</v>
      </c>
      <c r="ER3779" s="175">
        <v>2</v>
      </c>
      <c r="ES3779" s="68">
        <v>650</v>
      </c>
      <c r="ET3779" s="68">
        <v>75</v>
      </c>
      <c r="EU3779" s="68">
        <v>0</v>
      </c>
      <c r="EV3779" s="68">
        <v>150075</v>
      </c>
      <c r="EW3779" s="68" t="s">
        <v>2713</v>
      </c>
      <c r="EX3779" s="68" t="str">
        <f t="shared" ref="EX3779:EX3842" si="92">IF(ER3779=1,"소형",IF(ER3779=2,"중형","대형"))</f>
        <v>중형</v>
      </c>
      <c r="GE3779" s="68">
        <v>134158</v>
      </c>
      <c r="GF3779" s="68" t="s">
        <v>6585</v>
      </c>
    </row>
    <row r="3780" spans="147:188" x14ac:dyDescent="0.3">
      <c r="EQ3780" s="68">
        <v>30750075</v>
      </c>
      <c r="ER3780" s="175">
        <v>2</v>
      </c>
      <c r="ES3780" s="68">
        <v>650</v>
      </c>
      <c r="ET3780" s="68">
        <v>75</v>
      </c>
      <c r="EU3780" s="68">
        <v>0</v>
      </c>
      <c r="EV3780" s="68">
        <v>150075</v>
      </c>
      <c r="EW3780" s="68" t="s">
        <v>2713</v>
      </c>
      <c r="EX3780" s="68" t="str">
        <f t="shared" si="92"/>
        <v>중형</v>
      </c>
      <c r="GE3780" s="68">
        <v>134159</v>
      </c>
      <c r="GF3780" s="68" t="s">
        <v>6585</v>
      </c>
    </row>
    <row r="3781" spans="147:188" x14ac:dyDescent="0.3">
      <c r="EQ3781" s="68">
        <v>30850075</v>
      </c>
      <c r="ER3781" s="175">
        <v>2</v>
      </c>
      <c r="ES3781" s="68">
        <v>650</v>
      </c>
      <c r="ET3781" s="68">
        <v>75</v>
      </c>
      <c r="EU3781" s="68">
        <v>0</v>
      </c>
      <c r="EV3781" s="68">
        <v>150075</v>
      </c>
      <c r="EW3781" s="68" t="s">
        <v>2713</v>
      </c>
      <c r="EX3781" s="68" t="str">
        <f t="shared" si="92"/>
        <v>중형</v>
      </c>
      <c r="GE3781" s="68">
        <v>134160</v>
      </c>
      <c r="GF3781" s="68" t="s">
        <v>6586</v>
      </c>
    </row>
    <row r="3782" spans="147:188" x14ac:dyDescent="0.3">
      <c r="EQ3782" s="68">
        <v>30950075</v>
      </c>
      <c r="ER3782" s="175">
        <v>2</v>
      </c>
      <c r="ES3782" s="68">
        <v>650</v>
      </c>
      <c r="ET3782" s="68">
        <v>75</v>
      </c>
      <c r="EU3782" s="68">
        <v>0</v>
      </c>
      <c r="EV3782" s="68">
        <v>150075</v>
      </c>
      <c r="EW3782" s="68" t="s">
        <v>2713</v>
      </c>
      <c r="EX3782" s="68" t="str">
        <f t="shared" si="92"/>
        <v>중형</v>
      </c>
      <c r="GE3782" s="68">
        <v>134161</v>
      </c>
      <c r="GF3782" s="68" t="s">
        <v>6586</v>
      </c>
    </row>
    <row r="3783" spans="147:188" x14ac:dyDescent="0.3">
      <c r="EQ3783" s="68">
        <v>31050075</v>
      </c>
      <c r="ER3783" s="175">
        <v>2</v>
      </c>
      <c r="ES3783" s="68">
        <v>650</v>
      </c>
      <c r="ET3783" s="68">
        <v>75</v>
      </c>
      <c r="EU3783" s="68">
        <v>0</v>
      </c>
      <c r="EV3783" s="68">
        <v>150075</v>
      </c>
      <c r="EW3783" s="68" t="s">
        <v>2713</v>
      </c>
      <c r="EX3783" s="68" t="str">
        <f t="shared" si="92"/>
        <v>중형</v>
      </c>
      <c r="GE3783" s="68">
        <v>134162</v>
      </c>
      <c r="GF3783" s="68" t="s">
        <v>6586</v>
      </c>
    </row>
    <row r="3784" spans="147:188" x14ac:dyDescent="0.3">
      <c r="EQ3784" s="68">
        <v>31150075</v>
      </c>
      <c r="ER3784" s="175">
        <v>2</v>
      </c>
      <c r="ES3784" s="68">
        <v>650</v>
      </c>
      <c r="ET3784" s="68">
        <v>75</v>
      </c>
      <c r="EU3784" s="68">
        <v>0</v>
      </c>
      <c r="EV3784" s="68">
        <v>150075</v>
      </c>
      <c r="EW3784" s="68" t="s">
        <v>2713</v>
      </c>
      <c r="EX3784" s="68" t="str">
        <f t="shared" si="92"/>
        <v>중형</v>
      </c>
      <c r="GE3784" s="68">
        <v>134163</v>
      </c>
      <c r="GF3784" s="68" t="s">
        <v>6587</v>
      </c>
    </row>
    <row r="3785" spans="147:188" x14ac:dyDescent="0.3">
      <c r="EQ3785" s="68">
        <v>31250075</v>
      </c>
      <c r="ER3785" s="175">
        <v>2</v>
      </c>
      <c r="ES3785" s="68">
        <v>650</v>
      </c>
      <c r="ET3785" s="68">
        <v>75</v>
      </c>
      <c r="EU3785" s="68">
        <v>0</v>
      </c>
      <c r="EV3785" s="68">
        <v>150075</v>
      </c>
      <c r="EW3785" s="68" t="s">
        <v>2713</v>
      </c>
      <c r="EX3785" s="68" t="str">
        <f t="shared" si="92"/>
        <v>중형</v>
      </c>
      <c r="GE3785" s="68">
        <v>134164</v>
      </c>
      <c r="GF3785" s="68" t="s">
        <v>6587</v>
      </c>
    </row>
    <row r="3786" spans="147:188" x14ac:dyDescent="0.3">
      <c r="EQ3786" s="68">
        <v>10150076</v>
      </c>
      <c r="ER3786" s="175">
        <v>4</v>
      </c>
      <c r="ES3786" s="68">
        <v>650</v>
      </c>
      <c r="ET3786" s="68">
        <v>76</v>
      </c>
      <c r="EU3786" s="68">
        <v>0</v>
      </c>
      <c r="EV3786" s="68">
        <v>150076</v>
      </c>
      <c r="EW3786" s="68" t="s">
        <v>2714</v>
      </c>
      <c r="EX3786" s="68" t="str">
        <f t="shared" si="92"/>
        <v>대형</v>
      </c>
      <c r="GE3786" s="68">
        <v>134165</v>
      </c>
      <c r="GF3786" s="68" t="s">
        <v>6587</v>
      </c>
    </row>
    <row r="3787" spans="147:188" x14ac:dyDescent="0.3">
      <c r="EQ3787" s="68">
        <v>10250076</v>
      </c>
      <c r="ER3787" s="175">
        <v>4</v>
      </c>
      <c r="ES3787" s="68">
        <v>650</v>
      </c>
      <c r="ET3787" s="68">
        <v>76</v>
      </c>
      <c r="EU3787" s="68">
        <v>0</v>
      </c>
      <c r="EV3787" s="68">
        <v>150076</v>
      </c>
      <c r="EW3787" s="68" t="s">
        <v>2714</v>
      </c>
      <c r="EX3787" s="68" t="str">
        <f t="shared" si="92"/>
        <v>대형</v>
      </c>
      <c r="GE3787" s="68">
        <v>134166</v>
      </c>
      <c r="GF3787" s="68" t="s">
        <v>6588</v>
      </c>
    </row>
    <row r="3788" spans="147:188" x14ac:dyDescent="0.3">
      <c r="EQ3788" s="68">
        <v>10350076</v>
      </c>
      <c r="ER3788" s="175">
        <v>4</v>
      </c>
      <c r="ES3788" s="68">
        <v>650</v>
      </c>
      <c r="ET3788" s="68">
        <v>76</v>
      </c>
      <c r="EU3788" s="68">
        <v>0</v>
      </c>
      <c r="EV3788" s="68">
        <v>150076</v>
      </c>
      <c r="EW3788" s="68" t="s">
        <v>2714</v>
      </c>
      <c r="EX3788" s="68" t="str">
        <f t="shared" si="92"/>
        <v>대형</v>
      </c>
      <c r="GE3788" s="68">
        <v>134167</v>
      </c>
      <c r="GF3788" s="68" t="s">
        <v>6588</v>
      </c>
    </row>
    <row r="3789" spans="147:188" x14ac:dyDescent="0.3">
      <c r="EQ3789" s="68">
        <v>10450076</v>
      </c>
      <c r="ER3789" s="175">
        <v>4</v>
      </c>
      <c r="ES3789" s="68">
        <v>650</v>
      </c>
      <c r="ET3789" s="68">
        <v>76</v>
      </c>
      <c r="EU3789" s="68">
        <v>0</v>
      </c>
      <c r="EV3789" s="68">
        <v>150076</v>
      </c>
      <c r="EW3789" s="68" t="s">
        <v>2714</v>
      </c>
      <c r="EX3789" s="68" t="str">
        <f t="shared" si="92"/>
        <v>대형</v>
      </c>
      <c r="GE3789" s="68">
        <v>134168</v>
      </c>
      <c r="GF3789" s="68" t="s">
        <v>6588</v>
      </c>
    </row>
    <row r="3790" spans="147:188" x14ac:dyDescent="0.3">
      <c r="EQ3790" s="68">
        <v>10550076</v>
      </c>
      <c r="ER3790" s="175">
        <v>4</v>
      </c>
      <c r="ES3790" s="68">
        <v>650</v>
      </c>
      <c r="ET3790" s="68">
        <v>76</v>
      </c>
      <c r="EU3790" s="68">
        <v>0</v>
      </c>
      <c r="EV3790" s="68">
        <v>150076</v>
      </c>
      <c r="EW3790" s="68" t="s">
        <v>2714</v>
      </c>
      <c r="EX3790" s="68" t="str">
        <f t="shared" si="92"/>
        <v>대형</v>
      </c>
      <c r="GE3790" s="68">
        <v>134169</v>
      </c>
      <c r="GF3790" s="68" t="s">
        <v>6589</v>
      </c>
    </row>
    <row r="3791" spans="147:188" x14ac:dyDescent="0.3">
      <c r="EQ3791" s="68">
        <v>10650076</v>
      </c>
      <c r="ER3791" s="175">
        <v>4</v>
      </c>
      <c r="ES3791" s="68">
        <v>650</v>
      </c>
      <c r="ET3791" s="68">
        <v>76</v>
      </c>
      <c r="EU3791" s="68">
        <v>0</v>
      </c>
      <c r="EV3791" s="68">
        <v>150076</v>
      </c>
      <c r="EW3791" s="68" t="s">
        <v>2714</v>
      </c>
      <c r="EX3791" s="68" t="str">
        <f t="shared" si="92"/>
        <v>대형</v>
      </c>
      <c r="GE3791" s="68">
        <v>134170</v>
      </c>
      <c r="GF3791" s="68" t="s">
        <v>6589</v>
      </c>
    </row>
    <row r="3792" spans="147:188" x14ac:dyDescent="0.3">
      <c r="EQ3792" s="68">
        <v>10750076</v>
      </c>
      <c r="ER3792" s="175">
        <v>4</v>
      </c>
      <c r="ES3792" s="68">
        <v>650</v>
      </c>
      <c r="ET3792" s="68">
        <v>76</v>
      </c>
      <c r="EU3792" s="68">
        <v>0</v>
      </c>
      <c r="EV3792" s="68">
        <v>150076</v>
      </c>
      <c r="EW3792" s="68" t="s">
        <v>2714</v>
      </c>
      <c r="EX3792" s="68" t="str">
        <f t="shared" si="92"/>
        <v>대형</v>
      </c>
      <c r="GE3792" s="68">
        <v>134171</v>
      </c>
      <c r="GF3792" s="68" t="s">
        <v>6589</v>
      </c>
    </row>
    <row r="3793" spans="147:188" x14ac:dyDescent="0.3">
      <c r="EQ3793" s="68">
        <v>10850076</v>
      </c>
      <c r="ER3793" s="175">
        <v>4</v>
      </c>
      <c r="ES3793" s="68">
        <v>650</v>
      </c>
      <c r="ET3793" s="68">
        <v>76</v>
      </c>
      <c r="EU3793" s="68">
        <v>0</v>
      </c>
      <c r="EV3793" s="68">
        <v>150076</v>
      </c>
      <c r="EW3793" s="68" t="s">
        <v>2714</v>
      </c>
      <c r="EX3793" s="68" t="str">
        <f t="shared" si="92"/>
        <v>대형</v>
      </c>
      <c r="GE3793" s="68">
        <v>134172</v>
      </c>
      <c r="GF3793" s="68" t="s">
        <v>6590</v>
      </c>
    </row>
    <row r="3794" spans="147:188" x14ac:dyDescent="0.3">
      <c r="EQ3794" s="68">
        <v>10950076</v>
      </c>
      <c r="ER3794" s="175">
        <v>4</v>
      </c>
      <c r="ES3794" s="68">
        <v>650</v>
      </c>
      <c r="ET3794" s="68">
        <v>76</v>
      </c>
      <c r="EU3794" s="68">
        <v>0</v>
      </c>
      <c r="EV3794" s="68">
        <v>150076</v>
      </c>
      <c r="EW3794" s="68" t="s">
        <v>2714</v>
      </c>
      <c r="EX3794" s="68" t="str">
        <f t="shared" si="92"/>
        <v>대형</v>
      </c>
      <c r="GE3794" s="68">
        <v>134173</v>
      </c>
      <c r="GF3794" s="68" t="s">
        <v>6590</v>
      </c>
    </row>
    <row r="3795" spans="147:188" x14ac:dyDescent="0.3">
      <c r="EQ3795" s="68">
        <v>11050076</v>
      </c>
      <c r="ER3795" s="175">
        <v>4</v>
      </c>
      <c r="ES3795" s="68">
        <v>650</v>
      </c>
      <c r="ET3795" s="68">
        <v>76</v>
      </c>
      <c r="EU3795" s="68">
        <v>0</v>
      </c>
      <c r="EV3795" s="68">
        <v>150076</v>
      </c>
      <c r="EW3795" s="68" t="s">
        <v>2714</v>
      </c>
      <c r="EX3795" s="68" t="str">
        <f t="shared" si="92"/>
        <v>대형</v>
      </c>
      <c r="GE3795" s="68">
        <v>134174</v>
      </c>
      <c r="GF3795" s="68" t="s">
        <v>6590</v>
      </c>
    </row>
    <row r="3796" spans="147:188" x14ac:dyDescent="0.3">
      <c r="EQ3796" s="68">
        <v>11150076</v>
      </c>
      <c r="ER3796" s="175">
        <v>4</v>
      </c>
      <c r="ES3796" s="68">
        <v>650</v>
      </c>
      <c r="ET3796" s="68">
        <v>76</v>
      </c>
      <c r="EU3796" s="68">
        <v>0</v>
      </c>
      <c r="EV3796" s="68">
        <v>150076</v>
      </c>
      <c r="EW3796" s="68" t="s">
        <v>2714</v>
      </c>
      <c r="EX3796" s="68" t="str">
        <f t="shared" si="92"/>
        <v>대형</v>
      </c>
      <c r="GE3796" s="68">
        <v>134175</v>
      </c>
      <c r="GF3796" s="68" t="s">
        <v>6591</v>
      </c>
    </row>
    <row r="3797" spans="147:188" x14ac:dyDescent="0.3">
      <c r="EQ3797" s="68">
        <v>11250076</v>
      </c>
      <c r="ER3797" s="175">
        <v>4</v>
      </c>
      <c r="ES3797" s="68">
        <v>650</v>
      </c>
      <c r="ET3797" s="68">
        <v>76</v>
      </c>
      <c r="EU3797" s="68">
        <v>0</v>
      </c>
      <c r="EV3797" s="68">
        <v>150076</v>
      </c>
      <c r="EW3797" s="68" t="s">
        <v>2714</v>
      </c>
      <c r="EX3797" s="68" t="str">
        <f t="shared" si="92"/>
        <v>대형</v>
      </c>
      <c r="GE3797" s="68">
        <v>134176</v>
      </c>
      <c r="GF3797" s="68" t="s">
        <v>6591</v>
      </c>
    </row>
    <row r="3798" spans="147:188" x14ac:dyDescent="0.3">
      <c r="EQ3798" s="68">
        <v>20150076</v>
      </c>
      <c r="ER3798" s="175">
        <v>4</v>
      </c>
      <c r="ES3798" s="68">
        <v>650</v>
      </c>
      <c r="ET3798" s="68">
        <v>76</v>
      </c>
      <c r="EU3798" s="68">
        <v>0</v>
      </c>
      <c r="EV3798" s="68">
        <v>150076</v>
      </c>
      <c r="EW3798" s="68" t="s">
        <v>2714</v>
      </c>
      <c r="EX3798" s="68" t="str">
        <f t="shared" si="92"/>
        <v>대형</v>
      </c>
      <c r="GE3798" s="68">
        <v>134177</v>
      </c>
      <c r="GF3798" s="68" t="s">
        <v>6591</v>
      </c>
    </row>
    <row r="3799" spans="147:188" x14ac:dyDescent="0.3">
      <c r="EQ3799" s="68">
        <v>20250076</v>
      </c>
      <c r="ER3799" s="175">
        <v>4</v>
      </c>
      <c r="ES3799" s="68">
        <v>650</v>
      </c>
      <c r="ET3799" s="68">
        <v>76</v>
      </c>
      <c r="EU3799" s="68">
        <v>0</v>
      </c>
      <c r="EV3799" s="68">
        <v>150076</v>
      </c>
      <c r="EW3799" s="68" t="s">
        <v>2714</v>
      </c>
      <c r="EX3799" s="68" t="str">
        <f t="shared" si="92"/>
        <v>대형</v>
      </c>
      <c r="GE3799" s="68">
        <v>134178</v>
      </c>
      <c r="GF3799" s="68" t="s">
        <v>6592</v>
      </c>
    </row>
    <row r="3800" spans="147:188" x14ac:dyDescent="0.3">
      <c r="EQ3800" s="68">
        <v>20350076</v>
      </c>
      <c r="ER3800" s="175">
        <v>4</v>
      </c>
      <c r="ES3800" s="68">
        <v>650</v>
      </c>
      <c r="ET3800" s="68">
        <v>76</v>
      </c>
      <c r="EU3800" s="68">
        <v>0</v>
      </c>
      <c r="EV3800" s="68">
        <v>150076</v>
      </c>
      <c r="EW3800" s="68" t="s">
        <v>2714</v>
      </c>
      <c r="EX3800" s="68" t="str">
        <f t="shared" si="92"/>
        <v>대형</v>
      </c>
      <c r="GE3800" s="68">
        <v>134179</v>
      </c>
      <c r="GF3800" s="68" t="s">
        <v>6592</v>
      </c>
    </row>
    <row r="3801" spans="147:188" x14ac:dyDescent="0.3">
      <c r="EQ3801" s="68">
        <v>20450076</v>
      </c>
      <c r="ER3801" s="175">
        <v>4</v>
      </c>
      <c r="ES3801" s="68">
        <v>650</v>
      </c>
      <c r="ET3801" s="68">
        <v>76</v>
      </c>
      <c r="EU3801" s="68">
        <v>0</v>
      </c>
      <c r="EV3801" s="68">
        <v>150076</v>
      </c>
      <c r="EW3801" s="68" t="s">
        <v>2714</v>
      </c>
      <c r="EX3801" s="68" t="str">
        <f t="shared" si="92"/>
        <v>대형</v>
      </c>
      <c r="GE3801" s="68">
        <v>134180</v>
      </c>
      <c r="GF3801" s="68" t="s">
        <v>6592</v>
      </c>
    </row>
    <row r="3802" spans="147:188" x14ac:dyDescent="0.3">
      <c r="EQ3802" s="68">
        <v>20550076</v>
      </c>
      <c r="ER3802" s="175">
        <v>4</v>
      </c>
      <c r="ES3802" s="68">
        <v>650</v>
      </c>
      <c r="ET3802" s="68">
        <v>76</v>
      </c>
      <c r="EU3802" s="68">
        <v>0</v>
      </c>
      <c r="EV3802" s="68">
        <v>150076</v>
      </c>
      <c r="EW3802" s="68" t="s">
        <v>2714</v>
      </c>
      <c r="EX3802" s="68" t="str">
        <f t="shared" si="92"/>
        <v>대형</v>
      </c>
      <c r="GE3802" s="68">
        <v>134181</v>
      </c>
      <c r="GF3802" s="68" t="s">
        <v>6593</v>
      </c>
    </row>
    <row r="3803" spans="147:188" x14ac:dyDescent="0.3">
      <c r="EQ3803" s="68">
        <v>20650076</v>
      </c>
      <c r="ER3803" s="175">
        <v>4</v>
      </c>
      <c r="ES3803" s="68">
        <v>650</v>
      </c>
      <c r="ET3803" s="68">
        <v>76</v>
      </c>
      <c r="EU3803" s="68">
        <v>0</v>
      </c>
      <c r="EV3803" s="68">
        <v>150076</v>
      </c>
      <c r="EW3803" s="68" t="s">
        <v>2714</v>
      </c>
      <c r="EX3803" s="68" t="str">
        <f t="shared" si="92"/>
        <v>대형</v>
      </c>
      <c r="GE3803" s="68">
        <v>134182</v>
      </c>
      <c r="GF3803" s="68" t="s">
        <v>6593</v>
      </c>
    </row>
    <row r="3804" spans="147:188" x14ac:dyDescent="0.3">
      <c r="EQ3804" s="68">
        <v>20750076</v>
      </c>
      <c r="ER3804" s="175">
        <v>4</v>
      </c>
      <c r="ES3804" s="68">
        <v>650</v>
      </c>
      <c r="ET3804" s="68">
        <v>76</v>
      </c>
      <c r="EU3804" s="68">
        <v>0</v>
      </c>
      <c r="EV3804" s="68">
        <v>150076</v>
      </c>
      <c r="EW3804" s="68" t="s">
        <v>2714</v>
      </c>
      <c r="EX3804" s="68" t="str">
        <f t="shared" si="92"/>
        <v>대형</v>
      </c>
      <c r="GE3804" s="68">
        <v>134183</v>
      </c>
      <c r="GF3804" s="68" t="s">
        <v>6593</v>
      </c>
    </row>
    <row r="3805" spans="147:188" x14ac:dyDescent="0.3">
      <c r="EQ3805" s="68">
        <v>20850076</v>
      </c>
      <c r="ER3805" s="175">
        <v>4</v>
      </c>
      <c r="ES3805" s="68">
        <v>650</v>
      </c>
      <c r="ET3805" s="68">
        <v>76</v>
      </c>
      <c r="EU3805" s="68">
        <v>0</v>
      </c>
      <c r="EV3805" s="68">
        <v>150076</v>
      </c>
      <c r="EW3805" s="68" t="s">
        <v>2714</v>
      </c>
      <c r="EX3805" s="68" t="str">
        <f t="shared" si="92"/>
        <v>대형</v>
      </c>
      <c r="GE3805" s="68">
        <v>134184</v>
      </c>
      <c r="GF3805" s="68" t="s">
        <v>6594</v>
      </c>
    </row>
    <row r="3806" spans="147:188" x14ac:dyDescent="0.3">
      <c r="EQ3806" s="68">
        <v>20950076</v>
      </c>
      <c r="ER3806" s="175">
        <v>4</v>
      </c>
      <c r="ES3806" s="68">
        <v>650</v>
      </c>
      <c r="ET3806" s="68">
        <v>76</v>
      </c>
      <c r="EU3806" s="68">
        <v>0</v>
      </c>
      <c r="EV3806" s="68">
        <v>150076</v>
      </c>
      <c r="EW3806" s="68" t="s">
        <v>2714</v>
      </c>
      <c r="EX3806" s="68" t="str">
        <f t="shared" si="92"/>
        <v>대형</v>
      </c>
      <c r="GE3806" s="68">
        <v>134185</v>
      </c>
      <c r="GF3806" s="68" t="s">
        <v>6594</v>
      </c>
    </row>
    <row r="3807" spans="147:188" x14ac:dyDescent="0.3">
      <c r="EQ3807" s="68">
        <v>21050076</v>
      </c>
      <c r="ER3807" s="175">
        <v>4</v>
      </c>
      <c r="ES3807" s="68">
        <v>650</v>
      </c>
      <c r="ET3807" s="68">
        <v>76</v>
      </c>
      <c r="EU3807" s="68">
        <v>0</v>
      </c>
      <c r="EV3807" s="68">
        <v>150076</v>
      </c>
      <c r="EW3807" s="68" t="s">
        <v>2714</v>
      </c>
      <c r="EX3807" s="68" t="str">
        <f t="shared" si="92"/>
        <v>대형</v>
      </c>
      <c r="GE3807" s="68">
        <v>134186</v>
      </c>
      <c r="GF3807" s="68" t="s">
        <v>6594</v>
      </c>
    </row>
    <row r="3808" spans="147:188" x14ac:dyDescent="0.3">
      <c r="EQ3808" s="68">
        <v>21150076</v>
      </c>
      <c r="ER3808" s="175">
        <v>4</v>
      </c>
      <c r="ES3808" s="68">
        <v>650</v>
      </c>
      <c r="ET3808" s="68">
        <v>76</v>
      </c>
      <c r="EU3808" s="68">
        <v>0</v>
      </c>
      <c r="EV3808" s="68">
        <v>150076</v>
      </c>
      <c r="EW3808" s="68" t="s">
        <v>2714</v>
      </c>
      <c r="EX3808" s="68" t="str">
        <f t="shared" si="92"/>
        <v>대형</v>
      </c>
      <c r="GE3808" s="68">
        <v>134187</v>
      </c>
      <c r="GF3808" s="68" t="s">
        <v>6595</v>
      </c>
    </row>
    <row r="3809" spans="147:188" x14ac:dyDescent="0.3">
      <c r="EQ3809" s="68">
        <v>21250076</v>
      </c>
      <c r="ER3809" s="175">
        <v>4</v>
      </c>
      <c r="ES3809" s="68">
        <v>650</v>
      </c>
      <c r="ET3809" s="68">
        <v>76</v>
      </c>
      <c r="EU3809" s="68">
        <v>0</v>
      </c>
      <c r="EV3809" s="68">
        <v>150076</v>
      </c>
      <c r="EW3809" s="68" t="s">
        <v>2714</v>
      </c>
      <c r="EX3809" s="68" t="str">
        <f t="shared" si="92"/>
        <v>대형</v>
      </c>
      <c r="GE3809" s="68">
        <v>134188</v>
      </c>
      <c r="GF3809" s="68" t="s">
        <v>6595</v>
      </c>
    </row>
    <row r="3810" spans="147:188" x14ac:dyDescent="0.3">
      <c r="EQ3810" s="68">
        <v>30150076</v>
      </c>
      <c r="ER3810" s="175">
        <v>4</v>
      </c>
      <c r="ES3810" s="68">
        <v>650</v>
      </c>
      <c r="ET3810" s="68">
        <v>76</v>
      </c>
      <c r="EU3810" s="68">
        <v>0</v>
      </c>
      <c r="EV3810" s="68">
        <v>150076</v>
      </c>
      <c r="EW3810" s="68" t="s">
        <v>2714</v>
      </c>
      <c r="EX3810" s="68" t="str">
        <f t="shared" si="92"/>
        <v>대형</v>
      </c>
      <c r="GE3810" s="68">
        <v>134189</v>
      </c>
      <c r="GF3810" s="68" t="s">
        <v>6595</v>
      </c>
    </row>
    <row r="3811" spans="147:188" x14ac:dyDescent="0.3">
      <c r="EQ3811" s="68">
        <v>30250076</v>
      </c>
      <c r="ER3811" s="175">
        <v>4</v>
      </c>
      <c r="ES3811" s="68">
        <v>650</v>
      </c>
      <c r="ET3811" s="68">
        <v>76</v>
      </c>
      <c r="EU3811" s="68">
        <v>0</v>
      </c>
      <c r="EV3811" s="68">
        <v>150076</v>
      </c>
      <c r="EW3811" s="68" t="s">
        <v>2714</v>
      </c>
      <c r="EX3811" s="68" t="str">
        <f t="shared" si="92"/>
        <v>대형</v>
      </c>
      <c r="GE3811" s="68">
        <v>134190</v>
      </c>
      <c r="GF3811" s="68" t="s">
        <v>6596</v>
      </c>
    </row>
    <row r="3812" spans="147:188" x14ac:dyDescent="0.3">
      <c r="EQ3812" s="68">
        <v>30350076</v>
      </c>
      <c r="ER3812" s="175">
        <v>4</v>
      </c>
      <c r="ES3812" s="68">
        <v>650</v>
      </c>
      <c r="ET3812" s="68">
        <v>76</v>
      </c>
      <c r="EU3812" s="68">
        <v>0</v>
      </c>
      <c r="EV3812" s="68">
        <v>150076</v>
      </c>
      <c r="EW3812" s="68" t="s">
        <v>2714</v>
      </c>
      <c r="EX3812" s="68" t="str">
        <f t="shared" si="92"/>
        <v>대형</v>
      </c>
      <c r="GE3812" s="68">
        <v>134191</v>
      </c>
      <c r="GF3812" s="68" t="s">
        <v>6596</v>
      </c>
    </row>
    <row r="3813" spans="147:188" x14ac:dyDescent="0.3">
      <c r="EQ3813" s="68">
        <v>30450076</v>
      </c>
      <c r="ER3813" s="175">
        <v>4</v>
      </c>
      <c r="ES3813" s="68">
        <v>650</v>
      </c>
      <c r="ET3813" s="68">
        <v>76</v>
      </c>
      <c r="EU3813" s="68">
        <v>0</v>
      </c>
      <c r="EV3813" s="68">
        <v>150076</v>
      </c>
      <c r="EW3813" s="68" t="s">
        <v>2714</v>
      </c>
      <c r="EX3813" s="68" t="str">
        <f t="shared" si="92"/>
        <v>대형</v>
      </c>
      <c r="GE3813" s="68">
        <v>134192</v>
      </c>
      <c r="GF3813" s="68" t="s">
        <v>6596</v>
      </c>
    </row>
    <row r="3814" spans="147:188" x14ac:dyDescent="0.3">
      <c r="EQ3814" s="68">
        <v>30550076</v>
      </c>
      <c r="ER3814" s="175">
        <v>4</v>
      </c>
      <c r="ES3814" s="68">
        <v>650</v>
      </c>
      <c r="ET3814" s="68">
        <v>76</v>
      </c>
      <c r="EU3814" s="68">
        <v>0</v>
      </c>
      <c r="EV3814" s="68">
        <v>150076</v>
      </c>
      <c r="EW3814" s="68" t="s">
        <v>2714</v>
      </c>
      <c r="EX3814" s="68" t="str">
        <f t="shared" si="92"/>
        <v>대형</v>
      </c>
      <c r="GE3814" s="68">
        <v>134193</v>
      </c>
      <c r="GF3814" s="68" t="s">
        <v>6597</v>
      </c>
    </row>
    <row r="3815" spans="147:188" x14ac:dyDescent="0.3">
      <c r="EQ3815" s="68">
        <v>30650076</v>
      </c>
      <c r="ER3815" s="175">
        <v>4</v>
      </c>
      <c r="ES3815" s="68">
        <v>650</v>
      </c>
      <c r="ET3815" s="68">
        <v>76</v>
      </c>
      <c r="EU3815" s="68">
        <v>0</v>
      </c>
      <c r="EV3815" s="68">
        <v>150076</v>
      </c>
      <c r="EW3815" s="68" t="s">
        <v>2714</v>
      </c>
      <c r="EX3815" s="68" t="str">
        <f t="shared" si="92"/>
        <v>대형</v>
      </c>
      <c r="GE3815" s="68">
        <v>134194</v>
      </c>
      <c r="GF3815" s="68" t="s">
        <v>6597</v>
      </c>
    </row>
    <row r="3816" spans="147:188" x14ac:dyDescent="0.3">
      <c r="EQ3816" s="68">
        <v>30750076</v>
      </c>
      <c r="ER3816" s="175">
        <v>4</v>
      </c>
      <c r="ES3816" s="68">
        <v>650</v>
      </c>
      <c r="ET3816" s="68">
        <v>76</v>
      </c>
      <c r="EU3816" s="68">
        <v>0</v>
      </c>
      <c r="EV3816" s="68">
        <v>150076</v>
      </c>
      <c r="EW3816" s="68" t="s">
        <v>2714</v>
      </c>
      <c r="EX3816" s="68" t="str">
        <f t="shared" si="92"/>
        <v>대형</v>
      </c>
      <c r="GE3816" s="68">
        <v>134195</v>
      </c>
      <c r="GF3816" s="68" t="s">
        <v>6597</v>
      </c>
    </row>
    <row r="3817" spans="147:188" x14ac:dyDescent="0.3">
      <c r="EQ3817" s="68">
        <v>30850076</v>
      </c>
      <c r="ER3817" s="175">
        <v>4</v>
      </c>
      <c r="ES3817" s="68">
        <v>650</v>
      </c>
      <c r="ET3817" s="68">
        <v>76</v>
      </c>
      <c r="EU3817" s="68">
        <v>0</v>
      </c>
      <c r="EV3817" s="68">
        <v>150076</v>
      </c>
      <c r="EW3817" s="68" t="s">
        <v>2714</v>
      </c>
      <c r="EX3817" s="68" t="str">
        <f t="shared" si="92"/>
        <v>대형</v>
      </c>
      <c r="GE3817" s="68">
        <v>134196</v>
      </c>
      <c r="GF3817" s="68" t="s">
        <v>6598</v>
      </c>
    </row>
    <row r="3818" spans="147:188" x14ac:dyDescent="0.3">
      <c r="EQ3818" s="68">
        <v>30950076</v>
      </c>
      <c r="ER3818" s="175">
        <v>4</v>
      </c>
      <c r="ES3818" s="68">
        <v>650</v>
      </c>
      <c r="ET3818" s="68">
        <v>76</v>
      </c>
      <c r="EU3818" s="68">
        <v>0</v>
      </c>
      <c r="EV3818" s="68">
        <v>150076</v>
      </c>
      <c r="EW3818" s="68" t="s">
        <v>2714</v>
      </c>
      <c r="EX3818" s="68" t="str">
        <f t="shared" si="92"/>
        <v>대형</v>
      </c>
      <c r="GE3818" s="68">
        <v>134197</v>
      </c>
      <c r="GF3818" s="68" t="s">
        <v>6598</v>
      </c>
    </row>
    <row r="3819" spans="147:188" x14ac:dyDescent="0.3">
      <c r="EQ3819" s="68">
        <v>31050076</v>
      </c>
      <c r="ER3819" s="175">
        <v>4</v>
      </c>
      <c r="ES3819" s="68">
        <v>650</v>
      </c>
      <c r="ET3819" s="68">
        <v>76</v>
      </c>
      <c r="EU3819" s="68">
        <v>0</v>
      </c>
      <c r="EV3819" s="68">
        <v>150076</v>
      </c>
      <c r="EW3819" s="68" t="s">
        <v>2714</v>
      </c>
      <c r="EX3819" s="68" t="str">
        <f t="shared" si="92"/>
        <v>대형</v>
      </c>
      <c r="GE3819" s="68">
        <v>134198</v>
      </c>
      <c r="GF3819" s="68" t="s">
        <v>6598</v>
      </c>
    </row>
    <row r="3820" spans="147:188" x14ac:dyDescent="0.3">
      <c r="EQ3820" s="68">
        <v>31150076</v>
      </c>
      <c r="ER3820" s="175">
        <v>4</v>
      </c>
      <c r="ES3820" s="68">
        <v>650</v>
      </c>
      <c r="ET3820" s="68">
        <v>76</v>
      </c>
      <c r="EU3820" s="68">
        <v>0</v>
      </c>
      <c r="EV3820" s="68">
        <v>150076</v>
      </c>
      <c r="EW3820" s="68" t="s">
        <v>2714</v>
      </c>
      <c r="EX3820" s="68" t="str">
        <f t="shared" si="92"/>
        <v>대형</v>
      </c>
      <c r="GE3820" s="68">
        <v>134199</v>
      </c>
      <c r="GF3820" s="68" t="s">
        <v>6599</v>
      </c>
    </row>
    <row r="3821" spans="147:188" x14ac:dyDescent="0.3">
      <c r="EQ3821" s="68">
        <v>31250076</v>
      </c>
      <c r="ER3821" s="175">
        <v>4</v>
      </c>
      <c r="ES3821" s="68">
        <v>650</v>
      </c>
      <c r="ET3821" s="68">
        <v>76</v>
      </c>
      <c r="EU3821" s="68">
        <v>0</v>
      </c>
      <c r="EV3821" s="68">
        <v>150076</v>
      </c>
      <c r="EW3821" s="68" t="s">
        <v>2714</v>
      </c>
      <c r="EX3821" s="68" t="str">
        <f t="shared" si="92"/>
        <v>대형</v>
      </c>
      <c r="GE3821" s="68">
        <v>134200</v>
      </c>
      <c r="GF3821" s="68" t="s">
        <v>6599</v>
      </c>
    </row>
    <row r="3822" spans="147:188" x14ac:dyDescent="0.3">
      <c r="EQ3822" s="68">
        <v>10150077</v>
      </c>
      <c r="ER3822" s="175">
        <v>1</v>
      </c>
      <c r="ES3822" s="68">
        <v>650</v>
      </c>
      <c r="ET3822" s="68">
        <v>77</v>
      </c>
      <c r="EU3822" s="68">
        <v>0</v>
      </c>
      <c r="EV3822" s="68">
        <v>150077</v>
      </c>
      <c r="EW3822" s="68" t="s">
        <v>2715</v>
      </c>
      <c r="EX3822" s="68" t="str">
        <f t="shared" si="92"/>
        <v>소형</v>
      </c>
      <c r="GE3822" s="68">
        <v>134201</v>
      </c>
      <c r="GF3822" s="68" t="s">
        <v>6599</v>
      </c>
    </row>
    <row r="3823" spans="147:188" x14ac:dyDescent="0.3">
      <c r="EQ3823" s="68">
        <v>10250077</v>
      </c>
      <c r="ER3823" s="175">
        <v>1</v>
      </c>
      <c r="ES3823" s="68">
        <v>650</v>
      </c>
      <c r="ET3823" s="68">
        <v>77</v>
      </c>
      <c r="EU3823" s="68">
        <v>0</v>
      </c>
      <c r="EV3823" s="68">
        <v>150077</v>
      </c>
      <c r="EW3823" s="68" t="s">
        <v>2715</v>
      </c>
      <c r="EX3823" s="68" t="str">
        <f t="shared" si="92"/>
        <v>소형</v>
      </c>
      <c r="GE3823" s="68">
        <v>134202</v>
      </c>
      <c r="GF3823" s="68" t="s">
        <v>6600</v>
      </c>
    </row>
    <row r="3824" spans="147:188" x14ac:dyDescent="0.3">
      <c r="EQ3824" s="68">
        <v>10350077</v>
      </c>
      <c r="ER3824" s="175">
        <v>1</v>
      </c>
      <c r="ES3824" s="68">
        <v>650</v>
      </c>
      <c r="ET3824" s="68">
        <v>77</v>
      </c>
      <c r="EU3824" s="68">
        <v>0</v>
      </c>
      <c r="EV3824" s="68">
        <v>150077</v>
      </c>
      <c r="EW3824" s="68" t="s">
        <v>2715</v>
      </c>
      <c r="EX3824" s="68" t="str">
        <f t="shared" si="92"/>
        <v>소형</v>
      </c>
      <c r="GE3824" s="68">
        <v>134203</v>
      </c>
      <c r="GF3824" s="68" t="s">
        <v>6600</v>
      </c>
    </row>
    <row r="3825" spans="147:188" x14ac:dyDescent="0.3">
      <c r="EQ3825" s="68">
        <v>10450077</v>
      </c>
      <c r="ER3825" s="175">
        <v>1</v>
      </c>
      <c r="ES3825" s="68">
        <v>650</v>
      </c>
      <c r="ET3825" s="68">
        <v>77</v>
      </c>
      <c r="EU3825" s="68">
        <v>0</v>
      </c>
      <c r="EV3825" s="68">
        <v>150077</v>
      </c>
      <c r="EW3825" s="68" t="s">
        <v>2715</v>
      </c>
      <c r="EX3825" s="68" t="str">
        <f t="shared" si="92"/>
        <v>소형</v>
      </c>
      <c r="GE3825" s="68">
        <v>134204</v>
      </c>
      <c r="GF3825" s="68" t="s">
        <v>6600</v>
      </c>
    </row>
    <row r="3826" spans="147:188" x14ac:dyDescent="0.3">
      <c r="EQ3826" s="68">
        <v>10550077</v>
      </c>
      <c r="ER3826" s="175">
        <v>1</v>
      </c>
      <c r="ES3826" s="68">
        <v>650</v>
      </c>
      <c r="ET3826" s="68">
        <v>77</v>
      </c>
      <c r="EU3826" s="68">
        <v>0</v>
      </c>
      <c r="EV3826" s="68">
        <v>150077</v>
      </c>
      <c r="EW3826" s="68" t="s">
        <v>2715</v>
      </c>
      <c r="EX3826" s="68" t="str">
        <f t="shared" si="92"/>
        <v>소형</v>
      </c>
      <c r="GE3826" s="68">
        <v>134205</v>
      </c>
      <c r="GF3826" s="68" t="s">
        <v>6601</v>
      </c>
    </row>
    <row r="3827" spans="147:188" x14ac:dyDescent="0.3">
      <c r="EQ3827" s="68">
        <v>10650077</v>
      </c>
      <c r="ER3827" s="175">
        <v>1</v>
      </c>
      <c r="ES3827" s="68">
        <v>650</v>
      </c>
      <c r="ET3827" s="68">
        <v>77</v>
      </c>
      <c r="EU3827" s="68">
        <v>0</v>
      </c>
      <c r="EV3827" s="68">
        <v>150077</v>
      </c>
      <c r="EW3827" s="68" t="s">
        <v>2715</v>
      </c>
      <c r="EX3827" s="68" t="str">
        <f t="shared" si="92"/>
        <v>소형</v>
      </c>
      <c r="GE3827" s="68">
        <v>134206</v>
      </c>
      <c r="GF3827" s="68" t="s">
        <v>6601</v>
      </c>
    </row>
    <row r="3828" spans="147:188" x14ac:dyDescent="0.3">
      <c r="EQ3828" s="68">
        <v>10750077</v>
      </c>
      <c r="ER3828" s="175">
        <v>1</v>
      </c>
      <c r="ES3828" s="68">
        <v>650</v>
      </c>
      <c r="ET3828" s="68">
        <v>77</v>
      </c>
      <c r="EU3828" s="68">
        <v>0</v>
      </c>
      <c r="EV3828" s="68">
        <v>150077</v>
      </c>
      <c r="EW3828" s="68" t="s">
        <v>2715</v>
      </c>
      <c r="EX3828" s="68" t="str">
        <f t="shared" si="92"/>
        <v>소형</v>
      </c>
      <c r="GE3828" s="68">
        <v>134207</v>
      </c>
      <c r="GF3828" s="68" t="s">
        <v>6601</v>
      </c>
    </row>
    <row r="3829" spans="147:188" x14ac:dyDescent="0.3">
      <c r="EQ3829" s="68">
        <v>10850077</v>
      </c>
      <c r="ER3829" s="175">
        <v>1</v>
      </c>
      <c r="ES3829" s="68">
        <v>650</v>
      </c>
      <c r="ET3829" s="68">
        <v>77</v>
      </c>
      <c r="EU3829" s="68">
        <v>0</v>
      </c>
      <c r="EV3829" s="68">
        <v>150077</v>
      </c>
      <c r="EW3829" s="68" t="s">
        <v>2715</v>
      </c>
      <c r="EX3829" s="68" t="str">
        <f t="shared" si="92"/>
        <v>소형</v>
      </c>
      <c r="GE3829" s="68">
        <v>134208</v>
      </c>
      <c r="GF3829" s="68" t="s">
        <v>6602</v>
      </c>
    </row>
    <row r="3830" spans="147:188" x14ac:dyDescent="0.3">
      <c r="EQ3830" s="68">
        <v>10950077</v>
      </c>
      <c r="ER3830" s="175">
        <v>1</v>
      </c>
      <c r="ES3830" s="68">
        <v>650</v>
      </c>
      <c r="ET3830" s="68">
        <v>77</v>
      </c>
      <c r="EU3830" s="68">
        <v>0</v>
      </c>
      <c r="EV3830" s="68">
        <v>150077</v>
      </c>
      <c r="EW3830" s="68" t="s">
        <v>2715</v>
      </c>
      <c r="EX3830" s="68" t="str">
        <f t="shared" si="92"/>
        <v>소형</v>
      </c>
      <c r="GE3830" s="68">
        <v>134209</v>
      </c>
      <c r="GF3830" s="68" t="s">
        <v>6602</v>
      </c>
    </row>
    <row r="3831" spans="147:188" x14ac:dyDescent="0.3">
      <c r="EQ3831" s="68">
        <v>11050077</v>
      </c>
      <c r="ER3831" s="175">
        <v>1</v>
      </c>
      <c r="ES3831" s="68">
        <v>650</v>
      </c>
      <c r="ET3831" s="68">
        <v>77</v>
      </c>
      <c r="EU3831" s="68">
        <v>0</v>
      </c>
      <c r="EV3831" s="68">
        <v>150077</v>
      </c>
      <c r="EW3831" s="68" t="s">
        <v>2715</v>
      </c>
      <c r="EX3831" s="68" t="str">
        <f t="shared" si="92"/>
        <v>소형</v>
      </c>
      <c r="GE3831" s="68">
        <v>134210</v>
      </c>
      <c r="GF3831" s="68" t="s">
        <v>6602</v>
      </c>
    </row>
    <row r="3832" spans="147:188" x14ac:dyDescent="0.3">
      <c r="EQ3832" s="68">
        <v>11150077</v>
      </c>
      <c r="ER3832" s="175">
        <v>1</v>
      </c>
      <c r="ES3832" s="68">
        <v>650</v>
      </c>
      <c r="ET3832" s="68">
        <v>77</v>
      </c>
      <c r="EU3832" s="68">
        <v>0</v>
      </c>
      <c r="EV3832" s="68">
        <v>150077</v>
      </c>
      <c r="EW3832" s="68" t="s">
        <v>2715</v>
      </c>
      <c r="EX3832" s="68" t="str">
        <f t="shared" si="92"/>
        <v>소형</v>
      </c>
      <c r="GE3832" s="68">
        <v>134211</v>
      </c>
      <c r="GF3832" s="68" t="s">
        <v>6603</v>
      </c>
    </row>
    <row r="3833" spans="147:188" x14ac:dyDescent="0.3">
      <c r="EQ3833" s="68">
        <v>11250077</v>
      </c>
      <c r="ER3833" s="175">
        <v>1</v>
      </c>
      <c r="ES3833" s="68">
        <v>650</v>
      </c>
      <c r="ET3833" s="68">
        <v>77</v>
      </c>
      <c r="EU3833" s="68">
        <v>0</v>
      </c>
      <c r="EV3833" s="68">
        <v>150077</v>
      </c>
      <c r="EW3833" s="68" t="s">
        <v>2715</v>
      </c>
      <c r="EX3833" s="68" t="str">
        <f t="shared" si="92"/>
        <v>소형</v>
      </c>
      <c r="GE3833" s="68">
        <v>134212</v>
      </c>
      <c r="GF3833" s="68" t="s">
        <v>6603</v>
      </c>
    </row>
    <row r="3834" spans="147:188" x14ac:dyDescent="0.3">
      <c r="EQ3834" s="68">
        <v>20150077</v>
      </c>
      <c r="ER3834" s="175">
        <v>1</v>
      </c>
      <c r="ES3834" s="68">
        <v>650</v>
      </c>
      <c r="ET3834" s="68">
        <v>77</v>
      </c>
      <c r="EU3834" s="68">
        <v>0</v>
      </c>
      <c r="EV3834" s="68">
        <v>150077</v>
      </c>
      <c r="EW3834" s="68" t="s">
        <v>2715</v>
      </c>
      <c r="EX3834" s="68" t="str">
        <f t="shared" si="92"/>
        <v>소형</v>
      </c>
      <c r="GE3834" s="68">
        <v>134213</v>
      </c>
      <c r="GF3834" s="68" t="s">
        <v>6603</v>
      </c>
    </row>
    <row r="3835" spans="147:188" x14ac:dyDescent="0.3">
      <c r="EQ3835" s="68">
        <v>20250077</v>
      </c>
      <c r="ER3835" s="175">
        <v>1</v>
      </c>
      <c r="ES3835" s="68">
        <v>650</v>
      </c>
      <c r="ET3835" s="68">
        <v>77</v>
      </c>
      <c r="EU3835" s="68">
        <v>0</v>
      </c>
      <c r="EV3835" s="68">
        <v>150077</v>
      </c>
      <c r="EW3835" s="68" t="s">
        <v>2715</v>
      </c>
      <c r="EX3835" s="68" t="str">
        <f t="shared" si="92"/>
        <v>소형</v>
      </c>
      <c r="GE3835" s="68">
        <v>134214</v>
      </c>
      <c r="GF3835" s="68" t="s">
        <v>6604</v>
      </c>
    </row>
    <row r="3836" spans="147:188" x14ac:dyDescent="0.3">
      <c r="EQ3836" s="68">
        <v>20350077</v>
      </c>
      <c r="ER3836" s="175">
        <v>1</v>
      </c>
      <c r="ES3836" s="68">
        <v>650</v>
      </c>
      <c r="ET3836" s="68">
        <v>77</v>
      </c>
      <c r="EU3836" s="68">
        <v>0</v>
      </c>
      <c r="EV3836" s="68">
        <v>150077</v>
      </c>
      <c r="EW3836" s="68" t="s">
        <v>2715</v>
      </c>
      <c r="EX3836" s="68" t="str">
        <f t="shared" si="92"/>
        <v>소형</v>
      </c>
      <c r="GE3836" s="68">
        <v>134215</v>
      </c>
      <c r="GF3836" s="68" t="s">
        <v>6604</v>
      </c>
    </row>
    <row r="3837" spans="147:188" x14ac:dyDescent="0.3">
      <c r="EQ3837" s="68">
        <v>20450077</v>
      </c>
      <c r="ER3837" s="175">
        <v>1</v>
      </c>
      <c r="ES3837" s="68">
        <v>650</v>
      </c>
      <c r="ET3837" s="68">
        <v>77</v>
      </c>
      <c r="EU3837" s="68">
        <v>0</v>
      </c>
      <c r="EV3837" s="68">
        <v>150077</v>
      </c>
      <c r="EW3837" s="68" t="s">
        <v>2715</v>
      </c>
      <c r="EX3837" s="68" t="str">
        <f t="shared" si="92"/>
        <v>소형</v>
      </c>
      <c r="GE3837" s="68">
        <v>134216</v>
      </c>
      <c r="GF3837" s="68" t="s">
        <v>6604</v>
      </c>
    </row>
    <row r="3838" spans="147:188" x14ac:dyDescent="0.3">
      <c r="EQ3838" s="68">
        <v>20550077</v>
      </c>
      <c r="ER3838" s="175">
        <v>1</v>
      </c>
      <c r="ES3838" s="68">
        <v>650</v>
      </c>
      <c r="ET3838" s="68">
        <v>77</v>
      </c>
      <c r="EU3838" s="68">
        <v>0</v>
      </c>
      <c r="EV3838" s="68">
        <v>150077</v>
      </c>
      <c r="EW3838" s="68" t="s">
        <v>2715</v>
      </c>
      <c r="EX3838" s="68" t="str">
        <f t="shared" si="92"/>
        <v>소형</v>
      </c>
      <c r="GE3838" s="68">
        <v>134217</v>
      </c>
      <c r="GF3838" s="68" t="s">
        <v>6605</v>
      </c>
    </row>
    <row r="3839" spans="147:188" x14ac:dyDescent="0.3">
      <c r="EQ3839" s="68">
        <v>20650077</v>
      </c>
      <c r="ER3839" s="175">
        <v>1</v>
      </c>
      <c r="ES3839" s="68">
        <v>650</v>
      </c>
      <c r="ET3839" s="68">
        <v>77</v>
      </c>
      <c r="EU3839" s="68">
        <v>0</v>
      </c>
      <c r="EV3839" s="68">
        <v>150077</v>
      </c>
      <c r="EW3839" s="68" t="s">
        <v>2715</v>
      </c>
      <c r="EX3839" s="68" t="str">
        <f t="shared" si="92"/>
        <v>소형</v>
      </c>
      <c r="GE3839" s="68">
        <v>134218</v>
      </c>
      <c r="GF3839" s="68" t="s">
        <v>6605</v>
      </c>
    </row>
    <row r="3840" spans="147:188" x14ac:dyDescent="0.3">
      <c r="EQ3840" s="68">
        <v>20750077</v>
      </c>
      <c r="ER3840" s="175">
        <v>1</v>
      </c>
      <c r="ES3840" s="68">
        <v>650</v>
      </c>
      <c r="ET3840" s="68">
        <v>77</v>
      </c>
      <c r="EU3840" s="68">
        <v>0</v>
      </c>
      <c r="EV3840" s="68">
        <v>150077</v>
      </c>
      <c r="EW3840" s="68" t="s">
        <v>2715</v>
      </c>
      <c r="EX3840" s="68" t="str">
        <f t="shared" si="92"/>
        <v>소형</v>
      </c>
      <c r="GE3840" s="68">
        <v>134219</v>
      </c>
      <c r="GF3840" s="68" t="s">
        <v>6605</v>
      </c>
    </row>
    <row r="3841" spans="147:188" x14ac:dyDescent="0.3">
      <c r="EQ3841" s="68">
        <v>20850077</v>
      </c>
      <c r="ER3841" s="175">
        <v>1</v>
      </c>
      <c r="ES3841" s="68">
        <v>650</v>
      </c>
      <c r="ET3841" s="68">
        <v>77</v>
      </c>
      <c r="EU3841" s="68">
        <v>0</v>
      </c>
      <c r="EV3841" s="68">
        <v>150077</v>
      </c>
      <c r="EW3841" s="68" t="s">
        <v>2715</v>
      </c>
      <c r="EX3841" s="68" t="str">
        <f t="shared" si="92"/>
        <v>소형</v>
      </c>
      <c r="GE3841" s="68">
        <v>134220</v>
      </c>
      <c r="GF3841" s="68" t="s">
        <v>6606</v>
      </c>
    </row>
    <row r="3842" spans="147:188" x14ac:dyDescent="0.3">
      <c r="EQ3842" s="68">
        <v>20950077</v>
      </c>
      <c r="ER3842" s="175">
        <v>1</v>
      </c>
      <c r="ES3842" s="68">
        <v>650</v>
      </c>
      <c r="ET3842" s="68">
        <v>77</v>
      </c>
      <c r="EU3842" s="68">
        <v>0</v>
      </c>
      <c r="EV3842" s="68">
        <v>150077</v>
      </c>
      <c r="EW3842" s="68" t="s">
        <v>2715</v>
      </c>
      <c r="EX3842" s="68" t="str">
        <f t="shared" si="92"/>
        <v>소형</v>
      </c>
      <c r="GE3842" s="68">
        <v>134221</v>
      </c>
      <c r="GF3842" s="68" t="s">
        <v>6606</v>
      </c>
    </row>
    <row r="3843" spans="147:188" x14ac:dyDescent="0.3">
      <c r="EQ3843" s="68">
        <v>21050077</v>
      </c>
      <c r="ER3843" s="175">
        <v>1</v>
      </c>
      <c r="ES3843" s="68">
        <v>650</v>
      </c>
      <c r="ET3843" s="68">
        <v>77</v>
      </c>
      <c r="EU3843" s="68">
        <v>0</v>
      </c>
      <c r="EV3843" s="68">
        <v>150077</v>
      </c>
      <c r="EW3843" s="68" t="s">
        <v>2715</v>
      </c>
      <c r="EX3843" s="68" t="str">
        <f t="shared" ref="EX3843:EX3906" si="93">IF(ER3843=1,"소형",IF(ER3843=2,"중형","대형"))</f>
        <v>소형</v>
      </c>
      <c r="GE3843" s="68">
        <v>134222</v>
      </c>
      <c r="GF3843" s="68" t="s">
        <v>6606</v>
      </c>
    </row>
    <row r="3844" spans="147:188" x14ac:dyDescent="0.3">
      <c r="EQ3844" s="68">
        <v>21150077</v>
      </c>
      <c r="ER3844" s="175">
        <v>1</v>
      </c>
      <c r="ES3844" s="68">
        <v>650</v>
      </c>
      <c r="ET3844" s="68">
        <v>77</v>
      </c>
      <c r="EU3844" s="68">
        <v>0</v>
      </c>
      <c r="EV3844" s="68">
        <v>150077</v>
      </c>
      <c r="EW3844" s="68" t="s">
        <v>2715</v>
      </c>
      <c r="EX3844" s="68" t="str">
        <f t="shared" si="93"/>
        <v>소형</v>
      </c>
      <c r="GE3844" s="68">
        <v>134223</v>
      </c>
      <c r="GF3844" s="68" t="s">
        <v>6607</v>
      </c>
    </row>
    <row r="3845" spans="147:188" x14ac:dyDescent="0.3">
      <c r="EQ3845" s="68">
        <v>21250077</v>
      </c>
      <c r="ER3845" s="175">
        <v>1</v>
      </c>
      <c r="ES3845" s="68">
        <v>650</v>
      </c>
      <c r="ET3845" s="68">
        <v>77</v>
      </c>
      <c r="EU3845" s="68">
        <v>0</v>
      </c>
      <c r="EV3845" s="68">
        <v>150077</v>
      </c>
      <c r="EW3845" s="68" t="s">
        <v>2715</v>
      </c>
      <c r="EX3845" s="68" t="str">
        <f t="shared" si="93"/>
        <v>소형</v>
      </c>
      <c r="GE3845" s="68">
        <v>134224</v>
      </c>
      <c r="GF3845" s="68" t="s">
        <v>6607</v>
      </c>
    </row>
    <row r="3846" spans="147:188" x14ac:dyDescent="0.3">
      <c r="EQ3846" s="68">
        <v>30150077</v>
      </c>
      <c r="ER3846" s="175">
        <v>1</v>
      </c>
      <c r="ES3846" s="68">
        <v>650</v>
      </c>
      <c r="ET3846" s="68">
        <v>77</v>
      </c>
      <c r="EU3846" s="68">
        <v>0</v>
      </c>
      <c r="EV3846" s="68">
        <v>150077</v>
      </c>
      <c r="EW3846" s="68" t="s">
        <v>2715</v>
      </c>
      <c r="EX3846" s="68" t="str">
        <f t="shared" si="93"/>
        <v>소형</v>
      </c>
      <c r="GE3846" s="68">
        <v>134225</v>
      </c>
      <c r="GF3846" s="68" t="s">
        <v>6607</v>
      </c>
    </row>
    <row r="3847" spans="147:188" x14ac:dyDescent="0.3">
      <c r="EQ3847" s="68">
        <v>30250077</v>
      </c>
      <c r="ER3847" s="175">
        <v>1</v>
      </c>
      <c r="ES3847" s="68">
        <v>650</v>
      </c>
      <c r="ET3847" s="68">
        <v>77</v>
      </c>
      <c r="EU3847" s="68">
        <v>0</v>
      </c>
      <c r="EV3847" s="68">
        <v>150077</v>
      </c>
      <c r="EW3847" s="68" t="s">
        <v>2715</v>
      </c>
      <c r="EX3847" s="68" t="str">
        <f t="shared" si="93"/>
        <v>소형</v>
      </c>
      <c r="GE3847" s="68">
        <v>134226</v>
      </c>
      <c r="GF3847" s="68" t="s">
        <v>6608</v>
      </c>
    </row>
    <row r="3848" spans="147:188" x14ac:dyDescent="0.3">
      <c r="EQ3848" s="68">
        <v>30350077</v>
      </c>
      <c r="ER3848" s="175">
        <v>1</v>
      </c>
      <c r="ES3848" s="68">
        <v>650</v>
      </c>
      <c r="ET3848" s="68">
        <v>77</v>
      </c>
      <c r="EU3848" s="68">
        <v>0</v>
      </c>
      <c r="EV3848" s="68">
        <v>150077</v>
      </c>
      <c r="EW3848" s="68" t="s">
        <v>2715</v>
      </c>
      <c r="EX3848" s="68" t="str">
        <f t="shared" si="93"/>
        <v>소형</v>
      </c>
      <c r="GE3848" s="68">
        <v>134227</v>
      </c>
      <c r="GF3848" s="68" t="s">
        <v>6608</v>
      </c>
    </row>
    <row r="3849" spans="147:188" x14ac:dyDescent="0.3">
      <c r="EQ3849" s="68">
        <v>30450077</v>
      </c>
      <c r="ER3849" s="175">
        <v>1</v>
      </c>
      <c r="ES3849" s="68">
        <v>650</v>
      </c>
      <c r="ET3849" s="68">
        <v>77</v>
      </c>
      <c r="EU3849" s="68">
        <v>0</v>
      </c>
      <c r="EV3849" s="68">
        <v>150077</v>
      </c>
      <c r="EW3849" s="68" t="s">
        <v>2715</v>
      </c>
      <c r="EX3849" s="68" t="str">
        <f t="shared" si="93"/>
        <v>소형</v>
      </c>
      <c r="GE3849" s="68">
        <v>134228</v>
      </c>
      <c r="GF3849" s="68" t="s">
        <v>6608</v>
      </c>
    </row>
    <row r="3850" spans="147:188" x14ac:dyDescent="0.3">
      <c r="EQ3850" s="68">
        <v>30550077</v>
      </c>
      <c r="ER3850" s="175">
        <v>1</v>
      </c>
      <c r="ES3850" s="68">
        <v>650</v>
      </c>
      <c r="ET3850" s="68">
        <v>77</v>
      </c>
      <c r="EU3850" s="68">
        <v>0</v>
      </c>
      <c r="EV3850" s="68">
        <v>150077</v>
      </c>
      <c r="EW3850" s="68" t="s">
        <v>2715</v>
      </c>
      <c r="EX3850" s="68" t="str">
        <f t="shared" si="93"/>
        <v>소형</v>
      </c>
      <c r="GE3850" s="68">
        <v>134229</v>
      </c>
      <c r="GF3850" s="68" t="s">
        <v>6609</v>
      </c>
    </row>
    <row r="3851" spans="147:188" x14ac:dyDescent="0.3">
      <c r="EQ3851" s="68">
        <v>30650077</v>
      </c>
      <c r="ER3851" s="175">
        <v>1</v>
      </c>
      <c r="ES3851" s="68">
        <v>650</v>
      </c>
      <c r="ET3851" s="68">
        <v>77</v>
      </c>
      <c r="EU3851" s="68">
        <v>0</v>
      </c>
      <c r="EV3851" s="68">
        <v>150077</v>
      </c>
      <c r="EW3851" s="68" t="s">
        <v>2715</v>
      </c>
      <c r="EX3851" s="68" t="str">
        <f t="shared" si="93"/>
        <v>소형</v>
      </c>
      <c r="GE3851" s="68">
        <v>134230</v>
      </c>
      <c r="GF3851" s="68" t="s">
        <v>6609</v>
      </c>
    </row>
    <row r="3852" spans="147:188" x14ac:dyDescent="0.3">
      <c r="EQ3852" s="68">
        <v>30750077</v>
      </c>
      <c r="ER3852" s="175">
        <v>1</v>
      </c>
      <c r="ES3852" s="68">
        <v>650</v>
      </c>
      <c r="ET3852" s="68">
        <v>77</v>
      </c>
      <c r="EU3852" s="68">
        <v>0</v>
      </c>
      <c r="EV3852" s="68">
        <v>150077</v>
      </c>
      <c r="EW3852" s="68" t="s">
        <v>2715</v>
      </c>
      <c r="EX3852" s="68" t="str">
        <f t="shared" si="93"/>
        <v>소형</v>
      </c>
      <c r="GE3852" s="68">
        <v>134231</v>
      </c>
      <c r="GF3852" s="68" t="s">
        <v>6609</v>
      </c>
    </row>
    <row r="3853" spans="147:188" x14ac:dyDescent="0.3">
      <c r="EQ3853" s="68">
        <v>30850077</v>
      </c>
      <c r="ER3853" s="175">
        <v>1</v>
      </c>
      <c r="ES3853" s="68">
        <v>650</v>
      </c>
      <c r="ET3853" s="68">
        <v>77</v>
      </c>
      <c r="EU3853" s="68">
        <v>0</v>
      </c>
      <c r="EV3853" s="68">
        <v>150077</v>
      </c>
      <c r="EW3853" s="68" t="s">
        <v>2715</v>
      </c>
      <c r="EX3853" s="68" t="str">
        <f t="shared" si="93"/>
        <v>소형</v>
      </c>
      <c r="GE3853" s="68">
        <v>134232</v>
      </c>
      <c r="GF3853" s="68" t="s">
        <v>6610</v>
      </c>
    </row>
    <row r="3854" spans="147:188" x14ac:dyDescent="0.3">
      <c r="EQ3854" s="68">
        <v>30950077</v>
      </c>
      <c r="ER3854" s="175">
        <v>1</v>
      </c>
      <c r="ES3854" s="68">
        <v>650</v>
      </c>
      <c r="ET3854" s="68">
        <v>77</v>
      </c>
      <c r="EU3854" s="68">
        <v>0</v>
      </c>
      <c r="EV3854" s="68">
        <v>150077</v>
      </c>
      <c r="EW3854" s="68" t="s">
        <v>2715</v>
      </c>
      <c r="EX3854" s="68" t="str">
        <f t="shared" si="93"/>
        <v>소형</v>
      </c>
      <c r="GE3854" s="68">
        <v>134233</v>
      </c>
      <c r="GF3854" s="68" t="s">
        <v>6610</v>
      </c>
    </row>
    <row r="3855" spans="147:188" x14ac:dyDescent="0.3">
      <c r="EQ3855" s="68">
        <v>31050077</v>
      </c>
      <c r="ER3855" s="175">
        <v>1</v>
      </c>
      <c r="ES3855" s="68">
        <v>650</v>
      </c>
      <c r="ET3855" s="68">
        <v>77</v>
      </c>
      <c r="EU3855" s="68">
        <v>0</v>
      </c>
      <c r="EV3855" s="68">
        <v>150077</v>
      </c>
      <c r="EW3855" s="68" t="s">
        <v>2715</v>
      </c>
      <c r="EX3855" s="68" t="str">
        <f t="shared" si="93"/>
        <v>소형</v>
      </c>
      <c r="GE3855" s="68">
        <v>134234</v>
      </c>
      <c r="GF3855" s="68" t="s">
        <v>6610</v>
      </c>
    </row>
    <row r="3856" spans="147:188" x14ac:dyDescent="0.3">
      <c r="EQ3856" s="68">
        <v>31150077</v>
      </c>
      <c r="ER3856" s="175">
        <v>1</v>
      </c>
      <c r="ES3856" s="68">
        <v>650</v>
      </c>
      <c r="ET3856" s="68">
        <v>77</v>
      </c>
      <c r="EU3856" s="68">
        <v>0</v>
      </c>
      <c r="EV3856" s="68">
        <v>150077</v>
      </c>
      <c r="EW3856" s="68" t="s">
        <v>2715</v>
      </c>
      <c r="EX3856" s="68" t="str">
        <f t="shared" si="93"/>
        <v>소형</v>
      </c>
      <c r="GE3856" s="68">
        <v>134235</v>
      </c>
      <c r="GF3856" s="68" t="s">
        <v>6611</v>
      </c>
    </row>
    <row r="3857" spans="147:188" x14ac:dyDescent="0.3">
      <c r="EQ3857" s="68">
        <v>31250077</v>
      </c>
      <c r="ER3857" s="175">
        <v>1</v>
      </c>
      <c r="ES3857" s="68">
        <v>650</v>
      </c>
      <c r="ET3857" s="68">
        <v>77</v>
      </c>
      <c r="EU3857" s="68">
        <v>0</v>
      </c>
      <c r="EV3857" s="68">
        <v>150077</v>
      </c>
      <c r="EW3857" s="68" t="s">
        <v>2715</v>
      </c>
      <c r="EX3857" s="68" t="str">
        <f t="shared" si="93"/>
        <v>소형</v>
      </c>
      <c r="GE3857" s="68">
        <v>134236</v>
      </c>
      <c r="GF3857" s="68" t="s">
        <v>6611</v>
      </c>
    </row>
    <row r="3858" spans="147:188" x14ac:dyDescent="0.3">
      <c r="EQ3858" s="68">
        <v>10150078</v>
      </c>
      <c r="ER3858" s="175">
        <v>2</v>
      </c>
      <c r="ES3858" s="68">
        <v>650</v>
      </c>
      <c r="ET3858" s="68">
        <v>78</v>
      </c>
      <c r="EU3858" s="68">
        <v>0</v>
      </c>
      <c r="EV3858" s="68">
        <v>150078</v>
      </c>
      <c r="EW3858" s="68" t="s">
        <v>2716</v>
      </c>
      <c r="EX3858" s="68" t="str">
        <f t="shared" si="93"/>
        <v>중형</v>
      </c>
      <c r="GE3858" s="68">
        <v>134237</v>
      </c>
      <c r="GF3858" s="68" t="s">
        <v>6611</v>
      </c>
    </row>
    <row r="3859" spans="147:188" x14ac:dyDescent="0.3">
      <c r="EQ3859" s="68">
        <v>10250078</v>
      </c>
      <c r="ER3859" s="175">
        <v>2</v>
      </c>
      <c r="ES3859" s="68">
        <v>650</v>
      </c>
      <c r="ET3859" s="68">
        <v>78</v>
      </c>
      <c r="EU3859" s="68">
        <v>0</v>
      </c>
      <c r="EV3859" s="68">
        <v>150078</v>
      </c>
      <c r="EW3859" s="68" t="s">
        <v>2716</v>
      </c>
      <c r="EX3859" s="68" t="str">
        <f t="shared" si="93"/>
        <v>중형</v>
      </c>
      <c r="GE3859" s="68">
        <v>134238</v>
      </c>
      <c r="GF3859" s="68" t="s">
        <v>6612</v>
      </c>
    </row>
    <row r="3860" spans="147:188" x14ac:dyDescent="0.3">
      <c r="EQ3860" s="68">
        <v>10350078</v>
      </c>
      <c r="ER3860" s="175">
        <v>2</v>
      </c>
      <c r="ES3860" s="68">
        <v>650</v>
      </c>
      <c r="ET3860" s="68">
        <v>78</v>
      </c>
      <c r="EU3860" s="68">
        <v>0</v>
      </c>
      <c r="EV3860" s="68">
        <v>150078</v>
      </c>
      <c r="EW3860" s="68" t="s">
        <v>2716</v>
      </c>
      <c r="EX3860" s="68" t="str">
        <f t="shared" si="93"/>
        <v>중형</v>
      </c>
      <c r="GE3860" s="68">
        <v>134239</v>
      </c>
      <c r="GF3860" s="68" t="s">
        <v>6612</v>
      </c>
    </row>
    <row r="3861" spans="147:188" x14ac:dyDescent="0.3">
      <c r="EQ3861" s="68">
        <v>10450078</v>
      </c>
      <c r="ER3861" s="175">
        <v>2</v>
      </c>
      <c r="ES3861" s="68">
        <v>650</v>
      </c>
      <c r="ET3861" s="68">
        <v>78</v>
      </c>
      <c r="EU3861" s="68">
        <v>0</v>
      </c>
      <c r="EV3861" s="68">
        <v>150078</v>
      </c>
      <c r="EW3861" s="68" t="s">
        <v>2716</v>
      </c>
      <c r="EX3861" s="68" t="str">
        <f t="shared" si="93"/>
        <v>중형</v>
      </c>
      <c r="GE3861" s="68">
        <v>134240</v>
      </c>
      <c r="GF3861" s="68" t="s">
        <v>6612</v>
      </c>
    </row>
    <row r="3862" spans="147:188" x14ac:dyDescent="0.3">
      <c r="EQ3862" s="68">
        <v>10550078</v>
      </c>
      <c r="ER3862" s="175">
        <v>2</v>
      </c>
      <c r="ES3862" s="68">
        <v>650</v>
      </c>
      <c r="ET3862" s="68">
        <v>78</v>
      </c>
      <c r="EU3862" s="68">
        <v>0</v>
      </c>
      <c r="EV3862" s="68">
        <v>150078</v>
      </c>
      <c r="EW3862" s="68" t="s">
        <v>2716</v>
      </c>
      <c r="EX3862" s="68" t="str">
        <f t="shared" si="93"/>
        <v>중형</v>
      </c>
      <c r="GE3862" s="68">
        <v>134241</v>
      </c>
      <c r="GF3862" s="68" t="s">
        <v>6613</v>
      </c>
    </row>
    <row r="3863" spans="147:188" x14ac:dyDescent="0.3">
      <c r="EQ3863" s="68">
        <v>10650078</v>
      </c>
      <c r="ER3863" s="175">
        <v>2</v>
      </c>
      <c r="ES3863" s="68">
        <v>650</v>
      </c>
      <c r="ET3863" s="68">
        <v>78</v>
      </c>
      <c r="EU3863" s="68">
        <v>0</v>
      </c>
      <c r="EV3863" s="68">
        <v>150078</v>
      </c>
      <c r="EW3863" s="68" t="s">
        <v>2716</v>
      </c>
      <c r="EX3863" s="68" t="str">
        <f t="shared" si="93"/>
        <v>중형</v>
      </c>
      <c r="GE3863" s="68">
        <v>134242</v>
      </c>
      <c r="GF3863" s="68" t="s">
        <v>6613</v>
      </c>
    </row>
    <row r="3864" spans="147:188" x14ac:dyDescent="0.3">
      <c r="EQ3864" s="68">
        <v>10750078</v>
      </c>
      <c r="ER3864" s="175">
        <v>2</v>
      </c>
      <c r="ES3864" s="68">
        <v>650</v>
      </c>
      <c r="ET3864" s="68">
        <v>78</v>
      </c>
      <c r="EU3864" s="68">
        <v>0</v>
      </c>
      <c r="EV3864" s="68">
        <v>150078</v>
      </c>
      <c r="EW3864" s="68" t="s">
        <v>2716</v>
      </c>
      <c r="EX3864" s="68" t="str">
        <f t="shared" si="93"/>
        <v>중형</v>
      </c>
      <c r="GE3864" s="68">
        <v>134243</v>
      </c>
      <c r="GF3864" s="68" t="s">
        <v>6613</v>
      </c>
    </row>
    <row r="3865" spans="147:188" x14ac:dyDescent="0.3">
      <c r="EQ3865" s="68">
        <v>10850078</v>
      </c>
      <c r="ER3865" s="175">
        <v>2</v>
      </c>
      <c r="ES3865" s="68">
        <v>650</v>
      </c>
      <c r="ET3865" s="68">
        <v>78</v>
      </c>
      <c r="EU3865" s="68">
        <v>0</v>
      </c>
      <c r="EV3865" s="68">
        <v>150078</v>
      </c>
      <c r="EW3865" s="68" t="s">
        <v>2716</v>
      </c>
      <c r="EX3865" s="68" t="str">
        <f t="shared" si="93"/>
        <v>중형</v>
      </c>
      <c r="GE3865" s="68">
        <v>134244</v>
      </c>
      <c r="GF3865" s="68" t="s">
        <v>6614</v>
      </c>
    </row>
    <row r="3866" spans="147:188" x14ac:dyDescent="0.3">
      <c r="EQ3866" s="68">
        <v>10950078</v>
      </c>
      <c r="ER3866" s="175">
        <v>2</v>
      </c>
      <c r="ES3866" s="68">
        <v>650</v>
      </c>
      <c r="ET3866" s="68">
        <v>78</v>
      </c>
      <c r="EU3866" s="68">
        <v>0</v>
      </c>
      <c r="EV3866" s="68">
        <v>150078</v>
      </c>
      <c r="EW3866" s="68" t="s">
        <v>2716</v>
      </c>
      <c r="EX3866" s="68" t="str">
        <f t="shared" si="93"/>
        <v>중형</v>
      </c>
      <c r="GE3866" s="68">
        <v>134245</v>
      </c>
      <c r="GF3866" s="68" t="s">
        <v>6614</v>
      </c>
    </row>
    <row r="3867" spans="147:188" x14ac:dyDescent="0.3">
      <c r="EQ3867" s="68">
        <v>11050078</v>
      </c>
      <c r="ER3867" s="175">
        <v>2</v>
      </c>
      <c r="ES3867" s="68">
        <v>650</v>
      </c>
      <c r="ET3867" s="68">
        <v>78</v>
      </c>
      <c r="EU3867" s="68">
        <v>0</v>
      </c>
      <c r="EV3867" s="68">
        <v>150078</v>
      </c>
      <c r="EW3867" s="68" t="s">
        <v>2716</v>
      </c>
      <c r="EX3867" s="68" t="str">
        <f t="shared" si="93"/>
        <v>중형</v>
      </c>
      <c r="GE3867" s="68">
        <v>134246</v>
      </c>
      <c r="GF3867" s="68" t="s">
        <v>6614</v>
      </c>
    </row>
    <row r="3868" spans="147:188" x14ac:dyDescent="0.3">
      <c r="EQ3868" s="68">
        <v>11150078</v>
      </c>
      <c r="ER3868" s="175">
        <v>2</v>
      </c>
      <c r="ES3868" s="68">
        <v>650</v>
      </c>
      <c r="ET3868" s="68">
        <v>78</v>
      </c>
      <c r="EU3868" s="68">
        <v>0</v>
      </c>
      <c r="EV3868" s="68">
        <v>150078</v>
      </c>
      <c r="EW3868" s="68" t="s">
        <v>2716</v>
      </c>
      <c r="EX3868" s="68" t="str">
        <f t="shared" si="93"/>
        <v>중형</v>
      </c>
      <c r="GE3868" s="68">
        <v>134247</v>
      </c>
      <c r="GF3868" s="68" t="s">
        <v>6615</v>
      </c>
    </row>
    <row r="3869" spans="147:188" x14ac:dyDescent="0.3">
      <c r="EQ3869" s="68">
        <v>11250078</v>
      </c>
      <c r="ER3869" s="175">
        <v>2</v>
      </c>
      <c r="ES3869" s="68">
        <v>650</v>
      </c>
      <c r="ET3869" s="68">
        <v>78</v>
      </c>
      <c r="EU3869" s="68">
        <v>0</v>
      </c>
      <c r="EV3869" s="68">
        <v>150078</v>
      </c>
      <c r="EW3869" s="68" t="s">
        <v>2716</v>
      </c>
      <c r="EX3869" s="68" t="str">
        <f t="shared" si="93"/>
        <v>중형</v>
      </c>
      <c r="GE3869" s="68">
        <v>134248</v>
      </c>
      <c r="GF3869" s="68" t="s">
        <v>6615</v>
      </c>
    </row>
    <row r="3870" spans="147:188" x14ac:dyDescent="0.3">
      <c r="EQ3870" s="68">
        <v>20150078</v>
      </c>
      <c r="ER3870" s="175">
        <v>2</v>
      </c>
      <c r="ES3870" s="68">
        <v>650</v>
      </c>
      <c r="ET3870" s="68">
        <v>78</v>
      </c>
      <c r="EU3870" s="68">
        <v>0</v>
      </c>
      <c r="EV3870" s="68">
        <v>150078</v>
      </c>
      <c r="EW3870" s="68" t="s">
        <v>2716</v>
      </c>
      <c r="EX3870" s="68" t="str">
        <f t="shared" si="93"/>
        <v>중형</v>
      </c>
      <c r="GE3870" s="68">
        <v>134249</v>
      </c>
      <c r="GF3870" s="68" t="s">
        <v>6615</v>
      </c>
    </row>
    <row r="3871" spans="147:188" x14ac:dyDescent="0.3">
      <c r="EQ3871" s="68">
        <v>20250078</v>
      </c>
      <c r="ER3871" s="175">
        <v>2</v>
      </c>
      <c r="ES3871" s="68">
        <v>650</v>
      </c>
      <c r="ET3871" s="68">
        <v>78</v>
      </c>
      <c r="EU3871" s="68">
        <v>0</v>
      </c>
      <c r="EV3871" s="68">
        <v>150078</v>
      </c>
      <c r="EW3871" s="68" t="s">
        <v>2716</v>
      </c>
      <c r="EX3871" s="68" t="str">
        <f t="shared" si="93"/>
        <v>중형</v>
      </c>
      <c r="GE3871" s="68">
        <v>134250</v>
      </c>
      <c r="GF3871" s="68" t="s">
        <v>6616</v>
      </c>
    </row>
    <row r="3872" spans="147:188" x14ac:dyDescent="0.3">
      <c r="EQ3872" s="68">
        <v>20350078</v>
      </c>
      <c r="ER3872" s="175">
        <v>2</v>
      </c>
      <c r="ES3872" s="68">
        <v>650</v>
      </c>
      <c r="ET3872" s="68">
        <v>78</v>
      </c>
      <c r="EU3872" s="68">
        <v>0</v>
      </c>
      <c r="EV3872" s="68">
        <v>150078</v>
      </c>
      <c r="EW3872" s="68" t="s">
        <v>2716</v>
      </c>
      <c r="EX3872" s="68" t="str">
        <f t="shared" si="93"/>
        <v>중형</v>
      </c>
      <c r="GE3872" s="68">
        <v>134251</v>
      </c>
      <c r="GF3872" s="68" t="s">
        <v>6616</v>
      </c>
    </row>
    <row r="3873" spans="147:188" x14ac:dyDescent="0.3">
      <c r="EQ3873" s="68">
        <v>20450078</v>
      </c>
      <c r="ER3873" s="175">
        <v>2</v>
      </c>
      <c r="ES3873" s="68">
        <v>650</v>
      </c>
      <c r="ET3873" s="68">
        <v>78</v>
      </c>
      <c r="EU3873" s="68">
        <v>0</v>
      </c>
      <c r="EV3873" s="68">
        <v>150078</v>
      </c>
      <c r="EW3873" s="68" t="s">
        <v>2716</v>
      </c>
      <c r="EX3873" s="68" t="str">
        <f t="shared" si="93"/>
        <v>중형</v>
      </c>
      <c r="GE3873" s="68">
        <v>134252</v>
      </c>
      <c r="GF3873" s="68" t="s">
        <v>6616</v>
      </c>
    </row>
    <row r="3874" spans="147:188" x14ac:dyDescent="0.3">
      <c r="EQ3874" s="68">
        <v>20550078</v>
      </c>
      <c r="ER3874" s="175">
        <v>2</v>
      </c>
      <c r="ES3874" s="68">
        <v>650</v>
      </c>
      <c r="ET3874" s="68">
        <v>78</v>
      </c>
      <c r="EU3874" s="68">
        <v>0</v>
      </c>
      <c r="EV3874" s="68">
        <v>150078</v>
      </c>
      <c r="EW3874" s="68" t="s">
        <v>2716</v>
      </c>
      <c r="EX3874" s="68" t="str">
        <f t="shared" si="93"/>
        <v>중형</v>
      </c>
      <c r="GE3874" s="68">
        <v>134253</v>
      </c>
      <c r="GF3874" s="68" t="s">
        <v>6617</v>
      </c>
    </row>
    <row r="3875" spans="147:188" x14ac:dyDescent="0.3">
      <c r="EQ3875" s="68">
        <v>20650078</v>
      </c>
      <c r="ER3875" s="175">
        <v>2</v>
      </c>
      <c r="ES3875" s="68">
        <v>650</v>
      </c>
      <c r="ET3875" s="68">
        <v>78</v>
      </c>
      <c r="EU3875" s="68">
        <v>0</v>
      </c>
      <c r="EV3875" s="68">
        <v>150078</v>
      </c>
      <c r="EW3875" s="68" t="s">
        <v>2716</v>
      </c>
      <c r="EX3875" s="68" t="str">
        <f t="shared" si="93"/>
        <v>중형</v>
      </c>
      <c r="GE3875" s="68">
        <v>134254</v>
      </c>
      <c r="GF3875" s="68" t="s">
        <v>6617</v>
      </c>
    </row>
    <row r="3876" spans="147:188" x14ac:dyDescent="0.3">
      <c r="EQ3876" s="68">
        <v>20750078</v>
      </c>
      <c r="ER3876" s="175">
        <v>2</v>
      </c>
      <c r="ES3876" s="68">
        <v>650</v>
      </c>
      <c r="ET3876" s="68">
        <v>78</v>
      </c>
      <c r="EU3876" s="68">
        <v>0</v>
      </c>
      <c r="EV3876" s="68">
        <v>150078</v>
      </c>
      <c r="EW3876" s="68" t="s">
        <v>2716</v>
      </c>
      <c r="EX3876" s="68" t="str">
        <f t="shared" si="93"/>
        <v>중형</v>
      </c>
      <c r="GE3876" s="68">
        <v>134255</v>
      </c>
      <c r="GF3876" s="68" t="s">
        <v>6617</v>
      </c>
    </row>
    <row r="3877" spans="147:188" x14ac:dyDescent="0.3">
      <c r="EQ3877" s="68">
        <v>20850078</v>
      </c>
      <c r="ER3877" s="175">
        <v>2</v>
      </c>
      <c r="ES3877" s="68">
        <v>650</v>
      </c>
      <c r="ET3877" s="68">
        <v>78</v>
      </c>
      <c r="EU3877" s="68">
        <v>0</v>
      </c>
      <c r="EV3877" s="68">
        <v>150078</v>
      </c>
      <c r="EW3877" s="68" t="s">
        <v>2716</v>
      </c>
      <c r="EX3877" s="68" t="str">
        <f t="shared" si="93"/>
        <v>중형</v>
      </c>
      <c r="GE3877" s="68">
        <v>134256</v>
      </c>
      <c r="GF3877" s="68" t="s">
        <v>6618</v>
      </c>
    </row>
    <row r="3878" spans="147:188" x14ac:dyDescent="0.3">
      <c r="EQ3878" s="68">
        <v>20950078</v>
      </c>
      <c r="ER3878" s="175">
        <v>2</v>
      </c>
      <c r="ES3878" s="68">
        <v>650</v>
      </c>
      <c r="ET3878" s="68">
        <v>78</v>
      </c>
      <c r="EU3878" s="68">
        <v>0</v>
      </c>
      <c r="EV3878" s="68">
        <v>150078</v>
      </c>
      <c r="EW3878" s="68" t="s">
        <v>2716</v>
      </c>
      <c r="EX3878" s="68" t="str">
        <f t="shared" si="93"/>
        <v>중형</v>
      </c>
      <c r="GE3878" s="68">
        <v>134257</v>
      </c>
      <c r="GF3878" s="68" t="s">
        <v>6618</v>
      </c>
    </row>
    <row r="3879" spans="147:188" x14ac:dyDescent="0.3">
      <c r="EQ3879" s="68">
        <v>21050078</v>
      </c>
      <c r="ER3879" s="175">
        <v>2</v>
      </c>
      <c r="ES3879" s="68">
        <v>650</v>
      </c>
      <c r="ET3879" s="68">
        <v>78</v>
      </c>
      <c r="EU3879" s="68">
        <v>0</v>
      </c>
      <c r="EV3879" s="68">
        <v>150078</v>
      </c>
      <c r="EW3879" s="68" t="s">
        <v>2716</v>
      </c>
      <c r="EX3879" s="68" t="str">
        <f t="shared" si="93"/>
        <v>중형</v>
      </c>
      <c r="GE3879" s="68">
        <v>134258</v>
      </c>
      <c r="GF3879" s="68" t="s">
        <v>6618</v>
      </c>
    </row>
    <row r="3880" spans="147:188" x14ac:dyDescent="0.3">
      <c r="EQ3880" s="68">
        <v>21150078</v>
      </c>
      <c r="ER3880" s="175">
        <v>2</v>
      </c>
      <c r="ES3880" s="68">
        <v>650</v>
      </c>
      <c r="ET3880" s="68">
        <v>78</v>
      </c>
      <c r="EU3880" s="68">
        <v>0</v>
      </c>
      <c r="EV3880" s="68">
        <v>150078</v>
      </c>
      <c r="EW3880" s="68" t="s">
        <v>2716</v>
      </c>
      <c r="EX3880" s="68" t="str">
        <f t="shared" si="93"/>
        <v>중형</v>
      </c>
      <c r="GE3880" s="68">
        <v>134259</v>
      </c>
      <c r="GF3880" s="68" t="s">
        <v>6619</v>
      </c>
    </row>
    <row r="3881" spans="147:188" x14ac:dyDescent="0.3">
      <c r="EQ3881" s="68">
        <v>21250078</v>
      </c>
      <c r="ER3881" s="175">
        <v>2</v>
      </c>
      <c r="ES3881" s="68">
        <v>650</v>
      </c>
      <c r="ET3881" s="68">
        <v>78</v>
      </c>
      <c r="EU3881" s="68">
        <v>0</v>
      </c>
      <c r="EV3881" s="68">
        <v>150078</v>
      </c>
      <c r="EW3881" s="68" t="s">
        <v>2716</v>
      </c>
      <c r="EX3881" s="68" t="str">
        <f t="shared" si="93"/>
        <v>중형</v>
      </c>
      <c r="GE3881" s="68">
        <v>134260</v>
      </c>
      <c r="GF3881" s="68" t="s">
        <v>6619</v>
      </c>
    </row>
    <row r="3882" spans="147:188" x14ac:dyDescent="0.3">
      <c r="EQ3882" s="68">
        <v>30150078</v>
      </c>
      <c r="ER3882" s="175">
        <v>2</v>
      </c>
      <c r="ES3882" s="68">
        <v>650</v>
      </c>
      <c r="ET3882" s="68">
        <v>78</v>
      </c>
      <c r="EU3882" s="68">
        <v>0</v>
      </c>
      <c r="EV3882" s="68">
        <v>150078</v>
      </c>
      <c r="EW3882" s="68" t="s">
        <v>2716</v>
      </c>
      <c r="EX3882" s="68" t="str">
        <f t="shared" si="93"/>
        <v>중형</v>
      </c>
      <c r="GE3882" s="68">
        <v>134261</v>
      </c>
      <c r="GF3882" s="68" t="s">
        <v>6619</v>
      </c>
    </row>
    <row r="3883" spans="147:188" x14ac:dyDescent="0.3">
      <c r="EQ3883" s="68">
        <v>30250078</v>
      </c>
      <c r="ER3883" s="175">
        <v>2</v>
      </c>
      <c r="ES3883" s="68">
        <v>650</v>
      </c>
      <c r="ET3883" s="68">
        <v>78</v>
      </c>
      <c r="EU3883" s="68">
        <v>0</v>
      </c>
      <c r="EV3883" s="68">
        <v>150078</v>
      </c>
      <c r="EW3883" s="68" t="s">
        <v>2716</v>
      </c>
      <c r="EX3883" s="68" t="str">
        <f t="shared" si="93"/>
        <v>중형</v>
      </c>
      <c r="GE3883" s="68">
        <v>134262</v>
      </c>
      <c r="GF3883" s="68" t="s">
        <v>6620</v>
      </c>
    </row>
    <row r="3884" spans="147:188" x14ac:dyDescent="0.3">
      <c r="EQ3884" s="68">
        <v>30350078</v>
      </c>
      <c r="ER3884" s="175">
        <v>2</v>
      </c>
      <c r="ES3884" s="68">
        <v>650</v>
      </c>
      <c r="ET3884" s="68">
        <v>78</v>
      </c>
      <c r="EU3884" s="68">
        <v>0</v>
      </c>
      <c r="EV3884" s="68">
        <v>150078</v>
      </c>
      <c r="EW3884" s="68" t="s">
        <v>2716</v>
      </c>
      <c r="EX3884" s="68" t="str">
        <f t="shared" si="93"/>
        <v>중형</v>
      </c>
      <c r="GE3884" s="68">
        <v>134263</v>
      </c>
      <c r="GF3884" s="68" t="s">
        <v>6620</v>
      </c>
    </row>
    <row r="3885" spans="147:188" x14ac:dyDescent="0.3">
      <c r="EQ3885" s="68">
        <v>30450078</v>
      </c>
      <c r="ER3885" s="175">
        <v>2</v>
      </c>
      <c r="ES3885" s="68">
        <v>650</v>
      </c>
      <c r="ET3885" s="68">
        <v>78</v>
      </c>
      <c r="EU3885" s="68">
        <v>0</v>
      </c>
      <c r="EV3885" s="68">
        <v>150078</v>
      </c>
      <c r="EW3885" s="68" t="s">
        <v>2716</v>
      </c>
      <c r="EX3885" s="68" t="str">
        <f t="shared" si="93"/>
        <v>중형</v>
      </c>
      <c r="GE3885" s="68">
        <v>134264</v>
      </c>
      <c r="GF3885" s="68" t="s">
        <v>6620</v>
      </c>
    </row>
    <row r="3886" spans="147:188" x14ac:dyDescent="0.3">
      <c r="EQ3886" s="68">
        <v>30550078</v>
      </c>
      <c r="ER3886" s="175">
        <v>2</v>
      </c>
      <c r="ES3886" s="68">
        <v>650</v>
      </c>
      <c r="ET3886" s="68">
        <v>78</v>
      </c>
      <c r="EU3886" s="68">
        <v>0</v>
      </c>
      <c r="EV3886" s="68">
        <v>150078</v>
      </c>
      <c r="EW3886" s="68" t="s">
        <v>2716</v>
      </c>
      <c r="EX3886" s="68" t="str">
        <f t="shared" si="93"/>
        <v>중형</v>
      </c>
      <c r="GE3886" s="68">
        <v>134265</v>
      </c>
      <c r="GF3886" s="68" t="s">
        <v>6621</v>
      </c>
    </row>
    <row r="3887" spans="147:188" x14ac:dyDescent="0.3">
      <c r="EQ3887" s="68">
        <v>30650078</v>
      </c>
      <c r="ER3887" s="175">
        <v>2</v>
      </c>
      <c r="ES3887" s="68">
        <v>650</v>
      </c>
      <c r="ET3887" s="68">
        <v>78</v>
      </c>
      <c r="EU3887" s="68">
        <v>0</v>
      </c>
      <c r="EV3887" s="68">
        <v>150078</v>
      </c>
      <c r="EW3887" s="68" t="s">
        <v>2716</v>
      </c>
      <c r="EX3887" s="68" t="str">
        <f t="shared" si="93"/>
        <v>중형</v>
      </c>
      <c r="GE3887" s="68">
        <v>134266</v>
      </c>
      <c r="GF3887" s="68" t="s">
        <v>6621</v>
      </c>
    </row>
    <row r="3888" spans="147:188" x14ac:dyDescent="0.3">
      <c r="EQ3888" s="68">
        <v>30750078</v>
      </c>
      <c r="ER3888" s="175">
        <v>2</v>
      </c>
      <c r="ES3888" s="68">
        <v>650</v>
      </c>
      <c r="ET3888" s="68">
        <v>78</v>
      </c>
      <c r="EU3888" s="68">
        <v>0</v>
      </c>
      <c r="EV3888" s="68">
        <v>150078</v>
      </c>
      <c r="EW3888" s="68" t="s">
        <v>2716</v>
      </c>
      <c r="EX3888" s="68" t="str">
        <f t="shared" si="93"/>
        <v>중형</v>
      </c>
      <c r="GE3888" s="68">
        <v>134267</v>
      </c>
      <c r="GF3888" s="68" t="s">
        <v>6621</v>
      </c>
    </row>
    <row r="3889" spans="147:188" x14ac:dyDescent="0.3">
      <c r="EQ3889" s="68">
        <v>30850078</v>
      </c>
      <c r="ER3889" s="175">
        <v>2</v>
      </c>
      <c r="ES3889" s="68">
        <v>650</v>
      </c>
      <c r="ET3889" s="68">
        <v>78</v>
      </c>
      <c r="EU3889" s="68">
        <v>0</v>
      </c>
      <c r="EV3889" s="68">
        <v>150078</v>
      </c>
      <c r="EW3889" s="68" t="s">
        <v>2716</v>
      </c>
      <c r="EX3889" s="68" t="str">
        <f t="shared" si="93"/>
        <v>중형</v>
      </c>
      <c r="GE3889" s="68">
        <v>134268</v>
      </c>
      <c r="GF3889" s="68" t="s">
        <v>6622</v>
      </c>
    </row>
    <row r="3890" spans="147:188" x14ac:dyDescent="0.3">
      <c r="EQ3890" s="68">
        <v>30950078</v>
      </c>
      <c r="ER3890" s="175">
        <v>2</v>
      </c>
      <c r="ES3890" s="68">
        <v>650</v>
      </c>
      <c r="ET3890" s="68">
        <v>78</v>
      </c>
      <c r="EU3890" s="68">
        <v>0</v>
      </c>
      <c r="EV3890" s="68">
        <v>150078</v>
      </c>
      <c r="EW3890" s="68" t="s">
        <v>2716</v>
      </c>
      <c r="EX3890" s="68" t="str">
        <f t="shared" si="93"/>
        <v>중형</v>
      </c>
      <c r="GE3890" s="68">
        <v>134269</v>
      </c>
      <c r="GF3890" s="68" t="s">
        <v>6622</v>
      </c>
    </row>
    <row r="3891" spans="147:188" x14ac:dyDescent="0.3">
      <c r="EQ3891" s="68">
        <v>31050078</v>
      </c>
      <c r="ER3891" s="175">
        <v>2</v>
      </c>
      <c r="ES3891" s="68">
        <v>650</v>
      </c>
      <c r="ET3891" s="68">
        <v>78</v>
      </c>
      <c r="EU3891" s="68">
        <v>0</v>
      </c>
      <c r="EV3891" s="68">
        <v>150078</v>
      </c>
      <c r="EW3891" s="68" t="s">
        <v>2716</v>
      </c>
      <c r="EX3891" s="68" t="str">
        <f t="shared" si="93"/>
        <v>중형</v>
      </c>
      <c r="GE3891" s="68">
        <v>134270</v>
      </c>
      <c r="GF3891" s="68" t="s">
        <v>6622</v>
      </c>
    </row>
    <row r="3892" spans="147:188" x14ac:dyDescent="0.3">
      <c r="EQ3892" s="68">
        <v>31150078</v>
      </c>
      <c r="ER3892" s="175">
        <v>2</v>
      </c>
      <c r="ES3892" s="68">
        <v>650</v>
      </c>
      <c r="ET3892" s="68">
        <v>78</v>
      </c>
      <c r="EU3892" s="68">
        <v>0</v>
      </c>
      <c r="EV3892" s="68">
        <v>150078</v>
      </c>
      <c r="EW3892" s="68" t="s">
        <v>2716</v>
      </c>
      <c r="EX3892" s="68" t="str">
        <f t="shared" si="93"/>
        <v>중형</v>
      </c>
      <c r="GE3892" s="68">
        <v>134271</v>
      </c>
      <c r="GF3892" s="68" t="s">
        <v>6623</v>
      </c>
    </row>
    <row r="3893" spans="147:188" x14ac:dyDescent="0.3">
      <c r="EQ3893" s="68">
        <v>31250078</v>
      </c>
      <c r="ER3893" s="175">
        <v>2</v>
      </c>
      <c r="ES3893" s="68">
        <v>650</v>
      </c>
      <c r="ET3893" s="68">
        <v>78</v>
      </c>
      <c r="EU3893" s="68">
        <v>0</v>
      </c>
      <c r="EV3893" s="68">
        <v>150078</v>
      </c>
      <c r="EW3893" s="68" t="s">
        <v>2716</v>
      </c>
      <c r="EX3893" s="68" t="str">
        <f t="shared" si="93"/>
        <v>중형</v>
      </c>
      <c r="GE3893" s="68">
        <v>134272</v>
      </c>
      <c r="GF3893" s="68" t="s">
        <v>6623</v>
      </c>
    </row>
    <row r="3894" spans="147:188" x14ac:dyDescent="0.3">
      <c r="EQ3894" s="68">
        <v>10150079</v>
      </c>
      <c r="ER3894" s="175">
        <v>2</v>
      </c>
      <c r="ES3894" s="68">
        <v>650</v>
      </c>
      <c r="ET3894" s="68">
        <v>79</v>
      </c>
      <c r="EU3894" s="68">
        <v>0</v>
      </c>
      <c r="EV3894" s="68">
        <v>150079</v>
      </c>
      <c r="EW3894" s="68" t="s">
        <v>2717</v>
      </c>
      <c r="EX3894" s="68" t="str">
        <f t="shared" si="93"/>
        <v>중형</v>
      </c>
      <c r="GE3894" s="68">
        <v>134273</v>
      </c>
      <c r="GF3894" s="68" t="s">
        <v>6623</v>
      </c>
    </row>
    <row r="3895" spans="147:188" x14ac:dyDescent="0.3">
      <c r="EQ3895" s="68">
        <v>10250079</v>
      </c>
      <c r="ER3895" s="175">
        <v>2</v>
      </c>
      <c r="ES3895" s="68">
        <v>650</v>
      </c>
      <c r="ET3895" s="68">
        <v>79</v>
      </c>
      <c r="EU3895" s="68">
        <v>0</v>
      </c>
      <c r="EV3895" s="68">
        <v>150079</v>
      </c>
      <c r="EW3895" s="68" t="s">
        <v>2717</v>
      </c>
      <c r="EX3895" s="68" t="str">
        <f t="shared" si="93"/>
        <v>중형</v>
      </c>
      <c r="GE3895" s="68">
        <v>134274</v>
      </c>
      <c r="GF3895" s="68" t="s">
        <v>6624</v>
      </c>
    </row>
    <row r="3896" spans="147:188" x14ac:dyDescent="0.3">
      <c r="EQ3896" s="68">
        <v>10350079</v>
      </c>
      <c r="ER3896" s="175">
        <v>2</v>
      </c>
      <c r="ES3896" s="68">
        <v>650</v>
      </c>
      <c r="ET3896" s="68">
        <v>79</v>
      </c>
      <c r="EU3896" s="68">
        <v>0</v>
      </c>
      <c r="EV3896" s="68">
        <v>150079</v>
      </c>
      <c r="EW3896" s="68" t="s">
        <v>2717</v>
      </c>
      <c r="EX3896" s="68" t="str">
        <f t="shared" si="93"/>
        <v>중형</v>
      </c>
      <c r="GE3896" s="68">
        <v>134275</v>
      </c>
      <c r="GF3896" s="68" t="s">
        <v>6624</v>
      </c>
    </row>
    <row r="3897" spans="147:188" x14ac:dyDescent="0.3">
      <c r="EQ3897" s="68">
        <v>10450079</v>
      </c>
      <c r="ER3897" s="175">
        <v>2</v>
      </c>
      <c r="ES3897" s="68">
        <v>650</v>
      </c>
      <c r="ET3897" s="68">
        <v>79</v>
      </c>
      <c r="EU3897" s="68">
        <v>0</v>
      </c>
      <c r="EV3897" s="68">
        <v>150079</v>
      </c>
      <c r="EW3897" s="68" t="s">
        <v>2717</v>
      </c>
      <c r="EX3897" s="68" t="str">
        <f t="shared" si="93"/>
        <v>중형</v>
      </c>
      <c r="GE3897" s="68">
        <v>134276</v>
      </c>
      <c r="GF3897" s="68" t="s">
        <v>6624</v>
      </c>
    </row>
    <row r="3898" spans="147:188" x14ac:dyDescent="0.3">
      <c r="EQ3898" s="68">
        <v>10550079</v>
      </c>
      <c r="ER3898" s="175">
        <v>2</v>
      </c>
      <c r="ES3898" s="68">
        <v>650</v>
      </c>
      <c r="ET3898" s="68">
        <v>79</v>
      </c>
      <c r="EU3898" s="68">
        <v>0</v>
      </c>
      <c r="EV3898" s="68">
        <v>150079</v>
      </c>
      <c r="EW3898" s="68" t="s">
        <v>2717</v>
      </c>
      <c r="EX3898" s="68" t="str">
        <f t="shared" si="93"/>
        <v>중형</v>
      </c>
      <c r="GE3898" s="68">
        <v>134277</v>
      </c>
      <c r="GF3898" s="68" t="s">
        <v>6625</v>
      </c>
    </row>
    <row r="3899" spans="147:188" x14ac:dyDescent="0.3">
      <c r="EQ3899" s="68">
        <v>10650079</v>
      </c>
      <c r="ER3899" s="175">
        <v>2</v>
      </c>
      <c r="ES3899" s="68">
        <v>650</v>
      </c>
      <c r="ET3899" s="68">
        <v>79</v>
      </c>
      <c r="EU3899" s="68">
        <v>0</v>
      </c>
      <c r="EV3899" s="68">
        <v>150079</v>
      </c>
      <c r="EW3899" s="68" t="s">
        <v>2717</v>
      </c>
      <c r="EX3899" s="68" t="str">
        <f t="shared" si="93"/>
        <v>중형</v>
      </c>
      <c r="GE3899" s="68">
        <v>134278</v>
      </c>
      <c r="GF3899" s="68" t="s">
        <v>6625</v>
      </c>
    </row>
    <row r="3900" spans="147:188" x14ac:dyDescent="0.3">
      <c r="EQ3900" s="68">
        <v>10750079</v>
      </c>
      <c r="ER3900" s="175">
        <v>2</v>
      </c>
      <c r="ES3900" s="68">
        <v>650</v>
      </c>
      <c r="ET3900" s="68">
        <v>79</v>
      </c>
      <c r="EU3900" s="68">
        <v>0</v>
      </c>
      <c r="EV3900" s="68">
        <v>150079</v>
      </c>
      <c r="EW3900" s="68" t="s">
        <v>2717</v>
      </c>
      <c r="EX3900" s="68" t="str">
        <f t="shared" si="93"/>
        <v>중형</v>
      </c>
      <c r="GE3900" s="68">
        <v>134279</v>
      </c>
      <c r="GF3900" s="68" t="s">
        <v>6625</v>
      </c>
    </row>
    <row r="3901" spans="147:188" x14ac:dyDescent="0.3">
      <c r="EQ3901" s="68">
        <v>10850079</v>
      </c>
      <c r="ER3901" s="175">
        <v>2</v>
      </c>
      <c r="ES3901" s="68">
        <v>650</v>
      </c>
      <c r="ET3901" s="68">
        <v>79</v>
      </c>
      <c r="EU3901" s="68">
        <v>0</v>
      </c>
      <c r="EV3901" s="68">
        <v>150079</v>
      </c>
      <c r="EW3901" s="68" t="s">
        <v>2717</v>
      </c>
      <c r="EX3901" s="68" t="str">
        <f t="shared" si="93"/>
        <v>중형</v>
      </c>
      <c r="GE3901" s="68">
        <v>134280</v>
      </c>
      <c r="GF3901" s="68" t="s">
        <v>6626</v>
      </c>
    </row>
    <row r="3902" spans="147:188" x14ac:dyDescent="0.3">
      <c r="EQ3902" s="68">
        <v>10950079</v>
      </c>
      <c r="ER3902" s="175">
        <v>2</v>
      </c>
      <c r="ES3902" s="68">
        <v>650</v>
      </c>
      <c r="ET3902" s="68">
        <v>79</v>
      </c>
      <c r="EU3902" s="68">
        <v>0</v>
      </c>
      <c r="EV3902" s="68">
        <v>150079</v>
      </c>
      <c r="EW3902" s="68" t="s">
        <v>2717</v>
      </c>
      <c r="EX3902" s="68" t="str">
        <f t="shared" si="93"/>
        <v>중형</v>
      </c>
      <c r="GE3902" s="68">
        <v>134281</v>
      </c>
      <c r="GF3902" s="68" t="s">
        <v>6626</v>
      </c>
    </row>
    <row r="3903" spans="147:188" x14ac:dyDescent="0.3">
      <c r="EQ3903" s="68">
        <v>11050079</v>
      </c>
      <c r="ER3903" s="175">
        <v>2</v>
      </c>
      <c r="ES3903" s="68">
        <v>650</v>
      </c>
      <c r="ET3903" s="68">
        <v>79</v>
      </c>
      <c r="EU3903" s="68">
        <v>0</v>
      </c>
      <c r="EV3903" s="68">
        <v>150079</v>
      </c>
      <c r="EW3903" s="68" t="s">
        <v>2717</v>
      </c>
      <c r="EX3903" s="68" t="str">
        <f t="shared" si="93"/>
        <v>중형</v>
      </c>
      <c r="GE3903" s="68">
        <v>134282</v>
      </c>
      <c r="GF3903" s="68" t="s">
        <v>6626</v>
      </c>
    </row>
    <row r="3904" spans="147:188" x14ac:dyDescent="0.3">
      <c r="EQ3904" s="68">
        <v>11150079</v>
      </c>
      <c r="ER3904" s="175">
        <v>2</v>
      </c>
      <c r="ES3904" s="68">
        <v>650</v>
      </c>
      <c r="ET3904" s="68">
        <v>79</v>
      </c>
      <c r="EU3904" s="68">
        <v>0</v>
      </c>
      <c r="EV3904" s="68">
        <v>150079</v>
      </c>
      <c r="EW3904" s="68" t="s">
        <v>2717</v>
      </c>
      <c r="EX3904" s="68" t="str">
        <f t="shared" si="93"/>
        <v>중형</v>
      </c>
      <c r="GE3904" s="68">
        <v>134283</v>
      </c>
      <c r="GF3904" s="68" t="s">
        <v>6627</v>
      </c>
    </row>
    <row r="3905" spans="147:188" x14ac:dyDescent="0.3">
      <c r="EQ3905" s="68">
        <v>11250079</v>
      </c>
      <c r="ER3905" s="175">
        <v>2</v>
      </c>
      <c r="ES3905" s="68">
        <v>650</v>
      </c>
      <c r="ET3905" s="68">
        <v>79</v>
      </c>
      <c r="EU3905" s="68">
        <v>0</v>
      </c>
      <c r="EV3905" s="68">
        <v>150079</v>
      </c>
      <c r="EW3905" s="68" t="s">
        <v>2717</v>
      </c>
      <c r="EX3905" s="68" t="str">
        <f t="shared" si="93"/>
        <v>중형</v>
      </c>
      <c r="GE3905" s="68">
        <v>134284</v>
      </c>
      <c r="GF3905" s="68" t="s">
        <v>6627</v>
      </c>
    </row>
    <row r="3906" spans="147:188" x14ac:dyDescent="0.3">
      <c r="EQ3906" s="68">
        <v>20150079</v>
      </c>
      <c r="ER3906" s="175">
        <v>2</v>
      </c>
      <c r="ES3906" s="68">
        <v>650</v>
      </c>
      <c r="ET3906" s="68">
        <v>79</v>
      </c>
      <c r="EU3906" s="68">
        <v>0</v>
      </c>
      <c r="EV3906" s="68">
        <v>150079</v>
      </c>
      <c r="EW3906" s="68" t="s">
        <v>2717</v>
      </c>
      <c r="EX3906" s="68" t="str">
        <f t="shared" si="93"/>
        <v>중형</v>
      </c>
      <c r="GE3906" s="68">
        <v>134285</v>
      </c>
      <c r="GF3906" s="68" t="s">
        <v>6627</v>
      </c>
    </row>
    <row r="3907" spans="147:188" x14ac:dyDescent="0.3">
      <c r="EQ3907" s="68">
        <v>20250079</v>
      </c>
      <c r="ER3907" s="175">
        <v>2</v>
      </c>
      <c r="ES3907" s="68">
        <v>650</v>
      </c>
      <c r="ET3907" s="68">
        <v>79</v>
      </c>
      <c r="EU3907" s="68">
        <v>0</v>
      </c>
      <c r="EV3907" s="68">
        <v>150079</v>
      </c>
      <c r="EW3907" s="68" t="s">
        <v>2717</v>
      </c>
      <c r="EX3907" s="68" t="str">
        <f t="shared" ref="EX3907:EX3970" si="94">IF(ER3907=1,"소형",IF(ER3907=2,"중형","대형"))</f>
        <v>중형</v>
      </c>
      <c r="GE3907" s="68">
        <v>134286</v>
      </c>
      <c r="GF3907" s="68" t="s">
        <v>6628</v>
      </c>
    </row>
    <row r="3908" spans="147:188" x14ac:dyDescent="0.3">
      <c r="EQ3908" s="68">
        <v>20350079</v>
      </c>
      <c r="ER3908" s="175">
        <v>2</v>
      </c>
      <c r="ES3908" s="68">
        <v>650</v>
      </c>
      <c r="ET3908" s="68">
        <v>79</v>
      </c>
      <c r="EU3908" s="68">
        <v>0</v>
      </c>
      <c r="EV3908" s="68">
        <v>150079</v>
      </c>
      <c r="EW3908" s="68" t="s">
        <v>2717</v>
      </c>
      <c r="EX3908" s="68" t="str">
        <f t="shared" si="94"/>
        <v>중형</v>
      </c>
      <c r="GE3908" s="68">
        <v>134287</v>
      </c>
      <c r="GF3908" s="68" t="s">
        <v>6628</v>
      </c>
    </row>
    <row r="3909" spans="147:188" x14ac:dyDescent="0.3">
      <c r="EQ3909" s="68">
        <v>20450079</v>
      </c>
      <c r="ER3909" s="175">
        <v>2</v>
      </c>
      <c r="ES3909" s="68">
        <v>650</v>
      </c>
      <c r="ET3909" s="68">
        <v>79</v>
      </c>
      <c r="EU3909" s="68">
        <v>0</v>
      </c>
      <c r="EV3909" s="68">
        <v>150079</v>
      </c>
      <c r="EW3909" s="68" t="s">
        <v>2717</v>
      </c>
      <c r="EX3909" s="68" t="str">
        <f t="shared" si="94"/>
        <v>중형</v>
      </c>
      <c r="GE3909" s="68">
        <v>134288</v>
      </c>
      <c r="GF3909" s="68" t="s">
        <v>6628</v>
      </c>
    </row>
    <row r="3910" spans="147:188" x14ac:dyDescent="0.3">
      <c r="EQ3910" s="68">
        <v>20550079</v>
      </c>
      <c r="ER3910" s="175">
        <v>2</v>
      </c>
      <c r="ES3910" s="68">
        <v>650</v>
      </c>
      <c r="ET3910" s="68">
        <v>79</v>
      </c>
      <c r="EU3910" s="68">
        <v>0</v>
      </c>
      <c r="EV3910" s="68">
        <v>150079</v>
      </c>
      <c r="EW3910" s="68" t="s">
        <v>2717</v>
      </c>
      <c r="EX3910" s="68" t="str">
        <f t="shared" si="94"/>
        <v>중형</v>
      </c>
      <c r="GE3910" s="68">
        <v>134289</v>
      </c>
      <c r="GF3910" s="68" t="s">
        <v>6629</v>
      </c>
    </row>
    <row r="3911" spans="147:188" x14ac:dyDescent="0.3">
      <c r="EQ3911" s="68">
        <v>20650079</v>
      </c>
      <c r="ER3911" s="175">
        <v>2</v>
      </c>
      <c r="ES3911" s="68">
        <v>650</v>
      </c>
      <c r="ET3911" s="68">
        <v>79</v>
      </c>
      <c r="EU3911" s="68">
        <v>0</v>
      </c>
      <c r="EV3911" s="68">
        <v>150079</v>
      </c>
      <c r="EW3911" s="68" t="s">
        <v>2717</v>
      </c>
      <c r="EX3911" s="68" t="str">
        <f t="shared" si="94"/>
        <v>중형</v>
      </c>
      <c r="GE3911" s="68">
        <v>134290</v>
      </c>
      <c r="GF3911" s="68" t="s">
        <v>6629</v>
      </c>
    </row>
    <row r="3912" spans="147:188" x14ac:dyDescent="0.3">
      <c r="EQ3912" s="68">
        <v>20750079</v>
      </c>
      <c r="ER3912" s="175">
        <v>2</v>
      </c>
      <c r="ES3912" s="68">
        <v>650</v>
      </c>
      <c r="ET3912" s="68">
        <v>79</v>
      </c>
      <c r="EU3912" s="68">
        <v>0</v>
      </c>
      <c r="EV3912" s="68">
        <v>150079</v>
      </c>
      <c r="EW3912" s="68" t="s">
        <v>2717</v>
      </c>
      <c r="EX3912" s="68" t="str">
        <f t="shared" si="94"/>
        <v>중형</v>
      </c>
      <c r="GE3912" s="68">
        <v>134291</v>
      </c>
      <c r="GF3912" s="68" t="s">
        <v>6629</v>
      </c>
    </row>
    <row r="3913" spans="147:188" x14ac:dyDescent="0.3">
      <c r="EQ3913" s="68">
        <v>20850079</v>
      </c>
      <c r="ER3913" s="175">
        <v>2</v>
      </c>
      <c r="ES3913" s="68">
        <v>650</v>
      </c>
      <c r="ET3913" s="68">
        <v>79</v>
      </c>
      <c r="EU3913" s="68">
        <v>0</v>
      </c>
      <c r="EV3913" s="68">
        <v>150079</v>
      </c>
      <c r="EW3913" s="68" t="s">
        <v>2717</v>
      </c>
      <c r="EX3913" s="68" t="str">
        <f t="shared" si="94"/>
        <v>중형</v>
      </c>
      <c r="GE3913" s="68">
        <v>134292</v>
      </c>
      <c r="GF3913" s="68" t="s">
        <v>6630</v>
      </c>
    </row>
    <row r="3914" spans="147:188" x14ac:dyDescent="0.3">
      <c r="EQ3914" s="68">
        <v>20950079</v>
      </c>
      <c r="ER3914" s="175">
        <v>2</v>
      </c>
      <c r="ES3914" s="68">
        <v>650</v>
      </c>
      <c r="ET3914" s="68">
        <v>79</v>
      </c>
      <c r="EU3914" s="68">
        <v>0</v>
      </c>
      <c r="EV3914" s="68">
        <v>150079</v>
      </c>
      <c r="EW3914" s="68" t="s">
        <v>2717</v>
      </c>
      <c r="EX3914" s="68" t="str">
        <f t="shared" si="94"/>
        <v>중형</v>
      </c>
      <c r="GE3914" s="68">
        <v>134293</v>
      </c>
      <c r="GF3914" s="68" t="s">
        <v>6630</v>
      </c>
    </row>
    <row r="3915" spans="147:188" x14ac:dyDescent="0.3">
      <c r="EQ3915" s="68">
        <v>21050079</v>
      </c>
      <c r="ER3915" s="175">
        <v>2</v>
      </c>
      <c r="ES3915" s="68">
        <v>650</v>
      </c>
      <c r="ET3915" s="68">
        <v>79</v>
      </c>
      <c r="EU3915" s="68">
        <v>0</v>
      </c>
      <c r="EV3915" s="68">
        <v>150079</v>
      </c>
      <c r="EW3915" s="68" t="s">
        <v>2717</v>
      </c>
      <c r="EX3915" s="68" t="str">
        <f t="shared" si="94"/>
        <v>중형</v>
      </c>
      <c r="GE3915" s="68">
        <v>134294</v>
      </c>
      <c r="GF3915" s="68" t="s">
        <v>6630</v>
      </c>
    </row>
    <row r="3916" spans="147:188" x14ac:dyDescent="0.3">
      <c r="EQ3916" s="68">
        <v>21150079</v>
      </c>
      <c r="ER3916" s="175">
        <v>2</v>
      </c>
      <c r="ES3916" s="68">
        <v>650</v>
      </c>
      <c r="ET3916" s="68">
        <v>79</v>
      </c>
      <c r="EU3916" s="68">
        <v>0</v>
      </c>
      <c r="EV3916" s="68">
        <v>150079</v>
      </c>
      <c r="EW3916" s="68" t="s">
        <v>2717</v>
      </c>
      <c r="EX3916" s="68" t="str">
        <f t="shared" si="94"/>
        <v>중형</v>
      </c>
      <c r="GE3916" s="68">
        <v>134295</v>
      </c>
      <c r="GF3916" s="68" t="s">
        <v>6631</v>
      </c>
    </row>
    <row r="3917" spans="147:188" x14ac:dyDescent="0.3">
      <c r="EQ3917" s="68">
        <v>21250079</v>
      </c>
      <c r="ER3917" s="175">
        <v>2</v>
      </c>
      <c r="ES3917" s="68">
        <v>650</v>
      </c>
      <c r="ET3917" s="68">
        <v>79</v>
      </c>
      <c r="EU3917" s="68">
        <v>0</v>
      </c>
      <c r="EV3917" s="68">
        <v>150079</v>
      </c>
      <c r="EW3917" s="68" t="s">
        <v>2717</v>
      </c>
      <c r="EX3917" s="68" t="str">
        <f t="shared" si="94"/>
        <v>중형</v>
      </c>
      <c r="GE3917" s="68">
        <v>134296</v>
      </c>
      <c r="GF3917" s="68" t="s">
        <v>6631</v>
      </c>
    </row>
    <row r="3918" spans="147:188" x14ac:dyDescent="0.3">
      <c r="EQ3918" s="68">
        <v>30150079</v>
      </c>
      <c r="ER3918" s="175">
        <v>2</v>
      </c>
      <c r="ES3918" s="68">
        <v>650</v>
      </c>
      <c r="ET3918" s="68">
        <v>79</v>
      </c>
      <c r="EU3918" s="68">
        <v>0</v>
      </c>
      <c r="EV3918" s="68">
        <v>150079</v>
      </c>
      <c r="EW3918" s="68" t="s">
        <v>2717</v>
      </c>
      <c r="EX3918" s="68" t="str">
        <f t="shared" si="94"/>
        <v>중형</v>
      </c>
      <c r="GE3918" s="68">
        <v>134297</v>
      </c>
      <c r="GF3918" s="68" t="s">
        <v>6631</v>
      </c>
    </row>
    <row r="3919" spans="147:188" x14ac:dyDescent="0.3">
      <c r="EQ3919" s="68">
        <v>30250079</v>
      </c>
      <c r="ER3919" s="175">
        <v>2</v>
      </c>
      <c r="ES3919" s="68">
        <v>650</v>
      </c>
      <c r="ET3919" s="68">
        <v>79</v>
      </c>
      <c r="EU3919" s="68">
        <v>0</v>
      </c>
      <c r="EV3919" s="68">
        <v>150079</v>
      </c>
      <c r="EW3919" s="68" t="s">
        <v>2717</v>
      </c>
      <c r="EX3919" s="68" t="str">
        <f t="shared" si="94"/>
        <v>중형</v>
      </c>
      <c r="GE3919" s="68">
        <v>134298</v>
      </c>
      <c r="GF3919" s="68" t="s">
        <v>6632</v>
      </c>
    </row>
    <row r="3920" spans="147:188" x14ac:dyDescent="0.3">
      <c r="EQ3920" s="68">
        <v>30350079</v>
      </c>
      <c r="ER3920" s="175">
        <v>2</v>
      </c>
      <c r="ES3920" s="68">
        <v>650</v>
      </c>
      <c r="ET3920" s="68">
        <v>79</v>
      </c>
      <c r="EU3920" s="68">
        <v>0</v>
      </c>
      <c r="EV3920" s="68">
        <v>150079</v>
      </c>
      <c r="EW3920" s="68" t="s">
        <v>2717</v>
      </c>
      <c r="EX3920" s="68" t="str">
        <f t="shared" si="94"/>
        <v>중형</v>
      </c>
      <c r="GE3920" s="68">
        <v>134299</v>
      </c>
      <c r="GF3920" s="68" t="s">
        <v>6632</v>
      </c>
    </row>
    <row r="3921" spans="147:188" x14ac:dyDescent="0.3">
      <c r="EQ3921" s="68">
        <v>30450079</v>
      </c>
      <c r="ER3921" s="175">
        <v>2</v>
      </c>
      <c r="ES3921" s="68">
        <v>650</v>
      </c>
      <c r="ET3921" s="68">
        <v>79</v>
      </c>
      <c r="EU3921" s="68">
        <v>0</v>
      </c>
      <c r="EV3921" s="68">
        <v>150079</v>
      </c>
      <c r="EW3921" s="68" t="s">
        <v>2717</v>
      </c>
      <c r="EX3921" s="68" t="str">
        <f t="shared" si="94"/>
        <v>중형</v>
      </c>
      <c r="GE3921" s="68">
        <v>134300</v>
      </c>
      <c r="GF3921" s="68" t="s">
        <v>6632</v>
      </c>
    </row>
    <row r="3922" spans="147:188" x14ac:dyDescent="0.3">
      <c r="EQ3922" s="68">
        <v>30550079</v>
      </c>
      <c r="ER3922" s="175">
        <v>2</v>
      </c>
      <c r="ES3922" s="68">
        <v>650</v>
      </c>
      <c r="ET3922" s="68">
        <v>79</v>
      </c>
      <c r="EU3922" s="68">
        <v>0</v>
      </c>
      <c r="EV3922" s="68">
        <v>150079</v>
      </c>
      <c r="EW3922" s="68" t="s">
        <v>2717</v>
      </c>
      <c r="EX3922" s="68" t="str">
        <f t="shared" si="94"/>
        <v>중형</v>
      </c>
      <c r="GE3922" s="68">
        <v>134301</v>
      </c>
      <c r="GF3922" s="68" t="s">
        <v>6633</v>
      </c>
    </row>
    <row r="3923" spans="147:188" x14ac:dyDescent="0.3">
      <c r="EQ3923" s="68">
        <v>30650079</v>
      </c>
      <c r="ER3923" s="175">
        <v>2</v>
      </c>
      <c r="ES3923" s="68">
        <v>650</v>
      </c>
      <c r="ET3923" s="68">
        <v>79</v>
      </c>
      <c r="EU3923" s="68">
        <v>0</v>
      </c>
      <c r="EV3923" s="68">
        <v>150079</v>
      </c>
      <c r="EW3923" s="68" t="s">
        <v>2717</v>
      </c>
      <c r="EX3923" s="68" t="str">
        <f t="shared" si="94"/>
        <v>중형</v>
      </c>
      <c r="GE3923" s="68">
        <v>134302</v>
      </c>
      <c r="GF3923" s="68" t="s">
        <v>6633</v>
      </c>
    </row>
    <row r="3924" spans="147:188" x14ac:dyDescent="0.3">
      <c r="EQ3924" s="68">
        <v>30750079</v>
      </c>
      <c r="ER3924" s="175">
        <v>2</v>
      </c>
      <c r="ES3924" s="68">
        <v>650</v>
      </c>
      <c r="ET3924" s="68">
        <v>79</v>
      </c>
      <c r="EU3924" s="68">
        <v>0</v>
      </c>
      <c r="EV3924" s="68">
        <v>150079</v>
      </c>
      <c r="EW3924" s="68" t="s">
        <v>2717</v>
      </c>
      <c r="EX3924" s="68" t="str">
        <f t="shared" si="94"/>
        <v>중형</v>
      </c>
      <c r="GE3924" s="68">
        <v>134303</v>
      </c>
      <c r="GF3924" s="68" t="s">
        <v>6633</v>
      </c>
    </row>
    <row r="3925" spans="147:188" x14ac:dyDescent="0.3">
      <c r="EQ3925" s="68">
        <v>30850079</v>
      </c>
      <c r="ER3925" s="175">
        <v>2</v>
      </c>
      <c r="ES3925" s="68">
        <v>650</v>
      </c>
      <c r="ET3925" s="68">
        <v>79</v>
      </c>
      <c r="EU3925" s="68">
        <v>0</v>
      </c>
      <c r="EV3925" s="68">
        <v>150079</v>
      </c>
      <c r="EW3925" s="68" t="s">
        <v>2717</v>
      </c>
      <c r="EX3925" s="68" t="str">
        <f t="shared" si="94"/>
        <v>중형</v>
      </c>
      <c r="GE3925" s="68">
        <v>134304</v>
      </c>
      <c r="GF3925" s="68" t="s">
        <v>6634</v>
      </c>
    </row>
    <row r="3926" spans="147:188" x14ac:dyDescent="0.3">
      <c r="EQ3926" s="68">
        <v>30950079</v>
      </c>
      <c r="ER3926" s="175">
        <v>2</v>
      </c>
      <c r="ES3926" s="68">
        <v>650</v>
      </c>
      <c r="ET3926" s="68">
        <v>79</v>
      </c>
      <c r="EU3926" s="68">
        <v>0</v>
      </c>
      <c r="EV3926" s="68">
        <v>150079</v>
      </c>
      <c r="EW3926" s="68" t="s">
        <v>2717</v>
      </c>
      <c r="EX3926" s="68" t="str">
        <f t="shared" si="94"/>
        <v>중형</v>
      </c>
      <c r="GE3926" s="68">
        <v>134305</v>
      </c>
      <c r="GF3926" s="68" t="s">
        <v>6634</v>
      </c>
    </row>
    <row r="3927" spans="147:188" x14ac:dyDescent="0.3">
      <c r="EQ3927" s="68">
        <v>31050079</v>
      </c>
      <c r="ER3927" s="175">
        <v>2</v>
      </c>
      <c r="ES3927" s="68">
        <v>650</v>
      </c>
      <c r="ET3927" s="68">
        <v>79</v>
      </c>
      <c r="EU3927" s="68">
        <v>0</v>
      </c>
      <c r="EV3927" s="68">
        <v>150079</v>
      </c>
      <c r="EW3927" s="68" t="s">
        <v>2717</v>
      </c>
      <c r="EX3927" s="68" t="str">
        <f t="shared" si="94"/>
        <v>중형</v>
      </c>
      <c r="GE3927" s="68">
        <v>134306</v>
      </c>
      <c r="GF3927" s="68" t="s">
        <v>6634</v>
      </c>
    </row>
    <row r="3928" spans="147:188" x14ac:dyDescent="0.3">
      <c r="EQ3928" s="68">
        <v>31150079</v>
      </c>
      <c r="ER3928" s="175">
        <v>2</v>
      </c>
      <c r="ES3928" s="68">
        <v>650</v>
      </c>
      <c r="ET3928" s="68">
        <v>79</v>
      </c>
      <c r="EU3928" s="68">
        <v>0</v>
      </c>
      <c r="EV3928" s="68">
        <v>150079</v>
      </c>
      <c r="EW3928" s="68" t="s">
        <v>2717</v>
      </c>
      <c r="EX3928" s="68" t="str">
        <f t="shared" si="94"/>
        <v>중형</v>
      </c>
      <c r="GE3928" s="68">
        <v>134307</v>
      </c>
      <c r="GF3928" s="68" t="s">
        <v>6635</v>
      </c>
    </row>
    <row r="3929" spans="147:188" x14ac:dyDescent="0.3">
      <c r="EQ3929" s="68">
        <v>31250079</v>
      </c>
      <c r="ER3929" s="175">
        <v>2</v>
      </c>
      <c r="ES3929" s="68">
        <v>650</v>
      </c>
      <c r="ET3929" s="68">
        <v>79</v>
      </c>
      <c r="EU3929" s="68">
        <v>0</v>
      </c>
      <c r="EV3929" s="68">
        <v>150079</v>
      </c>
      <c r="EW3929" s="68" t="s">
        <v>2717</v>
      </c>
      <c r="EX3929" s="68" t="str">
        <f t="shared" si="94"/>
        <v>중형</v>
      </c>
      <c r="GE3929" s="68">
        <v>134308</v>
      </c>
      <c r="GF3929" s="68" t="s">
        <v>6635</v>
      </c>
    </row>
    <row r="3930" spans="147:188" x14ac:dyDescent="0.3">
      <c r="EQ3930" s="68">
        <v>10150080</v>
      </c>
      <c r="ER3930" s="175">
        <v>2</v>
      </c>
      <c r="ES3930" s="68">
        <v>650</v>
      </c>
      <c r="ET3930" s="68">
        <v>80</v>
      </c>
      <c r="EU3930" s="68">
        <v>0</v>
      </c>
      <c r="EV3930" s="68">
        <v>150080</v>
      </c>
      <c r="EW3930" s="68" t="s">
        <v>2718</v>
      </c>
      <c r="EX3930" s="68" t="str">
        <f t="shared" si="94"/>
        <v>중형</v>
      </c>
      <c r="GE3930" s="68">
        <v>134309</v>
      </c>
      <c r="GF3930" s="68" t="s">
        <v>6635</v>
      </c>
    </row>
    <row r="3931" spans="147:188" x14ac:dyDescent="0.3">
      <c r="EQ3931" s="68">
        <v>10250080</v>
      </c>
      <c r="ER3931" s="175">
        <v>2</v>
      </c>
      <c r="ES3931" s="68">
        <v>650</v>
      </c>
      <c r="ET3931" s="68">
        <v>80</v>
      </c>
      <c r="EU3931" s="68">
        <v>0</v>
      </c>
      <c r="EV3931" s="68">
        <v>150080</v>
      </c>
      <c r="EW3931" s="68" t="s">
        <v>2718</v>
      </c>
      <c r="EX3931" s="68" t="str">
        <f t="shared" si="94"/>
        <v>중형</v>
      </c>
      <c r="GE3931" s="68">
        <v>134310</v>
      </c>
      <c r="GF3931" s="68" t="s">
        <v>6636</v>
      </c>
    </row>
    <row r="3932" spans="147:188" x14ac:dyDescent="0.3">
      <c r="EQ3932" s="68">
        <v>10350080</v>
      </c>
      <c r="ER3932" s="175">
        <v>2</v>
      </c>
      <c r="ES3932" s="68">
        <v>650</v>
      </c>
      <c r="ET3932" s="68">
        <v>80</v>
      </c>
      <c r="EU3932" s="68">
        <v>0</v>
      </c>
      <c r="EV3932" s="68">
        <v>150080</v>
      </c>
      <c r="EW3932" s="68" t="s">
        <v>2718</v>
      </c>
      <c r="EX3932" s="68" t="str">
        <f t="shared" si="94"/>
        <v>중형</v>
      </c>
      <c r="GE3932" s="68">
        <v>134311</v>
      </c>
      <c r="GF3932" s="68" t="s">
        <v>6636</v>
      </c>
    </row>
    <row r="3933" spans="147:188" x14ac:dyDescent="0.3">
      <c r="EQ3933" s="68">
        <v>10450080</v>
      </c>
      <c r="ER3933" s="175">
        <v>2</v>
      </c>
      <c r="ES3933" s="68">
        <v>650</v>
      </c>
      <c r="ET3933" s="68">
        <v>80</v>
      </c>
      <c r="EU3933" s="68">
        <v>0</v>
      </c>
      <c r="EV3933" s="68">
        <v>150080</v>
      </c>
      <c r="EW3933" s="68" t="s">
        <v>2718</v>
      </c>
      <c r="EX3933" s="68" t="str">
        <f t="shared" si="94"/>
        <v>중형</v>
      </c>
      <c r="GE3933" s="68">
        <v>134312</v>
      </c>
      <c r="GF3933" s="68" t="s">
        <v>6636</v>
      </c>
    </row>
    <row r="3934" spans="147:188" x14ac:dyDescent="0.3">
      <c r="EQ3934" s="68">
        <v>10550080</v>
      </c>
      <c r="ER3934" s="175">
        <v>2</v>
      </c>
      <c r="ES3934" s="68">
        <v>650</v>
      </c>
      <c r="ET3934" s="68">
        <v>80</v>
      </c>
      <c r="EU3934" s="68">
        <v>0</v>
      </c>
      <c r="EV3934" s="68">
        <v>150080</v>
      </c>
      <c r="EW3934" s="68" t="s">
        <v>2718</v>
      </c>
      <c r="EX3934" s="68" t="str">
        <f t="shared" si="94"/>
        <v>중형</v>
      </c>
      <c r="GE3934" s="68">
        <v>134313</v>
      </c>
      <c r="GF3934" s="68" t="s">
        <v>6637</v>
      </c>
    </row>
    <row r="3935" spans="147:188" x14ac:dyDescent="0.3">
      <c r="EQ3935" s="68">
        <v>10650080</v>
      </c>
      <c r="ER3935" s="175">
        <v>2</v>
      </c>
      <c r="ES3935" s="68">
        <v>650</v>
      </c>
      <c r="ET3935" s="68">
        <v>80</v>
      </c>
      <c r="EU3935" s="68">
        <v>0</v>
      </c>
      <c r="EV3935" s="68">
        <v>150080</v>
      </c>
      <c r="EW3935" s="68" t="s">
        <v>2718</v>
      </c>
      <c r="EX3935" s="68" t="str">
        <f t="shared" si="94"/>
        <v>중형</v>
      </c>
      <c r="GE3935" s="68">
        <v>134314</v>
      </c>
      <c r="GF3935" s="68" t="s">
        <v>6637</v>
      </c>
    </row>
    <row r="3936" spans="147:188" x14ac:dyDescent="0.3">
      <c r="EQ3936" s="68">
        <v>10750080</v>
      </c>
      <c r="ER3936" s="175">
        <v>2</v>
      </c>
      <c r="ES3936" s="68">
        <v>650</v>
      </c>
      <c r="ET3936" s="68">
        <v>80</v>
      </c>
      <c r="EU3936" s="68">
        <v>0</v>
      </c>
      <c r="EV3936" s="68">
        <v>150080</v>
      </c>
      <c r="EW3936" s="68" t="s">
        <v>2718</v>
      </c>
      <c r="EX3936" s="68" t="str">
        <f t="shared" si="94"/>
        <v>중형</v>
      </c>
      <c r="GE3936" s="68">
        <v>134315</v>
      </c>
      <c r="GF3936" s="68" t="s">
        <v>6637</v>
      </c>
    </row>
    <row r="3937" spans="147:188" x14ac:dyDescent="0.3">
      <c r="EQ3937" s="68">
        <v>10850080</v>
      </c>
      <c r="ER3937" s="175">
        <v>2</v>
      </c>
      <c r="ES3937" s="68">
        <v>650</v>
      </c>
      <c r="ET3937" s="68">
        <v>80</v>
      </c>
      <c r="EU3937" s="68">
        <v>0</v>
      </c>
      <c r="EV3937" s="68">
        <v>150080</v>
      </c>
      <c r="EW3937" s="68" t="s">
        <v>2718</v>
      </c>
      <c r="EX3937" s="68" t="str">
        <f t="shared" si="94"/>
        <v>중형</v>
      </c>
      <c r="GE3937" s="68">
        <v>134316</v>
      </c>
      <c r="GF3937" s="68" t="s">
        <v>6638</v>
      </c>
    </row>
    <row r="3938" spans="147:188" x14ac:dyDescent="0.3">
      <c r="EQ3938" s="68">
        <v>10950080</v>
      </c>
      <c r="ER3938" s="175">
        <v>2</v>
      </c>
      <c r="ES3938" s="68">
        <v>650</v>
      </c>
      <c r="ET3938" s="68">
        <v>80</v>
      </c>
      <c r="EU3938" s="68">
        <v>0</v>
      </c>
      <c r="EV3938" s="68">
        <v>150080</v>
      </c>
      <c r="EW3938" s="68" t="s">
        <v>2718</v>
      </c>
      <c r="EX3938" s="68" t="str">
        <f t="shared" si="94"/>
        <v>중형</v>
      </c>
      <c r="GE3938" s="68">
        <v>134317</v>
      </c>
      <c r="GF3938" s="68" t="s">
        <v>6638</v>
      </c>
    </row>
    <row r="3939" spans="147:188" x14ac:dyDescent="0.3">
      <c r="EQ3939" s="68">
        <v>11050080</v>
      </c>
      <c r="ER3939" s="175">
        <v>2</v>
      </c>
      <c r="ES3939" s="68">
        <v>650</v>
      </c>
      <c r="ET3939" s="68">
        <v>80</v>
      </c>
      <c r="EU3939" s="68">
        <v>0</v>
      </c>
      <c r="EV3939" s="68">
        <v>150080</v>
      </c>
      <c r="EW3939" s="68" t="s">
        <v>2718</v>
      </c>
      <c r="EX3939" s="68" t="str">
        <f t="shared" si="94"/>
        <v>중형</v>
      </c>
      <c r="GE3939" s="68">
        <v>134318</v>
      </c>
      <c r="GF3939" s="68" t="s">
        <v>6638</v>
      </c>
    </row>
    <row r="3940" spans="147:188" x14ac:dyDescent="0.3">
      <c r="EQ3940" s="68">
        <v>11150080</v>
      </c>
      <c r="ER3940" s="175">
        <v>2</v>
      </c>
      <c r="ES3940" s="68">
        <v>650</v>
      </c>
      <c r="ET3940" s="68">
        <v>80</v>
      </c>
      <c r="EU3940" s="68">
        <v>0</v>
      </c>
      <c r="EV3940" s="68">
        <v>150080</v>
      </c>
      <c r="EW3940" s="68" t="s">
        <v>2718</v>
      </c>
      <c r="EX3940" s="68" t="str">
        <f t="shared" si="94"/>
        <v>중형</v>
      </c>
      <c r="GE3940" s="68">
        <v>134319</v>
      </c>
      <c r="GF3940" s="68" t="s">
        <v>6639</v>
      </c>
    </row>
    <row r="3941" spans="147:188" x14ac:dyDescent="0.3">
      <c r="EQ3941" s="68">
        <v>11250080</v>
      </c>
      <c r="ER3941" s="175">
        <v>2</v>
      </c>
      <c r="ES3941" s="68">
        <v>650</v>
      </c>
      <c r="ET3941" s="68">
        <v>80</v>
      </c>
      <c r="EU3941" s="68">
        <v>0</v>
      </c>
      <c r="EV3941" s="68">
        <v>150080</v>
      </c>
      <c r="EW3941" s="68" t="s">
        <v>2718</v>
      </c>
      <c r="EX3941" s="68" t="str">
        <f t="shared" si="94"/>
        <v>중형</v>
      </c>
      <c r="GE3941" s="68">
        <v>134320</v>
      </c>
      <c r="GF3941" s="68" t="s">
        <v>6639</v>
      </c>
    </row>
    <row r="3942" spans="147:188" x14ac:dyDescent="0.3">
      <c r="EQ3942" s="68">
        <v>20150080</v>
      </c>
      <c r="ER3942" s="175">
        <v>2</v>
      </c>
      <c r="ES3942" s="68">
        <v>650</v>
      </c>
      <c r="ET3942" s="68">
        <v>80</v>
      </c>
      <c r="EU3942" s="68">
        <v>0</v>
      </c>
      <c r="EV3942" s="68">
        <v>150080</v>
      </c>
      <c r="EW3942" s="68" t="s">
        <v>2718</v>
      </c>
      <c r="EX3942" s="68" t="str">
        <f t="shared" si="94"/>
        <v>중형</v>
      </c>
      <c r="GE3942" s="68">
        <v>134321</v>
      </c>
      <c r="GF3942" s="68" t="s">
        <v>6639</v>
      </c>
    </row>
    <row r="3943" spans="147:188" x14ac:dyDescent="0.3">
      <c r="EQ3943" s="68">
        <v>20250080</v>
      </c>
      <c r="ER3943" s="175">
        <v>2</v>
      </c>
      <c r="ES3943" s="68">
        <v>650</v>
      </c>
      <c r="ET3943" s="68">
        <v>80</v>
      </c>
      <c r="EU3943" s="68">
        <v>0</v>
      </c>
      <c r="EV3943" s="68">
        <v>150080</v>
      </c>
      <c r="EW3943" s="68" t="s">
        <v>2718</v>
      </c>
      <c r="EX3943" s="68" t="str">
        <f t="shared" si="94"/>
        <v>중형</v>
      </c>
      <c r="GE3943" s="68">
        <v>134322</v>
      </c>
      <c r="GF3943" s="68" t="s">
        <v>6640</v>
      </c>
    </row>
    <row r="3944" spans="147:188" x14ac:dyDescent="0.3">
      <c r="EQ3944" s="68">
        <v>20350080</v>
      </c>
      <c r="ER3944" s="175">
        <v>2</v>
      </c>
      <c r="ES3944" s="68">
        <v>650</v>
      </c>
      <c r="ET3944" s="68">
        <v>80</v>
      </c>
      <c r="EU3944" s="68">
        <v>0</v>
      </c>
      <c r="EV3944" s="68">
        <v>150080</v>
      </c>
      <c r="EW3944" s="68" t="s">
        <v>2718</v>
      </c>
      <c r="EX3944" s="68" t="str">
        <f t="shared" si="94"/>
        <v>중형</v>
      </c>
      <c r="GE3944" s="68">
        <v>134323</v>
      </c>
      <c r="GF3944" s="68" t="s">
        <v>6640</v>
      </c>
    </row>
    <row r="3945" spans="147:188" x14ac:dyDescent="0.3">
      <c r="EQ3945" s="68">
        <v>20450080</v>
      </c>
      <c r="ER3945" s="175">
        <v>2</v>
      </c>
      <c r="ES3945" s="68">
        <v>650</v>
      </c>
      <c r="ET3945" s="68">
        <v>80</v>
      </c>
      <c r="EU3945" s="68">
        <v>0</v>
      </c>
      <c r="EV3945" s="68">
        <v>150080</v>
      </c>
      <c r="EW3945" s="68" t="s">
        <v>2718</v>
      </c>
      <c r="EX3945" s="68" t="str">
        <f t="shared" si="94"/>
        <v>중형</v>
      </c>
      <c r="GE3945" s="68">
        <v>134324</v>
      </c>
      <c r="GF3945" s="68" t="s">
        <v>6640</v>
      </c>
    </row>
    <row r="3946" spans="147:188" x14ac:dyDescent="0.3">
      <c r="EQ3946" s="68">
        <v>20550080</v>
      </c>
      <c r="ER3946" s="175">
        <v>2</v>
      </c>
      <c r="ES3946" s="68">
        <v>650</v>
      </c>
      <c r="ET3946" s="68">
        <v>80</v>
      </c>
      <c r="EU3946" s="68">
        <v>0</v>
      </c>
      <c r="EV3946" s="68">
        <v>150080</v>
      </c>
      <c r="EW3946" s="68" t="s">
        <v>2718</v>
      </c>
      <c r="EX3946" s="68" t="str">
        <f t="shared" si="94"/>
        <v>중형</v>
      </c>
      <c r="GE3946" s="68">
        <v>134325</v>
      </c>
      <c r="GF3946" s="68" t="s">
        <v>6641</v>
      </c>
    </row>
    <row r="3947" spans="147:188" x14ac:dyDescent="0.3">
      <c r="EQ3947" s="68">
        <v>20650080</v>
      </c>
      <c r="ER3947" s="175">
        <v>2</v>
      </c>
      <c r="ES3947" s="68">
        <v>650</v>
      </c>
      <c r="ET3947" s="68">
        <v>80</v>
      </c>
      <c r="EU3947" s="68">
        <v>0</v>
      </c>
      <c r="EV3947" s="68">
        <v>150080</v>
      </c>
      <c r="EW3947" s="68" t="s">
        <v>2718</v>
      </c>
      <c r="EX3947" s="68" t="str">
        <f t="shared" si="94"/>
        <v>중형</v>
      </c>
      <c r="GE3947" s="68">
        <v>134326</v>
      </c>
      <c r="GF3947" s="68" t="s">
        <v>6641</v>
      </c>
    </row>
    <row r="3948" spans="147:188" x14ac:dyDescent="0.3">
      <c r="EQ3948" s="68">
        <v>20750080</v>
      </c>
      <c r="ER3948" s="175">
        <v>2</v>
      </c>
      <c r="ES3948" s="68">
        <v>650</v>
      </c>
      <c r="ET3948" s="68">
        <v>80</v>
      </c>
      <c r="EU3948" s="68">
        <v>0</v>
      </c>
      <c r="EV3948" s="68">
        <v>150080</v>
      </c>
      <c r="EW3948" s="68" t="s">
        <v>2718</v>
      </c>
      <c r="EX3948" s="68" t="str">
        <f t="shared" si="94"/>
        <v>중형</v>
      </c>
      <c r="GE3948" s="68">
        <v>134327</v>
      </c>
      <c r="GF3948" s="68" t="s">
        <v>6641</v>
      </c>
    </row>
    <row r="3949" spans="147:188" x14ac:dyDescent="0.3">
      <c r="EQ3949" s="68">
        <v>20850080</v>
      </c>
      <c r="ER3949" s="175">
        <v>2</v>
      </c>
      <c r="ES3949" s="68">
        <v>650</v>
      </c>
      <c r="ET3949" s="68">
        <v>80</v>
      </c>
      <c r="EU3949" s="68">
        <v>0</v>
      </c>
      <c r="EV3949" s="68">
        <v>150080</v>
      </c>
      <c r="EW3949" s="68" t="s">
        <v>2718</v>
      </c>
      <c r="EX3949" s="68" t="str">
        <f t="shared" si="94"/>
        <v>중형</v>
      </c>
      <c r="GE3949" s="68">
        <v>134328</v>
      </c>
      <c r="GF3949" s="68" t="s">
        <v>6642</v>
      </c>
    </row>
    <row r="3950" spans="147:188" x14ac:dyDescent="0.3">
      <c r="EQ3950" s="68">
        <v>20950080</v>
      </c>
      <c r="ER3950" s="175">
        <v>2</v>
      </c>
      <c r="ES3950" s="68">
        <v>650</v>
      </c>
      <c r="ET3950" s="68">
        <v>80</v>
      </c>
      <c r="EU3950" s="68">
        <v>0</v>
      </c>
      <c r="EV3950" s="68">
        <v>150080</v>
      </c>
      <c r="EW3950" s="68" t="s">
        <v>2718</v>
      </c>
      <c r="EX3950" s="68" t="str">
        <f t="shared" si="94"/>
        <v>중형</v>
      </c>
      <c r="GE3950" s="68">
        <v>134329</v>
      </c>
      <c r="GF3950" s="68" t="s">
        <v>6642</v>
      </c>
    </row>
    <row r="3951" spans="147:188" x14ac:dyDescent="0.3">
      <c r="EQ3951" s="68">
        <v>21050080</v>
      </c>
      <c r="ER3951" s="175">
        <v>2</v>
      </c>
      <c r="ES3951" s="68">
        <v>650</v>
      </c>
      <c r="ET3951" s="68">
        <v>80</v>
      </c>
      <c r="EU3951" s="68">
        <v>0</v>
      </c>
      <c r="EV3951" s="68">
        <v>150080</v>
      </c>
      <c r="EW3951" s="68" t="s">
        <v>2718</v>
      </c>
      <c r="EX3951" s="68" t="str">
        <f t="shared" si="94"/>
        <v>중형</v>
      </c>
      <c r="GE3951" s="68">
        <v>134330</v>
      </c>
      <c r="GF3951" s="68" t="s">
        <v>6642</v>
      </c>
    </row>
    <row r="3952" spans="147:188" x14ac:dyDescent="0.3">
      <c r="EQ3952" s="68">
        <v>21150080</v>
      </c>
      <c r="ER3952" s="175">
        <v>2</v>
      </c>
      <c r="ES3952" s="68">
        <v>650</v>
      </c>
      <c r="ET3952" s="68">
        <v>80</v>
      </c>
      <c r="EU3952" s="68">
        <v>0</v>
      </c>
      <c r="EV3952" s="68">
        <v>150080</v>
      </c>
      <c r="EW3952" s="68" t="s">
        <v>2718</v>
      </c>
      <c r="EX3952" s="68" t="str">
        <f t="shared" si="94"/>
        <v>중형</v>
      </c>
      <c r="GE3952" s="68">
        <v>134331</v>
      </c>
      <c r="GF3952" s="68" t="s">
        <v>6643</v>
      </c>
    </row>
    <row r="3953" spans="147:188" x14ac:dyDescent="0.3">
      <c r="EQ3953" s="68">
        <v>21250080</v>
      </c>
      <c r="ER3953" s="175">
        <v>2</v>
      </c>
      <c r="ES3953" s="68">
        <v>650</v>
      </c>
      <c r="ET3953" s="68">
        <v>80</v>
      </c>
      <c r="EU3953" s="68">
        <v>0</v>
      </c>
      <c r="EV3953" s="68">
        <v>150080</v>
      </c>
      <c r="EW3953" s="68" t="s">
        <v>2718</v>
      </c>
      <c r="EX3953" s="68" t="str">
        <f t="shared" si="94"/>
        <v>중형</v>
      </c>
      <c r="GE3953" s="68">
        <v>134332</v>
      </c>
      <c r="GF3953" s="68" t="s">
        <v>6643</v>
      </c>
    </row>
    <row r="3954" spans="147:188" x14ac:dyDescent="0.3">
      <c r="EQ3954" s="68">
        <v>30150080</v>
      </c>
      <c r="ER3954" s="175">
        <v>2</v>
      </c>
      <c r="ES3954" s="68">
        <v>650</v>
      </c>
      <c r="ET3954" s="68">
        <v>80</v>
      </c>
      <c r="EU3954" s="68">
        <v>0</v>
      </c>
      <c r="EV3954" s="68">
        <v>150080</v>
      </c>
      <c r="EW3954" s="68" t="s">
        <v>2718</v>
      </c>
      <c r="EX3954" s="68" t="str">
        <f t="shared" si="94"/>
        <v>중형</v>
      </c>
      <c r="GE3954" s="68">
        <v>134333</v>
      </c>
      <c r="GF3954" s="68" t="s">
        <v>6643</v>
      </c>
    </row>
    <row r="3955" spans="147:188" x14ac:dyDescent="0.3">
      <c r="EQ3955" s="68">
        <v>30250080</v>
      </c>
      <c r="ER3955" s="175">
        <v>2</v>
      </c>
      <c r="ES3955" s="68">
        <v>650</v>
      </c>
      <c r="ET3955" s="68">
        <v>80</v>
      </c>
      <c r="EU3955" s="68">
        <v>0</v>
      </c>
      <c r="EV3955" s="68">
        <v>150080</v>
      </c>
      <c r="EW3955" s="68" t="s">
        <v>2718</v>
      </c>
      <c r="EX3955" s="68" t="str">
        <f t="shared" si="94"/>
        <v>중형</v>
      </c>
      <c r="GE3955" s="68">
        <v>134334</v>
      </c>
      <c r="GF3955" s="68" t="s">
        <v>6644</v>
      </c>
    </row>
    <row r="3956" spans="147:188" x14ac:dyDescent="0.3">
      <c r="EQ3956" s="68">
        <v>30350080</v>
      </c>
      <c r="ER3956" s="175">
        <v>2</v>
      </c>
      <c r="ES3956" s="68">
        <v>650</v>
      </c>
      <c r="ET3956" s="68">
        <v>80</v>
      </c>
      <c r="EU3956" s="68">
        <v>0</v>
      </c>
      <c r="EV3956" s="68">
        <v>150080</v>
      </c>
      <c r="EW3956" s="68" t="s">
        <v>2718</v>
      </c>
      <c r="EX3956" s="68" t="str">
        <f t="shared" si="94"/>
        <v>중형</v>
      </c>
      <c r="GE3956" s="68">
        <v>134335</v>
      </c>
      <c r="GF3956" s="68" t="s">
        <v>6644</v>
      </c>
    </row>
    <row r="3957" spans="147:188" x14ac:dyDescent="0.3">
      <c r="EQ3957" s="68">
        <v>30450080</v>
      </c>
      <c r="ER3957" s="175">
        <v>2</v>
      </c>
      <c r="ES3957" s="68">
        <v>650</v>
      </c>
      <c r="ET3957" s="68">
        <v>80</v>
      </c>
      <c r="EU3957" s="68">
        <v>0</v>
      </c>
      <c r="EV3957" s="68">
        <v>150080</v>
      </c>
      <c r="EW3957" s="68" t="s">
        <v>2718</v>
      </c>
      <c r="EX3957" s="68" t="str">
        <f t="shared" si="94"/>
        <v>중형</v>
      </c>
      <c r="GE3957" s="68">
        <v>134336</v>
      </c>
      <c r="GF3957" s="68" t="s">
        <v>6644</v>
      </c>
    </row>
    <row r="3958" spans="147:188" x14ac:dyDescent="0.3">
      <c r="EQ3958" s="68">
        <v>30550080</v>
      </c>
      <c r="ER3958" s="175">
        <v>2</v>
      </c>
      <c r="ES3958" s="68">
        <v>650</v>
      </c>
      <c r="ET3958" s="68">
        <v>80</v>
      </c>
      <c r="EU3958" s="68">
        <v>0</v>
      </c>
      <c r="EV3958" s="68">
        <v>150080</v>
      </c>
      <c r="EW3958" s="68" t="s">
        <v>2718</v>
      </c>
      <c r="EX3958" s="68" t="str">
        <f t="shared" si="94"/>
        <v>중형</v>
      </c>
      <c r="GE3958" s="68">
        <v>134337</v>
      </c>
      <c r="GF3958" s="68" t="s">
        <v>6645</v>
      </c>
    </row>
    <row r="3959" spans="147:188" x14ac:dyDescent="0.3">
      <c r="EQ3959" s="68">
        <v>30650080</v>
      </c>
      <c r="ER3959" s="175">
        <v>2</v>
      </c>
      <c r="ES3959" s="68">
        <v>650</v>
      </c>
      <c r="ET3959" s="68">
        <v>80</v>
      </c>
      <c r="EU3959" s="68">
        <v>0</v>
      </c>
      <c r="EV3959" s="68">
        <v>150080</v>
      </c>
      <c r="EW3959" s="68" t="s">
        <v>2718</v>
      </c>
      <c r="EX3959" s="68" t="str">
        <f t="shared" si="94"/>
        <v>중형</v>
      </c>
      <c r="GE3959" s="68">
        <v>134338</v>
      </c>
      <c r="GF3959" s="68" t="s">
        <v>6645</v>
      </c>
    </row>
    <row r="3960" spans="147:188" x14ac:dyDescent="0.3">
      <c r="EQ3960" s="68">
        <v>30750080</v>
      </c>
      <c r="ER3960" s="175">
        <v>2</v>
      </c>
      <c r="ES3960" s="68">
        <v>650</v>
      </c>
      <c r="ET3960" s="68">
        <v>80</v>
      </c>
      <c r="EU3960" s="68">
        <v>0</v>
      </c>
      <c r="EV3960" s="68">
        <v>150080</v>
      </c>
      <c r="EW3960" s="68" t="s">
        <v>2718</v>
      </c>
      <c r="EX3960" s="68" t="str">
        <f t="shared" si="94"/>
        <v>중형</v>
      </c>
      <c r="GE3960" s="68">
        <v>134339</v>
      </c>
      <c r="GF3960" s="68" t="s">
        <v>6645</v>
      </c>
    </row>
    <row r="3961" spans="147:188" x14ac:dyDescent="0.3">
      <c r="EQ3961" s="68">
        <v>30850080</v>
      </c>
      <c r="ER3961" s="175">
        <v>2</v>
      </c>
      <c r="ES3961" s="68">
        <v>650</v>
      </c>
      <c r="ET3961" s="68">
        <v>80</v>
      </c>
      <c r="EU3961" s="68">
        <v>0</v>
      </c>
      <c r="EV3961" s="68">
        <v>150080</v>
      </c>
      <c r="EW3961" s="68" t="s">
        <v>2718</v>
      </c>
      <c r="EX3961" s="68" t="str">
        <f t="shared" si="94"/>
        <v>중형</v>
      </c>
      <c r="GE3961" s="68">
        <v>134340</v>
      </c>
      <c r="GF3961" s="68" t="s">
        <v>6646</v>
      </c>
    </row>
    <row r="3962" spans="147:188" x14ac:dyDescent="0.3">
      <c r="EQ3962" s="68">
        <v>30950080</v>
      </c>
      <c r="ER3962" s="175">
        <v>2</v>
      </c>
      <c r="ES3962" s="68">
        <v>650</v>
      </c>
      <c r="ET3962" s="68">
        <v>80</v>
      </c>
      <c r="EU3962" s="68">
        <v>0</v>
      </c>
      <c r="EV3962" s="68">
        <v>150080</v>
      </c>
      <c r="EW3962" s="68" t="s">
        <v>2718</v>
      </c>
      <c r="EX3962" s="68" t="str">
        <f t="shared" si="94"/>
        <v>중형</v>
      </c>
      <c r="GE3962" s="68">
        <v>134341</v>
      </c>
      <c r="GF3962" s="68" t="s">
        <v>6646</v>
      </c>
    </row>
    <row r="3963" spans="147:188" x14ac:dyDescent="0.3">
      <c r="EQ3963" s="68">
        <v>31050080</v>
      </c>
      <c r="ER3963" s="175">
        <v>2</v>
      </c>
      <c r="ES3963" s="68">
        <v>650</v>
      </c>
      <c r="ET3963" s="68">
        <v>80</v>
      </c>
      <c r="EU3963" s="68">
        <v>0</v>
      </c>
      <c r="EV3963" s="68">
        <v>150080</v>
      </c>
      <c r="EW3963" s="68" t="s">
        <v>2718</v>
      </c>
      <c r="EX3963" s="68" t="str">
        <f t="shared" si="94"/>
        <v>중형</v>
      </c>
      <c r="GE3963" s="68">
        <v>134342</v>
      </c>
      <c r="GF3963" s="68" t="s">
        <v>6646</v>
      </c>
    </row>
    <row r="3964" spans="147:188" x14ac:dyDescent="0.3">
      <c r="EQ3964" s="68">
        <v>31150080</v>
      </c>
      <c r="ER3964" s="175">
        <v>2</v>
      </c>
      <c r="ES3964" s="68">
        <v>650</v>
      </c>
      <c r="ET3964" s="68">
        <v>80</v>
      </c>
      <c r="EU3964" s="68">
        <v>0</v>
      </c>
      <c r="EV3964" s="68">
        <v>150080</v>
      </c>
      <c r="EW3964" s="68" t="s">
        <v>2718</v>
      </c>
      <c r="EX3964" s="68" t="str">
        <f t="shared" si="94"/>
        <v>중형</v>
      </c>
      <c r="GE3964" s="68">
        <v>134343</v>
      </c>
      <c r="GF3964" s="68" t="s">
        <v>6647</v>
      </c>
    </row>
    <row r="3965" spans="147:188" x14ac:dyDescent="0.3">
      <c r="EQ3965" s="68">
        <v>31250080</v>
      </c>
      <c r="ER3965" s="175">
        <v>2</v>
      </c>
      <c r="ES3965" s="68">
        <v>650</v>
      </c>
      <c r="ET3965" s="68">
        <v>80</v>
      </c>
      <c r="EU3965" s="68">
        <v>0</v>
      </c>
      <c r="EV3965" s="68">
        <v>150080</v>
      </c>
      <c r="EW3965" s="68" t="s">
        <v>2718</v>
      </c>
      <c r="EX3965" s="68" t="str">
        <f t="shared" si="94"/>
        <v>중형</v>
      </c>
      <c r="GE3965" s="68">
        <v>134344</v>
      </c>
      <c r="GF3965" s="68" t="s">
        <v>6647</v>
      </c>
    </row>
    <row r="3966" spans="147:188" x14ac:dyDescent="0.3">
      <c r="EQ3966" s="68">
        <v>10150081</v>
      </c>
      <c r="ER3966" s="175">
        <v>2</v>
      </c>
      <c r="ES3966" s="68">
        <v>650</v>
      </c>
      <c r="ET3966" s="68">
        <v>81</v>
      </c>
      <c r="EU3966" s="68">
        <v>0</v>
      </c>
      <c r="EV3966" s="68">
        <v>150081</v>
      </c>
      <c r="EW3966" s="68" t="s">
        <v>2719</v>
      </c>
      <c r="EX3966" s="68" t="str">
        <f t="shared" si="94"/>
        <v>중형</v>
      </c>
      <c r="GE3966" s="68">
        <v>134345</v>
      </c>
      <c r="GF3966" s="68" t="s">
        <v>6647</v>
      </c>
    </row>
    <row r="3967" spans="147:188" x14ac:dyDescent="0.3">
      <c r="EQ3967" s="68">
        <v>10250081</v>
      </c>
      <c r="ER3967" s="175">
        <v>2</v>
      </c>
      <c r="ES3967" s="68">
        <v>650</v>
      </c>
      <c r="ET3967" s="68">
        <v>81</v>
      </c>
      <c r="EU3967" s="68">
        <v>0</v>
      </c>
      <c r="EV3967" s="68">
        <v>150081</v>
      </c>
      <c r="EW3967" s="68" t="s">
        <v>2719</v>
      </c>
      <c r="EX3967" s="68" t="str">
        <f t="shared" si="94"/>
        <v>중형</v>
      </c>
      <c r="GE3967" s="68">
        <v>134346</v>
      </c>
      <c r="GF3967" s="68" t="s">
        <v>6648</v>
      </c>
    </row>
    <row r="3968" spans="147:188" x14ac:dyDescent="0.3">
      <c r="EQ3968" s="68">
        <v>10350081</v>
      </c>
      <c r="ER3968" s="175">
        <v>2</v>
      </c>
      <c r="ES3968" s="68">
        <v>650</v>
      </c>
      <c r="ET3968" s="68">
        <v>81</v>
      </c>
      <c r="EU3968" s="68">
        <v>0</v>
      </c>
      <c r="EV3968" s="68">
        <v>150081</v>
      </c>
      <c r="EW3968" s="68" t="s">
        <v>2719</v>
      </c>
      <c r="EX3968" s="68" t="str">
        <f t="shared" si="94"/>
        <v>중형</v>
      </c>
      <c r="GE3968" s="68">
        <v>134347</v>
      </c>
      <c r="GF3968" s="68" t="s">
        <v>6648</v>
      </c>
    </row>
    <row r="3969" spans="147:188" x14ac:dyDescent="0.3">
      <c r="EQ3969" s="68">
        <v>10450081</v>
      </c>
      <c r="ER3969" s="175">
        <v>2</v>
      </c>
      <c r="ES3969" s="68">
        <v>650</v>
      </c>
      <c r="ET3969" s="68">
        <v>81</v>
      </c>
      <c r="EU3969" s="68">
        <v>0</v>
      </c>
      <c r="EV3969" s="68">
        <v>150081</v>
      </c>
      <c r="EW3969" s="68" t="s">
        <v>2719</v>
      </c>
      <c r="EX3969" s="68" t="str">
        <f t="shared" si="94"/>
        <v>중형</v>
      </c>
      <c r="GE3969" s="68">
        <v>134348</v>
      </c>
      <c r="GF3969" s="68" t="s">
        <v>6648</v>
      </c>
    </row>
    <row r="3970" spans="147:188" x14ac:dyDescent="0.3">
      <c r="EQ3970" s="68">
        <v>10550081</v>
      </c>
      <c r="ER3970" s="175">
        <v>2</v>
      </c>
      <c r="ES3970" s="68">
        <v>650</v>
      </c>
      <c r="ET3970" s="68">
        <v>81</v>
      </c>
      <c r="EU3970" s="68">
        <v>0</v>
      </c>
      <c r="EV3970" s="68">
        <v>150081</v>
      </c>
      <c r="EW3970" s="68" t="s">
        <v>2719</v>
      </c>
      <c r="EX3970" s="68" t="str">
        <f t="shared" si="94"/>
        <v>중형</v>
      </c>
      <c r="GE3970" s="68">
        <v>134349</v>
      </c>
      <c r="GF3970" s="68" t="s">
        <v>6649</v>
      </c>
    </row>
    <row r="3971" spans="147:188" x14ac:dyDescent="0.3">
      <c r="EQ3971" s="68">
        <v>10650081</v>
      </c>
      <c r="ER3971" s="175">
        <v>2</v>
      </c>
      <c r="ES3971" s="68">
        <v>650</v>
      </c>
      <c r="ET3971" s="68">
        <v>81</v>
      </c>
      <c r="EU3971" s="68">
        <v>0</v>
      </c>
      <c r="EV3971" s="68">
        <v>150081</v>
      </c>
      <c r="EW3971" s="68" t="s">
        <v>2719</v>
      </c>
      <c r="EX3971" s="68" t="str">
        <f t="shared" ref="EX3971:EX4034" si="95">IF(ER3971=1,"소형",IF(ER3971=2,"중형","대형"))</f>
        <v>중형</v>
      </c>
      <c r="GE3971" s="68">
        <v>134350</v>
      </c>
      <c r="GF3971" s="68" t="s">
        <v>6649</v>
      </c>
    </row>
    <row r="3972" spans="147:188" x14ac:dyDescent="0.3">
      <c r="EQ3972" s="68">
        <v>10750081</v>
      </c>
      <c r="ER3972" s="175">
        <v>2</v>
      </c>
      <c r="ES3972" s="68">
        <v>650</v>
      </c>
      <c r="ET3972" s="68">
        <v>81</v>
      </c>
      <c r="EU3972" s="68">
        <v>0</v>
      </c>
      <c r="EV3972" s="68">
        <v>150081</v>
      </c>
      <c r="EW3972" s="68" t="s">
        <v>2719</v>
      </c>
      <c r="EX3972" s="68" t="str">
        <f t="shared" si="95"/>
        <v>중형</v>
      </c>
      <c r="GE3972" s="68">
        <v>134351</v>
      </c>
      <c r="GF3972" s="68" t="s">
        <v>6649</v>
      </c>
    </row>
    <row r="3973" spans="147:188" x14ac:dyDescent="0.3">
      <c r="EQ3973" s="68">
        <v>10850081</v>
      </c>
      <c r="ER3973" s="175">
        <v>2</v>
      </c>
      <c r="ES3973" s="68">
        <v>650</v>
      </c>
      <c r="ET3973" s="68">
        <v>81</v>
      </c>
      <c r="EU3973" s="68">
        <v>0</v>
      </c>
      <c r="EV3973" s="68">
        <v>150081</v>
      </c>
      <c r="EW3973" s="68" t="s">
        <v>2719</v>
      </c>
      <c r="EX3973" s="68" t="str">
        <f t="shared" si="95"/>
        <v>중형</v>
      </c>
      <c r="GE3973" s="68">
        <v>134352</v>
      </c>
      <c r="GF3973" s="68" t="s">
        <v>6650</v>
      </c>
    </row>
    <row r="3974" spans="147:188" x14ac:dyDescent="0.3">
      <c r="EQ3974" s="68">
        <v>10950081</v>
      </c>
      <c r="ER3974" s="175">
        <v>2</v>
      </c>
      <c r="ES3974" s="68">
        <v>650</v>
      </c>
      <c r="ET3974" s="68">
        <v>81</v>
      </c>
      <c r="EU3974" s="68">
        <v>0</v>
      </c>
      <c r="EV3974" s="68">
        <v>150081</v>
      </c>
      <c r="EW3974" s="68" t="s">
        <v>2719</v>
      </c>
      <c r="EX3974" s="68" t="str">
        <f t="shared" si="95"/>
        <v>중형</v>
      </c>
      <c r="GE3974" s="68">
        <v>134353</v>
      </c>
      <c r="GF3974" s="68" t="s">
        <v>6650</v>
      </c>
    </row>
    <row r="3975" spans="147:188" x14ac:dyDescent="0.3">
      <c r="EQ3975" s="68">
        <v>11050081</v>
      </c>
      <c r="ER3975" s="175">
        <v>2</v>
      </c>
      <c r="ES3975" s="68">
        <v>650</v>
      </c>
      <c r="ET3975" s="68">
        <v>81</v>
      </c>
      <c r="EU3975" s="68">
        <v>0</v>
      </c>
      <c r="EV3975" s="68">
        <v>150081</v>
      </c>
      <c r="EW3975" s="68" t="s">
        <v>2719</v>
      </c>
      <c r="EX3975" s="68" t="str">
        <f t="shared" si="95"/>
        <v>중형</v>
      </c>
      <c r="GE3975" s="68">
        <v>134354</v>
      </c>
      <c r="GF3975" s="68" t="s">
        <v>6650</v>
      </c>
    </row>
    <row r="3976" spans="147:188" x14ac:dyDescent="0.3">
      <c r="EQ3976" s="68">
        <v>11150081</v>
      </c>
      <c r="ER3976" s="175">
        <v>2</v>
      </c>
      <c r="ES3976" s="68">
        <v>650</v>
      </c>
      <c r="ET3976" s="68">
        <v>81</v>
      </c>
      <c r="EU3976" s="68">
        <v>0</v>
      </c>
      <c r="EV3976" s="68">
        <v>150081</v>
      </c>
      <c r="EW3976" s="68" t="s">
        <v>2719</v>
      </c>
      <c r="EX3976" s="68" t="str">
        <f t="shared" si="95"/>
        <v>중형</v>
      </c>
      <c r="GE3976" s="68">
        <v>134355</v>
      </c>
      <c r="GF3976" s="68" t="s">
        <v>6651</v>
      </c>
    </row>
    <row r="3977" spans="147:188" x14ac:dyDescent="0.3">
      <c r="EQ3977" s="68">
        <v>11250081</v>
      </c>
      <c r="ER3977" s="175">
        <v>2</v>
      </c>
      <c r="ES3977" s="68">
        <v>650</v>
      </c>
      <c r="ET3977" s="68">
        <v>81</v>
      </c>
      <c r="EU3977" s="68">
        <v>0</v>
      </c>
      <c r="EV3977" s="68">
        <v>150081</v>
      </c>
      <c r="EW3977" s="68" t="s">
        <v>2719</v>
      </c>
      <c r="EX3977" s="68" t="str">
        <f t="shared" si="95"/>
        <v>중형</v>
      </c>
      <c r="GE3977" s="68">
        <v>134356</v>
      </c>
      <c r="GF3977" s="68" t="s">
        <v>6651</v>
      </c>
    </row>
    <row r="3978" spans="147:188" x14ac:dyDescent="0.3">
      <c r="EQ3978" s="68">
        <v>20150081</v>
      </c>
      <c r="ER3978" s="175">
        <v>2</v>
      </c>
      <c r="ES3978" s="68">
        <v>650</v>
      </c>
      <c r="ET3978" s="68">
        <v>81</v>
      </c>
      <c r="EU3978" s="68">
        <v>0</v>
      </c>
      <c r="EV3978" s="68">
        <v>150081</v>
      </c>
      <c r="EW3978" s="68" t="s">
        <v>2719</v>
      </c>
      <c r="EX3978" s="68" t="str">
        <f t="shared" si="95"/>
        <v>중형</v>
      </c>
      <c r="GE3978" s="68">
        <v>134357</v>
      </c>
      <c r="GF3978" s="68" t="s">
        <v>6651</v>
      </c>
    </row>
    <row r="3979" spans="147:188" x14ac:dyDescent="0.3">
      <c r="EQ3979" s="68">
        <v>20250081</v>
      </c>
      <c r="ER3979" s="175">
        <v>2</v>
      </c>
      <c r="ES3979" s="68">
        <v>650</v>
      </c>
      <c r="ET3979" s="68">
        <v>81</v>
      </c>
      <c r="EU3979" s="68">
        <v>0</v>
      </c>
      <c r="EV3979" s="68">
        <v>150081</v>
      </c>
      <c r="EW3979" s="68" t="s">
        <v>2719</v>
      </c>
      <c r="EX3979" s="68" t="str">
        <f t="shared" si="95"/>
        <v>중형</v>
      </c>
      <c r="GE3979" s="68">
        <v>134358</v>
      </c>
      <c r="GF3979" s="68" t="s">
        <v>6652</v>
      </c>
    </row>
    <row r="3980" spans="147:188" x14ac:dyDescent="0.3">
      <c r="EQ3980" s="68">
        <v>20350081</v>
      </c>
      <c r="ER3980" s="175">
        <v>2</v>
      </c>
      <c r="ES3980" s="68">
        <v>650</v>
      </c>
      <c r="ET3980" s="68">
        <v>81</v>
      </c>
      <c r="EU3980" s="68">
        <v>0</v>
      </c>
      <c r="EV3980" s="68">
        <v>150081</v>
      </c>
      <c r="EW3980" s="68" t="s">
        <v>2719</v>
      </c>
      <c r="EX3980" s="68" t="str">
        <f t="shared" si="95"/>
        <v>중형</v>
      </c>
      <c r="GE3980" s="68">
        <v>134359</v>
      </c>
      <c r="GF3980" s="68" t="s">
        <v>6652</v>
      </c>
    </row>
    <row r="3981" spans="147:188" x14ac:dyDescent="0.3">
      <c r="EQ3981" s="68">
        <v>20450081</v>
      </c>
      <c r="ER3981" s="175">
        <v>2</v>
      </c>
      <c r="ES3981" s="68">
        <v>650</v>
      </c>
      <c r="ET3981" s="68">
        <v>81</v>
      </c>
      <c r="EU3981" s="68">
        <v>0</v>
      </c>
      <c r="EV3981" s="68">
        <v>150081</v>
      </c>
      <c r="EW3981" s="68" t="s">
        <v>2719</v>
      </c>
      <c r="EX3981" s="68" t="str">
        <f t="shared" si="95"/>
        <v>중형</v>
      </c>
      <c r="GE3981" s="68">
        <v>134360</v>
      </c>
      <c r="GF3981" s="68" t="s">
        <v>6652</v>
      </c>
    </row>
    <row r="3982" spans="147:188" x14ac:dyDescent="0.3">
      <c r="EQ3982" s="68">
        <v>20550081</v>
      </c>
      <c r="ER3982" s="175">
        <v>2</v>
      </c>
      <c r="ES3982" s="68">
        <v>650</v>
      </c>
      <c r="ET3982" s="68">
        <v>81</v>
      </c>
      <c r="EU3982" s="68">
        <v>0</v>
      </c>
      <c r="EV3982" s="68">
        <v>150081</v>
      </c>
      <c r="EW3982" s="68" t="s">
        <v>2719</v>
      </c>
      <c r="EX3982" s="68" t="str">
        <f t="shared" si="95"/>
        <v>중형</v>
      </c>
      <c r="GE3982" s="68">
        <v>134361</v>
      </c>
      <c r="GF3982" s="68" t="s">
        <v>6653</v>
      </c>
    </row>
    <row r="3983" spans="147:188" x14ac:dyDescent="0.3">
      <c r="EQ3983" s="68">
        <v>20650081</v>
      </c>
      <c r="ER3983" s="175">
        <v>2</v>
      </c>
      <c r="ES3983" s="68">
        <v>650</v>
      </c>
      <c r="ET3983" s="68">
        <v>81</v>
      </c>
      <c r="EU3983" s="68">
        <v>0</v>
      </c>
      <c r="EV3983" s="68">
        <v>150081</v>
      </c>
      <c r="EW3983" s="68" t="s">
        <v>2719</v>
      </c>
      <c r="EX3983" s="68" t="str">
        <f t="shared" si="95"/>
        <v>중형</v>
      </c>
      <c r="GE3983" s="68">
        <v>134362</v>
      </c>
      <c r="GF3983" s="68" t="s">
        <v>6653</v>
      </c>
    </row>
    <row r="3984" spans="147:188" x14ac:dyDescent="0.3">
      <c r="EQ3984" s="68">
        <v>20750081</v>
      </c>
      <c r="ER3984" s="175">
        <v>2</v>
      </c>
      <c r="ES3984" s="68">
        <v>650</v>
      </c>
      <c r="ET3984" s="68">
        <v>81</v>
      </c>
      <c r="EU3984" s="68">
        <v>0</v>
      </c>
      <c r="EV3984" s="68">
        <v>150081</v>
      </c>
      <c r="EW3984" s="68" t="s">
        <v>2719</v>
      </c>
      <c r="EX3984" s="68" t="str">
        <f t="shared" si="95"/>
        <v>중형</v>
      </c>
      <c r="GE3984" s="68">
        <v>134363</v>
      </c>
      <c r="GF3984" s="68" t="s">
        <v>6653</v>
      </c>
    </row>
    <row r="3985" spans="147:188" x14ac:dyDescent="0.3">
      <c r="EQ3985" s="68">
        <v>20850081</v>
      </c>
      <c r="ER3985" s="175">
        <v>2</v>
      </c>
      <c r="ES3985" s="68">
        <v>650</v>
      </c>
      <c r="ET3985" s="68">
        <v>81</v>
      </c>
      <c r="EU3985" s="68">
        <v>0</v>
      </c>
      <c r="EV3985" s="68">
        <v>150081</v>
      </c>
      <c r="EW3985" s="68" t="s">
        <v>2719</v>
      </c>
      <c r="EX3985" s="68" t="str">
        <f t="shared" si="95"/>
        <v>중형</v>
      </c>
      <c r="GE3985" s="68">
        <v>134364</v>
      </c>
      <c r="GF3985" s="68" t="s">
        <v>6654</v>
      </c>
    </row>
    <row r="3986" spans="147:188" x14ac:dyDescent="0.3">
      <c r="EQ3986" s="68">
        <v>20950081</v>
      </c>
      <c r="ER3986" s="175">
        <v>2</v>
      </c>
      <c r="ES3986" s="68">
        <v>650</v>
      </c>
      <c r="ET3986" s="68">
        <v>81</v>
      </c>
      <c r="EU3986" s="68">
        <v>0</v>
      </c>
      <c r="EV3986" s="68">
        <v>150081</v>
      </c>
      <c r="EW3986" s="68" t="s">
        <v>2719</v>
      </c>
      <c r="EX3986" s="68" t="str">
        <f t="shared" si="95"/>
        <v>중형</v>
      </c>
      <c r="GE3986" s="68">
        <v>134365</v>
      </c>
      <c r="GF3986" s="68" t="s">
        <v>6654</v>
      </c>
    </row>
    <row r="3987" spans="147:188" x14ac:dyDescent="0.3">
      <c r="EQ3987" s="68">
        <v>21050081</v>
      </c>
      <c r="ER3987" s="175">
        <v>2</v>
      </c>
      <c r="ES3987" s="68">
        <v>650</v>
      </c>
      <c r="ET3987" s="68">
        <v>81</v>
      </c>
      <c r="EU3987" s="68">
        <v>0</v>
      </c>
      <c r="EV3987" s="68">
        <v>150081</v>
      </c>
      <c r="EW3987" s="68" t="s">
        <v>2719</v>
      </c>
      <c r="EX3987" s="68" t="str">
        <f t="shared" si="95"/>
        <v>중형</v>
      </c>
      <c r="GE3987" s="68">
        <v>134366</v>
      </c>
      <c r="GF3987" s="68" t="s">
        <v>6654</v>
      </c>
    </row>
    <row r="3988" spans="147:188" x14ac:dyDescent="0.3">
      <c r="EQ3988" s="68">
        <v>21150081</v>
      </c>
      <c r="ER3988" s="175">
        <v>2</v>
      </c>
      <c r="ES3988" s="68">
        <v>650</v>
      </c>
      <c r="ET3988" s="68">
        <v>81</v>
      </c>
      <c r="EU3988" s="68">
        <v>0</v>
      </c>
      <c r="EV3988" s="68">
        <v>150081</v>
      </c>
      <c r="EW3988" s="68" t="s">
        <v>2719</v>
      </c>
      <c r="EX3988" s="68" t="str">
        <f t="shared" si="95"/>
        <v>중형</v>
      </c>
      <c r="GE3988" s="68">
        <v>134367</v>
      </c>
      <c r="GF3988" s="68" t="s">
        <v>6655</v>
      </c>
    </row>
    <row r="3989" spans="147:188" x14ac:dyDescent="0.3">
      <c r="EQ3989" s="68">
        <v>21250081</v>
      </c>
      <c r="ER3989" s="175">
        <v>2</v>
      </c>
      <c r="ES3989" s="68">
        <v>650</v>
      </c>
      <c r="ET3989" s="68">
        <v>81</v>
      </c>
      <c r="EU3989" s="68">
        <v>0</v>
      </c>
      <c r="EV3989" s="68">
        <v>150081</v>
      </c>
      <c r="EW3989" s="68" t="s">
        <v>2719</v>
      </c>
      <c r="EX3989" s="68" t="str">
        <f t="shared" si="95"/>
        <v>중형</v>
      </c>
      <c r="GE3989" s="68">
        <v>134368</v>
      </c>
      <c r="GF3989" s="68" t="s">
        <v>6655</v>
      </c>
    </row>
    <row r="3990" spans="147:188" x14ac:dyDescent="0.3">
      <c r="EQ3990" s="68">
        <v>30150081</v>
      </c>
      <c r="ER3990" s="175">
        <v>2</v>
      </c>
      <c r="ES3990" s="68">
        <v>650</v>
      </c>
      <c r="ET3990" s="68">
        <v>81</v>
      </c>
      <c r="EU3990" s="68">
        <v>0</v>
      </c>
      <c r="EV3990" s="68">
        <v>150081</v>
      </c>
      <c r="EW3990" s="68" t="s">
        <v>2719</v>
      </c>
      <c r="EX3990" s="68" t="str">
        <f t="shared" si="95"/>
        <v>중형</v>
      </c>
      <c r="GE3990" s="68">
        <v>134369</v>
      </c>
      <c r="GF3990" s="68" t="s">
        <v>6655</v>
      </c>
    </row>
    <row r="3991" spans="147:188" x14ac:dyDescent="0.3">
      <c r="EQ3991" s="68">
        <v>30250081</v>
      </c>
      <c r="ER3991" s="175">
        <v>2</v>
      </c>
      <c r="ES3991" s="68">
        <v>650</v>
      </c>
      <c r="ET3991" s="68">
        <v>81</v>
      </c>
      <c r="EU3991" s="68">
        <v>0</v>
      </c>
      <c r="EV3991" s="68">
        <v>150081</v>
      </c>
      <c r="EW3991" s="68" t="s">
        <v>2719</v>
      </c>
      <c r="EX3991" s="68" t="str">
        <f t="shared" si="95"/>
        <v>중형</v>
      </c>
      <c r="GE3991" s="68">
        <v>134370</v>
      </c>
      <c r="GF3991" s="68" t="s">
        <v>6656</v>
      </c>
    </row>
    <row r="3992" spans="147:188" x14ac:dyDescent="0.3">
      <c r="EQ3992" s="68">
        <v>30350081</v>
      </c>
      <c r="ER3992" s="175">
        <v>2</v>
      </c>
      <c r="ES3992" s="68">
        <v>650</v>
      </c>
      <c r="ET3992" s="68">
        <v>81</v>
      </c>
      <c r="EU3992" s="68">
        <v>0</v>
      </c>
      <c r="EV3992" s="68">
        <v>150081</v>
      </c>
      <c r="EW3992" s="68" t="s">
        <v>2719</v>
      </c>
      <c r="EX3992" s="68" t="str">
        <f t="shared" si="95"/>
        <v>중형</v>
      </c>
      <c r="GE3992" s="68">
        <v>134371</v>
      </c>
      <c r="GF3992" s="68" t="s">
        <v>6656</v>
      </c>
    </row>
    <row r="3993" spans="147:188" x14ac:dyDescent="0.3">
      <c r="EQ3993" s="68">
        <v>30450081</v>
      </c>
      <c r="ER3993" s="175">
        <v>2</v>
      </c>
      <c r="ES3993" s="68">
        <v>650</v>
      </c>
      <c r="ET3993" s="68">
        <v>81</v>
      </c>
      <c r="EU3993" s="68">
        <v>0</v>
      </c>
      <c r="EV3993" s="68">
        <v>150081</v>
      </c>
      <c r="EW3993" s="68" t="s">
        <v>2719</v>
      </c>
      <c r="EX3993" s="68" t="str">
        <f t="shared" si="95"/>
        <v>중형</v>
      </c>
      <c r="GE3993" s="68">
        <v>134372</v>
      </c>
      <c r="GF3993" s="68" t="s">
        <v>6656</v>
      </c>
    </row>
    <row r="3994" spans="147:188" x14ac:dyDescent="0.3">
      <c r="EQ3994" s="68">
        <v>30550081</v>
      </c>
      <c r="ER3994" s="175">
        <v>2</v>
      </c>
      <c r="ES3994" s="68">
        <v>650</v>
      </c>
      <c r="ET3994" s="68">
        <v>81</v>
      </c>
      <c r="EU3994" s="68">
        <v>0</v>
      </c>
      <c r="EV3994" s="68">
        <v>150081</v>
      </c>
      <c r="EW3994" s="68" t="s">
        <v>2719</v>
      </c>
      <c r="EX3994" s="68" t="str">
        <f t="shared" si="95"/>
        <v>중형</v>
      </c>
      <c r="GE3994" s="68">
        <v>134373</v>
      </c>
      <c r="GF3994" s="68" t="s">
        <v>6657</v>
      </c>
    </row>
    <row r="3995" spans="147:188" x14ac:dyDescent="0.3">
      <c r="EQ3995" s="68">
        <v>30650081</v>
      </c>
      <c r="ER3995" s="175">
        <v>2</v>
      </c>
      <c r="ES3995" s="68">
        <v>650</v>
      </c>
      <c r="ET3995" s="68">
        <v>81</v>
      </c>
      <c r="EU3995" s="68">
        <v>0</v>
      </c>
      <c r="EV3995" s="68">
        <v>150081</v>
      </c>
      <c r="EW3995" s="68" t="s">
        <v>2719</v>
      </c>
      <c r="EX3995" s="68" t="str">
        <f t="shared" si="95"/>
        <v>중형</v>
      </c>
      <c r="GE3995" s="68">
        <v>134374</v>
      </c>
      <c r="GF3995" s="68" t="s">
        <v>6657</v>
      </c>
    </row>
    <row r="3996" spans="147:188" x14ac:dyDescent="0.3">
      <c r="EQ3996" s="68">
        <v>30750081</v>
      </c>
      <c r="ER3996" s="175">
        <v>2</v>
      </c>
      <c r="ES3996" s="68">
        <v>650</v>
      </c>
      <c r="ET3996" s="68">
        <v>81</v>
      </c>
      <c r="EU3996" s="68">
        <v>0</v>
      </c>
      <c r="EV3996" s="68">
        <v>150081</v>
      </c>
      <c r="EW3996" s="68" t="s">
        <v>2719</v>
      </c>
      <c r="EX3996" s="68" t="str">
        <f t="shared" si="95"/>
        <v>중형</v>
      </c>
      <c r="GE3996" s="68">
        <v>134375</v>
      </c>
      <c r="GF3996" s="68" t="s">
        <v>6657</v>
      </c>
    </row>
    <row r="3997" spans="147:188" x14ac:dyDescent="0.3">
      <c r="EQ3997" s="68">
        <v>30850081</v>
      </c>
      <c r="ER3997" s="175">
        <v>2</v>
      </c>
      <c r="ES3997" s="68">
        <v>650</v>
      </c>
      <c r="ET3997" s="68">
        <v>81</v>
      </c>
      <c r="EU3997" s="68">
        <v>0</v>
      </c>
      <c r="EV3997" s="68">
        <v>150081</v>
      </c>
      <c r="EW3997" s="68" t="s">
        <v>2719</v>
      </c>
      <c r="EX3997" s="68" t="str">
        <f t="shared" si="95"/>
        <v>중형</v>
      </c>
      <c r="GE3997" s="68">
        <v>134376</v>
      </c>
      <c r="GF3997" s="68" t="s">
        <v>6658</v>
      </c>
    </row>
    <row r="3998" spans="147:188" x14ac:dyDescent="0.3">
      <c r="EQ3998" s="68">
        <v>30950081</v>
      </c>
      <c r="ER3998" s="175">
        <v>2</v>
      </c>
      <c r="ES3998" s="68">
        <v>650</v>
      </c>
      <c r="ET3998" s="68">
        <v>81</v>
      </c>
      <c r="EU3998" s="68">
        <v>0</v>
      </c>
      <c r="EV3998" s="68">
        <v>150081</v>
      </c>
      <c r="EW3998" s="68" t="s">
        <v>2719</v>
      </c>
      <c r="EX3998" s="68" t="str">
        <f t="shared" si="95"/>
        <v>중형</v>
      </c>
      <c r="GE3998" s="68">
        <v>134377</v>
      </c>
      <c r="GF3998" s="68" t="s">
        <v>6658</v>
      </c>
    </row>
    <row r="3999" spans="147:188" x14ac:dyDescent="0.3">
      <c r="EQ3999" s="68">
        <v>31050081</v>
      </c>
      <c r="ER3999" s="175">
        <v>2</v>
      </c>
      <c r="ES3999" s="68">
        <v>650</v>
      </c>
      <c r="ET3999" s="68">
        <v>81</v>
      </c>
      <c r="EU3999" s="68">
        <v>0</v>
      </c>
      <c r="EV3999" s="68">
        <v>150081</v>
      </c>
      <c r="EW3999" s="68" t="s">
        <v>2719</v>
      </c>
      <c r="EX3999" s="68" t="str">
        <f t="shared" si="95"/>
        <v>중형</v>
      </c>
      <c r="GE3999" s="68">
        <v>134378</v>
      </c>
      <c r="GF3999" s="68" t="s">
        <v>6658</v>
      </c>
    </row>
    <row r="4000" spans="147:188" x14ac:dyDescent="0.3">
      <c r="EQ4000" s="68">
        <v>31150081</v>
      </c>
      <c r="ER4000" s="175">
        <v>2</v>
      </c>
      <c r="ES4000" s="68">
        <v>650</v>
      </c>
      <c r="ET4000" s="68">
        <v>81</v>
      </c>
      <c r="EU4000" s="68">
        <v>0</v>
      </c>
      <c r="EV4000" s="68">
        <v>150081</v>
      </c>
      <c r="EW4000" s="68" t="s">
        <v>2719</v>
      </c>
      <c r="EX4000" s="68" t="str">
        <f t="shared" si="95"/>
        <v>중형</v>
      </c>
      <c r="GE4000" s="68">
        <v>134379</v>
      </c>
      <c r="GF4000" s="68" t="s">
        <v>6659</v>
      </c>
    </row>
    <row r="4001" spans="147:188" x14ac:dyDescent="0.3">
      <c r="EQ4001" s="68">
        <v>31250081</v>
      </c>
      <c r="ER4001" s="175">
        <v>2</v>
      </c>
      <c r="ES4001" s="68">
        <v>650</v>
      </c>
      <c r="ET4001" s="68">
        <v>81</v>
      </c>
      <c r="EU4001" s="68">
        <v>0</v>
      </c>
      <c r="EV4001" s="68">
        <v>150081</v>
      </c>
      <c r="EW4001" s="68" t="s">
        <v>2719</v>
      </c>
      <c r="EX4001" s="68" t="str">
        <f t="shared" si="95"/>
        <v>중형</v>
      </c>
      <c r="GE4001" s="68">
        <v>134380</v>
      </c>
      <c r="GF4001" s="68" t="s">
        <v>6659</v>
      </c>
    </row>
    <row r="4002" spans="147:188" x14ac:dyDescent="0.3">
      <c r="EQ4002" s="68">
        <v>10150082</v>
      </c>
      <c r="ER4002" s="175">
        <v>4</v>
      </c>
      <c r="ES4002" s="68">
        <v>650</v>
      </c>
      <c r="ET4002" s="68">
        <v>82</v>
      </c>
      <c r="EU4002" s="68">
        <v>0</v>
      </c>
      <c r="EV4002" s="68">
        <v>150082</v>
      </c>
      <c r="EW4002" s="68" t="s">
        <v>2720</v>
      </c>
      <c r="EX4002" s="68" t="str">
        <f t="shared" si="95"/>
        <v>대형</v>
      </c>
      <c r="GE4002" s="68">
        <v>134381</v>
      </c>
      <c r="GF4002" s="68" t="s">
        <v>6659</v>
      </c>
    </row>
    <row r="4003" spans="147:188" x14ac:dyDescent="0.3">
      <c r="EQ4003" s="68">
        <v>10250082</v>
      </c>
      <c r="ER4003" s="175">
        <v>4</v>
      </c>
      <c r="ES4003" s="68">
        <v>650</v>
      </c>
      <c r="ET4003" s="68">
        <v>82</v>
      </c>
      <c r="EU4003" s="68">
        <v>0</v>
      </c>
      <c r="EV4003" s="68">
        <v>150082</v>
      </c>
      <c r="EW4003" s="68" t="s">
        <v>2720</v>
      </c>
      <c r="EX4003" s="68" t="str">
        <f t="shared" si="95"/>
        <v>대형</v>
      </c>
      <c r="GE4003" s="68">
        <v>134382</v>
      </c>
      <c r="GF4003" s="68" t="s">
        <v>6660</v>
      </c>
    </row>
    <row r="4004" spans="147:188" x14ac:dyDescent="0.3">
      <c r="EQ4004" s="68">
        <v>10350082</v>
      </c>
      <c r="ER4004" s="175">
        <v>4</v>
      </c>
      <c r="ES4004" s="68">
        <v>650</v>
      </c>
      <c r="ET4004" s="68">
        <v>82</v>
      </c>
      <c r="EU4004" s="68">
        <v>0</v>
      </c>
      <c r="EV4004" s="68">
        <v>150082</v>
      </c>
      <c r="EW4004" s="68" t="s">
        <v>2720</v>
      </c>
      <c r="EX4004" s="68" t="str">
        <f t="shared" si="95"/>
        <v>대형</v>
      </c>
      <c r="GE4004" s="68">
        <v>134383</v>
      </c>
      <c r="GF4004" s="68" t="s">
        <v>6660</v>
      </c>
    </row>
    <row r="4005" spans="147:188" x14ac:dyDescent="0.3">
      <c r="EQ4005" s="68">
        <v>10450082</v>
      </c>
      <c r="ER4005" s="175">
        <v>4</v>
      </c>
      <c r="ES4005" s="68">
        <v>650</v>
      </c>
      <c r="ET4005" s="68">
        <v>82</v>
      </c>
      <c r="EU4005" s="68">
        <v>0</v>
      </c>
      <c r="EV4005" s="68">
        <v>150082</v>
      </c>
      <c r="EW4005" s="68" t="s">
        <v>2720</v>
      </c>
      <c r="EX4005" s="68" t="str">
        <f t="shared" si="95"/>
        <v>대형</v>
      </c>
      <c r="GE4005" s="68">
        <v>134384</v>
      </c>
      <c r="GF4005" s="68" t="s">
        <v>6660</v>
      </c>
    </row>
    <row r="4006" spans="147:188" x14ac:dyDescent="0.3">
      <c r="EQ4006" s="68">
        <v>10550082</v>
      </c>
      <c r="ER4006" s="175">
        <v>4</v>
      </c>
      <c r="ES4006" s="68">
        <v>650</v>
      </c>
      <c r="ET4006" s="68">
        <v>82</v>
      </c>
      <c r="EU4006" s="68">
        <v>0</v>
      </c>
      <c r="EV4006" s="68">
        <v>150082</v>
      </c>
      <c r="EW4006" s="68" t="s">
        <v>2720</v>
      </c>
      <c r="EX4006" s="68" t="str">
        <f t="shared" si="95"/>
        <v>대형</v>
      </c>
      <c r="GE4006" s="68">
        <v>134385</v>
      </c>
      <c r="GF4006" s="68" t="s">
        <v>6661</v>
      </c>
    </row>
    <row r="4007" spans="147:188" x14ac:dyDescent="0.3">
      <c r="EQ4007" s="68">
        <v>10650082</v>
      </c>
      <c r="ER4007" s="175">
        <v>4</v>
      </c>
      <c r="ES4007" s="68">
        <v>650</v>
      </c>
      <c r="ET4007" s="68">
        <v>82</v>
      </c>
      <c r="EU4007" s="68">
        <v>0</v>
      </c>
      <c r="EV4007" s="68">
        <v>150082</v>
      </c>
      <c r="EW4007" s="68" t="s">
        <v>2720</v>
      </c>
      <c r="EX4007" s="68" t="str">
        <f t="shared" si="95"/>
        <v>대형</v>
      </c>
      <c r="GE4007" s="68">
        <v>134386</v>
      </c>
      <c r="GF4007" s="68" t="s">
        <v>6661</v>
      </c>
    </row>
    <row r="4008" spans="147:188" x14ac:dyDescent="0.3">
      <c r="EQ4008" s="68">
        <v>10750082</v>
      </c>
      <c r="ER4008" s="175">
        <v>4</v>
      </c>
      <c r="ES4008" s="68">
        <v>650</v>
      </c>
      <c r="ET4008" s="68">
        <v>82</v>
      </c>
      <c r="EU4008" s="68">
        <v>0</v>
      </c>
      <c r="EV4008" s="68">
        <v>150082</v>
      </c>
      <c r="EW4008" s="68" t="s">
        <v>2720</v>
      </c>
      <c r="EX4008" s="68" t="str">
        <f t="shared" si="95"/>
        <v>대형</v>
      </c>
      <c r="GE4008" s="68">
        <v>134387</v>
      </c>
      <c r="GF4008" s="68" t="s">
        <v>6661</v>
      </c>
    </row>
    <row r="4009" spans="147:188" x14ac:dyDescent="0.3">
      <c r="EQ4009" s="68">
        <v>10850082</v>
      </c>
      <c r="ER4009" s="175">
        <v>4</v>
      </c>
      <c r="ES4009" s="68">
        <v>650</v>
      </c>
      <c r="ET4009" s="68">
        <v>82</v>
      </c>
      <c r="EU4009" s="68">
        <v>0</v>
      </c>
      <c r="EV4009" s="68">
        <v>150082</v>
      </c>
      <c r="EW4009" s="68" t="s">
        <v>2720</v>
      </c>
      <c r="EX4009" s="68" t="str">
        <f t="shared" si="95"/>
        <v>대형</v>
      </c>
      <c r="GE4009" s="68">
        <v>134388</v>
      </c>
      <c r="GF4009" s="68" t="s">
        <v>6662</v>
      </c>
    </row>
    <row r="4010" spans="147:188" x14ac:dyDescent="0.3">
      <c r="EQ4010" s="68">
        <v>10950082</v>
      </c>
      <c r="ER4010" s="175">
        <v>4</v>
      </c>
      <c r="ES4010" s="68">
        <v>650</v>
      </c>
      <c r="ET4010" s="68">
        <v>82</v>
      </c>
      <c r="EU4010" s="68">
        <v>0</v>
      </c>
      <c r="EV4010" s="68">
        <v>150082</v>
      </c>
      <c r="EW4010" s="68" t="s">
        <v>2720</v>
      </c>
      <c r="EX4010" s="68" t="str">
        <f t="shared" si="95"/>
        <v>대형</v>
      </c>
      <c r="GE4010" s="68">
        <v>134389</v>
      </c>
      <c r="GF4010" s="68" t="s">
        <v>6662</v>
      </c>
    </row>
    <row r="4011" spans="147:188" x14ac:dyDescent="0.3">
      <c r="EQ4011" s="68">
        <v>11050082</v>
      </c>
      <c r="ER4011" s="175">
        <v>4</v>
      </c>
      <c r="ES4011" s="68">
        <v>650</v>
      </c>
      <c r="ET4011" s="68">
        <v>82</v>
      </c>
      <c r="EU4011" s="68">
        <v>0</v>
      </c>
      <c r="EV4011" s="68">
        <v>150082</v>
      </c>
      <c r="EW4011" s="68" t="s">
        <v>2720</v>
      </c>
      <c r="EX4011" s="68" t="str">
        <f t="shared" si="95"/>
        <v>대형</v>
      </c>
      <c r="GE4011" s="68">
        <v>134390</v>
      </c>
      <c r="GF4011" s="68" t="s">
        <v>6662</v>
      </c>
    </row>
    <row r="4012" spans="147:188" x14ac:dyDescent="0.3">
      <c r="EQ4012" s="68">
        <v>11150082</v>
      </c>
      <c r="ER4012" s="175">
        <v>4</v>
      </c>
      <c r="ES4012" s="68">
        <v>650</v>
      </c>
      <c r="ET4012" s="68">
        <v>82</v>
      </c>
      <c r="EU4012" s="68">
        <v>0</v>
      </c>
      <c r="EV4012" s="68">
        <v>150082</v>
      </c>
      <c r="EW4012" s="68" t="s">
        <v>2720</v>
      </c>
      <c r="EX4012" s="68" t="str">
        <f t="shared" si="95"/>
        <v>대형</v>
      </c>
      <c r="GE4012" s="68">
        <v>134391</v>
      </c>
      <c r="GF4012" s="68" t="s">
        <v>6663</v>
      </c>
    </row>
    <row r="4013" spans="147:188" x14ac:dyDescent="0.3">
      <c r="EQ4013" s="68">
        <v>11250082</v>
      </c>
      <c r="ER4013" s="175">
        <v>4</v>
      </c>
      <c r="ES4013" s="68">
        <v>650</v>
      </c>
      <c r="ET4013" s="68">
        <v>82</v>
      </c>
      <c r="EU4013" s="68">
        <v>0</v>
      </c>
      <c r="EV4013" s="68">
        <v>150082</v>
      </c>
      <c r="EW4013" s="68" t="s">
        <v>2720</v>
      </c>
      <c r="EX4013" s="68" t="str">
        <f t="shared" si="95"/>
        <v>대형</v>
      </c>
      <c r="GE4013" s="68">
        <v>134392</v>
      </c>
      <c r="GF4013" s="68" t="s">
        <v>6663</v>
      </c>
    </row>
    <row r="4014" spans="147:188" x14ac:dyDescent="0.3">
      <c r="EQ4014" s="68">
        <v>20150082</v>
      </c>
      <c r="ER4014" s="175">
        <v>4</v>
      </c>
      <c r="ES4014" s="68">
        <v>650</v>
      </c>
      <c r="ET4014" s="68">
        <v>82</v>
      </c>
      <c r="EU4014" s="68">
        <v>0</v>
      </c>
      <c r="EV4014" s="68">
        <v>150082</v>
      </c>
      <c r="EW4014" s="68" t="s">
        <v>2720</v>
      </c>
      <c r="EX4014" s="68" t="str">
        <f t="shared" si="95"/>
        <v>대형</v>
      </c>
      <c r="GE4014" s="68">
        <v>134393</v>
      </c>
      <c r="GF4014" s="68" t="s">
        <v>6663</v>
      </c>
    </row>
    <row r="4015" spans="147:188" x14ac:dyDescent="0.3">
      <c r="EQ4015" s="68">
        <v>20250082</v>
      </c>
      <c r="ER4015" s="175">
        <v>4</v>
      </c>
      <c r="ES4015" s="68">
        <v>650</v>
      </c>
      <c r="ET4015" s="68">
        <v>82</v>
      </c>
      <c r="EU4015" s="68">
        <v>0</v>
      </c>
      <c r="EV4015" s="68">
        <v>150082</v>
      </c>
      <c r="EW4015" s="68" t="s">
        <v>2720</v>
      </c>
      <c r="EX4015" s="68" t="str">
        <f t="shared" si="95"/>
        <v>대형</v>
      </c>
      <c r="GE4015" s="68">
        <v>134394</v>
      </c>
      <c r="GF4015" s="68" t="s">
        <v>6664</v>
      </c>
    </row>
    <row r="4016" spans="147:188" x14ac:dyDescent="0.3">
      <c r="EQ4016" s="68">
        <v>20350082</v>
      </c>
      <c r="ER4016" s="175">
        <v>4</v>
      </c>
      <c r="ES4016" s="68">
        <v>650</v>
      </c>
      <c r="ET4016" s="68">
        <v>82</v>
      </c>
      <c r="EU4016" s="68">
        <v>0</v>
      </c>
      <c r="EV4016" s="68">
        <v>150082</v>
      </c>
      <c r="EW4016" s="68" t="s">
        <v>2720</v>
      </c>
      <c r="EX4016" s="68" t="str">
        <f t="shared" si="95"/>
        <v>대형</v>
      </c>
      <c r="GE4016" s="68">
        <v>134395</v>
      </c>
      <c r="GF4016" s="68" t="s">
        <v>6664</v>
      </c>
    </row>
    <row r="4017" spans="147:188" x14ac:dyDescent="0.3">
      <c r="EQ4017" s="68">
        <v>20450082</v>
      </c>
      <c r="ER4017" s="175">
        <v>4</v>
      </c>
      <c r="ES4017" s="68">
        <v>650</v>
      </c>
      <c r="ET4017" s="68">
        <v>82</v>
      </c>
      <c r="EU4017" s="68">
        <v>0</v>
      </c>
      <c r="EV4017" s="68">
        <v>150082</v>
      </c>
      <c r="EW4017" s="68" t="s">
        <v>2720</v>
      </c>
      <c r="EX4017" s="68" t="str">
        <f t="shared" si="95"/>
        <v>대형</v>
      </c>
      <c r="GE4017" s="68">
        <v>134396</v>
      </c>
      <c r="GF4017" s="68" t="s">
        <v>6664</v>
      </c>
    </row>
    <row r="4018" spans="147:188" x14ac:dyDescent="0.3">
      <c r="EQ4018" s="68">
        <v>20550082</v>
      </c>
      <c r="ER4018" s="175">
        <v>4</v>
      </c>
      <c r="ES4018" s="68">
        <v>650</v>
      </c>
      <c r="ET4018" s="68">
        <v>82</v>
      </c>
      <c r="EU4018" s="68">
        <v>0</v>
      </c>
      <c r="EV4018" s="68">
        <v>150082</v>
      </c>
      <c r="EW4018" s="68" t="s">
        <v>2720</v>
      </c>
      <c r="EX4018" s="68" t="str">
        <f t="shared" si="95"/>
        <v>대형</v>
      </c>
      <c r="GE4018" s="68">
        <v>134397</v>
      </c>
      <c r="GF4018" s="68" t="s">
        <v>6665</v>
      </c>
    </row>
    <row r="4019" spans="147:188" x14ac:dyDescent="0.3">
      <c r="EQ4019" s="68">
        <v>20650082</v>
      </c>
      <c r="ER4019" s="175">
        <v>4</v>
      </c>
      <c r="ES4019" s="68">
        <v>650</v>
      </c>
      <c r="ET4019" s="68">
        <v>82</v>
      </c>
      <c r="EU4019" s="68">
        <v>0</v>
      </c>
      <c r="EV4019" s="68">
        <v>150082</v>
      </c>
      <c r="EW4019" s="68" t="s">
        <v>2720</v>
      </c>
      <c r="EX4019" s="68" t="str">
        <f t="shared" si="95"/>
        <v>대형</v>
      </c>
      <c r="GE4019" s="68">
        <v>134398</v>
      </c>
      <c r="GF4019" s="68" t="s">
        <v>6665</v>
      </c>
    </row>
    <row r="4020" spans="147:188" x14ac:dyDescent="0.3">
      <c r="EQ4020" s="68">
        <v>20750082</v>
      </c>
      <c r="ER4020" s="175">
        <v>4</v>
      </c>
      <c r="ES4020" s="68">
        <v>650</v>
      </c>
      <c r="ET4020" s="68">
        <v>82</v>
      </c>
      <c r="EU4020" s="68">
        <v>0</v>
      </c>
      <c r="EV4020" s="68">
        <v>150082</v>
      </c>
      <c r="EW4020" s="68" t="s">
        <v>2720</v>
      </c>
      <c r="EX4020" s="68" t="str">
        <f t="shared" si="95"/>
        <v>대형</v>
      </c>
      <c r="GE4020" s="68">
        <v>134399</v>
      </c>
      <c r="GF4020" s="68" t="s">
        <v>6665</v>
      </c>
    </row>
    <row r="4021" spans="147:188" x14ac:dyDescent="0.3">
      <c r="EQ4021" s="68">
        <v>20850082</v>
      </c>
      <c r="ER4021" s="175">
        <v>4</v>
      </c>
      <c r="ES4021" s="68">
        <v>650</v>
      </c>
      <c r="ET4021" s="68">
        <v>82</v>
      </c>
      <c r="EU4021" s="68">
        <v>0</v>
      </c>
      <c r="EV4021" s="68">
        <v>150082</v>
      </c>
      <c r="EW4021" s="68" t="s">
        <v>2720</v>
      </c>
      <c r="EX4021" s="68" t="str">
        <f t="shared" si="95"/>
        <v>대형</v>
      </c>
      <c r="GE4021" s="68">
        <v>134400</v>
      </c>
      <c r="GF4021" s="68" t="s">
        <v>6666</v>
      </c>
    </row>
    <row r="4022" spans="147:188" x14ac:dyDescent="0.3">
      <c r="EQ4022" s="68">
        <v>20950082</v>
      </c>
      <c r="ER4022" s="175">
        <v>4</v>
      </c>
      <c r="ES4022" s="68">
        <v>650</v>
      </c>
      <c r="ET4022" s="68">
        <v>82</v>
      </c>
      <c r="EU4022" s="68">
        <v>0</v>
      </c>
      <c r="EV4022" s="68">
        <v>150082</v>
      </c>
      <c r="EW4022" s="68" t="s">
        <v>2720</v>
      </c>
      <c r="EX4022" s="68" t="str">
        <f t="shared" si="95"/>
        <v>대형</v>
      </c>
      <c r="GE4022" s="68">
        <v>134401</v>
      </c>
      <c r="GF4022" s="68" t="s">
        <v>6666</v>
      </c>
    </row>
    <row r="4023" spans="147:188" x14ac:dyDescent="0.3">
      <c r="EQ4023" s="68">
        <v>21050082</v>
      </c>
      <c r="ER4023" s="175">
        <v>4</v>
      </c>
      <c r="ES4023" s="68">
        <v>650</v>
      </c>
      <c r="ET4023" s="68">
        <v>82</v>
      </c>
      <c r="EU4023" s="68">
        <v>0</v>
      </c>
      <c r="EV4023" s="68">
        <v>150082</v>
      </c>
      <c r="EW4023" s="68" t="s">
        <v>2720</v>
      </c>
      <c r="EX4023" s="68" t="str">
        <f t="shared" si="95"/>
        <v>대형</v>
      </c>
      <c r="GE4023" s="68">
        <v>134402</v>
      </c>
      <c r="GF4023" s="68" t="s">
        <v>6666</v>
      </c>
    </row>
    <row r="4024" spans="147:188" x14ac:dyDescent="0.3">
      <c r="EQ4024" s="68">
        <v>21150082</v>
      </c>
      <c r="ER4024" s="175">
        <v>4</v>
      </c>
      <c r="ES4024" s="68">
        <v>650</v>
      </c>
      <c r="ET4024" s="68">
        <v>82</v>
      </c>
      <c r="EU4024" s="68">
        <v>0</v>
      </c>
      <c r="EV4024" s="68">
        <v>150082</v>
      </c>
      <c r="EW4024" s="68" t="s">
        <v>2720</v>
      </c>
      <c r="EX4024" s="68" t="str">
        <f t="shared" si="95"/>
        <v>대형</v>
      </c>
      <c r="GE4024" s="68">
        <v>134403</v>
      </c>
      <c r="GF4024" s="68" t="s">
        <v>6667</v>
      </c>
    </row>
    <row r="4025" spans="147:188" x14ac:dyDescent="0.3">
      <c r="EQ4025" s="68">
        <v>21250082</v>
      </c>
      <c r="ER4025" s="175">
        <v>4</v>
      </c>
      <c r="ES4025" s="68">
        <v>650</v>
      </c>
      <c r="ET4025" s="68">
        <v>82</v>
      </c>
      <c r="EU4025" s="68">
        <v>0</v>
      </c>
      <c r="EV4025" s="68">
        <v>150082</v>
      </c>
      <c r="EW4025" s="68" t="s">
        <v>2720</v>
      </c>
      <c r="EX4025" s="68" t="str">
        <f t="shared" si="95"/>
        <v>대형</v>
      </c>
      <c r="GE4025" s="68">
        <v>134404</v>
      </c>
      <c r="GF4025" s="68" t="s">
        <v>6667</v>
      </c>
    </row>
    <row r="4026" spans="147:188" x14ac:dyDescent="0.3">
      <c r="EQ4026" s="68">
        <v>30150082</v>
      </c>
      <c r="ER4026" s="175">
        <v>4</v>
      </c>
      <c r="ES4026" s="68">
        <v>650</v>
      </c>
      <c r="ET4026" s="68">
        <v>82</v>
      </c>
      <c r="EU4026" s="68">
        <v>0</v>
      </c>
      <c r="EV4026" s="68">
        <v>150082</v>
      </c>
      <c r="EW4026" s="68" t="s">
        <v>2720</v>
      </c>
      <c r="EX4026" s="68" t="str">
        <f t="shared" si="95"/>
        <v>대형</v>
      </c>
      <c r="GE4026" s="68">
        <v>134405</v>
      </c>
      <c r="GF4026" s="68" t="s">
        <v>6667</v>
      </c>
    </row>
    <row r="4027" spans="147:188" x14ac:dyDescent="0.3">
      <c r="EQ4027" s="68">
        <v>30250082</v>
      </c>
      <c r="ER4027" s="175">
        <v>4</v>
      </c>
      <c r="ES4027" s="68">
        <v>650</v>
      </c>
      <c r="ET4027" s="68">
        <v>82</v>
      </c>
      <c r="EU4027" s="68">
        <v>0</v>
      </c>
      <c r="EV4027" s="68">
        <v>150082</v>
      </c>
      <c r="EW4027" s="68" t="s">
        <v>2720</v>
      </c>
      <c r="EX4027" s="68" t="str">
        <f t="shared" si="95"/>
        <v>대형</v>
      </c>
      <c r="GE4027" s="68">
        <v>134406</v>
      </c>
      <c r="GF4027" s="68" t="s">
        <v>6668</v>
      </c>
    </row>
    <row r="4028" spans="147:188" x14ac:dyDescent="0.3">
      <c r="EQ4028" s="68">
        <v>30350082</v>
      </c>
      <c r="ER4028" s="175">
        <v>4</v>
      </c>
      <c r="ES4028" s="68">
        <v>650</v>
      </c>
      <c r="ET4028" s="68">
        <v>82</v>
      </c>
      <c r="EU4028" s="68">
        <v>0</v>
      </c>
      <c r="EV4028" s="68">
        <v>150082</v>
      </c>
      <c r="EW4028" s="68" t="s">
        <v>2720</v>
      </c>
      <c r="EX4028" s="68" t="str">
        <f t="shared" si="95"/>
        <v>대형</v>
      </c>
      <c r="GE4028" s="68">
        <v>134407</v>
      </c>
      <c r="GF4028" s="68" t="s">
        <v>6668</v>
      </c>
    </row>
    <row r="4029" spans="147:188" x14ac:dyDescent="0.3">
      <c r="EQ4029" s="68">
        <v>30450082</v>
      </c>
      <c r="ER4029" s="175">
        <v>4</v>
      </c>
      <c r="ES4029" s="68">
        <v>650</v>
      </c>
      <c r="ET4029" s="68">
        <v>82</v>
      </c>
      <c r="EU4029" s="68">
        <v>0</v>
      </c>
      <c r="EV4029" s="68">
        <v>150082</v>
      </c>
      <c r="EW4029" s="68" t="s">
        <v>2720</v>
      </c>
      <c r="EX4029" s="68" t="str">
        <f t="shared" si="95"/>
        <v>대형</v>
      </c>
      <c r="GE4029" s="68">
        <v>134408</v>
      </c>
      <c r="GF4029" s="68" t="s">
        <v>6668</v>
      </c>
    </row>
    <row r="4030" spans="147:188" x14ac:dyDescent="0.3">
      <c r="EQ4030" s="68">
        <v>30550082</v>
      </c>
      <c r="ER4030" s="175">
        <v>4</v>
      </c>
      <c r="ES4030" s="68">
        <v>650</v>
      </c>
      <c r="ET4030" s="68">
        <v>82</v>
      </c>
      <c r="EU4030" s="68">
        <v>0</v>
      </c>
      <c r="EV4030" s="68">
        <v>150082</v>
      </c>
      <c r="EW4030" s="68" t="s">
        <v>2720</v>
      </c>
      <c r="EX4030" s="68" t="str">
        <f t="shared" si="95"/>
        <v>대형</v>
      </c>
      <c r="GE4030" s="68">
        <v>134409</v>
      </c>
      <c r="GF4030" s="68" t="s">
        <v>6669</v>
      </c>
    </row>
    <row r="4031" spans="147:188" x14ac:dyDescent="0.3">
      <c r="EQ4031" s="68">
        <v>30650082</v>
      </c>
      <c r="ER4031" s="175">
        <v>4</v>
      </c>
      <c r="ES4031" s="68">
        <v>650</v>
      </c>
      <c r="ET4031" s="68">
        <v>82</v>
      </c>
      <c r="EU4031" s="68">
        <v>0</v>
      </c>
      <c r="EV4031" s="68">
        <v>150082</v>
      </c>
      <c r="EW4031" s="68" t="s">
        <v>2720</v>
      </c>
      <c r="EX4031" s="68" t="str">
        <f t="shared" si="95"/>
        <v>대형</v>
      </c>
      <c r="GE4031" s="68">
        <v>134410</v>
      </c>
      <c r="GF4031" s="68" t="s">
        <v>6669</v>
      </c>
    </row>
    <row r="4032" spans="147:188" x14ac:dyDescent="0.3">
      <c r="EQ4032" s="68">
        <v>30750082</v>
      </c>
      <c r="ER4032" s="175">
        <v>4</v>
      </c>
      <c r="ES4032" s="68">
        <v>650</v>
      </c>
      <c r="ET4032" s="68">
        <v>82</v>
      </c>
      <c r="EU4032" s="68">
        <v>0</v>
      </c>
      <c r="EV4032" s="68">
        <v>150082</v>
      </c>
      <c r="EW4032" s="68" t="s">
        <v>2720</v>
      </c>
      <c r="EX4032" s="68" t="str">
        <f t="shared" si="95"/>
        <v>대형</v>
      </c>
      <c r="GE4032" s="68">
        <v>134411</v>
      </c>
      <c r="GF4032" s="68" t="s">
        <v>6669</v>
      </c>
    </row>
    <row r="4033" spans="147:188" x14ac:dyDescent="0.3">
      <c r="EQ4033" s="68">
        <v>30850082</v>
      </c>
      <c r="ER4033" s="175">
        <v>4</v>
      </c>
      <c r="ES4033" s="68">
        <v>650</v>
      </c>
      <c r="ET4033" s="68">
        <v>82</v>
      </c>
      <c r="EU4033" s="68">
        <v>0</v>
      </c>
      <c r="EV4033" s="68">
        <v>150082</v>
      </c>
      <c r="EW4033" s="68" t="s">
        <v>2720</v>
      </c>
      <c r="EX4033" s="68" t="str">
        <f t="shared" si="95"/>
        <v>대형</v>
      </c>
      <c r="GE4033" s="68">
        <v>134412</v>
      </c>
      <c r="GF4033" s="68" t="s">
        <v>6670</v>
      </c>
    </row>
    <row r="4034" spans="147:188" x14ac:dyDescent="0.3">
      <c r="EQ4034" s="68">
        <v>30950082</v>
      </c>
      <c r="ER4034" s="175">
        <v>4</v>
      </c>
      <c r="ES4034" s="68">
        <v>650</v>
      </c>
      <c r="ET4034" s="68">
        <v>82</v>
      </c>
      <c r="EU4034" s="68">
        <v>0</v>
      </c>
      <c r="EV4034" s="68">
        <v>150082</v>
      </c>
      <c r="EW4034" s="68" t="s">
        <v>2720</v>
      </c>
      <c r="EX4034" s="68" t="str">
        <f t="shared" si="95"/>
        <v>대형</v>
      </c>
      <c r="GE4034" s="68">
        <v>134413</v>
      </c>
      <c r="GF4034" s="68" t="s">
        <v>6670</v>
      </c>
    </row>
    <row r="4035" spans="147:188" x14ac:dyDescent="0.3">
      <c r="EQ4035" s="68">
        <v>31050082</v>
      </c>
      <c r="ER4035" s="175">
        <v>4</v>
      </c>
      <c r="ES4035" s="68">
        <v>650</v>
      </c>
      <c r="ET4035" s="68">
        <v>82</v>
      </c>
      <c r="EU4035" s="68">
        <v>0</v>
      </c>
      <c r="EV4035" s="68">
        <v>150082</v>
      </c>
      <c r="EW4035" s="68" t="s">
        <v>2720</v>
      </c>
      <c r="EX4035" s="68" t="str">
        <f t="shared" ref="EX4035:EX4098" si="96">IF(ER4035=1,"소형",IF(ER4035=2,"중형","대형"))</f>
        <v>대형</v>
      </c>
      <c r="GE4035" s="68">
        <v>134414</v>
      </c>
      <c r="GF4035" s="68" t="s">
        <v>6670</v>
      </c>
    </row>
    <row r="4036" spans="147:188" x14ac:dyDescent="0.3">
      <c r="EQ4036" s="68">
        <v>31150082</v>
      </c>
      <c r="ER4036" s="175">
        <v>4</v>
      </c>
      <c r="ES4036" s="68">
        <v>650</v>
      </c>
      <c r="ET4036" s="68">
        <v>82</v>
      </c>
      <c r="EU4036" s="68">
        <v>0</v>
      </c>
      <c r="EV4036" s="68">
        <v>150082</v>
      </c>
      <c r="EW4036" s="68" t="s">
        <v>2720</v>
      </c>
      <c r="EX4036" s="68" t="str">
        <f t="shared" si="96"/>
        <v>대형</v>
      </c>
      <c r="GE4036" s="68">
        <v>134415</v>
      </c>
      <c r="GF4036" s="68" t="s">
        <v>6671</v>
      </c>
    </row>
    <row r="4037" spans="147:188" x14ac:dyDescent="0.3">
      <c r="EQ4037" s="68">
        <v>31250082</v>
      </c>
      <c r="ER4037" s="175">
        <v>4</v>
      </c>
      <c r="ES4037" s="68">
        <v>650</v>
      </c>
      <c r="ET4037" s="68">
        <v>82</v>
      </c>
      <c r="EU4037" s="68">
        <v>0</v>
      </c>
      <c r="EV4037" s="68">
        <v>150082</v>
      </c>
      <c r="EW4037" s="68" t="s">
        <v>2720</v>
      </c>
      <c r="EX4037" s="68" t="str">
        <f t="shared" si="96"/>
        <v>대형</v>
      </c>
      <c r="GE4037" s="68">
        <v>134416</v>
      </c>
      <c r="GF4037" s="68" t="s">
        <v>6671</v>
      </c>
    </row>
    <row r="4038" spans="147:188" x14ac:dyDescent="0.3">
      <c r="EQ4038" s="68">
        <v>10150083</v>
      </c>
      <c r="ER4038" s="175">
        <v>2</v>
      </c>
      <c r="ES4038" s="68">
        <v>650</v>
      </c>
      <c r="ET4038" s="68">
        <v>83</v>
      </c>
      <c r="EU4038" s="68">
        <v>0</v>
      </c>
      <c r="EV4038" s="68">
        <v>150083</v>
      </c>
      <c r="EW4038" s="68" t="s">
        <v>2721</v>
      </c>
      <c r="EX4038" s="68" t="str">
        <f t="shared" si="96"/>
        <v>중형</v>
      </c>
      <c r="GE4038" s="68">
        <v>134417</v>
      </c>
      <c r="GF4038" s="68" t="s">
        <v>6671</v>
      </c>
    </row>
    <row r="4039" spans="147:188" x14ac:dyDescent="0.3">
      <c r="EQ4039" s="68">
        <v>10250083</v>
      </c>
      <c r="ER4039" s="175">
        <v>2</v>
      </c>
      <c r="ES4039" s="68">
        <v>650</v>
      </c>
      <c r="ET4039" s="68">
        <v>83</v>
      </c>
      <c r="EU4039" s="68">
        <v>0</v>
      </c>
      <c r="EV4039" s="68">
        <v>150083</v>
      </c>
      <c r="EW4039" s="68" t="s">
        <v>2721</v>
      </c>
      <c r="EX4039" s="68" t="str">
        <f t="shared" si="96"/>
        <v>중형</v>
      </c>
      <c r="GE4039" s="68">
        <v>134418</v>
      </c>
      <c r="GF4039" s="68" t="s">
        <v>6672</v>
      </c>
    </row>
    <row r="4040" spans="147:188" x14ac:dyDescent="0.3">
      <c r="EQ4040" s="68">
        <v>10350083</v>
      </c>
      <c r="ER4040" s="175">
        <v>2</v>
      </c>
      <c r="ES4040" s="68">
        <v>650</v>
      </c>
      <c r="ET4040" s="68">
        <v>83</v>
      </c>
      <c r="EU4040" s="68">
        <v>0</v>
      </c>
      <c r="EV4040" s="68">
        <v>150083</v>
      </c>
      <c r="EW4040" s="68" t="s">
        <v>2721</v>
      </c>
      <c r="EX4040" s="68" t="str">
        <f t="shared" si="96"/>
        <v>중형</v>
      </c>
      <c r="GE4040" s="68">
        <v>134419</v>
      </c>
      <c r="GF4040" s="68" t="s">
        <v>6672</v>
      </c>
    </row>
    <row r="4041" spans="147:188" x14ac:dyDescent="0.3">
      <c r="EQ4041" s="68">
        <v>10450083</v>
      </c>
      <c r="ER4041" s="175">
        <v>2</v>
      </c>
      <c r="ES4041" s="68">
        <v>650</v>
      </c>
      <c r="ET4041" s="68">
        <v>83</v>
      </c>
      <c r="EU4041" s="68">
        <v>0</v>
      </c>
      <c r="EV4041" s="68">
        <v>150083</v>
      </c>
      <c r="EW4041" s="68" t="s">
        <v>2721</v>
      </c>
      <c r="EX4041" s="68" t="str">
        <f t="shared" si="96"/>
        <v>중형</v>
      </c>
      <c r="GE4041" s="68">
        <v>134420</v>
      </c>
      <c r="GF4041" s="68" t="s">
        <v>6672</v>
      </c>
    </row>
    <row r="4042" spans="147:188" x14ac:dyDescent="0.3">
      <c r="EQ4042" s="68">
        <v>10550083</v>
      </c>
      <c r="ER4042" s="175">
        <v>2</v>
      </c>
      <c r="ES4042" s="68">
        <v>650</v>
      </c>
      <c r="ET4042" s="68">
        <v>83</v>
      </c>
      <c r="EU4042" s="68">
        <v>0</v>
      </c>
      <c r="EV4042" s="68">
        <v>150083</v>
      </c>
      <c r="EW4042" s="68" t="s">
        <v>2721</v>
      </c>
      <c r="EX4042" s="68" t="str">
        <f t="shared" si="96"/>
        <v>중형</v>
      </c>
      <c r="GE4042" s="68">
        <v>134421</v>
      </c>
      <c r="GF4042" s="68" t="s">
        <v>6673</v>
      </c>
    </row>
    <row r="4043" spans="147:188" x14ac:dyDescent="0.3">
      <c r="EQ4043" s="68">
        <v>10650083</v>
      </c>
      <c r="ER4043" s="175">
        <v>2</v>
      </c>
      <c r="ES4043" s="68">
        <v>650</v>
      </c>
      <c r="ET4043" s="68">
        <v>83</v>
      </c>
      <c r="EU4043" s="68">
        <v>0</v>
      </c>
      <c r="EV4043" s="68">
        <v>150083</v>
      </c>
      <c r="EW4043" s="68" t="s">
        <v>2721</v>
      </c>
      <c r="EX4043" s="68" t="str">
        <f t="shared" si="96"/>
        <v>중형</v>
      </c>
      <c r="GE4043" s="68">
        <v>134422</v>
      </c>
      <c r="GF4043" s="68" t="s">
        <v>6673</v>
      </c>
    </row>
    <row r="4044" spans="147:188" x14ac:dyDescent="0.3">
      <c r="EQ4044" s="68">
        <v>10750083</v>
      </c>
      <c r="ER4044" s="175">
        <v>2</v>
      </c>
      <c r="ES4044" s="68">
        <v>650</v>
      </c>
      <c r="ET4044" s="68">
        <v>83</v>
      </c>
      <c r="EU4044" s="68">
        <v>0</v>
      </c>
      <c r="EV4044" s="68">
        <v>150083</v>
      </c>
      <c r="EW4044" s="68" t="s">
        <v>2721</v>
      </c>
      <c r="EX4044" s="68" t="str">
        <f t="shared" si="96"/>
        <v>중형</v>
      </c>
      <c r="GE4044" s="68">
        <v>134423</v>
      </c>
      <c r="GF4044" s="68" t="s">
        <v>6673</v>
      </c>
    </row>
    <row r="4045" spans="147:188" x14ac:dyDescent="0.3">
      <c r="EQ4045" s="68">
        <v>10850083</v>
      </c>
      <c r="ER4045" s="175">
        <v>2</v>
      </c>
      <c r="ES4045" s="68">
        <v>650</v>
      </c>
      <c r="ET4045" s="68">
        <v>83</v>
      </c>
      <c r="EU4045" s="68">
        <v>0</v>
      </c>
      <c r="EV4045" s="68">
        <v>150083</v>
      </c>
      <c r="EW4045" s="68" t="s">
        <v>2721</v>
      </c>
      <c r="EX4045" s="68" t="str">
        <f t="shared" si="96"/>
        <v>중형</v>
      </c>
      <c r="GE4045" s="68">
        <v>134424</v>
      </c>
      <c r="GF4045" s="68" t="s">
        <v>6674</v>
      </c>
    </row>
    <row r="4046" spans="147:188" x14ac:dyDescent="0.3">
      <c r="EQ4046" s="68">
        <v>10950083</v>
      </c>
      <c r="ER4046" s="175">
        <v>2</v>
      </c>
      <c r="ES4046" s="68">
        <v>650</v>
      </c>
      <c r="ET4046" s="68">
        <v>83</v>
      </c>
      <c r="EU4046" s="68">
        <v>0</v>
      </c>
      <c r="EV4046" s="68">
        <v>150083</v>
      </c>
      <c r="EW4046" s="68" t="s">
        <v>2721</v>
      </c>
      <c r="EX4046" s="68" t="str">
        <f t="shared" si="96"/>
        <v>중형</v>
      </c>
      <c r="GE4046" s="68">
        <v>134425</v>
      </c>
      <c r="GF4046" s="68" t="s">
        <v>6674</v>
      </c>
    </row>
    <row r="4047" spans="147:188" x14ac:dyDescent="0.3">
      <c r="EQ4047" s="68">
        <v>11050083</v>
      </c>
      <c r="ER4047" s="175">
        <v>2</v>
      </c>
      <c r="ES4047" s="68">
        <v>650</v>
      </c>
      <c r="ET4047" s="68">
        <v>83</v>
      </c>
      <c r="EU4047" s="68">
        <v>0</v>
      </c>
      <c r="EV4047" s="68">
        <v>150083</v>
      </c>
      <c r="EW4047" s="68" t="s">
        <v>2721</v>
      </c>
      <c r="EX4047" s="68" t="str">
        <f t="shared" si="96"/>
        <v>중형</v>
      </c>
      <c r="GE4047" s="68">
        <v>134426</v>
      </c>
      <c r="GF4047" s="68" t="s">
        <v>6674</v>
      </c>
    </row>
    <row r="4048" spans="147:188" x14ac:dyDescent="0.3">
      <c r="EQ4048" s="68">
        <v>11150083</v>
      </c>
      <c r="ER4048" s="175">
        <v>2</v>
      </c>
      <c r="ES4048" s="68">
        <v>650</v>
      </c>
      <c r="ET4048" s="68">
        <v>83</v>
      </c>
      <c r="EU4048" s="68">
        <v>0</v>
      </c>
      <c r="EV4048" s="68">
        <v>150083</v>
      </c>
      <c r="EW4048" s="68" t="s">
        <v>2721</v>
      </c>
      <c r="EX4048" s="68" t="str">
        <f t="shared" si="96"/>
        <v>중형</v>
      </c>
      <c r="GE4048" s="68">
        <v>134427</v>
      </c>
      <c r="GF4048" s="68" t="s">
        <v>6675</v>
      </c>
    </row>
    <row r="4049" spans="147:188" x14ac:dyDescent="0.3">
      <c r="EQ4049" s="68">
        <v>11250083</v>
      </c>
      <c r="ER4049" s="175">
        <v>2</v>
      </c>
      <c r="ES4049" s="68">
        <v>650</v>
      </c>
      <c r="ET4049" s="68">
        <v>83</v>
      </c>
      <c r="EU4049" s="68">
        <v>0</v>
      </c>
      <c r="EV4049" s="68">
        <v>150083</v>
      </c>
      <c r="EW4049" s="68" t="s">
        <v>2721</v>
      </c>
      <c r="EX4049" s="68" t="str">
        <f t="shared" si="96"/>
        <v>중형</v>
      </c>
      <c r="GE4049" s="68">
        <v>134428</v>
      </c>
      <c r="GF4049" s="68" t="s">
        <v>6675</v>
      </c>
    </row>
    <row r="4050" spans="147:188" x14ac:dyDescent="0.3">
      <c r="EQ4050" s="68">
        <v>20150083</v>
      </c>
      <c r="ER4050" s="175">
        <v>2</v>
      </c>
      <c r="ES4050" s="68">
        <v>650</v>
      </c>
      <c r="ET4050" s="68">
        <v>83</v>
      </c>
      <c r="EU4050" s="68">
        <v>0</v>
      </c>
      <c r="EV4050" s="68">
        <v>150083</v>
      </c>
      <c r="EW4050" s="68" t="s">
        <v>2721</v>
      </c>
      <c r="EX4050" s="68" t="str">
        <f t="shared" si="96"/>
        <v>중형</v>
      </c>
      <c r="GE4050" s="68">
        <v>134429</v>
      </c>
      <c r="GF4050" s="68" t="s">
        <v>6675</v>
      </c>
    </row>
    <row r="4051" spans="147:188" x14ac:dyDescent="0.3">
      <c r="EQ4051" s="68">
        <v>20250083</v>
      </c>
      <c r="ER4051" s="175">
        <v>2</v>
      </c>
      <c r="ES4051" s="68">
        <v>650</v>
      </c>
      <c r="ET4051" s="68">
        <v>83</v>
      </c>
      <c r="EU4051" s="68">
        <v>0</v>
      </c>
      <c r="EV4051" s="68">
        <v>150083</v>
      </c>
      <c r="EW4051" s="68" t="s">
        <v>2721</v>
      </c>
      <c r="EX4051" s="68" t="str">
        <f t="shared" si="96"/>
        <v>중형</v>
      </c>
      <c r="GE4051" s="68">
        <v>134430</v>
      </c>
      <c r="GF4051" s="68" t="s">
        <v>6676</v>
      </c>
    </row>
    <row r="4052" spans="147:188" x14ac:dyDescent="0.3">
      <c r="EQ4052" s="68">
        <v>20350083</v>
      </c>
      <c r="ER4052" s="175">
        <v>2</v>
      </c>
      <c r="ES4052" s="68">
        <v>650</v>
      </c>
      <c r="ET4052" s="68">
        <v>83</v>
      </c>
      <c r="EU4052" s="68">
        <v>0</v>
      </c>
      <c r="EV4052" s="68">
        <v>150083</v>
      </c>
      <c r="EW4052" s="68" t="s">
        <v>2721</v>
      </c>
      <c r="EX4052" s="68" t="str">
        <f t="shared" si="96"/>
        <v>중형</v>
      </c>
      <c r="GE4052" s="68">
        <v>134431</v>
      </c>
      <c r="GF4052" s="68" t="s">
        <v>6676</v>
      </c>
    </row>
    <row r="4053" spans="147:188" x14ac:dyDescent="0.3">
      <c r="EQ4053" s="68">
        <v>20450083</v>
      </c>
      <c r="ER4053" s="175">
        <v>2</v>
      </c>
      <c r="ES4053" s="68">
        <v>650</v>
      </c>
      <c r="ET4053" s="68">
        <v>83</v>
      </c>
      <c r="EU4053" s="68">
        <v>0</v>
      </c>
      <c r="EV4053" s="68">
        <v>150083</v>
      </c>
      <c r="EW4053" s="68" t="s">
        <v>2721</v>
      </c>
      <c r="EX4053" s="68" t="str">
        <f t="shared" si="96"/>
        <v>중형</v>
      </c>
      <c r="GE4053" s="68">
        <v>134432</v>
      </c>
      <c r="GF4053" s="68" t="s">
        <v>6676</v>
      </c>
    </row>
    <row r="4054" spans="147:188" x14ac:dyDescent="0.3">
      <c r="EQ4054" s="68">
        <v>20550083</v>
      </c>
      <c r="ER4054" s="175">
        <v>2</v>
      </c>
      <c r="ES4054" s="68">
        <v>650</v>
      </c>
      <c r="ET4054" s="68">
        <v>83</v>
      </c>
      <c r="EU4054" s="68">
        <v>0</v>
      </c>
      <c r="EV4054" s="68">
        <v>150083</v>
      </c>
      <c r="EW4054" s="68" t="s">
        <v>2721</v>
      </c>
      <c r="EX4054" s="68" t="str">
        <f t="shared" si="96"/>
        <v>중형</v>
      </c>
      <c r="GE4054" s="68">
        <v>134433</v>
      </c>
      <c r="GF4054" s="68" t="s">
        <v>6677</v>
      </c>
    </row>
    <row r="4055" spans="147:188" x14ac:dyDescent="0.3">
      <c r="EQ4055" s="68">
        <v>20650083</v>
      </c>
      <c r="ER4055" s="175">
        <v>2</v>
      </c>
      <c r="ES4055" s="68">
        <v>650</v>
      </c>
      <c r="ET4055" s="68">
        <v>83</v>
      </c>
      <c r="EU4055" s="68">
        <v>0</v>
      </c>
      <c r="EV4055" s="68">
        <v>150083</v>
      </c>
      <c r="EW4055" s="68" t="s">
        <v>2721</v>
      </c>
      <c r="EX4055" s="68" t="str">
        <f t="shared" si="96"/>
        <v>중형</v>
      </c>
      <c r="GE4055" s="68">
        <v>134434</v>
      </c>
      <c r="GF4055" s="68" t="s">
        <v>6677</v>
      </c>
    </row>
    <row r="4056" spans="147:188" x14ac:dyDescent="0.3">
      <c r="EQ4056" s="68">
        <v>20750083</v>
      </c>
      <c r="ER4056" s="175">
        <v>2</v>
      </c>
      <c r="ES4056" s="68">
        <v>650</v>
      </c>
      <c r="ET4056" s="68">
        <v>83</v>
      </c>
      <c r="EU4056" s="68">
        <v>0</v>
      </c>
      <c r="EV4056" s="68">
        <v>150083</v>
      </c>
      <c r="EW4056" s="68" t="s">
        <v>2721</v>
      </c>
      <c r="EX4056" s="68" t="str">
        <f t="shared" si="96"/>
        <v>중형</v>
      </c>
      <c r="GE4056" s="68">
        <v>134435</v>
      </c>
      <c r="GF4056" s="68" t="s">
        <v>6677</v>
      </c>
    </row>
    <row r="4057" spans="147:188" x14ac:dyDescent="0.3">
      <c r="EQ4057" s="68">
        <v>20850083</v>
      </c>
      <c r="ER4057" s="175">
        <v>2</v>
      </c>
      <c r="ES4057" s="68">
        <v>650</v>
      </c>
      <c r="ET4057" s="68">
        <v>83</v>
      </c>
      <c r="EU4057" s="68">
        <v>0</v>
      </c>
      <c r="EV4057" s="68">
        <v>150083</v>
      </c>
      <c r="EW4057" s="68" t="s">
        <v>2721</v>
      </c>
      <c r="EX4057" s="68" t="str">
        <f t="shared" si="96"/>
        <v>중형</v>
      </c>
      <c r="GE4057" s="68">
        <v>134436</v>
      </c>
      <c r="GF4057" s="68" t="s">
        <v>6678</v>
      </c>
    </row>
    <row r="4058" spans="147:188" x14ac:dyDescent="0.3">
      <c r="EQ4058" s="68">
        <v>20950083</v>
      </c>
      <c r="ER4058" s="175">
        <v>2</v>
      </c>
      <c r="ES4058" s="68">
        <v>650</v>
      </c>
      <c r="ET4058" s="68">
        <v>83</v>
      </c>
      <c r="EU4058" s="68">
        <v>0</v>
      </c>
      <c r="EV4058" s="68">
        <v>150083</v>
      </c>
      <c r="EW4058" s="68" t="s">
        <v>2721</v>
      </c>
      <c r="EX4058" s="68" t="str">
        <f t="shared" si="96"/>
        <v>중형</v>
      </c>
      <c r="GE4058" s="68">
        <v>134437</v>
      </c>
      <c r="GF4058" s="68" t="s">
        <v>6678</v>
      </c>
    </row>
    <row r="4059" spans="147:188" x14ac:dyDescent="0.3">
      <c r="EQ4059" s="68">
        <v>21050083</v>
      </c>
      <c r="ER4059" s="175">
        <v>2</v>
      </c>
      <c r="ES4059" s="68">
        <v>650</v>
      </c>
      <c r="ET4059" s="68">
        <v>83</v>
      </c>
      <c r="EU4059" s="68">
        <v>0</v>
      </c>
      <c r="EV4059" s="68">
        <v>150083</v>
      </c>
      <c r="EW4059" s="68" t="s">
        <v>2721</v>
      </c>
      <c r="EX4059" s="68" t="str">
        <f t="shared" si="96"/>
        <v>중형</v>
      </c>
      <c r="GE4059" s="68">
        <v>134438</v>
      </c>
      <c r="GF4059" s="68" t="s">
        <v>6678</v>
      </c>
    </row>
    <row r="4060" spans="147:188" x14ac:dyDescent="0.3">
      <c r="EQ4060" s="68">
        <v>21150083</v>
      </c>
      <c r="ER4060" s="175">
        <v>2</v>
      </c>
      <c r="ES4060" s="68">
        <v>650</v>
      </c>
      <c r="ET4060" s="68">
        <v>83</v>
      </c>
      <c r="EU4060" s="68">
        <v>0</v>
      </c>
      <c r="EV4060" s="68">
        <v>150083</v>
      </c>
      <c r="EW4060" s="68" t="s">
        <v>2721</v>
      </c>
      <c r="EX4060" s="68" t="str">
        <f t="shared" si="96"/>
        <v>중형</v>
      </c>
      <c r="GE4060" s="68">
        <v>134439</v>
      </c>
      <c r="GF4060" s="68" t="s">
        <v>6679</v>
      </c>
    </row>
    <row r="4061" spans="147:188" x14ac:dyDescent="0.3">
      <c r="EQ4061" s="68">
        <v>21250083</v>
      </c>
      <c r="ER4061" s="175">
        <v>2</v>
      </c>
      <c r="ES4061" s="68">
        <v>650</v>
      </c>
      <c r="ET4061" s="68">
        <v>83</v>
      </c>
      <c r="EU4061" s="68">
        <v>0</v>
      </c>
      <c r="EV4061" s="68">
        <v>150083</v>
      </c>
      <c r="EW4061" s="68" t="s">
        <v>2721</v>
      </c>
      <c r="EX4061" s="68" t="str">
        <f t="shared" si="96"/>
        <v>중형</v>
      </c>
      <c r="GE4061" s="68">
        <v>134440</v>
      </c>
      <c r="GF4061" s="68" t="s">
        <v>6679</v>
      </c>
    </row>
    <row r="4062" spans="147:188" x14ac:dyDescent="0.3">
      <c r="EQ4062" s="68">
        <v>30150083</v>
      </c>
      <c r="ER4062" s="175">
        <v>2</v>
      </c>
      <c r="ES4062" s="68">
        <v>650</v>
      </c>
      <c r="ET4062" s="68">
        <v>83</v>
      </c>
      <c r="EU4062" s="68">
        <v>0</v>
      </c>
      <c r="EV4062" s="68">
        <v>150083</v>
      </c>
      <c r="EW4062" s="68" t="s">
        <v>2721</v>
      </c>
      <c r="EX4062" s="68" t="str">
        <f t="shared" si="96"/>
        <v>중형</v>
      </c>
      <c r="GE4062" s="68">
        <v>134441</v>
      </c>
      <c r="GF4062" s="68" t="s">
        <v>6679</v>
      </c>
    </row>
    <row r="4063" spans="147:188" x14ac:dyDescent="0.3">
      <c r="EQ4063" s="68">
        <v>30250083</v>
      </c>
      <c r="ER4063" s="175">
        <v>2</v>
      </c>
      <c r="ES4063" s="68">
        <v>650</v>
      </c>
      <c r="ET4063" s="68">
        <v>83</v>
      </c>
      <c r="EU4063" s="68">
        <v>0</v>
      </c>
      <c r="EV4063" s="68">
        <v>150083</v>
      </c>
      <c r="EW4063" s="68" t="s">
        <v>2721</v>
      </c>
      <c r="EX4063" s="68" t="str">
        <f t="shared" si="96"/>
        <v>중형</v>
      </c>
      <c r="GE4063" s="68">
        <v>134442</v>
      </c>
      <c r="GF4063" s="68" t="s">
        <v>6680</v>
      </c>
    </row>
    <row r="4064" spans="147:188" x14ac:dyDescent="0.3">
      <c r="EQ4064" s="68">
        <v>30350083</v>
      </c>
      <c r="ER4064" s="175">
        <v>2</v>
      </c>
      <c r="ES4064" s="68">
        <v>650</v>
      </c>
      <c r="ET4064" s="68">
        <v>83</v>
      </c>
      <c r="EU4064" s="68">
        <v>0</v>
      </c>
      <c r="EV4064" s="68">
        <v>150083</v>
      </c>
      <c r="EW4064" s="68" t="s">
        <v>2721</v>
      </c>
      <c r="EX4064" s="68" t="str">
        <f t="shared" si="96"/>
        <v>중형</v>
      </c>
      <c r="GE4064" s="68">
        <v>134443</v>
      </c>
      <c r="GF4064" s="68" t="s">
        <v>6680</v>
      </c>
    </row>
    <row r="4065" spans="147:188" x14ac:dyDescent="0.3">
      <c r="EQ4065" s="68">
        <v>30450083</v>
      </c>
      <c r="ER4065" s="175">
        <v>2</v>
      </c>
      <c r="ES4065" s="68">
        <v>650</v>
      </c>
      <c r="ET4065" s="68">
        <v>83</v>
      </c>
      <c r="EU4065" s="68">
        <v>0</v>
      </c>
      <c r="EV4065" s="68">
        <v>150083</v>
      </c>
      <c r="EW4065" s="68" t="s">
        <v>2721</v>
      </c>
      <c r="EX4065" s="68" t="str">
        <f t="shared" si="96"/>
        <v>중형</v>
      </c>
      <c r="GE4065" s="68">
        <v>134444</v>
      </c>
      <c r="GF4065" s="68" t="s">
        <v>6680</v>
      </c>
    </row>
    <row r="4066" spans="147:188" x14ac:dyDescent="0.3">
      <c r="EQ4066" s="68">
        <v>30550083</v>
      </c>
      <c r="ER4066" s="175">
        <v>2</v>
      </c>
      <c r="ES4066" s="68">
        <v>650</v>
      </c>
      <c r="ET4066" s="68">
        <v>83</v>
      </c>
      <c r="EU4066" s="68">
        <v>0</v>
      </c>
      <c r="EV4066" s="68">
        <v>150083</v>
      </c>
      <c r="EW4066" s="68" t="s">
        <v>2721</v>
      </c>
      <c r="EX4066" s="68" t="str">
        <f t="shared" si="96"/>
        <v>중형</v>
      </c>
      <c r="GE4066" s="68">
        <v>134445</v>
      </c>
      <c r="GF4066" s="68" t="s">
        <v>6681</v>
      </c>
    </row>
    <row r="4067" spans="147:188" x14ac:dyDescent="0.3">
      <c r="EQ4067" s="68">
        <v>30650083</v>
      </c>
      <c r="ER4067" s="175">
        <v>2</v>
      </c>
      <c r="ES4067" s="68">
        <v>650</v>
      </c>
      <c r="ET4067" s="68">
        <v>83</v>
      </c>
      <c r="EU4067" s="68">
        <v>0</v>
      </c>
      <c r="EV4067" s="68">
        <v>150083</v>
      </c>
      <c r="EW4067" s="68" t="s">
        <v>2721</v>
      </c>
      <c r="EX4067" s="68" t="str">
        <f t="shared" si="96"/>
        <v>중형</v>
      </c>
      <c r="GE4067" s="68">
        <v>134446</v>
      </c>
      <c r="GF4067" s="68" t="s">
        <v>6681</v>
      </c>
    </row>
    <row r="4068" spans="147:188" x14ac:dyDescent="0.3">
      <c r="EQ4068" s="68">
        <v>30750083</v>
      </c>
      <c r="ER4068" s="175">
        <v>2</v>
      </c>
      <c r="ES4068" s="68">
        <v>650</v>
      </c>
      <c r="ET4068" s="68">
        <v>83</v>
      </c>
      <c r="EU4068" s="68">
        <v>0</v>
      </c>
      <c r="EV4068" s="68">
        <v>150083</v>
      </c>
      <c r="EW4068" s="68" t="s">
        <v>2721</v>
      </c>
      <c r="EX4068" s="68" t="str">
        <f t="shared" si="96"/>
        <v>중형</v>
      </c>
      <c r="GE4068" s="68">
        <v>134447</v>
      </c>
      <c r="GF4068" s="68" t="s">
        <v>6681</v>
      </c>
    </row>
    <row r="4069" spans="147:188" x14ac:dyDescent="0.3">
      <c r="EQ4069" s="68">
        <v>30850083</v>
      </c>
      <c r="ER4069" s="175">
        <v>2</v>
      </c>
      <c r="ES4069" s="68">
        <v>650</v>
      </c>
      <c r="ET4069" s="68">
        <v>83</v>
      </c>
      <c r="EU4069" s="68">
        <v>0</v>
      </c>
      <c r="EV4069" s="68">
        <v>150083</v>
      </c>
      <c r="EW4069" s="68" t="s">
        <v>2721</v>
      </c>
      <c r="EX4069" s="68" t="str">
        <f t="shared" si="96"/>
        <v>중형</v>
      </c>
      <c r="GE4069" s="68">
        <v>134448</v>
      </c>
      <c r="GF4069" s="68" t="s">
        <v>6682</v>
      </c>
    </row>
    <row r="4070" spans="147:188" x14ac:dyDescent="0.3">
      <c r="EQ4070" s="68">
        <v>30950083</v>
      </c>
      <c r="ER4070" s="175">
        <v>2</v>
      </c>
      <c r="ES4070" s="68">
        <v>650</v>
      </c>
      <c r="ET4070" s="68">
        <v>83</v>
      </c>
      <c r="EU4070" s="68">
        <v>0</v>
      </c>
      <c r="EV4070" s="68">
        <v>150083</v>
      </c>
      <c r="EW4070" s="68" t="s">
        <v>2721</v>
      </c>
      <c r="EX4070" s="68" t="str">
        <f t="shared" si="96"/>
        <v>중형</v>
      </c>
      <c r="GE4070" s="68">
        <v>134449</v>
      </c>
      <c r="GF4070" s="68" t="s">
        <v>6682</v>
      </c>
    </row>
    <row r="4071" spans="147:188" x14ac:dyDescent="0.3">
      <c r="EQ4071" s="68">
        <v>31050083</v>
      </c>
      <c r="ER4071" s="175">
        <v>2</v>
      </c>
      <c r="ES4071" s="68">
        <v>650</v>
      </c>
      <c r="ET4071" s="68">
        <v>83</v>
      </c>
      <c r="EU4071" s="68">
        <v>0</v>
      </c>
      <c r="EV4071" s="68">
        <v>150083</v>
      </c>
      <c r="EW4071" s="68" t="s">
        <v>2721</v>
      </c>
      <c r="EX4071" s="68" t="str">
        <f t="shared" si="96"/>
        <v>중형</v>
      </c>
      <c r="GE4071" s="68">
        <v>134450</v>
      </c>
      <c r="GF4071" s="68" t="s">
        <v>6682</v>
      </c>
    </row>
    <row r="4072" spans="147:188" x14ac:dyDescent="0.3">
      <c r="EQ4072" s="68">
        <v>31150083</v>
      </c>
      <c r="ER4072" s="175">
        <v>2</v>
      </c>
      <c r="ES4072" s="68">
        <v>650</v>
      </c>
      <c r="ET4072" s="68">
        <v>83</v>
      </c>
      <c r="EU4072" s="68">
        <v>0</v>
      </c>
      <c r="EV4072" s="68">
        <v>150083</v>
      </c>
      <c r="EW4072" s="68" t="s">
        <v>2721</v>
      </c>
      <c r="EX4072" s="68" t="str">
        <f t="shared" si="96"/>
        <v>중형</v>
      </c>
      <c r="GE4072" s="68">
        <v>134451</v>
      </c>
      <c r="GF4072" s="68" t="s">
        <v>6683</v>
      </c>
    </row>
    <row r="4073" spans="147:188" x14ac:dyDescent="0.3">
      <c r="EQ4073" s="68">
        <v>31250083</v>
      </c>
      <c r="ER4073" s="175">
        <v>2</v>
      </c>
      <c r="ES4073" s="68">
        <v>650</v>
      </c>
      <c r="ET4073" s="68">
        <v>83</v>
      </c>
      <c r="EU4073" s="68">
        <v>0</v>
      </c>
      <c r="EV4073" s="68">
        <v>150083</v>
      </c>
      <c r="EW4073" s="68" t="s">
        <v>2721</v>
      </c>
      <c r="EX4073" s="68" t="str">
        <f t="shared" si="96"/>
        <v>중형</v>
      </c>
      <c r="GE4073" s="68">
        <v>134452</v>
      </c>
      <c r="GF4073" s="68" t="s">
        <v>6683</v>
      </c>
    </row>
    <row r="4074" spans="147:188" x14ac:dyDescent="0.3">
      <c r="EQ4074" s="68">
        <v>10150084</v>
      </c>
      <c r="ER4074" s="175">
        <v>4</v>
      </c>
      <c r="ES4074" s="68">
        <v>650</v>
      </c>
      <c r="ET4074" s="68">
        <v>84</v>
      </c>
      <c r="EU4074" s="68">
        <v>0</v>
      </c>
      <c r="EV4074" s="68">
        <v>150084</v>
      </c>
      <c r="EW4074" s="68" t="s">
        <v>2722</v>
      </c>
      <c r="EX4074" s="68" t="str">
        <f t="shared" si="96"/>
        <v>대형</v>
      </c>
      <c r="GE4074" s="68">
        <v>134453</v>
      </c>
      <c r="GF4074" s="68" t="s">
        <v>6683</v>
      </c>
    </row>
    <row r="4075" spans="147:188" x14ac:dyDescent="0.3">
      <c r="EQ4075" s="68">
        <v>10250084</v>
      </c>
      <c r="ER4075" s="175">
        <v>4</v>
      </c>
      <c r="ES4075" s="68">
        <v>650</v>
      </c>
      <c r="ET4075" s="68">
        <v>84</v>
      </c>
      <c r="EU4075" s="68">
        <v>0</v>
      </c>
      <c r="EV4075" s="68">
        <v>150084</v>
      </c>
      <c r="EW4075" s="68" t="s">
        <v>2722</v>
      </c>
      <c r="EX4075" s="68" t="str">
        <f t="shared" si="96"/>
        <v>대형</v>
      </c>
      <c r="GE4075" s="68">
        <v>134454</v>
      </c>
      <c r="GF4075" s="68" t="s">
        <v>6684</v>
      </c>
    </row>
    <row r="4076" spans="147:188" x14ac:dyDescent="0.3">
      <c r="EQ4076" s="68">
        <v>10350084</v>
      </c>
      <c r="ER4076" s="175">
        <v>4</v>
      </c>
      <c r="ES4076" s="68">
        <v>650</v>
      </c>
      <c r="ET4076" s="68">
        <v>84</v>
      </c>
      <c r="EU4076" s="68">
        <v>0</v>
      </c>
      <c r="EV4076" s="68">
        <v>150084</v>
      </c>
      <c r="EW4076" s="68" t="s">
        <v>2722</v>
      </c>
      <c r="EX4076" s="68" t="str">
        <f t="shared" si="96"/>
        <v>대형</v>
      </c>
      <c r="GE4076" s="68">
        <v>134455</v>
      </c>
      <c r="GF4076" s="68" t="s">
        <v>6684</v>
      </c>
    </row>
    <row r="4077" spans="147:188" x14ac:dyDescent="0.3">
      <c r="EQ4077" s="68">
        <v>10450084</v>
      </c>
      <c r="ER4077" s="175">
        <v>4</v>
      </c>
      <c r="ES4077" s="68">
        <v>650</v>
      </c>
      <c r="ET4077" s="68">
        <v>84</v>
      </c>
      <c r="EU4077" s="68">
        <v>0</v>
      </c>
      <c r="EV4077" s="68">
        <v>150084</v>
      </c>
      <c r="EW4077" s="68" t="s">
        <v>2722</v>
      </c>
      <c r="EX4077" s="68" t="str">
        <f t="shared" si="96"/>
        <v>대형</v>
      </c>
      <c r="GE4077" s="68">
        <v>134456</v>
      </c>
      <c r="GF4077" s="68" t="s">
        <v>6684</v>
      </c>
    </row>
    <row r="4078" spans="147:188" x14ac:dyDescent="0.3">
      <c r="EQ4078" s="68">
        <v>10550084</v>
      </c>
      <c r="ER4078" s="175">
        <v>4</v>
      </c>
      <c r="ES4078" s="68">
        <v>650</v>
      </c>
      <c r="ET4078" s="68">
        <v>84</v>
      </c>
      <c r="EU4078" s="68">
        <v>0</v>
      </c>
      <c r="EV4078" s="68">
        <v>150084</v>
      </c>
      <c r="EW4078" s="68" t="s">
        <v>2722</v>
      </c>
      <c r="EX4078" s="68" t="str">
        <f t="shared" si="96"/>
        <v>대형</v>
      </c>
      <c r="GE4078" s="68">
        <v>134457</v>
      </c>
      <c r="GF4078" s="68" t="s">
        <v>6685</v>
      </c>
    </row>
    <row r="4079" spans="147:188" x14ac:dyDescent="0.3">
      <c r="EQ4079" s="68">
        <v>10650084</v>
      </c>
      <c r="ER4079" s="175">
        <v>4</v>
      </c>
      <c r="ES4079" s="68">
        <v>650</v>
      </c>
      <c r="ET4079" s="68">
        <v>84</v>
      </c>
      <c r="EU4079" s="68">
        <v>0</v>
      </c>
      <c r="EV4079" s="68">
        <v>150084</v>
      </c>
      <c r="EW4079" s="68" t="s">
        <v>2722</v>
      </c>
      <c r="EX4079" s="68" t="str">
        <f t="shared" si="96"/>
        <v>대형</v>
      </c>
      <c r="GE4079" s="68">
        <v>134458</v>
      </c>
      <c r="GF4079" s="68" t="s">
        <v>6685</v>
      </c>
    </row>
    <row r="4080" spans="147:188" x14ac:dyDescent="0.3">
      <c r="EQ4080" s="68">
        <v>10750084</v>
      </c>
      <c r="ER4080" s="175">
        <v>4</v>
      </c>
      <c r="ES4080" s="68">
        <v>650</v>
      </c>
      <c r="ET4080" s="68">
        <v>84</v>
      </c>
      <c r="EU4080" s="68">
        <v>0</v>
      </c>
      <c r="EV4080" s="68">
        <v>150084</v>
      </c>
      <c r="EW4080" s="68" t="s">
        <v>2722</v>
      </c>
      <c r="EX4080" s="68" t="str">
        <f t="shared" si="96"/>
        <v>대형</v>
      </c>
      <c r="GE4080" s="68">
        <v>134459</v>
      </c>
      <c r="GF4080" s="68" t="s">
        <v>6685</v>
      </c>
    </row>
    <row r="4081" spans="147:188" x14ac:dyDescent="0.3">
      <c r="EQ4081" s="68">
        <v>10850084</v>
      </c>
      <c r="ER4081" s="175">
        <v>4</v>
      </c>
      <c r="ES4081" s="68">
        <v>650</v>
      </c>
      <c r="ET4081" s="68">
        <v>84</v>
      </c>
      <c r="EU4081" s="68">
        <v>0</v>
      </c>
      <c r="EV4081" s="68">
        <v>150084</v>
      </c>
      <c r="EW4081" s="68" t="s">
        <v>2722</v>
      </c>
      <c r="EX4081" s="68" t="str">
        <f t="shared" si="96"/>
        <v>대형</v>
      </c>
      <c r="GE4081" s="68">
        <v>134460</v>
      </c>
      <c r="GF4081" s="68" t="s">
        <v>6686</v>
      </c>
    </row>
    <row r="4082" spans="147:188" x14ac:dyDescent="0.3">
      <c r="EQ4082" s="68">
        <v>10950084</v>
      </c>
      <c r="ER4082" s="175">
        <v>4</v>
      </c>
      <c r="ES4082" s="68">
        <v>650</v>
      </c>
      <c r="ET4082" s="68">
        <v>84</v>
      </c>
      <c r="EU4082" s="68">
        <v>0</v>
      </c>
      <c r="EV4082" s="68">
        <v>150084</v>
      </c>
      <c r="EW4082" s="68" t="s">
        <v>2722</v>
      </c>
      <c r="EX4082" s="68" t="str">
        <f t="shared" si="96"/>
        <v>대형</v>
      </c>
      <c r="GE4082" s="68">
        <v>134461</v>
      </c>
      <c r="GF4082" s="68" t="s">
        <v>6686</v>
      </c>
    </row>
    <row r="4083" spans="147:188" x14ac:dyDescent="0.3">
      <c r="EQ4083" s="68">
        <v>11050084</v>
      </c>
      <c r="ER4083" s="175">
        <v>4</v>
      </c>
      <c r="ES4083" s="68">
        <v>650</v>
      </c>
      <c r="ET4083" s="68">
        <v>84</v>
      </c>
      <c r="EU4083" s="68">
        <v>0</v>
      </c>
      <c r="EV4083" s="68">
        <v>150084</v>
      </c>
      <c r="EW4083" s="68" t="s">
        <v>2722</v>
      </c>
      <c r="EX4083" s="68" t="str">
        <f t="shared" si="96"/>
        <v>대형</v>
      </c>
      <c r="GE4083" s="68">
        <v>134462</v>
      </c>
      <c r="GF4083" s="68" t="s">
        <v>6686</v>
      </c>
    </row>
    <row r="4084" spans="147:188" x14ac:dyDescent="0.3">
      <c r="EQ4084" s="68">
        <v>11150084</v>
      </c>
      <c r="ER4084" s="175">
        <v>4</v>
      </c>
      <c r="ES4084" s="68">
        <v>650</v>
      </c>
      <c r="ET4084" s="68">
        <v>84</v>
      </c>
      <c r="EU4084" s="68">
        <v>0</v>
      </c>
      <c r="EV4084" s="68">
        <v>150084</v>
      </c>
      <c r="EW4084" s="68" t="s">
        <v>2722</v>
      </c>
      <c r="EX4084" s="68" t="str">
        <f t="shared" si="96"/>
        <v>대형</v>
      </c>
      <c r="GE4084" s="68">
        <v>134463</v>
      </c>
      <c r="GF4084" s="68" t="s">
        <v>6687</v>
      </c>
    </row>
    <row r="4085" spans="147:188" x14ac:dyDescent="0.3">
      <c r="EQ4085" s="68">
        <v>11250084</v>
      </c>
      <c r="ER4085" s="175">
        <v>4</v>
      </c>
      <c r="ES4085" s="68">
        <v>650</v>
      </c>
      <c r="ET4085" s="68">
        <v>84</v>
      </c>
      <c r="EU4085" s="68">
        <v>0</v>
      </c>
      <c r="EV4085" s="68">
        <v>150084</v>
      </c>
      <c r="EW4085" s="68" t="s">
        <v>2722</v>
      </c>
      <c r="EX4085" s="68" t="str">
        <f t="shared" si="96"/>
        <v>대형</v>
      </c>
      <c r="GE4085" s="68">
        <v>134464</v>
      </c>
      <c r="GF4085" s="68" t="s">
        <v>6687</v>
      </c>
    </row>
    <row r="4086" spans="147:188" x14ac:dyDescent="0.3">
      <c r="EQ4086" s="68">
        <v>20150084</v>
      </c>
      <c r="ER4086" s="175">
        <v>4</v>
      </c>
      <c r="ES4086" s="68">
        <v>650</v>
      </c>
      <c r="ET4086" s="68">
        <v>84</v>
      </c>
      <c r="EU4086" s="68">
        <v>0</v>
      </c>
      <c r="EV4086" s="68">
        <v>150084</v>
      </c>
      <c r="EW4086" s="68" t="s">
        <v>2722</v>
      </c>
      <c r="EX4086" s="68" t="str">
        <f t="shared" si="96"/>
        <v>대형</v>
      </c>
      <c r="GE4086" s="68">
        <v>134465</v>
      </c>
      <c r="GF4086" s="68" t="s">
        <v>6687</v>
      </c>
    </row>
    <row r="4087" spans="147:188" x14ac:dyDescent="0.3">
      <c r="EQ4087" s="68">
        <v>20250084</v>
      </c>
      <c r="ER4087" s="175">
        <v>4</v>
      </c>
      <c r="ES4087" s="68">
        <v>650</v>
      </c>
      <c r="ET4087" s="68">
        <v>84</v>
      </c>
      <c r="EU4087" s="68">
        <v>0</v>
      </c>
      <c r="EV4087" s="68">
        <v>150084</v>
      </c>
      <c r="EW4087" s="68" t="s">
        <v>2722</v>
      </c>
      <c r="EX4087" s="68" t="str">
        <f t="shared" si="96"/>
        <v>대형</v>
      </c>
      <c r="GE4087" s="68">
        <v>134466</v>
      </c>
      <c r="GF4087" s="68" t="s">
        <v>6688</v>
      </c>
    </row>
    <row r="4088" spans="147:188" x14ac:dyDescent="0.3">
      <c r="EQ4088" s="68">
        <v>20350084</v>
      </c>
      <c r="ER4088" s="175">
        <v>4</v>
      </c>
      <c r="ES4088" s="68">
        <v>650</v>
      </c>
      <c r="ET4088" s="68">
        <v>84</v>
      </c>
      <c r="EU4088" s="68">
        <v>0</v>
      </c>
      <c r="EV4088" s="68">
        <v>150084</v>
      </c>
      <c r="EW4088" s="68" t="s">
        <v>2722</v>
      </c>
      <c r="EX4088" s="68" t="str">
        <f t="shared" si="96"/>
        <v>대형</v>
      </c>
      <c r="GE4088" s="68">
        <v>134467</v>
      </c>
      <c r="GF4088" s="68" t="s">
        <v>6688</v>
      </c>
    </row>
    <row r="4089" spans="147:188" x14ac:dyDescent="0.3">
      <c r="EQ4089" s="68">
        <v>20450084</v>
      </c>
      <c r="ER4089" s="175">
        <v>4</v>
      </c>
      <c r="ES4089" s="68">
        <v>650</v>
      </c>
      <c r="ET4089" s="68">
        <v>84</v>
      </c>
      <c r="EU4089" s="68">
        <v>0</v>
      </c>
      <c r="EV4089" s="68">
        <v>150084</v>
      </c>
      <c r="EW4089" s="68" t="s">
        <v>2722</v>
      </c>
      <c r="EX4089" s="68" t="str">
        <f t="shared" si="96"/>
        <v>대형</v>
      </c>
      <c r="GE4089" s="68">
        <v>134468</v>
      </c>
      <c r="GF4089" s="68" t="s">
        <v>6688</v>
      </c>
    </row>
    <row r="4090" spans="147:188" x14ac:dyDescent="0.3">
      <c r="EQ4090" s="68">
        <v>20550084</v>
      </c>
      <c r="ER4090" s="175">
        <v>4</v>
      </c>
      <c r="ES4090" s="68">
        <v>650</v>
      </c>
      <c r="ET4090" s="68">
        <v>84</v>
      </c>
      <c r="EU4090" s="68">
        <v>0</v>
      </c>
      <c r="EV4090" s="68">
        <v>150084</v>
      </c>
      <c r="EW4090" s="68" t="s">
        <v>2722</v>
      </c>
      <c r="EX4090" s="68" t="str">
        <f t="shared" si="96"/>
        <v>대형</v>
      </c>
      <c r="GE4090" s="68">
        <v>134469</v>
      </c>
      <c r="GF4090" s="68" t="s">
        <v>6689</v>
      </c>
    </row>
    <row r="4091" spans="147:188" x14ac:dyDescent="0.3">
      <c r="EQ4091" s="68">
        <v>20650084</v>
      </c>
      <c r="ER4091" s="175">
        <v>4</v>
      </c>
      <c r="ES4091" s="68">
        <v>650</v>
      </c>
      <c r="ET4091" s="68">
        <v>84</v>
      </c>
      <c r="EU4091" s="68">
        <v>0</v>
      </c>
      <c r="EV4091" s="68">
        <v>150084</v>
      </c>
      <c r="EW4091" s="68" t="s">
        <v>2722</v>
      </c>
      <c r="EX4091" s="68" t="str">
        <f t="shared" si="96"/>
        <v>대형</v>
      </c>
      <c r="GE4091" s="68">
        <v>134470</v>
      </c>
      <c r="GF4091" s="68" t="s">
        <v>6689</v>
      </c>
    </row>
    <row r="4092" spans="147:188" x14ac:dyDescent="0.3">
      <c r="EQ4092" s="68">
        <v>20750084</v>
      </c>
      <c r="ER4092" s="175">
        <v>4</v>
      </c>
      <c r="ES4092" s="68">
        <v>650</v>
      </c>
      <c r="ET4092" s="68">
        <v>84</v>
      </c>
      <c r="EU4092" s="68">
        <v>0</v>
      </c>
      <c r="EV4092" s="68">
        <v>150084</v>
      </c>
      <c r="EW4092" s="68" t="s">
        <v>2722</v>
      </c>
      <c r="EX4092" s="68" t="str">
        <f t="shared" si="96"/>
        <v>대형</v>
      </c>
      <c r="GE4092" s="68">
        <v>134471</v>
      </c>
      <c r="GF4092" s="68" t="s">
        <v>6689</v>
      </c>
    </row>
    <row r="4093" spans="147:188" x14ac:dyDescent="0.3">
      <c r="EQ4093" s="68">
        <v>20850084</v>
      </c>
      <c r="ER4093" s="175">
        <v>4</v>
      </c>
      <c r="ES4093" s="68">
        <v>650</v>
      </c>
      <c r="ET4093" s="68">
        <v>84</v>
      </c>
      <c r="EU4093" s="68">
        <v>0</v>
      </c>
      <c r="EV4093" s="68">
        <v>150084</v>
      </c>
      <c r="EW4093" s="68" t="s">
        <v>2722</v>
      </c>
      <c r="EX4093" s="68" t="str">
        <f t="shared" si="96"/>
        <v>대형</v>
      </c>
      <c r="GE4093" s="68">
        <v>134472</v>
      </c>
      <c r="GF4093" s="68" t="s">
        <v>6690</v>
      </c>
    </row>
    <row r="4094" spans="147:188" x14ac:dyDescent="0.3">
      <c r="EQ4094" s="68">
        <v>20950084</v>
      </c>
      <c r="ER4094" s="175">
        <v>4</v>
      </c>
      <c r="ES4094" s="68">
        <v>650</v>
      </c>
      <c r="ET4094" s="68">
        <v>84</v>
      </c>
      <c r="EU4094" s="68">
        <v>0</v>
      </c>
      <c r="EV4094" s="68">
        <v>150084</v>
      </c>
      <c r="EW4094" s="68" t="s">
        <v>2722</v>
      </c>
      <c r="EX4094" s="68" t="str">
        <f t="shared" si="96"/>
        <v>대형</v>
      </c>
      <c r="GE4094" s="68">
        <v>134473</v>
      </c>
      <c r="GF4094" s="68" t="s">
        <v>6690</v>
      </c>
    </row>
    <row r="4095" spans="147:188" x14ac:dyDescent="0.3">
      <c r="EQ4095" s="68">
        <v>21050084</v>
      </c>
      <c r="ER4095" s="175">
        <v>4</v>
      </c>
      <c r="ES4095" s="68">
        <v>650</v>
      </c>
      <c r="ET4095" s="68">
        <v>84</v>
      </c>
      <c r="EU4095" s="68">
        <v>0</v>
      </c>
      <c r="EV4095" s="68">
        <v>150084</v>
      </c>
      <c r="EW4095" s="68" t="s">
        <v>2722</v>
      </c>
      <c r="EX4095" s="68" t="str">
        <f t="shared" si="96"/>
        <v>대형</v>
      </c>
      <c r="GE4095" s="68">
        <v>134474</v>
      </c>
      <c r="GF4095" s="68" t="s">
        <v>6690</v>
      </c>
    </row>
    <row r="4096" spans="147:188" x14ac:dyDescent="0.3">
      <c r="EQ4096" s="68">
        <v>21150084</v>
      </c>
      <c r="ER4096" s="175">
        <v>4</v>
      </c>
      <c r="ES4096" s="68">
        <v>650</v>
      </c>
      <c r="ET4096" s="68">
        <v>84</v>
      </c>
      <c r="EU4096" s="68">
        <v>0</v>
      </c>
      <c r="EV4096" s="68">
        <v>150084</v>
      </c>
      <c r="EW4096" s="68" t="s">
        <v>2722</v>
      </c>
      <c r="EX4096" s="68" t="str">
        <f t="shared" si="96"/>
        <v>대형</v>
      </c>
      <c r="GE4096" s="68">
        <v>134475</v>
      </c>
      <c r="GF4096" s="68" t="s">
        <v>6691</v>
      </c>
    </row>
    <row r="4097" spans="147:188" x14ac:dyDescent="0.3">
      <c r="EQ4097" s="68">
        <v>21250084</v>
      </c>
      <c r="ER4097" s="175">
        <v>4</v>
      </c>
      <c r="ES4097" s="68">
        <v>650</v>
      </c>
      <c r="ET4097" s="68">
        <v>84</v>
      </c>
      <c r="EU4097" s="68">
        <v>0</v>
      </c>
      <c r="EV4097" s="68">
        <v>150084</v>
      </c>
      <c r="EW4097" s="68" t="s">
        <v>2722</v>
      </c>
      <c r="EX4097" s="68" t="str">
        <f t="shared" si="96"/>
        <v>대형</v>
      </c>
      <c r="GE4097" s="68">
        <v>134476</v>
      </c>
      <c r="GF4097" s="68" t="s">
        <v>6691</v>
      </c>
    </row>
    <row r="4098" spans="147:188" x14ac:dyDescent="0.3">
      <c r="EQ4098" s="68">
        <v>30150084</v>
      </c>
      <c r="ER4098" s="175">
        <v>4</v>
      </c>
      <c r="ES4098" s="68">
        <v>650</v>
      </c>
      <c r="ET4098" s="68">
        <v>84</v>
      </c>
      <c r="EU4098" s="68">
        <v>0</v>
      </c>
      <c r="EV4098" s="68">
        <v>150084</v>
      </c>
      <c r="EW4098" s="68" t="s">
        <v>2722</v>
      </c>
      <c r="EX4098" s="68" t="str">
        <f t="shared" si="96"/>
        <v>대형</v>
      </c>
      <c r="GE4098" s="68">
        <v>134477</v>
      </c>
      <c r="GF4098" s="68" t="s">
        <v>6691</v>
      </c>
    </row>
    <row r="4099" spans="147:188" x14ac:dyDescent="0.3">
      <c r="EQ4099" s="68">
        <v>30250084</v>
      </c>
      <c r="ER4099" s="175">
        <v>4</v>
      </c>
      <c r="ES4099" s="68">
        <v>650</v>
      </c>
      <c r="ET4099" s="68">
        <v>84</v>
      </c>
      <c r="EU4099" s="68">
        <v>0</v>
      </c>
      <c r="EV4099" s="68">
        <v>150084</v>
      </c>
      <c r="EW4099" s="68" t="s">
        <v>2722</v>
      </c>
      <c r="EX4099" s="68" t="str">
        <f t="shared" ref="EX4099:EX4162" si="97">IF(ER4099=1,"소형",IF(ER4099=2,"중형","대형"))</f>
        <v>대형</v>
      </c>
      <c r="GE4099" s="68">
        <v>134478</v>
      </c>
      <c r="GF4099" s="68" t="s">
        <v>6692</v>
      </c>
    </row>
    <row r="4100" spans="147:188" x14ac:dyDescent="0.3">
      <c r="EQ4100" s="68">
        <v>30350084</v>
      </c>
      <c r="ER4100" s="175">
        <v>4</v>
      </c>
      <c r="ES4100" s="68">
        <v>650</v>
      </c>
      <c r="ET4100" s="68">
        <v>84</v>
      </c>
      <c r="EU4100" s="68">
        <v>0</v>
      </c>
      <c r="EV4100" s="68">
        <v>150084</v>
      </c>
      <c r="EW4100" s="68" t="s">
        <v>2722</v>
      </c>
      <c r="EX4100" s="68" t="str">
        <f t="shared" si="97"/>
        <v>대형</v>
      </c>
      <c r="GE4100" s="68">
        <v>134479</v>
      </c>
      <c r="GF4100" s="68" t="s">
        <v>6692</v>
      </c>
    </row>
    <row r="4101" spans="147:188" x14ac:dyDescent="0.3">
      <c r="EQ4101" s="68">
        <v>30450084</v>
      </c>
      <c r="ER4101" s="175">
        <v>4</v>
      </c>
      <c r="ES4101" s="68">
        <v>650</v>
      </c>
      <c r="ET4101" s="68">
        <v>84</v>
      </c>
      <c r="EU4101" s="68">
        <v>0</v>
      </c>
      <c r="EV4101" s="68">
        <v>150084</v>
      </c>
      <c r="EW4101" s="68" t="s">
        <v>2722</v>
      </c>
      <c r="EX4101" s="68" t="str">
        <f t="shared" si="97"/>
        <v>대형</v>
      </c>
      <c r="GE4101" s="68">
        <v>134480</v>
      </c>
      <c r="GF4101" s="68" t="s">
        <v>6692</v>
      </c>
    </row>
    <row r="4102" spans="147:188" x14ac:dyDescent="0.3">
      <c r="EQ4102" s="68">
        <v>30550084</v>
      </c>
      <c r="ER4102" s="175">
        <v>4</v>
      </c>
      <c r="ES4102" s="68">
        <v>650</v>
      </c>
      <c r="ET4102" s="68">
        <v>84</v>
      </c>
      <c r="EU4102" s="68">
        <v>0</v>
      </c>
      <c r="EV4102" s="68">
        <v>150084</v>
      </c>
      <c r="EW4102" s="68" t="s">
        <v>2722</v>
      </c>
      <c r="EX4102" s="68" t="str">
        <f t="shared" si="97"/>
        <v>대형</v>
      </c>
      <c r="GE4102" s="68">
        <v>134481</v>
      </c>
      <c r="GF4102" s="68" t="s">
        <v>6693</v>
      </c>
    </row>
    <row r="4103" spans="147:188" x14ac:dyDescent="0.3">
      <c r="EQ4103" s="68">
        <v>30650084</v>
      </c>
      <c r="ER4103" s="175">
        <v>4</v>
      </c>
      <c r="ES4103" s="68">
        <v>650</v>
      </c>
      <c r="ET4103" s="68">
        <v>84</v>
      </c>
      <c r="EU4103" s="68">
        <v>0</v>
      </c>
      <c r="EV4103" s="68">
        <v>150084</v>
      </c>
      <c r="EW4103" s="68" t="s">
        <v>2722</v>
      </c>
      <c r="EX4103" s="68" t="str">
        <f t="shared" si="97"/>
        <v>대형</v>
      </c>
      <c r="GE4103" s="68">
        <v>134482</v>
      </c>
      <c r="GF4103" s="68" t="s">
        <v>6693</v>
      </c>
    </row>
    <row r="4104" spans="147:188" x14ac:dyDescent="0.3">
      <c r="EQ4104" s="68">
        <v>30750084</v>
      </c>
      <c r="ER4104" s="175">
        <v>4</v>
      </c>
      <c r="ES4104" s="68">
        <v>650</v>
      </c>
      <c r="ET4104" s="68">
        <v>84</v>
      </c>
      <c r="EU4104" s="68">
        <v>0</v>
      </c>
      <c r="EV4104" s="68">
        <v>150084</v>
      </c>
      <c r="EW4104" s="68" t="s">
        <v>2722</v>
      </c>
      <c r="EX4104" s="68" t="str">
        <f t="shared" si="97"/>
        <v>대형</v>
      </c>
      <c r="GE4104" s="68">
        <v>134483</v>
      </c>
      <c r="GF4104" s="68" t="s">
        <v>6693</v>
      </c>
    </row>
    <row r="4105" spans="147:188" x14ac:dyDescent="0.3">
      <c r="EQ4105" s="68">
        <v>30850084</v>
      </c>
      <c r="ER4105" s="175">
        <v>4</v>
      </c>
      <c r="ES4105" s="68">
        <v>650</v>
      </c>
      <c r="ET4105" s="68">
        <v>84</v>
      </c>
      <c r="EU4105" s="68">
        <v>0</v>
      </c>
      <c r="EV4105" s="68">
        <v>150084</v>
      </c>
      <c r="EW4105" s="68" t="s">
        <v>2722</v>
      </c>
      <c r="EX4105" s="68" t="str">
        <f t="shared" si="97"/>
        <v>대형</v>
      </c>
      <c r="GE4105" s="68">
        <v>134484</v>
      </c>
      <c r="GF4105" s="68" t="s">
        <v>6694</v>
      </c>
    </row>
    <row r="4106" spans="147:188" x14ac:dyDescent="0.3">
      <c r="EQ4106" s="68">
        <v>30950084</v>
      </c>
      <c r="ER4106" s="175">
        <v>4</v>
      </c>
      <c r="ES4106" s="68">
        <v>650</v>
      </c>
      <c r="ET4106" s="68">
        <v>84</v>
      </c>
      <c r="EU4106" s="68">
        <v>0</v>
      </c>
      <c r="EV4106" s="68">
        <v>150084</v>
      </c>
      <c r="EW4106" s="68" t="s">
        <v>2722</v>
      </c>
      <c r="EX4106" s="68" t="str">
        <f t="shared" si="97"/>
        <v>대형</v>
      </c>
      <c r="GE4106" s="68">
        <v>134485</v>
      </c>
      <c r="GF4106" s="68" t="s">
        <v>6694</v>
      </c>
    </row>
    <row r="4107" spans="147:188" x14ac:dyDescent="0.3">
      <c r="EQ4107" s="68">
        <v>31050084</v>
      </c>
      <c r="ER4107" s="175">
        <v>4</v>
      </c>
      <c r="ES4107" s="68">
        <v>650</v>
      </c>
      <c r="ET4107" s="68">
        <v>84</v>
      </c>
      <c r="EU4107" s="68">
        <v>0</v>
      </c>
      <c r="EV4107" s="68">
        <v>150084</v>
      </c>
      <c r="EW4107" s="68" t="s">
        <v>2722</v>
      </c>
      <c r="EX4107" s="68" t="str">
        <f t="shared" si="97"/>
        <v>대형</v>
      </c>
      <c r="GE4107" s="68">
        <v>134486</v>
      </c>
      <c r="GF4107" s="68" t="s">
        <v>6694</v>
      </c>
    </row>
    <row r="4108" spans="147:188" x14ac:dyDescent="0.3">
      <c r="EQ4108" s="68">
        <v>31150084</v>
      </c>
      <c r="ER4108" s="175">
        <v>4</v>
      </c>
      <c r="ES4108" s="68">
        <v>650</v>
      </c>
      <c r="ET4108" s="68">
        <v>84</v>
      </c>
      <c r="EU4108" s="68">
        <v>0</v>
      </c>
      <c r="EV4108" s="68">
        <v>150084</v>
      </c>
      <c r="EW4108" s="68" t="s">
        <v>2722</v>
      </c>
      <c r="EX4108" s="68" t="str">
        <f t="shared" si="97"/>
        <v>대형</v>
      </c>
      <c r="GE4108" s="68">
        <v>134487</v>
      </c>
      <c r="GF4108" s="68" t="s">
        <v>6695</v>
      </c>
    </row>
    <row r="4109" spans="147:188" x14ac:dyDescent="0.3">
      <c r="EQ4109" s="68">
        <v>31250084</v>
      </c>
      <c r="ER4109" s="175">
        <v>4</v>
      </c>
      <c r="ES4109" s="68">
        <v>650</v>
      </c>
      <c r="ET4109" s="68">
        <v>84</v>
      </c>
      <c r="EU4109" s="68">
        <v>0</v>
      </c>
      <c r="EV4109" s="68">
        <v>150084</v>
      </c>
      <c r="EW4109" s="68" t="s">
        <v>2722</v>
      </c>
      <c r="EX4109" s="68" t="str">
        <f t="shared" si="97"/>
        <v>대형</v>
      </c>
      <c r="GE4109" s="68">
        <v>134488</v>
      </c>
      <c r="GF4109" s="68" t="s">
        <v>6695</v>
      </c>
    </row>
    <row r="4110" spans="147:188" x14ac:dyDescent="0.3">
      <c r="EQ4110" s="68">
        <v>10150085</v>
      </c>
      <c r="ER4110" s="175">
        <v>4</v>
      </c>
      <c r="ES4110" s="68">
        <v>650</v>
      </c>
      <c r="ET4110" s="68">
        <v>85</v>
      </c>
      <c r="EU4110" s="68">
        <v>0</v>
      </c>
      <c r="EV4110" s="68">
        <v>150085</v>
      </c>
      <c r="EW4110" s="68" t="s">
        <v>2723</v>
      </c>
      <c r="EX4110" s="68" t="str">
        <f t="shared" si="97"/>
        <v>대형</v>
      </c>
      <c r="GE4110" s="68">
        <v>134489</v>
      </c>
      <c r="GF4110" s="68" t="s">
        <v>6695</v>
      </c>
    </row>
    <row r="4111" spans="147:188" x14ac:dyDescent="0.3">
      <c r="EQ4111" s="68">
        <v>10250085</v>
      </c>
      <c r="ER4111" s="175">
        <v>4</v>
      </c>
      <c r="ES4111" s="68">
        <v>650</v>
      </c>
      <c r="ET4111" s="68">
        <v>85</v>
      </c>
      <c r="EU4111" s="68">
        <v>0</v>
      </c>
      <c r="EV4111" s="68">
        <v>150085</v>
      </c>
      <c r="EW4111" s="68" t="s">
        <v>2723</v>
      </c>
      <c r="EX4111" s="68" t="str">
        <f t="shared" si="97"/>
        <v>대형</v>
      </c>
      <c r="GE4111" s="68">
        <v>134490</v>
      </c>
      <c r="GF4111" s="68" t="s">
        <v>6696</v>
      </c>
    </row>
    <row r="4112" spans="147:188" x14ac:dyDescent="0.3">
      <c r="EQ4112" s="68">
        <v>10350085</v>
      </c>
      <c r="ER4112" s="175">
        <v>4</v>
      </c>
      <c r="ES4112" s="68">
        <v>650</v>
      </c>
      <c r="ET4112" s="68">
        <v>85</v>
      </c>
      <c r="EU4112" s="68">
        <v>0</v>
      </c>
      <c r="EV4112" s="68">
        <v>150085</v>
      </c>
      <c r="EW4112" s="68" t="s">
        <v>2723</v>
      </c>
      <c r="EX4112" s="68" t="str">
        <f t="shared" si="97"/>
        <v>대형</v>
      </c>
      <c r="GE4112" s="68">
        <v>134491</v>
      </c>
      <c r="GF4112" s="68" t="s">
        <v>6696</v>
      </c>
    </row>
    <row r="4113" spans="147:188" x14ac:dyDescent="0.3">
      <c r="EQ4113" s="68">
        <v>10450085</v>
      </c>
      <c r="ER4113" s="175">
        <v>4</v>
      </c>
      <c r="ES4113" s="68">
        <v>650</v>
      </c>
      <c r="ET4113" s="68">
        <v>85</v>
      </c>
      <c r="EU4113" s="68">
        <v>0</v>
      </c>
      <c r="EV4113" s="68">
        <v>150085</v>
      </c>
      <c r="EW4113" s="68" t="s">
        <v>2723</v>
      </c>
      <c r="EX4113" s="68" t="str">
        <f t="shared" si="97"/>
        <v>대형</v>
      </c>
      <c r="GE4113" s="68">
        <v>134492</v>
      </c>
      <c r="GF4113" s="68" t="s">
        <v>6696</v>
      </c>
    </row>
    <row r="4114" spans="147:188" x14ac:dyDescent="0.3">
      <c r="EQ4114" s="68">
        <v>10550085</v>
      </c>
      <c r="ER4114" s="175">
        <v>4</v>
      </c>
      <c r="ES4114" s="68">
        <v>650</v>
      </c>
      <c r="ET4114" s="68">
        <v>85</v>
      </c>
      <c r="EU4114" s="68">
        <v>0</v>
      </c>
      <c r="EV4114" s="68">
        <v>150085</v>
      </c>
      <c r="EW4114" s="68" t="s">
        <v>2723</v>
      </c>
      <c r="EX4114" s="68" t="str">
        <f t="shared" si="97"/>
        <v>대형</v>
      </c>
      <c r="GE4114" s="68">
        <v>134493</v>
      </c>
      <c r="GF4114" s="68" t="s">
        <v>6697</v>
      </c>
    </row>
    <row r="4115" spans="147:188" x14ac:dyDescent="0.3">
      <c r="EQ4115" s="68">
        <v>10650085</v>
      </c>
      <c r="ER4115" s="175">
        <v>4</v>
      </c>
      <c r="ES4115" s="68">
        <v>650</v>
      </c>
      <c r="ET4115" s="68">
        <v>85</v>
      </c>
      <c r="EU4115" s="68">
        <v>0</v>
      </c>
      <c r="EV4115" s="68">
        <v>150085</v>
      </c>
      <c r="EW4115" s="68" t="s">
        <v>2723</v>
      </c>
      <c r="EX4115" s="68" t="str">
        <f t="shared" si="97"/>
        <v>대형</v>
      </c>
      <c r="GE4115" s="68">
        <v>134494</v>
      </c>
      <c r="GF4115" s="68" t="s">
        <v>6697</v>
      </c>
    </row>
    <row r="4116" spans="147:188" x14ac:dyDescent="0.3">
      <c r="EQ4116" s="68">
        <v>10750085</v>
      </c>
      <c r="ER4116" s="175">
        <v>4</v>
      </c>
      <c r="ES4116" s="68">
        <v>650</v>
      </c>
      <c r="ET4116" s="68">
        <v>85</v>
      </c>
      <c r="EU4116" s="68">
        <v>0</v>
      </c>
      <c r="EV4116" s="68">
        <v>150085</v>
      </c>
      <c r="EW4116" s="68" t="s">
        <v>2723</v>
      </c>
      <c r="EX4116" s="68" t="str">
        <f t="shared" si="97"/>
        <v>대형</v>
      </c>
      <c r="GE4116" s="68">
        <v>134495</v>
      </c>
      <c r="GF4116" s="68" t="s">
        <v>6697</v>
      </c>
    </row>
    <row r="4117" spans="147:188" x14ac:dyDescent="0.3">
      <c r="EQ4117" s="68">
        <v>10850085</v>
      </c>
      <c r="ER4117" s="175">
        <v>4</v>
      </c>
      <c r="ES4117" s="68">
        <v>650</v>
      </c>
      <c r="ET4117" s="68">
        <v>85</v>
      </c>
      <c r="EU4117" s="68">
        <v>0</v>
      </c>
      <c r="EV4117" s="68">
        <v>150085</v>
      </c>
      <c r="EW4117" s="68" t="s">
        <v>2723</v>
      </c>
      <c r="EX4117" s="68" t="str">
        <f t="shared" si="97"/>
        <v>대형</v>
      </c>
      <c r="GE4117" s="68">
        <v>134496</v>
      </c>
      <c r="GF4117" s="68" t="s">
        <v>6698</v>
      </c>
    </row>
    <row r="4118" spans="147:188" x14ac:dyDescent="0.3">
      <c r="EQ4118" s="68">
        <v>10950085</v>
      </c>
      <c r="ER4118" s="175">
        <v>4</v>
      </c>
      <c r="ES4118" s="68">
        <v>650</v>
      </c>
      <c r="ET4118" s="68">
        <v>85</v>
      </c>
      <c r="EU4118" s="68">
        <v>0</v>
      </c>
      <c r="EV4118" s="68">
        <v>150085</v>
      </c>
      <c r="EW4118" s="68" t="s">
        <v>2723</v>
      </c>
      <c r="EX4118" s="68" t="str">
        <f t="shared" si="97"/>
        <v>대형</v>
      </c>
      <c r="GE4118" s="68">
        <v>134497</v>
      </c>
      <c r="GF4118" s="68" t="s">
        <v>6698</v>
      </c>
    </row>
    <row r="4119" spans="147:188" x14ac:dyDescent="0.3">
      <c r="EQ4119" s="68">
        <v>11050085</v>
      </c>
      <c r="ER4119" s="175">
        <v>4</v>
      </c>
      <c r="ES4119" s="68">
        <v>650</v>
      </c>
      <c r="ET4119" s="68">
        <v>85</v>
      </c>
      <c r="EU4119" s="68">
        <v>0</v>
      </c>
      <c r="EV4119" s="68">
        <v>150085</v>
      </c>
      <c r="EW4119" s="68" t="s">
        <v>2723</v>
      </c>
      <c r="EX4119" s="68" t="str">
        <f t="shared" si="97"/>
        <v>대형</v>
      </c>
      <c r="GE4119" s="68">
        <v>134498</v>
      </c>
      <c r="GF4119" s="68" t="s">
        <v>6698</v>
      </c>
    </row>
    <row r="4120" spans="147:188" x14ac:dyDescent="0.3">
      <c r="EQ4120" s="68">
        <v>11150085</v>
      </c>
      <c r="ER4120" s="175">
        <v>4</v>
      </c>
      <c r="ES4120" s="68">
        <v>650</v>
      </c>
      <c r="ET4120" s="68">
        <v>85</v>
      </c>
      <c r="EU4120" s="68">
        <v>0</v>
      </c>
      <c r="EV4120" s="68">
        <v>150085</v>
      </c>
      <c r="EW4120" s="68" t="s">
        <v>2723</v>
      </c>
      <c r="EX4120" s="68" t="str">
        <f t="shared" si="97"/>
        <v>대형</v>
      </c>
      <c r="GE4120" s="68">
        <v>134499</v>
      </c>
      <c r="GF4120" s="68" t="s">
        <v>6699</v>
      </c>
    </row>
    <row r="4121" spans="147:188" x14ac:dyDescent="0.3">
      <c r="EQ4121" s="68">
        <v>11250085</v>
      </c>
      <c r="ER4121" s="175">
        <v>4</v>
      </c>
      <c r="ES4121" s="68">
        <v>650</v>
      </c>
      <c r="ET4121" s="68">
        <v>85</v>
      </c>
      <c r="EU4121" s="68">
        <v>0</v>
      </c>
      <c r="EV4121" s="68">
        <v>150085</v>
      </c>
      <c r="EW4121" s="68" t="s">
        <v>2723</v>
      </c>
      <c r="EX4121" s="68" t="str">
        <f t="shared" si="97"/>
        <v>대형</v>
      </c>
      <c r="GE4121" s="68">
        <v>134500</v>
      </c>
      <c r="GF4121" s="68" t="s">
        <v>6699</v>
      </c>
    </row>
    <row r="4122" spans="147:188" x14ac:dyDescent="0.3">
      <c r="EQ4122" s="68">
        <v>20150085</v>
      </c>
      <c r="ER4122" s="175">
        <v>4</v>
      </c>
      <c r="ES4122" s="68">
        <v>650</v>
      </c>
      <c r="ET4122" s="68">
        <v>85</v>
      </c>
      <c r="EU4122" s="68">
        <v>0</v>
      </c>
      <c r="EV4122" s="68">
        <v>150085</v>
      </c>
      <c r="EW4122" s="68" t="s">
        <v>2723</v>
      </c>
      <c r="EX4122" s="68" t="str">
        <f t="shared" si="97"/>
        <v>대형</v>
      </c>
      <c r="GE4122" s="68">
        <v>134501</v>
      </c>
      <c r="GF4122" s="68" t="s">
        <v>6699</v>
      </c>
    </row>
    <row r="4123" spans="147:188" x14ac:dyDescent="0.3">
      <c r="EQ4123" s="68">
        <v>20250085</v>
      </c>
      <c r="ER4123" s="175">
        <v>4</v>
      </c>
      <c r="ES4123" s="68">
        <v>650</v>
      </c>
      <c r="ET4123" s="68">
        <v>85</v>
      </c>
      <c r="EU4123" s="68">
        <v>0</v>
      </c>
      <c r="EV4123" s="68">
        <v>150085</v>
      </c>
      <c r="EW4123" s="68" t="s">
        <v>2723</v>
      </c>
      <c r="EX4123" s="68" t="str">
        <f t="shared" si="97"/>
        <v>대형</v>
      </c>
      <c r="GE4123" s="68">
        <v>134502</v>
      </c>
      <c r="GF4123" s="68" t="s">
        <v>6700</v>
      </c>
    </row>
    <row r="4124" spans="147:188" x14ac:dyDescent="0.3">
      <c r="EQ4124" s="68">
        <v>20350085</v>
      </c>
      <c r="ER4124" s="175">
        <v>4</v>
      </c>
      <c r="ES4124" s="68">
        <v>650</v>
      </c>
      <c r="ET4124" s="68">
        <v>85</v>
      </c>
      <c r="EU4124" s="68">
        <v>0</v>
      </c>
      <c r="EV4124" s="68">
        <v>150085</v>
      </c>
      <c r="EW4124" s="68" t="s">
        <v>2723</v>
      </c>
      <c r="EX4124" s="68" t="str">
        <f t="shared" si="97"/>
        <v>대형</v>
      </c>
      <c r="GE4124" s="68">
        <v>134503</v>
      </c>
      <c r="GF4124" s="68" t="s">
        <v>6700</v>
      </c>
    </row>
    <row r="4125" spans="147:188" x14ac:dyDescent="0.3">
      <c r="EQ4125" s="68">
        <v>20450085</v>
      </c>
      <c r="ER4125" s="175">
        <v>4</v>
      </c>
      <c r="ES4125" s="68">
        <v>650</v>
      </c>
      <c r="ET4125" s="68">
        <v>85</v>
      </c>
      <c r="EU4125" s="68">
        <v>0</v>
      </c>
      <c r="EV4125" s="68">
        <v>150085</v>
      </c>
      <c r="EW4125" s="68" t="s">
        <v>2723</v>
      </c>
      <c r="EX4125" s="68" t="str">
        <f t="shared" si="97"/>
        <v>대형</v>
      </c>
      <c r="GE4125" s="68">
        <v>134504</v>
      </c>
      <c r="GF4125" s="68" t="s">
        <v>6700</v>
      </c>
    </row>
    <row r="4126" spans="147:188" x14ac:dyDescent="0.3">
      <c r="EQ4126" s="68">
        <v>20550085</v>
      </c>
      <c r="ER4126" s="175">
        <v>4</v>
      </c>
      <c r="ES4126" s="68">
        <v>650</v>
      </c>
      <c r="ET4126" s="68">
        <v>85</v>
      </c>
      <c r="EU4126" s="68">
        <v>0</v>
      </c>
      <c r="EV4126" s="68">
        <v>150085</v>
      </c>
      <c r="EW4126" s="68" t="s">
        <v>2723</v>
      </c>
      <c r="EX4126" s="68" t="str">
        <f t="shared" si="97"/>
        <v>대형</v>
      </c>
      <c r="GE4126" s="68">
        <v>134505</v>
      </c>
      <c r="GF4126" s="68" t="s">
        <v>6701</v>
      </c>
    </row>
    <row r="4127" spans="147:188" x14ac:dyDescent="0.3">
      <c r="EQ4127" s="68">
        <v>20650085</v>
      </c>
      <c r="ER4127" s="175">
        <v>4</v>
      </c>
      <c r="ES4127" s="68">
        <v>650</v>
      </c>
      <c r="ET4127" s="68">
        <v>85</v>
      </c>
      <c r="EU4127" s="68">
        <v>0</v>
      </c>
      <c r="EV4127" s="68">
        <v>150085</v>
      </c>
      <c r="EW4127" s="68" t="s">
        <v>2723</v>
      </c>
      <c r="EX4127" s="68" t="str">
        <f t="shared" si="97"/>
        <v>대형</v>
      </c>
      <c r="GE4127" s="68">
        <v>134506</v>
      </c>
      <c r="GF4127" s="68" t="s">
        <v>6701</v>
      </c>
    </row>
    <row r="4128" spans="147:188" x14ac:dyDescent="0.3">
      <c r="EQ4128" s="68">
        <v>20750085</v>
      </c>
      <c r="ER4128" s="175">
        <v>4</v>
      </c>
      <c r="ES4128" s="68">
        <v>650</v>
      </c>
      <c r="ET4128" s="68">
        <v>85</v>
      </c>
      <c r="EU4128" s="68">
        <v>0</v>
      </c>
      <c r="EV4128" s="68">
        <v>150085</v>
      </c>
      <c r="EW4128" s="68" t="s">
        <v>2723</v>
      </c>
      <c r="EX4128" s="68" t="str">
        <f t="shared" si="97"/>
        <v>대형</v>
      </c>
      <c r="GE4128" s="68">
        <v>134507</v>
      </c>
      <c r="GF4128" s="68" t="s">
        <v>6701</v>
      </c>
    </row>
    <row r="4129" spans="147:188" x14ac:dyDescent="0.3">
      <c r="EQ4129" s="68">
        <v>20850085</v>
      </c>
      <c r="ER4129" s="175">
        <v>4</v>
      </c>
      <c r="ES4129" s="68">
        <v>650</v>
      </c>
      <c r="ET4129" s="68">
        <v>85</v>
      </c>
      <c r="EU4129" s="68">
        <v>0</v>
      </c>
      <c r="EV4129" s="68">
        <v>150085</v>
      </c>
      <c r="EW4129" s="68" t="s">
        <v>2723</v>
      </c>
      <c r="EX4129" s="68" t="str">
        <f t="shared" si="97"/>
        <v>대형</v>
      </c>
      <c r="GE4129" s="68">
        <v>134508</v>
      </c>
      <c r="GF4129" s="68" t="s">
        <v>6702</v>
      </c>
    </row>
    <row r="4130" spans="147:188" x14ac:dyDescent="0.3">
      <c r="EQ4130" s="68">
        <v>20950085</v>
      </c>
      <c r="ER4130" s="175">
        <v>4</v>
      </c>
      <c r="ES4130" s="68">
        <v>650</v>
      </c>
      <c r="ET4130" s="68">
        <v>85</v>
      </c>
      <c r="EU4130" s="68">
        <v>0</v>
      </c>
      <c r="EV4130" s="68">
        <v>150085</v>
      </c>
      <c r="EW4130" s="68" t="s">
        <v>2723</v>
      </c>
      <c r="EX4130" s="68" t="str">
        <f t="shared" si="97"/>
        <v>대형</v>
      </c>
      <c r="GE4130" s="68">
        <v>134509</v>
      </c>
      <c r="GF4130" s="68" t="s">
        <v>6702</v>
      </c>
    </row>
    <row r="4131" spans="147:188" x14ac:dyDescent="0.3">
      <c r="EQ4131" s="68">
        <v>21050085</v>
      </c>
      <c r="ER4131" s="175">
        <v>4</v>
      </c>
      <c r="ES4131" s="68">
        <v>650</v>
      </c>
      <c r="ET4131" s="68">
        <v>85</v>
      </c>
      <c r="EU4131" s="68">
        <v>0</v>
      </c>
      <c r="EV4131" s="68">
        <v>150085</v>
      </c>
      <c r="EW4131" s="68" t="s">
        <v>2723</v>
      </c>
      <c r="EX4131" s="68" t="str">
        <f t="shared" si="97"/>
        <v>대형</v>
      </c>
      <c r="GE4131" s="68">
        <v>134510</v>
      </c>
      <c r="GF4131" s="68" t="s">
        <v>6702</v>
      </c>
    </row>
    <row r="4132" spans="147:188" x14ac:dyDescent="0.3">
      <c r="EQ4132" s="68">
        <v>21150085</v>
      </c>
      <c r="ER4132" s="175">
        <v>4</v>
      </c>
      <c r="ES4132" s="68">
        <v>650</v>
      </c>
      <c r="ET4132" s="68">
        <v>85</v>
      </c>
      <c r="EU4132" s="68">
        <v>0</v>
      </c>
      <c r="EV4132" s="68">
        <v>150085</v>
      </c>
      <c r="EW4132" s="68" t="s">
        <v>2723</v>
      </c>
      <c r="EX4132" s="68" t="str">
        <f t="shared" si="97"/>
        <v>대형</v>
      </c>
      <c r="GE4132" s="68">
        <v>134511</v>
      </c>
      <c r="GF4132" s="68" t="s">
        <v>6703</v>
      </c>
    </row>
    <row r="4133" spans="147:188" x14ac:dyDescent="0.3">
      <c r="EQ4133" s="68">
        <v>21250085</v>
      </c>
      <c r="ER4133" s="175">
        <v>4</v>
      </c>
      <c r="ES4133" s="68">
        <v>650</v>
      </c>
      <c r="ET4133" s="68">
        <v>85</v>
      </c>
      <c r="EU4133" s="68">
        <v>0</v>
      </c>
      <c r="EV4133" s="68">
        <v>150085</v>
      </c>
      <c r="EW4133" s="68" t="s">
        <v>2723</v>
      </c>
      <c r="EX4133" s="68" t="str">
        <f t="shared" si="97"/>
        <v>대형</v>
      </c>
      <c r="GE4133" s="68">
        <v>134512</v>
      </c>
      <c r="GF4133" s="68" t="s">
        <v>6703</v>
      </c>
    </row>
    <row r="4134" spans="147:188" x14ac:dyDescent="0.3">
      <c r="EQ4134" s="68">
        <v>30150085</v>
      </c>
      <c r="ER4134" s="175">
        <v>4</v>
      </c>
      <c r="ES4134" s="68">
        <v>650</v>
      </c>
      <c r="ET4134" s="68">
        <v>85</v>
      </c>
      <c r="EU4134" s="68">
        <v>0</v>
      </c>
      <c r="EV4134" s="68">
        <v>150085</v>
      </c>
      <c r="EW4134" s="68" t="s">
        <v>2723</v>
      </c>
      <c r="EX4134" s="68" t="str">
        <f t="shared" si="97"/>
        <v>대형</v>
      </c>
      <c r="GE4134" s="68">
        <v>134513</v>
      </c>
      <c r="GF4134" s="68" t="s">
        <v>6703</v>
      </c>
    </row>
    <row r="4135" spans="147:188" x14ac:dyDescent="0.3">
      <c r="EQ4135" s="68">
        <v>30250085</v>
      </c>
      <c r="ER4135" s="175">
        <v>4</v>
      </c>
      <c r="ES4135" s="68">
        <v>650</v>
      </c>
      <c r="ET4135" s="68">
        <v>85</v>
      </c>
      <c r="EU4135" s="68">
        <v>0</v>
      </c>
      <c r="EV4135" s="68">
        <v>150085</v>
      </c>
      <c r="EW4135" s="68" t="s">
        <v>2723</v>
      </c>
      <c r="EX4135" s="68" t="str">
        <f t="shared" si="97"/>
        <v>대형</v>
      </c>
      <c r="GE4135" s="68">
        <v>134514</v>
      </c>
      <c r="GF4135" s="68" t="s">
        <v>6704</v>
      </c>
    </row>
    <row r="4136" spans="147:188" x14ac:dyDescent="0.3">
      <c r="EQ4136" s="68">
        <v>30350085</v>
      </c>
      <c r="ER4136" s="175">
        <v>4</v>
      </c>
      <c r="ES4136" s="68">
        <v>650</v>
      </c>
      <c r="ET4136" s="68">
        <v>85</v>
      </c>
      <c r="EU4136" s="68">
        <v>0</v>
      </c>
      <c r="EV4136" s="68">
        <v>150085</v>
      </c>
      <c r="EW4136" s="68" t="s">
        <v>2723</v>
      </c>
      <c r="EX4136" s="68" t="str">
        <f t="shared" si="97"/>
        <v>대형</v>
      </c>
      <c r="GE4136" s="68">
        <v>134515</v>
      </c>
      <c r="GF4136" s="68" t="s">
        <v>6704</v>
      </c>
    </row>
    <row r="4137" spans="147:188" x14ac:dyDescent="0.3">
      <c r="EQ4137" s="68">
        <v>30450085</v>
      </c>
      <c r="ER4137" s="175">
        <v>4</v>
      </c>
      <c r="ES4137" s="68">
        <v>650</v>
      </c>
      <c r="ET4137" s="68">
        <v>85</v>
      </c>
      <c r="EU4137" s="68">
        <v>0</v>
      </c>
      <c r="EV4137" s="68">
        <v>150085</v>
      </c>
      <c r="EW4137" s="68" t="s">
        <v>2723</v>
      </c>
      <c r="EX4137" s="68" t="str">
        <f t="shared" si="97"/>
        <v>대형</v>
      </c>
      <c r="GE4137" s="68">
        <v>134516</v>
      </c>
      <c r="GF4137" s="68" t="s">
        <v>6704</v>
      </c>
    </row>
    <row r="4138" spans="147:188" x14ac:dyDescent="0.3">
      <c r="EQ4138" s="68">
        <v>30550085</v>
      </c>
      <c r="ER4138" s="175">
        <v>4</v>
      </c>
      <c r="ES4138" s="68">
        <v>650</v>
      </c>
      <c r="ET4138" s="68">
        <v>85</v>
      </c>
      <c r="EU4138" s="68">
        <v>0</v>
      </c>
      <c r="EV4138" s="68">
        <v>150085</v>
      </c>
      <c r="EW4138" s="68" t="s">
        <v>2723</v>
      </c>
      <c r="EX4138" s="68" t="str">
        <f t="shared" si="97"/>
        <v>대형</v>
      </c>
      <c r="GE4138" s="68">
        <v>134517</v>
      </c>
      <c r="GF4138" s="68" t="s">
        <v>6705</v>
      </c>
    </row>
    <row r="4139" spans="147:188" x14ac:dyDescent="0.3">
      <c r="EQ4139" s="68">
        <v>30650085</v>
      </c>
      <c r="ER4139" s="175">
        <v>4</v>
      </c>
      <c r="ES4139" s="68">
        <v>650</v>
      </c>
      <c r="ET4139" s="68">
        <v>85</v>
      </c>
      <c r="EU4139" s="68">
        <v>0</v>
      </c>
      <c r="EV4139" s="68">
        <v>150085</v>
      </c>
      <c r="EW4139" s="68" t="s">
        <v>2723</v>
      </c>
      <c r="EX4139" s="68" t="str">
        <f t="shared" si="97"/>
        <v>대형</v>
      </c>
      <c r="GE4139" s="68">
        <v>134518</v>
      </c>
      <c r="GF4139" s="68" t="s">
        <v>6705</v>
      </c>
    </row>
    <row r="4140" spans="147:188" x14ac:dyDescent="0.3">
      <c r="EQ4140" s="68">
        <v>30750085</v>
      </c>
      <c r="ER4140" s="175">
        <v>4</v>
      </c>
      <c r="ES4140" s="68">
        <v>650</v>
      </c>
      <c r="ET4140" s="68">
        <v>85</v>
      </c>
      <c r="EU4140" s="68">
        <v>0</v>
      </c>
      <c r="EV4140" s="68">
        <v>150085</v>
      </c>
      <c r="EW4140" s="68" t="s">
        <v>2723</v>
      </c>
      <c r="EX4140" s="68" t="str">
        <f t="shared" si="97"/>
        <v>대형</v>
      </c>
      <c r="GE4140" s="68">
        <v>134519</v>
      </c>
      <c r="GF4140" s="68" t="s">
        <v>6705</v>
      </c>
    </row>
    <row r="4141" spans="147:188" x14ac:dyDescent="0.3">
      <c r="EQ4141" s="68">
        <v>30850085</v>
      </c>
      <c r="ER4141" s="175">
        <v>4</v>
      </c>
      <c r="ES4141" s="68">
        <v>650</v>
      </c>
      <c r="ET4141" s="68">
        <v>85</v>
      </c>
      <c r="EU4141" s="68">
        <v>0</v>
      </c>
      <c r="EV4141" s="68">
        <v>150085</v>
      </c>
      <c r="EW4141" s="68" t="s">
        <v>2723</v>
      </c>
      <c r="EX4141" s="68" t="str">
        <f t="shared" si="97"/>
        <v>대형</v>
      </c>
      <c r="GE4141" s="68">
        <v>134520</v>
      </c>
      <c r="GF4141" s="68" t="s">
        <v>6706</v>
      </c>
    </row>
    <row r="4142" spans="147:188" x14ac:dyDescent="0.3">
      <c r="EQ4142" s="68">
        <v>30950085</v>
      </c>
      <c r="ER4142" s="175">
        <v>4</v>
      </c>
      <c r="ES4142" s="68">
        <v>650</v>
      </c>
      <c r="ET4142" s="68">
        <v>85</v>
      </c>
      <c r="EU4142" s="68">
        <v>0</v>
      </c>
      <c r="EV4142" s="68">
        <v>150085</v>
      </c>
      <c r="EW4142" s="68" t="s">
        <v>2723</v>
      </c>
      <c r="EX4142" s="68" t="str">
        <f t="shared" si="97"/>
        <v>대형</v>
      </c>
      <c r="GE4142" s="68">
        <v>134521</v>
      </c>
      <c r="GF4142" s="68" t="s">
        <v>6706</v>
      </c>
    </row>
    <row r="4143" spans="147:188" x14ac:dyDescent="0.3">
      <c r="EQ4143" s="68">
        <v>31050085</v>
      </c>
      <c r="ER4143" s="175">
        <v>4</v>
      </c>
      <c r="ES4143" s="68">
        <v>650</v>
      </c>
      <c r="ET4143" s="68">
        <v>85</v>
      </c>
      <c r="EU4143" s="68">
        <v>0</v>
      </c>
      <c r="EV4143" s="68">
        <v>150085</v>
      </c>
      <c r="EW4143" s="68" t="s">
        <v>2723</v>
      </c>
      <c r="EX4143" s="68" t="str">
        <f t="shared" si="97"/>
        <v>대형</v>
      </c>
      <c r="GE4143" s="68">
        <v>134522</v>
      </c>
      <c r="GF4143" s="68" t="s">
        <v>6706</v>
      </c>
    </row>
    <row r="4144" spans="147:188" x14ac:dyDescent="0.3">
      <c r="EQ4144" s="68">
        <v>31150085</v>
      </c>
      <c r="ER4144" s="175">
        <v>4</v>
      </c>
      <c r="ES4144" s="68">
        <v>650</v>
      </c>
      <c r="ET4144" s="68">
        <v>85</v>
      </c>
      <c r="EU4144" s="68">
        <v>0</v>
      </c>
      <c r="EV4144" s="68">
        <v>150085</v>
      </c>
      <c r="EW4144" s="68" t="s">
        <v>2723</v>
      </c>
      <c r="EX4144" s="68" t="str">
        <f t="shared" si="97"/>
        <v>대형</v>
      </c>
      <c r="GE4144" s="68">
        <v>134523</v>
      </c>
      <c r="GF4144" s="68" t="s">
        <v>6707</v>
      </c>
    </row>
    <row r="4145" spans="147:188" x14ac:dyDescent="0.3">
      <c r="EQ4145" s="68">
        <v>31250085</v>
      </c>
      <c r="ER4145" s="175">
        <v>4</v>
      </c>
      <c r="ES4145" s="68">
        <v>650</v>
      </c>
      <c r="ET4145" s="68">
        <v>85</v>
      </c>
      <c r="EU4145" s="68">
        <v>0</v>
      </c>
      <c r="EV4145" s="68">
        <v>150085</v>
      </c>
      <c r="EW4145" s="68" t="s">
        <v>2723</v>
      </c>
      <c r="EX4145" s="68" t="str">
        <f t="shared" si="97"/>
        <v>대형</v>
      </c>
      <c r="GE4145" s="68">
        <v>134524</v>
      </c>
      <c r="GF4145" s="68" t="s">
        <v>6707</v>
      </c>
    </row>
    <row r="4146" spans="147:188" x14ac:dyDescent="0.3">
      <c r="EQ4146" s="68">
        <v>10150086</v>
      </c>
      <c r="ER4146" s="175">
        <v>4</v>
      </c>
      <c r="ES4146" s="68">
        <v>650</v>
      </c>
      <c r="ET4146" s="68">
        <v>86</v>
      </c>
      <c r="EU4146" s="68">
        <v>0</v>
      </c>
      <c r="EV4146" s="68">
        <v>150086</v>
      </c>
      <c r="EW4146" s="68" t="s">
        <v>2724</v>
      </c>
      <c r="EX4146" s="68" t="str">
        <f t="shared" si="97"/>
        <v>대형</v>
      </c>
      <c r="GE4146" s="68">
        <v>134525</v>
      </c>
      <c r="GF4146" s="68" t="s">
        <v>6707</v>
      </c>
    </row>
    <row r="4147" spans="147:188" x14ac:dyDescent="0.3">
      <c r="EQ4147" s="68">
        <v>10250086</v>
      </c>
      <c r="ER4147" s="175">
        <v>4</v>
      </c>
      <c r="ES4147" s="68">
        <v>650</v>
      </c>
      <c r="ET4147" s="68">
        <v>86</v>
      </c>
      <c r="EU4147" s="68">
        <v>0</v>
      </c>
      <c r="EV4147" s="68">
        <v>150086</v>
      </c>
      <c r="EW4147" s="68" t="s">
        <v>2724</v>
      </c>
      <c r="EX4147" s="68" t="str">
        <f t="shared" si="97"/>
        <v>대형</v>
      </c>
      <c r="GE4147" s="68">
        <v>134526</v>
      </c>
      <c r="GF4147" s="68" t="s">
        <v>6708</v>
      </c>
    </row>
    <row r="4148" spans="147:188" x14ac:dyDescent="0.3">
      <c r="EQ4148" s="68">
        <v>10350086</v>
      </c>
      <c r="ER4148" s="175">
        <v>4</v>
      </c>
      <c r="ES4148" s="68">
        <v>650</v>
      </c>
      <c r="ET4148" s="68">
        <v>86</v>
      </c>
      <c r="EU4148" s="68">
        <v>0</v>
      </c>
      <c r="EV4148" s="68">
        <v>150086</v>
      </c>
      <c r="EW4148" s="68" t="s">
        <v>2724</v>
      </c>
      <c r="EX4148" s="68" t="str">
        <f t="shared" si="97"/>
        <v>대형</v>
      </c>
      <c r="GE4148" s="68">
        <v>134527</v>
      </c>
      <c r="GF4148" s="68" t="s">
        <v>6708</v>
      </c>
    </row>
    <row r="4149" spans="147:188" x14ac:dyDescent="0.3">
      <c r="EQ4149" s="68">
        <v>10450086</v>
      </c>
      <c r="ER4149" s="175">
        <v>4</v>
      </c>
      <c r="ES4149" s="68">
        <v>650</v>
      </c>
      <c r="ET4149" s="68">
        <v>86</v>
      </c>
      <c r="EU4149" s="68">
        <v>0</v>
      </c>
      <c r="EV4149" s="68">
        <v>150086</v>
      </c>
      <c r="EW4149" s="68" t="s">
        <v>2724</v>
      </c>
      <c r="EX4149" s="68" t="str">
        <f t="shared" si="97"/>
        <v>대형</v>
      </c>
      <c r="GE4149" s="68">
        <v>134528</v>
      </c>
      <c r="GF4149" s="68" t="s">
        <v>6708</v>
      </c>
    </row>
    <row r="4150" spans="147:188" x14ac:dyDescent="0.3">
      <c r="EQ4150" s="68">
        <v>10550086</v>
      </c>
      <c r="ER4150" s="175">
        <v>4</v>
      </c>
      <c r="ES4150" s="68">
        <v>650</v>
      </c>
      <c r="ET4150" s="68">
        <v>86</v>
      </c>
      <c r="EU4150" s="68">
        <v>0</v>
      </c>
      <c r="EV4150" s="68">
        <v>150086</v>
      </c>
      <c r="EW4150" s="68" t="s">
        <v>2724</v>
      </c>
      <c r="EX4150" s="68" t="str">
        <f t="shared" si="97"/>
        <v>대형</v>
      </c>
      <c r="GE4150" s="68">
        <v>134529</v>
      </c>
      <c r="GF4150" s="68" t="s">
        <v>6709</v>
      </c>
    </row>
    <row r="4151" spans="147:188" x14ac:dyDescent="0.3">
      <c r="EQ4151" s="68">
        <v>10650086</v>
      </c>
      <c r="ER4151" s="175">
        <v>4</v>
      </c>
      <c r="ES4151" s="68">
        <v>650</v>
      </c>
      <c r="ET4151" s="68">
        <v>86</v>
      </c>
      <c r="EU4151" s="68">
        <v>0</v>
      </c>
      <c r="EV4151" s="68">
        <v>150086</v>
      </c>
      <c r="EW4151" s="68" t="s">
        <v>2724</v>
      </c>
      <c r="EX4151" s="68" t="str">
        <f t="shared" si="97"/>
        <v>대형</v>
      </c>
      <c r="GE4151" s="68">
        <v>134530</v>
      </c>
      <c r="GF4151" s="68" t="s">
        <v>6709</v>
      </c>
    </row>
    <row r="4152" spans="147:188" x14ac:dyDescent="0.3">
      <c r="EQ4152" s="68">
        <v>10750086</v>
      </c>
      <c r="ER4152" s="175">
        <v>4</v>
      </c>
      <c r="ES4152" s="68">
        <v>650</v>
      </c>
      <c r="ET4152" s="68">
        <v>86</v>
      </c>
      <c r="EU4152" s="68">
        <v>0</v>
      </c>
      <c r="EV4152" s="68">
        <v>150086</v>
      </c>
      <c r="EW4152" s="68" t="s">
        <v>2724</v>
      </c>
      <c r="EX4152" s="68" t="str">
        <f t="shared" si="97"/>
        <v>대형</v>
      </c>
      <c r="GE4152" s="68">
        <v>134531</v>
      </c>
      <c r="GF4152" s="68" t="s">
        <v>6709</v>
      </c>
    </row>
    <row r="4153" spans="147:188" x14ac:dyDescent="0.3">
      <c r="EQ4153" s="68">
        <v>10850086</v>
      </c>
      <c r="ER4153" s="175">
        <v>4</v>
      </c>
      <c r="ES4153" s="68">
        <v>650</v>
      </c>
      <c r="ET4153" s="68">
        <v>86</v>
      </c>
      <c r="EU4153" s="68">
        <v>0</v>
      </c>
      <c r="EV4153" s="68">
        <v>150086</v>
      </c>
      <c r="EW4153" s="68" t="s">
        <v>2724</v>
      </c>
      <c r="EX4153" s="68" t="str">
        <f t="shared" si="97"/>
        <v>대형</v>
      </c>
      <c r="GE4153" s="68">
        <v>134532</v>
      </c>
      <c r="GF4153" s="68" t="s">
        <v>6710</v>
      </c>
    </row>
    <row r="4154" spans="147:188" x14ac:dyDescent="0.3">
      <c r="EQ4154" s="68">
        <v>10950086</v>
      </c>
      <c r="ER4154" s="175">
        <v>4</v>
      </c>
      <c r="ES4154" s="68">
        <v>650</v>
      </c>
      <c r="ET4154" s="68">
        <v>86</v>
      </c>
      <c r="EU4154" s="68">
        <v>0</v>
      </c>
      <c r="EV4154" s="68">
        <v>150086</v>
      </c>
      <c r="EW4154" s="68" t="s">
        <v>2724</v>
      </c>
      <c r="EX4154" s="68" t="str">
        <f t="shared" si="97"/>
        <v>대형</v>
      </c>
      <c r="GE4154" s="68">
        <v>134533</v>
      </c>
      <c r="GF4154" s="68" t="s">
        <v>6710</v>
      </c>
    </row>
    <row r="4155" spans="147:188" x14ac:dyDescent="0.3">
      <c r="EQ4155" s="68">
        <v>11050086</v>
      </c>
      <c r="ER4155" s="175">
        <v>4</v>
      </c>
      <c r="ES4155" s="68">
        <v>650</v>
      </c>
      <c r="ET4155" s="68">
        <v>86</v>
      </c>
      <c r="EU4155" s="68">
        <v>0</v>
      </c>
      <c r="EV4155" s="68">
        <v>150086</v>
      </c>
      <c r="EW4155" s="68" t="s">
        <v>2724</v>
      </c>
      <c r="EX4155" s="68" t="str">
        <f t="shared" si="97"/>
        <v>대형</v>
      </c>
      <c r="GE4155" s="68">
        <v>134534</v>
      </c>
      <c r="GF4155" s="68" t="s">
        <v>6710</v>
      </c>
    </row>
    <row r="4156" spans="147:188" x14ac:dyDescent="0.3">
      <c r="EQ4156" s="68">
        <v>11150086</v>
      </c>
      <c r="ER4156" s="175">
        <v>4</v>
      </c>
      <c r="ES4156" s="68">
        <v>650</v>
      </c>
      <c r="ET4156" s="68">
        <v>86</v>
      </c>
      <c r="EU4156" s="68">
        <v>0</v>
      </c>
      <c r="EV4156" s="68">
        <v>150086</v>
      </c>
      <c r="EW4156" s="68" t="s">
        <v>2724</v>
      </c>
      <c r="EX4156" s="68" t="str">
        <f t="shared" si="97"/>
        <v>대형</v>
      </c>
      <c r="GE4156" s="68">
        <v>134535</v>
      </c>
      <c r="GF4156" s="68" t="s">
        <v>6711</v>
      </c>
    </row>
    <row r="4157" spans="147:188" x14ac:dyDescent="0.3">
      <c r="EQ4157" s="68">
        <v>11250086</v>
      </c>
      <c r="ER4157" s="175">
        <v>4</v>
      </c>
      <c r="ES4157" s="68">
        <v>650</v>
      </c>
      <c r="ET4157" s="68">
        <v>86</v>
      </c>
      <c r="EU4157" s="68">
        <v>0</v>
      </c>
      <c r="EV4157" s="68">
        <v>150086</v>
      </c>
      <c r="EW4157" s="68" t="s">
        <v>2724</v>
      </c>
      <c r="EX4157" s="68" t="str">
        <f t="shared" si="97"/>
        <v>대형</v>
      </c>
      <c r="GE4157" s="68">
        <v>134536</v>
      </c>
      <c r="GF4157" s="68" t="s">
        <v>6711</v>
      </c>
    </row>
    <row r="4158" spans="147:188" x14ac:dyDescent="0.3">
      <c r="EQ4158" s="68">
        <v>20150086</v>
      </c>
      <c r="ER4158" s="175">
        <v>4</v>
      </c>
      <c r="ES4158" s="68">
        <v>650</v>
      </c>
      <c r="ET4158" s="68">
        <v>86</v>
      </c>
      <c r="EU4158" s="68">
        <v>0</v>
      </c>
      <c r="EV4158" s="68">
        <v>150086</v>
      </c>
      <c r="EW4158" s="68" t="s">
        <v>2724</v>
      </c>
      <c r="EX4158" s="68" t="str">
        <f t="shared" si="97"/>
        <v>대형</v>
      </c>
      <c r="GE4158" s="68">
        <v>134537</v>
      </c>
      <c r="GF4158" s="68" t="s">
        <v>6711</v>
      </c>
    </row>
    <row r="4159" spans="147:188" x14ac:dyDescent="0.3">
      <c r="EQ4159" s="68">
        <v>20250086</v>
      </c>
      <c r="ER4159" s="175">
        <v>4</v>
      </c>
      <c r="ES4159" s="68">
        <v>650</v>
      </c>
      <c r="ET4159" s="68">
        <v>86</v>
      </c>
      <c r="EU4159" s="68">
        <v>0</v>
      </c>
      <c r="EV4159" s="68">
        <v>150086</v>
      </c>
      <c r="EW4159" s="68" t="s">
        <v>2724</v>
      </c>
      <c r="EX4159" s="68" t="str">
        <f t="shared" si="97"/>
        <v>대형</v>
      </c>
      <c r="GE4159" s="68">
        <v>134538</v>
      </c>
      <c r="GF4159" s="68" t="s">
        <v>6712</v>
      </c>
    </row>
    <row r="4160" spans="147:188" x14ac:dyDescent="0.3">
      <c r="EQ4160" s="68">
        <v>20350086</v>
      </c>
      <c r="ER4160" s="175">
        <v>4</v>
      </c>
      <c r="ES4160" s="68">
        <v>650</v>
      </c>
      <c r="ET4160" s="68">
        <v>86</v>
      </c>
      <c r="EU4160" s="68">
        <v>0</v>
      </c>
      <c r="EV4160" s="68">
        <v>150086</v>
      </c>
      <c r="EW4160" s="68" t="s">
        <v>2724</v>
      </c>
      <c r="EX4160" s="68" t="str">
        <f t="shared" si="97"/>
        <v>대형</v>
      </c>
      <c r="GE4160" s="68">
        <v>134539</v>
      </c>
      <c r="GF4160" s="68" t="s">
        <v>6712</v>
      </c>
    </row>
    <row r="4161" spans="147:188" x14ac:dyDescent="0.3">
      <c r="EQ4161" s="68">
        <v>20450086</v>
      </c>
      <c r="ER4161" s="175">
        <v>4</v>
      </c>
      <c r="ES4161" s="68">
        <v>650</v>
      </c>
      <c r="ET4161" s="68">
        <v>86</v>
      </c>
      <c r="EU4161" s="68">
        <v>0</v>
      </c>
      <c r="EV4161" s="68">
        <v>150086</v>
      </c>
      <c r="EW4161" s="68" t="s">
        <v>2724</v>
      </c>
      <c r="EX4161" s="68" t="str">
        <f t="shared" si="97"/>
        <v>대형</v>
      </c>
      <c r="GE4161" s="68">
        <v>134540</v>
      </c>
      <c r="GF4161" s="68" t="s">
        <v>6712</v>
      </c>
    </row>
    <row r="4162" spans="147:188" x14ac:dyDescent="0.3">
      <c r="EQ4162" s="68">
        <v>20550086</v>
      </c>
      <c r="ER4162" s="175">
        <v>4</v>
      </c>
      <c r="ES4162" s="68">
        <v>650</v>
      </c>
      <c r="ET4162" s="68">
        <v>86</v>
      </c>
      <c r="EU4162" s="68">
        <v>0</v>
      </c>
      <c r="EV4162" s="68">
        <v>150086</v>
      </c>
      <c r="EW4162" s="68" t="s">
        <v>2724</v>
      </c>
      <c r="EX4162" s="68" t="str">
        <f t="shared" si="97"/>
        <v>대형</v>
      </c>
      <c r="GE4162" s="68">
        <v>134541</v>
      </c>
      <c r="GF4162" s="68" t="s">
        <v>6713</v>
      </c>
    </row>
    <row r="4163" spans="147:188" x14ac:dyDescent="0.3">
      <c r="EQ4163" s="68">
        <v>20650086</v>
      </c>
      <c r="ER4163" s="175">
        <v>4</v>
      </c>
      <c r="ES4163" s="68">
        <v>650</v>
      </c>
      <c r="ET4163" s="68">
        <v>86</v>
      </c>
      <c r="EU4163" s="68">
        <v>0</v>
      </c>
      <c r="EV4163" s="68">
        <v>150086</v>
      </c>
      <c r="EW4163" s="68" t="s">
        <v>2724</v>
      </c>
      <c r="EX4163" s="68" t="str">
        <f t="shared" ref="EX4163:EX4226" si="98">IF(ER4163=1,"소형",IF(ER4163=2,"중형","대형"))</f>
        <v>대형</v>
      </c>
      <c r="GE4163" s="68">
        <v>134542</v>
      </c>
      <c r="GF4163" s="68" t="s">
        <v>6713</v>
      </c>
    </row>
    <row r="4164" spans="147:188" x14ac:dyDescent="0.3">
      <c r="EQ4164" s="68">
        <v>20750086</v>
      </c>
      <c r="ER4164" s="175">
        <v>4</v>
      </c>
      <c r="ES4164" s="68">
        <v>650</v>
      </c>
      <c r="ET4164" s="68">
        <v>86</v>
      </c>
      <c r="EU4164" s="68">
        <v>0</v>
      </c>
      <c r="EV4164" s="68">
        <v>150086</v>
      </c>
      <c r="EW4164" s="68" t="s">
        <v>2724</v>
      </c>
      <c r="EX4164" s="68" t="str">
        <f t="shared" si="98"/>
        <v>대형</v>
      </c>
      <c r="GE4164" s="68">
        <v>134543</v>
      </c>
      <c r="GF4164" s="68" t="s">
        <v>6713</v>
      </c>
    </row>
    <row r="4165" spans="147:188" x14ac:dyDescent="0.3">
      <c r="EQ4165" s="68">
        <v>20850086</v>
      </c>
      <c r="ER4165" s="175">
        <v>4</v>
      </c>
      <c r="ES4165" s="68">
        <v>650</v>
      </c>
      <c r="ET4165" s="68">
        <v>86</v>
      </c>
      <c r="EU4165" s="68">
        <v>0</v>
      </c>
      <c r="EV4165" s="68">
        <v>150086</v>
      </c>
      <c r="EW4165" s="68" t="s">
        <v>2724</v>
      </c>
      <c r="EX4165" s="68" t="str">
        <f t="shared" si="98"/>
        <v>대형</v>
      </c>
      <c r="GE4165" s="68">
        <v>134544</v>
      </c>
      <c r="GF4165" s="68" t="s">
        <v>6714</v>
      </c>
    </row>
    <row r="4166" spans="147:188" x14ac:dyDescent="0.3">
      <c r="EQ4166" s="68">
        <v>20950086</v>
      </c>
      <c r="ER4166" s="175">
        <v>4</v>
      </c>
      <c r="ES4166" s="68">
        <v>650</v>
      </c>
      <c r="ET4166" s="68">
        <v>86</v>
      </c>
      <c r="EU4166" s="68">
        <v>0</v>
      </c>
      <c r="EV4166" s="68">
        <v>150086</v>
      </c>
      <c r="EW4166" s="68" t="s">
        <v>2724</v>
      </c>
      <c r="EX4166" s="68" t="str">
        <f t="shared" si="98"/>
        <v>대형</v>
      </c>
      <c r="GE4166" s="68">
        <v>134545</v>
      </c>
      <c r="GF4166" s="68" t="s">
        <v>6714</v>
      </c>
    </row>
    <row r="4167" spans="147:188" x14ac:dyDescent="0.3">
      <c r="EQ4167" s="68">
        <v>21050086</v>
      </c>
      <c r="ER4167" s="175">
        <v>4</v>
      </c>
      <c r="ES4167" s="68">
        <v>650</v>
      </c>
      <c r="ET4167" s="68">
        <v>86</v>
      </c>
      <c r="EU4167" s="68">
        <v>0</v>
      </c>
      <c r="EV4167" s="68">
        <v>150086</v>
      </c>
      <c r="EW4167" s="68" t="s">
        <v>2724</v>
      </c>
      <c r="EX4167" s="68" t="str">
        <f t="shared" si="98"/>
        <v>대형</v>
      </c>
      <c r="GE4167" s="68">
        <v>134546</v>
      </c>
      <c r="GF4167" s="68" t="s">
        <v>6714</v>
      </c>
    </row>
    <row r="4168" spans="147:188" x14ac:dyDescent="0.3">
      <c r="EQ4168" s="68">
        <v>21150086</v>
      </c>
      <c r="ER4168" s="175">
        <v>4</v>
      </c>
      <c r="ES4168" s="68">
        <v>650</v>
      </c>
      <c r="ET4168" s="68">
        <v>86</v>
      </c>
      <c r="EU4168" s="68">
        <v>0</v>
      </c>
      <c r="EV4168" s="68">
        <v>150086</v>
      </c>
      <c r="EW4168" s="68" t="s">
        <v>2724</v>
      </c>
      <c r="EX4168" s="68" t="str">
        <f t="shared" si="98"/>
        <v>대형</v>
      </c>
      <c r="GE4168" s="68">
        <v>134547</v>
      </c>
      <c r="GF4168" s="68" t="s">
        <v>6715</v>
      </c>
    </row>
    <row r="4169" spans="147:188" x14ac:dyDescent="0.3">
      <c r="EQ4169" s="68">
        <v>21250086</v>
      </c>
      <c r="ER4169" s="175">
        <v>4</v>
      </c>
      <c r="ES4169" s="68">
        <v>650</v>
      </c>
      <c r="ET4169" s="68">
        <v>86</v>
      </c>
      <c r="EU4169" s="68">
        <v>0</v>
      </c>
      <c r="EV4169" s="68">
        <v>150086</v>
      </c>
      <c r="EW4169" s="68" t="s">
        <v>2724</v>
      </c>
      <c r="EX4169" s="68" t="str">
        <f t="shared" si="98"/>
        <v>대형</v>
      </c>
      <c r="GE4169" s="68">
        <v>134548</v>
      </c>
      <c r="GF4169" s="68" t="s">
        <v>6715</v>
      </c>
    </row>
    <row r="4170" spans="147:188" x14ac:dyDescent="0.3">
      <c r="EQ4170" s="68">
        <v>30150086</v>
      </c>
      <c r="ER4170" s="175">
        <v>4</v>
      </c>
      <c r="ES4170" s="68">
        <v>650</v>
      </c>
      <c r="ET4170" s="68">
        <v>86</v>
      </c>
      <c r="EU4170" s="68">
        <v>0</v>
      </c>
      <c r="EV4170" s="68">
        <v>150086</v>
      </c>
      <c r="EW4170" s="68" t="s">
        <v>2724</v>
      </c>
      <c r="EX4170" s="68" t="str">
        <f t="shared" si="98"/>
        <v>대형</v>
      </c>
      <c r="GE4170" s="68">
        <v>134549</v>
      </c>
      <c r="GF4170" s="68" t="s">
        <v>6715</v>
      </c>
    </row>
    <row r="4171" spans="147:188" x14ac:dyDescent="0.3">
      <c r="EQ4171" s="68">
        <v>30250086</v>
      </c>
      <c r="ER4171" s="175">
        <v>4</v>
      </c>
      <c r="ES4171" s="68">
        <v>650</v>
      </c>
      <c r="ET4171" s="68">
        <v>86</v>
      </c>
      <c r="EU4171" s="68">
        <v>0</v>
      </c>
      <c r="EV4171" s="68">
        <v>150086</v>
      </c>
      <c r="EW4171" s="68" t="s">
        <v>2724</v>
      </c>
      <c r="EX4171" s="68" t="str">
        <f t="shared" si="98"/>
        <v>대형</v>
      </c>
      <c r="GE4171" s="68">
        <v>134550</v>
      </c>
      <c r="GF4171" s="68" t="s">
        <v>6716</v>
      </c>
    </row>
    <row r="4172" spans="147:188" x14ac:dyDescent="0.3">
      <c r="EQ4172" s="68">
        <v>30350086</v>
      </c>
      <c r="ER4172" s="175">
        <v>4</v>
      </c>
      <c r="ES4172" s="68">
        <v>650</v>
      </c>
      <c r="ET4172" s="68">
        <v>86</v>
      </c>
      <c r="EU4172" s="68">
        <v>0</v>
      </c>
      <c r="EV4172" s="68">
        <v>150086</v>
      </c>
      <c r="EW4172" s="68" t="s">
        <v>2724</v>
      </c>
      <c r="EX4172" s="68" t="str">
        <f t="shared" si="98"/>
        <v>대형</v>
      </c>
      <c r="GE4172" s="68">
        <v>134551</v>
      </c>
      <c r="GF4172" s="68" t="s">
        <v>6716</v>
      </c>
    </row>
    <row r="4173" spans="147:188" x14ac:dyDescent="0.3">
      <c r="EQ4173" s="68">
        <v>30450086</v>
      </c>
      <c r="ER4173" s="175">
        <v>4</v>
      </c>
      <c r="ES4173" s="68">
        <v>650</v>
      </c>
      <c r="ET4173" s="68">
        <v>86</v>
      </c>
      <c r="EU4173" s="68">
        <v>0</v>
      </c>
      <c r="EV4173" s="68">
        <v>150086</v>
      </c>
      <c r="EW4173" s="68" t="s">
        <v>2724</v>
      </c>
      <c r="EX4173" s="68" t="str">
        <f t="shared" si="98"/>
        <v>대형</v>
      </c>
      <c r="GE4173" s="68">
        <v>134552</v>
      </c>
      <c r="GF4173" s="68" t="s">
        <v>6716</v>
      </c>
    </row>
    <row r="4174" spans="147:188" x14ac:dyDescent="0.3">
      <c r="EQ4174" s="68">
        <v>30550086</v>
      </c>
      <c r="ER4174" s="175">
        <v>4</v>
      </c>
      <c r="ES4174" s="68">
        <v>650</v>
      </c>
      <c r="ET4174" s="68">
        <v>86</v>
      </c>
      <c r="EU4174" s="68">
        <v>0</v>
      </c>
      <c r="EV4174" s="68">
        <v>150086</v>
      </c>
      <c r="EW4174" s="68" t="s">
        <v>2724</v>
      </c>
      <c r="EX4174" s="68" t="str">
        <f t="shared" si="98"/>
        <v>대형</v>
      </c>
      <c r="GE4174" s="68">
        <v>134553</v>
      </c>
      <c r="GF4174" s="68" t="s">
        <v>6717</v>
      </c>
    </row>
    <row r="4175" spans="147:188" x14ac:dyDescent="0.3">
      <c r="EQ4175" s="68">
        <v>30650086</v>
      </c>
      <c r="ER4175" s="175">
        <v>4</v>
      </c>
      <c r="ES4175" s="68">
        <v>650</v>
      </c>
      <c r="ET4175" s="68">
        <v>86</v>
      </c>
      <c r="EU4175" s="68">
        <v>0</v>
      </c>
      <c r="EV4175" s="68">
        <v>150086</v>
      </c>
      <c r="EW4175" s="68" t="s">
        <v>2724</v>
      </c>
      <c r="EX4175" s="68" t="str">
        <f t="shared" si="98"/>
        <v>대형</v>
      </c>
      <c r="GE4175" s="68">
        <v>134554</v>
      </c>
      <c r="GF4175" s="68" t="s">
        <v>6717</v>
      </c>
    </row>
    <row r="4176" spans="147:188" x14ac:dyDescent="0.3">
      <c r="EQ4176" s="68">
        <v>30750086</v>
      </c>
      <c r="ER4176" s="175">
        <v>4</v>
      </c>
      <c r="ES4176" s="68">
        <v>650</v>
      </c>
      <c r="ET4176" s="68">
        <v>86</v>
      </c>
      <c r="EU4176" s="68">
        <v>0</v>
      </c>
      <c r="EV4176" s="68">
        <v>150086</v>
      </c>
      <c r="EW4176" s="68" t="s">
        <v>2724</v>
      </c>
      <c r="EX4176" s="68" t="str">
        <f t="shared" si="98"/>
        <v>대형</v>
      </c>
      <c r="GE4176" s="68">
        <v>134555</v>
      </c>
      <c r="GF4176" s="68" t="s">
        <v>6717</v>
      </c>
    </row>
    <row r="4177" spans="147:188" x14ac:dyDescent="0.3">
      <c r="EQ4177" s="68">
        <v>30850086</v>
      </c>
      <c r="ER4177" s="175">
        <v>4</v>
      </c>
      <c r="ES4177" s="68">
        <v>650</v>
      </c>
      <c r="ET4177" s="68">
        <v>86</v>
      </c>
      <c r="EU4177" s="68">
        <v>0</v>
      </c>
      <c r="EV4177" s="68">
        <v>150086</v>
      </c>
      <c r="EW4177" s="68" t="s">
        <v>2724</v>
      </c>
      <c r="EX4177" s="68" t="str">
        <f t="shared" si="98"/>
        <v>대형</v>
      </c>
      <c r="GE4177" s="68">
        <v>134556</v>
      </c>
      <c r="GF4177" s="68" t="s">
        <v>6718</v>
      </c>
    </row>
    <row r="4178" spans="147:188" x14ac:dyDescent="0.3">
      <c r="EQ4178" s="68">
        <v>30950086</v>
      </c>
      <c r="ER4178" s="175">
        <v>4</v>
      </c>
      <c r="ES4178" s="68">
        <v>650</v>
      </c>
      <c r="ET4178" s="68">
        <v>86</v>
      </c>
      <c r="EU4178" s="68">
        <v>0</v>
      </c>
      <c r="EV4178" s="68">
        <v>150086</v>
      </c>
      <c r="EW4178" s="68" t="s">
        <v>2724</v>
      </c>
      <c r="EX4178" s="68" t="str">
        <f t="shared" si="98"/>
        <v>대형</v>
      </c>
      <c r="GE4178" s="68">
        <v>134557</v>
      </c>
      <c r="GF4178" s="68" t="s">
        <v>6718</v>
      </c>
    </row>
    <row r="4179" spans="147:188" x14ac:dyDescent="0.3">
      <c r="EQ4179" s="68">
        <v>31050086</v>
      </c>
      <c r="ER4179" s="175">
        <v>4</v>
      </c>
      <c r="ES4179" s="68">
        <v>650</v>
      </c>
      <c r="ET4179" s="68">
        <v>86</v>
      </c>
      <c r="EU4179" s="68">
        <v>0</v>
      </c>
      <c r="EV4179" s="68">
        <v>150086</v>
      </c>
      <c r="EW4179" s="68" t="s">
        <v>2724</v>
      </c>
      <c r="EX4179" s="68" t="str">
        <f t="shared" si="98"/>
        <v>대형</v>
      </c>
      <c r="GE4179" s="68">
        <v>134558</v>
      </c>
      <c r="GF4179" s="68" t="s">
        <v>6718</v>
      </c>
    </row>
    <row r="4180" spans="147:188" x14ac:dyDescent="0.3">
      <c r="EQ4180" s="68">
        <v>31150086</v>
      </c>
      <c r="ER4180" s="175">
        <v>4</v>
      </c>
      <c r="ES4180" s="68">
        <v>650</v>
      </c>
      <c r="ET4180" s="68">
        <v>86</v>
      </c>
      <c r="EU4180" s="68">
        <v>0</v>
      </c>
      <c r="EV4180" s="68">
        <v>150086</v>
      </c>
      <c r="EW4180" s="68" t="s">
        <v>2724</v>
      </c>
      <c r="EX4180" s="68" t="str">
        <f t="shared" si="98"/>
        <v>대형</v>
      </c>
      <c r="GE4180" s="68">
        <v>134559</v>
      </c>
      <c r="GF4180" s="68" t="s">
        <v>6719</v>
      </c>
    </row>
    <row r="4181" spans="147:188" x14ac:dyDescent="0.3">
      <c r="EQ4181" s="68">
        <v>31250086</v>
      </c>
      <c r="ER4181" s="175">
        <v>4</v>
      </c>
      <c r="ES4181" s="68">
        <v>650</v>
      </c>
      <c r="ET4181" s="68">
        <v>86</v>
      </c>
      <c r="EU4181" s="68">
        <v>0</v>
      </c>
      <c r="EV4181" s="68">
        <v>150086</v>
      </c>
      <c r="EW4181" s="68" t="s">
        <v>2724</v>
      </c>
      <c r="EX4181" s="68" t="str">
        <f t="shared" si="98"/>
        <v>대형</v>
      </c>
      <c r="GE4181" s="68">
        <v>134560</v>
      </c>
      <c r="GF4181" s="68" t="s">
        <v>6719</v>
      </c>
    </row>
    <row r="4182" spans="147:188" x14ac:dyDescent="0.3">
      <c r="EQ4182" s="68">
        <v>10150087</v>
      </c>
      <c r="ER4182" s="175">
        <v>4</v>
      </c>
      <c r="ES4182" s="68">
        <v>650</v>
      </c>
      <c r="ET4182" s="68">
        <v>87</v>
      </c>
      <c r="EU4182" s="68">
        <v>0</v>
      </c>
      <c r="EV4182" s="68">
        <v>150087</v>
      </c>
      <c r="EW4182" s="68" t="s">
        <v>2725</v>
      </c>
      <c r="EX4182" s="68" t="str">
        <f t="shared" si="98"/>
        <v>대형</v>
      </c>
      <c r="GE4182" s="68">
        <v>134561</v>
      </c>
      <c r="GF4182" s="68" t="s">
        <v>6719</v>
      </c>
    </row>
    <row r="4183" spans="147:188" x14ac:dyDescent="0.3">
      <c r="EQ4183" s="68">
        <v>10250087</v>
      </c>
      <c r="ER4183" s="175">
        <v>4</v>
      </c>
      <c r="ES4183" s="68">
        <v>650</v>
      </c>
      <c r="ET4183" s="68">
        <v>87</v>
      </c>
      <c r="EU4183" s="68">
        <v>0</v>
      </c>
      <c r="EV4183" s="68">
        <v>150087</v>
      </c>
      <c r="EW4183" s="68" t="s">
        <v>2725</v>
      </c>
      <c r="EX4183" s="68" t="str">
        <f t="shared" si="98"/>
        <v>대형</v>
      </c>
      <c r="GE4183" s="68">
        <v>134562</v>
      </c>
      <c r="GF4183" s="68" t="s">
        <v>6720</v>
      </c>
    </row>
    <row r="4184" spans="147:188" x14ac:dyDescent="0.3">
      <c r="EQ4184" s="68">
        <v>10350087</v>
      </c>
      <c r="ER4184" s="175">
        <v>4</v>
      </c>
      <c r="ES4184" s="68">
        <v>650</v>
      </c>
      <c r="ET4184" s="68">
        <v>87</v>
      </c>
      <c r="EU4184" s="68">
        <v>0</v>
      </c>
      <c r="EV4184" s="68">
        <v>150087</v>
      </c>
      <c r="EW4184" s="68" t="s">
        <v>2725</v>
      </c>
      <c r="EX4184" s="68" t="str">
        <f t="shared" si="98"/>
        <v>대형</v>
      </c>
      <c r="GE4184" s="68">
        <v>134563</v>
      </c>
      <c r="GF4184" s="68" t="s">
        <v>6720</v>
      </c>
    </row>
    <row r="4185" spans="147:188" x14ac:dyDescent="0.3">
      <c r="EQ4185" s="68">
        <v>10450087</v>
      </c>
      <c r="ER4185" s="175">
        <v>4</v>
      </c>
      <c r="ES4185" s="68">
        <v>650</v>
      </c>
      <c r="ET4185" s="68">
        <v>87</v>
      </c>
      <c r="EU4185" s="68">
        <v>0</v>
      </c>
      <c r="EV4185" s="68">
        <v>150087</v>
      </c>
      <c r="EW4185" s="68" t="s">
        <v>2725</v>
      </c>
      <c r="EX4185" s="68" t="str">
        <f t="shared" si="98"/>
        <v>대형</v>
      </c>
      <c r="GE4185" s="68">
        <v>134564</v>
      </c>
      <c r="GF4185" s="68" t="s">
        <v>6720</v>
      </c>
    </row>
    <row r="4186" spans="147:188" x14ac:dyDescent="0.3">
      <c r="EQ4186" s="68">
        <v>10550087</v>
      </c>
      <c r="ER4186" s="175">
        <v>4</v>
      </c>
      <c r="ES4186" s="68">
        <v>650</v>
      </c>
      <c r="ET4186" s="68">
        <v>87</v>
      </c>
      <c r="EU4186" s="68">
        <v>0</v>
      </c>
      <c r="EV4186" s="68">
        <v>150087</v>
      </c>
      <c r="EW4186" s="68" t="s">
        <v>2725</v>
      </c>
      <c r="EX4186" s="68" t="str">
        <f t="shared" si="98"/>
        <v>대형</v>
      </c>
      <c r="GE4186" s="68">
        <v>134565</v>
      </c>
      <c r="GF4186" s="68" t="s">
        <v>6721</v>
      </c>
    </row>
    <row r="4187" spans="147:188" x14ac:dyDescent="0.3">
      <c r="EQ4187" s="68">
        <v>10650087</v>
      </c>
      <c r="ER4187" s="175">
        <v>4</v>
      </c>
      <c r="ES4187" s="68">
        <v>650</v>
      </c>
      <c r="ET4187" s="68">
        <v>87</v>
      </c>
      <c r="EU4187" s="68">
        <v>0</v>
      </c>
      <c r="EV4187" s="68">
        <v>150087</v>
      </c>
      <c r="EW4187" s="68" t="s">
        <v>2725</v>
      </c>
      <c r="EX4187" s="68" t="str">
        <f t="shared" si="98"/>
        <v>대형</v>
      </c>
      <c r="GE4187" s="68">
        <v>134566</v>
      </c>
      <c r="GF4187" s="68" t="s">
        <v>6721</v>
      </c>
    </row>
    <row r="4188" spans="147:188" x14ac:dyDescent="0.3">
      <c r="EQ4188" s="68">
        <v>10750087</v>
      </c>
      <c r="ER4188" s="175">
        <v>4</v>
      </c>
      <c r="ES4188" s="68">
        <v>650</v>
      </c>
      <c r="ET4188" s="68">
        <v>87</v>
      </c>
      <c r="EU4188" s="68">
        <v>0</v>
      </c>
      <c r="EV4188" s="68">
        <v>150087</v>
      </c>
      <c r="EW4188" s="68" t="s">
        <v>2725</v>
      </c>
      <c r="EX4188" s="68" t="str">
        <f t="shared" si="98"/>
        <v>대형</v>
      </c>
      <c r="GE4188" s="68">
        <v>134567</v>
      </c>
      <c r="GF4188" s="68" t="s">
        <v>6721</v>
      </c>
    </row>
    <row r="4189" spans="147:188" x14ac:dyDescent="0.3">
      <c r="EQ4189" s="68">
        <v>10850087</v>
      </c>
      <c r="ER4189" s="175">
        <v>4</v>
      </c>
      <c r="ES4189" s="68">
        <v>650</v>
      </c>
      <c r="ET4189" s="68">
        <v>87</v>
      </c>
      <c r="EU4189" s="68">
        <v>0</v>
      </c>
      <c r="EV4189" s="68">
        <v>150087</v>
      </c>
      <c r="EW4189" s="68" t="s">
        <v>2725</v>
      </c>
      <c r="EX4189" s="68" t="str">
        <f t="shared" si="98"/>
        <v>대형</v>
      </c>
      <c r="GE4189" s="68">
        <v>134568</v>
      </c>
      <c r="GF4189" s="68" t="s">
        <v>6722</v>
      </c>
    </row>
    <row r="4190" spans="147:188" x14ac:dyDescent="0.3">
      <c r="EQ4190" s="68">
        <v>10950087</v>
      </c>
      <c r="ER4190" s="175">
        <v>4</v>
      </c>
      <c r="ES4190" s="68">
        <v>650</v>
      </c>
      <c r="ET4190" s="68">
        <v>87</v>
      </c>
      <c r="EU4190" s="68">
        <v>0</v>
      </c>
      <c r="EV4190" s="68">
        <v>150087</v>
      </c>
      <c r="EW4190" s="68" t="s">
        <v>2725</v>
      </c>
      <c r="EX4190" s="68" t="str">
        <f t="shared" si="98"/>
        <v>대형</v>
      </c>
      <c r="GE4190" s="68">
        <v>134569</v>
      </c>
      <c r="GF4190" s="68" t="s">
        <v>6722</v>
      </c>
    </row>
    <row r="4191" spans="147:188" x14ac:dyDescent="0.3">
      <c r="EQ4191" s="68">
        <v>11050087</v>
      </c>
      <c r="ER4191" s="175">
        <v>4</v>
      </c>
      <c r="ES4191" s="68">
        <v>650</v>
      </c>
      <c r="ET4191" s="68">
        <v>87</v>
      </c>
      <c r="EU4191" s="68">
        <v>0</v>
      </c>
      <c r="EV4191" s="68">
        <v>150087</v>
      </c>
      <c r="EW4191" s="68" t="s">
        <v>2725</v>
      </c>
      <c r="EX4191" s="68" t="str">
        <f t="shared" si="98"/>
        <v>대형</v>
      </c>
      <c r="GE4191" s="68">
        <v>134570</v>
      </c>
      <c r="GF4191" s="68" t="s">
        <v>6722</v>
      </c>
    </row>
    <row r="4192" spans="147:188" x14ac:dyDescent="0.3">
      <c r="EQ4192" s="68">
        <v>11150087</v>
      </c>
      <c r="ER4192" s="175">
        <v>4</v>
      </c>
      <c r="ES4192" s="68">
        <v>650</v>
      </c>
      <c r="ET4192" s="68">
        <v>87</v>
      </c>
      <c r="EU4192" s="68">
        <v>0</v>
      </c>
      <c r="EV4192" s="68">
        <v>150087</v>
      </c>
      <c r="EW4192" s="68" t="s">
        <v>2725</v>
      </c>
      <c r="EX4192" s="68" t="str">
        <f t="shared" si="98"/>
        <v>대형</v>
      </c>
      <c r="GE4192" s="68">
        <v>134571</v>
      </c>
      <c r="GF4192" s="68" t="s">
        <v>6723</v>
      </c>
    </row>
    <row r="4193" spans="147:188" x14ac:dyDescent="0.3">
      <c r="EQ4193" s="68">
        <v>11250087</v>
      </c>
      <c r="ER4193" s="175">
        <v>4</v>
      </c>
      <c r="ES4193" s="68">
        <v>650</v>
      </c>
      <c r="ET4193" s="68">
        <v>87</v>
      </c>
      <c r="EU4193" s="68">
        <v>0</v>
      </c>
      <c r="EV4193" s="68">
        <v>150087</v>
      </c>
      <c r="EW4193" s="68" t="s">
        <v>2725</v>
      </c>
      <c r="EX4193" s="68" t="str">
        <f t="shared" si="98"/>
        <v>대형</v>
      </c>
      <c r="GE4193" s="68">
        <v>134572</v>
      </c>
      <c r="GF4193" s="68" t="s">
        <v>6723</v>
      </c>
    </row>
    <row r="4194" spans="147:188" x14ac:dyDescent="0.3">
      <c r="EQ4194" s="68">
        <v>20150087</v>
      </c>
      <c r="ER4194" s="175">
        <v>4</v>
      </c>
      <c r="ES4194" s="68">
        <v>650</v>
      </c>
      <c r="ET4194" s="68">
        <v>87</v>
      </c>
      <c r="EU4194" s="68">
        <v>0</v>
      </c>
      <c r="EV4194" s="68">
        <v>150087</v>
      </c>
      <c r="EW4194" s="68" t="s">
        <v>2725</v>
      </c>
      <c r="EX4194" s="68" t="str">
        <f t="shared" si="98"/>
        <v>대형</v>
      </c>
      <c r="GE4194" s="68">
        <v>134573</v>
      </c>
      <c r="GF4194" s="68" t="s">
        <v>6723</v>
      </c>
    </row>
    <row r="4195" spans="147:188" x14ac:dyDescent="0.3">
      <c r="EQ4195" s="68">
        <v>20250087</v>
      </c>
      <c r="ER4195" s="175">
        <v>4</v>
      </c>
      <c r="ES4195" s="68">
        <v>650</v>
      </c>
      <c r="ET4195" s="68">
        <v>87</v>
      </c>
      <c r="EU4195" s="68">
        <v>0</v>
      </c>
      <c r="EV4195" s="68">
        <v>150087</v>
      </c>
      <c r="EW4195" s="68" t="s">
        <v>2725</v>
      </c>
      <c r="EX4195" s="68" t="str">
        <f t="shared" si="98"/>
        <v>대형</v>
      </c>
      <c r="GE4195" s="68">
        <v>134574</v>
      </c>
      <c r="GF4195" s="68" t="s">
        <v>6724</v>
      </c>
    </row>
    <row r="4196" spans="147:188" x14ac:dyDescent="0.3">
      <c r="EQ4196" s="68">
        <v>20350087</v>
      </c>
      <c r="ER4196" s="175">
        <v>4</v>
      </c>
      <c r="ES4196" s="68">
        <v>650</v>
      </c>
      <c r="ET4196" s="68">
        <v>87</v>
      </c>
      <c r="EU4196" s="68">
        <v>0</v>
      </c>
      <c r="EV4196" s="68">
        <v>150087</v>
      </c>
      <c r="EW4196" s="68" t="s">
        <v>2725</v>
      </c>
      <c r="EX4196" s="68" t="str">
        <f t="shared" si="98"/>
        <v>대형</v>
      </c>
      <c r="GE4196" s="68">
        <v>134575</v>
      </c>
      <c r="GF4196" s="68" t="s">
        <v>6724</v>
      </c>
    </row>
    <row r="4197" spans="147:188" x14ac:dyDescent="0.3">
      <c r="EQ4197" s="68">
        <v>20450087</v>
      </c>
      <c r="ER4197" s="175">
        <v>4</v>
      </c>
      <c r="ES4197" s="68">
        <v>650</v>
      </c>
      <c r="ET4197" s="68">
        <v>87</v>
      </c>
      <c r="EU4197" s="68">
        <v>0</v>
      </c>
      <c r="EV4197" s="68">
        <v>150087</v>
      </c>
      <c r="EW4197" s="68" t="s">
        <v>2725</v>
      </c>
      <c r="EX4197" s="68" t="str">
        <f t="shared" si="98"/>
        <v>대형</v>
      </c>
      <c r="GE4197" s="68">
        <v>134576</v>
      </c>
      <c r="GF4197" s="68" t="s">
        <v>6724</v>
      </c>
    </row>
    <row r="4198" spans="147:188" x14ac:dyDescent="0.3">
      <c r="EQ4198" s="68">
        <v>20550087</v>
      </c>
      <c r="ER4198" s="175">
        <v>4</v>
      </c>
      <c r="ES4198" s="68">
        <v>650</v>
      </c>
      <c r="ET4198" s="68">
        <v>87</v>
      </c>
      <c r="EU4198" s="68">
        <v>0</v>
      </c>
      <c r="EV4198" s="68">
        <v>150087</v>
      </c>
      <c r="EW4198" s="68" t="s">
        <v>2725</v>
      </c>
      <c r="EX4198" s="68" t="str">
        <f t="shared" si="98"/>
        <v>대형</v>
      </c>
      <c r="GE4198" s="68">
        <v>137001</v>
      </c>
      <c r="GF4198" s="68" t="s">
        <v>6725</v>
      </c>
    </row>
    <row r="4199" spans="147:188" x14ac:dyDescent="0.3">
      <c r="EQ4199" s="68">
        <v>20650087</v>
      </c>
      <c r="ER4199" s="175">
        <v>4</v>
      </c>
      <c r="ES4199" s="68">
        <v>650</v>
      </c>
      <c r="ET4199" s="68">
        <v>87</v>
      </c>
      <c r="EU4199" s="68">
        <v>0</v>
      </c>
      <c r="EV4199" s="68">
        <v>150087</v>
      </c>
      <c r="EW4199" s="68" t="s">
        <v>2725</v>
      </c>
      <c r="EX4199" s="68" t="str">
        <f t="shared" si="98"/>
        <v>대형</v>
      </c>
      <c r="GE4199" s="68">
        <v>137002</v>
      </c>
      <c r="GF4199" s="68" t="s">
        <v>6726</v>
      </c>
    </row>
    <row r="4200" spans="147:188" x14ac:dyDescent="0.3">
      <c r="EQ4200" s="68">
        <v>20750087</v>
      </c>
      <c r="ER4200" s="175">
        <v>4</v>
      </c>
      <c r="ES4200" s="68">
        <v>650</v>
      </c>
      <c r="ET4200" s="68">
        <v>87</v>
      </c>
      <c r="EU4200" s="68">
        <v>0</v>
      </c>
      <c r="EV4200" s="68">
        <v>150087</v>
      </c>
      <c r="EW4200" s="68" t="s">
        <v>2725</v>
      </c>
      <c r="EX4200" s="68" t="str">
        <f t="shared" si="98"/>
        <v>대형</v>
      </c>
      <c r="GE4200" s="68">
        <v>137003</v>
      </c>
      <c r="GF4200" s="68" t="s">
        <v>6727</v>
      </c>
    </row>
    <row r="4201" spans="147:188" x14ac:dyDescent="0.3">
      <c r="EQ4201" s="68">
        <v>20850087</v>
      </c>
      <c r="ER4201" s="175">
        <v>4</v>
      </c>
      <c r="ES4201" s="68">
        <v>650</v>
      </c>
      <c r="ET4201" s="68">
        <v>87</v>
      </c>
      <c r="EU4201" s="68">
        <v>0</v>
      </c>
      <c r="EV4201" s="68">
        <v>150087</v>
      </c>
      <c r="EW4201" s="68" t="s">
        <v>2725</v>
      </c>
      <c r="EX4201" s="68" t="str">
        <f t="shared" si="98"/>
        <v>대형</v>
      </c>
      <c r="GE4201" s="68">
        <v>137004</v>
      </c>
      <c r="GF4201" s="68" t="s">
        <v>6728</v>
      </c>
    </row>
    <row r="4202" spans="147:188" x14ac:dyDescent="0.3">
      <c r="EQ4202" s="68">
        <v>20950087</v>
      </c>
      <c r="ER4202" s="175">
        <v>4</v>
      </c>
      <c r="ES4202" s="68">
        <v>650</v>
      </c>
      <c r="ET4202" s="68">
        <v>87</v>
      </c>
      <c r="EU4202" s="68">
        <v>0</v>
      </c>
      <c r="EV4202" s="68">
        <v>150087</v>
      </c>
      <c r="EW4202" s="68" t="s">
        <v>2725</v>
      </c>
      <c r="EX4202" s="68" t="str">
        <f t="shared" si="98"/>
        <v>대형</v>
      </c>
      <c r="GE4202" s="68">
        <v>137005</v>
      </c>
      <c r="GF4202" s="68" t="s">
        <v>6729</v>
      </c>
    </row>
    <row r="4203" spans="147:188" x14ac:dyDescent="0.3">
      <c r="EQ4203" s="68">
        <v>21050087</v>
      </c>
      <c r="ER4203" s="175">
        <v>4</v>
      </c>
      <c r="ES4203" s="68">
        <v>650</v>
      </c>
      <c r="ET4203" s="68">
        <v>87</v>
      </c>
      <c r="EU4203" s="68">
        <v>0</v>
      </c>
      <c r="EV4203" s="68">
        <v>150087</v>
      </c>
      <c r="EW4203" s="68" t="s">
        <v>2725</v>
      </c>
      <c r="EX4203" s="68" t="str">
        <f t="shared" si="98"/>
        <v>대형</v>
      </c>
      <c r="GE4203" s="68">
        <v>137006</v>
      </c>
      <c r="GF4203" s="68" t="s">
        <v>6730</v>
      </c>
    </row>
    <row r="4204" spans="147:188" x14ac:dyDescent="0.3">
      <c r="EQ4204" s="68">
        <v>21150087</v>
      </c>
      <c r="ER4204" s="175">
        <v>4</v>
      </c>
      <c r="ES4204" s="68">
        <v>650</v>
      </c>
      <c r="ET4204" s="68">
        <v>87</v>
      </c>
      <c r="EU4204" s="68">
        <v>0</v>
      </c>
      <c r="EV4204" s="68">
        <v>150087</v>
      </c>
      <c r="EW4204" s="68" t="s">
        <v>2725</v>
      </c>
      <c r="EX4204" s="68" t="str">
        <f t="shared" si="98"/>
        <v>대형</v>
      </c>
      <c r="GE4204" s="68">
        <v>137007</v>
      </c>
      <c r="GF4204" s="68" t="s">
        <v>6731</v>
      </c>
    </row>
    <row r="4205" spans="147:188" x14ac:dyDescent="0.3">
      <c r="EQ4205" s="68">
        <v>21250087</v>
      </c>
      <c r="ER4205" s="175">
        <v>4</v>
      </c>
      <c r="ES4205" s="68">
        <v>650</v>
      </c>
      <c r="ET4205" s="68">
        <v>87</v>
      </c>
      <c r="EU4205" s="68">
        <v>0</v>
      </c>
      <c r="EV4205" s="68">
        <v>150087</v>
      </c>
      <c r="EW4205" s="68" t="s">
        <v>2725</v>
      </c>
      <c r="EX4205" s="68" t="str">
        <f t="shared" si="98"/>
        <v>대형</v>
      </c>
      <c r="GE4205" s="68">
        <v>137008</v>
      </c>
      <c r="GF4205" s="68" t="s">
        <v>6732</v>
      </c>
    </row>
    <row r="4206" spans="147:188" x14ac:dyDescent="0.3">
      <c r="EQ4206" s="68">
        <v>30150087</v>
      </c>
      <c r="ER4206" s="175">
        <v>4</v>
      </c>
      <c r="ES4206" s="68">
        <v>650</v>
      </c>
      <c r="ET4206" s="68">
        <v>87</v>
      </c>
      <c r="EU4206" s="68">
        <v>0</v>
      </c>
      <c r="EV4206" s="68">
        <v>150087</v>
      </c>
      <c r="EW4206" s="68" t="s">
        <v>2725</v>
      </c>
      <c r="EX4206" s="68" t="str">
        <f t="shared" si="98"/>
        <v>대형</v>
      </c>
      <c r="GE4206" s="68">
        <v>137009</v>
      </c>
      <c r="GF4206" s="68" t="s">
        <v>6733</v>
      </c>
    </row>
    <row r="4207" spans="147:188" x14ac:dyDescent="0.3">
      <c r="EQ4207" s="68">
        <v>30250087</v>
      </c>
      <c r="ER4207" s="175">
        <v>4</v>
      </c>
      <c r="ES4207" s="68">
        <v>650</v>
      </c>
      <c r="ET4207" s="68">
        <v>87</v>
      </c>
      <c r="EU4207" s="68">
        <v>0</v>
      </c>
      <c r="EV4207" s="68">
        <v>150087</v>
      </c>
      <c r="EW4207" s="68" t="s">
        <v>2725</v>
      </c>
      <c r="EX4207" s="68" t="str">
        <f t="shared" si="98"/>
        <v>대형</v>
      </c>
      <c r="GE4207" s="68">
        <v>137010</v>
      </c>
      <c r="GF4207" s="68" t="s">
        <v>6734</v>
      </c>
    </row>
    <row r="4208" spans="147:188" x14ac:dyDescent="0.3">
      <c r="EQ4208" s="68">
        <v>30350087</v>
      </c>
      <c r="ER4208" s="175">
        <v>4</v>
      </c>
      <c r="ES4208" s="68">
        <v>650</v>
      </c>
      <c r="ET4208" s="68">
        <v>87</v>
      </c>
      <c r="EU4208" s="68">
        <v>0</v>
      </c>
      <c r="EV4208" s="68">
        <v>150087</v>
      </c>
      <c r="EW4208" s="68" t="s">
        <v>2725</v>
      </c>
      <c r="EX4208" s="68" t="str">
        <f t="shared" si="98"/>
        <v>대형</v>
      </c>
      <c r="GE4208" s="68">
        <v>137011</v>
      </c>
      <c r="GF4208" s="68" t="s">
        <v>6735</v>
      </c>
    </row>
    <row r="4209" spans="147:188" x14ac:dyDescent="0.3">
      <c r="EQ4209" s="68">
        <v>30450087</v>
      </c>
      <c r="ER4209" s="175">
        <v>4</v>
      </c>
      <c r="ES4209" s="68">
        <v>650</v>
      </c>
      <c r="ET4209" s="68">
        <v>87</v>
      </c>
      <c r="EU4209" s="68">
        <v>0</v>
      </c>
      <c r="EV4209" s="68">
        <v>150087</v>
      </c>
      <c r="EW4209" s="68" t="s">
        <v>2725</v>
      </c>
      <c r="EX4209" s="68" t="str">
        <f t="shared" si="98"/>
        <v>대형</v>
      </c>
      <c r="GE4209" s="68">
        <v>137012</v>
      </c>
      <c r="GF4209" s="68" t="s">
        <v>6736</v>
      </c>
    </row>
    <row r="4210" spans="147:188" x14ac:dyDescent="0.3">
      <c r="EQ4210" s="68">
        <v>30550087</v>
      </c>
      <c r="ER4210" s="175">
        <v>4</v>
      </c>
      <c r="ES4210" s="68">
        <v>650</v>
      </c>
      <c r="ET4210" s="68">
        <v>87</v>
      </c>
      <c r="EU4210" s="68">
        <v>0</v>
      </c>
      <c r="EV4210" s="68">
        <v>150087</v>
      </c>
      <c r="EW4210" s="68" t="s">
        <v>2725</v>
      </c>
      <c r="EX4210" s="68" t="str">
        <f t="shared" si="98"/>
        <v>대형</v>
      </c>
      <c r="GE4210" s="68">
        <v>137013</v>
      </c>
      <c r="GF4210" s="68" t="s">
        <v>6737</v>
      </c>
    </row>
    <row r="4211" spans="147:188" x14ac:dyDescent="0.3">
      <c r="EQ4211" s="68">
        <v>30650087</v>
      </c>
      <c r="ER4211" s="175">
        <v>4</v>
      </c>
      <c r="ES4211" s="68">
        <v>650</v>
      </c>
      <c r="ET4211" s="68">
        <v>87</v>
      </c>
      <c r="EU4211" s="68">
        <v>0</v>
      </c>
      <c r="EV4211" s="68">
        <v>150087</v>
      </c>
      <c r="EW4211" s="68" t="s">
        <v>2725</v>
      </c>
      <c r="EX4211" s="68" t="str">
        <f t="shared" si="98"/>
        <v>대형</v>
      </c>
      <c r="GE4211" s="68">
        <v>137014</v>
      </c>
      <c r="GF4211" s="68" t="s">
        <v>6738</v>
      </c>
    </row>
    <row r="4212" spans="147:188" x14ac:dyDescent="0.3">
      <c r="EQ4212" s="68">
        <v>30750087</v>
      </c>
      <c r="ER4212" s="175">
        <v>4</v>
      </c>
      <c r="ES4212" s="68">
        <v>650</v>
      </c>
      <c r="ET4212" s="68">
        <v>87</v>
      </c>
      <c r="EU4212" s="68">
        <v>0</v>
      </c>
      <c r="EV4212" s="68">
        <v>150087</v>
      </c>
      <c r="EW4212" s="68" t="s">
        <v>2725</v>
      </c>
      <c r="EX4212" s="68" t="str">
        <f t="shared" si="98"/>
        <v>대형</v>
      </c>
      <c r="GE4212" s="68">
        <v>137015</v>
      </c>
      <c r="GF4212" s="68" t="s">
        <v>6739</v>
      </c>
    </row>
    <row r="4213" spans="147:188" x14ac:dyDescent="0.3">
      <c r="EQ4213" s="68">
        <v>30850087</v>
      </c>
      <c r="ER4213" s="175">
        <v>4</v>
      </c>
      <c r="ES4213" s="68">
        <v>650</v>
      </c>
      <c r="ET4213" s="68">
        <v>87</v>
      </c>
      <c r="EU4213" s="68">
        <v>0</v>
      </c>
      <c r="EV4213" s="68">
        <v>150087</v>
      </c>
      <c r="EW4213" s="68" t="s">
        <v>2725</v>
      </c>
      <c r="EX4213" s="68" t="str">
        <f t="shared" si="98"/>
        <v>대형</v>
      </c>
      <c r="GE4213" s="68">
        <v>137016</v>
      </c>
      <c r="GF4213" s="68" t="s">
        <v>6740</v>
      </c>
    </row>
    <row r="4214" spans="147:188" x14ac:dyDescent="0.3">
      <c r="EQ4214" s="68">
        <v>30950087</v>
      </c>
      <c r="ER4214" s="175">
        <v>4</v>
      </c>
      <c r="ES4214" s="68">
        <v>650</v>
      </c>
      <c r="ET4214" s="68">
        <v>87</v>
      </c>
      <c r="EU4214" s="68">
        <v>0</v>
      </c>
      <c r="EV4214" s="68">
        <v>150087</v>
      </c>
      <c r="EW4214" s="68" t="s">
        <v>2725</v>
      </c>
      <c r="EX4214" s="68" t="str">
        <f t="shared" si="98"/>
        <v>대형</v>
      </c>
      <c r="GE4214" s="68">
        <v>137017</v>
      </c>
      <c r="GF4214" s="68" t="s">
        <v>6741</v>
      </c>
    </row>
    <row r="4215" spans="147:188" x14ac:dyDescent="0.3">
      <c r="EQ4215" s="68">
        <v>31050087</v>
      </c>
      <c r="ER4215" s="175">
        <v>4</v>
      </c>
      <c r="ES4215" s="68">
        <v>650</v>
      </c>
      <c r="ET4215" s="68">
        <v>87</v>
      </c>
      <c r="EU4215" s="68">
        <v>0</v>
      </c>
      <c r="EV4215" s="68">
        <v>150087</v>
      </c>
      <c r="EW4215" s="68" t="s">
        <v>2725</v>
      </c>
      <c r="EX4215" s="68" t="str">
        <f t="shared" si="98"/>
        <v>대형</v>
      </c>
      <c r="GE4215" s="68">
        <v>137018</v>
      </c>
      <c r="GF4215" s="68" t="s">
        <v>6742</v>
      </c>
    </row>
    <row r="4216" spans="147:188" x14ac:dyDescent="0.3">
      <c r="EQ4216" s="68">
        <v>31150087</v>
      </c>
      <c r="ER4216" s="175">
        <v>4</v>
      </c>
      <c r="ES4216" s="68">
        <v>650</v>
      </c>
      <c r="ET4216" s="68">
        <v>87</v>
      </c>
      <c r="EU4216" s="68">
        <v>0</v>
      </c>
      <c r="EV4216" s="68">
        <v>150087</v>
      </c>
      <c r="EW4216" s="68" t="s">
        <v>2725</v>
      </c>
      <c r="EX4216" s="68" t="str">
        <f t="shared" si="98"/>
        <v>대형</v>
      </c>
      <c r="GE4216" s="68">
        <v>137019</v>
      </c>
      <c r="GF4216" s="68" t="s">
        <v>6743</v>
      </c>
    </row>
    <row r="4217" spans="147:188" x14ac:dyDescent="0.3">
      <c r="EQ4217" s="68">
        <v>31250087</v>
      </c>
      <c r="ER4217" s="175">
        <v>4</v>
      </c>
      <c r="ES4217" s="68">
        <v>650</v>
      </c>
      <c r="ET4217" s="68">
        <v>87</v>
      </c>
      <c r="EU4217" s="68">
        <v>0</v>
      </c>
      <c r="EV4217" s="68">
        <v>150087</v>
      </c>
      <c r="EW4217" s="68" t="s">
        <v>2725</v>
      </c>
      <c r="EX4217" s="68" t="str">
        <f t="shared" si="98"/>
        <v>대형</v>
      </c>
      <c r="GE4217" s="68">
        <v>137020</v>
      </c>
      <c r="GF4217" s="68" t="s">
        <v>6744</v>
      </c>
    </row>
    <row r="4218" spans="147:188" x14ac:dyDescent="0.3">
      <c r="EQ4218" s="68">
        <v>10150088</v>
      </c>
      <c r="ER4218" s="175">
        <v>2</v>
      </c>
      <c r="ES4218" s="68">
        <v>650</v>
      </c>
      <c r="ET4218" s="68">
        <v>88</v>
      </c>
      <c r="EU4218" s="68">
        <v>0</v>
      </c>
      <c r="EV4218" s="68">
        <v>150088</v>
      </c>
      <c r="EW4218" s="68" t="s">
        <v>2726</v>
      </c>
      <c r="EX4218" s="68" t="str">
        <f t="shared" si="98"/>
        <v>중형</v>
      </c>
      <c r="GE4218" s="68">
        <v>137021</v>
      </c>
      <c r="GF4218" s="68" t="s">
        <v>6745</v>
      </c>
    </row>
    <row r="4219" spans="147:188" x14ac:dyDescent="0.3">
      <c r="EQ4219" s="68">
        <v>10250088</v>
      </c>
      <c r="ER4219" s="175">
        <v>2</v>
      </c>
      <c r="ES4219" s="68">
        <v>650</v>
      </c>
      <c r="ET4219" s="68">
        <v>88</v>
      </c>
      <c r="EU4219" s="68">
        <v>0</v>
      </c>
      <c r="EV4219" s="68">
        <v>150088</v>
      </c>
      <c r="EW4219" s="68" t="s">
        <v>2726</v>
      </c>
      <c r="EX4219" s="68" t="str">
        <f t="shared" si="98"/>
        <v>중형</v>
      </c>
      <c r="GE4219" s="68">
        <v>137022</v>
      </c>
      <c r="GF4219" s="68" t="s">
        <v>6746</v>
      </c>
    </row>
    <row r="4220" spans="147:188" x14ac:dyDescent="0.3">
      <c r="EQ4220" s="68">
        <v>10350088</v>
      </c>
      <c r="ER4220" s="175">
        <v>2</v>
      </c>
      <c r="ES4220" s="68">
        <v>650</v>
      </c>
      <c r="ET4220" s="68">
        <v>88</v>
      </c>
      <c r="EU4220" s="68">
        <v>0</v>
      </c>
      <c r="EV4220" s="68">
        <v>150088</v>
      </c>
      <c r="EW4220" s="68" t="s">
        <v>2726</v>
      </c>
      <c r="EX4220" s="68" t="str">
        <f t="shared" si="98"/>
        <v>중형</v>
      </c>
      <c r="GE4220" s="68">
        <v>137023</v>
      </c>
      <c r="GF4220" s="68" t="s">
        <v>6747</v>
      </c>
    </row>
    <row r="4221" spans="147:188" x14ac:dyDescent="0.3">
      <c r="EQ4221" s="68">
        <v>10450088</v>
      </c>
      <c r="ER4221" s="175">
        <v>2</v>
      </c>
      <c r="ES4221" s="68">
        <v>650</v>
      </c>
      <c r="ET4221" s="68">
        <v>88</v>
      </c>
      <c r="EU4221" s="68">
        <v>0</v>
      </c>
      <c r="EV4221" s="68">
        <v>150088</v>
      </c>
      <c r="EW4221" s="68" t="s">
        <v>2726</v>
      </c>
      <c r="EX4221" s="68" t="str">
        <f t="shared" si="98"/>
        <v>중형</v>
      </c>
      <c r="GE4221" s="68">
        <v>137024</v>
      </c>
      <c r="GF4221" s="68" t="s">
        <v>6748</v>
      </c>
    </row>
    <row r="4222" spans="147:188" x14ac:dyDescent="0.3">
      <c r="EQ4222" s="68">
        <v>10550088</v>
      </c>
      <c r="ER4222" s="175">
        <v>2</v>
      </c>
      <c r="ES4222" s="68">
        <v>650</v>
      </c>
      <c r="ET4222" s="68">
        <v>88</v>
      </c>
      <c r="EU4222" s="68">
        <v>0</v>
      </c>
      <c r="EV4222" s="68">
        <v>150088</v>
      </c>
      <c r="EW4222" s="68" t="s">
        <v>2726</v>
      </c>
      <c r="EX4222" s="68" t="str">
        <f t="shared" si="98"/>
        <v>중형</v>
      </c>
      <c r="GE4222" s="68">
        <v>137025</v>
      </c>
      <c r="GF4222" s="68" t="s">
        <v>6749</v>
      </c>
    </row>
    <row r="4223" spans="147:188" x14ac:dyDescent="0.3">
      <c r="EQ4223" s="68">
        <v>10650088</v>
      </c>
      <c r="ER4223" s="175">
        <v>2</v>
      </c>
      <c r="ES4223" s="68">
        <v>650</v>
      </c>
      <c r="ET4223" s="68">
        <v>88</v>
      </c>
      <c r="EU4223" s="68">
        <v>0</v>
      </c>
      <c r="EV4223" s="68">
        <v>150088</v>
      </c>
      <c r="EW4223" s="68" t="s">
        <v>2726</v>
      </c>
      <c r="EX4223" s="68" t="str">
        <f t="shared" si="98"/>
        <v>중형</v>
      </c>
      <c r="GE4223" s="68">
        <v>137026</v>
      </c>
      <c r="GF4223" s="68" t="s">
        <v>6750</v>
      </c>
    </row>
    <row r="4224" spans="147:188" x14ac:dyDescent="0.3">
      <c r="EQ4224" s="68">
        <v>10750088</v>
      </c>
      <c r="ER4224" s="175">
        <v>2</v>
      </c>
      <c r="ES4224" s="68">
        <v>650</v>
      </c>
      <c r="ET4224" s="68">
        <v>88</v>
      </c>
      <c r="EU4224" s="68">
        <v>0</v>
      </c>
      <c r="EV4224" s="68">
        <v>150088</v>
      </c>
      <c r="EW4224" s="68" t="s">
        <v>2726</v>
      </c>
      <c r="EX4224" s="68" t="str">
        <f t="shared" si="98"/>
        <v>중형</v>
      </c>
      <c r="GE4224" s="68">
        <v>137027</v>
      </c>
      <c r="GF4224" s="68" t="s">
        <v>6751</v>
      </c>
    </row>
    <row r="4225" spans="147:188" x14ac:dyDescent="0.3">
      <c r="EQ4225" s="68">
        <v>10850088</v>
      </c>
      <c r="ER4225" s="175">
        <v>2</v>
      </c>
      <c r="ES4225" s="68">
        <v>650</v>
      </c>
      <c r="ET4225" s="68">
        <v>88</v>
      </c>
      <c r="EU4225" s="68">
        <v>0</v>
      </c>
      <c r="EV4225" s="68">
        <v>150088</v>
      </c>
      <c r="EW4225" s="68" t="s">
        <v>2726</v>
      </c>
      <c r="EX4225" s="68" t="str">
        <f t="shared" si="98"/>
        <v>중형</v>
      </c>
      <c r="GE4225" s="68">
        <v>137028</v>
      </c>
      <c r="GF4225" s="68" t="s">
        <v>6752</v>
      </c>
    </row>
    <row r="4226" spans="147:188" x14ac:dyDescent="0.3">
      <c r="EQ4226" s="68">
        <v>10950088</v>
      </c>
      <c r="ER4226" s="175">
        <v>2</v>
      </c>
      <c r="ES4226" s="68">
        <v>650</v>
      </c>
      <c r="ET4226" s="68">
        <v>88</v>
      </c>
      <c r="EU4226" s="68">
        <v>0</v>
      </c>
      <c r="EV4226" s="68">
        <v>150088</v>
      </c>
      <c r="EW4226" s="68" t="s">
        <v>2726</v>
      </c>
      <c r="EX4226" s="68" t="str">
        <f t="shared" si="98"/>
        <v>중형</v>
      </c>
      <c r="GE4226" s="68">
        <v>137029</v>
      </c>
      <c r="GF4226" s="68" t="s">
        <v>6753</v>
      </c>
    </row>
    <row r="4227" spans="147:188" x14ac:dyDescent="0.3">
      <c r="EQ4227" s="68">
        <v>11050088</v>
      </c>
      <c r="ER4227" s="175">
        <v>2</v>
      </c>
      <c r="ES4227" s="68">
        <v>650</v>
      </c>
      <c r="ET4227" s="68">
        <v>88</v>
      </c>
      <c r="EU4227" s="68">
        <v>0</v>
      </c>
      <c r="EV4227" s="68">
        <v>150088</v>
      </c>
      <c r="EW4227" s="68" t="s">
        <v>2726</v>
      </c>
      <c r="EX4227" s="68" t="str">
        <f t="shared" ref="EX4227:EX4290" si="99">IF(ER4227=1,"소형",IF(ER4227=2,"중형","대형"))</f>
        <v>중형</v>
      </c>
      <c r="GE4227" s="68">
        <v>137030</v>
      </c>
      <c r="GF4227" s="68" t="s">
        <v>6754</v>
      </c>
    </row>
    <row r="4228" spans="147:188" x14ac:dyDescent="0.3">
      <c r="EQ4228" s="68">
        <v>11150088</v>
      </c>
      <c r="ER4228" s="175">
        <v>2</v>
      </c>
      <c r="ES4228" s="68">
        <v>650</v>
      </c>
      <c r="ET4228" s="68">
        <v>88</v>
      </c>
      <c r="EU4228" s="68">
        <v>0</v>
      </c>
      <c r="EV4228" s="68">
        <v>150088</v>
      </c>
      <c r="EW4228" s="68" t="s">
        <v>2726</v>
      </c>
      <c r="EX4228" s="68" t="str">
        <f t="shared" si="99"/>
        <v>중형</v>
      </c>
      <c r="GE4228" s="68">
        <v>137031</v>
      </c>
      <c r="GF4228" s="68" t="s">
        <v>6755</v>
      </c>
    </row>
    <row r="4229" spans="147:188" x14ac:dyDescent="0.3">
      <c r="EQ4229" s="68">
        <v>11250088</v>
      </c>
      <c r="ER4229" s="175">
        <v>2</v>
      </c>
      <c r="ES4229" s="68">
        <v>650</v>
      </c>
      <c r="ET4229" s="68">
        <v>88</v>
      </c>
      <c r="EU4229" s="68">
        <v>0</v>
      </c>
      <c r="EV4229" s="68">
        <v>150088</v>
      </c>
      <c r="EW4229" s="68" t="s">
        <v>2726</v>
      </c>
      <c r="EX4229" s="68" t="str">
        <f t="shared" si="99"/>
        <v>중형</v>
      </c>
      <c r="GE4229" s="68">
        <v>137032</v>
      </c>
      <c r="GF4229" s="68" t="s">
        <v>6756</v>
      </c>
    </row>
    <row r="4230" spans="147:188" x14ac:dyDescent="0.3">
      <c r="EQ4230" s="68">
        <v>20150088</v>
      </c>
      <c r="ER4230" s="175">
        <v>2</v>
      </c>
      <c r="ES4230" s="68">
        <v>650</v>
      </c>
      <c r="ET4230" s="68">
        <v>88</v>
      </c>
      <c r="EU4230" s="68">
        <v>0</v>
      </c>
      <c r="EV4230" s="68">
        <v>150088</v>
      </c>
      <c r="EW4230" s="68" t="s">
        <v>2726</v>
      </c>
      <c r="EX4230" s="68" t="str">
        <f t="shared" si="99"/>
        <v>중형</v>
      </c>
      <c r="GE4230" s="68">
        <v>137033</v>
      </c>
      <c r="GF4230" s="68" t="s">
        <v>6757</v>
      </c>
    </row>
    <row r="4231" spans="147:188" x14ac:dyDescent="0.3">
      <c r="EQ4231" s="68">
        <v>20250088</v>
      </c>
      <c r="ER4231" s="175">
        <v>2</v>
      </c>
      <c r="ES4231" s="68">
        <v>650</v>
      </c>
      <c r="ET4231" s="68">
        <v>88</v>
      </c>
      <c r="EU4231" s="68">
        <v>0</v>
      </c>
      <c r="EV4231" s="68">
        <v>150088</v>
      </c>
      <c r="EW4231" s="68" t="s">
        <v>2726</v>
      </c>
      <c r="EX4231" s="68" t="str">
        <f t="shared" si="99"/>
        <v>중형</v>
      </c>
      <c r="GE4231" s="68">
        <v>137034</v>
      </c>
      <c r="GF4231" s="68" t="s">
        <v>6758</v>
      </c>
    </row>
    <row r="4232" spans="147:188" x14ac:dyDescent="0.3">
      <c r="EQ4232" s="68">
        <v>20350088</v>
      </c>
      <c r="ER4232" s="175">
        <v>2</v>
      </c>
      <c r="ES4232" s="68">
        <v>650</v>
      </c>
      <c r="ET4232" s="68">
        <v>88</v>
      </c>
      <c r="EU4232" s="68">
        <v>0</v>
      </c>
      <c r="EV4232" s="68">
        <v>150088</v>
      </c>
      <c r="EW4232" s="68" t="s">
        <v>2726</v>
      </c>
      <c r="EX4232" s="68" t="str">
        <f t="shared" si="99"/>
        <v>중형</v>
      </c>
      <c r="GE4232" s="68">
        <v>137035</v>
      </c>
      <c r="GF4232" s="68" t="s">
        <v>6759</v>
      </c>
    </row>
    <row r="4233" spans="147:188" x14ac:dyDescent="0.3">
      <c r="EQ4233" s="68">
        <v>20450088</v>
      </c>
      <c r="ER4233" s="175">
        <v>2</v>
      </c>
      <c r="ES4233" s="68">
        <v>650</v>
      </c>
      <c r="ET4233" s="68">
        <v>88</v>
      </c>
      <c r="EU4233" s="68">
        <v>0</v>
      </c>
      <c r="EV4233" s="68">
        <v>150088</v>
      </c>
      <c r="EW4233" s="68" t="s">
        <v>2726</v>
      </c>
      <c r="EX4233" s="68" t="str">
        <f t="shared" si="99"/>
        <v>중형</v>
      </c>
      <c r="GE4233" s="68">
        <v>137036</v>
      </c>
      <c r="GF4233" s="68" t="s">
        <v>6760</v>
      </c>
    </row>
    <row r="4234" spans="147:188" x14ac:dyDescent="0.3">
      <c r="EQ4234" s="68">
        <v>20550088</v>
      </c>
      <c r="ER4234" s="175">
        <v>2</v>
      </c>
      <c r="ES4234" s="68">
        <v>650</v>
      </c>
      <c r="ET4234" s="68">
        <v>88</v>
      </c>
      <c r="EU4234" s="68">
        <v>0</v>
      </c>
      <c r="EV4234" s="68">
        <v>150088</v>
      </c>
      <c r="EW4234" s="68" t="s">
        <v>2726</v>
      </c>
      <c r="EX4234" s="68" t="str">
        <f t="shared" si="99"/>
        <v>중형</v>
      </c>
      <c r="GE4234" s="68">
        <v>137037</v>
      </c>
      <c r="GF4234" s="68" t="s">
        <v>6761</v>
      </c>
    </row>
    <row r="4235" spans="147:188" x14ac:dyDescent="0.3">
      <c r="EQ4235" s="68">
        <v>20650088</v>
      </c>
      <c r="ER4235" s="175">
        <v>2</v>
      </c>
      <c r="ES4235" s="68">
        <v>650</v>
      </c>
      <c r="ET4235" s="68">
        <v>88</v>
      </c>
      <c r="EU4235" s="68">
        <v>0</v>
      </c>
      <c r="EV4235" s="68">
        <v>150088</v>
      </c>
      <c r="EW4235" s="68" t="s">
        <v>2726</v>
      </c>
      <c r="EX4235" s="68" t="str">
        <f t="shared" si="99"/>
        <v>중형</v>
      </c>
      <c r="GE4235" s="68">
        <v>137038</v>
      </c>
      <c r="GF4235" s="68" t="s">
        <v>6762</v>
      </c>
    </row>
    <row r="4236" spans="147:188" x14ac:dyDescent="0.3">
      <c r="EQ4236" s="68">
        <v>20750088</v>
      </c>
      <c r="ER4236" s="175">
        <v>2</v>
      </c>
      <c r="ES4236" s="68">
        <v>650</v>
      </c>
      <c r="ET4236" s="68">
        <v>88</v>
      </c>
      <c r="EU4236" s="68">
        <v>0</v>
      </c>
      <c r="EV4236" s="68">
        <v>150088</v>
      </c>
      <c r="EW4236" s="68" t="s">
        <v>2726</v>
      </c>
      <c r="EX4236" s="68" t="str">
        <f t="shared" si="99"/>
        <v>중형</v>
      </c>
      <c r="GE4236" s="68">
        <v>137039</v>
      </c>
      <c r="GF4236" s="68" t="s">
        <v>6763</v>
      </c>
    </row>
    <row r="4237" spans="147:188" x14ac:dyDescent="0.3">
      <c r="EQ4237" s="68">
        <v>20850088</v>
      </c>
      <c r="ER4237" s="175">
        <v>2</v>
      </c>
      <c r="ES4237" s="68">
        <v>650</v>
      </c>
      <c r="ET4237" s="68">
        <v>88</v>
      </c>
      <c r="EU4237" s="68">
        <v>0</v>
      </c>
      <c r="EV4237" s="68">
        <v>150088</v>
      </c>
      <c r="EW4237" s="68" t="s">
        <v>2726</v>
      </c>
      <c r="EX4237" s="68" t="str">
        <f t="shared" si="99"/>
        <v>중형</v>
      </c>
      <c r="GE4237" s="68">
        <v>137040</v>
      </c>
      <c r="GF4237" s="68" t="s">
        <v>6764</v>
      </c>
    </row>
    <row r="4238" spans="147:188" x14ac:dyDescent="0.3">
      <c r="EQ4238" s="68">
        <v>20950088</v>
      </c>
      <c r="ER4238" s="175">
        <v>2</v>
      </c>
      <c r="ES4238" s="68">
        <v>650</v>
      </c>
      <c r="ET4238" s="68">
        <v>88</v>
      </c>
      <c r="EU4238" s="68">
        <v>0</v>
      </c>
      <c r="EV4238" s="68">
        <v>150088</v>
      </c>
      <c r="EW4238" s="68" t="s">
        <v>2726</v>
      </c>
      <c r="EX4238" s="68" t="str">
        <f t="shared" si="99"/>
        <v>중형</v>
      </c>
      <c r="GE4238" s="68">
        <v>137041</v>
      </c>
      <c r="GF4238" s="68" t="s">
        <v>6765</v>
      </c>
    </row>
    <row r="4239" spans="147:188" x14ac:dyDescent="0.3">
      <c r="EQ4239" s="68">
        <v>21050088</v>
      </c>
      <c r="ER4239" s="175">
        <v>2</v>
      </c>
      <c r="ES4239" s="68">
        <v>650</v>
      </c>
      <c r="ET4239" s="68">
        <v>88</v>
      </c>
      <c r="EU4239" s="68">
        <v>0</v>
      </c>
      <c r="EV4239" s="68">
        <v>150088</v>
      </c>
      <c r="EW4239" s="68" t="s">
        <v>2726</v>
      </c>
      <c r="EX4239" s="68" t="str">
        <f t="shared" si="99"/>
        <v>중형</v>
      </c>
      <c r="GE4239" s="68">
        <v>137042</v>
      </c>
      <c r="GF4239" s="68" t="s">
        <v>6766</v>
      </c>
    </row>
    <row r="4240" spans="147:188" x14ac:dyDescent="0.3">
      <c r="EQ4240" s="68">
        <v>21150088</v>
      </c>
      <c r="ER4240" s="175">
        <v>2</v>
      </c>
      <c r="ES4240" s="68">
        <v>650</v>
      </c>
      <c r="ET4240" s="68">
        <v>88</v>
      </c>
      <c r="EU4240" s="68">
        <v>0</v>
      </c>
      <c r="EV4240" s="68">
        <v>150088</v>
      </c>
      <c r="EW4240" s="68" t="s">
        <v>2726</v>
      </c>
      <c r="EX4240" s="68" t="str">
        <f t="shared" si="99"/>
        <v>중형</v>
      </c>
      <c r="GE4240" s="68">
        <v>137043</v>
      </c>
      <c r="GF4240" s="68" t="s">
        <v>6767</v>
      </c>
    </row>
    <row r="4241" spans="147:188" x14ac:dyDescent="0.3">
      <c r="EQ4241" s="68">
        <v>21250088</v>
      </c>
      <c r="ER4241" s="175">
        <v>2</v>
      </c>
      <c r="ES4241" s="68">
        <v>650</v>
      </c>
      <c r="ET4241" s="68">
        <v>88</v>
      </c>
      <c r="EU4241" s="68">
        <v>0</v>
      </c>
      <c r="EV4241" s="68">
        <v>150088</v>
      </c>
      <c r="EW4241" s="68" t="s">
        <v>2726</v>
      </c>
      <c r="EX4241" s="68" t="str">
        <f t="shared" si="99"/>
        <v>중형</v>
      </c>
      <c r="GE4241" s="68">
        <v>137044</v>
      </c>
      <c r="GF4241" s="68" t="s">
        <v>6768</v>
      </c>
    </row>
    <row r="4242" spans="147:188" x14ac:dyDescent="0.3">
      <c r="EQ4242" s="68">
        <v>30150088</v>
      </c>
      <c r="ER4242" s="175">
        <v>2</v>
      </c>
      <c r="ES4242" s="68">
        <v>650</v>
      </c>
      <c r="ET4242" s="68">
        <v>88</v>
      </c>
      <c r="EU4242" s="68">
        <v>0</v>
      </c>
      <c r="EV4242" s="68">
        <v>150088</v>
      </c>
      <c r="EW4242" s="68" t="s">
        <v>2726</v>
      </c>
      <c r="EX4242" s="68" t="str">
        <f t="shared" si="99"/>
        <v>중형</v>
      </c>
      <c r="GE4242" s="68">
        <v>137045</v>
      </c>
      <c r="GF4242" s="68" t="s">
        <v>6769</v>
      </c>
    </row>
    <row r="4243" spans="147:188" x14ac:dyDescent="0.3">
      <c r="EQ4243" s="68">
        <v>30250088</v>
      </c>
      <c r="ER4243" s="175">
        <v>2</v>
      </c>
      <c r="ES4243" s="68">
        <v>650</v>
      </c>
      <c r="ET4243" s="68">
        <v>88</v>
      </c>
      <c r="EU4243" s="68">
        <v>0</v>
      </c>
      <c r="EV4243" s="68">
        <v>150088</v>
      </c>
      <c r="EW4243" s="68" t="s">
        <v>2726</v>
      </c>
      <c r="EX4243" s="68" t="str">
        <f t="shared" si="99"/>
        <v>중형</v>
      </c>
      <c r="GE4243" s="68">
        <v>137046</v>
      </c>
      <c r="GF4243" s="68" t="s">
        <v>6770</v>
      </c>
    </row>
    <row r="4244" spans="147:188" x14ac:dyDescent="0.3">
      <c r="EQ4244" s="68">
        <v>30350088</v>
      </c>
      <c r="ER4244" s="175">
        <v>2</v>
      </c>
      <c r="ES4244" s="68">
        <v>650</v>
      </c>
      <c r="ET4244" s="68">
        <v>88</v>
      </c>
      <c r="EU4244" s="68">
        <v>0</v>
      </c>
      <c r="EV4244" s="68">
        <v>150088</v>
      </c>
      <c r="EW4244" s="68" t="s">
        <v>2726</v>
      </c>
      <c r="EX4244" s="68" t="str">
        <f t="shared" si="99"/>
        <v>중형</v>
      </c>
      <c r="GE4244" s="68">
        <v>137047</v>
      </c>
      <c r="GF4244" s="68" t="s">
        <v>6771</v>
      </c>
    </row>
    <row r="4245" spans="147:188" x14ac:dyDescent="0.3">
      <c r="EQ4245" s="68">
        <v>30450088</v>
      </c>
      <c r="ER4245" s="175">
        <v>2</v>
      </c>
      <c r="ES4245" s="68">
        <v>650</v>
      </c>
      <c r="ET4245" s="68">
        <v>88</v>
      </c>
      <c r="EU4245" s="68">
        <v>0</v>
      </c>
      <c r="EV4245" s="68">
        <v>150088</v>
      </c>
      <c r="EW4245" s="68" t="s">
        <v>2726</v>
      </c>
      <c r="EX4245" s="68" t="str">
        <f t="shared" si="99"/>
        <v>중형</v>
      </c>
      <c r="GE4245" s="68">
        <v>137048</v>
      </c>
      <c r="GF4245" s="68" t="s">
        <v>6772</v>
      </c>
    </row>
    <row r="4246" spans="147:188" x14ac:dyDescent="0.3">
      <c r="EQ4246" s="68">
        <v>30550088</v>
      </c>
      <c r="ER4246" s="175">
        <v>2</v>
      </c>
      <c r="ES4246" s="68">
        <v>650</v>
      </c>
      <c r="ET4246" s="68">
        <v>88</v>
      </c>
      <c r="EU4246" s="68">
        <v>0</v>
      </c>
      <c r="EV4246" s="68">
        <v>150088</v>
      </c>
      <c r="EW4246" s="68" t="s">
        <v>2726</v>
      </c>
      <c r="EX4246" s="68" t="str">
        <f t="shared" si="99"/>
        <v>중형</v>
      </c>
      <c r="GE4246" s="68">
        <v>137049</v>
      </c>
      <c r="GF4246" s="68" t="s">
        <v>6773</v>
      </c>
    </row>
    <row r="4247" spans="147:188" x14ac:dyDescent="0.3">
      <c r="EQ4247" s="68">
        <v>30650088</v>
      </c>
      <c r="ER4247" s="175">
        <v>2</v>
      </c>
      <c r="ES4247" s="68">
        <v>650</v>
      </c>
      <c r="ET4247" s="68">
        <v>88</v>
      </c>
      <c r="EU4247" s="68">
        <v>0</v>
      </c>
      <c r="EV4247" s="68">
        <v>150088</v>
      </c>
      <c r="EW4247" s="68" t="s">
        <v>2726</v>
      </c>
      <c r="EX4247" s="68" t="str">
        <f t="shared" si="99"/>
        <v>중형</v>
      </c>
      <c r="GE4247" s="68">
        <v>137050</v>
      </c>
      <c r="GF4247" s="68" t="s">
        <v>6774</v>
      </c>
    </row>
    <row r="4248" spans="147:188" x14ac:dyDescent="0.3">
      <c r="EQ4248" s="68">
        <v>30750088</v>
      </c>
      <c r="ER4248" s="175">
        <v>2</v>
      </c>
      <c r="ES4248" s="68">
        <v>650</v>
      </c>
      <c r="ET4248" s="68">
        <v>88</v>
      </c>
      <c r="EU4248" s="68">
        <v>0</v>
      </c>
      <c r="EV4248" s="68">
        <v>150088</v>
      </c>
      <c r="EW4248" s="68" t="s">
        <v>2726</v>
      </c>
      <c r="EX4248" s="68" t="str">
        <f t="shared" si="99"/>
        <v>중형</v>
      </c>
      <c r="GE4248" s="68">
        <v>137051</v>
      </c>
      <c r="GF4248" s="68" t="s">
        <v>6775</v>
      </c>
    </row>
    <row r="4249" spans="147:188" x14ac:dyDescent="0.3">
      <c r="EQ4249" s="68">
        <v>30850088</v>
      </c>
      <c r="ER4249" s="175">
        <v>2</v>
      </c>
      <c r="ES4249" s="68">
        <v>650</v>
      </c>
      <c r="ET4249" s="68">
        <v>88</v>
      </c>
      <c r="EU4249" s="68">
        <v>0</v>
      </c>
      <c r="EV4249" s="68">
        <v>150088</v>
      </c>
      <c r="EW4249" s="68" t="s">
        <v>2726</v>
      </c>
      <c r="EX4249" s="68" t="str">
        <f t="shared" si="99"/>
        <v>중형</v>
      </c>
      <c r="GE4249" s="68">
        <v>137052</v>
      </c>
      <c r="GF4249" s="68" t="s">
        <v>6776</v>
      </c>
    </row>
    <row r="4250" spans="147:188" x14ac:dyDescent="0.3">
      <c r="EQ4250" s="68">
        <v>30950088</v>
      </c>
      <c r="ER4250" s="175">
        <v>2</v>
      </c>
      <c r="ES4250" s="68">
        <v>650</v>
      </c>
      <c r="ET4250" s="68">
        <v>88</v>
      </c>
      <c r="EU4250" s="68">
        <v>0</v>
      </c>
      <c r="EV4250" s="68">
        <v>150088</v>
      </c>
      <c r="EW4250" s="68" t="s">
        <v>2726</v>
      </c>
      <c r="EX4250" s="68" t="str">
        <f t="shared" si="99"/>
        <v>중형</v>
      </c>
      <c r="GE4250" s="68">
        <v>137053</v>
      </c>
      <c r="GF4250" s="68" t="s">
        <v>6777</v>
      </c>
    </row>
    <row r="4251" spans="147:188" x14ac:dyDescent="0.3">
      <c r="EQ4251" s="68">
        <v>31050088</v>
      </c>
      <c r="ER4251" s="175">
        <v>2</v>
      </c>
      <c r="ES4251" s="68">
        <v>650</v>
      </c>
      <c r="ET4251" s="68">
        <v>88</v>
      </c>
      <c r="EU4251" s="68">
        <v>0</v>
      </c>
      <c r="EV4251" s="68">
        <v>150088</v>
      </c>
      <c r="EW4251" s="68" t="s">
        <v>2726</v>
      </c>
      <c r="EX4251" s="68" t="str">
        <f t="shared" si="99"/>
        <v>중형</v>
      </c>
      <c r="GE4251" s="68">
        <v>137054</v>
      </c>
      <c r="GF4251" s="68" t="s">
        <v>6778</v>
      </c>
    </row>
    <row r="4252" spans="147:188" x14ac:dyDescent="0.3">
      <c r="EQ4252" s="68">
        <v>31150088</v>
      </c>
      <c r="ER4252" s="175">
        <v>2</v>
      </c>
      <c r="ES4252" s="68">
        <v>650</v>
      </c>
      <c r="ET4252" s="68">
        <v>88</v>
      </c>
      <c r="EU4252" s="68">
        <v>0</v>
      </c>
      <c r="EV4252" s="68">
        <v>150088</v>
      </c>
      <c r="EW4252" s="68" t="s">
        <v>2726</v>
      </c>
      <c r="EX4252" s="68" t="str">
        <f t="shared" si="99"/>
        <v>중형</v>
      </c>
      <c r="GE4252" s="68">
        <v>137055</v>
      </c>
      <c r="GF4252" s="68" t="s">
        <v>6779</v>
      </c>
    </row>
    <row r="4253" spans="147:188" x14ac:dyDescent="0.3">
      <c r="EQ4253" s="68">
        <v>31250088</v>
      </c>
      <c r="ER4253" s="175">
        <v>2</v>
      </c>
      <c r="ES4253" s="68">
        <v>650</v>
      </c>
      <c r="ET4253" s="68">
        <v>88</v>
      </c>
      <c r="EU4253" s="68">
        <v>0</v>
      </c>
      <c r="EV4253" s="68">
        <v>150088</v>
      </c>
      <c r="EW4253" s="68" t="s">
        <v>2726</v>
      </c>
      <c r="EX4253" s="68" t="str">
        <f t="shared" si="99"/>
        <v>중형</v>
      </c>
      <c r="GE4253" s="68">
        <v>137056</v>
      </c>
      <c r="GF4253" s="68" t="s">
        <v>6780</v>
      </c>
    </row>
    <row r="4254" spans="147:188" x14ac:dyDescent="0.3">
      <c r="EQ4254" s="68">
        <v>10150089</v>
      </c>
      <c r="ER4254" s="175">
        <v>4</v>
      </c>
      <c r="ES4254" s="68">
        <v>650</v>
      </c>
      <c r="ET4254" s="68">
        <v>89</v>
      </c>
      <c r="EU4254" s="68">
        <v>0</v>
      </c>
      <c r="EV4254" s="68">
        <v>150089</v>
      </c>
      <c r="EW4254" s="68" t="s">
        <v>2727</v>
      </c>
      <c r="EX4254" s="68" t="str">
        <f t="shared" si="99"/>
        <v>대형</v>
      </c>
      <c r="GE4254" s="68">
        <v>137057</v>
      </c>
      <c r="GF4254" s="68" t="s">
        <v>6781</v>
      </c>
    </row>
    <row r="4255" spans="147:188" x14ac:dyDescent="0.3">
      <c r="EQ4255" s="68">
        <v>10250089</v>
      </c>
      <c r="ER4255" s="175">
        <v>4</v>
      </c>
      <c r="ES4255" s="68">
        <v>650</v>
      </c>
      <c r="ET4255" s="68">
        <v>89</v>
      </c>
      <c r="EU4255" s="68">
        <v>0</v>
      </c>
      <c r="EV4255" s="68">
        <v>150089</v>
      </c>
      <c r="EW4255" s="68" t="s">
        <v>2727</v>
      </c>
      <c r="EX4255" s="68" t="str">
        <f t="shared" si="99"/>
        <v>대형</v>
      </c>
      <c r="GE4255" s="68">
        <v>137058</v>
      </c>
      <c r="GF4255" s="68" t="s">
        <v>6782</v>
      </c>
    </row>
    <row r="4256" spans="147:188" x14ac:dyDescent="0.3">
      <c r="EQ4256" s="68">
        <v>10350089</v>
      </c>
      <c r="ER4256" s="175">
        <v>4</v>
      </c>
      <c r="ES4256" s="68">
        <v>650</v>
      </c>
      <c r="ET4256" s="68">
        <v>89</v>
      </c>
      <c r="EU4256" s="68">
        <v>0</v>
      </c>
      <c r="EV4256" s="68">
        <v>150089</v>
      </c>
      <c r="EW4256" s="68" t="s">
        <v>2727</v>
      </c>
      <c r="EX4256" s="68" t="str">
        <f t="shared" si="99"/>
        <v>대형</v>
      </c>
      <c r="GE4256" s="68">
        <v>137059</v>
      </c>
      <c r="GF4256" s="68" t="s">
        <v>6783</v>
      </c>
    </row>
    <row r="4257" spans="147:188" x14ac:dyDescent="0.3">
      <c r="EQ4257" s="68">
        <v>10450089</v>
      </c>
      <c r="ER4257" s="175">
        <v>4</v>
      </c>
      <c r="ES4257" s="68">
        <v>650</v>
      </c>
      <c r="ET4257" s="68">
        <v>89</v>
      </c>
      <c r="EU4257" s="68">
        <v>0</v>
      </c>
      <c r="EV4257" s="68">
        <v>150089</v>
      </c>
      <c r="EW4257" s="68" t="s">
        <v>2727</v>
      </c>
      <c r="EX4257" s="68" t="str">
        <f t="shared" si="99"/>
        <v>대형</v>
      </c>
      <c r="GE4257" s="68">
        <v>137060</v>
      </c>
      <c r="GF4257" s="68" t="s">
        <v>6784</v>
      </c>
    </row>
    <row r="4258" spans="147:188" x14ac:dyDescent="0.3">
      <c r="EQ4258" s="68">
        <v>10550089</v>
      </c>
      <c r="ER4258" s="175">
        <v>4</v>
      </c>
      <c r="ES4258" s="68">
        <v>650</v>
      </c>
      <c r="ET4258" s="68">
        <v>89</v>
      </c>
      <c r="EU4258" s="68">
        <v>0</v>
      </c>
      <c r="EV4258" s="68">
        <v>150089</v>
      </c>
      <c r="EW4258" s="68" t="s">
        <v>2727</v>
      </c>
      <c r="EX4258" s="68" t="str">
        <f t="shared" si="99"/>
        <v>대형</v>
      </c>
      <c r="GE4258" s="68">
        <v>137061</v>
      </c>
      <c r="GF4258" s="68" t="s">
        <v>6785</v>
      </c>
    </row>
    <row r="4259" spans="147:188" x14ac:dyDescent="0.3">
      <c r="EQ4259" s="68">
        <v>10650089</v>
      </c>
      <c r="ER4259" s="175">
        <v>4</v>
      </c>
      <c r="ES4259" s="68">
        <v>650</v>
      </c>
      <c r="ET4259" s="68">
        <v>89</v>
      </c>
      <c r="EU4259" s="68">
        <v>0</v>
      </c>
      <c r="EV4259" s="68">
        <v>150089</v>
      </c>
      <c r="EW4259" s="68" t="s">
        <v>2727</v>
      </c>
      <c r="EX4259" s="68" t="str">
        <f t="shared" si="99"/>
        <v>대형</v>
      </c>
      <c r="GE4259" s="68">
        <v>137062</v>
      </c>
      <c r="GF4259" s="68" t="s">
        <v>6786</v>
      </c>
    </row>
    <row r="4260" spans="147:188" x14ac:dyDescent="0.3">
      <c r="EQ4260" s="68">
        <v>10750089</v>
      </c>
      <c r="ER4260" s="175">
        <v>4</v>
      </c>
      <c r="ES4260" s="68">
        <v>650</v>
      </c>
      <c r="ET4260" s="68">
        <v>89</v>
      </c>
      <c r="EU4260" s="68">
        <v>0</v>
      </c>
      <c r="EV4260" s="68">
        <v>150089</v>
      </c>
      <c r="EW4260" s="68" t="s">
        <v>2727</v>
      </c>
      <c r="EX4260" s="68" t="str">
        <f t="shared" si="99"/>
        <v>대형</v>
      </c>
      <c r="GE4260" s="68">
        <v>137063</v>
      </c>
      <c r="GF4260" s="68" t="s">
        <v>6787</v>
      </c>
    </row>
    <row r="4261" spans="147:188" x14ac:dyDescent="0.3">
      <c r="EQ4261" s="68">
        <v>10850089</v>
      </c>
      <c r="ER4261" s="175">
        <v>4</v>
      </c>
      <c r="ES4261" s="68">
        <v>650</v>
      </c>
      <c r="ET4261" s="68">
        <v>89</v>
      </c>
      <c r="EU4261" s="68">
        <v>0</v>
      </c>
      <c r="EV4261" s="68">
        <v>150089</v>
      </c>
      <c r="EW4261" s="68" t="s">
        <v>2727</v>
      </c>
      <c r="EX4261" s="68" t="str">
        <f t="shared" si="99"/>
        <v>대형</v>
      </c>
      <c r="GE4261" s="68">
        <v>137064</v>
      </c>
      <c r="GF4261" s="68" t="s">
        <v>6788</v>
      </c>
    </row>
    <row r="4262" spans="147:188" x14ac:dyDescent="0.3">
      <c r="EQ4262" s="68">
        <v>10950089</v>
      </c>
      <c r="ER4262" s="175">
        <v>4</v>
      </c>
      <c r="ES4262" s="68">
        <v>650</v>
      </c>
      <c r="ET4262" s="68">
        <v>89</v>
      </c>
      <c r="EU4262" s="68">
        <v>0</v>
      </c>
      <c r="EV4262" s="68">
        <v>150089</v>
      </c>
      <c r="EW4262" s="68" t="s">
        <v>2727</v>
      </c>
      <c r="EX4262" s="68" t="str">
        <f t="shared" si="99"/>
        <v>대형</v>
      </c>
      <c r="GE4262" s="68">
        <v>137065</v>
      </c>
      <c r="GF4262" s="68" t="s">
        <v>6789</v>
      </c>
    </row>
    <row r="4263" spans="147:188" x14ac:dyDescent="0.3">
      <c r="EQ4263" s="68">
        <v>11050089</v>
      </c>
      <c r="ER4263" s="175">
        <v>4</v>
      </c>
      <c r="ES4263" s="68">
        <v>650</v>
      </c>
      <c r="ET4263" s="68">
        <v>89</v>
      </c>
      <c r="EU4263" s="68">
        <v>0</v>
      </c>
      <c r="EV4263" s="68">
        <v>150089</v>
      </c>
      <c r="EW4263" s="68" t="s">
        <v>2727</v>
      </c>
      <c r="EX4263" s="68" t="str">
        <f t="shared" si="99"/>
        <v>대형</v>
      </c>
      <c r="GE4263" s="68">
        <v>137066</v>
      </c>
      <c r="GF4263" s="68" t="s">
        <v>6790</v>
      </c>
    </row>
    <row r="4264" spans="147:188" x14ac:dyDescent="0.3">
      <c r="EQ4264" s="68">
        <v>11150089</v>
      </c>
      <c r="ER4264" s="175">
        <v>4</v>
      </c>
      <c r="ES4264" s="68">
        <v>650</v>
      </c>
      <c r="ET4264" s="68">
        <v>89</v>
      </c>
      <c r="EU4264" s="68">
        <v>0</v>
      </c>
      <c r="EV4264" s="68">
        <v>150089</v>
      </c>
      <c r="EW4264" s="68" t="s">
        <v>2727</v>
      </c>
      <c r="EX4264" s="68" t="str">
        <f t="shared" si="99"/>
        <v>대형</v>
      </c>
      <c r="GE4264" s="68">
        <v>137067</v>
      </c>
      <c r="GF4264" s="68" t="s">
        <v>6791</v>
      </c>
    </row>
    <row r="4265" spans="147:188" x14ac:dyDescent="0.3">
      <c r="EQ4265" s="68">
        <v>11250089</v>
      </c>
      <c r="ER4265" s="175">
        <v>4</v>
      </c>
      <c r="ES4265" s="68">
        <v>650</v>
      </c>
      <c r="ET4265" s="68">
        <v>89</v>
      </c>
      <c r="EU4265" s="68">
        <v>0</v>
      </c>
      <c r="EV4265" s="68">
        <v>150089</v>
      </c>
      <c r="EW4265" s="68" t="s">
        <v>2727</v>
      </c>
      <c r="EX4265" s="68" t="str">
        <f t="shared" si="99"/>
        <v>대형</v>
      </c>
      <c r="GE4265" s="68">
        <v>137068</v>
      </c>
      <c r="GF4265" s="68" t="s">
        <v>6792</v>
      </c>
    </row>
    <row r="4266" spans="147:188" x14ac:dyDescent="0.3">
      <c r="EQ4266" s="68">
        <v>20150089</v>
      </c>
      <c r="ER4266" s="175">
        <v>4</v>
      </c>
      <c r="ES4266" s="68">
        <v>650</v>
      </c>
      <c r="ET4266" s="68">
        <v>89</v>
      </c>
      <c r="EU4266" s="68">
        <v>0</v>
      </c>
      <c r="EV4266" s="68">
        <v>150089</v>
      </c>
      <c r="EW4266" s="68" t="s">
        <v>2727</v>
      </c>
      <c r="EX4266" s="68" t="str">
        <f t="shared" si="99"/>
        <v>대형</v>
      </c>
      <c r="GE4266" s="68">
        <v>137069</v>
      </c>
      <c r="GF4266" s="68" t="s">
        <v>6793</v>
      </c>
    </row>
    <row r="4267" spans="147:188" x14ac:dyDescent="0.3">
      <c r="EQ4267" s="68">
        <v>20250089</v>
      </c>
      <c r="ER4267" s="175">
        <v>4</v>
      </c>
      <c r="ES4267" s="68">
        <v>650</v>
      </c>
      <c r="ET4267" s="68">
        <v>89</v>
      </c>
      <c r="EU4267" s="68">
        <v>0</v>
      </c>
      <c r="EV4267" s="68">
        <v>150089</v>
      </c>
      <c r="EW4267" s="68" t="s">
        <v>2727</v>
      </c>
      <c r="EX4267" s="68" t="str">
        <f t="shared" si="99"/>
        <v>대형</v>
      </c>
      <c r="GE4267" s="68">
        <v>137070</v>
      </c>
      <c r="GF4267" s="68" t="s">
        <v>6794</v>
      </c>
    </row>
    <row r="4268" spans="147:188" x14ac:dyDescent="0.3">
      <c r="EQ4268" s="68">
        <v>20350089</v>
      </c>
      <c r="ER4268" s="175">
        <v>4</v>
      </c>
      <c r="ES4268" s="68">
        <v>650</v>
      </c>
      <c r="ET4268" s="68">
        <v>89</v>
      </c>
      <c r="EU4268" s="68">
        <v>0</v>
      </c>
      <c r="EV4268" s="68">
        <v>150089</v>
      </c>
      <c r="EW4268" s="68" t="s">
        <v>2727</v>
      </c>
      <c r="EX4268" s="68" t="str">
        <f t="shared" si="99"/>
        <v>대형</v>
      </c>
      <c r="GE4268" s="68">
        <v>137071</v>
      </c>
      <c r="GF4268" s="68" t="s">
        <v>6795</v>
      </c>
    </row>
    <row r="4269" spans="147:188" x14ac:dyDescent="0.3">
      <c r="EQ4269" s="68">
        <v>20450089</v>
      </c>
      <c r="ER4269" s="175">
        <v>4</v>
      </c>
      <c r="ES4269" s="68">
        <v>650</v>
      </c>
      <c r="ET4269" s="68">
        <v>89</v>
      </c>
      <c r="EU4269" s="68">
        <v>0</v>
      </c>
      <c r="EV4269" s="68">
        <v>150089</v>
      </c>
      <c r="EW4269" s="68" t="s">
        <v>2727</v>
      </c>
      <c r="EX4269" s="68" t="str">
        <f t="shared" si="99"/>
        <v>대형</v>
      </c>
      <c r="GE4269" s="68">
        <v>137072</v>
      </c>
      <c r="GF4269" s="68" t="s">
        <v>6796</v>
      </c>
    </row>
    <row r="4270" spans="147:188" x14ac:dyDescent="0.3">
      <c r="EQ4270" s="68">
        <v>20550089</v>
      </c>
      <c r="ER4270" s="175">
        <v>4</v>
      </c>
      <c r="ES4270" s="68">
        <v>650</v>
      </c>
      <c r="ET4270" s="68">
        <v>89</v>
      </c>
      <c r="EU4270" s="68">
        <v>0</v>
      </c>
      <c r="EV4270" s="68">
        <v>150089</v>
      </c>
      <c r="EW4270" s="68" t="s">
        <v>2727</v>
      </c>
      <c r="EX4270" s="68" t="str">
        <f t="shared" si="99"/>
        <v>대형</v>
      </c>
      <c r="GE4270" s="68">
        <v>137073</v>
      </c>
      <c r="GF4270" s="68" t="s">
        <v>6797</v>
      </c>
    </row>
    <row r="4271" spans="147:188" x14ac:dyDescent="0.3">
      <c r="EQ4271" s="68">
        <v>20650089</v>
      </c>
      <c r="ER4271" s="175">
        <v>4</v>
      </c>
      <c r="ES4271" s="68">
        <v>650</v>
      </c>
      <c r="ET4271" s="68">
        <v>89</v>
      </c>
      <c r="EU4271" s="68">
        <v>0</v>
      </c>
      <c r="EV4271" s="68">
        <v>150089</v>
      </c>
      <c r="EW4271" s="68" t="s">
        <v>2727</v>
      </c>
      <c r="EX4271" s="68" t="str">
        <f t="shared" si="99"/>
        <v>대형</v>
      </c>
      <c r="GE4271" s="68">
        <v>137074</v>
      </c>
      <c r="GF4271" s="68" t="s">
        <v>6798</v>
      </c>
    </row>
    <row r="4272" spans="147:188" x14ac:dyDescent="0.3">
      <c r="EQ4272" s="68">
        <v>20750089</v>
      </c>
      <c r="ER4272" s="175">
        <v>4</v>
      </c>
      <c r="ES4272" s="68">
        <v>650</v>
      </c>
      <c r="ET4272" s="68">
        <v>89</v>
      </c>
      <c r="EU4272" s="68">
        <v>0</v>
      </c>
      <c r="EV4272" s="68">
        <v>150089</v>
      </c>
      <c r="EW4272" s="68" t="s">
        <v>2727</v>
      </c>
      <c r="EX4272" s="68" t="str">
        <f t="shared" si="99"/>
        <v>대형</v>
      </c>
      <c r="GE4272" s="68">
        <v>137075</v>
      </c>
      <c r="GF4272" s="68" t="s">
        <v>6799</v>
      </c>
    </row>
    <row r="4273" spans="147:188" x14ac:dyDescent="0.3">
      <c r="EQ4273" s="68">
        <v>20850089</v>
      </c>
      <c r="ER4273" s="175">
        <v>4</v>
      </c>
      <c r="ES4273" s="68">
        <v>650</v>
      </c>
      <c r="ET4273" s="68">
        <v>89</v>
      </c>
      <c r="EU4273" s="68">
        <v>0</v>
      </c>
      <c r="EV4273" s="68">
        <v>150089</v>
      </c>
      <c r="EW4273" s="68" t="s">
        <v>2727</v>
      </c>
      <c r="EX4273" s="68" t="str">
        <f t="shared" si="99"/>
        <v>대형</v>
      </c>
      <c r="GE4273" s="68">
        <v>137076</v>
      </c>
      <c r="GF4273" s="68" t="s">
        <v>6800</v>
      </c>
    </row>
    <row r="4274" spans="147:188" x14ac:dyDescent="0.3">
      <c r="EQ4274" s="68">
        <v>20950089</v>
      </c>
      <c r="ER4274" s="175">
        <v>4</v>
      </c>
      <c r="ES4274" s="68">
        <v>650</v>
      </c>
      <c r="ET4274" s="68">
        <v>89</v>
      </c>
      <c r="EU4274" s="68">
        <v>0</v>
      </c>
      <c r="EV4274" s="68">
        <v>150089</v>
      </c>
      <c r="EW4274" s="68" t="s">
        <v>2727</v>
      </c>
      <c r="EX4274" s="68" t="str">
        <f t="shared" si="99"/>
        <v>대형</v>
      </c>
      <c r="GE4274" s="68">
        <v>137077</v>
      </c>
      <c r="GF4274" s="68" t="s">
        <v>6801</v>
      </c>
    </row>
    <row r="4275" spans="147:188" x14ac:dyDescent="0.3">
      <c r="EQ4275" s="68">
        <v>21050089</v>
      </c>
      <c r="ER4275" s="175">
        <v>4</v>
      </c>
      <c r="ES4275" s="68">
        <v>650</v>
      </c>
      <c r="ET4275" s="68">
        <v>89</v>
      </c>
      <c r="EU4275" s="68">
        <v>0</v>
      </c>
      <c r="EV4275" s="68">
        <v>150089</v>
      </c>
      <c r="EW4275" s="68" t="s">
        <v>2727</v>
      </c>
      <c r="EX4275" s="68" t="str">
        <f t="shared" si="99"/>
        <v>대형</v>
      </c>
      <c r="GE4275" s="68">
        <v>137078</v>
      </c>
      <c r="GF4275" s="68" t="s">
        <v>6802</v>
      </c>
    </row>
    <row r="4276" spans="147:188" x14ac:dyDescent="0.3">
      <c r="EQ4276" s="68">
        <v>21150089</v>
      </c>
      <c r="ER4276" s="175">
        <v>4</v>
      </c>
      <c r="ES4276" s="68">
        <v>650</v>
      </c>
      <c r="ET4276" s="68">
        <v>89</v>
      </c>
      <c r="EU4276" s="68">
        <v>0</v>
      </c>
      <c r="EV4276" s="68">
        <v>150089</v>
      </c>
      <c r="EW4276" s="68" t="s">
        <v>2727</v>
      </c>
      <c r="EX4276" s="68" t="str">
        <f t="shared" si="99"/>
        <v>대형</v>
      </c>
      <c r="GE4276" s="68">
        <v>137079</v>
      </c>
      <c r="GF4276" s="68" t="s">
        <v>6803</v>
      </c>
    </row>
    <row r="4277" spans="147:188" x14ac:dyDescent="0.3">
      <c r="EQ4277" s="68">
        <v>21250089</v>
      </c>
      <c r="ER4277" s="175">
        <v>4</v>
      </c>
      <c r="ES4277" s="68">
        <v>650</v>
      </c>
      <c r="ET4277" s="68">
        <v>89</v>
      </c>
      <c r="EU4277" s="68">
        <v>0</v>
      </c>
      <c r="EV4277" s="68">
        <v>150089</v>
      </c>
      <c r="EW4277" s="68" t="s">
        <v>2727</v>
      </c>
      <c r="EX4277" s="68" t="str">
        <f t="shared" si="99"/>
        <v>대형</v>
      </c>
      <c r="GE4277" s="68">
        <v>137080</v>
      </c>
      <c r="GF4277" s="68" t="s">
        <v>6804</v>
      </c>
    </row>
    <row r="4278" spans="147:188" x14ac:dyDescent="0.3">
      <c r="EQ4278" s="68">
        <v>30150089</v>
      </c>
      <c r="ER4278" s="175">
        <v>4</v>
      </c>
      <c r="ES4278" s="68">
        <v>650</v>
      </c>
      <c r="ET4278" s="68">
        <v>89</v>
      </c>
      <c r="EU4278" s="68">
        <v>0</v>
      </c>
      <c r="EV4278" s="68">
        <v>150089</v>
      </c>
      <c r="EW4278" s="68" t="s">
        <v>2727</v>
      </c>
      <c r="EX4278" s="68" t="str">
        <f t="shared" si="99"/>
        <v>대형</v>
      </c>
      <c r="GE4278" s="68">
        <v>137081</v>
      </c>
      <c r="GF4278" s="68" t="s">
        <v>6805</v>
      </c>
    </row>
    <row r="4279" spans="147:188" x14ac:dyDescent="0.3">
      <c r="EQ4279" s="68">
        <v>30250089</v>
      </c>
      <c r="ER4279" s="175">
        <v>4</v>
      </c>
      <c r="ES4279" s="68">
        <v>650</v>
      </c>
      <c r="ET4279" s="68">
        <v>89</v>
      </c>
      <c r="EU4279" s="68">
        <v>0</v>
      </c>
      <c r="EV4279" s="68">
        <v>150089</v>
      </c>
      <c r="EW4279" s="68" t="s">
        <v>2727</v>
      </c>
      <c r="EX4279" s="68" t="str">
        <f t="shared" si="99"/>
        <v>대형</v>
      </c>
      <c r="GE4279" s="68">
        <v>137082</v>
      </c>
      <c r="GF4279" s="68" t="s">
        <v>6806</v>
      </c>
    </row>
    <row r="4280" spans="147:188" x14ac:dyDescent="0.3">
      <c r="EQ4280" s="68">
        <v>30350089</v>
      </c>
      <c r="ER4280" s="175">
        <v>4</v>
      </c>
      <c r="ES4280" s="68">
        <v>650</v>
      </c>
      <c r="ET4280" s="68">
        <v>89</v>
      </c>
      <c r="EU4280" s="68">
        <v>0</v>
      </c>
      <c r="EV4280" s="68">
        <v>150089</v>
      </c>
      <c r="EW4280" s="68" t="s">
        <v>2727</v>
      </c>
      <c r="EX4280" s="68" t="str">
        <f t="shared" si="99"/>
        <v>대형</v>
      </c>
      <c r="GE4280" s="68">
        <v>137083</v>
      </c>
      <c r="GF4280" s="68" t="s">
        <v>6807</v>
      </c>
    </row>
    <row r="4281" spans="147:188" x14ac:dyDescent="0.3">
      <c r="EQ4281" s="68">
        <v>30450089</v>
      </c>
      <c r="ER4281" s="175">
        <v>4</v>
      </c>
      <c r="ES4281" s="68">
        <v>650</v>
      </c>
      <c r="ET4281" s="68">
        <v>89</v>
      </c>
      <c r="EU4281" s="68">
        <v>0</v>
      </c>
      <c r="EV4281" s="68">
        <v>150089</v>
      </c>
      <c r="EW4281" s="68" t="s">
        <v>2727</v>
      </c>
      <c r="EX4281" s="68" t="str">
        <f t="shared" si="99"/>
        <v>대형</v>
      </c>
      <c r="GE4281" s="68">
        <v>137084</v>
      </c>
      <c r="GF4281" s="68" t="s">
        <v>6808</v>
      </c>
    </row>
    <row r="4282" spans="147:188" x14ac:dyDescent="0.3">
      <c r="EQ4282" s="68">
        <v>30550089</v>
      </c>
      <c r="ER4282" s="175">
        <v>4</v>
      </c>
      <c r="ES4282" s="68">
        <v>650</v>
      </c>
      <c r="ET4282" s="68">
        <v>89</v>
      </c>
      <c r="EU4282" s="68">
        <v>0</v>
      </c>
      <c r="EV4282" s="68">
        <v>150089</v>
      </c>
      <c r="EW4282" s="68" t="s">
        <v>2727</v>
      </c>
      <c r="EX4282" s="68" t="str">
        <f t="shared" si="99"/>
        <v>대형</v>
      </c>
      <c r="GE4282" s="68">
        <v>137085</v>
      </c>
      <c r="GF4282" s="68" t="s">
        <v>6809</v>
      </c>
    </row>
    <row r="4283" spans="147:188" x14ac:dyDescent="0.3">
      <c r="EQ4283" s="68">
        <v>30650089</v>
      </c>
      <c r="ER4283" s="175">
        <v>4</v>
      </c>
      <c r="ES4283" s="68">
        <v>650</v>
      </c>
      <c r="ET4283" s="68">
        <v>89</v>
      </c>
      <c r="EU4283" s="68">
        <v>0</v>
      </c>
      <c r="EV4283" s="68">
        <v>150089</v>
      </c>
      <c r="EW4283" s="68" t="s">
        <v>2727</v>
      </c>
      <c r="EX4283" s="68" t="str">
        <f t="shared" si="99"/>
        <v>대형</v>
      </c>
      <c r="GE4283" s="68">
        <v>137086</v>
      </c>
      <c r="GF4283" s="68" t="s">
        <v>6810</v>
      </c>
    </row>
    <row r="4284" spans="147:188" x14ac:dyDescent="0.3">
      <c r="EQ4284" s="68">
        <v>30750089</v>
      </c>
      <c r="ER4284" s="175">
        <v>4</v>
      </c>
      <c r="ES4284" s="68">
        <v>650</v>
      </c>
      <c r="ET4284" s="68">
        <v>89</v>
      </c>
      <c r="EU4284" s="68">
        <v>0</v>
      </c>
      <c r="EV4284" s="68">
        <v>150089</v>
      </c>
      <c r="EW4284" s="68" t="s">
        <v>2727</v>
      </c>
      <c r="EX4284" s="68" t="str">
        <f t="shared" si="99"/>
        <v>대형</v>
      </c>
      <c r="GE4284" s="68">
        <v>137087</v>
      </c>
      <c r="GF4284" s="68" t="s">
        <v>6811</v>
      </c>
    </row>
    <row r="4285" spans="147:188" x14ac:dyDescent="0.3">
      <c r="EQ4285" s="68">
        <v>30850089</v>
      </c>
      <c r="ER4285" s="175">
        <v>4</v>
      </c>
      <c r="ES4285" s="68">
        <v>650</v>
      </c>
      <c r="ET4285" s="68">
        <v>89</v>
      </c>
      <c r="EU4285" s="68">
        <v>0</v>
      </c>
      <c r="EV4285" s="68">
        <v>150089</v>
      </c>
      <c r="EW4285" s="68" t="s">
        <v>2727</v>
      </c>
      <c r="EX4285" s="68" t="str">
        <f t="shared" si="99"/>
        <v>대형</v>
      </c>
      <c r="GE4285" s="68">
        <v>137088</v>
      </c>
      <c r="GF4285" s="68" t="s">
        <v>6812</v>
      </c>
    </row>
    <row r="4286" spans="147:188" x14ac:dyDescent="0.3">
      <c r="EQ4286" s="68">
        <v>30950089</v>
      </c>
      <c r="ER4286" s="175">
        <v>4</v>
      </c>
      <c r="ES4286" s="68">
        <v>650</v>
      </c>
      <c r="ET4286" s="68">
        <v>89</v>
      </c>
      <c r="EU4286" s="68">
        <v>0</v>
      </c>
      <c r="EV4286" s="68">
        <v>150089</v>
      </c>
      <c r="EW4286" s="68" t="s">
        <v>2727</v>
      </c>
      <c r="EX4286" s="68" t="str">
        <f t="shared" si="99"/>
        <v>대형</v>
      </c>
      <c r="GE4286" s="68">
        <v>137089</v>
      </c>
      <c r="GF4286" s="68" t="s">
        <v>6813</v>
      </c>
    </row>
    <row r="4287" spans="147:188" x14ac:dyDescent="0.3">
      <c r="EQ4287" s="68">
        <v>31050089</v>
      </c>
      <c r="ER4287" s="175">
        <v>4</v>
      </c>
      <c r="ES4287" s="68">
        <v>650</v>
      </c>
      <c r="ET4287" s="68">
        <v>89</v>
      </c>
      <c r="EU4287" s="68">
        <v>0</v>
      </c>
      <c r="EV4287" s="68">
        <v>150089</v>
      </c>
      <c r="EW4287" s="68" t="s">
        <v>2727</v>
      </c>
      <c r="EX4287" s="68" t="str">
        <f t="shared" si="99"/>
        <v>대형</v>
      </c>
      <c r="GE4287" s="68">
        <v>137090</v>
      </c>
      <c r="GF4287" s="68" t="s">
        <v>6814</v>
      </c>
    </row>
    <row r="4288" spans="147:188" x14ac:dyDescent="0.3">
      <c r="EQ4288" s="68">
        <v>31150089</v>
      </c>
      <c r="ER4288" s="175">
        <v>4</v>
      </c>
      <c r="ES4288" s="68">
        <v>650</v>
      </c>
      <c r="ET4288" s="68">
        <v>89</v>
      </c>
      <c r="EU4288" s="68">
        <v>0</v>
      </c>
      <c r="EV4288" s="68">
        <v>150089</v>
      </c>
      <c r="EW4288" s="68" t="s">
        <v>2727</v>
      </c>
      <c r="EX4288" s="68" t="str">
        <f t="shared" si="99"/>
        <v>대형</v>
      </c>
      <c r="GE4288" s="68">
        <v>137091</v>
      </c>
      <c r="GF4288" s="68" t="s">
        <v>6815</v>
      </c>
    </row>
    <row r="4289" spans="147:188" x14ac:dyDescent="0.3">
      <c r="EQ4289" s="68">
        <v>31250089</v>
      </c>
      <c r="ER4289" s="175">
        <v>4</v>
      </c>
      <c r="ES4289" s="68">
        <v>650</v>
      </c>
      <c r="ET4289" s="68">
        <v>89</v>
      </c>
      <c r="EU4289" s="68">
        <v>0</v>
      </c>
      <c r="EV4289" s="68">
        <v>150089</v>
      </c>
      <c r="EW4289" s="68" t="s">
        <v>2727</v>
      </c>
      <c r="EX4289" s="68" t="str">
        <f t="shared" si="99"/>
        <v>대형</v>
      </c>
      <c r="GE4289" s="68">
        <v>137092</v>
      </c>
      <c r="GF4289" s="68" t="s">
        <v>6816</v>
      </c>
    </row>
    <row r="4290" spans="147:188" x14ac:dyDescent="0.3">
      <c r="EQ4290" s="68">
        <v>10150090</v>
      </c>
      <c r="ER4290" s="175">
        <v>4</v>
      </c>
      <c r="ES4290" s="68">
        <v>650</v>
      </c>
      <c r="ET4290" s="68">
        <v>90</v>
      </c>
      <c r="EU4290" s="68">
        <v>0</v>
      </c>
      <c r="EV4290" s="68">
        <v>150090</v>
      </c>
      <c r="EW4290" s="68" t="s">
        <v>2728</v>
      </c>
      <c r="EX4290" s="68" t="str">
        <f t="shared" si="99"/>
        <v>대형</v>
      </c>
      <c r="GE4290" s="68">
        <v>137093</v>
      </c>
      <c r="GF4290" s="68" t="s">
        <v>6817</v>
      </c>
    </row>
    <row r="4291" spans="147:188" x14ac:dyDescent="0.3">
      <c r="EQ4291" s="68">
        <v>10250090</v>
      </c>
      <c r="ER4291" s="175">
        <v>4</v>
      </c>
      <c r="ES4291" s="68">
        <v>650</v>
      </c>
      <c r="ET4291" s="68">
        <v>90</v>
      </c>
      <c r="EU4291" s="68">
        <v>0</v>
      </c>
      <c r="EV4291" s="68">
        <v>150090</v>
      </c>
      <c r="EW4291" s="68" t="s">
        <v>2728</v>
      </c>
      <c r="EX4291" s="68" t="str">
        <f t="shared" ref="EX4291:EX4354" si="100">IF(ER4291=1,"소형",IF(ER4291=2,"중형","대형"))</f>
        <v>대형</v>
      </c>
      <c r="GE4291" s="68">
        <v>137094</v>
      </c>
      <c r="GF4291" s="68" t="s">
        <v>6818</v>
      </c>
    </row>
    <row r="4292" spans="147:188" x14ac:dyDescent="0.3">
      <c r="EQ4292" s="68">
        <v>10350090</v>
      </c>
      <c r="ER4292" s="175">
        <v>4</v>
      </c>
      <c r="ES4292" s="68">
        <v>650</v>
      </c>
      <c r="ET4292" s="68">
        <v>90</v>
      </c>
      <c r="EU4292" s="68">
        <v>0</v>
      </c>
      <c r="EV4292" s="68">
        <v>150090</v>
      </c>
      <c r="EW4292" s="68" t="s">
        <v>2728</v>
      </c>
      <c r="EX4292" s="68" t="str">
        <f t="shared" si="100"/>
        <v>대형</v>
      </c>
      <c r="GE4292" s="68">
        <v>137095</v>
      </c>
      <c r="GF4292" s="68" t="s">
        <v>6819</v>
      </c>
    </row>
    <row r="4293" spans="147:188" x14ac:dyDescent="0.3">
      <c r="EQ4293" s="68">
        <v>10450090</v>
      </c>
      <c r="ER4293" s="175">
        <v>4</v>
      </c>
      <c r="ES4293" s="68">
        <v>650</v>
      </c>
      <c r="ET4293" s="68">
        <v>90</v>
      </c>
      <c r="EU4293" s="68">
        <v>0</v>
      </c>
      <c r="EV4293" s="68">
        <v>150090</v>
      </c>
      <c r="EW4293" s="68" t="s">
        <v>2728</v>
      </c>
      <c r="EX4293" s="68" t="str">
        <f t="shared" si="100"/>
        <v>대형</v>
      </c>
      <c r="GE4293" s="68">
        <v>137096</v>
      </c>
      <c r="GF4293" s="68" t="s">
        <v>6820</v>
      </c>
    </row>
    <row r="4294" spans="147:188" x14ac:dyDescent="0.3">
      <c r="EQ4294" s="68">
        <v>10550090</v>
      </c>
      <c r="ER4294" s="175">
        <v>4</v>
      </c>
      <c r="ES4294" s="68">
        <v>650</v>
      </c>
      <c r="ET4294" s="68">
        <v>90</v>
      </c>
      <c r="EU4294" s="68">
        <v>0</v>
      </c>
      <c r="EV4294" s="68">
        <v>150090</v>
      </c>
      <c r="EW4294" s="68" t="s">
        <v>2728</v>
      </c>
      <c r="EX4294" s="68" t="str">
        <f t="shared" si="100"/>
        <v>대형</v>
      </c>
      <c r="GE4294" s="68">
        <v>138001</v>
      </c>
      <c r="GF4294" s="68" t="s">
        <v>6821</v>
      </c>
    </row>
    <row r="4295" spans="147:188" x14ac:dyDescent="0.3">
      <c r="EQ4295" s="68">
        <v>10650090</v>
      </c>
      <c r="ER4295" s="175">
        <v>4</v>
      </c>
      <c r="ES4295" s="68">
        <v>650</v>
      </c>
      <c r="ET4295" s="68">
        <v>90</v>
      </c>
      <c r="EU4295" s="68">
        <v>0</v>
      </c>
      <c r="EV4295" s="68">
        <v>150090</v>
      </c>
      <c r="EW4295" s="68" t="s">
        <v>2728</v>
      </c>
      <c r="EX4295" s="68" t="str">
        <f t="shared" si="100"/>
        <v>대형</v>
      </c>
      <c r="GE4295" s="68">
        <v>138002</v>
      </c>
      <c r="GF4295" s="68" t="s">
        <v>6822</v>
      </c>
    </row>
    <row r="4296" spans="147:188" x14ac:dyDescent="0.3">
      <c r="EQ4296" s="68">
        <v>10750090</v>
      </c>
      <c r="ER4296" s="175">
        <v>4</v>
      </c>
      <c r="ES4296" s="68">
        <v>650</v>
      </c>
      <c r="ET4296" s="68">
        <v>90</v>
      </c>
      <c r="EU4296" s="68">
        <v>0</v>
      </c>
      <c r="EV4296" s="68">
        <v>150090</v>
      </c>
      <c r="EW4296" s="68" t="s">
        <v>2728</v>
      </c>
      <c r="EX4296" s="68" t="str">
        <f t="shared" si="100"/>
        <v>대형</v>
      </c>
      <c r="GE4296" s="68">
        <v>138003</v>
      </c>
      <c r="GF4296" s="68" t="s">
        <v>6823</v>
      </c>
    </row>
    <row r="4297" spans="147:188" x14ac:dyDescent="0.3">
      <c r="EQ4297" s="68">
        <v>10850090</v>
      </c>
      <c r="ER4297" s="175">
        <v>4</v>
      </c>
      <c r="ES4297" s="68">
        <v>650</v>
      </c>
      <c r="ET4297" s="68">
        <v>90</v>
      </c>
      <c r="EU4297" s="68">
        <v>0</v>
      </c>
      <c r="EV4297" s="68">
        <v>150090</v>
      </c>
      <c r="EW4297" s="68" t="s">
        <v>2728</v>
      </c>
      <c r="EX4297" s="68" t="str">
        <f t="shared" si="100"/>
        <v>대형</v>
      </c>
      <c r="GE4297" s="68">
        <v>138004</v>
      </c>
      <c r="GF4297" s="68" t="s">
        <v>6824</v>
      </c>
    </row>
    <row r="4298" spans="147:188" x14ac:dyDescent="0.3">
      <c r="EQ4298" s="68">
        <v>10950090</v>
      </c>
      <c r="ER4298" s="175">
        <v>4</v>
      </c>
      <c r="ES4298" s="68">
        <v>650</v>
      </c>
      <c r="ET4298" s="68">
        <v>90</v>
      </c>
      <c r="EU4298" s="68">
        <v>0</v>
      </c>
      <c r="EV4298" s="68">
        <v>150090</v>
      </c>
      <c r="EW4298" s="68" t="s">
        <v>2728</v>
      </c>
      <c r="EX4298" s="68" t="str">
        <f t="shared" si="100"/>
        <v>대형</v>
      </c>
      <c r="GE4298" s="68">
        <v>138005</v>
      </c>
      <c r="GF4298" s="68" t="s">
        <v>6825</v>
      </c>
    </row>
    <row r="4299" spans="147:188" x14ac:dyDescent="0.3">
      <c r="EQ4299" s="68">
        <v>11050090</v>
      </c>
      <c r="ER4299" s="175">
        <v>4</v>
      </c>
      <c r="ES4299" s="68">
        <v>650</v>
      </c>
      <c r="ET4299" s="68">
        <v>90</v>
      </c>
      <c r="EU4299" s="68">
        <v>0</v>
      </c>
      <c r="EV4299" s="68">
        <v>150090</v>
      </c>
      <c r="EW4299" s="68" t="s">
        <v>2728</v>
      </c>
      <c r="EX4299" s="68" t="str">
        <f t="shared" si="100"/>
        <v>대형</v>
      </c>
      <c r="GE4299" s="68">
        <v>138006</v>
      </c>
      <c r="GF4299" s="68" t="s">
        <v>6826</v>
      </c>
    </row>
    <row r="4300" spans="147:188" x14ac:dyDescent="0.3">
      <c r="EQ4300" s="68">
        <v>11150090</v>
      </c>
      <c r="ER4300" s="175">
        <v>4</v>
      </c>
      <c r="ES4300" s="68">
        <v>650</v>
      </c>
      <c r="ET4300" s="68">
        <v>90</v>
      </c>
      <c r="EU4300" s="68">
        <v>0</v>
      </c>
      <c r="EV4300" s="68">
        <v>150090</v>
      </c>
      <c r="EW4300" s="68" t="s">
        <v>2728</v>
      </c>
      <c r="EX4300" s="68" t="str">
        <f t="shared" si="100"/>
        <v>대형</v>
      </c>
      <c r="GE4300" s="68">
        <v>138007</v>
      </c>
      <c r="GF4300" s="68" t="s">
        <v>6827</v>
      </c>
    </row>
    <row r="4301" spans="147:188" x14ac:dyDescent="0.3">
      <c r="EQ4301" s="68">
        <v>11250090</v>
      </c>
      <c r="ER4301" s="175">
        <v>4</v>
      </c>
      <c r="ES4301" s="68">
        <v>650</v>
      </c>
      <c r="ET4301" s="68">
        <v>90</v>
      </c>
      <c r="EU4301" s="68">
        <v>0</v>
      </c>
      <c r="EV4301" s="68">
        <v>150090</v>
      </c>
      <c r="EW4301" s="68" t="s">
        <v>2728</v>
      </c>
      <c r="EX4301" s="68" t="str">
        <f t="shared" si="100"/>
        <v>대형</v>
      </c>
      <c r="GE4301" s="68">
        <v>138008</v>
      </c>
      <c r="GF4301" s="68" t="s">
        <v>6828</v>
      </c>
    </row>
    <row r="4302" spans="147:188" x14ac:dyDescent="0.3">
      <c r="EQ4302" s="68">
        <v>20150090</v>
      </c>
      <c r="ER4302" s="175">
        <v>4</v>
      </c>
      <c r="ES4302" s="68">
        <v>650</v>
      </c>
      <c r="ET4302" s="68">
        <v>90</v>
      </c>
      <c r="EU4302" s="68">
        <v>0</v>
      </c>
      <c r="EV4302" s="68">
        <v>150090</v>
      </c>
      <c r="EW4302" s="68" t="s">
        <v>2728</v>
      </c>
      <c r="EX4302" s="68" t="str">
        <f t="shared" si="100"/>
        <v>대형</v>
      </c>
      <c r="GE4302" s="68">
        <v>138009</v>
      </c>
      <c r="GF4302" s="68" t="s">
        <v>6829</v>
      </c>
    </row>
    <row r="4303" spans="147:188" x14ac:dyDescent="0.3">
      <c r="EQ4303" s="68">
        <v>20250090</v>
      </c>
      <c r="ER4303" s="175">
        <v>4</v>
      </c>
      <c r="ES4303" s="68">
        <v>650</v>
      </c>
      <c r="ET4303" s="68">
        <v>90</v>
      </c>
      <c r="EU4303" s="68">
        <v>0</v>
      </c>
      <c r="EV4303" s="68">
        <v>150090</v>
      </c>
      <c r="EW4303" s="68" t="s">
        <v>2728</v>
      </c>
      <c r="EX4303" s="68" t="str">
        <f t="shared" si="100"/>
        <v>대형</v>
      </c>
      <c r="GE4303" s="68">
        <v>138010</v>
      </c>
      <c r="GF4303" s="68" t="s">
        <v>6830</v>
      </c>
    </row>
    <row r="4304" spans="147:188" x14ac:dyDescent="0.3">
      <c r="EQ4304" s="68">
        <v>20350090</v>
      </c>
      <c r="ER4304" s="175">
        <v>4</v>
      </c>
      <c r="ES4304" s="68">
        <v>650</v>
      </c>
      <c r="ET4304" s="68">
        <v>90</v>
      </c>
      <c r="EU4304" s="68">
        <v>0</v>
      </c>
      <c r="EV4304" s="68">
        <v>150090</v>
      </c>
      <c r="EW4304" s="68" t="s">
        <v>2728</v>
      </c>
      <c r="EX4304" s="68" t="str">
        <f t="shared" si="100"/>
        <v>대형</v>
      </c>
      <c r="GE4304" s="68">
        <v>139001</v>
      </c>
      <c r="GF4304" s="68" t="s">
        <v>6831</v>
      </c>
    </row>
    <row r="4305" spans="147:188" x14ac:dyDescent="0.3">
      <c r="EQ4305" s="68">
        <v>20450090</v>
      </c>
      <c r="ER4305" s="175">
        <v>4</v>
      </c>
      <c r="ES4305" s="68">
        <v>650</v>
      </c>
      <c r="ET4305" s="68">
        <v>90</v>
      </c>
      <c r="EU4305" s="68">
        <v>0</v>
      </c>
      <c r="EV4305" s="68">
        <v>150090</v>
      </c>
      <c r="EW4305" s="68" t="s">
        <v>2728</v>
      </c>
      <c r="EX4305" s="68" t="str">
        <f t="shared" si="100"/>
        <v>대형</v>
      </c>
      <c r="GE4305" s="68">
        <v>139002</v>
      </c>
      <c r="GF4305" s="68" t="s">
        <v>6832</v>
      </c>
    </row>
    <row r="4306" spans="147:188" x14ac:dyDescent="0.3">
      <c r="EQ4306" s="68">
        <v>20550090</v>
      </c>
      <c r="ER4306" s="175">
        <v>4</v>
      </c>
      <c r="ES4306" s="68">
        <v>650</v>
      </c>
      <c r="ET4306" s="68">
        <v>90</v>
      </c>
      <c r="EU4306" s="68">
        <v>0</v>
      </c>
      <c r="EV4306" s="68">
        <v>150090</v>
      </c>
      <c r="EW4306" s="68" t="s">
        <v>2728</v>
      </c>
      <c r="EX4306" s="68" t="str">
        <f t="shared" si="100"/>
        <v>대형</v>
      </c>
      <c r="GE4306" s="68">
        <v>139003</v>
      </c>
      <c r="GF4306" s="68" t="s">
        <v>6833</v>
      </c>
    </row>
    <row r="4307" spans="147:188" x14ac:dyDescent="0.3">
      <c r="EQ4307" s="68">
        <v>20650090</v>
      </c>
      <c r="ER4307" s="175">
        <v>4</v>
      </c>
      <c r="ES4307" s="68">
        <v>650</v>
      </c>
      <c r="ET4307" s="68">
        <v>90</v>
      </c>
      <c r="EU4307" s="68">
        <v>0</v>
      </c>
      <c r="EV4307" s="68">
        <v>150090</v>
      </c>
      <c r="EW4307" s="68" t="s">
        <v>2728</v>
      </c>
      <c r="EX4307" s="68" t="str">
        <f t="shared" si="100"/>
        <v>대형</v>
      </c>
      <c r="GE4307" s="68">
        <v>139004</v>
      </c>
      <c r="GF4307" s="68" t="s">
        <v>6834</v>
      </c>
    </row>
    <row r="4308" spans="147:188" x14ac:dyDescent="0.3">
      <c r="EQ4308" s="68">
        <v>20750090</v>
      </c>
      <c r="ER4308" s="175">
        <v>4</v>
      </c>
      <c r="ES4308" s="68">
        <v>650</v>
      </c>
      <c r="ET4308" s="68">
        <v>90</v>
      </c>
      <c r="EU4308" s="68">
        <v>0</v>
      </c>
      <c r="EV4308" s="68">
        <v>150090</v>
      </c>
      <c r="EW4308" s="68" t="s">
        <v>2728</v>
      </c>
      <c r="EX4308" s="68" t="str">
        <f t="shared" si="100"/>
        <v>대형</v>
      </c>
      <c r="GE4308" s="68">
        <v>139005</v>
      </c>
      <c r="GF4308" s="68" t="s">
        <v>6835</v>
      </c>
    </row>
    <row r="4309" spans="147:188" x14ac:dyDescent="0.3">
      <c r="EQ4309" s="68">
        <v>20850090</v>
      </c>
      <c r="ER4309" s="175">
        <v>4</v>
      </c>
      <c r="ES4309" s="68">
        <v>650</v>
      </c>
      <c r="ET4309" s="68">
        <v>90</v>
      </c>
      <c r="EU4309" s="68">
        <v>0</v>
      </c>
      <c r="EV4309" s="68">
        <v>150090</v>
      </c>
      <c r="EW4309" s="68" t="s">
        <v>2728</v>
      </c>
      <c r="EX4309" s="68" t="str">
        <f t="shared" si="100"/>
        <v>대형</v>
      </c>
      <c r="GE4309" s="68">
        <v>139006</v>
      </c>
      <c r="GF4309" s="68" t="s">
        <v>6836</v>
      </c>
    </row>
    <row r="4310" spans="147:188" x14ac:dyDescent="0.3">
      <c r="EQ4310" s="68">
        <v>20950090</v>
      </c>
      <c r="ER4310" s="175">
        <v>4</v>
      </c>
      <c r="ES4310" s="68">
        <v>650</v>
      </c>
      <c r="ET4310" s="68">
        <v>90</v>
      </c>
      <c r="EU4310" s="68">
        <v>0</v>
      </c>
      <c r="EV4310" s="68">
        <v>150090</v>
      </c>
      <c r="EW4310" s="68" t="s">
        <v>2728</v>
      </c>
      <c r="EX4310" s="68" t="str">
        <f t="shared" si="100"/>
        <v>대형</v>
      </c>
      <c r="GE4310" s="68">
        <v>139007</v>
      </c>
      <c r="GF4310" s="68" t="s">
        <v>6837</v>
      </c>
    </row>
    <row r="4311" spans="147:188" x14ac:dyDescent="0.3">
      <c r="EQ4311" s="68">
        <v>21050090</v>
      </c>
      <c r="ER4311" s="175">
        <v>4</v>
      </c>
      <c r="ES4311" s="68">
        <v>650</v>
      </c>
      <c r="ET4311" s="68">
        <v>90</v>
      </c>
      <c r="EU4311" s="68">
        <v>0</v>
      </c>
      <c r="EV4311" s="68">
        <v>150090</v>
      </c>
      <c r="EW4311" s="68" t="s">
        <v>2728</v>
      </c>
      <c r="EX4311" s="68" t="str">
        <f t="shared" si="100"/>
        <v>대형</v>
      </c>
      <c r="GE4311" s="68">
        <v>139008</v>
      </c>
      <c r="GF4311" s="68" t="s">
        <v>6838</v>
      </c>
    </row>
    <row r="4312" spans="147:188" x14ac:dyDescent="0.3">
      <c r="EQ4312" s="68">
        <v>21150090</v>
      </c>
      <c r="ER4312" s="175">
        <v>4</v>
      </c>
      <c r="ES4312" s="68">
        <v>650</v>
      </c>
      <c r="ET4312" s="68">
        <v>90</v>
      </c>
      <c r="EU4312" s="68">
        <v>0</v>
      </c>
      <c r="EV4312" s="68">
        <v>150090</v>
      </c>
      <c r="EW4312" s="68" t="s">
        <v>2728</v>
      </c>
      <c r="EX4312" s="68" t="str">
        <f t="shared" si="100"/>
        <v>대형</v>
      </c>
      <c r="GE4312" s="68">
        <v>139101</v>
      </c>
      <c r="GF4312" s="68" t="s">
        <v>6839</v>
      </c>
    </row>
    <row r="4313" spans="147:188" x14ac:dyDescent="0.3">
      <c r="EQ4313" s="68">
        <v>21250090</v>
      </c>
      <c r="ER4313" s="175">
        <v>4</v>
      </c>
      <c r="ES4313" s="68">
        <v>650</v>
      </c>
      <c r="ET4313" s="68">
        <v>90</v>
      </c>
      <c r="EU4313" s="68">
        <v>0</v>
      </c>
      <c r="EV4313" s="68">
        <v>150090</v>
      </c>
      <c r="EW4313" s="68" t="s">
        <v>2728</v>
      </c>
      <c r="EX4313" s="68" t="str">
        <f t="shared" si="100"/>
        <v>대형</v>
      </c>
      <c r="GE4313" s="68">
        <v>139102</v>
      </c>
      <c r="GF4313" s="68" t="s">
        <v>6840</v>
      </c>
    </row>
    <row r="4314" spans="147:188" x14ac:dyDescent="0.3">
      <c r="EQ4314" s="68">
        <v>30150090</v>
      </c>
      <c r="ER4314" s="175">
        <v>4</v>
      </c>
      <c r="ES4314" s="68">
        <v>650</v>
      </c>
      <c r="ET4314" s="68">
        <v>90</v>
      </c>
      <c r="EU4314" s="68">
        <v>0</v>
      </c>
      <c r="EV4314" s="68">
        <v>150090</v>
      </c>
      <c r="EW4314" s="68" t="s">
        <v>2728</v>
      </c>
      <c r="EX4314" s="68" t="str">
        <f t="shared" si="100"/>
        <v>대형</v>
      </c>
      <c r="GE4314" s="68">
        <v>139103</v>
      </c>
      <c r="GF4314" s="68" t="s">
        <v>6841</v>
      </c>
    </row>
    <row r="4315" spans="147:188" x14ac:dyDescent="0.3">
      <c r="EQ4315" s="68">
        <v>30250090</v>
      </c>
      <c r="ER4315" s="175">
        <v>4</v>
      </c>
      <c r="ES4315" s="68">
        <v>650</v>
      </c>
      <c r="ET4315" s="68">
        <v>90</v>
      </c>
      <c r="EU4315" s="68">
        <v>0</v>
      </c>
      <c r="EV4315" s="68">
        <v>150090</v>
      </c>
      <c r="EW4315" s="68" t="s">
        <v>2728</v>
      </c>
      <c r="EX4315" s="68" t="str">
        <f t="shared" si="100"/>
        <v>대형</v>
      </c>
      <c r="GE4315" s="68">
        <v>139104</v>
      </c>
      <c r="GF4315" s="68" t="s">
        <v>6842</v>
      </c>
    </row>
    <row r="4316" spans="147:188" x14ac:dyDescent="0.3">
      <c r="EQ4316" s="68">
        <v>30350090</v>
      </c>
      <c r="ER4316" s="175">
        <v>4</v>
      </c>
      <c r="ES4316" s="68">
        <v>650</v>
      </c>
      <c r="ET4316" s="68">
        <v>90</v>
      </c>
      <c r="EU4316" s="68">
        <v>0</v>
      </c>
      <c r="EV4316" s="68">
        <v>150090</v>
      </c>
      <c r="EW4316" s="68" t="s">
        <v>2728</v>
      </c>
      <c r="EX4316" s="68" t="str">
        <f t="shared" si="100"/>
        <v>대형</v>
      </c>
      <c r="GE4316" s="68">
        <v>139105</v>
      </c>
      <c r="GF4316" s="68" t="s">
        <v>6843</v>
      </c>
    </row>
    <row r="4317" spans="147:188" x14ac:dyDescent="0.3">
      <c r="EQ4317" s="68">
        <v>30450090</v>
      </c>
      <c r="ER4317" s="175">
        <v>4</v>
      </c>
      <c r="ES4317" s="68">
        <v>650</v>
      </c>
      <c r="ET4317" s="68">
        <v>90</v>
      </c>
      <c r="EU4317" s="68">
        <v>0</v>
      </c>
      <c r="EV4317" s="68">
        <v>150090</v>
      </c>
      <c r="EW4317" s="68" t="s">
        <v>2728</v>
      </c>
      <c r="EX4317" s="68" t="str">
        <f t="shared" si="100"/>
        <v>대형</v>
      </c>
      <c r="GE4317" s="68">
        <v>139106</v>
      </c>
      <c r="GF4317" s="68" t="s">
        <v>6844</v>
      </c>
    </row>
    <row r="4318" spans="147:188" x14ac:dyDescent="0.3">
      <c r="EQ4318" s="68">
        <v>30550090</v>
      </c>
      <c r="ER4318" s="175">
        <v>4</v>
      </c>
      <c r="ES4318" s="68">
        <v>650</v>
      </c>
      <c r="ET4318" s="68">
        <v>90</v>
      </c>
      <c r="EU4318" s="68">
        <v>0</v>
      </c>
      <c r="EV4318" s="68">
        <v>150090</v>
      </c>
      <c r="EW4318" s="68" t="s">
        <v>2728</v>
      </c>
      <c r="EX4318" s="68" t="str">
        <f t="shared" si="100"/>
        <v>대형</v>
      </c>
      <c r="GE4318" s="68">
        <v>139107</v>
      </c>
      <c r="GF4318" s="68" t="s">
        <v>6845</v>
      </c>
    </row>
    <row r="4319" spans="147:188" x14ac:dyDescent="0.3">
      <c r="EQ4319" s="68">
        <v>30650090</v>
      </c>
      <c r="ER4319" s="175">
        <v>4</v>
      </c>
      <c r="ES4319" s="68">
        <v>650</v>
      </c>
      <c r="ET4319" s="68">
        <v>90</v>
      </c>
      <c r="EU4319" s="68">
        <v>0</v>
      </c>
      <c r="EV4319" s="68">
        <v>150090</v>
      </c>
      <c r="EW4319" s="68" t="s">
        <v>2728</v>
      </c>
      <c r="EX4319" s="68" t="str">
        <f t="shared" si="100"/>
        <v>대형</v>
      </c>
      <c r="GE4319" s="68">
        <v>139108</v>
      </c>
      <c r="GF4319" s="68" t="s">
        <v>6846</v>
      </c>
    </row>
    <row r="4320" spans="147:188" x14ac:dyDescent="0.3">
      <c r="EQ4320" s="68">
        <v>30750090</v>
      </c>
      <c r="ER4320" s="175">
        <v>4</v>
      </c>
      <c r="ES4320" s="68">
        <v>650</v>
      </c>
      <c r="ET4320" s="68">
        <v>90</v>
      </c>
      <c r="EU4320" s="68">
        <v>0</v>
      </c>
      <c r="EV4320" s="68">
        <v>150090</v>
      </c>
      <c r="EW4320" s="68" t="s">
        <v>2728</v>
      </c>
      <c r="EX4320" s="68" t="str">
        <f t="shared" si="100"/>
        <v>대형</v>
      </c>
      <c r="GE4320" s="68">
        <v>139109</v>
      </c>
      <c r="GF4320" s="68" t="s">
        <v>6847</v>
      </c>
    </row>
    <row r="4321" spans="147:188" x14ac:dyDescent="0.3">
      <c r="EQ4321" s="68">
        <v>30850090</v>
      </c>
      <c r="ER4321" s="175">
        <v>4</v>
      </c>
      <c r="ES4321" s="68">
        <v>650</v>
      </c>
      <c r="ET4321" s="68">
        <v>90</v>
      </c>
      <c r="EU4321" s="68">
        <v>0</v>
      </c>
      <c r="EV4321" s="68">
        <v>150090</v>
      </c>
      <c r="EW4321" s="68" t="s">
        <v>2728</v>
      </c>
      <c r="EX4321" s="68" t="str">
        <f t="shared" si="100"/>
        <v>대형</v>
      </c>
      <c r="GE4321" s="68">
        <v>139110</v>
      </c>
      <c r="GF4321" s="68" t="s">
        <v>6848</v>
      </c>
    </row>
    <row r="4322" spans="147:188" x14ac:dyDescent="0.3">
      <c r="EQ4322" s="68">
        <v>30950090</v>
      </c>
      <c r="ER4322" s="175">
        <v>4</v>
      </c>
      <c r="ES4322" s="68">
        <v>650</v>
      </c>
      <c r="ET4322" s="68">
        <v>90</v>
      </c>
      <c r="EU4322" s="68">
        <v>0</v>
      </c>
      <c r="EV4322" s="68">
        <v>150090</v>
      </c>
      <c r="EW4322" s="68" t="s">
        <v>2728</v>
      </c>
      <c r="EX4322" s="68" t="str">
        <f t="shared" si="100"/>
        <v>대형</v>
      </c>
      <c r="GE4322" s="68">
        <v>139111</v>
      </c>
      <c r="GF4322" s="68" t="s">
        <v>6849</v>
      </c>
    </row>
    <row r="4323" spans="147:188" x14ac:dyDescent="0.3">
      <c r="EQ4323" s="68">
        <v>31050090</v>
      </c>
      <c r="ER4323" s="175">
        <v>4</v>
      </c>
      <c r="ES4323" s="68">
        <v>650</v>
      </c>
      <c r="ET4323" s="68">
        <v>90</v>
      </c>
      <c r="EU4323" s="68">
        <v>0</v>
      </c>
      <c r="EV4323" s="68">
        <v>150090</v>
      </c>
      <c r="EW4323" s="68" t="s">
        <v>2728</v>
      </c>
      <c r="EX4323" s="68" t="str">
        <f t="shared" si="100"/>
        <v>대형</v>
      </c>
      <c r="GE4323" s="68">
        <v>139112</v>
      </c>
      <c r="GF4323" s="68" t="s">
        <v>6850</v>
      </c>
    </row>
    <row r="4324" spans="147:188" x14ac:dyDescent="0.3">
      <c r="EQ4324" s="68">
        <v>31150090</v>
      </c>
      <c r="ER4324" s="175">
        <v>4</v>
      </c>
      <c r="ES4324" s="68">
        <v>650</v>
      </c>
      <c r="ET4324" s="68">
        <v>90</v>
      </c>
      <c r="EU4324" s="68">
        <v>0</v>
      </c>
      <c r="EV4324" s="68">
        <v>150090</v>
      </c>
      <c r="EW4324" s="68" t="s">
        <v>2728</v>
      </c>
      <c r="EX4324" s="68" t="str">
        <f t="shared" si="100"/>
        <v>대형</v>
      </c>
      <c r="GE4324" s="68">
        <v>139113</v>
      </c>
      <c r="GF4324" s="68" t="s">
        <v>6851</v>
      </c>
    </row>
    <row r="4325" spans="147:188" x14ac:dyDescent="0.3">
      <c r="EQ4325" s="68">
        <v>31250090</v>
      </c>
      <c r="ER4325" s="175">
        <v>4</v>
      </c>
      <c r="ES4325" s="68">
        <v>650</v>
      </c>
      <c r="ET4325" s="68">
        <v>90</v>
      </c>
      <c r="EU4325" s="68">
        <v>0</v>
      </c>
      <c r="EV4325" s="68">
        <v>150090</v>
      </c>
      <c r="EW4325" s="68" t="s">
        <v>2728</v>
      </c>
      <c r="EX4325" s="68" t="str">
        <f t="shared" si="100"/>
        <v>대형</v>
      </c>
      <c r="GE4325" s="68">
        <v>139114</v>
      </c>
      <c r="GF4325" s="68" t="s">
        <v>6852</v>
      </c>
    </row>
    <row r="4326" spans="147:188" x14ac:dyDescent="0.3">
      <c r="EQ4326" s="68">
        <v>10150091</v>
      </c>
      <c r="ER4326" s="175">
        <v>4</v>
      </c>
      <c r="ES4326" s="68">
        <v>650</v>
      </c>
      <c r="ET4326" s="68">
        <v>91</v>
      </c>
      <c r="EU4326" s="68">
        <v>0</v>
      </c>
      <c r="EV4326" s="68">
        <v>150091</v>
      </c>
      <c r="EW4326" s="68" t="s">
        <v>2729</v>
      </c>
      <c r="EX4326" s="68" t="str">
        <f t="shared" si="100"/>
        <v>대형</v>
      </c>
      <c r="GE4326" s="68">
        <v>139115</v>
      </c>
      <c r="GF4326" s="68" t="s">
        <v>6853</v>
      </c>
    </row>
    <row r="4327" spans="147:188" x14ac:dyDescent="0.3">
      <c r="EQ4327" s="68">
        <v>10250091</v>
      </c>
      <c r="ER4327" s="175">
        <v>4</v>
      </c>
      <c r="ES4327" s="68">
        <v>650</v>
      </c>
      <c r="ET4327" s="68">
        <v>91</v>
      </c>
      <c r="EU4327" s="68">
        <v>0</v>
      </c>
      <c r="EV4327" s="68">
        <v>150091</v>
      </c>
      <c r="EW4327" s="68" t="s">
        <v>2729</v>
      </c>
      <c r="EX4327" s="68" t="str">
        <f t="shared" si="100"/>
        <v>대형</v>
      </c>
      <c r="GE4327" s="68">
        <v>139116</v>
      </c>
      <c r="GF4327" s="68" t="s">
        <v>6854</v>
      </c>
    </row>
    <row r="4328" spans="147:188" x14ac:dyDescent="0.3">
      <c r="EQ4328" s="68">
        <v>10350091</v>
      </c>
      <c r="ER4328" s="175">
        <v>4</v>
      </c>
      <c r="ES4328" s="68">
        <v>650</v>
      </c>
      <c r="ET4328" s="68">
        <v>91</v>
      </c>
      <c r="EU4328" s="68">
        <v>0</v>
      </c>
      <c r="EV4328" s="68">
        <v>150091</v>
      </c>
      <c r="EW4328" s="68" t="s">
        <v>2729</v>
      </c>
      <c r="EX4328" s="68" t="str">
        <f t="shared" si="100"/>
        <v>대형</v>
      </c>
      <c r="GE4328" s="68">
        <v>139117</v>
      </c>
      <c r="GF4328" s="68" t="s">
        <v>6855</v>
      </c>
    </row>
    <row r="4329" spans="147:188" x14ac:dyDescent="0.3">
      <c r="EQ4329" s="68">
        <v>10450091</v>
      </c>
      <c r="ER4329" s="175">
        <v>4</v>
      </c>
      <c r="ES4329" s="68">
        <v>650</v>
      </c>
      <c r="ET4329" s="68">
        <v>91</v>
      </c>
      <c r="EU4329" s="68">
        <v>0</v>
      </c>
      <c r="EV4329" s="68">
        <v>150091</v>
      </c>
      <c r="EW4329" s="68" t="s">
        <v>2729</v>
      </c>
      <c r="EX4329" s="68" t="str">
        <f t="shared" si="100"/>
        <v>대형</v>
      </c>
      <c r="GE4329" s="68">
        <v>139118</v>
      </c>
      <c r="GF4329" s="68" t="s">
        <v>6856</v>
      </c>
    </row>
    <row r="4330" spans="147:188" x14ac:dyDescent="0.3">
      <c r="EQ4330" s="68">
        <v>10550091</v>
      </c>
      <c r="ER4330" s="175">
        <v>4</v>
      </c>
      <c r="ES4330" s="68">
        <v>650</v>
      </c>
      <c r="ET4330" s="68">
        <v>91</v>
      </c>
      <c r="EU4330" s="68">
        <v>0</v>
      </c>
      <c r="EV4330" s="68">
        <v>150091</v>
      </c>
      <c r="EW4330" s="68" t="s">
        <v>2729</v>
      </c>
      <c r="EX4330" s="68" t="str">
        <f t="shared" si="100"/>
        <v>대형</v>
      </c>
      <c r="GE4330" s="68">
        <v>139119</v>
      </c>
      <c r="GF4330" s="68" t="s">
        <v>6857</v>
      </c>
    </row>
    <row r="4331" spans="147:188" x14ac:dyDescent="0.3">
      <c r="EQ4331" s="68">
        <v>10650091</v>
      </c>
      <c r="ER4331" s="175">
        <v>4</v>
      </c>
      <c r="ES4331" s="68">
        <v>650</v>
      </c>
      <c r="ET4331" s="68">
        <v>91</v>
      </c>
      <c r="EU4331" s="68">
        <v>0</v>
      </c>
      <c r="EV4331" s="68">
        <v>150091</v>
      </c>
      <c r="EW4331" s="68" t="s">
        <v>2729</v>
      </c>
      <c r="EX4331" s="68" t="str">
        <f t="shared" si="100"/>
        <v>대형</v>
      </c>
      <c r="GE4331" s="68">
        <v>139201</v>
      </c>
      <c r="GF4331" s="68" t="s">
        <v>6858</v>
      </c>
    </row>
    <row r="4332" spans="147:188" x14ac:dyDescent="0.3">
      <c r="EQ4332" s="68">
        <v>10750091</v>
      </c>
      <c r="ER4332" s="175">
        <v>4</v>
      </c>
      <c r="ES4332" s="68">
        <v>650</v>
      </c>
      <c r="ET4332" s="68">
        <v>91</v>
      </c>
      <c r="EU4332" s="68">
        <v>0</v>
      </c>
      <c r="EV4332" s="68">
        <v>150091</v>
      </c>
      <c r="EW4332" s="68" t="s">
        <v>2729</v>
      </c>
      <c r="EX4332" s="68" t="str">
        <f t="shared" si="100"/>
        <v>대형</v>
      </c>
      <c r="GE4332" s="68">
        <v>139202</v>
      </c>
      <c r="GF4332" s="68" t="s">
        <v>6859</v>
      </c>
    </row>
    <row r="4333" spans="147:188" x14ac:dyDescent="0.3">
      <c r="EQ4333" s="68">
        <v>10850091</v>
      </c>
      <c r="ER4333" s="175">
        <v>4</v>
      </c>
      <c r="ES4333" s="68">
        <v>650</v>
      </c>
      <c r="ET4333" s="68">
        <v>91</v>
      </c>
      <c r="EU4333" s="68">
        <v>0</v>
      </c>
      <c r="EV4333" s="68">
        <v>150091</v>
      </c>
      <c r="EW4333" s="68" t="s">
        <v>2729</v>
      </c>
      <c r="EX4333" s="68" t="str">
        <f t="shared" si="100"/>
        <v>대형</v>
      </c>
      <c r="GE4333" s="68">
        <v>139203</v>
      </c>
      <c r="GF4333" s="68" t="s">
        <v>6860</v>
      </c>
    </row>
    <row r="4334" spans="147:188" x14ac:dyDescent="0.3">
      <c r="EQ4334" s="68">
        <v>10950091</v>
      </c>
      <c r="ER4334" s="175">
        <v>4</v>
      </c>
      <c r="ES4334" s="68">
        <v>650</v>
      </c>
      <c r="ET4334" s="68">
        <v>91</v>
      </c>
      <c r="EU4334" s="68">
        <v>0</v>
      </c>
      <c r="EV4334" s="68">
        <v>150091</v>
      </c>
      <c r="EW4334" s="68" t="s">
        <v>2729</v>
      </c>
      <c r="EX4334" s="68" t="str">
        <f t="shared" si="100"/>
        <v>대형</v>
      </c>
      <c r="GE4334" s="68">
        <v>139204</v>
      </c>
      <c r="GF4334" s="68" t="s">
        <v>6861</v>
      </c>
    </row>
    <row r="4335" spans="147:188" x14ac:dyDescent="0.3">
      <c r="EQ4335" s="68">
        <v>11050091</v>
      </c>
      <c r="ER4335" s="175">
        <v>4</v>
      </c>
      <c r="ES4335" s="68">
        <v>650</v>
      </c>
      <c r="ET4335" s="68">
        <v>91</v>
      </c>
      <c r="EU4335" s="68">
        <v>0</v>
      </c>
      <c r="EV4335" s="68">
        <v>150091</v>
      </c>
      <c r="EW4335" s="68" t="s">
        <v>2729</v>
      </c>
      <c r="EX4335" s="68" t="str">
        <f t="shared" si="100"/>
        <v>대형</v>
      </c>
      <c r="GE4335" s="68">
        <v>139205</v>
      </c>
      <c r="GF4335" s="68" t="s">
        <v>6862</v>
      </c>
    </row>
    <row r="4336" spans="147:188" x14ac:dyDescent="0.3">
      <c r="EQ4336" s="68">
        <v>11150091</v>
      </c>
      <c r="ER4336" s="175">
        <v>4</v>
      </c>
      <c r="ES4336" s="68">
        <v>650</v>
      </c>
      <c r="ET4336" s="68">
        <v>91</v>
      </c>
      <c r="EU4336" s="68">
        <v>0</v>
      </c>
      <c r="EV4336" s="68">
        <v>150091</v>
      </c>
      <c r="EW4336" s="68" t="s">
        <v>2729</v>
      </c>
      <c r="EX4336" s="68" t="str">
        <f t="shared" si="100"/>
        <v>대형</v>
      </c>
      <c r="GE4336" s="68">
        <v>139206</v>
      </c>
      <c r="GF4336" s="68" t="s">
        <v>6863</v>
      </c>
    </row>
    <row r="4337" spans="147:188" x14ac:dyDescent="0.3">
      <c r="EQ4337" s="68">
        <v>11250091</v>
      </c>
      <c r="ER4337" s="175">
        <v>4</v>
      </c>
      <c r="ES4337" s="68">
        <v>650</v>
      </c>
      <c r="ET4337" s="68">
        <v>91</v>
      </c>
      <c r="EU4337" s="68">
        <v>0</v>
      </c>
      <c r="EV4337" s="68">
        <v>150091</v>
      </c>
      <c r="EW4337" s="68" t="s">
        <v>2729</v>
      </c>
      <c r="EX4337" s="68" t="str">
        <f t="shared" si="100"/>
        <v>대형</v>
      </c>
      <c r="GE4337" s="68">
        <v>139207</v>
      </c>
      <c r="GF4337" s="68" t="s">
        <v>6864</v>
      </c>
    </row>
    <row r="4338" spans="147:188" x14ac:dyDescent="0.3">
      <c r="EQ4338" s="68">
        <v>20150091</v>
      </c>
      <c r="ER4338" s="175">
        <v>4</v>
      </c>
      <c r="ES4338" s="68">
        <v>650</v>
      </c>
      <c r="ET4338" s="68">
        <v>91</v>
      </c>
      <c r="EU4338" s="68">
        <v>0</v>
      </c>
      <c r="EV4338" s="68">
        <v>150091</v>
      </c>
      <c r="EW4338" s="68" t="s">
        <v>2729</v>
      </c>
      <c r="EX4338" s="68" t="str">
        <f t="shared" si="100"/>
        <v>대형</v>
      </c>
      <c r="GE4338" s="68">
        <v>139208</v>
      </c>
      <c r="GF4338" s="68" t="s">
        <v>6865</v>
      </c>
    </row>
    <row r="4339" spans="147:188" x14ac:dyDescent="0.3">
      <c r="EQ4339" s="68">
        <v>20250091</v>
      </c>
      <c r="ER4339" s="175">
        <v>4</v>
      </c>
      <c r="ES4339" s="68">
        <v>650</v>
      </c>
      <c r="ET4339" s="68">
        <v>91</v>
      </c>
      <c r="EU4339" s="68">
        <v>0</v>
      </c>
      <c r="EV4339" s="68">
        <v>150091</v>
      </c>
      <c r="EW4339" s="68" t="s">
        <v>2729</v>
      </c>
      <c r="EX4339" s="68" t="str">
        <f t="shared" si="100"/>
        <v>대형</v>
      </c>
      <c r="GE4339" s="68">
        <v>139209</v>
      </c>
      <c r="GF4339" s="68" t="s">
        <v>6866</v>
      </c>
    </row>
    <row r="4340" spans="147:188" x14ac:dyDescent="0.3">
      <c r="EQ4340" s="68">
        <v>20350091</v>
      </c>
      <c r="ER4340" s="175">
        <v>4</v>
      </c>
      <c r="ES4340" s="68">
        <v>650</v>
      </c>
      <c r="ET4340" s="68">
        <v>91</v>
      </c>
      <c r="EU4340" s="68">
        <v>0</v>
      </c>
      <c r="EV4340" s="68">
        <v>150091</v>
      </c>
      <c r="EW4340" s="68" t="s">
        <v>2729</v>
      </c>
      <c r="EX4340" s="68" t="str">
        <f t="shared" si="100"/>
        <v>대형</v>
      </c>
      <c r="GE4340" s="68">
        <v>140001</v>
      </c>
      <c r="GF4340" s="68" t="s">
        <v>6867</v>
      </c>
    </row>
    <row r="4341" spans="147:188" x14ac:dyDescent="0.3">
      <c r="EQ4341" s="68">
        <v>20450091</v>
      </c>
      <c r="ER4341" s="175">
        <v>4</v>
      </c>
      <c r="ES4341" s="68">
        <v>650</v>
      </c>
      <c r="ET4341" s="68">
        <v>91</v>
      </c>
      <c r="EU4341" s="68">
        <v>0</v>
      </c>
      <c r="EV4341" s="68">
        <v>150091</v>
      </c>
      <c r="EW4341" s="68" t="s">
        <v>2729</v>
      </c>
      <c r="EX4341" s="68" t="str">
        <f t="shared" si="100"/>
        <v>대형</v>
      </c>
      <c r="GE4341" s="68">
        <v>140002</v>
      </c>
      <c r="GF4341" s="68" t="s">
        <v>6868</v>
      </c>
    </row>
    <row r="4342" spans="147:188" x14ac:dyDescent="0.3">
      <c r="EQ4342" s="68">
        <v>20550091</v>
      </c>
      <c r="ER4342" s="175">
        <v>4</v>
      </c>
      <c r="ES4342" s="68">
        <v>650</v>
      </c>
      <c r="ET4342" s="68">
        <v>91</v>
      </c>
      <c r="EU4342" s="68">
        <v>0</v>
      </c>
      <c r="EV4342" s="68">
        <v>150091</v>
      </c>
      <c r="EW4342" s="68" t="s">
        <v>2729</v>
      </c>
      <c r="EX4342" s="68" t="str">
        <f t="shared" si="100"/>
        <v>대형</v>
      </c>
      <c r="GE4342" s="68">
        <v>140003</v>
      </c>
      <c r="GF4342" s="68" t="s">
        <v>6869</v>
      </c>
    </row>
    <row r="4343" spans="147:188" x14ac:dyDescent="0.3">
      <c r="EQ4343" s="68">
        <v>20650091</v>
      </c>
      <c r="ER4343" s="175">
        <v>4</v>
      </c>
      <c r="ES4343" s="68">
        <v>650</v>
      </c>
      <c r="ET4343" s="68">
        <v>91</v>
      </c>
      <c r="EU4343" s="68">
        <v>0</v>
      </c>
      <c r="EV4343" s="68">
        <v>150091</v>
      </c>
      <c r="EW4343" s="68" t="s">
        <v>2729</v>
      </c>
      <c r="EX4343" s="68" t="str">
        <f t="shared" si="100"/>
        <v>대형</v>
      </c>
      <c r="GE4343" s="68">
        <v>140004</v>
      </c>
      <c r="GF4343" s="68" t="s">
        <v>6870</v>
      </c>
    </row>
    <row r="4344" spans="147:188" x14ac:dyDescent="0.3">
      <c r="EQ4344" s="68">
        <v>20750091</v>
      </c>
      <c r="ER4344" s="175">
        <v>4</v>
      </c>
      <c r="ES4344" s="68">
        <v>650</v>
      </c>
      <c r="ET4344" s="68">
        <v>91</v>
      </c>
      <c r="EU4344" s="68">
        <v>0</v>
      </c>
      <c r="EV4344" s="68">
        <v>150091</v>
      </c>
      <c r="EW4344" s="68" t="s">
        <v>2729</v>
      </c>
      <c r="EX4344" s="68" t="str">
        <f t="shared" si="100"/>
        <v>대형</v>
      </c>
      <c r="GE4344" s="68">
        <v>140005</v>
      </c>
      <c r="GF4344" s="68" t="s">
        <v>6871</v>
      </c>
    </row>
    <row r="4345" spans="147:188" x14ac:dyDescent="0.3">
      <c r="EQ4345" s="68">
        <v>20850091</v>
      </c>
      <c r="ER4345" s="175">
        <v>4</v>
      </c>
      <c r="ES4345" s="68">
        <v>650</v>
      </c>
      <c r="ET4345" s="68">
        <v>91</v>
      </c>
      <c r="EU4345" s="68">
        <v>0</v>
      </c>
      <c r="EV4345" s="68">
        <v>150091</v>
      </c>
      <c r="EW4345" s="68" t="s">
        <v>2729</v>
      </c>
      <c r="EX4345" s="68" t="str">
        <f t="shared" si="100"/>
        <v>대형</v>
      </c>
      <c r="GE4345" s="68">
        <v>140006</v>
      </c>
      <c r="GF4345" s="68" t="s">
        <v>6872</v>
      </c>
    </row>
    <row r="4346" spans="147:188" x14ac:dyDescent="0.3">
      <c r="EQ4346" s="68">
        <v>20950091</v>
      </c>
      <c r="ER4346" s="175">
        <v>4</v>
      </c>
      <c r="ES4346" s="68">
        <v>650</v>
      </c>
      <c r="ET4346" s="68">
        <v>91</v>
      </c>
      <c r="EU4346" s="68">
        <v>0</v>
      </c>
      <c r="EV4346" s="68">
        <v>150091</v>
      </c>
      <c r="EW4346" s="68" t="s">
        <v>2729</v>
      </c>
      <c r="EX4346" s="68" t="str">
        <f t="shared" si="100"/>
        <v>대형</v>
      </c>
      <c r="GE4346" s="68">
        <v>140007</v>
      </c>
      <c r="GF4346" s="68" t="s">
        <v>6873</v>
      </c>
    </row>
    <row r="4347" spans="147:188" x14ac:dyDescent="0.3">
      <c r="EQ4347" s="68">
        <v>21050091</v>
      </c>
      <c r="ER4347" s="175">
        <v>4</v>
      </c>
      <c r="ES4347" s="68">
        <v>650</v>
      </c>
      <c r="ET4347" s="68">
        <v>91</v>
      </c>
      <c r="EU4347" s="68">
        <v>0</v>
      </c>
      <c r="EV4347" s="68">
        <v>150091</v>
      </c>
      <c r="EW4347" s="68" t="s">
        <v>2729</v>
      </c>
      <c r="EX4347" s="68" t="str">
        <f t="shared" si="100"/>
        <v>대형</v>
      </c>
      <c r="GE4347" s="68">
        <v>140008</v>
      </c>
      <c r="GF4347" s="68" t="s">
        <v>6874</v>
      </c>
    </row>
    <row r="4348" spans="147:188" x14ac:dyDescent="0.3">
      <c r="EQ4348" s="68">
        <v>21150091</v>
      </c>
      <c r="ER4348" s="175">
        <v>4</v>
      </c>
      <c r="ES4348" s="68">
        <v>650</v>
      </c>
      <c r="ET4348" s="68">
        <v>91</v>
      </c>
      <c r="EU4348" s="68">
        <v>0</v>
      </c>
      <c r="EV4348" s="68">
        <v>150091</v>
      </c>
      <c r="EW4348" s="68" t="s">
        <v>2729</v>
      </c>
      <c r="EX4348" s="68" t="str">
        <f t="shared" si="100"/>
        <v>대형</v>
      </c>
      <c r="GE4348" s="68">
        <v>140009</v>
      </c>
      <c r="GF4348" s="68" t="s">
        <v>6875</v>
      </c>
    </row>
    <row r="4349" spans="147:188" x14ac:dyDescent="0.3">
      <c r="EQ4349" s="68">
        <v>21250091</v>
      </c>
      <c r="ER4349" s="175">
        <v>4</v>
      </c>
      <c r="ES4349" s="68">
        <v>650</v>
      </c>
      <c r="ET4349" s="68">
        <v>91</v>
      </c>
      <c r="EU4349" s="68">
        <v>0</v>
      </c>
      <c r="EV4349" s="68">
        <v>150091</v>
      </c>
      <c r="EW4349" s="68" t="s">
        <v>2729</v>
      </c>
      <c r="EX4349" s="68" t="str">
        <f t="shared" si="100"/>
        <v>대형</v>
      </c>
      <c r="GE4349" s="68">
        <v>140010</v>
      </c>
      <c r="GF4349" s="68" t="s">
        <v>6876</v>
      </c>
    </row>
    <row r="4350" spans="147:188" x14ac:dyDescent="0.3">
      <c r="EQ4350" s="68">
        <v>30150091</v>
      </c>
      <c r="ER4350" s="175">
        <v>4</v>
      </c>
      <c r="ES4350" s="68">
        <v>650</v>
      </c>
      <c r="ET4350" s="68">
        <v>91</v>
      </c>
      <c r="EU4350" s="68">
        <v>0</v>
      </c>
      <c r="EV4350" s="68">
        <v>150091</v>
      </c>
      <c r="EW4350" s="68" t="s">
        <v>2729</v>
      </c>
      <c r="EX4350" s="68" t="str">
        <f t="shared" si="100"/>
        <v>대형</v>
      </c>
      <c r="GE4350" s="68">
        <v>140011</v>
      </c>
      <c r="GF4350" s="68" t="s">
        <v>6877</v>
      </c>
    </row>
    <row r="4351" spans="147:188" x14ac:dyDescent="0.3">
      <c r="EQ4351" s="68">
        <v>30250091</v>
      </c>
      <c r="ER4351" s="175">
        <v>4</v>
      </c>
      <c r="ES4351" s="68">
        <v>650</v>
      </c>
      <c r="ET4351" s="68">
        <v>91</v>
      </c>
      <c r="EU4351" s="68">
        <v>0</v>
      </c>
      <c r="EV4351" s="68">
        <v>150091</v>
      </c>
      <c r="EW4351" s="68" t="s">
        <v>2729</v>
      </c>
      <c r="EX4351" s="68" t="str">
        <f t="shared" si="100"/>
        <v>대형</v>
      </c>
      <c r="GE4351" s="68">
        <v>140012</v>
      </c>
      <c r="GF4351" s="68" t="s">
        <v>6878</v>
      </c>
    </row>
    <row r="4352" spans="147:188" x14ac:dyDescent="0.3">
      <c r="EQ4352" s="68">
        <v>30350091</v>
      </c>
      <c r="ER4352" s="175">
        <v>4</v>
      </c>
      <c r="ES4352" s="68">
        <v>650</v>
      </c>
      <c r="ET4352" s="68">
        <v>91</v>
      </c>
      <c r="EU4352" s="68">
        <v>0</v>
      </c>
      <c r="EV4352" s="68">
        <v>150091</v>
      </c>
      <c r="EW4352" s="68" t="s">
        <v>2729</v>
      </c>
      <c r="EX4352" s="68" t="str">
        <f t="shared" si="100"/>
        <v>대형</v>
      </c>
      <c r="GE4352" s="68">
        <v>140013</v>
      </c>
      <c r="GF4352" s="68" t="s">
        <v>6872</v>
      </c>
    </row>
    <row r="4353" spans="147:188" x14ac:dyDescent="0.3">
      <c r="EQ4353" s="68">
        <v>30450091</v>
      </c>
      <c r="ER4353" s="175">
        <v>4</v>
      </c>
      <c r="ES4353" s="68">
        <v>650</v>
      </c>
      <c r="ET4353" s="68">
        <v>91</v>
      </c>
      <c r="EU4353" s="68">
        <v>0</v>
      </c>
      <c r="EV4353" s="68">
        <v>150091</v>
      </c>
      <c r="EW4353" s="68" t="s">
        <v>2729</v>
      </c>
      <c r="EX4353" s="68" t="str">
        <f t="shared" si="100"/>
        <v>대형</v>
      </c>
      <c r="GE4353" s="68">
        <v>140014</v>
      </c>
      <c r="GF4353" s="68" t="s">
        <v>6879</v>
      </c>
    </row>
    <row r="4354" spans="147:188" x14ac:dyDescent="0.3">
      <c r="EQ4354" s="68">
        <v>30550091</v>
      </c>
      <c r="ER4354" s="175">
        <v>4</v>
      </c>
      <c r="ES4354" s="68">
        <v>650</v>
      </c>
      <c r="ET4354" s="68">
        <v>91</v>
      </c>
      <c r="EU4354" s="68">
        <v>0</v>
      </c>
      <c r="EV4354" s="68">
        <v>150091</v>
      </c>
      <c r="EW4354" s="68" t="s">
        <v>2729</v>
      </c>
      <c r="EX4354" s="68" t="str">
        <f t="shared" si="100"/>
        <v>대형</v>
      </c>
      <c r="GE4354" s="68">
        <v>140015</v>
      </c>
      <c r="GF4354" s="68" t="s">
        <v>6880</v>
      </c>
    </row>
    <row r="4355" spans="147:188" x14ac:dyDescent="0.3">
      <c r="EQ4355" s="68">
        <v>30650091</v>
      </c>
      <c r="ER4355" s="175">
        <v>4</v>
      </c>
      <c r="ES4355" s="68">
        <v>650</v>
      </c>
      <c r="ET4355" s="68">
        <v>91</v>
      </c>
      <c r="EU4355" s="68">
        <v>0</v>
      </c>
      <c r="EV4355" s="68">
        <v>150091</v>
      </c>
      <c r="EW4355" s="68" t="s">
        <v>2729</v>
      </c>
      <c r="EX4355" s="68" t="str">
        <f t="shared" ref="EX4355:EX4418" si="101">IF(ER4355=1,"소형",IF(ER4355=2,"중형","대형"))</f>
        <v>대형</v>
      </c>
      <c r="GE4355" s="68">
        <v>140016</v>
      </c>
      <c r="GF4355" s="68" t="s">
        <v>6881</v>
      </c>
    </row>
    <row r="4356" spans="147:188" x14ac:dyDescent="0.3">
      <c r="EQ4356" s="68">
        <v>30750091</v>
      </c>
      <c r="ER4356" s="175">
        <v>4</v>
      </c>
      <c r="ES4356" s="68">
        <v>650</v>
      </c>
      <c r="ET4356" s="68">
        <v>91</v>
      </c>
      <c r="EU4356" s="68">
        <v>0</v>
      </c>
      <c r="EV4356" s="68">
        <v>150091</v>
      </c>
      <c r="EW4356" s="68" t="s">
        <v>2729</v>
      </c>
      <c r="EX4356" s="68" t="str">
        <f t="shared" si="101"/>
        <v>대형</v>
      </c>
      <c r="GE4356" s="68">
        <v>140017</v>
      </c>
      <c r="GF4356" s="68" t="s">
        <v>6882</v>
      </c>
    </row>
    <row r="4357" spans="147:188" x14ac:dyDescent="0.3">
      <c r="EQ4357" s="68">
        <v>30850091</v>
      </c>
      <c r="ER4357" s="175">
        <v>4</v>
      </c>
      <c r="ES4357" s="68">
        <v>650</v>
      </c>
      <c r="ET4357" s="68">
        <v>91</v>
      </c>
      <c r="EU4357" s="68">
        <v>0</v>
      </c>
      <c r="EV4357" s="68">
        <v>150091</v>
      </c>
      <c r="EW4357" s="68" t="s">
        <v>2729</v>
      </c>
      <c r="EX4357" s="68" t="str">
        <f t="shared" si="101"/>
        <v>대형</v>
      </c>
      <c r="GE4357" s="68">
        <v>140018</v>
      </c>
      <c r="GF4357" s="68" t="s">
        <v>6883</v>
      </c>
    </row>
    <row r="4358" spans="147:188" x14ac:dyDescent="0.3">
      <c r="EQ4358" s="68">
        <v>30950091</v>
      </c>
      <c r="ER4358" s="175">
        <v>4</v>
      </c>
      <c r="ES4358" s="68">
        <v>650</v>
      </c>
      <c r="ET4358" s="68">
        <v>91</v>
      </c>
      <c r="EU4358" s="68">
        <v>0</v>
      </c>
      <c r="EV4358" s="68">
        <v>150091</v>
      </c>
      <c r="EW4358" s="68" t="s">
        <v>2729</v>
      </c>
      <c r="EX4358" s="68" t="str">
        <f t="shared" si="101"/>
        <v>대형</v>
      </c>
      <c r="GE4358" s="68">
        <v>140019</v>
      </c>
      <c r="GF4358" s="68" t="s">
        <v>6884</v>
      </c>
    </row>
    <row r="4359" spans="147:188" x14ac:dyDescent="0.3">
      <c r="EQ4359" s="68">
        <v>31050091</v>
      </c>
      <c r="ER4359" s="175">
        <v>4</v>
      </c>
      <c r="ES4359" s="68">
        <v>650</v>
      </c>
      <c r="ET4359" s="68">
        <v>91</v>
      </c>
      <c r="EU4359" s="68">
        <v>0</v>
      </c>
      <c r="EV4359" s="68">
        <v>150091</v>
      </c>
      <c r="EW4359" s="68" t="s">
        <v>2729</v>
      </c>
      <c r="EX4359" s="68" t="str">
        <f t="shared" si="101"/>
        <v>대형</v>
      </c>
      <c r="GE4359" s="68">
        <v>140020</v>
      </c>
      <c r="GF4359" s="68" t="s">
        <v>6885</v>
      </c>
    </row>
    <row r="4360" spans="147:188" x14ac:dyDescent="0.3">
      <c r="EQ4360" s="68">
        <v>31150091</v>
      </c>
      <c r="ER4360" s="175">
        <v>4</v>
      </c>
      <c r="ES4360" s="68">
        <v>650</v>
      </c>
      <c r="ET4360" s="68">
        <v>91</v>
      </c>
      <c r="EU4360" s="68">
        <v>0</v>
      </c>
      <c r="EV4360" s="68">
        <v>150091</v>
      </c>
      <c r="EW4360" s="68" t="s">
        <v>2729</v>
      </c>
      <c r="EX4360" s="68" t="str">
        <f t="shared" si="101"/>
        <v>대형</v>
      </c>
      <c r="GE4360" s="68">
        <v>140021</v>
      </c>
      <c r="GF4360" s="68" t="s">
        <v>6886</v>
      </c>
    </row>
    <row r="4361" spans="147:188" x14ac:dyDescent="0.3">
      <c r="EQ4361" s="68">
        <v>31250091</v>
      </c>
      <c r="ER4361" s="175">
        <v>4</v>
      </c>
      <c r="ES4361" s="68">
        <v>650</v>
      </c>
      <c r="ET4361" s="68">
        <v>91</v>
      </c>
      <c r="EU4361" s="68">
        <v>0</v>
      </c>
      <c r="EV4361" s="68">
        <v>150091</v>
      </c>
      <c r="EW4361" s="68" t="s">
        <v>2729</v>
      </c>
      <c r="EX4361" s="68" t="str">
        <f t="shared" si="101"/>
        <v>대형</v>
      </c>
      <c r="GE4361" s="68">
        <v>140022</v>
      </c>
      <c r="GF4361" s="68" t="s">
        <v>6887</v>
      </c>
    </row>
    <row r="4362" spans="147:188" x14ac:dyDescent="0.3">
      <c r="EQ4362" s="68">
        <v>10150092</v>
      </c>
      <c r="ER4362" s="175">
        <v>4</v>
      </c>
      <c r="ES4362" s="68">
        <v>650</v>
      </c>
      <c r="ET4362" s="68">
        <v>92</v>
      </c>
      <c r="EU4362" s="68">
        <v>0</v>
      </c>
      <c r="EV4362" s="68">
        <v>150092</v>
      </c>
      <c r="EW4362" s="68" t="s">
        <v>2730</v>
      </c>
      <c r="EX4362" s="68" t="str">
        <f t="shared" si="101"/>
        <v>대형</v>
      </c>
      <c r="GE4362" s="68">
        <v>140023</v>
      </c>
      <c r="GF4362" s="68" t="s">
        <v>6888</v>
      </c>
    </row>
    <row r="4363" spans="147:188" x14ac:dyDescent="0.3">
      <c r="EQ4363" s="68">
        <v>10250092</v>
      </c>
      <c r="ER4363" s="175">
        <v>4</v>
      </c>
      <c r="ES4363" s="68">
        <v>650</v>
      </c>
      <c r="ET4363" s="68">
        <v>92</v>
      </c>
      <c r="EU4363" s="68">
        <v>0</v>
      </c>
      <c r="EV4363" s="68">
        <v>150092</v>
      </c>
      <c r="EW4363" s="68" t="s">
        <v>2730</v>
      </c>
      <c r="EX4363" s="68" t="str">
        <f t="shared" si="101"/>
        <v>대형</v>
      </c>
      <c r="GE4363" s="68">
        <v>140024</v>
      </c>
      <c r="GF4363" s="68" t="s">
        <v>6889</v>
      </c>
    </row>
    <row r="4364" spans="147:188" x14ac:dyDescent="0.3">
      <c r="EQ4364" s="68">
        <v>10350092</v>
      </c>
      <c r="ER4364" s="175">
        <v>4</v>
      </c>
      <c r="ES4364" s="68">
        <v>650</v>
      </c>
      <c r="ET4364" s="68">
        <v>92</v>
      </c>
      <c r="EU4364" s="68">
        <v>0</v>
      </c>
      <c r="EV4364" s="68">
        <v>150092</v>
      </c>
      <c r="EW4364" s="68" t="s">
        <v>2730</v>
      </c>
      <c r="EX4364" s="68" t="str">
        <f t="shared" si="101"/>
        <v>대형</v>
      </c>
      <c r="GE4364" s="68">
        <v>140025</v>
      </c>
      <c r="GF4364" s="68" t="s">
        <v>6890</v>
      </c>
    </row>
    <row r="4365" spans="147:188" x14ac:dyDescent="0.3">
      <c r="EQ4365" s="68">
        <v>10450092</v>
      </c>
      <c r="ER4365" s="175">
        <v>4</v>
      </c>
      <c r="ES4365" s="68">
        <v>650</v>
      </c>
      <c r="ET4365" s="68">
        <v>92</v>
      </c>
      <c r="EU4365" s="68">
        <v>0</v>
      </c>
      <c r="EV4365" s="68">
        <v>150092</v>
      </c>
      <c r="EW4365" s="68" t="s">
        <v>2730</v>
      </c>
      <c r="EX4365" s="68" t="str">
        <f t="shared" si="101"/>
        <v>대형</v>
      </c>
      <c r="GE4365" s="68">
        <v>140026</v>
      </c>
      <c r="GF4365" s="68" t="s">
        <v>6891</v>
      </c>
    </row>
    <row r="4366" spans="147:188" x14ac:dyDescent="0.3">
      <c r="EQ4366" s="68">
        <v>10550092</v>
      </c>
      <c r="ER4366" s="175">
        <v>4</v>
      </c>
      <c r="ES4366" s="68">
        <v>650</v>
      </c>
      <c r="ET4366" s="68">
        <v>92</v>
      </c>
      <c r="EU4366" s="68">
        <v>0</v>
      </c>
      <c r="EV4366" s="68">
        <v>150092</v>
      </c>
      <c r="EW4366" s="68" t="s">
        <v>2730</v>
      </c>
      <c r="EX4366" s="68" t="str">
        <f t="shared" si="101"/>
        <v>대형</v>
      </c>
      <c r="GE4366" s="68">
        <v>140027</v>
      </c>
      <c r="GF4366" s="68" t="s">
        <v>6892</v>
      </c>
    </row>
    <row r="4367" spans="147:188" x14ac:dyDescent="0.3">
      <c r="EQ4367" s="68">
        <v>10650092</v>
      </c>
      <c r="ER4367" s="175">
        <v>4</v>
      </c>
      <c r="ES4367" s="68">
        <v>650</v>
      </c>
      <c r="ET4367" s="68">
        <v>92</v>
      </c>
      <c r="EU4367" s="68">
        <v>0</v>
      </c>
      <c r="EV4367" s="68">
        <v>150092</v>
      </c>
      <c r="EW4367" s="68" t="s">
        <v>2730</v>
      </c>
      <c r="EX4367" s="68" t="str">
        <f t="shared" si="101"/>
        <v>대형</v>
      </c>
      <c r="GE4367" s="68">
        <v>140028</v>
      </c>
      <c r="GF4367" s="68" t="s">
        <v>6893</v>
      </c>
    </row>
    <row r="4368" spans="147:188" x14ac:dyDescent="0.3">
      <c r="EQ4368" s="68">
        <v>10750092</v>
      </c>
      <c r="ER4368" s="175">
        <v>4</v>
      </c>
      <c r="ES4368" s="68">
        <v>650</v>
      </c>
      <c r="ET4368" s="68">
        <v>92</v>
      </c>
      <c r="EU4368" s="68">
        <v>0</v>
      </c>
      <c r="EV4368" s="68">
        <v>150092</v>
      </c>
      <c r="EW4368" s="68" t="s">
        <v>2730</v>
      </c>
      <c r="EX4368" s="68" t="str">
        <f t="shared" si="101"/>
        <v>대형</v>
      </c>
      <c r="GE4368" s="68">
        <v>140029</v>
      </c>
      <c r="GF4368" s="68" t="s">
        <v>6894</v>
      </c>
    </row>
    <row r="4369" spans="147:188" x14ac:dyDescent="0.3">
      <c r="EQ4369" s="68">
        <v>10850092</v>
      </c>
      <c r="ER4369" s="175">
        <v>4</v>
      </c>
      <c r="ES4369" s="68">
        <v>650</v>
      </c>
      <c r="ET4369" s="68">
        <v>92</v>
      </c>
      <c r="EU4369" s="68">
        <v>0</v>
      </c>
      <c r="EV4369" s="68">
        <v>150092</v>
      </c>
      <c r="EW4369" s="68" t="s">
        <v>2730</v>
      </c>
      <c r="EX4369" s="68" t="str">
        <f t="shared" si="101"/>
        <v>대형</v>
      </c>
      <c r="GE4369" s="68">
        <v>140030</v>
      </c>
      <c r="GF4369" s="68" t="s">
        <v>6895</v>
      </c>
    </row>
    <row r="4370" spans="147:188" x14ac:dyDescent="0.3">
      <c r="EQ4370" s="68">
        <v>10950092</v>
      </c>
      <c r="ER4370" s="175">
        <v>4</v>
      </c>
      <c r="ES4370" s="68">
        <v>650</v>
      </c>
      <c r="ET4370" s="68">
        <v>92</v>
      </c>
      <c r="EU4370" s="68">
        <v>0</v>
      </c>
      <c r="EV4370" s="68">
        <v>150092</v>
      </c>
      <c r="EW4370" s="68" t="s">
        <v>2730</v>
      </c>
      <c r="EX4370" s="68" t="str">
        <f t="shared" si="101"/>
        <v>대형</v>
      </c>
      <c r="GE4370" s="68">
        <v>140031</v>
      </c>
      <c r="GF4370" s="68" t="s">
        <v>6896</v>
      </c>
    </row>
    <row r="4371" spans="147:188" x14ac:dyDescent="0.3">
      <c r="EQ4371" s="68">
        <v>11050092</v>
      </c>
      <c r="ER4371" s="175">
        <v>4</v>
      </c>
      <c r="ES4371" s="68">
        <v>650</v>
      </c>
      <c r="ET4371" s="68">
        <v>92</v>
      </c>
      <c r="EU4371" s="68">
        <v>0</v>
      </c>
      <c r="EV4371" s="68">
        <v>150092</v>
      </c>
      <c r="EW4371" s="68" t="s">
        <v>2730</v>
      </c>
      <c r="EX4371" s="68" t="str">
        <f t="shared" si="101"/>
        <v>대형</v>
      </c>
      <c r="GE4371" s="68">
        <v>140032</v>
      </c>
      <c r="GF4371" s="68" t="s">
        <v>6897</v>
      </c>
    </row>
    <row r="4372" spans="147:188" x14ac:dyDescent="0.3">
      <c r="EQ4372" s="68">
        <v>11150092</v>
      </c>
      <c r="ER4372" s="175">
        <v>4</v>
      </c>
      <c r="ES4372" s="68">
        <v>650</v>
      </c>
      <c r="ET4372" s="68">
        <v>92</v>
      </c>
      <c r="EU4372" s="68">
        <v>0</v>
      </c>
      <c r="EV4372" s="68">
        <v>150092</v>
      </c>
      <c r="EW4372" s="68" t="s">
        <v>2730</v>
      </c>
      <c r="EX4372" s="68" t="str">
        <f t="shared" si="101"/>
        <v>대형</v>
      </c>
      <c r="GE4372" s="68">
        <v>140033</v>
      </c>
      <c r="GF4372" s="68" t="s">
        <v>6898</v>
      </c>
    </row>
    <row r="4373" spans="147:188" x14ac:dyDescent="0.3">
      <c r="EQ4373" s="68">
        <v>11250092</v>
      </c>
      <c r="ER4373" s="175">
        <v>4</v>
      </c>
      <c r="ES4373" s="68">
        <v>650</v>
      </c>
      <c r="ET4373" s="68">
        <v>92</v>
      </c>
      <c r="EU4373" s="68">
        <v>0</v>
      </c>
      <c r="EV4373" s="68">
        <v>150092</v>
      </c>
      <c r="EW4373" s="68" t="s">
        <v>2730</v>
      </c>
      <c r="EX4373" s="68" t="str">
        <f t="shared" si="101"/>
        <v>대형</v>
      </c>
      <c r="GE4373" s="68">
        <v>140034</v>
      </c>
      <c r="GF4373" s="68" t="s">
        <v>6899</v>
      </c>
    </row>
    <row r="4374" spans="147:188" x14ac:dyDescent="0.3">
      <c r="EQ4374" s="68">
        <v>20150092</v>
      </c>
      <c r="ER4374" s="175">
        <v>4</v>
      </c>
      <c r="ES4374" s="68">
        <v>650</v>
      </c>
      <c r="ET4374" s="68">
        <v>92</v>
      </c>
      <c r="EU4374" s="68">
        <v>0</v>
      </c>
      <c r="EV4374" s="68">
        <v>150092</v>
      </c>
      <c r="EW4374" s="68" t="s">
        <v>2730</v>
      </c>
      <c r="EX4374" s="68" t="str">
        <f t="shared" si="101"/>
        <v>대형</v>
      </c>
      <c r="GE4374" s="68">
        <v>140035</v>
      </c>
      <c r="GF4374" s="68" t="s">
        <v>6900</v>
      </c>
    </row>
    <row r="4375" spans="147:188" x14ac:dyDescent="0.3">
      <c r="EQ4375" s="68">
        <v>20250092</v>
      </c>
      <c r="ER4375" s="175">
        <v>4</v>
      </c>
      <c r="ES4375" s="68">
        <v>650</v>
      </c>
      <c r="ET4375" s="68">
        <v>92</v>
      </c>
      <c r="EU4375" s="68">
        <v>0</v>
      </c>
      <c r="EV4375" s="68">
        <v>150092</v>
      </c>
      <c r="EW4375" s="68" t="s">
        <v>2730</v>
      </c>
      <c r="EX4375" s="68" t="str">
        <f t="shared" si="101"/>
        <v>대형</v>
      </c>
      <c r="GE4375" s="68">
        <v>140036</v>
      </c>
      <c r="GF4375" s="68" t="s">
        <v>6901</v>
      </c>
    </row>
    <row r="4376" spans="147:188" x14ac:dyDescent="0.3">
      <c r="EQ4376" s="68">
        <v>20350092</v>
      </c>
      <c r="ER4376" s="175">
        <v>4</v>
      </c>
      <c r="ES4376" s="68">
        <v>650</v>
      </c>
      <c r="ET4376" s="68">
        <v>92</v>
      </c>
      <c r="EU4376" s="68">
        <v>0</v>
      </c>
      <c r="EV4376" s="68">
        <v>150092</v>
      </c>
      <c r="EW4376" s="68" t="s">
        <v>2730</v>
      </c>
      <c r="EX4376" s="68" t="str">
        <f t="shared" si="101"/>
        <v>대형</v>
      </c>
      <c r="GE4376" s="68">
        <v>140037</v>
      </c>
      <c r="GF4376" s="68" t="s">
        <v>6902</v>
      </c>
    </row>
    <row r="4377" spans="147:188" x14ac:dyDescent="0.3">
      <c r="EQ4377" s="68">
        <v>20450092</v>
      </c>
      <c r="ER4377" s="175">
        <v>4</v>
      </c>
      <c r="ES4377" s="68">
        <v>650</v>
      </c>
      <c r="ET4377" s="68">
        <v>92</v>
      </c>
      <c r="EU4377" s="68">
        <v>0</v>
      </c>
      <c r="EV4377" s="68">
        <v>150092</v>
      </c>
      <c r="EW4377" s="68" t="s">
        <v>2730</v>
      </c>
      <c r="EX4377" s="68" t="str">
        <f t="shared" si="101"/>
        <v>대형</v>
      </c>
      <c r="GE4377" s="68">
        <v>140038</v>
      </c>
      <c r="GF4377" s="68" t="s">
        <v>6903</v>
      </c>
    </row>
    <row r="4378" spans="147:188" x14ac:dyDescent="0.3">
      <c r="EQ4378" s="68">
        <v>20550092</v>
      </c>
      <c r="ER4378" s="175">
        <v>4</v>
      </c>
      <c r="ES4378" s="68">
        <v>650</v>
      </c>
      <c r="ET4378" s="68">
        <v>92</v>
      </c>
      <c r="EU4378" s="68">
        <v>0</v>
      </c>
      <c r="EV4378" s="68">
        <v>150092</v>
      </c>
      <c r="EW4378" s="68" t="s">
        <v>2730</v>
      </c>
      <c r="EX4378" s="68" t="str">
        <f t="shared" si="101"/>
        <v>대형</v>
      </c>
      <c r="GE4378" s="68">
        <v>140039</v>
      </c>
      <c r="GF4378" s="68" t="s">
        <v>6904</v>
      </c>
    </row>
    <row r="4379" spans="147:188" x14ac:dyDescent="0.3">
      <c r="EQ4379" s="68">
        <v>20650092</v>
      </c>
      <c r="ER4379" s="175">
        <v>4</v>
      </c>
      <c r="ES4379" s="68">
        <v>650</v>
      </c>
      <c r="ET4379" s="68">
        <v>92</v>
      </c>
      <c r="EU4379" s="68">
        <v>0</v>
      </c>
      <c r="EV4379" s="68">
        <v>150092</v>
      </c>
      <c r="EW4379" s="68" t="s">
        <v>2730</v>
      </c>
      <c r="EX4379" s="68" t="str">
        <f t="shared" si="101"/>
        <v>대형</v>
      </c>
      <c r="GE4379" s="68">
        <v>140040</v>
      </c>
      <c r="GF4379" s="68" t="s">
        <v>6905</v>
      </c>
    </row>
    <row r="4380" spans="147:188" x14ac:dyDescent="0.3">
      <c r="EQ4380" s="68">
        <v>20750092</v>
      </c>
      <c r="ER4380" s="175">
        <v>4</v>
      </c>
      <c r="ES4380" s="68">
        <v>650</v>
      </c>
      <c r="ET4380" s="68">
        <v>92</v>
      </c>
      <c r="EU4380" s="68">
        <v>0</v>
      </c>
      <c r="EV4380" s="68">
        <v>150092</v>
      </c>
      <c r="EW4380" s="68" t="s">
        <v>2730</v>
      </c>
      <c r="EX4380" s="68" t="str">
        <f t="shared" si="101"/>
        <v>대형</v>
      </c>
      <c r="GE4380" s="68">
        <v>140041</v>
      </c>
      <c r="GF4380" s="68" t="s">
        <v>6906</v>
      </c>
    </row>
    <row r="4381" spans="147:188" x14ac:dyDescent="0.3">
      <c r="EQ4381" s="68">
        <v>20850092</v>
      </c>
      <c r="ER4381" s="175">
        <v>4</v>
      </c>
      <c r="ES4381" s="68">
        <v>650</v>
      </c>
      <c r="ET4381" s="68">
        <v>92</v>
      </c>
      <c r="EU4381" s="68">
        <v>0</v>
      </c>
      <c r="EV4381" s="68">
        <v>150092</v>
      </c>
      <c r="EW4381" s="68" t="s">
        <v>2730</v>
      </c>
      <c r="EX4381" s="68" t="str">
        <f t="shared" si="101"/>
        <v>대형</v>
      </c>
      <c r="GE4381" s="68">
        <v>140042</v>
      </c>
      <c r="GF4381" s="68" t="s">
        <v>6907</v>
      </c>
    </row>
    <row r="4382" spans="147:188" x14ac:dyDescent="0.3">
      <c r="EQ4382" s="68">
        <v>20950092</v>
      </c>
      <c r="ER4382" s="175">
        <v>4</v>
      </c>
      <c r="ES4382" s="68">
        <v>650</v>
      </c>
      <c r="ET4382" s="68">
        <v>92</v>
      </c>
      <c r="EU4382" s="68">
        <v>0</v>
      </c>
      <c r="EV4382" s="68">
        <v>150092</v>
      </c>
      <c r="EW4382" s="68" t="s">
        <v>2730</v>
      </c>
      <c r="EX4382" s="68" t="str">
        <f t="shared" si="101"/>
        <v>대형</v>
      </c>
      <c r="GE4382" s="68">
        <v>140043</v>
      </c>
      <c r="GF4382" s="68" t="s">
        <v>6908</v>
      </c>
    </row>
    <row r="4383" spans="147:188" x14ac:dyDescent="0.3">
      <c r="EQ4383" s="68">
        <v>21050092</v>
      </c>
      <c r="ER4383" s="175">
        <v>4</v>
      </c>
      <c r="ES4383" s="68">
        <v>650</v>
      </c>
      <c r="ET4383" s="68">
        <v>92</v>
      </c>
      <c r="EU4383" s="68">
        <v>0</v>
      </c>
      <c r="EV4383" s="68">
        <v>150092</v>
      </c>
      <c r="EW4383" s="68" t="s">
        <v>2730</v>
      </c>
      <c r="EX4383" s="68" t="str">
        <f t="shared" si="101"/>
        <v>대형</v>
      </c>
      <c r="GE4383" s="68">
        <v>140044</v>
      </c>
      <c r="GF4383" s="68" t="s">
        <v>6909</v>
      </c>
    </row>
    <row r="4384" spans="147:188" x14ac:dyDescent="0.3">
      <c r="EQ4384" s="68">
        <v>21150092</v>
      </c>
      <c r="ER4384" s="175">
        <v>4</v>
      </c>
      <c r="ES4384" s="68">
        <v>650</v>
      </c>
      <c r="ET4384" s="68">
        <v>92</v>
      </c>
      <c r="EU4384" s="68">
        <v>0</v>
      </c>
      <c r="EV4384" s="68">
        <v>150092</v>
      </c>
      <c r="EW4384" s="68" t="s">
        <v>2730</v>
      </c>
      <c r="EX4384" s="68" t="str">
        <f t="shared" si="101"/>
        <v>대형</v>
      </c>
      <c r="GE4384" s="68">
        <v>140045</v>
      </c>
      <c r="GF4384" s="68" t="s">
        <v>6910</v>
      </c>
    </row>
    <row r="4385" spans="147:188" x14ac:dyDescent="0.3">
      <c r="EQ4385" s="68">
        <v>21250092</v>
      </c>
      <c r="ER4385" s="175">
        <v>4</v>
      </c>
      <c r="ES4385" s="68">
        <v>650</v>
      </c>
      <c r="ET4385" s="68">
        <v>92</v>
      </c>
      <c r="EU4385" s="68">
        <v>0</v>
      </c>
      <c r="EV4385" s="68">
        <v>150092</v>
      </c>
      <c r="EW4385" s="68" t="s">
        <v>2730</v>
      </c>
      <c r="EX4385" s="68" t="str">
        <f t="shared" si="101"/>
        <v>대형</v>
      </c>
      <c r="GE4385" s="68">
        <v>140046</v>
      </c>
      <c r="GF4385" s="68" t="s">
        <v>6911</v>
      </c>
    </row>
    <row r="4386" spans="147:188" x14ac:dyDescent="0.3">
      <c r="EQ4386" s="68">
        <v>30150092</v>
      </c>
      <c r="ER4386" s="175">
        <v>4</v>
      </c>
      <c r="ES4386" s="68">
        <v>650</v>
      </c>
      <c r="ET4386" s="68">
        <v>92</v>
      </c>
      <c r="EU4386" s="68">
        <v>0</v>
      </c>
      <c r="EV4386" s="68">
        <v>150092</v>
      </c>
      <c r="EW4386" s="68" t="s">
        <v>2730</v>
      </c>
      <c r="EX4386" s="68" t="str">
        <f t="shared" si="101"/>
        <v>대형</v>
      </c>
      <c r="GE4386" s="68">
        <v>140047</v>
      </c>
      <c r="GF4386" s="68" t="s">
        <v>6912</v>
      </c>
    </row>
    <row r="4387" spans="147:188" x14ac:dyDescent="0.3">
      <c r="EQ4387" s="68">
        <v>30250092</v>
      </c>
      <c r="ER4387" s="175">
        <v>4</v>
      </c>
      <c r="ES4387" s="68">
        <v>650</v>
      </c>
      <c r="ET4387" s="68">
        <v>92</v>
      </c>
      <c r="EU4387" s="68">
        <v>0</v>
      </c>
      <c r="EV4387" s="68">
        <v>150092</v>
      </c>
      <c r="EW4387" s="68" t="s">
        <v>2730</v>
      </c>
      <c r="EX4387" s="68" t="str">
        <f t="shared" si="101"/>
        <v>대형</v>
      </c>
      <c r="GE4387" s="68">
        <v>140048</v>
      </c>
      <c r="GF4387" s="68" t="s">
        <v>6913</v>
      </c>
    </row>
    <row r="4388" spans="147:188" x14ac:dyDescent="0.3">
      <c r="EQ4388" s="68">
        <v>30350092</v>
      </c>
      <c r="ER4388" s="175">
        <v>4</v>
      </c>
      <c r="ES4388" s="68">
        <v>650</v>
      </c>
      <c r="ET4388" s="68">
        <v>92</v>
      </c>
      <c r="EU4388" s="68">
        <v>0</v>
      </c>
      <c r="EV4388" s="68">
        <v>150092</v>
      </c>
      <c r="EW4388" s="68" t="s">
        <v>2730</v>
      </c>
      <c r="EX4388" s="68" t="str">
        <f t="shared" si="101"/>
        <v>대형</v>
      </c>
      <c r="GE4388" s="68">
        <v>140049</v>
      </c>
      <c r="GF4388" s="68" t="s">
        <v>6914</v>
      </c>
    </row>
    <row r="4389" spans="147:188" x14ac:dyDescent="0.3">
      <c r="EQ4389" s="68">
        <v>30450092</v>
      </c>
      <c r="ER4389" s="175">
        <v>4</v>
      </c>
      <c r="ES4389" s="68">
        <v>650</v>
      </c>
      <c r="ET4389" s="68">
        <v>92</v>
      </c>
      <c r="EU4389" s="68">
        <v>0</v>
      </c>
      <c r="EV4389" s="68">
        <v>150092</v>
      </c>
      <c r="EW4389" s="68" t="s">
        <v>2730</v>
      </c>
      <c r="EX4389" s="68" t="str">
        <f t="shared" si="101"/>
        <v>대형</v>
      </c>
      <c r="GE4389" s="68">
        <v>140050</v>
      </c>
      <c r="GF4389" s="68" t="s">
        <v>6915</v>
      </c>
    </row>
    <row r="4390" spans="147:188" x14ac:dyDescent="0.3">
      <c r="EQ4390" s="68">
        <v>30550092</v>
      </c>
      <c r="ER4390" s="175">
        <v>4</v>
      </c>
      <c r="ES4390" s="68">
        <v>650</v>
      </c>
      <c r="ET4390" s="68">
        <v>92</v>
      </c>
      <c r="EU4390" s="68">
        <v>0</v>
      </c>
      <c r="EV4390" s="68">
        <v>150092</v>
      </c>
      <c r="EW4390" s="68" t="s">
        <v>2730</v>
      </c>
      <c r="EX4390" s="68" t="str">
        <f t="shared" si="101"/>
        <v>대형</v>
      </c>
      <c r="GE4390" s="68">
        <v>140051</v>
      </c>
      <c r="GF4390" s="68" t="s">
        <v>6916</v>
      </c>
    </row>
    <row r="4391" spans="147:188" x14ac:dyDescent="0.3">
      <c r="EQ4391" s="68">
        <v>30650092</v>
      </c>
      <c r="ER4391" s="175">
        <v>4</v>
      </c>
      <c r="ES4391" s="68">
        <v>650</v>
      </c>
      <c r="ET4391" s="68">
        <v>92</v>
      </c>
      <c r="EU4391" s="68">
        <v>0</v>
      </c>
      <c r="EV4391" s="68">
        <v>150092</v>
      </c>
      <c r="EW4391" s="68" t="s">
        <v>2730</v>
      </c>
      <c r="EX4391" s="68" t="str">
        <f t="shared" si="101"/>
        <v>대형</v>
      </c>
      <c r="GE4391" s="68">
        <v>140052</v>
      </c>
      <c r="GF4391" s="68" t="s">
        <v>6917</v>
      </c>
    </row>
    <row r="4392" spans="147:188" x14ac:dyDescent="0.3">
      <c r="EQ4392" s="68">
        <v>30750092</v>
      </c>
      <c r="ER4392" s="175">
        <v>4</v>
      </c>
      <c r="ES4392" s="68">
        <v>650</v>
      </c>
      <c r="ET4392" s="68">
        <v>92</v>
      </c>
      <c r="EU4392" s="68">
        <v>0</v>
      </c>
      <c r="EV4392" s="68">
        <v>150092</v>
      </c>
      <c r="EW4392" s="68" t="s">
        <v>2730</v>
      </c>
      <c r="EX4392" s="68" t="str">
        <f t="shared" si="101"/>
        <v>대형</v>
      </c>
      <c r="GE4392" s="68">
        <v>140053</v>
      </c>
      <c r="GF4392" s="68" t="s">
        <v>6918</v>
      </c>
    </row>
    <row r="4393" spans="147:188" x14ac:dyDescent="0.3">
      <c r="EQ4393" s="68">
        <v>30850092</v>
      </c>
      <c r="ER4393" s="175">
        <v>4</v>
      </c>
      <c r="ES4393" s="68">
        <v>650</v>
      </c>
      <c r="ET4393" s="68">
        <v>92</v>
      </c>
      <c r="EU4393" s="68">
        <v>0</v>
      </c>
      <c r="EV4393" s="68">
        <v>150092</v>
      </c>
      <c r="EW4393" s="68" t="s">
        <v>2730</v>
      </c>
      <c r="EX4393" s="68" t="str">
        <f t="shared" si="101"/>
        <v>대형</v>
      </c>
      <c r="GE4393" s="68">
        <v>140054</v>
      </c>
      <c r="GF4393" s="68" t="s">
        <v>6919</v>
      </c>
    </row>
    <row r="4394" spans="147:188" x14ac:dyDescent="0.3">
      <c r="EQ4394" s="68">
        <v>30950092</v>
      </c>
      <c r="ER4394" s="175">
        <v>4</v>
      </c>
      <c r="ES4394" s="68">
        <v>650</v>
      </c>
      <c r="ET4394" s="68">
        <v>92</v>
      </c>
      <c r="EU4394" s="68">
        <v>0</v>
      </c>
      <c r="EV4394" s="68">
        <v>150092</v>
      </c>
      <c r="EW4394" s="68" t="s">
        <v>2730</v>
      </c>
      <c r="EX4394" s="68" t="str">
        <f t="shared" si="101"/>
        <v>대형</v>
      </c>
      <c r="GE4394" s="68">
        <v>140055</v>
      </c>
      <c r="GF4394" s="68" t="s">
        <v>6920</v>
      </c>
    </row>
    <row r="4395" spans="147:188" x14ac:dyDescent="0.3">
      <c r="EQ4395" s="68">
        <v>31050092</v>
      </c>
      <c r="ER4395" s="175">
        <v>4</v>
      </c>
      <c r="ES4395" s="68">
        <v>650</v>
      </c>
      <c r="ET4395" s="68">
        <v>92</v>
      </c>
      <c r="EU4395" s="68">
        <v>0</v>
      </c>
      <c r="EV4395" s="68">
        <v>150092</v>
      </c>
      <c r="EW4395" s="68" t="s">
        <v>2730</v>
      </c>
      <c r="EX4395" s="68" t="str">
        <f t="shared" si="101"/>
        <v>대형</v>
      </c>
      <c r="GE4395" s="68">
        <v>140056</v>
      </c>
      <c r="GF4395" s="68" t="s">
        <v>6921</v>
      </c>
    </row>
    <row r="4396" spans="147:188" x14ac:dyDescent="0.3">
      <c r="EQ4396" s="68">
        <v>31150092</v>
      </c>
      <c r="ER4396" s="175">
        <v>4</v>
      </c>
      <c r="ES4396" s="68">
        <v>650</v>
      </c>
      <c r="ET4396" s="68">
        <v>92</v>
      </c>
      <c r="EU4396" s="68">
        <v>0</v>
      </c>
      <c r="EV4396" s="68">
        <v>150092</v>
      </c>
      <c r="EW4396" s="68" t="s">
        <v>2730</v>
      </c>
      <c r="EX4396" s="68" t="str">
        <f t="shared" si="101"/>
        <v>대형</v>
      </c>
      <c r="GE4396" s="68">
        <v>140057</v>
      </c>
      <c r="GF4396" s="68" t="s">
        <v>6922</v>
      </c>
    </row>
    <row r="4397" spans="147:188" x14ac:dyDescent="0.3">
      <c r="EQ4397" s="68">
        <v>31250092</v>
      </c>
      <c r="ER4397" s="175">
        <v>4</v>
      </c>
      <c r="ES4397" s="68">
        <v>650</v>
      </c>
      <c r="ET4397" s="68">
        <v>92</v>
      </c>
      <c r="EU4397" s="68">
        <v>0</v>
      </c>
      <c r="EV4397" s="68">
        <v>150092</v>
      </c>
      <c r="EW4397" s="68" t="s">
        <v>2730</v>
      </c>
      <c r="EX4397" s="68" t="str">
        <f t="shared" si="101"/>
        <v>대형</v>
      </c>
      <c r="GE4397" s="68">
        <v>140058</v>
      </c>
      <c r="GF4397" s="68" t="s">
        <v>6922</v>
      </c>
    </row>
    <row r="4398" spans="147:188" x14ac:dyDescent="0.3">
      <c r="EQ4398" s="68">
        <v>10150093</v>
      </c>
      <c r="ER4398" s="175">
        <v>1</v>
      </c>
      <c r="ES4398" s="68">
        <v>650</v>
      </c>
      <c r="ET4398" s="68">
        <v>93</v>
      </c>
      <c r="EU4398" s="68">
        <v>0</v>
      </c>
      <c r="EV4398" s="68">
        <v>150093</v>
      </c>
      <c r="EW4398" s="68" t="s">
        <v>2731</v>
      </c>
      <c r="EX4398" s="68" t="str">
        <f t="shared" si="101"/>
        <v>소형</v>
      </c>
      <c r="GE4398" s="68">
        <v>140059</v>
      </c>
      <c r="GF4398" s="68" t="s">
        <v>6922</v>
      </c>
    </row>
    <row r="4399" spans="147:188" x14ac:dyDescent="0.3">
      <c r="EQ4399" s="68">
        <v>10250093</v>
      </c>
      <c r="ER4399" s="175">
        <v>1</v>
      </c>
      <c r="ES4399" s="68">
        <v>650</v>
      </c>
      <c r="ET4399" s="68">
        <v>93</v>
      </c>
      <c r="EU4399" s="68">
        <v>0</v>
      </c>
      <c r="EV4399" s="68">
        <v>150093</v>
      </c>
      <c r="EW4399" s="68" t="s">
        <v>2731</v>
      </c>
      <c r="EX4399" s="68" t="str">
        <f t="shared" si="101"/>
        <v>소형</v>
      </c>
      <c r="GE4399" s="68">
        <v>140060</v>
      </c>
      <c r="GF4399" s="68" t="s">
        <v>6922</v>
      </c>
    </row>
    <row r="4400" spans="147:188" x14ac:dyDescent="0.3">
      <c r="EQ4400" s="68">
        <v>10350093</v>
      </c>
      <c r="ER4400" s="175">
        <v>1</v>
      </c>
      <c r="ES4400" s="68">
        <v>650</v>
      </c>
      <c r="ET4400" s="68">
        <v>93</v>
      </c>
      <c r="EU4400" s="68">
        <v>0</v>
      </c>
      <c r="EV4400" s="68">
        <v>150093</v>
      </c>
      <c r="EW4400" s="68" t="s">
        <v>2731</v>
      </c>
      <c r="EX4400" s="68" t="str">
        <f t="shared" si="101"/>
        <v>소형</v>
      </c>
      <c r="GE4400" s="68">
        <v>140061</v>
      </c>
      <c r="GF4400" s="68" t="s">
        <v>6923</v>
      </c>
    </row>
    <row r="4401" spans="147:188" x14ac:dyDescent="0.3">
      <c r="EQ4401" s="68">
        <v>10450093</v>
      </c>
      <c r="ER4401" s="175">
        <v>1</v>
      </c>
      <c r="ES4401" s="68">
        <v>650</v>
      </c>
      <c r="ET4401" s="68">
        <v>93</v>
      </c>
      <c r="EU4401" s="68">
        <v>0</v>
      </c>
      <c r="EV4401" s="68">
        <v>150093</v>
      </c>
      <c r="EW4401" s="68" t="s">
        <v>2731</v>
      </c>
      <c r="EX4401" s="68" t="str">
        <f t="shared" si="101"/>
        <v>소형</v>
      </c>
      <c r="GE4401" s="68">
        <v>140062</v>
      </c>
      <c r="GF4401" s="68" t="s">
        <v>6924</v>
      </c>
    </row>
    <row r="4402" spans="147:188" x14ac:dyDescent="0.3">
      <c r="EQ4402" s="68">
        <v>10550093</v>
      </c>
      <c r="ER4402" s="175">
        <v>1</v>
      </c>
      <c r="ES4402" s="68">
        <v>650</v>
      </c>
      <c r="ET4402" s="68">
        <v>93</v>
      </c>
      <c r="EU4402" s="68">
        <v>0</v>
      </c>
      <c r="EV4402" s="68">
        <v>150093</v>
      </c>
      <c r="EW4402" s="68" t="s">
        <v>2731</v>
      </c>
      <c r="EX4402" s="68" t="str">
        <f t="shared" si="101"/>
        <v>소형</v>
      </c>
      <c r="GE4402" s="68">
        <v>140063</v>
      </c>
      <c r="GF4402" s="68" t="s">
        <v>6925</v>
      </c>
    </row>
    <row r="4403" spans="147:188" x14ac:dyDescent="0.3">
      <c r="EQ4403" s="68">
        <v>10650093</v>
      </c>
      <c r="ER4403" s="175">
        <v>1</v>
      </c>
      <c r="ES4403" s="68">
        <v>650</v>
      </c>
      <c r="ET4403" s="68">
        <v>93</v>
      </c>
      <c r="EU4403" s="68">
        <v>0</v>
      </c>
      <c r="EV4403" s="68">
        <v>150093</v>
      </c>
      <c r="EW4403" s="68" t="s">
        <v>2731</v>
      </c>
      <c r="EX4403" s="68" t="str">
        <f t="shared" si="101"/>
        <v>소형</v>
      </c>
      <c r="GE4403" s="68">
        <v>140064</v>
      </c>
      <c r="GF4403" s="68" t="s">
        <v>6926</v>
      </c>
    </row>
    <row r="4404" spans="147:188" x14ac:dyDescent="0.3">
      <c r="EQ4404" s="68">
        <v>10750093</v>
      </c>
      <c r="ER4404" s="175">
        <v>1</v>
      </c>
      <c r="ES4404" s="68">
        <v>650</v>
      </c>
      <c r="ET4404" s="68">
        <v>93</v>
      </c>
      <c r="EU4404" s="68">
        <v>0</v>
      </c>
      <c r="EV4404" s="68">
        <v>150093</v>
      </c>
      <c r="EW4404" s="68" t="s">
        <v>2731</v>
      </c>
      <c r="EX4404" s="68" t="str">
        <f t="shared" si="101"/>
        <v>소형</v>
      </c>
      <c r="GE4404" s="68">
        <v>140065</v>
      </c>
      <c r="GF4404" s="68" t="s">
        <v>6927</v>
      </c>
    </row>
    <row r="4405" spans="147:188" x14ac:dyDescent="0.3">
      <c r="EQ4405" s="68">
        <v>10850093</v>
      </c>
      <c r="ER4405" s="175">
        <v>1</v>
      </c>
      <c r="ES4405" s="68">
        <v>650</v>
      </c>
      <c r="ET4405" s="68">
        <v>93</v>
      </c>
      <c r="EU4405" s="68">
        <v>0</v>
      </c>
      <c r="EV4405" s="68">
        <v>150093</v>
      </c>
      <c r="EW4405" s="68" t="s">
        <v>2731</v>
      </c>
      <c r="EX4405" s="68" t="str">
        <f t="shared" si="101"/>
        <v>소형</v>
      </c>
      <c r="GE4405" s="68">
        <v>140066</v>
      </c>
      <c r="GF4405" s="68" t="s">
        <v>6928</v>
      </c>
    </row>
    <row r="4406" spans="147:188" x14ac:dyDescent="0.3">
      <c r="EQ4406" s="68">
        <v>10950093</v>
      </c>
      <c r="ER4406" s="175">
        <v>1</v>
      </c>
      <c r="ES4406" s="68">
        <v>650</v>
      </c>
      <c r="ET4406" s="68">
        <v>93</v>
      </c>
      <c r="EU4406" s="68">
        <v>0</v>
      </c>
      <c r="EV4406" s="68">
        <v>150093</v>
      </c>
      <c r="EW4406" s="68" t="s">
        <v>2731</v>
      </c>
      <c r="EX4406" s="68" t="str">
        <f t="shared" si="101"/>
        <v>소형</v>
      </c>
      <c r="GE4406" s="68">
        <v>140067</v>
      </c>
      <c r="GF4406" s="68" t="s">
        <v>6929</v>
      </c>
    </row>
    <row r="4407" spans="147:188" x14ac:dyDescent="0.3">
      <c r="EQ4407" s="68">
        <v>11050093</v>
      </c>
      <c r="ER4407" s="175">
        <v>1</v>
      </c>
      <c r="ES4407" s="68">
        <v>650</v>
      </c>
      <c r="ET4407" s="68">
        <v>93</v>
      </c>
      <c r="EU4407" s="68">
        <v>0</v>
      </c>
      <c r="EV4407" s="68">
        <v>150093</v>
      </c>
      <c r="EW4407" s="68" t="s">
        <v>2731</v>
      </c>
      <c r="EX4407" s="68" t="str">
        <f t="shared" si="101"/>
        <v>소형</v>
      </c>
      <c r="GE4407" s="68">
        <v>140068</v>
      </c>
      <c r="GF4407" s="68" t="s">
        <v>6930</v>
      </c>
    </row>
    <row r="4408" spans="147:188" x14ac:dyDescent="0.3">
      <c r="EQ4408" s="68">
        <v>11150093</v>
      </c>
      <c r="ER4408" s="175">
        <v>1</v>
      </c>
      <c r="ES4408" s="68">
        <v>650</v>
      </c>
      <c r="ET4408" s="68">
        <v>93</v>
      </c>
      <c r="EU4408" s="68">
        <v>0</v>
      </c>
      <c r="EV4408" s="68">
        <v>150093</v>
      </c>
      <c r="EW4408" s="68" t="s">
        <v>2731</v>
      </c>
      <c r="EX4408" s="68" t="str">
        <f t="shared" si="101"/>
        <v>소형</v>
      </c>
      <c r="GE4408" s="68">
        <v>140069</v>
      </c>
      <c r="GF4408" s="68" t="s">
        <v>6931</v>
      </c>
    </row>
    <row r="4409" spans="147:188" x14ac:dyDescent="0.3">
      <c r="EQ4409" s="68">
        <v>11250093</v>
      </c>
      <c r="ER4409" s="175">
        <v>1</v>
      </c>
      <c r="ES4409" s="68">
        <v>650</v>
      </c>
      <c r="ET4409" s="68">
        <v>93</v>
      </c>
      <c r="EU4409" s="68">
        <v>0</v>
      </c>
      <c r="EV4409" s="68">
        <v>150093</v>
      </c>
      <c r="EW4409" s="68" t="s">
        <v>2731</v>
      </c>
      <c r="EX4409" s="68" t="str">
        <f t="shared" si="101"/>
        <v>소형</v>
      </c>
      <c r="GE4409" s="68">
        <v>140070</v>
      </c>
      <c r="GF4409" s="68" t="s">
        <v>6932</v>
      </c>
    </row>
    <row r="4410" spans="147:188" x14ac:dyDescent="0.3">
      <c r="EQ4410" s="68">
        <v>20150093</v>
      </c>
      <c r="ER4410" s="175">
        <v>1</v>
      </c>
      <c r="ES4410" s="68">
        <v>650</v>
      </c>
      <c r="ET4410" s="68">
        <v>93</v>
      </c>
      <c r="EU4410" s="68">
        <v>0</v>
      </c>
      <c r="EV4410" s="68">
        <v>150093</v>
      </c>
      <c r="EW4410" s="68" t="s">
        <v>2731</v>
      </c>
      <c r="EX4410" s="68" t="str">
        <f t="shared" si="101"/>
        <v>소형</v>
      </c>
      <c r="GE4410" s="68">
        <v>140071</v>
      </c>
      <c r="GF4410" s="68" t="s">
        <v>6933</v>
      </c>
    </row>
    <row r="4411" spans="147:188" x14ac:dyDescent="0.3">
      <c r="EQ4411" s="68">
        <v>20250093</v>
      </c>
      <c r="ER4411" s="175">
        <v>1</v>
      </c>
      <c r="ES4411" s="68">
        <v>650</v>
      </c>
      <c r="ET4411" s="68">
        <v>93</v>
      </c>
      <c r="EU4411" s="68">
        <v>0</v>
      </c>
      <c r="EV4411" s="68">
        <v>150093</v>
      </c>
      <c r="EW4411" s="68" t="s">
        <v>2731</v>
      </c>
      <c r="EX4411" s="68" t="str">
        <f t="shared" si="101"/>
        <v>소형</v>
      </c>
      <c r="GE4411" s="68">
        <v>140072</v>
      </c>
      <c r="GF4411" s="68" t="s">
        <v>6934</v>
      </c>
    </row>
    <row r="4412" spans="147:188" x14ac:dyDescent="0.3">
      <c r="EQ4412" s="68">
        <v>20350093</v>
      </c>
      <c r="ER4412" s="175">
        <v>1</v>
      </c>
      <c r="ES4412" s="68">
        <v>650</v>
      </c>
      <c r="ET4412" s="68">
        <v>93</v>
      </c>
      <c r="EU4412" s="68">
        <v>0</v>
      </c>
      <c r="EV4412" s="68">
        <v>150093</v>
      </c>
      <c r="EW4412" s="68" t="s">
        <v>2731</v>
      </c>
      <c r="EX4412" s="68" t="str">
        <f t="shared" si="101"/>
        <v>소형</v>
      </c>
      <c r="GE4412" s="68">
        <v>140073</v>
      </c>
      <c r="GF4412" s="68" t="s">
        <v>6935</v>
      </c>
    </row>
    <row r="4413" spans="147:188" x14ac:dyDescent="0.3">
      <c r="EQ4413" s="68">
        <v>20450093</v>
      </c>
      <c r="ER4413" s="175">
        <v>1</v>
      </c>
      <c r="ES4413" s="68">
        <v>650</v>
      </c>
      <c r="ET4413" s="68">
        <v>93</v>
      </c>
      <c r="EU4413" s="68">
        <v>0</v>
      </c>
      <c r="EV4413" s="68">
        <v>150093</v>
      </c>
      <c r="EW4413" s="68" t="s">
        <v>2731</v>
      </c>
      <c r="EX4413" s="68" t="str">
        <f t="shared" si="101"/>
        <v>소형</v>
      </c>
      <c r="GE4413" s="68">
        <v>140074</v>
      </c>
      <c r="GF4413" s="68" t="s">
        <v>6936</v>
      </c>
    </row>
    <row r="4414" spans="147:188" x14ac:dyDescent="0.3">
      <c r="EQ4414" s="68">
        <v>20550093</v>
      </c>
      <c r="ER4414" s="175">
        <v>1</v>
      </c>
      <c r="ES4414" s="68">
        <v>650</v>
      </c>
      <c r="ET4414" s="68">
        <v>93</v>
      </c>
      <c r="EU4414" s="68">
        <v>0</v>
      </c>
      <c r="EV4414" s="68">
        <v>150093</v>
      </c>
      <c r="EW4414" s="68" t="s">
        <v>2731</v>
      </c>
      <c r="EX4414" s="68" t="str">
        <f t="shared" si="101"/>
        <v>소형</v>
      </c>
      <c r="GE4414" s="68">
        <v>140075</v>
      </c>
      <c r="GF4414" s="68" t="s">
        <v>6937</v>
      </c>
    </row>
    <row r="4415" spans="147:188" x14ac:dyDescent="0.3">
      <c r="EQ4415" s="68">
        <v>20650093</v>
      </c>
      <c r="ER4415" s="175">
        <v>1</v>
      </c>
      <c r="ES4415" s="68">
        <v>650</v>
      </c>
      <c r="ET4415" s="68">
        <v>93</v>
      </c>
      <c r="EU4415" s="68">
        <v>0</v>
      </c>
      <c r="EV4415" s="68">
        <v>150093</v>
      </c>
      <c r="EW4415" s="68" t="s">
        <v>2731</v>
      </c>
      <c r="EX4415" s="68" t="str">
        <f t="shared" si="101"/>
        <v>소형</v>
      </c>
      <c r="GE4415" s="68">
        <v>140076</v>
      </c>
      <c r="GF4415" s="68" t="s">
        <v>6938</v>
      </c>
    </row>
    <row r="4416" spans="147:188" x14ac:dyDescent="0.3">
      <c r="EQ4416" s="68">
        <v>20750093</v>
      </c>
      <c r="ER4416" s="175">
        <v>1</v>
      </c>
      <c r="ES4416" s="68">
        <v>650</v>
      </c>
      <c r="ET4416" s="68">
        <v>93</v>
      </c>
      <c r="EU4416" s="68">
        <v>0</v>
      </c>
      <c r="EV4416" s="68">
        <v>150093</v>
      </c>
      <c r="EW4416" s="68" t="s">
        <v>2731</v>
      </c>
      <c r="EX4416" s="68" t="str">
        <f t="shared" si="101"/>
        <v>소형</v>
      </c>
      <c r="GE4416" s="68">
        <v>140077</v>
      </c>
      <c r="GF4416" s="68" t="s">
        <v>6939</v>
      </c>
    </row>
    <row r="4417" spans="147:188" x14ac:dyDescent="0.3">
      <c r="EQ4417" s="68">
        <v>20850093</v>
      </c>
      <c r="ER4417" s="175">
        <v>1</v>
      </c>
      <c r="ES4417" s="68">
        <v>650</v>
      </c>
      <c r="ET4417" s="68">
        <v>93</v>
      </c>
      <c r="EU4417" s="68">
        <v>0</v>
      </c>
      <c r="EV4417" s="68">
        <v>150093</v>
      </c>
      <c r="EW4417" s="68" t="s">
        <v>2731</v>
      </c>
      <c r="EX4417" s="68" t="str">
        <f t="shared" si="101"/>
        <v>소형</v>
      </c>
      <c r="GE4417" s="68">
        <v>140078</v>
      </c>
      <c r="GF4417" s="68" t="s">
        <v>6940</v>
      </c>
    </row>
    <row r="4418" spans="147:188" x14ac:dyDescent="0.3">
      <c r="EQ4418" s="68">
        <v>20950093</v>
      </c>
      <c r="ER4418" s="175">
        <v>1</v>
      </c>
      <c r="ES4418" s="68">
        <v>650</v>
      </c>
      <c r="ET4418" s="68">
        <v>93</v>
      </c>
      <c r="EU4418" s="68">
        <v>0</v>
      </c>
      <c r="EV4418" s="68">
        <v>150093</v>
      </c>
      <c r="EW4418" s="68" t="s">
        <v>2731</v>
      </c>
      <c r="EX4418" s="68" t="str">
        <f t="shared" si="101"/>
        <v>소형</v>
      </c>
      <c r="GE4418" s="68">
        <v>140079</v>
      </c>
      <c r="GF4418" s="68" t="s">
        <v>6941</v>
      </c>
    </row>
    <row r="4419" spans="147:188" x14ac:dyDescent="0.3">
      <c r="EQ4419" s="68">
        <v>21050093</v>
      </c>
      <c r="ER4419" s="175">
        <v>1</v>
      </c>
      <c r="ES4419" s="68">
        <v>650</v>
      </c>
      <c r="ET4419" s="68">
        <v>93</v>
      </c>
      <c r="EU4419" s="68">
        <v>0</v>
      </c>
      <c r="EV4419" s="68">
        <v>150093</v>
      </c>
      <c r="EW4419" s="68" t="s">
        <v>2731</v>
      </c>
      <c r="EX4419" s="68" t="str">
        <f t="shared" ref="EX4419:EX4482" si="102">IF(ER4419=1,"소형",IF(ER4419=2,"중형","대형"))</f>
        <v>소형</v>
      </c>
      <c r="GE4419" s="68">
        <v>140080</v>
      </c>
      <c r="GF4419" s="68" t="s">
        <v>6942</v>
      </c>
    </row>
    <row r="4420" spans="147:188" x14ac:dyDescent="0.3">
      <c r="EQ4420" s="68">
        <v>21150093</v>
      </c>
      <c r="ER4420" s="175">
        <v>1</v>
      </c>
      <c r="ES4420" s="68">
        <v>650</v>
      </c>
      <c r="ET4420" s="68">
        <v>93</v>
      </c>
      <c r="EU4420" s="68">
        <v>0</v>
      </c>
      <c r="EV4420" s="68">
        <v>150093</v>
      </c>
      <c r="EW4420" s="68" t="s">
        <v>2731</v>
      </c>
      <c r="EX4420" s="68" t="str">
        <f t="shared" si="102"/>
        <v>소형</v>
      </c>
      <c r="GE4420" s="68">
        <v>140081</v>
      </c>
      <c r="GF4420" s="68" t="s">
        <v>6943</v>
      </c>
    </row>
    <row r="4421" spans="147:188" x14ac:dyDescent="0.3">
      <c r="EQ4421" s="68">
        <v>21250093</v>
      </c>
      <c r="ER4421" s="175">
        <v>1</v>
      </c>
      <c r="ES4421" s="68">
        <v>650</v>
      </c>
      <c r="ET4421" s="68">
        <v>93</v>
      </c>
      <c r="EU4421" s="68">
        <v>0</v>
      </c>
      <c r="EV4421" s="68">
        <v>150093</v>
      </c>
      <c r="EW4421" s="68" t="s">
        <v>2731</v>
      </c>
      <c r="EX4421" s="68" t="str">
        <f t="shared" si="102"/>
        <v>소형</v>
      </c>
      <c r="GE4421" s="68">
        <v>140082</v>
      </c>
      <c r="GF4421" s="68" t="s">
        <v>6944</v>
      </c>
    </row>
    <row r="4422" spans="147:188" x14ac:dyDescent="0.3">
      <c r="EQ4422" s="68">
        <v>30150093</v>
      </c>
      <c r="ER4422" s="175">
        <v>1</v>
      </c>
      <c r="ES4422" s="68">
        <v>650</v>
      </c>
      <c r="ET4422" s="68">
        <v>93</v>
      </c>
      <c r="EU4422" s="68">
        <v>0</v>
      </c>
      <c r="EV4422" s="68">
        <v>150093</v>
      </c>
      <c r="EW4422" s="68" t="s">
        <v>2731</v>
      </c>
      <c r="EX4422" s="68" t="str">
        <f t="shared" si="102"/>
        <v>소형</v>
      </c>
      <c r="GE4422" s="68">
        <v>140083</v>
      </c>
      <c r="GF4422" s="68" t="s">
        <v>6945</v>
      </c>
    </row>
    <row r="4423" spans="147:188" x14ac:dyDescent="0.3">
      <c r="EQ4423" s="68">
        <v>30250093</v>
      </c>
      <c r="ER4423" s="175">
        <v>1</v>
      </c>
      <c r="ES4423" s="68">
        <v>650</v>
      </c>
      <c r="ET4423" s="68">
        <v>93</v>
      </c>
      <c r="EU4423" s="68">
        <v>0</v>
      </c>
      <c r="EV4423" s="68">
        <v>150093</v>
      </c>
      <c r="EW4423" s="68" t="s">
        <v>2731</v>
      </c>
      <c r="EX4423" s="68" t="str">
        <f t="shared" si="102"/>
        <v>소형</v>
      </c>
      <c r="GE4423" s="68">
        <v>140084</v>
      </c>
      <c r="GF4423" s="68" t="s">
        <v>6946</v>
      </c>
    </row>
    <row r="4424" spans="147:188" x14ac:dyDescent="0.3">
      <c r="EQ4424" s="68">
        <v>30350093</v>
      </c>
      <c r="ER4424" s="175">
        <v>1</v>
      </c>
      <c r="ES4424" s="68">
        <v>650</v>
      </c>
      <c r="ET4424" s="68">
        <v>93</v>
      </c>
      <c r="EU4424" s="68">
        <v>0</v>
      </c>
      <c r="EV4424" s="68">
        <v>150093</v>
      </c>
      <c r="EW4424" s="68" t="s">
        <v>2731</v>
      </c>
      <c r="EX4424" s="68" t="str">
        <f t="shared" si="102"/>
        <v>소형</v>
      </c>
      <c r="GE4424" s="68">
        <v>140085</v>
      </c>
      <c r="GF4424" s="68" t="s">
        <v>6947</v>
      </c>
    </row>
    <row r="4425" spans="147:188" x14ac:dyDescent="0.3">
      <c r="EQ4425" s="68">
        <v>30450093</v>
      </c>
      <c r="ER4425" s="175">
        <v>1</v>
      </c>
      <c r="ES4425" s="68">
        <v>650</v>
      </c>
      <c r="ET4425" s="68">
        <v>93</v>
      </c>
      <c r="EU4425" s="68">
        <v>0</v>
      </c>
      <c r="EV4425" s="68">
        <v>150093</v>
      </c>
      <c r="EW4425" s="68" t="s">
        <v>2731</v>
      </c>
      <c r="EX4425" s="68" t="str">
        <f t="shared" si="102"/>
        <v>소형</v>
      </c>
      <c r="GE4425" s="68">
        <v>140086</v>
      </c>
      <c r="GF4425" s="68" t="s">
        <v>6948</v>
      </c>
    </row>
    <row r="4426" spans="147:188" x14ac:dyDescent="0.3">
      <c r="EQ4426" s="68">
        <v>30550093</v>
      </c>
      <c r="ER4426" s="175">
        <v>1</v>
      </c>
      <c r="ES4426" s="68">
        <v>650</v>
      </c>
      <c r="ET4426" s="68">
        <v>93</v>
      </c>
      <c r="EU4426" s="68">
        <v>0</v>
      </c>
      <c r="EV4426" s="68">
        <v>150093</v>
      </c>
      <c r="EW4426" s="68" t="s">
        <v>2731</v>
      </c>
      <c r="EX4426" s="68" t="str">
        <f t="shared" si="102"/>
        <v>소형</v>
      </c>
      <c r="GE4426" s="68">
        <v>140087</v>
      </c>
      <c r="GF4426" s="68" t="s">
        <v>6949</v>
      </c>
    </row>
    <row r="4427" spans="147:188" x14ac:dyDescent="0.3">
      <c r="EQ4427" s="68">
        <v>30650093</v>
      </c>
      <c r="ER4427" s="175">
        <v>1</v>
      </c>
      <c r="ES4427" s="68">
        <v>650</v>
      </c>
      <c r="ET4427" s="68">
        <v>93</v>
      </c>
      <c r="EU4427" s="68">
        <v>0</v>
      </c>
      <c r="EV4427" s="68">
        <v>150093</v>
      </c>
      <c r="EW4427" s="68" t="s">
        <v>2731</v>
      </c>
      <c r="EX4427" s="68" t="str">
        <f t="shared" si="102"/>
        <v>소형</v>
      </c>
      <c r="GE4427" s="68">
        <v>140088</v>
      </c>
      <c r="GF4427" s="68" t="s">
        <v>6950</v>
      </c>
    </row>
    <row r="4428" spans="147:188" x14ac:dyDescent="0.3">
      <c r="EQ4428" s="68">
        <v>30750093</v>
      </c>
      <c r="ER4428" s="175">
        <v>1</v>
      </c>
      <c r="ES4428" s="68">
        <v>650</v>
      </c>
      <c r="ET4428" s="68">
        <v>93</v>
      </c>
      <c r="EU4428" s="68">
        <v>0</v>
      </c>
      <c r="EV4428" s="68">
        <v>150093</v>
      </c>
      <c r="EW4428" s="68" t="s">
        <v>2731</v>
      </c>
      <c r="EX4428" s="68" t="str">
        <f t="shared" si="102"/>
        <v>소형</v>
      </c>
      <c r="GE4428" s="68">
        <v>140089</v>
      </c>
      <c r="GF4428" s="68" t="s">
        <v>6951</v>
      </c>
    </row>
    <row r="4429" spans="147:188" x14ac:dyDescent="0.3">
      <c r="EQ4429" s="68">
        <v>30850093</v>
      </c>
      <c r="ER4429" s="175">
        <v>1</v>
      </c>
      <c r="ES4429" s="68">
        <v>650</v>
      </c>
      <c r="ET4429" s="68">
        <v>93</v>
      </c>
      <c r="EU4429" s="68">
        <v>0</v>
      </c>
      <c r="EV4429" s="68">
        <v>150093</v>
      </c>
      <c r="EW4429" s="68" t="s">
        <v>2731</v>
      </c>
      <c r="EX4429" s="68" t="str">
        <f t="shared" si="102"/>
        <v>소형</v>
      </c>
      <c r="GE4429" s="68">
        <v>140090</v>
      </c>
      <c r="GF4429" s="68" t="s">
        <v>6952</v>
      </c>
    </row>
    <row r="4430" spans="147:188" x14ac:dyDescent="0.3">
      <c r="EQ4430" s="68">
        <v>30950093</v>
      </c>
      <c r="ER4430" s="175">
        <v>1</v>
      </c>
      <c r="ES4430" s="68">
        <v>650</v>
      </c>
      <c r="ET4430" s="68">
        <v>93</v>
      </c>
      <c r="EU4430" s="68">
        <v>0</v>
      </c>
      <c r="EV4430" s="68">
        <v>150093</v>
      </c>
      <c r="EW4430" s="68" t="s">
        <v>2731</v>
      </c>
      <c r="EX4430" s="68" t="str">
        <f t="shared" si="102"/>
        <v>소형</v>
      </c>
      <c r="GE4430" s="68">
        <v>140091</v>
      </c>
      <c r="GF4430" s="68" t="s">
        <v>6953</v>
      </c>
    </row>
    <row r="4431" spans="147:188" x14ac:dyDescent="0.3">
      <c r="EQ4431" s="68">
        <v>31050093</v>
      </c>
      <c r="ER4431" s="175">
        <v>1</v>
      </c>
      <c r="ES4431" s="68">
        <v>650</v>
      </c>
      <c r="ET4431" s="68">
        <v>93</v>
      </c>
      <c r="EU4431" s="68">
        <v>0</v>
      </c>
      <c r="EV4431" s="68">
        <v>150093</v>
      </c>
      <c r="EW4431" s="68" t="s">
        <v>2731</v>
      </c>
      <c r="EX4431" s="68" t="str">
        <f t="shared" si="102"/>
        <v>소형</v>
      </c>
      <c r="GE4431" s="68">
        <v>140092</v>
      </c>
      <c r="GF4431" s="68" t="s">
        <v>6954</v>
      </c>
    </row>
    <row r="4432" spans="147:188" x14ac:dyDescent="0.3">
      <c r="EQ4432" s="68">
        <v>31150093</v>
      </c>
      <c r="ER4432" s="175">
        <v>1</v>
      </c>
      <c r="ES4432" s="68">
        <v>650</v>
      </c>
      <c r="ET4432" s="68">
        <v>93</v>
      </c>
      <c r="EU4432" s="68">
        <v>0</v>
      </c>
      <c r="EV4432" s="68">
        <v>150093</v>
      </c>
      <c r="EW4432" s="68" t="s">
        <v>2731</v>
      </c>
      <c r="EX4432" s="68" t="str">
        <f t="shared" si="102"/>
        <v>소형</v>
      </c>
      <c r="GE4432" s="68">
        <v>140093</v>
      </c>
      <c r="GF4432" s="68" t="s">
        <v>6955</v>
      </c>
    </row>
    <row r="4433" spans="147:188" x14ac:dyDescent="0.3">
      <c r="EQ4433" s="68">
        <v>31250093</v>
      </c>
      <c r="ER4433" s="175">
        <v>1</v>
      </c>
      <c r="ES4433" s="68">
        <v>650</v>
      </c>
      <c r="ET4433" s="68">
        <v>93</v>
      </c>
      <c r="EU4433" s="68">
        <v>0</v>
      </c>
      <c r="EV4433" s="68">
        <v>150093</v>
      </c>
      <c r="EW4433" s="68" t="s">
        <v>2731</v>
      </c>
      <c r="EX4433" s="68" t="str">
        <f t="shared" si="102"/>
        <v>소형</v>
      </c>
      <c r="GE4433" s="68">
        <v>140094</v>
      </c>
      <c r="GF4433" s="68" t="s">
        <v>6956</v>
      </c>
    </row>
    <row r="4434" spans="147:188" x14ac:dyDescent="0.3">
      <c r="EQ4434" s="68">
        <v>10150094</v>
      </c>
      <c r="ER4434" s="175">
        <v>4</v>
      </c>
      <c r="ES4434" s="68">
        <v>650</v>
      </c>
      <c r="ET4434" s="68">
        <v>94</v>
      </c>
      <c r="EU4434" s="68">
        <v>0</v>
      </c>
      <c r="EV4434" s="68">
        <v>150094</v>
      </c>
      <c r="EW4434" s="68" t="s">
        <v>2732</v>
      </c>
      <c r="EX4434" s="68" t="str">
        <f t="shared" si="102"/>
        <v>대형</v>
      </c>
      <c r="GE4434" s="68">
        <v>140095</v>
      </c>
      <c r="GF4434" s="68" t="s">
        <v>6957</v>
      </c>
    </row>
    <row r="4435" spans="147:188" x14ac:dyDescent="0.3">
      <c r="EQ4435" s="68">
        <v>10250094</v>
      </c>
      <c r="ER4435" s="175">
        <v>4</v>
      </c>
      <c r="ES4435" s="68">
        <v>650</v>
      </c>
      <c r="ET4435" s="68">
        <v>94</v>
      </c>
      <c r="EU4435" s="68">
        <v>0</v>
      </c>
      <c r="EV4435" s="68">
        <v>150094</v>
      </c>
      <c r="EW4435" s="68" t="s">
        <v>2732</v>
      </c>
      <c r="EX4435" s="68" t="str">
        <f t="shared" si="102"/>
        <v>대형</v>
      </c>
      <c r="GE4435" s="68">
        <v>140096</v>
      </c>
      <c r="GF4435" s="68" t="s">
        <v>6958</v>
      </c>
    </row>
    <row r="4436" spans="147:188" x14ac:dyDescent="0.3">
      <c r="EQ4436" s="68">
        <v>10350094</v>
      </c>
      <c r="ER4436" s="175">
        <v>4</v>
      </c>
      <c r="ES4436" s="68">
        <v>650</v>
      </c>
      <c r="ET4436" s="68">
        <v>94</v>
      </c>
      <c r="EU4436" s="68">
        <v>0</v>
      </c>
      <c r="EV4436" s="68">
        <v>150094</v>
      </c>
      <c r="EW4436" s="68" t="s">
        <v>2732</v>
      </c>
      <c r="EX4436" s="68" t="str">
        <f t="shared" si="102"/>
        <v>대형</v>
      </c>
      <c r="GE4436" s="68">
        <v>140097</v>
      </c>
      <c r="GF4436" s="68" t="s">
        <v>6959</v>
      </c>
    </row>
    <row r="4437" spans="147:188" x14ac:dyDescent="0.3">
      <c r="EQ4437" s="68">
        <v>10450094</v>
      </c>
      <c r="ER4437" s="175">
        <v>4</v>
      </c>
      <c r="ES4437" s="68">
        <v>650</v>
      </c>
      <c r="ET4437" s="68">
        <v>94</v>
      </c>
      <c r="EU4437" s="68">
        <v>0</v>
      </c>
      <c r="EV4437" s="68">
        <v>150094</v>
      </c>
      <c r="EW4437" s="68" t="s">
        <v>2732</v>
      </c>
      <c r="EX4437" s="68" t="str">
        <f t="shared" si="102"/>
        <v>대형</v>
      </c>
      <c r="GE4437" s="68">
        <v>140098</v>
      </c>
      <c r="GF4437" s="68" t="s">
        <v>6960</v>
      </c>
    </row>
    <row r="4438" spans="147:188" x14ac:dyDescent="0.3">
      <c r="EQ4438" s="68">
        <v>10550094</v>
      </c>
      <c r="ER4438" s="175">
        <v>4</v>
      </c>
      <c r="ES4438" s="68">
        <v>650</v>
      </c>
      <c r="ET4438" s="68">
        <v>94</v>
      </c>
      <c r="EU4438" s="68">
        <v>0</v>
      </c>
      <c r="EV4438" s="68">
        <v>150094</v>
      </c>
      <c r="EW4438" s="68" t="s">
        <v>2732</v>
      </c>
      <c r="EX4438" s="68" t="str">
        <f t="shared" si="102"/>
        <v>대형</v>
      </c>
      <c r="GE4438" s="68">
        <v>140099</v>
      </c>
      <c r="GF4438" s="68" t="s">
        <v>6961</v>
      </c>
    </row>
    <row r="4439" spans="147:188" x14ac:dyDescent="0.3">
      <c r="EQ4439" s="68">
        <v>10650094</v>
      </c>
      <c r="ER4439" s="175">
        <v>4</v>
      </c>
      <c r="ES4439" s="68">
        <v>650</v>
      </c>
      <c r="ET4439" s="68">
        <v>94</v>
      </c>
      <c r="EU4439" s="68">
        <v>0</v>
      </c>
      <c r="EV4439" s="68">
        <v>150094</v>
      </c>
      <c r="EW4439" s="68" t="s">
        <v>2732</v>
      </c>
      <c r="EX4439" s="68" t="str">
        <f t="shared" si="102"/>
        <v>대형</v>
      </c>
      <c r="GE4439" s="68">
        <v>140100</v>
      </c>
      <c r="GF4439" s="68" t="s">
        <v>6962</v>
      </c>
    </row>
    <row r="4440" spans="147:188" x14ac:dyDescent="0.3">
      <c r="EQ4440" s="68">
        <v>10750094</v>
      </c>
      <c r="ER4440" s="175">
        <v>4</v>
      </c>
      <c r="ES4440" s="68">
        <v>650</v>
      </c>
      <c r="ET4440" s="68">
        <v>94</v>
      </c>
      <c r="EU4440" s="68">
        <v>0</v>
      </c>
      <c r="EV4440" s="68">
        <v>150094</v>
      </c>
      <c r="EW4440" s="68" t="s">
        <v>2732</v>
      </c>
      <c r="EX4440" s="68" t="str">
        <f t="shared" si="102"/>
        <v>대형</v>
      </c>
      <c r="GE4440" s="68">
        <v>140101</v>
      </c>
      <c r="GF4440" s="68" t="s">
        <v>6963</v>
      </c>
    </row>
    <row r="4441" spans="147:188" x14ac:dyDescent="0.3">
      <c r="EQ4441" s="68">
        <v>10850094</v>
      </c>
      <c r="ER4441" s="175">
        <v>4</v>
      </c>
      <c r="ES4441" s="68">
        <v>650</v>
      </c>
      <c r="ET4441" s="68">
        <v>94</v>
      </c>
      <c r="EU4441" s="68">
        <v>0</v>
      </c>
      <c r="EV4441" s="68">
        <v>150094</v>
      </c>
      <c r="EW4441" s="68" t="s">
        <v>2732</v>
      </c>
      <c r="EX4441" s="68" t="str">
        <f t="shared" si="102"/>
        <v>대형</v>
      </c>
      <c r="GE4441" s="68">
        <v>140102</v>
      </c>
      <c r="GF4441" s="68" t="s">
        <v>6964</v>
      </c>
    </row>
    <row r="4442" spans="147:188" x14ac:dyDescent="0.3">
      <c r="EQ4442" s="68">
        <v>10950094</v>
      </c>
      <c r="ER4442" s="175">
        <v>4</v>
      </c>
      <c r="ES4442" s="68">
        <v>650</v>
      </c>
      <c r="ET4442" s="68">
        <v>94</v>
      </c>
      <c r="EU4442" s="68">
        <v>0</v>
      </c>
      <c r="EV4442" s="68">
        <v>150094</v>
      </c>
      <c r="EW4442" s="68" t="s">
        <v>2732</v>
      </c>
      <c r="EX4442" s="68" t="str">
        <f t="shared" si="102"/>
        <v>대형</v>
      </c>
      <c r="GE4442" s="68">
        <v>140103</v>
      </c>
      <c r="GF4442" s="68" t="s">
        <v>6965</v>
      </c>
    </row>
    <row r="4443" spans="147:188" x14ac:dyDescent="0.3">
      <c r="EQ4443" s="68">
        <v>11050094</v>
      </c>
      <c r="ER4443" s="175">
        <v>4</v>
      </c>
      <c r="ES4443" s="68">
        <v>650</v>
      </c>
      <c r="ET4443" s="68">
        <v>94</v>
      </c>
      <c r="EU4443" s="68">
        <v>0</v>
      </c>
      <c r="EV4443" s="68">
        <v>150094</v>
      </c>
      <c r="EW4443" s="68" t="s">
        <v>2732</v>
      </c>
      <c r="EX4443" s="68" t="str">
        <f t="shared" si="102"/>
        <v>대형</v>
      </c>
      <c r="GE4443" s="68">
        <v>140104</v>
      </c>
      <c r="GF4443" s="68" t="s">
        <v>6966</v>
      </c>
    </row>
    <row r="4444" spans="147:188" x14ac:dyDescent="0.3">
      <c r="EQ4444" s="68">
        <v>11150094</v>
      </c>
      <c r="ER4444" s="175">
        <v>4</v>
      </c>
      <c r="ES4444" s="68">
        <v>650</v>
      </c>
      <c r="ET4444" s="68">
        <v>94</v>
      </c>
      <c r="EU4444" s="68">
        <v>0</v>
      </c>
      <c r="EV4444" s="68">
        <v>150094</v>
      </c>
      <c r="EW4444" s="68" t="s">
        <v>2732</v>
      </c>
      <c r="EX4444" s="68" t="str">
        <f t="shared" si="102"/>
        <v>대형</v>
      </c>
      <c r="GE4444" s="68">
        <v>140105</v>
      </c>
      <c r="GF4444" s="68" t="s">
        <v>6967</v>
      </c>
    </row>
    <row r="4445" spans="147:188" x14ac:dyDescent="0.3">
      <c r="EQ4445" s="68">
        <v>11250094</v>
      </c>
      <c r="ER4445" s="175">
        <v>4</v>
      </c>
      <c r="ES4445" s="68">
        <v>650</v>
      </c>
      <c r="ET4445" s="68">
        <v>94</v>
      </c>
      <c r="EU4445" s="68">
        <v>0</v>
      </c>
      <c r="EV4445" s="68">
        <v>150094</v>
      </c>
      <c r="EW4445" s="68" t="s">
        <v>2732</v>
      </c>
      <c r="EX4445" s="68" t="str">
        <f t="shared" si="102"/>
        <v>대형</v>
      </c>
      <c r="GE4445" s="68">
        <v>140106</v>
      </c>
      <c r="GF4445" s="68" t="s">
        <v>6968</v>
      </c>
    </row>
    <row r="4446" spans="147:188" x14ac:dyDescent="0.3">
      <c r="EQ4446" s="68">
        <v>20150094</v>
      </c>
      <c r="ER4446" s="175">
        <v>4</v>
      </c>
      <c r="ES4446" s="68">
        <v>650</v>
      </c>
      <c r="ET4446" s="68">
        <v>94</v>
      </c>
      <c r="EU4446" s="68">
        <v>0</v>
      </c>
      <c r="EV4446" s="68">
        <v>150094</v>
      </c>
      <c r="EW4446" s="68" t="s">
        <v>2732</v>
      </c>
      <c r="EX4446" s="68" t="str">
        <f t="shared" si="102"/>
        <v>대형</v>
      </c>
      <c r="GE4446" s="68">
        <v>140107</v>
      </c>
      <c r="GF4446" s="68" t="s">
        <v>6969</v>
      </c>
    </row>
    <row r="4447" spans="147:188" x14ac:dyDescent="0.3">
      <c r="EQ4447" s="68">
        <v>20250094</v>
      </c>
      <c r="ER4447" s="175">
        <v>4</v>
      </c>
      <c r="ES4447" s="68">
        <v>650</v>
      </c>
      <c r="ET4447" s="68">
        <v>94</v>
      </c>
      <c r="EU4447" s="68">
        <v>0</v>
      </c>
      <c r="EV4447" s="68">
        <v>150094</v>
      </c>
      <c r="EW4447" s="68" t="s">
        <v>2732</v>
      </c>
      <c r="EX4447" s="68" t="str">
        <f t="shared" si="102"/>
        <v>대형</v>
      </c>
      <c r="GE4447" s="68">
        <v>140108</v>
      </c>
      <c r="GF4447" s="68" t="s">
        <v>6970</v>
      </c>
    </row>
    <row r="4448" spans="147:188" x14ac:dyDescent="0.3">
      <c r="EQ4448" s="68">
        <v>20350094</v>
      </c>
      <c r="ER4448" s="175">
        <v>4</v>
      </c>
      <c r="ES4448" s="68">
        <v>650</v>
      </c>
      <c r="ET4448" s="68">
        <v>94</v>
      </c>
      <c r="EU4448" s="68">
        <v>0</v>
      </c>
      <c r="EV4448" s="68">
        <v>150094</v>
      </c>
      <c r="EW4448" s="68" t="s">
        <v>2732</v>
      </c>
      <c r="EX4448" s="68" t="str">
        <f t="shared" si="102"/>
        <v>대형</v>
      </c>
      <c r="GE4448" s="68">
        <v>140109</v>
      </c>
      <c r="GF4448" s="68" t="s">
        <v>6971</v>
      </c>
    </row>
    <row r="4449" spans="147:188" x14ac:dyDescent="0.3">
      <c r="EQ4449" s="68">
        <v>20450094</v>
      </c>
      <c r="ER4449" s="175">
        <v>4</v>
      </c>
      <c r="ES4449" s="68">
        <v>650</v>
      </c>
      <c r="ET4449" s="68">
        <v>94</v>
      </c>
      <c r="EU4449" s="68">
        <v>0</v>
      </c>
      <c r="EV4449" s="68">
        <v>150094</v>
      </c>
      <c r="EW4449" s="68" t="s">
        <v>2732</v>
      </c>
      <c r="EX4449" s="68" t="str">
        <f t="shared" si="102"/>
        <v>대형</v>
      </c>
      <c r="GE4449" s="68">
        <v>140110</v>
      </c>
      <c r="GF4449" s="68" t="s">
        <v>6972</v>
      </c>
    </row>
    <row r="4450" spans="147:188" x14ac:dyDescent="0.3">
      <c r="EQ4450" s="68">
        <v>20550094</v>
      </c>
      <c r="ER4450" s="175">
        <v>4</v>
      </c>
      <c r="ES4450" s="68">
        <v>650</v>
      </c>
      <c r="ET4450" s="68">
        <v>94</v>
      </c>
      <c r="EU4450" s="68">
        <v>0</v>
      </c>
      <c r="EV4450" s="68">
        <v>150094</v>
      </c>
      <c r="EW4450" s="68" t="s">
        <v>2732</v>
      </c>
      <c r="EX4450" s="68" t="str">
        <f t="shared" si="102"/>
        <v>대형</v>
      </c>
      <c r="GE4450" s="68">
        <v>140111</v>
      </c>
      <c r="GF4450" s="68" t="s">
        <v>6973</v>
      </c>
    </row>
    <row r="4451" spans="147:188" x14ac:dyDescent="0.3">
      <c r="EQ4451" s="68">
        <v>20650094</v>
      </c>
      <c r="ER4451" s="175">
        <v>4</v>
      </c>
      <c r="ES4451" s="68">
        <v>650</v>
      </c>
      <c r="ET4451" s="68">
        <v>94</v>
      </c>
      <c r="EU4451" s="68">
        <v>0</v>
      </c>
      <c r="EV4451" s="68">
        <v>150094</v>
      </c>
      <c r="EW4451" s="68" t="s">
        <v>2732</v>
      </c>
      <c r="EX4451" s="68" t="str">
        <f t="shared" si="102"/>
        <v>대형</v>
      </c>
      <c r="GE4451" s="68">
        <v>140112</v>
      </c>
      <c r="GF4451" s="68" t="s">
        <v>6974</v>
      </c>
    </row>
    <row r="4452" spans="147:188" x14ac:dyDescent="0.3">
      <c r="EQ4452" s="68">
        <v>20750094</v>
      </c>
      <c r="ER4452" s="175">
        <v>4</v>
      </c>
      <c r="ES4452" s="68">
        <v>650</v>
      </c>
      <c r="ET4452" s="68">
        <v>94</v>
      </c>
      <c r="EU4452" s="68">
        <v>0</v>
      </c>
      <c r="EV4452" s="68">
        <v>150094</v>
      </c>
      <c r="EW4452" s="68" t="s">
        <v>2732</v>
      </c>
      <c r="EX4452" s="68" t="str">
        <f t="shared" si="102"/>
        <v>대형</v>
      </c>
      <c r="GE4452" s="68">
        <v>140113</v>
      </c>
      <c r="GF4452" s="68" t="s">
        <v>6975</v>
      </c>
    </row>
    <row r="4453" spans="147:188" x14ac:dyDescent="0.3">
      <c r="EQ4453" s="68">
        <v>20850094</v>
      </c>
      <c r="ER4453" s="175">
        <v>4</v>
      </c>
      <c r="ES4453" s="68">
        <v>650</v>
      </c>
      <c r="ET4453" s="68">
        <v>94</v>
      </c>
      <c r="EU4453" s="68">
        <v>0</v>
      </c>
      <c r="EV4453" s="68">
        <v>150094</v>
      </c>
      <c r="EW4453" s="68" t="s">
        <v>2732</v>
      </c>
      <c r="EX4453" s="68" t="str">
        <f t="shared" si="102"/>
        <v>대형</v>
      </c>
      <c r="GE4453" s="68">
        <v>140114</v>
      </c>
      <c r="GF4453" s="68" t="s">
        <v>6976</v>
      </c>
    </row>
    <row r="4454" spans="147:188" x14ac:dyDescent="0.3">
      <c r="EQ4454" s="68">
        <v>20950094</v>
      </c>
      <c r="ER4454" s="175">
        <v>4</v>
      </c>
      <c r="ES4454" s="68">
        <v>650</v>
      </c>
      <c r="ET4454" s="68">
        <v>94</v>
      </c>
      <c r="EU4454" s="68">
        <v>0</v>
      </c>
      <c r="EV4454" s="68">
        <v>150094</v>
      </c>
      <c r="EW4454" s="68" t="s">
        <v>2732</v>
      </c>
      <c r="EX4454" s="68" t="str">
        <f t="shared" si="102"/>
        <v>대형</v>
      </c>
      <c r="GE4454" s="68">
        <v>140115</v>
      </c>
      <c r="GF4454" s="68" t="s">
        <v>6977</v>
      </c>
    </row>
    <row r="4455" spans="147:188" x14ac:dyDescent="0.3">
      <c r="EQ4455" s="68">
        <v>21050094</v>
      </c>
      <c r="ER4455" s="175">
        <v>4</v>
      </c>
      <c r="ES4455" s="68">
        <v>650</v>
      </c>
      <c r="ET4455" s="68">
        <v>94</v>
      </c>
      <c r="EU4455" s="68">
        <v>0</v>
      </c>
      <c r="EV4455" s="68">
        <v>150094</v>
      </c>
      <c r="EW4455" s="68" t="s">
        <v>2732</v>
      </c>
      <c r="EX4455" s="68" t="str">
        <f t="shared" si="102"/>
        <v>대형</v>
      </c>
      <c r="GE4455" s="68">
        <v>140116</v>
      </c>
      <c r="GF4455" s="68" t="s">
        <v>6978</v>
      </c>
    </row>
    <row r="4456" spans="147:188" x14ac:dyDescent="0.3">
      <c r="EQ4456" s="68">
        <v>21150094</v>
      </c>
      <c r="ER4456" s="175">
        <v>4</v>
      </c>
      <c r="ES4456" s="68">
        <v>650</v>
      </c>
      <c r="ET4456" s="68">
        <v>94</v>
      </c>
      <c r="EU4456" s="68">
        <v>0</v>
      </c>
      <c r="EV4456" s="68">
        <v>150094</v>
      </c>
      <c r="EW4456" s="68" t="s">
        <v>2732</v>
      </c>
      <c r="EX4456" s="68" t="str">
        <f t="shared" si="102"/>
        <v>대형</v>
      </c>
      <c r="GE4456" s="68">
        <v>140117</v>
      </c>
      <c r="GF4456" s="68" t="s">
        <v>6979</v>
      </c>
    </row>
    <row r="4457" spans="147:188" x14ac:dyDescent="0.3">
      <c r="EQ4457" s="68">
        <v>21250094</v>
      </c>
      <c r="ER4457" s="175">
        <v>4</v>
      </c>
      <c r="ES4457" s="68">
        <v>650</v>
      </c>
      <c r="ET4457" s="68">
        <v>94</v>
      </c>
      <c r="EU4457" s="68">
        <v>0</v>
      </c>
      <c r="EV4457" s="68">
        <v>150094</v>
      </c>
      <c r="EW4457" s="68" t="s">
        <v>2732</v>
      </c>
      <c r="EX4457" s="68" t="str">
        <f t="shared" si="102"/>
        <v>대형</v>
      </c>
      <c r="GE4457" s="68">
        <v>140118</v>
      </c>
      <c r="GF4457" s="68" t="s">
        <v>6980</v>
      </c>
    </row>
    <row r="4458" spans="147:188" x14ac:dyDescent="0.3">
      <c r="EQ4458" s="68">
        <v>30150094</v>
      </c>
      <c r="ER4458" s="175">
        <v>4</v>
      </c>
      <c r="ES4458" s="68">
        <v>650</v>
      </c>
      <c r="ET4458" s="68">
        <v>94</v>
      </c>
      <c r="EU4458" s="68">
        <v>0</v>
      </c>
      <c r="EV4458" s="68">
        <v>150094</v>
      </c>
      <c r="EW4458" s="68" t="s">
        <v>2732</v>
      </c>
      <c r="EX4458" s="68" t="str">
        <f t="shared" si="102"/>
        <v>대형</v>
      </c>
      <c r="GE4458" s="68">
        <v>140119</v>
      </c>
      <c r="GF4458" s="68" t="s">
        <v>6981</v>
      </c>
    </row>
    <row r="4459" spans="147:188" x14ac:dyDescent="0.3">
      <c r="EQ4459" s="68">
        <v>30250094</v>
      </c>
      <c r="ER4459" s="175">
        <v>4</v>
      </c>
      <c r="ES4459" s="68">
        <v>650</v>
      </c>
      <c r="ET4459" s="68">
        <v>94</v>
      </c>
      <c r="EU4459" s="68">
        <v>0</v>
      </c>
      <c r="EV4459" s="68">
        <v>150094</v>
      </c>
      <c r="EW4459" s="68" t="s">
        <v>2732</v>
      </c>
      <c r="EX4459" s="68" t="str">
        <f t="shared" si="102"/>
        <v>대형</v>
      </c>
      <c r="GE4459" s="68">
        <v>140120</v>
      </c>
      <c r="GF4459" s="68" t="s">
        <v>6982</v>
      </c>
    </row>
    <row r="4460" spans="147:188" x14ac:dyDescent="0.3">
      <c r="EQ4460" s="68">
        <v>30350094</v>
      </c>
      <c r="ER4460" s="175">
        <v>4</v>
      </c>
      <c r="ES4460" s="68">
        <v>650</v>
      </c>
      <c r="ET4460" s="68">
        <v>94</v>
      </c>
      <c r="EU4460" s="68">
        <v>0</v>
      </c>
      <c r="EV4460" s="68">
        <v>150094</v>
      </c>
      <c r="EW4460" s="68" t="s">
        <v>2732</v>
      </c>
      <c r="EX4460" s="68" t="str">
        <f t="shared" si="102"/>
        <v>대형</v>
      </c>
      <c r="GE4460" s="68">
        <v>140121</v>
      </c>
      <c r="GF4460" s="68" t="s">
        <v>6983</v>
      </c>
    </row>
    <row r="4461" spans="147:188" x14ac:dyDescent="0.3">
      <c r="EQ4461" s="68">
        <v>30450094</v>
      </c>
      <c r="ER4461" s="175">
        <v>4</v>
      </c>
      <c r="ES4461" s="68">
        <v>650</v>
      </c>
      <c r="ET4461" s="68">
        <v>94</v>
      </c>
      <c r="EU4461" s="68">
        <v>0</v>
      </c>
      <c r="EV4461" s="68">
        <v>150094</v>
      </c>
      <c r="EW4461" s="68" t="s">
        <v>2732</v>
      </c>
      <c r="EX4461" s="68" t="str">
        <f t="shared" si="102"/>
        <v>대형</v>
      </c>
      <c r="GE4461" s="68">
        <v>140122</v>
      </c>
      <c r="GF4461" s="68" t="s">
        <v>6984</v>
      </c>
    </row>
    <row r="4462" spans="147:188" x14ac:dyDescent="0.3">
      <c r="EQ4462" s="68">
        <v>30550094</v>
      </c>
      <c r="ER4462" s="175">
        <v>4</v>
      </c>
      <c r="ES4462" s="68">
        <v>650</v>
      </c>
      <c r="ET4462" s="68">
        <v>94</v>
      </c>
      <c r="EU4462" s="68">
        <v>0</v>
      </c>
      <c r="EV4462" s="68">
        <v>150094</v>
      </c>
      <c r="EW4462" s="68" t="s">
        <v>2732</v>
      </c>
      <c r="EX4462" s="68" t="str">
        <f t="shared" si="102"/>
        <v>대형</v>
      </c>
      <c r="GE4462" s="68">
        <v>140123</v>
      </c>
      <c r="GF4462" s="68" t="s">
        <v>6985</v>
      </c>
    </row>
    <row r="4463" spans="147:188" x14ac:dyDescent="0.3">
      <c r="EQ4463" s="68">
        <v>30650094</v>
      </c>
      <c r="ER4463" s="175">
        <v>4</v>
      </c>
      <c r="ES4463" s="68">
        <v>650</v>
      </c>
      <c r="ET4463" s="68">
        <v>94</v>
      </c>
      <c r="EU4463" s="68">
        <v>0</v>
      </c>
      <c r="EV4463" s="68">
        <v>150094</v>
      </c>
      <c r="EW4463" s="68" t="s">
        <v>2732</v>
      </c>
      <c r="EX4463" s="68" t="str">
        <f t="shared" si="102"/>
        <v>대형</v>
      </c>
      <c r="GE4463" s="68">
        <v>140124</v>
      </c>
      <c r="GF4463" s="68" t="s">
        <v>6986</v>
      </c>
    </row>
    <row r="4464" spans="147:188" x14ac:dyDescent="0.3">
      <c r="EQ4464" s="68">
        <v>30750094</v>
      </c>
      <c r="ER4464" s="175">
        <v>4</v>
      </c>
      <c r="ES4464" s="68">
        <v>650</v>
      </c>
      <c r="ET4464" s="68">
        <v>94</v>
      </c>
      <c r="EU4464" s="68">
        <v>0</v>
      </c>
      <c r="EV4464" s="68">
        <v>150094</v>
      </c>
      <c r="EW4464" s="68" t="s">
        <v>2732</v>
      </c>
      <c r="EX4464" s="68" t="str">
        <f t="shared" si="102"/>
        <v>대형</v>
      </c>
      <c r="GE4464" s="68">
        <v>140125</v>
      </c>
      <c r="GF4464" s="68" t="s">
        <v>6987</v>
      </c>
    </row>
    <row r="4465" spans="147:188" x14ac:dyDescent="0.3">
      <c r="EQ4465" s="68">
        <v>30850094</v>
      </c>
      <c r="ER4465" s="175">
        <v>4</v>
      </c>
      <c r="ES4465" s="68">
        <v>650</v>
      </c>
      <c r="ET4465" s="68">
        <v>94</v>
      </c>
      <c r="EU4465" s="68">
        <v>0</v>
      </c>
      <c r="EV4465" s="68">
        <v>150094</v>
      </c>
      <c r="EW4465" s="68" t="s">
        <v>2732</v>
      </c>
      <c r="EX4465" s="68" t="str">
        <f t="shared" si="102"/>
        <v>대형</v>
      </c>
      <c r="GE4465" s="68">
        <v>140126</v>
      </c>
      <c r="GF4465" s="68" t="s">
        <v>6988</v>
      </c>
    </row>
    <row r="4466" spans="147:188" x14ac:dyDescent="0.3">
      <c r="EQ4466" s="68">
        <v>30950094</v>
      </c>
      <c r="ER4466" s="175">
        <v>4</v>
      </c>
      <c r="ES4466" s="68">
        <v>650</v>
      </c>
      <c r="ET4466" s="68">
        <v>94</v>
      </c>
      <c r="EU4466" s="68">
        <v>0</v>
      </c>
      <c r="EV4466" s="68">
        <v>150094</v>
      </c>
      <c r="EW4466" s="68" t="s">
        <v>2732</v>
      </c>
      <c r="EX4466" s="68" t="str">
        <f t="shared" si="102"/>
        <v>대형</v>
      </c>
      <c r="GE4466" s="68">
        <v>140127</v>
      </c>
      <c r="GF4466" s="68" t="s">
        <v>6989</v>
      </c>
    </row>
    <row r="4467" spans="147:188" x14ac:dyDescent="0.3">
      <c r="EQ4467" s="68">
        <v>31050094</v>
      </c>
      <c r="ER4467" s="175">
        <v>4</v>
      </c>
      <c r="ES4467" s="68">
        <v>650</v>
      </c>
      <c r="ET4467" s="68">
        <v>94</v>
      </c>
      <c r="EU4467" s="68">
        <v>0</v>
      </c>
      <c r="EV4467" s="68">
        <v>150094</v>
      </c>
      <c r="EW4467" s="68" t="s">
        <v>2732</v>
      </c>
      <c r="EX4467" s="68" t="str">
        <f t="shared" si="102"/>
        <v>대형</v>
      </c>
      <c r="GE4467" s="68">
        <v>140128</v>
      </c>
      <c r="GF4467" s="68" t="s">
        <v>6990</v>
      </c>
    </row>
    <row r="4468" spans="147:188" x14ac:dyDescent="0.3">
      <c r="EQ4468" s="68">
        <v>31150094</v>
      </c>
      <c r="ER4468" s="175">
        <v>4</v>
      </c>
      <c r="ES4468" s="68">
        <v>650</v>
      </c>
      <c r="ET4468" s="68">
        <v>94</v>
      </c>
      <c r="EU4468" s="68">
        <v>0</v>
      </c>
      <c r="EV4468" s="68">
        <v>150094</v>
      </c>
      <c r="EW4468" s="68" t="s">
        <v>2732</v>
      </c>
      <c r="EX4468" s="68" t="str">
        <f t="shared" si="102"/>
        <v>대형</v>
      </c>
      <c r="GE4468" s="68">
        <v>140129</v>
      </c>
      <c r="GF4468" s="68" t="s">
        <v>6991</v>
      </c>
    </row>
    <row r="4469" spans="147:188" x14ac:dyDescent="0.3">
      <c r="EQ4469" s="68">
        <v>31250094</v>
      </c>
      <c r="ER4469" s="175">
        <v>4</v>
      </c>
      <c r="ES4469" s="68">
        <v>650</v>
      </c>
      <c r="ET4469" s="68">
        <v>94</v>
      </c>
      <c r="EU4469" s="68">
        <v>0</v>
      </c>
      <c r="EV4469" s="68">
        <v>150094</v>
      </c>
      <c r="EW4469" s="68" t="s">
        <v>2732</v>
      </c>
      <c r="EX4469" s="68" t="str">
        <f t="shared" si="102"/>
        <v>대형</v>
      </c>
      <c r="GE4469" s="68">
        <v>140130</v>
      </c>
      <c r="GF4469" s="68" t="s">
        <v>6992</v>
      </c>
    </row>
    <row r="4470" spans="147:188" x14ac:dyDescent="0.3">
      <c r="EQ4470" s="68">
        <v>10150095</v>
      </c>
      <c r="ER4470" s="175">
        <v>4</v>
      </c>
      <c r="ES4470" s="68">
        <v>650</v>
      </c>
      <c r="ET4470" s="68">
        <v>95</v>
      </c>
      <c r="EU4470" s="68">
        <v>0</v>
      </c>
      <c r="EV4470" s="68">
        <v>150095</v>
      </c>
      <c r="EW4470" s="68" t="s">
        <v>2733</v>
      </c>
      <c r="EX4470" s="68" t="str">
        <f t="shared" si="102"/>
        <v>대형</v>
      </c>
      <c r="GE4470" s="68">
        <v>140131</v>
      </c>
      <c r="GF4470" s="68" t="s">
        <v>6993</v>
      </c>
    </row>
    <row r="4471" spans="147:188" x14ac:dyDescent="0.3">
      <c r="EQ4471" s="68">
        <v>10250095</v>
      </c>
      <c r="ER4471" s="175">
        <v>4</v>
      </c>
      <c r="ES4471" s="68">
        <v>650</v>
      </c>
      <c r="ET4471" s="68">
        <v>95</v>
      </c>
      <c r="EU4471" s="68">
        <v>0</v>
      </c>
      <c r="EV4471" s="68">
        <v>150095</v>
      </c>
      <c r="EW4471" s="68" t="s">
        <v>2733</v>
      </c>
      <c r="EX4471" s="68" t="str">
        <f t="shared" si="102"/>
        <v>대형</v>
      </c>
      <c r="GE4471" s="68">
        <v>140132</v>
      </c>
      <c r="GF4471" s="68" t="s">
        <v>6994</v>
      </c>
    </row>
    <row r="4472" spans="147:188" x14ac:dyDescent="0.3">
      <c r="EQ4472" s="68">
        <v>10350095</v>
      </c>
      <c r="ER4472" s="175">
        <v>4</v>
      </c>
      <c r="ES4472" s="68">
        <v>650</v>
      </c>
      <c r="ET4472" s="68">
        <v>95</v>
      </c>
      <c r="EU4472" s="68">
        <v>0</v>
      </c>
      <c r="EV4472" s="68">
        <v>150095</v>
      </c>
      <c r="EW4472" s="68" t="s">
        <v>2733</v>
      </c>
      <c r="EX4472" s="68" t="str">
        <f t="shared" si="102"/>
        <v>대형</v>
      </c>
      <c r="GE4472" s="68">
        <v>140133</v>
      </c>
      <c r="GF4472" s="68" t="s">
        <v>6995</v>
      </c>
    </row>
    <row r="4473" spans="147:188" x14ac:dyDescent="0.3">
      <c r="EQ4473" s="68">
        <v>10450095</v>
      </c>
      <c r="ER4473" s="175">
        <v>4</v>
      </c>
      <c r="ES4473" s="68">
        <v>650</v>
      </c>
      <c r="ET4473" s="68">
        <v>95</v>
      </c>
      <c r="EU4473" s="68">
        <v>0</v>
      </c>
      <c r="EV4473" s="68">
        <v>150095</v>
      </c>
      <c r="EW4473" s="68" t="s">
        <v>2733</v>
      </c>
      <c r="EX4473" s="68" t="str">
        <f t="shared" si="102"/>
        <v>대형</v>
      </c>
      <c r="GE4473" s="68">
        <v>140134</v>
      </c>
      <c r="GF4473" s="68" t="s">
        <v>6996</v>
      </c>
    </row>
    <row r="4474" spans="147:188" x14ac:dyDescent="0.3">
      <c r="EQ4474" s="68">
        <v>10550095</v>
      </c>
      <c r="ER4474" s="175">
        <v>4</v>
      </c>
      <c r="ES4474" s="68">
        <v>650</v>
      </c>
      <c r="ET4474" s="68">
        <v>95</v>
      </c>
      <c r="EU4474" s="68">
        <v>0</v>
      </c>
      <c r="EV4474" s="68">
        <v>150095</v>
      </c>
      <c r="EW4474" s="68" t="s">
        <v>2733</v>
      </c>
      <c r="EX4474" s="68" t="str">
        <f t="shared" si="102"/>
        <v>대형</v>
      </c>
      <c r="GE4474" s="68">
        <v>140135</v>
      </c>
      <c r="GF4474" s="68" t="s">
        <v>6997</v>
      </c>
    </row>
    <row r="4475" spans="147:188" x14ac:dyDescent="0.3">
      <c r="EQ4475" s="68">
        <v>10650095</v>
      </c>
      <c r="ER4475" s="175">
        <v>4</v>
      </c>
      <c r="ES4475" s="68">
        <v>650</v>
      </c>
      <c r="ET4475" s="68">
        <v>95</v>
      </c>
      <c r="EU4475" s="68">
        <v>0</v>
      </c>
      <c r="EV4475" s="68">
        <v>150095</v>
      </c>
      <c r="EW4475" s="68" t="s">
        <v>2733</v>
      </c>
      <c r="EX4475" s="68" t="str">
        <f t="shared" si="102"/>
        <v>대형</v>
      </c>
      <c r="GE4475" s="68">
        <v>140136</v>
      </c>
      <c r="GF4475" s="68" t="s">
        <v>6998</v>
      </c>
    </row>
    <row r="4476" spans="147:188" x14ac:dyDescent="0.3">
      <c r="EQ4476" s="68">
        <v>10750095</v>
      </c>
      <c r="ER4476" s="175">
        <v>4</v>
      </c>
      <c r="ES4476" s="68">
        <v>650</v>
      </c>
      <c r="ET4476" s="68">
        <v>95</v>
      </c>
      <c r="EU4476" s="68">
        <v>0</v>
      </c>
      <c r="EV4476" s="68">
        <v>150095</v>
      </c>
      <c r="EW4476" s="68" t="s">
        <v>2733</v>
      </c>
      <c r="EX4476" s="68" t="str">
        <f t="shared" si="102"/>
        <v>대형</v>
      </c>
      <c r="GE4476" s="68">
        <v>140137</v>
      </c>
      <c r="GF4476" s="68" t="s">
        <v>6999</v>
      </c>
    </row>
    <row r="4477" spans="147:188" x14ac:dyDescent="0.3">
      <c r="EQ4477" s="68">
        <v>10850095</v>
      </c>
      <c r="ER4477" s="175">
        <v>4</v>
      </c>
      <c r="ES4477" s="68">
        <v>650</v>
      </c>
      <c r="ET4477" s="68">
        <v>95</v>
      </c>
      <c r="EU4477" s="68">
        <v>0</v>
      </c>
      <c r="EV4477" s="68">
        <v>150095</v>
      </c>
      <c r="EW4477" s="68" t="s">
        <v>2733</v>
      </c>
      <c r="EX4477" s="68" t="str">
        <f t="shared" si="102"/>
        <v>대형</v>
      </c>
      <c r="GE4477" s="68">
        <v>140138</v>
      </c>
      <c r="GF4477" s="68" t="s">
        <v>7000</v>
      </c>
    </row>
    <row r="4478" spans="147:188" x14ac:dyDescent="0.3">
      <c r="EQ4478" s="68">
        <v>10950095</v>
      </c>
      <c r="ER4478" s="175">
        <v>4</v>
      </c>
      <c r="ES4478" s="68">
        <v>650</v>
      </c>
      <c r="ET4478" s="68">
        <v>95</v>
      </c>
      <c r="EU4478" s="68">
        <v>0</v>
      </c>
      <c r="EV4478" s="68">
        <v>150095</v>
      </c>
      <c r="EW4478" s="68" t="s">
        <v>2733</v>
      </c>
      <c r="EX4478" s="68" t="str">
        <f t="shared" si="102"/>
        <v>대형</v>
      </c>
      <c r="GE4478" s="68">
        <v>140139</v>
      </c>
      <c r="GF4478" s="68" t="s">
        <v>7001</v>
      </c>
    </row>
    <row r="4479" spans="147:188" x14ac:dyDescent="0.3">
      <c r="EQ4479" s="68">
        <v>11050095</v>
      </c>
      <c r="ER4479" s="175">
        <v>4</v>
      </c>
      <c r="ES4479" s="68">
        <v>650</v>
      </c>
      <c r="ET4479" s="68">
        <v>95</v>
      </c>
      <c r="EU4479" s="68">
        <v>0</v>
      </c>
      <c r="EV4479" s="68">
        <v>150095</v>
      </c>
      <c r="EW4479" s="68" t="s">
        <v>2733</v>
      </c>
      <c r="EX4479" s="68" t="str">
        <f t="shared" si="102"/>
        <v>대형</v>
      </c>
      <c r="GE4479" s="68">
        <v>141001</v>
      </c>
      <c r="GF4479" s="68">
        <v>0</v>
      </c>
    </row>
    <row r="4480" spans="147:188" x14ac:dyDescent="0.3">
      <c r="EQ4480" s="68">
        <v>11150095</v>
      </c>
      <c r="ER4480" s="175">
        <v>4</v>
      </c>
      <c r="ES4480" s="68">
        <v>650</v>
      </c>
      <c r="ET4480" s="68">
        <v>95</v>
      </c>
      <c r="EU4480" s="68">
        <v>0</v>
      </c>
      <c r="EV4480" s="68">
        <v>150095</v>
      </c>
      <c r="EW4480" s="68" t="s">
        <v>2733</v>
      </c>
      <c r="EX4480" s="68" t="str">
        <f t="shared" si="102"/>
        <v>대형</v>
      </c>
      <c r="GE4480" s="68">
        <v>141002</v>
      </c>
      <c r="GF4480" s="68">
        <v>0</v>
      </c>
    </row>
    <row r="4481" spans="147:188" x14ac:dyDescent="0.3">
      <c r="EQ4481" s="68">
        <v>11250095</v>
      </c>
      <c r="ER4481" s="175">
        <v>4</v>
      </c>
      <c r="ES4481" s="68">
        <v>650</v>
      </c>
      <c r="ET4481" s="68">
        <v>95</v>
      </c>
      <c r="EU4481" s="68">
        <v>0</v>
      </c>
      <c r="EV4481" s="68">
        <v>150095</v>
      </c>
      <c r="EW4481" s="68" t="s">
        <v>2733</v>
      </c>
      <c r="EX4481" s="68" t="str">
        <f t="shared" si="102"/>
        <v>대형</v>
      </c>
      <c r="GE4481" s="68">
        <v>141003</v>
      </c>
      <c r="GF4481" s="68">
        <v>0</v>
      </c>
    </row>
    <row r="4482" spans="147:188" x14ac:dyDescent="0.3">
      <c r="EQ4482" s="68">
        <v>20150095</v>
      </c>
      <c r="ER4482" s="175">
        <v>4</v>
      </c>
      <c r="ES4482" s="68">
        <v>650</v>
      </c>
      <c r="ET4482" s="68">
        <v>95</v>
      </c>
      <c r="EU4482" s="68">
        <v>0</v>
      </c>
      <c r="EV4482" s="68">
        <v>150095</v>
      </c>
      <c r="EW4482" s="68" t="s">
        <v>2733</v>
      </c>
      <c r="EX4482" s="68" t="str">
        <f t="shared" si="102"/>
        <v>대형</v>
      </c>
      <c r="GE4482" s="68">
        <v>141004</v>
      </c>
      <c r="GF4482" s="68">
        <v>0</v>
      </c>
    </row>
    <row r="4483" spans="147:188" x14ac:dyDescent="0.3">
      <c r="EQ4483" s="68">
        <v>20250095</v>
      </c>
      <c r="ER4483" s="175">
        <v>4</v>
      </c>
      <c r="ES4483" s="68">
        <v>650</v>
      </c>
      <c r="ET4483" s="68">
        <v>95</v>
      </c>
      <c r="EU4483" s="68">
        <v>0</v>
      </c>
      <c r="EV4483" s="68">
        <v>150095</v>
      </c>
      <c r="EW4483" s="68" t="s">
        <v>2733</v>
      </c>
      <c r="EX4483" s="68" t="str">
        <f t="shared" ref="EX4483:EX4546" si="103">IF(ER4483=1,"소형",IF(ER4483=2,"중형","대형"))</f>
        <v>대형</v>
      </c>
      <c r="GE4483" s="68">
        <v>141005</v>
      </c>
      <c r="GF4483" s="68">
        <v>0</v>
      </c>
    </row>
    <row r="4484" spans="147:188" x14ac:dyDescent="0.3">
      <c r="EQ4484" s="68">
        <v>20350095</v>
      </c>
      <c r="ER4484" s="175">
        <v>4</v>
      </c>
      <c r="ES4484" s="68">
        <v>650</v>
      </c>
      <c r="ET4484" s="68">
        <v>95</v>
      </c>
      <c r="EU4484" s="68">
        <v>0</v>
      </c>
      <c r="EV4484" s="68">
        <v>150095</v>
      </c>
      <c r="EW4484" s="68" t="s">
        <v>2733</v>
      </c>
      <c r="EX4484" s="68" t="str">
        <f t="shared" si="103"/>
        <v>대형</v>
      </c>
      <c r="GE4484" s="68">
        <v>141006</v>
      </c>
      <c r="GF4484" s="68">
        <v>0</v>
      </c>
    </row>
    <row r="4485" spans="147:188" x14ac:dyDescent="0.3">
      <c r="EQ4485" s="68">
        <v>20450095</v>
      </c>
      <c r="ER4485" s="175">
        <v>4</v>
      </c>
      <c r="ES4485" s="68">
        <v>650</v>
      </c>
      <c r="ET4485" s="68">
        <v>95</v>
      </c>
      <c r="EU4485" s="68">
        <v>0</v>
      </c>
      <c r="EV4485" s="68">
        <v>150095</v>
      </c>
      <c r="EW4485" s="68" t="s">
        <v>2733</v>
      </c>
      <c r="EX4485" s="68" t="str">
        <f t="shared" si="103"/>
        <v>대형</v>
      </c>
      <c r="GE4485" s="68">
        <v>141007</v>
      </c>
      <c r="GF4485" s="68">
        <v>0</v>
      </c>
    </row>
    <row r="4486" spans="147:188" x14ac:dyDescent="0.3">
      <c r="EQ4486" s="68">
        <v>20550095</v>
      </c>
      <c r="ER4486" s="175">
        <v>4</v>
      </c>
      <c r="ES4486" s="68">
        <v>650</v>
      </c>
      <c r="ET4486" s="68">
        <v>95</v>
      </c>
      <c r="EU4486" s="68">
        <v>0</v>
      </c>
      <c r="EV4486" s="68">
        <v>150095</v>
      </c>
      <c r="EW4486" s="68" t="s">
        <v>2733</v>
      </c>
      <c r="EX4486" s="68" t="str">
        <f t="shared" si="103"/>
        <v>대형</v>
      </c>
      <c r="GE4486" s="68">
        <v>141008</v>
      </c>
      <c r="GF4486" s="68">
        <v>0</v>
      </c>
    </row>
    <row r="4487" spans="147:188" x14ac:dyDescent="0.3">
      <c r="EQ4487" s="68">
        <v>20650095</v>
      </c>
      <c r="ER4487" s="175">
        <v>4</v>
      </c>
      <c r="ES4487" s="68">
        <v>650</v>
      </c>
      <c r="ET4487" s="68">
        <v>95</v>
      </c>
      <c r="EU4487" s="68">
        <v>0</v>
      </c>
      <c r="EV4487" s="68">
        <v>150095</v>
      </c>
      <c r="EW4487" s="68" t="s">
        <v>2733</v>
      </c>
      <c r="EX4487" s="68" t="str">
        <f t="shared" si="103"/>
        <v>대형</v>
      </c>
      <c r="GE4487" s="68">
        <v>141009</v>
      </c>
      <c r="GF4487" s="68">
        <v>0</v>
      </c>
    </row>
    <row r="4488" spans="147:188" x14ac:dyDescent="0.3">
      <c r="EQ4488" s="68">
        <v>20750095</v>
      </c>
      <c r="ER4488" s="175">
        <v>4</v>
      </c>
      <c r="ES4488" s="68">
        <v>650</v>
      </c>
      <c r="ET4488" s="68">
        <v>95</v>
      </c>
      <c r="EU4488" s="68">
        <v>0</v>
      </c>
      <c r="EV4488" s="68">
        <v>150095</v>
      </c>
      <c r="EW4488" s="68" t="s">
        <v>2733</v>
      </c>
      <c r="EX4488" s="68" t="str">
        <f t="shared" si="103"/>
        <v>대형</v>
      </c>
      <c r="GE4488" s="68">
        <v>141010</v>
      </c>
      <c r="GF4488" s="68">
        <v>0</v>
      </c>
    </row>
    <row r="4489" spans="147:188" x14ac:dyDescent="0.3">
      <c r="EQ4489" s="68">
        <v>20850095</v>
      </c>
      <c r="ER4489" s="175">
        <v>4</v>
      </c>
      <c r="ES4489" s="68">
        <v>650</v>
      </c>
      <c r="ET4489" s="68">
        <v>95</v>
      </c>
      <c r="EU4489" s="68">
        <v>0</v>
      </c>
      <c r="EV4489" s="68">
        <v>150095</v>
      </c>
      <c r="EW4489" s="68" t="s">
        <v>2733</v>
      </c>
      <c r="EX4489" s="68" t="str">
        <f t="shared" si="103"/>
        <v>대형</v>
      </c>
      <c r="GE4489" s="68">
        <v>141011</v>
      </c>
      <c r="GF4489" s="68">
        <v>0</v>
      </c>
    </row>
    <row r="4490" spans="147:188" x14ac:dyDescent="0.3">
      <c r="EQ4490" s="68">
        <v>20950095</v>
      </c>
      <c r="ER4490" s="175">
        <v>4</v>
      </c>
      <c r="ES4490" s="68">
        <v>650</v>
      </c>
      <c r="ET4490" s="68">
        <v>95</v>
      </c>
      <c r="EU4490" s="68">
        <v>0</v>
      </c>
      <c r="EV4490" s="68">
        <v>150095</v>
      </c>
      <c r="EW4490" s="68" t="s">
        <v>2733</v>
      </c>
      <c r="EX4490" s="68" t="str">
        <f t="shared" si="103"/>
        <v>대형</v>
      </c>
      <c r="GE4490" s="68">
        <v>141012</v>
      </c>
      <c r="GF4490" s="68">
        <v>0</v>
      </c>
    </row>
    <row r="4491" spans="147:188" x14ac:dyDescent="0.3">
      <c r="EQ4491" s="68">
        <v>21050095</v>
      </c>
      <c r="ER4491" s="175">
        <v>4</v>
      </c>
      <c r="ES4491" s="68">
        <v>650</v>
      </c>
      <c r="ET4491" s="68">
        <v>95</v>
      </c>
      <c r="EU4491" s="68">
        <v>0</v>
      </c>
      <c r="EV4491" s="68">
        <v>150095</v>
      </c>
      <c r="EW4491" s="68" t="s">
        <v>2733</v>
      </c>
      <c r="EX4491" s="68" t="str">
        <f t="shared" si="103"/>
        <v>대형</v>
      </c>
      <c r="GE4491" s="68">
        <v>141013</v>
      </c>
      <c r="GF4491" s="68">
        <v>0</v>
      </c>
    </row>
    <row r="4492" spans="147:188" x14ac:dyDescent="0.3">
      <c r="EQ4492" s="68">
        <v>21150095</v>
      </c>
      <c r="ER4492" s="175">
        <v>4</v>
      </c>
      <c r="ES4492" s="68">
        <v>650</v>
      </c>
      <c r="ET4492" s="68">
        <v>95</v>
      </c>
      <c r="EU4492" s="68">
        <v>0</v>
      </c>
      <c r="EV4492" s="68">
        <v>150095</v>
      </c>
      <c r="EW4492" s="68" t="s">
        <v>2733</v>
      </c>
      <c r="EX4492" s="68" t="str">
        <f t="shared" si="103"/>
        <v>대형</v>
      </c>
      <c r="GE4492" s="68">
        <v>141014</v>
      </c>
      <c r="GF4492" s="68">
        <v>0</v>
      </c>
    </row>
    <row r="4493" spans="147:188" x14ac:dyDescent="0.3">
      <c r="EQ4493" s="68">
        <v>21250095</v>
      </c>
      <c r="ER4493" s="175">
        <v>4</v>
      </c>
      <c r="ES4493" s="68">
        <v>650</v>
      </c>
      <c r="ET4493" s="68">
        <v>95</v>
      </c>
      <c r="EU4493" s="68">
        <v>0</v>
      </c>
      <c r="EV4493" s="68">
        <v>150095</v>
      </c>
      <c r="EW4493" s="68" t="s">
        <v>2733</v>
      </c>
      <c r="EX4493" s="68" t="str">
        <f t="shared" si="103"/>
        <v>대형</v>
      </c>
      <c r="GE4493" s="68">
        <v>141015</v>
      </c>
      <c r="GF4493" s="68">
        <v>0</v>
      </c>
    </row>
    <row r="4494" spans="147:188" x14ac:dyDescent="0.3">
      <c r="EQ4494" s="68">
        <v>30150095</v>
      </c>
      <c r="ER4494" s="175">
        <v>4</v>
      </c>
      <c r="ES4494" s="68">
        <v>650</v>
      </c>
      <c r="ET4494" s="68">
        <v>95</v>
      </c>
      <c r="EU4494" s="68">
        <v>0</v>
      </c>
      <c r="EV4494" s="68">
        <v>150095</v>
      </c>
      <c r="EW4494" s="68" t="s">
        <v>2733</v>
      </c>
      <c r="EX4494" s="68" t="str">
        <f t="shared" si="103"/>
        <v>대형</v>
      </c>
      <c r="GE4494" s="68">
        <v>141016</v>
      </c>
      <c r="GF4494" s="68">
        <v>0</v>
      </c>
    </row>
    <row r="4495" spans="147:188" x14ac:dyDescent="0.3">
      <c r="EQ4495" s="68">
        <v>30250095</v>
      </c>
      <c r="ER4495" s="175">
        <v>4</v>
      </c>
      <c r="ES4495" s="68">
        <v>650</v>
      </c>
      <c r="ET4495" s="68">
        <v>95</v>
      </c>
      <c r="EU4495" s="68">
        <v>0</v>
      </c>
      <c r="EV4495" s="68">
        <v>150095</v>
      </c>
      <c r="EW4495" s="68" t="s">
        <v>2733</v>
      </c>
      <c r="EX4495" s="68" t="str">
        <f t="shared" si="103"/>
        <v>대형</v>
      </c>
      <c r="GE4495" s="68">
        <v>141017</v>
      </c>
      <c r="GF4495" s="68">
        <v>0</v>
      </c>
    </row>
    <row r="4496" spans="147:188" x14ac:dyDescent="0.3">
      <c r="EQ4496" s="68">
        <v>30350095</v>
      </c>
      <c r="ER4496" s="175">
        <v>4</v>
      </c>
      <c r="ES4496" s="68">
        <v>650</v>
      </c>
      <c r="ET4496" s="68">
        <v>95</v>
      </c>
      <c r="EU4496" s="68">
        <v>0</v>
      </c>
      <c r="EV4496" s="68">
        <v>150095</v>
      </c>
      <c r="EW4496" s="68" t="s">
        <v>2733</v>
      </c>
      <c r="EX4496" s="68" t="str">
        <f t="shared" si="103"/>
        <v>대형</v>
      </c>
      <c r="GE4496" s="68">
        <v>141018</v>
      </c>
      <c r="GF4496" s="68">
        <v>0</v>
      </c>
    </row>
    <row r="4497" spans="147:188" x14ac:dyDescent="0.3">
      <c r="EQ4497" s="68">
        <v>30450095</v>
      </c>
      <c r="ER4497" s="175">
        <v>4</v>
      </c>
      <c r="ES4497" s="68">
        <v>650</v>
      </c>
      <c r="ET4497" s="68">
        <v>95</v>
      </c>
      <c r="EU4497" s="68">
        <v>0</v>
      </c>
      <c r="EV4497" s="68">
        <v>150095</v>
      </c>
      <c r="EW4497" s="68" t="s">
        <v>2733</v>
      </c>
      <c r="EX4497" s="68" t="str">
        <f t="shared" si="103"/>
        <v>대형</v>
      </c>
      <c r="GE4497" s="68">
        <v>141019</v>
      </c>
      <c r="GF4497" s="68">
        <v>0</v>
      </c>
    </row>
    <row r="4498" spans="147:188" x14ac:dyDescent="0.3">
      <c r="EQ4498" s="68">
        <v>30550095</v>
      </c>
      <c r="ER4498" s="175">
        <v>4</v>
      </c>
      <c r="ES4498" s="68">
        <v>650</v>
      </c>
      <c r="ET4498" s="68">
        <v>95</v>
      </c>
      <c r="EU4498" s="68">
        <v>0</v>
      </c>
      <c r="EV4498" s="68">
        <v>150095</v>
      </c>
      <c r="EW4498" s="68" t="s">
        <v>2733</v>
      </c>
      <c r="EX4498" s="68" t="str">
        <f t="shared" si="103"/>
        <v>대형</v>
      </c>
      <c r="GE4498" s="68">
        <v>141020</v>
      </c>
      <c r="GF4498" s="68">
        <v>0</v>
      </c>
    </row>
    <row r="4499" spans="147:188" x14ac:dyDescent="0.3">
      <c r="EQ4499" s="68">
        <v>30650095</v>
      </c>
      <c r="ER4499" s="175">
        <v>4</v>
      </c>
      <c r="ES4499" s="68">
        <v>650</v>
      </c>
      <c r="ET4499" s="68">
        <v>95</v>
      </c>
      <c r="EU4499" s="68">
        <v>0</v>
      </c>
      <c r="EV4499" s="68">
        <v>150095</v>
      </c>
      <c r="EW4499" s="68" t="s">
        <v>2733</v>
      </c>
      <c r="EX4499" s="68" t="str">
        <f t="shared" si="103"/>
        <v>대형</v>
      </c>
      <c r="GE4499" s="68">
        <v>141021</v>
      </c>
      <c r="GF4499" s="68">
        <v>0</v>
      </c>
    </row>
    <row r="4500" spans="147:188" x14ac:dyDescent="0.3">
      <c r="EQ4500" s="68">
        <v>30750095</v>
      </c>
      <c r="ER4500" s="175">
        <v>4</v>
      </c>
      <c r="ES4500" s="68">
        <v>650</v>
      </c>
      <c r="ET4500" s="68">
        <v>95</v>
      </c>
      <c r="EU4500" s="68">
        <v>0</v>
      </c>
      <c r="EV4500" s="68">
        <v>150095</v>
      </c>
      <c r="EW4500" s="68" t="s">
        <v>2733</v>
      </c>
      <c r="EX4500" s="68" t="str">
        <f t="shared" si="103"/>
        <v>대형</v>
      </c>
      <c r="GE4500" s="68">
        <v>141022</v>
      </c>
      <c r="GF4500" s="68">
        <v>0</v>
      </c>
    </row>
    <row r="4501" spans="147:188" x14ac:dyDescent="0.3">
      <c r="EQ4501" s="68">
        <v>30850095</v>
      </c>
      <c r="ER4501" s="175">
        <v>4</v>
      </c>
      <c r="ES4501" s="68">
        <v>650</v>
      </c>
      <c r="ET4501" s="68">
        <v>95</v>
      </c>
      <c r="EU4501" s="68">
        <v>0</v>
      </c>
      <c r="EV4501" s="68">
        <v>150095</v>
      </c>
      <c r="EW4501" s="68" t="s">
        <v>2733</v>
      </c>
      <c r="EX4501" s="68" t="str">
        <f t="shared" si="103"/>
        <v>대형</v>
      </c>
      <c r="GE4501" s="68">
        <v>141023</v>
      </c>
      <c r="GF4501" s="68">
        <v>0</v>
      </c>
    </row>
    <row r="4502" spans="147:188" x14ac:dyDescent="0.3">
      <c r="EQ4502" s="68">
        <v>30950095</v>
      </c>
      <c r="ER4502" s="175">
        <v>4</v>
      </c>
      <c r="ES4502" s="68">
        <v>650</v>
      </c>
      <c r="ET4502" s="68">
        <v>95</v>
      </c>
      <c r="EU4502" s="68">
        <v>0</v>
      </c>
      <c r="EV4502" s="68">
        <v>150095</v>
      </c>
      <c r="EW4502" s="68" t="s">
        <v>2733</v>
      </c>
      <c r="EX4502" s="68" t="str">
        <f t="shared" si="103"/>
        <v>대형</v>
      </c>
      <c r="GE4502" s="68">
        <v>141024</v>
      </c>
      <c r="GF4502" s="68">
        <v>0</v>
      </c>
    </row>
    <row r="4503" spans="147:188" x14ac:dyDescent="0.3">
      <c r="EQ4503" s="68">
        <v>31050095</v>
      </c>
      <c r="ER4503" s="175">
        <v>4</v>
      </c>
      <c r="ES4503" s="68">
        <v>650</v>
      </c>
      <c r="ET4503" s="68">
        <v>95</v>
      </c>
      <c r="EU4503" s="68">
        <v>0</v>
      </c>
      <c r="EV4503" s="68">
        <v>150095</v>
      </c>
      <c r="EW4503" s="68" t="s">
        <v>2733</v>
      </c>
      <c r="EX4503" s="68" t="str">
        <f t="shared" si="103"/>
        <v>대형</v>
      </c>
      <c r="GE4503" s="68">
        <v>141025</v>
      </c>
      <c r="GF4503" s="68">
        <v>0</v>
      </c>
    </row>
    <row r="4504" spans="147:188" x14ac:dyDescent="0.3">
      <c r="EQ4504" s="68">
        <v>31150095</v>
      </c>
      <c r="ER4504" s="175">
        <v>4</v>
      </c>
      <c r="ES4504" s="68">
        <v>650</v>
      </c>
      <c r="ET4504" s="68">
        <v>95</v>
      </c>
      <c r="EU4504" s="68">
        <v>0</v>
      </c>
      <c r="EV4504" s="68">
        <v>150095</v>
      </c>
      <c r="EW4504" s="68" t="s">
        <v>2733</v>
      </c>
      <c r="EX4504" s="68" t="str">
        <f t="shared" si="103"/>
        <v>대형</v>
      </c>
      <c r="GE4504" s="68">
        <v>141026</v>
      </c>
      <c r="GF4504" s="68">
        <v>0</v>
      </c>
    </row>
    <row r="4505" spans="147:188" x14ac:dyDescent="0.3">
      <c r="EQ4505" s="68">
        <v>31250095</v>
      </c>
      <c r="ER4505" s="175">
        <v>4</v>
      </c>
      <c r="ES4505" s="68">
        <v>650</v>
      </c>
      <c r="ET4505" s="68">
        <v>95</v>
      </c>
      <c r="EU4505" s="68">
        <v>0</v>
      </c>
      <c r="EV4505" s="68">
        <v>150095</v>
      </c>
      <c r="EW4505" s="68" t="s">
        <v>2733</v>
      </c>
      <c r="EX4505" s="68" t="str">
        <f t="shared" si="103"/>
        <v>대형</v>
      </c>
      <c r="GE4505" s="68">
        <v>141027</v>
      </c>
      <c r="GF4505" s="68">
        <v>0</v>
      </c>
    </row>
    <row r="4506" spans="147:188" x14ac:dyDescent="0.3">
      <c r="EQ4506" s="68">
        <v>10150096</v>
      </c>
      <c r="ER4506" s="175">
        <v>4</v>
      </c>
      <c r="ES4506" s="68">
        <v>650</v>
      </c>
      <c r="ET4506" s="68">
        <v>96</v>
      </c>
      <c r="EU4506" s="68">
        <v>0</v>
      </c>
      <c r="EV4506" s="68">
        <v>150096</v>
      </c>
      <c r="EW4506" s="68" t="s">
        <v>2734</v>
      </c>
      <c r="EX4506" s="68" t="str">
        <f t="shared" si="103"/>
        <v>대형</v>
      </c>
      <c r="GE4506" s="68">
        <v>141028</v>
      </c>
      <c r="GF4506" s="68">
        <v>0</v>
      </c>
    </row>
    <row r="4507" spans="147:188" x14ac:dyDescent="0.3">
      <c r="EQ4507" s="68">
        <v>10250096</v>
      </c>
      <c r="ER4507" s="175">
        <v>4</v>
      </c>
      <c r="ES4507" s="68">
        <v>650</v>
      </c>
      <c r="ET4507" s="68">
        <v>96</v>
      </c>
      <c r="EU4507" s="68">
        <v>0</v>
      </c>
      <c r="EV4507" s="68">
        <v>150096</v>
      </c>
      <c r="EW4507" s="68" t="s">
        <v>2734</v>
      </c>
      <c r="EX4507" s="68" t="str">
        <f t="shared" si="103"/>
        <v>대형</v>
      </c>
      <c r="GE4507" s="68">
        <v>141029</v>
      </c>
      <c r="GF4507" s="68">
        <v>0</v>
      </c>
    </row>
    <row r="4508" spans="147:188" x14ac:dyDescent="0.3">
      <c r="EQ4508" s="68">
        <v>10350096</v>
      </c>
      <c r="ER4508" s="175">
        <v>4</v>
      </c>
      <c r="ES4508" s="68">
        <v>650</v>
      </c>
      <c r="ET4508" s="68">
        <v>96</v>
      </c>
      <c r="EU4508" s="68">
        <v>0</v>
      </c>
      <c r="EV4508" s="68">
        <v>150096</v>
      </c>
      <c r="EW4508" s="68" t="s">
        <v>2734</v>
      </c>
      <c r="EX4508" s="68" t="str">
        <f t="shared" si="103"/>
        <v>대형</v>
      </c>
      <c r="GE4508" s="68">
        <v>141030</v>
      </c>
      <c r="GF4508" s="68">
        <v>0</v>
      </c>
    </row>
    <row r="4509" spans="147:188" x14ac:dyDescent="0.3">
      <c r="EQ4509" s="68">
        <v>10450096</v>
      </c>
      <c r="ER4509" s="175">
        <v>4</v>
      </c>
      <c r="ES4509" s="68">
        <v>650</v>
      </c>
      <c r="ET4509" s="68">
        <v>96</v>
      </c>
      <c r="EU4509" s="68">
        <v>0</v>
      </c>
      <c r="EV4509" s="68">
        <v>150096</v>
      </c>
      <c r="EW4509" s="68" t="s">
        <v>2734</v>
      </c>
      <c r="EX4509" s="68" t="str">
        <f t="shared" si="103"/>
        <v>대형</v>
      </c>
      <c r="GE4509" s="68">
        <v>141031</v>
      </c>
      <c r="GF4509" s="68">
        <v>0</v>
      </c>
    </row>
    <row r="4510" spans="147:188" x14ac:dyDescent="0.3">
      <c r="EQ4510" s="68">
        <v>10550096</v>
      </c>
      <c r="ER4510" s="175">
        <v>4</v>
      </c>
      <c r="ES4510" s="68">
        <v>650</v>
      </c>
      <c r="ET4510" s="68">
        <v>96</v>
      </c>
      <c r="EU4510" s="68">
        <v>0</v>
      </c>
      <c r="EV4510" s="68">
        <v>150096</v>
      </c>
      <c r="EW4510" s="68" t="s">
        <v>2734</v>
      </c>
      <c r="EX4510" s="68" t="str">
        <f t="shared" si="103"/>
        <v>대형</v>
      </c>
      <c r="GE4510" s="68">
        <v>141032</v>
      </c>
      <c r="GF4510" s="68">
        <v>0</v>
      </c>
    </row>
    <row r="4511" spans="147:188" x14ac:dyDescent="0.3">
      <c r="EQ4511" s="68">
        <v>10650096</v>
      </c>
      <c r="ER4511" s="175">
        <v>4</v>
      </c>
      <c r="ES4511" s="68">
        <v>650</v>
      </c>
      <c r="ET4511" s="68">
        <v>96</v>
      </c>
      <c r="EU4511" s="68">
        <v>0</v>
      </c>
      <c r="EV4511" s="68">
        <v>150096</v>
      </c>
      <c r="EW4511" s="68" t="s">
        <v>2734</v>
      </c>
      <c r="EX4511" s="68" t="str">
        <f t="shared" si="103"/>
        <v>대형</v>
      </c>
      <c r="GE4511" s="68">
        <v>141033</v>
      </c>
      <c r="GF4511" s="68">
        <v>0</v>
      </c>
    </row>
    <row r="4512" spans="147:188" x14ac:dyDescent="0.3">
      <c r="EQ4512" s="68">
        <v>10750096</v>
      </c>
      <c r="ER4512" s="175">
        <v>4</v>
      </c>
      <c r="ES4512" s="68">
        <v>650</v>
      </c>
      <c r="ET4512" s="68">
        <v>96</v>
      </c>
      <c r="EU4512" s="68">
        <v>0</v>
      </c>
      <c r="EV4512" s="68">
        <v>150096</v>
      </c>
      <c r="EW4512" s="68" t="s">
        <v>2734</v>
      </c>
      <c r="EX4512" s="68" t="str">
        <f t="shared" si="103"/>
        <v>대형</v>
      </c>
      <c r="GE4512" s="68">
        <v>141034</v>
      </c>
      <c r="GF4512" s="68">
        <v>0</v>
      </c>
    </row>
    <row r="4513" spans="147:188" x14ac:dyDescent="0.3">
      <c r="EQ4513" s="68">
        <v>10850096</v>
      </c>
      <c r="ER4513" s="175">
        <v>4</v>
      </c>
      <c r="ES4513" s="68">
        <v>650</v>
      </c>
      <c r="ET4513" s="68">
        <v>96</v>
      </c>
      <c r="EU4513" s="68">
        <v>0</v>
      </c>
      <c r="EV4513" s="68">
        <v>150096</v>
      </c>
      <c r="EW4513" s="68" t="s">
        <v>2734</v>
      </c>
      <c r="EX4513" s="68" t="str">
        <f t="shared" si="103"/>
        <v>대형</v>
      </c>
      <c r="GE4513" s="68">
        <v>141035</v>
      </c>
      <c r="GF4513" s="68">
        <v>0</v>
      </c>
    </row>
    <row r="4514" spans="147:188" x14ac:dyDescent="0.3">
      <c r="EQ4514" s="68">
        <v>10950096</v>
      </c>
      <c r="ER4514" s="175">
        <v>4</v>
      </c>
      <c r="ES4514" s="68">
        <v>650</v>
      </c>
      <c r="ET4514" s="68">
        <v>96</v>
      </c>
      <c r="EU4514" s="68">
        <v>0</v>
      </c>
      <c r="EV4514" s="68">
        <v>150096</v>
      </c>
      <c r="EW4514" s="68" t="s">
        <v>2734</v>
      </c>
      <c r="EX4514" s="68" t="str">
        <f t="shared" si="103"/>
        <v>대형</v>
      </c>
      <c r="GE4514" s="68">
        <v>141036</v>
      </c>
      <c r="GF4514" s="68">
        <v>0</v>
      </c>
    </row>
    <row r="4515" spans="147:188" x14ac:dyDescent="0.3">
      <c r="EQ4515" s="68">
        <v>11050096</v>
      </c>
      <c r="ER4515" s="175">
        <v>4</v>
      </c>
      <c r="ES4515" s="68">
        <v>650</v>
      </c>
      <c r="ET4515" s="68">
        <v>96</v>
      </c>
      <c r="EU4515" s="68">
        <v>0</v>
      </c>
      <c r="EV4515" s="68">
        <v>150096</v>
      </c>
      <c r="EW4515" s="68" t="s">
        <v>2734</v>
      </c>
      <c r="EX4515" s="68" t="str">
        <f t="shared" si="103"/>
        <v>대형</v>
      </c>
      <c r="GE4515" s="68">
        <v>141037</v>
      </c>
      <c r="GF4515" s="68">
        <v>0</v>
      </c>
    </row>
    <row r="4516" spans="147:188" x14ac:dyDescent="0.3">
      <c r="EQ4516" s="68">
        <v>11150096</v>
      </c>
      <c r="ER4516" s="175">
        <v>4</v>
      </c>
      <c r="ES4516" s="68">
        <v>650</v>
      </c>
      <c r="ET4516" s="68">
        <v>96</v>
      </c>
      <c r="EU4516" s="68">
        <v>0</v>
      </c>
      <c r="EV4516" s="68">
        <v>150096</v>
      </c>
      <c r="EW4516" s="68" t="s">
        <v>2734</v>
      </c>
      <c r="EX4516" s="68" t="str">
        <f t="shared" si="103"/>
        <v>대형</v>
      </c>
      <c r="GE4516" s="68">
        <v>141038</v>
      </c>
      <c r="GF4516" s="68">
        <v>0</v>
      </c>
    </row>
    <row r="4517" spans="147:188" x14ac:dyDescent="0.3">
      <c r="EQ4517" s="68">
        <v>11250096</v>
      </c>
      <c r="ER4517" s="175">
        <v>4</v>
      </c>
      <c r="ES4517" s="68">
        <v>650</v>
      </c>
      <c r="ET4517" s="68">
        <v>96</v>
      </c>
      <c r="EU4517" s="68">
        <v>0</v>
      </c>
      <c r="EV4517" s="68">
        <v>150096</v>
      </c>
      <c r="EW4517" s="68" t="s">
        <v>2734</v>
      </c>
      <c r="EX4517" s="68" t="str">
        <f t="shared" si="103"/>
        <v>대형</v>
      </c>
      <c r="GE4517" s="68">
        <v>141039</v>
      </c>
      <c r="GF4517" s="68">
        <v>0</v>
      </c>
    </row>
    <row r="4518" spans="147:188" x14ac:dyDescent="0.3">
      <c r="EQ4518" s="68">
        <v>20150096</v>
      </c>
      <c r="ER4518" s="175">
        <v>4</v>
      </c>
      <c r="ES4518" s="68">
        <v>650</v>
      </c>
      <c r="ET4518" s="68">
        <v>96</v>
      </c>
      <c r="EU4518" s="68">
        <v>0</v>
      </c>
      <c r="EV4518" s="68">
        <v>150096</v>
      </c>
      <c r="EW4518" s="68" t="s">
        <v>2734</v>
      </c>
      <c r="EX4518" s="68" t="str">
        <f t="shared" si="103"/>
        <v>대형</v>
      </c>
      <c r="GE4518" s="68">
        <v>141040</v>
      </c>
      <c r="GF4518" s="68">
        <v>0</v>
      </c>
    </row>
    <row r="4519" spans="147:188" x14ac:dyDescent="0.3">
      <c r="EQ4519" s="68">
        <v>20250096</v>
      </c>
      <c r="ER4519" s="175">
        <v>4</v>
      </c>
      <c r="ES4519" s="68">
        <v>650</v>
      </c>
      <c r="ET4519" s="68">
        <v>96</v>
      </c>
      <c r="EU4519" s="68">
        <v>0</v>
      </c>
      <c r="EV4519" s="68">
        <v>150096</v>
      </c>
      <c r="EW4519" s="68" t="s">
        <v>2734</v>
      </c>
      <c r="EX4519" s="68" t="str">
        <f t="shared" si="103"/>
        <v>대형</v>
      </c>
      <c r="GE4519" s="68">
        <v>141041</v>
      </c>
      <c r="GF4519" s="68">
        <v>0</v>
      </c>
    </row>
    <row r="4520" spans="147:188" x14ac:dyDescent="0.3">
      <c r="EQ4520" s="68">
        <v>20350096</v>
      </c>
      <c r="ER4520" s="175">
        <v>4</v>
      </c>
      <c r="ES4520" s="68">
        <v>650</v>
      </c>
      <c r="ET4520" s="68">
        <v>96</v>
      </c>
      <c r="EU4520" s="68">
        <v>0</v>
      </c>
      <c r="EV4520" s="68">
        <v>150096</v>
      </c>
      <c r="EW4520" s="68" t="s">
        <v>2734</v>
      </c>
      <c r="EX4520" s="68" t="str">
        <f t="shared" si="103"/>
        <v>대형</v>
      </c>
      <c r="GE4520" s="68">
        <v>141042</v>
      </c>
      <c r="GF4520" s="68">
        <v>0</v>
      </c>
    </row>
    <row r="4521" spans="147:188" x14ac:dyDescent="0.3">
      <c r="EQ4521" s="68">
        <v>20450096</v>
      </c>
      <c r="ER4521" s="175">
        <v>4</v>
      </c>
      <c r="ES4521" s="68">
        <v>650</v>
      </c>
      <c r="ET4521" s="68">
        <v>96</v>
      </c>
      <c r="EU4521" s="68">
        <v>0</v>
      </c>
      <c r="EV4521" s="68">
        <v>150096</v>
      </c>
      <c r="EW4521" s="68" t="s">
        <v>2734</v>
      </c>
      <c r="EX4521" s="68" t="str">
        <f t="shared" si="103"/>
        <v>대형</v>
      </c>
      <c r="GE4521" s="68">
        <v>141043</v>
      </c>
      <c r="GF4521" s="68">
        <v>0</v>
      </c>
    </row>
    <row r="4522" spans="147:188" x14ac:dyDescent="0.3">
      <c r="EQ4522" s="68">
        <v>20550096</v>
      </c>
      <c r="ER4522" s="175">
        <v>4</v>
      </c>
      <c r="ES4522" s="68">
        <v>650</v>
      </c>
      <c r="ET4522" s="68">
        <v>96</v>
      </c>
      <c r="EU4522" s="68">
        <v>0</v>
      </c>
      <c r="EV4522" s="68">
        <v>150096</v>
      </c>
      <c r="EW4522" s="68" t="s">
        <v>2734</v>
      </c>
      <c r="EX4522" s="68" t="str">
        <f t="shared" si="103"/>
        <v>대형</v>
      </c>
      <c r="GE4522" s="68">
        <v>141044</v>
      </c>
      <c r="GF4522" s="68">
        <v>0</v>
      </c>
    </row>
    <row r="4523" spans="147:188" x14ac:dyDescent="0.3">
      <c r="EQ4523" s="68">
        <v>20650096</v>
      </c>
      <c r="ER4523" s="175">
        <v>4</v>
      </c>
      <c r="ES4523" s="68">
        <v>650</v>
      </c>
      <c r="ET4523" s="68">
        <v>96</v>
      </c>
      <c r="EU4523" s="68">
        <v>0</v>
      </c>
      <c r="EV4523" s="68">
        <v>150096</v>
      </c>
      <c r="EW4523" s="68" t="s">
        <v>2734</v>
      </c>
      <c r="EX4523" s="68" t="str">
        <f t="shared" si="103"/>
        <v>대형</v>
      </c>
      <c r="GE4523" s="68">
        <v>141045</v>
      </c>
      <c r="GF4523" s="68">
        <v>0</v>
      </c>
    </row>
    <row r="4524" spans="147:188" x14ac:dyDescent="0.3">
      <c r="EQ4524" s="68">
        <v>20750096</v>
      </c>
      <c r="ER4524" s="175">
        <v>4</v>
      </c>
      <c r="ES4524" s="68">
        <v>650</v>
      </c>
      <c r="ET4524" s="68">
        <v>96</v>
      </c>
      <c r="EU4524" s="68">
        <v>0</v>
      </c>
      <c r="EV4524" s="68">
        <v>150096</v>
      </c>
      <c r="EW4524" s="68" t="s">
        <v>2734</v>
      </c>
      <c r="EX4524" s="68" t="str">
        <f t="shared" si="103"/>
        <v>대형</v>
      </c>
      <c r="GE4524" s="68">
        <v>141046</v>
      </c>
      <c r="GF4524" s="68">
        <v>0</v>
      </c>
    </row>
    <row r="4525" spans="147:188" x14ac:dyDescent="0.3">
      <c r="EQ4525" s="68">
        <v>20850096</v>
      </c>
      <c r="ER4525" s="175">
        <v>4</v>
      </c>
      <c r="ES4525" s="68">
        <v>650</v>
      </c>
      <c r="ET4525" s="68">
        <v>96</v>
      </c>
      <c r="EU4525" s="68">
        <v>0</v>
      </c>
      <c r="EV4525" s="68">
        <v>150096</v>
      </c>
      <c r="EW4525" s="68" t="s">
        <v>2734</v>
      </c>
      <c r="EX4525" s="68" t="str">
        <f t="shared" si="103"/>
        <v>대형</v>
      </c>
      <c r="GE4525" s="68">
        <v>141047</v>
      </c>
      <c r="GF4525" s="68">
        <v>0</v>
      </c>
    </row>
    <row r="4526" spans="147:188" x14ac:dyDescent="0.3">
      <c r="EQ4526" s="68">
        <v>20950096</v>
      </c>
      <c r="ER4526" s="175">
        <v>4</v>
      </c>
      <c r="ES4526" s="68">
        <v>650</v>
      </c>
      <c r="ET4526" s="68">
        <v>96</v>
      </c>
      <c r="EU4526" s="68">
        <v>0</v>
      </c>
      <c r="EV4526" s="68">
        <v>150096</v>
      </c>
      <c r="EW4526" s="68" t="s">
        <v>2734</v>
      </c>
      <c r="EX4526" s="68" t="str">
        <f t="shared" si="103"/>
        <v>대형</v>
      </c>
      <c r="GE4526" s="68">
        <v>141048</v>
      </c>
      <c r="GF4526" s="68">
        <v>0</v>
      </c>
    </row>
    <row r="4527" spans="147:188" x14ac:dyDescent="0.3">
      <c r="EQ4527" s="68">
        <v>21050096</v>
      </c>
      <c r="ER4527" s="175">
        <v>4</v>
      </c>
      <c r="ES4527" s="68">
        <v>650</v>
      </c>
      <c r="ET4527" s="68">
        <v>96</v>
      </c>
      <c r="EU4527" s="68">
        <v>0</v>
      </c>
      <c r="EV4527" s="68">
        <v>150096</v>
      </c>
      <c r="EW4527" s="68" t="s">
        <v>2734</v>
      </c>
      <c r="EX4527" s="68" t="str">
        <f t="shared" si="103"/>
        <v>대형</v>
      </c>
      <c r="GE4527" s="68">
        <v>141049</v>
      </c>
      <c r="GF4527" s="68">
        <v>0</v>
      </c>
    </row>
    <row r="4528" spans="147:188" x14ac:dyDescent="0.3">
      <c r="EQ4528" s="68">
        <v>21150096</v>
      </c>
      <c r="ER4528" s="175">
        <v>4</v>
      </c>
      <c r="ES4528" s="68">
        <v>650</v>
      </c>
      <c r="ET4528" s="68">
        <v>96</v>
      </c>
      <c r="EU4528" s="68">
        <v>0</v>
      </c>
      <c r="EV4528" s="68">
        <v>150096</v>
      </c>
      <c r="EW4528" s="68" t="s">
        <v>2734</v>
      </c>
      <c r="EX4528" s="68" t="str">
        <f t="shared" si="103"/>
        <v>대형</v>
      </c>
      <c r="GE4528" s="68">
        <v>141050</v>
      </c>
      <c r="GF4528" s="68">
        <v>0</v>
      </c>
    </row>
    <row r="4529" spans="147:188" x14ac:dyDescent="0.3">
      <c r="EQ4529" s="68">
        <v>21250096</v>
      </c>
      <c r="ER4529" s="175">
        <v>4</v>
      </c>
      <c r="ES4529" s="68">
        <v>650</v>
      </c>
      <c r="ET4529" s="68">
        <v>96</v>
      </c>
      <c r="EU4529" s="68">
        <v>0</v>
      </c>
      <c r="EV4529" s="68">
        <v>150096</v>
      </c>
      <c r="EW4529" s="68" t="s">
        <v>2734</v>
      </c>
      <c r="EX4529" s="68" t="str">
        <f t="shared" si="103"/>
        <v>대형</v>
      </c>
      <c r="GE4529" s="68">
        <v>141051</v>
      </c>
      <c r="GF4529" s="68">
        <v>0</v>
      </c>
    </row>
    <row r="4530" spans="147:188" x14ac:dyDescent="0.3">
      <c r="EQ4530" s="68">
        <v>30150096</v>
      </c>
      <c r="ER4530" s="175">
        <v>4</v>
      </c>
      <c r="ES4530" s="68">
        <v>650</v>
      </c>
      <c r="ET4530" s="68">
        <v>96</v>
      </c>
      <c r="EU4530" s="68">
        <v>0</v>
      </c>
      <c r="EV4530" s="68">
        <v>150096</v>
      </c>
      <c r="EW4530" s="68" t="s">
        <v>2734</v>
      </c>
      <c r="EX4530" s="68" t="str">
        <f t="shared" si="103"/>
        <v>대형</v>
      </c>
      <c r="GE4530" s="68">
        <v>141052</v>
      </c>
      <c r="GF4530" s="68">
        <v>0</v>
      </c>
    </row>
    <row r="4531" spans="147:188" x14ac:dyDescent="0.3">
      <c r="EQ4531" s="68">
        <v>30250096</v>
      </c>
      <c r="ER4531" s="175">
        <v>4</v>
      </c>
      <c r="ES4531" s="68">
        <v>650</v>
      </c>
      <c r="ET4531" s="68">
        <v>96</v>
      </c>
      <c r="EU4531" s="68">
        <v>0</v>
      </c>
      <c r="EV4531" s="68">
        <v>150096</v>
      </c>
      <c r="EW4531" s="68" t="s">
        <v>2734</v>
      </c>
      <c r="EX4531" s="68" t="str">
        <f t="shared" si="103"/>
        <v>대형</v>
      </c>
      <c r="GE4531" s="68">
        <v>141053</v>
      </c>
      <c r="GF4531" s="68">
        <v>0</v>
      </c>
    </row>
    <row r="4532" spans="147:188" x14ac:dyDescent="0.3">
      <c r="EQ4532" s="68">
        <v>30350096</v>
      </c>
      <c r="ER4532" s="175">
        <v>4</v>
      </c>
      <c r="ES4532" s="68">
        <v>650</v>
      </c>
      <c r="ET4532" s="68">
        <v>96</v>
      </c>
      <c r="EU4532" s="68">
        <v>0</v>
      </c>
      <c r="EV4532" s="68">
        <v>150096</v>
      </c>
      <c r="EW4532" s="68" t="s">
        <v>2734</v>
      </c>
      <c r="EX4532" s="68" t="str">
        <f t="shared" si="103"/>
        <v>대형</v>
      </c>
      <c r="GE4532" s="68">
        <v>141054</v>
      </c>
      <c r="GF4532" s="68">
        <v>0</v>
      </c>
    </row>
    <row r="4533" spans="147:188" x14ac:dyDescent="0.3">
      <c r="EQ4533" s="68">
        <v>30450096</v>
      </c>
      <c r="ER4533" s="175">
        <v>4</v>
      </c>
      <c r="ES4533" s="68">
        <v>650</v>
      </c>
      <c r="ET4533" s="68">
        <v>96</v>
      </c>
      <c r="EU4533" s="68">
        <v>0</v>
      </c>
      <c r="EV4533" s="68">
        <v>150096</v>
      </c>
      <c r="EW4533" s="68" t="s">
        <v>2734</v>
      </c>
      <c r="EX4533" s="68" t="str">
        <f t="shared" si="103"/>
        <v>대형</v>
      </c>
      <c r="GE4533" s="68">
        <v>141055</v>
      </c>
      <c r="GF4533" s="68">
        <v>0</v>
      </c>
    </row>
    <row r="4534" spans="147:188" x14ac:dyDescent="0.3">
      <c r="EQ4534" s="68">
        <v>30550096</v>
      </c>
      <c r="ER4534" s="175">
        <v>4</v>
      </c>
      <c r="ES4534" s="68">
        <v>650</v>
      </c>
      <c r="ET4534" s="68">
        <v>96</v>
      </c>
      <c r="EU4534" s="68">
        <v>0</v>
      </c>
      <c r="EV4534" s="68">
        <v>150096</v>
      </c>
      <c r="EW4534" s="68" t="s">
        <v>2734</v>
      </c>
      <c r="EX4534" s="68" t="str">
        <f t="shared" si="103"/>
        <v>대형</v>
      </c>
      <c r="GE4534" s="68">
        <v>141056</v>
      </c>
      <c r="GF4534" s="68">
        <v>0</v>
      </c>
    </row>
    <row r="4535" spans="147:188" x14ac:dyDescent="0.3">
      <c r="EQ4535" s="68">
        <v>30650096</v>
      </c>
      <c r="ER4535" s="175">
        <v>4</v>
      </c>
      <c r="ES4535" s="68">
        <v>650</v>
      </c>
      <c r="ET4535" s="68">
        <v>96</v>
      </c>
      <c r="EU4535" s="68">
        <v>0</v>
      </c>
      <c r="EV4535" s="68">
        <v>150096</v>
      </c>
      <c r="EW4535" s="68" t="s">
        <v>2734</v>
      </c>
      <c r="EX4535" s="68" t="str">
        <f t="shared" si="103"/>
        <v>대형</v>
      </c>
      <c r="GE4535" s="68">
        <v>141057</v>
      </c>
      <c r="GF4535" s="68">
        <v>0</v>
      </c>
    </row>
    <row r="4536" spans="147:188" x14ac:dyDescent="0.3">
      <c r="EQ4536" s="68">
        <v>30750096</v>
      </c>
      <c r="ER4536" s="175">
        <v>4</v>
      </c>
      <c r="ES4536" s="68">
        <v>650</v>
      </c>
      <c r="ET4536" s="68">
        <v>96</v>
      </c>
      <c r="EU4536" s="68">
        <v>0</v>
      </c>
      <c r="EV4536" s="68">
        <v>150096</v>
      </c>
      <c r="EW4536" s="68" t="s">
        <v>2734</v>
      </c>
      <c r="EX4536" s="68" t="str">
        <f t="shared" si="103"/>
        <v>대형</v>
      </c>
      <c r="GE4536" s="68">
        <v>141058</v>
      </c>
      <c r="GF4536" s="68">
        <v>0</v>
      </c>
    </row>
    <row r="4537" spans="147:188" x14ac:dyDescent="0.3">
      <c r="EQ4537" s="68">
        <v>30850096</v>
      </c>
      <c r="ER4537" s="175">
        <v>4</v>
      </c>
      <c r="ES4537" s="68">
        <v>650</v>
      </c>
      <c r="ET4537" s="68">
        <v>96</v>
      </c>
      <c r="EU4537" s="68">
        <v>0</v>
      </c>
      <c r="EV4537" s="68">
        <v>150096</v>
      </c>
      <c r="EW4537" s="68" t="s">
        <v>2734</v>
      </c>
      <c r="EX4537" s="68" t="str">
        <f t="shared" si="103"/>
        <v>대형</v>
      </c>
      <c r="GE4537" s="68">
        <v>141059</v>
      </c>
      <c r="GF4537" s="68">
        <v>0</v>
      </c>
    </row>
    <row r="4538" spans="147:188" x14ac:dyDescent="0.3">
      <c r="EQ4538" s="68">
        <v>30950096</v>
      </c>
      <c r="ER4538" s="175">
        <v>4</v>
      </c>
      <c r="ES4538" s="68">
        <v>650</v>
      </c>
      <c r="ET4538" s="68">
        <v>96</v>
      </c>
      <c r="EU4538" s="68">
        <v>0</v>
      </c>
      <c r="EV4538" s="68">
        <v>150096</v>
      </c>
      <c r="EW4538" s="68" t="s">
        <v>2734</v>
      </c>
      <c r="EX4538" s="68" t="str">
        <f t="shared" si="103"/>
        <v>대형</v>
      </c>
      <c r="GE4538" s="68">
        <v>141060</v>
      </c>
      <c r="GF4538" s="68">
        <v>0</v>
      </c>
    </row>
    <row r="4539" spans="147:188" x14ac:dyDescent="0.3">
      <c r="EQ4539" s="68">
        <v>31050096</v>
      </c>
      <c r="ER4539" s="175">
        <v>4</v>
      </c>
      <c r="ES4539" s="68">
        <v>650</v>
      </c>
      <c r="ET4539" s="68">
        <v>96</v>
      </c>
      <c r="EU4539" s="68">
        <v>0</v>
      </c>
      <c r="EV4539" s="68">
        <v>150096</v>
      </c>
      <c r="EW4539" s="68" t="s">
        <v>2734</v>
      </c>
      <c r="EX4539" s="68" t="str">
        <f t="shared" si="103"/>
        <v>대형</v>
      </c>
      <c r="GE4539" s="68">
        <v>141061</v>
      </c>
      <c r="GF4539" s="68">
        <v>0</v>
      </c>
    </row>
    <row r="4540" spans="147:188" x14ac:dyDescent="0.3">
      <c r="EQ4540" s="68">
        <v>31150096</v>
      </c>
      <c r="ER4540" s="175">
        <v>4</v>
      </c>
      <c r="ES4540" s="68">
        <v>650</v>
      </c>
      <c r="ET4540" s="68">
        <v>96</v>
      </c>
      <c r="EU4540" s="68">
        <v>0</v>
      </c>
      <c r="EV4540" s="68">
        <v>150096</v>
      </c>
      <c r="EW4540" s="68" t="s">
        <v>2734</v>
      </c>
      <c r="EX4540" s="68" t="str">
        <f t="shared" si="103"/>
        <v>대형</v>
      </c>
      <c r="GE4540" s="68">
        <v>141062</v>
      </c>
      <c r="GF4540" s="68">
        <v>0</v>
      </c>
    </row>
    <row r="4541" spans="147:188" x14ac:dyDescent="0.3">
      <c r="EQ4541" s="68">
        <v>31250096</v>
      </c>
      <c r="ER4541" s="175">
        <v>4</v>
      </c>
      <c r="ES4541" s="68">
        <v>650</v>
      </c>
      <c r="ET4541" s="68">
        <v>96</v>
      </c>
      <c r="EU4541" s="68">
        <v>0</v>
      </c>
      <c r="EV4541" s="68">
        <v>150096</v>
      </c>
      <c r="EW4541" s="68" t="s">
        <v>2734</v>
      </c>
      <c r="EX4541" s="68" t="str">
        <f t="shared" si="103"/>
        <v>대형</v>
      </c>
      <c r="GE4541" s="68">
        <v>141063</v>
      </c>
      <c r="GF4541" s="68">
        <v>0</v>
      </c>
    </row>
    <row r="4542" spans="147:188" x14ac:dyDescent="0.3">
      <c r="EQ4542" s="68">
        <v>10150097</v>
      </c>
      <c r="ER4542" s="175">
        <v>2</v>
      </c>
      <c r="ES4542" s="68">
        <v>650</v>
      </c>
      <c r="ET4542" s="68">
        <v>97</v>
      </c>
      <c r="EU4542" s="68">
        <v>0</v>
      </c>
      <c r="EV4542" s="68">
        <v>150097</v>
      </c>
      <c r="EW4542" s="68" t="s">
        <v>2735</v>
      </c>
      <c r="EX4542" s="68" t="str">
        <f t="shared" si="103"/>
        <v>중형</v>
      </c>
      <c r="GE4542" s="68">
        <v>141064</v>
      </c>
      <c r="GF4542" s="68">
        <v>0</v>
      </c>
    </row>
    <row r="4543" spans="147:188" x14ac:dyDescent="0.3">
      <c r="EQ4543" s="68">
        <v>10250097</v>
      </c>
      <c r="ER4543" s="175">
        <v>2</v>
      </c>
      <c r="ES4543" s="68">
        <v>650</v>
      </c>
      <c r="ET4543" s="68">
        <v>97</v>
      </c>
      <c r="EU4543" s="68">
        <v>0</v>
      </c>
      <c r="EV4543" s="68">
        <v>150097</v>
      </c>
      <c r="EW4543" s="68" t="s">
        <v>2735</v>
      </c>
      <c r="EX4543" s="68" t="str">
        <f t="shared" si="103"/>
        <v>중형</v>
      </c>
      <c r="GE4543" s="68">
        <v>141065</v>
      </c>
      <c r="GF4543" s="68">
        <v>0</v>
      </c>
    </row>
    <row r="4544" spans="147:188" x14ac:dyDescent="0.3">
      <c r="EQ4544" s="68">
        <v>10350097</v>
      </c>
      <c r="ER4544" s="175">
        <v>2</v>
      </c>
      <c r="ES4544" s="68">
        <v>650</v>
      </c>
      <c r="ET4544" s="68">
        <v>97</v>
      </c>
      <c r="EU4544" s="68">
        <v>0</v>
      </c>
      <c r="EV4544" s="68">
        <v>150097</v>
      </c>
      <c r="EW4544" s="68" t="s">
        <v>2735</v>
      </c>
      <c r="EX4544" s="68" t="str">
        <f t="shared" si="103"/>
        <v>중형</v>
      </c>
      <c r="GE4544" s="68">
        <v>141066</v>
      </c>
      <c r="GF4544" s="68">
        <v>0</v>
      </c>
    </row>
    <row r="4545" spans="147:188" x14ac:dyDescent="0.3">
      <c r="EQ4545" s="68">
        <v>10450097</v>
      </c>
      <c r="ER4545" s="175">
        <v>2</v>
      </c>
      <c r="ES4545" s="68">
        <v>650</v>
      </c>
      <c r="ET4545" s="68">
        <v>97</v>
      </c>
      <c r="EU4545" s="68">
        <v>0</v>
      </c>
      <c r="EV4545" s="68">
        <v>150097</v>
      </c>
      <c r="EW4545" s="68" t="s">
        <v>2735</v>
      </c>
      <c r="EX4545" s="68" t="str">
        <f t="shared" si="103"/>
        <v>중형</v>
      </c>
      <c r="GE4545" s="68">
        <v>141067</v>
      </c>
      <c r="GF4545" s="68">
        <v>0</v>
      </c>
    </row>
    <row r="4546" spans="147:188" x14ac:dyDescent="0.3">
      <c r="EQ4546" s="68">
        <v>10550097</v>
      </c>
      <c r="ER4546" s="175">
        <v>2</v>
      </c>
      <c r="ES4546" s="68">
        <v>650</v>
      </c>
      <c r="ET4546" s="68">
        <v>97</v>
      </c>
      <c r="EU4546" s="68">
        <v>0</v>
      </c>
      <c r="EV4546" s="68">
        <v>150097</v>
      </c>
      <c r="EW4546" s="68" t="s">
        <v>2735</v>
      </c>
      <c r="EX4546" s="68" t="str">
        <f t="shared" si="103"/>
        <v>중형</v>
      </c>
      <c r="GE4546" s="68">
        <v>141068</v>
      </c>
      <c r="GF4546" s="68">
        <v>0</v>
      </c>
    </row>
    <row r="4547" spans="147:188" x14ac:dyDescent="0.3">
      <c r="EQ4547" s="68">
        <v>10650097</v>
      </c>
      <c r="ER4547" s="175">
        <v>2</v>
      </c>
      <c r="ES4547" s="68">
        <v>650</v>
      </c>
      <c r="ET4547" s="68">
        <v>97</v>
      </c>
      <c r="EU4547" s="68">
        <v>0</v>
      </c>
      <c r="EV4547" s="68">
        <v>150097</v>
      </c>
      <c r="EW4547" s="68" t="s">
        <v>2735</v>
      </c>
      <c r="EX4547" s="68" t="str">
        <f t="shared" ref="EX4547:EX4610" si="104">IF(ER4547=1,"소형",IF(ER4547=2,"중형","대형"))</f>
        <v>중형</v>
      </c>
      <c r="GE4547" s="68">
        <v>141069</v>
      </c>
      <c r="GF4547" s="68">
        <v>0</v>
      </c>
    </row>
    <row r="4548" spans="147:188" x14ac:dyDescent="0.3">
      <c r="EQ4548" s="68">
        <v>10750097</v>
      </c>
      <c r="ER4548" s="175">
        <v>2</v>
      </c>
      <c r="ES4548" s="68">
        <v>650</v>
      </c>
      <c r="ET4548" s="68">
        <v>97</v>
      </c>
      <c r="EU4548" s="68">
        <v>0</v>
      </c>
      <c r="EV4548" s="68">
        <v>150097</v>
      </c>
      <c r="EW4548" s="68" t="s">
        <v>2735</v>
      </c>
      <c r="EX4548" s="68" t="str">
        <f t="shared" si="104"/>
        <v>중형</v>
      </c>
      <c r="GE4548" s="68">
        <v>141070</v>
      </c>
      <c r="GF4548" s="68">
        <v>0</v>
      </c>
    </row>
    <row r="4549" spans="147:188" x14ac:dyDescent="0.3">
      <c r="EQ4549" s="68">
        <v>10850097</v>
      </c>
      <c r="ER4549" s="175">
        <v>2</v>
      </c>
      <c r="ES4549" s="68">
        <v>650</v>
      </c>
      <c r="ET4549" s="68">
        <v>97</v>
      </c>
      <c r="EU4549" s="68">
        <v>0</v>
      </c>
      <c r="EV4549" s="68">
        <v>150097</v>
      </c>
      <c r="EW4549" s="68" t="s">
        <v>2735</v>
      </c>
      <c r="EX4549" s="68" t="str">
        <f t="shared" si="104"/>
        <v>중형</v>
      </c>
      <c r="GE4549" s="68">
        <v>141071</v>
      </c>
      <c r="GF4549" s="68">
        <v>0</v>
      </c>
    </row>
    <row r="4550" spans="147:188" x14ac:dyDescent="0.3">
      <c r="EQ4550" s="68">
        <v>10950097</v>
      </c>
      <c r="ER4550" s="175">
        <v>2</v>
      </c>
      <c r="ES4550" s="68">
        <v>650</v>
      </c>
      <c r="ET4550" s="68">
        <v>97</v>
      </c>
      <c r="EU4550" s="68">
        <v>0</v>
      </c>
      <c r="EV4550" s="68">
        <v>150097</v>
      </c>
      <c r="EW4550" s="68" t="s">
        <v>2735</v>
      </c>
      <c r="EX4550" s="68" t="str">
        <f t="shared" si="104"/>
        <v>중형</v>
      </c>
      <c r="GE4550" s="68">
        <v>141072</v>
      </c>
      <c r="GF4550" s="68">
        <v>0</v>
      </c>
    </row>
    <row r="4551" spans="147:188" x14ac:dyDescent="0.3">
      <c r="EQ4551" s="68">
        <v>11050097</v>
      </c>
      <c r="ER4551" s="175">
        <v>2</v>
      </c>
      <c r="ES4551" s="68">
        <v>650</v>
      </c>
      <c r="ET4551" s="68">
        <v>97</v>
      </c>
      <c r="EU4551" s="68">
        <v>0</v>
      </c>
      <c r="EV4551" s="68">
        <v>150097</v>
      </c>
      <c r="EW4551" s="68" t="s">
        <v>2735</v>
      </c>
      <c r="EX4551" s="68" t="str">
        <f t="shared" si="104"/>
        <v>중형</v>
      </c>
      <c r="GE4551" s="68">
        <v>141073</v>
      </c>
      <c r="GF4551" s="68">
        <v>0</v>
      </c>
    </row>
    <row r="4552" spans="147:188" x14ac:dyDescent="0.3">
      <c r="EQ4552" s="68">
        <v>11150097</v>
      </c>
      <c r="ER4552" s="175">
        <v>2</v>
      </c>
      <c r="ES4552" s="68">
        <v>650</v>
      </c>
      <c r="ET4552" s="68">
        <v>97</v>
      </c>
      <c r="EU4552" s="68">
        <v>0</v>
      </c>
      <c r="EV4552" s="68">
        <v>150097</v>
      </c>
      <c r="EW4552" s="68" t="s">
        <v>2735</v>
      </c>
      <c r="EX4552" s="68" t="str">
        <f t="shared" si="104"/>
        <v>중형</v>
      </c>
      <c r="GE4552" s="68">
        <v>141074</v>
      </c>
      <c r="GF4552" s="68">
        <v>0</v>
      </c>
    </row>
    <row r="4553" spans="147:188" x14ac:dyDescent="0.3">
      <c r="EQ4553" s="68">
        <v>11250097</v>
      </c>
      <c r="ER4553" s="175">
        <v>2</v>
      </c>
      <c r="ES4553" s="68">
        <v>650</v>
      </c>
      <c r="ET4553" s="68">
        <v>97</v>
      </c>
      <c r="EU4553" s="68">
        <v>0</v>
      </c>
      <c r="EV4553" s="68">
        <v>150097</v>
      </c>
      <c r="EW4553" s="68" t="s">
        <v>2735</v>
      </c>
      <c r="EX4553" s="68" t="str">
        <f t="shared" si="104"/>
        <v>중형</v>
      </c>
      <c r="GE4553" s="68">
        <v>141075</v>
      </c>
      <c r="GF4553" s="68">
        <v>0</v>
      </c>
    </row>
    <row r="4554" spans="147:188" x14ac:dyDescent="0.3">
      <c r="EQ4554" s="68">
        <v>20150097</v>
      </c>
      <c r="ER4554" s="175">
        <v>2</v>
      </c>
      <c r="ES4554" s="68">
        <v>650</v>
      </c>
      <c r="ET4554" s="68">
        <v>97</v>
      </c>
      <c r="EU4554" s="68">
        <v>0</v>
      </c>
      <c r="EV4554" s="68">
        <v>150097</v>
      </c>
      <c r="EW4554" s="68" t="s">
        <v>2735</v>
      </c>
      <c r="EX4554" s="68" t="str">
        <f t="shared" si="104"/>
        <v>중형</v>
      </c>
      <c r="GE4554" s="68">
        <v>141076</v>
      </c>
      <c r="GF4554" s="68">
        <v>0</v>
      </c>
    </row>
    <row r="4555" spans="147:188" x14ac:dyDescent="0.3">
      <c r="EQ4555" s="68">
        <v>20250097</v>
      </c>
      <c r="ER4555" s="175">
        <v>2</v>
      </c>
      <c r="ES4555" s="68">
        <v>650</v>
      </c>
      <c r="ET4555" s="68">
        <v>97</v>
      </c>
      <c r="EU4555" s="68">
        <v>0</v>
      </c>
      <c r="EV4555" s="68">
        <v>150097</v>
      </c>
      <c r="EW4555" s="68" t="s">
        <v>2735</v>
      </c>
      <c r="EX4555" s="68" t="str">
        <f t="shared" si="104"/>
        <v>중형</v>
      </c>
      <c r="GE4555" s="68">
        <v>141077</v>
      </c>
      <c r="GF4555" s="68">
        <v>0</v>
      </c>
    </row>
    <row r="4556" spans="147:188" x14ac:dyDescent="0.3">
      <c r="EQ4556" s="68">
        <v>20350097</v>
      </c>
      <c r="ER4556" s="175">
        <v>2</v>
      </c>
      <c r="ES4556" s="68">
        <v>650</v>
      </c>
      <c r="ET4556" s="68">
        <v>97</v>
      </c>
      <c r="EU4556" s="68">
        <v>0</v>
      </c>
      <c r="EV4556" s="68">
        <v>150097</v>
      </c>
      <c r="EW4556" s="68" t="s">
        <v>2735</v>
      </c>
      <c r="EX4556" s="68" t="str">
        <f t="shared" si="104"/>
        <v>중형</v>
      </c>
      <c r="GE4556" s="68">
        <v>141078</v>
      </c>
      <c r="GF4556" s="68">
        <v>0</v>
      </c>
    </row>
    <row r="4557" spans="147:188" x14ac:dyDescent="0.3">
      <c r="EQ4557" s="68">
        <v>20450097</v>
      </c>
      <c r="ER4557" s="175">
        <v>2</v>
      </c>
      <c r="ES4557" s="68">
        <v>650</v>
      </c>
      <c r="ET4557" s="68">
        <v>97</v>
      </c>
      <c r="EU4557" s="68">
        <v>0</v>
      </c>
      <c r="EV4557" s="68">
        <v>150097</v>
      </c>
      <c r="EW4557" s="68" t="s">
        <v>2735</v>
      </c>
      <c r="EX4557" s="68" t="str">
        <f t="shared" si="104"/>
        <v>중형</v>
      </c>
      <c r="GE4557" s="68">
        <v>141079</v>
      </c>
      <c r="GF4557" s="68">
        <v>0</v>
      </c>
    </row>
    <row r="4558" spans="147:188" x14ac:dyDescent="0.3">
      <c r="EQ4558" s="68">
        <v>20550097</v>
      </c>
      <c r="ER4558" s="175">
        <v>2</v>
      </c>
      <c r="ES4558" s="68">
        <v>650</v>
      </c>
      <c r="ET4558" s="68">
        <v>97</v>
      </c>
      <c r="EU4558" s="68">
        <v>0</v>
      </c>
      <c r="EV4558" s="68">
        <v>150097</v>
      </c>
      <c r="EW4558" s="68" t="s">
        <v>2735</v>
      </c>
      <c r="EX4558" s="68" t="str">
        <f t="shared" si="104"/>
        <v>중형</v>
      </c>
      <c r="GE4558" s="68">
        <v>141080</v>
      </c>
      <c r="GF4558" s="68">
        <v>0</v>
      </c>
    </row>
    <row r="4559" spans="147:188" x14ac:dyDescent="0.3">
      <c r="EQ4559" s="68">
        <v>20650097</v>
      </c>
      <c r="ER4559" s="175">
        <v>2</v>
      </c>
      <c r="ES4559" s="68">
        <v>650</v>
      </c>
      <c r="ET4559" s="68">
        <v>97</v>
      </c>
      <c r="EU4559" s="68">
        <v>0</v>
      </c>
      <c r="EV4559" s="68">
        <v>150097</v>
      </c>
      <c r="EW4559" s="68" t="s">
        <v>2735</v>
      </c>
      <c r="EX4559" s="68" t="str">
        <f t="shared" si="104"/>
        <v>중형</v>
      </c>
      <c r="GE4559" s="68">
        <v>141081</v>
      </c>
      <c r="GF4559" s="68">
        <v>0</v>
      </c>
    </row>
    <row r="4560" spans="147:188" x14ac:dyDescent="0.3">
      <c r="EQ4560" s="68">
        <v>20750097</v>
      </c>
      <c r="ER4560" s="175">
        <v>2</v>
      </c>
      <c r="ES4560" s="68">
        <v>650</v>
      </c>
      <c r="ET4560" s="68">
        <v>97</v>
      </c>
      <c r="EU4560" s="68">
        <v>0</v>
      </c>
      <c r="EV4560" s="68">
        <v>150097</v>
      </c>
      <c r="EW4560" s="68" t="s">
        <v>2735</v>
      </c>
      <c r="EX4560" s="68" t="str">
        <f t="shared" si="104"/>
        <v>중형</v>
      </c>
      <c r="GE4560" s="68">
        <v>141082</v>
      </c>
      <c r="GF4560" s="68">
        <v>0</v>
      </c>
    </row>
    <row r="4561" spans="147:188" x14ac:dyDescent="0.3">
      <c r="EQ4561" s="68">
        <v>20850097</v>
      </c>
      <c r="ER4561" s="175">
        <v>2</v>
      </c>
      <c r="ES4561" s="68">
        <v>650</v>
      </c>
      <c r="ET4561" s="68">
        <v>97</v>
      </c>
      <c r="EU4561" s="68">
        <v>0</v>
      </c>
      <c r="EV4561" s="68">
        <v>150097</v>
      </c>
      <c r="EW4561" s="68" t="s">
        <v>2735</v>
      </c>
      <c r="EX4561" s="68" t="str">
        <f t="shared" si="104"/>
        <v>중형</v>
      </c>
      <c r="GE4561" s="68">
        <v>141083</v>
      </c>
      <c r="GF4561" s="68">
        <v>0</v>
      </c>
    </row>
    <row r="4562" spans="147:188" x14ac:dyDescent="0.3">
      <c r="EQ4562" s="68">
        <v>20950097</v>
      </c>
      <c r="ER4562" s="175">
        <v>2</v>
      </c>
      <c r="ES4562" s="68">
        <v>650</v>
      </c>
      <c r="ET4562" s="68">
        <v>97</v>
      </c>
      <c r="EU4562" s="68">
        <v>0</v>
      </c>
      <c r="EV4562" s="68">
        <v>150097</v>
      </c>
      <c r="EW4562" s="68" t="s">
        <v>2735</v>
      </c>
      <c r="EX4562" s="68" t="str">
        <f t="shared" si="104"/>
        <v>중형</v>
      </c>
      <c r="GE4562" s="68">
        <v>141084</v>
      </c>
      <c r="GF4562" s="68">
        <v>0</v>
      </c>
    </row>
    <row r="4563" spans="147:188" x14ac:dyDescent="0.3">
      <c r="EQ4563" s="68">
        <v>21050097</v>
      </c>
      <c r="ER4563" s="175">
        <v>2</v>
      </c>
      <c r="ES4563" s="68">
        <v>650</v>
      </c>
      <c r="ET4563" s="68">
        <v>97</v>
      </c>
      <c r="EU4563" s="68">
        <v>0</v>
      </c>
      <c r="EV4563" s="68">
        <v>150097</v>
      </c>
      <c r="EW4563" s="68" t="s">
        <v>2735</v>
      </c>
      <c r="EX4563" s="68" t="str">
        <f t="shared" si="104"/>
        <v>중형</v>
      </c>
      <c r="GE4563" s="68">
        <v>141085</v>
      </c>
      <c r="GF4563" s="68">
        <v>0</v>
      </c>
    </row>
    <row r="4564" spans="147:188" x14ac:dyDescent="0.3">
      <c r="EQ4564" s="68">
        <v>21150097</v>
      </c>
      <c r="ER4564" s="175">
        <v>2</v>
      </c>
      <c r="ES4564" s="68">
        <v>650</v>
      </c>
      <c r="ET4564" s="68">
        <v>97</v>
      </c>
      <c r="EU4564" s="68">
        <v>0</v>
      </c>
      <c r="EV4564" s="68">
        <v>150097</v>
      </c>
      <c r="EW4564" s="68" t="s">
        <v>2735</v>
      </c>
      <c r="EX4564" s="68" t="str">
        <f t="shared" si="104"/>
        <v>중형</v>
      </c>
      <c r="GE4564" s="68">
        <v>141086</v>
      </c>
      <c r="GF4564" s="68">
        <v>0</v>
      </c>
    </row>
    <row r="4565" spans="147:188" x14ac:dyDescent="0.3">
      <c r="EQ4565" s="68">
        <v>21250097</v>
      </c>
      <c r="ER4565" s="175">
        <v>2</v>
      </c>
      <c r="ES4565" s="68">
        <v>650</v>
      </c>
      <c r="ET4565" s="68">
        <v>97</v>
      </c>
      <c r="EU4565" s="68">
        <v>0</v>
      </c>
      <c r="EV4565" s="68">
        <v>150097</v>
      </c>
      <c r="EW4565" s="68" t="s">
        <v>2735</v>
      </c>
      <c r="EX4565" s="68" t="str">
        <f t="shared" si="104"/>
        <v>중형</v>
      </c>
      <c r="GE4565" s="68">
        <v>141087</v>
      </c>
      <c r="GF4565" s="68">
        <v>0</v>
      </c>
    </row>
    <row r="4566" spans="147:188" x14ac:dyDescent="0.3">
      <c r="EQ4566" s="68">
        <v>30150097</v>
      </c>
      <c r="ER4566" s="175">
        <v>2</v>
      </c>
      <c r="ES4566" s="68">
        <v>650</v>
      </c>
      <c r="ET4566" s="68">
        <v>97</v>
      </c>
      <c r="EU4566" s="68">
        <v>0</v>
      </c>
      <c r="EV4566" s="68">
        <v>150097</v>
      </c>
      <c r="EW4566" s="68" t="s">
        <v>2735</v>
      </c>
      <c r="EX4566" s="68" t="str">
        <f t="shared" si="104"/>
        <v>중형</v>
      </c>
      <c r="GE4566" s="68">
        <v>141088</v>
      </c>
      <c r="GF4566" s="68">
        <v>0</v>
      </c>
    </row>
    <row r="4567" spans="147:188" x14ac:dyDescent="0.3">
      <c r="EQ4567" s="68">
        <v>30250097</v>
      </c>
      <c r="ER4567" s="175">
        <v>2</v>
      </c>
      <c r="ES4567" s="68">
        <v>650</v>
      </c>
      <c r="ET4567" s="68">
        <v>97</v>
      </c>
      <c r="EU4567" s="68">
        <v>0</v>
      </c>
      <c r="EV4567" s="68">
        <v>150097</v>
      </c>
      <c r="EW4567" s="68" t="s">
        <v>2735</v>
      </c>
      <c r="EX4567" s="68" t="str">
        <f t="shared" si="104"/>
        <v>중형</v>
      </c>
      <c r="GE4567" s="68">
        <v>141089</v>
      </c>
      <c r="GF4567" s="68">
        <v>0</v>
      </c>
    </row>
    <row r="4568" spans="147:188" x14ac:dyDescent="0.3">
      <c r="EQ4568" s="68">
        <v>30350097</v>
      </c>
      <c r="ER4568" s="175">
        <v>2</v>
      </c>
      <c r="ES4568" s="68">
        <v>650</v>
      </c>
      <c r="ET4568" s="68">
        <v>97</v>
      </c>
      <c r="EU4568" s="68">
        <v>0</v>
      </c>
      <c r="EV4568" s="68">
        <v>150097</v>
      </c>
      <c r="EW4568" s="68" t="s">
        <v>2735</v>
      </c>
      <c r="EX4568" s="68" t="str">
        <f t="shared" si="104"/>
        <v>중형</v>
      </c>
      <c r="GE4568" s="68">
        <v>141090</v>
      </c>
      <c r="GF4568" s="68">
        <v>0</v>
      </c>
    </row>
    <row r="4569" spans="147:188" x14ac:dyDescent="0.3">
      <c r="EQ4569" s="68">
        <v>30450097</v>
      </c>
      <c r="ER4569" s="175">
        <v>2</v>
      </c>
      <c r="ES4569" s="68">
        <v>650</v>
      </c>
      <c r="ET4569" s="68">
        <v>97</v>
      </c>
      <c r="EU4569" s="68">
        <v>0</v>
      </c>
      <c r="EV4569" s="68">
        <v>150097</v>
      </c>
      <c r="EW4569" s="68" t="s">
        <v>2735</v>
      </c>
      <c r="EX4569" s="68" t="str">
        <f t="shared" si="104"/>
        <v>중형</v>
      </c>
      <c r="GE4569" s="68">
        <v>141091</v>
      </c>
      <c r="GF4569" s="68">
        <v>0</v>
      </c>
    </row>
    <row r="4570" spans="147:188" x14ac:dyDescent="0.3">
      <c r="EQ4570" s="68">
        <v>30550097</v>
      </c>
      <c r="ER4570" s="175">
        <v>2</v>
      </c>
      <c r="ES4570" s="68">
        <v>650</v>
      </c>
      <c r="ET4570" s="68">
        <v>97</v>
      </c>
      <c r="EU4570" s="68">
        <v>0</v>
      </c>
      <c r="EV4570" s="68">
        <v>150097</v>
      </c>
      <c r="EW4570" s="68" t="s">
        <v>2735</v>
      </c>
      <c r="EX4570" s="68" t="str">
        <f t="shared" si="104"/>
        <v>중형</v>
      </c>
      <c r="GE4570" s="68">
        <v>141092</v>
      </c>
      <c r="GF4570" s="68">
        <v>0</v>
      </c>
    </row>
    <row r="4571" spans="147:188" x14ac:dyDescent="0.3">
      <c r="EQ4571" s="68">
        <v>30650097</v>
      </c>
      <c r="ER4571" s="175">
        <v>2</v>
      </c>
      <c r="ES4571" s="68">
        <v>650</v>
      </c>
      <c r="ET4571" s="68">
        <v>97</v>
      </c>
      <c r="EU4571" s="68">
        <v>0</v>
      </c>
      <c r="EV4571" s="68">
        <v>150097</v>
      </c>
      <c r="EW4571" s="68" t="s">
        <v>2735</v>
      </c>
      <c r="EX4571" s="68" t="str">
        <f t="shared" si="104"/>
        <v>중형</v>
      </c>
      <c r="GE4571" s="68">
        <v>141093</v>
      </c>
      <c r="GF4571" s="68">
        <v>0</v>
      </c>
    </row>
    <row r="4572" spans="147:188" x14ac:dyDescent="0.3">
      <c r="EQ4572" s="68">
        <v>30750097</v>
      </c>
      <c r="ER4572" s="175">
        <v>2</v>
      </c>
      <c r="ES4572" s="68">
        <v>650</v>
      </c>
      <c r="ET4572" s="68">
        <v>97</v>
      </c>
      <c r="EU4572" s="68">
        <v>0</v>
      </c>
      <c r="EV4572" s="68">
        <v>150097</v>
      </c>
      <c r="EW4572" s="68" t="s">
        <v>2735</v>
      </c>
      <c r="EX4572" s="68" t="str">
        <f t="shared" si="104"/>
        <v>중형</v>
      </c>
      <c r="GE4572" s="68">
        <v>141094</v>
      </c>
      <c r="GF4572" s="68">
        <v>0</v>
      </c>
    </row>
    <row r="4573" spans="147:188" x14ac:dyDescent="0.3">
      <c r="EQ4573" s="68">
        <v>30850097</v>
      </c>
      <c r="ER4573" s="175">
        <v>2</v>
      </c>
      <c r="ES4573" s="68">
        <v>650</v>
      </c>
      <c r="ET4573" s="68">
        <v>97</v>
      </c>
      <c r="EU4573" s="68">
        <v>0</v>
      </c>
      <c r="EV4573" s="68">
        <v>150097</v>
      </c>
      <c r="EW4573" s="68" t="s">
        <v>2735</v>
      </c>
      <c r="EX4573" s="68" t="str">
        <f t="shared" si="104"/>
        <v>중형</v>
      </c>
      <c r="GE4573" s="68">
        <v>141095</v>
      </c>
      <c r="GF4573" s="68">
        <v>0</v>
      </c>
    </row>
    <row r="4574" spans="147:188" x14ac:dyDescent="0.3">
      <c r="EQ4574" s="68">
        <v>30950097</v>
      </c>
      <c r="ER4574" s="175">
        <v>2</v>
      </c>
      <c r="ES4574" s="68">
        <v>650</v>
      </c>
      <c r="ET4574" s="68">
        <v>97</v>
      </c>
      <c r="EU4574" s="68">
        <v>0</v>
      </c>
      <c r="EV4574" s="68">
        <v>150097</v>
      </c>
      <c r="EW4574" s="68" t="s">
        <v>2735</v>
      </c>
      <c r="EX4574" s="68" t="str">
        <f t="shared" si="104"/>
        <v>중형</v>
      </c>
      <c r="GE4574" s="68">
        <v>141096</v>
      </c>
      <c r="GF4574" s="68">
        <v>0</v>
      </c>
    </row>
    <row r="4575" spans="147:188" x14ac:dyDescent="0.3">
      <c r="EQ4575" s="68">
        <v>31050097</v>
      </c>
      <c r="ER4575" s="175">
        <v>2</v>
      </c>
      <c r="ES4575" s="68">
        <v>650</v>
      </c>
      <c r="ET4575" s="68">
        <v>97</v>
      </c>
      <c r="EU4575" s="68">
        <v>0</v>
      </c>
      <c r="EV4575" s="68">
        <v>150097</v>
      </c>
      <c r="EW4575" s="68" t="s">
        <v>2735</v>
      </c>
      <c r="EX4575" s="68" t="str">
        <f t="shared" si="104"/>
        <v>중형</v>
      </c>
      <c r="GE4575" s="68">
        <v>141097</v>
      </c>
      <c r="GF4575" s="68">
        <v>0</v>
      </c>
    </row>
    <row r="4576" spans="147:188" x14ac:dyDescent="0.3">
      <c r="EQ4576" s="68">
        <v>31150097</v>
      </c>
      <c r="ER4576" s="175">
        <v>2</v>
      </c>
      <c r="ES4576" s="68">
        <v>650</v>
      </c>
      <c r="ET4576" s="68">
        <v>97</v>
      </c>
      <c r="EU4576" s="68">
        <v>0</v>
      </c>
      <c r="EV4576" s="68">
        <v>150097</v>
      </c>
      <c r="EW4576" s="68" t="s">
        <v>2735</v>
      </c>
      <c r="EX4576" s="68" t="str">
        <f t="shared" si="104"/>
        <v>중형</v>
      </c>
      <c r="GE4576" s="68">
        <v>141098</v>
      </c>
      <c r="GF4576" s="68">
        <v>0</v>
      </c>
    </row>
    <row r="4577" spans="147:188" x14ac:dyDescent="0.3">
      <c r="EQ4577" s="68">
        <v>31250097</v>
      </c>
      <c r="ER4577" s="175">
        <v>2</v>
      </c>
      <c r="ES4577" s="68">
        <v>650</v>
      </c>
      <c r="ET4577" s="68">
        <v>97</v>
      </c>
      <c r="EU4577" s="68">
        <v>0</v>
      </c>
      <c r="EV4577" s="68">
        <v>150097</v>
      </c>
      <c r="EW4577" s="68" t="s">
        <v>2735</v>
      </c>
      <c r="EX4577" s="68" t="str">
        <f t="shared" si="104"/>
        <v>중형</v>
      </c>
      <c r="GE4577" s="68">
        <v>141099</v>
      </c>
      <c r="GF4577" s="68">
        <v>0</v>
      </c>
    </row>
    <row r="4578" spans="147:188" x14ac:dyDescent="0.3">
      <c r="EQ4578" s="68">
        <v>10150098</v>
      </c>
      <c r="ER4578" s="175">
        <v>2</v>
      </c>
      <c r="ES4578" s="68">
        <v>650</v>
      </c>
      <c r="ET4578" s="68">
        <v>98</v>
      </c>
      <c r="EU4578" s="68">
        <v>0</v>
      </c>
      <c r="EV4578" s="68">
        <v>150098</v>
      </c>
      <c r="EW4578" s="68" t="s">
        <v>2736</v>
      </c>
      <c r="EX4578" s="68" t="str">
        <f t="shared" si="104"/>
        <v>중형</v>
      </c>
      <c r="GE4578" s="68">
        <v>141100</v>
      </c>
      <c r="GF4578" s="68">
        <v>0</v>
      </c>
    </row>
    <row r="4579" spans="147:188" x14ac:dyDescent="0.3">
      <c r="EQ4579" s="68">
        <v>10250098</v>
      </c>
      <c r="ER4579" s="175">
        <v>2</v>
      </c>
      <c r="ES4579" s="68">
        <v>650</v>
      </c>
      <c r="ET4579" s="68">
        <v>98</v>
      </c>
      <c r="EU4579" s="68">
        <v>0</v>
      </c>
      <c r="EV4579" s="68">
        <v>150098</v>
      </c>
      <c r="EW4579" s="68" t="s">
        <v>2736</v>
      </c>
      <c r="EX4579" s="68" t="str">
        <f t="shared" si="104"/>
        <v>중형</v>
      </c>
      <c r="GE4579" s="68">
        <v>141101</v>
      </c>
      <c r="GF4579" s="68" t="s">
        <v>2786</v>
      </c>
    </row>
    <row r="4580" spans="147:188" x14ac:dyDescent="0.3">
      <c r="EQ4580" s="68">
        <v>10350098</v>
      </c>
      <c r="ER4580" s="175">
        <v>2</v>
      </c>
      <c r="ES4580" s="68">
        <v>650</v>
      </c>
      <c r="ET4580" s="68">
        <v>98</v>
      </c>
      <c r="EU4580" s="68">
        <v>0</v>
      </c>
      <c r="EV4580" s="68">
        <v>150098</v>
      </c>
      <c r="EW4580" s="68" t="s">
        <v>2736</v>
      </c>
      <c r="EX4580" s="68" t="str">
        <f t="shared" si="104"/>
        <v>중형</v>
      </c>
      <c r="GE4580" s="68">
        <v>141102</v>
      </c>
      <c r="GF4580" s="68" t="s">
        <v>2787</v>
      </c>
    </row>
    <row r="4581" spans="147:188" x14ac:dyDescent="0.3">
      <c r="EQ4581" s="68">
        <v>10450098</v>
      </c>
      <c r="ER4581" s="175">
        <v>2</v>
      </c>
      <c r="ES4581" s="68">
        <v>650</v>
      </c>
      <c r="ET4581" s="68">
        <v>98</v>
      </c>
      <c r="EU4581" s="68">
        <v>0</v>
      </c>
      <c r="EV4581" s="68">
        <v>150098</v>
      </c>
      <c r="EW4581" s="68" t="s">
        <v>2736</v>
      </c>
      <c r="EX4581" s="68" t="str">
        <f t="shared" si="104"/>
        <v>중형</v>
      </c>
      <c r="GE4581" s="68">
        <v>141103</v>
      </c>
      <c r="GF4581" s="68" t="s">
        <v>2788</v>
      </c>
    </row>
    <row r="4582" spans="147:188" x14ac:dyDescent="0.3">
      <c r="EQ4582" s="68">
        <v>10550098</v>
      </c>
      <c r="ER4582" s="175">
        <v>2</v>
      </c>
      <c r="ES4582" s="68">
        <v>650</v>
      </c>
      <c r="ET4582" s="68">
        <v>98</v>
      </c>
      <c r="EU4582" s="68">
        <v>0</v>
      </c>
      <c r="EV4582" s="68">
        <v>150098</v>
      </c>
      <c r="EW4582" s="68" t="s">
        <v>2736</v>
      </c>
      <c r="EX4582" s="68" t="str">
        <f t="shared" si="104"/>
        <v>중형</v>
      </c>
      <c r="GE4582" s="68">
        <v>141104</v>
      </c>
      <c r="GF4582" s="68" t="s">
        <v>2789</v>
      </c>
    </row>
    <row r="4583" spans="147:188" x14ac:dyDescent="0.3">
      <c r="EQ4583" s="68">
        <v>10650098</v>
      </c>
      <c r="ER4583" s="175">
        <v>2</v>
      </c>
      <c r="ES4583" s="68">
        <v>650</v>
      </c>
      <c r="ET4583" s="68">
        <v>98</v>
      </c>
      <c r="EU4583" s="68">
        <v>0</v>
      </c>
      <c r="EV4583" s="68">
        <v>150098</v>
      </c>
      <c r="EW4583" s="68" t="s">
        <v>2736</v>
      </c>
      <c r="EX4583" s="68" t="str">
        <f t="shared" si="104"/>
        <v>중형</v>
      </c>
      <c r="GE4583" s="68">
        <v>141105</v>
      </c>
      <c r="GF4583" s="68" t="s">
        <v>2790</v>
      </c>
    </row>
    <row r="4584" spans="147:188" x14ac:dyDescent="0.3">
      <c r="EQ4584" s="68">
        <v>10750098</v>
      </c>
      <c r="ER4584" s="175">
        <v>2</v>
      </c>
      <c r="ES4584" s="68">
        <v>650</v>
      </c>
      <c r="ET4584" s="68">
        <v>98</v>
      </c>
      <c r="EU4584" s="68">
        <v>0</v>
      </c>
      <c r="EV4584" s="68">
        <v>150098</v>
      </c>
      <c r="EW4584" s="68" t="s">
        <v>2736</v>
      </c>
      <c r="EX4584" s="68" t="str">
        <f t="shared" si="104"/>
        <v>중형</v>
      </c>
      <c r="GE4584" s="68">
        <v>141106</v>
      </c>
      <c r="GF4584" s="68" t="s">
        <v>2791</v>
      </c>
    </row>
    <row r="4585" spans="147:188" x14ac:dyDescent="0.3">
      <c r="EQ4585" s="68">
        <v>10850098</v>
      </c>
      <c r="ER4585" s="175">
        <v>2</v>
      </c>
      <c r="ES4585" s="68">
        <v>650</v>
      </c>
      <c r="ET4585" s="68">
        <v>98</v>
      </c>
      <c r="EU4585" s="68">
        <v>0</v>
      </c>
      <c r="EV4585" s="68">
        <v>150098</v>
      </c>
      <c r="EW4585" s="68" t="s">
        <v>2736</v>
      </c>
      <c r="EX4585" s="68" t="str">
        <f t="shared" si="104"/>
        <v>중형</v>
      </c>
      <c r="GE4585" s="68">
        <v>141107</v>
      </c>
      <c r="GF4585" s="68" t="s">
        <v>2792</v>
      </c>
    </row>
    <row r="4586" spans="147:188" x14ac:dyDescent="0.3">
      <c r="EQ4586" s="68">
        <v>10950098</v>
      </c>
      <c r="ER4586" s="175">
        <v>2</v>
      </c>
      <c r="ES4586" s="68">
        <v>650</v>
      </c>
      <c r="ET4586" s="68">
        <v>98</v>
      </c>
      <c r="EU4586" s="68">
        <v>0</v>
      </c>
      <c r="EV4586" s="68">
        <v>150098</v>
      </c>
      <c r="EW4586" s="68" t="s">
        <v>2736</v>
      </c>
      <c r="EX4586" s="68" t="str">
        <f t="shared" si="104"/>
        <v>중형</v>
      </c>
      <c r="GE4586" s="68">
        <v>141108</v>
      </c>
      <c r="GF4586" s="68" t="s">
        <v>2793</v>
      </c>
    </row>
    <row r="4587" spans="147:188" x14ac:dyDescent="0.3">
      <c r="EQ4587" s="68">
        <v>11050098</v>
      </c>
      <c r="ER4587" s="175">
        <v>2</v>
      </c>
      <c r="ES4587" s="68">
        <v>650</v>
      </c>
      <c r="ET4587" s="68">
        <v>98</v>
      </c>
      <c r="EU4587" s="68">
        <v>0</v>
      </c>
      <c r="EV4587" s="68">
        <v>150098</v>
      </c>
      <c r="EW4587" s="68" t="s">
        <v>2736</v>
      </c>
      <c r="EX4587" s="68" t="str">
        <f t="shared" si="104"/>
        <v>중형</v>
      </c>
      <c r="GE4587" s="68">
        <v>141109</v>
      </c>
      <c r="GF4587" s="68" t="s">
        <v>2794</v>
      </c>
    </row>
    <row r="4588" spans="147:188" x14ac:dyDescent="0.3">
      <c r="EQ4588" s="68">
        <v>11150098</v>
      </c>
      <c r="ER4588" s="175">
        <v>2</v>
      </c>
      <c r="ES4588" s="68">
        <v>650</v>
      </c>
      <c r="ET4588" s="68">
        <v>98</v>
      </c>
      <c r="EU4588" s="68">
        <v>0</v>
      </c>
      <c r="EV4588" s="68">
        <v>150098</v>
      </c>
      <c r="EW4588" s="68" t="s">
        <v>2736</v>
      </c>
      <c r="EX4588" s="68" t="str">
        <f t="shared" si="104"/>
        <v>중형</v>
      </c>
      <c r="GE4588" s="68">
        <v>141110</v>
      </c>
      <c r="GF4588" s="68" t="s">
        <v>2795</v>
      </c>
    </row>
    <row r="4589" spans="147:188" x14ac:dyDescent="0.3">
      <c r="EQ4589" s="68">
        <v>11250098</v>
      </c>
      <c r="ER4589" s="175">
        <v>2</v>
      </c>
      <c r="ES4589" s="68">
        <v>650</v>
      </c>
      <c r="ET4589" s="68">
        <v>98</v>
      </c>
      <c r="EU4589" s="68">
        <v>0</v>
      </c>
      <c r="EV4589" s="68">
        <v>150098</v>
      </c>
      <c r="EW4589" s="68" t="s">
        <v>2736</v>
      </c>
      <c r="EX4589" s="68" t="str">
        <f t="shared" si="104"/>
        <v>중형</v>
      </c>
      <c r="GE4589" s="68">
        <v>141111</v>
      </c>
      <c r="GF4589" s="68" t="s">
        <v>2796</v>
      </c>
    </row>
    <row r="4590" spans="147:188" x14ac:dyDescent="0.3">
      <c r="EQ4590" s="68">
        <v>20150098</v>
      </c>
      <c r="ER4590" s="175">
        <v>2</v>
      </c>
      <c r="ES4590" s="68">
        <v>650</v>
      </c>
      <c r="ET4590" s="68">
        <v>98</v>
      </c>
      <c r="EU4590" s="68">
        <v>0</v>
      </c>
      <c r="EV4590" s="68">
        <v>150098</v>
      </c>
      <c r="EW4590" s="68" t="s">
        <v>2736</v>
      </c>
      <c r="EX4590" s="68" t="str">
        <f t="shared" si="104"/>
        <v>중형</v>
      </c>
      <c r="GE4590" s="68">
        <v>141112</v>
      </c>
      <c r="GF4590" s="68" t="s">
        <v>2797</v>
      </c>
    </row>
    <row r="4591" spans="147:188" x14ac:dyDescent="0.3">
      <c r="EQ4591" s="68">
        <v>20250098</v>
      </c>
      <c r="ER4591" s="175">
        <v>2</v>
      </c>
      <c r="ES4591" s="68">
        <v>650</v>
      </c>
      <c r="ET4591" s="68">
        <v>98</v>
      </c>
      <c r="EU4591" s="68">
        <v>0</v>
      </c>
      <c r="EV4591" s="68">
        <v>150098</v>
      </c>
      <c r="EW4591" s="68" t="s">
        <v>2736</v>
      </c>
      <c r="EX4591" s="68" t="str">
        <f t="shared" si="104"/>
        <v>중형</v>
      </c>
      <c r="GE4591" s="68">
        <v>141113</v>
      </c>
      <c r="GF4591" s="68" t="s">
        <v>2798</v>
      </c>
    </row>
    <row r="4592" spans="147:188" x14ac:dyDescent="0.3">
      <c r="EQ4592" s="68">
        <v>20350098</v>
      </c>
      <c r="ER4592" s="175">
        <v>2</v>
      </c>
      <c r="ES4592" s="68">
        <v>650</v>
      </c>
      <c r="ET4592" s="68">
        <v>98</v>
      </c>
      <c r="EU4592" s="68">
        <v>0</v>
      </c>
      <c r="EV4592" s="68">
        <v>150098</v>
      </c>
      <c r="EW4592" s="68" t="s">
        <v>2736</v>
      </c>
      <c r="EX4592" s="68" t="str">
        <f t="shared" si="104"/>
        <v>중형</v>
      </c>
      <c r="GE4592" s="68">
        <v>141114</v>
      </c>
      <c r="GF4592" s="68" t="s">
        <v>2799</v>
      </c>
    </row>
    <row r="4593" spans="147:188" x14ac:dyDescent="0.3">
      <c r="EQ4593" s="68">
        <v>20450098</v>
      </c>
      <c r="ER4593" s="175">
        <v>2</v>
      </c>
      <c r="ES4593" s="68">
        <v>650</v>
      </c>
      <c r="ET4593" s="68">
        <v>98</v>
      </c>
      <c r="EU4593" s="68">
        <v>0</v>
      </c>
      <c r="EV4593" s="68">
        <v>150098</v>
      </c>
      <c r="EW4593" s="68" t="s">
        <v>2736</v>
      </c>
      <c r="EX4593" s="68" t="str">
        <f t="shared" si="104"/>
        <v>중형</v>
      </c>
      <c r="GE4593" s="68">
        <v>141115</v>
      </c>
      <c r="GF4593" s="68" t="s">
        <v>2800</v>
      </c>
    </row>
    <row r="4594" spans="147:188" x14ac:dyDescent="0.3">
      <c r="EQ4594" s="68">
        <v>20550098</v>
      </c>
      <c r="ER4594" s="175">
        <v>2</v>
      </c>
      <c r="ES4594" s="68">
        <v>650</v>
      </c>
      <c r="ET4594" s="68">
        <v>98</v>
      </c>
      <c r="EU4594" s="68">
        <v>0</v>
      </c>
      <c r="EV4594" s="68">
        <v>150098</v>
      </c>
      <c r="EW4594" s="68" t="s">
        <v>2736</v>
      </c>
      <c r="EX4594" s="68" t="str">
        <f t="shared" si="104"/>
        <v>중형</v>
      </c>
      <c r="GE4594" s="68">
        <v>141116</v>
      </c>
      <c r="GF4594" s="68" t="s">
        <v>2801</v>
      </c>
    </row>
    <row r="4595" spans="147:188" x14ac:dyDescent="0.3">
      <c r="EQ4595" s="68">
        <v>20650098</v>
      </c>
      <c r="ER4595" s="175">
        <v>2</v>
      </c>
      <c r="ES4595" s="68">
        <v>650</v>
      </c>
      <c r="ET4595" s="68">
        <v>98</v>
      </c>
      <c r="EU4595" s="68">
        <v>0</v>
      </c>
      <c r="EV4595" s="68">
        <v>150098</v>
      </c>
      <c r="EW4595" s="68" t="s">
        <v>2736</v>
      </c>
      <c r="EX4595" s="68" t="str">
        <f t="shared" si="104"/>
        <v>중형</v>
      </c>
      <c r="GE4595" s="68">
        <v>141117</v>
      </c>
      <c r="GF4595" s="68" t="s">
        <v>2802</v>
      </c>
    </row>
    <row r="4596" spans="147:188" x14ac:dyDescent="0.3">
      <c r="EQ4596" s="68">
        <v>20750098</v>
      </c>
      <c r="ER4596" s="175">
        <v>2</v>
      </c>
      <c r="ES4596" s="68">
        <v>650</v>
      </c>
      <c r="ET4596" s="68">
        <v>98</v>
      </c>
      <c r="EU4596" s="68">
        <v>0</v>
      </c>
      <c r="EV4596" s="68">
        <v>150098</v>
      </c>
      <c r="EW4596" s="68" t="s">
        <v>2736</v>
      </c>
      <c r="EX4596" s="68" t="str">
        <f t="shared" si="104"/>
        <v>중형</v>
      </c>
      <c r="GE4596" s="68">
        <v>141118</v>
      </c>
      <c r="GF4596" s="68" t="s">
        <v>2803</v>
      </c>
    </row>
    <row r="4597" spans="147:188" x14ac:dyDescent="0.3">
      <c r="EQ4597" s="68">
        <v>20850098</v>
      </c>
      <c r="ER4597" s="175">
        <v>2</v>
      </c>
      <c r="ES4597" s="68">
        <v>650</v>
      </c>
      <c r="ET4597" s="68">
        <v>98</v>
      </c>
      <c r="EU4597" s="68">
        <v>0</v>
      </c>
      <c r="EV4597" s="68">
        <v>150098</v>
      </c>
      <c r="EW4597" s="68" t="s">
        <v>2736</v>
      </c>
      <c r="EX4597" s="68" t="str">
        <f t="shared" si="104"/>
        <v>중형</v>
      </c>
      <c r="GE4597" s="68">
        <v>141119</v>
      </c>
      <c r="GF4597" s="68" t="s">
        <v>2804</v>
      </c>
    </row>
    <row r="4598" spans="147:188" x14ac:dyDescent="0.3">
      <c r="EQ4598" s="68">
        <v>20950098</v>
      </c>
      <c r="ER4598" s="175">
        <v>2</v>
      </c>
      <c r="ES4598" s="68">
        <v>650</v>
      </c>
      <c r="ET4598" s="68">
        <v>98</v>
      </c>
      <c r="EU4598" s="68">
        <v>0</v>
      </c>
      <c r="EV4598" s="68">
        <v>150098</v>
      </c>
      <c r="EW4598" s="68" t="s">
        <v>2736</v>
      </c>
      <c r="EX4598" s="68" t="str">
        <f t="shared" si="104"/>
        <v>중형</v>
      </c>
      <c r="GE4598" s="68">
        <v>141120</v>
      </c>
      <c r="GF4598" s="68" t="s">
        <v>2805</v>
      </c>
    </row>
    <row r="4599" spans="147:188" x14ac:dyDescent="0.3">
      <c r="EQ4599" s="68">
        <v>21050098</v>
      </c>
      <c r="ER4599" s="175">
        <v>2</v>
      </c>
      <c r="ES4599" s="68">
        <v>650</v>
      </c>
      <c r="ET4599" s="68">
        <v>98</v>
      </c>
      <c r="EU4599" s="68">
        <v>0</v>
      </c>
      <c r="EV4599" s="68">
        <v>150098</v>
      </c>
      <c r="EW4599" s="68" t="s">
        <v>2736</v>
      </c>
      <c r="EX4599" s="68" t="str">
        <f t="shared" si="104"/>
        <v>중형</v>
      </c>
      <c r="GE4599" s="68">
        <v>141121</v>
      </c>
      <c r="GF4599" s="68" t="s">
        <v>2806</v>
      </c>
    </row>
    <row r="4600" spans="147:188" x14ac:dyDescent="0.3">
      <c r="EQ4600" s="68">
        <v>21150098</v>
      </c>
      <c r="ER4600" s="175">
        <v>2</v>
      </c>
      <c r="ES4600" s="68">
        <v>650</v>
      </c>
      <c r="ET4600" s="68">
        <v>98</v>
      </c>
      <c r="EU4600" s="68">
        <v>0</v>
      </c>
      <c r="EV4600" s="68">
        <v>150098</v>
      </c>
      <c r="EW4600" s="68" t="s">
        <v>2736</v>
      </c>
      <c r="EX4600" s="68" t="str">
        <f t="shared" si="104"/>
        <v>중형</v>
      </c>
      <c r="GE4600" s="68">
        <v>141122</v>
      </c>
      <c r="GF4600" s="68" t="s">
        <v>2807</v>
      </c>
    </row>
    <row r="4601" spans="147:188" x14ac:dyDescent="0.3">
      <c r="EQ4601" s="68">
        <v>21250098</v>
      </c>
      <c r="ER4601" s="175">
        <v>2</v>
      </c>
      <c r="ES4601" s="68">
        <v>650</v>
      </c>
      <c r="ET4601" s="68">
        <v>98</v>
      </c>
      <c r="EU4601" s="68">
        <v>0</v>
      </c>
      <c r="EV4601" s="68">
        <v>150098</v>
      </c>
      <c r="EW4601" s="68" t="s">
        <v>2736</v>
      </c>
      <c r="EX4601" s="68" t="str">
        <f t="shared" si="104"/>
        <v>중형</v>
      </c>
      <c r="GE4601" s="68">
        <v>141123</v>
      </c>
      <c r="GF4601" s="68" t="s">
        <v>2808</v>
      </c>
    </row>
    <row r="4602" spans="147:188" x14ac:dyDescent="0.3">
      <c r="EQ4602" s="68">
        <v>30150098</v>
      </c>
      <c r="ER4602" s="175">
        <v>2</v>
      </c>
      <c r="ES4602" s="68">
        <v>650</v>
      </c>
      <c r="ET4602" s="68">
        <v>98</v>
      </c>
      <c r="EU4602" s="68">
        <v>0</v>
      </c>
      <c r="EV4602" s="68">
        <v>150098</v>
      </c>
      <c r="EW4602" s="68" t="s">
        <v>2736</v>
      </c>
      <c r="EX4602" s="68" t="str">
        <f t="shared" si="104"/>
        <v>중형</v>
      </c>
      <c r="GE4602" s="68">
        <v>141124</v>
      </c>
      <c r="GF4602" s="68" t="s">
        <v>2809</v>
      </c>
    </row>
    <row r="4603" spans="147:188" x14ac:dyDescent="0.3">
      <c r="EQ4603" s="68">
        <v>30250098</v>
      </c>
      <c r="ER4603" s="175">
        <v>2</v>
      </c>
      <c r="ES4603" s="68">
        <v>650</v>
      </c>
      <c r="ET4603" s="68">
        <v>98</v>
      </c>
      <c r="EU4603" s="68">
        <v>0</v>
      </c>
      <c r="EV4603" s="68">
        <v>150098</v>
      </c>
      <c r="EW4603" s="68" t="s">
        <v>2736</v>
      </c>
      <c r="EX4603" s="68" t="str">
        <f t="shared" si="104"/>
        <v>중형</v>
      </c>
      <c r="GE4603" s="68">
        <v>141125</v>
      </c>
      <c r="GF4603" s="68" t="s">
        <v>2810</v>
      </c>
    </row>
    <row r="4604" spans="147:188" x14ac:dyDescent="0.3">
      <c r="EQ4604" s="68">
        <v>30350098</v>
      </c>
      <c r="ER4604" s="175">
        <v>2</v>
      </c>
      <c r="ES4604" s="68">
        <v>650</v>
      </c>
      <c r="ET4604" s="68">
        <v>98</v>
      </c>
      <c r="EU4604" s="68">
        <v>0</v>
      </c>
      <c r="EV4604" s="68">
        <v>150098</v>
      </c>
      <c r="EW4604" s="68" t="s">
        <v>2736</v>
      </c>
      <c r="EX4604" s="68" t="str">
        <f t="shared" si="104"/>
        <v>중형</v>
      </c>
      <c r="GE4604" s="68">
        <v>141126</v>
      </c>
      <c r="GF4604" s="68" t="s">
        <v>2811</v>
      </c>
    </row>
    <row r="4605" spans="147:188" x14ac:dyDescent="0.3">
      <c r="EQ4605" s="68">
        <v>30450098</v>
      </c>
      <c r="ER4605" s="175">
        <v>2</v>
      </c>
      <c r="ES4605" s="68">
        <v>650</v>
      </c>
      <c r="ET4605" s="68">
        <v>98</v>
      </c>
      <c r="EU4605" s="68">
        <v>0</v>
      </c>
      <c r="EV4605" s="68">
        <v>150098</v>
      </c>
      <c r="EW4605" s="68" t="s">
        <v>2736</v>
      </c>
      <c r="EX4605" s="68" t="str">
        <f t="shared" si="104"/>
        <v>중형</v>
      </c>
      <c r="GE4605" s="68">
        <v>141127</v>
      </c>
      <c r="GF4605" s="68" t="s">
        <v>2812</v>
      </c>
    </row>
    <row r="4606" spans="147:188" x14ac:dyDescent="0.3">
      <c r="EQ4606" s="68">
        <v>30550098</v>
      </c>
      <c r="ER4606" s="175">
        <v>2</v>
      </c>
      <c r="ES4606" s="68">
        <v>650</v>
      </c>
      <c r="ET4606" s="68">
        <v>98</v>
      </c>
      <c r="EU4606" s="68">
        <v>0</v>
      </c>
      <c r="EV4606" s="68">
        <v>150098</v>
      </c>
      <c r="EW4606" s="68" t="s">
        <v>2736</v>
      </c>
      <c r="EX4606" s="68" t="str">
        <f t="shared" si="104"/>
        <v>중형</v>
      </c>
      <c r="GE4606" s="68">
        <v>141128</v>
      </c>
      <c r="GF4606" s="68" t="s">
        <v>2813</v>
      </c>
    </row>
    <row r="4607" spans="147:188" x14ac:dyDescent="0.3">
      <c r="EQ4607" s="68">
        <v>30650098</v>
      </c>
      <c r="ER4607" s="175">
        <v>2</v>
      </c>
      <c r="ES4607" s="68">
        <v>650</v>
      </c>
      <c r="ET4607" s="68">
        <v>98</v>
      </c>
      <c r="EU4607" s="68">
        <v>0</v>
      </c>
      <c r="EV4607" s="68">
        <v>150098</v>
      </c>
      <c r="EW4607" s="68" t="s">
        <v>2736</v>
      </c>
      <c r="EX4607" s="68" t="str">
        <f t="shared" si="104"/>
        <v>중형</v>
      </c>
      <c r="GE4607" s="68">
        <v>141129</v>
      </c>
      <c r="GF4607" s="68" t="s">
        <v>2814</v>
      </c>
    </row>
    <row r="4608" spans="147:188" x14ac:dyDescent="0.3">
      <c r="EQ4608" s="68">
        <v>30750098</v>
      </c>
      <c r="ER4608" s="175">
        <v>2</v>
      </c>
      <c r="ES4608" s="68">
        <v>650</v>
      </c>
      <c r="ET4608" s="68">
        <v>98</v>
      </c>
      <c r="EU4608" s="68">
        <v>0</v>
      </c>
      <c r="EV4608" s="68">
        <v>150098</v>
      </c>
      <c r="EW4608" s="68" t="s">
        <v>2736</v>
      </c>
      <c r="EX4608" s="68" t="str">
        <f t="shared" si="104"/>
        <v>중형</v>
      </c>
      <c r="GE4608" s="68">
        <v>141130</v>
      </c>
      <c r="GF4608" s="68" t="s">
        <v>2815</v>
      </c>
    </row>
    <row r="4609" spans="147:188" x14ac:dyDescent="0.3">
      <c r="EQ4609" s="68">
        <v>30850098</v>
      </c>
      <c r="ER4609" s="175">
        <v>2</v>
      </c>
      <c r="ES4609" s="68">
        <v>650</v>
      </c>
      <c r="ET4609" s="68">
        <v>98</v>
      </c>
      <c r="EU4609" s="68">
        <v>0</v>
      </c>
      <c r="EV4609" s="68">
        <v>150098</v>
      </c>
      <c r="EW4609" s="68" t="s">
        <v>2736</v>
      </c>
      <c r="EX4609" s="68" t="str">
        <f t="shared" si="104"/>
        <v>중형</v>
      </c>
      <c r="GE4609" s="68">
        <v>141131</v>
      </c>
      <c r="GF4609" s="68" t="s">
        <v>2816</v>
      </c>
    </row>
    <row r="4610" spans="147:188" x14ac:dyDescent="0.3">
      <c r="EQ4610" s="68">
        <v>30950098</v>
      </c>
      <c r="ER4610" s="175">
        <v>2</v>
      </c>
      <c r="ES4610" s="68">
        <v>650</v>
      </c>
      <c r="ET4610" s="68">
        <v>98</v>
      </c>
      <c r="EU4610" s="68">
        <v>0</v>
      </c>
      <c r="EV4610" s="68">
        <v>150098</v>
      </c>
      <c r="EW4610" s="68" t="s">
        <v>2736</v>
      </c>
      <c r="EX4610" s="68" t="str">
        <f t="shared" si="104"/>
        <v>중형</v>
      </c>
      <c r="GE4610" s="68">
        <v>141132</v>
      </c>
      <c r="GF4610" s="68" t="s">
        <v>2817</v>
      </c>
    </row>
    <row r="4611" spans="147:188" x14ac:dyDescent="0.3">
      <c r="EQ4611" s="68">
        <v>31050098</v>
      </c>
      <c r="ER4611" s="175">
        <v>2</v>
      </c>
      <c r="ES4611" s="68">
        <v>650</v>
      </c>
      <c r="ET4611" s="68">
        <v>98</v>
      </c>
      <c r="EU4611" s="68">
        <v>0</v>
      </c>
      <c r="EV4611" s="68">
        <v>150098</v>
      </c>
      <c r="EW4611" s="68" t="s">
        <v>2736</v>
      </c>
      <c r="EX4611" s="68" t="str">
        <f t="shared" ref="EX4611:EX4674" si="105">IF(ER4611=1,"소형",IF(ER4611=2,"중형","대형"))</f>
        <v>중형</v>
      </c>
      <c r="GE4611" s="68">
        <v>141133</v>
      </c>
      <c r="GF4611" s="68" t="s">
        <v>2818</v>
      </c>
    </row>
    <row r="4612" spans="147:188" x14ac:dyDescent="0.3">
      <c r="EQ4612" s="68">
        <v>31150098</v>
      </c>
      <c r="ER4612" s="175">
        <v>2</v>
      </c>
      <c r="ES4612" s="68">
        <v>650</v>
      </c>
      <c r="ET4612" s="68">
        <v>98</v>
      </c>
      <c r="EU4612" s="68">
        <v>0</v>
      </c>
      <c r="EV4612" s="68">
        <v>150098</v>
      </c>
      <c r="EW4612" s="68" t="s">
        <v>2736</v>
      </c>
      <c r="EX4612" s="68" t="str">
        <f t="shared" si="105"/>
        <v>중형</v>
      </c>
      <c r="GE4612" s="68">
        <v>141134</v>
      </c>
      <c r="GF4612" s="68" t="s">
        <v>2819</v>
      </c>
    </row>
    <row r="4613" spans="147:188" x14ac:dyDescent="0.3">
      <c r="EQ4613" s="68">
        <v>31250098</v>
      </c>
      <c r="ER4613" s="175">
        <v>2</v>
      </c>
      <c r="ES4613" s="68">
        <v>650</v>
      </c>
      <c r="ET4613" s="68">
        <v>98</v>
      </c>
      <c r="EU4613" s="68">
        <v>0</v>
      </c>
      <c r="EV4613" s="68">
        <v>150098</v>
      </c>
      <c r="EW4613" s="68" t="s">
        <v>2736</v>
      </c>
      <c r="EX4613" s="68" t="str">
        <f t="shared" si="105"/>
        <v>중형</v>
      </c>
      <c r="GE4613" s="68">
        <v>141135</v>
      </c>
      <c r="GF4613" s="68" t="s">
        <v>2820</v>
      </c>
    </row>
    <row r="4614" spans="147:188" x14ac:dyDescent="0.3">
      <c r="EQ4614" s="68">
        <v>10150099</v>
      </c>
      <c r="ER4614" s="175">
        <v>1</v>
      </c>
      <c r="ES4614" s="68">
        <v>650</v>
      </c>
      <c r="ET4614" s="68">
        <v>99</v>
      </c>
      <c r="EU4614" s="68">
        <v>0</v>
      </c>
      <c r="EV4614" s="68">
        <v>150099</v>
      </c>
      <c r="EW4614" s="68" t="s">
        <v>10906</v>
      </c>
      <c r="EX4614" s="68" t="str">
        <f t="shared" si="105"/>
        <v>소형</v>
      </c>
      <c r="GE4614" s="68">
        <v>141136</v>
      </c>
      <c r="GF4614" s="68" t="s">
        <v>2821</v>
      </c>
    </row>
    <row r="4615" spans="147:188" x14ac:dyDescent="0.3">
      <c r="EQ4615" s="68">
        <v>10250099</v>
      </c>
      <c r="ER4615" s="175">
        <v>1</v>
      </c>
      <c r="ES4615" s="68">
        <v>650</v>
      </c>
      <c r="ET4615" s="68">
        <v>99</v>
      </c>
      <c r="EU4615" s="68">
        <v>0</v>
      </c>
      <c r="EV4615" s="68">
        <v>150099</v>
      </c>
      <c r="EW4615" s="68" t="s">
        <v>10906</v>
      </c>
      <c r="EX4615" s="68" t="str">
        <f t="shared" si="105"/>
        <v>소형</v>
      </c>
      <c r="GE4615" s="68">
        <v>141137</v>
      </c>
      <c r="GF4615" s="68" t="s">
        <v>2822</v>
      </c>
    </row>
    <row r="4616" spans="147:188" x14ac:dyDescent="0.3">
      <c r="EQ4616" s="68">
        <v>10350099</v>
      </c>
      <c r="ER4616" s="175">
        <v>1</v>
      </c>
      <c r="ES4616" s="68">
        <v>650</v>
      </c>
      <c r="ET4616" s="68">
        <v>99</v>
      </c>
      <c r="EU4616" s="68">
        <v>0</v>
      </c>
      <c r="EV4616" s="68">
        <v>150099</v>
      </c>
      <c r="EW4616" s="68" t="s">
        <v>10906</v>
      </c>
      <c r="EX4616" s="68" t="str">
        <f t="shared" si="105"/>
        <v>소형</v>
      </c>
      <c r="GE4616" s="68">
        <v>141138</v>
      </c>
      <c r="GF4616" s="68" t="s">
        <v>2823</v>
      </c>
    </row>
    <row r="4617" spans="147:188" x14ac:dyDescent="0.3">
      <c r="EQ4617" s="68">
        <v>10450099</v>
      </c>
      <c r="ER4617" s="175">
        <v>1</v>
      </c>
      <c r="ES4617" s="68">
        <v>650</v>
      </c>
      <c r="ET4617" s="68">
        <v>99</v>
      </c>
      <c r="EU4617" s="68">
        <v>0</v>
      </c>
      <c r="EV4617" s="68">
        <v>150099</v>
      </c>
      <c r="EW4617" s="68" t="s">
        <v>10906</v>
      </c>
      <c r="EX4617" s="68" t="str">
        <f t="shared" si="105"/>
        <v>소형</v>
      </c>
      <c r="GE4617" s="68">
        <v>141139</v>
      </c>
      <c r="GF4617" s="68" t="s">
        <v>2824</v>
      </c>
    </row>
    <row r="4618" spans="147:188" x14ac:dyDescent="0.3">
      <c r="EQ4618" s="68">
        <v>10550099</v>
      </c>
      <c r="ER4618" s="175">
        <v>1</v>
      </c>
      <c r="ES4618" s="68">
        <v>650</v>
      </c>
      <c r="ET4618" s="68">
        <v>99</v>
      </c>
      <c r="EU4618" s="68">
        <v>0</v>
      </c>
      <c r="EV4618" s="68">
        <v>150099</v>
      </c>
      <c r="EW4618" s="68" t="s">
        <v>10906</v>
      </c>
      <c r="EX4618" s="68" t="str">
        <f t="shared" si="105"/>
        <v>소형</v>
      </c>
      <c r="GE4618" s="68">
        <v>141140</v>
      </c>
      <c r="GF4618" s="68" t="s">
        <v>2825</v>
      </c>
    </row>
    <row r="4619" spans="147:188" x14ac:dyDescent="0.3">
      <c r="EQ4619" s="68">
        <v>10650099</v>
      </c>
      <c r="ER4619" s="175">
        <v>1</v>
      </c>
      <c r="ES4619" s="68">
        <v>650</v>
      </c>
      <c r="ET4619" s="68">
        <v>99</v>
      </c>
      <c r="EU4619" s="68">
        <v>0</v>
      </c>
      <c r="EV4619" s="68">
        <v>150099</v>
      </c>
      <c r="EW4619" s="68" t="s">
        <v>10906</v>
      </c>
      <c r="EX4619" s="68" t="str">
        <f t="shared" si="105"/>
        <v>소형</v>
      </c>
      <c r="GE4619" s="68">
        <v>141141</v>
      </c>
      <c r="GF4619" s="68" t="s">
        <v>2826</v>
      </c>
    </row>
    <row r="4620" spans="147:188" x14ac:dyDescent="0.3">
      <c r="EQ4620" s="68">
        <v>10750099</v>
      </c>
      <c r="ER4620" s="175">
        <v>1</v>
      </c>
      <c r="ES4620" s="68">
        <v>650</v>
      </c>
      <c r="ET4620" s="68">
        <v>99</v>
      </c>
      <c r="EU4620" s="68">
        <v>0</v>
      </c>
      <c r="EV4620" s="68">
        <v>150099</v>
      </c>
      <c r="EW4620" s="68" t="s">
        <v>10906</v>
      </c>
      <c r="EX4620" s="68" t="str">
        <f t="shared" si="105"/>
        <v>소형</v>
      </c>
      <c r="GE4620" s="68">
        <v>141142</v>
      </c>
      <c r="GF4620" s="68" t="s">
        <v>2827</v>
      </c>
    </row>
    <row r="4621" spans="147:188" x14ac:dyDescent="0.3">
      <c r="EQ4621" s="68">
        <v>10850099</v>
      </c>
      <c r="ER4621" s="175">
        <v>1</v>
      </c>
      <c r="ES4621" s="68">
        <v>650</v>
      </c>
      <c r="ET4621" s="68">
        <v>99</v>
      </c>
      <c r="EU4621" s="68">
        <v>0</v>
      </c>
      <c r="EV4621" s="68">
        <v>150099</v>
      </c>
      <c r="EW4621" s="68" t="s">
        <v>10906</v>
      </c>
      <c r="EX4621" s="68" t="str">
        <f t="shared" si="105"/>
        <v>소형</v>
      </c>
      <c r="GE4621" s="68">
        <v>141143</v>
      </c>
      <c r="GF4621" s="68" t="s">
        <v>2828</v>
      </c>
    </row>
    <row r="4622" spans="147:188" x14ac:dyDescent="0.3">
      <c r="EQ4622" s="68">
        <v>10950099</v>
      </c>
      <c r="ER4622" s="175">
        <v>1</v>
      </c>
      <c r="ES4622" s="68">
        <v>650</v>
      </c>
      <c r="ET4622" s="68">
        <v>99</v>
      </c>
      <c r="EU4622" s="68">
        <v>0</v>
      </c>
      <c r="EV4622" s="68">
        <v>150099</v>
      </c>
      <c r="EW4622" s="68" t="s">
        <v>10906</v>
      </c>
      <c r="EX4622" s="68" t="str">
        <f t="shared" si="105"/>
        <v>소형</v>
      </c>
      <c r="GE4622" s="68">
        <v>141144</v>
      </c>
      <c r="GF4622" s="68" t="s">
        <v>2829</v>
      </c>
    </row>
    <row r="4623" spans="147:188" x14ac:dyDescent="0.3">
      <c r="EQ4623" s="68">
        <v>11050099</v>
      </c>
      <c r="ER4623" s="175">
        <v>1</v>
      </c>
      <c r="ES4623" s="68">
        <v>650</v>
      </c>
      <c r="ET4623" s="68">
        <v>99</v>
      </c>
      <c r="EU4623" s="68">
        <v>0</v>
      </c>
      <c r="EV4623" s="68">
        <v>150099</v>
      </c>
      <c r="EW4623" s="68" t="s">
        <v>10906</v>
      </c>
      <c r="EX4623" s="68" t="str">
        <f t="shared" si="105"/>
        <v>소형</v>
      </c>
      <c r="GE4623" s="68">
        <v>141145</v>
      </c>
      <c r="GF4623" s="68" t="s">
        <v>2830</v>
      </c>
    </row>
    <row r="4624" spans="147:188" x14ac:dyDescent="0.3">
      <c r="EQ4624" s="68">
        <v>11150099</v>
      </c>
      <c r="ER4624" s="175">
        <v>1</v>
      </c>
      <c r="ES4624" s="68">
        <v>650</v>
      </c>
      <c r="ET4624" s="68">
        <v>99</v>
      </c>
      <c r="EU4624" s="68">
        <v>0</v>
      </c>
      <c r="EV4624" s="68">
        <v>150099</v>
      </c>
      <c r="EW4624" s="68" t="s">
        <v>10906</v>
      </c>
      <c r="EX4624" s="68" t="str">
        <f t="shared" si="105"/>
        <v>소형</v>
      </c>
      <c r="GE4624" s="68">
        <v>141146</v>
      </c>
      <c r="GF4624" s="68" t="s">
        <v>2831</v>
      </c>
    </row>
    <row r="4625" spans="147:188" x14ac:dyDescent="0.3">
      <c r="EQ4625" s="68">
        <v>11250099</v>
      </c>
      <c r="ER4625" s="175">
        <v>1</v>
      </c>
      <c r="ES4625" s="68">
        <v>650</v>
      </c>
      <c r="ET4625" s="68">
        <v>99</v>
      </c>
      <c r="EU4625" s="68">
        <v>0</v>
      </c>
      <c r="EV4625" s="68">
        <v>150099</v>
      </c>
      <c r="EW4625" s="68" t="s">
        <v>10906</v>
      </c>
      <c r="EX4625" s="68" t="str">
        <f t="shared" si="105"/>
        <v>소형</v>
      </c>
      <c r="GE4625" s="68">
        <v>141147</v>
      </c>
      <c r="GF4625" s="68" t="s">
        <v>2832</v>
      </c>
    </row>
    <row r="4626" spans="147:188" x14ac:dyDescent="0.3">
      <c r="EQ4626" s="68">
        <v>20150099</v>
      </c>
      <c r="ER4626" s="175">
        <v>1</v>
      </c>
      <c r="ES4626" s="68">
        <v>650</v>
      </c>
      <c r="ET4626" s="68">
        <v>99</v>
      </c>
      <c r="EU4626" s="68">
        <v>0</v>
      </c>
      <c r="EV4626" s="68">
        <v>150099</v>
      </c>
      <c r="EW4626" s="68" t="s">
        <v>10906</v>
      </c>
      <c r="EX4626" s="68" t="str">
        <f t="shared" si="105"/>
        <v>소형</v>
      </c>
      <c r="GE4626" s="68">
        <v>141148</v>
      </c>
      <c r="GF4626" s="68" t="s">
        <v>2833</v>
      </c>
    </row>
    <row r="4627" spans="147:188" x14ac:dyDescent="0.3">
      <c r="EQ4627" s="68">
        <v>20250099</v>
      </c>
      <c r="ER4627" s="175">
        <v>1</v>
      </c>
      <c r="ES4627" s="68">
        <v>650</v>
      </c>
      <c r="ET4627" s="68">
        <v>99</v>
      </c>
      <c r="EU4627" s="68">
        <v>0</v>
      </c>
      <c r="EV4627" s="68">
        <v>150099</v>
      </c>
      <c r="EW4627" s="68" t="s">
        <v>10906</v>
      </c>
      <c r="EX4627" s="68" t="str">
        <f t="shared" si="105"/>
        <v>소형</v>
      </c>
      <c r="GE4627" s="68">
        <v>141149</v>
      </c>
      <c r="GF4627" s="68" t="s">
        <v>2834</v>
      </c>
    </row>
    <row r="4628" spans="147:188" x14ac:dyDescent="0.3">
      <c r="EQ4628" s="68">
        <v>20350099</v>
      </c>
      <c r="ER4628" s="175">
        <v>1</v>
      </c>
      <c r="ES4628" s="68">
        <v>650</v>
      </c>
      <c r="ET4628" s="68">
        <v>99</v>
      </c>
      <c r="EU4628" s="68">
        <v>0</v>
      </c>
      <c r="EV4628" s="68">
        <v>150099</v>
      </c>
      <c r="EW4628" s="68" t="s">
        <v>10906</v>
      </c>
      <c r="EX4628" s="68" t="str">
        <f t="shared" si="105"/>
        <v>소형</v>
      </c>
      <c r="GE4628" s="68">
        <v>141150</v>
      </c>
      <c r="GF4628" s="68" t="s">
        <v>2835</v>
      </c>
    </row>
    <row r="4629" spans="147:188" x14ac:dyDescent="0.3">
      <c r="EQ4629" s="68">
        <v>20450099</v>
      </c>
      <c r="ER4629" s="175">
        <v>1</v>
      </c>
      <c r="ES4629" s="68">
        <v>650</v>
      </c>
      <c r="ET4629" s="68">
        <v>99</v>
      </c>
      <c r="EU4629" s="68">
        <v>0</v>
      </c>
      <c r="EV4629" s="68">
        <v>150099</v>
      </c>
      <c r="EW4629" s="68" t="s">
        <v>10906</v>
      </c>
      <c r="EX4629" s="68" t="str">
        <f t="shared" si="105"/>
        <v>소형</v>
      </c>
      <c r="GE4629" s="68">
        <v>141151</v>
      </c>
      <c r="GF4629" s="68" t="s">
        <v>6990</v>
      </c>
    </row>
    <row r="4630" spans="147:188" x14ac:dyDescent="0.3">
      <c r="EQ4630" s="68">
        <v>20550099</v>
      </c>
      <c r="ER4630" s="175">
        <v>1</v>
      </c>
      <c r="ES4630" s="68">
        <v>650</v>
      </c>
      <c r="ET4630" s="68">
        <v>99</v>
      </c>
      <c r="EU4630" s="68">
        <v>0</v>
      </c>
      <c r="EV4630" s="68">
        <v>150099</v>
      </c>
      <c r="EW4630" s="68" t="s">
        <v>10906</v>
      </c>
      <c r="EX4630" s="68" t="str">
        <f t="shared" si="105"/>
        <v>소형</v>
      </c>
      <c r="GE4630" s="68">
        <v>141152</v>
      </c>
      <c r="GF4630" s="68" t="s">
        <v>6991</v>
      </c>
    </row>
    <row r="4631" spans="147:188" x14ac:dyDescent="0.3">
      <c r="EQ4631" s="68">
        <v>20650099</v>
      </c>
      <c r="ER4631" s="175">
        <v>1</v>
      </c>
      <c r="ES4631" s="68">
        <v>650</v>
      </c>
      <c r="ET4631" s="68">
        <v>99</v>
      </c>
      <c r="EU4631" s="68">
        <v>0</v>
      </c>
      <c r="EV4631" s="68">
        <v>150099</v>
      </c>
      <c r="EW4631" s="68" t="s">
        <v>10906</v>
      </c>
      <c r="EX4631" s="68" t="str">
        <f t="shared" si="105"/>
        <v>소형</v>
      </c>
      <c r="GE4631" s="68">
        <v>141153</v>
      </c>
      <c r="GF4631" s="68" t="s">
        <v>6992</v>
      </c>
    </row>
    <row r="4632" spans="147:188" x14ac:dyDescent="0.3">
      <c r="EQ4632" s="68">
        <v>20750099</v>
      </c>
      <c r="ER4632" s="175">
        <v>1</v>
      </c>
      <c r="ES4632" s="68">
        <v>650</v>
      </c>
      <c r="ET4632" s="68">
        <v>99</v>
      </c>
      <c r="EU4632" s="68">
        <v>0</v>
      </c>
      <c r="EV4632" s="68">
        <v>150099</v>
      </c>
      <c r="EW4632" s="68" t="s">
        <v>10906</v>
      </c>
      <c r="EX4632" s="68" t="str">
        <f t="shared" si="105"/>
        <v>소형</v>
      </c>
      <c r="GE4632" s="68">
        <v>141154</v>
      </c>
      <c r="GF4632" s="68" t="s">
        <v>7002</v>
      </c>
    </row>
    <row r="4633" spans="147:188" x14ac:dyDescent="0.3">
      <c r="EQ4633" s="68">
        <v>20850099</v>
      </c>
      <c r="ER4633" s="175">
        <v>1</v>
      </c>
      <c r="ES4633" s="68">
        <v>650</v>
      </c>
      <c r="ET4633" s="68">
        <v>99</v>
      </c>
      <c r="EU4633" s="68">
        <v>0</v>
      </c>
      <c r="EV4633" s="68">
        <v>150099</v>
      </c>
      <c r="EW4633" s="68" t="s">
        <v>10906</v>
      </c>
      <c r="EX4633" s="68" t="str">
        <f t="shared" si="105"/>
        <v>소형</v>
      </c>
      <c r="GE4633" s="68">
        <v>141155</v>
      </c>
      <c r="GF4633" s="68" t="s">
        <v>7003</v>
      </c>
    </row>
    <row r="4634" spans="147:188" x14ac:dyDescent="0.3">
      <c r="EQ4634" s="68">
        <v>20950099</v>
      </c>
      <c r="ER4634" s="175">
        <v>1</v>
      </c>
      <c r="ES4634" s="68">
        <v>650</v>
      </c>
      <c r="ET4634" s="68">
        <v>99</v>
      </c>
      <c r="EU4634" s="68">
        <v>0</v>
      </c>
      <c r="EV4634" s="68">
        <v>150099</v>
      </c>
      <c r="EW4634" s="68" t="s">
        <v>10906</v>
      </c>
      <c r="EX4634" s="68" t="str">
        <f t="shared" si="105"/>
        <v>소형</v>
      </c>
      <c r="GE4634" s="68">
        <v>141156</v>
      </c>
      <c r="GF4634" s="68" t="s">
        <v>7004</v>
      </c>
    </row>
    <row r="4635" spans="147:188" x14ac:dyDescent="0.3">
      <c r="EQ4635" s="68">
        <v>21050099</v>
      </c>
      <c r="ER4635" s="175">
        <v>1</v>
      </c>
      <c r="ES4635" s="68">
        <v>650</v>
      </c>
      <c r="ET4635" s="68">
        <v>99</v>
      </c>
      <c r="EU4635" s="68">
        <v>0</v>
      </c>
      <c r="EV4635" s="68">
        <v>150099</v>
      </c>
      <c r="EW4635" s="68" t="s">
        <v>10906</v>
      </c>
      <c r="EX4635" s="68" t="str">
        <f t="shared" si="105"/>
        <v>소형</v>
      </c>
      <c r="GE4635" s="68">
        <v>141157</v>
      </c>
      <c r="GF4635" s="68" t="s">
        <v>7005</v>
      </c>
    </row>
    <row r="4636" spans="147:188" x14ac:dyDescent="0.3">
      <c r="EQ4636" s="68">
        <v>21150099</v>
      </c>
      <c r="ER4636" s="175">
        <v>1</v>
      </c>
      <c r="ES4636" s="68">
        <v>650</v>
      </c>
      <c r="ET4636" s="68">
        <v>99</v>
      </c>
      <c r="EU4636" s="68">
        <v>0</v>
      </c>
      <c r="EV4636" s="68">
        <v>150099</v>
      </c>
      <c r="EW4636" s="68" t="s">
        <v>10906</v>
      </c>
      <c r="EX4636" s="68" t="str">
        <f t="shared" si="105"/>
        <v>소형</v>
      </c>
      <c r="GE4636" s="68">
        <v>141158</v>
      </c>
      <c r="GF4636" s="68" t="s">
        <v>7006</v>
      </c>
    </row>
    <row r="4637" spans="147:188" x14ac:dyDescent="0.3">
      <c r="EQ4637" s="68">
        <v>21250099</v>
      </c>
      <c r="ER4637" s="175">
        <v>1</v>
      </c>
      <c r="ES4637" s="68">
        <v>650</v>
      </c>
      <c r="ET4637" s="68">
        <v>99</v>
      </c>
      <c r="EU4637" s="68">
        <v>0</v>
      </c>
      <c r="EV4637" s="68">
        <v>150099</v>
      </c>
      <c r="EW4637" s="68" t="s">
        <v>10906</v>
      </c>
      <c r="EX4637" s="68" t="str">
        <f t="shared" si="105"/>
        <v>소형</v>
      </c>
      <c r="GE4637" s="68">
        <v>141159</v>
      </c>
      <c r="GF4637" s="68" t="s">
        <v>7007</v>
      </c>
    </row>
    <row r="4638" spans="147:188" x14ac:dyDescent="0.3">
      <c r="EQ4638" s="68">
        <v>30150099</v>
      </c>
      <c r="ER4638" s="175">
        <v>1</v>
      </c>
      <c r="ES4638" s="68">
        <v>650</v>
      </c>
      <c r="ET4638" s="68">
        <v>99</v>
      </c>
      <c r="EU4638" s="68">
        <v>0</v>
      </c>
      <c r="EV4638" s="68">
        <v>150099</v>
      </c>
      <c r="EW4638" s="68" t="s">
        <v>10906</v>
      </c>
      <c r="EX4638" s="68" t="str">
        <f t="shared" si="105"/>
        <v>소형</v>
      </c>
      <c r="GE4638" s="68">
        <v>141160</v>
      </c>
      <c r="GF4638" s="68" t="s">
        <v>7008</v>
      </c>
    </row>
    <row r="4639" spans="147:188" x14ac:dyDescent="0.3">
      <c r="EQ4639" s="68">
        <v>30250099</v>
      </c>
      <c r="ER4639" s="175">
        <v>1</v>
      </c>
      <c r="ES4639" s="68">
        <v>650</v>
      </c>
      <c r="ET4639" s="68">
        <v>99</v>
      </c>
      <c r="EU4639" s="68">
        <v>0</v>
      </c>
      <c r="EV4639" s="68">
        <v>150099</v>
      </c>
      <c r="EW4639" s="68" t="s">
        <v>10906</v>
      </c>
      <c r="EX4639" s="68" t="str">
        <f t="shared" si="105"/>
        <v>소형</v>
      </c>
      <c r="GE4639" s="68">
        <v>141161</v>
      </c>
      <c r="GF4639" s="68" t="s">
        <v>7009</v>
      </c>
    </row>
    <row r="4640" spans="147:188" x14ac:dyDescent="0.3">
      <c r="EQ4640" s="68">
        <v>30350099</v>
      </c>
      <c r="ER4640" s="175">
        <v>1</v>
      </c>
      <c r="ES4640" s="68">
        <v>650</v>
      </c>
      <c r="ET4640" s="68">
        <v>99</v>
      </c>
      <c r="EU4640" s="68">
        <v>0</v>
      </c>
      <c r="EV4640" s="68">
        <v>150099</v>
      </c>
      <c r="EW4640" s="68" t="s">
        <v>10906</v>
      </c>
      <c r="EX4640" s="68" t="str">
        <f t="shared" si="105"/>
        <v>소형</v>
      </c>
      <c r="GE4640" s="68">
        <v>141162</v>
      </c>
      <c r="GF4640" s="68" t="s">
        <v>7010</v>
      </c>
    </row>
    <row r="4641" spans="147:188" x14ac:dyDescent="0.3">
      <c r="EQ4641" s="68">
        <v>30450099</v>
      </c>
      <c r="ER4641" s="175">
        <v>1</v>
      </c>
      <c r="ES4641" s="68">
        <v>650</v>
      </c>
      <c r="ET4641" s="68">
        <v>99</v>
      </c>
      <c r="EU4641" s="68">
        <v>0</v>
      </c>
      <c r="EV4641" s="68">
        <v>150099</v>
      </c>
      <c r="EW4641" s="68" t="s">
        <v>10906</v>
      </c>
      <c r="EX4641" s="68" t="str">
        <f t="shared" si="105"/>
        <v>소형</v>
      </c>
      <c r="GE4641" s="68">
        <v>141163</v>
      </c>
      <c r="GF4641" s="68" t="s">
        <v>7011</v>
      </c>
    </row>
    <row r="4642" spans="147:188" x14ac:dyDescent="0.3">
      <c r="EQ4642" s="68">
        <v>30550099</v>
      </c>
      <c r="ER4642" s="175">
        <v>1</v>
      </c>
      <c r="ES4642" s="68">
        <v>650</v>
      </c>
      <c r="ET4642" s="68">
        <v>99</v>
      </c>
      <c r="EU4642" s="68">
        <v>0</v>
      </c>
      <c r="EV4642" s="68">
        <v>150099</v>
      </c>
      <c r="EW4642" s="68" t="s">
        <v>10906</v>
      </c>
      <c r="EX4642" s="68" t="str">
        <f t="shared" si="105"/>
        <v>소형</v>
      </c>
      <c r="GE4642" s="68">
        <v>141164</v>
      </c>
      <c r="GF4642" s="68" t="s">
        <v>7012</v>
      </c>
    </row>
    <row r="4643" spans="147:188" x14ac:dyDescent="0.3">
      <c r="EQ4643" s="68">
        <v>30650099</v>
      </c>
      <c r="ER4643" s="175">
        <v>1</v>
      </c>
      <c r="ES4643" s="68">
        <v>650</v>
      </c>
      <c r="ET4643" s="68">
        <v>99</v>
      </c>
      <c r="EU4643" s="68">
        <v>0</v>
      </c>
      <c r="EV4643" s="68">
        <v>150099</v>
      </c>
      <c r="EW4643" s="68" t="s">
        <v>10906</v>
      </c>
      <c r="EX4643" s="68" t="str">
        <f t="shared" si="105"/>
        <v>소형</v>
      </c>
      <c r="GE4643" s="68">
        <v>141165</v>
      </c>
      <c r="GF4643" s="68" t="s">
        <v>7013</v>
      </c>
    </row>
    <row r="4644" spans="147:188" x14ac:dyDescent="0.3">
      <c r="EQ4644" s="68">
        <v>30750099</v>
      </c>
      <c r="ER4644" s="175">
        <v>1</v>
      </c>
      <c r="ES4644" s="68">
        <v>650</v>
      </c>
      <c r="ET4644" s="68">
        <v>99</v>
      </c>
      <c r="EU4644" s="68">
        <v>0</v>
      </c>
      <c r="EV4644" s="68">
        <v>150099</v>
      </c>
      <c r="EW4644" s="68" t="s">
        <v>10906</v>
      </c>
      <c r="EX4644" s="68" t="str">
        <f t="shared" si="105"/>
        <v>소형</v>
      </c>
      <c r="GE4644" s="68">
        <v>141166</v>
      </c>
      <c r="GF4644" s="68" t="s">
        <v>7014</v>
      </c>
    </row>
    <row r="4645" spans="147:188" x14ac:dyDescent="0.3">
      <c r="EQ4645" s="68">
        <v>30850099</v>
      </c>
      <c r="ER4645" s="175">
        <v>1</v>
      </c>
      <c r="ES4645" s="68">
        <v>650</v>
      </c>
      <c r="ET4645" s="68">
        <v>99</v>
      </c>
      <c r="EU4645" s="68">
        <v>0</v>
      </c>
      <c r="EV4645" s="68">
        <v>150099</v>
      </c>
      <c r="EW4645" s="68" t="s">
        <v>10906</v>
      </c>
      <c r="EX4645" s="68" t="str">
        <f t="shared" si="105"/>
        <v>소형</v>
      </c>
      <c r="GE4645" s="68">
        <v>141167</v>
      </c>
      <c r="GF4645" s="68" t="s">
        <v>7015</v>
      </c>
    </row>
    <row r="4646" spans="147:188" x14ac:dyDescent="0.3">
      <c r="EQ4646" s="68">
        <v>30950099</v>
      </c>
      <c r="ER4646" s="175">
        <v>1</v>
      </c>
      <c r="ES4646" s="68">
        <v>650</v>
      </c>
      <c r="ET4646" s="68">
        <v>99</v>
      </c>
      <c r="EU4646" s="68">
        <v>0</v>
      </c>
      <c r="EV4646" s="68">
        <v>150099</v>
      </c>
      <c r="EW4646" s="68" t="s">
        <v>10906</v>
      </c>
      <c r="EX4646" s="68" t="str">
        <f t="shared" si="105"/>
        <v>소형</v>
      </c>
      <c r="GE4646" s="68">
        <v>141168</v>
      </c>
      <c r="GF4646" s="68" t="s">
        <v>7016</v>
      </c>
    </row>
    <row r="4647" spans="147:188" x14ac:dyDescent="0.3">
      <c r="EQ4647" s="68">
        <v>31050099</v>
      </c>
      <c r="ER4647" s="175">
        <v>1</v>
      </c>
      <c r="ES4647" s="68">
        <v>650</v>
      </c>
      <c r="ET4647" s="68">
        <v>99</v>
      </c>
      <c r="EU4647" s="68">
        <v>0</v>
      </c>
      <c r="EV4647" s="68">
        <v>150099</v>
      </c>
      <c r="EW4647" s="68" t="s">
        <v>10906</v>
      </c>
      <c r="EX4647" s="68" t="str">
        <f t="shared" si="105"/>
        <v>소형</v>
      </c>
      <c r="GE4647" s="68">
        <v>141169</v>
      </c>
      <c r="GF4647" s="68" t="s">
        <v>7017</v>
      </c>
    </row>
    <row r="4648" spans="147:188" x14ac:dyDescent="0.3">
      <c r="EQ4648" s="68">
        <v>31150099</v>
      </c>
      <c r="ER4648" s="175">
        <v>1</v>
      </c>
      <c r="ES4648" s="68">
        <v>650</v>
      </c>
      <c r="ET4648" s="68">
        <v>99</v>
      </c>
      <c r="EU4648" s="68">
        <v>0</v>
      </c>
      <c r="EV4648" s="68">
        <v>150099</v>
      </c>
      <c r="EW4648" s="68" t="s">
        <v>10906</v>
      </c>
      <c r="EX4648" s="68" t="str">
        <f t="shared" si="105"/>
        <v>소형</v>
      </c>
      <c r="GE4648" s="68">
        <v>141170</v>
      </c>
      <c r="GF4648" s="68" t="s">
        <v>7018</v>
      </c>
    </row>
    <row r="4649" spans="147:188" x14ac:dyDescent="0.3">
      <c r="EQ4649" s="68">
        <v>31250099</v>
      </c>
      <c r="ER4649" s="175">
        <v>1</v>
      </c>
      <c r="ES4649" s="68">
        <v>650</v>
      </c>
      <c r="ET4649" s="68">
        <v>99</v>
      </c>
      <c r="EU4649" s="68">
        <v>0</v>
      </c>
      <c r="EV4649" s="68">
        <v>150099</v>
      </c>
      <c r="EW4649" s="68" t="s">
        <v>10906</v>
      </c>
      <c r="EX4649" s="68" t="str">
        <f t="shared" si="105"/>
        <v>소형</v>
      </c>
      <c r="GE4649" s="68">
        <v>141171</v>
      </c>
      <c r="GF4649" s="68" t="s">
        <v>7019</v>
      </c>
    </row>
    <row r="4650" spans="147:188" x14ac:dyDescent="0.3">
      <c r="EQ4650" s="68">
        <v>10150100</v>
      </c>
      <c r="ER4650" s="175">
        <v>2</v>
      </c>
      <c r="ES4650" s="68">
        <v>650</v>
      </c>
      <c r="ET4650" s="68">
        <v>100</v>
      </c>
      <c r="EU4650" s="68">
        <v>0</v>
      </c>
      <c r="EV4650" s="68">
        <v>150100</v>
      </c>
      <c r="EW4650" s="68" t="s">
        <v>2737</v>
      </c>
      <c r="EX4650" s="68" t="str">
        <f t="shared" si="105"/>
        <v>중형</v>
      </c>
      <c r="GE4650" s="68">
        <v>141172</v>
      </c>
      <c r="GF4650" s="68" t="s">
        <v>7020</v>
      </c>
    </row>
    <row r="4651" spans="147:188" x14ac:dyDescent="0.3">
      <c r="EQ4651" s="68">
        <v>10250100</v>
      </c>
      <c r="ER4651" s="175">
        <v>2</v>
      </c>
      <c r="ES4651" s="68">
        <v>650</v>
      </c>
      <c r="ET4651" s="68">
        <v>100</v>
      </c>
      <c r="EU4651" s="68">
        <v>0</v>
      </c>
      <c r="EV4651" s="68">
        <v>150100</v>
      </c>
      <c r="EW4651" s="68" t="s">
        <v>2737</v>
      </c>
      <c r="EX4651" s="68" t="str">
        <f t="shared" si="105"/>
        <v>중형</v>
      </c>
      <c r="GE4651" s="68">
        <v>141173</v>
      </c>
      <c r="GF4651" s="68" t="s">
        <v>7021</v>
      </c>
    </row>
    <row r="4652" spans="147:188" x14ac:dyDescent="0.3">
      <c r="EQ4652" s="68">
        <v>10350100</v>
      </c>
      <c r="ER4652" s="175">
        <v>2</v>
      </c>
      <c r="ES4652" s="68">
        <v>650</v>
      </c>
      <c r="ET4652" s="68">
        <v>100</v>
      </c>
      <c r="EU4652" s="68">
        <v>0</v>
      </c>
      <c r="EV4652" s="68">
        <v>150100</v>
      </c>
      <c r="EW4652" s="68" t="s">
        <v>2737</v>
      </c>
      <c r="EX4652" s="68" t="str">
        <f t="shared" si="105"/>
        <v>중형</v>
      </c>
      <c r="GE4652" s="68">
        <v>141174</v>
      </c>
      <c r="GF4652" s="68" t="s">
        <v>7022</v>
      </c>
    </row>
    <row r="4653" spans="147:188" x14ac:dyDescent="0.3">
      <c r="EQ4653" s="68">
        <v>10450100</v>
      </c>
      <c r="ER4653" s="175">
        <v>2</v>
      </c>
      <c r="ES4653" s="68">
        <v>650</v>
      </c>
      <c r="ET4653" s="68">
        <v>100</v>
      </c>
      <c r="EU4653" s="68">
        <v>0</v>
      </c>
      <c r="EV4653" s="68">
        <v>150100</v>
      </c>
      <c r="EW4653" s="68" t="s">
        <v>2737</v>
      </c>
      <c r="EX4653" s="68" t="str">
        <f t="shared" si="105"/>
        <v>중형</v>
      </c>
      <c r="GE4653" s="68">
        <v>141175</v>
      </c>
      <c r="GF4653" s="68" t="s">
        <v>7023</v>
      </c>
    </row>
    <row r="4654" spans="147:188" x14ac:dyDescent="0.3">
      <c r="EQ4654" s="68">
        <v>10550100</v>
      </c>
      <c r="ER4654" s="175">
        <v>2</v>
      </c>
      <c r="ES4654" s="68">
        <v>650</v>
      </c>
      <c r="ET4654" s="68">
        <v>100</v>
      </c>
      <c r="EU4654" s="68">
        <v>0</v>
      </c>
      <c r="EV4654" s="68">
        <v>150100</v>
      </c>
      <c r="EW4654" s="68" t="s">
        <v>2737</v>
      </c>
      <c r="EX4654" s="68" t="str">
        <f t="shared" si="105"/>
        <v>중형</v>
      </c>
      <c r="GE4654" s="68">
        <v>141176</v>
      </c>
      <c r="GF4654" s="68" t="s">
        <v>7024</v>
      </c>
    </row>
    <row r="4655" spans="147:188" x14ac:dyDescent="0.3">
      <c r="EQ4655" s="68">
        <v>10650100</v>
      </c>
      <c r="ER4655" s="175">
        <v>2</v>
      </c>
      <c r="ES4655" s="68">
        <v>650</v>
      </c>
      <c r="ET4655" s="68">
        <v>100</v>
      </c>
      <c r="EU4655" s="68">
        <v>0</v>
      </c>
      <c r="EV4655" s="68">
        <v>150100</v>
      </c>
      <c r="EW4655" s="68" t="s">
        <v>2737</v>
      </c>
      <c r="EX4655" s="68" t="str">
        <f t="shared" si="105"/>
        <v>중형</v>
      </c>
      <c r="GE4655" s="68">
        <v>141177</v>
      </c>
      <c r="GF4655" s="68" t="s">
        <v>7025</v>
      </c>
    </row>
    <row r="4656" spans="147:188" x14ac:dyDescent="0.3">
      <c r="EQ4656" s="68">
        <v>10750100</v>
      </c>
      <c r="ER4656" s="175">
        <v>2</v>
      </c>
      <c r="ES4656" s="68">
        <v>650</v>
      </c>
      <c r="ET4656" s="68">
        <v>100</v>
      </c>
      <c r="EU4656" s="68">
        <v>0</v>
      </c>
      <c r="EV4656" s="68">
        <v>150100</v>
      </c>
      <c r="EW4656" s="68" t="s">
        <v>2737</v>
      </c>
      <c r="EX4656" s="68" t="str">
        <f t="shared" si="105"/>
        <v>중형</v>
      </c>
      <c r="GE4656" s="68">
        <v>141178</v>
      </c>
      <c r="GF4656" s="68" t="s">
        <v>7026</v>
      </c>
    </row>
    <row r="4657" spans="147:188" x14ac:dyDescent="0.3">
      <c r="EQ4657" s="68">
        <v>10850100</v>
      </c>
      <c r="ER4657" s="175">
        <v>2</v>
      </c>
      <c r="ES4657" s="68">
        <v>650</v>
      </c>
      <c r="ET4657" s="68">
        <v>100</v>
      </c>
      <c r="EU4657" s="68">
        <v>0</v>
      </c>
      <c r="EV4657" s="68">
        <v>150100</v>
      </c>
      <c r="EW4657" s="68" t="s">
        <v>2737</v>
      </c>
      <c r="EX4657" s="68" t="str">
        <f t="shared" si="105"/>
        <v>중형</v>
      </c>
      <c r="GE4657" s="68">
        <v>141179</v>
      </c>
      <c r="GF4657" s="68" t="s">
        <v>7027</v>
      </c>
    </row>
    <row r="4658" spans="147:188" x14ac:dyDescent="0.3">
      <c r="EQ4658" s="68">
        <v>10950100</v>
      </c>
      <c r="ER4658" s="175">
        <v>2</v>
      </c>
      <c r="ES4658" s="68">
        <v>650</v>
      </c>
      <c r="ET4658" s="68">
        <v>100</v>
      </c>
      <c r="EU4658" s="68">
        <v>0</v>
      </c>
      <c r="EV4658" s="68">
        <v>150100</v>
      </c>
      <c r="EW4658" s="68" t="s">
        <v>2737</v>
      </c>
      <c r="EX4658" s="68" t="str">
        <f t="shared" si="105"/>
        <v>중형</v>
      </c>
      <c r="GE4658" s="68">
        <v>141180</v>
      </c>
      <c r="GF4658" s="68" t="s">
        <v>7028</v>
      </c>
    </row>
    <row r="4659" spans="147:188" x14ac:dyDescent="0.3">
      <c r="EQ4659" s="68">
        <v>11050100</v>
      </c>
      <c r="ER4659" s="175">
        <v>2</v>
      </c>
      <c r="ES4659" s="68">
        <v>650</v>
      </c>
      <c r="ET4659" s="68">
        <v>100</v>
      </c>
      <c r="EU4659" s="68">
        <v>0</v>
      </c>
      <c r="EV4659" s="68">
        <v>150100</v>
      </c>
      <c r="EW4659" s="68" t="s">
        <v>2737</v>
      </c>
      <c r="EX4659" s="68" t="str">
        <f t="shared" si="105"/>
        <v>중형</v>
      </c>
      <c r="GE4659" s="68">
        <v>141181</v>
      </c>
      <c r="GF4659" s="68" t="s">
        <v>7029</v>
      </c>
    </row>
    <row r="4660" spans="147:188" x14ac:dyDescent="0.3">
      <c r="EQ4660" s="68">
        <v>11150100</v>
      </c>
      <c r="ER4660" s="175">
        <v>2</v>
      </c>
      <c r="ES4660" s="68">
        <v>650</v>
      </c>
      <c r="ET4660" s="68">
        <v>100</v>
      </c>
      <c r="EU4660" s="68">
        <v>0</v>
      </c>
      <c r="EV4660" s="68">
        <v>150100</v>
      </c>
      <c r="EW4660" s="68" t="s">
        <v>2737</v>
      </c>
      <c r="EX4660" s="68" t="str">
        <f t="shared" si="105"/>
        <v>중형</v>
      </c>
      <c r="GE4660" s="68">
        <v>141182</v>
      </c>
      <c r="GF4660" s="68" t="s">
        <v>7030</v>
      </c>
    </row>
    <row r="4661" spans="147:188" x14ac:dyDescent="0.3">
      <c r="EQ4661" s="68">
        <v>11250100</v>
      </c>
      <c r="ER4661" s="175">
        <v>2</v>
      </c>
      <c r="ES4661" s="68">
        <v>650</v>
      </c>
      <c r="ET4661" s="68">
        <v>100</v>
      </c>
      <c r="EU4661" s="68">
        <v>0</v>
      </c>
      <c r="EV4661" s="68">
        <v>150100</v>
      </c>
      <c r="EW4661" s="68" t="s">
        <v>2737</v>
      </c>
      <c r="EX4661" s="68" t="str">
        <f t="shared" si="105"/>
        <v>중형</v>
      </c>
      <c r="GE4661" s="68">
        <v>141183</v>
      </c>
      <c r="GF4661" s="68" t="s">
        <v>7031</v>
      </c>
    </row>
    <row r="4662" spans="147:188" x14ac:dyDescent="0.3">
      <c r="EQ4662" s="68">
        <v>20150100</v>
      </c>
      <c r="ER4662" s="175">
        <v>2</v>
      </c>
      <c r="ES4662" s="68">
        <v>650</v>
      </c>
      <c r="ET4662" s="68">
        <v>100</v>
      </c>
      <c r="EU4662" s="68">
        <v>0</v>
      </c>
      <c r="EV4662" s="68">
        <v>150100</v>
      </c>
      <c r="EW4662" s="68" t="s">
        <v>2737</v>
      </c>
      <c r="EX4662" s="68" t="str">
        <f t="shared" si="105"/>
        <v>중형</v>
      </c>
      <c r="GE4662" s="68">
        <v>141184</v>
      </c>
      <c r="GF4662" s="68" t="s">
        <v>7032</v>
      </c>
    </row>
    <row r="4663" spans="147:188" x14ac:dyDescent="0.3">
      <c r="EQ4663" s="68">
        <v>20250100</v>
      </c>
      <c r="ER4663" s="175">
        <v>2</v>
      </c>
      <c r="ES4663" s="68">
        <v>650</v>
      </c>
      <c r="ET4663" s="68">
        <v>100</v>
      </c>
      <c r="EU4663" s="68">
        <v>0</v>
      </c>
      <c r="EV4663" s="68">
        <v>150100</v>
      </c>
      <c r="EW4663" s="68" t="s">
        <v>2737</v>
      </c>
      <c r="EX4663" s="68" t="str">
        <f t="shared" si="105"/>
        <v>중형</v>
      </c>
      <c r="GE4663" s="68">
        <v>141185</v>
      </c>
      <c r="GF4663" s="68" t="s">
        <v>7033</v>
      </c>
    </row>
    <row r="4664" spans="147:188" x14ac:dyDescent="0.3">
      <c r="EQ4664" s="68">
        <v>20350100</v>
      </c>
      <c r="ER4664" s="175">
        <v>2</v>
      </c>
      <c r="ES4664" s="68">
        <v>650</v>
      </c>
      <c r="ET4664" s="68">
        <v>100</v>
      </c>
      <c r="EU4664" s="68">
        <v>0</v>
      </c>
      <c r="EV4664" s="68">
        <v>150100</v>
      </c>
      <c r="EW4664" s="68" t="s">
        <v>2737</v>
      </c>
      <c r="EX4664" s="68" t="str">
        <f t="shared" si="105"/>
        <v>중형</v>
      </c>
      <c r="GE4664" s="68">
        <v>141186</v>
      </c>
      <c r="GF4664" s="68" t="s">
        <v>7034</v>
      </c>
    </row>
    <row r="4665" spans="147:188" x14ac:dyDescent="0.3">
      <c r="EQ4665" s="68">
        <v>20450100</v>
      </c>
      <c r="ER4665" s="175">
        <v>2</v>
      </c>
      <c r="ES4665" s="68">
        <v>650</v>
      </c>
      <c r="ET4665" s="68">
        <v>100</v>
      </c>
      <c r="EU4665" s="68">
        <v>0</v>
      </c>
      <c r="EV4665" s="68">
        <v>150100</v>
      </c>
      <c r="EW4665" s="68" t="s">
        <v>2737</v>
      </c>
      <c r="EX4665" s="68" t="str">
        <f t="shared" si="105"/>
        <v>중형</v>
      </c>
      <c r="GE4665" s="68">
        <v>141187</v>
      </c>
      <c r="GF4665" s="68" t="s">
        <v>7035</v>
      </c>
    </row>
    <row r="4666" spans="147:188" x14ac:dyDescent="0.3">
      <c r="EQ4666" s="68">
        <v>20550100</v>
      </c>
      <c r="ER4666" s="175">
        <v>2</v>
      </c>
      <c r="ES4666" s="68">
        <v>650</v>
      </c>
      <c r="ET4666" s="68">
        <v>100</v>
      </c>
      <c r="EU4666" s="68">
        <v>0</v>
      </c>
      <c r="EV4666" s="68">
        <v>150100</v>
      </c>
      <c r="EW4666" s="68" t="s">
        <v>2737</v>
      </c>
      <c r="EX4666" s="68" t="str">
        <f t="shared" si="105"/>
        <v>중형</v>
      </c>
      <c r="GE4666" s="68">
        <v>141188</v>
      </c>
      <c r="GF4666" s="68" t="s">
        <v>7036</v>
      </c>
    </row>
    <row r="4667" spans="147:188" x14ac:dyDescent="0.3">
      <c r="EQ4667" s="68">
        <v>20650100</v>
      </c>
      <c r="ER4667" s="175">
        <v>2</v>
      </c>
      <c r="ES4667" s="68">
        <v>650</v>
      </c>
      <c r="ET4667" s="68">
        <v>100</v>
      </c>
      <c r="EU4667" s="68">
        <v>0</v>
      </c>
      <c r="EV4667" s="68">
        <v>150100</v>
      </c>
      <c r="EW4667" s="68" t="s">
        <v>2737</v>
      </c>
      <c r="EX4667" s="68" t="str">
        <f t="shared" si="105"/>
        <v>중형</v>
      </c>
      <c r="GE4667" s="68">
        <v>141189</v>
      </c>
      <c r="GF4667" s="68" t="s">
        <v>7037</v>
      </c>
    </row>
    <row r="4668" spans="147:188" x14ac:dyDescent="0.3">
      <c r="EQ4668" s="68">
        <v>20750100</v>
      </c>
      <c r="ER4668" s="175">
        <v>2</v>
      </c>
      <c r="ES4668" s="68">
        <v>650</v>
      </c>
      <c r="ET4668" s="68">
        <v>100</v>
      </c>
      <c r="EU4668" s="68">
        <v>0</v>
      </c>
      <c r="EV4668" s="68">
        <v>150100</v>
      </c>
      <c r="EW4668" s="68" t="s">
        <v>2737</v>
      </c>
      <c r="EX4668" s="68" t="str">
        <f t="shared" si="105"/>
        <v>중형</v>
      </c>
      <c r="GE4668" s="68">
        <v>141190</v>
      </c>
      <c r="GF4668" s="68" t="s">
        <v>7038</v>
      </c>
    </row>
    <row r="4669" spans="147:188" x14ac:dyDescent="0.3">
      <c r="EQ4669" s="68">
        <v>20850100</v>
      </c>
      <c r="ER4669" s="175">
        <v>2</v>
      </c>
      <c r="ES4669" s="68">
        <v>650</v>
      </c>
      <c r="ET4669" s="68">
        <v>100</v>
      </c>
      <c r="EU4669" s="68">
        <v>0</v>
      </c>
      <c r="EV4669" s="68">
        <v>150100</v>
      </c>
      <c r="EW4669" s="68" t="s">
        <v>2737</v>
      </c>
      <c r="EX4669" s="68" t="str">
        <f t="shared" si="105"/>
        <v>중형</v>
      </c>
      <c r="GE4669" s="68">
        <v>141211</v>
      </c>
      <c r="GF4669" s="68" t="s">
        <v>6984</v>
      </c>
    </row>
    <row r="4670" spans="147:188" x14ac:dyDescent="0.3">
      <c r="EQ4670" s="68">
        <v>20950100</v>
      </c>
      <c r="ER4670" s="175">
        <v>2</v>
      </c>
      <c r="ES4670" s="68">
        <v>650</v>
      </c>
      <c r="ET4670" s="68">
        <v>100</v>
      </c>
      <c r="EU4670" s="68">
        <v>0</v>
      </c>
      <c r="EV4670" s="68">
        <v>150100</v>
      </c>
      <c r="EW4670" s="68" t="s">
        <v>2737</v>
      </c>
      <c r="EX4670" s="68" t="str">
        <f t="shared" si="105"/>
        <v>중형</v>
      </c>
      <c r="GE4670" s="68">
        <v>141212</v>
      </c>
      <c r="GF4670" s="68" t="s">
        <v>6985</v>
      </c>
    </row>
    <row r="4671" spans="147:188" x14ac:dyDescent="0.3">
      <c r="EQ4671" s="68">
        <v>21050100</v>
      </c>
      <c r="ER4671" s="175">
        <v>2</v>
      </c>
      <c r="ES4671" s="68">
        <v>650</v>
      </c>
      <c r="ET4671" s="68">
        <v>100</v>
      </c>
      <c r="EU4671" s="68">
        <v>0</v>
      </c>
      <c r="EV4671" s="68">
        <v>150100</v>
      </c>
      <c r="EW4671" s="68" t="s">
        <v>2737</v>
      </c>
      <c r="EX4671" s="68" t="str">
        <f t="shared" si="105"/>
        <v>중형</v>
      </c>
      <c r="GE4671" s="68">
        <v>141213</v>
      </c>
      <c r="GF4671" s="68" t="s">
        <v>6986</v>
      </c>
    </row>
    <row r="4672" spans="147:188" x14ac:dyDescent="0.3">
      <c r="EQ4672" s="68">
        <v>21150100</v>
      </c>
      <c r="ER4672" s="175">
        <v>2</v>
      </c>
      <c r="ES4672" s="68">
        <v>650</v>
      </c>
      <c r="ET4672" s="68">
        <v>100</v>
      </c>
      <c r="EU4672" s="68">
        <v>0</v>
      </c>
      <c r="EV4672" s="68">
        <v>150100</v>
      </c>
      <c r="EW4672" s="68" t="s">
        <v>2737</v>
      </c>
      <c r="EX4672" s="68" t="str">
        <f t="shared" si="105"/>
        <v>중형</v>
      </c>
      <c r="GE4672" s="68">
        <v>141214</v>
      </c>
      <c r="GF4672" s="68" t="s">
        <v>7039</v>
      </c>
    </row>
    <row r="4673" spans="147:188" x14ac:dyDescent="0.3">
      <c r="EQ4673" s="68">
        <v>21250100</v>
      </c>
      <c r="ER4673" s="175">
        <v>2</v>
      </c>
      <c r="ES4673" s="68">
        <v>650</v>
      </c>
      <c r="ET4673" s="68">
        <v>100</v>
      </c>
      <c r="EU4673" s="68">
        <v>0</v>
      </c>
      <c r="EV4673" s="68">
        <v>150100</v>
      </c>
      <c r="EW4673" s="68" t="s">
        <v>2737</v>
      </c>
      <c r="EX4673" s="68" t="str">
        <f t="shared" si="105"/>
        <v>중형</v>
      </c>
      <c r="GE4673" s="68">
        <v>141215</v>
      </c>
      <c r="GF4673" s="68" t="s">
        <v>7040</v>
      </c>
    </row>
    <row r="4674" spans="147:188" x14ac:dyDescent="0.3">
      <c r="EQ4674" s="68">
        <v>30150100</v>
      </c>
      <c r="ER4674" s="175">
        <v>2</v>
      </c>
      <c r="ES4674" s="68">
        <v>650</v>
      </c>
      <c r="ET4674" s="68">
        <v>100</v>
      </c>
      <c r="EU4674" s="68">
        <v>0</v>
      </c>
      <c r="EV4674" s="68">
        <v>150100</v>
      </c>
      <c r="EW4674" s="68" t="s">
        <v>2737</v>
      </c>
      <c r="EX4674" s="68" t="str">
        <f t="shared" si="105"/>
        <v>중형</v>
      </c>
      <c r="GE4674" s="68">
        <v>141216</v>
      </c>
      <c r="GF4674" s="68" t="s">
        <v>7041</v>
      </c>
    </row>
    <row r="4675" spans="147:188" x14ac:dyDescent="0.3">
      <c r="EQ4675" s="68">
        <v>30250100</v>
      </c>
      <c r="ER4675" s="175">
        <v>2</v>
      </c>
      <c r="ES4675" s="68">
        <v>650</v>
      </c>
      <c r="ET4675" s="68">
        <v>100</v>
      </c>
      <c r="EU4675" s="68">
        <v>0</v>
      </c>
      <c r="EV4675" s="68">
        <v>150100</v>
      </c>
      <c r="EW4675" s="68" t="s">
        <v>2737</v>
      </c>
      <c r="EX4675" s="68" t="str">
        <f t="shared" ref="EX4675:EX4738" si="106">IF(ER4675=1,"소형",IF(ER4675=2,"중형","대형"))</f>
        <v>중형</v>
      </c>
      <c r="GE4675" s="68">
        <v>141217</v>
      </c>
      <c r="GF4675" s="68" t="s">
        <v>7042</v>
      </c>
    </row>
    <row r="4676" spans="147:188" x14ac:dyDescent="0.3">
      <c r="EQ4676" s="68">
        <v>30350100</v>
      </c>
      <c r="ER4676" s="175">
        <v>2</v>
      </c>
      <c r="ES4676" s="68">
        <v>650</v>
      </c>
      <c r="ET4676" s="68">
        <v>100</v>
      </c>
      <c r="EU4676" s="68">
        <v>0</v>
      </c>
      <c r="EV4676" s="68">
        <v>150100</v>
      </c>
      <c r="EW4676" s="68" t="s">
        <v>2737</v>
      </c>
      <c r="EX4676" s="68" t="str">
        <f t="shared" si="106"/>
        <v>중형</v>
      </c>
      <c r="GE4676" s="68">
        <v>141218</v>
      </c>
      <c r="GF4676" s="68" t="s">
        <v>7043</v>
      </c>
    </row>
    <row r="4677" spans="147:188" x14ac:dyDescent="0.3">
      <c r="EQ4677" s="68">
        <v>30450100</v>
      </c>
      <c r="ER4677" s="175">
        <v>2</v>
      </c>
      <c r="ES4677" s="68">
        <v>650</v>
      </c>
      <c r="ET4677" s="68">
        <v>100</v>
      </c>
      <c r="EU4677" s="68">
        <v>0</v>
      </c>
      <c r="EV4677" s="68">
        <v>150100</v>
      </c>
      <c r="EW4677" s="68" t="s">
        <v>2737</v>
      </c>
      <c r="EX4677" s="68" t="str">
        <f t="shared" si="106"/>
        <v>중형</v>
      </c>
      <c r="GE4677" s="68">
        <v>141219</v>
      </c>
      <c r="GF4677" s="68" t="s">
        <v>7044</v>
      </c>
    </row>
    <row r="4678" spans="147:188" x14ac:dyDescent="0.3">
      <c r="EQ4678" s="68">
        <v>30550100</v>
      </c>
      <c r="ER4678" s="175">
        <v>2</v>
      </c>
      <c r="ES4678" s="68">
        <v>650</v>
      </c>
      <c r="ET4678" s="68">
        <v>100</v>
      </c>
      <c r="EU4678" s="68">
        <v>0</v>
      </c>
      <c r="EV4678" s="68">
        <v>150100</v>
      </c>
      <c r="EW4678" s="68" t="s">
        <v>2737</v>
      </c>
      <c r="EX4678" s="68" t="str">
        <f t="shared" si="106"/>
        <v>중형</v>
      </c>
      <c r="GE4678" s="68">
        <v>141220</v>
      </c>
      <c r="GF4678" s="68" t="s">
        <v>7045</v>
      </c>
    </row>
    <row r="4679" spans="147:188" x14ac:dyDescent="0.3">
      <c r="EQ4679" s="68">
        <v>30650100</v>
      </c>
      <c r="ER4679" s="175">
        <v>2</v>
      </c>
      <c r="ES4679" s="68">
        <v>650</v>
      </c>
      <c r="ET4679" s="68">
        <v>100</v>
      </c>
      <c r="EU4679" s="68">
        <v>0</v>
      </c>
      <c r="EV4679" s="68">
        <v>150100</v>
      </c>
      <c r="EW4679" s="68" t="s">
        <v>2737</v>
      </c>
      <c r="EX4679" s="68" t="str">
        <f t="shared" si="106"/>
        <v>중형</v>
      </c>
      <c r="GE4679" s="68">
        <v>141221</v>
      </c>
      <c r="GF4679" s="68" t="s">
        <v>7046</v>
      </c>
    </row>
    <row r="4680" spans="147:188" x14ac:dyDescent="0.3">
      <c r="EQ4680" s="68">
        <v>30750100</v>
      </c>
      <c r="ER4680" s="175">
        <v>2</v>
      </c>
      <c r="ES4680" s="68">
        <v>650</v>
      </c>
      <c r="ET4680" s="68">
        <v>100</v>
      </c>
      <c r="EU4680" s="68">
        <v>0</v>
      </c>
      <c r="EV4680" s="68">
        <v>150100</v>
      </c>
      <c r="EW4680" s="68" t="s">
        <v>2737</v>
      </c>
      <c r="EX4680" s="68" t="str">
        <f t="shared" si="106"/>
        <v>중형</v>
      </c>
      <c r="GE4680" s="68">
        <v>141222</v>
      </c>
      <c r="GF4680" s="68" t="s">
        <v>7047</v>
      </c>
    </row>
    <row r="4681" spans="147:188" x14ac:dyDescent="0.3">
      <c r="EQ4681" s="68">
        <v>30850100</v>
      </c>
      <c r="ER4681" s="175">
        <v>2</v>
      </c>
      <c r="ES4681" s="68">
        <v>650</v>
      </c>
      <c r="ET4681" s="68">
        <v>100</v>
      </c>
      <c r="EU4681" s="68">
        <v>0</v>
      </c>
      <c r="EV4681" s="68">
        <v>150100</v>
      </c>
      <c r="EW4681" s="68" t="s">
        <v>2737</v>
      </c>
      <c r="EX4681" s="68" t="str">
        <f t="shared" si="106"/>
        <v>중형</v>
      </c>
      <c r="GE4681" s="68">
        <v>141223</v>
      </c>
      <c r="GF4681" s="68" t="s">
        <v>7048</v>
      </c>
    </row>
    <row r="4682" spans="147:188" x14ac:dyDescent="0.3">
      <c r="EQ4682" s="68">
        <v>30950100</v>
      </c>
      <c r="ER4682" s="175">
        <v>2</v>
      </c>
      <c r="ES4682" s="68">
        <v>650</v>
      </c>
      <c r="ET4682" s="68">
        <v>100</v>
      </c>
      <c r="EU4682" s="68">
        <v>0</v>
      </c>
      <c r="EV4682" s="68">
        <v>150100</v>
      </c>
      <c r="EW4682" s="68" t="s">
        <v>2737</v>
      </c>
      <c r="EX4682" s="68" t="str">
        <f t="shared" si="106"/>
        <v>중형</v>
      </c>
      <c r="GE4682" s="68">
        <v>141224</v>
      </c>
      <c r="GF4682" s="68" t="s">
        <v>7049</v>
      </c>
    </row>
    <row r="4683" spans="147:188" x14ac:dyDescent="0.3">
      <c r="EQ4683" s="68">
        <v>31050100</v>
      </c>
      <c r="ER4683" s="175">
        <v>2</v>
      </c>
      <c r="ES4683" s="68">
        <v>650</v>
      </c>
      <c r="ET4683" s="68">
        <v>100</v>
      </c>
      <c r="EU4683" s="68">
        <v>0</v>
      </c>
      <c r="EV4683" s="68">
        <v>150100</v>
      </c>
      <c r="EW4683" s="68" t="s">
        <v>2737</v>
      </c>
      <c r="EX4683" s="68" t="str">
        <f t="shared" si="106"/>
        <v>중형</v>
      </c>
      <c r="GE4683" s="68">
        <v>141225</v>
      </c>
      <c r="GF4683" s="68" t="s">
        <v>7050</v>
      </c>
    </row>
    <row r="4684" spans="147:188" x14ac:dyDescent="0.3">
      <c r="EQ4684" s="68">
        <v>31150100</v>
      </c>
      <c r="ER4684" s="175">
        <v>2</v>
      </c>
      <c r="ES4684" s="68">
        <v>650</v>
      </c>
      <c r="ET4684" s="68">
        <v>100</v>
      </c>
      <c r="EU4684" s="68">
        <v>0</v>
      </c>
      <c r="EV4684" s="68">
        <v>150100</v>
      </c>
      <c r="EW4684" s="68" t="s">
        <v>2737</v>
      </c>
      <c r="EX4684" s="68" t="str">
        <f t="shared" si="106"/>
        <v>중형</v>
      </c>
      <c r="GE4684" s="68">
        <v>141226</v>
      </c>
      <c r="GF4684" s="68" t="s">
        <v>7051</v>
      </c>
    </row>
    <row r="4685" spans="147:188" x14ac:dyDescent="0.3">
      <c r="EQ4685" s="68">
        <v>31250100</v>
      </c>
      <c r="ER4685" s="175">
        <v>2</v>
      </c>
      <c r="ES4685" s="68">
        <v>650</v>
      </c>
      <c r="ET4685" s="68">
        <v>100</v>
      </c>
      <c r="EU4685" s="68">
        <v>0</v>
      </c>
      <c r="EV4685" s="68">
        <v>150100</v>
      </c>
      <c r="EW4685" s="68" t="s">
        <v>2737</v>
      </c>
      <c r="EX4685" s="68" t="str">
        <f t="shared" si="106"/>
        <v>중형</v>
      </c>
      <c r="GE4685" s="68">
        <v>141227</v>
      </c>
      <c r="GF4685" s="68" t="s">
        <v>7052</v>
      </c>
    </row>
    <row r="4686" spans="147:188" x14ac:dyDescent="0.3">
      <c r="EQ4686" s="68">
        <v>10150101</v>
      </c>
      <c r="ER4686" s="175">
        <v>1</v>
      </c>
      <c r="ES4686" s="68">
        <v>650</v>
      </c>
      <c r="ET4686" s="68">
        <v>101</v>
      </c>
      <c r="EU4686" s="68">
        <v>0</v>
      </c>
      <c r="EV4686" s="68">
        <v>150101</v>
      </c>
      <c r="EW4686" s="68" t="s">
        <v>2738</v>
      </c>
      <c r="EX4686" s="68" t="str">
        <f t="shared" si="106"/>
        <v>소형</v>
      </c>
      <c r="GE4686" s="68">
        <v>141228</v>
      </c>
      <c r="GF4686" s="68" t="s">
        <v>7053</v>
      </c>
    </row>
    <row r="4687" spans="147:188" x14ac:dyDescent="0.3">
      <c r="EQ4687" s="68">
        <v>10250101</v>
      </c>
      <c r="ER4687" s="175">
        <v>1</v>
      </c>
      <c r="ES4687" s="68">
        <v>650</v>
      </c>
      <c r="ET4687" s="68">
        <v>101</v>
      </c>
      <c r="EU4687" s="68">
        <v>0</v>
      </c>
      <c r="EV4687" s="68">
        <v>150101</v>
      </c>
      <c r="EW4687" s="68" t="s">
        <v>2738</v>
      </c>
      <c r="EX4687" s="68" t="str">
        <f t="shared" si="106"/>
        <v>소형</v>
      </c>
      <c r="GE4687" s="68">
        <v>141229</v>
      </c>
      <c r="GF4687" s="68" t="s">
        <v>7054</v>
      </c>
    </row>
    <row r="4688" spans="147:188" x14ac:dyDescent="0.3">
      <c r="EQ4688" s="68">
        <v>10350101</v>
      </c>
      <c r="ER4688" s="175">
        <v>1</v>
      </c>
      <c r="ES4688" s="68">
        <v>650</v>
      </c>
      <c r="ET4688" s="68">
        <v>101</v>
      </c>
      <c r="EU4688" s="68">
        <v>0</v>
      </c>
      <c r="EV4688" s="68">
        <v>150101</v>
      </c>
      <c r="EW4688" s="68" t="s">
        <v>2738</v>
      </c>
      <c r="EX4688" s="68" t="str">
        <f t="shared" si="106"/>
        <v>소형</v>
      </c>
      <c r="GE4688" s="68">
        <v>141230</v>
      </c>
      <c r="GF4688" s="68" t="s">
        <v>7055</v>
      </c>
    </row>
    <row r="4689" spans="147:188" x14ac:dyDescent="0.3">
      <c r="EQ4689" s="68">
        <v>10450101</v>
      </c>
      <c r="ER4689" s="175">
        <v>1</v>
      </c>
      <c r="ES4689" s="68">
        <v>650</v>
      </c>
      <c r="ET4689" s="68">
        <v>101</v>
      </c>
      <c r="EU4689" s="68">
        <v>0</v>
      </c>
      <c r="EV4689" s="68">
        <v>150101</v>
      </c>
      <c r="EW4689" s="68" t="s">
        <v>2738</v>
      </c>
      <c r="EX4689" s="68" t="str">
        <f t="shared" si="106"/>
        <v>소형</v>
      </c>
      <c r="GE4689" s="68">
        <v>141231</v>
      </c>
      <c r="GF4689" s="68" t="s">
        <v>7056</v>
      </c>
    </row>
    <row r="4690" spans="147:188" x14ac:dyDescent="0.3">
      <c r="EQ4690" s="68">
        <v>10550101</v>
      </c>
      <c r="ER4690" s="175">
        <v>1</v>
      </c>
      <c r="ES4690" s="68">
        <v>650</v>
      </c>
      <c r="ET4690" s="68">
        <v>101</v>
      </c>
      <c r="EU4690" s="68">
        <v>0</v>
      </c>
      <c r="EV4690" s="68">
        <v>150101</v>
      </c>
      <c r="EW4690" s="68" t="s">
        <v>2738</v>
      </c>
      <c r="EX4690" s="68" t="str">
        <f t="shared" si="106"/>
        <v>소형</v>
      </c>
      <c r="GE4690" s="68">
        <v>141232</v>
      </c>
      <c r="GF4690" s="68" t="s">
        <v>7057</v>
      </c>
    </row>
    <row r="4691" spans="147:188" x14ac:dyDescent="0.3">
      <c r="EQ4691" s="68">
        <v>10650101</v>
      </c>
      <c r="ER4691" s="175">
        <v>1</v>
      </c>
      <c r="ES4691" s="68">
        <v>650</v>
      </c>
      <c r="ET4691" s="68">
        <v>101</v>
      </c>
      <c r="EU4691" s="68">
        <v>0</v>
      </c>
      <c r="EV4691" s="68">
        <v>150101</v>
      </c>
      <c r="EW4691" s="68" t="s">
        <v>2738</v>
      </c>
      <c r="EX4691" s="68" t="str">
        <f t="shared" si="106"/>
        <v>소형</v>
      </c>
      <c r="GE4691" s="68">
        <v>141233</v>
      </c>
      <c r="GF4691" s="68" t="s">
        <v>7058</v>
      </c>
    </row>
    <row r="4692" spans="147:188" x14ac:dyDescent="0.3">
      <c r="EQ4692" s="68">
        <v>10750101</v>
      </c>
      <c r="ER4692" s="175">
        <v>1</v>
      </c>
      <c r="ES4692" s="68">
        <v>650</v>
      </c>
      <c r="ET4692" s="68">
        <v>101</v>
      </c>
      <c r="EU4692" s="68">
        <v>0</v>
      </c>
      <c r="EV4692" s="68">
        <v>150101</v>
      </c>
      <c r="EW4692" s="68" t="s">
        <v>2738</v>
      </c>
      <c r="EX4692" s="68" t="str">
        <f t="shared" si="106"/>
        <v>소형</v>
      </c>
      <c r="GE4692" s="68">
        <v>141234</v>
      </c>
      <c r="GF4692" s="68" t="s">
        <v>7059</v>
      </c>
    </row>
    <row r="4693" spans="147:188" x14ac:dyDescent="0.3">
      <c r="EQ4693" s="68">
        <v>10850101</v>
      </c>
      <c r="ER4693" s="175">
        <v>1</v>
      </c>
      <c r="ES4693" s="68">
        <v>650</v>
      </c>
      <c r="ET4693" s="68">
        <v>101</v>
      </c>
      <c r="EU4693" s="68">
        <v>0</v>
      </c>
      <c r="EV4693" s="68">
        <v>150101</v>
      </c>
      <c r="EW4693" s="68" t="s">
        <v>2738</v>
      </c>
      <c r="EX4693" s="68" t="str">
        <f t="shared" si="106"/>
        <v>소형</v>
      </c>
      <c r="GE4693" s="68">
        <v>141235</v>
      </c>
      <c r="GF4693" s="68" t="s">
        <v>7060</v>
      </c>
    </row>
    <row r="4694" spans="147:188" x14ac:dyDescent="0.3">
      <c r="EQ4694" s="68">
        <v>10950101</v>
      </c>
      <c r="ER4694" s="175">
        <v>1</v>
      </c>
      <c r="ES4694" s="68">
        <v>650</v>
      </c>
      <c r="ET4694" s="68">
        <v>101</v>
      </c>
      <c r="EU4694" s="68">
        <v>0</v>
      </c>
      <c r="EV4694" s="68">
        <v>150101</v>
      </c>
      <c r="EW4694" s="68" t="s">
        <v>2738</v>
      </c>
      <c r="EX4694" s="68" t="str">
        <f t="shared" si="106"/>
        <v>소형</v>
      </c>
      <c r="GE4694" s="68">
        <v>141236</v>
      </c>
      <c r="GF4694" s="68" t="s">
        <v>7061</v>
      </c>
    </row>
    <row r="4695" spans="147:188" x14ac:dyDescent="0.3">
      <c r="EQ4695" s="68">
        <v>11050101</v>
      </c>
      <c r="ER4695" s="175">
        <v>1</v>
      </c>
      <c r="ES4695" s="68">
        <v>650</v>
      </c>
      <c r="ET4695" s="68">
        <v>101</v>
      </c>
      <c r="EU4695" s="68">
        <v>0</v>
      </c>
      <c r="EV4695" s="68">
        <v>150101</v>
      </c>
      <c r="EW4695" s="68" t="s">
        <v>2738</v>
      </c>
      <c r="EX4695" s="68" t="str">
        <f t="shared" si="106"/>
        <v>소형</v>
      </c>
      <c r="GE4695" s="68">
        <v>141237</v>
      </c>
      <c r="GF4695" s="68" t="s">
        <v>7062</v>
      </c>
    </row>
    <row r="4696" spans="147:188" x14ac:dyDescent="0.3">
      <c r="EQ4696" s="68">
        <v>11150101</v>
      </c>
      <c r="ER4696" s="175">
        <v>1</v>
      </c>
      <c r="ES4696" s="68">
        <v>650</v>
      </c>
      <c r="ET4696" s="68">
        <v>101</v>
      </c>
      <c r="EU4696" s="68">
        <v>0</v>
      </c>
      <c r="EV4696" s="68">
        <v>150101</v>
      </c>
      <c r="EW4696" s="68" t="s">
        <v>2738</v>
      </c>
      <c r="EX4696" s="68" t="str">
        <f t="shared" si="106"/>
        <v>소형</v>
      </c>
      <c r="GE4696" s="68">
        <v>141238</v>
      </c>
      <c r="GF4696" s="68" t="s">
        <v>7063</v>
      </c>
    </row>
    <row r="4697" spans="147:188" x14ac:dyDescent="0.3">
      <c r="EQ4697" s="68">
        <v>11250101</v>
      </c>
      <c r="ER4697" s="175">
        <v>1</v>
      </c>
      <c r="ES4697" s="68">
        <v>650</v>
      </c>
      <c r="ET4697" s="68">
        <v>101</v>
      </c>
      <c r="EU4697" s="68">
        <v>0</v>
      </c>
      <c r="EV4697" s="68">
        <v>150101</v>
      </c>
      <c r="EW4697" s="68" t="s">
        <v>2738</v>
      </c>
      <c r="EX4697" s="68" t="str">
        <f t="shared" si="106"/>
        <v>소형</v>
      </c>
      <c r="GE4697" s="68">
        <v>141239</v>
      </c>
      <c r="GF4697" s="68" t="s">
        <v>7064</v>
      </c>
    </row>
    <row r="4698" spans="147:188" x14ac:dyDescent="0.3">
      <c r="EQ4698" s="68">
        <v>20150101</v>
      </c>
      <c r="ER4698" s="175">
        <v>1</v>
      </c>
      <c r="ES4698" s="68">
        <v>650</v>
      </c>
      <c r="ET4698" s="68">
        <v>101</v>
      </c>
      <c r="EU4698" s="68">
        <v>0</v>
      </c>
      <c r="EV4698" s="68">
        <v>150101</v>
      </c>
      <c r="EW4698" s="68" t="s">
        <v>2738</v>
      </c>
      <c r="EX4698" s="68" t="str">
        <f t="shared" si="106"/>
        <v>소형</v>
      </c>
      <c r="GE4698" s="68">
        <v>141240</v>
      </c>
      <c r="GF4698" s="68" t="s">
        <v>7065</v>
      </c>
    </row>
    <row r="4699" spans="147:188" x14ac:dyDescent="0.3">
      <c r="EQ4699" s="68">
        <v>20250101</v>
      </c>
      <c r="ER4699" s="175">
        <v>1</v>
      </c>
      <c r="ES4699" s="68">
        <v>650</v>
      </c>
      <c r="ET4699" s="68">
        <v>101</v>
      </c>
      <c r="EU4699" s="68">
        <v>0</v>
      </c>
      <c r="EV4699" s="68">
        <v>150101</v>
      </c>
      <c r="EW4699" s="68" t="s">
        <v>2738</v>
      </c>
      <c r="EX4699" s="68" t="str">
        <f t="shared" si="106"/>
        <v>소형</v>
      </c>
      <c r="GE4699" s="68">
        <v>141241</v>
      </c>
      <c r="GF4699" s="68" t="s">
        <v>7066</v>
      </c>
    </row>
    <row r="4700" spans="147:188" x14ac:dyDescent="0.3">
      <c r="EQ4700" s="68">
        <v>20350101</v>
      </c>
      <c r="ER4700" s="175">
        <v>1</v>
      </c>
      <c r="ES4700" s="68">
        <v>650</v>
      </c>
      <c r="ET4700" s="68">
        <v>101</v>
      </c>
      <c r="EU4700" s="68">
        <v>0</v>
      </c>
      <c r="EV4700" s="68">
        <v>150101</v>
      </c>
      <c r="EW4700" s="68" t="s">
        <v>2738</v>
      </c>
      <c r="EX4700" s="68" t="str">
        <f t="shared" si="106"/>
        <v>소형</v>
      </c>
      <c r="GE4700" s="68">
        <v>141242</v>
      </c>
      <c r="GF4700" s="68" t="s">
        <v>7067</v>
      </c>
    </row>
    <row r="4701" spans="147:188" x14ac:dyDescent="0.3">
      <c r="EQ4701" s="68">
        <v>20450101</v>
      </c>
      <c r="ER4701" s="175">
        <v>1</v>
      </c>
      <c r="ES4701" s="68">
        <v>650</v>
      </c>
      <c r="ET4701" s="68">
        <v>101</v>
      </c>
      <c r="EU4701" s="68">
        <v>0</v>
      </c>
      <c r="EV4701" s="68">
        <v>150101</v>
      </c>
      <c r="EW4701" s="68" t="s">
        <v>2738</v>
      </c>
      <c r="EX4701" s="68" t="str">
        <f t="shared" si="106"/>
        <v>소형</v>
      </c>
      <c r="GE4701" s="68">
        <v>141243</v>
      </c>
      <c r="GF4701" s="68" t="s">
        <v>7068</v>
      </c>
    </row>
    <row r="4702" spans="147:188" x14ac:dyDescent="0.3">
      <c r="EQ4702" s="68">
        <v>20550101</v>
      </c>
      <c r="ER4702" s="175">
        <v>1</v>
      </c>
      <c r="ES4702" s="68">
        <v>650</v>
      </c>
      <c r="ET4702" s="68">
        <v>101</v>
      </c>
      <c r="EU4702" s="68">
        <v>0</v>
      </c>
      <c r="EV4702" s="68">
        <v>150101</v>
      </c>
      <c r="EW4702" s="68" t="s">
        <v>2738</v>
      </c>
      <c r="EX4702" s="68" t="str">
        <f t="shared" si="106"/>
        <v>소형</v>
      </c>
      <c r="GE4702" s="68">
        <v>141244</v>
      </c>
      <c r="GF4702" s="68" t="s">
        <v>7069</v>
      </c>
    </row>
    <row r="4703" spans="147:188" x14ac:dyDescent="0.3">
      <c r="EQ4703" s="68">
        <v>20650101</v>
      </c>
      <c r="ER4703" s="175">
        <v>1</v>
      </c>
      <c r="ES4703" s="68">
        <v>650</v>
      </c>
      <c r="ET4703" s="68">
        <v>101</v>
      </c>
      <c r="EU4703" s="68">
        <v>0</v>
      </c>
      <c r="EV4703" s="68">
        <v>150101</v>
      </c>
      <c r="EW4703" s="68" t="s">
        <v>2738</v>
      </c>
      <c r="EX4703" s="68" t="str">
        <f t="shared" si="106"/>
        <v>소형</v>
      </c>
      <c r="GE4703" s="68">
        <v>141245</v>
      </c>
      <c r="GF4703" s="68" t="s">
        <v>7070</v>
      </c>
    </row>
    <row r="4704" spans="147:188" x14ac:dyDescent="0.3">
      <c r="EQ4704" s="68">
        <v>20750101</v>
      </c>
      <c r="ER4704" s="175">
        <v>1</v>
      </c>
      <c r="ES4704" s="68">
        <v>650</v>
      </c>
      <c r="ET4704" s="68">
        <v>101</v>
      </c>
      <c r="EU4704" s="68">
        <v>0</v>
      </c>
      <c r="EV4704" s="68">
        <v>150101</v>
      </c>
      <c r="EW4704" s="68" t="s">
        <v>2738</v>
      </c>
      <c r="EX4704" s="68" t="str">
        <f t="shared" si="106"/>
        <v>소형</v>
      </c>
      <c r="GE4704" s="68">
        <v>141246</v>
      </c>
      <c r="GF4704" s="68" t="s">
        <v>7071</v>
      </c>
    </row>
    <row r="4705" spans="147:188" x14ac:dyDescent="0.3">
      <c r="EQ4705" s="68">
        <v>20850101</v>
      </c>
      <c r="ER4705" s="175">
        <v>1</v>
      </c>
      <c r="ES4705" s="68">
        <v>650</v>
      </c>
      <c r="ET4705" s="68">
        <v>101</v>
      </c>
      <c r="EU4705" s="68">
        <v>0</v>
      </c>
      <c r="EV4705" s="68">
        <v>150101</v>
      </c>
      <c r="EW4705" s="68" t="s">
        <v>2738</v>
      </c>
      <c r="EX4705" s="68" t="str">
        <f t="shared" si="106"/>
        <v>소형</v>
      </c>
      <c r="GE4705" s="68">
        <v>141247</v>
      </c>
      <c r="GF4705" s="68" t="s">
        <v>7072</v>
      </c>
    </row>
    <row r="4706" spans="147:188" x14ac:dyDescent="0.3">
      <c r="EQ4706" s="68">
        <v>20950101</v>
      </c>
      <c r="ER4706" s="175">
        <v>1</v>
      </c>
      <c r="ES4706" s="68">
        <v>650</v>
      </c>
      <c r="ET4706" s="68">
        <v>101</v>
      </c>
      <c r="EU4706" s="68">
        <v>0</v>
      </c>
      <c r="EV4706" s="68">
        <v>150101</v>
      </c>
      <c r="EW4706" s="68" t="s">
        <v>2738</v>
      </c>
      <c r="EX4706" s="68" t="str">
        <f t="shared" si="106"/>
        <v>소형</v>
      </c>
      <c r="GE4706" s="68">
        <v>141248</v>
      </c>
      <c r="GF4706" s="68" t="s">
        <v>7073</v>
      </c>
    </row>
    <row r="4707" spans="147:188" x14ac:dyDescent="0.3">
      <c r="EQ4707" s="68">
        <v>21050101</v>
      </c>
      <c r="ER4707" s="175">
        <v>1</v>
      </c>
      <c r="ES4707" s="68">
        <v>650</v>
      </c>
      <c r="ET4707" s="68">
        <v>101</v>
      </c>
      <c r="EU4707" s="68">
        <v>0</v>
      </c>
      <c r="EV4707" s="68">
        <v>150101</v>
      </c>
      <c r="EW4707" s="68" t="s">
        <v>2738</v>
      </c>
      <c r="EX4707" s="68" t="str">
        <f t="shared" si="106"/>
        <v>소형</v>
      </c>
      <c r="GE4707" s="68">
        <v>141249</v>
      </c>
      <c r="GF4707" s="68" t="s">
        <v>7074</v>
      </c>
    </row>
    <row r="4708" spans="147:188" x14ac:dyDescent="0.3">
      <c r="EQ4708" s="68">
        <v>21150101</v>
      </c>
      <c r="ER4708" s="175">
        <v>1</v>
      </c>
      <c r="ES4708" s="68">
        <v>650</v>
      </c>
      <c r="ET4708" s="68">
        <v>101</v>
      </c>
      <c r="EU4708" s="68">
        <v>0</v>
      </c>
      <c r="EV4708" s="68">
        <v>150101</v>
      </c>
      <c r="EW4708" s="68" t="s">
        <v>2738</v>
      </c>
      <c r="EX4708" s="68" t="str">
        <f t="shared" si="106"/>
        <v>소형</v>
      </c>
      <c r="GE4708" s="68">
        <v>141250</v>
      </c>
      <c r="GF4708" s="68" t="s">
        <v>7075</v>
      </c>
    </row>
    <row r="4709" spans="147:188" x14ac:dyDescent="0.3">
      <c r="EQ4709" s="68">
        <v>21250101</v>
      </c>
      <c r="ER4709" s="175">
        <v>1</v>
      </c>
      <c r="ES4709" s="68">
        <v>650</v>
      </c>
      <c r="ET4709" s="68">
        <v>101</v>
      </c>
      <c r="EU4709" s="68">
        <v>0</v>
      </c>
      <c r="EV4709" s="68">
        <v>150101</v>
      </c>
      <c r="EW4709" s="68" t="s">
        <v>2738</v>
      </c>
      <c r="EX4709" s="68" t="str">
        <f t="shared" si="106"/>
        <v>소형</v>
      </c>
      <c r="GE4709" s="68">
        <v>141251</v>
      </c>
      <c r="GF4709" s="68" t="s">
        <v>7076</v>
      </c>
    </row>
    <row r="4710" spans="147:188" x14ac:dyDescent="0.3">
      <c r="EQ4710" s="68">
        <v>30150101</v>
      </c>
      <c r="ER4710" s="175">
        <v>1</v>
      </c>
      <c r="ES4710" s="68">
        <v>650</v>
      </c>
      <c r="ET4710" s="68">
        <v>101</v>
      </c>
      <c r="EU4710" s="68">
        <v>0</v>
      </c>
      <c r="EV4710" s="68">
        <v>150101</v>
      </c>
      <c r="EW4710" s="68" t="s">
        <v>2738</v>
      </c>
      <c r="EX4710" s="68" t="str">
        <f t="shared" si="106"/>
        <v>소형</v>
      </c>
      <c r="GE4710" s="68">
        <v>141252</v>
      </c>
      <c r="GF4710" s="68" t="s">
        <v>7077</v>
      </c>
    </row>
    <row r="4711" spans="147:188" x14ac:dyDescent="0.3">
      <c r="EQ4711" s="68">
        <v>30250101</v>
      </c>
      <c r="ER4711" s="175">
        <v>1</v>
      </c>
      <c r="ES4711" s="68">
        <v>650</v>
      </c>
      <c r="ET4711" s="68">
        <v>101</v>
      </c>
      <c r="EU4711" s="68">
        <v>0</v>
      </c>
      <c r="EV4711" s="68">
        <v>150101</v>
      </c>
      <c r="EW4711" s="68" t="s">
        <v>2738</v>
      </c>
      <c r="EX4711" s="68" t="str">
        <f t="shared" si="106"/>
        <v>소형</v>
      </c>
      <c r="GE4711" s="68">
        <v>141253</v>
      </c>
      <c r="GF4711" s="68" t="s">
        <v>7078</v>
      </c>
    </row>
    <row r="4712" spans="147:188" x14ac:dyDescent="0.3">
      <c r="EQ4712" s="68">
        <v>30350101</v>
      </c>
      <c r="ER4712" s="175">
        <v>1</v>
      </c>
      <c r="ES4712" s="68">
        <v>650</v>
      </c>
      <c r="ET4712" s="68">
        <v>101</v>
      </c>
      <c r="EU4712" s="68">
        <v>0</v>
      </c>
      <c r="EV4712" s="68">
        <v>150101</v>
      </c>
      <c r="EW4712" s="68" t="s">
        <v>2738</v>
      </c>
      <c r="EX4712" s="68" t="str">
        <f t="shared" si="106"/>
        <v>소형</v>
      </c>
      <c r="GE4712" s="68">
        <v>141254</v>
      </c>
      <c r="GF4712" s="68" t="s">
        <v>7079</v>
      </c>
    </row>
    <row r="4713" spans="147:188" x14ac:dyDescent="0.3">
      <c r="EQ4713" s="68">
        <v>30450101</v>
      </c>
      <c r="ER4713" s="175">
        <v>1</v>
      </c>
      <c r="ES4713" s="68">
        <v>650</v>
      </c>
      <c r="ET4713" s="68">
        <v>101</v>
      </c>
      <c r="EU4713" s="68">
        <v>0</v>
      </c>
      <c r="EV4713" s="68">
        <v>150101</v>
      </c>
      <c r="EW4713" s="68" t="s">
        <v>2738</v>
      </c>
      <c r="EX4713" s="68" t="str">
        <f t="shared" si="106"/>
        <v>소형</v>
      </c>
      <c r="GE4713" s="68">
        <v>141255</v>
      </c>
      <c r="GF4713" s="68" t="s">
        <v>7080</v>
      </c>
    </row>
    <row r="4714" spans="147:188" x14ac:dyDescent="0.3">
      <c r="EQ4714" s="68">
        <v>30550101</v>
      </c>
      <c r="ER4714" s="175">
        <v>1</v>
      </c>
      <c r="ES4714" s="68">
        <v>650</v>
      </c>
      <c r="ET4714" s="68">
        <v>101</v>
      </c>
      <c r="EU4714" s="68">
        <v>0</v>
      </c>
      <c r="EV4714" s="68">
        <v>150101</v>
      </c>
      <c r="EW4714" s="68" t="s">
        <v>2738</v>
      </c>
      <c r="EX4714" s="68" t="str">
        <f t="shared" si="106"/>
        <v>소형</v>
      </c>
      <c r="GE4714" s="68">
        <v>141256</v>
      </c>
      <c r="GF4714" s="68" t="s">
        <v>7081</v>
      </c>
    </row>
    <row r="4715" spans="147:188" x14ac:dyDescent="0.3">
      <c r="EQ4715" s="68">
        <v>30650101</v>
      </c>
      <c r="ER4715" s="175">
        <v>1</v>
      </c>
      <c r="ES4715" s="68">
        <v>650</v>
      </c>
      <c r="ET4715" s="68">
        <v>101</v>
      </c>
      <c r="EU4715" s="68">
        <v>0</v>
      </c>
      <c r="EV4715" s="68">
        <v>150101</v>
      </c>
      <c r="EW4715" s="68" t="s">
        <v>2738</v>
      </c>
      <c r="EX4715" s="68" t="str">
        <f t="shared" si="106"/>
        <v>소형</v>
      </c>
      <c r="GE4715" s="68">
        <v>141257</v>
      </c>
      <c r="GF4715" s="68" t="s">
        <v>7082</v>
      </c>
    </row>
    <row r="4716" spans="147:188" x14ac:dyDescent="0.3">
      <c r="EQ4716" s="68">
        <v>30750101</v>
      </c>
      <c r="ER4716" s="175">
        <v>1</v>
      </c>
      <c r="ES4716" s="68">
        <v>650</v>
      </c>
      <c r="ET4716" s="68">
        <v>101</v>
      </c>
      <c r="EU4716" s="68">
        <v>0</v>
      </c>
      <c r="EV4716" s="68">
        <v>150101</v>
      </c>
      <c r="EW4716" s="68" t="s">
        <v>2738</v>
      </c>
      <c r="EX4716" s="68" t="str">
        <f t="shared" si="106"/>
        <v>소형</v>
      </c>
      <c r="GE4716" s="68">
        <v>141258</v>
      </c>
      <c r="GF4716" s="68" t="s">
        <v>7083</v>
      </c>
    </row>
    <row r="4717" spans="147:188" x14ac:dyDescent="0.3">
      <c r="EQ4717" s="68">
        <v>30850101</v>
      </c>
      <c r="ER4717" s="175">
        <v>1</v>
      </c>
      <c r="ES4717" s="68">
        <v>650</v>
      </c>
      <c r="ET4717" s="68">
        <v>101</v>
      </c>
      <c r="EU4717" s="68">
        <v>0</v>
      </c>
      <c r="EV4717" s="68">
        <v>150101</v>
      </c>
      <c r="EW4717" s="68" t="s">
        <v>2738</v>
      </c>
      <c r="EX4717" s="68" t="str">
        <f t="shared" si="106"/>
        <v>소형</v>
      </c>
      <c r="GE4717" s="68">
        <v>141259</v>
      </c>
      <c r="GF4717" s="68" t="s">
        <v>7084</v>
      </c>
    </row>
    <row r="4718" spans="147:188" x14ac:dyDescent="0.3">
      <c r="EQ4718" s="68">
        <v>30950101</v>
      </c>
      <c r="ER4718" s="175">
        <v>1</v>
      </c>
      <c r="ES4718" s="68">
        <v>650</v>
      </c>
      <c r="ET4718" s="68">
        <v>101</v>
      </c>
      <c r="EU4718" s="68">
        <v>0</v>
      </c>
      <c r="EV4718" s="68">
        <v>150101</v>
      </c>
      <c r="EW4718" s="68" t="s">
        <v>2738</v>
      </c>
      <c r="EX4718" s="68" t="str">
        <f t="shared" si="106"/>
        <v>소형</v>
      </c>
      <c r="GE4718" s="68">
        <v>141260</v>
      </c>
      <c r="GF4718" s="68" t="s">
        <v>7085</v>
      </c>
    </row>
    <row r="4719" spans="147:188" x14ac:dyDescent="0.3">
      <c r="EQ4719" s="68">
        <v>31050101</v>
      </c>
      <c r="ER4719" s="175">
        <v>1</v>
      </c>
      <c r="ES4719" s="68">
        <v>650</v>
      </c>
      <c r="ET4719" s="68">
        <v>101</v>
      </c>
      <c r="EU4719" s="68">
        <v>0</v>
      </c>
      <c r="EV4719" s="68">
        <v>150101</v>
      </c>
      <c r="EW4719" s="68" t="s">
        <v>2738</v>
      </c>
      <c r="EX4719" s="68" t="str">
        <f t="shared" si="106"/>
        <v>소형</v>
      </c>
      <c r="GE4719" s="68">
        <v>141261</v>
      </c>
      <c r="GF4719" s="68" t="s">
        <v>7086</v>
      </c>
    </row>
    <row r="4720" spans="147:188" x14ac:dyDescent="0.3">
      <c r="EQ4720" s="68">
        <v>31150101</v>
      </c>
      <c r="ER4720" s="175">
        <v>1</v>
      </c>
      <c r="ES4720" s="68">
        <v>650</v>
      </c>
      <c r="ET4720" s="68">
        <v>101</v>
      </c>
      <c r="EU4720" s="68">
        <v>0</v>
      </c>
      <c r="EV4720" s="68">
        <v>150101</v>
      </c>
      <c r="EW4720" s="68" t="s">
        <v>2738</v>
      </c>
      <c r="EX4720" s="68" t="str">
        <f t="shared" si="106"/>
        <v>소형</v>
      </c>
      <c r="GE4720" s="68">
        <v>141262</v>
      </c>
      <c r="GF4720" s="68" t="s">
        <v>7087</v>
      </c>
    </row>
    <row r="4721" spans="147:188" x14ac:dyDescent="0.3">
      <c r="EQ4721" s="68">
        <v>31250101</v>
      </c>
      <c r="ER4721" s="175">
        <v>1</v>
      </c>
      <c r="ES4721" s="68">
        <v>650</v>
      </c>
      <c r="ET4721" s="68">
        <v>101</v>
      </c>
      <c r="EU4721" s="68">
        <v>0</v>
      </c>
      <c r="EV4721" s="68">
        <v>150101</v>
      </c>
      <c r="EW4721" s="68" t="s">
        <v>2738</v>
      </c>
      <c r="EX4721" s="68" t="str">
        <f t="shared" si="106"/>
        <v>소형</v>
      </c>
      <c r="GE4721" s="68">
        <v>141263</v>
      </c>
      <c r="GF4721" s="68" t="s">
        <v>7088</v>
      </c>
    </row>
    <row r="4722" spans="147:188" x14ac:dyDescent="0.3">
      <c r="EQ4722" s="68">
        <v>10150102</v>
      </c>
      <c r="ER4722" s="175">
        <v>2</v>
      </c>
      <c r="ES4722" s="68">
        <v>650</v>
      </c>
      <c r="ET4722" s="68">
        <v>102</v>
      </c>
      <c r="EU4722" s="68">
        <v>0</v>
      </c>
      <c r="EV4722" s="68">
        <v>150102</v>
      </c>
      <c r="EW4722" s="68" t="s">
        <v>11594</v>
      </c>
      <c r="EX4722" s="68" t="str">
        <f t="shared" si="106"/>
        <v>중형</v>
      </c>
      <c r="GE4722" s="68">
        <v>141264</v>
      </c>
      <c r="GF4722" s="68" t="s">
        <v>7089</v>
      </c>
    </row>
    <row r="4723" spans="147:188" x14ac:dyDescent="0.3">
      <c r="EQ4723" s="68">
        <v>10250102</v>
      </c>
      <c r="ER4723" s="175">
        <v>2</v>
      </c>
      <c r="ES4723" s="68">
        <v>650</v>
      </c>
      <c r="ET4723" s="68">
        <v>102</v>
      </c>
      <c r="EU4723" s="68">
        <v>0</v>
      </c>
      <c r="EV4723" s="68">
        <v>150102</v>
      </c>
      <c r="EW4723" s="68" t="s">
        <v>11594</v>
      </c>
      <c r="EX4723" s="68" t="str">
        <f t="shared" si="106"/>
        <v>중형</v>
      </c>
      <c r="GE4723" s="68">
        <v>141265</v>
      </c>
      <c r="GF4723" s="68" t="s">
        <v>7090</v>
      </c>
    </row>
    <row r="4724" spans="147:188" x14ac:dyDescent="0.3">
      <c r="EQ4724" s="68">
        <v>10350102</v>
      </c>
      <c r="ER4724" s="175">
        <v>2</v>
      </c>
      <c r="ES4724" s="68">
        <v>650</v>
      </c>
      <c r="ET4724" s="68">
        <v>102</v>
      </c>
      <c r="EU4724" s="68">
        <v>0</v>
      </c>
      <c r="EV4724" s="68">
        <v>150102</v>
      </c>
      <c r="EW4724" s="68" t="s">
        <v>11594</v>
      </c>
      <c r="EX4724" s="68" t="str">
        <f t="shared" si="106"/>
        <v>중형</v>
      </c>
      <c r="GE4724" s="68">
        <v>141266</v>
      </c>
      <c r="GF4724" s="68" t="s">
        <v>7091</v>
      </c>
    </row>
    <row r="4725" spans="147:188" x14ac:dyDescent="0.3">
      <c r="EQ4725" s="68">
        <v>10450102</v>
      </c>
      <c r="ER4725" s="175">
        <v>2</v>
      </c>
      <c r="ES4725" s="68">
        <v>650</v>
      </c>
      <c r="ET4725" s="68">
        <v>102</v>
      </c>
      <c r="EU4725" s="68">
        <v>0</v>
      </c>
      <c r="EV4725" s="68">
        <v>150102</v>
      </c>
      <c r="EW4725" s="68" t="s">
        <v>11594</v>
      </c>
      <c r="EX4725" s="68" t="str">
        <f t="shared" si="106"/>
        <v>중형</v>
      </c>
      <c r="GE4725" s="68">
        <v>141267</v>
      </c>
      <c r="GF4725" s="68" t="s">
        <v>7092</v>
      </c>
    </row>
    <row r="4726" spans="147:188" x14ac:dyDescent="0.3">
      <c r="EQ4726" s="68">
        <v>10550102</v>
      </c>
      <c r="ER4726" s="175">
        <v>2</v>
      </c>
      <c r="ES4726" s="68">
        <v>650</v>
      </c>
      <c r="ET4726" s="68">
        <v>102</v>
      </c>
      <c r="EU4726" s="68">
        <v>0</v>
      </c>
      <c r="EV4726" s="68">
        <v>150102</v>
      </c>
      <c r="EW4726" s="68" t="s">
        <v>11594</v>
      </c>
      <c r="EX4726" s="68" t="str">
        <f t="shared" si="106"/>
        <v>중형</v>
      </c>
      <c r="GE4726" s="68">
        <v>141268</v>
      </c>
      <c r="GF4726" s="68" t="s">
        <v>7093</v>
      </c>
    </row>
    <row r="4727" spans="147:188" x14ac:dyDescent="0.3">
      <c r="EQ4727" s="68">
        <v>10650102</v>
      </c>
      <c r="ER4727" s="175">
        <v>2</v>
      </c>
      <c r="ES4727" s="68">
        <v>650</v>
      </c>
      <c r="ET4727" s="68">
        <v>102</v>
      </c>
      <c r="EU4727" s="68">
        <v>0</v>
      </c>
      <c r="EV4727" s="68">
        <v>150102</v>
      </c>
      <c r="EW4727" s="68" t="s">
        <v>11594</v>
      </c>
      <c r="EX4727" s="68" t="str">
        <f t="shared" si="106"/>
        <v>중형</v>
      </c>
      <c r="GE4727" s="68">
        <v>141269</v>
      </c>
      <c r="GF4727" s="68" t="s">
        <v>7094</v>
      </c>
    </row>
    <row r="4728" spans="147:188" x14ac:dyDescent="0.3">
      <c r="EQ4728" s="68">
        <v>10750102</v>
      </c>
      <c r="ER4728" s="175">
        <v>2</v>
      </c>
      <c r="ES4728" s="68">
        <v>650</v>
      </c>
      <c r="ET4728" s="68">
        <v>102</v>
      </c>
      <c r="EU4728" s="68">
        <v>0</v>
      </c>
      <c r="EV4728" s="68">
        <v>150102</v>
      </c>
      <c r="EW4728" s="68" t="s">
        <v>11594</v>
      </c>
      <c r="EX4728" s="68" t="str">
        <f t="shared" si="106"/>
        <v>중형</v>
      </c>
      <c r="GE4728" s="68">
        <v>141270</v>
      </c>
      <c r="GF4728" s="68" t="s">
        <v>7095</v>
      </c>
    </row>
    <row r="4729" spans="147:188" x14ac:dyDescent="0.3">
      <c r="EQ4729" s="68">
        <v>10850102</v>
      </c>
      <c r="ER4729" s="175">
        <v>2</v>
      </c>
      <c r="ES4729" s="68">
        <v>650</v>
      </c>
      <c r="ET4729" s="68">
        <v>102</v>
      </c>
      <c r="EU4729" s="68">
        <v>0</v>
      </c>
      <c r="EV4729" s="68">
        <v>150102</v>
      </c>
      <c r="EW4729" s="68" t="s">
        <v>11594</v>
      </c>
      <c r="EX4729" s="68" t="str">
        <f t="shared" si="106"/>
        <v>중형</v>
      </c>
      <c r="GE4729" s="68">
        <v>141271</v>
      </c>
      <c r="GF4729" s="68" t="s">
        <v>7096</v>
      </c>
    </row>
    <row r="4730" spans="147:188" x14ac:dyDescent="0.3">
      <c r="EQ4730" s="68">
        <v>10950102</v>
      </c>
      <c r="ER4730" s="175">
        <v>2</v>
      </c>
      <c r="ES4730" s="68">
        <v>650</v>
      </c>
      <c r="ET4730" s="68">
        <v>102</v>
      </c>
      <c r="EU4730" s="68">
        <v>0</v>
      </c>
      <c r="EV4730" s="68">
        <v>150102</v>
      </c>
      <c r="EW4730" s="68" t="s">
        <v>11594</v>
      </c>
      <c r="EX4730" s="68" t="str">
        <f t="shared" si="106"/>
        <v>중형</v>
      </c>
      <c r="GE4730" s="68">
        <v>141272</v>
      </c>
      <c r="GF4730" s="68" t="s">
        <v>7097</v>
      </c>
    </row>
    <row r="4731" spans="147:188" x14ac:dyDescent="0.3">
      <c r="EQ4731" s="68">
        <v>11050102</v>
      </c>
      <c r="ER4731" s="175">
        <v>2</v>
      </c>
      <c r="ES4731" s="68">
        <v>650</v>
      </c>
      <c r="ET4731" s="68">
        <v>102</v>
      </c>
      <c r="EU4731" s="68">
        <v>0</v>
      </c>
      <c r="EV4731" s="68">
        <v>150102</v>
      </c>
      <c r="EW4731" s="68" t="s">
        <v>11594</v>
      </c>
      <c r="EX4731" s="68" t="str">
        <f t="shared" si="106"/>
        <v>중형</v>
      </c>
      <c r="GE4731" s="68">
        <v>141273</v>
      </c>
      <c r="GF4731" s="68" t="s">
        <v>7098</v>
      </c>
    </row>
    <row r="4732" spans="147:188" x14ac:dyDescent="0.3">
      <c r="EQ4732" s="68">
        <v>11150102</v>
      </c>
      <c r="ER4732" s="175">
        <v>2</v>
      </c>
      <c r="ES4732" s="68">
        <v>650</v>
      </c>
      <c r="ET4732" s="68">
        <v>102</v>
      </c>
      <c r="EU4732" s="68">
        <v>0</v>
      </c>
      <c r="EV4732" s="68">
        <v>150102</v>
      </c>
      <c r="EW4732" s="68" t="s">
        <v>11594</v>
      </c>
      <c r="EX4732" s="68" t="str">
        <f t="shared" si="106"/>
        <v>중형</v>
      </c>
      <c r="GE4732" s="68">
        <v>141274</v>
      </c>
      <c r="GF4732" s="68" t="s">
        <v>7099</v>
      </c>
    </row>
    <row r="4733" spans="147:188" x14ac:dyDescent="0.3">
      <c r="EQ4733" s="68">
        <v>11250102</v>
      </c>
      <c r="ER4733" s="175">
        <v>2</v>
      </c>
      <c r="ES4733" s="68">
        <v>650</v>
      </c>
      <c r="ET4733" s="68">
        <v>102</v>
      </c>
      <c r="EU4733" s="68">
        <v>0</v>
      </c>
      <c r="EV4733" s="68">
        <v>150102</v>
      </c>
      <c r="EW4733" s="68" t="s">
        <v>11594</v>
      </c>
      <c r="EX4733" s="68" t="str">
        <f t="shared" si="106"/>
        <v>중형</v>
      </c>
      <c r="GE4733" s="68">
        <v>141275</v>
      </c>
      <c r="GF4733" s="68" t="s">
        <v>7100</v>
      </c>
    </row>
    <row r="4734" spans="147:188" x14ac:dyDescent="0.3">
      <c r="EQ4734" s="68">
        <v>20150102</v>
      </c>
      <c r="ER4734" s="175">
        <v>2</v>
      </c>
      <c r="ES4734" s="68">
        <v>650</v>
      </c>
      <c r="ET4734" s="68">
        <v>102</v>
      </c>
      <c r="EU4734" s="68">
        <v>0</v>
      </c>
      <c r="EV4734" s="68">
        <v>150102</v>
      </c>
      <c r="EW4734" s="68" t="s">
        <v>11594</v>
      </c>
      <c r="EX4734" s="68" t="str">
        <f t="shared" si="106"/>
        <v>중형</v>
      </c>
      <c r="GE4734" s="68">
        <v>141276</v>
      </c>
      <c r="GF4734" s="68" t="s">
        <v>7101</v>
      </c>
    </row>
    <row r="4735" spans="147:188" x14ac:dyDescent="0.3">
      <c r="EQ4735" s="68">
        <v>20250102</v>
      </c>
      <c r="ER4735" s="175">
        <v>2</v>
      </c>
      <c r="ES4735" s="68">
        <v>650</v>
      </c>
      <c r="ET4735" s="68">
        <v>102</v>
      </c>
      <c r="EU4735" s="68">
        <v>0</v>
      </c>
      <c r="EV4735" s="68">
        <v>150102</v>
      </c>
      <c r="EW4735" s="68" t="s">
        <v>11594</v>
      </c>
      <c r="EX4735" s="68" t="str">
        <f t="shared" si="106"/>
        <v>중형</v>
      </c>
      <c r="GE4735" s="68">
        <v>141277</v>
      </c>
      <c r="GF4735" s="68" t="s">
        <v>7102</v>
      </c>
    </row>
    <row r="4736" spans="147:188" x14ac:dyDescent="0.3">
      <c r="EQ4736" s="68">
        <v>20350102</v>
      </c>
      <c r="ER4736" s="175">
        <v>2</v>
      </c>
      <c r="ES4736" s="68">
        <v>650</v>
      </c>
      <c r="ET4736" s="68">
        <v>102</v>
      </c>
      <c r="EU4736" s="68">
        <v>0</v>
      </c>
      <c r="EV4736" s="68">
        <v>150102</v>
      </c>
      <c r="EW4736" s="68" t="s">
        <v>11594</v>
      </c>
      <c r="EX4736" s="68" t="str">
        <f t="shared" si="106"/>
        <v>중형</v>
      </c>
      <c r="GE4736" s="68">
        <v>141278</v>
      </c>
      <c r="GF4736" s="68" t="s">
        <v>7103</v>
      </c>
    </row>
    <row r="4737" spans="147:188" x14ac:dyDescent="0.3">
      <c r="EQ4737" s="68">
        <v>20450102</v>
      </c>
      <c r="ER4737" s="175">
        <v>2</v>
      </c>
      <c r="ES4737" s="68">
        <v>650</v>
      </c>
      <c r="ET4737" s="68">
        <v>102</v>
      </c>
      <c r="EU4737" s="68">
        <v>0</v>
      </c>
      <c r="EV4737" s="68">
        <v>150102</v>
      </c>
      <c r="EW4737" s="68" t="s">
        <v>11594</v>
      </c>
      <c r="EX4737" s="68" t="str">
        <f t="shared" si="106"/>
        <v>중형</v>
      </c>
      <c r="GE4737" s="68">
        <v>141279</v>
      </c>
      <c r="GF4737" s="68" t="s">
        <v>7104</v>
      </c>
    </row>
    <row r="4738" spans="147:188" x14ac:dyDescent="0.3">
      <c r="EQ4738" s="68">
        <v>20550102</v>
      </c>
      <c r="ER4738" s="175">
        <v>2</v>
      </c>
      <c r="ES4738" s="68">
        <v>650</v>
      </c>
      <c r="ET4738" s="68">
        <v>102</v>
      </c>
      <c r="EU4738" s="68">
        <v>0</v>
      </c>
      <c r="EV4738" s="68">
        <v>150102</v>
      </c>
      <c r="EW4738" s="68" t="s">
        <v>11594</v>
      </c>
      <c r="EX4738" s="68" t="str">
        <f t="shared" si="106"/>
        <v>중형</v>
      </c>
      <c r="GE4738" s="68">
        <v>141280</v>
      </c>
      <c r="GF4738" s="68" t="s">
        <v>7105</v>
      </c>
    </row>
    <row r="4739" spans="147:188" x14ac:dyDescent="0.3">
      <c r="EQ4739" s="68">
        <v>20650102</v>
      </c>
      <c r="ER4739" s="175">
        <v>2</v>
      </c>
      <c r="ES4739" s="68">
        <v>650</v>
      </c>
      <c r="ET4739" s="68">
        <v>102</v>
      </c>
      <c r="EU4739" s="68">
        <v>0</v>
      </c>
      <c r="EV4739" s="68">
        <v>150102</v>
      </c>
      <c r="EW4739" s="68" t="s">
        <v>11594</v>
      </c>
      <c r="EX4739" s="68" t="str">
        <f t="shared" ref="EX4739:EX4802" si="107">IF(ER4739=1,"소형",IF(ER4739=2,"중형","대형"))</f>
        <v>중형</v>
      </c>
      <c r="GE4739" s="68">
        <v>141281</v>
      </c>
      <c r="GF4739" s="68" t="s">
        <v>7106</v>
      </c>
    </row>
    <row r="4740" spans="147:188" x14ac:dyDescent="0.3">
      <c r="EQ4740" s="68">
        <v>20750102</v>
      </c>
      <c r="ER4740" s="175">
        <v>2</v>
      </c>
      <c r="ES4740" s="68">
        <v>650</v>
      </c>
      <c r="ET4740" s="68">
        <v>102</v>
      </c>
      <c r="EU4740" s="68">
        <v>0</v>
      </c>
      <c r="EV4740" s="68">
        <v>150102</v>
      </c>
      <c r="EW4740" s="68" t="s">
        <v>11594</v>
      </c>
      <c r="EX4740" s="68" t="str">
        <f t="shared" si="107"/>
        <v>중형</v>
      </c>
      <c r="GE4740" s="68">
        <v>141282</v>
      </c>
      <c r="GF4740" s="68" t="s">
        <v>7107</v>
      </c>
    </row>
    <row r="4741" spans="147:188" x14ac:dyDescent="0.3">
      <c r="EQ4741" s="68">
        <v>20850102</v>
      </c>
      <c r="ER4741" s="175">
        <v>2</v>
      </c>
      <c r="ES4741" s="68">
        <v>650</v>
      </c>
      <c r="ET4741" s="68">
        <v>102</v>
      </c>
      <c r="EU4741" s="68">
        <v>0</v>
      </c>
      <c r="EV4741" s="68">
        <v>150102</v>
      </c>
      <c r="EW4741" s="68" t="s">
        <v>11594</v>
      </c>
      <c r="EX4741" s="68" t="str">
        <f t="shared" si="107"/>
        <v>중형</v>
      </c>
      <c r="GE4741" s="68">
        <v>141283</v>
      </c>
      <c r="GF4741" s="68" t="s">
        <v>7108</v>
      </c>
    </row>
    <row r="4742" spans="147:188" x14ac:dyDescent="0.3">
      <c r="EQ4742" s="68">
        <v>20950102</v>
      </c>
      <c r="ER4742" s="175">
        <v>2</v>
      </c>
      <c r="ES4742" s="68">
        <v>650</v>
      </c>
      <c r="ET4742" s="68">
        <v>102</v>
      </c>
      <c r="EU4742" s="68">
        <v>0</v>
      </c>
      <c r="EV4742" s="68">
        <v>150102</v>
      </c>
      <c r="EW4742" s="68" t="s">
        <v>11594</v>
      </c>
      <c r="EX4742" s="68" t="str">
        <f t="shared" si="107"/>
        <v>중형</v>
      </c>
      <c r="GE4742" s="68">
        <v>141284</v>
      </c>
      <c r="GF4742" s="68" t="s">
        <v>7109</v>
      </c>
    </row>
    <row r="4743" spans="147:188" x14ac:dyDescent="0.3">
      <c r="EQ4743" s="68">
        <v>21050102</v>
      </c>
      <c r="ER4743" s="175">
        <v>2</v>
      </c>
      <c r="ES4743" s="68">
        <v>650</v>
      </c>
      <c r="ET4743" s="68">
        <v>102</v>
      </c>
      <c r="EU4743" s="68">
        <v>0</v>
      </c>
      <c r="EV4743" s="68">
        <v>150102</v>
      </c>
      <c r="EW4743" s="68" t="s">
        <v>11594</v>
      </c>
      <c r="EX4743" s="68" t="str">
        <f t="shared" si="107"/>
        <v>중형</v>
      </c>
      <c r="GE4743" s="68">
        <v>141285</v>
      </c>
      <c r="GF4743" s="68" t="s">
        <v>7110</v>
      </c>
    </row>
    <row r="4744" spans="147:188" x14ac:dyDescent="0.3">
      <c r="EQ4744" s="68">
        <v>21150102</v>
      </c>
      <c r="ER4744" s="175">
        <v>2</v>
      </c>
      <c r="ES4744" s="68">
        <v>650</v>
      </c>
      <c r="ET4744" s="68">
        <v>102</v>
      </c>
      <c r="EU4744" s="68">
        <v>0</v>
      </c>
      <c r="EV4744" s="68">
        <v>150102</v>
      </c>
      <c r="EW4744" s="68" t="s">
        <v>11594</v>
      </c>
      <c r="EX4744" s="68" t="str">
        <f t="shared" si="107"/>
        <v>중형</v>
      </c>
      <c r="GE4744" s="68">
        <v>141286</v>
      </c>
      <c r="GF4744" s="68" t="s">
        <v>7111</v>
      </c>
    </row>
    <row r="4745" spans="147:188" x14ac:dyDescent="0.3">
      <c r="EQ4745" s="68">
        <v>21250102</v>
      </c>
      <c r="ER4745" s="175">
        <v>2</v>
      </c>
      <c r="ES4745" s="68">
        <v>650</v>
      </c>
      <c r="ET4745" s="68">
        <v>102</v>
      </c>
      <c r="EU4745" s="68">
        <v>0</v>
      </c>
      <c r="EV4745" s="68">
        <v>150102</v>
      </c>
      <c r="EW4745" s="68" t="s">
        <v>11594</v>
      </c>
      <c r="EX4745" s="68" t="str">
        <f t="shared" si="107"/>
        <v>중형</v>
      </c>
      <c r="GE4745" s="68">
        <v>141287</v>
      </c>
      <c r="GF4745" s="68" t="s">
        <v>7112</v>
      </c>
    </row>
    <row r="4746" spans="147:188" x14ac:dyDescent="0.3">
      <c r="EQ4746" s="68">
        <v>30150102</v>
      </c>
      <c r="ER4746" s="175">
        <v>2</v>
      </c>
      <c r="ES4746" s="68">
        <v>650</v>
      </c>
      <c r="ET4746" s="68">
        <v>102</v>
      </c>
      <c r="EU4746" s="68">
        <v>0</v>
      </c>
      <c r="EV4746" s="68">
        <v>150102</v>
      </c>
      <c r="EW4746" s="68" t="s">
        <v>11594</v>
      </c>
      <c r="EX4746" s="68" t="str">
        <f t="shared" si="107"/>
        <v>중형</v>
      </c>
      <c r="GE4746" s="68">
        <v>141288</v>
      </c>
      <c r="GF4746" s="68" t="s">
        <v>7113</v>
      </c>
    </row>
    <row r="4747" spans="147:188" x14ac:dyDescent="0.3">
      <c r="EQ4747" s="68">
        <v>30250102</v>
      </c>
      <c r="ER4747" s="175">
        <v>2</v>
      </c>
      <c r="ES4747" s="68">
        <v>650</v>
      </c>
      <c r="ET4747" s="68">
        <v>102</v>
      </c>
      <c r="EU4747" s="68">
        <v>0</v>
      </c>
      <c r="EV4747" s="68">
        <v>150102</v>
      </c>
      <c r="EW4747" s="68" t="s">
        <v>11594</v>
      </c>
      <c r="EX4747" s="68" t="str">
        <f t="shared" si="107"/>
        <v>중형</v>
      </c>
      <c r="GE4747" s="68">
        <v>141289</v>
      </c>
      <c r="GF4747" s="68" t="s">
        <v>7114</v>
      </c>
    </row>
    <row r="4748" spans="147:188" x14ac:dyDescent="0.3">
      <c r="EQ4748" s="68">
        <v>30350102</v>
      </c>
      <c r="ER4748" s="175">
        <v>2</v>
      </c>
      <c r="ES4748" s="68">
        <v>650</v>
      </c>
      <c r="ET4748" s="68">
        <v>102</v>
      </c>
      <c r="EU4748" s="68">
        <v>0</v>
      </c>
      <c r="EV4748" s="68">
        <v>150102</v>
      </c>
      <c r="EW4748" s="68" t="s">
        <v>11594</v>
      </c>
      <c r="EX4748" s="68" t="str">
        <f t="shared" si="107"/>
        <v>중형</v>
      </c>
      <c r="GE4748" s="68">
        <v>141290</v>
      </c>
      <c r="GF4748" s="68" t="s">
        <v>7115</v>
      </c>
    </row>
    <row r="4749" spans="147:188" x14ac:dyDescent="0.3">
      <c r="EQ4749" s="68">
        <v>30450102</v>
      </c>
      <c r="ER4749" s="175">
        <v>2</v>
      </c>
      <c r="ES4749" s="68">
        <v>650</v>
      </c>
      <c r="ET4749" s="68">
        <v>102</v>
      </c>
      <c r="EU4749" s="68">
        <v>0</v>
      </c>
      <c r="EV4749" s="68">
        <v>150102</v>
      </c>
      <c r="EW4749" s="68" t="s">
        <v>11594</v>
      </c>
      <c r="EX4749" s="68" t="str">
        <f t="shared" si="107"/>
        <v>중형</v>
      </c>
      <c r="GE4749" s="68">
        <v>141291</v>
      </c>
      <c r="GF4749" s="68" t="s">
        <v>7116</v>
      </c>
    </row>
    <row r="4750" spans="147:188" x14ac:dyDescent="0.3">
      <c r="EQ4750" s="68">
        <v>30550102</v>
      </c>
      <c r="ER4750" s="175">
        <v>2</v>
      </c>
      <c r="ES4750" s="68">
        <v>650</v>
      </c>
      <c r="ET4750" s="68">
        <v>102</v>
      </c>
      <c r="EU4750" s="68">
        <v>0</v>
      </c>
      <c r="EV4750" s="68">
        <v>150102</v>
      </c>
      <c r="EW4750" s="68" t="s">
        <v>11594</v>
      </c>
      <c r="EX4750" s="68" t="str">
        <f t="shared" si="107"/>
        <v>중형</v>
      </c>
      <c r="GE4750" s="68">
        <v>141292</v>
      </c>
      <c r="GF4750" s="68" t="s">
        <v>7117</v>
      </c>
    </row>
    <row r="4751" spans="147:188" x14ac:dyDescent="0.3">
      <c r="EQ4751" s="68">
        <v>30650102</v>
      </c>
      <c r="ER4751" s="175">
        <v>2</v>
      </c>
      <c r="ES4751" s="68">
        <v>650</v>
      </c>
      <c r="ET4751" s="68">
        <v>102</v>
      </c>
      <c r="EU4751" s="68">
        <v>0</v>
      </c>
      <c r="EV4751" s="68">
        <v>150102</v>
      </c>
      <c r="EW4751" s="68" t="s">
        <v>11594</v>
      </c>
      <c r="EX4751" s="68" t="str">
        <f t="shared" si="107"/>
        <v>중형</v>
      </c>
      <c r="GE4751" s="68">
        <v>141293</v>
      </c>
      <c r="GF4751" s="68" t="s">
        <v>7118</v>
      </c>
    </row>
    <row r="4752" spans="147:188" x14ac:dyDescent="0.3">
      <c r="EQ4752" s="68">
        <v>30750102</v>
      </c>
      <c r="ER4752" s="175">
        <v>2</v>
      </c>
      <c r="ES4752" s="68">
        <v>650</v>
      </c>
      <c r="ET4752" s="68">
        <v>102</v>
      </c>
      <c r="EU4752" s="68">
        <v>0</v>
      </c>
      <c r="EV4752" s="68">
        <v>150102</v>
      </c>
      <c r="EW4752" s="68" t="s">
        <v>11594</v>
      </c>
      <c r="EX4752" s="68" t="str">
        <f t="shared" si="107"/>
        <v>중형</v>
      </c>
      <c r="GE4752" s="68">
        <v>141294</v>
      </c>
      <c r="GF4752" s="68" t="s">
        <v>7119</v>
      </c>
    </row>
    <row r="4753" spans="147:188" x14ac:dyDescent="0.3">
      <c r="EQ4753" s="68">
        <v>30850102</v>
      </c>
      <c r="ER4753" s="175">
        <v>2</v>
      </c>
      <c r="ES4753" s="68">
        <v>650</v>
      </c>
      <c r="ET4753" s="68">
        <v>102</v>
      </c>
      <c r="EU4753" s="68">
        <v>0</v>
      </c>
      <c r="EV4753" s="68">
        <v>150102</v>
      </c>
      <c r="EW4753" s="68" t="s">
        <v>11594</v>
      </c>
      <c r="EX4753" s="68" t="str">
        <f t="shared" si="107"/>
        <v>중형</v>
      </c>
      <c r="GE4753" s="68">
        <v>141295</v>
      </c>
      <c r="GF4753" s="68" t="s">
        <v>7120</v>
      </c>
    </row>
    <row r="4754" spans="147:188" x14ac:dyDescent="0.3">
      <c r="EQ4754" s="68">
        <v>30950102</v>
      </c>
      <c r="ER4754" s="175">
        <v>2</v>
      </c>
      <c r="ES4754" s="68">
        <v>650</v>
      </c>
      <c r="ET4754" s="68">
        <v>102</v>
      </c>
      <c r="EU4754" s="68">
        <v>0</v>
      </c>
      <c r="EV4754" s="68">
        <v>150102</v>
      </c>
      <c r="EW4754" s="68" t="s">
        <v>11594</v>
      </c>
      <c r="EX4754" s="68" t="str">
        <f t="shared" si="107"/>
        <v>중형</v>
      </c>
      <c r="GE4754" s="68">
        <v>141296</v>
      </c>
      <c r="GF4754" s="68" t="s">
        <v>7121</v>
      </c>
    </row>
    <row r="4755" spans="147:188" x14ac:dyDescent="0.3">
      <c r="EQ4755" s="68">
        <v>31050102</v>
      </c>
      <c r="ER4755" s="175">
        <v>2</v>
      </c>
      <c r="ES4755" s="68">
        <v>650</v>
      </c>
      <c r="ET4755" s="68">
        <v>102</v>
      </c>
      <c r="EU4755" s="68">
        <v>0</v>
      </c>
      <c r="EV4755" s="68">
        <v>150102</v>
      </c>
      <c r="EW4755" s="68" t="s">
        <v>11594</v>
      </c>
      <c r="EX4755" s="68" t="str">
        <f t="shared" si="107"/>
        <v>중형</v>
      </c>
      <c r="GE4755" s="68">
        <v>141297</v>
      </c>
      <c r="GF4755" s="68" t="s">
        <v>7122</v>
      </c>
    </row>
    <row r="4756" spans="147:188" x14ac:dyDescent="0.3">
      <c r="EQ4756" s="68">
        <v>31150102</v>
      </c>
      <c r="ER4756" s="175">
        <v>2</v>
      </c>
      <c r="ES4756" s="68">
        <v>650</v>
      </c>
      <c r="ET4756" s="68">
        <v>102</v>
      </c>
      <c r="EU4756" s="68">
        <v>0</v>
      </c>
      <c r="EV4756" s="68">
        <v>150102</v>
      </c>
      <c r="EW4756" s="68" t="s">
        <v>11594</v>
      </c>
      <c r="EX4756" s="68" t="str">
        <f t="shared" si="107"/>
        <v>중형</v>
      </c>
      <c r="GE4756" s="68">
        <v>141298</v>
      </c>
      <c r="GF4756" s="68" t="s">
        <v>7123</v>
      </c>
    </row>
    <row r="4757" spans="147:188" x14ac:dyDescent="0.3">
      <c r="EQ4757" s="68">
        <v>31250102</v>
      </c>
      <c r="ER4757" s="175">
        <v>2</v>
      </c>
      <c r="ES4757" s="68">
        <v>650</v>
      </c>
      <c r="ET4757" s="68">
        <v>102</v>
      </c>
      <c r="EU4757" s="68">
        <v>0</v>
      </c>
      <c r="EV4757" s="68">
        <v>150102</v>
      </c>
      <c r="EW4757" s="68" t="s">
        <v>11594</v>
      </c>
      <c r="EX4757" s="68" t="str">
        <f t="shared" si="107"/>
        <v>중형</v>
      </c>
      <c r="GE4757" s="68">
        <v>141299</v>
      </c>
      <c r="GF4757" s="68" t="s">
        <v>7124</v>
      </c>
    </row>
    <row r="4758" spans="147:188" x14ac:dyDescent="0.3">
      <c r="EQ4758" s="68">
        <v>10150103</v>
      </c>
      <c r="ER4758" s="175">
        <v>2</v>
      </c>
      <c r="ES4758" s="68">
        <v>650</v>
      </c>
      <c r="ET4758" s="68">
        <v>103</v>
      </c>
      <c r="EU4758" s="68">
        <v>0</v>
      </c>
      <c r="EV4758" s="68">
        <v>150103</v>
      </c>
      <c r="EW4758" s="68" t="s">
        <v>2739</v>
      </c>
      <c r="EX4758" s="68" t="str">
        <f t="shared" si="107"/>
        <v>중형</v>
      </c>
      <c r="GE4758" s="68">
        <v>141300</v>
      </c>
      <c r="GF4758" s="68" t="s">
        <v>7125</v>
      </c>
    </row>
    <row r="4759" spans="147:188" x14ac:dyDescent="0.3">
      <c r="EQ4759" s="68">
        <v>10250103</v>
      </c>
      <c r="ER4759" s="175">
        <v>2</v>
      </c>
      <c r="ES4759" s="68">
        <v>650</v>
      </c>
      <c r="ET4759" s="68">
        <v>103</v>
      </c>
      <c r="EU4759" s="68">
        <v>0</v>
      </c>
      <c r="EV4759" s="68">
        <v>150103</v>
      </c>
      <c r="EW4759" s="68" t="s">
        <v>2739</v>
      </c>
      <c r="EX4759" s="68" t="str">
        <f t="shared" si="107"/>
        <v>중형</v>
      </c>
      <c r="GE4759" s="68">
        <v>141301</v>
      </c>
      <c r="GF4759" s="68" t="s">
        <v>7126</v>
      </c>
    </row>
    <row r="4760" spans="147:188" x14ac:dyDescent="0.3">
      <c r="EQ4760" s="68">
        <v>10350103</v>
      </c>
      <c r="ER4760" s="175">
        <v>2</v>
      </c>
      <c r="ES4760" s="68">
        <v>650</v>
      </c>
      <c r="ET4760" s="68">
        <v>103</v>
      </c>
      <c r="EU4760" s="68">
        <v>0</v>
      </c>
      <c r="EV4760" s="68">
        <v>150103</v>
      </c>
      <c r="EW4760" s="68" t="s">
        <v>2739</v>
      </c>
      <c r="EX4760" s="68" t="str">
        <f t="shared" si="107"/>
        <v>중형</v>
      </c>
      <c r="GE4760" s="68">
        <v>141302</v>
      </c>
      <c r="GF4760" s="68" t="s">
        <v>7127</v>
      </c>
    </row>
    <row r="4761" spans="147:188" x14ac:dyDescent="0.3">
      <c r="EQ4761" s="68">
        <v>10450103</v>
      </c>
      <c r="ER4761" s="175">
        <v>2</v>
      </c>
      <c r="ES4761" s="68">
        <v>650</v>
      </c>
      <c r="ET4761" s="68">
        <v>103</v>
      </c>
      <c r="EU4761" s="68">
        <v>0</v>
      </c>
      <c r="EV4761" s="68">
        <v>150103</v>
      </c>
      <c r="EW4761" s="68" t="s">
        <v>2739</v>
      </c>
      <c r="EX4761" s="68" t="str">
        <f t="shared" si="107"/>
        <v>중형</v>
      </c>
      <c r="GE4761" s="68">
        <v>141303</v>
      </c>
      <c r="GF4761" s="68" t="s">
        <v>7128</v>
      </c>
    </row>
    <row r="4762" spans="147:188" x14ac:dyDescent="0.3">
      <c r="EQ4762" s="68">
        <v>10550103</v>
      </c>
      <c r="ER4762" s="175">
        <v>2</v>
      </c>
      <c r="ES4762" s="68">
        <v>650</v>
      </c>
      <c r="ET4762" s="68">
        <v>103</v>
      </c>
      <c r="EU4762" s="68">
        <v>0</v>
      </c>
      <c r="EV4762" s="68">
        <v>150103</v>
      </c>
      <c r="EW4762" s="68" t="s">
        <v>2739</v>
      </c>
      <c r="EX4762" s="68" t="str">
        <f t="shared" si="107"/>
        <v>중형</v>
      </c>
      <c r="GE4762" s="68">
        <v>141304</v>
      </c>
      <c r="GF4762" s="68" t="s">
        <v>7129</v>
      </c>
    </row>
    <row r="4763" spans="147:188" x14ac:dyDescent="0.3">
      <c r="EQ4763" s="68">
        <v>10650103</v>
      </c>
      <c r="ER4763" s="175">
        <v>2</v>
      </c>
      <c r="ES4763" s="68">
        <v>650</v>
      </c>
      <c r="ET4763" s="68">
        <v>103</v>
      </c>
      <c r="EU4763" s="68">
        <v>0</v>
      </c>
      <c r="EV4763" s="68">
        <v>150103</v>
      </c>
      <c r="EW4763" s="68" t="s">
        <v>2739</v>
      </c>
      <c r="EX4763" s="68" t="str">
        <f t="shared" si="107"/>
        <v>중형</v>
      </c>
      <c r="GE4763" s="68">
        <v>141305</v>
      </c>
      <c r="GF4763" s="68" t="s">
        <v>7130</v>
      </c>
    </row>
    <row r="4764" spans="147:188" x14ac:dyDescent="0.3">
      <c r="EQ4764" s="68">
        <v>10750103</v>
      </c>
      <c r="ER4764" s="175">
        <v>2</v>
      </c>
      <c r="ES4764" s="68">
        <v>650</v>
      </c>
      <c r="ET4764" s="68">
        <v>103</v>
      </c>
      <c r="EU4764" s="68">
        <v>0</v>
      </c>
      <c r="EV4764" s="68">
        <v>150103</v>
      </c>
      <c r="EW4764" s="68" t="s">
        <v>2739</v>
      </c>
      <c r="EX4764" s="68" t="str">
        <f t="shared" si="107"/>
        <v>중형</v>
      </c>
      <c r="GE4764" s="68">
        <v>141306</v>
      </c>
      <c r="GF4764" s="68" t="s">
        <v>7131</v>
      </c>
    </row>
    <row r="4765" spans="147:188" x14ac:dyDescent="0.3">
      <c r="EQ4765" s="68">
        <v>10850103</v>
      </c>
      <c r="ER4765" s="175">
        <v>2</v>
      </c>
      <c r="ES4765" s="68">
        <v>650</v>
      </c>
      <c r="ET4765" s="68">
        <v>103</v>
      </c>
      <c r="EU4765" s="68">
        <v>0</v>
      </c>
      <c r="EV4765" s="68">
        <v>150103</v>
      </c>
      <c r="EW4765" s="68" t="s">
        <v>2739</v>
      </c>
      <c r="EX4765" s="68" t="str">
        <f t="shared" si="107"/>
        <v>중형</v>
      </c>
      <c r="GE4765" s="68">
        <v>141307</v>
      </c>
      <c r="GF4765" s="68" t="s">
        <v>7132</v>
      </c>
    </row>
    <row r="4766" spans="147:188" x14ac:dyDescent="0.3">
      <c r="EQ4766" s="68">
        <v>10950103</v>
      </c>
      <c r="ER4766" s="175">
        <v>2</v>
      </c>
      <c r="ES4766" s="68">
        <v>650</v>
      </c>
      <c r="ET4766" s="68">
        <v>103</v>
      </c>
      <c r="EU4766" s="68">
        <v>0</v>
      </c>
      <c r="EV4766" s="68">
        <v>150103</v>
      </c>
      <c r="EW4766" s="68" t="s">
        <v>2739</v>
      </c>
      <c r="EX4766" s="68" t="str">
        <f t="shared" si="107"/>
        <v>중형</v>
      </c>
      <c r="GE4766" s="68">
        <v>141308</v>
      </c>
      <c r="GF4766" s="68" t="s">
        <v>7133</v>
      </c>
    </row>
    <row r="4767" spans="147:188" x14ac:dyDescent="0.3">
      <c r="EQ4767" s="68">
        <v>11050103</v>
      </c>
      <c r="ER4767" s="175">
        <v>2</v>
      </c>
      <c r="ES4767" s="68">
        <v>650</v>
      </c>
      <c r="ET4767" s="68">
        <v>103</v>
      </c>
      <c r="EU4767" s="68">
        <v>0</v>
      </c>
      <c r="EV4767" s="68">
        <v>150103</v>
      </c>
      <c r="EW4767" s="68" t="s">
        <v>2739</v>
      </c>
      <c r="EX4767" s="68" t="str">
        <f t="shared" si="107"/>
        <v>중형</v>
      </c>
      <c r="GE4767" s="68">
        <v>141309</v>
      </c>
      <c r="GF4767" s="68" t="s">
        <v>7134</v>
      </c>
    </row>
    <row r="4768" spans="147:188" x14ac:dyDescent="0.3">
      <c r="EQ4768" s="68">
        <v>11150103</v>
      </c>
      <c r="ER4768" s="175">
        <v>2</v>
      </c>
      <c r="ES4768" s="68">
        <v>650</v>
      </c>
      <c r="ET4768" s="68">
        <v>103</v>
      </c>
      <c r="EU4768" s="68">
        <v>0</v>
      </c>
      <c r="EV4768" s="68">
        <v>150103</v>
      </c>
      <c r="EW4768" s="68" t="s">
        <v>2739</v>
      </c>
      <c r="EX4768" s="68" t="str">
        <f t="shared" si="107"/>
        <v>중형</v>
      </c>
      <c r="GE4768" s="68">
        <v>141310</v>
      </c>
      <c r="GF4768" s="68" t="s">
        <v>7135</v>
      </c>
    </row>
    <row r="4769" spans="147:188" x14ac:dyDescent="0.3">
      <c r="EQ4769" s="68">
        <v>11250103</v>
      </c>
      <c r="ER4769" s="175">
        <v>2</v>
      </c>
      <c r="ES4769" s="68">
        <v>650</v>
      </c>
      <c r="ET4769" s="68">
        <v>103</v>
      </c>
      <c r="EU4769" s="68">
        <v>0</v>
      </c>
      <c r="EV4769" s="68">
        <v>150103</v>
      </c>
      <c r="EW4769" s="68" t="s">
        <v>2739</v>
      </c>
      <c r="EX4769" s="68" t="str">
        <f t="shared" si="107"/>
        <v>중형</v>
      </c>
      <c r="GE4769" s="68">
        <v>141311</v>
      </c>
      <c r="GF4769" s="68" t="s">
        <v>7136</v>
      </c>
    </row>
    <row r="4770" spans="147:188" x14ac:dyDescent="0.3">
      <c r="EQ4770" s="68">
        <v>20150103</v>
      </c>
      <c r="ER4770" s="175">
        <v>2</v>
      </c>
      <c r="ES4770" s="68">
        <v>650</v>
      </c>
      <c r="ET4770" s="68">
        <v>103</v>
      </c>
      <c r="EU4770" s="68">
        <v>0</v>
      </c>
      <c r="EV4770" s="68">
        <v>150103</v>
      </c>
      <c r="EW4770" s="68" t="s">
        <v>2739</v>
      </c>
      <c r="EX4770" s="68" t="str">
        <f t="shared" si="107"/>
        <v>중형</v>
      </c>
      <c r="GE4770" s="68">
        <v>141312</v>
      </c>
      <c r="GF4770" s="68" t="s">
        <v>7137</v>
      </c>
    </row>
    <row r="4771" spans="147:188" x14ac:dyDescent="0.3">
      <c r="EQ4771" s="68">
        <v>20250103</v>
      </c>
      <c r="ER4771" s="175">
        <v>2</v>
      </c>
      <c r="ES4771" s="68">
        <v>650</v>
      </c>
      <c r="ET4771" s="68">
        <v>103</v>
      </c>
      <c r="EU4771" s="68">
        <v>0</v>
      </c>
      <c r="EV4771" s="68">
        <v>150103</v>
      </c>
      <c r="EW4771" s="68" t="s">
        <v>2739</v>
      </c>
      <c r="EX4771" s="68" t="str">
        <f t="shared" si="107"/>
        <v>중형</v>
      </c>
      <c r="GE4771" s="68">
        <v>141313</v>
      </c>
      <c r="GF4771" s="68" t="s">
        <v>7138</v>
      </c>
    </row>
    <row r="4772" spans="147:188" x14ac:dyDescent="0.3">
      <c r="EQ4772" s="68">
        <v>20350103</v>
      </c>
      <c r="ER4772" s="175">
        <v>2</v>
      </c>
      <c r="ES4772" s="68">
        <v>650</v>
      </c>
      <c r="ET4772" s="68">
        <v>103</v>
      </c>
      <c r="EU4772" s="68">
        <v>0</v>
      </c>
      <c r="EV4772" s="68">
        <v>150103</v>
      </c>
      <c r="EW4772" s="68" t="s">
        <v>2739</v>
      </c>
      <c r="EX4772" s="68" t="str">
        <f t="shared" si="107"/>
        <v>중형</v>
      </c>
      <c r="GE4772" s="68">
        <v>141314</v>
      </c>
      <c r="GF4772" s="68" t="s">
        <v>7139</v>
      </c>
    </row>
    <row r="4773" spans="147:188" x14ac:dyDescent="0.3">
      <c r="EQ4773" s="68">
        <v>20450103</v>
      </c>
      <c r="ER4773" s="175">
        <v>2</v>
      </c>
      <c r="ES4773" s="68">
        <v>650</v>
      </c>
      <c r="ET4773" s="68">
        <v>103</v>
      </c>
      <c r="EU4773" s="68">
        <v>0</v>
      </c>
      <c r="EV4773" s="68">
        <v>150103</v>
      </c>
      <c r="EW4773" s="68" t="s">
        <v>2739</v>
      </c>
      <c r="EX4773" s="68" t="str">
        <f t="shared" si="107"/>
        <v>중형</v>
      </c>
      <c r="GE4773" s="68">
        <v>141315</v>
      </c>
      <c r="GF4773" s="68" t="s">
        <v>7140</v>
      </c>
    </row>
    <row r="4774" spans="147:188" x14ac:dyDescent="0.3">
      <c r="EQ4774" s="68">
        <v>20550103</v>
      </c>
      <c r="ER4774" s="175">
        <v>2</v>
      </c>
      <c r="ES4774" s="68">
        <v>650</v>
      </c>
      <c r="ET4774" s="68">
        <v>103</v>
      </c>
      <c r="EU4774" s="68">
        <v>0</v>
      </c>
      <c r="EV4774" s="68">
        <v>150103</v>
      </c>
      <c r="EW4774" s="68" t="s">
        <v>2739</v>
      </c>
      <c r="EX4774" s="68" t="str">
        <f t="shared" si="107"/>
        <v>중형</v>
      </c>
      <c r="GE4774" s="68">
        <v>141316</v>
      </c>
      <c r="GF4774" s="68" t="s">
        <v>7141</v>
      </c>
    </row>
    <row r="4775" spans="147:188" x14ac:dyDescent="0.3">
      <c r="EQ4775" s="68">
        <v>20650103</v>
      </c>
      <c r="ER4775" s="175">
        <v>2</v>
      </c>
      <c r="ES4775" s="68">
        <v>650</v>
      </c>
      <c r="ET4775" s="68">
        <v>103</v>
      </c>
      <c r="EU4775" s="68">
        <v>0</v>
      </c>
      <c r="EV4775" s="68">
        <v>150103</v>
      </c>
      <c r="EW4775" s="68" t="s">
        <v>2739</v>
      </c>
      <c r="EX4775" s="68" t="str">
        <f t="shared" si="107"/>
        <v>중형</v>
      </c>
      <c r="GE4775" s="68">
        <v>141317</v>
      </c>
      <c r="GF4775" s="68" t="s">
        <v>7142</v>
      </c>
    </row>
    <row r="4776" spans="147:188" x14ac:dyDescent="0.3">
      <c r="EQ4776" s="68">
        <v>20750103</v>
      </c>
      <c r="ER4776" s="175">
        <v>2</v>
      </c>
      <c r="ES4776" s="68">
        <v>650</v>
      </c>
      <c r="ET4776" s="68">
        <v>103</v>
      </c>
      <c r="EU4776" s="68">
        <v>0</v>
      </c>
      <c r="EV4776" s="68">
        <v>150103</v>
      </c>
      <c r="EW4776" s="68" t="s">
        <v>2739</v>
      </c>
      <c r="EX4776" s="68" t="str">
        <f t="shared" si="107"/>
        <v>중형</v>
      </c>
      <c r="GE4776" s="68">
        <v>141318</v>
      </c>
      <c r="GF4776" s="68" t="s">
        <v>7143</v>
      </c>
    </row>
    <row r="4777" spans="147:188" x14ac:dyDescent="0.3">
      <c r="EQ4777" s="68">
        <v>20850103</v>
      </c>
      <c r="ER4777" s="175">
        <v>2</v>
      </c>
      <c r="ES4777" s="68">
        <v>650</v>
      </c>
      <c r="ET4777" s="68">
        <v>103</v>
      </c>
      <c r="EU4777" s="68">
        <v>0</v>
      </c>
      <c r="EV4777" s="68">
        <v>150103</v>
      </c>
      <c r="EW4777" s="68" t="s">
        <v>2739</v>
      </c>
      <c r="EX4777" s="68" t="str">
        <f t="shared" si="107"/>
        <v>중형</v>
      </c>
      <c r="GE4777" s="68">
        <v>141319</v>
      </c>
      <c r="GF4777" s="68" t="s">
        <v>7144</v>
      </c>
    </row>
    <row r="4778" spans="147:188" x14ac:dyDescent="0.3">
      <c r="EQ4778" s="68">
        <v>20950103</v>
      </c>
      <c r="ER4778" s="175">
        <v>2</v>
      </c>
      <c r="ES4778" s="68">
        <v>650</v>
      </c>
      <c r="ET4778" s="68">
        <v>103</v>
      </c>
      <c r="EU4778" s="68">
        <v>0</v>
      </c>
      <c r="EV4778" s="68">
        <v>150103</v>
      </c>
      <c r="EW4778" s="68" t="s">
        <v>2739</v>
      </c>
      <c r="EX4778" s="68" t="str">
        <f t="shared" si="107"/>
        <v>중형</v>
      </c>
      <c r="GE4778" s="68">
        <v>141320</v>
      </c>
      <c r="GF4778" s="68" t="s">
        <v>7145</v>
      </c>
    </row>
    <row r="4779" spans="147:188" x14ac:dyDescent="0.3">
      <c r="EQ4779" s="68">
        <v>21050103</v>
      </c>
      <c r="ER4779" s="175">
        <v>2</v>
      </c>
      <c r="ES4779" s="68">
        <v>650</v>
      </c>
      <c r="ET4779" s="68">
        <v>103</v>
      </c>
      <c r="EU4779" s="68">
        <v>0</v>
      </c>
      <c r="EV4779" s="68">
        <v>150103</v>
      </c>
      <c r="EW4779" s="68" t="s">
        <v>2739</v>
      </c>
      <c r="EX4779" s="68" t="str">
        <f t="shared" si="107"/>
        <v>중형</v>
      </c>
      <c r="GE4779" s="68">
        <v>141321</v>
      </c>
      <c r="GF4779" s="68" t="s">
        <v>7146</v>
      </c>
    </row>
    <row r="4780" spans="147:188" x14ac:dyDescent="0.3">
      <c r="EQ4780" s="68">
        <v>21150103</v>
      </c>
      <c r="ER4780" s="175">
        <v>2</v>
      </c>
      <c r="ES4780" s="68">
        <v>650</v>
      </c>
      <c r="ET4780" s="68">
        <v>103</v>
      </c>
      <c r="EU4780" s="68">
        <v>0</v>
      </c>
      <c r="EV4780" s="68">
        <v>150103</v>
      </c>
      <c r="EW4780" s="68" t="s">
        <v>2739</v>
      </c>
      <c r="EX4780" s="68" t="str">
        <f t="shared" si="107"/>
        <v>중형</v>
      </c>
      <c r="GE4780" s="68">
        <v>141322</v>
      </c>
      <c r="GF4780" s="68" t="s">
        <v>7147</v>
      </c>
    </row>
    <row r="4781" spans="147:188" x14ac:dyDescent="0.3">
      <c r="EQ4781" s="68">
        <v>21250103</v>
      </c>
      <c r="ER4781" s="175">
        <v>2</v>
      </c>
      <c r="ES4781" s="68">
        <v>650</v>
      </c>
      <c r="ET4781" s="68">
        <v>103</v>
      </c>
      <c r="EU4781" s="68">
        <v>0</v>
      </c>
      <c r="EV4781" s="68">
        <v>150103</v>
      </c>
      <c r="EW4781" s="68" t="s">
        <v>2739</v>
      </c>
      <c r="EX4781" s="68" t="str">
        <f t="shared" si="107"/>
        <v>중형</v>
      </c>
      <c r="GE4781" s="68">
        <v>141323</v>
      </c>
      <c r="GF4781" s="68" t="s">
        <v>7148</v>
      </c>
    </row>
    <row r="4782" spans="147:188" x14ac:dyDescent="0.3">
      <c r="EQ4782" s="68">
        <v>30150103</v>
      </c>
      <c r="ER4782" s="175">
        <v>2</v>
      </c>
      <c r="ES4782" s="68">
        <v>650</v>
      </c>
      <c r="ET4782" s="68">
        <v>103</v>
      </c>
      <c r="EU4782" s="68">
        <v>0</v>
      </c>
      <c r="EV4782" s="68">
        <v>150103</v>
      </c>
      <c r="EW4782" s="68" t="s">
        <v>2739</v>
      </c>
      <c r="EX4782" s="68" t="str">
        <f t="shared" si="107"/>
        <v>중형</v>
      </c>
      <c r="GE4782" s="68">
        <v>141324</v>
      </c>
      <c r="GF4782" s="68" t="s">
        <v>7149</v>
      </c>
    </row>
    <row r="4783" spans="147:188" x14ac:dyDescent="0.3">
      <c r="EQ4783" s="68">
        <v>30250103</v>
      </c>
      <c r="ER4783" s="175">
        <v>2</v>
      </c>
      <c r="ES4783" s="68">
        <v>650</v>
      </c>
      <c r="ET4783" s="68">
        <v>103</v>
      </c>
      <c r="EU4783" s="68">
        <v>0</v>
      </c>
      <c r="EV4783" s="68">
        <v>150103</v>
      </c>
      <c r="EW4783" s="68" t="s">
        <v>2739</v>
      </c>
      <c r="EX4783" s="68" t="str">
        <f t="shared" si="107"/>
        <v>중형</v>
      </c>
      <c r="GE4783" s="68">
        <v>141325</v>
      </c>
      <c r="GF4783" s="68" t="s">
        <v>7150</v>
      </c>
    </row>
    <row r="4784" spans="147:188" x14ac:dyDescent="0.3">
      <c r="EQ4784" s="68">
        <v>30350103</v>
      </c>
      <c r="ER4784" s="175">
        <v>2</v>
      </c>
      <c r="ES4784" s="68">
        <v>650</v>
      </c>
      <c r="ET4784" s="68">
        <v>103</v>
      </c>
      <c r="EU4784" s="68">
        <v>0</v>
      </c>
      <c r="EV4784" s="68">
        <v>150103</v>
      </c>
      <c r="EW4784" s="68" t="s">
        <v>2739</v>
      </c>
      <c r="EX4784" s="68" t="str">
        <f t="shared" si="107"/>
        <v>중형</v>
      </c>
      <c r="GE4784" s="68">
        <v>141326</v>
      </c>
      <c r="GF4784" s="68" t="s">
        <v>7151</v>
      </c>
    </row>
    <row r="4785" spans="147:188" x14ac:dyDescent="0.3">
      <c r="EQ4785" s="68">
        <v>30450103</v>
      </c>
      <c r="ER4785" s="175">
        <v>2</v>
      </c>
      <c r="ES4785" s="68">
        <v>650</v>
      </c>
      <c r="ET4785" s="68">
        <v>103</v>
      </c>
      <c r="EU4785" s="68">
        <v>0</v>
      </c>
      <c r="EV4785" s="68">
        <v>150103</v>
      </c>
      <c r="EW4785" s="68" t="s">
        <v>2739</v>
      </c>
      <c r="EX4785" s="68" t="str">
        <f t="shared" si="107"/>
        <v>중형</v>
      </c>
      <c r="GE4785" s="68">
        <v>141327</v>
      </c>
      <c r="GF4785" s="68" t="s">
        <v>7152</v>
      </c>
    </row>
    <row r="4786" spans="147:188" x14ac:dyDescent="0.3">
      <c r="EQ4786" s="68">
        <v>30550103</v>
      </c>
      <c r="ER4786" s="175">
        <v>2</v>
      </c>
      <c r="ES4786" s="68">
        <v>650</v>
      </c>
      <c r="ET4786" s="68">
        <v>103</v>
      </c>
      <c r="EU4786" s="68">
        <v>0</v>
      </c>
      <c r="EV4786" s="68">
        <v>150103</v>
      </c>
      <c r="EW4786" s="68" t="s">
        <v>2739</v>
      </c>
      <c r="EX4786" s="68" t="str">
        <f t="shared" si="107"/>
        <v>중형</v>
      </c>
      <c r="GE4786" s="68">
        <v>141328</v>
      </c>
      <c r="GF4786" s="68" t="s">
        <v>7153</v>
      </c>
    </row>
    <row r="4787" spans="147:188" x14ac:dyDescent="0.3">
      <c r="EQ4787" s="68">
        <v>30650103</v>
      </c>
      <c r="ER4787" s="175">
        <v>2</v>
      </c>
      <c r="ES4787" s="68">
        <v>650</v>
      </c>
      <c r="ET4787" s="68">
        <v>103</v>
      </c>
      <c r="EU4787" s="68">
        <v>0</v>
      </c>
      <c r="EV4787" s="68">
        <v>150103</v>
      </c>
      <c r="EW4787" s="68" t="s">
        <v>2739</v>
      </c>
      <c r="EX4787" s="68" t="str">
        <f t="shared" si="107"/>
        <v>중형</v>
      </c>
      <c r="GE4787" s="68">
        <v>141329</v>
      </c>
      <c r="GF4787" s="68" t="s">
        <v>7154</v>
      </c>
    </row>
    <row r="4788" spans="147:188" x14ac:dyDescent="0.3">
      <c r="EQ4788" s="68">
        <v>30750103</v>
      </c>
      <c r="ER4788" s="175">
        <v>2</v>
      </c>
      <c r="ES4788" s="68">
        <v>650</v>
      </c>
      <c r="ET4788" s="68">
        <v>103</v>
      </c>
      <c r="EU4788" s="68">
        <v>0</v>
      </c>
      <c r="EV4788" s="68">
        <v>150103</v>
      </c>
      <c r="EW4788" s="68" t="s">
        <v>2739</v>
      </c>
      <c r="EX4788" s="68" t="str">
        <f t="shared" si="107"/>
        <v>중형</v>
      </c>
      <c r="GE4788" s="68">
        <v>141330</v>
      </c>
      <c r="GF4788" s="68" t="s">
        <v>7155</v>
      </c>
    </row>
    <row r="4789" spans="147:188" x14ac:dyDescent="0.3">
      <c r="EQ4789" s="68">
        <v>30850103</v>
      </c>
      <c r="ER4789" s="175">
        <v>2</v>
      </c>
      <c r="ES4789" s="68">
        <v>650</v>
      </c>
      <c r="ET4789" s="68">
        <v>103</v>
      </c>
      <c r="EU4789" s="68">
        <v>0</v>
      </c>
      <c r="EV4789" s="68">
        <v>150103</v>
      </c>
      <c r="EW4789" s="68" t="s">
        <v>2739</v>
      </c>
      <c r="EX4789" s="68" t="str">
        <f t="shared" si="107"/>
        <v>중형</v>
      </c>
      <c r="GE4789" s="68">
        <v>141431</v>
      </c>
      <c r="GF4789" s="68" t="s">
        <v>7156</v>
      </c>
    </row>
    <row r="4790" spans="147:188" x14ac:dyDescent="0.3">
      <c r="EQ4790" s="68">
        <v>30950103</v>
      </c>
      <c r="ER4790" s="175">
        <v>2</v>
      </c>
      <c r="ES4790" s="68">
        <v>650</v>
      </c>
      <c r="ET4790" s="68">
        <v>103</v>
      </c>
      <c r="EU4790" s="68">
        <v>0</v>
      </c>
      <c r="EV4790" s="68">
        <v>150103</v>
      </c>
      <c r="EW4790" s="68" t="s">
        <v>2739</v>
      </c>
      <c r="EX4790" s="68" t="str">
        <f t="shared" si="107"/>
        <v>중형</v>
      </c>
      <c r="GE4790" s="68">
        <v>141432</v>
      </c>
      <c r="GF4790" s="68" t="s">
        <v>7157</v>
      </c>
    </row>
    <row r="4791" spans="147:188" x14ac:dyDescent="0.3">
      <c r="EQ4791" s="68">
        <v>31050103</v>
      </c>
      <c r="ER4791" s="175">
        <v>2</v>
      </c>
      <c r="ES4791" s="68">
        <v>650</v>
      </c>
      <c r="ET4791" s="68">
        <v>103</v>
      </c>
      <c r="EU4791" s="68">
        <v>0</v>
      </c>
      <c r="EV4791" s="68">
        <v>150103</v>
      </c>
      <c r="EW4791" s="68" t="s">
        <v>2739</v>
      </c>
      <c r="EX4791" s="68" t="str">
        <f t="shared" si="107"/>
        <v>중형</v>
      </c>
      <c r="GE4791" s="68">
        <v>141433</v>
      </c>
      <c r="GF4791" s="68" t="s">
        <v>7158</v>
      </c>
    </row>
    <row r="4792" spans="147:188" x14ac:dyDescent="0.3">
      <c r="EQ4792" s="68">
        <v>31150103</v>
      </c>
      <c r="ER4792" s="175">
        <v>2</v>
      </c>
      <c r="ES4792" s="68">
        <v>650</v>
      </c>
      <c r="ET4792" s="68">
        <v>103</v>
      </c>
      <c r="EU4792" s="68">
        <v>0</v>
      </c>
      <c r="EV4792" s="68">
        <v>150103</v>
      </c>
      <c r="EW4792" s="68" t="s">
        <v>2739</v>
      </c>
      <c r="EX4792" s="68" t="str">
        <f t="shared" si="107"/>
        <v>중형</v>
      </c>
      <c r="GE4792" s="68">
        <v>141434</v>
      </c>
      <c r="GF4792" s="68" t="s">
        <v>7159</v>
      </c>
    </row>
    <row r="4793" spans="147:188" x14ac:dyDescent="0.3">
      <c r="EQ4793" s="68">
        <v>31250103</v>
      </c>
      <c r="ER4793" s="175">
        <v>2</v>
      </c>
      <c r="ES4793" s="68">
        <v>650</v>
      </c>
      <c r="ET4793" s="68">
        <v>103</v>
      </c>
      <c r="EU4793" s="68">
        <v>0</v>
      </c>
      <c r="EV4793" s="68">
        <v>150103</v>
      </c>
      <c r="EW4793" s="68" t="s">
        <v>2739</v>
      </c>
      <c r="EX4793" s="68" t="str">
        <f t="shared" si="107"/>
        <v>중형</v>
      </c>
      <c r="GE4793" s="68">
        <v>141435</v>
      </c>
      <c r="GF4793" s="68" t="s">
        <v>7160</v>
      </c>
    </row>
    <row r="4794" spans="147:188" x14ac:dyDescent="0.3">
      <c r="EQ4794" s="68">
        <v>10150104</v>
      </c>
      <c r="ER4794" s="175">
        <v>1</v>
      </c>
      <c r="ES4794" s="68">
        <v>650</v>
      </c>
      <c r="ET4794" s="68">
        <v>104</v>
      </c>
      <c r="EU4794" s="68">
        <v>0</v>
      </c>
      <c r="EV4794" s="68">
        <v>150104</v>
      </c>
      <c r="EW4794" s="68" t="s">
        <v>2740</v>
      </c>
      <c r="EX4794" s="68" t="str">
        <f t="shared" si="107"/>
        <v>소형</v>
      </c>
      <c r="GE4794" s="68">
        <v>141436</v>
      </c>
      <c r="GF4794" s="68" t="s">
        <v>7161</v>
      </c>
    </row>
    <row r="4795" spans="147:188" x14ac:dyDescent="0.3">
      <c r="EQ4795" s="68">
        <v>10250104</v>
      </c>
      <c r="ER4795" s="175">
        <v>1</v>
      </c>
      <c r="ES4795" s="68">
        <v>650</v>
      </c>
      <c r="ET4795" s="68">
        <v>104</v>
      </c>
      <c r="EU4795" s="68">
        <v>0</v>
      </c>
      <c r="EV4795" s="68">
        <v>150104</v>
      </c>
      <c r="EW4795" s="68" t="s">
        <v>2740</v>
      </c>
      <c r="EX4795" s="68" t="str">
        <f t="shared" si="107"/>
        <v>소형</v>
      </c>
      <c r="GE4795" s="68">
        <v>141437</v>
      </c>
      <c r="GF4795" s="68" t="s">
        <v>7162</v>
      </c>
    </row>
    <row r="4796" spans="147:188" x14ac:dyDescent="0.3">
      <c r="EQ4796" s="68">
        <v>10350104</v>
      </c>
      <c r="ER4796" s="175">
        <v>1</v>
      </c>
      <c r="ES4796" s="68">
        <v>650</v>
      </c>
      <c r="ET4796" s="68">
        <v>104</v>
      </c>
      <c r="EU4796" s="68">
        <v>0</v>
      </c>
      <c r="EV4796" s="68">
        <v>150104</v>
      </c>
      <c r="EW4796" s="68" t="s">
        <v>2740</v>
      </c>
      <c r="EX4796" s="68" t="str">
        <f t="shared" si="107"/>
        <v>소형</v>
      </c>
      <c r="GE4796" s="68">
        <v>141438</v>
      </c>
      <c r="GF4796" s="68" t="s">
        <v>7163</v>
      </c>
    </row>
    <row r="4797" spans="147:188" x14ac:dyDescent="0.3">
      <c r="EQ4797" s="68">
        <v>10450104</v>
      </c>
      <c r="ER4797" s="175">
        <v>1</v>
      </c>
      <c r="ES4797" s="68">
        <v>650</v>
      </c>
      <c r="ET4797" s="68">
        <v>104</v>
      </c>
      <c r="EU4797" s="68">
        <v>0</v>
      </c>
      <c r="EV4797" s="68">
        <v>150104</v>
      </c>
      <c r="EW4797" s="68" t="s">
        <v>2740</v>
      </c>
      <c r="EX4797" s="68" t="str">
        <f t="shared" si="107"/>
        <v>소형</v>
      </c>
      <c r="GE4797" s="68">
        <v>141439</v>
      </c>
      <c r="GF4797" s="68" t="s">
        <v>7164</v>
      </c>
    </row>
    <row r="4798" spans="147:188" x14ac:dyDescent="0.3">
      <c r="EQ4798" s="68">
        <v>10550104</v>
      </c>
      <c r="ER4798" s="175">
        <v>1</v>
      </c>
      <c r="ES4798" s="68">
        <v>650</v>
      </c>
      <c r="ET4798" s="68">
        <v>104</v>
      </c>
      <c r="EU4798" s="68">
        <v>0</v>
      </c>
      <c r="EV4798" s="68">
        <v>150104</v>
      </c>
      <c r="EW4798" s="68" t="s">
        <v>2740</v>
      </c>
      <c r="EX4798" s="68" t="str">
        <f t="shared" si="107"/>
        <v>소형</v>
      </c>
      <c r="GE4798" s="68">
        <v>141440</v>
      </c>
      <c r="GF4798" s="68" t="s">
        <v>7165</v>
      </c>
    </row>
    <row r="4799" spans="147:188" x14ac:dyDescent="0.3">
      <c r="EQ4799" s="68">
        <v>10650104</v>
      </c>
      <c r="ER4799" s="175">
        <v>1</v>
      </c>
      <c r="ES4799" s="68">
        <v>650</v>
      </c>
      <c r="ET4799" s="68">
        <v>104</v>
      </c>
      <c r="EU4799" s="68">
        <v>0</v>
      </c>
      <c r="EV4799" s="68">
        <v>150104</v>
      </c>
      <c r="EW4799" s="68" t="s">
        <v>2740</v>
      </c>
      <c r="EX4799" s="68" t="str">
        <f t="shared" si="107"/>
        <v>소형</v>
      </c>
      <c r="GE4799" s="68">
        <v>141441</v>
      </c>
      <c r="GF4799" s="68" t="s">
        <v>7166</v>
      </c>
    </row>
    <row r="4800" spans="147:188" x14ac:dyDescent="0.3">
      <c r="EQ4800" s="68">
        <v>10750104</v>
      </c>
      <c r="ER4800" s="175">
        <v>1</v>
      </c>
      <c r="ES4800" s="68">
        <v>650</v>
      </c>
      <c r="ET4800" s="68">
        <v>104</v>
      </c>
      <c r="EU4800" s="68">
        <v>0</v>
      </c>
      <c r="EV4800" s="68">
        <v>150104</v>
      </c>
      <c r="EW4800" s="68" t="s">
        <v>2740</v>
      </c>
      <c r="EX4800" s="68" t="str">
        <f t="shared" si="107"/>
        <v>소형</v>
      </c>
      <c r="GE4800" s="68">
        <v>141442</v>
      </c>
      <c r="GF4800" s="68" t="s">
        <v>7167</v>
      </c>
    </row>
    <row r="4801" spans="147:188" x14ac:dyDescent="0.3">
      <c r="EQ4801" s="68">
        <v>10850104</v>
      </c>
      <c r="ER4801" s="175">
        <v>1</v>
      </c>
      <c r="ES4801" s="68">
        <v>650</v>
      </c>
      <c r="ET4801" s="68">
        <v>104</v>
      </c>
      <c r="EU4801" s="68">
        <v>0</v>
      </c>
      <c r="EV4801" s="68">
        <v>150104</v>
      </c>
      <c r="EW4801" s="68" t="s">
        <v>2740</v>
      </c>
      <c r="EX4801" s="68" t="str">
        <f t="shared" si="107"/>
        <v>소형</v>
      </c>
      <c r="GE4801" s="68">
        <v>141443</v>
      </c>
      <c r="GF4801" s="68" t="s">
        <v>7168</v>
      </c>
    </row>
    <row r="4802" spans="147:188" x14ac:dyDescent="0.3">
      <c r="EQ4802" s="68">
        <v>10950104</v>
      </c>
      <c r="ER4802" s="175">
        <v>1</v>
      </c>
      <c r="ES4802" s="68">
        <v>650</v>
      </c>
      <c r="ET4802" s="68">
        <v>104</v>
      </c>
      <c r="EU4802" s="68">
        <v>0</v>
      </c>
      <c r="EV4802" s="68">
        <v>150104</v>
      </c>
      <c r="EW4802" s="68" t="s">
        <v>2740</v>
      </c>
      <c r="EX4802" s="68" t="str">
        <f t="shared" si="107"/>
        <v>소형</v>
      </c>
      <c r="GE4802" s="68">
        <v>141444</v>
      </c>
      <c r="GF4802" s="68" t="s">
        <v>7169</v>
      </c>
    </row>
    <row r="4803" spans="147:188" x14ac:dyDescent="0.3">
      <c r="EQ4803" s="68">
        <v>11050104</v>
      </c>
      <c r="ER4803" s="175">
        <v>1</v>
      </c>
      <c r="ES4803" s="68">
        <v>650</v>
      </c>
      <c r="ET4803" s="68">
        <v>104</v>
      </c>
      <c r="EU4803" s="68">
        <v>0</v>
      </c>
      <c r="EV4803" s="68">
        <v>150104</v>
      </c>
      <c r="EW4803" s="68" t="s">
        <v>2740</v>
      </c>
      <c r="EX4803" s="68" t="str">
        <f t="shared" ref="EX4803:EX4866" si="108">IF(ER4803=1,"소형",IF(ER4803=2,"중형","대형"))</f>
        <v>소형</v>
      </c>
      <c r="GE4803" s="68">
        <v>141445</v>
      </c>
      <c r="GF4803" s="68" t="s">
        <v>7170</v>
      </c>
    </row>
    <row r="4804" spans="147:188" x14ac:dyDescent="0.3">
      <c r="EQ4804" s="68">
        <v>11150104</v>
      </c>
      <c r="ER4804" s="175">
        <v>1</v>
      </c>
      <c r="ES4804" s="68">
        <v>650</v>
      </c>
      <c r="ET4804" s="68">
        <v>104</v>
      </c>
      <c r="EU4804" s="68">
        <v>0</v>
      </c>
      <c r="EV4804" s="68">
        <v>150104</v>
      </c>
      <c r="EW4804" s="68" t="s">
        <v>2740</v>
      </c>
      <c r="EX4804" s="68" t="str">
        <f t="shared" si="108"/>
        <v>소형</v>
      </c>
      <c r="GE4804" s="68">
        <v>141446</v>
      </c>
      <c r="GF4804" s="68" t="s">
        <v>7171</v>
      </c>
    </row>
    <row r="4805" spans="147:188" x14ac:dyDescent="0.3">
      <c r="EQ4805" s="68">
        <v>11250104</v>
      </c>
      <c r="ER4805" s="175">
        <v>1</v>
      </c>
      <c r="ES4805" s="68">
        <v>650</v>
      </c>
      <c r="ET4805" s="68">
        <v>104</v>
      </c>
      <c r="EU4805" s="68">
        <v>0</v>
      </c>
      <c r="EV4805" s="68">
        <v>150104</v>
      </c>
      <c r="EW4805" s="68" t="s">
        <v>2740</v>
      </c>
      <c r="EX4805" s="68" t="str">
        <f t="shared" si="108"/>
        <v>소형</v>
      </c>
      <c r="GE4805" s="68">
        <v>141447</v>
      </c>
      <c r="GF4805" s="68" t="s">
        <v>7172</v>
      </c>
    </row>
    <row r="4806" spans="147:188" x14ac:dyDescent="0.3">
      <c r="EQ4806" s="68">
        <v>20150104</v>
      </c>
      <c r="ER4806" s="175">
        <v>1</v>
      </c>
      <c r="ES4806" s="68">
        <v>650</v>
      </c>
      <c r="ET4806" s="68">
        <v>104</v>
      </c>
      <c r="EU4806" s="68">
        <v>0</v>
      </c>
      <c r="EV4806" s="68">
        <v>150104</v>
      </c>
      <c r="EW4806" s="68" t="s">
        <v>2740</v>
      </c>
      <c r="EX4806" s="68" t="str">
        <f t="shared" si="108"/>
        <v>소형</v>
      </c>
      <c r="GE4806" s="68">
        <v>141448</v>
      </c>
      <c r="GF4806" s="68" t="s">
        <v>7173</v>
      </c>
    </row>
    <row r="4807" spans="147:188" x14ac:dyDescent="0.3">
      <c r="EQ4807" s="68">
        <v>20250104</v>
      </c>
      <c r="ER4807" s="175">
        <v>1</v>
      </c>
      <c r="ES4807" s="68">
        <v>650</v>
      </c>
      <c r="ET4807" s="68">
        <v>104</v>
      </c>
      <c r="EU4807" s="68">
        <v>0</v>
      </c>
      <c r="EV4807" s="68">
        <v>150104</v>
      </c>
      <c r="EW4807" s="68" t="s">
        <v>2740</v>
      </c>
      <c r="EX4807" s="68" t="str">
        <f t="shared" si="108"/>
        <v>소형</v>
      </c>
      <c r="GE4807" s="68">
        <v>141449</v>
      </c>
      <c r="GF4807" s="68" t="s">
        <v>7174</v>
      </c>
    </row>
    <row r="4808" spans="147:188" x14ac:dyDescent="0.3">
      <c r="EQ4808" s="68">
        <v>20350104</v>
      </c>
      <c r="ER4808" s="175">
        <v>1</v>
      </c>
      <c r="ES4808" s="68">
        <v>650</v>
      </c>
      <c r="ET4808" s="68">
        <v>104</v>
      </c>
      <c r="EU4808" s="68">
        <v>0</v>
      </c>
      <c r="EV4808" s="68">
        <v>150104</v>
      </c>
      <c r="EW4808" s="68" t="s">
        <v>2740</v>
      </c>
      <c r="EX4808" s="68" t="str">
        <f t="shared" si="108"/>
        <v>소형</v>
      </c>
      <c r="GE4808" s="68">
        <v>141450</v>
      </c>
      <c r="GF4808" s="68" t="s">
        <v>7175</v>
      </c>
    </row>
    <row r="4809" spans="147:188" x14ac:dyDescent="0.3">
      <c r="EQ4809" s="68">
        <v>20450104</v>
      </c>
      <c r="ER4809" s="175">
        <v>1</v>
      </c>
      <c r="ES4809" s="68">
        <v>650</v>
      </c>
      <c r="ET4809" s="68">
        <v>104</v>
      </c>
      <c r="EU4809" s="68">
        <v>0</v>
      </c>
      <c r="EV4809" s="68">
        <v>150104</v>
      </c>
      <c r="EW4809" s="68" t="s">
        <v>2740</v>
      </c>
      <c r="EX4809" s="68" t="str">
        <f t="shared" si="108"/>
        <v>소형</v>
      </c>
      <c r="GE4809" s="68">
        <v>141451</v>
      </c>
      <c r="GF4809" s="68" t="s">
        <v>7176</v>
      </c>
    </row>
    <row r="4810" spans="147:188" x14ac:dyDescent="0.3">
      <c r="EQ4810" s="68">
        <v>20550104</v>
      </c>
      <c r="ER4810" s="175">
        <v>1</v>
      </c>
      <c r="ES4810" s="68">
        <v>650</v>
      </c>
      <c r="ET4810" s="68">
        <v>104</v>
      </c>
      <c r="EU4810" s="68">
        <v>0</v>
      </c>
      <c r="EV4810" s="68">
        <v>150104</v>
      </c>
      <c r="EW4810" s="68" t="s">
        <v>2740</v>
      </c>
      <c r="EX4810" s="68" t="str">
        <f t="shared" si="108"/>
        <v>소형</v>
      </c>
      <c r="GE4810" s="68">
        <v>141452</v>
      </c>
      <c r="GF4810" s="68" t="s">
        <v>7177</v>
      </c>
    </row>
    <row r="4811" spans="147:188" x14ac:dyDescent="0.3">
      <c r="EQ4811" s="68">
        <v>20650104</v>
      </c>
      <c r="ER4811" s="175">
        <v>1</v>
      </c>
      <c r="ES4811" s="68">
        <v>650</v>
      </c>
      <c r="ET4811" s="68">
        <v>104</v>
      </c>
      <c r="EU4811" s="68">
        <v>0</v>
      </c>
      <c r="EV4811" s="68">
        <v>150104</v>
      </c>
      <c r="EW4811" s="68" t="s">
        <v>2740</v>
      </c>
      <c r="EX4811" s="68" t="str">
        <f t="shared" si="108"/>
        <v>소형</v>
      </c>
      <c r="GE4811" s="68">
        <v>141453</v>
      </c>
      <c r="GF4811" s="68" t="s">
        <v>7178</v>
      </c>
    </row>
    <row r="4812" spans="147:188" x14ac:dyDescent="0.3">
      <c r="EQ4812" s="68">
        <v>20750104</v>
      </c>
      <c r="ER4812" s="175">
        <v>1</v>
      </c>
      <c r="ES4812" s="68">
        <v>650</v>
      </c>
      <c r="ET4812" s="68">
        <v>104</v>
      </c>
      <c r="EU4812" s="68">
        <v>0</v>
      </c>
      <c r="EV4812" s="68">
        <v>150104</v>
      </c>
      <c r="EW4812" s="68" t="s">
        <v>2740</v>
      </c>
      <c r="EX4812" s="68" t="str">
        <f t="shared" si="108"/>
        <v>소형</v>
      </c>
      <c r="GE4812" s="68">
        <v>141454</v>
      </c>
      <c r="GF4812" s="68" t="s">
        <v>7179</v>
      </c>
    </row>
    <row r="4813" spans="147:188" x14ac:dyDescent="0.3">
      <c r="EQ4813" s="68">
        <v>20850104</v>
      </c>
      <c r="ER4813" s="175">
        <v>1</v>
      </c>
      <c r="ES4813" s="68">
        <v>650</v>
      </c>
      <c r="ET4813" s="68">
        <v>104</v>
      </c>
      <c r="EU4813" s="68">
        <v>0</v>
      </c>
      <c r="EV4813" s="68">
        <v>150104</v>
      </c>
      <c r="EW4813" s="68" t="s">
        <v>2740</v>
      </c>
      <c r="EX4813" s="68" t="str">
        <f t="shared" si="108"/>
        <v>소형</v>
      </c>
      <c r="GE4813" s="68">
        <v>141455</v>
      </c>
      <c r="GF4813" s="68" t="s">
        <v>7180</v>
      </c>
    </row>
    <row r="4814" spans="147:188" x14ac:dyDescent="0.3">
      <c r="EQ4814" s="68">
        <v>20950104</v>
      </c>
      <c r="ER4814" s="175">
        <v>1</v>
      </c>
      <c r="ES4814" s="68">
        <v>650</v>
      </c>
      <c r="ET4814" s="68">
        <v>104</v>
      </c>
      <c r="EU4814" s="68">
        <v>0</v>
      </c>
      <c r="EV4814" s="68">
        <v>150104</v>
      </c>
      <c r="EW4814" s="68" t="s">
        <v>2740</v>
      </c>
      <c r="EX4814" s="68" t="str">
        <f t="shared" si="108"/>
        <v>소형</v>
      </c>
      <c r="GE4814" s="68">
        <v>141456</v>
      </c>
      <c r="GF4814" s="68" t="s">
        <v>7181</v>
      </c>
    </row>
    <row r="4815" spans="147:188" x14ac:dyDescent="0.3">
      <c r="EQ4815" s="68">
        <v>21050104</v>
      </c>
      <c r="ER4815" s="175">
        <v>1</v>
      </c>
      <c r="ES4815" s="68">
        <v>650</v>
      </c>
      <c r="ET4815" s="68">
        <v>104</v>
      </c>
      <c r="EU4815" s="68">
        <v>0</v>
      </c>
      <c r="EV4815" s="68">
        <v>150104</v>
      </c>
      <c r="EW4815" s="68" t="s">
        <v>2740</v>
      </c>
      <c r="EX4815" s="68" t="str">
        <f t="shared" si="108"/>
        <v>소형</v>
      </c>
      <c r="GE4815" s="68">
        <v>141457</v>
      </c>
      <c r="GF4815" s="68" t="s">
        <v>7182</v>
      </c>
    </row>
    <row r="4816" spans="147:188" x14ac:dyDescent="0.3">
      <c r="EQ4816" s="68">
        <v>21150104</v>
      </c>
      <c r="ER4816" s="175">
        <v>1</v>
      </c>
      <c r="ES4816" s="68">
        <v>650</v>
      </c>
      <c r="ET4816" s="68">
        <v>104</v>
      </c>
      <c r="EU4816" s="68">
        <v>0</v>
      </c>
      <c r="EV4816" s="68">
        <v>150104</v>
      </c>
      <c r="EW4816" s="68" t="s">
        <v>2740</v>
      </c>
      <c r="EX4816" s="68" t="str">
        <f t="shared" si="108"/>
        <v>소형</v>
      </c>
      <c r="GE4816" s="68">
        <v>141458</v>
      </c>
      <c r="GF4816" s="68" t="s">
        <v>7183</v>
      </c>
    </row>
    <row r="4817" spans="147:188" x14ac:dyDescent="0.3">
      <c r="EQ4817" s="68">
        <v>21250104</v>
      </c>
      <c r="ER4817" s="175">
        <v>1</v>
      </c>
      <c r="ES4817" s="68">
        <v>650</v>
      </c>
      <c r="ET4817" s="68">
        <v>104</v>
      </c>
      <c r="EU4817" s="68">
        <v>0</v>
      </c>
      <c r="EV4817" s="68">
        <v>150104</v>
      </c>
      <c r="EW4817" s="68" t="s">
        <v>2740</v>
      </c>
      <c r="EX4817" s="68" t="str">
        <f t="shared" si="108"/>
        <v>소형</v>
      </c>
      <c r="GE4817" s="68">
        <v>141459</v>
      </c>
      <c r="GF4817" s="68" t="s">
        <v>7184</v>
      </c>
    </row>
    <row r="4818" spans="147:188" x14ac:dyDescent="0.3">
      <c r="EQ4818" s="68">
        <v>30150104</v>
      </c>
      <c r="ER4818" s="175">
        <v>1</v>
      </c>
      <c r="ES4818" s="68">
        <v>650</v>
      </c>
      <c r="ET4818" s="68">
        <v>104</v>
      </c>
      <c r="EU4818" s="68">
        <v>0</v>
      </c>
      <c r="EV4818" s="68">
        <v>150104</v>
      </c>
      <c r="EW4818" s="68" t="s">
        <v>2740</v>
      </c>
      <c r="EX4818" s="68" t="str">
        <f t="shared" si="108"/>
        <v>소형</v>
      </c>
      <c r="GE4818" s="68">
        <v>141460</v>
      </c>
      <c r="GF4818" s="68" t="s">
        <v>7185</v>
      </c>
    </row>
    <row r="4819" spans="147:188" x14ac:dyDescent="0.3">
      <c r="EQ4819" s="68">
        <v>30250104</v>
      </c>
      <c r="ER4819" s="175">
        <v>1</v>
      </c>
      <c r="ES4819" s="68">
        <v>650</v>
      </c>
      <c r="ET4819" s="68">
        <v>104</v>
      </c>
      <c r="EU4819" s="68">
        <v>0</v>
      </c>
      <c r="EV4819" s="68">
        <v>150104</v>
      </c>
      <c r="EW4819" s="68" t="s">
        <v>2740</v>
      </c>
      <c r="EX4819" s="68" t="str">
        <f t="shared" si="108"/>
        <v>소형</v>
      </c>
      <c r="GE4819" s="68">
        <v>141461</v>
      </c>
      <c r="GF4819" s="68" t="s">
        <v>7186</v>
      </c>
    </row>
    <row r="4820" spans="147:188" x14ac:dyDescent="0.3">
      <c r="EQ4820" s="68">
        <v>30350104</v>
      </c>
      <c r="ER4820" s="175">
        <v>1</v>
      </c>
      <c r="ES4820" s="68">
        <v>650</v>
      </c>
      <c r="ET4820" s="68">
        <v>104</v>
      </c>
      <c r="EU4820" s="68">
        <v>0</v>
      </c>
      <c r="EV4820" s="68">
        <v>150104</v>
      </c>
      <c r="EW4820" s="68" t="s">
        <v>2740</v>
      </c>
      <c r="EX4820" s="68" t="str">
        <f t="shared" si="108"/>
        <v>소형</v>
      </c>
      <c r="GE4820" s="68">
        <v>141462</v>
      </c>
      <c r="GF4820" s="68" t="s">
        <v>7187</v>
      </c>
    </row>
    <row r="4821" spans="147:188" x14ac:dyDescent="0.3">
      <c r="EQ4821" s="68">
        <v>30450104</v>
      </c>
      <c r="ER4821" s="175">
        <v>1</v>
      </c>
      <c r="ES4821" s="68">
        <v>650</v>
      </c>
      <c r="ET4821" s="68">
        <v>104</v>
      </c>
      <c r="EU4821" s="68">
        <v>0</v>
      </c>
      <c r="EV4821" s="68">
        <v>150104</v>
      </c>
      <c r="EW4821" s="68" t="s">
        <v>2740</v>
      </c>
      <c r="EX4821" s="68" t="str">
        <f t="shared" si="108"/>
        <v>소형</v>
      </c>
      <c r="GE4821" s="68">
        <v>141463</v>
      </c>
      <c r="GF4821" s="68" t="s">
        <v>7188</v>
      </c>
    </row>
    <row r="4822" spans="147:188" x14ac:dyDescent="0.3">
      <c r="EQ4822" s="68">
        <v>30550104</v>
      </c>
      <c r="ER4822" s="175">
        <v>1</v>
      </c>
      <c r="ES4822" s="68">
        <v>650</v>
      </c>
      <c r="ET4822" s="68">
        <v>104</v>
      </c>
      <c r="EU4822" s="68">
        <v>0</v>
      </c>
      <c r="EV4822" s="68">
        <v>150104</v>
      </c>
      <c r="EW4822" s="68" t="s">
        <v>2740</v>
      </c>
      <c r="EX4822" s="68" t="str">
        <f t="shared" si="108"/>
        <v>소형</v>
      </c>
      <c r="GE4822" s="68">
        <v>141464</v>
      </c>
      <c r="GF4822" s="68" t="s">
        <v>7189</v>
      </c>
    </row>
    <row r="4823" spans="147:188" x14ac:dyDescent="0.3">
      <c r="EQ4823" s="68">
        <v>30650104</v>
      </c>
      <c r="ER4823" s="175">
        <v>1</v>
      </c>
      <c r="ES4823" s="68">
        <v>650</v>
      </c>
      <c r="ET4823" s="68">
        <v>104</v>
      </c>
      <c r="EU4823" s="68">
        <v>0</v>
      </c>
      <c r="EV4823" s="68">
        <v>150104</v>
      </c>
      <c r="EW4823" s="68" t="s">
        <v>2740</v>
      </c>
      <c r="EX4823" s="68" t="str">
        <f t="shared" si="108"/>
        <v>소형</v>
      </c>
      <c r="GE4823" s="68">
        <v>141465</v>
      </c>
      <c r="GF4823" s="68" t="s">
        <v>7190</v>
      </c>
    </row>
    <row r="4824" spans="147:188" x14ac:dyDescent="0.3">
      <c r="EQ4824" s="68">
        <v>30750104</v>
      </c>
      <c r="ER4824" s="175">
        <v>1</v>
      </c>
      <c r="ES4824" s="68">
        <v>650</v>
      </c>
      <c r="ET4824" s="68">
        <v>104</v>
      </c>
      <c r="EU4824" s="68">
        <v>0</v>
      </c>
      <c r="EV4824" s="68">
        <v>150104</v>
      </c>
      <c r="EW4824" s="68" t="s">
        <v>2740</v>
      </c>
      <c r="EX4824" s="68" t="str">
        <f t="shared" si="108"/>
        <v>소형</v>
      </c>
      <c r="GE4824" s="68">
        <v>141466</v>
      </c>
      <c r="GF4824" s="68" t="s">
        <v>7191</v>
      </c>
    </row>
    <row r="4825" spans="147:188" x14ac:dyDescent="0.3">
      <c r="EQ4825" s="68">
        <v>30850104</v>
      </c>
      <c r="ER4825" s="175">
        <v>1</v>
      </c>
      <c r="ES4825" s="68">
        <v>650</v>
      </c>
      <c r="ET4825" s="68">
        <v>104</v>
      </c>
      <c r="EU4825" s="68">
        <v>0</v>
      </c>
      <c r="EV4825" s="68">
        <v>150104</v>
      </c>
      <c r="EW4825" s="68" t="s">
        <v>2740</v>
      </c>
      <c r="EX4825" s="68" t="str">
        <f t="shared" si="108"/>
        <v>소형</v>
      </c>
      <c r="GE4825" s="68">
        <v>141467</v>
      </c>
      <c r="GF4825" s="68" t="s">
        <v>7192</v>
      </c>
    </row>
    <row r="4826" spans="147:188" x14ac:dyDescent="0.3">
      <c r="EQ4826" s="68">
        <v>30950104</v>
      </c>
      <c r="ER4826" s="175">
        <v>1</v>
      </c>
      <c r="ES4826" s="68">
        <v>650</v>
      </c>
      <c r="ET4826" s="68">
        <v>104</v>
      </c>
      <c r="EU4826" s="68">
        <v>0</v>
      </c>
      <c r="EV4826" s="68">
        <v>150104</v>
      </c>
      <c r="EW4826" s="68" t="s">
        <v>2740</v>
      </c>
      <c r="EX4826" s="68" t="str">
        <f t="shared" si="108"/>
        <v>소형</v>
      </c>
      <c r="GE4826" s="68">
        <v>141468</v>
      </c>
      <c r="GF4826" s="68" t="s">
        <v>7193</v>
      </c>
    </row>
    <row r="4827" spans="147:188" x14ac:dyDescent="0.3">
      <c r="EQ4827" s="68">
        <v>31050104</v>
      </c>
      <c r="ER4827" s="175">
        <v>1</v>
      </c>
      <c r="ES4827" s="68">
        <v>650</v>
      </c>
      <c r="ET4827" s="68">
        <v>104</v>
      </c>
      <c r="EU4827" s="68">
        <v>0</v>
      </c>
      <c r="EV4827" s="68">
        <v>150104</v>
      </c>
      <c r="EW4827" s="68" t="s">
        <v>2740</v>
      </c>
      <c r="EX4827" s="68" t="str">
        <f t="shared" si="108"/>
        <v>소형</v>
      </c>
      <c r="GE4827" s="68">
        <v>141469</v>
      </c>
      <c r="GF4827" s="68" t="s">
        <v>7194</v>
      </c>
    </row>
    <row r="4828" spans="147:188" x14ac:dyDescent="0.3">
      <c r="EQ4828" s="68">
        <v>31150104</v>
      </c>
      <c r="ER4828" s="175">
        <v>1</v>
      </c>
      <c r="ES4828" s="68">
        <v>650</v>
      </c>
      <c r="ET4828" s="68">
        <v>104</v>
      </c>
      <c r="EU4828" s="68">
        <v>0</v>
      </c>
      <c r="EV4828" s="68">
        <v>150104</v>
      </c>
      <c r="EW4828" s="68" t="s">
        <v>2740</v>
      </c>
      <c r="EX4828" s="68" t="str">
        <f t="shared" si="108"/>
        <v>소형</v>
      </c>
      <c r="GE4828" s="68">
        <v>141470</v>
      </c>
      <c r="GF4828" s="68" t="s">
        <v>7195</v>
      </c>
    </row>
    <row r="4829" spans="147:188" x14ac:dyDescent="0.3">
      <c r="EQ4829" s="68">
        <v>31250104</v>
      </c>
      <c r="ER4829" s="175">
        <v>1</v>
      </c>
      <c r="ES4829" s="68">
        <v>650</v>
      </c>
      <c r="ET4829" s="68">
        <v>104</v>
      </c>
      <c r="EU4829" s="68">
        <v>0</v>
      </c>
      <c r="EV4829" s="68">
        <v>150104</v>
      </c>
      <c r="EW4829" s="68" t="s">
        <v>2740</v>
      </c>
      <c r="EX4829" s="68" t="str">
        <f t="shared" si="108"/>
        <v>소형</v>
      </c>
      <c r="GE4829" s="68">
        <v>141471</v>
      </c>
      <c r="GF4829" s="68" t="s">
        <v>7196</v>
      </c>
    </row>
    <row r="4830" spans="147:188" x14ac:dyDescent="0.3">
      <c r="EQ4830" s="68">
        <v>10150105</v>
      </c>
      <c r="ER4830" s="175">
        <v>2</v>
      </c>
      <c r="ES4830" s="68">
        <v>650</v>
      </c>
      <c r="ET4830" s="68">
        <v>105</v>
      </c>
      <c r="EU4830" s="68">
        <v>0</v>
      </c>
      <c r="EV4830" s="68">
        <v>150105</v>
      </c>
      <c r="EW4830" s="68" t="s">
        <v>2741</v>
      </c>
      <c r="EX4830" s="68" t="str">
        <f t="shared" si="108"/>
        <v>중형</v>
      </c>
      <c r="GE4830" s="68">
        <v>141472</v>
      </c>
      <c r="GF4830" s="68" t="s">
        <v>7197</v>
      </c>
    </row>
    <row r="4831" spans="147:188" x14ac:dyDescent="0.3">
      <c r="EQ4831" s="68">
        <v>10250105</v>
      </c>
      <c r="ER4831" s="175">
        <v>2</v>
      </c>
      <c r="ES4831" s="68">
        <v>650</v>
      </c>
      <c r="ET4831" s="68">
        <v>105</v>
      </c>
      <c r="EU4831" s="68">
        <v>0</v>
      </c>
      <c r="EV4831" s="68">
        <v>150105</v>
      </c>
      <c r="EW4831" s="68" t="s">
        <v>2741</v>
      </c>
      <c r="EX4831" s="68" t="str">
        <f t="shared" si="108"/>
        <v>중형</v>
      </c>
      <c r="GE4831" s="68">
        <v>141473</v>
      </c>
      <c r="GF4831" s="68" t="s">
        <v>7198</v>
      </c>
    </row>
    <row r="4832" spans="147:188" x14ac:dyDescent="0.3">
      <c r="EQ4832" s="68">
        <v>10350105</v>
      </c>
      <c r="ER4832" s="175">
        <v>2</v>
      </c>
      <c r="ES4832" s="68">
        <v>650</v>
      </c>
      <c r="ET4832" s="68">
        <v>105</v>
      </c>
      <c r="EU4832" s="68">
        <v>0</v>
      </c>
      <c r="EV4832" s="68">
        <v>150105</v>
      </c>
      <c r="EW4832" s="68" t="s">
        <v>2741</v>
      </c>
      <c r="EX4832" s="68" t="str">
        <f t="shared" si="108"/>
        <v>중형</v>
      </c>
      <c r="GE4832" s="68">
        <v>141474</v>
      </c>
      <c r="GF4832" s="68" t="s">
        <v>7199</v>
      </c>
    </row>
    <row r="4833" spans="147:188" x14ac:dyDescent="0.3">
      <c r="EQ4833" s="68">
        <v>10450105</v>
      </c>
      <c r="ER4833" s="175">
        <v>2</v>
      </c>
      <c r="ES4833" s="68">
        <v>650</v>
      </c>
      <c r="ET4833" s="68">
        <v>105</v>
      </c>
      <c r="EU4833" s="68">
        <v>0</v>
      </c>
      <c r="EV4833" s="68">
        <v>150105</v>
      </c>
      <c r="EW4833" s="68" t="s">
        <v>2741</v>
      </c>
      <c r="EX4833" s="68" t="str">
        <f t="shared" si="108"/>
        <v>중형</v>
      </c>
      <c r="GE4833" s="68">
        <v>141475</v>
      </c>
      <c r="GF4833" s="68" t="s">
        <v>7200</v>
      </c>
    </row>
    <row r="4834" spans="147:188" x14ac:dyDescent="0.3">
      <c r="EQ4834" s="68">
        <v>10550105</v>
      </c>
      <c r="ER4834" s="175">
        <v>2</v>
      </c>
      <c r="ES4834" s="68">
        <v>650</v>
      </c>
      <c r="ET4834" s="68">
        <v>105</v>
      </c>
      <c r="EU4834" s="68">
        <v>0</v>
      </c>
      <c r="EV4834" s="68">
        <v>150105</v>
      </c>
      <c r="EW4834" s="68" t="s">
        <v>2741</v>
      </c>
      <c r="EX4834" s="68" t="str">
        <f t="shared" si="108"/>
        <v>중형</v>
      </c>
      <c r="GE4834" s="68">
        <v>141476</v>
      </c>
      <c r="GF4834" s="68" t="s">
        <v>7201</v>
      </c>
    </row>
    <row r="4835" spans="147:188" x14ac:dyDescent="0.3">
      <c r="EQ4835" s="68">
        <v>10650105</v>
      </c>
      <c r="ER4835" s="175">
        <v>2</v>
      </c>
      <c r="ES4835" s="68">
        <v>650</v>
      </c>
      <c r="ET4835" s="68">
        <v>105</v>
      </c>
      <c r="EU4835" s="68">
        <v>0</v>
      </c>
      <c r="EV4835" s="68">
        <v>150105</v>
      </c>
      <c r="EW4835" s="68" t="s">
        <v>2741</v>
      </c>
      <c r="EX4835" s="68" t="str">
        <f t="shared" si="108"/>
        <v>중형</v>
      </c>
      <c r="GE4835" s="68">
        <v>141477</v>
      </c>
      <c r="GF4835" s="68" t="s">
        <v>7202</v>
      </c>
    </row>
    <row r="4836" spans="147:188" x14ac:dyDescent="0.3">
      <c r="EQ4836" s="68">
        <v>10750105</v>
      </c>
      <c r="ER4836" s="175">
        <v>2</v>
      </c>
      <c r="ES4836" s="68">
        <v>650</v>
      </c>
      <c r="ET4836" s="68">
        <v>105</v>
      </c>
      <c r="EU4836" s="68">
        <v>0</v>
      </c>
      <c r="EV4836" s="68">
        <v>150105</v>
      </c>
      <c r="EW4836" s="68" t="s">
        <v>2741</v>
      </c>
      <c r="EX4836" s="68" t="str">
        <f t="shared" si="108"/>
        <v>중형</v>
      </c>
      <c r="GE4836" s="68">
        <v>141478</v>
      </c>
      <c r="GF4836" s="68" t="s">
        <v>7203</v>
      </c>
    </row>
    <row r="4837" spans="147:188" x14ac:dyDescent="0.3">
      <c r="EQ4837" s="68">
        <v>10850105</v>
      </c>
      <c r="ER4837" s="175">
        <v>2</v>
      </c>
      <c r="ES4837" s="68">
        <v>650</v>
      </c>
      <c r="ET4837" s="68">
        <v>105</v>
      </c>
      <c r="EU4837" s="68">
        <v>0</v>
      </c>
      <c r="EV4837" s="68">
        <v>150105</v>
      </c>
      <c r="EW4837" s="68" t="s">
        <v>2741</v>
      </c>
      <c r="EX4837" s="68" t="str">
        <f t="shared" si="108"/>
        <v>중형</v>
      </c>
      <c r="GE4837" s="68">
        <v>141479</v>
      </c>
      <c r="GF4837" s="68" t="s">
        <v>7204</v>
      </c>
    </row>
    <row r="4838" spans="147:188" x14ac:dyDescent="0.3">
      <c r="EQ4838" s="68">
        <v>10950105</v>
      </c>
      <c r="ER4838" s="175">
        <v>2</v>
      </c>
      <c r="ES4838" s="68">
        <v>650</v>
      </c>
      <c r="ET4838" s="68">
        <v>105</v>
      </c>
      <c r="EU4838" s="68">
        <v>0</v>
      </c>
      <c r="EV4838" s="68">
        <v>150105</v>
      </c>
      <c r="EW4838" s="68" t="s">
        <v>2741</v>
      </c>
      <c r="EX4838" s="68" t="str">
        <f t="shared" si="108"/>
        <v>중형</v>
      </c>
      <c r="GE4838" s="68">
        <v>141480</v>
      </c>
      <c r="GF4838" s="68" t="s">
        <v>7205</v>
      </c>
    </row>
    <row r="4839" spans="147:188" x14ac:dyDescent="0.3">
      <c r="EQ4839" s="68">
        <v>11050105</v>
      </c>
      <c r="ER4839" s="175">
        <v>2</v>
      </c>
      <c r="ES4839" s="68">
        <v>650</v>
      </c>
      <c r="ET4839" s="68">
        <v>105</v>
      </c>
      <c r="EU4839" s="68">
        <v>0</v>
      </c>
      <c r="EV4839" s="68">
        <v>150105</v>
      </c>
      <c r="EW4839" s="68" t="s">
        <v>2741</v>
      </c>
      <c r="EX4839" s="68" t="str">
        <f t="shared" si="108"/>
        <v>중형</v>
      </c>
      <c r="GE4839" s="68">
        <v>141481</v>
      </c>
      <c r="GF4839" s="68" t="s">
        <v>7206</v>
      </c>
    </row>
    <row r="4840" spans="147:188" x14ac:dyDescent="0.3">
      <c r="EQ4840" s="68">
        <v>11150105</v>
      </c>
      <c r="ER4840" s="175">
        <v>2</v>
      </c>
      <c r="ES4840" s="68">
        <v>650</v>
      </c>
      <c r="ET4840" s="68">
        <v>105</v>
      </c>
      <c r="EU4840" s="68">
        <v>0</v>
      </c>
      <c r="EV4840" s="68">
        <v>150105</v>
      </c>
      <c r="EW4840" s="68" t="s">
        <v>2741</v>
      </c>
      <c r="EX4840" s="68" t="str">
        <f t="shared" si="108"/>
        <v>중형</v>
      </c>
      <c r="GE4840" s="68">
        <v>141482</v>
      </c>
      <c r="GF4840" s="68" t="s">
        <v>7207</v>
      </c>
    </row>
    <row r="4841" spans="147:188" x14ac:dyDescent="0.3">
      <c r="EQ4841" s="68">
        <v>11250105</v>
      </c>
      <c r="ER4841" s="175">
        <v>2</v>
      </c>
      <c r="ES4841" s="68">
        <v>650</v>
      </c>
      <c r="ET4841" s="68">
        <v>105</v>
      </c>
      <c r="EU4841" s="68">
        <v>0</v>
      </c>
      <c r="EV4841" s="68">
        <v>150105</v>
      </c>
      <c r="EW4841" s="68" t="s">
        <v>2741</v>
      </c>
      <c r="EX4841" s="68" t="str">
        <f t="shared" si="108"/>
        <v>중형</v>
      </c>
      <c r="GE4841" s="68">
        <v>141483</v>
      </c>
      <c r="GF4841" s="68" t="s">
        <v>7208</v>
      </c>
    </row>
    <row r="4842" spans="147:188" x14ac:dyDescent="0.3">
      <c r="EQ4842" s="68">
        <v>20150105</v>
      </c>
      <c r="ER4842" s="175">
        <v>2</v>
      </c>
      <c r="ES4842" s="68">
        <v>650</v>
      </c>
      <c r="ET4842" s="68">
        <v>105</v>
      </c>
      <c r="EU4842" s="68">
        <v>0</v>
      </c>
      <c r="EV4842" s="68">
        <v>150105</v>
      </c>
      <c r="EW4842" s="68" t="s">
        <v>2741</v>
      </c>
      <c r="EX4842" s="68" t="str">
        <f t="shared" si="108"/>
        <v>중형</v>
      </c>
      <c r="GE4842" s="68">
        <v>141484</v>
      </c>
      <c r="GF4842" s="68" t="s">
        <v>7209</v>
      </c>
    </row>
    <row r="4843" spans="147:188" x14ac:dyDescent="0.3">
      <c r="EQ4843" s="68">
        <v>20250105</v>
      </c>
      <c r="ER4843" s="175">
        <v>2</v>
      </c>
      <c r="ES4843" s="68">
        <v>650</v>
      </c>
      <c r="ET4843" s="68">
        <v>105</v>
      </c>
      <c r="EU4843" s="68">
        <v>0</v>
      </c>
      <c r="EV4843" s="68">
        <v>150105</v>
      </c>
      <c r="EW4843" s="68" t="s">
        <v>2741</v>
      </c>
      <c r="EX4843" s="68" t="str">
        <f t="shared" si="108"/>
        <v>중형</v>
      </c>
      <c r="GE4843" s="68">
        <v>141485</v>
      </c>
      <c r="GF4843" s="68" t="s">
        <v>7210</v>
      </c>
    </row>
    <row r="4844" spans="147:188" x14ac:dyDescent="0.3">
      <c r="EQ4844" s="68">
        <v>20350105</v>
      </c>
      <c r="ER4844" s="175">
        <v>2</v>
      </c>
      <c r="ES4844" s="68">
        <v>650</v>
      </c>
      <c r="ET4844" s="68">
        <v>105</v>
      </c>
      <c r="EU4844" s="68">
        <v>0</v>
      </c>
      <c r="EV4844" s="68">
        <v>150105</v>
      </c>
      <c r="EW4844" s="68" t="s">
        <v>2741</v>
      </c>
      <c r="EX4844" s="68" t="str">
        <f t="shared" si="108"/>
        <v>중형</v>
      </c>
      <c r="GE4844" s="68">
        <v>141486</v>
      </c>
      <c r="GF4844" s="68" t="s">
        <v>7211</v>
      </c>
    </row>
    <row r="4845" spans="147:188" x14ac:dyDescent="0.3">
      <c r="EQ4845" s="68">
        <v>20450105</v>
      </c>
      <c r="ER4845" s="175">
        <v>2</v>
      </c>
      <c r="ES4845" s="68">
        <v>650</v>
      </c>
      <c r="ET4845" s="68">
        <v>105</v>
      </c>
      <c r="EU4845" s="68">
        <v>0</v>
      </c>
      <c r="EV4845" s="68">
        <v>150105</v>
      </c>
      <c r="EW4845" s="68" t="s">
        <v>2741</v>
      </c>
      <c r="EX4845" s="68" t="str">
        <f t="shared" si="108"/>
        <v>중형</v>
      </c>
      <c r="GE4845" s="68">
        <v>141487</v>
      </c>
      <c r="GF4845" s="68" t="s">
        <v>7212</v>
      </c>
    </row>
    <row r="4846" spans="147:188" x14ac:dyDescent="0.3">
      <c r="EQ4846" s="68">
        <v>20550105</v>
      </c>
      <c r="ER4846" s="175">
        <v>2</v>
      </c>
      <c r="ES4846" s="68">
        <v>650</v>
      </c>
      <c r="ET4846" s="68">
        <v>105</v>
      </c>
      <c r="EU4846" s="68">
        <v>0</v>
      </c>
      <c r="EV4846" s="68">
        <v>150105</v>
      </c>
      <c r="EW4846" s="68" t="s">
        <v>2741</v>
      </c>
      <c r="EX4846" s="68" t="str">
        <f t="shared" si="108"/>
        <v>중형</v>
      </c>
      <c r="GE4846" s="68">
        <v>141488</v>
      </c>
      <c r="GF4846" s="68" t="s">
        <v>7213</v>
      </c>
    </row>
    <row r="4847" spans="147:188" x14ac:dyDescent="0.3">
      <c r="EQ4847" s="68">
        <v>20650105</v>
      </c>
      <c r="ER4847" s="175">
        <v>2</v>
      </c>
      <c r="ES4847" s="68">
        <v>650</v>
      </c>
      <c r="ET4847" s="68">
        <v>105</v>
      </c>
      <c r="EU4847" s="68">
        <v>0</v>
      </c>
      <c r="EV4847" s="68">
        <v>150105</v>
      </c>
      <c r="EW4847" s="68" t="s">
        <v>2741</v>
      </c>
      <c r="EX4847" s="68" t="str">
        <f t="shared" si="108"/>
        <v>중형</v>
      </c>
      <c r="GE4847" s="68">
        <v>141489</v>
      </c>
      <c r="GF4847" s="68" t="s">
        <v>7214</v>
      </c>
    </row>
    <row r="4848" spans="147:188" x14ac:dyDescent="0.3">
      <c r="EQ4848" s="68">
        <v>20750105</v>
      </c>
      <c r="ER4848" s="175">
        <v>2</v>
      </c>
      <c r="ES4848" s="68">
        <v>650</v>
      </c>
      <c r="ET4848" s="68">
        <v>105</v>
      </c>
      <c r="EU4848" s="68">
        <v>0</v>
      </c>
      <c r="EV4848" s="68">
        <v>150105</v>
      </c>
      <c r="EW4848" s="68" t="s">
        <v>2741</v>
      </c>
      <c r="EX4848" s="68" t="str">
        <f t="shared" si="108"/>
        <v>중형</v>
      </c>
      <c r="GE4848" s="68">
        <v>141490</v>
      </c>
      <c r="GF4848" s="68" t="s">
        <v>7215</v>
      </c>
    </row>
    <row r="4849" spans="147:188" x14ac:dyDescent="0.3">
      <c r="EQ4849" s="68">
        <v>20850105</v>
      </c>
      <c r="ER4849" s="175">
        <v>2</v>
      </c>
      <c r="ES4849" s="68">
        <v>650</v>
      </c>
      <c r="ET4849" s="68">
        <v>105</v>
      </c>
      <c r="EU4849" s="68">
        <v>0</v>
      </c>
      <c r="EV4849" s="68">
        <v>150105</v>
      </c>
      <c r="EW4849" s="68" t="s">
        <v>2741</v>
      </c>
      <c r="EX4849" s="68" t="str">
        <f t="shared" si="108"/>
        <v>중형</v>
      </c>
      <c r="GE4849" s="68">
        <v>141491</v>
      </c>
      <c r="GF4849" s="68" t="s">
        <v>7216</v>
      </c>
    </row>
    <row r="4850" spans="147:188" x14ac:dyDescent="0.3">
      <c r="EQ4850" s="68">
        <v>20950105</v>
      </c>
      <c r="ER4850" s="175">
        <v>2</v>
      </c>
      <c r="ES4850" s="68">
        <v>650</v>
      </c>
      <c r="ET4850" s="68">
        <v>105</v>
      </c>
      <c r="EU4850" s="68">
        <v>0</v>
      </c>
      <c r="EV4850" s="68">
        <v>150105</v>
      </c>
      <c r="EW4850" s="68" t="s">
        <v>2741</v>
      </c>
      <c r="EX4850" s="68" t="str">
        <f t="shared" si="108"/>
        <v>중형</v>
      </c>
      <c r="GE4850" s="68">
        <v>141492</v>
      </c>
      <c r="GF4850" s="68" t="s">
        <v>7217</v>
      </c>
    </row>
    <row r="4851" spans="147:188" x14ac:dyDescent="0.3">
      <c r="EQ4851" s="68">
        <v>21050105</v>
      </c>
      <c r="ER4851" s="175">
        <v>2</v>
      </c>
      <c r="ES4851" s="68">
        <v>650</v>
      </c>
      <c r="ET4851" s="68">
        <v>105</v>
      </c>
      <c r="EU4851" s="68">
        <v>0</v>
      </c>
      <c r="EV4851" s="68">
        <v>150105</v>
      </c>
      <c r="EW4851" s="68" t="s">
        <v>2741</v>
      </c>
      <c r="EX4851" s="68" t="str">
        <f t="shared" si="108"/>
        <v>중형</v>
      </c>
      <c r="GE4851" s="68">
        <v>141493</v>
      </c>
      <c r="GF4851" s="68" t="s">
        <v>7218</v>
      </c>
    </row>
    <row r="4852" spans="147:188" x14ac:dyDescent="0.3">
      <c r="EQ4852" s="68">
        <v>21150105</v>
      </c>
      <c r="ER4852" s="175">
        <v>2</v>
      </c>
      <c r="ES4852" s="68">
        <v>650</v>
      </c>
      <c r="ET4852" s="68">
        <v>105</v>
      </c>
      <c r="EU4852" s="68">
        <v>0</v>
      </c>
      <c r="EV4852" s="68">
        <v>150105</v>
      </c>
      <c r="EW4852" s="68" t="s">
        <v>2741</v>
      </c>
      <c r="EX4852" s="68" t="str">
        <f t="shared" si="108"/>
        <v>중형</v>
      </c>
      <c r="GE4852" s="68">
        <v>141494</v>
      </c>
      <c r="GF4852" s="68" t="s">
        <v>7219</v>
      </c>
    </row>
    <row r="4853" spans="147:188" x14ac:dyDescent="0.3">
      <c r="EQ4853" s="68">
        <v>21250105</v>
      </c>
      <c r="ER4853" s="175">
        <v>2</v>
      </c>
      <c r="ES4853" s="68">
        <v>650</v>
      </c>
      <c r="ET4853" s="68">
        <v>105</v>
      </c>
      <c r="EU4853" s="68">
        <v>0</v>
      </c>
      <c r="EV4853" s="68">
        <v>150105</v>
      </c>
      <c r="EW4853" s="68" t="s">
        <v>2741</v>
      </c>
      <c r="EX4853" s="68" t="str">
        <f t="shared" si="108"/>
        <v>중형</v>
      </c>
      <c r="GE4853" s="68">
        <v>141495</v>
      </c>
      <c r="GF4853" s="68" t="s">
        <v>7220</v>
      </c>
    </row>
    <row r="4854" spans="147:188" x14ac:dyDescent="0.3">
      <c r="EQ4854" s="68">
        <v>30150105</v>
      </c>
      <c r="ER4854" s="175">
        <v>2</v>
      </c>
      <c r="ES4854" s="68">
        <v>650</v>
      </c>
      <c r="ET4854" s="68">
        <v>105</v>
      </c>
      <c r="EU4854" s="68">
        <v>0</v>
      </c>
      <c r="EV4854" s="68">
        <v>150105</v>
      </c>
      <c r="EW4854" s="68" t="s">
        <v>2741</v>
      </c>
      <c r="EX4854" s="68" t="str">
        <f t="shared" si="108"/>
        <v>중형</v>
      </c>
      <c r="GE4854" s="68">
        <v>141496</v>
      </c>
      <c r="GF4854" s="68" t="s">
        <v>7221</v>
      </c>
    </row>
    <row r="4855" spans="147:188" x14ac:dyDescent="0.3">
      <c r="EQ4855" s="68">
        <v>30250105</v>
      </c>
      <c r="ER4855" s="175">
        <v>2</v>
      </c>
      <c r="ES4855" s="68">
        <v>650</v>
      </c>
      <c r="ET4855" s="68">
        <v>105</v>
      </c>
      <c r="EU4855" s="68">
        <v>0</v>
      </c>
      <c r="EV4855" s="68">
        <v>150105</v>
      </c>
      <c r="EW4855" s="68" t="s">
        <v>2741</v>
      </c>
      <c r="EX4855" s="68" t="str">
        <f t="shared" si="108"/>
        <v>중형</v>
      </c>
      <c r="GE4855" s="68">
        <v>141497</v>
      </c>
      <c r="GF4855" s="68" t="s">
        <v>7222</v>
      </c>
    </row>
    <row r="4856" spans="147:188" x14ac:dyDescent="0.3">
      <c r="EQ4856" s="68">
        <v>30350105</v>
      </c>
      <c r="ER4856" s="175">
        <v>2</v>
      </c>
      <c r="ES4856" s="68">
        <v>650</v>
      </c>
      <c r="ET4856" s="68">
        <v>105</v>
      </c>
      <c r="EU4856" s="68">
        <v>0</v>
      </c>
      <c r="EV4856" s="68">
        <v>150105</v>
      </c>
      <c r="EW4856" s="68" t="s">
        <v>2741</v>
      </c>
      <c r="EX4856" s="68" t="str">
        <f t="shared" si="108"/>
        <v>중형</v>
      </c>
      <c r="GE4856" s="68">
        <v>141498</v>
      </c>
      <c r="GF4856" s="68" t="s">
        <v>7223</v>
      </c>
    </row>
    <row r="4857" spans="147:188" x14ac:dyDescent="0.3">
      <c r="EQ4857" s="68">
        <v>30450105</v>
      </c>
      <c r="ER4857" s="175">
        <v>2</v>
      </c>
      <c r="ES4857" s="68">
        <v>650</v>
      </c>
      <c r="ET4857" s="68">
        <v>105</v>
      </c>
      <c r="EU4857" s="68">
        <v>0</v>
      </c>
      <c r="EV4857" s="68">
        <v>150105</v>
      </c>
      <c r="EW4857" s="68" t="s">
        <v>2741</v>
      </c>
      <c r="EX4857" s="68" t="str">
        <f t="shared" si="108"/>
        <v>중형</v>
      </c>
      <c r="GE4857" s="68">
        <v>141499</v>
      </c>
      <c r="GF4857" s="68" t="s">
        <v>7224</v>
      </c>
    </row>
    <row r="4858" spans="147:188" x14ac:dyDescent="0.3">
      <c r="EQ4858" s="68">
        <v>30550105</v>
      </c>
      <c r="ER4858" s="175">
        <v>2</v>
      </c>
      <c r="ES4858" s="68">
        <v>650</v>
      </c>
      <c r="ET4858" s="68">
        <v>105</v>
      </c>
      <c r="EU4858" s="68">
        <v>0</v>
      </c>
      <c r="EV4858" s="68">
        <v>150105</v>
      </c>
      <c r="EW4858" s="68" t="s">
        <v>2741</v>
      </c>
      <c r="EX4858" s="68" t="str">
        <f t="shared" si="108"/>
        <v>중형</v>
      </c>
      <c r="GE4858" s="68">
        <v>141500</v>
      </c>
      <c r="GF4858" s="68" t="s">
        <v>7225</v>
      </c>
    </row>
    <row r="4859" spans="147:188" x14ac:dyDescent="0.3">
      <c r="EQ4859" s="68">
        <v>30650105</v>
      </c>
      <c r="ER4859" s="175">
        <v>2</v>
      </c>
      <c r="ES4859" s="68">
        <v>650</v>
      </c>
      <c r="ET4859" s="68">
        <v>105</v>
      </c>
      <c r="EU4859" s="68">
        <v>0</v>
      </c>
      <c r="EV4859" s="68">
        <v>150105</v>
      </c>
      <c r="EW4859" s="68" t="s">
        <v>2741</v>
      </c>
      <c r="EX4859" s="68" t="str">
        <f t="shared" si="108"/>
        <v>중형</v>
      </c>
      <c r="GE4859" s="68">
        <v>142001</v>
      </c>
      <c r="GF4859" s="68" t="s">
        <v>2883</v>
      </c>
    </row>
    <row r="4860" spans="147:188" x14ac:dyDescent="0.3">
      <c r="EQ4860" s="68">
        <v>30750105</v>
      </c>
      <c r="ER4860" s="175">
        <v>2</v>
      </c>
      <c r="ES4860" s="68">
        <v>650</v>
      </c>
      <c r="ET4860" s="68">
        <v>105</v>
      </c>
      <c r="EU4860" s="68">
        <v>0</v>
      </c>
      <c r="EV4860" s="68">
        <v>150105</v>
      </c>
      <c r="EW4860" s="68" t="s">
        <v>2741</v>
      </c>
      <c r="EX4860" s="68" t="str">
        <f t="shared" si="108"/>
        <v>중형</v>
      </c>
      <c r="GE4860" s="68">
        <v>142002</v>
      </c>
      <c r="GF4860" s="68" t="s">
        <v>2884</v>
      </c>
    </row>
    <row r="4861" spans="147:188" x14ac:dyDescent="0.3">
      <c r="EQ4861" s="68">
        <v>30850105</v>
      </c>
      <c r="ER4861" s="175">
        <v>2</v>
      </c>
      <c r="ES4861" s="68">
        <v>650</v>
      </c>
      <c r="ET4861" s="68">
        <v>105</v>
      </c>
      <c r="EU4861" s="68">
        <v>0</v>
      </c>
      <c r="EV4861" s="68">
        <v>150105</v>
      </c>
      <c r="EW4861" s="68" t="s">
        <v>2741</v>
      </c>
      <c r="EX4861" s="68" t="str">
        <f t="shared" si="108"/>
        <v>중형</v>
      </c>
      <c r="GE4861" s="68">
        <v>142003</v>
      </c>
      <c r="GF4861" s="68" t="s">
        <v>2885</v>
      </c>
    </row>
    <row r="4862" spans="147:188" x14ac:dyDescent="0.3">
      <c r="EQ4862" s="68">
        <v>30950105</v>
      </c>
      <c r="ER4862" s="175">
        <v>2</v>
      </c>
      <c r="ES4862" s="68">
        <v>650</v>
      </c>
      <c r="ET4862" s="68">
        <v>105</v>
      </c>
      <c r="EU4862" s="68">
        <v>0</v>
      </c>
      <c r="EV4862" s="68">
        <v>150105</v>
      </c>
      <c r="EW4862" s="68" t="s">
        <v>2741</v>
      </c>
      <c r="EX4862" s="68" t="str">
        <f t="shared" si="108"/>
        <v>중형</v>
      </c>
      <c r="GE4862" s="68">
        <v>142004</v>
      </c>
      <c r="GF4862" s="68" t="s">
        <v>2886</v>
      </c>
    </row>
    <row r="4863" spans="147:188" x14ac:dyDescent="0.3">
      <c r="EQ4863" s="68">
        <v>31050105</v>
      </c>
      <c r="ER4863" s="175">
        <v>2</v>
      </c>
      <c r="ES4863" s="68">
        <v>650</v>
      </c>
      <c r="ET4863" s="68">
        <v>105</v>
      </c>
      <c r="EU4863" s="68">
        <v>0</v>
      </c>
      <c r="EV4863" s="68">
        <v>150105</v>
      </c>
      <c r="EW4863" s="68" t="s">
        <v>2741</v>
      </c>
      <c r="EX4863" s="68" t="str">
        <f t="shared" si="108"/>
        <v>중형</v>
      </c>
      <c r="GE4863" s="68">
        <v>142005</v>
      </c>
      <c r="GF4863" s="68" t="s">
        <v>582</v>
      </c>
    </row>
    <row r="4864" spans="147:188" x14ac:dyDescent="0.3">
      <c r="EQ4864" s="68">
        <v>31150105</v>
      </c>
      <c r="ER4864" s="175">
        <v>2</v>
      </c>
      <c r="ES4864" s="68">
        <v>650</v>
      </c>
      <c r="ET4864" s="68">
        <v>105</v>
      </c>
      <c r="EU4864" s="68">
        <v>0</v>
      </c>
      <c r="EV4864" s="68">
        <v>150105</v>
      </c>
      <c r="EW4864" s="68" t="s">
        <v>2741</v>
      </c>
      <c r="EX4864" s="68" t="str">
        <f t="shared" si="108"/>
        <v>중형</v>
      </c>
      <c r="GE4864" s="68">
        <v>142006</v>
      </c>
      <c r="GF4864" s="68" t="s">
        <v>2854</v>
      </c>
    </row>
    <row r="4865" spans="147:188" x14ac:dyDescent="0.3">
      <c r="EQ4865" s="68">
        <v>31250105</v>
      </c>
      <c r="ER4865" s="175">
        <v>2</v>
      </c>
      <c r="ES4865" s="68">
        <v>650</v>
      </c>
      <c r="ET4865" s="68">
        <v>105</v>
      </c>
      <c r="EU4865" s="68">
        <v>0</v>
      </c>
      <c r="EV4865" s="68">
        <v>150105</v>
      </c>
      <c r="EW4865" s="68" t="s">
        <v>2741</v>
      </c>
      <c r="EX4865" s="68" t="str">
        <f t="shared" si="108"/>
        <v>중형</v>
      </c>
      <c r="GE4865" s="68">
        <v>142007</v>
      </c>
      <c r="GF4865" s="68" t="s">
        <v>2887</v>
      </c>
    </row>
    <row r="4866" spans="147:188" x14ac:dyDescent="0.3">
      <c r="EQ4866" s="68">
        <v>10150106</v>
      </c>
      <c r="ER4866" s="175">
        <v>2</v>
      </c>
      <c r="ES4866" s="68">
        <v>650</v>
      </c>
      <c r="ET4866" s="68">
        <v>106</v>
      </c>
      <c r="EU4866" s="68">
        <v>0</v>
      </c>
      <c r="EV4866" s="68">
        <v>150106</v>
      </c>
      <c r="EW4866" s="68" t="s">
        <v>2742</v>
      </c>
      <c r="EX4866" s="68" t="str">
        <f t="shared" si="108"/>
        <v>중형</v>
      </c>
      <c r="GE4866" s="68">
        <v>142008</v>
      </c>
      <c r="GF4866" s="68" t="s">
        <v>2888</v>
      </c>
    </row>
    <row r="4867" spans="147:188" x14ac:dyDescent="0.3">
      <c r="EQ4867" s="68">
        <v>10250106</v>
      </c>
      <c r="ER4867" s="175">
        <v>2</v>
      </c>
      <c r="ES4867" s="68">
        <v>650</v>
      </c>
      <c r="ET4867" s="68">
        <v>106</v>
      </c>
      <c r="EU4867" s="68">
        <v>0</v>
      </c>
      <c r="EV4867" s="68">
        <v>150106</v>
      </c>
      <c r="EW4867" s="68" t="s">
        <v>2742</v>
      </c>
      <c r="EX4867" s="68" t="str">
        <f t="shared" ref="EX4867:EX4930" si="109">IF(ER4867=1,"소형",IF(ER4867=2,"중형","대형"))</f>
        <v>중형</v>
      </c>
      <c r="GE4867" s="68">
        <v>142009</v>
      </c>
      <c r="GF4867" s="68" t="s">
        <v>2889</v>
      </c>
    </row>
    <row r="4868" spans="147:188" x14ac:dyDescent="0.3">
      <c r="EQ4868" s="68">
        <v>10350106</v>
      </c>
      <c r="ER4868" s="175">
        <v>2</v>
      </c>
      <c r="ES4868" s="68">
        <v>650</v>
      </c>
      <c r="ET4868" s="68">
        <v>106</v>
      </c>
      <c r="EU4868" s="68">
        <v>0</v>
      </c>
      <c r="EV4868" s="68">
        <v>150106</v>
      </c>
      <c r="EW4868" s="68" t="s">
        <v>2742</v>
      </c>
      <c r="EX4868" s="68" t="str">
        <f t="shared" si="109"/>
        <v>중형</v>
      </c>
      <c r="GE4868" s="68">
        <v>142010</v>
      </c>
      <c r="GF4868" s="68" t="s">
        <v>2854</v>
      </c>
    </row>
    <row r="4869" spans="147:188" x14ac:dyDescent="0.3">
      <c r="EQ4869" s="68">
        <v>10450106</v>
      </c>
      <c r="ER4869" s="175">
        <v>2</v>
      </c>
      <c r="ES4869" s="68">
        <v>650</v>
      </c>
      <c r="ET4869" s="68">
        <v>106</v>
      </c>
      <c r="EU4869" s="68">
        <v>0</v>
      </c>
      <c r="EV4869" s="68">
        <v>150106</v>
      </c>
      <c r="EW4869" s="68" t="s">
        <v>2742</v>
      </c>
      <c r="EX4869" s="68" t="str">
        <f t="shared" si="109"/>
        <v>중형</v>
      </c>
      <c r="GE4869" s="68">
        <v>142011</v>
      </c>
      <c r="GF4869" s="68" t="s">
        <v>2466</v>
      </c>
    </row>
    <row r="4870" spans="147:188" x14ac:dyDescent="0.3">
      <c r="EQ4870" s="68">
        <v>10550106</v>
      </c>
      <c r="ER4870" s="175">
        <v>2</v>
      </c>
      <c r="ES4870" s="68">
        <v>650</v>
      </c>
      <c r="ET4870" s="68">
        <v>106</v>
      </c>
      <c r="EU4870" s="68">
        <v>0</v>
      </c>
      <c r="EV4870" s="68">
        <v>150106</v>
      </c>
      <c r="EW4870" s="68" t="s">
        <v>2742</v>
      </c>
      <c r="EX4870" s="68" t="str">
        <f t="shared" si="109"/>
        <v>중형</v>
      </c>
      <c r="GE4870" s="68">
        <v>142012</v>
      </c>
      <c r="GF4870" s="68" t="s">
        <v>2890</v>
      </c>
    </row>
    <row r="4871" spans="147:188" x14ac:dyDescent="0.3">
      <c r="EQ4871" s="68">
        <v>10650106</v>
      </c>
      <c r="ER4871" s="175">
        <v>2</v>
      </c>
      <c r="ES4871" s="68">
        <v>650</v>
      </c>
      <c r="ET4871" s="68">
        <v>106</v>
      </c>
      <c r="EU4871" s="68">
        <v>0</v>
      </c>
      <c r="EV4871" s="68">
        <v>150106</v>
      </c>
      <c r="EW4871" s="68" t="s">
        <v>2742</v>
      </c>
      <c r="EX4871" s="68" t="str">
        <f t="shared" si="109"/>
        <v>중형</v>
      </c>
      <c r="GE4871" s="68">
        <v>142013</v>
      </c>
      <c r="GF4871" s="68" t="s">
        <v>2891</v>
      </c>
    </row>
    <row r="4872" spans="147:188" x14ac:dyDescent="0.3">
      <c r="EQ4872" s="68">
        <v>10750106</v>
      </c>
      <c r="ER4872" s="175">
        <v>2</v>
      </c>
      <c r="ES4872" s="68">
        <v>650</v>
      </c>
      <c r="ET4872" s="68">
        <v>106</v>
      </c>
      <c r="EU4872" s="68">
        <v>0</v>
      </c>
      <c r="EV4872" s="68">
        <v>150106</v>
      </c>
      <c r="EW4872" s="68" t="s">
        <v>2742</v>
      </c>
      <c r="EX4872" s="68" t="str">
        <f t="shared" si="109"/>
        <v>중형</v>
      </c>
      <c r="GE4872" s="68">
        <v>142014</v>
      </c>
      <c r="GF4872" s="68" t="s">
        <v>2892</v>
      </c>
    </row>
    <row r="4873" spans="147:188" x14ac:dyDescent="0.3">
      <c r="EQ4873" s="68">
        <v>10850106</v>
      </c>
      <c r="ER4873" s="175">
        <v>2</v>
      </c>
      <c r="ES4873" s="68">
        <v>650</v>
      </c>
      <c r="ET4873" s="68">
        <v>106</v>
      </c>
      <c r="EU4873" s="68">
        <v>0</v>
      </c>
      <c r="EV4873" s="68">
        <v>150106</v>
      </c>
      <c r="EW4873" s="68" t="s">
        <v>2742</v>
      </c>
      <c r="EX4873" s="68" t="str">
        <f t="shared" si="109"/>
        <v>중형</v>
      </c>
      <c r="GE4873" s="68">
        <v>142015</v>
      </c>
      <c r="GF4873" s="68" t="s">
        <v>2772</v>
      </c>
    </row>
    <row r="4874" spans="147:188" x14ac:dyDescent="0.3">
      <c r="EQ4874" s="68">
        <v>10950106</v>
      </c>
      <c r="ER4874" s="175">
        <v>2</v>
      </c>
      <c r="ES4874" s="68">
        <v>650</v>
      </c>
      <c r="ET4874" s="68">
        <v>106</v>
      </c>
      <c r="EU4874" s="68">
        <v>0</v>
      </c>
      <c r="EV4874" s="68">
        <v>150106</v>
      </c>
      <c r="EW4874" s="68" t="s">
        <v>2742</v>
      </c>
      <c r="EX4874" s="68" t="str">
        <f t="shared" si="109"/>
        <v>중형</v>
      </c>
      <c r="GE4874" s="68">
        <v>142016</v>
      </c>
      <c r="GF4874" s="68" t="s">
        <v>2466</v>
      </c>
    </row>
    <row r="4875" spans="147:188" x14ac:dyDescent="0.3">
      <c r="EQ4875" s="68">
        <v>11050106</v>
      </c>
      <c r="ER4875" s="175">
        <v>2</v>
      </c>
      <c r="ES4875" s="68">
        <v>650</v>
      </c>
      <c r="ET4875" s="68">
        <v>106</v>
      </c>
      <c r="EU4875" s="68">
        <v>0</v>
      </c>
      <c r="EV4875" s="68">
        <v>150106</v>
      </c>
      <c r="EW4875" s="68" t="s">
        <v>2742</v>
      </c>
      <c r="EX4875" s="68" t="str">
        <f t="shared" si="109"/>
        <v>중형</v>
      </c>
      <c r="GE4875" s="68">
        <v>142017</v>
      </c>
      <c r="GF4875" s="68" t="s">
        <v>2893</v>
      </c>
    </row>
    <row r="4876" spans="147:188" x14ac:dyDescent="0.3">
      <c r="EQ4876" s="68">
        <v>11150106</v>
      </c>
      <c r="ER4876" s="175">
        <v>2</v>
      </c>
      <c r="ES4876" s="68">
        <v>650</v>
      </c>
      <c r="ET4876" s="68">
        <v>106</v>
      </c>
      <c r="EU4876" s="68">
        <v>0</v>
      </c>
      <c r="EV4876" s="68">
        <v>150106</v>
      </c>
      <c r="EW4876" s="68" t="s">
        <v>2742</v>
      </c>
      <c r="EX4876" s="68" t="str">
        <f t="shared" si="109"/>
        <v>중형</v>
      </c>
      <c r="GE4876" s="68">
        <v>142018</v>
      </c>
      <c r="GF4876" s="68" t="s">
        <v>2486</v>
      </c>
    </row>
    <row r="4877" spans="147:188" x14ac:dyDescent="0.3">
      <c r="EQ4877" s="68">
        <v>11250106</v>
      </c>
      <c r="ER4877" s="175">
        <v>2</v>
      </c>
      <c r="ES4877" s="68">
        <v>650</v>
      </c>
      <c r="ET4877" s="68">
        <v>106</v>
      </c>
      <c r="EU4877" s="68">
        <v>0</v>
      </c>
      <c r="EV4877" s="68">
        <v>150106</v>
      </c>
      <c r="EW4877" s="68" t="s">
        <v>2742</v>
      </c>
      <c r="EX4877" s="68" t="str">
        <f t="shared" si="109"/>
        <v>중형</v>
      </c>
      <c r="GE4877" s="68">
        <v>142019</v>
      </c>
      <c r="GF4877" s="68" t="s">
        <v>2894</v>
      </c>
    </row>
    <row r="4878" spans="147:188" x14ac:dyDescent="0.3">
      <c r="EQ4878" s="68">
        <v>20150106</v>
      </c>
      <c r="ER4878" s="175">
        <v>2</v>
      </c>
      <c r="ES4878" s="68">
        <v>650</v>
      </c>
      <c r="ET4878" s="68">
        <v>106</v>
      </c>
      <c r="EU4878" s="68">
        <v>0</v>
      </c>
      <c r="EV4878" s="68">
        <v>150106</v>
      </c>
      <c r="EW4878" s="68" t="s">
        <v>2742</v>
      </c>
      <c r="EX4878" s="68" t="str">
        <f t="shared" si="109"/>
        <v>중형</v>
      </c>
      <c r="GE4878" s="68">
        <v>142020</v>
      </c>
      <c r="GF4878" s="68" t="s">
        <v>2895</v>
      </c>
    </row>
    <row r="4879" spans="147:188" x14ac:dyDescent="0.3">
      <c r="EQ4879" s="68">
        <v>20250106</v>
      </c>
      <c r="ER4879" s="175">
        <v>2</v>
      </c>
      <c r="ES4879" s="68">
        <v>650</v>
      </c>
      <c r="ET4879" s="68">
        <v>106</v>
      </c>
      <c r="EU4879" s="68">
        <v>0</v>
      </c>
      <c r="EV4879" s="68">
        <v>150106</v>
      </c>
      <c r="EW4879" s="68" t="s">
        <v>2742</v>
      </c>
      <c r="EX4879" s="68" t="str">
        <f t="shared" si="109"/>
        <v>중형</v>
      </c>
      <c r="GE4879" s="68">
        <v>142021</v>
      </c>
      <c r="GF4879" s="68" t="s">
        <v>2896</v>
      </c>
    </row>
    <row r="4880" spans="147:188" x14ac:dyDescent="0.3">
      <c r="EQ4880" s="68">
        <v>20350106</v>
      </c>
      <c r="ER4880" s="175">
        <v>2</v>
      </c>
      <c r="ES4880" s="68">
        <v>650</v>
      </c>
      <c r="ET4880" s="68">
        <v>106</v>
      </c>
      <c r="EU4880" s="68">
        <v>0</v>
      </c>
      <c r="EV4880" s="68">
        <v>150106</v>
      </c>
      <c r="EW4880" s="68" t="s">
        <v>2742</v>
      </c>
      <c r="EX4880" s="68" t="str">
        <f t="shared" si="109"/>
        <v>중형</v>
      </c>
      <c r="GE4880" s="68">
        <v>142022</v>
      </c>
      <c r="GF4880" s="68" t="s">
        <v>2897</v>
      </c>
    </row>
    <row r="4881" spans="147:188" x14ac:dyDescent="0.3">
      <c r="EQ4881" s="68">
        <v>20450106</v>
      </c>
      <c r="ER4881" s="175">
        <v>2</v>
      </c>
      <c r="ES4881" s="68">
        <v>650</v>
      </c>
      <c r="ET4881" s="68">
        <v>106</v>
      </c>
      <c r="EU4881" s="68">
        <v>0</v>
      </c>
      <c r="EV4881" s="68">
        <v>150106</v>
      </c>
      <c r="EW4881" s="68" t="s">
        <v>2742</v>
      </c>
      <c r="EX4881" s="68" t="str">
        <f t="shared" si="109"/>
        <v>중형</v>
      </c>
      <c r="GE4881" s="68">
        <v>142023</v>
      </c>
      <c r="GF4881" s="68" t="s">
        <v>2898</v>
      </c>
    </row>
    <row r="4882" spans="147:188" x14ac:dyDescent="0.3">
      <c r="EQ4882" s="68">
        <v>20550106</v>
      </c>
      <c r="ER4882" s="175">
        <v>2</v>
      </c>
      <c r="ES4882" s="68">
        <v>650</v>
      </c>
      <c r="ET4882" s="68">
        <v>106</v>
      </c>
      <c r="EU4882" s="68">
        <v>0</v>
      </c>
      <c r="EV4882" s="68">
        <v>150106</v>
      </c>
      <c r="EW4882" s="68" t="s">
        <v>2742</v>
      </c>
      <c r="EX4882" s="68" t="str">
        <f t="shared" si="109"/>
        <v>중형</v>
      </c>
      <c r="GE4882" s="68">
        <v>142024</v>
      </c>
      <c r="GF4882" s="68" t="s">
        <v>2854</v>
      </c>
    </row>
    <row r="4883" spans="147:188" x14ac:dyDescent="0.3">
      <c r="EQ4883" s="68">
        <v>20650106</v>
      </c>
      <c r="ER4883" s="175">
        <v>2</v>
      </c>
      <c r="ES4883" s="68">
        <v>650</v>
      </c>
      <c r="ET4883" s="68">
        <v>106</v>
      </c>
      <c r="EU4883" s="68">
        <v>0</v>
      </c>
      <c r="EV4883" s="68">
        <v>150106</v>
      </c>
      <c r="EW4883" s="68" t="s">
        <v>2742</v>
      </c>
      <c r="EX4883" s="68" t="str">
        <f t="shared" si="109"/>
        <v>중형</v>
      </c>
      <c r="GE4883" s="68">
        <v>142025</v>
      </c>
      <c r="GF4883" s="68" t="s">
        <v>2899</v>
      </c>
    </row>
    <row r="4884" spans="147:188" x14ac:dyDescent="0.3">
      <c r="EQ4884" s="68">
        <v>20750106</v>
      </c>
      <c r="ER4884" s="175">
        <v>2</v>
      </c>
      <c r="ES4884" s="68">
        <v>650</v>
      </c>
      <c r="ET4884" s="68">
        <v>106</v>
      </c>
      <c r="EU4884" s="68">
        <v>0</v>
      </c>
      <c r="EV4884" s="68">
        <v>150106</v>
      </c>
      <c r="EW4884" s="68" t="s">
        <v>2742</v>
      </c>
      <c r="EX4884" s="68" t="str">
        <f t="shared" si="109"/>
        <v>중형</v>
      </c>
      <c r="GE4884" s="68">
        <v>142026</v>
      </c>
      <c r="GF4884" s="68" t="s">
        <v>2900</v>
      </c>
    </row>
    <row r="4885" spans="147:188" x14ac:dyDescent="0.3">
      <c r="EQ4885" s="68">
        <v>20850106</v>
      </c>
      <c r="ER4885" s="175">
        <v>2</v>
      </c>
      <c r="ES4885" s="68">
        <v>650</v>
      </c>
      <c r="ET4885" s="68">
        <v>106</v>
      </c>
      <c r="EU4885" s="68">
        <v>0</v>
      </c>
      <c r="EV4885" s="68">
        <v>150106</v>
      </c>
      <c r="EW4885" s="68" t="s">
        <v>2742</v>
      </c>
      <c r="EX4885" s="68" t="str">
        <f t="shared" si="109"/>
        <v>중형</v>
      </c>
      <c r="GE4885" s="68">
        <v>142027</v>
      </c>
      <c r="GF4885" s="68" t="s">
        <v>2901</v>
      </c>
    </row>
    <row r="4886" spans="147:188" x14ac:dyDescent="0.3">
      <c r="EQ4886" s="68">
        <v>20950106</v>
      </c>
      <c r="ER4886" s="175">
        <v>2</v>
      </c>
      <c r="ES4886" s="68">
        <v>650</v>
      </c>
      <c r="ET4886" s="68">
        <v>106</v>
      </c>
      <c r="EU4886" s="68">
        <v>0</v>
      </c>
      <c r="EV4886" s="68">
        <v>150106</v>
      </c>
      <c r="EW4886" s="68" t="s">
        <v>2742</v>
      </c>
      <c r="EX4886" s="68" t="str">
        <f t="shared" si="109"/>
        <v>중형</v>
      </c>
      <c r="GE4886" s="68">
        <v>142028</v>
      </c>
      <c r="GF4886" s="68" t="s">
        <v>2466</v>
      </c>
    </row>
    <row r="4887" spans="147:188" x14ac:dyDescent="0.3">
      <c r="EQ4887" s="68">
        <v>21050106</v>
      </c>
      <c r="ER4887" s="175">
        <v>2</v>
      </c>
      <c r="ES4887" s="68">
        <v>650</v>
      </c>
      <c r="ET4887" s="68">
        <v>106</v>
      </c>
      <c r="EU4887" s="68">
        <v>0</v>
      </c>
      <c r="EV4887" s="68">
        <v>150106</v>
      </c>
      <c r="EW4887" s="68" t="s">
        <v>2742</v>
      </c>
      <c r="EX4887" s="68" t="str">
        <f t="shared" si="109"/>
        <v>중형</v>
      </c>
      <c r="GE4887" s="68">
        <v>142029</v>
      </c>
      <c r="GF4887" s="68" t="s">
        <v>2902</v>
      </c>
    </row>
    <row r="4888" spans="147:188" x14ac:dyDescent="0.3">
      <c r="EQ4888" s="68">
        <v>21150106</v>
      </c>
      <c r="ER4888" s="175">
        <v>2</v>
      </c>
      <c r="ES4888" s="68">
        <v>650</v>
      </c>
      <c r="ET4888" s="68">
        <v>106</v>
      </c>
      <c r="EU4888" s="68">
        <v>0</v>
      </c>
      <c r="EV4888" s="68">
        <v>150106</v>
      </c>
      <c r="EW4888" s="68" t="s">
        <v>2742</v>
      </c>
      <c r="EX4888" s="68" t="str">
        <f t="shared" si="109"/>
        <v>중형</v>
      </c>
      <c r="GE4888" s="68">
        <v>142030</v>
      </c>
      <c r="GF4888" s="68" t="s">
        <v>2904</v>
      </c>
    </row>
    <row r="4889" spans="147:188" x14ac:dyDescent="0.3">
      <c r="EQ4889" s="68">
        <v>21250106</v>
      </c>
      <c r="ER4889" s="175">
        <v>2</v>
      </c>
      <c r="ES4889" s="68">
        <v>650</v>
      </c>
      <c r="ET4889" s="68">
        <v>106</v>
      </c>
      <c r="EU4889" s="68">
        <v>0</v>
      </c>
      <c r="EV4889" s="68">
        <v>150106</v>
      </c>
      <c r="EW4889" s="68" t="s">
        <v>2742</v>
      </c>
      <c r="EX4889" s="68" t="str">
        <f t="shared" si="109"/>
        <v>중형</v>
      </c>
      <c r="GE4889" s="68">
        <v>142031</v>
      </c>
      <c r="GF4889" s="68" t="s">
        <v>2905</v>
      </c>
    </row>
    <row r="4890" spans="147:188" x14ac:dyDescent="0.3">
      <c r="EQ4890" s="68">
        <v>30150106</v>
      </c>
      <c r="ER4890" s="175">
        <v>2</v>
      </c>
      <c r="ES4890" s="68">
        <v>650</v>
      </c>
      <c r="ET4890" s="68">
        <v>106</v>
      </c>
      <c r="EU4890" s="68">
        <v>0</v>
      </c>
      <c r="EV4890" s="68">
        <v>150106</v>
      </c>
      <c r="EW4890" s="68" t="s">
        <v>2742</v>
      </c>
      <c r="EX4890" s="68" t="str">
        <f t="shared" si="109"/>
        <v>중형</v>
      </c>
      <c r="GE4890" s="68">
        <v>142032</v>
      </c>
      <c r="GF4890" s="68" t="s">
        <v>2749</v>
      </c>
    </row>
    <row r="4891" spans="147:188" x14ac:dyDescent="0.3">
      <c r="EQ4891" s="68">
        <v>30250106</v>
      </c>
      <c r="ER4891" s="175">
        <v>2</v>
      </c>
      <c r="ES4891" s="68">
        <v>650</v>
      </c>
      <c r="ET4891" s="68">
        <v>106</v>
      </c>
      <c r="EU4891" s="68">
        <v>0</v>
      </c>
      <c r="EV4891" s="68">
        <v>150106</v>
      </c>
      <c r="EW4891" s="68" t="s">
        <v>2742</v>
      </c>
      <c r="EX4891" s="68" t="str">
        <f t="shared" si="109"/>
        <v>중형</v>
      </c>
      <c r="GE4891" s="68">
        <v>142033</v>
      </c>
      <c r="GF4891" s="68" t="s">
        <v>2929</v>
      </c>
    </row>
    <row r="4892" spans="147:188" x14ac:dyDescent="0.3">
      <c r="EQ4892" s="68">
        <v>30350106</v>
      </c>
      <c r="ER4892" s="175">
        <v>2</v>
      </c>
      <c r="ES4892" s="68">
        <v>650</v>
      </c>
      <c r="ET4892" s="68">
        <v>106</v>
      </c>
      <c r="EU4892" s="68">
        <v>0</v>
      </c>
      <c r="EV4892" s="68">
        <v>150106</v>
      </c>
      <c r="EW4892" s="68" t="s">
        <v>2742</v>
      </c>
      <c r="EX4892" s="68" t="str">
        <f t="shared" si="109"/>
        <v>중형</v>
      </c>
      <c r="GE4892" s="68">
        <v>142034</v>
      </c>
      <c r="GF4892" s="68" t="s">
        <v>2906</v>
      </c>
    </row>
    <row r="4893" spans="147:188" x14ac:dyDescent="0.3">
      <c r="EQ4893" s="68">
        <v>30450106</v>
      </c>
      <c r="ER4893" s="175">
        <v>2</v>
      </c>
      <c r="ES4893" s="68">
        <v>650</v>
      </c>
      <c r="ET4893" s="68">
        <v>106</v>
      </c>
      <c r="EU4893" s="68">
        <v>0</v>
      </c>
      <c r="EV4893" s="68">
        <v>150106</v>
      </c>
      <c r="EW4893" s="68" t="s">
        <v>2742</v>
      </c>
      <c r="EX4893" s="68" t="str">
        <f t="shared" si="109"/>
        <v>중형</v>
      </c>
      <c r="GE4893" s="68">
        <v>142035</v>
      </c>
      <c r="GF4893" s="68" t="s">
        <v>2907</v>
      </c>
    </row>
    <row r="4894" spans="147:188" x14ac:dyDescent="0.3">
      <c r="EQ4894" s="68">
        <v>30550106</v>
      </c>
      <c r="ER4894" s="175">
        <v>2</v>
      </c>
      <c r="ES4894" s="68">
        <v>650</v>
      </c>
      <c r="ET4894" s="68">
        <v>106</v>
      </c>
      <c r="EU4894" s="68">
        <v>0</v>
      </c>
      <c r="EV4894" s="68">
        <v>150106</v>
      </c>
      <c r="EW4894" s="68" t="s">
        <v>2742</v>
      </c>
      <c r="EX4894" s="68" t="str">
        <f t="shared" si="109"/>
        <v>중형</v>
      </c>
      <c r="GE4894" s="68">
        <v>142036</v>
      </c>
      <c r="GF4894" s="68" t="s">
        <v>2908</v>
      </c>
    </row>
    <row r="4895" spans="147:188" x14ac:dyDescent="0.3">
      <c r="EQ4895" s="68">
        <v>30650106</v>
      </c>
      <c r="ER4895" s="175">
        <v>2</v>
      </c>
      <c r="ES4895" s="68">
        <v>650</v>
      </c>
      <c r="ET4895" s="68">
        <v>106</v>
      </c>
      <c r="EU4895" s="68">
        <v>0</v>
      </c>
      <c r="EV4895" s="68">
        <v>150106</v>
      </c>
      <c r="EW4895" s="68" t="s">
        <v>2742</v>
      </c>
      <c r="EX4895" s="68" t="str">
        <f t="shared" si="109"/>
        <v>중형</v>
      </c>
      <c r="GE4895" s="68">
        <v>142037</v>
      </c>
      <c r="GF4895" s="68" t="s">
        <v>619</v>
      </c>
    </row>
    <row r="4896" spans="147:188" x14ac:dyDescent="0.3">
      <c r="EQ4896" s="68">
        <v>30750106</v>
      </c>
      <c r="ER4896" s="175">
        <v>2</v>
      </c>
      <c r="ES4896" s="68">
        <v>650</v>
      </c>
      <c r="ET4896" s="68">
        <v>106</v>
      </c>
      <c r="EU4896" s="68">
        <v>0</v>
      </c>
      <c r="EV4896" s="68">
        <v>150106</v>
      </c>
      <c r="EW4896" s="68" t="s">
        <v>2742</v>
      </c>
      <c r="EX4896" s="68" t="str">
        <f t="shared" si="109"/>
        <v>중형</v>
      </c>
      <c r="GE4896" s="68">
        <v>142038</v>
      </c>
      <c r="GF4896" s="68" t="s">
        <v>2913</v>
      </c>
    </row>
    <row r="4897" spans="147:188" x14ac:dyDescent="0.3">
      <c r="EQ4897" s="68">
        <v>30850106</v>
      </c>
      <c r="ER4897" s="175">
        <v>2</v>
      </c>
      <c r="ES4897" s="68">
        <v>650</v>
      </c>
      <c r="ET4897" s="68">
        <v>106</v>
      </c>
      <c r="EU4897" s="68">
        <v>0</v>
      </c>
      <c r="EV4897" s="68">
        <v>150106</v>
      </c>
      <c r="EW4897" s="68" t="s">
        <v>2742</v>
      </c>
      <c r="EX4897" s="68" t="str">
        <f t="shared" si="109"/>
        <v>중형</v>
      </c>
      <c r="GE4897" s="68">
        <v>142039</v>
      </c>
      <c r="GF4897" s="68" t="s">
        <v>2466</v>
      </c>
    </row>
    <row r="4898" spans="147:188" x14ac:dyDescent="0.3">
      <c r="EQ4898" s="68">
        <v>30950106</v>
      </c>
      <c r="ER4898" s="175">
        <v>2</v>
      </c>
      <c r="ES4898" s="68">
        <v>650</v>
      </c>
      <c r="ET4898" s="68">
        <v>106</v>
      </c>
      <c r="EU4898" s="68">
        <v>0</v>
      </c>
      <c r="EV4898" s="68">
        <v>150106</v>
      </c>
      <c r="EW4898" s="68" t="s">
        <v>2742</v>
      </c>
      <c r="EX4898" s="68" t="str">
        <f t="shared" si="109"/>
        <v>중형</v>
      </c>
      <c r="GE4898" s="68">
        <v>142040</v>
      </c>
      <c r="GF4898" s="68" t="s">
        <v>2909</v>
      </c>
    </row>
    <row r="4899" spans="147:188" x14ac:dyDescent="0.3">
      <c r="EQ4899" s="68">
        <v>31050106</v>
      </c>
      <c r="ER4899" s="175">
        <v>2</v>
      </c>
      <c r="ES4899" s="68">
        <v>650</v>
      </c>
      <c r="ET4899" s="68">
        <v>106</v>
      </c>
      <c r="EU4899" s="68">
        <v>0</v>
      </c>
      <c r="EV4899" s="68">
        <v>150106</v>
      </c>
      <c r="EW4899" s="68" t="s">
        <v>2742</v>
      </c>
      <c r="EX4899" s="68" t="str">
        <f t="shared" si="109"/>
        <v>중형</v>
      </c>
      <c r="GE4899" s="68">
        <v>142041</v>
      </c>
      <c r="GF4899" s="68" t="s">
        <v>2910</v>
      </c>
    </row>
    <row r="4900" spans="147:188" x14ac:dyDescent="0.3">
      <c r="EQ4900" s="68">
        <v>31150106</v>
      </c>
      <c r="ER4900" s="175">
        <v>2</v>
      </c>
      <c r="ES4900" s="68">
        <v>650</v>
      </c>
      <c r="ET4900" s="68">
        <v>106</v>
      </c>
      <c r="EU4900" s="68">
        <v>0</v>
      </c>
      <c r="EV4900" s="68">
        <v>150106</v>
      </c>
      <c r="EW4900" s="68" t="s">
        <v>2742</v>
      </c>
      <c r="EX4900" s="68" t="str">
        <f t="shared" si="109"/>
        <v>중형</v>
      </c>
      <c r="GE4900" s="68">
        <v>142042</v>
      </c>
      <c r="GF4900" s="68" t="s">
        <v>2903</v>
      </c>
    </row>
    <row r="4901" spans="147:188" x14ac:dyDescent="0.3">
      <c r="EQ4901" s="68">
        <v>31250106</v>
      </c>
      <c r="ER4901" s="175">
        <v>2</v>
      </c>
      <c r="ES4901" s="68">
        <v>650</v>
      </c>
      <c r="ET4901" s="68">
        <v>106</v>
      </c>
      <c r="EU4901" s="68">
        <v>0</v>
      </c>
      <c r="EV4901" s="68">
        <v>150106</v>
      </c>
      <c r="EW4901" s="68" t="s">
        <v>2742</v>
      </c>
      <c r="EX4901" s="68" t="str">
        <f t="shared" si="109"/>
        <v>중형</v>
      </c>
      <c r="GE4901" s="68">
        <v>142043</v>
      </c>
      <c r="GF4901" s="68" t="s">
        <v>2919</v>
      </c>
    </row>
    <row r="4902" spans="147:188" x14ac:dyDescent="0.3">
      <c r="EQ4902" s="68">
        <v>10150107</v>
      </c>
      <c r="ER4902" s="175">
        <v>2</v>
      </c>
      <c r="ES4902" s="68">
        <v>650</v>
      </c>
      <c r="ET4902" s="68">
        <v>107</v>
      </c>
      <c r="EU4902" s="68">
        <v>0</v>
      </c>
      <c r="EV4902" s="68">
        <v>150107</v>
      </c>
      <c r="EW4902" s="68" t="s">
        <v>2743</v>
      </c>
      <c r="EX4902" s="68" t="str">
        <f t="shared" si="109"/>
        <v>중형</v>
      </c>
      <c r="GE4902" s="68">
        <v>142044</v>
      </c>
      <c r="GF4902" s="68" t="s">
        <v>2912</v>
      </c>
    </row>
    <row r="4903" spans="147:188" x14ac:dyDescent="0.3">
      <c r="EQ4903" s="68">
        <v>10250107</v>
      </c>
      <c r="ER4903" s="175">
        <v>2</v>
      </c>
      <c r="ES4903" s="68">
        <v>650</v>
      </c>
      <c r="ET4903" s="68">
        <v>107</v>
      </c>
      <c r="EU4903" s="68">
        <v>0</v>
      </c>
      <c r="EV4903" s="68">
        <v>150107</v>
      </c>
      <c r="EW4903" s="68" t="s">
        <v>2743</v>
      </c>
      <c r="EX4903" s="68" t="str">
        <f t="shared" si="109"/>
        <v>중형</v>
      </c>
      <c r="GE4903" s="68">
        <v>142045</v>
      </c>
      <c r="GF4903" s="68" t="s">
        <v>2911</v>
      </c>
    </row>
    <row r="4904" spans="147:188" x14ac:dyDescent="0.3">
      <c r="EQ4904" s="68">
        <v>10350107</v>
      </c>
      <c r="ER4904" s="175">
        <v>2</v>
      </c>
      <c r="ES4904" s="68">
        <v>650</v>
      </c>
      <c r="ET4904" s="68">
        <v>107</v>
      </c>
      <c r="EU4904" s="68">
        <v>0</v>
      </c>
      <c r="EV4904" s="68">
        <v>150107</v>
      </c>
      <c r="EW4904" s="68" t="s">
        <v>2743</v>
      </c>
      <c r="EX4904" s="68" t="str">
        <f t="shared" si="109"/>
        <v>중형</v>
      </c>
      <c r="GE4904" s="68">
        <v>142046</v>
      </c>
      <c r="GF4904" s="68" t="s">
        <v>2914</v>
      </c>
    </row>
    <row r="4905" spans="147:188" x14ac:dyDescent="0.3">
      <c r="EQ4905" s="68">
        <v>10450107</v>
      </c>
      <c r="ER4905" s="175">
        <v>2</v>
      </c>
      <c r="ES4905" s="68">
        <v>650</v>
      </c>
      <c r="ET4905" s="68">
        <v>107</v>
      </c>
      <c r="EU4905" s="68">
        <v>0</v>
      </c>
      <c r="EV4905" s="68">
        <v>150107</v>
      </c>
      <c r="EW4905" s="68" t="s">
        <v>2743</v>
      </c>
      <c r="EX4905" s="68" t="str">
        <f t="shared" si="109"/>
        <v>중형</v>
      </c>
      <c r="GE4905" s="68">
        <v>142047</v>
      </c>
      <c r="GF4905" s="68" t="s">
        <v>2878</v>
      </c>
    </row>
    <row r="4906" spans="147:188" x14ac:dyDescent="0.3">
      <c r="EQ4906" s="68">
        <v>10550107</v>
      </c>
      <c r="ER4906" s="175">
        <v>2</v>
      </c>
      <c r="ES4906" s="68">
        <v>650</v>
      </c>
      <c r="ET4906" s="68">
        <v>107</v>
      </c>
      <c r="EU4906" s="68">
        <v>0</v>
      </c>
      <c r="EV4906" s="68">
        <v>150107</v>
      </c>
      <c r="EW4906" s="68" t="s">
        <v>2743</v>
      </c>
      <c r="EX4906" s="68" t="str">
        <f t="shared" si="109"/>
        <v>중형</v>
      </c>
      <c r="GE4906" s="68">
        <v>142048</v>
      </c>
      <c r="GF4906" s="68" t="s">
        <v>2466</v>
      </c>
    </row>
    <row r="4907" spans="147:188" x14ac:dyDescent="0.3">
      <c r="EQ4907" s="68">
        <v>10650107</v>
      </c>
      <c r="ER4907" s="175">
        <v>2</v>
      </c>
      <c r="ES4907" s="68">
        <v>650</v>
      </c>
      <c r="ET4907" s="68">
        <v>107</v>
      </c>
      <c r="EU4907" s="68">
        <v>0</v>
      </c>
      <c r="EV4907" s="68">
        <v>150107</v>
      </c>
      <c r="EW4907" s="68" t="s">
        <v>2743</v>
      </c>
      <c r="EX4907" s="68" t="str">
        <f t="shared" si="109"/>
        <v>중형</v>
      </c>
      <c r="GE4907" s="68">
        <v>142049</v>
      </c>
      <c r="GF4907" s="68" t="s">
        <v>2854</v>
      </c>
    </row>
    <row r="4908" spans="147:188" x14ac:dyDescent="0.3">
      <c r="EQ4908" s="68">
        <v>10750107</v>
      </c>
      <c r="ER4908" s="175">
        <v>2</v>
      </c>
      <c r="ES4908" s="68">
        <v>650</v>
      </c>
      <c r="ET4908" s="68">
        <v>107</v>
      </c>
      <c r="EU4908" s="68">
        <v>0</v>
      </c>
      <c r="EV4908" s="68">
        <v>150107</v>
      </c>
      <c r="EW4908" s="68" t="s">
        <v>2743</v>
      </c>
      <c r="EX4908" s="68" t="str">
        <f t="shared" si="109"/>
        <v>중형</v>
      </c>
      <c r="GE4908" s="68">
        <v>142050</v>
      </c>
      <c r="GF4908" s="68" t="s">
        <v>2915</v>
      </c>
    </row>
    <row r="4909" spans="147:188" x14ac:dyDescent="0.3">
      <c r="EQ4909" s="68">
        <v>10850107</v>
      </c>
      <c r="ER4909" s="175">
        <v>2</v>
      </c>
      <c r="ES4909" s="68">
        <v>650</v>
      </c>
      <c r="ET4909" s="68">
        <v>107</v>
      </c>
      <c r="EU4909" s="68">
        <v>0</v>
      </c>
      <c r="EV4909" s="68">
        <v>150107</v>
      </c>
      <c r="EW4909" s="68" t="s">
        <v>2743</v>
      </c>
      <c r="EX4909" s="68" t="str">
        <f t="shared" si="109"/>
        <v>중형</v>
      </c>
      <c r="GE4909" s="68">
        <v>142051</v>
      </c>
      <c r="GF4909" s="68" t="s">
        <v>2916</v>
      </c>
    </row>
    <row r="4910" spans="147:188" x14ac:dyDescent="0.3">
      <c r="EQ4910" s="68">
        <v>10950107</v>
      </c>
      <c r="ER4910" s="175">
        <v>2</v>
      </c>
      <c r="ES4910" s="68">
        <v>650</v>
      </c>
      <c r="ET4910" s="68">
        <v>107</v>
      </c>
      <c r="EU4910" s="68">
        <v>0</v>
      </c>
      <c r="EV4910" s="68">
        <v>150107</v>
      </c>
      <c r="EW4910" s="68" t="s">
        <v>2743</v>
      </c>
      <c r="EX4910" s="68" t="str">
        <f t="shared" si="109"/>
        <v>중형</v>
      </c>
      <c r="GE4910" s="68">
        <v>142052</v>
      </c>
      <c r="GF4910" s="68" t="s">
        <v>2917</v>
      </c>
    </row>
    <row r="4911" spans="147:188" x14ac:dyDescent="0.3">
      <c r="EQ4911" s="68">
        <v>11050107</v>
      </c>
      <c r="ER4911" s="175">
        <v>2</v>
      </c>
      <c r="ES4911" s="68">
        <v>650</v>
      </c>
      <c r="ET4911" s="68">
        <v>107</v>
      </c>
      <c r="EU4911" s="68">
        <v>0</v>
      </c>
      <c r="EV4911" s="68">
        <v>150107</v>
      </c>
      <c r="EW4911" s="68" t="s">
        <v>2743</v>
      </c>
      <c r="EX4911" s="68" t="str">
        <f t="shared" si="109"/>
        <v>중형</v>
      </c>
      <c r="GE4911" s="68">
        <v>142053</v>
      </c>
      <c r="GF4911" s="68" t="s">
        <v>2918</v>
      </c>
    </row>
    <row r="4912" spans="147:188" x14ac:dyDescent="0.3">
      <c r="EQ4912" s="68">
        <v>11150107</v>
      </c>
      <c r="ER4912" s="175">
        <v>2</v>
      </c>
      <c r="ES4912" s="68">
        <v>650</v>
      </c>
      <c r="ET4912" s="68">
        <v>107</v>
      </c>
      <c r="EU4912" s="68">
        <v>0</v>
      </c>
      <c r="EV4912" s="68">
        <v>150107</v>
      </c>
      <c r="EW4912" s="68" t="s">
        <v>2743</v>
      </c>
      <c r="EX4912" s="68" t="str">
        <f t="shared" si="109"/>
        <v>중형</v>
      </c>
      <c r="GE4912" s="68">
        <v>142054</v>
      </c>
      <c r="GF4912" s="68" t="s">
        <v>2920</v>
      </c>
    </row>
    <row r="4913" spans="147:188" x14ac:dyDescent="0.3">
      <c r="EQ4913" s="68">
        <v>11250107</v>
      </c>
      <c r="ER4913" s="175">
        <v>2</v>
      </c>
      <c r="ES4913" s="68">
        <v>650</v>
      </c>
      <c r="ET4913" s="68">
        <v>107</v>
      </c>
      <c r="EU4913" s="68">
        <v>0</v>
      </c>
      <c r="EV4913" s="68">
        <v>150107</v>
      </c>
      <c r="EW4913" s="68" t="s">
        <v>2743</v>
      </c>
      <c r="EX4913" s="68" t="str">
        <f t="shared" si="109"/>
        <v>중형</v>
      </c>
      <c r="GE4913" s="68">
        <v>142055</v>
      </c>
      <c r="GF4913" s="68" t="s">
        <v>2922</v>
      </c>
    </row>
    <row r="4914" spans="147:188" x14ac:dyDescent="0.3">
      <c r="EQ4914" s="68">
        <v>20150107</v>
      </c>
      <c r="ER4914" s="175">
        <v>2</v>
      </c>
      <c r="ES4914" s="68">
        <v>650</v>
      </c>
      <c r="ET4914" s="68">
        <v>107</v>
      </c>
      <c r="EU4914" s="68">
        <v>0</v>
      </c>
      <c r="EV4914" s="68">
        <v>150107</v>
      </c>
      <c r="EW4914" s="68" t="s">
        <v>2743</v>
      </c>
      <c r="EX4914" s="68" t="str">
        <f t="shared" si="109"/>
        <v>중형</v>
      </c>
      <c r="GE4914" s="68">
        <v>142056</v>
      </c>
      <c r="GF4914" s="68" t="s">
        <v>2921</v>
      </c>
    </row>
    <row r="4915" spans="147:188" x14ac:dyDescent="0.3">
      <c r="EQ4915" s="68">
        <v>20250107</v>
      </c>
      <c r="ER4915" s="175">
        <v>2</v>
      </c>
      <c r="ES4915" s="68">
        <v>650</v>
      </c>
      <c r="ET4915" s="68">
        <v>107</v>
      </c>
      <c r="EU4915" s="68">
        <v>0</v>
      </c>
      <c r="EV4915" s="68">
        <v>150107</v>
      </c>
      <c r="EW4915" s="68" t="s">
        <v>2743</v>
      </c>
      <c r="EX4915" s="68" t="str">
        <f t="shared" si="109"/>
        <v>중형</v>
      </c>
      <c r="GE4915" s="68">
        <v>142057</v>
      </c>
      <c r="GF4915" s="68" t="s">
        <v>2901</v>
      </c>
    </row>
    <row r="4916" spans="147:188" x14ac:dyDescent="0.3">
      <c r="EQ4916" s="68">
        <v>20350107</v>
      </c>
      <c r="ER4916" s="175">
        <v>2</v>
      </c>
      <c r="ES4916" s="68">
        <v>650</v>
      </c>
      <c r="ET4916" s="68">
        <v>107</v>
      </c>
      <c r="EU4916" s="68">
        <v>0</v>
      </c>
      <c r="EV4916" s="68">
        <v>150107</v>
      </c>
      <c r="EW4916" s="68" t="s">
        <v>2743</v>
      </c>
      <c r="EX4916" s="68" t="str">
        <f t="shared" si="109"/>
        <v>중형</v>
      </c>
      <c r="GE4916" s="68">
        <v>142058</v>
      </c>
      <c r="GF4916" s="68" t="s">
        <v>2466</v>
      </c>
    </row>
    <row r="4917" spans="147:188" x14ac:dyDescent="0.3">
      <c r="EQ4917" s="68">
        <v>20450107</v>
      </c>
      <c r="ER4917" s="175">
        <v>2</v>
      </c>
      <c r="ES4917" s="68">
        <v>650</v>
      </c>
      <c r="ET4917" s="68">
        <v>107</v>
      </c>
      <c r="EU4917" s="68">
        <v>0</v>
      </c>
      <c r="EV4917" s="68">
        <v>150107</v>
      </c>
      <c r="EW4917" s="68" t="s">
        <v>2743</v>
      </c>
      <c r="EX4917" s="68" t="str">
        <f t="shared" si="109"/>
        <v>중형</v>
      </c>
      <c r="GE4917" s="68">
        <v>142059</v>
      </c>
      <c r="GF4917" s="68" t="s">
        <v>2749</v>
      </c>
    </row>
    <row r="4918" spans="147:188" x14ac:dyDescent="0.3">
      <c r="EQ4918" s="68">
        <v>20550107</v>
      </c>
      <c r="ER4918" s="175">
        <v>2</v>
      </c>
      <c r="ES4918" s="68">
        <v>650</v>
      </c>
      <c r="ET4918" s="68">
        <v>107</v>
      </c>
      <c r="EU4918" s="68">
        <v>0</v>
      </c>
      <c r="EV4918" s="68">
        <v>150107</v>
      </c>
      <c r="EW4918" s="68" t="s">
        <v>2743</v>
      </c>
      <c r="EX4918" s="68" t="str">
        <f t="shared" si="109"/>
        <v>중형</v>
      </c>
      <c r="GE4918" s="68">
        <v>142060</v>
      </c>
      <c r="GF4918" s="68" t="s">
        <v>2924</v>
      </c>
    </row>
    <row r="4919" spans="147:188" x14ac:dyDescent="0.3">
      <c r="EQ4919" s="68">
        <v>20650107</v>
      </c>
      <c r="ER4919" s="175">
        <v>2</v>
      </c>
      <c r="ES4919" s="68">
        <v>650</v>
      </c>
      <c r="ET4919" s="68">
        <v>107</v>
      </c>
      <c r="EU4919" s="68">
        <v>0</v>
      </c>
      <c r="EV4919" s="68">
        <v>150107</v>
      </c>
      <c r="EW4919" s="68" t="s">
        <v>2743</v>
      </c>
      <c r="EX4919" s="68" t="str">
        <f t="shared" si="109"/>
        <v>중형</v>
      </c>
      <c r="GE4919" s="68">
        <v>142061</v>
      </c>
      <c r="GF4919" s="68" t="s">
        <v>2925</v>
      </c>
    </row>
    <row r="4920" spans="147:188" x14ac:dyDescent="0.3">
      <c r="EQ4920" s="68">
        <v>20750107</v>
      </c>
      <c r="ER4920" s="175">
        <v>2</v>
      </c>
      <c r="ES4920" s="68">
        <v>650</v>
      </c>
      <c r="ET4920" s="68">
        <v>107</v>
      </c>
      <c r="EU4920" s="68">
        <v>0</v>
      </c>
      <c r="EV4920" s="68">
        <v>150107</v>
      </c>
      <c r="EW4920" s="68" t="s">
        <v>2743</v>
      </c>
      <c r="EX4920" s="68" t="str">
        <f t="shared" si="109"/>
        <v>중형</v>
      </c>
      <c r="GE4920" s="68">
        <v>142062</v>
      </c>
      <c r="GF4920" s="68" t="s">
        <v>2492</v>
      </c>
    </row>
    <row r="4921" spans="147:188" x14ac:dyDescent="0.3">
      <c r="EQ4921" s="68">
        <v>20850107</v>
      </c>
      <c r="ER4921" s="175">
        <v>2</v>
      </c>
      <c r="ES4921" s="68">
        <v>650</v>
      </c>
      <c r="ET4921" s="68">
        <v>107</v>
      </c>
      <c r="EU4921" s="68">
        <v>0</v>
      </c>
      <c r="EV4921" s="68">
        <v>150107</v>
      </c>
      <c r="EW4921" s="68" t="s">
        <v>2743</v>
      </c>
      <c r="EX4921" s="68" t="str">
        <f t="shared" si="109"/>
        <v>중형</v>
      </c>
      <c r="GE4921" s="68">
        <v>142063</v>
      </c>
      <c r="GF4921" s="68" t="s">
        <v>2466</v>
      </c>
    </row>
    <row r="4922" spans="147:188" x14ac:dyDescent="0.3">
      <c r="EQ4922" s="68">
        <v>20950107</v>
      </c>
      <c r="ER4922" s="175">
        <v>2</v>
      </c>
      <c r="ES4922" s="68">
        <v>650</v>
      </c>
      <c r="ET4922" s="68">
        <v>107</v>
      </c>
      <c r="EU4922" s="68">
        <v>0</v>
      </c>
      <c r="EV4922" s="68">
        <v>150107</v>
      </c>
      <c r="EW4922" s="68" t="s">
        <v>2743</v>
      </c>
      <c r="EX4922" s="68" t="str">
        <f t="shared" si="109"/>
        <v>중형</v>
      </c>
      <c r="GE4922" s="68">
        <v>142064</v>
      </c>
      <c r="GF4922" s="68" t="s">
        <v>2926</v>
      </c>
    </row>
    <row r="4923" spans="147:188" x14ac:dyDescent="0.3">
      <c r="EQ4923" s="68">
        <v>21050107</v>
      </c>
      <c r="ER4923" s="175">
        <v>2</v>
      </c>
      <c r="ES4923" s="68">
        <v>650</v>
      </c>
      <c r="ET4923" s="68">
        <v>107</v>
      </c>
      <c r="EU4923" s="68">
        <v>0</v>
      </c>
      <c r="EV4923" s="68">
        <v>150107</v>
      </c>
      <c r="EW4923" s="68" t="s">
        <v>2743</v>
      </c>
      <c r="EX4923" s="68" t="str">
        <f t="shared" si="109"/>
        <v>중형</v>
      </c>
      <c r="GE4923" s="68">
        <v>142065</v>
      </c>
      <c r="GF4923" s="68" t="s">
        <v>2927</v>
      </c>
    </row>
    <row r="4924" spans="147:188" x14ac:dyDescent="0.3">
      <c r="EQ4924" s="68">
        <v>21150107</v>
      </c>
      <c r="ER4924" s="175">
        <v>2</v>
      </c>
      <c r="ES4924" s="68">
        <v>650</v>
      </c>
      <c r="ET4924" s="68">
        <v>107</v>
      </c>
      <c r="EU4924" s="68">
        <v>0</v>
      </c>
      <c r="EV4924" s="68">
        <v>150107</v>
      </c>
      <c r="EW4924" s="68" t="s">
        <v>2743</v>
      </c>
      <c r="EX4924" s="68" t="str">
        <f t="shared" si="109"/>
        <v>중형</v>
      </c>
      <c r="GE4924" s="68">
        <v>142066</v>
      </c>
      <c r="GF4924" s="68" t="s">
        <v>2928</v>
      </c>
    </row>
    <row r="4925" spans="147:188" x14ac:dyDescent="0.3">
      <c r="EQ4925" s="68">
        <v>21250107</v>
      </c>
      <c r="ER4925" s="175">
        <v>2</v>
      </c>
      <c r="ES4925" s="68">
        <v>650</v>
      </c>
      <c r="ET4925" s="68">
        <v>107</v>
      </c>
      <c r="EU4925" s="68">
        <v>0</v>
      </c>
      <c r="EV4925" s="68">
        <v>150107</v>
      </c>
      <c r="EW4925" s="68" t="s">
        <v>2743</v>
      </c>
      <c r="EX4925" s="68" t="str">
        <f t="shared" si="109"/>
        <v>중형</v>
      </c>
      <c r="GE4925" s="68">
        <v>142067</v>
      </c>
      <c r="GF4925" s="68" t="s">
        <v>2854</v>
      </c>
    </row>
    <row r="4926" spans="147:188" x14ac:dyDescent="0.3">
      <c r="EQ4926" s="68">
        <v>30150107</v>
      </c>
      <c r="ER4926" s="175">
        <v>2</v>
      </c>
      <c r="ES4926" s="68">
        <v>650</v>
      </c>
      <c r="ET4926" s="68">
        <v>107</v>
      </c>
      <c r="EU4926" s="68">
        <v>0</v>
      </c>
      <c r="EV4926" s="68">
        <v>150107</v>
      </c>
      <c r="EW4926" s="68" t="s">
        <v>2743</v>
      </c>
      <c r="EX4926" s="68" t="str">
        <f t="shared" si="109"/>
        <v>중형</v>
      </c>
      <c r="GE4926" s="68">
        <v>142068</v>
      </c>
      <c r="GF4926" s="68" t="s">
        <v>2466</v>
      </c>
    </row>
    <row r="4927" spans="147:188" x14ac:dyDescent="0.3">
      <c r="EQ4927" s="68">
        <v>30250107</v>
      </c>
      <c r="ER4927" s="175">
        <v>2</v>
      </c>
      <c r="ES4927" s="68">
        <v>650</v>
      </c>
      <c r="ET4927" s="68">
        <v>107</v>
      </c>
      <c r="EU4927" s="68">
        <v>0</v>
      </c>
      <c r="EV4927" s="68">
        <v>150107</v>
      </c>
      <c r="EW4927" s="68" t="s">
        <v>2743</v>
      </c>
      <c r="EX4927" s="68" t="str">
        <f t="shared" si="109"/>
        <v>중형</v>
      </c>
      <c r="GE4927" s="68">
        <v>142069</v>
      </c>
      <c r="GF4927" s="68" t="s">
        <v>2923</v>
      </c>
    </row>
    <row r="4928" spans="147:188" x14ac:dyDescent="0.3">
      <c r="EQ4928" s="68">
        <v>30350107</v>
      </c>
      <c r="ER4928" s="175">
        <v>2</v>
      </c>
      <c r="ES4928" s="68">
        <v>650</v>
      </c>
      <c r="ET4928" s="68">
        <v>107</v>
      </c>
      <c r="EU4928" s="68">
        <v>0</v>
      </c>
      <c r="EV4928" s="68">
        <v>150107</v>
      </c>
      <c r="EW4928" s="68" t="s">
        <v>2743</v>
      </c>
      <c r="EX4928" s="68" t="str">
        <f t="shared" si="109"/>
        <v>중형</v>
      </c>
      <c r="GE4928" s="68">
        <v>142070</v>
      </c>
      <c r="GF4928" s="68" t="s">
        <v>2930</v>
      </c>
    </row>
    <row r="4929" spans="147:188" x14ac:dyDescent="0.3">
      <c r="EQ4929" s="68">
        <v>30450107</v>
      </c>
      <c r="ER4929" s="175">
        <v>2</v>
      </c>
      <c r="ES4929" s="68">
        <v>650</v>
      </c>
      <c r="ET4929" s="68">
        <v>107</v>
      </c>
      <c r="EU4929" s="68">
        <v>0</v>
      </c>
      <c r="EV4929" s="68">
        <v>150107</v>
      </c>
      <c r="EW4929" s="68" t="s">
        <v>2743</v>
      </c>
      <c r="EX4929" s="68" t="str">
        <f t="shared" si="109"/>
        <v>중형</v>
      </c>
      <c r="GE4929" s="68">
        <v>142071</v>
      </c>
      <c r="GF4929" s="68" t="s">
        <v>2931</v>
      </c>
    </row>
    <row r="4930" spans="147:188" x14ac:dyDescent="0.3">
      <c r="EQ4930" s="68">
        <v>30550107</v>
      </c>
      <c r="ER4930" s="175">
        <v>2</v>
      </c>
      <c r="ES4930" s="68">
        <v>650</v>
      </c>
      <c r="ET4930" s="68">
        <v>107</v>
      </c>
      <c r="EU4930" s="68">
        <v>0</v>
      </c>
      <c r="EV4930" s="68">
        <v>150107</v>
      </c>
      <c r="EW4930" s="68" t="s">
        <v>2743</v>
      </c>
      <c r="EX4930" s="68" t="str">
        <f t="shared" si="109"/>
        <v>중형</v>
      </c>
      <c r="GE4930" s="68">
        <v>142072</v>
      </c>
      <c r="GF4930" s="68" t="s">
        <v>2932</v>
      </c>
    </row>
    <row r="4931" spans="147:188" x14ac:dyDescent="0.3">
      <c r="EQ4931" s="68">
        <v>30650107</v>
      </c>
      <c r="ER4931" s="175">
        <v>2</v>
      </c>
      <c r="ES4931" s="68">
        <v>650</v>
      </c>
      <c r="ET4931" s="68">
        <v>107</v>
      </c>
      <c r="EU4931" s="68">
        <v>0</v>
      </c>
      <c r="EV4931" s="68">
        <v>150107</v>
      </c>
      <c r="EW4931" s="68" t="s">
        <v>2743</v>
      </c>
      <c r="EX4931" s="68" t="str">
        <f t="shared" ref="EX4931:EX4994" si="110">IF(ER4931=1,"소형",IF(ER4931=2,"중형","대형"))</f>
        <v>중형</v>
      </c>
      <c r="GE4931" s="68">
        <v>142073</v>
      </c>
      <c r="GF4931" s="68" t="s">
        <v>2933</v>
      </c>
    </row>
    <row r="4932" spans="147:188" x14ac:dyDescent="0.3">
      <c r="EQ4932" s="68">
        <v>30750107</v>
      </c>
      <c r="ER4932" s="175">
        <v>2</v>
      </c>
      <c r="ES4932" s="68">
        <v>650</v>
      </c>
      <c r="ET4932" s="68">
        <v>107</v>
      </c>
      <c r="EU4932" s="68">
        <v>0</v>
      </c>
      <c r="EV4932" s="68">
        <v>150107</v>
      </c>
      <c r="EW4932" s="68" t="s">
        <v>2743</v>
      </c>
      <c r="EX4932" s="68" t="str">
        <f t="shared" si="110"/>
        <v>중형</v>
      </c>
      <c r="GE4932" s="68">
        <v>142074</v>
      </c>
      <c r="GF4932" s="68" t="s">
        <v>2934</v>
      </c>
    </row>
    <row r="4933" spans="147:188" x14ac:dyDescent="0.3">
      <c r="EQ4933" s="68">
        <v>30850107</v>
      </c>
      <c r="ER4933" s="175">
        <v>2</v>
      </c>
      <c r="ES4933" s="68">
        <v>650</v>
      </c>
      <c r="ET4933" s="68">
        <v>107</v>
      </c>
      <c r="EU4933" s="68">
        <v>0</v>
      </c>
      <c r="EV4933" s="68">
        <v>150107</v>
      </c>
      <c r="EW4933" s="68" t="s">
        <v>2743</v>
      </c>
      <c r="EX4933" s="68" t="str">
        <f t="shared" si="110"/>
        <v>중형</v>
      </c>
      <c r="GE4933" s="68">
        <v>142075</v>
      </c>
      <c r="GF4933" s="68" t="s">
        <v>2935</v>
      </c>
    </row>
    <row r="4934" spans="147:188" x14ac:dyDescent="0.3">
      <c r="EQ4934" s="68">
        <v>30950107</v>
      </c>
      <c r="ER4934" s="175">
        <v>2</v>
      </c>
      <c r="ES4934" s="68">
        <v>650</v>
      </c>
      <c r="ET4934" s="68">
        <v>107</v>
      </c>
      <c r="EU4934" s="68">
        <v>0</v>
      </c>
      <c r="EV4934" s="68">
        <v>150107</v>
      </c>
      <c r="EW4934" s="68" t="s">
        <v>2743</v>
      </c>
      <c r="EX4934" s="68" t="str">
        <f t="shared" si="110"/>
        <v>중형</v>
      </c>
      <c r="GE4934" s="68">
        <v>142076</v>
      </c>
      <c r="GF4934" s="68" t="s">
        <v>2936</v>
      </c>
    </row>
    <row r="4935" spans="147:188" x14ac:dyDescent="0.3">
      <c r="EQ4935" s="68">
        <v>31050107</v>
      </c>
      <c r="ER4935" s="175">
        <v>2</v>
      </c>
      <c r="ES4935" s="68">
        <v>650</v>
      </c>
      <c r="ET4935" s="68">
        <v>107</v>
      </c>
      <c r="EU4935" s="68">
        <v>0</v>
      </c>
      <c r="EV4935" s="68">
        <v>150107</v>
      </c>
      <c r="EW4935" s="68" t="s">
        <v>2743</v>
      </c>
      <c r="EX4935" s="68" t="str">
        <f t="shared" si="110"/>
        <v>중형</v>
      </c>
      <c r="GE4935" s="68">
        <v>142077</v>
      </c>
      <c r="GF4935" s="68" t="s">
        <v>2901</v>
      </c>
    </row>
    <row r="4936" spans="147:188" x14ac:dyDescent="0.3">
      <c r="EQ4936" s="68">
        <v>31150107</v>
      </c>
      <c r="ER4936" s="175">
        <v>2</v>
      </c>
      <c r="ES4936" s="68">
        <v>650</v>
      </c>
      <c r="ET4936" s="68">
        <v>107</v>
      </c>
      <c r="EU4936" s="68">
        <v>0</v>
      </c>
      <c r="EV4936" s="68">
        <v>150107</v>
      </c>
      <c r="EW4936" s="68" t="s">
        <v>2743</v>
      </c>
      <c r="EX4936" s="68" t="str">
        <f t="shared" si="110"/>
        <v>중형</v>
      </c>
      <c r="GE4936" s="68">
        <v>142078</v>
      </c>
      <c r="GF4936" s="68" t="s">
        <v>2466</v>
      </c>
    </row>
    <row r="4937" spans="147:188" x14ac:dyDescent="0.3">
      <c r="EQ4937" s="68">
        <v>31250107</v>
      </c>
      <c r="ER4937" s="175">
        <v>2</v>
      </c>
      <c r="ES4937" s="68">
        <v>650</v>
      </c>
      <c r="ET4937" s="68">
        <v>107</v>
      </c>
      <c r="EU4937" s="68">
        <v>0</v>
      </c>
      <c r="EV4937" s="68">
        <v>150107</v>
      </c>
      <c r="EW4937" s="68" t="s">
        <v>2743</v>
      </c>
      <c r="EX4937" s="68" t="str">
        <f t="shared" si="110"/>
        <v>중형</v>
      </c>
      <c r="GE4937" s="68">
        <v>142079</v>
      </c>
      <c r="GF4937" s="68" t="s">
        <v>2937</v>
      </c>
    </row>
    <row r="4938" spans="147:188" x14ac:dyDescent="0.3">
      <c r="EQ4938" s="68">
        <v>10150108</v>
      </c>
      <c r="ER4938" s="175">
        <v>4</v>
      </c>
      <c r="ES4938" s="68">
        <v>650</v>
      </c>
      <c r="ET4938" s="68">
        <v>112</v>
      </c>
      <c r="EU4938" s="68">
        <v>0</v>
      </c>
      <c r="EV4938" s="68">
        <v>150112</v>
      </c>
      <c r="EW4938" s="68" t="s">
        <v>11595</v>
      </c>
      <c r="EX4938" s="68" t="str">
        <f t="shared" si="110"/>
        <v>대형</v>
      </c>
      <c r="GE4938" s="68">
        <v>142080</v>
      </c>
      <c r="GF4938" s="68" t="s">
        <v>2938</v>
      </c>
    </row>
    <row r="4939" spans="147:188" x14ac:dyDescent="0.3">
      <c r="EQ4939" s="68">
        <v>10250108</v>
      </c>
      <c r="ER4939" s="175">
        <v>4</v>
      </c>
      <c r="ES4939" s="68">
        <v>650</v>
      </c>
      <c r="ET4939" s="68">
        <v>112</v>
      </c>
      <c r="EU4939" s="68">
        <v>0</v>
      </c>
      <c r="EV4939" s="68">
        <v>150112</v>
      </c>
      <c r="EW4939" s="68" t="s">
        <v>11595</v>
      </c>
      <c r="EX4939" s="68" t="str">
        <f t="shared" si="110"/>
        <v>대형</v>
      </c>
      <c r="GE4939" s="68">
        <v>142081</v>
      </c>
      <c r="GF4939" s="68" t="s">
        <v>2939</v>
      </c>
    </row>
    <row r="4940" spans="147:188" x14ac:dyDescent="0.3">
      <c r="EQ4940" s="68">
        <v>10350108</v>
      </c>
      <c r="ER4940" s="175">
        <v>4</v>
      </c>
      <c r="ES4940" s="68">
        <v>650</v>
      </c>
      <c r="ET4940" s="68">
        <v>112</v>
      </c>
      <c r="EU4940" s="68">
        <v>0</v>
      </c>
      <c r="EV4940" s="68">
        <v>150112</v>
      </c>
      <c r="EW4940" s="68" t="s">
        <v>11595</v>
      </c>
      <c r="EX4940" s="68" t="str">
        <f t="shared" si="110"/>
        <v>대형</v>
      </c>
      <c r="GE4940" s="68">
        <v>142082</v>
      </c>
      <c r="GF4940" s="68" t="s">
        <v>2940</v>
      </c>
    </row>
    <row r="4941" spans="147:188" x14ac:dyDescent="0.3">
      <c r="EQ4941" s="68">
        <v>10450108</v>
      </c>
      <c r="ER4941" s="175">
        <v>4</v>
      </c>
      <c r="ES4941" s="68">
        <v>650</v>
      </c>
      <c r="ET4941" s="68">
        <v>112</v>
      </c>
      <c r="EU4941" s="68">
        <v>0</v>
      </c>
      <c r="EV4941" s="68">
        <v>150112</v>
      </c>
      <c r="EW4941" s="68" t="s">
        <v>11595</v>
      </c>
      <c r="EX4941" s="68" t="str">
        <f t="shared" si="110"/>
        <v>대형</v>
      </c>
      <c r="GE4941" s="68">
        <v>142083</v>
      </c>
      <c r="GF4941" s="68" t="s">
        <v>2941</v>
      </c>
    </row>
    <row r="4942" spans="147:188" x14ac:dyDescent="0.3">
      <c r="EQ4942" s="68">
        <v>10550108</v>
      </c>
      <c r="ER4942" s="175">
        <v>4</v>
      </c>
      <c r="ES4942" s="68">
        <v>650</v>
      </c>
      <c r="ET4942" s="68">
        <v>112</v>
      </c>
      <c r="EU4942" s="68">
        <v>0</v>
      </c>
      <c r="EV4942" s="68">
        <v>150112</v>
      </c>
      <c r="EW4942" s="68" t="s">
        <v>11595</v>
      </c>
      <c r="EX4942" s="68" t="str">
        <f t="shared" si="110"/>
        <v>대형</v>
      </c>
      <c r="GE4942" s="68">
        <v>142084</v>
      </c>
      <c r="GF4942" s="68" t="s">
        <v>2942</v>
      </c>
    </row>
    <row r="4943" spans="147:188" x14ac:dyDescent="0.3">
      <c r="EQ4943" s="68">
        <v>10650108</v>
      </c>
      <c r="ER4943" s="175">
        <v>4</v>
      </c>
      <c r="ES4943" s="68">
        <v>650</v>
      </c>
      <c r="ET4943" s="68">
        <v>112</v>
      </c>
      <c r="EU4943" s="68">
        <v>0</v>
      </c>
      <c r="EV4943" s="68">
        <v>150112</v>
      </c>
      <c r="EW4943" s="68" t="s">
        <v>11595</v>
      </c>
      <c r="EX4943" s="68" t="str">
        <f t="shared" si="110"/>
        <v>대형</v>
      </c>
      <c r="GE4943" s="68">
        <v>142085</v>
      </c>
      <c r="GF4943" s="68" t="s">
        <v>2466</v>
      </c>
    </row>
    <row r="4944" spans="147:188" x14ac:dyDescent="0.3">
      <c r="EQ4944" s="68">
        <v>10750108</v>
      </c>
      <c r="ER4944" s="175">
        <v>4</v>
      </c>
      <c r="ES4944" s="68">
        <v>650</v>
      </c>
      <c r="ET4944" s="68">
        <v>112</v>
      </c>
      <c r="EU4944" s="68">
        <v>0</v>
      </c>
      <c r="EV4944" s="68">
        <v>150112</v>
      </c>
      <c r="EW4944" s="68" t="s">
        <v>11595</v>
      </c>
      <c r="EX4944" s="68" t="str">
        <f t="shared" si="110"/>
        <v>대형</v>
      </c>
      <c r="GE4944" s="68">
        <v>142086</v>
      </c>
      <c r="GF4944" s="68" t="s">
        <v>2854</v>
      </c>
    </row>
    <row r="4945" spans="147:188" x14ac:dyDescent="0.3">
      <c r="EQ4945" s="68">
        <v>10850108</v>
      </c>
      <c r="ER4945" s="175">
        <v>4</v>
      </c>
      <c r="ES4945" s="68">
        <v>650</v>
      </c>
      <c r="ET4945" s="68">
        <v>112</v>
      </c>
      <c r="EU4945" s="68">
        <v>0</v>
      </c>
      <c r="EV4945" s="68">
        <v>150112</v>
      </c>
      <c r="EW4945" s="68" t="s">
        <v>11595</v>
      </c>
      <c r="EX4945" s="68" t="str">
        <f t="shared" si="110"/>
        <v>대형</v>
      </c>
      <c r="GE4945" s="68">
        <v>142087</v>
      </c>
      <c r="GF4945" s="68" t="s">
        <v>2943</v>
      </c>
    </row>
    <row r="4946" spans="147:188" x14ac:dyDescent="0.3">
      <c r="EQ4946" s="68">
        <v>10950108</v>
      </c>
      <c r="ER4946" s="175">
        <v>4</v>
      </c>
      <c r="ES4946" s="68">
        <v>650</v>
      </c>
      <c r="ET4946" s="68">
        <v>112</v>
      </c>
      <c r="EU4946" s="68">
        <v>0</v>
      </c>
      <c r="EV4946" s="68">
        <v>150112</v>
      </c>
      <c r="EW4946" s="68" t="s">
        <v>11595</v>
      </c>
      <c r="EX4946" s="68" t="str">
        <f t="shared" si="110"/>
        <v>대형</v>
      </c>
      <c r="GE4946" s="68">
        <v>142088</v>
      </c>
      <c r="GF4946" s="68" t="s">
        <v>2944</v>
      </c>
    </row>
    <row r="4947" spans="147:188" x14ac:dyDescent="0.3">
      <c r="EQ4947" s="68">
        <v>11050108</v>
      </c>
      <c r="ER4947" s="175">
        <v>4</v>
      </c>
      <c r="ES4947" s="68">
        <v>650</v>
      </c>
      <c r="ET4947" s="68">
        <v>112</v>
      </c>
      <c r="EU4947" s="68">
        <v>0</v>
      </c>
      <c r="EV4947" s="68">
        <v>150112</v>
      </c>
      <c r="EW4947" s="68" t="s">
        <v>11595</v>
      </c>
      <c r="EX4947" s="68" t="str">
        <f t="shared" si="110"/>
        <v>대형</v>
      </c>
      <c r="GE4947" s="68">
        <v>142089</v>
      </c>
      <c r="GF4947" s="68" t="s">
        <v>2749</v>
      </c>
    </row>
    <row r="4948" spans="147:188" x14ac:dyDescent="0.3">
      <c r="EQ4948" s="68">
        <v>11150108</v>
      </c>
      <c r="ER4948" s="175">
        <v>4</v>
      </c>
      <c r="ES4948" s="68">
        <v>650</v>
      </c>
      <c r="ET4948" s="68">
        <v>112</v>
      </c>
      <c r="EU4948" s="68">
        <v>0</v>
      </c>
      <c r="EV4948" s="68">
        <v>150112</v>
      </c>
      <c r="EW4948" s="68" t="s">
        <v>11595</v>
      </c>
      <c r="EX4948" s="68" t="str">
        <f t="shared" si="110"/>
        <v>대형</v>
      </c>
      <c r="GE4948" s="68">
        <v>142090</v>
      </c>
      <c r="GF4948" s="68" t="s">
        <v>2466</v>
      </c>
    </row>
    <row r="4949" spans="147:188" x14ac:dyDescent="0.3">
      <c r="EQ4949" s="68">
        <v>11250108</v>
      </c>
      <c r="ER4949" s="175">
        <v>4</v>
      </c>
      <c r="ES4949" s="68">
        <v>650</v>
      </c>
      <c r="ET4949" s="68">
        <v>112</v>
      </c>
      <c r="EU4949" s="68">
        <v>0</v>
      </c>
      <c r="EV4949" s="68">
        <v>150112</v>
      </c>
      <c r="EW4949" s="68" t="s">
        <v>11595</v>
      </c>
      <c r="EX4949" s="68" t="str">
        <f t="shared" si="110"/>
        <v>대형</v>
      </c>
      <c r="GE4949" s="68">
        <v>142091</v>
      </c>
      <c r="GF4949" s="68" t="s">
        <v>2945</v>
      </c>
    </row>
    <row r="4950" spans="147:188" x14ac:dyDescent="0.3">
      <c r="EQ4950" s="68">
        <v>20150108</v>
      </c>
      <c r="ER4950" s="175">
        <v>4</v>
      </c>
      <c r="ES4950" s="68">
        <v>650</v>
      </c>
      <c r="ET4950" s="68">
        <v>112</v>
      </c>
      <c r="EU4950" s="68">
        <v>0</v>
      </c>
      <c r="EV4950" s="68">
        <v>150112</v>
      </c>
      <c r="EW4950" s="68" t="s">
        <v>11595</v>
      </c>
      <c r="EX4950" s="68" t="str">
        <f t="shared" si="110"/>
        <v>대형</v>
      </c>
      <c r="GE4950" s="68">
        <v>142092</v>
      </c>
      <c r="GF4950" s="68" t="s">
        <v>2946</v>
      </c>
    </row>
    <row r="4951" spans="147:188" x14ac:dyDescent="0.3">
      <c r="EQ4951" s="68">
        <v>20250108</v>
      </c>
      <c r="ER4951" s="175">
        <v>4</v>
      </c>
      <c r="ES4951" s="68">
        <v>650</v>
      </c>
      <c r="ET4951" s="68">
        <v>112</v>
      </c>
      <c r="EU4951" s="68">
        <v>0</v>
      </c>
      <c r="EV4951" s="68">
        <v>150112</v>
      </c>
      <c r="EW4951" s="68" t="s">
        <v>11595</v>
      </c>
      <c r="EX4951" s="68" t="str">
        <f t="shared" si="110"/>
        <v>대형</v>
      </c>
      <c r="GE4951" s="68">
        <v>142093</v>
      </c>
      <c r="GF4951" s="68" t="s">
        <v>2947</v>
      </c>
    </row>
    <row r="4952" spans="147:188" x14ac:dyDescent="0.3">
      <c r="EQ4952" s="68">
        <v>20350108</v>
      </c>
      <c r="ER4952" s="175">
        <v>4</v>
      </c>
      <c r="ES4952" s="68">
        <v>650</v>
      </c>
      <c r="ET4952" s="68">
        <v>112</v>
      </c>
      <c r="EU4952" s="68">
        <v>0</v>
      </c>
      <c r="EV4952" s="68">
        <v>150112</v>
      </c>
      <c r="EW4952" s="68" t="s">
        <v>11595</v>
      </c>
      <c r="EX4952" s="68" t="str">
        <f t="shared" si="110"/>
        <v>대형</v>
      </c>
      <c r="GE4952" s="68">
        <v>142094</v>
      </c>
      <c r="GF4952" s="68" t="s">
        <v>2948</v>
      </c>
    </row>
    <row r="4953" spans="147:188" x14ac:dyDescent="0.3">
      <c r="EQ4953" s="68">
        <v>20450108</v>
      </c>
      <c r="ER4953" s="175">
        <v>4</v>
      </c>
      <c r="ES4953" s="68">
        <v>650</v>
      </c>
      <c r="ET4953" s="68">
        <v>112</v>
      </c>
      <c r="EU4953" s="68">
        <v>0</v>
      </c>
      <c r="EV4953" s="68">
        <v>150112</v>
      </c>
      <c r="EW4953" s="68" t="s">
        <v>11595</v>
      </c>
      <c r="EX4953" s="68" t="str">
        <f t="shared" si="110"/>
        <v>대형</v>
      </c>
      <c r="GE4953" s="68">
        <v>142095</v>
      </c>
      <c r="GF4953" s="68" t="s">
        <v>2466</v>
      </c>
    </row>
    <row r="4954" spans="147:188" x14ac:dyDescent="0.3">
      <c r="EQ4954" s="68">
        <v>20550108</v>
      </c>
      <c r="ER4954" s="175">
        <v>4</v>
      </c>
      <c r="ES4954" s="68">
        <v>650</v>
      </c>
      <c r="ET4954" s="68">
        <v>112</v>
      </c>
      <c r="EU4954" s="68">
        <v>0</v>
      </c>
      <c r="EV4954" s="68">
        <v>150112</v>
      </c>
      <c r="EW4954" s="68" t="s">
        <v>11595</v>
      </c>
      <c r="EX4954" s="68" t="str">
        <f t="shared" si="110"/>
        <v>대형</v>
      </c>
      <c r="GE4954" s="68">
        <v>142096</v>
      </c>
      <c r="GF4954" s="68" t="s">
        <v>2854</v>
      </c>
    </row>
    <row r="4955" spans="147:188" x14ac:dyDescent="0.3">
      <c r="EQ4955" s="68">
        <v>20650108</v>
      </c>
      <c r="ER4955" s="175">
        <v>4</v>
      </c>
      <c r="ES4955" s="68">
        <v>650</v>
      </c>
      <c r="ET4955" s="68">
        <v>112</v>
      </c>
      <c r="EU4955" s="68">
        <v>0</v>
      </c>
      <c r="EV4955" s="68">
        <v>150112</v>
      </c>
      <c r="EW4955" s="68" t="s">
        <v>11595</v>
      </c>
      <c r="EX4955" s="68" t="str">
        <f t="shared" si="110"/>
        <v>대형</v>
      </c>
      <c r="GE4955" s="68">
        <v>142097</v>
      </c>
      <c r="GF4955" s="68" t="s">
        <v>2949</v>
      </c>
    </row>
    <row r="4956" spans="147:188" x14ac:dyDescent="0.3">
      <c r="EQ4956" s="68">
        <v>20750108</v>
      </c>
      <c r="ER4956" s="175">
        <v>4</v>
      </c>
      <c r="ES4956" s="68">
        <v>650</v>
      </c>
      <c r="ET4956" s="68">
        <v>112</v>
      </c>
      <c r="EU4956" s="68">
        <v>0</v>
      </c>
      <c r="EV4956" s="68">
        <v>150112</v>
      </c>
      <c r="EW4956" s="68" t="s">
        <v>11595</v>
      </c>
      <c r="EX4956" s="68" t="str">
        <f t="shared" si="110"/>
        <v>대형</v>
      </c>
      <c r="GE4956" s="68">
        <v>142098</v>
      </c>
      <c r="GF4956" s="68" t="s">
        <v>2950</v>
      </c>
    </row>
    <row r="4957" spans="147:188" x14ac:dyDescent="0.3">
      <c r="EQ4957" s="68">
        <v>20850108</v>
      </c>
      <c r="ER4957" s="175">
        <v>4</v>
      </c>
      <c r="ES4957" s="68">
        <v>650</v>
      </c>
      <c r="ET4957" s="68">
        <v>112</v>
      </c>
      <c r="EU4957" s="68">
        <v>0</v>
      </c>
      <c r="EV4957" s="68">
        <v>150112</v>
      </c>
      <c r="EW4957" s="68" t="s">
        <v>11595</v>
      </c>
      <c r="EX4957" s="68" t="str">
        <f t="shared" si="110"/>
        <v>대형</v>
      </c>
      <c r="GE4957" s="68">
        <v>142099</v>
      </c>
      <c r="GF4957" s="68" t="s">
        <v>2951</v>
      </c>
    </row>
    <row r="4958" spans="147:188" x14ac:dyDescent="0.3">
      <c r="EQ4958" s="68">
        <v>20950108</v>
      </c>
      <c r="ER4958" s="175">
        <v>4</v>
      </c>
      <c r="ES4958" s="68">
        <v>650</v>
      </c>
      <c r="ET4958" s="68">
        <v>112</v>
      </c>
      <c r="EU4958" s="68">
        <v>0</v>
      </c>
      <c r="EV4958" s="68">
        <v>150112</v>
      </c>
      <c r="EW4958" s="68" t="s">
        <v>11595</v>
      </c>
      <c r="EX4958" s="68" t="str">
        <f t="shared" si="110"/>
        <v>대형</v>
      </c>
      <c r="GE4958" s="68">
        <v>142100</v>
      </c>
      <c r="GF4958" s="68" t="s">
        <v>2952</v>
      </c>
    </row>
    <row r="4959" spans="147:188" x14ac:dyDescent="0.3">
      <c r="EQ4959" s="68">
        <v>21050108</v>
      </c>
      <c r="ER4959" s="175">
        <v>4</v>
      </c>
      <c r="ES4959" s="68">
        <v>650</v>
      </c>
      <c r="ET4959" s="68">
        <v>112</v>
      </c>
      <c r="EU4959" s="68">
        <v>0</v>
      </c>
      <c r="EV4959" s="68">
        <v>150112</v>
      </c>
      <c r="EW4959" s="68" t="s">
        <v>11595</v>
      </c>
      <c r="EX4959" s="68" t="str">
        <f t="shared" si="110"/>
        <v>대형</v>
      </c>
      <c r="GE4959" s="68">
        <v>142101</v>
      </c>
      <c r="GF4959" s="68" t="s">
        <v>2953</v>
      </c>
    </row>
    <row r="4960" spans="147:188" x14ac:dyDescent="0.3">
      <c r="EQ4960" s="68">
        <v>21150108</v>
      </c>
      <c r="ER4960" s="175">
        <v>4</v>
      </c>
      <c r="ES4960" s="68">
        <v>650</v>
      </c>
      <c r="ET4960" s="68">
        <v>112</v>
      </c>
      <c r="EU4960" s="68">
        <v>0</v>
      </c>
      <c r="EV4960" s="68">
        <v>150112</v>
      </c>
      <c r="EW4960" s="68" t="s">
        <v>11595</v>
      </c>
      <c r="EX4960" s="68" t="str">
        <f t="shared" si="110"/>
        <v>대형</v>
      </c>
      <c r="GE4960" s="68">
        <v>142102</v>
      </c>
      <c r="GF4960" s="68" t="s">
        <v>2954</v>
      </c>
    </row>
    <row r="4961" spans="147:188" x14ac:dyDescent="0.3">
      <c r="EQ4961" s="68">
        <v>21250108</v>
      </c>
      <c r="ER4961" s="175">
        <v>4</v>
      </c>
      <c r="ES4961" s="68">
        <v>650</v>
      </c>
      <c r="ET4961" s="68">
        <v>112</v>
      </c>
      <c r="EU4961" s="68">
        <v>0</v>
      </c>
      <c r="EV4961" s="68">
        <v>150112</v>
      </c>
      <c r="EW4961" s="68" t="s">
        <v>11595</v>
      </c>
      <c r="EX4961" s="68" t="str">
        <f t="shared" si="110"/>
        <v>대형</v>
      </c>
      <c r="GE4961" s="68">
        <v>142103</v>
      </c>
      <c r="GF4961" s="68" t="s">
        <v>2955</v>
      </c>
    </row>
    <row r="4962" spans="147:188" x14ac:dyDescent="0.3">
      <c r="EQ4962" s="68">
        <v>30150108</v>
      </c>
      <c r="ER4962" s="175">
        <v>4</v>
      </c>
      <c r="ES4962" s="68">
        <v>650</v>
      </c>
      <c r="ET4962" s="68">
        <v>112</v>
      </c>
      <c r="EU4962" s="68">
        <v>0</v>
      </c>
      <c r="EV4962" s="68">
        <v>150112</v>
      </c>
      <c r="EW4962" s="68" t="s">
        <v>11595</v>
      </c>
      <c r="EX4962" s="68" t="str">
        <f t="shared" si="110"/>
        <v>대형</v>
      </c>
      <c r="GE4962" s="68">
        <v>142104</v>
      </c>
      <c r="GF4962" s="68" t="s">
        <v>2901</v>
      </c>
    </row>
    <row r="4963" spans="147:188" x14ac:dyDescent="0.3">
      <c r="EQ4963" s="68">
        <v>30250108</v>
      </c>
      <c r="ER4963" s="175">
        <v>4</v>
      </c>
      <c r="ES4963" s="68">
        <v>650</v>
      </c>
      <c r="ET4963" s="68">
        <v>112</v>
      </c>
      <c r="EU4963" s="68">
        <v>0</v>
      </c>
      <c r="EV4963" s="68">
        <v>150112</v>
      </c>
      <c r="EW4963" s="68" t="s">
        <v>11595</v>
      </c>
      <c r="EX4963" s="68" t="str">
        <f t="shared" si="110"/>
        <v>대형</v>
      </c>
      <c r="GE4963" s="68">
        <v>142105</v>
      </c>
      <c r="GF4963" s="68" t="s">
        <v>2466</v>
      </c>
    </row>
    <row r="4964" spans="147:188" x14ac:dyDescent="0.3">
      <c r="EQ4964" s="68">
        <v>30350108</v>
      </c>
      <c r="ER4964" s="175">
        <v>4</v>
      </c>
      <c r="ES4964" s="68">
        <v>650</v>
      </c>
      <c r="ET4964" s="68">
        <v>112</v>
      </c>
      <c r="EU4964" s="68">
        <v>0</v>
      </c>
      <c r="EV4964" s="68">
        <v>150112</v>
      </c>
      <c r="EW4964" s="68" t="s">
        <v>11595</v>
      </c>
      <c r="EX4964" s="68" t="str">
        <f t="shared" si="110"/>
        <v>대형</v>
      </c>
      <c r="GE4964" s="68">
        <v>142106</v>
      </c>
      <c r="GF4964" s="68" t="s">
        <v>2956</v>
      </c>
    </row>
    <row r="4965" spans="147:188" x14ac:dyDescent="0.3">
      <c r="EQ4965" s="68">
        <v>30450108</v>
      </c>
      <c r="ER4965" s="175">
        <v>4</v>
      </c>
      <c r="ES4965" s="68">
        <v>650</v>
      </c>
      <c r="ET4965" s="68">
        <v>112</v>
      </c>
      <c r="EU4965" s="68">
        <v>0</v>
      </c>
      <c r="EV4965" s="68">
        <v>150112</v>
      </c>
      <c r="EW4965" s="68" t="s">
        <v>11595</v>
      </c>
      <c r="EX4965" s="68" t="str">
        <f t="shared" si="110"/>
        <v>대형</v>
      </c>
      <c r="GE4965" s="68">
        <v>142107</v>
      </c>
      <c r="GF4965" s="68" t="s">
        <v>2957</v>
      </c>
    </row>
    <row r="4966" spans="147:188" x14ac:dyDescent="0.3">
      <c r="EQ4966" s="68">
        <v>30550108</v>
      </c>
      <c r="ER4966" s="175">
        <v>4</v>
      </c>
      <c r="ES4966" s="68">
        <v>650</v>
      </c>
      <c r="ET4966" s="68">
        <v>112</v>
      </c>
      <c r="EU4966" s="68">
        <v>0</v>
      </c>
      <c r="EV4966" s="68">
        <v>150112</v>
      </c>
      <c r="EW4966" s="68" t="s">
        <v>11595</v>
      </c>
      <c r="EX4966" s="68" t="str">
        <f t="shared" si="110"/>
        <v>대형</v>
      </c>
      <c r="GE4966" s="68">
        <v>142108</v>
      </c>
      <c r="GF4966" s="68" t="s">
        <v>2958</v>
      </c>
    </row>
    <row r="4967" spans="147:188" x14ac:dyDescent="0.3">
      <c r="EQ4967" s="68">
        <v>30650108</v>
      </c>
      <c r="ER4967" s="175">
        <v>4</v>
      </c>
      <c r="ES4967" s="68">
        <v>650</v>
      </c>
      <c r="ET4967" s="68">
        <v>112</v>
      </c>
      <c r="EU4967" s="68">
        <v>0</v>
      </c>
      <c r="EV4967" s="68">
        <v>150112</v>
      </c>
      <c r="EW4967" s="68" t="s">
        <v>11595</v>
      </c>
      <c r="EX4967" s="68" t="str">
        <f t="shared" si="110"/>
        <v>대형</v>
      </c>
      <c r="GE4967" s="68">
        <v>142109</v>
      </c>
      <c r="GF4967" s="68" t="s">
        <v>2959</v>
      </c>
    </row>
    <row r="4968" spans="147:188" x14ac:dyDescent="0.3">
      <c r="EQ4968" s="68">
        <v>30750108</v>
      </c>
      <c r="ER4968" s="175">
        <v>4</v>
      </c>
      <c r="ES4968" s="68">
        <v>650</v>
      </c>
      <c r="ET4968" s="68">
        <v>112</v>
      </c>
      <c r="EU4968" s="68">
        <v>0</v>
      </c>
      <c r="EV4968" s="68">
        <v>150112</v>
      </c>
      <c r="EW4968" s="68" t="s">
        <v>11595</v>
      </c>
      <c r="EX4968" s="68" t="str">
        <f t="shared" si="110"/>
        <v>대형</v>
      </c>
      <c r="GE4968" s="68">
        <v>142110</v>
      </c>
      <c r="GF4968" s="68" t="s">
        <v>2960</v>
      </c>
    </row>
    <row r="4969" spans="147:188" x14ac:dyDescent="0.3">
      <c r="EQ4969" s="68">
        <v>30850108</v>
      </c>
      <c r="ER4969" s="175">
        <v>4</v>
      </c>
      <c r="ES4969" s="68">
        <v>650</v>
      </c>
      <c r="ET4969" s="68">
        <v>112</v>
      </c>
      <c r="EU4969" s="68">
        <v>0</v>
      </c>
      <c r="EV4969" s="68">
        <v>150112</v>
      </c>
      <c r="EW4969" s="68" t="s">
        <v>11595</v>
      </c>
      <c r="EX4969" s="68" t="str">
        <f t="shared" si="110"/>
        <v>대형</v>
      </c>
      <c r="GE4969" s="68">
        <v>142111</v>
      </c>
      <c r="GF4969" s="68" t="s">
        <v>2961</v>
      </c>
    </row>
    <row r="4970" spans="147:188" x14ac:dyDescent="0.3">
      <c r="EQ4970" s="68">
        <v>30950108</v>
      </c>
      <c r="ER4970" s="175">
        <v>4</v>
      </c>
      <c r="ES4970" s="68">
        <v>650</v>
      </c>
      <c r="ET4970" s="68">
        <v>112</v>
      </c>
      <c r="EU4970" s="68">
        <v>0</v>
      </c>
      <c r="EV4970" s="68">
        <v>150112</v>
      </c>
      <c r="EW4970" s="68" t="s">
        <v>11595</v>
      </c>
      <c r="EX4970" s="68" t="str">
        <f t="shared" si="110"/>
        <v>대형</v>
      </c>
      <c r="GE4970" s="68">
        <v>142112</v>
      </c>
      <c r="GF4970" s="68" t="s">
        <v>2466</v>
      </c>
    </row>
    <row r="4971" spans="147:188" x14ac:dyDescent="0.3">
      <c r="EQ4971" s="68">
        <v>31050108</v>
      </c>
      <c r="ER4971" s="175">
        <v>4</v>
      </c>
      <c r="ES4971" s="68">
        <v>650</v>
      </c>
      <c r="ET4971" s="68">
        <v>112</v>
      </c>
      <c r="EU4971" s="68">
        <v>0</v>
      </c>
      <c r="EV4971" s="68">
        <v>150112</v>
      </c>
      <c r="EW4971" s="68" t="s">
        <v>11595</v>
      </c>
      <c r="EX4971" s="68" t="str">
        <f t="shared" si="110"/>
        <v>대형</v>
      </c>
      <c r="GE4971" s="68">
        <v>142113</v>
      </c>
      <c r="GF4971" s="68" t="s">
        <v>2749</v>
      </c>
    </row>
    <row r="4972" spans="147:188" x14ac:dyDescent="0.3">
      <c r="EQ4972" s="68">
        <v>31150108</v>
      </c>
      <c r="ER4972" s="175">
        <v>4</v>
      </c>
      <c r="ES4972" s="68">
        <v>650</v>
      </c>
      <c r="ET4972" s="68">
        <v>112</v>
      </c>
      <c r="EU4972" s="68">
        <v>0</v>
      </c>
      <c r="EV4972" s="68">
        <v>150112</v>
      </c>
      <c r="EW4972" s="68" t="s">
        <v>11595</v>
      </c>
      <c r="EX4972" s="68" t="str">
        <f t="shared" si="110"/>
        <v>대형</v>
      </c>
      <c r="GE4972" s="68">
        <v>142114</v>
      </c>
      <c r="GF4972" s="68" t="s">
        <v>2962</v>
      </c>
    </row>
    <row r="4973" spans="147:188" x14ac:dyDescent="0.3">
      <c r="EQ4973" s="68">
        <v>31250108</v>
      </c>
      <c r="ER4973" s="175">
        <v>4</v>
      </c>
      <c r="ES4973" s="68">
        <v>650</v>
      </c>
      <c r="ET4973" s="68">
        <v>112</v>
      </c>
      <c r="EU4973" s="68">
        <v>0</v>
      </c>
      <c r="EV4973" s="68">
        <v>150112</v>
      </c>
      <c r="EW4973" s="68" t="s">
        <v>11595</v>
      </c>
      <c r="EX4973" s="68" t="str">
        <f t="shared" si="110"/>
        <v>대형</v>
      </c>
      <c r="GE4973" s="68">
        <v>142115</v>
      </c>
      <c r="GF4973" s="68" t="s">
        <v>2963</v>
      </c>
    </row>
    <row r="4974" spans="147:188" x14ac:dyDescent="0.3">
      <c r="EQ4974" s="68">
        <v>54102</v>
      </c>
      <c r="ER4974" s="175">
        <v>2</v>
      </c>
      <c r="ES4974" s="68">
        <v>650</v>
      </c>
      <c r="ET4974" s="68">
        <v>102</v>
      </c>
      <c r="EU4974" s="68">
        <v>0</v>
      </c>
      <c r="EV4974" s="68">
        <v>150102</v>
      </c>
      <c r="EW4974" s="68" t="s">
        <v>11594</v>
      </c>
      <c r="EX4974" s="68" t="str">
        <f t="shared" si="110"/>
        <v>중형</v>
      </c>
      <c r="GE4974" s="68">
        <v>142116</v>
      </c>
      <c r="GF4974" s="68" t="s">
        <v>2466</v>
      </c>
    </row>
    <row r="4975" spans="147:188" x14ac:dyDescent="0.3">
      <c r="EQ4975" s="68">
        <v>54064</v>
      </c>
      <c r="ER4975" s="175">
        <v>1</v>
      </c>
      <c r="ES4975" s="68">
        <v>650</v>
      </c>
      <c r="ET4975" s="68">
        <v>64</v>
      </c>
      <c r="EU4975" s="68">
        <v>0</v>
      </c>
      <c r="EV4975" s="68">
        <v>150064</v>
      </c>
      <c r="EW4975" s="68" t="s">
        <v>2702</v>
      </c>
      <c r="EX4975" s="68" t="str">
        <f t="shared" si="110"/>
        <v>소형</v>
      </c>
      <c r="GE4975" s="68">
        <v>142117</v>
      </c>
      <c r="GF4975" s="68" t="s">
        <v>2964</v>
      </c>
    </row>
    <row r="4976" spans="147:188" x14ac:dyDescent="0.3">
      <c r="EQ4976" s="68">
        <v>54103</v>
      </c>
      <c r="ER4976" s="175">
        <v>2</v>
      </c>
      <c r="ES4976" s="68">
        <v>650</v>
      </c>
      <c r="ET4976" s="68">
        <v>103</v>
      </c>
      <c r="EU4976" s="68">
        <v>0</v>
      </c>
      <c r="EV4976" s="68">
        <v>150103</v>
      </c>
      <c r="EW4976" s="68" t="s">
        <v>2739</v>
      </c>
      <c r="EX4976" s="68" t="str">
        <f t="shared" si="110"/>
        <v>중형</v>
      </c>
      <c r="GE4976" s="68">
        <v>142118</v>
      </c>
      <c r="GF4976" s="68" t="s">
        <v>2965</v>
      </c>
    </row>
    <row r="4977" spans="147:188" x14ac:dyDescent="0.3">
      <c r="EQ4977" s="68">
        <v>54104</v>
      </c>
      <c r="ER4977" s="175">
        <v>1</v>
      </c>
      <c r="ES4977" s="68">
        <v>650</v>
      </c>
      <c r="ET4977" s="68">
        <v>104</v>
      </c>
      <c r="EU4977" s="68">
        <v>0</v>
      </c>
      <c r="EV4977" s="68">
        <v>150104</v>
      </c>
      <c r="EW4977" s="68" t="s">
        <v>2740</v>
      </c>
      <c r="EX4977" s="68" t="str">
        <f t="shared" si="110"/>
        <v>소형</v>
      </c>
      <c r="GE4977" s="68">
        <v>142119</v>
      </c>
      <c r="GF4977" s="68" t="s">
        <v>2966</v>
      </c>
    </row>
    <row r="4978" spans="147:188" x14ac:dyDescent="0.3">
      <c r="EQ4978" s="68">
        <v>54093</v>
      </c>
      <c r="ER4978" s="175">
        <v>1</v>
      </c>
      <c r="ES4978" s="68">
        <v>650</v>
      </c>
      <c r="ET4978" s="68">
        <v>93</v>
      </c>
      <c r="EU4978" s="68">
        <v>0</v>
      </c>
      <c r="EV4978" s="68">
        <v>150093</v>
      </c>
      <c r="EW4978" s="68" t="s">
        <v>2731</v>
      </c>
      <c r="EX4978" s="68" t="str">
        <f t="shared" si="110"/>
        <v>소형</v>
      </c>
      <c r="GE4978" s="68">
        <v>142120</v>
      </c>
      <c r="GF4978" s="68" t="s">
        <v>2967</v>
      </c>
    </row>
    <row r="4979" spans="147:188" x14ac:dyDescent="0.3">
      <c r="EQ4979" s="68">
        <v>54105</v>
      </c>
      <c r="ER4979" s="175">
        <v>2</v>
      </c>
      <c r="ES4979" s="68">
        <v>650</v>
      </c>
      <c r="ET4979" s="68">
        <v>105</v>
      </c>
      <c r="EU4979" s="68">
        <v>0</v>
      </c>
      <c r="EV4979" s="68">
        <v>150105</v>
      </c>
      <c r="EW4979" s="68" t="s">
        <v>2741</v>
      </c>
      <c r="EX4979" s="68" t="str">
        <f t="shared" si="110"/>
        <v>중형</v>
      </c>
      <c r="GE4979" s="68">
        <v>142121</v>
      </c>
      <c r="GF4979" s="68" t="s">
        <v>2466</v>
      </c>
    </row>
    <row r="4980" spans="147:188" x14ac:dyDescent="0.3">
      <c r="EQ4980" s="68">
        <v>54094</v>
      </c>
      <c r="ER4980" s="175">
        <v>4</v>
      </c>
      <c r="ES4980" s="68">
        <v>650</v>
      </c>
      <c r="ET4980" s="68">
        <v>94</v>
      </c>
      <c r="EU4980" s="68">
        <v>0</v>
      </c>
      <c r="EV4980" s="68">
        <v>150094</v>
      </c>
      <c r="EW4980" s="68" t="s">
        <v>2732</v>
      </c>
      <c r="EX4980" s="68" t="str">
        <f t="shared" si="110"/>
        <v>대형</v>
      </c>
      <c r="GE4980" s="68">
        <v>142122</v>
      </c>
      <c r="GF4980" s="68" t="s">
        <v>2968</v>
      </c>
    </row>
    <row r="4981" spans="147:188" x14ac:dyDescent="0.3">
      <c r="EQ4981" s="68">
        <v>54095</v>
      </c>
      <c r="ER4981" s="175">
        <v>4</v>
      </c>
      <c r="ES4981" s="68">
        <v>650</v>
      </c>
      <c r="ET4981" s="68">
        <v>95</v>
      </c>
      <c r="EU4981" s="68">
        <v>0</v>
      </c>
      <c r="EV4981" s="68">
        <v>150095</v>
      </c>
      <c r="EW4981" s="68" t="s">
        <v>2733</v>
      </c>
      <c r="EX4981" s="68" t="str">
        <f t="shared" si="110"/>
        <v>대형</v>
      </c>
      <c r="GE4981" s="68">
        <v>142123</v>
      </c>
      <c r="GF4981" s="68" t="s">
        <v>4141</v>
      </c>
    </row>
    <row r="4982" spans="147:188" x14ac:dyDescent="0.3">
      <c r="EQ4982" s="68">
        <v>54106</v>
      </c>
      <c r="ER4982" s="175">
        <v>2</v>
      </c>
      <c r="ES4982" s="68">
        <v>650</v>
      </c>
      <c r="ET4982" s="68">
        <v>106</v>
      </c>
      <c r="EU4982" s="68">
        <v>0</v>
      </c>
      <c r="EV4982" s="68">
        <v>150106</v>
      </c>
      <c r="EW4982" s="68" t="s">
        <v>2742</v>
      </c>
      <c r="EX4982" s="68" t="str">
        <f t="shared" si="110"/>
        <v>중형</v>
      </c>
      <c r="GE4982" s="68">
        <v>143001</v>
      </c>
      <c r="GF4982" s="68" t="s">
        <v>3151</v>
      </c>
    </row>
    <row r="4983" spans="147:188" x14ac:dyDescent="0.3">
      <c r="EQ4983" s="68">
        <v>54107</v>
      </c>
      <c r="ER4983" s="175">
        <v>2</v>
      </c>
      <c r="ES4983" s="68">
        <v>650</v>
      </c>
      <c r="ET4983" s="68">
        <v>107</v>
      </c>
      <c r="EU4983" s="68">
        <v>0</v>
      </c>
      <c r="EV4983" s="68">
        <v>150107</v>
      </c>
      <c r="EW4983" s="68" t="s">
        <v>2743</v>
      </c>
      <c r="EX4983" s="68" t="str">
        <f t="shared" si="110"/>
        <v>중형</v>
      </c>
      <c r="GE4983" s="68">
        <v>143002</v>
      </c>
      <c r="GF4983" s="68" t="s">
        <v>3151</v>
      </c>
    </row>
    <row r="4984" spans="147:188" x14ac:dyDescent="0.3">
      <c r="EQ4984" s="68">
        <v>1011</v>
      </c>
      <c r="ER4984" s="175">
        <v>1</v>
      </c>
      <c r="ES4984" s="68">
        <v>650</v>
      </c>
      <c r="ET4984" s="68">
        <v>1</v>
      </c>
      <c r="EU4984" s="68">
        <v>0</v>
      </c>
      <c r="EV4984" s="68">
        <v>150001</v>
      </c>
      <c r="EW4984" s="68" t="s">
        <v>2639</v>
      </c>
      <c r="EX4984" s="68" t="str">
        <f t="shared" si="110"/>
        <v>소형</v>
      </c>
      <c r="GE4984" s="68">
        <v>143003</v>
      </c>
      <c r="GF4984" s="68" t="s">
        <v>3151</v>
      </c>
    </row>
    <row r="4985" spans="147:188" x14ac:dyDescent="0.3">
      <c r="EQ4985" s="68">
        <v>1021</v>
      </c>
      <c r="ER4985" s="175">
        <v>1</v>
      </c>
      <c r="ES4985" s="68">
        <v>650</v>
      </c>
      <c r="ET4985" s="68">
        <v>2</v>
      </c>
      <c r="EU4985" s="68">
        <v>0</v>
      </c>
      <c r="EV4985" s="68">
        <v>150002</v>
      </c>
      <c r="EW4985" s="68" t="s">
        <v>2640</v>
      </c>
      <c r="EX4985" s="68" t="str">
        <f t="shared" si="110"/>
        <v>소형</v>
      </c>
      <c r="GE4985" s="68">
        <v>143004</v>
      </c>
      <c r="GF4985" s="68" t="s">
        <v>3150</v>
      </c>
    </row>
    <row r="4986" spans="147:188" x14ac:dyDescent="0.3">
      <c r="EQ4986" s="68">
        <v>1031</v>
      </c>
      <c r="ER4986" s="175">
        <v>1</v>
      </c>
      <c r="ES4986" s="68">
        <v>650</v>
      </c>
      <c r="ET4986" s="68">
        <v>3</v>
      </c>
      <c r="EU4986" s="68">
        <v>0</v>
      </c>
      <c r="EV4986" s="68">
        <v>150003</v>
      </c>
      <c r="EW4986" s="68" t="s">
        <v>2641</v>
      </c>
      <c r="EX4986" s="68" t="str">
        <f t="shared" si="110"/>
        <v>소형</v>
      </c>
      <c r="GE4986" s="68">
        <v>143005</v>
      </c>
      <c r="GF4986" s="68" t="s">
        <v>3150</v>
      </c>
    </row>
    <row r="4987" spans="147:188" x14ac:dyDescent="0.3">
      <c r="EQ4987" s="68">
        <v>1032</v>
      </c>
      <c r="ER4987" s="175">
        <v>2</v>
      </c>
      <c r="ES4987" s="68">
        <v>650</v>
      </c>
      <c r="ET4987" s="68">
        <v>5</v>
      </c>
      <c r="EU4987" s="68">
        <v>0</v>
      </c>
      <c r="EV4987" s="68">
        <v>150005</v>
      </c>
      <c r="EW4987" s="68" t="s">
        <v>2643</v>
      </c>
      <c r="EX4987" s="68" t="str">
        <f t="shared" si="110"/>
        <v>중형</v>
      </c>
      <c r="GE4987" s="68">
        <v>143006</v>
      </c>
      <c r="GF4987" s="68" t="s">
        <v>3150</v>
      </c>
    </row>
    <row r="4988" spans="147:188" x14ac:dyDescent="0.3">
      <c r="EQ4988" s="68">
        <v>1041</v>
      </c>
      <c r="ER4988" s="175">
        <v>1</v>
      </c>
      <c r="ES4988" s="68">
        <v>650</v>
      </c>
      <c r="ET4988" s="68">
        <v>1</v>
      </c>
      <c r="EU4988" s="68">
        <v>0</v>
      </c>
      <c r="EV4988" s="68">
        <v>150001</v>
      </c>
      <c r="EW4988" s="68" t="s">
        <v>2639</v>
      </c>
      <c r="EX4988" s="68" t="str">
        <f t="shared" si="110"/>
        <v>소형</v>
      </c>
      <c r="GE4988" s="68">
        <v>143007</v>
      </c>
      <c r="GF4988" s="68" t="s">
        <v>3149</v>
      </c>
    </row>
    <row r="4989" spans="147:188" x14ac:dyDescent="0.3">
      <c r="EQ4989" s="68">
        <v>1042</v>
      </c>
      <c r="ER4989" s="175">
        <v>2</v>
      </c>
      <c r="ES4989" s="68">
        <v>650</v>
      </c>
      <c r="ET4989" s="68">
        <v>6</v>
      </c>
      <c r="EU4989" s="68">
        <v>0</v>
      </c>
      <c r="EV4989" s="68">
        <v>150006</v>
      </c>
      <c r="EW4989" s="68" t="s">
        <v>2644</v>
      </c>
      <c r="EX4989" s="68" t="str">
        <f t="shared" si="110"/>
        <v>중형</v>
      </c>
      <c r="GE4989" s="68">
        <v>143008</v>
      </c>
      <c r="GF4989" s="68" t="s">
        <v>3149</v>
      </c>
    </row>
    <row r="4990" spans="147:188" x14ac:dyDescent="0.3">
      <c r="EQ4990" s="68">
        <v>1043</v>
      </c>
      <c r="ER4990" s="175">
        <v>4</v>
      </c>
      <c r="ES4990" s="68">
        <v>650</v>
      </c>
      <c r="ET4990" s="68">
        <v>12</v>
      </c>
      <c r="EU4990" s="68">
        <v>0</v>
      </c>
      <c r="EV4990" s="68">
        <v>150012</v>
      </c>
      <c r="EW4990" s="68" t="s">
        <v>2650</v>
      </c>
      <c r="EX4990" s="68" t="str">
        <f t="shared" si="110"/>
        <v>대형</v>
      </c>
      <c r="GE4990" s="68">
        <v>143009</v>
      </c>
      <c r="GF4990" s="68" t="s">
        <v>3149</v>
      </c>
    </row>
    <row r="4991" spans="147:188" x14ac:dyDescent="0.3">
      <c r="EQ4991" s="68">
        <v>1051</v>
      </c>
      <c r="ER4991" s="175">
        <v>2</v>
      </c>
      <c r="ES4991" s="68">
        <v>650</v>
      </c>
      <c r="ET4991" s="68">
        <v>7</v>
      </c>
      <c r="EU4991" s="68">
        <v>0</v>
      </c>
      <c r="EV4991" s="68">
        <v>150007</v>
      </c>
      <c r="EW4991" s="68" t="s">
        <v>2645</v>
      </c>
      <c r="EX4991" s="68" t="str">
        <f t="shared" si="110"/>
        <v>중형</v>
      </c>
      <c r="GE4991" s="68">
        <v>143010</v>
      </c>
      <c r="GF4991" s="68" t="s">
        <v>3148</v>
      </c>
    </row>
    <row r="4992" spans="147:188" x14ac:dyDescent="0.3">
      <c r="EQ4992" s="68">
        <v>1052</v>
      </c>
      <c r="ER4992" s="175">
        <v>2</v>
      </c>
      <c r="ES4992" s="68">
        <v>650</v>
      </c>
      <c r="ET4992" s="68">
        <v>5</v>
      </c>
      <c r="EU4992" s="68">
        <v>0</v>
      </c>
      <c r="EV4992" s="68">
        <v>150005</v>
      </c>
      <c r="EW4992" s="68" t="s">
        <v>2643</v>
      </c>
      <c r="EX4992" s="68" t="str">
        <f t="shared" si="110"/>
        <v>중형</v>
      </c>
      <c r="GE4992" s="68">
        <v>143011</v>
      </c>
      <c r="GF4992" s="68" t="s">
        <v>3148</v>
      </c>
    </row>
    <row r="4993" spans="147:188" x14ac:dyDescent="0.3">
      <c r="EQ4993" s="68">
        <v>1061</v>
      </c>
      <c r="ER4993" s="175">
        <v>1</v>
      </c>
      <c r="ES4993" s="68">
        <v>650</v>
      </c>
      <c r="ET4993" s="68">
        <v>2</v>
      </c>
      <c r="EU4993" s="68">
        <v>0</v>
      </c>
      <c r="EV4993" s="68">
        <v>150002</v>
      </c>
      <c r="EW4993" s="68" t="s">
        <v>2640</v>
      </c>
      <c r="EX4993" s="68" t="str">
        <f t="shared" si="110"/>
        <v>소형</v>
      </c>
      <c r="GE4993" s="68">
        <v>143012</v>
      </c>
      <c r="GF4993" s="68" t="s">
        <v>3148</v>
      </c>
    </row>
    <row r="4994" spans="147:188" x14ac:dyDescent="0.3">
      <c r="EQ4994" s="68">
        <v>1071</v>
      </c>
      <c r="ER4994" s="175">
        <v>1</v>
      </c>
      <c r="ES4994" s="68">
        <v>650</v>
      </c>
      <c r="ET4994" s="68">
        <v>3</v>
      </c>
      <c r="EU4994" s="68">
        <v>0</v>
      </c>
      <c r="EV4994" s="68">
        <v>150003</v>
      </c>
      <c r="EW4994" s="68" t="s">
        <v>2641</v>
      </c>
      <c r="EX4994" s="68" t="str">
        <f t="shared" si="110"/>
        <v>소형</v>
      </c>
      <c r="GE4994" s="68">
        <v>143013</v>
      </c>
      <c r="GF4994" s="68" t="s">
        <v>3147</v>
      </c>
    </row>
    <row r="4995" spans="147:188" x14ac:dyDescent="0.3">
      <c r="EQ4995" s="68">
        <v>1081</v>
      </c>
      <c r="ER4995" s="175">
        <v>1</v>
      </c>
      <c r="ES4995" s="68">
        <v>650</v>
      </c>
      <c r="ET4995" s="68">
        <v>1</v>
      </c>
      <c r="EU4995" s="68">
        <v>0</v>
      </c>
      <c r="EV4995" s="68">
        <v>150001</v>
      </c>
      <c r="EW4995" s="68" t="s">
        <v>2639</v>
      </c>
      <c r="EX4995" s="68" t="str">
        <f t="shared" ref="EX4995:EX5058" si="111">IF(ER4995=1,"소형",IF(ER4995=2,"중형","대형"))</f>
        <v>소형</v>
      </c>
      <c r="GE4995" s="68">
        <v>143014</v>
      </c>
      <c r="GF4995" s="68" t="s">
        <v>3147</v>
      </c>
    </row>
    <row r="4996" spans="147:188" x14ac:dyDescent="0.3">
      <c r="EQ4996" s="68">
        <v>1082</v>
      </c>
      <c r="ER4996" s="175">
        <v>2</v>
      </c>
      <c r="ES4996" s="68">
        <v>650</v>
      </c>
      <c r="ET4996" s="68">
        <v>6</v>
      </c>
      <c r="EU4996" s="68">
        <v>0</v>
      </c>
      <c r="EV4996" s="68">
        <v>150006</v>
      </c>
      <c r="EW4996" s="68" t="s">
        <v>2644</v>
      </c>
      <c r="EX4996" s="68" t="str">
        <f t="shared" si="111"/>
        <v>중형</v>
      </c>
      <c r="GE4996" s="68">
        <v>143015</v>
      </c>
      <c r="GF4996" s="68" t="s">
        <v>3147</v>
      </c>
    </row>
    <row r="4997" spans="147:188" x14ac:dyDescent="0.3">
      <c r="EQ4997" s="68">
        <v>1091</v>
      </c>
      <c r="ER4997" s="175">
        <v>2</v>
      </c>
      <c r="ES4997" s="68">
        <v>650</v>
      </c>
      <c r="ET4997" s="68">
        <v>5</v>
      </c>
      <c r="EU4997" s="68">
        <v>0</v>
      </c>
      <c r="EV4997" s="68">
        <v>150005</v>
      </c>
      <c r="EW4997" s="68" t="s">
        <v>2643</v>
      </c>
      <c r="EX4997" s="68" t="str">
        <f t="shared" si="111"/>
        <v>중형</v>
      </c>
      <c r="GE4997" s="68">
        <v>143016</v>
      </c>
      <c r="GF4997" s="68" t="s">
        <v>3146</v>
      </c>
    </row>
    <row r="4998" spans="147:188" x14ac:dyDescent="0.3">
      <c r="EQ4998" s="68">
        <v>1092</v>
      </c>
      <c r="ER4998" s="175">
        <v>4</v>
      </c>
      <c r="ES4998" s="68">
        <v>650</v>
      </c>
      <c r="ET4998" s="68">
        <v>21</v>
      </c>
      <c r="EU4998" s="68">
        <v>0</v>
      </c>
      <c r="EV4998" s="68">
        <v>150021</v>
      </c>
      <c r="EW4998" s="68" t="s">
        <v>2659</v>
      </c>
      <c r="EX4998" s="68" t="str">
        <f t="shared" si="111"/>
        <v>대형</v>
      </c>
      <c r="GE4998" s="68">
        <v>143017</v>
      </c>
      <c r="GF4998" s="68" t="s">
        <v>3146</v>
      </c>
    </row>
    <row r="4999" spans="147:188" x14ac:dyDescent="0.3">
      <c r="EQ4999" s="68">
        <v>1101</v>
      </c>
      <c r="ER4999" s="175">
        <v>1</v>
      </c>
      <c r="ES4999" s="68">
        <v>650</v>
      </c>
      <c r="ET4999" s="68">
        <v>52</v>
      </c>
      <c r="EU4999" s="68">
        <v>0</v>
      </c>
      <c r="EV4999" s="68">
        <v>150052</v>
      </c>
      <c r="EW4999" s="68" t="s">
        <v>2690</v>
      </c>
      <c r="EX4999" s="68" t="str">
        <f t="shared" si="111"/>
        <v>소형</v>
      </c>
      <c r="GE4999" s="68">
        <v>143018</v>
      </c>
      <c r="GF4999" s="68" t="s">
        <v>3146</v>
      </c>
    </row>
    <row r="5000" spans="147:188" x14ac:dyDescent="0.3">
      <c r="EQ5000" s="68">
        <v>1102</v>
      </c>
      <c r="ER5000" s="175">
        <v>1</v>
      </c>
      <c r="ES5000" s="68">
        <v>650</v>
      </c>
      <c r="ET5000" s="68">
        <v>13</v>
      </c>
      <c r="EU5000" s="68">
        <v>0</v>
      </c>
      <c r="EV5000" s="68">
        <v>150013</v>
      </c>
      <c r="EW5000" s="68" t="s">
        <v>2651</v>
      </c>
      <c r="EX5000" s="68" t="str">
        <f t="shared" si="111"/>
        <v>소형</v>
      </c>
      <c r="GE5000" s="68">
        <v>143019</v>
      </c>
      <c r="GF5000" s="68" t="s">
        <v>30</v>
      </c>
    </row>
    <row r="5001" spans="147:188" x14ac:dyDescent="0.3">
      <c r="EQ5001" s="68">
        <v>1111</v>
      </c>
      <c r="ER5001" s="175">
        <v>1</v>
      </c>
      <c r="ES5001" s="68">
        <v>650</v>
      </c>
      <c r="ET5001" s="68">
        <v>3</v>
      </c>
      <c r="EU5001" s="68">
        <v>0</v>
      </c>
      <c r="EV5001" s="68">
        <v>150003</v>
      </c>
      <c r="EW5001" s="68" t="s">
        <v>2641</v>
      </c>
      <c r="EX5001" s="68" t="str">
        <f t="shared" si="111"/>
        <v>소형</v>
      </c>
      <c r="GE5001" s="68">
        <v>144001</v>
      </c>
      <c r="GF5001" s="68" t="s">
        <v>2836</v>
      </c>
    </row>
    <row r="5002" spans="147:188" x14ac:dyDescent="0.3">
      <c r="EQ5002" s="68">
        <v>1112</v>
      </c>
      <c r="ER5002" s="175">
        <v>4</v>
      </c>
      <c r="ES5002" s="68">
        <v>650</v>
      </c>
      <c r="ET5002" s="68">
        <v>12</v>
      </c>
      <c r="EU5002" s="68">
        <v>0</v>
      </c>
      <c r="EV5002" s="68">
        <v>150012</v>
      </c>
      <c r="EW5002" s="68" t="s">
        <v>2650</v>
      </c>
      <c r="EX5002" s="68" t="str">
        <f t="shared" si="111"/>
        <v>대형</v>
      </c>
      <c r="GE5002" s="68">
        <v>144101</v>
      </c>
      <c r="GF5002" s="68" t="s">
        <v>2837</v>
      </c>
    </row>
    <row r="5003" spans="147:188" x14ac:dyDescent="0.3">
      <c r="EQ5003" s="68">
        <v>1121</v>
      </c>
      <c r="ER5003" s="175">
        <v>1</v>
      </c>
      <c r="ES5003" s="68">
        <v>650</v>
      </c>
      <c r="ET5003" s="68">
        <v>1</v>
      </c>
      <c r="EU5003" s="68">
        <v>0</v>
      </c>
      <c r="EV5003" s="68">
        <v>150001</v>
      </c>
      <c r="EW5003" s="68" t="s">
        <v>2639</v>
      </c>
      <c r="EX5003" s="68" t="str">
        <f t="shared" si="111"/>
        <v>소형</v>
      </c>
      <c r="GE5003" s="68">
        <v>144201</v>
      </c>
      <c r="GF5003" s="68" t="s">
        <v>2838</v>
      </c>
    </row>
    <row r="5004" spans="147:188" x14ac:dyDescent="0.3">
      <c r="EQ5004" s="68">
        <v>1122</v>
      </c>
      <c r="ER5004" s="175">
        <v>2</v>
      </c>
      <c r="ES5004" s="68">
        <v>650</v>
      </c>
      <c r="ET5004" s="68">
        <v>6</v>
      </c>
      <c r="EU5004" s="68">
        <v>0</v>
      </c>
      <c r="EV5004" s="68">
        <v>150006</v>
      </c>
      <c r="EW5004" s="68" t="s">
        <v>2644</v>
      </c>
      <c r="EX5004" s="68" t="str">
        <f t="shared" si="111"/>
        <v>중형</v>
      </c>
      <c r="GE5004" s="68">
        <v>144301</v>
      </c>
      <c r="GF5004" s="68" t="s">
        <v>2839</v>
      </c>
    </row>
    <row r="5005" spans="147:188" x14ac:dyDescent="0.3">
      <c r="EQ5005" s="68">
        <v>1131</v>
      </c>
      <c r="ER5005" s="175">
        <v>1</v>
      </c>
      <c r="ES5005" s="68">
        <v>650</v>
      </c>
      <c r="ET5005" s="68">
        <v>52</v>
      </c>
      <c r="EU5005" s="68">
        <v>0</v>
      </c>
      <c r="EV5005" s="68">
        <v>150052</v>
      </c>
      <c r="EW5005" s="68" t="s">
        <v>2690</v>
      </c>
      <c r="EX5005" s="68" t="str">
        <f t="shared" si="111"/>
        <v>소형</v>
      </c>
      <c r="GE5005" s="68">
        <v>145001</v>
      </c>
      <c r="GF5005" s="68" t="s">
        <v>2840</v>
      </c>
    </row>
    <row r="5006" spans="147:188" x14ac:dyDescent="0.3">
      <c r="EQ5006" s="68">
        <v>1141</v>
      </c>
      <c r="ER5006" s="175">
        <v>2</v>
      </c>
      <c r="ES5006" s="68">
        <v>650</v>
      </c>
      <c r="ET5006" s="68">
        <v>5</v>
      </c>
      <c r="EU5006" s="68">
        <v>0</v>
      </c>
      <c r="EV5006" s="68">
        <v>150005</v>
      </c>
      <c r="EW5006" s="68" t="s">
        <v>2643</v>
      </c>
      <c r="EX5006" s="68" t="str">
        <f t="shared" si="111"/>
        <v>중형</v>
      </c>
      <c r="GE5006" s="68">
        <v>145002</v>
      </c>
      <c r="GF5006" s="68" t="s">
        <v>2841</v>
      </c>
    </row>
    <row r="5007" spans="147:188" x14ac:dyDescent="0.3">
      <c r="EQ5007" s="68">
        <v>1142</v>
      </c>
      <c r="ER5007" s="175">
        <v>4</v>
      </c>
      <c r="ES5007" s="68">
        <v>650</v>
      </c>
      <c r="ET5007" s="68">
        <v>21</v>
      </c>
      <c r="EU5007" s="68">
        <v>0</v>
      </c>
      <c r="EV5007" s="68">
        <v>150021</v>
      </c>
      <c r="EW5007" s="68" t="s">
        <v>2659</v>
      </c>
      <c r="EX5007" s="68" t="str">
        <f t="shared" si="111"/>
        <v>대형</v>
      </c>
      <c r="GE5007" s="68">
        <v>145003</v>
      </c>
      <c r="GF5007" s="68" t="s">
        <v>2842</v>
      </c>
    </row>
    <row r="5008" spans="147:188" x14ac:dyDescent="0.3">
      <c r="EQ5008" s="68">
        <v>1151</v>
      </c>
      <c r="ER5008" s="175">
        <v>4</v>
      </c>
      <c r="ES5008" s="68">
        <v>650</v>
      </c>
      <c r="ET5008" s="68">
        <v>86</v>
      </c>
      <c r="EU5008" s="68">
        <v>0</v>
      </c>
      <c r="EV5008" s="68">
        <v>150086</v>
      </c>
      <c r="EW5008" s="68" t="s">
        <v>2724</v>
      </c>
      <c r="EX5008" s="68" t="str">
        <f t="shared" si="111"/>
        <v>대형</v>
      </c>
      <c r="GE5008" s="68">
        <v>145004</v>
      </c>
      <c r="GF5008" s="68" t="s">
        <v>2843</v>
      </c>
    </row>
    <row r="5009" spans="147:188" x14ac:dyDescent="0.3">
      <c r="EQ5009" s="68">
        <v>2011</v>
      </c>
      <c r="ER5009" s="175">
        <v>1</v>
      </c>
      <c r="ES5009" s="68">
        <v>650</v>
      </c>
      <c r="ET5009" s="68">
        <v>15</v>
      </c>
      <c r="EU5009" s="68">
        <v>0</v>
      </c>
      <c r="EV5009" s="68">
        <v>150015</v>
      </c>
      <c r="EW5009" s="68" t="s">
        <v>2653</v>
      </c>
      <c r="EX5009" s="68" t="str">
        <f t="shared" si="111"/>
        <v>소형</v>
      </c>
      <c r="GE5009" s="68">
        <v>145005</v>
      </c>
      <c r="GF5009" s="68" t="s">
        <v>2844</v>
      </c>
    </row>
    <row r="5010" spans="147:188" x14ac:dyDescent="0.3">
      <c r="EQ5010" s="68">
        <v>2021</v>
      </c>
      <c r="ER5010" s="175">
        <v>1</v>
      </c>
      <c r="ES5010" s="68">
        <v>650</v>
      </c>
      <c r="ET5010" s="68">
        <v>35</v>
      </c>
      <c r="EU5010" s="68">
        <v>0</v>
      </c>
      <c r="EV5010" s="68">
        <v>150035</v>
      </c>
      <c r="EW5010" s="68" t="s">
        <v>2673</v>
      </c>
      <c r="EX5010" s="68" t="str">
        <f t="shared" si="111"/>
        <v>소형</v>
      </c>
      <c r="GE5010" s="68">
        <v>145006</v>
      </c>
      <c r="GF5010" s="68" t="s">
        <v>2845</v>
      </c>
    </row>
    <row r="5011" spans="147:188" x14ac:dyDescent="0.3">
      <c r="EQ5011" s="68">
        <v>2031</v>
      </c>
      <c r="ER5011" s="175">
        <v>1</v>
      </c>
      <c r="ES5011" s="68">
        <v>650</v>
      </c>
      <c r="ET5011" s="68">
        <v>51</v>
      </c>
      <c r="EU5011" s="68">
        <v>0</v>
      </c>
      <c r="EV5011" s="68">
        <v>150051</v>
      </c>
      <c r="EW5011" s="68" t="s">
        <v>2689</v>
      </c>
      <c r="EX5011" s="68" t="str">
        <f t="shared" si="111"/>
        <v>소형</v>
      </c>
      <c r="GE5011" s="68">
        <v>145007</v>
      </c>
      <c r="GF5011" s="68" t="s">
        <v>2846</v>
      </c>
    </row>
    <row r="5012" spans="147:188" x14ac:dyDescent="0.3">
      <c r="EQ5012" s="68">
        <v>2032</v>
      </c>
      <c r="ER5012" s="175">
        <v>2</v>
      </c>
      <c r="ES5012" s="68">
        <v>650</v>
      </c>
      <c r="ET5012" s="68">
        <v>81</v>
      </c>
      <c r="EU5012" s="68">
        <v>0</v>
      </c>
      <c r="EV5012" s="68">
        <v>150081</v>
      </c>
      <c r="EW5012" s="68" t="s">
        <v>2719</v>
      </c>
      <c r="EX5012" s="68" t="str">
        <f t="shared" si="111"/>
        <v>중형</v>
      </c>
      <c r="GE5012" s="68">
        <v>145008</v>
      </c>
      <c r="GF5012" s="68" t="s">
        <v>2847</v>
      </c>
    </row>
    <row r="5013" spans="147:188" x14ac:dyDescent="0.3">
      <c r="EQ5013" s="68">
        <v>2041</v>
      </c>
      <c r="ER5013" s="175">
        <v>1</v>
      </c>
      <c r="ES5013" s="68">
        <v>650</v>
      </c>
      <c r="ET5013" s="68">
        <v>4</v>
      </c>
      <c r="EU5013" s="68">
        <v>0</v>
      </c>
      <c r="EV5013" s="68">
        <v>150004</v>
      </c>
      <c r="EW5013" s="68" t="s">
        <v>2642</v>
      </c>
      <c r="EX5013" s="68" t="str">
        <f t="shared" si="111"/>
        <v>소형</v>
      </c>
      <c r="GE5013" s="68">
        <v>146001</v>
      </c>
      <c r="GF5013" s="68" t="s">
        <v>2492</v>
      </c>
    </row>
    <row r="5014" spans="147:188" x14ac:dyDescent="0.3">
      <c r="EQ5014" s="68">
        <v>2042</v>
      </c>
      <c r="ER5014" s="175">
        <v>2</v>
      </c>
      <c r="ES5014" s="68">
        <v>650</v>
      </c>
      <c r="ET5014" s="68">
        <v>78</v>
      </c>
      <c r="EU5014" s="68">
        <v>0</v>
      </c>
      <c r="EV5014" s="68">
        <v>150078</v>
      </c>
      <c r="EW5014" s="68" t="s">
        <v>2716</v>
      </c>
      <c r="EX5014" s="68" t="str">
        <f t="shared" si="111"/>
        <v>중형</v>
      </c>
      <c r="GE5014" s="68">
        <v>146002</v>
      </c>
      <c r="GF5014" s="68" t="s">
        <v>2466</v>
      </c>
    </row>
    <row r="5015" spans="147:188" x14ac:dyDescent="0.3">
      <c r="EQ5015" s="68">
        <v>2043</v>
      </c>
      <c r="ER5015" s="175">
        <v>4</v>
      </c>
      <c r="ES5015" s="68">
        <v>650</v>
      </c>
      <c r="ET5015" s="68">
        <v>85</v>
      </c>
      <c r="EU5015" s="68">
        <v>0</v>
      </c>
      <c r="EV5015" s="68">
        <v>150085</v>
      </c>
      <c r="EW5015" s="68" t="s">
        <v>2723</v>
      </c>
      <c r="EX5015" s="68" t="str">
        <f t="shared" si="111"/>
        <v>대형</v>
      </c>
      <c r="GE5015" s="68">
        <v>146003</v>
      </c>
      <c r="GF5015" s="68" t="s">
        <v>2783</v>
      </c>
    </row>
    <row r="5016" spans="147:188" x14ac:dyDescent="0.3">
      <c r="EQ5016" s="68">
        <v>2051</v>
      </c>
      <c r="ER5016" s="175">
        <v>1</v>
      </c>
      <c r="ES5016" s="68">
        <v>650</v>
      </c>
      <c r="ET5016" s="68">
        <v>56</v>
      </c>
      <c r="EU5016" s="68">
        <v>0</v>
      </c>
      <c r="EV5016" s="68">
        <v>150056</v>
      </c>
      <c r="EW5016" s="68" t="s">
        <v>2694</v>
      </c>
      <c r="EX5016" s="68" t="str">
        <f t="shared" si="111"/>
        <v>소형</v>
      </c>
      <c r="GE5016" s="68">
        <v>146004</v>
      </c>
      <c r="GF5016" s="68" t="s">
        <v>2757</v>
      </c>
    </row>
    <row r="5017" spans="147:188" x14ac:dyDescent="0.3">
      <c r="EQ5017" s="68">
        <v>2052</v>
      </c>
      <c r="ER5017" s="175">
        <v>2</v>
      </c>
      <c r="ES5017" s="68">
        <v>650</v>
      </c>
      <c r="ET5017" s="68">
        <v>81</v>
      </c>
      <c r="EU5017" s="68">
        <v>0</v>
      </c>
      <c r="EV5017" s="68">
        <v>150081</v>
      </c>
      <c r="EW5017" s="68" t="s">
        <v>2719</v>
      </c>
      <c r="EX5017" s="68" t="str">
        <f t="shared" si="111"/>
        <v>중형</v>
      </c>
      <c r="GE5017" s="68">
        <v>146005</v>
      </c>
      <c r="GF5017" s="68" t="s">
        <v>2758</v>
      </c>
    </row>
    <row r="5018" spans="147:188" x14ac:dyDescent="0.3">
      <c r="EQ5018" s="68">
        <v>2061</v>
      </c>
      <c r="ER5018" s="175">
        <v>1</v>
      </c>
      <c r="ES5018" s="68">
        <v>650</v>
      </c>
      <c r="ET5018" s="68">
        <v>35</v>
      </c>
      <c r="EU5018" s="68">
        <v>0</v>
      </c>
      <c r="EV5018" s="68">
        <v>150035</v>
      </c>
      <c r="EW5018" s="68" t="s">
        <v>2673</v>
      </c>
      <c r="EX5018" s="68" t="str">
        <f t="shared" si="111"/>
        <v>소형</v>
      </c>
      <c r="GE5018" s="68">
        <v>146006</v>
      </c>
      <c r="GF5018" s="68" t="s">
        <v>2779</v>
      </c>
    </row>
    <row r="5019" spans="147:188" x14ac:dyDescent="0.3">
      <c r="EQ5019" s="68">
        <v>2071</v>
      </c>
      <c r="ER5019" s="175">
        <v>1</v>
      </c>
      <c r="ES5019" s="68">
        <v>650</v>
      </c>
      <c r="ET5019" s="68">
        <v>51</v>
      </c>
      <c r="EU5019" s="68">
        <v>0</v>
      </c>
      <c r="EV5019" s="68">
        <v>150051</v>
      </c>
      <c r="EW5019" s="68" t="s">
        <v>2689</v>
      </c>
      <c r="EX5019" s="68" t="str">
        <f t="shared" si="111"/>
        <v>소형</v>
      </c>
      <c r="GE5019" s="68">
        <v>146007</v>
      </c>
      <c r="GF5019" s="68" t="s">
        <v>2780</v>
      </c>
    </row>
    <row r="5020" spans="147:188" x14ac:dyDescent="0.3">
      <c r="EQ5020" s="68">
        <v>2081</v>
      </c>
      <c r="ER5020" s="175">
        <v>1</v>
      </c>
      <c r="ES5020" s="68">
        <v>650</v>
      </c>
      <c r="ET5020" s="68">
        <v>15</v>
      </c>
      <c r="EU5020" s="68">
        <v>0</v>
      </c>
      <c r="EV5020" s="68">
        <v>150015</v>
      </c>
      <c r="EW5020" s="68" t="s">
        <v>2653</v>
      </c>
      <c r="EX5020" s="68" t="str">
        <f t="shared" si="111"/>
        <v>소형</v>
      </c>
      <c r="GE5020" s="68">
        <v>146008</v>
      </c>
      <c r="GF5020" s="68" t="s">
        <v>2781</v>
      </c>
    </row>
    <row r="5021" spans="147:188" x14ac:dyDescent="0.3">
      <c r="EQ5021" s="68">
        <v>2082</v>
      </c>
      <c r="ER5021" s="175">
        <v>2</v>
      </c>
      <c r="ES5021" s="68">
        <v>650</v>
      </c>
      <c r="ET5021" s="68">
        <v>78</v>
      </c>
      <c r="EU5021" s="68">
        <v>0</v>
      </c>
      <c r="EV5021" s="68">
        <v>150078</v>
      </c>
      <c r="EW5021" s="68" t="s">
        <v>2716</v>
      </c>
      <c r="EX5021" s="68" t="str">
        <f t="shared" si="111"/>
        <v>중형</v>
      </c>
      <c r="GE5021" s="68">
        <v>146009</v>
      </c>
      <c r="GF5021" s="68" t="s">
        <v>2493</v>
      </c>
    </row>
    <row r="5022" spans="147:188" x14ac:dyDescent="0.3">
      <c r="EQ5022" s="68">
        <v>2091</v>
      </c>
      <c r="ER5022" s="175">
        <v>2</v>
      </c>
      <c r="ES5022" s="68">
        <v>650</v>
      </c>
      <c r="ET5022" s="68">
        <v>81</v>
      </c>
      <c r="EU5022" s="68">
        <v>0</v>
      </c>
      <c r="EV5022" s="68">
        <v>150081</v>
      </c>
      <c r="EW5022" s="68" t="s">
        <v>2719</v>
      </c>
      <c r="EX5022" s="68" t="str">
        <f t="shared" si="111"/>
        <v>중형</v>
      </c>
      <c r="GE5022" s="68">
        <v>146010</v>
      </c>
      <c r="GF5022" s="68" t="s">
        <v>2494</v>
      </c>
    </row>
    <row r="5023" spans="147:188" x14ac:dyDescent="0.3">
      <c r="EQ5023" s="68">
        <v>2092</v>
      </c>
      <c r="ER5023" s="175">
        <v>4</v>
      </c>
      <c r="ES5023" s="68">
        <v>650</v>
      </c>
      <c r="ET5023" s="68">
        <v>85</v>
      </c>
      <c r="EU5023" s="68">
        <v>0</v>
      </c>
      <c r="EV5023" s="68">
        <v>150085</v>
      </c>
      <c r="EW5023" s="68" t="s">
        <v>2723</v>
      </c>
      <c r="EX5023" s="68" t="str">
        <f t="shared" si="111"/>
        <v>대형</v>
      </c>
      <c r="GE5023" s="68">
        <v>146011</v>
      </c>
      <c r="GF5023" s="68" t="s">
        <v>2495</v>
      </c>
    </row>
    <row r="5024" spans="147:188" x14ac:dyDescent="0.3">
      <c r="EQ5024" s="68">
        <v>2101</v>
      </c>
      <c r="ER5024" s="175">
        <v>1</v>
      </c>
      <c r="ES5024" s="68">
        <v>650</v>
      </c>
      <c r="ET5024" s="68">
        <v>35</v>
      </c>
      <c r="EU5024" s="68">
        <v>0</v>
      </c>
      <c r="EV5024" s="68">
        <v>150035</v>
      </c>
      <c r="EW5024" s="68" t="s">
        <v>2673</v>
      </c>
      <c r="EX5024" s="68" t="str">
        <f t="shared" si="111"/>
        <v>소형</v>
      </c>
      <c r="GE5024" s="68">
        <v>146012</v>
      </c>
      <c r="GF5024" s="68" t="s">
        <v>2774</v>
      </c>
    </row>
    <row r="5025" spans="147:188" x14ac:dyDescent="0.3">
      <c r="EQ5025" s="68">
        <v>2102</v>
      </c>
      <c r="ER5025" s="175">
        <v>1</v>
      </c>
      <c r="ES5025" s="68">
        <v>650</v>
      </c>
      <c r="ET5025" s="68">
        <v>57</v>
      </c>
      <c r="EU5025" s="68">
        <v>0</v>
      </c>
      <c r="EV5025" s="68">
        <v>150057</v>
      </c>
      <c r="EW5025" s="68" t="s">
        <v>2695</v>
      </c>
      <c r="EX5025" s="68" t="str">
        <f t="shared" si="111"/>
        <v>소형</v>
      </c>
      <c r="GE5025" s="68">
        <v>146013</v>
      </c>
      <c r="GF5025" s="68" t="s">
        <v>2774</v>
      </c>
    </row>
    <row r="5026" spans="147:188" x14ac:dyDescent="0.3">
      <c r="EQ5026" s="68">
        <v>2111</v>
      </c>
      <c r="ER5026" s="175">
        <v>1</v>
      </c>
      <c r="ES5026" s="68">
        <v>650</v>
      </c>
      <c r="ET5026" s="68">
        <v>51</v>
      </c>
      <c r="EU5026" s="68">
        <v>0</v>
      </c>
      <c r="EV5026" s="68">
        <v>150051</v>
      </c>
      <c r="EW5026" s="68" t="s">
        <v>2689</v>
      </c>
      <c r="EX5026" s="68" t="str">
        <f t="shared" si="111"/>
        <v>소형</v>
      </c>
      <c r="GE5026" s="68">
        <v>146014</v>
      </c>
      <c r="GF5026" s="68" t="s">
        <v>2775</v>
      </c>
    </row>
    <row r="5027" spans="147:188" x14ac:dyDescent="0.3">
      <c r="EQ5027" s="68">
        <v>2112</v>
      </c>
      <c r="ER5027" s="175">
        <v>4</v>
      </c>
      <c r="ES5027" s="68">
        <v>650</v>
      </c>
      <c r="ET5027" s="68">
        <v>85</v>
      </c>
      <c r="EU5027" s="68">
        <v>0</v>
      </c>
      <c r="EV5027" s="68">
        <v>150085</v>
      </c>
      <c r="EW5027" s="68" t="s">
        <v>2723</v>
      </c>
      <c r="EX5027" s="68" t="str">
        <f t="shared" si="111"/>
        <v>대형</v>
      </c>
      <c r="GE5027" s="68">
        <v>146015</v>
      </c>
      <c r="GF5027" s="68" t="s">
        <v>2776</v>
      </c>
    </row>
    <row r="5028" spans="147:188" x14ac:dyDescent="0.3">
      <c r="EQ5028" s="68">
        <v>2121</v>
      </c>
      <c r="ER5028" s="175">
        <v>1</v>
      </c>
      <c r="ES5028" s="68">
        <v>650</v>
      </c>
      <c r="ET5028" s="68">
        <v>15</v>
      </c>
      <c r="EU5028" s="68">
        <v>0</v>
      </c>
      <c r="EV5028" s="68">
        <v>150015</v>
      </c>
      <c r="EW5028" s="68" t="s">
        <v>2653</v>
      </c>
      <c r="EX5028" s="68" t="str">
        <f t="shared" si="111"/>
        <v>소형</v>
      </c>
      <c r="GE5028" s="68">
        <v>146016</v>
      </c>
      <c r="GF5028" s="68" t="s">
        <v>2777</v>
      </c>
    </row>
    <row r="5029" spans="147:188" x14ac:dyDescent="0.3">
      <c r="EQ5029" s="68">
        <v>2122</v>
      </c>
      <c r="ER5029" s="175">
        <v>2</v>
      </c>
      <c r="ES5029" s="68">
        <v>650</v>
      </c>
      <c r="ET5029" s="68">
        <v>78</v>
      </c>
      <c r="EU5029" s="68">
        <v>0</v>
      </c>
      <c r="EV5029" s="68">
        <v>150078</v>
      </c>
      <c r="EW5029" s="68" t="s">
        <v>2716</v>
      </c>
      <c r="EX5029" s="68" t="str">
        <f t="shared" si="111"/>
        <v>중형</v>
      </c>
      <c r="GE5029" s="68">
        <v>146017</v>
      </c>
      <c r="GF5029" s="68" t="s">
        <v>2778</v>
      </c>
    </row>
    <row r="5030" spans="147:188" x14ac:dyDescent="0.3">
      <c r="EQ5030" s="68">
        <v>2131</v>
      </c>
      <c r="ER5030" s="175">
        <v>1</v>
      </c>
      <c r="ES5030" s="68">
        <v>650</v>
      </c>
      <c r="ET5030" s="68">
        <v>35</v>
      </c>
      <c r="EU5030" s="68">
        <v>0</v>
      </c>
      <c r="EV5030" s="68">
        <v>150035</v>
      </c>
      <c r="EW5030" s="68" t="s">
        <v>2673</v>
      </c>
      <c r="EX5030" s="68" t="str">
        <f t="shared" si="111"/>
        <v>소형</v>
      </c>
      <c r="GE5030" s="68">
        <v>146018</v>
      </c>
      <c r="GF5030" s="68">
        <v>0</v>
      </c>
    </row>
    <row r="5031" spans="147:188" x14ac:dyDescent="0.3">
      <c r="EQ5031" s="68">
        <v>2141</v>
      </c>
      <c r="ER5031" s="175">
        <v>2</v>
      </c>
      <c r="ES5031" s="68">
        <v>650</v>
      </c>
      <c r="ET5031" s="68">
        <v>81</v>
      </c>
      <c r="EU5031" s="68">
        <v>0</v>
      </c>
      <c r="EV5031" s="68">
        <v>150081</v>
      </c>
      <c r="EW5031" s="68" t="s">
        <v>2719</v>
      </c>
      <c r="EX5031" s="68" t="str">
        <f t="shared" si="111"/>
        <v>중형</v>
      </c>
      <c r="GE5031" s="68">
        <v>146019</v>
      </c>
      <c r="GF5031" s="68">
        <v>0</v>
      </c>
    </row>
    <row r="5032" spans="147:188" x14ac:dyDescent="0.3">
      <c r="EQ5032" s="68">
        <v>2142</v>
      </c>
      <c r="ER5032" s="175">
        <v>4</v>
      </c>
      <c r="ES5032" s="68">
        <v>650</v>
      </c>
      <c r="ET5032" s="68">
        <v>85</v>
      </c>
      <c r="EU5032" s="68">
        <v>0</v>
      </c>
      <c r="EV5032" s="68">
        <v>150085</v>
      </c>
      <c r="EW5032" s="68" t="s">
        <v>2723</v>
      </c>
      <c r="EX5032" s="68" t="str">
        <f t="shared" si="111"/>
        <v>대형</v>
      </c>
      <c r="GE5032" s="68">
        <v>146020</v>
      </c>
      <c r="GF5032" s="68">
        <v>0</v>
      </c>
    </row>
    <row r="5033" spans="147:188" x14ac:dyDescent="0.3">
      <c r="EQ5033" s="68">
        <v>2151</v>
      </c>
      <c r="ER5033" s="175">
        <v>4</v>
      </c>
      <c r="ES5033" s="68">
        <v>650</v>
      </c>
      <c r="ET5033" s="68">
        <v>71</v>
      </c>
      <c r="EU5033" s="68">
        <v>0</v>
      </c>
      <c r="EV5033" s="68">
        <v>150071</v>
      </c>
      <c r="EW5033" s="68" t="s">
        <v>2709</v>
      </c>
      <c r="EX5033" s="68" t="str">
        <f t="shared" si="111"/>
        <v>대형</v>
      </c>
      <c r="GE5033" s="68">
        <v>146021</v>
      </c>
      <c r="GF5033" s="68">
        <v>0</v>
      </c>
    </row>
    <row r="5034" spans="147:188" x14ac:dyDescent="0.3">
      <c r="EQ5034" s="68">
        <v>3011</v>
      </c>
      <c r="ER5034" s="175">
        <v>1</v>
      </c>
      <c r="ES5034" s="68">
        <v>650</v>
      </c>
      <c r="ET5034" s="68">
        <v>8</v>
      </c>
      <c r="EU5034" s="68">
        <v>0</v>
      </c>
      <c r="EV5034" s="68">
        <v>150008</v>
      </c>
      <c r="EW5034" s="68" t="s">
        <v>2646</v>
      </c>
      <c r="EX5034" s="68" t="str">
        <f t="shared" si="111"/>
        <v>소형</v>
      </c>
      <c r="GE5034" s="68">
        <v>146022</v>
      </c>
      <c r="GF5034" s="68">
        <v>0</v>
      </c>
    </row>
    <row r="5035" spans="147:188" x14ac:dyDescent="0.3">
      <c r="EQ5035" s="68">
        <v>3021</v>
      </c>
      <c r="ER5035" s="175">
        <v>1</v>
      </c>
      <c r="ES5035" s="68">
        <v>650</v>
      </c>
      <c r="ET5035" s="68">
        <v>24</v>
      </c>
      <c r="EU5035" s="68">
        <v>0</v>
      </c>
      <c r="EV5035" s="68">
        <v>150024</v>
      </c>
      <c r="EW5035" s="68" t="s">
        <v>2662</v>
      </c>
      <c r="EX5035" s="68" t="str">
        <f t="shared" si="111"/>
        <v>소형</v>
      </c>
      <c r="GE5035" s="68">
        <v>146023</v>
      </c>
      <c r="GF5035" s="68">
        <v>0</v>
      </c>
    </row>
    <row r="5036" spans="147:188" x14ac:dyDescent="0.3">
      <c r="EQ5036" s="68">
        <v>3031</v>
      </c>
      <c r="ER5036" s="175">
        <v>1</v>
      </c>
      <c r="ES5036" s="68">
        <v>650</v>
      </c>
      <c r="ET5036" s="68">
        <v>18</v>
      </c>
      <c r="EU5036" s="68">
        <v>0</v>
      </c>
      <c r="EV5036" s="68">
        <v>150018</v>
      </c>
      <c r="EW5036" s="68" t="s">
        <v>2656</v>
      </c>
      <c r="EX5036" s="68" t="str">
        <f t="shared" si="111"/>
        <v>소형</v>
      </c>
      <c r="GE5036" s="68">
        <v>146024</v>
      </c>
      <c r="GF5036" s="68">
        <v>0</v>
      </c>
    </row>
    <row r="5037" spans="147:188" x14ac:dyDescent="0.3">
      <c r="EQ5037" s="68">
        <v>3032</v>
      </c>
      <c r="ER5037" s="175">
        <v>2</v>
      </c>
      <c r="ES5037" s="68">
        <v>650</v>
      </c>
      <c r="ET5037" s="68">
        <v>11</v>
      </c>
      <c r="EU5037" s="68">
        <v>0</v>
      </c>
      <c r="EV5037" s="68">
        <v>150011</v>
      </c>
      <c r="EW5037" s="68" t="s">
        <v>2649</v>
      </c>
      <c r="EX5037" s="68" t="str">
        <f t="shared" si="111"/>
        <v>중형</v>
      </c>
      <c r="GE5037" s="68">
        <v>146025</v>
      </c>
      <c r="GF5037" s="68">
        <v>0</v>
      </c>
    </row>
    <row r="5038" spans="147:188" x14ac:dyDescent="0.3">
      <c r="EQ5038" s="68">
        <v>3041</v>
      </c>
      <c r="ER5038" s="175">
        <v>1</v>
      </c>
      <c r="ES5038" s="68">
        <v>650</v>
      </c>
      <c r="ET5038" s="68">
        <v>8</v>
      </c>
      <c r="EU5038" s="68">
        <v>0</v>
      </c>
      <c r="EV5038" s="68">
        <v>150008</v>
      </c>
      <c r="EW5038" s="68" t="s">
        <v>2646</v>
      </c>
      <c r="EX5038" s="68" t="str">
        <f t="shared" si="111"/>
        <v>소형</v>
      </c>
      <c r="GE5038" s="68">
        <v>146026</v>
      </c>
      <c r="GF5038" s="68">
        <v>0</v>
      </c>
    </row>
    <row r="5039" spans="147:188" x14ac:dyDescent="0.3">
      <c r="EQ5039" s="68">
        <v>3042</v>
      </c>
      <c r="ER5039" s="175">
        <v>2</v>
      </c>
      <c r="ES5039" s="68">
        <v>650</v>
      </c>
      <c r="ET5039" s="68">
        <v>10</v>
      </c>
      <c r="EU5039" s="68">
        <v>0</v>
      </c>
      <c r="EV5039" s="68">
        <v>150010</v>
      </c>
      <c r="EW5039" s="68" t="s">
        <v>2648</v>
      </c>
      <c r="EX5039" s="68" t="str">
        <f t="shared" si="111"/>
        <v>중형</v>
      </c>
      <c r="GE5039" s="68">
        <v>146027</v>
      </c>
      <c r="GF5039" s="68">
        <v>0</v>
      </c>
    </row>
    <row r="5040" spans="147:188" x14ac:dyDescent="0.3">
      <c r="EQ5040" s="68">
        <v>3043</v>
      </c>
      <c r="ER5040" s="175">
        <v>4</v>
      </c>
      <c r="ES5040" s="68">
        <v>650</v>
      </c>
      <c r="ET5040" s="68">
        <v>12</v>
      </c>
      <c r="EU5040" s="68">
        <v>0</v>
      </c>
      <c r="EV5040" s="68">
        <v>150012</v>
      </c>
      <c r="EW5040" s="68" t="s">
        <v>2650</v>
      </c>
      <c r="EX5040" s="68" t="str">
        <f t="shared" si="111"/>
        <v>대형</v>
      </c>
      <c r="GE5040" s="68">
        <v>146028</v>
      </c>
      <c r="GF5040" s="68">
        <v>0</v>
      </c>
    </row>
    <row r="5041" spans="147:188" x14ac:dyDescent="0.3">
      <c r="EQ5041" s="68">
        <v>3051</v>
      </c>
      <c r="ER5041" s="175">
        <v>2</v>
      </c>
      <c r="ES5041" s="68">
        <v>650</v>
      </c>
      <c r="ET5041" s="68">
        <v>36</v>
      </c>
      <c r="EU5041" s="68">
        <v>0</v>
      </c>
      <c r="EV5041" s="68">
        <v>150036</v>
      </c>
      <c r="EW5041" s="68" t="s">
        <v>2674</v>
      </c>
      <c r="EX5041" s="68" t="str">
        <f t="shared" si="111"/>
        <v>중형</v>
      </c>
      <c r="GE5041" s="68">
        <v>146029</v>
      </c>
      <c r="GF5041" s="68">
        <v>0</v>
      </c>
    </row>
    <row r="5042" spans="147:188" x14ac:dyDescent="0.3">
      <c r="EQ5042" s="68">
        <v>3052</v>
      </c>
      <c r="ER5042" s="175">
        <v>2</v>
      </c>
      <c r="ES5042" s="68">
        <v>650</v>
      </c>
      <c r="ET5042" s="68">
        <v>11</v>
      </c>
      <c r="EU5042" s="68">
        <v>0</v>
      </c>
      <c r="EV5042" s="68">
        <v>150011</v>
      </c>
      <c r="EW5042" s="68" t="s">
        <v>2649</v>
      </c>
      <c r="EX5042" s="68" t="str">
        <f t="shared" si="111"/>
        <v>중형</v>
      </c>
      <c r="GE5042" s="68">
        <v>146030</v>
      </c>
      <c r="GF5042" s="68">
        <v>0</v>
      </c>
    </row>
    <row r="5043" spans="147:188" x14ac:dyDescent="0.3">
      <c r="EQ5043" s="68">
        <v>3061</v>
      </c>
      <c r="ER5043" s="175">
        <v>1</v>
      </c>
      <c r="ES5043" s="68">
        <v>650</v>
      </c>
      <c r="ET5043" s="68">
        <v>24</v>
      </c>
      <c r="EU5043" s="68">
        <v>0</v>
      </c>
      <c r="EV5043" s="68">
        <v>150024</v>
      </c>
      <c r="EW5043" s="68" t="s">
        <v>2662</v>
      </c>
      <c r="EX5043" s="68" t="str">
        <f t="shared" si="111"/>
        <v>소형</v>
      </c>
      <c r="GE5043" s="68">
        <v>146031</v>
      </c>
      <c r="GF5043" s="68">
        <v>0</v>
      </c>
    </row>
    <row r="5044" spans="147:188" x14ac:dyDescent="0.3">
      <c r="EQ5044" s="68">
        <v>3071</v>
      </c>
      <c r="ER5044" s="175">
        <v>1</v>
      </c>
      <c r="ES5044" s="68">
        <v>650</v>
      </c>
      <c r="ET5044" s="68">
        <v>18</v>
      </c>
      <c r="EU5044" s="68">
        <v>0</v>
      </c>
      <c r="EV5044" s="68">
        <v>150018</v>
      </c>
      <c r="EW5044" s="68" t="s">
        <v>2656</v>
      </c>
      <c r="EX5044" s="68" t="str">
        <f t="shared" si="111"/>
        <v>소형</v>
      </c>
      <c r="GE5044" s="68">
        <v>146032</v>
      </c>
      <c r="GF5044" s="68">
        <v>0</v>
      </c>
    </row>
    <row r="5045" spans="147:188" x14ac:dyDescent="0.3">
      <c r="EQ5045" s="68">
        <v>3081</v>
      </c>
      <c r="ER5045" s="175">
        <v>1</v>
      </c>
      <c r="ES5045" s="68">
        <v>650</v>
      </c>
      <c r="ET5045" s="68">
        <v>8</v>
      </c>
      <c r="EU5045" s="68">
        <v>0</v>
      </c>
      <c r="EV5045" s="68">
        <v>150008</v>
      </c>
      <c r="EW5045" s="68" t="s">
        <v>2646</v>
      </c>
      <c r="EX5045" s="68" t="str">
        <f t="shared" si="111"/>
        <v>소형</v>
      </c>
      <c r="GE5045" s="68">
        <v>146033</v>
      </c>
      <c r="GF5045" s="68">
        <v>0</v>
      </c>
    </row>
    <row r="5046" spans="147:188" x14ac:dyDescent="0.3">
      <c r="EQ5046" s="68">
        <v>3082</v>
      </c>
      <c r="ER5046" s="175">
        <v>2</v>
      </c>
      <c r="ES5046" s="68">
        <v>650</v>
      </c>
      <c r="ET5046" s="68">
        <v>10</v>
      </c>
      <c r="EU5046" s="68">
        <v>0</v>
      </c>
      <c r="EV5046" s="68">
        <v>150010</v>
      </c>
      <c r="EW5046" s="68" t="s">
        <v>2648</v>
      </c>
      <c r="EX5046" s="68" t="str">
        <f t="shared" si="111"/>
        <v>중형</v>
      </c>
      <c r="GE5046" s="68">
        <v>146034</v>
      </c>
      <c r="GF5046" s="68">
        <v>0</v>
      </c>
    </row>
    <row r="5047" spans="147:188" x14ac:dyDescent="0.3">
      <c r="EQ5047" s="68">
        <v>3091</v>
      </c>
      <c r="ER5047" s="175">
        <v>2</v>
      </c>
      <c r="ES5047" s="68">
        <v>650</v>
      </c>
      <c r="ET5047" s="68">
        <v>11</v>
      </c>
      <c r="EU5047" s="68">
        <v>0</v>
      </c>
      <c r="EV5047" s="68">
        <v>150011</v>
      </c>
      <c r="EW5047" s="68" t="s">
        <v>2649</v>
      </c>
      <c r="EX5047" s="68" t="str">
        <f t="shared" si="111"/>
        <v>중형</v>
      </c>
      <c r="GE5047" s="68">
        <v>146035</v>
      </c>
      <c r="GF5047" s="68">
        <v>0</v>
      </c>
    </row>
    <row r="5048" spans="147:188" x14ac:dyDescent="0.3">
      <c r="EQ5048" s="68">
        <v>3092</v>
      </c>
      <c r="ER5048" s="175">
        <v>4</v>
      </c>
      <c r="ES5048" s="68">
        <v>650</v>
      </c>
      <c r="ET5048" s="68">
        <v>12</v>
      </c>
      <c r="EU5048" s="68">
        <v>0</v>
      </c>
      <c r="EV5048" s="68">
        <v>150012</v>
      </c>
      <c r="EW5048" s="68" t="s">
        <v>2650</v>
      </c>
      <c r="EX5048" s="68" t="str">
        <f t="shared" si="111"/>
        <v>대형</v>
      </c>
      <c r="GE5048" s="68">
        <v>146036</v>
      </c>
      <c r="GF5048" s="68">
        <v>0</v>
      </c>
    </row>
    <row r="5049" spans="147:188" x14ac:dyDescent="0.3">
      <c r="EQ5049" s="68">
        <v>3101</v>
      </c>
      <c r="ER5049" s="175">
        <v>1</v>
      </c>
      <c r="ES5049" s="68">
        <v>650</v>
      </c>
      <c r="ET5049" s="68">
        <v>24</v>
      </c>
      <c r="EU5049" s="68">
        <v>0</v>
      </c>
      <c r="EV5049" s="68">
        <v>150024</v>
      </c>
      <c r="EW5049" s="68" t="s">
        <v>2662</v>
      </c>
      <c r="EX5049" s="68" t="str">
        <f t="shared" si="111"/>
        <v>소형</v>
      </c>
      <c r="GE5049" s="68">
        <v>146037</v>
      </c>
      <c r="GF5049" s="68">
        <v>0</v>
      </c>
    </row>
    <row r="5050" spans="147:188" x14ac:dyDescent="0.3">
      <c r="EQ5050" s="68">
        <v>3102</v>
      </c>
      <c r="ER5050" s="175">
        <v>1</v>
      </c>
      <c r="ES5050" s="68">
        <v>650</v>
      </c>
      <c r="ET5050" s="68">
        <v>41</v>
      </c>
      <c r="EU5050" s="68">
        <v>0</v>
      </c>
      <c r="EV5050" s="68">
        <v>150041</v>
      </c>
      <c r="EW5050" s="68" t="s">
        <v>2679</v>
      </c>
      <c r="EX5050" s="68" t="str">
        <f t="shared" si="111"/>
        <v>소형</v>
      </c>
      <c r="GE5050" s="68">
        <v>146038</v>
      </c>
      <c r="GF5050" s="68">
        <v>0</v>
      </c>
    </row>
    <row r="5051" spans="147:188" x14ac:dyDescent="0.3">
      <c r="EQ5051" s="68">
        <v>3111</v>
      </c>
      <c r="ER5051" s="175">
        <v>1</v>
      </c>
      <c r="ES5051" s="68">
        <v>650</v>
      </c>
      <c r="ET5051" s="68">
        <v>18</v>
      </c>
      <c r="EU5051" s="68">
        <v>0</v>
      </c>
      <c r="EV5051" s="68">
        <v>150018</v>
      </c>
      <c r="EW5051" s="68" t="s">
        <v>2656</v>
      </c>
      <c r="EX5051" s="68" t="str">
        <f t="shared" si="111"/>
        <v>소형</v>
      </c>
      <c r="GE5051" s="68">
        <v>146039</v>
      </c>
      <c r="GF5051" s="68">
        <v>0</v>
      </c>
    </row>
    <row r="5052" spans="147:188" x14ac:dyDescent="0.3">
      <c r="EQ5052" s="68">
        <v>3112</v>
      </c>
      <c r="ER5052" s="175">
        <v>4</v>
      </c>
      <c r="ES5052" s="68">
        <v>650</v>
      </c>
      <c r="ET5052" s="68">
        <v>12</v>
      </c>
      <c r="EU5052" s="68">
        <v>0</v>
      </c>
      <c r="EV5052" s="68">
        <v>150012</v>
      </c>
      <c r="EW5052" s="68" t="s">
        <v>2650</v>
      </c>
      <c r="EX5052" s="68" t="str">
        <f t="shared" si="111"/>
        <v>대형</v>
      </c>
      <c r="GE5052" s="68">
        <v>146040</v>
      </c>
      <c r="GF5052" s="68">
        <v>0</v>
      </c>
    </row>
    <row r="5053" spans="147:188" x14ac:dyDescent="0.3">
      <c r="EQ5053" s="68">
        <v>3121</v>
      </c>
      <c r="ER5053" s="175">
        <v>1</v>
      </c>
      <c r="ES5053" s="68">
        <v>650</v>
      </c>
      <c r="ET5053" s="68">
        <v>8</v>
      </c>
      <c r="EU5053" s="68">
        <v>0</v>
      </c>
      <c r="EV5053" s="68">
        <v>150008</v>
      </c>
      <c r="EW5053" s="68" t="s">
        <v>2646</v>
      </c>
      <c r="EX5053" s="68" t="str">
        <f t="shared" si="111"/>
        <v>소형</v>
      </c>
      <c r="GE5053" s="68">
        <v>146041</v>
      </c>
      <c r="GF5053" s="68">
        <v>0</v>
      </c>
    </row>
    <row r="5054" spans="147:188" x14ac:dyDescent="0.3">
      <c r="EQ5054" s="68">
        <v>3122</v>
      </c>
      <c r="ER5054" s="175">
        <v>2</v>
      </c>
      <c r="ES5054" s="68">
        <v>650</v>
      </c>
      <c r="ET5054" s="68">
        <v>10</v>
      </c>
      <c r="EU5054" s="68">
        <v>0</v>
      </c>
      <c r="EV5054" s="68">
        <v>150010</v>
      </c>
      <c r="EW5054" s="68" t="s">
        <v>2648</v>
      </c>
      <c r="EX5054" s="68" t="str">
        <f t="shared" si="111"/>
        <v>중형</v>
      </c>
      <c r="GE5054" s="68">
        <v>146042</v>
      </c>
      <c r="GF5054" s="68">
        <v>0</v>
      </c>
    </row>
    <row r="5055" spans="147:188" x14ac:dyDescent="0.3">
      <c r="EQ5055" s="68">
        <v>3131</v>
      </c>
      <c r="ER5055" s="175">
        <v>1</v>
      </c>
      <c r="ES5055" s="68">
        <v>650</v>
      </c>
      <c r="ET5055" s="68">
        <v>24</v>
      </c>
      <c r="EU5055" s="68">
        <v>0</v>
      </c>
      <c r="EV5055" s="68">
        <v>150024</v>
      </c>
      <c r="EW5055" s="68" t="s">
        <v>2662</v>
      </c>
      <c r="EX5055" s="68" t="str">
        <f t="shared" si="111"/>
        <v>소형</v>
      </c>
      <c r="GE5055" s="68">
        <v>146043</v>
      </c>
      <c r="GF5055" s="68">
        <v>0</v>
      </c>
    </row>
    <row r="5056" spans="147:188" x14ac:dyDescent="0.3">
      <c r="EQ5056" s="68">
        <v>3141</v>
      </c>
      <c r="ER5056" s="175">
        <v>2</v>
      </c>
      <c r="ES5056" s="68">
        <v>650</v>
      </c>
      <c r="ET5056" s="68">
        <v>11</v>
      </c>
      <c r="EU5056" s="68">
        <v>0</v>
      </c>
      <c r="EV5056" s="68">
        <v>150011</v>
      </c>
      <c r="EW5056" s="68" t="s">
        <v>2649</v>
      </c>
      <c r="EX5056" s="68" t="str">
        <f t="shared" si="111"/>
        <v>중형</v>
      </c>
      <c r="GE5056" s="68">
        <v>146044</v>
      </c>
      <c r="GF5056" s="68">
        <v>0</v>
      </c>
    </row>
    <row r="5057" spans="147:188" x14ac:dyDescent="0.3">
      <c r="EQ5057" s="68">
        <v>3142</v>
      </c>
      <c r="ER5057" s="175">
        <v>4</v>
      </c>
      <c r="ES5057" s="68">
        <v>650</v>
      </c>
      <c r="ET5057" s="68">
        <v>12</v>
      </c>
      <c r="EU5057" s="68">
        <v>0</v>
      </c>
      <c r="EV5057" s="68">
        <v>150012</v>
      </c>
      <c r="EW5057" s="68" t="s">
        <v>2650</v>
      </c>
      <c r="EX5057" s="68" t="str">
        <f t="shared" si="111"/>
        <v>대형</v>
      </c>
      <c r="GE5057" s="68">
        <v>146045</v>
      </c>
      <c r="GF5057" s="68">
        <v>0</v>
      </c>
    </row>
    <row r="5058" spans="147:188" x14ac:dyDescent="0.3">
      <c r="EQ5058" s="68">
        <v>3151</v>
      </c>
      <c r="ER5058" s="175">
        <v>4</v>
      </c>
      <c r="ES5058" s="68">
        <v>650</v>
      </c>
      <c r="ET5058" s="68">
        <v>87</v>
      </c>
      <c r="EU5058" s="68">
        <v>0</v>
      </c>
      <c r="EV5058" s="68">
        <v>150087</v>
      </c>
      <c r="EW5058" s="68" t="s">
        <v>2725</v>
      </c>
      <c r="EX5058" s="68" t="str">
        <f t="shared" si="111"/>
        <v>대형</v>
      </c>
      <c r="GE5058" s="68">
        <v>146046</v>
      </c>
      <c r="GF5058" s="68">
        <v>0</v>
      </c>
    </row>
    <row r="5059" spans="147:188" x14ac:dyDescent="0.3">
      <c r="EQ5059" s="68">
        <v>4011</v>
      </c>
      <c r="ER5059" s="175">
        <v>1</v>
      </c>
      <c r="ES5059" s="68">
        <v>650</v>
      </c>
      <c r="ET5059" s="68">
        <v>77</v>
      </c>
      <c r="EU5059" s="68">
        <v>0</v>
      </c>
      <c r="EV5059" s="68">
        <v>150077</v>
      </c>
      <c r="EW5059" s="68" t="s">
        <v>2715</v>
      </c>
      <c r="EX5059" s="68" t="str">
        <f t="shared" ref="EX5059:EX5122" si="112">IF(ER5059=1,"소형",IF(ER5059=2,"중형","대형"))</f>
        <v>소형</v>
      </c>
      <c r="GE5059" s="68">
        <v>146047</v>
      </c>
      <c r="GF5059" s="68">
        <v>0</v>
      </c>
    </row>
    <row r="5060" spans="147:188" x14ac:dyDescent="0.3">
      <c r="EQ5060" s="68">
        <v>4021</v>
      </c>
      <c r="ER5060" s="175">
        <v>1</v>
      </c>
      <c r="ES5060" s="68">
        <v>650</v>
      </c>
      <c r="ET5060" s="68">
        <v>9</v>
      </c>
      <c r="EU5060" s="68">
        <v>0</v>
      </c>
      <c r="EV5060" s="68">
        <v>150009</v>
      </c>
      <c r="EW5060" s="68" t="s">
        <v>2647</v>
      </c>
      <c r="EX5060" s="68" t="str">
        <f t="shared" si="112"/>
        <v>소형</v>
      </c>
      <c r="GE5060" s="68">
        <v>146048</v>
      </c>
      <c r="GF5060" s="68">
        <v>0</v>
      </c>
    </row>
    <row r="5061" spans="147:188" x14ac:dyDescent="0.3">
      <c r="EQ5061" s="68">
        <v>4031</v>
      </c>
      <c r="ER5061" s="175">
        <v>1</v>
      </c>
      <c r="ES5061" s="68">
        <v>650</v>
      </c>
      <c r="ET5061" s="68">
        <v>68</v>
      </c>
      <c r="EU5061" s="68">
        <v>0</v>
      </c>
      <c r="EV5061" s="68">
        <v>150068</v>
      </c>
      <c r="EW5061" s="68" t="s">
        <v>2706</v>
      </c>
      <c r="EX5061" s="68" t="str">
        <f t="shared" si="112"/>
        <v>소형</v>
      </c>
      <c r="GE5061" s="68">
        <v>146049</v>
      </c>
      <c r="GF5061" s="68">
        <v>0</v>
      </c>
    </row>
    <row r="5062" spans="147:188" x14ac:dyDescent="0.3">
      <c r="EQ5062" s="68">
        <v>4032</v>
      </c>
      <c r="ER5062" s="175">
        <v>2</v>
      </c>
      <c r="ES5062" s="68">
        <v>650</v>
      </c>
      <c r="ET5062" s="68">
        <v>30</v>
      </c>
      <c r="EU5062" s="68">
        <v>0</v>
      </c>
      <c r="EV5062" s="68">
        <v>150030</v>
      </c>
      <c r="EW5062" s="68" t="s">
        <v>2668</v>
      </c>
      <c r="EX5062" s="68" t="str">
        <f t="shared" si="112"/>
        <v>중형</v>
      </c>
      <c r="GE5062" s="68">
        <v>146050</v>
      </c>
      <c r="GF5062" s="68">
        <v>0</v>
      </c>
    </row>
    <row r="5063" spans="147:188" x14ac:dyDescent="0.3">
      <c r="EQ5063" s="68">
        <v>4041</v>
      </c>
      <c r="ER5063" s="175">
        <v>1</v>
      </c>
      <c r="ES5063" s="68">
        <v>650</v>
      </c>
      <c r="ET5063" s="68">
        <v>77</v>
      </c>
      <c r="EU5063" s="68">
        <v>0</v>
      </c>
      <c r="EV5063" s="68">
        <v>150077</v>
      </c>
      <c r="EW5063" s="68" t="s">
        <v>2715</v>
      </c>
      <c r="EX5063" s="68" t="str">
        <f t="shared" si="112"/>
        <v>소형</v>
      </c>
      <c r="GE5063" s="68">
        <v>146051</v>
      </c>
      <c r="GF5063" s="68">
        <v>0</v>
      </c>
    </row>
    <row r="5064" spans="147:188" x14ac:dyDescent="0.3">
      <c r="EQ5064" s="68">
        <v>4042</v>
      </c>
      <c r="ER5064" s="175">
        <v>2</v>
      </c>
      <c r="ES5064" s="68">
        <v>650</v>
      </c>
      <c r="ET5064" s="68">
        <v>31</v>
      </c>
      <c r="EU5064" s="68">
        <v>0</v>
      </c>
      <c r="EV5064" s="68">
        <v>150031</v>
      </c>
      <c r="EW5064" s="68" t="s">
        <v>2669</v>
      </c>
      <c r="EX5064" s="68" t="str">
        <f t="shared" si="112"/>
        <v>중형</v>
      </c>
      <c r="GE5064" s="68">
        <v>146052</v>
      </c>
      <c r="GF5064" s="68">
        <v>0</v>
      </c>
    </row>
    <row r="5065" spans="147:188" x14ac:dyDescent="0.3">
      <c r="EQ5065" s="68">
        <v>4043</v>
      </c>
      <c r="ER5065" s="175">
        <v>4</v>
      </c>
      <c r="ES5065" s="68">
        <v>650</v>
      </c>
      <c r="ET5065" s="68">
        <v>70</v>
      </c>
      <c r="EU5065" s="68">
        <v>0</v>
      </c>
      <c r="EV5065" s="68">
        <v>150070</v>
      </c>
      <c r="EW5065" s="68" t="s">
        <v>2708</v>
      </c>
      <c r="EX5065" s="68" t="str">
        <f t="shared" si="112"/>
        <v>대형</v>
      </c>
      <c r="GE5065" s="68">
        <v>146053</v>
      </c>
      <c r="GF5065" s="68">
        <v>0</v>
      </c>
    </row>
    <row r="5066" spans="147:188" x14ac:dyDescent="0.3">
      <c r="EQ5066" s="68">
        <v>4051</v>
      </c>
      <c r="ER5066" s="175">
        <v>2</v>
      </c>
      <c r="ES5066" s="68">
        <v>650</v>
      </c>
      <c r="ET5066" s="68">
        <v>33</v>
      </c>
      <c r="EU5066" s="68">
        <v>0</v>
      </c>
      <c r="EV5066" s="68">
        <v>150033</v>
      </c>
      <c r="EW5066" s="68" t="s">
        <v>2671</v>
      </c>
      <c r="EX5066" s="68" t="str">
        <f t="shared" si="112"/>
        <v>중형</v>
      </c>
      <c r="GE5066" s="68">
        <v>146054</v>
      </c>
      <c r="GF5066" s="68">
        <v>0</v>
      </c>
    </row>
    <row r="5067" spans="147:188" x14ac:dyDescent="0.3">
      <c r="EQ5067" s="68">
        <v>4052</v>
      </c>
      <c r="ER5067" s="175">
        <v>2</v>
      </c>
      <c r="ES5067" s="68">
        <v>650</v>
      </c>
      <c r="ET5067" s="68">
        <v>30</v>
      </c>
      <c r="EU5067" s="68">
        <v>0</v>
      </c>
      <c r="EV5067" s="68">
        <v>150030</v>
      </c>
      <c r="EW5067" s="68" t="s">
        <v>2668</v>
      </c>
      <c r="EX5067" s="68" t="str">
        <f t="shared" si="112"/>
        <v>중형</v>
      </c>
      <c r="GE5067" s="68">
        <v>146055</v>
      </c>
      <c r="GF5067" s="68">
        <v>0</v>
      </c>
    </row>
    <row r="5068" spans="147:188" x14ac:dyDescent="0.3">
      <c r="EQ5068" s="68">
        <v>4061</v>
      </c>
      <c r="ER5068" s="175">
        <v>1</v>
      </c>
      <c r="ES5068" s="68">
        <v>650</v>
      </c>
      <c r="ET5068" s="68">
        <v>9</v>
      </c>
      <c r="EU5068" s="68">
        <v>0</v>
      </c>
      <c r="EV5068" s="68">
        <v>150009</v>
      </c>
      <c r="EW5068" s="68" t="s">
        <v>2647</v>
      </c>
      <c r="EX5068" s="68" t="str">
        <f t="shared" si="112"/>
        <v>소형</v>
      </c>
      <c r="GE5068" s="68">
        <v>146056</v>
      </c>
      <c r="GF5068" s="68">
        <v>0</v>
      </c>
    </row>
    <row r="5069" spans="147:188" x14ac:dyDescent="0.3">
      <c r="EQ5069" s="68">
        <v>4071</v>
      </c>
      <c r="ER5069" s="175">
        <v>1</v>
      </c>
      <c r="ES5069" s="68">
        <v>650</v>
      </c>
      <c r="ET5069" s="68">
        <v>68</v>
      </c>
      <c r="EU5069" s="68">
        <v>0</v>
      </c>
      <c r="EV5069" s="68">
        <v>150068</v>
      </c>
      <c r="EW5069" s="68" t="s">
        <v>2706</v>
      </c>
      <c r="EX5069" s="68" t="str">
        <f t="shared" si="112"/>
        <v>소형</v>
      </c>
      <c r="GE5069" s="68">
        <v>146057</v>
      </c>
      <c r="GF5069" s="68">
        <v>0</v>
      </c>
    </row>
    <row r="5070" spans="147:188" x14ac:dyDescent="0.3">
      <c r="EQ5070" s="68">
        <v>4081</v>
      </c>
      <c r="ER5070" s="175">
        <v>1</v>
      </c>
      <c r="ES5070" s="68">
        <v>650</v>
      </c>
      <c r="ET5070" s="68">
        <v>77</v>
      </c>
      <c r="EU5070" s="68">
        <v>0</v>
      </c>
      <c r="EV5070" s="68">
        <v>150077</v>
      </c>
      <c r="EW5070" s="68" t="s">
        <v>2715</v>
      </c>
      <c r="EX5070" s="68" t="str">
        <f t="shared" si="112"/>
        <v>소형</v>
      </c>
      <c r="GE5070" s="68">
        <v>146058</v>
      </c>
      <c r="GF5070" s="68">
        <v>0</v>
      </c>
    </row>
    <row r="5071" spans="147:188" x14ac:dyDescent="0.3">
      <c r="EQ5071" s="68">
        <v>4082</v>
      </c>
      <c r="ER5071" s="175">
        <v>2</v>
      </c>
      <c r="ES5071" s="68">
        <v>650</v>
      </c>
      <c r="ET5071" s="68">
        <v>31</v>
      </c>
      <c r="EU5071" s="68">
        <v>0</v>
      </c>
      <c r="EV5071" s="68">
        <v>150031</v>
      </c>
      <c r="EW5071" s="68" t="s">
        <v>2669</v>
      </c>
      <c r="EX5071" s="68" t="str">
        <f t="shared" si="112"/>
        <v>중형</v>
      </c>
      <c r="GE5071" s="68">
        <v>146059</v>
      </c>
      <c r="GF5071" s="68">
        <v>0</v>
      </c>
    </row>
    <row r="5072" spans="147:188" x14ac:dyDescent="0.3">
      <c r="EQ5072" s="68">
        <v>4091</v>
      </c>
      <c r="ER5072" s="175">
        <v>2</v>
      </c>
      <c r="ES5072" s="68">
        <v>650</v>
      </c>
      <c r="ET5072" s="68">
        <v>30</v>
      </c>
      <c r="EU5072" s="68">
        <v>0</v>
      </c>
      <c r="EV5072" s="68">
        <v>150030</v>
      </c>
      <c r="EW5072" s="68" t="s">
        <v>2668</v>
      </c>
      <c r="EX5072" s="68" t="str">
        <f t="shared" si="112"/>
        <v>중형</v>
      </c>
      <c r="GE5072" s="68">
        <v>146060</v>
      </c>
      <c r="GF5072" s="68">
        <v>0</v>
      </c>
    </row>
    <row r="5073" spans="147:188" x14ac:dyDescent="0.3">
      <c r="EQ5073" s="68">
        <v>4092</v>
      </c>
      <c r="ER5073" s="175">
        <v>4</v>
      </c>
      <c r="ES5073" s="68">
        <v>650</v>
      </c>
      <c r="ET5073" s="68">
        <v>70</v>
      </c>
      <c r="EU5073" s="68">
        <v>0</v>
      </c>
      <c r="EV5073" s="68">
        <v>150070</v>
      </c>
      <c r="EW5073" s="68" t="s">
        <v>2708</v>
      </c>
      <c r="EX5073" s="68" t="str">
        <f t="shared" si="112"/>
        <v>대형</v>
      </c>
      <c r="GE5073" s="68">
        <v>146061</v>
      </c>
      <c r="GF5073" s="68">
        <v>0</v>
      </c>
    </row>
    <row r="5074" spans="147:188" x14ac:dyDescent="0.3">
      <c r="EQ5074" s="68">
        <v>4101</v>
      </c>
      <c r="ER5074" s="175">
        <v>1</v>
      </c>
      <c r="ES5074" s="68">
        <v>650</v>
      </c>
      <c r="ET5074" s="68">
        <v>9</v>
      </c>
      <c r="EU5074" s="68">
        <v>0</v>
      </c>
      <c r="EV5074" s="68">
        <v>150009</v>
      </c>
      <c r="EW5074" s="68" t="s">
        <v>2647</v>
      </c>
      <c r="EX5074" s="68" t="str">
        <f t="shared" si="112"/>
        <v>소형</v>
      </c>
      <c r="GE5074" s="68">
        <v>146062</v>
      </c>
      <c r="GF5074" s="68">
        <v>0</v>
      </c>
    </row>
    <row r="5075" spans="147:188" x14ac:dyDescent="0.3">
      <c r="EQ5075" s="68">
        <v>4102</v>
      </c>
      <c r="ER5075" s="175">
        <v>1</v>
      </c>
      <c r="ES5075" s="68">
        <v>650</v>
      </c>
      <c r="ET5075" s="68">
        <v>69</v>
      </c>
      <c r="EU5075" s="68">
        <v>0</v>
      </c>
      <c r="EV5075" s="68">
        <v>150069</v>
      </c>
      <c r="EW5075" s="68" t="s">
        <v>2707</v>
      </c>
      <c r="EX5075" s="68" t="str">
        <f t="shared" si="112"/>
        <v>소형</v>
      </c>
      <c r="GE5075" s="68">
        <v>146063</v>
      </c>
      <c r="GF5075" s="68">
        <v>0</v>
      </c>
    </row>
    <row r="5076" spans="147:188" x14ac:dyDescent="0.3">
      <c r="EQ5076" s="68">
        <v>4111</v>
      </c>
      <c r="ER5076" s="175">
        <v>1</v>
      </c>
      <c r="ES5076" s="68">
        <v>650</v>
      </c>
      <c r="ET5076" s="68">
        <v>68</v>
      </c>
      <c r="EU5076" s="68">
        <v>0</v>
      </c>
      <c r="EV5076" s="68">
        <v>150068</v>
      </c>
      <c r="EW5076" s="68" t="s">
        <v>2706</v>
      </c>
      <c r="EX5076" s="68" t="str">
        <f t="shared" si="112"/>
        <v>소형</v>
      </c>
      <c r="GE5076" s="68">
        <v>146064</v>
      </c>
      <c r="GF5076" s="68">
        <v>0</v>
      </c>
    </row>
    <row r="5077" spans="147:188" x14ac:dyDescent="0.3">
      <c r="EQ5077" s="68">
        <v>4112</v>
      </c>
      <c r="ER5077" s="175">
        <v>4</v>
      </c>
      <c r="ES5077" s="68">
        <v>650</v>
      </c>
      <c r="ET5077" s="68">
        <v>70</v>
      </c>
      <c r="EU5077" s="68">
        <v>0</v>
      </c>
      <c r="EV5077" s="68">
        <v>150070</v>
      </c>
      <c r="EW5077" s="68" t="s">
        <v>2708</v>
      </c>
      <c r="EX5077" s="68" t="str">
        <f t="shared" si="112"/>
        <v>대형</v>
      </c>
      <c r="GE5077" s="68">
        <v>146065</v>
      </c>
      <c r="GF5077" s="68">
        <v>0</v>
      </c>
    </row>
    <row r="5078" spans="147:188" x14ac:dyDescent="0.3">
      <c r="EQ5078" s="68">
        <v>4121</v>
      </c>
      <c r="ER5078" s="175">
        <v>1</v>
      </c>
      <c r="ES5078" s="68">
        <v>650</v>
      </c>
      <c r="ET5078" s="68">
        <v>77</v>
      </c>
      <c r="EU5078" s="68">
        <v>0</v>
      </c>
      <c r="EV5078" s="68">
        <v>150077</v>
      </c>
      <c r="EW5078" s="68" t="s">
        <v>2715</v>
      </c>
      <c r="EX5078" s="68" t="str">
        <f t="shared" si="112"/>
        <v>소형</v>
      </c>
      <c r="GE5078" s="68">
        <v>146066</v>
      </c>
      <c r="GF5078" s="68">
        <v>0</v>
      </c>
    </row>
    <row r="5079" spans="147:188" x14ac:dyDescent="0.3">
      <c r="EQ5079" s="68">
        <v>4122</v>
      </c>
      <c r="ER5079" s="175">
        <v>2</v>
      </c>
      <c r="ES5079" s="68">
        <v>650</v>
      </c>
      <c r="ET5079" s="68">
        <v>31</v>
      </c>
      <c r="EU5079" s="68">
        <v>0</v>
      </c>
      <c r="EV5079" s="68">
        <v>150031</v>
      </c>
      <c r="EW5079" s="68" t="s">
        <v>2669</v>
      </c>
      <c r="EX5079" s="68" t="str">
        <f t="shared" si="112"/>
        <v>중형</v>
      </c>
      <c r="GE5079" s="68">
        <v>146067</v>
      </c>
      <c r="GF5079" s="68">
        <v>0</v>
      </c>
    </row>
    <row r="5080" spans="147:188" x14ac:dyDescent="0.3">
      <c r="EQ5080" s="68">
        <v>4131</v>
      </c>
      <c r="ER5080" s="175">
        <v>1</v>
      </c>
      <c r="ES5080" s="68">
        <v>650</v>
      </c>
      <c r="ET5080" s="68">
        <v>9</v>
      </c>
      <c r="EU5080" s="68">
        <v>0</v>
      </c>
      <c r="EV5080" s="68">
        <v>150009</v>
      </c>
      <c r="EW5080" s="68" t="s">
        <v>2647</v>
      </c>
      <c r="EX5080" s="68" t="str">
        <f t="shared" si="112"/>
        <v>소형</v>
      </c>
      <c r="GE5080" s="68">
        <v>146068</v>
      </c>
      <c r="GF5080" s="68">
        <v>0</v>
      </c>
    </row>
    <row r="5081" spans="147:188" x14ac:dyDescent="0.3">
      <c r="EQ5081" s="68">
        <v>4141</v>
      </c>
      <c r="ER5081" s="175">
        <v>2</v>
      </c>
      <c r="ES5081" s="68">
        <v>650</v>
      </c>
      <c r="ET5081" s="68">
        <v>30</v>
      </c>
      <c r="EU5081" s="68">
        <v>0</v>
      </c>
      <c r="EV5081" s="68">
        <v>150030</v>
      </c>
      <c r="EW5081" s="68" t="s">
        <v>2668</v>
      </c>
      <c r="EX5081" s="68" t="str">
        <f t="shared" si="112"/>
        <v>중형</v>
      </c>
      <c r="GE5081" s="68">
        <v>146069</v>
      </c>
      <c r="GF5081" s="68">
        <v>0</v>
      </c>
    </row>
    <row r="5082" spans="147:188" x14ac:dyDescent="0.3">
      <c r="EQ5082" s="68">
        <v>4142</v>
      </c>
      <c r="ER5082" s="175">
        <v>4</v>
      </c>
      <c r="ES5082" s="68">
        <v>650</v>
      </c>
      <c r="ET5082" s="68">
        <v>70</v>
      </c>
      <c r="EU5082" s="68">
        <v>0</v>
      </c>
      <c r="EV5082" s="68">
        <v>150070</v>
      </c>
      <c r="EW5082" s="68" t="s">
        <v>2708</v>
      </c>
      <c r="EX5082" s="68" t="str">
        <f t="shared" si="112"/>
        <v>대형</v>
      </c>
      <c r="GE5082" s="68">
        <v>146070</v>
      </c>
      <c r="GF5082" s="68">
        <v>0</v>
      </c>
    </row>
    <row r="5083" spans="147:188" x14ac:dyDescent="0.3">
      <c r="EQ5083" s="68">
        <v>4151</v>
      </c>
      <c r="ER5083" s="175">
        <v>1</v>
      </c>
      <c r="ES5083" s="68">
        <v>650</v>
      </c>
      <c r="ET5083" s="68">
        <v>77</v>
      </c>
      <c r="EU5083" s="68">
        <v>0</v>
      </c>
      <c r="EV5083" s="68">
        <v>150077</v>
      </c>
      <c r="EW5083" s="68" t="s">
        <v>2715</v>
      </c>
      <c r="EX5083" s="68" t="str">
        <f t="shared" si="112"/>
        <v>소형</v>
      </c>
      <c r="GE5083" s="68">
        <v>146071</v>
      </c>
      <c r="GF5083" s="68">
        <v>0</v>
      </c>
    </row>
    <row r="5084" spans="147:188" x14ac:dyDescent="0.3">
      <c r="EQ5084" s="68">
        <v>5011</v>
      </c>
      <c r="ER5084" s="175">
        <v>1</v>
      </c>
      <c r="ES5084" s="68">
        <v>650</v>
      </c>
      <c r="ET5084" s="68">
        <v>22</v>
      </c>
      <c r="EU5084" s="68">
        <v>0</v>
      </c>
      <c r="EV5084" s="68">
        <v>150022</v>
      </c>
      <c r="EW5084" s="68" t="s">
        <v>2660</v>
      </c>
      <c r="EX5084" s="68" t="str">
        <f t="shared" si="112"/>
        <v>소형</v>
      </c>
      <c r="GE5084" s="68">
        <v>146072</v>
      </c>
      <c r="GF5084" s="68">
        <v>0</v>
      </c>
    </row>
    <row r="5085" spans="147:188" x14ac:dyDescent="0.3">
      <c r="EQ5085" s="68">
        <v>5021</v>
      </c>
      <c r="ER5085" s="175">
        <v>1</v>
      </c>
      <c r="ES5085" s="68">
        <v>650</v>
      </c>
      <c r="ET5085" s="68">
        <v>28</v>
      </c>
      <c r="EU5085" s="68">
        <v>0</v>
      </c>
      <c r="EV5085" s="68">
        <v>150028</v>
      </c>
      <c r="EW5085" s="68" t="s">
        <v>2666</v>
      </c>
      <c r="EX5085" s="68" t="str">
        <f t="shared" si="112"/>
        <v>소형</v>
      </c>
      <c r="GE5085" s="68">
        <v>146073</v>
      </c>
      <c r="GF5085" s="68">
        <v>0</v>
      </c>
    </row>
    <row r="5086" spans="147:188" x14ac:dyDescent="0.3">
      <c r="EQ5086" s="68">
        <v>5031</v>
      </c>
      <c r="ER5086" s="175">
        <v>1</v>
      </c>
      <c r="ES5086" s="68">
        <v>650</v>
      </c>
      <c r="ET5086" s="68">
        <v>23</v>
      </c>
      <c r="EU5086" s="68">
        <v>0</v>
      </c>
      <c r="EV5086" s="68">
        <v>150023</v>
      </c>
      <c r="EW5086" s="68" t="s">
        <v>2661</v>
      </c>
      <c r="EX5086" s="68" t="str">
        <f t="shared" si="112"/>
        <v>소형</v>
      </c>
      <c r="GE5086" s="68">
        <v>146074</v>
      </c>
      <c r="GF5086" s="68">
        <v>0</v>
      </c>
    </row>
    <row r="5087" spans="147:188" x14ac:dyDescent="0.3">
      <c r="EQ5087" s="68">
        <v>5032</v>
      </c>
      <c r="ER5087" s="175">
        <v>2</v>
      </c>
      <c r="ES5087" s="68">
        <v>650</v>
      </c>
      <c r="ET5087" s="68">
        <v>16</v>
      </c>
      <c r="EU5087" s="68">
        <v>0</v>
      </c>
      <c r="EV5087" s="68">
        <v>150016</v>
      </c>
      <c r="EW5087" s="68" t="s">
        <v>2654</v>
      </c>
      <c r="EX5087" s="68" t="str">
        <f t="shared" si="112"/>
        <v>중형</v>
      </c>
      <c r="GE5087" s="68">
        <v>146075</v>
      </c>
      <c r="GF5087" s="68">
        <v>0</v>
      </c>
    </row>
    <row r="5088" spans="147:188" x14ac:dyDescent="0.3">
      <c r="EQ5088" s="68">
        <v>5041</v>
      </c>
      <c r="ER5088" s="175">
        <v>1</v>
      </c>
      <c r="ES5088" s="68">
        <v>650</v>
      </c>
      <c r="ET5088" s="68">
        <v>22</v>
      </c>
      <c r="EU5088" s="68">
        <v>0</v>
      </c>
      <c r="EV5088" s="68">
        <v>150022</v>
      </c>
      <c r="EW5088" s="68" t="s">
        <v>2660</v>
      </c>
      <c r="EX5088" s="68" t="str">
        <f t="shared" si="112"/>
        <v>소형</v>
      </c>
      <c r="GE5088" s="68">
        <v>146076</v>
      </c>
      <c r="GF5088" s="68">
        <v>0</v>
      </c>
    </row>
    <row r="5089" spans="147:188" x14ac:dyDescent="0.3">
      <c r="EQ5089" s="68">
        <v>5042</v>
      </c>
      <c r="ER5089" s="175">
        <v>2</v>
      </c>
      <c r="ES5089" s="68">
        <v>650</v>
      </c>
      <c r="ET5089" s="68">
        <v>60</v>
      </c>
      <c r="EU5089" s="68">
        <v>0</v>
      </c>
      <c r="EV5089" s="68">
        <v>150060</v>
      </c>
      <c r="EW5089" s="68" t="s">
        <v>2698</v>
      </c>
      <c r="EX5089" s="68" t="str">
        <f t="shared" si="112"/>
        <v>중형</v>
      </c>
      <c r="GE5089" s="68">
        <v>146077</v>
      </c>
      <c r="GF5089" s="68">
        <v>0</v>
      </c>
    </row>
    <row r="5090" spans="147:188" x14ac:dyDescent="0.3">
      <c r="EQ5090" s="68">
        <v>5043</v>
      </c>
      <c r="ER5090" s="175">
        <v>4</v>
      </c>
      <c r="ES5090" s="68">
        <v>650</v>
      </c>
      <c r="ET5090" s="68">
        <v>27</v>
      </c>
      <c r="EU5090" s="68">
        <v>0</v>
      </c>
      <c r="EV5090" s="68">
        <v>150027</v>
      </c>
      <c r="EW5090" s="68" t="s">
        <v>2665</v>
      </c>
      <c r="EX5090" s="68" t="str">
        <f t="shared" si="112"/>
        <v>대형</v>
      </c>
      <c r="GE5090" s="68">
        <v>146078</v>
      </c>
      <c r="GF5090" s="68">
        <v>0</v>
      </c>
    </row>
    <row r="5091" spans="147:188" x14ac:dyDescent="0.3">
      <c r="EQ5091" s="68">
        <v>5051</v>
      </c>
      <c r="ER5091" s="175">
        <v>1</v>
      </c>
      <c r="ES5091" s="68">
        <v>650</v>
      </c>
      <c r="ET5091" s="68">
        <v>63</v>
      </c>
      <c r="EU5091" s="68">
        <v>0</v>
      </c>
      <c r="EV5091" s="68">
        <v>150063</v>
      </c>
      <c r="EW5091" s="68" t="s">
        <v>2701</v>
      </c>
      <c r="EX5091" s="68" t="str">
        <f t="shared" si="112"/>
        <v>소형</v>
      </c>
      <c r="GE5091" s="68">
        <v>146079</v>
      </c>
      <c r="GF5091" s="68">
        <v>0</v>
      </c>
    </row>
    <row r="5092" spans="147:188" x14ac:dyDescent="0.3">
      <c r="EQ5092" s="68">
        <v>5052</v>
      </c>
      <c r="ER5092" s="175">
        <v>2</v>
      </c>
      <c r="ES5092" s="68">
        <v>650</v>
      </c>
      <c r="ET5092" s="68">
        <v>16</v>
      </c>
      <c r="EU5092" s="68">
        <v>0</v>
      </c>
      <c r="EV5092" s="68">
        <v>150016</v>
      </c>
      <c r="EW5092" s="68" t="s">
        <v>2654</v>
      </c>
      <c r="EX5092" s="68" t="str">
        <f t="shared" si="112"/>
        <v>중형</v>
      </c>
      <c r="GE5092" s="68">
        <v>146080</v>
      </c>
      <c r="GF5092" s="68">
        <v>0</v>
      </c>
    </row>
    <row r="5093" spans="147:188" x14ac:dyDescent="0.3">
      <c r="EQ5093" s="68">
        <v>5061</v>
      </c>
      <c r="ER5093" s="175">
        <v>1</v>
      </c>
      <c r="ES5093" s="68">
        <v>650</v>
      </c>
      <c r="ET5093" s="68">
        <v>28</v>
      </c>
      <c r="EU5093" s="68">
        <v>0</v>
      </c>
      <c r="EV5093" s="68">
        <v>150028</v>
      </c>
      <c r="EW5093" s="68" t="s">
        <v>2666</v>
      </c>
      <c r="EX5093" s="68" t="str">
        <f t="shared" si="112"/>
        <v>소형</v>
      </c>
      <c r="GE5093" s="68">
        <v>146081</v>
      </c>
      <c r="GF5093" s="68">
        <v>0</v>
      </c>
    </row>
    <row r="5094" spans="147:188" x14ac:dyDescent="0.3">
      <c r="EQ5094" s="68">
        <v>5071</v>
      </c>
      <c r="ER5094" s="175">
        <v>1</v>
      </c>
      <c r="ES5094" s="68">
        <v>650</v>
      </c>
      <c r="ET5094" s="68">
        <v>23</v>
      </c>
      <c r="EU5094" s="68">
        <v>0</v>
      </c>
      <c r="EV5094" s="68">
        <v>150023</v>
      </c>
      <c r="EW5094" s="68" t="s">
        <v>2661</v>
      </c>
      <c r="EX5094" s="68" t="str">
        <f t="shared" si="112"/>
        <v>소형</v>
      </c>
      <c r="GE5094" s="68">
        <v>146082</v>
      </c>
      <c r="GF5094" s="68">
        <v>0</v>
      </c>
    </row>
    <row r="5095" spans="147:188" x14ac:dyDescent="0.3">
      <c r="EQ5095" s="68">
        <v>5081</v>
      </c>
      <c r="ER5095" s="175">
        <v>1</v>
      </c>
      <c r="ES5095" s="68">
        <v>650</v>
      </c>
      <c r="ET5095" s="68">
        <v>22</v>
      </c>
      <c r="EU5095" s="68">
        <v>0</v>
      </c>
      <c r="EV5095" s="68">
        <v>150022</v>
      </c>
      <c r="EW5095" s="68" t="s">
        <v>2660</v>
      </c>
      <c r="EX5095" s="68" t="str">
        <f t="shared" si="112"/>
        <v>소형</v>
      </c>
      <c r="GE5095" s="68">
        <v>146083</v>
      </c>
      <c r="GF5095" s="68">
        <v>0</v>
      </c>
    </row>
    <row r="5096" spans="147:188" x14ac:dyDescent="0.3">
      <c r="EQ5096" s="68">
        <v>5082</v>
      </c>
      <c r="ER5096" s="175">
        <v>2</v>
      </c>
      <c r="ES5096" s="68">
        <v>650</v>
      </c>
      <c r="ET5096" s="68">
        <v>60</v>
      </c>
      <c r="EU5096" s="68">
        <v>0</v>
      </c>
      <c r="EV5096" s="68">
        <v>150060</v>
      </c>
      <c r="EW5096" s="68" t="s">
        <v>2698</v>
      </c>
      <c r="EX5096" s="68" t="str">
        <f t="shared" si="112"/>
        <v>중형</v>
      </c>
      <c r="GE5096" s="68">
        <v>146084</v>
      </c>
      <c r="GF5096" s="68">
        <v>0</v>
      </c>
    </row>
    <row r="5097" spans="147:188" x14ac:dyDescent="0.3">
      <c r="EQ5097" s="68">
        <v>5091</v>
      </c>
      <c r="ER5097" s="175">
        <v>2</v>
      </c>
      <c r="ES5097" s="68">
        <v>650</v>
      </c>
      <c r="ET5097" s="68">
        <v>16</v>
      </c>
      <c r="EU5097" s="68">
        <v>0</v>
      </c>
      <c r="EV5097" s="68">
        <v>150016</v>
      </c>
      <c r="EW5097" s="68" t="s">
        <v>2654</v>
      </c>
      <c r="EX5097" s="68" t="str">
        <f t="shared" si="112"/>
        <v>중형</v>
      </c>
      <c r="GE5097" s="68">
        <v>146085</v>
      </c>
      <c r="GF5097" s="68">
        <v>0</v>
      </c>
    </row>
    <row r="5098" spans="147:188" x14ac:dyDescent="0.3">
      <c r="EQ5098" s="68">
        <v>5092</v>
      </c>
      <c r="ER5098" s="175">
        <v>4</v>
      </c>
      <c r="ES5098" s="68">
        <v>650</v>
      </c>
      <c r="ET5098" s="68">
        <v>27</v>
      </c>
      <c r="EU5098" s="68">
        <v>0</v>
      </c>
      <c r="EV5098" s="68">
        <v>150027</v>
      </c>
      <c r="EW5098" s="68" t="s">
        <v>2665</v>
      </c>
      <c r="EX5098" s="68" t="str">
        <f t="shared" si="112"/>
        <v>대형</v>
      </c>
      <c r="GE5098" s="68">
        <v>146086</v>
      </c>
      <c r="GF5098" s="68">
        <v>0</v>
      </c>
    </row>
    <row r="5099" spans="147:188" x14ac:dyDescent="0.3">
      <c r="EQ5099" s="68">
        <v>5101</v>
      </c>
      <c r="ER5099" s="175">
        <v>1</v>
      </c>
      <c r="ES5099" s="68">
        <v>650</v>
      </c>
      <c r="ET5099" s="68">
        <v>28</v>
      </c>
      <c r="EU5099" s="68">
        <v>0</v>
      </c>
      <c r="EV5099" s="68">
        <v>150028</v>
      </c>
      <c r="EW5099" s="68" t="s">
        <v>2666</v>
      </c>
      <c r="EX5099" s="68" t="str">
        <f t="shared" si="112"/>
        <v>소형</v>
      </c>
      <c r="GE5099" s="68">
        <v>146087</v>
      </c>
      <c r="GF5099" s="68">
        <v>0</v>
      </c>
    </row>
    <row r="5100" spans="147:188" x14ac:dyDescent="0.3">
      <c r="EQ5100" s="68">
        <v>5102</v>
      </c>
      <c r="ER5100" s="175">
        <v>2</v>
      </c>
      <c r="ES5100" s="68">
        <v>650</v>
      </c>
      <c r="ET5100" s="68">
        <v>67</v>
      </c>
      <c r="EU5100" s="68">
        <v>0</v>
      </c>
      <c r="EV5100" s="68">
        <v>150067</v>
      </c>
      <c r="EW5100" s="68" t="s">
        <v>2705</v>
      </c>
      <c r="EX5100" s="68" t="str">
        <f t="shared" si="112"/>
        <v>중형</v>
      </c>
      <c r="GE5100" s="68">
        <v>146088</v>
      </c>
      <c r="GF5100" s="68">
        <v>0</v>
      </c>
    </row>
    <row r="5101" spans="147:188" x14ac:dyDescent="0.3">
      <c r="EQ5101" s="68">
        <v>5111</v>
      </c>
      <c r="ER5101" s="175">
        <v>1</v>
      </c>
      <c r="ES5101" s="68">
        <v>650</v>
      </c>
      <c r="ET5101" s="68">
        <v>23</v>
      </c>
      <c r="EU5101" s="68">
        <v>0</v>
      </c>
      <c r="EV5101" s="68">
        <v>150023</v>
      </c>
      <c r="EW5101" s="68" t="s">
        <v>2661</v>
      </c>
      <c r="EX5101" s="68" t="str">
        <f t="shared" si="112"/>
        <v>소형</v>
      </c>
      <c r="GE5101" s="68">
        <v>146089</v>
      </c>
      <c r="GF5101" s="68">
        <v>0</v>
      </c>
    </row>
    <row r="5102" spans="147:188" x14ac:dyDescent="0.3">
      <c r="EQ5102" s="68">
        <v>5112</v>
      </c>
      <c r="ER5102" s="175">
        <v>4</v>
      </c>
      <c r="ES5102" s="68">
        <v>650</v>
      </c>
      <c r="ET5102" s="68">
        <v>27</v>
      </c>
      <c r="EU5102" s="68">
        <v>0</v>
      </c>
      <c r="EV5102" s="68">
        <v>150027</v>
      </c>
      <c r="EW5102" s="68" t="s">
        <v>2665</v>
      </c>
      <c r="EX5102" s="68" t="str">
        <f t="shared" si="112"/>
        <v>대형</v>
      </c>
      <c r="GE5102" s="68">
        <v>146090</v>
      </c>
      <c r="GF5102" s="68">
        <v>0</v>
      </c>
    </row>
    <row r="5103" spans="147:188" x14ac:dyDescent="0.3">
      <c r="EQ5103" s="68">
        <v>5121</v>
      </c>
      <c r="ER5103" s="175">
        <v>1</v>
      </c>
      <c r="ES5103" s="68">
        <v>650</v>
      </c>
      <c r="ET5103" s="68">
        <v>22</v>
      </c>
      <c r="EU5103" s="68">
        <v>0</v>
      </c>
      <c r="EV5103" s="68">
        <v>150022</v>
      </c>
      <c r="EW5103" s="68" t="s">
        <v>2660</v>
      </c>
      <c r="EX5103" s="68" t="str">
        <f t="shared" si="112"/>
        <v>소형</v>
      </c>
      <c r="GE5103" s="68">
        <v>146091</v>
      </c>
      <c r="GF5103" s="68">
        <v>0</v>
      </c>
    </row>
    <row r="5104" spans="147:188" x14ac:dyDescent="0.3">
      <c r="EQ5104" s="68">
        <v>5122</v>
      </c>
      <c r="ER5104" s="175">
        <v>2</v>
      </c>
      <c r="ES5104" s="68">
        <v>650</v>
      </c>
      <c r="ET5104" s="68">
        <v>60</v>
      </c>
      <c r="EU5104" s="68">
        <v>0</v>
      </c>
      <c r="EV5104" s="68">
        <v>150060</v>
      </c>
      <c r="EW5104" s="68" t="s">
        <v>2698</v>
      </c>
      <c r="EX5104" s="68" t="str">
        <f t="shared" si="112"/>
        <v>중형</v>
      </c>
      <c r="GE5104" s="68">
        <v>146092</v>
      </c>
      <c r="GF5104" s="68">
        <v>0</v>
      </c>
    </row>
    <row r="5105" spans="147:188" x14ac:dyDescent="0.3">
      <c r="EQ5105" s="68">
        <v>5131</v>
      </c>
      <c r="ER5105" s="175">
        <v>1</v>
      </c>
      <c r="ES5105" s="68">
        <v>650</v>
      </c>
      <c r="ET5105" s="68">
        <v>28</v>
      </c>
      <c r="EU5105" s="68">
        <v>0</v>
      </c>
      <c r="EV5105" s="68">
        <v>150028</v>
      </c>
      <c r="EW5105" s="68" t="s">
        <v>2666</v>
      </c>
      <c r="EX5105" s="68" t="str">
        <f t="shared" si="112"/>
        <v>소형</v>
      </c>
      <c r="GE5105" s="68">
        <v>146093</v>
      </c>
      <c r="GF5105" s="68">
        <v>0</v>
      </c>
    </row>
    <row r="5106" spans="147:188" x14ac:dyDescent="0.3">
      <c r="EQ5106" s="68">
        <v>5141</v>
      </c>
      <c r="ER5106" s="175">
        <v>2</v>
      </c>
      <c r="ES5106" s="68">
        <v>650</v>
      </c>
      <c r="ET5106" s="68">
        <v>16</v>
      </c>
      <c r="EU5106" s="68">
        <v>0</v>
      </c>
      <c r="EV5106" s="68">
        <v>150016</v>
      </c>
      <c r="EW5106" s="68" t="s">
        <v>2654</v>
      </c>
      <c r="EX5106" s="68" t="str">
        <f t="shared" si="112"/>
        <v>중형</v>
      </c>
      <c r="GE5106" s="68">
        <v>146094</v>
      </c>
      <c r="GF5106" s="68">
        <v>0</v>
      </c>
    </row>
    <row r="5107" spans="147:188" x14ac:dyDescent="0.3">
      <c r="EQ5107" s="68">
        <v>5142</v>
      </c>
      <c r="ER5107" s="175">
        <v>4</v>
      </c>
      <c r="ES5107" s="68">
        <v>650</v>
      </c>
      <c r="ET5107" s="68">
        <v>27</v>
      </c>
      <c r="EU5107" s="68">
        <v>0</v>
      </c>
      <c r="EV5107" s="68">
        <v>150027</v>
      </c>
      <c r="EW5107" s="68" t="s">
        <v>2665</v>
      </c>
      <c r="EX5107" s="68" t="str">
        <f t="shared" si="112"/>
        <v>대형</v>
      </c>
      <c r="GE5107" s="68">
        <v>146095</v>
      </c>
      <c r="GF5107" s="68">
        <v>0</v>
      </c>
    </row>
    <row r="5108" spans="147:188" x14ac:dyDescent="0.3">
      <c r="EQ5108" s="68">
        <v>5151</v>
      </c>
      <c r="ER5108" s="175">
        <v>4</v>
      </c>
      <c r="ES5108" s="68">
        <v>650</v>
      </c>
      <c r="ET5108" s="68">
        <v>90</v>
      </c>
      <c r="EU5108" s="68">
        <v>0</v>
      </c>
      <c r="EV5108" s="68">
        <v>150090</v>
      </c>
      <c r="EW5108" s="68" t="s">
        <v>2728</v>
      </c>
      <c r="EX5108" s="68" t="str">
        <f t="shared" si="112"/>
        <v>대형</v>
      </c>
      <c r="GE5108" s="68">
        <v>146096</v>
      </c>
      <c r="GF5108" s="68">
        <v>0</v>
      </c>
    </row>
    <row r="5109" spans="147:188" x14ac:dyDescent="0.3">
      <c r="EQ5109" s="68">
        <v>6011</v>
      </c>
      <c r="ER5109" s="175">
        <v>4</v>
      </c>
      <c r="ES5109" s="68">
        <v>650</v>
      </c>
      <c r="ET5109" s="68">
        <v>1</v>
      </c>
      <c r="EU5109" s="68">
        <v>0</v>
      </c>
      <c r="EV5109" s="68">
        <v>150001</v>
      </c>
      <c r="EW5109" s="68" t="s">
        <v>2639</v>
      </c>
      <c r="EX5109" s="68" t="str">
        <f t="shared" si="112"/>
        <v>대형</v>
      </c>
      <c r="GE5109" s="68">
        <v>146097</v>
      </c>
      <c r="GF5109" s="68">
        <v>0</v>
      </c>
    </row>
    <row r="5110" spans="147:188" x14ac:dyDescent="0.3">
      <c r="EQ5110" s="68">
        <v>6021</v>
      </c>
      <c r="ER5110" s="175">
        <v>4</v>
      </c>
      <c r="ES5110" s="68">
        <v>650</v>
      </c>
      <c r="ET5110" s="68">
        <v>2</v>
      </c>
      <c r="EU5110" s="68">
        <v>0</v>
      </c>
      <c r="EV5110" s="68">
        <v>150002</v>
      </c>
      <c r="EW5110" s="68" t="s">
        <v>2640</v>
      </c>
      <c r="EX5110" s="68" t="str">
        <f t="shared" si="112"/>
        <v>대형</v>
      </c>
      <c r="GE5110" s="68">
        <v>146098</v>
      </c>
      <c r="GF5110" s="68">
        <v>0</v>
      </c>
    </row>
    <row r="5111" spans="147:188" x14ac:dyDescent="0.3">
      <c r="EQ5111" s="68">
        <v>6031</v>
      </c>
      <c r="ER5111" s="175">
        <v>4</v>
      </c>
      <c r="ES5111" s="68">
        <v>650</v>
      </c>
      <c r="ET5111" s="68">
        <v>3</v>
      </c>
      <c r="EU5111" s="68">
        <v>0</v>
      </c>
      <c r="EV5111" s="68">
        <v>150003</v>
      </c>
      <c r="EW5111" s="68" t="s">
        <v>2641</v>
      </c>
      <c r="EX5111" s="68" t="str">
        <f t="shared" si="112"/>
        <v>대형</v>
      </c>
      <c r="GE5111" s="68">
        <v>146099</v>
      </c>
      <c r="GF5111" s="68">
        <v>0</v>
      </c>
    </row>
    <row r="5112" spans="147:188" x14ac:dyDescent="0.3">
      <c r="EQ5112" s="68">
        <v>6032</v>
      </c>
      <c r="ER5112" s="175">
        <v>4</v>
      </c>
      <c r="ES5112" s="68">
        <v>650</v>
      </c>
      <c r="ET5112" s="68">
        <v>5</v>
      </c>
      <c r="EU5112" s="68">
        <v>0</v>
      </c>
      <c r="EV5112" s="68">
        <v>150005</v>
      </c>
      <c r="EW5112" s="68" t="s">
        <v>2643</v>
      </c>
      <c r="EX5112" s="68" t="str">
        <f t="shared" si="112"/>
        <v>대형</v>
      </c>
      <c r="GE5112" s="68">
        <v>146100</v>
      </c>
      <c r="GF5112" s="68">
        <v>0</v>
      </c>
    </row>
    <row r="5113" spans="147:188" x14ac:dyDescent="0.3">
      <c r="EQ5113" s="68">
        <v>6041</v>
      </c>
      <c r="ER5113" s="175">
        <v>4</v>
      </c>
      <c r="ES5113" s="68">
        <v>650</v>
      </c>
      <c r="ET5113" s="68">
        <v>1</v>
      </c>
      <c r="EU5113" s="68">
        <v>0</v>
      </c>
      <c r="EV5113" s="68">
        <v>150001</v>
      </c>
      <c r="EW5113" s="68" t="s">
        <v>2639</v>
      </c>
      <c r="EX5113" s="68" t="str">
        <f t="shared" si="112"/>
        <v>대형</v>
      </c>
      <c r="GE5113" s="68">
        <v>147001</v>
      </c>
      <c r="GF5113" s="68">
        <v>0</v>
      </c>
    </row>
    <row r="5114" spans="147:188" x14ac:dyDescent="0.3">
      <c r="EQ5114" s="68">
        <v>6042</v>
      </c>
      <c r="ER5114" s="175">
        <v>4</v>
      </c>
      <c r="ES5114" s="68">
        <v>650</v>
      </c>
      <c r="ET5114" s="68">
        <v>6</v>
      </c>
      <c r="EU5114" s="68">
        <v>0</v>
      </c>
      <c r="EV5114" s="68">
        <v>150006</v>
      </c>
      <c r="EW5114" s="68" t="s">
        <v>2644</v>
      </c>
      <c r="EX5114" s="68" t="str">
        <f t="shared" si="112"/>
        <v>대형</v>
      </c>
      <c r="GE5114" s="68">
        <v>147002</v>
      </c>
      <c r="GF5114" s="68">
        <v>0</v>
      </c>
    </row>
    <row r="5115" spans="147:188" x14ac:dyDescent="0.3">
      <c r="EQ5115" s="68">
        <v>6043</v>
      </c>
      <c r="ER5115" s="175">
        <v>4</v>
      </c>
      <c r="ES5115" s="68">
        <v>650</v>
      </c>
      <c r="ET5115" s="68">
        <v>12</v>
      </c>
      <c r="EU5115" s="68">
        <v>0</v>
      </c>
      <c r="EV5115" s="68">
        <v>150012</v>
      </c>
      <c r="EW5115" s="68" t="s">
        <v>2650</v>
      </c>
      <c r="EX5115" s="68" t="str">
        <f t="shared" si="112"/>
        <v>대형</v>
      </c>
      <c r="GE5115" s="68">
        <v>147003</v>
      </c>
      <c r="GF5115" s="68">
        <v>0</v>
      </c>
    </row>
    <row r="5116" spans="147:188" x14ac:dyDescent="0.3">
      <c r="EQ5116" s="68">
        <v>6051</v>
      </c>
      <c r="ER5116" s="175">
        <v>4</v>
      </c>
      <c r="ES5116" s="68">
        <v>650</v>
      </c>
      <c r="ET5116" s="68">
        <v>7</v>
      </c>
      <c r="EU5116" s="68">
        <v>0</v>
      </c>
      <c r="EV5116" s="68">
        <v>150007</v>
      </c>
      <c r="EW5116" s="68" t="s">
        <v>2645</v>
      </c>
      <c r="EX5116" s="68" t="str">
        <f t="shared" si="112"/>
        <v>대형</v>
      </c>
      <c r="GE5116" s="68">
        <v>147004</v>
      </c>
      <c r="GF5116" s="68">
        <v>0</v>
      </c>
    </row>
    <row r="5117" spans="147:188" x14ac:dyDescent="0.3">
      <c r="EQ5117" s="68">
        <v>6052</v>
      </c>
      <c r="ER5117" s="175">
        <v>4</v>
      </c>
      <c r="ES5117" s="68">
        <v>650</v>
      </c>
      <c r="ET5117" s="68">
        <v>5</v>
      </c>
      <c r="EU5117" s="68">
        <v>0</v>
      </c>
      <c r="EV5117" s="68">
        <v>150005</v>
      </c>
      <c r="EW5117" s="68" t="s">
        <v>2643</v>
      </c>
      <c r="EX5117" s="68" t="str">
        <f t="shared" si="112"/>
        <v>대형</v>
      </c>
      <c r="GE5117" s="68">
        <v>147005</v>
      </c>
      <c r="GF5117" s="68">
        <v>0</v>
      </c>
    </row>
    <row r="5118" spans="147:188" x14ac:dyDescent="0.3">
      <c r="EQ5118" s="68">
        <v>6061</v>
      </c>
      <c r="ER5118" s="175">
        <v>4</v>
      </c>
      <c r="ES5118" s="68">
        <v>650</v>
      </c>
      <c r="ET5118" s="68">
        <v>2</v>
      </c>
      <c r="EU5118" s="68">
        <v>0</v>
      </c>
      <c r="EV5118" s="68">
        <v>150002</v>
      </c>
      <c r="EW5118" s="68" t="s">
        <v>2640</v>
      </c>
      <c r="EX5118" s="68" t="str">
        <f t="shared" si="112"/>
        <v>대형</v>
      </c>
      <c r="GE5118" s="68">
        <v>147006</v>
      </c>
      <c r="GF5118" s="68">
        <v>0</v>
      </c>
    </row>
    <row r="5119" spans="147:188" x14ac:dyDescent="0.3">
      <c r="EQ5119" s="68">
        <v>6071</v>
      </c>
      <c r="ER5119" s="175">
        <v>4</v>
      </c>
      <c r="ES5119" s="68">
        <v>650</v>
      </c>
      <c r="ET5119" s="68">
        <v>3</v>
      </c>
      <c r="EU5119" s="68">
        <v>0</v>
      </c>
      <c r="EV5119" s="68">
        <v>150003</v>
      </c>
      <c r="EW5119" s="68" t="s">
        <v>2641</v>
      </c>
      <c r="EX5119" s="68" t="str">
        <f t="shared" si="112"/>
        <v>대형</v>
      </c>
      <c r="GE5119" s="68">
        <v>147007</v>
      </c>
      <c r="GF5119" s="68">
        <v>0</v>
      </c>
    </row>
    <row r="5120" spans="147:188" x14ac:dyDescent="0.3">
      <c r="EQ5120" s="68">
        <v>6081</v>
      </c>
      <c r="ER5120" s="175">
        <v>4</v>
      </c>
      <c r="ES5120" s="68">
        <v>650</v>
      </c>
      <c r="ET5120" s="68">
        <v>1</v>
      </c>
      <c r="EU5120" s="68">
        <v>0</v>
      </c>
      <c r="EV5120" s="68">
        <v>150001</v>
      </c>
      <c r="EW5120" s="68" t="s">
        <v>2639</v>
      </c>
      <c r="EX5120" s="68" t="str">
        <f t="shared" si="112"/>
        <v>대형</v>
      </c>
      <c r="GE5120" s="68">
        <v>147008</v>
      </c>
      <c r="GF5120" s="68">
        <v>0</v>
      </c>
    </row>
    <row r="5121" spans="147:188" x14ac:dyDescent="0.3">
      <c r="EQ5121" s="68">
        <v>6082</v>
      </c>
      <c r="ER5121" s="175">
        <v>4</v>
      </c>
      <c r="ES5121" s="68">
        <v>650</v>
      </c>
      <c r="ET5121" s="68">
        <v>6</v>
      </c>
      <c r="EU5121" s="68">
        <v>0</v>
      </c>
      <c r="EV5121" s="68">
        <v>150006</v>
      </c>
      <c r="EW5121" s="68" t="s">
        <v>2644</v>
      </c>
      <c r="EX5121" s="68" t="str">
        <f t="shared" si="112"/>
        <v>대형</v>
      </c>
      <c r="GE5121" s="68">
        <v>147009</v>
      </c>
      <c r="GF5121" s="68">
        <v>0</v>
      </c>
    </row>
    <row r="5122" spans="147:188" x14ac:dyDescent="0.3">
      <c r="EQ5122" s="68">
        <v>6091</v>
      </c>
      <c r="ER5122" s="175">
        <v>4</v>
      </c>
      <c r="ES5122" s="68">
        <v>650</v>
      </c>
      <c r="ET5122" s="68">
        <v>5</v>
      </c>
      <c r="EU5122" s="68">
        <v>0</v>
      </c>
      <c r="EV5122" s="68">
        <v>150005</v>
      </c>
      <c r="EW5122" s="68" t="s">
        <v>2643</v>
      </c>
      <c r="EX5122" s="68" t="str">
        <f t="shared" si="112"/>
        <v>대형</v>
      </c>
      <c r="GE5122" s="68">
        <v>147010</v>
      </c>
      <c r="GF5122" s="68">
        <v>0</v>
      </c>
    </row>
    <row r="5123" spans="147:188" x14ac:dyDescent="0.3">
      <c r="EQ5123" s="68">
        <v>6092</v>
      </c>
      <c r="ER5123" s="175">
        <v>4</v>
      </c>
      <c r="ES5123" s="68">
        <v>650</v>
      </c>
      <c r="ET5123" s="68">
        <v>21</v>
      </c>
      <c r="EU5123" s="68">
        <v>0</v>
      </c>
      <c r="EV5123" s="68">
        <v>150021</v>
      </c>
      <c r="EW5123" s="68" t="s">
        <v>2659</v>
      </c>
      <c r="EX5123" s="68" t="str">
        <f t="shared" ref="EX5123:EX5186" si="113">IF(ER5123=1,"소형",IF(ER5123=2,"중형","대형"))</f>
        <v>대형</v>
      </c>
      <c r="GE5123" s="68">
        <v>147011</v>
      </c>
      <c r="GF5123" s="68">
        <v>0</v>
      </c>
    </row>
    <row r="5124" spans="147:188" x14ac:dyDescent="0.3">
      <c r="EQ5124" s="68">
        <v>6101</v>
      </c>
      <c r="ER5124" s="175">
        <v>4</v>
      </c>
      <c r="ES5124" s="68">
        <v>650</v>
      </c>
      <c r="ET5124" s="68">
        <v>52</v>
      </c>
      <c r="EU5124" s="68">
        <v>0</v>
      </c>
      <c r="EV5124" s="68">
        <v>150052</v>
      </c>
      <c r="EW5124" s="68" t="s">
        <v>2690</v>
      </c>
      <c r="EX5124" s="68" t="str">
        <f t="shared" si="113"/>
        <v>대형</v>
      </c>
      <c r="GE5124" s="68">
        <v>147012</v>
      </c>
      <c r="GF5124" s="68">
        <v>0</v>
      </c>
    </row>
    <row r="5125" spans="147:188" x14ac:dyDescent="0.3">
      <c r="EQ5125" s="68">
        <v>6102</v>
      </c>
      <c r="ER5125" s="175">
        <v>4</v>
      </c>
      <c r="ES5125" s="68">
        <v>650</v>
      </c>
      <c r="ET5125" s="68">
        <v>13</v>
      </c>
      <c r="EU5125" s="68">
        <v>0</v>
      </c>
      <c r="EV5125" s="68">
        <v>150013</v>
      </c>
      <c r="EW5125" s="68" t="s">
        <v>2651</v>
      </c>
      <c r="EX5125" s="68" t="str">
        <f t="shared" si="113"/>
        <v>대형</v>
      </c>
      <c r="GE5125" s="68">
        <v>147013</v>
      </c>
      <c r="GF5125" s="68">
        <v>0</v>
      </c>
    </row>
    <row r="5126" spans="147:188" x14ac:dyDescent="0.3">
      <c r="EQ5126" s="68">
        <v>6111</v>
      </c>
      <c r="ER5126" s="175">
        <v>4</v>
      </c>
      <c r="ES5126" s="68">
        <v>650</v>
      </c>
      <c r="ET5126" s="68">
        <v>3</v>
      </c>
      <c r="EU5126" s="68">
        <v>0</v>
      </c>
      <c r="EV5126" s="68">
        <v>150003</v>
      </c>
      <c r="EW5126" s="68" t="s">
        <v>2641</v>
      </c>
      <c r="EX5126" s="68" t="str">
        <f t="shared" si="113"/>
        <v>대형</v>
      </c>
      <c r="GE5126" s="68">
        <v>147014</v>
      </c>
      <c r="GF5126" s="68">
        <v>0</v>
      </c>
    </row>
    <row r="5127" spans="147:188" x14ac:dyDescent="0.3">
      <c r="EQ5127" s="68">
        <v>6112</v>
      </c>
      <c r="ER5127" s="175">
        <v>4</v>
      </c>
      <c r="ES5127" s="68">
        <v>650</v>
      </c>
      <c r="ET5127" s="68">
        <v>12</v>
      </c>
      <c r="EU5127" s="68">
        <v>0</v>
      </c>
      <c r="EV5127" s="68">
        <v>150012</v>
      </c>
      <c r="EW5127" s="68" t="s">
        <v>2650</v>
      </c>
      <c r="EX5127" s="68" t="str">
        <f t="shared" si="113"/>
        <v>대형</v>
      </c>
      <c r="GE5127" s="68">
        <v>147015</v>
      </c>
      <c r="GF5127" s="68">
        <v>0</v>
      </c>
    </row>
    <row r="5128" spans="147:188" x14ac:dyDescent="0.3">
      <c r="EQ5128" s="68">
        <v>6121</v>
      </c>
      <c r="ER5128" s="175">
        <v>4</v>
      </c>
      <c r="ES5128" s="68">
        <v>650</v>
      </c>
      <c r="ET5128" s="68">
        <v>1</v>
      </c>
      <c r="EU5128" s="68">
        <v>0</v>
      </c>
      <c r="EV5128" s="68">
        <v>150001</v>
      </c>
      <c r="EW5128" s="68" t="s">
        <v>2639</v>
      </c>
      <c r="EX5128" s="68" t="str">
        <f t="shared" si="113"/>
        <v>대형</v>
      </c>
      <c r="GE5128" s="68">
        <v>147016</v>
      </c>
      <c r="GF5128" s="68">
        <v>0</v>
      </c>
    </row>
    <row r="5129" spans="147:188" x14ac:dyDescent="0.3">
      <c r="EQ5129" s="68">
        <v>6122</v>
      </c>
      <c r="ER5129" s="175">
        <v>4</v>
      </c>
      <c r="ES5129" s="68">
        <v>650</v>
      </c>
      <c r="ET5129" s="68">
        <v>6</v>
      </c>
      <c r="EU5129" s="68">
        <v>0</v>
      </c>
      <c r="EV5129" s="68">
        <v>150006</v>
      </c>
      <c r="EW5129" s="68" t="s">
        <v>2644</v>
      </c>
      <c r="EX5129" s="68" t="str">
        <f t="shared" si="113"/>
        <v>대형</v>
      </c>
      <c r="GE5129" s="68">
        <v>147017</v>
      </c>
      <c r="GF5129" s="68">
        <v>0</v>
      </c>
    </row>
    <row r="5130" spans="147:188" x14ac:dyDescent="0.3">
      <c r="EQ5130" s="68">
        <v>6131</v>
      </c>
      <c r="ER5130" s="175">
        <v>4</v>
      </c>
      <c r="ES5130" s="68">
        <v>650</v>
      </c>
      <c r="ET5130" s="68">
        <v>52</v>
      </c>
      <c r="EU5130" s="68">
        <v>0</v>
      </c>
      <c r="EV5130" s="68">
        <v>150052</v>
      </c>
      <c r="EW5130" s="68" t="s">
        <v>2690</v>
      </c>
      <c r="EX5130" s="68" t="str">
        <f t="shared" si="113"/>
        <v>대형</v>
      </c>
      <c r="GE5130" s="68">
        <v>147018</v>
      </c>
      <c r="GF5130" s="68">
        <v>0</v>
      </c>
    </row>
    <row r="5131" spans="147:188" x14ac:dyDescent="0.3">
      <c r="EQ5131" s="68">
        <v>6141</v>
      </c>
      <c r="ER5131" s="175">
        <v>4</v>
      </c>
      <c r="ES5131" s="68">
        <v>650</v>
      </c>
      <c r="ET5131" s="68">
        <v>5</v>
      </c>
      <c r="EU5131" s="68">
        <v>0</v>
      </c>
      <c r="EV5131" s="68">
        <v>150005</v>
      </c>
      <c r="EW5131" s="68" t="s">
        <v>2643</v>
      </c>
      <c r="EX5131" s="68" t="str">
        <f t="shared" si="113"/>
        <v>대형</v>
      </c>
      <c r="GE5131" s="68">
        <v>147019</v>
      </c>
      <c r="GF5131" s="68">
        <v>0</v>
      </c>
    </row>
    <row r="5132" spans="147:188" x14ac:dyDescent="0.3">
      <c r="EQ5132" s="68">
        <v>6142</v>
      </c>
      <c r="ER5132" s="175">
        <v>4</v>
      </c>
      <c r="ES5132" s="68">
        <v>650</v>
      </c>
      <c r="ET5132" s="68">
        <v>21</v>
      </c>
      <c r="EU5132" s="68">
        <v>0</v>
      </c>
      <c r="EV5132" s="68">
        <v>150021</v>
      </c>
      <c r="EW5132" s="68" t="s">
        <v>2659</v>
      </c>
      <c r="EX5132" s="68" t="str">
        <f t="shared" si="113"/>
        <v>대형</v>
      </c>
      <c r="GE5132" s="68">
        <v>147020</v>
      </c>
      <c r="GF5132" s="68">
        <v>0</v>
      </c>
    </row>
    <row r="5133" spans="147:188" x14ac:dyDescent="0.3">
      <c r="EQ5133" s="68">
        <v>6151</v>
      </c>
      <c r="ER5133" s="175">
        <v>4</v>
      </c>
      <c r="ES5133" s="68">
        <v>650</v>
      </c>
      <c r="ET5133" s="68">
        <v>86</v>
      </c>
      <c r="EU5133" s="68">
        <v>0</v>
      </c>
      <c r="EV5133" s="68">
        <v>150086</v>
      </c>
      <c r="EW5133" s="68" t="s">
        <v>2724</v>
      </c>
      <c r="EX5133" s="68" t="str">
        <f t="shared" si="113"/>
        <v>대형</v>
      </c>
      <c r="GE5133" s="68">
        <v>147021</v>
      </c>
      <c r="GF5133" s="68">
        <v>0</v>
      </c>
    </row>
    <row r="5134" spans="147:188" x14ac:dyDescent="0.3">
      <c r="EQ5134" s="68">
        <v>7011</v>
      </c>
      <c r="ER5134" s="175">
        <v>4</v>
      </c>
      <c r="ES5134" s="68">
        <v>650</v>
      </c>
      <c r="ET5134" s="68">
        <v>15</v>
      </c>
      <c r="EU5134" s="68">
        <v>0</v>
      </c>
      <c r="EV5134" s="68">
        <v>150015</v>
      </c>
      <c r="EW5134" s="68" t="s">
        <v>2653</v>
      </c>
      <c r="EX5134" s="68" t="str">
        <f t="shared" si="113"/>
        <v>대형</v>
      </c>
      <c r="GE5134" s="68">
        <v>147022</v>
      </c>
      <c r="GF5134" s="68">
        <v>0</v>
      </c>
    </row>
    <row r="5135" spans="147:188" x14ac:dyDescent="0.3">
      <c r="EQ5135" s="68">
        <v>7021</v>
      </c>
      <c r="ER5135" s="175">
        <v>4</v>
      </c>
      <c r="ES5135" s="68">
        <v>650</v>
      </c>
      <c r="ET5135" s="68">
        <v>35</v>
      </c>
      <c r="EU5135" s="68">
        <v>0</v>
      </c>
      <c r="EV5135" s="68">
        <v>150035</v>
      </c>
      <c r="EW5135" s="68" t="s">
        <v>2673</v>
      </c>
      <c r="EX5135" s="68" t="str">
        <f t="shared" si="113"/>
        <v>대형</v>
      </c>
      <c r="GE5135" s="68">
        <v>147023</v>
      </c>
      <c r="GF5135" s="68">
        <v>0</v>
      </c>
    </row>
    <row r="5136" spans="147:188" x14ac:dyDescent="0.3">
      <c r="EQ5136" s="68">
        <v>7031</v>
      </c>
      <c r="ER5136" s="175">
        <v>4</v>
      </c>
      <c r="ES5136" s="68">
        <v>650</v>
      </c>
      <c r="ET5136" s="68">
        <v>51</v>
      </c>
      <c r="EU5136" s="68">
        <v>0</v>
      </c>
      <c r="EV5136" s="68">
        <v>150051</v>
      </c>
      <c r="EW5136" s="68" t="s">
        <v>2689</v>
      </c>
      <c r="EX5136" s="68" t="str">
        <f t="shared" si="113"/>
        <v>대형</v>
      </c>
      <c r="GE5136" s="68">
        <v>147024</v>
      </c>
      <c r="GF5136" s="68">
        <v>0</v>
      </c>
    </row>
    <row r="5137" spans="147:188" x14ac:dyDescent="0.3">
      <c r="EQ5137" s="68">
        <v>7032</v>
      </c>
      <c r="ER5137" s="175">
        <v>4</v>
      </c>
      <c r="ES5137" s="68">
        <v>650</v>
      </c>
      <c r="ET5137" s="68">
        <v>81</v>
      </c>
      <c r="EU5137" s="68">
        <v>0</v>
      </c>
      <c r="EV5137" s="68">
        <v>150081</v>
      </c>
      <c r="EW5137" s="68" t="s">
        <v>2719</v>
      </c>
      <c r="EX5137" s="68" t="str">
        <f t="shared" si="113"/>
        <v>대형</v>
      </c>
      <c r="GE5137" s="68">
        <v>147025</v>
      </c>
      <c r="GF5137" s="68">
        <v>0</v>
      </c>
    </row>
    <row r="5138" spans="147:188" x14ac:dyDescent="0.3">
      <c r="EQ5138" s="68">
        <v>7041</v>
      </c>
      <c r="ER5138" s="175">
        <v>4</v>
      </c>
      <c r="ES5138" s="68">
        <v>650</v>
      </c>
      <c r="ET5138" s="68">
        <v>4</v>
      </c>
      <c r="EU5138" s="68">
        <v>0</v>
      </c>
      <c r="EV5138" s="68">
        <v>150004</v>
      </c>
      <c r="EW5138" s="68" t="s">
        <v>2642</v>
      </c>
      <c r="EX5138" s="68" t="str">
        <f t="shared" si="113"/>
        <v>대형</v>
      </c>
      <c r="GE5138" s="68">
        <v>147026</v>
      </c>
      <c r="GF5138" s="68">
        <v>0</v>
      </c>
    </row>
    <row r="5139" spans="147:188" x14ac:dyDescent="0.3">
      <c r="EQ5139" s="68">
        <v>7042</v>
      </c>
      <c r="ER5139" s="175">
        <v>4</v>
      </c>
      <c r="ES5139" s="68">
        <v>650</v>
      </c>
      <c r="ET5139" s="68">
        <v>78</v>
      </c>
      <c r="EU5139" s="68">
        <v>0</v>
      </c>
      <c r="EV5139" s="68">
        <v>150078</v>
      </c>
      <c r="EW5139" s="68" t="s">
        <v>2716</v>
      </c>
      <c r="EX5139" s="68" t="str">
        <f t="shared" si="113"/>
        <v>대형</v>
      </c>
      <c r="GE5139" s="68">
        <v>147027</v>
      </c>
      <c r="GF5139" s="68">
        <v>0</v>
      </c>
    </row>
    <row r="5140" spans="147:188" x14ac:dyDescent="0.3">
      <c r="EQ5140" s="68">
        <v>7043</v>
      </c>
      <c r="ER5140" s="175">
        <v>4</v>
      </c>
      <c r="ES5140" s="68">
        <v>650</v>
      </c>
      <c r="ET5140" s="68">
        <v>85</v>
      </c>
      <c r="EU5140" s="68">
        <v>0</v>
      </c>
      <c r="EV5140" s="68">
        <v>150085</v>
      </c>
      <c r="EW5140" s="68" t="s">
        <v>2723</v>
      </c>
      <c r="EX5140" s="68" t="str">
        <f t="shared" si="113"/>
        <v>대형</v>
      </c>
      <c r="GE5140" s="68">
        <v>147028</v>
      </c>
      <c r="GF5140" s="68">
        <v>0</v>
      </c>
    </row>
    <row r="5141" spans="147:188" x14ac:dyDescent="0.3">
      <c r="EQ5141" s="68">
        <v>7051</v>
      </c>
      <c r="ER5141" s="175">
        <v>4</v>
      </c>
      <c r="ES5141" s="68">
        <v>650</v>
      </c>
      <c r="ET5141" s="68">
        <v>56</v>
      </c>
      <c r="EU5141" s="68">
        <v>0</v>
      </c>
      <c r="EV5141" s="68">
        <v>150056</v>
      </c>
      <c r="EW5141" s="68" t="s">
        <v>2694</v>
      </c>
      <c r="EX5141" s="68" t="str">
        <f t="shared" si="113"/>
        <v>대형</v>
      </c>
      <c r="GE5141" s="68">
        <v>147029</v>
      </c>
      <c r="GF5141" s="68">
        <v>0</v>
      </c>
    </row>
    <row r="5142" spans="147:188" x14ac:dyDescent="0.3">
      <c r="EQ5142" s="68">
        <v>7052</v>
      </c>
      <c r="ER5142" s="175">
        <v>4</v>
      </c>
      <c r="ES5142" s="68">
        <v>650</v>
      </c>
      <c r="ET5142" s="68">
        <v>81</v>
      </c>
      <c r="EU5142" s="68">
        <v>0</v>
      </c>
      <c r="EV5142" s="68">
        <v>150081</v>
      </c>
      <c r="EW5142" s="68" t="s">
        <v>2719</v>
      </c>
      <c r="EX5142" s="68" t="str">
        <f t="shared" si="113"/>
        <v>대형</v>
      </c>
      <c r="GE5142" s="68">
        <v>147030</v>
      </c>
      <c r="GF5142" s="68">
        <v>0</v>
      </c>
    </row>
    <row r="5143" spans="147:188" x14ac:dyDescent="0.3">
      <c r="EQ5143" s="68">
        <v>7061</v>
      </c>
      <c r="ER5143" s="175">
        <v>4</v>
      </c>
      <c r="ES5143" s="68">
        <v>650</v>
      </c>
      <c r="ET5143" s="68">
        <v>35</v>
      </c>
      <c r="EU5143" s="68">
        <v>0</v>
      </c>
      <c r="EV5143" s="68">
        <v>150035</v>
      </c>
      <c r="EW5143" s="68" t="s">
        <v>2673</v>
      </c>
      <c r="EX5143" s="68" t="str">
        <f t="shared" si="113"/>
        <v>대형</v>
      </c>
      <c r="GE5143" s="68">
        <v>147031</v>
      </c>
      <c r="GF5143" s="68">
        <v>0</v>
      </c>
    </row>
    <row r="5144" spans="147:188" x14ac:dyDescent="0.3">
      <c r="EQ5144" s="68">
        <v>7071</v>
      </c>
      <c r="ER5144" s="175">
        <v>4</v>
      </c>
      <c r="ES5144" s="68">
        <v>650</v>
      </c>
      <c r="ET5144" s="68">
        <v>51</v>
      </c>
      <c r="EU5144" s="68">
        <v>0</v>
      </c>
      <c r="EV5144" s="68">
        <v>150051</v>
      </c>
      <c r="EW5144" s="68" t="s">
        <v>2689</v>
      </c>
      <c r="EX5144" s="68" t="str">
        <f t="shared" si="113"/>
        <v>대형</v>
      </c>
      <c r="GE5144" s="68">
        <v>147032</v>
      </c>
      <c r="GF5144" s="68">
        <v>0</v>
      </c>
    </row>
    <row r="5145" spans="147:188" x14ac:dyDescent="0.3">
      <c r="EQ5145" s="68">
        <v>7081</v>
      </c>
      <c r="ER5145" s="175">
        <v>4</v>
      </c>
      <c r="ES5145" s="68">
        <v>650</v>
      </c>
      <c r="ET5145" s="68">
        <v>15</v>
      </c>
      <c r="EU5145" s="68">
        <v>0</v>
      </c>
      <c r="EV5145" s="68">
        <v>150015</v>
      </c>
      <c r="EW5145" s="68" t="s">
        <v>2653</v>
      </c>
      <c r="EX5145" s="68" t="str">
        <f t="shared" si="113"/>
        <v>대형</v>
      </c>
      <c r="GE5145" s="68">
        <v>147033</v>
      </c>
      <c r="GF5145" s="68">
        <v>0</v>
      </c>
    </row>
    <row r="5146" spans="147:188" x14ac:dyDescent="0.3">
      <c r="EQ5146" s="68">
        <v>7082</v>
      </c>
      <c r="ER5146" s="175">
        <v>4</v>
      </c>
      <c r="ES5146" s="68">
        <v>650</v>
      </c>
      <c r="ET5146" s="68">
        <v>78</v>
      </c>
      <c r="EU5146" s="68">
        <v>0</v>
      </c>
      <c r="EV5146" s="68">
        <v>150078</v>
      </c>
      <c r="EW5146" s="68" t="s">
        <v>2716</v>
      </c>
      <c r="EX5146" s="68" t="str">
        <f t="shared" si="113"/>
        <v>대형</v>
      </c>
      <c r="GE5146" s="68">
        <v>147034</v>
      </c>
      <c r="GF5146" s="68">
        <v>0</v>
      </c>
    </row>
    <row r="5147" spans="147:188" x14ac:dyDescent="0.3">
      <c r="EQ5147" s="68">
        <v>7091</v>
      </c>
      <c r="ER5147" s="175">
        <v>4</v>
      </c>
      <c r="ES5147" s="68">
        <v>650</v>
      </c>
      <c r="ET5147" s="68">
        <v>81</v>
      </c>
      <c r="EU5147" s="68">
        <v>0</v>
      </c>
      <c r="EV5147" s="68">
        <v>150081</v>
      </c>
      <c r="EW5147" s="68" t="s">
        <v>2719</v>
      </c>
      <c r="EX5147" s="68" t="str">
        <f t="shared" si="113"/>
        <v>대형</v>
      </c>
      <c r="GE5147" s="68">
        <v>147035</v>
      </c>
      <c r="GF5147" s="68">
        <v>0</v>
      </c>
    </row>
    <row r="5148" spans="147:188" x14ac:dyDescent="0.3">
      <c r="EQ5148" s="68">
        <v>7092</v>
      </c>
      <c r="ER5148" s="175">
        <v>4</v>
      </c>
      <c r="ES5148" s="68">
        <v>650</v>
      </c>
      <c r="ET5148" s="68">
        <v>85</v>
      </c>
      <c r="EU5148" s="68">
        <v>0</v>
      </c>
      <c r="EV5148" s="68">
        <v>150085</v>
      </c>
      <c r="EW5148" s="68" t="s">
        <v>2723</v>
      </c>
      <c r="EX5148" s="68" t="str">
        <f t="shared" si="113"/>
        <v>대형</v>
      </c>
      <c r="GE5148" s="68">
        <v>147036</v>
      </c>
      <c r="GF5148" s="68">
        <v>0</v>
      </c>
    </row>
    <row r="5149" spans="147:188" x14ac:dyDescent="0.3">
      <c r="EQ5149" s="68">
        <v>7101</v>
      </c>
      <c r="ER5149" s="175">
        <v>4</v>
      </c>
      <c r="ES5149" s="68">
        <v>650</v>
      </c>
      <c r="ET5149" s="68">
        <v>35</v>
      </c>
      <c r="EU5149" s="68">
        <v>0</v>
      </c>
      <c r="EV5149" s="68">
        <v>150035</v>
      </c>
      <c r="EW5149" s="68" t="s">
        <v>2673</v>
      </c>
      <c r="EX5149" s="68" t="str">
        <f t="shared" si="113"/>
        <v>대형</v>
      </c>
      <c r="GE5149" s="68">
        <v>147037</v>
      </c>
      <c r="GF5149" s="68">
        <v>0</v>
      </c>
    </row>
    <row r="5150" spans="147:188" x14ac:dyDescent="0.3">
      <c r="EQ5150" s="68">
        <v>7102</v>
      </c>
      <c r="ER5150" s="175">
        <v>4</v>
      </c>
      <c r="ES5150" s="68">
        <v>650</v>
      </c>
      <c r="ET5150" s="68">
        <v>57</v>
      </c>
      <c r="EU5150" s="68">
        <v>0</v>
      </c>
      <c r="EV5150" s="68">
        <v>150057</v>
      </c>
      <c r="EW5150" s="68" t="s">
        <v>2695</v>
      </c>
      <c r="EX5150" s="68" t="str">
        <f t="shared" si="113"/>
        <v>대형</v>
      </c>
      <c r="GE5150" s="68">
        <v>147038</v>
      </c>
      <c r="GF5150" s="68">
        <v>0</v>
      </c>
    </row>
    <row r="5151" spans="147:188" x14ac:dyDescent="0.3">
      <c r="EQ5151" s="68">
        <v>7111</v>
      </c>
      <c r="ER5151" s="175">
        <v>4</v>
      </c>
      <c r="ES5151" s="68">
        <v>650</v>
      </c>
      <c r="ET5151" s="68">
        <v>51</v>
      </c>
      <c r="EU5151" s="68">
        <v>0</v>
      </c>
      <c r="EV5151" s="68">
        <v>150051</v>
      </c>
      <c r="EW5151" s="68" t="s">
        <v>2689</v>
      </c>
      <c r="EX5151" s="68" t="str">
        <f t="shared" si="113"/>
        <v>대형</v>
      </c>
      <c r="GE5151" s="68">
        <v>147039</v>
      </c>
      <c r="GF5151" s="68">
        <v>0</v>
      </c>
    </row>
    <row r="5152" spans="147:188" x14ac:dyDescent="0.3">
      <c r="EQ5152" s="68">
        <v>7112</v>
      </c>
      <c r="ER5152" s="175">
        <v>4</v>
      </c>
      <c r="ES5152" s="68">
        <v>650</v>
      </c>
      <c r="ET5152" s="68">
        <v>85</v>
      </c>
      <c r="EU5152" s="68">
        <v>0</v>
      </c>
      <c r="EV5152" s="68">
        <v>150085</v>
      </c>
      <c r="EW5152" s="68" t="s">
        <v>2723</v>
      </c>
      <c r="EX5152" s="68" t="str">
        <f t="shared" si="113"/>
        <v>대형</v>
      </c>
      <c r="GE5152" s="68">
        <v>147040</v>
      </c>
      <c r="GF5152" s="68">
        <v>0</v>
      </c>
    </row>
    <row r="5153" spans="147:188" x14ac:dyDescent="0.3">
      <c r="EQ5153" s="68">
        <v>7121</v>
      </c>
      <c r="ER5153" s="175">
        <v>4</v>
      </c>
      <c r="ES5153" s="68">
        <v>650</v>
      </c>
      <c r="ET5153" s="68">
        <v>15</v>
      </c>
      <c r="EU5153" s="68">
        <v>0</v>
      </c>
      <c r="EV5153" s="68">
        <v>150015</v>
      </c>
      <c r="EW5153" s="68" t="s">
        <v>2653</v>
      </c>
      <c r="EX5153" s="68" t="str">
        <f t="shared" si="113"/>
        <v>대형</v>
      </c>
      <c r="GE5153" s="68">
        <v>147041</v>
      </c>
      <c r="GF5153" s="68">
        <v>0</v>
      </c>
    </row>
    <row r="5154" spans="147:188" x14ac:dyDescent="0.3">
      <c r="EQ5154" s="68">
        <v>7122</v>
      </c>
      <c r="ER5154" s="175">
        <v>4</v>
      </c>
      <c r="ES5154" s="68">
        <v>650</v>
      </c>
      <c r="ET5154" s="68">
        <v>78</v>
      </c>
      <c r="EU5154" s="68">
        <v>0</v>
      </c>
      <c r="EV5154" s="68">
        <v>150078</v>
      </c>
      <c r="EW5154" s="68" t="s">
        <v>2716</v>
      </c>
      <c r="EX5154" s="68" t="str">
        <f t="shared" si="113"/>
        <v>대형</v>
      </c>
      <c r="GE5154" s="68">
        <v>147042</v>
      </c>
      <c r="GF5154" s="68">
        <v>0</v>
      </c>
    </row>
    <row r="5155" spans="147:188" x14ac:dyDescent="0.3">
      <c r="EQ5155" s="68">
        <v>7131</v>
      </c>
      <c r="ER5155" s="175">
        <v>4</v>
      </c>
      <c r="ES5155" s="68">
        <v>650</v>
      </c>
      <c r="ET5155" s="68">
        <v>35</v>
      </c>
      <c r="EU5155" s="68">
        <v>0</v>
      </c>
      <c r="EV5155" s="68">
        <v>150035</v>
      </c>
      <c r="EW5155" s="68" t="s">
        <v>2673</v>
      </c>
      <c r="EX5155" s="68" t="str">
        <f t="shared" si="113"/>
        <v>대형</v>
      </c>
      <c r="GE5155" s="68">
        <v>147043</v>
      </c>
      <c r="GF5155" s="68">
        <v>0</v>
      </c>
    </row>
    <row r="5156" spans="147:188" x14ac:dyDescent="0.3">
      <c r="EQ5156" s="68">
        <v>7141</v>
      </c>
      <c r="ER5156" s="175">
        <v>4</v>
      </c>
      <c r="ES5156" s="68">
        <v>650</v>
      </c>
      <c r="ET5156" s="68">
        <v>81</v>
      </c>
      <c r="EU5156" s="68">
        <v>0</v>
      </c>
      <c r="EV5156" s="68">
        <v>150081</v>
      </c>
      <c r="EW5156" s="68" t="s">
        <v>2719</v>
      </c>
      <c r="EX5156" s="68" t="str">
        <f t="shared" si="113"/>
        <v>대형</v>
      </c>
      <c r="GE5156" s="68">
        <v>147044</v>
      </c>
      <c r="GF5156" s="68">
        <v>0</v>
      </c>
    </row>
    <row r="5157" spans="147:188" x14ac:dyDescent="0.3">
      <c r="EQ5157" s="68">
        <v>7142</v>
      </c>
      <c r="ER5157" s="175">
        <v>4</v>
      </c>
      <c r="ES5157" s="68">
        <v>650</v>
      </c>
      <c r="ET5157" s="68">
        <v>85</v>
      </c>
      <c r="EU5157" s="68">
        <v>0</v>
      </c>
      <c r="EV5157" s="68">
        <v>150085</v>
      </c>
      <c r="EW5157" s="68" t="s">
        <v>2723</v>
      </c>
      <c r="EX5157" s="68" t="str">
        <f t="shared" si="113"/>
        <v>대형</v>
      </c>
      <c r="GE5157" s="68">
        <v>147045</v>
      </c>
      <c r="GF5157" s="68">
        <v>0</v>
      </c>
    </row>
    <row r="5158" spans="147:188" x14ac:dyDescent="0.3">
      <c r="EQ5158" s="68">
        <v>7151</v>
      </c>
      <c r="ER5158" s="175">
        <v>4</v>
      </c>
      <c r="ES5158" s="68">
        <v>650</v>
      </c>
      <c r="ET5158" s="68">
        <v>71</v>
      </c>
      <c r="EU5158" s="68">
        <v>0</v>
      </c>
      <c r="EV5158" s="68">
        <v>150071</v>
      </c>
      <c r="EW5158" s="68" t="s">
        <v>2709</v>
      </c>
      <c r="EX5158" s="68" t="str">
        <f t="shared" si="113"/>
        <v>대형</v>
      </c>
      <c r="GE5158" s="68">
        <v>147046</v>
      </c>
      <c r="GF5158" s="68">
        <v>0</v>
      </c>
    </row>
    <row r="5159" spans="147:188" x14ac:dyDescent="0.3">
      <c r="EQ5159" s="68">
        <v>8011</v>
      </c>
      <c r="ER5159" s="175">
        <v>4</v>
      </c>
      <c r="ES5159" s="68">
        <v>650</v>
      </c>
      <c r="ET5159" s="68">
        <v>8</v>
      </c>
      <c r="EU5159" s="68">
        <v>0</v>
      </c>
      <c r="EV5159" s="68">
        <v>150008</v>
      </c>
      <c r="EW5159" s="68" t="s">
        <v>2646</v>
      </c>
      <c r="EX5159" s="68" t="str">
        <f t="shared" si="113"/>
        <v>대형</v>
      </c>
      <c r="GE5159" s="68">
        <v>147047</v>
      </c>
      <c r="GF5159" s="68">
        <v>0</v>
      </c>
    </row>
    <row r="5160" spans="147:188" x14ac:dyDescent="0.3">
      <c r="EQ5160" s="68">
        <v>8021</v>
      </c>
      <c r="ER5160" s="175">
        <v>4</v>
      </c>
      <c r="ES5160" s="68">
        <v>650</v>
      </c>
      <c r="ET5160" s="68">
        <v>24</v>
      </c>
      <c r="EU5160" s="68">
        <v>0</v>
      </c>
      <c r="EV5160" s="68">
        <v>150024</v>
      </c>
      <c r="EW5160" s="68" t="s">
        <v>2662</v>
      </c>
      <c r="EX5160" s="68" t="str">
        <f t="shared" si="113"/>
        <v>대형</v>
      </c>
      <c r="GE5160" s="68">
        <v>147048</v>
      </c>
      <c r="GF5160" s="68">
        <v>0</v>
      </c>
    </row>
    <row r="5161" spans="147:188" x14ac:dyDescent="0.3">
      <c r="EQ5161" s="68">
        <v>8031</v>
      </c>
      <c r="ER5161" s="175">
        <v>4</v>
      </c>
      <c r="ES5161" s="68">
        <v>650</v>
      </c>
      <c r="ET5161" s="68">
        <v>18</v>
      </c>
      <c r="EU5161" s="68">
        <v>0</v>
      </c>
      <c r="EV5161" s="68">
        <v>150018</v>
      </c>
      <c r="EW5161" s="68" t="s">
        <v>2656</v>
      </c>
      <c r="EX5161" s="68" t="str">
        <f t="shared" si="113"/>
        <v>대형</v>
      </c>
      <c r="GE5161" s="68">
        <v>147049</v>
      </c>
      <c r="GF5161" s="68">
        <v>0</v>
      </c>
    </row>
    <row r="5162" spans="147:188" x14ac:dyDescent="0.3">
      <c r="EQ5162" s="68">
        <v>8032</v>
      </c>
      <c r="ER5162" s="175">
        <v>4</v>
      </c>
      <c r="ES5162" s="68">
        <v>650</v>
      </c>
      <c r="ET5162" s="68">
        <v>11</v>
      </c>
      <c r="EU5162" s="68">
        <v>0</v>
      </c>
      <c r="EV5162" s="68">
        <v>150011</v>
      </c>
      <c r="EW5162" s="68" t="s">
        <v>2649</v>
      </c>
      <c r="EX5162" s="68" t="str">
        <f t="shared" si="113"/>
        <v>대형</v>
      </c>
      <c r="GE5162" s="68">
        <v>147050</v>
      </c>
      <c r="GF5162" s="68">
        <v>0</v>
      </c>
    </row>
    <row r="5163" spans="147:188" x14ac:dyDescent="0.3">
      <c r="EQ5163" s="68">
        <v>8041</v>
      </c>
      <c r="ER5163" s="175">
        <v>4</v>
      </c>
      <c r="ES5163" s="68">
        <v>650</v>
      </c>
      <c r="ET5163" s="68">
        <v>8</v>
      </c>
      <c r="EU5163" s="68">
        <v>0</v>
      </c>
      <c r="EV5163" s="68">
        <v>150008</v>
      </c>
      <c r="EW5163" s="68" t="s">
        <v>2646</v>
      </c>
      <c r="EX5163" s="68" t="str">
        <f t="shared" si="113"/>
        <v>대형</v>
      </c>
      <c r="GE5163" s="68">
        <v>147051</v>
      </c>
      <c r="GF5163" s="68">
        <v>0</v>
      </c>
    </row>
    <row r="5164" spans="147:188" x14ac:dyDescent="0.3">
      <c r="EQ5164" s="68">
        <v>8042</v>
      </c>
      <c r="ER5164" s="175">
        <v>4</v>
      </c>
      <c r="ES5164" s="68">
        <v>650</v>
      </c>
      <c r="ET5164" s="68">
        <v>10</v>
      </c>
      <c r="EU5164" s="68">
        <v>0</v>
      </c>
      <c r="EV5164" s="68">
        <v>150010</v>
      </c>
      <c r="EW5164" s="68" t="s">
        <v>2648</v>
      </c>
      <c r="EX5164" s="68" t="str">
        <f t="shared" si="113"/>
        <v>대형</v>
      </c>
      <c r="GE5164" s="68">
        <v>147052</v>
      </c>
      <c r="GF5164" s="68">
        <v>0</v>
      </c>
    </row>
    <row r="5165" spans="147:188" x14ac:dyDescent="0.3">
      <c r="EQ5165" s="68">
        <v>8043</v>
      </c>
      <c r="ER5165" s="175">
        <v>4</v>
      </c>
      <c r="ES5165" s="68">
        <v>650</v>
      </c>
      <c r="ET5165" s="68">
        <v>12</v>
      </c>
      <c r="EU5165" s="68">
        <v>0</v>
      </c>
      <c r="EV5165" s="68">
        <v>150012</v>
      </c>
      <c r="EW5165" s="68" t="s">
        <v>2650</v>
      </c>
      <c r="EX5165" s="68" t="str">
        <f t="shared" si="113"/>
        <v>대형</v>
      </c>
      <c r="GE5165" s="68">
        <v>147053</v>
      </c>
      <c r="GF5165" s="68">
        <v>0</v>
      </c>
    </row>
    <row r="5166" spans="147:188" x14ac:dyDescent="0.3">
      <c r="EQ5166" s="68">
        <v>8051</v>
      </c>
      <c r="ER5166" s="175">
        <v>4</v>
      </c>
      <c r="ES5166" s="68">
        <v>650</v>
      </c>
      <c r="ET5166" s="68">
        <v>36</v>
      </c>
      <c r="EU5166" s="68">
        <v>0</v>
      </c>
      <c r="EV5166" s="68">
        <v>150036</v>
      </c>
      <c r="EW5166" s="68" t="s">
        <v>2674</v>
      </c>
      <c r="EX5166" s="68" t="str">
        <f t="shared" si="113"/>
        <v>대형</v>
      </c>
      <c r="GE5166" s="68">
        <v>147054</v>
      </c>
      <c r="GF5166" s="68">
        <v>0</v>
      </c>
    </row>
    <row r="5167" spans="147:188" x14ac:dyDescent="0.3">
      <c r="EQ5167" s="68">
        <v>8052</v>
      </c>
      <c r="ER5167" s="175">
        <v>4</v>
      </c>
      <c r="ES5167" s="68">
        <v>650</v>
      </c>
      <c r="ET5167" s="68">
        <v>11</v>
      </c>
      <c r="EU5167" s="68">
        <v>0</v>
      </c>
      <c r="EV5167" s="68">
        <v>150011</v>
      </c>
      <c r="EW5167" s="68" t="s">
        <v>2649</v>
      </c>
      <c r="EX5167" s="68" t="str">
        <f t="shared" si="113"/>
        <v>대형</v>
      </c>
      <c r="GE5167" s="68">
        <v>147055</v>
      </c>
      <c r="GF5167" s="68">
        <v>0</v>
      </c>
    </row>
    <row r="5168" spans="147:188" x14ac:dyDescent="0.3">
      <c r="EQ5168" s="68">
        <v>8061</v>
      </c>
      <c r="ER5168" s="175">
        <v>4</v>
      </c>
      <c r="ES5168" s="68">
        <v>650</v>
      </c>
      <c r="ET5168" s="68">
        <v>24</v>
      </c>
      <c r="EU5168" s="68">
        <v>0</v>
      </c>
      <c r="EV5168" s="68">
        <v>150024</v>
      </c>
      <c r="EW5168" s="68" t="s">
        <v>2662</v>
      </c>
      <c r="EX5168" s="68" t="str">
        <f t="shared" si="113"/>
        <v>대형</v>
      </c>
      <c r="GE5168" s="68">
        <v>147056</v>
      </c>
      <c r="GF5168" s="68">
        <v>0</v>
      </c>
    </row>
    <row r="5169" spans="147:188" x14ac:dyDescent="0.3">
      <c r="EQ5169" s="68">
        <v>8071</v>
      </c>
      <c r="ER5169" s="175">
        <v>4</v>
      </c>
      <c r="ES5169" s="68">
        <v>650</v>
      </c>
      <c r="ET5169" s="68">
        <v>18</v>
      </c>
      <c r="EU5169" s="68">
        <v>0</v>
      </c>
      <c r="EV5169" s="68">
        <v>150018</v>
      </c>
      <c r="EW5169" s="68" t="s">
        <v>2656</v>
      </c>
      <c r="EX5169" s="68" t="str">
        <f t="shared" si="113"/>
        <v>대형</v>
      </c>
      <c r="GE5169" s="68">
        <v>147057</v>
      </c>
      <c r="GF5169" s="68">
        <v>0</v>
      </c>
    </row>
    <row r="5170" spans="147:188" x14ac:dyDescent="0.3">
      <c r="EQ5170" s="68">
        <v>8081</v>
      </c>
      <c r="ER5170" s="175">
        <v>4</v>
      </c>
      <c r="ES5170" s="68">
        <v>650</v>
      </c>
      <c r="ET5170" s="68">
        <v>8</v>
      </c>
      <c r="EU5170" s="68">
        <v>0</v>
      </c>
      <c r="EV5170" s="68">
        <v>150008</v>
      </c>
      <c r="EW5170" s="68" t="s">
        <v>2646</v>
      </c>
      <c r="EX5170" s="68" t="str">
        <f t="shared" si="113"/>
        <v>대형</v>
      </c>
      <c r="GE5170" s="68">
        <v>147058</v>
      </c>
      <c r="GF5170" s="68">
        <v>0</v>
      </c>
    </row>
    <row r="5171" spans="147:188" x14ac:dyDescent="0.3">
      <c r="EQ5171" s="68">
        <v>8082</v>
      </c>
      <c r="ER5171" s="175">
        <v>4</v>
      </c>
      <c r="ES5171" s="68">
        <v>650</v>
      </c>
      <c r="ET5171" s="68">
        <v>10</v>
      </c>
      <c r="EU5171" s="68">
        <v>0</v>
      </c>
      <c r="EV5171" s="68">
        <v>150010</v>
      </c>
      <c r="EW5171" s="68" t="s">
        <v>2648</v>
      </c>
      <c r="EX5171" s="68" t="str">
        <f t="shared" si="113"/>
        <v>대형</v>
      </c>
      <c r="GE5171" s="68">
        <v>147059</v>
      </c>
      <c r="GF5171" s="68">
        <v>0</v>
      </c>
    </row>
    <row r="5172" spans="147:188" x14ac:dyDescent="0.3">
      <c r="EQ5172" s="68">
        <v>8091</v>
      </c>
      <c r="ER5172" s="175">
        <v>4</v>
      </c>
      <c r="ES5172" s="68">
        <v>650</v>
      </c>
      <c r="ET5172" s="68">
        <v>11</v>
      </c>
      <c r="EU5172" s="68">
        <v>0</v>
      </c>
      <c r="EV5172" s="68">
        <v>150011</v>
      </c>
      <c r="EW5172" s="68" t="s">
        <v>2649</v>
      </c>
      <c r="EX5172" s="68" t="str">
        <f t="shared" si="113"/>
        <v>대형</v>
      </c>
      <c r="GE5172" s="68">
        <v>147060</v>
      </c>
      <c r="GF5172" s="68">
        <v>0</v>
      </c>
    </row>
    <row r="5173" spans="147:188" x14ac:dyDescent="0.3">
      <c r="EQ5173" s="68">
        <v>8092</v>
      </c>
      <c r="ER5173" s="175">
        <v>4</v>
      </c>
      <c r="ES5173" s="68">
        <v>650</v>
      </c>
      <c r="ET5173" s="68">
        <v>12</v>
      </c>
      <c r="EU5173" s="68">
        <v>0</v>
      </c>
      <c r="EV5173" s="68">
        <v>150012</v>
      </c>
      <c r="EW5173" s="68" t="s">
        <v>2650</v>
      </c>
      <c r="EX5173" s="68" t="str">
        <f t="shared" si="113"/>
        <v>대형</v>
      </c>
      <c r="GE5173" s="68">
        <v>147061</v>
      </c>
      <c r="GF5173" s="68">
        <v>0</v>
      </c>
    </row>
    <row r="5174" spans="147:188" x14ac:dyDescent="0.3">
      <c r="EQ5174" s="68">
        <v>8101</v>
      </c>
      <c r="ER5174" s="175">
        <v>4</v>
      </c>
      <c r="ES5174" s="68">
        <v>650</v>
      </c>
      <c r="ET5174" s="68">
        <v>24</v>
      </c>
      <c r="EU5174" s="68">
        <v>0</v>
      </c>
      <c r="EV5174" s="68">
        <v>150024</v>
      </c>
      <c r="EW5174" s="68" t="s">
        <v>2662</v>
      </c>
      <c r="EX5174" s="68" t="str">
        <f t="shared" si="113"/>
        <v>대형</v>
      </c>
      <c r="GE5174" s="68">
        <v>147062</v>
      </c>
      <c r="GF5174" s="68">
        <v>0</v>
      </c>
    </row>
    <row r="5175" spans="147:188" x14ac:dyDescent="0.3">
      <c r="EQ5175" s="68">
        <v>8102</v>
      </c>
      <c r="ER5175" s="175">
        <v>4</v>
      </c>
      <c r="ES5175" s="68">
        <v>650</v>
      </c>
      <c r="ET5175" s="68">
        <v>41</v>
      </c>
      <c r="EU5175" s="68">
        <v>0</v>
      </c>
      <c r="EV5175" s="68">
        <v>150041</v>
      </c>
      <c r="EW5175" s="68" t="s">
        <v>2679</v>
      </c>
      <c r="EX5175" s="68" t="str">
        <f t="shared" si="113"/>
        <v>대형</v>
      </c>
      <c r="GE5175" s="68">
        <v>147063</v>
      </c>
      <c r="GF5175" s="68">
        <v>0</v>
      </c>
    </row>
    <row r="5176" spans="147:188" x14ac:dyDescent="0.3">
      <c r="EQ5176" s="68">
        <v>8111</v>
      </c>
      <c r="ER5176" s="175">
        <v>4</v>
      </c>
      <c r="ES5176" s="68">
        <v>650</v>
      </c>
      <c r="ET5176" s="68">
        <v>18</v>
      </c>
      <c r="EU5176" s="68">
        <v>0</v>
      </c>
      <c r="EV5176" s="68">
        <v>150018</v>
      </c>
      <c r="EW5176" s="68" t="s">
        <v>2656</v>
      </c>
      <c r="EX5176" s="68" t="str">
        <f t="shared" si="113"/>
        <v>대형</v>
      </c>
      <c r="GE5176" s="68">
        <v>147064</v>
      </c>
      <c r="GF5176" s="68">
        <v>0</v>
      </c>
    </row>
    <row r="5177" spans="147:188" x14ac:dyDescent="0.3">
      <c r="EQ5177" s="68">
        <v>8112</v>
      </c>
      <c r="ER5177" s="175">
        <v>4</v>
      </c>
      <c r="ES5177" s="68">
        <v>650</v>
      </c>
      <c r="ET5177" s="68">
        <v>12</v>
      </c>
      <c r="EU5177" s="68">
        <v>0</v>
      </c>
      <c r="EV5177" s="68">
        <v>150012</v>
      </c>
      <c r="EW5177" s="68" t="s">
        <v>2650</v>
      </c>
      <c r="EX5177" s="68" t="str">
        <f t="shared" si="113"/>
        <v>대형</v>
      </c>
      <c r="GE5177" s="68">
        <v>147065</v>
      </c>
      <c r="GF5177" s="68">
        <v>0</v>
      </c>
    </row>
    <row r="5178" spans="147:188" x14ac:dyDescent="0.3">
      <c r="EQ5178" s="68">
        <v>8121</v>
      </c>
      <c r="ER5178" s="175">
        <v>4</v>
      </c>
      <c r="ES5178" s="68">
        <v>650</v>
      </c>
      <c r="ET5178" s="68">
        <v>8</v>
      </c>
      <c r="EU5178" s="68">
        <v>0</v>
      </c>
      <c r="EV5178" s="68">
        <v>150008</v>
      </c>
      <c r="EW5178" s="68" t="s">
        <v>2646</v>
      </c>
      <c r="EX5178" s="68" t="str">
        <f t="shared" si="113"/>
        <v>대형</v>
      </c>
      <c r="GE5178" s="68">
        <v>147066</v>
      </c>
      <c r="GF5178" s="68">
        <v>0</v>
      </c>
    </row>
    <row r="5179" spans="147:188" x14ac:dyDescent="0.3">
      <c r="EQ5179" s="68">
        <v>8122</v>
      </c>
      <c r="ER5179" s="175">
        <v>4</v>
      </c>
      <c r="ES5179" s="68">
        <v>650</v>
      </c>
      <c r="ET5179" s="68">
        <v>10</v>
      </c>
      <c r="EU5179" s="68">
        <v>0</v>
      </c>
      <c r="EV5179" s="68">
        <v>150010</v>
      </c>
      <c r="EW5179" s="68" t="s">
        <v>2648</v>
      </c>
      <c r="EX5179" s="68" t="str">
        <f t="shared" si="113"/>
        <v>대형</v>
      </c>
      <c r="GE5179" s="68">
        <v>147067</v>
      </c>
      <c r="GF5179" s="68">
        <v>0</v>
      </c>
    </row>
    <row r="5180" spans="147:188" x14ac:dyDescent="0.3">
      <c r="EQ5180" s="68">
        <v>8131</v>
      </c>
      <c r="ER5180" s="175">
        <v>4</v>
      </c>
      <c r="ES5180" s="68">
        <v>650</v>
      </c>
      <c r="ET5180" s="68">
        <v>24</v>
      </c>
      <c r="EU5180" s="68">
        <v>0</v>
      </c>
      <c r="EV5180" s="68">
        <v>150024</v>
      </c>
      <c r="EW5180" s="68" t="s">
        <v>2662</v>
      </c>
      <c r="EX5180" s="68" t="str">
        <f t="shared" si="113"/>
        <v>대형</v>
      </c>
      <c r="GE5180" s="68">
        <v>147068</v>
      </c>
      <c r="GF5180" s="68">
        <v>0</v>
      </c>
    </row>
    <row r="5181" spans="147:188" x14ac:dyDescent="0.3">
      <c r="EQ5181" s="68">
        <v>8141</v>
      </c>
      <c r="ER5181" s="175">
        <v>4</v>
      </c>
      <c r="ES5181" s="68">
        <v>650</v>
      </c>
      <c r="ET5181" s="68">
        <v>11</v>
      </c>
      <c r="EU5181" s="68">
        <v>0</v>
      </c>
      <c r="EV5181" s="68">
        <v>150011</v>
      </c>
      <c r="EW5181" s="68" t="s">
        <v>2649</v>
      </c>
      <c r="EX5181" s="68" t="str">
        <f t="shared" si="113"/>
        <v>대형</v>
      </c>
      <c r="GE5181" s="68">
        <v>147069</v>
      </c>
      <c r="GF5181" s="68">
        <v>0</v>
      </c>
    </row>
    <row r="5182" spans="147:188" x14ac:dyDescent="0.3">
      <c r="EQ5182" s="68">
        <v>8142</v>
      </c>
      <c r="ER5182" s="175">
        <v>4</v>
      </c>
      <c r="ES5182" s="68">
        <v>650</v>
      </c>
      <c r="ET5182" s="68">
        <v>12</v>
      </c>
      <c r="EU5182" s="68">
        <v>0</v>
      </c>
      <c r="EV5182" s="68">
        <v>150012</v>
      </c>
      <c r="EW5182" s="68" t="s">
        <v>2650</v>
      </c>
      <c r="EX5182" s="68" t="str">
        <f t="shared" si="113"/>
        <v>대형</v>
      </c>
      <c r="GE5182" s="68">
        <v>147070</v>
      </c>
      <c r="GF5182" s="68">
        <v>0</v>
      </c>
    </row>
    <row r="5183" spans="147:188" x14ac:dyDescent="0.3">
      <c r="EQ5183" s="68">
        <v>8151</v>
      </c>
      <c r="ER5183" s="175">
        <v>4</v>
      </c>
      <c r="ES5183" s="68">
        <v>650</v>
      </c>
      <c r="ET5183" s="68">
        <v>87</v>
      </c>
      <c r="EU5183" s="68">
        <v>0</v>
      </c>
      <c r="EV5183" s="68">
        <v>150087</v>
      </c>
      <c r="EW5183" s="68" t="s">
        <v>2725</v>
      </c>
      <c r="EX5183" s="68" t="str">
        <f t="shared" si="113"/>
        <v>대형</v>
      </c>
      <c r="GE5183" s="68">
        <v>147071</v>
      </c>
      <c r="GF5183" s="68">
        <v>0</v>
      </c>
    </row>
    <row r="5184" spans="147:188" x14ac:dyDescent="0.3">
      <c r="EQ5184" s="68">
        <v>9011</v>
      </c>
      <c r="ER5184" s="175">
        <v>4</v>
      </c>
      <c r="ES5184" s="68">
        <v>650</v>
      </c>
      <c r="ET5184" s="68">
        <v>77</v>
      </c>
      <c r="EU5184" s="68">
        <v>0</v>
      </c>
      <c r="EV5184" s="68">
        <v>150077</v>
      </c>
      <c r="EW5184" s="68" t="s">
        <v>2715</v>
      </c>
      <c r="EX5184" s="68" t="str">
        <f t="shared" si="113"/>
        <v>대형</v>
      </c>
      <c r="GE5184" s="68">
        <v>147072</v>
      </c>
      <c r="GF5184" s="68">
        <v>0</v>
      </c>
    </row>
    <row r="5185" spans="147:188" x14ac:dyDescent="0.3">
      <c r="EQ5185" s="68">
        <v>9021</v>
      </c>
      <c r="ER5185" s="175">
        <v>4</v>
      </c>
      <c r="ES5185" s="68">
        <v>650</v>
      </c>
      <c r="ET5185" s="68">
        <v>9</v>
      </c>
      <c r="EU5185" s="68">
        <v>0</v>
      </c>
      <c r="EV5185" s="68">
        <v>150009</v>
      </c>
      <c r="EW5185" s="68" t="s">
        <v>2647</v>
      </c>
      <c r="EX5185" s="68" t="str">
        <f t="shared" si="113"/>
        <v>대형</v>
      </c>
      <c r="GE5185" s="68">
        <v>147073</v>
      </c>
      <c r="GF5185" s="68">
        <v>0</v>
      </c>
    </row>
    <row r="5186" spans="147:188" x14ac:dyDescent="0.3">
      <c r="EQ5186" s="68">
        <v>9031</v>
      </c>
      <c r="ER5186" s="175">
        <v>4</v>
      </c>
      <c r="ES5186" s="68">
        <v>650</v>
      </c>
      <c r="ET5186" s="68">
        <v>68</v>
      </c>
      <c r="EU5186" s="68">
        <v>0</v>
      </c>
      <c r="EV5186" s="68">
        <v>150068</v>
      </c>
      <c r="EW5186" s="68" t="s">
        <v>2706</v>
      </c>
      <c r="EX5186" s="68" t="str">
        <f t="shared" si="113"/>
        <v>대형</v>
      </c>
      <c r="GE5186" s="68">
        <v>147074</v>
      </c>
      <c r="GF5186" s="68">
        <v>0</v>
      </c>
    </row>
    <row r="5187" spans="147:188" x14ac:dyDescent="0.3">
      <c r="EQ5187" s="68">
        <v>9032</v>
      </c>
      <c r="ER5187" s="175">
        <v>4</v>
      </c>
      <c r="ES5187" s="68">
        <v>650</v>
      </c>
      <c r="ET5187" s="68">
        <v>30</v>
      </c>
      <c r="EU5187" s="68">
        <v>0</v>
      </c>
      <c r="EV5187" s="68">
        <v>150030</v>
      </c>
      <c r="EW5187" s="68" t="s">
        <v>2668</v>
      </c>
      <c r="EX5187" s="68" t="str">
        <f t="shared" ref="EX5187:EX5250" si="114">IF(ER5187=1,"소형",IF(ER5187=2,"중형","대형"))</f>
        <v>대형</v>
      </c>
      <c r="GE5187" s="68">
        <v>147075</v>
      </c>
      <c r="GF5187" s="68">
        <v>0</v>
      </c>
    </row>
    <row r="5188" spans="147:188" x14ac:dyDescent="0.3">
      <c r="EQ5188" s="68">
        <v>9041</v>
      </c>
      <c r="ER5188" s="175">
        <v>4</v>
      </c>
      <c r="ES5188" s="68">
        <v>650</v>
      </c>
      <c r="ET5188" s="68">
        <v>77</v>
      </c>
      <c r="EU5188" s="68">
        <v>0</v>
      </c>
      <c r="EV5188" s="68">
        <v>150077</v>
      </c>
      <c r="EW5188" s="68" t="s">
        <v>2715</v>
      </c>
      <c r="EX5188" s="68" t="str">
        <f t="shared" si="114"/>
        <v>대형</v>
      </c>
      <c r="GE5188" s="68">
        <v>147076</v>
      </c>
      <c r="GF5188" s="68">
        <v>0</v>
      </c>
    </row>
    <row r="5189" spans="147:188" x14ac:dyDescent="0.3">
      <c r="EQ5189" s="68">
        <v>9042</v>
      </c>
      <c r="ER5189" s="175">
        <v>4</v>
      </c>
      <c r="ES5189" s="68">
        <v>650</v>
      </c>
      <c r="ET5189" s="68">
        <v>31</v>
      </c>
      <c r="EU5189" s="68">
        <v>0</v>
      </c>
      <c r="EV5189" s="68">
        <v>150031</v>
      </c>
      <c r="EW5189" s="68" t="s">
        <v>2669</v>
      </c>
      <c r="EX5189" s="68" t="str">
        <f t="shared" si="114"/>
        <v>대형</v>
      </c>
      <c r="GE5189" s="68">
        <v>147077</v>
      </c>
      <c r="GF5189" s="68">
        <v>0</v>
      </c>
    </row>
    <row r="5190" spans="147:188" x14ac:dyDescent="0.3">
      <c r="EQ5190" s="68">
        <v>9043</v>
      </c>
      <c r="ER5190" s="175">
        <v>4</v>
      </c>
      <c r="ES5190" s="68">
        <v>650</v>
      </c>
      <c r="ET5190" s="68">
        <v>70</v>
      </c>
      <c r="EU5190" s="68">
        <v>0</v>
      </c>
      <c r="EV5190" s="68">
        <v>150070</v>
      </c>
      <c r="EW5190" s="68" t="s">
        <v>2708</v>
      </c>
      <c r="EX5190" s="68" t="str">
        <f t="shared" si="114"/>
        <v>대형</v>
      </c>
      <c r="GE5190" s="68">
        <v>147078</v>
      </c>
      <c r="GF5190" s="68">
        <v>0</v>
      </c>
    </row>
    <row r="5191" spans="147:188" x14ac:dyDescent="0.3">
      <c r="EQ5191" s="68">
        <v>9051</v>
      </c>
      <c r="ER5191" s="175">
        <v>4</v>
      </c>
      <c r="ES5191" s="68">
        <v>650</v>
      </c>
      <c r="ET5191" s="68">
        <v>33</v>
      </c>
      <c r="EU5191" s="68">
        <v>0</v>
      </c>
      <c r="EV5191" s="68">
        <v>150033</v>
      </c>
      <c r="EW5191" s="68" t="s">
        <v>2671</v>
      </c>
      <c r="EX5191" s="68" t="str">
        <f t="shared" si="114"/>
        <v>대형</v>
      </c>
      <c r="GE5191" s="68">
        <v>147079</v>
      </c>
      <c r="GF5191" s="68">
        <v>0</v>
      </c>
    </row>
    <row r="5192" spans="147:188" x14ac:dyDescent="0.3">
      <c r="EQ5192" s="68">
        <v>9052</v>
      </c>
      <c r="ER5192" s="175">
        <v>4</v>
      </c>
      <c r="ES5192" s="68">
        <v>650</v>
      </c>
      <c r="ET5192" s="68">
        <v>30</v>
      </c>
      <c r="EU5192" s="68">
        <v>0</v>
      </c>
      <c r="EV5192" s="68">
        <v>150030</v>
      </c>
      <c r="EW5192" s="68" t="s">
        <v>2668</v>
      </c>
      <c r="EX5192" s="68" t="str">
        <f t="shared" si="114"/>
        <v>대형</v>
      </c>
      <c r="GE5192" s="68">
        <v>147080</v>
      </c>
      <c r="GF5192" s="68">
        <v>0</v>
      </c>
    </row>
    <row r="5193" spans="147:188" x14ac:dyDescent="0.3">
      <c r="EQ5193" s="68">
        <v>9061</v>
      </c>
      <c r="ER5193" s="175">
        <v>4</v>
      </c>
      <c r="ES5193" s="68">
        <v>650</v>
      </c>
      <c r="ET5193" s="68">
        <v>9</v>
      </c>
      <c r="EU5193" s="68">
        <v>0</v>
      </c>
      <c r="EV5193" s="68">
        <v>150009</v>
      </c>
      <c r="EW5193" s="68" t="s">
        <v>2647</v>
      </c>
      <c r="EX5193" s="68" t="str">
        <f t="shared" si="114"/>
        <v>대형</v>
      </c>
      <c r="GE5193" s="68">
        <v>149001</v>
      </c>
      <c r="GF5193" s="68" t="s">
        <v>7226</v>
      </c>
    </row>
    <row r="5194" spans="147:188" x14ac:dyDescent="0.3">
      <c r="EQ5194" s="68">
        <v>9071</v>
      </c>
      <c r="ER5194" s="175">
        <v>4</v>
      </c>
      <c r="ES5194" s="68">
        <v>650</v>
      </c>
      <c r="ET5194" s="68">
        <v>68</v>
      </c>
      <c r="EU5194" s="68">
        <v>0</v>
      </c>
      <c r="EV5194" s="68">
        <v>150068</v>
      </c>
      <c r="EW5194" s="68" t="s">
        <v>2706</v>
      </c>
      <c r="EX5194" s="68" t="str">
        <f t="shared" si="114"/>
        <v>대형</v>
      </c>
      <c r="GE5194" s="68">
        <v>149010</v>
      </c>
      <c r="GF5194" s="68" t="s">
        <v>6350</v>
      </c>
    </row>
    <row r="5195" spans="147:188" x14ac:dyDescent="0.3">
      <c r="EQ5195" s="68">
        <v>9081</v>
      </c>
      <c r="ER5195" s="175">
        <v>4</v>
      </c>
      <c r="ES5195" s="68">
        <v>650</v>
      </c>
      <c r="ET5195" s="68">
        <v>77</v>
      </c>
      <c r="EU5195" s="68">
        <v>0</v>
      </c>
      <c r="EV5195" s="68">
        <v>150077</v>
      </c>
      <c r="EW5195" s="68" t="s">
        <v>2715</v>
      </c>
      <c r="EX5195" s="68" t="str">
        <f t="shared" si="114"/>
        <v>대형</v>
      </c>
      <c r="GE5195" s="68">
        <v>149020</v>
      </c>
      <c r="GF5195" s="68" t="s">
        <v>6349</v>
      </c>
    </row>
    <row r="5196" spans="147:188" x14ac:dyDescent="0.3">
      <c r="EQ5196" s="68">
        <v>9082</v>
      </c>
      <c r="ER5196" s="175">
        <v>4</v>
      </c>
      <c r="ES5196" s="68">
        <v>650</v>
      </c>
      <c r="ET5196" s="68">
        <v>31</v>
      </c>
      <c r="EU5196" s="68">
        <v>0</v>
      </c>
      <c r="EV5196" s="68">
        <v>150031</v>
      </c>
      <c r="EW5196" s="68" t="s">
        <v>2669</v>
      </c>
      <c r="EX5196" s="68" t="str">
        <f t="shared" si="114"/>
        <v>대형</v>
      </c>
      <c r="GE5196" s="68">
        <v>149030</v>
      </c>
      <c r="GF5196" s="68" t="s">
        <v>6354</v>
      </c>
    </row>
    <row r="5197" spans="147:188" x14ac:dyDescent="0.3">
      <c r="EQ5197" s="68">
        <v>9091</v>
      </c>
      <c r="ER5197" s="175">
        <v>4</v>
      </c>
      <c r="ES5197" s="68">
        <v>650</v>
      </c>
      <c r="ET5197" s="68">
        <v>30</v>
      </c>
      <c r="EU5197" s="68">
        <v>0</v>
      </c>
      <c r="EV5197" s="68">
        <v>150030</v>
      </c>
      <c r="EW5197" s="68" t="s">
        <v>2668</v>
      </c>
      <c r="EX5197" s="68" t="str">
        <f t="shared" si="114"/>
        <v>대형</v>
      </c>
      <c r="GE5197" s="68">
        <v>149040</v>
      </c>
      <c r="GF5197" s="68" t="s">
        <v>6358</v>
      </c>
    </row>
    <row r="5198" spans="147:188" x14ac:dyDescent="0.3">
      <c r="EQ5198" s="68">
        <v>9092</v>
      </c>
      <c r="ER5198" s="175">
        <v>4</v>
      </c>
      <c r="ES5198" s="68">
        <v>650</v>
      </c>
      <c r="ET5198" s="68">
        <v>70</v>
      </c>
      <c r="EU5198" s="68">
        <v>0</v>
      </c>
      <c r="EV5198" s="68">
        <v>150070</v>
      </c>
      <c r="EW5198" s="68" t="s">
        <v>2708</v>
      </c>
      <c r="EX5198" s="68" t="str">
        <f t="shared" si="114"/>
        <v>대형</v>
      </c>
      <c r="GE5198" s="68">
        <v>149050</v>
      </c>
      <c r="GF5198" s="68" t="s">
        <v>6368</v>
      </c>
    </row>
    <row r="5199" spans="147:188" x14ac:dyDescent="0.3">
      <c r="EQ5199" s="68">
        <v>9101</v>
      </c>
      <c r="ER5199" s="175">
        <v>4</v>
      </c>
      <c r="ES5199" s="68">
        <v>650</v>
      </c>
      <c r="ET5199" s="68">
        <v>9</v>
      </c>
      <c r="EU5199" s="68">
        <v>0</v>
      </c>
      <c r="EV5199" s="68">
        <v>150009</v>
      </c>
      <c r="EW5199" s="68" t="s">
        <v>2647</v>
      </c>
      <c r="EX5199" s="68" t="str">
        <f t="shared" si="114"/>
        <v>대형</v>
      </c>
      <c r="GE5199" s="68">
        <v>149060</v>
      </c>
      <c r="GF5199" s="68" t="s">
        <v>6333</v>
      </c>
    </row>
    <row r="5200" spans="147:188" x14ac:dyDescent="0.3">
      <c r="EQ5200" s="68">
        <v>9102</v>
      </c>
      <c r="ER5200" s="175">
        <v>4</v>
      </c>
      <c r="ES5200" s="68">
        <v>650</v>
      </c>
      <c r="ET5200" s="68">
        <v>69</v>
      </c>
      <c r="EU5200" s="68">
        <v>0</v>
      </c>
      <c r="EV5200" s="68">
        <v>150069</v>
      </c>
      <c r="EW5200" s="68" t="s">
        <v>2707</v>
      </c>
      <c r="EX5200" s="68" t="str">
        <f t="shared" si="114"/>
        <v>대형</v>
      </c>
      <c r="GE5200" s="68">
        <v>149070</v>
      </c>
      <c r="GF5200" s="68" t="s">
        <v>6366</v>
      </c>
    </row>
    <row r="5201" spans="147:188" x14ac:dyDescent="0.3">
      <c r="EQ5201" s="68">
        <v>9111</v>
      </c>
      <c r="ER5201" s="175">
        <v>4</v>
      </c>
      <c r="ES5201" s="68">
        <v>650</v>
      </c>
      <c r="ET5201" s="68">
        <v>68</v>
      </c>
      <c r="EU5201" s="68">
        <v>0</v>
      </c>
      <c r="EV5201" s="68">
        <v>150068</v>
      </c>
      <c r="EW5201" s="68" t="s">
        <v>2706</v>
      </c>
      <c r="EX5201" s="68" t="str">
        <f t="shared" si="114"/>
        <v>대형</v>
      </c>
      <c r="GE5201" s="68">
        <v>149080</v>
      </c>
      <c r="GF5201" s="68" t="s">
        <v>6351</v>
      </c>
    </row>
    <row r="5202" spans="147:188" x14ac:dyDescent="0.3">
      <c r="EQ5202" s="68">
        <v>9112</v>
      </c>
      <c r="ER5202" s="175">
        <v>4</v>
      </c>
      <c r="ES5202" s="68">
        <v>650</v>
      </c>
      <c r="ET5202" s="68">
        <v>70</v>
      </c>
      <c r="EU5202" s="68">
        <v>0</v>
      </c>
      <c r="EV5202" s="68">
        <v>150070</v>
      </c>
      <c r="EW5202" s="68" t="s">
        <v>2708</v>
      </c>
      <c r="EX5202" s="68" t="str">
        <f t="shared" si="114"/>
        <v>대형</v>
      </c>
      <c r="GE5202" s="68">
        <v>149090</v>
      </c>
      <c r="GF5202" s="68" t="s">
        <v>6352</v>
      </c>
    </row>
    <row r="5203" spans="147:188" x14ac:dyDescent="0.3">
      <c r="EQ5203" s="68">
        <v>9121</v>
      </c>
      <c r="ER5203" s="175">
        <v>4</v>
      </c>
      <c r="ES5203" s="68">
        <v>650</v>
      </c>
      <c r="ET5203" s="68">
        <v>77</v>
      </c>
      <c r="EU5203" s="68">
        <v>0</v>
      </c>
      <c r="EV5203" s="68">
        <v>150077</v>
      </c>
      <c r="EW5203" s="68" t="s">
        <v>2715</v>
      </c>
      <c r="EX5203" s="68" t="str">
        <f t="shared" si="114"/>
        <v>대형</v>
      </c>
      <c r="GE5203" s="68">
        <v>149100</v>
      </c>
      <c r="GF5203" s="68" t="s">
        <v>6353</v>
      </c>
    </row>
    <row r="5204" spans="147:188" x14ac:dyDescent="0.3">
      <c r="EQ5204" s="68">
        <v>9122</v>
      </c>
      <c r="ER5204" s="175">
        <v>4</v>
      </c>
      <c r="ES5204" s="68">
        <v>650</v>
      </c>
      <c r="ET5204" s="68">
        <v>31</v>
      </c>
      <c r="EU5204" s="68">
        <v>0</v>
      </c>
      <c r="EV5204" s="68">
        <v>150031</v>
      </c>
      <c r="EW5204" s="68" t="s">
        <v>2669</v>
      </c>
      <c r="EX5204" s="68" t="str">
        <f t="shared" si="114"/>
        <v>대형</v>
      </c>
      <c r="GE5204" s="68">
        <v>149110</v>
      </c>
      <c r="GF5204" s="68" t="s">
        <v>6330</v>
      </c>
    </row>
    <row r="5205" spans="147:188" x14ac:dyDescent="0.3">
      <c r="EQ5205" s="68">
        <v>9131</v>
      </c>
      <c r="ER5205" s="175">
        <v>4</v>
      </c>
      <c r="ES5205" s="68">
        <v>650</v>
      </c>
      <c r="ET5205" s="68">
        <v>9</v>
      </c>
      <c r="EU5205" s="68">
        <v>0</v>
      </c>
      <c r="EV5205" s="68">
        <v>150009</v>
      </c>
      <c r="EW5205" s="68" t="s">
        <v>2647</v>
      </c>
      <c r="EX5205" s="68" t="str">
        <f t="shared" si="114"/>
        <v>대형</v>
      </c>
      <c r="GE5205" s="68">
        <v>149120</v>
      </c>
      <c r="GF5205" s="68" t="s">
        <v>6355</v>
      </c>
    </row>
    <row r="5206" spans="147:188" x14ac:dyDescent="0.3">
      <c r="EQ5206" s="68">
        <v>9141</v>
      </c>
      <c r="ER5206" s="175">
        <v>4</v>
      </c>
      <c r="ES5206" s="68">
        <v>650</v>
      </c>
      <c r="ET5206" s="68">
        <v>30</v>
      </c>
      <c r="EU5206" s="68">
        <v>0</v>
      </c>
      <c r="EV5206" s="68">
        <v>150030</v>
      </c>
      <c r="EW5206" s="68" t="s">
        <v>2668</v>
      </c>
      <c r="EX5206" s="68" t="str">
        <f t="shared" si="114"/>
        <v>대형</v>
      </c>
      <c r="GE5206" s="68">
        <v>149999</v>
      </c>
      <c r="GF5206" s="68" t="s">
        <v>7227</v>
      </c>
    </row>
    <row r="5207" spans="147:188" x14ac:dyDescent="0.3">
      <c r="EQ5207" s="68">
        <v>9142</v>
      </c>
      <c r="ER5207" s="175">
        <v>4</v>
      </c>
      <c r="ES5207" s="68">
        <v>650</v>
      </c>
      <c r="ET5207" s="68">
        <v>70</v>
      </c>
      <c r="EU5207" s="68">
        <v>0</v>
      </c>
      <c r="EV5207" s="68">
        <v>150070</v>
      </c>
      <c r="EW5207" s="68" t="s">
        <v>2708</v>
      </c>
      <c r="EX5207" s="68" t="str">
        <f t="shared" si="114"/>
        <v>대형</v>
      </c>
      <c r="GE5207" s="68">
        <v>150000</v>
      </c>
      <c r="GF5207" s="68" t="s">
        <v>7228</v>
      </c>
    </row>
    <row r="5208" spans="147:188" x14ac:dyDescent="0.3">
      <c r="EQ5208" s="68">
        <v>9151</v>
      </c>
      <c r="ER5208" s="175">
        <v>4</v>
      </c>
      <c r="ES5208" s="68">
        <v>650</v>
      </c>
      <c r="ET5208" s="68">
        <v>77</v>
      </c>
      <c r="EU5208" s="68">
        <v>0</v>
      </c>
      <c r="EV5208" s="68">
        <v>150077</v>
      </c>
      <c r="EW5208" s="68" t="s">
        <v>2715</v>
      </c>
      <c r="EX5208" s="68" t="str">
        <f t="shared" si="114"/>
        <v>대형</v>
      </c>
      <c r="GE5208" s="68">
        <v>150001</v>
      </c>
      <c r="GF5208" s="68" t="s">
        <v>2639</v>
      </c>
    </row>
    <row r="5209" spans="147:188" x14ac:dyDescent="0.3">
      <c r="EQ5209" s="68">
        <v>10011</v>
      </c>
      <c r="ER5209" s="175">
        <v>4</v>
      </c>
      <c r="ES5209" s="68">
        <v>650</v>
      </c>
      <c r="ET5209" s="68">
        <v>22</v>
      </c>
      <c r="EU5209" s="68">
        <v>0</v>
      </c>
      <c r="EV5209" s="68">
        <v>150022</v>
      </c>
      <c r="EW5209" s="68" t="s">
        <v>2660</v>
      </c>
      <c r="EX5209" s="68" t="str">
        <f t="shared" si="114"/>
        <v>대형</v>
      </c>
      <c r="GE5209" s="68">
        <v>150002</v>
      </c>
      <c r="GF5209" s="68" t="s">
        <v>2640</v>
      </c>
    </row>
    <row r="5210" spans="147:188" x14ac:dyDescent="0.3">
      <c r="EQ5210" s="68">
        <v>10021</v>
      </c>
      <c r="ER5210" s="175">
        <v>4</v>
      </c>
      <c r="ES5210" s="68">
        <v>650</v>
      </c>
      <c r="ET5210" s="68">
        <v>28</v>
      </c>
      <c r="EU5210" s="68">
        <v>0</v>
      </c>
      <c r="EV5210" s="68">
        <v>150028</v>
      </c>
      <c r="EW5210" s="68" t="s">
        <v>2666</v>
      </c>
      <c r="EX5210" s="68" t="str">
        <f t="shared" si="114"/>
        <v>대형</v>
      </c>
      <c r="GE5210" s="68">
        <v>150003</v>
      </c>
      <c r="GF5210" s="68" t="s">
        <v>2641</v>
      </c>
    </row>
    <row r="5211" spans="147:188" x14ac:dyDescent="0.3">
      <c r="EQ5211" s="68">
        <v>10031</v>
      </c>
      <c r="ER5211" s="175">
        <v>4</v>
      </c>
      <c r="ES5211" s="68">
        <v>650</v>
      </c>
      <c r="ET5211" s="68">
        <v>23</v>
      </c>
      <c r="EU5211" s="68">
        <v>0</v>
      </c>
      <c r="EV5211" s="68">
        <v>150023</v>
      </c>
      <c r="EW5211" s="68" t="s">
        <v>2661</v>
      </c>
      <c r="EX5211" s="68" t="str">
        <f t="shared" si="114"/>
        <v>대형</v>
      </c>
      <c r="GE5211" s="68">
        <v>150004</v>
      </c>
      <c r="GF5211" s="68" t="s">
        <v>2642</v>
      </c>
    </row>
    <row r="5212" spans="147:188" x14ac:dyDescent="0.3">
      <c r="EQ5212" s="68">
        <v>10032</v>
      </c>
      <c r="ER5212" s="175">
        <v>4</v>
      </c>
      <c r="ES5212" s="68">
        <v>650</v>
      </c>
      <c r="ET5212" s="68">
        <v>16</v>
      </c>
      <c r="EU5212" s="68">
        <v>0</v>
      </c>
      <c r="EV5212" s="68">
        <v>150016</v>
      </c>
      <c r="EW5212" s="68" t="s">
        <v>2654</v>
      </c>
      <c r="EX5212" s="68" t="str">
        <f t="shared" si="114"/>
        <v>대형</v>
      </c>
      <c r="GE5212" s="68">
        <v>150005</v>
      </c>
      <c r="GF5212" s="68" t="s">
        <v>2643</v>
      </c>
    </row>
    <row r="5213" spans="147:188" x14ac:dyDescent="0.3">
      <c r="EQ5213" s="68">
        <v>10041</v>
      </c>
      <c r="ER5213" s="175">
        <v>4</v>
      </c>
      <c r="ES5213" s="68">
        <v>650</v>
      </c>
      <c r="ET5213" s="68">
        <v>22</v>
      </c>
      <c r="EU5213" s="68">
        <v>0</v>
      </c>
      <c r="EV5213" s="68">
        <v>150022</v>
      </c>
      <c r="EW5213" s="68" t="s">
        <v>2660</v>
      </c>
      <c r="EX5213" s="68" t="str">
        <f t="shared" si="114"/>
        <v>대형</v>
      </c>
      <c r="GE5213" s="68">
        <v>150006</v>
      </c>
      <c r="GF5213" s="68" t="s">
        <v>2644</v>
      </c>
    </row>
    <row r="5214" spans="147:188" x14ac:dyDescent="0.3">
      <c r="EQ5214" s="68">
        <v>10042</v>
      </c>
      <c r="ER5214" s="175">
        <v>4</v>
      </c>
      <c r="ES5214" s="68">
        <v>650</v>
      </c>
      <c r="ET5214" s="68">
        <v>60</v>
      </c>
      <c r="EU5214" s="68">
        <v>0</v>
      </c>
      <c r="EV5214" s="68">
        <v>150060</v>
      </c>
      <c r="EW5214" s="68" t="s">
        <v>2698</v>
      </c>
      <c r="EX5214" s="68" t="str">
        <f t="shared" si="114"/>
        <v>대형</v>
      </c>
      <c r="GE5214" s="68">
        <v>150007</v>
      </c>
      <c r="GF5214" s="68" t="s">
        <v>2645</v>
      </c>
    </row>
    <row r="5215" spans="147:188" x14ac:dyDescent="0.3">
      <c r="EQ5215" s="68">
        <v>10043</v>
      </c>
      <c r="ER5215" s="175">
        <v>4</v>
      </c>
      <c r="ES5215" s="68">
        <v>650</v>
      </c>
      <c r="ET5215" s="68">
        <v>27</v>
      </c>
      <c r="EU5215" s="68">
        <v>0</v>
      </c>
      <c r="EV5215" s="68">
        <v>150027</v>
      </c>
      <c r="EW5215" s="68" t="s">
        <v>2665</v>
      </c>
      <c r="EX5215" s="68" t="str">
        <f t="shared" si="114"/>
        <v>대형</v>
      </c>
      <c r="GE5215" s="68">
        <v>150008</v>
      </c>
      <c r="GF5215" s="68" t="s">
        <v>2646</v>
      </c>
    </row>
    <row r="5216" spans="147:188" x14ac:dyDescent="0.3">
      <c r="EQ5216" s="68">
        <v>10051</v>
      </c>
      <c r="ER5216" s="175">
        <v>4</v>
      </c>
      <c r="ES5216" s="68">
        <v>650</v>
      </c>
      <c r="ET5216" s="68">
        <v>63</v>
      </c>
      <c r="EU5216" s="68">
        <v>0</v>
      </c>
      <c r="EV5216" s="68">
        <v>150063</v>
      </c>
      <c r="EW5216" s="68" t="s">
        <v>2701</v>
      </c>
      <c r="EX5216" s="68" t="str">
        <f t="shared" si="114"/>
        <v>대형</v>
      </c>
      <c r="GE5216" s="68">
        <v>150009</v>
      </c>
      <c r="GF5216" s="68" t="s">
        <v>2647</v>
      </c>
    </row>
    <row r="5217" spans="147:188" x14ac:dyDescent="0.3">
      <c r="EQ5217" s="68">
        <v>10052</v>
      </c>
      <c r="ER5217" s="175">
        <v>4</v>
      </c>
      <c r="ES5217" s="68">
        <v>650</v>
      </c>
      <c r="ET5217" s="68">
        <v>16</v>
      </c>
      <c r="EU5217" s="68">
        <v>0</v>
      </c>
      <c r="EV5217" s="68">
        <v>150016</v>
      </c>
      <c r="EW5217" s="68" t="s">
        <v>2654</v>
      </c>
      <c r="EX5217" s="68" t="str">
        <f t="shared" si="114"/>
        <v>대형</v>
      </c>
      <c r="GE5217" s="68">
        <v>150010</v>
      </c>
      <c r="GF5217" s="68" t="s">
        <v>2648</v>
      </c>
    </row>
    <row r="5218" spans="147:188" x14ac:dyDescent="0.3">
      <c r="EQ5218" s="68">
        <v>10061</v>
      </c>
      <c r="ER5218" s="175">
        <v>4</v>
      </c>
      <c r="ES5218" s="68">
        <v>650</v>
      </c>
      <c r="ET5218" s="68">
        <v>28</v>
      </c>
      <c r="EU5218" s="68">
        <v>0</v>
      </c>
      <c r="EV5218" s="68">
        <v>150028</v>
      </c>
      <c r="EW5218" s="68" t="s">
        <v>2666</v>
      </c>
      <c r="EX5218" s="68" t="str">
        <f t="shared" si="114"/>
        <v>대형</v>
      </c>
      <c r="GE5218" s="68">
        <v>150011</v>
      </c>
      <c r="GF5218" s="68" t="s">
        <v>2649</v>
      </c>
    </row>
    <row r="5219" spans="147:188" x14ac:dyDescent="0.3">
      <c r="EQ5219" s="68">
        <v>10071</v>
      </c>
      <c r="ER5219" s="175">
        <v>4</v>
      </c>
      <c r="ES5219" s="68">
        <v>650</v>
      </c>
      <c r="ET5219" s="68">
        <v>23</v>
      </c>
      <c r="EU5219" s="68">
        <v>0</v>
      </c>
      <c r="EV5219" s="68">
        <v>150023</v>
      </c>
      <c r="EW5219" s="68" t="s">
        <v>2661</v>
      </c>
      <c r="EX5219" s="68" t="str">
        <f t="shared" si="114"/>
        <v>대형</v>
      </c>
      <c r="GE5219" s="68">
        <v>150012</v>
      </c>
      <c r="GF5219" s="68" t="s">
        <v>2650</v>
      </c>
    </row>
    <row r="5220" spans="147:188" x14ac:dyDescent="0.3">
      <c r="EQ5220" s="68">
        <v>10081</v>
      </c>
      <c r="ER5220" s="175">
        <v>4</v>
      </c>
      <c r="ES5220" s="68">
        <v>650</v>
      </c>
      <c r="ET5220" s="68">
        <v>22</v>
      </c>
      <c r="EU5220" s="68">
        <v>0</v>
      </c>
      <c r="EV5220" s="68">
        <v>150022</v>
      </c>
      <c r="EW5220" s="68" t="s">
        <v>2660</v>
      </c>
      <c r="EX5220" s="68" t="str">
        <f t="shared" si="114"/>
        <v>대형</v>
      </c>
      <c r="GE5220" s="68">
        <v>150013</v>
      </c>
      <c r="GF5220" s="68" t="s">
        <v>2651</v>
      </c>
    </row>
    <row r="5221" spans="147:188" x14ac:dyDescent="0.3">
      <c r="EQ5221" s="68">
        <v>10082</v>
      </c>
      <c r="ER5221" s="175">
        <v>4</v>
      </c>
      <c r="ES5221" s="68">
        <v>650</v>
      </c>
      <c r="ET5221" s="68">
        <v>60</v>
      </c>
      <c r="EU5221" s="68">
        <v>0</v>
      </c>
      <c r="EV5221" s="68">
        <v>150060</v>
      </c>
      <c r="EW5221" s="68" t="s">
        <v>2698</v>
      </c>
      <c r="EX5221" s="68" t="str">
        <f t="shared" si="114"/>
        <v>대형</v>
      </c>
      <c r="GE5221" s="68">
        <v>150014</v>
      </c>
      <c r="GF5221" s="68" t="s">
        <v>2652</v>
      </c>
    </row>
    <row r="5222" spans="147:188" x14ac:dyDescent="0.3">
      <c r="EQ5222" s="68">
        <v>10091</v>
      </c>
      <c r="ER5222" s="175">
        <v>4</v>
      </c>
      <c r="ES5222" s="68">
        <v>650</v>
      </c>
      <c r="ET5222" s="68">
        <v>16</v>
      </c>
      <c r="EU5222" s="68">
        <v>0</v>
      </c>
      <c r="EV5222" s="68">
        <v>150016</v>
      </c>
      <c r="EW5222" s="68" t="s">
        <v>2654</v>
      </c>
      <c r="EX5222" s="68" t="str">
        <f t="shared" si="114"/>
        <v>대형</v>
      </c>
      <c r="GE5222" s="68">
        <v>150015</v>
      </c>
      <c r="GF5222" s="68" t="s">
        <v>2653</v>
      </c>
    </row>
    <row r="5223" spans="147:188" x14ac:dyDescent="0.3">
      <c r="EQ5223" s="68">
        <v>10092</v>
      </c>
      <c r="ER5223" s="175">
        <v>4</v>
      </c>
      <c r="ES5223" s="68">
        <v>650</v>
      </c>
      <c r="ET5223" s="68">
        <v>27</v>
      </c>
      <c r="EU5223" s="68">
        <v>0</v>
      </c>
      <c r="EV5223" s="68">
        <v>150027</v>
      </c>
      <c r="EW5223" s="68" t="s">
        <v>2665</v>
      </c>
      <c r="EX5223" s="68" t="str">
        <f t="shared" si="114"/>
        <v>대형</v>
      </c>
      <c r="GE5223" s="68">
        <v>150016</v>
      </c>
      <c r="GF5223" s="68" t="s">
        <v>2654</v>
      </c>
    </row>
    <row r="5224" spans="147:188" x14ac:dyDescent="0.3">
      <c r="EQ5224" s="68">
        <v>10101</v>
      </c>
      <c r="ER5224" s="175">
        <v>4</v>
      </c>
      <c r="ES5224" s="68">
        <v>650</v>
      </c>
      <c r="ET5224" s="68">
        <v>28</v>
      </c>
      <c r="EU5224" s="68">
        <v>0</v>
      </c>
      <c r="EV5224" s="68">
        <v>150028</v>
      </c>
      <c r="EW5224" s="68" t="s">
        <v>2666</v>
      </c>
      <c r="EX5224" s="68" t="str">
        <f t="shared" si="114"/>
        <v>대형</v>
      </c>
      <c r="GE5224" s="68">
        <v>150017</v>
      </c>
      <c r="GF5224" s="68" t="s">
        <v>2655</v>
      </c>
    </row>
    <row r="5225" spans="147:188" x14ac:dyDescent="0.3">
      <c r="EQ5225" s="68">
        <v>10102</v>
      </c>
      <c r="ER5225" s="175">
        <v>4</v>
      </c>
      <c r="ES5225" s="68">
        <v>650</v>
      </c>
      <c r="ET5225" s="68">
        <v>67</v>
      </c>
      <c r="EU5225" s="68">
        <v>0</v>
      </c>
      <c r="EV5225" s="68">
        <v>150067</v>
      </c>
      <c r="EW5225" s="68" t="s">
        <v>2705</v>
      </c>
      <c r="EX5225" s="68" t="str">
        <f t="shared" si="114"/>
        <v>대형</v>
      </c>
      <c r="GE5225" s="68">
        <v>150018</v>
      </c>
      <c r="GF5225" s="68" t="s">
        <v>2656</v>
      </c>
    </row>
    <row r="5226" spans="147:188" x14ac:dyDescent="0.3">
      <c r="EQ5226" s="68">
        <v>10111</v>
      </c>
      <c r="ER5226" s="175">
        <v>4</v>
      </c>
      <c r="ES5226" s="68">
        <v>650</v>
      </c>
      <c r="ET5226" s="68">
        <v>23</v>
      </c>
      <c r="EU5226" s="68">
        <v>0</v>
      </c>
      <c r="EV5226" s="68">
        <v>150023</v>
      </c>
      <c r="EW5226" s="68" t="s">
        <v>2661</v>
      </c>
      <c r="EX5226" s="68" t="str">
        <f t="shared" si="114"/>
        <v>대형</v>
      </c>
      <c r="GE5226" s="68">
        <v>150019</v>
      </c>
      <c r="GF5226" s="68" t="s">
        <v>2657</v>
      </c>
    </row>
    <row r="5227" spans="147:188" x14ac:dyDescent="0.3">
      <c r="EQ5227" s="68">
        <v>10112</v>
      </c>
      <c r="ER5227" s="175">
        <v>4</v>
      </c>
      <c r="ES5227" s="68">
        <v>650</v>
      </c>
      <c r="ET5227" s="68">
        <v>27</v>
      </c>
      <c r="EU5227" s="68">
        <v>0</v>
      </c>
      <c r="EV5227" s="68">
        <v>150027</v>
      </c>
      <c r="EW5227" s="68" t="s">
        <v>2665</v>
      </c>
      <c r="EX5227" s="68" t="str">
        <f t="shared" si="114"/>
        <v>대형</v>
      </c>
      <c r="GE5227" s="68">
        <v>150020</v>
      </c>
      <c r="GF5227" s="68" t="s">
        <v>2658</v>
      </c>
    </row>
    <row r="5228" spans="147:188" x14ac:dyDescent="0.3">
      <c r="EQ5228" s="68">
        <v>10121</v>
      </c>
      <c r="ER5228" s="175">
        <v>4</v>
      </c>
      <c r="ES5228" s="68">
        <v>650</v>
      </c>
      <c r="ET5228" s="68">
        <v>22</v>
      </c>
      <c r="EU5228" s="68">
        <v>0</v>
      </c>
      <c r="EV5228" s="68">
        <v>150022</v>
      </c>
      <c r="EW5228" s="68" t="s">
        <v>2660</v>
      </c>
      <c r="EX5228" s="68" t="str">
        <f t="shared" si="114"/>
        <v>대형</v>
      </c>
      <c r="GE5228" s="68">
        <v>150021</v>
      </c>
      <c r="GF5228" s="68" t="s">
        <v>2659</v>
      </c>
    </row>
    <row r="5229" spans="147:188" x14ac:dyDescent="0.3">
      <c r="EQ5229" s="68">
        <v>10122</v>
      </c>
      <c r="ER5229" s="175">
        <v>4</v>
      </c>
      <c r="ES5229" s="68">
        <v>650</v>
      </c>
      <c r="ET5229" s="68">
        <v>60</v>
      </c>
      <c r="EU5229" s="68">
        <v>0</v>
      </c>
      <c r="EV5229" s="68">
        <v>150060</v>
      </c>
      <c r="EW5229" s="68" t="s">
        <v>2698</v>
      </c>
      <c r="EX5229" s="68" t="str">
        <f t="shared" si="114"/>
        <v>대형</v>
      </c>
      <c r="GE5229" s="68">
        <v>150022</v>
      </c>
      <c r="GF5229" s="68" t="s">
        <v>2660</v>
      </c>
    </row>
    <row r="5230" spans="147:188" x14ac:dyDescent="0.3">
      <c r="EQ5230" s="68">
        <v>10131</v>
      </c>
      <c r="ER5230" s="175">
        <v>4</v>
      </c>
      <c r="ES5230" s="68">
        <v>650</v>
      </c>
      <c r="ET5230" s="68">
        <v>28</v>
      </c>
      <c r="EU5230" s="68">
        <v>0</v>
      </c>
      <c r="EV5230" s="68">
        <v>150028</v>
      </c>
      <c r="EW5230" s="68" t="s">
        <v>2666</v>
      </c>
      <c r="EX5230" s="68" t="str">
        <f t="shared" si="114"/>
        <v>대형</v>
      </c>
      <c r="GE5230" s="68">
        <v>150023</v>
      </c>
      <c r="GF5230" s="68" t="s">
        <v>2661</v>
      </c>
    </row>
    <row r="5231" spans="147:188" x14ac:dyDescent="0.3">
      <c r="EQ5231" s="68">
        <v>10141</v>
      </c>
      <c r="ER5231" s="175">
        <v>4</v>
      </c>
      <c r="ES5231" s="68">
        <v>650</v>
      </c>
      <c r="ET5231" s="68">
        <v>16</v>
      </c>
      <c r="EU5231" s="68">
        <v>0</v>
      </c>
      <c r="EV5231" s="68">
        <v>150016</v>
      </c>
      <c r="EW5231" s="68" t="s">
        <v>2654</v>
      </c>
      <c r="EX5231" s="68" t="str">
        <f t="shared" si="114"/>
        <v>대형</v>
      </c>
      <c r="GE5231" s="68">
        <v>150024</v>
      </c>
      <c r="GF5231" s="68" t="s">
        <v>2662</v>
      </c>
    </row>
    <row r="5232" spans="147:188" x14ac:dyDescent="0.3">
      <c r="EQ5232" s="68">
        <v>10142</v>
      </c>
      <c r="ER5232" s="175">
        <v>4</v>
      </c>
      <c r="ES5232" s="68">
        <v>650</v>
      </c>
      <c r="ET5232" s="68">
        <v>27</v>
      </c>
      <c r="EU5232" s="68">
        <v>0</v>
      </c>
      <c r="EV5232" s="68">
        <v>150027</v>
      </c>
      <c r="EW5232" s="68" t="s">
        <v>2665</v>
      </c>
      <c r="EX5232" s="68" t="str">
        <f t="shared" si="114"/>
        <v>대형</v>
      </c>
      <c r="GE5232" s="68">
        <v>150025</v>
      </c>
      <c r="GF5232" s="68" t="s">
        <v>2663</v>
      </c>
    </row>
    <row r="5233" spans="147:188" x14ac:dyDescent="0.3">
      <c r="EQ5233" s="68">
        <v>10151</v>
      </c>
      <c r="ER5233" s="175">
        <v>4</v>
      </c>
      <c r="ES5233" s="68">
        <v>650</v>
      </c>
      <c r="ET5233" s="68">
        <v>90</v>
      </c>
      <c r="EU5233" s="68">
        <v>0</v>
      </c>
      <c r="EV5233" s="68">
        <v>150090</v>
      </c>
      <c r="EW5233" s="68" t="s">
        <v>2728</v>
      </c>
      <c r="EX5233" s="68" t="str">
        <f t="shared" si="114"/>
        <v>대형</v>
      </c>
      <c r="GE5233" s="68">
        <v>150026</v>
      </c>
      <c r="GF5233" s="68" t="s">
        <v>2664</v>
      </c>
    </row>
    <row r="5234" spans="147:188" x14ac:dyDescent="0.3">
      <c r="EQ5234" s="68">
        <v>50047</v>
      </c>
      <c r="ER5234" s="175">
        <v>1</v>
      </c>
      <c r="ES5234" s="68">
        <v>650</v>
      </c>
      <c r="ET5234" s="68">
        <v>47</v>
      </c>
      <c r="EU5234" s="68">
        <v>0</v>
      </c>
      <c r="EV5234" s="68">
        <v>150047</v>
      </c>
      <c r="EW5234" s="68" t="s">
        <v>2685</v>
      </c>
      <c r="EX5234" s="68" t="str">
        <f t="shared" si="114"/>
        <v>소형</v>
      </c>
      <c r="GE5234" s="68">
        <v>150027</v>
      </c>
      <c r="GF5234" s="68" t="s">
        <v>2665</v>
      </c>
    </row>
    <row r="5235" spans="147:188" x14ac:dyDescent="0.3">
      <c r="EQ5235" s="68">
        <v>50058</v>
      </c>
      <c r="ER5235" s="175">
        <v>4</v>
      </c>
      <c r="ES5235" s="68">
        <v>650</v>
      </c>
      <c r="ET5235" s="68">
        <v>58</v>
      </c>
      <c r="EU5235" s="68">
        <v>0</v>
      </c>
      <c r="EV5235" s="68">
        <v>150058</v>
      </c>
      <c r="EW5235" s="68" t="s">
        <v>2696</v>
      </c>
      <c r="EX5235" s="68" t="str">
        <f t="shared" si="114"/>
        <v>대형</v>
      </c>
      <c r="GE5235" s="68">
        <v>150028</v>
      </c>
      <c r="GF5235" s="68" t="s">
        <v>2666</v>
      </c>
    </row>
    <row r="5236" spans="147:188" x14ac:dyDescent="0.3">
      <c r="EQ5236" s="68">
        <v>50024</v>
      </c>
      <c r="ER5236" s="175">
        <v>1</v>
      </c>
      <c r="ES5236" s="68">
        <v>650</v>
      </c>
      <c r="ET5236" s="68">
        <v>24</v>
      </c>
      <c r="EU5236" s="68">
        <v>0</v>
      </c>
      <c r="EV5236" s="68">
        <v>150024</v>
      </c>
      <c r="EW5236" s="68" t="s">
        <v>2662</v>
      </c>
      <c r="EX5236" s="68" t="str">
        <f t="shared" si="114"/>
        <v>소형</v>
      </c>
      <c r="GE5236" s="68">
        <v>150029</v>
      </c>
      <c r="GF5236" s="68" t="s">
        <v>2667</v>
      </c>
    </row>
    <row r="5237" spans="147:188" x14ac:dyDescent="0.3">
      <c r="EQ5237" s="68">
        <v>50034</v>
      </c>
      <c r="ER5237" s="175">
        <v>1</v>
      </c>
      <c r="ES5237" s="68">
        <v>650</v>
      </c>
      <c r="ET5237" s="68">
        <v>34</v>
      </c>
      <c r="EU5237" s="68">
        <v>0</v>
      </c>
      <c r="EV5237" s="68">
        <v>150034</v>
      </c>
      <c r="EW5237" s="68" t="s">
        <v>2672</v>
      </c>
      <c r="EX5237" s="68" t="str">
        <f t="shared" si="114"/>
        <v>소형</v>
      </c>
      <c r="GE5237" s="68">
        <v>150030</v>
      </c>
      <c r="GF5237" s="68" t="s">
        <v>2668</v>
      </c>
    </row>
    <row r="5238" spans="147:188" x14ac:dyDescent="0.3">
      <c r="EQ5238" s="68">
        <v>50025</v>
      </c>
      <c r="ER5238" s="175">
        <v>1</v>
      </c>
      <c r="ES5238" s="68">
        <v>650</v>
      </c>
      <c r="ET5238" s="68">
        <v>25</v>
      </c>
      <c r="EU5238" s="68">
        <v>0</v>
      </c>
      <c r="EV5238" s="68">
        <v>150025</v>
      </c>
      <c r="EW5238" s="68" t="s">
        <v>2663</v>
      </c>
      <c r="EX5238" s="68" t="str">
        <f t="shared" si="114"/>
        <v>소형</v>
      </c>
      <c r="GE5238" s="68">
        <v>150031</v>
      </c>
      <c r="GF5238" s="68" t="s">
        <v>2669</v>
      </c>
    </row>
    <row r="5239" spans="147:188" x14ac:dyDescent="0.3">
      <c r="EQ5239" s="68">
        <v>50077</v>
      </c>
      <c r="ER5239" s="175">
        <v>1</v>
      </c>
      <c r="ES5239" s="68">
        <v>650</v>
      </c>
      <c r="ET5239" s="68">
        <v>77</v>
      </c>
      <c r="EU5239" s="68">
        <v>0</v>
      </c>
      <c r="EV5239" s="68">
        <v>150077</v>
      </c>
      <c r="EW5239" s="68" t="s">
        <v>2715</v>
      </c>
      <c r="EX5239" s="68" t="str">
        <f t="shared" si="114"/>
        <v>소형</v>
      </c>
      <c r="GE5239" s="68">
        <v>150032</v>
      </c>
      <c r="GF5239" s="68" t="s">
        <v>2670</v>
      </c>
    </row>
    <row r="5240" spans="147:188" x14ac:dyDescent="0.3">
      <c r="EQ5240" s="68">
        <v>50068</v>
      </c>
      <c r="ER5240" s="175">
        <v>1</v>
      </c>
      <c r="ES5240" s="68">
        <v>650</v>
      </c>
      <c r="ET5240" s="68">
        <v>68</v>
      </c>
      <c r="EU5240" s="68">
        <v>0</v>
      </c>
      <c r="EV5240" s="68">
        <v>150068</v>
      </c>
      <c r="EW5240" s="68" t="s">
        <v>2706</v>
      </c>
      <c r="EX5240" s="68" t="str">
        <f t="shared" si="114"/>
        <v>소형</v>
      </c>
      <c r="GE5240" s="68">
        <v>150033</v>
      </c>
      <c r="GF5240" s="68" t="s">
        <v>2671</v>
      </c>
    </row>
    <row r="5241" spans="147:188" x14ac:dyDescent="0.3">
      <c r="EQ5241" s="68">
        <v>50069</v>
      </c>
      <c r="ER5241" s="175">
        <v>1</v>
      </c>
      <c r="ES5241" s="68">
        <v>650</v>
      </c>
      <c r="ET5241" s="68">
        <v>69</v>
      </c>
      <c r="EU5241" s="68">
        <v>0</v>
      </c>
      <c r="EV5241" s="68">
        <v>150069</v>
      </c>
      <c r="EW5241" s="68" t="s">
        <v>2707</v>
      </c>
      <c r="EX5241" s="68" t="str">
        <f t="shared" si="114"/>
        <v>소형</v>
      </c>
      <c r="GE5241" s="68">
        <v>150034</v>
      </c>
      <c r="GF5241" s="68" t="s">
        <v>2672</v>
      </c>
    </row>
    <row r="5242" spans="147:188" x14ac:dyDescent="0.3">
      <c r="EQ5242" s="68">
        <v>50070</v>
      </c>
      <c r="ER5242" s="175">
        <v>4</v>
      </c>
      <c r="ES5242" s="68">
        <v>650</v>
      </c>
      <c r="ET5242" s="68">
        <v>70</v>
      </c>
      <c r="EU5242" s="68">
        <v>0</v>
      </c>
      <c r="EV5242" s="68">
        <v>150070</v>
      </c>
      <c r="EW5242" s="68" t="s">
        <v>2708</v>
      </c>
      <c r="EX5242" s="68" t="str">
        <f t="shared" si="114"/>
        <v>대형</v>
      </c>
      <c r="GE5242" s="68">
        <v>150035</v>
      </c>
      <c r="GF5242" s="68" t="s">
        <v>2673</v>
      </c>
    </row>
    <row r="5243" spans="147:188" x14ac:dyDescent="0.3">
      <c r="EQ5243" s="68">
        <v>50081</v>
      </c>
      <c r="ER5243" s="175">
        <v>2</v>
      </c>
      <c r="ES5243" s="68">
        <v>650</v>
      </c>
      <c r="ET5243" s="68">
        <v>81</v>
      </c>
      <c r="EU5243" s="68">
        <v>0</v>
      </c>
      <c r="EV5243" s="68">
        <v>150081</v>
      </c>
      <c r="EW5243" s="68" t="s">
        <v>2719</v>
      </c>
      <c r="EX5243" s="68" t="str">
        <f t="shared" si="114"/>
        <v>중형</v>
      </c>
      <c r="GE5243" s="68">
        <v>150036</v>
      </c>
      <c r="GF5243" s="68" t="s">
        <v>2674</v>
      </c>
    </row>
    <row r="5244" spans="147:188" x14ac:dyDescent="0.3">
      <c r="EQ5244" s="68">
        <v>50083</v>
      </c>
      <c r="ER5244" s="175">
        <v>2</v>
      </c>
      <c r="ES5244" s="68">
        <v>650</v>
      </c>
      <c r="ET5244" s="68">
        <v>83</v>
      </c>
      <c r="EU5244" s="68">
        <v>0</v>
      </c>
      <c r="EV5244" s="68">
        <v>150083</v>
      </c>
      <c r="EW5244" s="68" t="s">
        <v>2721</v>
      </c>
      <c r="EX5244" s="68" t="str">
        <f t="shared" si="114"/>
        <v>중형</v>
      </c>
      <c r="GE5244" s="68">
        <v>150037</v>
      </c>
      <c r="GF5244" s="68" t="s">
        <v>2675</v>
      </c>
    </row>
    <row r="5245" spans="147:188" x14ac:dyDescent="0.3">
      <c r="EQ5245" s="68">
        <v>50060</v>
      </c>
      <c r="ER5245" s="175">
        <v>2</v>
      </c>
      <c r="ES5245" s="68">
        <v>650</v>
      </c>
      <c r="ET5245" s="68">
        <v>60</v>
      </c>
      <c r="EU5245" s="68">
        <v>0</v>
      </c>
      <c r="EV5245" s="68">
        <v>150060</v>
      </c>
      <c r="EW5245" s="68" t="s">
        <v>2698</v>
      </c>
      <c r="EX5245" s="68" t="str">
        <f t="shared" si="114"/>
        <v>중형</v>
      </c>
      <c r="GE5245" s="68">
        <v>150038</v>
      </c>
      <c r="GF5245" s="68" t="s">
        <v>2676</v>
      </c>
    </row>
    <row r="5246" spans="147:188" x14ac:dyDescent="0.3">
      <c r="EQ5246" s="68">
        <v>50036</v>
      </c>
      <c r="ER5246" s="175">
        <v>2</v>
      </c>
      <c r="ES5246" s="68">
        <v>650</v>
      </c>
      <c r="ET5246" s="68">
        <v>36</v>
      </c>
      <c r="EU5246" s="68">
        <v>0</v>
      </c>
      <c r="EV5246" s="68">
        <v>150036</v>
      </c>
      <c r="EW5246" s="68" t="s">
        <v>2674</v>
      </c>
      <c r="EX5246" s="68" t="str">
        <f t="shared" si="114"/>
        <v>중형</v>
      </c>
      <c r="GE5246" s="68">
        <v>150039</v>
      </c>
      <c r="GF5246" s="68" t="s">
        <v>2677</v>
      </c>
    </row>
    <row r="5247" spans="147:188" x14ac:dyDescent="0.3">
      <c r="EQ5247" s="68">
        <v>50007</v>
      </c>
      <c r="ER5247" s="175">
        <v>2</v>
      </c>
      <c r="ES5247" s="68">
        <v>650</v>
      </c>
      <c r="ET5247" s="68">
        <v>7</v>
      </c>
      <c r="EU5247" s="68">
        <v>0</v>
      </c>
      <c r="EV5247" s="68">
        <v>150007</v>
      </c>
      <c r="EW5247" s="68" t="s">
        <v>2645</v>
      </c>
      <c r="EX5247" s="68" t="str">
        <f t="shared" si="114"/>
        <v>중형</v>
      </c>
      <c r="GE5247" s="68">
        <v>150040</v>
      </c>
      <c r="GF5247" s="68" t="s">
        <v>2678</v>
      </c>
    </row>
    <row r="5248" spans="147:188" x14ac:dyDescent="0.3">
      <c r="EQ5248" s="68">
        <v>50012</v>
      </c>
      <c r="ER5248" s="175">
        <v>4</v>
      </c>
      <c r="ES5248" s="68">
        <v>650</v>
      </c>
      <c r="ET5248" s="68">
        <v>12</v>
      </c>
      <c r="EU5248" s="68">
        <v>0</v>
      </c>
      <c r="EV5248" s="68">
        <v>150012</v>
      </c>
      <c r="EW5248" s="68" t="s">
        <v>2650</v>
      </c>
      <c r="EX5248" s="68" t="str">
        <f t="shared" si="114"/>
        <v>대형</v>
      </c>
      <c r="GE5248" s="68">
        <v>150041</v>
      </c>
      <c r="GF5248" s="68" t="s">
        <v>2679</v>
      </c>
    </row>
    <row r="5249" spans="147:188" x14ac:dyDescent="0.3">
      <c r="EQ5249" s="68">
        <v>50085</v>
      </c>
      <c r="ER5249" s="175">
        <v>4</v>
      </c>
      <c r="ES5249" s="68">
        <v>650</v>
      </c>
      <c r="ET5249" s="68">
        <v>85</v>
      </c>
      <c r="EU5249" s="68">
        <v>0</v>
      </c>
      <c r="EV5249" s="68">
        <v>150085</v>
      </c>
      <c r="EW5249" s="68" t="s">
        <v>2723</v>
      </c>
      <c r="EX5249" s="68" t="str">
        <f t="shared" si="114"/>
        <v>대형</v>
      </c>
      <c r="GE5249" s="68">
        <v>150042</v>
      </c>
      <c r="GF5249" s="68" t="s">
        <v>2680</v>
      </c>
    </row>
    <row r="5250" spans="147:188" x14ac:dyDescent="0.3">
      <c r="EQ5250" s="68">
        <v>50086</v>
      </c>
      <c r="ER5250" s="175">
        <v>4</v>
      </c>
      <c r="ES5250" s="68">
        <v>650</v>
      </c>
      <c r="ET5250" s="68">
        <v>86</v>
      </c>
      <c r="EU5250" s="68">
        <v>0</v>
      </c>
      <c r="EV5250" s="68">
        <v>150086</v>
      </c>
      <c r="EW5250" s="68" t="s">
        <v>2724</v>
      </c>
      <c r="EX5250" s="68" t="str">
        <f t="shared" si="114"/>
        <v>대형</v>
      </c>
      <c r="GE5250" s="68">
        <v>150043</v>
      </c>
      <c r="GF5250" s="68" t="s">
        <v>2681</v>
      </c>
    </row>
    <row r="5251" spans="147:188" x14ac:dyDescent="0.3">
      <c r="EQ5251" s="68">
        <v>50087</v>
      </c>
      <c r="ER5251" s="175">
        <v>4</v>
      </c>
      <c r="ES5251" s="68">
        <v>650</v>
      </c>
      <c r="ET5251" s="68">
        <v>87</v>
      </c>
      <c r="EU5251" s="68">
        <v>0</v>
      </c>
      <c r="EV5251" s="68">
        <v>150087</v>
      </c>
      <c r="EW5251" s="68" t="s">
        <v>2725</v>
      </c>
      <c r="EX5251" s="68" t="str">
        <f t="shared" ref="EX5251:EX5300" si="115">IF(ER5251=1,"소형",IF(ER5251=2,"중형","대형"))</f>
        <v>대형</v>
      </c>
      <c r="GE5251" s="68">
        <v>150044</v>
      </c>
      <c r="GF5251" s="68" t="s">
        <v>2682</v>
      </c>
    </row>
    <row r="5252" spans="147:188" x14ac:dyDescent="0.3">
      <c r="EQ5252" s="68">
        <v>50088</v>
      </c>
      <c r="ER5252" s="175">
        <v>2</v>
      </c>
      <c r="ES5252" s="68">
        <v>650</v>
      </c>
      <c r="ET5252" s="68">
        <v>88</v>
      </c>
      <c r="EU5252" s="68">
        <v>0</v>
      </c>
      <c r="EV5252" s="68">
        <v>150088</v>
      </c>
      <c r="EW5252" s="68" t="s">
        <v>2726</v>
      </c>
      <c r="EX5252" s="68" t="str">
        <f t="shared" si="115"/>
        <v>중형</v>
      </c>
      <c r="GE5252" s="68">
        <v>150045</v>
      </c>
      <c r="GF5252" s="68" t="s">
        <v>2683</v>
      </c>
    </row>
    <row r="5253" spans="147:188" x14ac:dyDescent="0.3">
      <c r="EQ5253" s="68">
        <v>50050</v>
      </c>
      <c r="ER5253" s="175">
        <v>2</v>
      </c>
      <c r="ES5253" s="68">
        <v>650</v>
      </c>
      <c r="ET5253" s="68">
        <v>50</v>
      </c>
      <c r="EU5253" s="68">
        <v>0</v>
      </c>
      <c r="EV5253" s="68">
        <v>150050</v>
      </c>
      <c r="EW5253" s="68" t="s">
        <v>2688</v>
      </c>
      <c r="EX5253" s="68" t="str">
        <f t="shared" si="115"/>
        <v>중형</v>
      </c>
      <c r="GE5253" s="68">
        <v>150046</v>
      </c>
      <c r="GF5253" s="68" t="s">
        <v>2684</v>
      </c>
    </row>
    <row r="5254" spans="147:188" x14ac:dyDescent="0.3">
      <c r="EQ5254" s="68">
        <v>50076</v>
      </c>
      <c r="ER5254" s="175">
        <v>4</v>
      </c>
      <c r="ES5254" s="68">
        <v>650</v>
      </c>
      <c r="ET5254" s="68">
        <v>76</v>
      </c>
      <c r="EU5254" s="68">
        <v>0</v>
      </c>
      <c r="EV5254" s="68">
        <v>150076</v>
      </c>
      <c r="EW5254" s="68" t="s">
        <v>2714</v>
      </c>
      <c r="EX5254" s="68" t="str">
        <f t="shared" si="115"/>
        <v>대형</v>
      </c>
      <c r="GE5254" s="68">
        <v>150047</v>
      </c>
      <c r="GF5254" s="68" t="s">
        <v>2685</v>
      </c>
    </row>
    <row r="5255" spans="147:188" x14ac:dyDescent="0.3">
      <c r="EQ5255" s="68">
        <v>50090</v>
      </c>
      <c r="ER5255" s="175">
        <v>4</v>
      </c>
      <c r="ES5255" s="68">
        <v>650</v>
      </c>
      <c r="ET5255" s="68">
        <v>90</v>
      </c>
      <c r="EU5255" s="68">
        <v>0</v>
      </c>
      <c r="EV5255" s="68">
        <v>150090</v>
      </c>
      <c r="EW5255" s="68" t="s">
        <v>2728</v>
      </c>
      <c r="EX5255" s="68" t="str">
        <f t="shared" si="115"/>
        <v>대형</v>
      </c>
      <c r="GE5255" s="68">
        <v>150048</v>
      </c>
      <c r="GF5255" s="68" t="s">
        <v>2686</v>
      </c>
    </row>
    <row r="5256" spans="147:188" x14ac:dyDescent="0.3">
      <c r="EQ5256" s="68">
        <v>50091</v>
      </c>
      <c r="ER5256" s="175">
        <v>4</v>
      </c>
      <c r="ES5256" s="68">
        <v>650</v>
      </c>
      <c r="ET5256" s="68">
        <v>91</v>
      </c>
      <c r="EU5256" s="68">
        <v>0</v>
      </c>
      <c r="EV5256" s="68">
        <v>150091</v>
      </c>
      <c r="EW5256" s="68" t="s">
        <v>2729</v>
      </c>
      <c r="EX5256" s="68" t="str">
        <f t="shared" si="115"/>
        <v>대형</v>
      </c>
      <c r="GE5256" s="68">
        <v>150049</v>
      </c>
      <c r="GF5256" s="68" t="s">
        <v>2687</v>
      </c>
    </row>
    <row r="5257" spans="147:188" x14ac:dyDescent="0.3">
      <c r="EQ5257" s="68">
        <v>50092</v>
      </c>
      <c r="ER5257" s="175">
        <v>4</v>
      </c>
      <c r="ES5257" s="68">
        <v>650</v>
      </c>
      <c r="ET5257" s="68">
        <v>92</v>
      </c>
      <c r="EU5257" s="68">
        <v>0</v>
      </c>
      <c r="EV5257" s="68">
        <v>150092</v>
      </c>
      <c r="EW5257" s="68" t="s">
        <v>2730</v>
      </c>
      <c r="EX5257" s="68" t="str">
        <f t="shared" si="115"/>
        <v>대형</v>
      </c>
      <c r="GE5257" s="68">
        <v>150050</v>
      </c>
      <c r="GF5257" s="68" t="s">
        <v>2688</v>
      </c>
    </row>
    <row r="5258" spans="147:188" x14ac:dyDescent="0.3">
      <c r="EQ5258" s="68">
        <v>50096</v>
      </c>
      <c r="ER5258" s="175">
        <v>4</v>
      </c>
      <c r="ES5258" s="68">
        <v>650</v>
      </c>
      <c r="ET5258" s="68">
        <v>96</v>
      </c>
      <c r="EU5258" s="68">
        <v>0</v>
      </c>
      <c r="EV5258" s="68">
        <v>150096</v>
      </c>
      <c r="EW5258" s="68" t="s">
        <v>2734</v>
      </c>
      <c r="EX5258" s="68" t="str">
        <f t="shared" si="115"/>
        <v>대형</v>
      </c>
      <c r="GE5258" s="68">
        <v>150051</v>
      </c>
      <c r="GF5258" s="68" t="s">
        <v>2689</v>
      </c>
    </row>
    <row r="5259" spans="147:188" x14ac:dyDescent="0.3">
      <c r="EQ5259" s="68">
        <v>50042</v>
      </c>
      <c r="ER5259" s="175">
        <v>2</v>
      </c>
      <c r="ES5259" s="68">
        <v>650</v>
      </c>
      <c r="ET5259" s="68">
        <v>42</v>
      </c>
      <c r="EU5259" s="68">
        <v>0</v>
      </c>
      <c r="EV5259" s="68">
        <v>150042</v>
      </c>
      <c r="EW5259" s="68" t="s">
        <v>2680</v>
      </c>
      <c r="EX5259" s="68" t="str">
        <f t="shared" si="115"/>
        <v>중형</v>
      </c>
      <c r="GE5259" s="68">
        <v>150052</v>
      </c>
      <c r="GF5259" s="68" t="s">
        <v>2690</v>
      </c>
    </row>
    <row r="5260" spans="147:188" x14ac:dyDescent="0.3">
      <c r="EQ5260" s="68">
        <v>50078</v>
      </c>
      <c r="ER5260" s="175">
        <v>2</v>
      </c>
      <c r="ES5260" s="68">
        <v>650</v>
      </c>
      <c r="ET5260" s="68">
        <v>78</v>
      </c>
      <c r="EU5260" s="68">
        <v>0</v>
      </c>
      <c r="EV5260" s="68">
        <v>150078</v>
      </c>
      <c r="EW5260" s="68" t="s">
        <v>2716</v>
      </c>
      <c r="EX5260" s="68" t="str">
        <f t="shared" si="115"/>
        <v>중형</v>
      </c>
      <c r="GE5260" s="68">
        <v>150053</v>
      </c>
      <c r="GF5260" s="68" t="s">
        <v>2691</v>
      </c>
    </row>
    <row r="5261" spans="147:188" x14ac:dyDescent="0.3">
      <c r="EQ5261" s="68">
        <v>50079</v>
      </c>
      <c r="ER5261" s="175">
        <v>2</v>
      </c>
      <c r="ES5261" s="68">
        <v>650</v>
      </c>
      <c r="ET5261" s="68">
        <v>79</v>
      </c>
      <c r="EU5261" s="68">
        <v>0</v>
      </c>
      <c r="EV5261" s="68">
        <v>150079</v>
      </c>
      <c r="EW5261" s="68" t="s">
        <v>2717</v>
      </c>
      <c r="EX5261" s="68" t="str">
        <f t="shared" si="115"/>
        <v>중형</v>
      </c>
      <c r="GE5261" s="68">
        <v>150054</v>
      </c>
      <c r="GF5261" s="68" t="s">
        <v>2692</v>
      </c>
    </row>
    <row r="5262" spans="147:188" x14ac:dyDescent="0.3">
      <c r="EQ5262" s="68">
        <v>50071</v>
      </c>
      <c r="ER5262" s="175">
        <v>4</v>
      </c>
      <c r="ES5262" s="68">
        <v>650</v>
      </c>
      <c r="ET5262" s="68">
        <v>71</v>
      </c>
      <c r="EU5262" s="68">
        <v>0</v>
      </c>
      <c r="EV5262" s="68">
        <v>150071</v>
      </c>
      <c r="EW5262" s="68" t="s">
        <v>2709</v>
      </c>
      <c r="EX5262" s="68" t="str">
        <f t="shared" si="115"/>
        <v>대형</v>
      </c>
      <c r="GE5262" s="68">
        <v>150055</v>
      </c>
      <c r="GF5262" s="68" t="s">
        <v>2693</v>
      </c>
    </row>
    <row r="5263" spans="147:188" x14ac:dyDescent="0.3">
      <c r="EQ5263" s="68">
        <v>50082</v>
      </c>
      <c r="ER5263" s="175">
        <v>4</v>
      </c>
      <c r="ES5263" s="68">
        <v>650</v>
      </c>
      <c r="ET5263" s="68">
        <v>82</v>
      </c>
      <c r="EU5263" s="68">
        <v>0</v>
      </c>
      <c r="EV5263" s="68">
        <v>150082</v>
      </c>
      <c r="EW5263" s="68" t="s">
        <v>2720</v>
      </c>
      <c r="EX5263" s="68" t="str">
        <f t="shared" si="115"/>
        <v>대형</v>
      </c>
      <c r="GE5263" s="68">
        <v>150056</v>
      </c>
      <c r="GF5263" s="68" t="s">
        <v>2694</v>
      </c>
    </row>
    <row r="5264" spans="147:188" x14ac:dyDescent="0.3">
      <c r="EQ5264" s="68">
        <v>50084</v>
      </c>
      <c r="ER5264" s="175">
        <v>4</v>
      </c>
      <c r="ES5264" s="68">
        <v>650</v>
      </c>
      <c r="ET5264" s="68">
        <v>84</v>
      </c>
      <c r="EU5264" s="68">
        <v>0</v>
      </c>
      <c r="EV5264" s="68">
        <v>150084</v>
      </c>
      <c r="EW5264" s="68" t="s">
        <v>2722</v>
      </c>
      <c r="EX5264" s="68" t="str">
        <f t="shared" si="115"/>
        <v>대형</v>
      </c>
      <c r="GE5264" s="68">
        <v>150057</v>
      </c>
      <c r="GF5264" s="68" t="s">
        <v>2695</v>
      </c>
    </row>
    <row r="5265" spans="147:188" x14ac:dyDescent="0.3">
      <c r="EQ5265" s="68">
        <v>50106</v>
      </c>
      <c r="ER5265" s="175">
        <v>1</v>
      </c>
      <c r="ES5265" s="68">
        <v>650</v>
      </c>
      <c r="ET5265" s="68">
        <v>1</v>
      </c>
      <c r="EU5265" s="68">
        <v>0</v>
      </c>
      <c r="EV5265" s="68">
        <v>150001</v>
      </c>
      <c r="EW5265" s="68" t="s">
        <v>2639</v>
      </c>
      <c r="EX5265" s="68" t="str">
        <f t="shared" si="115"/>
        <v>소형</v>
      </c>
      <c r="GE5265" s="68">
        <v>150058</v>
      </c>
      <c r="GF5265" s="68" t="s">
        <v>2696</v>
      </c>
    </row>
    <row r="5266" spans="147:188" x14ac:dyDescent="0.3">
      <c r="EQ5266" s="68">
        <v>50107</v>
      </c>
      <c r="ER5266" s="175">
        <v>1</v>
      </c>
      <c r="ES5266" s="68">
        <v>650</v>
      </c>
      <c r="ET5266" s="68">
        <v>1</v>
      </c>
      <c r="EU5266" s="68">
        <v>0</v>
      </c>
      <c r="EV5266" s="68">
        <v>150001</v>
      </c>
      <c r="EW5266" s="68" t="s">
        <v>2639</v>
      </c>
      <c r="EX5266" s="68" t="str">
        <f t="shared" si="115"/>
        <v>소형</v>
      </c>
      <c r="GE5266" s="68">
        <v>150059</v>
      </c>
      <c r="GF5266" s="68" t="s">
        <v>2697</v>
      </c>
    </row>
    <row r="5267" spans="147:188" x14ac:dyDescent="0.3">
      <c r="EQ5267" s="68">
        <v>50054</v>
      </c>
      <c r="ER5267" s="175">
        <v>2</v>
      </c>
      <c r="ES5267" s="68">
        <v>650</v>
      </c>
      <c r="ET5267" s="68">
        <v>54</v>
      </c>
      <c r="EU5267" s="68">
        <v>0</v>
      </c>
      <c r="EV5267" s="68">
        <v>150054</v>
      </c>
      <c r="EW5267" s="68" t="s">
        <v>2692</v>
      </c>
      <c r="EX5267" s="68" t="str">
        <f t="shared" si="115"/>
        <v>중형</v>
      </c>
      <c r="GE5267" s="68">
        <v>150060</v>
      </c>
      <c r="GF5267" s="68" t="s">
        <v>2698</v>
      </c>
    </row>
    <row r="5268" spans="147:188" x14ac:dyDescent="0.3">
      <c r="EQ5268" s="68">
        <v>54007</v>
      </c>
      <c r="ER5268" s="175">
        <v>2</v>
      </c>
      <c r="ES5268" s="68">
        <v>650</v>
      </c>
      <c r="ET5268" s="68">
        <v>7</v>
      </c>
      <c r="EU5268" s="68">
        <v>0</v>
      </c>
      <c r="EV5268" s="68">
        <v>150007</v>
      </c>
      <c r="EW5268" s="68" t="s">
        <v>2645</v>
      </c>
      <c r="EX5268" s="68" t="str">
        <f t="shared" si="115"/>
        <v>중형</v>
      </c>
      <c r="GE5268" s="68">
        <v>150061</v>
      </c>
      <c r="GF5268" s="68" t="s">
        <v>2699</v>
      </c>
    </row>
    <row r="5269" spans="147:188" x14ac:dyDescent="0.3">
      <c r="EQ5269" s="68">
        <v>54012</v>
      </c>
      <c r="ER5269" s="175">
        <v>4</v>
      </c>
      <c r="ES5269" s="68">
        <v>650</v>
      </c>
      <c r="ET5269" s="68">
        <v>12</v>
      </c>
      <c r="EU5269" s="68">
        <v>0</v>
      </c>
      <c r="EV5269" s="68">
        <v>150012</v>
      </c>
      <c r="EW5269" s="68" t="s">
        <v>2650</v>
      </c>
      <c r="EX5269" s="68" t="str">
        <f t="shared" si="115"/>
        <v>대형</v>
      </c>
      <c r="GE5269" s="68">
        <v>150062</v>
      </c>
      <c r="GF5269" s="68" t="s">
        <v>2700</v>
      </c>
    </row>
    <row r="5270" spans="147:188" x14ac:dyDescent="0.3">
      <c r="EQ5270" s="68">
        <v>54024</v>
      </c>
      <c r="ER5270" s="175">
        <v>1</v>
      </c>
      <c r="ES5270" s="68">
        <v>650</v>
      </c>
      <c r="ET5270" s="68">
        <v>24</v>
      </c>
      <c r="EU5270" s="68">
        <v>0</v>
      </c>
      <c r="EV5270" s="68">
        <v>150024</v>
      </c>
      <c r="EW5270" s="68" t="s">
        <v>2662</v>
      </c>
      <c r="EX5270" s="68" t="str">
        <f t="shared" si="115"/>
        <v>소형</v>
      </c>
      <c r="GE5270" s="68">
        <v>150063</v>
      </c>
      <c r="GF5270" s="68" t="s">
        <v>2701</v>
      </c>
    </row>
    <row r="5271" spans="147:188" x14ac:dyDescent="0.3">
      <c r="EQ5271" s="68">
        <v>54025</v>
      </c>
      <c r="ER5271" s="175">
        <v>1</v>
      </c>
      <c r="ES5271" s="68">
        <v>650</v>
      </c>
      <c r="ET5271" s="68">
        <v>25</v>
      </c>
      <c r="EU5271" s="68">
        <v>0</v>
      </c>
      <c r="EV5271" s="68">
        <v>150025</v>
      </c>
      <c r="EW5271" s="68" t="s">
        <v>2663</v>
      </c>
      <c r="EX5271" s="68" t="str">
        <f t="shared" si="115"/>
        <v>소형</v>
      </c>
      <c r="GE5271" s="68">
        <v>150064</v>
      </c>
      <c r="GF5271" s="68" t="s">
        <v>2702</v>
      </c>
    </row>
    <row r="5272" spans="147:188" x14ac:dyDescent="0.3">
      <c r="EQ5272" s="68">
        <v>54036</v>
      </c>
      <c r="ER5272" s="175">
        <v>2</v>
      </c>
      <c r="ES5272" s="68">
        <v>650</v>
      </c>
      <c r="ET5272" s="68">
        <v>36</v>
      </c>
      <c r="EU5272" s="68">
        <v>0</v>
      </c>
      <c r="EV5272" s="68">
        <v>150036</v>
      </c>
      <c r="EW5272" s="68" t="s">
        <v>2674</v>
      </c>
      <c r="EX5272" s="68" t="str">
        <f t="shared" si="115"/>
        <v>중형</v>
      </c>
      <c r="GE5272" s="68">
        <v>150065</v>
      </c>
      <c r="GF5272" s="68" t="s">
        <v>2703</v>
      </c>
    </row>
    <row r="5273" spans="147:188" x14ac:dyDescent="0.3">
      <c r="EQ5273" s="68">
        <v>54034</v>
      </c>
      <c r="ER5273" s="175">
        <v>1</v>
      </c>
      <c r="ES5273" s="68">
        <v>650</v>
      </c>
      <c r="ET5273" s="68">
        <v>34</v>
      </c>
      <c r="EU5273" s="68">
        <v>0</v>
      </c>
      <c r="EV5273" s="68">
        <v>150034</v>
      </c>
      <c r="EW5273" s="68" t="s">
        <v>2672</v>
      </c>
      <c r="EX5273" s="68" t="str">
        <f t="shared" si="115"/>
        <v>소형</v>
      </c>
      <c r="GE5273" s="68">
        <v>150066</v>
      </c>
      <c r="GF5273" s="68" t="s">
        <v>2704</v>
      </c>
    </row>
    <row r="5274" spans="147:188" x14ac:dyDescent="0.3">
      <c r="EQ5274" s="68">
        <v>54042</v>
      </c>
      <c r="ER5274" s="175">
        <v>2</v>
      </c>
      <c r="ES5274" s="68">
        <v>650</v>
      </c>
      <c r="ET5274" s="68">
        <v>42</v>
      </c>
      <c r="EU5274" s="68">
        <v>0</v>
      </c>
      <c r="EV5274" s="68">
        <v>150042</v>
      </c>
      <c r="EW5274" s="68" t="s">
        <v>2680</v>
      </c>
      <c r="EX5274" s="68" t="str">
        <f t="shared" si="115"/>
        <v>중형</v>
      </c>
      <c r="GE5274" s="68">
        <v>150067</v>
      </c>
      <c r="GF5274" s="68" t="s">
        <v>2705</v>
      </c>
    </row>
    <row r="5275" spans="147:188" x14ac:dyDescent="0.3">
      <c r="EQ5275" s="68">
        <v>54047</v>
      </c>
      <c r="ER5275" s="175">
        <v>1</v>
      </c>
      <c r="ES5275" s="68">
        <v>650</v>
      </c>
      <c r="ET5275" s="68">
        <v>47</v>
      </c>
      <c r="EU5275" s="68">
        <v>0</v>
      </c>
      <c r="EV5275" s="68">
        <v>150047</v>
      </c>
      <c r="EW5275" s="68" t="s">
        <v>2685</v>
      </c>
      <c r="EX5275" s="68" t="str">
        <f t="shared" si="115"/>
        <v>소형</v>
      </c>
      <c r="GE5275" s="68">
        <v>150068</v>
      </c>
      <c r="GF5275" s="68" t="s">
        <v>2706</v>
      </c>
    </row>
    <row r="5276" spans="147:188" x14ac:dyDescent="0.3">
      <c r="EQ5276" s="68">
        <v>54050</v>
      </c>
      <c r="ER5276" s="175">
        <v>2</v>
      </c>
      <c r="ES5276" s="68">
        <v>650</v>
      </c>
      <c r="ET5276" s="68">
        <v>50</v>
      </c>
      <c r="EU5276" s="68">
        <v>0</v>
      </c>
      <c r="EV5276" s="68">
        <v>150050</v>
      </c>
      <c r="EW5276" s="68" t="s">
        <v>2688</v>
      </c>
      <c r="EX5276" s="68" t="str">
        <f t="shared" si="115"/>
        <v>중형</v>
      </c>
      <c r="GE5276" s="68">
        <v>150069</v>
      </c>
      <c r="GF5276" s="68" t="s">
        <v>2707</v>
      </c>
    </row>
    <row r="5277" spans="147:188" x14ac:dyDescent="0.3">
      <c r="EQ5277" s="68">
        <v>54054</v>
      </c>
      <c r="ER5277" s="175">
        <v>2</v>
      </c>
      <c r="ES5277" s="68">
        <v>650</v>
      </c>
      <c r="ET5277" s="68">
        <v>54</v>
      </c>
      <c r="EU5277" s="68">
        <v>0</v>
      </c>
      <c r="EV5277" s="68">
        <v>150054</v>
      </c>
      <c r="EW5277" s="68" t="s">
        <v>2692</v>
      </c>
      <c r="EX5277" s="68" t="str">
        <f t="shared" si="115"/>
        <v>중형</v>
      </c>
      <c r="GE5277" s="68">
        <v>150070</v>
      </c>
      <c r="GF5277" s="68" t="s">
        <v>2708</v>
      </c>
    </row>
    <row r="5278" spans="147:188" x14ac:dyDescent="0.3">
      <c r="EQ5278" s="68">
        <v>54058</v>
      </c>
      <c r="ER5278" s="175">
        <v>4</v>
      </c>
      <c r="ES5278" s="68">
        <v>650</v>
      </c>
      <c r="ET5278" s="68">
        <v>58</v>
      </c>
      <c r="EU5278" s="68">
        <v>0</v>
      </c>
      <c r="EV5278" s="68">
        <v>150058</v>
      </c>
      <c r="EW5278" s="68" t="s">
        <v>2696</v>
      </c>
      <c r="EX5278" s="68" t="str">
        <f t="shared" si="115"/>
        <v>대형</v>
      </c>
      <c r="GE5278" s="68">
        <v>150071</v>
      </c>
      <c r="GF5278" s="68" t="s">
        <v>2709</v>
      </c>
    </row>
    <row r="5279" spans="147:188" x14ac:dyDescent="0.3">
      <c r="EQ5279" s="68">
        <v>54060</v>
      </c>
      <c r="ER5279" s="175">
        <v>2</v>
      </c>
      <c r="ES5279" s="68">
        <v>650</v>
      </c>
      <c r="ET5279" s="68">
        <v>60</v>
      </c>
      <c r="EU5279" s="68">
        <v>0</v>
      </c>
      <c r="EV5279" s="68">
        <v>150060</v>
      </c>
      <c r="EW5279" s="68" t="s">
        <v>2698</v>
      </c>
      <c r="EX5279" s="68" t="str">
        <f t="shared" si="115"/>
        <v>중형</v>
      </c>
      <c r="GE5279" s="68">
        <v>150072</v>
      </c>
      <c r="GF5279" s="68" t="s">
        <v>2710</v>
      </c>
    </row>
    <row r="5280" spans="147:188" x14ac:dyDescent="0.3">
      <c r="EQ5280" s="68">
        <v>54068</v>
      </c>
      <c r="ER5280" s="175">
        <v>1</v>
      </c>
      <c r="ES5280" s="68">
        <v>650</v>
      </c>
      <c r="ET5280" s="68">
        <v>68</v>
      </c>
      <c r="EU5280" s="68">
        <v>0</v>
      </c>
      <c r="EV5280" s="68">
        <v>150068</v>
      </c>
      <c r="EW5280" s="68" t="s">
        <v>2706</v>
      </c>
      <c r="EX5280" s="68" t="str">
        <f t="shared" si="115"/>
        <v>소형</v>
      </c>
      <c r="GE5280" s="68">
        <v>150073</v>
      </c>
      <c r="GF5280" s="68" t="s">
        <v>2711</v>
      </c>
    </row>
    <row r="5281" spans="147:188" x14ac:dyDescent="0.3">
      <c r="EQ5281" s="68">
        <v>54069</v>
      </c>
      <c r="ER5281" s="175">
        <v>1</v>
      </c>
      <c r="ES5281" s="68">
        <v>650</v>
      </c>
      <c r="ET5281" s="68">
        <v>69</v>
      </c>
      <c r="EU5281" s="68">
        <v>0</v>
      </c>
      <c r="EV5281" s="68">
        <v>150069</v>
      </c>
      <c r="EW5281" s="68" t="s">
        <v>2707</v>
      </c>
      <c r="EX5281" s="68" t="str">
        <f t="shared" si="115"/>
        <v>소형</v>
      </c>
      <c r="GE5281" s="68">
        <v>150074</v>
      </c>
      <c r="GF5281" s="68" t="s">
        <v>2712</v>
      </c>
    </row>
    <row r="5282" spans="147:188" x14ac:dyDescent="0.3">
      <c r="EQ5282" s="68">
        <v>54070</v>
      </c>
      <c r="ER5282" s="175">
        <v>4</v>
      </c>
      <c r="ES5282" s="68">
        <v>650</v>
      </c>
      <c r="ET5282" s="68">
        <v>70</v>
      </c>
      <c r="EU5282" s="68">
        <v>0</v>
      </c>
      <c r="EV5282" s="68">
        <v>150070</v>
      </c>
      <c r="EW5282" s="68" t="s">
        <v>2708</v>
      </c>
      <c r="EX5282" s="68" t="str">
        <f t="shared" si="115"/>
        <v>대형</v>
      </c>
      <c r="GE5282" s="68">
        <v>150075</v>
      </c>
      <c r="GF5282" s="68" t="s">
        <v>2713</v>
      </c>
    </row>
    <row r="5283" spans="147:188" x14ac:dyDescent="0.3">
      <c r="EQ5283" s="68">
        <v>54071</v>
      </c>
      <c r="ER5283" s="175">
        <v>4</v>
      </c>
      <c r="ES5283" s="68">
        <v>650</v>
      </c>
      <c r="ET5283" s="68">
        <v>71</v>
      </c>
      <c r="EU5283" s="68">
        <v>0</v>
      </c>
      <c r="EV5283" s="68">
        <v>150071</v>
      </c>
      <c r="EW5283" s="68" t="s">
        <v>2709</v>
      </c>
      <c r="EX5283" s="68" t="str">
        <f t="shared" si="115"/>
        <v>대형</v>
      </c>
      <c r="GE5283" s="68">
        <v>150076</v>
      </c>
      <c r="GF5283" s="68" t="s">
        <v>2714</v>
      </c>
    </row>
    <row r="5284" spans="147:188" x14ac:dyDescent="0.3">
      <c r="EQ5284" s="68">
        <v>54076</v>
      </c>
      <c r="ER5284" s="175">
        <v>4</v>
      </c>
      <c r="ES5284" s="68">
        <v>650</v>
      </c>
      <c r="ET5284" s="68">
        <v>76</v>
      </c>
      <c r="EU5284" s="68">
        <v>0</v>
      </c>
      <c r="EV5284" s="68">
        <v>150076</v>
      </c>
      <c r="EW5284" s="68" t="s">
        <v>2714</v>
      </c>
      <c r="EX5284" s="68" t="str">
        <f t="shared" si="115"/>
        <v>대형</v>
      </c>
      <c r="GE5284" s="68">
        <v>150077</v>
      </c>
      <c r="GF5284" s="68" t="s">
        <v>2715</v>
      </c>
    </row>
    <row r="5285" spans="147:188" x14ac:dyDescent="0.3">
      <c r="EQ5285" s="68">
        <v>54077</v>
      </c>
      <c r="ER5285" s="175">
        <v>1</v>
      </c>
      <c r="ES5285" s="68">
        <v>650</v>
      </c>
      <c r="ET5285" s="68">
        <v>77</v>
      </c>
      <c r="EU5285" s="68">
        <v>0</v>
      </c>
      <c r="EV5285" s="68">
        <v>150077</v>
      </c>
      <c r="EW5285" s="68" t="s">
        <v>2715</v>
      </c>
      <c r="EX5285" s="68" t="str">
        <f t="shared" si="115"/>
        <v>소형</v>
      </c>
      <c r="GE5285" s="68">
        <v>150078</v>
      </c>
      <c r="GF5285" s="68" t="s">
        <v>2716</v>
      </c>
    </row>
    <row r="5286" spans="147:188" x14ac:dyDescent="0.3">
      <c r="EQ5286" s="68">
        <v>54078</v>
      </c>
      <c r="ER5286" s="175">
        <v>2</v>
      </c>
      <c r="ES5286" s="68">
        <v>650</v>
      </c>
      <c r="ET5286" s="68">
        <v>78</v>
      </c>
      <c r="EU5286" s="68">
        <v>0</v>
      </c>
      <c r="EV5286" s="68">
        <v>150078</v>
      </c>
      <c r="EW5286" s="68" t="s">
        <v>2716</v>
      </c>
      <c r="EX5286" s="68" t="str">
        <f t="shared" si="115"/>
        <v>중형</v>
      </c>
      <c r="GE5286" s="68">
        <v>150079</v>
      </c>
      <c r="GF5286" s="68" t="s">
        <v>2717</v>
      </c>
    </row>
    <row r="5287" spans="147:188" x14ac:dyDescent="0.3">
      <c r="EQ5287" s="68">
        <v>54079</v>
      </c>
      <c r="ER5287" s="175">
        <v>2</v>
      </c>
      <c r="ES5287" s="68">
        <v>650</v>
      </c>
      <c r="ET5287" s="68">
        <v>79</v>
      </c>
      <c r="EU5287" s="68">
        <v>0</v>
      </c>
      <c r="EV5287" s="68">
        <v>150079</v>
      </c>
      <c r="EW5287" s="68" t="s">
        <v>2717</v>
      </c>
      <c r="EX5287" s="68" t="str">
        <f t="shared" si="115"/>
        <v>중형</v>
      </c>
      <c r="GE5287" s="68">
        <v>150080</v>
      </c>
      <c r="GF5287" s="68" t="s">
        <v>2718</v>
      </c>
    </row>
    <row r="5288" spans="147:188" x14ac:dyDescent="0.3">
      <c r="EQ5288" s="68">
        <v>54080</v>
      </c>
      <c r="ER5288" s="175">
        <v>2</v>
      </c>
      <c r="ES5288" s="68">
        <v>650</v>
      </c>
      <c r="ET5288" s="68">
        <v>80</v>
      </c>
      <c r="EU5288" s="68">
        <v>0</v>
      </c>
      <c r="EV5288" s="68">
        <v>150080</v>
      </c>
      <c r="EW5288" s="68" t="s">
        <v>2718</v>
      </c>
      <c r="EX5288" s="68" t="str">
        <f t="shared" si="115"/>
        <v>중형</v>
      </c>
      <c r="GE5288" s="68">
        <v>150081</v>
      </c>
      <c r="GF5288" s="68" t="s">
        <v>2719</v>
      </c>
    </row>
    <row r="5289" spans="147:188" x14ac:dyDescent="0.3">
      <c r="EQ5289" s="68">
        <v>54081</v>
      </c>
      <c r="ER5289" s="175">
        <v>2</v>
      </c>
      <c r="ES5289" s="68">
        <v>650</v>
      </c>
      <c r="ET5289" s="68">
        <v>81</v>
      </c>
      <c r="EU5289" s="68">
        <v>0</v>
      </c>
      <c r="EV5289" s="68">
        <v>150081</v>
      </c>
      <c r="EW5289" s="68" t="s">
        <v>2719</v>
      </c>
      <c r="EX5289" s="68" t="str">
        <f t="shared" si="115"/>
        <v>중형</v>
      </c>
      <c r="GE5289" s="68">
        <v>150082</v>
      </c>
      <c r="GF5289" s="68" t="s">
        <v>2720</v>
      </c>
    </row>
    <row r="5290" spans="147:188" x14ac:dyDescent="0.3">
      <c r="EQ5290" s="68">
        <v>54082</v>
      </c>
      <c r="ER5290" s="175">
        <v>4</v>
      </c>
      <c r="ES5290" s="68">
        <v>650</v>
      </c>
      <c r="ET5290" s="68">
        <v>82</v>
      </c>
      <c r="EU5290" s="68">
        <v>0</v>
      </c>
      <c r="EV5290" s="68">
        <v>150082</v>
      </c>
      <c r="EW5290" s="68" t="s">
        <v>2720</v>
      </c>
      <c r="EX5290" s="68" t="str">
        <f t="shared" si="115"/>
        <v>대형</v>
      </c>
      <c r="GE5290" s="68">
        <v>150083</v>
      </c>
      <c r="GF5290" s="68" t="s">
        <v>2721</v>
      </c>
    </row>
    <row r="5291" spans="147:188" x14ac:dyDescent="0.3">
      <c r="EQ5291" s="68">
        <v>54083</v>
      </c>
      <c r="ER5291" s="175">
        <v>2</v>
      </c>
      <c r="ES5291" s="68">
        <v>650</v>
      </c>
      <c r="ET5291" s="68">
        <v>83</v>
      </c>
      <c r="EU5291" s="68">
        <v>0</v>
      </c>
      <c r="EV5291" s="68">
        <v>150083</v>
      </c>
      <c r="EW5291" s="68" t="s">
        <v>2721</v>
      </c>
      <c r="EX5291" s="68" t="str">
        <f t="shared" si="115"/>
        <v>중형</v>
      </c>
      <c r="GE5291" s="68">
        <v>150084</v>
      </c>
      <c r="GF5291" s="68" t="s">
        <v>2722</v>
      </c>
    </row>
    <row r="5292" spans="147:188" x14ac:dyDescent="0.3">
      <c r="EQ5292" s="68">
        <v>54084</v>
      </c>
      <c r="ER5292" s="175">
        <v>4</v>
      </c>
      <c r="ES5292" s="68">
        <v>650</v>
      </c>
      <c r="ET5292" s="68">
        <v>84</v>
      </c>
      <c r="EU5292" s="68">
        <v>0</v>
      </c>
      <c r="EV5292" s="68">
        <v>150084</v>
      </c>
      <c r="EW5292" s="68" t="s">
        <v>2722</v>
      </c>
      <c r="EX5292" s="68" t="str">
        <f t="shared" si="115"/>
        <v>대형</v>
      </c>
      <c r="GE5292" s="68">
        <v>150085</v>
      </c>
      <c r="GF5292" s="68" t="s">
        <v>2723</v>
      </c>
    </row>
    <row r="5293" spans="147:188" x14ac:dyDescent="0.3">
      <c r="EQ5293" s="68">
        <v>54085</v>
      </c>
      <c r="ER5293" s="175">
        <v>4</v>
      </c>
      <c r="ES5293" s="68">
        <v>650</v>
      </c>
      <c r="ET5293" s="68">
        <v>85</v>
      </c>
      <c r="EU5293" s="68">
        <v>0</v>
      </c>
      <c r="EV5293" s="68">
        <v>150085</v>
      </c>
      <c r="EW5293" s="68" t="s">
        <v>2723</v>
      </c>
      <c r="EX5293" s="68" t="str">
        <f t="shared" si="115"/>
        <v>대형</v>
      </c>
      <c r="GE5293" s="68">
        <v>150086</v>
      </c>
      <c r="GF5293" s="68" t="s">
        <v>2724</v>
      </c>
    </row>
    <row r="5294" spans="147:188" x14ac:dyDescent="0.3">
      <c r="EQ5294" s="68">
        <v>54086</v>
      </c>
      <c r="ER5294" s="175">
        <v>4</v>
      </c>
      <c r="ES5294" s="68">
        <v>650</v>
      </c>
      <c r="ET5294" s="68">
        <v>86</v>
      </c>
      <c r="EU5294" s="68">
        <v>0</v>
      </c>
      <c r="EV5294" s="68">
        <v>150086</v>
      </c>
      <c r="EW5294" s="68" t="s">
        <v>2724</v>
      </c>
      <c r="EX5294" s="68" t="str">
        <f t="shared" si="115"/>
        <v>대형</v>
      </c>
      <c r="GE5294" s="68">
        <v>150087</v>
      </c>
      <c r="GF5294" s="68" t="s">
        <v>2725</v>
      </c>
    </row>
    <row r="5295" spans="147:188" x14ac:dyDescent="0.3">
      <c r="EQ5295" s="68">
        <v>54087</v>
      </c>
      <c r="ER5295" s="175">
        <v>4</v>
      </c>
      <c r="ES5295" s="68">
        <v>650</v>
      </c>
      <c r="ET5295" s="68">
        <v>87</v>
      </c>
      <c r="EU5295" s="68">
        <v>0</v>
      </c>
      <c r="EV5295" s="68">
        <v>150087</v>
      </c>
      <c r="EW5295" s="68" t="s">
        <v>2725</v>
      </c>
      <c r="EX5295" s="68" t="str">
        <f t="shared" si="115"/>
        <v>대형</v>
      </c>
      <c r="GE5295" s="68">
        <v>150088</v>
      </c>
      <c r="GF5295" s="68" t="s">
        <v>2726</v>
      </c>
    </row>
    <row r="5296" spans="147:188" x14ac:dyDescent="0.3">
      <c r="EQ5296" s="68">
        <v>54088</v>
      </c>
      <c r="ER5296" s="175">
        <v>2</v>
      </c>
      <c r="ES5296" s="68">
        <v>650</v>
      </c>
      <c r="ET5296" s="68">
        <v>88</v>
      </c>
      <c r="EU5296" s="68">
        <v>0</v>
      </c>
      <c r="EV5296" s="68">
        <v>150088</v>
      </c>
      <c r="EW5296" s="68" t="s">
        <v>2726</v>
      </c>
      <c r="EX5296" s="68" t="str">
        <f t="shared" si="115"/>
        <v>중형</v>
      </c>
      <c r="GE5296" s="68">
        <v>150089</v>
      </c>
      <c r="GF5296" s="68" t="s">
        <v>2727</v>
      </c>
    </row>
    <row r="5297" spans="147:188" x14ac:dyDescent="0.3">
      <c r="EQ5297" s="68">
        <v>54090</v>
      </c>
      <c r="ER5297" s="175">
        <v>4</v>
      </c>
      <c r="ES5297" s="68">
        <v>650</v>
      </c>
      <c r="ET5297" s="68">
        <v>90</v>
      </c>
      <c r="EU5297" s="68">
        <v>0</v>
      </c>
      <c r="EV5297" s="68">
        <v>150090</v>
      </c>
      <c r="EW5297" s="68" t="s">
        <v>2728</v>
      </c>
      <c r="EX5297" s="68" t="str">
        <f t="shared" si="115"/>
        <v>대형</v>
      </c>
      <c r="GE5297" s="68">
        <v>150090</v>
      </c>
      <c r="GF5297" s="68" t="s">
        <v>2728</v>
      </c>
    </row>
    <row r="5298" spans="147:188" x14ac:dyDescent="0.3">
      <c r="EQ5298" s="68">
        <v>54091</v>
      </c>
      <c r="ER5298" s="175">
        <v>4</v>
      </c>
      <c r="ES5298" s="68">
        <v>650</v>
      </c>
      <c r="ET5298" s="68">
        <v>91</v>
      </c>
      <c r="EU5298" s="68">
        <v>0</v>
      </c>
      <c r="EV5298" s="68">
        <v>150091</v>
      </c>
      <c r="EW5298" s="68" t="s">
        <v>2729</v>
      </c>
      <c r="EX5298" s="68" t="str">
        <f t="shared" si="115"/>
        <v>대형</v>
      </c>
      <c r="GE5298" s="68">
        <v>150091</v>
      </c>
      <c r="GF5298" s="68" t="s">
        <v>2729</v>
      </c>
    </row>
    <row r="5299" spans="147:188" x14ac:dyDescent="0.3">
      <c r="EQ5299" s="68">
        <v>54092</v>
      </c>
      <c r="ER5299" s="175">
        <v>4</v>
      </c>
      <c r="ES5299" s="68">
        <v>650</v>
      </c>
      <c r="ET5299" s="68">
        <v>92</v>
      </c>
      <c r="EU5299" s="68">
        <v>0</v>
      </c>
      <c r="EV5299" s="68">
        <v>150092</v>
      </c>
      <c r="EW5299" s="68" t="s">
        <v>2730</v>
      </c>
      <c r="EX5299" s="68" t="str">
        <f t="shared" si="115"/>
        <v>대형</v>
      </c>
      <c r="GE5299" s="68">
        <v>150092</v>
      </c>
      <c r="GF5299" s="68" t="s">
        <v>2730</v>
      </c>
    </row>
    <row r="5300" spans="147:188" x14ac:dyDescent="0.3">
      <c r="EQ5300" s="68">
        <v>54096</v>
      </c>
      <c r="ER5300" s="175">
        <v>4</v>
      </c>
      <c r="ES5300" s="68">
        <v>650</v>
      </c>
      <c r="ET5300" s="68">
        <v>96</v>
      </c>
      <c r="EU5300" s="68">
        <v>0</v>
      </c>
      <c r="EV5300" s="68">
        <v>150096</v>
      </c>
      <c r="EW5300" s="68" t="s">
        <v>2734</v>
      </c>
      <c r="EX5300" s="68" t="str">
        <f t="shared" si="115"/>
        <v>대형</v>
      </c>
      <c r="GE5300" s="68">
        <v>150093</v>
      </c>
      <c r="GF5300" s="68" t="s">
        <v>2731</v>
      </c>
    </row>
    <row r="5301" spans="147:188" x14ac:dyDescent="0.3">
      <c r="GE5301" s="68">
        <v>150094</v>
      </c>
      <c r="GF5301" s="68" t="s">
        <v>2732</v>
      </c>
    </row>
    <row r="5302" spans="147:188" x14ac:dyDescent="0.3">
      <c r="GE5302" s="68">
        <v>150095</v>
      </c>
      <c r="GF5302" s="68" t="s">
        <v>2733</v>
      </c>
    </row>
    <row r="5303" spans="147:188" x14ac:dyDescent="0.3">
      <c r="GE5303" s="68">
        <v>150096</v>
      </c>
      <c r="GF5303" s="68" t="s">
        <v>2734</v>
      </c>
    </row>
    <row r="5304" spans="147:188" x14ac:dyDescent="0.3">
      <c r="GE5304" s="68">
        <v>150097</v>
      </c>
      <c r="GF5304" s="68">
        <v>0</v>
      </c>
    </row>
    <row r="5305" spans="147:188" x14ac:dyDescent="0.3">
      <c r="GE5305" s="68">
        <v>150098</v>
      </c>
      <c r="GF5305" s="68">
        <v>0</v>
      </c>
    </row>
    <row r="5306" spans="147:188" x14ac:dyDescent="0.3">
      <c r="GE5306" s="68">
        <v>150099</v>
      </c>
      <c r="GF5306" s="68">
        <v>0</v>
      </c>
    </row>
    <row r="5307" spans="147:188" x14ac:dyDescent="0.3">
      <c r="GE5307" s="68">
        <v>150100</v>
      </c>
      <c r="GF5307" s="68">
        <v>0</v>
      </c>
    </row>
    <row r="5308" spans="147:188" x14ac:dyDescent="0.3">
      <c r="GE5308" s="68">
        <v>150101</v>
      </c>
      <c r="GF5308" s="68">
        <v>0</v>
      </c>
    </row>
    <row r="5309" spans="147:188" x14ac:dyDescent="0.3">
      <c r="GE5309" s="68">
        <v>150102</v>
      </c>
      <c r="GF5309" s="68">
        <v>0</v>
      </c>
    </row>
    <row r="5310" spans="147:188" x14ac:dyDescent="0.3">
      <c r="GE5310" s="68">
        <v>160001</v>
      </c>
      <c r="GF5310" s="68" t="s">
        <v>7229</v>
      </c>
    </row>
    <row r="5311" spans="147:188" x14ac:dyDescent="0.3">
      <c r="GE5311" s="68">
        <v>160002</v>
      </c>
      <c r="GF5311" s="68" t="s">
        <v>7230</v>
      </c>
    </row>
    <row r="5312" spans="147:188" x14ac:dyDescent="0.3">
      <c r="GE5312" s="68">
        <v>160111</v>
      </c>
      <c r="GF5312" s="68" t="s">
        <v>7231</v>
      </c>
    </row>
    <row r="5313" spans="187:188" x14ac:dyDescent="0.3">
      <c r="GE5313" s="68">
        <v>160112</v>
      </c>
      <c r="GF5313" s="68" t="s">
        <v>7232</v>
      </c>
    </row>
    <row r="5314" spans="187:188" x14ac:dyDescent="0.3">
      <c r="GE5314" s="68">
        <v>160113</v>
      </c>
      <c r="GF5314" s="68" t="s">
        <v>7233</v>
      </c>
    </row>
    <row r="5315" spans="187:188" x14ac:dyDescent="0.3">
      <c r="GE5315" s="68">
        <v>160114</v>
      </c>
      <c r="GF5315" s="68" t="s">
        <v>6513</v>
      </c>
    </row>
    <row r="5316" spans="187:188" x14ac:dyDescent="0.3">
      <c r="GE5316" s="68">
        <v>160121</v>
      </c>
      <c r="GF5316" s="68" t="s">
        <v>7234</v>
      </c>
    </row>
    <row r="5317" spans="187:188" x14ac:dyDescent="0.3">
      <c r="GE5317" s="68">
        <v>160122</v>
      </c>
      <c r="GF5317" s="68" t="s">
        <v>7235</v>
      </c>
    </row>
    <row r="5318" spans="187:188" x14ac:dyDescent="0.3">
      <c r="GE5318" s="68">
        <v>160123</v>
      </c>
      <c r="GF5318" s="68" t="s">
        <v>7236</v>
      </c>
    </row>
    <row r="5319" spans="187:188" x14ac:dyDescent="0.3">
      <c r="GE5319" s="68">
        <v>160124</v>
      </c>
      <c r="GF5319" s="68" t="s">
        <v>6511</v>
      </c>
    </row>
    <row r="5320" spans="187:188" x14ac:dyDescent="0.3">
      <c r="GE5320" s="68">
        <v>160131</v>
      </c>
      <c r="GF5320" s="68" t="s">
        <v>7237</v>
      </c>
    </row>
    <row r="5321" spans="187:188" x14ac:dyDescent="0.3">
      <c r="GE5321" s="68">
        <v>160132</v>
      </c>
      <c r="GF5321" s="68" t="s">
        <v>7238</v>
      </c>
    </row>
    <row r="5322" spans="187:188" x14ac:dyDescent="0.3">
      <c r="GE5322" s="68">
        <v>160133</v>
      </c>
      <c r="GF5322" s="68" t="s">
        <v>7239</v>
      </c>
    </row>
    <row r="5323" spans="187:188" x14ac:dyDescent="0.3">
      <c r="GE5323" s="68">
        <v>160134</v>
      </c>
      <c r="GF5323" s="68" t="s">
        <v>7240</v>
      </c>
    </row>
    <row r="5324" spans="187:188" x14ac:dyDescent="0.3">
      <c r="GE5324" s="68">
        <v>160141</v>
      </c>
      <c r="GF5324" s="68" t="s">
        <v>7241</v>
      </c>
    </row>
    <row r="5325" spans="187:188" x14ac:dyDescent="0.3">
      <c r="GE5325" s="68">
        <v>160142</v>
      </c>
      <c r="GF5325" s="68" t="s">
        <v>7242</v>
      </c>
    </row>
    <row r="5326" spans="187:188" x14ac:dyDescent="0.3">
      <c r="GE5326" s="68">
        <v>160143</v>
      </c>
      <c r="GF5326" s="68" t="s">
        <v>7243</v>
      </c>
    </row>
    <row r="5327" spans="187:188" x14ac:dyDescent="0.3">
      <c r="GE5327" s="68">
        <v>160144</v>
      </c>
      <c r="GF5327" s="68" t="s">
        <v>7244</v>
      </c>
    </row>
    <row r="5328" spans="187:188" x14ac:dyDescent="0.3">
      <c r="GE5328" s="68">
        <v>160161</v>
      </c>
      <c r="GF5328" s="68" t="s">
        <v>7245</v>
      </c>
    </row>
    <row r="5329" spans="187:188" x14ac:dyDescent="0.3">
      <c r="GE5329" s="68">
        <v>160162</v>
      </c>
      <c r="GF5329" s="68" t="s">
        <v>7246</v>
      </c>
    </row>
    <row r="5330" spans="187:188" x14ac:dyDescent="0.3">
      <c r="GE5330" s="68">
        <v>160163</v>
      </c>
      <c r="GF5330" s="68" t="s">
        <v>7247</v>
      </c>
    </row>
    <row r="5331" spans="187:188" x14ac:dyDescent="0.3">
      <c r="GE5331" s="68">
        <v>160164</v>
      </c>
      <c r="GF5331" s="68" t="s">
        <v>7248</v>
      </c>
    </row>
    <row r="5332" spans="187:188" x14ac:dyDescent="0.3">
      <c r="GE5332" s="68">
        <v>160171</v>
      </c>
      <c r="GF5332" s="68" t="s">
        <v>7249</v>
      </c>
    </row>
    <row r="5333" spans="187:188" x14ac:dyDescent="0.3">
      <c r="GE5333" s="68">
        <v>160172</v>
      </c>
      <c r="GF5333" s="68" t="s">
        <v>7250</v>
      </c>
    </row>
    <row r="5334" spans="187:188" x14ac:dyDescent="0.3">
      <c r="GE5334" s="68">
        <v>160173</v>
      </c>
      <c r="GF5334" s="68" t="s">
        <v>7251</v>
      </c>
    </row>
    <row r="5335" spans="187:188" x14ac:dyDescent="0.3">
      <c r="GE5335" s="68">
        <v>160174</v>
      </c>
      <c r="GF5335" s="68" t="s">
        <v>7252</v>
      </c>
    </row>
    <row r="5336" spans="187:188" x14ac:dyDescent="0.3">
      <c r="GE5336" s="68">
        <v>160181</v>
      </c>
      <c r="GF5336" s="68" t="s">
        <v>7253</v>
      </c>
    </row>
    <row r="5337" spans="187:188" x14ac:dyDescent="0.3">
      <c r="GE5337" s="68">
        <v>160182</v>
      </c>
      <c r="GF5337" s="68" t="s">
        <v>7254</v>
      </c>
    </row>
    <row r="5338" spans="187:188" x14ac:dyDescent="0.3">
      <c r="GE5338" s="68">
        <v>160183</v>
      </c>
      <c r="GF5338" s="68" t="s">
        <v>7255</v>
      </c>
    </row>
    <row r="5339" spans="187:188" x14ac:dyDescent="0.3">
      <c r="GE5339" s="68">
        <v>160184</v>
      </c>
      <c r="GF5339" s="68" t="s">
        <v>7256</v>
      </c>
    </row>
    <row r="5340" spans="187:188" x14ac:dyDescent="0.3">
      <c r="GE5340" s="68">
        <v>160211</v>
      </c>
      <c r="GF5340" s="68" t="s">
        <v>7257</v>
      </c>
    </row>
    <row r="5341" spans="187:188" x14ac:dyDescent="0.3">
      <c r="GE5341" s="68">
        <v>160212</v>
      </c>
      <c r="GF5341" s="68" t="s">
        <v>7258</v>
      </c>
    </row>
    <row r="5342" spans="187:188" x14ac:dyDescent="0.3">
      <c r="GE5342" s="68">
        <v>160213</v>
      </c>
      <c r="GF5342" s="68" t="s">
        <v>7259</v>
      </c>
    </row>
    <row r="5343" spans="187:188" x14ac:dyDescent="0.3">
      <c r="GE5343" s="68">
        <v>160214</v>
      </c>
      <c r="GF5343" s="68" t="s">
        <v>7260</v>
      </c>
    </row>
    <row r="5344" spans="187:188" x14ac:dyDescent="0.3">
      <c r="GE5344" s="68">
        <v>160221</v>
      </c>
      <c r="GF5344" s="68" t="s">
        <v>7261</v>
      </c>
    </row>
    <row r="5345" spans="187:188" x14ac:dyDescent="0.3">
      <c r="GE5345" s="68">
        <v>160222</v>
      </c>
      <c r="GF5345" s="68" t="s">
        <v>7262</v>
      </c>
    </row>
    <row r="5346" spans="187:188" x14ac:dyDescent="0.3">
      <c r="GE5346" s="68">
        <v>160223</v>
      </c>
      <c r="GF5346" s="68" t="s">
        <v>7263</v>
      </c>
    </row>
    <row r="5347" spans="187:188" x14ac:dyDescent="0.3">
      <c r="GE5347" s="68">
        <v>160224</v>
      </c>
      <c r="GF5347" s="68" t="s">
        <v>7264</v>
      </c>
    </row>
    <row r="5348" spans="187:188" x14ac:dyDescent="0.3">
      <c r="GE5348" s="68">
        <v>160225</v>
      </c>
      <c r="GF5348" s="68" t="s">
        <v>7265</v>
      </c>
    </row>
    <row r="5349" spans="187:188" x14ac:dyDescent="0.3">
      <c r="GE5349" s="68">
        <v>160226</v>
      </c>
      <c r="GF5349" s="68" t="s">
        <v>7266</v>
      </c>
    </row>
    <row r="5350" spans="187:188" x14ac:dyDescent="0.3">
      <c r="GE5350" s="68">
        <v>160231</v>
      </c>
      <c r="GF5350" s="68" t="s">
        <v>7267</v>
      </c>
    </row>
    <row r="5351" spans="187:188" x14ac:dyDescent="0.3">
      <c r="GE5351" s="68">
        <v>160232</v>
      </c>
      <c r="GF5351" s="68" t="s">
        <v>7268</v>
      </c>
    </row>
    <row r="5352" spans="187:188" x14ac:dyDescent="0.3">
      <c r="GE5352" s="68">
        <v>160233</v>
      </c>
      <c r="GF5352" s="68" t="s">
        <v>7269</v>
      </c>
    </row>
    <row r="5353" spans="187:188" x14ac:dyDescent="0.3">
      <c r="GE5353" s="68">
        <v>160234</v>
      </c>
      <c r="GF5353" s="68" t="s">
        <v>7270</v>
      </c>
    </row>
    <row r="5354" spans="187:188" x14ac:dyDescent="0.3">
      <c r="GE5354" s="68">
        <v>160235</v>
      </c>
      <c r="GF5354" s="68" t="s">
        <v>7271</v>
      </c>
    </row>
    <row r="5355" spans="187:188" x14ac:dyDescent="0.3">
      <c r="GE5355" s="68">
        <v>160236</v>
      </c>
      <c r="GF5355" s="68" t="s">
        <v>7272</v>
      </c>
    </row>
    <row r="5356" spans="187:188" x14ac:dyDescent="0.3">
      <c r="GE5356" s="68">
        <v>160241</v>
      </c>
      <c r="GF5356" s="68" t="s">
        <v>7273</v>
      </c>
    </row>
    <row r="5357" spans="187:188" x14ac:dyDescent="0.3">
      <c r="GE5357" s="68">
        <v>160242</v>
      </c>
      <c r="GF5357" s="68" t="s">
        <v>7274</v>
      </c>
    </row>
    <row r="5358" spans="187:188" x14ac:dyDescent="0.3">
      <c r="GE5358" s="68">
        <v>160243</v>
      </c>
      <c r="GF5358" s="68" t="s">
        <v>7275</v>
      </c>
    </row>
    <row r="5359" spans="187:188" x14ac:dyDescent="0.3">
      <c r="GE5359" s="68">
        <v>160244</v>
      </c>
      <c r="GF5359" s="68" t="s">
        <v>7276</v>
      </c>
    </row>
    <row r="5360" spans="187:188" x14ac:dyDescent="0.3">
      <c r="GE5360" s="68">
        <v>160245</v>
      </c>
      <c r="GF5360" s="68" t="s">
        <v>7277</v>
      </c>
    </row>
    <row r="5361" spans="187:188" x14ac:dyDescent="0.3">
      <c r="GE5361" s="68">
        <v>160246</v>
      </c>
      <c r="GF5361" s="68" t="s">
        <v>7278</v>
      </c>
    </row>
    <row r="5362" spans="187:188" x14ac:dyDescent="0.3">
      <c r="GE5362" s="68">
        <v>160261</v>
      </c>
      <c r="GF5362" s="68" t="s">
        <v>7279</v>
      </c>
    </row>
    <row r="5363" spans="187:188" x14ac:dyDescent="0.3">
      <c r="GE5363" s="68">
        <v>160262</v>
      </c>
      <c r="GF5363" s="68" t="s">
        <v>7280</v>
      </c>
    </row>
    <row r="5364" spans="187:188" x14ac:dyDescent="0.3">
      <c r="GE5364" s="68">
        <v>160263</v>
      </c>
      <c r="GF5364" s="68" t="s">
        <v>7281</v>
      </c>
    </row>
    <row r="5365" spans="187:188" x14ac:dyDescent="0.3">
      <c r="GE5365" s="68">
        <v>160264</v>
      </c>
      <c r="GF5365" s="68" t="s">
        <v>7282</v>
      </c>
    </row>
    <row r="5366" spans="187:188" x14ac:dyDescent="0.3">
      <c r="GE5366" s="68">
        <v>160265</v>
      </c>
      <c r="GF5366" s="68" t="s">
        <v>7283</v>
      </c>
    </row>
    <row r="5367" spans="187:188" x14ac:dyDescent="0.3">
      <c r="GE5367" s="68">
        <v>160266</v>
      </c>
      <c r="GF5367" s="68" t="s">
        <v>7284</v>
      </c>
    </row>
    <row r="5368" spans="187:188" x14ac:dyDescent="0.3">
      <c r="GE5368" s="68">
        <v>160271</v>
      </c>
      <c r="GF5368" s="68" t="s">
        <v>7285</v>
      </c>
    </row>
    <row r="5369" spans="187:188" x14ac:dyDescent="0.3">
      <c r="GE5369" s="68">
        <v>160272</v>
      </c>
      <c r="GF5369" s="68" t="s">
        <v>7286</v>
      </c>
    </row>
    <row r="5370" spans="187:188" x14ac:dyDescent="0.3">
      <c r="GE5370" s="68">
        <v>160273</v>
      </c>
      <c r="GF5370" s="68" t="s">
        <v>7287</v>
      </c>
    </row>
    <row r="5371" spans="187:188" x14ac:dyDescent="0.3">
      <c r="GE5371" s="68">
        <v>160274</v>
      </c>
      <c r="GF5371" s="68" t="s">
        <v>7288</v>
      </c>
    </row>
    <row r="5372" spans="187:188" x14ac:dyDescent="0.3">
      <c r="GE5372" s="68">
        <v>160275</v>
      </c>
      <c r="GF5372" s="68" t="s">
        <v>7289</v>
      </c>
    </row>
    <row r="5373" spans="187:188" x14ac:dyDescent="0.3">
      <c r="GE5373" s="68">
        <v>160276</v>
      </c>
      <c r="GF5373" s="68" t="s">
        <v>7290</v>
      </c>
    </row>
    <row r="5374" spans="187:188" x14ac:dyDescent="0.3">
      <c r="GE5374" s="68">
        <v>160281</v>
      </c>
      <c r="GF5374" s="68" t="s">
        <v>7291</v>
      </c>
    </row>
    <row r="5375" spans="187:188" x14ac:dyDescent="0.3">
      <c r="GE5375" s="68">
        <v>160282</v>
      </c>
      <c r="GF5375" s="68" t="s">
        <v>7292</v>
      </c>
    </row>
    <row r="5376" spans="187:188" x14ac:dyDescent="0.3">
      <c r="GE5376" s="68">
        <v>160283</v>
      </c>
      <c r="GF5376" s="68" t="s">
        <v>7293</v>
      </c>
    </row>
    <row r="5377" spans="187:188" x14ac:dyDescent="0.3">
      <c r="GE5377" s="68">
        <v>160284</v>
      </c>
      <c r="GF5377" s="68" t="s">
        <v>7294</v>
      </c>
    </row>
    <row r="5378" spans="187:188" x14ac:dyDescent="0.3">
      <c r="GE5378" s="68">
        <v>160285</v>
      </c>
      <c r="GF5378" s="68" t="s">
        <v>7295</v>
      </c>
    </row>
    <row r="5379" spans="187:188" x14ac:dyDescent="0.3">
      <c r="GE5379" s="68">
        <v>160286</v>
      </c>
      <c r="GF5379" s="68" t="s">
        <v>7296</v>
      </c>
    </row>
    <row r="5380" spans="187:188" x14ac:dyDescent="0.3">
      <c r="GE5380" s="68">
        <v>160311</v>
      </c>
      <c r="GF5380" s="68" t="s">
        <v>7297</v>
      </c>
    </row>
    <row r="5381" spans="187:188" x14ac:dyDescent="0.3">
      <c r="GE5381" s="68">
        <v>160312</v>
      </c>
      <c r="GF5381" s="68" t="s">
        <v>7298</v>
      </c>
    </row>
    <row r="5382" spans="187:188" x14ac:dyDescent="0.3">
      <c r="GE5382" s="68">
        <v>160313</v>
      </c>
      <c r="GF5382" s="68" t="s">
        <v>7299</v>
      </c>
    </row>
    <row r="5383" spans="187:188" x14ac:dyDescent="0.3">
      <c r="GE5383" s="68">
        <v>160314</v>
      </c>
      <c r="GF5383" s="68" t="s">
        <v>7300</v>
      </c>
    </row>
    <row r="5384" spans="187:188" x14ac:dyDescent="0.3">
      <c r="GE5384" s="68">
        <v>160321</v>
      </c>
      <c r="GF5384" s="68" t="s">
        <v>7301</v>
      </c>
    </row>
    <row r="5385" spans="187:188" x14ac:dyDescent="0.3">
      <c r="GE5385" s="68">
        <v>160322</v>
      </c>
      <c r="GF5385" s="68" t="s">
        <v>870</v>
      </c>
    </row>
    <row r="5386" spans="187:188" x14ac:dyDescent="0.3">
      <c r="GE5386" s="68">
        <v>160323</v>
      </c>
      <c r="GF5386" s="68" t="s">
        <v>7302</v>
      </c>
    </row>
    <row r="5387" spans="187:188" x14ac:dyDescent="0.3">
      <c r="GE5387" s="68">
        <v>160324</v>
      </c>
      <c r="GF5387" s="68" t="s">
        <v>7303</v>
      </c>
    </row>
    <row r="5388" spans="187:188" x14ac:dyDescent="0.3">
      <c r="GE5388" s="68">
        <v>160331</v>
      </c>
      <c r="GF5388" s="68" t="s">
        <v>7304</v>
      </c>
    </row>
    <row r="5389" spans="187:188" x14ac:dyDescent="0.3">
      <c r="GE5389" s="68">
        <v>160332</v>
      </c>
      <c r="GF5389" s="68" t="s">
        <v>7305</v>
      </c>
    </row>
    <row r="5390" spans="187:188" x14ac:dyDescent="0.3">
      <c r="GE5390" s="68">
        <v>160333</v>
      </c>
      <c r="GF5390" s="68" t="s">
        <v>7306</v>
      </c>
    </row>
    <row r="5391" spans="187:188" x14ac:dyDescent="0.3">
      <c r="GE5391" s="68">
        <v>160334</v>
      </c>
      <c r="GF5391" s="68" t="s">
        <v>7307</v>
      </c>
    </row>
    <row r="5392" spans="187:188" x14ac:dyDescent="0.3">
      <c r="GE5392" s="68">
        <v>160341</v>
      </c>
      <c r="GF5392" s="68" t="s">
        <v>7308</v>
      </c>
    </row>
    <row r="5393" spans="187:188" x14ac:dyDescent="0.3">
      <c r="GE5393" s="68">
        <v>160342</v>
      </c>
      <c r="GF5393" s="68" t="s">
        <v>7309</v>
      </c>
    </row>
    <row r="5394" spans="187:188" x14ac:dyDescent="0.3">
      <c r="GE5394" s="68">
        <v>160343</v>
      </c>
      <c r="GF5394" s="68" t="s">
        <v>7310</v>
      </c>
    </row>
    <row r="5395" spans="187:188" x14ac:dyDescent="0.3">
      <c r="GE5395" s="68">
        <v>160344</v>
      </c>
      <c r="GF5395" s="68" t="s">
        <v>7311</v>
      </c>
    </row>
    <row r="5396" spans="187:188" x14ac:dyDescent="0.3">
      <c r="GE5396" s="68">
        <v>160361</v>
      </c>
      <c r="GF5396" s="68" t="s">
        <v>7312</v>
      </c>
    </row>
    <row r="5397" spans="187:188" x14ac:dyDescent="0.3">
      <c r="GE5397" s="68">
        <v>160362</v>
      </c>
      <c r="GF5397" s="68" t="s">
        <v>7313</v>
      </c>
    </row>
    <row r="5398" spans="187:188" x14ac:dyDescent="0.3">
      <c r="GE5398" s="68">
        <v>160363</v>
      </c>
      <c r="GF5398" s="68" t="s">
        <v>7314</v>
      </c>
    </row>
    <row r="5399" spans="187:188" x14ac:dyDescent="0.3">
      <c r="GE5399" s="68">
        <v>160364</v>
      </c>
      <c r="GF5399" s="68" t="s">
        <v>7315</v>
      </c>
    </row>
    <row r="5400" spans="187:188" x14ac:dyDescent="0.3">
      <c r="GE5400" s="68">
        <v>160371</v>
      </c>
      <c r="GF5400" s="68" t="s">
        <v>7316</v>
      </c>
    </row>
    <row r="5401" spans="187:188" x14ac:dyDescent="0.3">
      <c r="GE5401" s="68">
        <v>160372</v>
      </c>
      <c r="GF5401" s="68" t="s">
        <v>7317</v>
      </c>
    </row>
    <row r="5402" spans="187:188" x14ac:dyDescent="0.3">
      <c r="GE5402" s="68">
        <v>160373</v>
      </c>
      <c r="GF5402" s="68" t="s">
        <v>7318</v>
      </c>
    </row>
    <row r="5403" spans="187:188" x14ac:dyDescent="0.3">
      <c r="GE5403" s="68">
        <v>160374</v>
      </c>
      <c r="GF5403" s="68" t="s">
        <v>7319</v>
      </c>
    </row>
    <row r="5404" spans="187:188" x14ac:dyDescent="0.3">
      <c r="GE5404" s="68">
        <v>160381</v>
      </c>
      <c r="GF5404" s="68" t="s">
        <v>7320</v>
      </c>
    </row>
    <row r="5405" spans="187:188" x14ac:dyDescent="0.3">
      <c r="GE5405" s="68">
        <v>160382</v>
      </c>
      <c r="GF5405" s="68" t="s">
        <v>7321</v>
      </c>
    </row>
    <row r="5406" spans="187:188" x14ac:dyDescent="0.3">
      <c r="GE5406" s="68">
        <v>160383</v>
      </c>
      <c r="GF5406" s="68" t="s">
        <v>7322</v>
      </c>
    </row>
    <row r="5407" spans="187:188" x14ac:dyDescent="0.3">
      <c r="GE5407" s="68">
        <v>160384</v>
      </c>
      <c r="GF5407" s="68" t="s">
        <v>7323</v>
      </c>
    </row>
    <row r="5408" spans="187:188" x14ac:dyDescent="0.3">
      <c r="GE5408" s="68">
        <v>160411</v>
      </c>
      <c r="GF5408" s="68" t="s">
        <v>7313</v>
      </c>
    </row>
    <row r="5409" spans="187:188" x14ac:dyDescent="0.3">
      <c r="GE5409" s="68">
        <v>160412</v>
      </c>
      <c r="GF5409" s="68" t="s">
        <v>7324</v>
      </c>
    </row>
    <row r="5410" spans="187:188" x14ac:dyDescent="0.3">
      <c r="GE5410" s="68">
        <v>160413</v>
      </c>
      <c r="GF5410" s="68" t="s">
        <v>7325</v>
      </c>
    </row>
    <row r="5411" spans="187:188" x14ac:dyDescent="0.3">
      <c r="GE5411" s="68">
        <v>160414</v>
      </c>
      <c r="GF5411" s="68" t="s">
        <v>7326</v>
      </c>
    </row>
    <row r="5412" spans="187:188" x14ac:dyDescent="0.3">
      <c r="GE5412" s="68">
        <v>160421</v>
      </c>
      <c r="GF5412" s="68" t="s">
        <v>7327</v>
      </c>
    </row>
    <row r="5413" spans="187:188" x14ac:dyDescent="0.3">
      <c r="GE5413" s="68">
        <v>160422</v>
      </c>
      <c r="GF5413" s="68" t="s">
        <v>7328</v>
      </c>
    </row>
    <row r="5414" spans="187:188" x14ac:dyDescent="0.3">
      <c r="GE5414" s="68">
        <v>160423</v>
      </c>
      <c r="GF5414" s="68" t="s">
        <v>7329</v>
      </c>
    </row>
    <row r="5415" spans="187:188" x14ac:dyDescent="0.3">
      <c r="GE5415" s="68">
        <v>160424</v>
      </c>
      <c r="GF5415" s="68" t="s">
        <v>7330</v>
      </c>
    </row>
    <row r="5416" spans="187:188" x14ac:dyDescent="0.3">
      <c r="GE5416" s="68">
        <v>160431</v>
      </c>
      <c r="GF5416" s="68" t="s">
        <v>7331</v>
      </c>
    </row>
    <row r="5417" spans="187:188" x14ac:dyDescent="0.3">
      <c r="GE5417" s="68">
        <v>160432</v>
      </c>
      <c r="GF5417" s="68" t="s">
        <v>7332</v>
      </c>
    </row>
    <row r="5418" spans="187:188" x14ac:dyDescent="0.3">
      <c r="GE5418" s="68">
        <v>160433</v>
      </c>
      <c r="GF5418" s="68" t="s">
        <v>7333</v>
      </c>
    </row>
    <row r="5419" spans="187:188" x14ac:dyDescent="0.3">
      <c r="GE5419" s="68">
        <v>160434</v>
      </c>
      <c r="GF5419" s="68" t="s">
        <v>7334</v>
      </c>
    </row>
    <row r="5420" spans="187:188" x14ac:dyDescent="0.3">
      <c r="GE5420" s="68">
        <v>160441</v>
      </c>
      <c r="GF5420" s="68" t="s">
        <v>7335</v>
      </c>
    </row>
    <row r="5421" spans="187:188" x14ac:dyDescent="0.3">
      <c r="GE5421" s="68">
        <v>160442</v>
      </c>
      <c r="GF5421" s="68" t="s">
        <v>7336</v>
      </c>
    </row>
    <row r="5422" spans="187:188" x14ac:dyDescent="0.3">
      <c r="GE5422" s="68">
        <v>160443</v>
      </c>
      <c r="GF5422" s="68" t="s">
        <v>7337</v>
      </c>
    </row>
    <row r="5423" spans="187:188" x14ac:dyDescent="0.3">
      <c r="GE5423" s="68">
        <v>160444</v>
      </c>
      <c r="GF5423" s="68" t="s">
        <v>7338</v>
      </c>
    </row>
    <row r="5424" spans="187:188" x14ac:dyDescent="0.3">
      <c r="GE5424" s="68">
        <v>160461</v>
      </c>
      <c r="GF5424" s="68" t="s">
        <v>7339</v>
      </c>
    </row>
    <row r="5425" spans="187:188" x14ac:dyDescent="0.3">
      <c r="GE5425" s="68">
        <v>160462</v>
      </c>
      <c r="GF5425" s="68" t="s">
        <v>7340</v>
      </c>
    </row>
    <row r="5426" spans="187:188" x14ac:dyDescent="0.3">
      <c r="GE5426" s="68">
        <v>160463</v>
      </c>
      <c r="GF5426" s="68" t="s">
        <v>7341</v>
      </c>
    </row>
    <row r="5427" spans="187:188" x14ac:dyDescent="0.3">
      <c r="GE5427" s="68">
        <v>160464</v>
      </c>
      <c r="GF5427" s="68" t="s">
        <v>7342</v>
      </c>
    </row>
    <row r="5428" spans="187:188" x14ac:dyDescent="0.3">
      <c r="GE5428" s="68">
        <v>160471</v>
      </c>
      <c r="GF5428" s="68" t="s">
        <v>7343</v>
      </c>
    </row>
    <row r="5429" spans="187:188" x14ac:dyDescent="0.3">
      <c r="GE5429" s="68">
        <v>160472</v>
      </c>
      <c r="GF5429" s="68" t="s">
        <v>7344</v>
      </c>
    </row>
    <row r="5430" spans="187:188" x14ac:dyDescent="0.3">
      <c r="GE5430" s="68">
        <v>160473</v>
      </c>
      <c r="GF5430" s="68" t="s">
        <v>7345</v>
      </c>
    </row>
    <row r="5431" spans="187:188" x14ac:dyDescent="0.3">
      <c r="GE5431" s="68">
        <v>160474</v>
      </c>
      <c r="GF5431" s="68" t="s">
        <v>7346</v>
      </c>
    </row>
    <row r="5432" spans="187:188" x14ac:dyDescent="0.3">
      <c r="GE5432" s="68">
        <v>160481</v>
      </c>
      <c r="GF5432" s="68" t="s">
        <v>7347</v>
      </c>
    </row>
    <row r="5433" spans="187:188" x14ac:dyDescent="0.3">
      <c r="GE5433" s="68">
        <v>160482</v>
      </c>
      <c r="GF5433" s="68" t="s">
        <v>7348</v>
      </c>
    </row>
    <row r="5434" spans="187:188" x14ac:dyDescent="0.3">
      <c r="GE5434" s="68">
        <v>160483</v>
      </c>
      <c r="GF5434" s="68" t="s">
        <v>7349</v>
      </c>
    </row>
    <row r="5435" spans="187:188" x14ac:dyDescent="0.3">
      <c r="GE5435" s="68">
        <v>160484</v>
      </c>
      <c r="GF5435" s="68" t="s">
        <v>7350</v>
      </c>
    </row>
    <row r="5436" spans="187:188" x14ac:dyDescent="0.3">
      <c r="GE5436" s="68">
        <v>166001</v>
      </c>
      <c r="GF5436" s="68" t="s">
        <v>7240</v>
      </c>
    </row>
    <row r="5437" spans="187:188" x14ac:dyDescent="0.3">
      <c r="GE5437" s="68">
        <v>166031</v>
      </c>
      <c r="GF5437" s="68" t="s">
        <v>7266</v>
      </c>
    </row>
    <row r="5438" spans="187:188" x14ac:dyDescent="0.3">
      <c r="GE5438" s="68">
        <v>166061</v>
      </c>
      <c r="GF5438" s="68" t="s">
        <v>7290</v>
      </c>
    </row>
    <row r="5439" spans="187:188" x14ac:dyDescent="0.3">
      <c r="GE5439" s="68">
        <v>166091</v>
      </c>
      <c r="GF5439" s="68" t="s">
        <v>7303</v>
      </c>
    </row>
    <row r="5440" spans="187:188" x14ac:dyDescent="0.3">
      <c r="GE5440" s="68">
        <v>166121</v>
      </c>
      <c r="GF5440" s="68" t="s">
        <v>7261</v>
      </c>
    </row>
    <row r="5441" spans="187:188" x14ac:dyDescent="0.3">
      <c r="GE5441" s="68">
        <v>166122</v>
      </c>
      <c r="GF5441" s="68" t="s">
        <v>7261</v>
      </c>
    </row>
    <row r="5442" spans="187:188" x14ac:dyDescent="0.3">
      <c r="GE5442" s="68">
        <v>166123</v>
      </c>
      <c r="GF5442" s="68" t="s">
        <v>7261</v>
      </c>
    </row>
    <row r="5443" spans="187:188" x14ac:dyDescent="0.3">
      <c r="GE5443" s="68">
        <v>166124</v>
      </c>
      <c r="GF5443" s="68" t="s">
        <v>7261</v>
      </c>
    </row>
    <row r="5444" spans="187:188" x14ac:dyDescent="0.3">
      <c r="GE5444" s="68">
        <v>166125</v>
      </c>
      <c r="GF5444" s="68" t="s">
        <v>7261</v>
      </c>
    </row>
    <row r="5445" spans="187:188" x14ac:dyDescent="0.3">
      <c r="GE5445" s="68">
        <v>166126</v>
      </c>
      <c r="GF5445" s="68" t="s">
        <v>7261</v>
      </c>
    </row>
    <row r="5446" spans="187:188" x14ac:dyDescent="0.3">
      <c r="GE5446" s="68">
        <v>166127</v>
      </c>
      <c r="GF5446" s="68" t="s">
        <v>7261</v>
      </c>
    </row>
    <row r="5447" spans="187:188" x14ac:dyDescent="0.3">
      <c r="GE5447" s="68">
        <v>166128</v>
      </c>
      <c r="GF5447" s="68" t="s">
        <v>7261</v>
      </c>
    </row>
    <row r="5448" spans="187:188" x14ac:dyDescent="0.3">
      <c r="GE5448" s="68">
        <v>166129</v>
      </c>
      <c r="GF5448" s="68" t="s">
        <v>7261</v>
      </c>
    </row>
    <row r="5449" spans="187:188" x14ac:dyDescent="0.3">
      <c r="GE5449" s="68">
        <v>166130</v>
      </c>
      <c r="GF5449" s="68" t="s">
        <v>7261</v>
      </c>
    </row>
    <row r="5450" spans="187:188" x14ac:dyDescent="0.3">
      <c r="GE5450" s="68">
        <v>166131</v>
      </c>
      <c r="GF5450" s="68" t="s">
        <v>7261</v>
      </c>
    </row>
    <row r="5451" spans="187:188" x14ac:dyDescent="0.3">
      <c r="GE5451" s="68">
        <v>166132</v>
      </c>
      <c r="GF5451" s="68" t="s">
        <v>7261</v>
      </c>
    </row>
    <row r="5452" spans="187:188" x14ac:dyDescent="0.3">
      <c r="GE5452" s="68">
        <v>166133</v>
      </c>
      <c r="GF5452" s="68" t="s">
        <v>7261</v>
      </c>
    </row>
    <row r="5453" spans="187:188" x14ac:dyDescent="0.3">
      <c r="GE5453" s="68">
        <v>166134</v>
      </c>
      <c r="GF5453" s="68" t="s">
        <v>7261</v>
      </c>
    </row>
    <row r="5454" spans="187:188" x14ac:dyDescent="0.3">
      <c r="GE5454" s="68">
        <v>166135</v>
      </c>
      <c r="GF5454" s="68" t="s">
        <v>7261</v>
      </c>
    </row>
    <row r="5455" spans="187:188" x14ac:dyDescent="0.3">
      <c r="GE5455" s="68">
        <v>166136</v>
      </c>
      <c r="GF5455" s="68" t="s">
        <v>7261</v>
      </c>
    </row>
    <row r="5456" spans="187:188" x14ac:dyDescent="0.3">
      <c r="GE5456" s="68">
        <v>166137</v>
      </c>
      <c r="GF5456" s="68" t="s">
        <v>7261</v>
      </c>
    </row>
    <row r="5457" spans="187:188" x14ac:dyDescent="0.3">
      <c r="GE5457" s="68">
        <v>166138</v>
      </c>
      <c r="GF5457" s="68" t="s">
        <v>7261</v>
      </c>
    </row>
    <row r="5458" spans="187:188" x14ac:dyDescent="0.3">
      <c r="GE5458" s="68">
        <v>166139</v>
      </c>
      <c r="GF5458" s="68" t="s">
        <v>7261</v>
      </c>
    </row>
    <row r="5459" spans="187:188" x14ac:dyDescent="0.3">
      <c r="GE5459" s="68">
        <v>166140</v>
      </c>
      <c r="GF5459" s="68" t="s">
        <v>7261</v>
      </c>
    </row>
    <row r="5460" spans="187:188" x14ac:dyDescent="0.3">
      <c r="GE5460" s="68">
        <v>166141</v>
      </c>
      <c r="GF5460" s="68" t="s">
        <v>7261</v>
      </c>
    </row>
    <row r="5461" spans="187:188" x14ac:dyDescent="0.3">
      <c r="GE5461" s="68">
        <v>166142</v>
      </c>
      <c r="GF5461" s="68" t="s">
        <v>7261</v>
      </c>
    </row>
    <row r="5462" spans="187:188" x14ac:dyDescent="0.3">
      <c r="GE5462" s="68">
        <v>166143</v>
      </c>
      <c r="GF5462" s="68" t="s">
        <v>7261</v>
      </c>
    </row>
    <row r="5463" spans="187:188" x14ac:dyDescent="0.3">
      <c r="GE5463" s="68">
        <v>166144</v>
      </c>
      <c r="GF5463" s="68" t="s">
        <v>7261</v>
      </c>
    </row>
    <row r="5464" spans="187:188" x14ac:dyDescent="0.3">
      <c r="GE5464" s="68">
        <v>166145</v>
      </c>
      <c r="GF5464" s="68" t="s">
        <v>7261</v>
      </c>
    </row>
    <row r="5465" spans="187:188" x14ac:dyDescent="0.3">
      <c r="GE5465" s="68">
        <v>166146</v>
      </c>
      <c r="GF5465" s="68" t="s">
        <v>7261</v>
      </c>
    </row>
    <row r="5466" spans="187:188" x14ac:dyDescent="0.3">
      <c r="GE5466" s="68">
        <v>166147</v>
      </c>
      <c r="GF5466" s="68" t="s">
        <v>7261</v>
      </c>
    </row>
    <row r="5467" spans="187:188" x14ac:dyDescent="0.3">
      <c r="GE5467" s="68">
        <v>166148</v>
      </c>
      <c r="GF5467" s="68" t="s">
        <v>7261</v>
      </c>
    </row>
    <row r="5468" spans="187:188" x14ac:dyDescent="0.3">
      <c r="GE5468" s="68">
        <v>166149</v>
      </c>
      <c r="GF5468" s="68" t="s">
        <v>7261</v>
      </c>
    </row>
    <row r="5469" spans="187:188" x14ac:dyDescent="0.3">
      <c r="GE5469" s="68">
        <v>166150</v>
      </c>
      <c r="GF5469" s="68" t="s">
        <v>7261</v>
      </c>
    </row>
    <row r="5470" spans="187:188" x14ac:dyDescent="0.3">
      <c r="GE5470" s="68">
        <v>166151</v>
      </c>
      <c r="GF5470" s="68" t="s">
        <v>7262</v>
      </c>
    </row>
    <row r="5471" spans="187:188" x14ac:dyDescent="0.3">
      <c r="GE5471" s="68">
        <v>166152</v>
      </c>
      <c r="GF5471" s="68" t="s">
        <v>7262</v>
      </c>
    </row>
    <row r="5472" spans="187:188" x14ac:dyDescent="0.3">
      <c r="GE5472" s="68">
        <v>166153</v>
      </c>
      <c r="GF5472" s="68" t="s">
        <v>7262</v>
      </c>
    </row>
    <row r="5473" spans="187:188" x14ac:dyDescent="0.3">
      <c r="GE5473" s="68">
        <v>166154</v>
      </c>
      <c r="GF5473" s="68" t="s">
        <v>7262</v>
      </c>
    </row>
    <row r="5474" spans="187:188" x14ac:dyDescent="0.3">
      <c r="GE5474" s="68">
        <v>166155</v>
      </c>
      <c r="GF5474" s="68" t="s">
        <v>7262</v>
      </c>
    </row>
    <row r="5475" spans="187:188" x14ac:dyDescent="0.3">
      <c r="GE5475" s="68">
        <v>166156</v>
      </c>
      <c r="GF5475" s="68" t="s">
        <v>7262</v>
      </c>
    </row>
    <row r="5476" spans="187:188" x14ac:dyDescent="0.3">
      <c r="GE5476" s="68">
        <v>166157</v>
      </c>
      <c r="GF5476" s="68" t="s">
        <v>7262</v>
      </c>
    </row>
    <row r="5477" spans="187:188" x14ac:dyDescent="0.3">
      <c r="GE5477" s="68">
        <v>166158</v>
      </c>
      <c r="GF5477" s="68" t="s">
        <v>7262</v>
      </c>
    </row>
    <row r="5478" spans="187:188" x14ac:dyDescent="0.3">
      <c r="GE5478" s="68">
        <v>166159</v>
      </c>
      <c r="GF5478" s="68" t="s">
        <v>7262</v>
      </c>
    </row>
    <row r="5479" spans="187:188" x14ac:dyDescent="0.3">
      <c r="GE5479" s="68">
        <v>166160</v>
      </c>
      <c r="GF5479" s="68" t="s">
        <v>7262</v>
      </c>
    </row>
    <row r="5480" spans="187:188" x14ac:dyDescent="0.3">
      <c r="GE5480" s="68">
        <v>166161</v>
      </c>
      <c r="GF5480" s="68" t="s">
        <v>7262</v>
      </c>
    </row>
    <row r="5481" spans="187:188" x14ac:dyDescent="0.3">
      <c r="GE5481" s="68">
        <v>166162</v>
      </c>
      <c r="GF5481" s="68" t="s">
        <v>7262</v>
      </c>
    </row>
    <row r="5482" spans="187:188" x14ac:dyDescent="0.3">
      <c r="GE5482" s="68">
        <v>166163</v>
      </c>
      <c r="GF5482" s="68" t="s">
        <v>7262</v>
      </c>
    </row>
    <row r="5483" spans="187:188" x14ac:dyDescent="0.3">
      <c r="GE5483" s="68">
        <v>166164</v>
      </c>
      <c r="GF5483" s="68" t="s">
        <v>7262</v>
      </c>
    </row>
    <row r="5484" spans="187:188" x14ac:dyDescent="0.3">
      <c r="GE5484" s="68">
        <v>166165</v>
      </c>
      <c r="GF5484" s="68" t="s">
        <v>7262</v>
      </c>
    </row>
    <row r="5485" spans="187:188" x14ac:dyDescent="0.3">
      <c r="GE5485" s="68">
        <v>166166</v>
      </c>
      <c r="GF5485" s="68" t="s">
        <v>7262</v>
      </c>
    </row>
    <row r="5486" spans="187:188" x14ac:dyDescent="0.3">
      <c r="GE5486" s="68">
        <v>166167</v>
      </c>
      <c r="GF5486" s="68" t="s">
        <v>7262</v>
      </c>
    </row>
    <row r="5487" spans="187:188" x14ac:dyDescent="0.3">
      <c r="GE5487" s="68">
        <v>166168</v>
      </c>
      <c r="GF5487" s="68" t="s">
        <v>7262</v>
      </c>
    </row>
    <row r="5488" spans="187:188" x14ac:dyDescent="0.3">
      <c r="GE5488" s="68">
        <v>166169</v>
      </c>
      <c r="GF5488" s="68" t="s">
        <v>7262</v>
      </c>
    </row>
    <row r="5489" spans="187:188" x14ac:dyDescent="0.3">
      <c r="GE5489" s="68">
        <v>166170</v>
      </c>
      <c r="GF5489" s="68" t="s">
        <v>7262</v>
      </c>
    </row>
    <row r="5490" spans="187:188" x14ac:dyDescent="0.3">
      <c r="GE5490" s="68">
        <v>166171</v>
      </c>
      <c r="GF5490" s="68" t="s">
        <v>7262</v>
      </c>
    </row>
    <row r="5491" spans="187:188" x14ac:dyDescent="0.3">
      <c r="GE5491" s="68">
        <v>166172</v>
      </c>
      <c r="GF5491" s="68" t="s">
        <v>7262</v>
      </c>
    </row>
    <row r="5492" spans="187:188" x14ac:dyDescent="0.3">
      <c r="GE5492" s="68">
        <v>166173</v>
      </c>
      <c r="GF5492" s="68" t="s">
        <v>7262</v>
      </c>
    </row>
    <row r="5493" spans="187:188" x14ac:dyDescent="0.3">
      <c r="GE5493" s="68">
        <v>166174</v>
      </c>
      <c r="GF5493" s="68" t="s">
        <v>7262</v>
      </c>
    </row>
    <row r="5494" spans="187:188" x14ac:dyDescent="0.3">
      <c r="GE5494" s="68">
        <v>166175</v>
      </c>
      <c r="GF5494" s="68" t="s">
        <v>7262</v>
      </c>
    </row>
    <row r="5495" spans="187:188" x14ac:dyDescent="0.3">
      <c r="GE5495" s="68">
        <v>166176</v>
      </c>
      <c r="GF5495" s="68" t="s">
        <v>7262</v>
      </c>
    </row>
    <row r="5496" spans="187:188" x14ac:dyDescent="0.3">
      <c r="GE5496" s="68">
        <v>166177</v>
      </c>
      <c r="GF5496" s="68" t="s">
        <v>7262</v>
      </c>
    </row>
    <row r="5497" spans="187:188" x14ac:dyDescent="0.3">
      <c r="GE5497" s="68">
        <v>166178</v>
      </c>
      <c r="GF5497" s="68" t="s">
        <v>7262</v>
      </c>
    </row>
    <row r="5498" spans="187:188" x14ac:dyDescent="0.3">
      <c r="GE5498" s="68">
        <v>166179</v>
      </c>
      <c r="GF5498" s="68" t="s">
        <v>7262</v>
      </c>
    </row>
    <row r="5499" spans="187:188" x14ac:dyDescent="0.3">
      <c r="GE5499" s="68">
        <v>166180</v>
      </c>
      <c r="GF5499" s="68" t="s">
        <v>7262</v>
      </c>
    </row>
    <row r="5500" spans="187:188" x14ac:dyDescent="0.3">
      <c r="GE5500" s="68">
        <v>166181</v>
      </c>
      <c r="GF5500" s="68" t="s">
        <v>7263</v>
      </c>
    </row>
    <row r="5501" spans="187:188" x14ac:dyDescent="0.3">
      <c r="GE5501" s="68">
        <v>166182</v>
      </c>
      <c r="GF5501" s="68" t="s">
        <v>7263</v>
      </c>
    </row>
    <row r="5502" spans="187:188" x14ac:dyDescent="0.3">
      <c r="GE5502" s="68">
        <v>166183</v>
      </c>
      <c r="GF5502" s="68" t="s">
        <v>7263</v>
      </c>
    </row>
    <row r="5503" spans="187:188" x14ac:dyDescent="0.3">
      <c r="GE5503" s="68">
        <v>166184</v>
      </c>
      <c r="GF5503" s="68" t="s">
        <v>7263</v>
      </c>
    </row>
    <row r="5504" spans="187:188" x14ac:dyDescent="0.3">
      <c r="GE5504" s="68">
        <v>166185</v>
      </c>
      <c r="GF5504" s="68" t="s">
        <v>7263</v>
      </c>
    </row>
    <row r="5505" spans="187:188" x14ac:dyDescent="0.3">
      <c r="GE5505" s="68">
        <v>166186</v>
      </c>
      <c r="GF5505" s="68" t="s">
        <v>7263</v>
      </c>
    </row>
    <row r="5506" spans="187:188" x14ac:dyDescent="0.3">
      <c r="GE5506" s="68">
        <v>166187</v>
      </c>
      <c r="GF5506" s="68" t="s">
        <v>7263</v>
      </c>
    </row>
    <row r="5507" spans="187:188" x14ac:dyDescent="0.3">
      <c r="GE5507" s="68">
        <v>166188</v>
      </c>
      <c r="GF5507" s="68" t="s">
        <v>7263</v>
      </c>
    </row>
    <row r="5508" spans="187:188" x14ac:dyDescent="0.3">
      <c r="GE5508" s="68">
        <v>166189</v>
      </c>
      <c r="GF5508" s="68" t="s">
        <v>7263</v>
      </c>
    </row>
    <row r="5509" spans="187:188" x14ac:dyDescent="0.3">
      <c r="GE5509" s="68">
        <v>166190</v>
      </c>
      <c r="GF5509" s="68" t="s">
        <v>7263</v>
      </c>
    </row>
    <row r="5510" spans="187:188" x14ac:dyDescent="0.3">
      <c r="GE5510" s="68">
        <v>166191</v>
      </c>
      <c r="GF5510" s="68" t="s">
        <v>7263</v>
      </c>
    </row>
    <row r="5511" spans="187:188" x14ac:dyDescent="0.3">
      <c r="GE5511" s="68">
        <v>166192</v>
      </c>
      <c r="GF5511" s="68" t="s">
        <v>7263</v>
      </c>
    </row>
    <row r="5512" spans="187:188" x14ac:dyDescent="0.3">
      <c r="GE5512" s="68">
        <v>166193</v>
      </c>
      <c r="GF5512" s="68" t="s">
        <v>7263</v>
      </c>
    </row>
    <row r="5513" spans="187:188" x14ac:dyDescent="0.3">
      <c r="GE5513" s="68">
        <v>166194</v>
      </c>
      <c r="GF5513" s="68" t="s">
        <v>7263</v>
      </c>
    </row>
    <row r="5514" spans="187:188" x14ac:dyDescent="0.3">
      <c r="GE5514" s="68">
        <v>166195</v>
      </c>
      <c r="GF5514" s="68" t="s">
        <v>7263</v>
      </c>
    </row>
    <row r="5515" spans="187:188" x14ac:dyDescent="0.3">
      <c r="GE5515" s="68">
        <v>166196</v>
      </c>
      <c r="GF5515" s="68" t="s">
        <v>7263</v>
      </c>
    </row>
    <row r="5516" spans="187:188" x14ac:dyDescent="0.3">
      <c r="GE5516" s="68">
        <v>166197</v>
      </c>
      <c r="GF5516" s="68" t="s">
        <v>7263</v>
      </c>
    </row>
    <row r="5517" spans="187:188" x14ac:dyDescent="0.3">
      <c r="GE5517" s="68">
        <v>166198</v>
      </c>
      <c r="GF5517" s="68" t="s">
        <v>7263</v>
      </c>
    </row>
    <row r="5518" spans="187:188" x14ac:dyDescent="0.3">
      <c r="GE5518" s="68">
        <v>166199</v>
      </c>
      <c r="GF5518" s="68" t="s">
        <v>7263</v>
      </c>
    </row>
    <row r="5519" spans="187:188" x14ac:dyDescent="0.3">
      <c r="GE5519" s="68">
        <v>166200</v>
      </c>
      <c r="GF5519" s="68" t="s">
        <v>7263</v>
      </c>
    </row>
    <row r="5520" spans="187:188" x14ac:dyDescent="0.3">
      <c r="GE5520" s="68">
        <v>166201</v>
      </c>
      <c r="GF5520" s="68" t="s">
        <v>7263</v>
      </c>
    </row>
    <row r="5521" spans="187:188" x14ac:dyDescent="0.3">
      <c r="GE5521" s="68">
        <v>166202</v>
      </c>
      <c r="GF5521" s="68" t="s">
        <v>7263</v>
      </c>
    </row>
    <row r="5522" spans="187:188" x14ac:dyDescent="0.3">
      <c r="GE5522" s="68">
        <v>166203</v>
      </c>
      <c r="GF5522" s="68" t="s">
        <v>7263</v>
      </c>
    </row>
    <row r="5523" spans="187:188" x14ac:dyDescent="0.3">
      <c r="GE5523" s="68">
        <v>166204</v>
      </c>
      <c r="GF5523" s="68" t="s">
        <v>7263</v>
      </c>
    </row>
    <row r="5524" spans="187:188" x14ac:dyDescent="0.3">
      <c r="GE5524" s="68">
        <v>166205</v>
      </c>
      <c r="GF5524" s="68" t="s">
        <v>7263</v>
      </c>
    </row>
    <row r="5525" spans="187:188" x14ac:dyDescent="0.3">
      <c r="GE5525" s="68">
        <v>166206</v>
      </c>
      <c r="GF5525" s="68" t="s">
        <v>7263</v>
      </c>
    </row>
    <row r="5526" spans="187:188" x14ac:dyDescent="0.3">
      <c r="GE5526" s="68">
        <v>166207</v>
      </c>
      <c r="GF5526" s="68" t="s">
        <v>7263</v>
      </c>
    </row>
    <row r="5527" spans="187:188" x14ac:dyDescent="0.3">
      <c r="GE5527" s="68">
        <v>166208</v>
      </c>
      <c r="GF5527" s="68" t="s">
        <v>7263</v>
      </c>
    </row>
    <row r="5528" spans="187:188" x14ac:dyDescent="0.3">
      <c r="GE5528" s="68">
        <v>166209</v>
      </c>
      <c r="GF5528" s="68" t="s">
        <v>7263</v>
      </c>
    </row>
    <row r="5529" spans="187:188" x14ac:dyDescent="0.3">
      <c r="GE5529" s="68">
        <v>166210</v>
      </c>
      <c r="GF5529" s="68" t="s">
        <v>7263</v>
      </c>
    </row>
    <row r="5530" spans="187:188" x14ac:dyDescent="0.3">
      <c r="GE5530" s="68">
        <v>166211</v>
      </c>
      <c r="GF5530" s="68" t="s">
        <v>7272</v>
      </c>
    </row>
    <row r="5531" spans="187:188" x14ac:dyDescent="0.3">
      <c r="GE5531" s="68">
        <v>166212</v>
      </c>
      <c r="GF5531" s="68" t="s">
        <v>7351</v>
      </c>
    </row>
    <row r="5532" spans="187:188" x14ac:dyDescent="0.3">
      <c r="GE5532" s="68">
        <v>166213</v>
      </c>
      <c r="GF5532" s="68" t="s">
        <v>7352</v>
      </c>
    </row>
    <row r="5533" spans="187:188" x14ac:dyDescent="0.3">
      <c r="GE5533" s="68">
        <v>166214</v>
      </c>
      <c r="GF5533" s="68" t="s">
        <v>7353</v>
      </c>
    </row>
    <row r="5534" spans="187:188" x14ac:dyDescent="0.3">
      <c r="GE5534" s="68">
        <v>166215</v>
      </c>
      <c r="GF5534" s="68" t="s">
        <v>7354</v>
      </c>
    </row>
    <row r="5535" spans="187:188" x14ac:dyDescent="0.3">
      <c r="GE5535" s="68">
        <v>167001</v>
      </c>
      <c r="GF5535" s="68" t="s">
        <v>7355</v>
      </c>
    </row>
    <row r="5536" spans="187:188" x14ac:dyDescent="0.3">
      <c r="GE5536" s="68">
        <v>167002</v>
      </c>
      <c r="GF5536" s="68" t="s">
        <v>7356</v>
      </c>
    </row>
    <row r="5537" spans="187:188" x14ac:dyDescent="0.3">
      <c r="GE5537" s="68">
        <v>167003</v>
      </c>
      <c r="GF5537" s="68" t="s">
        <v>7357</v>
      </c>
    </row>
    <row r="5538" spans="187:188" x14ac:dyDescent="0.3">
      <c r="GE5538" s="68">
        <v>167004</v>
      </c>
      <c r="GF5538" s="68" t="s">
        <v>7357</v>
      </c>
    </row>
    <row r="5539" spans="187:188" x14ac:dyDescent="0.3">
      <c r="GE5539" s="68">
        <v>167005</v>
      </c>
      <c r="GF5539" s="68" t="s">
        <v>993</v>
      </c>
    </row>
    <row r="5540" spans="187:188" x14ac:dyDescent="0.3">
      <c r="GE5540" s="68">
        <v>167006</v>
      </c>
      <c r="GF5540" s="68" t="s">
        <v>997</v>
      </c>
    </row>
    <row r="5541" spans="187:188" x14ac:dyDescent="0.3">
      <c r="GE5541" s="68">
        <v>167007</v>
      </c>
      <c r="GF5541" s="68" t="s">
        <v>7358</v>
      </c>
    </row>
    <row r="5542" spans="187:188" x14ac:dyDescent="0.3">
      <c r="GE5542" s="68">
        <v>167008</v>
      </c>
      <c r="GF5542" s="68" t="s">
        <v>6470</v>
      </c>
    </row>
    <row r="5543" spans="187:188" x14ac:dyDescent="0.3">
      <c r="GE5543" s="68">
        <v>167009</v>
      </c>
      <c r="GF5543" s="68" t="s">
        <v>6401</v>
      </c>
    </row>
    <row r="5544" spans="187:188" x14ac:dyDescent="0.3">
      <c r="GE5544" s="68">
        <v>167010</v>
      </c>
      <c r="GF5544" s="68" t="s">
        <v>7359</v>
      </c>
    </row>
    <row r="5545" spans="187:188" x14ac:dyDescent="0.3">
      <c r="GE5545" s="68">
        <v>167011</v>
      </c>
      <c r="GF5545" s="68" t="s">
        <v>7360</v>
      </c>
    </row>
    <row r="5546" spans="187:188" x14ac:dyDescent="0.3">
      <c r="GE5546" s="68">
        <v>167012</v>
      </c>
      <c r="GF5546" s="68" t="s">
        <v>7361</v>
      </c>
    </row>
    <row r="5547" spans="187:188" x14ac:dyDescent="0.3">
      <c r="GE5547" s="68">
        <v>169001</v>
      </c>
      <c r="GF5547" s="68" t="s">
        <v>7362</v>
      </c>
    </row>
    <row r="5548" spans="187:188" x14ac:dyDescent="0.3">
      <c r="GE5548" s="68">
        <v>169002</v>
      </c>
      <c r="GF5548" s="68" t="s">
        <v>7363</v>
      </c>
    </row>
    <row r="5549" spans="187:188" x14ac:dyDescent="0.3">
      <c r="GE5549" s="68">
        <v>169003</v>
      </c>
      <c r="GF5549" s="68" t="s">
        <v>7364</v>
      </c>
    </row>
    <row r="5550" spans="187:188" x14ac:dyDescent="0.3">
      <c r="GE5550" s="68">
        <v>169004</v>
      </c>
      <c r="GF5550" s="68" t="s">
        <v>7365</v>
      </c>
    </row>
    <row r="5551" spans="187:188" x14ac:dyDescent="0.3">
      <c r="GE5551" s="68">
        <v>169005</v>
      </c>
      <c r="GF5551" s="68" t="s">
        <v>7366</v>
      </c>
    </row>
    <row r="5552" spans="187:188" x14ac:dyDescent="0.3">
      <c r="GE5552" s="68">
        <v>169006</v>
      </c>
      <c r="GF5552" s="68" t="s">
        <v>7367</v>
      </c>
    </row>
    <row r="5553" spans="187:188" x14ac:dyDescent="0.3">
      <c r="GE5553" s="68">
        <v>169007</v>
      </c>
      <c r="GF5553" s="68" t="s">
        <v>7368</v>
      </c>
    </row>
    <row r="5554" spans="187:188" x14ac:dyDescent="0.3">
      <c r="GE5554" s="68">
        <v>169008</v>
      </c>
      <c r="GF5554" s="68" t="s">
        <v>7369</v>
      </c>
    </row>
    <row r="5555" spans="187:188" x14ac:dyDescent="0.3">
      <c r="GE5555" s="68">
        <v>170001</v>
      </c>
      <c r="GF5555" s="68" t="s">
        <v>6391</v>
      </c>
    </row>
    <row r="5556" spans="187:188" x14ac:dyDescent="0.3">
      <c r="GE5556" s="68">
        <v>170002</v>
      </c>
      <c r="GF5556" s="68" t="s">
        <v>6392</v>
      </c>
    </row>
    <row r="5557" spans="187:188" x14ac:dyDescent="0.3">
      <c r="GE5557" s="68">
        <v>170003</v>
      </c>
      <c r="GF5557" s="68" t="s">
        <v>6393</v>
      </c>
    </row>
    <row r="5558" spans="187:188" x14ac:dyDescent="0.3">
      <c r="GE5558" s="68">
        <v>170004</v>
      </c>
      <c r="GF5558" s="68" t="s">
        <v>6394</v>
      </c>
    </row>
    <row r="5559" spans="187:188" x14ac:dyDescent="0.3">
      <c r="GE5559" s="68">
        <v>170005</v>
      </c>
      <c r="GF5559" s="68" t="s">
        <v>6395</v>
      </c>
    </row>
    <row r="5560" spans="187:188" x14ac:dyDescent="0.3">
      <c r="GE5560" s="68">
        <v>170006</v>
      </c>
      <c r="GF5560" s="68" t="s">
        <v>6396</v>
      </c>
    </row>
    <row r="5561" spans="187:188" x14ac:dyDescent="0.3">
      <c r="GE5561" s="68">
        <v>170007</v>
      </c>
      <c r="GF5561" s="68" t="s">
        <v>6397</v>
      </c>
    </row>
    <row r="5562" spans="187:188" x14ac:dyDescent="0.3">
      <c r="GE5562" s="68">
        <v>170008</v>
      </c>
      <c r="GF5562" s="68" t="s">
        <v>6398</v>
      </c>
    </row>
    <row r="5563" spans="187:188" x14ac:dyDescent="0.3">
      <c r="GE5563" s="68">
        <v>170009</v>
      </c>
      <c r="GF5563" s="68" t="s">
        <v>6399</v>
      </c>
    </row>
    <row r="5564" spans="187:188" x14ac:dyDescent="0.3">
      <c r="GE5564" s="68">
        <v>170010</v>
      </c>
      <c r="GF5564" s="68" t="s">
        <v>6400</v>
      </c>
    </row>
    <row r="5565" spans="187:188" x14ac:dyDescent="0.3">
      <c r="GE5565" s="68">
        <v>170011</v>
      </c>
      <c r="GF5565" s="68" t="s">
        <v>6401</v>
      </c>
    </row>
    <row r="5566" spans="187:188" x14ac:dyDescent="0.3">
      <c r="GE5566" s="68">
        <v>170012</v>
      </c>
      <c r="GF5566" s="68" t="s">
        <v>6402</v>
      </c>
    </row>
    <row r="5567" spans="187:188" x14ac:dyDescent="0.3">
      <c r="GE5567" s="68">
        <v>170013</v>
      </c>
      <c r="GF5567" s="68" t="s">
        <v>6403</v>
      </c>
    </row>
    <row r="5568" spans="187:188" x14ac:dyDescent="0.3">
      <c r="GE5568" s="68">
        <v>170014</v>
      </c>
      <c r="GF5568" s="68" t="s">
        <v>6404</v>
      </c>
    </row>
    <row r="5569" spans="187:188" x14ac:dyDescent="0.3">
      <c r="GE5569" s="68">
        <v>170015</v>
      </c>
      <c r="GF5569" s="68" t="s">
        <v>6396</v>
      </c>
    </row>
    <row r="5570" spans="187:188" x14ac:dyDescent="0.3">
      <c r="GE5570" s="68">
        <v>170016</v>
      </c>
      <c r="GF5570" s="68" t="s">
        <v>6406</v>
      </c>
    </row>
    <row r="5571" spans="187:188" x14ac:dyDescent="0.3">
      <c r="GE5571" s="68">
        <v>170017</v>
      </c>
      <c r="GF5571" s="68" t="s">
        <v>6407</v>
      </c>
    </row>
    <row r="5572" spans="187:188" x14ac:dyDescent="0.3">
      <c r="GE5572" s="68">
        <v>170018</v>
      </c>
      <c r="GF5572" s="68" t="s">
        <v>6408</v>
      </c>
    </row>
    <row r="5573" spans="187:188" x14ac:dyDescent="0.3">
      <c r="GE5573" s="68">
        <v>170019</v>
      </c>
      <c r="GF5573" s="68" t="s">
        <v>6395</v>
      </c>
    </row>
    <row r="5574" spans="187:188" x14ac:dyDescent="0.3">
      <c r="GE5574" s="68">
        <v>170020</v>
      </c>
      <c r="GF5574" s="68" t="s">
        <v>6406</v>
      </c>
    </row>
    <row r="5575" spans="187:188" x14ac:dyDescent="0.3">
      <c r="GE5575" s="68">
        <v>170021</v>
      </c>
      <c r="GF5575" s="68" t="s">
        <v>6395</v>
      </c>
    </row>
    <row r="5576" spans="187:188" x14ac:dyDescent="0.3">
      <c r="GE5576" s="68">
        <v>170022</v>
      </c>
      <c r="GF5576" s="68" t="s">
        <v>6406</v>
      </c>
    </row>
    <row r="5577" spans="187:188" x14ac:dyDescent="0.3">
      <c r="GE5577" s="68">
        <v>170023</v>
      </c>
      <c r="GF5577" s="68" t="s">
        <v>6409</v>
      </c>
    </row>
    <row r="5578" spans="187:188" x14ac:dyDescent="0.3">
      <c r="GE5578" s="68">
        <v>170024</v>
      </c>
      <c r="GF5578" s="68" t="s">
        <v>6410</v>
      </c>
    </row>
    <row r="5579" spans="187:188" x14ac:dyDescent="0.3">
      <c r="GE5579" s="68">
        <v>170025</v>
      </c>
      <c r="GF5579" s="68" t="s">
        <v>6411</v>
      </c>
    </row>
    <row r="5580" spans="187:188" x14ac:dyDescent="0.3">
      <c r="GE5580" s="68">
        <v>170026</v>
      </c>
      <c r="GF5580" s="68" t="s">
        <v>6412</v>
      </c>
    </row>
    <row r="5581" spans="187:188" x14ac:dyDescent="0.3">
      <c r="GE5581" s="68">
        <v>170027</v>
      </c>
      <c r="GF5581" s="68" t="s">
        <v>6413</v>
      </c>
    </row>
    <row r="5582" spans="187:188" x14ac:dyDescent="0.3">
      <c r="GE5582" s="68">
        <v>170028</v>
      </c>
      <c r="GF5582" s="68" t="s">
        <v>6414</v>
      </c>
    </row>
    <row r="5583" spans="187:188" x14ac:dyDescent="0.3">
      <c r="GE5583" s="68">
        <v>170029</v>
      </c>
      <c r="GF5583" s="68" t="s">
        <v>6417</v>
      </c>
    </row>
    <row r="5584" spans="187:188" x14ac:dyDescent="0.3">
      <c r="GE5584" s="68">
        <v>170030</v>
      </c>
      <c r="GF5584" s="68" t="s">
        <v>7370</v>
      </c>
    </row>
    <row r="5585" spans="187:188" x14ac:dyDescent="0.3">
      <c r="GE5585" s="68">
        <v>170031</v>
      </c>
      <c r="GF5585" s="68" t="s">
        <v>6417</v>
      </c>
    </row>
    <row r="5586" spans="187:188" x14ac:dyDescent="0.3">
      <c r="GE5586" s="68">
        <v>170032</v>
      </c>
      <c r="GF5586" s="68" t="s">
        <v>7371</v>
      </c>
    </row>
    <row r="5587" spans="187:188" x14ac:dyDescent="0.3">
      <c r="GE5587" s="68">
        <v>170033</v>
      </c>
      <c r="GF5587" s="68" t="s">
        <v>6419</v>
      </c>
    </row>
    <row r="5588" spans="187:188" x14ac:dyDescent="0.3">
      <c r="GE5588" s="68">
        <v>170034</v>
      </c>
      <c r="GF5588" s="68" t="s">
        <v>7372</v>
      </c>
    </row>
    <row r="5589" spans="187:188" x14ac:dyDescent="0.3">
      <c r="GE5589" s="68">
        <v>170035</v>
      </c>
      <c r="GF5589" s="68" t="s">
        <v>6421</v>
      </c>
    </row>
    <row r="5590" spans="187:188" x14ac:dyDescent="0.3">
      <c r="GE5590" s="68">
        <v>170036</v>
      </c>
      <c r="GF5590" s="68" t="s">
        <v>6422</v>
      </c>
    </row>
    <row r="5591" spans="187:188" x14ac:dyDescent="0.3">
      <c r="GE5591" s="68">
        <v>170037</v>
      </c>
      <c r="GF5591" s="68" t="s">
        <v>6423</v>
      </c>
    </row>
    <row r="5592" spans="187:188" x14ac:dyDescent="0.3">
      <c r="GE5592" s="68">
        <v>170038</v>
      </c>
      <c r="GF5592" s="68" t="s">
        <v>6416</v>
      </c>
    </row>
    <row r="5593" spans="187:188" x14ac:dyDescent="0.3">
      <c r="GE5593" s="68">
        <v>170039</v>
      </c>
      <c r="GF5593" s="68" t="s">
        <v>6424</v>
      </c>
    </row>
    <row r="5594" spans="187:188" x14ac:dyDescent="0.3">
      <c r="GE5594" s="68">
        <v>170040</v>
      </c>
      <c r="GF5594" s="68" t="s">
        <v>6415</v>
      </c>
    </row>
    <row r="5595" spans="187:188" x14ac:dyDescent="0.3">
      <c r="GE5595" s="68">
        <v>170041</v>
      </c>
      <c r="GF5595" s="68" t="s">
        <v>6425</v>
      </c>
    </row>
    <row r="5596" spans="187:188" x14ac:dyDescent="0.3">
      <c r="GE5596" s="68">
        <v>170042</v>
      </c>
      <c r="GF5596" s="68" t="s">
        <v>6393</v>
      </c>
    </row>
    <row r="5597" spans="187:188" x14ac:dyDescent="0.3">
      <c r="GE5597" s="68">
        <v>170043</v>
      </c>
      <c r="GF5597" s="68" t="s">
        <v>6427</v>
      </c>
    </row>
    <row r="5598" spans="187:188" x14ac:dyDescent="0.3">
      <c r="GE5598" s="68">
        <v>170044</v>
      </c>
      <c r="GF5598" s="68" t="s">
        <v>6400</v>
      </c>
    </row>
    <row r="5599" spans="187:188" x14ac:dyDescent="0.3">
      <c r="GE5599" s="68">
        <v>170045</v>
      </c>
      <c r="GF5599" s="68" t="s">
        <v>6428</v>
      </c>
    </row>
    <row r="5600" spans="187:188" x14ac:dyDescent="0.3">
      <c r="GE5600" s="68">
        <v>170046</v>
      </c>
      <c r="GF5600" s="68" t="s">
        <v>6429</v>
      </c>
    </row>
    <row r="5601" spans="187:188" x14ac:dyDescent="0.3">
      <c r="GE5601" s="68">
        <v>170047</v>
      </c>
      <c r="GF5601" s="68" t="s">
        <v>6407</v>
      </c>
    </row>
    <row r="5602" spans="187:188" x14ac:dyDescent="0.3">
      <c r="GE5602" s="68">
        <v>170048</v>
      </c>
      <c r="GF5602" s="68" t="s">
        <v>6430</v>
      </c>
    </row>
    <row r="5603" spans="187:188" x14ac:dyDescent="0.3">
      <c r="GE5603" s="68">
        <v>170049</v>
      </c>
      <c r="GF5603" s="68" t="s">
        <v>6431</v>
      </c>
    </row>
    <row r="5604" spans="187:188" x14ac:dyDescent="0.3">
      <c r="GE5604" s="68">
        <v>170050</v>
      </c>
      <c r="GF5604" s="68" t="s">
        <v>6432</v>
      </c>
    </row>
    <row r="5605" spans="187:188" x14ac:dyDescent="0.3">
      <c r="GE5605" s="68">
        <v>170051</v>
      </c>
      <c r="GF5605" s="68" t="s">
        <v>7373</v>
      </c>
    </row>
    <row r="5606" spans="187:188" x14ac:dyDescent="0.3">
      <c r="GE5606" s="68">
        <v>170052</v>
      </c>
      <c r="GF5606" s="68" t="s">
        <v>6434</v>
      </c>
    </row>
    <row r="5607" spans="187:188" x14ac:dyDescent="0.3">
      <c r="GE5607" s="68">
        <v>170053</v>
      </c>
      <c r="GF5607" s="68" t="s">
        <v>6435</v>
      </c>
    </row>
    <row r="5608" spans="187:188" x14ac:dyDescent="0.3">
      <c r="GE5608" s="68">
        <v>170054</v>
      </c>
      <c r="GF5608" s="68" t="s">
        <v>6436</v>
      </c>
    </row>
    <row r="5609" spans="187:188" x14ac:dyDescent="0.3">
      <c r="GE5609" s="68">
        <v>170055</v>
      </c>
      <c r="GF5609" s="68" t="s">
        <v>6437</v>
      </c>
    </row>
    <row r="5610" spans="187:188" x14ac:dyDescent="0.3">
      <c r="GE5610" s="68">
        <v>170056</v>
      </c>
      <c r="GF5610" s="68" t="s">
        <v>6438</v>
      </c>
    </row>
    <row r="5611" spans="187:188" x14ac:dyDescent="0.3">
      <c r="GE5611" s="68">
        <v>170057</v>
      </c>
      <c r="GF5611" s="68" t="s">
        <v>6433</v>
      </c>
    </row>
    <row r="5612" spans="187:188" x14ac:dyDescent="0.3">
      <c r="GE5612" s="68">
        <v>170058</v>
      </c>
      <c r="GF5612" s="68" t="s">
        <v>6439</v>
      </c>
    </row>
    <row r="5613" spans="187:188" x14ac:dyDescent="0.3">
      <c r="GE5613" s="68">
        <v>170059</v>
      </c>
      <c r="GF5613" s="68" t="s">
        <v>6434</v>
      </c>
    </row>
    <row r="5614" spans="187:188" x14ac:dyDescent="0.3">
      <c r="GE5614" s="68">
        <v>170060</v>
      </c>
      <c r="GF5614" s="68" t="s">
        <v>6440</v>
      </c>
    </row>
    <row r="5615" spans="187:188" x14ac:dyDescent="0.3">
      <c r="GE5615" s="68">
        <v>170061</v>
      </c>
      <c r="GF5615" s="68" t="s">
        <v>6434</v>
      </c>
    </row>
    <row r="5616" spans="187:188" x14ac:dyDescent="0.3">
      <c r="GE5616" s="68">
        <v>170062</v>
      </c>
      <c r="GF5616" s="68" t="s">
        <v>6440</v>
      </c>
    </row>
    <row r="5617" spans="187:188" x14ac:dyDescent="0.3">
      <c r="GE5617" s="68">
        <v>170063</v>
      </c>
      <c r="GF5617" s="68" t="s">
        <v>6441</v>
      </c>
    </row>
    <row r="5618" spans="187:188" x14ac:dyDescent="0.3">
      <c r="GE5618" s="68">
        <v>170064</v>
      </c>
      <c r="GF5618" s="68" t="s">
        <v>6442</v>
      </c>
    </row>
    <row r="5619" spans="187:188" x14ac:dyDescent="0.3">
      <c r="GE5619" s="68">
        <v>170065</v>
      </c>
      <c r="GF5619" s="68" t="s">
        <v>6440</v>
      </c>
    </row>
    <row r="5620" spans="187:188" x14ac:dyDescent="0.3">
      <c r="GE5620" s="68">
        <v>170066</v>
      </c>
      <c r="GF5620" s="68" t="s">
        <v>6408</v>
      </c>
    </row>
    <row r="5621" spans="187:188" x14ac:dyDescent="0.3">
      <c r="GE5621" s="68">
        <v>170067</v>
      </c>
      <c r="GF5621" s="68" t="s">
        <v>6443</v>
      </c>
    </row>
    <row r="5622" spans="187:188" x14ac:dyDescent="0.3">
      <c r="GE5622" s="68">
        <v>170068</v>
      </c>
      <c r="GF5622" s="68" t="s">
        <v>6444</v>
      </c>
    </row>
    <row r="5623" spans="187:188" x14ac:dyDescent="0.3">
      <c r="GE5623" s="68">
        <v>170069</v>
      </c>
      <c r="GF5623" s="68" t="s">
        <v>6445</v>
      </c>
    </row>
    <row r="5624" spans="187:188" x14ac:dyDescent="0.3">
      <c r="GE5624" s="68">
        <v>170070</v>
      </c>
      <c r="GF5624" s="68" t="s">
        <v>6397</v>
      </c>
    </row>
    <row r="5625" spans="187:188" x14ac:dyDescent="0.3">
      <c r="GE5625" s="68">
        <v>170071</v>
      </c>
      <c r="GF5625" s="68" t="s">
        <v>6446</v>
      </c>
    </row>
    <row r="5626" spans="187:188" x14ac:dyDescent="0.3">
      <c r="GE5626" s="68">
        <v>170072</v>
      </c>
      <c r="GF5626" s="68" t="s">
        <v>6401</v>
      </c>
    </row>
    <row r="5627" spans="187:188" x14ac:dyDescent="0.3">
      <c r="GE5627" s="68">
        <v>170073</v>
      </c>
      <c r="GF5627" s="68" t="s">
        <v>6447</v>
      </c>
    </row>
    <row r="5628" spans="187:188" x14ac:dyDescent="0.3">
      <c r="GE5628" s="68">
        <v>170074</v>
      </c>
      <c r="GF5628" s="68" t="s">
        <v>6448</v>
      </c>
    </row>
    <row r="5629" spans="187:188" x14ac:dyDescent="0.3">
      <c r="GE5629" s="68">
        <v>170075</v>
      </c>
      <c r="GF5629" s="68" t="s">
        <v>6399</v>
      </c>
    </row>
    <row r="5630" spans="187:188" x14ac:dyDescent="0.3">
      <c r="GE5630" s="68">
        <v>170076</v>
      </c>
      <c r="GF5630" s="68" t="s">
        <v>7374</v>
      </c>
    </row>
    <row r="5631" spans="187:188" x14ac:dyDescent="0.3">
      <c r="GE5631" s="68">
        <v>170077</v>
      </c>
      <c r="GF5631" s="68" t="s">
        <v>6450</v>
      </c>
    </row>
    <row r="5632" spans="187:188" x14ac:dyDescent="0.3">
      <c r="GE5632" s="68">
        <v>170078</v>
      </c>
      <c r="GF5632" s="68" t="s">
        <v>6451</v>
      </c>
    </row>
    <row r="5633" spans="187:188" x14ac:dyDescent="0.3">
      <c r="GE5633" s="68">
        <v>170079</v>
      </c>
      <c r="GF5633" s="68" t="s">
        <v>6395</v>
      </c>
    </row>
    <row r="5634" spans="187:188" x14ac:dyDescent="0.3">
      <c r="GE5634" s="68">
        <v>170080</v>
      </c>
      <c r="GF5634" s="68" t="s">
        <v>6452</v>
      </c>
    </row>
    <row r="5635" spans="187:188" x14ac:dyDescent="0.3">
      <c r="GE5635" s="68">
        <v>170081</v>
      </c>
      <c r="GF5635" s="68" t="s">
        <v>6395</v>
      </c>
    </row>
    <row r="5636" spans="187:188" x14ac:dyDescent="0.3">
      <c r="GE5636" s="68">
        <v>170082</v>
      </c>
      <c r="GF5636" s="68" t="s">
        <v>7375</v>
      </c>
    </row>
    <row r="5637" spans="187:188" x14ac:dyDescent="0.3">
      <c r="GE5637" s="68">
        <v>170083</v>
      </c>
      <c r="GF5637" s="68" t="s">
        <v>6454</v>
      </c>
    </row>
    <row r="5638" spans="187:188" x14ac:dyDescent="0.3">
      <c r="GE5638" s="68">
        <v>170084</v>
      </c>
      <c r="GF5638" s="68" t="s">
        <v>6455</v>
      </c>
    </row>
    <row r="5639" spans="187:188" x14ac:dyDescent="0.3">
      <c r="GE5639" s="68">
        <v>170085</v>
      </c>
      <c r="GF5639" s="68" t="s">
        <v>6456</v>
      </c>
    </row>
    <row r="5640" spans="187:188" x14ac:dyDescent="0.3">
      <c r="GE5640" s="68">
        <v>170086</v>
      </c>
      <c r="GF5640" s="68" t="s">
        <v>6455</v>
      </c>
    </row>
    <row r="5641" spans="187:188" x14ac:dyDescent="0.3">
      <c r="GE5641" s="68">
        <v>170087</v>
      </c>
      <c r="GF5641" s="68" t="s">
        <v>6454</v>
      </c>
    </row>
    <row r="5642" spans="187:188" x14ac:dyDescent="0.3">
      <c r="GE5642" s="68">
        <v>170088</v>
      </c>
      <c r="GF5642" s="68" t="s">
        <v>6455</v>
      </c>
    </row>
    <row r="5643" spans="187:188" x14ac:dyDescent="0.3">
      <c r="GE5643" s="68">
        <v>170089</v>
      </c>
      <c r="GF5643" s="68" t="s">
        <v>6457</v>
      </c>
    </row>
    <row r="5644" spans="187:188" x14ac:dyDescent="0.3">
      <c r="GE5644" s="68">
        <v>170090</v>
      </c>
      <c r="GF5644" s="68" t="s">
        <v>6458</v>
      </c>
    </row>
    <row r="5645" spans="187:188" x14ac:dyDescent="0.3">
      <c r="GE5645" s="68">
        <v>170091</v>
      </c>
      <c r="GF5645" s="68" t="s">
        <v>6459</v>
      </c>
    </row>
    <row r="5646" spans="187:188" x14ac:dyDescent="0.3">
      <c r="GE5646" s="68">
        <v>170092</v>
      </c>
      <c r="GF5646" s="68" t="s">
        <v>6455</v>
      </c>
    </row>
    <row r="5647" spans="187:188" x14ac:dyDescent="0.3">
      <c r="GE5647" s="68">
        <v>170093</v>
      </c>
      <c r="GF5647" s="68" t="s">
        <v>6460</v>
      </c>
    </row>
    <row r="5648" spans="187:188" x14ac:dyDescent="0.3">
      <c r="GE5648" s="68">
        <v>170094</v>
      </c>
      <c r="GF5648" s="68" t="s">
        <v>6461</v>
      </c>
    </row>
    <row r="5649" spans="187:188" x14ac:dyDescent="0.3">
      <c r="GE5649" s="68">
        <v>170095</v>
      </c>
      <c r="GF5649" s="68" t="s">
        <v>6462</v>
      </c>
    </row>
    <row r="5650" spans="187:188" x14ac:dyDescent="0.3">
      <c r="GE5650" s="68">
        <v>170096</v>
      </c>
      <c r="GF5650" s="68" t="s">
        <v>6463</v>
      </c>
    </row>
    <row r="5651" spans="187:188" x14ac:dyDescent="0.3">
      <c r="GE5651" s="68">
        <v>170097</v>
      </c>
      <c r="GF5651" s="68" t="s">
        <v>6462</v>
      </c>
    </row>
    <row r="5652" spans="187:188" x14ac:dyDescent="0.3">
      <c r="GE5652" s="68">
        <v>170098</v>
      </c>
      <c r="GF5652" s="68" t="s">
        <v>6463</v>
      </c>
    </row>
    <row r="5653" spans="187:188" x14ac:dyDescent="0.3">
      <c r="GE5653" s="68">
        <v>170099</v>
      </c>
      <c r="GF5653" s="68" t="s">
        <v>6464</v>
      </c>
    </row>
    <row r="5654" spans="187:188" x14ac:dyDescent="0.3">
      <c r="GE5654" s="68">
        <v>170100</v>
      </c>
      <c r="GF5654" s="68" t="s">
        <v>6465</v>
      </c>
    </row>
    <row r="5655" spans="187:188" x14ac:dyDescent="0.3">
      <c r="GE5655" s="68">
        <v>170101</v>
      </c>
      <c r="GF5655" s="68" t="s">
        <v>6467</v>
      </c>
    </row>
    <row r="5656" spans="187:188" x14ac:dyDescent="0.3">
      <c r="GE5656" s="68">
        <v>170102</v>
      </c>
      <c r="GF5656" s="68" t="s">
        <v>6468</v>
      </c>
    </row>
    <row r="5657" spans="187:188" x14ac:dyDescent="0.3">
      <c r="GE5657" s="68">
        <v>170103</v>
      </c>
      <c r="GF5657" s="68" t="s">
        <v>6413</v>
      </c>
    </row>
    <row r="5658" spans="187:188" x14ac:dyDescent="0.3">
      <c r="GE5658" s="68">
        <v>170104</v>
      </c>
      <c r="GF5658" s="68" t="s">
        <v>6469</v>
      </c>
    </row>
    <row r="5659" spans="187:188" x14ac:dyDescent="0.3">
      <c r="GE5659" s="68">
        <v>170105</v>
      </c>
      <c r="GF5659" s="68" t="s">
        <v>6470</v>
      </c>
    </row>
    <row r="5660" spans="187:188" x14ac:dyDescent="0.3">
      <c r="GE5660" s="68">
        <v>170106</v>
      </c>
      <c r="GF5660" s="68" t="s">
        <v>6471</v>
      </c>
    </row>
    <row r="5661" spans="187:188" x14ac:dyDescent="0.3">
      <c r="GE5661" s="68">
        <v>170107</v>
      </c>
      <c r="GF5661" s="68" t="s">
        <v>6391</v>
      </c>
    </row>
    <row r="5662" spans="187:188" x14ac:dyDescent="0.3">
      <c r="GE5662" s="68">
        <v>170108</v>
      </c>
      <c r="GF5662" s="68" t="s">
        <v>6426</v>
      </c>
    </row>
    <row r="5663" spans="187:188" x14ac:dyDescent="0.3">
      <c r="GE5663" s="68">
        <v>170109</v>
      </c>
      <c r="GF5663" s="68" t="s">
        <v>6472</v>
      </c>
    </row>
    <row r="5664" spans="187:188" x14ac:dyDescent="0.3">
      <c r="GE5664" s="68">
        <v>170110</v>
      </c>
      <c r="GF5664" s="68" t="s">
        <v>6471</v>
      </c>
    </row>
    <row r="5665" spans="187:188" x14ac:dyDescent="0.3">
      <c r="GE5665" s="68">
        <v>170111</v>
      </c>
      <c r="GF5665" s="68" t="s">
        <v>6473</v>
      </c>
    </row>
    <row r="5666" spans="187:188" x14ac:dyDescent="0.3">
      <c r="GE5666" s="68">
        <v>170112</v>
      </c>
      <c r="GF5666" s="68" t="s">
        <v>6474</v>
      </c>
    </row>
    <row r="5667" spans="187:188" x14ac:dyDescent="0.3">
      <c r="GE5667" s="68">
        <v>170113</v>
      </c>
      <c r="GF5667" s="68" t="s">
        <v>6475</v>
      </c>
    </row>
    <row r="5668" spans="187:188" x14ac:dyDescent="0.3">
      <c r="GE5668" s="68">
        <v>170114</v>
      </c>
      <c r="GF5668" s="68" t="s">
        <v>6476</v>
      </c>
    </row>
    <row r="5669" spans="187:188" x14ac:dyDescent="0.3">
      <c r="GE5669" s="68">
        <v>170115</v>
      </c>
      <c r="GF5669" s="68" t="s">
        <v>6462</v>
      </c>
    </row>
    <row r="5670" spans="187:188" x14ac:dyDescent="0.3">
      <c r="GE5670" s="68">
        <v>170116</v>
      </c>
      <c r="GF5670" s="68" t="s">
        <v>6463</v>
      </c>
    </row>
    <row r="5671" spans="187:188" x14ac:dyDescent="0.3">
      <c r="GE5671" s="68">
        <v>170117</v>
      </c>
      <c r="GF5671" s="68" t="s">
        <v>6477</v>
      </c>
    </row>
    <row r="5672" spans="187:188" x14ac:dyDescent="0.3">
      <c r="GE5672" s="68">
        <v>170118</v>
      </c>
      <c r="GF5672" s="68" t="s">
        <v>6478</v>
      </c>
    </row>
    <row r="5673" spans="187:188" x14ac:dyDescent="0.3">
      <c r="GE5673" s="68">
        <v>170119</v>
      </c>
      <c r="GF5673" s="68" t="s">
        <v>6479</v>
      </c>
    </row>
    <row r="5674" spans="187:188" x14ac:dyDescent="0.3">
      <c r="GE5674" s="68">
        <v>170120</v>
      </c>
      <c r="GF5674" s="68" t="s">
        <v>6480</v>
      </c>
    </row>
    <row r="5675" spans="187:188" x14ac:dyDescent="0.3">
      <c r="GE5675" s="68">
        <v>170121</v>
      </c>
      <c r="GF5675" s="68" t="s">
        <v>6481</v>
      </c>
    </row>
    <row r="5676" spans="187:188" x14ac:dyDescent="0.3">
      <c r="GE5676" s="68">
        <v>170122</v>
      </c>
      <c r="GF5676" s="68" t="s">
        <v>6482</v>
      </c>
    </row>
    <row r="5677" spans="187:188" x14ac:dyDescent="0.3">
      <c r="GE5677" s="68">
        <v>170123</v>
      </c>
      <c r="GF5677" s="68" t="s">
        <v>6407</v>
      </c>
    </row>
    <row r="5678" spans="187:188" x14ac:dyDescent="0.3">
      <c r="GE5678" s="68">
        <v>170124</v>
      </c>
      <c r="GF5678" s="68" t="s">
        <v>6408</v>
      </c>
    </row>
    <row r="5679" spans="187:188" x14ac:dyDescent="0.3">
      <c r="GE5679" s="68">
        <v>170125</v>
      </c>
      <c r="GF5679" s="68" t="s">
        <v>7376</v>
      </c>
    </row>
    <row r="5680" spans="187:188" x14ac:dyDescent="0.3">
      <c r="GE5680" s="68">
        <v>170126</v>
      </c>
      <c r="GF5680" s="68" t="s">
        <v>6484</v>
      </c>
    </row>
    <row r="5681" spans="187:188" x14ac:dyDescent="0.3">
      <c r="GE5681" s="68">
        <v>170127</v>
      </c>
      <c r="GF5681" s="68" t="s">
        <v>6485</v>
      </c>
    </row>
    <row r="5682" spans="187:188" x14ac:dyDescent="0.3">
      <c r="GE5682" s="68">
        <v>170128</v>
      </c>
      <c r="GF5682" s="68" t="s">
        <v>6486</v>
      </c>
    </row>
    <row r="5683" spans="187:188" x14ac:dyDescent="0.3">
      <c r="GE5683" s="68">
        <v>170129</v>
      </c>
      <c r="GF5683" s="68" t="s">
        <v>6407</v>
      </c>
    </row>
    <row r="5684" spans="187:188" x14ac:dyDescent="0.3">
      <c r="GE5684" s="68">
        <v>170130</v>
      </c>
      <c r="GF5684" s="68" t="s">
        <v>6397</v>
      </c>
    </row>
    <row r="5685" spans="187:188" x14ac:dyDescent="0.3">
      <c r="GE5685" s="68">
        <v>170131</v>
      </c>
      <c r="GF5685" s="68" t="s">
        <v>6457</v>
      </c>
    </row>
    <row r="5686" spans="187:188" x14ac:dyDescent="0.3">
      <c r="GE5686" s="68">
        <v>170132</v>
      </c>
      <c r="GF5686" s="68" t="s">
        <v>6487</v>
      </c>
    </row>
    <row r="5687" spans="187:188" x14ac:dyDescent="0.3">
      <c r="GE5687" s="68">
        <v>170133</v>
      </c>
      <c r="GF5687" s="68" t="s">
        <v>6433</v>
      </c>
    </row>
    <row r="5688" spans="187:188" x14ac:dyDescent="0.3">
      <c r="GE5688" s="68">
        <v>170134</v>
      </c>
      <c r="GF5688" s="68" t="s">
        <v>6488</v>
      </c>
    </row>
    <row r="5689" spans="187:188" x14ac:dyDescent="0.3">
      <c r="GE5689" s="68">
        <v>170135</v>
      </c>
      <c r="GF5689" s="68" t="s">
        <v>6489</v>
      </c>
    </row>
    <row r="5690" spans="187:188" x14ac:dyDescent="0.3">
      <c r="GE5690" s="68">
        <v>170136</v>
      </c>
      <c r="GF5690" s="68" t="s">
        <v>6490</v>
      </c>
    </row>
    <row r="5691" spans="187:188" x14ac:dyDescent="0.3">
      <c r="GE5691" s="68">
        <v>170137</v>
      </c>
      <c r="GF5691" s="68" t="s">
        <v>6457</v>
      </c>
    </row>
    <row r="5692" spans="187:188" x14ac:dyDescent="0.3">
      <c r="GE5692" s="68">
        <v>170138</v>
      </c>
      <c r="GF5692" s="68" t="s">
        <v>6491</v>
      </c>
    </row>
    <row r="5693" spans="187:188" x14ac:dyDescent="0.3">
      <c r="GE5693" s="68">
        <v>170139</v>
      </c>
      <c r="GF5693" s="68" t="s">
        <v>6492</v>
      </c>
    </row>
    <row r="5694" spans="187:188" x14ac:dyDescent="0.3">
      <c r="GE5694" s="68">
        <v>170140</v>
      </c>
      <c r="GF5694" s="68" t="s">
        <v>6493</v>
      </c>
    </row>
    <row r="5695" spans="187:188" x14ac:dyDescent="0.3">
      <c r="GE5695" s="68">
        <v>170141</v>
      </c>
      <c r="GF5695" s="68" t="s">
        <v>6401</v>
      </c>
    </row>
    <row r="5696" spans="187:188" x14ac:dyDescent="0.3">
      <c r="GE5696" s="68">
        <v>170142</v>
      </c>
      <c r="GF5696" s="68" t="s">
        <v>6494</v>
      </c>
    </row>
    <row r="5697" spans="187:188" x14ac:dyDescent="0.3">
      <c r="GE5697" s="68">
        <v>170143</v>
      </c>
      <c r="GF5697" s="68" t="s">
        <v>6495</v>
      </c>
    </row>
    <row r="5698" spans="187:188" x14ac:dyDescent="0.3">
      <c r="GE5698" s="68">
        <v>170144</v>
      </c>
      <c r="GF5698" s="68" t="s">
        <v>6449</v>
      </c>
    </row>
    <row r="5699" spans="187:188" x14ac:dyDescent="0.3">
      <c r="GE5699" s="68">
        <v>170145</v>
      </c>
      <c r="GF5699" s="68" t="s">
        <v>6496</v>
      </c>
    </row>
    <row r="5700" spans="187:188" x14ac:dyDescent="0.3">
      <c r="GE5700" s="68">
        <v>170146</v>
      </c>
      <c r="GF5700" s="68" t="s">
        <v>6497</v>
      </c>
    </row>
    <row r="5701" spans="187:188" x14ac:dyDescent="0.3">
      <c r="GE5701" s="68">
        <v>170147</v>
      </c>
      <c r="GF5701" s="68" t="s">
        <v>6498</v>
      </c>
    </row>
    <row r="5702" spans="187:188" x14ac:dyDescent="0.3">
      <c r="GE5702" s="68">
        <v>170148</v>
      </c>
      <c r="GF5702" s="68" t="s">
        <v>6499</v>
      </c>
    </row>
    <row r="5703" spans="187:188" x14ac:dyDescent="0.3">
      <c r="GE5703" s="68">
        <v>170149</v>
      </c>
      <c r="GF5703" s="68" t="s">
        <v>6500</v>
      </c>
    </row>
    <row r="5704" spans="187:188" x14ac:dyDescent="0.3">
      <c r="GE5704" s="68">
        <v>170150</v>
      </c>
      <c r="GF5704" s="68" t="s">
        <v>6501</v>
      </c>
    </row>
    <row r="5705" spans="187:188" x14ac:dyDescent="0.3">
      <c r="GE5705" s="68">
        <v>170151</v>
      </c>
      <c r="GF5705" s="68" t="s">
        <v>6502</v>
      </c>
    </row>
    <row r="5706" spans="187:188" x14ac:dyDescent="0.3">
      <c r="GE5706" s="68">
        <v>170152</v>
      </c>
      <c r="GF5706" s="68" t="s">
        <v>6499</v>
      </c>
    </row>
    <row r="5707" spans="187:188" x14ac:dyDescent="0.3">
      <c r="GE5707" s="68">
        <v>170153</v>
      </c>
      <c r="GF5707" s="68" t="s">
        <v>6503</v>
      </c>
    </row>
    <row r="5708" spans="187:188" x14ac:dyDescent="0.3">
      <c r="GE5708" s="68">
        <v>170154</v>
      </c>
      <c r="GF5708" s="68" t="s">
        <v>6504</v>
      </c>
    </row>
    <row r="5709" spans="187:188" x14ac:dyDescent="0.3">
      <c r="GE5709" s="68">
        <v>170155</v>
      </c>
      <c r="GF5709" s="68" t="s">
        <v>6505</v>
      </c>
    </row>
    <row r="5710" spans="187:188" x14ac:dyDescent="0.3">
      <c r="GE5710" s="68">
        <v>170156</v>
      </c>
      <c r="GF5710" s="68" t="s">
        <v>6506</v>
      </c>
    </row>
    <row r="5711" spans="187:188" x14ac:dyDescent="0.3">
      <c r="GE5711" s="68">
        <v>170157</v>
      </c>
      <c r="GF5711" s="68" t="s">
        <v>6505</v>
      </c>
    </row>
    <row r="5712" spans="187:188" x14ac:dyDescent="0.3">
      <c r="GE5712" s="68">
        <v>170158</v>
      </c>
      <c r="GF5712" s="68" t="s">
        <v>6506</v>
      </c>
    </row>
    <row r="5713" spans="187:188" x14ac:dyDescent="0.3">
      <c r="GE5713" s="68">
        <v>170159</v>
      </c>
      <c r="GF5713" s="68" t="s">
        <v>6507</v>
      </c>
    </row>
    <row r="5714" spans="187:188" x14ac:dyDescent="0.3">
      <c r="GE5714" s="68">
        <v>170160</v>
      </c>
      <c r="GF5714" s="68" t="s">
        <v>6508</v>
      </c>
    </row>
    <row r="5715" spans="187:188" x14ac:dyDescent="0.3">
      <c r="GE5715" s="68">
        <v>170161</v>
      </c>
      <c r="GF5715" s="68" t="s">
        <v>6509</v>
      </c>
    </row>
    <row r="5716" spans="187:188" x14ac:dyDescent="0.3">
      <c r="GE5716" s="68">
        <v>170162</v>
      </c>
      <c r="GF5716" s="68" t="s">
        <v>6424</v>
      </c>
    </row>
    <row r="5717" spans="187:188" x14ac:dyDescent="0.3">
      <c r="GE5717" s="68">
        <v>170163</v>
      </c>
      <c r="GF5717" s="68" t="s">
        <v>6425</v>
      </c>
    </row>
    <row r="5718" spans="187:188" x14ac:dyDescent="0.3">
      <c r="GE5718" s="68">
        <v>170164</v>
      </c>
      <c r="GF5718" s="68" t="s">
        <v>6426</v>
      </c>
    </row>
    <row r="5719" spans="187:188" x14ac:dyDescent="0.3">
      <c r="GE5719" s="68">
        <v>170165</v>
      </c>
      <c r="GF5719" s="68" t="s">
        <v>6395</v>
      </c>
    </row>
    <row r="5720" spans="187:188" x14ac:dyDescent="0.3">
      <c r="GE5720" s="68">
        <v>170166</v>
      </c>
      <c r="GF5720" s="68" t="s">
        <v>6424</v>
      </c>
    </row>
    <row r="5721" spans="187:188" x14ac:dyDescent="0.3">
      <c r="GE5721" s="68">
        <v>170167</v>
      </c>
      <c r="GF5721" s="68" t="s">
        <v>6510</v>
      </c>
    </row>
    <row r="5722" spans="187:188" x14ac:dyDescent="0.3">
      <c r="GE5722" s="68">
        <v>170168</v>
      </c>
      <c r="GF5722" s="68" t="s">
        <v>6511</v>
      </c>
    </row>
    <row r="5723" spans="187:188" x14ac:dyDescent="0.3">
      <c r="GE5723" s="68">
        <v>170169</v>
      </c>
      <c r="GF5723" s="68" t="s">
        <v>6512</v>
      </c>
    </row>
    <row r="5724" spans="187:188" x14ac:dyDescent="0.3">
      <c r="GE5724" s="68">
        <v>170170</v>
      </c>
      <c r="GF5724" s="68" t="s">
        <v>6513</v>
      </c>
    </row>
    <row r="5725" spans="187:188" x14ac:dyDescent="0.3">
      <c r="GE5725" s="68">
        <v>170171</v>
      </c>
      <c r="GF5725" s="68" t="s">
        <v>6514</v>
      </c>
    </row>
    <row r="5726" spans="187:188" x14ac:dyDescent="0.3">
      <c r="GE5726" s="68">
        <v>170172</v>
      </c>
      <c r="GF5726" s="68" t="s">
        <v>6515</v>
      </c>
    </row>
    <row r="5727" spans="187:188" x14ac:dyDescent="0.3">
      <c r="GE5727" s="68">
        <v>170173</v>
      </c>
      <c r="GF5727" s="68" t="s">
        <v>6516</v>
      </c>
    </row>
    <row r="5728" spans="187:188" x14ac:dyDescent="0.3">
      <c r="GE5728" s="68">
        <v>170174</v>
      </c>
      <c r="GF5728" s="68" t="s">
        <v>6517</v>
      </c>
    </row>
    <row r="5729" spans="187:188" x14ac:dyDescent="0.3">
      <c r="GE5729" s="68">
        <v>170175</v>
      </c>
      <c r="GF5729" s="68" t="s">
        <v>6518</v>
      </c>
    </row>
    <row r="5730" spans="187:188" x14ac:dyDescent="0.3">
      <c r="GE5730" s="68">
        <v>170176</v>
      </c>
      <c r="GF5730" s="68" t="s">
        <v>6519</v>
      </c>
    </row>
    <row r="5731" spans="187:188" x14ac:dyDescent="0.3">
      <c r="GE5731" s="68">
        <v>170177</v>
      </c>
      <c r="GF5731" s="68" t="s">
        <v>6520</v>
      </c>
    </row>
    <row r="5732" spans="187:188" x14ac:dyDescent="0.3">
      <c r="GE5732" s="68">
        <v>170178</v>
      </c>
      <c r="GF5732" s="68" t="s">
        <v>6521</v>
      </c>
    </row>
    <row r="5733" spans="187:188" x14ac:dyDescent="0.3">
      <c r="GE5733" s="68">
        <v>170179</v>
      </c>
      <c r="GF5733" s="68" t="s">
        <v>6523</v>
      </c>
    </row>
    <row r="5734" spans="187:188" x14ac:dyDescent="0.3">
      <c r="GE5734" s="68">
        <v>170180</v>
      </c>
      <c r="GF5734" s="68" t="s">
        <v>6522</v>
      </c>
    </row>
    <row r="5735" spans="187:188" x14ac:dyDescent="0.3">
      <c r="GE5735" s="68">
        <v>170181</v>
      </c>
      <c r="GF5735" s="68" t="s">
        <v>6524</v>
      </c>
    </row>
    <row r="5736" spans="187:188" x14ac:dyDescent="0.3">
      <c r="GE5736" s="68">
        <v>170182</v>
      </c>
      <c r="GF5736" s="68" t="s">
        <v>6395</v>
      </c>
    </row>
    <row r="5737" spans="187:188" x14ac:dyDescent="0.3">
      <c r="GE5737" s="68">
        <v>170183</v>
      </c>
      <c r="GF5737" s="68" t="s">
        <v>7377</v>
      </c>
    </row>
    <row r="5738" spans="187:188" x14ac:dyDescent="0.3">
      <c r="GE5738" s="68">
        <v>170184</v>
      </c>
      <c r="GF5738" s="68" t="s">
        <v>6526</v>
      </c>
    </row>
    <row r="5739" spans="187:188" x14ac:dyDescent="0.3">
      <c r="GE5739" s="68">
        <v>170185</v>
      </c>
      <c r="GF5739" s="68" t="s">
        <v>6527</v>
      </c>
    </row>
    <row r="5740" spans="187:188" x14ac:dyDescent="0.3">
      <c r="GE5740" s="68">
        <v>170186</v>
      </c>
      <c r="GF5740" s="68" t="s">
        <v>6528</v>
      </c>
    </row>
    <row r="5741" spans="187:188" x14ac:dyDescent="0.3">
      <c r="GE5741" s="68">
        <v>170187</v>
      </c>
      <c r="GF5741" s="68" t="s">
        <v>6529</v>
      </c>
    </row>
    <row r="5742" spans="187:188" x14ac:dyDescent="0.3">
      <c r="GE5742" s="68">
        <v>170188</v>
      </c>
      <c r="GF5742" s="68" t="s">
        <v>6530</v>
      </c>
    </row>
    <row r="5743" spans="187:188" x14ac:dyDescent="0.3">
      <c r="GE5743" s="68">
        <v>170189</v>
      </c>
      <c r="GF5743" s="68" t="s">
        <v>6514</v>
      </c>
    </row>
    <row r="5744" spans="187:188" x14ac:dyDescent="0.3">
      <c r="GE5744" s="68">
        <v>170190</v>
      </c>
      <c r="GF5744" s="68" t="s">
        <v>6434</v>
      </c>
    </row>
    <row r="5745" spans="187:188" x14ac:dyDescent="0.3">
      <c r="GE5745" s="68">
        <v>170191</v>
      </c>
      <c r="GF5745" s="68" t="s">
        <v>6531</v>
      </c>
    </row>
    <row r="5746" spans="187:188" x14ac:dyDescent="0.3">
      <c r="GE5746" s="68">
        <v>170192</v>
      </c>
      <c r="GF5746" s="68" t="s">
        <v>7378</v>
      </c>
    </row>
    <row r="5747" spans="187:188" x14ac:dyDescent="0.3">
      <c r="GE5747" s="68">
        <v>174001</v>
      </c>
      <c r="GF5747" s="68" t="s">
        <v>6533</v>
      </c>
    </row>
    <row r="5748" spans="187:188" x14ac:dyDescent="0.3">
      <c r="GE5748" s="68">
        <v>174002</v>
      </c>
      <c r="GF5748" s="68" t="s">
        <v>6534</v>
      </c>
    </row>
    <row r="5749" spans="187:188" x14ac:dyDescent="0.3">
      <c r="GE5749" s="68">
        <v>174003</v>
      </c>
      <c r="GF5749" s="68" t="s">
        <v>6535</v>
      </c>
    </row>
    <row r="5750" spans="187:188" x14ac:dyDescent="0.3">
      <c r="GE5750" s="68">
        <v>174004</v>
      </c>
      <c r="GF5750" s="68" t="s">
        <v>6536</v>
      </c>
    </row>
    <row r="5751" spans="187:188" x14ac:dyDescent="0.3">
      <c r="GE5751" s="68">
        <v>174005</v>
      </c>
      <c r="GF5751" s="68" t="s">
        <v>6537</v>
      </c>
    </row>
    <row r="5752" spans="187:188" x14ac:dyDescent="0.3">
      <c r="GE5752" s="68">
        <v>174006</v>
      </c>
      <c r="GF5752" s="68" t="s">
        <v>6538</v>
      </c>
    </row>
    <row r="5753" spans="187:188" x14ac:dyDescent="0.3">
      <c r="GE5753" s="68">
        <v>174007</v>
      </c>
      <c r="GF5753" s="68" t="s">
        <v>6539</v>
      </c>
    </row>
    <row r="5754" spans="187:188" x14ac:dyDescent="0.3">
      <c r="GE5754" s="68">
        <v>174008</v>
      </c>
      <c r="GF5754" s="68" t="s">
        <v>6540</v>
      </c>
    </row>
    <row r="5755" spans="187:188" x14ac:dyDescent="0.3">
      <c r="GE5755" s="68">
        <v>174009</v>
      </c>
      <c r="GF5755" s="68" t="s">
        <v>6541</v>
      </c>
    </row>
    <row r="5756" spans="187:188" x14ac:dyDescent="0.3">
      <c r="GE5756" s="68">
        <v>174010</v>
      </c>
      <c r="GF5756" s="68" t="s">
        <v>6542</v>
      </c>
    </row>
    <row r="5757" spans="187:188" x14ac:dyDescent="0.3">
      <c r="GE5757" s="68">
        <v>174011</v>
      </c>
      <c r="GF5757" s="68" t="s">
        <v>6543</v>
      </c>
    </row>
    <row r="5758" spans="187:188" x14ac:dyDescent="0.3">
      <c r="GE5758" s="68">
        <v>174012</v>
      </c>
      <c r="GF5758" s="68" t="s">
        <v>6544</v>
      </c>
    </row>
    <row r="5759" spans="187:188" x14ac:dyDescent="0.3">
      <c r="GE5759" s="68">
        <v>174013</v>
      </c>
      <c r="GF5759" s="68" t="s">
        <v>6545</v>
      </c>
    </row>
    <row r="5760" spans="187:188" x14ac:dyDescent="0.3">
      <c r="GE5760" s="68">
        <v>174014</v>
      </c>
      <c r="GF5760" s="68" t="s">
        <v>6546</v>
      </c>
    </row>
    <row r="5761" spans="187:188" x14ac:dyDescent="0.3">
      <c r="GE5761" s="68">
        <v>174015</v>
      </c>
      <c r="GF5761" s="68" t="s">
        <v>6547</v>
      </c>
    </row>
    <row r="5762" spans="187:188" x14ac:dyDescent="0.3">
      <c r="GE5762" s="68">
        <v>174016</v>
      </c>
      <c r="GF5762" s="68" t="s">
        <v>6548</v>
      </c>
    </row>
    <row r="5763" spans="187:188" x14ac:dyDescent="0.3">
      <c r="GE5763" s="68">
        <v>174017</v>
      </c>
      <c r="GF5763" s="68" t="s">
        <v>6549</v>
      </c>
    </row>
    <row r="5764" spans="187:188" x14ac:dyDescent="0.3">
      <c r="GE5764" s="68">
        <v>174018</v>
      </c>
      <c r="GF5764" s="68" t="s">
        <v>6550</v>
      </c>
    </row>
    <row r="5765" spans="187:188" x14ac:dyDescent="0.3">
      <c r="GE5765" s="68">
        <v>174019</v>
      </c>
      <c r="GF5765" s="68" t="s">
        <v>6551</v>
      </c>
    </row>
    <row r="5766" spans="187:188" x14ac:dyDescent="0.3">
      <c r="GE5766" s="68">
        <v>174020</v>
      </c>
      <c r="GF5766" s="68" t="s">
        <v>6552</v>
      </c>
    </row>
    <row r="5767" spans="187:188" x14ac:dyDescent="0.3">
      <c r="GE5767" s="68">
        <v>174021</v>
      </c>
      <c r="GF5767" s="68" t="s">
        <v>6553</v>
      </c>
    </row>
    <row r="5768" spans="187:188" x14ac:dyDescent="0.3">
      <c r="GE5768" s="68">
        <v>174022</v>
      </c>
      <c r="GF5768" s="68" t="s">
        <v>6554</v>
      </c>
    </row>
    <row r="5769" spans="187:188" x14ac:dyDescent="0.3">
      <c r="GE5769" s="68">
        <v>174023</v>
      </c>
      <c r="GF5769" s="68" t="s">
        <v>6555</v>
      </c>
    </row>
    <row r="5770" spans="187:188" x14ac:dyDescent="0.3">
      <c r="GE5770" s="68">
        <v>174024</v>
      </c>
      <c r="GF5770" s="68" t="s">
        <v>6556</v>
      </c>
    </row>
    <row r="5771" spans="187:188" x14ac:dyDescent="0.3">
      <c r="GE5771" s="68">
        <v>174025</v>
      </c>
      <c r="GF5771" s="68" t="s">
        <v>6557</v>
      </c>
    </row>
    <row r="5772" spans="187:188" x14ac:dyDescent="0.3">
      <c r="GE5772" s="68">
        <v>174026</v>
      </c>
      <c r="GF5772" s="68" t="s">
        <v>6558</v>
      </c>
    </row>
    <row r="5773" spans="187:188" x14ac:dyDescent="0.3">
      <c r="GE5773" s="68">
        <v>174027</v>
      </c>
      <c r="GF5773" s="68" t="s">
        <v>6559</v>
      </c>
    </row>
    <row r="5774" spans="187:188" x14ac:dyDescent="0.3">
      <c r="GE5774" s="68">
        <v>174028</v>
      </c>
      <c r="GF5774" s="68" t="s">
        <v>6560</v>
      </c>
    </row>
    <row r="5775" spans="187:188" x14ac:dyDescent="0.3">
      <c r="GE5775" s="68">
        <v>174029</v>
      </c>
      <c r="GF5775" s="68" t="s">
        <v>6561</v>
      </c>
    </row>
    <row r="5776" spans="187:188" x14ac:dyDescent="0.3">
      <c r="GE5776" s="68">
        <v>174030</v>
      </c>
      <c r="GF5776" s="68" t="s">
        <v>6562</v>
      </c>
    </row>
    <row r="5777" spans="187:188" x14ac:dyDescent="0.3">
      <c r="GE5777" s="68">
        <v>174031</v>
      </c>
      <c r="GF5777" s="68" t="s">
        <v>6563</v>
      </c>
    </row>
    <row r="5778" spans="187:188" x14ac:dyDescent="0.3">
      <c r="GE5778" s="68">
        <v>174032</v>
      </c>
      <c r="GF5778" s="68" t="s">
        <v>6564</v>
      </c>
    </row>
    <row r="5779" spans="187:188" x14ac:dyDescent="0.3">
      <c r="GE5779" s="68">
        <v>174033</v>
      </c>
      <c r="GF5779" s="68" t="s">
        <v>6565</v>
      </c>
    </row>
    <row r="5780" spans="187:188" x14ac:dyDescent="0.3">
      <c r="GE5780" s="68">
        <v>174034</v>
      </c>
      <c r="GF5780" s="68" t="s">
        <v>6566</v>
      </c>
    </row>
    <row r="5781" spans="187:188" x14ac:dyDescent="0.3">
      <c r="GE5781" s="68">
        <v>174035</v>
      </c>
      <c r="GF5781" s="68" t="s">
        <v>6567</v>
      </c>
    </row>
    <row r="5782" spans="187:188" x14ac:dyDescent="0.3">
      <c r="GE5782" s="68">
        <v>174036</v>
      </c>
      <c r="GF5782" s="68" t="s">
        <v>6568</v>
      </c>
    </row>
    <row r="5783" spans="187:188" x14ac:dyDescent="0.3">
      <c r="GE5783" s="68">
        <v>174037</v>
      </c>
      <c r="GF5783" s="68" t="s">
        <v>6569</v>
      </c>
    </row>
    <row r="5784" spans="187:188" x14ac:dyDescent="0.3">
      <c r="GE5784" s="68">
        <v>174038</v>
      </c>
      <c r="GF5784" s="68" t="s">
        <v>6570</v>
      </c>
    </row>
    <row r="5785" spans="187:188" x14ac:dyDescent="0.3">
      <c r="GE5785" s="68">
        <v>174039</v>
      </c>
      <c r="GF5785" s="68" t="s">
        <v>6571</v>
      </c>
    </row>
    <row r="5786" spans="187:188" x14ac:dyDescent="0.3">
      <c r="GE5786" s="68">
        <v>174040</v>
      </c>
      <c r="GF5786" s="68" t="s">
        <v>6572</v>
      </c>
    </row>
    <row r="5787" spans="187:188" x14ac:dyDescent="0.3">
      <c r="GE5787" s="68">
        <v>174041</v>
      </c>
      <c r="GF5787" s="68" t="s">
        <v>6573</v>
      </c>
    </row>
    <row r="5788" spans="187:188" x14ac:dyDescent="0.3">
      <c r="GE5788" s="68">
        <v>174042</v>
      </c>
      <c r="GF5788" s="68" t="s">
        <v>6574</v>
      </c>
    </row>
    <row r="5789" spans="187:188" x14ac:dyDescent="0.3">
      <c r="GE5789" s="68">
        <v>174043</v>
      </c>
      <c r="GF5789" s="68" t="s">
        <v>6575</v>
      </c>
    </row>
    <row r="5790" spans="187:188" x14ac:dyDescent="0.3">
      <c r="GE5790" s="68">
        <v>174044</v>
      </c>
      <c r="GF5790" s="68" t="s">
        <v>6576</v>
      </c>
    </row>
    <row r="5791" spans="187:188" x14ac:dyDescent="0.3">
      <c r="GE5791" s="68">
        <v>174045</v>
      </c>
      <c r="GF5791" s="68" t="s">
        <v>6577</v>
      </c>
    </row>
    <row r="5792" spans="187:188" x14ac:dyDescent="0.3">
      <c r="GE5792" s="68">
        <v>174046</v>
      </c>
      <c r="GF5792" s="68" t="s">
        <v>6578</v>
      </c>
    </row>
    <row r="5793" spans="187:188" x14ac:dyDescent="0.3">
      <c r="GE5793" s="68">
        <v>174047</v>
      </c>
      <c r="GF5793" s="68" t="s">
        <v>6579</v>
      </c>
    </row>
    <row r="5794" spans="187:188" x14ac:dyDescent="0.3">
      <c r="GE5794" s="68">
        <v>174048</v>
      </c>
      <c r="GF5794" s="68" t="s">
        <v>6580</v>
      </c>
    </row>
    <row r="5795" spans="187:188" x14ac:dyDescent="0.3">
      <c r="GE5795" s="68">
        <v>174049</v>
      </c>
      <c r="GF5795" s="68" t="s">
        <v>6581</v>
      </c>
    </row>
    <row r="5796" spans="187:188" x14ac:dyDescent="0.3">
      <c r="GE5796" s="68">
        <v>174050</v>
      </c>
      <c r="GF5796" s="68" t="s">
        <v>6582</v>
      </c>
    </row>
    <row r="5797" spans="187:188" x14ac:dyDescent="0.3">
      <c r="GE5797" s="68">
        <v>174051</v>
      </c>
      <c r="GF5797" s="68" t="s">
        <v>6583</v>
      </c>
    </row>
    <row r="5798" spans="187:188" x14ac:dyDescent="0.3">
      <c r="GE5798" s="68">
        <v>174052</v>
      </c>
      <c r="GF5798" s="68" t="s">
        <v>6584</v>
      </c>
    </row>
    <row r="5799" spans="187:188" x14ac:dyDescent="0.3">
      <c r="GE5799" s="68">
        <v>174053</v>
      </c>
      <c r="GF5799" s="68" t="s">
        <v>6585</v>
      </c>
    </row>
    <row r="5800" spans="187:188" x14ac:dyDescent="0.3">
      <c r="GE5800" s="68">
        <v>174054</v>
      </c>
      <c r="GF5800" s="68" t="s">
        <v>6586</v>
      </c>
    </row>
    <row r="5801" spans="187:188" x14ac:dyDescent="0.3">
      <c r="GE5801" s="68">
        <v>174055</v>
      </c>
      <c r="GF5801" s="68" t="s">
        <v>6587</v>
      </c>
    </row>
    <row r="5802" spans="187:188" x14ac:dyDescent="0.3">
      <c r="GE5802" s="68">
        <v>174056</v>
      </c>
      <c r="GF5802" s="68" t="s">
        <v>6588</v>
      </c>
    </row>
    <row r="5803" spans="187:188" x14ac:dyDescent="0.3">
      <c r="GE5803" s="68">
        <v>174057</v>
      </c>
      <c r="GF5803" s="68" t="s">
        <v>6589</v>
      </c>
    </row>
    <row r="5804" spans="187:188" x14ac:dyDescent="0.3">
      <c r="GE5804" s="68">
        <v>174058</v>
      </c>
      <c r="GF5804" s="68" t="s">
        <v>6590</v>
      </c>
    </row>
    <row r="5805" spans="187:188" x14ac:dyDescent="0.3">
      <c r="GE5805" s="68">
        <v>174059</v>
      </c>
      <c r="GF5805" s="68" t="s">
        <v>6591</v>
      </c>
    </row>
    <row r="5806" spans="187:188" x14ac:dyDescent="0.3">
      <c r="GE5806" s="68">
        <v>174060</v>
      </c>
      <c r="GF5806" s="68" t="s">
        <v>6592</v>
      </c>
    </row>
    <row r="5807" spans="187:188" x14ac:dyDescent="0.3">
      <c r="GE5807" s="68">
        <v>174061</v>
      </c>
      <c r="GF5807" s="68" t="s">
        <v>6593</v>
      </c>
    </row>
    <row r="5808" spans="187:188" x14ac:dyDescent="0.3">
      <c r="GE5808" s="68">
        <v>174062</v>
      </c>
      <c r="GF5808" s="68" t="s">
        <v>6594</v>
      </c>
    </row>
    <row r="5809" spans="187:188" x14ac:dyDescent="0.3">
      <c r="GE5809" s="68">
        <v>174063</v>
      </c>
      <c r="GF5809" s="68" t="s">
        <v>6595</v>
      </c>
    </row>
    <row r="5810" spans="187:188" x14ac:dyDescent="0.3">
      <c r="GE5810" s="68">
        <v>174064</v>
      </c>
      <c r="GF5810" s="68" t="s">
        <v>6596</v>
      </c>
    </row>
    <row r="5811" spans="187:188" x14ac:dyDescent="0.3">
      <c r="GE5811" s="68">
        <v>174065</v>
      </c>
      <c r="GF5811" s="68" t="s">
        <v>6597</v>
      </c>
    </row>
    <row r="5812" spans="187:188" x14ac:dyDescent="0.3">
      <c r="GE5812" s="68">
        <v>174066</v>
      </c>
      <c r="GF5812" s="68" t="s">
        <v>6598</v>
      </c>
    </row>
    <row r="5813" spans="187:188" x14ac:dyDescent="0.3">
      <c r="GE5813" s="68">
        <v>174067</v>
      </c>
      <c r="GF5813" s="68" t="s">
        <v>6599</v>
      </c>
    </row>
    <row r="5814" spans="187:188" x14ac:dyDescent="0.3">
      <c r="GE5814" s="68">
        <v>174068</v>
      </c>
      <c r="GF5814" s="68" t="s">
        <v>6600</v>
      </c>
    </row>
    <row r="5815" spans="187:188" x14ac:dyDescent="0.3">
      <c r="GE5815" s="68">
        <v>174069</v>
      </c>
      <c r="GF5815" s="68" t="s">
        <v>6601</v>
      </c>
    </row>
    <row r="5816" spans="187:188" x14ac:dyDescent="0.3">
      <c r="GE5816" s="68">
        <v>174070</v>
      </c>
      <c r="GF5816" s="68" t="s">
        <v>6602</v>
      </c>
    </row>
    <row r="5817" spans="187:188" x14ac:dyDescent="0.3">
      <c r="GE5817" s="68">
        <v>174071</v>
      </c>
      <c r="GF5817" s="68" t="s">
        <v>6603</v>
      </c>
    </row>
    <row r="5818" spans="187:188" x14ac:dyDescent="0.3">
      <c r="GE5818" s="68">
        <v>174072</v>
      </c>
      <c r="GF5818" s="68" t="s">
        <v>6604</v>
      </c>
    </row>
    <row r="5819" spans="187:188" x14ac:dyDescent="0.3">
      <c r="GE5819" s="68">
        <v>174073</v>
      </c>
      <c r="GF5819" s="68" t="s">
        <v>6605</v>
      </c>
    </row>
    <row r="5820" spans="187:188" x14ac:dyDescent="0.3">
      <c r="GE5820" s="68">
        <v>174074</v>
      </c>
      <c r="GF5820" s="68" t="s">
        <v>6606</v>
      </c>
    </row>
    <row r="5821" spans="187:188" x14ac:dyDescent="0.3">
      <c r="GE5821" s="68">
        <v>174075</v>
      </c>
      <c r="GF5821" s="68" t="s">
        <v>6607</v>
      </c>
    </row>
    <row r="5822" spans="187:188" x14ac:dyDescent="0.3">
      <c r="GE5822" s="68">
        <v>174076</v>
      </c>
      <c r="GF5822" s="68" t="s">
        <v>6608</v>
      </c>
    </row>
    <row r="5823" spans="187:188" x14ac:dyDescent="0.3">
      <c r="GE5823" s="68">
        <v>174077</v>
      </c>
      <c r="GF5823" s="68" t="s">
        <v>6609</v>
      </c>
    </row>
    <row r="5824" spans="187:188" x14ac:dyDescent="0.3">
      <c r="GE5824" s="68">
        <v>174078</v>
      </c>
      <c r="GF5824" s="68" t="s">
        <v>6610</v>
      </c>
    </row>
    <row r="5825" spans="187:188" x14ac:dyDescent="0.3">
      <c r="GE5825" s="68">
        <v>174079</v>
      </c>
      <c r="GF5825" s="68" t="s">
        <v>6611</v>
      </c>
    </row>
    <row r="5826" spans="187:188" x14ac:dyDescent="0.3">
      <c r="GE5826" s="68">
        <v>174080</v>
      </c>
      <c r="GF5826" s="68" t="s">
        <v>6612</v>
      </c>
    </row>
    <row r="5827" spans="187:188" x14ac:dyDescent="0.3">
      <c r="GE5827" s="68">
        <v>174081</v>
      </c>
      <c r="GF5827" s="68" t="s">
        <v>6613</v>
      </c>
    </row>
    <row r="5828" spans="187:188" x14ac:dyDescent="0.3">
      <c r="GE5828" s="68">
        <v>174082</v>
      </c>
      <c r="GF5828" s="68" t="s">
        <v>6614</v>
      </c>
    </row>
    <row r="5829" spans="187:188" x14ac:dyDescent="0.3">
      <c r="GE5829" s="68">
        <v>174083</v>
      </c>
      <c r="GF5829" s="68" t="s">
        <v>6615</v>
      </c>
    </row>
    <row r="5830" spans="187:188" x14ac:dyDescent="0.3">
      <c r="GE5830" s="68">
        <v>174084</v>
      </c>
      <c r="GF5830" s="68" t="s">
        <v>6616</v>
      </c>
    </row>
    <row r="5831" spans="187:188" x14ac:dyDescent="0.3">
      <c r="GE5831" s="68">
        <v>174085</v>
      </c>
      <c r="GF5831" s="68" t="s">
        <v>6617</v>
      </c>
    </row>
    <row r="5832" spans="187:188" x14ac:dyDescent="0.3">
      <c r="GE5832" s="68">
        <v>174086</v>
      </c>
      <c r="GF5832" s="68" t="s">
        <v>6618</v>
      </c>
    </row>
    <row r="5833" spans="187:188" x14ac:dyDescent="0.3">
      <c r="GE5833" s="68">
        <v>174087</v>
      </c>
      <c r="GF5833" s="68" t="s">
        <v>6619</v>
      </c>
    </row>
    <row r="5834" spans="187:188" x14ac:dyDescent="0.3">
      <c r="GE5834" s="68">
        <v>174088</v>
      </c>
      <c r="GF5834" s="68" t="s">
        <v>6620</v>
      </c>
    </row>
    <row r="5835" spans="187:188" x14ac:dyDescent="0.3">
      <c r="GE5835" s="68">
        <v>174089</v>
      </c>
      <c r="GF5835" s="68" t="s">
        <v>6621</v>
      </c>
    </row>
    <row r="5836" spans="187:188" x14ac:dyDescent="0.3">
      <c r="GE5836" s="68">
        <v>174090</v>
      </c>
      <c r="GF5836" s="68" t="s">
        <v>6622</v>
      </c>
    </row>
    <row r="5837" spans="187:188" x14ac:dyDescent="0.3">
      <c r="GE5837" s="68">
        <v>174091</v>
      </c>
      <c r="GF5837" s="68" t="s">
        <v>6623</v>
      </c>
    </row>
    <row r="5838" spans="187:188" x14ac:dyDescent="0.3">
      <c r="GE5838" s="68">
        <v>174092</v>
      </c>
      <c r="GF5838" s="68" t="s">
        <v>6624</v>
      </c>
    </row>
    <row r="5839" spans="187:188" x14ac:dyDescent="0.3">
      <c r="GE5839" s="68">
        <v>174093</v>
      </c>
      <c r="GF5839" s="68" t="s">
        <v>6625</v>
      </c>
    </row>
    <row r="5840" spans="187:188" x14ac:dyDescent="0.3">
      <c r="GE5840" s="68">
        <v>174094</v>
      </c>
      <c r="GF5840" s="68" t="s">
        <v>6626</v>
      </c>
    </row>
    <row r="5841" spans="187:188" x14ac:dyDescent="0.3">
      <c r="GE5841" s="68">
        <v>174095</v>
      </c>
      <c r="GF5841" s="68" t="s">
        <v>6627</v>
      </c>
    </row>
    <row r="5842" spans="187:188" x14ac:dyDescent="0.3">
      <c r="GE5842" s="68">
        <v>174096</v>
      </c>
      <c r="GF5842" s="68" t="s">
        <v>6628</v>
      </c>
    </row>
    <row r="5843" spans="187:188" x14ac:dyDescent="0.3">
      <c r="GE5843" s="68">
        <v>174097</v>
      </c>
      <c r="GF5843" s="68" t="s">
        <v>6629</v>
      </c>
    </row>
    <row r="5844" spans="187:188" x14ac:dyDescent="0.3">
      <c r="GE5844" s="68">
        <v>174098</v>
      </c>
      <c r="GF5844" s="68" t="s">
        <v>6630</v>
      </c>
    </row>
    <row r="5845" spans="187:188" x14ac:dyDescent="0.3">
      <c r="GE5845" s="68">
        <v>174099</v>
      </c>
      <c r="GF5845" s="68" t="s">
        <v>6631</v>
      </c>
    </row>
    <row r="5846" spans="187:188" x14ac:dyDescent="0.3">
      <c r="GE5846" s="68">
        <v>174100</v>
      </c>
      <c r="GF5846" s="68" t="s">
        <v>6632</v>
      </c>
    </row>
    <row r="5847" spans="187:188" x14ac:dyDescent="0.3">
      <c r="GE5847" s="68">
        <v>174101</v>
      </c>
      <c r="GF5847" s="68" t="s">
        <v>6633</v>
      </c>
    </row>
    <row r="5848" spans="187:188" x14ac:dyDescent="0.3">
      <c r="GE5848" s="68">
        <v>174102</v>
      </c>
      <c r="GF5848" s="68" t="s">
        <v>6634</v>
      </c>
    </row>
    <row r="5849" spans="187:188" x14ac:dyDescent="0.3">
      <c r="GE5849" s="68">
        <v>174103</v>
      </c>
      <c r="GF5849" s="68" t="s">
        <v>6635</v>
      </c>
    </row>
    <row r="5850" spans="187:188" x14ac:dyDescent="0.3">
      <c r="GE5850" s="68">
        <v>174104</v>
      </c>
      <c r="GF5850" s="68" t="s">
        <v>6636</v>
      </c>
    </row>
    <row r="5851" spans="187:188" x14ac:dyDescent="0.3">
      <c r="GE5851" s="68">
        <v>174105</v>
      </c>
      <c r="GF5851" s="68" t="s">
        <v>6637</v>
      </c>
    </row>
    <row r="5852" spans="187:188" x14ac:dyDescent="0.3">
      <c r="GE5852" s="68">
        <v>174106</v>
      </c>
      <c r="GF5852" s="68" t="s">
        <v>6638</v>
      </c>
    </row>
    <row r="5853" spans="187:188" x14ac:dyDescent="0.3">
      <c r="GE5853" s="68">
        <v>174107</v>
      </c>
      <c r="GF5853" s="68" t="s">
        <v>6639</v>
      </c>
    </row>
    <row r="5854" spans="187:188" x14ac:dyDescent="0.3">
      <c r="GE5854" s="68">
        <v>174108</v>
      </c>
      <c r="GF5854" s="68" t="s">
        <v>6640</v>
      </c>
    </row>
    <row r="5855" spans="187:188" x14ac:dyDescent="0.3">
      <c r="GE5855" s="68">
        <v>174109</v>
      </c>
      <c r="GF5855" s="68" t="s">
        <v>6641</v>
      </c>
    </row>
    <row r="5856" spans="187:188" x14ac:dyDescent="0.3">
      <c r="GE5856" s="68">
        <v>174110</v>
      </c>
      <c r="GF5856" s="68" t="s">
        <v>6642</v>
      </c>
    </row>
    <row r="5857" spans="187:188" x14ac:dyDescent="0.3">
      <c r="GE5857" s="68">
        <v>174111</v>
      </c>
      <c r="GF5857" s="68" t="s">
        <v>6643</v>
      </c>
    </row>
    <row r="5858" spans="187:188" x14ac:dyDescent="0.3">
      <c r="GE5858" s="68">
        <v>174112</v>
      </c>
      <c r="GF5858" s="68" t="s">
        <v>6644</v>
      </c>
    </row>
    <row r="5859" spans="187:188" x14ac:dyDescent="0.3">
      <c r="GE5859" s="68">
        <v>174113</v>
      </c>
      <c r="GF5859" s="68" t="s">
        <v>6645</v>
      </c>
    </row>
    <row r="5860" spans="187:188" x14ac:dyDescent="0.3">
      <c r="GE5860" s="68">
        <v>174114</v>
      </c>
      <c r="GF5860" s="68" t="s">
        <v>6646</v>
      </c>
    </row>
    <row r="5861" spans="187:188" x14ac:dyDescent="0.3">
      <c r="GE5861" s="68">
        <v>174115</v>
      </c>
      <c r="GF5861" s="68" t="s">
        <v>6647</v>
      </c>
    </row>
    <row r="5862" spans="187:188" x14ac:dyDescent="0.3">
      <c r="GE5862" s="68">
        <v>174116</v>
      </c>
      <c r="GF5862" s="68" t="s">
        <v>6648</v>
      </c>
    </row>
    <row r="5863" spans="187:188" x14ac:dyDescent="0.3">
      <c r="GE5863" s="68">
        <v>174117</v>
      </c>
      <c r="GF5863" s="68" t="s">
        <v>6649</v>
      </c>
    </row>
    <row r="5864" spans="187:188" x14ac:dyDescent="0.3">
      <c r="GE5864" s="68">
        <v>174118</v>
      </c>
      <c r="GF5864" s="68" t="s">
        <v>6650</v>
      </c>
    </row>
    <row r="5865" spans="187:188" x14ac:dyDescent="0.3">
      <c r="GE5865" s="68">
        <v>174119</v>
      </c>
      <c r="GF5865" s="68" t="s">
        <v>6651</v>
      </c>
    </row>
    <row r="5866" spans="187:188" x14ac:dyDescent="0.3">
      <c r="GE5866" s="68">
        <v>174120</v>
      </c>
      <c r="GF5866" s="68" t="s">
        <v>6652</v>
      </c>
    </row>
    <row r="5867" spans="187:188" x14ac:dyDescent="0.3">
      <c r="GE5867" s="68">
        <v>174121</v>
      </c>
      <c r="GF5867" s="68" t="s">
        <v>6653</v>
      </c>
    </row>
    <row r="5868" spans="187:188" x14ac:dyDescent="0.3">
      <c r="GE5868" s="68">
        <v>174122</v>
      </c>
      <c r="GF5868" s="68" t="s">
        <v>6654</v>
      </c>
    </row>
    <row r="5869" spans="187:188" x14ac:dyDescent="0.3">
      <c r="GE5869" s="68">
        <v>174123</v>
      </c>
      <c r="GF5869" s="68" t="s">
        <v>6655</v>
      </c>
    </row>
    <row r="5870" spans="187:188" x14ac:dyDescent="0.3">
      <c r="GE5870" s="68">
        <v>174124</v>
      </c>
      <c r="GF5870" s="68" t="s">
        <v>6656</v>
      </c>
    </row>
    <row r="5871" spans="187:188" x14ac:dyDescent="0.3">
      <c r="GE5871" s="68">
        <v>174125</v>
      </c>
      <c r="GF5871" s="68" t="s">
        <v>6657</v>
      </c>
    </row>
    <row r="5872" spans="187:188" x14ac:dyDescent="0.3">
      <c r="GE5872" s="68">
        <v>174126</v>
      </c>
      <c r="GF5872" s="68" t="s">
        <v>6658</v>
      </c>
    </row>
    <row r="5873" spans="187:188" x14ac:dyDescent="0.3">
      <c r="GE5873" s="68">
        <v>174127</v>
      </c>
      <c r="GF5873" s="68" t="s">
        <v>6659</v>
      </c>
    </row>
    <row r="5874" spans="187:188" x14ac:dyDescent="0.3">
      <c r="GE5874" s="68">
        <v>174128</v>
      </c>
      <c r="GF5874" s="68" t="s">
        <v>6660</v>
      </c>
    </row>
    <row r="5875" spans="187:188" x14ac:dyDescent="0.3">
      <c r="GE5875" s="68">
        <v>174129</v>
      </c>
      <c r="GF5875" s="68" t="s">
        <v>6661</v>
      </c>
    </row>
    <row r="5876" spans="187:188" x14ac:dyDescent="0.3">
      <c r="GE5876" s="68">
        <v>174130</v>
      </c>
      <c r="GF5876" s="68" t="s">
        <v>6662</v>
      </c>
    </row>
    <row r="5877" spans="187:188" x14ac:dyDescent="0.3">
      <c r="GE5877" s="68">
        <v>174131</v>
      </c>
      <c r="GF5877" s="68" t="s">
        <v>6663</v>
      </c>
    </row>
    <row r="5878" spans="187:188" x14ac:dyDescent="0.3">
      <c r="GE5878" s="68">
        <v>174132</v>
      </c>
      <c r="GF5878" s="68" t="s">
        <v>6664</v>
      </c>
    </row>
    <row r="5879" spans="187:188" x14ac:dyDescent="0.3">
      <c r="GE5879" s="68">
        <v>174133</v>
      </c>
      <c r="GF5879" s="68" t="s">
        <v>6665</v>
      </c>
    </row>
    <row r="5880" spans="187:188" x14ac:dyDescent="0.3">
      <c r="GE5880" s="68">
        <v>174134</v>
      </c>
      <c r="GF5880" s="68" t="s">
        <v>6666</v>
      </c>
    </row>
    <row r="5881" spans="187:188" x14ac:dyDescent="0.3">
      <c r="GE5881" s="68">
        <v>174135</v>
      </c>
      <c r="GF5881" s="68" t="s">
        <v>6667</v>
      </c>
    </row>
    <row r="5882" spans="187:188" x14ac:dyDescent="0.3">
      <c r="GE5882" s="68">
        <v>174136</v>
      </c>
      <c r="GF5882" s="68" t="s">
        <v>6668</v>
      </c>
    </row>
    <row r="5883" spans="187:188" x14ac:dyDescent="0.3">
      <c r="GE5883" s="68">
        <v>174137</v>
      </c>
      <c r="GF5883" s="68" t="s">
        <v>6669</v>
      </c>
    </row>
    <row r="5884" spans="187:188" x14ac:dyDescent="0.3">
      <c r="GE5884" s="68">
        <v>174138</v>
      </c>
      <c r="GF5884" s="68" t="s">
        <v>6670</v>
      </c>
    </row>
    <row r="5885" spans="187:188" x14ac:dyDescent="0.3">
      <c r="GE5885" s="68">
        <v>174139</v>
      </c>
      <c r="GF5885" s="68" t="s">
        <v>6671</v>
      </c>
    </row>
    <row r="5886" spans="187:188" x14ac:dyDescent="0.3">
      <c r="GE5886" s="68">
        <v>174140</v>
      </c>
      <c r="GF5886" s="68" t="s">
        <v>6672</v>
      </c>
    </row>
    <row r="5887" spans="187:188" x14ac:dyDescent="0.3">
      <c r="GE5887" s="68">
        <v>174141</v>
      </c>
      <c r="GF5887" s="68" t="s">
        <v>6673</v>
      </c>
    </row>
    <row r="5888" spans="187:188" x14ac:dyDescent="0.3">
      <c r="GE5888" s="68">
        <v>174142</v>
      </c>
      <c r="GF5888" s="68" t="s">
        <v>6674</v>
      </c>
    </row>
    <row r="5889" spans="187:188" x14ac:dyDescent="0.3">
      <c r="GE5889" s="68">
        <v>174143</v>
      </c>
      <c r="GF5889" s="68" t="s">
        <v>6675</v>
      </c>
    </row>
    <row r="5890" spans="187:188" x14ac:dyDescent="0.3">
      <c r="GE5890" s="68">
        <v>174144</v>
      </c>
      <c r="GF5890" s="68" t="s">
        <v>6676</v>
      </c>
    </row>
    <row r="5891" spans="187:188" x14ac:dyDescent="0.3">
      <c r="GE5891" s="68">
        <v>174145</v>
      </c>
      <c r="GF5891" s="68" t="s">
        <v>6677</v>
      </c>
    </row>
    <row r="5892" spans="187:188" x14ac:dyDescent="0.3">
      <c r="GE5892" s="68">
        <v>174146</v>
      </c>
      <c r="GF5892" s="68" t="s">
        <v>6678</v>
      </c>
    </row>
    <row r="5893" spans="187:188" x14ac:dyDescent="0.3">
      <c r="GE5893" s="68">
        <v>174147</v>
      </c>
      <c r="GF5893" s="68" t="s">
        <v>6679</v>
      </c>
    </row>
    <row r="5894" spans="187:188" x14ac:dyDescent="0.3">
      <c r="GE5894" s="68">
        <v>174148</v>
      </c>
      <c r="GF5894" s="68" t="s">
        <v>6680</v>
      </c>
    </row>
    <row r="5895" spans="187:188" x14ac:dyDescent="0.3">
      <c r="GE5895" s="68">
        <v>174149</v>
      </c>
      <c r="GF5895" s="68" t="s">
        <v>6681</v>
      </c>
    </row>
    <row r="5896" spans="187:188" x14ac:dyDescent="0.3">
      <c r="GE5896" s="68">
        <v>174150</v>
      </c>
      <c r="GF5896" s="68" t="s">
        <v>6682</v>
      </c>
    </row>
    <row r="5897" spans="187:188" x14ac:dyDescent="0.3">
      <c r="GE5897" s="68">
        <v>174151</v>
      </c>
      <c r="GF5897" s="68" t="s">
        <v>6683</v>
      </c>
    </row>
    <row r="5898" spans="187:188" x14ac:dyDescent="0.3">
      <c r="GE5898" s="68">
        <v>174152</v>
      </c>
      <c r="GF5898" s="68" t="s">
        <v>6684</v>
      </c>
    </row>
    <row r="5899" spans="187:188" x14ac:dyDescent="0.3">
      <c r="GE5899" s="68">
        <v>174153</v>
      </c>
      <c r="GF5899" s="68" t="s">
        <v>6685</v>
      </c>
    </row>
    <row r="5900" spans="187:188" x14ac:dyDescent="0.3">
      <c r="GE5900" s="68">
        <v>174154</v>
      </c>
      <c r="GF5900" s="68" t="s">
        <v>6686</v>
      </c>
    </row>
    <row r="5901" spans="187:188" x14ac:dyDescent="0.3">
      <c r="GE5901" s="68">
        <v>174155</v>
      </c>
      <c r="GF5901" s="68" t="s">
        <v>6687</v>
      </c>
    </row>
    <row r="5902" spans="187:188" x14ac:dyDescent="0.3">
      <c r="GE5902" s="68">
        <v>174156</v>
      </c>
      <c r="GF5902" s="68" t="s">
        <v>6688</v>
      </c>
    </row>
    <row r="5903" spans="187:188" x14ac:dyDescent="0.3">
      <c r="GE5903" s="68">
        <v>174157</v>
      </c>
      <c r="GF5903" s="68" t="s">
        <v>6689</v>
      </c>
    </row>
    <row r="5904" spans="187:188" x14ac:dyDescent="0.3">
      <c r="GE5904" s="68">
        <v>174158</v>
      </c>
      <c r="GF5904" s="68" t="s">
        <v>6690</v>
      </c>
    </row>
    <row r="5905" spans="187:188" x14ac:dyDescent="0.3">
      <c r="GE5905" s="68">
        <v>174159</v>
      </c>
      <c r="GF5905" s="68" t="s">
        <v>6691</v>
      </c>
    </row>
    <row r="5906" spans="187:188" x14ac:dyDescent="0.3">
      <c r="GE5906" s="68">
        <v>174160</v>
      </c>
      <c r="GF5906" s="68" t="s">
        <v>6692</v>
      </c>
    </row>
    <row r="5907" spans="187:188" x14ac:dyDescent="0.3">
      <c r="GE5907" s="68">
        <v>174161</v>
      </c>
      <c r="GF5907" s="68" t="s">
        <v>6693</v>
      </c>
    </row>
    <row r="5908" spans="187:188" x14ac:dyDescent="0.3">
      <c r="GE5908" s="68">
        <v>174162</v>
      </c>
      <c r="GF5908" s="68" t="s">
        <v>6694</v>
      </c>
    </row>
    <row r="5909" spans="187:188" x14ac:dyDescent="0.3">
      <c r="GE5909" s="68">
        <v>174163</v>
      </c>
      <c r="GF5909" s="68" t="s">
        <v>6695</v>
      </c>
    </row>
    <row r="5910" spans="187:188" x14ac:dyDescent="0.3">
      <c r="GE5910" s="68">
        <v>174164</v>
      </c>
      <c r="GF5910" s="68" t="s">
        <v>6696</v>
      </c>
    </row>
    <row r="5911" spans="187:188" x14ac:dyDescent="0.3">
      <c r="GE5911" s="68">
        <v>174165</v>
      </c>
      <c r="GF5911" s="68" t="s">
        <v>6697</v>
      </c>
    </row>
    <row r="5912" spans="187:188" x14ac:dyDescent="0.3">
      <c r="GE5912" s="68">
        <v>174166</v>
      </c>
      <c r="GF5912" s="68" t="s">
        <v>6698</v>
      </c>
    </row>
    <row r="5913" spans="187:188" x14ac:dyDescent="0.3">
      <c r="GE5913" s="68">
        <v>174167</v>
      </c>
      <c r="GF5913" s="68" t="s">
        <v>6699</v>
      </c>
    </row>
    <row r="5914" spans="187:188" x14ac:dyDescent="0.3">
      <c r="GE5914" s="68">
        <v>174168</v>
      </c>
      <c r="GF5914" s="68" t="s">
        <v>6700</v>
      </c>
    </row>
    <row r="5915" spans="187:188" x14ac:dyDescent="0.3">
      <c r="GE5915" s="68">
        <v>174901</v>
      </c>
      <c r="GF5915" s="68" t="s">
        <v>7379</v>
      </c>
    </row>
    <row r="5916" spans="187:188" x14ac:dyDescent="0.3">
      <c r="GE5916" s="68">
        <v>174902</v>
      </c>
      <c r="GF5916" s="68" t="s">
        <v>7380</v>
      </c>
    </row>
    <row r="5917" spans="187:188" x14ac:dyDescent="0.3">
      <c r="GE5917" s="68">
        <v>174903</v>
      </c>
      <c r="GF5917" s="68" t="s">
        <v>7381</v>
      </c>
    </row>
    <row r="5918" spans="187:188" x14ac:dyDescent="0.3">
      <c r="GE5918" s="68">
        <v>174904</v>
      </c>
      <c r="GF5918" s="68" t="s">
        <v>7382</v>
      </c>
    </row>
    <row r="5919" spans="187:188" x14ac:dyDescent="0.3">
      <c r="GE5919" s="68">
        <v>174905</v>
      </c>
      <c r="GF5919" s="68" t="s">
        <v>7383</v>
      </c>
    </row>
    <row r="5920" spans="187:188" x14ac:dyDescent="0.3">
      <c r="GE5920" s="68">
        <v>174906</v>
      </c>
      <c r="GF5920" s="68" t="s">
        <v>7384</v>
      </c>
    </row>
    <row r="5921" spans="187:188" x14ac:dyDescent="0.3">
      <c r="GE5921" s="68">
        <v>174907</v>
      </c>
      <c r="GF5921" s="68" t="s">
        <v>7385</v>
      </c>
    </row>
    <row r="5922" spans="187:188" x14ac:dyDescent="0.3">
      <c r="GE5922" s="68">
        <v>174908</v>
      </c>
      <c r="GF5922" s="68" t="s">
        <v>7386</v>
      </c>
    </row>
    <row r="5923" spans="187:188" x14ac:dyDescent="0.3">
      <c r="GE5923" s="68">
        <v>180001</v>
      </c>
      <c r="GF5923" s="68" t="s">
        <v>753</v>
      </c>
    </row>
    <row r="5924" spans="187:188" x14ac:dyDescent="0.3">
      <c r="GE5924" s="68">
        <v>180002</v>
      </c>
      <c r="GF5924" s="68" t="s">
        <v>757</v>
      </c>
    </row>
    <row r="5925" spans="187:188" x14ac:dyDescent="0.3">
      <c r="GE5925" s="68">
        <v>180003</v>
      </c>
      <c r="GF5925" s="68" t="s">
        <v>760</v>
      </c>
    </row>
    <row r="5926" spans="187:188" x14ac:dyDescent="0.3">
      <c r="GE5926" s="68">
        <v>180004</v>
      </c>
      <c r="GF5926" s="68" t="s">
        <v>763</v>
      </c>
    </row>
    <row r="5927" spans="187:188" x14ac:dyDescent="0.3">
      <c r="GE5927" s="68">
        <v>180005</v>
      </c>
      <c r="GF5927" s="68" t="s">
        <v>766</v>
      </c>
    </row>
    <row r="5928" spans="187:188" x14ac:dyDescent="0.3">
      <c r="GE5928" s="68">
        <v>180006</v>
      </c>
      <c r="GF5928" s="68" t="s">
        <v>769</v>
      </c>
    </row>
    <row r="5929" spans="187:188" x14ac:dyDescent="0.3">
      <c r="GE5929" s="68">
        <v>180007</v>
      </c>
      <c r="GF5929" s="68" t="s">
        <v>772</v>
      </c>
    </row>
    <row r="5930" spans="187:188" x14ac:dyDescent="0.3">
      <c r="GE5930" s="68">
        <v>180008</v>
      </c>
      <c r="GF5930" s="68" t="s">
        <v>775</v>
      </c>
    </row>
    <row r="5931" spans="187:188" x14ac:dyDescent="0.3">
      <c r="GE5931" s="68">
        <v>180009</v>
      </c>
      <c r="GF5931" s="68" t="s">
        <v>778</v>
      </c>
    </row>
    <row r="5932" spans="187:188" x14ac:dyDescent="0.3">
      <c r="GE5932" s="68">
        <v>180010</v>
      </c>
      <c r="GF5932" s="68" t="s">
        <v>781</v>
      </c>
    </row>
    <row r="5933" spans="187:188" x14ac:dyDescent="0.3">
      <c r="GE5933" s="68">
        <v>180011</v>
      </c>
      <c r="GF5933" s="68" t="s">
        <v>784</v>
      </c>
    </row>
    <row r="5934" spans="187:188" x14ac:dyDescent="0.3">
      <c r="GE5934" s="68">
        <v>180012</v>
      </c>
      <c r="GF5934" s="68" t="s">
        <v>786</v>
      </c>
    </row>
    <row r="5935" spans="187:188" x14ac:dyDescent="0.3">
      <c r="GE5935" s="68">
        <v>180013</v>
      </c>
      <c r="GF5935" s="68" t="s">
        <v>788</v>
      </c>
    </row>
    <row r="5936" spans="187:188" x14ac:dyDescent="0.3">
      <c r="GE5936" s="68">
        <v>180014</v>
      </c>
      <c r="GF5936" s="68" t="s">
        <v>790</v>
      </c>
    </row>
    <row r="5937" spans="187:188" x14ac:dyDescent="0.3">
      <c r="GE5937" s="68">
        <v>180015</v>
      </c>
      <c r="GF5937" s="68" t="s">
        <v>792</v>
      </c>
    </row>
    <row r="5938" spans="187:188" x14ac:dyDescent="0.3">
      <c r="GE5938" s="68">
        <v>180016</v>
      </c>
      <c r="GF5938" s="68" t="s">
        <v>794</v>
      </c>
    </row>
    <row r="5939" spans="187:188" x14ac:dyDescent="0.3">
      <c r="GE5939" s="68">
        <v>180017</v>
      </c>
      <c r="GF5939" s="68" t="s">
        <v>796</v>
      </c>
    </row>
    <row r="5940" spans="187:188" x14ac:dyDescent="0.3">
      <c r="GE5940" s="68">
        <v>180018</v>
      </c>
      <c r="GF5940" s="68" t="s">
        <v>798</v>
      </c>
    </row>
    <row r="5941" spans="187:188" x14ac:dyDescent="0.3">
      <c r="GE5941" s="68">
        <v>180019</v>
      </c>
      <c r="GF5941" s="68" t="s">
        <v>800</v>
      </c>
    </row>
    <row r="5942" spans="187:188" x14ac:dyDescent="0.3">
      <c r="GE5942" s="68">
        <v>180020</v>
      </c>
      <c r="GF5942" s="68" t="s">
        <v>802</v>
      </c>
    </row>
    <row r="5943" spans="187:188" x14ac:dyDescent="0.3">
      <c r="GE5943" s="68">
        <v>180021</v>
      </c>
      <c r="GF5943" s="68" t="s">
        <v>805</v>
      </c>
    </row>
    <row r="5944" spans="187:188" x14ac:dyDescent="0.3">
      <c r="GE5944" s="68">
        <v>180022</v>
      </c>
      <c r="GF5944" s="68" t="s">
        <v>809</v>
      </c>
    </row>
    <row r="5945" spans="187:188" x14ac:dyDescent="0.3">
      <c r="GE5945" s="68">
        <v>180023</v>
      </c>
      <c r="GF5945" s="68" t="s">
        <v>812</v>
      </c>
    </row>
    <row r="5946" spans="187:188" x14ac:dyDescent="0.3">
      <c r="GE5946" s="68">
        <v>180024</v>
      </c>
      <c r="GF5946" s="68" t="s">
        <v>815</v>
      </c>
    </row>
    <row r="5947" spans="187:188" x14ac:dyDescent="0.3">
      <c r="GE5947" s="68">
        <v>180025</v>
      </c>
      <c r="GF5947" s="68" t="s">
        <v>818</v>
      </c>
    </row>
    <row r="5948" spans="187:188" x14ac:dyDescent="0.3">
      <c r="GE5948" s="68">
        <v>180026</v>
      </c>
      <c r="GF5948" s="68" t="s">
        <v>820</v>
      </c>
    </row>
    <row r="5949" spans="187:188" x14ac:dyDescent="0.3">
      <c r="GE5949" s="68">
        <v>180027</v>
      </c>
      <c r="GF5949" s="68" t="s">
        <v>822</v>
      </c>
    </row>
    <row r="5950" spans="187:188" x14ac:dyDescent="0.3">
      <c r="GE5950" s="68">
        <v>180028</v>
      </c>
      <c r="GF5950" s="68" t="s">
        <v>824</v>
      </c>
    </row>
    <row r="5951" spans="187:188" x14ac:dyDescent="0.3">
      <c r="GE5951" s="68">
        <v>180029</v>
      </c>
      <c r="GF5951" s="68" t="s">
        <v>826</v>
      </c>
    </row>
    <row r="5952" spans="187:188" x14ac:dyDescent="0.3">
      <c r="GE5952" s="68">
        <v>180030</v>
      </c>
      <c r="GF5952" s="68" t="s">
        <v>828</v>
      </c>
    </row>
    <row r="5953" spans="187:188" x14ac:dyDescent="0.3">
      <c r="GE5953" s="68">
        <v>180031</v>
      </c>
      <c r="GF5953" s="68" t="s">
        <v>830</v>
      </c>
    </row>
    <row r="5954" spans="187:188" x14ac:dyDescent="0.3">
      <c r="GE5954" s="68">
        <v>180032</v>
      </c>
      <c r="GF5954" s="68" t="s">
        <v>832</v>
      </c>
    </row>
    <row r="5955" spans="187:188" x14ac:dyDescent="0.3">
      <c r="GE5955" s="68">
        <v>180033</v>
      </c>
      <c r="GF5955" s="68" t="s">
        <v>834</v>
      </c>
    </row>
    <row r="5956" spans="187:188" x14ac:dyDescent="0.3">
      <c r="GE5956" s="68">
        <v>180034</v>
      </c>
      <c r="GF5956" s="68" t="s">
        <v>837</v>
      </c>
    </row>
    <row r="5957" spans="187:188" x14ac:dyDescent="0.3">
      <c r="GE5957" s="68">
        <v>180035</v>
      </c>
      <c r="GF5957" s="68" t="s">
        <v>840</v>
      </c>
    </row>
    <row r="5958" spans="187:188" x14ac:dyDescent="0.3">
      <c r="GE5958" s="68">
        <v>180036</v>
      </c>
      <c r="GF5958" s="68" t="s">
        <v>843</v>
      </c>
    </row>
    <row r="5959" spans="187:188" x14ac:dyDescent="0.3">
      <c r="GE5959" s="68">
        <v>180037</v>
      </c>
      <c r="GF5959" s="68" t="s">
        <v>846</v>
      </c>
    </row>
    <row r="5960" spans="187:188" x14ac:dyDescent="0.3">
      <c r="GE5960" s="68">
        <v>180038</v>
      </c>
      <c r="GF5960" s="68" t="s">
        <v>849</v>
      </c>
    </row>
    <row r="5961" spans="187:188" x14ac:dyDescent="0.3">
      <c r="GE5961" s="68">
        <v>180039</v>
      </c>
      <c r="GF5961" s="68" t="s">
        <v>852</v>
      </c>
    </row>
    <row r="5962" spans="187:188" x14ac:dyDescent="0.3">
      <c r="GE5962" s="68">
        <v>180040</v>
      </c>
      <c r="GF5962" s="68" t="s">
        <v>854</v>
      </c>
    </row>
    <row r="5963" spans="187:188" x14ac:dyDescent="0.3">
      <c r="GE5963" s="68">
        <v>180041</v>
      </c>
      <c r="GF5963" s="68" t="s">
        <v>857</v>
      </c>
    </row>
    <row r="5964" spans="187:188" x14ac:dyDescent="0.3">
      <c r="GE5964" s="68">
        <v>180042</v>
      </c>
      <c r="GF5964" s="68" t="s">
        <v>861</v>
      </c>
    </row>
    <row r="5965" spans="187:188" x14ac:dyDescent="0.3">
      <c r="GE5965" s="68">
        <v>180043</v>
      </c>
      <c r="GF5965" s="68" t="s">
        <v>864</v>
      </c>
    </row>
    <row r="5966" spans="187:188" x14ac:dyDescent="0.3">
      <c r="GE5966" s="68">
        <v>180044</v>
      </c>
      <c r="GF5966" s="68" t="s">
        <v>867</v>
      </c>
    </row>
    <row r="5967" spans="187:188" x14ac:dyDescent="0.3">
      <c r="GE5967" s="68">
        <v>180045</v>
      </c>
      <c r="GF5967" s="68" t="s">
        <v>870</v>
      </c>
    </row>
    <row r="5968" spans="187:188" x14ac:dyDescent="0.3">
      <c r="GE5968" s="68">
        <v>180046</v>
      </c>
      <c r="GF5968" s="68" t="s">
        <v>872</v>
      </c>
    </row>
    <row r="5969" spans="187:188" x14ac:dyDescent="0.3">
      <c r="GE5969" s="68">
        <v>180047</v>
      </c>
      <c r="GF5969" s="68" t="s">
        <v>874</v>
      </c>
    </row>
    <row r="5970" spans="187:188" x14ac:dyDescent="0.3">
      <c r="GE5970" s="68">
        <v>180048</v>
      </c>
      <c r="GF5970" s="68" t="s">
        <v>877</v>
      </c>
    </row>
    <row r="5971" spans="187:188" x14ac:dyDescent="0.3">
      <c r="GE5971" s="68">
        <v>180049</v>
      </c>
      <c r="GF5971" s="68" t="s">
        <v>879</v>
      </c>
    </row>
    <row r="5972" spans="187:188" x14ac:dyDescent="0.3">
      <c r="GE5972" s="68">
        <v>180050</v>
      </c>
      <c r="GF5972" s="68" t="s">
        <v>881</v>
      </c>
    </row>
    <row r="5973" spans="187:188" x14ac:dyDescent="0.3">
      <c r="GE5973" s="68">
        <v>180051</v>
      </c>
      <c r="GF5973" s="68" t="s">
        <v>884</v>
      </c>
    </row>
    <row r="5974" spans="187:188" x14ac:dyDescent="0.3">
      <c r="GE5974" s="68">
        <v>180052</v>
      </c>
      <c r="GF5974" s="68" t="s">
        <v>887</v>
      </c>
    </row>
    <row r="5975" spans="187:188" x14ac:dyDescent="0.3">
      <c r="GE5975" s="68">
        <v>180053</v>
      </c>
      <c r="GF5975" s="68" t="s">
        <v>889</v>
      </c>
    </row>
    <row r="5976" spans="187:188" x14ac:dyDescent="0.3">
      <c r="GE5976" s="68">
        <v>180054</v>
      </c>
      <c r="GF5976" s="68" t="s">
        <v>891</v>
      </c>
    </row>
    <row r="5977" spans="187:188" x14ac:dyDescent="0.3">
      <c r="GE5977" s="68">
        <v>180055</v>
      </c>
      <c r="GF5977" s="68" t="s">
        <v>893</v>
      </c>
    </row>
    <row r="5978" spans="187:188" x14ac:dyDescent="0.3">
      <c r="GE5978" s="68">
        <v>180056</v>
      </c>
      <c r="GF5978" s="68" t="s">
        <v>895</v>
      </c>
    </row>
    <row r="5979" spans="187:188" x14ac:dyDescent="0.3">
      <c r="GE5979" s="68">
        <v>180057</v>
      </c>
      <c r="GF5979" s="68" t="s">
        <v>897</v>
      </c>
    </row>
    <row r="5980" spans="187:188" x14ac:dyDescent="0.3">
      <c r="GE5980" s="68">
        <v>180058</v>
      </c>
      <c r="GF5980" s="68" t="s">
        <v>900</v>
      </c>
    </row>
    <row r="5981" spans="187:188" x14ac:dyDescent="0.3">
      <c r="GE5981" s="68">
        <v>180059</v>
      </c>
      <c r="GF5981" s="68" t="s">
        <v>903</v>
      </c>
    </row>
    <row r="5982" spans="187:188" x14ac:dyDescent="0.3">
      <c r="GE5982" s="68">
        <v>180060</v>
      </c>
      <c r="GF5982" s="68" t="s">
        <v>905</v>
      </c>
    </row>
    <row r="5983" spans="187:188" x14ac:dyDescent="0.3">
      <c r="GE5983" s="68">
        <v>180061</v>
      </c>
      <c r="GF5983" s="68" t="s">
        <v>907</v>
      </c>
    </row>
    <row r="5984" spans="187:188" x14ac:dyDescent="0.3">
      <c r="GE5984" s="68">
        <v>180062</v>
      </c>
      <c r="GF5984" s="68" t="s">
        <v>911</v>
      </c>
    </row>
    <row r="5985" spans="187:188" x14ac:dyDescent="0.3">
      <c r="GE5985" s="68">
        <v>180063</v>
      </c>
      <c r="GF5985" s="68" t="s">
        <v>914</v>
      </c>
    </row>
    <row r="5986" spans="187:188" x14ac:dyDescent="0.3">
      <c r="GE5986" s="68">
        <v>180064</v>
      </c>
      <c r="GF5986" s="68" t="s">
        <v>916</v>
      </c>
    </row>
    <row r="5987" spans="187:188" x14ac:dyDescent="0.3">
      <c r="GE5987" s="68">
        <v>180065</v>
      </c>
      <c r="GF5987" s="68" t="s">
        <v>919</v>
      </c>
    </row>
    <row r="5988" spans="187:188" x14ac:dyDescent="0.3">
      <c r="GE5988" s="68">
        <v>180066</v>
      </c>
      <c r="GF5988" s="68" t="s">
        <v>921</v>
      </c>
    </row>
    <row r="5989" spans="187:188" x14ac:dyDescent="0.3">
      <c r="GE5989" s="68">
        <v>180067</v>
      </c>
      <c r="GF5989" s="68" t="s">
        <v>923</v>
      </c>
    </row>
    <row r="5990" spans="187:188" x14ac:dyDescent="0.3">
      <c r="GE5990" s="68">
        <v>180068</v>
      </c>
      <c r="GF5990" s="68" t="s">
        <v>925</v>
      </c>
    </row>
    <row r="5991" spans="187:188" x14ac:dyDescent="0.3">
      <c r="GE5991" s="68">
        <v>180069</v>
      </c>
      <c r="GF5991" s="68" t="s">
        <v>927</v>
      </c>
    </row>
    <row r="5992" spans="187:188" x14ac:dyDescent="0.3">
      <c r="GE5992" s="68">
        <v>180070</v>
      </c>
      <c r="GF5992" s="68" t="s">
        <v>929</v>
      </c>
    </row>
    <row r="5993" spans="187:188" x14ac:dyDescent="0.3">
      <c r="GE5993" s="68">
        <v>180071</v>
      </c>
      <c r="GF5993" s="68" t="s">
        <v>931</v>
      </c>
    </row>
    <row r="5994" spans="187:188" x14ac:dyDescent="0.3">
      <c r="GE5994" s="68">
        <v>180072</v>
      </c>
      <c r="GF5994" s="68" t="s">
        <v>933</v>
      </c>
    </row>
    <row r="5995" spans="187:188" x14ac:dyDescent="0.3">
      <c r="GE5995" s="68">
        <v>180073</v>
      </c>
      <c r="GF5995" s="68" t="s">
        <v>935</v>
      </c>
    </row>
    <row r="5996" spans="187:188" x14ac:dyDescent="0.3">
      <c r="GE5996" s="68">
        <v>180074</v>
      </c>
      <c r="GF5996" s="68" t="s">
        <v>937</v>
      </c>
    </row>
    <row r="5997" spans="187:188" x14ac:dyDescent="0.3">
      <c r="GE5997" s="68">
        <v>180075</v>
      </c>
      <c r="GF5997" s="68" t="s">
        <v>939</v>
      </c>
    </row>
    <row r="5998" spans="187:188" x14ac:dyDescent="0.3">
      <c r="GE5998" s="68">
        <v>180076</v>
      </c>
      <c r="GF5998" s="68" t="s">
        <v>941</v>
      </c>
    </row>
    <row r="5999" spans="187:188" x14ac:dyDescent="0.3">
      <c r="GE5999" s="68">
        <v>180077</v>
      </c>
      <c r="GF5999" s="68" t="s">
        <v>943</v>
      </c>
    </row>
    <row r="6000" spans="187:188" x14ac:dyDescent="0.3">
      <c r="GE6000" s="68">
        <v>180078</v>
      </c>
      <c r="GF6000" s="68" t="s">
        <v>945</v>
      </c>
    </row>
    <row r="6001" spans="187:188" x14ac:dyDescent="0.3">
      <c r="GE6001" s="68">
        <v>180079</v>
      </c>
      <c r="GF6001" s="68" t="s">
        <v>947</v>
      </c>
    </row>
    <row r="6002" spans="187:188" x14ac:dyDescent="0.3">
      <c r="GE6002" s="68">
        <v>180080</v>
      </c>
      <c r="GF6002" s="68" t="s">
        <v>949</v>
      </c>
    </row>
    <row r="6003" spans="187:188" x14ac:dyDescent="0.3">
      <c r="GE6003" s="68">
        <v>180081</v>
      </c>
      <c r="GF6003" s="68" t="s">
        <v>951</v>
      </c>
    </row>
    <row r="6004" spans="187:188" x14ac:dyDescent="0.3">
      <c r="GE6004" s="68">
        <v>180082</v>
      </c>
      <c r="GF6004" s="68" t="s">
        <v>953</v>
      </c>
    </row>
    <row r="6005" spans="187:188" x14ac:dyDescent="0.3">
      <c r="GE6005" s="68">
        <v>180083</v>
      </c>
      <c r="GF6005" s="68" t="s">
        <v>956</v>
      </c>
    </row>
    <row r="6006" spans="187:188" x14ac:dyDescent="0.3">
      <c r="GE6006" s="68">
        <v>180084</v>
      </c>
      <c r="GF6006" s="68" t="s">
        <v>959</v>
      </c>
    </row>
    <row r="6007" spans="187:188" x14ac:dyDescent="0.3">
      <c r="GE6007" s="68">
        <v>180085</v>
      </c>
      <c r="GF6007" s="68" t="s">
        <v>961</v>
      </c>
    </row>
    <row r="6008" spans="187:188" x14ac:dyDescent="0.3">
      <c r="GE6008" s="68">
        <v>180086</v>
      </c>
      <c r="GF6008" s="68" t="s">
        <v>963</v>
      </c>
    </row>
    <row r="6009" spans="187:188" x14ac:dyDescent="0.3">
      <c r="GE6009" s="68">
        <v>180087</v>
      </c>
      <c r="GF6009" s="68" t="s">
        <v>965</v>
      </c>
    </row>
    <row r="6010" spans="187:188" x14ac:dyDescent="0.3">
      <c r="GE6010" s="68">
        <v>180088</v>
      </c>
      <c r="GF6010" s="68" t="s">
        <v>968</v>
      </c>
    </row>
    <row r="6011" spans="187:188" x14ac:dyDescent="0.3">
      <c r="GE6011" s="68">
        <v>180089</v>
      </c>
      <c r="GF6011" s="68" t="s">
        <v>970</v>
      </c>
    </row>
    <row r="6012" spans="187:188" x14ac:dyDescent="0.3">
      <c r="GE6012" s="68">
        <v>180090</v>
      </c>
      <c r="GF6012" s="68" t="s">
        <v>972</v>
      </c>
    </row>
    <row r="6013" spans="187:188" x14ac:dyDescent="0.3">
      <c r="GE6013" s="68">
        <v>180091</v>
      </c>
      <c r="GF6013" s="68" t="s">
        <v>974</v>
      </c>
    </row>
    <row r="6014" spans="187:188" x14ac:dyDescent="0.3">
      <c r="GE6014" s="68">
        <v>180092</v>
      </c>
      <c r="GF6014" s="68" t="s">
        <v>976</v>
      </c>
    </row>
    <row r="6015" spans="187:188" x14ac:dyDescent="0.3">
      <c r="GE6015" s="68">
        <v>180093</v>
      </c>
      <c r="GF6015" s="68" t="s">
        <v>978</v>
      </c>
    </row>
    <row r="6016" spans="187:188" x14ac:dyDescent="0.3">
      <c r="GE6016" s="68">
        <v>180094</v>
      </c>
      <c r="GF6016" s="68" t="s">
        <v>980</v>
      </c>
    </row>
    <row r="6017" spans="187:188" x14ac:dyDescent="0.3">
      <c r="GE6017" s="68">
        <v>180095</v>
      </c>
      <c r="GF6017" s="68" t="s">
        <v>983</v>
      </c>
    </row>
    <row r="6018" spans="187:188" x14ac:dyDescent="0.3">
      <c r="GE6018" s="68">
        <v>180096</v>
      </c>
      <c r="GF6018" s="68" t="s">
        <v>986</v>
      </c>
    </row>
    <row r="6019" spans="187:188" x14ac:dyDescent="0.3">
      <c r="GE6019" s="68">
        <v>180097</v>
      </c>
      <c r="GF6019" s="68" t="s">
        <v>989</v>
      </c>
    </row>
    <row r="6020" spans="187:188" x14ac:dyDescent="0.3">
      <c r="GE6020" s="68">
        <v>180098</v>
      </c>
      <c r="GF6020" s="68" t="s">
        <v>991</v>
      </c>
    </row>
    <row r="6021" spans="187:188" x14ac:dyDescent="0.3">
      <c r="GE6021" s="68">
        <v>180099</v>
      </c>
      <c r="GF6021" s="68" t="s">
        <v>993</v>
      </c>
    </row>
    <row r="6022" spans="187:188" x14ac:dyDescent="0.3">
      <c r="GE6022" s="68">
        <v>180100</v>
      </c>
      <c r="GF6022" s="68" t="s">
        <v>995</v>
      </c>
    </row>
    <row r="6023" spans="187:188" x14ac:dyDescent="0.3">
      <c r="GE6023" s="68">
        <v>180101</v>
      </c>
      <c r="GF6023" s="68" t="s">
        <v>997</v>
      </c>
    </row>
    <row r="6024" spans="187:188" x14ac:dyDescent="0.3">
      <c r="GE6024" s="68">
        <v>180102</v>
      </c>
      <c r="GF6024" s="68" t="s">
        <v>999</v>
      </c>
    </row>
    <row r="6025" spans="187:188" x14ac:dyDescent="0.3">
      <c r="GE6025" s="68">
        <v>180103</v>
      </c>
      <c r="GF6025" s="68" t="s">
        <v>1001</v>
      </c>
    </row>
    <row r="6026" spans="187:188" x14ac:dyDescent="0.3">
      <c r="GE6026" s="68">
        <v>180104</v>
      </c>
      <c r="GF6026" s="68" t="s">
        <v>1003</v>
      </c>
    </row>
    <row r="6027" spans="187:188" x14ac:dyDescent="0.3">
      <c r="GE6027" s="68">
        <v>180105</v>
      </c>
      <c r="GF6027" s="68" t="s">
        <v>1005</v>
      </c>
    </row>
    <row r="6028" spans="187:188" x14ac:dyDescent="0.3">
      <c r="GE6028" s="68">
        <v>180106</v>
      </c>
      <c r="GF6028" s="68" t="s">
        <v>1007</v>
      </c>
    </row>
    <row r="6029" spans="187:188" x14ac:dyDescent="0.3">
      <c r="GE6029" s="68">
        <v>180107</v>
      </c>
      <c r="GF6029" s="68" t="s">
        <v>1010</v>
      </c>
    </row>
    <row r="6030" spans="187:188" x14ac:dyDescent="0.3">
      <c r="GE6030" s="68">
        <v>180108</v>
      </c>
      <c r="GF6030" s="68" t="s">
        <v>1013</v>
      </c>
    </row>
    <row r="6031" spans="187:188" x14ac:dyDescent="0.3">
      <c r="GE6031" s="68">
        <v>180109</v>
      </c>
      <c r="GF6031" s="68" t="s">
        <v>1016</v>
      </c>
    </row>
    <row r="6032" spans="187:188" x14ac:dyDescent="0.3">
      <c r="GE6032" s="68">
        <v>180110</v>
      </c>
      <c r="GF6032" s="68" t="s">
        <v>1019</v>
      </c>
    </row>
    <row r="6033" spans="187:188" x14ac:dyDescent="0.3">
      <c r="GE6033" s="68">
        <v>180111</v>
      </c>
      <c r="GF6033" s="68" t="s">
        <v>1022</v>
      </c>
    </row>
    <row r="6034" spans="187:188" x14ac:dyDescent="0.3">
      <c r="GE6034" s="68">
        <v>180112</v>
      </c>
      <c r="GF6034" s="68" t="s">
        <v>1025</v>
      </c>
    </row>
    <row r="6035" spans="187:188" x14ac:dyDescent="0.3">
      <c r="GE6035" s="68">
        <v>180113</v>
      </c>
      <c r="GF6035" s="68" t="s">
        <v>1028</v>
      </c>
    </row>
    <row r="6036" spans="187:188" x14ac:dyDescent="0.3">
      <c r="GE6036" s="68">
        <v>180114</v>
      </c>
      <c r="GF6036" s="68" t="s">
        <v>1031</v>
      </c>
    </row>
    <row r="6037" spans="187:188" x14ac:dyDescent="0.3">
      <c r="GE6037" s="68">
        <v>180115</v>
      </c>
      <c r="GF6037" s="68" t="s">
        <v>1034</v>
      </c>
    </row>
    <row r="6038" spans="187:188" x14ac:dyDescent="0.3">
      <c r="GE6038" s="68">
        <v>180116</v>
      </c>
      <c r="GF6038" s="68" t="s">
        <v>1037</v>
      </c>
    </row>
    <row r="6039" spans="187:188" x14ac:dyDescent="0.3">
      <c r="GE6039" s="68">
        <v>180500</v>
      </c>
      <c r="GF6039" s="68" t="s">
        <v>2470</v>
      </c>
    </row>
    <row r="6040" spans="187:188" x14ac:dyDescent="0.3">
      <c r="GE6040" s="68">
        <v>180501</v>
      </c>
      <c r="GF6040" s="68" t="s">
        <v>1041</v>
      </c>
    </row>
    <row r="6041" spans="187:188" x14ac:dyDescent="0.3">
      <c r="GE6041" s="68">
        <v>180502</v>
      </c>
      <c r="GF6041" s="68" t="s">
        <v>1043</v>
      </c>
    </row>
    <row r="6042" spans="187:188" x14ac:dyDescent="0.3">
      <c r="GE6042" s="68">
        <v>180503</v>
      </c>
      <c r="GF6042" s="68" t="s">
        <v>1046</v>
      </c>
    </row>
    <row r="6043" spans="187:188" x14ac:dyDescent="0.3">
      <c r="GE6043" s="68">
        <v>180504</v>
      </c>
      <c r="GF6043" s="68" t="s">
        <v>1049</v>
      </c>
    </row>
    <row r="6044" spans="187:188" x14ac:dyDescent="0.3">
      <c r="GE6044" s="68">
        <v>180505</v>
      </c>
      <c r="GF6044" s="68" t="s">
        <v>1052</v>
      </c>
    </row>
    <row r="6045" spans="187:188" x14ac:dyDescent="0.3">
      <c r="GE6045" s="68">
        <v>180506</v>
      </c>
      <c r="GF6045" s="68" t="s">
        <v>1055</v>
      </c>
    </row>
    <row r="6046" spans="187:188" x14ac:dyDescent="0.3">
      <c r="GE6046" s="68">
        <v>180507</v>
      </c>
      <c r="GF6046" s="68" t="s">
        <v>1058</v>
      </c>
    </row>
    <row r="6047" spans="187:188" x14ac:dyDescent="0.3">
      <c r="GE6047" s="68">
        <v>180508</v>
      </c>
      <c r="GF6047" s="68" t="s">
        <v>1061</v>
      </c>
    </row>
    <row r="6048" spans="187:188" x14ac:dyDescent="0.3">
      <c r="GE6048" s="68">
        <v>180509</v>
      </c>
      <c r="GF6048" s="68" t="s">
        <v>1064</v>
      </c>
    </row>
    <row r="6049" spans="187:188" x14ac:dyDescent="0.3">
      <c r="GE6049" s="68">
        <v>180510</v>
      </c>
      <c r="GF6049" s="68" t="s">
        <v>1067</v>
      </c>
    </row>
    <row r="6050" spans="187:188" x14ac:dyDescent="0.3">
      <c r="GE6050" s="68">
        <v>180511</v>
      </c>
      <c r="GF6050" s="68" t="s">
        <v>1070</v>
      </c>
    </row>
    <row r="6051" spans="187:188" x14ac:dyDescent="0.3">
      <c r="GE6051" s="68">
        <v>180512</v>
      </c>
      <c r="GF6051" s="68" t="s">
        <v>1073</v>
      </c>
    </row>
    <row r="6052" spans="187:188" x14ac:dyDescent="0.3">
      <c r="GE6052" s="68">
        <v>180513</v>
      </c>
      <c r="GF6052" s="68" t="s">
        <v>1076</v>
      </c>
    </row>
    <row r="6053" spans="187:188" x14ac:dyDescent="0.3">
      <c r="GE6053" s="68">
        <v>180514</v>
      </c>
      <c r="GF6053" s="68" t="s">
        <v>1079</v>
      </c>
    </row>
    <row r="6054" spans="187:188" x14ac:dyDescent="0.3">
      <c r="GE6054" s="68">
        <v>180515</v>
      </c>
      <c r="GF6054" s="68" t="s">
        <v>1082</v>
      </c>
    </row>
    <row r="6055" spans="187:188" x14ac:dyDescent="0.3">
      <c r="GE6055" s="68">
        <v>180516</v>
      </c>
      <c r="GF6055" s="68" t="s">
        <v>1085</v>
      </c>
    </row>
    <row r="6056" spans="187:188" x14ac:dyDescent="0.3">
      <c r="GE6056" s="68">
        <v>180517</v>
      </c>
      <c r="GF6056" s="68" t="s">
        <v>1088</v>
      </c>
    </row>
    <row r="6057" spans="187:188" x14ac:dyDescent="0.3">
      <c r="GE6057" s="68">
        <v>180518</v>
      </c>
      <c r="GF6057" s="68" t="s">
        <v>1091</v>
      </c>
    </row>
    <row r="6058" spans="187:188" x14ac:dyDescent="0.3">
      <c r="GE6058" s="68">
        <v>180519</v>
      </c>
      <c r="GF6058" s="68" t="s">
        <v>1094</v>
      </c>
    </row>
    <row r="6059" spans="187:188" x14ac:dyDescent="0.3">
      <c r="GE6059" s="68">
        <v>180520</v>
      </c>
      <c r="GF6059" s="68" t="s">
        <v>1097</v>
      </c>
    </row>
    <row r="6060" spans="187:188" x14ac:dyDescent="0.3">
      <c r="GE6060" s="68">
        <v>180521</v>
      </c>
      <c r="GF6060" s="68" t="s">
        <v>1100</v>
      </c>
    </row>
    <row r="6061" spans="187:188" x14ac:dyDescent="0.3">
      <c r="GE6061" s="68">
        <v>180522</v>
      </c>
      <c r="GF6061" s="68" t="s">
        <v>1103</v>
      </c>
    </row>
    <row r="6062" spans="187:188" x14ac:dyDescent="0.3">
      <c r="GE6062" s="68">
        <v>180523</v>
      </c>
      <c r="GF6062" s="68" t="s">
        <v>1106</v>
      </c>
    </row>
    <row r="6063" spans="187:188" x14ac:dyDescent="0.3">
      <c r="GE6063" s="68">
        <v>180524</v>
      </c>
      <c r="GF6063" s="68" t="s">
        <v>1109</v>
      </c>
    </row>
    <row r="6064" spans="187:188" x14ac:dyDescent="0.3">
      <c r="GE6064" s="68">
        <v>180525</v>
      </c>
      <c r="GF6064" s="68" t="s">
        <v>1112</v>
      </c>
    </row>
    <row r="6065" spans="187:188" x14ac:dyDescent="0.3">
      <c r="GE6065" s="68">
        <v>180526</v>
      </c>
      <c r="GF6065" s="68" t="s">
        <v>1115</v>
      </c>
    </row>
    <row r="6066" spans="187:188" x14ac:dyDescent="0.3">
      <c r="GE6066" s="68">
        <v>180527</v>
      </c>
      <c r="GF6066" s="68" t="s">
        <v>1118</v>
      </c>
    </row>
    <row r="6067" spans="187:188" x14ac:dyDescent="0.3">
      <c r="GE6067" s="68">
        <v>180528</v>
      </c>
      <c r="GF6067" s="68" t="s">
        <v>1121</v>
      </c>
    </row>
    <row r="6068" spans="187:188" x14ac:dyDescent="0.3">
      <c r="GE6068" s="68">
        <v>180529</v>
      </c>
      <c r="GF6068" s="68" t="s">
        <v>1124</v>
      </c>
    </row>
    <row r="6069" spans="187:188" x14ac:dyDescent="0.3">
      <c r="GE6069" s="68">
        <v>180530</v>
      </c>
      <c r="GF6069" s="68" t="s">
        <v>1127</v>
      </c>
    </row>
    <row r="6070" spans="187:188" x14ac:dyDescent="0.3">
      <c r="GE6070" s="68">
        <v>180533</v>
      </c>
      <c r="GF6070" s="68" t="s">
        <v>1130</v>
      </c>
    </row>
    <row r="6071" spans="187:188" x14ac:dyDescent="0.3">
      <c r="GE6071" s="68">
        <v>180534</v>
      </c>
      <c r="GF6071" s="68" t="s">
        <v>1132</v>
      </c>
    </row>
    <row r="6072" spans="187:188" x14ac:dyDescent="0.3">
      <c r="GE6072" s="68">
        <v>181000</v>
      </c>
      <c r="GF6072" s="68" t="s">
        <v>1803</v>
      </c>
    </row>
    <row r="6073" spans="187:188" x14ac:dyDescent="0.3">
      <c r="GE6073" s="68">
        <v>181001</v>
      </c>
      <c r="GF6073" s="68" t="s">
        <v>1135</v>
      </c>
    </row>
    <row r="6074" spans="187:188" x14ac:dyDescent="0.3">
      <c r="GE6074" s="68">
        <v>181002</v>
      </c>
      <c r="GF6074" s="68" t="s">
        <v>1137</v>
      </c>
    </row>
    <row r="6075" spans="187:188" x14ac:dyDescent="0.3">
      <c r="GE6075" s="68">
        <v>181003</v>
      </c>
      <c r="GF6075" s="68" t="s">
        <v>1140</v>
      </c>
    </row>
    <row r="6076" spans="187:188" x14ac:dyDescent="0.3">
      <c r="GE6076" s="68">
        <v>181004</v>
      </c>
      <c r="GF6076" s="68" t="s">
        <v>1143</v>
      </c>
    </row>
    <row r="6077" spans="187:188" x14ac:dyDescent="0.3">
      <c r="GE6077" s="68">
        <v>181005</v>
      </c>
      <c r="GF6077" s="68" t="s">
        <v>1146</v>
      </c>
    </row>
    <row r="6078" spans="187:188" x14ac:dyDescent="0.3">
      <c r="GE6078" s="68">
        <v>181006</v>
      </c>
      <c r="GF6078" s="68" t="s">
        <v>1149</v>
      </c>
    </row>
    <row r="6079" spans="187:188" x14ac:dyDescent="0.3">
      <c r="GE6079" s="68">
        <v>181007</v>
      </c>
      <c r="GF6079" s="68" t="s">
        <v>1152</v>
      </c>
    </row>
    <row r="6080" spans="187:188" x14ac:dyDescent="0.3">
      <c r="GE6080" s="68">
        <v>181008</v>
      </c>
      <c r="GF6080" s="68" t="s">
        <v>1155</v>
      </c>
    </row>
    <row r="6081" spans="187:188" x14ac:dyDescent="0.3">
      <c r="GE6081" s="68">
        <v>181009</v>
      </c>
      <c r="GF6081" s="68" t="s">
        <v>1158</v>
      </c>
    </row>
    <row r="6082" spans="187:188" x14ac:dyDescent="0.3">
      <c r="GE6082" s="68">
        <v>181010</v>
      </c>
      <c r="GF6082" s="68" t="s">
        <v>1161</v>
      </c>
    </row>
    <row r="6083" spans="187:188" x14ac:dyDescent="0.3">
      <c r="GE6083" s="68">
        <v>181011</v>
      </c>
      <c r="GF6083" s="68" t="s">
        <v>1164</v>
      </c>
    </row>
    <row r="6084" spans="187:188" x14ac:dyDescent="0.3">
      <c r="GE6084" s="68">
        <v>181012</v>
      </c>
      <c r="GF6084" s="68" t="s">
        <v>1167</v>
      </c>
    </row>
    <row r="6085" spans="187:188" x14ac:dyDescent="0.3">
      <c r="GE6085" s="68">
        <v>181013</v>
      </c>
      <c r="GF6085" s="68" t="s">
        <v>1170</v>
      </c>
    </row>
    <row r="6086" spans="187:188" x14ac:dyDescent="0.3">
      <c r="GE6086" s="68">
        <v>181014</v>
      </c>
      <c r="GF6086" s="68" t="s">
        <v>1173</v>
      </c>
    </row>
    <row r="6087" spans="187:188" x14ac:dyDescent="0.3">
      <c r="GE6087" s="68">
        <v>181015</v>
      </c>
      <c r="GF6087" s="68" t="s">
        <v>1176</v>
      </c>
    </row>
    <row r="6088" spans="187:188" x14ac:dyDescent="0.3">
      <c r="GE6088" s="68">
        <v>181016</v>
      </c>
      <c r="GF6088" s="68" t="s">
        <v>1179</v>
      </c>
    </row>
    <row r="6089" spans="187:188" x14ac:dyDescent="0.3">
      <c r="GE6089" s="68">
        <v>181017</v>
      </c>
      <c r="GF6089" s="68" t="s">
        <v>1182</v>
      </c>
    </row>
    <row r="6090" spans="187:188" x14ac:dyDescent="0.3">
      <c r="GE6090" s="68">
        <v>181018</v>
      </c>
      <c r="GF6090" s="68" t="s">
        <v>1185</v>
      </c>
    </row>
    <row r="6091" spans="187:188" x14ac:dyDescent="0.3">
      <c r="GE6091" s="68">
        <v>181019</v>
      </c>
      <c r="GF6091" s="68" t="s">
        <v>1188</v>
      </c>
    </row>
    <row r="6092" spans="187:188" x14ac:dyDescent="0.3">
      <c r="GE6092" s="68">
        <v>181020</v>
      </c>
      <c r="GF6092" s="68" t="s">
        <v>1191</v>
      </c>
    </row>
    <row r="6093" spans="187:188" x14ac:dyDescent="0.3">
      <c r="GE6093" s="68">
        <v>181021</v>
      </c>
      <c r="GF6093" s="68" t="s">
        <v>1194</v>
      </c>
    </row>
    <row r="6094" spans="187:188" x14ac:dyDescent="0.3">
      <c r="GE6094" s="68">
        <v>181022</v>
      </c>
      <c r="GF6094" s="68" t="s">
        <v>1197</v>
      </c>
    </row>
    <row r="6095" spans="187:188" x14ac:dyDescent="0.3">
      <c r="GE6095" s="68">
        <v>181023</v>
      </c>
      <c r="GF6095" s="68" t="s">
        <v>1200</v>
      </c>
    </row>
    <row r="6096" spans="187:188" x14ac:dyDescent="0.3">
      <c r="GE6096" s="68">
        <v>181024</v>
      </c>
      <c r="GF6096" s="68" t="s">
        <v>1203</v>
      </c>
    </row>
    <row r="6097" spans="187:188" x14ac:dyDescent="0.3">
      <c r="GE6097" s="68">
        <v>181025</v>
      </c>
      <c r="GF6097" s="68" t="s">
        <v>1206</v>
      </c>
    </row>
    <row r="6098" spans="187:188" x14ac:dyDescent="0.3">
      <c r="GE6098" s="68">
        <v>181026</v>
      </c>
      <c r="GF6098" s="68" t="s">
        <v>1209</v>
      </c>
    </row>
    <row r="6099" spans="187:188" x14ac:dyDescent="0.3">
      <c r="GE6099" s="68">
        <v>181027</v>
      </c>
      <c r="GF6099" s="68" t="s">
        <v>1212</v>
      </c>
    </row>
    <row r="6100" spans="187:188" x14ac:dyDescent="0.3">
      <c r="GE6100" s="68">
        <v>181028</v>
      </c>
      <c r="GF6100" s="68" t="s">
        <v>1215</v>
      </c>
    </row>
    <row r="6101" spans="187:188" x14ac:dyDescent="0.3">
      <c r="GE6101" s="68">
        <v>181029</v>
      </c>
      <c r="GF6101" s="68" t="s">
        <v>1218</v>
      </c>
    </row>
    <row r="6102" spans="187:188" x14ac:dyDescent="0.3">
      <c r="GE6102" s="68">
        <v>181030</v>
      </c>
      <c r="GF6102" s="68" t="s">
        <v>1221</v>
      </c>
    </row>
    <row r="6103" spans="187:188" x14ac:dyDescent="0.3">
      <c r="GE6103" s="68">
        <v>181033</v>
      </c>
      <c r="GF6103" s="68" t="s">
        <v>1224</v>
      </c>
    </row>
    <row r="6104" spans="187:188" x14ac:dyDescent="0.3">
      <c r="GE6104" s="68">
        <v>181034</v>
      </c>
      <c r="GF6104" s="68" t="s">
        <v>1226</v>
      </c>
    </row>
    <row r="6105" spans="187:188" x14ac:dyDescent="0.3">
      <c r="GE6105" s="68">
        <v>181501</v>
      </c>
      <c r="GF6105" s="68" t="s">
        <v>1227</v>
      </c>
    </row>
    <row r="6106" spans="187:188" x14ac:dyDescent="0.3">
      <c r="GE6106" s="68">
        <v>181502</v>
      </c>
      <c r="GF6106" s="68" t="s">
        <v>1230</v>
      </c>
    </row>
    <row r="6107" spans="187:188" x14ac:dyDescent="0.3">
      <c r="GE6107" s="68">
        <v>181503</v>
      </c>
      <c r="GF6107" s="68" t="s">
        <v>1233</v>
      </c>
    </row>
    <row r="6108" spans="187:188" x14ac:dyDescent="0.3">
      <c r="GE6108" s="68">
        <v>181504</v>
      </c>
      <c r="GF6108" s="68" t="s">
        <v>1236</v>
      </c>
    </row>
    <row r="6109" spans="187:188" x14ac:dyDescent="0.3">
      <c r="GE6109" s="68">
        <v>181505</v>
      </c>
      <c r="GF6109" s="68" t="s">
        <v>1239</v>
      </c>
    </row>
    <row r="6110" spans="187:188" x14ac:dyDescent="0.3">
      <c r="GE6110" s="68">
        <v>181506</v>
      </c>
      <c r="GF6110" s="68" t="s">
        <v>1242</v>
      </c>
    </row>
    <row r="6111" spans="187:188" x14ac:dyDescent="0.3">
      <c r="GE6111" s="68">
        <v>181507</v>
      </c>
      <c r="GF6111" s="68" t="s">
        <v>1245</v>
      </c>
    </row>
    <row r="6112" spans="187:188" x14ac:dyDescent="0.3">
      <c r="GE6112" s="68">
        <v>181508</v>
      </c>
      <c r="GF6112" s="68" t="s">
        <v>1248</v>
      </c>
    </row>
    <row r="6113" spans="187:188" x14ac:dyDescent="0.3">
      <c r="GE6113" s="68">
        <v>181509</v>
      </c>
      <c r="GF6113" s="68" t="s">
        <v>1251</v>
      </c>
    </row>
    <row r="6114" spans="187:188" x14ac:dyDescent="0.3">
      <c r="GE6114" s="68">
        <v>181510</v>
      </c>
      <c r="GF6114" s="68" t="s">
        <v>1254</v>
      </c>
    </row>
    <row r="6115" spans="187:188" x14ac:dyDescent="0.3">
      <c r="GE6115" s="68">
        <v>181511</v>
      </c>
      <c r="GF6115" s="68" t="s">
        <v>1257</v>
      </c>
    </row>
    <row r="6116" spans="187:188" x14ac:dyDescent="0.3">
      <c r="GE6116" s="68">
        <v>181512</v>
      </c>
      <c r="GF6116" s="68" t="s">
        <v>1260</v>
      </c>
    </row>
    <row r="6117" spans="187:188" x14ac:dyDescent="0.3">
      <c r="GE6117" s="68">
        <v>181513</v>
      </c>
      <c r="GF6117" s="68" t="s">
        <v>1263</v>
      </c>
    </row>
    <row r="6118" spans="187:188" x14ac:dyDescent="0.3">
      <c r="GE6118" s="68">
        <v>181514</v>
      </c>
      <c r="GF6118" s="68" t="s">
        <v>1266</v>
      </c>
    </row>
    <row r="6119" spans="187:188" x14ac:dyDescent="0.3">
      <c r="GE6119" s="68">
        <v>181515</v>
      </c>
      <c r="GF6119" s="68" t="s">
        <v>1269</v>
      </c>
    </row>
    <row r="6120" spans="187:188" x14ac:dyDescent="0.3">
      <c r="GE6120" s="68">
        <v>181516</v>
      </c>
      <c r="GF6120" s="68" t="s">
        <v>1271</v>
      </c>
    </row>
    <row r="6121" spans="187:188" x14ac:dyDescent="0.3">
      <c r="GE6121" s="68">
        <v>181517</v>
      </c>
      <c r="GF6121" s="68" t="s">
        <v>1274</v>
      </c>
    </row>
    <row r="6122" spans="187:188" x14ac:dyDescent="0.3">
      <c r="GE6122" s="68">
        <v>181518</v>
      </c>
      <c r="GF6122" s="68" t="s">
        <v>1276</v>
      </c>
    </row>
    <row r="6123" spans="187:188" x14ac:dyDescent="0.3">
      <c r="GE6123" s="68">
        <v>181519</v>
      </c>
      <c r="GF6123" s="68" t="s">
        <v>1279</v>
      </c>
    </row>
    <row r="6124" spans="187:188" x14ac:dyDescent="0.3">
      <c r="GE6124" s="68">
        <v>181520</v>
      </c>
      <c r="GF6124" s="68" t="s">
        <v>1282</v>
      </c>
    </row>
    <row r="6125" spans="187:188" x14ac:dyDescent="0.3">
      <c r="GE6125" s="68">
        <v>181523</v>
      </c>
      <c r="GF6125" s="68" t="s">
        <v>1285</v>
      </c>
    </row>
    <row r="6126" spans="187:188" x14ac:dyDescent="0.3">
      <c r="GE6126" s="68">
        <v>181524</v>
      </c>
      <c r="GF6126" s="68" t="s">
        <v>1287</v>
      </c>
    </row>
    <row r="6127" spans="187:188" x14ac:dyDescent="0.3">
      <c r="GE6127" s="68">
        <v>182001</v>
      </c>
      <c r="GF6127" s="68" t="s">
        <v>1289</v>
      </c>
    </row>
    <row r="6128" spans="187:188" x14ac:dyDescent="0.3">
      <c r="GE6128" s="68">
        <v>182002</v>
      </c>
      <c r="GF6128" s="68" t="s">
        <v>1292</v>
      </c>
    </row>
    <row r="6129" spans="187:188" x14ac:dyDescent="0.3">
      <c r="GE6129" s="68">
        <v>182003</v>
      </c>
      <c r="GF6129" s="68" t="s">
        <v>1295</v>
      </c>
    </row>
    <row r="6130" spans="187:188" x14ac:dyDescent="0.3">
      <c r="GE6130" s="68">
        <v>182004</v>
      </c>
      <c r="GF6130" s="68" t="s">
        <v>1298</v>
      </c>
    </row>
    <row r="6131" spans="187:188" x14ac:dyDescent="0.3">
      <c r="GE6131" s="68">
        <v>182005</v>
      </c>
      <c r="GF6131" s="68" t="s">
        <v>1301</v>
      </c>
    </row>
    <row r="6132" spans="187:188" x14ac:dyDescent="0.3">
      <c r="GE6132" s="68">
        <v>182006</v>
      </c>
      <c r="GF6132" s="68" t="s">
        <v>1304</v>
      </c>
    </row>
    <row r="6133" spans="187:188" x14ac:dyDescent="0.3">
      <c r="GE6133" s="68">
        <v>182007</v>
      </c>
      <c r="GF6133" s="68" t="s">
        <v>1307</v>
      </c>
    </row>
    <row r="6134" spans="187:188" x14ac:dyDescent="0.3">
      <c r="GE6134" s="68">
        <v>182008</v>
      </c>
      <c r="GF6134" s="68" t="s">
        <v>1310</v>
      </c>
    </row>
    <row r="6135" spans="187:188" x14ac:dyDescent="0.3">
      <c r="GE6135" s="68">
        <v>182009</v>
      </c>
      <c r="GF6135" s="68" t="s">
        <v>1313</v>
      </c>
    </row>
    <row r="6136" spans="187:188" x14ac:dyDescent="0.3">
      <c r="GE6136" s="68">
        <v>182010</v>
      </c>
      <c r="GF6136" s="68" t="s">
        <v>1316</v>
      </c>
    </row>
    <row r="6137" spans="187:188" x14ac:dyDescent="0.3">
      <c r="GE6137" s="68">
        <v>182011</v>
      </c>
      <c r="GF6137" s="68" t="s">
        <v>1319</v>
      </c>
    </row>
    <row r="6138" spans="187:188" x14ac:dyDescent="0.3">
      <c r="GE6138" s="68">
        <v>182012</v>
      </c>
      <c r="GF6138" s="68" t="s">
        <v>1322</v>
      </c>
    </row>
    <row r="6139" spans="187:188" x14ac:dyDescent="0.3">
      <c r="GE6139" s="68">
        <v>182013</v>
      </c>
      <c r="GF6139" s="68" t="s">
        <v>1325</v>
      </c>
    </row>
    <row r="6140" spans="187:188" x14ac:dyDescent="0.3">
      <c r="GE6140" s="68">
        <v>182014</v>
      </c>
      <c r="GF6140" s="68" t="s">
        <v>1328</v>
      </c>
    </row>
    <row r="6141" spans="187:188" x14ac:dyDescent="0.3">
      <c r="GE6141" s="68">
        <v>182015</v>
      </c>
      <c r="GF6141" s="68" t="s">
        <v>1330</v>
      </c>
    </row>
    <row r="6142" spans="187:188" x14ac:dyDescent="0.3">
      <c r="GE6142" s="68">
        <v>182016</v>
      </c>
      <c r="GF6142" s="68" t="s">
        <v>1333</v>
      </c>
    </row>
    <row r="6143" spans="187:188" x14ac:dyDescent="0.3">
      <c r="GE6143" s="68">
        <v>182017</v>
      </c>
      <c r="GF6143" s="68" t="s">
        <v>1336</v>
      </c>
    </row>
    <row r="6144" spans="187:188" x14ac:dyDescent="0.3">
      <c r="GE6144" s="68">
        <v>182018</v>
      </c>
      <c r="GF6144" s="68" t="s">
        <v>1339</v>
      </c>
    </row>
    <row r="6145" spans="187:188" x14ac:dyDescent="0.3">
      <c r="GE6145" s="68">
        <v>182019</v>
      </c>
      <c r="GF6145" s="68" t="s">
        <v>1342</v>
      </c>
    </row>
    <row r="6146" spans="187:188" x14ac:dyDescent="0.3">
      <c r="GE6146" s="68">
        <v>182020</v>
      </c>
      <c r="GF6146" s="68" t="s">
        <v>1345</v>
      </c>
    </row>
    <row r="6147" spans="187:188" x14ac:dyDescent="0.3">
      <c r="GE6147" s="68">
        <v>182501</v>
      </c>
      <c r="GF6147" s="68" t="s">
        <v>1348</v>
      </c>
    </row>
    <row r="6148" spans="187:188" x14ac:dyDescent="0.3">
      <c r="GE6148" s="68">
        <v>182502</v>
      </c>
      <c r="GF6148" s="68" t="s">
        <v>1351</v>
      </c>
    </row>
    <row r="6149" spans="187:188" x14ac:dyDescent="0.3">
      <c r="GE6149" s="68">
        <v>182503</v>
      </c>
      <c r="GF6149" s="68" t="s">
        <v>1354</v>
      </c>
    </row>
    <row r="6150" spans="187:188" x14ac:dyDescent="0.3">
      <c r="GE6150" s="68">
        <v>182504</v>
      </c>
      <c r="GF6150" s="68" t="s">
        <v>1357</v>
      </c>
    </row>
    <row r="6151" spans="187:188" x14ac:dyDescent="0.3">
      <c r="GE6151" s="68">
        <v>182505</v>
      </c>
      <c r="GF6151" s="68" t="s">
        <v>1360</v>
      </c>
    </row>
    <row r="6152" spans="187:188" x14ac:dyDescent="0.3">
      <c r="GE6152" s="68">
        <v>182506</v>
      </c>
      <c r="GF6152" s="68" t="s">
        <v>1363</v>
      </c>
    </row>
    <row r="6153" spans="187:188" x14ac:dyDescent="0.3">
      <c r="GE6153" s="68">
        <v>182507</v>
      </c>
      <c r="GF6153" s="68" t="s">
        <v>1366</v>
      </c>
    </row>
    <row r="6154" spans="187:188" x14ac:dyDescent="0.3">
      <c r="GE6154" s="68">
        <v>182508</v>
      </c>
      <c r="GF6154" s="68" t="s">
        <v>1369</v>
      </c>
    </row>
    <row r="6155" spans="187:188" x14ac:dyDescent="0.3">
      <c r="GE6155" s="68">
        <v>182509</v>
      </c>
      <c r="GF6155" s="68" t="s">
        <v>1372</v>
      </c>
    </row>
    <row r="6156" spans="187:188" x14ac:dyDescent="0.3">
      <c r="GE6156" s="68">
        <v>182510</v>
      </c>
      <c r="GF6156" s="68" t="s">
        <v>1375</v>
      </c>
    </row>
    <row r="6157" spans="187:188" x14ac:dyDescent="0.3">
      <c r="GE6157" s="68">
        <v>182511</v>
      </c>
      <c r="GF6157" s="68" t="s">
        <v>1378</v>
      </c>
    </row>
    <row r="6158" spans="187:188" x14ac:dyDescent="0.3">
      <c r="GE6158" s="68">
        <v>182512</v>
      </c>
      <c r="GF6158" s="68" t="s">
        <v>1381</v>
      </c>
    </row>
    <row r="6159" spans="187:188" x14ac:dyDescent="0.3">
      <c r="GE6159" s="68">
        <v>182513</v>
      </c>
      <c r="GF6159" s="68" t="s">
        <v>1384</v>
      </c>
    </row>
    <row r="6160" spans="187:188" x14ac:dyDescent="0.3">
      <c r="GE6160" s="68">
        <v>182514</v>
      </c>
      <c r="GF6160" s="68" t="s">
        <v>1387</v>
      </c>
    </row>
    <row r="6161" spans="187:188" x14ac:dyDescent="0.3">
      <c r="GE6161" s="68">
        <v>182515</v>
      </c>
      <c r="GF6161" s="68" t="s">
        <v>1390</v>
      </c>
    </row>
    <row r="6162" spans="187:188" x14ac:dyDescent="0.3">
      <c r="GE6162" s="68">
        <v>182516</v>
      </c>
      <c r="GF6162" s="68" t="s">
        <v>1393</v>
      </c>
    </row>
    <row r="6163" spans="187:188" x14ac:dyDescent="0.3">
      <c r="GE6163" s="68">
        <v>182517</v>
      </c>
      <c r="GF6163" s="68" t="s">
        <v>1395</v>
      </c>
    </row>
    <row r="6164" spans="187:188" x14ac:dyDescent="0.3">
      <c r="GE6164" s="68">
        <v>182518</v>
      </c>
      <c r="GF6164" s="68" t="s">
        <v>1397</v>
      </c>
    </row>
    <row r="6165" spans="187:188" x14ac:dyDescent="0.3">
      <c r="GE6165" s="68">
        <v>182519</v>
      </c>
      <c r="GF6165" s="68" t="s">
        <v>1400</v>
      </c>
    </row>
    <row r="6166" spans="187:188" x14ac:dyDescent="0.3">
      <c r="GE6166" s="68">
        <v>182520</v>
      </c>
      <c r="GF6166" s="68" t="s">
        <v>1403</v>
      </c>
    </row>
    <row r="6167" spans="187:188" x14ac:dyDescent="0.3">
      <c r="GE6167" s="68">
        <v>182521</v>
      </c>
      <c r="GF6167" s="68" t="s">
        <v>3603</v>
      </c>
    </row>
    <row r="6168" spans="187:188" x14ac:dyDescent="0.3">
      <c r="GE6168" s="68">
        <v>184000</v>
      </c>
      <c r="GF6168" s="68" t="s">
        <v>1406</v>
      </c>
    </row>
    <row r="6169" spans="187:188" x14ac:dyDescent="0.3">
      <c r="GE6169" s="68">
        <v>184001</v>
      </c>
      <c r="GF6169" s="68" t="s">
        <v>1407</v>
      </c>
    </row>
    <row r="6170" spans="187:188" x14ac:dyDescent="0.3">
      <c r="GE6170" s="68">
        <v>184002</v>
      </c>
      <c r="GF6170" s="68" t="s">
        <v>1408</v>
      </c>
    </row>
    <row r="6171" spans="187:188" x14ac:dyDescent="0.3">
      <c r="GE6171" s="68">
        <v>184003</v>
      </c>
      <c r="GF6171" s="68" t="s">
        <v>1409</v>
      </c>
    </row>
    <row r="6172" spans="187:188" x14ac:dyDescent="0.3">
      <c r="GE6172" s="68">
        <v>184004</v>
      </c>
      <c r="GF6172" s="68" t="s">
        <v>1410</v>
      </c>
    </row>
    <row r="6173" spans="187:188" x14ac:dyDescent="0.3">
      <c r="GE6173" s="68">
        <v>184005</v>
      </c>
      <c r="GF6173" s="68" t="s">
        <v>1411</v>
      </c>
    </row>
    <row r="6174" spans="187:188" x14ac:dyDescent="0.3">
      <c r="GE6174" s="68">
        <v>184006</v>
      </c>
      <c r="GF6174" s="68" t="s">
        <v>1412</v>
      </c>
    </row>
    <row r="6175" spans="187:188" x14ac:dyDescent="0.3">
      <c r="GE6175" s="68">
        <v>184007</v>
      </c>
      <c r="GF6175" s="68" t="s">
        <v>1413</v>
      </c>
    </row>
    <row r="6176" spans="187:188" x14ac:dyDescent="0.3">
      <c r="GE6176" s="68">
        <v>184008</v>
      </c>
      <c r="GF6176" s="68" t="s">
        <v>1414</v>
      </c>
    </row>
    <row r="6177" spans="187:188" x14ac:dyDescent="0.3">
      <c r="GE6177" s="68">
        <v>184009</v>
      </c>
      <c r="GF6177" s="68" t="s">
        <v>1415</v>
      </c>
    </row>
    <row r="6178" spans="187:188" x14ac:dyDescent="0.3">
      <c r="GE6178" s="68">
        <v>184010</v>
      </c>
      <c r="GF6178" s="68" t="s">
        <v>1416</v>
      </c>
    </row>
    <row r="6179" spans="187:188" x14ac:dyDescent="0.3">
      <c r="GE6179" s="68">
        <v>184011</v>
      </c>
      <c r="GF6179" s="68" t="s">
        <v>1417</v>
      </c>
    </row>
    <row r="6180" spans="187:188" x14ac:dyDescent="0.3">
      <c r="GE6180" s="68">
        <v>184012</v>
      </c>
      <c r="GF6180" s="68" t="s">
        <v>2472</v>
      </c>
    </row>
    <row r="6181" spans="187:188" x14ac:dyDescent="0.3">
      <c r="GE6181" s="68">
        <v>184013</v>
      </c>
      <c r="GF6181" s="68" t="s">
        <v>1420</v>
      </c>
    </row>
    <row r="6182" spans="187:188" x14ac:dyDescent="0.3">
      <c r="GE6182" s="68">
        <v>184014</v>
      </c>
      <c r="GF6182" s="68" t="s">
        <v>1422</v>
      </c>
    </row>
    <row r="6183" spans="187:188" x14ac:dyDescent="0.3">
      <c r="GE6183" s="68">
        <v>184015</v>
      </c>
      <c r="GF6183" s="68" t="s">
        <v>1424</v>
      </c>
    </row>
    <row r="6184" spans="187:188" x14ac:dyDescent="0.3">
      <c r="GE6184" s="68">
        <v>184016</v>
      </c>
      <c r="GF6184" s="68" t="s">
        <v>3610</v>
      </c>
    </row>
    <row r="6185" spans="187:188" x14ac:dyDescent="0.3">
      <c r="GE6185" s="68">
        <v>184017</v>
      </c>
      <c r="GF6185" s="68" t="s">
        <v>3612</v>
      </c>
    </row>
    <row r="6186" spans="187:188" x14ac:dyDescent="0.3">
      <c r="GE6186" s="68">
        <v>184018</v>
      </c>
      <c r="GF6186" s="68" t="s">
        <v>1411</v>
      </c>
    </row>
    <row r="6187" spans="187:188" x14ac:dyDescent="0.3">
      <c r="GE6187" s="68">
        <v>184019</v>
      </c>
      <c r="GF6187" s="68" t="s">
        <v>7387</v>
      </c>
    </row>
    <row r="6188" spans="187:188" x14ac:dyDescent="0.3">
      <c r="GE6188" s="68">
        <v>184020</v>
      </c>
      <c r="GF6188" s="68" t="s">
        <v>7388</v>
      </c>
    </row>
    <row r="6189" spans="187:188" x14ac:dyDescent="0.3">
      <c r="GE6189" s="68">
        <v>184021</v>
      </c>
      <c r="GF6189" s="68" t="s">
        <v>7389</v>
      </c>
    </row>
    <row r="6190" spans="187:188" x14ac:dyDescent="0.3">
      <c r="GE6190" s="68">
        <v>184022</v>
      </c>
      <c r="GF6190" s="68" t="s">
        <v>7390</v>
      </c>
    </row>
    <row r="6191" spans="187:188" x14ac:dyDescent="0.3">
      <c r="GE6191" s="68">
        <v>184023</v>
      </c>
      <c r="GF6191" s="68" t="s">
        <v>7391</v>
      </c>
    </row>
    <row r="6192" spans="187:188" x14ac:dyDescent="0.3">
      <c r="GE6192" s="68">
        <v>184024</v>
      </c>
      <c r="GF6192" s="68" t="s">
        <v>7392</v>
      </c>
    </row>
    <row r="6193" spans="187:188" x14ac:dyDescent="0.3">
      <c r="GE6193" s="68">
        <v>184025</v>
      </c>
      <c r="GF6193" s="68" t="s">
        <v>7393</v>
      </c>
    </row>
    <row r="6194" spans="187:188" x14ac:dyDescent="0.3">
      <c r="GE6194" s="68">
        <v>184026</v>
      </c>
      <c r="GF6194" s="68" t="s">
        <v>7394</v>
      </c>
    </row>
    <row r="6195" spans="187:188" x14ac:dyDescent="0.3">
      <c r="GE6195" s="68">
        <v>184027</v>
      </c>
      <c r="GF6195" s="68" t="s">
        <v>7395</v>
      </c>
    </row>
    <row r="6196" spans="187:188" x14ac:dyDescent="0.3">
      <c r="GE6196" s="68">
        <v>184028</v>
      </c>
      <c r="GF6196" s="68" t="s">
        <v>7396</v>
      </c>
    </row>
    <row r="6197" spans="187:188" x14ac:dyDescent="0.3">
      <c r="GE6197" s="68">
        <v>184029</v>
      </c>
      <c r="GF6197" s="68" t="s">
        <v>7397</v>
      </c>
    </row>
    <row r="6198" spans="187:188" x14ac:dyDescent="0.3">
      <c r="GE6198" s="68">
        <v>184030</v>
      </c>
      <c r="GF6198" s="68" t="s">
        <v>7398</v>
      </c>
    </row>
    <row r="6199" spans="187:188" x14ac:dyDescent="0.3">
      <c r="GE6199" s="68">
        <v>184031</v>
      </c>
      <c r="GF6199" s="68" t="s">
        <v>7399</v>
      </c>
    </row>
    <row r="6200" spans="187:188" x14ac:dyDescent="0.3">
      <c r="GE6200" s="68">
        <v>184032</v>
      </c>
      <c r="GF6200" s="68" t="s">
        <v>7400</v>
      </c>
    </row>
    <row r="6201" spans="187:188" x14ac:dyDescent="0.3">
      <c r="GE6201" s="68">
        <v>184033</v>
      </c>
      <c r="GF6201" s="68" t="s">
        <v>1420</v>
      </c>
    </row>
    <row r="6202" spans="187:188" x14ac:dyDescent="0.3">
      <c r="GE6202" s="68">
        <v>184034</v>
      </c>
      <c r="GF6202" s="68" t="s">
        <v>2472</v>
      </c>
    </row>
    <row r="6203" spans="187:188" x14ac:dyDescent="0.3">
      <c r="GE6203" s="68">
        <v>184035</v>
      </c>
      <c r="GF6203" s="68" t="s">
        <v>1422</v>
      </c>
    </row>
    <row r="6204" spans="187:188" x14ac:dyDescent="0.3">
      <c r="GE6204" s="68">
        <v>184036</v>
      </c>
      <c r="GF6204" s="68" t="s">
        <v>1424</v>
      </c>
    </row>
    <row r="6205" spans="187:188" x14ac:dyDescent="0.3">
      <c r="GE6205" s="68">
        <v>184037</v>
      </c>
      <c r="GF6205" s="68" t="s">
        <v>514</v>
      </c>
    </row>
    <row r="6206" spans="187:188" x14ac:dyDescent="0.3">
      <c r="GE6206" s="68">
        <v>184038</v>
      </c>
      <c r="GF6206" s="68" t="s">
        <v>515</v>
      </c>
    </row>
    <row r="6207" spans="187:188" x14ac:dyDescent="0.3">
      <c r="GE6207" s="68">
        <v>184039</v>
      </c>
      <c r="GF6207" s="68" t="s">
        <v>516</v>
      </c>
    </row>
    <row r="6208" spans="187:188" x14ac:dyDescent="0.3">
      <c r="GE6208" s="68">
        <v>184040</v>
      </c>
      <c r="GF6208" s="68" t="s">
        <v>1443</v>
      </c>
    </row>
    <row r="6209" spans="187:188" x14ac:dyDescent="0.3">
      <c r="GE6209" s="68">
        <v>184041</v>
      </c>
      <c r="GF6209" s="68" t="s">
        <v>1445</v>
      </c>
    </row>
    <row r="6210" spans="187:188" x14ac:dyDescent="0.3">
      <c r="GE6210" s="68">
        <v>184042</v>
      </c>
      <c r="GF6210" s="68" t="s">
        <v>1447</v>
      </c>
    </row>
    <row r="6211" spans="187:188" x14ac:dyDescent="0.3">
      <c r="GE6211" s="68">
        <v>184043</v>
      </c>
      <c r="GF6211" s="68" t="s">
        <v>7401</v>
      </c>
    </row>
    <row r="6212" spans="187:188" x14ac:dyDescent="0.3">
      <c r="GE6212" s="68">
        <v>184044</v>
      </c>
      <c r="GF6212" s="68" t="s">
        <v>7402</v>
      </c>
    </row>
    <row r="6213" spans="187:188" x14ac:dyDescent="0.3">
      <c r="GE6213" s="68">
        <v>184045</v>
      </c>
      <c r="GF6213" s="68" t="s">
        <v>7403</v>
      </c>
    </row>
    <row r="6214" spans="187:188" x14ac:dyDescent="0.3">
      <c r="GE6214" s="68">
        <v>184046</v>
      </c>
      <c r="GF6214" s="68" t="s">
        <v>7404</v>
      </c>
    </row>
    <row r="6215" spans="187:188" x14ac:dyDescent="0.3">
      <c r="GE6215" s="68">
        <v>184047</v>
      </c>
      <c r="GF6215" s="68" t="s">
        <v>7405</v>
      </c>
    </row>
    <row r="6216" spans="187:188" x14ac:dyDescent="0.3">
      <c r="GE6216" s="68">
        <v>184048</v>
      </c>
      <c r="GF6216" s="68" t="s">
        <v>7406</v>
      </c>
    </row>
    <row r="6217" spans="187:188" x14ac:dyDescent="0.3">
      <c r="GE6217" s="68">
        <v>184049</v>
      </c>
      <c r="GF6217" s="68" t="s">
        <v>7407</v>
      </c>
    </row>
    <row r="6218" spans="187:188" x14ac:dyDescent="0.3">
      <c r="GE6218" s="68">
        <v>184050</v>
      </c>
      <c r="GF6218" s="68" t="s">
        <v>1426</v>
      </c>
    </row>
    <row r="6219" spans="187:188" x14ac:dyDescent="0.3">
      <c r="GE6219" s="68">
        <v>184051</v>
      </c>
      <c r="GF6219" s="68" t="s">
        <v>1428</v>
      </c>
    </row>
    <row r="6220" spans="187:188" x14ac:dyDescent="0.3">
      <c r="GE6220" s="68">
        <v>184052</v>
      </c>
      <c r="GF6220" s="68" t="s">
        <v>1430</v>
      </c>
    </row>
    <row r="6221" spans="187:188" x14ac:dyDescent="0.3">
      <c r="GE6221" s="68">
        <v>184053</v>
      </c>
      <c r="GF6221" s="68" t="s">
        <v>1432</v>
      </c>
    </row>
    <row r="6222" spans="187:188" x14ac:dyDescent="0.3">
      <c r="GE6222" s="68">
        <v>184054</v>
      </c>
      <c r="GF6222" s="68" t="s">
        <v>7408</v>
      </c>
    </row>
    <row r="6223" spans="187:188" x14ac:dyDescent="0.3">
      <c r="GE6223" s="68">
        <v>184055</v>
      </c>
      <c r="GF6223" s="68" t="s">
        <v>7409</v>
      </c>
    </row>
    <row r="6224" spans="187:188" x14ac:dyDescent="0.3">
      <c r="GE6224" s="68">
        <v>184056</v>
      </c>
      <c r="GF6224" s="68" t="s">
        <v>7410</v>
      </c>
    </row>
    <row r="6225" spans="187:188" x14ac:dyDescent="0.3">
      <c r="GE6225" s="68">
        <v>184057</v>
      </c>
      <c r="GF6225" s="68" t="s">
        <v>7411</v>
      </c>
    </row>
    <row r="6226" spans="187:188" x14ac:dyDescent="0.3">
      <c r="GE6226" s="68">
        <v>184058</v>
      </c>
      <c r="GF6226" s="68" t="s">
        <v>7412</v>
      </c>
    </row>
    <row r="6227" spans="187:188" x14ac:dyDescent="0.3">
      <c r="GE6227" s="68">
        <v>184059</v>
      </c>
      <c r="GF6227" s="68" t="s">
        <v>7413</v>
      </c>
    </row>
    <row r="6228" spans="187:188" x14ac:dyDescent="0.3">
      <c r="GE6228" s="68">
        <v>184060</v>
      </c>
      <c r="GF6228" s="68" t="s">
        <v>7414</v>
      </c>
    </row>
    <row r="6229" spans="187:188" x14ac:dyDescent="0.3">
      <c r="GE6229" s="68">
        <v>184061</v>
      </c>
      <c r="GF6229" s="68" t="s">
        <v>7415</v>
      </c>
    </row>
    <row r="6230" spans="187:188" x14ac:dyDescent="0.3">
      <c r="GE6230" s="68">
        <v>184062</v>
      </c>
      <c r="GF6230" s="68" t="s">
        <v>7416</v>
      </c>
    </row>
    <row r="6231" spans="187:188" x14ac:dyDescent="0.3">
      <c r="GE6231" s="68">
        <v>184063</v>
      </c>
      <c r="GF6231" s="68" t="s">
        <v>7417</v>
      </c>
    </row>
    <row r="6232" spans="187:188" x14ac:dyDescent="0.3">
      <c r="GE6232" s="68">
        <v>184064</v>
      </c>
      <c r="GF6232" s="68" t="s">
        <v>7418</v>
      </c>
    </row>
    <row r="6233" spans="187:188" x14ac:dyDescent="0.3">
      <c r="GE6233" s="68">
        <v>185000</v>
      </c>
      <c r="GF6233" s="68" t="s">
        <v>514</v>
      </c>
    </row>
    <row r="6234" spans="187:188" x14ac:dyDescent="0.3">
      <c r="GE6234" s="68">
        <v>185001</v>
      </c>
      <c r="GF6234" s="68" t="s">
        <v>515</v>
      </c>
    </row>
    <row r="6235" spans="187:188" x14ac:dyDescent="0.3">
      <c r="GE6235" s="68">
        <v>185002</v>
      </c>
      <c r="GF6235" s="68" t="s">
        <v>516</v>
      </c>
    </row>
    <row r="6236" spans="187:188" x14ac:dyDescent="0.3">
      <c r="GE6236" s="68">
        <v>185003</v>
      </c>
      <c r="GF6236" s="68" t="s">
        <v>1440</v>
      </c>
    </row>
    <row r="6237" spans="187:188" x14ac:dyDescent="0.3">
      <c r="GE6237" s="68">
        <v>185004</v>
      </c>
      <c r="GF6237" s="68" t="s">
        <v>1443</v>
      </c>
    </row>
    <row r="6238" spans="187:188" x14ac:dyDescent="0.3">
      <c r="GE6238" s="68">
        <v>185005</v>
      </c>
      <c r="GF6238" s="68" t="s">
        <v>1445</v>
      </c>
    </row>
    <row r="6239" spans="187:188" x14ac:dyDescent="0.3">
      <c r="GE6239" s="68">
        <v>185006</v>
      </c>
      <c r="GF6239" s="68" t="s">
        <v>1447</v>
      </c>
    </row>
    <row r="6240" spans="187:188" x14ac:dyDescent="0.3">
      <c r="GE6240" s="68">
        <v>185007</v>
      </c>
      <c r="GF6240" s="68" t="s">
        <v>1449</v>
      </c>
    </row>
    <row r="6241" spans="187:188" x14ac:dyDescent="0.3">
      <c r="GE6241" s="68">
        <v>185008</v>
      </c>
      <c r="GF6241" s="68" t="s">
        <v>1452</v>
      </c>
    </row>
    <row r="6242" spans="187:188" x14ac:dyDescent="0.3">
      <c r="GE6242" s="68">
        <v>185009</v>
      </c>
      <c r="GF6242" s="68" t="s">
        <v>1454</v>
      </c>
    </row>
    <row r="6243" spans="187:188" x14ac:dyDescent="0.3">
      <c r="GE6243" s="68">
        <v>185010</v>
      </c>
      <c r="GF6243" s="68" t="s">
        <v>1456</v>
      </c>
    </row>
    <row r="6244" spans="187:188" x14ac:dyDescent="0.3">
      <c r="GE6244" s="68">
        <v>185011</v>
      </c>
      <c r="GF6244" s="68" t="s">
        <v>1458</v>
      </c>
    </row>
    <row r="6245" spans="187:188" x14ac:dyDescent="0.3">
      <c r="GE6245" s="68">
        <v>185012</v>
      </c>
      <c r="GF6245" s="68" t="s">
        <v>3616</v>
      </c>
    </row>
    <row r="6246" spans="187:188" x14ac:dyDescent="0.3">
      <c r="GE6246" s="68">
        <v>185016</v>
      </c>
      <c r="GF6246" s="68" t="s">
        <v>1461</v>
      </c>
    </row>
    <row r="6247" spans="187:188" x14ac:dyDescent="0.3">
      <c r="GE6247" s="68">
        <v>185017</v>
      </c>
      <c r="GF6247" s="68" t="s">
        <v>1462</v>
      </c>
    </row>
    <row r="6248" spans="187:188" x14ac:dyDescent="0.3">
      <c r="GE6248" s="68">
        <v>185018</v>
      </c>
      <c r="GF6248" s="68" t="s">
        <v>1463</v>
      </c>
    </row>
    <row r="6249" spans="187:188" x14ac:dyDescent="0.3">
      <c r="GE6249" s="68">
        <v>185019</v>
      </c>
      <c r="GF6249" s="68" t="s">
        <v>1465</v>
      </c>
    </row>
    <row r="6250" spans="187:188" x14ac:dyDescent="0.3">
      <c r="GE6250" s="68">
        <v>185020</v>
      </c>
      <c r="GF6250" s="68" t="s">
        <v>1467</v>
      </c>
    </row>
    <row r="6251" spans="187:188" x14ac:dyDescent="0.3">
      <c r="GE6251" s="68">
        <v>185021</v>
      </c>
      <c r="GF6251" s="68" t="s">
        <v>1469</v>
      </c>
    </row>
    <row r="6252" spans="187:188" x14ac:dyDescent="0.3">
      <c r="GE6252" s="68">
        <v>185022</v>
      </c>
      <c r="GF6252" s="68" t="s">
        <v>1471</v>
      </c>
    </row>
    <row r="6253" spans="187:188" x14ac:dyDescent="0.3">
      <c r="GE6253" s="68">
        <v>185023</v>
      </c>
      <c r="GF6253" s="68" t="s">
        <v>1473</v>
      </c>
    </row>
    <row r="6254" spans="187:188" x14ac:dyDescent="0.3">
      <c r="GE6254" s="68">
        <v>185024</v>
      </c>
      <c r="GF6254" s="68" t="s">
        <v>1475</v>
      </c>
    </row>
    <row r="6255" spans="187:188" x14ac:dyDescent="0.3">
      <c r="GE6255" s="68">
        <v>185025</v>
      </c>
      <c r="GF6255" s="68" t="s">
        <v>1476</v>
      </c>
    </row>
    <row r="6256" spans="187:188" x14ac:dyDescent="0.3">
      <c r="GE6256" s="68">
        <v>185026</v>
      </c>
      <c r="GF6256" s="68" t="s">
        <v>1829</v>
      </c>
    </row>
    <row r="6257" spans="187:188" x14ac:dyDescent="0.3">
      <c r="GE6257" s="68">
        <v>185027</v>
      </c>
      <c r="GF6257" s="68" t="s">
        <v>1831</v>
      </c>
    </row>
    <row r="6258" spans="187:188" x14ac:dyDescent="0.3">
      <c r="GE6258" s="68">
        <v>185028</v>
      </c>
      <c r="GF6258" s="68" t="s">
        <v>1833</v>
      </c>
    </row>
    <row r="6259" spans="187:188" x14ac:dyDescent="0.3">
      <c r="GE6259" s="68">
        <v>185029</v>
      </c>
      <c r="GF6259" s="68" t="s">
        <v>1835</v>
      </c>
    </row>
    <row r="6260" spans="187:188" x14ac:dyDescent="0.3">
      <c r="GE6260" s="68">
        <v>185030</v>
      </c>
      <c r="GF6260" s="68" t="s">
        <v>1837</v>
      </c>
    </row>
    <row r="6261" spans="187:188" x14ac:dyDescent="0.3">
      <c r="GE6261" s="68">
        <v>185032</v>
      </c>
      <c r="GF6261" s="68" t="s">
        <v>3617</v>
      </c>
    </row>
    <row r="6262" spans="187:188" x14ac:dyDescent="0.3">
      <c r="GE6262" s="68">
        <v>185033</v>
      </c>
      <c r="GF6262" s="68" t="s">
        <v>3618</v>
      </c>
    </row>
    <row r="6263" spans="187:188" x14ac:dyDescent="0.3">
      <c r="GE6263" s="68">
        <v>185034</v>
      </c>
      <c r="GF6263" s="68" t="s">
        <v>3619</v>
      </c>
    </row>
    <row r="6264" spans="187:188" x14ac:dyDescent="0.3">
      <c r="GE6264" s="68">
        <v>185035</v>
      </c>
      <c r="GF6264" s="68" t="s">
        <v>3620</v>
      </c>
    </row>
    <row r="6265" spans="187:188" x14ac:dyDescent="0.3">
      <c r="GE6265" s="68">
        <v>185036</v>
      </c>
      <c r="GF6265" s="68" t="s">
        <v>3621</v>
      </c>
    </row>
    <row r="6266" spans="187:188" x14ac:dyDescent="0.3">
      <c r="GE6266" s="68">
        <v>185037</v>
      </c>
      <c r="GF6266" s="68" t="s">
        <v>3622</v>
      </c>
    </row>
    <row r="6267" spans="187:188" x14ac:dyDescent="0.3">
      <c r="GE6267" s="68">
        <v>185038</v>
      </c>
      <c r="GF6267" s="68" t="s">
        <v>3623</v>
      </c>
    </row>
    <row r="6268" spans="187:188" x14ac:dyDescent="0.3">
      <c r="GE6268" s="68">
        <v>185039</v>
      </c>
      <c r="GF6268" s="68" t="s">
        <v>3624</v>
      </c>
    </row>
    <row r="6269" spans="187:188" x14ac:dyDescent="0.3">
      <c r="GE6269" s="68">
        <v>185040</v>
      </c>
      <c r="GF6269" s="68" t="s">
        <v>3626</v>
      </c>
    </row>
    <row r="6270" spans="187:188" x14ac:dyDescent="0.3">
      <c r="GE6270" s="68">
        <v>185041</v>
      </c>
      <c r="GF6270" s="68" t="s">
        <v>3627</v>
      </c>
    </row>
    <row r="6271" spans="187:188" x14ac:dyDescent="0.3">
      <c r="GE6271" s="68">
        <v>185042</v>
      </c>
      <c r="GF6271" s="68" t="s">
        <v>3628</v>
      </c>
    </row>
    <row r="6272" spans="187:188" x14ac:dyDescent="0.3">
      <c r="GE6272" s="68">
        <v>185043</v>
      </c>
      <c r="GF6272" s="68" t="s">
        <v>3629</v>
      </c>
    </row>
    <row r="6273" spans="187:188" x14ac:dyDescent="0.3">
      <c r="GE6273" s="68">
        <v>185044</v>
      </c>
      <c r="GF6273" s="68" t="s">
        <v>3630</v>
      </c>
    </row>
    <row r="6274" spans="187:188" x14ac:dyDescent="0.3">
      <c r="GE6274" s="68">
        <v>185045</v>
      </c>
      <c r="GF6274" s="68" t="s">
        <v>3631</v>
      </c>
    </row>
    <row r="6275" spans="187:188" x14ac:dyDescent="0.3">
      <c r="GE6275" s="68">
        <v>185046</v>
      </c>
      <c r="GF6275" s="68" t="s">
        <v>3633</v>
      </c>
    </row>
    <row r="6276" spans="187:188" x14ac:dyDescent="0.3">
      <c r="GE6276" s="68">
        <v>185047</v>
      </c>
      <c r="GF6276" s="68" t="s">
        <v>3635</v>
      </c>
    </row>
    <row r="6277" spans="187:188" x14ac:dyDescent="0.3">
      <c r="GE6277" s="68">
        <v>185048</v>
      </c>
      <c r="GF6277" s="68" t="s">
        <v>3636</v>
      </c>
    </row>
    <row r="6278" spans="187:188" x14ac:dyDescent="0.3">
      <c r="GE6278" s="68">
        <v>185049</v>
      </c>
      <c r="GF6278" s="68" t="s">
        <v>7419</v>
      </c>
    </row>
    <row r="6279" spans="187:188" x14ac:dyDescent="0.3">
      <c r="GE6279" s="68">
        <v>185050</v>
      </c>
      <c r="GF6279" s="68" t="s">
        <v>7420</v>
      </c>
    </row>
    <row r="6280" spans="187:188" x14ac:dyDescent="0.3">
      <c r="GE6280" s="68">
        <v>185051</v>
      </c>
      <c r="GF6280" s="68" t="s">
        <v>7421</v>
      </c>
    </row>
    <row r="6281" spans="187:188" x14ac:dyDescent="0.3">
      <c r="GE6281" s="68">
        <v>185052</v>
      </c>
      <c r="GF6281" s="68" t="s">
        <v>7422</v>
      </c>
    </row>
    <row r="6282" spans="187:188" x14ac:dyDescent="0.3">
      <c r="GE6282" s="68">
        <v>185053</v>
      </c>
      <c r="GF6282" s="68" t="s">
        <v>7423</v>
      </c>
    </row>
    <row r="6283" spans="187:188" x14ac:dyDescent="0.3">
      <c r="GE6283" s="68">
        <v>185054</v>
      </c>
      <c r="GF6283" s="68" t="s">
        <v>7424</v>
      </c>
    </row>
    <row r="6284" spans="187:188" x14ac:dyDescent="0.3">
      <c r="GE6284" s="68">
        <v>185055</v>
      </c>
      <c r="GF6284" s="68" t="s">
        <v>7425</v>
      </c>
    </row>
    <row r="6285" spans="187:188" x14ac:dyDescent="0.3">
      <c r="GE6285" s="68">
        <v>185056</v>
      </c>
      <c r="GF6285" s="68" t="s">
        <v>7426</v>
      </c>
    </row>
    <row r="6286" spans="187:188" x14ac:dyDescent="0.3">
      <c r="GE6286" s="68">
        <v>185057</v>
      </c>
      <c r="GF6286" s="68" t="s">
        <v>7427</v>
      </c>
    </row>
    <row r="6287" spans="187:188" x14ac:dyDescent="0.3">
      <c r="GE6287" s="68">
        <v>185058</v>
      </c>
      <c r="GF6287" s="68" t="s">
        <v>7428</v>
      </c>
    </row>
    <row r="6288" spans="187:188" x14ac:dyDescent="0.3">
      <c r="GE6288" s="68">
        <v>185059</v>
      </c>
      <c r="GF6288" s="68" t="s">
        <v>7429</v>
      </c>
    </row>
    <row r="6289" spans="187:188" x14ac:dyDescent="0.3">
      <c r="GE6289" s="68">
        <v>185060</v>
      </c>
      <c r="GF6289" s="68" t="s">
        <v>7430</v>
      </c>
    </row>
    <row r="6290" spans="187:188" x14ac:dyDescent="0.3">
      <c r="GE6290" s="68">
        <v>185061</v>
      </c>
      <c r="GF6290" s="68" t="s">
        <v>7431</v>
      </c>
    </row>
    <row r="6291" spans="187:188" x14ac:dyDescent="0.3">
      <c r="GE6291" s="68">
        <v>185062</v>
      </c>
      <c r="GF6291" s="68" t="s">
        <v>7432</v>
      </c>
    </row>
    <row r="6292" spans="187:188" x14ac:dyDescent="0.3">
      <c r="GE6292" s="68">
        <v>185063</v>
      </c>
      <c r="GF6292" s="68" t="s">
        <v>7433</v>
      </c>
    </row>
    <row r="6293" spans="187:188" x14ac:dyDescent="0.3">
      <c r="GE6293" s="68">
        <v>185064</v>
      </c>
      <c r="GF6293" s="68" t="s">
        <v>7434</v>
      </c>
    </row>
    <row r="6294" spans="187:188" x14ac:dyDescent="0.3">
      <c r="GE6294" s="68">
        <v>185991</v>
      </c>
      <c r="GF6294" s="68" t="s">
        <v>3654</v>
      </c>
    </row>
    <row r="6295" spans="187:188" x14ac:dyDescent="0.3">
      <c r="GE6295" s="68">
        <v>185992</v>
      </c>
      <c r="GF6295" s="68" t="s">
        <v>3655</v>
      </c>
    </row>
    <row r="6296" spans="187:188" x14ac:dyDescent="0.3">
      <c r="GE6296" s="68">
        <v>185993</v>
      </c>
      <c r="GF6296" s="68" t="s">
        <v>3656</v>
      </c>
    </row>
    <row r="6297" spans="187:188" x14ac:dyDescent="0.3">
      <c r="GE6297" s="68">
        <v>185994</v>
      </c>
      <c r="GF6297" s="68" t="s">
        <v>3657</v>
      </c>
    </row>
    <row r="6298" spans="187:188" x14ac:dyDescent="0.3">
      <c r="GE6298" s="68">
        <v>185995</v>
      </c>
      <c r="GF6298" s="68" t="s">
        <v>3658</v>
      </c>
    </row>
    <row r="6299" spans="187:188" x14ac:dyDescent="0.3">
      <c r="GE6299" s="68">
        <v>185996</v>
      </c>
      <c r="GF6299" s="68" t="s">
        <v>3659</v>
      </c>
    </row>
    <row r="6300" spans="187:188" x14ac:dyDescent="0.3">
      <c r="GE6300" s="68">
        <v>185997</v>
      </c>
      <c r="GF6300" s="68" t="s">
        <v>3660</v>
      </c>
    </row>
    <row r="6301" spans="187:188" x14ac:dyDescent="0.3">
      <c r="GE6301" s="68">
        <v>186001</v>
      </c>
      <c r="GF6301" s="68" t="s">
        <v>1477</v>
      </c>
    </row>
    <row r="6302" spans="187:188" x14ac:dyDescent="0.3">
      <c r="GE6302" s="68">
        <v>186002</v>
      </c>
      <c r="GF6302" s="68" t="s">
        <v>1479</v>
      </c>
    </row>
    <row r="6303" spans="187:188" x14ac:dyDescent="0.3">
      <c r="GE6303" s="68">
        <v>186003</v>
      </c>
      <c r="GF6303" s="68" t="s">
        <v>1481</v>
      </c>
    </row>
    <row r="6304" spans="187:188" x14ac:dyDescent="0.3">
      <c r="GE6304" s="68">
        <v>186004</v>
      </c>
      <c r="GF6304" s="68" t="s">
        <v>1483</v>
      </c>
    </row>
    <row r="6305" spans="187:188" x14ac:dyDescent="0.3">
      <c r="GE6305" s="68">
        <v>186005</v>
      </c>
      <c r="GF6305" s="68" t="s">
        <v>1485</v>
      </c>
    </row>
    <row r="6306" spans="187:188" x14ac:dyDescent="0.3">
      <c r="GE6306" s="68">
        <v>186006</v>
      </c>
      <c r="GF6306" s="68" t="s">
        <v>1487</v>
      </c>
    </row>
    <row r="6307" spans="187:188" x14ac:dyDescent="0.3">
      <c r="GE6307" s="68">
        <v>186007</v>
      </c>
      <c r="GF6307" s="68" t="s">
        <v>1489</v>
      </c>
    </row>
    <row r="6308" spans="187:188" x14ac:dyDescent="0.3">
      <c r="GE6308" s="68">
        <v>186008</v>
      </c>
      <c r="GF6308" s="68" t="s">
        <v>1491</v>
      </c>
    </row>
    <row r="6309" spans="187:188" x14ac:dyDescent="0.3">
      <c r="GE6309" s="68">
        <v>186009</v>
      </c>
      <c r="GF6309" s="68" t="s">
        <v>1493</v>
      </c>
    </row>
    <row r="6310" spans="187:188" x14ac:dyDescent="0.3">
      <c r="GE6310" s="68">
        <v>186010</v>
      </c>
      <c r="GF6310" s="68" t="s">
        <v>1495</v>
      </c>
    </row>
    <row r="6311" spans="187:188" x14ac:dyDescent="0.3">
      <c r="GE6311" s="68">
        <v>186011</v>
      </c>
      <c r="GF6311" s="68" t="s">
        <v>1497</v>
      </c>
    </row>
    <row r="6312" spans="187:188" x14ac:dyDescent="0.3">
      <c r="GE6312" s="68">
        <v>186012</v>
      </c>
      <c r="GF6312" s="68" t="s">
        <v>1499</v>
      </c>
    </row>
    <row r="6313" spans="187:188" x14ac:dyDescent="0.3">
      <c r="GE6313" s="68">
        <v>186013</v>
      </c>
      <c r="GF6313" s="68" t="s">
        <v>1501</v>
      </c>
    </row>
    <row r="6314" spans="187:188" x14ac:dyDescent="0.3">
      <c r="GE6314" s="68">
        <v>186014</v>
      </c>
      <c r="GF6314" s="68" t="s">
        <v>1503</v>
      </c>
    </row>
    <row r="6315" spans="187:188" x14ac:dyDescent="0.3">
      <c r="GE6315" s="68">
        <v>186015</v>
      </c>
      <c r="GF6315" s="68" t="s">
        <v>1505</v>
      </c>
    </row>
    <row r="6316" spans="187:188" x14ac:dyDescent="0.3">
      <c r="GE6316" s="68">
        <v>186016</v>
      </c>
      <c r="GF6316" s="68" t="s">
        <v>1507</v>
      </c>
    </row>
    <row r="6317" spans="187:188" x14ac:dyDescent="0.3">
      <c r="GE6317" s="68">
        <v>186017</v>
      </c>
      <c r="GF6317" s="68" t="s">
        <v>1509</v>
      </c>
    </row>
    <row r="6318" spans="187:188" x14ac:dyDescent="0.3">
      <c r="GE6318" s="68">
        <v>186018</v>
      </c>
      <c r="GF6318" s="68" t="s">
        <v>1511</v>
      </c>
    </row>
    <row r="6319" spans="187:188" x14ac:dyDescent="0.3">
      <c r="GE6319" s="68">
        <v>186019</v>
      </c>
      <c r="GF6319" s="68" t="s">
        <v>1513</v>
      </c>
    </row>
    <row r="6320" spans="187:188" x14ac:dyDescent="0.3">
      <c r="GE6320" s="68">
        <v>186020</v>
      </c>
      <c r="GF6320" s="68" t="s">
        <v>1515</v>
      </c>
    </row>
    <row r="6321" spans="187:188" x14ac:dyDescent="0.3">
      <c r="GE6321" s="68">
        <v>186021</v>
      </c>
      <c r="GF6321" s="68" t="s">
        <v>1517</v>
      </c>
    </row>
    <row r="6322" spans="187:188" x14ac:dyDescent="0.3">
      <c r="GE6322" s="68">
        <v>186022</v>
      </c>
      <c r="GF6322" s="68" t="s">
        <v>1519</v>
      </c>
    </row>
    <row r="6323" spans="187:188" x14ac:dyDescent="0.3">
      <c r="GE6323" s="68">
        <v>186023</v>
      </c>
      <c r="GF6323" s="68" t="s">
        <v>1521</v>
      </c>
    </row>
    <row r="6324" spans="187:188" x14ac:dyDescent="0.3">
      <c r="GE6324" s="68">
        <v>186024</v>
      </c>
      <c r="GF6324" s="68" t="s">
        <v>1523</v>
      </c>
    </row>
    <row r="6325" spans="187:188" x14ac:dyDescent="0.3">
      <c r="GE6325" s="68">
        <v>186025</v>
      </c>
      <c r="GF6325" s="68" t="s">
        <v>1525</v>
      </c>
    </row>
    <row r="6326" spans="187:188" x14ac:dyDescent="0.3">
      <c r="GE6326" s="68">
        <v>186026</v>
      </c>
      <c r="GF6326" s="68" t="s">
        <v>1527</v>
      </c>
    </row>
    <row r="6327" spans="187:188" x14ac:dyDescent="0.3">
      <c r="GE6327" s="68">
        <v>186027</v>
      </c>
      <c r="GF6327" s="68" t="s">
        <v>1529</v>
      </c>
    </row>
    <row r="6328" spans="187:188" x14ac:dyDescent="0.3">
      <c r="GE6328" s="68">
        <v>186028</v>
      </c>
      <c r="GF6328" s="68" t="s">
        <v>1531</v>
      </c>
    </row>
    <row r="6329" spans="187:188" x14ac:dyDescent="0.3">
      <c r="GE6329" s="68">
        <v>186029</v>
      </c>
      <c r="GF6329" s="68" t="s">
        <v>1533</v>
      </c>
    </row>
    <row r="6330" spans="187:188" x14ac:dyDescent="0.3">
      <c r="GE6330" s="68">
        <v>186030</v>
      </c>
      <c r="GF6330" s="68" t="s">
        <v>1535</v>
      </c>
    </row>
    <row r="6331" spans="187:188" x14ac:dyDescent="0.3">
      <c r="GE6331" s="68">
        <v>186031</v>
      </c>
      <c r="GF6331" s="68" t="s">
        <v>1537</v>
      </c>
    </row>
    <row r="6332" spans="187:188" x14ac:dyDescent="0.3">
      <c r="GE6332" s="68">
        <v>186032</v>
      </c>
      <c r="GF6332" s="68" t="s">
        <v>1539</v>
      </c>
    </row>
    <row r="6333" spans="187:188" x14ac:dyDescent="0.3">
      <c r="GE6333" s="68">
        <v>186033</v>
      </c>
      <c r="GF6333" s="68" t="s">
        <v>1541</v>
      </c>
    </row>
    <row r="6334" spans="187:188" x14ac:dyDescent="0.3">
      <c r="GE6334" s="68">
        <v>186034</v>
      </c>
      <c r="GF6334" s="68" t="s">
        <v>1543</v>
      </c>
    </row>
    <row r="6335" spans="187:188" x14ac:dyDescent="0.3">
      <c r="GE6335" s="68">
        <v>186035</v>
      </c>
      <c r="GF6335" s="68" t="s">
        <v>1545</v>
      </c>
    </row>
    <row r="6336" spans="187:188" x14ac:dyDescent="0.3">
      <c r="GE6336" s="68">
        <v>186036</v>
      </c>
      <c r="GF6336" s="68" t="s">
        <v>1547</v>
      </c>
    </row>
    <row r="6337" spans="187:188" x14ac:dyDescent="0.3">
      <c r="GE6337" s="68">
        <v>186037</v>
      </c>
      <c r="GF6337" s="68" t="s">
        <v>1549</v>
      </c>
    </row>
    <row r="6338" spans="187:188" x14ac:dyDescent="0.3">
      <c r="GE6338" s="68">
        <v>186038</v>
      </c>
      <c r="GF6338" s="68" t="s">
        <v>1551</v>
      </c>
    </row>
    <row r="6339" spans="187:188" x14ac:dyDescent="0.3">
      <c r="GE6339" s="68">
        <v>186039</v>
      </c>
      <c r="GF6339" s="68" t="s">
        <v>1553</v>
      </c>
    </row>
    <row r="6340" spans="187:188" x14ac:dyDescent="0.3">
      <c r="GE6340" s="68">
        <v>186040</v>
      </c>
      <c r="GF6340" s="68" t="s">
        <v>1555</v>
      </c>
    </row>
    <row r="6341" spans="187:188" x14ac:dyDescent="0.3">
      <c r="GE6341" s="68">
        <v>186041</v>
      </c>
      <c r="GF6341" s="68" t="s">
        <v>1557</v>
      </c>
    </row>
    <row r="6342" spans="187:188" x14ac:dyDescent="0.3">
      <c r="GE6342" s="68">
        <v>186042</v>
      </c>
      <c r="GF6342" s="68" t="s">
        <v>1559</v>
      </c>
    </row>
    <row r="6343" spans="187:188" x14ac:dyDescent="0.3">
      <c r="GE6343" s="68">
        <v>186043</v>
      </c>
      <c r="GF6343" s="68" t="s">
        <v>1561</v>
      </c>
    </row>
    <row r="6344" spans="187:188" x14ac:dyDescent="0.3">
      <c r="GE6344" s="68">
        <v>186044</v>
      </c>
      <c r="GF6344" s="68" t="s">
        <v>1563</v>
      </c>
    </row>
    <row r="6345" spans="187:188" x14ac:dyDescent="0.3">
      <c r="GE6345" s="68">
        <v>186045</v>
      </c>
      <c r="GF6345" s="68" t="s">
        <v>1565</v>
      </c>
    </row>
    <row r="6346" spans="187:188" x14ac:dyDescent="0.3">
      <c r="GE6346" s="68">
        <v>186046</v>
      </c>
      <c r="GF6346" s="68" t="s">
        <v>1567</v>
      </c>
    </row>
    <row r="6347" spans="187:188" x14ac:dyDescent="0.3">
      <c r="GE6347" s="68">
        <v>186047</v>
      </c>
      <c r="GF6347" s="68" t="s">
        <v>1569</v>
      </c>
    </row>
    <row r="6348" spans="187:188" x14ac:dyDescent="0.3">
      <c r="GE6348" s="68">
        <v>186048</v>
      </c>
      <c r="GF6348" s="68" t="s">
        <v>1571</v>
      </c>
    </row>
    <row r="6349" spans="187:188" x14ac:dyDescent="0.3">
      <c r="GE6349" s="68">
        <v>186049</v>
      </c>
      <c r="GF6349" s="68" t="s">
        <v>1573</v>
      </c>
    </row>
    <row r="6350" spans="187:188" x14ac:dyDescent="0.3">
      <c r="GE6350" s="68">
        <v>186050</v>
      </c>
      <c r="GF6350" s="68" t="s">
        <v>1575</v>
      </c>
    </row>
    <row r="6351" spans="187:188" x14ac:dyDescent="0.3">
      <c r="GE6351" s="68">
        <v>186051</v>
      </c>
      <c r="GF6351" s="68" t="s">
        <v>1577</v>
      </c>
    </row>
    <row r="6352" spans="187:188" x14ac:dyDescent="0.3">
      <c r="GE6352" s="68">
        <v>186052</v>
      </c>
      <c r="GF6352" s="68" t="s">
        <v>1579</v>
      </c>
    </row>
    <row r="6353" spans="187:188" x14ac:dyDescent="0.3">
      <c r="GE6353" s="68">
        <v>186053</v>
      </c>
      <c r="GF6353" s="68" t="s">
        <v>1581</v>
      </c>
    </row>
    <row r="6354" spans="187:188" x14ac:dyDescent="0.3">
      <c r="GE6354" s="68">
        <v>186054</v>
      </c>
      <c r="GF6354" s="68" t="s">
        <v>1583</v>
      </c>
    </row>
    <row r="6355" spans="187:188" x14ac:dyDescent="0.3">
      <c r="GE6355" s="68">
        <v>186055</v>
      </c>
      <c r="GF6355" s="68" t="s">
        <v>1585</v>
      </c>
    </row>
    <row r="6356" spans="187:188" x14ac:dyDescent="0.3">
      <c r="GE6356" s="68">
        <v>186056</v>
      </c>
      <c r="GF6356" s="68" t="s">
        <v>1587</v>
      </c>
    </row>
    <row r="6357" spans="187:188" x14ac:dyDescent="0.3">
      <c r="GE6357" s="68">
        <v>186057</v>
      </c>
      <c r="GF6357" s="68" t="s">
        <v>1589</v>
      </c>
    </row>
    <row r="6358" spans="187:188" x14ac:dyDescent="0.3">
      <c r="GE6358" s="68">
        <v>186058</v>
      </c>
      <c r="GF6358" s="68" t="s">
        <v>1591</v>
      </c>
    </row>
    <row r="6359" spans="187:188" x14ac:dyDescent="0.3">
      <c r="GE6359" s="68">
        <v>186059</v>
      </c>
      <c r="GF6359" s="68" t="s">
        <v>1593</v>
      </c>
    </row>
    <row r="6360" spans="187:188" x14ac:dyDescent="0.3">
      <c r="GE6360" s="68">
        <v>186060</v>
      </c>
      <c r="GF6360" s="68" t="s">
        <v>1595</v>
      </c>
    </row>
    <row r="6361" spans="187:188" x14ac:dyDescent="0.3">
      <c r="GE6361" s="68">
        <v>186061</v>
      </c>
      <c r="GF6361" s="68" t="s">
        <v>1597</v>
      </c>
    </row>
    <row r="6362" spans="187:188" x14ac:dyDescent="0.3">
      <c r="GE6362" s="68">
        <v>186062</v>
      </c>
      <c r="GF6362" s="68" t="s">
        <v>1599</v>
      </c>
    </row>
    <row r="6363" spans="187:188" x14ac:dyDescent="0.3">
      <c r="GE6363" s="68">
        <v>186063</v>
      </c>
      <c r="GF6363" s="68" t="s">
        <v>1601</v>
      </c>
    </row>
    <row r="6364" spans="187:188" x14ac:dyDescent="0.3">
      <c r="GE6364" s="68">
        <v>186064</v>
      </c>
      <c r="GF6364" s="68" t="s">
        <v>1603</v>
      </c>
    </row>
    <row r="6365" spans="187:188" x14ac:dyDescent="0.3">
      <c r="GE6365" s="68">
        <v>186065</v>
      </c>
      <c r="GF6365" s="68" t="s">
        <v>1605</v>
      </c>
    </row>
    <row r="6366" spans="187:188" x14ac:dyDescent="0.3">
      <c r="GE6366" s="68">
        <v>186066</v>
      </c>
      <c r="GF6366" s="68" t="s">
        <v>1607</v>
      </c>
    </row>
    <row r="6367" spans="187:188" x14ac:dyDescent="0.3">
      <c r="GE6367" s="68">
        <v>186067</v>
      </c>
      <c r="GF6367" s="68" t="s">
        <v>1609</v>
      </c>
    </row>
    <row r="6368" spans="187:188" x14ac:dyDescent="0.3">
      <c r="GE6368" s="68">
        <v>186068</v>
      </c>
      <c r="GF6368" s="68" t="s">
        <v>1611</v>
      </c>
    </row>
    <row r="6369" spans="187:188" x14ac:dyDescent="0.3">
      <c r="GE6369" s="68">
        <v>186069</v>
      </c>
      <c r="GF6369" s="68" t="s">
        <v>1613</v>
      </c>
    </row>
    <row r="6370" spans="187:188" x14ac:dyDescent="0.3">
      <c r="GE6370" s="68">
        <v>186070</v>
      </c>
      <c r="GF6370" s="68" t="s">
        <v>1615</v>
      </c>
    </row>
    <row r="6371" spans="187:188" x14ac:dyDescent="0.3">
      <c r="GE6371" s="68">
        <v>186071</v>
      </c>
      <c r="GF6371" s="68" t="s">
        <v>1617</v>
      </c>
    </row>
    <row r="6372" spans="187:188" x14ac:dyDescent="0.3">
      <c r="GE6372" s="68">
        <v>186072</v>
      </c>
      <c r="GF6372" s="68" t="s">
        <v>1619</v>
      </c>
    </row>
    <row r="6373" spans="187:188" x14ac:dyDescent="0.3">
      <c r="GE6373" s="68">
        <v>186073</v>
      </c>
      <c r="GF6373" s="68" t="s">
        <v>1621</v>
      </c>
    </row>
    <row r="6374" spans="187:188" x14ac:dyDescent="0.3">
      <c r="GE6374" s="68">
        <v>186074</v>
      </c>
      <c r="GF6374" s="68" t="s">
        <v>1623</v>
      </c>
    </row>
    <row r="6375" spans="187:188" x14ac:dyDescent="0.3">
      <c r="GE6375" s="68">
        <v>186075</v>
      </c>
      <c r="GF6375" s="68" t="s">
        <v>1625</v>
      </c>
    </row>
    <row r="6376" spans="187:188" x14ac:dyDescent="0.3">
      <c r="GE6376" s="68">
        <v>186076</v>
      </c>
      <c r="GF6376" s="68" t="s">
        <v>1627</v>
      </c>
    </row>
    <row r="6377" spans="187:188" x14ac:dyDescent="0.3">
      <c r="GE6377" s="68">
        <v>186077</v>
      </c>
      <c r="GF6377" s="68" t="s">
        <v>1629</v>
      </c>
    </row>
    <row r="6378" spans="187:188" x14ac:dyDescent="0.3">
      <c r="GE6378" s="68">
        <v>186078</v>
      </c>
      <c r="GF6378" s="68" t="s">
        <v>1631</v>
      </c>
    </row>
    <row r="6379" spans="187:188" x14ac:dyDescent="0.3">
      <c r="GE6379" s="68">
        <v>186079</v>
      </c>
      <c r="GF6379" s="68" t="s">
        <v>1633</v>
      </c>
    </row>
    <row r="6380" spans="187:188" x14ac:dyDescent="0.3">
      <c r="GE6380" s="68">
        <v>186080</v>
      </c>
      <c r="GF6380" s="68" t="s">
        <v>1635</v>
      </c>
    </row>
    <row r="6381" spans="187:188" x14ac:dyDescent="0.3">
      <c r="GE6381" s="68">
        <v>186081</v>
      </c>
      <c r="GF6381" s="68" t="s">
        <v>1637</v>
      </c>
    </row>
    <row r="6382" spans="187:188" x14ac:dyDescent="0.3">
      <c r="GE6382" s="68">
        <v>186082</v>
      </c>
      <c r="GF6382" s="68" t="s">
        <v>1639</v>
      </c>
    </row>
    <row r="6383" spans="187:188" x14ac:dyDescent="0.3">
      <c r="GE6383" s="68">
        <v>186083</v>
      </c>
      <c r="GF6383" s="68" t="s">
        <v>1641</v>
      </c>
    </row>
    <row r="6384" spans="187:188" x14ac:dyDescent="0.3">
      <c r="GE6384" s="68">
        <v>186084</v>
      </c>
      <c r="GF6384" s="68" t="s">
        <v>1643</v>
      </c>
    </row>
    <row r="6385" spans="187:188" x14ac:dyDescent="0.3">
      <c r="GE6385" s="68">
        <v>186085</v>
      </c>
      <c r="GF6385" s="68" t="s">
        <v>1645</v>
      </c>
    </row>
    <row r="6386" spans="187:188" x14ac:dyDescent="0.3">
      <c r="GE6386" s="68">
        <v>186086</v>
      </c>
      <c r="GF6386" s="68" t="s">
        <v>1647</v>
      </c>
    </row>
    <row r="6387" spans="187:188" x14ac:dyDescent="0.3">
      <c r="GE6387" s="68">
        <v>186087</v>
      </c>
      <c r="GF6387" s="68" t="s">
        <v>1649</v>
      </c>
    </row>
    <row r="6388" spans="187:188" x14ac:dyDescent="0.3">
      <c r="GE6388" s="68">
        <v>186088</v>
      </c>
      <c r="GF6388" s="68" t="s">
        <v>1651</v>
      </c>
    </row>
    <row r="6389" spans="187:188" x14ac:dyDescent="0.3">
      <c r="GE6389" s="68">
        <v>186089</v>
      </c>
      <c r="GF6389" s="68" t="s">
        <v>1653</v>
      </c>
    </row>
    <row r="6390" spans="187:188" x14ac:dyDescent="0.3">
      <c r="GE6390" s="68">
        <v>186090</v>
      </c>
      <c r="GF6390" s="68" t="s">
        <v>1655</v>
      </c>
    </row>
    <row r="6391" spans="187:188" x14ac:dyDescent="0.3">
      <c r="GE6391" s="68">
        <v>186091</v>
      </c>
      <c r="GF6391" s="68" t="s">
        <v>1657</v>
      </c>
    </row>
    <row r="6392" spans="187:188" x14ac:dyDescent="0.3">
      <c r="GE6392" s="68">
        <v>186092</v>
      </c>
      <c r="GF6392" s="68" t="s">
        <v>1659</v>
      </c>
    </row>
    <row r="6393" spans="187:188" x14ac:dyDescent="0.3">
      <c r="GE6393" s="68">
        <v>186093</v>
      </c>
      <c r="GF6393" s="68" t="s">
        <v>1661</v>
      </c>
    </row>
    <row r="6394" spans="187:188" x14ac:dyDescent="0.3">
      <c r="GE6394" s="68">
        <v>186094</v>
      </c>
      <c r="GF6394" s="68" t="s">
        <v>1663</v>
      </c>
    </row>
    <row r="6395" spans="187:188" x14ac:dyDescent="0.3">
      <c r="GE6395" s="68">
        <v>186095</v>
      </c>
      <c r="GF6395" s="68" t="s">
        <v>1665</v>
      </c>
    </row>
    <row r="6396" spans="187:188" x14ac:dyDescent="0.3">
      <c r="GE6396" s="68">
        <v>186096</v>
      </c>
      <c r="GF6396" s="68" t="s">
        <v>1667</v>
      </c>
    </row>
    <row r="6397" spans="187:188" x14ac:dyDescent="0.3">
      <c r="GE6397" s="68">
        <v>188001</v>
      </c>
      <c r="GF6397" s="68" t="s">
        <v>721</v>
      </c>
    </row>
    <row r="6398" spans="187:188" x14ac:dyDescent="0.3">
      <c r="GE6398" s="68">
        <v>188002</v>
      </c>
      <c r="GF6398" s="68" t="s">
        <v>1936</v>
      </c>
    </row>
    <row r="6399" spans="187:188" x14ac:dyDescent="0.3">
      <c r="GE6399" s="68">
        <v>188003</v>
      </c>
      <c r="GF6399" s="68" t="s">
        <v>1938</v>
      </c>
    </row>
    <row r="6400" spans="187:188" x14ac:dyDescent="0.3">
      <c r="GE6400" s="68">
        <v>188004</v>
      </c>
      <c r="GF6400" s="68" t="s">
        <v>1940</v>
      </c>
    </row>
    <row r="6401" spans="187:188" x14ac:dyDescent="0.3">
      <c r="GE6401" s="68">
        <v>188005</v>
      </c>
      <c r="GF6401" s="68" t="s">
        <v>1942</v>
      </c>
    </row>
    <row r="6402" spans="187:188" x14ac:dyDescent="0.3">
      <c r="GE6402" s="68">
        <v>188006</v>
      </c>
      <c r="GF6402" s="68" t="s">
        <v>1944</v>
      </c>
    </row>
    <row r="6403" spans="187:188" x14ac:dyDescent="0.3">
      <c r="GE6403" s="68">
        <v>188007</v>
      </c>
      <c r="GF6403" s="68" t="s">
        <v>1946</v>
      </c>
    </row>
    <row r="6404" spans="187:188" x14ac:dyDescent="0.3">
      <c r="GE6404" s="68">
        <v>188008</v>
      </c>
      <c r="GF6404" s="68" t="s">
        <v>1948</v>
      </c>
    </row>
    <row r="6405" spans="187:188" x14ac:dyDescent="0.3">
      <c r="GE6405" s="68">
        <v>188009</v>
      </c>
      <c r="GF6405" s="68" t="s">
        <v>1950</v>
      </c>
    </row>
    <row r="6406" spans="187:188" x14ac:dyDescent="0.3">
      <c r="GE6406" s="68">
        <v>188010</v>
      </c>
      <c r="GF6406" s="68" t="s">
        <v>1952</v>
      </c>
    </row>
    <row r="6407" spans="187:188" x14ac:dyDescent="0.3">
      <c r="GE6407" s="68">
        <v>188011</v>
      </c>
      <c r="GF6407" s="68" t="s">
        <v>1954</v>
      </c>
    </row>
    <row r="6408" spans="187:188" x14ac:dyDescent="0.3">
      <c r="GE6408" s="68">
        <v>188012</v>
      </c>
      <c r="GF6408" s="68" t="s">
        <v>1956</v>
      </c>
    </row>
    <row r="6409" spans="187:188" x14ac:dyDescent="0.3">
      <c r="GE6409" s="68">
        <v>188013</v>
      </c>
      <c r="GF6409" s="68" t="s">
        <v>1958</v>
      </c>
    </row>
    <row r="6410" spans="187:188" x14ac:dyDescent="0.3">
      <c r="GE6410" s="68">
        <v>188014</v>
      </c>
      <c r="GF6410" s="68" t="s">
        <v>1960</v>
      </c>
    </row>
    <row r="6411" spans="187:188" x14ac:dyDescent="0.3">
      <c r="GE6411" s="68">
        <v>188015</v>
      </c>
      <c r="GF6411" s="68" t="s">
        <v>1962</v>
      </c>
    </row>
    <row r="6412" spans="187:188" x14ac:dyDescent="0.3">
      <c r="GE6412" s="68">
        <v>188016</v>
      </c>
      <c r="GF6412" s="68" t="s">
        <v>1964</v>
      </c>
    </row>
    <row r="6413" spans="187:188" x14ac:dyDescent="0.3">
      <c r="GE6413" s="68">
        <v>188017</v>
      </c>
      <c r="GF6413" s="68" t="s">
        <v>1966</v>
      </c>
    </row>
    <row r="6414" spans="187:188" x14ac:dyDescent="0.3">
      <c r="GE6414" s="68">
        <v>188018</v>
      </c>
      <c r="GF6414" s="68" t="s">
        <v>1968</v>
      </c>
    </row>
    <row r="6415" spans="187:188" x14ac:dyDescent="0.3">
      <c r="GE6415" s="68">
        <v>188019</v>
      </c>
      <c r="GF6415" s="68" t="s">
        <v>1970</v>
      </c>
    </row>
    <row r="6416" spans="187:188" x14ac:dyDescent="0.3">
      <c r="GE6416" s="68">
        <v>188020</v>
      </c>
      <c r="GF6416" s="68" t="s">
        <v>1972</v>
      </c>
    </row>
    <row r="6417" spans="187:188" x14ac:dyDescent="0.3">
      <c r="GE6417" s="68">
        <v>188021</v>
      </c>
      <c r="GF6417" s="68" t="s">
        <v>1974</v>
      </c>
    </row>
    <row r="6418" spans="187:188" x14ac:dyDescent="0.3">
      <c r="GE6418" s="68">
        <v>188022</v>
      </c>
      <c r="GF6418" s="68" t="s">
        <v>1976</v>
      </c>
    </row>
    <row r="6419" spans="187:188" x14ac:dyDescent="0.3">
      <c r="GE6419" s="68">
        <v>188023</v>
      </c>
      <c r="GF6419" s="68" t="s">
        <v>1978</v>
      </c>
    </row>
    <row r="6420" spans="187:188" x14ac:dyDescent="0.3">
      <c r="GE6420" s="68">
        <v>188024</v>
      </c>
      <c r="GF6420" s="68" t="s">
        <v>1980</v>
      </c>
    </row>
    <row r="6421" spans="187:188" x14ac:dyDescent="0.3">
      <c r="GE6421" s="68">
        <v>188025</v>
      </c>
      <c r="GF6421" s="68" t="s">
        <v>1982</v>
      </c>
    </row>
    <row r="6422" spans="187:188" x14ac:dyDescent="0.3">
      <c r="GE6422" s="68">
        <v>188026</v>
      </c>
      <c r="GF6422" s="68" t="s">
        <v>1984</v>
      </c>
    </row>
    <row r="6423" spans="187:188" x14ac:dyDescent="0.3">
      <c r="GE6423" s="68">
        <v>188027</v>
      </c>
      <c r="GF6423" s="68" t="s">
        <v>1986</v>
      </c>
    </row>
    <row r="6424" spans="187:188" x14ac:dyDescent="0.3">
      <c r="GE6424" s="68">
        <v>188028</v>
      </c>
      <c r="GF6424" s="68" t="s">
        <v>1988</v>
      </c>
    </row>
    <row r="6425" spans="187:188" x14ac:dyDescent="0.3">
      <c r="GE6425" s="68">
        <v>188029</v>
      </c>
      <c r="GF6425" s="68" t="s">
        <v>1990</v>
      </c>
    </row>
    <row r="6426" spans="187:188" x14ac:dyDescent="0.3">
      <c r="GE6426" s="68">
        <v>188030</v>
      </c>
      <c r="GF6426" s="68" t="s">
        <v>1992</v>
      </c>
    </row>
    <row r="6427" spans="187:188" x14ac:dyDescent="0.3">
      <c r="GE6427" s="68">
        <v>188031</v>
      </c>
      <c r="GF6427" s="68" t="s">
        <v>1994</v>
      </c>
    </row>
    <row r="6428" spans="187:188" x14ac:dyDescent="0.3">
      <c r="GE6428" s="68">
        <v>188032</v>
      </c>
      <c r="GF6428" s="68" t="s">
        <v>1995</v>
      </c>
    </row>
    <row r="6429" spans="187:188" x14ac:dyDescent="0.3">
      <c r="GE6429" s="68">
        <v>188033</v>
      </c>
      <c r="GF6429" s="68" t="s">
        <v>1997</v>
      </c>
    </row>
    <row r="6430" spans="187:188" x14ac:dyDescent="0.3">
      <c r="GE6430" s="68">
        <v>188034</v>
      </c>
      <c r="GF6430" s="68" t="s">
        <v>1999</v>
      </c>
    </row>
    <row r="6431" spans="187:188" x14ac:dyDescent="0.3">
      <c r="GE6431" s="68">
        <v>188035</v>
      </c>
      <c r="GF6431" s="68" t="s">
        <v>2001</v>
      </c>
    </row>
    <row r="6432" spans="187:188" x14ac:dyDescent="0.3">
      <c r="GE6432" s="68">
        <v>188036</v>
      </c>
      <c r="GF6432" s="68" t="s">
        <v>2003</v>
      </c>
    </row>
    <row r="6433" spans="187:188" x14ac:dyDescent="0.3">
      <c r="GE6433" s="68">
        <v>188037</v>
      </c>
      <c r="GF6433" s="68" t="s">
        <v>2005</v>
      </c>
    </row>
    <row r="6434" spans="187:188" x14ac:dyDescent="0.3">
      <c r="GE6434" s="68">
        <v>188038</v>
      </c>
      <c r="GF6434" s="68" t="s">
        <v>2007</v>
      </c>
    </row>
    <row r="6435" spans="187:188" x14ac:dyDescent="0.3">
      <c r="GE6435" s="68">
        <v>188039</v>
      </c>
      <c r="GF6435" s="68" t="s">
        <v>2009</v>
      </c>
    </row>
    <row r="6436" spans="187:188" x14ac:dyDescent="0.3">
      <c r="GE6436" s="68">
        <v>188040</v>
      </c>
      <c r="GF6436" s="68" t="s">
        <v>2011</v>
      </c>
    </row>
    <row r="6437" spans="187:188" x14ac:dyDescent="0.3">
      <c r="GE6437" s="68">
        <v>188041</v>
      </c>
      <c r="GF6437" s="68" t="s">
        <v>2013</v>
      </c>
    </row>
    <row r="6438" spans="187:188" x14ac:dyDescent="0.3">
      <c r="GE6438" s="68">
        <v>188042</v>
      </c>
      <c r="GF6438" s="68" t="s">
        <v>2015</v>
      </c>
    </row>
    <row r="6439" spans="187:188" x14ac:dyDescent="0.3">
      <c r="GE6439" s="68">
        <v>188043</v>
      </c>
      <c r="GF6439" s="68" t="s">
        <v>2017</v>
      </c>
    </row>
    <row r="6440" spans="187:188" x14ac:dyDescent="0.3">
      <c r="GE6440" s="68">
        <v>188044</v>
      </c>
      <c r="GF6440" s="68" t="s">
        <v>2019</v>
      </c>
    </row>
    <row r="6441" spans="187:188" x14ac:dyDescent="0.3">
      <c r="GE6441" s="68">
        <v>188045</v>
      </c>
      <c r="GF6441" s="68" t="s">
        <v>2021</v>
      </c>
    </row>
    <row r="6442" spans="187:188" x14ac:dyDescent="0.3">
      <c r="GE6442" s="68">
        <v>188046</v>
      </c>
      <c r="GF6442" s="68" t="s">
        <v>2023</v>
      </c>
    </row>
    <row r="6443" spans="187:188" x14ac:dyDescent="0.3">
      <c r="GE6443" s="68">
        <v>188047</v>
      </c>
      <c r="GF6443" s="68" t="s">
        <v>2025</v>
      </c>
    </row>
    <row r="6444" spans="187:188" x14ac:dyDescent="0.3">
      <c r="GE6444" s="68">
        <v>188048</v>
      </c>
      <c r="GF6444" s="68" t="s">
        <v>2027</v>
      </c>
    </row>
    <row r="6445" spans="187:188" x14ac:dyDescent="0.3">
      <c r="GE6445" s="68">
        <v>188049</v>
      </c>
      <c r="GF6445" s="68" t="s">
        <v>2029</v>
      </c>
    </row>
    <row r="6446" spans="187:188" x14ac:dyDescent="0.3">
      <c r="GE6446" s="68">
        <v>188050</v>
      </c>
      <c r="GF6446" s="68" t="s">
        <v>2031</v>
      </c>
    </row>
    <row r="6447" spans="187:188" x14ac:dyDescent="0.3">
      <c r="GE6447" s="68">
        <v>188051</v>
      </c>
      <c r="GF6447" s="68" t="s">
        <v>2033</v>
      </c>
    </row>
    <row r="6448" spans="187:188" x14ac:dyDescent="0.3">
      <c r="GE6448" s="68">
        <v>188052</v>
      </c>
      <c r="GF6448" s="68" t="s">
        <v>2035</v>
      </c>
    </row>
    <row r="6449" spans="187:188" x14ac:dyDescent="0.3">
      <c r="GE6449" s="68">
        <v>188053</v>
      </c>
      <c r="GF6449" s="68" t="s">
        <v>2037</v>
      </c>
    </row>
    <row r="6450" spans="187:188" x14ac:dyDescent="0.3">
      <c r="GE6450" s="68">
        <v>188054</v>
      </c>
      <c r="GF6450" s="68" t="s">
        <v>2039</v>
      </c>
    </row>
    <row r="6451" spans="187:188" x14ac:dyDescent="0.3">
      <c r="GE6451" s="68">
        <v>188055</v>
      </c>
      <c r="GF6451" s="68" t="s">
        <v>2041</v>
      </c>
    </row>
    <row r="6452" spans="187:188" x14ac:dyDescent="0.3">
      <c r="GE6452" s="68">
        <v>188056</v>
      </c>
      <c r="GF6452" s="68" t="s">
        <v>2043</v>
      </c>
    </row>
    <row r="6453" spans="187:188" x14ac:dyDescent="0.3">
      <c r="GE6453" s="68">
        <v>188057</v>
      </c>
      <c r="GF6453" s="68" t="s">
        <v>2045</v>
      </c>
    </row>
    <row r="6454" spans="187:188" x14ac:dyDescent="0.3">
      <c r="GE6454" s="68">
        <v>188058</v>
      </c>
      <c r="GF6454" s="68" t="s">
        <v>2047</v>
      </c>
    </row>
    <row r="6455" spans="187:188" x14ac:dyDescent="0.3">
      <c r="GE6455" s="68">
        <v>188059</v>
      </c>
      <c r="GF6455" s="68" t="s">
        <v>2049</v>
      </c>
    </row>
    <row r="6456" spans="187:188" x14ac:dyDescent="0.3">
      <c r="GE6456" s="68">
        <v>188060</v>
      </c>
      <c r="GF6456" s="68" t="s">
        <v>2051</v>
      </c>
    </row>
    <row r="6457" spans="187:188" x14ac:dyDescent="0.3">
      <c r="GE6457" s="68">
        <v>188061</v>
      </c>
      <c r="GF6457" s="68" t="s">
        <v>2053</v>
      </c>
    </row>
    <row r="6458" spans="187:188" x14ac:dyDescent="0.3">
      <c r="GE6458" s="68">
        <v>188062</v>
      </c>
      <c r="GF6458" s="68" t="s">
        <v>2055</v>
      </c>
    </row>
    <row r="6459" spans="187:188" x14ac:dyDescent="0.3">
      <c r="GE6459" s="68">
        <v>188063</v>
      </c>
      <c r="GF6459" s="68" t="s">
        <v>2057</v>
      </c>
    </row>
    <row r="6460" spans="187:188" x14ac:dyDescent="0.3">
      <c r="GE6460" s="68">
        <v>188064</v>
      </c>
      <c r="GF6460" s="68" t="s">
        <v>2059</v>
      </c>
    </row>
    <row r="6461" spans="187:188" x14ac:dyDescent="0.3">
      <c r="GE6461" s="68">
        <v>188065</v>
      </c>
      <c r="GF6461" s="68" t="s">
        <v>2061</v>
      </c>
    </row>
    <row r="6462" spans="187:188" x14ac:dyDescent="0.3">
      <c r="GE6462" s="68">
        <v>188066</v>
      </c>
      <c r="GF6462" s="68" t="s">
        <v>2063</v>
      </c>
    </row>
    <row r="6463" spans="187:188" x14ac:dyDescent="0.3">
      <c r="GE6463" s="68">
        <v>188067</v>
      </c>
      <c r="GF6463" s="68" t="s">
        <v>2065</v>
      </c>
    </row>
    <row r="6464" spans="187:188" x14ac:dyDescent="0.3">
      <c r="GE6464" s="68">
        <v>188068</v>
      </c>
      <c r="GF6464" s="68" t="s">
        <v>2067</v>
      </c>
    </row>
    <row r="6465" spans="187:188" x14ac:dyDescent="0.3">
      <c r="GE6465" s="68">
        <v>188069</v>
      </c>
      <c r="GF6465" s="68" t="s">
        <v>2069</v>
      </c>
    </row>
    <row r="6466" spans="187:188" x14ac:dyDescent="0.3">
      <c r="GE6466" s="68">
        <v>188070</v>
      </c>
      <c r="GF6466" s="68" t="s">
        <v>2071</v>
      </c>
    </row>
    <row r="6467" spans="187:188" x14ac:dyDescent="0.3">
      <c r="GE6467" s="68">
        <v>188071</v>
      </c>
      <c r="GF6467" s="68" t="s">
        <v>2073</v>
      </c>
    </row>
    <row r="6468" spans="187:188" x14ac:dyDescent="0.3">
      <c r="GE6468" s="68">
        <v>188072</v>
      </c>
      <c r="GF6468" s="68" t="s">
        <v>2075</v>
      </c>
    </row>
    <row r="6469" spans="187:188" x14ac:dyDescent="0.3">
      <c r="GE6469" s="68">
        <v>188073</v>
      </c>
      <c r="GF6469" s="68" t="s">
        <v>2077</v>
      </c>
    </row>
    <row r="6470" spans="187:188" x14ac:dyDescent="0.3">
      <c r="GE6470" s="68">
        <v>188074</v>
      </c>
      <c r="GF6470" s="68" t="s">
        <v>2078</v>
      </c>
    </row>
    <row r="6471" spans="187:188" x14ac:dyDescent="0.3">
      <c r="GE6471" s="68">
        <v>188075</v>
      </c>
      <c r="GF6471" s="68" t="s">
        <v>2080</v>
      </c>
    </row>
    <row r="6472" spans="187:188" x14ac:dyDescent="0.3">
      <c r="GE6472" s="68">
        <v>188076</v>
      </c>
      <c r="GF6472" s="68" t="s">
        <v>2082</v>
      </c>
    </row>
    <row r="6473" spans="187:188" x14ac:dyDescent="0.3">
      <c r="GE6473" s="68">
        <v>188077</v>
      </c>
      <c r="GF6473" s="68" t="s">
        <v>2084</v>
      </c>
    </row>
    <row r="6474" spans="187:188" x14ac:dyDescent="0.3">
      <c r="GE6474" s="68">
        <v>188078</v>
      </c>
      <c r="GF6474" s="68" t="s">
        <v>2086</v>
      </c>
    </row>
    <row r="6475" spans="187:188" x14ac:dyDescent="0.3">
      <c r="GE6475" s="68">
        <v>188079</v>
      </c>
      <c r="GF6475" s="68" t="s">
        <v>2088</v>
      </c>
    </row>
    <row r="6476" spans="187:188" x14ac:dyDescent="0.3">
      <c r="GE6476" s="68">
        <v>188080</v>
      </c>
      <c r="GF6476" s="68" t="s">
        <v>2090</v>
      </c>
    </row>
    <row r="6477" spans="187:188" x14ac:dyDescent="0.3">
      <c r="GE6477" s="68">
        <v>188081</v>
      </c>
      <c r="GF6477" s="68" t="s">
        <v>2092</v>
      </c>
    </row>
    <row r="6478" spans="187:188" x14ac:dyDescent="0.3">
      <c r="GE6478" s="68">
        <v>188082</v>
      </c>
      <c r="GF6478" s="68" t="s">
        <v>2094</v>
      </c>
    </row>
    <row r="6479" spans="187:188" x14ac:dyDescent="0.3">
      <c r="GE6479" s="68">
        <v>188083</v>
      </c>
      <c r="GF6479" s="68" t="s">
        <v>2096</v>
      </c>
    </row>
    <row r="6480" spans="187:188" x14ac:dyDescent="0.3">
      <c r="GE6480" s="68">
        <v>188084</v>
      </c>
      <c r="GF6480" s="68" t="s">
        <v>2098</v>
      </c>
    </row>
    <row r="6481" spans="187:188" x14ac:dyDescent="0.3">
      <c r="GE6481" s="68">
        <v>188085</v>
      </c>
      <c r="GF6481" s="68" t="s">
        <v>2100</v>
      </c>
    </row>
    <row r="6482" spans="187:188" x14ac:dyDescent="0.3">
      <c r="GE6482" s="68">
        <v>188086</v>
      </c>
      <c r="GF6482" s="68" t="s">
        <v>2102</v>
      </c>
    </row>
    <row r="6483" spans="187:188" x14ac:dyDescent="0.3">
      <c r="GE6483" s="68">
        <v>188087</v>
      </c>
      <c r="GF6483" s="68" t="s">
        <v>2104</v>
      </c>
    </row>
    <row r="6484" spans="187:188" x14ac:dyDescent="0.3">
      <c r="GE6484" s="68">
        <v>188088</v>
      </c>
      <c r="GF6484" s="68" t="s">
        <v>2106</v>
      </c>
    </row>
    <row r="6485" spans="187:188" x14ac:dyDescent="0.3">
      <c r="GE6485" s="68">
        <v>188089</v>
      </c>
      <c r="GF6485" s="68" t="s">
        <v>2108</v>
      </c>
    </row>
    <row r="6486" spans="187:188" x14ac:dyDescent="0.3">
      <c r="GE6486" s="68">
        <v>188090</v>
      </c>
      <c r="GF6486" s="68" t="s">
        <v>2110</v>
      </c>
    </row>
    <row r="6487" spans="187:188" x14ac:dyDescent="0.3">
      <c r="GE6487" s="68">
        <v>188091</v>
      </c>
      <c r="GF6487" s="68" t="s">
        <v>2112</v>
      </c>
    </row>
    <row r="6488" spans="187:188" x14ac:dyDescent="0.3">
      <c r="GE6488" s="68">
        <v>188092</v>
      </c>
      <c r="GF6488" s="68" t="s">
        <v>2114</v>
      </c>
    </row>
    <row r="6489" spans="187:188" x14ac:dyDescent="0.3">
      <c r="GE6489" s="68">
        <v>188093</v>
      </c>
      <c r="GF6489" s="68" t="s">
        <v>2116</v>
      </c>
    </row>
    <row r="6490" spans="187:188" x14ac:dyDescent="0.3">
      <c r="GE6490" s="68">
        <v>188094</v>
      </c>
      <c r="GF6490" s="68" t="s">
        <v>2118</v>
      </c>
    </row>
    <row r="6491" spans="187:188" x14ac:dyDescent="0.3">
      <c r="GE6491" s="68">
        <v>188095</v>
      </c>
      <c r="GF6491" s="68" t="s">
        <v>2120</v>
      </c>
    </row>
    <row r="6492" spans="187:188" x14ac:dyDescent="0.3">
      <c r="GE6492" s="68">
        <v>188096</v>
      </c>
      <c r="GF6492" s="68" t="s">
        <v>2122</v>
      </c>
    </row>
    <row r="6493" spans="187:188" x14ac:dyDescent="0.3">
      <c r="GE6493" s="68">
        <v>188097</v>
      </c>
      <c r="GF6493" s="68" t="s">
        <v>2124</v>
      </c>
    </row>
    <row r="6494" spans="187:188" x14ac:dyDescent="0.3">
      <c r="GE6494" s="68">
        <v>188098</v>
      </c>
      <c r="GF6494" s="68" t="s">
        <v>2126</v>
      </c>
    </row>
    <row r="6495" spans="187:188" x14ac:dyDescent="0.3">
      <c r="GE6495" s="68">
        <v>188099</v>
      </c>
      <c r="GF6495" s="68" t="s">
        <v>2128</v>
      </c>
    </row>
    <row r="6496" spans="187:188" x14ac:dyDescent="0.3">
      <c r="GE6496" s="68">
        <v>188100</v>
      </c>
      <c r="GF6496" s="68" t="s">
        <v>2130</v>
      </c>
    </row>
    <row r="6497" spans="187:188" x14ac:dyDescent="0.3">
      <c r="GE6497" s="68">
        <v>188101</v>
      </c>
      <c r="GF6497" s="68" t="s">
        <v>2132</v>
      </c>
    </row>
    <row r="6498" spans="187:188" x14ac:dyDescent="0.3">
      <c r="GE6498" s="68">
        <v>188102</v>
      </c>
      <c r="GF6498" s="68" t="s">
        <v>2134</v>
      </c>
    </row>
    <row r="6499" spans="187:188" x14ac:dyDescent="0.3">
      <c r="GE6499" s="68">
        <v>188103</v>
      </c>
      <c r="GF6499" s="68" t="s">
        <v>2136</v>
      </c>
    </row>
    <row r="6500" spans="187:188" x14ac:dyDescent="0.3">
      <c r="GE6500" s="68">
        <v>188104</v>
      </c>
      <c r="GF6500" s="68" t="s">
        <v>2138</v>
      </c>
    </row>
    <row r="6501" spans="187:188" x14ac:dyDescent="0.3">
      <c r="GE6501" s="68">
        <v>188105</v>
      </c>
      <c r="GF6501" s="68" t="s">
        <v>2132</v>
      </c>
    </row>
    <row r="6502" spans="187:188" x14ac:dyDescent="0.3">
      <c r="GE6502" s="68">
        <v>188106</v>
      </c>
      <c r="GF6502" s="68" t="s">
        <v>2134</v>
      </c>
    </row>
    <row r="6503" spans="187:188" x14ac:dyDescent="0.3">
      <c r="GE6503" s="68">
        <v>188107</v>
      </c>
      <c r="GF6503" s="68" t="s">
        <v>2136</v>
      </c>
    </row>
    <row r="6504" spans="187:188" x14ac:dyDescent="0.3">
      <c r="GE6504" s="68">
        <v>188108</v>
      </c>
      <c r="GF6504" s="68" t="s">
        <v>2138</v>
      </c>
    </row>
    <row r="6505" spans="187:188" x14ac:dyDescent="0.3">
      <c r="GE6505" s="68">
        <v>188109</v>
      </c>
      <c r="GF6505" s="68" t="s">
        <v>2112</v>
      </c>
    </row>
    <row r="6506" spans="187:188" x14ac:dyDescent="0.3">
      <c r="GE6506" s="68">
        <v>188110</v>
      </c>
      <c r="GF6506" s="68" t="s">
        <v>2114</v>
      </c>
    </row>
    <row r="6507" spans="187:188" x14ac:dyDescent="0.3">
      <c r="GE6507" s="68">
        <v>189000</v>
      </c>
      <c r="GF6507" s="68" t="s">
        <v>7435</v>
      </c>
    </row>
    <row r="6508" spans="187:188" x14ac:dyDescent="0.3">
      <c r="GE6508" s="68">
        <v>189001</v>
      </c>
      <c r="GF6508" s="68" t="s">
        <v>7436</v>
      </c>
    </row>
    <row r="6509" spans="187:188" x14ac:dyDescent="0.3">
      <c r="GE6509" s="68">
        <v>189002</v>
      </c>
      <c r="GF6509" s="68" t="s">
        <v>721</v>
      </c>
    </row>
    <row r="6510" spans="187:188" x14ac:dyDescent="0.3">
      <c r="GE6510" s="68">
        <v>189003</v>
      </c>
      <c r="GF6510" s="68" t="s">
        <v>7437</v>
      </c>
    </row>
    <row r="6511" spans="187:188" x14ac:dyDescent="0.3">
      <c r="GE6511" s="68">
        <v>189004</v>
      </c>
      <c r="GF6511" s="68" t="s">
        <v>7438</v>
      </c>
    </row>
    <row r="6512" spans="187:188" x14ac:dyDescent="0.3">
      <c r="GE6512" s="68">
        <v>189005</v>
      </c>
      <c r="GF6512" s="68" t="s">
        <v>7439</v>
      </c>
    </row>
    <row r="6513" spans="187:188" x14ac:dyDescent="0.3">
      <c r="GE6513" s="68">
        <v>189006</v>
      </c>
      <c r="GF6513" s="68" t="s">
        <v>7440</v>
      </c>
    </row>
    <row r="6514" spans="187:188" x14ac:dyDescent="0.3">
      <c r="GE6514" s="68">
        <v>189007</v>
      </c>
      <c r="GF6514" s="68" t="s">
        <v>7441</v>
      </c>
    </row>
    <row r="6515" spans="187:188" x14ac:dyDescent="0.3">
      <c r="GE6515" s="68">
        <v>189008</v>
      </c>
      <c r="GF6515" s="68" t="s">
        <v>7442</v>
      </c>
    </row>
    <row r="6516" spans="187:188" x14ac:dyDescent="0.3">
      <c r="GE6516" s="68">
        <v>189009</v>
      </c>
      <c r="GF6516" s="68" t="s">
        <v>7443</v>
      </c>
    </row>
    <row r="6517" spans="187:188" x14ac:dyDescent="0.3">
      <c r="GE6517" s="68">
        <v>189010</v>
      </c>
      <c r="GF6517" s="68" t="s">
        <v>7444</v>
      </c>
    </row>
    <row r="6518" spans="187:188" x14ac:dyDescent="0.3">
      <c r="GE6518" s="68">
        <v>189011</v>
      </c>
      <c r="GF6518" s="68" t="s">
        <v>3669</v>
      </c>
    </row>
    <row r="6519" spans="187:188" x14ac:dyDescent="0.3">
      <c r="GE6519" s="68">
        <v>189012</v>
      </c>
      <c r="GF6519" s="68" t="s">
        <v>5340</v>
      </c>
    </row>
    <row r="6520" spans="187:188" x14ac:dyDescent="0.3">
      <c r="GE6520" s="68">
        <v>189013</v>
      </c>
      <c r="GF6520" s="68" t="s">
        <v>4687</v>
      </c>
    </row>
    <row r="6521" spans="187:188" x14ac:dyDescent="0.3">
      <c r="GE6521" s="68">
        <v>189014</v>
      </c>
      <c r="GF6521" s="68" t="s">
        <v>7445</v>
      </c>
    </row>
    <row r="6522" spans="187:188" x14ac:dyDescent="0.3">
      <c r="GE6522" s="68">
        <v>189015</v>
      </c>
      <c r="GF6522" s="68" t="s">
        <v>7446</v>
      </c>
    </row>
    <row r="6523" spans="187:188" x14ac:dyDescent="0.3">
      <c r="GE6523" s="68">
        <v>189016</v>
      </c>
      <c r="GF6523" s="68" t="s">
        <v>7406</v>
      </c>
    </row>
    <row r="6524" spans="187:188" x14ac:dyDescent="0.3">
      <c r="GE6524" s="68">
        <v>189017</v>
      </c>
      <c r="GF6524" s="68" t="s">
        <v>722</v>
      </c>
    </row>
    <row r="6525" spans="187:188" x14ac:dyDescent="0.3">
      <c r="GE6525" s="68">
        <v>189018</v>
      </c>
      <c r="GF6525" s="68" t="s">
        <v>1938</v>
      </c>
    </row>
    <row r="6526" spans="187:188" x14ac:dyDescent="0.3">
      <c r="GE6526" s="68">
        <v>189019</v>
      </c>
      <c r="GF6526" s="68" t="s">
        <v>7447</v>
      </c>
    </row>
    <row r="6527" spans="187:188" x14ac:dyDescent="0.3">
      <c r="GE6527" s="68">
        <v>189020</v>
      </c>
      <c r="GF6527" s="68" t="s">
        <v>1481</v>
      </c>
    </row>
    <row r="6528" spans="187:188" x14ac:dyDescent="0.3">
      <c r="GE6528" s="68">
        <v>189021</v>
      </c>
      <c r="GF6528" s="68" t="s">
        <v>721</v>
      </c>
    </row>
    <row r="6529" spans="187:188" x14ac:dyDescent="0.3">
      <c r="GE6529" s="68">
        <v>189022</v>
      </c>
      <c r="GF6529" s="68" t="s">
        <v>1936</v>
      </c>
    </row>
    <row r="6530" spans="187:188" x14ac:dyDescent="0.3">
      <c r="GE6530" s="68">
        <v>189023</v>
      </c>
      <c r="GF6530" s="68" t="s">
        <v>1938</v>
      </c>
    </row>
    <row r="6531" spans="187:188" x14ac:dyDescent="0.3">
      <c r="GE6531" s="68">
        <v>189024</v>
      </c>
      <c r="GF6531" s="68" t="s">
        <v>1940</v>
      </c>
    </row>
    <row r="6532" spans="187:188" x14ac:dyDescent="0.3">
      <c r="GE6532" s="68">
        <v>189025</v>
      </c>
      <c r="GF6532" s="68" t="s">
        <v>1942</v>
      </c>
    </row>
    <row r="6533" spans="187:188" x14ac:dyDescent="0.3">
      <c r="GE6533" s="68">
        <v>189026</v>
      </c>
      <c r="GF6533" s="68" t="s">
        <v>1944</v>
      </c>
    </row>
    <row r="6534" spans="187:188" x14ac:dyDescent="0.3">
      <c r="GE6534" s="68">
        <v>189027</v>
      </c>
      <c r="GF6534" s="68" t="s">
        <v>1946</v>
      </c>
    </row>
    <row r="6535" spans="187:188" x14ac:dyDescent="0.3">
      <c r="GE6535" s="68">
        <v>189028</v>
      </c>
      <c r="GF6535" s="68" t="s">
        <v>1948</v>
      </c>
    </row>
    <row r="6536" spans="187:188" x14ac:dyDescent="0.3">
      <c r="GE6536" s="68">
        <v>189029</v>
      </c>
      <c r="GF6536" s="68" t="s">
        <v>7448</v>
      </c>
    </row>
    <row r="6537" spans="187:188" x14ac:dyDescent="0.3">
      <c r="GE6537" s="68">
        <v>189030</v>
      </c>
      <c r="GF6537" s="68" t="s">
        <v>7449</v>
      </c>
    </row>
    <row r="6538" spans="187:188" x14ac:dyDescent="0.3">
      <c r="GE6538" s="68">
        <v>189031</v>
      </c>
      <c r="GF6538" s="68" t="s">
        <v>7450</v>
      </c>
    </row>
    <row r="6539" spans="187:188" x14ac:dyDescent="0.3">
      <c r="GE6539" s="68">
        <v>189032</v>
      </c>
      <c r="GF6539" s="68" t="s">
        <v>7451</v>
      </c>
    </row>
    <row r="6540" spans="187:188" x14ac:dyDescent="0.3">
      <c r="GE6540" s="68">
        <v>189033</v>
      </c>
      <c r="GF6540" s="68" t="s">
        <v>7452</v>
      </c>
    </row>
    <row r="6541" spans="187:188" x14ac:dyDescent="0.3">
      <c r="GE6541" s="68">
        <v>189034</v>
      </c>
      <c r="GF6541" s="68" t="s">
        <v>2141</v>
      </c>
    </row>
    <row r="6542" spans="187:188" x14ac:dyDescent="0.3">
      <c r="GE6542" s="68">
        <v>189035</v>
      </c>
      <c r="GF6542" s="68" t="s">
        <v>2143</v>
      </c>
    </row>
    <row r="6543" spans="187:188" x14ac:dyDescent="0.3">
      <c r="GE6543" s="68">
        <v>189036</v>
      </c>
      <c r="GF6543" s="68" t="s">
        <v>2145</v>
      </c>
    </row>
    <row r="6544" spans="187:188" x14ac:dyDescent="0.3">
      <c r="GE6544" s="68">
        <v>189037</v>
      </c>
      <c r="GF6544" s="68" t="s">
        <v>2204</v>
      </c>
    </row>
    <row r="6545" spans="187:188" x14ac:dyDescent="0.3">
      <c r="GE6545" s="68">
        <v>189038</v>
      </c>
      <c r="GF6545" s="68" t="s">
        <v>2208</v>
      </c>
    </row>
    <row r="6546" spans="187:188" x14ac:dyDescent="0.3">
      <c r="GE6546" s="68">
        <v>189039</v>
      </c>
      <c r="GF6546" s="68" t="s">
        <v>7453</v>
      </c>
    </row>
    <row r="6547" spans="187:188" x14ac:dyDescent="0.3">
      <c r="GE6547" s="68">
        <v>189040</v>
      </c>
      <c r="GF6547" s="68" t="s">
        <v>7454</v>
      </c>
    </row>
    <row r="6548" spans="187:188" x14ac:dyDescent="0.3">
      <c r="GE6548" s="68">
        <v>189041</v>
      </c>
      <c r="GF6548" s="68" t="s">
        <v>2147</v>
      </c>
    </row>
    <row r="6549" spans="187:188" x14ac:dyDescent="0.3">
      <c r="GE6549" s="68">
        <v>189042</v>
      </c>
      <c r="GF6549" s="68" t="s">
        <v>7455</v>
      </c>
    </row>
    <row r="6550" spans="187:188" x14ac:dyDescent="0.3">
      <c r="GE6550" s="68">
        <v>189043</v>
      </c>
      <c r="GF6550" s="68" t="s">
        <v>7456</v>
      </c>
    </row>
    <row r="6551" spans="187:188" x14ac:dyDescent="0.3">
      <c r="GE6551" s="68">
        <v>189044</v>
      </c>
      <c r="GF6551" s="68" t="s">
        <v>7457</v>
      </c>
    </row>
    <row r="6552" spans="187:188" x14ac:dyDescent="0.3">
      <c r="GE6552" s="68">
        <v>189045</v>
      </c>
      <c r="GF6552" s="68" t="s">
        <v>7458</v>
      </c>
    </row>
    <row r="6553" spans="187:188" x14ac:dyDescent="0.3">
      <c r="GE6553" s="68">
        <v>189046</v>
      </c>
      <c r="GF6553" s="68" t="s">
        <v>7459</v>
      </c>
    </row>
    <row r="6554" spans="187:188" x14ac:dyDescent="0.3">
      <c r="GE6554" s="68">
        <v>189047</v>
      </c>
      <c r="GF6554" s="68" t="s">
        <v>7460</v>
      </c>
    </row>
    <row r="6555" spans="187:188" x14ac:dyDescent="0.3">
      <c r="GE6555" s="68">
        <v>189048</v>
      </c>
      <c r="GF6555" s="68" t="s">
        <v>7461</v>
      </c>
    </row>
    <row r="6556" spans="187:188" x14ac:dyDescent="0.3">
      <c r="GE6556" s="68">
        <v>189049</v>
      </c>
      <c r="GF6556" s="68" t="s">
        <v>7462</v>
      </c>
    </row>
    <row r="6557" spans="187:188" x14ac:dyDescent="0.3">
      <c r="GE6557" s="68">
        <v>189050</v>
      </c>
      <c r="GF6557" s="68" t="s">
        <v>7463</v>
      </c>
    </row>
    <row r="6558" spans="187:188" x14ac:dyDescent="0.3">
      <c r="GE6558" s="68">
        <v>189067</v>
      </c>
      <c r="GF6558" s="68" t="s">
        <v>7464</v>
      </c>
    </row>
    <row r="6559" spans="187:188" x14ac:dyDescent="0.3">
      <c r="GE6559" s="68">
        <v>189068</v>
      </c>
      <c r="GF6559" s="68" t="s">
        <v>7465</v>
      </c>
    </row>
    <row r="6560" spans="187:188" x14ac:dyDescent="0.3">
      <c r="GE6560" s="68">
        <v>189069</v>
      </c>
      <c r="GF6560" s="68" t="s">
        <v>7466</v>
      </c>
    </row>
    <row r="6561" spans="187:188" x14ac:dyDescent="0.3">
      <c r="GE6561" s="68">
        <v>189070</v>
      </c>
      <c r="GF6561" s="68" t="s">
        <v>7467</v>
      </c>
    </row>
    <row r="6562" spans="187:188" x14ac:dyDescent="0.3">
      <c r="GE6562" s="68">
        <v>189071</v>
      </c>
      <c r="GF6562" s="68" t="s">
        <v>2150</v>
      </c>
    </row>
    <row r="6563" spans="187:188" x14ac:dyDescent="0.3">
      <c r="GE6563" s="68">
        <v>189072</v>
      </c>
      <c r="GF6563" s="68" t="s">
        <v>7468</v>
      </c>
    </row>
    <row r="6564" spans="187:188" x14ac:dyDescent="0.3">
      <c r="GE6564" s="68">
        <v>189073</v>
      </c>
      <c r="GF6564" s="68" t="s">
        <v>7469</v>
      </c>
    </row>
    <row r="6565" spans="187:188" x14ac:dyDescent="0.3">
      <c r="GE6565" s="68">
        <v>189074</v>
      </c>
      <c r="GF6565" s="68" t="s">
        <v>2212</v>
      </c>
    </row>
    <row r="6566" spans="187:188" x14ac:dyDescent="0.3">
      <c r="GE6566" s="68">
        <v>189075</v>
      </c>
      <c r="GF6566" s="68" t="s">
        <v>2215</v>
      </c>
    </row>
    <row r="6567" spans="187:188" x14ac:dyDescent="0.3">
      <c r="GE6567" s="68">
        <v>189076</v>
      </c>
      <c r="GF6567" s="68" t="s">
        <v>2218</v>
      </c>
    </row>
    <row r="6568" spans="187:188" x14ac:dyDescent="0.3">
      <c r="GE6568" s="68">
        <v>189077</v>
      </c>
      <c r="GF6568" s="68" t="s">
        <v>2221</v>
      </c>
    </row>
    <row r="6569" spans="187:188" x14ac:dyDescent="0.3">
      <c r="GE6569" s="68">
        <v>189861</v>
      </c>
      <c r="GF6569" s="68" t="s">
        <v>7470</v>
      </c>
    </row>
    <row r="6570" spans="187:188" x14ac:dyDescent="0.3">
      <c r="GE6570" s="68">
        <v>189862</v>
      </c>
      <c r="GF6570" s="68" t="s">
        <v>7471</v>
      </c>
    </row>
    <row r="6571" spans="187:188" x14ac:dyDescent="0.3">
      <c r="GE6571" s="68">
        <v>189863</v>
      </c>
      <c r="GF6571" s="68" t="s">
        <v>7472</v>
      </c>
    </row>
    <row r="6572" spans="187:188" x14ac:dyDescent="0.3">
      <c r="GE6572" s="68">
        <v>189864</v>
      </c>
      <c r="GF6572" s="68" t="s">
        <v>7473</v>
      </c>
    </row>
    <row r="6573" spans="187:188" x14ac:dyDescent="0.3">
      <c r="GE6573" s="68">
        <v>189865</v>
      </c>
      <c r="GF6573" s="68" t="s">
        <v>7474</v>
      </c>
    </row>
    <row r="6574" spans="187:188" x14ac:dyDescent="0.3">
      <c r="GE6574" s="68">
        <v>189866</v>
      </c>
      <c r="GF6574" s="68" t="s">
        <v>7475</v>
      </c>
    </row>
    <row r="6575" spans="187:188" x14ac:dyDescent="0.3">
      <c r="GE6575" s="68">
        <v>189867</v>
      </c>
      <c r="GF6575" s="68" t="s">
        <v>7476</v>
      </c>
    </row>
    <row r="6576" spans="187:188" x14ac:dyDescent="0.3">
      <c r="GE6576" s="68">
        <v>189868</v>
      </c>
      <c r="GF6576" s="68" t="s">
        <v>7477</v>
      </c>
    </row>
    <row r="6577" spans="187:188" x14ac:dyDescent="0.3">
      <c r="GE6577" s="68">
        <v>189869</v>
      </c>
      <c r="GF6577" s="68" t="s">
        <v>7478</v>
      </c>
    </row>
    <row r="6578" spans="187:188" x14ac:dyDescent="0.3">
      <c r="GE6578" s="68">
        <v>189870</v>
      </c>
      <c r="GF6578" s="68" t="s">
        <v>7479</v>
      </c>
    </row>
    <row r="6579" spans="187:188" x14ac:dyDescent="0.3">
      <c r="GE6579" s="68">
        <v>189871</v>
      </c>
      <c r="GF6579" s="68" t="s">
        <v>7480</v>
      </c>
    </row>
    <row r="6580" spans="187:188" x14ac:dyDescent="0.3">
      <c r="GE6580" s="68">
        <v>189872</v>
      </c>
      <c r="GF6580" s="68" t="s">
        <v>7481</v>
      </c>
    </row>
    <row r="6581" spans="187:188" x14ac:dyDescent="0.3">
      <c r="GE6581" s="68">
        <v>189873</v>
      </c>
      <c r="GF6581" s="68" t="s">
        <v>7482</v>
      </c>
    </row>
    <row r="6582" spans="187:188" x14ac:dyDescent="0.3">
      <c r="GE6582" s="68">
        <v>189874</v>
      </c>
      <c r="GF6582" s="68" t="s">
        <v>7483</v>
      </c>
    </row>
    <row r="6583" spans="187:188" x14ac:dyDescent="0.3">
      <c r="GE6583" s="68">
        <v>189875</v>
      </c>
      <c r="GF6583" s="68" t="s">
        <v>7484</v>
      </c>
    </row>
    <row r="6584" spans="187:188" x14ac:dyDescent="0.3">
      <c r="GE6584" s="68">
        <v>189876</v>
      </c>
      <c r="GF6584" s="68" t="s">
        <v>7485</v>
      </c>
    </row>
    <row r="6585" spans="187:188" x14ac:dyDescent="0.3">
      <c r="GE6585" s="68">
        <v>189877</v>
      </c>
      <c r="GF6585" s="68" t="s">
        <v>7486</v>
      </c>
    </row>
    <row r="6586" spans="187:188" x14ac:dyDescent="0.3">
      <c r="GE6586" s="68">
        <v>189878</v>
      </c>
      <c r="GF6586" s="68" t="s">
        <v>7487</v>
      </c>
    </row>
    <row r="6587" spans="187:188" x14ac:dyDescent="0.3">
      <c r="GE6587" s="68">
        <v>189879</v>
      </c>
      <c r="GF6587" s="68" t="s">
        <v>7488</v>
      </c>
    </row>
    <row r="6588" spans="187:188" x14ac:dyDescent="0.3">
      <c r="GE6588" s="68">
        <v>189880</v>
      </c>
      <c r="GF6588" s="68" t="s">
        <v>7489</v>
      </c>
    </row>
    <row r="6589" spans="187:188" x14ac:dyDescent="0.3">
      <c r="GE6589" s="68">
        <v>189881</v>
      </c>
      <c r="GF6589" s="68" t="s">
        <v>7490</v>
      </c>
    </row>
    <row r="6590" spans="187:188" x14ac:dyDescent="0.3">
      <c r="GE6590" s="68">
        <v>189882</v>
      </c>
      <c r="GF6590" s="68" t="s">
        <v>7491</v>
      </c>
    </row>
    <row r="6591" spans="187:188" x14ac:dyDescent="0.3">
      <c r="GE6591" s="68">
        <v>189883</v>
      </c>
      <c r="GF6591" s="68" t="s">
        <v>7492</v>
      </c>
    </row>
    <row r="6592" spans="187:188" x14ac:dyDescent="0.3">
      <c r="GE6592" s="68">
        <v>189884</v>
      </c>
      <c r="GF6592" s="68" t="s">
        <v>7493</v>
      </c>
    </row>
    <row r="6593" spans="187:188" x14ac:dyDescent="0.3">
      <c r="GE6593" s="68">
        <v>189885</v>
      </c>
      <c r="GF6593" s="68" t="s">
        <v>7494</v>
      </c>
    </row>
    <row r="6594" spans="187:188" x14ac:dyDescent="0.3">
      <c r="GE6594" s="68">
        <v>189886</v>
      </c>
      <c r="GF6594" s="68" t="s">
        <v>7495</v>
      </c>
    </row>
    <row r="6595" spans="187:188" x14ac:dyDescent="0.3">
      <c r="GE6595" s="68">
        <v>189887</v>
      </c>
      <c r="GF6595" s="68" t="s">
        <v>7496</v>
      </c>
    </row>
    <row r="6596" spans="187:188" x14ac:dyDescent="0.3">
      <c r="GE6596" s="68">
        <v>189888</v>
      </c>
      <c r="GF6596" s="68" t="s">
        <v>7497</v>
      </c>
    </row>
    <row r="6597" spans="187:188" x14ac:dyDescent="0.3">
      <c r="GE6597" s="68">
        <v>189889</v>
      </c>
      <c r="GF6597" s="68" t="s">
        <v>7498</v>
      </c>
    </row>
    <row r="6598" spans="187:188" x14ac:dyDescent="0.3">
      <c r="GE6598" s="68">
        <v>189890</v>
      </c>
      <c r="GF6598" s="68" t="s">
        <v>7499</v>
      </c>
    </row>
    <row r="6599" spans="187:188" x14ac:dyDescent="0.3">
      <c r="GE6599" s="68">
        <v>189891</v>
      </c>
      <c r="GF6599" s="68" t="s">
        <v>7500</v>
      </c>
    </row>
    <row r="6600" spans="187:188" x14ac:dyDescent="0.3">
      <c r="GE6600" s="68">
        <v>189892</v>
      </c>
      <c r="GF6600" s="68" t="s">
        <v>7501</v>
      </c>
    </row>
    <row r="6601" spans="187:188" x14ac:dyDescent="0.3">
      <c r="GE6601" s="68">
        <v>189893</v>
      </c>
      <c r="GF6601" s="68" t="s">
        <v>7502</v>
      </c>
    </row>
    <row r="6602" spans="187:188" x14ac:dyDescent="0.3">
      <c r="GE6602" s="68">
        <v>189901</v>
      </c>
      <c r="GF6602" s="68" t="s">
        <v>7503</v>
      </c>
    </row>
    <row r="6603" spans="187:188" x14ac:dyDescent="0.3">
      <c r="GE6603" s="68">
        <v>189902</v>
      </c>
      <c r="GF6603" s="68" t="s">
        <v>7504</v>
      </c>
    </row>
    <row r="6604" spans="187:188" x14ac:dyDescent="0.3">
      <c r="GE6604" s="68">
        <v>189903</v>
      </c>
      <c r="GF6604" s="68" t="s">
        <v>7505</v>
      </c>
    </row>
    <row r="6605" spans="187:188" x14ac:dyDescent="0.3">
      <c r="GE6605" s="68">
        <v>189904</v>
      </c>
      <c r="GF6605" s="68" t="s">
        <v>7506</v>
      </c>
    </row>
    <row r="6606" spans="187:188" x14ac:dyDescent="0.3">
      <c r="GE6606" s="68">
        <v>189905</v>
      </c>
      <c r="GF6606" s="68" t="s">
        <v>7507</v>
      </c>
    </row>
    <row r="6607" spans="187:188" x14ac:dyDescent="0.3">
      <c r="GE6607" s="68">
        <v>189906</v>
      </c>
      <c r="GF6607" s="68" t="s">
        <v>7508</v>
      </c>
    </row>
    <row r="6608" spans="187:188" x14ac:dyDescent="0.3">
      <c r="GE6608" s="68">
        <v>189907</v>
      </c>
      <c r="GF6608" s="68" t="s">
        <v>7509</v>
      </c>
    </row>
    <row r="6609" spans="187:188" x14ac:dyDescent="0.3">
      <c r="GE6609" s="68">
        <v>189908</v>
      </c>
      <c r="GF6609" s="68" t="s">
        <v>7510</v>
      </c>
    </row>
    <row r="6610" spans="187:188" x14ac:dyDescent="0.3">
      <c r="GE6610" s="68">
        <v>189909</v>
      </c>
      <c r="GF6610" s="68" t="s">
        <v>7511</v>
      </c>
    </row>
    <row r="6611" spans="187:188" x14ac:dyDescent="0.3">
      <c r="GE6611" s="68">
        <v>189910</v>
      </c>
      <c r="GF6611" s="68" t="s">
        <v>7512</v>
      </c>
    </row>
    <row r="6612" spans="187:188" x14ac:dyDescent="0.3">
      <c r="GE6612" s="68">
        <v>189911</v>
      </c>
      <c r="GF6612" s="68" t="s">
        <v>7513</v>
      </c>
    </row>
    <row r="6613" spans="187:188" x14ac:dyDescent="0.3">
      <c r="GE6613" s="68">
        <v>189912</v>
      </c>
      <c r="GF6613" s="68" t="s">
        <v>7514</v>
      </c>
    </row>
    <row r="6614" spans="187:188" x14ac:dyDescent="0.3">
      <c r="GE6614" s="68">
        <v>189913</v>
      </c>
      <c r="GF6614" s="68" t="s">
        <v>7515</v>
      </c>
    </row>
    <row r="6615" spans="187:188" x14ac:dyDescent="0.3">
      <c r="GE6615" s="68">
        <v>189914</v>
      </c>
      <c r="GF6615" s="68" t="s">
        <v>7516</v>
      </c>
    </row>
    <row r="6616" spans="187:188" x14ac:dyDescent="0.3">
      <c r="GE6616" s="68">
        <v>189915</v>
      </c>
      <c r="GF6616" s="68" t="s">
        <v>7517</v>
      </c>
    </row>
    <row r="6617" spans="187:188" x14ac:dyDescent="0.3">
      <c r="GE6617" s="68">
        <v>189916</v>
      </c>
      <c r="GF6617" s="68" t="s">
        <v>7518</v>
      </c>
    </row>
    <row r="6618" spans="187:188" x14ac:dyDescent="0.3">
      <c r="GE6618" s="68">
        <v>189917</v>
      </c>
      <c r="GF6618" s="68" t="s">
        <v>7519</v>
      </c>
    </row>
    <row r="6619" spans="187:188" x14ac:dyDescent="0.3">
      <c r="GE6619" s="68">
        <v>189918</v>
      </c>
      <c r="GF6619" s="68" t="s">
        <v>7520</v>
      </c>
    </row>
    <row r="6620" spans="187:188" x14ac:dyDescent="0.3">
      <c r="GE6620" s="68">
        <v>189919</v>
      </c>
      <c r="GF6620" s="68" t="s">
        <v>7521</v>
      </c>
    </row>
    <row r="6621" spans="187:188" x14ac:dyDescent="0.3">
      <c r="GE6621" s="68">
        <v>189920</v>
      </c>
      <c r="GF6621" s="68" t="s">
        <v>7522</v>
      </c>
    </row>
    <row r="6622" spans="187:188" x14ac:dyDescent="0.3">
      <c r="GE6622" s="68">
        <v>189921</v>
      </c>
      <c r="GF6622" s="68" t="s">
        <v>7523</v>
      </c>
    </row>
    <row r="6623" spans="187:188" x14ac:dyDescent="0.3">
      <c r="GE6623" s="68">
        <v>189990</v>
      </c>
      <c r="GF6623" s="68" t="s">
        <v>7524</v>
      </c>
    </row>
    <row r="6624" spans="187:188" x14ac:dyDescent="0.3">
      <c r="GE6624" s="68">
        <v>189991</v>
      </c>
      <c r="GF6624" s="68" t="s">
        <v>7525</v>
      </c>
    </row>
    <row r="6625" spans="187:188" x14ac:dyDescent="0.3">
      <c r="GE6625" s="68">
        <v>189992</v>
      </c>
      <c r="GF6625" s="68" t="s">
        <v>7526</v>
      </c>
    </row>
    <row r="6626" spans="187:188" x14ac:dyDescent="0.3">
      <c r="GE6626" s="68">
        <v>189993</v>
      </c>
      <c r="GF6626" s="68" t="s">
        <v>7527</v>
      </c>
    </row>
    <row r="6627" spans="187:188" x14ac:dyDescent="0.3">
      <c r="GE6627" s="68">
        <v>189994</v>
      </c>
      <c r="GF6627" s="68" t="s">
        <v>7528</v>
      </c>
    </row>
    <row r="6628" spans="187:188" x14ac:dyDescent="0.3">
      <c r="GE6628" s="68">
        <v>189995</v>
      </c>
      <c r="GF6628" s="68" t="s">
        <v>7529</v>
      </c>
    </row>
    <row r="6629" spans="187:188" x14ac:dyDescent="0.3">
      <c r="GE6629" s="68">
        <v>189996</v>
      </c>
      <c r="GF6629" s="68" t="s">
        <v>7530</v>
      </c>
    </row>
    <row r="6630" spans="187:188" x14ac:dyDescent="0.3">
      <c r="GE6630" s="68">
        <v>189997</v>
      </c>
      <c r="GF6630" s="68" t="s">
        <v>7531</v>
      </c>
    </row>
    <row r="6631" spans="187:188" x14ac:dyDescent="0.3">
      <c r="GE6631" s="68">
        <v>189998</v>
      </c>
      <c r="GF6631" s="68" t="s">
        <v>7532</v>
      </c>
    </row>
    <row r="6632" spans="187:188" x14ac:dyDescent="0.3">
      <c r="GE6632" s="68">
        <v>189999</v>
      </c>
      <c r="GF6632" s="68" t="s">
        <v>7533</v>
      </c>
    </row>
    <row r="6633" spans="187:188" x14ac:dyDescent="0.3">
      <c r="GE6633" s="68">
        <v>194000</v>
      </c>
      <c r="GF6633" s="68" t="s">
        <v>2153</v>
      </c>
    </row>
    <row r="6634" spans="187:188" x14ac:dyDescent="0.3">
      <c r="GE6634" s="68">
        <v>194001</v>
      </c>
      <c r="GF6634" s="68" t="s">
        <v>2155</v>
      </c>
    </row>
    <row r="6635" spans="187:188" x14ac:dyDescent="0.3">
      <c r="GE6635" s="68">
        <v>194002</v>
      </c>
      <c r="GF6635" s="68" t="s">
        <v>2157</v>
      </c>
    </row>
    <row r="6636" spans="187:188" x14ac:dyDescent="0.3">
      <c r="GE6636" s="68">
        <v>194003</v>
      </c>
      <c r="GF6636" s="68" t="s">
        <v>2159</v>
      </c>
    </row>
    <row r="6637" spans="187:188" x14ac:dyDescent="0.3">
      <c r="GE6637" s="68">
        <v>194004</v>
      </c>
      <c r="GF6637" s="68" t="s">
        <v>2161</v>
      </c>
    </row>
    <row r="6638" spans="187:188" x14ac:dyDescent="0.3">
      <c r="GE6638" s="68">
        <v>194005</v>
      </c>
      <c r="GF6638" s="68" t="s">
        <v>2163</v>
      </c>
    </row>
    <row r="6639" spans="187:188" x14ac:dyDescent="0.3">
      <c r="GE6639" s="68">
        <v>194006</v>
      </c>
      <c r="GF6639" s="68" t="s">
        <v>2165</v>
      </c>
    </row>
    <row r="6640" spans="187:188" x14ac:dyDescent="0.3">
      <c r="GE6640" s="68">
        <v>194007</v>
      </c>
      <c r="GF6640" s="68" t="s">
        <v>2167</v>
      </c>
    </row>
    <row r="6641" spans="187:188" x14ac:dyDescent="0.3">
      <c r="GE6641" s="68">
        <v>194008</v>
      </c>
      <c r="GF6641" s="68" t="s">
        <v>2169</v>
      </c>
    </row>
    <row r="6642" spans="187:188" x14ac:dyDescent="0.3">
      <c r="GE6642" s="68">
        <v>194009</v>
      </c>
      <c r="GF6642" s="68" t="s">
        <v>2171</v>
      </c>
    </row>
    <row r="6643" spans="187:188" x14ac:dyDescent="0.3">
      <c r="GE6643" s="68">
        <v>194010</v>
      </c>
      <c r="GF6643" s="68" t="s">
        <v>2173</v>
      </c>
    </row>
    <row r="6644" spans="187:188" x14ac:dyDescent="0.3">
      <c r="GE6644" s="68">
        <v>194011</v>
      </c>
      <c r="GF6644" s="68" t="s">
        <v>2175</v>
      </c>
    </row>
    <row r="6645" spans="187:188" x14ac:dyDescent="0.3">
      <c r="GE6645" s="68">
        <v>194012</v>
      </c>
      <c r="GF6645" s="68" t="s">
        <v>2177</v>
      </c>
    </row>
    <row r="6646" spans="187:188" x14ac:dyDescent="0.3">
      <c r="GE6646" s="68">
        <v>194013</v>
      </c>
      <c r="GF6646" s="68" t="s">
        <v>2179</v>
      </c>
    </row>
    <row r="6647" spans="187:188" x14ac:dyDescent="0.3">
      <c r="GE6647" s="68">
        <v>194014</v>
      </c>
      <c r="GF6647" s="68" t="s">
        <v>2181</v>
      </c>
    </row>
    <row r="6648" spans="187:188" x14ac:dyDescent="0.3">
      <c r="GE6648" s="68">
        <v>194015</v>
      </c>
      <c r="GF6648" s="68" t="s">
        <v>2183</v>
      </c>
    </row>
    <row r="6649" spans="187:188" x14ac:dyDescent="0.3">
      <c r="GE6649" s="68">
        <v>194016</v>
      </c>
      <c r="GF6649" s="68" t="s">
        <v>2185</v>
      </c>
    </row>
    <row r="6650" spans="187:188" x14ac:dyDescent="0.3">
      <c r="GE6650" s="68">
        <v>194017</v>
      </c>
      <c r="GF6650" s="68" t="s">
        <v>2188</v>
      </c>
    </row>
    <row r="6651" spans="187:188" x14ac:dyDescent="0.3">
      <c r="GE6651" s="68">
        <v>194018</v>
      </c>
      <c r="GF6651" s="68" t="s">
        <v>2190</v>
      </c>
    </row>
    <row r="6652" spans="187:188" x14ac:dyDescent="0.3">
      <c r="GE6652" s="68">
        <v>194019</v>
      </c>
      <c r="GF6652" s="68" t="s">
        <v>2192</v>
      </c>
    </row>
    <row r="6653" spans="187:188" x14ac:dyDescent="0.3">
      <c r="GE6653" s="68">
        <v>194020</v>
      </c>
      <c r="GF6653" s="68" t="s">
        <v>2194</v>
      </c>
    </row>
    <row r="6654" spans="187:188" x14ac:dyDescent="0.3">
      <c r="GE6654" s="68">
        <v>194021</v>
      </c>
      <c r="GF6654" s="68" t="s">
        <v>2196</v>
      </c>
    </row>
    <row r="6655" spans="187:188" x14ac:dyDescent="0.3">
      <c r="GE6655" s="68">
        <v>194022</v>
      </c>
      <c r="GF6655" s="68" t="s">
        <v>2198</v>
      </c>
    </row>
    <row r="6656" spans="187:188" x14ac:dyDescent="0.3">
      <c r="GE6656" s="68">
        <v>194023</v>
      </c>
      <c r="GF6656" s="68" t="s">
        <v>2200</v>
      </c>
    </row>
    <row r="6657" spans="187:188" x14ac:dyDescent="0.3">
      <c r="GE6657" s="68">
        <v>194024</v>
      </c>
      <c r="GF6657" s="68" t="s">
        <v>2202</v>
      </c>
    </row>
    <row r="6658" spans="187:188" x14ac:dyDescent="0.3">
      <c r="GE6658" s="68">
        <v>194025</v>
      </c>
      <c r="GF6658" s="68" t="s">
        <v>2204</v>
      </c>
    </row>
    <row r="6659" spans="187:188" x14ac:dyDescent="0.3">
      <c r="GE6659" s="68">
        <v>194026</v>
      </c>
      <c r="GF6659" s="68" t="s">
        <v>2206</v>
      </c>
    </row>
    <row r="6660" spans="187:188" x14ac:dyDescent="0.3">
      <c r="GE6660" s="68">
        <v>194027</v>
      </c>
      <c r="GF6660" s="68" t="s">
        <v>2208</v>
      </c>
    </row>
    <row r="6661" spans="187:188" x14ac:dyDescent="0.3">
      <c r="GE6661" s="68">
        <v>194028</v>
      </c>
      <c r="GF6661" s="68" t="s">
        <v>2210</v>
      </c>
    </row>
    <row r="6662" spans="187:188" x14ac:dyDescent="0.3">
      <c r="GE6662" s="68">
        <v>194029</v>
      </c>
      <c r="GF6662" s="68" t="s">
        <v>2212</v>
      </c>
    </row>
    <row r="6663" spans="187:188" x14ac:dyDescent="0.3">
      <c r="GE6663" s="68">
        <v>194030</v>
      </c>
      <c r="GF6663" s="68" t="s">
        <v>2215</v>
      </c>
    </row>
    <row r="6664" spans="187:188" x14ac:dyDescent="0.3">
      <c r="GE6664" s="68">
        <v>194031</v>
      </c>
      <c r="GF6664" s="68" t="s">
        <v>2218</v>
      </c>
    </row>
    <row r="6665" spans="187:188" x14ac:dyDescent="0.3">
      <c r="GE6665" s="68">
        <v>194032</v>
      </c>
      <c r="GF6665" s="68" t="s">
        <v>2221</v>
      </c>
    </row>
    <row r="6666" spans="187:188" x14ac:dyDescent="0.3">
      <c r="GE6666" s="68">
        <v>194033</v>
      </c>
      <c r="GF6666" s="68" t="s">
        <v>2224</v>
      </c>
    </row>
    <row r="6667" spans="187:188" x14ac:dyDescent="0.3">
      <c r="GE6667" s="68">
        <v>194034</v>
      </c>
      <c r="GF6667" s="68" t="s">
        <v>2227</v>
      </c>
    </row>
    <row r="6668" spans="187:188" x14ac:dyDescent="0.3">
      <c r="GE6668" s="68">
        <v>194035</v>
      </c>
      <c r="GF6668" s="68" t="s">
        <v>2230</v>
      </c>
    </row>
    <row r="6669" spans="187:188" x14ac:dyDescent="0.3">
      <c r="GE6669" s="68">
        <v>194036</v>
      </c>
      <c r="GF6669" s="68" t="s">
        <v>2546</v>
      </c>
    </row>
    <row r="6670" spans="187:188" x14ac:dyDescent="0.3">
      <c r="GE6670" s="68">
        <v>194037</v>
      </c>
      <c r="GF6670" s="68" t="s">
        <v>2547</v>
      </c>
    </row>
    <row r="6671" spans="187:188" x14ac:dyDescent="0.3">
      <c r="GE6671" s="68">
        <v>194038</v>
      </c>
      <c r="GF6671" s="68" t="s">
        <v>3700</v>
      </c>
    </row>
    <row r="6672" spans="187:188" x14ac:dyDescent="0.3">
      <c r="GE6672" s="68">
        <v>194039</v>
      </c>
      <c r="GF6672" s="68" t="s">
        <v>7534</v>
      </c>
    </row>
    <row r="6673" spans="187:188" x14ac:dyDescent="0.3">
      <c r="GE6673" s="68">
        <v>194040</v>
      </c>
      <c r="GF6673" s="68" t="s">
        <v>7535</v>
      </c>
    </row>
    <row r="6674" spans="187:188" x14ac:dyDescent="0.3">
      <c r="GE6674" s="68">
        <v>194041</v>
      </c>
      <c r="GF6674" s="68" t="s">
        <v>2235</v>
      </c>
    </row>
    <row r="6675" spans="187:188" x14ac:dyDescent="0.3">
      <c r="GE6675" s="68">
        <v>194042</v>
      </c>
      <c r="GF6675" s="68" t="s">
        <v>2238</v>
      </c>
    </row>
    <row r="6676" spans="187:188" x14ac:dyDescent="0.3">
      <c r="GE6676" s="68">
        <v>194043</v>
      </c>
      <c r="GF6676" s="68" t="s">
        <v>2241</v>
      </c>
    </row>
    <row r="6677" spans="187:188" x14ac:dyDescent="0.3">
      <c r="GE6677" s="68">
        <v>194044</v>
      </c>
      <c r="GF6677" s="68" t="s">
        <v>2244</v>
      </c>
    </row>
    <row r="6678" spans="187:188" x14ac:dyDescent="0.3">
      <c r="GE6678" s="68">
        <v>194045</v>
      </c>
      <c r="GF6678" s="68" t="s">
        <v>2247</v>
      </c>
    </row>
    <row r="6679" spans="187:188" x14ac:dyDescent="0.3">
      <c r="GE6679" s="68">
        <v>194046</v>
      </c>
      <c r="GF6679" s="68" t="s">
        <v>2250</v>
      </c>
    </row>
    <row r="6680" spans="187:188" x14ac:dyDescent="0.3">
      <c r="GE6680" s="68">
        <v>194047</v>
      </c>
      <c r="GF6680" s="68" t="s">
        <v>2252</v>
      </c>
    </row>
    <row r="6681" spans="187:188" x14ac:dyDescent="0.3">
      <c r="GE6681" s="68">
        <v>194048</v>
      </c>
      <c r="GF6681" s="68" t="s">
        <v>2254</v>
      </c>
    </row>
    <row r="6682" spans="187:188" x14ac:dyDescent="0.3">
      <c r="GE6682" s="68">
        <v>194049</v>
      </c>
      <c r="GF6682" s="68" t="s">
        <v>7536</v>
      </c>
    </row>
    <row r="6683" spans="187:188" x14ac:dyDescent="0.3">
      <c r="GE6683" s="68">
        <v>194050</v>
      </c>
      <c r="GF6683" s="68" t="s">
        <v>3704</v>
      </c>
    </row>
    <row r="6684" spans="187:188" x14ac:dyDescent="0.3">
      <c r="GE6684" s="68">
        <v>194051</v>
      </c>
      <c r="GF6684" s="68" t="s">
        <v>7537</v>
      </c>
    </row>
    <row r="6685" spans="187:188" x14ac:dyDescent="0.3">
      <c r="GE6685" s="68">
        <v>194052</v>
      </c>
      <c r="GF6685" s="68" t="s">
        <v>3706</v>
      </c>
    </row>
    <row r="6686" spans="187:188" x14ac:dyDescent="0.3">
      <c r="GE6686" s="68">
        <v>194053</v>
      </c>
      <c r="GF6686" s="68" t="s">
        <v>7538</v>
      </c>
    </row>
    <row r="6687" spans="187:188" x14ac:dyDescent="0.3">
      <c r="GE6687" s="68">
        <v>194054</v>
      </c>
      <c r="GF6687" s="68" t="s">
        <v>3708</v>
      </c>
    </row>
    <row r="6688" spans="187:188" x14ac:dyDescent="0.3">
      <c r="GE6688" s="68">
        <v>194055</v>
      </c>
      <c r="GF6688" s="68" t="s">
        <v>3716</v>
      </c>
    </row>
    <row r="6689" spans="187:188" x14ac:dyDescent="0.3">
      <c r="GE6689" s="68">
        <v>194056</v>
      </c>
      <c r="GF6689" s="68" t="s">
        <v>3710</v>
      </c>
    </row>
    <row r="6690" spans="187:188" x14ac:dyDescent="0.3">
      <c r="GE6690" s="68">
        <v>194057</v>
      </c>
      <c r="GF6690" s="68" t="s">
        <v>3717</v>
      </c>
    </row>
    <row r="6691" spans="187:188" x14ac:dyDescent="0.3">
      <c r="GE6691" s="68">
        <v>194058</v>
      </c>
      <c r="GF6691" s="68" t="s">
        <v>3712</v>
      </c>
    </row>
    <row r="6692" spans="187:188" x14ac:dyDescent="0.3">
      <c r="GE6692" s="68">
        <v>194059</v>
      </c>
      <c r="GF6692" s="68" t="s">
        <v>3718</v>
      </c>
    </row>
    <row r="6693" spans="187:188" x14ac:dyDescent="0.3">
      <c r="GE6693" s="68">
        <v>194060</v>
      </c>
      <c r="GF6693" s="68" t="s">
        <v>3714</v>
      </c>
    </row>
    <row r="6694" spans="187:188" x14ac:dyDescent="0.3">
      <c r="GE6694" s="68">
        <v>194061</v>
      </c>
      <c r="GF6694" s="68" t="s">
        <v>7539</v>
      </c>
    </row>
    <row r="6695" spans="187:188" x14ac:dyDescent="0.3">
      <c r="GE6695" s="68">
        <v>194062</v>
      </c>
      <c r="GF6695" s="68" t="s">
        <v>7540</v>
      </c>
    </row>
    <row r="6696" spans="187:188" x14ac:dyDescent="0.3">
      <c r="GE6696" s="68">
        <v>194063</v>
      </c>
      <c r="GF6696" s="68" t="s">
        <v>7541</v>
      </c>
    </row>
    <row r="6697" spans="187:188" x14ac:dyDescent="0.3">
      <c r="GE6697" s="68">
        <v>194064</v>
      </c>
      <c r="GF6697" s="68" t="s">
        <v>7542</v>
      </c>
    </row>
    <row r="6698" spans="187:188" x14ac:dyDescent="0.3">
      <c r="GE6698" s="68">
        <v>194065</v>
      </c>
      <c r="GF6698" s="68" t="s">
        <v>7543</v>
      </c>
    </row>
    <row r="6699" spans="187:188" x14ac:dyDescent="0.3">
      <c r="GE6699" s="68">
        <v>194066</v>
      </c>
      <c r="GF6699" s="68" t="s">
        <v>7544</v>
      </c>
    </row>
    <row r="6700" spans="187:188" x14ac:dyDescent="0.3">
      <c r="GE6700" s="68">
        <v>194067</v>
      </c>
      <c r="GF6700" s="68" t="s">
        <v>7545</v>
      </c>
    </row>
    <row r="6701" spans="187:188" x14ac:dyDescent="0.3">
      <c r="GE6701" s="68">
        <v>194068</v>
      </c>
      <c r="GF6701" s="68" t="s">
        <v>7546</v>
      </c>
    </row>
    <row r="6702" spans="187:188" x14ac:dyDescent="0.3">
      <c r="GE6702" s="68">
        <v>194069</v>
      </c>
      <c r="GF6702" s="68" t="s">
        <v>7547</v>
      </c>
    </row>
    <row r="6703" spans="187:188" x14ac:dyDescent="0.3">
      <c r="GE6703" s="68">
        <v>194070</v>
      </c>
      <c r="GF6703" s="68" t="s">
        <v>7548</v>
      </c>
    </row>
    <row r="6704" spans="187:188" x14ac:dyDescent="0.3">
      <c r="GE6704" s="68">
        <v>194071</v>
      </c>
      <c r="GF6704" s="68" t="s">
        <v>7549</v>
      </c>
    </row>
    <row r="6705" spans="187:188" x14ac:dyDescent="0.3">
      <c r="GE6705" s="68">
        <v>194072</v>
      </c>
      <c r="GF6705" s="68" t="s">
        <v>7550</v>
      </c>
    </row>
    <row r="6706" spans="187:188" x14ac:dyDescent="0.3">
      <c r="GE6706" s="68">
        <v>194073</v>
      </c>
      <c r="GF6706" s="68" t="s">
        <v>3751</v>
      </c>
    </row>
    <row r="6707" spans="187:188" x14ac:dyDescent="0.3">
      <c r="GE6707" s="68">
        <v>199999</v>
      </c>
      <c r="GF6707" s="68" t="s">
        <v>3754</v>
      </c>
    </row>
    <row r="6708" spans="187:188" x14ac:dyDescent="0.3">
      <c r="GE6708" s="68">
        <v>200000</v>
      </c>
      <c r="GF6708" s="68" t="s">
        <v>7551</v>
      </c>
    </row>
    <row r="6709" spans="187:188" x14ac:dyDescent="0.3">
      <c r="GE6709" s="68">
        <v>200001</v>
      </c>
      <c r="GF6709" s="68" t="s">
        <v>7552</v>
      </c>
    </row>
    <row r="6710" spans="187:188" x14ac:dyDescent="0.3">
      <c r="GE6710" s="68">
        <v>200002</v>
      </c>
      <c r="GF6710" s="68" t="s">
        <v>7553</v>
      </c>
    </row>
    <row r="6711" spans="187:188" x14ac:dyDescent="0.3">
      <c r="GE6711" s="68">
        <v>200003</v>
      </c>
      <c r="GF6711" s="68" t="s">
        <v>7554</v>
      </c>
    </row>
    <row r="6712" spans="187:188" x14ac:dyDescent="0.3">
      <c r="GE6712" s="68">
        <v>200004</v>
      </c>
      <c r="GF6712" s="68" t="s">
        <v>7555</v>
      </c>
    </row>
    <row r="6713" spans="187:188" x14ac:dyDescent="0.3">
      <c r="GE6713" s="68">
        <v>200005</v>
      </c>
      <c r="GF6713" s="68" t="s">
        <v>7556</v>
      </c>
    </row>
    <row r="6714" spans="187:188" x14ac:dyDescent="0.3">
      <c r="GE6714" s="68">
        <v>200006</v>
      </c>
      <c r="GF6714" s="68" t="s">
        <v>7557</v>
      </c>
    </row>
    <row r="6715" spans="187:188" x14ac:dyDescent="0.3">
      <c r="GE6715" s="68">
        <v>200007</v>
      </c>
      <c r="GF6715" s="68" t="s">
        <v>7558</v>
      </c>
    </row>
    <row r="6716" spans="187:188" x14ac:dyDescent="0.3">
      <c r="GE6716" s="68">
        <v>200008</v>
      </c>
      <c r="GF6716" s="68" t="s">
        <v>7559</v>
      </c>
    </row>
    <row r="6717" spans="187:188" x14ac:dyDescent="0.3">
      <c r="GE6717" s="68">
        <v>200009</v>
      </c>
      <c r="GF6717" s="68" t="s">
        <v>7560</v>
      </c>
    </row>
    <row r="6718" spans="187:188" x14ac:dyDescent="0.3">
      <c r="GE6718" s="68">
        <v>200010</v>
      </c>
      <c r="GF6718" s="68" t="s">
        <v>7561</v>
      </c>
    </row>
    <row r="6719" spans="187:188" x14ac:dyDescent="0.3">
      <c r="GE6719" s="68">
        <v>200011</v>
      </c>
      <c r="GF6719" s="68" t="s">
        <v>7562</v>
      </c>
    </row>
    <row r="6720" spans="187:188" x14ac:dyDescent="0.3">
      <c r="GE6720" s="68">
        <v>200012</v>
      </c>
      <c r="GF6720" s="68" t="s">
        <v>7563</v>
      </c>
    </row>
    <row r="6721" spans="187:188" x14ac:dyDescent="0.3">
      <c r="GE6721" s="68">
        <v>200013</v>
      </c>
      <c r="GF6721" s="68" t="s">
        <v>7564</v>
      </c>
    </row>
    <row r="6722" spans="187:188" x14ac:dyDescent="0.3">
      <c r="GE6722" s="68">
        <v>200014</v>
      </c>
      <c r="GF6722" s="68" t="s">
        <v>7565</v>
      </c>
    </row>
    <row r="6723" spans="187:188" x14ac:dyDescent="0.3">
      <c r="GE6723" s="68">
        <v>200015</v>
      </c>
      <c r="GF6723" s="68" t="s">
        <v>7566</v>
      </c>
    </row>
    <row r="6724" spans="187:188" x14ac:dyDescent="0.3">
      <c r="GE6724" s="68">
        <v>200016</v>
      </c>
      <c r="GF6724" s="68" t="s">
        <v>7567</v>
      </c>
    </row>
    <row r="6725" spans="187:188" x14ac:dyDescent="0.3">
      <c r="GE6725" s="68">
        <v>200017</v>
      </c>
      <c r="GF6725" s="68" t="s">
        <v>7568</v>
      </c>
    </row>
    <row r="6726" spans="187:188" x14ac:dyDescent="0.3">
      <c r="GE6726" s="68">
        <v>200018</v>
      </c>
      <c r="GF6726" s="68" t="s">
        <v>7569</v>
      </c>
    </row>
    <row r="6727" spans="187:188" x14ac:dyDescent="0.3">
      <c r="GE6727" s="68">
        <v>200019</v>
      </c>
      <c r="GF6727" s="68" t="s">
        <v>7570</v>
      </c>
    </row>
    <row r="6728" spans="187:188" x14ac:dyDescent="0.3">
      <c r="GE6728" s="68">
        <v>200020</v>
      </c>
      <c r="GF6728" s="68" t="s">
        <v>7571</v>
      </c>
    </row>
    <row r="6729" spans="187:188" x14ac:dyDescent="0.3">
      <c r="GE6729" s="68">
        <v>200021</v>
      </c>
      <c r="GF6729" s="68" t="s">
        <v>7572</v>
      </c>
    </row>
    <row r="6730" spans="187:188" x14ac:dyDescent="0.3">
      <c r="GE6730" s="68">
        <v>200022</v>
      </c>
      <c r="GF6730" s="68" t="s">
        <v>7573</v>
      </c>
    </row>
    <row r="6731" spans="187:188" x14ac:dyDescent="0.3">
      <c r="GE6731" s="68">
        <v>200023</v>
      </c>
      <c r="GF6731" s="68" t="s">
        <v>7574</v>
      </c>
    </row>
    <row r="6732" spans="187:188" x14ac:dyDescent="0.3">
      <c r="GE6732" s="68">
        <v>200024</v>
      </c>
      <c r="GF6732" s="68" t="s">
        <v>7575</v>
      </c>
    </row>
    <row r="6733" spans="187:188" x14ac:dyDescent="0.3">
      <c r="GE6733" s="68">
        <v>200025</v>
      </c>
      <c r="GF6733" s="68" t="s">
        <v>7576</v>
      </c>
    </row>
    <row r="6734" spans="187:188" x14ac:dyDescent="0.3">
      <c r="GE6734" s="68">
        <v>200026</v>
      </c>
      <c r="GF6734" s="68" t="s">
        <v>7577</v>
      </c>
    </row>
    <row r="6735" spans="187:188" x14ac:dyDescent="0.3">
      <c r="GE6735" s="68">
        <v>200027</v>
      </c>
      <c r="GF6735" s="68" t="s">
        <v>7578</v>
      </c>
    </row>
    <row r="6736" spans="187:188" x14ac:dyDescent="0.3">
      <c r="GE6736" s="68">
        <v>200028</v>
      </c>
      <c r="GF6736" s="68" t="s">
        <v>7579</v>
      </c>
    </row>
    <row r="6737" spans="187:188" x14ac:dyDescent="0.3">
      <c r="GE6737" s="68">
        <v>200101</v>
      </c>
      <c r="GF6737" s="68" t="s">
        <v>3338</v>
      </c>
    </row>
    <row r="6738" spans="187:188" x14ac:dyDescent="0.3">
      <c r="GE6738" s="68">
        <v>200102</v>
      </c>
      <c r="GF6738" s="68" t="s">
        <v>7580</v>
      </c>
    </row>
    <row r="6739" spans="187:188" x14ac:dyDescent="0.3">
      <c r="GE6739" s="68">
        <v>200103</v>
      </c>
      <c r="GF6739" s="68" t="s">
        <v>7581</v>
      </c>
    </row>
    <row r="6740" spans="187:188" x14ac:dyDescent="0.3">
      <c r="GE6740" s="68">
        <v>200104</v>
      </c>
      <c r="GF6740" s="68" t="s">
        <v>7582</v>
      </c>
    </row>
    <row r="6741" spans="187:188" x14ac:dyDescent="0.3">
      <c r="GE6741" s="68">
        <v>200105</v>
      </c>
      <c r="GF6741" s="68" t="s">
        <v>7583</v>
      </c>
    </row>
    <row r="6742" spans="187:188" x14ac:dyDescent="0.3">
      <c r="GE6742" s="68">
        <v>200106</v>
      </c>
      <c r="GF6742" s="68" t="s">
        <v>3348</v>
      </c>
    </row>
    <row r="6743" spans="187:188" x14ac:dyDescent="0.3">
      <c r="GE6743" s="68">
        <v>200107</v>
      </c>
      <c r="GF6743" s="68" t="s">
        <v>3350</v>
      </c>
    </row>
    <row r="6744" spans="187:188" x14ac:dyDescent="0.3">
      <c r="GE6744" s="68">
        <v>200108</v>
      </c>
      <c r="GF6744" s="68" t="s">
        <v>3352</v>
      </c>
    </row>
    <row r="6745" spans="187:188" x14ac:dyDescent="0.3">
      <c r="GE6745" s="68">
        <v>200109</v>
      </c>
      <c r="GF6745" s="68" t="s">
        <v>3354</v>
      </c>
    </row>
    <row r="6746" spans="187:188" x14ac:dyDescent="0.3">
      <c r="GE6746" s="68">
        <v>200110</v>
      </c>
      <c r="GF6746" s="68" t="s">
        <v>3356</v>
      </c>
    </row>
    <row r="6747" spans="187:188" x14ac:dyDescent="0.3">
      <c r="GE6747" s="68">
        <v>200111</v>
      </c>
      <c r="GF6747" s="68" t="s">
        <v>3358</v>
      </c>
    </row>
    <row r="6748" spans="187:188" x14ac:dyDescent="0.3">
      <c r="GE6748" s="68">
        <v>200777</v>
      </c>
      <c r="GF6748" s="68" t="s">
        <v>7584</v>
      </c>
    </row>
    <row r="6749" spans="187:188" x14ac:dyDescent="0.3">
      <c r="GE6749" s="68">
        <v>212000</v>
      </c>
      <c r="GF6749" s="68" t="s">
        <v>7585</v>
      </c>
    </row>
    <row r="6750" spans="187:188" x14ac:dyDescent="0.3">
      <c r="GE6750" s="68">
        <v>212001</v>
      </c>
      <c r="GF6750" s="68" t="s">
        <v>7586</v>
      </c>
    </row>
    <row r="6751" spans="187:188" x14ac:dyDescent="0.3">
      <c r="GE6751" s="68">
        <v>212002</v>
      </c>
      <c r="GF6751" s="68" t="s">
        <v>7587</v>
      </c>
    </row>
    <row r="6752" spans="187:188" x14ac:dyDescent="0.3">
      <c r="GE6752" s="68">
        <v>212003</v>
      </c>
      <c r="GF6752" s="68" t="s">
        <v>7588</v>
      </c>
    </row>
    <row r="6753" spans="187:188" x14ac:dyDescent="0.3">
      <c r="GE6753" s="68">
        <v>212004</v>
      </c>
      <c r="GF6753" s="68" t="s">
        <v>7589</v>
      </c>
    </row>
    <row r="6754" spans="187:188" x14ac:dyDescent="0.3">
      <c r="GE6754" s="68">
        <v>212005</v>
      </c>
      <c r="GF6754" s="68" t="s">
        <v>7590</v>
      </c>
    </row>
    <row r="6755" spans="187:188" x14ac:dyDescent="0.3">
      <c r="GE6755" s="68">
        <v>212006</v>
      </c>
      <c r="GF6755" s="68" t="s">
        <v>7591</v>
      </c>
    </row>
    <row r="6756" spans="187:188" x14ac:dyDescent="0.3">
      <c r="GE6756" s="68">
        <v>212007</v>
      </c>
      <c r="GF6756" s="68" t="s">
        <v>7592</v>
      </c>
    </row>
    <row r="6757" spans="187:188" x14ac:dyDescent="0.3">
      <c r="GE6757" s="68">
        <v>212008</v>
      </c>
      <c r="GF6757" s="68" t="s">
        <v>7593</v>
      </c>
    </row>
    <row r="6758" spans="187:188" x14ac:dyDescent="0.3">
      <c r="GE6758" s="68">
        <v>212009</v>
      </c>
      <c r="GF6758" s="68" t="s">
        <v>7594</v>
      </c>
    </row>
    <row r="6759" spans="187:188" x14ac:dyDescent="0.3">
      <c r="GE6759" s="68">
        <v>212010</v>
      </c>
      <c r="GF6759" s="68" t="s">
        <v>7595</v>
      </c>
    </row>
    <row r="6760" spans="187:188" x14ac:dyDescent="0.3">
      <c r="GE6760" s="68">
        <v>212011</v>
      </c>
      <c r="GF6760" s="68" t="s">
        <v>7596</v>
      </c>
    </row>
    <row r="6761" spans="187:188" x14ac:dyDescent="0.3">
      <c r="GE6761" s="68">
        <v>212012</v>
      </c>
      <c r="GF6761" s="68" t="s">
        <v>7597</v>
      </c>
    </row>
    <row r="6762" spans="187:188" x14ac:dyDescent="0.3">
      <c r="GE6762" s="68">
        <v>214001</v>
      </c>
      <c r="GF6762" s="68" t="s">
        <v>7598</v>
      </c>
    </row>
    <row r="6763" spans="187:188" x14ac:dyDescent="0.3">
      <c r="GE6763" s="68">
        <v>214002</v>
      </c>
      <c r="GF6763" s="68" t="s">
        <v>7599</v>
      </c>
    </row>
    <row r="6764" spans="187:188" x14ac:dyDescent="0.3">
      <c r="GE6764" s="68">
        <v>214003</v>
      </c>
      <c r="GF6764" s="68" t="s">
        <v>7600</v>
      </c>
    </row>
    <row r="6765" spans="187:188" x14ac:dyDescent="0.3">
      <c r="GE6765" s="68">
        <v>214004</v>
      </c>
      <c r="GF6765" s="68" t="s">
        <v>7601</v>
      </c>
    </row>
    <row r="6766" spans="187:188" x14ac:dyDescent="0.3">
      <c r="GE6766" s="68">
        <v>214005</v>
      </c>
      <c r="GF6766" s="68" t="s">
        <v>7602</v>
      </c>
    </row>
    <row r="6767" spans="187:188" x14ac:dyDescent="0.3">
      <c r="GE6767" s="68">
        <v>214006</v>
      </c>
      <c r="GF6767" s="68" t="s">
        <v>7603</v>
      </c>
    </row>
    <row r="6768" spans="187:188" x14ac:dyDescent="0.3">
      <c r="GE6768" s="68">
        <v>214007</v>
      </c>
      <c r="GF6768" s="68" t="s">
        <v>7604</v>
      </c>
    </row>
    <row r="6769" spans="187:188" x14ac:dyDescent="0.3">
      <c r="GE6769" s="68">
        <v>214008</v>
      </c>
      <c r="GF6769" s="68" t="s">
        <v>7605</v>
      </c>
    </row>
    <row r="6770" spans="187:188" x14ac:dyDescent="0.3">
      <c r="GE6770" s="68">
        <v>214009</v>
      </c>
      <c r="GF6770" s="68" t="s">
        <v>7606</v>
      </c>
    </row>
    <row r="6771" spans="187:188" x14ac:dyDescent="0.3">
      <c r="GE6771" s="68">
        <v>214010</v>
      </c>
      <c r="GF6771" s="68" t="s">
        <v>7607</v>
      </c>
    </row>
    <row r="6772" spans="187:188" x14ac:dyDescent="0.3">
      <c r="GE6772" s="68">
        <v>214011</v>
      </c>
      <c r="GF6772" s="68" t="s">
        <v>7608</v>
      </c>
    </row>
    <row r="6773" spans="187:188" x14ac:dyDescent="0.3">
      <c r="GE6773" s="68">
        <v>214012</v>
      </c>
      <c r="GF6773" s="68" t="s">
        <v>7609</v>
      </c>
    </row>
    <row r="6774" spans="187:188" x14ac:dyDescent="0.3">
      <c r="GE6774" s="68">
        <v>214013</v>
      </c>
      <c r="GF6774" s="68" t="s">
        <v>7610</v>
      </c>
    </row>
    <row r="6775" spans="187:188" x14ac:dyDescent="0.3">
      <c r="GE6775" s="68">
        <v>214014</v>
      </c>
      <c r="GF6775" s="68" t="s">
        <v>7611</v>
      </c>
    </row>
    <row r="6776" spans="187:188" x14ac:dyDescent="0.3">
      <c r="GE6776" s="68">
        <v>214015</v>
      </c>
      <c r="GF6776" s="68" t="s">
        <v>7612</v>
      </c>
    </row>
    <row r="6777" spans="187:188" x14ac:dyDescent="0.3">
      <c r="GE6777" s="68">
        <v>214016</v>
      </c>
      <c r="GF6777" s="68" t="s">
        <v>7613</v>
      </c>
    </row>
    <row r="6778" spans="187:188" x14ac:dyDescent="0.3">
      <c r="GE6778" s="68">
        <v>214017</v>
      </c>
      <c r="GF6778" s="68" t="s">
        <v>7614</v>
      </c>
    </row>
    <row r="6779" spans="187:188" x14ac:dyDescent="0.3">
      <c r="GE6779" s="68">
        <v>214018</v>
      </c>
      <c r="GF6779" s="68" t="s">
        <v>7615</v>
      </c>
    </row>
    <row r="6780" spans="187:188" x14ac:dyDescent="0.3">
      <c r="GE6780" s="68">
        <v>214019</v>
      </c>
      <c r="GF6780" s="68" t="s">
        <v>7616</v>
      </c>
    </row>
    <row r="6781" spans="187:188" x14ac:dyDescent="0.3">
      <c r="GE6781" s="68">
        <v>214991</v>
      </c>
      <c r="GF6781" s="68" t="s">
        <v>7617</v>
      </c>
    </row>
    <row r="6782" spans="187:188" x14ac:dyDescent="0.3">
      <c r="GE6782" s="68">
        <v>214992</v>
      </c>
      <c r="GF6782" s="68" t="s">
        <v>672</v>
      </c>
    </row>
    <row r="6783" spans="187:188" x14ac:dyDescent="0.3">
      <c r="GE6783" s="68">
        <v>214993</v>
      </c>
      <c r="GF6783" s="68" t="s">
        <v>7618</v>
      </c>
    </row>
    <row r="6784" spans="187:188" x14ac:dyDescent="0.3">
      <c r="GE6784" s="68">
        <v>214994</v>
      </c>
      <c r="GF6784" s="68" t="s">
        <v>7618</v>
      </c>
    </row>
    <row r="6785" spans="187:188" x14ac:dyDescent="0.3">
      <c r="GE6785" s="68">
        <v>214995</v>
      </c>
      <c r="GF6785" s="68" t="s">
        <v>7618</v>
      </c>
    </row>
    <row r="6786" spans="187:188" x14ac:dyDescent="0.3">
      <c r="GE6786" s="68">
        <v>214996</v>
      </c>
      <c r="GF6786" s="68" t="s">
        <v>7619</v>
      </c>
    </row>
    <row r="6787" spans="187:188" x14ac:dyDescent="0.3">
      <c r="GE6787" s="68">
        <v>214997</v>
      </c>
      <c r="GF6787" s="68" t="s">
        <v>7617</v>
      </c>
    </row>
    <row r="6788" spans="187:188" x14ac:dyDescent="0.3">
      <c r="GE6788" s="68">
        <v>220001</v>
      </c>
      <c r="GF6788" s="68" t="s">
        <v>7620</v>
      </c>
    </row>
    <row r="6789" spans="187:188" x14ac:dyDescent="0.3">
      <c r="GE6789" s="68">
        <v>220002</v>
      </c>
      <c r="GF6789" s="68" t="s">
        <v>7621</v>
      </c>
    </row>
    <row r="6790" spans="187:188" x14ac:dyDescent="0.3">
      <c r="GE6790" s="68">
        <v>220003</v>
      </c>
      <c r="GF6790" s="68" t="s">
        <v>7622</v>
      </c>
    </row>
    <row r="6791" spans="187:188" x14ac:dyDescent="0.3">
      <c r="GE6791" s="68">
        <v>220004</v>
      </c>
      <c r="GF6791" s="68" t="s">
        <v>7623</v>
      </c>
    </row>
    <row r="6792" spans="187:188" x14ac:dyDescent="0.3">
      <c r="GE6792" s="68">
        <v>220005</v>
      </c>
      <c r="GF6792" s="68" t="s">
        <v>7624</v>
      </c>
    </row>
    <row r="6793" spans="187:188" x14ac:dyDescent="0.3">
      <c r="GE6793" s="68">
        <v>220006</v>
      </c>
      <c r="GF6793" s="68" t="s">
        <v>7625</v>
      </c>
    </row>
    <row r="6794" spans="187:188" x14ac:dyDescent="0.3">
      <c r="GE6794" s="68">
        <v>220007</v>
      </c>
      <c r="GF6794" s="68" t="s">
        <v>7626</v>
      </c>
    </row>
    <row r="6795" spans="187:188" x14ac:dyDescent="0.3">
      <c r="GE6795" s="68">
        <v>220008</v>
      </c>
      <c r="GF6795" s="68" t="s">
        <v>7627</v>
      </c>
    </row>
    <row r="6796" spans="187:188" x14ac:dyDescent="0.3">
      <c r="GE6796" s="68">
        <v>220009</v>
      </c>
      <c r="GF6796" s="68" t="s">
        <v>7628</v>
      </c>
    </row>
    <row r="6797" spans="187:188" x14ac:dyDescent="0.3">
      <c r="GE6797" s="68">
        <v>220010</v>
      </c>
      <c r="GF6797" s="68" t="s">
        <v>7629</v>
      </c>
    </row>
    <row r="6798" spans="187:188" x14ac:dyDescent="0.3">
      <c r="GE6798" s="68">
        <v>220011</v>
      </c>
      <c r="GF6798" s="68" t="s">
        <v>7630</v>
      </c>
    </row>
    <row r="6799" spans="187:188" x14ac:dyDescent="0.3">
      <c r="GE6799" s="68">
        <v>220012</v>
      </c>
      <c r="GF6799" s="68" t="s">
        <v>7631</v>
      </c>
    </row>
    <row r="6800" spans="187:188" x14ac:dyDescent="0.3">
      <c r="GE6800" s="68">
        <v>220013</v>
      </c>
      <c r="GF6800" s="68" t="s">
        <v>7632</v>
      </c>
    </row>
    <row r="6801" spans="187:188" x14ac:dyDescent="0.3">
      <c r="GE6801" s="68">
        <v>238001</v>
      </c>
      <c r="GF6801" s="68" t="s">
        <v>7633</v>
      </c>
    </row>
    <row r="6802" spans="187:188" x14ac:dyDescent="0.3">
      <c r="GE6802" s="68">
        <v>238002</v>
      </c>
      <c r="GF6802" s="68" t="s">
        <v>7634</v>
      </c>
    </row>
    <row r="6803" spans="187:188" x14ac:dyDescent="0.3">
      <c r="GE6803" s="68">
        <v>238003</v>
      </c>
      <c r="GF6803" s="68" t="s">
        <v>7635</v>
      </c>
    </row>
    <row r="6804" spans="187:188" x14ac:dyDescent="0.3">
      <c r="GE6804" s="68">
        <v>238004</v>
      </c>
      <c r="GF6804" s="68" t="s">
        <v>7636</v>
      </c>
    </row>
    <row r="6805" spans="187:188" x14ac:dyDescent="0.3">
      <c r="GE6805" s="68">
        <v>238005</v>
      </c>
      <c r="GF6805" s="68" t="s">
        <v>7637</v>
      </c>
    </row>
    <row r="6806" spans="187:188" x14ac:dyDescent="0.3">
      <c r="GE6806" s="68">
        <v>238006</v>
      </c>
      <c r="GF6806" s="68" t="s">
        <v>7638</v>
      </c>
    </row>
    <row r="6807" spans="187:188" x14ac:dyDescent="0.3">
      <c r="GE6807" s="68">
        <v>238007</v>
      </c>
      <c r="GF6807" s="68" t="s">
        <v>7639</v>
      </c>
    </row>
    <row r="6808" spans="187:188" x14ac:dyDescent="0.3">
      <c r="GE6808" s="68">
        <v>238008</v>
      </c>
      <c r="GF6808" s="68" t="s">
        <v>7640</v>
      </c>
    </row>
    <row r="6809" spans="187:188" x14ac:dyDescent="0.3">
      <c r="GE6809" s="68">
        <v>238009</v>
      </c>
      <c r="GF6809" s="68" t="s">
        <v>7641</v>
      </c>
    </row>
    <row r="6810" spans="187:188" x14ac:dyDescent="0.3">
      <c r="GE6810" s="68">
        <v>238010</v>
      </c>
      <c r="GF6810" s="68" t="s">
        <v>7642</v>
      </c>
    </row>
    <row r="6811" spans="187:188" x14ac:dyDescent="0.3">
      <c r="GE6811" s="68">
        <v>240001</v>
      </c>
      <c r="GF6811" s="68" t="s">
        <v>6867</v>
      </c>
    </row>
    <row r="6812" spans="187:188" x14ac:dyDescent="0.3">
      <c r="GE6812" s="68">
        <v>240002</v>
      </c>
      <c r="GF6812" s="68" t="s">
        <v>6868</v>
      </c>
    </row>
    <row r="6813" spans="187:188" x14ac:dyDescent="0.3">
      <c r="GE6813" s="68">
        <v>240003</v>
      </c>
      <c r="GF6813" s="68" t="s">
        <v>6869</v>
      </c>
    </row>
    <row r="6814" spans="187:188" x14ac:dyDescent="0.3">
      <c r="GE6814" s="68">
        <v>240004</v>
      </c>
      <c r="GF6814" s="68" t="s">
        <v>6870</v>
      </c>
    </row>
    <row r="6815" spans="187:188" x14ac:dyDescent="0.3">
      <c r="GE6815" s="68">
        <v>240005</v>
      </c>
      <c r="GF6815" s="68" t="s">
        <v>6871</v>
      </c>
    </row>
    <row r="6816" spans="187:188" x14ac:dyDescent="0.3">
      <c r="GE6816" s="68">
        <v>240006</v>
      </c>
      <c r="GF6816" s="68" t="s">
        <v>6872</v>
      </c>
    </row>
    <row r="6817" spans="187:188" x14ac:dyDescent="0.3">
      <c r="GE6817" s="68">
        <v>240007</v>
      </c>
      <c r="GF6817" s="68" t="s">
        <v>6873</v>
      </c>
    </row>
    <row r="6818" spans="187:188" x14ac:dyDescent="0.3">
      <c r="GE6818" s="68">
        <v>240008</v>
      </c>
      <c r="GF6818" s="68" t="s">
        <v>6874</v>
      </c>
    </row>
    <row r="6819" spans="187:188" x14ac:dyDescent="0.3">
      <c r="GE6819" s="68">
        <v>240009</v>
      </c>
      <c r="GF6819" s="68" t="s">
        <v>6875</v>
      </c>
    </row>
    <row r="6820" spans="187:188" x14ac:dyDescent="0.3">
      <c r="GE6820" s="68">
        <v>240010</v>
      </c>
      <c r="GF6820" s="68" t="s">
        <v>6876</v>
      </c>
    </row>
    <row r="6821" spans="187:188" x14ac:dyDescent="0.3">
      <c r="GE6821" s="68">
        <v>240011</v>
      </c>
      <c r="GF6821" s="68" t="s">
        <v>6877</v>
      </c>
    </row>
    <row r="6822" spans="187:188" x14ac:dyDescent="0.3">
      <c r="GE6822" s="68">
        <v>240012</v>
      </c>
      <c r="GF6822" s="68" t="s">
        <v>6878</v>
      </c>
    </row>
    <row r="6823" spans="187:188" x14ac:dyDescent="0.3">
      <c r="GE6823" s="68">
        <v>240013</v>
      </c>
      <c r="GF6823" s="68" t="s">
        <v>6872</v>
      </c>
    </row>
    <row r="6824" spans="187:188" x14ac:dyDescent="0.3">
      <c r="GE6824" s="68">
        <v>240014</v>
      </c>
      <c r="GF6824" s="68" t="s">
        <v>6879</v>
      </c>
    </row>
    <row r="6825" spans="187:188" x14ac:dyDescent="0.3">
      <c r="GE6825" s="68">
        <v>240015</v>
      </c>
      <c r="GF6825" s="68" t="s">
        <v>6880</v>
      </c>
    </row>
    <row r="6826" spans="187:188" x14ac:dyDescent="0.3">
      <c r="GE6826" s="68">
        <v>240016</v>
      </c>
      <c r="GF6826" s="68" t="s">
        <v>6881</v>
      </c>
    </row>
    <row r="6827" spans="187:188" x14ac:dyDescent="0.3">
      <c r="GE6827" s="68">
        <v>240017</v>
      </c>
      <c r="GF6827" s="68" t="s">
        <v>6882</v>
      </c>
    </row>
    <row r="6828" spans="187:188" x14ac:dyDescent="0.3">
      <c r="GE6828" s="68">
        <v>240018</v>
      </c>
      <c r="GF6828" s="68" t="s">
        <v>6883</v>
      </c>
    </row>
    <row r="6829" spans="187:188" x14ac:dyDescent="0.3">
      <c r="GE6829" s="68">
        <v>240019</v>
      </c>
      <c r="GF6829" s="68" t="s">
        <v>6884</v>
      </c>
    </row>
    <row r="6830" spans="187:188" x14ac:dyDescent="0.3">
      <c r="GE6830" s="68">
        <v>240020</v>
      </c>
      <c r="GF6830" s="68" t="s">
        <v>6885</v>
      </c>
    </row>
    <row r="6831" spans="187:188" x14ac:dyDescent="0.3">
      <c r="GE6831" s="68">
        <v>240021</v>
      </c>
      <c r="GF6831" s="68" t="s">
        <v>6886</v>
      </c>
    </row>
    <row r="6832" spans="187:188" x14ac:dyDescent="0.3">
      <c r="GE6832" s="68">
        <v>240022</v>
      </c>
      <c r="GF6832" s="68" t="s">
        <v>6887</v>
      </c>
    </row>
    <row r="6833" spans="187:188" x14ac:dyDescent="0.3">
      <c r="GE6833" s="68">
        <v>240023</v>
      </c>
      <c r="GF6833" s="68" t="s">
        <v>6888</v>
      </c>
    </row>
    <row r="6834" spans="187:188" x14ac:dyDescent="0.3">
      <c r="GE6834" s="68">
        <v>240024</v>
      </c>
      <c r="GF6834" s="68" t="s">
        <v>6889</v>
      </c>
    </row>
    <row r="6835" spans="187:188" x14ac:dyDescent="0.3">
      <c r="GE6835" s="68">
        <v>240025</v>
      </c>
      <c r="GF6835" s="68" t="s">
        <v>6890</v>
      </c>
    </row>
    <row r="6836" spans="187:188" x14ac:dyDescent="0.3">
      <c r="GE6836" s="68">
        <v>240026</v>
      </c>
      <c r="GF6836" s="68" t="s">
        <v>6891</v>
      </c>
    </row>
    <row r="6837" spans="187:188" x14ac:dyDescent="0.3">
      <c r="GE6837" s="68">
        <v>240027</v>
      </c>
      <c r="GF6837" s="68" t="s">
        <v>6892</v>
      </c>
    </row>
    <row r="6838" spans="187:188" x14ac:dyDescent="0.3">
      <c r="GE6838" s="68">
        <v>240028</v>
      </c>
      <c r="GF6838" s="68" t="s">
        <v>6893</v>
      </c>
    </row>
    <row r="6839" spans="187:188" x14ac:dyDescent="0.3">
      <c r="GE6839" s="68">
        <v>240029</v>
      </c>
      <c r="GF6839" s="68" t="s">
        <v>6894</v>
      </c>
    </row>
    <row r="6840" spans="187:188" x14ac:dyDescent="0.3">
      <c r="GE6840" s="68">
        <v>240030</v>
      </c>
      <c r="GF6840" s="68" t="s">
        <v>6895</v>
      </c>
    </row>
    <row r="6841" spans="187:188" x14ac:dyDescent="0.3">
      <c r="GE6841" s="68">
        <v>240031</v>
      </c>
      <c r="GF6841" s="68" t="s">
        <v>6896</v>
      </c>
    </row>
    <row r="6842" spans="187:188" x14ac:dyDescent="0.3">
      <c r="GE6842" s="68">
        <v>240032</v>
      </c>
      <c r="GF6842" s="68" t="s">
        <v>6897</v>
      </c>
    </row>
    <row r="6843" spans="187:188" x14ac:dyDescent="0.3">
      <c r="GE6843" s="68">
        <v>240033</v>
      </c>
      <c r="GF6843" s="68" t="s">
        <v>6898</v>
      </c>
    </row>
    <row r="6844" spans="187:188" x14ac:dyDescent="0.3">
      <c r="GE6844" s="68">
        <v>240034</v>
      </c>
      <c r="GF6844" s="68" t="s">
        <v>6899</v>
      </c>
    </row>
    <row r="6845" spans="187:188" x14ac:dyDescent="0.3">
      <c r="GE6845" s="68">
        <v>240035</v>
      </c>
      <c r="GF6845" s="68" t="s">
        <v>6900</v>
      </c>
    </row>
    <row r="6846" spans="187:188" x14ac:dyDescent="0.3">
      <c r="GE6846" s="68">
        <v>240036</v>
      </c>
      <c r="GF6846" s="68" t="s">
        <v>6901</v>
      </c>
    </row>
    <row r="6847" spans="187:188" x14ac:dyDescent="0.3">
      <c r="GE6847" s="68">
        <v>240037</v>
      </c>
      <c r="GF6847" s="68" t="s">
        <v>6902</v>
      </c>
    </row>
    <row r="6848" spans="187:188" x14ac:dyDescent="0.3">
      <c r="GE6848" s="68">
        <v>240038</v>
      </c>
      <c r="GF6848" s="68" t="s">
        <v>6903</v>
      </c>
    </row>
    <row r="6849" spans="187:188" x14ac:dyDescent="0.3">
      <c r="GE6849" s="68">
        <v>240039</v>
      </c>
      <c r="GF6849" s="68" t="s">
        <v>6904</v>
      </c>
    </row>
    <row r="6850" spans="187:188" x14ac:dyDescent="0.3">
      <c r="GE6850" s="68">
        <v>240040</v>
      </c>
      <c r="GF6850" s="68" t="s">
        <v>6905</v>
      </c>
    </row>
    <row r="6851" spans="187:188" x14ac:dyDescent="0.3">
      <c r="GE6851" s="68">
        <v>240041</v>
      </c>
      <c r="GF6851" s="68" t="s">
        <v>6906</v>
      </c>
    </row>
    <row r="6852" spans="187:188" x14ac:dyDescent="0.3">
      <c r="GE6852" s="68">
        <v>240042</v>
      </c>
      <c r="GF6852" s="68" t="s">
        <v>6907</v>
      </c>
    </row>
    <row r="6853" spans="187:188" x14ac:dyDescent="0.3">
      <c r="GE6853" s="68">
        <v>240043</v>
      </c>
      <c r="GF6853" s="68" t="s">
        <v>6908</v>
      </c>
    </row>
    <row r="6854" spans="187:188" x14ac:dyDescent="0.3">
      <c r="GE6854" s="68">
        <v>240044</v>
      </c>
      <c r="GF6854" s="68" t="s">
        <v>6909</v>
      </c>
    </row>
    <row r="6855" spans="187:188" x14ac:dyDescent="0.3">
      <c r="GE6855" s="68">
        <v>240045</v>
      </c>
      <c r="GF6855" s="68" t="s">
        <v>6910</v>
      </c>
    </row>
    <row r="6856" spans="187:188" x14ac:dyDescent="0.3">
      <c r="GE6856" s="68">
        <v>240046</v>
      </c>
      <c r="GF6856" s="68" t="s">
        <v>6911</v>
      </c>
    </row>
    <row r="6857" spans="187:188" x14ac:dyDescent="0.3">
      <c r="GE6857" s="68">
        <v>240047</v>
      </c>
      <c r="GF6857" s="68" t="s">
        <v>6912</v>
      </c>
    </row>
    <row r="6858" spans="187:188" x14ac:dyDescent="0.3">
      <c r="GE6858" s="68">
        <v>240048</v>
      </c>
      <c r="GF6858" s="68" t="s">
        <v>6913</v>
      </c>
    </row>
    <row r="6859" spans="187:188" x14ac:dyDescent="0.3">
      <c r="GE6859" s="68">
        <v>240049</v>
      </c>
      <c r="GF6859" s="68" t="s">
        <v>6914</v>
      </c>
    </row>
    <row r="6860" spans="187:188" x14ac:dyDescent="0.3">
      <c r="GE6860" s="68">
        <v>240050</v>
      </c>
      <c r="GF6860" s="68" t="s">
        <v>6915</v>
      </c>
    </row>
    <row r="6861" spans="187:188" x14ac:dyDescent="0.3">
      <c r="GE6861" s="68">
        <v>240051</v>
      </c>
      <c r="GF6861" s="68" t="s">
        <v>6916</v>
      </c>
    </row>
    <row r="6862" spans="187:188" x14ac:dyDescent="0.3">
      <c r="GE6862" s="68">
        <v>240052</v>
      </c>
      <c r="GF6862" s="68" t="s">
        <v>6917</v>
      </c>
    </row>
    <row r="6863" spans="187:188" x14ac:dyDescent="0.3">
      <c r="GE6863" s="68">
        <v>240053</v>
      </c>
      <c r="GF6863" s="68" t="s">
        <v>6918</v>
      </c>
    </row>
    <row r="6864" spans="187:188" x14ac:dyDescent="0.3">
      <c r="GE6864" s="68">
        <v>240054</v>
      </c>
      <c r="GF6864" s="68" t="s">
        <v>6919</v>
      </c>
    </row>
    <row r="6865" spans="187:188" x14ac:dyDescent="0.3">
      <c r="GE6865" s="68">
        <v>240055</v>
      </c>
      <c r="GF6865" s="68" t="s">
        <v>6920</v>
      </c>
    </row>
    <row r="6866" spans="187:188" x14ac:dyDescent="0.3">
      <c r="GE6866" s="68">
        <v>240056</v>
      </c>
      <c r="GF6866" s="68" t="s">
        <v>6921</v>
      </c>
    </row>
    <row r="6867" spans="187:188" x14ac:dyDescent="0.3">
      <c r="GE6867" s="68">
        <v>240057</v>
      </c>
      <c r="GF6867" s="68" t="s">
        <v>6922</v>
      </c>
    </row>
    <row r="6868" spans="187:188" x14ac:dyDescent="0.3">
      <c r="GE6868" s="68">
        <v>240058</v>
      </c>
      <c r="GF6868" s="68" t="s">
        <v>6922</v>
      </c>
    </row>
    <row r="6869" spans="187:188" x14ac:dyDescent="0.3">
      <c r="GE6869" s="68">
        <v>240059</v>
      </c>
      <c r="GF6869" s="68" t="s">
        <v>6922</v>
      </c>
    </row>
    <row r="6870" spans="187:188" x14ac:dyDescent="0.3">
      <c r="GE6870" s="68">
        <v>240060</v>
      </c>
      <c r="GF6870" s="68" t="s">
        <v>6922</v>
      </c>
    </row>
    <row r="6871" spans="187:188" x14ac:dyDescent="0.3">
      <c r="GE6871" s="68">
        <v>240061</v>
      </c>
      <c r="GF6871" s="68" t="s">
        <v>672</v>
      </c>
    </row>
    <row r="6872" spans="187:188" x14ac:dyDescent="0.3">
      <c r="GE6872" s="68">
        <v>240062</v>
      </c>
      <c r="GF6872" s="68" t="s">
        <v>7643</v>
      </c>
    </row>
    <row r="6873" spans="187:188" x14ac:dyDescent="0.3">
      <c r="GE6873" s="68">
        <v>240063</v>
      </c>
      <c r="GF6873" s="68" t="s">
        <v>7644</v>
      </c>
    </row>
    <row r="6874" spans="187:188" x14ac:dyDescent="0.3">
      <c r="GE6874" s="68">
        <v>240064</v>
      </c>
      <c r="GF6874" s="68" t="s">
        <v>7645</v>
      </c>
    </row>
    <row r="6875" spans="187:188" x14ac:dyDescent="0.3">
      <c r="GE6875" s="68">
        <v>240065</v>
      </c>
      <c r="GF6875" s="68" t="s">
        <v>7646</v>
      </c>
    </row>
    <row r="6876" spans="187:188" x14ac:dyDescent="0.3">
      <c r="GE6876" s="68">
        <v>240066</v>
      </c>
      <c r="GF6876" s="68" t="s">
        <v>7647</v>
      </c>
    </row>
    <row r="6877" spans="187:188" x14ac:dyDescent="0.3">
      <c r="GE6877" s="68">
        <v>240067</v>
      </c>
      <c r="GF6877" s="68" t="s">
        <v>7648</v>
      </c>
    </row>
    <row r="6878" spans="187:188" x14ac:dyDescent="0.3">
      <c r="GE6878" s="68">
        <v>240068</v>
      </c>
      <c r="GF6878" s="68" t="s">
        <v>7649</v>
      </c>
    </row>
    <row r="6879" spans="187:188" x14ac:dyDescent="0.3">
      <c r="GE6879" s="68">
        <v>240069</v>
      </c>
      <c r="GF6879" s="68" t="s">
        <v>7650</v>
      </c>
    </row>
    <row r="6880" spans="187:188" x14ac:dyDescent="0.3">
      <c r="GE6880" s="68">
        <v>240070</v>
      </c>
      <c r="GF6880" s="68" t="s">
        <v>7651</v>
      </c>
    </row>
    <row r="6881" spans="187:188" x14ac:dyDescent="0.3">
      <c r="GE6881" s="68">
        <v>240071</v>
      </c>
      <c r="GF6881" s="68" t="s">
        <v>7652</v>
      </c>
    </row>
    <row r="6882" spans="187:188" x14ac:dyDescent="0.3">
      <c r="GE6882" s="68">
        <v>240072</v>
      </c>
      <c r="GF6882" s="68" t="s">
        <v>7653</v>
      </c>
    </row>
    <row r="6883" spans="187:188" x14ac:dyDescent="0.3">
      <c r="GE6883" s="68">
        <v>240073</v>
      </c>
      <c r="GF6883" s="68" t="s">
        <v>7654</v>
      </c>
    </row>
    <row r="6884" spans="187:188" x14ac:dyDescent="0.3">
      <c r="GE6884" s="68">
        <v>240074</v>
      </c>
      <c r="GF6884" s="68" t="s">
        <v>7655</v>
      </c>
    </row>
    <row r="6885" spans="187:188" x14ac:dyDescent="0.3">
      <c r="GE6885" s="68">
        <v>240075</v>
      </c>
      <c r="GF6885" s="68" t="s">
        <v>7656</v>
      </c>
    </row>
    <row r="6886" spans="187:188" x14ac:dyDescent="0.3">
      <c r="GE6886" s="68">
        <v>240076</v>
      </c>
      <c r="GF6886" s="68" t="s">
        <v>7657</v>
      </c>
    </row>
    <row r="6887" spans="187:188" x14ac:dyDescent="0.3">
      <c r="GE6887" s="68">
        <v>240077</v>
      </c>
      <c r="GF6887" s="68" t="s">
        <v>7658</v>
      </c>
    </row>
    <row r="6888" spans="187:188" x14ac:dyDescent="0.3">
      <c r="GE6888" s="68">
        <v>240078</v>
      </c>
      <c r="GF6888" s="68" t="s">
        <v>7659</v>
      </c>
    </row>
    <row r="6889" spans="187:188" x14ac:dyDescent="0.3">
      <c r="GE6889" s="68">
        <v>240079</v>
      </c>
      <c r="GF6889" s="68" t="s">
        <v>7660</v>
      </c>
    </row>
    <row r="6890" spans="187:188" x14ac:dyDescent="0.3">
      <c r="GE6890" s="68">
        <v>240080</v>
      </c>
      <c r="GF6890" s="68" t="s">
        <v>7661</v>
      </c>
    </row>
    <row r="6891" spans="187:188" x14ac:dyDescent="0.3">
      <c r="GE6891" s="68">
        <v>240081</v>
      </c>
      <c r="GF6891" s="68" t="s">
        <v>7662</v>
      </c>
    </row>
    <row r="6892" spans="187:188" x14ac:dyDescent="0.3">
      <c r="GE6892" s="68">
        <v>240082</v>
      </c>
      <c r="GF6892" s="68" t="s">
        <v>7663</v>
      </c>
    </row>
    <row r="6893" spans="187:188" x14ac:dyDescent="0.3">
      <c r="GE6893" s="68">
        <v>240083</v>
      </c>
      <c r="GF6893" s="68" t="s">
        <v>7664</v>
      </c>
    </row>
    <row r="6894" spans="187:188" x14ac:dyDescent="0.3">
      <c r="GE6894" s="68">
        <v>240084</v>
      </c>
      <c r="GF6894" s="68" t="s">
        <v>7665</v>
      </c>
    </row>
    <row r="6895" spans="187:188" x14ac:dyDescent="0.3">
      <c r="GE6895" s="68">
        <v>240085</v>
      </c>
      <c r="GF6895" s="68" t="s">
        <v>7666</v>
      </c>
    </row>
    <row r="6896" spans="187:188" x14ac:dyDescent="0.3">
      <c r="GE6896" s="68">
        <v>240086</v>
      </c>
      <c r="GF6896" s="68" t="s">
        <v>7667</v>
      </c>
    </row>
    <row r="6897" spans="187:188" x14ac:dyDescent="0.3">
      <c r="GE6897" s="68">
        <v>240087</v>
      </c>
      <c r="GF6897" s="68" t="s">
        <v>28</v>
      </c>
    </row>
    <row r="6898" spans="187:188" x14ac:dyDescent="0.3">
      <c r="GE6898" s="68">
        <v>240088</v>
      </c>
      <c r="GF6898" s="68" t="s">
        <v>7668</v>
      </c>
    </row>
    <row r="6899" spans="187:188" x14ac:dyDescent="0.3">
      <c r="GE6899" s="68">
        <v>240089</v>
      </c>
      <c r="GF6899" s="68" t="s">
        <v>7669</v>
      </c>
    </row>
    <row r="6900" spans="187:188" x14ac:dyDescent="0.3">
      <c r="GE6900" s="68">
        <v>240090</v>
      </c>
      <c r="GF6900" s="68" t="s">
        <v>7670</v>
      </c>
    </row>
    <row r="6901" spans="187:188" x14ac:dyDescent="0.3">
      <c r="GE6901" s="68">
        <v>240091</v>
      </c>
      <c r="GF6901" s="68" t="s">
        <v>7671</v>
      </c>
    </row>
    <row r="6902" spans="187:188" x14ac:dyDescent="0.3">
      <c r="GE6902" s="68">
        <v>240092</v>
      </c>
      <c r="GF6902" s="68" t="s">
        <v>7672</v>
      </c>
    </row>
    <row r="6903" spans="187:188" x14ac:dyDescent="0.3">
      <c r="GE6903" s="68">
        <v>240093</v>
      </c>
      <c r="GF6903" s="68" t="s">
        <v>7673</v>
      </c>
    </row>
    <row r="6904" spans="187:188" x14ac:dyDescent="0.3">
      <c r="GE6904" s="68">
        <v>240094</v>
      </c>
      <c r="GF6904" s="68" t="s">
        <v>7674</v>
      </c>
    </row>
    <row r="6905" spans="187:188" x14ac:dyDescent="0.3">
      <c r="GE6905" s="68">
        <v>240095</v>
      </c>
      <c r="GF6905" s="68" t="s">
        <v>7675</v>
      </c>
    </row>
    <row r="6906" spans="187:188" x14ac:dyDescent="0.3">
      <c r="GE6906" s="68">
        <v>240096</v>
      </c>
      <c r="GF6906" s="68" t="s">
        <v>7676</v>
      </c>
    </row>
    <row r="6907" spans="187:188" x14ac:dyDescent="0.3">
      <c r="GE6907" s="68">
        <v>240097</v>
      </c>
      <c r="GF6907" s="68" t="s">
        <v>7677</v>
      </c>
    </row>
    <row r="6908" spans="187:188" x14ac:dyDescent="0.3">
      <c r="GE6908" s="68">
        <v>240098</v>
      </c>
      <c r="GF6908" s="68" t="s">
        <v>7678</v>
      </c>
    </row>
    <row r="6909" spans="187:188" x14ac:dyDescent="0.3">
      <c r="GE6909" s="68">
        <v>240099</v>
      </c>
      <c r="GF6909" s="68" t="s">
        <v>29</v>
      </c>
    </row>
    <row r="6910" spans="187:188" x14ac:dyDescent="0.3">
      <c r="GE6910" s="68">
        <v>240100</v>
      </c>
      <c r="GF6910" s="68" t="s">
        <v>7679</v>
      </c>
    </row>
    <row r="6911" spans="187:188" x14ac:dyDescent="0.3">
      <c r="GE6911" s="68">
        <v>240101</v>
      </c>
      <c r="GF6911" s="68" t="s">
        <v>7680</v>
      </c>
    </row>
    <row r="6912" spans="187:188" x14ac:dyDescent="0.3">
      <c r="GE6912" s="68">
        <v>240102</v>
      </c>
      <c r="GF6912" s="68" t="s">
        <v>7681</v>
      </c>
    </row>
    <row r="6913" spans="187:188" x14ac:dyDescent="0.3">
      <c r="GE6913" s="68">
        <v>240103</v>
      </c>
      <c r="GF6913" s="68" t="s">
        <v>7682</v>
      </c>
    </row>
    <row r="6914" spans="187:188" x14ac:dyDescent="0.3">
      <c r="GE6914" s="68">
        <v>240104</v>
      </c>
      <c r="GF6914" s="68" t="s">
        <v>45</v>
      </c>
    </row>
    <row r="6915" spans="187:188" x14ac:dyDescent="0.3">
      <c r="GE6915" s="68">
        <v>240105</v>
      </c>
      <c r="GF6915" s="68" t="s">
        <v>46</v>
      </c>
    </row>
    <row r="6916" spans="187:188" x14ac:dyDescent="0.3">
      <c r="GE6916" s="68">
        <v>240106</v>
      </c>
      <c r="GF6916" s="68" t="s">
        <v>7683</v>
      </c>
    </row>
    <row r="6917" spans="187:188" x14ac:dyDescent="0.3">
      <c r="GE6917" s="68">
        <v>240107</v>
      </c>
      <c r="GF6917" s="68" t="s">
        <v>7684</v>
      </c>
    </row>
    <row r="6918" spans="187:188" x14ac:dyDescent="0.3">
      <c r="GE6918" s="68">
        <v>240108</v>
      </c>
      <c r="GF6918" s="68" t="s">
        <v>7685</v>
      </c>
    </row>
    <row r="6919" spans="187:188" x14ac:dyDescent="0.3">
      <c r="GE6919" s="68">
        <v>240109</v>
      </c>
      <c r="GF6919" s="68" t="s">
        <v>7686</v>
      </c>
    </row>
    <row r="6920" spans="187:188" x14ac:dyDescent="0.3">
      <c r="GE6920" s="68">
        <v>240110</v>
      </c>
      <c r="GF6920" s="68" t="s">
        <v>7687</v>
      </c>
    </row>
    <row r="6921" spans="187:188" x14ac:dyDescent="0.3">
      <c r="GE6921" s="68">
        <v>240111</v>
      </c>
      <c r="GF6921" s="68" t="s">
        <v>3296</v>
      </c>
    </row>
    <row r="6922" spans="187:188" x14ac:dyDescent="0.3">
      <c r="GE6922" s="68">
        <v>240112</v>
      </c>
      <c r="GF6922" s="68" t="s">
        <v>7688</v>
      </c>
    </row>
    <row r="6923" spans="187:188" x14ac:dyDescent="0.3">
      <c r="GE6923" s="68">
        <v>240113</v>
      </c>
      <c r="GF6923" s="68" t="s">
        <v>7689</v>
      </c>
    </row>
    <row r="6924" spans="187:188" x14ac:dyDescent="0.3">
      <c r="GE6924" s="68">
        <v>240114</v>
      </c>
      <c r="GF6924" s="68" t="s">
        <v>7690</v>
      </c>
    </row>
    <row r="6925" spans="187:188" x14ac:dyDescent="0.3">
      <c r="GE6925" s="68">
        <v>240115</v>
      </c>
      <c r="GF6925" s="68" t="s">
        <v>7691</v>
      </c>
    </row>
    <row r="6926" spans="187:188" x14ac:dyDescent="0.3">
      <c r="GE6926" s="68">
        <v>240116</v>
      </c>
      <c r="GF6926" s="68" t="s">
        <v>7692</v>
      </c>
    </row>
    <row r="6927" spans="187:188" x14ac:dyDescent="0.3">
      <c r="GE6927" s="68">
        <v>240117</v>
      </c>
      <c r="GF6927" s="68" t="s">
        <v>7693</v>
      </c>
    </row>
    <row r="6928" spans="187:188" x14ac:dyDescent="0.3">
      <c r="GE6928" s="68">
        <v>240118</v>
      </c>
      <c r="GF6928" s="68" t="s">
        <v>47</v>
      </c>
    </row>
    <row r="6929" spans="187:188" x14ac:dyDescent="0.3">
      <c r="GE6929" s="68">
        <v>240119</v>
      </c>
      <c r="GF6929" s="68" t="s">
        <v>7694</v>
      </c>
    </row>
    <row r="6930" spans="187:188" x14ac:dyDescent="0.3">
      <c r="GE6930" s="68">
        <v>240120</v>
      </c>
      <c r="GF6930" s="68" t="s">
        <v>7695</v>
      </c>
    </row>
    <row r="6931" spans="187:188" x14ac:dyDescent="0.3">
      <c r="GE6931" s="68">
        <v>240121</v>
      </c>
      <c r="GF6931" s="68" t="s">
        <v>7696</v>
      </c>
    </row>
    <row r="6932" spans="187:188" x14ac:dyDescent="0.3">
      <c r="GE6932" s="68">
        <v>240122</v>
      </c>
      <c r="GF6932" s="68" t="s">
        <v>7697</v>
      </c>
    </row>
    <row r="6933" spans="187:188" x14ac:dyDescent="0.3">
      <c r="GE6933" s="68">
        <v>240123</v>
      </c>
      <c r="GF6933" s="68" t="s">
        <v>7698</v>
      </c>
    </row>
    <row r="6934" spans="187:188" x14ac:dyDescent="0.3">
      <c r="GE6934" s="68">
        <v>240124</v>
      </c>
      <c r="GF6934" s="68" t="s">
        <v>7699</v>
      </c>
    </row>
    <row r="6935" spans="187:188" x14ac:dyDescent="0.3">
      <c r="GE6935" s="68">
        <v>240125</v>
      </c>
      <c r="GF6935" s="68" t="s">
        <v>7700</v>
      </c>
    </row>
    <row r="6936" spans="187:188" x14ac:dyDescent="0.3">
      <c r="GE6936" s="68">
        <v>240126</v>
      </c>
      <c r="GF6936" s="68" t="s">
        <v>7701</v>
      </c>
    </row>
    <row r="6937" spans="187:188" x14ac:dyDescent="0.3">
      <c r="GE6937" s="68">
        <v>240127</v>
      </c>
      <c r="GF6937" s="68" t="s">
        <v>7702</v>
      </c>
    </row>
    <row r="6938" spans="187:188" x14ac:dyDescent="0.3">
      <c r="GE6938" s="68">
        <v>240128</v>
      </c>
      <c r="GF6938" s="68" t="s">
        <v>7703</v>
      </c>
    </row>
    <row r="6939" spans="187:188" x14ac:dyDescent="0.3">
      <c r="GE6939" s="68">
        <v>240129</v>
      </c>
      <c r="GF6939" s="68" t="s">
        <v>7704</v>
      </c>
    </row>
    <row r="6940" spans="187:188" x14ac:dyDescent="0.3">
      <c r="GE6940" s="68">
        <v>240130</v>
      </c>
      <c r="GF6940" s="68" t="s">
        <v>7705</v>
      </c>
    </row>
    <row r="6941" spans="187:188" x14ac:dyDescent="0.3">
      <c r="GE6941" s="68">
        <v>240131</v>
      </c>
      <c r="GF6941" s="68" t="s">
        <v>7706</v>
      </c>
    </row>
    <row r="6942" spans="187:188" x14ac:dyDescent="0.3">
      <c r="GE6942" s="68">
        <v>240132</v>
      </c>
      <c r="GF6942" s="68" t="s">
        <v>7707</v>
      </c>
    </row>
    <row r="6943" spans="187:188" x14ac:dyDescent="0.3">
      <c r="GE6943" s="68">
        <v>240133</v>
      </c>
      <c r="GF6943" s="68" t="s">
        <v>7708</v>
      </c>
    </row>
    <row r="6944" spans="187:188" x14ac:dyDescent="0.3">
      <c r="GE6944" s="68">
        <v>240134</v>
      </c>
      <c r="GF6944" s="68" t="s">
        <v>7709</v>
      </c>
    </row>
    <row r="6945" spans="187:188" x14ac:dyDescent="0.3">
      <c r="GE6945" s="68">
        <v>240135</v>
      </c>
      <c r="GF6945" s="68" t="s">
        <v>7710</v>
      </c>
    </row>
    <row r="6946" spans="187:188" x14ac:dyDescent="0.3">
      <c r="GE6946" s="68">
        <v>240136</v>
      </c>
      <c r="GF6946" s="68" t="s">
        <v>29</v>
      </c>
    </row>
    <row r="6947" spans="187:188" x14ac:dyDescent="0.3">
      <c r="GE6947" s="68">
        <v>240137</v>
      </c>
      <c r="GF6947" s="68" t="s">
        <v>7682</v>
      </c>
    </row>
    <row r="6948" spans="187:188" x14ac:dyDescent="0.3">
      <c r="GE6948" s="68">
        <v>240138</v>
      </c>
      <c r="GF6948" s="68" t="s">
        <v>45</v>
      </c>
    </row>
    <row r="6949" spans="187:188" x14ac:dyDescent="0.3">
      <c r="GE6949" s="68">
        <v>240139</v>
      </c>
      <c r="GF6949" s="68" t="s">
        <v>46</v>
      </c>
    </row>
    <row r="6950" spans="187:188" x14ac:dyDescent="0.3">
      <c r="GE6950" s="68">
        <v>240140</v>
      </c>
      <c r="GF6950" s="68" t="s">
        <v>7711</v>
      </c>
    </row>
    <row r="6951" spans="187:188" x14ac:dyDescent="0.3">
      <c r="GE6951" s="68">
        <v>240141</v>
      </c>
      <c r="GF6951" s="68" t="s">
        <v>7712</v>
      </c>
    </row>
    <row r="6952" spans="187:188" x14ac:dyDescent="0.3">
      <c r="GE6952" s="68">
        <v>240142</v>
      </c>
      <c r="GF6952" s="68" t="s">
        <v>7713</v>
      </c>
    </row>
    <row r="6953" spans="187:188" x14ac:dyDescent="0.3">
      <c r="GE6953" s="68">
        <v>240143</v>
      </c>
      <c r="GF6953" s="68" t="s">
        <v>7714</v>
      </c>
    </row>
    <row r="6954" spans="187:188" x14ac:dyDescent="0.3">
      <c r="GE6954" s="68">
        <v>240144</v>
      </c>
      <c r="GF6954" s="68" t="s">
        <v>7715</v>
      </c>
    </row>
    <row r="6955" spans="187:188" x14ac:dyDescent="0.3">
      <c r="GE6955" s="68">
        <v>240145</v>
      </c>
      <c r="GF6955" s="68" t="s">
        <v>7716</v>
      </c>
    </row>
    <row r="6956" spans="187:188" x14ac:dyDescent="0.3">
      <c r="GE6956" s="68">
        <v>240146</v>
      </c>
      <c r="GF6956" s="68" t="s">
        <v>7717</v>
      </c>
    </row>
    <row r="6957" spans="187:188" x14ac:dyDescent="0.3">
      <c r="GE6957" s="68">
        <v>240147</v>
      </c>
      <c r="GF6957" s="68" t="s">
        <v>7718</v>
      </c>
    </row>
    <row r="6958" spans="187:188" x14ac:dyDescent="0.3">
      <c r="GE6958" s="68">
        <v>240148</v>
      </c>
      <c r="GF6958" s="68" t="s">
        <v>7714</v>
      </c>
    </row>
    <row r="6959" spans="187:188" x14ac:dyDescent="0.3">
      <c r="GE6959" s="68">
        <v>240149</v>
      </c>
      <c r="GF6959" s="68" t="s">
        <v>7719</v>
      </c>
    </row>
    <row r="6960" spans="187:188" x14ac:dyDescent="0.3">
      <c r="GE6960" s="68">
        <v>240150</v>
      </c>
      <c r="GF6960" s="68" t="s">
        <v>7720</v>
      </c>
    </row>
    <row r="6961" spans="187:188" x14ac:dyDescent="0.3">
      <c r="GE6961" s="68">
        <v>240151</v>
      </c>
      <c r="GF6961" s="68" t="s">
        <v>7721</v>
      </c>
    </row>
    <row r="6962" spans="187:188" x14ac:dyDescent="0.3">
      <c r="GE6962" s="68">
        <v>240152</v>
      </c>
      <c r="GF6962" s="68" t="s">
        <v>7722</v>
      </c>
    </row>
    <row r="6963" spans="187:188" x14ac:dyDescent="0.3">
      <c r="GE6963" s="68">
        <v>240153</v>
      </c>
      <c r="GF6963" s="68" t="s">
        <v>7714</v>
      </c>
    </row>
    <row r="6964" spans="187:188" x14ac:dyDescent="0.3">
      <c r="GE6964" s="68">
        <v>240154</v>
      </c>
      <c r="GF6964" s="68" t="s">
        <v>7723</v>
      </c>
    </row>
    <row r="6965" spans="187:188" x14ac:dyDescent="0.3">
      <c r="GE6965" s="68">
        <v>240155</v>
      </c>
      <c r="GF6965" s="68" t="s">
        <v>7724</v>
      </c>
    </row>
    <row r="6966" spans="187:188" x14ac:dyDescent="0.3">
      <c r="GE6966" s="68">
        <v>240156</v>
      </c>
      <c r="GF6966" s="68" t="s">
        <v>7725</v>
      </c>
    </row>
    <row r="6967" spans="187:188" x14ac:dyDescent="0.3">
      <c r="GE6967" s="68">
        <v>240157</v>
      </c>
      <c r="GF6967" s="68" t="s">
        <v>7726</v>
      </c>
    </row>
    <row r="6968" spans="187:188" x14ac:dyDescent="0.3">
      <c r="GE6968" s="68">
        <v>240158</v>
      </c>
      <c r="GF6968" s="68" t="s">
        <v>7714</v>
      </c>
    </row>
    <row r="6969" spans="187:188" x14ac:dyDescent="0.3">
      <c r="GE6969" s="68">
        <v>240159</v>
      </c>
      <c r="GF6969" s="68" t="s">
        <v>7727</v>
      </c>
    </row>
    <row r="6970" spans="187:188" x14ac:dyDescent="0.3">
      <c r="GE6970" s="68">
        <v>240160</v>
      </c>
      <c r="GF6970" s="68" t="s">
        <v>7728</v>
      </c>
    </row>
    <row r="6971" spans="187:188" x14ac:dyDescent="0.3">
      <c r="GE6971" s="68">
        <v>240161</v>
      </c>
      <c r="GF6971" s="68" t="s">
        <v>7729</v>
      </c>
    </row>
    <row r="6972" spans="187:188" x14ac:dyDescent="0.3">
      <c r="GE6972" s="68">
        <v>240162</v>
      </c>
      <c r="GF6972" s="68" t="s">
        <v>7730</v>
      </c>
    </row>
    <row r="6973" spans="187:188" x14ac:dyDescent="0.3">
      <c r="GE6973" s="68">
        <v>240163</v>
      </c>
      <c r="GF6973" s="68" t="s">
        <v>7714</v>
      </c>
    </row>
    <row r="6974" spans="187:188" x14ac:dyDescent="0.3">
      <c r="GE6974" s="68">
        <v>240164</v>
      </c>
      <c r="GF6974" s="68" t="s">
        <v>7731</v>
      </c>
    </row>
    <row r="6975" spans="187:188" x14ac:dyDescent="0.3">
      <c r="GE6975" s="68">
        <v>240165</v>
      </c>
      <c r="GF6975" s="68" t="s">
        <v>7732</v>
      </c>
    </row>
    <row r="6976" spans="187:188" x14ac:dyDescent="0.3">
      <c r="GE6976" s="68">
        <v>240166</v>
      </c>
      <c r="GF6976" s="68" t="s">
        <v>7733</v>
      </c>
    </row>
    <row r="6977" spans="187:188" x14ac:dyDescent="0.3">
      <c r="GE6977" s="68">
        <v>240167</v>
      </c>
      <c r="GF6977" s="68" t="s">
        <v>7734</v>
      </c>
    </row>
    <row r="6978" spans="187:188" x14ac:dyDescent="0.3">
      <c r="GE6978" s="68">
        <v>240168</v>
      </c>
      <c r="GF6978" s="68" t="s">
        <v>7735</v>
      </c>
    </row>
    <row r="6979" spans="187:188" x14ac:dyDescent="0.3">
      <c r="GE6979" s="68">
        <v>240169</v>
      </c>
      <c r="GF6979" s="68" t="s">
        <v>7736</v>
      </c>
    </row>
    <row r="6980" spans="187:188" x14ac:dyDescent="0.3">
      <c r="GE6980" s="68">
        <v>240170</v>
      </c>
      <c r="GF6980" s="68" t="s">
        <v>7737</v>
      </c>
    </row>
    <row r="6981" spans="187:188" x14ac:dyDescent="0.3">
      <c r="GE6981" s="68">
        <v>240171</v>
      </c>
      <c r="GF6981" s="68" t="s">
        <v>7738</v>
      </c>
    </row>
    <row r="6982" spans="187:188" x14ac:dyDescent="0.3">
      <c r="GE6982" s="68">
        <v>240172</v>
      </c>
      <c r="GF6982" s="68" t="s">
        <v>7739</v>
      </c>
    </row>
    <row r="6983" spans="187:188" x14ac:dyDescent="0.3">
      <c r="GE6983" s="68">
        <v>240173</v>
      </c>
      <c r="GF6983" s="68" t="s">
        <v>7739</v>
      </c>
    </row>
    <row r="6984" spans="187:188" x14ac:dyDescent="0.3">
      <c r="GE6984" s="68">
        <v>240174</v>
      </c>
      <c r="GF6984" s="68" t="s">
        <v>7739</v>
      </c>
    </row>
    <row r="6985" spans="187:188" x14ac:dyDescent="0.3">
      <c r="GE6985" s="68">
        <v>242001</v>
      </c>
      <c r="GF6985" s="68" t="s">
        <v>3091</v>
      </c>
    </row>
    <row r="6986" spans="187:188" x14ac:dyDescent="0.3">
      <c r="GE6986" s="68">
        <v>242002</v>
      </c>
      <c r="GF6986" s="68" t="s">
        <v>2969</v>
      </c>
    </row>
    <row r="6987" spans="187:188" x14ac:dyDescent="0.3">
      <c r="GE6987" s="68">
        <v>242003</v>
      </c>
      <c r="GF6987" s="68" t="s">
        <v>2970</v>
      </c>
    </row>
    <row r="6988" spans="187:188" x14ac:dyDescent="0.3">
      <c r="GE6988" s="68">
        <v>242004</v>
      </c>
      <c r="GF6988" s="68" t="s">
        <v>2971</v>
      </c>
    </row>
    <row r="6989" spans="187:188" x14ac:dyDescent="0.3">
      <c r="GE6989" s="68">
        <v>242005</v>
      </c>
      <c r="GF6989" s="68" t="s">
        <v>2972</v>
      </c>
    </row>
    <row r="6990" spans="187:188" x14ac:dyDescent="0.3">
      <c r="GE6990" s="68">
        <v>242006</v>
      </c>
      <c r="GF6990" s="68" t="s">
        <v>2973</v>
      </c>
    </row>
    <row r="6991" spans="187:188" x14ac:dyDescent="0.3">
      <c r="GE6991" s="68">
        <v>242007</v>
      </c>
      <c r="GF6991" s="68" t="s">
        <v>2974</v>
      </c>
    </row>
    <row r="6992" spans="187:188" x14ac:dyDescent="0.3">
      <c r="GE6992" s="68">
        <v>242008</v>
      </c>
      <c r="GF6992" s="68" t="s">
        <v>2975</v>
      </c>
    </row>
    <row r="6993" spans="187:188" x14ac:dyDescent="0.3">
      <c r="GE6993" s="68">
        <v>242009</v>
      </c>
      <c r="GF6993" s="68" t="s">
        <v>2976</v>
      </c>
    </row>
    <row r="6994" spans="187:188" x14ac:dyDescent="0.3">
      <c r="GE6994" s="68">
        <v>242010</v>
      </c>
      <c r="GF6994" s="68" t="s">
        <v>2977</v>
      </c>
    </row>
    <row r="6995" spans="187:188" x14ac:dyDescent="0.3">
      <c r="GE6995" s="68">
        <v>242011</v>
      </c>
      <c r="GF6995" s="68" t="s">
        <v>2978</v>
      </c>
    </row>
    <row r="6996" spans="187:188" x14ac:dyDescent="0.3">
      <c r="GE6996" s="68">
        <v>242012</v>
      </c>
      <c r="GF6996" s="68" t="s">
        <v>2979</v>
      </c>
    </row>
    <row r="6997" spans="187:188" x14ac:dyDescent="0.3">
      <c r="GE6997" s="68">
        <v>242013</v>
      </c>
      <c r="GF6997" s="68" t="s">
        <v>2980</v>
      </c>
    </row>
    <row r="6998" spans="187:188" x14ac:dyDescent="0.3">
      <c r="GE6998" s="68">
        <v>242014</v>
      </c>
      <c r="GF6998" s="68" t="s">
        <v>2981</v>
      </c>
    </row>
    <row r="6999" spans="187:188" x14ac:dyDescent="0.3">
      <c r="GE6999" s="68">
        <v>242015</v>
      </c>
      <c r="GF6999" s="68" t="s">
        <v>2982</v>
      </c>
    </row>
    <row r="7000" spans="187:188" x14ac:dyDescent="0.3">
      <c r="GE7000" s="68">
        <v>242016</v>
      </c>
      <c r="GF7000" s="68" t="s">
        <v>2983</v>
      </c>
    </row>
    <row r="7001" spans="187:188" x14ac:dyDescent="0.3">
      <c r="GE7001" s="68">
        <v>242017</v>
      </c>
      <c r="GF7001" s="68" t="s">
        <v>2984</v>
      </c>
    </row>
    <row r="7002" spans="187:188" x14ac:dyDescent="0.3">
      <c r="GE7002" s="68">
        <v>242018</v>
      </c>
      <c r="GF7002" s="68" t="s">
        <v>2985</v>
      </c>
    </row>
    <row r="7003" spans="187:188" x14ac:dyDescent="0.3">
      <c r="GE7003" s="68">
        <v>242019</v>
      </c>
      <c r="GF7003" s="68" t="s">
        <v>2986</v>
      </c>
    </row>
    <row r="7004" spans="187:188" x14ac:dyDescent="0.3">
      <c r="GE7004" s="68">
        <v>242020</v>
      </c>
      <c r="GF7004" s="68" t="s">
        <v>2987</v>
      </c>
    </row>
    <row r="7005" spans="187:188" x14ac:dyDescent="0.3">
      <c r="GE7005" s="68">
        <v>242021</v>
      </c>
      <c r="GF7005" s="68" t="s">
        <v>2988</v>
      </c>
    </row>
    <row r="7006" spans="187:188" x14ac:dyDescent="0.3">
      <c r="GE7006" s="68">
        <v>242022</v>
      </c>
      <c r="GF7006" s="68" t="s">
        <v>2989</v>
      </c>
    </row>
    <row r="7007" spans="187:188" x14ac:dyDescent="0.3">
      <c r="GE7007" s="68">
        <v>242023</v>
      </c>
      <c r="GF7007" s="68" t="s">
        <v>2990</v>
      </c>
    </row>
    <row r="7008" spans="187:188" x14ac:dyDescent="0.3">
      <c r="GE7008" s="68">
        <v>242024</v>
      </c>
      <c r="GF7008" s="68" t="s">
        <v>2991</v>
      </c>
    </row>
    <row r="7009" spans="187:188" x14ac:dyDescent="0.3">
      <c r="GE7009" s="68">
        <v>242025</v>
      </c>
      <c r="GF7009" s="68" t="s">
        <v>2992</v>
      </c>
    </row>
    <row r="7010" spans="187:188" x14ac:dyDescent="0.3">
      <c r="GE7010" s="68">
        <v>242026</v>
      </c>
      <c r="GF7010" s="68" t="s">
        <v>2993</v>
      </c>
    </row>
    <row r="7011" spans="187:188" x14ac:dyDescent="0.3">
      <c r="GE7011" s="68">
        <v>242027</v>
      </c>
      <c r="GF7011" s="68" t="s">
        <v>2994</v>
      </c>
    </row>
    <row r="7012" spans="187:188" x14ac:dyDescent="0.3">
      <c r="GE7012" s="68">
        <v>242028</v>
      </c>
      <c r="GF7012" s="68" t="s">
        <v>2995</v>
      </c>
    </row>
    <row r="7013" spans="187:188" x14ac:dyDescent="0.3">
      <c r="GE7013" s="68">
        <v>242029</v>
      </c>
      <c r="GF7013" s="68" t="s">
        <v>2996</v>
      </c>
    </row>
    <row r="7014" spans="187:188" x14ac:dyDescent="0.3">
      <c r="GE7014" s="68">
        <v>242030</v>
      </c>
      <c r="GF7014" s="68" t="s">
        <v>2997</v>
      </c>
    </row>
    <row r="7015" spans="187:188" x14ac:dyDescent="0.3">
      <c r="GE7015" s="68">
        <v>242031</v>
      </c>
      <c r="GF7015" s="68" t="s">
        <v>2998</v>
      </c>
    </row>
    <row r="7016" spans="187:188" x14ac:dyDescent="0.3">
      <c r="GE7016" s="68">
        <v>242032</v>
      </c>
      <c r="GF7016" s="68" t="s">
        <v>2999</v>
      </c>
    </row>
    <row r="7017" spans="187:188" x14ac:dyDescent="0.3">
      <c r="GE7017" s="68">
        <v>242033</v>
      </c>
      <c r="GF7017" s="68" t="s">
        <v>3000</v>
      </c>
    </row>
    <row r="7018" spans="187:188" x14ac:dyDescent="0.3">
      <c r="GE7018" s="68">
        <v>242034</v>
      </c>
      <c r="GF7018" s="68" t="s">
        <v>3001</v>
      </c>
    </row>
    <row r="7019" spans="187:188" x14ac:dyDescent="0.3">
      <c r="GE7019" s="68">
        <v>242035</v>
      </c>
      <c r="GF7019" s="68" t="s">
        <v>3002</v>
      </c>
    </row>
    <row r="7020" spans="187:188" x14ac:dyDescent="0.3">
      <c r="GE7020" s="68">
        <v>242036</v>
      </c>
      <c r="GF7020" s="68" t="s">
        <v>3003</v>
      </c>
    </row>
    <row r="7021" spans="187:188" x14ac:dyDescent="0.3">
      <c r="GE7021" s="68">
        <v>242037</v>
      </c>
      <c r="GF7021" s="68" t="s">
        <v>3004</v>
      </c>
    </row>
    <row r="7022" spans="187:188" x14ac:dyDescent="0.3">
      <c r="GE7022" s="68">
        <v>242038</v>
      </c>
      <c r="GF7022" s="68" t="s">
        <v>3005</v>
      </c>
    </row>
    <row r="7023" spans="187:188" x14ac:dyDescent="0.3">
      <c r="GE7023" s="68">
        <v>242039</v>
      </c>
      <c r="GF7023" s="68" t="s">
        <v>3006</v>
      </c>
    </row>
    <row r="7024" spans="187:188" x14ac:dyDescent="0.3">
      <c r="GE7024" s="68">
        <v>242040</v>
      </c>
      <c r="GF7024" s="68" t="s">
        <v>3007</v>
      </c>
    </row>
    <row r="7025" spans="187:188" x14ac:dyDescent="0.3">
      <c r="GE7025" s="68">
        <v>242041</v>
      </c>
      <c r="GF7025" s="68" t="s">
        <v>3008</v>
      </c>
    </row>
    <row r="7026" spans="187:188" x14ac:dyDescent="0.3">
      <c r="GE7026" s="68">
        <v>242042</v>
      </c>
      <c r="GF7026" s="68" t="s">
        <v>3009</v>
      </c>
    </row>
    <row r="7027" spans="187:188" x14ac:dyDescent="0.3">
      <c r="GE7027" s="68">
        <v>242043</v>
      </c>
      <c r="GF7027" s="68" t="s">
        <v>3010</v>
      </c>
    </row>
    <row r="7028" spans="187:188" x14ac:dyDescent="0.3">
      <c r="GE7028" s="68">
        <v>242044</v>
      </c>
      <c r="GF7028" s="68" t="s">
        <v>3011</v>
      </c>
    </row>
    <row r="7029" spans="187:188" x14ac:dyDescent="0.3">
      <c r="GE7029" s="68">
        <v>242045</v>
      </c>
      <c r="GF7029" s="68" t="s">
        <v>3012</v>
      </c>
    </row>
    <row r="7030" spans="187:188" x14ac:dyDescent="0.3">
      <c r="GE7030" s="68">
        <v>242046</v>
      </c>
      <c r="GF7030" s="68" t="s">
        <v>3013</v>
      </c>
    </row>
    <row r="7031" spans="187:188" x14ac:dyDescent="0.3">
      <c r="GE7031" s="68">
        <v>242047</v>
      </c>
      <c r="GF7031" s="68" t="s">
        <v>3014</v>
      </c>
    </row>
    <row r="7032" spans="187:188" x14ac:dyDescent="0.3">
      <c r="GE7032" s="68">
        <v>242048</v>
      </c>
      <c r="GF7032" s="68" t="s">
        <v>3015</v>
      </c>
    </row>
    <row r="7033" spans="187:188" x14ac:dyDescent="0.3">
      <c r="GE7033" s="68">
        <v>242049</v>
      </c>
      <c r="GF7033" s="68" t="s">
        <v>3016</v>
      </c>
    </row>
    <row r="7034" spans="187:188" x14ac:dyDescent="0.3">
      <c r="GE7034" s="68">
        <v>242050</v>
      </c>
      <c r="GF7034" s="68" t="s">
        <v>3017</v>
      </c>
    </row>
    <row r="7035" spans="187:188" x14ac:dyDescent="0.3">
      <c r="GE7035" s="68">
        <v>242051</v>
      </c>
      <c r="GF7035" s="68" t="s">
        <v>3018</v>
      </c>
    </row>
    <row r="7036" spans="187:188" x14ac:dyDescent="0.3">
      <c r="GE7036" s="68">
        <v>242052</v>
      </c>
      <c r="GF7036" s="68" t="s">
        <v>3019</v>
      </c>
    </row>
    <row r="7037" spans="187:188" x14ac:dyDescent="0.3">
      <c r="GE7037" s="68">
        <v>242053</v>
      </c>
      <c r="GF7037" s="68" t="s">
        <v>3020</v>
      </c>
    </row>
    <row r="7038" spans="187:188" x14ac:dyDescent="0.3">
      <c r="GE7038" s="68">
        <v>242054</v>
      </c>
      <c r="GF7038" s="68" t="s">
        <v>3021</v>
      </c>
    </row>
    <row r="7039" spans="187:188" x14ac:dyDescent="0.3">
      <c r="GE7039" s="68">
        <v>242055</v>
      </c>
      <c r="GF7039" s="68" t="s">
        <v>3022</v>
      </c>
    </row>
    <row r="7040" spans="187:188" x14ac:dyDescent="0.3">
      <c r="GE7040" s="68">
        <v>242056</v>
      </c>
      <c r="GF7040" s="68" t="s">
        <v>3023</v>
      </c>
    </row>
    <row r="7041" spans="187:188" x14ac:dyDescent="0.3">
      <c r="GE7041" s="68">
        <v>242057</v>
      </c>
      <c r="GF7041" s="68" t="s">
        <v>3024</v>
      </c>
    </row>
    <row r="7042" spans="187:188" x14ac:dyDescent="0.3">
      <c r="GE7042" s="68">
        <v>242058</v>
      </c>
      <c r="GF7042" s="68" t="s">
        <v>3025</v>
      </c>
    </row>
    <row r="7043" spans="187:188" x14ac:dyDescent="0.3">
      <c r="GE7043" s="68">
        <v>242059</v>
      </c>
      <c r="GF7043" s="68" t="s">
        <v>3026</v>
      </c>
    </row>
    <row r="7044" spans="187:188" x14ac:dyDescent="0.3">
      <c r="GE7044" s="68">
        <v>242060</v>
      </c>
      <c r="GF7044" s="68" t="s">
        <v>3027</v>
      </c>
    </row>
    <row r="7045" spans="187:188" x14ac:dyDescent="0.3">
      <c r="GE7045" s="68">
        <v>242061</v>
      </c>
      <c r="GF7045" s="68" t="s">
        <v>3028</v>
      </c>
    </row>
    <row r="7046" spans="187:188" x14ac:dyDescent="0.3">
      <c r="GE7046" s="68">
        <v>242062</v>
      </c>
      <c r="GF7046" s="68" t="s">
        <v>3029</v>
      </c>
    </row>
    <row r="7047" spans="187:188" x14ac:dyDescent="0.3">
      <c r="GE7047" s="68">
        <v>242063</v>
      </c>
      <c r="GF7047" s="68" t="s">
        <v>3030</v>
      </c>
    </row>
    <row r="7048" spans="187:188" x14ac:dyDescent="0.3">
      <c r="GE7048" s="68">
        <v>242064</v>
      </c>
      <c r="GF7048" s="68" t="s">
        <v>3031</v>
      </c>
    </row>
    <row r="7049" spans="187:188" x14ac:dyDescent="0.3">
      <c r="GE7049" s="68">
        <v>242065</v>
      </c>
      <c r="GF7049" s="68" t="s">
        <v>3032</v>
      </c>
    </row>
    <row r="7050" spans="187:188" x14ac:dyDescent="0.3">
      <c r="GE7050" s="68">
        <v>242066</v>
      </c>
      <c r="GF7050" s="68" t="s">
        <v>3033</v>
      </c>
    </row>
    <row r="7051" spans="187:188" x14ac:dyDescent="0.3">
      <c r="GE7051" s="68">
        <v>242067</v>
      </c>
      <c r="GF7051" s="68" t="s">
        <v>3034</v>
      </c>
    </row>
    <row r="7052" spans="187:188" x14ac:dyDescent="0.3">
      <c r="GE7052" s="68">
        <v>242068</v>
      </c>
      <c r="GF7052" s="68" t="s">
        <v>3035</v>
      </c>
    </row>
    <row r="7053" spans="187:188" x14ac:dyDescent="0.3">
      <c r="GE7053" s="68">
        <v>242069</v>
      </c>
      <c r="GF7053" s="68" t="s">
        <v>3036</v>
      </c>
    </row>
    <row r="7054" spans="187:188" x14ac:dyDescent="0.3">
      <c r="GE7054" s="68">
        <v>242070</v>
      </c>
      <c r="GF7054" s="68" t="s">
        <v>3037</v>
      </c>
    </row>
    <row r="7055" spans="187:188" x14ac:dyDescent="0.3">
      <c r="GE7055" s="68">
        <v>242071</v>
      </c>
      <c r="GF7055" s="68" t="s">
        <v>3038</v>
      </c>
    </row>
    <row r="7056" spans="187:188" x14ac:dyDescent="0.3">
      <c r="GE7056" s="68">
        <v>242072</v>
      </c>
      <c r="GF7056" s="68" t="s">
        <v>3039</v>
      </c>
    </row>
    <row r="7057" spans="187:188" x14ac:dyDescent="0.3">
      <c r="GE7057" s="68">
        <v>242073</v>
      </c>
      <c r="GF7057" s="68" t="s">
        <v>3040</v>
      </c>
    </row>
    <row r="7058" spans="187:188" x14ac:dyDescent="0.3">
      <c r="GE7058" s="68">
        <v>242074</v>
      </c>
      <c r="GF7058" s="68" t="s">
        <v>3041</v>
      </c>
    </row>
    <row r="7059" spans="187:188" x14ac:dyDescent="0.3">
      <c r="GE7059" s="68">
        <v>242075</v>
      </c>
      <c r="GF7059" s="68" t="s">
        <v>3042</v>
      </c>
    </row>
    <row r="7060" spans="187:188" x14ac:dyDescent="0.3">
      <c r="GE7060" s="68">
        <v>242076</v>
      </c>
      <c r="GF7060" s="68" t="s">
        <v>3043</v>
      </c>
    </row>
    <row r="7061" spans="187:188" x14ac:dyDescent="0.3">
      <c r="GE7061" s="68">
        <v>242077</v>
      </c>
      <c r="GF7061" s="68" t="s">
        <v>3044</v>
      </c>
    </row>
    <row r="7062" spans="187:188" x14ac:dyDescent="0.3">
      <c r="GE7062" s="68">
        <v>242078</v>
      </c>
      <c r="GF7062" s="68" t="s">
        <v>3045</v>
      </c>
    </row>
    <row r="7063" spans="187:188" x14ac:dyDescent="0.3">
      <c r="GE7063" s="68">
        <v>242079</v>
      </c>
      <c r="GF7063" s="68" t="s">
        <v>3046</v>
      </c>
    </row>
    <row r="7064" spans="187:188" x14ac:dyDescent="0.3">
      <c r="GE7064" s="68">
        <v>242080</v>
      </c>
      <c r="GF7064" s="68" t="s">
        <v>3047</v>
      </c>
    </row>
    <row r="7065" spans="187:188" x14ac:dyDescent="0.3">
      <c r="GE7065" s="68">
        <v>242081</v>
      </c>
      <c r="GF7065" s="68" t="s">
        <v>3048</v>
      </c>
    </row>
    <row r="7066" spans="187:188" x14ac:dyDescent="0.3">
      <c r="GE7066" s="68">
        <v>242082</v>
      </c>
      <c r="GF7066" s="68" t="s">
        <v>3049</v>
      </c>
    </row>
    <row r="7067" spans="187:188" x14ac:dyDescent="0.3">
      <c r="GE7067" s="68">
        <v>242083</v>
      </c>
      <c r="GF7067" s="68" t="s">
        <v>3050</v>
      </c>
    </row>
    <row r="7068" spans="187:188" x14ac:dyDescent="0.3">
      <c r="GE7068" s="68">
        <v>242084</v>
      </c>
      <c r="GF7068" s="68" t="s">
        <v>3051</v>
      </c>
    </row>
    <row r="7069" spans="187:188" x14ac:dyDescent="0.3">
      <c r="GE7069" s="68">
        <v>242085</v>
      </c>
      <c r="GF7069" s="68" t="s">
        <v>3052</v>
      </c>
    </row>
    <row r="7070" spans="187:188" x14ac:dyDescent="0.3">
      <c r="GE7070" s="68">
        <v>242086</v>
      </c>
      <c r="GF7070" s="68" t="s">
        <v>3053</v>
      </c>
    </row>
    <row r="7071" spans="187:188" x14ac:dyDescent="0.3">
      <c r="GE7071" s="68">
        <v>242087</v>
      </c>
      <c r="GF7071" s="68" t="s">
        <v>3054</v>
      </c>
    </row>
    <row r="7072" spans="187:188" x14ac:dyDescent="0.3">
      <c r="GE7072" s="68">
        <v>242088</v>
      </c>
      <c r="GF7072" s="68" t="s">
        <v>3055</v>
      </c>
    </row>
    <row r="7073" spans="187:188" x14ac:dyDescent="0.3">
      <c r="GE7073" s="68">
        <v>242089</v>
      </c>
      <c r="GF7073" s="68" t="s">
        <v>3056</v>
      </c>
    </row>
    <row r="7074" spans="187:188" x14ac:dyDescent="0.3">
      <c r="GE7074" s="68">
        <v>242090</v>
      </c>
      <c r="GF7074" s="68" t="s">
        <v>3057</v>
      </c>
    </row>
    <row r="7075" spans="187:188" x14ac:dyDescent="0.3">
      <c r="GE7075" s="68">
        <v>242091</v>
      </c>
      <c r="GF7075" s="68" t="s">
        <v>3058</v>
      </c>
    </row>
    <row r="7076" spans="187:188" x14ac:dyDescent="0.3">
      <c r="GE7076" s="68">
        <v>242092</v>
      </c>
      <c r="GF7076" s="68" t="s">
        <v>3059</v>
      </c>
    </row>
    <row r="7077" spans="187:188" x14ac:dyDescent="0.3">
      <c r="GE7077" s="68">
        <v>242093</v>
      </c>
      <c r="GF7077" s="68" t="s">
        <v>3060</v>
      </c>
    </row>
    <row r="7078" spans="187:188" x14ac:dyDescent="0.3">
      <c r="GE7078" s="68">
        <v>242094</v>
      </c>
      <c r="GF7078" s="68" t="s">
        <v>3061</v>
      </c>
    </row>
    <row r="7079" spans="187:188" x14ac:dyDescent="0.3">
      <c r="GE7079" s="68">
        <v>242095</v>
      </c>
      <c r="GF7079" s="68" t="s">
        <v>3062</v>
      </c>
    </row>
    <row r="7080" spans="187:188" x14ac:dyDescent="0.3">
      <c r="GE7080" s="68">
        <v>242096</v>
      </c>
      <c r="GF7080" s="68" t="s">
        <v>3063</v>
      </c>
    </row>
    <row r="7081" spans="187:188" x14ac:dyDescent="0.3">
      <c r="GE7081" s="68">
        <v>242097</v>
      </c>
      <c r="GF7081" s="68" t="s">
        <v>3064</v>
      </c>
    </row>
    <row r="7082" spans="187:188" x14ac:dyDescent="0.3">
      <c r="GE7082" s="68">
        <v>242098</v>
      </c>
      <c r="GF7082" s="68" t="s">
        <v>3065</v>
      </c>
    </row>
    <row r="7083" spans="187:188" x14ac:dyDescent="0.3">
      <c r="GE7083" s="68">
        <v>242099</v>
      </c>
      <c r="GF7083" s="68" t="s">
        <v>3066</v>
      </c>
    </row>
    <row r="7084" spans="187:188" x14ac:dyDescent="0.3">
      <c r="GE7084" s="68">
        <v>242100</v>
      </c>
      <c r="GF7084" s="68" t="s">
        <v>3067</v>
      </c>
    </row>
    <row r="7085" spans="187:188" x14ac:dyDescent="0.3">
      <c r="GE7085" s="68">
        <v>242101</v>
      </c>
      <c r="GF7085" s="68" t="s">
        <v>3068</v>
      </c>
    </row>
    <row r="7086" spans="187:188" x14ac:dyDescent="0.3">
      <c r="GE7086" s="68">
        <v>242102</v>
      </c>
      <c r="GF7086" s="68" t="s">
        <v>3069</v>
      </c>
    </row>
    <row r="7087" spans="187:188" x14ac:dyDescent="0.3">
      <c r="GE7087" s="68">
        <v>242103</v>
      </c>
      <c r="GF7087" s="68" t="s">
        <v>3070</v>
      </c>
    </row>
    <row r="7088" spans="187:188" x14ac:dyDescent="0.3">
      <c r="GE7088" s="68">
        <v>242104</v>
      </c>
      <c r="GF7088" s="68" t="s">
        <v>3071</v>
      </c>
    </row>
    <row r="7089" spans="187:188" x14ac:dyDescent="0.3">
      <c r="GE7089" s="68">
        <v>242105</v>
      </c>
      <c r="GF7089" s="68" t="s">
        <v>3072</v>
      </c>
    </row>
    <row r="7090" spans="187:188" x14ac:dyDescent="0.3">
      <c r="GE7090" s="68">
        <v>242106</v>
      </c>
      <c r="GF7090" s="68" t="s">
        <v>3073</v>
      </c>
    </row>
    <row r="7091" spans="187:188" x14ac:dyDescent="0.3">
      <c r="GE7091" s="68">
        <v>242107</v>
      </c>
      <c r="GF7091" s="68" t="s">
        <v>3074</v>
      </c>
    </row>
    <row r="7092" spans="187:188" x14ac:dyDescent="0.3">
      <c r="GE7092" s="68">
        <v>242108</v>
      </c>
      <c r="GF7092" s="68" t="s">
        <v>3075</v>
      </c>
    </row>
    <row r="7093" spans="187:188" x14ac:dyDescent="0.3">
      <c r="GE7093" s="68">
        <v>242109</v>
      </c>
      <c r="GF7093" s="68" t="s">
        <v>3076</v>
      </c>
    </row>
    <row r="7094" spans="187:188" x14ac:dyDescent="0.3">
      <c r="GE7094" s="68">
        <v>242110</v>
      </c>
      <c r="GF7094" s="68" t="s">
        <v>3077</v>
      </c>
    </row>
    <row r="7095" spans="187:188" x14ac:dyDescent="0.3">
      <c r="GE7095" s="68">
        <v>242111</v>
      </c>
      <c r="GF7095" s="68" t="s">
        <v>3078</v>
      </c>
    </row>
    <row r="7096" spans="187:188" x14ac:dyDescent="0.3">
      <c r="GE7096" s="68">
        <v>242112</v>
      </c>
      <c r="GF7096" s="68" t="s">
        <v>3079</v>
      </c>
    </row>
    <row r="7097" spans="187:188" x14ac:dyDescent="0.3">
      <c r="GE7097" s="68">
        <v>242113</v>
      </c>
      <c r="GF7097" s="68" t="s">
        <v>3080</v>
      </c>
    </row>
    <row r="7098" spans="187:188" x14ac:dyDescent="0.3">
      <c r="GE7098" s="68">
        <v>242114</v>
      </c>
      <c r="GF7098" s="68" t="s">
        <v>3081</v>
      </c>
    </row>
    <row r="7099" spans="187:188" x14ac:dyDescent="0.3">
      <c r="GE7099" s="68">
        <v>242115</v>
      </c>
      <c r="GF7099" s="68" t="s">
        <v>3082</v>
      </c>
    </row>
    <row r="7100" spans="187:188" x14ac:dyDescent="0.3">
      <c r="GE7100" s="68">
        <v>242116</v>
      </c>
      <c r="GF7100" s="68" t="s">
        <v>3083</v>
      </c>
    </row>
    <row r="7101" spans="187:188" x14ac:dyDescent="0.3">
      <c r="GE7101" s="68">
        <v>242117</v>
      </c>
      <c r="GF7101" s="68" t="s">
        <v>3084</v>
      </c>
    </row>
    <row r="7102" spans="187:188" x14ac:dyDescent="0.3">
      <c r="GE7102" s="68">
        <v>242118</v>
      </c>
      <c r="GF7102" s="68" t="s">
        <v>3085</v>
      </c>
    </row>
    <row r="7103" spans="187:188" x14ac:dyDescent="0.3">
      <c r="GE7103" s="68">
        <v>242119</v>
      </c>
      <c r="GF7103" s="68" t="s">
        <v>3086</v>
      </c>
    </row>
    <row r="7104" spans="187:188" x14ac:dyDescent="0.3">
      <c r="GE7104" s="68">
        <v>242120</v>
      </c>
      <c r="GF7104" s="68" t="s">
        <v>3087</v>
      </c>
    </row>
    <row r="7105" spans="187:188" x14ac:dyDescent="0.3">
      <c r="GE7105" s="68">
        <v>242121</v>
      </c>
      <c r="GF7105" s="68" t="s">
        <v>3088</v>
      </c>
    </row>
    <row r="7106" spans="187:188" x14ac:dyDescent="0.3">
      <c r="GE7106" s="68">
        <v>242122</v>
      </c>
      <c r="GF7106" s="68" t="s">
        <v>3089</v>
      </c>
    </row>
    <row r="7107" spans="187:188" x14ac:dyDescent="0.3">
      <c r="GE7107" s="68">
        <v>242123</v>
      </c>
      <c r="GF7107" s="68" t="s">
        <v>3090</v>
      </c>
    </row>
    <row r="7108" spans="187:188" x14ac:dyDescent="0.3">
      <c r="GE7108" s="68">
        <v>249001</v>
      </c>
      <c r="GF7108" s="68" t="s">
        <v>7740</v>
      </c>
    </row>
    <row r="7109" spans="187:188" x14ac:dyDescent="0.3">
      <c r="GE7109" s="68">
        <v>249031</v>
      </c>
      <c r="GF7109" s="68" t="s">
        <v>7741</v>
      </c>
    </row>
    <row r="7110" spans="187:188" x14ac:dyDescent="0.3">
      <c r="GE7110" s="68">
        <v>249032</v>
      </c>
      <c r="GF7110" s="68" t="s">
        <v>7742</v>
      </c>
    </row>
    <row r="7111" spans="187:188" x14ac:dyDescent="0.3">
      <c r="GE7111" s="68">
        <v>249033</v>
      </c>
      <c r="GF7111" s="68" t="s">
        <v>7743</v>
      </c>
    </row>
    <row r="7112" spans="187:188" x14ac:dyDescent="0.3">
      <c r="GE7112" s="68">
        <v>249034</v>
      </c>
      <c r="GF7112" s="68" t="s">
        <v>7744</v>
      </c>
    </row>
    <row r="7113" spans="187:188" x14ac:dyDescent="0.3">
      <c r="GE7113" s="68">
        <v>249061</v>
      </c>
      <c r="GF7113" s="68" t="s">
        <v>7745</v>
      </c>
    </row>
    <row r="7114" spans="187:188" x14ac:dyDescent="0.3">
      <c r="GE7114" s="68">
        <v>249062</v>
      </c>
      <c r="GF7114" s="68" t="s">
        <v>7746</v>
      </c>
    </row>
    <row r="7115" spans="187:188" x14ac:dyDescent="0.3">
      <c r="GE7115" s="68">
        <v>249063</v>
      </c>
      <c r="GF7115" s="68" t="s">
        <v>7747</v>
      </c>
    </row>
    <row r="7116" spans="187:188" x14ac:dyDescent="0.3">
      <c r="GE7116" s="68">
        <v>249064</v>
      </c>
      <c r="GF7116" s="68" t="s">
        <v>7748</v>
      </c>
    </row>
    <row r="7117" spans="187:188" x14ac:dyDescent="0.3">
      <c r="GE7117" s="68">
        <v>249071</v>
      </c>
      <c r="GF7117" s="68" t="s">
        <v>7749</v>
      </c>
    </row>
    <row r="7118" spans="187:188" x14ac:dyDescent="0.3">
      <c r="GE7118" s="68">
        <v>249072</v>
      </c>
      <c r="GF7118" s="68" t="s">
        <v>7750</v>
      </c>
    </row>
    <row r="7119" spans="187:188" x14ac:dyDescent="0.3">
      <c r="GE7119" s="68">
        <v>249073</v>
      </c>
      <c r="GF7119" s="68" t="s">
        <v>7751</v>
      </c>
    </row>
    <row r="7120" spans="187:188" x14ac:dyDescent="0.3">
      <c r="GE7120" s="68">
        <v>249074</v>
      </c>
      <c r="GF7120" s="68" t="s">
        <v>7752</v>
      </c>
    </row>
    <row r="7121" spans="187:188" x14ac:dyDescent="0.3">
      <c r="GE7121" s="68">
        <v>249075</v>
      </c>
      <c r="GF7121" s="68" t="s">
        <v>7753</v>
      </c>
    </row>
    <row r="7122" spans="187:188" x14ac:dyDescent="0.3">
      <c r="GE7122" s="68">
        <v>249076</v>
      </c>
      <c r="GF7122" s="68" t="s">
        <v>7754</v>
      </c>
    </row>
    <row r="7123" spans="187:188" x14ac:dyDescent="0.3">
      <c r="GE7123" s="68">
        <v>249077</v>
      </c>
      <c r="GF7123" s="68" t="s">
        <v>7755</v>
      </c>
    </row>
    <row r="7124" spans="187:188" x14ac:dyDescent="0.3">
      <c r="GE7124" s="68">
        <v>249078</v>
      </c>
      <c r="GF7124" s="68" t="s">
        <v>7756</v>
      </c>
    </row>
    <row r="7125" spans="187:188" x14ac:dyDescent="0.3">
      <c r="GE7125" s="68">
        <v>250000</v>
      </c>
      <c r="GF7125" s="68" t="s">
        <v>3416</v>
      </c>
    </row>
    <row r="7126" spans="187:188" x14ac:dyDescent="0.3">
      <c r="GE7126" s="68">
        <v>250001</v>
      </c>
      <c r="GF7126" s="68" t="s">
        <v>3418</v>
      </c>
    </row>
    <row r="7127" spans="187:188" x14ac:dyDescent="0.3">
      <c r="GE7127" s="68">
        <v>250002</v>
      </c>
      <c r="GF7127" s="68" t="s">
        <v>3420</v>
      </c>
    </row>
    <row r="7128" spans="187:188" x14ac:dyDescent="0.3">
      <c r="GE7128" s="68">
        <v>250003</v>
      </c>
      <c r="GF7128" s="68" t="s">
        <v>3422</v>
      </c>
    </row>
    <row r="7129" spans="187:188" x14ac:dyDescent="0.3">
      <c r="GE7129" s="68">
        <v>250004</v>
      </c>
      <c r="GF7129" s="68" t="s">
        <v>3424</v>
      </c>
    </row>
    <row r="7130" spans="187:188" x14ac:dyDescent="0.3">
      <c r="GE7130" s="68">
        <v>250005</v>
      </c>
      <c r="GF7130" s="68" t="s">
        <v>3426</v>
      </c>
    </row>
    <row r="7131" spans="187:188" x14ac:dyDescent="0.3">
      <c r="GE7131" s="68">
        <v>250006</v>
      </c>
      <c r="GF7131" s="68" t="s">
        <v>3428</v>
      </c>
    </row>
    <row r="7132" spans="187:188" x14ac:dyDescent="0.3">
      <c r="GE7132" s="68">
        <v>250007</v>
      </c>
      <c r="GF7132" s="68" t="s">
        <v>3430</v>
      </c>
    </row>
    <row r="7133" spans="187:188" x14ac:dyDescent="0.3">
      <c r="GE7133" s="68">
        <v>250008</v>
      </c>
      <c r="GF7133" s="68" t="s">
        <v>3432</v>
      </c>
    </row>
    <row r="7134" spans="187:188" x14ac:dyDescent="0.3">
      <c r="GE7134" s="68">
        <v>250009</v>
      </c>
      <c r="GF7134" s="68" t="s">
        <v>3434</v>
      </c>
    </row>
    <row r="7135" spans="187:188" x14ac:dyDescent="0.3">
      <c r="GE7135" s="68">
        <v>250010</v>
      </c>
      <c r="GF7135" s="68" t="s">
        <v>3436</v>
      </c>
    </row>
    <row r="7136" spans="187:188" x14ac:dyDescent="0.3">
      <c r="GE7136" s="68">
        <v>250011</v>
      </c>
      <c r="GF7136" s="68" t="s">
        <v>3438</v>
      </c>
    </row>
    <row r="7137" spans="187:188" x14ac:dyDescent="0.3">
      <c r="GE7137" s="68">
        <v>250012</v>
      </c>
      <c r="GF7137" s="68" t="s">
        <v>3440</v>
      </c>
    </row>
    <row r="7138" spans="187:188" x14ac:dyDescent="0.3">
      <c r="GE7138" s="68">
        <v>250013</v>
      </c>
      <c r="GF7138" s="68" t="s">
        <v>3442</v>
      </c>
    </row>
    <row r="7139" spans="187:188" x14ac:dyDescent="0.3">
      <c r="GE7139" s="68">
        <v>250014</v>
      </c>
      <c r="GF7139" s="68" t="s">
        <v>3444</v>
      </c>
    </row>
    <row r="7140" spans="187:188" x14ac:dyDescent="0.3">
      <c r="GE7140" s="68">
        <v>250015</v>
      </c>
      <c r="GF7140" s="68" t="s">
        <v>3446</v>
      </c>
    </row>
    <row r="7141" spans="187:188" x14ac:dyDescent="0.3">
      <c r="GE7141" s="68">
        <v>250016</v>
      </c>
      <c r="GF7141" s="68" t="s">
        <v>3448</v>
      </c>
    </row>
    <row r="7142" spans="187:188" x14ac:dyDescent="0.3">
      <c r="GE7142" s="68">
        <v>250017</v>
      </c>
      <c r="GF7142" s="68" t="s">
        <v>7757</v>
      </c>
    </row>
    <row r="7143" spans="187:188" x14ac:dyDescent="0.3">
      <c r="GE7143" s="68">
        <v>250018</v>
      </c>
      <c r="GF7143" s="68" t="s">
        <v>3452</v>
      </c>
    </row>
    <row r="7144" spans="187:188" x14ac:dyDescent="0.3">
      <c r="GE7144" s="68">
        <v>250019</v>
      </c>
      <c r="GF7144" s="68" t="s">
        <v>3454</v>
      </c>
    </row>
    <row r="7145" spans="187:188" x14ac:dyDescent="0.3">
      <c r="GE7145" s="68">
        <v>250020</v>
      </c>
      <c r="GF7145" s="68" t="s">
        <v>3456</v>
      </c>
    </row>
    <row r="7146" spans="187:188" x14ac:dyDescent="0.3">
      <c r="GE7146" s="68">
        <v>250021</v>
      </c>
      <c r="GF7146" s="68" t="s">
        <v>3458</v>
      </c>
    </row>
    <row r="7147" spans="187:188" x14ac:dyDescent="0.3">
      <c r="GE7147" s="68">
        <v>250022</v>
      </c>
      <c r="GF7147" s="68" t="s">
        <v>3460</v>
      </c>
    </row>
    <row r="7148" spans="187:188" x14ac:dyDescent="0.3">
      <c r="GE7148" s="68">
        <v>250023</v>
      </c>
      <c r="GF7148" s="68" t="s">
        <v>3462</v>
      </c>
    </row>
    <row r="7149" spans="187:188" x14ac:dyDescent="0.3">
      <c r="GE7149" s="68">
        <v>250024</v>
      </c>
      <c r="GF7149" s="68" t="s">
        <v>3464</v>
      </c>
    </row>
    <row r="7150" spans="187:188" x14ac:dyDescent="0.3">
      <c r="GE7150" s="68">
        <v>250025</v>
      </c>
      <c r="GF7150" s="68" t="s">
        <v>3466</v>
      </c>
    </row>
    <row r="7151" spans="187:188" x14ac:dyDescent="0.3">
      <c r="GE7151" s="68">
        <v>250026</v>
      </c>
      <c r="GF7151" s="68" t="s">
        <v>3468</v>
      </c>
    </row>
    <row r="7152" spans="187:188" x14ac:dyDescent="0.3">
      <c r="GE7152" s="68">
        <v>250027</v>
      </c>
      <c r="GF7152" s="68" t="s">
        <v>3470</v>
      </c>
    </row>
    <row r="7153" spans="187:188" x14ac:dyDescent="0.3">
      <c r="GE7153" s="68">
        <v>250028</v>
      </c>
      <c r="GF7153" s="68" t="s">
        <v>3472</v>
      </c>
    </row>
    <row r="7154" spans="187:188" x14ac:dyDescent="0.3">
      <c r="GE7154" s="68">
        <v>250029</v>
      </c>
      <c r="GF7154" s="68" t="s">
        <v>3474</v>
      </c>
    </row>
    <row r="7155" spans="187:188" x14ac:dyDescent="0.3">
      <c r="GE7155" s="68">
        <v>250030</v>
      </c>
      <c r="GF7155" s="68" t="s">
        <v>3476</v>
      </c>
    </row>
    <row r="7156" spans="187:188" x14ac:dyDescent="0.3">
      <c r="GE7156" s="68">
        <v>250031</v>
      </c>
      <c r="GF7156" s="68" t="s">
        <v>3478</v>
      </c>
    </row>
    <row r="7157" spans="187:188" x14ac:dyDescent="0.3">
      <c r="GE7157" s="68">
        <v>250032</v>
      </c>
      <c r="GF7157" s="68" t="s">
        <v>3480</v>
      </c>
    </row>
    <row r="7158" spans="187:188" x14ac:dyDescent="0.3">
      <c r="GE7158" s="68">
        <v>250033</v>
      </c>
      <c r="GF7158" s="68" t="s">
        <v>3482</v>
      </c>
    </row>
    <row r="7159" spans="187:188" x14ac:dyDescent="0.3">
      <c r="GE7159" s="68">
        <v>250034</v>
      </c>
      <c r="GF7159" s="68" t="s">
        <v>3484</v>
      </c>
    </row>
    <row r="7160" spans="187:188" x14ac:dyDescent="0.3">
      <c r="GE7160" s="68">
        <v>250035</v>
      </c>
      <c r="GF7160" s="68" t="s">
        <v>3486</v>
      </c>
    </row>
    <row r="7161" spans="187:188" x14ac:dyDescent="0.3">
      <c r="GE7161" s="68">
        <v>250036</v>
      </c>
      <c r="GF7161" s="68" t="s">
        <v>3488</v>
      </c>
    </row>
    <row r="7162" spans="187:188" x14ac:dyDescent="0.3">
      <c r="GE7162" s="68">
        <v>250037</v>
      </c>
      <c r="GF7162" s="68" t="s">
        <v>3490</v>
      </c>
    </row>
    <row r="7163" spans="187:188" x14ac:dyDescent="0.3">
      <c r="GE7163" s="68">
        <v>250038</v>
      </c>
      <c r="GF7163" s="68" t="s">
        <v>3492</v>
      </c>
    </row>
    <row r="7164" spans="187:188" x14ac:dyDescent="0.3">
      <c r="GE7164" s="68">
        <v>250039</v>
      </c>
      <c r="GF7164" s="68" t="s">
        <v>3494</v>
      </c>
    </row>
    <row r="7165" spans="187:188" x14ac:dyDescent="0.3">
      <c r="GE7165" s="68">
        <v>250040</v>
      </c>
      <c r="GF7165" s="68" t="s">
        <v>3496</v>
      </c>
    </row>
    <row r="7166" spans="187:188" x14ac:dyDescent="0.3">
      <c r="GE7166" s="68">
        <v>250041</v>
      </c>
      <c r="GF7166" s="68" t="s">
        <v>3498</v>
      </c>
    </row>
    <row r="7167" spans="187:188" x14ac:dyDescent="0.3">
      <c r="GE7167" s="68">
        <v>250042</v>
      </c>
      <c r="GF7167" s="68" t="s">
        <v>3500</v>
      </c>
    </row>
    <row r="7168" spans="187:188" x14ac:dyDescent="0.3">
      <c r="GE7168" s="68">
        <v>250043</v>
      </c>
      <c r="GF7168" s="68" t="s">
        <v>3502</v>
      </c>
    </row>
    <row r="7169" spans="187:188" x14ac:dyDescent="0.3">
      <c r="GE7169" s="68">
        <v>250044</v>
      </c>
      <c r="GF7169" s="68" t="s">
        <v>3504</v>
      </c>
    </row>
    <row r="7170" spans="187:188" x14ac:dyDescent="0.3">
      <c r="GE7170" s="68">
        <v>250045</v>
      </c>
      <c r="GF7170" s="68" t="s">
        <v>3506</v>
      </c>
    </row>
    <row r="7171" spans="187:188" x14ac:dyDescent="0.3">
      <c r="GE7171" s="68">
        <v>250046</v>
      </c>
      <c r="GF7171" s="68" t="s">
        <v>3508</v>
      </c>
    </row>
    <row r="7172" spans="187:188" x14ac:dyDescent="0.3">
      <c r="GE7172" s="68">
        <v>250047</v>
      </c>
      <c r="GF7172" s="68" t="s">
        <v>3510</v>
      </c>
    </row>
    <row r="7173" spans="187:188" x14ac:dyDescent="0.3">
      <c r="GE7173" s="68">
        <v>250048</v>
      </c>
      <c r="GF7173" s="68" t="s">
        <v>3512</v>
      </c>
    </row>
    <row r="7174" spans="187:188" x14ac:dyDescent="0.3">
      <c r="GE7174" s="68">
        <v>250049</v>
      </c>
      <c r="GF7174" s="68" t="s">
        <v>3514</v>
      </c>
    </row>
    <row r="7175" spans="187:188" x14ac:dyDescent="0.3">
      <c r="GE7175" s="68">
        <v>250050</v>
      </c>
      <c r="GF7175" s="68" t="s">
        <v>3516</v>
      </c>
    </row>
    <row r="7176" spans="187:188" x14ac:dyDescent="0.3">
      <c r="GE7176" s="68">
        <v>250051</v>
      </c>
      <c r="GF7176" s="68" t="s">
        <v>3518</v>
      </c>
    </row>
    <row r="7177" spans="187:188" x14ac:dyDescent="0.3">
      <c r="GE7177" s="68">
        <v>250052</v>
      </c>
      <c r="GF7177" s="68" t="s">
        <v>3520</v>
      </c>
    </row>
    <row r="7178" spans="187:188" x14ac:dyDescent="0.3">
      <c r="GE7178" s="68">
        <v>250053</v>
      </c>
      <c r="GF7178" s="68" t="s">
        <v>3522</v>
      </c>
    </row>
    <row r="7179" spans="187:188" x14ac:dyDescent="0.3">
      <c r="GE7179" s="68">
        <v>250054</v>
      </c>
      <c r="GF7179" s="68" t="s">
        <v>3523</v>
      </c>
    </row>
    <row r="7180" spans="187:188" x14ac:dyDescent="0.3">
      <c r="GE7180" s="68">
        <v>250055</v>
      </c>
      <c r="GF7180" s="68" t="s">
        <v>3524</v>
      </c>
    </row>
    <row r="7181" spans="187:188" x14ac:dyDescent="0.3">
      <c r="GE7181" s="68">
        <v>250056</v>
      </c>
      <c r="GF7181" s="68" t="s">
        <v>3525</v>
      </c>
    </row>
    <row r="7182" spans="187:188" x14ac:dyDescent="0.3">
      <c r="GE7182" s="68">
        <v>250057</v>
      </c>
      <c r="GF7182" s="68" t="s">
        <v>7758</v>
      </c>
    </row>
    <row r="7183" spans="187:188" x14ac:dyDescent="0.3">
      <c r="GE7183" s="68">
        <v>250058</v>
      </c>
      <c r="GF7183" s="68" t="s">
        <v>3527</v>
      </c>
    </row>
    <row r="7184" spans="187:188" x14ac:dyDescent="0.3">
      <c r="GE7184" s="68">
        <v>260001</v>
      </c>
      <c r="GF7184" s="68" t="s">
        <v>7759</v>
      </c>
    </row>
    <row r="7185" spans="187:188" x14ac:dyDescent="0.3">
      <c r="GE7185" s="68">
        <v>260002</v>
      </c>
      <c r="GF7185" s="68" t="s">
        <v>7760</v>
      </c>
    </row>
    <row r="7186" spans="187:188" x14ac:dyDescent="0.3">
      <c r="GE7186" s="68">
        <v>260111</v>
      </c>
      <c r="GF7186" s="68" t="s">
        <v>7761</v>
      </c>
    </row>
    <row r="7187" spans="187:188" x14ac:dyDescent="0.3">
      <c r="GE7187" s="68">
        <v>260112</v>
      </c>
      <c r="GF7187" s="68" t="s">
        <v>7762</v>
      </c>
    </row>
    <row r="7188" spans="187:188" x14ac:dyDescent="0.3">
      <c r="GE7188" s="68">
        <v>260113</v>
      </c>
      <c r="GF7188" s="68" t="s">
        <v>7763</v>
      </c>
    </row>
    <row r="7189" spans="187:188" x14ac:dyDescent="0.3">
      <c r="GE7189" s="68">
        <v>260114</v>
      </c>
      <c r="GF7189" s="68" t="s">
        <v>7764</v>
      </c>
    </row>
    <row r="7190" spans="187:188" x14ac:dyDescent="0.3">
      <c r="GE7190" s="68">
        <v>260121</v>
      </c>
      <c r="GF7190" s="68" t="s">
        <v>7765</v>
      </c>
    </row>
    <row r="7191" spans="187:188" x14ac:dyDescent="0.3">
      <c r="GE7191" s="68">
        <v>260122</v>
      </c>
      <c r="GF7191" s="68" t="s">
        <v>7766</v>
      </c>
    </row>
    <row r="7192" spans="187:188" x14ac:dyDescent="0.3">
      <c r="GE7192" s="68">
        <v>260123</v>
      </c>
      <c r="GF7192" s="68" t="s">
        <v>7767</v>
      </c>
    </row>
    <row r="7193" spans="187:188" x14ac:dyDescent="0.3">
      <c r="GE7193" s="68">
        <v>260124</v>
      </c>
      <c r="GF7193" s="68" t="s">
        <v>7768</v>
      </c>
    </row>
    <row r="7194" spans="187:188" x14ac:dyDescent="0.3">
      <c r="GE7194" s="68">
        <v>260131</v>
      </c>
      <c r="GF7194" s="68" t="s">
        <v>7769</v>
      </c>
    </row>
    <row r="7195" spans="187:188" x14ac:dyDescent="0.3">
      <c r="GE7195" s="68">
        <v>260132</v>
      </c>
      <c r="GF7195" s="68" t="s">
        <v>7770</v>
      </c>
    </row>
    <row r="7196" spans="187:188" x14ac:dyDescent="0.3">
      <c r="GE7196" s="68">
        <v>260133</v>
      </c>
      <c r="GF7196" s="68" t="s">
        <v>7771</v>
      </c>
    </row>
    <row r="7197" spans="187:188" x14ac:dyDescent="0.3">
      <c r="GE7197" s="68">
        <v>260134</v>
      </c>
      <c r="GF7197" s="68" t="s">
        <v>7772</v>
      </c>
    </row>
    <row r="7198" spans="187:188" x14ac:dyDescent="0.3">
      <c r="GE7198" s="68">
        <v>260141</v>
      </c>
      <c r="GF7198" s="68" t="s">
        <v>7773</v>
      </c>
    </row>
    <row r="7199" spans="187:188" x14ac:dyDescent="0.3">
      <c r="GE7199" s="68">
        <v>260142</v>
      </c>
      <c r="GF7199" s="68" t="s">
        <v>7774</v>
      </c>
    </row>
    <row r="7200" spans="187:188" x14ac:dyDescent="0.3">
      <c r="GE7200" s="68">
        <v>260143</v>
      </c>
      <c r="GF7200" s="68" t="s">
        <v>7775</v>
      </c>
    </row>
    <row r="7201" spans="187:188" x14ac:dyDescent="0.3">
      <c r="GE7201" s="68">
        <v>260144</v>
      </c>
      <c r="GF7201" s="68" t="s">
        <v>7776</v>
      </c>
    </row>
    <row r="7202" spans="187:188" x14ac:dyDescent="0.3">
      <c r="GE7202" s="68">
        <v>260161</v>
      </c>
      <c r="GF7202" s="68" t="s">
        <v>7777</v>
      </c>
    </row>
    <row r="7203" spans="187:188" x14ac:dyDescent="0.3">
      <c r="GE7203" s="68">
        <v>260162</v>
      </c>
      <c r="GF7203" s="68" t="s">
        <v>7778</v>
      </c>
    </row>
    <row r="7204" spans="187:188" x14ac:dyDescent="0.3">
      <c r="GE7204" s="68">
        <v>260163</v>
      </c>
      <c r="GF7204" s="68" t="s">
        <v>7779</v>
      </c>
    </row>
    <row r="7205" spans="187:188" x14ac:dyDescent="0.3">
      <c r="GE7205" s="68">
        <v>260164</v>
      </c>
      <c r="GF7205" s="68" t="s">
        <v>7780</v>
      </c>
    </row>
    <row r="7206" spans="187:188" x14ac:dyDescent="0.3">
      <c r="GE7206" s="68">
        <v>260171</v>
      </c>
      <c r="GF7206" s="68" t="s">
        <v>7781</v>
      </c>
    </row>
    <row r="7207" spans="187:188" x14ac:dyDescent="0.3">
      <c r="GE7207" s="68">
        <v>260172</v>
      </c>
      <c r="GF7207" s="68" t="s">
        <v>7782</v>
      </c>
    </row>
    <row r="7208" spans="187:188" x14ac:dyDescent="0.3">
      <c r="GE7208" s="68">
        <v>260173</v>
      </c>
      <c r="GF7208" s="68" t="s">
        <v>7783</v>
      </c>
    </row>
    <row r="7209" spans="187:188" x14ac:dyDescent="0.3">
      <c r="GE7209" s="68">
        <v>260174</v>
      </c>
      <c r="GF7209" s="68" t="s">
        <v>7784</v>
      </c>
    </row>
    <row r="7210" spans="187:188" x14ac:dyDescent="0.3">
      <c r="GE7210" s="68">
        <v>260181</v>
      </c>
      <c r="GF7210" s="68" t="s">
        <v>7785</v>
      </c>
    </row>
    <row r="7211" spans="187:188" x14ac:dyDescent="0.3">
      <c r="GE7211" s="68">
        <v>260182</v>
      </c>
      <c r="GF7211" s="68" t="s">
        <v>7786</v>
      </c>
    </row>
    <row r="7212" spans="187:188" x14ac:dyDescent="0.3">
      <c r="GE7212" s="68">
        <v>260183</v>
      </c>
      <c r="GF7212" s="68" t="s">
        <v>7787</v>
      </c>
    </row>
    <row r="7213" spans="187:188" x14ac:dyDescent="0.3">
      <c r="GE7213" s="68">
        <v>260184</v>
      </c>
      <c r="GF7213" s="68" t="s">
        <v>7788</v>
      </c>
    </row>
    <row r="7214" spans="187:188" x14ac:dyDescent="0.3">
      <c r="GE7214" s="68">
        <v>260211</v>
      </c>
      <c r="GF7214" s="68" t="s">
        <v>7789</v>
      </c>
    </row>
    <row r="7215" spans="187:188" x14ac:dyDescent="0.3">
      <c r="GE7215" s="68">
        <v>260212</v>
      </c>
      <c r="GF7215" s="68" t="s">
        <v>7790</v>
      </c>
    </row>
    <row r="7216" spans="187:188" x14ac:dyDescent="0.3">
      <c r="GE7216" s="68">
        <v>260213</v>
      </c>
      <c r="GF7216" s="68" t="s">
        <v>7791</v>
      </c>
    </row>
    <row r="7217" spans="187:188" x14ac:dyDescent="0.3">
      <c r="GE7217" s="68">
        <v>260214</v>
      </c>
      <c r="GF7217" s="68" t="s">
        <v>7792</v>
      </c>
    </row>
    <row r="7218" spans="187:188" x14ac:dyDescent="0.3">
      <c r="GE7218" s="68">
        <v>260221</v>
      </c>
      <c r="GF7218" s="68" t="s">
        <v>7793</v>
      </c>
    </row>
    <row r="7219" spans="187:188" x14ac:dyDescent="0.3">
      <c r="GE7219" s="68">
        <v>260222</v>
      </c>
      <c r="GF7219" s="68" t="s">
        <v>7794</v>
      </c>
    </row>
    <row r="7220" spans="187:188" x14ac:dyDescent="0.3">
      <c r="GE7220" s="68">
        <v>260223</v>
      </c>
      <c r="GF7220" s="68" t="s">
        <v>7795</v>
      </c>
    </row>
    <row r="7221" spans="187:188" x14ac:dyDescent="0.3">
      <c r="GE7221" s="68">
        <v>260224</v>
      </c>
      <c r="GF7221" s="68" t="s">
        <v>7796</v>
      </c>
    </row>
    <row r="7222" spans="187:188" x14ac:dyDescent="0.3">
      <c r="GE7222" s="68">
        <v>260225</v>
      </c>
      <c r="GF7222" s="68" t="s">
        <v>7797</v>
      </c>
    </row>
    <row r="7223" spans="187:188" x14ac:dyDescent="0.3">
      <c r="GE7223" s="68">
        <v>260226</v>
      </c>
      <c r="GF7223" s="68" t="s">
        <v>7798</v>
      </c>
    </row>
    <row r="7224" spans="187:188" x14ac:dyDescent="0.3">
      <c r="GE7224" s="68">
        <v>260231</v>
      </c>
      <c r="GF7224" s="68" t="s">
        <v>7799</v>
      </c>
    </row>
    <row r="7225" spans="187:188" x14ac:dyDescent="0.3">
      <c r="GE7225" s="68">
        <v>260232</v>
      </c>
      <c r="GF7225" s="68" t="s">
        <v>7800</v>
      </c>
    </row>
    <row r="7226" spans="187:188" x14ac:dyDescent="0.3">
      <c r="GE7226" s="68">
        <v>260233</v>
      </c>
      <c r="GF7226" s="68" t="s">
        <v>7801</v>
      </c>
    </row>
    <row r="7227" spans="187:188" x14ac:dyDescent="0.3">
      <c r="GE7227" s="68">
        <v>260234</v>
      </c>
      <c r="GF7227" s="68" t="s">
        <v>7802</v>
      </c>
    </row>
    <row r="7228" spans="187:188" x14ac:dyDescent="0.3">
      <c r="GE7228" s="68">
        <v>260235</v>
      </c>
      <c r="GF7228" s="68" t="s">
        <v>7803</v>
      </c>
    </row>
    <row r="7229" spans="187:188" x14ac:dyDescent="0.3">
      <c r="GE7229" s="68">
        <v>260236</v>
      </c>
      <c r="GF7229" s="68" t="s">
        <v>7804</v>
      </c>
    </row>
    <row r="7230" spans="187:188" x14ac:dyDescent="0.3">
      <c r="GE7230" s="68">
        <v>260241</v>
      </c>
      <c r="GF7230" s="68" t="s">
        <v>7805</v>
      </c>
    </row>
    <row r="7231" spans="187:188" x14ac:dyDescent="0.3">
      <c r="GE7231" s="68">
        <v>260242</v>
      </c>
      <c r="GF7231" s="68" t="s">
        <v>7806</v>
      </c>
    </row>
    <row r="7232" spans="187:188" x14ac:dyDescent="0.3">
      <c r="GE7232" s="68">
        <v>260243</v>
      </c>
      <c r="GF7232" s="68" t="s">
        <v>7807</v>
      </c>
    </row>
    <row r="7233" spans="187:188" x14ac:dyDescent="0.3">
      <c r="GE7233" s="68">
        <v>260244</v>
      </c>
      <c r="GF7233" s="68" t="s">
        <v>7808</v>
      </c>
    </row>
    <row r="7234" spans="187:188" x14ac:dyDescent="0.3">
      <c r="GE7234" s="68">
        <v>260245</v>
      </c>
      <c r="GF7234" s="68" t="s">
        <v>7809</v>
      </c>
    </row>
    <row r="7235" spans="187:188" x14ac:dyDescent="0.3">
      <c r="GE7235" s="68">
        <v>260246</v>
      </c>
      <c r="GF7235" s="68" t="s">
        <v>7810</v>
      </c>
    </row>
    <row r="7236" spans="187:188" x14ac:dyDescent="0.3">
      <c r="GE7236" s="68">
        <v>260261</v>
      </c>
      <c r="GF7236" s="68" t="s">
        <v>7811</v>
      </c>
    </row>
    <row r="7237" spans="187:188" x14ac:dyDescent="0.3">
      <c r="GE7237" s="68">
        <v>260262</v>
      </c>
      <c r="GF7237" s="68" t="s">
        <v>7812</v>
      </c>
    </row>
    <row r="7238" spans="187:188" x14ac:dyDescent="0.3">
      <c r="GE7238" s="68">
        <v>260263</v>
      </c>
      <c r="GF7238" s="68" t="s">
        <v>7813</v>
      </c>
    </row>
    <row r="7239" spans="187:188" x14ac:dyDescent="0.3">
      <c r="GE7239" s="68">
        <v>260264</v>
      </c>
      <c r="GF7239" s="68" t="s">
        <v>7814</v>
      </c>
    </row>
    <row r="7240" spans="187:188" x14ac:dyDescent="0.3">
      <c r="GE7240" s="68">
        <v>260265</v>
      </c>
      <c r="GF7240" s="68" t="s">
        <v>7815</v>
      </c>
    </row>
    <row r="7241" spans="187:188" x14ac:dyDescent="0.3">
      <c r="GE7241" s="68">
        <v>260266</v>
      </c>
      <c r="GF7241" s="68" t="s">
        <v>7816</v>
      </c>
    </row>
    <row r="7242" spans="187:188" x14ac:dyDescent="0.3">
      <c r="GE7242" s="68">
        <v>260271</v>
      </c>
      <c r="GF7242" s="68" t="s">
        <v>7817</v>
      </c>
    </row>
    <row r="7243" spans="187:188" x14ac:dyDescent="0.3">
      <c r="GE7243" s="68">
        <v>260272</v>
      </c>
      <c r="GF7243" s="68" t="s">
        <v>7818</v>
      </c>
    </row>
    <row r="7244" spans="187:188" x14ac:dyDescent="0.3">
      <c r="GE7244" s="68">
        <v>260273</v>
      </c>
      <c r="GF7244" s="68" t="s">
        <v>7819</v>
      </c>
    </row>
    <row r="7245" spans="187:188" x14ac:dyDescent="0.3">
      <c r="GE7245" s="68">
        <v>260274</v>
      </c>
      <c r="GF7245" s="68" t="s">
        <v>7820</v>
      </c>
    </row>
    <row r="7246" spans="187:188" x14ac:dyDescent="0.3">
      <c r="GE7246" s="68">
        <v>260275</v>
      </c>
      <c r="GF7246" s="68" t="s">
        <v>7821</v>
      </c>
    </row>
    <row r="7247" spans="187:188" x14ac:dyDescent="0.3">
      <c r="GE7247" s="68">
        <v>260276</v>
      </c>
      <c r="GF7247" s="68" t="s">
        <v>7822</v>
      </c>
    </row>
    <row r="7248" spans="187:188" x14ac:dyDescent="0.3">
      <c r="GE7248" s="68">
        <v>260281</v>
      </c>
      <c r="GF7248" s="68" t="s">
        <v>7823</v>
      </c>
    </row>
    <row r="7249" spans="187:188" x14ac:dyDescent="0.3">
      <c r="GE7249" s="68">
        <v>260282</v>
      </c>
      <c r="GF7249" s="68" t="s">
        <v>7824</v>
      </c>
    </row>
    <row r="7250" spans="187:188" x14ac:dyDescent="0.3">
      <c r="GE7250" s="68">
        <v>260283</v>
      </c>
      <c r="GF7250" s="68" t="s">
        <v>7825</v>
      </c>
    </row>
    <row r="7251" spans="187:188" x14ac:dyDescent="0.3">
      <c r="GE7251" s="68">
        <v>260284</v>
      </c>
      <c r="GF7251" s="68" t="s">
        <v>7826</v>
      </c>
    </row>
    <row r="7252" spans="187:188" x14ac:dyDescent="0.3">
      <c r="GE7252" s="68">
        <v>260285</v>
      </c>
      <c r="GF7252" s="68" t="s">
        <v>7827</v>
      </c>
    </row>
    <row r="7253" spans="187:188" x14ac:dyDescent="0.3">
      <c r="GE7253" s="68">
        <v>260286</v>
      </c>
      <c r="GF7253" s="68" t="s">
        <v>7828</v>
      </c>
    </row>
    <row r="7254" spans="187:188" x14ac:dyDescent="0.3">
      <c r="GE7254" s="68">
        <v>260311</v>
      </c>
      <c r="GF7254" s="68" t="s">
        <v>7829</v>
      </c>
    </row>
    <row r="7255" spans="187:188" x14ac:dyDescent="0.3">
      <c r="GE7255" s="68">
        <v>260312</v>
      </c>
      <c r="GF7255" s="68" t="s">
        <v>7830</v>
      </c>
    </row>
    <row r="7256" spans="187:188" x14ac:dyDescent="0.3">
      <c r="GE7256" s="68">
        <v>260313</v>
      </c>
      <c r="GF7256" s="68" t="s">
        <v>7831</v>
      </c>
    </row>
    <row r="7257" spans="187:188" x14ac:dyDescent="0.3">
      <c r="GE7257" s="68">
        <v>260314</v>
      </c>
      <c r="GF7257" s="68" t="s">
        <v>7832</v>
      </c>
    </row>
    <row r="7258" spans="187:188" x14ac:dyDescent="0.3">
      <c r="GE7258" s="68">
        <v>260321</v>
      </c>
      <c r="GF7258" s="68" t="s">
        <v>7833</v>
      </c>
    </row>
    <row r="7259" spans="187:188" x14ac:dyDescent="0.3">
      <c r="GE7259" s="68">
        <v>260322</v>
      </c>
      <c r="GF7259" s="68" t="s">
        <v>7834</v>
      </c>
    </row>
    <row r="7260" spans="187:188" x14ac:dyDescent="0.3">
      <c r="GE7260" s="68">
        <v>260323</v>
      </c>
      <c r="GF7260" s="68" t="s">
        <v>7835</v>
      </c>
    </row>
    <row r="7261" spans="187:188" x14ac:dyDescent="0.3">
      <c r="GE7261" s="68">
        <v>260324</v>
      </c>
      <c r="GF7261" s="68" t="s">
        <v>7836</v>
      </c>
    </row>
    <row r="7262" spans="187:188" x14ac:dyDescent="0.3">
      <c r="GE7262" s="68">
        <v>260331</v>
      </c>
      <c r="GF7262" s="68" t="s">
        <v>7837</v>
      </c>
    </row>
    <row r="7263" spans="187:188" x14ac:dyDescent="0.3">
      <c r="GE7263" s="68">
        <v>260332</v>
      </c>
      <c r="GF7263" s="68" t="s">
        <v>7838</v>
      </c>
    </row>
    <row r="7264" spans="187:188" x14ac:dyDescent="0.3">
      <c r="GE7264" s="68">
        <v>260333</v>
      </c>
      <c r="GF7264" s="68" t="s">
        <v>7839</v>
      </c>
    </row>
    <row r="7265" spans="187:188" x14ac:dyDescent="0.3">
      <c r="GE7265" s="68">
        <v>260334</v>
      </c>
      <c r="GF7265" s="68" t="s">
        <v>7840</v>
      </c>
    </row>
    <row r="7266" spans="187:188" x14ac:dyDescent="0.3">
      <c r="GE7266" s="68">
        <v>260341</v>
      </c>
      <c r="GF7266" s="68" t="s">
        <v>7841</v>
      </c>
    </row>
    <row r="7267" spans="187:188" x14ac:dyDescent="0.3">
      <c r="GE7267" s="68">
        <v>260342</v>
      </c>
      <c r="GF7267" s="68" t="s">
        <v>7842</v>
      </c>
    </row>
    <row r="7268" spans="187:188" x14ac:dyDescent="0.3">
      <c r="GE7268" s="68">
        <v>260343</v>
      </c>
      <c r="GF7268" s="68" t="s">
        <v>7843</v>
      </c>
    </row>
    <row r="7269" spans="187:188" x14ac:dyDescent="0.3">
      <c r="GE7269" s="68">
        <v>260344</v>
      </c>
      <c r="GF7269" s="68" t="s">
        <v>7844</v>
      </c>
    </row>
    <row r="7270" spans="187:188" x14ac:dyDescent="0.3">
      <c r="GE7270" s="68">
        <v>260361</v>
      </c>
      <c r="GF7270" s="68" t="s">
        <v>7845</v>
      </c>
    </row>
    <row r="7271" spans="187:188" x14ac:dyDescent="0.3">
      <c r="GE7271" s="68">
        <v>260362</v>
      </c>
      <c r="GF7271" s="68" t="s">
        <v>7846</v>
      </c>
    </row>
    <row r="7272" spans="187:188" x14ac:dyDescent="0.3">
      <c r="GE7272" s="68">
        <v>260363</v>
      </c>
      <c r="GF7272" s="68" t="s">
        <v>7847</v>
      </c>
    </row>
    <row r="7273" spans="187:188" x14ac:dyDescent="0.3">
      <c r="GE7273" s="68">
        <v>260364</v>
      </c>
      <c r="GF7273" s="68" t="s">
        <v>7848</v>
      </c>
    </row>
    <row r="7274" spans="187:188" x14ac:dyDescent="0.3">
      <c r="GE7274" s="68">
        <v>260371</v>
      </c>
      <c r="GF7274" s="68" t="s">
        <v>7849</v>
      </c>
    </row>
    <row r="7275" spans="187:188" x14ac:dyDescent="0.3">
      <c r="GE7275" s="68">
        <v>260372</v>
      </c>
      <c r="GF7275" s="68" t="s">
        <v>7850</v>
      </c>
    </row>
    <row r="7276" spans="187:188" x14ac:dyDescent="0.3">
      <c r="GE7276" s="68">
        <v>260373</v>
      </c>
      <c r="GF7276" s="68" t="s">
        <v>7851</v>
      </c>
    </row>
    <row r="7277" spans="187:188" x14ac:dyDescent="0.3">
      <c r="GE7277" s="68">
        <v>260374</v>
      </c>
      <c r="GF7277" s="68" t="s">
        <v>7852</v>
      </c>
    </row>
    <row r="7278" spans="187:188" x14ac:dyDescent="0.3">
      <c r="GE7278" s="68">
        <v>260381</v>
      </c>
      <c r="GF7278" s="68" t="s">
        <v>7853</v>
      </c>
    </row>
    <row r="7279" spans="187:188" x14ac:dyDescent="0.3">
      <c r="GE7279" s="68">
        <v>260382</v>
      </c>
      <c r="GF7279" s="68" t="s">
        <v>7854</v>
      </c>
    </row>
    <row r="7280" spans="187:188" x14ac:dyDescent="0.3">
      <c r="GE7280" s="68">
        <v>260383</v>
      </c>
      <c r="GF7280" s="68" t="s">
        <v>7855</v>
      </c>
    </row>
    <row r="7281" spans="187:188" x14ac:dyDescent="0.3">
      <c r="GE7281" s="68">
        <v>260384</v>
      </c>
      <c r="GF7281" s="68" t="s">
        <v>7856</v>
      </c>
    </row>
    <row r="7282" spans="187:188" x14ac:dyDescent="0.3">
      <c r="GE7282" s="68">
        <v>260411</v>
      </c>
      <c r="GF7282" s="68" t="s">
        <v>7846</v>
      </c>
    </row>
    <row r="7283" spans="187:188" x14ac:dyDescent="0.3">
      <c r="GE7283" s="68">
        <v>260412</v>
      </c>
      <c r="GF7283" s="68" t="s">
        <v>7857</v>
      </c>
    </row>
    <row r="7284" spans="187:188" x14ac:dyDescent="0.3">
      <c r="GE7284" s="68">
        <v>260413</v>
      </c>
      <c r="GF7284" s="68" t="s">
        <v>7858</v>
      </c>
    </row>
    <row r="7285" spans="187:188" x14ac:dyDescent="0.3">
      <c r="GE7285" s="68">
        <v>260414</v>
      </c>
      <c r="GF7285" s="68" t="s">
        <v>7859</v>
      </c>
    </row>
    <row r="7286" spans="187:188" x14ac:dyDescent="0.3">
      <c r="GE7286" s="68">
        <v>260421</v>
      </c>
      <c r="GF7286" s="68" t="s">
        <v>7860</v>
      </c>
    </row>
    <row r="7287" spans="187:188" x14ac:dyDescent="0.3">
      <c r="GE7287" s="68">
        <v>260422</v>
      </c>
      <c r="GF7287" s="68" t="s">
        <v>7861</v>
      </c>
    </row>
    <row r="7288" spans="187:188" x14ac:dyDescent="0.3">
      <c r="GE7288" s="68">
        <v>260423</v>
      </c>
      <c r="GF7288" s="68" t="s">
        <v>7862</v>
      </c>
    </row>
    <row r="7289" spans="187:188" x14ac:dyDescent="0.3">
      <c r="GE7289" s="68">
        <v>260424</v>
      </c>
      <c r="GF7289" s="68" t="s">
        <v>7863</v>
      </c>
    </row>
    <row r="7290" spans="187:188" x14ac:dyDescent="0.3">
      <c r="GE7290" s="68">
        <v>260431</v>
      </c>
      <c r="GF7290" s="68" t="s">
        <v>7864</v>
      </c>
    </row>
    <row r="7291" spans="187:188" x14ac:dyDescent="0.3">
      <c r="GE7291" s="68">
        <v>260432</v>
      </c>
      <c r="GF7291" s="68" t="s">
        <v>7865</v>
      </c>
    </row>
    <row r="7292" spans="187:188" x14ac:dyDescent="0.3">
      <c r="GE7292" s="68">
        <v>260433</v>
      </c>
      <c r="GF7292" s="68" t="s">
        <v>7866</v>
      </c>
    </row>
    <row r="7293" spans="187:188" x14ac:dyDescent="0.3">
      <c r="GE7293" s="68">
        <v>260434</v>
      </c>
      <c r="GF7293" s="68" t="s">
        <v>7867</v>
      </c>
    </row>
    <row r="7294" spans="187:188" x14ac:dyDescent="0.3">
      <c r="GE7294" s="68">
        <v>260441</v>
      </c>
      <c r="GF7294" s="68" t="s">
        <v>7868</v>
      </c>
    </row>
    <row r="7295" spans="187:188" x14ac:dyDescent="0.3">
      <c r="GE7295" s="68">
        <v>260442</v>
      </c>
      <c r="GF7295" s="68" t="s">
        <v>7869</v>
      </c>
    </row>
    <row r="7296" spans="187:188" x14ac:dyDescent="0.3">
      <c r="GE7296" s="68">
        <v>260443</v>
      </c>
      <c r="GF7296" s="68" t="s">
        <v>7870</v>
      </c>
    </row>
    <row r="7297" spans="187:188" x14ac:dyDescent="0.3">
      <c r="GE7297" s="68">
        <v>260444</v>
      </c>
      <c r="GF7297" s="68" t="s">
        <v>7871</v>
      </c>
    </row>
    <row r="7298" spans="187:188" x14ac:dyDescent="0.3">
      <c r="GE7298" s="68">
        <v>260461</v>
      </c>
      <c r="GF7298" s="68" t="s">
        <v>7872</v>
      </c>
    </row>
    <row r="7299" spans="187:188" x14ac:dyDescent="0.3">
      <c r="GE7299" s="68">
        <v>260462</v>
      </c>
      <c r="GF7299" s="68" t="s">
        <v>7873</v>
      </c>
    </row>
    <row r="7300" spans="187:188" x14ac:dyDescent="0.3">
      <c r="GE7300" s="68">
        <v>260463</v>
      </c>
      <c r="GF7300" s="68" t="s">
        <v>7874</v>
      </c>
    </row>
    <row r="7301" spans="187:188" x14ac:dyDescent="0.3">
      <c r="GE7301" s="68">
        <v>260464</v>
      </c>
      <c r="GF7301" s="68" t="s">
        <v>7875</v>
      </c>
    </row>
    <row r="7302" spans="187:188" x14ac:dyDescent="0.3">
      <c r="GE7302" s="68">
        <v>260471</v>
      </c>
      <c r="GF7302" s="68" t="s">
        <v>7876</v>
      </c>
    </row>
    <row r="7303" spans="187:188" x14ac:dyDescent="0.3">
      <c r="GE7303" s="68">
        <v>260472</v>
      </c>
      <c r="GF7303" s="68" t="s">
        <v>7877</v>
      </c>
    </row>
    <row r="7304" spans="187:188" x14ac:dyDescent="0.3">
      <c r="GE7304" s="68">
        <v>260473</v>
      </c>
      <c r="GF7304" s="68" t="s">
        <v>7878</v>
      </c>
    </row>
    <row r="7305" spans="187:188" x14ac:dyDescent="0.3">
      <c r="GE7305" s="68">
        <v>260474</v>
      </c>
      <c r="GF7305" s="68" t="s">
        <v>7879</v>
      </c>
    </row>
    <row r="7306" spans="187:188" x14ac:dyDescent="0.3">
      <c r="GE7306" s="68">
        <v>260481</v>
      </c>
      <c r="GF7306" s="68" t="s">
        <v>7880</v>
      </c>
    </row>
    <row r="7307" spans="187:188" x14ac:dyDescent="0.3">
      <c r="GE7307" s="68">
        <v>260482</v>
      </c>
      <c r="GF7307" s="68" t="s">
        <v>7881</v>
      </c>
    </row>
    <row r="7308" spans="187:188" x14ac:dyDescent="0.3">
      <c r="GE7308" s="68">
        <v>260483</v>
      </c>
      <c r="GF7308" s="68" t="s">
        <v>7882</v>
      </c>
    </row>
    <row r="7309" spans="187:188" x14ac:dyDescent="0.3">
      <c r="GE7309" s="68">
        <v>260484</v>
      </c>
      <c r="GF7309" s="68" t="s">
        <v>7883</v>
      </c>
    </row>
    <row r="7310" spans="187:188" x14ac:dyDescent="0.3">
      <c r="GE7310" s="68">
        <v>269001</v>
      </c>
      <c r="GF7310" s="68" t="s">
        <v>7884</v>
      </c>
    </row>
    <row r="7311" spans="187:188" x14ac:dyDescent="0.3">
      <c r="GE7311" s="68">
        <v>269002</v>
      </c>
      <c r="GF7311" s="68" t="s">
        <v>7885</v>
      </c>
    </row>
    <row r="7312" spans="187:188" x14ac:dyDescent="0.3">
      <c r="GE7312" s="68">
        <v>269003</v>
      </c>
      <c r="GF7312" s="68" t="s">
        <v>7886</v>
      </c>
    </row>
    <row r="7313" spans="187:188" x14ac:dyDescent="0.3">
      <c r="GE7313" s="68">
        <v>269004</v>
      </c>
      <c r="GF7313" s="68" t="s">
        <v>7887</v>
      </c>
    </row>
    <row r="7314" spans="187:188" x14ac:dyDescent="0.3">
      <c r="GE7314" s="68">
        <v>269005</v>
      </c>
      <c r="GF7314" s="68" t="s">
        <v>7888</v>
      </c>
    </row>
    <row r="7315" spans="187:188" x14ac:dyDescent="0.3">
      <c r="GE7315" s="68">
        <v>269006</v>
      </c>
      <c r="GF7315" s="68" t="s">
        <v>7889</v>
      </c>
    </row>
    <row r="7316" spans="187:188" x14ac:dyDescent="0.3">
      <c r="GE7316" s="68">
        <v>269007</v>
      </c>
      <c r="GF7316" s="68" t="s">
        <v>7890</v>
      </c>
    </row>
    <row r="7317" spans="187:188" x14ac:dyDescent="0.3">
      <c r="GE7317" s="68">
        <v>269008</v>
      </c>
      <c r="GF7317" s="68" t="s">
        <v>7891</v>
      </c>
    </row>
    <row r="7318" spans="187:188" x14ac:dyDescent="0.3">
      <c r="GE7318" s="68">
        <v>270001</v>
      </c>
      <c r="GF7318" s="68" t="s">
        <v>7892</v>
      </c>
    </row>
    <row r="7319" spans="187:188" x14ac:dyDescent="0.3">
      <c r="GE7319" s="68">
        <v>270002</v>
      </c>
      <c r="GF7319" s="68" t="s">
        <v>7893</v>
      </c>
    </row>
    <row r="7320" spans="187:188" x14ac:dyDescent="0.3">
      <c r="GE7320" s="68">
        <v>270003</v>
      </c>
      <c r="GF7320" s="68" t="s">
        <v>7894</v>
      </c>
    </row>
    <row r="7321" spans="187:188" x14ac:dyDescent="0.3">
      <c r="GE7321" s="68">
        <v>270004</v>
      </c>
      <c r="GF7321" s="68" t="s">
        <v>7895</v>
      </c>
    </row>
    <row r="7322" spans="187:188" x14ac:dyDescent="0.3">
      <c r="GE7322" s="68">
        <v>270005</v>
      </c>
      <c r="GF7322" s="68" t="s">
        <v>7896</v>
      </c>
    </row>
    <row r="7323" spans="187:188" x14ac:dyDescent="0.3">
      <c r="GE7323" s="68">
        <v>270006</v>
      </c>
      <c r="GF7323" s="68" t="s">
        <v>7897</v>
      </c>
    </row>
    <row r="7324" spans="187:188" x14ac:dyDescent="0.3">
      <c r="GE7324" s="68">
        <v>270007</v>
      </c>
      <c r="GF7324" s="68" t="s">
        <v>7898</v>
      </c>
    </row>
    <row r="7325" spans="187:188" x14ac:dyDescent="0.3">
      <c r="GE7325" s="68">
        <v>270008</v>
      </c>
      <c r="GF7325" s="68" t="s">
        <v>7899</v>
      </c>
    </row>
    <row r="7326" spans="187:188" x14ac:dyDescent="0.3">
      <c r="GE7326" s="68">
        <v>270009</v>
      </c>
      <c r="GF7326" s="68" t="s">
        <v>7900</v>
      </c>
    </row>
    <row r="7327" spans="187:188" x14ac:dyDescent="0.3">
      <c r="GE7327" s="68">
        <v>270010</v>
      </c>
      <c r="GF7327" s="68" t="s">
        <v>7901</v>
      </c>
    </row>
    <row r="7328" spans="187:188" x14ac:dyDescent="0.3">
      <c r="GE7328" s="68">
        <v>270011</v>
      </c>
      <c r="GF7328" s="68" t="s">
        <v>7902</v>
      </c>
    </row>
    <row r="7329" spans="187:188" x14ac:dyDescent="0.3">
      <c r="GE7329" s="68">
        <v>270012</v>
      </c>
      <c r="GF7329" s="68" t="s">
        <v>7903</v>
      </c>
    </row>
    <row r="7330" spans="187:188" x14ac:dyDescent="0.3">
      <c r="GE7330" s="68">
        <v>270013</v>
      </c>
      <c r="GF7330" s="68" t="s">
        <v>7904</v>
      </c>
    </row>
    <row r="7331" spans="187:188" x14ac:dyDescent="0.3">
      <c r="GE7331" s="68">
        <v>270014</v>
      </c>
      <c r="GF7331" s="68" t="s">
        <v>7905</v>
      </c>
    </row>
    <row r="7332" spans="187:188" x14ac:dyDescent="0.3">
      <c r="GE7332" s="68">
        <v>270015</v>
      </c>
      <c r="GF7332" s="68" t="s">
        <v>7906</v>
      </c>
    </row>
    <row r="7333" spans="187:188" x14ac:dyDescent="0.3">
      <c r="GE7333" s="68">
        <v>270016</v>
      </c>
      <c r="GF7333" s="68" t="s">
        <v>7907</v>
      </c>
    </row>
    <row r="7334" spans="187:188" x14ac:dyDescent="0.3">
      <c r="GE7334" s="68">
        <v>270017</v>
      </c>
      <c r="GF7334" s="68" t="s">
        <v>7908</v>
      </c>
    </row>
    <row r="7335" spans="187:188" x14ac:dyDescent="0.3">
      <c r="GE7335" s="68">
        <v>270018</v>
      </c>
      <c r="GF7335" s="68" t="s">
        <v>7909</v>
      </c>
    </row>
    <row r="7336" spans="187:188" x14ac:dyDescent="0.3">
      <c r="GE7336" s="68">
        <v>270019</v>
      </c>
      <c r="GF7336" s="68" t="s">
        <v>7910</v>
      </c>
    </row>
    <row r="7337" spans="187:188" x14ac:dyDescent="0.3">
      <c r="GE7337" s="68">
        <v>270020</v>
      </c>
      <c r="GF7337" s="68" t="s">
        <v>7911</v>
      </c>
    </row>
    <row r="7338" spans="187:188" x14ac:dyDescent="0.3">
      <c r="GE7338" s="68">
        <v>270021</v>
      </c>
      <c r="GF7338" s="68" t="s">
        <v>7912</v>
      </c>
    </row>
    <row r="7339" spans="187:188" x14ac:dyDescent="0.3">
      <c r="GE7339" s="68">
        <v>270022</v>
      </c>
      <c r="GF7339" s="68" t="s">
        <v>7911</v>
      </c>
    </row>
    <row r="7340" spans="187:188" x14ac:dyDescent="0.3">
      <c r="GE7340" s="68">
        <v>270023</v>
      </c>
      <c r="GF7340" s="68" t="s">
        <v>7913</v>
      </c>
    </row>
    <row r="7341" spans="187:188" x14ac:dyDescent="0.3">
      <c r="GE7341" s="68">
        <v>270024</v>
      </c>
      <c r="GF7341" s="68" t="s">
        <v>7914</v>
      </c>
    </row>
    <row r="7342" spans="187:188" x14ac:dyDescent="0.3">
      <c r="GE7342" s="68">
        <v>270025</v>
      </c>
      <c r="GF7342" s="68" t="s">
        <v>7915</v>
      </c>
    </row>
    <row r="7343" spans="187:188" x14ac:dyDescent="0.3">
      <c r="GE7343" s="68">
        <v>270026</v>
      </c>
      <c r="GF7343" s="68" t="s">
        <v>7916</v>
      </c>
    </row>
    <row r="7344" spans="187:188" x14ac:dyDescent="0.3">
      <c r="GE7344" s="68">
        <v>270027</v>
      </c>
      <c r="GF7344" s="68" t="s">
        <v>7917</v>
      </c>
    </row>
    <row r="7345" spans="187:188" x14ac:dyDescent="0.3">
      <c r="GE7345" s="68">
        <v>270028</v>
      </c>
      <c r="GF7345" s="68" t="s">
        <v>7918</v>
      </c>
    </row>
    <row r="7346" spans="187:188" x14ac:dyDescent="0.3">
      <c r="GE7346" s="68">
        <v>270029</v>
      </c>
      <c r="GF7346" s="68" t="s">
        <v>7919</v>
      </c>
    </row>
    <row r="7347" spans="187:188" x14ac:dyDescent="0.3">
      <c r="GE7347" s="68">
        <v>270030</v>
      </c>
      <c r="GF7347" s="68" t="s">
        <v>7920</v>
      </c>
    </row>
    <row r="7348" spans="187:188" x14ac:dyDescent="0.3">
      <c r="GE7348" s="68">
        <v>270031</v>
      </c>
      <c r="GF7348" s="68" t="s">
        <v>7921</v>
      </c>
    </row>
    <row r="7349" spans="187:188" x14ac:dyDescent="0.3">
      <c r="GE7349" s="68">
        <v>270032</v>
      </c>
      <c r="GF7349" s="68" t="s">
        <v>7922</v>
      </c>
    </row>
    <row r="7350" spans="187:188" x14ac:dyDescent="0.3">
      <c r="GE7350" s="68">
        <v>270033</v>
      </c>
      <c r="GF7350" s="68" t="s">
        <v>7923</v>
      </c>
    </row>
    <row r="7351" spans="187:188" x14ac:dyDescent="0.3">
      <c r="GE7351" s="68">
        <v>270034</v>
      </c>
      <c r="GF7351" s="68" t="s">
        <v>7924</v>
      </c>
    </row>
    <row r="7352" spans="187:188" x14ac:dyDescent="0.3">
      <c r="GE7352" s="68">
        <v>270035</v>
      </c>
      <c r="GF7352" s="68" t="s">
        <v>7925</v>
      </c>
    </row>
    <row r="7353" spans="187:188" x14ac:dyDescent="0.3">
      <c r="GE7353" s="68">
        <v>270036</v>
      </c>
      <c r="GF7353" s="68" t="s">
        <v>7926</v>
      </c>
    </row>
    <row r="7354" spans="187:188" x14ac:dyDescent="0.3">
      <c r="GE7354" s="68">
        <v>270037</v>
      </c>
      <c r="GF7354" s="68" t="s">
        <v>7927</v>
      </c>
    </row>
    <row r="7355" spans="187:188" x14ac:dyDescent="0.3">
      <c r="GE7355" s="68">
        <v>270038</v>
      </c>
      <c r="GF7355" s="68" t="s">
        <v>7928</v>
      </c>
    </row>
    <row r="7356" spans="187:188" x14ac:dyDescent="0.3">
      <c r="GE7356" s="68">
        <v>270039</v>
      </c>
      <c r="GF7356" s="68" t="s">
        <v>7929</v>
      </c>
    </row>
    <row r="7357" spans="187:188" x14ac:dyDescent="0.3">
      <c r="GE7357" s="68">
        <v>270040</v>
      </c>
      <c r="GF7357" s="68" t="s">
        <v>7919</v>
      </c>
    </row>
    <row r="7358" spans="187:188" x14ac:dyDescent="0.3">
      <c r="GE7358" s="68">
        <v>270041</v>
      </c>
      <c r="GF7358" s="68" t="s">
        <v>7930</v>
      </c>
    </row>
    <row r="7359" spans="187:188" x14ac:dyDescent="0.3">
      <c r="GE7359" s="68">
        <v>270042</v>
      </c>
      <c r="GF7359" s="68" t="s">
        <v>7931</v>
      </c>
    </row>
    <row r="7360" spans="187:188" x14ac:dyDescent="0.3">
      <c r="GE7360" s="68">
        <v>270043</v>
      </c>
      <c r="GF7360" s="68" t="s">
        <v>7932</v>
      </c>
    </row>
    <row r="7361" spans="187:188" x14ac:dyDescent="0.3">
      <c r="GE7361" s="68">
        <v>270044</v>
      </c>
      <c r="GF7361" s="68" t="s">
        <v>7933</v>
      </c>
    </row>
    <row r="7362" spans="187:188" x14ac:dyDescent="0.3">
      <c r="GE7362" s="68">
        <v>270045</v>
      </c>
      <c r="GF7362" s="68" t="s">
        <v>7934</v>
      </c>
    </row>
    <row r="7363" spans="187:188" x14ac:dyDescent="0.3">
      <c r="GE7363" s="68">
        <v>270046</v>
      </c>
      <c r="GF7363" s="68" t="s">
        <v>7935</v>
      </c>
    </row>
    <row r="7364" spans="187:188" x14ac:dyDescent="0.3">
      <c r="GE7364" s="68">
        <v>270047</v>
      </c>
      <c r="GF7364" s="68" t="s">
        <v>7936</v>
      </c>
    </row>
    <row r="7365" spans="187:188" x14ac:dyDescent="0.3">
      <c r="GE7365" s="68">
        <v>270048</v>
      </c>
      <c r="GF7365" s="68" t="s">
        <v>7937</v>
      </c>
    </row>
    <row r="7366" spans="187:188" x14ac:dyDescent="0.3">
      <c r="GE7366" s="68">
        <v>270049</v>
      </c>
      <c r="GF7366" s="68" t="s">
        <v>7938</v>
      </c>
    </row>
    <row r="7367" spans="187:188" x14ac:dyDescent="0.3">
      <c r="GE7367" s="68">
        <v>270050</v>
      </c>
      <c r="GF7367" s="68" t="s">
        <v>7939</v>
      </c>
    </row>
    <row r="7368" spans="187:188" x14ac:dyDescent="0.3">
      <c r="GE7368" s="68">
        <v>270051</v>
      </c>
      <c r="GF7368" s="68" t="s">
        <v>7940</v>
      </c>
    </row>
    <row r="7369" spans="187:188" x14ac:dyDescent="0.3">
      <c r="GE7369" s="68">
        <v>270052</v>
      </c>
      <c r="GF7369" s="68" t="s">
        <v>7941</v>
      </c>
    </row>
    <row r="7370" spans="187:188" x14ac:dyDescent="0.3">
      <c r="GE7370" s="68">
        <v>270053</v>
      </c>
      <c r="GF7370" s="68" t="s">
        <v>7942</v>
      </c>
    </row>
    <row r="7371" spans="187:188" x14ac:dyDescent="0.3">
      <c r="GE7371" s="68">
        <v>270054</v>
      </c>
      <c r="GF7371" s="68" t="s">
        <v>7943</v>
      </c>
    </row>
    <row r="7372" spans="187:188" x14ac:dyDescent="0.3">
      <c r="GE7372" s="68">
        <v>270055</v>
      </c>
      <c r="GF7372" s="68" t="s">
        <v>7944</v>
      </c>
    </row>
    <row r="7373" spans="187:188" x14ac:dyDescent="0.3">
      <c r="GE7373" s="68">
        <v>270056</v>
      </c>
      <c r="GF7373" s="68" t="s">
        <v>7945</v>
      </c>
    </row>
    <row r="7374" spans="187:188" x14ac:dyDescent="0.3">
      <c r="GE7374" s="68">
        <v>270057</v>
      </c>
      <c r="GF7374" s="68" t="s">
        <v>7946</v>
      </c>
    </row>
    <row r="7375" spans="187:188" x14ac:dyDescent="0.3">
      <c r="GE7375" s="68">
        <v>270058</v>
      </c>
      <c r="GF7375" s="68" t="s">
        <v>7947</v>
      </c>
    </row>
    <row r="7376" spans="187:188" x14ac:dyDescent="0.3">
      <c r="GE7376" s="68">
        <v>270059</v>
      </c>
      <c r="GF7376" s="68" t="s">
        <v>7948</v>
      </c>
    </row>
    <row r="7377" spans="187:188" x14ac:dyDescent="0.3">
      <c r="GE7377" s="68">
        <v>270060</v>
      </c>
      <c r="GF7377" s="68" t="s">
        <v>7949</v>
      </c>
    </row>
    <row r="7378" spans="187:188" x14ac:dyDescent="0.3">
      <c r="GE7378" s="68">
        <v>270061</v>
      </c>
      <c r="GF7378" s="68" t="s">
        <v>7948</v>
      </c>
    </row>
    <row r="7379" spans="187:188" x14ac:dyDescent="0.3">
      <c r="GE7379" s="68">
        <v>270062</v>
      </c>
      <c r="GF7379" s="68" t="s">
        <v>7949</v>
      </c>
    </row>
    <row r="7380" spans="187:188" x14ac:dyDescent="0.3">
      <c r="GE7380" s="68">
        <v>270063</v>
      </c>
      <c r="GF7380" s="68" t="s">
        <v>7950</v>
      </c>
    </row>
    <row r="7381" spans="187:188" x14ac:dyDescent="0.3">
      <c r="GE7381" s="68">
        <v>270064</v>
      </c>
      <c r="GF7381" s="68" t="s">
        <v>7951</v>
      </c>
    </row>
    <row r="7382" spans="187:188" x14ac:dyDescent="0.3">
      <c r="GE7382" s="68">
        <v>270065</v>
      </c>
      <c r="GF7382" s="68" t="s">
        <v>7949</v>
      </c>
    </row>
    <row r="7383" spans="187:188" x14ac:dyDescent="0.3">
      <c r="GE7383" s="68">
        <v>270066</v>
      </c>
      <c r="GF7383" s="68" t="s">
        <v>7909</v>
      </c>
    </row>
    <row r="7384" spans="187:188" x14ac:dyDescent="0.3">
      <c r="GE7384" s="68">
        <v>270067</v>
      </c>
      <c r="GF7384" s="68" t="s">
        <v>7952</v>
      </c>
    </row>
    <row r="7385" spans="187:188" x14ac:dyDescent="0.3">
      <c r="GE7385" s="68">
        <v>270068</v>
      </c>
      <c r="GF7385" s="68" t="s">
        <v>7953</v>
      </c>
    </row>
    <row r="7386" spans="187:188" x14ac:dyDescent="0.3">
      <c r="GE7386" s="68">
        <v>270069</v>
      </c>
      <c r="GF7386" s="68" t="s">
        <v>7954</v>
      </c>
    </row>
    <row r="7387" spans="187:188" x14ac:dyDescent="0.3">
      <c r="GE7387" s="68">
        <v>270070</v>
      </c>
      <c r="GF7387" s="68" t="s">
        <v>7955</v>
      </c>
    </row>
    <row r="7388" spans="187:188" x14ac:dyDescent="0.3">
      <c r="GE7388" s="68">
        <v>270071</v>
      </c>
      <c r="GF7388" s="68" t="s">
        <v>7956</v>
      </c>
    </row>
    <row r="7389" spans="187:188" x14ac:dyDescent="0.3">
      <c r="GE7389" s="68">
        <v>270072</v>
      </c>
      <c r="GF7389" s="68" t="s">
        <v>7957</v>
      </c>
    </row>
    <row r="7390" spans="187:188" x14ac:dyDescent="0.3">
      <c r="GE7390" s="68">
        <v>270073</v>
      </c>
      <c r="GF7390" s="68" t="s">
        <v>7958</v>
      </c>
    </row>
    <row r="7391" spans="187:188" x14ac:dyDescent="0.3">
      <c r="GE7391" s="68">
        <v>270074</v>
      </c>
      <c r="GF7391" s="68" t="s">
        <v>7959</v>
      </c>
    </row>
    <row r="7392" spans="187:188" x14ac:dyDescent="0.3">
      <c r="GE7392" s="68">
        <v>270075</v>
      </c>
      <c r="GF7392" s="68" t="s">
        <v>7960</v>
      </c>
    </row>
    <row r="7393" spans="187:188" x14ac:dyDescent="0.3">
      <c r="GE7393" s="68">
        <v>270076</v>
      </c>
      <c r="GF7393" s="68" t="s">
        <v>7961</v>
      </c>
    </row>
    <row r="7394" spans="187:188" x14ac:dyDescent="0.3">
      <c r="GE7394" s="68">
        <v>270077</v>
      </c>
      <c r="GF7394" s="68" t="s">
        <v>7962</v>
      </c>
    </row>
    <row r="7395" spans="187:188" x14ac:dyDescent="0.3">
      <c r="GE7395" s="68">
        <v>270078</v>
      </c>
      <c r="GF7395" s="68" t="s">
        <v>7963</v>
      </c>
    </row>
    <row r="7396" spans="187:188" x14ac:dyDescent="0.3">
      <c r="GE7396" s="68">
        <v>270079</v>
      </c>
      <c r="GF7396" s="68" t="s">
        <v>7964</v>
      </c>
    </row>
    <row r="7397" spans="187:188" x14ac:dyDescent="0.3">
      <c r="GE7397" s="68">
        <v>270080</v>
      </c>
      <c r="GF7397" s="68" t="s">
        <v>7965</v>
      </c>
    </row>
    <row r="7398" spans="187:188" x14ac:dyDescent="0.3">
      <c r="GE7398" s="68">
        <v>270081</v>
      </c>
      <c r="GF7398" s="68" t="s">
        <v>7966</v>
      </c>
    </row>
    <row r="7399" spans="187:188" x14ac:dyDescent="0.3">
      <c r="GE7399" s="68">
        <v>270082</v>
      </c>
      <c r="GF7399" s="68" t="s">
        <v>7967</v>
      </c>
    </row>
    <row r="7400" spans="187:188" x14ac:dyDescent="0.3">
      <c r="GE7400" s="68">
        <v>270083</v>
      </c>
      <c r="GF7400" s="68" t="s">
        <v>7968</v>
      </c>
    </row>
    <row r="7401" spans="187:188" x14ac:dyDescent="0.3">
      <c r="GE7401" s="68">
        <v>270084</v>
      </c>
      <c r="GF7401" s="68" t="s">
        <v>7969</v>
      </c>
    </row>
    <row r="7402" spans="187:188" x14ac:dyDescent="0.3">
      <c r="GE7402" s="68">
        <v>270085</v>
      </c>
      <c r="GF7402" s="68" t="s">
        <v>7970</v>
      </c>
    </row>
    <row r="7403" spans="187:188" x14ac:dyDescent="0.3">
      <c r="GE7403" s="68">
        <v>270086</v>
      </c>
      <c r="GF7403" s="68" t="s">
        <v>7971</v>
      </c>
    </row>
    <row r="7404" spans="187:188" x14ac:dyDescent="0.3">
      <c r="GE7404" s="68">
        <v>270087</v>
      </c>
      <c r="GF7404" s="68" t="s">
        <v>7972</v>
      </c>
    </row>
    <row r="7405" spans="187:188" x14ac:dyDescent="0.3">
      <c r="GE7405" s="68">
        <v>270088</v>
      </c>
      <c r="GF7405" s="68" t="s">
        <v>7973</v>
      </c>
    </row>
    <row r="7406" spans="187:188" x14ac:dyDescent="0.3">
      <c r="GE7406" s="68">
        <v>270089</v>
      </c>
      <c r="GF7406" s="68" t="s">
        <v>7974</v>
      </c>
    </row>
    <row r="7407" spans="187:188" x14ac:dyDescent="0.3">
      <c r="GE7407" s="68">
        <v>270090</v>
      </c>
      <c r="GF7407" s="68" t="s">
        <v>7975</v>
      </c>
    </row>
    <row r="7408" spans="187:188" x14ac:dyDescent="0.3">
      <c r="GE7408" s="68">
        <v>270091</v>
      </c>
      <c r="GF7408" s="68" t="s">
        <v>7976</v>
      </c>
    </row>
    <row r="7409" spans="187:188" x14ac:dyDescent="0.3">
      <c r="GE7409" s="68">
        <v>270092</v>
      </c>
      <c r="GF7409" s="68" t="s">
        <v>7977</v>
      </c>
    </row>
    <row r="7410" spans="187:188" x14ac:dyDescent="0.3">
      <c r="GE7410" s="68">
        <v>270093</v>
      </c>
      <c r="GF7410" s="68" t="s">
        <v>7978</v>
      </c>
    </row>
    <row r="7411" spans="187:188" x14ac:dyDescent="0.3">
      <c r="GE7411" s="68">
        <v>270094</v>
      </c>
      <c r="GF7411" s="68" t="s">
        <v>7979</v>
      </c>
    </row>
    <row r="7412" spans="187:188" x14ac:dyDescent="0.3">
      <c r="GE7412" s="68">
        <v>270095</v>
      </c>
      <c r="GF7412" s="68" t="s">
        <v>7980</v>
      </c>
    </row>
    <row r="7413" spans="187:188" x14ac:dyDescent="0.3">
      <c r="GE7413" s="68">
        <v>270096</v>
      </c>
      <c r="GF7413" s="68" t="s">
        <v>7981</v>
      </c>
    </row>
    <row r="7414" spans="187:188" x14ac:dyDescent="0.3">
      <c r="GE7414" s="68">
        <v>270097</v>
      </c>
      <c r="GF7414" s="68" t="s">
        <v>7982</v>
      </c>
    </row>
    <row r="7415" spans="187:188" x14ac:dyDescent="0.3">
      <c r="GE7415" s="68">
        <v>270098</v>
      </c>
      <c r="GF7415" s="68" t="s">
        <v>7981</v>
      </c>
    </row>
    <row r="7416" spans="187:188" x14ac:dyDescent="0.3">
      <c r="GE7416" s="68">
        <v>270099</v>
      </c>
      <c r="GF7416" s="68" t="s">
        <v>7983</v>
      </c>
    </row>
    <row r="7417" spans="187:188" x14ac:dyDescent="0.3">
      <c r="GE7417" s="68">
        <v>270100</v>
      </c>
      <c r="GF7417" s="68" t="s">
        <v>7984</v>
      </c>
    </row>
    <row r="7418" spans="187:188" x14ac:dyDescent="0.3">
      <c r="GE7418" s="68">
        <v>270101</v>
      </c>
      <c r="GF7418" s="68" t="s">
        <v>7985</v>
      </c>
    </row>
    <row r="7419" spans="187:188" x14ac:dyDescent="0.3">
      <c r="GE7419" s="68">
        <v>270102</v>
      </c>
      <c r="GF7419" s="68" t="s">
        <v>7986</v>
      </c>
    </row>
    <row r="7420" spans="187:188" x14ac:dyDescent="0.3">
      <c r="GE7420" s="68">
        <v>270103</v>
      </c>
      <c r="GF7420" s="68" t="s">
        <v>7987</v>
      </c>
    </row>
    <row r="7421" spans="187:188" x14ac:dyDescent="0.3">
      <c r="GE7421" s="68">
        <v>270104</v>
      </c>
      <c r="GF7421" s="68" t="s">
        <v>7988</v>
      </c>
    </row>
    <row r="7422" spans="187:188" x14ac:dyDescent="0.3">
      <c r="GE7422" s="68">
        <v>270105</v>
      </c>
      <c r="GF7422" s="68" t="s">
        <v>7989</v>
      </c>
    </row>
    <row r="7423" spans="187:188" x14ac:dyDescent="0.3">
      <c r="GE7423" s="68">
        <v>270106</v>
      </c>
      <c r="GF7423" s="68" t="s">
        <v>7990</v>
      </c>
    </row>
    <row r="7424" spans="187:188" x14ac:dyDescent="0.3">
      <c r="GE7424" s="68">
        <v>270107</v>
      </c>
      <c r="GF7424" s="68" t="s">
        <v>7991</v>
      </c>
    </row>
    <row r="7425" spans="187:188" x14ac:dyDescent="0.3">
      <c r="GE7425" s="68">
        <v>270108</v>
      </c>
      <c r="GF7425" s="68" t="s">
        <v>7992</v>
      </c>
    </row>
    <row r="7426" spans="187:188" x14ac:dyDescent="0.3">
      <c r="GE7426" s="68">
        <v>270109</v>
      </c>
      <c r="GF7426" s="68" t="s">
        <v>7993</v>
      </c>
    </row>
    <row r="7427" spans="187:188" x14ac:dyDescent="0.3">
      <c r="GE7427" s="68">
        <v>270110</v>
      </c>
      <c r="GF7427" s="68" t="s">
        <v>7994</v>
      </c>
    </row>
    <row r="7428" spans="187:188" x14ac:dyDescent="0.3">
      <c r="GE7428" s="68">
        <v>270111</v>
      </c>
      <c r="GF7428" s="68" t="s">
        <v>7995</v>
      </c>
    </row>
    <row r="7429" spans="187:188" x14ac:dyDescent="0.3">
      <c r="GE7429" s="68">
        <v>270112</v>
      </c>
      <c r="GF7429" s="68" t="s">
        <v>7996</v>
      </c>
    </row>
    <row r="7430" spans="187:188" x14ac:dyDescent="0.3">
      <c r="GE7430" s="68">
        <v>270113</v>
      </c>
      <c r="GF7430" s="68" t="s">
        <v>7997</v>
      </c>
    </row>
    <row r="7431" spans="187:188" x14ac:dyDescent="0.3">
      <c r="GE7431" s="68">
        <v>270114</v>
      </c>
      <c r="GF7431" s="68" t="s">
        <v>7998</v>
      </c>
    </row>
    <row r="7432" spans="187:188" x14ac:dyDescent="0.3">
      <c r="GE7432" s="68">
        <v>270115</v>
      </c>
      <c r="GF7432" s="68" t="s">
        <v>7999</v>
      </c>
    </row>
    <row r="7433" spans="187:188" x14ac:dyDescent="0.3">
      <c r="GE7433" s="68">
        <v>270116</v>
      </c>
      <c r="GF7433" s="68" t="s">
        <v>8000</v>
      </c>
    </row>
    <row r="7434" spans="187:188" x14ac:dyDescent="0.3">
      <c r="GE7434" s="68">
        <v>270117</v>
      </c>
      <c r="GF7434" s="68" t="s">
        <v>8001</v>
      </c>
    </row>
    <row r="7435" spans="187:188" x14ac:dyDescent="0.3">
      <c r="GE7435" s="68">
        <v>270118</v>
      </c>
      <c r="GF7435" s="68" t="s">
        <v>8002</v>
      </c>
    </row>
    <row r="7436" spans="187:188" x14ac:dyDescent="0.3">
      <c r="GE7436" s="68">
        <v>270119</v>
      </c>
      <c r="GF7436" s="68" t="s">
        <v>8003</v>
      </c>
    </row>
    <row r="7437" spans="187:188" x14ac:dyDescent="0.3">
      <c r="GE7437" s="68">
        <v>270120</v>
      </c>
      <c r="GF7437" s="68" t="s">
        <v>8004</v>
      </c>
    </row>
    <row r="7438" spans="187:188" x14ac:dyDescent="0.3">
      <c r="GE7438" s="68">
        <v>270121</v>
      </c>
      <c r="GF7438" s="68" t="s">
        <v>8005</v>
      </c>
    </row>
    <row r="7439" spans="187:188" x14ac:dyDescent="0.3">
      <c r="GE7439" s="68">
        <v>270122</v>
      </c>
      <c r="GF7439" s="68" t="s">
        <v>8006</v>
      </c>
    </row>
    <row r="7440" spans="187:188" x14ac:dyDescent="0.3">
      <c r="GE7440" s="68">
        <v>270123</v>
      </c>
      <c r="GF7440" s="68" t="s">
        <v>8007</v>
      </c>
    </row>
    <row r="7441" spans="187:188" x14ac:dyDescent="0.3">
      <c r="GE7441" s="68">
        <v>270124</v>
      </c>
      <c r="GF7441" s="68" t="s">
        <v>8008</v>
      </c>
    </row>
    <row r="7442" spans="187:188" x14ac:dyDescent="0.3">
      <c r="GE7442" s="68">
        <v>270125</v>
      </c>
      <c r="GF7442" s="68" t="s">
        <v>8009</v>
      </c>
    </row>
    <row r="7443" spans="187:188" x14ac:dyDescent="0.3">
      <c r="GE7443" s="68">
        <v>270126</v>
      </c>
      <c r="GF7443" s="68" t="s">
        <v>8010</v>
      </c>
    </row>
    <row r="7444" spans="187:188" x14ac:dyDescent="0.3">
      <c r="GE7444" s="68">
        <v>270127</v>
      </c>
      <c r="GF7444" s="68" t="s">
        <v>8011</v>
      </c>
    </row>
    <row r="7445" spans="187:188" x14ac:dyDescent="0.3">
      <c r="GE7445" s="68">
        <v>270128</v>
      </c>
      <c r="GF7445" s="68" t="s">
        <v>8012</v>
      </c>
    </row>
    <row r="7446" spans="187:188" x14ac:dyDescent="0.3">
      <c r="GE7446" s="68">
        <v>270129</v>
      </c>
      <c r="GF7446" s="68" t="s">
        <v>8013</v>
      </c>
    </row>
    <row r="7447" spans="187:188" x14ac:dyDescent="0.3">
      <c r="GE7447" s="68">
        <v>270130</v>
      </c>
      <c r="GF7447" s="68" t="s">
        <v>8014</v>
      </c>
    </row>
    <row r="7448" spans="187:188" x14ac:dyDescent="0.3">
      <c r="GE7448" s="68">
        <v>270131</v>
      </c>
      <c r="GF7448" s="68" t="s">
        <v>8015</v>
      </c>
    </row>
    <row r="7449" spans="187:188" x14ac:dyDescent="0.3">
      <c r="GE7449" s="68">
        <v>270132</v>
      </c>
      <c r="GF7449" s="68" t="s">
        <v>8016</v>
      </c>
    </row>
    <row r="7450" spans="187:188" x14ac:dyDescent="0.3">
      <c r="GE7450" s="68">
        <v>270133</v>
      </c>
      <c r="GF7450" s="68" t="s">
        <v>8017</v>
      </c>
    </row>
    <row r="7451" spans="187:188" x14ac:dyDescent="0.3">
      <c r="GE7451" s="68">
        <v>270134</v>
      </c>
      <c r="GF7451" s="68" t="s">
        <v>8018</v>
      </c>
    </row>
    <row r="7452" spans="187:188" x14ac:dyDescent="0.3">
      <c r="GE7452" s="68">
        <v>270135</v>
      </c>
      <c r="GF7452" s="68" t="s">
        <v>8019</v>
      </c>
    </row>
    <row r="7453" spans="187:188" x14ac:dyDescent="0.3">
      <c r="GE7453" s="68">
        <v>270136</v>
      </c>
      <c r="GF7453" s="68" t="s">
        <v>8020</v>
      </c>
    </row>
    <row r="7454" spans="187:188" x14ac:dyDescent="0.3">
      <c r="GE7454" s="68">
        <v>270137</v>
      </c>
      <c r="GF7454" s="68" t="s">
        <v>8021</v>
      </c>
    </row>
    <row r="7455" spans="187:188" x14ac:dyDescent="0.3">
      <c r="GE7455" s="68">
        <v>270138</v>
      </c>
      <c r="GF7455" s="68" t="s">
        <v>8022</v>
      </c>
    </row>
    <row r="7456" spans="187:188" x14ac:dyDescent="0.3">
      <c r="GE7456" s="68">
        <v>270139</v>
      </c>
      <c r="GF7456" s="68" t="s">
        <v>8023</v>
      </c>
    </row>
    <row r="7457" spans="187:188" x14ac:dyDescent="0.3">
      <c r="GE7457" s="68">
        <v>270140</v>
      </c>
      <c r="GF7457" s="68" t="s">
        <v>8024</v>
      </c>
    </row>
    <row r="7458" spans="187:188" x14ac:dyDescent="0.3">
      <c r="GE7458" s="68">
        <v>270141</v>
      </c>
      <c r="GF7458" s="68" t="s">
        <v>8025</v>
      </c>
    </row>
    <row r="7459" spans="187:188" x14ac:dyDescent="0.3">
      <c r="GE7459" s="68">
        <v>270142</v>
      </c>
      <c r="GF7459" s="68" t="s">
        <v>8026</v>
      </c>
    </row>
    <row r="7460" spans="187:188" x14ac:dyDescent="0.3">
      <c r="GE7460" s="68">
        <v>270143</v>
      </c>
      <c r="GF7460" s="68" t="s">
        <v>8027</v>
      </c>
    </row>
    <row r="7461" spans="187:188" x14ac:dyDescent="0.3">
      <c r="GE7461" s="68">
        <v>270144</v>
      </c>
      <c r="GF7461" s="68" t="s">
        <v>8028</v>
      </c>
    </row>
    <row r="7462" spans="187:188" x14ac:dyDescent="0.3">
      <c r="GE7462" s="68">
        <v>270145</v>
      </c>
      <c r="GF7462" s="68" t="s">
        <v>8029</v>
      </c>
    </row>
    <row r="7463" spans="187:188" x14ac:dyDescent="0.3">
      <c r="GE7463" s="68">
        <v>270146</v>
      </c>
      <c r="GF7463" s="68" t="s">
        <v>8030</v>
      </c>
    </row>
    <row r="7464" spans="187:188" x14ac:dyDescent="0.3">
      <c r="GE7464" s="68">
        <v>270147</v>
      </c>
      <c r="GF7464" s="68" t="s">
        <v>8031</v>
      </c>
    </row>
    <row r="7465" spans="187:188" x14ac:dyDescent="0.3">
      <c r="GE7465" s="68">
        <v>270148</v>
      </c>
      <c r="GF7465" s="68" t="s">
        <v>8032</v>
      </c>
    </row>
    <row r="7466" spans="187:188" x14ac:dyDescent="0.3">
      <c r="GE7466" s="68">
        <v>270149</v>
      </c>
      <c r="GF7466" s="68" t="s">
        <v>8033</v>
      </c>
    </row>
    <row r="7467" spans="187:188" x14ac:dyDescent="0.3">
      <c r="GE7467" s="68">
        <v>270150</v>
      </c>
      <c r="GF7467" s="68" t="s">
        <v>8034</v>
      </c>
    </row>
    <row r="7468" spans="187:188" x14ac:dyDescent="0.3">
      <c r="GE7468" s="68">
        <v>270151</v>
      </c>
      <c r="GF7468" s="68" t="s">
        <v>8035</v>
      </c>
    </row>
    <row r="7469" spans="187:188" x14ac:dyDescent="0.3">
      <c r="GE7469" s="68">
        <v>270152</v>
      </c>
      <c r="GF7469" s="68" t="s">
        <v>8036</v>
      </c>
    </row>
    <row r="7470" spans="187:188" x14ac:dyDescent="0.3">
      <c r="GE7470" s="68">
        <v>270153</v>
      </c>
      <c r="GF7470" s="68" t="s">
        <v>8037</v>
      </c>
    </row>
    <row r="7471" spans="187:188" x14ac:dyDescent="0.3">
      <c r="GE7471" s="68">
        <v>270154</v>
      </c>
      <c r="GF7471" s="68" t="s">
        <v>8038</v>
      </c>
    </row>
    <row r="7472" spans="187:188" x14ac:dyDescent="0.3">
      <c r="GE7472" s="68">
        <v>270155</v>
      </c>
      <c r="GF7472" s="68" t="s">
        <v>8039</v>
      </c>
    </row>
    <row r="7473" spans="187:188" x14ac:dyDescent="0.3">
      <c r="GE7473" s="68">
        <v>270156</v>
      </c>
      <c r="GF7473" s="68" t="s">
        <v>8040</v>
      </c>
    </row>
    <row r="7474" spans="187:188" x14ac:dyDescent="0.3">
      <c r="GE7474" s="68">
        <v>270157</v>
      </c>
      <c r="GF7474" s="68" t="s">
        <v>8041</v>
      </c>
    </row>
    <row r="7475" spans="187:188" x14ac:dyDescent="0.3">
      <c r="GE7475" s="68">
        <v>270158</v>
      </c>
      <c r="GF7475" s="68" t="s">
        <v>8042</v>
      </c>
    </row>
    <row r="7476" spans="187:188" x14ac:dyDescent="0.3">
      <c r="GE7476" s="68">
        <v>270159</v>
      </c>
      <c r="GF7476" s="68" t="s">
        <v>8043</v>
      </c>
    </row>
    <row r="7477" spans="187:188" x14ac:dyDescent="0.3">
      <c r="GE7477" s="68">
        <v>270160</v>
      </c>
      <c r="GF7477" s="68" t="s">
        <v>8044</v>
      </c>
    </row>
    <row r="7478" spans="187:188" x14ac:dyDescent="0.3">
      <c r="GE7478" s="68">
        <v>270161</v>
      </c>
      <c r="GF7478" s="68" t="s">
        <v>8045</v>
      </c>
    </row>
    <row r="7479" spans="187:188" x14ac:dyDescent="0.3">
      <c r="GE7479" s="68">
        <v>270162</v>
      </c>
      <c r="GF7479" s="68" t="s">
        <v>8046</v>
      </c>
    </row>
    <row r="7480" spans="187:188" x14ac:dyDescent="0.3">
      <c r="GE7480" s="68">
        <v>270163</v>
      </c>
      <c r="GF7480" s="68" t="s">
        <v>8047</v>
      </c>
    </row>
    <row r="7481" spans="187:188" x14ac:dyDescent="0.3">
      <c r="GE7481" s="68">
        <v>270164</v>
      </c>
      <c r="GF7481" s="68" t="s">
        <v>8048</v>
      </c>
    </row>
    <row r="7482" spans="187:188" x14ac:dyDescent="0.3">
      <c r="GE7482" s="68">
        <v>270165</v>
      </c>
      <c r="GF7482" s="68" t="s">
        <v>8049</v>
      </c>
    </row>
    <row r="7483" spans="187:188" x14ac:dyDescent="0.3">
      <c r="GE7483" s="68">
        <v>270166</v>
      </c>
      <c r="GF7483" s="68" t="s">
        <v>8050</v>
      </c>
    </row>
    <row r="7484" spans="187:188" x14ac:dyDescent="0.3">
      <c r="GE7484" s="68">
        <v>270167</v>
      </c>
      <c r="GF7484" s="68" t="s">
        <v>8051</v>
      </c>
    </row>
    <row r="7485" spans="187:188" x14ac:dyDescent="0.3">
      <c r="GE7485" s="68">
        <v>270168</v>
      </c>
      <c r="GF7485" s="68" t="s">
        <v>8052</v>
      </c>
    </row>
    <row r="7486" spans="187:188" x14ac:dyDescent="0.3">
      <c r="GE7486" s="68">
        <v>270169</v>
      </c>
      <c r="GF7486" s="68" t="s">
        <v>8053</v>
      </c>
    </row>
    <row r="7487" spans="187:188" x14ac:dyDescent="0.3">
      <c r="GE7487" s="68">
        <v>270170</v>
      </c>
      <c r="GF7487" s="68" t="s">
        <v>8054</v>
      </c>
    </row>
    <row r="7488" spans="187:188" x14ac:dyDescent="0.3">
      <c r="GE7488" s="68">
        <v>270171</v>
      </c>
      <c r="GF7488" s="68" t="s">
        <v>8055</v>
      </c>
    </row>
    <row r="7489" spans="187:188" x14ac:dyDescent="0.3">
      <c r="GE7489" s="68">
        <v>270172</v>
      </c>
      <c r="GF7489" s="68" t="s">
        <v>8056</v>
      </c>
    </row>
    <row r="7490" spans="187:188" x14ac:dyDescent="0.3">
      <c r="GE7490" s="68">
        <v>270173</v>
      </c>
      <c r="GF7490" s="68" t="s">
        <v>8057</v>
      </c>
    </row>
    <row r="7491" spans="187:188" x14ac:dyDescent="0.3">
      <c r="GE7491" s="68">
        <v>270174</v>
      </c>
      <c r="GF7491" s="68" t="s">
        <v>8058</v>
      </c>
    </row>
    <row r="7492" spans="187:188" x14ac:dyDescent="0.3">
      <c r="GE7492" s="68">
        <v>270175</v>
      </c>
      <c r="GF7492" s="68" t="s">
        <v>8059</v>
      </c>
    </row>
    <row r="7493" spans="187:188" x14ac:dyDescent="0.3">
      <c r="GE7493" s="68">
        <v>270176</v>
      </c>
      <c r="GF7493" s="68" t="s">
        <v>8060</v>
      </c>
    </row>
    <row r="7494" spans="187:188" x14ac:dyDescent="0.3">
      <c r="GE7494" s="68">
        <v>270177</v>
      </c>
      <c r="GF7494" s="68" t="s">
        <v>8061</v>
      </c>
    </row>
    <row r="7495" spans="187:188" x14ac:dyDescent="0.3">
      <c r="GE7495" s="68">
        <v>270178</v>
      </c>
      <c r="GF7495" s="68" t="s">
        <v>8062</v>
      </c>
    </row>
    <row r="7496" spans="187:188" x14ac:dyDescent="0.3">
      <c r="GE7496" s="68">
        <v>270179</v>
      </c>
      <c r="GF7496" s="68" t="s">
        <v>8063</v>
      </c>
    </row>
    <row r="7497" spans="187:188" x14ac:dyDescent="0.3">
      <c r="GE7497" s="68">
        <v>270180</v>
      </c>
      <c r="GF7497" s="68" t="s">
        <v>8064</v>
      </c>
    </row>
    <row r="7498" spans="187:188" x14ac:dyDescent="0.3">
      <c r="GE7498" s="68">
        <v>270181</v>
      </c>
      <c r="GF7498" s="68" t="s">
        <v>8065</v>
      </c>
    </row>
    <row r="7499" spans="187:188" x14ac:dyDescent="0.3">
      <c r="GE7499" s="68">
        <v>270182</v>
      </c>
      <c r="GF7499" s="68" t="s">
        <v>8066</v>
      </c>
    </row>
    <row r="7500" spans="187:188" x14ac:dyDescent="0.3">
      <c r="GE7500" s="68">
        <v>270183</v>
      </c>
      <c r="GF7500" s="68" t="s">
        <v>8067</v>
      </c>
    </row>
    <row r="7501" spans="187:188" x14ac:dyDescent="0.3">
      <c r="GE7501" s="68">
        <v>270184</v>
      </c>
      <c r="GF7501" s="68" t="s">
        <v>8068</v>
      </c>
    </row>
    <row r="7502" spans="187:188" x14ac:dyDescent="0.3">
      <c r="GE7502" s="68">
        <v>270185</v>
      </c>
      <c r="GF7502" s="68" t="s">
        <v>8069</v>
      </c>
    </row>
    <row r="7503" spans="187:188" x14ac:dyDescent="0.3">
      <c r="GE7503" s="68">
        <v>270186</v>
      </c>
      <c r="GF7503" s="68" t="s">
        <v>8070</v>
      </c>
    </row>
    <row r="7504" spans="187:188" x14ac:dyDescent="0.3">
      <c r="GE7504" s="68">
        <v>270187</v>
      </c>
      <c r="GF7504" s="68" t="s">
        <v>8071</v>
      </c>
    </row>
    <row r="7505" spans="187:188" x14ac:dyDescent="0.3">
      <c r="GE7505" s="68">
        <v>270188</v>
      </c>
      <c r="GF7505" s="68" t="s">
        <v>8072</v>
      </c>
    </row>
    <row r="7506" spans="187:188" x14ac:dyDescent="0.3">
      <c r="GE7506" s="68">
        <v>270189</v>
      </c>
      <c r="GF7506" s="68" t="s">
        <v>8073</v>
      </c>
    </row>
    <row r="7507" spans="187:188" x14ac:dyDescent="0.3">
      <c r="GE7507" s="68">
        <v>270190</v>
      </c>
      <c r="GF7507" s="68" t="s">
        <v>8074</v>
      </c>
    </row>
    <row r="7508" spans="187:188" x14ac:dyDescent="0.3">
      <c r="GE7508" s="68">
        <v>270191</v>
      </c>
      <c r="GF7508" s="68" t="s">
        <v>8075</v>
      </c>
    </row>
    <row r="7509" spans="187:188" x14ac:dyDescent="0.3">
      <c r="GE7509" s="68">
        <v>270192</v>
      </c>
      <c r="GF7509" s="68" t="s">
        <v>8076</v>
      </c>
    </row>
    <row r="7510" spans="187:188" x14ac:dyDescent="0.3">
      <c r="GE7510" s="68">
        <v>274001</v>
      </c>
      <c r="GF7510" s="68" t="s">
        <v>8077</v>
      </c>
    </row>
    <row r="7511" spans="187:188" x14ac:dyDescent="0.3">
      <c r="GE7511" s="68">
        <v>274002</v>
      </c>
      <c r="GF7511" s="68" t="s">
        <v>8078</v>
      </c>
    </row>
    <row r="7512" spans="187:188" x14ac:dyDescent="0.3">
      <c r="GE7512" s="68">
        <v>274003</v>
      </c>
      <c r="GF7512" s="68" t="s">
        <v>8079</v>
      </c>
    </row>
    <row r="7513" spans="187:188" x14ac:dyDescent="0.3">
      <c r="GE7513" s="68">
        <v>274004</v>
      </c>
      <c r="GF7513" s="68" t="s">
        <v>8080</v>
      </c>
    </row>
    <row r="7514" spans="187:188" x14ac:dyDescent="0.3">
      <c r="GE7514" s="68">
        <v>274005</v>
      </c>
      <c r="GF7514" s="68" t="s">
        <v>8081</v>
      </c>
    </row>
    <row r="7515" spans="187:188" x14ac:dyDescent="0.3">
      <c r="GE7515" s="68">
        <v>274006</v>
      </c>
      <c r="GF7515" s="68" t="s">
        <v>8082</v>
      </c>
    </row>
    <row r="7516" spans="187:188" x14ac:dyDescent="0.3">
      <c r="GE7516" s="68">
        <v>274007</v>
      </c>
      <c r="GF7516" s="68" t="s">
        <v>8083</v>
      </c>
    </row>
    <row r="7517" spans="187:188" x14ac:dyDescent="0.3">
      <c r="GE7517" s="68">
        <v>274008</v>
      </c>
      <c r="GF7517" s="68" t="s">
        <v>8084</v>
      </c>
    </row>
    <row r="7518" spans="187:188" x14ac:dyDescent="0.3">
      <c r="GE7518" s="68">
        <v>274009</v>
      </c>
      <c r="GF7518" s="68" t="s">
        <v>8085</v>
      </c>
    </row>
    <row r="7519" spans="187:188" x14ac:dyDescent="0.3">
      <c r="GE7519" s="68">
        <v>274010</v>
      </c>
      <c r="GF7519" s="68" t="s">
        <v>8086</v>
      </c>
    </row>
    <row r="7520" spans="187:188" x14ac:dyDescent="0.3">
      <c r="GE7520" s="68">
        <v>274011</v>
      </c>
      <c r="GF7520" s="68" t="s">
        <v>8087</v>
      </c>
    </row>
    <row r="7521" spans="187:188" x14ac:dyDescent="0.3">
      <c r="GE7521" s="68">
        <v>274012</v>
      </c>
      <c r="GF7521" s="68" t="s">
        <v>8088</v>
      </c>
    </row>
    <row r="7522" spans="187:188" x14ac:dyDescent="0.3">
      <c r="GE7522" s="68">
        <v>274013</v>
      </c>
      <c r="GF7522" s="68" t="s">
        <v>8089</v>
      </c>
    </row>
    <row r="7523" spans="187:188" x14ac:dyDescent="0.3">
      <c r="GE7523" s="68">
        <v>274014</v>
      </c>
      <c r="GF7523" s="68" t="s">
        <v>8090</v>
      </c>
    </row>
    <row r="7524" spans="187:188" x14ac:dyDescent="0.3">
      <c r="GE7524" s="68">
        <v>274015</v>
      </c>
      <c r="GF7524" s="68" t="s">
        <v>8091</v>
      </c>
    </row>
    <row r="7525" spans="187:188" x14ac:dyDescent="0.3">
      <c r="GE7525" s="68">
        <v>274016</v>
      </c>
      <c r="GF7525" s="68" t="s">
        <v>8092</v>
      </c>
    </row>
    <row r="7526" spans="187:188" x14ac:dyDescent="0.3">
      <c r="GE7526" s="68">
        <v>274017</v>
      </c>
      <c r="GF7526" s="68" t="s">
        <v>8093</v>
      </c>
    </row>
    <row r="7527" spans="187:188" x14ac:dyDescent="0.3">
      <c r="GE7527" s="68">
        <v>274018</v>
      </c>
      <c r="GF7527" s="68" t="s">
        <v>8094</v>
      </c>
    </row>
    <row r="7528" spans="187:188" x14ac:dyDescent="0.3">
      <c r="GE7528" s="68">
        <v>274019</v>
      </c>
      <c r="GF7528" s="68" t="s">
        <v>8095</v>
      </c>
    </row>
    <row r="7529" spans="187:188" x14ac:dyDescent="0.3">
      <c r="GE7529" s="68">
        <v>274020</v>
      </c>
      <c r="GF7529" s="68" t="s">
        <v>8096</v>
      </c>
    </row>
    <row r="7530" spans="187:188" x14ac:dyDescent="0.3">
      <c r="GE7530" s="68">
        <v>274021</v>
      </c>
      <c r="GF7530" s="68" t="s">
        <v>8097</v>
      </c>
    </row>
    <row r="7531" spans="187:188" x14ac:dyDescent="0.3">
      <c r="GE7531" s="68">
        <v>274022</v>
      </c>
      <c r="GF7531" s="68" t="s">
        <v>8098</v>
      </c>
    </row>
    <row r="7532" spans="187:188" x14ac:dyDescent="0.3">
      <c r="GE7532" s="68">
        <v>274023</v>
      </c>
      <c r="GF7532" s="68" t="s">
        <v>8099</v>
      </c>
    </row>
    <row r="7533" spans="187:188" x14ac:dyDescent="0.3">
      <c r="GE7533" s="68">
        <v>274024</v>
      </c>
      <c r="GF7533" s="68" t="s">
        <v>8100</v>
      </c>
    </row>
    <row r="7534" spans="187:188" x14ac:dyDescent="0.3">
      <c r="GE7534" s="68">
        <v>274025</v>
      </c>
      <c r="GF7534" s="68" t="s">
        <v>8101</v>
      </c>
    </row>
    <row r="7535" spans="187:188" x14ac:dyDescent="0.3">
      <c r="GE7535" s="68">
        <v>274026</v>
      </c>
      <c r="GF7535" s="68" t="s">
        <v>8102</v>
      </c>
    </row>
    <row r="7536" spans="187:188" x14ac:dyDescent="0.3">
      <c r="GE7536" s="68">
        <v>274027</v>
      </c>
      <c r="GF7536" s="68" t="s">
        <v>8103</v>
      </c>
    </row>
    <row r="7537" spans="187:188" x14ac:dyDescent="0.3">
      <c r="GE7537" s="68">
        <v>274028</v>
      </c>
      <c r="GF7537" s="68" t="s">
        <v>8104</v>
      </c>
    </row>
    <row r="7538" spans="187:188" x14ac:dyDescent="0.3">
      <c r="GE7538" s="68">
        <v>274029</v>
      </c>
      <c r="GF7538" s="68" t="s">
        <v>8105</v>
      </c>
    </row>
    <row r="7539" spans="187:188" x14ac:dyDescent="0.3">
      <c r="GE7539" s="68">
        <v>274030</v>
      </c>
      <c r="GF7539" s="68" t="s">
        <v>8106</v>
      </c>
    </row>
    <row r="7540" spans="187:188" x14ac:dyDescent="0.3">
      <c r="GE7540" s="68">
        <v>274031</v>
      </c>
      <c r="GF7540" s="68" t="s">
        <v>8107</v>
      </c>
    </row>
    <row r="7541" spans="187:188" x14ac:dyDescent="0.3">
      <c r="GE7541" s="68">
        <v>274032</v>
      </c>
      <c r="GF7541" s="68" t="s">
        <v>8108</v>
      </c>
    </row>
    <row r="7542" spans="187:188" x14ac:dyDescent="0.3">
      <c r="GE7542" s="68">
        <v>274033</v>
      </c>
      <c r="GF7542" s="68" t="s">
        <v>8109</v>
      </c>
    </row>
    <row r="7543" spans="187:188" x14ac:dyDescent="0.3">
      <c r="GE7543" s="68">
        <v>274034</v>
      </c>
      <c r="GF7543" s="68" t="s">
        <v>8110</v>
      </c>
    </row>
    <row r="7544" spans="187:188" x14ac:dyDescent="0.3">
      <c r="GE7544" s="68">
        <v>274035</v>
      </c>
      <c r="GF7544" s="68" t="s">
        <v>8111</v>
      </c>
    </row>
    <row r="7545" spans="187:188" x14ac:dyDescent="0.3">
      <c r="GE7545" s="68">
        <v>274036</v>
      </c>
      <c r="GF7545" s="68" t="s">
        <v>8112</v>
      </c>
    </row>
    <row r="7546" spans="187:188" x14ac:dyDescent="0.3">
      <c r="GE7546" s="68">
        <v>274037</v>
      </c>
      <c r="GF7546" s="68" t="s">
        <v>8113</v>
      </c>
    </row>
    <row r="7547" spans="187:188" x14ac:dyDescent="0.3">
      <c r="GE7547" s="68">
        <v>274038</v>
      </c>
      <c r="GF7547" s="68" t="s">
        <v>8114</v>
      </c>
    </row>
    <row r="7548" spans="187:188" x14ac:dyDescent="0.3">
      <c r="GE7548" s="68">
        <v>274039</v>
      </c>
      <c r="GF7548" s="68" t="s">
        <v>8115</v>
      </c>
    </row>
    <row r="7549" spans="187:188" x14ac:dyDescent="0.3">
      <c r="GE7549" s="68">
        <v>274040</v>
      </c>
      <c r="GF7549" s="68" t="s">
        <v>8116</v>
      </c>
    </row>
    <row r="7550" spans="187:188" x14ac:dyDescent="0.3">
      <c r="GE7550" s="68">
        <v>274041</v>
      </c>
      <c r="GF7550" s="68" t="s">
        <v>8117</v>
      </c>
    </row>
    <row r="7551" spans="187:188" x14ac:dyDescent="0.3">
      <c r="GE7551" s="68">
        <v>274042</v>
      </c>
      <c r="GF7551" s="68" t="s">
        <v>8118</v>
      </c>
    </row>
    <row r="7552" spans="187:188" x14ac:dyDescent="0.3">
      <c r="GE7552" s="68">
        <v>274043</v>
      </c>
      <c r="GF7552" s="68" t="s">
        <v>7932</v>
      </c>
    </row>
    <row r="7553" spans="187:188" x14ac:dyDescent="0.3">
      <c r="GE7553" s="68">
        <v>274044</v>
      </c>
      <c r="GF7553" s="68" t="s">
        <v>7933</v>
      </c>
    </row>
    <row r="7554" spans="187:188" x14ac:dyDescent="0.3">
      <c r="GE7554" s="68">
        <v>274045</v>
      </c>
      <c r="GF7554" s="68" t="s">
        <v>7934</v>
      </c>
    </row>
    <row r="7555" spans="187:188" x14ac:dyDescent="0.3">
      <c r="GE7555" s="68">
        <v>274046</v>
      </c>
      <c r="GF7555" s="68" t="s">
        <v>7935</v>
      </c>
    </row>
    <row r="7556" spans="187:188" x14ac:dyDescent="0.3">
      <c r="GE7556" s="68">
        <v>274047</v>
      </c>
      <c r="GF7556" s="68" t="s">
        <v>7936</v>
      </c>
    </row>
    <row r="7557" spans="187:188" x14ac:dyDescent="0.3">
      <c r="GE7557" s="68">
        <v>274048</v>
      </c>
      <c r="GF7557" s="68" t="s">
        <v>7937</v>
      </c>
    </row>
    <row r="7558" spans="187:188" x14ac:dyDescent="0.3">
      <c r="GE7558" s="68">
        <v>274049</v>
      </c>
      <c r="GF7558" s="68" t="s">
        <v>7938</v>
      </c>
    </row>
    <row r="7559" spans="187:188" x14ac:dyDescent="0.3">
      <c r="GE7559" s="68">
        <v>274050</v>
      </c>
      <c r="GF7559" s="68" t="s">
        <v>7939</v>
      </c>
    </row>
    <row r="7560" spans="187:188" x14ac:dyDescent="0.3">
      <c r="GE7560" s="68">
        <v>274051</v>
      </c>
      <c r="GF7560" s="68" t="s">
        <v>7940</v>
      </c>
    </row>
    <row r="7561" spans="187:188" x14ac:dyDescent="0.3">
      <c r="GE7561" s="68">
        <v>274052</v>
      </c>
      <c r="GF7561" s="68" t="s">
        <v>7941</v>
      </c>
    </row>
    <row r="7562" spans="187:188" x14ac:dyDescent="0.3">
      <c r="GE7562" s="68">
        <v>274053</v>
      </c>
      <c r="GF7562" s="68" t="s">
        <v>7942</v>
      </c>
    </row>
    <row r="7563" spans="187:188" x14ac:dyDescent="0.3">
      <c r="GE7563" s="68">
        <v>274054</v>
      </c>
      <c r="GF7563" s="68" t="s">
        <v>7943</v>
      </c>
    </row>
    <row r="7564" spans="187:188" x14ac:dyDescent="0.3">
      <c r="GE7564" s="68">
        <v>274055</v>
      </c>
      <c r="GF7564" s="68" t="s">
        <v>7944</v>
      </c>
    </row>
    <row r="7565" spans="187:188" x14ac:dyDescent="0.3">
      <c r="GE7565" s="68">
        <v>274056</v>
      </c>
      <c r="GF7565" s="68" t="s">
        <v>7945</v>
      </c>
    </row>
    <row r="7566" spans="187:188" x14ac:dyDescent="0.3">
      <c r="GE7566" s="68">
        <v>274057</v>
      </c>
      <c r="GF7566" s="68" t="s">
        <v>7946</v>
      </c>
    </row>
    <row r="7567" spans="187:188" x14ac:dyDescent="0.3">
      <c r="GE7567" s="68">
        <v>274058</v>
      </c>
      <c r="GF7567" s="68" t="s">
        <v>7947</v>
      </c>
    </row>
    <row r="7568" spans="187:188" x14ac:dyDescent="0.3">
      <c r="GE7568" s="68">
        <v>274059</v>
      </c>
      <c r="GF7568" s="68" t="s">
        <v>8119</v>
      </c>
    </row>
    <row r="7569" spans="187:188" x14ac:dyDescent="0.3">
      <c r="GE7569" s="68">
        <v>274060</v>
      </c>
      <c r="GF7569" s="68" t="s">
        <v>8120</v>
      </c>
    </row>
    <row r="7570" spans="187:188" x14ac:dyDescent="0.3">
      <c r="GE7570" s="68">
        <v>274061</v>
      </c>
      <c r="GF7570" s="68" t="s">
        <v>8121</v>
      </c>
    </row>
    <row r="7571" spans="187:188" x14ac:dyDescent="0.3">
      <c r="GE7571" s="68">
        <v>274062</v>
      </c>
      <c r="GF7571" s="68" t="s">
        <v>8122</v>
      </c>
    </row>
    <row r="7572" spans="187:188" x14ac:dyDescent="0.3">
      <c r="GE7572" s="68">
        <v>274063</v>
      </c>
      <c r="GF7572" s="68" t="s">
        <v>8123</v>
      </c>
    </row>
    <row r="7573" spans="187:188" x14ac:dyDescent="0.3">
      <c r="GE7573" s="68">
        <v>274064</v>
      </c>
      <c r="GF7573" s="68" t="s">
        <v>8124</v>
      </c>
    </row>
    <row r="7574" spans="187:188" x14ac:dyDescent="0.3">
      <c r="GE7574" s="68">
        <v>274065</v>
      </c>
      <c r="GF7574" s="68" t="s">
        <v>8125</v>
      </c>
    </row>
    <row r="7575" spans="187:188" x14ac:dyDescent="0.3">
      <c r="GE7575" s="68">
        <v>274066</v>
      </c>
      <c r="GF7575" s="68" t="s">
        <v>8126</v>
      </c>
    </row>
    <row r="7576" spans="187:188" x14ac:dyDescent="0.3">
      <c r="GE7576" s="68">
        <v>274067</v>
      </c>
      <c r="GF7576" s="68" t="s">
        <v>7952</v>
      </c>
    </row>
    <row r="7577" spans="187:188" x14ac:dyDescent="0.3">
      <c r="GE7577" s="68">
        <v>274068</v>
      </c>
      <c r="GF7577" s="68" t="s">
        <v>7953</v>
      </c>
    </row>
    <row r="7578" spans="187:188" x14ac:dyDescent="0.3">
      <c r="GE7578" s="68">
        <v>274069</v>
      </c>
      <c r="GF7578" s="68" t="s">
        <v>8127</v>
      </c>
    </row>
    <row r="7579" spans="187:188" x14ac:dyDescent="0.3">
      <c r="GE7579" s="68">
        <v>274070</v>
      </c>
      <c r="GF7579" s="68" t="s">
        <v>7955</v>
      </c>
    </row>
    <row r="7580" spans="187:188" x14ac:dyDescent="0.3">
      <c r="GE7580" s="68">
        <v>274071</v>
      </c>
      <c r="GF7580" s="68" t="s">
        <v>7956</v>
      </c>
    </row>
    <row r="7581" spans="187:188" x14ac:dyDescent="0.3">
      <c r="GE7581" s="68">
        <v>274072</v>
      </c>
      <c r="GF7581" s="68" t="s">
        <v>7957</v>
      </c>
    </row>
    <row r="7582" spans="187:188" x14ac:dyDescent="0.3">
      <c r="GE7582" s="68">
        <v>274073</v>
      </c>
      <c r="GF7582" s="68" t="s">
        <v>7958</v>
      </c>
    </row>
    <row r="7583" spans="187:188" x14ac:dyDescent="0.3">
      <c r="GE7583" s="68">
        <v>274074</v>
      </c>
      <c r="GF7583" s="68" t="s">
        <v>7959</v>
      </c>
    </row>
    <row r="7584" spans="187:188" x14ac:dyDescent="0.3">
      <c r="GE7584" s="68">
        <v>274075</v>
      </c>
      <c r="GF7584" s="68" t="s">
        <v>7960</v>
      </c>
    </row>
    <row r="7585" spans="187:188" x14ac:dyDescent="0.3">
      <c r="GE7585" s="68">
        <v>274076</v>
      </c>
      <c r="GF7585" s="68" t="s">
        <v>7961</v>
      </c>
    </row>
    <row r="7586" spans="187:188" x14ac:dyDescent="0.3">
      <c r="GE7586" s="68">
        <v>274077</v>
      </c>
      <c r="GF7586" s="68" t="s">
        <v>8128</v>
      </c>
    </row>
    <row r="7587" spans="187:188" x14ac:dyDescent="0.3">
      <c r="GE7587" s="68">
        <v>274078</v>
      </c>
      <c r="GF7587" s="68" t="s">
        <v>7963</v>
      </c>
    </row>
    <row r="7588" spans="187:188" x14ac:dyDescent="0.3">
      <c r="GE7588" s="68">
        <v>274079</v>
      </c>
      <c r="GF7588" s="68" t="s">
        <v>8129</v>
      </c>
    </row>
    <row r="7589" spans="187:188" x14ac:dyDescent="0.3">
      <c r="GE7589" s="68">
        <v>274080</v>
      </c>
      <c r="GF7589" s="68" t="s">
        <v>7965</v>
      </c>
    </row>
    <row r="7590" spans="187:188" x14ac:dyDescent="0.3">
      <c r="GE7590" s="68">
        <v>274081</v>
      </c>
      <c r="GF7590" s="68" t="s">
        <v>8130</v>
      </c>
    </row>
    <row r="7591" spans="187:188" x14ac:dyDescent="0.3">
      <c r="GE7591" s="68">
        <v>274082</v>
      </c>
      <c r="GF7591" s="68" t="s">
        <v>7967</v>
      </c>
    </row>
    <row r="7592" spans="187:188" x14ac:dyDescent="0.3">
      <c r="GE7592" s="68">
        <v>274083</v>
      </c>
      <c r="GF7592" s="68" t="s">
        <v>7968</v>
      </c>
    </row>
    <row r="7593" spans="187:188" x14ac:dyDescent="0.3">
      <c r="GE7593" s="68">
        <v>274084</v>
      </c>
      <c r="GF7593" s="68" t="s">
        <v>7969</v>
      </c>
    </row>
    <row r="7594" spans="187:188" x14ac:dyDescent="0.3">
      <c r="GE7594" s="68">
        <v>274085</v>
      </c>
      <c r="GF7594" s="68" t="s">
        <v>7970</v>
      </c>
    </row>
    <row r="7595" spans="187:188" x14ac:dyDescent="0.3">
      <c r="GE7595" s="68">
        <v>274086</v>
      </c>
      <c r="GF7595" s="68" t="s">
        <v>7971</v>
      </c>
    </row>
    <row r="7596" spans="187:188" x14ac:dyDescent="0.3">
      <c r="GE7596" s="68">
        <v>274087</v>
      </c>
      <c r="GF7596" s="68" t="s">
        <v>7972</v>
      </c>
    </row>
    <row r="7597" spans="187:188" x14ac:dyDescent="0.3">
      <c r="GE7597" s="68">
        <v>274088</v>
      </c>
      <c r="GF7597" s="68" t="s">
        <v>7973</v>
      </c>
    </row>
    <row r="7598" spans="187:188" x14ac:dyDescent="0.3">
      <c r="GE7598" s="68">
        <v>274089</v>
      </c>
      <c r="GF7598" s="68" t="s">
        <v>7974</v>
      </c>
    </row>
    <row r="7599" spans="187:188" x14ac:dyDescent="0.3">
      <c r="GE7599" s="68">
        <v>274090</v>
      </c>
      <c r="GF7599" s="68" t="s">
        <v>7975</v>
      </c>
    </row>
    <row r="7600" spans="187:188" x14ac:dyDescent="0.3">
      <c r="GE7600" s="68">
        <v>274091</v>
      </c>
      <c r="GF7600" s="68" t="s">
        <v>8131</v>
      </c>
    </row>
    <row r="7601" spans="187:188" x14ac:dyDescent="0.3">
      <c r="GE7601" s="68">
        <v>274092</v>
      </c>
      <c r="GF7601" s="68" t="s">
        <v>8132</v>
      </c>
    </row>
    <row r="7602" spans="187:188" x14ac:dyDescent="0.3">
      <c r="GE7602" s="68">
        <v>274093</v>
      </c>
      <c r="GF7602" s="68" t="s">
        <v>8133</v>
      </c>
    </row>
    <row r="7603" spans="187:188" x14ac:dyDescent="0.3">
      <c r="GE7603" s="68">
        <v>274094</v>
      </c>
      <c r="GF7603" s="68" t="s">
        <v>8134</v>
      </c>
    </row>
    <row r="7604" spans="187:188" x14ac:dyDescent="0.3">
      <c r="GE7604" s="68">
        <v>274095</v>
      </c>
      <c r="GF7604" s="68" t="s">
        <v>8135</v>
      </c>
    </row>
    <row r="7605" spans="187:188" x14ac:dyDescent="0.3">
      <c r="GE7605" s="68">
        <v>274096</v>
      </c>
      <c r="GF7605" s="68" t="s">
        <v>8136</v>
      </c>
    </row>
    <row r="7606" spans="187:188" x14ac:dyDescent="0.3">
      <c r="GE7606" s="68">
        <v>274097</v>
      </c>
      <c r="GF7606" s="68" t="s">
        <v>8137</v>
      </c>
    </row>
    <row r="7607" spans="187:188" x14ac:dyDescent="0.3">
      <c r="GE7607" s="68">
        <v>274098</v>
      </c>
      <c r="GF7607" s="68" t="s">
        <v>8138</v>
      </c>
    </row>
    <row r="7608" spans="187:188" x14ac:dyDescent="0.3">
      <c r="GE7608" s="68">
        <v>274099</v>
      </c>
      <c r="GF7608" s="68" t="s">
        <v>7983</v>
      </c>
    </row>
    <row r="7609" spans="187:188" x14ac:dyDescent="0.3">
      <c r="GE7609" s="68">
        <v>274100</v>
      </c>
      <c r="GF7609" s="68" t="s">
        <v>7984</v>
      </c>
    </row>
    <row r="7610" spans="187:188" x14ac:dyDescent="0.3">
      <c r="GE7610" s="68">
        <v>274101</v>
      </c>
      <c r="GF7610" s="68" t="s">
        <v>7985</v>
      </c>
    </row>
    <row r="7611" spans="187:188" x14ac:dyDescent="0.3">
      <c r="GE7611" s="68">
        <v>274102</v>
      </c>
      <c r="GF7611" s="68" t="s">
        <v>7986</v>
      </c>
    </row>
    <row r="7612" spans="187:188" x14ac:dyDescent="0.3">
      <c r="GE7612" s="68">
        <v>274103</v>
      </c>
      <c r="GF7612" s="68" t="s">
        <v>8139</v>
      </c>
    </row>
    <row r="7613" spans="187:188" x14ac:dyDescent="0.3">
      <c r="GE7613" s="68">
        <v>274104</v>
      </c>
      <c r="GF7613" s="68" t="s">
        <v>7988</v>
      </c>
    </row>
    <row r="7614" spans="187:188" x14ac:dyDescent="0.3">
      <c r="GE7614" s="68">
        <v>274105</v>
      </c>
      <c r="GF7614" s="68" t="s">
        <v>8140</v>
      </c>
    </row>
    <row r="7615" spans="187:188" x14ac:dyDescent="0.3">
      <c r="GE7615" s="68">
        <v>274106</v>
      </c>
      <c r="GF7615" s="68" t="s">
        <v>7990</v>
      </c>
    </row>
    <row r="7616" spans="187:188" x14ac:dyDescent="0.3">
      <c r="GE7616" s="68">
        <v>274107</v>
      </c>
      <c r="GF7616" s="68" t="s">
        <v>7991</v>
      </c>
    </row>
    <row r="7617" spans="187:188" x14ac:dyDescent="0.3">
      <c r="GE7617" s="68">
        <v>274108</v>
      </c>
      <c r="GF7617" s="68" t="s">
        <v>7992</v>
      </c>
    </row>
    <row r="7618" spans="187:188" x14ac:dyDescent="0.3">
      <c r="GE7618" s="68">
        <v>274109</v>
      </c>
      <c r="GF7618" s="68" t="s">
        <v>7993</v>
      </c>
    </row>
    <row r="7619" spans="187:188" x14ac:dyDescent="0.3">
      <c r="GE7619" s="68">
        <v>274110</v>
      </c>
      <c r="GF7619" s="68" t="s">
        <v>7994</v>
      </c>
    </row>
    <row r="7620" spans="187:188" x14ac:dyDescent="0.3">
      <c r="GE7620" s="68">
        <v>274111</v>
      </c>
      <c r="GF7620" s="68" t="s">
        <v>7995</v>
      </c>
    </row>
    <row r="7621" spans="187:188" x14ac:dyDescent="0.3">
      <c r="GE7621" s="68">
        <v>274112</v>
      </c>
      <c r="GF7621" s="68" t="s">
        <v>7996</v>
      </c>
    </row>
    <row r="7622" spans="187:188" x14ac:dyDescent="0.3">
      <c r="GE7622" s="68">
        <v>274113</v>
      </c>
      <c r="GF7622" s="68" t="s">
        <v>7997</v>
      </c>
    </row>
    <row r="7623" spans="187:188" x14ac:dyDescent="0.3">
      <c r="GE7623" s="68">
        <v>274114</v>
      </c>
      <c r="GF7623" s="68" t="s">
        <v>7998</v>
      </c>
    </row>
    <row r="7624" spans="187:188" x14ac:dyDescent="0.3">
      <c r="GE7624" s="68">
        <v>274115</v>
      </c>
      <c r="GF7624" s="68" t="s">
        <v>7999</v>
      </c>
    </row>
    <row r="7625" spans="187:188" x14ac:dyDescent="0.3">
      <c r="GE7625" s="68">
        <v>274116</v>
      </c>
      <c r="GF7625" s="68" t="s">
        <v>8000</v>
      </c>
    </row>
    <row r="7626" spans="187:188" x14ac:dyDescent="0.3">
      <c r="GE7626" s="68">
        <v>274117</v>
      </c>
      <c r="GF7626" s="68" t="s">
        <v>8001</v>
      </c>
    </row>
    <row r="7627" spans="187:188" x14ac:dyDescent="0.3">
      <c r="GE7627" s="68">
        <v>274118</v>
      </c>
      <c r="GF7627" s="68" t="s">
        <v>8002</v>
      </c>
    </row>
    <row r="7628" spans="187:188" x14ac:dyDescent="0.3">
      <c r="GE7628" s="68">
        <v>274119</v>
      </c>
      <c r="GF7628" s="68" t="s">
        <v>8003</v>
      </c>
    </row>
    <row r="7629" spans="187:188" x14ac:dyDescent="0.3">
      <c r="GE7629" s="68">
        <v>274120</v>
      </c>
      <c r="GF7629" s="68" t="s">
        <v>8004</v>
      </c>
    </row>
    <row r="7630" spans="187:188" x14ac:dyDescent="0.3">
      <c r="GE7630" s="68">
        <v>274121</v>
      </c>
      <c r="GF7630" s="68" t="s">
        <v>8005</v>
      </c>
    </row>
    <row r="7631" spans="187:188" x14ac:dyDescent="0.3">
      <c r="GE7631" s="68">
        <v>274122</v>
      </c>
      <c r="GF7631" s="68" t="s">
        <v>8006</v>
      </c>
    </row>
    <row r="7632" spans="187:188" x14ac:dyDescent="0.3">
      <c r="GE7632" s="68">
        <v>274123</v>
      </c>
      <c r="GF7632" s="68" t="s">
        <v>8007</v>
      </c>
    </row>
    <row r="7633" spans="187:188" x14ac:dyDescent="0.3">
      <c r="GE7633" s="68">
        <v>274124</v>
      </c>
      <c r="GF7633" s="68" t="s">
        <v>8008</v>
      </c>
    </row>
    <row r="7634" spans="187:188" x14ac:dyDescent="0.3">
      <c r="GE7634" s="68">
        <v>274125</v>
      </c>
      <c r="GF7634" s="68" t="s">
        <v>8009</v>
      </c>
    </row>
    <row r="7635" spans="187:188" x14ac:dyDescent="0.3">
      <c r="GE7635" s="68">
        <v>274126</v>
      </c>
      <c r="GF7635" s="68" t="s">
        <v>8010</v>
      </c>
    </row>
    <row r="7636" spans="187:188" x14ac:dyDescent="0.3">
      <c r="GE7636" s="68">
        <v>274127</v>
      </c>
      <c r="GF7636" s="68" t="s">
        <v>8011</v>
      </c>
    </row>
    <row r="7637" spans="187:188" x14ac:dyDescent="0.3">
      <c r="GE7637" s="68">
        <v>274128</v>
      </c>
      <c r="GF7637" s="68" t="s">
        <v>8012</v>
      </c>
    </row>
    <row r="7638" spans="187:188" x14ac:dyDescent="0.3">
      <c r="GE7638" s="68">
        <v>274129</v>
      </c>
      <c r="GF7638" s="68" t="s">
        <v>8013</v>
      </c>
    </row>
    <row r="7639" spans="187:188" x14ac:dyDescent="0.3">
      <c r="GE7639" s="68">
        <v>274130</v>
      </c>
      <c r="GF7639" s="68" t="s">
        <v>8014</v>
      </c>
    </row>
    <row r="7640" spans="187:188" x14ac:dyDescent="0.3">
      <c r="GE7640" s="68">
        <v>274131</v>
      </c>
      <c r="GF7640" s="68" t="s">
        <v>8015</v>
      </c>
    </row>
    <row r="7641" spans="187:188" x14ac:dyDescent="0.3">
      <c r="GE7641" s="68">
        <v>274132</v>
      </c>
      <c r="GF7641" s="68" t="s">
        <v>8016</v>
      </c>
    </row>
    <row r="7642" spans="187:188" x14ac:dyDescent="0.3">
      <c r="GE7642" s="68">
        <v>274133</v>
      </c>
      <c r="GF7642" s="68" t="s">
        <v>8017</v>
      </c>
    </row>
    <row r="7643" spans="187:188" x14ac:dyDescent="0.3">
      <c r="GE7643" s="68">
        <v>274134</v>
      </c>
      <c r="GF7643" s="68" t="s">
        <v>8018</v>
      </c>
    </row>
    <row r="7644" spans="187:188" x14ac:dyDescent="0.3">
      <c r="GE7644" s="68">
        <v>274135</v>
      </c>
      <c r="GF7644" s="68" t="s">
        <v>8019</v>
      </c>
    </row>
    <row r="7645" spans="187:188" x14ac:dyDescent="0.3">
      <c r="GE7645" s="68">
        <v>274136</v>
      </c>
      <c r="GF7645" s="68" t="s">
        <v>8020</v>
      </c>
    </row>
    <row r="7646" spans="187:188" x14ac:dyDescent="0.3">
      <c r="GE7646" s="68">
        <v>274137</v>
      </c>
      <c r="GF7646" s="68" t="s">
        <v>8021</v>
      </c>
    </row>
    <row r="7647" spans="187:188" x14ac:dyDescent="0.3">
      <c r="GE7647" s="68">
        <v>274138</v>
      </c>
      <c r="GF7647" s="68" t="s">
        <v>8022</v>
      </c>
    </row>
    <row r="7648" spans="187:188" x14ac:dyDescent="0.3">
      <c r="GE7648" s="68">
        <v>274139</v>
      </c>
      <c r="GF7648" s="68" t="s">
        <v>8023</v>
      </c>
    </row>
    <row r="7649" spans="187:188" x14ac:dyDescent="0.3">
      <c r="GE7649" s="68">
        <v>274140</v>
      </c>
      <c r="GF7649" s="68" t="s">
        <v>8024</v>
      </c>
    </row>
    <row r="7650" spans="187:188" x14ac:dyDescent="0.3">
      <c r="GE7650" s="68">
        <v>274141</v>
      </c>
      <c r="GF7650" s="68" t="s">
        <v>8025</v>
      </c>
    </row>
    <row r="7651" spans="187:188" x14ac:dyDescent="0.3">
      <c r="GE7651" s="68">
        <v>274142</v>
      </c>
      <c r="GF7651" s="68" t="s">
        <v>8026</v>
      </c>
    </row>
    <row r="7652" spans="187:188" x14ac:dyDescent="0.3">
      <c r="GE7652" s="68">
        <v>274143</v>
      </c>
      <c r="GF7652" s="68" t="s">
        <v>8027</v>
      </c>
    </row>
    <row r="7653" spans="187:188" x14ac:dyDescent="0.3">
      <c r="GE7653" s="68">
        <v>274144</v>
      </c>
      <c r="GF7653" s="68" t="s">
        <v>8028</v>
      </c>
    </row>
    <row r="7654" spans="187:188" x14ac:dyDescent="0.3">
      <c r="GE7654" s="68">
        <v>274145</v>
      </c>
      <c r="GF7654" s="68" t="s">
        <v>8029</v>
      </c>
    </row>
    <row r="7655" spans="187:188" x14ac:dyDescent="0.3">
      <c r="GE7655" s="68">
        <v>274146</v>
      </c>
      <c r="GF7655" s="68" t="s">
        <v>8030</v>
      </c>
    </row>
    <row r="7656" spans="187:188" x14ac:dyDescent="0.3">
      <c r="GE7656" s="68">
        <v>274147</v>
      </c>
      <c r="GF7656" s="68" t="s">
        <v>8031</v>
      </c>
    </row>
    <row r="7657" spans="187:188" x14ac:dyDescent="0.3">
      <c r="GE7657" s="68">
        <v>274148</v>
      </c>
      <c r="GF7657" s="68" t="s">
        <v>8032</v>
      </c>
    </row>
    <row r="7658" spans="187:188" x14ac:dyDescent="0.3">
      <c r="GE7658" s="68">
        <v>274149</v>
      </c>
      <c r="GF7658" s="68" t="s">
        <v>8033</v>
      </c>
    </row>
    <row r="7659" spans="187:188" x14ac:dyDescent="0.3">
      <c r="GE7659" s="68">
        <v>274150</v>
      </c>
      <c r="GF7659" s="68" t="s">
        <v>8034</v>
      </c>
    </row>
    <row r="7660" spans="187:188" x14ac:dyDescent="0.3">
      <c r="GE7660" s="68">
        <v>274151</v>
      </c>
      <c r="GF7660" s="68" t="s">
        <v>8035</v>
      </c>
    </row>
    <row r="7661" spans="187:188" x14ac:dyDescent="0.3">
      <c r="GE7661" s="68">
        <v>274152</v>
      </c>
      <c r="GF7661" s="68" t="s">
        <v>8036</v>
      </c>
    </row>
    <row r="7662" spans="187:188" x14ac:dyDescent="0.3">
      <c r="GE7662" s="68">
        <v>274153</v>
      </c>
      <c r="GF7662" s="68" t="s">
        <v>8037</v>
      </c>
    </row>
    <row r="7663" spans="187:188" x14ac:dyDescent="0.3">
      <c r="GE7663" s="68">
        <v>274154</v>
      </c>
      <c r="GF7663" s="68" t="s">
        <v>8038</v>
      </c>
    </row>
    <row r="7664" spans="187:188" x14ac:dyDescent="0.3">
      <c r="GE7664" s="68">
        <v>274155</v>
      </c>
      <c r="GF7664" s="68" t="s">
        <v>8039</v>
      </c>
    </row>
    <row r="7665" spans="187:188" x14ac:dyDescent="0.3">
      <c r="GE7665" s="68">
        <v>274156</v>
      </c>
      <c r="GF7665" s="68" t="s">
        <v>8040</v>
      </c>
    </row>
    <row r="7666" spans="187:188" x14ac:dyDescent="0.3">
      <c r="GE7666" s="68">
        <v>274157</v>
      </c>
      <c r="GF7666" s="68" t="s">
        <v>8041</v>
      </c>
    </row>
    <row r="7667" spans="187:188" x14ac:dyDescent="0.3">
      <c r="GE7667" s="68">
        <v>274158</v>
      </c>
      <c r="GF7667" s="68" t="s">
        <v>8042</v>
      </c>
    </row>
    <row r="7668" spans="187:188" x14ac:dyDescent="0.3">
      <c r="GE7668" s="68">
        <v>274159</v>
      </c>
      <c r="GF7668" s="68" t="s">
        <v>8043</v>
      </c>
    </row>
    <row r="7669" spans="187:188" x14ac:dyDescent="0.3">
      <c r="GE7669" s="68">
        <v>274160</v>
      </c>
      <c r="GF7669" s="68" t="s">
        <v>8044</v>
      </c>
    </row>
    <row r="7670" spans="187:188" x14ac:dyDescent="0.3">
      <c r="GE7670" s="68">
        <v>274161</v>
      </c>
      <c r="GF7670" s="68" t="s">
        <v>8141</v>
      </c>
    </row>
    <row r="7671" spans="187:188" x14ac:dyDescent="0.3">
      <c r="GE7671" s="68">
        <v>274162</v>
      </c>
      <c r="GF7671" s="68" t="s">
        <v>8142</v>
      </c>
    </row>
    <row r="7672" spans="187:188" x14ac:dyDescent="0.3">
      <c r="GE7672" s="68">
        <v>274163</v>
      </c>
      <c r="GF7672" s="68" t="s">
        <v>8143</v>
      </c>
    </row>
    <row r="7673" spans="187:188" x14ac:dyDescent="0.3">
      <c r="GE7673" s="68">
        <v>274164</v>
      </c>
      <c r="GF7673" s="68" t="s">
        <v>8144</v>
      </c>
    </row>
    <row r="7674" spans="187:188" x14ac:dyDescent="0.3">
      <c r="GE7674" s="68">
        <v>274165</v>
      </c>
      <c r="GF7674" s="68" t="s">
        <v>8145</v>
      </c>
    </row>
    <row r="7675" spans="187:188" x14ac:dyDescent="0.3">
      <c r="GE7675" s="68">
        <v>274166</v>
      </c>
      <c r="GF7675" s="68" t="s">
        <v>8146</v>
      </c>
    </row>
    <row r="7676" spans="187:188" x14ac:dyDescent="0.3">
      <c r="GE7676" s="68">
        <v>274167</v>
      </c>
      <c r="GF7676" s="68" t="s">
        <v>8147</v>
      </c>
    </row>
    <row r="7677" spans="187:188" x14ac:dyDescent="0.3">
      <c r="GE7677" s="68">
        <v>274168</v>
      </c>
      <c r="GF7677" s="68" t="s">
        <v>8148</v>
      </c>
    </row>
    <row r="7678" spans="187:188" x14ac:dyDescent="0.3">
      <c r="GE7678" s="68">
        <v>274169</v>
      </c>
      <c r="GF7678" s="68" t="s">
        <v>8149</v>
      </c>
    </row>
    <row r="7679" spans="187:188" x14ac:dyDescent="0.3">
      <c r="GE7679" s="68">
        <v>274170</v>
      </c>
      <c r="GF7679" s="68" t="s">
        <v>8150</v>
      </c>
    </row>
    <row r="7680" spans="187:188" x14ac:dyDescent="0.3">
      <c r="GE7680" s="68">
        <v>274171</v>
      </c>
      <c r="GF7680" s="68" t="s">
        <v>8151</v>
      </c>
    </row>
    <row r="7681" spans="187:188" x14ac:dyDescent="0.3">
      <c r="GE7681" s="68">
        <v>274172</v>
      </c>
      <c r="GF7681" s="68" t="s">
        <v>8152</v>
      </c>
    </row>
    <row r="7682" spans="187:188" x14ac:dyDescent="0.3">
      <c r="GE7682" s="68">
        <v>274173</v>
      </c>
      <c r="GF7682" s="68" t="s">
        <v>8153</v>
      </c>
    </row>
    <row r="7683" spans="187:188" x14ac:dyDescent="0.3">
      <c r="GE7683" s="68">
        <v>274174</v>
      </c>
      <c r="GF7683" s="68" t="s">
        <v>8154</v>
      </c>
    </row>
    <row r="7684" spans="187:188" x14ac:dyDescent="0.3">
      <c r="GE7684" s="68">
        <v>274175</v>
      </c>
      <c r="GF7684" s="68" t="s">
        <v>8155</v>
      </c>
    </row>
    <row r="7685" spans="187:188" x14ac:dyDescent="0.3">
      <c r="GE7685" s="68">
        <v>274176</v>
      </c>
      <c r="GF7685" s="68" t="s">
        <v>8156</v>
      </c>
    </row>
    <row r="7686" spans="187:188" x14ac:dyDescent="0.3">
      <c r="GE7686" s="68">
        <v>274177</v>
      </c>
      <c r="GF7686" s="68" t="s">
        <v>8157</v>
      </c>
    </row>
    <row r="7687" spans="187:188" x14ac:dyDescent="0.3">
      <c r="GE7687" s="68">
        <v>274178</v>
      </c>
      <c r="GF7687" s="68" t="s">
        <v>8158</v>
      </c>
    </row>
    <row r="7688" spans="187:188" x14ac:dyDescent="0.3">
      <c r="GE7688" s="68">
        <v>274179</v>
      </c>
      <c r="GF7688" s="68" t="s">
        <v>8159</v>
      </c>
    </row>
    <row r="7689" spans="187:188" x14ac:dyDescent="0.3">
      <c r="GE7689" s="68">
        <v>274180</v>
      </c>
      <c r="GF7689" s="68" t="s">
        <v>8160</v>
      </c>
    </row>
    <row r="7690" spans="187:188" x14ac:dyDescent="0.3">
      <c r="GE7690" s="68">
        <v>274181</v>
      </c>
      <c r="GF7690" s="68" t="s">
        <v>8161</v>
      </c>
    </row>
    <row r="7691" spans="187:188" x14ac:dyDescent="0.3">
      <c r="GE7691" s="68">
        <v>274182</v>
      </c>
      <c r="GF7691" s="68" t="s">
        <v>8162</v>
      </c>
    </row>
    <row r="7692" spans="187:188" x14ac:dyDescent="0.3">
      <c r="GE7692" s="68">
        <v>274183</v>
      </c>
      <c r="GF7692" s="68" t="s">
        <v>8163</v>
      </c>
    </row>
    <row r="7693" spans="187:188" x14ac:dyDescent="0.3">
      <c r="GE7693" s="68">
        <v>274184</v>
      </c>
      <c r="GF7693" s="68" t="s">
        <v>8164</v>
      </c>
    </row>
    <row r="7694" spans="187:188" x14ac:dyDescent="0.3">
      <c r="GE7694" s="68">
        <v>274185</v>
      </c>
      <c r="GF7694" s="68" t="s">
        <v>8165</v>
      </c>
    </row>
    <row r="7695" spans="187:188" x14ac:dyDescent="0.3">
      <c r="GE7695" s="68">
        <v>274186</v>
      </c>
      <c r="GF7695" s="68" t="s">
        <v>8166</v>
      </c>
    </row>
    <row r="7696" spans="187:188" x14ac:dyDescent="0.3">
      <c r="GE7696" s="68">
        <v>274187</v>
      </c>
      <c r="GF7696" s="68" t="s">
        <v>8167</v>
      </c>
    </row>
    <row r="7697" spans="187:188" x14ac:dyDescent="0.3">
      <c r="GE7697" s="68">
        <v>274188</v>
      </c>
      <c r="GF7697" s="68" t="s">
        <v>8168</v>
      </c>
    </row>
    <row r="7698" spans="187:188" x14ac:dyDescent="0.3">
      <c r="GE7698" s="68">
        <v>274189</v>
      </c>
      <c r="GF7698" s="68" t="s">
        <v>8169</v>
      </c>
    </row>
    <row r="7699" spans="187:188" x14ac:dyDescent="0.3">
      <c r="GE7699" s="68">
        <v>274190</v>
      </c>
      <c r="GF7699" s="68" t="s">
        <v>8170</v>
      </c>
    </row>
    <row r="7700" spans="187:188" x14ac:dyDescent="0.3">
      <c r="GE7700" s="68">
        <v>274191</v>
      </c>
      <c r="GF7700" s="68" t="s">
        <v>8171</v>
      </c>
    </row>
    <row r="7701" spans="187:188" x14ac:dyDescent="0.3">
      <c r="GE7701" s="68">
        <v>274192</v>
      </c>
      <c r="GF7701" s="68" t="s">
        <v>8172</v>
      </c>
    </row>
    <row r="7702" spans="187:188" x14ac:dyDescent="0.3">
      <c r="GE7702" s="68">
        <v>274901</v>
      </c>
      <c r="GF7702" s="68" t="s">
        <v>8173</v>
      </c>
    </row>
    <row r="7703" spans="187:188" x14ac:dyDescent="0.3">
      <c r="GE7703" s="68">
        <v>274902</v>
      </c>
      <c r="GF7703" s="68" t="s">
        <v>8174</v>
      </c>
    </row>
    <row r="7704" spans="187:188" x14ac:dyDescent="0.3">
      <c r="GE7704" s="68">
        <v>274903</v>
      </c>
      <c r="GF7704" s="68" t="s">
        <v>8175</v>
      </c>
    </row>
    <row r="7705" spans="187:188" x14ac:dyDescent="0.3">
      <c r="GE7705" s="68">
        <v>274904</v>
      </c>
      <c r="GF7705" s="68" t="s">
        <v>8176</v>
      </c>
    </row>
    <row r="7706" spans="187:188" x14ac:dyDescent="0.3">
      <c r="GE7706" s="68">
        <v>274905</v>
      </c>
      <c r="GF7706" s="68" t="s">
        <v>8177</v>
      </c>
    </row>
    <row r="7707" spans="187:188" x14ac:dyDescent="0.3">
      <c r="GE7707" s="68">
        <v>274906</v>
      </c>
      <c r="GF7707" s="68" t="s">
        <v>8178</v>
      </c>
    </row>
    <row r="7708" spans="187:188" x14ac:dyDescent="0.3">
      <c r="GE7708" s="68">
        <v>274907</v>
      </c>
      <c r="GF7708" s="68" t="s">
        <v>8179</v>
      </c>
    </row>
    <row r="7709" spans="187:188" x14ac:dyDescent="0.3">
      <c r="GE7709" s="68">
        <v>274908</v>
      </c>
      <c r="GF7709" s="68" t="s">
        <v>8180</v>
      </c>
    </row>
    <row r="7710" spans="187:188" x14ac:dyDescent="0.3">
      <c r="GE7710" s="68">
        <v>280001</v>
      </c>
      <c r="GF7710" s="68" t="s">
        <v>754</v>
      </c>
    </row>
    <row r="7711" spans="187:188" x14ac:dyDescent="0.3">
      <c r="GE7711" s="68">
        <v>280002</v>
      </c>
      <c r="GF7711" s="68" t="s">
        <v>758</v>
      </c>
    </row>
    <row r="7712" spans="187:188" x14ac:dyDescent="0.3">
      <c r="GE7712" s="68">
        <v>280003</v>
      </c>
      <c r="GF7712" s="68" t="s">
        <v>761</v>
      </c>
    </row>
    <row r="7713" spans="187:188" x14ac:dyDescent="0.3">
      <c r="GE7713" s="68">
        <v>280004</v>
      </c>
      <c r="GF7713" s="68" t="s">
        <v>764</v>
      </c>
    </row>
    <row r="7714" spans="187:188" x14ac:dyDescent="0.3">
      <c r="GE7714" s="68">
        <v>280005</v>
      </c>
      <c r="GF7714" s="68" t="s">
        <v>767</v>
      </c>
    </row>
    <row r="7715" spans="187:188" x14ac:dyDescent="0.3">
      <c r="GE7715" s="68">
        <v>280006</v>
      </c>
      <c r="GF7715" s="68" t="s">
        <v>770</v>
      </c>
    </row>
    <row r="7716" spans="187:188" x14ac:dyDescent="0.3">
      <c r="GE7716" s="68">
        <v>280007</v>
      </c>
      <c r="GF7716" s="68" t="s">
        <v>773</v>
      </c>
    </row>
    <row r="7717" spans="187:188" x14ac:dyDescent="0.3">
      <c r="GE7717" s="68">
        <v>280008</v>
      </c>
      <c r="GF7717" s="68" t="s">
        <v>776</v>
      </c>
    </row>
    <row r="7718" spans="187:188" x14ac:dyDescent="0.3">
      <c r="GE7718" s="68">
        <v>280009</v>
      </c>
      <c r="GF7718" s="68" t="s">
        <v>779</v>
      </c>
    </row>
    <row r="7719" spans="187:188" x14ac:dyDescent="0.3">
      <c r="GE7719" s="68">
        <v>280010</v>
      </c>
      <c r="GF7719" s="68" t="s">
        <v>782</v>
      </c>
    </row>
    <row r="7720" spans="187:188" x14ac:dyDescent="0.3">
      <c r="GE7720" s="68">
        <v>280011</v>
      </c>
      <c r="GF7720" s="68" t="s">
        <v>785</v>
      </c>
    </row>
    <row r="7721" spans="187:188" x14ac:dyDescent="0.3">
      <c r="GE7721" s="68">
        <v>280012</v>
      </c>
      <c r="GF7721" s="68" t="s">
        <v>787</v>
      </c>
    </row>
    <row r="7722" spans="187:188" x14ac:dyDescent="0.3">
      <c r="GE7722" s="68">
        <v>280013</v>
      </c>
      <c r="GF7722" s="68" t="s">
        <v>789</v>
      </c>
    </row>
    <row r="7723" spans="187:188" x14ac:dyDescent="0.3">
      <c r="GE7723" s="68">
        <v>280014</v>
      </c>
      <c r="GF7723" s="68" t="s">
        <v>791</v>
      </c>
    </row>
    <row r="7724" spans="187:188" x14ac:dyDescent="0.3">
      <c r="GE7724" s="68">
        <v>280015</v>
      </c>
      <c r="GF7724" s="68" t="s">
        <v>793</v>
      </c>
    </row>
    <row r="7725" spans="187:188" x14ac:dyDescent="0.3">
      <c r="GE7725" s="68">
        <v>280016</v>
      </c>
      <c r="GF7725" s="68" t="s">
        <v>795</v>
      </c>
    </row>
    <row r="7726" spans="187:188" x14ac:dyDescent="0.3">
      <c r="GE7726" s="68">
        <v>280017</v>
      </c>
      <c r="GF7726" s="68" t="s">
        <v>797</v>
      </c>
    </row>
    <row r="7727" spans="187:188" x14ac:dyDescent="0.3">
      <c r="GE7727" s="68">
        <v>280018</v>
      </c>
      <c r="GF7727" s="68" t="s">
        <v>799</v>
      </c>
    </row>
    <row r="7728" spans="187:188" x14ac:dyDescent="0.3">
      <c r="GE7728" s="68">
        <v>280019</v>
      </c>
      <c r="GF7728" s="68" t="s">
        <v>801</v>
      </c>
    </row>
    <row r="7729" spans="187:188" x14ac:dyDescent="0.3">
      <c r="GE7729" s="68">
        <v>280020</v>
      </c>
      <c r="GF7729" s="68" t="s">
        <v>803</v>
      </c>
    </row>
    <row r="7730" spans="187:188" x14ac:dyDescent="0.3">
      <c r="GE7730" s="68">
        <v>280021</v>
      </c>
      <c r="GF7730" s="68" t="s">
        <v>806</v>
      </c>
    </row>
    <row r="7731" spans="187:188" x14ac:dyDescent="0.3">
      <c r="GE7731" s="68">
        <v>280022</v>
      </c>
      <c r="GF7731" s="68" t="s">
        <v>810</v>
      </c>
    </row>
    <row r="7732" spans="187:188" x14ac:dyDescent="0.3">
      <c r="GE7732" s="68">
        <v>280023</v>
      </c>
      <c r="GF7732" s="68" t="s">
        <v>813</v>
      </c>
    </row>
    <row r="7733" spans="187:188" x14ac:dyDescent="0.3">
      <c r="GE7733" s="68">
        <v>280024</v>
      </c>
      <c r="GF7733" s="68" t="s">
        <v>816</v>
      </c>
    </row>
    <row r="7734" spans="187:188" x14ac:dyDescent="0.3">
      <c r="GE7734" s="68">
        <v>280025</v>
      </c>
      <c r="GF7734" s="68" t="s">
        <v>819</v>
      </c>
    </row>
    <row r="7735" spans="187:188" x14ac:dyDescent="0.3">
      <c r="GE7735" s="68">
        <v>280026</v>
      </c>
      <c r="GF7735" s="68" t="s">
        <v>821</v>
      </c>
    </row>
    <row r="7736" spans="187:188" x14ac:dyDescent="0.3">
      <c r="GE7736" s="68">
        <v>280027</v>
      </c>
      <c r="GF7736" s="68" t="s">
        <v>823</v>
      </c>
    </row>
    <row r="7737" spans="187:188" x14ac:dyDescent="0.3">
      <c r="GE7737" s="68">
        <v>280028</v>
      </c>
      <c r="GF7737" s="68" t="s">
        <v>825</v>
      </c>
    </row>
    <row r="7738" spans="187:188" x14ac:dyDescent="0.3">
      <c r="GE7738" s="68">
        <v>280029</v>
      </c>
      <c r="GF7738" s="68" t="s">
        <v>827</v>
      </c>
    </row>
    <row r="7739" spans="187:188" x14ac:dyDescent="0.3">
      <c r="GE7739" s="68">
        <v>280030</v>
      </c>
      <c r="GF7739" s="68" t="s">
        <v>829</v>
      </c>
    </row>
    <row r="7740" spans="187:188" x14ac:dyDescent="0.3">
      <c r="GE7740" s="68">
        <v>280031</v>
      </c>
      <c r="GF7740" s="68" t="s">
        <v>831</v>
      </c>
    </row>
    <row r="7741" spans="187:188" x14ac:dyDescent="0.3">
      <c r="GE7741" s="68">
        <v>280032</v>
      </c>
      <c r="GF7741" s="68" t="s">
        <v>833</v>
      </c>
    </row>
    <row r="7742" spans="187:188" x14ac:dyDescent="0.3">
      <c r="GE7742" s="68">
        <v>280033</v>
      </c>
      <c r="GF7742" s="68" t="s">
        <v>835</v>
      </c>
    </row>
    <row r="7743" spans="187:188" x14ac:dyDescent="0.3">
      <c r="GE7743" s="68">
        <v>280034</v>
      </c>
      <c r="GF7743" s="68" t="s">
        <v>838</v>
      </c>
    </row>
    <row r="7744" spans="187:188" x14ac:dyDescent="0.3">
      <c r="GE7744" s="68">
        <v>280035</v>
      </c>
      <c r="GF7744" s="68" t="s">
        <v>841</v>
      </c>
    </row>
    <row r="7745" spans="187:188" x14ac:dyDescent="0.3">
      <c r="GE7745" s="68">
        <v>280036</v>
      </c>
      <c r="GF7745" s="68" t="s">
        <v>844</v>
      </c>
    </row>
    <row r="7746" spans="187:188" x14ac:dyDescent="0.3">
      <c r="GE7746" s="68">
        <v>280037</v>
      </c>
      <c r="GF7746" s="68" t="s">
        <v>847</v>
      </c>
    </row>
    <row r="7747" spans="187:188" x14ac:dyDescent="0.3">
      <c r="GE7747" s="68">
        <v>280038</v>
      </c>
      <c r="GF7747" s="68" t="s">
        <v>850</v>
      </c>
    </row>
    <row r="7748" spans="187:188" x14ac:dyDescent="0.3">
      <c r="GE7748" s="68">
        <v>280039</v>
      </c>
      <c r="GF7748" s="68" t="s">
        <v>853</v>
      </c>
    </row>
    <row r="7749" spans="187:188" x14ac:dyDescent="0.3">
      <c r="GE7749" s="68">
        <v>280040</v>
      </c>
      <c r="GF7749" s="68" t="s">
        <v>855</v>
      </c>
    </row>
    <row r="7750" spans="187:188" x14ac:dyDescent="0.3">
      <c r="GE7750" s="68">
        <v>280041</v>
      </c>
      <c r="GF7750" s="68" t="s">
        <v>858</v>
      </c>
    </row>
    <row r="7751" spans="187:188" x14ac:dyDescent="0.3">
      <c r="GE7751" s="68">
        <v>280042</v>
      </c>
      <c r="GF7751" s="68" t="s">
        <v>862</v>
      </c>
    </row>
    <row r="7752" spans="187:188" x14ac:dyDescent="0.3">
      <c r="GE7752" s="68">
        <v>280043</v>
      </c>
      <c r="GF7752" s="68" t="s">
        <v>865</v>
      </c>
    </row>
    <row r="7753" spans="187:188" x14ac:dyDescent="0.3">
      <c r="GE7753" s="68">
        <v>280044</v>
      </c>
      <c r="GF7753" s="68" t="s">
        <v>868</v>
      </c>
    </row>
    <row r="7754" spans="187:188" x14ac:dyDescent="0.3">
      <c r="GE7754" s="68">
        <v>280045</v>
      </c>
      <c r="GF7754" s="68" t="s">
        <v>871</v>
      </c>
    </row>
    <row r="7755" spans="187:188" x14ac:dyDescent="0.3">
      <c r="GE7755" s="68">
        <v>280046</v>
      </c>
      <c r="GF7755" s="68" t="s">
        <v>873</v>
      </c>
    </row>
    <row r="7756" spans="187:188" x14ac:dyDescent="0.3">
      <c r="GE7756" s="68">
        <v>280047</v>
      </c>
      <c r="GF7756" s="68" t="s">
        <v>875</v>
      </c>
    </row>
    <row r="7757" spans="187:188" x14ac:dyDescent="0.3">
      <c r="GE7757" s="68">
        <v>280048</v>
      </c>
      <c r="GF7757" s="68" t="s">
        <v>878</v>
      </c>
    </row>
    <row r="7758" spans="187:188" x14ac:dyDescent="0.3">
      <c r="GE7758" s="68">
        <v>280049</v>
      </c>
      <c r="GF7758" s="68" t="s">
        <v>8181</v>
      </c>
    </row>
    <row r="7759" spans="187:188" x14ac:dyDescent="0.3">
      <c r="GE7759" s="68">
        <v>280050</v>
      </c>
      <c r="GF7759" s="68" t="s">
        <v>882</v>
      </c>
    </row>
    <row r="7760" spans="187:188" x14ac:dyDescent="0.3">
      <c r="GE7760" s="68">
        <v>280051</v>
      </c>
      <c r="GF7760" s="68" t="s">
        <v>885</v>
      </c>
    </row>
    <row r="7761" spans="187:188" x14ac:dyDescent="0.3">
      <c r="GE7761" s="68">
        <v>280052</v>
      </c>
      <c r="GF7761" s="68" t="s">
        <v>888</v>
      </c>
    </row>
    <row r="7762" spans="187:188" x14ac:dyDescent="0.3">
      <c r="GE7762" s="68">
        <v>280053</v>
      </c>
      <c r="GF7762" s="68" t="s">
        <v>890</v>
      </c>
    </row>
    <row r="7763" spans="187:188" x14ac:dyDescent="0.3">
      <c r="GE7763" s="68">
        <v>280054</v>
      </c>
      <c r="GF7763" s="68" t="s">
        <v>892</v>
      </c>
    </row>
    <row r="7764" spans="187:188" x14ac:dyDescent="0.3">
      <c r="GE7764" s="68">
        <v>280055</v>
      </c>
      <c r="GF7764" s="68" t="s">
        <v>894</v>
      </c>
    </row>
    <row r="7765" spans="187:188" x14ac:dyDescent="0.3">
      <c r="GE7765" s="68">
        <v>280056</v>
      </c>
      <c r="GF7765" s="68" t="s">
        <v>896</v>
      </c>
    </row>
    <row r="7766" spans="187:188" x14ac:dyDescent="0.3">
      <c r="GE7766" s="68">
        <v>280057</v>
      </c>
      <c r="GF7766" s="68" t="s">
        <v>898</v>
      </c>
    </row>
    <row r="7767" spans="187:188" x14ac:dyDescent="0.3">
      <c r="GE7767" s="68">
        <v>280058</v>
      </c>
      <c r="GF7767" s="68" t="s">
        <v>901</v>
      </c>
    </row>
    <row r="7768" spans="187:188" x14ac:dyDescent="0.3">
      <c r="GE7768" s="68">
        <v>280059</v>
      </c>
      <c r="GF7768" s="68" t="s">
        <v>904</v>
      </c>
    </row>
    <row r="7769" spans="187:188" x14ac:dyDescent="0.3">
      <c r="GE7769" s="68">
        <v>280060</v>
      </c>
      <c r="GF7769" s="68" t="s">
        <v>906</v>
      </c>
    </row>
    <row r="7770" spans="187:188" x14ac:dyDescent="0.3">
      <c r="GE7770" s="68">
        <v>280061</v>
      </c>
      <c r="GF7770" s="68" t="s">
        <v>908</v>
      </c>
    </row>
    <row r="7771" spans="187:188" x14ac:dyDescent="0.3">
      <c r="GE7771" s="68">
        <v>280062</v>
      </c>
      <c r="GF7771" s="68" t="s">
        <v>912</v>
      </c>
    </row>
    <row r="7772" spans="187:188" x14ac:dyDescent="0.3">
      <c r="GE7772" s="68">
        <v>280063</v>
      </c>
      <c r="GF7772" s="68" t="s">
        <v>915</v>
      </c>
    </row>
    <row r="7773" spans="187:188" x14ac:dyDescent="0.3">
      <c r="GE7773" s="68">
        <v>280064</v>
      </c>
      <c r="GF7773" s="68" t="s">
        <v>917</v>
      </c>
    </row>
    <row r="7774" spans="187:188" x14ac:dyDescent="0.3">
      <c r="GE7774" s="68">
        <v>280065</v>
      </c>
      <c r="GF7774" s="68" t="s">
        <v>920</v>
      </c>
    </row>
    <row r="7775" spans="187:188" x14ac:dyDescent="0.3">
      <c r="GE7775" s="68">
        <v>280066</v>
      </c>
      <c r="GF7775" s="68" t="s">
        <v>922</v>
      </c>
    </row>
    <row r="7776" spans="187:188" x14ac:dyDescent="0.3">
      <c r="GE7776" s="68">
        <v>280067</v>
      </c>
      <c r="GF7776" s="68" t="s">
        <v>924</v>
      </c>
    </row>
    <row r="7777" spans="187:188" x14ac:dyDescent="0.3">
      <c r="GE7777" s="68">
        <v>280068</v>
      </c>
      <c r="GF7777" s="68" t="s">
        <v>926</v>
      </c>
    </row>
    <row r="7778" spans="187:188" x14ac:dyDescent="0.3">
      <c r="GE7778" s="68">
        <v>280069</v>
      </c>
      <c r="GF7778" s="68" t="s">
        <v>928</v>
      </c>
    </row>
    <row r="7779" spans="187:188" x14ac:dyDescent="0.3">
      <c r="GE7779" s="68">
        <v>280070</v>
      </c>
      <c r="GF7779" s="68" t="s">
        <v>930</v>
      </c>
    </row>
    <row r="7780" spans="187:188" x14ac:dyDescent="0.3">
      <c r="GE7780" s="68">
        <v>280071</v>
      </c>
      <c r="GF7780" s="68" t="s">
        <v>932</v>
      </c>
    </row>
    <row r="7781" spans="187:188" x14ac:dyDescent="0.3">
      <c r="GE7781" s="68">
        <v>280072</v>
      </c>
      <c r="GF7781" s="68" t="s">
        <v>934</v>
      </c>
    </row>
    <row r="7782" spans="187:188" x14ac:dyDescent="0.3">
      <c r="GE7782" s="68">
        <v>280073</v>
      </c>
      <c r="GF7782" s="68" t="s">
        <v>936</v>
      </c>
    </row>
    <row r="7783" spans="187:188" x14ac:dyDescent="0.3">
      <c r="GE7783" s="68">
        <v>280074</v>
      </c>
      <c r="GF7783" s="68" t="s">
        <v>938</v>
      </c>
    </row>
    <row r="7784" spans="187:188" x14ac:dyDescent="0.3">
      <c r="GE7784" s="68">
        <v>280075</v>
      </c>
      <c r="GF7784" s="68" t="s">
        <v>940</v>
      </c>
    </row>
    <row r="7785" spans="187:188" x14ac:dyDescent="0.3">
      <c r="GE7785" s="68">
        <v>280076</v>
      </c>
      <c r="GF7785" s="68" t="s">
        <v>942</v>
      </c>
    </row>
    <row r="7786" spans="187:188" x14ac:dyDescent="0.3">
      <c r="GE7786" s="68">
        <v>280077</v>
      </c>
      <c r="GF7786" s="68" t="s">
        <v>944</v>
      </c>
    </row>
    <row r="7787" spans="187:188" x14ac:dyDescent="0.3">
      <c r="GE7787" s="68">
        <v>280078</v>
      </c>
      <c r="GF7787" s="68" t="s">
        <v>946</v>
      </c>
    </row>
    <row r="7788" spans="187:188" x14ac:dyDescent="0.3">
      <c r="GE7788" s="68">
        <v>280079</v>
      </c>
      <c r="GF7788" s="68" t="s">
        <v>948</v>
      </c>
    </row>
    <row r="7789" spans="187:188" x14ac:dyDescent="0.3">
      <c r="GE7789" s="68">
        <v>280080</v>
      </c>
      <c r="GF7789" s="68" t="s">
        <v>950</v>
      </c>
    </row>
    <row r="7790" spans="187:188" x14ac:dyDescent="0.3">
      <c r="GE7790" s="68">
        <v>280081</v>
      </c>
      <c r="GF7790" s="68" t="s">
        <v>952</v>
      </c>
    </row>
    <row r="7791" spans="187:188" x14ac:dyDescent="0.3">
      <c r="GE7791" s="68">
        <v>280082</v>
      </c>
      <c r="GF7791" s="68" t="s">
        <v>954</v>
      </c>
    </row>
    <row r="7792" spans="187:188" x14ac:dyDescent="0.3">
      <c r="GE7792" s="68">
        <v>280083</v>
      </c>
      <c r="GF7792" s="68" t="s">
        <v>957</v>
      </c>
    </row>
    <row r="7793" spans="187:188" x14ac:dyDescent="0.3">
      <c r="GE7793" s="68">
        <v>280084</v>
      </c>
      <c r="GF7793" s="68" t="s">
        <v>960</v>
      </c>
    </row>
    <row r="7794" spans="187:188" x14ac:dyDescent="0.3">
      <c r="GE7794" s="68">
        <v>280085</v>
      </c>
      <c r="GF7794" s="68" t="s">
        <v>962</v>
      </c>
    </row>
    <row r="7795" spans="187:188" x14ac:dyDescent="0.3">
      <c r="GE7795" s="68">
        <v>280086</v>
      </c>
      <c r="GF7795" s="68" t="s">
        <v>964</v>
      </c>
    </row>
    <row r="7796" spans="187:188" x14ac:dyDescent="0.3">
      <c r="GE7796" s="68">
        <v>280087</v>
      </c>
      <c r="GF7796" s="68" t="s">
        <v>966</v>
      </c>
    </row>
    <row r="7797" spans="187:188" x14ac:dyDescent="0.3">
      <c r="GE7797" s="68">
        <v>280088</v>
      </c>
      <c r="GF7797" s="68" t="s">
        <v>969</v>
      </c>
    </row>
    <row r="7798" spans="187:188" x14ac:dyDescent="0.3">
      <c r="GE7798" s="68">
        <v>280089</v>
      </c>
      <c r="GF7798" s="68" t="s">
        <v>971</v>
      </c>
    </row>
    <row r="7799" spans="187:188" x14ac:dyDescent="0.3">
      <c r="GE7799" s="68">
        <v>280090</v>
      </c>
      <c r="GF7799" s="68" t="s">
        <v>973</v>
      </c>
    </row>
    <row r="7800" spans="187:188" x14ac:dyDescent="0.3">
      <c r="GE7800" s="68">
        <v>280091</v>
      </c>
      <c r="GF7800" s="68" t="s">
        <v>975</v>
      </c>
    </row>
    <row r="7801" spans="187:188" x14ac:dyDescent="0.3">
      <c r="GE7801" s="68">
        <v>280092</v>
      </c>
      <c r="GF7801" s="68" t="s">
        <v>977</v>
      </c>
    </row>
    <row r="7802" spans="187:188" x14ac:dyDescent="0.3">
      <c r="GE7802" s="68">
        <v>280093</v>
      </c>
      <c r="GF7802" s="68" t="s">
        <v>979</v>
      </c>
    </row>
    <row r="7803" spans="187:188" x14ac:dyDescent="0.3">
      <c r="GE7803" s="68">
        <v>280094</v>
      </c>
      <c r="GF7803" s="68" t="s">
        <v>981</v>
      </c>
    </row>
    <row r="7804" spans="187:188" x14ac:dyDescent="0.3">
      <c r="GE7804" s="68">
        <v>280095</v>
      </c>
      <c r="GF7804" s="68" t="s">
        <v>984</v>
      </c>
    </row>
    <row r="7805" spans="187:188" x14ac:dyDescent="0.3">
      <c r="GE7805" s="68">
        <v>280096</v>
      </c>
      <c r="GF7805" s="68" t="s">
        <v>987</v>
      </c>
    </row>
    <row r="7806" spans="187:188" x14ac:dyDescent="0.3">
      <c r="GE7806" s="68">
        <v>280097</v>
      </c>
      <c r="GF7806" s="68" t="s">
        <v>990</v>
      </c>
    </row>
    <row r="7807" spans="187:188" x14ac:dyDescent="0.3">
      <c r="GE7807" s="68">
        <v>280098</v>
      </c>
      <c r="GF7807" s="68" t="s">
        <v>992</v>
      </c>
    </row>
    <row r="7808" spans="187:188" x14ac:dyDescent="0.3">
      <c r="GE7808" s="68">
        <v>280099</v>
      </c>
      <c r="GF7808" s="68" t="s">
        <v>994</v>
      </c>
    </row>
    <row r="7809" spans="187:188" x14ac:dyDescent="0.3">
      <c r="GE7809" s="68">
        <v>280100</v>
      </c>
      <c r="GF7809" s="68" t="s">
        <v>996</v>
      </c>
    </row>
    <row r="7810" spans="187:188" x14ac:dyDescent="0.3">
      <c r="GE7810" s="68">
        <v>280101</v>
      </c>
      <c r="GF7810" s="68" t="s">
        <v>998</v>
      </c>
    </row>
    <row r="7811" spans="187:188" x14ac:dyDescent="0.3">
      <c r="GE7811" s="68">
        <v>280102</v>
      </c>
      <c r="GF7811" s="68" t="s">
        <v>1000</v>
      </c>
    </row>
    <row r="7812" spans="187:188" x14ac:dyDescent="0.3">
      <c r="GE7812" s="68">
        <v>280103</v>
      </c>
      <c r="GF7812" s="68" t="s">
        <v>1002</v>
      </c>
    </row>
    <row r="7813" spans="187:188" x14ac:dyDescent="0.3">
      <c r="GE7813" s="68">
        <v>280104</v>
      </c>
      <c r="GF7813" s="68" t="s">
        <v>1004</v>
      </c>
    </row>
    <row r="7814" spans="187:188" x14ac:dyDescent="0.3">
      <c r="GE7814" s="68">
        <v>280105</v>
      </c>
      <c r="GF7814" s="68" t="s">
        <v>1006</v>
      </c>
    </row>
    <row r="7815" spans="187:188" x14ac:dyDescent="0.3">
      <c r="GE7815" s="68">
        <v>280106</v>
      </c>
      <c r="GF7815" s="68" t="s">
        <v>1008</v>
      </c>
    </row>
    <row r="7816" spans="187:188" x14ac:dyDescent="0.3">
      <c r="GE7816" s="68">
        <v>280107</v>
      </c>
      <c r="GF7816" s="68" t="s">
        <v>1011</v>
      </c>
    </row>
    <row r="7817" spans="187:188" x14ac:dyDescent="0.3">
      <c r="GE7817" s="68">
        <v>280108</v>
      </c>
      <c r="GF7817" s="68" t="s">
        <v>1014</v>
      </c>
    </row>
    <row r="7818" spans="187:188" x14ac:dyDescent="0.3">
      <c r="GE7818" s="68">
        <v>280109</v>
      </c>
      <c r="GF7818" s="68" t="s">
        <v>1017</v>
      </c>
    </row>
    <row r="7819" spans="187:188" x14ac:dyDescent="0.3">
      <c r="GE7819" s="68">
        <v>280110</v>
      </c>
      <c r="GF7819" s="68" t="s">
        <v>1020</v>
      </c>
    </row>
    <row r="7820" spans="187:188" x14ac:dyDescent="0.3">
      <c r="GE7820" s="68">
        <v>280111</v>
      </c>
      <c r="GF7820" s="68" t="s">
        <v>1023</v>
      </c>
    </row>
    <row r="7821" spans="187:188" x14ac:dyDescent="0.3">
      <c r="GE7821" s="68">
        <v>280112</v>
      </c>
      <c r="GF7821" s="68" t="s">
        <v>1026</v>
      </c>
    </row>
    <row r="7822" spans="187:188" x14ac:dyDescent="0.3">
      <c r="GE7822" s="68">
        <v>280113</v>
      </c>
      <c r="GF7822" s="68" t="s">
        <v>1029</v>
      </c>
    </row>
    <row r="7823" spans="187:188" x14ac:dyDescent="0.3">
      <c r="GE7823" s="68">
        <v>280114</v>
      </c>
      <c r="GF7823" s="68" t="s">
        <v>1032</v>
      </c>
    </row>
    <row r="7824" spans="187:188" x14ac:dyDescent="0.3">
      <c r="GE7824" s="68">
        <v>280115</v>
      </c>
      <c r="GF7824" s="68" t="s">
        <v>1035</v>
      </c>
    </row>
    <row r="7825" spans="187:188" x14ac:dyDescent="0.3">
      <c r="GE7825" s="68">
        <v>280116</v>
      </c>
      <c r="GF7825" s="68" t="s">
        <v>1038</v>
      </c>
    </row>
    <row r="7826" spans="187:188" x14ac:dyDescent="0.3">
      <c r="GE7826" s="68">
        <v>280500</v>
      </c>
      <c r="GF7826" s="68" t="s">
        <v>2471</v>
      </c>
    </row>
    <row r="7827" spans="187:188" x14ac:dyDescent="0.3">
      <c r="GE7827" s="68">
        <v>280501</v>
      </c>
      <c r="GF7827" s="68" t="s">
        <v>1042</v>
      </c>
    </row>
    <row r="7828" spans="187:188" x14ac:dyDescent="0.3">
      <c r="GE7828" s="68">
        <v>280502</v>
      </c>
      <c r="GF7828" s="68" t="s">
        <v>1044</v>
      </c>
    </row>
    <row r="7829" spans="187:188" x14ac:dyDescent="0.3">
      <c r="GE7829" s="68">
        <v>280503</v>
      </c>
      <c r="GF7829" s="68" t="s">
        <v>1047</v>
      </c>
    </row>
    <row r="7830" spans="187:188" x14ac:dyDescent="0.3">
      <c r="GE7830" s="68">
        <v>280504</v>
      </c>
      <c r="GF7830" s="68" t="s">
        <v>1050</v>
      </c>
    </row>
    <row r="7831" spans="187:188" x14ac:dyDescent="0.3">
      <c r="GE7831" s="68">
        <v>280505</v>
      </c>
      <c r="GF7831" s="68" t="s">
        <v>1053</v>
      </c>
    </row>
    <row r="7832" spans="187:188" x14ac:dyDescent="0.3">
      <c r="GE7832" s="68">
        <v>280506</v>
      </c>
      <c r="GF7832" s="68" t="s">
        <v>1056</v>
      </c>
    </row>
    <row r="7833" spans="187:188" x14ac:dyDescent="0.3">
      <c r="GE7833" s="68">
        <v>280507</v>
      </c>
      <c r="GF7833" s="68" t="s">
        <v>1059</v>
      </c>
    </row>
    <row r="7834" spans="187:188" x14ac:dyDescent="0.3">
      <c r="GE7834" s="68">
        <v>280508</v>
      </c>
      <c r="GF7834" s="68" t="s">
        <v>1062</v>
      </c>
    </row>
    <row r="7835" spans="187:188" x14ac:dyDescent="0.3">
      <c r="GE7835" s="68">
        <v>280509</v>
      </c>
      <c r="GF7835" s="68" t="s">
        <v>1065</v>
      </c>
    </row>
    <row r="7836" spans="187:188" x14ac:dyDescent="0.3">
      <c r="GE7836" s="68">
        <v>280510</v>
      </c>
      <c r="GF7836" s="68" t="s">
        <v>1068</v>
      </c>
    </row>
    <row r="7837" spans="187:188" x14ac:dyDescent="0.3">
      <c r="GE7837" s="68">
        <v>280511</v>
      </c>
      <c r="GF7837" s="68" t="s">
        <v>1071</v>
      </c>
    </row>
    <row r="7838" spans="187:188" x14ac:dyDescent="0.3">
      <c r="GE7838" s="68">
        <v>280512</v>
      </c>
      <c r="GF7838" s="68" t="s">
        <v>1074</v>
      </c>
    </row>
    <row r="7839" spans="187:188" x14ac:dyDescent="0.3">
      <c r="GE7839" s="68">
        <v>280513</v>
      </c>
      <c r="GF7839" s="68" t="s">
        <v>1077</v>
      </c>
    </row>
    <row r="7840" spans="187:188" x14ac:dyDescent="0.3">
      <c r="GE7840" s="68">
        <v>280514</v>
      </c>
      <c r="GF7840" s="68" t="s">
        <v>8182</v>
      </c>
    </row>
    <row r="7841" spans="187:188" x14ac:dyDescent="0.3">
      <c r="GE7841" s="68">
        <v>280515</v>
      </c>
      <c r="GF7841" s="68" t="s">
        <v>1083</v>
      </c>
    </row>
    <row r="7842" spans="187:188" x14ac:dyDescent="0.3">
      <c r="GE7842" s="68">
        <v>280516</v>
      </c>
      <c r="GF7842" s="68" t="s">
        <v>1086</v>
      </c>
    </row>
    <row r="7843" spans="187:188" x14ac:dyDescent="0.3">
      <c r="GE7843" s="68">
        <v>280517</v>
      </c>
      <c r="GF7843" s="68" t="s">
        <v>1089</v>
      </c>
    </row>
    <row r="7844" spans="187:188" x14ac:dyDescent="0.3">
      <c r="GE7844" s="68">
        <v>280518</v>
      </c>
      <c r="GF7844" s="68" t="s">
        <v>1092</v>
      </c>
    </row>
    <row r="7845" spans="187:188" x14ac:dyDescent="0.3">
      <c r="GE7845" s="68">
        <v>280519</v>
      </c>
      <c r="GF7845" s="68" t="s">
        <v>1095</v>
      </c>
    </row>
    <row r="7846" spans="187:188" x14ac:dyDescent="0.3">
      <c r="GE7846" s="68">
        <v>280520</v>
      </c>
      <c r="GF7846" s="68" t="s">
        <v>1098</v>
      </c>
    </row>
    <row r="7847" spans="187:188" x14ac:dyDescent="0.3">
      <c r="GE7847" s="68">
        <v>280521</v>
      </c>
      <c r="GF7847" s="68" t="s">
        <v>1101</v>
      </c>
    </row>
    <row r="7848" spans="187:188" x14ac:dyDescent="0.3">
      <c r="GE7848" s="68">
        <v>280522</v>
      </c>
      <c r="GF7848" s="68" t="s">
        <v>1104</v>
      </c>
    </row>
    <row r="7849" spans="187:188" x14ac:dyDescent="0.3">
      <c r="GE7849" s="68">
        <v>280523</v>
      </c>
      <c r="GF7849" s="68" t="s">
        <v>1107</v>
      </c>
    </row>
    <row r="7850" spans="187:188" x14ac:dyDescent="0.3">
      <c r="GE7850" s="68">
        <v>280524</v>
      </c>
      <c r="GF7850" s="68" t="s">
        <v>1110</v>
      </c>
    </row>
    <row r="7851" spans="187:188" x14ac:dyDescent="0.3">
      <c r="GE7851" s="68">
        <v>280525</v>
      </c>
      <c r="GF7851" s="68" t="s">
        <v>1113</v>
      </c>
    </row>
    <row r="7852" spans="187:188" x14ac:dyDescent="0.3">
      <c r="GE7852" s="68">
        <v>280526</v>
      </c>
      <c r="GF7852" s="68" t="s">
        <v>1116</v>
      </c>
    </row>
    <row r="7853" spans="187:188" x14ac:dyDescent="0.3">
      <c r="GE7853" s="68">
        <v>280527</v>
      </c>
      <c r="GF7853" s="68" t="s">
        <v>1119</v>
      </c>
    </row>
    <row r="7854" spans="187:188" x14ac:dyDescent="0.3">
      <c r="GE7854" s="68">
        <v>280528</v>
      </c>
      <c r="GF7854" s="68" t="s">
        <v>1122</v>
      </c>
    </row>
    <row r="7855" spans="187:188" x14ac:dyDescent="0.3">
      <c r="GE7855" s="68">
        <v>280529</v>
      </c>
      <c r="GF7855" s="68" t="s">
        <v>1125</v>
      </c>
    </row>
    <row r="7856" spans="187:188" x14ac:dyDescent="0.3">
      <c r="GE7856" s="68">
        <v>280530</v>
      </c>
      <c r="GF7856" s="68" t="s">
        <v>1128</v>
      </c>
    </row>
    <row r="7857" spans="187:188" x14ac:dyDescent="0.3">
      <c r="GE7857" s="68">
        <v>280533</v>
      </c>
      <c r="GF7857" s="68" t="s">
        <v>1131</v>
      </c>
    </row>
    <row r="7858" spans="187:188" x14ac:dyDescent="0.3">
      <c r="GE7858" s="68">
        <v>280534</v>
      </c>
      <c r="GF7858" s="68" t="s">
        <v>1133</v>
      </c>
    </row>
    <row r="7859" spans="187:188" x14ac:dyDescent="0.3">
      <c r="GE7859" s="68">
        <v>281000</v>
      </c>
      <c r="GF7859" s="68" t="s">
        <v>8183</v>
      </c>
    </row>
    <row r="7860" spans="187:188" x14ac:dyDescent="0.3">
      <c r="GE7860" s="68">
        <v>281001</v>
      </c>
      <c r="GF7860" s="68" t="s">
        <v>1136</v>
      </c>
    </row>
    <row r="7861" spans="187:188" x14ac:dyDescent="0.3">
      <c r="GE7861" s="68">
        <v>281002</v>
      </c>
      <c r="GF7861" s="68" t="s">
        <v>1138</v>
      </c>
    </row>
    <row r="7862" spans="187:188" x14ac:dyDescent="0.3">
      <c r="GE7862" s="68">
        <v>281003</v>
      </c>
      <c r="GF7862" s="68" t="s">
        <v>1141</v>
      </c>
    </row>
    <row r="7863" spans="187:188" x14ac:dyDescent="0.3">
      <c r="GE7863" s="68">
        <v>281004</v>
      </c>
      <c r="GF7863" s="68" t="s">
        <v>1144</v>
      </c>
    </row>
    <row r="7864" spans="187:188" x14ac:dyDescent="0.3">
      <c r="GE7864" s="68">
        <v>281005</v>
      </c>
      <c r="GF7864" s="68" t="s">
        <v>1147</v>
      </c>
    </row>
    <row r="7865" spans="187:188" x14ac:dyDescent="0.3">
      <c r="GE7865" s="68">
        <v>281006</v>
      </c>
      <c r="GF7865" s="68" t="s">
        <v>1150</v>
      </c>
    </row>
    <row r="7866" spans="187:188" x14ac:dyDescent="0.3">
      <c r="GE7866" s="68">
        <v>281007</v>
      </c>
      <c r="GF7866" s="68" t="s">
        <v>1153</v>
      </c>
    </row>
    <row r="7867" spans="187:188" x14ac:dyDescent="0.3">
      <c r="GE7867" s="68">
        <v>281008</v>
      </c>
      <c r="GF7867" s="68" t="s">
        <v>1156</v>
      </c>
    </row>
    <row r="7868" spans="187:188" x14ac:dyDescent="0.3">
      <c r="GE7868" s="68">
        <v>281009</v>
      </c>
      <c r="GF7868" s="68" t="s">
        <v>1159</v>
      </c>
    </row>
    <row r="7869" spans="187:188" x14ac:dyDescent="0.3">
      <c r="GE7869" s="68">
        <v>281010</v>
      </c>
      <c r="GF7869" s="68" t="s">
        <v>1162</v>
      </c>
    </row>
    <row r="7870" spans="187:188" x14ac:dyDescent="0.3">
      <c r="GE7870" s="68">
        <v>281011</v>
      </c>
      <c r="GF7870" s="68" t="s">
        <v>1165</v>
      </c>
    </row>
    <row r="7871" spans="187:188" x14ac:dyDescent="0.3">
      <c r="GE7871" s="68">
        <v>281012</v>
      </c>
      <c r="GF7871" s="68" t="s">
        <v>1168</v>
      </c>
    </row>
    <row r="7872" spans="187:188" x14ac:dyDescent="0.3">
      <c r="GE7872" s="68">
        <v>281013</v>
      </c>
      <c r="GF7872" s="68" t="s">
        <v>1171</v>
      </c>
    </row>
    <row r="7873" spans="187:188" x14ac:dyDescent="0.3">
      <c r="GE7873" s="68">
        <v>281014</v>
      </c>
      <c r="GF7873" s="68" t="s">
        <v>1174</v>
      </c>
    </row>
    <row r="7874" spans="187:188" x14ac:dyDescent="0.3">
      <c r="GE7874" s="68">
        <v>281015</v>
      </c>
      <c r="GF7874" s="68" t="s">
        <v>1177</v>
      </c>
    </row>
    <row r="7875" spans="187:188" x14ac:dyDescent="0.3">
      <c r="GE7875" s="68">
        <v>281016</v>
      </c>
      <c r="GF7875" s="68" t="s">
        <v>1180</v>
      </c>
    </row>
    <row r="7876" spans="187:188" x14ac:dyDescent="0.3">
      <c r="GE7876" s="68">
        <v>281017</v>
      </c>
      <c r="GF7876" s="68" t="s">
        <v>1183</v>
      </c>
    </row>
    <row r="7877" spans="187:188" x14ac:dyDescent="0.3">
      <c r="GE7877" s="68">
        <v>281018</v>
      </c>
      <c r="GF7877" s="68" t="s">
        <v>1186</v>
      </c>
    </row>
    <row r="7878" spans="187:188" x14ac:dyDescent="0.3">
      <c r="GE7878" s="68">
        <v>281019</v>
      </c>
      <c r="GF7878" s="68" t="s">
        <v>1189</v>
      </c>
    </row>
    <row r="7879" spans="187:188" x14ac:dyDescent="0.3">
      <c r="GE7879" s="68">
        <v>281020</v>
      </c>
      <c r="GF7879" s="68" t="s">
        <v>1192</v>
      </c>
    </row>
    <row r="7880" spans="187:188" x14ac:dyDescent="0.3">
      <c r="GE7880" s="68">
        <v>281021</v>
      </c>
      <c r="GF7880" s="68" t="s">
        <v>1195</v>
      </c>
    </row>
    <row r="7881" spans="187:188" x14ac:dyDescent="0.3">
      <c r="GE7881" s="68">
        <v>281022</v>
      </c>
      <c r="GF7881" s="68" t="s">
        <v>1198</v>
      </c>
    </row>
    <row r="7882" spans="187:188" x14ac:dyDescent="0.3">
      <c r="GE7882" s="68">
        <v>281023</v>
      </c>
      <c r="GF7882" s="68" t="s">
        <v>1201</v>
      </c>
    </row>
    <row r="7883" spans="187:188" x14ac:dyDescent="0.3">
      <c r="GE7883" s="68">
        <v>281024</v>
      </c>
      <c r="GF7883" s="68" t="s">
        <v>1204</v>
      </c>
    </row>
    <row r="7884" spans="187:188" x14ac:dyDescent="0.3">
      <c r="GE7884" s="68">
        <v>281025</v>
      </c>
      <c r="GF7884" s="68" t="s">
        <v>1207</v>
      </c>
    </row>
    <row r="7885" spans="187:188" x14ac:dyDescent="0.3">
      <c r="GE7885" s="68">
        <v>281026</v>
      </c>
      <c r="GF7885" s="68" t="s">
        <v>1210</v>
      </c>
    </row>
    <row r="7886" spans="187:188" x14ac:dyDescent="0.3">
      <c r="GE7886" s="68">
        <v>281027</v>
      </c>
      <c r="GF7886" s="68" t="s">
        <v>1213</v>
      </c>
    </row>
    <row r="7887" spans="187:188" x14ac:dyDescent="0.3">
      <c r="GE7887" s="68">
        <v>281028</v>
      </c>
      <c r="GF7887" s="68" t="s">
        <v>1216</v>
      </c>
    </row>
    <row r="7888" spans="187:188" x14ac:dyDescent="0.3">
      <c r="GE7888" s="68">
        <v>281029</v>
      </c>
      <c r="GF7888" s="68" t="s">
        <v>1219</v>
      </c>
    </row>
    <row r="7889" spans="187:188" x14ac:dyDescent="0.3">
      <c r="GE7889" s="68">
        <v>281030</v>
      </c>
      <c r="GF7889" s="68" t="s">
        <v>1222</v>
      </c>
    </row>
    <row r="7890" spans="187:188" x14ac:dyDescent="0.3">
      <c r="GE7890" s="68">
        <v>281033</v>
      </c>
      <c r="GF7890" s="68" t="s">
        <v>1225</v>
      </c>
    </row>
    <row r="7891" spans="187:188" x14ac:dyDescent="0.3">
      <c r="GE7891" s="68">
        <v>281034</v>
      </c>
      <c r="GF7891" s="68" t="s">
        <v>1133</v>
      </c>
    </row>
    <row r="7892" spans="187:188" x14ac:dyDescent="0.3">
      <c r="GE7892" s="68">
        <v>281501</v>
      </c>
      <c r="GF7892" s="68" t="s">
        <v>1228</v>
      </c>
    </row>
    <row r="7893" spans="187:188" x14ac:dyDescent="0.3">
      <c r="GE7893" s="68">
        <v>281502</v>
      </c>
      <c r="GF7893" s="68" t="s">
        <v>1231</v>
      </c>
    </row>
    <row r="7894" spans="187:188" x14ac:dyDescent="0.3">
      <c r="GE7894" s="68">
        <v>281503</v>
      </c>
      <c r="GF7894" s="68" t="s">
        <v>1234</v>
      </c>
    </row>
    <row r="7895" spans="187:188" x14ac:dyDescent="0.3">
      <c r="GE7895" s="68">
        <v>281504</v>
      </c>
      <c r="GF7895" s="68" t="s">
        <v>1237</v>
      </c>
    </row>
    <row r="7896" spans="187:188" x14ac:dyDescent="0.3">
      <c r="GE7896" s="68">
        <v>281505</v>
      </c>
      <c r="GF7896" s="68" t="s">
        <v>1240</v>
      </c>
    </row>
    <row r="7897" spans="187:188" x14ac:dyDescent="0.3">
      <c r="GE7897" s="68">
        <v>281506</v>
      </c>
      <c r="GF7897" s="68" t="s">
        <v>1243</v>
      </c>
    </row>
    <row r="7898" spans="187:188" x14ac:dyDescent="0.3">
      <c r="GE7898" s="68">
        <v>281507</v>
      </c>
      <c r="GF7898" s="68" t="s">
        <v>1246</v>
      </c>
    </row>
    <row r="7899" spans="187:188" x14ac:dyDescent="0.3">
      <c r="GE7899" s="68">
        <v>281508</v>
      </c>
      <c r="GF7899" s="68" t="s">
        <v>1249</v>
      </c>
    </row>
    <row r="7900" spans="187:188" x14ac:dyDescent="0.3">
      <c r="GE7900" s="68">
        <v>281509</v>
      </c>
      <c r="GF7900" s="68" t="s">
        <v>1252</v>
      </c>
    </row>
    <row r="7901" spans="187:188" x14ac:dyDescent="0.3">
      <c r="GE7901" s="68">
        <v>281510</v>
      </c>
      <c r="GF7901" s="68" t="s">
        <v>1255</v>
      </c>
    </row>
    <row r="7902" spans="187:188" x14ac:dyDescent="0.3">
      <c r="GE7902" s="68">
        <v>281511</v>
      </c>
      <c r="GF7902" s="68" t="s">
        <v>1258</v>
      </c>
    </row>
    <row r="7903" spans="187:188" x14ac:dyDescent="0.3">
      <c r="GE7903" s="68">
        <v>281512</v>
      </c>
      <c r="GF7903" s="68" t="s">
        <v>1261</v>
      </c>
    </row>
    <row r="7904" spans="187:188" x14ac:dyDescent="0.3">
      <c r="GE7904" s="68">
        <v>281513</v>
      </c>
      <c r="GF7904" s="68" t="s">
        <v>1264</v>
      </c>
    </row>
    <row r="7905" spans="187:188" x14ac:dyDescent="0.3">
      <c r="GE7905" s="68">
        <v>281514</v>
      </c>
      <c r="GF7905" s="68" t="s">
        <v>1267</v>
      </c>
    </row>
    <row r="7906" spans="187:188" x14ac:dyDescent="0.3">
      <c r="GE7906" s="68">
        <v>281515</v>
      </c>
      <c r="GF7906" s="68" t="s">
        <v>1113</v>
      </c>
    </row>
    <row r="7907" spans="187:188" x14ac:dyDescent="0.3">
      <c r="GE7907" s="68">
        <v>281516</v>
      </c>
      <c r="GF7907" s="68" t="s">
        <v>1272</v>
      </c>
    </row>
    <row r="7908" spans="187:188" x14ac:dyDescent="0.3">
      <c r="GE7908" s="68">
        <v>281517</v>
      </c>
      <c r="GF7908" s="68" t="s">
        <v>1119</v>
      </c>
    </row>
    <row r="7909" spans="187:188" x14ac:dyDescent="0.3">
      <c r="GE7909" s="68">
        <v>281518</v>
      </c>
      <c r="GF7909" s="68" t="s">
        <v>1277</v>
      </c>
    </row>
    <row r="7910" spans="187:188" x14ac:dyDescent="0.3">
      <c r="GE7910" s="68">
        <v>281519</v>
      </c>
      <c r="GF7910" s="68" t="s">
        <v>1280</v>
      </c>
    </row>
    <row r="7911" spans="187:188" x14ac:dyDescent="0.3">
      <c r="GE7911" s="68">
        <v>281520</v>
      </c>
      <c r="GF7911" s="68" t="s">
        <v>1283</v>
      </c>
    </row>
    <row r="7912" spans="187:188" x14ac:dyDescent="0.3">
      <c r="GE7912" s="68">
        <v>281523</v>
      </c>
      <c r="GF7912" s="68" t="s">
        <v>1286</v>
      </c>
    </row>
    <row r="7913" spans="187:188" x14ac:dyDescent="0.3">
      <c r="GE7913" s="68">
        <v>281524</v>
      </c>
      <c r="GF7913" s="68" t="s">
        <v>1288</v>
      </c>
    </row>
    <row r="7914" spans="187:188" x14ac:dyDescent="0.3">
      <c r="GE7914" s="68">
        <v>282001</v>
      </c>
      <c r="GF7914" s="68" t="s">
        <v>1290</v>
      </c>
    </row>
    <row r="7915" spans="187:188" x14ac:dyDescent="0.3">
      <c r="GE7915" s="68">
        <v>282002</v>
      </c>
      <c r="GF7915" s="68" t="s">
        <v>1293</v>
      </c>
    </row>
    <row r="7916" spans="187:188" x14ac:dyDescent="0.3">
      <c r="GE7916" s="68">
        <v>282003</v>
      </c>
      <c r="GF7916" s="68" t="s">
        <v>1296</v>
      </c>
    </row>
    <row r="7917" spans="187:188" x14ac:dyDescent="0.3">
      <c r="GE7917" s="68">
        <v>282004</v>
      </c>
      <c r="GF7917" s="68" t="s">
        <v>1299</v>
      </c>
    </row>
    <row r="7918" spans="187:188" x14ac:dyDescent="0.3">
      <c r="GE7918" s="68">
        <v>282005</v>
      </c>
      <c r="GF7918" s="68" t="s">
        <v>1302</v>
      </c>
    </row>
    <row r="7919" spans="187:188" x14ac:dyDescent="0.3">
      <c r="GE7919" s="68">
        <v>282006</v>
      </c>
      <c r="GF7919" s="68" t="s">
        <v>1305</v>
      </c>
    </row>
    <row r="7920" spans="187:188" x14ac:dyDescent="0.3">
      <c r="GE7920" s="68">
        <v>282007</v>
      </c>
      <c r="GF7920" s="68" t="s">
        <v>1308</v>
      </c>
    </row>
    <row r="7921" spans="187:188" x14ac:dyDescent="0.3">
      <c r="GE7921" s="68">
        <v>282008</v>
      </c>
      <c r="GF7921" s="68" t="s">
        <v>1311</v>
      </c>
    </row>
    <row r="7922" spans="187:188" x14ac:dyDescent="0.3">
      <c r="GE7922" s="68">
        <v>282009</v>
      </c>
      <c r="GF7922" s="68" t="s">
        <v>1314</v>
      </c>
    </row>
    <row r="7923" spans="187:188" x14ac:dyDescent="0.3">
      <c r="GE7923" s="68">
        <v>282010</v>
      </c>
      <c r="GF7923" s="68" t="s">
        <v>1317</v>
      </c>
    </row>
    <row r="7924" spans="187:188" x14ac:dyDescent="0.3">
      <c r="GE7924" s="68">
        <v>282011</v>
      </c>
      <c r="GF7924" s="68" t="s">
        <v>1320</v>
      </c>
    </row>
    <row r="7925" spans="187:188" x14ac:dyDescent="0.3">
      <c r="GE7925" s="68">
        <v>282012</v>
      </c>
      <c r="GF7925" s="68" t="s">
        <v>1323</v>
      </c>
    </row>
    <row r="7926" spans="187:188" x14ac:dyDescent="0.3">
      <c r="GE7926" s="68">
        <v>282013</v>
      </c>
      <c r="GF7926" s="68" t="s">
        <v>1326</v>
      </c>
    </row>
    <row r="7927" spans="187:188" x14ac:dyDescent="0.3">
      <c r="GE7927" s="68">
        <v>282014</v>
      </c>
      <c r="GF7927" s="68" t="s">
        <v>1277</v>
      </c>
    </row>
    <row r="7928" spans="187:188" x14ac:dyDescent="0.3">
      <c r="GE7928" s="68">
        <v>282015</v>
      </c>
      <c r="GF7928" s="68" t="s">
        <v>1331</v>
      </c>
    </row>
    <row r="7929" spans="187:188" x14ac:dyDescent="0.3">
      <c r="GE7929" s="68">
        <v>282016</v>
      </c>
      <c r="GF7929" s="68" t="s">
        <v>1334</v>
      </c>
    </row>
    <row r="7930" spans="187:188" x14ac:dyDescent="0.3">
      <c r="GE7930" s="68">
        <v>282017</v>
      </c>
      <c r="GF7930" s="68" t="s">
        <v>1337</v>
      </c>
    </row>
    <row r="7931" spans="187:188" x14ac:dyDescent="0.3">
      <c r="GE7931" s="68">
        <v>282018</v>
      </c>
      <c r="GF7931" s="68" t="s">
        <v>1340</v>
      </c>
    </row>
    <row r="7932" spans="187:188" x14ac:dyDescent="0.3">
      <c r="GE7932" s="68">
        <v>282019</v>
      </c>
      <c r="GF7932" s="68" t="s">
        <v>1343</v>
      </c>
    </row>
    <row r="7933" spans="187:188" x14ac:dyDescent="0.3">
      <c r="GE7933" s="68">
        <v>282020</v>
      </c>
      <c r="GF7933" s="68" t="s">
        <v>1346</v>
      </c>
    </row>
    <row r="7934" spans="187:188" x14ac:dyDescent="0.3">
      <c r="GE7934" s="68">
        <v>282501</v>
      </c>
      <c r="GF7934" s="68" t="s">
        <v>1349</v>
      </c>
    </row>
    <row r="7935" spans="187:188" x14ac:dyDescent="0.3">
      <c r="GE7935" s="68">
        <v>282502</v>
      </c>
      <c r="GF7935" s="68" t="s">
        <v>1352</v>
      </c>
    </row>
    <row r="7936" spans="187:188" x14ac:dyDescent="0.3">
      <c r="GE7936" s="68">
        <v>282503</v>
      </c>
      <c r="GF7936" s="68" t="s">
        <v>1355</v>
      </c>
    </row>
    <row r="7937" spans="187:188" x14ac:dyDescent="0.3">
      <c r="GE7937" s="68">
        <v>282504</v>
      </c>
      <c r="GF7937" s="68" t="s">
        <v>1358</v>
      </c>
    </row>
    <row r="7938" spans="187:188" x14ac:dyDescent="0.3">
      <c r="GE7938" s="68">
        <v>282505</v>
      </c>
      <c r="GF7938" s="68" t="s">
        <v>1361</v>
      </c>
    </row>
    <row r="7939" spans="187:188" x14ac:dyDescent="0.3">
      <c r="GE7939" s="68">
        <v>282506</v>
      </c>
      <c r="GF7939" s="68" t="s">
        <v>1364</v>
      </c>
    </row>
    <row r="7940" spans="187:188" x14ac:dyDescent="0.3">
      <c r="GE7940" s="68">
        <v>282507</v>
      </c>
      <c r="GF7940" s="68" t="s">
        <v>1367</v>
      </c>
    </row>
    <row r="7941" spans="187:188" x14ac:dyDescent="0.3">
      <c r="GE7941" s="68">
        <v>282508</v>
      </c>
      <c r="GF7941" s="68" t="s">
        <v>1370</v>
      </c>
    </row>
    <row r="7942" spans="187:188" x14ac:dyDescent="0.3">
      <c r="GE7942" s="68">
        <v>282509</v>
      </c>
      <c r="GF7942" s="68" t="s">
        <v>1373</v>
      </c>
    </row>
    <row r="7943" spans="187:188" x14ac:dyDescent="0.3">
      <c r="GE7943" s="68">
        <v>282510</v>
      </c>
      <c r="GF7943" s="68" t="s">
        <v>1376</v>
      </c>
    </row>
    <row r="7944" spans="187:188" x14ac:dyDescent="0.3">
      <c r="GE7944" s="68">
        <v>282511</v>
      </c>
      <c r="GF7944" s="68" t="s">
        <v>1379</v>
      </c>
    </row>
    <row r="7945" spans="187:188" x14ac:dyDescent="0.3">
      <c r="GE7945" s="68">
        <v>282512</v>
      </c>
      <c r="GF7945" s="68" t="s">
        <v>1382</v>
      </c>
    </row>
    <row r="7946" spans="187:188" x14ac:dyDescent="0.3">
      <c r="GE7946" s="68">
        <v>282513</v>
      </c>
      <c r="GF7946" s="68" t="s">
        <v>1385</v>
      </c>
    </row>
    <row r="7947" spans="187:188" x14ac:dyDescent="0.3">
      <c r="GE7947" s="68">
        <v>282514</v>
      </c>
      <c r="GF7947" s="68" t="s">
        <v>1388</v>
      </c>
    </row>
    <row r="7948" spans="187:188" x14ac:dyDescent="0.3">
      <c r="GE7948" s="68">
        <v>282515</v>
      </c>
      <c r="GF7948" s="68" t="s">
        <v>1391</v>
      </c>
    </row>
    <row r="7949" spans="187:188" x14ac:dyDescent="0.3">
      <c r="GE7949" s="68">
        <v>282516</v>
      </c>
      <c r="GF7949" s="68" t="s">
        <v>1113</v>
      </c>
    </row>
    <row r="7950" spans="187:188" x14ac:dyDescent="0.3">
      <c r="GE7950" s="68">
        <v>282517</v>
      </c>
      <c r="GF7950" s="68" t="s">
        <v>1116</v>
      </c>
    </row>
    <row r="7951" spans="187:188" x14ac:dyDescent="0.3">
      <c r="GE7951" s="68">
        <v>282518</v>
      </c>
      <c r="GF7951" s="68" t="s">
        <v>1398</v>
      </c>
    </row>
    <row r="7952" spans="187:188" x14ac:dyDescent="0.3">
      <c r="GE7952" s="68">
        <v>282519</v>
      </c>
      <c r="GF7952" s="68" t="s">
        <v>1401</v>
      </c>
    </row>
    <row r="7953" spans="187:188" x14ac:dyDescent="0.3">
      <c r="GE7953" s="68">
        <v>282520</v>
      </c>
      <c r="GF7953" s="68" t="s">
        <v>1404</v>
      </c>
    </row>
    <row r="7954" spans="187:188" x14ac:dyDescent="0.3">
      <c r="GE7954" s="68">
        <v>282521</v>
      </c>
      <c r="GF7954" s="68" t="s">
        <v>3604</v>
      </c>
    </row>
    <row r="7955" spans="187:188" x14ac:dyDescent="0.3">
      <c r="GE7955" s="68">
        <v>284000</v>
      </c>
      <c r="GF7955" s="68" t="s">
        <v>8184</v>
      </c>
    </row>
    <row r="7956" spans="187:188" x14ac:dyDescent="0.3">
      <c r="GE7956" s="68">
        <v>284001</v>
      </c>
      <c r="GF7956" s="68" t="s">
        <v>8185</v>
      </c>
    </row>
    <row r="7957" spans="187:188" x14ac:dyDescent="0.3">
      <c r="GE7957" s="68">
        <v>284002</v>
      </c>
      <c r="GF7957" s="68" t="s">
        <v>8186</v>
      </c>
    </row>
    <row r="7958" spans="187:188" x14ac:dyDescent="0.3">
      <c r="GE7958" s="68">
        <v>284003</v>
      </c>
      <c r="GF7958" s="68" t="s">
        <v>8187</v>
      </c>
    </row>
    <row r="7959" spans="187:188" x14ac:dyDescent="0.3">
      <c r="GE7959" s="68">
        <v>284004</v>
      </c>
      <c r="GF7959" s="68" t="s">
        <v>8188</v>
      </c>
    </row>
    <row r="7960" spans="187:188" x14ac:dyDescent="0.3">
      <c r="GE7960" s="68">
        <v>284005</v>
      </c>
      <c r="GF7960" s="68" t="s">
        <v>3606</v>
      </c>
    </row>
    <row r="7961" spans="187:188" x14ac:dyDescent="0.3">
      <c r="GE7961" s="68">
        <v>284006</v>
      </c>
      <c r="GF7961" s="68" t="s">
        <v>3607</v>
      </c>
    </row>
    <row r="7962" spans="187:188" x14ac:dyDescent="0.3">
      <c r="GE7962" s="68">
        <v>284007</v>
      </c>
      <c r="GF7962" s="68" t="s">
        <v>3608</v>
      </c>
    </row>
    <row r="7963" spans="187:188" x14ac:dyDescent="0.3">
      <c r="GE7963" s="68">
        <v>284008</v>
      </c>
      <c r="GF7963" s="68" t="s">
        <v>8189</v>
      </c>
    </row>
    <row r="7964" spans="187:188" x14ac:dyDescent="0.3">
      <c r="GE7964" s="68">
        <v>284009</v>
      </c>
      <c r="GF7964" s="68" t="s">
        <v>8190</v>
      </c>
    </row>
    <row r="7965" spans="187:188" x14ac:dyDescent="0.3">
      <c r="GE7965" s="68">
        <v>284010</v>
      </c>
      <c r="GF7965" s="68" t="s">
        <v>8191</v>
      </c>
    </row>
    <row r="7966" spans="187:188" x14ac:dyDescent="0.3">
      <c r="GE7966" s="68">
        <v>284011</v>
      </c>
      <c r="GF7966" s="68" t="s">
        <v>8192</v>
      </c>
    </row>
    <row r="7967" spans="187:188" x14ac:dyDescent="0.3">
      <c r="GE7967" s="68">
        <v>284012</v>
      </c>
      <c r="GF7967" s="68" t="s">
        <v>8193</v>
      </c>
    </row>
    <row r="7968" spans="187:188" x14ac:dyDescent="0.3">
      <c r="GE7968" s="68">
        <v>284013</v>
      </c>
      <c r="GF7968" s="68" t="s">
        <v>3609</v>
      </c>
    </row>
    <row r="7969" spans="187:188" x14ac:dyDescent="0.3">
      <c r="GE7969" s="68">
        <v>284014</v>
      </c>
      <c r="GF7969" s="68" t="s">
        <v>8194</v>
      </c>
    </row>
    <row r="7970" spans="187:188" x14ac:dyDescent="0.3">
      <c r="GE7970" s="68">
        <v>284015</v>
      </c>
      <c r="GF7970" s="68" t="s">
        <v>8195</v>
      </c>
    </row>
    <row r="7971" spans="187:188" x14ac:dyDescent="0.3">
      <c r="GE7971" s="68">
        <v>284016</v>
      </c>
      <c r="GF7971" s="68" t="s">
        <v>8196</v>
      </c>
    </row>
    <row r="7972" spans="187:188" x14ac:dyDescent="0.3">
      <c r="GE7972" s="68">
        <v>284017</v>
      </c>
      <c r="GF7972" s="68" t="s">
        <v>8197</v>
      </c>
    </row>
    <row r="7973" spans="187:188" x14ac:dyDescent="0.3">
      <c r="GE7973" s="68">
        <v>284018</v>
      </c>
      <c r="GF7973" s="68" t="s">
        <v>8198</v>
      </c>
    </row>
    <row r="7974" spans="187:188" x14ac:dyDescent="0.3">
      <c r="GE7974" s="68">
        <v>284019</v>
      </c>
      <c r="GF7974" s="68" t="s">
        <v>1418</v>
      </c>
    </row>
    <row r="7975" spans="187:188" x14ac:dyDescent="0.3">
      <c r="GE7975" s="68">
        <v>284020</v>
      </c>
      <c r="GF7975" s="68" t="s">
        <v>8199</v>
      </c>
    </row>
    <row r="7976" spans="187:188" x14ac:dyDescent="0.3">
      <c r="GE7976" s="68">
        <v>284021</v>
      </c>
      <c r="GF7976" s="68" t="s">
        <v>8200</v>
      </c>
    </row>
    <row r="7977" spans="187:188" x14ac:dyDescent="0.3">
      <c r="GE7977" s="68">
        <v>284022</v>
      </c>
      <c r="GF7977" s="68" t="s">
        <v>8201</v>
      </c>
    </row>
    <row r="7978" spans="187:188" x14ac:dyDescent="0.3">
      <c r="GE7978" s="68">
        <v>284023</v>
      </c>
      <c r="GF7978" s="68" t="s">
        <v>8202</v>
      </c>
    </row>
    <row r="7979" spans="187:188" x14ac:dyDescent="0.3">
      <c r="GE7979" s="68">
        <v>284024</v>
      </c>
      <c r="GF7979" s="68" t="s">
        <v>8203</v>
      </c>
    </row>
    <row r="7980" spans="187:188" x14ac:dyDescent="0.3">
      <c r="GE7980" s="68">
        <v>284025</v>
      </c>
      <c r="GF7980" s="68" t="s">
        <v>8204</v>
      </c>
    </row>
    <row r="7981" spans="187:188" x14ac:dyDescent="0.3">
      <c r="GE7981" s="68">
        <v>284026</v>
      </c>
      <c r="GF7981" s="68" t="s">
        <v>8205</v>
      </c>
    </row>
    <row r="7982" spans="187:188" x14ac:dyDescent="0.3">
      <c r="GE7982" s="68">
        <v>284027</v>
      </c>
      <c r="GF7982" s="68" t="s">
        <v>8206</v>
      </c>
    </row>
    <row r="7983" spans="187:188" x14ac:dyDescent="0.3">
      <c r="GE7983" s="68">
        <v>284028</v>
      </c>
      <c r="GF7983" s="68" t="s">
        <v>8207</v>
      </c>
    </row>
    <row r="7984" spans="187:188" x14ac:dyDescent="0.3">
      <c r="GE7984" s="68">
        <v>284029</v>
      </c>
      <c r="GF7984" s="68" t="s">
        <v>8208</v>
      </c>
    </row>
    <row r="7985" spans="187:188" x14ac:dyDescent="0.3">
      <c r="GE7985" s="68">
        <v>284030</v>
      </c>
      <c r="GF7985" s="68" t="s">
        <v>8209</v>
      </c>
    </row>
    <row r="7986" spans="187:188" x14ac:dyDescent="0.3">
      <c r="GE7986" s="68">
        <v>284031</v>
      </c>
      <c r="GF7986" s="68" t="s">
        <v>8210</v>
      </c>
    </row>
    <row r="7987" spans="187:188" x14ac:dyDescent="0.3">
      <c r="GE7987" s="68">
        <v>284032</v>
      </c>
      <c r="GF7987" s="68" t="s">
        <v>8211</v>
      </c>
    </row>
    <row r="7988" spans="187:188" x14ac:dyDescent="0.3">
      <c r="GE7988" s="68">
        <v>284033</v>
      </c>
      <c r="GF7988" s="68" t="s">
        <v>1421</v>
      </c>
    </row>
    <row r="7989" spans="187:188" x14ac:dyDescent="0.3">
      <c r="GE7989" s="68">
        <v>284034</v>
      </c>
      <c r="GF7989" s="68" t="s">
        <v>1419</v>
      </c>
    </row>
    <row r="7990" spans="187:188" x14ac:dyDescent="0.3">
      <c r="GE7990" s="68">
        <v>284035</v>
      </c>
      <c r="GF7990" s="68" t="s">
        <v>1423</v>
      </c>
    </row>
    <row r="7991" spans="187:188" x14ac:dyDescent="0.3">
      <c r="GE7991" s="68">
        <v>284036</v>
      </c>
      <c r="GF7991" s="68" t="s">
        <v>1425</v>
      </c>
    </row>
    <row r="7992" spans="187:188" x14ac:dyDescent="0.3">
      <c r="GE7992" s="68">
        <v>284037</v>
      </c>
      <c r="GF7992" s="68" t="s">
        <v>8212</v>
      </c>
    </row>
    <row r="7993" spans="187:188" x14ac:dyDescent="0.3">
      <c r="GE7993" s="68">
        <v>284038</v>
      </c>
      <c r="GF7993" s="68" t="s">
        <v>8213</v>
      </c>
    </row>
    <row r="7994" spans="187:188" x14ac:dyDescent="0.3">
      <c r="GE7994" s="68">
        <v>284039</v>
      </c>
      <c r="GF7994" s="68" t="s">
        <v>8214</v>
      </c>
    </row>
    <row r="7995" spans="187:188" x14ac:dyDescent="0.3">
      <c r="GE7995" s="68">
        <v>284040</v>
      </c>
      <c r="GF7995" s="68" t="s">
        <v>8215</v>
      </c>
    </row>
    <row r="7996" spans="187:188" x14ac:dyDescent="0.3">
      <c r="GE7996" s="68">
        <v>284041</v>
      </c>
      <c r="GF7996" s="68" t="s">
        <v>8216</v>
      </c>
    </row>
    <row r="7997" spans="187:188" x14ac:dyDescent="0.3">
      <c r="GE7997" s="68">
        <v>284042</v>
      </c>
      <c r="GF7997" s="68" t="s">
        <v>8217</v>
      </c>
    </row>
    <row r="7998" spans="187:188" x14ac:dyDescent="0.3">
      <c r="GE7998" s="68">
        <v>284043</v>
      </c>
      <c r="GF7998" s="68" t="s">
        <v>8218</v>
      </c>
    </row>
    <row r="7999" spans="187:188" x14ac:dyDescent="0.3">
      <c r="GE7999" s="68">
        <v>284044</v>
      </c>
      <c r="GF7999" s="68" t="s">
        <v>8219</v>
      </c>
    </row>
    <row r="8000" spans="187:188" x14ac:dyDescent="0.3">
      <c r="GE8000" s="68">
        <v>284045</v>
      </c>
      <c r="GF8000" s="68" t="s">
        <v>8220</v>
      </c>
    </row>
    <row r="8001" spans="187:188" x14ac:dyDescent="0.3">
      <c r="GE8001" s="68">
        <v>284046</v>
      </c>
      <c r="GF8001" s="68" t="s">
        <v>8221</v>
      </c>
    </row>
    <row r="8002" spans="187:188" x14ac:dyDescent="0.3">
      <c r="GE8002" s="68">
        <v>284047</v>
      </c>
      <c r="GF8002" s="68" t="s">
        <v>8222</v>
      </c>
    </row>
    <row r="8003" spans="187:188" x14ac:dyDescent="0.3">
      <c r="GE8003" s="68">
        <v>284048</v>
      </c>
      <c r="GF8003" s="68" t="s">
        <v>8223</v>
      </c>
    </row>
    <row r="8004" spans="187:188" x14ac:dyDescent="0.3">
      <c r="GE8004" s="68">
        <v>284049</v>
      </c>
      <c r="GF8004" s="68" t="s">
        <v>8224</v>
      </c>
    </row>
    <row r="8005" spans="187:188" x14ac:dyDescent="0.3">
      <c r="GE8005" s="68">
        <v>284050</v>
      </c>
      <c r="GF8005" s="68" t="s">
        <v>1427</v>
      </c>
    </row>
    <row r="8006" spans="187:188" x14ac:dyDescent="0.3">
      <c r="GE8006" s="68">
        <v>284051</v>
      </c>
      <c r="GF8006" s="68" t="s">
        <v>1429</v>
      </c>
    </row>
    <row r="8007" spans="187:188" x14ac:dyDescent="0.3">
      <c r="GE8007" s="68">
        <v>284052</v>
      </c>
      <c r="GF8007" s="68" t="s">
        <v>1431</v>
      </c>
    </row>
    <row r="8008" spans="187:188" x14ac:dyDescent="0.3">
      <c r="GE8008" s="68">
        <v>284053</v>
      </c>
      <c r="GF8008" s="68" t="s">
        <v>1433</v>
      </c>
    </row>
    <row r="8009" spans="187:188" x14ac:dyDescent="0.3">
      <c r="GE8009" s="68">
        <v>284054</v>
      </c>
      <c r="GF8009" s="68" t="s">
        <v>8225</v>
      </c>
    </row>
    <row r="8010" spans="187:188" x14ac:dyDescent="0.3">
      <c r="GE8010" s="68">
        <v>284055</v>
      </c>
      <c r="GF8010" s="68" t="s">
        <v>8226</v>
      </c>
    </row>
    <row r="8011" spans="187:188" x14ac:dyDescent="0.3">
      <c r="GE8011" s="68">
        <v>284056</v>
      </c>
      <c r="GF8011" s="68" t="s">
        <v>8226</v>
      </c>
    </row>
    <row r="8012" spans="187:188" x14ac:dyDescent="0.3">
      <c r="GE8012" s="68">
        <v>284057</v>
      </c>
      <c r="GF8012" s="68" t="s">
        <v>8226</v>
      </c>
    </row>
    <row r="8013" spans="187:188" x14ac:dyDescent="0.3">
      <c r="GE8013" s="68">
        <v>284058</v>
      </c>
      <c r="GF8013" s="68" t="s">
        <v>8226</v>
      </c>
    </row>
    <row r="8014" spans="187:188" x14ac:dyDescent="0.3">
      <c r="GE8014" s="68">
        <v>284059</v>
      </c>
      <c r="GF8014" s="68" t="s">
        <v>8226</v>
      </c>
    </row>
    <row r="8015" spans="187:188" x14ac:dyDescent="0.3">
      <c r="GE8015" s="68">
        <v>284060</v>
      </c>
      <c r="GF8015" s="68" t="s">
        <v>8226</v>
      </c>
    </row>
    <row r="8016" spans="187:188" x14ac:dyDescent="0.3">
      <c r="GE8016" s="68">
        <v>284061</v>
      </c>
      <c r="GF8016" s="68" t="s">
        <v>8226</v>
      </c>
    </row>
    <row r="8017" spans="187:188" x14ac:dyDescent="0.3">
      <c r="GE8017" s="68">
        <v>284062</v>
      </c>
      <c r="GF8017" s="68" t="s">
        <v>8226</v>
      </c>
    </row>
    <row r="8018" spans="187:188" x14ac:dyDescent="0.3">
      <c r="GE8018" s="68">
        <v>284063</v>
      </c>
      <c r="GF8018" s="68" t="s">
        <v>8226</v>
      </c>
    </row>
    <row r="8019" spans="187:188" x14ac:dyDescent="0.3">
      <c r="GE8019" s="68">
        <v>284064</v>
      </c>
      <c r="GF8019" s="68" t="s">
        <v>8227</v>
      </c>
    </row>
    <row r="8020" spans="187:188" x14ac:dyDescent="0.3">
      <c r="GE8020" s="68">
        <v>285000</v>
      </c>
      <c r="GF8020" s="68" t="s">
        <v>1434</v>
      </c>
    </row>
    <row r="8021" spans="187:188" x14ac:dyDescent="0.3">
      <c r="GE8021" s="68">
        <v>285001</v>
      </c>
      <c r="GF8021" s="68" t="s">
        <v>1436</v>
      </c>
    </row>
    <row r="8022" spans="187:188" x14ac:dyDescent="0.3">
      <c r="GE8022" s="68">
        <v>285002</v>
      </c>
      <c r="GF8022" s="68" t="s">
        <v>1438</v>
      </c>
    </row>
    <row r="8023" spans="187:188" x14ac:dyDescent="0.3">
      <c r="GE8023" s="68">
        <v>285003</v>
      </c>
      <c r="GF8023" s="68" t="s">
        <v>1440</v>
      </c>
    </row>
    <row r="8024" spans="187:188" x14ac:dyDescent="0.3">
      <c r="GE8024" s="68">
        <v>285004</v>
      </c>
      <c r="GF8024" s="68" t="s">
        <v>1443</v>
      </c>
    </row>
    <row r="8025" spans="187:188" x14ac:dyDescent="0.3">
      <c r="GE8025" s="68">
        <v>285005</v>
      </c>
      <c r="GF8025" s="68" t="s">
        <v>1445</v>
      </c>
    </row>
    <row r="8026" spans="187:188" x14ac:dyDescent="0.3">
      <c r="GE8026" s="68">
        <v>285006</v>
      </c>
      <c r="GF8026" s="68" t="s">
        <v>1447</v>
      </c>
    </row>
    <row r="8027" spans="187:188" x14ac:dyDescent="0.3">
      <c r="GE8027" s="68">
        <v>285007</v>
      </c>
      <c r="GF8027" s="68" t="s">
        <v>1449</v>
      </c>
    </row>
    <row r="8028" spans="187:188" x14ac:dyDescent="0.3">
      <c r="GE8028" s="68">
        <v>285008</v>
      </c>
      <c r="GF8028" s="68" t="s">
        <v>1452</v>
      </c>
    </row>
    <row r="8029" spans="187:188" x14ac:dyDescent="0.3">
      <c r="GE8029" s="68">
        <v>285009</v>
      </c>
      <c r="GF8029" s="68" t="s">
        <v>1454</v>
      </c>
    </row>
    <row r="8030" spans="187:188" x14ac:dyDescent="0.3">
      <c r="GE8030" s="68">
        <v>285010</v>
      </c>
      <c r="GF8030" s="68" t="s">
        <v>1456</v>
      </c>
    </row>
    <row r="8031" spans="187:188" x14ac:dyDescent="0.3">
      <c r="GE8031" s="68">
        <v>285011</v>
      </c>
      <c r="GF8031" s="68" t="s">
        <v>1458</v>
      </c>
    </row>
    <row r="8032" spans="187:188" x14ac:dyDescent="0.3">
      <c r="GE8032" s="68">
        <v>285012</v>
      </c>
      <c r="GF8032" s="68" t="s">
        <v>3616</v>
      </c>
    </row>
    <row r="8033" spans="187:188" x14ac:dyDescent="0.3">
      <c r="GE8033" s="68">
        <v>285013</v>
      </c>
      <c r="GF8033" s="68" t="s">
        <v>8228</v>
      </c>
    </row>
    <row r="8034" spans="187:188" x14ac:dyDescent="0.3">
      <c r="GE8034" s="68">
        <v>285014</v>
      </c>
      <c r="GF8034" s="68" t="s">
        <v>8229</v>
      </c>
    </row>
    <row r="8035" spans="187:188" x14ac:dyDescent="0.3">
      <c r="GE8035" s="68">
        <v>285015</v>
      </c>
      <c r="GF8035" s="68" t="s">
        <v>8230</v>
      </c>
    </row>
    <row r="8036" spans="187:188" x14ac:dyDescent="0.3">
      <c r="GE8036" s="68">
        <v>285016</v>
      </c>
      <c r="GF8036" s="68" t="s">
        <v>8231</v>
      </c>
    </row>
    <row r="8037" spans="187:188" x14ac:dyDescent="0.3">
      <c r="GE8037" s="68">
        <v>285017</v>
      </c>
      <c r="GF8037" s="68" t="s">
        <v>8232</v>
      </c>
    </row>
    <row r="8038" spans="187:188" x14ac:dyDescent="0.3">
      <c r="GE8038" s="68">
        <v>285018</v>
      </c>
      <c r="GF8038" s="68" t="s">
        <v>8233</v>
      </c>
    </row>
    <row r="8039" spans="187:188" x14ac:dyDescent="0.3">
      <c r="GE8039" s="68">
        <v>285019</v>
      </c>
      <c r="GF8039" s="68" t="s">
        <v>1465</v>
      </c>
    </row>
    <row r="8040" spans="187:188" x14ac:dyDescent="0.3">
      <c r="GE8040" s="68">
        <v>285020</v>
      </c>
      <c r="GF8040" s="68" t="s">
        <v>8234</v>
      </c>
    </row>
    <row r="8041" spans="187:188" x14ac:dyDescent="0.3">
      <c r="GE8041" s="68">
        <v>285021</v>
      </c>
      <c r="GF8041" s="68" t="s">
        <v>8235</v>
      </c>
    </row>
    <row r="8042" spans="187:188" x14ac:dyDescent="0.3">
      <c r="GE8042" s="68">
        <v>285022</v>
      </c>
      <c r="GF8042" s="68" t="s">
        <v>8236</v>
      </c>
    </row>
    <row r="8043" spans="187:188" x14ac:dyDescent="0.3">
      <c r="GE8043" s="68">
        <v>285023</v>
      </c>
      <c r="GF8043" s="68" t="s">
        <v>1473</v>
      </c>
    </row>
    <row r="8044" spans="187:188" x14ac:dyDescent="0.3">
      <c r="GE8044" s="68">
        <v>285024</v>
      </c>
      <c r="GF8044" s="68" t="s">
        <v>1475</v>
      </c>
    </row>
    <row r="8045" spans="187:188" x14ac:dyDescent="0.3">
      <c r="GE8045" s="68">
        <v>285025</v>
      </c>
      <c r="GF8045" s="68" t="s">
        <v>1476</v>
      </c>
    </row>
    <row r="8046" spans="187:188" x14ac:dyDescent="0.3">
      <c r="GE8046" s="68">
        <v>285026</v>
      </c>
      <c r="GF8046" s="68" t="s">
        <v>8237</v>
      </c>
    </row>
    <row r="8047" spans="187:188" x14ac:dyDescent="0.3">
      <c r="GE8047" s="68">
        <v>285027</v>
      </c>
      <c r="GF8047" s="68" t="s">
        <v>1832</v>
      </c>
    </row>
    <row r="8048" spans="187:188" x14ac:dyDescent="0.3">
      <c r="GE8048" s="68">
        <v>285028</v>
      </c>
      <c r="GF8048" s="68" t="s">
        <v>1834</v>
      </c>
    </row>
    <row r="8049" spans="187:188" x14ac:dyDescent="0.3">
      <c r="GE8049" s="68">
        <v>285029</v>
      </c>
      <c r="GF8049" s="68" t="s">
        <v>1836</v>
      </c>
    </row>
    <row r="8050" spans="187:188" x14ac:dyDescent="0.3">
      <c r="GE8050" s="68">
        <v>285030</v>
      </c>
      <c r="GF8050" s="68" t="s">
        <v>1838</v>
      </c>
    </row>
    <row r="8051" spans="187:188" x14ac:dyDescent="0.3">
      <c r="GE8051" s="68">
        <v>285032</v>
      </c>
      <c r="GF8051" s="68" t="s">
        <v>8238</v>
      </c>
    </row>
    <row r="8052" spans="187:188" x14ac:dyDescent="0.3">
      <c r="GE8052" s="68">
        <v>285033</v>
      </c>
      <c r="GF8052" s="68" t="s">
        <v>8239</v>
      </c>
    </row>
    <row r="8053" spans="187:188" x14ac:dyDescent="0.3">
      <c r="GE8053" s="68">
        <v>285034</v>
      </c>
      <c r="GF8053" s="68" t="s">
        <v>8240</v>
      </c>
    </row>
    <row r="8054" spans="187:188" x14ac:dyDescent="0.3">
      <c r="GE8054" s="68">
        <v>285035</v>
      </c>
      <c r="GF8054" s="68" t="s">
        <v>8241</v>
      </c>
    </row>
    <row r="8055" spans="187:188" x14ac:dyDescent="0.3">
      <c r="GE8055" s="68">
        <v>285036</v>
      </c>
      <c r="GF8055" s="68" t="s">
        <v>8242</v>
      </c>
    </row>
    <row r="8056" spans="187:188" x14ac:dyDescent="0.3">
      <c r="GE8056" s="68">
        <v>285037</v>
      </c>
      <c r="GF8056" s="68" t="s">
        <v>8243</v>
      </c>
    </row>
    <row r="8057" spans="187:188" x14ac:dyDescent="0.3">
      <c r="GE8057" s="68">
        <v>285038</v>
      </c>
      <c r="GF8057" s="68" t="s">
        <v>8244</v>
      </c>
    </row>
    <row r="8058" spans="187:188" x14ac:dyDescent="0.3">
      <c r="GE8058" s="68">
        <v>285039</v>
      </c>
      <c r="GF8058" s="68" t="s">
        <v>8245</v>
      </c>
    </row>
    <row r="8059" spans="187:188" x14ac:dyDescent="0.3">
      <c r="GE8059" s="68">
        <v>285040</v>
      </c>
      <c r="GF8059" s="68" t="s">
        <v>8246</v>
      </c>
    </row>
    <row r="8060" spans="187:188" x14ac:dyDescent="0.3">
      <c r="GE8060" s="68">
        <v>285041</v>
      </c>
      <c r="GF8060" s="68" t="s">
        <v>8247</v>
      </c>
    </row>
    <row r="8061" spans="187:188" x14ac:dyDescent="0.3">
      <c r="GE8061" s="68">
        <v>285042</v>
      </c>
      <c r="GF8061" s="68" t="s">
        <v>8248</v>
      </c>
    </row>
    <row r="8062" spans="187:188" x14ac:dyDescent="0.3">
      <c r="GE8062" s="68">
        <v>285043</v>
      </c>
      <c r="GF8062" s="68" t="s">
        <v>8249</v>
      </c>
    </row>
    <row r="8063" spans="187:188" x14ac:dyDescent="0.3">
      <c r="GE8063" s="68">
        <v>285044</v>
      </c>
      <c r="GF8063" s="68" t="s">
        <v>8250</v>
      </c>
    </row>
    <row r="8064" spans="187:188" x14ac:dyDescent="0.3">
      <c r="GE8064" s="68">
        <v>285045</v>
      </c>
      <c r="GF8064" s="68" t="s">
        <v>8251</v>
      </c>
    </row>
    <row r="8065" spans="187:188" x14ac:dyDescent="0.3">
      <c r="GE8065" s="68">
        <v>285046</v>
      </c>
      <c r="GF8065" s="68" t="s">
        <v>8252</v>
      </c>
    </row>
    <row r="8066" spans="187:188" x14ac:dyDescent="0.3">
      <c r="GE8066" s="68">
        <v>285047</v>
      </c>
      <c r="GF8066" s="68" t="s">
        <v>8253</v>
      </c>
    </row>
    <row r="8067" spans="187:188" x14ac:dyDescent="0.3">
      <c r="GE8067" s="68">
        <v>285048</v>
      </c>
      <c r="GF8067" s="68" t="s">
        <v>8254</v>
      </c>
    </row>
    <row r="8068" spans="187:188" x14ac:dyDescent="0.3">
      <c r="GE8068" s="68">
        <v>285049</v>
      </c>
      <c r="GF8068" s="68" t="s">
        <v>8255</v>
      </c>
    </row>
    <row r="8069" spans="187:188" x14ac:dyDescent="0.3">
      <c r="GE8069" s="68">
        <v>285050</v>
      </c>
      <c r="GF8069" s="68" t="s">
        <v>8256</v>
      </c>
    </row>
    <row r="8070" spans="187:188" x14ac:dyDescent="0.3">
      <c r="GE8070" s="68">
        <v>285051</v>
      </c>
      <c r="GF8070" s="68" t="s">
        <v>8257</v>
      </c>
    </row>
    <row r="8071" spans="187:188" x14ac:dyDescent="0.3">
      <c r="GE8071" s="68">
        <v>285052</v>
      </c>
      <c r="GF8071" s="68" t="s">
        <v>8258</v>
      </c>
    </row>
    <row r="8072" spans="187:188" x14ac:dyDescent="0.3">
      <c r="GE8072" s="68">
        <v>285053</v>
      </c>
      <c r="GF8072" s="68" t="s">
        <v>8259</v>
      </c>
    </row>
    <row r="8073" spans="187:188" x14ac:dyDescent="0.3">
      <c r="GE8073" s="68">
        <v>285054</v>
      </c>
      <c r="GF8073" s="68" t="s">
        <v>8260</v>
      </c>
    </row>
    <row r="8074" spans="187:188" x14ac:dyDescent="0.3">
      <c r="GE8074" s="68">
        <v>285055</v>
      </c>
      <c r="GF8074" s="68" t="s">
        <v>8261</v>
      </c>
    </row>
    <row r="8075" spans="187:188" x14ac:dyDescent="0.3">
      <c r="GE8075" s="68">
        <v>285056</v>
      </c>
      <c r="GF8075" s="68" t="s">
        <v>8262</v>
      </c>
    </row>
    <row r="8076" spans="187:188" x14ac:dyDescent="0.3">
      <c r="GE8076" s="68">
        <v>285057</v>
      </c>
      <c r="GF8076" s="68" t="s">
        <v>8263</v>
      </c>
    </row>
    <row r="8077" spans="187:188" x14ac:dyDescent="0.3">
      <c r="GE8077" s="68">
        <v>285058</v>
      </c>
      <c r="GF8077" s="68" t="s">
        <v>8264</v>
      </c>
    </row>
    <row r="8078" spans="187:188" x14ac:dyDescent="0.3">
      <c r="GE8078" s="68">
        <v>285059</v>
      </c>
      <c r="GF8078" s="68" t="s">
        <v>8265</v>
      </c>
    </row>
    <row r="8079" spans="187:188" x14ac:dyDescent="0.3">
      <c r="GE8079" s="68">
        <v>285060</v>
      </c>
      <c r="GF8079" s="68" t="s">
        <v>8266</v>
      </c>
    </row>
    <row r="8080" spans="187:188" x14ac:dyDescent="0.3">
      <c r="GE8080" s="68">
        <v>285061</v>
      </c>
      <c r="GF8080" s="68" t="s">
        <v>8267</v>
      </c>
    </row>
    <row r="8081" spans="187:188" x14ac:dyDescent="0.3">
      <c r="GE8081" s="68">
        <v>285062</v>
      </c>
      <c r="GF8081" s="68" t="s">
        <v>8268</v>
      </c>
    </row>
    <row r="8082" spans="187:188" x14ac:dyDescent="0.3">
      <c r="GE8082" s="68">
        <v>285063</v>
      </c>
      <c r="GF8082" s="68" t="s">
        <v>8269</v>
      </c>
    </row>
    <row r="8083" spans="187:188" x14ac:dyDescent="0.3">
      <c r="GE8083" s="68">
        <v>285064</v>
      </c>
      <c r="GF8083" s="68" t="s">
        <v>8270</v>
      </c>
    </row>
    <row r="8084" spans="187:188" x14ac:dyDescent="0.3">
      <c r="GE8084" s="68">
        <v>285991</v>
      </c>
      <c r="GF8084" s="68" t="s">
        <v>2548</v>
      </c>
    </row>
    <row r="8085" spans="187:188" x14ac:dyDescent="0.3">
      <c r="GE8085" s="68">
        <v>285992</v>
      </c>
      <c r="GF8085" s="68" t="s">
        <v>2549</v>
      </c>
    </row>
    <row r="8086" spans="187:188" x14ac:dyDescent="0.3">
      <c r="GE8086" s="68">
        <v>285993</v>
      </c>
      <c r="GF8086" s="68" t="s">
        <v>2550</v>
      </c>
    </row>
    <row r="8087" spans="187:188" x14ac:dyDescent="0.3">
      <c r="GE8087" s="68">
        <v>286001</v>
      </c>
      <c r="GF8087" s="68" t="s">
        <v>1478</v>
      </c>
    </row>
    <row r="8088" spans="187:188" x14ac:dyDescent="0.3">
      <c r="GE8088" s="68">
        <v>286002</v>
      </c>
      <c r="GF8088" s="68" t="s">
        <v>1480</v>
      </c>
    </row>
    <row r="8089" spans="187:188" x14ac:dyDescent="0.3">
      <c r="GE8089" s="68">
        <v>286003</v>
      </c>
      <c r="GF8089" s="68" t="s">
        <v>1482</v>
      </c>
    </row>
    <row r="8090" spans="187:188" x14ac:dyDescent="0.3">
      <c r="GE8090" s="68">
        <v>286004</v>
      </c>
      <c r="GF8090" s="68" t="s">
        <v>1484</v>
      </c>
    </row>
    <row r="8091" spans="187:188" x14ac:dyDescent="0.3">
      <c r="GE8091" s="68">
        <v>286005</v>
      </c>
      <c r="GF8091" s="68" t="s">
        <v>1486</v>
      </c>
    </row>
    <row r="8092" spans="187:188" x14ac:dyDescent="0.3">
      <c r="GE8092" s="68">
        <v>286006</v>
      </c>
      <c r="GF8092" s="68" t="s">
        <v>1488</v>
      </c>
    </row>
    <row r="8093" spans="187:188" x14ac:dyDescent="0.3">
      <c r="GE8093" s="68">
        <v>286007</v>
      </c>
      <c r="GF8093" s="68" t="s">
        <v>1490</v>
      </c>
    </row>
    <row r="8094" spans="187:188" x14ac:dyDescent="0.3">
      <c r="GE8094" s="68">
        <v>286008</v>
      </c>
      <c r="GF8094" s="68" t="s">
        <v>1492</v>
      </c>
    </row>
    <row r="8095" spans="187:188" x14ac:dyDescent="0.3">
      <c r="GE8095" s="68">
        <v>286009</v>
      </c>
      <c r="GF8095" s="68" t="s">
        <v>1494</v>
      </c>
    </row>
    <row r="8096" spans="187:188" x14ac:dyDescent="0.3">
      <c r="GE8096" s="68">
        <v>286010</v>
      </c>
      <c r="GF8096" s="68" t="s">
        <v>1496</v>
      </c>
    </row>
    <row r="8097" spans="187:188" x14ac:dyDescent="0.3">
      <c r="GE8097" s="68">
        <v>286011</v>
      </c>
      <c r="GF8097" s="68" t="s">
        <v>1498</v>
      </c>
    </row>
    <row r="8098" spans="187:188" x14ac:dyDescent="0.3">
      <c r="GE8098" s="68">
        <v>286012</v>
      </c>
      <c r="GF8098" s="68" t="s">
        <v>1500</v>
      </c>
    </row>
    <row r="8099" spans="187:188" x14ac:dyDescent="0.3">
      <c r="GE8099" s="68">
        <v>286013</v>
      </c>
      <c r="GF8099" s="68" t="s">
        <v>1502</v>
      </c>
    </row>
    <row r="8100" spans="187:188" x14ac:dyDescent="0.3">
      <c r="GE8100" s="68">
        <v>286014</v>
      </c>
      <c r="GF8100" s="68" t="s">
        <v>1504</v>
      </c>
    </row>
    <row r="8101" spans="187:188" x14ac:dyDescent="0.3">
      <c r="GE8101" s="68">
        <v>286015</v>
      </c>
      <c r="GF8101" s="68" t="s">
        <v>1506</v>
      </c>
    </row>
    <row r="8102" spans="187:188" x14ac:dyDescent="0.3">
      <c r="GE8102" s="68">
        <v>286016</v>
      </c>
      <c r="GF8102" s="68" t="s">
        <v>1508</v>
      </c>
    </row>
    <row r="8103" spans="187:188" x14ac:dyDescent="0.3">
      <c r="GE8103" s="68">
        <v>286017</v>
      </c>
      <c r="GF8103" s="68" t="s">
        <v>1510</v>
      </c>
    </row>
    <row r="8104" spans="187:188" x14ac:dyDescent="0.3">
      <c r="GE8104" s="68">
        <v>286018</v>
      </c>
      <c r="GF8104" s="68" t="s">
        <v>1512</v>
      </c>
    </row>
    <row r="8105" spans="187:188" x14ac:dyDescent="0.3">
      <c r="GE8105" s="68">
        <v>286019</v>
      </c>
      <c r="GF8105" s="68" t="s">
        <v>1514</v>
      </c>
    </row>
    <row r="8106" spans="187:188" x14ac:dyDescent="0.3">
      <c r="GE8106" s="68">
        <v>286020</v>
      </c>
      <c r="GF8106" s="68" t="s">
        <v>1516</v>
      </c>
    </row>
    <row r="8107" spans="187:188" x14ac:dyDescent="0.3">
      <c r="GE8107" s="68">
        <v>286021</v>
      </c>
      <c r="GF8107" s="68" t="s">
        <v>1518</v>
      </c>
    </row>
    <row r="8108" spans="187:188" x14ac:dyDescent="0.3">
      <c r="GE8108" s="68">
        <v>286022</v>
      </c>
      <c r="GF8108" s="68" t="s">
        <v>1520</v>
      </c>
    </row>
    <row r="8109" spans="187:188" x14ac:dyDescent="0.3">
      <c r="GE8109" s="68">
        <v>286023</v>
      </c>
      <c r="GF8109" s="68" t="s">
        <v>1522</v>
      </c>
    </row>
    <row r="8110" spans="187:188" x14ac:dyDescent="0.3">
      <c r="GE8110" s="68">
        <v>286024</v>
      </c>
      <c r="GF8110" s="68" t="s">
        <v>1524</v>
      </c>
    </row>
    <row r="8111" spans="187:188" x14ac:dyDescent="0.3">
      <c r="GE8111" s="68">
        <v>286025</v>
      </c>
      <c r="GF8111" s="68" t="s">
        <v>1526</v>
      </c>
    </row>
    <row r="8112" spans="187:188" x14ac:dyDescent="0.3">
      <c r="GE8112" s="68">
        <v>286026</v>
      </c>
      <c r="GF8112" s="68" t="s">
        <v>1528</v>
      </c>
    </row>
    <row r="8113" spans="187:188" x14ac:dyDescent="0.3">
      <c r="GE8113" s="68">
        <v>286027</v>
      </c>
      <c r="GF8113" s="68" t="s">
        <v>1530</v>
      </c>
    </row>
    <row r="8114" spans="187:188" x14ac:dyDescent="0.3">
      <c r="GE8114" s="68">
        <v>286028</v>
      </c>
      <c r="GF8114" s="68" t="s">
        <v>1532</v>
      </c>
    </row>
    <row r="8115" spans="187:188" x14ac:dyDescent="0.3">
      <c r="GE8115" s="68">
        <v>286029</v>
      </c>
      <c r="GF8115" s="68" t="s">
        <v>1534</v>
      </c>
    </row>
    <row r="8116" spans="187:188" x14ac:dyDescent="0.3">
      <c r="GE8116" s="68">
        <v>286030</v>
      </c>
      <c r="GF8116" s="68" t="s">
        <v>1536</v>
      </c>
    </row>
    <row r="8117" spans="187:188" x14ac:dyDescent="0.3">
      <c r="GE8117" s="68">
        <v>286031</v>
      </c>
      <c r="GF8117" s="68" t="s">
        <v>1538</v>
      </c>
    </row>
    <row r="8118" spans="187:188" x14ac:dyDescent="0.3">
      <c r="GE8118" s="68">
        <v>286032</v>
      </c>
      <c r="GF8118" s="68" t="s">
        <v>1540</v>
      </c>
    </row>
    <row r="8119" spans="187:188" x14ac:dyDescent="0.3">
      <c r="GE8119" s="68">
        <v>286033</v>
      </c>
      <c r="GF8119" s="68" t="s">
        <v>1542</v>
      </c>
    </row>
    <row r="8120" spans="187:188" x14ac:dyDescent="0.3">
      <c r="GE8120" s="68">
        <v>286034</v>
      </c>
      <c r="GF8120" s="68" t="s">
        <v>1544</v>
      </c>
    </row>
    <row r="8121" spans="187:188" x14ac:dyDescent="0.3">
      <c r="GE8121" s="68">
        <v>286035</v>
      </c>
      <c r="GF8121" s="68" t="s">
        <v>1546</v>
      </c>
    </row>
    <row r="8122" spans="187:188" x14ac:dyDescent="0.3">
      <c r="GE8122" s="68">
        <v>286036</v>
      </c>
      <c r="GF8122" s="68" t="s">
        <v>1548</v>
      </c>
    </row>
    <row r="8123" spans="187:188" x14ac:dyDescent="0.3">
      <c r="GE8123" s="68">
        <v>286037</v>
      </c>
      <c r="GF8123" s="68" t="s">
        <v>1550</v>
      </c>
    </row>
    <row r="8124" spans="187:188" x14ac:dyDescent="0.3">
      <c r="GE8124" s="68">
        <v>286038</v>
      </c>
      <c r="GF8124" s="68" t="s">
        <v>1552</v>
      </c>
    </row>
    <row r="8125" spans="187:188" x14ac:dyDescent="0.3">
      <c r="GE8125" s="68">
        <v>286039</v>
      </c>
      <c r="GF8125" s="68" t="s">
        <v>1554</v>
      </c>
    </row>
    <row r="8126" spans="187:188" x14ac:dyDescent="0.3">
      <c r="GE8126" s="68">
        <v>286040</v>
      </c>
      <c r="GF8126" s="68" t="s">
        <v>1556</v>
      </c>
    </row>
    <row r="8127" spans="187:188" x14ac:dyDescent="0.3">
      <c r="GE8127" s="68">
        <v>286041</v>
      </c>
      <c r="GF8127" s="68" t="s">
        <v>1558</v>
      </c>
    </row>
    <row r="8128" spans="187:188" x14ac:dyDescent="0.3">
      <c r="GE8128" s="68">
        <v>286042</v>
      </c>
      <c r="GF8128" s="68" t="s">
        <v>1560</v>
      </c>
    </row>
    <row r="8129" spans="187:188" x14ac:dyDescent="0.3">
      <c r="GE8129" s="68">
        <v>286043</v>
      </c>
      <c r="GF8129" s="68" t="s">
        <v>1562</v>
      </c>
    </row>
    <row r="8130" spans="187:188" x14ac:dyDescent="0.3">
      <c r="GE8130" s="68">
        <v>286044</v>
      </c>
      <c r="GF8130" s="68" t="s">
        <v>1564</v>
      </c>
    </row>
    <row r="8131" spans="187:188" x14ac:dyDescent="0.3">
      <c r="GE8131" s="68">
        <v>286045</v>
      </c>
      <c r="GF8131" s="68" t="s">
        <v>1566</v>
      </c>
    </row>
    <row r="8132" spans="187:188" x14ac:dyDescent="0.3">
      <c r="GE8132" s="68">
        <v>286046</v>
      </c>
      <c r="GF8132" s="68" t="s">
        <v>1568</v>
      </c>
    </row>
    <row r="8133" spans="187:188" x14ac:dyDescent="0.3">
      <c r="GE8133" s="68">
        <v>286047</v>
      </c>
      <c r="GF8133" s="68" t="s">
        <v>1570</v>
      </c>
    </row>
    <row r="8134" spans="187:188" x14ac:dyDescent="0.3">
      <c r="GE8134" s="68">
        <v>286048</v>
      </c>
      <c r="GF8134" s="68" t="s">
        <v>1572</v>
      </c>
    </row>
    <row r="8135" spans="187:188" x14ac:dyDescent="0.3">
      <c r="GE8135" s="68">
        <v>286049</v>
      </c>
      <c r="GF8135" s="68" t="s">
        <v>1574</v>
      </c>
    </row>
    <row r="8136" spans="187:188" x14ac:dyDescent="0.3">
      <c r="GE8136" s="68">
        <v>286050</v>
      </c>
      <c r="GF8136" s="68" t="s">
        <v>1576</v>
      </c>
    </row>
    <row r="8137" spans="187:188" x14ac:dyDescent="0.3">
      <c r="GE8137" s="68">
        <v>286051</v>
      </c>
      <c r="GF8137" s="68" t="s">
        <v>1578</v>
      </c>
    </row>
    <row r="8138" spans="187:188" x14ac:dyDescent="0.3">
      <c r="GE8138" s="68">
        <v>286052</v>
      </c>
      <c r="GF8138" s="68" t="s">
        <v>1580</v>
      </c>
    </row>
    <row r="8139" spans="187:188" x14ac:dyDescent="0.3">
      <c r="GE8139" s="68">
        <v>286053</v>
      </c>
      <c r="GF8139" s="68" t="s">
        <v>1582</v>
      </c>
    </row>
    <row r="8140" spans="187:188" x14ac:dyDescent="0.3">
      <c r="GE8140" s="68">
        <v>286054</v>
      </c>
      <c r="GF8140" s="68" t="s">
        <v>1584</v>
      </c>
    </row>
    <row r="8141" spans="187:188" x14ac:dyDescent="0.3">
      <c r="GE8141" s="68">
        <v>286055</v>
      </c>
      <c r="GF8141" s="68" t="s">
        <v>1586</v>
      </c>
    </row>
    <row r="8142" spans="187:188" x14ac:dyDescent="0.3">
      <c r="GE8142" s="68">
        <v>286056</v>
      </c>
      <c r="GF8142" s="68" t="s">
        <v>1588</v>
      </c>
    </row>
    <row r="8143" spans="187:188" x14ac:dyDescent="0.3">
      <c r="GE8143" s="68">
        <v>286057</v>
      </c>
      <c r="GF8143" s="68" t="s">
        <v>1590</v>
      </c>
    </row>
    <row r="8144" spans="187:188" x14ac:dyDescent="0.3">
      <c r="GE8144" s="68">
        <v>286058</v>
      </c>
      <c r="GF8144" s="68" t="s">
        <v>1592</v>
      </c>
    </row>
    <row r="8145" spans="187:188" x14ac:dyDescent="0.3">
      <c r="GE8145" s="68">
        <v>286059</v>
      </c>
      <c r="GF8145" s="68" t="s">
        <v>1594</v>
      </c>
    </row>
    <row r="8146" spans="187:188" x14ac:dyDescent="0.3">
      <c r="GE8146" s="68">
        <v>286060</v>
      </c>
      <c r="GF8146" s="68" t="s">
        <v>1596</v>
      </c>
    </row>
    <row r="8147" spans="187:188" x14ac:dyDescent="0.3">
      <c r="GE8147" s="68">
        <v>286061</v>
      </c>
      <c r="GF8147" s="68" t="s">
        <v>1598</v>
      </c>
    </row>
    <row r="8148" spans="187:188" x14ac:dyDescent="0.3">
      <c r="GE8148" s="68">
        <v>286062</v>
      </c>
      <c r="GF8148" s="68" t="s">
        <v>1600</v>
      </c>
    </row>
    <row r="8149" spans="187:188" x14ac:dyDescent="0.3">
      <c r="GE8149" s="68">
        <v>286063</v>
      </c>
      <c r="GF8149" s="68" t="s">
        <v>1602</v>
      </c>
    </row>
    <row r="8150" spans="187:188" x14ac:dyDescent="0.3">
      <c r="GE8150" s="68">
        <v>286064</v>
      </c>
      <c r="GF8150" s="68" t="s">
        <v>1604</v>
      </c>
    </row>
    <row r="8151" spans="187:188" x14ac:dyDescent="0.3">
      <c r="GE8151" s="68">
        <v>286065</v>
      </c>
      <c r="GF8151" s="68" t="s">
        <v>1606</v>
      </c>
    </row>
    <row r="8152" spans="187:188" x14ac:dyDescent="0.3">
      <c r="GE8152" s="68">
        <v>286066</v>
      </c>
      <c r="GF8152" s="68" t="s">
        <v>1608</v>
      </c>
    </row>
    <row r="8153" spans="187:188" x14ac:dyDescent="0.3">
      <c r="GE8153" s="68">
        <v>286067</v>
      </c>
      <c r="GF8153" s="68" t="s">
        <v>1610</v>
      </c>
    </row>
    <row r="8154" spans="187:188" x14ac:dyDescent="0.3">
      <c r="GE8154" s="68">
        <v>286068</v>
      </c>
      <c r="GF8154" s="68" t="s">
        <v>1612</v>
      </c>
    </row>
    <row r="8155" spans="187:188" x14ac:dyDescent="0.3">
      <c r="GE8155" s="68">
        <v>286069</v>
      </c>
      <c r="GF8155" s="68" t="s">
        <v>1614</v>
      </c>
    </row>
    <row r="8156" spans="187:188" x14ac:dyDescent="0.3">
      <c r="GE8156" s="68">
        <v>286070</v>
      </c>
      <c r="GF8156" s="68" t="s">
        <v>1616</v>
      </c>
    </row>
    <row r="8157" spans="187:188" x14ac:dyDescent="0.3">
      <c r="GE8157" s="68">
        <v>286071</v>
      </c>
      <c r="GF8157" s="68" t="s">
        <v>1618</v>
      </c>
    </row>
    <row r="8158" spans="187:188" x14ac:dyDescent="0.3">
      <c r="GE8158" s="68">
        <v>286072</v>
      </c>
      <c r="GF8158" s="68" t="s">
        <v>1620</v>
      </c>
    </row>
    <row r="8159" spans="187:188" x14ac:dyDescent="0.3">
      <c r="GE8159" s="68">
        <v>286073</v>
      </c>
      <c r="GF8159" s="68" t="s">
        <v>1622</v>
      </c>
    </row>
    <row r="8160" spans="187:188" x14ac:dyDescent="0.3">
      <c r="GE8160" s="68">
        <v>286074</v>
      </c>
      <c r="GF8160" s="68" t="s">
        <v>1624</v>
      </c>
    </row>
    <row r="8161" spans="187:188" x14ac:dyDescent="0.3">
      <c r="GE8161" s="68">
        <v>286075</v>
      </c>
      <c r="GF8161" s="68" t="s">
        <v>1626</v>
      </c>
    </row>
    <row r="8162" spans="187:188" x14ac:dyDescent="0.3">
      <c r="GE8162" s="68">
        <v>286076</v>
      </c>
      <c r="GF8162" s="68" t="s">
        <v>1628</v>
      </c>
    </row>
    <row r="8163" spans="187:188" x14ac:dyDescent="0.3">
      <c r="GE8163" s="68">
        <v>286077</v>
      </c>
      <c r="GF8163" s="68" t="s">
        <v>1630</v>
      </c>
    </row>
    <row r="8164" spans="187:188" x14ac:dyDescent="0.3">
      <c r="GE8164" s="68">
        <v>286078</v>
      </c>
      <c r="GF8164" s="68" t="s">
        <v>1632</v>
      </c>
    </row>
    <row r="8165" spans="187:188" x14ac:dyDescent="0.3">
      <c r="GE8165" s="68">
        <v>286079</v>
      </c>
      <c r="GF8165" s="68" t="s">
        <v>1634</v>
      </c>
    </row>
    <row r="8166" spans="187:188" x14ac:dyDescent="0.3">
      <c r="GE8166" s="68">
        <v>286080</v>
      </c>
      <c r="GF8166" s="68" t="s">
        <v>1636</v>
      </c>
    </row>
    <row r="8167" spans="187:188" x14ac:dyDescent="0.3">
      <c r="GE8167" s="68">
        <v>286081</v>
      </c>
      <c r="GF8167" s="68" t="s">
        <v>1638</v>
      </c>
    </row>
    <row r="8168" spans="187:188" x14ac:dyDescent="0.3">
      <c r="GE8168" s="68">
        <v>286082</v>
      </c>
      <c r="GF8168" s="68" t="s">
        <v>1640</v>
      </c>
    </row>
    <row r="8169" spans="187:188" x14ac:dyDescent="0.3">
      <c r="GE8169" s="68">
        <v>286083</v>
      </c>
      <c r="GF8169" s="68" t="s">
        <v>1642</v>
      </c>
    </row>
    <row r="8170" spans="187:188" x14ac:dyDescent="0.3">
      <c r="GE8170" s="68">
        <v>286084</v>
      </c>
      <c r="GF8170" s="68" t="s">
        <v>1644</v>
      </c>
    </row>
    <row r="8171" spans="187:188" x14ac:dyDescent="0.3">
      <c r="GE8171" s="68">
        <v>286085</v>
      </c>
      <c r="GF8171" s="68" t="s">
        <v>1646</v>
      </c>
    </row>
    <row r="8172" spans="187:188" x14ac:dyDescent="0.3">
      <c r="GE8172" s="68">
        <v>286086</v>
      </c>
      <c r="GF8172" s="68" t="s">
        <v>1648</v>
      </c>
    </row>
    <row r="8173" spans="187:188" x14ac:dyDescent="0.3">
      <c r="GE8173" s="68">
        <v>286087</v>
      </c>
      <c r="GF8173" s="68" t="s">
        <v>1650</v>
      </c>
    </row>
    <row r="8174" spans="187:188" x14ac:dyDescent="0.3">
      <c r="GE8174" s="68">
        <v>286088</v>
      </c>
      <c r="GF8174" s="68" t="s">
        <v>1652</v>
      </c>
    </row>
    <row r="8175" spans="187:188" x14ac:dyDescent="0.3">
      <c r="GE8175" s="68">
        <v>286089</v>
      </c>
      <c r="GF8175" s="68" t="s">
        <v>1654</v>
      </c>
    </row>
    <row r="8176" spans="187:188" x14ac:dyDescent="0.3">
      <c r="GE8176" s="68">
        <v>286090</v>
      </c>
      <c r="GF8176" s="68" t="s">
        <v>1656</v>
      </c>
    </row>
    <row r="8177" spans="187:188" x14ac:dyDescent="0.3">
      <c r="GE8177" s="68">
        <v>286091</v>
      </c>
      <c r="GF8177" s="68" t="s">
        <v>1658</v>
      </c>
    </row>
    <row r="8178" spans="187:188" x14ac:dyDescent="0.3">
      <c r="GE8178" s="68">
        <v>286092</v>
      </c>
      <c r="GF8178" s="68" t="s">
        <v>1660</v>
      </c>
    </row>
    <row r="8179" spans="187:188" x14ac:dyDescent="0.3">
      <c r="GE8179" s="68">
        <v>286093</v>
      </c>
      <c r="GF8179" s="68" t="s">
        <v>1662</v>
      </c>
    </row>
    <row r="8180" spans="187:188" x14ac:dyDescent="0.3">
      <c r="GE8180" s="68">
        <v>286094</v>
      </c>
      <c r="GF8180" s="68" t="s">
        <v>1664</v>
      </c>
    </row>
    <row r="8181" spans="187:188" x14ac:dyDescent="0.3">
      <c r="GE8181" s="68">
        <v>286095</v>
      </c>
      <c r="GF8181" s="68" t="s">
        <v>1666</v>
      </c>
    </row>
    <row r="8182" spans="187:188" x14ac:dyDescent="0.3">
      <c r="GE8182" s="68">
        <v>286096</v>
      </c>
      <c r="GF8182" s="68" t="s">
        <v>1668</v>
      </c>
    </row>
    <row r="8183" spans="187:188" x14ac:dyDescent="0.3">
      <c r="GE8183" s="68">
        <v>288001</v>
      </c>
      <c r="GF8183" s="68" t="s">
        <v>8271</v>
      </c>
    </row>
    <row r="8184" spans="187:188" x14ac:dyDescent="0.3">
      <c r="GE8184" s="68">
        <v>288002</v>
      </c>
      <c r="GF8184" s="68" t="s">
        <v>8271</v>
      </c>
    </row>
    <row r="8185" spans="187:188" x14ac:dyDescent="0.3">
      <c r="GE8185" s="68">
        <v>288003</v>
      </c>
      <c r="GF8185" s="68" t="s">
        <v>8271</v>
      </c>
    </row>
    <row r="8186" spans="187:188" x14ac:dyDescent="0.3">
      <c r="GE8186" s="68">
        <v>288004</v>
      </c>
      <c r="GF8186" s="68" t="s">
        <v>8271</v>
      </c>
    </row>
    <row r="8187" spans="187:188" x14ac:dyDescent="0.3">
      <c r="GE8187" s="68">
        <v>288005</v>
      </c>
      <c r="GF8187" s="68" t="s">
        <v>8271</v>
      </c>
    </row>
    <row r="8188" spans="187:188" x14ac:dyDescent="0.3">
      <c r="GE8188" s="68">
        <v>288006</v>
      </c>
      <c r="GF8188" s="68" t="s">
        <v>8271</v>
      </c>
    </row>
    <row r="8189" spans="187:188" x14ac:dyDescent="0.3">
      <c r="GE8189" s="68">
        <v>288007</v>
      </c>
      <c r="GF8189" s="68" t="s">
        <v>8271</v>
      </c>
    </row>
    <row r="8190" spans="187:188" x14ac:dyDescent="0.3">
      <c r="GE8190" s="68">
        <v>288008</v>
      </c>
      <c r="GF8190" s="68" t="s">
        <v>8271</v>
      </c>
    </row>
    <row r="8191" spans="187:188" x14ac:dyDescent="0.3">
      <c r="GE8191" s="68">
        <v>288009</v>
      </c>
      <c r="GF8191" s="68" t="s">
        <v>8271</v>
      </c>
    </row>
    <row r="8192" spans="187:188" x14ac:dyDescent="0.3">
      <c r="GE8192" s="68">
        <v>288010</v>
      </c>
      <c r="GF8192" s="68" t="s">
        <v>8271</v>
      </c>
    </row>
    <row r="8193" spans="187:188" x14ac:dyDescent="0.3">
      <c r="GE8193" s="68">
        <v>288011</v>
      </c>
      <c r="GF8193" s="68" t="s">
        <v>8271</v>
      </c>
    </row>
    <row r="8194" spans="187:188" x14ac:dyDescent="0.3">
      <c r="GE8194" s="68">
        <v>288012</v>
      </c>
      <c r="GF8194" s="68" t="s">
        <v>8271</v>
      </c>
    </row>
    <row r="8195" spans="187:188" x14ac:dyDescent="0.3">
      <c r="GE8195" s="68">
        <v>288013</v>
      </c>
      <c r="GF8195" s="68" t="s">
        <v>8271</v>
      </c>
    </row>
    <row r="8196" spans="187:188" x14ac:dyDescent="0.3">
      <c r="GE8196" s="68">
        <v>288014</v>
      </c>
      <c r="GF8196" s="68" t="s">
        <v>8271</v>
      </c>
    </row>
    <row r="8197" spans="187:188" x14ac:dyDescent="0.3">
      <c r="GE8197" s="68">
        <v>288015</v>
      </c>
      <c r="GF8197" s="68" t="s">
        <v>8271</v>
      </c>
    </row>
    <row r="8198" spans="187:188" x14ac:dyDescent="0.3">
      <c r="GE8198" s="68">
        <v>288016</v>
      </c>
      <c r="GF8198" s="68" t="s">
        <v>8271</v>
      </c>
    </row>
    <row r="8199" spans="187:188" x14ac:dyDescent="0.3">
      <c r="GE8199" s="68">
        <v>288017</v>
      </c>
      <c r="GF8199" s="68" t="s">
        <v>8271</v>
      </c>
    </row>
    <row r="8200" spans="187:188" x14ac:dyDescent="0.3">
      <c r="GE8200" s="68">
        <v>288018</v>
      </c>
      <c r="GF8200" s="68" t="s">
        <v>8271</v>
      </c>
    </row>
    <row r="8201" spans="187:188" x14ac:dyDescent="0.3">
      <c r="GE8201" s="68">
        <v>288019</v>
      </c>
      <c r="GF8201" s="68" t="s">
        <v>8271</v>
      </c>
    </row>
    <row r="8202" spans="187:188" x14ac:dyDescent="0.3">
      <c r="GE8202" s="68">
        <v>288020</v>
      </c>
      <c r="GF8202" s="68" t="s">
        <v>8271</v>
      </c>
    </row>
    <row r="8203" spans="187:188" x14ac:dyDescent="0.3">
      <c r="GE8203" s="68">
        <v>288021</v>
      </c>
      <c r="GF8203" s="68" t="s">
        <v>8271</v>
      </c>
    </row>
    <row r="8204" spans="187:188" x14ac:dyDescent="0.3">
      <c r="GE8204" s="68">
        <v>288022</v>
      </c>
      <c r="GF8204" s="68" t="s">
        <v>8271</v>
      </c>
    </row>
    <row r="8205" spans="187:188" x14ac:dyDescent="0.3">
      <c r="GE8205" s="68">
        <v>288023</v>
      </c>
      <c r="GF8205" s="68" t="s">
        <v>8271</v>
      </c>
    </row>
    <row r="8206" spans="187:188" x14ac:dyDescent="0.3">
      <c r="GE8206" s="68">
        <v>288024</v>
      </c>
      <c r="GF8206" s="68" t="s">
        <v>8271</v>
      </c>
    </row>
    <row r="8207" spans="187:188" x14ac:dyDescent="0.3">
      <c r="GE8207" s="68">
        <v>288025</v>
      </c>
      <c r="GF8207" s="68" t="s">
        <v>8271</v>
      </c>
    </row>
    <row r="8208" spans="187:188" x14ac:dyDescent="0.3">
      <c r="GE8208" s="68">
        <v>288026</v>
      </c>
      <c r="GF8208" s="68" t="s">
        <v>8271</v>
      </c>
    </row>
    <row r="8209" spans="187:188" x14ac:dyDescent="0.3">
      <c r="GE8209" s="68">
        <v>288027</v>
      </c>
      <c r="GF8209" s="68" t="s">
        <v>8271</v>
      </c>
    </row>
    <row r="8210" spans="187:188" x14ac:dyDescent="0.3">
      <c r="GE8210" s="68">
        <v>288028</v>
      </c>
      <c r="GF8210" s="68" t="s">
        <v>8271</v>
      </c>
    </row>
    <row r="8211" spans="187:188" x14ac:dyDescent="0.3">
      <c r="GE8211" s="68">
        <v>288029</v>
      </c>
      <c r="GF8211" s="68" t="s">
        <v>8271</v>
      </c>
    </row>
    <row r="8212" spans="187:188" x14ac:dyDescent="0.3">
      <c r="GE8212" s="68">
        <v>288030</v>
      </c>
      <c r="GF8212" s="68" t="s">
        <v>8271</v>
      </c>
    </row>
    <row r="8213" spans="187:188" x14ac:dyDescent="0.3">
      <c r="GE8213" s="68">
        <v>288031</v>
      </c>
      <c r="GF8213" s="68" t="s">
        <v>8271</v>
      </c>
    </row>
    <row r="8214" spans="187:188" x14ac:dyDescent="0.3">
      <c r="GE8214" s="68">
        <v>288032</v>
      </c>
      <c r="GF8214" s="68" t="s">
        <v>8271</v>
      </c>
    </row>
    <row r="8215" spans="187:188" x14ac:dyDescent="0.3">
      <c r="GE8215" s="68">
        <v>288033</v>
      </c>
      <c r="GF8215" s="68" t="s">
        <v>8271</v>
      </c>
    </row>
    <row r="8216" spans="187:188" x14ac:dyDescent="0.3">
      <c r="GE8216" s="68">
        <v>288034</v>
      </c>
      <c r="GF8216" s="68" t="s">
        <v>8271</v>
      </c>
    </row>
    <row r="8217" spans="187:188" x14ac:dyDescent="0.3">
      <c r="GE8217" s="68">
        <v>288035</v>
      </c>
      <c r="GF8217" s="68" t="s">
        <v>8271</v>
      </c>
    </row>
    <row r="8218" spans="187:188" x14ac:dyDescent="0.3">
      <c r="GE8218" s="68">
        <v>288036</v>
      </c>
      <c r="GF8218" s="68" t="s">
        <v>8271</v>
      </c>
    </row>
    <row r="8219" spans="187:188" x14ac:dyDescent="0.3">
      <c r="GE8219" s="68">
        <v>288037</v>
      </c>
      <c r="GF8219" s="68" t="s">
        <v>8271</v>
      </c>
    </row>
    <row r="8220" spans="187:188" x14ac:dyDescent="0.3">
      <c r="GE8220" s="68">
        <v>288038</v>
      </c>
      <c r="GF8220" s="68" t="s">
        <v>8271</v>
      </c>
    </row>
    <row r="8221" spans="187:188" x14ac:dyDescent="0.3">
      <c r="GE8221" s="68">
        <v>288039</v>
      </c>
      <c r="GF8221" s="68" t="s">
        <v>8271</v>
      </c>
    </row>
    <row r="8222" spans="187:188" x14ac:dyDescent="0.3">
      <c r="GE8222" s="68">
        <v>288040</v>
      </c>
      <c r="GF8222" s="68" t="s">
        <v>8271</v>
      </c>
    </row>
    <row r="8223" spans="187:188" x14ac:dyDescent="0.3">
      <c r="GE8223" s="68">
        <v>288041</v>
      </c>
      <c r="GF8223" s="68" t="s">
        <v>8271</v>
      </c>
    </row>
    <row r="8224" spans="187:188" x14ac:dyDescent="0.3">
      <c r="GE8224" s="68">
        <v>288042</v>
      </c>
      <c r="GF8224" s="68" t="s">
        <v>8271</v>
      </c>
    </row>
    <row r="8225" spans="187:188" x14ac:dyDescent="0.3">
      <c r="GE8225" s="68">
        <v>288043</v>
      </c>
      <c r="GF8225" s="68" t="s">
        <v>8271</v>
      </c>
    </row>
    <row r="8226" spans="187:188" x14ac:dyDescent="0.3">
      <c r="GE8226" s="68">
        <v>288044</v>
      </c>
      <c r="GF8226" s="68" t="s">
        <v>8271</v>
      </c>
    </row>
    <row r="8227" spans="187:188" x14ac:dyDescent="0.3">
      <c r="GE8227" s="68">
        <v>288045</v>
      </c>
      <c r="GF8227" s="68" t="s">
        <v>8271</v>
      </c>
    </row>
    <row r="8228" spans="187:188" x14ac:dyDescent="0.3">
      <c r="GE8228" s="68">
        <v>288046</v>
      </c>
      <c r="GF8228" s="68" t="s">
        <v>8271</v>
      </c>
    </row>
    <row r="8229" spans="187:188" x14ac:dyDescent="0.3">
      <c r="GE8229" s="68">
        <v>288047</v>
      </c>
      <c r="GF8229" s="68" t="s">
        <v>8271</v>
      </c>
    </row>
    <row r="8230" spans="187:188" x14ac:dyDescent="0.3">
      <c r="GE8230" s="68">
        <v>288048</v>
      </c>
      <c r="GF8230" s="68" t="s">
        <v>8271</v>
      </c>
    </row>
    <row r="8231" spans="187:188" x14ac:dyDescent="0.3">
      <c r="GE8231" s="68">
        <v>288049</v>
      </c>
      <c r="GF8231" s="68" t="s">
        <v>8271</v>
      </c>
    </row>
    <row r="8232" spans="187:188" x14ac:dyDescent="0.3">
      <c r="GE8232" s="68">
        <v>288050</v>
      </c>
      <c r="GF8232" s="68" t="s">
        <v>8271</v>
      </c>
    </row>
    <row r="8233" spans="187:188" x14ac:dyDescent="0.3">
      <c r="GE8233" s="68">
        <v>288051</v>
      </c>
      <c r="GF8233" s="68" t="s">
        <v>8271</v>
      </c>
    </row>
    <row r="8234" spans="187:188" x14ac:dyDescent="0.3">
      <c r="GE8234" s="68">
        <v>288052</v>
      </c>
      <c r="GF8234" s="68" t="s">
        <v>8271</v>
      </c>
    </row>
    <row r="8235" spans="187:188" x14ac:dyDescent="0.3">
      <c r="GE8235" s="68">
        <v>288053</v>
      </c>
      <c r="GF8235" s="68" t="s">
        <v>8271</v>
      </c>
    </row>
    <row r="8236" spans="187:188" x14ac:dyDescent="0.3">
      <c r="GE8236" s="68">
        <v>288054</v>
      </c>
      <c r="GF8236" s="68" t="s">
        <v>8271</v>
      </c>
    </row>
    <row r="8237" spans="187:188" x14ac:dyDescent="0.3">
      <c r="GE8237" s="68">
        <v>288055</v>
      </c>
      <c r="GF8237" s="68" t="s">
        <v>8271</v>
      </c>
    </row>
    <row r="8238" spans="187:188" x14ac:dyDescent="0.3">
      <c r="GE8238" s="68">
        <v>288056</v>
      </c>
      <c r="GF8238" s="68" t="s">
        <v>8271</v>
      </c>
    </row>
    <row r="8239" spans="187:188" x14ac:dyDescent="0.3">
      <c r="GE8239" s="68">
        <v>288057</v>
      </c>
      <c r="GF8239" s="68" t="s">
        <v>8271</v>
      </c>
    </row>
    <row r="8240" spans="187:188" x14ac:dyDescent="0.3">
      <c r="GE8240" s="68">
        <v>288058</v>
      </c>
      <c r="GF8240" s="68" t="s">
        <v>8271</v>
      </c>
    </row>
    <row r="8241" spans="187:188" x14ac:dyDescent="0.3">
      <c r="GE8241" s="68">
        <v>288059</v>
      </c>
      <c r="GF8241" s="68" t="s">
        <v>8271</v>
      </c>
    </row>
    <row r="8242" spans="187:188" x14ac:dyDescent="0.3">
      <c r="GE8242" s="68">
        <v>288060</v>
      </c>
      <c r="GF8242" s="68" t="s">
        <v>8271</v>
      </c>
    </row>
    <row r="8243" spans="187:188" x14ac:dyDescent="0.3">
      <c r="GE8243" s="68">
        <v>288061</v>
      </c>
      <c r="GF8243" s="68" t="s">
        <v>8271</v>
      </c>
    </row>
    <row r="8244" spans="187:188" x14ac:dyDescent="0.3">
      <c r="GE8244" s="68">
        <v>288062</v>
      </c>
      <c r="GF8244" s="68" t="s">
        <v>8271</v>
      </c>
    </row>
    <row r="8245" spans="187:188" x14ac:dyDescent="0.3">
      <c r="GE8245" s="68">
        <v>288063</v>
      </c>
      <c r="GF8245" s="68" t="s">
        <v>8271</v>
      </c>
    </row>
    <row r="8246" spans="187:188" x14ac:dyDescent="0.3">
      <c r="GE8246" s="68">
        <v>288064</v>
      </c>
      <c r="GF8246" s="68" t="s">
        <v>8271</v>
      </c>
    </row>
    <row r="8247" spans="187:188" x14ac:dyDescent="0.3">
      <c r="GE8247" s="68">
        <v>288065</v>
      </c>
      <c r="GF8247" s="68" t="s">
        <v>8271</v>
      </c>
    </row>
    <row r="8248" spans="187:188" x14ac:dyDescent="0.3">
      <c r="GE8248" s="68">
        <v>288066</v>
      </c>
      <c r="GF8248" s="68" t="s">
        <v>8271</v>
      </c>
    </row>
    <row r="8249" spans="187:188" x14ac:dyDescent="0.3">
      <c r="GE8249" s="68">
        <v>288067</v>
      </c>
      <c r="GF8249" s="68" t="s">
        <v>8271</v>
      </c>
    </row>
    <row r="8250" spans="187:188" x14ac:dyDescent="0.3">
      <c r="GE8250" s="68">
        <v>288068</v>
      </c>
      <c r="GF8250" s="68" t="s">
        <v>8271</v>
      </c>
    </row>
    <row r="8251" spans="187:188" x14ac:dyDescent="0.3">
      <c r="GE8251" s="68">
        <v>288069</v>
      </c>
      <c r="GF8251" s="68" t="s">
        <v>8271</v>
      </c>
    </row>
    <row r="8252" spans="187:188" x14ac:dyDescent="0.3">
      <c r="GE8252" s="68">
        <v>288070</v>
      </c>
      <c r="GF8252" s="68" t="s">
        <v>8271</v>
      </c>
    </row>
    <row r="8253" spans="187:188" x14ac:dyDescent="0.3">
      <c r="GE8253" s="68">
        <v>288071</v>
      </c>
      <c r="GF8253" s="68" t="s">
        <v>8271</v>
      </c>
    </row>
    <row r="8254" spans="187:188" x14ac:dyDescent="0.3">
      <c r="GE8254" s="68">
        <v>288072</v>
      </c>
      <c r="GF8254" s="68" t="s">
        <v>8271</v>
      </c>
    </row>
    <row r="8255" spans="187:188" x14ac:dyDescent="0.3">
      <c r="GE8255" s="68">
        <v>288073</v>
      </c>
      <c r="GF8255" s="68" t="s">
        <v>8271</v>
      </c>
    </row>
    <row r="8256" spans="187:188" x14ac:dyDescent="0.3">
      <c r="GE8256" s="68">
        <v>288074</v>
      </c>
      <c r="GF8256" s="68" t="s">
        <v>8271</v>
      </c>
    </row>
    <row r="8257" spans="187:188" x14ac:dyDescent="0.3">
      <c r="GE8257" s="68">
        <v>288075</v>
      </c>
      <c r="GF8257" s="68" t="s">
        <v>8271</v>
      </c>
    </row>
    <row r="8258" spans="187:188" x14ac:dyDescent="0.3">
      <c r="GE8258" s="68">
        <v>288076</v>
      </c>
      <c r="GF8258" s="68" t="s">
        <v>8271</v>
      </c>
    </row>
    <row r="8259" spans="187:188" x14ac:dyDescent="0.3">
      <c r="GE8259" s="68">
        <v>288077</v>
      </c>
      <c r="GF8259" s="68" t="s">
        <v>8271</v>
      </c>
    </row>
    <row r="8260" spans="187:188" x14ac:dyDescent="0.3">
      <c r="GE8260" s="68">
        <v>288078</v>
      </c>
      <c r="GF8260" s="68" t="s">
        <v>8271</v>
      </c>
    </row>
    <row r="8261" spans="187:188" x14ac:dyDescent="0.3">
      <c r="GE8261" s="68">
        <v>288079</v>
      </c>
      <c r="GF8261" s="68" t="s">
        <v>8271</v>
      </c>
    </row>
    <row r="8262" spans="187:188" x14ac:dyDescent="0.3">
      <c r="GE8262" s="68">
        <v>288080</v>
      </c>
      <c r="GF8262" s="68" t="s">
        <v>8271</v>
      </c>
    </row>
    <row r="8263" spans="187:188" x14ac:dyDescent="0.3">
      <c r="GE8263" s="68">
        <v>288081</v>
      </c>
      <c r="GF8263" s="68" t="s">
        <v>8271</v>
      </c>
    </row>
    <row r="8264" spans="187:188" x14ac:dyDescent="0.3">
      <c r="GE8264" s="68">
        <v>288082</v>
      </c>
      <c r="GF8264" s="68" t="s">
        <v>8271</v>
      </c>
    </row>
    <row r="8265" spans="187:188" x14ac:dyDescent="0.3">
      <c r="GE8265" s="68">
        <v>288083</v>
      </c>
      <c r="GF8265" s="68" t="s">
        <v>8271</v>
      </c>
    </row>
    <row r="8266" spans="187:188" x14ac:dyDescent="0.3">
      <c r="GE8266" s="68">
        <v>288084</v>
      </c>
      <c r="GF8266" s="68" t="s">
        <v>8271</v>
      </c>
    </row>
    <row r="8267" spans="187:188" x14ac:dyDescent="0.3">
      <c r="GE8267" s="68">
        <v>288085</v>
      </c>
      <c r="GF8267" s="68" t="s">
        <v>8271</v>
      </c>
    </row>
    <row r="8268" spans="187:188" x14ac:dyDescent="0.3">
      <c r="GE8268" s="68">
        <v>288086</v>
      </c>
      <c r="GF8268" s="68" t="s">
        <v>8271</v>
      </c>
    </row>
    <row r="8269" spans="187:188" x14ac:dyDescent="0.3">
      <c r="GE8269" s="68">
        <v>288087</v>
      </c>
      <c r="GF8269" s="68" t="s">
        <v>8271</v>
      </c>
    </row>
    <row r="8270" spans="187:188" x14ac:dyDescent="0.3">
      <c r="GE8270" s="68">
        <v>288088</v>
      </c>
      <c r="GF8270" s="68" t="s">
        <v>8271</v>
      </c>
    </row>
    <row r="8271" spans="187:188" x14ac:dyDescent="0.3">
      <c r="GE8271" s="68">
        <v>288089</v>
      </c>
      <c r="GF8271" s="68" t="s">
        <v>8271</v>
      </c>
    </row>
    <row r="8272" spans="187:188" x14ac:dyDescent="0.3">
      <c r="GE8272" s="68">
        <v>288090</v>
      </c>
      <c r="GF8272" s="68" t="s">
        <v>8271</v>
      </c>
    </row>
    <row r="8273" spans="187:188" x14ac:dyDescent="0.3">
      <c r="GE8273" s="68">
        <v>288091</v>
      </c>
      <c r="GF8273" s="68" t="s">
        <v>8271</v>
      </c>
    </row>
    <row r="8274" spans="187:188" x14ac:dyDescent="0.3">
      <c r="GE8274" s="68">
        <v>288092</v>
      </c>
      <c r="GF8274" s="68" t="s">
        <v>8271</v>
      </c>
    </row>
    <row r="8275" spans="187:188" x14ac:dyDescent="0.3">
      <c r="GE8275" s="68">
        <v>288093</v>
      </c>
      <c r="GF8275" s="68" t="s">
        <v>8271</v>
      </c>
    </row>
    <row r="8276" spans="187:188" x14ac:dyDescent="0.3">
      <c r="GE8276" s="68">
        <v>288094</v>
      </c>
      <c r="GF8276" s="68" t="s">
        <v>8271</v>
      </c>
    </row>
    <row r="8277" spans="187:188" x14ac:dyDescent="0.3">
      <c r="GE8277" s="68">
        <v>288095</v>
      </c>
      <c r="GF8277" s="68" t="s">
        <v>8271</v>
      </c>
    </row>
    <row r="8278" spans="187:188" x14ac:dyDescent="0.3">
      <c r="GE8278" s="68">
        <v>288096</v>
      </c>
      <c r="GF8278" s="68" t="s">
        <v>8271</v>
      </c>
    </row>
    <row r="8279" spans="187:188" x14ac:dyDescent="0.3">
      <c r="GE8279" s="68">
        <v>288097</v>
      </c>
      <c r="GF8279" s="68" t="s">
        <v>8271</v>
      </c>
    </row>
    <row r="8280" spans="187:188" x14ac:dyDescent="0.3">
      <c r="GE8280" s="68">
        <v>288098</v>
      </c>
      <c r="GF8280" s="68" t="s">
        <v>8271</v>
      </c>
    </row>
    <row r="8281" spans="187:188" x14ac:dyDescent="0.3">
      <c r="GE8281" s="68">
        <v>288099</v>
      </c>
      <c r="GF8281" s="68" t="s">
        <v>8271</v>
      </c>
    </row>
    <row r="8282" spans="187:188" x14ac:dyDescent="0.3">
      <c r="GE8282" s="68">
        <v>288100</v>
      </c>
      <c r="GF8282" s="68" t="s">
        <v>8271</v>
      </c>
    </row>
    <row r="8283" spans="187:188" x14ac:dyDescent="0.3">
      <c r="GE8283" s="68">
        <v>288101</v>
      </c>
      <c r="GF8283" s="68" t="s">
        <v>8271</v>
      </c>
    </row>
    <row r="8284" spans="187:188" x14ac:dyDescent="0.3">
      <c r="GE8284" s="68">
        <v>288102</v>
      </c>
      <c r="GF8284" s="68" t="s">
        <v>8271</v>
      </c>
    </row>
    <row r="8285" spans="187:188" x14ac:dyDescent="0.3">
      <c r="GE8285" s="68">
        <v>288103</v>
      </c>
      <c r="GF8285" s="68" t="s">
        <v>8271</v>
      </c>
    </row>
    <row r="8286" spans="187:188" x14ac:dyDescent="0.3">
      <c r="GE8286" s="68">
        <v>288104</v>
      </c>
      <c r="GF8286" s="68" t="s">
        <v>8271</v>
      </c>
    </row>
    <row r="8287" spans="187:188" x14ac:dyDescent="0.3">
      <c r="GE8287" s="68">
        <v>288105</v>
      </c>
      <c r="GF8287" s="68" t="s">
        <v>8271</v>
      </c>
    </row>
    <row r="8288" spans="187:188" x14ac:dyDescent="0.3">
      <c r="GE8288" s="68">
        <v>288106</v>
      </c>
      <c r="GF8288" s="68" t="s">
        <v>8271</v>
      </c>
    </row>
    <row r="8289" spans="187:188" x14ac:dyDescent="0.3">
      <c r="GE8289" s="68">
        <v>288107</v>
      </c>
      <c r="GF8289" s="68" t="s">
        <v>8271</v>
      </c>
    </row>
    <row r="8290" spans="187:188" x14ac:dyDescent="0.3">
      <c r="GE8290" s="68">
        <v>288108</v>
      </c>
      <c r="GF8290" s="68" t="s">
        <v>8271</v>
      </c>
    </row>
    <row r="8291" spans="187:188" x14ac:dyDescent="0.3">
      <c r="GE8291" s="68">
        <v>288109</v>
      </c>
      <c r="GF8291" s="68" t="s">
        <v>8271</v>
      </c>
    </row>
    <row r="8292" spans="187:188" x14ac:dyDescent="0.3">
      <c r="GE8292" s="68">
        <v>288110</v>
      </c>
      <c r="GF8292" s="68" t="s">
        <v>8271</v>
      </c>
    </row>
    <row r="8293" spans="187:188" x14ac:dyDescent="0.3">
      <c r="GE8293" s="68">
        <v>289000</v>
      </c>
      <c r="GF8293" s="68" t="s">
        <v>8272</v>
      </c>
    </row>
    <row r="8294" spans="187:188" x14ac:dyDescent="0.3">
      <c r="GE8294" s="68">
        <v>289001</v>
      </c>
      <c r="GF8294" s="68" t="s">
        <v>8273</v>
      </c>
    </row>
    <row r="8295" spans="187:188" x14ac:dyDescent="0.3">
      <c r="GE8295" s="68">
        <v>289002</v>
      </c>
      <c r="GF8295" s="68" t="s">
        <v>8274</v>
      </c>
    </row>
    <row r="8296" spans="187:188" x14ac:dyDescent="0.3">
      <c r="GE8296" s="68">
        <v>289003</v>
      </c>
      <c r="GF8296" s="68" t="s">
        <v>8275</v>
      </c>
    </row>
    <row r="8297" spans="187:188" x14ac:dyDescent="0.3">
      <c r="GE8297" s="68">
        <v>289004</v>
      </c>
      <c r="GF8297" s="68" t="s">
        <v>8276</v>
      </c>
    </row>
    <row r="8298" spans="187:188" x14ac:dyDescent="0.3">
      <c r="GE8298" s="68">
        <v>289005</v>
      </c>
      <c r="GF8298" s="68" t="s">
        <v>8277</v>
      </c>
    </row>
    <row r="8299" spans="187:188" x14ac:dyDescent="0.3">
      <c r="GE8299" s="68">
        <v>289006</v>
      </c>
      <c r="GF8299" s="68" t="s">
        <v>7440</v>
      </c>
    </row>
    <row r="8300" spans="187:188" x14ac:dyDescent="0.3">
      <c r="GE8300" s="68">
        <v>289007</v>
      </c>
      <c r="GF8300" s="68" t="s">
        <v>8278</v>
      </c>
    </row>
    <row r="8301" spans="187:188" x14ac:dyDescent="0.3">
      <c r="GE8301" s="68">
        <v>289008</v>
      </c>
      <c r="GF8301" s="68" t="s">
        <v>8279</v>
      </c>
    </row>
    <row r="8302" spans="187:188" x14ac:dyDescent="0.3">
      <c r="GE8302" s="68">
        <v>289009</v>
      </c>
      <c r="GF8302" s="68" t="s">
        <v>8280</v>
      </c>
    </row>
    <row r="8303" spans="187:188" x14ac:dyDescent="0.3">
      <c r="GE8303" s="68">
        <v>289010</v>
      </c>
      <c r="GF8303" s="68" t="s">
        <v>8281</v>
      </c>
    </row>
    <row r="8304" spans="187:188" x14ac:dyDescent="0.3">
      <c r="GE8304" s="68">
        <v>289011</v>
      </c>
      <c r="GF8304" s="68" t="s">
        <v>8282</v>
      </c>
    </row>
    <row r="8305" spans="187:188" x14ac:dyDescent="0.3">
      <c r="GE8305" s="68">
        <v>289012</v>
      </c>
      <c r="GF8305" s="68" t="s">
        <v>8283</v>
      </c>
    </row>
    <row r="8306" spans="187:188" x14ac:dyDescent="0.3">
      <c r="GE8306" s="68">
        <v>289013</v>
      </c>
      <c r="GF8306" s="68" t="s">
        <v>8284</v>
      </c>
    </row>
    <row r="8307" spans="187:188" x14ac:dyDescent="0.3">
      <c r="GE8307" s="68">
        <v>289014</v>
      </c>
      <c r="GF8307" s="68" t="s">
        <v>8285</v>
      </c>
    </row>
    <row r="8308" spans="187:188" x14ac:dyDescent="0.3">
      <c r="GE8308" s="68">
        <v>289015</v>
      </c>
      <c r="GF8308" s="68" t="s">
        <v>8286</v>
      </c>
    </row>
    <row r="8309" spans="187:188" x14ac:dyDescent="0.3">
      <c r="GE8309" s="68">
        <v>289016</v>
      </c>
      <c r="GF8309" s="68" t="s">
        <v>8223</v>
      </c>
    </row>
    <row r="8310" spans="187:188" x14ac:dyDescent="0.3">
      <c r="GE8310" s="68">
        <v>289017</v>
      </c>
      <c r="GF8310" s="68" t="s">
        <v>2140</v>
      </c>
    </row>
    <row r="8311" spans="187:188" x14ac:dyDescent="0.3">
      <c r="GE8311" s="68">
        <v>289018</v>
      </c>
      <c r="GF8311" s="68" t="s">
        <v>8287</v>
      </c>
    </row>
    <row r="8312" spans="187:188" x14ac:dyDescent="0.3">
      <c r="GE8312" s="68">
        <v>289019</v>
      </c>
      <c r="GF8312" s="68" t="s">
        <v>5248</v>
      </c>
    </row>
    <row r="8313" spans="187:188" x14ac:dyDescent="0.3">
      <c r="GE8313" s="68">
        <v>289020</v>
      </c>
      <c r="GF8313" s="68" t="s">
        <v>8288</v>
      </c>
    </row>
    <row r="8314" spans="187:188" x14ac:dyDescent="0.3">
      <c r="GE8314" s="68">
        <v>289021</v>
      </c>
      <c r="GF8314" s="68" t="s">
        <v>8289</v>
      </c>
    </row>
    <row r="8315" spans="187:188" x14ac:dyDescent="0.3">
      <c r="GE8315" s="68">
        <v>289022</v>
      </c>
      <c r="GF8315" s="68" t="s">
        <v>8290</v>
      </c>
    </row>
    <row r="8316" spans="187:188" x14ac:dyDescent="0.3">
      <c r="GE8316" s="68">
        <v>289023</v>
      </c>
      <c r="GF8316" s="68" t="s">
        <v>8287</v>
      </c>
    </row>
    <row r="8317" spans="187:188" x14ac:dyDescent="0.3">
      <c r="GE8317" s="68">
        <v>289024</v>
      </c>
      <c r="GF8317" s="68" t="s">
        <v>8291</v>
      </c>
    </row>
    <row r="8318" spans="187:188" x14ac:dyDescent="0.3">
      <c r="GE8318" s="68">
        <v>289025</v>
      </c>
      <c r="GF8318" s="68" t="s">
        <v>8292</v>
      </c>
    </row>
    <row r="8319" spans="187:188" x14ac:dyDescent="0.3">
      <c r="GE8319" s="68">
        <v>289026</v>
      </c>
      <c r="GF8319" s="68" t="s">
        <v>8293</v>
      </c>
    </row>
    <row r="8320" spans="187:188" x14ac:dyDescent="0.3">
      <c r="GE8320" s="68">
        <v>289027</v>
      </c>
      <c r="GF8320" s="68" t="s">
        <v>8294</v>
      </c>
    </row>
    <row r="8321" spans="187:188" x14ac:dyDescent="0.3">
      <c r="GE8321" s="68">
        <v>289028</v>
      </c>
      <c r="GF8321" s="68" t="s">
        <v>8295</v>
      </c>
    </row>
    <row r="8322" spans="187:188" x14ac:dyDescent="0.3">
      <c r="GE8322" s="68">
        <v>289034</v>
      </c>
      <c r="GF8322" s="68" t="s">
        <v>2142</v>
      </c>
    </row>
    <row r="8323" spans="187:188" x14ac:dyDescent="0.3">
      <c r="GE8323" s="68">
        <v>289035</v>
      </c>
      <c r="GF8323" s="68" t="s">
        <v>2144</v>
      </c>
    </row>
    <row r="8324" spans="187:188" x14ac:dyDescent="0.3">
      <c r="GE8324" s="68">
        <v>289036</v>
      </c>
      <c r="GF8324" s="68" t="s">
        <v>2146</v>
      </c>
    </row>
    <row r="8325" spans="187:188" x14ac:dyDescent="0.3">
      <c r="GE8325" s="68">
        <v>289041</v>
      </c>
      <c r="GF8325" s="68" t="s">
        <v>2148</v>
      </c>
    </row>
    <row r="8326" spans="187:188" x14ac:dyDescent="0.3">
      <c r="GE8326" s="68">
        <v>289067</v>
      </c>
      <c r="GF8326" s="68" t="s">
        <v>8296</v>
      </c>
    </row>
    <row r="8327" spans="187:188" x14ac:dyDescent="0.3">
      <c r="GE8327" s="68">
        <v>289068</v>
      </c>
      <c r="GF8327" s="68" t="s">
        <v>8297</v>
      </c>
    </row>
    <row r="8328" spans="187:188" x14ac:dyDescent="0.3">
      <c r="GE8328" s="68">
        <v>289069</v>
      </c>
      <c r="GF8328" s="68" t="s">
        <v>8298</v>
      </c>
    </row>
    <row r="8329" spans="187:188" x14ac:dyDescent="0.3">
      <c r="GE8329" s="68">
        <v>289070</v>
      </c>
      <c r="GF8329" s="68" t="s">
        <v>8299</v>
      </c>
    </row>
    <row r="8330" spans="187:188" x14ac:dyDescent="0.3">
      <c r="GE8330" s="68">
        <v>289071</v>
      </c>
      <c r="GF8330" s="68" t="s">
        <v>2151</v>
      </c>
    </row>
    <row r="8331" spans="187:188" x14ac:dyDescent="0.3">
      <c r="GE8331" s="68">
        <v>289072</v>
      </c>
      <c r="GF8331" s="68" t="s">
        <v>8300</v>
      </c>
    </row>
    <row r="8332" spans="187:188" x14ac:dyDescent="0.3">
      <c r="GE8332" s="68">
        <v>289073</v>
      </c>
      <c r="GF8332" s="68" t="s">
        <v>8301</v>
      </c>
    </row>
    <row r="8333" spans="187:188" x14ac:dyDescent="0.3">
      <c r="GE8333" s="68">
        <v>289074</v>
      </c>
      <c r="GF8333" s="68" t="s">
        <v>8302</v>
      </c>
    </row>
    <row r="8334" spans="187:188" x14ac:dyDescent="0.3">
      <c r="GE8334" s="68">
        <v>289075</v>
      </c>
      <c r="GF8334" s="68" t="s">
        <v>8303</v>
      </c>
    </row>
    <row r="8335" spans="187:188" x14ac:dyDescent="0.3">
      <c r="GE8335" s="68">
        <v>289076</v>
      </c>
      <c r="GF8335" s="68" t="s">
        <v>8304</v>
      </c>
    </row>
    <row r="8336" spans="187:188" x14ac:dyDescent="0.3">
      <c r="GE8336" s="68">
        <v>289077</v>
      </c>
      <c r="GF8336" s="68" t="s">
        <v>8305</v>
      </c>
    </row>
    <row r="8337" spans="187:188" x14ac:dyDescent="0.3">
      <c r="GE8337" s="68">
        <v>289861</v>
      </c>
      <c r="GF8337" s="68" t="s">
        <v>8306</v>
      </c>
    </row>
    <row r="8338" spans="187:188" x14ac:dyDescent="0.3">
      <c r="GE8338" s="68">
        <v>289862</v>
      </c>
      <c r="GF8338" s="68" t="s">
        <v>8307</v>
      </c>
    </row>
    <row r="8339" spans="187:188" x14ac:dyDescent="0.3">
      <c r="GE8339" s="68">
        <v>289863</v>
      </c>
      <c r="GF8339" s="68" t="s">
        <v>8308</v>
      </c>
    </row>
    <row r="8340" spans="187:188" x14ac:dyDescent="0.3">
      <c r="GE8340" s="68">
        <v>289864</v>
      </c>
      <c r="GF8340" s="68" t="s">
        <v>8309</v>
      </c>
    </row>
    <row r="8341" spans="187:188" x14ac:dyDescent="0.3">
      <c r="GE8341" s="68">
        <v>289865</v>
      </c>
      <c r="GF8341" s="68" t="s">
        <v>8310</v>
      </c>
    </row>
    <row r="8342" spans="187:188" x14ac:dyDescent="0.3">
      <c r="GE8342" s="68">
        <v>289866</v>
      </c>
      <c r="GF8342" s="68" t="s">
        <v>8311</v>
      </c>
    </row>
    <row r="8343" spans="187:188" x14ac:dyDescent="0.3">
      <c r="GE8343" s="68">
        <v>289867</v>
      </c>
      <c r="GF8343" s="68" t="s">
        <v>8312</v>
      </c>
    </row>
    <row r="8344" spans="187:188" x14ac:dyDescent="0.3">
      <c r="GE8344" s="68">
        <v>289868</v>
      </c>
      <c r="GF8344" s="68" t="s">
        <v>8313</v>
      </c>
    </row>
    <row r="8345" spans="187:188" x14ac:dyDescent="0.3">
      <c r="GE8345" s="68">
        <v>289869</v>
      </c>
      <c r="GF8345" s="68" t="s">
        <v>8314</v>
      </c>
    </row>
    <row r="8346" spans="187:188" x14ac:dyDescent="0.3">
      <c r="GE8346" s="68">
        <v>289870</v>
      </c>
      <c r="GF8346" s="68" t="s">
        <v>8315</v>
      </c>
    </row>
    <row r="8347" spans="187:188" x14ac:dyDescent="0.3">
      <c r="GE8347" s="68">
        <v>289871</v>
      </c>
      <c r="GF8347" s="68" t="s">
        <v>8316</v>
      </c>
    </row>
    <row r="8348" spans="187:188" x14ac:dyDescent="0.3">
      <c r="GE8348" s="68">
        <v>289872</v>
      </c>
      <c r="GF8348" s="68" t="s">
        <v>8317</v>
      </c>
    </row>
    <row r="8349" spans="187:188" x14ac:dyDescent="0.3">
      <c r="GE8349" s="68">
        <v>289873</v>
      </c>
      <c r="GF8349" s="68" t="s">
        <v>8318</v>
      </c>
    </row>
    <row r="8350" spans="187:188" x14ac:dyDescent="0.3">
      <c r="GE8350" s="68">
        <v>289874</v>
      </c>
      <c r="GF8350" s="68" t="s">
        <v>8319</v>
      </c>
    </row>
    <row r="8351" spans="187:188" x14ac:dyDescent="0.3">
      <c r="GE8351" s="68">
        <v>289875</v>
      </c>
      <c r="GF8351" s="68" t="s">
        <v>8320</v>
      </c>
    </row>
    <row r="8352" spans="187:188" x14ac:dyDescent="0.3">
      <c r="GE8352" s="68">
        <v>289876</v>
      </c>
      <c r="GF8352" s="68" t="s">
        <v>8321</v>
      </c>
    </row>
    <row r="8353" spans="187:188" x14ac:dyDescent="0.3">
      <c r="GE8353" s="68">
        <v>289877</v>
      </c>
      <c r="GF8353" s="68" t="s">
        <v>8322</v>
      </c>
    </row>
    <row r="8354" spans="187:188" x14ac:dyDescent="0.3">
      <c r="GE8354" s="68">
        <v>289878</v>
      </c>
      <c r="GF8354" s="68" t="s">
        <v>8323</v>
      </c>
    </row>
    <row r="8355" spans="187:188" x14ac:dyDescent="0.3">
      <c r="GE8355" s="68">
        <v>289879</v>
      </c>
      <c r="GF8355" s="68" t="s">
        <v>8324</v>
      </c>
    </row>
    <row r="8356" spans="187:188" x14ac:dyDescent="0.3">
      <c r="GE8356" s="68">
        <v>289880</v>
      </c>
      <c r="GF8356" s="68" t="s">
        <v>8325</v>
      </c>
    </row>
    <row r="8357" spans="187:188" x14ac:dyDescent="0.3">
      <c r="GE8357" s="68">
        <v>289881</v>
      </c>
      <c r="GF8357" s="68" t="s">
        <v>8326</v>
      </c>
    </row>
    <row r="8358" spans="187:188" x14ac:dyDescent="0.3">
      <c r="GE8358" s="68">
        <v>289882</v>
      </c>
      <c r="GF8358" s="68" t="s">
        <v>8327</v>
      </c>
    </row>
    <row r="8359" spans="187:188" x14ac:dyDescent="0.3">
      <c r="GE8359" s="68">
        <v>289883</v>
      </c>
      <c r="GF8359" s="68" t="s">
        <v>8328</v>
      </c>
    </row>
    <row r="8360" spans="187:188" x14ac:dyDescent="0.3">
      <c r="GE8360" s="68">
        <v>289884</v>
      </c>
      <c r="GF8360" s="68" t="s">
        <v>8329</v>
      </c>
    </row>
    <row r="8361" spans="187:188" x14ac:dyDescent="0.3">
      <c r="GE8361" s="68">
        <v>289885</v>
      </c>
      <c r="GF8361" s="68" t="s">
        <v>8330</v>
      </c>
    </row>
    <row r="8362" spans="187:188" x14ac:dyDescent="0.3">
      <c r="GE8362" s="68">
        <v>289886</v>
      </c>
      <c r="GF8362" s="68" t="s">
        <v>8331</v>
      </c>
    </row>
    <row r="8363" spans="187:188" x14ac:dyDescent="0.3">
      <c r="GE8363" s="68">
        <v>289887</v>
      </c>
      <c r="GF8363" s="68" t="s">
        <v>8332</v>
      </c>
    </row>
    <row r="8364" spans="187:188" x14ac:dyDescent="0.3">
      <c r="GE8364" s="68">
        <v>289888</v>
      </c>
      <c r="GF8364" s="68" t="s">
        <v>8333</v>
      </c>
    </row>
    <row r="8365" spans="187:188" x14ac:dyDescent="0.3">
      <c r="GE8365" s="68">
        <v>289889</v>
      </c>
      <c r="GF8365" s="68" t="s">
        <v>8334</v>
      </c>
    </row>
    <row r="8366" spans="187:188" x14ac:dyDescent="0.3">
      <c r="GE8366" s="68">
        <v>289890</v>
      </c>
      <c r="GF8366" s="68" t="s">
        <v>8335</v>
      </c>
    </row>
    <row r="8367" spans="187:188" x14ac:dyDescent="0.3">
      <c r="GE8367" s="68">
        <v>289891</v>
      </c>
      <c r="GF8367" s="68" t="s">
        <v>8336</v>
      </c>
    </row>
    <row r="8368" spans="187:188" x14ac:dyDescent="0.3">
      <c r="GE8368" s="68">
        <v>289892</v>
      </c>
      <c r="GF8368" s="68" t="s">
        <v>8337</v>
      </c>
    </row>
    <row r="8369" spans="187:188" x14ac:dyDescent="0.3">
      <c r="GE8369" s="68">
        <v>289893</v>
      </c>
      <c r="GF8369" s="68" t="s">
        <v>8338</v>
      </c>
    </row>
    <row r="8370" spans="187:188" x14ac:dyDescent="0.3">
      <c r="GE8370" s="68">
        <v>289901</v>
      </c>
      <c r="GF8370" s="68" t="s">
        <v>8339</v>
      </c>
    </row>
    <row r="8371" spans="187:188" x14ac:dyDescent="0.3">
      <c r="GE8371" s="68">
        <v>289902</v>
      </c>
      <c r="GF8371" s="68" t="s">
        <v>8340</v>
      </c>
    </row>
    <row r="8372" spans="187:188" x14ac:dyDescent="0.3">
      <c r="GE8372" s="68">
        <v>289903</v>
      </c>
      <c r="GF8372" s="68" t="s">
        <v>8341</v>
      </c>
    </row>
    <row r="8373" spans="187:188" x14ac:dyDescent="0.3">
      <c r="GE8373" s="68">
        <v>289904</v>
      </c>
      <c r="GF8373" s="68" t="s">
        <v>8342</v>
      </c>
    </row>
    <row r="8374" spans="187:188" x14ac:dyDescent="0.3">
      <c r="GE8374" s="68">
        <v>289905</v>
      </c>
      <c r="GF8374" s="68" t="s">
        <v>8343</v>
      </c>
    </row>
    <row r="8375" spans="187:188" x14ac:dyDescent="0.3">
      <c r="GE8375" s="68">
        <v>289906</v>
      </c>
      <c r="GF8375" s="68" t="s">
        <v>8344</v>
      </c>
    </row>
    <row r="8376" spans="187:188" x14ac:dyDescent="0.3">
      <c r="GE8376" s="68">
        <v>289907</v>
      </c>
      <c r="GF8376" s="68" t="s">
        <v>8345</v>
      </c>
    </row>
    <row r="8377" spans="187:188" x14ac:dyDescent="0.3">
      <c r="GE8377" s="68">
        <v>289908</v>
      </c>
      <c r="GF8377" s="68" t="s">
        <v>8346</v>
      </c>
    </row>
    <row r="8378" spans="187:188" x14ac:dyDescent="0.3">
      <c r="GE8378" s="68">
        <v>289909</v>
      </c>
      <c r="GF8378" s="68" t="s">
        <v>8347</v>
      </c>
    </row>
    <row r="8379" spans="187:188" x14ac:dyDescent="0.3">
      <c r="GE8379" s="68">
        <v>289910</v>
      </c>
      <c r="GF8379" s="68" t="s">
        <v>8348</v>
      </c>
    </row>
    <row r="8380" spans="187:188" x14ac:dyDescent="0.3">
      <c r="GE8380" s="68">
        <v>289911</v>
      </c>
      <c r="GF8380" s="68" t="s">
        <v>8349</v>
      </c>
    </row>
    <row r="8381" spans="187:188" x14ac:dyDescent="0.3">
      <c r="GE8381" s="68">
        <v>289912</v>
      </c>
      <c r="GF8381" s="68" t="s">
        <v>8350</v>
      </c>
    </row>
    <row r="8382" spans="187:188" x14ac:dyDescent="0.3">
      <c r="GE8382" s="68">
        <v>289913</v>
      </c>
      <c r="GF8382" s="68" t="s">
        <v>8351</v>
      </c>
    </row>
    <row r="8383" spans="187:188" x14ac:dyDescent="0.3">
      <c r="GE8383" s="68">
        <v>289914</v>
      </c>
      <c r="GF8383" s="68" t="s">
        <v>8352</v>
      </c>
    </row>
    <row r="8384" spans="187:188" x14ac:dyDescent="0.3">
      <c r="GE8384" s="68">
        <v>289915</v>
      </c>
      <c r="GF8384" s="68" t="s">
        <v>8353</v>
      </c>
    </row>
    <row r="8385" spans="187:188" x14ac:dyDescent="0.3">
      <c r="GE8385" s="68">
        <v>289916</v>
      </c>
      <c r="GF8385" s="68" t="s">
        <v>8354</v>
      </c>
    </row>
    <row r="8386" spans="187:188" x14ac:dyDescent="0.3">
      <c r="GE8386" s="68">
        <v>289917</v>
      </c>
      <c r="GF8386" s="68" t="s">
        <v>8355</v>
      </c>
    </row>
    <row r="8387" spans="187:188" x14ac:dyDescent="0.3">
      <c r="GE8387" s="68">
        <v>289918</v>
      </c>
      <c r="GF8387" s="68" t="s">
        <v>8356</v>
      </c>
    </row>
    <row r="8388" spans="187:188" x14ac:dyDescent="0.3">
      <c r="GE8388" s="68">
        <v>289919</v>
      </c>
      <c r="GF8388" s="68" t="s">
        <v>8356</v>
      </c>
    </row>
    <row r="8389" spans="187:188" x14ac:dyDescent="0.3">
      <c r="GE8389" s="68">
        <v>289920</v>
      </c>
      <c r="GF8389" s="68" t="s">
        <v>8357</v>
      </c>
    </row>
    <row r="8390" spans="187:188" x14ac:dyDescent="0.3">
      <c r="GE8390" s="68">
        <v>289921</v>
      </c>
      <c r="GF8390" s="68" t="s">
        <v>8358</v>
      </c>
    </row>
    <row r="8391" spans="187:188" x14ac:dyDescent="0.3">
      <c r="GE8391" s="68">
        <v>289990</v>
      </c>
      <c r="GF8391" s="68" t="s">
        <v>8359</v>
      </c>
    </row>
    <row r="8392" spans="187:188" x14ac:dyDescent="0.3">
      <c r="GE8392" s="68">
        <v>289991</v>
      </c>
      <c r="GF8392" s="68" t="s">
        <v>8360</v>
      </c>
    </row>
    <row r="8393" spans="187:188" x14ac:dyDescent="0.3">
      <c r="GE8393" s="68">
        <v>289992</v>
      </c>
      <c r="GF8393" s="68" t="s">
        <v>8361</v>
      </c>
    </row>
    <row r="8394" spans="187:188" x14ac:dyDescent="0.3">
      <c r="GE8394" s="68">
        <v>289993</v>
      </c>
      <c r="GF8394" s="68" t="s">
        <v>8362</v>
      </c>
    </row>
    <row r="8395" spans="187:188" x14ac:dyDescent="0.3">
      <c r="GE8395" s="68">
        <v>289994</v>
      </c>
      <c r="GF8395" s="68" t="s">
        <v>8363</v>
      </c>
    </row>
    <row r="8396" spans="187:188" x14ac:dyDescent="0.3">
      <c r="GE8396" s="68">
        <v>289995</v>
      </c>
      <c r="GF8396" s="68" t="s">
        <v>8364</v>
      </c>
    </row>
    <row r="8397" spans="187:188" x14ac:dyDescent="0.3">
      <c r="GE8397" s="68">
        <v>289996</v>
      </c>
      <c r="GF8397" s="68" t="s">
        <v>8365</v>
      </c>
    </row>
    <row r="8398" spans="187:188" x14ac:dyDescent="0.3">
      <c r="GE8398" s="68">
        <v>289997</v>
      </c>
      <c r="GF8398" s="68" t="s">
        <v>8366</v>
      </c>
    </row>
    <row r="8399" spans="187:188" x14ac:dyDescent="0.3">
      <c r="GE8399" s="68">
        <v>289998</v>
      </c>
      <c r="GF8399" s="68" t="s">
        <v>8367</v>
      </c>
    </row>
    <row r="8400" spans="187:188" x14ac:dyDescent="0.3">
      <c r="GE8400" s="68">
        <v>289999</v>
      </c>
      <c r="GF8400" s="68" t="s">
        <v>8368</v>
      </c>
    </row>
    <row r="8401" spans="187:188" x14ac:dyDescent="0.3">
      <c r="GE8401" s="68">
        <v>294000</v>
      </c>
      <c r="GF8401" s="68" t="s">
        <v>3670</v>
      </c>
    </row>
    <row r="8402" spans="187:188" x14ac:dyDescent="0.3">
      <c r="GE8402" s="68">
        <v>294001</v>
      </c>
      <c r="GF8402" s="68" t="s">
        <v>3671</v>
      </c>
    </row>
    <row r="8403" spans="187:188" x14ac:dyDescent="0.3">
      <c r="GE8403" s="68">
        <v>294002</v>
      </c>
      <c r="GF8403" s="68" t="s">
        <v>8369</v>
      </c>
    </row>
    <row r="8404" spans="187:188" x14ac:dyDescent="0.3">
      <c r="GE8404" s="68">
        <v>294003</v>
      </c>
      <c r="GF8404" s="68" t="s">
        <v>3673</v>
      </c>
    </row>
    <row r="8405" spans="187:188" x14ac:dyDescent="0.3">
      <c r="GE8405" s="68">
        <v>294004</v>
      </c>
      <c r="GF8405" s="68" t="s">
        <v>3674</v>
      </c>
    </row>
    <row r="8406" spans="187:188" x14ac:dyDescent="0.3">
      <c r="GE8406" s="68">
        <v>294005</v>
      </c>
      <c r="GF8406" s="68" t="s">
        <v>3675</v>
      </c>
    </row>
    <row r="8407" spans="187:188" x14ac:dyDescent="0.3">
      <c r="GE8407" s="68">
        <v>294006</v>
      </c>
      <c r="GF8407" s="68" t="s">
        <v>3676</v>
      </c>
    </row>
    <row r="8408" spans="187:188" x14ac:dyDescent="0.3">
      <c r="GE8408" s="68">
        <v>294007</v>
      </c>
      <c r="GF8408" s="68" t="s">
        <v>3677</v>
      </c>
    </row>
    <row r="8409" spans="187:188" x14ac:dyDescent="0.3">
      <c r="GE8409" s="68">
        <v>294008</v>
      </c>
      <c r="GF8409" s="68" t="s">
        <v>3678</v>
      </c>
    </row>
    <row r="8410" spans="187:188" x14ac:dyDescent="0.3">
      <c r="GE8410" s="68">
        <v>294009</v>
      </c>
      <c r="GF8410" s="68" t="s">
        <v>3679</v>
      </c>
    </row>
    <row r="8411" spans="187:188" x14ac:dyDescent="0.3">
      <c r="GE8411" s="68">
        <v>294010</v>
      </c>
      <c r="GF8411" s="68" t="s">
        <v>3680</v>
      </c>
    </row>
    <row r="8412" spans="187:188" x14ac:dyDescent="0.3">
      <c r="GE8412" s="68">
        <v>294011</v>
      </c>
      <c r="GF8412" s="68" t="s">
        <v>3681</v>
      </c>
    </row>
    <row r="8413" spans="187:188" x14ac:dyDescent="0.3">
      <c r="GE8413" s="68">
        <v>294012</v>
      </c>
      <c r="GF8413" s="68" t="s">
        <v>3682</v>
      </c>
    </row>
    <row r="8414" spans="187:188" x14ac:dyDescent="0.3">
      <c r="GE8414" s="68">
        <v>294013</v>
      </c>
      <c r="GF8414" s="68" t="s">
        <v>8370</v>
      </c>
    </row>
    <row r="8415" spans="187:188" x14ac:dyDescent="0.3">
      <c r="GE8415" s="68">
        <v>294014</v>
      </c>
      <c r="GF8415" s="68" t="s">
        <v>3684</v>
      </c>
    </row>
    <row r="8416" spans="187:188" x14ac:dyDescent="0.3">
      <c r="GE8416" s="68">
        <v>294015</v>
      </c>
      <c r="GF8416" s="68" t="s">
        <v>3685</v>
      </c>
    </row>
    <row r="8417" spans="187:188" x14ac:dyDescent="0.3">
      <c r="GE8417" s="68">
        <v>294016</v>
      </c>
      <c r="GF8417" s="68" t="s">
        <v>2186</v>
      </c>
    </row>
    <row r="8418" spans="187:188" x14ac:dyDescent="0.3">
      <c r="GE8418" s="68">
        <v>294017</v>
      </c>
      <c r="GF8418" s="68" t="s">
        <v>3686</v>
      </c>
    </row>
    <row r="8419" spans="187:188" x14ac:dyDescent="0.3">
      <c r="GE8419" s="68">
        <v>294018</v>
      </c>
      <c r="GF8419" s="68" t="s">
        <v>3687</v>
      </c>
    </row>
    <row r="8420" spans="187:188" x14ac:dyDescent="0.3">
      <c r="GE8420" s="68">
        <v>294019</v>
      </c>
      <c r="GF8420" s="68" t="s">
        <v>3688</v>
      </c>
    </row>
    <row r="8421" spans="187:188" x14ac:dyDescent="0.3">
      <c r="GE8421" s="68">
        <v>294020</v>
      </c>
      <c r="GF8421" s="68" t="s">
        <v>3689</v>
      </c>
    </row>
    <row r="8422" spans="187:188" x14ac:dyDescent="0.3">
      <c r="GE8422" s="68">
        <v>294021</v>
      </c>
      <c r="GF8422" s="68" t="s">
        <v>3690</v>
      </c>
    </row>
    <row r="8423" spans="187:188" x14ac:dyDescent="0.3">
      <c r="GE8423" s="68">
        <v>294022</v>
      </c>
      <c r="GF8423" s="68" t="s">
        <v>8371</v>
      </c>
    </row>
    <row r="8424" spans="187:188" x14ac:dyDescent="0.3">
      <c r="GE8424" s="68">
        <v>294023</v>
      </c>
      <c r="GF8424" s="68" t="s">
        <v>8372</v>
      </c>
    </row>
    <row r="8425" spans="187:188" x14ac:dyDescent="0.3">
      <c r="GE8425" s="68">
        <v>294024</v>
      </c>
      <c r="GF8425" s="68" t="s">
        <v>3693</v>
      </c>
    </row>
    <row r="8426" spans="187:188" x14ac:dyDescent="0.3">
      <c r="GE8426" s="68">
        <v>294025</v>
      </c>
      <c r="GF8426" s="68" t="s">
        <v>3694</v>
      </c>
    </row>
    <row r="8427" spans="187:188" x14ac:dyDescent="0.3">
      <c r="GE8427" s="68">
        <v>294026</v>
      </c>
      <c r="GF8427" s="68" t="s">
        <v>8373</v>
      </c>
    </row>
    <row r="8428" spans="187:188" x14ac:dyDescent="0.3">
      <c r="GE8428" s="68">
        <v>294027</v>
      </c>
      <c r="GF8428" s="68" t="s">
        <v>3696</v>
      </c>
    </row>
    <row r="8429" spans="187:188" x14ac:dyDescent="0.3">
      <c r="GE8429" s="68">
        <v>294028</v>
      </c>
      <c r="GF8429" s="68" t="s">
        <v>8374</v>
      </c>
    </row>
    <row r="8430" spans="187:188" x14ac:dyDescent="0.3">
      <c r="GE8430" s="68">
        <v>294029</v>
      </c>
      <c r="GF8430" s="68" t="s">
        <v>2213</v>
      </c>
    </row>
    <row r="8431" spans="187:188" x14ac:dyDescent="0.3">
      <c r="GE8431" s="68">
        <v>294030</v>
      </c>
      <c r="GF8431" s="68" t="s">
        <v>2216</v>
      </c>
    </row>
    <row r="8432" spans="187:188" x14ac:dyDescent="0.3">
      <c r="GE8432" s="68">
        <v>294031</v>
      </c>
      <c r="GF8432" s="68" t="s">
        <v>8375</v>
      </c>
    </row>
    <row r="8433" spans="187:188" x14ac:dyDescent="0.3">
      <c r="GE8433" s="68">
        <v>294032</v>
      </c>
      <c r="GF8433" s="68" t="s">
        <v>2222</v>
      </c>
    </row>
    <row r="8434" spans="187:188" x14ac:dyDescent="0.3">
      <c r="GE8434" s="68">
        <v>294033</v>
      </c>
      <c r="GF8434" s="68" t="s">
        <v>2225</v>
      </c>
    </row>
    <row r="8435" spans="187:188" x14ac:dyDescent="0.3">
      <c r="GE8435" s="68">
        <v>294034</v>
      </c>
      <c r="GF8435" s="68" t="s">
        <v>2228</v>
      </c>
    </row>
    <row r="8436" spans="187:188" x14ac:dyDescent="0.3">
      <c r="GE8436" s="68">
        <v>294035</v>
      </c>
      <c r="GF8436" s="68" t="s">
        <v>2231</v>
      </c>
    </row>
    <row r="8437" spans="187:188" x14ac:dyDescent="0.3">
      <c r="GE8437" s="68">
        <v>294036</v>
      </c>
      <c r="GF8437" s="68" t="s">
        <v>8376</v>
      </c>
    </row>
    <row r="8438" spans="187:188" x14ac:dyDescent="0.3">
      <c r="GE8438" s="68">
        <v>294037</v>
      </c>
      <c r="GF8438" s="68" t="s">
        <v>8377</v>
      </c>
    </row>
    <row r="8439" spans="187:188" x14ac:dyDescent="0.3">
      <c r="GE8439" s="68">
        <v>294038</v>
      </c>
      <c r="GF8439" s="68" t="s">
        <v>8378</v>
      </c>
    </row>
    <row r="8440" spans="187:188" x14ac:dyDescent="0.3">
      <c r="GE8440" s="68">
        <v>294039</v>
      </c>
      <c r="GF8440" s="68" t="s">
        <v>7534</v>
      </c>
    </row>
    <row r="8441" spans="187:188" x14ac:dyDescent="0.3">
      <c r="GE8441" s="68">
        <v>294040</v>
      </c>
      <c r="GF8441" s="68" t="s">
        <v>7535</v>
      </c>
    </row>
    <row r="8442" spans="187:188" x14ac:dyDescent="0.3">
      <c r="GE8442" s="68">
        <v>294041</v>
      </c>
      <c r="GF8442" s="68" t="s">
        <v>2236</v>
      </c>
    </row>
    <row r="8443" spans="187:188" x14ac:dyDescent="0.3">
      <c r="GE8443" s="68">
        <v>294042</v>
      </c>
      <c r="GF8443" s="68" t="s">
        <v>2239</v>
      </c>
    </row>
    <row r="8444" spans="187:188" x14ac:dyDescent="0.3">
      <c r="GE8444" s="68">
        <v>294043</v>
      </c>
      <c r="GF8444" s="68" t="s">
        <v>2242</v>
      </c>
    </row>
    <row r="8445" spans="187:188" x14ac:dyDescent="0.3">
      <c r="GE8445" s="68">
        <v>294044</v>
      </c>
      <c r="GF8445" s="68" t="s">
        <v>2245</v>
      </c>
    </row>
    <row r="8446" spans="187:188" x14ac:dyDescent="0.3">
      <c r="GE8446" s="68">
        <v>294045</v>
      </c>
      <c r="GF8446" s="68" t="s">
        <v>2248</v>
      </c>
    </row>
    <row r="8447" spans="187:188" x14ac:dyDescent="0.3">
      <c r="GE8447" s="68">
        <v>294046</v>
      </c>
      <c r="GF8447" s="68" t="s">
        <v>2251</v>
      </c>
    </row>
    <row r="8448" spans="187:188" x14ac:dyDescent="0.3">
      <c r="GE8448" s="68">
        <v>294047</v>
      </c>
      <c r="GF8448" s="68" t="s">
        <v>2253</v>
      </c>
    </row>
    <row r="8449" spans="187:188" x14ac:dyDescent="0.3">
      <c r="GE8449" s="68">
        <v>294048</v>
      </c>
      <c r="GF8449" s="68" t="s">
        <v>2255</v>
      </c>
    </row>
    <row r="8450" spans="187:188" x14ac:dyDescent="0.3">
      <c r="GE8450" s="68">
        <v>294049</v>
      </c>
      <c r="GF8450" s="68" t="s">
        <v>8379</v>
      </c>
    </row>
    <row r="8451" spans="187:188" x14ac:dyDescent="0.3">
      <c r="GE8451" s="68">
        <v>294050</v>
      </c>
      <c r="GF8451" s="68" t="s">
        <v>8380</v>
      </c>
    </row>
    <row r="8452" spans="187:188" x14ac:dyDescent="0.3">
      <c r="GE8452" s="68">
        <v>294051</v>
      </c>
      <c r="GF8452" s="68" t="s">
        <v>8381</v>
      </c>
    </row>
    <row r="8453" spans="187:188" x14ac:dyDescent="0.3">
      <c r="GE8453" s="68">
        <v>294052</v>
      </c>
      <c r="GF8453" s="68" t="s">
        <v>8382</v>
      </c>
    </row>
    <row r="8454" spans="187:188" x14ac:dyDescent="0.3">
      <c r="GE8454" s="68">
        <v>294053</v>
      </c>
      <c r="GF8454" s="68" t="s">
        <v>8383</v>
      </c>
    </row>
    <row r="8455" spans="187:188" x14ac:dyDescent="0.3">
      <c r="GE8455" s="68">
        <v>294054</v>
      </c>
      <c r="GF8455" s="68" t="s">
        <v>8384</v>
      </c>
    </row>
    <row r="8456" spans="187:188" x14ac:dyDescent="0.3">
      <c r="GE8456" s="68">
        <v>294055</v>
      </c>
      <c r="GF8456" s="68" t="s">
        <v>8385</v>
      </c>
    </row>
    <row r="8457" spans="187:188" x14ac:dyDescent="0.3">
      <c r="GE8457" s="68">
        <v>294056</v>
      </c>
      <c r="GF8457" s="68" t="s">
        <v>8386</v>
      </c>
    </row>
    <row r="8458" spans="187:188" x14ac:dyDescent="0.3">
      <c r="GE8458" s="68">
        <v>294057</v>
      </c>
      <c r="GF8458" s="68" t="s">
        <v>8387</v>
      </c>
    </row>
    <row r="8459" spans="187:188" x14ac:dyDescent="0.3">
      <c r="GE8459" s="68">
        <v>294058</v>
      </c>
      <c r="GF8459" s="68" t="s">
        <v>8388</v>
      </c>
    </row>
    <row r="8460" spans="187:188" x14ac:dyDescent="0.3">
      <c r="GE8460" s="68">
        <v>294059</v>
      </c>
      <c r="GF8460" s="68" t="s">
        <v>8389</v>
      </c>
    </row>
    <row r="8461" spans="187:188" x14ac:dyDescent="0.3">
      <c r="GE8461" s="68">
        <v>294060</v>
      </c>
      <c r="GF8461" s="68" t="s">
        <v>8390</v>
      </c>
    </row>
    <row r="8462" spans="187:188" x14ac:dyDescent="0.3">
      <c r="GE8462" s="68">
        <v>294061</v>
      </c>
      <c r="GF8462" s="68" t="s">
        <v>8391</v>
      </c>
    </row>
    <row r="8463" spans="187:188" x14ac:dyDescent="0.3">
      <c r="GE8463" s="68">
        <v>294062</v>
      </c>
      <c r="GF8463" s="68" t="s">
        <v>3720</v>
      </c>
    </row>
    <row r="8464" spans="187:188" x14ac:dyDescent="0.3">
      <c r="GE8464" s="68">
        <v>294063</v>
      </c>
      <c r="GF8464" s="68" t="s">
        <v>3723</v>
      </c>
    </row>
    <row r="8465" spans="187:188" x14ac:dyDescent="0.3">
      <c r="GE8465" s="68">
        <v>294064</v>
      </c>
      <c r="GF8465" s="68" t="s">
        <v>3726</v>
      </c>
    </row>
    <row r="8466" spans="187:188" x14ac:dyDescent="0.3">
      <c r="GE8466" s="68">
        <v>294065</v>
      </c>
      <c r="GF8466" s="68" t="s">
        <v>3729</v>
      </c>
    </row>
    <row r="8467" spans="187:188" x14ac:dyDescent="0.3">
      <c r="GE8467" s="68">
        <v>294066</v>
      </c>
      <c r="GF8467" s="68" t="s">
        <v>3732</v>
      </c>
    </row>
    <row r="8468" spans="187:188" x14ac:dyDescent="0.3">
      <c r="GE8468" s="68">
        <v>294067</v>
      </c>
      <c r="GF8468" s="68" t="s">
        <v>3735</v>
      </c>
    </row>
    <row r="8469" spans="187:188" x14ac:dyDescent="0.3">
      <c r="GE8469" s="68">
        <v>294068</v>
      </c>
      <c r="GF8469" s="68" t="s">
        <v>3738</v>
      </c>
    </row>
    <row r="8470" spans="187:188" x14ac:dyDescent="0.3">
      <c r="GE8470" s="68">
        <v>294069</v>
      </c>
      <c r="GF8470" s="68" t="s">
        <v>3741</v>
      </c>
    </row>
    <row r="8471" spans="187:188" x14ac:dyDescent="0.3">
      <c r="GE8471" s="68">
        <v>294070</v>
      </c>
      <c r="GF8471" s="68" t="s">
        <v>3744</v>
      </c>
    </row>
    <row r="8472" spans="187:188" x14ac:dyDescent="0.3">
      <c r="GE8472" s="68">
        <v>294071</v>
      </c>
      <c r="GF8472" s="68" t="s">
        <v>3746</v>
      </c>
    </row>
    <row r="8473" spans="187:188" x14ac:dyDescent="0.3">
      <c r="GE8473" s="68">
        <v>294072</v>
      </c>
      <c r="GF8473" s="68" t="s">
        <v>8392</v>
      </c>
    </row>
    <row r="8474" spans="187:188" x14ac:dyDescent="0.3">
      <c r="GE8474" s="68">
        <v>294073</v>
      </c>
      <c r="GF8474" s="68" t="s">
        <v>8393</v>
      </c>
    </row>
    <row r="8475" spans="187:188" x14ac:dyDescent="0.3">
      <c r="GE8475" s="68">
        <v>299999</v>
      </c>
      <c r="GF8475" s="68" t="s">
        <v>3755</v>
      </c>
    </row>
    <row r="8476" spans="187:188" x14ac:dyDescent="0.3">
      <c r="GE8476" s="68">
        <v>500000</v>
      </c>
      <c r="GF8476" s="68" t="s">
        <v>8394</v>
      </c>
    </row>
    <row r="8477" spans="187:188" x14ac:dyDescent="0.3">
      <c r="GE8477" s="68">
        <v>500001</v>
      </c>
      <c r="GF8477" s="68" t="s">
        <v>8395</v>
      </c>
    </row>
    <row r="8478" spans="187:188" x14ac:dyDescent="0.3">
      <c r="GE8478" s="68">
        <v>500002</v>
      </c>
      <c r="GF8478" s="68" t="s">
        <v>8396</v>
      </c>
    </row>
    <row r="8479" spans="187:188" x14ac:dyDescent="0.3">
      <c r="GE8479" s="68">
        <v>900000</v>
      </c>
      <c r="GF8479" s="68" t="s">
        <v>8397</v>
      </c>
    </row>
    <row r="8480" spans="187:188" x14ac:dyDescent="0.3">
      <c r="GE8480" s="68">
        <v>900001</v>
      </c>
      <c r="GF8480" s="68" t="s">
        <v>4194</v>
      </c>
    </row>
    <row r="8481" spans="187:188" x14ac:dyDescent="0.3">
      <c r="GE8481" s="68">
        <v>900002</v>
      </c>
      <c r="GF8481" s="68" t="s">
        <v>4234</v>
      </c>
    </row>
    <row r="8482" spans="187:188" x14ac:dyDescent="0.3">
      <c r="GE8482" s="68">
        <v>900003</v>
      </c>
      <c r="GF8482" s="68" t="s">
        <v>4232</v>
      </c>
    </row>
    <row r="8483" spans="187:188" x14ac:dyDescent="0.3">
      <c r="GE8483" s="68">
        <v>900004</v>
      </c>
      <c r="GF8483" s="68" t="s">
        <v>8398</v>
      </c>
    </row>
    <row r="8484" spans="187:188" x14ac:dyDescent="0.3">
      <c r="GE8484" s="68">
        <v>900005</v>
      </c>
      <c r="GF8484" s="68" t="s">
        <v>4547</v>
      </c>
    </row>
    <row r="8485" spans="187:188" x14ac:dyDescent="0.3">
      <c r="GE8485" s="68">
        <v>900006</v>
      </c>
      <c r="GF8485" s="68" t="s">
        <v>5249</v>
      </c>
    </row>
    <row r="8486" spans="187:188" x14ac:dyDescent="0.3">
      <c r="GE8486" s="68">
        <v>210001</v>
      </c>
      <c r="GF8486" s="68" t="s">
        <v>8399</v>
      </c>
    </row>
    <row r="8487" spans="187:188" x14ac:dyDescent="0.3">
      <c r="GE8487" s="68">
        <v>210002</v>
      </c>
      <c r="GF8487" s="68" t="s">
        <v>8400</v>
      </c>
    </row>
    <row r="8488" spans="187:188" x14ac:dyDescent="0.3">
      <c r="GE8488" s="68">
        <v>210003</v>
      </c>
      <c r="GF8488" s="68" t="s">
        <v>8401</v>
      </c>
    </row>
    <row r="8489" spans="187:188" x14ac:dyDescent="0.3">
      <c r="GE8489" s="68">
        <v>210004</v>
      </c>
      <c r="GF8489" s="68" t="s">
        <v>8402</v>
      </c>
    </row>
    <row r="8490" spans="187:188" x14ac:dyDescent="0.3">
      <c r="GE8490" s="68">
        <v>210005</v>
      </c>
      <c r="GF8490" s="68" t="s">
        <v>8403</v>
      </c>
    </row>
    <row r="8491" spans="187:188" x14ac:dyDescent="0.3">
      <c r="GE8491" s="68">
        <v>210006</v>
      </c>
      <c r="GF8491" s="68" t="s">
        <v>8404</v>
      </c>
    </row>
    <row r="8492" spans="187:188" x14ac:dyDescent="0.3">
      <c r="GE8492" s="68">
        <v>210007</v>
      </c>
      <c r="GF8492" s="68" t="s">
        <v>8405</v>
      </c>
    </row>
    <row r="8493" spans="187:188" x14ac:dyDescent="0.3">
      <c r="GE8493" s="68">
        <v>210008</v>
      </c>
      <c r="GF8493" s="68" t="s">
        <v>8406</v>
      </c>
    </row>
    <row r="8494" spans="187:188" x14ac:dyDescent="0.3">
      <c r="GE8494" s="68">
        <v>210009</v>
      </c>
      <c r="GF8494" s="68" t="s">
        <v>8407</v>
      </c>
    </row>
    <row r="8495" spans="187:188" x14ac:dyDescent="0.3">
      <c r="GE8495" s="68">
        <v>210010</v>
      </c>
      <c r="GF8495" s="68" t="s">
        <v>8408</v>
      </c>
    </row>
    <row r="8496" spans="187:188" x14ac:dyDescent="0.3">
      <c r="GE8496" s="68">
        <v>210011</v>
      </c>
      <c r="GF8496" s="68" t="s">
        <v>8409</v>
      </c>
    </row>
    <row r="8497" spans="187:188" x14ac:dyDescent="0.3">
      <c r="GE8497" s="68">
        <v>210012</v>
      </c>
      <c r="GF8497" s="68" t="s">
        <v>8410</v>
      </c>
    </row>
  </sheetData>
  <phoneticPr fontId="3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1EC75-C92A-413F-9739-1C93AB16F066}">
  <sheetPr codeName="Sheet22">
    <tabColor rgb="FFFF0000"/>
  </sheetPr>
  <dimension ref="A1:AD54"/>
  <sheetViews>
    <sheetView workbookViewId="0"/>
  </sheetViews>
  <sheetFormatPr defaultRowHeight="12" x14ac:dyDescent="0.3"/>
  <cols>
    <col min="1" max="1" width="7.625" style="61" bestFit="1" customWidth="1"/>
    <col min="2" max="2" width="12.875" style="61" customWidth="1"/>
    <col min="3" max="3" width="7.5" style="61" bestFit="1" customWidth="1"/>
    <col min="4" max="4" width="11.75" style="61" customWidth="1"/>
    <col min="5" max="5" width="29.5" style="61" customWidth="1"/>
    <col min="6" max="6" width="18.875" style="61" customWidth="1"/>
    <col min="7" max="7" width="10.125" style="61" customWidth="1"/>
    <col min="8" max="8" width="9.625" style="61" customWidth="1"/>
    <col min="9" max="9" width="10.625" style="61" bestFit="1" customWidth="1"/>
    <col min="10" max="10" width="11.25" style="61" bestFit="1" customWidth="1"/>
    <col min="11" max="11" width="12.25" style="61" customWidth="1"/>
    <col min="12" max="12" width="11.625" style="61" bestFit="1" customWidth="1"/>
    <col min="13" max="13" width="13.125" style="61" bestFit="1" customWidth="1"/>
    <col min="14" max="14" width="12.5" style="61" bestFit="1" customWidth="1"/>
    <col min="15" max="15" width="11.625" style="61" bestFit="1" customWidth="1"/>
    <col min="16" max="16" width="12.25" style="61" bestFit="1" customWidth="1"/>
    <col min="17" max="17" width="13.125" style="61" bestFit="1" customWidth="1"/>
    <col min="18" max="18" width="12.5" style="61" bestFit="1" customWidth="1"/>
    <col min="19" max="19" width="11.625" style="61" bestFit="1" customWidth="1"/>
    <col min="20" max="20" width="12.25" style="61" bestFit="1" customWidth="1"/>
    <col min="21" max="21" width="13.125" style="61" bestFit="1" customWidth="1"/>
    <col min="22" max="22" width="12.5" style="143" bestFit="1" customWidth="1"/>
    <col min="23" max="23" width="11.5" style="61" bestFit="1" customWidth="1"/>
    <col min="24" max="24" width="12.125" style="61" bestFit="1" customWidth="1"/>
    <col min="25" max="25" width="11.5" style="61" bestFit="1" customWidth="1"/>
    <col min="26" max="26" width="11.75" style="61" bestFit="1" customWidth="1"/>
    <col min="27" max="29" width="9" style="61" customWidth="1"/>
    <col min="30" max="30" width="9" style="61"/>
    <col min="31" max="16384" width="9" style="36"/>
  </cols>
  <sheetData>
    <row r="1" spans="1:30" s="69" customFormat="1" x14ac:dyDescent="0.3">
      <c r="A1" s="70" t="s">
        <v>9</v>
      </c>
      <c r="B1" s="70" t="s">
        <v>10</v>
      </c>
      <c r="C1" s="70" t="s">
        <v>3</v>
      </c>
      <c r="D1" s="70" t="s">
        <v>11</v>
      </c>
      <c r="E1" s="70" t="s">
        <v>5</v>
      </c>
      <c r="F1" s="70" t="s">
        <v>6</v>
      </c>
      <c r="G1" s="70" t="s">
        <v>12</v>
      </c>
      <c r="H1" s="70" t="s">
        <v>13</v>
      </c>
      <c r="I1" s="70" t="s">
        <v>14</v>
      </c>
      <c r="J1" s="70" t="s">
        <v>15</v>
      </c>
      <c r="K1" s="70" t="s">
        <v>622</v>
      </c>
      <c r="L1" s="70" t="s">
        <v>128</v>
      </c>
      <c r="M1" s="70" t="s">
        <v>623</v>
      </c>
      <c r="N1" s="70" t="s">
        <v>624</v>
      </c>
      <c r="O1" s="70" t="s">
        <v>16</v>
      </c>
      <c r="P1" s="70" t="s">
        <v>17</v>
      </c>
      <c r="Q1" s="70" t="s">
        <v>18</v>
      </c>
      <c r="R1" s="70" t="s">
        <v>19</v>
      </c>
      <c r="S1" s="70" t="s">
        <v>20</v>
      </c>
      <c r="T1" s="70" t="s">
        <v>21</v>
      </c>
      <c r="U1" s="70" t="s">
        <v>22</v>
      </c>
      <c r="V1" s="142" t="s">
        <v>23</v>
      </c>
      <c r="W1" s="70" t="s">
        <v>24</v>
      </c>
      <c r="X1" s="70" t="s">
        <v>25</v>
      </c>
      <c r="Y1" s="70" t="s">
        <v>26</v>
      </c>
      <c r="Z1" s="70" t="s">
        <v>27</v>
      </c>
      <c r="AA1" s="70" t="s">
        <v>625</v>
      </c>
      <c r="AB1" s="70" t="s">
        <v>627</v>
      </c>
      <c r="AC1" s="70" t="s">
        <v>633</v>
      </c>
      <c r="AD1" s="70" t="s">
        <v>634</v>
      </c>
    </row>
    <row r="2" spans="1:30" x14ac:dyDescent="0.2">
      <c r="A2" s="68">
        <v>6001</v>
      </c>
      <c r="B2" s="68">
        <v>6</v>
      </c>
      <c r="C2" s="68">
        <v>146001</v>
      </c>
      <c r="D2" s="68">
        <v>0</v>
      </c>
      <c r="E2" s="141" t="s">
        <v>2492</v>
      </c>
      <c r="F2" s="68">
        <v>0</v>
      </c>
      <c r="G2" s="68">
        <v>1</v>
      </c>
      <c r="H2" s="68">
        <v>61</v>
      </c>
      <c r="I2" s="68">
        <v>0</v>
      </c>
      <c r="J2" s="68">
        <v>1</v>
      </c>
      <c r="K2" s="68">
        <v>35</v>
      </c>
      <c r="L2" s="68">
        <v>1</v>
      </c>
      <c r="M2" s="68">
        <v>0</v>
      </c>
      <c r="N2" s="68">
        <v>0</v>
      </c>
      <c r="O2" s="68">
        <v>0</v>
      </c>
      <c r="P2" s="68">
        <v>0</v>
      </c>
      <c r="Q2" s="68">
        <v>0</v>
      </c>
      <c r="R2" s="68">
        <v>0</v>
      </c>
      <c r="S2" s="68">
        <v>0</v>
      </c>
      <c r="T2" s="68">
        <v>0</v>
      </c>
      <c r="U2" s="68">
        <v>0</v>
      </c>
      <c r="V2" s="126">
        <v>0</v>
      </c>
      <c r="W2" s="68">
        <v>0</v>
      </c>
      <c r="X2" s="68">
        <v>0</v>
      </c>
      <c r="Y2" s="68">
        <v>0</v>
      </c>
      <c r="Z2" s="68">
        <v>0</v>
      </c>
      <c r="AA2" s="61">
        <v>0</v>
      </c>
      <c r="AB2" s="61">
        <v>0</v>
      </c>
      <c r="AC2" s="61">
        <v>0</v>
      </c>
      <c r="AD2" s="61">
        <v>0</v>
      </c>
    </row>
    <row r="3" spans="1:30" x14ac:dyDescent="0.2">
      <c r="A3" s="68">
        <v>6002</v>
      </c>
      <c r="B3" s="68">
        <v>6</v>
      </c>
      <c r="C3" s="68">
        <v>146002</v>
      </c>
      <c r="D3" s="68">
        <v>0</v>
      </c>
      <c r="E3" s="141" t="s">
        <v>2466</v>
      </c>
      <c r="F3" s="68">
        <v>0</v>
      </c>
      <c r="G3" s="68">
        <v>1</v>
      </c>
      <c r="H3" s="68">
        <v>64</v>
      </c>
      <c r="I3" s="68">
        <v>0</v>
      </c>
      <c r="J3" s="68">
        <v>5</v>
      </c>
      <c r="K3" s="68">
        <v>6</v>
      </c>
      <c r="L3" s="68">
        <v>85026</v>
      </c>
      <c r="M3" s="68">
        <v>0</v>
      </c>
      <c r="N3" s="68">
        <v>1</v>
      </c>
      <c r="O3" s="68">
        <v>0</v>
      </c>
      <c r="P3" s="68">
        <v>0</v>
      </c>
      <c r="Q3" s="68">
        <v>0</v>
      </c>
      <c r="R3" s="68">
        <v>0</v>
      </c>
      <c r="S3" s="68">
        <v>0</v>
      </c>
      <c r="T3" s="68">
        <v>0</v>
      </c>
      <c r="U3" s="68">
        <v>0</v>
      </c>
      <c r="V3" s="126">
        <v>0</v>
      </c>
      <c r="W3" s="68">
        <v>0</v>
      </c>
      <c r="X3" s="68">
        <v>0</v>
      </c>
      <c r="Y3" s="68">
        <v>0</v>
      </c>
      <c r="Z3" s="68">
        <v>0</v>
      </c>
      <c r="AA3" s="61">
        <v>0</v>
      </c>
      <c r="AB3" s="61">
        <v>0</v>
      </c>
      <c r="AC3" s="61">
        <v>0</v>
      </c>
      <c r="AD3" s="61">
        <v>0</v>
      </c>
    </row>
    <row r="4" spans="1:30" x14ac:dyDescent="0.2">
      <c r="A4" s="68">
        <v>6003</v>
      </c>
      <c r="B4" s="68">
        <v>6</v>
      </c>
      <c r="C4" s="68">
        <v>146003</v>
      </c>
      <c r="D4" s="68">
        <v>0</v>
      </c>
      <c r="E4" s="141" t="s">
        <v>2784</v>
      </c>
      <c r="F4" s="68">
        <v>0</v>
      </c>
      <c r="G4" s="68">
        <v>1</v>
      </c>
      <c r="H4" s="68">
        <v>15</v>
      </c>
      <c r="I4" s="68">
        <v>6</v>
      </c>
      <c r="J4" s="68">
        <v>20</v>
      </c>
      <c r="K4" s="68">
        <v>38</v>
      </c>
      <c r="L4" s="68">
        <v>1</v>
      </c>
      <c r="M4" s="68">
        <v>0</v>
      </c>
      <c r="N4" s="68">
        <v>0</v>
      </c>
      <c r="O4" s="68">
        <v>0</v>
      </c>
      <c r="P4" s="68">
        <v>0</v>
      </c>
      <c r="Q4" s="68">
        <v>0</v>
      </c>
      <c r="R4" s="68">
        <v>0</v>
      </c>
      <c r="S4" s="68">
        <v>0</v>
      </c>
      <c r="T4" s="68">
        <v>0</v>
      </c>
      <c r="U4" s="68">
        <v>0</v>
      </c>
      <c r="V4" s="126">
        <v>0</v>
      </c>
      <c r="W4" s="68">
        <v>0</v>
      </c>
      <c r="X4" s="68">
        <v>0</v>
      </c>
      <c r="Y4" s="68">
        <v>0</v>
      </c>
      <c r="Z4" s="68">
        <v>0</v>
      </c>
      <c r="AA4" s="61">
        <v>0</v>
      </c>
      <c r="AB4" s="61">
        <v>0</v>
      </c>
      <c r="AC4" s="61">
        <v>0</v>
      </c>
      <c r="AD4" s="61">
        <v>0</v>
      </c>
    </row>
    <row r="5" spans="1:30" x14ac:dyDescent="0.2">
      <c r="A5" s="68">
        <v>6004</v>
      </c>
      <c r="B5" s="68">
        <v>6</v>
      </c>
      <c r="C5" s="68">
        <v>146004</v>
      </c>
      <c r="D5" s="68">
        <v>0</v>
      </c>
      <c r="E5" s="141" t="s">
        <v>2757</v>
      </c>
      <c r="F5" s="68">
        <v>0</v>
      </c>
      <c r="G5" s="68">
        <v>1</v>
      </c>
      <c r="H5" s="68">
        <v>31</v>
      </c>
      <c r="I5" s="68">
        <v>2</v>
      </c>
      <c r="J5" s="68">
        <v>5</v>
      </c>
      <c r="K5" s="68">
        <v>6</v>
      </c>
      <c r="L5" s="68">
        <v>85026</v>
      </c>
      <c r="M5" s="68">
        <v>0</v>
      </c>
      <c r="N5" s="68">
        <v>1</v>
      </c>
      <c r="O5" s="68">
        <v>0</v>
      </c>
      <c r="P5" s="68">
        <v>0</v>
      </c>
      <c r="Q5" s="68">
        <v>0</v>
      </c>
      <c r="R5" s="68">
        <v>0</v>
      </c>
      <c r="S5" s="68">
        <v>0</v>
      </c>
      <c r="T5" s="68">
        <v>0</v>
      </c>
      <c r="U5" s="68">
        <v>0</v>
      </c>
      <c r="V5" s="126">
        <v>0</v>
      </c>
      <c r="W5" s="68">
        <v>0</v>
      </c>
      <c r="X5" s="68">
        <v>0</v>
      </c>
      <c r="Y5" s="68">
        <v>0</v>
      </c>
      <c r="Z5" s="68">
        <v>0</v>
      </c>
      <c r="AA5" s="61">
        <v>0</v>
      </c>
      <c r="AB5" s="61">
        <v>0</v>
      </c>
      <c r="AC5" s="61">
        <v>0</v>
      </c>
      <c r="AD5" s="61">
        <v>0</v>
      </c>
    </row>
    <row r="6" spans="1:30" x14ac:dyDescent="0.2">
      <c r="A6" s="68">
        <v>6005</v>
      </c>
      <c r="B6" s="68">
        <v>6</v>
      </c>
      <c r="C6" s="68">
        <v>146005</v>
      </c>
      <c r="D6" s="68">
        <v>0</v>
      </c>
      <c r="E6" s="141" t="s">
        <v>2758</v>
      </c>
      <c r="F6" s="68">
        <v>0</v>
      </c>
      <c r="G6" s="68">
        <v>1</v>
      </c>
      <c r="H6" s="68">
        <v>31</v>
      </c>
      <c r="I6" s="68">
        <v>1</v>
      </c>
      <c r="J6" s="68">
        <v>5</v>
      </c>
      <c r="K6" s="68">
        <v>6</v>
      </c>
      <c r="L6" s="68">
        <v>85026</v>
      </c>
      <c r="M6" s="68">
        <v>0</v>
      </c>
      <c r="N6" s="68">
        <v>1</v>
      </c>
      <c r="O6" s="68">
        <v>0</v>
      </c>
      <c r="P6" s="68">
        <v>0</v>
      </c>
      <c r="Q6" s="68">
        <v>0</v>
      </c>
      <c r="R6" s="68">
        <v>0</v>
      </c>
      <c r="S6" s="68">
        <v>0</v>
      </c>
      <c r="T6" s="68">
        <v>0</v>
      </c>
      <c r="U6" s="68">
        <v>0</v>
      </c>
      <c r="V6" s="126">
        <v>0</v>
      </c>
      <c r="W6" s="68">
        <v>0</v>
      </c>
      <c r="X6" s="68">
        <v>0</v>
      </c>
      <c r="Y6" s="68">
        <v>0</v>
      </c>
      <c r="Z6" s="68">
        <v>0</v>
      </c>
      <c r="AA6" s="61">
        <v>0</v>
      </c>
      <c r="AB6" s="61">
        <v>0</v>
      </c>
      <c r="AC6" s="61">
        <v>0</v>
      </c>
      <c r="AD6" s="61">
        <v>0</v>
      </c>
    </row>
    <row r="7" spans="1:30" x14ac:dyDescent="0.2">
      <c r="A7" s="68">
        <v>6006</v>
      </c>
      <c r="B7" s="68">
        <v>6</v>
      </c>
      <c r="C7" s="68">
        <v>146006</v>
      </c>
      <c r="D7" s="68">
        <v>0</v>
      </c>
      <c r="E7" s="141" t="s">
        <v>2779</v>
      </c>
      <c r="F7" s="68">
        <v>0</v>
      </c>
      <c r="G7" s="68">
        <v>1</v>
      </c>
      <c r="H7" s="68">
        <v>63</v>
      </c>
      <c r="I7" s="68">
        <v>1</v>
      </c>
      <c r="J7" s="68">
        <v>1</v>
      </c>
      <c r="K7" s="68">
        <v>35</v>
      </c>
      <c r="L7" s="68">
        <v>1</v>
      </c>
      <c r="M7" s="68">
        <v>0</v>
      </c>
      <c r="N7" s="68">
        <v>0</v>
      </c>
      <c r="O7" s="68">
        <v>0</v>
      </c>
      <c r="P7" s="68">
        <v>0</v>
      </c>
      <c r="Q7" s="68">
        <v>0</v>
      </c>
      <c r="R7" s="68">
        <v>0</v>
      </c>
      <c r="S7" s="68">
        <v>0</v>
      </c>
      <c r="T7" s="68">
        <v>0</v>
      </c>
      <c r="U7" s="68">
        <v>0</v>
      </c>
      <c r="V7" s="126">
        <v>0</v>
      </c>
      <c r="W7" s="68">
        <v>0</v>
      </c>
      <c r="X7" s="68">
        <v>0</v>
      </c>
      <c r="Y7" s="68">
        <v>0</v>
      </c>
      <c r="Z7" s="68">
        <v>0</v>
      </c>
      <c r="AA7" s="61">
        <v>0</v>
      </c>
      <c r="AB7" s="61">
        <v>0</v>
      </c>
      <c r="AC7" s="61">
        <v>0</v>
      </c>
      <c r="AD7" s="61">
        <v>0</v>
      </c>
    </row>
    <row r="8" spans="1:30" x14ac:dyDescent="0.2">
      <c r="A8" s="68">
        <v>6007</v>
      </c>
      <c r="B8" s="68">
        <v>6</v>
      </c>
      <c r="C8" s="68">
        <v>146007</v>
      </c>
      <c r="D8" s="68">
        <v>0</v>
      </c>
      <c r="E8" s="141" t="s">
        <v>2780</v>
      </c>
      <c r="F8" s="68">
        <v>0</v>
      </c>
      <c r="G8" s="68">
        <v>1</v>
      </c>
      <c r="H8" s="68">
        <v>63</v>
      </c>
      <c r="I8" s="68">
        <v>2</v>
      </c>
      <c r="J8" s="68">
        <v>1</v>
      </c>
      <c r="K8" s="68">
        <v>35</v>
      </c>
      <c r="L8" s="68">
        <v>1</v>
      </c>
      <c r="M8" s="68">
        <v>0</v>
      </c>
      <c r="N8" s="68">
        <v>0</v>
      </c>
      <c r="O8" s="68">
        <v>0</v>
      </c>
      <c r="P8" s="68">
        <v>0</v>
      </c>
      <c r="Q8" s="68">
        <v>0</v>
      </c>
      <c r="R8" s="68">
        <v>0</v>
      </c>
      <c r="S8" s="68">
        <v>0</v>
      </c>
      <c r="T8" s="68">
        <v>0</v>
      </c>
      <c r="U8" s="68">
        <v>0</v>
      </c>
      <c r="V8" s="126">
        <v>0</v>
      </c>
      <c r="W8" s="68">
        <v>0</v>
      </c>
      <c r="X8" s="68">
        <v>0</v>
      </c>
      <c r="Y8" s="68">
        <v>0</v>
      </c>
      <c r="Z8" s="68">
        <v>0</v>
      </c>
      <c r="AA8" s="61">
        <v>0</v>
      </c>
      <c r="AB8" s="61">
        <v>0</v>
      </c>
      <c r="AC8" s="61">
        <v>0</v>
      </c>
      <c r="AD8" s="61">
        <v>0</v>
      </c>
    </row>
    <row r="9" spans="1:30" x14ac:dyDescent="0.2">
      <c r="A9" s="68">
        <v>6008</v>
      </c>
      <c r="B9" s="68">
        <v>6</v>
      </c>
      <c r="C9" s="68">
        <v>146008</v>
      </c>
      <c r="D9" s="68">
        <v>0</v>
      </c>
      <c r="E9" s="141" t="s">
        <v>2782</v>
      </c>
      <c r="F9" s="68">
        <v>0</v>
      </c>
      <c r="G9" s="68">
        <v>1</v>
      </c>
      <c r="H9" s="68">
        <v>38</v>
      </c>
      <c r="I9" s="68">
        <v>4</v>
      </c>
      <c r="J9" s="68">
        <v>1</v>
      </c>
      <c r="K9" s="68">
        <v>36</v>
      </c>
      <c r="L9" s="68">
        <v>1</v>
      </c>
      <c r="M9" s="68">
        <v>0</v>
      </c>
      <c r="N9" s="68">
        <v>0</v>
      </c>
      <c r="O9" s="68">
        <v>0</v>
      </c>
      <c r="P9" s="68">
        <v>0</v>
      </c>
      <c r="Q9" s="68">
        <v>0</v>
      </c>
      <c r="R9" s="68">
        <v>0</v>
      </c>
      <c r="S9" s="68">
        <v>0</v>
      </c>
      <c r="T9" s="68">
        <v>0</v>
      </c>
      <c r="U9" s="68">
        <v>0</v>
      </c>
      <c r="V9" s="126">
        <v>0</v>
      </c>
      <c r="W9" s="68">
        <v>0</v>
      </c>
      <c r="X9" s="68">
        <v>0</v>
      </c>
      <c r="Y9" s="68">
        <v>0</v>
      </c>
      <c r="Z9" s="68">
        <v>0</v>
      </c>
      <c r="AA9" s="61">
        <v>0</v>
      </c>
      <c r="AB9" s="61">
        <v>0</v>
      </c>
      <c r="AC9" s="61">
        <v>0</v>
      </c>
      <c r="AD9" s="61">
        <v>0</v>
      </c>
    </row>
    <row r="10" spans="1:30" x14ac:dyDescent="0.2">
      <c r="A10" s="68">
        <v>6009</v>
      </c>
      <c r="B10" s="68">
        <v>6</v>
      </c>
      <c r="C10" s="68">
        <v>146009</v>
      </c>
      <c r="D10" s="68">
        <v>0</v>
      </c>
      <c r="E10" s="141" t="s">
        <v>2493</v>
      </c>
      <c r="F10" s="68">
        <v>0</v>
      </c>
      <c r="G10" s="68">
        <v>1</v>
      </c>
      <c r="H10" s="68">
        <v>3</v>
      </c>
      <c r="I10" s="68">
        <v>1</v>
      </c>
      <c r="J10" s="68">
        <v>4000</v>
      </c>
      <c r="K10" s="68">
        <v>38</v>
      </c>
      <c r="L10" s="68">
        <v>1</v>
      </c>
      <c r="M10" s="68">
        <v>0</v>
      </c>
      <c r="N10" s="68">
        <v>0</v>
      </c>
      <c r="O10" s="68">
        <v>0</v>
      </c>
      <c r="P10" s="68">
        <v>0</v>
      </c>
      <c r="Q10" s="68">
        <v>0</v>
      </c>
      <c r="R10" s="68">
        <v>0</v>
      </c>
      <c r="S10" s="68">
        <v>0</v>
      </c>
      <c r="T10" s="68">
        <v>0</v>
      </c>
      <c r="U10" s="68">
        <v>0</v>
      </c>
      <c r="V10" s="126">
        <v>0</v>
      </c>
      <c r="W10" s="68">
        <v>0</v>
      </c>
      <c r="X10" s="68">
        <v>0</v>
      </c>
      <c r="Y10" s="68">
        <v>0</v>
      </c>
      <c r="Z10" s="68">
        <v>0</v>
      </c>
      <c r="AA10" s="61">
        <v>0</v>
      </c>
      <c r="AB10" s="61">
        <v>0</v>
      </c>
      <c r="AC10" s="61">
        <v>0</v>
      </c>
      <c r="AD10" s="61">
        <v>0</v>
      </c>
    </row>
    <row r="11" spans="1:30" x14ac:dyDescent="0.2">
      <c r="A11" s="68">
        <v>6010</v>
      </c>
      <c r="B11" s="68">
        <v>6</v>
      </c>
      <c r="C11" s="68">
        <v>146010</v>
      </c>
      <c r="D11" s="68">
        <v>0</v>
      </c>
      <c r="E11" s="141" t="s">
        <v>2494</v>
      </c>
      <c r="F11" s="68">
        <v>0</v>
      </c>
      <c r="G11" s="68">
        <v>1</v>
      </c>
      <c r="H11" s="68">
        <v>3</v>
      </c>
      <c r="I11" s="68">
        <v>2</v>
      </c>
      <c r="J11" s="68">
        <v>2000</v>
      </c>
      <c r="K11" s="68">
        <v>38</v>
      </c>
      <c r="L11" s="68">
        <v>1</v>
      </c>
      <c r="M11" s="68">
        <v>0</v>
      </c>
      <c r="N11" s="68">
        <v>0</v>
      </c>
      <c r="O11" s="68">
        <v>0</v>
      </c>
      <c r="P11" s="68">
        <v>0</v>
      </c>
      <c r="Q11" s="68">
        <v>0</v>
      </c>
      <c r="R11" s="68">
        <v>0</v>
      </c>
      <c r="S11" s="68">
        <v>0</v>
      </c>
      <c r="T11" s="68">
        <v>0</v>
      </c>
      <c r="U11" s="68">
        <v>0</v>
      </c>
      <c r="V11" s="126">
        <v>0</v>
      </c>
      <c r="W11" s="68">
        <v>0</v>
      </c>
      <c r="X11" s="68">
        <v>0</v>
      </c>
      <c r="Y11" s="68">
        <v>0</v>
      </c>
      <c r="Z11" s="68">
        <v>0</v>
      </c>
      <c r="AA11" s="61">
        <v>0</v>
      </c>
      <c r="AB11" s="61">
        <v>0</v>
      </c>
      <c r="AC11" s="61">
        <v>0</v>
      </c>
      <c r="AD11" s="61">
        <v>0</v>
      </c>
    </row>
    <row r="12" spans="1:30" x14ac:dyDescent="0.2">
      <c r="A12" s="68">
        <v>6011</v>
      </c>
      <c r="B12" s="68">
        <v>6</v>
      </c>
      <c r="C12" s="68">
        <v>146011</v>
      </c>
      <c r="D12" s="68">
        <v>0</v>
      </c>
      <c r="E12" s="141" t="s">
        <v>2495</v>
      </c>
      <c r="F12" s="68">
        <v>0</v>
      </c>
      <c r="G12" s="68">
        <v>1</v>
      </c>
      <c r="H12" s="68">
        <v>3</v>
      </c>
      <c r="I12" s="68">
        <v>3</v>
      </c>
      <c r="J12" s="68">
        <v>1000</v>
      </c>
      <c r="K12" s="68">
        <v>38</v>
      </c>
      <c r="L12" s="68">
        <v>1</v>
      </c>
      <c r="M12" s="68">
        <v>0</v>
      </c>
      <c r="N12" s="68">
        <v>0</v>
      </c>
      <c r="O12" s="68">
        <v>0</v>
      </c>
      <c r="P12" s="68">
        <v>0</v>
      </c>
      <c r="Q12" s="68">
        <v>0</v>
      </c>
      <c r="R12" s="68">
        <v>0</v>
      </c>
      <c r="S12" s="68">
        <v>0</v>
      </c>
      <c r="T12" s="68">
        <v>0</v>
      </c>
      <c r="U12" s="68">
        <v>0</v>
      </c>
      <c r="V12" s="126">
        <v>0</v>
      </c>
      <c r="W12" s="68">
        <v>0</v>
      </c>
      <c r="X12" s="68">
        <v>0</v>
      </c>
      <c r="Y12" s="68">
        <v>0</v>
      </c>
      <c r="Z12" s="68">
        <v>0</v>
      </c>
      <c r="AA12" s="61">
        <v>0</v>
      </c>
      <c r="AB12" s="61">
        <v>0</v>
      </c>
      <c r="AC12" s="61">
        <v>0</v>
      </c>
      <c r="AD12" s="61">
        <v>0</v>
      </c>
    </row>
    <row r="13" spans="1:30" x14ac:dyDescent="0.2">
      <c r="A13" s="68">
        <v>6012</v>
      </c>
      <c r="B13" s="68">
        <v>6</v>
      </c>
      <c r="C13" s="68">
        <v>146012</v>
      </c>
      <c r="D13" s="68">
        <v>0</v>
      </c>
      <c r="E13" s="141" t="s">
        <v>2774</v>
      </c>
      <c r="F13" s="68">
        <v>0</v>
      </c>
      <c r="G13" s="68">
        <v>1</v>
      </c>
      <c r="H13" s="68">
        <v>60</v>
      </c>
      <c r="I13" s="68">
        <v>1</v>
      </c>
      <c r="J13" s="68">
        <v>1</v>
      </c>
      <c r="K13" s="68">
        <v>35</v>
      </c>
      <c r="L13" s="68">
        <v>1</v>
      </c>
      <c r="M13" s="68">
        <v>0</v>
      </c>
      <c r="N13" s="68">
        <v>0</v>
      </c>
      <c r="O13" s="68">
        <v>0</v>
      </c>
      <c r="P13" s="68">
        <v>0</v>
      </c>
      <c r="Q13" s="68">
        <v>0</v>
      </c>
      <c r="R13" s="68">
        <v>0</v>
      </c>
      <c r="S13" s="68">
        <v>0</v>
      </c>
      <c r="T13" s="68">
        <v>0</v>
      </c>
      <c r="U13" s="68">
        <v>0</v>
      </c>
      <c r="V13" s="126">
        <v>0</v>
      </c>
      <c r="W13" s="68">
        <v>0</v>
      </c>
      <c r="X13" s="68">
        <v>0</v>
      </c>
      <c r="Y13" s="68">
        <v>0</v>
      </c>
      <c r="Z13" s="68">
        <v>0</v>
      </c>
      <c r="AA13" s="61">
        <v>0</v>
      </c>
      <c r="AB13" s="61">
        <v>0</v>
      </c>
      <c r="AC13" s="61">
        <v>0</v>
      </c>
      <c r="AD13" s="61">
        <v>0</v>
      </c>
    </row>
    <row r="14" spans="1:30" x14ac:dyDescent="0.3">
      <c r="A14" s="68">
        <v>6013</v>
      </c>
      <c r="B14" s="68">
        <v>6</v>
      </c>
      <c r="C14" s="68">
        <v>146013</v>
      </c>
      <c r="D14" s="68">
        <v>0</v>
      </c>
      <c r="E14" s="209" t="s">
        <v>8599</v>
      </c>
      <c r="F14" s="68">
        <v>0</v>
      </c>
      <c r="G14" s="68">
        <v>1</v>
      </c>
      <c r="H14" s="68">
        <v>60</v>
      </c>
      <c r="I14" s="68">
        <v>2</v>
      </c>
      <c r="J14" s="68">
        <v>1</v>
      </c>
      <c r="K14" s="68">
        <v>35</v>
      </c>
      <c r="L14" s="68">
        <v>1</v>
      </c>
      <c r="M14" s="68">
        <v>0</v>
      </c>
      <c r="N14" s="68">
        <v>0</v>
      </c>
      <c r="O14" s="68">
        <v>0</v>
      </c>
      <c r="P14" s="68">
        <v>0</v>
      </c>
      <c r="Q14" s="68">
        <v>0</v>
      </c>
      <c r="R14" s="68">
        <v>0</v>
      </c>
      <c r="S14" s="68">
        <v>0</v>
      </c>
      <c r="T14" s="68">
        <v>0</v>
      </c>
      <c r="U14" s="68">
        <v>0</v>
      </c>
      <c r="V14" s="126">
        <v>0</v>
      </c>
      <c r="W14" s="68">
        <v>0</v>
      </c>
      <c r="X14" s="68">
        <v>0</v>
      </c>
      <c r="Y14" s="68">
        <v>0</v>
      </c>
      <c r="Z14" s="68">
        <v>0</v>
      </c>
      <c r="AA14" s="61">
        <v>0</v>
      </c>
      <c r="AB14" s="61">
        <v>0</v>
      </c>
      <c r="AC14" s="61">
        <v>0</v>
      </c>
      <c r="AD14" s="61">
        <v>0</v>
      </c>
    </row>
    <row r="15" spans="1:30" x14ac:dyDescent="0.2">
      <c r="A15" s="68">
        <v>6014</v>
      </c>
      <c r="B15" s="68">
        <v>6</v>
      </c>
      <c r="C15" s="68">
        <v>146014</v>
      </c>
      <c r="D15" s="68">
        <v>0</v>
      </c>
      <c r="E15" s="141" t="s">
        <v>2775</v>
      </c>
      <c r="F15" s="68">
        <v>0</v>
      </c>
      <c r="G15" s="68">
        <v>1</v>
      </c>
      <c r="H15" s="68">
        <v>60</v>
      </c>
      <c r="I15" s="68">
        <v>3</v>
      </c>
      <c r="J15" s="68">
        <v>1</v>
      </c>
      <c r="K15" s="68">
        <v>35</v>
      </c>
      <c r="L15" s="68">
        <v>1</v>
      </c>
      <c r="M15" s="68">
        <v>0</v>
      </c>
      <c r="N15" s="68">
        <v>0</v>
      </c>
      <c r="O15" s="68">
        <v>0</v>
      </c>
      <c r="P15" s="68">
        <v>0</v>
      </c>
      <c r="Q15" s="68">
        <v>0</v>
      </c>
      <c r="R15" s="68">
        <v>0</v>
      </c>
      <c r="S15" s="68">
        <v>0</v>
      </c>
      <c r="T15" s="68">
        <v>0</v>
      </c>
      <c r="U15" s="68">
        <v>0</v>
      </c>
      <c r="V15" s="126">
        <v>0</v>
      </c>
      <c r="W15" s="68">
        <v>0</v>
      </c>
      <c r="X15" s="68">
        <v>0</v>
      </c>
      <c r="Y15" s="68">
        <v>0</v>
      </c>
      <c r="Z15" s="68">
        <v>0</v>
      </c>
      <c r="AA15" s="61">
        <v>0</v>
      </c>
      <c r="AB15" s="61">
        <v>0</v>
      </c>
      <c r="AC15" s="61">
        <v>0</v>
      </c>
      <c r="AD15" s="61">
        <v>0</v>
      </c>
    </row>
    <row r="16" spans="1:30" x14ac:dyDescent="0.2">
      <c r="A16" s="68">
        <v>6015</v>
      </c>
      <c r="B16" s="68">
        <v>6</v>
      </c>
      <c r="C16" s="68">
        <v>146015</v>
      </c>
      <c r="D16" s="68">
        <v>0</v>
      </c>
      <c r="E16" s="141" t="s">
        <v>2776</v>
      </c>
      <c r="F16" s="68">
        <v>0</v>
      </c>
      <c r="G16" s="68">
        <v>1</v>
      </c>
      <c r="H16" s="68">
        <v>60</v>
      </c>
      <c r="I16" s="68">
        <v>4</v>
      </c>
      <c r="J16" s="68">
        <v>1</v>
      </c>
      <c r="K16" s="68">
        <v>35</v>
      </c>
      <c r="L16" s="68">
        <v>1</v>
      </c>
      <c r="M16" s="68">
        <v>0</v>
      </c>
      <c r="N16" s="68">
        <v>0</v>
      </c>
      <c r="O16" s="68">
        <v>0</v>
      </c>
      <c r="P16" s="68">
        <v>0</v>
      </c>
      <c r="Q16" s="68">
        <v>0</v>
      </c>
      <c r="R16" s="68">
        <v>0</v>
      </c>
      <c r="S16" s="68">
        <v>0</v>
      </c>
      <c r="T16" s="68">
        <v>0</v>
      </c>
      <c r="U16" s="68">
        <v>0</v>
      </c>
      <c r="V16" s="126">
        <v>0</v>
      </c>
      <c r="W16" s="68">
        <v>0</v>
      </c>
      <c r="X16" s="68">
        <v>0</v>
      </c>
      <c r="Y16" s="68">
        <v>0</v>
      </c>
      <c r="Z16" s="68">
        <v>0</v>
      </c>
      <c r="AA16" s="61">
        <v>0</v>
      </c>
      <c r="AB16" s="61">
        <v>0</v>
      </c>
      <c r="AC16" s="61">
        <v>0</v>
      </c>
      <c r="AD16" s="61">
        <v>0</v>
      </c>
    </row>
    <row r="17" spans="1:30" x14ac:dyDescent="0.2">
      <c r="A17" s="68">
        <v>6016</v>
      </c>
      <c r="B17" s="68">
        <v>6</v>
      </c>
      <c r="C17" s="68">
        <v>146016</v>
      </c>
      <c r="D17" s="68">
        <v>0</v>
      </c>
      <c r="E17" s="141" t="s">
        <v>2777</v>
      </c>
      <c r="F17" s="68">
        <v>0</v>
      </c>
      <c r="G17" s="68">
        <v>1</v>
      </c>
      <c r="H17" s="68">
        <v>60</v>
      </c>
      <c r="I17" s="68">
        <v>5</v>
      </c>
      <c r="J17" s="68">
        <v>1</v>
      </c>
      <c r="K17" s="68">
        <v>35</v>
      </c>
      <c r="L17" s="68">
        <v>1</v>
      </c>
      <c r="M17" s="68">
        <v>0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</v>
      </c>
      <c r="T17" s="68">
        <v>0</v>
      </c>
      <c r="U17" s="68">
        <v>0</v>
      </c>
      <c r="V17" s="126">
        <v>0</v>
      </c>
      <c r="W17" s="68">
        <v>0</v>
      </c>
      <c r="X17" s="68">
        <v>0</v>
      </c>
      <c r="Y17" s="68">
        <v>0</v>
      </c>
      <c r="Z17" s="68">
        <v>0</v>
      </c>
      <c r="AA17" s="61">
        <v>0</v>
      </c>
      <c r="AB17" s="61">
        <v>0</v>
      </c>
      <c r="AC17" s="61">
        <v>0</v>
      </c>
      <c r="AD17" s="61">
        <v>0</v>
      </c>
    </row>
    <row r="18" spans="1:30" x14ac:dyDescent="0.2">
      <c r="A18" s="68">
        <v>6017</v>
      </c>
      <c r="B18" s="68">
        <v>6</v>
      </c>
      <c r="C18" s="68">
        <v>146017</v>
      </c>
      <c r="D18" s="68">
        <v>0</v>
      </c>
      <c r="E18" s="141" t="s">
        <v>2778</v>
      </c>
      <c r="F18" s="68">
        <v>0</v>
      </c>
      <c r="G18" s="68">
        <v>1</v>
      </c>
      <c r="H18" s="68">
        <v>60</v>
      </c>
      <c r="I18" s="68">
        <v>6</v>
      </c>
      <c r="J18" s="68">
        <v>1</v>
      </c>
      <c r="K18" s="68">
        <v>35</v>
      </c>
      <c r="L18" s="68">
        <v>1</v>
      </c>
      <c r="M18" s="68">
        <v>0</v>
      </c>
      <c r="N18" s="68">
        <v>0</v>
      </c>
      <c r="O18" s="68">
        <v>0</v>
      </c>
      <c r="P18" s="68">
        <v>0</v>
      </c>
      <c r="Q18" s="68">
        <v>0</v>
      </c>
      <c r="R18" s="68">
        <v>0</v>
      </c>
      <c r="S18" s="68">
        <v>0</v>
      </c>
      <c r="T18" s="68">
        <v>0</v>
      </c>
      <c r="U18" s="68">
        <v>0</v>
      </c>
      <c r="V18" s="126">
        <v>0</v>
      </c>
      <c r="W18" s="68">
        <v>0</v>
      </c>
      <c r="X18" s="68">
        <v>0</v>
      </c>
      <c r="Y18" s="68">
        <v>0</v>
      </c>
      <c r="Z18" s="68">
        <v>0</v>
      </c>
      <c r="AA18" s="61">
        <v>0</v>
      </c>
      <c r="AB18" s="61">
        <v>0</v>
      </c>
      <c r="AC18" s="61">
        <v>0</v>
      </c>
      <c r="AD18" s="61">
        <v>0</v>
      </c>
    </row>
    <row r="19" spans="1:30" x14ac:dyDescent="0.2">
      <c r="A19" s="68">
        <v>6018</v>
      </c>
      <c r="B19" s="68">
        <v>6</v>
      </c>
      <c r="C19" s="68">
        <v>146001</v>
      </c>
      <c r="D19" s="68">
        <v>0</v>
      </c>
      <c r="E19" s="141" t="s">
        <v>2492</v>
      </c>
      <c r="F19" s="68">
        <v>0</v>
      </c>
      <c r="G19" s="68">
        <v>2</v>
      </c>
      <c r="H19" s="68">
        <v>61</v>
      </c>
      <c r="I19" s="68">
        <v>0</v>
      </c>
      <c r="J19" s="68">
        <v>1</v>
      </c>
      <c r="K19" s="68">
        <v>35</v>
      </c>
      <c r="L19" s="68">
        <v>1</v>
      </c>
      <c r="M19" s="68">
        <v>0</v>
      </c>
      <c r="N19" s="68">
        <v>0</v>
      </c>
      <c r="O19" s="68">
        <v>0</v>
      </c>
      <c r="P19" s="68">
        <v>0</v>
      </c>
      <c r="Q19" s="68">
        <v>0</v>
      </c>
      <c r="R19" s="68">
        <v>0</v>
      </c>
      <c r="S19" s="68">
        <v>0</v>
      </c>
      <c r="T19" s="68">
        <v>0</v>
      </c>
      <c r="U19" s="68">
        <v>0</v>
      </c>
      <c r="V19" s="126">
        <v>0</v>
      </c>
      <c r="W19" s="68">
        <v>0</v>
      </c>
      <c r="X19" s="68">
        <v>0</v>
      </c>
      <c r="Y19" s="68">
        <v>0</v>
      </c>
      <c r="Z19" s="68">
        <v>0</v>
      </c>
      <c r="AA19" s="61">
        <v>0</v>
      </c>
      <c r="AB19" s="61">
        <v>0</v>
      </c>
      <c r="AC19" s="61">
        <v>0</v>
      </c>
      <c r="AD19" s="61">
        <v>0</v>
      </c>
    </row>
    <row r="20" spans="1:30" x14ac:dyDescent="0.3">
      <c r="A20" s="68">
        <v>6019</v>
      </c>
      <c r="B20" s="61">
        <v>6</v>
      </c>
      <c r="C20" s="61">
        <v>146002</v>
      </c>
      <c r="D20" s="61">
        <v>0</v>
      </c>
      <c r="E20" s="61" t="s">
        <v>2466</v>
      </c>
      <c r="F20" s="61">
        <v>0</v>
      </c>
      <c r="G20" s="61">
        <v>2</v>
      </c>
      <c r="H20" s="61">
        <v>64</v>
      </c>
      <c r="I20" s="61">
        <v>0</v>
      </c>
      <c r="J20" s="61">
        <v>5</v>
      </c>
      <c r="K20" s="61">
        <v>6</v>
      </c>
      <c r="L20" s="61">
        <v>85026</v>
      </c>
      <c r="M20" s="61">
        <v>0</v>
      </c>
      <c r="N20" s="61">
        <v>1</v>
      </c>
      <c r="O20" s="61">
        <v>0</v>
      </c>
      <c r="P20" s="61">
        <v>0</v>
      </c>
      <c r="Q20" s="61">
        <v>0</v>
      </c>
      <c r="R20" s="61">
        <v>0</v>
      </c>
      <c r="S20" s="61">
        <v>0</v>
      </c>
      <c r="T20" s="61">
        <v>0</v>
      </c>
      <c r="U20" s="61">
        <v>0</v>
      </c>
      <c r="V20" s="143">
        <v>0</v>
      </c>
      <c r="W20" s="61">
        <v>0</v>
      </c>
      <c r="X20" s="61">
        <v>0</v>
      </c>
      <c r="Y20" s="61">
        <v>0</v>
      </c>
      <c r="Z20" s="61">
        <v>0</v>
      </c>
      <c r="AA20" s="61">
        <v>0</v>
      </c>
      <c r="AB20" s="61">
        <v>0</v>
      </c>
      <c r="AC20" s="61">
        <v>0</v>
      </c>
      <c r="AD20" s="61">
        <v>0</v>
      </c>
    </row>
    <row r="21" spans="1:30" x14ac:dyDescent="0.3">
      <c r="A21" s="68">
        <v>6020</v>
      </c>
      <c r="B21" s="61">
        <v>6</v>
      </c>
      <c r="C21" s="61">
        <v>146003</v>
      </c>
      <c r="D21" s="61">
        <v>0</v>
      </c>
      <c r="E21" s="61" t="s">
        <v>2783</v>
      </c>
      <c r="F21" s="61">
        <v>0</v>
      </c>
      <c r="G21" s="61">
        <v>2</v>
      </c>
      <c r="H21" s="61">
        <v>15</v>
      </c>
      <c r="I21" s="61">
        <v>6</v>
      </c>
      <c r="J21" s="61">
        <v>20</v>
      </c>
      <c r="K21" s="61">
        <v>38</v>
      </c>
      <c r="L21" s="61">
        <v>1</v>
      </c>
      <c r="M21" s="61">
        <v>0</v>
      </c>
      <c r="N21" s="61">
        <v>0</v>
      </c>
      <c r="O21" s="61">
        <v>0</v>
      </c>
      <c r="P21" s="61">
        <v>0</v>
      </c>
      <c r="Q21" s="61">
        <v>0</v>
      </c>
      <c r="R21" s="61">
        <v>0</v>
      </c>
      <c r="S21" s="61">
        <v>0</v>
      </c>
      <c r="T21" s="61">
        <v>0</v>
      </c>
      <c r="U21" s="61">
        <v>0</v>
      </c>
      <c r="V21" s="143">
        <v>0</v>
      </c>
      <c r="W21" s="61">
        <v>0</v>
      </c>
      <c r="X21" s="61">
        <v>0</v>
      </c>
      <c r="Y21" s="61">
        <v>0</v>
      </c>
      <c r="Z21" s="61">
        <v>0</v>
      </c>
      <c r="AA21" s="61">
        <v>0</v>
      </c>
      <c r="AB21" s="61">
        <v>0</v>
      </c>
      <c r="AC21" s="61">
        <v>0</v>
      </c>
      <c r="AD21" s="61">
        <v>0</v>
      </c>
    </row>
    <row r="22" spans="1:30" x14ac:dyDescent="0.3">
      <c r="A22" s="68">
        <v>6021</v>
      </c>
      <c r="B22" s="61">
        <v>6</v>
      </c>
      <c r="C22" s="61">
        <v>146004</v>
      </c>
      <c r="D22" s="61">
        <v>0</v>
      </c>
      <c r="E22" s="61" t="s">
        <v>2757</v>
      </c>
      <c r="F22" s="61">
        <v>0</v>
      </c>
      <c r="G22" s="61">
        <v>2</v>
      </c>
      <c r="H22" s="61">
        <v>31</v>
      </c>
      <c r="I22" s="61">
        <v>2</v>
      </c>
      <c r="J22" s="61">
        <v>5</v>
      </c>
      <c r="K22" s="61">
        <v>6</v>
      </c>
      <c r="L22" s="61">
        <v>85026</v>
      </c>
      <c r="M22" s="61">
        <v>0</v>
      </c>
      <c r="N22" s="61">
        <v>1</v>
      </c>
      <c r="O22" s="61">
        <v>0</v>
      </c>
      <c r="P22" s="61">
        <v>0</v>
      </c>
      <c r="Q22" s="61">
        <v>0</v>
      </c>
      <c r="R22" s="61">
        <v>0</v>
      </c>
      <c r="S22" s="61">
        <v>0</v>
      </c>
      <c r="T22" s="61">
        <v>0</v>
      </c>
      <c r="U22" s="61">
        <v>0</v>
      </c>
      <c r="V22" s="143">
        <v>0</v>
      </c>
      <c r="W22" s="61">
        <v>0</v>
      </c>
      <c r="X22" s="61">
        <v>0</v>
      </c>
      <c r="Y22" s="61">
        <v>0</v>
      </c>
      <c r="Z22" s="61">
        <v>0</v>
      </c>
      <c r="AA22" s="61">
        <v>0</v>
      </c>
      <c r="AB22" s="61">
        <v>0</v>
      </c>
      <c r="AC22" s="61">
        <v>0</v>
      </c>
      <c r="AD22" s="61">
        <v>0</v>
      </c>
    </row>
    <row r="23" spans="1:30" x14ac:dyDescent="0.3">
      <c r="A23" s="68">
        <v>6022</v>
      </c>
      <c r="B23" s="61">
        <v>6</v>
      </c>
      <c r="C23" s="61">
        <v>146005</v>
      </c>
      <c r="D23" s="61">
        <v>0</v>
      </c>
      <c r="E23" s="61" t="s">
        <v>2758</v>
      </c>
      <c r="F23" s="61">
        <v>0</v>
      </c>
      <c r="G23" s="61">
        <v>2</v>
      </c>
      <c r="H23" s="61">
        <v>31</v>
      </c>
      <c r="I23" s="61">
        <v>1</v>
      </c>
      <c r="J23" s="61">
        <v>5</v>
      </c>
      <c r="K23" s="61">
        <v>6</v>
      </c>
      <c r="L23" s="61">
        <v>85026</v>
      </c>
      <c r="M23" s="61">
        <v>0</v>
      </c>
      <c r="N23" s="61">
        <v>1</v>
      </c>
      <c r="O23" s="61">
        <v>0</v>
      </c>
      <c r="P23" s="61">
        <v>0</v>
      </c>
      <c r="Q23" s="61">
        <v>0</v>
      </c>
      <c r="R23" s="61">
        <v>0</v>
      </c>
      <c r="S23" s="61">
        <v>0</v>
      </c>
      <c r="T23" s="61">
        <v>0</v>
      </c>
      <c r="U23" s="61">
        <v>0</v>
      </c>
      <c r="V23" s="143">
        <v>0</v>
      </c>
      <c r="W23" s="61">
        <v>0</v>
      </c>
      <c r="X23" s="61">
        <v>0</v>
      </c>
      <c r="Y23" s="61">
        <v>0</v>
      </c>
      <c r="Z23" s="61">
        <v>0</v>
      </c>
      <c r="AA23" s="61">
        <v>0</v>
      </c>
      <c r="AB23" s="61">
        <v>0</v>
      </c>
      <c r="AC23" s="61">
        <v>0</v>
      </c>
      <c r="AD23" s="61">
        <v>0</v>
      </c>
    </row>
    <row r="24" spans="1:30" x14ac:dyDescent="0.3">
      <c r="A24" s="68">
        <v>6023</v>
      </c>
      <c r="B24" s="61">
        <v>6</v>
      </c>
      <c r="C24" s="61">
        <v>146006</v>
      </c>
      <c r="D24" s="61">
        <v>0</v>
      </c>
      <c r="E24" s="61" t="s">
        <v>2779</v>
      </c>
      <c r="F24" s="61">
        <v>0</v>
      </c>
      <c r="G24" s="61">
        <v>2</v>
      </c>
      <c r="H24" s="61">
        <v>63</v>
      </c>
      <c r="I24" s="61">
        <v>1</v>
      </c>
      <c r="J24" s="61">
        <v>1</v>
      </c>
      <c r="K24" s="61">
        <v>35</v>
      </c>
      <c r="L24" s="61">
        <v>1</v>
      </c>
      <c r="M24" s="61">
        <v>0</v>
      </c>
      <c r="N24" s="61">
        <v>0</v>
      </c>
      <c r="O24" s="61">
        <v>0</v>
      </c>
      <c r="P24" s="61">
        <v>0</v>
      </c>
      <c r="Q24" s="61">
        <v>0</v>
      </c>
      <c r="R24" s="61">
        <v>0</v>
      </c>
      <c r="S24" s="61">
        <v>0</v>
      </c>
      <c r="T24" s="61">
        <v>0</v>
      </c>
      <c r="U24" s="61">
        <v>0</v>
      </c>
      <c r="V24" s="143">
        <v>0</v>
      </c>
      <c r="W24" s="61">
        <v>0</v>
      </c>
      <c r="X24" s="61">
        <v>0</v>
      </c>
      <c r="Y24" s="61">
        <v>0</v>
      </c>
      <c r="Z24" s="61">
        <v>0</v>
      </c>
      <c r="AA24" s="61">
        <v>0</v>
      </c>
      <c r="AB24" s="61">
        <v>0</v>
      </c>
      <c r="AC24" s="61">
        <v>0</v>
      </c>
      <c r="AD24" s="61">
        <v>0</v>
      </c>
    </row>
    <row r="25" spans="1:30" x14ac:dyDescent="0.3">
      <c r="A25" s="68">
        <v>6024</v>
      </c>
      <c r="B25" s="61">
        <v>6</v>
      </c>
      <c r="C25" s="61">
        <v>146007</v>
      </c>
      <c r="D25" s="61">
        <v>0</v>
      </c>
      <c r="E25" s="61" t="s">
        <v>2780</v>
      </c>
      <c r="F25" s="61">
        <v>0</v>
      </c>
      <c r="G25" s="61">
        <v>2</v>
      </c>
      <c r="H25" s="61">
        <v>63</v>
      </c>
      <c r="I25" s="61">
        <v>2</v>
      </c>
      <c r="J25" s="61">
        <v>1</v>
      </c>
      <c r="K25" s="61">
        <v>35</v>
      </c>
      <c r="L25" s="61">
        <v>1</v>
      </c>
      <c r="M25" s="61">
        <v>0</v>
      </c>
      <c r="N25" s="61">
        <v>0</v>
      </c>
      <c r="O25" s="61">
        <v>0</v>
      </c>
      <c r="P25" s="61">
        <v>0</v>
      </c>
      <c r="Q25" s="61">
        <v>0</v>
      </c>
      <c r="R25" s="61">
        <v>0</v>
      </c>
      <c r="S25" s="61">
        <v>0</v>
      </c>
      <c r="T25" s="61">
        <v>0</v>
      </c>
      <c r="U25" s="61">
        <v>0</v>
      </c>
      <c r="V25" s="143">
        <v>0</v>
      </c>
      <c r="W25" s="61">
        <v>0</v>
      </c>
      <c r="X25" s="61">
        <v>0</v>
      </c>
      <c r="Y25" s="61">
        <v>0</v>
      </c>
      <c r="Z25" s="61">
        <v>0</v>
      </c>
      <c r="AA25" s="61">
        <v>0</v>
      </c>
      <c r="AB25" s="61">
        <v>0</v>
      </c>
      <c r="AC25" s="61">
        <v>0</v>
      </c>
      <c r="AD25" s="61">
        <v>0</v>
      </c>
    </row>
    <row r="26" spans="1:30" x14ac:dyDescent="0.3">
      <c r="A26" s="68">
        <v>6025</v>
      </c>
      <c r="B26" s="61">
        <v>6</v>
      </c>
      <c r="C26" s="61">
        <v>146008</v>
      </c>
      <c r="D26" s="61">
        <v>0</v>
      </c>
      <c r="E26" s="61" t="s">
        <v>2781</v>
      </c>
      <c r="F26" s="61">
        <v>0</v>
      </c>
      <c r="G26" s="61">
        <v>2</v>
      </c>
      <c r="H26" s="61">
        <v>38</v>
      </c>
      <c r="I26" s="61">
        <v>4</v>
      </c>
      <c r="J26" s="61">
        <v>1</v>
      </c>
      <c r="K26" s="61">
        <v>36</v>
      </c>
      <c r="L26" s="61">
        <v>1</v>
      </c>
      <c r="M26" s="61">
        <v>0</v>
      </c>
      <c r="N26" s="61">
        <v>0</v>
      </c>
      <c r="O26" s="61">
        <v>0</v>
      </c>
      <c r="P26" s="61">
        <v>0</v>
      </c>
      <c r="Q26" s="61">
        <v>0</v>
      </c>
      <c r="R26" s="61">
        <v>0</v>
      </c>
      <c r="S26" s="61">
        <v>0</v>
      </c>
      <c r="T26" s="61">
        <v>0</v>
      </c>
      <c r="U26" s="61">
        <v>0</v>
      </c>
      <c r="V26" s="143">
        <v>0</v>
      </c>
      <c r="W26" s="61">
        <v>0</v>
      </c>
      <c r="X26" s="61">
        <v>0</v>
      </c>
      <c r="Y26" s="61">
        <v>0</v>
      </c>
      <c r="Z26" s="61">
        <v>0</v>
      </c>
      <c r="AA26" s="61">
        <v>0</v>
      </c>
      <c r="AB26" s="61">
        <v>0</v>
      </c>
      <c r="AC26" s="61">
        <v>0</v>
      </c>
      <c r="AD26" s="61">
        <v>0</v>
      </c>
    </row>
    <row r="27" spans="1:30" x14ac:dyDescent="0.3">
      <c r="A27" s="68">
        <v>6026</v>
      </c>
      <c r="B27" s="61">
        <v>6</v>
      </c>
      <c r="C27" s="61">
        <v>146009</v>
      </c>
      <c r="D27" s="61">
        <v>0</v>
      </c>
      <c r="E27" s="61" t="s">
        <v>2493</v>
      </c>
      <c r="F27" s="61">
        <v>0</v>
      </c>
      <c r="G27" s="61">
        <v>2</v>
      </c>
      <c r="H27" s="61">
        <v>3</v>
      </c>
      <c r="I27" s="61">
        <v>1</v>
      </c>
      <c r="J27" s="61">
        <v>4000</v>
      </c>
      <c r="K27" s="61">
        <v>38</v>
      </c>
      <c r="L27" s="61">
        <v>1</v>
      </c>
      <c r="M27" s="61">
        <v>0</v>
      </c>
      <c r="N27" s="61">
        <v>0</v>
      </c>
      <c r="O27" s="61">
        <v>0</v>
      </c>
      <c r="P27" s="61">
        <v>0</v>
      </c>
      <c r="Q27" s="61">
        <v>0</v>
      </c>
      <c r="R27" s="61">
        <v>0</v>
      </c>
      <c r="S27" s="61">
        <v>0</v>
      </c>
      <c r="T27" s="61">
        <v>0</v>
      </c>
      <c r="U27" s="61">
        <v>0</v>
      </c>
      <c r="V27" s="143">
        <v>0</v>
      </c>
      <c r="W27" s="61">
        <v>0</v>
      </c>
      <c r="X27" s="61">
        <v>0</v>
      </c>
      <c r="Y27" s="61">
        <v>0</v>
      </c>
      <c r="Z27" s="61">
        <v>0</v>
      </c>
      <c r="AA27" s="61">
        <v>0</v>
      </c>
      <c r="AB27" s="61">
        <v>0</v>
      </c>
      <c r="AC27" s="61">
        <v>0</v>
      </c>
      <c r="AD27" s="61">
        <v>0</v>
      </c>
    </row>
    <row r="28" spans="1:30" x14ac:dyDescent="0.3">
      <c r="A28" s="68">
        <v>6027</v>
      </c>
      <c r="B28" s="61">
        <v>6</v>
      </c>
      <c r="C28" s="61">
        <v>146010</v>
      </c>
      <c r="D28" s="61">
        <v>0</v>
      </c>
      <c r="E28" s="61" t="s">
        <v>2494</v>
      </c>
      <c r="F28" s="61">
        <v>0</v>
      </c>
      <c r="G28" s="61">
        <v>2</v>
      </c>
      <c r="H28" s="61">
        <v>3</v>
      </c>
      <c r="I28" s="61">
        <v>2</v>
      </c>
      <c r="J28" s="61">
        <v>2000</v>
      </c>
      <c r="K28" s="61">
        <v>38</v>
      </c>
      <c r="L28" s="61">
        <v>1</v>
      </c>
      <c r="M28" s="61">
        <v>0</v>
      </c>
      <c r="N28" s="61">
        <v>0</v>
      </c>
      <c r="O28" s="61">
        <v>0</v>
      </c>
      <c r="P28" s="61">
        <v>0</v>
      </c>
      <c r="Q28" s="61">
        <v>0</v>
      </c>
      <c r="R28" s="61">
        <v>0</v>
      </c>
      <c r="S28" s="61">
        <v>0</v>
      </c>
      <c r="T28" s="61">
        <v>0</v>
      </c>
      <c r="U28" s="61">
        <v>0</v>
      </c>
      <c r="V28" s="143">
        <v>0</v>
      </c>
      <c r="W28" s="61">
        <v>0</v>
      </c>
      <c r="X28" s="61">
        <v>0</v>
      </c>
      <c r="Y28" s="61">
        <v>0</v>
      </c>
      <c r="Z28" s="61">
        <v>0</v>
      </c>
      <c r="AA28" s="61">
        <v>0</v>
      </c>
      <c r="AB28" s="61">
        <v>0</v>
      </c>
      <c r="AC28" s="61">
        <v>0</v>
      </c>
      <c r="AD28" s="61">
        <v>0</v>
      </c>
    </row>
    <row r="29" spans="1:30" x14ac:dyDescent="0.3">
      <c r="A29" s="68">
        <v>6028</v>
      </c>
      <c r="B29" s="61">
        <v>6</v>
      </c>
      <c r="C29" s="61">
        <v>146011</v>
      </c>
      <c r="D29" s="61">
        <v>0</v>
      </c>
      <c r="E29" s="61" t="s">
        <v>2495</v>
      </c>
      <c r="F29" s="61">
        <v>0</v>
      </c>
      <c r="G29" s="61">
        <v>2</v>
      </c>
      <c r="H29" s="61">
        <v>3</v>
      </c>
      <c r="I29" s="61">
        <v>3</v>
      </c>
      <c r="J29" s="61">
        <v>1000</v>
      </c>
      <c r="K29" s="61">
        <v>38</v>
      </c>
      <c r="L29" s="61">
        <v>1</v>
      </c>
      <c r="M29" s="61">
        <v>0</v>
      </c>
      <c r="N29" s="61">
        <v>0</v>
      </c>
      <c r="O29" s="61">
        <v>0</v>
      </c>
      <c r="P29" s="61">
        <v>0</v>
      </c>
      <c r="Q29" s="61">
        <v>0</v>
      </c>
      <c r="R29" s="61">
        <v>0</v>
      </c>
      <c r="S29" s="61">
        <v>0</v>
      </c>
      <c r="T29" s="61">
        <v>0</v>
      </c>
      <c r="U29" s="61">
        <v>0</v>
      </c>
      <c r="V29" s="143">
        <v>0</v>
      </c>
      <c r="W29" s="61">
        <v>0</v>
      </c>
      <c r="X29" s="61">
        <v>0</v>
      </c>
      <c r="Y29" s="61">
        <v>0</v>
      </c>
      <c r="Z29" s="61">
        <v>0</v>
      </c>
      <c r="AA29" s="61">
        <v>0</v>
      </c>
      <c r="AB29" s="61">
        <v>0</v>
      </c>
      <c r="AC29" s="61">
        <v>0</v>
      </c>
      <c r="AD29" s="61">
        <v>0</v>
      </c>
    </row>
    <row r="30" spans="1:30" x14ac:dyDescent="0.3">
      <c r="A30" s="68">
        <v>6029</v>
      </c>
      <c r="B30" s="61">
        <v>6</v>
      </c>
      <c r="C30" s="61">
        <v>146012</v>
      </c>
      <c r="D30" s="61">
        <v>0</v>
      </c>
      <c r="E30" s="61" t="s">
        <v>2774</v>
      </c>
      <c r="F30" s="61">
        <v>0</v>
      </c>
      <c r="G30" s="61">
        <v>2</v>
      </c>
      <c r="H30" s="61">
        <v>60</v>
      </c>
      <c r="I30" s="61">
        <v>1</v>
      </c>
      <c r="J30" s="61">
        <v>1</v>
      </c>
      <c r="K30" s="61">
        <v>35</v>
      </c>
      <c r="L30" s="61">
        <v>1</v>
      </c>
      <c r="M30" s="61">
        <v>0</v>
      </c>
      <c r="N30" s="61">
        <v>0</v>
      </c>
      <c r="O30" s="61">
        <v>0</v>
      </c>
      <c r="P30" s="61">
        <v>0</v>
      </c>
      <c r="Q30" s="61">
        <v>0</v>
      </c>
      <c r="R30" s="61">
        <v>0</v>
      </c>
      <c r="S30" s="61">
        <v>0</v>
      </c>
      <c r="T30" s="61">
        <v>0</v>
      </c>
      <c r="U30" s="61">
        <v>0</v>
      </c>
      <c r="V30" s="143">
        <v>0</v>
      </c>
      <c r="W30" s="61">
        <v>0</v>
      </c>
      <c r="X30" s="61">
        <v>0</v>
      </c>
      <c r="Y30" s="61">
        <v>0</v>
      </c>
      <c r="Z30" s="61">
        <v>0</v>
      </c>
      <c r="AA30" s="61">
        <v>0</v>
      </c>
      <c r="AB30" s="61">
        <v>0</v>
      </c>
      <c r="AC30" s="61">
        <v>0</v>
      </c>
      <c r="AD30" s="61">
        <v>0</v>
      </c>
    </row>
    <row r="31" spans="1:30" x14ac:dyDescent="0.3">
      <c r="A31" s="68">
        <v>6030</v>
      </c>
      <c r="B31" s="61">
        <v>6</v>
      </c>
      <c r="C31" s="61">
        <v>146013</v>
      </c>
      <c r="D31" s="61">
        <v>0</v>
      </c>
      <c r="E31" s="209" t="s">
        <v>8599</v>
      </c>
      <c r="F31" s="61">
        <v>0</v>
      </c>
      <c r="G31" s="61">
        <v>2</v>
      </c>
      <c r="H31" s="61">
        <v>60</v>
      </c>
      <c r="I31" s="61">
        <v>2</v>
      </c>
      <c r="J31" s="61">
        <v>1</v>
      </c>
      <c r="K31" s="61">
        <v>35</v>
      </c>
      <c r="L31" s="61">
        <v>1</v>
      </c>
      <c r="M31" s="61">
        <v>0</v>
      </c>
      <c r="N31" s="61">
        <v>0</v>
      </c>
      <c r="O31" s="61">
        <v>0</v>
      </c>
      <c r="P31" s="61">
        <v>0</v>
      </c>
      <c r="Q31" s="61">
        <v>0</v>
      </c>
      <c r="R31" s="61">
        <v>0</v>
      </c>
      <c r="S31" s="61">
        <v>0</v>
      </c>
      <c r="T31" s="61">
        <v>0</v>
      </c>
      <c r="U31" s="61">
        <v>0</v>
      </c>
      <c r="V31" s="143">
        <v>0</v>
      </c>
      <c r="W31" s="61">
        <v>0</v>
      </c>
      <c r="X31" s="61">
        <v>0</v>
      </c>
      <c r="Y31" s="61">
        <v>0</v>
      </c>
      <c r="Z31" s="61">
        <v>0</v>
      </c>
      <c r="AA31" s="61">
        <v>0</v>
      </c>
      <c r="AB31" s="61">
        <v>0</v>
      </c>
      <c r="AC31" s="61">
        <v>0</v>
      </c>
      <c r="AD31" s="61">
        <v>0</v>
      </c>
    </row>
    <row r="32" spans="1:30" x14ac:dyDescent="0.3">
      <c r="A32" s="68">
        <v>6031</v>
      </c>
      <c r="B32" s="61">
        <v>6</v>
      </c>
      <c r="C32" s="61">
        <v>146014</v>
      </c>
      <c r="D32" s="61">
        <v>0</v>
      </c>
      <c r="E32" s="61" t="s">
        <v>2775</v>
      </c>
      <c r="F32" s="61">
        <v>0</v>
      </c>
      <c r="G32" s="61">
        <v>2</v>
      </c>
      <c r="H32" s="61">
        <v>60</v>
      </c>
      <c r="I32" s="61">
        <v>3</v>
      </c>
      <c r="J32" s="61">
        <v>1</v>
      </c>
      <c r="K32" s="61">
        <v>35</v>
      </c>
      <c r="L32" s="61">
        <v>1</v>
      </c>
      <c r="M32" s="61">
        <v>0</v>
      </c>
      <c r="N32" s="61">
        <v>0</v>
      </c>
      <c r="O32" s="61">
        <v>0</v>
      </c>
      <c r="P32" s="61">
        <v>0</v>
      </c>
      <c r="Q32" s="61">
        <v>0</v>
      </c>
      <c r="R32" s="61">
        <v>0</v>
      </c>
      <c r="S32" s="61">
        <v>0</v>
      </c>
      <c r="T32" s="61">
        <v>0</v>
      </c>
      <c r="U32" s="61">
        <v>0</v>
      </c>
      <c r="V32" s="143">
        <v>0</v>
      </c>
      <c r="W32" s="61">
        <v>0</v>
      </c>
      <c r="X32" s="61">
        <v>0</v>
      </c>
      <c r="Y32" s="61">
        <v>0</v>
      </c>
      <c r="Z32" s="61">
        <v>0</v>
      </c>
      <c r="AA32" s="61">
        <v>0</v>
      </c>
      <c r="AB32" s="61">
        <v>0</v>
      </c>
      <c r="AC32" s="61">
        <v>0</v>
      </c>
      <c r="AD32" s="61">
        <v>0</v>
      </c>
    </row>
    <row r="33" spans="1:30" x14ac:dyDescent="0.3">
      <c r="A33" s="68">
        <v>6032</v>
      </c>
      <c r="B33" s="61">
        <v>6</v>
      </c>
      <c r="C33" s="61">
        <v>146015</v>
      </c>
      <c r="D33" s="61">
        <v>0</v>
      </c>
      <c r="E33" s="61" t="s">
        <v>2776</v>
      </c>
      <c r="F33" s="61">
        <v>0</v>
      </c>
      <c r="G33" s="61">
        <v>2</v>
      </c>
      <c r="H33" s="61">
        <v>60</v>
      </c>
      <c r="I33" s="61">
        <v>4</v>
      </c>
      <c r="J33" s="61">
        <v>1</v>
      </c>
      <c r="K33" s="61">
        <v>35</v>
      </c>
      <c r="L33" s="61">
        <v>1</v>
      </c>
      <c r="M33" s="61">
        <v>0</v>
      </c>
      <c r="N33" s="61">
        <v>0</v>
      </c>
      <c r="O33" s="61">
        <v>0</v>
      </c>
      <c r="P33" s="61">
        <v>0</v>
      </c>
      <c r="Q33" s="61">
        <v>0</v>
      </c>
      <c r="R33" s="61">
        <v>0</v>
      </c>
      <c r="S33" s="61">
        <v>0</v>
      </c>
      <c r="T33" s="61">
        <v>0</v>
      </c>
      <c r="U33" s="61">
        <v>0</v>
      </c>
      <c r="V33" s="143">
        <v>0</v>
      </c>
      <c r="W33" s="61">
        <v>0</v>
      </c>
      <c r="X33" s="61">
        <v>0</v>
      </c>
      <c r="Y33" s="61">
        <v>0</v>
      </c>
      <c r="Z33" s="61">
        <v>0</v>
      </c>
      <c r="AA33" s="61">
        <v>0</v>
      </c>
      <c r="AB33" s="61">
        <v>0</v>
      </c>
      <c r="AC33" s="61">
        <v>0</v>
      </c>
      <c r="AD33" s="61">
        <v>0</v>
      </c>
    </row>
    <row r="34" spans="1:30" x14ac:dyDescent="0.3">
      <c r="A34" s="68">
        <v>6033</v>
      </c>
      <c r="B34" s="61">
        <v>6</v>
      </c>
      <c r="C34" s="61">
        <v>146016</v>
      </c>
      <c r="D34" s="61">
        <v>0</v>
      </c>
      <c r="E34" s="61" t="s">
        <v>2777</v>
      </c>
      <c r="F34" s="61">
        <v>0</v>
      </c>
      <c r="G34" s="61">
        <v>2</v>
      </c>
      <c r="H34" s="61">
        <v>60</v>
      </c>
      <c r="I34" s="61">
        <v>5</v>
      </c>
      <c r="J34" s="61">
        <v>1</v>
      </c>
      <c r="K34" s="61">
        <v>35</v>
      </c>
      <c r="L34" s="61">
        <v>1</v>
      </c>
      <c r="M34" s="61">
        <v>0</v>
      </c>
      <c r="N34" s="61">
        <v>0</v>
      </c>
      <c r="O34" s="61">
        <v>0</v>
      </c>
      <c r="P34" s="61">
        <v>0</v>
      </c>
      <c r="Q34" s="61">
        <v>0</v>
      </c>
      <c r="R34" s="61">
        <v>0</v>
      </c>
      <c r="S34" s="61">
        <v>0</v>
      </c>
      <c r="T34" s="61">
        <v>0</v>
      </c>
      <c r="U34" s="61">
        <v>0</v>
      </c>
      <c r="V34" s="143">
        <v>0</v>
      </c>
      <c r="W34" s="61">
        <v>0</v>
      </c>
      <c r="X34" s="61">
        <v>0</v>
      </c>
      <c r="Y34" s="61">
        <v>0</v>
      </c>
      <c r="Z34" s="61">
        <v>0</v>
      </c>
      <c r="AA34" s="61">
        <v>0</v>
      </c>
      <c r="AB34" s="61">
        <v>0</v>
      </c>
      <c r="AC34" s="61">
        <v>0</v>
      </c>
      <c r="AD34" s="61">
        <v>0</v>
      </c>
    </row>
    <row r="35" spans="1:30" x14ac:dyDescent="0.3">
      <c r="A35" s="68">
        <v>6034</v>
      </c>
      <c r="B35" s="61">
        <v>6</v>
      </c>
      <c r="C35" s="61">
        <v>146017</v>
      </c>
      <c r="D35" s="61">
        <v>0</v>
      </c>
      <c r="E35" s="61" t="s">
        <v>2778</v>
      </c>
      <c r="F35" s="61">
        <v>0</v>
      </c>
      <c r="G35" s="61">
        <v>2</v>
      </c>
      <c r="H35" s="61">
        <v>60</v>
      </c>
      <c r="I35" s="61">
        <v>6</v>
      </c>
      <c r="J35" s="61">
        <v>1</v>
      </c>
      <c r="K35" s="61">
        <v>35</v>
      </c>
      <c r="L35" s="61">
        <v>1</v>
      </c>
      <c r="M35" s="61">
        <v>0</v>
      </c>
      <c r="N35" s="61">
        <v>0</v>
      </c>
      <c r="O35" s="61">
        <v>0</v>
      </c>
      <c r="P35" s="61">
        <v>0</v>
      </c>
      <c r="Q35" s="61">
        <v>0</v>
      </c>
      <c r="R35" s="61">
        <v>0</v>
      </c>
      <c r="S35" s="61">
        <v>0</v>
      </c>
      <c r="T35" s="61">
        <v>0</v>
      </c>
      <c r="U35" s="61">
        <v>0</v>
      </c>
      <c r="V35" s="143">
        <v>0</v>
      </c>
      <c r="W35" s="61">
        <v>0</v>
      </c>
      <c r="X35" s="61">
        <v>0</v>
      </c>
      <c r="Y35" s="61">
        <v>0</v>
      </c>
      <c r="Z35" s="61">
        <v>0</v>
      </c>
      <c r="AA35" s="61">
        <v>0</v>
      </c>
      <c r="AB35" s="61">
        <v>0</v>
      </c>
      <c r="AC35" s="61">
        <v>0</v>
      </c>
      <c r="AD35" s="61">
        <v>0</v>
      </c>
    </row>
    <row r="36" spans="1:30" x14ac:dyDescent="0.3">
      <c r="A36" s="68"/>
      <c r="F36" s="303"/>
      <c r="K36" s="61">
        <v>10</v>
      </c>
      <c r="L36" s="305"/>
    </row>
    <row r="37" spans="1:30" x14ac:dyDescent="0.3">
      <c r="A37" s="68"/>
      <c r="F37" s="303"/>
      <c r="K37" s="61">
        <v>15</v>
      </c>
      <c r="L37" s="305"/>
    </row>
    <row r="38" spans="1:30" x14ac:dyDescent="0.3">
      <c r="A38" s="68"/>
      <c r="F38" s="303"/>
      <c r="K38" s="61">
        <v>20</v>
      </c>
      <c r="L38" s="305"/>
    </row>
    <row r="39" spans="1:30" x14ac:dyDescent="0.3">
      <c r="A39" s="68"/>
      <c r="F39" s="303"/>
      <c r="K39" s="61">
        <v>25</v>
      </c>
      <c r="L39" s="305"/>
    </row>
    <row r="40" spans="1:30" x14ac:dyDescent="0.3">
      <c r="A40" s="68"/>
      <c r="F40" s="303"/>
      <c r="K40" s="61">
        <v>30</v>
      </c>
      <c r="L40" s="305"/>
    </row>
    <row r="41" spans="1:30" x14ac:dyDescent="0.3">
      <c r="A41" s="68"/>
      <c r="F41" s="303"/>
      <c r="K41" s="61">
        <v>35</v>
      </c>
      <c r="L41" s="305"/>
    </row>
    <row r="42" spans="1:30" x14ac:dyDescent="0.2">
      <c r="A42" s="68"/>
      <c r="F42" s="303"/>
      <c r="K42" s="61">
        <v>40</v>
      </c>
      <c r="L42" s="305"/>
      <c r="P42" s="304"/>
    </row>
    <row r="43" spans="1:30" x14ac:dyDescent="0.2">
      <c r="A43" s="68"/>
      <c r="F43" s="303"/>
      <c r="K43" s="61">
        <v>45</v>
      </c>
      <c r="L43" s="305"/>
      <c r="P43" s="304"/>
    </row>
    <row r="44" spans="1:30" x14ac:dyDescent="0.2">
      <c r="A44" s="68"/>
      <c r="F44" s="303"/>
      <c r="K44" s="61">
        <v>50</v>
      </c>
      <c r="L44" s="305"/>
      <c r="P44" s="304"/>
    </row>
    <row r="45" spans="1:30" x14ac:dyDescent="0.2">
      <c r="A45" s="68"/>
      <c r="F45" s="303"/>
      <c r="L45" s="305"/>
      <c r="P45" s="304"/>
    </row>
    <row r="46" spans="1:30" x14ac:dyDescent="0.3">
      <c r="A46" s="68"/>
    </row>
    <row r="47" spans="1:30" x14ac:dyDescent="0.3">
      <c r="A47" s="68"/>
    </row>
    <row r="48" spans="1:30" x14ac:dyDescent="0.3">
      <c r="A48" s="68"/>
    </row>
    <row r="49" spans="1:1" x14ac:dyDescent="0.3">
      <c r="A49" s="68"/>
    </row>
    <row r="50" spans="1:1" x14ac:dyDescent="0.3">
      <c r="A50" s="68"/>
    </row>
    <row r="51" spans="1:1" x14ac:dyDescent="0.3">
      <c r="A51" s="68"/>
    </row>
    <row r="52" spans="1:1" x14ac:dyDescent="0.3">
      <c r="A52" s="68"/>
    </row>
    <row r="53" spans="1:1" x14ac:dyDescent="0.3">
      <c r="A53" s="68"/>
    </row>
    <row r="54" spans="1:1" x14ac:dyDescent="0.3">
      <c r="A54" s="68"/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26</vt:i4>
      </vt:variant>
    </vt:vector>
  </HeadingPairs>
  <TitlesOfParts>
    <vt:vector size="45" baseType="lpstr">
      <vt:lpstr>022.퀘스트테이블</vt:lpstr>
      <vt:lpstr>업적</vt:lpstr>
      <vt:lpstr>QuestType</vt:lpstr>
      <vt:lpstr>가이드</vt:lpstr>
      <vt:lpstr>가이드 언어</vt:lpstr>
      <vt:lpstr>가이드 작업용</vt:lpstr>
      <vt:lpstr>일일</vt:lpstr>
      <vt:lpstr>이벤트</vt:lpstr>
      <vt:lpstr>길드</vt:lpstr>
      <vt:lpstr>QuestTypeFixList</vt:lpstr>
      <vt:lpstr>빙고</vt:lpstr>
      <vt:lpstr>타임패트롤</vt:lpstr>
      <vt:lpstr>패스일일</vt:lpstr>
      <vt:lpstr>패스시즌</vt:lpstr>
      <vt:lpstr>미궁정복</vt:lpstr>
      <vt:lpstr>업적 작업용</vt:lpstr>
      <vt:lpstr>퀘스트 역할 및 보상(1912)</vt:lpstr>
      <vt:lpstr>Ref</vt:lpstr>
      <vt:lpstr>의뢰</vt:lpstr>
      <vt:lpstr>QuestType_index</vt:lpstr>
      <vt:lpstr>QuestType_List</vt:lpstr>
      <vt:lpstr>Ref_경험치테이블_List</vt:lpstr>
      <vt:lpstr>Ref_경험치테이블_일반경험치</vt:lpstr>
      <vt:lpstr>Ref_경험치테이블_직업경험치</vt:lpstr>
      <vt:lpstr>Ref_동료테이블_List</vt:lpstr>
      <vt:lpstr>Ref_동료테이블_Row</vt:lpstr>
      <vt:lpstr>Ref_몬스터테이블_List</vt:lpstr>
      <vt:lpstr>Ref_몬스터테이블_Row</vt:lpstr>
      <vt:lpstr>Ref_스테이지테이블_List</vt:lpstr>
      <vt:lpstr>Ref_스테이지테이블_Row</vt:lpstr>
      <vt:lpstr>Ref_아이템테이블_List</vt:lpstr>
      <vt:lpstr>Ref_아이템테이블_Row</vt:lpstr>
      <vt:lpstr>퀘스트_event_content_List</vt:lpstr>
      <vt:lpstr>퀘스트_event_content_name</vt:lpstr>
      <vt:lpstr>퀘스트_reward_type_List</vt:lpstr>
      <vt:lpstr>퀘스트_reward_type_name</vt:lpstr>
      <vt:lpstr>퀘스트_shortcut_type_List</vt:lpstr>
      <vt:lpstr>퀘스트_shortcut_type_name</vt:lpstr>
      <vt:lpstr>퀘스트_shortcut_type_Row</vt:lpstr>
      <vt:lpstr>퀘스트_카테고리</vt:lpstr>
      <vt:lpstr>퀘스트_튜토리얼</vt:lpstr>
      <vt:lpstr>퀘스트타입_condition_value</vt:lpstr>
      <vt:lpstr>퀘스트타입_List</vt:lpstr>
      <vt:lpstr>퀘스트타입_Row</vt:lpstr>
      <vt:lpstr>퀘스트타입_명칭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2021-07-13T10:24:53Z</dcterms:modified>
</cp:coreProperties>
</file>